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balajeer\Desktop\"/>
    </mc:Choice>
  </mc:AlternateContent>
  <xr:revisionPtr revIDLastSave="0" documentId="13_ncr:1_{14D881BD-78C5-4902-830B-C1C91D4208A0}" xr6:coauthVersionLast="40" xr6:coauthVersionMax="40" xr10:uidLastSave="{00000000-0000-0000-0000-000000000000}"/>
  <bookViews>
    <workbookView xWindow="1005" yWindow="1005" windowWidth="15000" windowHeight="10005" tabRatio="639" firstSheet="5" activeTab="15" xr2:uid="{00000000-000D-0000-FFFF-FFFF00000000}"/>
  </bookViews>
  <sheets>
    <sheet name="CNC" sheetId="21" r:id="rId1"/>
    <sheet name="SAW" sheetId="22" r:id="rId2"/>
    <sheet name="Lens" sheetId="23" r:id="rId3"/>
    <sheet name="Routing data" sheetId="12" r:id="rId4"/>
    <sheet name="Mailto" sheetId="10" r:id="rId5"/>
    <sheet name="SAW Schedule" sheetId="4" r:id="rId6"/>
    <sheet name="Lens Schedule" sheetId="6" r:id="rId7"/>
    <sheet name="Welding Schedule" sheetId="8" r:id="rId8"/>
    <sheet name="Saw Time" sheetId="7" state="hidden" r:id="rId9"/>
    <sheet name="Sheet1" sheetId="9" state="hidden" r:id="rId10"/>
    <sheet name="Milling Schedule" sheetId="13" r:id="rId11"/>
    <sheet name="Punching Schedule" sheetId="14" r:id="rId12"/>
    <sheet name="BA" sheetId="15" r:id="rId13"/>
    <sheet name="Harj" sheetId="11" r:id="rId14"/>
    <sheet name="Data" sheetId="1" r:id="rId15"/>
    <sheet name="Followup Dashboard" sheetId="5" r:id="rId16"/>
    <sheet name="CNC Req." sheetId="16" state="hidden" r:id="rId17"/>
    <sheet name="Product ID" sheetId="2" r:id="rId18"/>
  </sheets>
  <definedNames>
    <definedName name="_xlnm._FilterDatabase" localSheetId="3" hidden="1">'Routing data'!$A$3:$W$442</definedName>
    <definedName name="_xlnm.Print_Area" localSheetId="6">'Lens Schedule'!$A:$I</definedName>
    <definedName name="_xlnm.Print_Area" localSheetId="3">'Routing data'!$A$1:$A$61</definedName>
    <definedName name="_xlnm.Print_Area" localSheetId="5">'SAW Schedule'!$A:$M</definedName>
    <definedName name="_xlnm.Print_Area" localSheetId="7">'Welding Schedule'!$A:$G</definedName>
    <definedName name="_xlnm.Print_Titles" localSheetId="14">Data!$1:$1</definedName>
    <definedName name="_xlnm.Print_Titles" localSheetId="6">'Lens Schedule'!$3:$4</definedName>
    <definedName name="_xlnm.Print_Titles" localSheetId="10">'Milling Schedule'!$4:$4</definedName>
    <definedName name="_xlnm.Print_Titles" localSheetId="5">'SAW Schedule'!$3:$4</definedName>
  </definedNames>
  <calcPr calcId="191029"/>
  <pivotCaches>
    <pivotCache cacheId="234" r:id="rId19"/>
    <pivotCache cacheId="235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R25" i="1" l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28" i="1"/>
  <c r="BR40" i="1"/>
  <c r="BR39" i="1"/>
  <c r="BR38" i="1"/>
  <c r="BR37" i="1"/>
  <c r="BR36" i="1"/>
  <c r="BR35" i="1"/>
  <c r="BR34" i="1"/>
  <c r="BR33" i="1"/>
  <c r="BR32" i="1"/>
  <c r="BR31" i="1"/>
  <c r="BR30" i="1"/>
  <c r="BR53" i="1"/>
  <c r="BR52" i="1"/>
  <c r="BR51" i="1"/>
  <c r="BR50" i="1"/>
  <c r="BR49" i="1"/>
  <c r="BR54" i="1"/>
  <c r="BR138" i="1"/>
  <c r="BR137" i="1"/>
  <c r="BR136" i="1"/>
  <c r="BR135" i="1"/>
  <c r="BR134" i="1"/>
  <c r="BR132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1" i="1"/>
  <c r="BR108" i="1"/>
  <c r="BR107" i="1"/>
  <c r="BR102" i="1"/>
  <c r="BR101" i="1"/>
  <c r="BR100" i="1"/>
  <c r="BR99" i="1"/>
  <c r="BR98" i="1"/>
  <c r="BR96" i="1"/>
  <c r="BR95" i="1"/>
  <c r="BR94" i="1"/>
  <c r="BR93" i="1"/>
  <c r="BR92" i="1"/>
  <c r="BR91" i="1"/>
  <c r="BR90" i="1"/>
  <c r="BR89" i="1"/>
  <c r="BR86" i="1"/>
  <c r="BR85" i="1"/>
  <c r="BR84" i="1"/>
  <c r="BR83" i="1"/>
  <c r="BR82" i="1"/>
  <c r="BR81" i="1"/>
  <c r="BR80" i="1"/>
  <c r="BR79" i="1"/>
  <c r="BR78" i="1"/>
  <c r="BR77" i="1"/>
  <c r="BR76" i="1"/>
  <c r="BR70" i="1"/>
  <c r="BR69" i="1"/>
  <c r="BR68" i="1"/>
  <c r="BR65" i="1"/>
  <c r="BR64" i="1"/>
  <c r="BR63" i="1"/>
  <c r="BR62" i="1"/>
  <c r="BR61" i="1"/>
  <c r="BR60" i="1"/>
  <c r="BR58" i="1"/>
  <c r="BR56" i="1"/>
  <c r="BR55" i="1"/>
  <c r="AZ724" i="1"/>
  <c r="AZ723" i="1"/>
  <c r="AZ718" i="1"/>
  <c r="AZ2" i="1"/>
  <c r="AZ25" i="1"/>
  <c r="AZ688" i="1"/>
  <c r="AZ51" i="1"/>
  <c r="AZ83" i="1"/>
  <c r="AZ85" i="1"/>
  <c r="AZ89" i="1"/>
  <c r="AZ7" i="1"/>
  <c r="AZ6" i="1"/>
  <c r="AZ106" i="1"/>
  <c r="AZ105" i="1"/>
  <c r="AZ104" i="1"/>
  <c r="AZ103" i="1"/>
  <c r="AZ734" i="1"/>
  <c r="AZ733" i="1"/>
  <c r="AZ732" i="1"/>
  <c r="AZ731" i="1"/>
  <c r="AZ730" i="1"/>
  <c r="AZ729" i="1"/>
  <c r="AZ728" i="1"/>
  <c r="AZ727" i="1"/>
  <c r="AZ726" i="1"/>
  <c r="AZ725" i="1"/>
  <c r="AZ102" i="1"/>
  <c r="AZ18" i="1"/>
  <c r="AZ17" i="1"/>
  <c r="AZ16" i="1"/>
  <c r="AZ15" i="1"/>
  <c r="AZ14" i="1"/>
  <c r="AZ13" i="1"/>
  <c r="AZ705" i="1"/>
  <c r="AZ12" i="1"/>
  <c r="AZ702" i="1"/>
  <c r="AZ108" i="1"/>
  <c r="AZ110" i="1"/>
  <c r="AZ109" i="1"/>
  <c r="AZ744" i="1"/>
  <c r="AZ24" i="1"/>
  <c r="AZ23" i="1"/>
  <c r="AZ112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33" i="1"/>
  <c r="AZ39" i="1"/>
  <c r="AZ38" i="1"/>
  <c r="AZ37" i="1"/>
  <c r="AZ36" i="1"/>
  <c r="AZ35" i="1"/>
  <c r="AZ34" i="1"/>
  <c r="AZ33" i="1"/>
  <c r="AZ32" i="1"/>
  <c r="AZ31" i="1"/>
  <c r="AZ30" i="1"/>
  <c r="AZ767" i="1"/>
  <c r="AZ766" i="1"/>
  <c r="AZ765" i="1"/>
  <c r="AZ40" i="1"/>
  <c r="AZ276" i="1"/>
  <c r="AZ275" i="1"/>
  <c r="AZ844" i="1"/>
  <c r="AZ274" i="1"/>
  <c r="AZ273" i="1"/>
  <c r="AZ842" i="1"/>
  <c r="AZ841" i="1"/>
  <c r="AZ840" i="1"/>
  <c r="AZ272" i="1"/>
  <c r="AZ271" i="1"/>
  <c r="AZ838" i="1"/>
  <c r="AZ837" i="1"/>
  <c r="AZ836" i="1"/>
  <c r="AZ270" i="1"/>
  <c r="AZ269" i="1"/>
  <c r="AZ268" i="1"/>
  <c r="AZ267" i="1"/>
  <c r="AZ266" i="1"/>
  <c r="AZ265" i="1"/>
  <c r="AZ831" i="1"/>
  <c r="AZ830" i="1"/>
  <c r="AZ829" i="1"/>
  <c r="AZ828" i="1"/>
  <c r="AZ264" i="1"/>
  <c r="AZ827" i="1"/>
  <c r="AZ826" i="1"/>
  <c r="AZ263" i="1"/>
  <c r="AZ262" i="1"/>
  <c r="AZ261" i="1"/>
  <c r="AZ260" i="1"/>
  <c r="AZ259" i="1"/>
  <c r="AZ258" i="1"/>
  <c r="AZ823" i="1"/>
  <c r="AZ822" i="1"/>
  <c r="AZ821" i="1"/>
  <c r="AZ257" i="1"/>
  <c r="AZ256" i="1"/>
  <c r="AZ820" i="1"/>
  <c r="AZ255" i="1"/>
  <c r="AZ254" i="1"/>
  <c r="AZ253" i="1"/>
  <c r="AZ252" i="1"/>
  <c r="AZ251" i="1"/>
  <c r="AZ250" i="1"/>
  <c r="AZ249" i="1"/>
  <c r="AZ819" i="1"/>
  <c r="AZ248" i="1"/>
  <c r="AZ816" i="1"/>
  <c r="AZ815" i="1"/>
  <c r="AZ814" i="1"/>
  <c r="AZ813" i="1"/>
  <c r="AZ812" i="1"/>
  <c r="AZ811" i="1"/>
  <c r="AZ247" i="1"/>
  <c r="AZ246" i="1"/>
  <c r="AZ245" i="1"/>
  <c r="AZ809" i="1"/>
  <c r="AZ808" i="1"/>
  <c r="AZ244" i="1"/>
  <c r="AZ243" i="1"/>
  <c r="AZ242" i="1"/>
  <c r="AZ241" i="1"/>
  <c r="AZ240" i="1"/>
  <c r="AZ239" i="1"/>
  <c r="AZ807" i="1"/>
  <c r="AZ806" i="1"/>
  <c r="AZ805" i="1"/>
  <c r="AZ804" i="1"/>
  <c r="AZ803" i="1"/>
  <c r="AZ802" i="1"/>
  <c r="AZ801" i="1"/>
  <c r="AZ800" i="1"/>
  <c r="AZ237" i="1"/>
  <c r="AZ236" i="1"/>
  <c r="AZ235" i="1"/>
  <c r="AZ234" i="1"/>
  <c r="AZ233" i="1"/>
  <c r="AZ232" i="1"/>
  <c r="AZ67" i="1"/>
  <c r="AZ66" i="1"/>
  <c r="AZ784" i="1"/>
  <c r="AZ65" i="1"/>
  <c r="AZ64" i="1"/>
  <c r="AZ63" i="1"/>
  <c r="AZ62" i="1"/>
  <c r="AZ796" i="1"/>
  <c r="AZ794" i="1"/>
  <c r="AZ222" i="1"/>
  <c r="AZ793" i="1"/>
  <c r="AZ220" i="1"/>
  <c r="AZ219" i="1"/>
  <c r="AZ218" i="1"/>
  <c r="AZ217" i="1"/>
  <c r="AZ216" i="1"/>
  <c r="AZ790" i="1"/>
  <c r="AZ789" i="1"/>
  <c r="AZ788" i="1"/>
  <c r="AZ787" i="1"/>
  <c r="AZ786" i="1"/>
  <c r="AZ785" i="1"/>
  <c r="AZ215" i="1"/>
  <c r="AZ214" i="1"/>
  <c r="AZ213" i="1"/>
  <c r="AZ189" i="1"/>
  <c r="AZ781" i="1"/>
  <c r="AZ780" i="1"/>
  <c r="AZ188" i="1"/>
  <c r="AZ187" i="1"/>
  <c r="AZ186" i="1"/>
  <c r="AZ185" i="1"/>
  <c r="AZ184" i="1"/>
  <c r="AZ778" i="1"/>
  <c r="AZ777" i="1"/>
  <c r="AZ183" i="1"/>
  <c r="AZ182" i="1"/>
  <c r="AZ181" i="1"/>
  <c r="AZ180" i="1"/>
  <c r="AZ776" i="1"/>
  <c r="AZ775" i="1"/>
  <c r="AZ179" i="1"/>
  <c r="AZ774" i="1"/>
  <c r="AZ178" i="1"/>
  <c r="AZ177" i="1"/>
  <c r="AZ176" i="1"/>
  <c r="AZ175" i="1"/>
  <c r="AZ174" i="1"/>
  <c r="AZ173" i="1"/>
  <c r="AZ172" i="1"/>
  <c r="AZ171" i="1"/>
  <c r="AZ773" i="1"/>
  <c r="AZ772" i="1"/>
  <c r="AZ771" i="1"/>
  <c r="AZ770" i="1"/>
  <c r="AZ769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768" i="1"/>
  <c r="AZ153" i="1"/>
  <c r="AZ152" i="1"/>
  <c r="AZ151" i="1"/>
  <c r="AZ150" i="1"/>
  <c r="AZ149" i="1"/>
  <c r="AZ148" i="1"/>
  <c r="AZ147" i="1"/>
  <c r="AZ146" i="1"/>
  <c r="AZ145" i="1"/>
  <c r="AZ144" i="1"/>
  <c r="AZ143" i="1"/>
  <c r="AZ48" i="1"/>
  <c r="AZ47" i="1"/>
  <c r="AZ46" i="1"/>
  <c r="AZ45" i="1"/>
  <c r="AZ44" i="1"/>
  <c r="AZ43" i="1"/>
  <c r="AZ42" i="1"/>
  <c r="AZ41" i="1"/>
  <c r="AW718" i="1"/>
  <c r="AW696" i="1"/>
  <c r="AW11" i="1"/>
  <c r="AW10" i="1"/>
  <c r="AW9" i="1"/>
  <c r="AW8" i="1"/>
  <c r="AW6" i="1"/>
  <c r="AW702" i="1"/>
  <c r="AW19" i="1"/>
  <c r="AW705" i="1"/>
  <c r="AW20" i="1"/>
  <c r="AW36" i="1"/>
  <c r="AW35" i="1"/>
  <c r="AW34" i="1"/>
  <c r="AW33" i="1"/>
  <c r="AW32" i="1"/>
  <c r="AW31" i="1"/>
  <c r="AW30" i="1"/>
  <c r="AW23" i="1"/>
  <c r="AW22" i="1"/>
  <c r="AW21" i="1"/>
  <c r="AW37" i="1"/>
  <c r="AW62" i="1"/>
  <c r="AW49" i="1"/>
  <c r="AW40" i="1"/>
  <c r="AW39" i="1"/>
  <c r="AW38" i="1"/>
  <c r="AW63" i="1"/>
  <c r="AW64" i="1"/>
  <c r="AW91" i="1"/>
  <c r="AW65" i="1"/>
  <c r="AW92" i="1"/>
  <c r="AW96" i="1"/>
  <c r="AW93" i="1"/>
  <c r="AW94" i="1"/>
  <c r="AW95" i="1"/>
  <c r="AW932" i="1"/>
  <c r="AW931" i="1"/>
  <c r="AW745" i="1"/>
  <c r="AW111" i="1"/>
  <c r="AW108" i="1"/>
  <c r="AW107" i="1"/>
  <c r="AW734" i="1"/>
  <c r="AW733" i="1"/>
  <c r="AW102" i="1"/>
  <c r="AW140" i="1"/>
  <c r="AW139" i="1"/>
  <c r="AW138" i="1"/>
  <c r="AW137" i="1"/>
  <c r="AW714" i="1"/>
  <c r="AW713" i="1"/>
  <c r="AW712" i="1"/>
  <c r="AW711" i="1"/>
  <c r="AW710" i="1"/>
  <c r="AW709" i="1"/>
  <c r="AW708" i="1"/>
  <c r="AW707" i="1"/>
  <c r="AW706" i="1"/>
  <c r="AW83" i="1"/>
  <c r="AW75" i="1"/>
  <c r="AW704" i="1"/>
  <c r="AW703" i="1"/>
  <c r="AW701" i="1"/>
  <c r="AW72" i="1"/>
  <c r="AW700" i="1"/>
  <c r="AW71" i="1"/>
  <c r="AW699" i="1"/>
  <c r="AW142" i="1"/>
  <c r="AW141" i="1"/>
  <c r="AW85" i="1"/>
  <c r="AW101" i="1"/>
  <c r="AW100" i="1"/>
  <c r="AW99" i="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2323" i="5" l="1"/>
  <c r="A2324" i="5"/>
  <c r="A2325" i="5"/>
  <c r="A2326" i="5"/>
  <c r="A2327" i="5"/>
  <c r="A2328" i="5"/>
  <c r="A2329" i="5"/>
  <c r="A2330" i="5"/>
  <c r="A2331" i="5"/>
  <c r="BT102" i="1" l="1"/>
  <c r="BT18" i="1"/>
  <c r="BT17" i="1"/>
  <c r="BT16" i="1"/>
  <c r="BT15" i="1"/>
  <c r="BT14" i="1"/>
  <c r="BT13" i="1"/>
  <c r="BT705" i="1"/>
  <c r="BT12" i="1"/>
  <c r="BT702" i="1"/>
  <c r="BT11" i="1"/>
  <c r="BT10" i="1"/>
  <c r="BT9" i="1"/>
  <c r="BT8" i="1"/>
  <c r="BT734" i="1"/>
  <c r="BT733" i="1"/>
  <c r="BT736" i="1"/>
  <c r="BT735" i="1"/>
  <c r="BT108" i="1"/>
  <c r="BT107" i="1"/>
  <c r="BT106" i="1"/>
  <c r="BT105" i="1"/>
  <c r="BT104" i="1"/>
  <c r="BT737" i="1"/>
  <c r="BT25" i="1"/>
  <c r="BT686" i="1"/>
  <c r="BT685" i="1"/>
  <c r="BT684" i="1"/>
  <c r="BT683" i="1"/>
  <c r="BT682" i="1"/>
  <c r="BT681" i="1"/>
  <c r="BT680" i="1"/>
  <c r="BT679" i="1"/>
  <c r="BT678" i="1"/>
  <c r="BT29" i="1"/>
  <c r="CF29" i="1" s="1"/>
  <c r="BT689" i="1"/>
  <c r="BT28" i="1"/>
  <c r="BT687" i="1"/>
  <c r="BT691" i="1"/>
  <c r="BT690" i="1"/>
  <c r="BT696" i="1"/>
  <c r="BT51" i="1"/>
  <c r="BT54" i="1"/>
  <c r="BT53" i="1"/>
  <c r="BT86" i="1"/>
  <c r="BT85" i="1"/>
  <c r="BT714" i="1"/>
  <c r="BT713" i="1"/>
  <c r="BT712" i="1"/>
  <c r="BT711" i="1"/>
  <c r="BT710" i="1"/>
  <c r="BT709" i="1"/>
  <c r="BT708" i="1"/>
  <c r="BT707" i="1"/>
  <c r="BT706" i="1"/>
  <c r="BT84" i="1"/>
  <c r="BT83" i="1"/>
  <c r="BT82" i="1"/>
  <c r="BT81" i="1"/>
  <c r="BT80" i="1"/>
  <c r="BT79" i="1"/>
  <c r="BT78" i="1"/>
  <c r="BT77" i="1"/>
  <c r="BT76" i="1"/>
  <c r="BT75" i="1"/>
  <c r="BT704" i="1"/>
  <c r="BT74" i="1"/>
  <c r="BT703" i="1"/>
  <c r="BT73" i="1"/>
  <c r="BT701" i="1"/>
  <c r="BT72" i="1"/>
  <c r="BT700" i="1"/>
  <c r="BT71" i="1"/>
  <c r="BT699" i="1"/>
  <c r="BT70" i="1"/>
  <c r="BT69" i="1"/>
  <c r="BT68" i="1"/>
  <c r="BT61" i="1"/>
  <c r="BT60" i="1"/>
  <c r="BT59" i="1"/>
  <c r="BT58" i="1"/>
  <c r="BT57" i="1"/>
  <c r="BT698" i="1"/>
  <c r="BT697" i="1"/>
  <c r="BT724" i="1"/>
  <c r="BT723" i="1"/>
  <c r="BT722" i="1"/>
  <c r="BT721" i="1"/>
  <c r="BT720" i="1"/>
  <c r="BT719" i="1"/>
  <c r="BT718" i="1"/>
  <c r="BT90" i="1"/>
  <c r="BT89" i="1"/>
  <c r="BT717" i="1"/>
  <c r="BT88" i="1"/>
  <c r="BT87" i="1"/>
  <c r="BT716" i="1"/>
  <c r="BT7" i="1"/>
  <c r="BS861" i="1"/>
  <c r="BS862" i="1"/>
  <c r="BS863" i="1"/>
  <c r="BS864" i="1"/>
  <c r="BS865" i="1"/>
  <c r="BS866" i="1"/>
  <c r="BS868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901" i="1"/>
  <c r="BS913" i="1"/>
  <c r="BS914" i="1"/>
  <c r="BS915" i="1"/>
  <c r="BS916" i="1"/>
  <c r="BS917" i="1"/>
  <c r="BS920" i="1"/>
  <c r="BS921" i="1"/>
  <c r="BS922" i="1"/>
  <c r="BS923" i="1"/>
  <c r="BS924" i="1"/>
  <c r="BS925" i="1"/>
  <c r="BS926" i="1"/>
  <c r="BS927" i="1"/>
  <c r="BS69" i="1"/>
  <c r="BS784" i="1"/>
  <c r="BS690" i="1"/>
  <c r="BS687" i="1"/>
  <c r="BS26" i="1"/>
  <c r="BS686" i="1"/>
  <c r="BS753" i="1"/>
  <c r="BS751" i="1"/>
  <c r="BS750" i="1"/>
  <c r="BS749" i="1"/>
  <c r="BS748" i="1"/>
  <c r="BS746" i="1"/>
  <c r="BS745" i="1"/>
  <c r="BS721" i="1"/>
  <c r="BS720" i="1"/>
  <c r="BS719" i="1"/>
  <c r="BS716" i="1"/>
  <c r="BS859" i="1"/>
  <c r="BS857" i="1"/>
  <c r="BS856" i="1"/>
  <c r="BS844" i="1"/>
  <c r="BS842" i="1"/>
  <c r="BS841" i="1"/>
  <c r="BS840" i="1"/>
  <c r="BS838" i="1"/>
  <c r="BS837" i="1"/>
  <c r="BS807" i="1"/>
  <c r="BS806" i="1"/>
  <c r="BS805" i="1"/>
  <c r="BS804" i="1"/>
  <c r="BS803" i="1"/>
  <c r="BS800" i="1"/>
  <c r="BS932" i="1"/>
  <c r="BS931" i="1"/>
  <c r="BS795" i="1"/>
  <c r="BS793" i="1"/>
  <c r="BS783" i="1"/>
  <c r="BS782" i="1"/>
  <c r="BS776" i="1"/>
  <c r="BS772" i="1"/>
  <c r="BS771" i="1"/>
  <c r="BS770" i="1"/>
  <c r="BS769" i="1"/>
  <c r="BS764" i="1"/>
  <c r="BS860" i="1"/>
  <c r="BR676" i="1"/>
  <c r="BR675" i="1"/>
  <c r="BR674" i="1"/>
  <c r="BR673" i="1"/>
  <c r="BR672" i="1"/>
  <c r="BR669" i="1"/>
  <c r="BR667" i="1"/>
  <c r="BR666" i="1"/>
  <c r="BR668" i="1"/>
  <c r="BR665" i="1"/>
  <c r="BR670" i="1"/>
  <c r="BR664" i="1"/>
  <c r="BR656" i="1"/>
  <c r="BR658" i="1"/>
  <c r="BR659" i="1"/>
  <c r="BR660" i="1"/>
  <c r="BR661" i="1"/>
  <c r="BR662" i="1"/>
  <c r="BR663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CC548" i="1" s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4" i="1"/>
  <c r="BR655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151" i="1"/>
  <c r="BR150" i="1"/>
  <c r="BR149" i="1"/>
  <c r="BR148" i="1"/>
  <c r="BR147" i="1"/>
  <c r="BR146" i="1"/>
  <c r="BR145" i="1"/>
  <c r="BR144" i="1"/>
  <c r="BR143" i="1"/>
  <c r="BR142" i="1"/>
  <c r="BR141" i="1"/>
  <c r="BR140" i="1"/>
  <c r="BR139" i="1"/>
  <c r="BR178" i="1"/>
  <c r="BR177" i="1"/>
  <c r="BR176" i="1"/>
  <c r="BR175" i="1"/>
  <c r="BR174" i="1"/>
  <c r="BR173" i="1"/>
  <c r="BR172" i="1"/>
  <c r="BR171" i="1"/>
  <c r="BR170" i="1"/>
  <c r="BR169" i="1"/>
  <c r="BR168" i="1"/>
  <c r="BR167" i="1"/>
  <c r="BR166" i="1"/>
  <c r="BR165" i="1"/>
  <c r="BR164" i="1"/>
  <c r="BR163" i="1"/>
  <c r="BR162" i="1"/>
  <c r="BR206" i="1"/>
  <c r="BR205" i="1"/>
  <c r="BR204" i="1"/>
  <c r="BR203" i="1"/>
  <c r="BR202" i="1"/>
  <c r="BR201" i="1"/>
  <c r="BR200" i="1"/>
  <c r="BR199" i="1"/>
  <c r="BR198" i="1"/>
  <c r="BR197" i="1"/>
  <c r="BR196" i="1"/>
  <c r="BR195" i="1"/>
  <c r="BR194" i="1"/>
  <c r="BR193" i="1"/>
  <c r="BR192" i="1"/>
  <c r="BR191" i="1"/>
  <c r="BR190" i="1"/>
  <c r="BR189" i="1"/>
  <c r="BR188" i="1"/>
  <c r="BR187" i="1"/>
  <c r="BR186" i="1"/>
  <c r="BR185" i="1"/>
  <c r="BR184" i="1"/>
  <c r="BR217" i="1"/>
  <c r="BR216" i="1"/>
  <c r="BR215" i="1"/>
  <c r="BR214" i="1"/>
  <c r="BR213" i="1"/>
  <c r="BR223" i="1"/>
  <c r="BR222" i="1"/>
  <c r="BR221" i="1"/>
  <c r="BR220" i="1"/>
  <c r="BR219" i="1"/>
  <c r="BR320" i="1"/>
  <c r="BR319" i="1"/>
  <c r="BR318" i="1"/>
  <c r="BR317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6" i="1"/>
  <c r="BR295" i="1"/>
  <c r="BR294" i="1"/>
  <c r="BR293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8" i="1"/>
  <c r="BR277" i="1"/>
  <c r="BR276" i="1"/>
  <c r="CC276" i="1" s="1"/>
  <c r="BR275" i="1"/>
  <c r="CC275" i="1" s="1"/>
  <c r="BR274" i="1"/>
  <c r="BR273" i="1"/>
  <c r="BR272" i="1"/>
  <c r="BR271" i="1"/>
  <c r="BR270" i="1"/>
  <c r="BR269" i="1"/>
  <c r="BR268" i="1"/>
  <c r="BR267" i="1"/>
  <c r="BR266" i="1"/>
  <c r="BR265" i="1"/>
  <c r="BR264" i="1"/>
  <c r="BR263" i="1"/>
  <c r="BR262" i="1"/>
  <c r="BR261" i="1"/>
  <c r="BR260" i="1"/>
  <c r="BR259" i="1"/>
  <c r="BR258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7" i="1"/>
  <c r="BR236" i="1"/>
  <c r="BR235" i="1"/>
  <c r="BR234" i="1"/>
  <c r="BR233" i="1"/>
  <c r="BR232" i="1"/>
  <c r="BR231" i="1"/>
  <c r="BR230" i="1"/>
  <c r="BR229" i="1"/>
  <c r="BR228" i="1"/>
  <c r="BR227" i="1"/>
  <c r="BR226" i="1"/>
  <c r="BR321" i="1"/>
  <c r="CC29" i="1"/>
  <c r="BB54" i="1"/>
  <c r="BB53" i="1"/>
  <c r="BB51" i="1"/>
  <c r="AZ666" i="1"/>
  <c r="AZ667" i="1"/>
  <c r="AZ668" i="1"/>
  <c r="AZ669" i="1"/>
  <c r="AZ670" i="1"/>
  <c r="AZ1167" i="1"/>
  <c r="AZ1168" i="1"/>
  <c r="AZ1169" i="1"/>
  <c r="AZ674" i="1"/>
  <c r="AZ675" i="1"/>
  <c r="AZ1170" i="1"/>
  <c r="AZ1171" i="1"/>
  <c r="AZ676" i="1"/>
  <c r="AZ1172" i="1"/>
  <c r="AZ1173" i="1"/>
  <c r="AZ1174" i="1"/>
  <c r="AZ1175" i="1"/>
  <c r="AZ1176" i="1"/>
  <c r="AZ671" i="1"/>
  <c r="AZ672" i="1"/>
  <c r="AZ673" i="1"/>
  <c r="AZ665" i="1"/>
  <c r="AZ1096" i="1"/>
  <c r="AZ1095" i="1"/>
  <c r="AZ1094" i="1"/>
  <c r="AZ1093" i="1"/>
  <c r="AZ550" i="1"/>
  <c r="AZ461" i="1"/>
  <c r="AZ460" i="1"/>
  <c r="AZ459" i="1"/>
  <c r="AZ458" i="1"/>
  <c r="AZ586" i="1"/>
  <c r="AZ585" i="1"/>
  <c r="AZ584" i="1"/>
  <c r="AZ583" i="1"/>
  <c r="AZ582" i="1"/>
  <c r="AZ581" i="1"/>
  <c r="AZ1120" i="1"/>
  <c r="AZ1119" i="1"/>
  <c r="AZ1118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413" i="1"/>
  <c r="AZ412" i="1"/>
  <c r="AZ1117" i="1"/>
  <c r="AZ1116" i="1"/>
  <c r="AZ1115" i="1"/>
  <c r="AZ1114" i="1"/>
  <c r="AZ1113" i="1"/>
  <c r="AZ561" i="1"/>
  <c r="AZ560" i="1"/>
  <c r="AZ559" i="1"/>
  <c r="AZ558" i="1"/>
  <c r="AZ1112" i="1"/>
  <c r="AZ1111" i="1"/>
  <c r="AZ1110" i="1"/>
  <c r="AZ1109" i="1"/>
  <c r="AZ1108" i="1"/>
  <c r="AZ557" i="1"/>
  <c r="AZ1107" i="1"/>
  <c r="AZ1106" i="1"/>
  <c r="AZ1105" i="1"/>
  <c r="AZ1104" i="1"/>
  <c r="AZ556" i="1"/>
  <c r="AZ555" i="1"/>
  <c r="AZ554" i="1"/>
  <c r="AZ553" i="1"/>
  <c r="AZ1103" i="1"/>
  <c r="AZ1102" i="1"/>
  <c r="AZ1101" i="1"/>
  <c r="AZ1100" i="1"/>
  <c r="AZ1099" i="1"/>
  <c r="AZ1098" i="1"/>
  <c r="AZ552" i="1"/>
  <c r="AZ551" i="1"/>
  <c r="AZ1097" i="1"/>
  <c r="AZ594" i="1"/>
  <c r="AZ593" i="1"/>
  <c r="AZ1134" i="1"/>
  <c r="AZ1133" i="1"/>
  <c r="AZ1132" i="1"/>
  <c r="AZ1131" i="1"/>
  <c r="AZ592" i="1"/>
  <c r="AZ1130" i="1"/>
  <c r="AZ1129" i="1"/>
  <c r="AZ1128" i="1"/>
  <c r="AZ1127" i="1"/>
  <c r="AZ1126" i="1"/>
  <c r="AZ1125" i="1"/>
  <c r="AZ591" i="1"/>
  <c r="AZ590" i="1"/>
  <c r="AZ589" i="1"/>
  <c r="AZ588" i="1"/>
  <c r="AZ58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5" i="1"/>
  <c r="AZ645" i="1"/>
  <c r="AZ644" i="1"/>
  <c r="AZ1145" i="1"/>
  <c r="AZ643" i="1"/>
  <c r="AZ642" i="1"/>
  <c r="AZ641" i="1"/>
  <c r="AZ640" i="1"/>
  <c r="AZ639" i="1"/>
  <c r="AZ638" i="1"/>
  <c r="AZ637" i="1"/>
  <c r="AZ636" i="1"/>
  <c r="AZ1144" i="1"/>
  <c r="AZ1143" i="1"/>
  <c r="AZ1142" i="1"/>
  <c r="AZ635" i="1"/>
  <c r="AZ634" i="1"/>
  <c r="AZ633" i="1"/>
  <c r="AZ1141" i="1"/>
  <c r="AZ1140" i="1"/>
  <c r="AZ1139" i="1"/>
  <c r="AZ632" i="1"/>
  <c r="AZ631" i="1"/>
  <c r="AZ630" i="1"/>
  <c r="AZ629" i="1"/>
  <c r="AZ628" i="1"/>
  <c r="AZ627" i="1"/>
  <c r="AZ626" i="1"/>
  <c r="AZ625" i="1"/>
  <c r="AZ624" i="1"/>
  <c r="AZ1138" i="1"/>
  <c r="AZ1137" i="1"/>
  <c r="AZ1136" i="1"/>
  <c r="AZ623" i="1"/>
  <c r="AZ622" i="1"/>
  <c r="AZ621" i="1"/>
  <c r="AZ620" i="1"/>
  <c r="AZ619" i="1"/>
  <c r="AZ618" i="1"/>
  <c r="AZ657" i="1"/>
  <c r="AZ656" i="1"/>
  <c r="AZ655" i="1"/>
  <c r="AZ654" i="1"/>
  <c r="AZ1159" i="1"/>
  <c r="AZ1158" i="1"/>
  <c r="AZ1157" i="1"/>
  <c r="AZ1156" i="1"/>
  <c r="AZ1155" i="1"/>
  <c r="AZ1154" i="1"/>
  <c r="AZ1153" i="1"/>
  <c r="AZ1152" i="1"/>
  <c r="AZ1151" i="1"/>
  <c r="AZ652" i="1"/>
  <c r="AZ651" i="1"/>
  <c r="AZ650" i="1"/>
  <c r="AZ649" i="1"/>
  <c r="AZ648" i="1"/>
  <c r="AZ647" i="1"/>
  <c r="AZ646" i="1"/>
  <c r="AZ1150" i="1"/>
  <c r="AZ1149" i="1"/>
  <c r="AZ1166" i="1"/>
  <c r="AZ663" i="1"/>
  <c r="AZ662" i="1"/>
  <c r="AZ661" i="1"/>
  <c r="AZ1165" i="1"/>
  <c r="AZ1164" i="1"/>
  <c r="AZ1163" i="1"/>
  <c r="AZ1162" i="1"/>
  <c r="AZ660" i="1"/>
  <c r="AZ659" i="1"/>
  <c r="AZ658" i="1"/>
  <c r="AZ664" i="1"/>
  <c r="AZ394" i="1"/>
  <c r="AZ393" i="1"/>
  <c r="AZ942" i="1"/>
  <c r="AZ231" i="1"/>
  <c r="AZ230" i="1"/>
  <c r="AZ229" i="1"/>
  <c r="AZ228" i="1"/>
  <c r="AZ227" i="1"/>
  <c r="AZ226" i="1"/>
  <c r="AZ932" i="1"/>
  <c r="AZ931" i="1"/>
  <c r="AZ395" i="1"/>
  <c r="AZ987" i="1"/>
  <c r="AZ404" i="1"/>
  <c r="AZ403" i="1"/>
  <c r="AZ402" i="1"/>
  <c r="AZ401" i="1"/>
  <c r="AZ986" i="1"/>
  <c r="AZ985" i="1"/>
  <c r="AZ984" i="1"/>
  <c r="AZ983" i="1"/>
  <c r="AZ982" i="1"/>
  <c r="AZ400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953" i="1"/>
  <c r="AZ952" i="1"/>
  <c r="AZ951" i="1"/>
  <c r="AZ950" i="1"/>
  <c r="AZ399" i="1"/>
  <c r="AZ398" i="1"/>
  <c r="AZ397" i="1"/>
  <c r="AZ396" i="1"/>
  <c r="AZ949" i="1"/>
  <c r="AZ948" i="1"/>
  <c r="AZ947" i="1"/>
  <c r="AZ946" i="1"/>
  <c r="AZ1007" i="1"/>
  <c r="AZ1006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1005" i="1"/>
  <c r="AZ417" i="1"/>
  <c r="AZ416" i="1"/>
  <c r="AZ415" i="1"/>
  <c r="AZ414" i="1"/>
  <c r="AZ411" i="1"/>
  <c r="AZ410" i="1"/>
  <c r="AZ409" i="1"/>
  <c r="AZ408" i="1"/>
  <c r="AZ998" i="1"/>
  <c r="AZ997" i="1"/>
  <c r="AZ996" i="1"/>
  <c r="AZ995" i="1"/>
  <c r="AZ994" i="1"/>
  <c r="AZ993" i="1"/>
  <c r="AZ992" i="1"/>
  <c r="AZ991" i="1"/>
  <c r="AZ407" i="1"/>
  <c r="AZ406" i="1"/>
  <c r="AZ405" i="1"/>
  <c r="AZ990" i="1"/>
  <c r="AZ989" i="1"/>
  <c r="AZ988" i="1"/>
  <c r="AZ1011" i="1"/>
  <c r="AZ1010" i="1"/>
  <c r="AZ1009" i="1"/>
  <c r="AZ1008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328" i="1"/>
  <c r="AZ327" i="1"/>
  <c r="AZ326" i="1"/>
  <c r="AZ325" i="1"/>
  <c r="AZ324" i="1"/>
  <c r="AZ323" i="1"/>
  <c r="AZ322" i="1"/>
  <c r="AZ321" i="1"/>
  <c r="AZ320" i="1"/>
  <c r="AZ1048" i="1"/>
  <c r="AZ1047" i="1"/>
  <c r="AZ1046" i="1"/>
  <c r="AZ1045" i="1"/>
  <c r="AZ1044" i="1"/>
  <c r="AZ1043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1042" i="1"/>
  <c r="AZ1041" i="1"/>
  <c r="AZ1040" i="1"/>
  <c r="AZ1039" i="1"/>
  <c r="AZ1038" i="1"/>
  <c r="AZ1037" i="1"/>
  <c r="AZ1036" i="1"/>
  <c r="AZ1035" i="1"/>
  <c r="AZ1034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319" i="1"/>
  <c r="AZ318" i="1"/>
  <c r="AZ1022" i="1"/>
  <c r="AZ317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1032" i="1"/>
  <c r="AZ1031" i="1"/>
  <c r="AZ1030" i="1"/>
  <c r="AZ1029" i="1"/>
  <c r="AZ1028" i="1"/>
  <c r="AZ1027" i="1"/>
  <c r="AZ1026" i="1"/>
  <c r="AZ1025" i="1"/>
  <c r="AZ1024" i="1"/>
  <c r="AZ1023" i="1"/>
  <c r="AZ443" i="1"/>
  <c r="AZ442" i="1"/>
  <c r="AZ441" i="1"/>
  <c r="AZ440" i="1"/>
  <c r="AZ439" i="1"/>
  <c r="AZ1021" i="1"/>
  <c r="AZ1020" i="1"/>
  <c r="AZ1019" i="1"/>
  <c r="AZ1018" i="1"/>
  <c r="AZ1017" i="1"/>
  <c r="AZ1016" i="1"/>
  <c r="AZ438" i="1"/>
  <c r="AZ437" i="1"/>
  <c r="AZ436" i="1"/>
  <c r="AZ435" i="1"/>
  <c r="AZ434" i="1"/>
  <c r="AZ433" i="1"/>
  <c r="AZ1015" i="1"/>
  <c r="AZ1014" i="1"/>
  <c r="AZ1013" i="1"/>
  <c r="AZ1012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494" i="1"/>
  <c r="AZ1073" i="1"/>
  <c r="AZ1072" i="1"/>
  <c r="AZ493" i="1"/>
  <c r="AZ492" i="1"/>
  <c r="AZ491" i="1"/>
  <c r="AZ490" i="1"/>
  <c r="AZ1064" i="1"/>
  <c r="AZ392" i="1"/>
  <c r="AZ391" i="1"/>
  <c r="AZ548" i="1"/>
  <c r="CB548" i="1" s="1"/>
  <c r="AZ1091" i="1"/>
  <c r="CB1091" i="1" s="1"/>
  <c r="AZ1090" i="1"/>
  <c r="AZ1089" i="1"/>
  <c r="AZ1088" i="1"/>
  <c r="AZ549" i="1"/>
  <c r="AZ810" i="1"/>
  <c r="AZ91" i="1"/>
  <c r="AZ847" i="1"/>
  <c r="CB847" i="1" s="1"/>
  <c r="CB276" i="1"/>
  <c r="CB275" i="1"/>
  <c r="AZ96" i="1"/>
  <c r="AZ855" i="1"/>
  <c r="AZ854" i="1"/>
  <c r="AZ853" i="1"/>
  <c r="AZ852" i="1"/>
  <c r="AZ851" i="1"/>
  <c r="AZ850" i="1"/>
  <c r="AZ849" i="1"/>
  <c r="AZ848" i="1"/>
  <c r="AZ281" i="1"/>
  <c r="AZ280" i="1"/>
  <c r="AZ279" i="1"/>
  <c r="AZ278" i="1"/>
  <c r="AZ277" i="1"/>
  <c r="AZ857" i="1"/>
  <c r="AZ856" i="1"/>
  <c r="AZ861" i="1"/>
  <c r="AZ284" i="1"/>
  <c r="AZ283" i="1"/>
  <c r="AZ860" i="1"/>
  <c r="AZ859" i="1"/>
  <c r="AZ866" i="1"/>
  <c r="AZ865" i="1"/>
  <c r="AZ864" i="1"/>
  <c r="AZ863" i="1"/>
  <c r="AZ862" i="1"/>
  <c r="AZ287" i="1"/>
  <c r="AZ286" i="1"/>
  <c r="AZ285" i="1"/>
  <c r="AZ887" i="1"/>
  <c r="AZ886" i="1"/>
  <c r="AZ301" i="1"/>
  <c r="AZ885" i="1"/>
  <c r="AZ300" i="1"/>
  <c r="AZ299" i="1"/>
  <c r="AZ298" i="1"/>
  <c r="AZ297" i="1"/>
  <c r="AZ296" i="1"/>
  <c r="AZ295" i="1"/>
  <c r="AZ884" i="1"/>
  <c r="AZ883" i="1"/>
  <c r="AZ882" i="1"/>
  <c r="AZ881" i="1"/>
  <c r="AZ880" i="1"/>
  <c r="AZ878" i="1"/>
  <c r="AZ877" i="1"/>
  <c r="AZ876" i="1"/>
  <c r="AZ875" i="1"/>
  <c r="AZ874" i="1"/>
  <c r="AZ873" i="1"/>
  <c r="AZ294" i="1"/>
  <c r="AZ872" i="1"/>
  <c r="AZ871" i="1"/>
  <c r="AZ870" i="1"/>
  <c r="AZ869" i="1"/>
  <c r="AZ868" i="1"/>
  <c r="AZ867" i="1"/>
  <c r="AZ293" i="1"/>
  <c r="AZ292" i="1"/>
  <c r="AZ291" i="1"/>
  <c r="AZ290" i="1"/>
  <c r="AZ289" i="1"/>
  <c r="AZ288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906" i="1"/>
  <c r="AZ101" i="1"/>
  <c r="AZ100" i="1"/>
  <c r="AZ99" i="1"/>
  <c r="AZ98" i="1"/>
  <c r="AZ97" i="1"/>
  <c r="AZ901" i="1"/>
  <c r="AZ900" i="1"/>
  <c r="AZ899" i="1"/>
  <c r="AZ898" i="1"/>
  <c r="AZ897" i="1"/>
  <c r="AZ315" i="1"/>
  <c r="AZ896" i="1"/>
  <c r="AZ895" i="1"/>
  <c r="AZ894" i="1"/>
  <c r="AZ314" i="1"/>
  <c r="AZ313" i="1"/>
  <c r="AZ312" i="1"/>
  <c r="AZ311" i="1"/>
  <c r="AZ310" i="1"/>
  <c r="AZ309" i="1"/>
  <c r="AZ893" i="1"/>
  <c r="AZ892" i="1"/>
  <c r="AZ308" i="1"/>
  <c r="AZ889" i="1"/>
  <c r="AZ307" i="1"/>
  <c r="AZ306" i="1"/>
  <c r="AZ305" i="1"/>
  <c r="AZ304" i="1"/>
  <c r="AZ303" i="1"/>
  <c r="AZ302" i="1"/>
  <c r="AZ888" i="1"/>
  <c r="AZ359" i="1"/>
  <c r="AZ907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939" i="1"/>
  <c r="AZ938" i="1"/>
  <c r="AZ937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930" i="1"/>
  <c r="AZ929" i="1"/>
  <c r="AZ928" i="1"/>
  <c r="AZ375" i="1"/>
  <c r="AZ374" i="1"/>
  <c r="AZ373" i="1"/>
  <c r="AZ372" i="1"/>
  <c r="AZ371" i="1"/>
  <c r="AZ370" i="1"/>
  <c r="AZ369" i="1"/>
  <c r="AZ368" i="1"/>
  <c r="AZ367" i="1"/>
  <c r="AZ366" i="1"/>
  <c r="AZ927" i="1"/>
  <c r="AZ926" i="1"/>
  <c r="AZ925" i="1"/>
  <c r="AZ924" i="1"/>
  <c r="AZ923" i="1"/>
  <c r="AZ922" i="1"/>
  <c r="AZ921" i="1"/>
  <c r="AZ365" i="1"/>
  <c r="AZ920" i="1"/>
  <c r="AZ364" i="1"/>
  <c r="AZ363" i="1"/>
  <c r="AZ362" i="1"/>
  <c r="AZ361" i="1"/>
  <c r="AZ918" i="1"/>
  <c r="AZ917" i="1"/>
  <c r="AZ916" i="1"/>
  <c r="AZ915" i="1"/>
  <c r="AZ914" i="1"/>
  <c r="AZ913" i="1"/>
  <c r="AZ142" i="1"/>
  <c r="AZ141" i="1"/>
  <c r="AZ140" i="1"/>
  <c r="AZ139" i="1"/>
  <c r="AZ138" i="1"/>
  <c r="AZ137" i="1"/>
  <c r="AZ908" i="1"/>
  <c r="AZ360" i="1"/>
  <c r="AZ911" i="1"/>
  <c r="AZ910" i="1"/>
  <c r="AZ909" i="1"/>
  <c r="AZ943" i="1"/>
  <c r="AZ941" i="1"/>
  <c r="AZ390" i="1"/>
  <c r="AZ389" i="1"/>
  <c r="AZ388" i="1"/>
  <c r="AZ940" i="1"/>
  <c r="AZ912" i="1"/>
  <c r="CB796" i="1"/>
  <c r="AW1167" i="1"/>
  <c r="AW671" i="1"/>
  <c r="AW672" i="1"/>
  <c r="AW673" i="1"/>
  <c r="AW1168" i="1"/>
  <c r="AW1169" i="1"/>
  <c r="AW674" i="1"/>
  <c r="AW675" i="1"/>
  <c r="AW1170" i="1"/>
  <c r="AW1171" i="1"/>
  <c r="AW676" i="1"/>
  <c r="AW1172" i="1"/>
  <c r="AW1173" i="1"/>
  <c r="AW1174" i="1"/>
  <c r="AW1175" i="1"/>
  <c r="AW1176" i="1"/>
  <c r="AW670" i="1"/>
  <c r="AW658" i="1"/>
  <c r="AW659" i="1"/>
  <c r="AW660" i="1"/>
  <c r="AW1162" i="1"/>
  <c r="AW1163" i="1"/>
  <c r="AW1164" i="1"/>
  <c r="AW1165" i="1"/>
  <c r="AW661" i="1"/>
  <c r="AW662" i="1"/>
  <c r="AW663" i="1"/>
  <c r="AW1166" i="1"/>
  <c r="AW664" i="1"/>
  <c r="AW665" i="1"/>
  <c r="AW666" i="1"/>
  <c r="AW667" i="1"/>
  <c r="AW668" i="1"/>
  <c r="AW669" i="1"/>
  <c r="AW494" i="1"/>
  <c r="AW1073" i="1"/>
  <c r="AW1072" i="1"/>
  <c r="AW493" i="1"/>
  <c r="AW492" i="1"/>
  <c r="AW491" i="1"/>
  <c r="AW490" i="1"/>
  <c r="AW1048" i="1"/>
  <c r="AW1047" i="1"/>
  <c r="AW1046" i="1"/>
  <c r="AW1045" i="1"/>
  <c r="AW1044" i="1"/>
  <c r="AW1043" i="1"/>
  <c r="AW489" i="1"/>
  <c r="AW488" i="1"/>
  <c r="AW486" i="1"/>
  <c r="AW485" i="1"/>
  <c r="AW484" i="1"/>
  <c r="AW483" i="1"/>
  <c r="AW482" i="1"/>
  <c r="AW481" i="1"/>
  <c r="AW480" i="1"/>
  <c r="AW479" i="1"/>
  <c r="AW478" i="1"/>
  <c r="AW1042" i="1"/>
  <c r="AW1041" i="1"/>
  <c r="AW1040" i="1"/>
  <c r="AW1039" i="1"/>
  <c r="AW1038" i="1"/>
  <c r="AW1037" i="1"/>
  <c r="AW1036" i="1"/>
  <c r="AW1035" i="1"/>
  <c r="AW1034" i="1"/>
  <c r="AW487" i="1"/>
  <c r="AW477" i="1"/>
  <c r="AW476" i="1"/>
  <c r="AW475" i="1"/>
  <c r="AW474" i="1"/>
  <c r="AW473" i="1"/>
  <c r="AW472" i="1"/>
  <c r="AW471" i="1"/>
  <c r="AW470" i="1"/>
  <c r="AW469" i="1"/>
  <c r="AW468" i="1"/>
  <c r="AW467" i="1"/>
  <c r="AW466" i="1"/>
  <c r="AW465" i="1"/>
  <c r="AW464" i="1"/>
  <c r="AW463" i="1"/>
  <c r="AW462" i="1"/>
  <c r="AW457" i="1"/>
  <c r="AW452" i="1"/>
  <c r="AW451" i="1"/>
  <c r="AW450" i="1"/>
  <c r="AW449" i="1"/>
  <c r="AW448" i="1"/>
  <c r="AW447" i="1"/>
  <c r="AW539" i="1"/>
  <c r="AW538" i="1"/>
  <c r="AW537" i="1"/>
  <c r="AW536" i="1"/>
  <c r="AW535" i="1"/>
  <c r="AW534" i="1"/>
  <c r="AW533" i="1"/>
  <c r="AW532" i="1"/>
  <c r="AW531" i="1"/>
  <c r="AW530" i="1"/>
  <c r="AW529" i="1"/>
  <c r="AW528" i="1"/>
  <c r="AW527" i="1"/>
  <c r="AW526" i="1"/>
  <c r="AW525" i="1"/>
  <c r="AW524" i="1"/>
  <c r="AW523" i="1"/>
  <c r="AW522" i="1"/>
  <c r="AW521" i="1"/>
  <c r="AW520" i="1"/>
  <c r="AW519" i="1"/>
  <c r="AW518" i="1"/>
  <c r="AW517" i="1"/>
  <c r="AW516" i="1"/>
  <c r="AW515" i="1"/>
  <c r="AW514" i="1"/>
  <c r="AW513" i="1"/>
  <c r="AW512" i="1"/>
  <c r="AW511" i="1"/>
  <c r="AW510" i="1"/>
  <c r="AW509" i="1"/>
  <c r="AW508" i="1"/>
  <c r="AW507" i="1"/>
  <c r="AW506" i="1"/>
  <c r="AW505" i="1"/>
  <c r="AW504" i="1"/>
  <c r="AW503" i="1"/>
  <c r="AW502" i="1"/>
  <c r="AW501" i="1"/>
  <c r="AW500" i="1"/>
  <c r="AW499" i="1"/>
  <c r="AW498" i="1"/>
  <c r="AW497" i="1"/>
  <c r="AW496" i="1"/>
  <c r="AW495" i="1"/>
  <c r="AW1085" i="1"/>
  <c r="AW1084" i="1"/>
  <c r="AW1083" i="1"/>
  <c r="AW1082" i="1"/>
  <c r="AW1081" i="1"/>
  <c r="AW1080" i="1"/>
  <c r="AW1079" i="1"/>
  <c r="AW1078" i="1"/>
  <c r="AW1077" i="1"/>
  <c r="AW1076" i="1"/>
  <c r="AW1075" i="1"/>
  <c r="AW1074" i="1"/>
  <c r="AW1064" i="1"/>
  <c r="AW1063" i="1"/>
  <c r="AW1062" i="1"/>
  <c r="AW1061" i="1"/>
  <c r="AW1060" i="1"/>
  <c r="AW1059" i="1"/>
  <c r="AW1058" i="1"/>
  <c r="AW1057" i="1"/>
  <c r="AW1056" i="1"/>
  <c r="AW1055" i="1"/>
  <c r="AW1054" i="1"/>
  <c r="AW1053" i="1"/>
  <c r="AW1052" i="1"/>
  <c r="AW1051" i="1"/>
  <c r="AW1050" i="1"/>
  <c r="AW1049" i="1"/>
  <c r="AW548" i="1"/>
  <c r="CA548" i="1" s="1"/>
  <c r="AW1091" i="1"/>
  <c r="CA1091" i="1" s="1"/>
  <c r="AW1090" i="1"/>
  <c r="AW1089" i="1"/>
  <c r="AW1088" i="1"/>
  <c r="AW547" i="1"/>
  <c r="AW546" i="1"/>
  <c r="AW545" i="1"/>
  <c r="AW544" i="1"/>
  <c r="AW543" i="1"/>
  <c r="AW542" i="1"/>
  <c r="AW541" i="1"/>
  <c r="AW540" i="1"/>
  <c r="AW584" i="1"/>
  <c r="AW583" i="1"/>
  <c r="AW582" i="1"/>
  <c r="AW581" i="1"/>
  <c r="AW1120" i="1"/>
  <c r="AW1119" i="1"/>
  <c r="AW1118" i="1"/>
  <c r="AW580" i="1"/>
  <c r="AW579" i="1"/>
  <c r="AW578" i="1"/>
  <c r="AW577" i="1"/>
  <c r="AW576" i="1"/>
  <c r="AW575" i="1"/>
  <c r="AW574" i="1"/>
  <c r="AW573" i="1"/>
  <c r="AW572" i="1"/>
  <c r="AW571" i="1"/>
  <c r="AW570" i="1"/>
  <c r="AW569" i="1"/>
  <c r="AW568" i="1"/>
  <c r="AW567" i="1"/>
  <c r="AW566" i="1"/>
  <c r="AW565" i="1"/>
  <c r="AW564" i="1"/>
  <c r="AW563" i="1"/>
  <c r="AW562" i="1"/>
  <c r="AW586" i="1"/>
  <c r="AW585" i="1"/>
  <c r="AW549" i="1"/>
  <c r="AW1117" i="1"/>
  <c r="AW1116" i="1"/>
  <c r="AW1115" i="1"/>
  <c r="AW1114" i="1"/>
  <c r="AW1113" i="1"/>
  <c r="AW561" i="1"/>
  <c r="AW560" i="1"/>
  <c r="AW559" i="1"/>
  <c r="AW558" i="1"/>
  <c r="AW1112" i="1"/>
  <c r="AW1111" i="1"/>
  <c r="AW1110" i="1"/>
  <c r="AW1109" i="1"/>
  <c r="AW1108" i="1"/>
  <c r="AW557" i="1"/>
  <c r="AW1107" i="1"/>
  <c r="AW1106" i="1"/>
  <c r="AW1105" i="1"/>
  <c r="AW1104" i="1"/>
  <c r="AW556" i="1"/>
  <c r="AW555" i="1"/>
  <c r="AW554" i="1"/>
  <c r="AW553" i="1"/>
  <c r="AW1103" i="1"/>
  <c r="AW1102" i="1"/>
  <c r="AW1101" i="1"/>
  <c r="AW1100" i="1"/>
  <c r="AW1099" i="1"/>
  <c r="AW1098" i="1"/>
  <c r="AW552" i="1"/>
  <c r="AW551" i="1"/>
  <c r="AW1097" i="1"/>
  <c r="AW1096" i="1"/>
  <c r="AW1095" i="1"/>
  <c r="AW1094" i="1"/>
  <c r="AW1093" i="1"/>
  <c r="AW550" i="1"/>
  <c r="AW1134" i="1"/>
  <c r="AW1133" i="1"/>
  <c r="AW1132" i="1"/>
  <c r="AW1131" i="1"/>
  <c r="AW592" i="1"/>
  <c r="AW1130" i="1"/>
  <c r="AW1129" i="1"/>
  <c r="AW1128" i="1"/>
  <c r="AW1127" i="1"/>
  <c r="AW1126" i="1"/>
  <c r="AW1125" i="1"/>
  <c r="AW594" i="1"/>
  <c r="AW593" i="1"/>
  <c r="AW591" i="1"/>
  <c r="AW590" i="1"/>
  <c r="AW589" i="1"/>
  <c r="AW588" i="1"/>
  <c r="AW587" i="1"/>
  <c r="AW616" i="1"/>
  <c r="AW615" i="1"/>
  <c r="AW614" i="1"/>
  <c r="AW613" i="1"/>
  <c r="AW612" i="1"/>
  <c r="AW611" i="1"/>
  <c r="AW610" i="1"/>
  <c r="AW609" i="1"/>
  <c r="AW608" i="1"/>
  <c r="AW607" i="1"/>
  <c r="AW606" i="1"/>
  <c r="AW605" i="1"/>
  <c r="AW604" i="1"/>
  <c r="AW603" i="1"/>
  <c r="AW602" i="1"/>
  <c r="AW601" i="1"/>
  <c r="AW600" i="1"/>
  <c r="AW599" i="1"/>
  <c r="AW598" i="1"/>
  <c r="AW597" i="1"/>
  <c r="AW596" i="1"/>
  <c r="AW595" i="1"/>
  <c r="AW645" i="1"/>
  <c r="AW644" i="1"/>
  <c r="AW1145" i="1"/>
  <c r="AW643" i="1"/>
  <c r="AW642" i="1"/>
  <c r="AW641" i="1"/>
  <c r="AW640" i="1"/>
  <c r="AW639" i="1"/>
  <c r="AW638" i="1"/>
  <c r="AW637" i="1"/>
  <c r="AW636" i="1"/>
  <c r="AW1144" i="1"/>
  <c r="AW1143" i="1"/>
  <c r="AW1142" i="1"/>
  <c r="AW635" i="1"/>
  <c r="AW634" i="1"/>
  <c r="AW633" i="1"/>
  <c r="AW1141" i="1"/>
  <c r="AW1140" i="1"/>
  <c r="AW1139" i="1"/>
  <c r="AW632" i="1"/>
  <c r="AW631" i="1"/>
  <c r="AW630" i="1"/>
  <c r="AW629" i="1"/>
  <c r="AW628" i="1"/>
  <c r="AW627" i="1"/>
  <c r="AW626" i="1"/>
  <c r="AW625" i="1"/>
  <c r="AW624" i="1"/>
  <c r="AW1138" i="1"/>
  <c r="AW1137" i="1"/>
  <c r="AW1136" i="1"/>
  <c r="AW623" i="1"/>
  <c r="AW622" i="1"/>
  <c r="AW621" i="1"/>
  <c r="AW620" i="1"/>
  <c r="AW619" i="1"/>
  <c r="AW618" i="1"/>
  <c r="AW655" i="1"/>
  <c r="AW654" i="1"/>
  <c r="AW1159" i="1"/>
  <c r="AW1158" i="1"/>
  <c r="AW656" i="1"/>
  <c r="AW1157" i="1"/>
  <c r="AW1156" i="1"/>
  <c r="AW1155" i="1"/>
  <c r="AW1154" i="1"/>
  <c r="AW1153" i="1"/>
  <c r="AW1152" i="1"/>
  <c r="AW1151" i="1"/>
  <c r="AW652" i="1"/>
  <c r="AW651" i="1"/>
  <c r="AW650" i="1"/>
  <c r="AW649" i="1"/>
  <c r="AW648" i="1"/>
  <c r="AW647" i="1"/>
  <c r="AW646" i="1"/>
  <c r="AW1150" i="1"/>
  <c r="AW1149" i="1"/>
  <c r="AW918" i="1"/>
  <c r="AW917" i="1"/>
  <c r="AW916" i="1"/>
  <c r="AW915" i="1"/>
  <c r="AW914" i="1"/>
  <c r="AW913" i="1"/>
  <c r="AW375" i="1"/>
  <c r="AW374" i="1"/>
  <c r="AW373" i="1"/>
  <c r="AW372" i="1"/>
  <c r="AW371" i="1"/>
  <c r="AW370" i="1"/>
  <c r="AW369" i="1"/>
  <c r="AW368" i="1"/>
  <c r="AW367" i="1"/>
  <c r="AW366" i="1"/>
  <c r="AW380" i="1"/>
  <c r="AW379" i="1"/>
  <c r="AW378" i="1"/>
  <c r="AW377" i="1"/>
  <c r="AW376" i="1"/>
  <c r="AW930" i="1"/>
  <c r="AW929" i="1"/>
  <c r="AW928" i="1"/>
  <c r="AW927" i="1"/>
  <c r="AW926" i="1"/>
  <c r="AW925" i="1"/>
  <c r="AW924" i="1"/>
  <c r="AW923" i="1"/>
  <c r="AW922" i="1"/>
  <c r="AW921" i="1"/>
  <c r="AW365" i="1"/>
  <c r="AW920" i="1"/>
  <c r="AW364" i="1"/>
  <c r="AW363" i="1"/>
  <c r="AW362" i="1"/>
  <c r="AW361" i="1"/>
  <c r="AW381" i="1"/>
  <c r="AW408" i="1"/>
  <c r="AW407" i="1"/>
  <c r="AW406" i="1"/>
  <c r="AW405" i="1"/>
  <c r="AW990" i="1"/>
  <c r="AW989" i="1"/>
  <c r="AW988" i="1"/>
  <c r="AW987" i="1"/>
  <c r="AW404" i="1"/>
  <c r="AW403" i="1"/>
  <c r="AW402" i="1"/>
  <c r="AW401" i="1"/>
  <c r="AW986" i="1"/>
  <c r="AW985" i="1"/>
  <c r="AW984" i="1"/>
  <c r="AW983" i="1"/>
  <c r="AW982" i="1"/>
  <c r="AW400" i="1"/>
  <c r="AW981" i="1"/>
  <c r="AW953" i="1"/>
  <c r="AW952" i="1"/>
  <c r="AW951" i="1"/>
  <c r="AW950" i="1"/>
  <c r="AW399" i="1"/>
  <c r="AW398" i="1"/>
  <c r="AW397" i="1"/>
  <c r="AW396" i="1"/>
  <c r="AW949" i="1"/>
  <c r="AW948" i="1"/>
  <c r="AW947" i="1"/>
  <c r="AW946" i="1"/>
  <c r="AW395" i="1"/>
  <c r="AW461" i="1"/>
  <c r="AW460" i="1"/>
  <c r="AW459" i="1"/>
  <c r="AW458" i="1"/>
  <c r="AW943" i="1"/>
  <c r="AW941" i="1"/>
  <c r="AW390" i="1"/>
  <c r="AW389" i="1"/>
  <c r="AW388" i="1"/>
  <c r="AW940" i="1"/>
  <c r="AW939" i="1"/>
  <c r="AW938" i="1"/>
  <c r="AW937" i="1"/>
  <c r="AW387" i="1"/>
  <c r="AW386" i="1"/>
  <c r="AW385" i="1"/>
  <c r="AW384" i="1"/>
  <c r="AW383" i="1"/>
  <c r="AW382" i="1"/>
  <c r="AW411" i="1"/>
  <c r="AW410" i="1"/>
  <c r="AW998" i="1"/>
  <c r="AW997" i="1"/>
  <c r="AW996" i="1"/>
  <c r="AW995" i="1"/>
  <c r="AW994" i="1"/>
  <c r="AW993" i="1"/>
  <c r="AW992" i="1"/>
  <c r="AW991" i="1"/>
  <c r="AW980" i="1"/>
  <c r="AW979" i="1"/>
  <c r="AW978" i="1"/>
  <c r="AW977" i="1"/>
  <c r="AW976" i="1"/>
  <c r="AW975" i="1"/>
  <c r="AW974" i="1"/>
  <c r="AW973" i="1"/>
  <c r="AW972" i="1"/>
  <c r="AW971" i="1"/>
  <c r="AW970" i="1"/>
  <c r="AW969" i="1"/>
  <c r="AW968" i="1"/>
  <c r="AW967" i="1"/>
  <c r="AW966" i="1"/>
  <c r="AW965" i="1"/>
  <c r="AW964" i="1"/>
  <c r="AW963" i="1"/>
  <c r="AW962" i="1"/>
  <c r="AW961" i="1"/>
  <c r="AW960" i="1"/>
  <c r="AW959" i="1"/>
  <c r="AW958" i="1"/>
  <c r="AW957" i="1"/>
  <c r="AW956" i="1"/>
  <c r="AW955" i="1"/>
  <c r="AW954" i="1"/>
  <c r="AW394" i="1"/>
  <c r="AW393" i="1"/>
  <c r="AW409" i="1"/>
  <c r="AW456" i="1"/>
  <c r="AW455" i="1"/>
  <c r="AW454" i="1"/>
  <c r="AW453" i="1"/>
  <c r="AW445" i="1"/>
  <c r="AW444" i="1"/>
  <c r="AW1032" i="1"/>
  <c r="AW1031" i="1"/>
  <c r="AW1030" i="1"/>
  <c r="AW1029" i="1"/>
  <c r="AW1028" i="1"/>
  <c r="AW1027" i="1"/>
  <c r="AW1026" i="1"/>
  <c r="AW1025" i="1"/>
  <c r="AW1024" i="1"/>
  <c r="AW1023" i="1"/>
  <c r="AW443" i="1"/>
  <c r="AW442" i="1"/>
  <c r="AW441" i="1"/>
  <c r="AW440" i="1"/>
  <c r="AW439" i="1"/>
  <c r="AW1021" i="1"/>
  <c r="AW1020" i="1"/>
  <c r="AW1019" i="1"/>
  <c r="AW1018" i="1"/>
  <c r="AW1017" i="1"/>
  <c r="AW1016" i="1"/>
  <c r="AW438" i="1"/>
  <c r="AW437" i="1"/>
  <c r="AW436" i="1"/>
  <c r="AW435" i="1"/>
  <c r="AW434" i="1"/>
  <c r="AW433" i="1"/>
  <c r="AW1015" i="1"/>
  <c r="AW1014" i="1"/>
  <c r="AW1013" i="1"/>
  <c r="AW1012" i="1"/>
  <c r="AW1011" i="1"/>
  <c r="AW1010" i="1"/>
  <c r="AW1009" i="1"/>
  <c r="AW1008" i="1"/>
  <c r="AW1007" i="1"/>
  <c r="AW1006" i="1"/>
  <c r="AW432" i="1"/>
  <c r="AW431" i="1"/>
  <c r="AW430" i="1"/>
  <c r="AW429" i="1"/>
  <c r="AW428" i="1"/>
  <c r="AW427" i="1"/>
  <c r="AW426" i="1"/>
  <c r="AW425" i="1"/>
  <c r="AW424" i="1"/>
  <c r="AW423" i="1"/>
  <c r="AW422" i="1"/>
  <c r="AW421" i="1"/>
  <c r="AW420" i="1"/>
  <c r="AW419" i="1"/>
  <c r="AW418" i="1"/>
  <c r="AW1005" i="1"/>
  <c r="AW417" i="1"/>
  <c r="AW416" i="1"/>
  <c r="AW415" i="1"/>
  <c r="AW414" i="1"/>
  <c r="AW446" i="1"/>
  <c r="AW329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8" i="1"/>
  <c r="AW907" i="1"/>
  <c r="AW359" i="1"/>
  <c r="AW360" i="1"/>
  <c r="AW908" i="1"/>
  <c r="AW412" i="1"/>
  <c r="AW413" i="1"/>
  <c r="AW764" i="1"/>
  <c r="AW748" i="1"/>
  <c r="AW747" i="1"/>
  <c r="AW942" i="1"/>
  <c r="AW231" i="1"/>
  <c r="AW230" i="1"/>
  <c r="AW229" i="1"/>
  <c r="AW228" i="1"/>
  <c r="AW227" i="1"/>
  <c r="AW226" i="1"/>
  <c r="AW118" i="1"/>
  <c r="AW117" i="1"/>
  <c r="AW116" i="1"/>
  <c r="AW115" i="1"/>
  <c r="AW114" i="1"/>
  <c r="AW113" i="1"/>
  <c r="AW130" i="1"/>
  <c r="AW780" i="1"/>
  <c r="AW220" i="1"/>
  <c r="AW219" i="1"/>
  <c r="AW151" i="1"/>
  <c r="AW150" i="1"/>
  <c r="AW149" i="1"/>
  <c r="AW148" i="1"/>
  <c r="AW147" i="1"/>
  <c r="AW146" i="1"/>
  <c r="AW145" i="1"/>
  <c r="AW144" i="1"/>
  <c r="AW143" i="1"/>
  <c r="AW318" i="1"/>
  <c r="AW1022" i="1"/>
  <c r="AW317" i="1"/>
  <c r="AW793" i="1"/>
  <c r="AW178" i="1"/>
  <c r="AW177" i="1"/>
  <c r="AW176" i="1"/>
  <c r="AW175" i="1"/>
  <c r="AW174" i="1"/>
  <c r="AW173" i="1"/>
  <c r="AW172" i="1"/>
  <c r="AW171" i="1"/>
  <c r="AW773" i="1"/>
  <c r="AW188" i="1"/>
  <c r="AW187" i="1"/>
  <c r="AW186" i="1"/>
  <c r="AW185" i="1"/>
  <c r="AW184" i="1"/>
  <c r="AW204" i="1"/>
  <c r="AW217" i="1"/>
  <c r="AW216" i="1"/>
  <c r="AW790" i="1"/>
  <c r="AW789" i="1"/>
  <c r="AW788" i="1"/>
  <c r="AW787" i="1"/>
  <c r="AW786" i="1"/>
  <c r="AW785" i="1"/>
  <c r="AW215" i="1"/>
  <c r="AW214" i="1"/>
  <c r="AW213" i="1"/>
  <c r="AW235" i="1"/>
  <c r="AW234" i="1"/>
  <c r="AW233" i="1"/>
  <c r="AW232" i="1"/>
  <c r="AW270" i="1"/>
  <c r="AW244" i="1"/>
  <c r="AW243" i="1"/>
  <c r="AW242" i="1"/>
  <c r="AW322" i="1"/>
  <c r="AW837" i="1"/>
  <c r="AW257" i="1"/>
  <c r="AW256" i="1"/>
  <c r="AW820" i="1"/>
  <c r="AW255" i="1"/>
  <c r="AW254" i="1"/>
  <c r="AW240" i="1"/>
  <c r="AW239" i="1"/>
  <c r="AW319" i="1"/>
  <c r="AW796" i="1"/>
  <c r="CA796" i="1" s="1"/>
  <c r="AW794" i="1"/>
  <c r="AW236" i="1"/>
  <c r="AW818" i="1"/>
  <c r="AW817" i="1"/>
  <c r="AW816" i="1"/>
  <c r="AW815" i="1"/>
  <c r="AW814" i="1"/>
  <c r="AW813" i="1"/>
  <c r="AW812" i="1"/>
  <c r="AW811" i="1"/>
  <c r="AW247" i="1"/>
  <c r="AW246" i="1"/>
  <c r="AW245" i="1"/>
  <c r="AW809" i="1"/>
  <c r="AW808" i="1"/>
  <c r="AW241" i="1"/>
  <c r="AW253" i="1"/>
  <c r="AW252" i="1"/>
  <c r="AW251" i="1"/>
  <c r="AW250" i="1"/>
  <c r="AW249" i="1"/>
  <c r="AW819" i="1"/>
  <c r="AW258" i="1"/>
  <c r="AW266" i="1"/>
  <c r="AW265" i="1"/>
  <c r="AW831" i="1"/>
  <c r="AW830" i="1"/>
  <c r="AW829" i="1"/>
  <c r="AW828" i="1"/>
  <c r="AW264" i="1"/>
  <c r="AW827" i="1"/>
  <c r="AW826" i="1"/>
  <c r="AW263" i="1"/>
  <c r="AW262" i="1"/>
  <c r="AW261" i="1"/>
  <c r="AW260" i="1"/>
  <c r="AW259" i="1"/>
  <c r="AW268" i="1"/>
  <c r="AW267" i="1"/>
  <c r="AW836" i="1"/>
  <c r="AW269" i="1"/>
  <c r="AW271" i="1"/>
  <c r="AW274" i="1"/>
  <c r="AW273" i="1"/>
  <c r="AW842" i="1"/>
  <c r="AW841" i="1"/>
  <c r="AW840" i="1"/>
  <c r="AW276" i="1"/>
  <c r="CA276" i="1" s="1"/>
  <c r="AW275" i="1"/>
  <c r="CA275" i="1" s="1"/>
  <c r="AW844" i="1"/>
  <c r="AW306" i="1"/>
  <c r="AW305" i="1"/>
  <c r="AW304" i="1"/>
  <c r="AW303" i="1"/>
  <c r="AW302" i="1"/>
  <c r="AW888" i="1"/>
  <c r="AW887" i="1"/>
  <c r="AW886" i="1"/>
  <c r="AW301" i="1"/>
  <c r="AW885" i="1"/>
  <c r="AW328" i="1"/>
  <c r="AW327" i="1"/>
  <c r="AW326" i="1"/>
  <c r="AW325" i="1"/>
  <c r="AW324" i="1"/>
  <c r="AW323" i="1"/>
  <c r="AW321" i="1"/>
  <c r="AW320" i="1"/>
  <c r="AW847" i="1"/>
  <c r="CA847" i="1" s="1"/>
  <c r="AW855" i="1"/>
  <c r="AW854" i="1"/>
  <c r="AW853" i="1"/>
  <c r="AW852" i="1"/>
  <c r="AW851" i="1"/>
  <c r="AW850" i="1"/>
  <c r="AW849" i="1"/>
  <c r="AW848" i="1"/>
  <c r="AW857" i="1"/>
  <c r="AW856" i="1"/>
  <c r="AW875" i="1"/>
  <c r="AW874" i="1"/>
  <c r="AW873" i="1"/>
  <c r="AW294" i="1"/>
  <c r="AW872" i="1"/>
  <c r="AW871" i="1"/>
  <c r="AW870" i="1"/>
  <c r="AW869" i="1"/>
  <c r="AW868" i="1"/>
  <c r="AW867" i="1"/>
  <c r="AW293" i="1"/>
  <c r="AW292" i="1"/>
  <c r="AW291" i="1"/>
  <c r="AW290" i="1"/>
  <c r="AW289" i="1"/>
  <c r="AW288" i="1"/>
  <c r="AW287" i="1"/>
  <c r="AW286" i="1"/>
  <c r="AW285" i="1"/>
  <c r="AW866" i="1"/>
  <c r="AW865" i="1"/>
  <c r="AW864" i="1"/>
  <c r="AW863" i="1"/>
  <c r="AW862" i="1"/>
  <c r="AW861" i="1"/>
  <c r="AW308" i="1"/>
  <c r="AW889" i="1"/>
  <c r="AW307" i="1"/>
  <c r="AW300" i="1"/>
  <c r="AW299" i="1"/>
  <c r="AW298" i="1"/>
  <c r="AW297" i="1"/>
  <c r="AW296" i="1"/>
  <c r="AW295" i="1"/>
  <c r="AW884" i="1"/>
  <c r="AW883" i="1"/>
  <c r="AW882" i="1"/>
  <c r="AW881" i="1"/>
  <c r="AW901" i="1"/>
  <c r="AW900" i="1"/>
  <c r="AW899" i="1"/>
  <c r="AW898" i="1"/>
  <c r="AW897" i="1"/>
  <c r="AW315" i="1"/>
  <c r="AW896" i="1"/>
  <c r="AW895" i="1"/>
  <c r="AW894" i="1"/>
  <c r="AW314" i="1"/>
  <c r="AW313" i="1"/>
  <c r="AW312" i="1"/>
  <c r="AW311" i="1"/>
  <c r="AW310" i="1"/>
  <c r="AW309" i="1"/>
  <c r="AW893" i="1"/>
  <c r="AW892" i="1"/>
  <c r="AW337" i="1"/>
  <c r="AW336" i="1"/>
  <c r="AW335" i="1"/>
  <c r="AW334" i="1"/>
  <c r="AW333" i="1"/>
  <c r="AW332" i="1"/>
  <c r="AW331" i="1"/>
  <c r="AW330" i="1"/>
  <c r="AW906" i="1"/>
  <c r="AW392" i="1"/>
  <c r="AW391" i="1"/>
  <c r="AW357" i="1"/>
  <c r="A1091" i="1"/>
  <c r="A548" i="1"/>
  <c r="A796" i="1"/>
  <c r="A1001" i="1"/>
  <c r="A1002" i="1"/>
  <c r="A29" i="1"/>
  <c r="A275" i="1"/>
  <c r="A276" i="1"/>
  <c r="A845" i="1"/>
  <c r="A846" i="1"/>
  <c r="A847" i="1"/>
  <c r="A1003" i="1"/>
  <c r="A1004" i="1"/>
  <c r="A905" i="1"/>
  <c r="A1121" i="1"/>
  <c r="A1122" i="1"/>
  <c r="A1123" i="1"/>
  <c r="A797" i="1"/>
  <c r="A1092" i="1"/>
  <c r="AV29" i="1"/>
  <c r="BA1091" i="1"/>
  <c r="BA548" i="1"/>
  <c r="BA796" i="1"/>
  <c r="BA1001" i="1"/>
  <c r="BA1002" i="1"/>
  <c r="BA29" i="1"/>
  <c r="BA275" i="1"/>
  <c r="BA276" i="1"/>
  <c r="BA845" i="1"/>
  <c r="BA846" i="1"/>
  <c r="BA847" i="1"/>
  <c r="BA1003" i="1"/>
  <c r="BA1004" i="1"/>
  <c r="BA905" i="1"/>
  <c r="BA1121" i="1"/>
  <c r="BA1122" i="1"/>
  <c r="BA1123" i="1"/>
  <c r="BA797" i="1"/>
  <c r="BA1092" i="1"/>
  <c r="BC1091" i="1"/>
  <c r="AR1091" i="1" s="1"/>
  <c r="BC548" i="1"/>
  <c r="AR548" i="1" s="1"/>
  <c r="BC796" i="1"/>
  <c r="AR796" i="1" s="1"/>
  <c r="BC1001" i="1"/>
  <c r="AR1001" i="1" s="1"/>
  <c r="BC1002" i="1"/>
  <c r="AR1002" i="1" s="1"/>
  <c r="AS1002" i="1" s="1"/>
  <c r="BC29" i="1"/>
  <c r="AR29" i="1" s="1"/>
  <c r="BC275" i="1"/>
  <c r="AR275" i="1" s="1"/>
  <c r="BK275" i="1" s="1"/>
  <c r="BC276" i="1"/>
  <c r="AR276" i="1" s="1"/>
  <c r="BC845" i="1"/>
  <c r="AR845" i="1" s="1"/>
  <c r="BC846" i="1"/>
  <c r="AR846" i="1" s="1"/>
  <c r="BC847" i="1"/>
  <c r="AR847" i="1" s="1"/>
  <c r="BC1003" i="1"/>
  <c r="AR1003" i="1" s="1"/>
  <c r="BC1004" i="1"/>
  <c r="AR1004" i="1" s="1"/>
  <c r="AS1004" i="1" s="1"/>
  <c r="BC905" i="1"/>
  <c r="AR905" i="1" s="1"/>
  <c r="BC1121" i="1"/>
  <c r="AR1121" i="1" s="1"/>
  <c r="BK1121" i="1" s="1"/>
  <c r="BC1122" i="1"/>
  <c r="AR1122" i="1" s="1"/>
  <c r="BC1123" i="1"/>
  <c r="AR1123" i="1" s="1"/>
  <c r="BC797" i="1"/>
  <c r="AR797" i="1" s="1"/>
  <c r="BC1092" i="1"/>
  <c r="AR1092" i="1" s="1"/>
  <c r="BD1091" i="1"/>
  <c r="BD548" i="1"/>
  <c r="BD796" i="1"/>
  <c r="BD1001" i="1"/>
  <c r="BD1002" i="1"/>
  <c r="BD29" i="1"/>
  <c r="BD275" i="1"/>
  <c r="BD276" i="1"/>
  <c r="BD845" i="1"/>
  <c r="BD846" i="1"/>
  <c r="BD847" i="1"/>
  <c r="BD1003" i="1"/>
  <c r="BD1004" i="1"/>
  <c r="BD905" i="1"/>
  <c r="BD1121" i="1"/>
  <c r="BD1122" i="1"/>
  <c r="BD1123" i="1"/>
  <c r="BD797" i="1"/>
  <c r="BD1092" i="1"/>
  <c r="BP1091" i="1"/>
  <c r="BP548" i="1"/>
  <c r="BP796" i="1"/>
  <c r="BP1001" i="1"/>
  <c r="BP1002" i="1"/>
  <c r="BP29" i="1"/>
  <c r="BP275" i="1"/>
  <c r="BP276" i="1"/>
  <c r="BP845" i="1"/>
  <c r="BP846" i="1"/>
  <c r="BP847" i="1"/>
  <c r="BP1003" i="1"/>
  <c r="BP1004" i="1"/>
  <c r="BP905" i="1"/>
  <c r="BP1121" i="1"/>
  <c r="BP1122" i="1"/>
  <c r="BP1123" i="1"/>
  <c r="BP797" i="1"/>
  <c r="BP1092" i="1"/>
  <c r="BZ1091" i="1"/>
  <c r="BZ548" i="1"/>
  <c r="BZ796" i="1"/>
  <c r="BZ1001" i="1"/>
  <c r="BZ1002" i="1"/>
  <c r="BZ29" i="1"/>
  <c r="BZ275" i="1"/>
  <c r="BZ276" i="1"/>
  <c r="BZ845" i="1"/>
  <c r="BZ846" i="1"/>
  <c r="BZ847" i="1"/>
  <c r="BZ1003" i="1"/>
  <c r="BZ1004" i="1"/>
  <c r="BZ905" i="1"/>
  <c r="BZ1121" i="1"/>
  <c r="BZ1122" i="1"/>
  <c r="BZ1123" i="1"/>
  <c r="BZ797" i="1"/>
  <c r="BZ1092" i="1"/>
  <c r="CA1001" i="1"/>
  <c r="CA1002" i="1"/>
  <c r="CA29" i="1"/>
  <c r="CA845" i="1"/>
  <c r="CA846" i="1"/>
  <c r="CA1003" i="1"/>
  <c r="CA1004" i="1"/>
  <c r="CA905" i="1"/>
  <c r="CA1121" i="1"/>
  <c r="CA1122" i="1"/>
  <c r="CA1123" i="1"/>
  <c r="CA797" i="1"/>
  <c r="CA1092" i="1"/>
  <c r="CB1001" i="1"/>
  <c r="CB1002" i="1"/>
  <c r="CB29" i="1"/>
  <c r="CB845" i="1"/>
  <c r="CB846" i="1"/>
  <c r="CB1003" i="1"/>
  <c r="CB1004" i="1"/>
  <c r="CB905" i="1"/>
  <c r="CB1121" i="1"/>
  <c r="CB1122" i="1"/>
  <c r="CB1123" i="1"/>
  <c r="CB797" i="1"/>
  <c r="CB1092" i="1"/>
  <c r="CC1091" i="1"/>
  <c r="CC796" i="1"/>
  <c r="CC1001" i="1"/>
  <c r="CC1002" i="1"/>
  <c r="CC845" i="1"/>
  <c r="CC846" i="1"/>
  <c r="CC847" i="1"/>
  <c r="CC1003" i="1"/>
  <c r="CC1004" i="1"/>
  <c r="CC905" i="1"/>
  <c r="CC1121" i="1"/>
  <c r="CC1122" i="1"/>
  <c r="CC1123" i="1"/>
  <c r="CC797" i="1"/>
  <c r="CC1092" i="1"/>
  <c r="CD1091" i="1"/>
  <c r="CD548" i="1"/>
  <c r="CD796" i="1"/>
  <c r="CD1001" i="1"/>
  <c r="CD1002" i="1"/>
  <c r="CD29" i="1"/>
  <c r="CD275" i="1"/>
  <c r="CD276" i="1"/>
  <c r="CD845" i="1"/>
  <c r="CD846" i="1"/>
  <c r="CD847" i="1"/>
  <c r="CD1003" i="1"/>
  <c r="CD1004" i="1"/>
  <c r="CD905" i="1"/>
  <c r="CD1121" i="1"/>
  <c r="CD1122" i="1"/>
  <c r="CD1123" i="1"/>
  <c r="CD797" i="1"/>
  <c r="CD1092" i="1"/>
  <c r="CE1091" i="1"/>
  <c r="CE548" i="1"/>
  <c r="CE796" i="1"/>
  <c r="CE1001" i="1"/>
  <c r="CE1002" i="1"/>
  <c r="CE29" i="1"/>
  <c r="CE275" i="1"/>
  <c r="CE276" i="1"/>
  <c r="CE845" i="1"/>
  <c r="CE846" i="1"/>
  <c r="CE847" i="1"/>
  <c r="CE1003" i="1"/>
  <c r="CE1004" i="1"/>
  <c r="CE905" i="1"/>
  <c r="CE1121" i="1"/>
  <c r="CE1122" i="1"/>
  <c r="CE1123" i="1"/>
  <c r="CE797" i="1"/>
  <c r="CE1092" i="1"/>
  <c r="CF1091" i="1"/>
  <c r="CF548" i="1"/>
  <c r="CF796" i="1"/>
  <c r="CF1001" i="1"/>
  <c r="CF1002" i="1"/>
  <c r="CF275" i="1"/>
  <c r="CF276" i="1"/>
  <c r="CF845" i="1"/>
  <c r="CF846" i="1"/>
  <c r="CF847" i="1"/>
  <c r="CF1003" i="1"/>
  <c r="CF1004" i="1"/>
  <c r="CF905" i="1"/>
  <c r="CF1121" i="1"/>
  <c r="CF1122" i="1"/>
  <c r="CF1123" i="1"/>
  <c r="CF797" i="1"/>
  <c r="CF1092" i="1"/>
  <c r="AT1121" i="1" l="1"/>
  <c r="AT275" i="1"/>
  <c r="AT905" i="1"/>
  <c r="AT29" i="1"/>
  <c r="AT1004" i="1"/>
  <c r="AT1002" i="1"/>
  <c r="AX1002" i="1" s="1"/>
  <c r="BK1004" i="1"/>
  <c r="BK1002" i="1"/>
  <c r="AT1003" i="1"/>
  <c r="AT1001" i="1"/>
  <c r="AS1121" i="1"/>
  <c r="AS275" i="1"/>
  <c r="AS846" i="1"/>
  <c r="BK846" i="1"/>
  <c r="AT846" i="1"/>
  <c r="BI846" i="1" s="1"/>
  <c r="AS797" i="1"/>
  <c r="BK797" i="1"/>
  <c r="AT797" i="1"/>
  <c r="BI797" i="1" s="1"/>
  <c r="AS548" i="1"/>
  <c r="BK548" i="1"/>
  <c r="AT548" i="1"/>
  <c r="BI548" i="1" s="1"/>
  <c r="BK1092" i="1"/>
  <c r="AS1092" i="1"/>
  <c r="AT1092" i="1"/>
  <c r="BI1092" i="1" s="1"/>
  <c r="BK847" i="1"/>
  <c r="AS847" i="1"/>
  <c r="AT847" i="1"/>
  <c r="BI847" i="1" s="1"/>
  <c r="BK796" i="1"/>
  <c r="AS796" i="1"/>
  <c r="AT796" i="1"/>
  <c r="BI796" i="1" s="1"/>
  <c r="AS1122" i="1"/>
  <c r="BK1122" i="1"/>
  <c r="AT1122" i="1"/>
  <c r="BI1122" i="1" s="1"/>
  <c r="AS276" i="1"/>
  <c r="BK276" i="1"/>
  <c r="AT276" i="1"/>
  <c r="BI276" i="1" s="1"/>
  <c r="AS1003" i="1"/>
  <c r="BK1003" i="1"/>
  <c r="AS1123" i="1"/>
  <c r="AT1123" i="1"/>
  <c r="BI1123" i="1" s="1"/>
  <c r="BK1123" i="1"/>
  <c r="AS845" i="1"/>
  <c r="AT845" i="1"/>
  <c r="BI845" i="1" s="1"/>
  <c r="BK845" i="1"/>
  <c r="AS1091" i="1"/>
  <c r="AT1091" i="1"/>
  <c r="BI1091" i="1" s="1"/>
  <c r="BK1091" i="1"/>
  <c r="BK905" i="1"/>
  <c r="AS905" i="1"/>
  <c r="BK29" i="1"/>
  <c r="AS29" i="1"/>
  <c r="AS1001" i="1"/>
  <c r="BK1001" i="1"/>
  <c r="BJ275" i="1" l="1"/>
  <c r="BI275" i="1"/>
  <c r="BL275" i="1" s="1"/>
  <c r="BO275" i="1" s="1"/>
  <c r="BI1001" i="1"/>
  <c r="BL1001" i="1" s="1"/>
  <c r="BO1001" i="1" s="1"/>
  <c r="AY1002" i="1"/>
  <c r="BI1002" i="1"/>
  <c r="BL1002" i="1" s="1"/>
  <c r="BO1002" i="1" s="1"/>
  <c r="BN1121" i="1"/>
  <c r="BI1121" i="1"/>
  <c r="BL1121" i="1" s="1"/>
  <c r="BO1121" i="1" s="1"/>
  <c r="AV1004" i="1"/>
  <c r="BI1004" i="1"/>
  <c r="BL1004" i="1" s="1"/>
  <c r="BO1004" i="1" s="1"/>
  <c r="BJ1003" i="1"/>
  <c r="BI1003" i="1"/>
  <c r="BL1003" i="1" s="1"/>
  <c r="BO1003" i="1" s="1"/>
  <c r="BQ29" i="1"/>
  <c r="BI29" i="1"/>
  <c r="BL29" i="1" s="1"/>
  <c r="BO29" i="1" s="1"/>
  <c r="AV905" i="1"/>
  <c r="BI905" i="1"/>
  <c r="BL905" i="1" s="1"/>
  <c r="BO905" i="1" s="1"/>
  <c r="AY905" i="1"/>
  <c r="BJ29" i="1"/>
  <c r="AY29" i="1"/>
  <c r="AV1121" i="1"/>
  <c r="AY1121" i="1"/>
  <c r="AU1121" i="1"/>
  <c r="AX1121" i="1"/>
  <c r="BQ1121" i="1"/>
  <c r="BN275" i="1"/>
  <c r="AX275" i="1"/>
  <c r="BJ1121" i="1"/>
  <c r="BN29" i="1"/>
  <c r="BQ1003" i="1"/>
  <c r="AY1003" i="1"/>
  <c r="AU29" i="1"/>
  <c r="AX1003" i="1"/>
  <c r="AX29" i="1"/>
  <c r="AU905" i="1"/>
  <c r="BQ275" i="1"/>
  <c r="AV275" i="1"/>
  <c r="AX905" i="1"/>
  <c r="BN1004" i="1"/>
  <c r="AY275" i="1"/>
  <c r="BJ1004" i="1"/>
  <c r="BN905" i="1"/>
  <c r="AU275" i="1"/>
  <c r="BQ1001" i="1"/>
  <c r="BJ905" i="1"/>
  <c r="AU1004" i="1"/>
  <c r="BQ905" i="1"/>
  <c r="BQ1002" i="1"/>
  <c r="AV1002" i="1"/>
  <c r="AX1004" i="1"/>
  <c r="BN1002" i="1"/>
  <c r="BQ1004" i="1"/>
  <c r="AX1001" i="1"/>
  <c r="AY1004" i="1"/>
  <c r="AU1002" i="1"/>
  <c r="BN1001" i="1"/>
  <c r="BJ1001" i="1"/>
  <c r="BJ1002" i="1"/>
  <c r="AU1003" i="1"/>
  <c r="BN1003" i="1"/>
  <c r="AY1001" i="1"/>
  <c r="AV1003" i="1"/>
  <c r="AV1001" i="1"/>
  <c r="AU1001" i="1"/>
  <c r="AY1123" i="1"/>
  <c r="BJ1123" i="1"/>
  <c r="BL1123" i="1"/>
  <c r="BO1123" i="1" s="1"/>
  <c r="BN1123" i="1"/>
  <c r="AV1123" i="1"/>
  <c r="BQ1123" i="1"/>
  <c r="AX1123" i="1"/>
  <c r="AU1123" i="1"/>
  <c r="AU847" i="1"/>
  <c r="AY847" i="1"/>
  <c r="BJ847" i="1"/>
  <c r="AV847" i="1"/>
  <c r="BN847" i="1"/>
  <c r="BQ847" i="1"/>
  <c r="BL847" i="1"/>
  <c r="BO847" i="1" s="1"/>
  <c r="AX847" i="1"/>
  <c r="AU846" i="1"/>
  <c r="AY846" i="1"/>
  <c r="BJ846" i="1"/>
  <c r="BN846" i="1"/>
  <c r="AV846" i="1"/>
  <c r="BQ846" i="1"/>
  <c r="AX846" i="1"/>
  <c r="BL846" i="1"/>
  <c r="BO846" i="1" s="1"/>
  <c r="AY845" i="1"/>
  <c r="BJ845" i="1"/>
  <c r="BN845" i="1"/>
  <c r="AV845" i="1"/>
  <c r="BQ845" i="1"/>
  <c r="BL845" i="1"/>
  <c r="BO845" i="1" s="1"/>
  <c r="AX845" i="1"/>
  <c r="AU845" i="1"/>
  <c r="BN276" i="1"/>
  <c r="AV276" i="1"/>
  <c r="BQ276" i="1"/>
  <c r="AX276" i="1"/>
  <c r="BL276" i="1"/>
  <c r="BO276" i="1" s="1"/>
  <c r="AU276" i="1"/>
  <c r="AY276" i="1"/>
  <c r="BJ276" i="1"/>
  <c r="AY1091" i="1"/>
  <c r="BJ1091" i="1"/>
  <c r="BN1091" i="1"/>
  <c r="AV1091" i="1"/>
  <c r="BQ1091" i="1"/>
  <c r="BL1091" i="1"/>
  <c r="BO1091" i="1" s="1"/>
  <c r="AX1091" i="1"/>
  <c r="AU1091" i="1"/>
  <c r="BN1122" i="1"/>
  <c r="AV1122" i="1"/>
  <c r="BQ1122" i="1"/>
  <c r="AX1122" i="1"/>
  <c r="BL1122" i="1"/>
  <c r="BO1122" i="1" s="1"/>
  <c r="AU1122" i="1"/>
  <c r="AY1122" i="1"/>
  <c r="BJ1122" i="1"/>
  <c r="AU796" i="1"/>
  <c r="AY796" i="1"/>
  <c r="BJ796" i="1"/>
  <c r="AV796" i="1"/>
  <c r="BQ796" i="1"/>
  <c r="BN796" i="1"/>
  <c r="BL796" i="1"/>
  <c r="BO796" i="1" s="1"/>
  <c r="AX796" i="1"/>
  <c r="AU797" i="1"/>
  <c r="AY797" i="1"/>
  <c r="BJ797" i="1"/>
  <c r="BN797" i="1"/>
  <c r="AV797" i="1"/>
  <c r="BQ797" i="1"/>
  <c r="AX797" i="1"/>
  <c r="BL797" i="1"/>
  <c r="BO797" i="1" s="1"/>
  <c r="AU1092" i="1"/>
  <c r="AY1092" i="1"/>
  <c r="BJ1092" i="1"/>
  <c r="AV1092" i="1"/>
  <c r="BQ1092" i="1"/>
  <c r="BN1092" i="1"/>
  <c r="BL1092" i="1"/>
  <c r="BO1092" i="1" s="1"/>
  <c r="AX1092" i="1"/>
  <c r="AU548" i="1"/>
  <c r="AY548" i="1"/>
  <c r="BJ548" i="1"/>
  <c r="BN548" i="1"/>
  <c r="AV548" i="1"/>
  <c r="BQ548" i="1"/>
  <c r="AX548" i="1"/>
  <c r="BL548" i="1"/>
  <c r="BO548" i="1" s="1"/>
  <c r="AV800" i="1"/>
  <c r="AV781" i="1"/>
  <c r="AV189" i="1"/>
  <c r="AV69" i="1"/>
  <c r="AV81" i="1"/>
  <c r="AV679" i="1"/>
  <c r="AV683" i="1"/>
  <c r="AV684" i="1"/>
  <c r="AV152" i="1"/>
  <c r="AV25" i="1"/>
  <c r="AV678" i="1"/>
  <c r="AV680" i="1"/>
  <c r="AV681" i="1"/>
  <c r="AV682" i="1"/>
  <c r="AV685" i="1"/>
  <c r="AV910" i="1"/>
  <c r="AV911" i="1"/>
  <c r="AV912" i="1"/>
  <c r="AV695" i="1"/>
  <c r="AV692" i="1"/>
  <c r="AV693" i="1"/>
  <c r="AV694" i="1"/>
  <c r="AV859" i="1"/>
  <c r="AV133" i="1"/>
  <c r="AV26" i="1"/>
  <c r="AV199" i="1"/>
  <c r="AV200" i="1"/>
  <c r="AV801" i="1"/>
  <c r="AV802" i="1"/>
  <c r="AV192" i="1"/>
  <c r="AV50" i="1"/>
  <c r="AV209" i="1"/>
  <c r="AV53" i="1"/>
  <c r="AV153" i="1"/>
  <c r="AV154" i="1"/>
  <c r="AV12" i="1"/>
  <c r="AV155" i="1"/>
  <c r="AV156" i="1"/>
  <c r="AV157" i="1"/>
  <c r="AV279" i="1"/>
  <c r="AV277" i="1"/>
  <c r="AV278" i="1"/>
  <c r="AV280" i="1"/>
  <c r="AV281" i="1"/>
  <c r="AV919" i="1"/>
  <c r="AV68" i="1"/>
  <c r="AV726" i="1"/>
  <c r="AV132" i="1"/>
  <c r="AV193" i="1"/>
  <c r="AV126" i="1"/>
  <c r="AV127" i="1"/>
  <c r="AV791" i="1"/>
  <c r="AV45" i="1"/>
  <c r="AV46" i="1"/>
  <c r="AV725" i="1"/>
  <c r="A7" i="1" l="1"/>
  <c r="A72" i="1"/>
  <c r="A701" i="1"/>
  <c r="A702" i="1"/>
  <c r="A73" i="1"/>
  <c r="A1016" i="1"/>
  <c r="A1017" i="1"/>
  <c r="A1018" i="1"/>
  <c r="A1019" i="1"/>
  <c r="A833" i="1"/>
  <c r="A703" i="1"/>
  <c r="A546" i="1"/>
  <c r="A532" i="1"/>
  <c r="A533" i="1"/>
  <c r="A588" i="1"/>
  <c r="A254" i="1"/>
  <c r="A589" i="1"/>
  <c r="A652" i="1"/>
  <c r="A709" i="1"/>
  <c r="A791" i="1"/>
  <c r="A778" i="1"/>
  <c r="A975" i="1"/>
  <c r="A976" i="1"/>
  <c r="A977" i="1"/>
  <c r="A978" i="1"/>
  <c r="A260" i="1"/>
  <c r="A261" i="1"/>
  <c r="A470" i="1"/>
  <c r="A13" i="1"/>
  <c r="A979" i="1"/>
  <c r="A980" i="1"/>
  <c r="A1110" i="1"/>
  <c r="A432" i="1"/>
  <c r="A1172" i="1"/>
  <c r="A1173" i="1"/>
  <c r="A1174" i="1"/>
  <c r="A1175" i="1"/>
  <c r="A1176" i="1"/>
  <c r="A583" i="1"/>
  <c r="A584" i="1"/>
  <c r="A908" i="1"/>
  <c r="A315" i="1"/>
  <c r="A895" i="1"/>
  <c r="A896" i="1"/>
  <c r="A688" i="1"/>
  <c r="A629" i="1"/>
  <c r="A581" i="1"/>
  <c r="A582" i="1"/>
  <c r="A1168" i="1"/>
  <c r="A675" i="1"/>
  <c r="A1170" i="1"/>
  <c r="A1171" i="1"/>
  <c r="A61" i="1"/>
  <c r="A900" i="1"/>
  <c r="A585" i="1"/>
  <c r="A586" i="1"/>
  <c r="A1147" i="1"/>
  <c r="A897" i="1"/>
  <c r="A898" i="1"/>
  <c r="A899" i="1"/>
  <c r="A999" i="1"/>
  <c r="A1000" i="1"/>
  <c r="A674" i="1"/>
  <c r="A14" i="1"/>
  <c r="A792" i="1"/>
  <c r="A85" i="1"/>
  <c r="A569" i="1"/>
  <c r="A573" i="1"/>
  <c r="A710" i="1"/>
  <c r="A70" i="1"/>
  <c r="A1020" i="1"/>
  <c r="A711" i="1"/>
  <c r="A15" i="1"/>
  <c r="A16" i="1"/>
  <c r="A391" i="1"/>
  <c r="A3" i="1"/>
  <c r="A712" i="1"/>
  <c r="A713" i="1"/>
  <c r="A714" i="1"/>
  <c r="A17" i="1"/>
  <c r="A574" i="1"/>
  <c r="A45" i="1"/>
  <c r="A46" i="1"/>
  <c r="A575" i="1"/>
  <c r="A1151" i="1"/>
  <c r="A83" i="1"/>
  <c r="A706" i="1"/>
  <c r="A1144" i="1"/>
  <c r="A262" i="1"/>
  <c r="A263" i="1"/>
  <c r="A725" i="1"/>
  <c r="A427" i="1"/>
  <c r="A1152" i="1"/>
  <c r="A576" i="1"/>
  <c r="A826" i="1"/>
  <c r="A827" i="1"/>
  <c r="BA7" i="1"/>
  <c r="BA72" i="1"/>
  <c r="BA701" i="1"/>
  <c r="BA702" i="1"/>
  <c r="BA73" i="1"/>
  <c r="BA1016" i="1"/>
  <c r="BA1017" i="1"/>
  <c r="BA1018" i="1"/>
  <c r="BA1019" i="1"/>
  <c r="BA833" i="1"/>
  <c r="BA703" i="1"/>
  <c r="BA546" i="1"/>
  <c r="BA532" i="1"/>
  <c r="BA533" i="1"/>
  <c r="BA588" i="1"/>
  <c r="BA254" i="1"/>
  <c r="BA589" i="1"/>
  <c r="BA652" i="1"/>
  <c r="BA709" i="1"/>
  <c r="BA791" i="1"/>
  <c r="BA778" i="1"/>
  <c r="BA975" i="1"/>
  <c r="BA976" i="1"/>
  <c r="BA977" i="1"/>
  <c r="BA978" i="1"/>
  <c r="BA260" i="1"/>
  <c r="BA261" i="1"/>
  <c r="BA470" i="1"/>
  <c r="BA13" i="1"/>
  <c r="BA979" i="1"/>
  <c r="BA980" i="1"/>
  <c r="BA1110" i="1"/>
  <c r="BA432" i="1"/>
  <c r="BA1172" i="1"/>
  <c r="BA1173" i="1"/>
  <c r="BA1174" i="1"/>
  <c r="BA1175" i="1"/>
  <c r="BA1176" i="1"/>
  <c r="BA583" i="1"/>
  <c r="BA584" i="1"/>
  <c r="BA908" i="1"/>
  <c r="BA315" i="1"/>
  <c r="BA895" i="1"/>
  <c r="BA896" i="1"/>
  <c r="BA688" i="1"/>
  <c r="BA629" i="1"/>
  <c r="BA581" i="1"/>
  <c r="BA582" i="1"/>
  <c r="BA1168" i="1"/>
  <c r="BA675" i="1"/>
  <c r="BA1170" i="1"/>
  <c r="BA1171" i="1"/>
  <c r="BA61" i="1"/>
  <c r="BA900" i="1"/>
  <c r="BA585" i="1"/>
  <c r="BA586" i="1"/>
  <c r="BA1147" i="1"/>
  <c r="BA897" i="1"/>
  <c r="BA898" i="1"/>
  <c r="BA899" i="1"/>
  <c r="BA999" i="1"/>
  <c r="BA1000" i="1"/>
  <c r="BA674" i="1"/>
  <c r="BA14" i="1"/>
  <c r="BA792" i="1"/>
  <c r="BA85" i="1"/>
  <c r="BA569" i="1"/>
  <c r="BA573" i="1"/>
  <c r="BA710" i="1"/>
  <c r="BA70" i="1"/>
  <c r="BA1020" i="1"/>
  <c r="BA711" i="1"/>
  <c r="BA15" i="1"/>
  <c r="BA16" i="1"/>
  <c r="BA391" i="1"/>
  <c r="BA3" i="1"/>
  <c r="BA712" i="1"/>
  <c r="BA713" i="1"/>
  <c r="BA714" i="1"/>
  <c r="BA17" i="1"/>
  <c r="BA574" i="1"/>
  <c r="BA45" i="1"/>
  <c r="BA46" i="1"/>
  <c r="BA575" i="1"/>
  <c r="BA1151" i="1"/>
  <c r="BA83" i="1"/>
  <c r="BA706" i="1"/>
  <c r="BA1144" i="1"/>
  <c r="BA262" i="1"/>
  <c r="BA263" i="1"/>
  <c r="BA725" i="1"/>
  <c r="BA427" i="1"/>
  <c r="BA1152" i="1"/>
  <c r="BA576" i="1"/>
  <c r="BA826" i="1"/>
  <c r="BA827" i="1"/>
  <c r="BC7" i="1"/>
  <c r="AR7" i="1" s="1"/>
  <c r="AS7" i="1" s="1"/>
  <c r="BC72" i="1"/>
  <c r="AR72" i="1" s="1"/>
  <c r="AS72" i="1" s="1"/>
  <c r="BC701" i="1"/>
  <c r="AR701" i="1" s="1"/>
  <c r="BK701" i="1" s="1"/>
  <c r="BC702" i="1"/>
  <c r="AR702" i="1" s="1"/>
  <c r="BC73" i="1"/>
  <c r="AR73" i="1" s="1"/>
  <c r="BC1016" i="1"/>
  <c r="AR1016" i="1" s="1"/>
  <c r="BK1016" i="1" s="1"/>
  <c r="BC1017" i="1"/>
  <c r="AR1017" i="1" s="1"/>
  <c r="AS1017" i="1" s="1"/>
  <c r="BC1018" i="1"/>
  <c r="AR1018" i="1" s="1"/>
  <c r="AS1018" i="1" s="1"/>
  <c r="BC1019" i="1"/>
  <c r="AR1019" i="1" s="1"/>
  <c r="AS1019" i="1" s="1"/>
  <c r="BC833" i="1"/>
  <c r="AR833" i="1" s="1"/>
  <c r="AS833" i="1" s="1"/>
  <c r="BC703" i="1"/>
  <c r="AR703" i="1" s="1"/>
  <c r="BC546" i="1"/>
  <c r="AR546" i="1" s="1"/>
  <c r="BC532" i="1"/>
  <c r="AR532" i="1" s="1"/>
  <c r="BK532" i="1" s="1"/>
  <c r="BC533" i="1"/>
  <c r="AR533" i="1" s="1"/>
  <c r="BC588" i="1"/>
  <c r="AR588" i="1" s="1"/>
  <c r="AS588" i="1" s="1"/>
  <c r="BC254" i="1"/>
  <c r="AR254" i="1" s="1"/>
  <c r="BC589" i="1"/>
  <c r="AR589" i="1" s="1"/>
  <c r="BC652" i="1"/>
  <c r="AR652" i="1" s="1"/>
  <c r="AS652" i="1" s="1"/>
  <c r="BC709" i="1"/>
  <c r="AR709" i="1" s="1"/>
  <c r="AS709" i="1" s="1"/>
  <c r="BC791" i="1"/>
  <c r="AR791" i="1" s="1"/>
  <c r="BK791" i="1" s="1"/>
  <c r="BC778" i="1"/>
  <c r="AR778" i="1" s="1"/>
  <c r="BC975" i="1"/>
  <c r="AR975" i="1" s="1"/>
  <c r="BC976" i="1"/>
  <c r="AR976" i="1" s="1"/>
  <c r="AS976" i="1" s="1"/>
  <c r="BC977" i="1"/>
  <c r="AR977" i="1" s="1"/>
  <c r="AS977" i="1" s="1"/>
  <c r="BC978" i="1"/>
  <c r="AR978" i="1" s="1"/>
  <c r="BC260" i="1"/>
  <c r="AR260" i="1" s="1"/>
  <c r="AS260" i="1" s="1"/>
  <c r="BC261" i="1"/>
  <c r="AR261" i="1" s="1"/>
  <c r="BC470" i="1"/>
  <c r="AR470" i="1" s="1"/>
  <c r="BC13" i="1"/>
  <c r="AR13" i="1" s="1"/>
  <c r="BC979" i="1"/>
  <c r="AR979" i="1" s="1"/>
  <c r="AS979" i="1" s="1"/>
  <c r="BC980" i="1"/>
  <c r="AR980" i="1" s="1"/>
  <c r="AS980" i="1" s="1"/>
  <c r="BC1110" i="1"/>
  <c r="AR1110" i="1" s="1"/>
  <c r="BK1110" i="1" s="1"/>
  <c r="BC432" i="1"/>
  <c r="AR432" i="1" s="1"/>
  <c r="BC1172" i="1"/>
  <c r="AR1172" i="1" s="1"/>
  <c r="BK1172" i="1" s="1"/>
  <c r="BC1173" i="1"/>
  <c r="AR1173" i="1" s="1"/>
  <c r="AS1173" i="1" s="1"/>
  <c r="BC1174" i="1"/>
  <c r="AR1174" i="1" s="1"/>
  <c r="BC1175" i="1"/>
  <c r="AR1175" i="1" s="1"/>
  <c r="BC1176" i="1"/>
  <c r="AR1176" i="1" s="1"/>
  <c r="BC583" i="1"/>
  <c r="AR583" i="1" s="1"/>
  <c r="AS583" i="1" s="1"/>
  <c r="BC584" i="1"/>
  <c r="AR584" i="1" s="1"/>
  <c r="AS584" i="1" s="1"/>
  <c r="BC908" i="1"/>
  <c r="AR908" i="1" s="1"/>
  <c r="AS908" i="1" s="1"/>
  <c r="BC315" i="1"/>
  <c r="AR315" i="1" s="1"/>
  <c r="AS315" i="1" s="1"/>
  <c r="BC895" i="1"/>
  <c r="AR895" i="1" s="1"/>
  <c r="BC896" i="1"/>
  <c r="AR896" i="1" s="1"/>
  <c r="AS896" i="1" s="1"/>
  <c r="BC688" i="1"/>
  <c r="AR688" i="1" s="1"/>
  <c r="BC629" i="1"/>
  <c r="AR629" i="1" s="1"/>
  <c r="BC581" i="1"/>
  <c r="AR581" i="1" s="1"/>
  <c r="AS581" i="1" s="1"/>
  <c r="BC582" i="1"/>
  <c r="AR582" i="1" s="1"/>
  <c r="AS582" i="1" s="1"/>
  <c r="BC1168" i="1"/>
  <c r="AR1168" i="1" s="1"/>
  <c r="BC675" i="1"/>
  <c r="AR675" i="1" s="1"/>
  <c r="AS675" i="1" s="1"/>
  <c r="BC1170" i="1"/>
  <c r="AR1170" i="1" s="1"/>
  <c r="BC1171" i="1"/>
  <c r="AR1171" i="1" s="1"/>
  <c r="BC61" i="1"/>
  <c r="AR61" i="1" s="1"/>
  <c r="BC900" i="1"/>
  <c r="AR900" i="1" s="1"/>
  <c r="BC585" i="1"/>
  <c r="AR585" i="1" s="1"/>
  <c r="AS585" i="1" s="1"/>
  <c r="BC586" i="1"/>
  <c r="AR586" i="1" s="1"/>
  <c r="AS586" i="1" s="1"/>
  <c r="BC1147" i="1"/>
  <c r="AR1147" i="1" s="1"/>
  <c r="AS1147" i="1" s="1"/>
  <c r="BC897" i="1"/>
  <c r="AR897" i="1" s="1"/>
  <c r="AS897" i="1" s="1"/>
  <c r="BC898" i="1"/>
  <c r="AR898" i="1" s="1"/>
  <c r="BK898" i="1" s="1"/>
  <c r="BC899" i="1"/>
  <c r="AR899" i="1" s="1"/>
  <c r="BC999" i="1"/>
  <c r="AR999" i="1" s="1"/>
  <c r="BC1000" i="1"/>
  <c r="AR1000" i="1" s="1"/>
  <c r="AS1000" i="1" s="1"/>
  <c r="BC674" i="1"/>
  <c r="AR674" i="1" s="1"/>
  <c r="AS674" i="1" s="1"/>
  <c r="BC14" i="1"/>
  <c r="AR14" i="1" s="1"/>
  <c r="BK14" i="1" s="1"/>
  <c r="BC792" i="1"/>
  <c r="AR792" i="1" s="1"/>
  <c r="BC85" i="1"/>
  <c r="AR85" i="1" s="1"/>
  <c r="AS85" i="1" s="1"/>
  <c r="BC569" i="1"/>
  <c r="AR569" i="1" s="1"/>
  <c r="AS569" i="1" s="1"/>
  <c r="BC573" i="1"/>
  <c r="AR573" i="1" s="1"/>
  <c r="BC710" i="1"/>
  <c r="AR710" i="1" s="1"/>
  <c r="BC70" i="1"/>
  <c r="AR70" i="1" s="1"/>
  <c r="BC1020" i="1"/>
  <c r="AR1020" i="1" s="1"/>
  <c r="AS1020" i="1" s="1"/>
  <c r="BC711" i="1"/>
  <c r="AR711" i="1" s="1"/>
  <c r="AS711" i="1" s="1"/>
  <c r="BC15" i="1"/>
  <c r="AR15" i="1" s="1"/>
  <c r="AS15" i="1" s="1"/>
  <c r="BC16" i="1"/>
  <c r="AR16" i="1" s="1"/>
  <c r="AS16" i="1" s="1"/>
  <c r="BC391" i="1"/>
  <c r="AR391" i="1" s="1"/>
  <c r="BC3" i="1"/>
  <c r="AR3" i="1" s="1"/>
  <c r="BF3" i="1" s="1"/>
  <c r="BC712" i="1"/>
  <c r="AR712" i="1" s="1"/>
  <c r="BC713" i="1"/>
  <c r="AR713" i="1" s="1"/>
  <c r="BC714" i="1"/>
  <c r="AR714" i="1" s="1"/>
  <c r="AS714" i="1" s="1"/>
  <c r="BC17" i="1"/>
  <c r="AR17" i="1" s="1"/>
  <c r="AS17" i="1" s="1"/>
  <c r="BC574" i="1"/>
  <c r="AR574" i="1" s="1"/>
  <c r="AS574" i="1" s="1"/>
  <c r="BC45" i="1"/>
  <c r="AR45" i="1" s="1"/>
  <c r="AS45" i="1" s="1"/>
  <c r="BC46" i="1"/>
  <c r="AR46" i="1" s="1"/>
  <c r="BK46" i="1" s="1"/>
  <c r="BC575" i="1"/>
  <c r="AR575" i="1" s="1"/>
  <c r="BC1151" i="1"/>
  <c r="AR1151" i="1" s="1"/>
  <c r="BC83" i="1"/>
  <c r="AR83" i="1" s="1"/>
  <c r="BC706" i="1"/>
  <c r="AR706" i="1" s="1"/>
  <c r="AS706" i="1" s="1"/>
  <c r="BC1144" i="1"/>
  <c r="AR1144" i="1" s="1"/>
  <c r="AS1144" i="1" s="1"/>
  <c r="BC262" i="1"/>
  <c r="AR262" i="1" s="1"/>
  <c r="AS262" i="1" s="1"/>
  <c r="BC263" i="1"/>
  <c r="AR263" i="1" s="1"/>
  <c r="AS263" i="1" s="1"/>
  <c r="BC725" i="1"/>
  <c r="AR725" i="1" s="1"/>
  <c r="BC427" i="1"/>
  <c r="AR427" i="1" s="1"/>
  <c r="BC1152" i="1"/>
  <c r="AR1152" i="1" s="1"/>
  <c r="BC576" i="1"/>
  <c r="AR576" i="1" s="1"/>
  <c r="AS576" i="1" s="1"/>
  <c r="BC826" i="1"/>
  <c r="AR826" i="1" s="1"/>
  <c r="AS826" i="1" s="1"/>
  <c r="BC827" i="1"/>
  <c r="AR827" i="1" s="1"/>
  <c r="AS827" i="1" s="1"/>
  <c r="BD7" i="1"/>
  <c r="BD72" i="1"/>
  <c r="BD701" i="1"/>
  <c r="BD702" i="1"/>
  <c r="BD73" i="1"/>
  <c r="BD1016" i="1"/>
  <c r="BD1017" i="1"/>
  <c r="BD1018" i="1"/>
  <c r="BD1019" i="1"/>
  <c r="BD833" i="1"/>
  <c r="BD703" i="1"/>
  <c r="BD546" i="1"/>
  <c r="BD532" i="1"/>
  <c r="BD533" i="1"/>
  <c r="BD588" i="1"/>
  <c r="BD254" i="1"/>
  <c r="BD589" i="1"/>
  <c r="BD652" i="1"/>
  <c r="BD709" i="1"/>
  <c r="BD791" i="1"/>
  <c r="BD778" i="1"/>
  <c r="BD975" i="1"/>
  <c r="BD976" i="1"/>
  <c r="BD977" i="1"/>
  <c r="BD978" i="1"/>
  <c r="BD260" i="1"/>
  <c r="BD261" i="1"/>
  <c r="BD470" i="1"/>
  <c r="BD13" i="1"/>
  <c r="BD979" i="1"/>
  <c r="BD980" i="1"/>
  <c r="BD1110" i="1"/>
  <c r="BD432" i="1"/>
  <c r="BD1172" i="1"/>
  <c r="BD1173" i="1"/>
  <c r="BD1174" i="1"/>
  <c r="BD1175" i="1"/>
  <c r="BD1176" i="1"/>
  <c r="BD583" i="1"/>
  <c r="BD584" i="1"/>
  <c r="BD908" i="1"/>
  <c r="BD315" i="1"/>
  <c r="BD895" i="1"/>
  <c r="BD896" i="1"/>
  <c r="BD688" i="1"/>
  <c r="BD629" i="1"/>
  <c r="BD581" i="1"/>
  <c r="BD582" i="1"/>
  <c r="BD1168" i="1"/>
  <c r="BD675" i="1"/>
  <c r="BD1170" i="1"/>
  <c r="BD1171" i="1"/>
  <c r="BD61" i="1"/>
  <c r="BD900" i="1"/>
  <c r="BD585" i="1"/>
  <c r="BD586" i="1"/>
  <c r="BD1147" i="1"/>
  <c r="BD897" i="1"/>
  <c r="BD898" i="1"/>
  <c r="BD899" i="1"/>
  <c r="BD999" i="1"/>
  <c r="BD1000" i="1"/>
  <c r="BD674" i="1"/>
  <c r="BD14" i="1"/>
  <c r="BD792" i="1"/>
  <c r="BD85" i="1"/>
  <c r="BD569" i="1"/>
  <c r="BD573" i="1"/>
  <c r="BD710" i="1"/>
  <c r="BD70" i="1"/>
  <c r="BD1020" i="1"/>
  <c r="BD711" i="1"/>
  <c r="BD15" i="1"/>
  <c r="BD16" i="1"/>
  <c r="BD391" i="1"/>
  <c r="BD3" i="1"/>
  <c r="BD712" i="1"/>
  <c r="BD713" i="1"/>
  <c r="BD714" i="1"/>
  <c r="BD17" i="1"/>
  <c r="BD574" i="1"/>
  <c r="BD45" i="1"/>
  <c r="BD46" i="1"/>
  <c r="BD575" i="1"/>
  <c r="BD1151" i="1"/>
  <c r="BD83" i="1"/>
  <c r="BD706" i="1"/>
  <c r="BD1144" i="1"/>
  <c r="BD262" i="1"/>
  <c r="BD263" i="1"/>
  <c r="BD725" i="1"/>
  <c r="BD427" i="1"/>
  <c r="BD1152" i="1"/>
  <c r="BD576" i="1"/>
  <c r="BD826" i="1"/>
  <c r="BD827" i="1"/>
  <c r="BP7" i="1"/>
  <c r="BP72" i="1"/>
  <c r="BP701" i="1"/>
  <c r="BP702" i="1"/>
  <c r="BP73" i="1"/>
  <c r="BP1016" i="1"/>
  <c r="BP1017" i="1"/>
  <c r="BP1018" i="1"/>
  <c r="BP1019" i="1"/>
  <c r="BP833" i="1"/>
  <c r="BP703" i="1"/>
  <c r="BP546" i="1"/>
  <c r="BP532" i="1"/>
  <c r="BP533" i="1"/>
  <c r="BP588" i="1"/>
  <c r="BP254" i="1"/>
  <c r="BP589" i="1"/>
  <c r="BP652" i="1"/>
  <c r="BP709" i="1"/>
  <c r="BP791" i="1"/>
  <c r="BP778" i="1"/>
  <c r="BP975" i="1"/>
  <c r="BP976" i="1"/>
  <c r="BP977" i="1"/>
  <c r="BP978" i="1"/>
  <c r="BP260" i="1"/>
  <c r="BP261" i="1"/>
  <c r="BP470" i="1"/>
  <c r="BP13" i="1"/>
  <c r="BP979" i="1"/>
  <c r="BP980" i="1"/>
  <c r="BP1110" i="1"/>
  <c r="BP432" i="1"/>
  <c r="BP1172" i="1"/>
  <c r="BP1173" i="1"/>
  <c r="BP1174" i="1"/>
  <c r="BP1175" i="1"/>
  <c r="BP1176" i="1"/>
  <c r="BP583" i="1"/>
  <c r="BP584" i="1"/>
  <c r="BP908" i="1"/>
  <c r="BP315" i="1"/>
  <c r="BP895" i="1"/>
  <c r="BP896" i="1"/>
  <c r="BP688" i="1"/>
  <c r="BP629" i="1"/>
  <c r="BP581" i="1"/>
  <c r="BP582" i="1"/>
  <c r="BP1168" i="1"/>
  <c r="BP675" i="1"/>
  <c r="BP1170" i="1"/>
  <c r="BP1171" i="1"/>
  <c r="BP61" i="1"/>
  <c r="BP900" i="1"/>
  <c r="BP585" i="1"/>
  <c r="BP586" i="1"/>
  <c r="BP1147" i="1"/>
  <c r="BP897" i="1"/>
  <c r="BP898" i="1"/>
  <c r="BP899" i="1"/>
  <c r="BP999" i="1"/>
  <c r="BP1000" i="1"/>
  <c r="BP674" i="1"/>
  <c r="BP14" i="1"/>
  <c r="BP792" i="1"/>
  <c r="BP85" i="1"/>
  <c r="BP569" i="1"/>
  <c r="BP573" i="1"/>
  <c r="BP710" i="1"/>
  <c r="BP70" i="1"/>
  <c r="BP1020" i="1"/>
  <c r="BP711" i="1"/>
  <c r="BP15" i="1"/>
  <c r="BP16" i="1"/>
  <c r="BP391" i="1"/>
  <c r="BP3" i="1"/>
  <c r="BP712" i="1"/>
  <c r="BP713" i="1"/>
  <c r="BP714" i="1"/>
  <c r="BP17" i="1"/>
  <c r="BP574" i="1"/>
  <c r="BP45" i="1"/>
  <c r="BP46" i="1"/>
  <c r="BP575" i="1"/>
  <c r="BP1151" i="1"/>
  <c r="BP83" i="1"/>
  <c r="BP706" i="1"/>
  <c r="BP1144" i="1"/>
  <c r="BP262" i="1"/>
  <c r="BP263" i="1"/>
  <c r="BP725" i="1"/>
  <c r="BP427" i="1"/>
  <c r="BP1152" i="1"/>
  <c r="BP576" i="1"/>
  <c r="BP826" i="1"/>
  <c r="BP827" i="1"/>
  <c r="BZ7" i="1"/>
  <c r="BZ72" i="1"/>
  <c r="BZ701" i="1"/>
  <c r="BZ702" i="1"/>
  <c r="BZ73" i="1"/>
  <c r="BZ1016" i="1"/>
  <c r="BZ1017" i="1"/>
  <c r="BZ1018" i="1"/>
  <c r="BZ1019" i="1"/>
  <c r="BZ833" i="1"/>
  <c r="BZ703" i="1"/>
  <c r="BZ546" i="1"/>
  <c r="BZ532" i="1"/>
  <c r="BZ533" i="1"/>
  <c r="BZ588" i="1"/>
  <c r="BZ254" i="1"/>
  <c r="BZ589" i="1"/>
  <c r="BZ652" i="1"/>
  <c r="BZ709" i="1"/>
  <c r="BZ791" i="1"/>
  <c r="BZ778" i="1"/>
  <c r="BZ975" i="1"/>
  <c r="BZ976" i="1"/>
  <c r="BZ977" i="1"/>
  <c r="BZ978" i="1"/>
  <c r="BZ260" i="1"/>
  <c r="BZ261" i="1"/>
  <c r="BZ470" i="1"/>
  <c r="BZ13" i="1"/>
  <c r="BZ979" i="1"/>
  <c r="BZ980" i="1"/>
  <c r="BZ1110" i="1"/>
  <c r="BZ432" i="1"/>
  <c r="BZ1172" i="1"/>
  <c r="BZ1173" i="1"/>
  <c r="BZ1174" i="1"/>
  <c r="BZ1175" i="1"/>
  <c r="BZ1176" i="1"/>
  <c r="BZ583" i="1"/>
  <c r="BZ584" i="1"/>
  <c r="BZ908" i="1"/>
  <c r="BZ315" i="1"/>
  <c r="BZ895" i="1"/>
  <c r="BZ896" i="1"/>
  <c r="BZ688" i="1"/>
  <c r="BZ629" i="1"/>
  <c r="BZ581" i="1"/>
  <c r="BZ582" i="1"/>
  <c r="BZ1168" i="1"/>
  <c r="BZ675" i="1"/>
  <c r="BZ1170" i="1"/>
  <c r="BZ1171" i="1"/>
  <c r="BZ61" i="1"/>
  <c r="BZ900" i="1"/>
  <c r="BZ585" i="1"/>
  <c r="BZ586" i="1"/>
  <c r="BZ1147" i="1"/>
  <c r="BZ897" i="1"/>
  <c r="BZ898" i="1"/>
  <c r="BZ899" i="1"/>
  <c r="BZ999" i="1"/>
  <c r="BZ1000" i="1"/>
  <c r="BZ674" i="1"/>
  <c r="BZ14" i="1"/>
  <c r="BZ792" i="1"/>
  <c r="BZ85" i="1"/>
  <c r="BZ569" i="1"/>
  <c r="BZ573" i="1"/>
  <c r="BZ710" i="1"/>
  <c r="BZ70" i="1"/>
  <c r="BZ1020" i="1"/>
  <c r="BZ711" i="1"/>
  <c r="BZ15" i="1"/>
  <c r="BZ16" i="1"/>
  <c r="BZ391" i="1"/>
  <c r="BZ3" i="1"/>
  <c r="BZ712" i="1"/>
  <c r="BZ713" i="1"/>
  <c r="BZ714" i="1"/>
  <c r="BZ17" i="1"/>
  <c r="BZ574" i="1"/>
  <c r="BZ45" i="1"/>
  <c r="BZ46" i="1"/>
  <c r="BZ575" i="1"/>
  <c r="BZ1151" i="1"/>
  <c r="BZ83" i="1"/>
  <c r="BZ706" i="1"/>
  <c r="BZ1144" i="1"/>
  <c r="BZ262" i="1"/>
  <c r="BZ263" i="1"/>
  <c r="BZ725" i="1"/>
  <c r="BZ427" i="1"/>
  <c r="BZ1152" i="1"/>
  <c r="BZ576" i="1"/>
  <c r="BZ826" i="1"/>
  <c r="BZ827" i="1"/>
  <c r="CA7" i="1"/>
  <c r="CA72" i="1"/>
  <c r="CA701" i="1"/>
  <c r="CA702" i="1"/>
  <c r="CA73" i="1"/>
  <c r="CA1016" i="1"/>
  <c r="CA1017" i="1"/>
  <c r="CA1018" i="1"/>
  <c r="CA1019" i="1"/>
  <c r="CA833" i="1"/>
  <c r="CA703" i="1"/>
  <c r="CA546" i="1"/>
  <c r="CA532" i="1"/>
  <c r="CA533" i="1"/>
  <c r="CA588" i="1"/>
  <c r="CA254" i="1"/>
  <c r="CA589" i="1"/>
  <c r="CA652" i="1"/>
  <c r="CA709" i="1"/>
  <c r="CA791" i="1"/>
  <c r="CA778" i="1"/>
  <c r="CA975" i="1"/>
  <c r="CA976" i="1"/>
  <c r="CA977" i="1"/>
  <c r="CA978" i="1"/>
  <c r="CA260" i="1"/>
  <c r="CA261" i="1"/>
  <c r="CA470" i="1"/>
  <c r="CA13" i="1"/>
  <c r="CA979" i="1"/>
  <c r="CA980" i="1"/>
  <c r="CA1110" i="1"/>
  <c r="CA432" i="1"/>
  <c r="CA1172" i="1"/>
  <c r="CA1173" i="1"/>
  <c r="CA1174" i="1"/>
  <c r="CA1175" i="1"/>
  <c r="CA1176" i="1"/>
  <c r="CA583" i="1"/>
  <c r="CA584" i="1"/>
  <c r="CA908" i="1"/>
  <c r="CA315" i="1"/>
  <c r="CA895" i="1"/>
  <c r="CA896" i="1"/>
  <c r="CA688" i="1"/>
  <c r="CA629" i="1"/>
  <c r="CA581" i="1"/>
  <c r="CA582" i="1"/>
  <c r="CA1168" i="1"/>
  <c r="CA675" i="1"/>
  <c r="CA1170" i="1"/>
  <c r="CA1171" i="1"/>
  <c r="CA61" i="1"/>
  <c r="CA900" i="1"/>
  <c r="CA585" i="1"/>
  <c r="CA586" i="1"/>
  <c r="CA1147" i="1"/>
  <c r="CA897" i="1"/>
  <c r="CA898" i="1"/>
  <c r="CA899" i="1"/>
  <c r="CA999" i="1"/>
  <c r="CA1000" i="1"/>
  <c r="CA674" i="1"/>
  <c r="CA14" i="1"/>
  <c r="CA792" i="1"/>
  <c r="CA85" i="1"/>
  <c r="CA569" i="1"/>
  <c r="CA573" i="1"/>
  <c r="CA710" i="1"/>
  <c r="CA70" i="1"/>
  <c r="CA1020" i="1"/>
  <c r="CA711" i="1"/>
  <c r="CA15" i="1"/>
  <c r="CA16" i="1"/>
  <c r="CA391" i="1"/>
  <c r="CA3" i="1"/>
  <c r="CA712" i="1"/>
  <c r="CA713" i="1"/>
  <c r="CA714" i="1"/>
  <c r="CA17" i="1"/>
  <c r="CA574" i="1"/>
  <c r="CA45" i="1"/>
  <c r="CA46" i="1"/>
  <c r="CA575" i="1"/>
  <c r="CA1151" i="1"/>
  <c r="CA83" i="1"/>
  <c r="CA706" i="1"/>
  <c r="CA1144" i="1"/>
  <c r="CA262" i="1"/>
  <c r="CA263" i="1"/>
  <c r="CA725" i="1"/>
  <c r="CA427" i="1"/>
  <c r="CA1152" i="1"/>
  <c r="CA576" i="1"/>
  <c r="CA826" i="1"/>
  <c r="CA827" i="1"/>
  <c r="CB7" i="1"/>
  <c r="CB72" i="1"/>
  <c r="CB701" i="1"/>
  <c r="CB702" i="1"/>
  <c r="CB73" i="1"/>
  <c r="CB1016" i="1"/>
  <c r="CB1017" i="1"/>
  <c r="CB1018" i="1"/>
  <c r="CB1019" i="1"/>
  <c r="CB833" i="1"/>
  <c r="CB703" i="1"/>
  <c r="CB546" i="1"/>
  <c r="CB532" i="1"/>
  <c r="CB533" i="1"/>
  <c r="CB588" i="1"/>
  <c r="CB254" i="1"/>
  <c r="CB589" i="1"/>
  <c r="CB652" i="1"/>
  <c r="CB709" i="1"/>
  <c r="CB791" i="1"/>
  <c r="CB778" i="1"/>
  <c r="CB975" i="1"/>
  <c r="CB976" i="1"/>
  <c r="CB977" i="1"/>
  <c r="CB978" i="1"/>
  <c r="CB260" i="1"/>
  <c r="CB261" i="1"/>
  <c r="CB470" i="1"/>
  <c r="CB13" i="1"/>
  <c r="CB979" i="1"/>
  <c r="CB980" i="1"/>
  <c r="CB1110" i="1"/>
  <c r="CB432" i="1"/>
  <c r="CB1172" i="1"/>
  <c r="CB1173" i="1"/>
  <c r="CB1174" i="1"/>
  <c r="CB1175" i="1"/>
  <c r="CB1176" i="1"/>
  <c r="CB583" i="1"/>
  <c r="CB584" i="1"/>
  <c r="CB908" i="1"/>
  <c r="CB315" i="1"/>
  <c r="CB895" i="1"/>
  <c r="CB896" i="1"/>
  <c r="CB688" i="1"/>
  <c r="CB629" i="1"/>
  <c r="CB581" i="1"/>
  <c r="CB582" i="1"/>
  <c r="CB1168" i="1"/>
  <c r="CB675" i="1"/>
  <c r="CB1170" i="1"/>
  <c r="CB1171" i="1"/>
  <c r="CB61" i="1"/>
  <c r="CB900" i="1"/>
  <c r="CB585" i="1"/>
  <c r="CB586" i="1"/>
  <c r="CB1147" i="1"/>
  <c r="CB897" i="1"/>
  <c r="CB898" i="1"/>
  <c r="CB899" i="1"/>
  <c r="CB999" i="1"/>
  <c r="CB1000" i="1"/>
  <c r="CB674" i="1"/>
  <c r="CB14" i="1"/>
  <c r="CB792" i="1"/>
  <c r="CB85" i="1"/>
  <c r="CB569" i="1"/>
  <c r="CB573" i="1"/>
  <c r="CB710" i="1"/>
  <c r="CB70" i="1"/>
  <c r="CB1020" i="1"/>
  <c r="CB711" i="1"/>
  <c r="CB15" i="1"/>
  <c r="CB16" i="1"/>
  <c r="CB391" i="1"/>
  <c r="CB3" i="1"/>
  <c r="CB712" i="1"/>
  <c r="CB713" i="1"/>
  <c r="CB714" i="1"/>
  <c r="CB17" i="1"/>
  <c r="CB574" i="1"/>
  <c r="CB45" i="1"/>
  <c r="CB46" i="1"/>
  <c r="CB575" i="1"/>
  <c r="CB1151" i="1"/>
  <c r="CB83" i="1"/>
  <c r="CB706" i="1"/>
  <c r="CB1144" i="1"/>
  <c r="CB262" i="1"/>
  <c r="CB263" i="1"/>
  <c r="CB725" i="1"/>
  <c r="CB427" i="1"/>
  <c r="CB1152" i="1"/>
  <c r="CB576" i="1"/>
  <c r="CB826" i="1"/>
  <c r="CB827" i="1"/>
  <c r="CC7" i="1"/>
  <c r="CC72" i="1"/>
  <c r="CC701" i="1"/>
  <c r="CC702" i="1"/>
  <c r="CC73" i="1"/>
  <c r="CC1016" i="1"/>
  <c r="CC1017" i="1"/>
  <c r="CC1018" i="1"/>
  <c r="CC1019" i="1"/>
  <c r="CC833" i="1"/>
  <c r="CC703" i="1"/>
  <c r="CC546" i="1"/>
  <c r="CC532" i="1"/>
  <c r="CC533" i="1"/>
  <c r="CC588" i="1"/>
  <c r="CC254" i="1"/>
  <c r="CC589" i="1"/>
  <c r="CC652" i="1"/>
  <c r="CC709" i="1"/>
  <c r="CC791" i="1"/>
  <c r="CC778" i="1"/>
  <c r="CC975" i="1"/>
  <c r="CC976" i="1"/>
  <c r="CC977" i="1"/>
  <c r="CC978" i="1"/>
  <c r="CC260" i="1"/>
  <c r="CC261" i="1"/>
  <c r="CC470" i="1"/>
  <c r="CC13" i="1"/>
  <c r="CC979" i="1"/>
  <c r="CC980" i="1"/>
  <c r="CC1110" i="1"/>
  <c r="CC432" i="1"/>
  <c r="CC1172" i="1"/>
  <c r="CC1173" i="1"/>
  <c r="CC1174" i="1"/>
  <c r="CC1175" i="1"/>
  <c r="CC1176" i="1"/>
  <c r="CC583" i="1"/>
  <c r="CC584" i="1"/>
  <c r="CC908" i="1"/>
  <c r="CC315" i="1"/>
  <c r="CC895" i="1"/>
  <c r="CC896" i="1"/>
  <c r="CC688" i="1"/>
  <c r="CC629" i="1"/>
  <c r="CC581" i="1"/>
  <c r="CC582" i="1"/>
  <c r="CC1168" i="1"/>
  <c r="CC675" i="1"/>
  <c r="CC1170" i="1"/>
  <c r="CC1171" i="1"/>
  <c r="CC61" i="1"/>
  <c r="CC900" i="1"/>
  <c r="CC585" i="1"/>
  <c r="CC586" i="1"/>
  <c r="CC1147" i="1"/>
  <c r="CC897" i="1"/>
  <c r="CC898" i="1"/>
  <c r="CC899" i="1"/>
  <c r="CC999" i="1"/>
  <c r="CC1000" i="1"/>
  <c r="CC674" i="1"/>
  <c r="CC14" i="1"/>
  <c r="CC792" i="1"/>
  <c r="CC85" i="1"/>
  <c r="CC569" i="1"/>
  <c r="CC573" i="1"/>
  <c r="CC710" i="1"/>
  <c r="CC70" i="1"/>
  <c r="CC1020" i="1"/>
  <c r="CC711" i="1"/>
  <c r="CC15" i="1"/>
  <c r="CC16" i="1"/>
  <c r="CC391" i="1"/>
  <c r="CC3" i="1"/>
  <c r="CC712" i="1"/>
  <c r="CC713" i="1"/>
  <c r="CC714" i="1"/>
  <c r="CC17" i="1"/>
  <c r="CC574" i="1"/>
  <c r="CC45" i="1"/>
  <c r="CC46" i="1"/>
  <c r="CC575" i="1"/>
  <c r="CC1151" i="1"/>
  <c r="CC83" i="1"/>
  <c r="CC706" i="1"/>
  <c r="CC1144" i="1"/>
  <c r="CC262" i="1"/>
  <c r="CC263" i="1"/>
  <c r="CC725" i="1"/>
  <c r="CC427" i="1"/>
  <c r="CC1152" i="1"/>
  <c r="CC576" i="1"/>
  <c r="CC826" i="1"/>
  <c r="CC827" i="1"/>
  <c r="CD7" i="1"/>
  <c r="CD72" i="1"/>
  <c r="CD701" i="1"/>
  <c r="CD702" i="1"/>
  <c r="CD73" i="1"/>
  <c r="CD1016" i="1"/>
  <c r="CD1017" i="1"/>
  <c r="CD1018" i="1"/>
  <c r="CD1019" i="1"/>
  <c r="CD833" i="1"/>
  <c r="CD703" i="1"/>
  <c r="CD546" i="1"/>
  <c r="CD532" i="1"/>
  <c r="CD533" i="1"/>
  <c r="CD588" i="1"/>
  <c r="CD254" i="1"/>
  <c r="CD589" i="1"/>
  <c r="CD652" i="1"/>
  <c r="CD709" i="1"/>
  <c r="CD791" i="1"/>
  <c r="CD778" i="1"/>
  <c r="CD975" i="1"/>
  <c r="CD976" i="1"/>
  <c r="CD977" i="1"/>
  <c r="CD978" i="1"/>
  <c r="CD260" i="1"/>
  <c r="CD261" i="1"/>
  <c r="CD470" i="1"/>
  <c r="CD13" i="1"/>
  <c r="CD979" i="1"/>
  <c r="CD980" i="1"/>
  <c r="CD1110" i="1"/>
  <c r="CD432" i="1"/>
  <c r="CD1172" i="1"/>
  <c r="CD1173" i="1"/>
  <c r="CD1174" i="1"/>
  <c r="CD1175" i="1"/>
  <c r="CD1176" i="1"/>
  <c r="CD583" i="1"/>
  <c r="CD584" i="1"/>
  <c r="CD908" i="1"/>
  <c r="CD315" i="1"/>
  <c r="CD895" i="1"/>
  <c r="CD896" i="1"/>
  <c r="CD688" i="1"/>
  <c r="CD629" i="1"/>
  <c r="CD581" i="1"/>
  <c r="CD582" i="1"/>
  <c r="CD1168" i="1"/>
  <c r="CD675" i="1"/>
  <c r="CD1170" i="1"/>
  <c r="CD1171" i="1"/>
  <c r="CD61" i="1"/>
  <c r="CD900" i="1"/>
  <c r="CD585" i="1"/>
  <c r="CD586" i="1"/>
  <c r="CD1147" i="1"/>
  <c r="CD897" i="1"/>
  <c r="CD898" i="1"/>
  <c r="CD899" i="1"/>
  <c r="CD999" i="1"/>
  <c r="CD1000" i="1"/>
  <c r="CD674" i="1"/>
  <c r="CD14" i="1"/>
  <c r="CD792" i="1"/>
  <c r="CD85" i="1"/>
  <c r="CD569" i="1"/>
  <c r="CD573" i="1"/>
  <c r="CD710" i="1"/>
  <c r="CD70" i="1"/>
  <c r="CD1020" i="1"/>
  <c r="CD711" i="1"/>
  <c r="CD15" i="1"/>
  <c r="CD16" i="1"/>
  <c r="CD391" i="1"/>
  <c r="CD3" i="1"/>
  <c r="CD712" i="1"/>
  <c r="CD713" i="1"/>
  <c r="CD714" i="1"/>
  <c r="CD17" i="1"/>
  <c r="CD574" i="1"/>
  <c r="CD45" i="1"/>
  <c r="CD46" i="1"/>
  <c r="CD575" i="1"/>
  <c r="CD1151" i="1"/>
  <c r="CD83" i="1"/>
  <c r="CD706" i="1"/>
  <c r="CD1144" i="1"/>
  <c r="CD262" i="1"/>
  <c r="CD263" i="1"/>
  <c r="CD725" i="1"/>
  <c r="CD427" i="1"/>
  <c r="CD1152" i="1"/>
  <c r="CD576" i="1"/>
  <c r="CD826" i="1"/>
  <c r="CD827" i="1"/>
  <c r="CE7" i="1"/>
  <c r="CE72" i="1"/>
  <c r="CE701" i="1"/>
  <c r="CE702" i="1"/>
  <c r="CE73" i="1"/>
  <c r="CE1016" i="1"/>
  <c r="CE1017" i="1"/>
  <c r="CE1018" i="1"/>
  <c r="CE1019" i="1"/>
  <c r="CE833" i="1"/>
  <c r="CE703" i="1"/>
  <c r="CE546" i="1"/>
  <c r="CE532" i="1"/>
  <c r="CE533" i="1"/>
  <c r="CE588" i="1"/>
  <c r="CE254" i="1"/>
  <c r="CE589" i="1"/>
  <c r="CE652" i="1"/>
  <c r="CE709" i="1"/>
  <c r="CE791" i="1"/>
  <c r="CE778" i="1"/>
  <c r="CE975" i="1"/>
  <c r="CE976" i="1"/>
  <c r="CE977" i="1"/>
  <c r="CE978" i="1"/>
  <c r="CE260" i="1"/>
  <c r="CE261" i="1"/>
  <c r="CE470" i="1"/>
  <c r="CE13" i="1"/>
  <c r="CE979" i="1"/>
  <c r="CE980" i="1"/>
  <c r="CE1110" i="1"/>
  <c r="CE432" i="1"/>
  <c r="CE1172" i="1"/>
  <c r="CE1173" i="1"/>
  <c r="CE1174" i="1"/>
  <c r="CE1175" i="1"/>
  <c r="CE1176" i="1"/>
  <c r="CE583" i="1"/>
  <c r="CE584" i="1"/>
  <c r="CE908" i="1"/>
  <c r="CE315" i="1"/>
  <c r="CE895" i="1"/>
  <c r="CE896" i="1"/>
  <c r="CE688" i="1"/>
  <c r="CE629" i="1"/>
  <c r="CE581" i="1"/>
  <c r="CE582" i="1"/>
  <c r="CE1168" i="1"/>
  <c r="CE675" i="1"/>
  <c r="CE1170" i="1"/>
  <c r="CE1171" i="1"/>
  <c r="CE61" i="1"/>
  <c r="CE900" i="1"/>
  <c r="CE585" i="1"/>
  <c r="CE586" i="1"/>
  <c r="CE1147" i="1"/>
  <c r="CE897" i="1"/>
  <c r="CE898" i="1"/>
  <c r="CE899" i="1"/>
  <c r="CE999" i="1"/>
  <c r="CE1000" i="1"/>
  <c r="CE674" i="1"/>
  <c r="CE14" i="1"/>
  <c r="CE792" i="1"/>
  <c r="CE85" i="1"/>
  <c r="CE569" i="1"/>
  <c r="CE573" i="1"/>
  <c r="CE710" i="1"/>
  <c r="CE70" i="1"/>
  <c r="CE1020" i="1"/>
  <c r="CE711" i="1"/>
  <c r="CE15" i="1"/>
  <c r="CE16" i="1"/>
  <c r="CE391" i="1"/>
  <c r="CE3" i="1"/>
  <c r="CE712" i="1"/>
  <c r="CE713" i="1"/>
  <c r="CE714" i="1"/>
  <c r="CE17" i="1"/>
  <c r="CE574" i="1"/>
  <c r="CE45" i="1"/>
  <c r="CE46" i="1"/>
  <c r="CE575" i="1"/>
  <c r="CE1151" i="1"/>
  <c r="CE83" i="1"/>
  <c r="CE706" i="1"/>
  <c r="CE1144" i="1"/>
  <c r="CE262" i="1"/>
  <c r="CE263" i="1"/>
  <c r="CE725" i="1"/>
  <c r="CE427" i="1"/>
  <c r="CE1152" i="1"/>
  <c r="CE576" i="1"/>
  <c r="CE826" i="1"/>
  <c r="CE827" i="1"/>
  <c r="CF7" i="1"/>
  <c r="CF72" i="1"/>
  <c r="CF701" i="1"/>
  <c r="CF702" i="1"/>
  <c r="CF73" i="1"/>
  <c r="CF1016" i="1"/>
  <c r="CF1017" i="1"/>
  <c r="CF1018" i="1"/>
  <c r="CF1019" i="1"/>
  <c r="CF833" i="1"/>
  <c r="CF703" i="1"/>
  <c r="CF546" i="1"/>
  <c r="CF532" i="1"/>
  <c r="CF533" i="1"/>
  <c r="CF588" i="1"/>
  <c r="CF254" i="1"/>
  <c r="CF589" i="1"/>
  <c r="CF652" i="1"/>
  <c r="CF709" i="1"/>
  <c r="CF791" i="1"/>
  <c r="CF778" i="1"/>
  <c r="CF975" i="1"/>
  <c r="CF976" i="1"/>
  <c r="CF977" i="1"/>
  <c r="CF978" i="1"/>
  <c r="CF260" i="1"/>
  <c r="CF261" i="1"/>
  <c r="CF470" i="1"/>
  <c r="CF13" i="1"/>
  <c r="CF979" i="1"/>
  <c r="CF980" i="1"/>
  <c r="CF1110" i="1"/>
  <c r="CF432" i="1"/>
  <c r="CF1172" i="1"/>
  <c r="CF1173" i="1"/>
  <c r="CF1174" i="1"/>
  <c r="CF1175" i="1"/>
  <c r="CF1176" i="1"/>
  <c r="CF583" i="1"/>
  <c r="CF584" i="1"/>
  <c r="CF908" i="1"/>
  <c r="CF315" i="1"/>
  <c r="CF895" i="1"/>
  <c r="CF896" i="1"/>
  <c r="CF688" i="1"/>
  <c r="CF629" i="1"/>
  <c r="CF581" i="1"/>
  <c r="CF582" i="1"/>
  <c r="CF1168" i="1"/>
  <c r="CF675" i="1"/>
  <c r="CF1170" i="1"/>
  <c r="CF1171" i="1"/>
  <c r="CF61" i="1"/>
  <c r="CF900" i="1"/>
  <c r="CF585" i="1"/>
  <c r="CF586" i="1"/>
  <c r="CF1147" i="1"/>
  <c r="CF897" i="1"/>
  <c r="CF898" i="1"/>
  <c r="CF899" i="1"/>
  <c r="CF999" i="1"/>
  <c r="CF1000" i="1"/>
  <c r="CF674" i="1"/>
  <c r="CF14" i="1"/>
  <c r="CF792" i="1"/>
  <c r="CF85" i="1"/>
  <c r="CF569" i="1"/>
  <c r="CF573" i="1"/>
  <c r="CF710" i="1"/>
  <c r="CF70" i="1"/>
  <c r="CF1020" i="1"/>
  <c r="CF711" i="1"/>
  <c r="CF15" i="1"/>
  <c r="CF16" i="1"/>
  <c r="CF391" i="1"/>
  <c r="CF3" i="1"/>
  <c r="CF712" i="1"/>
  <c r="CF713" i="1"/>
  <c r="CF714" i="1"/>
  <c r="CF17" i="1"/>
  <c r="CF574" i="1"/>
  <c r="CF45" i="1"/>
  <c r="CF46" i="1"/>
  <c r="CF575" i="1"/>
  <c r="CF1151" i="1"/>
  <c r="CF83" i="1"/>
  <c r="CF706" i="1"/>
  <c r="CF1144" i="1"/>
  <c r="CF262" i="1"/>
  <c r="CF263" i="1"/>
  <c r="CF725" i="1"/>
  <c r="CF427" i="1"/>
  <c r="CF1152" i="1"/>
  <c r="CF576" i="1"/>
  <c r="CF826" i="1"/>
  <c r="CF827" i="1"/>
  <c r="BK908" i="1" l="1"/>
  <c r="BK1173" i="1"/>
  <c r="BK675" i="1"/>
  <c r="BK72" i="1"/>
  <c r="BK15" i="1"/>
  <c r="BK263" i="1"/>
  <c r="BK315" i="1"/>
  <c r="BK45" i="1"/>
  <c r="BK16" i="1"/>
  <c r="BK85" i="1"/>
  <c r="BK260" i="1"/>
  <c r="BK897" i="1"/>
  <c r="BK652" i="1"/>
  <c r="BK585" i="1"/>
  <c r="BK833" i="1"/>
  <c r="BK17" i="1"/>
  <c r="AT896" i="1"/>
  <c r="AS701" i="1"/>
  <c r="AS1110" i="1"/>
  <c r="BK711" i="1"/>
  <c r="BK569" i="1"/>
  <c r="BK584" i="1"/>
  <c r="AT569" i="1"/>
  <c r="AT1173" i="1"/>
  <c r="AT709" i="1"/>
  <c r="BI709" i="1" s="1"/>
  <c r="BK977" i="1"/>
  <c r="BK1144" i="1"/>
  <c r="AT15" i="1"/>
  <c r="BK574" i="1"/>
  <c r="BK586" i="1"/>
  <c r="AS899" i="1"/>
  <c r="BK899" i="1"/>
  <c r="AS254" i="1"/>
  <c r="BK254" i="1"/>
  <c r="AS589" i="1"/>
  <c r="BK589" i="1"/>
  <c r="BK674" i="1"/>
  <c r="BK980" i="1"/>
  <c r="AT899" i="1"/>
  <c r="AT791" i="1"/>
  <c r="AT826" i="1"/>
  <c r="BK714" i="1"/>
  <c r="BK826" i="1"/>
  <c r="AT85" i="1"/>
  <c r="BK581" i="1"/>
  <c r="BK588" i="1"/>
  <c r="AT588" i="1"/>
  <c r="BK1147" i="1"/>
  <c r="BK583" i="1"/>
  <c r="BK1017" i="1"/>
  <c r="BK976" i="1"/>
  <c r="BK706" i="1"/>
  <c r="BK1020" i="1"/>
  <c r="AT706" i="1"/>
  <c r="AT714" i="1"/>
  <c r="AT1020" i="1"/>
  <c r="AT674" i="1"/>
  <c r="AT585" i="1"/>
  <c r="AT581" i="1"/>
  <c r="AT583" i="1"/>
  <c r="AT980" i="1"/>
  <c r="AT976" i="1"/>
  <c r="AT1017" i="1"/>
  <c r="AS713" i="1"/>
  <c r="AT713" i="1"/>
  <c r="BK713" i="1"/>
  <c r="AS629" i="1"/>
  <c r="BK629" i="1"/>
  <c r="AS533" i="1"/>
  <c r="BK533" i="1"/>
  <c r="BK427" i="1"/>
  <c r="AS427" i="1"/>
  <c r="BK1171" i="1"/>
  <c r="AS1171" i="1"/>
  <c r="AS1170" i="1"/>
  <c r="BK1170" i="1"/>
  <c r="AS792" i="1"/>
  <c r="BK792" i="1"/>
  <c r="AS1168" i="1"/>
  <c r="BK1168" i="1"/>
  <c r="AS432" i="1"/>
  <c r="BK432" i="1"/>
  <c r="AS978" i="1"/>
  <c r="BK978" i="1"/>
  <c r="AS3" i="1"/>
  <c r="BK3" i="1"/>
  <c r="AS1174" i="1"/>
  <c r="BK1174" i="1"/>
  <c r="AS546" i="1"/>
  <c r="BK546" i="1"/>
  <c r="AS83" i="1"/>
  <c r="BK83" i="1"/>
  <c r="BK575" i="1"/>
  <c r="AS575" i="1"/>
  <c r="BK573" i="1"/>
  <c r="AS573" i="1"/>
  <c r="AS470" i="1"/>
  <c r="BK470" i="1"/>
  <c r="BK702" i="1"/>
  <c r="AS702" i="1"/>
  <c r="AS261" i="1"/>
  <c r="AT261" i="1"/>
  <c r="BK261" i="1"/>
  <c r="AT979" i="1"/>
  <c r="AT1174" i="1"/>
  <c r="AT702" i="1"/>
  <c r="AT576" i="1"/>
  <c r="AT898" i="1"/>
  <c r="AT701" i="1"/>
  <c r="BI701" i="1" s="1"/>
  <c r="BK896" i="1"/>
  <c r="AT574" i="1"/>
  <c r="AT792" i="1"/>
  <c r="AT1147" i="1"/>
  <c r="AT1168" i="1"/>
  <c r="AT432" i="1"/>
  <c r="AT978" i="1"/>
  <c r="AT589" i="1"/>
  <c r="AT1019" i="1"/>
  <c r="AT7" i="1"/>
  <c r="BI7" i="1" s="1"/>
  <c r="AT263" i="1"/>
  <c r="AT315" i="1"/>
  <c r="AS898" i="1"/>
  <c r="AS791" i="1"/>
  <c r="AT427" i="1"/>
  <c r="BI427" i="1" s="1"/>
  <c r="AT575" i="1"/>
  <c r="AT3" i="1"/>
  <c r="AT573" i="1"/>
  <c r="AT1171" i="1"/>
  <c r="AT470" i="1"/>
  <c r="BI470" i="1" s="1"/>
  <c r="AS14" i="1"/>
  <c r="BK7" i="1"/>
  <c r="AT546" i="1"/>
  <c r="BK576" i="1"/>
  <c r="BK1000" i="1"/>
  <c r="BK979" i="1"/>
  <c r="BK709" i="1"/>
  <c r="BK1018" i="1"/>
  <c r="AT1000" i="1"/>
  <c r="AT629" i="1"/>
  <c r="BI629" i="1" s="1"/>
  <c r="AT533" i="1"/>
  <c r="AS1175" i="1"/>
  <c r="BK1175" i="1"/>
  <c r="AS778" i="1"/>
  <c r="BK778" i="1"/>
  <c r="AS70" i="1"/>
  <c r="BK70" i="1"/>
  <c r="AS1176" i="1"/>
  <c r="BK1176" i="1"/>
  <c r="AS532" i="1"/>
  <c r="AS710" i="1"/>
  <c r="BK710" i="1"/>
  <c r="AS1152" i="1"/>
  <c r="BK1152" i="1"/>
  <c r="AS1151" i="1"/>
  <c r="BK1151" i="1"/>
  <c r="AS712" i="1"/>
  <c r="BK712" i="1"/>
  <c r="AS999" i="1"/>
  <c r="BK999" i="1"/>
  <c r="AS61" i="1"/>
  <c r="BK61" i="1"/>
  <c r="AS688" i="1"/>
  <c r="BK688" i="1"/>
  <c r="AS13" i="1"/>
  <c r="BK13" i="1"/>
  <c r="BK73" i="1"/>
  <c r="AS73" i="1"/>
  <c r="BK262" i="1"/>
  <c r="AS975" i="1"/>
  <c r="BK975" i="1"/>
  <c r="AS703" i="1"/>
  <c r="BK703" i="1"/>
  <c r="AT1176" i="1"/>
  <c r="AS895" i="1"/>
  <c r="BK895" i="1"/>
  <c r="BK725" i="1"/>
  <c r="AT725" i="1"/>
  <c r="BI725" i="1" s="1"/>
  <c r="BK391" i="1"/>
  <c r="AS391" i="1"/>
  <c r="AS900" i="1"/>
  <c r="BK900" i="1"/>
  <c r="BK582" i="1"/>
  <c r="BK827" i="1"/>
  <c r="AS725" i="1"/>
  <c r="AS1016" i="1"/>
  <c r="AT1016" i="1"/>
  <c r="AT16" i="1"/>
  <c r="AT260" i="1"/>
  <c r="AT833" i="1"/>
  <c r="AT262" i="1"/>
  <c r="AT908" i="1"/>
  <c r="AS1172" i="1"/>
  <c r="AT1172" i="1"/>
  <c r="AT897" i="1"/>
  <c r="AS46" i="1"/>
  <c r="AT46" i="1"/>
  <c r="BI46" i="1" s="1"/>
  <c r="AT1170" i="1"/>
  <c r="AT72" i="1"/>
  <c r="BK1019" i="1"/>
  <c r="AT70" i="1"/>
  <c r="AT83" i="1"/>
  <c r="AT900" i="1"/>
  <c r="AT975" i="1"/>
  <c r="AT1152" i="1"/>
  <c r="AT1151" i="1"/>
  <c r="AT712" i="1"/>
  <c r="AT710" i="1"/>
  <c r="AT999" i="1"/>
  <c r="AT61" i="1"/>
  <c r="AT688" i="1"/>
  <c r="AT1175" i="1"/>
  <c r="AT13" i="1"/>
  <c r="AT778" i="1"/>
  <c r="AT532" i="1"/>
  <c r="AT73" i="1"/>
  <c r="AT391" i="1"/>
  <c r="AT895" i="1"/>
  <c r="AT703" i="1"/>
  <c r="AT45" i="1"/>
  <c r="BI45" i="1" s="1"/>
  <c r="AT675" i="1"/>
  <c r="AT652" i="1"/>
  <c r="AT827" i="1"/>
  <c r="AT1144" i="1"/>
  <c r="AT17" i="1"/>
  <c r="AT711" i="1"/>
  <c r="AT14" i="1"/>
  <c r="AT586" i="1"/>
  <c r="AT582" i="1"/>
  <c r="AT584" i="1"/>
  <c r="AT1110" i="1"/>
  <c r="AT977" i="1"/>
  <c r="AT254" i="1"/>
  <c r="AT1018" i="1"/>
  <c r="A1637" i="11"/>
  <c r="A1638" i="11"/>
  <c r="A1639" i="11"/>
  <c r="A1640" i="11"/>
  <c r="A1641" i="11"/>
  <c r="AV254" i="1" l="1"/>
  <c r="BI254" i="1"/>
  <c r="BL254" i="1" s="1"/>
  <c r="BO254" i="1" s="1"/>
  <c r="AV17" i="1"/>
  <c r="BI17" i="1"/>
  <c r="BL17" i="1" s="1"/>
  <c r="BO17" i="1" s="1"/>
  <c r="AV391" i="1"/>
  <c r="BI391" i="1"/>
  <c r="BL391" i="1" s="1"/>
  <c r="BO391" i="1" s="1"/>
  <c r="AV999" i="1"/>
  <c r="BI999" i="1"/>
  <c r="BL999" i="1" s="1"/>
  <c r="BO999" i="1" s="1"/>
  <c r="AV70" i="1"/>
  <c r="BI70" i="1"/>
  <c r="BL70" i="1" s="1"/>
  <c r="BO70" i="1" s="1"/>
  <c r="AU1171" i="1"/>
  <c r="BI1171" i="1"/>
  <c r="BL1171" i="1" s="1"/>
  <c r="BO1171" i="1" s="1"/>
  <c r="AY263" i="1"/>
  <c r="BI263" i="1"/>
  <c r="BL263" i="1" s="1"/>
  <c r="BO263" i="1" s="1"/>
  <c r="AU792" i="1"/>
  <c r="BI792" i="1"/>
  <c r="BL792" i="1" s="1"/>
  <c r="BO792" i="1" s="1"/>
  <c r="AX979" i="1"/>
  <c r="BI979" i="1"/>
  <c r="BL979" i="1" s="1"/>
  <c r="BO979" i="1" s="1"/>
  <c r="AU1020" i="1"/>
  <c r="BI1020" i="1"/>
  <c r="BL1020" i="1" s="1"/>
  <c r="BO1020" i="1" s="1"/>
  <c r="BJ791" i="1"/>
  <c r="BI791" i="1"/>
  <c r="BL791" i="1" s="1"/>
  <c r="BO791" i="1" s="1"/>
  <c r="BQ1173" i="1"/>
  <c r="BI1173" i="1"/>
  <c r="BL1173" i="1" s="1"/>
  <c r="BO1173" i="1" s="1"/>
  <c r="AV977" i="1"/>
  <c r="BI977" i="1"/>
  <c r="BL977" i="1" s="1"/>
  <c r="BO977" i="1" s="1"/>
  <c r="AV1144" i="1"/>
  <c r="BI1144" i="1"/>
  <c r="BL1144" i="1" s="1"/>
  <c r="BO1144" i="1" s="1"/>
  <c r="AV73" i="1"/>
  <c r="BI73" i="1"/>
  <c r="BL73" i="1" s="1"/>
  <c r="BO73" i="1" s="1"/>
  <c r="AV710" i="1"/>
  <c r="BI710" i="1"/>
  <c r="BL710" i="1" s="1"/>
  <c r="BO710" i="1" s="1"/>
  <c r="AV908" i="1"/>
  <c r="BI908" i="1"/>
  <c r="BL908" i="1" s="1"/>
  <c r="BO908" i="1" s="1"/>
  <c r="AU573" i="1"/>
  <c r="BI573" i="1"/>
  <c r="BL573" i="1" s="1"/>
  <c r="BO573" i="1" s="1"/>
  <c r="AY574" i="1"/>
  <c r="BI574" i="1"/>
  <c r="BL574" i="1" s="1"/>
  <c r="BO574" i="1" s="1"/>
  <c r="AY1017" i="1"/>
  <c r="BI1017" i="1"/>
  <c r="BL1017" i="1" s="1"/>
  <c r="BO1017" i="1" s="1"/>
  <c r="AV714" i="1"/>
  <c r="BI714" i="1"/>
  <c r="BL714" i="1" s="1"/>
  <c r="BO714" i="1" s="1"/>
  <c r="BJ588" i="1"/>
  <c r="BI588" i="1"/>
  <c r="BL588" i="1" s="1"/>
  <c r="BO588" i="1" s="1"/>
  <c r="AV899" i="1"/>
  <c r="BI899" i="1"/>
  <c r="BL899" i="1" s="1"/>
  <c r="BO899" i="1" s="1"/>
  <c r="AX569" i="1"/>
  <c r="BI569" i="1"/>
  <c r="BL569" i="1" s="1"/>
  <c r="BO569" i="1" s="1"/>
  <c r="AV1110" i="1"/>
  <c r="BI1110" i="1"/>
  <c r="BL1110" i="1" s="1"/>
  <c r="BO1110" i="1" s="1"/>
  <c r="AV712" i="1"/>
  <c r="BI712" i="1"/>
  <c r="BL712" i="1" s="1"/>
  <c r="BO712" i="1" s="1"/>
  <c r="AV72" i="1"/>
  <c r="BI72" i="1"/>
  <c r="BL72" i="1" s="1"/>
  <c r="BO72" i="1" s="1"/>
  <c r="BI3" i="1"/>
  <c r="BL3" i="1" s="1"/>
  <c r="BO3" i="1" s="1"/>
  <c r="AX261" i="1"/>
  <c r="BI261" i="1"/>
  <c r="BJ706" i="1"/>
  <c r="BI706" i="1"/>
  <c r="BL706" i="1" s="1"/>
  <c r="BO706" i="1" s="1"/>
  <c r="AV584" i="1"/>
  <c r="BI584" i="1"/>
  <c r="BL584" i="1" s="1"/>
  <c r="BO584" i="1" s="1"/>
  <c r="AV833" i="1"/>
  <c r="BI833" i="1"/>
  <c r="BL833" i="1" s="1"/>
  <c r="BO833" i="1" s="1"/>
  <c r="BN575" i="1"/>
  <c r="BI575" i="1"/>
  <c r="BL575" i="1" s="1"/>
  <c r="BO575" i="1" s="1"/>
  <c r="AX980" i="1"/>
  <c r="BI980" i="1"/>
  <c r="BL980" i="1" s="1"/>
  <c r="BO980" i="1" s="1"/>
  <c r="AV13" i="1"/>
  <c r="BI13" i="1"/>
  <c r="BL13" i="1" s="1"/>
  <c r="BO13" i="1" s="1"/>
  <c r="AV260" i="1"/>
  <c r="BI260" i="1"/>
  <c r="BL260" i="1" s="1"/>
  <c r="BO260" i="1" s="1"/>
  <c r="BQ583" i="1"/>
  <c r="BI583" i="1"/>
  <c r="BL583" i="1" s="1"/>
  <c r="BO583" i="1" s="1"/>
  <c r="AV15" i="1"/>
  <c r="BI15" i="1"/>
  <c r="BL15" i="1" s="1"/>
  <c r="BO15" i="1" s="1"/>
  <c r="AV586" i="1"/>
  <c r="BI586" i="1"/>
  <c r="BL586" i="1" s="1"/>
  <c r="BO586" i="1" s="1"/>
  <c r="AV1175" i="1"/>
  <c r="BI1175" i="1"/>
  <c r="BL1175" i="1" s="1"/>
  <c r="BO1175" i="1" s="1"/>
  <c r="AV975" i="1"/>
  <c r="BI975" i="1"/>
  <c r="AV16" i="1"/>
  <c r="BI16" i="1"/>
  <c r="BL16" i="1" s="1"/>
  <c r="BO16" i="1" s="1"/>
  <c r="AY432" i="1"/>
  <c r="BI432" i="1"/>
  <c r="BL432" i="1" s="1"/>
  <c r="BO432" i="1" s="1"/>
  <c r="AX576" i="1"/>
  <c r="BI576" i="1"/>
  <c r="BL576" i="1" s="1"/>
  <c r="BO576" i="1" s="1"/>
  <c r="AV581" i="1"/>
  <c r="BI581" i="1"/>
  <c r="AV532" i="1"/>
  <c r="BI532" i="1"/>
  <c r="BL532" i="1" s="1"/>
  <c r="BO532" i="1" s="1"/>
  <c r="BN1019" i="1"/>
  <c r="BI1019" i="1"/>
  <c r="BL1019" i="1" s="1"/>
  <c r="BO1019" i="1" s="1"/>
  <c r="AV778" i="1"/>
  <c r="BI778" i="1"/>
  <c r="BL778" i="1" s="1"/>
  <c r="BO778" i="1" s="1"/>
  <c r="AV1170" i="1"/>
  <c r="BI1170" i="1"/>
  <c r="AV1176" i="1"/>
  <c r="BI1176" i="1"/>
  <c r="BL1176" i="1" s="1"/>
  <c r="BO1176" i="1" s="1"/>
  <c r="AU589" i="1"/>
  <c r="BI589" i="1"/>
  <c r="BL589" i="1" s="1"/>
  <c r="BO589" i="1" s="1"/>
  <c r="AY533" i="1"/>
  <c r="BI533" i="1"/>
  <c r="BL533" i="1" s="1"/>
  <c r="BO533" i="1" s="1"/>
  <c r="BN978" i="1"/>
  <c r="BI978" i="1"/>
  <c r="BL978" i="1" s="1"/>
  <c r="BO978" i="1" s="1"/>
  <c r="BI85" i="1"/>
  <c r="BL85" i="1" s="1"/>
  <c r="BO85" i="1" s="1"/>
  <c r="AV14" i="1"/>
  <c r="BI14" i="1"/>
  <c r="BL14" i="1" s="1"/>
  <c r="BO14" i="1" s="1"/>
  <c r="AV703" i="1"/>
  <c r="BI703" i="1"/>
  <c r="BL703" i="1" s="1"/>
  <c r="BO703" i="1" s="1"/>
  <c r="AV688" i="1"/>
  <c r="BI688" i="1"/>
  <c r="BL688" i="1" s="1"/>
  <c r="BO688" i="1" s="1"/>
  <c r="AV900" i="1"/>
  <c r="BI900" i="1"/>
  <c r="BL900" i="1" s="1"/>
  <c r="BO900" i="1" s="1"/>
  <c r="AV897" i="1"/>
  <c r="BI897" i="1"/>
  <c r="BL897" i="1" s="1"/>
  <c r="BO897" i="1" s="1"/>
  <c r="AV1016" i="1"/>
  <c r="BI1016" i="1"/>
  <c r="BL1016" i="1" s="1"/>
  <c r="BO1016" i="1" s="1"/>
  <c r="AU1000" i="1"/>
  <c r="BI1000" i="1"/>
  <c r="BL1000" i="1" s="1"/>
  <c r="BO1000" i="1" s="1"/>
  <c r="BN1168" i="1"/>
  <c r="BI1168" i="1"/>
  <c r="BL1168" i="1" s="1"/>
  <c r="BO1168" i="1" s="1"/>
  <c r="AV702" i="1"/>
  <c r="BI702" i="1"/>
  <c r="BL702" i="1" s="1"/>
  <c r="BO702" i="1" s="1"/>
  <c r="BJ585" i="1"/>
  <c r="BI585" i="1"/>
  <c r="BL585" i="1" s="1"/>
  <c r="BO585" i="1" s="1"/>
  <c r="AV827" i="1"/>
  <c r="BI827" i="1"/>
  <c r="BL827" i="1" s="1"/>
  <c r="BO827" i="1" s="1"/>
  <c r="AV262" i="1"/>
  <c r="BI262" i="1"/>
  <c r="BL262" i="1" s="1"/>
  <c r="BO262" i="1" s="1"/>
  <c r="AY976" i="1"/>
  <c r="BI976" i="1"/>
  <c r="BL976" i="1" s="1"/>
  <c r="BO976" i="1" s="1"/>
  <c r="AV652" i="1"/>
  <c r="BI652" i="1"/>
  <c r="BL652" i="1" s="1"/>
  <c r="BO652" i="1" s="1"/>
  <c r="AV1151" i="1"/>
  <c r="BI1151" i="1"/>
  <c r="BL1151" i="1" s="1"/>
  <c r="BO1151" i="1" s="1"/>
  <c r="AV582" i="1"/>
  <c r="BI582" i="1"/>
  <c r="BL582" i="1" s="1"/>
  <c r="BO582" i="1" s="1"/>
  <c r="AV675" i="1"/>
  <c r="BI675" i="1"/>
  <c r="BL675" i="1" s="1"/>
  <c r="BO675" i="1" s="1"/>
  <c r="AV1152" i="1"/>
  <c r="BI1152" i="1"/>
  <c r="BL1152" i="1" s="1"/>
  <c r="BO1152" i="1" s="1"/>
  <c r="AV546" i="1"/>
  <c r="BI546" i="1"/>
  <c r="BL546" i="1" s="1"/>
  <c r="BO546" i="1" s="1"/>
  <c r="AU898" i="1"/>
  <c r="BI898" i="1"/>
  <c r="BL898" i="1" s="1"/>
  <c r="BO898" i="1" s="1"/>
  <c r="AV1018" i="1"/>
  <c r="BI1018" i="1"/>
  <c r="BL1018" i="1" s="1"/>
  <c r="BO1018" i="1" s="1"/>
  <c r="AV711" i="1"/>
  <c r="BI711" i="1"/>
  <c r="BL711" i="1" s="1"/>
  <c r="BO711" i="1" s="1"/>
  <c r="AV895" i="1"/>
  <c r="BI895" i="1"/>
  <c r="BL895" i="1" s="1"/>
  <c r="BO895" i="1" s="1"/>
  <c r="AV61" i="1"/>
  <c r="BI61" i="1"/>
  <c r="BL61" i="1" s="1"/>
  <c r="BO61" i="1" s="1"/>
  <c r="AV83" i="1"/>
  <c r="BI83" i="1"/>
  <c r="BL83" i="1" s="1"/>
  <c r="BO83" i="1" s="1"/>
  <c r="AV1172" i="1"/>
  <c r="BI1172" i="1"/>
  <c r="BL1172" i="1" s="1"/>
  <c r="BO1172" i="1" s="1"/>
  <c r="AY315" i="1"/>
  <c r="BI315" i="1"/>
  <c r="BL315" i="1" s="1"/>
  <c r="BO315" i="1" s="1"/>
  <c r="AY1147" i="1"/>
  <c r="BI1147" i="1"/>
  <c r="BL1147" i="1" s="1"/>
  <c r="BO1147" i="1" s="1"/>
  <c r="AV1174" i="1"/>
  <c r="BI1174" i="1"/>
  <c r="BL1174" i="1" s="1"/>
  <c r="BO1174" i="1" s="1"/>
  <c r="AY713" i="1"/>
  <c r="BI713" i="1"/>
  <c r="BL713" i="1" s="1"/>
  <c r="BO713" i="1" s="1"/>
  <c r="AX674" i="1"/>
  <c r="BI674" i="1"/>
  <c r="BL674" i="1" s="1"/>
  <c r="BO674" i="1" s="1"/>
  <c r="AV826" i="1"/>
  <c r="BI826" i="1"/>
  <c r="BL826" i="1" s="1"/>
  <c r="BO826" i="1" s="1"/>
  <c r="AV896" i="1"/>
  <c r="BI896" i="1"/>
  <c r="BL896" i="1" s="1"/>
  <c r="BO896" i="1" s="1"/>
  <c r="AY470" i="1"/>
  <c r="AV470" i="1"/>
  <c r="BQ427" i="1"/>
  <c r="AV427" i="1"/>
  <c r="BQ709" i="1"/>
  <c r="AV709" i="1"/>
  <c r="AU261" i="1"/>
  <c r="BJ1171" i="1"/>
  <c r="AX1173" i="1"/>
  <c r="BQ569" i="1"/>
  <c r="BN826" i="1"/>
  <c r="AY792" i="1"/>
  <c r="AX792" i="1"/>
  <c r="AU980" i="1"/>
  <c r="BN898" i="1"/>
  <c r="BN15" i="1"/>
  <c r="AU588" i="1"/>
  <c r="AX706" i="1"/>
  <c r="AX896" i="1"/>
  <c r="BJ826" i="1"/>
  <c r="BQ826" i="1"/>
  <c r="BN588" i="1"/>
  <c r="BN709" i="1"/>
  <c r="AV569" i="1"/>
  <c r="AX585" i="1"/>
  <c r="BJ569" i="1"/>
  <c r="AY569" i="1"/>
  <c r="AY709" i="1"/>
  <c r="BQ714" i="1"/>
  <c r="AV588" i="1"/>
  <c r="BN896" i="1"/>
  <c r="AX826" i="1"/>
  <c r="BJ976" i="1"/>
  <c r="BN1173" i="1"/>
  <c r="AY896" i="1"/>
  <c r="AU1017" i="1"/>
  <c r="BQ896" i="1"/>
  <c r="AY979" i="1"/>
  <c r="AY826" i="1"/>
  <c r="AU826" i="1"/>
  <c r="AY791" i="1"/>
  <c r="BJ896" i="1"/>
  <c r="AX427" i="1"/>
  <c r="BJ714" i="1"/>
  <c r="AY588" i="1"/>
  <c r="AU896" i="1"/>
  <c r="BQ85" i="1"/>
  <c r="BN1020" i="1"/>
  <c r="AU709" i="1"/>
  <c r="AX709" i="1"/>
  <c r="BJ574" i="1"/>
  <c r="AU714" i="1"/>
  <c r="BJ709" i="1"/>
  <c r="BN714" i="1"/>
  <c r="BN899" i="1"/>
  <c r="BN976" i="1"/>
  <c r="BN706" i="1"/>
  <c r="BN569" i="1"/>
  <c r="BJ573" i="1"/>
  <c r="BQ581" i="1"/>
  <c r="BQ899" i="1"/>
  <c r="AU674" i="1"/>
  <c r="AU569" i="1"/>
  <c r="BJ3" i="1"/>
  <c r="AV674" i="1"/>
  <c r="AY427" i="1"/>
  <c r="BJ1173" i="1"/>
  <c r="AX583" i="1"/>
  <c r="AU979" i="1"/>
  <c r="AU706" i="1"/>
  <c r="AU976" i="1"/>
  <c r="AU315" i="1"/>
  <c r="AU1173" i="1"/>
  <c r="AV1173" i="1"/>
  <c r="BL709" i="1"/>
  <c r="BO709" i="1" s="1"/>
  <c r="BJ980" i="1"/>
  <c r="BJ576" i="1"/>
  <c r="AU583" i="1"/>
  <c r="BJ85" i="1"/>
  <c r="AX899" i="1"/>
  <c r="AX581" i="1"/>
  <c r="AU263" i="1"/>
  <c r="AY1173" i="1"/>
  <c r="BJ575" i="1"/>
  <c r="AU85" i="1"/>
  <c r="AU899" i="1"/>
  <c r="BQ791" i="1"/>
  <c r="AY980" i="1"/>
  <c r="BJ581" i="1"/>
  <c r="AX15" i="1"/>
  <c r="AV85" i="1"/>
  <c r="BQ576" i="1"/>
  <c r="AU1168" i="1"/>
  <c r="BQ15" i="1"/>
  <c r="AU791" i="1"/>
  <c r="AX573" i="1"/>
  <c r="BL581" i="1"/>
  <c r="BO581" i="1" s="1"/>
  <c r="BN581" i="1"/>
  <c r="AX713" i="1"/>
  <c r="AU581" i="1"/>
  <c r="AX589" i="1"/>
  <c r="BQ575" i="1"/>
  <c r="AY85" i="1"/>
  <c r="BN573" i="1"/>
  <c r="BN791" i="1"/>
  <c r="AY1174" i="1"/>
  <c r="AX1020" i="1"/>
  <c r="AV1020" i="1"/>
  <c r="BN85" i="1"/>
  <c r="BN583" i="1"/>
  <c r="AY1168" i="1"/>
  <c r="AU15" i="1"/>
  <c r="AX791" i="1"/>
  <c r="AY583" i="1"/>
  <c r="BJ899" i="1"/>
  <c r="AY581" i="1"/>
  <c r="AX263" i="1"/>
  <c r="AY575" i="1"/>
  <c r="AX85" i="1"/>
  <c r="AX1174" i="1"/>
  <c r="BJ15" i="1"/>
  <c r="AY899" i="1"/>
  <c r="AY15" i="1"/>
  <c r="BQ674" i="1"/>
  <c r="BJ1020" i="1"/>
  <c r="BQ1020" i="1"/>
  <c r="AV585" i="1"/>
  <c r="AY585" i="1"/>
  <c r="AY3" i="1"/>
  <c r="AU585" i="1"/>
  <c r="AX575" i="1"/>
  <c r="AU1174" i="1"/>
  <c r="BN674" i="1"/>
  <c r="AU575" i="1"/>
  <c r="BJ702" i="1"/>
  <c r="AV1017" i="1"/>
  <c r="AX1017" i="1"/>
  <c r="BJ1017" i="1"/>
  <c r="BQ1017" i="1"/>
  <c r="BQ702" i="1"/>
  <c r="AY702" i="1"/>
  <c r="BQ588" i="1"/>
  <c r="AX588" i="1"/>
  <c r="AU1147" i="1"/>
  <c r="BJ674" i="1"/>
  <c r="BQ1174" i="1"/>
  <c r="AV706" i="1"/>
  <c r="BN1017" i="1"/>
  <c r="AV980" i="1"/>
  <c r="BQ980" i="1"/>
  <c r="BN980" i="1"/>
  <c r="AV976" i="1"/>
  <c r="BQ976" i="1"/>
  <c r="AU713" i="1"/>
  <c r="AX574" i="1"/>
  <c r="AY1020" i="1"/>
  <c r="AX1019" i="1"/>
  <c r="AU574" i="1"/>
  <c r="AY674" i="1"/>
  <c r="AX714" i="1"/>
  <c r="BN1174" i="1"/>
  <c r="BQ706" i="1"/>
  <c r="BQ585" i="1"/>
  <c r="AV583" i="1"/>
  <c r="BJ583" i="1"/>
  <c r="BN3" i="1"/>
  <c r="AX976" i="1"/>
  <c r="AY706" i="1"/>
  <c r="AY714" i="1"/>
  <c r="BJ1174" i="1"/>
  <c r="BN585" i="1"/>
  <c r="BN574" i="1"/>
  <c r="BN702" i="1"/>
  <c r="AX1171" i="1"/>
  <c r="AX702" i="1"/>
  <c r="AX3" i="1"/>
  <c r="AX432" i="1"/>
  <c r="AU702" i="1"/>
  <c r="AU3" i="1"/>
  <c r="BQ470" i="1"/>
  <c r="AY1000" i="1"/>
  <c r="BQ546" i="1"/>
  <c r="AU576" i="1"/>
  <c r="AY573" i="1"/>
  <c r="BL470" i="1"/>
  <c r="BO470" i="1" s="1"/>
  <c r="AX1000" i="1"/>
  <c r="AY576" i="1"/>
  <c r="AY546" i="1"/>
  <c r="BJ427" i="1"/>
  <c r="AU546" i="1"/>
  <c r="BN470" i="1"/>
  <c r="AU427" i="1"/>
  <c r="AX629" i="1"/>
  <c r="AV629" i="1"/>
  <c r="BL629" i="1"/>
  <c r="BO629" i="1" s="1"/>
  <c r="BQ629" i="1"/>
  <c r="AU629" i="1"/>
  <c r="BN629" i="1"/>
  <c r="BJ629" i="1"/>
  <c r="AY629" i="1"/>
  <c r="AV589" i="1"/>
  <c r="BN589" i="1"/>
  <c r="BJ589" i="1"/>
  <c r="BQ589" i="1"/>
  <c r="AY589" i="1"/>
  <c r="AX701" i="1"/>
  <c r="AV701" i="1"/>
  <c r="BN701" i="1"/>
  <c r="BQ701" i="1"/>
  <c r="BL701" i="1"/>
  <c r="BO701" i="1" s="1"/>
  <c r="AY701" i="1"/>
  <c r="BJ701" i="1"/>
  <c r="AU701" i="1"/>
  <c r="AV261" i="1"/>
  <c r="BL261" i="1"/>
  <c r="BO261" i="1" s="1"/>
  <c r="BQ261" i="1"/>
  <c r="BN261" i="1"/>
  <c r="BJ261" i="1"/>
  <c r="AY261" i="1"/>
  <c r="AV1000" i="1"/>
  <c r="BQ1000" i="1"/>
  <c r="BJ1000" i="1"/>
  <c r="BN1000" i="1"/>
  <c r="AV978" i="1"/>
  <c r="AU978" i="1"/>
  <c r="BQ978" i="1"/>
  <c r="AV1171" i="1"/>
  <c r="BQ1171" i="1"/>
  <c r="AV432" i="1"/>
  <c r="BN432" i="1"/>
  <c r="AU432" i="1"/>
  <c r="BJ432" i="1"/>
  <c r="BQ432" i="1"/>
  <c r="AV898" i="1"/>
  <c r="AY898" i="1"/>
  <c r="BJ898" i="1"/>
  <c r="BQ898" i="1"/>
  <c r="AX898" i="1"/>
  <c r="AX978" i="1"/>
  <c r="BL427" i="1"/>
  <c r="BO427" i="1" s="1"/>
  <c r="AX546" i="1"/>
  <c r="BJ470" i="1"/>
  <c r="BN427" i="1"/>
  <c r="AV573" i="1"/>
  <c r="BQ573" i="1"/>
  <c r="AX1168" i="1"/>
  <c r="AV1168" i="1"/>
  <c r="BQ1168" i="1"/>
  <c r="BJ1168" i="1"/>
  <c r="BN576" i="1"/>
  <c r="AV576" i="1"/>
  <c r="AX470" i="1"/>
  <c r="AY978" i="1"/>
  <c r="BN546" i="1"/>
  <c r="AU470" i="1"/>
  <c r="AV3" i="1"/>
  <c r="BQ3" i="1"/>
  <c r="AV315" i="1"/>
  <c r="BQ315" i="1"/>
  <c r="BN315" i="1"/>
  <c r="AX315" i="1"/>
  <c r="BJ315" i="1"/>
  <c r="AV1147" i="1"/>
  <c r="BN1147" i="1"/>
  <c r="BQ1147" i="1"/>
  <c r="BJ1147" i="1"/>
  <c r="AX1147" i="1"/>
  <c r="AV533" i="1"/>
  <c r="BJ533" i="1"/>
  <c r="BQ533" i="1"/>
  <c r="BN533" i="1"/>
  <c r="BJ978" i="1"/>
  <c r="AU533" i="1"/>
  <c r="AY1171" i="1"/>
  <c r="AV575" i="1"/>
  <c r="AV263" i="1"/>
  <c r="BQ263" i="1"/>
  <c r="BN263" i="1"/>
  <c r="BJ263" i="1"/>
  <c r="AV792" i="1"/>
  <c r="BQ792" i="1"/>
  <c r="BN792" i="1"/>
  <c r="BJ792" i="1"/>
  <c r="AV713" i="1"/>
  <c r="BQ713" i="1"/>
  <c r="BJ713" i="1"/>
  <c r="BN713" i="1"/>
  <c r="AV1019" i="1"/>
  <c r="BJ1019" i="1"/>
  <c r="AY1019" i="1"/>
  <c r="BQ1019" i="1"/>
  <c r="AX533" i="1"/>
  <c r="AU1019" i="1"/>
  <c r="BJ546" i="1"/>
  <c r="BN1171" i="1"/>
  <c r="AU7" i="1"/>
  <c r="AV7" i="1"/>
  <c r="BN7" i="1"/>
  <c r="BQ7" i="1"/>
  <c r="BL7" i="1"/>
  <c r="BO7" i="1" s="1"/>
  <c r="BJ7" i="1"/>
  <c r="AY7" i="1"/>
  <c r="AX7" i="1"/>
  <c r="AV574" i="1"/>
  <c r="BQ574" i="1"/>
  <c r="AV979" i="1"/>
  <c r="BJ979" i="1"/>
  <c r="BN979" i="1"/>
  <c r="BQ979" i="1"/>
  <c r="AU14" i="1"/>
  <c r="AY14" i="1"/>
  <c r="BN14" i="1"/>
  <c r="AX14" i="1"/>
  <c r="BQ14" i="1"/>
  <c r="BJ14" i="1"/>
  <c r="AX391" i="1"/>
  <c r="AU391" i="1"/>
  <c r="AY391" i="1"/>
  <c r="BN391" i="1"/>
  <c r="BJ391" i="1"/>
  <c r="BQ391" i="1"/>
  <c r="AY13" i="1"/>
  <c r="AU13" i="1"/>
  <c r="BQ13" i="1"/>
  <c r="AX13" i="1"/>
  <c r="BJ13" i="1"/>
  <c r="BN13" i="1"/>
  <c r="AY1152" i="1"/>
  <c r="AX1152" i="1"/>
  <c r="AU1152" i="1"/>
  <c r="BQ1152" i="1"/>
  <c r="BJ1152" i="1"/>
  <c r="BN1152" i="1"/>
  <c r="AY897" i="1"/>
  <c r="AX897" i="1"/>
  <c r="AU897" i="1"/>
  <c r="BQ897" i="1"/>
  <c r="BJ897" i="1"/>
  <c r="BN897" i="1"/>
  <c r="AY16" i="1"/>
  <c r="AU16" i="1"/>
  <c r="AX16" i="1"/>
  <c r="BJ16" i="1"/>
  <c r="BQ16" i="1"/>
  <c r="BN16" i="1"/>
  <c r="AY1018" i="1"/>
  <c r="AX1018" i="1"/>
  <c r="AU1018" i="1"/>
  <c r="BN1018" i="1"/>
  <c r="BJ1018" i="1"/>
  <c r="BQ1018" i="1"/>
  <c r="AY711" i="1"/>
  <c r="AU711" i="1"/>
  <c r="BN711" i="1"/>
  <c r="BJ711" i="1"/>
  <c r="BQ711" i="1"/>
  <c r="AX711" i="1"/>
  <c r="AY1175" i="1"/>
  <c r="AX1175" i="1"/>
  <c r="AU1175" i="1"/>
  <c r="BQ1175" i="1"/>
  <c r="BN1175" i="1"/>
  <c r="BJ1175" i="1"/>
  <c r="AY1172" i="1"/>
  <c r="AU1172" i="1"/>
  <c r="BJ1172" i="1"/>
  <c r="AX1172" i="1"/>
  <c r="BN1172" i="1"/>
  <c r="BQ1172" i="1"/>
  <c r="AY262" i="1"/>
  <c r="AX262" i="1"/>
  <c r="BJ262" i="1"/>
  <c r="BN262" i="1"/>
  <c r="BQ262" i="1"/>
  <c r="AU262" i="1"/>
  <c r="AX725" i="1"/>
  <c r="AU725" i="1"/>
  <c r="AY725" i="1"/>
  <c r="BN725" i="1"/>
  <c r="BQ725" i="1"/>
  <c r="BL725" i="1"/>
  <c r="BO725" i="1" s="1"/>
  <c r="BJ725" i="1"/>
  <c r="AX254" i="1"/>
  <c r="AU254" i="1"/>
  <c r="BJ254" i="1"/>
  <c r="BN254" i="1"/>
  <c r="AY254" i="1"/>
  <c r="BQ254" i="1"/>
  <c r="AX17" i="1"/>
  <c r="BJ17" i="1"/>
  <c r="BN17" i="1"/>
  <c r="BQ17" i="1"/>
  <c r="AU17" i="1"/>
  <c r="AY17" i="1"/>
  <c r="AY688" i="1"/>
  <c r="AX688" i="1"/>
  <c r="AU688" i="1"/>
  <c r="BQ688" i="1"/>
  <c r="BJ688" i="1"/>
  <c r="BN688" i="1"/>
  <c r="AY833" i="1"/>
  <c r="AU833" i="1"/>
  <c r="AX833" i="1"/>
  <c r="BJ833" i="1"/>
  <c r="BN833" i="1"/>
  <c r="BQ833" i="1"/>
  <c r="AX1016" i="1"/>
  <c r="AU1016" i="1"/>
  <c r="AY1016" i="1"/>
  <c r="BQ1016" i="1"/>
  <c r="BJ1016" i="1"/>
  <c r="BN1016" i="1"/>
  <c r="AY977" i="1"/>
  <c r="AX977" i="1"/>
  <c r="BN977" i="1"/>
  <c r="BQ977" i="1"/>
  <c r="AU977" i="1"/>
  <c r="BJ977" i="1"/>
  <c r="AX1144" i="1"/>
  <c r="AU1144" i="1"/>
  <c r="BN1144" i="1"/>
  <c r="BQ1144" i="1"/>
  <c r="BJ1144" i="1"/>
  <c r="AY1144" i="1"/>
  <c r="AY61" i="1"/>
  <c r="AU61" i="1"/>
  <c r="AX61" i="1"/>
  <c r="BJ61" i="1"/>
  <c r="BQ61" i="1"/>
  <c r="BN61" i="1"/>
  <c r="AX46" i="1"/>
  <c r="AY46" i="1"/>
  <c r="BJ46" i="1"/>
  <c r="BN46" i="1"/>
  <c r="BQ46" i="1"/>
  <c r="AU46" i="1"/>
  <c r="BL46" i="1"/>
  <c r="BO46" i="1" s="1"/>
  <c r="AU1110" i="1"/>
  <c r="AX1110" i="1"/>
  <c r="BN1110" i="1"/>
  <c r="BQ1110" i="1"/>
  <c r="BJ1110" i="1"/>
  <c r="AY1110" i="1"/>
  <c r="AU827" i="1"/>
  <c r="AY827" i="1"/>
  <c r="AX827" i="1"/>
  <c r="BN827" i="1"/>
  <c r="BQ827" i="1"/>
  <c r="BJ827" i="1"/>
  <c r="AY999" i="1"/>
  <c r="AX999" i="1"/>
  <c r="BQ999" i="1"/>
  <c r="AU999" i="1"/>
  <c r="BN999" i="1"/>
  <c r="BJ999" i="1"/>
  <c r="AX70" i="1"/>
  <c r="AU70" i="1"/>
  <c r="AY70" i="1"/>
  <c r="BQ70" i="1"/>
  <c r="BN70" i="1"/>
  <c r="BJ70" i="1"/>
  <c r="AX908" i="1"/>
  <c r="AY908" i="1"/>
  <c r="BN908" i="1"/>
  <c r="AU908" i="1"/>
  <c r="BJ908" i="1"/>
  <c r="BQ908" i="1"/>
  <c r="AY710" i="1"/>
  <c r="AX710" i="1"/>
  <c r="BQ710" i="1"/>
  <c r="AU710" i="1"/>
  <c r="BN710" i="1"/>
  <c r="BJ710" i="1"/>
  <c r="AY584" i="1"/>
  <c r="BN584" i="1"/>
  <c r="AU584" i="1"/>
  <c r="BQ584" i="1"/>
  <c r="AX584" i="1"/>
  <c r="BJ584" i="1"/>
  <c r="AY652" i="1"/>
  <c r="AX652" i="1"/>
  <c r="AU652" i="1"/>
  <c r="BJ652" i="1"/>
  <c r="BQ652" i="1"/>
  <c r="BN652" i="1"/>
  <c r="AY73" i="1"/>
  <c r="AX73" i="1"/>
  <c r="AU73" i="1"/>
  <c r="BQ73" i="1"/>
  <c r="BJ73" i="1"/>
  <c r="BN73" i="1"/>
  <c r="AX975" i="1"/>
  <c r="AY975" i="1"/>
  <c r="AU975" i="1"/>
  <c r="BL975" i="1"/>
  <c r="BO975" i="1" s="1"/>
  <c r="BQ975" i="1"/>
  <c r="BN975" i="1"/>
  <c r="BJ975" i="1"/>
  <c r="AX582" i="1"/>
  <c r="AY582" i="1"/>
  <c r="AU582" i="1"/>
  <c r="BN582" i="1"/>
  <c r="BQ582" i="1"/>
  <c r="BJ582" i="1"/>
  <c r="AY675" i="1"/>
  <c r="AX675" i="1"/>
  <c r="AU675" i="1"/>
  <c r="BQ675" i="1"/>
  <c r="BN675" i="1"/>
  <c r="BJ675" i="1"/>
  <c r="AX703" i="1"/>
  <c r="AY703" i="1"/>
  <c r="AU703" i="1"/>
  <c r="BN703" i="1"/>
  <c r="BJ703" i="1"/>
  <c r="BQ703" i="1"/>
  <c r="AY532" i="1"/>
  <c r="BQ532" i="1"/>
  <c r="AU532" i="1"/>
  <c r="BN532" i="1"/>
  <c r="BJ532" i="1"/>
  <c r="AX532" i="1"/>
  <c r="AY712" i="1"/>
  <c r="AU712" i="1"/>
  <c r="BQ712" i="1"/>
  <c r="BN712" i="1"/>
  <c r="BJ712" i="1"/>
  <c r="AX712" i="1"/>
  <c r="AX900" i="1"/>
  <c r="AY900" i="1"/>
  <c r="BJ900" i="1"/>
  <c r="BQ900" i="1"/>
  <c r="BN900" i="1"/>
  <c r="AU900" i="1"/>
  <c r="AY72" i="1"/>
  <c r="AX72" i="1"/>
  <c r="AU72" i="1"/>
  <c r="BJ72" i="1"/>
  <c r="BQ72" i="1"/>
  <c r="BN72" i="1"/>
  <c r="AX1176" i="1"/>
  <c r="AU1176" i="1"/>
  <c r="AY1176" i="1"/>
  <c r="BQ1176" i="1"/>
  <c r="BJ1176" i="1"/>
  <c r="BN1176" i="1"/>
  <c r="BN586" i="1"/>
  <c r="AX586" i="1"/>
  <c r="BJ586" i="1"/>
  <c r="BQ586" i="1"/>
  <c r="AY586" i="1"/>
  <c r="AU586" i="1"/>
  <c r="AY45" i="1"/>
  <c r="AX45" i="1"/>
  <c r="BQ45" i="1"/>
  <c r="AU45" i="1"/>
  <c r="BN45" i="1"/>
  <c r="BL45" i="1"/>
  <c r="BO45" i="1" s="1"/>
  <c r="BJ45" i="1"/>
  <c r="AX895" i="1"/>
  <c r="AU895" i="1"/>
  <c r="BJ895" i="1"/>
  <c r="AY895" i="1"/>
  <c r="BN895" i="1"/>
  <c r="BQ895" i="1"/>
  <c r="AY778" i="1"/>
  <c r="AU778" i="1"/>
  <c r="BQ778" i="1"/>
  <c r="BJ778" i="1"/>
  <c r="AX778" i="1"/>
  <c r="BN778" i="1"/>
  <c r="AY1151" i="1"/>
  <c r="AU1151" i="1"/>
  <c r="BQ1151" i="1"/>
  <c r="AX1151" i="1"/>
  <c r="BJ1151" i="1"/>
  <c r="BN1151" i="1"/>
  <c r="AX83" i="1"/>
  <c r="AU83" i="1"/>
  <c r="BQ83" i="1"/>
  <c r="BN83" i="1"/>
  <c r="BJ83" i="1"/>
  <c r="AY83" i="1"/>
  <c r="AX1170" i="1"/>
  <c r="AY1170" i="1"/>
  <c r="BN1170" i="1"/>
  <c r="AU1170" i="1"/>
  <c r="BJ1170" i="1"/>
  <c r="BL1170" i="1"/>
  <c r="BO1170" i="1" s="1"/>
  <c r="BQ1170" i="1"/>
  <c r="AY260" i="1"/>
  <c r="AX260" i="1"/>
  <c r="BJ260" i="1"/>
  <c r="BQ260" i="1"/>
  <c r="BN260" i="1"/>
  <c r="AU260" i="1"/>
  <c r="A871" i="1" l="1"/>
  <c r="A872" i="1"/>
  <c r="A567" i="1"/>
  <c r="A209" i="1"/>
  <c r="A363" i="1"/>
  <c r="A245" i="1"/>
  <c r="A53" i="1"/>
  <c r="A981" i="1"/>
  <c r="A987" i="1"/>
  <c r="A988" i="1"/>
  <c r="A631" i="1"/>
  <c r="A809" i="1"/>
  <c r="A785" i="1"/>
  <c r="A397" i="1"/>
  <c r="A295" i="1"/>
  <c r="A632" i="1"/>
  <c r="A1139" i="1"/>
  <c r="A364" i="1"/>
  <c r="A365" i="1"/>
  <c r="A6" i="1"/>
  <c r="A1034" i="1"/>
  <c r="A320" i="1"/>
  <c r="A1035" i="1"/>
  <c r="A1142" i="1"/>
  <c r="A1143" i="1"/>
  <c r="A564" i="1"/>
  <c r="A744" i="1"/>
  <c r="A565" i="1"/>
  <c r="A630" i="1"/>
  <c r="A213" i="1"/>
  <c r="A539" i="1"/>
  <c r="A1086" i="1"/>
  <c r="A1087" i="1"/>
  <c r="A810" i="1"/>
  <c r="A67" i="1"/>
  <c r="A300" i="1"/>
  <c r="A853" i="1"/>
  <c r="A854" i="1"/>
  <c r="A855" i="1"/>
  <c r="A1140" i="1"/>
  <c r="A347" i="1"/>
  <c r="A990" i="1"/>
  <c r="A405" i="1"/>
  <c r="A66" i="1"/>
  <c r="A221" i="1"/>
  <c r="A495" i="1"/>
  <c r="A505" i="1"/>
  <c r="A516" i="1"/>
  <c r="A47" i="1"/>
  <c r="A296" i="1"/>
  <c r="A297" i="1"/>
  <c r="A298" i="1"/>
  <c r="A299" i="1"/>
  <c r="A48" i="1"/>
  <c r="A406" i="1"/>
  <c r="A400" i="1"/>
  <c r="A982" i="1"/>
  <c r="A983" i="1"/>
  <c r="A691" i="1"/>
  <c r="A536" i="1"/>
  <c r="A537" i="1"/>
  <c r="A538" i="1"/>
  <c r="A648" i="1"/>
  <c r="A407" i="1"/>
  <c r="A1141" i="1"/>
  <c r="A848" i="1"/>
  <c r="A849" i="1"/>
  <c r="A153" i="1"/>
  <c r="A154" i="1"/>
  <c r="A381" i="1"/>
  <c r="A12" i="1"/>
  <c r="A1040" i="1"/>
  <c r="A1041" i="1"/>
  <c r="A478" i="1"/>
  <c r="A456" i="1"/>
  <c r="A1033" i="1"/>
  <c r="A786" i="1"/>
  <c r="A479" i="1"/>
  <c r="A480" i="1"/>
  <c r="A624" i="1"/>
  <c r="A1042" i="1"/>
  <c r="A540" i="1"/>
  <c r="A541" i="1"/>
  <c r="A625" i="1"/>
  <c r="A741" i="1"/>
  <c r="A626" i="1"/>
  <c r="A627" i="1"/>
  <c r="A2" i="1"/>
  <c r="A740" i="1"/>
  <c r="A155" i="1"/>
  <c r="A156" i="1"/>
  <c r="A157" i="1"/>
  <c r="A161" i="1"/>
  <c r="A768" i="1"/>
  <c r="A159" i="1"/>
  <c r="A160" i="1"/>
  <c r="A787" i="1"/>
  <c r="A1108" i="1"/>
  <c r="A158" i="1"/>
  <c r="A788" i="1"/>
  <c r="A789" i="1"/>
  <c r="A790" i="1"/>
  <c r="A216" i="1"/>
  <c r="A1083" i="1"/>
  <c r="A1084" i="1"/>
  <c r="A1085" i="1"/>
  <c r="A819" i="1"/>
  <c r="A330" i="1"/>
  <c r="A332" i="1"/>
  <c r="A333" i="1"/>
  <c r="A214" i="1"/>
  <c r="A217" i="1"/>
  <c r="A458" i="1"/>
  <c r="A1074" i="1"/>
  <c r="A1082" i="1"/>
  <c r="A215" i="1"/>
  <c r="A334" i="1"/>
  <c r="A542" i="1"/>
  <c r="A543" i="1"/>
  <c r="A426" i="1"/>
  <c r="A958" i="1"/>
  <c r="A644" i="1"/>
  <c r="A645" i="1"/>
  <c r="A249" i="1"/>
  <c r="A250" i="1"/>
  <c r="A251" i="1"/>
  <c r="A128" i="1"/>
  <c r="A129" i="1"/>
  <c r="A80" i="1"/>
  <c r="A619" i="1"/>
  <c r="A620" i="1"/>
  <c r="A621" i="1"/>
  <c r="A622" i="1"/>
  <c r="A623" i="1"/>
  <c r="A965" i="1"/>
  <c r="A974" i="1"/>
  <c r="A774" i="1"/>
  <c r="A441" i="1"/>
  <c r="A618" i="1"/>
  <c r="A429" i="1"/>
  <c r="A398" i="1"/>
  <c r="A335" i="1"/>
  <c r="A811" i="1"/>
  <c r="A279" i="1"/>
  <c r="A277" i="1"/>
  <c r="A278" i="1"/>
  <c r="A280" i="1"/>
  <c r="A281" i="1"/>
  <c r="A416" i="1"/>
  <c r="A417" i="1"/>
  <c r="A184" i="1"/>
  <c r="A185" i="1"/>
  <c r="A399" i="1"/>
  <c r="A950" i="1"/>
  <c r="A951" i="1"/>
  <c r="A952" i="1"/>
  <c r="A953" i="1"/>
  <c r="A610" i="1"/>
  <c r="A147" i="1"/>
  <c r="A1069" i="1"/>
  <c r="A348" i="1"/>
  <c r="A918" i="1"/>
  <c r="A919" i="1"/>
  <c r="A68" i="1"/>
  <c r="A1039" i="1"/>
  <c r="A947" i="1"/>
  <c r="A962" i="1"/>
  <c r="A596" i="1"/>
  <c r="A351" i="1"/>
  <c r="A352" i="1"/>
  <c r="A812" i="1"/>
  <c r="A948" i="1"/>
  <c r="A959" i="1"/>
  <c r="A960" i="1"/>
  <c r="A946" i="1"/>
  <c r="A386" i="1"/>
  <c r="A349" i="1"/>
  <c r="A350" i="1"/>
  <c r="A961" i="1"/>
  <c r="A1050" i="1"/>
  <c r="A1051" i="1"/>
  <c r="A1054" i="1"/>
  <c r="A1055" i="1"/>
  <c r="A1056" i="1"/>
  <c r="A394" i="1"/>
  <c r="A649" i="1"/>
  <c r="A84" i="1"/>
  <c r="A525" i="1"/>
  <c r="A527" i="1"/>
  <c r="A528" i="1"/>
  <c r="A529" i="1"/>
  <c r="A530" i="1"/>
  <c r="A949" i="1"/>
  <c r="A669" i="1"/>
  <c r="A148" i="1"/>
  <c r="A149" i="1"/>
  <c r="A252" i="1"/>
  <c r="A253" i="1"/>
  <c r="A356" i="1"/>
  <c r="A726" i="1"/>
  <c r="A387" i="1"/>
  <c r="A488" i="1"/>
  <c r="A737" i="1"/>
  <c r="A486" i="1"/>
  <c r="A140" i="1"/>
  <c r="A49" i="1"/>
  <c r="A109" i="1"/>
  <c r="A110" i="1"/>
  <c r="A24" i="1"/>
  <c r="A294" i="1"/>
  <c r="A35" i="1"/>
  <c r="A132" i="1"/>
  <c r="A193" i="1"/>
  <c r="A813" i="1"/>
  <c r="A814" i="1"/>
  <c r="A815" i="1"/>
  <c r="A119" i="1"/>
  <c r="A1148" i="1"/>
  <c r="A736" i="1"/>
  <c r="A30" i="1"/>
  <c r="A31" i="1"/>
  <c r="A32" i="1"/>
  <c r="A33" i="1"/>
  <c r="A34" i="1"/>
  <c r="A218" i="1"/>
  <c r="A738" i="1"/>
  <c r="A903" i="1"/>
  <c r="A739" i="1"/>
  <c r="A489" i="1"/>
  <c r="A90" i="1"/>
  <c r="A552" i="1"/>
  <c r="A553" i="1"/>
  <c r="A321" i="1"/>
  <c r="A37" i="1"/>
  <c r="A38" i="1"/>
  <c r="A984" i="1"/>
  <c r="A902" i="1"/>
  <c r="A242" i="1"/>
  <c r="A243" i="1"/>
  <c r="A120" i="1"/>
  <c r="A121" i="1"/>
  <c r="A122" i="1"/>
  <c r="A1006" i="1"/>
  <c r="A323" i="1"/>
  <c r="A997" i="1"/>
  <c r="A765" i="1"/>
  <c r="A1076" i="1"/>
  <c r="A1077" i="1"/>
  <c r="A1078" i="1"/>
  <c r="A1079" i="1"/>
  <c r="A766" i="1"/>
  <c r="A258" i="1"/>
  <c r="A824" i="1"/>
  <c r="A825" i="1"/>
  <c r="A123" i="1"/>
  <c r="A124" i="1"/>
  <c r="A1075" i="1"/>
  <c r="A1080" i="1"/>
  <c r="A194" i="1"/>
  <c r="A747" i="1"/>
  <c r="A475" i="1"/>
  <c r="A816" i="1"/>
  <c r="A125" i="1"/>
  <c r="A1167" i="1"/>
  <c r="A985" i="1"/>
  <c r="A850" i="1"/>
  <c r="A986" i="1"/>
  <c r="A308" i="1"/>
  <c r="A22" i="1"/>
  <c r="A288" i="1"/>
  <c r="A904" i="1"/>
  <c r="A289" i="1"/>
  <c r="A290" i="1"/>
  <c r="A487" i="1"/>
  <c r="A255" i="1"/>
  <c r="A590" i="1"/>
  <c r="A322" i="1"/>
  <c r="A698" i="1"/>
  <c r="A56" i="1"/>
  <c r="A392" i="1"/>
  <c r="A851" i="1"/>
  <c r="A852" i="1"/>
  <c r="A130" i="1"/>
  <c r="A19" i="1"/>
  <c r="A20" i="1"/>
  <c r="A697" i="1"/>
  <c r="A293" i="1"/>
  <c r="A867" i="1"/>
  <c r="A39" i="1"/>
  <c r="A705" i="1"/>
  <c r="A707" i="1"/>
  <c r="A699" i="1"/>
  <c r="A195" i="1"/>
  <c r="A268" i="1"/>
  <c r="A704" i="1"/>
  <c r="A75" i="1"/>
  <c r="A1081" i="1"/>
  <c r="A21" i="1"/>
  <c r="A291" i="1"/>
  <c r="A292" i="1"/>
  <c r="A107" i="1"/>
  <c r="A485" i="1"/>
  <c r="A18" i="1"/>
  <c r="A102" i="1"/>
  <c r="A650" i="1"/>
  <c r="A94" i="1"/>
  <c r="A108" i="1"/>
  <c r="A708" i="1"/>
  <c r="A998" i="1"/>
  <c r="A835" i="1"/>
  <c r="A544" i="1"/>
  <c r="A545" i="1"/>
  <c r="A23" i="1"/>
  <c r="A820" i="1"/>
  <c r="A92" i="1"/>
  <c r="A93" i="1"/>
  <c r="A71" i="1"/>
  <c r="A259" i="1"/>
  <c r="A817" i="1"/>
  <c r="A401" i="1"/>
  <c r="A767" i="1"/>
  <c r="A890" i="1"/>
  <c r="A137" i="1"/>
  <c r="A430" i="1"/>
  <c r="A526" i="1"/>
  <c r="A777" i="1"/>
  <c r="A431" i="1"/>
  <c r="A138" i="1"/>
  <c r="A671" i="1"/>
  <c r="A818" i="1"/>
  <c r="A1015" i="1"/>
  <c r="A611" i="1"/>
  <c r="A1169" i="1"/>
  <c r="A531" i="1"/>
  <c r="A469" i="1"/>
  <c r="A324" i="1"/>
  <c r="A325" i="1"/>
  <c r="A95" i="1"/>
  <c r="A139" i="1"/>
  <c r="A126" i="1"/>
  <c r="A127" i="1"/>
  <c r="A256" i="1"/>
  <c r="A587" i="1"/>
  <c r="A700" i="1"/>
  <c r="A244" i="1"/>
  <c r="A722" i="1"/>
  <c r="BA871" i="1"/>
  <c r="BA872" i="1"/>
  <c r="BA567" i="1"/>
  <c r="BA209" i="1"/>
  <c r="BA363" i="1"/>
  <c r="BA245" i="1"/>
  <c r="BA53" i="1"/>
  <c r="BA981" i="1"/>
  <c r="BA987" i="1"/>
  <c r="BA988" i="1"/>
  <c r="BA631" i="1"/>
  <c r="BA809" i="1"/>
  <c r="BA785" i="1"/>
  <c r="BA397" i="1"/>
  <c r="BA295" i="1"/>
  <c r="BA632" i="1"/>
  <c r="BA1139" i="1"/>
  <c r="BA364" i="1"/>
  <c r="BA365" i="1"/>
  <c r="BA6" i="1"/>
  <c r="BA1034" i="1"/>
  <c r="BA320" i="1"/>
  <c r="BA1035" i="1"/>
  <c r="BA1142" i="1"/>
  <c r="BA1143" i="1"/>
  <c r="BA564" i="1"/>
  <c r="BA744" i="1"/>
  <c r="BA565" i="1"/>
  <c r="BA630" i="1"/>
  <c r="BA213" i="1"/>
  <c r="BA539" i="1"/>
  <c r="BA1086" i="1"/>
  <c r="BA1087" i="1"/>
  <c r="BA810" i="1"/>
  <c r="BA67" i="1"/>
  <c r="BA300" i="1"/>
  <c r="BA853" i="1"/>
  <c r="BA854" i="1"/>
  <c r="BA855" i="1"/>
  <c r="BA1140" i="1"/>
  <c r="BA347" i="1"/>
  <c r="BA990" i="1"/>
  <c r="BA405" i="1"/>
  <c r="BA66" i="1"/>
  <c r="BA221" i="1"/>
  <c r="BA495" i="1"/>
  <c r="BA505" i="1"/>
  <c r="BA516" i="1"/>
  <c r="BA47" i="1"/>
  <c r="BA296" i="1"/>
  <c r="BA297" i="1"/>
  <c r="BA298" i="1"/>
  <c r="BA299" i="1"/>
  <c r="BA48" i="1"/>
  <c r="BA406" i="1"/>
  <c r="BA400" i="1"/>
  <c r="BA982" i="1"/>
  <c r="BA983" i="1"/>
  <c r="BA691" i="1"/>
  <c r="BA536" i="1"/>
  <c r="BA537" i="1"/>
  <c r="BA538" i="1"/>
  <c r="BA648" i="1"/>
  <c r="BA407" i="1"/>
  <c r="BA1141" i="1"/>
  <c r="BA848" i="1"/>
  <c r="BA849" i="1"/>
  <c r="BA153" i="1"/>
  <c r="BA154" i="1"/>
  <c r="BA381" i="1"/>
  <c r="BA12" i="1"/>
  <c r="BA1040" i="1"/>
  <c r="BA1041" i="1"/>
  <c r="BA478" i="1"/>
  <c r="BA456" i="1"/>
  <c r="BA1033" i="1"/>
  <c r="BA786" i="1"/>
  <c r="BA479" i="1"/>
  <c r="BA480" i="1"/>
  <c r="BA624" i="1"/>
  <c r="BA1042" i="1"/>
  <c r="BA540" i="1"/>
  <c r="BA541" i="1"/>
  <c r="BA625" i="1"/>
  <c r="BA741" i="1"/>
  <c r="BA626" i="1"/>
  <c r="BA627" i="1"/>
  <c r="BA2" i="1"/>
  <c r="BA740" i="1"/>
  <c r="BA155" i="1"/>
  <c r="BA156" i="1"/>
  <c r="BA157" i="1"/>
  <c r="BA161" i="1"/>
  <c r="BA768" i="1"/>
  <c r="BA159" i="1"/>
  <c r="BA160" i="1"/>
  <c r="BA787" i="1"/>
  <c r="BA1108" i="1"/>
  <c r="BA158" i="1"/>
  <c r="BA788" i="1"/>
  <c r="BA789" i="1"/>
  <c r="BA790" i="1"/>
  <c r="BA216" i="1"/>
  <c r="BA1083" i="1"/>
  <c r="BA1084" i="1"/>
  <c r="BA1085" i="1"/>
  <c r="BA819" i="1"/>
  <c r="BA330" i="1"/>
  <c r="BA332" i="1"/>
  <c r="BA333" i="1"/>
  <c r="BA214" i="1"/>
  <c r="BA217" i="1"/>
  <c r="BA458" i="1"/>
  <c r="BA1074" i="1"/>
  <c r="BA1082" i="1"/>
  <c r="BA215" i="1"/>
  <c r="BA334" i="1"/>
  <c r="BA542" i="1"/>
  <c r="BA543" i="1"/>
  <c r="BA426" i="1"/>
  <c r="BA958" i="1"/>
  <c r="BA644" i="1"/>
  <c r="BA645" i="1"/>
  <c r="BA249" i="1"/>
  <c r="BA250" i="1"/>
  <c r="BA251" i="1"/>
  <c r="BA128" i="1"/>
  <c r="BA129" i="1"/>
  <c r="BA80" i="1"/>
  <c r="BA619" i="1"/>
  <c r="BA620" i="1"/>
  <c r="BA621" i="1"/>
  <c r="BA622" i="1"/>
  <c r="BA623" i="1"/>
  <c r="BA965" i="1"/>
  <c r="BA974" i="1"/>
  <c r="BA774" i="1"/>
  <c r="BA441" i="1"/>
  <c r="BA618" i="1"/>
  <c r="BA429" i="1"/>
  <c r="BA398" i="1"/>
  <c r="BA335" i="1"/>
  <c r="BA811" i="1"/>
  <c r="BA279" i="1"/>
  <c r="BA277" i="1"/>
  <c r="BA278" i="1"/>
  <c r="BA280" i="1"/>
  <c r="BA281" i="1"/>
  <c r="BA416" i="1"/>
  <c r="BA417" i="1"/>
  <c r="BA184" i="1"/>
  <c r="BA185" i="1"/>
  <c r="BA399" i="1"/>
  <c r="BA950" i="1"/>
  <c r="BA951" i="1"/>
  <c r="BA952" i="1"/>
  <c r="BA953" i="1"/>
  <c r="BA610" i="1"/>
  <c r="BA147" i="1"/>
  <c r="BA1069" i="1"/>
  <c r="BA348" i="1"/>
  <c r="BA918" i="1"/>
  <c r="BA919" i="1"/>
  <c r="BA68" i="1"/>
  <c r="BA1039" i="1"/>
  <c r="BA947" i="1"/>
  <c r="BA962" i="1"/>
  <c r="BA596" i="1"/>
  <c r="BA351" i="1"/>
  <c r="BA352" i="1"/>
  <c r="BA812" i="1"/>
  <c r="BA948" i="1"/>
  <c r="BA959" i="1"/>
  <c r="BA960" i="1"/>
  <c r="BA946" i="1"/>
  <c r="BA386" i="1"/>
  <c r="BA349" i="1"/>
  <c r="BA350" i="1"/>
  <c r="BA961" i="1"/>
  <c r="BA1050" i="1"/>
  <c r="BA1051" i="1"/>
  <c r="BA1054" i="1"/>
  <c r="BA1055" i="1"/>
  <c r="BA1056" i="1"/>
  <c r="BA394" i="1"/>
  <c r="BA649" i="1"/>
  <c r="BA84" i="1"/>
  <c r="BA525" i="1"/>
  <c r="BA527" i="1"/>
  <c r="BA528" i="1"/>
  <c r="BA529" i="1"/>
  <c r="BA530" i="1"/>
  <c r="BA949" i="1"/>
  <c r="BA669" i="1"/>
  <c r="BA148" i="1"/>
  <c r="BA149" i="1"/>
  <c r="BA252" i="1"/>
  <c r="BA253" i="1"/>
  <c r="BA356" i="1"/>
  <c r="BA726" i="1"/>
  <c r="BA387" i="1"/>
  <c r="BA488" i="1"/>
  <c r="BA737" i="1"/>
  <c r="BA486" i="1"/>
  <c r="BA140" i="1"/>
  <c r="BA49" i="1"/>
  <c r="BA109" i="1"/>
  <c r="BA110" i="1"/>
  <c r="BA24" i="1"/>
  <c r="BA294" i="1"/>
  <c r="BA35" i="1"/>
  <c r="BA132" i="1"/>
  <c r="BA193" i="1"/>
  <c r="BA813" i="1"/>
  <c r="BA814" i="1"/>
  <c r="BA815" i="1"/>
  <c r="BA119" i="1"/>
  <c r="BA1148" i="1"/>
  <c r="BA736" i="1"/>
  <c r="BA30" i="1"/>
  <c r="BA31" i="1"/>
  <c r="BA32" i="1"/>
  <c r="BA33" i="1"/>
  <c r="BA34" i="1"/>
  <c r="BA218" i="1"/>
  <c r="BA738" i="1"/>
  <c r="BA903" i="1"/>
  <c r="BA739" i="1"/>
  <c r="BA489" i="1"/>
  <c r="BA90" i="1"/>
  <c r="BA552" i="1"/>
  <c r="BA553" i="1"/>
  <c r="BA321" i="1"/>
  <c r="BA37" i="1"/>
  <c r="BA38" i="1"/>
  <c r="BA984" i="1"/>
  <c r="BA902" i="1"/>
  <c r="BA242" i="1"/>
  <c r="BA243" i="1"/>
  <c r="BA120" i="1"/>
  <c r="BA121" i="1"/>
  <c r="BA122" i="1"/>
  <c r="BA1006" i="1"/>
  <c r="BA323" i="1"/>
  <c r="BA997" i="1"/>
  <c r="BA765" i="1"/>
  <c r="BA1076" i="1"/>
  <c r="BA1077" i="1"/>
  <c r="BA1078" i="1"/>
  <c r="BA1079" i="1"/>
  <c r="BA766" i="1"/>
  <c r="BA258" i="1"/>
  <c r="BA824" i="1"/>
  <c r="BA825" i="1"/>
  <c r="BA123" i="1"/>
  <c r="BA124" i="1"/>
  <c r="BA1075" i="1"/>
  <c r="BA1080" i="1"/>
  <c r="BA194" i="1"/>
  <c r="BA747" i="1"/>
  <c r="BA475" i="1"/>
  <c r="BA816" i="1"/>
  <c r="BA125" i="1"/>
  <c r="BA1167" i="1"/>
  <c r="BA985" i="1"/>
  <c r="BA850" i="1"/>
  <c r="BA986" i="1"/>
  <c r="BA308" i="1"/>
  <c r="BA22" i="1"/>
  <c r="BA288" i="1"/>
  <c r="BA904" i="1"/>
  <c r="BA289" i="1"/>
  <c r="BA290" i="1"/>
  <c r="BA487" i="1"/>
  <c r="BA255" i="1"/>
  <c r="BA590" i="1"/>
  <c r="BA322" i="1"/>
  <c r="BA698" i="1"/>
  <c r="BA56" i="1"/>
  <c r="BA392" i="1"/>
  <c r="BA851" i="1"/>
  <c r="BA852" i="1"/>
  <c r="BA130" i="1"/>
  <c r="BA19" i="1"/>
  <c r="BA20" i="1"/>
  <c r="BA697" i="1"/>
  <c r="BA293" i="1"/>
  <c r="BA867" i="1"/>
  <c r="BA39" i="1"/>
  <c r="BA705" i="1"/>
  <c r="BA707" i="1"/>
  <c r="BA699" i="1"/>
  <c r="BA195" i="1"/>
  <c r="BA268" i="1"/>
  <c r="BA704" i="1"/>
  <c r="BA75" i="1"/>
  <c r="BA1081" i="1"/>
  <c r="BA21" i="1"/>
  <c r="BA291" i="1"/>
  <c r="BA292" i="1"/>
  <c r="BA107" i="1"/>
  <c r="BA485" i="1"/>
  <c r="BA18" i="1"/>
  <c r="BA102" i="1"/>
  <c r="BA650" i="1"/>
  <c r="BA94" i="1"/>
  <c r="BA108" i="1"/>
  <c r="BA708" i="1"/>
  <c r="BA998" i="1"/>
  <c r="BA835" i="1"/>
  <c r="BA544" i="1"/>
  <c r="BA545" i="1"/>
  <c r="BA23" i="1"/>
  <c r="BA820" i="1"/>
  <c r="BA92" i="1"/>
  <c r="BA93" i="1"/>
  <c r="BA71" i="1"/>
  <c r="BA259" i="1"/>
  <c r="BA817" i="1"/>
  <c r="BA401" i="1"/>
  <c r="BA767" i="1"/>
  <c r="BA890" i="1"/>
  <c r="BA137" i="1"/>
  <c r="BA430" i="1"/>
  <c r="BA526" i="1"/>
  <c r="BA777" i="1"/>
  <c r="BA431" i="1"/>
  <c r="BA138" i="1"/>
  <c r="BA671" i="1"/>
  <c r="BA818" i="1"/>
  <c r="BA1015" i="1"/>
  <c r="BA611" i="1"/>
  <c r="BA1169" i="1"/>
  <c r="BA531" i="1"/>
  <c r="BA469" i="1"/>
  <c r="BA324" i="1"/>
  <c r="BA325" i="1"/>
  <c r="BA95" i="1"/>
  <c r="BA139" i="1"/>
  <c r="BA126" i="1"/>
  <c r="BA127" i="1"/>
  <c r="BA256" i="1"/>
  <c r="BA587" i="1"/>
  <c r="BA700" i="1"/>
  <c r="BA244" i="1"/>
  <c r="BA722" i="1"/>
  <c r="BC871" i="1"/>
  <c r="AR871" i="1" s="1"/>
  <c r="BK871" i="1" s="1"/>
  <c r="BC872" i="1"/>
  <c r="AR872" i="1" s="1"/>
  <c r="BK872" i="1" s="1"/>
  <c r="BC567" i="1"/>
  <c r="AR567" i="1" s="1"/>
  <c r="BC209" i="1"/>
  <c r="AR209" i="1" s="1"/>
  <c r="BC363" i="1"/>
  <c r="AR363" i="1" s="1"/>
  <c r="BK363" i="1" s="1"/>
  <c r="BC245" i="1"/>
  <c r="AR245" i="1" s="1"/>
  <c r="BK245" i="1" s="1"/>
  <c r="BC53" i="1"/>
  <c r="AR53" i="1" s="1"/>
  <c r="BK53" i="1" s="1"/>
  <c r="BC981" i="1"/>
  <c r="AR981" i="1" s="1"/>
  <c r="BK981" i="1" s="1"/>
  <c r="BC987" i="1"/>
  <c r="AR987" i="1" s="1"/>
  <c r="BK987" i="1" s="1"/>
  <c r="BC988" i="1"/>
  <c r="AR988" i="1" s="1"/>
  <c r="BC631" i="1"/>
  <c r="AR631" i="1" s="1"/>
  <c r="BC809" i="1"/>
  <c r="AR809" i="1" s="1"/>
  <c r="BK809" i="1" s="1"/>
  <c r="BC785" i="1"/>
  <c r="AR785" i="1" s="1"/>
  <c r="BK785" i="1" s="1"/>
  <c r="BC397" i="1"/>
  <c r="AR397" i="1" s="1"/>
  <c r="BK397" i="1" s="1"/>
  <c r="BC295" i="1"/>
  <c r="AR295" i="1" s="1"/>
  <c r="BK295" i="1" s="1"/>
  <c r="BC632" i="1"/>
  <c r="AR632" i="1" s="1"/>
  <c r="BC1139" i="1"/>
  <c r="AR1139" i="1" s="1"/>
  <c r="BK1139" i="1" s="1"/>
  <c r="BC364" i="1"/>
  <c r="AR364" i="1" s="1"/>
  <c r="BC365" i="1"/>
  <c r="AR365" i="1" s="1"/>
  <c r="BC6" i="1"/>
  <c r="AR6" i="1" s="1"/>
  <c r="BC1034" i="1"/>
  <c r="AR1034" i="1" s="1"/>
  <c r="BK1034" i="1" s="1"/>
  <c r="BC320" i="1"/>
  <c r="AR320" i="1" s="1"/>
  <c r="BC1035" i="1"/>
  <c r="AR1035" i="1" s="1"/>
  <c r="BK1035" i="1" s="1"/>
  <c r="BC1142" i="1"/>
  <c r="AR1142" i="1" s="1"/>
  <c r="BK1142" i="1" s="1"/>
  <c r="BC1143" i="1"/>
  <c r="AR1143" i="1" s="1"/>
  <c r="BC564" i="1"/>
  <c r="AR564" i="1" s="1"/>
  <c r="BC744" i="1"/>
  <c r="AR744" i="1" s="1"/>
  <c r="BC565" i="1"/>
  <c r="AR565" i="1" s="1"/>
  <c r="BK565" i="1" s="1"/>
  <c r="BC630" i="1"/>
  <c r="AR630" i="1" s="1"/>
  <c r="BK630" i="1" s="1"/>
  <c r="BC213" i="1"/>
  <c r="AR213" i="1" s="1"/>
  <c r="BC539" i="1"/>
  <c r="AR539" i="1" s="1"/>
  <c r="BK539" i="1" s="1"/>
  <c r="BC1086" i="1"/>
  <c r="AR1086" i="1" s="1"/>
  <c r="BK1086" i="1" s="1"/>
  <c r="BC1087" i="1"/>
  <c r="AR1087" i="1" s="1"/>
  <c r="BC810" i="1"/>
  <c r="AR810" i="1" s="1"/>
  <c r="BC67" i="1"/>
  <c r="AR67" i="1" s="1"/>
  <c r="BC300" i="1"/>
  <c r="AR300" i="1" s="1"/>
  <c r="BC853" i="1"/>
  <c r="AR853" i="1" s="1"/>
  <c r="BK853" i="1" s="1"/>
  <c r="BC854" i="1"/>
  <c r="AR854" i="1" s="1"/>
  <c r="BK854" i="1" s="1"/>
  <c r="BC855" i="1"/>
  <c r="AR855" i="1" s="1"/>
  <c r="BC1140" i="1"/>
  <c r="AR1140" i="1" s="1"/>
  <c r="BK1140" i="1" s="1"/>
  <c r="BC347" i="1"/>
  <c r="AR347" i="1" s="1"/>
  <c r="BK347" i="1" s="1"/>
  <c r="BC990" i="1"/>
  <c r="AR990" i="1" s="1"/>
  <c r="BK990" i="1" s="1"/>
  <c r="BC405" i="1"/>
  <c r="AR405" i="1" s="1"/>
  <c r="BK405" i="1" s="1"/>
  <c r="BC66" i="1"/>
  <c r="AR66" i="1" s="1"/>
  <c r="BK66" i="1" s="1"/>
  <c r="BC221" i="1"/>
  <c r="AR221" i="1" s="1"/>
  <c r="BK221" i="1" s="1"/>
  <c r="BC495" i="1"/>
  <c r="AR495" i="1" s="1"/>
  <c r="BC505" i="1"/>
  <c r="AR505" i="1" s="1"/>
  <c r="BK505" i="1" s="1"/>
  <c r="BC516" i="1"/>
  <c r="AR516" i="1" s="1"/>
  <c r="BC47" i="1"/>
  <c r="AR47" i="1" s="1"/>
  <c r="BK47" i="1" s="1"/>
  <c r="BC296" i="1"/>
  <c r="AR296" i="1" s="1"/>
  <c r="BK296" i="1" s="1"/>
  <c r="BC297" i="1"/>
  <c r="AR297" i="1" s="1"/>
  <c r="BC298" i="1"/>
  <c r="AR298" i="1" s="1"/>
  <c r="BC299" i="1"/>
  <c r="AR299" i="1" s="1"/>
  <c r="BK299" i="1" s="1"/>
  <c r="BC48" i="1"/>
  <c r="AR48" i="1" s="1"/>
  <c r="BC406" i="1"/>
  <c r="AR406" i="1" s="1"/>
  <c r="BK406" i="1" s="1"/>
  <c r="BC400" i="1"/>
  <c r="AR400" i="1" s="1"/>
  <c r="BC982" i="1"/>
  <c r="AR982" i="1" s="1"/>
  <c r="BK982" i="1" s="1"/>
  <c r="BC983" i="1"/>
  <c r="AR983" i="1" s="1"/>
  <c r="BK983" i="1" s="1"/>
  <c r="BC691" i="1"/>
  <c r="AR691" i="1" s="1"/>
  <c r="BC536" i="1"/>
  <c r="AR536" i="1" s="1"/>
  <c r="BC537" i="1"/>
  <c r="AR537" i="1" s="1"/>
  <c r="BK537" i="1" s="1"/>
  <c r="BC538" i="1"/>
  <c r="AR538" i="1" s="1"/>
  <c r="BK538" i="1" s="1"/>
  <c r="BC648" i="1"/>
  <c r="AR648" i="1" s="1"/>
  <c r="BK648" i="1" s="1"/>
  <c r="BC407" i="1"/>
  <c r="AR407" i="1" s="1"/>
  <c r="BK407" i="1" s="1"/>
  <c r="BC1141" i="1"/>
  <c r="AR1141" i="1" s="1"/>
  <c r="BC848" i="1"/>
  <c r="AR848" i="1" s="1"/>
  <c r="BC849" i="1"/>
  <c r="AR849" i="1" s="1"/>
  <c r="BK849" i="1" s="1"/>
  <c r="BC153" i="1"/>
  <c r="AR153" i="1" s="1"/>
  <c r="BC154" i="1"/>
  <c r="AR154" i="1" s="1"/>
  <c r="BK154" i="1" s="1"/>
  <c r="BC381" i="1"/>
  <c r="AR381" i="1" s="1"/>
  <c r="BC12" i="1"/>
  <c r="AR12" i="1" s="1"/>
  <c r="BK12" i="1" s="1"/>
  <c r="BC1040" i="1"/>
  <c r="AR1040" i="1" s="1"/>
  <c r="BC1041" i="1"/>
  <c r="AR1041" i="1" s="1"/>
  <c r="BC478" i="1"/>
  <c r="AR478" i="1" s="1"/>
  <c r="BK478" i="1" s="1"/>
  <c r="BC456" i="1"/>
  <c r="AR456" i="1" s="1"/>
  <c r="BK456" i="1" s="1"/>
  <c r="BC1033" i="1"/>
  <c r="AR1033" i="1" s="1"/>
  <c r="BK1033" i="1" s="1"/>
  <c r="BC786" i="1"/>
  <c r="AR786" i="1" s="1"/>
  <c r="BK786" i="1" s="1"/>
  <c r="BC479" i="1"/>
  <c r="AR479" i="1" s="1"/>
  <c r="BC480" i="1"/>
  <c r="AR480" i="1" s="1"/>
  <c r="BK480" i="1" s="1"/>
  <c r="BC624" i="1"/>
  <c r="AR624" i="1" s="1"/>
  <c r="BC1042" i="1"/>
  <c r="AR1042" i="1" s="1"/>
  <c r="BC540" i="1"/>
  <c r="AR540" i="1" s="1"/>
  <c r="BC541" i="1"/>
  <c r="AR541" i="1" s="1"/>
  <c r="BC625" i="1"/>
  <c r="AR625" i="1" s="1"/>
  <c r="BK625" i="1" s="1"/>
  <c r="BC741" i="1"/>
  <c r="AR741" i="1" s="1"/>
  <c r="BC626" i="1"/>
  <c r="AR626" i="1" s="1"/>
  <c r="BC627" i="1"/>
  <c r="AR627" i="1" s="1"/>
  <c r="BK627" i="1" s="1"/>
  <c r="BC2" i="1"/>
  <c r="AR2" i="1" s="1"/>
  <c r="BF2" i="1" s="1"/>
  <c r="BC740" i="1"/>
  <c r="AR740" i="1" s="1"/>
  <c r="BK740" i="1" s="1"/>
  <c r="BC155" i="1"/>
  <c r="AR155" i="1" s="1"/>
  <c r="BK155" i="1" s="1"/>
  <c r="BC156" i="1"/>
  <c r="AR156" i="1" s="1"/>
  <c r="BK156" i="1" s="1"/>
  <c r="BC157" i="1"/>
  <c r="AR157" i="1" s="1"/>
  <c r="BC161" i="1"/>
  <c r="AR161" i="1" s="1"/>
  <c r="BK161" i="1" s="1"/>
  <c r="BC768" i="1"/>
  <c r="AR768" i="1" s="1"/>
  <c r="BK768" i="1" s="1"/>
  <c r="BC159" i="1"/>
  <c r="AR159" i="1" s="1"/>
  <c r="BC160" i="1"/>
  <c r="AR160" i="1" s="1"/>
  <c r="BC787" i="1"/>
  <c r="AR787" i="1" s="1"/>
  <c r="BC1108" i="1"/>
  <c r="AR1108" i="1" s="1"/>
  <c r="BC158" i="1"/>
  <c r="AR158" i="1" s="1"/>
  <c r="BK158" i="1" s="1"/>
  <c r="BC788" i="1"/>
  <c r="AR788" i="1" s="1"/>
  <c r="BC789" i="1"/>
  <c r="AR789" i="1" s="1"/>
  <c r="BK789" i="1" s="1"/>
  <c r="BC790" i="1"/>
  <c r="AR790" i="1" s="1"/>
  <c r="BK790" i="1" s="1"/>
  <c r="BC216" i="1"/>
  <c r="AR216" i="1" s="1"/>
  <c r="BK216" i="1" s="1"/>
  <c r="BC1083" i="1"/>
  <c r="AR1083" i="1" s="1"/>
  <c r="BK1083" i="1" s="1"/>
  <c r="BC1084" i="1"/>
  <c r="AR1084" i="1" s="1"/>
  <c r="BK1084" i="1" s="1"/>
  <c r="BC1085" i="1"/>
  <c r="AR1085" i="1" s="1"/>
  <c r="BC819" i="1"/>
  <c r="AR819" i="1" s="1"/>
  <c r="BK819" i="1" s="1"/>
  <c r="BC330" i="1"/>
  <c r="AR330" i="1" s="1"/>
  <c r="BC332" i="1"/>
  <c r="AR332" i="1" s="1"/>
  <c r="BC333" i="1"/>
  <c r="AR333" i="1" s="1"/>
  <c r="BK333" i="1" s="1"/>
  <c r="BC214" i="1"/>
  <c r="AR214" i="1" s="1"/>
  <c r="BC217" i="1"/>
  <c r="AR217" i="1" s="1"/>
  <c r="BK217" i="1" s="1"/>
  <c r="BC458" i="1"/>
  <c r="AR458" i="1" s="1"/>
  <c r="BC1074" i="1"/>
  <c r="AR1074" i="1" s="1"/>
  <c r="BC1082" i="1"/>
  <c r="AR1082" i="1" s="1"/>
  <c r="BK1082" i="1" s="1"/>
  <c r="BC215" i="1"/>
  <c r="AR215" i="1" s="1"/>
  <c r="BC334" i="1"/>
  <c r="AR334" i="1" s="1"/>
  <c r="BC542" i="1"/>
  <c r="AR542" i="1" s="1"/>
  <c r="BK542" i="1" s="1"/>
  <c r="BC543" i="1"/>
  <c r="AR543" i="1" s="1"/>
  <c r="BK543" i="1" s="1"/>
  <c r="BC426" i="1"/>
  <c r="AR426" i="1" s="1"/>
  <c r="BK426" i="1" s="1"/>
  <c r="BC958" i="1"/>
  <c r="AR958" i="1" s="1"/>
  <c r="BC644" i="1"/>
  <c r="AR644" i="1" s="1"/>
  <c r="BC645" i="1"/>
  <c r="AR645" i="1" s="1"/>
  <c r="BK645" i="1" s="1"/>
  <c r="BC249" i="1"/>
  <c r="AR249" i="1" s="1"/>
  <c r="BC250" i="1"/>
  <c r="AR250" i="1" s="1"/>
  <c r="BK250" i="1" s="1"/>
  <c r="BC251" i="1"/>
  <c r="AR251" i="1" s="1"/>
  <c r="BK251" i="1" s="1"/>
  <c r="BC128" i="1"/>
  <c r="AR128" i="1" s="1"/>
  <c r="BK128" i="1" s="1"/>
  <c r="BC129" i="1"/>
  <c r="AR129" i="1" s="1"/>
  <c r="BC80" i="1"/>
  <c r="AR80" i="1" s="1"/>
  <c r="BC619" i="1"/>
  <c r="AR619" i="1" s="1"/>
  <c r="BK619" i="1" s="1"/>
  <c r="BC620" i="1"/>
  <c r="AR620" i="1" s="1"/>
  <c r="BK620" i="1" s="1"/>
  <c r="BC621" i="1"/>
  <c r="AR621" i="1" s="1"/>
  <c r="BC622" i="1"/>
  <c r="AR622" i="1" s="1"/>
  <c r="BC623" i="1"/>
  <c r="AR623" i="1" s="1"/>
  <c r="BK623" i="1" s="1"/>
  <c r="BC965" i="1"/>
  <c r="AR965" i="1" s="1"/>
  <c r="BC974" i="1"/>
  <c r="AR974" i="1" s="1"/>
  <c r="BC774" i="1"/>
  <c r="AR774" i="1" s="1"/>
  <c r="BK774" i="1" s="1"/>
  <c r="BC441" i="1"/>
  <c r="AR441" i="1" s="1"/>
  <c r="BC618" i="1"/>
  <c r="AR618" i="1" s="1"/>
  <c r="BK618" i="1" s="1"/>
  <c r="BC429" i="1"/>
  <c r="AR429" i="1" s="1"/>
  <c r="BC398" i="1"/>
  <c r="AR398" i="1" s="1"/>
  <c r="BC335" i="1"/>
  <c r="AR335" i="1" s="1"/>
  <c r="BK335" i="1" s="1"/>
  <c r="BC811" i="1"/>
  <c r="AR811" i="1" s="1"/>
  <c r="BC279" i="1"/>
  <c r="AR279" i="1" s="1"/>
  <c r="BK279" i="1" s="1"/>
  <c r="BC277" i="1"/>
  <c r="AR277" i="1" s="1"/>
  <c r="BK277" i="1" s="1"/>
  <c r="BC278" i="1"/>
  <c r="AR278" i="1" s="1"/>
  <c r="BC280" i="1"/>
  <c r="AR280" i="1" s="1"/>
  <c r="BK280" i="1" s="1"/>
  <c r="BC281" i="1"/>
  <c r="AR281" i="1" s="1"/>
  <c r="BC416" i="1"/>
  <c r="AR416" i="1" s="1"/>
  <c r="BC417" i="1"/>
  <c r="AR417" i="1" s="1"/>
  <c r="BK417" i="1" s="1"/>
  <c r="BC184" i="1"/>
  <c r="AR184" i="1" s="1"/>
  <c r="BK184" i="1" s="1"/>
  <c r="BC185" i="1"/>
  <c r="AR185" i="1" s="1"/>
  <c r="BC399" i="1"/>
  <c r="AR399" i="1" s="1"/>
  <c r="BC950" i="1"/>
  <c r="AR950" i="1" s="1"/>
  <c r="BC951" i="1"/>
  <c r="AR951" i="1" s="1"/>
  <c r="BK951" i="1" s="1"/>
  <c r="BC952" i="1"/>
  <c r="AR952" i="1" s="1"/>
  <c r="BC953" i="1"/>
  <c r="AR953" i="1" s="1"/>
  <c r="BK953" i="1" s="1"/>
  <c r="BC610" i="1"/>
  <c r="AR610" i="1" s="1"/>
  <c r="BK610" i="1" s="1"/>
  <c r="BC147" i="1"/>
  <c r="AR147" i="1" s="1"/>
  <c r="BK147" i="1" s="1"/>
  <c r="BC1069" i="1"/>
  <c r="AR1069" i="1" s="1"/>
  <c r="BK1069" i="1" s="1"/>
  <c r="BC348" i="1"/>
  <c r="AR348" i="1" s="1"/>
  <c r="BK348" i="1" s="1"/>
  <c r="BC918" i="1"/>
  <c r="AR918" i="1" s="1"/>
  <c r="BK918" i="1" s="1"/>
  <c r="BC919" i="1"/>
  <c r="AR919" i="1" s="1"/>
  <c r="BK919" i="1" s="1"/>
  <c r="BC68" i="1"/>
  <c r="AR68" i="1" s="1"/>
  <c r="BC1039" i="1"/>
  <c r="AR1039" i="1" s="1"/>
  <c r="BC947" i="1"/>
  <c r="AR947" i="1" s="1"/>
  <c r="BK947" i="1" s="1"/>
  <c r="BC962" i="1"/>
  <c r="AR962" i="1" s="1"/>
  <c r="BC596" i="1"/>
  <c r="AR596" i="1" s="1"/>
  <c r="BC351" i="1"/>
  <c r="AR351" i="1" s="1"/>
  <c r="BK351" i="1" s="1"/>
  <c r="BC352" i="1"/>
  <c r="AR352" i="1" s="1"/>
  <c r="BK352" i="1" s="1"/>
  <c r="BC812" i="1"/>
  <c r="AR812" i="1" s="1"/>
  <c r="BC948" i="1"/>
  <c r="AR948" i="1" s="1"/>
  <c r="BC959" i="1"/>
  <c r="AR959" i="1" s="1"/>
  <c r="BC960" i="1"/>
  <c r="AR960" i="1" s="1"/>
  <c r="BC946" i="1"/>
  <c r="AR946" i="1" s="1"/>
  <c r="BK946" i="1" s="1"/>
  <c r="BC386" i="1"/>
  <c r="AR386" i="1" s="1"/>
  <c r="BK386" i="1" s="1"/>
  <c r="BC349" i="1"/>
  <c r="AR349" i="1" s="1"/>
  <c r="BK349" i="1" s="1"/>
  <c r="BC350" i="1"/>
  <c r="AR350" i="1" s="1"/>
  <c r="BK350" i="1" s="1"/>
  <c r="BC961" i="1"/>
  <c r="AR961" i="1" s="1"/>
  <c r="BK961" i="1" s="1"/>
  <c r="BC1050" i="1"/>
  <c r="AR1050" i="1" s="1"/>
  <c r="BC1051" i="1"/>
  <c r="AR1051" i="1" s="1"/>
  <c r="BK1051" i="1" s="1"/>
  <c r="BC1054" i="1"/>
  <c r="AR1054" i="1" s="1"/>
  <c r="BK1054" i="1" s="1"/>
  <c r="BC1055" i="1"/>
  <c r="AR1055" i="1" s="1"/>
  <c r="BC1056" i="1"/>
  <c r="AR1056" i="1" s="1"/>
  <c r="BK1056" i="1" s="1"/>
  <c r="BC394" i="1"/>
  <c r="AR394" i="1" s="1"/>
  <c r="BK394" i="1" s="1"/>
  <c r="BC649" i="1"/>
  <c r="AR649" i="1" s="1"/>
  <c r="BK649" i="1" s="1"/>
  <c r="BC84" i="1"/>
  <c r="AR84" i="1" s="1"/>
  <c r="BC525" i="1"/>
  <c r="AR525" i="1" s="1"/>
  <c r="BC527" i="1"/>
  <c r="AR527" i="1" s="1"/>
  <c r="BC528" i="1"/>
  <c r="AR528" i="1" s="1"/>
  <c r="BK528" i="1" s="1"/>
  <c r="BC529" i="1"/>
  <c r="AR529" i="1" s="1"/>
  <c r="BC530" i="1"/>
  <c r="AR530" i="1" s="1"/>
  <c r="BK530" i="1" s="1"/>
  <c r="BC949" i="1"/>
  <c r="AR949" i="1" s="1"/>
  <c r="BK949" i="1" s="1"/>
  <c r="BC669" i="1"/>
  <c r="AR669" i="1" s="1"/>
  <c r="BK669" i="1" s="1"/>
  <c r="BC148" i="1"/>
  <c r="AR148" i="1" s="1"/>
  <c r="BC149" i="1"/>
  <c r="AR149" i="1" s="1"/>
  <c r="BC252" i="1"/>
  <c r="AR252" i="1" s="1"/>
  <c r="BC253" i="1"/>
  <c r="AR253" i="1" s="1"/>
  <c r="BK253" i="1" s="1"/>
  <c r="BC356" i="1"/>
  <c r="AR356" i="1" s="1"/>
  <c r="BC726" i="1"/>
  <c r="AR726" i="1" s="1"/>
  <c r="BC387" i="1"/>
  <c r="AR387" i="1" s="1"/>
  <c r="BK387" i="1" s="1"/>
  <c r="BC488" i="1"/>
  <c r="AR488" i="1" s="1"/>
  <c r="BK488" i="1" s="1"/>
  <c r="BC737" i="1"/>
  <c r="AR737" i="1" s="1"/>
  <c r="BK737" i="1" s="1"/>
  <c r="BC486" i="1"/>
  <c r="AR486" i="1" s="1"/>
  <c r="BC140" i="1"/>
  <c r="AR140" i="1" s="1"/>
  <c r="BC49" i="1"/>
  <c r="AR49" i="1" s="1"/>
  <c r="BK49" i="1" s="1"/>
  <c r="BC109" i="1"/>
  <c r="AR109" i="1" s="1"/>
  <c r="BC110" i="1"/>
  <c r="AR110" i="1" s="1"/>
  <c r="BC24" i="1"/>
  <c r="AR24" i="1" s="1"/>
  <c r="BK24" i="1" s="1"/>
  <c r="BC294" i="1"/>
  <c r="AR294" i="1" s="1"/>
  <c r="BK294" i="1" s="1"/>
  <c r="BC35" i="1"/>
  <c r="AR35" i="1" s="1"/>
  <c r="BC132" i="1"/>
  <c r="AR132" i="1" s="1"/>
  <c r="BC193" i="1"/>
  <c r="AR193" i="1" s="1"/>
  <c r="BK193" i="1" s="1"/>
  <c r="BC813" i="1"/>
  <c r="AR813" i="1" s="1"/>
  <c r="BK813" i="1" s="1"/>
  <c r="BC814" i="1"/>
  <c r="AR814" i="1" s="1"/>
  <c r="BC815" i="1"/>
  <c r="AR815" i="1" s="1"/>
  <c r="BC119" i="1"/>
  <c r="AR119" i="1" s="1"/>
  <c r="BK119" i="1" s="1"/>
  <c r="BC1148" i="1"/>
  <c r="AR1148" i="1" s="1"/>
  <c r="BC736" i="1"/>
  <c r="AR736" i="1" s="1"/>
  <c r="BC30" i="1"/>
  <c r="AR30" i="1" s="1"/>
  <c r="BK30" i="1" s="1"/>
  <c r="BC31" i="1"/>
  <c r="AR31" i="1" s="1"/>
  <c r="BC32" i="1"/>
  <c r="AR32" i="1" s="1"/>
  <c r="BK32" i="1" s="1"/>
  <c r="BC33" i="1"/>
  <c r="AR33" i="1" s="1"/>
  <c r="BC34" i="1"/>
  <c r="AR34" i="1" s="1"/>
  <c r="BK34" i="1" s="1"/>
  <c r="BC218" i="1"/>
  <c r="AR218" i="1" s="1"/>
  <c r="BK218" i="1" s="1"/>
  <c r="BC738" i="1"/>
  <c r="AR738" i="1" s="1"/>
  <c r="BK738" i="1" s="1"/>
  <c r="BC903" i="1"/>
  <c r="AR903" i="1" s="1"/>
  <c r="BK903" i="1" s="1"/>
  <c r="BC739" i="1"/>
  <c r="AR739" i="1" s="1"/>
  <c r="BK739" i="1" s="1"/>
  <c r="BC489" i="1"/>
  <c r="AR489" i="1" s="1"/>
  <c r="BC90" i="1"/>
  <c r="AR90" i="1" s="1"/>
  <c r="BC552" i="1"/>
  <c r="AR552" i="1" s="1"/>
  <c r="BK552" i="1" s="1"/>
  <c r="BC553" i="1"/>
  <c r="AR553" i="1" s="1"/>
  <c r="BK553" i="1" s="1"/>
  <c r="BC321" i="1"/>
  <c r="AR321" i="1" s="1"/>
  <c r="BK321" i="1" s="1"/>
  <c r="BC37" i="1"/>
  <c r="AR37" i="1" s="1"/>
  <c r="BC38" i="1"/>
  <c r="AR38" i="1" s="1"/>
  <c r="BC984" i="1"/>
  <c r="AR984" i="1" s="1"/>
  <c r="BC902" i="1"/>
  <c r="AR902" i="1" s="1"/>
  <c r="BK902" i="1" s="1"/>
  <c r="BC242" i="1"/>
  <c r="AR242" i="1" s="1"/>
  <c r="BC243" i="1"/>
  <c r="AR243" i="1" s="1"/>
  <c r="BC120" i="1"/>
  <c r="AR120" i="1" s="1"/>
  <c r="BK120" i="1" s="1"/>
  <c r="BC121" i="1"/>
  <c r="AR121" i="1" s="1"/>
  <c r="BK121" i="1" s="1"/>
  <c r="BC122" i="1"/>
  <c r="AR122" i="1" s="1"/>
  <c r="BK122" i="1" s="1"/>
  <c r="BC1006" i="1"/>
  <c r="AR1006" i="1" s="1"/>
  <c r="BC323" i="1"/>
  <c r="AR323" i="1" s="1"/>
  <c r="BC997" i="1"/>
  <c r="AR997" i="1" s="1"/>
  <c r="BK997" i="1" s="1"/>
  <c r="BC765" i="1"/>
  <c r="AR765" i="1" s="1"/>
  <c r="BK765" i="1" s="1"/>
  <c r="BC1076" i="1"/>
  <c r="AR1076" i="1" s="1"/>
  <c r="BK1076" i="1" s="1"/>
  <c r="BC1077" i="1"/>
  <c r="AR1077" i="1" s="1"/>
  <c r="BK1077" i="1" s="1"/>
  <c r="BC1078" i="1"/>
  <c r="AR1078" i="1" s="1"/>
  <c r="BK1078" i="1" s="1"/>
  <c r="BC1079" i="1"/>
  <c r="AR1079" i="1" s="1"/>
  <c r="BK1079" i="1" s="1"/>
  <c r="BC766" i="1"/>
  <c r="AR766" i="1" s="1"/>
  <c r="BC258" i="1"/>
  <c r="AR258" i="1" s="1"/>
  <c r="BC824" i="1"/>
  <c r="AR824" i="1" s="1"/>
  <c r="BC825" i="1"/>
  <c r="AR825" i="1" s="1"/>
  <c r="BC123" i="1"/>
  <c r="AR123" i="1" s="1"/>
  <c r="BK123" i="1" s="1"/>
  <c r="BC124" i="1"/>
  <c r="AR124" i="1" s="1"/>
  <c r="BK124" i="1" s="1"/>
  <c r="BC1075" i="1"/>
  <c r="AR1075" i="1" s="1"/>
  <c r="BC1080" i="1"/>
  <c r="AR1080" i="1" s="1"/>
  <c r="BK1080" i="1" s="1"/>
  <c r="BC194" i="1"/>
  <c r="AR194" i="1" s="1"/>
  <c r="BK194" i="1" s="1"/>
  <c r="BC747" i="1"/>
  <c r="AR747" i="1" s="1"/>
  <c r="BC475" i="1"/>
  <c r="AR475" i="1" s="1"/>
  <c r="BC816" i="1"/>
  <c r="AR816" i="1" s="1"/>
  <c r="BK816" i="1" s="1"/>
  <c r="BC125" i="1"/>
  <c r="AR125" i="1" s="1"/>
  <c r="BK125" i="1" s="1"/>
  <c r="BC1167" i="1"/>
  <c r="AR1167" i="1" s="1"/>
  <c r="BK1167" i="1" s="1"/>
  <c r="BC985" i="1"/>
  <c r="AR985" i="1" s="1"/>
  <c r="BK985" i="1" s="1"/>
  <c r="BC850" i="1"/>
  <c r="AR850" i="1" s="1"/>
  <c r="BC986" i="1"/>
  <c r="AR986" i="1" s="1"/>
  <c r="BC308" i="1"/>
  <c r="AR308" i="1" s="1"/>
  <c r="BK308" i="1" s="1"/>
  <c r="BC22" i="1"/>
  <c r="AR22" i="1" s="1"/>
  <c r="BK22" i="1" s="1"/>
  <c r="BC288" i="1"/>
  <c r="AR288" i="1" s="1"/>
  <c r="BC904" i="1"/>
  <c r="AR904" i="1" s="1"/>
  <c r="BK904" i="1" s="1"/>
  <c r="BC289" i="1"/>
  <c r="AR289" i="1" s="1"/>
  <c r="BC290" i="1"/>
  <c r="AR290" i="1" s="1"/>
  <c r="BK290" i="1" s="1"/>
  <c r="BC487" i="1"/>
  <c r="AR487" i="1" s="1"/>
  <c r="BC255" i="1"/>
  <c r="AR255" i="1" s="1"/>
  <c r="BC590" i="1"/>
  <c r="AR590" i="1" s="1"/>
  <c r="BC322" i="1"/>
  <c r="AR322" i="1" s="1"/>
  <c r="BC698" i="1"/>
  <c r="AR698" i="1" s="1"/>
  <c r="BK698" i="1" s="1"/>
  <c r="BC56" i="1"/>
  <c r="AR56" i="1" s="1"/>
  <c r="BC392" i="1"/>
  <c r="AR392" i="1" s="1"/>
  <c r="BK392" i="1" s="1"/>
  <c r="BC851" i="1"/>
  <c r="AR851" i="1" s="1"/>
  <c r="BC852" i="1"/>
  <c r="AR852" i="1" s="1"/>
  <c r="BC130" i="1"/>
  <c r="AR130" i="1" s="1"/>
  <c r="BC19" i="1"/>
  <c r="AR19" i="1" s="1"/>
  <c r="BK19" i="1" s="1"/>
  <c r="BC20" i="1"/>
  <c r="AR20" i="1" s="1"/>
  <c r="BK20" i="1" s="1"/>
  <c r="BC697" i="1"/>
  <c r="AR697" i="1" s="1"/>
  <c r="BK697" i="1" s="1"/>
  <c r="BC293" i="1"/>
  <c r="AR293" i="1" s="1"/>
  <c r="BC867" i="1"/>
  <c r="AR867" i="1" s="1"/>
  <c r="BC39" i="1"/>
  <c r="AR39" i="1" s="1"/>
  <c r="BK39" i="1" s="1"/>
  <c r="BC705" i="1"/>
  <c r="AR705" i="1" s="1"/>
  <c r="BK705" i="1" s="1"/>
  <c r="BC707" i="1"/>
  <c r="AR707" i="1" s="1"/>
  <c r="BC699" i="1"/>
  <c r="AR699" i="1" s="1"/>
  <c r="BK699" i="1" s="1"/>
  <c r="BC195" i="1"/>
  <c r="AR195" i="1" s="1"/>
  <c r="BK195" i="1" s="1"/>
  <c r="BC268" i="1"/>
  <c r="AR268" i="1" s="1"/>
  <c r="BC704" i="1"/>
  <c r="AR704" i="1" s="1"/>
  <c r="BC75" i="1"/>
  <c r="AR75" i="1" s="1"/>
  <c r="BK75" i="1" s="1"/>
  <c r="BC1081" i="1"/>
  <c r="AR1081" i="1" s="1"/>
  <c r="BK1081" i="1" s="1"/>
  <c r="BC21" i="1"/>
  <c r="AR21" i="1" s="1"/>
  <c r="BC291" i="1"/>
  <c r="AR291" i="1" s="1"/>
  <c r="BK291" i="1" s="1"/>
  <c r="BC292" i="1"/>
  <c r="AR292" i="1" s="1"/>
  <c r="BK292" i="1" s="1"/>
  <c r="BC107" i="1"/>
  <c r="AR107" i="1" s="1"/>
  <c r="BK107" i="1" s="1"/>
  <c r="BC485" i="1"/>
  <c r="AR485" i="1" s="1"/>
  <c r="BC18" i="1"/>
  <c r="AR18" i="1" s="1"/>
  <c r="BK18" i="1" s="1"/>
  <c r="BC102" i="1"/>
  <c r="AR102" i="1" s="1"/>
  <c r="BC650" i="1"/>
  <c r="AR650" i="1" s="1"/>
  <c r="BC94" i="1"/>
  <c r="AR94" i="1" s="1"/>
  <c r="BC108" i="1"/>
  <c r="AR108" i="1" s="1"/>
  <c r="BC708" i="1"/>
  <c r="AR708" i="1" s="1"/>
  <c r="BK708" i="1" s="1"/>
  <c r="BC998" i="1"/>
  <c r="AR998" i="1" s="1"/>
  <c r="BK998" i="1" s="1"/>
  <c r="BC835" i="1"/>
  <c r="AR835" i="1" s="1"/>
  <c r="BK835" i="1" s="1"/>
  <c r="BC544" i="1"/>
  <c r="AR544" i="1" s="1"/>
  <c r="BK544" i="1" s="1"/>
  <c r="BC545" i="1"/>
  <c r="AR545" i="1" s="1"/>
  <c r="BK545" i="1" s="1"/>
  <c r="BC23" i="1"/>
  <c r="AR23" i="1" s="1"/>
  <c r="BK23" i="1" s="1"/>
  <c r="BC820" i="1"/>
  <c r="AR820" i="1" s="1"/>
  <c r="BC92" i="1"/>
  <c r="AR92" i="1" s="1"/>
  <c r="BC93" i="1"/>
  <c r="AR93" i="1" s="1"/>
  <c r="BK93" i="1" s="1"/>
  <c r="BC71" i="1"/>
  <c r="AR71" i="1" s="1"/>
  <c r="BC259" i="1"/>
  <c r="AR259" i="1" s="1"/>
  <c r="BC817" i="1"/>
  <c r="AR817" i="1" s="1"/>
  <c r="BC401" i="1"/>
  <c r="AR401" i="1" s="1"/>
  <c r="BK401" i="1" s="1"/>
  <c r="BC767" i="1"/>
  <c r="AR767" i="1" s="1"/>
  <c r="BK767" i="1" s="1"/>
  <c r="BC890" i="1"/>
  <c r="AR890" i="1" s="1"/>
  <c r="BK890" i="1" s="1"/>
  <c r="BC137" i="1"/>
  <c r="AR137" i="1" s="1"/>
  <c r="BC430" i="1"/>
  <c r="AR430" i="1" s="1"/>
  <c r="BK430" i="1" s="1"/>
  <c r="BC526" i="1"/>
  <c r="AR526" i="1" s="1"/>
  <c r="BK526" i="1" s="1"/>
  <c r="BC777" i="1"/>
  <c r="AR777" i="1" s="1"/>
  <c r="BK777" i="1" s="1"/>
  <c r="BC431" i="1"/>
  <c r="AR431" i="1" s="1"/>
  <c r="BK431" i="1" s="1"/>
  <c r="BC138" i="1"/>
  <c r="AR138" i="1" s="1"/>
  <c r="BK138" i="1" s="1"/>
  <c r="BC671" i="1"/>
  <c r="AR671" i="1" s="1"/>
  <c r="BC818" i="1"/>
  <c r="AR818" i="1" s="1"/>
  <c r="BK818" i="1" s="1"/>
  <c r="BC1015" i="1"/>
  <c r="AR1015" i="1" s="1"/>
  <c r="BC611" i="1"/>
  <c r="AR611" i="1" s="1"/>
  <c r="BK611" i="1" s="1"/>
  <c r="BC1169" i="1"/>
  <c r="AR1169" i="1" s="1"/>
  <c r="BK1169" i="1" s="1"/>
  <c r="BC531" i="1"/>
  <c r="AR531" i="1" s="1"/>
  <c r="BC469" i="1"/>
  <c r="AR469" i="1" s="1"/>
  <c r="BC324" i="1"/>
  <c r="AR324" i="1" s="1"/>
  <c r="BK324" i="1" s="1"/>
  <c r="BC325" i="1"/>
  <c r="AR325" i="1" s="1"/>
  <c r="BK325" i="1" s="1"/>
  <c r="BC95" i="1"/>
  <c r="AR95" i="1" s="1"/>
  <c r="BC139" i="1"/>
  <c r="AR139" i="1" s="1"/>
  <c r="BC126" i="1"/>
  <c r="AR126" i="1" s="1"/>
  <c r="BK126" i="1" s="1"/>
  <c r="BC127" i="1"/>
  <c r="AR127" i="1" s="1"/>
  <c r="BK127" i="1" s="1"/>
  <c r="BC256" i="1"/>
  <c r="AR256" i="1" s="1"/>
  <c r="BC587" i="1"/>
  <c r="AR587" i="1" s="1"/>
  <c r="BC700" i="1"/>
  <c r="AR700" i="1" s="1"/>
  <c r="BC244" i="1"/>
  <c r="AR244" i="1" s="1"/>
  <c r="BC722" i="1"/>
  <c r="AR722" i="1" s="1"/>
  <c r="BD871" i="1"/>
  <c r="BD872" i="1"/>
  <c r="BD567" i="1"/>
  <c r="BD209" i="1"/>
  <c r="BD363" i="1"/>
  <c r="BD245" i="1"/>
  <c r="BD53" i="1"/>
  <c r="BD981" i="1"/>
  <c r="BD987" i="1"/>
  <c r="BD988" i="1"/>
  <c r="BD631" i="1"/>
  <c r="BD809" i="1"/>
  <c r="BD785" i="1"/>
  <c r="BD397" i="1"/>
  <c r="BD295" i="1"/>
  <c r="BD632" i="1"/>
  <c r="BD1139" i="1"/>
  <c r="BD364" i="1"/>
  <c r="BD365" i="1"/>
  <c r="BD6" i="1"/>
  <c r="BD1034" i="1"/>
  <c r="BD320" i="1"/>
  <c r="BD1035" i="1"/>
  <c r="BD1142" i="1"/>
  <c r="BD1143" i="1"/>
  <c r="BD564" i="1"/>
  <c r="BD744" i="1"/>
  <c r="BD565" i="1"/>
  <c r="BD630" i="1"/>
  <c r="BD213" i="1"/>
  <c r="BD539" i="1"/>
  <c r="BD1086" i="1"/>
  <c r="BD1087" i="1"/>
  <c r="BD810" i="1"/>
  <c r="BD67" i="1"/>
  <c r="BD300" i="1"/>
  <c r="BD853" i="1"/>
  <c r="BD854" i="1"/>
  <c r="BD855" i="1"/>
  <c r="BD1140" i="1"/>
  <c r="BD347" i="1"/>
  <c r="BD990" i="1"/>
  <c r="BD405" i="1"/>
  <c r="BD66" i="1"/>
  <c r="BD221" i="1"/>
  <c r="BD495" i="1"/>
  <c r="BD505" i="1"/>
  <c r="BD516" i="1"/>
  <c r="BD47" i="1"/>
  <c r="BD296" i="1"/>
  <c r="BD297" i="1"/>
  <c r="BD298" i="1"/>
  <c r="BD299" i="1"/>
  <c r="BD48" i="1"/>
  <c r="BD406" i="1"/>
  <c r="BD400" i="1"/>
  <c r="BD982" i="1"/>
  <c r="BD983" i="1"/>
  <c r="BD691" i="1"/>
  <c r="BD536" i="1"/>
  <c r="BD537" i="1"/>
  <c r="BD538" i="1"/>
  <c r="BD648" i="1"/>
  <c r="BD407" i="1"/>
  <c r="BD1141" i="1"/>
  <c r="BD848" i="1"/>
  <c r="BD849" i="1"/>
  <c r="BD153" i="1"/>
  <c r="BD154" i="1"/>
  <c r="BD381" i="1"/>
  <c r="BD12" i="1"/>
  <c r="BD1040" i="1"/>
  <c r="BD1041" i="1"/>
  <c r="BD478" i="1"/>
  <c r="BD456" i="1"/>
  <c r="BD1033" i="1"/>
  <c r="BD786" i="1"/>
  <c r="BD479" i="1"/>
  <c r="BD480" i="1"/>
  <c r="BD624" i="1"/>
  <c r="BD1042" i="1"/>
  <c r="BD540" i="1"/>
  <c r="BD541" i="1"/>
  <c r="BD625" i="1"/>
  <c r="BD741" i="1"/>
  <c r="BD626" i="1"/>
  <c r="BD627" i="1"/>
  <c r="BD2" i="1"/>
  <c r="BD740" i="1"/>
  <c r="BD155" i="1"/>
  <c r="BD156" i="1"/>
  <c r="BD157" i="1"/>
  <c r="BD161" i="1"/>
  <c r="BD768" i="1"/>
  <c r="BD159" i="1"/>
  <c r="BD160" i="1"/>
  <c r="BD787" i="1"/>
  <c r="BD1108" i="1"/>
  <c r="BD158" i="1"/>
  <c r="BD788" i="1"/>
  <c r="BD789" i="1"/>
  <c r="BD790" i="1"/>
  <c r="BD216" i="1"/>
  <c r="BD1083" i="1"/>
  <c r="BD1084" i="1"/>
  <c r="BD1085" i="1"/>
  <c r="BD819" i="1"/>
  <c r="BD330" i="1"/>
  <c r="BD332" i="1"/>
  <c r="BD333" i="1"/>
  <c r="BD214" i="1"/>
  <c r="BD217" i="1"/>
  <c r="BD458" i="1"/>
  <c r="BD1074" i="1"/>
  <c r="BD1082" i="1"/>
  <c r="BD215" i="1"/>
  <c r="BD334" i="1"/>
  <c r="BD542" i="1"/>
  <c r="BD543" i="1"/>
  <c r="BD426" i="1"/>
  <c r="BD958" i="1"/>
  <c r="BD644" i="1"/>
  <c r="BD645" i="1"/>
  <c r="BD249" i="1"/>
  <c r="BD250" i="1"/>
  <c r="BD251" i="1"/>
  <c r="BD128" i="1"/>
  <c r="BD129" i="1"/>
  <c r="BD80" i="1"/>
  <c r="BD619" i="1"/>
  <c r="BD620" i="1"/>
  <c r="BD621" i="1"/>
  <c r="BD622" i="1"/>
  <c r="BD623" i="1"/>
  <c r="BD965" i="1"/>
  <c r="BD974" i="1"/>
  <c r="BD774" i="1"/>
  <c r="BD441" i="1"/>
  <c r="BD618" i="1"/>
  <c r="BD429" i="1"/>
  <c r="BD398" i="1"/>
  <c r="BD335" i="1"/>
  <c r="BD811" i="1"/>
  <c r="BD279" i="1"/>
  <c r="BD277" i="1"/>
  <c r="BD278" i="1"/>
  <c r="BD280" i="1"/>
  <c r="BD281" i="1"/>
  <c r="BD416" i="1"/>
  <c r="BD417" i="1"/>
  <c r="BD184" i="1"/>
  <c r="BD185" i="1"/>
  <c r="BD399" i="1"/>
  <c r="BD950" i="1"/>
  <c r="BD951" i="1"/>
  <c r="BD952" i="1"/>
  <c r="BD953" i="1"/>
  <c r="BD610" i="1"/>
  <c r="BD147" i="1"/>
  <c r="BD1069" i="1"/>
  <c r="BD348" i="1"/>
  <c r="BD918" i="1"/>
  <c r="BD919" i="1"/>
  <c r="BD68" i="1"/>
  <c r="BD1039" i="1"/>
  <c r="BD947" i="1"/>
  <c r="BD962" i="1"/>
  <c r="BD596" i="1"/>
  <c r="BD351" i="1"/>
  <c r="BD352" i="1"/>
  <c r="BD812" i="1"/>
  <c r="BD948" i="1"/>
  <c r="BD959" i="1"/>
  <c r="BD960" i="1"/>
  <c r="BD946" i="1"/>
  <c r="BD386" i="1"/>
  <c r="BD349" i="1"/>
  <c r="BD350" i="1"/>
  <c r="BD961" i="1"/>
  <c r="BD1050" i="1"/>
  <c r="BD1051" i="1"/>
  <c r="BD1054" i="1"/>
  <c r="BD1055" i="1"/>
  <c r="BD1056" i="1"/>
  <c r="BD394" i="1"/>
  <c r="BD649" i="1"/>
  <c r="BD84" i="1"/>
  <c r="BD525" i="1"/>
  <c r="BD527" i="1"/>
  <c r="BD528" i="1"/>
  <c r="BD529" i="1"/>
  <c r="BD530" i="1"/>
  <c r="BD949" i="1"/>
  <c r="BD669" i="1"/>
  <c r="BD148" i="1"/>
  <c r="BD149" i="1"/>
  <c r="BD252" i="1"/>
  <c r="BD253" i="1"/>
  <c r="BD356" i="1"/>
  <c r="BD726" i="1"/>
  <c r="BD387" i="1"/>
  <c r="BD488" i="1"/>
  <c r="BD737" i="1"/>
  <c r="BD486" i="1"/>
  <c r="BD140" i="1"/>
  <c r="BD49" i="1"/>
  <c r="BD109" i="1"/>
  <c r="BD110" i="1"/>
  <c r="BD24" i="1"/>
  <c r="BD294" i="1"/>
  <c r="BD35" i="1"/>
  <c r="BD132" i="1"/>
  <c r="BD193" i="1"/>
  <c r="BD813" i="1"/>
  <c r="BD814" i="1"/>
  <c r="BD815" i="1"/>
  <c r="BD119" i="1"/>
  <c r="BD1148" i="1"/>
  <c r="BD736" i="1"/>
  <c r="BD30" i="1"/>
  <c r="BD31" i="1"/>
  <c r="BD32" i="1"/>
  <c r="BD33" i="1"/>
  <c r="BD34" i="1"/>
  <c r="BD218" i="1"/>
  <c r="BD738" i="1"/>
  <c r="BD903" i="1"/>
  <c r="BD739" i="1"/>
  <c r="BD489" i="1"/>
  <c r="BD90" i="1"/>
  <c r="BD552" i="1"/>
  <c r="BD553" i="1"/>
  <c r="BD321" i="1"/>
  <c r="BD37" i="1"/>
  <c r="BD38" i="1"/>
  <c r="BD984" i="1"/>
  <c r="BD902" i="1"/>
  <c r="BD242" i="1"/>
  <c r="BD243" i="1"/>
  <c r="BD120" i="1"/>
  <c r="BD121" i="1"/>
  <c r="BD122" i="1"/>
  <c r="BD1006" i="1"/>
  <c r="BD323" i="1"/>
  <c r="BD997" i="1"/>
  <c r="BD765" i="1"/>
  <c r="BD1076" i="1"/>
  <c r="BD1077" i="1"/>
  <c r="BD1078" i="1"/>
  <c r="BD1079" i="1"/>
  <c r="BD766" i="1"/>
  <c r="BD258" i="1"/>
  <c r="BD824" i="1"/>
  <c r="BD825" i="1"/>
  <c r="BD123" i="1"/>
  <c r="BD124" i="1"/>
  <c r="BD1075" i="1"/>
  <c r="BD1080" i="1"/>
  <c r="BD194" i="1"/>
  <c r="BD747" i="1"/>
  <c r="BD475" i="1"/>
  <c r="BD816" i="1"/>
  <c r="BD125" i="1"/>
  <c r="BD1167" i="1"/>
  <c r="BD985" i="1"/>
  <c r="BD850" i="1"/>
  <c r="BD986" i="1"/>
  <c r="BD308" i="1"/>
  <c r="BD22" i="1"/>
  <c r="BD288" i="1"/>
  <c r="BD904" i="1"/>
  <c r="BD289" i="1"/>
  <c r="BD290" i="1"/>
  <c r="BD487" i="1"/>
  <c r="BD255" i="1"/>
  <c r="BD590" i="1"/>
  <c r="BD322" i="1"/>
  <c r="BD698" i="1"/>
  <c r="BD56" i="1"/>
  <c r="BD392" i="1"/>
  <c r="BD851" i="1"/>
  <c r="BD852" i="1"/>
  <c r="BD130" i="1"/>
  <c r="BD19" i="1"/>
  <c r="BD20" i="1"/>
  <c r="BD697" i="1"/>
  <c r="BD293" i="1"/>
  <c r="BD867" i="1"/>
  <c r="BD39" i="1"/>
  <c r="BD705" i="1"/>
  <c r="BD707" i="1"/>
  <c r="BD699" i="1"/>
  <c r="BD195" i="1"/>
  <c r="BD268" i="1"/>
  <c r="BD704" i="1"/>
  <c r="BD75" i="1"/>
  <c r="BD1081" i="1"/>
  <c r="BD21" i="1"/>
  <c r="BD291" i="1"/>
  <c r="BD292" i="1"/>
  <c r="BD107" i="1"/>
  <c r="BD485" i="1"/>
  <c r="BD18" i="1"/>
  <c r="BD102" i="1"/>
  <c r="BD650" i="1"/>
  <c r="BD94" i="1"/>
  <c r="BD108" i="1"/>
  <c r="BD708" i="1"/>
  <c r="BD998" i="1"/>
  <c r="BD835" i="1"/>
  <c r="BD544" i="1"/>
  <c r="BD545" i="1"/>
  <c r="BD23" i="1"/>
  <c r="BD820" i="1"/>
  <c r="BD92" i="1"/>
  <c r="BD93" i="1"/>
  <c r="BD71" i="1"/>
  <c r="BD259" i="1"/>
  <c r="BD817" i="1"/>
  <c r="BD401" i="1"/>
  <c r="BD767" i="1"/>
  <c r="BD890" i="1"/>
  <c r="BD137" i="1"/>
  <c r="BD430" i="1"/>
  <c r="BD526" i="1"/>
  <c r="BD777" i="1"/>
  <c r="BD431" i="1"/>
  <c r="BD138" i="1"/>
  <c r="BD671" i="1"/>
  <c r="BD818" i="1"/>
  <c r="BD1015" i="1"/>
  <c r="BD611" i="1"/>
  <c r="BD1169" i="1"/>
  <c r="BD531" i="1"/>
  <c r="BD469" i="1"/>
  <c r="BD324" i="1"/>
  <c r="BD325" i="1"/>
  <c r="BD95" i="1"/>
  <c r="BD139" i="1"/>
  <c r="BD126" i="1"/>
  <c r="BD127" i="1"/>
  <c r="BD256" i="1"/>
  <c r="BD587" i="1"/>
  <c r="BD700" i="1"/>
  <c r="BD244" i="1"/>
  <c r="BD722" i="1"/>
  <c r="BP871" i="1"/>
  <c r="BP872" i="1"/>
  <c r="BP567" i="1"/>
  <c r="BP209" i="1"/>
  <c r="BP363" i="1"/>
  <c r="BP245" i="1"/>
  <c r="BP53" i="1"/>
  <c r="BP981" i="1"/>
  <c r="BP987" i="1"/>
  <c r="BP988" i="1"/>
  <c r="BP631" i="1"/>
  <c r="BP809" i="1"/>
  <c r="BP785" i="1"/>
  <c r="BP397" i="1"/>
  <c r="BP295" i="1"/>
  <c r="BP632" i="1"/>
  <c r="BP1139" i="1"/>
  <c r="BP364" i="1"/>
  <c r="BP365" i="1"/>
  <c r="BP6" i="1"/>
  <c r="BP1034" i="1"/>
  <c r="BP320" i="1"/>
  <c r="BP1035" i="1"/>
  <c r="BP1142" i="1"/>
  <c r="BP1143" i="1"/>
  <c r="BP564" i="1"/>
  <c r="BP744" i="1"/>
  <c r="BP565" i="1"/>
  <c r="BP630" i="1"/>
  <c r="BP213" i="1"/>
  <c r="BP539" i="1"/>
  <c r="BP1086" i="1"/>
  <c r="BP1087" i="1"/>
  <c r="BP810" i="1"/>
  <c r="BP67" i="1"/>
  <c r="BP300" i="1"/>
  <c r="BP853" i="1"/>
  <c r="BP854" i="1"/>
  <c r="BP855" i="1"/>
  <c r="BP1140" i="1"/>
  <c r="BP347" i="1"/>
  <c r="BP990" i="1"/>
  <c r="BP405" i="1"/>
  <c r="BP66" i="1"/>
  <c r="BP221" i="1"/>
  <c r="BP495" i="1"/>
  <c r="BP505" i="1"/>
  <c r="BP516" i="1"/>
  <c r="BP47" i="1"/>
  <c r="BP296" i="1"/>
  <c r="BP297" i="1"/>
  <c r="BP298" i="1"/>
  <c r="BP299" i="1"/>
  <c r="BP48" i="1"/>
  <c r="BP406" i="1"/>
  <c r="BP400" i="1"/>
  <c r="BP982" i="1"/>
  <c r="BP983" i="1"/>
  <c r="BP691" i="1"/>
  <c r="BP536" i="1"/>
  <c r="BP537" i="1"/>
  <c r="BP538" i="1"/>
  <c r="BP648" i="1"/>
  <c r="BP407" i="1"/>
  <c r="BP1141" i="1"/>
  <c r="BP848" i="1"/>
  <c r="BP849" i="1"/>
  <c r="BP153" i="1"/>
  <c r="BP154" i="1"/>
  <c r="BP381" i="1"/>
  <c r="BP12" i="1"/>
  <c r="BP1040" i="1"/>
  <c r="BP1041" i="1"/>
  <c r="BP478" i="1"/>
  <c r="BP456" i="1"/>
  <c r="BP1033" i="1"/>
  <c r="BP786" i="1"/>
  <c r="BP479" i="1"/>
  <c r="BP480" i="1"/>
  <c r="BP624" i="1"/>
  <c r="BP1042" i="1"/>
  <c r="BP540" i="1"/>
  <c r="BP541" i="1"/>
  <c r="BP625" i="1"/>
  <c r="BP741" i="1"/>
  <c r="BP626" i="1"/>
  <c r="BP627" i="1"/>
  <c r="BP2" i="1"/>
  <c r="BP740" i="1"/>
  <c r="BP155" i="1"/>
  <c r="BP156" i="1"/>
  <c r="BP157" i="1"/>
  <c r="BP161" i="1"/>
  <c r="BP768" i="1"/>
  <c r="BP159" i="1"/>
  <c r="BP160" i="1"/>
  <c r="BP787" i="1"/>
  <c r="BP1108" i="1"/>
  <c r="BP158" i="1"/>
  <c r="BP788" i="1"/>
  <c r="BP789" i="1"/>
  <c r="BP790" i="1"/>
  <c r="BP216" i="1"/>
  <c r="BP1083" i="1"/>
  <c r="BP1084" i="1"/>
  <c r="BP1085" i="1"/>
  <c r="BP819" i="1"/>
  <c r="BP330" i="1"/>
  <c r="BP332" i="1"/>
  <c r="BP333" i="1"/>
  <c r="BP214" i="1"/>
  <c r="BP217" i="1"/>
  <c r="BP458" i="1"/>
  <c r="BP1074" i="1"/>
  <c r="BP1082" i="1"/>
  <c r="BP215" i="1"/>
  <c r="BP334" i="1"/>
  <c r="BP542" i="1"/>
  <c r="BP543" i="1"/>
  <c r="BP426" i="1"/>
  <c r="BP958" i="1"/>
  <c r="BP644" i="1"/>
  <c r="BP645" i="1"/>
  <c r="BP249" i="1"/>
  <c r="BP250" i="1"/>
  <c r="BP251" i="1"/>
  <c r="BP128" i="1"/>
  <c r="BP129" i="1"/>
  <c r="BP80" i="1"/>
  <c r="BP619" i="1"/>
  <c r="BP620" i="1"/>
  <c r="BP621" i="1"/>
  <c r="BP622" i="1"/>
  <c r="BP623" i="1"/>
  <c r="BP965" i="1"/>
  <c r="BP974" i="1"/>
  <c r="BP774" i="1"/>
  <c r="BP441" i="1"/>
  <c r="BP618" i="1"/>
  <c r="BP429" i="1"/>
  <c r="BP398" i="1"/>
  <c r="BP335" i="1"/>
  <c r="BP811" i="1"/>
  <c r="BP279" i="1"/>
  <c r="BP277" i="1"/>
  <c r="BP278" i="1"/>
  <c r="BP280" i="1"/>
  <c r="BP281" i="1"/>
  <c r="BP416" i="1"/>
  <c r="BP417" i="1"/>
  <c r="BP184" i="1"/>
  <c r="BP185" i="1"/>
  <c r="BP399" i="1"/>
  <c r="BP950" i="1"/>
  <c r="BP951" i="1"/>
  <c r="BP952" i="1"/>
  <c r="BP953" i="1"/>
  <c r="BP610" i="1"/>
  <c r="BP147" i="1"/>
  <c r="BP1069" i="1"/>
  <c r="BP348" i="1"/>
  <c r="BP918" i="1"/>
  <c r="BP919" i="1"/>
  <c r="BP68" i="1"/>
  <c r="BP1039" i="1"/>
  <c r="BP947" i="1"/>
  <c r="BP962" i="1"/>
  <c r="BP596" i="1"/>
  <c r="BP351" i="1"/>
  <c r="BP352" i="1"/>
  <c r="BP812" i="1"/>
  <c r="BP948" i="1"/>
  <c r="BP959" i="1"/>
  <c r="BP960" i="1"/>
  <c r="BP946" i="1"/>
  <c r="BP386" i="1"/>
  <c r="BP349" i="1"/>
  <c r="BP350" i="1"/>
  <c r="BP961" i="1"/>
  <c r="BP1050" i="1"/>
  <c r="BP1051" i="1"/>
  <c r="BP1054" i="1"/>
  <c r="BP1055" i="1"/>
  <c r="BP1056" i="1"/>
  <c r="BP394" i="1"/>
  <c r="BP649" i="1"/>
  <c r="BP84" i="1"/>
  <c r="BP525" i="1"/>
  <c r="BP527" i="1"/>
  <c r="BP528" i="1"/>
  <c r="BP529" i="1"/>
  <c r="BP530" i="1"/>
  <c r="BP949" i="1"/>
  <c r="BP669" i="1"/>
  <c r="BP148" i="1"/>
  <c r="BP149" i="1"/>
  <c r="BP252" i="1"/>
  <c r="BP253" i="1"/>
  <c r="BP356" i="1"/>
  <c r="BP726" i="1"/>
  <c r="BP387" i="1"/>
  <c r="BP488" i="1"/>
  <c r="BP737" i="1"/>
  <c r="BP486" i="1"/>
  <c r="BP140" i="1"/>
  <c r="BP49" i="1"/>
  <c r="BP109" i="1"/>
  <c r="BP110" i="1"/>
  <c r="BP24" i="1"/>
  <c r="BP294" i="1"/>
  <c r="BP35" i="1"/>
  <c r="BP132" i="1"/>
  <c r="BP193" i="1"/>
  <c r="BP813" i="1"/>
  <c r="BP814" i="1"/>
  <c r="BP815" i="1"/>
  <c r="BP119" i="1"/>
  <c r="BP1148" i="1"/>
  <c r="BP736" i="1"/>
  <c r="BP30" i="1"/>
  <c r="BP31" i="1"/>
  <c r="BP32" i="1"/>
  <c r="BP33" i="1"/>
  <c r="BP34" i="1"/>
  <c r="BP218" i="1"/>
  <c r="BP738" i="1"/>
  <c r="BP903" i="1"/>
  <c r="BP739" i="1"/>
  <c r="BP489" i="1"/>
  <c r="BP90" i="1"/>
  <c r="BP552" i="1"/>
  <c r="BP553" i="1"/>
  <c r="BP321" i="1"/>
  <c r="BP37" i="1"/>
  <c r="BP38" i="1"/>
  <c r="BP984" i="1"/>
  <c r="BP902" i="1"/>
  <c r="BP242" i="1"/>
  <c r="BP243" i="1"/>
  <c r="BP120" i="1"/>
  <c r="BP121" i="1"/>
  <c r="BP122" i="1"/>
  <c r="BP1006" i="1"/>
  <c r="BP323" i="1"/>
  <c r="BP997" i="1"/>
  <c r="BP765" i="1"/>
  <c r="BP1076" i="1"/>
  <c r="BP1077" i="1"/>
  <c r="BP1078" i="1"/>
  <c r="BP1079" i="1"/>
  <c r="BP766" i="1"/>
  <c r="BP258" i="1"/>
  <c r="BP824" i="1"/>
  <c r="BP825" i="1"/>
  <c r="BP123" i="1"/>
  <c r="BP124" i="1"/>
  <c r="BP1075" i="1"/>
  <c r="BP1080" i="1"/>
  <c r="BP194" i="1"/>
  <c r="BP747" i="1"/>
  <c r="BP475" i="1"/>
  <c r="BP816" i="1"/>
  <c r="BP125" i="1"/>
  <c r="BP1167" i="1"/>
  <c r="BP985" i="1"/>
  <c r="BP850" i="1"/>
  <c r="BP986" i="1"/>
  <c r="BP308" i="1"/>
  <c r="BP22" i="1"/>
  <c r="BP288" i="1"/>
  <c r="BP904" i="1"/>
  <c r="BP289" i="1"/>
  <c r="BP290" i="1"/>
  <c r="BP487" i="1"/>
  <c r="BP255" i="1"/>
  <c r="BP590" i="1"/>
  <c r="BP322" i="1"/>
  <c r="BP698" i="1"/>
  <c r="BP56" i="1"/>
  <c r="BP392" i="1"/>
  <c r="BP851" i="1"/>
  <c r="BP852" i="1"/>
  <c r="BP130" i="1"/>
  <c r="BP19" i="1"/>
  <c r="BP20" i="1"/>
  <c r="BP697" i="1"/>
  <c r="BP293" i="1"/>
  <c r="BP867" i="1"/>
  <c r="BP39" i="1"/>
  <c r="BP705" i="1"/>
  <c r="BP707" i="1"/>
  <c r="BP699" i="1"/>
  <c r="BP195" i="1"/>
  <c r="BP268" i="1"/>
  <c r="BP704" i="1"/>
  <c r="BP75" i="1"/>
  <c r="BP1081" i="1"/>
  <c r="BP21" i="1"/>
  <c r="BP291" i="1"/>
  <c r="BP292" i="1"/>
  <c r="BP107" i="1"/>
  <c r="BP485" i="1"/>
  <c r="BP18" i="1"/>
  <c r="BP102" i="1"/>
  <c r="BP650" i="1"/>
  <c r="BP94" i="1"/>
  <c r="BP108" i="1"/>
  <c r="BP708" i="1"/>
  <c r="BP998" i="1"/>
  <c r="BP835" i="1"/>
  <c r="BP544" i="1"/>
  <c r="BP545" i="1"/>
  <c r="BP23" i="1"/>
  <c r="BP820" i="1"/>
  <c r="BP92" i="1"/>
  <c r="BP93" i="1"/>
  <c r="BP71" i="1"/>
  <c r="BP259" i="1"/>
  <c r="BP817" i="1"/>
  <c r="BP401" i="1"/>
  <c r="BP767" i="1"/>
  <c r="BP890" i="1"/>
  <c r="BP137" i="1"/>
  <c r="BP430" i="1"/>
  <c r="BP526" i="1"/>
  <c r="BP777" i="1"/>
  <c r="BP431" i="1"/>
  <c r="BP138" i="1"/>
  <c r="BP671" i="1"/>
  <c r="BP818" i="1"/>
  <c r="BP1015" i="1"/>
  <c r="BP611" i="1"/>
  <c r="BP1169" i="1"/>
  <c r="BP531" i="1"/>
  <c r="BP469" i="1"/>
  <c r="BP324" i="1"/>
  <c r="BP325" i="1"/>
  <c r="BP95" i="1"/>
  <c r="BP139" i="1"/>
  <c r="BP126" i="1"/>
  <c r="BP127" i="1"/>
  <c r="BP256" i="1"/>
  <c r="BP587" i="1"/>
  <c r="BP700" i="1"/>
  <c r="BP244" i="1"/>
  <c r="BP722" i="1"/>
  <c r="BZ871" i="1"/>
  <c r="BZ872" i="1"/>
  <c r="BZ567" i="1"/>
  <c r="BZ209" i="1"/>
  <c r="BZ363" i="1"/>
  <c r="BZ245" i="1"/>
  <c r="BZ53" i="1"/>
  <c r="BZ981" i="1"/>
  <c r="BZ987" i="1"/>
  <c r="BZ988" i="1"/>
  <c r="BZ631" i="1"/>
  <c r="BZ809" i="1"/>
  <c r="BZ785" i="1"/>
  <c r="BZ397" i="1"/>
  <c r="BZ295" i="1"/>
  <c r="BZ632" i="1"/>
  <c r="BZ1139" i="1"/>
  <c r="BZ364" i="1"/>
  <c r="BZ365" i="1"/>
  <c r="BZ6" i="1"/>
  <c r="BZ1034" i="1"/>
  <c r="BZ320" i="1"/>
  <c r="BZ1035" i="1"/>
  <c r="BZ1142" i="1"/>
  <c r="BZ1143" i="1"/>
  <c r="BZ564" i="1"/>
  <c r="BZ744" i="1"/>
  <c r="BZ565" i="1"/>
  <c r="BZ630" i="1"/>
  <c r="BZ213" i="1"/>
  <c r="BZ539" i="1"/>
  <c r="BZ1086" i="1"/>
  <c r="BZ1087" i="1"/>
  <c r="BZ810" i="1"/>
  <c r="BZ67" i="1"/>
  <c r="BZ300" i="1"/>
  <c r="BZ853" i="1"/>
  <c r="BZ854" i="1"/>
  <c r="BZ855" i="1"/>
  <c r="BZ1140" i="1"/>
  <c r="BZ347" i="1"/>
  <c r="BZ990" i="1"/>
  <c r="BZ405" i="1"/>
  <c r="BZ66" i="1"/>
  <c r="BZ221" i="1"/>
  <c r="BZ495" i="1"/>
  <c r="BZ505" i="1"/>
  <c r="BZ516" i="1"/>
  <c r="BZ47" i="1"/>
  <c r="BZ296" i="1"/>
  <c r="BZ297" i="1"/>
  <c r="BZ298" i="1"/>
  <c r="BZ299" i="1"/>
  <c r="BZ48" i="1"/>
  <c r="BZ406" i="1"/>
  <c r="BZ400" i="1"/>
  <c r="BZ982" i="1"/>
  <c r="BZ983" i="1"/>
  <c r="BZ691" i="1"/>
  <c r="BZ536" i="1"/>
  <c r="BZ537" i="1"/>
  <c r="BZ538" i="1"/>
  <c r="BZ648" i="1"/>
  <c r="BZ407" i="1"/>
  <c r="BZ1141" i="1"/>
  <c r="BZ848" i="1"/>
  <c r="BZ849" i="1"/>
  <c r="BZ153" i="1"/>
  <c r="BZ154" i="1"/>
  <c r="BZ381" i="1"/>
  <c r="BZ12" i="1"/>
  <c r="BZ1040" i="1"/>
  <c r="BZ1041" i="1"/>
  <c r="BZ478" i="1"/>
  <c r="BZ456" i="1"/>
  <c r="BZ1033" i="1"/>
  <c r="BZ786" i="1"/>
  <c r="BZ479" i="1"/>
  <c r="BZ480" i="1"/>
  <c r="BZ624" i="1"/>
  <c r="BZ1042" i="1"/>
  <c r="BZ540" i="1"/>
  <c r="BZ541" i="1"/>
  <c r="BZ625" i="1"/>
  <c r="BZ741" i="1"/>
  <c r="BZ626" i="1"/>
  <c r="BZ627" i="1"/>
  <c r="BZ2" i="1"/>
  <c r="BZ740" i="1"/>
  <c r="BZ155" i="1"/>
  <c r="BZ156" i="1"/>
  <c r="BZ157" i="1"/>
  <c r="BZ161" i="1"/>
  <c r="BZ768" i="1"/>
  <c r="BZ159" i="1"/>
  <c r="BZ160" i="1"/>
  <c r="BZ787" i="1"/>
  <c r="BZ1108" i="1"/>
  <c r="BZ158" i="1"/>
  <c r="BZ788" i="1"/>
  <c r="BZ789" i="1"/>
  <c r="BZ790" i="1"/>
  <c r="BZ216" i="1"/>
  <c r="BZ1083" i="1"/>
  <c r="BZ1084" i="1"/>
  <c r="BZ1085" i="1"/>
  <c r="BZ819" i="1"/>
  <c r="BZ330" i="1"/>
  <c r="BZ332" i="1"/>
  <c r="BZ333" i="1"/>
  <c r="BZ214" i="1"/>
  <c r="BZ217" i="1"/>
  <c r="BZ458" i="1"/>
  <c r="BZ1074" i="1"/>
  <c r="BZ1082" i="1"/>
  <c r="BZ215" i="1"/>
  <c r="BZ334" i="1"/>
  <c r="BZ542" i="1"/>
  <c r="BZ543" i="1"/>
  <c r="BZ426" i="1"/>
  <c r="BZ958" i="1"/>
  <c r="BZ644" i="1"/>
  <c r="BZ645" i="1"/>
  <c r="BZ249" i="1"/>
  <c r="BZ250" i="1"/>
  <c r="BZ251" i="1"/>
  <c r="BZ128" i="1"/>
  <c r="BZ129" i="1"/>
  <c r="BZ80" i="1"/>
  <c r="BZ619" i="1"/>
  <c r="BZ620" i="1"/>
  <c r="BZ621" i="1"/>
  <c r="BZ622" i="1"/>
  <c r="BZ623" i="1"/>
  <c r="BZ965" i="1"/>
  <c r="BZ974" i="1"/>
  <c r="BZ774" i="1"/>
  <c r="BZ441" i="1"/>
  <c r="BZ618" i="1"/>
  <c r="BZ429" i="1"/>
  <c r="BZ398" i="1"/>
  <c r="BZ335" i="1"/>
  <c r="BZ811" i="1"/>
  <c r="BZ279" i="1"/>
  <c r="BZ277" i="1"/>
  <c r="BZ278" i="1"/>
  <c r="BZ280" i="1"/>
  <c r="BZ281" i="1"/>
  <c r="BZ416" i="1"/>
  <c r="BZ417" i="1"/>
  <c r="BZ184" i="1"/>
  <c r="BZ185" i="1"/>
  <c r="BZ399" i="1"/>
  <c r="BZ950" i="1"/>
  <c r="BZ951" i="1"/>
  <c r="BZ952" i="1"/>
  <c r="BZ953" i="1"/>
  <c r="BZ610" i="1"/>
  <c r="BZ147" i="1"/>
  <c r="BZ1069" i="1"/>
  <c r="BZ348" i="1"/>
  <c r="BZ918" i="1"/>
  <c r="BZ919" i="1"/>
  <c r="BZ68" i="1"/>
  <c r="BZ1039" i="1"/>
  <c r="BZ947" i="1"/>
  <c r="BZ962" i="1"/>
  <c r="BZ596" i="1"/>
  <c r="BZ351" i="1"/>
  <c r="BZ352" i="1"/>
  <c r="BZ812" i="1"/>
  <c r="BZ948" i="1"/>
  <c r="BZ959" i="1"/>
  <c r="BZ960" i="1"/>
  <c r="BZ946" i="1"/>
  <c r="BZ386" i="1"/>
  <c r="BZ349" i="1"/>
  <c r="BZ350" i="1"/>
  <c r="BZ961" i="1"/>
  <c r="BZ1050" i="1"/>
  <c r="BZ1051" i="1"/>
  <c r="BZ1054" i="1"/>
  <c r="BZ1055" i="1"/>
  <c r="BZ1056" i="1"/>
  <c r="BZ394" i="1"/>
  <c r="BZ649" i="1"/>
  <c r="BZ84" i="1"/>
  <c r="BZ525" i="1"/>
  <c r="BZ527" i="1"/>
  <c r="BZ528" i="1"/>
  <c r="BZ529" i="1"/>
  <c r="BZ530" i="1"/>
  <c r="BZ949" i="1"/>
  <c r="BZ669" i="1"/>
  <c r="BZ148" i="1"/>
  <c r="BZ149" i="1"/>
  <c r="BZ252" i="1"/>
  <c r="BZ253" i="1"/>
  <c r="BZ356" i="1"/>
  <c r="BZ726" i="1"/>
  <c r="BZ387" i="1"/>
  <c r="BZ488" i="1"/>
  <c r="BZ737" i="1"/>
  <c r="BZ486" i="1"/>
  <c r="BZ140" i="1"/>
  <c r="BZ49" i="1"/>
  <c r="BZ109" i="1"/>
  <c r="BZ110" i="1"/>
  <c r="BZ24" i="1"/>
  <c r="BZ294" i="1"/>
  <c r="BZ35" i="1"/>
  <c r="BZ132" i="1"/>
  <c r="BZ193" i="1"/>
  <c r="BZ813" i="1"/>
  <c r="BZ814" i="1"/>
  <c r="BZ815" i="1"/>
  <c r="BZ119" i="1"/>
  <c r="BZ1148" i="1"/>
  <c r="BZ736" i="1"/>
  <c r="BZ30" i="1"/>
  <c r="BZ31" i="1"/>
  <c r="BZ32" i="1"/>
  <c r="BZ33" i="1"/>
  <c r="BZ34" i="1"/>
  <c r="BZ218" i="1"/>
  <c r="BZ738" i="1"/>
  <c r="BZ903" i="1"/>
  <c r="BZ739" i="1"/>
  <c r="BZ489" i="1"/>
  <c r="BZ90" i="1"/>
  <c r="BZ552" i="1"/>
  <c r="BZ553" i="1"/>
  <c r="BZ321" i="1"/>
  <c r="BZ37" i="1"/>
  <c r="BZ38" i="1"/>
  <c r="BZ984" i="1"/>
  <c r="BZ902" i="1"/>
  <c r="BZ242" i="1"/>
  <c r="BZ243" i="1"/>
  <c r="BZ120" i="1"/>
  <c r="BZ121" i="1"/>
  <c r="BZ122" i="1"/>
  <c r="BZ1006" i="1"/>
  <c r="BZ323" i="1"/>
  <c r="BZ997" i="1"/>
  <c r="BZ765" i="1"/>
  <c r="BZ1076" i="1"/>
  <c r="BZ1077" i="1"/>
  <c r="BZ1078" i="1"/>
  <c r="BZ1079" i="1"/>
  <c r="BZ766" i="1"/>
  <c r="BZ258" i="1"/>
  <c r="BZ824" i="1"/>
  <c r="BZ825" i="1"/>
  <c r="BZ123" i="1"/>
  <c r="BZ124" i="1"/>
  <c r="BZ1075" i="1"/>
  <c r="BZ1080" i="1"/>
  <c r="BZ194" i="1"/>
  <c r="BZ747" i="1"/>
  <c r="BZ475" i="1"/>
  <c r="BZ816" i="1"/>
  <c r="BZ125" i="1"/>
  <c r="BZ1167" i="1"/>
  <c r="BZ985" i="1"/>
  <c r="BZ850" i="1"/>
  <c r="BZ986" i="1"/>
  <c r="BZ308" i="1"/>
  <c r="BZ22" i="1"/>
  <c r="BZ288" i="1"/>
  <c r="BZ904" i="1"/>
  <c r="BZ289" i="1"/>
  <c r="BZ290" i="1"/>
  <c r="BZ487" i="1"/>
  <c r="BZ255" i="1"/>
  <c r="BZ590" i="1"/>
  <c r="BZ322" i="1"/>
  <c r="BZ698" i="1"/>
  <c r="BZ56" i="1"/>
  <c r="BZ392" i="1"/>
  <c r="BZ851" i="1"/>
  <c r="BZ852" i="1"/>
  <c r="BZ130" i="1"/>
  <c r="BZ19" i="1"/>
  <c r="BZ20" i="1"/>
  <c r="BZ697" i="1"/>
  <c r="BZ293" i="1"/>
  <c r="BZ867" i="1"/>
  <c r="BZ39" i="1"/>
  <c r="BZ705" i="1"/>
  <c r="BZ707" i="1"/>
  <c r="BZ699" i="1"/>
  <c r="BZ195" i="1"/>
  <c r="BZ268" i="1"/>
  <c r="BZ704" i="1"/>
  <c r="BZ75" i="1"/>
  <c r="BZ1081" i="1"/>
  <c r="BZ21" i="1"/>
  <c r="BZ291" i="1"/>
  <c r="BZ292" i="1"/>
  <c r="BZ107" i="1"/>
  <c r="BZ485" i="1"/>
  <c r="BZ18" i="1"/>
  <c r="BZ102" i="1"/>
  <c r="BZ650" i="1"/>
  <c r="BZ94" i="1"/>
  <c r="BZ108" i="1"/>
  <c r="BZ708" i="1"/>
  <c r="BZ998" i="1"/>
  <c r="BZ835" i="1"/>
  <c r="BZ544" i="1"/>
  <c r="BZ545" i="1"/>
  <c r="BZ23" i="1"/>
  <c r="BZ820" i="1"/>
  <c r="BZ92" i="1"/>
  <c r="BZ93" i="1"/>
  <c r="BZ71" i="1"/>
  <c r="BZ259" i="1"/>
  <c r="BZ817" i="1"/>
  <c r="BZ401" i="1"/>
  <c r="BZ767" i="1"/>
  <c r="BZ890" i="1"/>
  <c r="BZ137" i="1"/>
  <c r="BZ430" i="1"/>
  <c r="BZ526" i="1"/>
  <c r="BZ777" i="1"/>
  <c r="BZ431" i="1"/>
  <c r="BZ138" i="1"/>
  <c r="BZ671" i="1"/>
  <c r="BZ818" i="1"/>
  <c r="BZ1015" i="1"/>
  <c r="BZ611" i="1"/>
  <c r="BZ1169" i="1"/>
  <c r="BZ531" i="1"/>
  <c r="BZ469" i="1"/>
  <c r="BZ324" i="1"/>
  <c r="BZ325" i="1"/>
  <c r="BZ95" i="1"/>
  <c r="BZ139" i="1"/>
  <c r="BZ126" i="1"/>
  <c r="BZ127" i="1"/>
  <c r="BZ256" i="1"/>
  <c r="BZ587" i="1"/>
  <c r="BZ700" i="1"/>
  <c r="BZ244" i="1"/>
  <c r="BZ722" i="1"/>
  <c r="CA871" i="1"/>
  <c r="CA872" i="1"/>
  <c r="CA567" i="1"/>
  <c r="CA209" i="1"/>
  <c r="CA363" i="1"/>
  <c r="CA245" i="1"/>
  <c r="CA53" i="1"/>
  <c r="CA981" i="1"/>
  <c r="CA987" i="1"/>
  <c r="CA988" i="1"/>
  <c r="CA631" i="1"/>
  <c r="CA809" i="1"/>
  <c r="CA785" i="1"/>
  <c r="CA397" i="1"/>
  <c r="CA295" i="1"/>
  <c r="CA632" i="1"/>
  <c r="CA1139" i="1"/>
  <c r="CA364" i="1"/>
  <c r="CA365" i="1"/>
  <c r="CA6" i="1"/>
  <c r="CA1034" i="1"/>
  <c r="CA320" i="1"/>
  <c r="CA1035" i="1"/>
  <c r="CA1142" i="1"/>
  <c r="CA1143" i="1"/>
  <c r="CA564" i="1"/>
  <c r="CA744" i="1"/>
  <c r="CA565" i="1"/>
  <c r="CA630" i="1"/>
  <c r="CA213" i="1"/>
  <c r="CA539" i="1"/>
  <c r="CA1086" i="1"/>
  <c r="CA1087" i="1"/>
  <c r="CA810" i="1"/>
  <c r="CA67" i="1"/>
  <c r="CA300" i="1"/>
  <c r="CA853" i="1"/>
  <c r="CA854" i="1"/>
  <c r="CA855" i="1"/>
  <c r="CA1140" i="1"/>
  <c r="CA347" i="1"/>
  <c r="CA990" i="1"/>
  <c r="CA405" i="1"/>
  <c r="CA66" i="1"/>
  <c r="CA221" i="1"/>
  <c r="CA495" i="1"/>
  <c r="CA505" i="1"/>
  <c r="CA516" i="1"/>
  <c r="CA47" i="1"/>
  <c r="CA296" i="1"/>
  <c r="CA297" i="1"/>
  <c r="CA298" i="1"/>
  <c r="CA299" i="1"/>
  <c r="CA48" i="1"/>
  <c r="CA406" i="1"/>
  <c r="CA400" i="1"/>
  <c r="CA982" i="1"/>
  <c r="CA983" i="1"/>
  <c r="CA691" i="1"/>
  <c r="CA536" i="1"/>
  <c r="CA537" i="1"/>
  <c r="CA538" i="1"/>
  <c r="CA648" i="1"/>
  <c r="CA407" i="1"/>
  <c r="CA1141" i="1"/>
  <c r="CA848" i="1"/>
  <c r="CA849" i="1"/>
  <c r="CA153" i="1"/>
  <c r="CA154" i="1"/>
  <c r="CA381" i="1"/>
  <c r="CA12" i="1"/>
  <c r="CA1040" i="1"/>
  <c r="CA1041" i="1"/>
  <c r="CA478" i="1"/>
  <c r="CA456" i="1"/>
  <c r="CA1033" i="1"/>
  <c r="CA786" i="1"/>
  <c r="CA479" i="1"/>
  <c r="CA480" i="1"/>
  <c r="CA624" i="1"/>
  <c r="CA1042" i="1"/>
  <c r="CA540" i="1"/>
  <c r="CA541" i="1"/>
  <c r="CA625" i="1"/>
  <c r="CA741" i="1"/>
  <c r="CA626" i="1"/>
  <c r="CA627" i="1"/>
  <c r="CA2" i="1"/>
  <c r="CA740" i="1"/>
  <c r="CA155" i="1"/>
  <c r="CA156" i="1"/>
  <c r="CA157" i="1"/>
  <c r="CA161" i="1"/>
  <c r="CA768" i="1"/>
  <c r="CA159" i="1"/>
  <c r="CA160" i="1"/>
  <c r="CA787" i="1"/>
  <c r="CA1108" i="1"/>
  <c r="CA158" i="1"/>
  <c r="CA788" i="1"/>
  <c r="CA789" i="1"/>
  <c r="CA790" i="1"/>
  <c r="CA216" i="1"/>
  <c r="CA1083" i="1"/>
  <c r="CA1084" i="1"/>
  <c r="CA1085" i="1"/>
  <c r="CA819" i="1"/>
  <c r="CA330" i="1"/>
  <c r="CA332" i="1"/>
  <c r="CA333" i="1"/>
  <c r="CA214" i="1"/>
  <c r="CA217" i="1"/>
  <c r="CA458" i="1"/>
  <c r="CA1074" i="1"/>
  <c r="CA1082" i="1"/>
  <c r="CA215" i="1"/>
  <c r="CA334" i="1"/>
  <c r="CA542" i="1"/>
  <c r="CA543" i="1"/>
  <c r="CA426" i="1"/>
  <c r="CA958" i="1"/>
  <c r="CA644" i="1"/>
  <c r="CA645" i="1"/>
  <c r="CA249" i="1"/>
  <c r="CA250" i="1"/>
  <c r="CA251" i="1"/>
  <c r="CA128" i="1"/>
  <c r="CA129" i="1"/>
  <c r="CA80" i="1"/>
  <c r="CA619" i="1"/>
  <c r="CA620" i="1"/>
  <c r="CA621" i="1"/>
  <c r="CA622" i="1"/>
  <c r="CA623" i="1"/>
  <c r="CA965" i="1"/>
  <c r="CA974" i="1"/>
  <c r="CA774" i="1"/>
  <c r="CA441" i="1"/>
  <c r="CA618" i="1"/>
  <c r="CA429" i="1"/>
  <c r="CA398" i="1"/>
  <c r="CA335" i="1"/>
  <c r="CA811" i="1"/>
  <c r="CA279" i="1"/>
  <c r="CA277" i="1"/>
  <c r="CA278" i="1"/>
  <c r="CA280" i="1"/>
  <c r="CA281" i="1"/>
  <c r="CA416" i="1"/>
  <c r="CA417" i="1"/>
  <c r="CA184" i="1"/>
  <c r="CA185" i="1"/>
  <c r="CA399" i="1"/>
  <c r="CA950" i="1"/>
  <c r="CA951" i="1"/>
  <c r="CA952" i="1"/>
  <c r="CA953" i="1"/>
  <c r="CA610" i="1"/>
  <c r="CA147" i="1"/>
  <c r="CA1069" i="1"/>
  <c r="CA348" i="1"/>
  <c r="CA918" i="1"/>
  <c r="CA919" i="1"/>
  <c r="CA68" i="1"/>
  <c r="CA1039" i="1"/>
  <c r="CA947" i="1"/>
  <c r="CA962" i="1"/>
  <c r="CA596" i="1"/>
  <c r="CA351" i="1"/>
  <c r="CA352" i="1"/>
  <c r="CA812" i="1"/>
  <c r="CA948" i="1"/>
  <c r="CA959" i="1"/>
  <c r="CA960" i="1"/>
  <c r="CA946" i="1"/>
  <c r="CA386" i="1"/>
  <c r="CA349" i="1"/>
  <c r="CA350" i="1"/>
  <c r="CA961" i="1"/>
  <c r="CA1050" i="1"/>
  <c r="CA1051" i="1"/>
  <c r="CA1054" i="1"/>
  <c r="CA1055" i="1"/>
  <c r="CA1056" i="1"/>
  <c r="CA394" i="1"/>
  <c r="CA649" i="1"/>
  <c r="CA84" i="1"/>
  <c r="CA525" i="1"/>
  <c r="CA527" i="1"/>
  <c r="CA528" i="1"/>
  <c r="CA529" i="1"/>
  <c r="CA530" i="1"/>
  <c r="CA949" i="1"/>
  <c r="CA669" i="1"/>
  <c r="CA148" i="1"/>
  <c r="CA149" i="1"/>
  <c r="CA252" i="1"/>
  <c r="CA253" i="1"/>
  <c r="CA356" i="1"/>
  <c r="CA726" i="1"/>
  <c r="CA387" i="1"/>
  <c r="CA488" i="1"/>
  <c r="CA737" i="1"/>
  <c r="CA486" i="1"/>
  <c r="CA140" i="1"/>
  <c r="CA49" i="1"/>
  <c r="CA109" i="1"/>
  <c r="CA110" i="1"/>
  <c r="CA24" i="1"/>
  <c r="CA294" i="1"/>
  <c r="CA35" i="1"/>
  <c r="CA132" i="1"/>
  <c r="CA193" i="1"/>
  <c r="CA813" i="1"/>
  <c r="CA814" i="1"/>
  <c r="CA815" i="1"/>
  <c r="CA119" i="1"/>
  <c r="CA1148" i="1"/>
  <c r="CA736" i="1"/>
  <c r="CA30" i="1"/>
  <c r="CA31" i="1"/>
  <c r="CA32" i="1"/>
  <c r="CA33" i="1"/>
  <c r="CA34" i="1"/>
  <c r="CA218" i="1"/>
  <c r="CA738" i="1"/>
  <c r="CA903" i="1"/>
  <c r="CA739" i="1"/>
  <c r="CA489" i="1"/>
  <c r="CA90" i="1"/>
  <c r="CA552" i="1"/>
  <c r="CA553" i="1"/>
  <c r="CA321" i="1"/>
  <c r="CA37" i="1"/>
  <c r="CA38" i="1"/>
  <c r="CA984" i="1"/>
  <c r="CA902" i="1"/>
  <c r="CA242" i="1"/>
  <c r="CA243" i="1"/>
  <c r="CA120" i="1"/>
  <c r="CA121" i="1"/>
  <c r="CA122" i="1"/>
  <c r="CA1006" i="1"/>
  <c r="CA323" i="1"/>
  <c r="CA997" i="1"/>
  <c r="CA765" i="1"/>
  <c r="CA1076" i="1"/>
  <c r="CA1077" i="1"/>
  <c r="CA1078" i="1"/>
  <c r="CA1079" i="1"/>
  <c r="CA766" i="1"/>
  <c r="CA258" i="1"/>
  <c r="CA824" i="1"/>
  <c r="CA825" i="1"/>
  <c r="CA123" i="1"/>
  <c r="CA124" i="1"/>
  <c r="CA1075" i="1"/>
  <c r="CA1080" i="1"/>
  <c r="CA194" i="1"/>
  <c r="CA747" i="1"/>
  <c r="CA475" i="1"/>
  <c r="CA816" i="1"/>
  <c r="CA125" i="1"/>
  <c r="CA1167" i="1"/>
  <c r="CA985" i="1"/>
  <c r="CA850" i="1"/>
  <c r="CA986" i="1"/>
  <c r="CA308" i="1"/>
  <c r="CA22" i="1"/>
  <c r="CA288" i="1"/>
  <c r="CA904" i="1"/>
  <c r="CA289" i="1"/>
  <c r="CA290" i="1"/>
  <c r="CA487" i="1"/>
  <c r="CA255" i="1"/>
  <c r="CA590" i="1"/>
  <c r="CA322" i="1"/>
  <c r="CA698" i="1"/>
  <c r="CA56" i="1"/>
  <c r="CA392" i="1"/>
  <c r="CA851" i="1"/>
  <c r="CA852" i="1"/>
  <c r="CA130" i="1"/>
  <c r="CA19" i="1"/>
  <c r="CA20" i="1"/>
  <c r="CA697" i="1"/>
  <c r="CA293" i="1"/>
  <c r="CA867" i="1"/>
  <c r="CA39" i="1"/>
  <c r="CA705" i="1"/>
  <c r="CA707" i="1"/>
  <c r="CA699" i="1"/>
  <c r="CA195" i="1"/>
  <c r="CA268" i="1"/>
  <c r="CA704" i="1"/>
  <c r="CA75" i="1"/>
  <c r="CA1081" i="1"/>
  <c r="CA21" i="1"/>
  <c r="CA291" i="1"/>
  <c r="CA292" i="1"/>
  <c r="CA107" i="1"/>
  <c r="CA485" i="1"/>
  <c r="CA18" i="1"/>
  <c r="CA102" i="1"/>
  <c r="CA650" i="1"/>
  <c r="CA94" i="1"/>
  <c r="CA108" i="1"/>
  <c r="CA708" i="1"/>
  <c r="CA998" i="1"/>
  <c r="CA835" i="1"/>
  <c r="CA544" i="1"/>
  <c r="CA545" i="1"/>
  <c r="CA23" i="1"/>
  <c r="CA820" i="1"/>
  <c r="CA92" i="1"/>
  <c r="CA93" i="1"/>
  <c r="CA71" i="1"/>
  <c r="CA259" i="1"/>
  <c r="CA817" i="1"/>
  <c r="CA401" i="1"/>
  <c r="CA767" i="1"/>
  <c r="CA890" i="1"/>
  <c r="CA137" i="1"/>
  <c r="CA430" i="1"/>
  <c r="CA526" i="1"/>
  <c r="CA777" i="1"/>
  <c r="CA431" i="1"/>
  <c r="CA138" i="1"/>
  <c r="CA671" i="1"/>
  <c r="CA818" i="1"/>
  <c r="CA1015" i="1"/>
  <c r="CA611" i="1"/>
  <c r="CA1169" i="1"/>
  <c r="CA531" i="1"/>
  <c r="CA469" i="1"/>
  <c r="CA324" i="1"/>
  <c r="CA325" i="1"/>
  <c r="CA95" i="1"/>
  <c r="CA139" i="1"/>
  <c r="CA126" i="1"/>
  <c r="CA127" i="1"/>
  <c r="CA256" i="1"/>
  <c r="CA587" i="1"/>
  <c r="CA700" i="1"/>
  <c r="CA244" i="1"/>
  <c r="CA722" i="1"/>
  <c r="CB871" i="1"/>
  <c r="CB872" i="1"/>
  <c r="CB567" i="1"/>
  <c r="CB209" i="1"/>
  <c r="CB363" i="1"/>
  <c r="CB245" i="1"/>
  <c r="CB53" i="1"/>
  <c r="CB981" i="1"/>
  <c r="CB987" i="1"/>
  <c r="CB988" i="1"/>
  <c r="CB631" i="1"/>
  <c r="CB809" i="1"/>
  <c r="CB785" i="1"/>
  <c r="CB397" i="1"/>
  <c r="CB295" i="1"/>
  <c r="CB632" i="1"/>
  <c r="CB1139" i="1"/>
  <c r="CB364" i="1"/>
  <c r="CB365" i="1"/>
  <c r="CB6" i="1"/>
  <c r="CB1034" i="1"/>
  <c r="CB320" i="1"/>
  <c r="CB1035" i="1"/>
  <c r="CB1142" i="1"/>
  <c r="CB1143" i="1"/>
  <c r="CB564" i="1"/>
  <c r="CB744" i="1"/>
  <c r="CB565" i="1"/>
  <c r="CB630" i="1"/>
  <c r="CB213" i="1"/>
  <c r="CB539" i="1"/>
  <c r="CB1086" i="1"/>
  <c r="CB1087" i="1"/>
  <c r="CB810" i="1"/>
  <c r="CB67" i="1"/>
  <c r="CB300" i="1"/>
  <c r="CB853" i="1"/>
  <c r="CB854" i="1"/>
  <c r="CB855" i="1"/>
  <c r="CB1140" i="1"/>
  <c r="CB347" i="1"/>
  <c r="CB990" i="1"/>
  <c r="CB405" i="1"/>
  <c r="CB66" i="1"/>
  <c r="CB221" i="1"/>
  <c r="CB495" i="1"/>
  <c r="CB505" i="1"/>
  <c r="CB516" i="1"/>
  <c r="CB47" i="1"/>
  <c r="CB296" i="1"/>
  <c r="CB297" i="1"/>
  <c r="CB298" i="1"/>
  <c r="CB299" i="1"/>
  <c r="CB48" i="1"/>
  <c r="CB406" i="1"/>
  <c r="CB400" i="1"/>
  <c r="CB982" i="1"/>
  <c r="CB983" i="1"/>
  <c r="CB691" i="1"/>
  <c r="CB536" i="1"/>
  <c r="CB537" i="1"/>
  <c r="CB538" i="1"/>
  <c r="CB648" i="1"/>
  <c r="CB407" i="1"/>
  <c r="CB1141" i="1"/>
  <c r="CB848" i="1"/>
  <c r="CB849" i="1"/>
  <c r="CB153" i="1"/>
  <c r="CB154" i="1"/>
  <c r="CB381" i="1"/>
  <c r="CB12" i="1"/>
  <c r="CB1040" i="1"/>
  <c r="CB1041" i="1"/>
  <c r="CB478" i="1"/>
  <c r="CB456" i="1"/>
  <c r="CB1033" i="1"/>
  <c r="CB786" i="1"/>
  <c r="CB479" i="1"/>
  <c r="CB480" i="1"/>
  <c r="CB624" i="1"/>
  <c r="CB1042" i="1"/>
  <c r="CB540" i="1"/>
  <c r="CB541" i="1"/>
  <c r="CB625" i="1"/>
  <c r="CB741" i="1"/>
  <c r="CB626" i="1"/>
  <c r="CB627" i="1"/>
  <c r="CB2" i="1"/>
  <c r="CB740" i="1"/>
  <c r="CB155" i="1"/>
  <c r="CB156" i="1"/>
  <c r="CB157" i="1"/>
  <c r="CB161" i="1"/>
  <c r="CB768" i="1"/>
  <c r="CB159" i="1"/>
  <c r="CB160" i="1"/>
  <c r="CB787" i="1"/>
  <c r="CB1108" i="1"/>
  <c r="CB158" i="1"/>
  <c r="CB788" i="1"/>
  <c r="CB789" i="1"/>
  <c r="CB790" i="1"/>
  <c r="CB216" i="1"/>
  <c r="CB1083" i="1"/>
  <c r="CB1084" i="1"/>
  <c r="CB1085" i="1"/>
  <c r="CB819" i="1"/>
  <c r="CB330" i="1"/>
  <c r="CB332" i="1"/>
  <c r="CB333" i="1"/>
  <c r="CB214" i="1"/>
  <c r="CB217" i="1"/>
  <c r="CB458" i="1"/>
  <c r="CB1074" i="1"/>
  <c r="CB1082" i="1"/>
  <c r="CB215" i="1"/>
  <c r="CB334" i="1"/>
  <c r="CB542" i="1"/>
  <c r="CB543" i="1"/>
  <c r="CB426" i="1"/>
  <c r="CB958" i="1"/>
  <c r="CB644" i="1"/>
  <c r="CB645" i="1"/>
  <c r="CB249" i="1"/>
  <c r="CB250" i="1"/>
  <c r="CB251" i="1"/>
  <c r="CB128" i="1"/>
  <c r="CB129" i="1"/>
  <c r="CB80" i="1"/>
  <c r="CB619" i="1"/>
  <c r="CB620" i="1"/>
  <c r="CB621" i="1"/>
  <c r="CB622" i="1"/>
  <c r="CB623" i="1"/>
  <c r="CB965" i="1"/>
  <c r="CB974" i="1"/>
  <c r="CB774" i="1"/>
  <c r="CB441" i="1"/>
  <c r="CB618" i="1"/>
  <c r="CB429" i="1"/>
  <c r="CB398" i="1"/>
  <c r="CB335" i="1"/>
  <c r="CB811" i="1"/>
  <c r="CB279" i="1"/>
  <c r="CB277" i="1"/>
  <c r="CB278" i="1"/>
  <c r="CB280" i="1"/>
  <c r="CB281" i="1"/>
  <c r="CB416" i="1"/>
  <c r="CB417" i="1"/>
  <c r="CB184" i="1"/>
  <c r="CB185" i="1"/>
  <c r="CB399" i="1"/>
  <c r="CB950" i="1"/>
  <c r="CB951" i="1"/>
  <c r="CB952" i="1"/>
  <c r="CB953" i="1"/>
  <c r="CB610" i="1"/>
  <c r="CB147" i="1"/>
  <c r="CB1069" i="1"/>
  <c r="CB348" i="1"/>
  <c r="CB918" i="1"/>
  <c r="CB919" i="1"/>
  <c r="CB68" i="1"/>
  <c r="CB1039" i="1"/>
  <c r="CB947" i="1"/>
  <c r="CB962" i="1"/>
  <c r="CB596" i="1"/>
  <c r="CB351" i="1"/>
  <c r="CB352" i="1"/>
  <c r="CB812" i="1"/>
  <c r="CB948" i="1"/>
  <c r="CB959" i="1"/>
  <c r="CB960" i="1"/>
  <c r="CB946" i="1"/>
  <c r="CB386" i="1"/>
  <c r="CB349" i="1"/>
  <c r="CB350" i="1"/>
  <c r="CB961" i="1"/>
  <c r="CB1050" i="1"/>
  <c r="CB1051" i="1"/>
  <c r="CB1054" i="1"/>
  <c r="CB1055" i="1"/>
  <c r="CB1056" i="1"/>
  <c r="CB394" i="1"/>
  <c r="CB649" i="1"/>
  <c r="CB84" i="1"/>
  <c r="CB525" i="1"/>
  <c r="CB527" i="1"/>
  <c r="CB528" i="1"/>
  <c r="CB529" i="1"/>
  <c r="CB530" i="1"/>
  <c r="CB949" i="1"/>
  <c r="CB669" i="1"/>
  <c r="CB148" i="1"/>
  <c r="CB149" i="1"/>
  <c r="CB252" i="1"/>
  <c r="CB253" i="1"/>
  <c r="CB356" i="1"/>
  <c r="CB726" i="1"/>
  <c r="CB387" i="1"/>
  <c r="CB488" i="1"/>
  <c r="CB737" i="1"/>
  <c r="CB486" i="1"/>
  <c r="CB140" i="1"/>
  <c r="CB49" i="1"/>
  <c r="CB109" i="1"/>
  <c r="CB110" i="1"/>
  <c r="CB24" i="1"/>
  <c r="CB294" i="1"/>
  <c r="CB35" i="1"/>
  <c r="CB132" i="1"/>
  <c r="CB193" i="1"/>
  <c r="CB813" i="1"/>
  <c r="CB814" i="1"/>
  <c r="CB815" i="1"/>
  <c r="CB119" i="1"/>
  <c r="CB1148" i="1"/>
  <c r="CB736" i="1"/>
  <c r="CB30" i="1"/>
  <c r="CB31" i="1"/>
  <c r="CB32" i="1"/>
  <c r="CB33" i="1"/>
  <c r="CB34" i="1"/>
  <c r="CB218" i="1"/>
  <c r="CB738" i="1"/>
  <c r="CB903" i="1"/>
  <c r="CB739" i="1"/>
  <c r="CB489" i="1"/>
  <c r="CB90" i="1"/>
  <c r="CB552" i="1"/>
  <c r="CB553" i="1"/>
  <c r="CB321" i="1"/>
  <c r="CB37" i="1"/>
  <c r="CB38" i="1"/>
  <c r="CB984" i="1"/>
  <c r="CB902" i="1"/>
  <c r="CB242" i="1"/>
  <c r="CB243" i="1"/>
  <c r="CB120" i="1"/>
  <c r="CB121" i="1"/>
  <c r="CB122" i="1"/>
  <c r="CB1006" i="1"/>
  <c r="CB323" i="1"/>
  <c r="CB997" i="1"/>
  <c r="CB765" i="1"/>
  <c r="CB1076" i="1"/>
  <c r="CB1077" i="1"/>
  <c r="CB1078" i="1"/>
  <c r="CB1079" i="1"/>
  <c r="CB766" i="1"/>
  <c r="CB258" i="1"/>
  <c r="CB824" i="1"/>
  <c r="CB825" i="1"/>
  <c r="CB123" i="1"/>
  <c r="CB124" i="1"/>
  <c r="CB1075" i="1"/>
  <c r="CB1080" i="1"/>
  <c r="CB194" i="1"/>
  <c r="CB747" i="1"/>
  <c r="CB475" i="1"/>
  <c r="CB816" i="1"/>
  <c r="CB125" i="1"/>
  <c r="CB1167" i="1"/>
  <c r="CB985" i="1"/>
  <c r="CB850" i="1"/>
  <c r="CB986" i="1"/>
  <c r="CB308" i="1"/>
  <c r="CB22" i="1"/>
  <c r="CB288" i="1"/>
  <c r="CB904" i="1"/>
  <c r="CB289" i="1"/>
  <c r="CB290" i="1"/>
  <c r="CB487" i="1"/>
  <c r="CB255" i="1"/>
  <c r="CB590" i="1"/>
  <c r="CB322" i="1"/>
  <c r="CB698" i="1"/>
  <c r="CB56" i="1"/>
  <c r="CB392" i="1"/>
  <c r="CB851" i="1"/>
  <c r="CB852" i="1"/>
  <c r="CB130" i="1"/>
  <c r="CB19" i="1"/>
  <c r="CB20" i="1"/>
  <c r="CB697" i="1"/>
  <c r="CB293" i="1"/>
  <c r="CB867" i="1"/>
  <c r="CB39" i="1"/>
  <c r="CB705" i="1"/>
  <c r="CB707" i="1"/>
  <c r="CB699" i="1"/>
  <c r="CB195" i="1"/>
  <c r="CB268" i="1"/>
  <c r="CB704" i="1"/>
  <c r="CB75" i="1"/>
  <c r="CB1081" i="1"/>
  <c r="CB21" i="1"/>
  <c r="CB291" i="1"/>
  <c r="CB292" i="1"/>
  <c r="CB107" i="1"/>
  <c r="CB485" i="1"/>
  <c r="CB18" i="1"/>
  <c r="CB102" i="1"/>
  <c r="CB650" i="1"/>
  <c r="CB94" i="1"/>
  <c r="CB108" i="1"/>
  <c r="CB708" i="1"/>
  <c r="CB998" i="1"/>
  <c r="CB835" i="1"/>
  <c r="CB544" i="1"/>
  <c r="CB545" i="1"/>
  <c r="CB23" i="1"/>
  <c r="CB820" i="1"/>
  <c r="CB92" i="1"/>
  <c r="CB93" i="1"/>
  <c r="CB71" i="1"/>
  <c r="CB259" i="1"/>
  <c r="CB817" i="1"/>
  <c r="CB401" i="1"/>
  <c r="CB767" i="1"/>
  <c r="CB890" i="1"/>
  <c r="CB137" i="1"/>
  <c r="CB430" i="1"/>
  <c r="CB526" i="1"/>
  <c r="CB777" i="1"/>
  <c r="CB431" i="1"/>
  <c r="CB138" i="1"/>
  <c r="CB671" i="1"/>
  <c r="CB818" i="1"/>
  <c r="CB1015" i="1"/>
  <c r="CB611" i="1"/>
  <c r="CB1169" i="1"/>
  <c r="CB531" i="1"/>
  <c r="CB469" i="1"/>
  <c r="CB324" i="1"/>
  <c r="CB325" i="1"/>
  <c r="CB95" i="1"/>
  <c r="CB139" i="1"/>
  <c r="CB126" i="1"/>
  <c r="CB127" i="1"/>
  <c r="CB256" i="1"/>
  <c r="CB587" i="1"/>
  <c r="CB700" i="1"/>
  <c r="CB244" i="1"/>
  <c r="CB722" i="1"/>
  <c r="CC871" i="1"/>
  <c r="CC872" i="1"/>
  <c r="CC567" i="1"/>
  <c r="CC209" i="1"/>
  <c r="CC363" i="1"/>
  <c r="CC245" i="1"/>
  <c r="CC53" i="1"/>
  <c r="CC981" i="1"/>
  <c r="CC987" i="1"/>
  <c r="CC988" i="1"/>
  <c r="CC631" i="1"/>
  <c r="CC809" i="1"/>
  <c r="CC785" i="1"/>
  <c r="CC397" i="1"/>
  <c r="CC295" i="1"/>
  <c r="CC632" i="1"/>
  <c r="CC1139" i="1"/>
  <c r="CC364" i="1"/>
  <c r="CC365" i="1"/>
  <c r="CC6" i="1"/>
  <c r="CC1034" i="1"/>
  <c r="CC320" i="1"/>
  <c r="CC1035" i="1"/>
  <c r="CC1142" i="1"/>
  <c r="CC1143" i="1"/>
  <c r="CC564" i="1"/>
  <c r="CC744" i="1"/>
  <c r="CC565" i="1"/>
  <c r="CC630" i="1"/>
  <c r="CC213" i="1"/>
  <c r="CC539" i="1"/>
  <c r="CC1086" i="1"/>
  <c r="CC1087" i="1"/>
  <c r="CC810" i="1"/>
  <c r="CC67" i="1"/>
  <c r="CC300" i="1"/>
  <c r="CC853" i="1"/>
  <c r="CC854" i="1"/>
  <c r="CC855" i="1"/>
  <c r="CC1140" i="1"/>
  <c r="CC347" i="1"/>
  <c r="CC990" i="1"/>
  <c r="CC405" i="1"/>
  <c r="CC66" i="1"/>
  <c r="CC221" i="1"/>
  <c r="CC495" i="1"/>
  <c r="CC505" i="1"/>
  <c r="CC516" i="1"/>
  <c r="CC47" i="1"/>
  <c r="CC296" i="1"/>
  <c r="CC297" i="1"/>
  <c r="CC298" i="1"/>
  <c r="CC299" i="1"/>
  <c r="CC48" i="1"/>
  <c r="CC406" i="1"/>
  <c r="CC400" i="1"/>
  <c r="CC982" i="1"/>
  <c r="CC983" i="1"/>
  <c r="CC691" i="1"/>
  <c r="CC536" i="1"/>
  <c r="CC537" i="1"/>
  <c r="CC538" i="1"/>
  <c r="CC648" i="1"/>
  <c r="CC407" i="1"/>
  <c r="CC1141" i="1"/>
  <c r="CC848" i="1"/>
  <c r="CC849" i="1"/>
  <c r="CC153" i="1"/>
  <c r="CC154" i="1"/>
  <c r="CC381" i="1"/>
  <c r="CC12" i="1"/>
  <c r="CC1040" i="1"/>
  <c r="CC1041" i="1"/>
  <c r="CC478" i="1"/>
  <c r="CC456" i="1"/>
  <c r="CC1033" i="1"/>
  <c r="CC786" i="1"/>
  <c r="CC479" i="1"/>
  <c r="CC480" i="1"/>
  <c r="CC624" i="1"/>
  <c r="CC1042" i="1"/>
  <c r="CC540" i="1"/>
  <c r="CC541" i="1"/>
  <c r="CC625" i="1"/>
  <c r="CC741" i="1"/>
  <c r="CC626" i="1"/>
  <c r="CC627" i="1"/>
  <c r="CC2" i="1"/>
  <c r="CC740" i="1"/>
  <c r="CC155" i="1"/>
  <c r="CC156" i="1"/>
  <c r="CC157" i="1"/>
  <c r="CC161" i="1"/>
  <c r="CC768" i="1"/>
  <c r="CC159" i="1"/>
  <c r="CC160" i="1"/>
  <c r="CC787" i="1"/>
  <c r="CC1108" i="1"/>
  <c r="CC158" i="1"/>
  <c r="CC788" i="1"/>
  <c r="CC789" i="1"/>
  <c r="CC790" i="1"/>
  <c r="CC216" i="1"/>
  <c r="CC1083" i="1"/>
  <c r="CC1084" i="1"/>
  <c r="CC1085" i="1"/>
  <c r="CC819" i="1"/>
  <c r="CC330" i="1"/>
  <c r="CC332" i="1"/>
  <c r="CC333" i="1"/>
  <c r="CC214" i="1"/>
  <c r="CC217" i="1"/>
  <c r="CC458" i="1"/>
  <c r="CC1074" i="1"/>
  <c r="CC1082" i="1"/>
  <c r="CC215" i="1"/>
  <c r="CC334" i="1"/>
  <c r="CC542" i="1"/>
  <c r="CC543" i="1"/>
  <c r="CC426" i="1"/>
  <c r="CC958" i="1"/>
  <c r="CC644" i="1"/>
  <c r="CC645" i="1"/>
  <c r="CC249" i="1"/>
  <c r="CC250" i="1"/>
  <c r="CC251" i="1"/>
  <c r="CC128" i="1"/>
  <c r="CC129" i="1"/>
  <c r="CC80" i="1"/>
  <c r="CC619" i="1"/>
  <c r="CC620" i="1"/>
  <c r="CC621" i="1"/>
  <c r="CC622" i="1"/>
  <c r="CC623" i="1"/>
  <c r="CC965" i="1"/>
  <c r="CC974" i="1"/>
  <c r="CC774" i="1"/>
  <c r="CC441" i="1"/>
  <c r="CC618" i="1"/>
  <c r="CC429" i="1"/>
  <c r="CC398" i="1"/>
  <c r="CC335" i="1"/>
  <c r="CC811" i="1"/>
  <c r="CC279" i="1"/>
  <c r="CC277" i="1"/>
  <c r="CC278" i="1"/>
  <c r="CC280" i="1"/>
  <c r="CC281" i="1"/>
  <c r="CC416" i="1"/>
  <c r="CC417" i="1"/>
  <c r="CC184" i="1"/>
  <c r="CC185" i="1"/>
  <c r="CC399" i="1"/>
  <c r="CC950" i="1"/>
  <c r="CC951" i="1"/>
  <c r="CC952" i="1"/>
  <c r="CC953" i="1"/>
  <c r="CC610" i="1"/>
  <c r="CC147" i="1"/>
  <c r="CC1069" i="1"/>
  <c r="CC348" i="1"/>
  <c r="CC918" i="1"/>
  <c r="CC919" i="1"/>
  <c r="CC68" i="1"/>
  <c r="CC1039" i="1"/>
  <c r="CC947" i="1"/>
  <c r="CC962" i="1"/>
  <c r="CC596" i="1"/>
  <c r="CC351" i="1"/>
  <c r="CC352" i="1"/>
  <c r="CC812" i="1"/>
  <c r="CC948" i="1"/>
  <c r="CC959" i="1"/>
  <c r="CC960" i="1"/>
  <c r="CC946" i="1"/>
  <c r="CC386" i="1"/>
  <c r="CC349" i="1"/>
  <c r="CC350" i="1"/>
  <c r="CC961" i="1"/>
  <c r="CC1050" i="1"/>
  <c r="CC1051" i="1"/>
  <c r="CC1054" i="1"/>
  <c r="CC1055" i="1"/>
  <c r="CC1056" i="1"/>
  <c r="CC394" i="1"/>
  <c r="CC649" i="1"/>
  <c r="CC84" i="1"/>
  <c r="CC525" i="1"/>
  <c r="CC527" i="1"/>
  <c r="CC528" i="1"/>
  <c r="CC529" i="1"/>
  <c r="CC530" i="1"/>
  <c r="CC949" i="1"/>
  <c r="CC669" i="1"/>
  <c r="CC148" i="1"/>
  <c r="CC149" i="1"/>
  <c r="CC252" i="1"/>
  <c r="CC253" i="1"/>
  <c r="CC356" i="1"/>
  <c r="CC726" i="1"/>
  <c r="CC387" i="1"/>
  <c r="CC488" i="1"/>
  <c r="CC737" i="1"/>
  <c r="CC486" i="1"/>
  <c r="CC140" i="1"/>
  <c r="CC49" i="1"/>
  <c r="CC109" i="1"/>
  <c r="CC110" i="1"/>
  <c r="CC24" i="1"/>
  <c r="CC294" i="1"/>
  <c r="CC35" i="1"/>
  <c r="CC132" i="1"/>
  <c r="CC193" i="1"/>
  <c r="CC813" i="1"/>
  <c r="CC814" i="1"/>
  <c r="CC815" i="1"/>
  <c r="CC119" i="1"/>
  <c r="CC1148" i="1"/>
  <c r="CC736" i="1"/>
  <c r="CC30" i="1"/>
  <c r="CC31" i="1"/>
  <c r="CC32" i="1"/>
  <c r="CC33" i="1"/>
  <c r="CC34" i="1"/>
  <c r="CC218" i="1"/>
  <c r="CC738" i="1"/>
  <c r="CC903" i="1"/>
  <c r="CC739" i="1"/>
  <c r="CC489" i="1"/>
  <c r="CC90" i="1"/>
  <c r="CC552" i="1"/>
  <c r="CC553" i="1"/>
  <c r="CC321" i="1"/>
  <c r="CC37" i="1"/>
  <c r="CC38" i="1"/>
  <c r="CC984" i="1"/>
  <c r="CC902" i="1"/>
  <c r="CC242" i="1"/>
  <c r="CC243" i="1"/>
  <c r="CC120" i="1"/>
  <c r="CC121" i="1"/>
  <c r="CC122" i="1"/>
  <c r="CC1006" i="1"/>
  <c r="CC323" i="1"/>
  <c r="CC997" i="1"/>
  <c r="CC765" i="1"/>
  <c r="CC1076" i="1"/>
  <c r="CC1077" i="1"/>
  <c r="CC1078" i="1"/>
  <c r="CC1079" i="1"/>
  <c r="CC766" i="1"/>
  <c r="CC258" i="1"/>
  <c r="CC824" i="1"/>
  <c r="CC825" i="1"/>
  <c r="CC123" i="1"/>
  <c r="CC124" i="1"/>
  <c r="CC1075" i="1"/>
  <c r="CC1080" i="1"/>
  <c r="CC194" i="1"/>
  <c r="CC747" i="1"/>
  <c r="CC475" i="1"/>
  <c r="CC816" i="1"/>
  <c r="CC125" i="1"/>
  <c r="CC1167" i="1"/>
  <c r="CC985" i="1"/>
  <c r="CC850" i="1"/>
  <c r="CC986" i="1"/>
  <c r="CC308" i="1"/>
  <c r="CC22" i="1"/>
  <c r="CC288" i="1"/>
  <c r="CC904" i="1"/>
  <c r="CC289" i="1"/>
  <c r="CC290" i="1"/>
  <c r="CC487" i="1"/>
  <c r="CC255" i="1"/>
  <c r="CC590" i="1"/>
  <c r="CC322" i="1"/>
  <c r="CC698" i="1"/>
  <c r="CC56" i="1"/>
  <c r="CC392" i="1"/>
  <c r="CC851" i="1"/>
  <c r="CC852" i="1"/>
  <c r="CC130" i="1"/>
  <c r="CC19" i="1"/>
  <c r="CC20" i="1"/>
  <c r="CC697" i="1"/>
  <c r="CC293" i="1"/>
  <c r="CC867" i="1"/>
  <c r="CC39" i="1"/>
  <c r="CC705" i="1"/>
  <c r="CC707" i="1"/>
  <c r="CC699" i="1"/>
  <c r="CC195" i="1"/>
  <c r="CC268" i="1"/>
  <c r="CC704" i="1"/>
  <c r="CC75" i="1"/>
  <c r="CC1081" i="1"/>
  <c r="CC21" i="1"/>
  <c r="CC291" i="1"/>
  <c r="CC292" i="1"/>
  <c r="CC107" i="1"/>
  <c r="CC485" i="1"/>
  <c r="CC18" i="1"/>
  <c r="CC102" i="1"/>
  <c r="CC650" i="1"/>
  <c r="CC94" i="1"/>
  <c r="CC108" i="1"/>
  <c r="CC708" i="1"/>
  <c r="CC998" i="1"/>
  <c r="CC835" i="1"/>
  <c r="CC544" i="1"/>
  <c r="CC545" i="1"/>
  <c r="CC23" i="1"/>
  <c r="CC820" i="1"/>
  <c r="CC92" i="1"/>
  <c r="CC93" i="1"/>
  <c r="CC71" i="1"/>
  <c r="CC259" i="1"/>
  <c r="CC817" i="1"/>
  <c r="CC401" i="1"/>
  <c r="CC767" i="1"/>
  <c r="CC890" i="1"/>
  <c r="CC137" i="1"/>
  <c r="CC430" i="1"/>
  <c r="CC526" i="1"/>
  <c r="CC777" i="1"/>
  <c r="CC431" i="1"/>
  <c r="CC138" i="1"/>
  <c r="CC671" i="1"/>
  <c r="CC818" i="1"/>
  <c r="CC1015" i="1"/>
  <c r="CC611" i="1"/>
  <c r="CC1169" i="1"/>
  <c r="CC531" i="1"/>
  <c r="CC469" i="1"/>
  <c r="CC324" i="1"/>
  <c r="CC325" i="1"/>
  <c r="CC95" i="1"/>
  <c r="CC139" i="1"/>
  <c r="CC126" i="1"/>
  <c r="CC127" i="1"/>
  <c r="CC256" i="1"/>
  <c r="CC587" i="1"/>
  <c r="CC700" i="1"/>
  <c r="CC244" i="1"/>
  <c r="CC722" i="1"/>
  <c r="CD871" i="1"/>
  <c r="CD872" i="1"/>
  <c r="CD567" i="1"/>
  <c r="CD209" i="1"/>
  <c r="CD363" i="1"/>
  <c r="CD245" i="1"/>
  <c r="CD53" i="1"/>
  <c r="CD981" i="1"/>
  <c r="CD987" i="1"/>
  <c r="CD988" i="1"/>
  <c r="CD631" i="1"/>
  <c r="CD809" i="1"/>
  <c r="CD785" i="1"/>
  <c r="CD397" i="1"/>
  <c r="CD295" i="1"/>
  <c r="CD632" i="1"/>
  <c r="CD1139" i="1"/>
  <c r="CD364" i="1"/>
  <c r="CD365" i="1"/>
  <c r="CD6" i="1"/>
  <c r="CD1034" i="1"/>
  <c r="CD320" i="1"/>
  <c r="CD1035" i="1"/>
  <c r="CD1142" i="1"/>
  <c r="CD1143" i="1"/>
  <c r="CD564" i="1"/>
  <c r="CD744" i="1"/>
  <c r="CD565" i="1"/>
  <c r="CD630" i="1"/>
  <c r="CD213" i="1"/>
  <c r="CD539" i="1"/>
  <c r="CD1086" i="1"/>
  <c r="CD1087" i="1"/>
  <c r="CD810" i="1"/>
  <c r="CD67" i="1"/>
  <c r="CD300" i="1"/>
  <c r="CD853" i="1"/>
  <c r="CD854" i="1"/>
  <c r="CD855" i="1"/>
  <c r="CD1140" i="1"/>
  <c r="CD347" i="1"/>
  <c r="CD990" i="1"/>
  <c r="CD405" i="1"/>
  <c r="CD66" i="1"/>
  <c r="CD221" i="1"/>
  <c r="CD495" i="1"/>
  <c r="CD505" i="1"/>
  <c r="CD516" i="1"/>
  <c r="CD47" i="1"/>
  <c r="CD296" i="1"/>
  <c r="CD297" i="1"/>
  <c r="CD298" i="1"/>
  <c r="CD299" i="1"/>
  <c r="CD48" i="1"/>
  <c r="CD406" i="1"/>
  <c r="CD400" i="1"/>
  <c r="CD982" i="1"/>
  <c r="CD983" i="1"/>
  <c r="CD691" i="1"/>
  <c r="CD536" i="1"/>
  <c r="CD537" i="1"/>
  <c r="CD538" i="1"/>
  <c r="CD648" i="1"/>
  <c r="CD407" i="1"/>
  <c r="CD1141" i="1"/>
  <c r="CD848" i="1"/>
  <c r="CD849" i="1"/>
  <c r="CD153" i="1"/>
  <c r="CD154" i="1"/>
  <c r="CD381" i="1"/>
  <c r="CD12" i="1"/>
  <c r="CD1040" i="1"/>
  <c r="CD1041" i="1"/>
  <c r="CD478" i="1"/>
  <c r="CD456" i="1"/>
  <c r="CD1033" i="1"/>
  <c r="CD786" i="1"/>
  <c r="CD479" i="1"/>
  <c r="CD480" i="1"/>
  <c r="CD624" i="1"/>
  <c r="CD1042" i="1"/>
  <c r="CD540" i="1"/>
  <c r="CD541" i="1"/>
  <c r="CD625" i="1"/>
  <c r="CD741" i="1"/>
  <c r="CD626" i="1"/>
  <c r="CD627" i="1"/>
  <c r="CD2" i="1"/>
  <c r="CD740" i="1"/>
  <c r="CD155" i="1"/>
  <c r="CD156" i="1"/>
  <c r="CD157" i="1"/>
  <c r="CD161" i="1"/>
  <c r="CD768" i="1"/>
  <c r="CD159" i="1"/>
  <c r="CD160" i="1"/>
  <c r="CD787" i="1"/>
  <c r="CD1108" i="1"/>
  <c r="CD158" i="1"/>
  <c r="CD788" i="1"/>
  <c r="CD789" i="1"/>
  <c r="CD790" i="1"/>
  <c r="CD216" i="1"/>
  <c r="CD1083" i="1"/>
  <c r="CD1084" i="1"/>
  <c r="CD1085" i="1"/>
  <c r="CD819" i="1"/>
  <c r="CD330" i="1"/>
  <c r="CD332" i="1"/>
  <c r="CD333" i="1"/>
  <c r="CD214" i="1"/>
  <c r="CD217" i="1"/>
  <c r="CD458" i="1"/>
  <c r="CD1074" i="1"/>
  <c r="CD1082" i="1"/>
  <c r="CD215" i="1"/>
  <c r="CD334" i="1"/>
  <c r="CD542" i="1"/>
  <c r="CD543" i="1"/>
  <c r="CD426" i="1"/>
  <c r="CD958" i="1"/>
  <c r="CD644" i="1"/>
  <c r="CD645" i="1"/>
  <c r="CD249" i="1"/>
  <c r="CD250" i="1"/>
  <c r="CD251" i="1"/>
  <c r="CD128" i="1"/>
  <c r="CD129" i="1"/>
  <c r="CD80" i="1"/>
  <c r="CD619" i="1"/>
  <c r="CD620" i="1"/>
  <c r="CD621" i="1"/>
  <c r="CD622" i="1"/>
  <c r="CD623" i="1"/>
  <c r="CD965" i="1"/>
  <c r="CD974" i="1"/>
  <c r="CD774" i="1"/>
  <c r="CD441" i="1"/>
  <c r="CD618" i="1"/>
  <c r="CD429" i="1"/>
  <c r="CD398" i="1"/>
  <c r="CD335" i="1"/>
  <c r="CD811" i="1"/>
  <c r="CD279" i="1"/>
  <c r="CD277" i="1"/>
  <c r="CD278" i="1"/>
  <c r="CD280" i="1"/>
  <c r="CD281" i="1"/>
  <c r="CD416" i="1"/>
  <c r="CD417" i="1"/>
  <c r="CD184" i="1"/>
  <c r="CD185" i="1"/>
  <c r="CD399" i="1"/>
  <c r="CD950" i="1"/>
  <c r="CD951" i="1"/>
  <c r="CD952" i="1"/>
  <c r="CD953" i="1"/>
  <c r="CD610" i="1"/>
  <c r="CD147" i="1"/>
  <c r="CD1069" i="1"/>
  <c r="CD348" i="1"/>
  <c r="CD918" i="1"/>
  <c r="CD919" i="1"/>
  <c r="CD68" i="1"/>
  <c r="CD1039" i="1"/>
  <c r="CD947" i="1"/>
  <c r="CD962" i="1"/>
  <c r="CD596" i="1"/>
  <c r="CD351" i="1"/>
  <c r="CD352" i="1"/>
  <c r="CD812" i="1"/>
  <c r="CD948" i="1"/>
  <c r="CD959" i="1"/>
  <c r="CD960" i="1"/>
  <c r="CD946" i="1"/>
  <c r="CD386" i="1"/>
  <c r="CD349" i="1"/>
  <c r="CD350" i="1"/>
  <c r="CD961" i="1"/>
  <c r="CD1050" i="1"/>
  <c r="CD1051" i="1"/>
  <c r="CD1054" i="1"/>
  <c r="CD1055" i="1"/>
  <c r="CD1056" i="1"/>
  <c r="CD394" i="1"/>
  <c r="CD649" i="1"/>
  <c r="CD84" i="1"/>
  <c r="CD525" i="1"/>
  <c r="CD527" i="1"/>
  <c r="CD528" i="1"/>
  <c r="CD529" i="1"/>
  <c r="CD530" i="1"/>
  <c r="CD949" i="1"/>
  <c r="CD669" i="1"/>
  <c r="CD148" i="1"/>
  <c r="CD149" i="1"/>
  <c r="CD252" i="1"/>
  <c r="CD253" i="1"/>
  <c r="CD356" i="1"/>
  <c r="CD726" i="1"/>
  <c r="CD387" i="1"/>
  <c r="CD488" i="1"/>
  <c r="CD737" i="1"/>
  <c r="CD486" i="1"/>
  <c r="CD140" i="1"/>
  <c r="CD49" i="1"/>
  <c r="CD109" i="1"/>
  <c r="CD110" i="1"/>
  <c r="CD24" i="1"/>
  <c r="CD294" i="1"/>
  <c r="CD35" i="1"/>
  <c r="CD132" i="1"/>
  <c r="CD193" i="1"/>
  <c r="CD813" i="1"/>
  <c r="CD814" i="1"/>
  <c r="CD815" i="1"/>
  <c r="CD119" i="1"/>
  <c r="CD1148" i="1"/>
  <c r="CD736" i="1"/>
  <c r="CD30" i="1"/>
  <c r="CD31" i="1"/>
  <c r="CD32" i="1"/>
  <c r="CD33" i="1"/>
  <c r="CD34" i="1"/>
  <c r="CD218" i="1"/>
  <c r="CD738" i="1"/>
  <c r="CD903" i="1"/>
  <c r="CD739" i="1"/>
  <c r="CD489" i="1"/>
  <c r="CD90" i="1"/>
  <c r="CD552" i="1"/>
  <c r="CD553" i="1"/>
  <c r="CD321" i="1"/>
  <c r="CD37" i="1"/>
  <c r="CD38" i="1"/>
  <c r="CD984" i="1"/>
  <c r="CD902" i="1"/>
  <c r="CD242" i="1"/>
  <c r="CD243" i="1"/>
  <c r="CD120" i="1"/>
  <c r="CD121" i="1"/>
  <c r="CD122" i="1"/>
  <c r="CD1006" i="1"/>
  <c r="CD323" i="1"/>
  <c r="CD997" i="1"/>
  <c r="CD765" i="1"/>
  <c r="CD1076" i="1"/>
  <c r="CD1077" i="1"/>
  <c r="CD1078" i="1"/>
  <c r="CD1079" i="1"/>
  <c r="CD766" i="1"/>
  <c r="CD258" i="1"/>
  <c r="CD824" i="1"/>
  <c r="CD825" i="1"/>
  <c r="CD123" i="1"/>
  <c r="CD124" i="1"/>
  <c r="CD1075" i="1"/>
  <c r="CD1080" i="1"/>
  <c r="CD194" i="1"/>
  <c r="CD747" i="1"/>
  <c r="CD475" i="1"/>
  <c r="CD816" i="1"/>
  <c r="CD125" i="1"/>
  <c r="CD1167" i="1"/>
  <c r="CD985" i="1"/>
  <c r="CD850" i="1"/>
  <c r="CD986" i="1"/>
  <c r="CD308" i="1"/>
  <c r="CD22" i="1"/>
  <c r="CD288" i="1"/>
  <c r="CD904" i="1"/>
  <c r="CD289" i="1"/>
  <c r="CD290" i="1"/>
  <c r="CD487" i="1"/>
  <c r="CD255" i="1"/>
  <c r="CD590" i="1"/>
  <c r="CD322" i="1"/>
  <c r="CD698" i="1"/>
  <c r="CD56" i="1"/>
  <c r="CD392" i="1"/>
  <c r="CD851" i="1"/>
  <c r="CD852" i="1"/>
  <c r="CD130" i="1"/>
  <c r="CD19" i="1"/>
  <c r="CD20" i="1"/>
  <c r="CD697" i="1"/>
  <c r="CD293" i="1"/>
  <c r="CD867" i="1"/>
  <c r="CD39" i="1"/>
  <c r="CD705" i="1"/>
  <c r="CD707" i="1"/>
  <c r="CD699" i="1"/>
  <c r="CD195" i="1"/>
  <c r="CD268" i="1"/>
  <c r="CD704" i="1"/>
  <c r="CD75" i="1"/>
  <c r="CD1081" i="1"/>
  <c r="CD21" i="1"/>
  <c r="CD291" i="1"/>
  <c r="CD292" i="1"/>
  <c r="CD107" i="1"/>
  <c r="CD485" i="1"/>
  <c r="CD18" i="1"/>
  <c r="CD102" i="1"/>
  <c r="CD650" i="1"/>
  <c r="CD94" i="1"/>
  <c r="CD108" i="1"/>
  <c r="CD708" i="1"/>
  <c r="CD998" i="1"/>
  <c r="CD835" i="1"/>
  <c r="CD544" i="1"/>
  <c r="CD545" i="1"/>
  <c r="CD23" i="1"/>
  <c r="CD820" i="1"/>
  <c r="CD92" i="1"/>
  <c r="CD93" i="1"/>
  <c r="CD71" i="1"/>
  <c r="CD259" i="1"/>
  <c r="CD817" i="1"/>
  <c r="CD401" i="1"/>
  <c r="CD767" i="1"/>
  <c r="CD890" i="1"/>
  <c r="CD137" i="1"/>
  <c r="CD430" i="1"/>
  <c r="CD526" i="1"/>
  <c r="CD777" i="1"/>
  <c r="CD431" i="1"/>
  <c r="CD138" i="1"/>
  <c r="CD671" i="1"/>
  <c r="CD818" i="1"/>
  <c r="CD1015" i="1"/>
  <c r="CD611" i="1"/>
  <c r="CD1169" i="1"/>
  <c r="CD531" i="1"/>
  <c r="CD469" i="1"/>
  <c r="CD324" i="1"/>
  <c r="CD325" i="1"/>
  <c r="CD95" i="1"/>
  <c r="CD139" i="1"/>
  <c r="CD126" i="1"/>
  <c r="CD127" i="1"/>
  <c r="CD256" i="1"/>
  <c r="CD587" i="1"/>
  <c r="CD700" i="1"/>
  <c r="CD244" i="1"/>
  <c r="CD722" i="1"/>
  <c r="CE871" i="1"/>
  <c r="CE872" i="1"/>
  <c r="CE567" i="1"/>
  <c r="CE209" i="1"/>
  <c r="CE363" i="1"/>
  <c r="CE245" i="1"/>
  <c r="CE53" i="1"/>
  <c r="CE981" i="1"/>
  <c r="CE987" i="1"/>
  <c r="CE988" i="1"/>
  <c r="CE631" i="1"/>
  <c r="CE809" i="1"/>
  <c r="CE785" i="1"/>
  <c r="CE397" i="1"/>
  <c r="CE295" i="1"/>
  <c r="CE632" i="1"/>
  <c r="CE1139" i="1"/>
  <c r="CE364" i="1"/>
  <c r="CE365" i="1"/>
  <c r="CE6" i="1"/>
  <c r="CE1034" i="1"/>
  <c r="CE320" i="1"/>
  <c r="CE1035" i="1"/>
  <c r="CE1142" i="1"/>
  <c r="CE1143" i="1"/>
  <c r="CE564" i="1"/>
  <c r="CE744" i="1"/>
  <c r="CE565" i="1"/>
  <c r="CE630" i="1"/>
  <c r="CE213" i="1"/>
  <c r="CE539" i="1"/>
  <c r="CE1086" i="1"/>
  <c r="CE1087" i="1"/>
  <c r="CE810" i="1"/>
  <c r="CE67" i="1"/>
  <c r="CE300" i="1"/>
  <c r="CE853" i="1"/>
  <c r="CE854" i="1"/>
  <c r="CE855" i="1"/>
  <c r="CE1140" i="1"/>
  <c r="CE347" i="1"/>
  <c r="CE990" i="1"/>
  <c r="CE405" i="1"/>
  <c r="CE66" i="1"/>
  <c r="CE221" i="1"/>
  <c r="CE495" i="1"/>
  <c r="CE505" i="1"/>
  <c r="CE516" i="1"/>
  <c r="CE47" i="1"/>
  <c r="CE296" i="1"/>
  <c r="CE297" i="1"/>
  <c r="CE298" i="1"/>
  <c r="CE299" i="1"/>
  <c r="CE48" i="1"/>
  <c r="CE406" i="1"/>
  <c r="CE400" i="1"/>
  <c r="CE982" i="1"/>
  <c r="CE983" i="1"/>
  <c r="CE691" i="1"/>
  <c r="CE536" i="1"/>
  <c r="CE537" i="1"/>
  <c r="CE538" i="1"/>
  <c r="CE648" i="1"/>
  <c r="CE407" i="1"/>
  <c r="CE1141" i="1"/>
  <c r="CE848" i="1"/>
  <c r="CE849" i="1"/>
  <c r="CE153" i="1"/>
  <c r="CE154" i="1"/>
  <c r="CE381" i="1"/>
  <c r="CE12" i="1"/>
  <c r="CE1040" i="1"/>
  <c r="CE1041" i="1"/>
  <c r="CE478" i="1"/>
  <c r="CE456" i="1"/>
  <c r="CE1033" i="1"/>
  <c r="CE786" i="1"/>
  <c r="CE479" i="1"/>
  <c r="CE480" i="1"/>
  <c r="CE624" i="1"/>
  <c r="CE1042" i="1"/>
  <c r="CE540" i="1"/>
  <c r="CE541" i="1"/>
  <c r="CE625" i="1"/>
  <c r="CE741" i="1"/>
  <c r="CE626" i="1"/>
  <c r="CE627" i="1"/>
  <c r="CE2" i="1"/>
  <c r="CE740" i="1"/>
  <c r="CE155" i="1"/>
  <c r="CE156" i="1"/>
  <c r="CE157" i="1"/>
  <c r="CE161" i="1"/>
  <c r="CE768" i="1"/>
  <c r="CE159" i="1"/>
  <c r="CE160" i="1"/>
  <c r="CE787" i="1"/>
  <c r="CE1108" i="1"/>
  <c r="CE158" i="1"/>
  <c r="CE788" i="1"/>
  <c r="CE789" i="1"/>
  <c r="CE790" i="1"/>
  <c r="CE216" i="1"/>
  <c r="CE1083" i="1"/>
  <c r="CE1084" i="1"/>
  <c r="CE1085" i="1"/>
  <c r="CE819" i="1"/>
  <c r="CE330" i="1"/>
  <c r="CE332" i="1"/>
  <c r="CE333" i="1"/>
  <c r="CE214" i="1"/>
  <c r="CE217" i="1"/>
  <c r="CE458" i="1"/>
  <c r="CE1074" i="1"/>
  <c r="CE1082" i="1"/>
  <c r="CE215" i="1"/>
  <c r="CE334" i="1"/>
  <c r="CE542" i="1"/>
  <c r="CE543" i="1"/>
  <c r="CE426" i="1"/>
  <c r="CE958" i="1"/>
  <c r="CE644" i="1"/>
  <c r="CE645" i="1"/>
  <c r="CE249" i="1"/>
  <c r="CE250" i="1"/>
  <c r="CE251" i="1"/>
  <c r="CE128" i="1"/>
  <c r="CE129" i="1"/>
  <c r="CE80" i="1"/>
  <c r="CE619" i="1"/>
  <c r="CE620" i="1"/>
  <c r="CE621" i="1"/>
  <c r="CE622" i="1"/>
  <c r="CE623" i="1"/>
  <c r="CE965" i="1"/>
  <c r="CE974" i="1"/>
  <c r="CE774" i="1"/>
  <c r="CE441" i="1"/>
  <c r="CE618" i="1"/>
  <c r="CE429" i="1"/>
  <c r="CE398" i="1"/>
  <c r="CE335" i="1"/>
  <c r="CE811" i="1"/>
  <c r="CE279" i="1"/>
  <c r="CE277" i="1"/>
  <c r="CE278" i="1"/>
  <c r="CE280" i="1"/>
  <c r="CE281" i="1"/>
  <c r="CE416" i="1"/>
  <c r="CE417" i="1"/>
  <c r="CE184" i="1"/>
  <c r="CE185" i="1"/>
  <c r="CE399" i="1"/>
  <c r="CE950" i="1"/>
  <c r="CE951" i="1"/>
  <c r="CE952" i="1"/>
  <c r="CE953" i="1"/>
  <c r="CE610" i="1"/>
  <c r="CE147" i="1"/>
  <c r="CE1069" i="1"/>
  <c r="CE348" i="1"/>
  <c r="CE918" i="1"/>
  <c r="CE919" i="1"/>
  <c r="CE68" i="1"/>
  <c r="CE1039" i="1"/>
  <c r="CE947" i="1"/>
  <c r="CE962" i="1"/>
  <c r="CE596" i="1"/>
  <c r="CE351" i="1"/>
  <c r="CE352" i="1"/>
  <c r="CE812" i="1"/>
  <c r="CE948" i="1"/>
  <c r="CE959" i="1"/>
  <c r="CE960" i="1"/>
  <c r="CE946" i="1"/>
  <c r="CE386" i="1"/>
  <c r="CE349" i="1"/>
  <c r="CE350" i="1"/>
  <c r="CE961" i="1"/>
  <c r="CE1050" i="1"/>
  <c r="CE1051" i="1"/>
  <c r="CE1054" i="1"/>
  <c r="CE1055" i="1"/>
  <c r="CE1056" i="1"/>
  <c r="CE394" i="1"/>
  <c r="CE649" i="1"/>
  <c r="CE84" i="1"/>
  <c r="CE525" i="1"/>
  <c r="CE527" i="1"/>
  <c r="CE528" i="1"/>
  <c r="CE529" i="1"/>
  <c r="CE530" i="1"/>
  <c r="CE949" i="1"/>
  <c r="CE669" i="1"/>
  <c r="CE148" i="1"/>
  <c r="CE149" i="1"/>
  <c r="CE252" i="1"/>
  <c r="CE253" i="1"/>
  <c r="CE356" i="1"/>
  <c r="CE726" i="1"/>
  <c r="CE387" i="1"/>
  <c r="CE488" i="1"/>
  <c r="CE737" i="1"/>
  <c r="CE486" i="1"/>
  <c r="CE140" i="1"/>
  <c r="CE49" i="1"/>
  <c r="CE109" i="1"/>
  <c r="CE110" i="1"/>
  <c r="CE24" i="1"/>
  <c r="CE294" i="1"/>
  <c r="CE35" i="1"/>
  <c r="CE132" i="1"/>
  <c r="CE193" i="1"/>
  <c r="CE813" i="1"/>
  <c r="CE814" i="1"/>
  <c r="CE815" i="1"/>
  <c r="CE119" i="1"/>
  <c r="CE1148" i="1"/>
  <c r="CE736" i="1"/>
  <c r="CE30" i="1"/>
  <c r="CE31" i="1"/>
  <c r="CE32" i="1"/>
  <c r="CE33" i="1"/>
  <c r="CE34" i="1"/>
  <c r="CE218" i="1"/>
  <c r="CE738" i="1"/>
  <c r="CE903" i="1"/>
  <c r="CE739" i="1"/>
  <c r="CE489" i="1"/>
  <c r="CE90" i="1"/>
  <c r="CE552" i="1"/>
  <c r="CE553" i="1"/>
  <c r="CE321" i="1"/>
  <c r="CE37" i="1"/>
  <c r="CE38" i="1"/>
  <c r="CE984" i="1"/>
  <c r="CE902" i="1"/>
  <c r="CE242" i="1"/>
  <c r="CE243" i="1"/>
  <c r="CE120" i="1"/>
  <c r="CE121" i="1"/>
  <c r="CE122" i="1"/>
  <c r="CE1006" i="1"/>
  <c r="CE323" i="1"/>
  <c r="CE997" i="1"/>
  <c r="CE765" i="1"/>
  <c r="CE1076" i="1"/>
  <c r="CE1077" i="1"/>
  <c r="CE1078" i="1"/>
  <c r="CE1079" i="1"/>
  <c r="CE766" i="1"/>
  <c r="CE258" i="1"/>
  <c r="CE824" i="1"/>
  <c r="CE825" i="1"/>
  <c r="CE123" i="1"/>
  <c r="CE124" i="1"/>
  <c r="CE1075" i="1"/>
  <c r="CE1080" i="1"/>
  <c r="CE194" i="1"/>
  <c r="CE747" i="1"/>
  <c r="CE475" i="1"/>
  <c r="CE816" i="1"/>
  <c r="CE125" i="1"/>
  <c r="CE1167" i="1"/>
  <c r="CE985" i="1"/>
  <c r="CE850" i="1"/>
  <c r="CE986" i="1"/>
  <c r="CE308" i="1"/>
  <c r="CE22" i="1"/>
  <c r="CE288" i="1"/>
  <c r="CE904" i="1"/>
  <c r="CE289" i="1"/>
  <c r="CE290" i="1"/>
  <c r="CE487" i="1"/>
  <c r="CE255" i="1"/>
  <c r="CE590" i="1"/>
  <c r="CE322" i="1"/>
  <c r="CE698" i="1"/>
  <c r="CE56" i="1"/>
  <c r="CE392" i="1"/>
  <c r="CE851" i="1"/>
  <c r="CE852" i="1"/>
  <c r="CE130" i="1"/>
  <c r="CE19" i="1"/>
  <c r="CE20" i="1"/>
  <c r="CE697" i="1"/>
  <c r="CE293" i="1"/>
  <c r="CE867" i="1"/>
  <c r="CE39" i="1"/>
  <c r="CE705" i="1"/>
  <c r="CE707" i="1"/>
  <c r="CE699" i="1"/>
  <c r="CE195" i="1"/>
  <c r="CE268" i="1"/>
  <c r="CE704" i="1"/>
  <c r="CE75" i="1"/>
  <c r="CE1081" i="1"/>
  <c r="CE21" i="1"/>
  <c r="CE291" i="1"/>
  <c r="CE292" i="1"/>
  <c r="CE107" i="1"/>
  <c r="CE485" i="1"/>
  <c r="CE18" i="1"/>
  <c r="CE102" i="1"/>
  <c r="CE650" i="1"/>
  <c r="CE94" i="1"/>
  <c r="CE108" i="1"/>
  <c r="CE708" i="1"/>
  <c r="CE998" i="1"/>
  <c r="CE835" i="1"/>
  <c r="CE544" i="1"/>
  <c r="CE545" i="1"/>
  <c r="CE23" i="1"/>
  <c r="CE820" i="1"/>
  <c r="CE92" i="1"/>
  <c r="CE93" i="1"/>
  <c r="CE71" i="1"/>
  <c r="CE259" i="1"/>
  <c r="CE817" i="1"/>
  <c r="CE401" i="1"/>
  <c r="CE767" i="1"/>
  <c r="CE890" i="1"/>
  <c r="CE137" i="1"/>
  <c r="CE430" i="1"/>
  <c r="CE526" i="1"/>
  <c r="CE777" i="1"/>
  <c r="CE431" i="1"/>
  <c r="CE138" i="1"/>
  <c r="CE671" i="1"/>
  <c r="CE818" i="1"/>
  <c r="CE1015" i="1"/>
  <c r="CE611" i="1"/>
  <c r="CE1169" i="1"/>
  <c r="CE531" i="1"/>
  <c r="CE469" i="1"/>
  <c r="CE324" i="1"/>
  <c r="CE325" i="1"/>
  <c r="CE95" i="1"/>
  <c r="CE139" i="1"/>
  <c r="CE126" i="1"/>
  <c r="CE127" i="1"/>
  <c r="CE256" i="1"/>
  <c r="CE587" i="1"/>
  <c r="CE700" i="1"/>
  <c r="CE244" i="1"/>
  <c r="CE722" i="1"/>
  <c r="CF871" i="1"/>
  <c r="CF872" i="1"/>
  <c r="CF567" i="1"/>
  <c r="CF209" i="1"/>
  <c r="CF363" i="1"/>
  <c r="CF245" i="1"/>
  <c r="CF53" i="1"/>
  <c r="CF981" i="1"/>
  <c r="CF987" i="1"/>
  <c r="CF988" i="1"/>
  <c r="CF631" i="1"/>
  <c r="CF809" i="1"/>
  <c r="CF785" i="1"/>
  <c r="CF397" i="1"/>
  <c r="CF295" i="1"/>
  <c r="CF632" i="1"/>
  <c r="CF1139" i="1"/>
  <c r="CF364" i="1"/>
  <c r="CF365" i="1"/>
  <c r="CF6" i="1"/>
  <c r="CF1034" i="1"/>
  <c r="CF320" i="1"/>
  <c r="CF1035" i="1"/>
  <c r="CF1142" i="1"/>
  <c r="CF1143" i="1"/>
  <c r="CF564" i="1"/>
  <c r="CF744" i="1"/>
  <c r="CF565" i="1"/>
  <c r="CF630" i="1"/>
  <c r="CF213" i="1"/>
  <c r="CF539" i="1"/>
  <c r="CF1086" i="1"/>
  <c r="CF1087" i="1"/>
  <c r="CF810" i="1"/>
  <c r="CF67" i="1"/>
  <c r="CF300" i="1"/>
  <c r="CF853" i="1"/>
  <c r="CF854" i="1"/>
  <c r="CF855" i="1"/>
  <c r="CF1140" i="1"/>
  <c r="CF347" i="1"/>
  <c r="CF990" i="1"/>
  <c r="CF405" i="1"/>
  <c r="CF66" i="1"/>
  <c r="CF221" i="1"/>
  <c r="CF495" i="1"/>
  <c r="CF505" i="1"/>
  <c r="CF516" i="1"/>
  <c r="CF47" i="1"/>
  <c r="CF296" i="1"/>
  <c r="CF297" i="1"/>
  <c r="CF298" i="1"/>
  <c r="CF299" i="1"/>
  <c r="CF48" i="1"/>
  <c r="CF406" i="1"/>
  <c r="CF400" i="1"/>
  <c r="CF982" i="1"/>
  <c r="CF983" i="1"/>
  <c r="CF691" i="1"/>
  <c r="CF536" i="1"/>
  <c r="CF537" i="1"/>
  <c r="CF538" i="1"/>
  <c r="CF648" i="1"/>
  <c r="CF407" i="1"/>
  <c r="CF1141" i="1"/>
  <c r="CF848" i="1"/>
  <c r="CF849" i="1"/>
  <c r="CF153" i="1"/>
  <c r="CF154" i="1"/>
  <c r="CF381" i="1"/>
  <c r="CF12" i="1"/>
  <c r="CF1040" i="1"/>
  <c r="CF1041" i="1"/>
  <c r="CF478" i="1"/>
  <c r="CF456" i="1"/>
  <c r="CF1033" i="1"/>
  <c r="CF786" i="1"/>
  <c r="CF479" i="1"/>
  <c r="CF480" i="1"/>
  <c r="CF624" i="1"/>
  <c r="CF1042" i="1"/>
  <c r="CF540" i="1"/>
  <c r="CF541" i="1"/>
  <c r="CF625" i="1"/>
  <c r="CF741" i="1"/>
  <c r="CF626" i="1"/>
  <c r="CF627" i="1"/>
  <c r="CF2" i="1"/>
  <c r="CF740" i="1"/>
  <c r="CF155" i="1"/>
  <c r="CF156" i="1"/>
  <c r="CF157" i="1"/>
  <c r="CF161" i="1"/>
  <c r="CF768" i="1"/>
  <c r="CF159" i="1"/>
  <c r="CF160" i="1"/>
  <c r="CF787" i="1"/>
  <c r="CF1108" i="1"/>
  <c r="CF158" i="1"/>
  <c r="CF788" i="1"/>
  <c r="CF789" i="1"/>
  <c r="CF790" i="1"/>
  <c r="CF216" i="1"/>
  <c r="CF1083" i="1"/>
  <c r="CF1084" i="1"/>
  <c r="CF1085" i="1"/>
  <c r="CF819" i="1"/>
  <c r="CF330" i="1"/>
  <c r="CF332" i="1"/>
  <c r="CF333" i="1"/>
  <c r="CF214" i="1"/>
  <c r="CF217" i="1"/>
  <c r="CF458" i="1"/>
  <c r="CF1074" i="1"/>
  <c r="CF1082" i="1"/>
  <c r="CF215" i="1"/>
  <c r="CF334" i="1"/>
  <c r="CF542" i="1"/>
  <c r="CF543" i="1"/>
  <c r="CF426" i="1"/>
  <c r="CF958" i="1"/>
  <c r="CF644" i="1"/>
  <c r="CF645" i="1"/>
  <c r="CF249" i="1"/>
  <c r="CF250" i="1"/>
  <c r="CF251" i="1"/>
  <c r="CF128" i="1"/>
  <c r="CF129" i="1"/>
  <c r="CF80" i="1"/>
  <c r="CF619" i="1"/>
  <c r="CF620" i="1"/>
  <c r="CF621" i="1"/>
  <c r="CF622" i="1"/>
  <c r="CF623" i="1"/>
  <c r="CF965" i="1"/>
  <c r="CF974" i="1"/>
  <c r="CF774" i="1"/>
  <c r="CF441" i="1"/>
  <c r="CF618" i="1"/>
  <c r="CF429" i="1"/>
  <c r="CF398" i="1"/>
  <c r="CF335" i="1"/>
  <c r="CF811" i="1"/>
  <c r="CF279" i="1"/>
  <c r="CF277" i="1"/>
  <c r="CF278" i="1"/>
  <c r="CF280" i="1"/>
  <c r="CF281" i="1"/>
  <c r="CF416" i="1"/>
  <c r="CF417" i="1"/>
  <c r="CF184" i="1"/>
  <c r="CF185" i="1"/>
  <c r="CF399" i="1"/>
  <c r="CF950" i="1"/>
  <c r="CF951" i="1"/>
  <c r="CF952" i="1"/>
  <c r="CF953" i="1"/>
  <c r="CF610" i="1"/>
  <c r="CF147" i="1"/>
  <c r="CF1069" i="1"/>
  <c r="CF348" i="1"/>
  <c r="CF918" i="1"/>
  <c r="CF919" i="1"/>
  <c r="CF68" i="1"/>
  <c r="CF1039" i="1"/>
  <c r="CF947" i="1"/>
  <c r="CF962" i="1"/>
  <c r="CF596" i="1"/>
  <c r="CF351" i="1"/>
  <c r="CF352" i="1"/>
  <c r="CF812" i="1"/>
  <c r="CF948" i="1"/>
  <c r="CF959" i="1"/>
  <c r="CF960" i="1"/>
  <c r="CF946" i="1"/>
  <c r="CF386" i="1"/>
  <c r="CF349" i="1"/>
  <c r="CF350" i="1"/>
  <c r="CF961" i="1"/>
  <c r="CF1050" i="1"/>
  <c r="CF1051" i="1"/>
  <c r="CF1054" i="1"/>
  <c r="CF1055" i="1"/>
  <c r="CF1056" i="1"/>
  <c r="CF394" i="1"/>
  <c r="CF649" i="1"/>
  <c r="CF84" i="1"/>
  <c r="CF525" i="1"/>
  <c r="CF527" i="1"/>
  <c r="CF528" i="1"/>
  <c r="CF529" i="1"/>
  <c r="CF530" i="1"/>
  <c r="CF949" i="1"/>
  <c r="CF669" i="1"/>
  <c r="CF148" i="1"/>
  <c r="CF149" i="1"/>
  <c r="CF252" i="1"/>
  <c r="CF253" i="1"/>
  <c r="CF356" i="1"/>
  <c r="CF726" i="1"/>
  <c r="CF387" i="1"/>
  <c r="CF488" i="1"/>
  <c r="CF737" i="1"/>
  <c r="CF486" i="1"/>
  <c r="CF140" i="1"/>
  <c r="CF49" i="1"/>
  <c r="CF109" i="1"/>
  <c r="CF110" i="1"/>
  <c r="CF24" i="1"/>
  <c r="CF294" i="1"/>
  <c r="CF35" i="1"/>
  <c r="CF132" i="1"/>
  <c r="CF193" i="1"/>
  <c r="CF813" i="1"/>
  <c r="CF814" i="1"/>
  <c r="CF815" i="1"/>
  <c r="CF119" i="1"/>
  <c r="CF1148" i="1"/>
  <c r="CF736" i="1"/>
  <c r="CF30" i="1"/>
  <c r="CF31" i="1"/>
  <c r="CF32" i="1"/>
  <c r="CF33" i="1"/>
  <c r="CF34" i="1"/>
  <c r="CF218" i="1"/>
  <c r="CF738" i="1"/>
  <c r="CF903" i="1"/>
  <c r="CF739" i="1"/>
  <c r="CF489" i="1"/>
  <c r="CF90" i="1"/>
  <c r="CF552" i="1"/>
  <c r="CF553" i="1"/>
  <c r="CF321" i="1"/>
  <c r="CF37" i="1"/>
  <c r="CF38" i="1"/>
  <c r="CF984" i="1"/>
  <c r="CF902" i="1"/>
  <c r="CF242" i="1"/>
  <c r="CF243" i="1"/>
  <c r="CF120" i="1"/>
  <c r="CF121" i="1"/>
  <c r="CF122" i="1"/>
  <c r="CF1006" i="1"/>
  <c r="CF323" i="1"/>
  <c r="CF997" i="1"/>
  <c r="CF765" i="1"/>
  <c r="CF1076" i="1"/>
  <c r="CF1077" i="1"/>
  <c r="CF1078" i="1"/>
  <c r="CF1079" i="1"/>
  <c r="CF766" i="1"/>
  <c r="CF258" i="1"/>
  <c r="CF824" i="1"/>
  <c r="CF825" i="1"/>
  <c r="CF123" i="1"/>
  <c r="CF124" i="1"/>
  <c r="CF1075" i="1"/>
  <c r="CF1080" i="1"/>
  <c r="CF194" i="1"/>
  <c r="CF747" i="1"/>
  <c r="CF475" i="1"/>
  <c r="CF816" i="1"/>
  <c r="CF125" i="1"/>
  <c r="CF1167" i="1"/>
  <c r="CF985" i="1"/>
  <c r="CF850" i="1"/>
  <c r="CF986" i="1"/>
  <c r="CF308" i="1"/>
  <c r="CF22" i="1"/>
  <c r="CF288" i="1"/>
  <c r="CF904" i="1"/>
  <c r="CF289" i="1"/>
  <c r="CF290" i="1"/>
  <c r="CF487" i="1"/>
  <c r="CF255" i="1"/>
  <c r="CF590" i="1"/>
  <c r="CF322" i="1"/>
  <c r="CF698" i="1"/>
  <c r="CF56" i="1"/>
  <c r="CF392" i="1"/>
  <c r="CF851" i="1"/>
  <c r="CF852" i="1"/>
  <c r="CF130" i="1"/>
  <c r="CF19" i="1"/>
  <c r="CF20" i="1"/>
  <c r="CF697" i="1"/>
  <c r="CF293" i="1"/>
  <c r="CF867" i="1"/>
  <c r="CF39" i="1"/>
  <c r="CF705" i="1"/>
  <c r="CF707" i="1"/>
  <c r="CF699" i="1"/>
  <c r="CF195" i="1"/>
  <c r="CF268" i="1"/>
  <c r="CF704" i="1"/>
  <c r="CF75" i="1"/>
  <c r="CF1081" i="1"/>
  <c r="CF21" i="1"/>
  <c r="CF291" i="1"/>
  <c r="CF292" i="1"/>
  <c r="CF107" i="1"/>
  <c r="CF485" i="1"/>
  <c r="CF18" i="1"/>
  <c r="CF102" i="1"/>
  <c r="CF650" i="1"/>
  <c r="CF94" i="1"/>
  <c r="CF108" i="1"/>
  <c r="CF708" i="1"/>
  <c r="CF998" i="1"/>
  <c r="CF835" i="1"/>
  <c r="CF544" i="1"/>
  <c r="CF545" i="1"/>
  <c r="CF23" i="1"/>
  <c r="CF820" i="1"/>
  <c r="CF92" i="1"/>
  <c r="CF93" i="1"/>
  <c r="CF71" i="1"/>
  <c r="CF259" i="1"/>
  <c r="CF817" i="1"/>
  <c r="CF401" i="1"/>
  <c r="CF767" i="1"/>
  <c r="CF890" i="1"/>
  <c r="CF137" i="1"/>
  <c r="CF430" i="1"/>
  <c r="CF526" i="1"/>
  <c r="CF777" i="1"/>
  <c r="CF431" i="1"/>
  <c r="CF138" i="1"/>
  <c r="CF671" i="1"/>
  <c r="CF818" i="1"/>
  <c r="CF1015" i="1"/>
  <c r="CF611" i="1"/>
  <c r="CF1169" i="1"/>
  <c r="CF531" i="1"/>
  <c r="CF469" i="1"/>
  <c r="CF324" i="1"/>
  <c r="CF325" i="1"/>
  <c r="CF95" i="1"/>
  <c r="CF139" i="1"/>
  <c r="CF126" i="1"/>
  <c r="CF127" i="1"/>
  <c r="CF256" i="1"/>
  <c r="CF587" i="1"/>
  <c r="CF700" i="1"/>
  <c r="CF244" i="1"/>
  <c r="CF722" i="1"/>
  <c r="AT810" i="1" l="1"/>
  <c r="AT539" i="1"/>
  <c r="AT1087" i="1"/>
  <c r="AT1086" i="1"/>
  <c r="AS255" i="1"/>
  <c r="BK255" i="1"/>
  <c r="AS35" i="1"/>
  <c r="BK35" i="1"/>
  <c r="AS148" i="1"/>
  <c r="BK148" i="1"/>
  <c r="AS812" i="1"/>
  <c r="BK812" i="1"/>
  <c r="AS153" i="1"/>
  <c r="BK153" i="1"/>
  <c r="AS536" i="1"/>
  <c r="BK536" i="1"/>
  <c r="AS298" i="1"/>
  <c r="BK298" i="1"/>
  <c r="AS300" i="1"/>
  <c r="BK300" i="1"/>
  <c r="AS209" i="1"/>
  <c r="BK209" i="1"/>
  <c r="AS94" i="1"/>
  <c r="BK94" i="1"/>
  <c r="AS487" i="1"/>
  <c r="BK487" i="1"/>
  <c r="AS950" i="1"/>
  <c r="BK950" i="1"/>
  <c r="AS441" i="1"/>
  <c r="BK441" i="1"/>
  <c r="AS644" i="1"/>
  <c r="BK644" i="1"/>
  <c r="AS1074" i="1"/>
  <c r="BK1074" i="1"/>
  <c r="AS1108" i="1"/>
  <c r="BK1108" i="1"/>
  <c r="AS631" i="1"/>
  <c r="BK631" i="1"/>
  <c r="AS540" i="1"/>
  <c r="BK540" i="1"/>
  <c r="AS810" i="1"/>
  <c r="BK810" i="1"/>
  <c r="AS364" i="1"/>
  <c r="BK364" i="1"/>
  <c r="AS110" i="1"/>
  <c r="BK110" i="1"/>
  <c r="AS596" i="1"/>
  <c r="BK596" i="1"/>
  <c r="AS185" i="1"/>
  <c r="BK185" i="1"/>
  <c r="AS974" i="1"/>
  <c r="BK974" i="1"/>
  <c r="AS129" i="1"/>
  <c r="BK129" i="1"/>
  <c r="AS160" i="1"/>
  <c r="BK160" i="1"/>
  <c r="AS1042" i="1"/>
  <c r="BK1042" i="1"/>
  <c r="AS1041" i="1"/>
  <c r="BK1041" i="1"/>
  <c r="AS1141" i="1"/>
  <c r="BK1141" i="1"/>
  <c r="AS1143" i="1"/>
  <c r="BK1143" i="1"/>
  <c r="AS587" i="1"/>
  <c r="BK587" i="1"/>
  <c r="AS469" i="1"/>
  <c r="BK469" i="1"/>
  <c r="AS817" i="1"/>
  <c r="BK817" i="1"/>
  <c r="AS704" i="1"/>
  <c r="BK704" i="1"/>
  <c r="AS293" i="1"/>
  <c r="BK293" i="1"/>
  <c r="AS56" i="1"/>
  <c r="BK56" i="1"/>
  <c r="AS243" i="1"/>
  <c r="BK243" i="1"/>
  <c r="AS33" i="1"/>
  <c r="BK33" i="1"/>
  <c r="AS814" i="1"/>
  <c r="BK814" i="1"/>
  <c r="AS109" i="1"/>
  <c r="BK109" i="1"/>
  <c r="AS356" i="1"/>
  <c r="BK356" i="1"/>
  <c r="AS529" i="1"/>
  <c r="BK529" i="1"/>
  <c r="AS1055" i="1"/>
  <c r="BK1055" i="1"/>
  <c r="AS962" i="1"/>
  <c r="BK962" i="1"/>
  <c r="AS811" i="1"/>
  <c r="BK811" i="1"/>
  <c r="AS965" i="1"/>
  <c r="BK965" i="1"/>
  <c r="AS214" i="1"/>
  <c r="BK214" i="1"/>
  <c r="AS159" i="1"/>
  <c r="BK159" i="1"/>
  <c r="AS2" i="1"/>
  <c r="BK2" i="1"/>
  <c r="AS624" i="1"/>
  <c r="BK624" i="1"/>
  <c r="AS1040" i="1"/>
  <c r="BK1040" i="1"/>
  <c r="AS400" i="1"/>
  <c r="BK400" i="1"/>
  <c r="AS516" i="1"/>
  <c r="BK516" i="1"/>
  <c r="AS632" i="1"/>
  <c r="BK632" i="1"/>
  <c r="AS139" i="1"/>
  <c r="BK139" i="1"/>
  <c r="AS137" i="1"/>
  <c r="BK137" i="1"/>
  <c r="AS707" i="1"/>
  <c r="BK707" i="1"/>
  <c r="AS1006" i="1"/>
  <c r="BK1006" i="1"/>
  <c r="AS736" i="1"/>
  <c r="BK736" i="1"/>
  <c r="AS6" i="1"/>
  <c r="BK6" i="1"/>
  <c r="AS722" i="1"/>
  <c r="BK722" i="1"/>
  <c r="AS1148" i="1"/>
  <c r="BK1148" i="1"/>
  <c r="AS541" i="1"/>
  <c r="BK541" i="1"/>
  <c r="AS691" i="1"/>
  <c r="BK691" i="1"/>
  <c r="AS365" i="1"/>
  <c r="BK365" i="1"/>
  <c r="AS256" i="1"/>
  <c r="BK256" i="1"/>
  <c r="AS531" i="1"/>
  <c r="BK531" i="1"/>
  <c r="AS259" i="1"/>
  <c r="BK259" i="1"/>
  <c r="AS485" i="1"/>
  <c r="BK485" i="1"/>
  <c r="AS268" i="1"/>
  <c r="BK268" i="1"/>
  <c r="AS288" i="1"/>
  <c r="BK288" i="1"/>
  <c r="AS825" i="1"/>
  <c r="BK825" i="1"/>
  <c r="AS242" i="1"/>
  <c r="BK242" i="1"/>
  <c r="AS90" i="1"/>
  <c r="BK90" i="1"/>
  <c r="AS960" i="1"/>
  <c r="BK960" i="1"/>
  <c r="AS855" i="1"/>
  <c r="BK855" i="1"/>
  <c r="AS84" i="1"/>
  <c r="BK84" i="1"/>
  <c r="AS21" i="1"/>
  <c r="BK21" i="1"/>
  <c r="AS850" i="1"/>
  <c r="BK850" i="1"/>
  <c r="AS1085" i="1"/>
  <c r="BK1085" i="1"/>
  <c r="AS67" i="1"/>
  <c r="BK67" i="1"/>
  <c r="AS567" i="1"/>
  <c r="BK567" i="1"/>
  <c r="AS244" i="1"/>
  <c r="BK244" i="1"/>
  <c r="AS650" i="1"/>
  <c r="BK650" i="1"/>
  <c r="AS851" i="1"/>
  <c r="BK851" i="1"/>
  <c r="AS958" i="1"/>
  <c r="BK958" i="1"/>
  <c r="AS458" i="1"/>
  <c r="BK458" i="1"/>
  <c r="AS848" i="1"/>
  <c r="BK848" i="1"/>
  <c r="AS564" i="1"/>
  <c r="BK564" i="1"/>
  <c r="AS988" i="1"/>
  <c r="BK988" i="1"/>
  <c r="AS102" i="1"/>
  <c r="BK102" i="1"/>
  <c r="AS867" i="1"/>
  <c r="BK867" i="1"/>
  <c r="AS71" i="1"/>
  <c r="BK71" i="1"/>
  <c r="AS322" i="1"/>
  <c r="BK322" i="1"/>
  <c r="AS475" i="1"/>
  <c r="BK475" i="1"/>
  <c r="AS824" i="1"/>
  <c r="BK824" i="1"/>
  <c r="AS489" i="1"/>
  <c r="BK489" i="1"/>
  <c r="AS31" i="1"/>
  <c r="BK31" i="1"/>
  <c r="AS140" i="1"/>
  <c r="BK140" i="1"/>
  <c r="AS252" i="1"/>
  <c r="BK252" i="1"/>
  <c r="AS527" i="1"/>
  <c r="BK527" i="1"/>
  <c r="AS959" i="1"/>
  <c r="BK959" i="1"/>
  <c r="AS1039" i="1"/>
  <c r="BK1039" i="1"/>
  <c r="AS416" i="1"/>
  <c r="BK416" i="1"/>
  <c r="AS398" i="1"/>
  <c r="BK398" i="1"/>
  <c r="AS622" i="1"/>
  <c r="BK622" i="1"/>
  <c r="AS334" i="1"/>
  <c r="BK334" i="1"/>
  <c r="AS332" i="1"/>
  <c r="BK332" i="1"/>
  <c r="AS626" i="1"/>
  <c r="BK626" i="1"/>
  <c r="AS479" i="1"/>
  <c r="BK479" i="1"/>
  <c r="AS381" i="1"/>
  <c r="BK381" i="1"/>
  <c r="AS48" i="1"/>
  <c r="BK48" i="1"/>
  <c r="AS495" i="1"/>
  <c r="BK495" i="1"/>
  <c r="AS213" i="1"/>
  <c r="BK213" i="1"/>
  <c r="AS320" i="1"/>
  <c r="BK320" i="1"/>
  <c r="AS1015" i="1"/>
  <c r="BK1015" i="1"/>
  <c r="AS92" i="1"/>
  <c r="BK92" i="1"/>
  <c r="AS108" i="1"/>
  <c r="BK108" i="1"/>
  <c r="AS130" i="1"/>
  <c r="BK130" i="1"/>
  <c r="AS986" i="1"/>
  <c r="BK986" i="1"/>
  <c r="AS766" i="1"/>
  <c r="BK766" i="1"/>
  <c r="AS38" i="1"/>
  <c r="BK38" i="1"/>
  <c r="AS95" i="1"/>
  <c r="BK95" i="1"/>
  <c r="AS820" i="1"/>
  <c r="BK820" i="1"/>
  <c r="AS852" i="1"/>
  <c r="BK852" i="1"/>
  <c r="AS37" i="1"/>
  <c r="BK37" i="1"/>
  <c r="AS278" i="1"/>
  <c r="BK278" i="1"/>
  <c r="AS297" i="1"/>
  <c r="BK297" i="1"/>
  <c r="AS744" i="1"/>
  <c r="BK744" i="1"/>
  <c r="AS671" i="1"/>
  <c r="BK671" i="1"/>
  <c r="AS1075" i="1"/>
  <c r="BK1075" i="1"/>
  <c r="AS399" i="1"/>
  <c r="BK399" i="1"/>
  <c r="AS80" i="1"/>
  <c r="BK80" i="1"/>
  <c r="AS787" i="1"/>
  <c r="BK787" i="1"/>
  <c r="AS700" i="1"/>
  <c r="BK700" i="1"/>
  <c r="AS289" i="1"/>
  <c r="BK289" i="1"/>
  <c r="AS815" i="1"/>
  <c r="BK815" i="1"/>
  <c r="AS726" i="1"/>
  <c r="BK726" i="1"/>
  <c r="AS1087" i="1"/>
  <c r="BK1087" i="1"/>
  <c r="AS590" i="1"/>
  <c r="BK590" i="1"/>
  <c r="AS747" i="1"/>
  <c r="BK747" i="1"/>
  <c r="AS258" i="1"/>
  <c r="BK258" i="1"/>
  <c r="AS323" i="1"/>
  <c r="BK323" i="1"/>
  <c r="AS984" i="1"/>
  <c r="BK984" i="1"/>
  <c r="AS132" i="1"/>
  <c r="BK132" i="1"/>
  <c r="AS486" i="1"/>
  <c r="BK486" i="1"/>
  <c r="AS149" i="1"/>
  <c r="BK149" i="1"/>
  <c r="AS525" i="1"/>
  <c r="BK525" i="1"/>
  <c r="AS1050" i="1"/>
  <c r="BK1050" i="1"/>
  <c r="AS948" i="1"/>
  <c r="BK948" i="1"/>
  <c r="AS68" i="1"/>
  <c r="BK68" i="1"/>
  <c r="AS952" i="1"/>
  <c r="BK952" i="1"/>
  <c r="AS281" i="1"/>
  <c r="BK281" i="1"/>
  <c r="AS429" i="1"/>
  <c r="BK429" i="1"/>
  <c r="AS621" i="1"/>
  <c r="BK621" i="1"/>
  <c r="AS249" i="1"/>
  <c r="BK249" i="1"/>
  <c r="AS215" i="1"/>
  <c r="BK215" i="1"/>
  <c r="AS330" i="1"/>
  <c r="BK330" i="1"/>
  <c r="AS788" i="1"/>
  <c r="BK788" i="1"/>
  <c r="AS157" i="1"/>
  <c r="BK157" i="1"/>
  <c r="AS741" i="1"/>
  <c r="BK741" i="1"/>
  <c r="AT386" i="1"/>
  <c r="BI386" i="1" s="1"/>
  <c r="AS669" i="1"/>
  <c r="AS619" i="1"/>
  <c r="AS155" i="1"/>
  <c r="AS325" i="1"/>
  <c r="AS456" i="1"/>
  <c r="AS324" i="1"/>
  <c r="AS401" i="1"/>
  <c r="AS75" i="1"/>
  <c r="AS392" i="1"/>
  <c r="AS985" i="1"/>
  <c r="AS348" i="1"/>
  <c r="AS277" i="1"/>
  <c r="AS774" i="1"/>
  <c r="AS1084" i="1"/>
  <c r="AS983" i="1"/>
  <c r="AS296" i="1"/>
  <c r="AS990" i="1"/>
  <c r="AS872" i="1"/>
  <c r="AS1081" i="1"/>
  <c r="AS294" i="1"/>
  <c r="AS918" i="1"/>
  <c r="AS431" i="1"/>
  <c r="AS544" i="1"/>
  <c r="AS18" i="1"/>
  <c r="AS904" i="1"/>
  <c r="AS1167" i="1"/>
  <c r="AS120" i="1"/>
  <c r="AS34" i="1"/>
  <c r="AS386" i="1"/>
  <c r="AS1069" i="1"/>
  <c r="AS279" i="1"/>
  <c r="AS426" i="1"/>
  <c r="AS217" i="1"/>
  <c r="AS1083" i="1"/>
  <c r="AS740" i="1"/>
  <c r="AS982" i="1"/>
  <c r="AS1139" i="1"/>
  <c r="AS987" i="1"/>
  <c r="AT1143" i="1"/>
  <c r="AS405" i="1"/>
  <c r="AS777" i="1"/>
  <c r="AS835" i="1"/>
  <c r="AS697" i="1"/>
  <c r="AS698" i="1"/>
  <c r="AS125" i="1"/>
  <c r="AS123" i="1"/>
  <c r="AS1076" i="1"/>
  <c r="AS552" i="1"/>
  <c r="AS946" i="1"/>
  <c r="AS147" i="1"/>
  <c r="AS184" i="1"/>
  <c r="AS128" i="1"/>
  <c r="AS543" i="1"/>
  <c r="AS216" i="1"/>
  <c r="AS1140" i="1"/>
  <c r="AS1086" i="1"/>
  <c r="AS1142" i="1"/>
  <c r="AS981" i="1"/>
  <c r="AS478" i="1"/>
  <c r="AT244" i="1"/>
  <c r="AT325" i="1"/>
  <c r="AT671" i="1"/>
  <c r="AT767" i="1"/>
  <c r="AT23" i="1"/>
  <c r="AT650" i="1"/>
  <c r="AT1081" i="1"/>
  <c r="AT39" i="1"/>
  <c r="AT851" i="1"/>
  <c r="AT290" i="1"/>
  <c r="AT850" i="1"/>
  <c r="AT1080" i="1"/>
  <c r="AT1079" i="1"/>
  <c r="AT122" i="1"/>
  <c r="AT37" i="1"/>
  <c r="AT738" i="1"/>
  <c r="AT1148" i="1"/>
  <c r="AT294" i="1"/>
  <c r="AT488" i="1"/>
  <c r="AT669" i="1"/>
  <c r="AT649" i="1"/>
  <c r="AT350" i="1"/>
  <c r="AT352" i="1"/>
  <c r="AT918" i="1"/>
  <c r="AT950" i="1"/>
  <c r="AT278" i="1"/>
  <c r="BI278" i="1" s="1"/>
  <c r="AT441" i="1"/>
  <c r="AT619" i="1"/>
  <c r="AT644" i="1"/>
  <c r="AT1074" i="1"/>
  <c r="AT1085" i="1"/>
  <c r="AT1108" i="1"/>
  <c r="AT155" i="1"/>
  <c r="BI155" i="1" s="1"/>
  <c r="AT541" i="1"/>
  <c r="AT456" i="1"/>
  <c r="AT849" i="1"/>
  <c r="AT691" i="1"/>
  <c r="AT297" i="1"/>
  <c r="AT405" i="1"/>
  <c r="AT67" i="1"/>
  <c r="AT744" i="1"/>
  <c r="BI744" i="1" s="1"/>
  <c r="AT365" i="1"/>
  <c r="AT631" i="1"/>
  <c r="AT567" i="1"/>
  <c r="AT848" i="1"/>
  <c r="AS789" i="1"/>
  <c r="AS538" i="1"/>
  <c r="AT871" i="1"/>
  <c r="AS739" i="1"/>
  <c r="AS786" i="1"/>
  <c r="AS127" i="1"/>
  <c r="AS1169" i="1"/>
  <c r="AS526" i="1"/>
  <c r="AS998" i="1"/>
  <c r="AS107" i="1"/>
  <c r="AS195" i="1"/>
  <c r="AS20" i="1"/>
  <c r="AS22" i="1"/>
  <c r="AS816" i="1"/>
  <c r="AS765" i="1"/>
  <c r="AS32" i="1"/>
  <c r="AS813" i="1"/>
  <c r="AS49" i="1"/>
  <c r="AS253" i="1"/>
  <c r="AS528" i="1"/>
  <c r="AS1054" i="1"/>
  <c r="AS947" i="1"/>
  <c r="AS610" i="1"/>
  <c r="AS417" i="1"/>
  <c r="AS335" i="1"/>
  <c r="AS623" i="1"/>
  <c r="AS251" i="1"/>
  <c r="AS542" i="1"/>
  <c r="AS333" i="1"/>
  <c r="AS790" i="1"/>
  <c r="AS768" i="1"/>
  <c r="AS627" i="1"/>
  <c r="AS480" i="1"/>
  <c r="AS12" i="1"/>
  <c r="AS406" i="1"/>
  <c r="AS505" i="1"/>
  <c r="AS539" i="1"/>
  <c r="AS1035" i="1"/>
  <c r="AS295" i="1"/>
  <c r="AS53" i="1"/>
  <c r="AS611" i="1"/>
  <c r="AS708" i="1"/>
  <c r="AS292" i="1"/>
  <c r="AS19" i="1"/>
  <c r="AS308" i="1"/>
  <c r="AS193" i="1"/>
  <c r="AS1051" i="1"/>
  <c r="AS953" i="1"/>
  <c r="AS245" i="1"/>
  <c r="AS818" i="1"/>
  <c r="AS890" i="1"/>
  <c r="AS705" i="1"/>
  <c r="AS194" i="1"/>
  <c r="AS903" i="1"/>
  <c r="AS737" i="1"/>
  <c r="AS961" i="1"/>
  <c r="AS919" i="1"/>
  <c r="AS951" i="1"/>
  <c r="AS280" i="1"/>
  <c r="AS618" i="1"/>
  <c r="AS620" i="1"/>
  <c r="AS645" i="1"/>
  <c r="AS1082" i="1"/>
  <c r="AS819" i="1"/>
  <c r="AS158" i="1"/>
  <c r="AS156" i="1"/>
  <c r="AS625" i="1"/>
  <c r="AS1033" i="1"/>
  <c r="AS66" i="1"/>
  <c r="AS565" i="1"/>
  <c r="AS809" i="1"/>
  <c r="AS126" i="1"/>
  <c r="AS430" i="1"/>
  <c r="AS93" i="1"/>
  <c r="AS699" i="1"/>
  <c r="AS997" i="1"/>
  <c r="AS902" i="1"/>
  <c r="AS250" i="1"/>
  <c r="AS161" i="1"/>
  <c r="AS854" i="1"/>
  <c r="AS397" i="1"/>
  <c r="AT542" i="1"/>
  <c r="AT505" i="1"/>
  <c r="BI505" i="1" s="1"/>
  <c r="AS767" i="1"/>
  <c r="AS23" i="1"/>
  <c r="AS39" i="1"/>
  <c r="AS290" i="1"/>
  <c r="AS1080" i="1"/>
  <c r="AS1079" i="1"/>
  <c r="AS122" i="1"/>
  <c r="AS738" i="1"/>
  <c r="AS488" i="1"/>
  <c r="AS649" i="1"/>
  <c r="AS350" i="1"/>
  <c r="AS352" i="1"/>
  <c r="AS849" i="1"/>
  <c r="AT126" i="1"/>
  <c r="BI126" i="1" s="1"/>
  <c r="AT611" i="1"/>
  <c r="AT430" i="1"/>
  <c r="AT93" i="1"/>
  <c r="AT708" i="1"/>
  <c r="AT292" i="1"/>
  <c r="AT699" i="1"/>
  <c r="AT19" i="1"/>
  <c r="AT308" i="1"/>
  <c r="AT475" i="1"/>
  <c r="AT824" i="1"/>
  <c r="AT997" i="1"/>
  <c r="AT902" i="1"/>
  <c r="AT489" i="1"/>
  <c r="AT31" i="1"/>
  <c r="AT193" i="1"/>
  <c r="BI193" i="1" s="1"/>
  <c r="AT140" i="1"/>
  <c r="AT252" i="1"/>
  <c r="AT527" i="1"/>
  <c r="AT1051" i="1"/>
  <c r="AT959" i="1"/>
  <c r="AT1039" i="1"/>
  <c r="AT953" i="1"/>
  <c r="AT416" i="1"/>
  <c r="AT398" i="1"/>
  <c r="AT622" i="1"/>
  <c r="AT250" i="1"/>
  <c r="AT334" i="1"/>
  <c r="AT332" i="1"/>
  <c r="AT789" i="1"/>
  <c r="AT161" i="1"/>
  <c r="AT626" i="1"/>
  <c r="AT479" i="1"/>
  <c r="AT381" i="1"/>
  <c r="AT538" i="1"/>
  <c r="AT48" i="1"/>
  <c r="AT495" i="1"/>
  <c r="AT854" i="1"/>
  <c r="AT213" i="1"/>
  <c r="AT320" i="1"/>
  <c r="AT397" i="1"/>
  <c r="AT245" i="1"/>
  <c r="AS347" i="1"/>
  <c r="AS648" i="1"/>
  <c r="AS1077" i="1"/>
  <c r="AS553" i="1"/>
  <c r="AS530" i="1"/>
  <c r="AS1056" i="1"/>
  <c r="AS47" i="1"/>
  <c r="AT587" i="1"/>
  <c r="AT469" i="1"/>
  <c r="AT431" i="1"/>
  <c r="AT817" i="1"/>
  <c r="AT544" i="1"/>
  <c r="AT18" i="1"/>
  <c r="AT704" i="1"/>
  <c r="AT293" i="1"/>
  <c r="AT56" i="1"/>
  <c r="AT904" i="1"/>
  <c r="AT1167" i="1"/>
  <c r="AT1077" i="1"/>
  <c r="AT120" i="1"/>
  <c r="AT553" i="1"/>
  <c r="AT34" i="1"/>
  <c r="AT815" i="1"/>
  <c r="AT110" i="1"/>
  <c r="AT726" i="1"/>
  <c r="BI726" i="1" s="1"/>
  <c r="AT530" i="1"/>
  <c r="AT1056" i="1"/>
  <c r="AT596" i="1"/>
  <c r="AT1069" i="1"/>
  <c r="AT185" i="1"/>
  <c r="AT279" i="1"/>
  <c r="BI279" i="1" s="1"/>
  <c r="AT974" i="1"/>
  <c r="AT129" i="1"/>
  <c r="AT426" i="1"/>
  <c r="AT217" i="1"/>
  <c r="AT1083" i="1"/>
  <c r="AT160" i="1"/>
  <c r="AT740" i="1"/>
  <c r="AT1042" i="1"/>
  <c r="AT1041" i="1"/>
  <c r="AT1141" i="1"/>
  <c r="AT982" i="1"/>
  <c r="AT47" i="1"/>
  <c r="AT347" i="1"/>
  <c r="AT1139" i="1"/>
  <c r="AT987" i="1"/>
  <c r="AS30" i="1"/>
  <c r="AS154" i="1"/>
  <c r="AS537" i="1"/>
  <c r="AS299" i="1"/>
  <c r="AS221" i="1"/>
  <c r="AS853" i="1"/>
  <c r="AS630" i="1"/>
  <c r="AS1034" i="1"/>
  <c r="AS785" i="1"/>
  <c r="AS363" i="1"/>
  <c r="AT590" i="1"/>
  <c r="AT348" i="1"/>
  <c r="AT399" i="1"/>
  <c r="AT277" i="1"/>
  <c r="BI277" i="1" s="1"/>
  <c r="AT774" i="1"/>
  <c r="AT80" i="1"/>
  <c r="AT958" i="1"/>
  <c r="AT458" i="1"/>
  <c r="AT1084" i="1"/>
  <c r="AT787" i="1"/>
  <c r="AT540" i="1"/>
  <c r="AT478" i="1"/>
  <c r="AT983" i="1"/>
  <c r="AT296" i="1"/>
  <c r="AT990" i="1"/>
  <c r="AT564" i="1"/>
  <c r="AT364" i="1"/>
  <c r="AT988" i="1"/>
  <c r="AT872" i="1"/>
  <c r="AT256" i="1"/>
  <c r="AT531" i="1"/>
  <c r="AT777" i="1"/>
  <c r="AT259" i="1"/>
  <c r="AT835" i="1"/>
  <c r="AT485" i="1"/>
  <c r="AT268" i="1"/>
  <c r="AT697" i="1"/>
  <c r="AT698" i="1"/>
  <c r="AT288" i="1"/>
  <c r="AT125" i="1"/>
  <c r="AT123" i="1"/>
  <c r="AT1076" i="1"/>
  <c r="AT243" i="1"/>
  <c r="AT552" i="1"/>
  <c r="AT33" i="1"/>
  <c r="AT814" i="1"/>
  <c r="AT109" i="1"/>
  <c r="AT356" i="1"/>
  <c r="AT529" i="1"/>
  <c r="AT1055" i="1"/>
  <c r="AT946" i="1"/>
  <c r="AT962" i="1"/>
  <c r="AT147" i="1"/>
  <c r="AT184" i="1"/>
  <c r="AT811" i="1"/>
  <c r="AT965" i="1"/>
  <c r="AT128" i="1"/>
  <c r="AT543" i="1"/>
  <c r="AT214" i="1"/>
  <c r="AT216" i="1"/>
  <c r="AT159" i="1"/>
  <c r="AT2" i="1"/>
  <c r="AT624" i="1"/>
  <c r="AT1040" i="1"/>
  <c r="AT400" i="1"/>
  <c r="AT516" i="1"/>
  <c r="AT1140" i="1"/>
  <c r="AT1142" i="1"/>
  <c r="AT632" i="1"/>
  <c r="AT981" i="1"/>
  <c r="AT127" i="1"/>
  <c r="BI127" i="1" s="1"/>
  <c r="AT1169" i="1"/>
  <c r="AT526" i="1"/>
  <c r="AT71" i="1"/>
  <c r="AT998" i="1"/>
  <c r="AT107" i="1"/>
  <c r="AT195" i="1"/>
  <c r="AT20" i="1"/>
  <c r="AT322" i="1"/>
  <c r="AT22" i="1"/>
  <c r="AT816" i="1"/>
  <c r="AT825" i="1"/>
  <c r="AT765" i="1"/>
  <c r="AT242" i="1"/>
  <c r="AT90" i="1"/>
  <c r="AT32" i="1"/>
  <c r="AT49" i="1"/>
  <c r="AT253" i="1"/>
  <c r="AT1054" i="1"/>
  <c r="AT960" i="1"/>
  <c r="AT947" i="1"/>
  <c r="AT610" i="1"/>
  <c r="AT417" i="1"/>
  <c r="AT335" i="1"/>
  <c r="AT623" i="1"/>
  <c r="AT333" i="1"/>
  <c r="AT790" i="1"/>
  <c r="AT768" i="1"/>
  <c r="AT627" i="1"/>
  <c r="AT480" i="1"/>
  <c r="AT12" i="1"/>
  <c r="BI12" i="1" s="1"/>
  <c r="AT648" i="1"/>
  <c r="AT406" i="1"/>
  <c r="AT855" i="1"/>
  <c r="AT1035" i="1"/>
  <c r="AT295" i="1"/>
  <c r="AT53" i="1"/>
  <c r="BI53" i="1" s="1"/>
  <c r="AS138" i="1"/>
  <c r="AT138" i="1"/>
  <c r="AS545" i="1"/>
  <c r="AT545" i="1"/>
  <c r="AS1078" i="1"/>
  <c r="AS121" i="1"/>
  <c r="AS321" i="1"/>
  <c r="AS218" i="1"/>
  <c r="AS119" i="1"/>
  <c r="AT119" i="1"/>
  <c r="AS24" i="1"/>
  <c r="AS387" i="1"/>
  <c r="AS949" i="1"/>
  <c r="AS394" i="1"/>
  <c r="AS349" i="1"/>
  <c r="AS351" i="1"/>
  <c r="AS407" i="1"/>
  <c r="AS291" i="1"/>
  <c r="AS124" i="1"/>
  <c r="AS871" i="1"/>
  <c r="AT124" i="1"/>
  <c r="AT407" i="1"/>
  <c r="AT700" i="1"/>
  <c r="AT985" i="1"/>
  <c r="AT387" i="1"/>
  <c r="AT394" i="1"/>
  <c r="AT324" i="1"/>
  <c r="AT401" i="1"/>
  <c r="AT102" i="1"/>
  <c r="AT75" i="1"/>
  <c r="AT867" i="1"/>
  <c r="AT392" i="1"/>
  <c r="AT289" i="1"/>
  <c r="AT1075" i="1"/>
  <c r="AT1078" i="1"/>
  <c r="AT121" i="1"/>
  <c r="AT321" i="1"/>
  <c r="AT218" i="1"/>
  <c r="AT24" i="1"/>
  <c r="AT949" i="1"/>
  <c r="AT349" i="1"/>
  <c r="AT351" i="1"/>
  <c r="AT813" i="1"/>
  <c r="AT528" i="1"/>
  <c r="AT251" i="1"/>
  <c r="AT139" i="1"/>
  <c r="AT1015" i="1"/>
  <c r="AT137" i="1"/>
  <c r="AT92" i="1"/>
  <c r="AT108" i="1"/>
  <c r="AT291" i="1"/>
  <c r="AT707" i="1"/>
  <c r="AT130" i="1"/>
  <c r="AT255" i="1"/>
  <c r="AT986" i="1"/>
  <c r="AT747" i="1"/>
  <c r="AT258" i="1"/>
  <c r="AT323" i="1"/>
  <c r="AT984" i="1"/>
  <c r="AT739" i="1"/>
  <c r="AT30" i="1"/>
  <c r="AT132" i="1"/>
  <c r="BI132" i="1" s="1"/>
  <c r="AT486" i="1"/>
  <c r="AT149" i="1"/>
  <c r="AT525" i="1"/>
  <c r="AT1050" i="1"/>
  <c r="AT948" i="1"/>
  <c r="AT68" i="1"/>
  <c r="BI68" i="1" s="1"/>
  <c r="AT952" i="1"/>
  <c r="AT281" i="1"/>
  <c r="BI281" i="1" s="1"/>
  <c r="AT429" i="1"/>
  <c r="AT621" i="1"/>
  <c r="AT249" i="1"/>
  <c r="AT215" i="1"/>
  <c r="AT330" i="1"/>
  <c r="AT788" i="1"/>
  <c r="AT157" i="1"/>
  <c r="BI157" i="1" s="1"/>
  <c r="AT741" i="1"/>
  <c r="AT786" i="1"/>
  <c r="AT154" i="1"/>
  <c r="BI154" i="1" s="1"/>
  <c r="AT537" i="1"/>
  <c r="AT299" i="1"/>
  <c r="AT221" i="1"/>
  <c r="AT853" i="1"/>
  <c r="AT630" i="1"/>
  <c r="AT1034" i="1"/>
  <c r="AT785" i="1"/>
  <c r="AT363" i="1"/>
  <c r="AT722" i="1"/>
  <c r="AT95" i="1"/>
  <c r="AT818" i="1"/>
  <c r="AT890" i="1"/>
  <c r="AT820" i="1"/>
  <c r="AT94" i="1"/>
  <c r="AT21" i="1"/>
  <c r="AT705" i="1"/>
  <c r="AT852" i="1"/>
  <c r="AT487" i="1"/>
  <c r="AT194" i="1"/>
  <c r="AT766" i="1"/>
  <c r="AT1006" i="1"/>
  <c r="AT38" i="1"/>
  <c r="AT903" i="1"/>
  <c r="AT736" i="1"/>
  <c r="AT35" i="1"/>
  <c r="AT737" i="1"/>
  <c r="AT148" i="1"/>
  <c r="AT84" i="1"/>
  <c r="AT961" i="1"/>
  <c r="AT812" i="1"/>
  <c r="AT919" i="1"/>
  <c r="BI919" i="1" s="1"/>
  <c r="AT951" i="1"/>
  <c r="AT280" i="1"/>
  <c r="BI280" i="1" s="1"/>
  <c r="AT618" i="1"/>
  <c r="AT620" i="1"/>
  <c r="AT645" i="1"/>
  <c r="AT1082" i="1"/>
  <c r="AT819" i="1"/>
  <c r="AT158" i="1"/>
  <c r="AT156" i="1"/>
  <c r="BI156" i="1" s="1"/>
  <c r="AT625" i="1"/>
  <c r="AT1033" i="1"/>
  <c r="AT153" i="1"/>
  <c r="BI153" i="1" s="1"/>
  <c r="AT536" i="1"/>
  <c r="AT298" i="1"/>
  <c r="AT66" i="1"/>
  <c r="AT300" i="1"/>
  <c r="AT565" i="1"/>
  <c r="AT6" i="1"/>
  <c r="AT809" i="1"/>
  <c r="AT209" i="1"/>
  <c r="BI209" i="1" s="1"/>
  <c r="AV819" i="1" l="1"/>
  <c r="BI819" i="1"/>
  <c r="BL819" i="1" s="1"/>
  <c r="BO819" i="1" s="1"/>
  <c r="AV812" i="1"/>
  <c r="BI812" i="1"/>
  <c r="BL812" i="1" s="1"/>
  <c r="BO812" i="1" s="1"/>
  <c r="AV741" i="1"/>
  <c r="BI741" i="1"/>
  <c r="BL741" i="1" s="1"/>
  <c r="BO741" i="1" s="1"/>
  <c r="AV139" i="1"/>
  <c r="BI139" i="1"/>
  <c r="BL139" i="1" s="1"/>
  <c r="BO139" i="1" s="1"/>
  <c r="AV790" i="1"/>
  <c r="BI790" i="1"/>
  <c r="BL790" i="1" s="1"/>
  <c r="BO790" i="1" s="1"/>
  <c r="AV816" i="1"/>
  <c r="BI816" i="1"/>
  <c r="BL816" i="1" s="1"/>
  <c r="BO816" i="1" s="1"/>
  <c r="AV123" i="1"/>
  <c r="BI123" i="1"/>
  <c r="BL123" i="1" s="1"/>
  <c r="BO123" i="1" s="1"/>
  <c r="AV1074" i="1"/>
  <c r="BI1074" i="1"/>
  <c r="BL1074" i="1" s="1"/>
  <c r="BO1074" i="1" s="1"/>
  <c r="AV650" i="1"/>
  <c r="BI650" i="1"/>
  <c r="BL650" i="1" s="1"/>
  <c r="BO650" i="1" s="1"/>
  <c r="AV298" i="1"/>
  <c r="BI298" i="1"/>
  <c r="BL298" i="1" s="1"/>
  <c r="BO298" i="1" s="1"/>
  <c r="AV952" i="1"/>
  <c r="BI952" i="1"/>
  <c r="BL952" i="1" s="1"/>
  <c r="BO952" i="1" s="1"/>
  <c r="AV321" i="1"/>
  <c r="BI321" i="1"/>
  <c r="BL321" i="1" s="1"/>
  <c r="BO321" i="1" s="1"/>
  <c r="AV855" i="1"/>
  <c r="BI855" i="1"/>
  <c r="BL855" i="1" s="1"/>
  <c r="BO855" i="1" s="1"/>
  <c r="AV356" i="1"/>
  <c r="BI356" i="1"/>
  <c r="BL356" i="1" s="1"/>
  <c r="BO356" i="1" s="1"/>
  <c r="AV296" i="1"/>
  <c r="BI296" i="1"/>
  <c r="BL296" i="1" s="1"/>
  <c r="BO296" i="1" s="1"/>
  <c r="AV185" i="1"/>
  <c r="BI185" i="1"/>
  <c r="BL185" i="1" s="1"/>
  <c r="BO185" i="1" s="1"/>
  <c r="AV19" i="1"/>
  <c r="BI19" i="1"/>
  <c r="BL19" i="1" s="1"/>
  <c r="BO19" i="1" s="1"/>
  <c r="AV848" i="1"/>
  <c r="BI848" i="1"/>
  <c r="BL848" i="1" s="1"/>
  <c r="BO848" i="1" s="1"/>
  <c r="AV691" i="1"/>
  <c r="BI691" i="1"/>
  <c r="BL691" i="1" s="1"/>
  <c r="BO691" i="1" s="1"/>
  <c r="AV644" i="1"/>
  <c r="BI644" i="1"/>
  <c r="BL644" i="1" s="1"/>
  <c r="BO644" i="1" s="1"/>
  <c r="AV649" i="1"/>
  <c r="BI649" i="1"/>
  <c r="BL649" i="1" s="1"/>
  <c r="BO649" i="1" s="1"/>
  <c r="AV1079" i="1"/>
  <c r="BI1079" i="1"/>
  <c r="BL1079" i="1" s="1"/>
  <c r="BO1079" i="1" s="1"/>
  <c r="AV23" i="1"/>
  <c r="BI23" i="1"/>
  <c r="BL23" i="1" s="1"/>
  <c r="BO23" i="1" s="1"/>
  <c r="AV536" i="1"/>
  <c r="BI536" i="1"/>
  <c r="BL536" i="1" s="1"/>
  <c r="BO536" i="1" s="1"/>
  <c r="AV645" i="1"/>
  <c r="BI645" i="1"/>
  <c r="BL645" i="1" s="1"/>
  <c r="BO645" i="1" s="1"/>
  <c r="AV84" i="1"/>
  <c r="BI84" i="1"/>
  <c r="BL84" i="1" s="1"/>
  <c r="BO84" i="1" s="1"/>
  <c r="AV766" i="1"/>
  <c r="BI766" i="1"/>
  <c r="BL766" i="1" s="1"/>
  <c r="BO766" i="1" s="1"/>
  <c r="AV890" i="1"/>
  <c r="BI890" i="1"/>
  <c r="BL890" i="1" s="1"/>
  <c r="BO890" i="1" s="1"/>
  <c r="AV853" i="1"/>
  <c r="BI853" i="1"/>
  <c r="BL853" i="1" s="1"/>
  <c r="BO853" i="1" s="1"/>
  <c r="AV788" i="1"/>
  <c r="BI788" i="1"/>
  <c r="BL788" i="1" s="1"/>
  <c r="BO788" i="1" s="1"/>
  <c r="AV739" i="1"/>
  <c r="BI739" i="1"/>
  <c r="BL739" i="1" s="1"/>
  <c r="BO739" i="1" s="1"/>
  <c r="AV707" i="1"/>
  <c r="BI707" i="1"/>
  <c r="BL707" i="1" s="1"/>
  <c r="BO707" i="1" s="1"/>
  <c r="AV528" i="1"/>
  <c r="BI528" i="1"/>
  <c r="BL528" i="1" s="1"/>
  <c r="BO528" i="1" s="1"/>
  <c r="AV121" i="1"/>
  <c r="BI121" i="1"/>
  <c r="BL121" i="1" s="1"/>
  <c r="BO121" i="1" s="1"/>
  <c r="AV401" i="1"/>
  <c r="BI401" i="1"/>
  <c r="BL401" i="1" s="1"/>
  <c r="BO401" i="1" s="1"/>
  <c r="AV545" i="1"/>
  <c r="BI545" i="1"/>
  <c r="BL545" i="1" s="1"/>
  <c r="BO545" i="1" s="1"/>
  <c r="AV406" i="1"/>
  <c r="BI406" i="1"/>
  <c r="BL406" i="1" s="1"/>
  <c r="BO406" i="1" s="1"/>
  <c r="AV623" i="1"/>
  <c r="BI623" i="1"/>
  <c r="BL623" i="1" s="1"/>
  <c r="BO623" i="1" s="1"/>
  <c r="AV49" i="1"/>
  <c r="BI49" i="1"/>
  <c r="BL49" i="1" s="1"/>
  <c r="BO49" i="1" s="1"/>
  <c r="AV322" i="1"/>
  <c r="BI322" i="1"/>
  <c r="BL322" i="1" s="1"/>
  <c r="BO322" i="1" s="1"/>
  <c r="AV624" i="1"/>
  <c r="BI624" i="1"/>
  <c r="BL624" i="1" s="1"/>
  <c r="BO624" i="1" s="1"/>
  <c r="AV811" i="1"/>
  <c r="BI811" i="1"/>
  <c r="BL811" i="1" s="1"/>
  <c r="BO811" i="1" s="1"/>
  <c r="AV109" i="1"/>
  <c r="BI109" i="1"/>
  <c r="BL109" i="1" s="1"/>
  <c r="BO109" i="1" s="1"/>
  <c r="AV288" i="1"/>
  <c r="BI288" i="1"/>
  <c r="BL288" i="1" s="1"/>
  <c r="BO288" i="1" s="1"/>
  <c r="AV531" i="1"/>
  <c r="BI531" i="1"/>
  <c r="BL531" i="1" s="1"/>
  <c r="BO531" i="1" s="1"/>
  <c r="AV983" i="1"/>
  <c r="BI983" i="1"/>
  <c r="BL983" i="1" s="1"/>
  <c r="BO983" i="1" s="1"/>
  <c r="AV774" i="1"/>
  <c r="BI774" i="1"/>
  <c r="BL774" i="1" s="1"/>
  <c r="BO774" i="1" s="1"/>
  <c r="AV1139" i="1"/>
  <c r="BI1139" i="1"/>
  <c r="BL1139" i="1" s="1"/>
  <c r="BO1139" i="1" s="1"/>
  <c r="AV160" i="1"/>
  <c r="BI160" i="1"/>
  <c r="BL160" i="1" s="1"/>
  <c r="BO160" i="1" s="1"/>
  <c r="AV1069" i="1"/>
  <c r="BI1069" i="1"/>
  <c r="BL1069" i="1" s="1"/>
  <c r="BO1069" i="1" s="1"/>
  <c r="AV553" i="1"/>
  <c r="BI553" i="1"/>
  <c r="BL553" i="1" s="1"/>
  <c r="BO553" i="1" s="1"/>
  <c r="AV18" i="1"/>
  <c r="BI18" i="1"/>
  <c r="BL18" i="1" s="1"/>
  <c r="BO18" i="1" s="1"/>
  <c r="AV213" i="1"/>
  <c r="BI213" i="1"/>
  <c r="BL213" i="1" s="1"/>
  <c r="BO213" i="1" s="1"/>
  <c r="AV161" i="1"/>
  <c r="BI161" i="1"/>
  <c r="BL161" i="1" s="1"/>
  <c r="BO161" i="1" s="1"/>
  <c r="AV953" i="1"/>
  <c r="BI953" i="1"/>
  <c r="BL953" i="1" s="1"/>
  <c r="BO953" i="1" s="1"/>
  <c r="AV31" i="1"/>
  <c r="BI31" i="1"/>
  <c r="BL31" i="1" s="1"/>
  <c r="BO31" i="1" s="1"/>
  <c r="AV699" i="1"/>
  <c r="BI699" i="1"/>
  <c r="BL699" i="1" s="1"/>
  <c r="BO699" i="1" s="1"/>
  <c r="AV567" i="1"/>
  <c r="BI567" i="1"/>
  <c r="BL567" i="1" s="1"/>
  <c r="BO567" i="1" s="1"/>
  <c r="AV849" i="1"/>
  <c r="BI849" i="1"/>
  <c r="BL849" i="1" s="1"/>
  <c r="BO849" i="1" s="1"/>
  <c r="AV619" i="1"/>
  <c r="BI619" i="1"/>
  <c r="BL619" i="1" s="1"/>
  <c r="BO619" i="1" s="1"/>
  <c r="AV669" i="1"/>
  <c r="BI669" i="1"/>
  <c r="BL669" i="1" s="1"/>
  <c r="BO669" i="1" s="1"/>
  <c r="AV1080" i="1"/>
  <c r="BI1080" i="1"/>
  <c r="BL1080" i="1" s="1"/>
  <c r="BO1080" i="1" s="1"/>
  <c r="AV767" i="1"/>
  <c r="BI767" i="1"/>
  <c r="BL767" i="1" s="1"/>
  <c r="BO767" i="1" s="1"/>
  <c r="AV1143" i="1"/>
  <c r="BI1143" i="1"/>
  <c r="BL1143" i="1" s="1"/>
  <c r="BO1143" i="1" s="1"/>
  <c r="AV38" i="1"/>
  <c r="BI38" i="1"/>
  <c r="BL38" i="1" s="1"/>
  <c r="BO38" i="1" s="1"/>
  <c r="AV218" i="1"/>
  <c r="BI218" i="1"/>
  <c r="BL218" i="1" s="1"/>
  <c r="BO218" i="1" s="1"/>
  <c r="AV75" i="1"/>
  <c r="BI75" i="1"/>
  <c r="BL75" i="1" s="1"/>
  <c r="BO75" i="1" s="1"/>
  <c r="AV1054" i="1"/>
  <c r="BI1054" i="1"/>
  <c r="BL1054" i="1" s="1"/>
  <c r="BO1054" i="1" s="1"/>
  <c r="AV128" i="1"/>
  <c r="BI128" i="1"/>
  <c r="BL128" i="1" s="1"/>
  <c r="BO128" i="1" s="1"/>
  <c r="AV815" i="1"/>
  <c r="BI815" i="1"/>
  <c r="BL815" i="1" s="1"/>
  <c r="BO815" i="1" s="1"/>
  <c r="AV479" i="1"/>
  <c r="BI479" i="1"/>
  <c r="BL479" i="1" s="1"/>
  <c r="BO479" i="1" s="1"/>
  <c r="AV140" i="1"/>
  <c r="BI140" i="1"/>
  <c r="BL140" i="1" s="1"/>
  <c r="BO140" i="1" s="1"/>
  <c r="AV122" i="1"/>
  <c r="BI122" i="1"/>
  <c r="BL122" i="1" s="1"/>
  <c r="BO122" i="1" s="1"/>
  <c r="AV820" i="1"/>
  <c r="BI820" i="1"/>
  <c r="BL820" i="1" s="1"/>
  <c r="BO820" i="1" s="1"/>
  <c r="AV130" i="1"/>
  <c r="BI130" i="1"/>
  <c r="BL130" i="1" s="1"/>
  <c r="BO130" i="1" s="1"/>
  <c r="AV124" i="1"/>
  <c r="BI124" i="1"/>
  <c r="BL124" i="1" s="1"/>
  <c r="BO124" i="1" s="1"/>
  <c r="AV253" i="1"/>
  <c r="BI253" i="1"/>
  <c r="BL253" i="1" s="1"/>
  <c r="BO253" i="1" s="1"/>
  <c r="AV1040" i="1"/>
  <c r="BI1040" i="1"/>
  <c r="BL1040" i="1" s="1"/>
  <c r="BO1040" i="1" s="1"/>
  <c r="AV777" i="1"/>
  <c r="BI777" i="1"/>
  <c r="BL777" i="1" s="1"/>
  <c r="BO777" i="1" s="1"/>
  <c r="AV987" i="1"/>
  <c r="BI987" i="1"/>
  <c r="BL987" i="1" s="1"/>
  <c r="BO987" i="1" s="1"/>
  <c r="AV34" i="1"/>
  <c r="BI34" i="1"/>
  <c r="BL34" i="1" s="1"/>
  <c r="BO34" i="1" s="1"/>
  <c r="AV626" i="1"/>
  <c r="BI626" i="1"/>
  <c r="BL626" i="1" s="1"/>
  <c r="BO626" i="1" s="1"/>
  <c r="AV416" i="1"/>
  <c r="BI416" i="1"/>
  <c r="BL416" i="1" s="1"/>
  <c r="BO416" i="1" s="1"/>
  <c r="AV620" i="1"/>
  <c r="BI620" i="1"/>
  <c r="BL620" i="1" s="1"/>
  <c r="BO620" i="1" s="1"/>
  <c r="AV221" i="1"/>
  <c r="BI221" i="1"/>
  <c r="BL221" i="1" s="1"/>
  <c r="BO221" i="1" s="1"/>
  <c r="AV948" i="1"/>
  <c r="BI948" i="1"/>
  <c r="BL948" i="1" s="1"/>
  <c r="BO948" i="1" s="1"/>
  <c r="AV984" i="1"/>
  <c r="BI984" i="1"/>
  <c r="BL984" i="1" s="1"/>
  <c r="BO984" i="1" s="1"/>
  <c r="AV813" i="1"/>
  <c r="BI813" i="1"/>
  <c r="BL813" i="1" s="1"/>
  <c r="BO813" i="1" s="1"/>
  <c r="AV20" i="1"/>
  <c r="BI20" i="1"/>
  <c r="BL20" i="1" s="1"/>
  <c r="BO20" i="1" s="1"/>
  <c r="AV981" i="1"/>
  <c r="BI981" i="1"/>
  <c r="BL981" i="1" s="1"/>
  <c r="BO981" i="1" s="1"/>
  <c r="AV256" i="1"/>
  <c r="BI256" i="1"/>
  <c r="BL256" i="1" s="1"/>
  <c r="BO256" i="1" s="1"/>
  <c r="AV1083" i="1"/>
  <c r="BI1083" i="1"/>
  <c r="BL1083" i="1" s="1"/>
  <c r="BO1083" i="1" s="1"/>
  <c r="AV544" i="1"/>
  <c r="BI544" i="1"/>
  <c r="BL544" i="1" s="1"/>
  <c r="BO544" i="1" s="1"/>
  <c r="AV1039" i="1"/>
  <c r="BI1039" i="1"/>
  <c r="BL1039" i="1" s="1"/>
  <c r="BO1039" i="1" s="1"/>
  <c r="AV631" i="1"/>
  <c r="BI631" i="1"/>
  <c r="BL631" i="1" s="1"/>
  <c r="BO631" i="1" s="1"/>
  <c r="AV850" i="1"/>
  <c r="BI850" i="1"/>
  <c r="BL850" i="1" s="1"/>
  <c r="BO850" i="1" s="1"/>
  <c r="AV618" i="1"/>
  <c r="BI618" i="1"/>
  <c r="BL618" i="1" s="1"/>
  <c r="BO618" i="1" s="1"/>
  <c r="AV95" i="1"/>
  <c r="BI95" i="1"/>
  <c r="BL95" i="1" s="1"/>
  <c r="BO95" i="1" s="1"/>
  <c r="AV323" i="1"/>
  <c r="BI323" i="1"/>
  <c r="BL323" i="1" s="1"/>
  <c r="BO323" i="1" s="1"/>
  <c r="AV351" i="1"/>
  <c r="BI351" i="1"/>
  <c r="BL351" i="1" s="1"/>
  <c r="BO351" i="1" s="1"/>
  <c r="AV138" i="1"/>
  <c r="BI138" i="1"/>
  <c r="BL138" i="1" s="1"/>
  <c r="BO138" i="1" s="1"/>
  <c r="AV195" i="1"/>
  <c r="BI195" i="1"/>
  <c r="BL195" i="1" s="1"/>
  <c r="BO195" i="1" s="1"/>
  <c r="AV147" i="1"/>
  <c r="BI147" i="1"/>
  <c r="BL147" i="1" s="1"/>
  <c r="BO147" i="1" s="1"/>
  <c r="AV872" i="1"/>
  <c r="BI872" i="1"/>
  <c r="BL872" i="1" s="1"/>
  <c r="BO872" i="1" s="1"/>
  <c r="AV540" i="1"/>
  <c r="BI540" i="1"/>
  <c r="BL540" i="1" s="1"/>
  <c r="BO540" i="1" s="1"/>
  <c r="AV47" i="1"/>
  <c r="BI47" i="1"/>
  <c r="BL47" i="1" s="1"/>
  <c r="BO47" i="1" s="1"/>
  <c r="AV959" i="1"/>
  <c r="BI959" i="1"/>
  <c r="BL959" i="1" s="1"/>
  <c r="BO959" i="1" s="1"/>
  <c r="AV708" i="1"/>
  <c r="BI708" i="1"/>
  <c r="BL708" i="1" s="1"/>
  <c r="BO708" i="1" s="1"/>
  <c r="AV541" i="1"/>
  <c r="BI541" i="1"/>
  <c r="BL541" i="1" s="1"/>
  <c r="BO541" i="1" s="1"/>
  <c r="AV290" i="1"/>
  <c r="BI290" i="1"/>
  <c r="BL290" i="1" s="1"/>
  <c r="BO290" i="1" s="1"/>
  <c r="AV1086" i="1"/>
  <c r="BI1086" i="1"/>
  <c r="BL1086" i="1" s="1"/>
  <c r="BO1086" i="1" s="1"/>
  <c r="AV6" i="1"/>
  <c r="BI6" i="1"/>
  <c r="BL6" i="1" s="1"/>
  <c r="BO6" i="1" s="1"/>
  <c r="AV625" i="1"/>
  <c r="BI625" i="1"/>
  <c r="BL625" i="1" s="1"/>
  <c r="BO625" i="1" s="1"/>
  <c r="AV35" i="1"/>
  <c r="BI35" i="1"/>
  <c r="BL35" i="1" s="1"/>
  <c r="BO35" i="1" s="1"/>
  <c r="AV852" i="1"/>
  <c r="BI852" i="1"/>
  <c r="BL852" i="1" s="1"/>
  <c r="BO852" i="1" s="1"/>
  <c r="AV722" i="1"/>
  <c r="BI722" i="1"/>
  <c r="BL722" i="1" s="1"/>
  <c r="BO722" i="1" s="1"/>
  <c r="AV537" i="1"/>
  <c r="BI537" i="1"/>
  <c r="BL537" i="1" s="1"/>
  <c r="BO537" i="1" s="1"/>
  <c r="AV249" i="1"/>
  <c r="BI249" i="1"/>
  <c r="BL249" i="1" s="1"/>
  <c r="BO249" i="1" s="1"/>
  <c r="AV525" i="1"/>
  <c r="BI525" i="1"/>
  <c r="BL525" i="1" s="1"/>
  <c r="BO525" i="1" s="1"/>
  <c r="AV258" i="1"/>
  <c r="BI258" i="1"/>
  <c r="BL258" i="1" s="1"/>
  <c r="BO258" i="1" s="1"/>
  <c r="AV92" i="1"/>
  <c r="BI92" i="1"/>
  <c r="BL92" i="1" s="1"/>
  <c r="BO92" i="1" s="1"/>
  <c r="AV349" i="1"/>
  <c r="BI349" i="1"/>
  <c r="BL349" i="1" s="1"/>
  <c r="BO349" i="1" s="1"/>
  <c r="AV289" i="1"/>
  <c r="BI289" i="1"/>
  <c r="BL289" i="1" s="1"/>
  <c r="BO289" i="1" s="1"/>
  <c r="AV387" i="1"/>
  <c r="BI387" i="1"/>
  <c r="BL387" i="1" s="1"/>
  <c r="BO387" i="1" s="1"/>
  <c r="AV480" i="1"/>
  <c r="BI480" i="1"/>
  <c r="BL480" i="1" s="1"/>
  <c r="BO480" i="1" s="1"/>
  <c r="AV610" i="1"/>
  <c r="BI610" i="1"/>
  <c r="BL610" i="1" s="1"/>
  <c r="BO610" i="1" s="1"/>
  <c r="AV242" i="1"/>
  <c r="BI242" i="1"/>
  <c r="BL242" i="1" s="1"/>
  <c r="BO242" i="1" s="1"/>
  <c r="AV107" i="1"/>
  <c r="BI107" i="1"/>
  <c r="BL107" i="1" s="1"/>
  <c r="BO107" i="1" s="1"/>
  <c r="AV1142" i="1"/>
  <c r="BI1142" i="1"/>
  <c r="BL1142" i="1" s="1"/>
  <c r="BO1142" i="1" s="1"/>
  <c r="AV216" i="1"/>
  <c r="BI216" i="1"/>
  <c r="BL216" i="1" s="1"/>
  <c r="BO216" i="1" s="1"/>
  <c r="AV962" i="1"/>
  <c r="BI962" i="1"/>
  <c r="BL962" i="1" s="1"/>
  <c r="BO962" i="1" s="1"/>
  <c r="AV552" i="1"/>
  <c r="BI552" i="1"/>
  <c r="BL552" i="1" s="1"/>
  <c r="BO552" i="1" s="1"/>
  <c r="AV268" i="1"/>
  <c r="BI268" i="1"/>
  <c r="BL268" i="1" s="1"/>
  <c r="BO268" i="1" s="1"/>
  <c r="AV988" i="1"/>
  <c r="BI988" i="1"/>
  <c r="BL988" i="1" s="1"/>
  <c r="BO988" i="1" s="1"/>
  <c r="AV787" i="1"/>
  <c r="BI787" i="1"/>
  <c r="BL787" i="1" s="1"/>
  <c r="BO787" i="1" s="1"/>
  <c r="AV348" i="1"/>
  <c r="BI348" i="1"/>
  <c r="BL348" i="1" s="1"/>
  <c r="BO348" i="1" s="1"/>
  <c r="AV982" i="1"/>
  <c r="BI982" i="1"/>
  <c r="BL982" i="1" s="1"/>
  <c r="BO982" i="1" s="1"/>
  <c r="AV426" i="1"/>
  <c r="BI426" i="1"/>
  <c r="BL426" i="1" s="1"/>
  <c r="BO426" i="1" s="1"/>
  <c r="AV530" i="1"/>
  <c r="BI530" i="1"/>
  <c r="BL530" i="1" s="1"/>
  <c r="BO530" i="1" s="1"/>
  <c r="AV1167" i="1"/>
  <c r="BI1167" i="1"/>
  <c r="BL1167" i="1" s="1"/>
  <c r="BO1167" i="1" s="1"/>
  <c r="AV431" i="1"/>
  <c r="BI431" i="1"/>
  <c r="BL431" i="1" s="1"/>
  <c r="BO431" i="1" s="1"/>
  <c r="AV48" i="1"/>
  <c r="BI48" i="1"/>
  <c r="BL48" i="1" s="1"/>
  <c r="BO48" i="1" s="1"/>
  <c r="AV334" i="1"/>
  <c r="BI334" i="1"/>
  <c r="BL334" i="1" s="1"/>
  <c r="BO334" i="1" s="1"/>
  <c r="AV1051" i="1"/>
  <c r="BI1051" i="1"/>
  <c r="BL1051" i="1" s="1"/>
  <c r="BO1051" i="1" s="1"/>
  <c r="AV997" i="1"/>
  <c r="BI997" i="1"/>
  <c r="BL997" i="1" s="1"/>
  <c r="BO997" i="1" s="1"/>
  <c r="AV93" i="1"/>
  <c r="BI93" i="1"/>
  <c r="BL93" i="1" s="1"/>
  <c r="BO93" i="1" s="1"/>
  <c r="AV950" i="1"/>
  <c r="BI950" i="1"/>
  <c r="BL950" i="1" s="1"/>
  <c r="BO950" i="1" s="1"/>
  <c r="AV1148" i="1"/>
  <c r="BI1148" i="1"/>
  <c r="BL1148" i="1" s="1"/>
  <c r="BO1148" i="1" s="1"/>
  <c r="AV851" i="1"/>
  <c r="BI851" i="1"/>
  <c r="BL851" i="1" s="1"/>
  <c r="BO851" i="1" s="1"/>
  <c r="AV244" i="1"/>
  <c r="BI244" i="1"/>
  <c r="BL244" i="1" s="1"/>
  <c r="BO244" i="1" s="1"/>
  <c r="AV1087" i="1"/>
  <c r="BI1087" i="1"/>
  <c r="BL1087" i="1" s="1"/>
  <c r="BO1087" i="1" s="1"/>
  <c r="AV407" i="1"/>
  <c r="BI407" i="1"/>
  <c r="BL407" i="1" s="1"/>
  <c r="BO407" i="1" s="1"/>
  <c r="AV1035" i="1"/>
  <c r="BI1035" i="1"/>
  <c r="BL1035" i="1" s="1"/>
  <c r="BO1035" i="1" s="1"/>
  <c r="AV526" i="1"/>
  <c r="BI526" i="1"/>
  <c r="BL526" i="1" s="1"/>
  <c r="BO526" i="1" s="1"/>
  <c r="AV259" i="1"/>
  <c r="BI259" i="1"/>
  <c r="BL259" i="1" s="1"/>
  <c r="BO259" i="1" s="1"/>
  <c r="AV398" i="1"/>
  <c r="BI398" i="1"/>
  <c r="BL398" i="1" s="1"/>
  <c r="BO398" i="1" s="1"/>
  <c r="AV308" i="1"/>
  <c r="BI308" i="1"/>
  <c r="BL308" i="1" s="1"/>
  <c r="BO308" i="1" s="1"/>
  <c r="AV297" i="1"/>
  <c r="BI297" i="1"/>
  <c r="BL297" i="1" s="1"/>
  <c r="BO297" i="1" s="1"/>
  <c r="AV350" i="1"/>
  <c r="BI350" i="1"/>
  <c r="BL350" i="1" s="1"/>
  <c r="BO350" i="1" s="1"/>
  <c r="AV1082" i="1"/>
  <c r="BI1082" i="1"/>
  <c r="BL1082" i="1" s="1"/>
  <c r="BO1082" i="1" s="1"/>
  <c r="AV630" i="1"/>
  <c r="BI630" i="1"/>
  <c r="BL630" i="1" s="1"/>
  <c r="BO630" i="1" s="1"/>
  <c r="AV251" i="1"/>
  <c r="BI251" i="1"/>
  <c r="BL251" i="1" s="1"/>
  <c r="BO251" i="1" s="1"/>
  <c r="AV333" i="1"/>
  <c r="BI333" i="1"/>
  <c r="BL333" i="1" s="1"/>
  <c r="BO333" i="1" s="1"/>
  <c r="AV1169" i="1"/>
  <c r="BI1169" i="1"/>
  <c r="BL1169" i="1" s="1"/>
  <c r="BO1169" i="1" s="1"/>
  <c r="AV80" i="1"/>
  <c r="BI80" i="1"/>
  <c r="BL80" i="1" s="1"/>
  <c r="BO80" i="1" s="1"/>
  <c r="AV704" i="1"/>
  <c r="BI704" i="1"/>
  <c r="BL704" i="1" s="1"/>
  <c r="BO704" i="1" s="1"/>
  <c r="AV320" i="1"/>
  <c r="BI320" i="1"/>
  <c r="BL320" i="1" s="1"/>
  <c r="BO320" i="1" s="1"/>
  <c r="AV148" i="1"/>
  <c r="BI148" i="1"/>
  <c r="BL148" i="1" s="1"/>
  <c r="BO148" i="1" s="1"/>
  <c r="AV818" i="1"/>
  <c r="BI818" i="1"/>
  <c r="BL818" i="1" s="1"/>
  <c r="BO818" i="1" s="1"/>
  <c r="AV1078" i="1"/>
  <c r="BI1078" i="1"/>
  <c r="BL1078" i="1" s="1"/>
  <c r="BO1078" i="1" s="1"/>
  <c r="AV32" i="1"/>
  <c r="BI32" i="1"/>
  <c r="BL32" i="1" s="1"/>
  <c r="BO32" i="1" s="1"/>
  <c r="AV184" i="1"/>
  <c r="BI184" i="1"/>
  <c r="BL184" i="1" s="1"/>
  <c r="BO184" i="1" s="1"/>
  <c r="AV698" i="1"/>
  <c r="BI698" i="1"/>
  <c r="BL698" i="1" s="1"/>
  <c r="BO698" i="1" s="1"/>
  <c r="AV120" i="1"/>
  <c r="BI120" i="1"/>
  <c r="BL120" i="1" s="1"/>
  <c r="BO120" i="1" s="1"/>
  <c r="AV854" i="1"/>
  <c r="BI854" i="1"/>
  <c r="BL854" i="1" s="1"/>
  <c r="BO854" i="1" s="1"/>
  <c r="AV489" i="1"/>
  <c r="BI489" i="1"/>
  <c r="BL489" i="1" s="1"/>
  <c r="BO489" i="1" s="1"/>
  <c r="AV456" i="1"/>
  <c r="BI456" i="1"/>
  <c r="BL456" i="1" s="1"/>
  <c r="BO456" i="1" s="1"/>
  <c r="AV488" i="1"/>
  <c r="BI488" i="1"/>
  <c r="BL488" i="1" s="1"/>
  <c r="BO488" i="1" s="1"/>
  <c r="AV809" i="1"/>
  <c r="BI809" i="1"/>
  <c r="BL809" i="1" s="1"/>
  <c r="BO809" i="1" s="1"/>
  <c r="AV737" i="1"/>
  <c r="BI737" i="1"/>
  <c r="BL737" i="1" s="1"/>
  <c r="BO737" i="1" s="1"/>
  <c r="AV299" i="1"/>
  <c r="BI299" i="1"/>
  <c r="BL299" i="1" s="1"/>
  <c r="BO299" i="1" s="1"/>
  <c r="AV108" i="1"/>
  <c r="BI108" i="1"/>
  <c r="BL108" i="1" s="1"/>
  <c r="BO108" i="1" s="1"/>
  <c r="AV417" i="1"/>
  <c r="BI417" i="1"/>
  <c r="BL417" i="1" s="1"/>
  <c r="BO417" i="1" s="1"/>
  <c r="AV632" i="1"/>
  <c r="BI632" i="1"/>
  <c r="BL632" i="1" s="1"/>
  <c r="BO632" i="1" s="1"/>
  <c r="AV697" i="1"/>
  <c r="BI697" i="1"/>
  <c r="BL697" i="1" s="1"/>
  <c r="BO697" i="1" s="1"/>
  <c r="AV1077" i="1"/>
  <c r="BI1077" i="1"/>
  <c r="BL1077" i="1" s="1"/>
  <c r="BO1077" i="1" s="1"/>
  <c r="AV495" i="1"/>
  <c r="BI495" i="1"/>
  <c r="BL495" i="1" s="1"/>
  <c r="BO495" i="1" s="1"/>
  <c r="AV902" i="1"/>
  <c r="BI902" i="1"/>
  <c r="BL902" i="1" s="1"/>
  <c r="BO902" i="1" s="1"/>
  <c r="AV325" i="1"/>
  <c r="BI325" i="1"/>
  <c r="BL325" i="1" s="1"/>
  <c r="BO325" i="1" s="1"/>
  <c r="AV565" i="1"/>
  <c r="BI565" i="1"/>
  <c r="BL565" i="1" s="1"/>
  <c r="BO565" i="1" s="1"/>
  <c r="AV951" i="1"/>
  <c r="BI951" i="1"/>
  <c r="BL951" i="1" s="1"/>
  <c r="BO951" i="1" s="1"/>
  <c r="AV736" i="1"/>
  <c r="BI736" i="1"/>
  <c r="BL736" i="1" s="1"/>
  <c r="BO736" i="1" s="1"/>
  <c r="AV705" i="1"/>
  <c r="BI705" i="1"/>
  <c r="BL705" i="1" s="1"/>
  <c r="BO705" i="1" s="1"/>
  <c r="AV363" i="1"/>
  <c r="BI363" i="1"/>
  <c r="BL363" i="1" s="1"/>
  <c r="BO363" i="1" s="1"/>
  <c r="AV621" i="1"/>
  <c r="BI621" i="1"/>
  <c r="BL621" i="1" s="1"/>
  <c r="BO621" i="1" s="1"/>
  <c r="AV149" i="1"/>
  <c r="BI149" i="1"/>
  <c r="BL149" i="1" s="1"/>
  <c r="BO149" i="1" s="1"/>
  <c r="AV747" i="1"/>
  <c r="BI747" i="1"/>
  <c r="BL747" i="1" s="1"/>
  <c r="BO747" i="1" s="1"/>
  <c r="AV137" i="1"/>
  <c r="BI137" i="1"/>
  <c r="BL137" i="1" s="1"/>
  <c r="BO137" i="1" s="1"/>
  <c r="AV949" i="1"/>
  <c r="BI949" i="1"/>
  <c r="BL949" i="1" s="1"/>
  <c r="BO949" i="1" s="1"/>
  <c r="AV392" i="1"/>
  <c r="BI392" i="1"/>
  <c r="BL392" i="1" s="1"/>
  <c r="BO392" i="1" s="1"/>
  <c r="AV985" i="1"/>
  <c r="BI985" i="1"/>
  <c r="BL985" i="1" s="1"/>
  <c r="BO985" i="1" s="1"/>
  <c r="AV627" i="1"/>
  <c r="BI627" i="1"/>
  <c r="BL627" i="1" s="1"/>
  <c r="BO627" i="1" s="1"/>
  <c r="AV947" i="1"/>
  <c r="BI947" i="1"/>
  <c r="BL947" i="1" s="1"/>
  <c r="BO947" i="1" s="1"/>
  <c r="AV765" i="1"/>
  <c r="BI765" i="1"/>
  <c r="BL765" i="1" s="1"/>
  <c r="BO765" i="1" s="1"/>
  <c r="AV998" i="1"/>
  <c r="BI998" i="1"/>
  <c r="BL998" i="1" s="1"/>
  <c r="BO998" i="1" s="1"/>
  <c r="AV1140" i="1"/>
  <c r="BI1140" i="1"/>
  <c r="BL1140" i="1" s="1"/>
  <c r="BO1140" i="1" s="1"/>
  <c r="AV214" i="1"/>
  <c r="BI214" i="1"/>
  <c r="BL214" i="1" s="1"/>
  <c r="BO214" i="1" s="1"/>
  <c r="AV946" i="1"/>
  <c r="BI946" i="1"/>
  <c r="BL946" i="1" s="1"/>
  <c r="BO946" i="1" s="1"/>
  <c r="AV243" i="1"/>
  <c r="BI243" i="1"/>
  <c r="BL243" i="1" s="1"/>
  <c r="BO243" i="1" s="1"/>
  <c r="AV485" i="1"/>
  <c r="BI485" i="1"/>
  <c r="BL485" i="1" s="1"/>
  <c r="BO485" i="1" s="1"/>
  <c r="AV364" i="1"/>
  <c r="BI364" i="1"/>
  <c r="BL364" i="1" s="1"/>
  <c r="BO364" i="1" s="1"/>
  <c r="AV1084" i="1"/>
  <c r="BI1084" i="1"/>
  <c r="BL1084" i="1" s="1"/>
  <c r="BO1084" i="1" s="1"/>
  <c r="AV590" i="1"/>
  <c r="BI590" i="1"/>
  <c r="BL590" i="1" s="1"/>
  <c r="BO590" i="1" s="1"/>
  <c r="AV1141" i="1"/>
  <c r="BI1141" i="1"/>
  <c r="BL1141" i="1" s="1"/>
  <c r="BO1141" i="1" s="1"/>
  <c r="AV129" i="1"/>
  <c r="BI129" i="1"/>
  <c r="BL129" i="1" s="1"/>
  <c r="BO129" i="1" s="1"/>
  <c r="AV904" i="1"/>
  <c r="BI904" i="1"/>
  <c r="BL904" i="1" s="1"/>
  <c r="BO904" i="1" s="1"/>
  <c r="AV469" i="1"/>
  <c r="BI469" i="1"/>
  <c r="BL469" i="1" s="1"/>
  <c r="BO469" i="1" s="1"/>
  <c r="AV538" i="1"/>
  <c r="BI538" i="1"/>
  <c r="BL538" i="1" s="1"/>
  <c r="BO538" i="1" s="1"/>
  <c r="AV250" i="1"/>
  <c r="BI250" i="1"/>
  <c r="BL250" i="1" s="1"/>
  <c r="BO250" i="1" s="1"/>
  <c r="AV527" i="1"/>
  <c r="BI527" i="1"/>
  <c r="BL527" i="1" s="1"/>
  <c r="BO527" i="1" s="1"/>
  <c r="AV824" i="1"/>
  <c r="BI824" i="1"/>
  <c r="BL824" i="1" s="1"/>
  <c r="BO824" i="1" s="1"/>
  <c r="AV430" i="1"/>
  <c r="BI430" i="1"/>
  <c r="BL430" i="1" s="1"/>
  <c r="BO430" i="1" s="1"/>
  <c r="AV871" i="1"/>
  <c r="BI871" i="1"/>
  <c r="BL871" i="1" s="1"/>
  <c r="BO871" i="1" s="1"/>
  <c r="AV67" i="1"/>
  <c r="BI67" i="1"/>
  <c r="BL67" i="1" s="1"/>
  <c r="BO67" i="1" s="1"/>
  <c r="AV1108" i="1"/>
  <c r="BI1108" i="1"/>
  <c r="BL1108" i="1" s="1"/>
  <c r="BO1108" i="1" s="1"/>
  <c r="AV918" i="1"/>
  <c r="BI918" i="1"/>
  <c r="BL918" i="1" s="1"/>
  <c r="BO918" i="1" s="1"/>
  <c r="AV738" i="1"/>
  <c r="BI738" i="1"/>
  <c r="BL738" i="1" s="1"/>
  <c r="BO738" i="1" s="1"/>
  <c r="AV39" i="1"/>
  <c r="BI39" i="1"/>
  <c r="BL39" i="1" s="1"/>
  <c r="BO39" i="1" s="1"/>
  <c r="AV539" i="1"/>
  <c r="BI539" i="1"/>
  <c r="BL539" i="1" s="1"/>
  <c r="BO539" i="1" s="1"/>
  <c r="AV66" i="1"/>
  <c r="BI66" i="1"/>
  <c r="BL66" i="1" s="1"/>
  <c r="BO66" i="1" s="1"/>
  <c r="AV94" i="1"/>
  <c r="BI94" i="1"/>
  <c r="BL94" i="1" s="1"/>
  <c r="BO94" i="1" s="1"/>
  <c r="AV1034" i="1"/>
  <c r="BI1034" i="1"/>
  <c r="BL1034" i="1" s="1"/>
  <c r="BO1034" i="1" s="1"/>
  <c r="AV255" i="1"/>
  <c r="BI255" i="1"/>
  <c r="BL255" i="1" s="1"/>
  <c r="BO255" i="1" s="1"/>
  <c r="AV400" i="1"/>
  <c r="BI400" i="1"/>
  <c r="BL400" i="1" s="1"/>
  <c r="BO400" i="1" s="1"/>
  <c r="AV529" i="1"/>
  <c r="BI529" i="1"/>
  <c r="BL529" i="1" s="1"/>
  <c r="BO529" i="1" s="1"/>
  <c r="AV990" i="1"/>
  <c r="BI990" i="1"/>
  <c r="BL990" i="1" s="1"/>
  <c r="BO990" i="1" s="1"/>
  <c r="AV958" i="1"/>
  <c r="BI958" i="1"/>
  <c r="BL958" i="1" s="1"/>
  <c r="BO958" i="1" s="1"/>
  <c r="AV1042" i="1"/>
  <c r="BI1042" i="1"/>
  <c r="BL1042" i="1" s="1"/>
  <c r="BO1042" i="1" s="1"/>
  <c r="AV293" i="1"/>
  <c r="BI293" i="1"/>
  <c r="BL293" i="1" s="1"/>
  <c r="BO293" i="1" s="1"/>
  <c r="AV397" i="1"/>
  <c r="BI397" i="1"/>
  <c r="BL397" i="1" s="1"/>
  <c r="BO397" i="1" s="1"/>
  <c r="AV961" i="1"/>
  <c r="BI961" i="1"/>
  <c r="BL961" i="1" s="1"/>
  <c r="BO961" i="1" s="1"/>
  <c r="AV1006" i="1"/>
  <c r="BI1006" i="1"/>
  <c r="BL1006" i="1" s="1"/>
  <c r="BO1006" i="1" s="1"/>
  <c r="AV30" i="1"/>
  <c r="BI30" i="1"/>
  <c r="BL30" i="1" s="1"/>
  <c r="BO30" i="1" s="1"/>
  <c r="AV102" i="1"/>
  <c r="BI102" i="1"/>
  <c r="BL102" i="1" s="1"/>
  <c r="BO102" i="1" s="1"/>
  <c r="AV22" i="1"/>
  <c r="BI22" i="1"/>
  <c r="BL22" i="1" s="1"/>
  <c r="BO22" i="1" s="1"/>
  <c r="AV965" i="1"/>
  <c r="BI965" i="1"/>
  <c r="BL965" i="1" s="1"/>
  <c r="BO965" i="1" s="1"/>
  <c r="AV125" i="1"/>
  <c r="BI125" i="1"/>
  <c r="BL125" i="1" s="1"/>
  <c r="BO125" i="1" s="1"/>
  <c r="AV740" i="1"/>
  <c r="BI740" i="1"/>
  <c r="BL740" i="1" s="1"/>
  <c r="BO740" i="1" s="1"/>
  <c r="AV194" i="1"/>
  <c r="BI194" i="1"/>
  <c r="BL194" i="1" s="1"/>
  <c r="BO194" i="1" s="1"/>
  <c r="AV330" i="1"/>
  <c r="BI330" i="1"/>
  <c r="BL330" i="1" s="1"/>
  <c r="BO330" i="1" s="1"/>
  <c r="AV291" i="1"/>
  <c r="BI291" i="1"/>
  <c r="BL291" i="1" s="1"/>
  <c r="BO291" i="1" s="1"/>
  <c r="AV324" i="1"/>
  <c r="BI324" i="1"/>
  <c r="BL324" i="1" s="1"/>
  <c r="BO324" i="1" s="1"/>
  <c r="AV648" i="1"/>
  <c r="BI648" i="1"/>
  <c r="BL648" i="1" s="1"/>
  <c r="BO648" i="1" s="1"/>
  <c r="AV335" i="1"/>
  <c r="BI335" i="1"/>
  <c r="BL335" i="1" s="1"/>
  <c r="BO335" i="1" s="1"/>
  <c r="AV2" i="1"/>
  <c r="BI2" i="1"/>
  <c r="BL2" i="1" s="1"/>
  <c r="BO2" i="1" s="1"/>
  <c r="AV814" i="1"/>
  <c r="BI814" i="1"/>
  <c r="BL814" i="1" s="1"/>
  <c r="BO814" i="1" s="1"/>
  <c r="AV478" i="1"/>
  <c r="BI478" i="1"/>
  <c r="BL478" i="1" s="1"/>
  <c r="BO478" i="1" s="1"/>
  <c r="AV347" i="1"/>
  <c r="BI347" i="1"/>
  <c r="BL347" i="1" s="1"/>
  <c r="BO347" i="1" s="1"/>
  <c r="AV596" i="1"/>
  <c r="BI596" i="1"/>
  <c r="BL596" i="1" s="1"/>
  <c r="BO596" i="1" s="1"/>
  <c r="AV789" i="1"/>
  <c r="BI789" i="1"/>
  <c r="BL789" i="1" s="1"/>
  <c r="BO789" i="1" s="1"/>
  <c r="AV292" i="1"/>
  <c r="BI292" i="1"/>
  <c r="BL292" i="1" s="1"/>
  <c r="BO292" i="1" s="1"/>
  <c r="AV441" i="1"/>
  <c r="BI441" i="1"/>
  <c r="BL441" i="1" s="1"/>
  <c r="BO441" i="1" s="1"/>
  <c r="AV671" i="1"/>
  <c r="BI671" i="1"/>
  <c r="BL671" i="1" s="1"/>
  <c r="BO671" i="1" s="1"/>
  <c r="AV1033" i="1"/>
  <c r="BI1033" i="1"/>
  <c r="BL1033" i="1" s="1"/>
  <c r="BO1033" i="1" s="1"/>
  <c r="AV487" i="1"/>
  <c r="BI487" i="1"/>
  <c r="BL487" i="1" s="1"/>
  <c r="BO487" i="1" s="1"/>
  <c r="AV215" i="1"/>
  <c r="BI215" i="1"/>
  <c r="BL215" i="1" s="1"/>
  <c r="BO215" i="1" s="1"/>
  <c r="AV1050" i="1"/>
  <c r="BI1050" i="1"/>
  <c r="BL1050" i="1" s="1"/>
  <c r="BO1050" i="1" s="1"/>
  <c r="AV1075" i="1"/>
  <c r="BI1075" i="1"/>
  <c r="BL1075" i="1" s="1"/>
  <c r="BO1075" i="1" s="1"/>
  <c r="AV394" i="1"/>
  <c r="BI394" i="1"/>
  <c r="BL394" i="1" s="1"/>
  <c r="BO394" i="1" s="1"/>
  <c r="AV119" i="1"/>
  <c r="BI119" i="1"/>
  <c r="BL119" i="1" s="1"/>
  <c r="BO119" i="1" s="1"/>
  <c r="AV90" i="1"/>
  <c r="BI90" i="1"/>
  <c r="BL90" i="1" s="1"/>
  <c r="BO90" i="1" s="1"/>
  <c r="AV159" i="1"/>
  <c r="BI159" i="1"/>
  <c r="BL159" i="1" s="1"/>
  <c r="BO159" i="1" s="1"/>
  <c r="AV33" i="1"/>
  <c r="BI33" i="1"/>
  <c r="BL33" i="1" s="1"/>
  <c r="BO33" i="1" s="1"/>
  <c r="AV399" i="1"/>
  <c r="BI399" i="1"/>
  <c r="BL399" i="1" s="1"/>
  <c r="BO399" i="1" s="1"/>
  <c r="AV217" i="1"/>
  <c r="BI217" i="1"/>
  <c r="BL217" i="1" s="1"/>
  <c r="BO217" i="1" s="1"/>
  <c r="AV1056" i="1"/>
  <c r="BI1056" i="1"/>
  <c r="BL1056" i="1" s="1"/>
  <c r="BO1056" i="1" s="1"/>
  <c r="AV817" i="1"/>
  <c r="BI817" i="1"/>
  <c r="BL817" i="1" s="1"/>
  <c r="BO817" i="1" s="1"/>
  <c r="AV332" i="1"/>
  <c r="BI332" i="1"/>
  <c r="BL332" i="1" s="1"/>
  <c r="BO332" i="1" s="1"/>
  <c r="AV365" i="1"/>
  <c r="BI365" i="1"/>
  <c r="BL365" i="1" s="1"/>
  <c r="BO365" i="1" s="1"/>
  <c r="AV294" i="1"/>
  <c r="BI294" i="1"/>
  <c r="BL294" i="1" s="1"/>
  <c r="BO294" i="1" s="1"/>
  <c r="AV300" i="1"/>
  <c r="BI300" i="1"/>
  <c r="BL300" i="1" s="1"/>
  <c r="BO300" i="1" s="1"/>
  <c r="AV158" i="1"/>
  <c r="BI158" i="1"/>
  <c r="BL158" i="1" s="1"/>
  <c r="BO158" i="1" s="1"/>
  <c r="AV903" i="1"/>
  <c r="BI903" i="1"/>
  <c r="BL903" i="1" s="1"/>
  <c r="BO903" i="1" s="1"/>
  <c r="AV21" i="1"/>
  <c r="BI21" i="1"/>
  <c r="BL21" i="1" s="1"/>
  <c r="BO21" i="1" s="1"/>
  <c r="AV785" i="1"/>
  <c r="BI785" i="1"/>
  <c r="BL785" i="1" s="1"/>
  <c r="BO785" i="1" s="1"/>
  <c r="AV786" i="1"/>
  <c r="BI786" i="1"/>
  <c r="BL786" i="1" s="1"/>
  <c r="BO786" i="1" s="1"/>
  <c r="AV429" i="1"/>
  <c r="BI429" i="1"/>
  <c r="BL429" i="1" s="1"/>
  <c r="BO429" i="1" s="1"/>
  <c r="AV486" i="1"/>
  <c r="BI486" i="1"/>
  <c r="BL486" i="1" s="1"/>
  <c r="BO486" i="1" s="1"/>
  <c r="AV986" i="1"/>
  <c r="BI986" i="1"/>
  <c r="BL986" i="1" s="1"/>
  <c r="BO986" i="1" s="1"/>
  <c r="AV1015" i="1"/>
  <c r="BI1015" i="1"/>
  <c r="BL1015" i="1" s="1"/>
  <c r="BO1015" i="1" s="1"/>
  <c r="AV24" i="1"/>
  <c r="BI24" i="1"/>
  <c r="BL24" i="1" s="1"/>
  <c r="BO24" i="1" s="1"/>
  <c r="AV867" i="1"/>
  <c r="BI867" i="1"/>
  <c r="BL867" i="1" s="1"/>
  <c r="BO867" i="1" s="1"/>
  <c r="AV700" i="1"/>
  <c r="BI700" i="1"/>
  <c r="BL700" i="1" s="1"/>
  <c r="BO700" i="1" s="1"/>
  <c r="AV295" i="1"/>
  <c r="BI295" i="1"/>
  <c r="BL295" i="1" s="1"/>
  <c r="BO295" i="1" s="1"/>
  <c r="AV768" i="1"/>
  <c r="BI768" i="1"/>
  <c r="BL768" i="1" s="1"/>
  <c r="BO768" i="1" s="1"/>
  <c r="AV960" i="1"/>
  <c r="BI960" i="1"/>
  <c r="BL960" i="1" s="1"/>
  <c r="BO960" i="1" s="1"/>
  <c r="AV825" i="1"/>
  <c r="BI825" i="1"/>
  <c r="BL825" i="1" s="1"/>
  <c r="BO825" i="1" s="1"/>
  <c r="AV71" i="1"/>
  <c r="BI71" i="1"/>
  <c r="BL71" i="1" s="1"/>
  <c r="BO71" i="1" s="1"/>
  <c r="AV516" i="1"/>
  <c r="BI516" i="1"/>
  <c r="BL516" i="1" s="1"/>
  <c r="BO516" i="1" s="1"/>
  <c r="AV543" i="1"/>
  <c r="BI543" i="1"/>
  <c r="BL543" i="1" s="1"/>
  <c r="BO543" i="1" s="1"/>
  <c r="AV1055" i="1"/>
  <c r="BI1055" i="1"/>
  <c r="BL1055" i="1" s="1"/>
  <c r="BO1055" i="1" s="1"/>
  <c r="AV1076" i="1"/>
  <c r="BI1076" i="1"/>
  <c r="BL1076" i="1" s="1"/>
  <c r="BO1076" i="1" s="1"/>
  <c r="AV835" i="1"/>
  <c r="BI835" i="1"/>
  <c r="BL835" i="1" s="1"/>
  <c r="BO835" i="1" s="1"/>
  <c r="AV564" i="1"/>
  <c r="BI564" i="1"/>
  <c r="BL564" i="1" s="1"/>
  <c r="BO564" i="1" s="1"/>
  <c r="AV458" i="1"/>
  <c r="BI458" i="1"/>
  <c r="BL458" i="1" s="1"/>
  <c r="BO458" i="1" s="1"/>
  <c r="AV1041" i="1"/>
  <c r="BI1041" i="1"/>
  <c r="BL1041" i="1" s="1"/>
  <c r="BO1041" i="1" s="1"/>
  <c r="AV974" i="1"/>
  <c r="BI974" i="1"/>
  <c r="BL974" i="1" s="1"/>
  <c r="BO974" i="1" s="1"/>
  <c r="AV110" i="1"/>
  <c r="BI110" i="1"/>
  <c r="BL110" i="1" s="1"/>
  <c r="BO110" i="1" s="1"/>
  <c r="AV56" i="1"/>
  <c r="BI56" i="1"/>
  <c r="BL56" i="1" s="1"/>
  <c r="BO56" i="1" s="1"/>
  <c r="AV587" i="1"/>
  <c r="BI587" i="1"/>
  <c r="BL587" i="1" s="1"/>
  <c r="BO587" i="1" s="1"/>
  <c r="AV245" i="1"/>
  <c r="BI245" i="1"/>
  <c r="BL245" i="1" s="1"/>
  <c r="BO245" i="1" s="1"/>
  <c r="AV381" i="1"/>
  <c r="BI381" i="1"/>
  <c r="BL381" i="1" s="1"/>
  <c r="BO381" i="1" s="1"/>
  <c r="AV622" i="1"/>
  <c r="BI622" i="1"/>
  <c r="BL622" i="1" s="1"/>
  <c r="BO622" i="1" s="1"/>
  <c r="AV252" i="1"/>
  <c r="BI252" i="1"/>
  <c r="BL252" i="1" s="1"/>
  <c r="BO252" i="1" s="1"/>
  <c r="AV475" i="1"/>
  <c r="BI475" i="1"/>
  <c r="BL475" i="1" s="1"/>
  <c r="BO475" i="1" s="1"/>
  <c r="AV611" i="1"/>
  <c r="BI611" i="1"/>
  <c r="BL611" i="1" s="1"/>
  <c r="BO611" i="1" s="1"/>
  <c r="AV542" i="1"/>
  <c r="BI542" i="1"/>
  <c r="BL542" i="1" s="1"/>
  <c r="BO542" i="1" s="1"/>
  <c r="AV405" i="1"/>
  <c r="BI405" i="1"/>
  <c r="BL405" i="1" s="1"/>
  <c r="BO405" i="1" s="1"/>
  <c r="AV1085" i="1"/>
  <c r="BI1085" i="1"/>
  <c r="BL1085" i="1" s="1"/>
  <c r="BO1085" i="1" s="1"/>
  <c r="AV352" i="1"/>
  <c r="BI352" i="1"/>
  <c r="BL352" i="1" s="1"/>
  <c r="BO352" i="1" s="1"/>
  <c r="AV37" i="1"/>
  <c r="BI37" i="1"/>
  <c r="BL37" i="1" s="1"/>
  <c r="BO37" i="1" s="1"/>
  <c r="AV1081" i="1"/>
  <c r="BI1081" i="1"/>
  <c r="BL1081" i="1" s="1"/>
  <c r="BO1081" i="1" s="1"/>
  <c r="AV810" i="1"/>
  <c r="BI810" i="1"/>
  <c r="BL810" i="1" s="1"/>
  <c r="BO810" i="1" s="1"/>
  <c r="AX810" i="1"/>
  <c r="AU810" i="1"/>
  <c r="BN810" i="1"/>
  <c r="BQ810" i="1"/>
  <c r="AY810" i="1"/>
  <c r="BJ810" i="1"/>
  <c r="BN539" i="1"/>
  <c r="AX539" i="1"/>
  <c r="BJ539" i="1"/>
  <c r="AY539" i="1"/>
  <c r="AU539" i="1"/>
  <c r="BQ539" i="1"/>
  <c r="BJ1086" i="1"/>
  <c r="AX1086" i="1"/>
  <c r="BQ1086" i="1"/>
  <c r="AY1086" i="1"/>
  <c r="AU1087" i="1"/>
  <c r="AU1086" i="1"/>
  <c r="BN1086" i="1"/>
  <c r="BJ1087" i="1"/>
  <c r="BQ1087" i="1"/>
  <c r="AY1087" i="1"/>
  <c r="BN1087" i="1"/>
  <c r="AX1087" i="1"/>
  <c r="BQ744" i="1"/>
  <c r="AV744" i="1"/>
  <c r="BQ505" i="1"/>
  <c r="AV505" i="1"/>
  <c r="AY386" i="1"/>
  <c r="AV386" i="1"/>
  <c r="BJ536" i="1"/>
  <c r="BJ124" i="1"/>
  <c r="AY400" i="1"/>
  <c r="BJ400" i="1"/>
  <c r="BJ587" i="1"/>
  <c r="AU332" i="1"/>
  <c r="BJ332" i="1"/>
  <c r="BJ818" i="1"/>
  <c r="BJ24" i="1"/>
  <c r="AU22" i="1"/>
  <c r="BJ22" i="1"/>
  <c r="BJ125" i="1"/>
  <c r="BJ95" i="1"/>
  <c r="BJ1050" i="1"/>
  <c r="BJ623" i="1"/>
  <c r="AY983" i="1"/>
  <c r="BJ983" i="1"/>
  <c r="AX34" i="1"/>
  <c r="BJ34" i="1"/>
  <c r="BN538" i="1"/>
  <c r="BJ538" i="1"/>
  <c r="BJ258" i="1"/>
  <c r="BJ119" i="1"/>
  <c r="AX184" i="1"/>
  <c r="BJ184" i="1"/>
  <c r="BJ18" i="1"/>
  <c r="AY622" i="1"/>
  <c r="BJ622" i="1"/>
  <c r="BQ767" i="1"/>
  <c r="BJ767" i="1"/>
  <c r="BJ951" i="1"/>
  <c r="BJ401" i="1"/>
  <c r="AX147" i="1"/>
  <c r="BJ147" i="1"/>
  <c r="BN120" i="1"/>
  <c r="BJ120" i="1"/>
  <c r="BJ544" i="1"/>
  <c r="BJ397" i="1"/>
  <c r="BJ479" i="1"/>
  <c r="BN398" i="1"/>
  <c r="BJ398" i="1"/>
  <c r="BJ140" i="1"/>
  <c r="AX308" i="1"/>
  <c r="BJ308" i="1"/>
  <c r="BJ126" i="1"/>
  <c r="BL126" i="1"/>
  <c r="BO126" i="1" s="1"/>
  <c r="AX542" i="1"/>
  <c r="BJ542" i="1"/>
  <c r="AU631" i="1"/>
  <c r="BJ631" i="1"/>
  <c r="AX456" i="1"/>
  <c r="BJ456" i="1"/>
  <c r="BN441" i="1"/>
  <c r="BJ441" i="1"/>
  <c r="BJ488" i="1"/>
  <c r="AY850" i="1"/>
  <c r="BJ850" i="1"/>
  <c r="AU671" i="1"/>
  <c r="BJ671" i="1"/>
  <c r="BJ645" i="1"/>
  <c r="BJ788" i="1"/>
  <c r="BJ739" i="1"/>
  <c r="BJ949" i="1"/>
  <c r="BJ1054" i="1"/>
  <c r="AU816" i="1"/>
  <c r="BJ816" i="1"/>
  <c r="BJ123" i="1"/>
  <c r="AU458" i="1"/>
  <c r="BJ458" i="1"/>
  <c r="AY1041" i="1"/>
  <c r="BJ1041" i="1"/>
  <c r="BQ56" i="1"/>
  <c r="BJ56" i="1"/>
  <c r="BJ902" i="1"/>
  <c r="BJ1085" i="1"/>
  <c r="BN37" i="1"/>
  <c r="BJ37" i="1"/>
  <c r="BJ1081" i="1"/>
  <c r="BL209" i="1"/>
  <c r="BO209" i="1" s="1"/>
  <c r="BJ209" i="1"/>
  <c r="BJ148" i="1"/>
  <c r="BJ194" i="1"/>
  <c r="BJ330" i="1"/>
  <c r="BJ984" i="1"/>
  <c r="BJ291" i="1"/>
  <c r="BJ545" i="1"/>
  <c r="AY333" i="1"/>
  <c r="BJ333" i="1"/>
  <c r="BJ965" i="1"/>
  <c r="AY296" i="1"/>
  <c r="BJ296" i="1"/>
  <c r="AY1042" i="1"/>
  <c r="BJ1042" i="1"/>
  <c r="AU293" i="1"/>
  <c r="BJ293" i="1"/>
  <c r="AY48" i="1"/>
  <c r="BJ48" i="1"/>
  <c r="BN997" i="1"/>
  <c r="BJ997" i="1"/>
  <c r="BJ1074" i="1"/>
  <c r="BQ650" i="1"/>
  <c r="BJ650" i="1"/>
  <c r="BN1143" i="1"/>
  <c r="BJ1143" i="1"/>
  <c r="BJ737" i="1"/>
  <c r="BJ487" i="1"/>
  <c r="BJ108" i="1"/>
  <c r="BJ218" i="1"/>
  <c r="AX127" i="1"/>
  <c r="BJ127" i="1"/>
  <c r="BL127" i="1"/>
  <c r="BO127" i="1" s="1"/>
  <c r="AU109" i="1"/>
  <c r="BJ109" i="1"/>
  <c r="AY288" i="1"/>
  <c r="BJ288" i="1"/>
  <c r="BN250" i="1"/>
  <c r="BJ250" i="1"/>
  <c r="BN527" i="1"/>
  <c r="BJ527" i="1"/>
  <c r="BN644" i="1"/>
  <c r="BJ644" i="1"/>
  <c r="BN23" i="1"/>
  <c r="BJ23" i="1"/>
  <c r="BJ625" i="1"/>
  <c r="BJ35" i="1"/>
  <c r="BJ722" i="1"/>
  <c r="BJ92" i="1"/>
  <c r="BJ102" i="1"/>
  <c r="AY335" i="1"/>
  <c r="BJ335" i="1"/>
  <c r="AU981" i="1"/>
  <c r="BJ981" i="1"/>
  <c r="BJ814" i="1"/>
  <c r="AX478" i="1"/>
  <c r="BJ478" i="1"/>
  <c r="BJ1139" i="1"/>
  <c r="BJ245" i="1"/>
  <c r="BN252" i="1"/>
  <c r="BJ252" i="1"/>
  <c r="AY505" i="1"/>
  <c r="BL505" i="1"/>
  <c r="BO505" i="1" s="1"/>
  <c r="BJ505" i="1"/>
  <c r="BQ619" i="1"/>
  <c r="BJ619" i="1"/>
  <c r="BN1080" i="1"/>
  <c r="BJ1080" i="1"/>
  <c r="BL156" i="1"/>
  <c r="BO156" i="1" s="1"/>
  <c r="BJ156" i="1"/>
  <c r="BJ621" i="1"/>
  <c r="BJ121" i="1"/>
  <c r="AU90" i="1"/>
  <c r="BJ90" i="1"/>
  <c r="BJ195" i="1"/>
  <c r="AY540" i="1"/>
  <c r="BJ540" i="1"/>
  <c r="BJ1083" i="1"/>
  <c r="BJ158" i="1"/>
  <c r="BJ903" i="1"/>
  <c r="BJ429" i="1"/>
  <c r="BJ1015" i="1"/>
  <c r="BJ813" i="1"/>
  <c r="BJ1078" i="1"/>
  <c r="BJ324" i="1"/>
  <c r="AY480" i="1"/>
  <c r="BJ480" i="1"/>
  <c r="AX610" i="1"/>
  <c r="BJ610" i="1"/>
  <c r="BJ242" i="1"/>
  <c r="AU107" i="1"/>
  <c r="BJ107" i="1"/>
  <c r="AY1142" i="1"/>
  <c r="BJ1142" i="1"/>
  <c r="AU216" i="1"/>
  <c r="BJ216" i="1"/>
  <c r="AU962" i="1"/>
  <c r="BJ962" i="1"/>
  <c r="AU552" i="1"/>
  <c r="BJ552" i="1"/>
  <c r="AX268" i="1"/>
  <c r="BJ268" i="1"/>
  <c r="AU988" i="1"/>
  <c r="BJ988" i="1"/>
  <c r="AY399" i="1"/>
  <c r="BJ399" i="1"/>
  <c r="AU47" i="1"/>
  <c r="BJ47" i="1"/>
  <c r="AX217" i="1"/>
  <c r="BJ217" i="1"/>
  <c r="BJ1056" i="1"/>
  <c r="AY1077" i="1"/>
  <c r="BJ1077" i="1"/>
  <c r="AX817" i="1"/>
  <c r="BJ817" i="1"/>
  <c r="BJ320" i="1"/>
  <c r="AU626" i="1"/>
  <c r="BJ626" i="1"/>
  <c r="BN416" i="1"/>
  <c r="BJ416" i="1"/>
  <c r="AY193" i="1"/>
  <c r="BJ193" i="1"/>
  <c r="BL193" i="1"/>
  <c r="BO193" i="1" s="1"/>
  <c r="BQ19" i="1"/>
  <c r="BJ19" i="1"/>
  <c r="BQ365" i="1"/>
  <c r="BJ365" i="1"/>
  <c r="BJ541" i="1"/>
  <c r="BQ278" i="1"/>
  <c r="BJ278" i="1"/>
  <c r="BL278" i="1"/>
  <c r="BO278" i="1" s="1"/>
  <c r="BJ294" i="1"/>
  <c r="BQ290" i="1"/>
  <c r="BJ290" i="1"/>
  <c r="AX325" i="1"/>
  <c r="BJ325" i="1"/>
  <c r="BJ766" i="1"/>
  <c r="BJ853" i="1"/>
  <c r="BJ707" i="1"/>
  <c r="BJ392" i="1"/>
  <c r="AY1035" i="1"/>
  <c r="BJ1035" i="1"/>
  <c r="AY526" i="1"/>
  <c r="BJ526" i="1"/>
  <c r="BJ259" i="1"/>
  <c r="BJ974" i="1"/>
  <c r="BN959" i="1"/>
  <c r="BJ959" i="1"/>
  <c r="BJ405" i="1"/>
  <c r="BJ620" i="1"/>
  <c r="BJ221" i="1"/>
  <c r="BJ867" i="1"/>
  <c r="BJ1169" i="1"/>
  <c r="AX777" i="1"/>
  <c r="BJ777" i="1"/>
  <c r="BJ958" i="1"/>
  <c r="BJ815" i="1"/>
  <c r="BN334" i="1"/>
  <c r="BJ334" i="1"/>
  <c r="BQ1051" i="1"/>
  <c r="BJ1051" i="1"/>
  <c r="AX297" i="1"/>
  <c r="BJ297" i="1"/>
  <c r="AY350" i="1"/>
  <c r="BJ350" i="1"/>
  <c r="BJ809" i="1"/>
  <c r="BJ1033" i="1"/>
  <c r="BJ299" i="1"/>
  <c r="BJ323" i="1"/>
  <c r="BJ75" i="1"/>
  <c r="BJ49" i="1"/>
  <c r="AX322" i="1"/>
  <c r="BJ322" i="1"/>
  <c r="AX811" i="1"/>
  <c r="BJ811" i="1"/>
  <c r="AY80" i="1"/>
  <c r="BJ80" i="1"/>
  <c r="AU740" i="1"/>
  <c r="BJ740" i="1"/>
  <c r="BJ704" i="1"/>
  <c r="AU430" i="1"/>
  <c r="BJ430" i="1"/>
  <c r="BQ691" i="1"/>
  <c r="BJ691" i="1"/>
  <c r="BJ1079" i="1"/>
  <c r="BJ280" i="1"/>
  <c r="BL280" i="1"/>
  <c r="BO280" i="1" s="1"/>
  <c r="BJ852" i="1"/>
  <c r="BJ249" i="1"/>
  <c r="BJ525" i="1"/>
  <c r="BJ321" i="1"/>
  <c r="AU648" i="1"/>
  <c r="BJ648" i="1"/>
  <c r="BJ20" i="1"/>
  <c r="AU256" i="1"/>
  <c r="BJ256" i="1"/>
  <c r="BJ160" i="1"/>
  <c r="AU553" i="1"/>
  <c r="BJ553" i="1"/>
  <c r="BJ381" i="1"/>
  <c r="BJ475" i="1"/>
  <c r="BQ871" i="1"/>
  <c r="BJ871" i="1"/>
  <c r="AX849" i="1"/>
  <c r="BJ849" i="1"/>
  <c r="BJ565" i="1"/>
  <c r="BJ363" i="1"/>
  <c r="BJ149" i="1"/>
  <c r="BJ747" i="1"/>
  <c r="BJ528" i="1"/>
  <c r="AU12" i="1"/>
  <c r="BL12" i="1"/>
  <c r="BO12" i="1" s="1"/>
  <c r="BJ12" i="1"/>
  <c r="AY159" i="1"/>
  <c r="BJ159" i="1"/>
  <c r="AY872" i="1"/>
  <c r="BJ872" i="1"/>
  <c r="AY277" i="1"/>
  <c r="BL277" i="1"/>
  <c r="BO277" i="1" s="1"/>
  <c r="BJ277" i="1"/>
  <c r="BJ596" i="1"/>
  <c r="BJ919" i="1"/>
  <c r="BL919" i="1"/>
  <c r="BO919" i="1" s="1"/>
  <c r="BJ21" i="1"/>
  <c r="BJ486" i="1"/>
  <c r="BJ66" i="1"/>
  <c r="BJ819" i="1"/>
  <c r="BJ812" i="1"/>
  <c r="BJ38" i="1"/>
  <c r="BJ94" i="1"/>
  <c r="BJ1034" i="1"/>
  <c r="BJ741" i="1"/>
  <c r="BJ281" i="1"/>
  <c r="BL281" i="1"/>
  <c r="BO281" i="1" s="1"/>
  <c r="BJ132" i="1"/>
  <c r="BL132" i="1"/>
  <c r="BO132" i="1" s="1"/>
  <c r="BJ255" i="1"/>
  <c r="BJ139" i="1"/>
  <c r="BJ351" i="1"/>
  <c r="BJ1075" i="1"/>
  <c r="BJ394" i="1"/>
  <c r="AY53" i="1"/>
  <c r="BJ53" i="1"/>
  <c r="BL53" i="1"/>
  <c r="BO53" i="1" s="1"/>
  <c r="BJ627" i="1"/>
  <c r="BJ947" i="1"/>
  <c r="BJ765" i="1"/>
  <c r="AX998" i="1"/>
  <c r="BJ998" i="1"/>
  <c r="AY1140" i="1"/>
  <c r="BJ1140" i="1"/>
  <c r="AY214" i="1"/>
  <c r="BJ214" i="1"/>
  <c r="AX946" i="1"/>
  <c r="BJ946" i="1"/>
  <c r="AU243" i="1"/>
  <c r="BJ243" i="1"/>
  <c r="BJ485" i="1"/>
  <c r="AU364" i="1"/>
  <c r="BJ364" i="1"/>
  <c r="AX787" i="1"/>
  <c r="BJ787" i="1"/>
  <c r="BJ348" i="1"/>
  <c r="BJ982" i="1"/>
  <c r="AU426" i="1"/>
  <c r="BJ426" i="1"/>
  <c r="AY530" i="1"/>
  <c r="BJ530" i="1"/>
  <c r="AY1167" i="1"/>
  <c r="BJ1167" i="1"/>
  <c r="AU431" i="1"/>
  <c r="BJ431" i="1"/>
  <c r="AU213" i="1"/>
  <c r="BJ213" i="1"/>
  <c r="BJ161" i="1"/>
  <c r="BN953" i="1"/>
  <c r="BJ953" i="1"/>
  <c r="BN31" i="1"/>
  <c r="BJ31" i="1"/>
  <c r="BN699" i="1"/>
  <c r="BJ699" i="1"/>
  <c r="AU744" i="1"/>
  <c r="BJ744" i="1"/>
  <c r="BL744" i="1"/>
  <c r="BO744" i="1" s="1"/>
  <c r="BJ155" i="1"/>
  <c r="BL155" i="1"/>
  <c r="BO155" i="1" s="1"/>
  <c r="BN950" i="1"/>
  <c r="BJ950" i="1"/>
  <c r="BQ1148" i="1"/>
  <c r="BJ1148" i="1"/>
  <c r="AU851" i="1"/>
  <c r="BJ851" i="1"/>
  <c r="BN244" i="1"/>
  <c r="BJ244" i="1"/>
  <c r="BJ84" i="1"/>
  <c r="BJ890" i="1"/>
  <c r="BJ68" i="1"/>
  <c r="BL68" i="1"/>
  <c r="BO68" i="1" s="1"/>
  <c r="BJ985" i="1"/>
  <c r="BJ790" i="1"/>
  <c r="BJ128" i="1"/>
  <c r="BJ529" i="1"/>
  <c r="AY990" i="1"/>
  <c r="BJ990" i="1"/>
  <c r="AU110" i="1"/>
  <c r="BJ110" i="1"/>
  <c r="AY495" i="1"/>
  <c r="BJ495" i="1"/>
  <c r="BJ708" i="1"/>
  <c r="BN352" i="1"/>
  <c r="BJ352" i="1"/>
  <c r="BJ153" i="1"/>
  <c r="BL153" i="1"/>
  <c r="BO153" i="1" s="1"/>
  <c r="BJ948" i="1"/>
  <c r="BJ700" i="1"/>
  <c r="BJ855" i="1"/>
  <c r="BJ253" i="1"/>
  <c r="AX1040" i="1"/>
  <c r="BJ1040" i="1"/>
  <c r="AU356" i="1"/>
  <c r="BJ356" i="1"/>
  <c r="BJ279" i="1"/>
  <c r="BL279" i="1"/>
  <c r="BO279" i="1" s="1"/>
  <c r="BJ93" i="1"/>
  <c r="BQ122" i="1"/>
  <c r="BJ122" i="1"/>
  <c r="BJ618" i="1"/>
  <c r="BJ215" i="1"/>
  <c r="BJ407" i="1"/>
  <c r="BJ406" i="1"/>
  <c r="AY624" i="1"/>
  <c r="BJ624" i="1"/>
  <c r="BJ531" i="1"/>
  <c r="AU987" i="1"/>
  <c r="BJ987" i="1"/>
  <c r="AX185" i="1"/>
  <c r="BJ185" i="1"/>
  <c r="BN824" i="1"/>
  <c r="BJ824" i="1"/>
  <c r="AU848" i="1"/>
  <c r="BJ848" i="1"/>
  <c r="BN649" i="1"/>
  <c r="BJ649" i="1"/>
  <c r="BJ6" i="1"/>
  <c r="BJ537" i="1"/>
  <c r="BJ251" i="1"/>
  <c r="BJ138" i="1"/>
  <c r="AX32" i="1"/>
  <c r="BJ32" i="1"/>
  <c r="BJ2" i="1"/>
  <c r="AX698" i="1"/>
  <c r="BJ698" i="1"/>
  <c r="AY774" i="1"/>
  <c r="BJ774" i="1"/>
  <c r="AU1069" i="1"/>
  <c r="BJ1069" i="1"/>
  <c r="BJ611" i="1"/>
  <c r="BQ567" i="1"/>
  <c r="BJ567" i="1"/>
  <c r="BN669" i="1"/>
  <c r="BJ669" i="1"/>
  <c r="BJ736" i="1"/>
  <c r="BJ705" i="1"/>
  <c r="BJ154" i="1"/>
  <c r="BL154" i="1"/>
  <c r="BO154" i="1" s="1"/>
  <c r="BJ137" i="1"/>
  <c r="BJ417" i="1"/>
  <c r="BJ632" i="1"/>
  <c r="AX33" i="1"/>
  <c r="BJ33" i="1"/>
  <c r="AY697" i="1"/>
  <c r="BJ697" i="1"/>
  <c r="BJ347" i="1"/>
  <c r="BJ300" i="1"/>
  <c r="BJ785" i="1"/>
  <c r="BJ786" i="1"/>
  <c r="BJ986" i="1"/>
  <c r="BJ298" i="1"/>
  <c r="BJ1082" i="1"/>
  <c r="BJ961" i="1"/>
  <c r="BJ1006" i="1"/>
  <c r="BJ820" i="1"/>
  <c r="BJ630" i="1"/>
  <c r="BJ157" i="1"/>
  <c r="BL157" i="1"/>
  <c r="BO157" i="1" s="1"/>
  <c r="BJ952" i="1"/>
  <c r="BJ30" i="1"/>
  <c r="BJ130" i="1"/>
  <c r="BJ349" i="1"/>
  <c r="BJ289" i="1"/>
  <c r="BJ387" i="1"/>
  <c r="BJ295" i="1"/>
  <c r="AY768" i="1"/>
  <c r="BJ768" i="1"/>
  <c r="BJ960" i="1"/>
  <c r="AX825" i="1"/>
  <c r="BJ825" i="1"/>
  <c r="BJ71" i="1"/>
  <c r="AU516" i="1"/>
  <c r="BJ516" i="1"/>
  <c r="AU543" i="1"/>
  <c r="BJ543" i="1"/>
  <c r="BJ1055" i="1"/>
  <c r="AY1076" i="1"/>
  <c r="BJ1076" i="1"/>
  <c r="AX835" i="1"/>
  <c r="BJ835" i="1"/>
  <c r="BJ564" i="1"/>
  <c r="AU1084" i="1"/>
  <c r="BJ1084" i="1"/>
  <c r="AY590" i="1"/>
  <c r="BJ590" i="1"/>
  <c r="AX1141" i="1"/>
  <c r="BJ1141" i="1"/>
  <c r="AY129" i="1"/>
  <c r="BJ129" i="1"/>
  <c r="BJ726" i="1"/>
  <c r="BL726" i="1"/>
  <c r="BO726" i="1" s="1"/>
  <c r="BJ904" i="1"/>
  <c r="AU469" i="1"/>
  <c r="BJ469" i="1"/>
  <c r="AU854" i="1"/>
  <c r="BJ854" i="1"/>
  <c r="BJ789" i="1"/>
  <c r="BQ1039" i="1"/>
  <c r="BJ1039" i="1"/>
  <c r="BJ489" i="1"/>
  <c r="BJ292" i="1"/>
  <c r="BQ67" i="1"/>
  <c r="BJ67" i="1"/>
  <c r="BJ1108" i="1"/>
  <c r="BQ918" i="1"/>
  <c r="BJ918" i="1"/>
  <c r="BQ738" i="1"/>
  <c r="BJ738" i="1"/>
  <c r="BJ39" i="1"/>
  <c r="BJ386" i="1"/>
  <c r="BL386" i="1"/>
  <c r="BO386" i="1" s="1"/>
  <c r="AU350" i="1"/>
  <c r="AY631" i="1"/>
  <c r="AU441" i="1"/>
  <c r="AX20" i="1"/>
  <c r="AX848" i="1"/>
  <c r="AU23" i="1"/>
  <c r="AX406" i="1"/>
  <c r="BQ244" i="1"/>
  <c r="BN671" i="1"/>
  <c r="BQ850" i="1"/>
  <c r="BQ456" i="1"/>
  <c r="BQ325" i="1"/>
  <c r="AU365" i="1"/>
  <c r="AX488" i="1"/>
  <c r="AY456" i="1"/>
  <c r="AX850" i="1"/>
  <c r="AU456" i="1"/>
  <c r="AY325" i="1"/>
  <c r="BQ386" i="1"/>
  <c r="BN631" i="1"/>
  <c r="BN456" i="1"/>
  <c r="BQ294" i="1"/>
  <c r="AX441" i="1"/>
  <c r="BN386" i="1"/>
  <c r="AY31" i="1"/>
  <c r="AY567" i="1"/>
  <c r="AX567" i="1"/>
  <c r="AX386" i="1"/>
  <c r="BN1081" i="1"/>
  <c r="AX669" i="1"/>
  <c r="AX541" i="1"/>
  <c r="AU386" i="1"/>
  <c r="AX365" i="1"/>
  <c r="AX851" i="1"/>
  <c r="BQ1080" i="1"/>
  <c r="AX122" i="1"/>
  <c r="AX1074" i="1"/>
  <c r="AY1080" i="1"/>
  <c r="AX1080" i="1"/>
  <c r="AY1143" i="1"/>
  <c r="AX1081" i="1"/>
  <c r="AY1074" i="1"/>
  <c r="AX1143" i="1"/>
  <c r="BN650" i="1"/>
  <c r="AY297" i="1"/>
  <c r="AX631" i="1"/>
  <c r="AU297" i="1"/>
  <c r="AY441" i="1"/>
  <c r="AU850" i="1"/>
  <c r="AX767" i="1"/>
  <c r="BN850" i="1"/>
  <c r="AY541" i="1"/>
  <c r="AX671" i="1"/>
  <c r="AX619" i="1"/>
  <c r="BN567" i="1"/>
  <c r="AX691" i="1"/>
  <c r="BQ441" i="1"/>
  <c r="BQ488" i="1"/>
  <c r="AY23" i="1"/>
  <c r="AX1079" i="1"/>
  <c r="BN1079" i="1"/>
  <c r="AY767" i="1"/>
  <c r="AU1143" i="1"/>
  <c r="BN871" i="1"/>
  <c r="AU849" i="1"/>
  <c r="AU541" i="1"/>
  <c r="AX278" i="1"/>
  <c r="AX294" i="1"/>
  <c r="AY671" i="1"/>
  <c r="AX505" i="1"/>
  <c r="BQ140" i="1"/>
  <c r="BQ649" i="1"/>
  <c r="BQ849" i="1"/>
  <c r="BN488" i="1"/>
  <c r="AU290" i="1"/>
  <c r="BQ671" i="1"/>
  <c r="BN619" i="1"/>
  <c r="AY488" i="1"/>
  <c r="AU669" i="1"/>
  <c r="BQ23" i="1"/>
  <c r="AX626" i="1"/>
  <c r="AY848" i="1"/>
  <c r="AY365" i="1"/>
  <c r="AY278" i="1"/>
  <c r="AY294" i="1"/>
  <c r="AY290" i="1"/>
  <c r="AX193" i="1"/>
  <c r="BN505" i="1"/>
  <c r="BN849" i="1"/>
  <c r="BN294" i="1"/>
  <c r="BN767" i="1"/>
  <c r="AU488" i="1"/>
  <c r="BN851" i="1"/>
  <c r="AU530" i="1"/>
  <c r="AU161" i="1"/>
  <c r="AX31" i="1"/>
  <c r="AY950" i="1"/>
  <c r="AY851" i="1"/>
  <c r="AU416" i="1"/>
  <c r="BN744" i="1"/>
  <c r="BQ155" i="1"/>
  <c r="AX744" i="1"/>
  <c r="AU950" i="1"/>
  <c r="AY244" i="1"/>
  <c r="AX699" i="1"/>
  <c r="BN541" i="1"/>
  <c r="BN278" i="1"/>
  <c r="AY744" i="1"/>
  <c r="AU244" i="1"/>
  <c r="BQ953" i="1"/>
  <c r="AY699" i="1"/>
  <c r="BN325" i="1"/>
  <c r="BN1148" i="1"/>
  <c r="BQ1085" i="1"/>
  <c r="BN290" i="1"/>
  <c r="AY155" i="1"/>
  <c r="AX350" i="1"/>
  <c r="AU294" i="1"/>
  <c r="AY1081" i="1"/>
  <c r="AU325" i="1"/>
  <c r="AY1085" i="1"/>
  <c r="BQ1143" i="1"/>
  <c r="AU699" i="1"/>
  <c r="BN350" i="1"/>
  <c r="BQ37" i="1"/>
  <c r="BN365" i="1"/>
  <c r="BN1085" i="1"/>
  <c r="AU278" i="1"/>
  <c r="BQ541" i="1"/>
  <c r="AX950" i="1"/>
  <c r="AX1148" i="1"/>
  <c r="AX244" i="1"/>
  <c r="BQ851" i="1"/>
  <c r="AX155" i="1"/>
  <c r="AY1148" i="1"/>
  <c r="BN155" i="1"/>
  <c r="AU918" i="1"/>
  <c r="AU1148" i="1"/>
  <c r="AU1081" i="1"/>
  <c r="AU155" i="1"/>
  <c r="AY37" i="1"/>
  <c r="AX290" i="1"/>
  <c r="AY213" i="1"/>
  <c r="AU37" i="1"/>
  <c r="AX644" i="1"/>
  <c r="BQ352" i="1"/>
  <c r="AU1074" i="1"/>
  <c r="AY67" i="1"/>
  <c r="BN587" i="1"/>
  <c r="AU1040" i="1"/>
  <c r="AX110" i="1"/>
  <c r="AU193" i="1"/>
  <c r="AU308" i="1"/>
  <c r="BN405" i="1"/>
  <c r="AU405" i="1"/>
  <c r="AU352" i="1"/>
  <c r="AU649" i="1"/>
  <c r="AU738" i="1"/>
  <c r="AX871" i="1"/>
  <c r="AX649" i="1"/>
  <c r="BQ1081" i="1"/>
  <c r="BQ1074" i="1"/>
  <c r="AU691" i="1"/>
  <c r="AU567" i="1"/>
  <c r="AU1108" i="1"/>
  <c r="AY644" i="1"/>
  <c r="AY649" i="1"/>
  <c r="AY738" i="1"/>
  <c r="AU1079" i="1"/>
  <c r="AU39" i="1"/>
  <c r="AY650" i="1"/>
  <c r="AY1055" i="1"/>
  <c r="AU505" i="1"/>
  <c r="AU871" i="1"/>
  <c r="AY416" i="1"/>
  <c r="AX213" i="1"/>
  <c r="AX161" i="1"/>
  <c r="AY953" i="1"/>
  <c r="AU611" i="1"/>
  <c r="AX1085" i="1"/>
  <c r="BQ39" i="1"/>
  <c r="BQ297" i="1"/>
  <c r="BQ644" i="1"/>
  <c r="BN918" i="1"/>
  <c r="BQ669" i="1"/>
  <c r="BN738" i="1"/>
  <c r="BQ631" i="1"/>
  <c r="BQ405" i="1"/>
  <c r="AX918" i="1"/>
  <c r="AU67" i="1"/>
  <c r="BN1074" i="1"/>
  <c r="BQ848" i="1"/>
  <c r="BN848" i="1"/>
  <c r="AY161" i="1"/>
  <c r="BQ31" i="1"/>
  <c r="BN297" i="1"/>
  <c r="AU296" i="1"/>
  <c r="AY849" i="1"/>
  <c r="AU650" i="1"/>
  <c r="AY871" i="1"/>
  <c r="AU953" i="1"/>
  <c r="BQ699" i="1"/>
  <c r="BQ126" i="1"/>
  <c r="AX37" i="1"/>
  <c r="BN39" i="1"/>
  <c r="BN1108" i="1"/>
  <c r="AY918" i="1"/>
  <c r="AX516" i="1"/>
  <c r="AX67" i="1"/>
  <c r="AY122" i="1"/>
  <c r="BQ1108" i="1"/>
  <c r="AU1085" i="1"/>
  <c r="AY691" i="1"/>
  <c r="AU644" i="1"/>
  <c r="AU122" i="1"/>
  <c r="AX650" i="1"/>
  <c r="BQ1079" i="1"/>
  <c r="BQ350" i="1"/>
  <c r="AX405" i="1"/>
  <c r="AU767" i="1"/>
  <c r="AY405" i="1"/>
  <c r="AY1108" i="1"/>
  <c r="AY352" i="1"/>
  <c r="AX738" i="1"/>
  <c r="AY1079" i="1"/>
  <c r="AY39" i="1"/>
  <c r="AX1076" i="1"/>
  <c r="AX288" i="1"/>
  <c r="AU619" i="1"/>
  <c r="AX352" i="1"/>
  <c r="AX1108" i="1"/>
  <c r="AY669" i="1"/>
  <c r="AU1080" i="1"/>
  <c r="AX39" i="1"/>
  <c r="AY531" i="1"/>
  <c r="AU288" i="1"/>
  <c r="AY619" i="1"/>
  <c r="AX953" i="1"/>
  <c r="AU31" i="1"/>
  <c r="AX23" i="1"/>
  <c r="BN67" i="1"/>
  <c r="BN691" i="1"/>
  <c r="BN122" i="1"/>
  <c r="BQ950" i="1"/>
  <c r="AY242" i="1"/>
  <c r="AY564" i="1"/>
  <c r="AU564" i="1"/>
  <c r="AY543" i="1"/>
  <c r="AX543" i="1"/>
  <c r="AX245" i="1"/>
  <c r="AU495" i="1"/>
  <c r="AY997" i="1"/>
  <c r="AX107" i="1"/>
  <c r="AX1142" i="1"/>
  <c r="AY107" i="1"/>
  <c r="AX552" i="1"/>
  <c r="AY974" i="1"/>
  <c r="AU1167" i="1"/>
  <c r="AX587" i="1"/>
  <c r="BQ334" i="1"/>
  <c r="AY552" i="1"/>
  <c r="AX1167" i="1"/>
  <c r="AX974" i="1"/>
  <c r="BQ252" i="1"/>
  <c r="AY93" i="1"/>
  <c r="BQ48" i="1"/>
  <c r="AX988" i="1"/>
  <c r="AX1084" i="1"/>
  <c r="AU1142" i="1"/>
  <c r="AX627" i="1"/>
  <c r="BN56" i="1"/>
  <c r="AY475" i="1"/>
  <c r="BQ611" i="1"/>
  <c r="AY610" i="1"/>
  <c r="AY1051" i="1"/>
  <c r="AX997" i="1"/>
  <c r="AX242" i="1"/>
  <c r="AU268" i="1"/>
  <c r="AX530" i="1"/>
  <c r="AU56" i="1"/>
  <c r="AX622" i="1"/>
  <c r="AY252" i="1"/>
  <c r="AX475" i="1"/>
  <c r="BN611" i="1"/>
  <c r="AY544" i="1"/>
  <c r="AX399" i="1"/>
  <c r="AY184" i="1"/>
  <c r="AU242" i="1"/>
  <c r="AY982" i="1"/>
  <c r="AX48" i="1"/>
  <c r="AU480" i="1"/>
  <c r="AU399" i="1"/>
  <c r="AX981" i="1"/>
  <c r="AY962" i="1"/>
  <c r="AU697" i="1"/>
  <c r="AX982" i="1"/>
  <c r="AU817" i="1"/>
  <c r="AU48" i="1"/>
  <c r="AX1039" i="1"/>
  <c r="AU1051" i="1"/>
  <c r="BQ902" i="1"/>
  <c r="AX708" i="1"/>
  <c r="AX93" i="1"/>
  <c r="AU217" i="1"/>
  <c r="AX544" i="1"/>
  <c r="AU32" i="1"/>
  <c r="AY12" i="1"/>
  <c r="AX334" i="1"/>
  <c r="AU53" i="1"/>
  <c r="AY32" i="1"/>
  <c r="AY216" i="1"/>
  <c r="AX962" i="1"/>
  <c r="AX765" i="1"/>
  <c r="AU982" i="1"/>
  <c r="AY426" i="1"/>
  <c r="AU1056" i="1"/>
  <c r="AY431" i="1"/>
  <c r="BN1167" i="1"/>
  <c r="AX538" i="1"/>
  <c r="AU334" i="1"/>
  <c r="AU959" i="1"/>
  <c r="BQ527" i="1"/>
  <c r="AY902" i="1"/>
  <c r="AX824" i="1"/>
  <c r="BQ430" i="1"/>
  <c r="AY334" i="1"/>
  <c r="AY542" i="1"/>
  <c r="AU632" i="1"/>
  <c r="AX216" i="1"/>
  <c r="AY268" i="1"/>
  <c r="AX426" i="1"/>
  <c r="AX431" i="1"/>
  <c r="BQ250" i="1"/>
  <c r="AX959" i="1"/>
  <c r="BQ997" i="1"/>
  <c r="BQ93" i="1"/>
  <c r="AX430" i="1"/>
  <c r="AY698" i="1"/>
  <c r="AY817" i="1"/>
  <c r="AX1051" i="1"/>
  <c r="AU997" i="1"/>
  <c r="AU93" i="1"/>
  <c r="AY417" i="1"/>
  <c r="AX364" i="1"/>
  <c r="AU478" i="1"/>
  <c r="AX417" i="1"/>
  <c r="AX540" i="1"/>
  <c r="AU698" i="1"/>
  <c r="AX1140" i="1"/>
  <c r="AY946" i="1"/>
  <c r="AY825" i="1"/>
  <c r="AX1041" i="1"/>
  <c r="AU1077" i="1"/>
  <c r="AY381" i="1"/>
  <c r="AY250" i="1"/>
  <c r="BN93" i="1"/>
  <c r="AU479" i="1"/>
  <c r="AY398" i="1"/>
  <c r="BN126" i="1"/>
  <c r="AY90" i="1"/>
  <c r="AX632" i="1"/>
  <c r="AY632" i="1"/>
  <c r="AX159" i="1"/>
  <c r="AU128" i="1"/>
  <c r="AU125" i="1"/>
  <c r="AX47" i="1"/>
  <c r="AX740" i="1"/>
  <c r="AX1077" i="1"/>
  <c r="AU544" i="1"/>
  <c r="AY397" i="1"/>
  <c r="AY489" i="1"/>
  <c r="BQ308" i="1"/>
  <c r="BN19" i="1"/>
  <c r="AY126" i="1"/>
  <c r="AY140" i="1"/>
  <c r="AU398" i="1"/>
  <c r="AX140" i="1"/>
  <c r="AX126" i="1"/>
  <c r="AU333" i="1"/>
  <c r="AU540" i="1"/>
  <c r="AX195" i="1"/>
  <c r="AY1169" i="1"/>
  <c r="AU814" i="1"/>
  <c r="AX1083" i="1"/>
  <c r="AX596" i="1"/>
  <c r="AY704" i="1"/>
  <c r="AX854" i="1"/>
  <c r="BN140" i="1"/>
  <c r="AY320" i="1"/>
  <c r="AY479" i="1"/>
  <c r="AU140" i="1"/>
  <c r="AY308" i="1"/>
  <c r="AU126" i="1"/>
  <c r="AX397" i="1"/>
  <c r="AX398" i="1"/>
  <c r="AY20" i="1"/>
  <c r="AX872" i="1"/>
  <c r="AU147" i="1"/>
  <c r="AY33" i="1"/>
  <c r="AY259" i="1"/>
  <c r="AY195" i="1"/>
  <c r="AY814" i="1"/>
  <c r="AU1083" i="1"/>
  <c r="AX704" i="1"/>
  <c r="AX320" i="1"/>
  <c r="BQ495" i="1"/>
  <c r="AX479" i="1"/>
  <c r="BQ193" i="1"/>
  <c r="AU19" i="1"/>
  <c r="BN308" i="1"/>
  <c r="AY1083" i="1"/>
  <c r="AY596" i="1"/>
  <c r="AU397" i="1"/>
  <c r="AY19" i="1"/>
  <c r="AU277" i="1"/>
  <c r="AU417" i="1"/>
  <c r="AU872" i="1"/>
  <c r="AU159" i="1"/>
  <c r="AY147" i="1"/>
  <c r="AU195" i="1"/>
  <c r="AX814" i="1"/>
  <c r="AX1056" i="1"/>
  <c r="BQ398" i="1"/>
  <c r="BQ416" i="1"/>
  <c r="AX19" i="1"/>
  <c r="BN292" i="1"/>
  <c r="BQ854" i="1"/>
  <c r="BN854" i="1"/>
  <c r="AU946" i="1"/>
  <c r="AX485" i="1"/>
  <c r="AU627" i="1"/>
  <c r="AU998" i="1"/>
  <c r="AU1141" i="1"/>
  <c r="AU789" i="1"/>
  <c r="AY824" i="1"/>
  <c r="BN495" i="1"/>
  <c r="BN332" i="1"/>
  <c r="AX960" i="1"/>
  <c r="AU768" i="1"/>
  <c r="AY947" i="1"/>
  <c r="AX277" i="1"/>
  <c r="AU348" i="1"/>
  <c r="AU835" i="1"/>
  <c r="AU787" i="1"/>
  <c r="AU1140" i="1"/>
  <c r="AX243" i="1"/>
  <c r="AX125" i="1"/>
  <c r="AY485" i="1"/>
  <c r="AY998" i="1"/>
  <c r="AX1139" i="1"/>
  <c r="AU1041" i="1"/>
  <c r="AU974" i="1"/>
  <c r="AY1056" i="1"/>
  <c r="BN902" i="1"/>
  <c r="AY587" i="1"/>
  <c r="AX789" i="1"/>
  <c r="AX332" i="1"/>
  <c r="AY959" i="1"/>
  <c r="AU824" i="1"/>
  <c r="AU475" i="1"/>
  <c r="AU292" i="1"/>
  <c r="AU708" i="1"/>
  <c r="BN48" i="1"/>
  <c r="BN1051" i="1"/>
  <c r="BN1039" i="1"/>
  <c r="BN542" i="1"/>
  <c r="BQ542" i="1"/>
  <c r="AY787" i="1"/>
  <c r="AY243" i="1"/>
  <c r="AU485" i="1"/>
  <c r="AY1141" i="1"/>
  <c r="AY960" i="1"/>
  <c r="AY1084" i="1"/>
  <c r="AX348" i="1"/>
  <c r="AY516" i="1"/>
  <c r="AX1055" i="1"/>
  <c r="AU71" i="1"/>
  <c r="AY726" i="1"/>
  <c r="AU587" i="1"/>
  <c r="BN245" i="1"/>
  <c r="BQ245" i="1"/>
  <c r="BN381" i="1"/>
  <c r="BQ381" i="1"/>
  <c r="AU622" i="1"/>
  <c r="BN622" i="1"/>
  <c r="AX768" i="1"/>
  <c r="AU960" i="1"/>
  <c r="AY364" i="1"/>
  <c r="AU80" i="1"/>
  <c r="AU214" i="1"/>
  <c r="AX697" i="1"/>
  <c r="AY469" i="1"/>
  <c r="AY322" i="1"/>
  <c r="AX71" i="1"/>
  <c r="AU129" i="1"/>
  <c r="AX726" i="1"/>
  <c r="AU34" i="1"/>
  <c r="AX904" i="1"/>
  <c r="AY708" i="1"/>
  <c r="AY245" i="1"/>
  <c r="AX381" i="1"/>
  <c r="AX250" i="1"/>
  <c r="AU1039" i="1"/>
  <c r="AY527" i="1"/>
  <c r="AU252" i="1"/>
  <c r="BQ475" i="1"/>
  <c r="BN590" i="1"/>
  <c r="BQ708" i="1"/>
  <c r="AY611" i="1"/>
  <c r="BN397" i="1"/>
  <c r="BQ397" i="1"/>
  <c r="BQ479" i="1"/>
  <c r="BN479" i="1"/>
  <c r="AY348" i="1"/>
  <c r="AY292" i="1"/>
  <c r="AX129" i="1"/>
  <c r="AY406" i="1"/>
  <c r="AU1076" i="1"/>
  <c r="AY835" i="1"/>
  <c r="AY627" i="1"/>
  <c r="AY765" i="1"/>
  <c r="AY71" i="1"/>
  <c r="AU726" i="1"/>
  <c r="AU904" i="1"/>
  <c r="AX469" i="1"/>
  <c r="AY56" i="1"/>
  <c r="BN1069" i="1"/>
  <c r="AY854" i="1"/>
  <c r="AX495" i="1"/>
  <c r="AY538" i="1"/>
  <c r="AX489" i="1"/>
  <c r="AU902" i="1"/>
  <c r="BQ824" i="1"/>
  <c r="BN475" i="1"/>
  <c r="AX590" i="1"/>
  <c r="BQ320" i="1"/>
  <c r="BN320" i="1"/>
  <c r="BN626" i="1"/>
  <c r="BQ626" i="1"/>
  <c r="BN193" i="1"/>
  <c r="BN789" i="1"/>
  <c r="BQ789" i="1"/>
  <c r="AU947" i="1"/>
  <c r="AX214" i="1"/>
  <c r="BN489" i="1"/>
  <c r="AY789" i="1"/>
  <c r="AY1039" i="1"/>
  <c r="BQ538" i="1"/>
  <c r="AU250" i="1"/>
  <c r="BQ489" i="1"/>
  <c r="AX292" i="1"/>
  <c r="BN430" i="1"/>
  <c r="AU245" i="1"/>
  <c r="BQ332" i="1"/>
  <c r="AU527" i="1"/>
  <c r="AX252" i="1"/>
  <c r="AY430" i="1"/>
  <c r="AX564" i="1"/>
  <c r="AU33" i="1"/>
  <c r="AY904" i="1"/>
  <c r="AX56" i="1"/>
  <c r="AU320" i="1"/>
  <c r="AU538" i="1"/>
  <c r="AU381" i="1"/>
  <c r="AY626" i="1"/>
  <c r="AY332" i="1"/>
  <c r="BQ622" i="1"/>
  <c r="AX416" i="1"/>
  <c r="BQ959" i="1"/>
  <c r="AX527" i="1"/>
  <c r="AU489" i="1"/>
  <c r="AX902" i="1"/>
  <c r="BQ292" i="1"/>
  <c r="BN708" i="1"/>
  <c r="AX611" i="1"/>
  <c r="AU542" i="1"/>
  <c r="BQ213" i="1"/>
  <c r="BN213" i="1"/>
  <c r="BN161" i="1"/>
  <c r="BQ161" i="1"/>
  <c r="BN816" i="1"/>
  <c r="BQ816" i="1"/>
  <c r="BQ400" i="1"/>
  <c r="BN400" i="1"/>
  <c r="BQ529" i="1"/>
  <c r="AX529" i="1"/>
  <c r="BN529" i="1"/>
  <c r="AU1035" i="1"/>
  <c r="AY458" i="1"/>
  <c r="BN333" i="1"/>
  <c r="BQ333" i="1"/>
  <c r="BN965" i="1"/>
  <c r="BQ965" i="1"/>
  <c r="AX296" i="1"/>
  <c r="BN296" i="1"/>
  <c r="BQ296" i="1"/>
  <c r="BQ987" i="1"/>
  <c r="BN987" i="1"/>
  <c r="AU259" i="1"/>
  <c r="AX22" i="1"/>
  <c r="BQ590" i="1"/>
  <c r="AX49" i="1"/>
  <c r="BN49" i="1"/>
  <c r="BQ49" i="1"/>
  <c r="AX531" i="1"/>
  <c r="BQ531" i="1"/>
  <c r="BN531" i="1"/>
  <c r="BQ160" i="1"/>
  <c r="BN160" i="1"/>
  <c r="AY18" i="1"/>
  <c r="BN18" i="1"/>
  <c r="BQ18" i="1"/>
  <c r="AU1042" i="1"/>
  <c r="BQ1069" i="1"/>
  <c r="AU590" i="1"/>
  <c r="BQ32" i="1"/>
  <c r="BN32" i="1"/>
  <c r="BQ256" i="1"/>
  <c r="BN256" i="1"/>
  <c r="AY120" i="1"/>
  <c r="BQ120" i="1"/>
  <c r="AX333" i="1"/>
  <c r="AX648" i="1"/>
  <c r="AX1054" i="1"/>
  <c r="AX990" i="1"/>
  <c r="AX774" i="1"/>
  <c r="AY2" i="1"/>
  <c r="AU965" i="1"/>
  <c r="AY123" i="1"/>
  <c r="AY777" i="1"/>
  <c r="AY256" i="1"/>
  <c r="AY22" i="1"/>
  <c r="AU526" i="1"/>
  <c r="AY127" i="1"/>
  <c r="AY1139" i="1"/>
  <c r="AY347" i="1"/>
  <c r="AX1042" i="1"/>
  <c r="AY160" i="1"/>
  <c r="AU596" i="1"/>
  <c r="AU815" i="1"/>
  <c r="AY553" i="1"/>
  <c r="AX293" i="1"/>
  <c r="AX12" i="1"/>
  <c r="BN12" i="1"/>
  <c r="BQ12" i="1"/>
  <c r="BN417" i="1"/>
  <c r="BQ417" i="1"/>
  <c r="AX90" i="1"/>
  <c r="BQ90" i="1"/>
  <c r="BN90" i="1"/>
  <c r="BQ195" i="1"/>
  <c r="BN195" i="1"/>
  <c r="BN632" i="1"/>
  <c r="BQ632" i="1"/>
  <c r="BN159" i="1"/>
  <c r="BQ159" i="1"/>
  <c r="BN147" i="1"/>
  <c r="BQ147" i="1"/>
  <c r="BN33" i="1"/>
  <c r="BQ33" i="1"/>
  <c r="BQ697" i="1"/>
  <c r="BN697" i="1"/>
  <c r="BN872" i="1"/>
  <c r="BQ872" i="1"/>
  <c r="BN540" i="1"/>
  <c r="BQ540" i="1"/>
  <c r="BQ277" i="1"/>
  <c r="BN277" i="1"/>
  <c r="AY47" i="1"/>
  <c r="BQ47" i="1"/>
  <c r="BN47" i="1"/>
  <c r="BQ217" i="1"/>
  <c r="AY217" i="1"/>
  <c r="BN217" i="1"/>
  <c r="BQ1056" i="1"/>
  <c r="BN1056" i="1"/>
  <c r="BN1077" i="1"/>
  <c r="BQ1077" i="1"/>
  <c r="BQ817" i="1"/>
  <c r="BN817" i="1"/>
  <c r="BQ279" i="1"/>
  <c r="AY279" i="1"/>
  <c r="BN279" i="1"/>
  <c r="AX123" i="1"/>
  <c r="AY816" i="1"/>
  <c r="BN1169" i="1"/>
  <c r="BQ1169" i="1"/>
  <c r="BN356" i="1"/>
  <c r="BQ356" i="1"/>
  <c r="BN740" i="1"/>
  <c r="BQ740" i="1"/>
  <c r="BQ704" i="1"/>
  <c r="BN704" i="1"/>
  <c r="AY1054" i="1"/>
  <c r="AU279" i="1"/>
  <c r="AY815" i="1"/>
  <c r="BN406" i="1"/>
  <c r="BQ406" i="1"/>
  <c r="AX624" i="1"/>
  <c r="BQ624" i="1"/>
  <c r="BN624" i="1"/>
  <c r="AX983" i="1"/>
  <c r="BQ983" i="1"/>
  <c r="BN983" i="1"/>
  <c r="AU406" i="1"/>
  <c r="AU983" i="1"/>
  <c r="AY958" i="1"/>
  <c r="AX356" i="1"/>
  <c r="AU127" i="1"/>
  <c r="AU1139" i="1"/>
  <c r="AX335" i="1"/>
  <c r="BQ335" i="1"/>
  <c r="BN335" i="1"/>
  <c r="BQ184" i="1"/>
  <c r="BN184" i="1"/>
  <c r="AU184" i="1"/>
  <c r="BN698" i="1"/>
  <c r="BQ698" i="1"/>
  <c r="BN544" i="1"/>
  <c r="BQ544" i="1"/>
  <c r="AY648" i="1"/>
  <c r="AU335" i="1"/>
  <c r="AU990" i="1"/>
  <c r="AU774" i="1"/>
  <c r="AY1040" i="1"/>
  <c r="AX2" i="1"/>
  <c r="AU123" i="1"/>
  <c r="AX256" i="1"/>
  <c r="AX987" i="1"/>
  <c r="AX347" i="1"/>
  <c r="AX160" i="1"/>
  <c r="AY185" i="1"/>
  <c r="AX553" i="1"/>
  <c r="AX18" i="1"/>
  <c r="AX120" i="1"/>
  <c r="AY1069" i="1"/>
  <c r="BQ480" i="1"/>
  <c r="AX480" i="1"/>
  <c r="BN480" i="1"/>
  <c r="BN610" i="1"/>
  <c r="AU610" i="1"/>
  <c r="BQ610" i="1"/>
  <c r="BQ242" i="1"/>
  <c r="BN242" i="1"/>
  <c r="BN107" i="1"/>
  <c r="BQ107" i="1"/>
  <c r="BQ1142" i="1"/>
  <c r="BN1142" i="1"/>
  <c r="BN216" i="1"/>
  <c r="BQ216" i="1"/>
  <c r="BQ962" i="1"/>
  <c r="BN962" i="1"/>
  <c r="BQ552" i="1"/>
  <c r="BN552" i="1"/>
  <c r="BN268" i="1"/>
  <c r="BQ268" i="1"/>
  <c r="AY988" i="1"/>
  <c r="BQ988" i="1"/>
  <c r="BN988" i="1"/>
  <c r="BQ399" i="1"/>
  <c r="BN399" i="1"/>
  <c r="BN982" i="1"/>
  <c r="BQ982" i="1"/>
  <c r="BN426" i="1"/>
  <c r="BQ426" i="1"/>
  <c r="BN530" i="1"/>
  <c r="BQ530" i="1"/>
  <c r="BQ1167" i="1"/>
  <c r="BN431" i="1"/>
  <c r="BQ431" i="1"/>
  <c r="AX790" i="1"/>
  <c r="BN790" i="1"/>
  <c r="BQ790" i="1"/>
  <c r="AU1054" i="1"/>
  <c r="BN1054" i="1"/>
  <c r="BQ1054" i="1"/>
  <c r="BQ128" i="1"/>
  <c r="BN128" i="1"/>
  <c r="AX259" i="1"/>
  <c r="BQ259" i="1"/>
  <c r="BN259" i="1"/>
  <c r="BN815" i="1"/>
  <c r="BQ815" i="1"/>
  <c r="BQ293" i="1"/>
  <c r="BN293" i="1"/>
  <c r="AX400" i="1"/>
  <c r="AX279" i="1"/>
  <c r="BN855" i="1"/>
  <c r="BQ855" i="1"/>
  <c r="BQ22" i="1"/>
  <c r="BN22" i="1"/>
  <c r="BN777" i="1"/>
  <c r="BQ777" i="1"/>
  <c r="BN34" i="1"/>
  <c r="BQ34" i="1"/>
  <c r="AX855" i="1"/>
  <c r="AY965" i="1"/>
  <c r="AY356" i="1"/>
  <c r="AU1169" i="1"/>
  <c r="AY623" i="1"/>
  <c r="AX623" i="1"/>
  <c r="BQ623" i="1"/>
  <c r="BN623" i="1"/>
  <c r="BQ322" i="1"/>
  <c r="BN322" i="1"/>
  <c r="AU811" i="1"/>
  <c r="BQ811" i="1"/>
  <c r="BN811" i="1"/>
  <c r="BN80" i="1"/>
  <c r="BQ80" i="1"/>
  <c r="BN1139" i="1"/>
  <c r="BQ1139" i="1"/>
  <c r="AX80" i="1"/>
  <c r="AU624" i="1"/>
  <c r="AX965" i="1"/>
  <c r="AX815" i="1"/>
  <c r="AY293" i="1"/>
  <c r="BN981" i="1"/>
  <c r="BQ981" i="1"/>
  <c r="BN478" i="1"/>
  <c r="BQ478" i="1"/>
  <c r="BQ596" i="1"/>
  <c r="BN596" i="1"/>
  <c r="AY855" i="1"/>
  <c r="AY790" i="1"/>
  <c r="AY49" i="1"/>
  <c r="AY478" i="1"/>
  <c r="AY981" i="1"/>
  <c r="AY811" i="1"/>
  <c r="AU777" i="1"/>
  <c r="AX816" i="1"/>
  <c r="AY529" i="1"/>
  <c r="AY987" i="1"/>
  <c r="AU160" i="1"/>
  <c r="AU18" i="1"/>
  <c r="AU120" i="1"/>
  <c r="AX1069" i="1"/>
  <c r="AX53" i="1"/>
  <c r="BN53" i="1"/>
  <c r="BQ53" i="1"/>
  <c r="BN627" i="1"/>
  <c r="BQ627" i="1"/>
  <c r="AX947" i="1"/>
  <c r="BN947" i="1"/>
  <c r="BQ947" i="1"/>
  <c r="AU765" i="1"/>
  <c r="BQ765" i="1"/>
  <c r="BN765" i="1"/>
  <c r="BQ998" i="1"/>
  <c r="BN998" i="1"/>
  <c r="BQ1140" i="1"/>
  <c r="BN1140" i="1"/>
  <c r="BQ214" i="1"/>
  <c r="BN214" i="1"/>
  <c r="BN946" i="1"/>
  <c r="BQ946" i="1"/>
  <c r="BN243" i="1"/>
  <c r="BQ243" i="1"/>
  <c r="BQ485" i="1"/>
  <c r="BN485" i="1"/>
  <c r="BN364" i="1"/>
  <c r="BQ364" i="1"/>
  <c r="BQ787" i="1"/>
  <c r="BN787" i="1"/>
  <c r="BN348" i="1"/>
  <c r="BQ348" i="1"/>
  <c r="BQ1141" i="1"/>
  <c r="BN1141" i="1"/>
  <c r="BN129" i="1"/>
  <c r="BQ129" i="1"/>
  <c r="BN726" i="1"/>
  <c r="BQ726" i="1"/>
  <c r="BQ904" i="1"/>
  <c r="BN904" i="1"/>
  <c r="BN469" i="1"/>
  <c r="BQ469" i="1"/>
  <c r="BN1035" i="1"/>
  <c r="BQ1035" i="1"/>
  <c r="AX526" i="1"/>
  <c r="BQ526" i="1"/>
  <c r="BN526" i="1"/>
  <c r="BN123" i="1"/>
  <c r="BQ123" i="1"/>
  <c r="BQ990" i="1"/>
  <c r="BN990" i="1"/>
  <c r="AX458" i="1"/>
  <c r="BN458" i="1"/>
  <c r="BQ458" i="1"/>
  <c r="BN1042" i="1"/>
  <c r="BQ1042" i="1"/>
  <c r="AY253" i="1"/>
  <c r="AU253" i="1"/>
  <c r="AX253" i="1"/>
  <c r="BQ253" i="1"/>
  <c r="BN253" i="1"/>
  <c r="BN1040" i="1"/>
  <c r="BQ1040" i="1"/>
  <c r="BN125" i="1"/>
  <c r="BQ125" i="1"/>
  <c r="AU958" i="1"/>
  <c r="BQ958" i="1"/>
  <c r="AX958" i="1"/>
  <c r="BN958" i="1"/>
  <c r="BQ185" i="1"/>
  <c r="BN185" i="1"/>
  <c r="AU704" i="1"/>
  <c r="BQ127" i="1"/>
  <c r="BN127" i="1"/>
  <c r="AX109" i="1"/>
  <c r="BN109" i="1"/>
  <c r="BQ109" i="1"/>
  <c r="BQ288" i="1"/>
  <c r="BN288" i="1"/>
  <c r="BN553" i="1"/>
  <c r="BQ553" i="1"/>
  <c r="AU400" i="1"/>
  <c r="BN648" i="1"/>
  <c r="BQ648" i="1"/>
  <c r="BN20" i="1"/>
  <c r="BQ20" i="1"/>
  <c r="AU20" i="1"/>
  <c r="BQ2" i="1"/>
  <c r="BN2" i="1"/>
  <c r="BN814" i="1"/>
  <c r="BQ814" i="1"/>
  <c r="BN774" i="1"/>
  <c r="BQ774" i="1"/>
  <c r="BN347" i="1"/>
  <c r="BQ347" i="1"/>
  <c r="BN1083" i="1"/>
  <c r="BQ1083" i="1"/>
  <c r="AU623" i="1"/>
  <c r="AX1035" i="1"/>
  <c r="AU855" i="1"/>
  <c r="AU790" i="1"/>
  <c r="AU49" i="1"/>
  <c r="AX128" i="1"/>
  <c r="AU2" i="1"/>
  <c r="AY128" i="1"/>
  <c r="AY109" i="1"/>
  <c r="AY125" i="1"/>
  <c r="AU531" i="1"/>
  <c r="AU322" i="1"/>
  <c r="AX1169" i="1"/>
  <c r="AU529" i="1"/>
  <c r="AU347" i="1"/>
  <c r="AY740" i="1"/>
  <c r="AU185" i="1"/>
  <c r="AY34" i="1"/>
  <c r="AU295" i="1"/>
  <c r="AX295" i="1"/>
  <c r="AY295" i="1"/>
  <c r="BN295" i="1"/>
  <c r="BQ295" i="1"/>
  <c r="BN768" i="1"/>
  <c r="BQ768" i="1"/>
  <c r="BN960" i="1"/>
  <c r="BQ960" i="1"/>
  <c r="AU825" i="1"/>
  <c r="BQ825" i="1"/>
  <c r="BN825" i="1"/>
  <c r="BN71" i="1"/>
  <c r="BQ71" i="1"/>
  <c r="BN516" i="1"/>
  <c r="BQ516" i="1"/>
  <c r="BQ543" i="1"/>
  <c r="BN543" i="1"/>
  <c r="BN1055" i="1"/>
  <c r="AU1055" i="1"/>
  <c r="BQ1055" i="1"/>
  <c r="BN1076" i="1"/>
  <c r="BQ1076" i="1"/>
  <c r="BN835" i="1"/>
  <c r="BQ835" i="1"/>
  <c r="BN564" i="1"/>
  <c r="BQ564" i="1"/>
  <c r="BN1084" i="1"/>
  <c r="BQ1084" i="1"/>
  <c r="BQ1041" i="1"/>
  <c r="BN1041" i="1"/>
  <c r="BN974" i="1"/>
  <c r="BQ974" i="1"/>
  <c r="BQ110" i="1"/>
  <c r="AY110" i="1"/>
  <c r="BN110" i="1"/>
  <c r="BQ587" i="1"/>
  <c r="AU565" i="1"/>
  <c r="AY565" i="1"/>
  <c r="AX565" i="1"/>
  <c r="BQ565" i="1"/>
  <c r="BN565" i="1"/>
  <c r="AU736" i="1"/>
  <c r="AX736" i="1"/>
  <c r="AY736" i="1"/>
  <c r="BQ736" i="1"/>
  <c r="BN736" i="1"/>
  <c r="AU330" i="1"/>
  <c r="AX330" i="1"/>
  <c r="AY330" i="1"/>
  <c r="BQ330" i="1"/>
  <c r="BN330" i="1"/>
  <c r="AU209" i="1"/>
  <c r="AX209" i="1"/>
  <c r="AY209" i="1"/>
  <c r="BN209" i="1"/>
  <c r="BQ209" i="1"/>
  <c r="AU153" i="1"/>
  <c r="AX153" i="1"/>
  <c r="AY153" i="1"/>
  <c r="BN153" i="1"/>
  <c r="BQ153" i="1"/>
  <c r="AU148" i="1"/>
  <c r="AX148" i="1"/>
  <c r="AY148" i="1"/>
  <c r="BQ148" i="1"/>
  <c r="BN148" i="1"/>
  <c r="AU194" i="1"/>
  <c r="AX194" i="1"/>
  <c r="AY194" i="1"/>
  <c r="BN194" i="1"/>
  <c r="BQ194" i="1"/>
  <c r="AX1034" i="1"/>
  <c r="AY1034" i="1"/>
  <c r="AU1034" i="1"/>
  <c r="BQ1034" i="1"/>
  <c r="BN1034" i="1"/>
  <c r="AU281" i="1"/>
  <c r="AX281" i="1"/>
  <c r="AY281" i="1"/>
  <c r="BQ281" i="1"/>
  <c r="BN281" i="1"/>
  <c r="AU132" i="1"/>
  <c r="AX132" i="1"/>
  <c r="AY132" i="1"/>
  <c r="BQ132" i="1"/>
  <c r="BN132" i="1"/>
  <c r="AU255" i="1"/>
  <c r="AX255" i="1"/>
  <c r="AY255" i="1"/>
  <c r="BN255" i="1"/>
  <c r="BQ255" i="1"/>
  <c r="AY1078" i="1"/>
  <c r="AU1078" i="1"/>
  <c r="AX1078" i="1"/>
  <c r="BQ1078" i="1"/>
  <c r="BN1078" i="1"/>
  <c r="AY985" i="1"/>
  <c r="AU985" i="1"/>
  <c r="AX985" i="1"/>
  <c r="BQ985" i="1"/>
  <c r="BN985" i="1"/>
  <c r="AX809" i="1"/>
  <c r="AY809" i="1"/>
  <c r="AU809" i="1"/>
  <c r="BQ809" i="1"/>
  <c r="BN809" i="1"/>
  <c r="AU618" i="1"/>
  <c r="AX618" i="1"/>
  <c r="AY618" i="1"/>
  <c r="BQ618" i="1"/>
  <c r="BN618" i="1"/>
  <c r="AX630" i="1"/>
  <c r="AU630" i="1"/>
  <c r="BQ630" i="1"/>
  <c r="AY630" i="1"/>
  <c r="BN630" i="1"/>
  <c r="AU952" i="1"/>
  <c r="AX952" i="1"/>
  <c r="AY952" i="1"/>
  <c r="BQ952" i="1"/>
  <c r="BN952" i="1"/>
  <c r="AU130" i="1"/>
  <c r="AX130" i="1"/>
  <c r="BQ130" i="1"/>
  <c r="BN130" i="1"/>
  <c r="AY130" i="1"/>
  <c r="AY351" i="1"/>
  <c r="AX351" i="1"/>
  <c r="AU351" i="1"/>
  <c r="BN351" i="1"/>
  <c r="BQ351" i="1"/>
  <c r="AU700" i="1"/>
  <c r="AY700" i="1"/>
  <c r="AX700" i="1"/>
  <c r="BQ700" i="1"/>
  <c r="BN700" i="1"/>
  <c r="AY545" i="1"/>
  <c r="AU545" i="1"/>
  <c r="AX545" i="1"/>
  <c r="BQ545" i="1"/>
  <c r="BN545" i="1"/>
  <c r="AU951" i="1"/>
  <c r="AY951" i="1"/>
  <c r="AX951" i="1"/>
  <c r="BQ951" i="1"/>
  <c r="BN951" i="1"/>
  <c r="AU852" i="1"/>
  <c r="AY852" i="1"/>
  <c r="BQ852" i="1"/>
  <c r="AX852" i="1"/>
  <c r="BN852" i="1"/>
  <c r="AU291" i="1"/>
  <c r="AX291" i="1"/>
  <c r="AY291" i="1"/>
  <c r="BQ291" i="1"/>
  <c r="BN291" i="1"/>
  <c r="AX949" i="1"/>
  <c r="AY949" i="1"/>
  <c r="AU949" i="1"/>
  <c r="BN949" i="1"/>
  <c r="BQ949" i="1"/>
  <c r="AU620" i="1"/>
  <c r="AX620" i="1"/>
  <c r="AY620" i="1"/>
  <c r="BQ620" i="1"/>
  <c r="BN620" i="1"/>
  <c r="AU890" i="1"/>
  <c r="AX890" i="1"/>
  <c r="AY890" i="1"/>
  <c r="BQ890" i="1"/>
  <c r="BN890" i="1"/>
  <c r="AX741" i="1"/>
  <c r="AU741" i="1"/>
  <c r="AY741" i="1"/>
  <c r="BQ741" i="1"/>
  <c r="BN741" i="1"/>
  <c r="AU139" i="1"/>
  <c r="AX139" i="1"/>
  <c r="AY139" i="1"/>
  <c r="BQ139" i="1"/>
  <c r="BN139" i="1"/>
  <c r="AY324" i="1"/>
  <c r="AX324" i="1"/>
  <c r="AU324" i="1"/>
  <c r="BN324" i="1"/>
  <c r="BQ324" i="1"/>
  <c r="AX1033" i="1"/>
  <c r="AU1033" i="1"/>
  <c r="AY1033" i="1"/>
  <c r="BN1033" i="1"/>
  <c r="BQ1033" i="1"/>
  <c r="AU737" i="1"/>
  <c r="AX737" i="1"/>
  <c r="AY737" i="1"/>
  <c r="BQ737" i="1"/>
  <c r="BN737" i="1"/>
  <c r="AU818" i="1"/>
  <c r="AX818" i="1"/>
  <c r="AY818" i="1"/>
  <c r="BQ818" i="1"/>
  <c r="BN818" i="1"/>
  <c r="AU157" i="1"/>
  <c r="AX157" i="1"/>
  <c r="BQ157" i="1"/>
  <c r="AY157" i="1"/>
  <c r="BN157" i="1"/>
  <c r="AU30" i="1"/>
  <c r="AX30" i="1"/>
  <c r="BQ30" i="1"/>
  <c r="AY30" i="1"/>
  <c r="BN30" i="1"/>
  <c r="AX1075" i="1"/>
  <c r="AY1075" i="1"/>
  <c r="AU1075" i="1"/>
  <c r="BQ1075" i="1"/>
  <c r="BN1075" i="1"/>
  <c r="AX6" i="1"/>
  <c r="AY6" i="1"/>
  <c r="AU6" i="1"/>
  <c r="BN6" i="1"/>
  <c r="BQ6" i="1"/>
  <c r="AU625" i="1"/>
  <c r="AX625" i="1"/>
  <c r="AY625" i="1"/>
  <c r="BN625" i="1"/>
  <c r="BQ625" i="1"/>
  <c r="AU280" i="1"/>
  <c r="AX280" i="1"/>
  <c r="AY280" i="1"/>
  <c r="BQ280" i="1"/>
  <c r="BN280" i="1"/>
  <c r="AU35" i="1"/>
  <c r="AX35" i="1"/>
  <c r="AY35" i="1"/>
  <c r="BQ35" i="1"/>
  <c r="BN35" i="1"/>
  <c r="AU487" i="1"/>
  <c r="AX487" i="1"/>
  <c r="AY487" i="1"/>
  <c r="BQ487" i="1"/>
  <c r="BN487" i="1"/>
  <c r="AU95" i="1"/>
  <c r="AX95" i="1"/>
  <c r="AY95" i="1"/>
  <c r="BQ95" i="1"/>
  <c r="BN95" i="1"/>
  <c r="AX853" i="1"/>
  <c r="AU853" i="1"/>
  <c r="AY853" i="1"/>
  <c r="BQ853" i="1"/>
  <c r="BN853" i="1"/>
  <c r="AU788" i="1"/>
  <c r="AX788" i="1"/>
  <c r="AY788" i="1"/>
  <c r="BQ788" i="1"/>
  <c r="BN788" i="1"/>
  <c r="AU68" i="1"/>
  <c r="AX68" i="1"/>
  <c r="AY68" i="1"/>
  <c r="BQ68" i="1"/>
  <c r="BN68" i="1"/>
  <c r="AU739" i="1"/>
  <c r="AX739" i="1"/>
  <c r="AY739" i="1"/>
  <c r="BQ739" i="1"/>
  <c r="BN739" i="1"/>
  <c r="AU707" i="1"/>
  <c r="AX707" i="1"/>
  <c r="AY707" i="1"/>
  <c r="BQ707" i="1"/>
  <c r="BN707" i="1"/>
  <c r="AX813" i="1"/>
  <c r="AY813" i="1"/>
  <c r="AU813" i="1"/>
  <c r="BN813" i="1"/>
  <c r="BQ813" i="1"/>
  <c r="AY349" i="1"/>
  <c r="AX349" i="1"/>
  <c r="AU349" i="1"/>
  <c r="BN349" i="1"/>
  <c r="BQ349" i="1"/>
  <c r="AY289" i="1"/>
  <c r="AU289" i="1"/>
  <c r="AX289" i="1"/>
  <c r="BQ289" i="1"/>
  <c r="BN289" i="1"/>
  <c r="AX221" i="1"/>
  <c r="AU221" i="1"/>
  <c r="AY221" i="1"/>
  <c r="BQ221" i="1"/>
  <c r="BN221" i="1"/>
  <c r="AU392" i="1"/>
  <c r="AY392" i="1"/>
  <c r="AX392" i="1"/>
  <c r="BQ392" i="1"/>
  <c r="BN392" i="1"/>
  <c r="AY300" i="1"/>
  <c r="AX300" i="1"/>
  <c r="AU300" i="1"/>
  <c r="BQ300" i="1"/>
  <c r="BN300" i="1"/>
  <c r="AU919" i="1"/>
  <c r="AY919" i="1"/>
  <c r="AX919" i="1"/>
  <c r="BQ919" i="1"/>
  <c r="BN919" i="1"/>
  <c r="AU705" i="1"/>
  <c r="AY705" i="1"/>
  <c r="AX705" i="1"/>
  <c r="BQ705" i="1"/>
  <c r="BN705" i="1"/>
  <c r="AU323" i="1"/>
  <c r="AX323" i="1"/>
  <c r="AY323" i="1"/>
  <c r="BQ323" i="1"/>
  <c r="BN323" i="1"/>
  <c r="AY24" i="1"/>
  <c r="AX24" i="1"/>
  <c r="AU24" i="1"/>
  <c r="BN24" i="1"/>
  <c r="BQ24" i="1"/>
  <c r="AU819" i="1"/>
  <c r="AX819" i="1"/>
  <c r="AY819" i="1"/>
  <c r="BQ819" i="1"/>
  <c r="BN819" i="1"/>
  <c r="AU38" i="1"/>
  <c r="AX38" i="1"/>
  <c r="AY38" i="1"/>
  <c r="BQ38" i="1"/>
  <c r="BN38" i="1"/>
  <c r="AU21" i="1"/>
  <c r="AX21" i="1"/>
  <c r="AY21" i="1"/>
  <c r="BQ21" i="1"/>
  <c r="BN21" i="1"/>
  <c r="AU92" i="1"/>
  <c r="AX92" i="1"/>
  <c r="BQ92" i="1"/>
  <c r="BN92" i="1"/>
  <c r="AY92" i="1"/>
  <c r="AY75" i="1"/>
  <c r="AX75" i="1"/>
  <c r="AU75" i="1"/>
  <c r="BQ75" i="1"/>
  <c r="BN75" i="1"/>
  <c r="AU948" i="1"/>
  <c r="AX948" i="1"/>
  <c r="AY948" i="1"/>
  <c r="BQ948" i="1"/>
  <c r="BN948" i="1"/>
  <c r="AY138" i="1"/>
  <c r="AU138" i="1"/>
  <c r="AX138" i="1"/>
  <c r="BN138" i="1"/>
  <c r="BQ138" i="1"/>
  <c r="AU215" i="1"/>
  <c r="AX215" i="1"/>
  <c r="AY215" i="1"/>
  <c r="BQ215" i="1"/>
  <c r="BN215" i="1"/>
  <c r="AU1050" i="1"/>
  <c r="AX1050" i="1"/>
  <c r="AY1050" i="1"/>
  <c r="BQ1050" i="1"/>
  <c r="BN1050" i="1"/>
  <c r="AX867" i="1"/>
  <c r="AY867" i="1"/>
  <c r="AU867" i="1"/>
  <c r="BN867" i="1"/>
  <c r="BQ867" i="1"/>
  <c r="AU537" i="1"/>
  <c r="AX537" i="1"/>
  <c r="BQ537" i="1"/>
  <c r="AY537" i="1"/>
  <c r="BN537" i="1"/>
  <c r="AY251" i="1"/>
  <c r="AX251" i="1"/>
  <c r="AU251" i="1"/>
  <c r="BQ251" i="1"/>
  <c r="BN251" i="1"/>
  <c r="AU1006" i="1"/>
  <c r="AX1006" i="1"/>
  <c r="AY1006" i="1"/>
  <c r="BQ1006" i="1"/>
  <c r="BN1006" i="1"/>
  <c r="AX363" i="1"/>
  <c r="AY363" i="1"/>
  <c r="AU363" i="1"/>
  <c r="BQ363" i="1"/>
  <c r="BN363" i="1"/>
  <c r="AX154" i="1"/>
  <c r="AY154" i="1"/>
  <c r="AU154" i="1"/>
  <c r="BQ154" i="1"/>
  <c r="BN154" i="1"/>
  <c r="AU149" i="1"/>
  <c r="AX149" i="1"/>
  <c r="AY149" i="1"/>
  <c r="BQ149" i="1"/>
  <c r="BN149" i="1"/>
  <c r="AU747" i="1"/>
  <c r="AX747" i="1"/>
  <c r="AY747" i="1"/>
  <c r="BN747" i="1"/>
  <c r="BQ747" i="1"/>
  <c r="AY102" i="1"/>
  <c r="AX102" i="1"/>
  <c r="AU102" i="1"/>
  <c r="BN102" i="1"/>
  <c r="BQ102" i="1"/>
  <c r="AU407" i="1"/>
  <c r="AY407" i="1"/>
  <c r="AX407" i="1"/>
  <c r="BN407" i="1"/>
  <c r="BQ407" i="1"/>
  <c r="AU156" i="1"/>
  <c r="AX156" i="1"/>
  <c r="AY156" i="1"/>
  <c r="BN156" i="1"/>
  <c r="BQ156" i="1"/>
  <c r="AU722" i="1"/>
  <c r="AX722" i="1"/>
  <c r="AY722" i="1"/>
  <c r="BQ722" i="1"/>
  <c r="BN722" i="1"/>
  <c r="AU984" i="1"/>
  <c r="AX984" i="1"/>
  <c r="AY984" i="1"/>
  <c r="BQ984" i="1"/>
  <c r="BN984" i="1"/>
  <c r="AU158" i="1"/>
  <c r="AY158" i="1"/>
  <c r="AX158" i="1"/>
  <c r="BQ158" i="1"/>
  <c r="BN158" i="1"/>
  <c r="AU903" i="1"/>
  <c r="AY903" i="1"/>
  <c r="AX903" i="1"/>
  <c r="BQ903" i="1"/>
  <c r="BN903" i="1"/>
  <c r="AX299" i="1"/>
  <c r="AU299" i="1"/>
  <c r="AY299" i="1"/>
  <c r="BQ299" i="1"/>
  <c r="BN299" i="1"/>
  <c r="AU108" i="1"/>
  <c r="AX108" i="1"/>
  <c r="AY108" i="1"/>
  <c r="BQ108" i="1"/>
  <c r="BN108" i="1"/>
  <c r="AX66" i="1"/>
  <c r="AU66" i="1"/>
  <c r="AY66" i="1"/>
  <c r="BQ66" i="1"/>
  <c r="BN66" i="1"/>
  <c r="AU812" i="1"/>
  <c r="AX812" i="1"/>
  <c r="AY812" i="1"/>
  <c r="BQ812" i="1"/>
  <c r="BN812" i="1"/>
  <c r="AU249" i="1"/>
  <c r="AX249" i="1"/>
  <c r="AY249" i="1"/>
  <c r="BQ249" i="1"/>
  <c r="BN249" i="1"/>
  <c r="AU525" i="1"/>
  <c r="AX525" i="1"/>
  <c r="AY525" i="1"/>
  <c r="BQ525" i="1"/>
  <c r="BN525" i="1"/>
  <c r="AU258" i="1"/>
  <c r="AX258" i="1"/>
  <c r="AY258" i="1"/>
  <c r="BQ258" i="1"/>
  <c r="BN258" i="1"/>
  <c r="AX218" i="1"/>
  <c r="AY218" i="1"/>
  <c r="AU218" i="1"/>
  <c r="BN218" i="1"/>
  <c r="BQ218" i="1"/>
  <c r="AU298" i="1"/>
  <c r="AX298" i="1"/>
  <c r="AY298" i="1"/>
  <c r="BQ298" i="1"/>
  <c r="BN298" i="1"/>
  <c r="AU1082" i="1"/>
  <c r="AX1082" i="1"/>
  <c r="AY1082" i="1"/>
  <c r="BQ1082" i="1"/>
  <c r="BN1082" i="1"/>
  <c r="AU961" i="1"/>
  <c r="AX961" i="1"/>
  <c r="AY961" i="1"/>
  <c r="BQ961" i="1"/>
  <c r="BN961" i="1"/>
  <c r="AU94" i="1"/>
  <c r="AX94" i="1"/>
  <c r="AY94" i="1"/>
  <c r="BQ94" i="1"/>
  <c r="BN94" i="1"/>
  <c r="AU621" i="1"/>
  <c r="AX621" i="1"/>
  <c r="AY621" i="1"/>
  <c r="BQ621" i="1"/>
  <c r="BN621" i="1"/>
  <c r="AU137" i="1"/>
  <c r="AX137" i="1"/>
  <c r="AY137" i="1"/>
  <c r="BQ137" i="1"/>
  <c r="BN137" i="1"/>
  <c r="AY321" i="1"/>
  <c r="AX321" i="1"/>
  <c r="AU321" i="1"/>
  <c r="BN321" i="1"/>
  <c r="BQ321" i="1"/>
  <c r="AY394" i="1"/>
  <c r="AU394" i="1"/>
  <c r="AX394" i="1"/>
  <c r="BN394" i="1"/>
  <c r="BQ394" i="1"/>
  <c r="AU536" i="1"/>
  <c r="AX536" i="1"/>
  <c r="AY536" i="1"/>
  <c r="BQ536" i="1"/>
  <c r="BN536" i="1"/>
  <c r="AU645" i="1"/>
  <c r="AX645" i="1"/>
  <c r="AY645" i="1"/>
  <c r="BQ645" i="1"/>
  <c r="BN645" i="1"/>
  <c r="AU84" i="1"/>
  <c r="AX84" i="1"/>
  <c r="AY84" i="1"/>
  <c r="BQ84" i="1"/>
  <c r="BN84" i="1"/>
  <c r="AU766" i="1"/>
  <c r="AX766" i="1"/>
  <c r="AY766" i="1"/>
  <c r="BQ766" i="1"/>
  <c r="BN766" i="1"/>
  <c r="AU820" i="1"/>
  <c r="AX820" i="1"/>
  <c r="AY820" i="1"/>
  <c r="BQ820" i="1"/>
  <c r="BN820" i="1"/>
  <c r="AX785" i="1"/>
  <c r="AY785" i="1"/>
  <c r="AU785" i="1"/>
  <c r="BQ785" i="1"/>
  <c r="BN785" i="1"/>
  <c r="AX786" i="1"/>
  <c r="AU786" i="1"/>
  <c r="AY786" i="1"/>
  <c r="BQ786" i="1"/>
  <c r="BN786" i="1"/>
  <c r="AU429" i="1"/>
  <c r="AX429" i="1"/>
  <c r="AY429" i="1"/>
  <c r="BQ429" i="1"/>
  <c r="BN429" i="1"/>
  <c r="AU486" i="1"/>
  <c r="AX486" i="1"/>
  <c r="AY486" i="1"/>
  <c r="BQ486" i="1"/>
  <c r="BN486" i="1"/>
  <c r="AU986" i="1"/>
  <c r="AX986" i="1"/>
  <c r="AY986" i="1"/>
  <c r="BN986" i="1"/>
  <c r="BQ986" i="1"/>
  <c r="AU1015" i="1"/>
  <c r="AX1015" i="1"/>
  <c r="AY1015" i="1"/>
  <c r="BQ1015" i="1"/>
  <c r="BN1015" i="1"/>
  <c r="AY528" i="1"/>
  <c r="AX528" i="1"/>
  <c r="AU528" i="1"/>
  <c r="BQ528" i="1"/>
  <c r="BN528" i="1"/>
  <c r="AY121" i="1"/>
  <c r="AU121" i="1"/>
  <c r="AX121" i="1"/>
  <c r="BN121" i="1"/>
  <c r="BQ121" i="1"/>
  <c r="AX401" i="1"/>
  <c r="AY401" i="1"/>
  <c r="AU401" i="1"/>
  <c r="BQ401" i="1"/>
  <c r="BN401" i="1"/>
  <c r="AY387" i="1"/>
  <c r="AU387" i="1"/>
  <c r="AX387" i="1"/>
  <c r="BN387" i="1"/>
  <c r="BQ387" i="1"/>
  <c r="AU124" i="1"/>
  <c r="AX124" i="1"/>
  <c r="AY124" i="1"/>
  <c r="BN124" i="1"/>
  <c r="BQ124" i="1"/>
  <c r="AU119" i="1"/>
  <c r="AY119" i="1"/>
  <c r="AX119" i="1"/>
  <c r="BN119" i="1"/>
  <c r="BQ119" i="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CB731" i="1" l="1"/>
  <c r="CB870" i="1"/>
  <c r="CB869" i="1"/>
  <c r="CB1117" i="1"/>
  <c r="CB439" i="1"/>
  <c r="CB1021" i="1"/>
  <c r="CB1072" i="1"/>
  <c r="CB1029" i="1"/>
  <c r="CB492" i="1"/>
  <c r="CB50" i="1"/>
  <c r="CB1032" i="1"/>
  <c r="CB385" i="1"/>
  <c r="CB384" i="1"/>
  <c r="CB383" i="1"/>
  <c r="CA731" i="1"/>
  <c r="A383" i="1"/>
  <c r="A384" i="1"/>
  <c r="A385" i="1"/>
  <c r="A1032" i="1"/>
  <c r="A50" i="1"/>
  <c r="A731" i="1"/>
  <c r="A492" i="1"/>
  <c r="A1029" i="1"/>
  <c r="A1072" i="1"/>
  <c r="A1021" i="1"/>
  <c r="A439" i="1"/>
  <c r="A1117" i="1"/>
  <c r="A869" i="1"/>
  <c r="A870" i="1"/>
  <c r="BA383" i="1"/>
  <c r="BA384" i="1"/>
  <c r="BA385" i="1"/>
  <c r="BA1032" i="1"/>
  <c r="BA50" i="1"/>
  <c r="BA731" i="1"/>
  <c r="BA492" i="1"/>
  <c r="BA1029" i="1"/>
  <c r="BA1072" i="1"/>
  <c r="BA1021" i="1"/>
  <c r="BA439" i="1"/>
  <c r="BA1117" i="1"/>
  <c r="BA869" i="1"/>
  <c r="BA870" i="1"/>
  <c r="BC383" i="1"/>
  <c r="AR383" i="1" s="1"/>
  <c r="BK383" i="1" s="1"/>
  <c r="BC384" i="1"/>
  <c r="AR384" i="1" s="1"/>
  <c r="BK384" i="1" s="1"/>
  <c r="BC385" i="1"/>
  <c r="AR385" i="1" s="1"/>
  <c r="BK385" i="1" s="1"/>
  <c r="BC1032" i="1"/>
  <c r="AR1032" i="1" s="1"/>
  <c r="BK1032" i="1" s="1"/>
  <c r="BC50" i="1"/>
  <c r="AR50" i="1" s="1"/>
  <c r="BK50" i="1" s="1"/>
  <c r="BC731" i="1"/>
  <c r="AR731" i="1" s="1"/>
  <c r="BK731" i="1" s="1"/>
  <c r="BC492" i="1"/>
  <c r="AR492" i="1" s="1"/>
  <c r="BK492" i="1" s="1"/>
  <c r="BC1029" i="1"/>
  <c r="AR1029" i="1" s="1"/>
  <c r="BK1029" i="1" s="1"/>
  <c r="BC1072" i="1"/>
  <c r="AR1072" i="1" s="1"/>
  <c r="BK1072" i="1" s="1"/>
  <c r="BC1021" i="1"/>
  <c r="AR1021" i="1" s="1"/>
  <c r="BK1021" i="1" s="1"/>
  <c r="BC439" i="1"/>
  <c r="AR439" i="1" s="1"/>
  <c r="BK439" i="1" s="1"/>
  <c r="BC1117" i="1"/>
  <c r="AR1117" i="1" s="1"/>
  <c r="BK1117" i="1" s="1"/>
  <c r="BC869" i="1"/>
  <c r="AR869" i="1" s="1"/>
  <c r="BK869" i="1" s="1"/>
  <c r="BC870" i="1"/>
  <c r="AR870" i="1" s="1"/>
  <c r="BK870" i="1" s="1"/>
  <c r="BD383" i="1"/>
  <c r="BD384" i="1"/>
  <c r="BD385" i="1"/>
  <c r="BD1032" i="1"/>
  <c r="BD50" i="1"/>
  <c r="BD731" i="1"/>
  <c r="BD492" i="1"/>
  <c r="BD1029" i="1"/>
  <c r="BD1072" i="1"/>
  <c r="BD1021" i="1"/>
  <c r="BD439" i="1"/>
  <c r="BD1117" i="1"/>
  <c r="BD869" i="1"/>
  <c r="BD870" i="1"/>
  <c r="BP383" i="1"/>
  <c r="BP384" i="1"/>
  <c r="BP385" i="1"/>
  <c r="BP1032" i="1"/>
  <c r="BP50" i="1"/>
  <c r="BP1117" i="1"/>
  <c r="BP869" i="1"/>
  <c r="BP870" i="1"/>
  <c r="BZ383" i="1"/>
  <c r="BZ384" i="1"/>
  <c r="BZ385" i="1"/>
  <c r="BZ1032" i="1"/>
  <c r="BZ50" i="1"/>
  <c r="BZ731" i="1"/>
  <c r="BZ492" i="1"/>
  <c r="BZ1029" i="1"/>
  <c r="BZ1072" i="1"/>
  <c r="BZ1021" i="1"/>
  <c r="BZ439" i="1"/>
  <c r="BZ1117" i="1"/>
  <c r="BZ869" i="1"/>
  <c r="BZ870" i="1"/>
  <c r="CA383" i="1"/>
  <c r="CA384" i="1"/>
  <c r="CA385" i="1"/>
  <c r="CA1032" i="1"/>
  <c r="CA50" i="1"/>
  <c r="CA492" i="1"/>
  <c r="CA1029" i="1"/>
  <c r="CA1072" i="1"/>
  <c r="CA1021" i="1"/>
  <c r="CA439" i="1"/>
  <c r="CA1117" i="1"/>
  <c r="CA869" i="1"/>
  <c r="CA870" i="1"/>
  <c r="CC383" i="1"/>
  <c r="CC384" i="1"/>
  <c r="CC385" i="1"/>
  <c r="CC1032" i="1"/>
  <c r="CC50" i="1"/>
  <c r="CC731" i="1"/>
  <c r="CC492" i="1"/>
  <c r="CC1029" i="1"/>
  <c r="CC1072" i="1"/>
  <c r="CC1021" i="1"/>
  <c r="CC439" i="1"/>
  <c r="CC1117" i="1"/>
  <c r="CC869" i="1"/>
  <c r="CC870" i="1"/>
  <c r="CD383" i="1"/>
  <c r="CD384" i="1"/>
  <c r="CD385" i="1"/>
  <c r="CD1032" i="1"/>
  <c r="CD50" i="1"/>
  <c r="CD731" i="1"/>
  <c r="CD492" i="1"/>
  <c r="CD1029" i="1"/>
  <c r="CD1072" i="1"/>
  <c r="CD1021" i="1"/>
  <c r="CD439" i="1"/>
  <c r="CD1117" i="1"/>
  <c r="CD869" i="1"/>
  <c r="CD870" i="1"/>
  <c r="CE383" i="1"/>
  <c r="CE384" i="1"/>
  <c r="CE385" i="1"/>
  <c r="CE1032" i="1"/>
  <c r="CE50" i="1"/>
  <c r="CE731" i="1"/>
  <c r="CE492" i="1"/>
  <c r="CE1029" i="1"/>
  <c r="CE1072" i="1"/>
  <c r="CE1021" i="1"/>
  <c r="CE439" i="1"/>
  <c r="CE1117" i="1"/>
  <c r="CE869" i="1"/>
  <c r="CE870" i="1"/>
  <c r="CF383" i="1"/>
  <c r="CF384" i="1"/>
  <c r="CF385" i="1"/>
  <c r="CF1032" i="1"/>
  <c r="CF50" i="1"/>
  <c r="CF731" i="1"/>
  <c r="CF492" i="1"/>
  <c r="CF1029" i="1"/>
  <c r="CF1072" i="1"/>
  <c r="CF1021" i="1"/>
  <c r="CF439" i="1"/>
  <c r="CF1117" i="1"/>
  <c r="CF869" i="1"/>
  <c r="CF870" i="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T869" i="1" l="1"/>
  <c r="AT50" i="1"/>
  <c r="BI50" i="1" s="1"/>
  <c r="AT870" i="1"/>
  <c r="AT731" i="1"/>
  <c r="AS439" i="1"/>
  <c r="AS1021" i="1"/>
  <c r="AS492" i="1"/>
  <c r="AT492" i="1"/>
  <c r="AS1117" i="1"/>
  <c r="AS1032" i="1"/>
  <c r="AS385" i="1"/>
  <c r="AT1032" i="1"/>
  <c r="AT1021" i="1"/>
  <c r="AT384" i="1"/>
  <c r="AS1029" i="1"/>
  <c r="AT1029" i="1"/>
  <c r="AS870" i="1"/>
  <c r="AS731" i="1"/>
  <c r="AT1117" i="1"/>
  <c r="AS384" i="1"/>
  <c r="AT439" i="1"/>
  <c r="AT385" i="1"/>
  <c r="AT1072" i="1"/>
  <c r="AS1072" i="1"/>
  <c r="AT383" i="1"/>
  <c r="AS383" i="1"/>
  <c r="AS869" i="1"/>
  <c r="AS50" i="1"/>
  <c r="AV1021" i="1" l="1"/>
  <c r="BI1021" i="1"/>
  <c r="AV1032" i="1"/>
  <c r="BI1032" i="1"/>
  <c r="AV731" i="1"/>
  <c r="BI731" i="1"/>
  <c r="BL731" i="1" s="1"/>
  <c r="BO731" i="1" s="1"/>
  <c r="AV1029" i="1"/>
  <c r="BI1029" i="1"/>
  <c r="BL1029" i="1" s="1"/>
  <c r="BO1029" i="1" s="1"/>
  <c r="AV385" i="1"/>
  <c r="BI385" i="1"/>
  <c r="BL385" i="1" s="1"/>
  <c r="BO385" i="1" s="1"/>
  <c r="AV439" i="1"/>
  <c r="BI439" i="1"/>
  <c r="BL439" i="1" s="1"/>
  <c r="BO439" i="1" s="1"/>
  <c r="AV1117" i="1"/>
  <c r="BI1117" i="1"/>
  <c r="BL1117" i="1" s="1"/>
  <c r="BO1117" i="1" s="1"/>
  <c r="AV870" i="1"/>
  <c r="BI870" i="1"/>
  <c r="BL870" i="1" s="1"/>
  <c r="BO870" i="1" s="1"/>
  <c r="AV1072" i="1"/>
  <c r="BI1072" i="1"/>
  <c r="BL1072" i="1" s="1"/>
  <c r="BO1072" i="1" s="1"/>
  <c r="AV384" i="1"/>
  <c r="BI384" i="1"/>
  <c r="BL384" i="1" s="1"/>
  <c r="BO384" i="1" s="1"/>
  <c r="AV492" i="1"/>
  <c r="BI492" i="1"/>
  <c r="BL492" i="1" s="1"/>
  <c r="BO492" i="1" s="1"/>
  <c r="AV383" i="1"/>
  <c r="BI383" i="1"/>
  <c r="BL383" i="1" s="1"/>
  <c r="BO383" i="1" s="1"/>
  <c r="AV869" i="1"/>
  <c r="BI869" i="1"/>
  <c r="BL869" i="1" s="1"/>
  <c r="BO869" i="1" s="1"/>
  <c r="BJ1029" i="1"/>
  <c r="BM1029" i="1" s="1"/>
  <c r="BP1029" i="1" s="1"/>
  <c r="BJ492" i="1"/>
  <c r="BM492" i="1" s="1"/>
  <c r="BP492" i="1" s="1"/>
  <c r="BJ1072" i="1"/>
  <c r="BM1072" i="1" s="1"/>
  <c r="BP1072" i="1" s="1"/>
  <c r="BN870" i="1"/>
  <c r="BJ870" i="1"/>
  <c r="BJ385" i="1"/>
  <c r="BJ384" i="1"/>
  <c r="BJ439" i="1"/>
  <c r="BM439" i="1" s="1"/>
  <c r="BP439" i="1" s="1"/>
  <c r="BN731" i="1"/>
  <c r="BJ731" i="1"/>
  <c r="BM731" i="1" s="1"/>
  <c r="BP731" i="1" s="1"/>
  <c r="BJ1117" i="1"/>
  <c r="BN50" i="1"/>
  <c r="BJ50" i="1"/>
  <c r="BL50" i="1"/>
  <c r="BO50" i="1" s="1"/>
  <c r="BJ1021" i="1"/>
  <c r="BM1021" i="1" s="1"/>
  <c r="BP1021" i="1" s="1"/>
  <c r="BL1021" i="1"/>
  <c r="BO1021" i="1" s="1"/>
  <c r="BJ1032" i="1"/>
  <c r="BL1032" i="1"/>
  <c r="BO1032" i="1" s="1"/>
  <c r="BJ383" i="1"/>
  <c r="BN869" i="1"/>
  <c r="BJ869" i="1"/>
  <c r="BN385" i="1"/>
  <c r="BN439" i="1"/>
  <c r="BN1029" i="1"/>
  <c r="BN383" i="1"/>
  <c r="BN384" i="1"/>
  <c r="BN1021" i="1"/>
  <c r="BN1032" i="1"/>
  <c r="BN492" i="1"/>
  <c r="BN1117" i="1"/>
  <c r="BN1072" i="1"/>
  <c r="AU870" i="1"/>
  <c r="AU50" i="1"/>
  <c r="BQ50" i="1"/>
  <c r="AU869" i="1"/>
  <c r="BQ869" i="1"/>
  <c r="AY50" i="1"/>
  <c r="AY869" i="1"/>
  <c r="AX50" i="1"/>
  <c r="AX870" i="1"/>
  <c r="AX869" i="1"/>
  <c r="BQ870" i="1"/>
  <c r="AX731" i="1"/>
  <c r="AY870" i="1"/>
  <c r="BQ731" i="1"/>
  <c r="AY731" i="1"/>
  <c r="AU731" i="1"/>
  <c r="AY383" i="1"/>
  <c r="AU383" i="1"/>
  <c r="AX383" i="1"/>
  <c r="BQ383" i="1"/>
  <c r="BQ1117" i="1"/>
  <c r="AU1117" i="1"/>
  <c r="AY1117" i="1"/>
  <c r="AX1117" i="1"/>
  <c r="AY384" i="1"/>
  <c r="AX384" i="1"/>
  <c r="BQ384" i="1"/>
  <c r="AU384" i="1"/>
  <c r="AY1021" i="1"/>
  <c r="AX1021" i="1"/>
  <c r="BQ1021" i="1"/>
  <c r="AU1021" i="1"/>
  <c r="AY1072" i="1"/>
  <c r="AU1072" i="1"/>
  <c r="AX1072" i="1"/>
  <c r="BQ1072" i="1"/>
  <c r="BQ1032" i="1"/>
  <c r="AU1032" i="1"/>
  <c r="AY1032" i="1"/>
  <c r="AX1032" i="1"/>
  <c r="AU385" i="1"/>
  <c r="AY385" i="1"/>
  <c r="AX385" i="1"/>
  <c r="BQ385" i="1"/>
  <c r="AX1029" i="1"/>
  <c r="BQ1029" i="1"/>
  <c r="AU1029" i="1"/>
  <c r="AY1029" i="1"/>
  <c r="AX492" i="1"/>
  <c r="BQ492" i="1"/>
  <c r="AU492" i="1"/>
  <c r="AY492" i="1"/>
  <c r="AU439" i="1"/>
  <c r="AX439" i="1"/>
  <c r="AY439" i="1"/>
  <c r="BQ439" i="1"/>
  <c r="CA331" i="1"/>
  <c r="CA940" i="1"/>
  <c r="A938" i="1"/>
  <c r="A939" i="1"/>
  <c r="A940" i="1"/>
  <c r="A388" i="1"/>
  <c r="A440" i="1"/>
  <c r="A638" i="1"/>
  <c r="A858" i="1"/>
  <c r="A100" i="1"/>
  <c r="A1138" i="1"/>
  <c r="A874" i="1"/>
  <c r="A804" i="1"/>
  <c r="A134" i="1"/>
  <c r="A803" i="1"/>
  <c r="A448" i="1"/>
  <c r="A822" i="1"/>
  <c r="A63" i="1"/>
  <c r="A64" i="1"/>
  <c r="A171" i="1"/>
  <c r="A59" i="1"/>
  <c r="A1064" i="1"/>
  <c r="A192" i="1"/>
  <c r="A425" i="1"/>
  <c r="A449" i="1"/>
  <c r="A450" i="1"/>
  <c r="A451" i="1"/>
  <c r="A730" i="1"/>
  <c r="A438" i="1"/>
  <c r="A823" i="1"/>
  <c r="A331" i="1"/>
  <c r="A595" i="1"/>
  <c r="A1027" i="1"/>
  <c r="A594" i="1"/>
  <c r="A1031" i="1"/>
  <c r="A933" i="1"/>
  <c r="A1028" i="1"/>
  <c r="A934" i="1"/>
  <c r="A178" i="1"/>
  <c r="A935" i="1"/>
  <c r="A936" i="1"/>
  <c r="A382" i="1"/>
  <c r="BA938" i="1"/>
  <c r="BA939" i="1"/>
  <c r="BA940" i="1"/>
  <c r="BA388" i="1"/>
  <c r="BA440" i="1"/>
  <c r="BA638" i="1"/>
  <c r="BA858" i="1"/>
  <c r="BA100" i="1"/>
  <c r="BA1138" i="1"/>
  <c r="BA874" i="1"/>
  <c r="BA804" i="1"/>
  <c r="BA134" i="1"/>
  <c r="BA803" i="1"/>
  <c r="BA448" i="1"/>
  <c r="BA822" i="1"/>
  <c r="BA63" i="1"/>
  <c r="BA64" i="1"/>
  <c r="BA171" i="1"/>
  <c r="BA59" i="1"/>
  <c r="BA1064" i="1"/>
  <c r="BA192" i="1"/>
  <c r="BA425" i="1"/>
  <c r="BA449" i="1"/>
  <c r="BA450" i="1"/>
  <c r="BA451" i="1"/>
  <c r="BA730" i="1"/>
  <c r="BA438" i="1"/>
  <c r="BA823" i="1"/>
  <c r="BA331" i="1"/>
  <c r="BA595" i="1"/>
  <c r="BA1027" i="1"/>
  <c r="BA594" i="1"/>
  <c r="BA1031" i="1"/>
  <c r="BA933" i="1"/>
  <c r="BA1028" i="1"/>
  <c r="BA934" i="1"/>
  <c r="BA178" i="1"/>
  <c r="BA935" i="1"/>
  <c r="BA936" i="1"/>
  <c r="BA382" i="1"/>
  <c r="BC938" i="1"/>
  <c r="AR938" i="1" s="1"/>
  <c r="BK938" i="1" s="1"/>
  <c r="BC939" i="1"/>
  <c r="AR939" i="1" s="1"/>
  <c r="BK939" i="1" s="1"/>
  <c r="BC940" i="1"/>
  <c r="AR940" i="1" s="1"/>
  <c r="BK940" i="1" s="1"/>
  <c r="BC388" i="1"/>
  <c r="AR388" i="1" s="1"/>
  <c r="BK388" i="1" s="1"/>
  <c r="BC440" i="1"/>
  <c r="AR440" i="1" s="1"/>
  <c r="BK440" i="1" s="1"/>
  <c r="BC638" i="1"/>
  <c r="AR638" i="1" s="1"/>
  <c r="BK638" i="1" s="1"/>
  <c r="BC858" i="1"/>
  <c r="AR858" i="1" s="1"/>
  <c r="BC100" i="1"/>
  <c r="AR100" i="1" s="1"/>
  <c r="BK100" i="1" s="1"/>
  <c r="BC1138" i="1"/>
  <c r="AR1138" i="1" s="1"/>
  <c r="BK1138" i="1" s="1"/>
  <c r="BC874" i="1"/>
  <c r="AR874" i="1" s="1"/>
  <c r="BK874" i="1" s="1"/>
  <c r="BC804" i="1"/>
  <c r="AR804" i="1" s="1"/>
  <c r="BK804" i="1" s="1"/>
  <c r="BC134" i="1"/>
  <c r="AR134" i="1" s="1"/>
  <c r="BK134" i="1" s="1"/>
  <c r="BC803" i="1"/>
  <c r="AR803" i="1" s="1"/>
  <c r="BK803" i="1" s="1"/>
  <c r="BC448" i="1"/>
  <c r="AR448" i="1" s="1"/>
  <c r="BK448" i="1" s="1"/>
  <c r="BC822" i="1"/>
  <c r="AR822" i="1" s="1"/>
  <c r="BC63" i="1"/>
  <c r="AR63" i="1" s="1"/>
  <c r="BK63" i="1" s="1"/>
  <c r="BC64" i="1"/>
  <c r="AR64" i="1" s="1"/>
  <c r="BK64" i="1" s="1"/>
  <c r="BC171" i="1"/>
  <c r="AR171" i="1" s="1"/>
  <c r="BK171" i="1" s="1"/>
  <c r="BC59" i="1"/>
  <c r="AR59" i="1" s="1"/>
  <c r="BC1064" i="1"/>
  <c r="AR1064" i="1" s="1"/>
  <c r="BK1064" i="1" s="1"/>
  <c r="BC192" i="1"/>
  <c r="AR192" i="1" s="1"/>
  <c r="BK192" i="1" s="1"/>
  <c r="BC425" i="1"/>
  <c r="AR425" i="1" s="1"/>
  <c r="BK425" i="1" s="1"/>
  <c r="BC449" i="1"/>
  <c r="AR449" i="1" s="1"/>
  <c r="BC450" i="1"/>
  <c r="AR450" i="1" s="1"/>
  <c r="BK450" i="1" s="1"/>
  <c r="BC451" i="1"/>
  <c r="AR451" i="1" s="1"/>
  <c r="BK451" i="1" s="1"/>
  <c r="BC730" i="1"/>
  <c r="AR730" i="1" s="1"/>
  <c r="BK730" i="1" s="1"/>
  <c r="BC438" i="1"/>
  <c r="AR438" i="1" s="1"/>
  <c r="BK438" i="1" s="1"/>
  <c r="BC823" i="1"/>
  <c r="AR823" i="1" s="1"/>
  <c r="BK823" i="1" s="1"/>
  <c r="BC331" i="1"/>
  <c r="AR331" i="1" s="1"/>
  <c r="BK331" i="1" s="1"/>
  <c r="BC595" i="1"/>
  <c r="AR595" i="1" s="1"/>
  <c r="BK595" i="1" s="1"/>
  <c r="BC1027" i="1"/>
  <c r="AR1027" i="1" s="1"/>
  <c r="BK1027" i="1" s="1"/>
  <c r="BC594" i="1"/>
  <c r="AR594" i="1" s="1"/>
  <c r="BK594" i="1" s="1"/>
  <c r="BC1031" i="1"/>
  <c r="AR1031" i="1" s="1"/>
  <c r="BK1031" i="1" s="1"/>
  <c r="BC933" i="1"/>
  <c r="AR933" i="1" s="1"/>
  <c r="BK933" i="1" s="1"/>
  <c r="BC1028" i="1"/>
  <c r="AR1028" i="1" s="1"/>
  <c r="BC934" i="1"/>
  <c r="AR934" i="1" s="1"/>
  <c r="BK934" i="1" s="1"/>
  <c r="BC178" i="1"/>
  <c r="AR178" i="1" s="1"/>
  <c r="BK178" i="1" s="1"/>
  <c r="BC935" i="1"/>
  <c r="AR935" i="1" s="1"/>
  <c r="BK935" i="1" s="1"/>
  <c r="BC936" i="1"/>
  <c r="AR936" i="1" s="1"/>
  <c r="BC382" i="1"/>
  <c r="AR382" i="1" s="1"/>
  <c r="BK382" i="1" s="1"/>
  <c r="BD938" i="1"/>
  <c r="AT938" i="1" s="1"/>
  <c r="BD939" i="1"/>
  <c r="AT939" i="1" s="1"/>
  <c r="BD940" i="1"/>
  <c r="AT940" i="1" s="1"/>
  <c r="BD388" i="1"/>
  <c r="AT388" i="1" s="1"/>
  <c r="BD440" i="1"/>
  <c r="AT440" i="1" s="1"/>
  <c r="BD638" i="1"/>
  <c r="AT638" i="1" s="1"/>
  <c r="BD858" i="1"/>
  <c r="AT858" i="1" s="1"/>
  <c r="BD100" i="1"/>
  <c r="BD1138" i="1"/>
  <c r="BD874" i="1"/>
  <c r="AT874" i="1" s="1"/>
  <c r="BD804" i="1"/>
  <c r="AT804" i="1" s="1"/>
  <c r="BD134" i="1"/>
  <c r="BD803" i="1"/>
  <c r="AT803" i="1" s="1"/>
  <c r="BD448" i="1"/>
  <c r="AT448" i="1" s="1"/>
  <c r="BD822" i="1"/>
  <c r="AT822" i="1" s="1"/>
  <c r="BD63" i="1"/>
  <c r="AT63" i="1" s="1"/>
  <c r="BD64" i="1"/>
  <c r="AT64" i="1" s="1"/>
  <c r="BD171" i="1"/>
  <c r="AT171" i="1" s="1"/>
  <c r="BD59" i="1"/>
  <c r="AT59" i="1" s="1"/>
  <c r="BD1064" i="1"/>
  <c r="AT1064" i="1" s="1"/>
  <c r="BD192" i="1"/>
  <c r="AT192" i="1" s="1"/>
  <c r="BI192" i="1" s="1"/>
  <c r="BD425" i="1"/>
  <c r="AT425" i="1" s="1"/>
  <c r="BD449" i="1"/>
  <c r="AT449" i="1" s="1"/>
  <c r="BD450" i="1"/>
  <c r="AT450" i="1" s="1"/>
  <c r="BD451" i="1"/>
  <c r="BD730" i="1"/>
  <c r="AT730" i="1" s="1"/>
  <c r="BD438" i="1"/>
  <c r="AT438" i="1" s="1"/>
  <c r="BD823" i="1"/>
  <c r="BD331" i="1"/>
  <c r="AT331" i="1" s="1"/>
  <c r="BD595" i="1"/>
  <c r="AT595" i="1" s="1"/>
  <c r="BD1027" i="1"/>
  <c r="AT1027" i="1" s="1"/>
  <c r="BD594" i="1"/>
  <c r="AT594" i="1" s="1"/>
  <c r="BD1031" i="1"/>
  <c r="BD933" i="1"/>
  <c r="AT933" i="1" s="1"/>
  <c r="BD1028" i="1"/>
  <c r="AT1028" i="1" s="1"/>
  <c r="BD934" i="1"/>
  <c r="AT934" i="1" s="1"/>
  <c r="BD178" i="1"/>
  <c r="AT178" i="1" s="1"/>
  <c r="BD935" i="1"/>
  <c r="AT935" i="1" s="1"/>
  <c r="BD936" i="1"/>
  <c r="AT936" i="1" s="1"/>
  <c r="BD382" i="1"/>
  <c r="AT382" i="1" s="1"/>
  <c r="BP822" i="1"/>
  <c r="BP63" i="1"/>
  <c r="BP64" i="1"/>
  <c r="BP171" i="1"/>
  <c r="BP59" i="1"/>
  <c r="BP1064" i="1"/>
  <c r="BP192" i="1"/>
  <c r="BP425" i="1"/>
  <c r="BP438" i="1"/>
  <c r="BP823" i="1"/>
  <c r="BP595" i="1"/>
  <c r="BP1031" i="1"/>
  <c r="BP933" i="1"/>
  <c r="BP934" i="1"/>
  <c r="BP178" i="1"/>
  <c r="BP935" i="1"/>
  <c r="BP936" i="1"/>
  <c r="BP382" i="1"/>
  <c r="BZ938" i="1"/>
  <c r="BZ939" i="1"/>
  <c r="BZ940" i="1"/>
  <c r="BZ388" i="1"/>
  <c r="BZ440" i="1"/>
  <c r="BZ638" i="1"/>
  <c r="BZ858" i="1"/>
  <c r="BZ100" i="1"/>
  <c r="BZ1138" i="1"/>
  <c r="BZ874" i="1"/>
  <c r="BZ804" i="1"/>
  <c r="BZ134" i="1"/>
  <c r="BZ803" i="1"/>
  <c r="BZ448" i="1"/>
  <c r="BZ822" i="1"/>
  <c r="BZ63" i="1"/>
  <c r="BZ64" i="1"/>
  <c r="BZ171" i="1"/>
  <c r="BZ59" i="1"/>
  <c r="BZ1064" i="1"/>
  <c r="BZ192" i="1"/>
  <c r="BZ425" i="1"/>
  <c r="BZ449" i="1"/>
  <c r="BZ450" i="1"/>
  <c r="BZ451" i="1"/>
  <c r="BZ730" i="1"/>
  <c r="BZ438" i="1"/>
  <c r="BZ823" i="1"/>
  <c r="BZ331" i="1"/>
  <c r="BZ595" i="1"/>
  <c r="BZ1027" i="1"/>
  <c r="BZ594" i="1"/>
  <c r="BZ1031" i="1"/>
  <c r="BZ933" i="1"/>
  <c r="BZ1028" i="1"/>
  <c r="BZ934" i="1"/>
  <c r="BZ178" i="1"/>
  <c r="BZ935" i="1"/>
  <c r="BZ936" i="1"/>
  <c r="BZ382" i="1"/>
  <c r="CA938" i="1"/>
  <c r="CA939" i="1"/>
  <c r="CA388" i="1"/>
  <c r="CA440" i="1"/>
  <c r="CA638" i="1"/>
  <c r="CA858" i="1"/>
  <c r="CA100" i="1"/>
  <c r="CA1138" i="1"/>
  <c r="CA874" i="1"/>
  <c r="CA804" i="1"/>
  <c r="CA134" i="1"/>
  <c r="CA803" i="1"/>
  <c r="CA448" i="1"/>
  <c r="CA822" i="1"/>
  <c r="CA63" i="1"/>
  <c r="CA64" i="1"/>
  <c r="CA171" i="1"/>
  <c r="CA59" i="1"/>
  <c r="CA1064" i="1"/>
  <c r="CA192" i="1"/>
  <c r="CA425" i="1"/>
  <c r="CA449" i="1"/>
  <c r="CA450" i="1"/>
  <c r="CA451" i="1"/>
  <c r="CA730" i="1"/>
  <c r="CA438" i="1"/>
  <c r="CA823" i="1"/>
  <c r="CA595" i="1"/>
  <c r="CA1027" i="1"/>
  <c r="CA594" i="1"/>
  <c r="CA1031" i="1"/>
  <c r="CA933" i="1"/>
  <c r="CA1028" i="1"/>
  <c r="CA934" i="1"/>
  <c r="CA178" i="1"/>
  <c r="CA935" i="1"/>
  <c r="CA936" i="1"/>
  <c r="CA382" i="1"/>
  <c r="CB938" i="1"/>
  <c r="CB939" i="1"/>
  <c r="CB940" i="1"/>
  <c r="CB388" i="1"/>
  <c r="CB440" i="1"/>
  <c r="CB638" i="1"/>
  <c r="CB858" i="1"/>
  <c r="CB100" i="1"/>
  <c r="CB1138" i="1"/>
  <c r="CB874" i="1"/>
  <c r="CB804" i="1"/>
  <c r="CB134" i="1"/>
  <c r="CB803" i="1"/>
  <c r="CB448" i="1"/>
  <c r="CB822" i="1"/>
  <c r="CB63" i="1"/>
  <c r="CB64" i="1"/>
  <c r="CB171" i="1"/>
  <c r="CB59" i="1"/>
  <c r="CB1064" i="1"/>
  <c r="CB192" i="1"/>
  <c r="CB425" i="1"/>
  <c r="CB449" i="1"/>
  <c r="CB450" i="1"/>
  <c r="CB451" i="1"/>
  <c r="CB730" i="1"/>
  <c r="CB438" i="1"/>
  <c r="CB823" i="1"/>
  <c r="CB331" i="1"/>
  <c r="CB595" i="1"/>
  <c r="CB1027" i="1"/>
  <c r="CB594" i="1"/>
  <c r="CB1031" i="1"/>
  <c r="CB933" i="1"/>
  <c r="CB1028" i="1"/>
  <c r="CB934" i="1"/>
  <c r="CB178" i="1"/>
  <c r="CB935" i="1"/>
  <c r="CB936" i="1"/>
  <c r="CB382" i="1"/>
  <c r="CC938" i="1"/>
  <c r="CC939" i="1"/>
  <c r="CC940" i="1"/>
  <c r="CC388" i="1"/>
  <c r="CC440" i="1"/>
  <c r="CC638" i="1"/>
  <c r="CC858" i="1"/>
  <c r="CC100" i="1"/>
  <c r="CC1138" i="1"/>
  <c r="CC874" i="1"/>
  <c r="CC804" i="1"/>
  <c r="CC134" i="1"/>
  <c r="CC803" i="1"/>
  <c r="CC448" i="1"/>
  <c r="CC822" i="1"/>
  <c r="CC63" i="1"/>
  <c r="CC64" i="1"/>
  <c r="CC171" i="1"/>
  <c r="CC59" i="1"/>
  <c r="CC1064" i="1"/>
  <c r="CC192" i="1"/>
  <c r="CC425" i="1"/>
  <c r="CC449" i="1"/>
  <c r="CC450" i="1"/>
  <c r="CC451" i="1"/>
  <c r="CC730" i="1"/>
  <c r="CC438" i="1"/>
  <c r="CC823" i="1"/>
  <c r="CC331" i="1"/>
  <c r="CC595" i="1"/>
  <c r="CC1027" i="1"/>
  <c r="CC594" i="1"/>
  <c r="CC1031" i="1"/>
  <c r="CC933" i="1"/>
  <c r="CC1028" i="1"/>
  <c r="CC934" i="1"/>
  <c r="CC178" i="1"/>
  <c r="CC935" i="1"/>
  <c r="CC936" i="1"/>
  <c r="CC382" i="1"/>
  <c r="CD938" i="1"/>
  <c r="CD939" i="1"/>
  <c r="CD940" i="1"/>
  <c r="CD388" i="1"/>
  <c r="CD440" i="1"/>
  <c r="CD638" i="1"/>
  <c r="CD858" i="1"/>
  <c r="CD100" i="1"/>
  <c r="CD1138" i="1"/>
  <c r="CD874" i="1"/>
  <c r="CD804" i="1"/>
  <c r="CD134" i="1"/>
  <c r="CD803" i="1"/>
  <c r="CD448" i="1"/>
  <c r="CD822" i="1"/>
  <c r="CD63" i="1"/>
  <c r="CD64" i="1"/>
  <c r="CD171" i="1"/>
  <c r="CD59" i="1"/>
  <c r="CD1064" i="1"/>
  <c r="CD192" i="1"/>
  <c r="CD425" i="1"/>
  <c r="CD449" i="1"/>
  <c r="CD450" i="1"/>
  <c r="CD451" i="1"/>
  <c r="CD730" i="1"/>
  <c r="CD438" i="1"/>
  <c r="CD823" i="1"/>
  <c r="CD331" i="1"/>
  <c r="CD595" i="1"/>
  <c r="CD1027" i="1"/>
  <c r="CD594" i="1"/>
  <c r="CD1031" i="1"/>
  <c r="CD933" i="1"/>
  <c r="CD1028" i="1"/>
  <c r="CD934" i="1"/>
  <c r="CD178" i="1"/>
  <c r="CD935" i="1"/>
  <c r="CD936" i="1"/>
  <c r="CD382" i="1"/>
  <c r="CE938" i="1"/>
  <c r="CE939" i="1"/>
  <c r="CE940" i="1"/>
  <c r="CE388" i="1"/>
  <c r="CE440" i="1"/>
  <c r="CE638" i="1"/>
  <c r="CE858" i="1"/>
  <c r="CE100" i="1"/>
  <c r="CE1138" i="1"/>
  <c r="CE874" i="1"/>
  <c r="CE804" i="1"/>
  <c r="CE134" i="1"/>
  <c r="CE803" i="1"/>
  <c r="CE448" i="1"/>
  <c r="CE822" i="1"/>
  <c r="CE63" i="1"/>
  <c r="CE64" i="1"/>
  <c r="CE171" i="1"/>
  <c r="CE59" i="1"/>
  <c r="CE1064" i="1"/>
  <c r="CE192" i="1"/>
  <c r="CE425" i="1"/>
  <c r="CE449" i="1"/>
  <c r="CE450" i="1"/>
  <c r="CE451" i="1"/>
  <c r="CE730" i="1"/>
  <c r="CE438" i="1"/>
  <c r="CE823" i="1"/>
  <c r="CE331" i="1"/>
  <c r="CE595" i="1"/>
  <c r="CE1027" i="1"/>
  <c r="CE594" i="1"/>
  <c r="CE1031" i="1"/>
  <c r="CE933" i="1"/>
  <c r="CE1028" i="1"/>
  <c r="CE934" i="1"/>
  <c r="CE178" i="1"/>
  <c r="CE935" i="1"/>
  <c r="CE936" i="1"/>
  <c r="CE382" i="1"/>
  <c r="CF938" i="1"/>
  <c r="CF939" i="1"/>
  <c r="CF940" i="1"/>
  <c r="CF388" i="1"/>
  <c r="CF440" i="1"/>
  <c r="CF638" i="1"/>
  <c r="CF858" i="1"/>
  <c r="CF100" i="1"/>
  <c r="CF1138" i="1"/>
  <c r="CF874" i="1"/>
  <c r="CF804" i="1"/>
  <c r="CF134" i="1"/>
  <c r="CF803" i="1"/>
  <c r="CF448" i="1"/>
  <c r="CF822" i="1"/>
  <c r="CF63" i="1"/>
  <c r="CF64" i="1"/>
  <c r="CF171" i="1"/>
  <c r="CF59" i="1"/>
  <c r="CF1064" i="1"/>
  <c r="CF192" i="1"/>
  <c r="CF425" i="1"/>
  <c r="CF449" i="1"/>
  <c r="CF450" i="1"/>
  <c r="CF451" i="1"/>
  <c r="CF730" i="1"/>
  <c r="CF438" i="1"/>
  <c r="CF823" i="1"/>
  <c r="CF331" i="1"/>
  <c r="CF595" i="1"/>
  <c r="CF1027" i="1"/>
  <c r="CF594" i="1"/>
  <c r="CF1031" i="1"/>
  <c r="CF933" i="1"/>
  <c r="CF1028" i="1"/>
  <c r="CF934" i="1"/>
  <c r="CF178" i="1"/>
  <c r="CF935" i="1"/>
  <c r="CF936" i="1"/>
  <c r="CF382" i="1"/>
  <c r="AT1031" i="1" l="1"/>
  <c r="AV1031" i="1" s="1"/>
  <c r="AV450" i="1"/>
  <c r="BI450" i="1"/>
  <c r="BL450" i="1" s="1"/>
  <c r="BO450" i="1" s="1"/>
  <c r="AV858" i="1"/>
  <c r="BI858" i="1"/>
  <c r="BL858" i="1" s="1"/>
  <c r="BO858" i="1" s="1"/>
  <c r="AV935" i="1"/>
  <c r="BI935" i="1"/>
  <c r="BL935" i="1" s="1"/>
  <c r="BO935" i="1" s="1"/>
  <c r="AV595" i="1"/>
  <c r="BI595" i="1"/>
  <c r="BL595" i="1" s="1"/>
  <c r="BO595" i="1" s="1"/>
  <c r="AV425" i="1"/>
  <c r="BI425" i="1"/>
  <c r="AV448" i="1"/>
  <c r="BI448" i="1"/>
  <c r="BL448" i="1" s="1"/>
  <c r="BO448" i="1" s="1"/>
  <c r="AV638" i="1"/>
  <c r="BI638" i="1"/>
  <c r="BL638" i="1" s="1"/>
  <c r="BO638" i="1" s="1"/>
  <c r="AV171" i="1"/>
  <c r="BI171" i="1"/>
  <c r="BL171" i="1" s="1"/>
  <c r="BO171" i="1" s="1"/>
  <c r="AV938" i="1"/>
  <c r="BI938" i="1"/>
  <c r="BL938" i="1" s="1"/>
  <c r="BO938" i="1" s="1"/>
  <c r="AV63" i="1"/>
  <c r="BI63" i="1"/>
  <c r="BL63" i="1" s="1"/>
  <c r="BO63" i="1" s="1"/>
  <c r="AV936" i="1"/>
  <c r="BI936" i="1"/>
  <c r="BL936" i="1" s="1"/>
  <c r="BO936" i="1" s="1"/>
  <c r="AV822" i="1"/>
  <c r="BI822" i="1"/>
  <c r="BL822" i="1" s="1"/>
  <c r="BO822" i="1" s="1"/>
  <c r="AV178" i="1"/>
  <c r="BI178" i="1"/>
  <c r="BL178" i="1" s="1"/>
  <c r="BO178" i="1" s="1"/>
  <c r="AV331" i="1"/>
  <c r="BI331" i="1"/>
  <c r="BL331" i="1" s="1"/>
  <c r="BO331" i="1" s="1"/>
  <c r="AV803" i="1"/>
  <c r="BI803" i="1"/>
  <c r="BL803" i="1" s="1"/>
  <c r="BO803" i="1" s="1"/>
  <c r="AV440" i="1"/>
  <c r="BI440" i="1"/>
  <c r="BL440" i="1" s="1"/>
  <c r="BO440" i="1" s="1"/>
  <c r="AV730" i="1"/>
  <c r="BI730" i="1"/>
  <c r="BL730" i="1" s="1"/>
  <c r="BO730" i="1" s="1"/>
  <c r="AV874" i="1"/>
  <c r="BI874" i="1"/>
  <c r="BL874" i="1" s="1"/>
  <c r="BO874" i="1" s="1"/>
  <c r="AV939" i="1"/>
  <c r="BI939" i="1"/>
  <c r="BL939" i="1" s="1"/>
  <c r="BO939" i="1" s="1"/>
  <c r="AV382" i="1"/>
  <c r="BI382" i="1"/>
  <c r="BL382" i="1" s="1"/>
  <c r="BO382" i="1" s="1"/>
  <c r="AV1027" i="1"/>
  <c r="BI1027" i="1"/>
  <c r="BL1027" i="1" s="1"/>
  <c r="BO1027" i="1" s="1"/>
  <c r="AV934" i="1"/>
  <c r="BI934" i="1"/>
  <c r="BL934" i="1" s="1"/>
  <c r="BO934" i="1" s="1"/>
  <c r="AV1064" i="1"/>
  <c r="BI1064" i="1"/>
  <c r="BL1064" i="1" s="1"/>
  <c r="BO1064" i="1" s="1"/>
  <c r="AV388" i="1"/>
  <c r="BI388" i="1"/>
  <c r="BL388" i="1" s="1"/>
  <c r="BO388" i="1" s="1"/>
  <c r="AV933" i="1"/>
  <c r="BI933" i="1"/>
  <c r="BL933" i="1" s="1"/>
  <c r="BO933" i="1" s="1"/>
  <c r="BI1031" i="1"/>
  <c r="BL1031" i="1" s="1"/>
  <c r="BO1031" i="1" s="1"/>
  <c r="AV64" i="1"/>
  <c r="BI64" i="1"/>
  <c r="BL64" i="1" s="1"/>
  <c r="BO64" i="1" s="1"/>
  <c r="AV594" i="1"/>
  <c r="BI594" i="1"/>
  <c r="BL594" i="1" s="1"/>
  <c r="BO594" i="1" s="1"/>
  <c r="AV449" i="1"/>
  <c r="BI449" i="1"/>
  <c r="BL449" i="1" s="1"/>
  <c r="BO449" i="1" s="1"/>
  <c r="AV1028" i="1"/>
  <c r="BI1028" i="1"/>
  <c r="BL1028" i="1" s="1"/>
  <c r="BO1028" i="1" s="1"/>
  <c r="AV438" i="1"/>
  <c r="BI438" i="1"/>
  <c r="BL438" i="1" s="1"/>
  <c r="BO438" i="1" s="1"/>
  <c r="AV59" i="1"/>
  <c r="BI59" i="1"/>
  <c r="BL59" i="1" s="1"/>
  <c r="BO59" i="1" s="1"/>
  <c r="AV804" i="1"/>
  <c r="BI804" i="1"/>
  <c r="BL804" i="1" s="1"/>
  <c r="BO804" i="1" s="1"/>
  <c r="AV940" i="1"/>
  <c r="BI940" i="1"/>
  <c r="BL940" i="1" s="1"/>
  <c r="BO940" i="1" s="1"/>
  <c r="AT823" i="1"/>
  <c r="AT451" i="1"/>
  <c r="BN594" i="1"/>
  <c r="BJ594" i="1"/>
  <c r="BM594" i="1" s="1"/>
  <c r="BP594" i="1" s="1"/>
  <c r="BJ936" i="1"/>
  <c r="BN1027" i="1"/>
  <c r="BJ1027" i="1"/>
  <c r="BM1027" i="1" s="1"/>
  <c r="BP1027" i="1" s="1"/>
  <c r="BN449" i="1"/>
  <c r="BJ449" i="1"/>
  <c r="BM449" i="1" s="1"/>
  <c r="BP449" i="1" s="1"/>
  <c r="BN822" i="1"/>
  <c r="BJ822" i="1"/>
  <c r="BJ858" i="1"/>
  <c r="BM858" i="1" s="1"/>
  <c r="BP858" i="1" s="1"/>
  <c r="AS936" i="1"/>
  <c r="BK936" i="1"/>
  <c r="AS449" i="1"/>
  <c r="BK449" i="1"/>
  <c r="AS822" i="1"/>
  <c r="BK822" i="1"/>
  <c r="AS858" i="1"/>
  <c r="BK858" i="1"/>
  <c r="BJ382" i="1"/>
  <c r="BN448" i="1"/>
  <c r="BJ448" i="1"/>
  <c r="BM448" i="1" s="1"/>
  <c r="BP448" i="1" s="1"/>
  <c r="BN192" i="1"/>
  <c r="BJ192" i="1"/>
  <c r="BL192" i="1"/>
  <c r="BO192" i="1" s="1"/>
  <c r="BN1028" i="1"/>
  <c r="BJ1028" i="1"/>
  <c r="BM1028" i="1" s="1"/>
  <c r="BP1028" i="1" s="1"/>
  <c r="BN438" i="1"/>
  <c r="BJ438" i="1"/>
  <c r="BN59" i="1"/>
  <c r="BJ59" i="1"/>
  <c r="BN804" i="1"/>
  <c r="BJ804" i="1"/>
  <c r="BM804" i="1" s="1"/>
  <c r="BP804" i="1" s="1"/>
  <c r="BN940" i="1"/>
  <c r="BJ940" i="1"/>
  <c r="BM940" i="1" s="1"/>
  <c r="BP940" i="1" s="1"/>
  <c r="AS1028" i="1"/>
  <c r="BK1028" i="1"/>
  <c r="AS59" i="1"/>
  <c r="BK59" i="1"/>
  <c r="BN63" i="1"/>
  <c r="BJ63" i="1"/>
  <c r="BN595" i="1"/>
  <c r="BJ595" i="1"/>
  <c r="BJ638" i="1"/>
  <c r="BM638" i="1" s="1"/>
  <c r="BP638" i="1" s="1"/>
  <c r="BJ178" i="1"/>
  <c r="BJ803" i="1"/>
  <c r="BM803" i="1" s="1"/>
  <c r="BP803" i="1" s="1"/>
  <c r="BJ933" i="1"/>
  <c r="BN730" i="1"/>
  <c r="BJ730" i="1"/>
  <c r="BM730" i="1" s="1"/>
  <c r="BP730" i="1" s="1"/>
  <c r="BN171" i="1"/>
  <c r="BJ171" i="1"/>
  <c r="BJ874" i="1"/>
  <c r="BM874" i="1" s="1"/>
  <c r="BP874" i="1" s="1"/>
  <c r="BJ939" i="1"/>
  <c r="BM939" i="1" s="1"/>
  <c r="BP939" i="1" s="1"/>
  <c r="BN450" i="1"/>
  <c r="BJ450" i="1"/>
  <c r="BM450" i="1" s="1"/>
  <c r="BP450" i="1" s="1"/>
  <c r="BJ935" i="1"/>
  <c r="BN425" i="1"/>
  <c r="BJ425" i="1"/>
  <c r="BL425" i="1"/>
  <c r="BO425" i="1" s="1"/>
  <c r="BJ331" i="1"/>
  <c r="BM331" i="1" s="1"/>
  <c r="BP331" i="1" s="1"/>
  <c r="BJ440" i="1"/>
  <c r="BM440" i="1" s="1"/>
  <c r="BP440" i="1" s="1"/>
  <c r="BJ934" i="1"/>
  <c r="BN1064" i="1"/>
  <c r="BJ1064" i="1"/>
  <c r="BJ388" i="1"/>
  <c r="BM388" i="1" s="1"/>
  <c r="BP388" i="1" s="1"/>
  <c r="BN1031" i="1"/>
  <c r="BJ1031" i="1"/>
  <c r="BN64" i="1"/>
  <c r="BJ64" i="1"/>
  <c r="BJ938" i="1"/>
  <c r="BM938" i="1" s="1"/>
  <c r="BP938" i="1" s="1"/>
  <c r="AT1138" i="1"/>
  <c r="BI1138" i="1" s="1"/>
  <c r="BN934" i="1"/>
  <c r="BN939" i="1"/>
  <c r="BN938" i="1"/>
  <c r="BN382" i="1"/>
  <c r="BN388" i="1"/>
  <c r="BN936" i="1"/>
  <c r="BN933" i="1"/>
  <c r="BN874" i="1"/>
  <c r="BN858" i="1"/>
  <c r="BN935" i="1"/>
  <c r="BN638" i="1"/>
  <c r="BN178" i="1"/>
  <c r="BN331" i="1"/>
  <c r="BN803" i="1"/>
  <c r="BN440" i="1"/>
  <c r="BQ822" i="1"/>
  <c r="BQ449" i="1"/>
  <c r="BQ1028" i="1"/>
  <c r="BQ940" i="1"/>
  <c r="BQ438" i="1"/>
  <c r="AT100" i="1"/>
  <c r="AT134" i="1"/>
  <c r="AS438" i="1"/>
  <c r="AS804" i="1"/>
  <c r="AS1027" i="1"/>
  <c r="AS940" i="1"/>
  <c r="BQ804" i="1"/>
  <c r="BQ382" i="1"/>
  <c r="AX382" i="1"/>
  <c r="AY382" i="1"/>
  <c r="AU382" i="1"/>
  <c r="AX594" i="1"/>
  <c r="AU594" i="1"/>
  <c r="AY594" i="1"/>
  <c r="BQ594" i="1"/>
  <c r="AX450" i="1"/>
  <c r="AU450" i="1"/>
  <c r="BQ450" i="1"/>
  <c r="AY450" i="1"/>
  <c r="AS382" i="1"/>
  <c r="AS594" i="1"/>
  <c r="AS450" i="1"/>
  <c r="AS100" i="1"/>
  <c r="AU63" i="1"/>
  <c r="BQ63" i="1"/>
  <c r="AX63" i="1"/>
  <c r="AY63" i="1"/>
  <c r="AS63" i="1"/>
  <c r="AU1027" i="1"/>
  <c r="AX1027" i="1"/>
  <c r="AY1027" i="1"/>
  <c r="AU858" i="1"/>
  <c r="AX858" i="1"/>
  <c r="AY858" i="1"/>
  <c r="AU935" i="1"/>
  <c r="AX935" i="1"/>
  <c r="AY935" i="1"/>
  <c r="BQ935" i="1"/>
  <c r="AU638" i="1"/>
  <c r="AX638" i="1"/>
  <c r="AY638" i="1"/>
  <c r="BQ638" i="1"/>
  <c r="AS595" i="1"/>
  <c r="AS448" i="1"/>
  <c r="AU178" i="1"/>
  <c r="AX178" i="1"/>
  <c r="AY178" i="1"/>
  <c r="BQ178" i="1"/>
  <c r="AU331" i="1"/>
  <c r="AX331" i="1"/>
  <c r="AY331" i="1"/>
  <c r="BQ331" i="1"/>
  <c r="AU192" i="1"/>
  <c r="AX192" i="1"/>
  <c r="AY192" i="1"/>
  <c r="BQ192" i="1"/>
  <c r="AU803" i="1"/>
  <c r="AX803" i="1"/>
  <c r="AY803" i="1"/>
  <c r="BQ803" i="1"/>
  <c r="AU440" i="1"/>
  <c r="AX440" i="1"/>
  <c r="AY440" i="1"/>
  <c r="BQ440" i="1"/>
  <c r="AS178" i="1"/>
  <c r="AS331" i="1"/>
  <c r="AS192" i="1"/>
  <c r="AS803" i="1"/>
  <c r="AS440" i="1"/>
  <c r="AU936" i="1"/>
  <c r="AX936" i="1"/>
  <c r="AY936" i="1"/>
  <c r="AU449" i="1"/>
  <c r="AX449" i="1"/>
  <c r="AY449" i="1"/>
  <c r="AU822" i="1"/>
  <c r="AX822" i="1"/>
  <c r="AY822" i="1"/>
  <c r="BQ1027" i="1"/>
  <c r="AU595" i="1"/>
  <c r="AX595" i="1"/>
  <c r="AY595" i="1"/>
  <c r="BQ595" i="1"/>
  <c r="AU425" i="1"/>
  <c r="AX425" i="1"/>
  <c r="AY425" i="1"/>
  <c r="BQ425" i="1"/>
  <c r="AU448" i="1"/>
  <c r="AX448" i="1"/>
  <c r="AY448" i="1"/>
  <c r="BQ448" i="1"/>
  <c r="AS935" i="1"/>
  <c r="AS425" i="1"/>
  <c r="AS638" i="1"/>
  <c r="BQ858" i="1"/>
  <c r="AU934" i="1"/>
  <c r="AX934" i="1"/>
  <c r="AY934" i="1"/>
  <c r="BQ934" i="1"/>
  <c r="AU1064" i="1"/>
  <c r="AX1064" i="1"/>
  <c r="AY1064" i="1"/>
  <c r="BQ1064" i="1"/>
  <c r="AU388" i="1"/>
  <c r="AX388" i="1"/>
  <c r="AY388" i="1"/>
  <c r="BQ388" i="1"/>
  <c r="AS934" i="1"/>
  <c r="AS823" i="1"/>
  <c r="AS1064" i="1"/>
  <c r="AS134" i="1"/>
  <c r="AS388" i="1"/>
  <c r="AU438" i="1"/>
  <c r="AX438" i="1"/>
  <c r="AY438" i="1"/>
  <c r="AU804" i="1"/>
  <c r="AX804" i="1"/>
  <c r="AY804" i="1"/>
  <c r="AU940" i="1"/>
  <c r="AX940" i="1"/>
  <c r="AY940" i="1"/>
  <c r="AU1028" i="1"/>
  <c r="AX1028" i="1"/>
  <c r="AY1028" i="1"/>
  <c r="AU59" i="1"/>
  <c r="AX59" i="1"/>
  <c r="AY59" i="1"/>
  <c r="BQ59" i="1"/>
  <c r="AU933" i="1"/>
  <c r="AX933" i="1"/>
  <c r="AY933" i="1"/>
  <c r="BQ933" i="1"/>
  <c r="AU730" i="1"/>
  <c r="AX730" i="1"/>
  <c r="AY730" i="1"/>
  <c r="BQ730" i="1"/>
  <c r="AU171" i="1"/>
  <c r="AX171" i="1"/>
  <c r="AY171" i="1"/>
  <c r="BQ171" i="1"/>
  <c r="AU874" i="1"/>
  <c r="AX874" i="1"/>
  <c r="AY874" i="1"/>
  <c r="BQ874" i="1"/>
  <c r="AU939" i="1"/>
  <c r="AX939" i="1"/>
  <c r="AY939" i="1"/>
  <c r="BQ939" i="1"/>
  <c r="AS933" i="1"/>
  <c r="AS730" i="1"/>
  <c r="AS171" i="1"/>
  <c r="AS874" i="1"/>
  <c r="AS939" i="1"/>
  <c r="BQ936" i="1"/>
  <c r="AU1031" i="1"/>
  <c r="AX1031" i="1"/>
  <c r="AY1031" i="1"/>
  <c r="BQ1031" i="1"/>
  <c r="AU64" i="1"/>
  <c r="AX64" i="1"/>
  <c r="AY64" i="1"/>
  <c r="BQ64" i="1"/>
  <c r="AU938" i="1"/>
  <c r="AX938" i="1"/>
  <c r="AY938" i="1"/>
  <c r="BQ938" i="1"/>
  <c r="AS1031" i="1"/>
  <c r="AS451" i="1"/>
  <c r="AS64" i="1"/>
  <c r="AS1138" i="1"/>
  <c r="AS938" i="1"/>
  <c r="AV451" i="1" l="1"/>
  <c r="BI451" i="1"/>
  <c r="BL451" i="1" s="1"/>
  <c r="BO451" i="1" s="1"/>
  <c r="AV134" i="1"/>
  <c r="BI134" i="1"/>
  <c r="BL134" i="1" s="1"/>
  <c r="BO134" i="1" s="1"/>
  <c r="AV100" i="1"/>
  <c r="BI100" i="1"/>
  <c r="BL100" i="1" s="1"/>
  <c r="BO100" i="1" s="1"/>
  <c r="AV823" i="1"/>
  <c r="BI823" i="1"/>
  <c r="BL823" i="1" s="1"/>
  <c r="BO823" i="1" s="1"/>
  <c r="AY451" i="1"/>
  <c r="AU451" i="1"/>
  <c r="BJ451" i="1"/>
  <c r="BM451" i="1" s="1"/>
  <c r="BP451" i="1" s="1"/>
  <c r="AX451" i="1"/>
  <c r="AX823" i="1"/>
  <c r="BN823" i="1"/>
  <c r="BQ823" i="1"/>
  <c r="AY823" i="1"/>
  <c r="AU823" i="1"/>
  <c r="BJ823" i="1"/>
  <c r="BN451" i="1"/>
  <c r="BQ451" i="1"/>
  <c r="AU1138" i="1"/>
  <c r="AV1138" i="1"/>
  <c r="BJ100" i="1"/>
  <c r="BM100" i="1" s="1"/>
  <c r="BP100" i="1" s="1"/>
  <c r="BN134" i="1"/>
  <c r="BJ134" i="1"/>
  <c r="BM134" i="1" s="1"/>
  <c r="BP134" i="1" s="1"/>
  <c r="BJ1138" i="1"/>
  <c r="BM1138" i="1" s="1"/>
  <c r="BP1138" i="1" s="1"/>
  <c r="BL1138" i="1"/>
  <c r="BO1138" i="1" s="1"/>
  <c r="BQ1138" i="1"/>
  <c r="AY1138" i="1"/>
  <c r="AX1138" i="1"/>
  <c r="BN1138" i="1"/>
  <c r="AX100" i="1"/>
  <c r="AU100" i="1"/>
  <c r="AY100" i="1"/>
  <c r="BN100" i="1"/>
  <c r="AU134" i="1"/>
  <c r="BQ100" i="1"/>
  <c r="AY134" i="1"/>
  <c r="BQ134" i="1"/>
  <c r="AX134" i="1"/>
  <c r="CB608" i="1"/>
  <c r="CB646" i="1"/>
  <c r="A646" i="1"/>
  <c r="A608" i="1"/>
  <c r="BA646" i="1"/>
  <c r="BA608" i="1"/>
  <c r="BC646" i="1"/>
  <c r="AR646" i="1" s="1"/>
  <c r="BK646" i="1" s="1"/>
  <c r="BC608" i="1"/>
  <c r="AR608" i="1" s="1"/>
  <c r="BK608" i="1" s="1"/>
  <c r="BD646" i="1"/>
  <c r="BD608" i="1"/>
  <c r="BP646" i="1"/>
  <c r="BP608" i="1"/>
  <c r="BZ646" i="1"/>
  <c r="BZ608" i="1"/>
  <c r="CC646" i="1"/>
  <c r="CC608" i="1"/>
  <c r="CE646" i="1"/>
  <c r="CE608" i="1"/>
  <c r="CF646" i="1"/>
  <c r="CF608" i="1"/>
  <c r="AT646" i="1" l="1"/>
  <c r="AS646" i="1"/>
  <c r="AS608" i="1"/>
  <c r="AT608" i="1"/>
  <c r="AV608" i="1" l="1"/>
  <c r="BI608" i="1"/>
  <c r="BL608" i="1" s="1"/>
  <c r="BO608" i="1" s="1"/>
  <c r="AV646" i="1"/>
  <c r="BI646" i="1"/>
  <c r="BL646" i="1" s="1"/>
  <c r="BO646" i="1" s="1"/>
  <c r="BN608" i="1"/>
  <c r="BJ608" i="1"/>
  <c r="BN646" i="1"/>
  <c r="BJ646" i="1"/>
  <c r="AU608" i="1"/>
  <c r="AX608" i="1"/>
  <c r="AY608" i="1"/>
  <c r="BQ608" i="1"/>
  <c r="AY646" i="1"/>
  <c r="AU646" i="1"/>
  <c r="AX646" i="1"/>
  <c r="BQ646" i="1"/>
  <c r="CB647" i="1" l="1"/>
  <c r="CB761" i="1"/>
  <c r="CB597" i="1"/>
  <c r="CB578" i="1"/>
  <c r="CB240" i="1"/>
  <c r="CB607" i="1"/>
  <c r="CB105" i="1"/>
  <c r="CB557" i="1"/>
  <c r="CB559" i="1"/>
  <c r="CB802" i="1"/>
  <c r="CB636" i="1"/>
  <c r="CB560" i="1"/>
  <c r="CB106" i="1"/>
  <c r="CB659" i="1"/>
  <c r="CB695" i="1"/>
  <c r="CB696" i="1"/>
  <c r="CB886" i="1"/>
  <c r="CB113" i="1"/>
  <c r="CB801" i="1"/>
  <c r="CB114" i="1"/>
  <c r="CB115" i="1"/>
  <c r="CB907" i="1"/>
  <c r="CB359" i="1"/>
  <c r="CB889" i="1"/>
  <c r="CB832" i="1"/>
  <c r="CB743" i="1"/>
  <c r="CB821" i="1"/>
  <c r="CB43" i="1"/>
  <c r="CB887" i="1"/>
  <c r="CB888" i="1"/>
  <c r="CB101" i="1"/>
  <c r="CB859" i="1"/>
  <c r="CB302" i="1"/>
  <c r="CB303" i="1"/>
  <c r="CB304" i="1"/>
  <c r="CB735" i="1"/>
  <c r="CB305" i="1"/>
  <c r="CB41" i="1"/>
  <c r="CB42" i="1"/>
  <c r="CB28" i="1"/>
  <c r="CB306" i="1"/>
  <c r="CB301" i="1"/>
  <c r="CB412" i="1"/>
  <c r="CB1159" i="1"/>
  <c r="CB654" i="1"/>
  <c r="CB655" i="1"/>
  <c r="CB345" i="1"/>
  <c r="CB682" i="1"/>
  <c r="CB1068" i="1"/>
  <c r="CB1070" i="1"/>
  <c r="CB1025" i="1"/>
  <c r="CB678" i="1"/>
  <c r="CB338" i="1"/>
  <c r="CB685" i="1"/>
  <c r="CB1101" i="1"/>
  <c r="CB637" i="1"/>
  <c r="CB44" i="1"/>
  <c r="CB343" i="1"/>
  <c r="CB344" i="1"/>
  <c r="CA344" i="1"/>
  <c r="CA343" i="1"/>
  <c r="A647" i="1"/>
  <c r="A761" i="1"/>
  <c r="A597" i="1"/>
  <c r="A578" i="1"/>
  <c r="A240" i="1"/>
  <c r="A607" i="1"/>
  <c r="A105" i="1"/>
  <c r="A557" i="1"/>
  <c r="A559" i="1"/>
  <c r="A802" i="1"/>
  <c r="A636" i="1"/>
  <c r="A560" i="1"/>
  <c r="A106" i="1"/>
  <c r="A659" i="1"/>
  <c r="A695" i="1"/>
  <c r="A696" i="1"/>
  <c r="A886" i="1"/>
  <c r="A113" i="1"/>
  <c r="A801" i="1"/>
  <c r="A114" i="1"/>
  <c r="A115" i="1"/>
  <c r="A907" i="1"/>
  <c r="A359" i="1"/>
  <c r="A889" i="1"/>
  <c r="A832" i="1"/>
  <c r="A743" i="1"/>
  <c r="A821" i="1"/>
  <c r="A43" i="1"/>
  <c r="A887" i="1"/>
  <c r="A888" i="1"/>
  <c r="A101" i="1"/>
  <c r="A859" i="1"/>
  <c r="A302" i="1"/>
  <c r="A303" i="1"/>
  <c r="A304" i="1"/>
  <c r="A735" i="1"/>
  <c r="A305" i="1"/>
  <c r="A41" i="1"/>
  <c r="A42" i="1"/>
  <c r="A28" i="1"/>
  <c r="A306" i="1"/>
  <c r="A301" i="1"/>
  <c r="A412" i="1"/>
  <c r="A1159" i="1"/>
  <c r="A654" i="1"/>
  <c r="A655" i="1"/>
  <c r="A345" i="1"/>
  <c r="A682" i="1"/>
  <c r="A1068" i="1"/>
  <c r="A1070" i="1"/>
  <c r="A1025" i="1"/>
  <c r="A678" i="1"/>
  <c r="A338" i="1"/>
  <c r="A685" i="1"/>
  <c r="A343" i="1"/>
  <c r="A344" i="1"/>
  <c r="A1101" i="1"/>
  <c r="A637" i="1"/>
  <c r="A44" i="1"/>
  <c r="BA647" i="1"/>
  <c r="BA761" i="1"/>
  <c r="BA597" i="1"/>
  <c r="BA578" i="1"/>
  <c r="BA240" i="1"/>
  <c r="BA607" i="1"/>
  <c r="BA105" i="1"/>
  <c r="BA557" i="1"/>
  <c r="BA559" i="1"/>
  <c r="BA802" i="1"/>
  <c r="BA636" i="1"/>
  <c r="BA560" i="1"/>
  <c r="BA106" i="1"/>
  <c r="BA659" i="1"/>
  <c r="BA695" i="1"/>
  <c r="BA696" i="1"/>
  <c r="BA886" i="1"/>
  <c r="BA113" i="1"/>
  <c r="BA801" i="1"/>
  <c r="BA114" i="1"/>
  <c r="BA115" i="1"/>
  <c r="BA907" i="1"/>
  <c r="BA359" i="1"/>
  <c r="BA889" i="1"/>
  <c r="BA832" i="1"/>
  <c r="BA743" i="1"/>
  <c r="BA821" i="1"/>
  <c r="BA43" i="1"/>
  <c r="BA887" i="1"/>
  <c r="BA888" i="1"/>
  <c r="BA101" i="1"/>
  <c r="BA859" i="1"/>
  <c r="BA302" i="1"/>
  <c r="BA303" i="1"/>
  <c r="BA304" i="1"/>
  <c r="BA735" i="1"/>
  <c r="BA305" i="1"/>
  <c r="BA41" i="1"/>
  <c r="BA42" i="1"/>
  <c r="BA28" i="1"/>
  <c r="BA306" i="1"/>
  <c r="BA301" i="1"/>
  <c r="BA412" i="1"/>
  <c r="BA1159" i="1"/>
  <c r="BA654" i="1"/>
  <c r="BA655" i="1"/>
  <c r="BA345" i="1"/>
  <c r="BA682" i="1"/>
  <c r="BA1068" i="1"/>
  <c r="BA1070" i="1"/>
  <c r="BA1025" i="1"/>
  <c r="BA678" i="1"/>
  <c r="BA338" i="1"/>
  <c r="BA685" i="1"/>
  <c r="BA343" i="1"/>
  <c r="BA344" i="1"/>
  <c r="BA1101" i="1"/>
  <c r="BA637" i="1"/>
  <c r="BA44" i="1"/>
  <c r="BC647" i="1"/>
  <c r="AR647" i="1" s="1"/>
  <c r="BC761" i="1"/>
  <c r="AR761" i="1" s="1"/>
  <c r="BK761" i="1" s="1"/>
  <c r="BC597" i="1"/>
  <c r="AR597" i="1" s="1"/>
  <c r="BK597" i="1" s="1"/>
  <c r="BC578" i="1"/>
  <c r="AR578" i="1" s="1"/>
  <c r="BC240" i="1"/>
  <c r="AR240" i="1" s="1"/>
  <c r="BC607" i="1"/>
  <c r="AR607" i="1" s="1"/>
  <c r="BK607" i="1" s="1"/>
  <c r="BC105" i="1"/>
  <c r="AR105" i="1" s="1"/>
  <c r="BK105" i="1" s="1"/>
  <c r="BC557" i="1"/>
  <c r="AR557" i="1" s="1"/>
  <c r="BC559" i="1"/>
  <c r="AR559" i="1" s="1"/>
  <c r="BK559" i="1" s="1"/>
  <c r="BC802" i="1"/>
  <c r="AR802" i="1" s="1"/>
  <c r="BK802" i="1" s="1"/>
  <c r="BC636" i="1"/>
  <c r="AR636" i="1" s="1"/>
  <c r="BK636" i="1" s="1"/>
  <c r="BC560" i="1"/>
  <c r="AR560" i="1" s="1"/>
  <c r="BC106" i="1"/>
  <c r="AR106" i="1" s="1"/>
  <c r="BC659" i="1"/>
  <c r="AR659" i="1" s="1"/>
  <c r="BK659" i="1" s="1"/>
  <c r="BC695" i="1"/>
  <c r="AR695" i="1" s="1"/>
  <c r="BC696" i="1"/>
  <c r="AR696" i="1" s="1"/>
  <c r="BK696" i="1" s="1"/>
  <c r="BC886" i="1"/>
  <c r="AR886" i="1" s="1"/>
  <c r="BC113" i="1"/>
  <c r="AR113" i="1" s="1"/>
  <c r="BK113" i="1" s="1"/>
  <c r="BC801" i="1"/>
  <c r="AR801" i="1" s="1"/>
  <c r="BK801" i="1" s="1"/>
  <c r="BC114" i="1"/>
  <c r="AR114" i="1" s="1"/>
  <c r="BC115" i="1"/>
  <c r="AR115" i="1" s="1"/>
  <c r="BK115" i="1" s="1"/>
  <c r="BC907" i="1"/>
  <c r="AR907" i="1" s="1"/>
  <c r="BK907" i="1" s="1"/>
  <c r="BC359" i="1"/>
  <c r="AR359" i="1" s="1"/>
  <c r="BC889" i="1"/>
  <c r="AR889" i="1" s="1"/>
  <c r="BK889" i="1" s="1"/>
  <c r="BC832" i="1"/>
  <c r="AR832" i="1" s="1"/>
  <c r="BK832" i="1" s="1"/>
  <c r="BC743" i="1"/>
  <c r="AR743" i="1" s="1"/>
  <c r="BC821" i="1"/>
  <c r="AR821" i="1" s="1"/>
  <c r="BK821" i="1" s="1"/>
  <c r="BC43" i="1"/>
  <c r="AR43" i="1" s="1"/>
  <c r="BK43" i="1" s="1"/>
  <c r="BC887" i="1"/>
  <c r="AR887" i="1" s="1"/>
  <c r="BK887" i="1" s="1"/>
  <c r="BC888" i="1"/>
  <c r="AR888" i="1" s="1"/>
  <c r="BK888" i="1" s="1"/>
  <c r="BC101" i="1"/>
  <c r="AR101" i="1" s="1"/>
  <c r="BK101" i="1" s="1"/>
  <c r="BC859" i="1"/>
  <c r="AR859" i="1" s="1"/>
  <c r="BC302" i="1"/>
  <c r="AR302" i="1" s="1"/>
  <c r="BC303" i="1"/>
  <c r="AR303" i="1" s="1"/>
  <c r="BC304" i="1"/>
  <c r="AR304" i="1" s="1"/>
  <c r="BK304" i="1" s="1"/>
  <c r="BC735" i="1"/>
  <c r="AR735" i="1" s="1"/>
  <c r="BC305" i="1"/>
  <c r="AR305" i="1" s="1"/>
  <c r="BK305" i="1" s="1"/>
  <c r="BC41" i="1"/>
  <c r="AR41" i="1" s="1"/>
  <c r="BC42" i="1"/>
  <c r="AR42" i="1" s="1"/>
  <c r="BK42" i="1" s="1"/>
  <c r="BC28" i="1"/>
  <c r="AR28" i="1" s="1"/>
  <c r="BK28" i="1" s="1"/>
  <c r="BC306" i="1"/>
  <c r="AR306" i="1" s="1"/>
  <c r="BK306" i="1" s="1"/>
  <c r="BC301" i="1"/>
  <c r="AR301" i="1" s="1"/>
  <c r="BK301" i="1" s="1"/>
  <c r="BC412" i="1"/>
  <c r="AR412" i="1" s="1"/>
  <c r="BK412" i="1" s="1"/>
  <c r="BC1159" i="1"/>
  <c r="AR1159" i="1" s="1"/>
  <c r="BC654" i="1"/>
  <c r="AR654" i="1" s="1"/>
  <c r="BC655" i="1"/>
  <c r="AR655" i="1" s="1"/>
  <c r="BK655" i="1" s="1"/>
  <c r="BC345" i="1"/>
  <c r="AR345" i="1" s="1"/>
  <c r="BC682" i="1"/>
  <c r="AR682" i="1" s="1"/>
  <c r="BC1068" i="1"/>
  <c r="AR1068" i="1" s="1"/>
  <c r="BC1070" i="1"/>
  <c r="AR1070" i="1" s="1"/>
  <c r="BK1070" i="1" s="1"/>
  <c r="BC1025" i="1"/>
  <c r="AR1025" i="1" s="1"/>
  <c r="BK1025" i="1" s="1"/>
  <c r="BC678" i="1"/>
  <c r="AR678" i="1" s="1"/>
  <c r="BC338" i="1"/>
  <c r="AR338" i="1" s="1"/>
  <c r="BK338" i="1" s="1"/>
  <c r="BC685" i="1"/>
  <c r="AR685" i="1" s="1"/>
  <c r="BK685" i="1" s="1"/>
  <c r="BC343" i="1"/>
  <c r="AR343" i="1" s="1"/>
  <c r="BC344" i="1"/>
  <c r="AR344" i="1" s="1"/>
  <c r="BC1101" i="1"/>
  <c r="AR1101" i="1" s="1"/>
  <c r="BC637" i="1"/>
  <c r="AR637" i="1" s="1"/>
  <c r="BK637" i="1" s="1"/>
  <c r="BC44" i="1"/>
  <c r="AR44" i="1" s="1"/>
  <c r="BK44" i="1" s="1"/>
  <c r="BD647" i="1"/>
  <c r="BD761" i="1"/>
  <c r="BD597" i="1"/>
  <c r="BD578" i="1"/>
  <c r="BD240" i="1"/>
  <c r="BD607" i="1"/>
  <c r="BD105" i="1"/>
  <c r="BD557" i="1"/>
  <c r="BD559" i="1"/>
  <c r="BD802" i="1"/>
  <c r="BD636" i="1"/>
  <c r="BD560" i="1"/>
  <c r="BD106" i="1"/>
  <c r="BD659" i="1"/>
  <c r="BD695" i="1"/>
  <c r="BD696" i="1"/>
  <c r="BD886" i="1"/>
  <c r="BD113" i="1"/>
  <c r="BD801" i="1"/>
  <c r="BD114" i="1"/>
  <c r="BD115" i="1"/>
  <c r="BD907" i="1"/>
  <c r="BD359" i="1"/>
  <c r="BD889" i="1"/>
  <c r="BD832" i="1"/>
  <c r="BD743" i="1"/>
  <c r="BD821" i="1"/>
  <c r="BD43" i="1"/>
  <c r="BD887" i="1"/>
  <c r="BD888" i="1"/>
  <c r="BD101" i="1"/>
  <c r="BD859" i="1"/>
  <c r="BD302" i="1"/>
  <c r="BD303" i="1"/>
  <c r="BD304" i="1"/>
  <c r="BD735" i="1"/>
  <c r="BD305" i="1"/>
  <c r="BD41" i="1"/>
  <c r="BD42" i="1"/>
  <c r="BD28" i="1"/>
  <c r="BD306" i="1"/>
  <c r="BD301" i="1"/>
  <c r="BD412" i="1"/>
  <c r="BD1159" i="1"/>
  <c r="BD654" i="1"/>
  <c r="BD655" i="1"/>
  <c r="BD345" i="1"/>
  <c r="BD682" i="1"/>
  <c r="BD1068" i="1"/>
  <c r="BD1070" i="1"/>
  <c r="BD1025" i="1"/>
  <c r="BD678" i="1"/>
  <c r="BD338" i="1"/>
  <c r="BD685" i="1"/>
  <c r="BD343" i="1"/>
  <c r="BD344" i="1"/>
  <c r="BD1101" i="1"/>
  <c r="BD637" i="1"/>
  <c r="BD44" i="1"/>
  <c r="BP647" i="1"/>
  <c r="BP607" i="1"/>
  <c r="BP557" i="1"/>
  <c r="BP559" i="1"/>
  <c r="BP802" i="1"/>
  <c r="BP636" i="1"/>
  <c r="BP560" i="1"/>
  <c r="BP801" i="1"/>
  <c r="BP907" i="1"/>
  <c r="BP359" i="1"/>
  <c r="BP889" i="1"/>
  <c r="BP832" i="1"/>
  <c r="BP743" i="1"/>
  <c r="BP821" i="1"/>
  <c r="BP28" i="1"/>
  <c r="BZ647" i="1"/>
  <c r="BZ761" i="1"/>
  <c r="BZ597" i="1"/>
  <c r="BZ578" i="1"/>
  <c r="BZ240" i="1"/>
  <c r="BZ607" i="1"/>
  <c r="BZ105" i="1"/>
  <c r="BZ557" i="1"/>
  <c r="BZ559" i="1"/>
  <c r="BZ802" i="1"/>
  <c r="BZ636" i="1"/>
  <c r="BZ560" i="1"/>
  <c r="BZ106" i="1"/>
  <c r="BZ659" i="1"/>
  <c r="BZ695" i="1"/>
  <c r="BZ696" i="1"/>
  <c r="BZ886" i="1"/>
  <c r="BZ113" i="1"/>
  <c r="BZ801" i="1"/>
  <c r="BZ114" i="1"/>
  <c r="BZ115" i="1"/>
  <c r="BZ907" i="1"/>
  <c r="BZ359" i="1"/>
  <c r="BZ889" i="1"/>
  <c r="BZ832" i="1"/>
  <c r="BZ743" i="1"/>
  <c r="BZ821" i="1"/>
  <c r="BZ43" i="1"/>
  <c r="BZ887" i="1"/>
  <c r="BZ888" i="1"/>
  <c r="BZ101" i="1"/>
  <c r="BZ859" i="1"/>
  <c r="BZ302" i="1"/>
  <c r="BZ303" i="1"/>
  <c r="BZ304" i="1"/>
  <c r="BZ735" i="1"/>
  <c r="BZ305" i="1"/>
  <c r="BZ41" i="1"/>
  <c r="BZ42" i="1"/>
  <c r="BZ28" i="1"/>
  <c r="BZ306" i="1"/>
  <c r="BZ301" i="1"/>
  <c r="BZ412" i="1"/>
  <c r="BZ1159" i="1"/>
  <c r="BZ654" i="1"/>
  <c r="BZ655" i="1"/>
  <c r="BZ345" i="1"/>
  <c r="BZ682" i="1"/>
  <c r="BZ1068" i="1"/>
  <c r="BZ1070" i="1"/>
  <c r="BZ1025" i="1"/>
  <c r="BZ678" i="1"/>
  <c r="BZ338" i="1"/>
  <c r="BZ685" i="1"/>
  <c r="BZ343" i="1"/>
  <c r="BZ344" i="1"/>
  <c r="BZ1101" i="1"/>
  <c r="BZ637" i="1"/>
  <c r="BZ44" i="1"/>
  <c r="CA647" i="1"/>
  <c r="CA761" i="1"/>
  <c r="CA597" i="1"/>
  <c r="CA578" i="1"/>
  <c r="CA240" i="1"/>
  <c r="CA607" i="1"/>
  <c r="CA105" i="1"/>
  <c r="CA557" i="1"/>
  <c r="CA559" i="1"/>
  <c r="CA802" i="1"/>
  <c r="CA636" i="1"/>
  <c r="CA560" i="1"/>
  <c r="CA106" i="1"/>
  <c r="CA659" i="1"/>
  <c r="CA695" i="1"/>
  <c r="CA696" i="1"/>
  <c r="CA886" i="1"/>
  <c r="CA113" i="1"/>
  <c r="CA801" i="1"/>
  <c r="CA114" i="1"/>
  <c r="CA115" i="1"/>
  <c r="CA907" i="1"/>
  <c r="CA359" i="1"/>
  <c r="CA889" i="1"/>
  <c r="CA832" i="1"/>
  <c r="CA743" i="1"/>
  <c r="CA821" i="1"/>
  <c r="CA43" i="1"/>
  <c r="CA887" i="1"/>
  <c r="CA888" i="1"/>
  <c r="CA101" i="1"/>
  <c r="CA859" i="1"/>
  <c r="CA302" i="1"/>
  <c r="CA303" i="1"/>
  <c r="CA304" i="1"/>
  <c r="CA735" i="1"/>
  <c r="CA305" i="1"/>
  <c r="CA41" i="1"/>
  <c r="CA42" i="1"/>
  <c r="CA28" i="1"/>
  <c r="CA306" i="1"/>
  <c r="CA301" i="1"/>
  <c r="CA412" i="1"/>
  <c r="CA1159" i="1"/>
  <c r="CA654" i="1"/>
  <c r="CA655" i="1"/>
  <c r="CA345" i="1"/>
  <c r="CA682" i="1"/>
  <c r="CA1068" i="1"/>
  <c r="CA1070" i="1"/>
  <c r="CA1025" i="1"/>
  <c r="CA678" i="1"/>
  <c r="CA338" i="1"/>
  <c r="CA685" i="1"/>
  <c r="CA1101" i="1"/>
  <c r="CA637" i="1"/>
  <c r="CA44" i="1"/>
  <c r="CC647" i="1"/>
  <c r="CC761" i="1"/>
  <c r="CC597" i="1"/>
  <c r="CC578" i="1"/>
  <c r="CC240" i="1"/>
  <c r="CC607" i="1"/>
  <c r="CC105" i="1"/>
  <c r="CC557" i="1"/>
  <c r="CC559" i="1"/>
  <c r="CC802" i="1"/>
  <c r="CC636" i="1"/>
  <c r="CC560" i="1"/>
  <c r="CC106" i="1"/>
  <c r="CC659" i="1"/>
  <c r="CC695" i="1"/>
  <c r="CC696" i="1"/>
  <c r="CC886" i="1"/>
  <c r="CC113" i="1"/>
  <c r="CC801" i="1"/>
  <c r="CC114" i="1"/>
  <c r="CC115" i="1"/>
  <c r="CC907" i="1"/>
  <c r="CC359" i="1"/>
  <c r="CC889" i="1"/>
  <c r="CC832" i="1"/>
  <c r="CC743" i="1"/>
  <c r="CC821" i="1"/>
  <c r="CC43" i="1"/>
  <c r="CC887" i="1"/>
  <c r="CC888" i="1"/>
  <c r="CC101" i="1"/>
  <c r="CC859" i="1"/>
  <c r="CC302" i="1"/>
  <c r="CC303" i="1"/>
  <c r="CC304" i="1"/>
  <c r="CC735" i="1"/>
  <c r="CC305" i="1"/>
  <c r="CC41" i="1"/>
  <c r="CC42" i="1"/>
  <c r="CC28" i="1"/>
  <c r="CC306" i="1"/>
  <c r="CC301" i="1"/>
  <c r="CC412" i="1"/>
  <c r="CC1159" i="1"/>
  <c r="CC654" i="1"/>
  <c r="CC655" i="1"/>
  <c r="CC345" i="1"/>
  <c r="CC682" i="1"/>
  <c r="CC1068" i="1"/>
  <c r="CC1070" i="1"/>
  <c r="CC1025" i="1"/>
  <c r="CC678" i="1"/>
  <c r="CC338" i="1"/>
  <c r="CC685" i="1"/>
  <c r="CC343" i="1"/>
  <c r="CC344" i="1"/>
  <c r="CC1101" i="1"/>
  <c r="CC637" i="1"/>
  <c r="CC44" i="1"/>
  <c r="CD647" i="1"/>
  <c r="CD761" i="1"/>
  <c r="CD597" i="1"/>
  <c r="CD578" i="1"/>
  <c r="CD240" i="1"/>
  <c r="CD607" i="1"/>
  <c r="CD105" i="1"/>
  <c r="CD557" i="1"/>
  <c r="CD559" i="1"/>
  <c r="CD802" i="1"/>
  <c r="CD636" i="1"/>
  <c r="CD560" i="1"/>
  <c r="CD106" i="1"/>
  <c r="CD659" i="1"/>
  <c r="CD695" i="1"/>
  <c r="CD696" i="1"/>
  <c r="CD886" i="1"/>
  <c r="CD113" i="1"/>
  <c r="CD801" i="1"/>
  <c r="CD114" i="1"/>
  <c r="CD115" i="1"/>
  <c r="CD907" i="1"/>
  <c r="CD359" i="1"/>
  <c r="CD889" i="1"/>
  <c r="CD832" i="1"/>
  <c r="CD743" i="1"/>
  <c r="CD821" i="1"/>
  <c r="CD43" i="1"/>
  <c r="CD887" i="1"/>
  <c r="CD888" i="1"/>
  <c r="CD101" i="1"/>
  <c r="CD859" i="1"/>
  <c r="CD302" i="1"/>
  <c r="CD303" i="1"/>
  <c r="CD304" i="1"/>
  <c r="CD735" i="1"/>
  <c r="CD305" i="1"/>
  <c r="CD41" i="1"/>
  <c r="CD42" i="1"/>
  <c r="CD28" i="1"/>
  <c r="CD306" i="1"/>
  <c r="CD301" i="1"/>
  <c r="CD412" i="1"/>
  <c r="CD1159" i="1"/>
  <c r="CD654" i="1"/>
  <c r="CD655" i="1"/>
  <c r="CD345" i="1"/>
  <c r="CD682" i="1"/>
  <c r="CD1068" i="1"/>
  <c r="CD1070" i="1"/>
  <c r="CD1025" i="1"/>
  <c r="CD678" i="1"/>
  <c r="CD338" i="1"/>
  <c r="CD685" i="1"/>
  <c r="CD343" i="1"/>
  <c r="CD344" i="1"/>
  <c r="CD1101" i="1"/>
  <c r="CD637" i="1"/>
  <c r="CD44" i="1"/>
  <c r="CE647" i="1"/>
  <c r="CE761" i="1"/>
  <c r="CE597" i="1"/>
  <c r="CE578" i="1"/>
  <c r="CE240" i="1"/>
  <c r="CE607" i="1"/>
  <c r="CE105" i="1"/>
  <c r="CE557" i="1"/>
  <c r="CE559" i="1"/>
  <c r="CE802" i="1"/>
  <c r="CE636" i="1"/>
  <c r="CE560" i="1"/>
  <c r="CE106" i="1"/>
  <c r="CE659" i="1"/>
  <c r="CE695" i="1"/>
  <c r="CE696" i="1"/>
  <c r="CE886" i="1"/>
  <c r="CE113" i="1"/>
  <c r="CE801" i="1"/>
  <c r="CE114" i="1"/>
  <c r="CE115" i="1"/>
  <c r="CE907" i="1"/>
  <c r="CE359" i="1"/>
  <c r="CE889" i="1"/>
  <c r="CE832" i="1"/>
  <c r="CE743" i="1"/>
  <c r="CE821" i="1"/>
  <c r="CE43" i="1"/>
  <c r="CE887" i="1"/>
  <c r="CE888" i="1"/>
  <c r="CE101" i="1"/>
  <c r="CE859" i="1"/>
  <c r="CE302" i="1"/>
  <c r="CE303" i="1"/>
  <c r="CE304" i="1"/>
  <c r="CE735" i="1"/>
  <c r="CE305" i="1"/>
  <c r="CE41" i="1"/>
  <c r="CE42" i="1"/>
  <c r="CE28" i="1"/>
  <c r="CE306" i="1"/>
  <c r="CE301" i="1"/>
  <c r="CE412" i="1"/>
  <c r="CE1159" i="1"/>
  <c r="CE654" i="1"/>
  <c r="CE655" i="1"/>
  <c r="CE345" i="1"/>
  <c r="CE682" i="1"/>
  <c r="CE1068" i="1"/>
  <c r="CE1070" i="1"/>
  <c r="CE1025" i="1"/>
  <c r="CE678" i="1"/>
  <c r="CE338" i="1"/>
  <c r="CE685" i="1"/>
  <c r="CE343" i="1"/>
  <c r="CE344" i="1"/>
  <c r="CE1101" i="1"/>
  <c r="CE637" i="1"/>
  <c r="CE44" i="1"/>
  <c r="CF647" i="1"/>
  <c r="CF761" i="1"/>
  <c r="CF597" i="1"/>
  <c r="CF578" i="1"/>
  <c r="CF240" i="1"/>
  <c r="CF607" i="1"/>
  <c r="CF105" i="1"/>
  <c r="CF557" i="1"/>
  <c r="CF559" i="1"/>
  <c r="CF802" i="1"/>
  <c r="CF636" i="1"/>
  <c r="CF560" i="1"/>
  <c r="CF106" i="1"/>
  <c r="CF659" i="1"/>
  <c r="CF695" i="1"/>
  <c r="CF696" i="1"/>
  <c r="CF886" i="1"/>
  <c r="CF113" i="1"/>
  <c r="CF801" i="1"/>
  <c r="CF114" i="1"/>
  <c r="CF115" i="1"/>
  <c r="CF907" i="1"/>
  <c r="CF359" i="1"/>
  <c r="CF889" i="1"/>
  <c r="CF832" i="1"/>
  <c r="CF743" i="1"/>
  <c r="CF821" i="1"/>
  <c r="CF43" i="1"/>
  <c r="CF887" i="1"/>
  <c r="CF888" i="1"/>
  <c r="CF101" i="1"/>
  <c r="CF859" i="1"/>
  <c r="CF302" i="1"/>
  <c r="CF303" i="1"/>
  <c r="CF304" i="1"/>
  <c r="CF735" i="1"/>
  <c r="CF305" i="1"/>
  <c r="CF41" i="1"/>
  <c r="CF42" i="1"/>
  <c r="CF28" i="1"/>
  <c r="CF306" i="1"/>
  <c r="CF301" i="1"/>
  <c r="CF412" i="1"/>
  <c r="CF1159" i="1"/>
  <c r="CF654" i="1"/>
  <c r="CF655" i="1"/>
  <c r="CF345" i="1"/>
  <c r="CF682" i="1"/>
  <c r="CF1068" i="1"/>
  <c r="CF1070" i="1"/>
  <c r="CF1025" i="1"/>
  <c r="CF678" i="1"/>
  <c r="CF338" i="1"/>
  <c r="CF685" i="1"/>
  <c r="CF343" i="1"/>
  <c r="CF344" i="1"/>
  <c r="CF1101" i="1"/>
  <c r="CF637" i="1"/>
  <c r="CF44" i="1"/>
  <c r="BK678" i="1" l="1"/>
  <c r="BF678" i="1"/>
  <c r="AS1159" i="1"/>
  <c r="BK1159" i="1"/>
  <c r="AS886" i="1"/>
  <c r="BK886" i="1"/>
  <c r="AS344" i="1"/>
  <c r="BK344" i="1"/>
  <c r="AS682" i="1"/>
  <c r="BK682" i="1"/>
  <c r="AS859" i="1"/>
  <c r="BK859" i="1"/>
  <c r="AS557" i="1"/>
  <c r="BK557" i="1"/>
  <c r="AS654" i="1"/>
  <c r="BK654" i="1"/>
  <c r="AS240" i="1"/>
  <c r="BK240" i="1"/>
  <c r="AS560" i="1"/>
  <c r="BK560" i="1"/>
  <c r="AS303" i="1"/>
  <c r="BK303" i="1"/>
  <c r="AS743" i="1"/>
  <c r="BK743" i="1"/>
  <c r="AS1068" i="1"/>
  <c r="BK1068" i="1"/>
  <c r="AS647" i="1"/>
  <c r="BK647" i="1"/>
  <c r="AS343" i="1"/>
  <c r="BK343" i="1"/>
  <c r="AS345" i="1"/>
  <c r="BK345" i="1"/>
  <c r="AS359" i="1"/>
  <c r="BK359" i="1"/>
  <c r="AS695" i="1"/>
  <c r="BK695" i="1"/>
  <c r="AS106" i="1"/>
  <c r="BK106" i="1"/>
  <c r="AS735" i="1"/>
  <c r="BK735" i="1"/>
  <c r="AS114" i="1"/>
  <c r="BK114" i="1"/>
  <c r="AS578" i="1"/>
  <c r="BK578" i="1"/>
  <c r="AS1101" i="1"/>
  <c r="BK1101" i="1"/>
  <c r="AS302" i="1"/>
  <c r="BK302" i="1"/>
  <c r="AS41" i="1"/>
  <c r="BK41" i="1"/>
  <c r="AT44" i="1"/>
  <c r="AS28" i="1"/>
  <c r="AT1101" i="1"/>
  <c r="AT1068" i="1"/>
  <c r="AT306" i="1"/>
  <c r="AT302" i="1"/>
  <c r="AT886" i="1"/>
  <c r="AT559" i="1"/>
  <c r="AT647" i="1"/>
  <c r="AS696" i="1"/>
  <c r="AT344" i="1"/>
  <c r="AT859" i="1"/>
  <c r="BI859" i="1" s="1"/>
  <c r="AT682" i="1"/>
  <c r="BI682" i="1" s="1"/>
  <c r="AT28" i="1"/>
  <c r="AT696" i="1"/>
  <c r="AT557" i="1"/>
  <c r="AT114" i="1"/>
  <c r="AT560" i="1"/>
  <c r="AS559" i="1"/>
  <c r="AS306" i="1"/>
  <c r="AS887" i="1"/>
  <c r="AS907" i="1"/>
  <c r="AS338" i="1"/>
  <c r="AS685" i="1"/>
  <c r="AT678" i="1"/>
  <c r="BI678" i="1" s="1"/>
  <c r="AS42" i="1"/>
  <c r="AS101" i="1"/>
  <c r="AS105" i="1"/>
  <c r="AS655" i="1"/>
  <c r="AS888" i="1"/>
  <c r="AS607" i="1"/>
  <c r="AS659" i="1"/>
  <c r="AS678" i="1"/>
  <c r="AS305" i="1"/>
  <c r="AS115" i="1"/>
  <c r="AT1159" i="1"/>
  <c r="AT735" i="1"/>
  <c r="AT578" i="1"/>
  <c r="AT832" i="1"/>
  <c r="AS832" i="1"/>
  <c r="AT412" i="1"/>
  <c r="AT304" i="1"/>
  <c r="AT801" i="1"/>
  <c r="BI801" i="1" s="1"/>
  <c r="AT636" i="1"/>
  <c r="AT889" i="1"/>
  <c r="AT685" i="1"/>
  <c r="BI685" i="1" s="1"/>
  <c r="AT655" i="1"/>
  <c r="AT907" i="1"/>
  <c r="AT338" i="1"/>
  <c r="AT654" i="1"/>
  <c r="AT305" i="1"/>
  <c r="AT887" i="1"/>
  <c r="AT115" i="1"/>
  <c r="AT240" i="1"/>
  <c r="AS821" i="1"/>
  <c r="AT821" i="1"/>
  <c r="AS301" i="1"/>
  <c r="AT301" i="1"/>
  <c r="AS761" i="1"/>
  <c r="AT761" i="1"/>
  <c r="AT106" i="1"/>
  <c r="AS637" i="1"/>
  <c r="AT637" i="1"/>
  <c r="AS1070" i="1"/>
  <c r="AT1070" i="1"/>
  <c r="AS113" i="1"/>
  <c r="AT113" i="1"/>
  <c r="AS304" i="1"/>
  <c r="AS802" i="1"/>
  <c r="AT802" i="1"/>
  <c r="BI802" i="1" s="1"/>
  <c r="AT303" i="1"/>
  <c r="AS43" i="1"/>
  <c r="AT43" i="1"/>
  <c r="AT743" i="1"/>
  <c r="AS597" i="1"/>
  <c r="AT597" i="1"/>
  <c r="AT41" i="1"/>
  <c r="AT888" i="1"/>
  <c r="AT659" i="1"/>
  <c r="AT607" i="1"/>
  <c r="AS44" i="1"/>
  <c r="AS1025" i="1"/>
  <c r="AS412" i="1"/>
  <c r="AS801" i="1"/>
  <c r="AS636" i="1"/>
  <c r="AT1025" i="1"/>
  <c r="AT343" i="1"/>
  <c r="AT345" i="1"/>
  <c r="AT42" i="1"/>
  <c r="AT101" i="1"/>
  <c r="AT359" i="1"/>
  <c r="AT695" i="1"/>
  <c r="BI695" i="1" s="1"/>
  <c r="AT105" i="1"/>
  <c r="AS889" i="1"/>
  <c r="AV907" i="1" l="1"/>
  <c r="BI907" i="1"/>
  <c r="BL907" i="1" s="1"/>
  <c r="BO907" i="1" s="1"/>
  <c r="AV343" i="1"/>
  <c r="BI343" i="1"/>
  <c r="BL343" i="1" s="1"/>
  <c r="BO343" i="1" s="1"/>
  <c r="AV637" i="1"/>
  <c r="BI637" i="1"/>
  <c r="BL637" i="1" s="1"/>
  <c r="BO637" i="1" s="1"/>
  <c r="AV886" i="1"/>
  <c r="BI886" i="1"/>
  <c r="BL886" i="1" s="1"/>
  <c r="BO886" i="1" s="1"/>
  <c r="AV240" i="1"/>
  <c r="BI240" i="1"/>
  <c r="BL240" i="1" s="1"/>
  <c r="BO240" i="1" s="1"/>
  <c r="AV28" i="1"/>
  <c r="BI28" i="1"/>
  <c r="BL28" i="1" s="1"/>
  <c r="BO28" i="1" s="1"/>
  <c r="AV41" i="1"/>
  <c r="BI41" i="1"/>
  <c r="BL41" i="1" s="1"/>
  <c r="BO41" i="1" s="1"/>
  <c r="AV735" i="1"/>
  <c r="BI735" i="1"/>
  <c r="BL735" i="1" s="1"/>
  <c r="BO735" i="1" s="1"/>
  <c r="AV306" i="1"/>
  <c r="BI306" i="1"/>
  <c r="BL306" i="1" s="1"/>
  <c r="BO306" i="1" s="1"/>
  <c r="AV597" i="1"/>
  <c r="BI597" i="1"/>
  <c r="BL597" i="1" s="1"/>
  <c r="BO597" i="1" s="1"/>
  <c r="AV761" i="1"/>
  <c r="BI761" i="1"/>
  <c r="BL761" i="1" s="1"/>
  <c r="BO761" i="1" s="1"/>
  <c r="AV887" i="1"/>
  <c r="BI887" i="1"/>
  <c r="BL887" i="1" s="1"/>
  <c r="BO887" i="1" s="1"/>
  <c r="AV636" i="1"/>
  <c r="BI636" i="1"/>
  <c r="BL636" i="1" s="1"/>
  <c r="BO636" i="1" s="1"/>
  <c r="AV1159" i="1"/>
  <c r="BI1159" i="1"/>
  <c r="BL1159" i="1" s="1"/>
  <c r="BO1159" i="1" s="1"/>
  <c r="AV1068" i="1"/>
  <c r="BI1068" i="1"/>
  <c r="BL1068" i="1" s="1"/>
  <c r="BO1068" i="1" s="1"/>
  <c r="AV607" i="1"/>
  <c r="BI607" i="1"/>
  <c r="BL607" i="1" s="1"/>
  <c r="BO607" i="1" s="1"/>
  <c r="AV557" i="1"/>
  <c r="BI557" i="1"/>
  <c r="BL557" i="1" s="1"/>
  <c r="BO557" i="1" s="1"/>
  <c r="AV832" i="1"/>
  <c r="BI832" i="1"/>
  <c r="BL832" i="1" s="1"/>
  <c r="BO832" i="1" s="1"/>
  <c r="AV302" i="1"/>
  <c r="BI302" i="1"/>
  <c r="BL302" i="1" s="1"/>
  <c r="BO302" i="1" s="1"/>
  <c r="AV106" i="1"/>
  <c r="BI106" i="1"/>
  <c r="BL106" i="1" s="1"/>
  <c r="BO106" i="1" s="1"/>
  <c r="AV889" i="1"/>
  <c r="BI889" i="1"/>
  <c r="BL889" i="1" s="1"/>
  <c r="BO889" i="1" s="1"/>
  <c r="AV359" i="1"/>
  <c r="BI359" i="1"/>
  <c r="BL359" i="1" s="1"/>
  <c r="BO359" i="1" s="1"/>
  <c r="AV113" i="1"/>
  <c r="BI113" i="1"/>
  <c r="BL113" i="1" s="1"/>
  <c r="BO113" i="1" s="1"/>
  <c r="AV305" i="1"/>
  <c r="BI305" i="1"/>
  <c r="BL305" i="1" s="1"/>
  <c r="BO305" i="1" s="1"/>
  <c r="AV344" i="1"/>
  <c r="BI344" i="1"/>
  <c r="BL344" i="1" s="1"/>
  <c r="BO344" i="1" s="1"/>
  <c r="AV1101" i="1"/>
  <c r="BI1101" i="1"/>
  <c r="BL1101" i="1" s="1"/>
  <c r="BO1101" i="1" s="1"/>
  <c r="AV345" i="1"/>
  <c r="BI345" i="1"/>
  <c r="BL345" i="1" s="1"/>
  <c r="BO345" i="1" s="1"/>
  <c r="AV559" i="1"/>
  <c r="BI559" i="1"/>
  <c r="BL559" i="1" s="1"/>
  <c r="BO559" i="1" s="1"/>
  <c r="AV659" i="1"/>
  <c r="BI659" i="1"/>
  <c r="BL659" i="1" s="1"/>
  <c r="BO659" i="1" s="1"/>
  <c r="AV655" i="1"/>
  <c r="BI655" i="1"/>
  <c r="BL655" i="1" s="1"/>
  <c r="BO655" i="1" s="1"/>
  <c r="AV696" i="1"/>
  <c r="BI696" i="1"/>
  <c r="BL696" i="1" s="1"/>
  <c r="BO696" i="1" s="1"/>
  <c r="AV888" i="1"/>
  <c r="BI888" i="1"/>
  <c r="BL888" i="1" s="1"/>
  <c r="BO888" i="1" s="1"/>
  <c r="AV105" i="1"/>
  <c r="BI105" i="1"/>
  <c r="BL105" i="1" s="1"/>
  <c r="BO105" i="1" s="1"/>
  <c r="AV101" i="1"/>
  <c r="BI101" i="1"/>
  <c r="BL101" i="1" s="1"/>
  <c r="BO101" i="1" s="1"/>
  <c r="AV743" i="1"/>
  <c r="BI743" i="1"/>
  <c r="BL743" i="1" s="1"/>
  <c r="BO743" i="1" s="1"/>
  <c r="AV301" i="1"/>
  <c r="BI301" i="1"/>
  <c r="BL301" i="1" s="1"/>
  <c r="BO301" i="1" s="1"/>
  <c r="AV654" i="1"/>
  <c r="BI654" i="1"/>
  <c r="BL654" i="1" s="1"/>
  <c r="BO654" i="1" s="1"/>
  <c r="AV304" i="1"/>
  <c r="BI304" i="1"/>
  <c r="BL304" i="1" s="1"/>
  <c r="BO304" i="1" s="1"/>
  <c r="AV560" i="1"/>
  <c r="BI560" i="1"/>
  <c r="BL560" i="1" s="1"/>
  <c r="BO560" i="1" s="1"/>
  <c r="AV821" i="1"/>
  <c r="BI821" i="1"/>
  <c r="BL821" i="1" s="1"/>
  <c r="BO821" i="1" s="1"/>
  <c r="AV303" i="1"/>
  <c r="BI303" i="1"/>
  <c r="BL303" i="1" s="1"/>
  <c r="BO303" i="1" s="1"/>
  <c r="AV1025" i="1"/>
  <c r="BI1025" i="1"/>
  <c r="BL1025" i="1" s="1"/>
  <c r="BO1025" i="1" s="1"/>
  <c r="AV578" i="1"/>
  <c r="BI578" i="1"/>
  <c r="BL578" i="1" s="1"/>
  <c r="BO578" i="1" s="1"/>
  <c r="AV115" i="1"/>
  <c r="BI115" i="1"/>
  <c r="BL115" i="1" s="1"/>
  <c r="BO115" i="1" s="1"/>
  <c r="AV42" i="1"/>
  <c r="BI42" i="1"/>
  <c r="BL42" i="1" s="1"/>
  <c r="BO42" i="1" s="1"/>
  <c r="AV43" i="1"/>
  <c r="BI43" i="1"/>
  <c r="BL43" i="1" s="1"/>
  <c r="BO43" i="1" s="1"/>
  <c r="AV1070" i="1"/>
  <c r="BI1070" i="1"/>
  <c r="BL1070" i="1" s="1"/>
  <c r="BO1070" i="1" s="1"/>
  <c r="AV338" i="1"/>
  <c r="BI338" i="1"/>
  <c r="BL338" i="1" s="1"/>
  <c r="BO338" i="1" s="1"/>
  <c r="AV412" i="1"/>
  <c r="BI412" i="1"/>
  <c r="BL412" i="1" s="1"/>
  <c r="BO412" i="1" s="1"/>
  <c r="AV114" i="1"/>
  <c r="BI114" i="1"/>
  <c r="BL114" i="1" s="1"/>
  <c r="BO114" i="1" s="1"/>
  <c r="AV647" i="1"/>
  <c r="BI647" i="1"/>
  <c r="BL647" i="1" s="1"/>
  <c r="BO647" i="1" s="1"/>
  <c r="AV44" i="1"/>
  <c r="BI44" i="1"/>
  <c r="BL44" i="1" s="1"/>
  <c r="BO44" i="1" s="1"/>
  <c r="BJ1025" i="1"/>
  <c r="BM1025" i="1" s="1"/>
  <c r="BP1025" i="1" s="1"/>
  <c r="BJ302" i="1"/>
  <c r="BM302" i="1" s="1"/>
  <c r="BP302" i="1" s="1"/>
  <c r="BJ345" i="1"/>
  <c r="BM345" i="1" s="1"/>
  <c r="BP345" i="1" s="1"/>
  <c r="BJ607" i="1"/>
  <c r="BJ821" i="1"/>
  <c r="BN907" i="1"/>
  <c r="BJ907" i="1"/>
  <c r="BN557" i="1"/>
  <c r="BJ557" i="1"/>
  <c r="BN559" i="1"/>
  <c r="BJ559" i="1"/>
  <c r="BJ343" i="1"/>
  <c r="BM343" i="1" s="1"/>
  <c r="BP343" i="1" s="1"/>
  <c r="BJ659" i="1"/>
  <c r="BM659" i="1" s="1"/>
  <c r="BP659" i="1" s="1"/>
  <c r="BJ303" i="1"/>
  <c r="BM303" i="1" s="1"/>
  <c r="BP303" i="1" s="1"/>
  <c r="BJ637" i="1"/>
  <c r="BM637" i="1" s="1"/>
  <c r="BP637" i="1" s="1"/>
  <c r="BJ655" i="1"/>
  <c r="BM655" i="1" s="1"/>
  <c r="BP655" i="1" s="1"/>
  <c r="BN832" i="1"/>
  <c r="BJ832" i="1"/>
  <c r="BN696" i="1"/>
  <c r="BJ696" i="1"/>
  <c r="BM696" i="1" s="1"/>
  <c r="BP696" i="1" s="1"/>
  <c r="BN886" i="1"/>
  <c r="BJ886" i="1"/>
  <c r="BM886" i="1" s="1"/>
  <c r="BP886" i="1" s="1"/>
  <c r="BJ802" i="1"/>
  <c r="BL802" i="1"/>
  <c r="BO802" i="1" s="1"/>
  <c r="BN240" i="1"/>
  <c r="BJ240" i="1"/>
  <c r="BM240" i="1" s="1"/>
  <c r="BP240" i="1" s="1"/>
  <c r="BN682" i="1"/>
  <c r="BJ682" i="1"/>
  <c r="BM682" i="1" s="1"/>
  <c r="BP682" i="1" s="1"/>
  <c r="BL682" i="1"/>
  <c r="BO682" i="1" s="1"/>
  <c r="BN1159" i="1"/>
  <c r="BJ1159" i="1"/>
  <c r="BM1159" i="1" s="1"/>
  <c r="BP1159" i="1" s="1"/>
  <c r="BJ113" i="1"/>
  <c r="BM113" i="1" s="1"/>
  <c r="BP113" i="1" s="1"/>
  <c r="BN305" i="1"/>
  <c r="BJ305" i="1"/>
  <c r="BM305" i="1" s="1"/>
  <c r="BP305" i="1" s="1"/>
  <c r="BN801" i="1"/>
  <c r="BJ801" i="1"/>
  <c r="BL801" i="1"/>
  <c r="BO801" i="1" s="1"/>
  <c r="BN344" i="1"/>
  <c r="BJ344" i="1"/>
  <c r="BM344" i="1" s="1"/>
  <c r="BP344" i="1" s="1"/>
  <c r="BN1101" i="1"/>
  <c r="BJ1101" i="1"/>
  <c r="BM1101" i="1" s="1"/>
  <c r="BP1101" i="1" s="1"/>
  <c r="BN685" i="1"/>
  <c r="BJ685" i="1"/>
  <c r="BM685" i="1" s="1"/>
  <c r="BP685" i="1" s="1"/>
  <c r="BL685" i="1"/>
  <c r="BO685" i="1" s="1"/>
  <c r="BJ105" i="1"/>
  <c r="BM105" i="1" s="1"/>
  <c r="BP105" i="1" s="1"/>
  <c r="BN115" i="1"/>
  <c r="BJ115" i="1"/>
  <c r="BM115" i="1" s="1"/>
  <c r="BP115" i="1" s="1"/>
  <c r="BN889" i="1"/>
  <c r="BJ889" i="1"/>
  <c r="BN735" i="1"/>
  <c r="BJ735" i="1"/>
  <c r="BM735" i="1" s="1"/>
  <c r="BP735" i="1" s="1"/>
  <c r="BN306" i="1"/>
  <c r="BJ306" i="1"/>
  <c r="BM306" i="1" s="1"/>
  <c r="BP306" i="1" s="1"/>
  <c r="BJ695" i="1"/>
  <c r="BM695" i="1" s="1"/>
  <c r="BP695" i="1" s="1"/>
  <c r="BL695" i="1"/>
  <c r="BO695" i="1" s="1"/>
  <c r="BJ761" i="1"/>
  <c r="BM761" i="1" s="1"/>
  <c r="BP761" i="1" s="1"/>
  <c r="BN636" i="1"/>
  <c r="BJ636" i="1"/>
  <c r="BN859" i="1"/>
  <c r="BJ859" i="1"/>
  <c r="BM859" i="1" s="1"/>
  <c r="BP859" i="1" s="1"/>
  <c r="BL859" i="1"/>
  <c r="BO859" i="1" s="1"/>
  <c r="BJ359" i="1"/>
  <c r="BJ101" i="1"/>
  <c r="BM101" i="1" s="1"/>
  <c r="BP101" i="1" s="1"/>
  <c r="BJ743" i="1"/>
  <c r="BJ301" i="1"/>
  <c r="BM301" i="1" s="1"/>
  <c r="BP301" i="1" s="1"/>
  <c r="BN654" i="1"/>
  <c r="BJ654" i="1"/>
  <c r="BM654" i="1" s="1"/>
  <c r="BP654" i="1" s="1"/>
  <c r="BN304" i="1"/>
  <c r="BJ304" i="1"/>
  <c r="BM304" i="1" s="1"/>
  <c r="BP304" i="1" s="1"/>
  <c r="BJ560" i="1"/>
  <c r="BJ888" i="1"/>
  <c r="BM888" i="1" s="1"/>
  <c r="BP888" i="1" s="1"/>
  <c r="BN578" i="1"/>
  <c r="BJ578" i="1"/>
  <c r="BM578" i="1" s="1"/>
  <c r="BP578" i="1" s="1"/>
  <c r="BN28" i="1"/>
  <c r="BJ28" i="1"/>
  <c r="BJ41" i="1"/>
  <c r="BM41" i="1" s="1"/>
  <c r="BP41" i="1" s="1"/>
  <c r="BJ106" i="1"/>
  <c r="BM106" i="1" s="1"/>
  <c r="BP106" i="1" s="1"/>
  <c r="BJ597" i="1"/>
  <c r="BM597" i="1" s="1"/>
  <c r="BP597" i="1" s="1"/>
  <c r="BN887" i="1"/>
  <c r="BJ887" i="1"/>
  <c r="BM887" i="1" s="1"/>
  <c r="BP887" i="1" s="1"/>
  <c r="BN1068" i="1"/>
  <c r="BJ1068" i="1"/>
  <c r="BM1068" i="1" s="1"/>
  <c r="BP1068" i="1" s="1"/>
  <c r="BJ42" i="1"/>
  <c r="BM42" i="1" s="1"/>
  <c r="BP42" i="1" s="1"/>
  <c r="BJ43" i="1"/>
  <c r="BM43" i="1" s="1"/>
  <c r="BP43" i="1" s="1"/>
  <c r="BJ1070" i="1"/>
  <c r="BM1070" i="1" s="1"/>
  <c r="BP1070" i="1" s="1"/>
  <c r="BN338" i="1"/>
  <c r="BJ338" i="1"/>
  <c r="BM338" i="1" s="1"/>
  <c r="BP338" i="1" s="1"/>
  <c r="BN412" i="1"/>
  <c r="BJ412" i="1"/>
  <c r="BM412" i="1" s="1"/>
  <c r="BP412" i="1" s="1"/>
  <c r="BN678" i="1"/>
  <c r="BJ678" i="1"/>
  <c r="BM678" i="1" s="1"/>
  <c r="BP678" i="1" s="1"/>
  <c r="BL678" i="1"/>
  <c r="BO678" i="1" s="1"/>
  <c r="BN114" i="1"/>
  <c r="BJ114" i="1"/>
  <c r="BM114" i="1" s="1"/>
  <c r="BP114" i="1" s="1"/>
  <c r="BN647" i="1"/>
  <c r="BJ647" i="1"/>
  <c r="BN44" i="1"/>
  <c r="BJ44" i="1"/>
  <c r="BM44" i="1" s="1"/>
  <c r="BP44" i="1" s="1"/>
  <c r="BN1025" i="1"/>
  <c r="BN43" i="1"/>
  <c r="BN106" i="1"/>
  <c r="BN302" i="1"/>
  <c r="BN761" i="1"/>
  <c r="BN560" i="1"/>
  <c r="BN41" i="1"/>
  <c r="BN343" i="1"/>
  <c r="BN105" i="1"/>
  <c r="BN607" i="1"/>
  <c r="BN695" i="1"/>
  <c r="BN597" i="1"/>
  <c r="BN359" i="1"/>
  <c r="BN101" i="1"/>
  <c r="BN659" i="1"/>
  <c r="BN303" i="1"/>
  <c r="BN1070" i="1"/>
  <c r="BN345" i="1"/>
  <c r="BN637" i="1"/>
  <c r="BN821" i="1"/>
  <c r="BN113" i="1"/>
  <c r="BN655" i="1"/>
  <c r="BN42" i="1"/>
  <c r="BN888" i="1"/>
  <c r="BN743" i="1"/>
  <c r="BN802" i="1"/>
  <c r="BN301" i="1"/>
  <c r="AY338" i="1"/>
  <c r="AX682" i="1"/>
  <c r="BQ886" i="1"/>
  <c r="AU907" i="1"/>
  <c r="AX240" i="1"/>
  <c r="AU114" i="1"/>
  <c r="AX115" i="1"/>
  <c r="AX685" i="1"/>
  <c r="BQ678" i="1"/>
  <c r="BQ344" i="1"/>
  <c r="AY44" i="1"/>
  <c r="BQ412" i="1"/>
  <c r="AY887" i="1"/>
  <c r="BQ832" i="1"/>
  <c r="AX735" i="1"/>
  <c r="AU28" i="1"/>
  <c r="AX306" i="1"/>
  <c r="BQ859" i="1"/>
  <c r="AY889" i="1"/>
  <c r="AY696" i="1"/>
  <c r="BQ647" i="1"/>
  <c r="BQ696" i="1"/>
  <c r="AY557" i="1"/>
  <c r="AX557" i="1"/>
  <c r="AU557" i="1"/>
  <c r="AU1159" i="1"/>
  <c r="AX44" i="1"/>
  <c r="AX696" i="1"/>
  <c r="AU696" i="1"/>
  <c r="BQ557" i="1"/>
  <c r="AY647" i="1"/>
  <c r="BQ306" i="1"/>
  <c r="AU305" i="1"/>
  <c r="BQ240" i="1"/>
  <c r="AX886" i="1"/>
  <c r="AY886" i="1"/>
  <c r="AX647" i="1"/>
  <c r="AU344" i="1"/>
  <c r="AU859" i="1"/>
  <c r="AX1101" i="1"/>
  <c r="AY682" i="1"/>
  <c r="AY1159" i="1"/>
  <c r="BQ44" i="1"/>
  <c r="AX344" i="1"/>
  <c r="AX678" i="1"/>
  <c r="AU44" i="1"/>
  <c r="AX859" i="1"/>
  <c r="AY306" i="1"/>
  <c r="BQ1068" i="1"/>
  <c r="AU306" i="1"/>
  <c r="AU1068" i="1"/>
  <c r="AU1101" i="1"/>
  <c r="AY1068" i="1"/>
  <c r="AU636" i="1"/>
  <c r="AY1101" i="1"/>
  <c r="AY636" i="1"/>
  <c r="AU887" i="1"/>
  <c r="AX1068" i="1"/>
  <c r="BQ636" i="1"/>
  <c r="AX887" i="1"/>
  <c r="BQ1101" i="1"/>
  <c r="AU647" i="1"/>
  <c r="AX560" i="1"/>
  <c r="AY559" i="1"/>
  <c r="BQ302" i="1"/>
  <c r="AY560" i="1"/>
  <c r="AY344" i="1"/>
  <c r="AY114" i="1"/>
  <c r="BQ560" i="1"/>
  <c r="AU682" i="1"/>
  <c r="AY28" i="1"/>
  <c r="BQ114" i="1"/>
  <c r="AY685" i="1"/>
  <c r="BQ682" i="1"/>
  <c r="AU560" i="1"/>
  <c r="AX28" i="1"/>
  <c r="BQ28" i="1"/>
  <c r="AU559" i="1"/>
  <c r="AX114" i="1"/>
  <c r="AU302" i="1"/>
  <c r="AY859" i="1"/>
  <c r="AX302" i="1"/>
  <c r="BQ559" i="1"/>
  <c r="AU886" i="1"/>
  <c r="AY302" i="1"/>
  <c r="AX559" i="1"/>
  <c r="AU240" i="1"/>
  <c r="AX1159" i="1"/>
  <c r="AX304" i="1"/>
  <c r="AU889" i="1"/>
  <c r="AY240" i="1"/>
  <c r="BQ115" i="1"/>
  <c r="AX889" i="1"/>
  <c r="BQ1159" i="1"/>
  <c r="BQ654" i="1"/>
  <c r="AU578" i="1"/>
  <c r="AU832" i="1"/>
  <c r="BQ907" i="1"/>
  <c r="AU655" i="1"/>
  <c r="BQ655" i="1"/>
  <c r="AX338" i="1"/>
  <c r="BQ801" i="1"/>
  <c r="AX907" i="1"/>
  <c r="AU801" i="1"/>
  <c r="AU304" i="1"/>
  <c r="BQ304" i="1"/>
  <c r="AY655" i="1"/>
  <c r="BQ735" i="1"/>
  <c r="AU115" i="1"/>
  <c r="AX655" i="1"/>
  <c r="BQ889" i="1"/>
  <c r="AY412" i="1"/>
  <c r="AY578" i="1"/>
  <c r="AY735" i="1"/>
  <c r="AY115" i="1"/>
  <c r="AX654" i="1"/>
  <c r="BQ887" i="1"/>
  <c r="AU338" i="1"/>
  <c r="BQ338" i="1"/>
  <c r="AY801" i="1"/>
  <c r="AY304" i="1"/>
  <c r="BQ685" i="1"/>
  <c r="AU412" i="1"/>
  <c r="BQ578" i="1"/>
  <c r="AY832" i="1"/>
  <c r="AX801" i="1"/>
  <c r="AX412" i="1"/>
  <c r="AX578" i="1"/>
  <c r="AY654" i="1"/>
  <c r="AY907" i="1"/>
  <c r="AU685" i="1"/>
  <c r="AX832" i="1"/>
  <c r="AU735" i="1"/>
  <c r="AU654" i="1"/>
  <c r="AX305" i="1"/>
  <c r="BQ305" i="1"/>
  <c r="AY305" i="1"/>
  <c r="AX636" i="1"/>
  <c r="AY678" i="1"/>
  <c r="AU678" i="1"/>
  <c r="AY637" i="1"/>
  <c r="AU637" i="1"/>
  <c r="AX637" i="1"/>
  <c r="BQ637" i="1"/>
  <c r="AX607" i="1"/>
  <c r="AU607" i="1"/>
  <c r="BQ607" i="1"/>
  <c r="AY607" i="1"/>
  <c r="AY1070" i="1"/>
  <c r="AU1070" i="1"/>
  <c r="BQ1070" i="1"/>
  <c r="AX1070" i="1"/>
  <c r="AY303" i="1"/>
  <c r="AU303" i="1"/>
  <c r="AX303" i="1"/>
  <c r="BQ303" i="1"/>
  <c r="AY821" i="1"/>
  <c r="AX821" i="1"/>
  <c r="BQ821" i="1"/>
  <c r="AU821" i="1"/>
  <c r="AX101" i="1"/>
  <c r="AU101" i="1"/>
  <c r="BQ101" i="1"/>
  <c r="AY101" i="1"/>
  <c r="AX42" i="1"/>
  <c r="AY42" i="1"/>
  <c r="BQ42" i="1"/>
  <c r="AU42" i="1"/>
  <c r="AY743" i="1"/>
  <c r="AU743" i="1"/>
  <c r="BQ743" i="1"/>
  <c r="AX743" i="1"/>
  <c r="AX43" i="1"/>
  <c r="BQ43" i="1"/>
  <c r="AY43" i="1"/>
  <c r="AU43" i="1"/>
  <c r="AX106" i="1"/>
  <c r="AY106" i="1"/>
  <c r="BQ106" i="1"/>
  <c r="AU106" i="1"/>
  <c r="AX105" i="1"/>
  <c r="AY105" i="1"/>
  <c r="AU105" i="1"/>
  <c r="BQ105" i="1"/>
  <c r="AX659" i="1"/>
  <c r="AY659" i="1"/>
  <c r="BQ659" i="1"/>
  <c r="AU659" i="1"/>
  <c r="AY301" i="1"/>
  <c r="AU301" i="1"/>
  <c r="AX301" i="1"/>
  <c r="BQ301" i="1"/>
  <c r="AX359" i="1"/>
  <c r="AU359" i="1"/>
  <c r="AY359" i="1"/>
  <c r="BQ359" i="1"/>
  <c r="AY597" i="1"/>
  <c r="AX597" i="1"/>
  <c r="AU597" i="1"/>
  <c r="BQ597" i="1"/>
  <c r="AX345" i="1"/>
  <c r="AU345" i="1"/>
  <c r="AY345" i="1"/>
  <c r="BQ345" i="1"/>
  <c r="AX888" i="1"/>
  <c r="AU888" i="1"/>
  <c r="AY888" i="1"/>
  <c r="BQ888" i="1"/>
  <c r="AY802" i="1"/>
  <c r="AU802" i="1"/>
  <c r="AX802" i="1"/>
  <c r="BQ802" i="1"/>
  <c r="AY761" i="1"/>
  <c r="AU761" i="1"/>
  <c r="AX761" i="1"/>
  <c r="BQ761" i="1"/>
  <c r="AX695" i="1"/>
  <c r="AY695" i="1"/>
  <c r="AU695" i="1"/>
  <c r="BQ695" i="1"/>
  <c r="AX343" i="1"/>
  <c r="AU343" i="1"/>
  <c r="AY343" i="1"/>
  <c r="BQ343" i="1"/>
  <c r="AY1025" i="1"/>
  <c r="AU1025" i="1"/>
  <c r="AX1025" i="1"/>
  <c r="BQ1025" i="1"/>
  <c r="AX41" i="1"/>
  <c r="AU41" i="1"/>
  <c r="BQ41" i="1"/>
  <c r="AY41" i="1"/>
  <c r="AY113" i="1"/>
  <c r="AU113" i="1"/>
  <c r="AX113" i="1"/>
  <c r="BQ113" i="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CA467" i="1" l="1"/>
  <c r="CE467" i="1"/>
  <c r="CF467" i="1"/>
  <c r="CC329" i="1"/>
  <c r="CE329" i="1"/>
  <c r="CA570" i="1"/>
  <c r="CB570" i="1"/>
  <c r="CD570" i="1"/>
  <c r="CE570" i="1"/>
  <c r="CB463" i="1"/>
  <c r="CD463" i="1"/>
  <c r="CE463" i="1"/>
  <c r="CB680" i="1"/>
  <c r="CD680" i="1"/>
  <c r="CE680" i="1"/>
  <c r="CA446" i="1"/>
  <c r="CB446" i="1"/>
  <c r="CD446" i="1"/>
  <c r="CE446" i="1"/>
  <c r="CA793" i="1"/>
  <c r="CB793" i="1"/>
  <c r="CD793" i="1"/>
  <c r="CE793" i="1"/>
  <c r="CA497" i="1"/>
  <c r="CB497" i="1"/>
  <c r="CD497" i="1"/>
  <c r="CE497" i="1"/>
  <c r="CB639" i="1"/>
  <c r="CD639" i="1"/>
  <c r="CE639" i="1"/>
  <c r="CB346" i="1"/>
  <c r="CD346" i="1"/>
  <c r="CE346" i="1"/>
  <c r="CA360" i="1"/>
  <c r="CB360" i="1"/>
  <c r="CD360" i="1"/>
  <c r="CE360" i="1"/>
  <c r="CE1124" i="1"/>
  <c r="CE1129" i="1"/>
  <c r="CE162" i="1"/>
  <c r="CA1026" i="1"/>
  <c r="CE1026" i="1"/>
  <c r="CA782" i="1"/>
  <c r="CB782" i="1"/>
  <c r="CC782" i="1"/>
  <c r="CD782" i="1"/>
  <c r="CE782" i="1"/>
  <c r="CF782" i="1"/>
  <c r="CA4" i="1"/>
  <c r="CC4" i="1"/>
  <c r="CD4" i="1"/>
  <c r="CE4" i="1"/>
  <c r="CF4" i="1"/>
  <c r="CA579" i="1"/>
  <c r="CE579" i="1"/>
  <c r="CA923" i="1"/>
  <c r="CB923" i="1"/>
  <c r="CD923" i="1"/>
  <c r="CE923" i="1"/>
  <c r="CA508" i="1"/>
  <c r="CB508" i="1"/>
  <c r="CD508" i="1"/>
  <c r="CE508" i="1"/>
  <c r="CF508" i="1"/>
  <c r="CA665" i="1"/>
  <c r="CB665" i="1"/>
  <c r="CD665" i="1"/>
  <c r="CE665" i="1"/>
  <c r="CA494" i="1"/>
  <c r="CC494" i="1"/>
  <c r="CE494" i="1"/>
  <c r="CB750" i="1"/>
  <c r="CD750" i="1"/>
  <c r="CE750" i="1"/>
  <c r="CB762" i="1"/>
  <c r="CD762" i="1"/>
  <c r="CE762" i="1"/>
  <c r="CB196" i="1"/>
  <c r="CD196" i="1"/>
  <c r="CE196" i="1"/>
  <c r="CB506" i="1"/>
  <c r="CD506" i="1"/>
  <c r="CE506" i="1"/>
  <c r="CB758" i="1"/>
  <c r="CD758" i="1"/>
  <c r="CE758" i="1"/>
  <c r="CB507" i="1"/>
  <c r="CD507" i="1"/>
  <c r="CE507" i="1"/>
  <c r="CB640" i="1"/>
  <c r="CD640" i="1"/>
  <c r="CE640" i="1"/>
  <c r="CA471" i="1"/>
  <c r="CE471" i="1"/>
  <c r="CB414" i="1"/>
  <c r="CD414" i="1"/>
  <c r="CE414" i="1"/>
  <c r="CB368" i="1"/>
  <c r="CD368" i="1"/>
  <c r="CE368" i="1"/>
  <c r="CB452" i="1"/>
  <c r="CD452" i="1"/>
  <c r="CE452" i="1"/>
  <c r="CD307" i="1"/>
  <c r="CE307" i="1"/>
  <c r="CA798" i="1"/>
  <c r="CC798" i="1"/>
  <c r="CD798" i="1"/>
  <c r="CE798" i="1"/>
  <c r="CF798" i="1"/>
  <c r="CC443" i="1"/>
  <c r="CD443" i="1"/>
  <c r="CE443" i="1"/>
  <c r="CA498" i="1"/>
  <c r="CC498" i="1"/>
  <c r="CE498" i="1"/>
  <c r="CF498" i="1"/>
  <c r="CD1137" i="1"/>
  <c r="CE1137" i="1"/>
  <c r="CD336" i="1"/>
  <c r="CE336" i="1"/>
  <c r="CA499" i="1"/>
  <c r="CD499" i="1"/>
  <c r="CE499" i="1"/>
  <c r="CA749" i="1"/>
  <c r="CD749" i="1"/>
  <c r="CE749" i="1"/>
  <c r="CA760" i="1"/>
  <c r="CD760" i="1"/>
  <c r="CE760" i="1"/>
  <c r="CA842" i="1"/>
  <c r="CC842" i="1"/>
  <c r="CD842" i="1"/>
  <c r="CE842" i="1"/>
  <c r="CD857" i="1"/>
  <c r="CD146" i="1"/>
  <c r="CD641" i="1"/>
  <c r="CA1049" i="1"/>
  <c r="CE1049" i="1"/>
  <c r="CE403" i="1"/>
  <c r="CA408" i="1"/>
  <c r="CE408" i="1"/>
  <c r="CA1126" i="1"/>
  <c r="CC1126" i="1"/>
  <c r="CD1126" i="1"/>
  <c r="CE1126" i="1"/>
  <c r="CD689" i="1"/>
  <c r="CE689" i="1"/>
  <c r="CD723" i="1"/>
  <c r="CE723" i="1"/>
  <c r="CA389" i="1"/>
  <c r="CB389" i="1"/>
  <c r="CD389" i="1"/>
  <c r="CE389" i="1"/>
  <c r="CA390" i="1"/>
  <c r="CB390" i="1"/>
  <c r="CD390" i="1"/>
  <c r="CE390" i="1"/>
  <c r="CA337" i="1"/>
  <c r="CB337" i="1"/>
  <c r="CD337" i="1"/>
  <c r="CE337" i="1"/>
  <c r="CC764" i="1"/>
  <c r="CD764" i="1"/>
  <c r="CE764" i="1"/>
  <c r="CC1161" i="1"/>
  <c r="CD1161" i="1"/>
  <c r="CE1161" i="1"/>
  <c r="CB490" i="1"/>
  <c r="CC490" i="1"/>
  <c r="CD490" i="1"/>
  <c r="CE490" i="1"/>
  <c r="CB55" i="1"/>
  <c r="CC55" i="1"/>
  <c r="CD55" i="1"/>
  <c r="CE55" i="1"/>
  <c r="CB917" i="1"/>
  <c r="CC917" i="1"/>
  <c r="CD917" i="1"/>
  <c r="CE917" i="1"/>
  <c r="CA954" i="1"/>
  <c r="CC954" i="1"/>
  <c r="CD954" i="1"/>
  <c r="CE954" i="1"/>
  <c r="CF954" i="1"/>
  <c r="CA199" i="1"/>
  <c r="CC199" i="1"/>
  <c r="CD199" i="1"/>
  <c r="CE199" i="1"/>
  <c r="CF199" i="1"/>
  <c r="CA200" i="1"/>
  <c r="CC200" i="1"/>
  <c r="CD200" i="1"/>
  <c r="CE200" i="1"/>
  <c r="CB1005" i="1"/>
  <c r="CD1005" i="1"/>
  <c r="CE1005" i="1"/>
  <c r="CB474" i="1"/>
  <c r="CD474" i="1"/>
  <c r="CE474" i="1"/>
  <c r="CB1120" i="1"/>
  <c r="CD1120" i="1"/>
  <c r="CE1120" i="1"/>
  <c r="CB932" i="1"/>
  <c r="CD932" i="1"/>
  <c r="CE932" i="1"/>
  <c r="CE357" i="1"/>
  <c r="CA151" i="1"/>
  <c r="CD151" i="1"/>
  <c r="CE151" i="1"/>
  <c r="CA141" i="1"/>
  <c r="CE141" i="1"/>
  <c r="CD518" i="1"/>
  <c r="CE518" i="1"/>
  <c r="CA176" i="1"/>
  <c r="CC176" i="1"/>
  <c r="CD176" i="1"/>
  <c r="CE176" i="1"/>
  <c r="CA342" i="1"/>
  <c r="CC342" i="1"/>
  <c r="CD342" i="1"/>
  <c r="CE342" i="1"/>
  <c r="CA273" i="1"/>
  <c r="CC273" i="1"/>
  <c r="CD273" i="1"/>
  <c r="CE273" i="1"/>
  <c r="CA370" i="1"/>
  <c r="CC370" i="1"/>
  <c r="CD370" i="1"/>
  <c r="CE370" i="1"/>
  <c r="CA795" i="1"/>
  <c r="CC795" i="1"/>
  <c r="CD795" i="1"/>
  <c r="CE795" i="1"/>
  <c r="CA455" i="1"/>
  <c r="CC455" i="1"/>
  <c r="CD455" i="1"/>
  <c r="CE455" i="1"/>
  <c r="CA876" i="1"/>
  <c r="CC876" i="1"/>
  <c r="CD876" i="1"/>
  <c r="CE876" i="1"/>
  <c r="CA957" i="1"/>
  <c r="CC957" i="1"/>
  <c r="CD957" i="1"/>
  <c r="CE957" i="1"/>
  <c r="CA1112" i="1"/>
  <c r="CC1112" i="1"/>
  <c r="CD1112" i="1"/>
  <c r="CE1112" i="1"/>
  <c r="CA672" i="1"/>
  <c r="CC672" i="1"/>
  <c r="CD672" i="1"/>
  <c r="CE672" i="1"/>
  <c r="CA1106" i="1"/>
  <c r="CC1106" i="1"/>
  <c r="CD1106" i="1"/>
  <c r="CE1106" i="1"/>
  <c r="CA373" i="1"/>
  <c r="CC373" i="1"/>
  <c r="CD373" i="1"/>
  <c r="CE373" i="1"/>
  <c r="CA769" i="1"/>
  <c r="CC769" i="1"/>
  <c r="CD769" i="1"/>
  <c r="CE769" i="1"/>
  <c r="CA555" i="1"/>
  <c r="CC555" i="1"/>
  <c r="CD555" i="1"/>
  <c r="CE555" i="1"/>
  <c r="CA556" i="1"/>
  <c r="CC556" i="1"/>
  <c r="CD556" i="1"/>
  <c r="CE556" i="1"/>
  <c r="CA773" i="1"/>
  <c r="CC773" i="1"/>
  <c r="CD773" i="1"/>
  <c r="CE773" i="1"/>
  <c r="CA956" i="1"/>
  <c r="CC956" i="1"/>
  <c r="CD956" i="1"/>
  <c r="CE956" i="1"/>
  <c r="CA58" i="1"/>
  <c r="CC58" i="1"/>
  <c r="CD58" i="1"/>
  <c r="CE58" i="1"/>
  <c r="CA116" i="1"/>
  <c r="CC116" i="1"/>
  <c r="CD116" i="1"/>
  <c r="CE116" i="1"/>
  <c r="CA210" i="1"/>
  <c r="CC210" i="1"/>
  <c r="CD210" i="1"/>
  <c r="CE210" i="1"/>
  <c r="CA679" i="1"/>
  <c r="CC679" i="1"/>
  <c r="CD679" i="1"/>
  <c r="CE679" i="1"/>
  <c r="CA314" i="1"/>
  <c r="CC314" i="1"/>
  <c r="CD314" i="1"/>
  <c r="CE314" i="1"/>
  <c r="CA717" i="1"/>
  <c r="CC717" i="1"/>
  <c r="CD717" i="1"/>
  <c r="CE717" i="1"/>
  <c r="CF717" i="1"/>
  <c r="CA600" i="1"/>
  <c r="CC600" i="1"/>
  <c r="CD600" i="1"/>
  <c r="CE600" i="1"/>
  <c r="CF600" i="1"/>
  <c r="CA745" i="1"/>
  <c r="CC745" i="1"/>
  <c r="CD745" i="1"/>
  <c r="CE745" i="1"/>
  <c r="CF745" i="1"/>
  <c r="CA1045" i="1"/>
  <c r="CC1045" i="1"/>
  <c r="CD1045" i="1"/>
  <c r="CE1045" i="1"/>
  <c r="CF1045" i="1"/>
  <c r="CA673" i="1"/>
  <c r="CC673" i="1"/>
  <c r="CD673" i="1"/>
  <c r="CE673" i="1"/>
  <c r="CC808" i="1"/>
  <c r="CD808" i="1"/>
  <c r="CE808" i="1"/>
  <c r="CC40" i="1"/>
  <c r="CD40" i="1"/>
  <c r="CE40" i="1"/>
  <c r="CC915" i="1"/>
  <c r="CD915" i="1"/>
  <c r="CE915" i="1"/>
  <c r="CA684" i="1"/>
  <c r="CC684" i="1"/>
  <c r="CD684" i="1"/>
  <c r="CE684" i="1"/>
  <c r="CA1073" i="1"/>
  <c r="CB1073" i="1"/>
  <c r="CC1073" i="1"/>
  <c r="CD1073" i="1"/>
  <c r="CE1073" i="1"/>
  <c r="CA1114" i="1"/>
  <c r="CB1114" i="1"/>
  <c r="CC1114" i="1"/>
  <c r="CD1114" i="1"/>
  <c r="CE1114" i="1"/>
  <c r="CF1114" i="1"/>
  <c r="CA96" i="1"/>
  <c r="CC96" i="1"/>
  <c r="CD96" i="1"/>
  <c r="CE96" i="1"/>
  <c r="CF96" i="1"/>
  <c r="CA776" i="1"/>
  <c r="CC776" i="1"/>
  <c r="CD776" i="1"/>
  <c r="CE776" i="1"/>
  <c r="CF776" i="1"/>
  <c r="CC1131" i="1"/>
  <c r="CD1131" i="1"/>
  <c r="CE1131" i="1"/>
  <c r="CF1131" i="1"/>
  <c r="CC493" i="1"/>
  <c r="CD493" i="1"/>
  <c r="CE493" i="1"/>
  <c r="CF493" i="1"/>
  <c r="CD724" i="1"/>
  <c r="CE724" i="1"/>
  <c r="CF724" i="1"/>
  <c r="CD519" i="1"/>
  <c r="CE519" i="1"/>
  <c r="CF519" i="1"/>
  <c r="CD844" i="1"/>
  <c r="CE844" i="1"/>
  <c r="CF844" i="1"/>
  <c r="CB316" i="1"/>
  <c r="CD316" i="1"/>
  <c r="CE316" i="1"/>
  <c r="CF316" i="1"/>
  <c r="CA1060" i="1"/>
  <c r="CD1060" i="1"/>
  <c r="CE1060" i="1"/>
  <c r="CF1060" i="1"/>
  <c r="CA481" i="1"/>
  <c r="CC481" i="1"/>
  <c r="CD481" i="1"/>
  <c r="CE481" i="1"/>
  <c r="CF481" i="1"/>
  <c r="CA561" i="1"/>
  <c r="CC561" i="1"/>
  <c r="CD561" i="1"/>
  <c r="CE561" i="1"/>
  <c r="CF561" i="1"/>
  <c r="CA690" i="1"/>
  <c r="CC690" i="1"/>
  <c r="CD690" i="1"/>
  <c r="CE690" i="1"/>
  <c r="CF690" i="1"/>
  <c r="CA1162" i="1"/>
  <c r="CC1162" i="1"/>
  <c r="CD1162" i="1"/>
  <c r="CE1162" i="1"/>
  <c r="CF1162" i="1"/>
  <c r="CA599" i="1"/>
  <c r="CC599" i="1"/>
  <c r="CD599" i="1"/>
  <c r="CE599" i="1"/>
  <c r="CF599" i="1"/>
  <c r="CA662" i="1"/>
  <c r="CC662" i="1"/>
  <c r="CD662" i="1"/>
  <c r="CE662" i="1"/>
  <c r="CF662" i="1"/>
  <c r="CA239" i="1"/>
  <c r="CC239" i="1"/>
  <c r="CD239" i="1"/>
  <c r="CE239" i="1"/>
  <c r="CF239" i="1"/>
  <c r="CA379" i="1"/>
  <c r="CC379" i="1"/>
  <c r="CD379" i="1"/>
  <c r="CE379" i="1"/>
  <c r="CF379" i="1"/>
  <c r="CA234" i="1"/>
  <c r="CC234" i="1"/>
  <c r="CD234" i="1"/>
  <c r="CE234" i="1"/>
  <c r="CF234" i="1"/>
  <c r="CA257" i="1"/>
  <c r="CC257" i="1"/>
  <c r="CD257" i="1"/>
  <c r="CE257" i="1"/>
  <c r="CF257" i="1"/>
  <c r="CB580" i="1"/>
  <c r="CC580" i="1"/>
  <c r="CD580" i="1"/>
  <c r="CE580" i="1"/>
  <c r="CF580" i="1"/>
  <c r="CD246" i="1"/>
  <c r="CE246" i="1"/>
  <c r="CF246" i="1"/>
  <c r="CD247" i="1"/>
  <c r="CE247" i="1"/>
  <c r="CF247" i="1"/>
  <c r="CD964" i="1"/>
  <c r="CF964" i="1"/>
  <c r="CD967" i="1"/>
  <c r="CF967" i="1"/>
  <c r="CD1153" i="1"/>
  <c r="CF1153" i="1"/>
  <c r="CD175" i="1"/>
  <c r="CF175" i="1"/>
  <c r="CC1134" i="1"/>
  <c r="CD1134" i="1"/>
  <c r="CE1134" i="1"/>
  <c r="CF1134" i="1"/>
  <c r="CC920" i="1"/>
  <c r="CD920" i="1"/>
  <c r="CE920" i="1"/>
  <c r="CF920" i="1"/>
  <c r="CC504" i="1"/>
  <c r="CD504" i="1"/>
  <c r="CE504" i="1"/>
  <c r="CF504" i="1"/>
  <c r="CC694" i="1"/>
  <c r="CD694" i="1"/>
  <c r="CE694" i="1"/>
  <c r="CF694" i="1"/>
  <c r="CA395" i="1"/>
  <c r="CB395" i="1"/>
  <c r="CC395" i="1"/>
  <c r="CD395" i="1"/>
  <c r="CF395" i="1"/>
  <c r="CB1113" i="1"/>
  <c r="CC1113" i="1"/>
  <c r="CD1113" i="1"/>
  <c r="CE1113" i="1"/>
  <c r="CF1113" i="1"/>
  <c r="CB78" i="1"/>
  <c r="CC78" i="1"/>
  <c r="CD78" i="1"/>
  <c r="CE78" i="1"/>
  <c r="CF78" i="1"/>
  <c r="CB523" i="1"/>
  <c r="CC523" i="1"/>
  <c r="CD523" i="1"/>
  <c r="CE523" i="1"/>
  <c r="CF523" i="1"/>
  <c r="CA269" i="1"/>
  <c r="CB269" i="1"/>
  <c r="CD269" i="1"/>
  <c r="CE269" i="1"/>
  <c r="CF269" i="1"/>
  <c r="CB74" i="1"/>
  <c r="CD74" i="1"/>
  <c r="CE74" i="1"/>
  <c r="CF74" i="1"/>
  <c r="CA496" i="1"/>
  <c r="CB496" i="1"/>
  <c r="CC496" i="1"/>
  <c r="CD496" i="1"/>
  <c r="CE496" i="1"/>
  <c r="CF496" i="1"/>
  <c r="CA653" i="1"/>
  <c r="CB653" i="1"/>
  <c r="CD653" i="1"/>
  <c r="CE653" i="1"/>
  <c r="CF653" i="1"/>
  <c r="CA913" i="1"/>
  <c r="CB913" i="1"/>
  <c r="CC913" i="1"/>
  <c r="CD913" i="1"/>
  <c r="CE913" i="1"/>
  <c r="CF913" i="1"/>
  <c r="CA468" i="1"/>
  <c r="CB468" i="1"/>
  <c r="CC468" i="1"/>
  <c r="CD468" i="1"/>
  <c r="CE468" i="1"/>
  <c r="CF468" i="1"/>
  <c r="CA1155" i="1"/>
  <c r="CB1155" i="1"/>
  <c r="CC1155" i="1"/>
  <c r="CD1155" i="1"/>
  <c r="CE1155" i="1"/>
  <c r="CF1155" i="1"/>
  <c r="CA1150" i="1"/>
  <c r="CB1150" i="1"/>
  <c r="CC1150" i="1"/>
  <c r="CD1150" i="1"/>
  <c r="CE1150" i="1"/>
  <c r="CF1150" i="1"/>
  <c r="CA1130" i="1"/>
  <c r="CB1130" i="1"/>
  <c r="CC1130" i="1"/>
  <c r="CD1130" i="1"/>
  <c r="CE1130" i="1"/>
  <c r="CF1130" i="1"/>
  <c r="CA1048" i="1"/>
  <c r="CB1048" i="1"/>
  <c r="CD1048" i="1"/>
  <c r="CE1048" i="1"/>
  <c r="CF1048" i="1"/>
  <c r="CA592" i="1"/>
  <c r="CB592" i="1"/>
  <c r="CD592" i="1"/>
  <c r="CE592" i="1"/>
  <c r="CF592" i="1"/>
  <c r="CA656" i="1"/>
  <c r="CB656" i="1"/>
  <c r="CC656" i="1"/>
  <c r="CD656" i="1"/>
  <c r="CE656" i="1"/>
  <c r="CF656" i="1"/>
  <c r="CB1125" i="1"/>
  <c r="CD1125" i="1"/>
  <c r="CE1125" i="1"/>
  <c r="CF1125" i="1"/>
  <c r="CB238" i="1"/>
  <c r="CD238" i="1"/>
  <c r="CE238" i="1"/>
  <c r="CF238" i="1"/>
  <c r="CB922" i="1"/>
  <c r="CC922" i="1"/>
  <c r="CD922" i="1"/>
  <c r="CE922" i="1"/>
  <c r="CF922" i="1"/>
  <c r="CA943" i="1"/>
  <c r="CB943" i="1"/>
  <c r="CD943" i="1"/>
  <c r="CE943" i="1"/>
  <c r="CF943" i="1"/>
  <c r="CB501" i="1"/>
  <c r="CC501" i="1"/>
  <c r="CD501" i="1"/>
  <c r="CE501" i="1"/>
  <c r="CF501" i="1"/>
  <c r="CA133" i="1"/>
  <c r="CD133" i="1"/>
  <c r="CE133" i="1"/>
  <c r="CF133" i="1"/>
  <c r="CA442" i="1"/>
  <c r="CD442" i="1"/>
  <c r="CE442" i="1"/>
  <c r="CF442" i="1"/>
  <c r="CA885" i="1"/>
  <c r="CB885" i="1"/>
  <c r="CD885" i="1"/>
  <c r="CE885" i="1"/>
  <c r="CF885" i="1"/>
  <c r="CA509" i="1"/>
  <c r="CB509" i="1"/>
  <c r="CD509" i="1"/>
  <c r="CE509" i="1"/>
  <c r="CF509" i="1"/>
  <c r="CA473" i="1"/>
  <c r="CB473" i="1"/>
  <c r="CD473" i="1"/>
  <c r="CE473" i="1"/>
  <c r="CF473" i="1"/>
  <c r="CA36" i="1"/>
  <c r="CB36" i="1"/>
  <c r="CD36" i="1"/>
  <c r="CE36" i="1"/>
  <c r="CF36" i="1"/>
  <c r="CA1057" i="1"/>
  <c r="CB1057" i="1"/>
  <c r="CD1057" i="1"/>
  <c r="CE1057" i="1"/>
  <c r="CF1057" i="1"/>
  <c r="CA409" i="1"/>
  <c r="CB409" i="1"/>
  <c r="CD409" i="1"/>
  <c r="CE409" i="1"/>
  <c r="CF409" i="1"/>
  <c r="CA593" i="1"/>
  <c r="CB593" i="1"/>
  <c r="CD593" i="1"/>
  <c r="CE593" i="1"/>
  <c r="CF593" i="1"/>
  <c r="CA534" i="1"/>
  <c r="CB534" i="1"/>
  <c r="CD534" i="1"/>
  <c r="CE534" i="1"/>
  <c r="CF534" i="1"/>
  <c r="CB82" i="1"/>
  <c r="CC82" i="1"/>
  <c r="CD82" i="1"/>
  <c r="CE82" i="1"/>
  <c r="CF82" i="1"/>
  <c r="CA837" i="1"/>
  <c r="CB837" i="1"/>
  <c r="CC837" i="1"/>
  <c r="CD837" i="1"/>
  <c r="CE837" i="1"/>
  <c r="CF837" i="1"/>
  <c r="CA660" i="1"/>
  <c r="CB660" i="1"/>
  <c r="CC660" i="1"/>
  <c r="CD660" i="1"/>
  <c r="CE660" i="1"/>
  <c r="CF660" i="1"/>
  <c r="CA891" i="1"/>
  <c r="CB891" i="1"/>
  <c r="CC891" i="1"/>
  <c r="CD891" i="1"/>
  <c r="CE891" i="1"/>
  <c r="CF891" i="1"/>
  <c r="CA763" i="1"/>
  <c r="CB763" i="1"/>
  <c r="CC763" i="1"/>
  <c r="CD763" i="1"/>
  <c r="CE763" i="1"/>
  <c r="CF763" i="1"/>
  <c r="CA535" i="1"/>
  <c r="CB535" i="1"/>
  <c r="CC535" i="1"/>
  <c r="CD535" i="1"/>
  <c r="CE535" i="1"/>
  <c r="CF535" i="1"/>
  <c r="CA1132" i="1"/>
  <c r="CB1132" i="1"/>
  <c r="CC1132" i="1"/>
  <c r="CD1132" i="1"/>
  <c r="CE1132" i="1"/>
  <c r="CF1132" i="1"/>
  <c r="CA1059" i="1"/>
  <c r="CB1059" i="1"/>
  <c r="CD1059" i="1"/>
  <c r="CE1059" i="1"/>
  <c r="CF1059" i="1"/>
  <c r="CB143" i="1"/>
  <c r="CC143" i="1"/>
  <c r="CD143" i="1"/>
  <c r="CE143" i="1"/>
  <c r="CF143" i="1"/>
  <c r="CC828" i="1"/>
  <c r="CD828" i="1"/>
  <c r="CE828" i="1"/>
  <c r="CF828" i="1"/>
  <c r="CB1102" i="1"/>
  <c r="CC1102" i="1"/>
  <c r="CD1102" i="1"/>
  <c r="CE1102" i="1"/>
  <c r="CF1102" i="1"/>
  <c r="CB26" i="1"/>
  <c r="CC26" i="1"/>
  <c r="CD26" i="1"/>
  <c r="CE26" i="1"/>
  <c r="CF26" i="1"/>
  <c r="CB836" i="1"/>
  <c r="CC836" i="1"/>
  <c r="CD836" i="1"/>
  <c r="CE836" i="1"/>
  <c r="CF836" i="1"/>
  <c r="CB91" i="1"/>
  <c r="CC91" i="1"/>
  <c r="CD91" i="1"/>
  <c r="CE91" i="1"/>
  <c r="CF91" i="1"/>
  <c r="CA374" i="1"/>
  <c r="CB374" i="1"/>
  <c r="CC374" i="1"/>
  <c r="CD374" i="1"/>
  <c r="CE374" i="1"/>
  <c r="CF374" i="1"/>
  <c r="CA375" i="1"/>
  <c r="CB375" i="1"/>
  <c r="CD375" i="1"/>
  <c r="CE375" i="1"/>
  <c r="CF375" i="1"/>
  <c r="CA1071" i="1"/>
  <c r="CB1071" i="1"/>
  <c r="CC1071" i="1"/>
  <c r="CD1071" i="1"/>
  <c r="CE1071" i="1"/>
  <c r="CF1071" i="1"/>
  <c r="CA562" i="1"/>
  <c r="CB562" i="1"/>
  <c r="CC562" i="1"/>
  <c r="CD562" i="1"/>
  <c r="CE562" i="1"/>
  <c r="CF562" i="1"/>
  <c r="CA633" i="1"/>
  <c r="CB633" i="1"/>
  <c r="CD633" i="1"/>
  <c r="CE633" i="1"/>
  <c r="CF633" i="1"/>
  <c r="CA1047" i="1"/>
  <c r="CB1047" i="1"/>
  <c r="CD1047" i="1"/>
  <c r="CE1047" i="1"/>
  <c r="CF1047" i="1"/>
  <c r="CA628" i="1"/>
  <c r="CB628" i="1"/>
  <c r="CC628" i="1"/>
  <c r="CD628" i="1"/>
  <c r="CE628" i="1"/>
  <c r="CF628" i="1"/>
  <c r="CA89" i="1"/>
  <c r="CB89" i="1"/>
  <c r="CD89" i="1"/>
  <c r="CE89" i="1"/>
  <c r="CF89" i="1"/>
  <c r="CA989" i="1"/>
  <c r="CB989" i="1"/>
  <c r="CD989" i="1"/>
  <c r="CE989" i="1"/>
  <c r="CF989" i="1"/>
  <c r="CA1135" i="1"/>
  <c r="CB1135" i="1"/>
  <c r="CD1135" i="1"/>
  <c r="CE1135" i="1"/>
  <c r="CF1135" i="1"/>
  <c r="CA937" i="1"/>
  <c r="CB937" i="1"/>
  <c r="CD937" i="1"/>
  <c r="CE937" i="1"/>
  <c r="CF937" i="1"/>
  <c r="CA634" i="1"/>
  <c r="CB634" i="1"/>
  <c r="CD634" i="1"/>
  <c r="CE634" i="1"/>
  <c r="CF634" i="1"/>
  <c r="CA635" i="1"/>
  <c r="CB635" i="1"/>
  <c r="CD635" i="1"/>
  <c r="CE635" i="1"/>
  <c r="CF635" i="1"/>
  <c r="CC521" i="1"/>
  <c r="CD521" i="1"/>
  <c r="CE521" i="1"/>
  <c r="CF521" i="1"/>
  <c r="CC310" i="1"/>
  <c r="CD310" i="1"/>
  <c r="CE310" i="1"/>
  <c r="CF310" i="1"/>
  <c r="CA135" i="1"/>
  <c r="CB135" i="1"/>
  <c r="CD135" i="1"/>
  <c r="CE135" i="1"/>
  <c r="CF135" i="1"/>
  <c r="CC754" i="1"/>
  <c r="CD754" i="1"/>
  <c r="CE754" i="1"/>
  <c r="CF754" i="1"/>
  <c r="CC614" i="1"/>
  <c r="CD614" i="1"/>
  <c r="CE614" i="1"/>
  <c r="CF614" i="1"/>
  <c r="CA663" i="1"/>
  <c r="CB663" i="1"/>
  <c r="CD663" i="1"/>
  <c r="CE663" i="1"/>
  <c r="CF663" i="1"/>
  <c r="CA944" i="1"/>
  <c r="CB944" i="1"/>
  <c r="CC944" i="1"/>
  <c r="CD944" i="1"/>
  <c r="CE944" i="1"/>
  <c r="CF944" i="1"/>
  <c r="CA476" i="1"/>
  <c r="CB476" i="1"/>
  <c r="CC476" i="1"/>
  <c r="CD476" i="1"/>
  <c r="CE476" i="1"/>
  <c r="CF476" i="1"/>
  <c r="CA462" i="1"/>
  <c r="CB462" i="1"/>
  <c r="CC462" i="1"/>
  <c r="CD462" i="1"/>
  <c r="CE462" i="1"/>
  <c r="CF462" i="1"/>
  <c r="CA131" i="1"/>
  <c r="CB131" i="1"/>
  <c r="CD131" i="1"/>
  <c r="CE131" i="1"/>
  <c r="CF131" i="1"/>
  <c r="CA863" i="1"/>
  <c r="CB863" i="1"/>
  <c r="CD863" i="1"/>
  <c r="CE863" i="1"/>
  <c r="CF863" i="1"/>
  <c r="CA668" i="1"/>
  <c r="CB668" i="1"/>
  <c r="CC668" i="1"/>
  <c r="CD668" i="1"/>
  <c r="CE668" i="1"/>
  <c r="CF668" i="1"/>
  <c r="CA751" i="1"/>
  <c r="CB751" i="1"/>
  <c r="CC751" i="1"/>
  <c r="CD751" i="1"/>
  <c r="CE751" i="1"/>
  <c r="CF751" i="1"/>
  <c r="CB718" i="1"/>
  <c r="CC718" i="1"/>
  <c r="CD718" i="1"/>
  <c r="CE718" i="1"/>
  <c r="CF718" i="1"/>
  <c r="CA642" i="1"/>
  <c r="CB642" i="1"/>
  <c r="CC642" i="1"/>
  <c r="CD642" i="1"/>
  <c r="CE642" i="1"/>
  <c r="CF642" i="1"/>
  <c r="CA862" i="1"/>
  <c r="CB862" i="1"/>
  <c r="CC862" i="1"/>
  <c r="CD862" i="1"/>
  <c r="CE862" i="1"/>
  <c r="CF862" i="1"/>
  <c r="CA1146" i="1"/>
  <c r="CB1146" i="1"/>
  <c r="CD1146" i="1"/>
  <c r="CE1146" i="1"/>
  <c r="CF1146" i="1"/>
  <c r="CB945" i="1"/>
  <c r="CD945" i="1"/>
  <c r="CE945" i="1"/>
  <c r="CF945" i="1"/>
  <c r="CA921" i="1"/>
  <c r="CB921" i="1"/>
  <c r="CD921" i="1"/>
  <c r="CE921" i="1"/>
  <c r="CF921" i="1"/>
  <c r="CA1030" i="1"/>
  <c r="CB1030" i="1"/>
  <c r="CD1030" i="1"/>
  <c r="CE1030" i="1"/>
  <c r="CF1030" i="1"/>
  <c r="CA118" i="1"/>
  <c r="CB118" i="1"/>
  <c r="CD118" i="1"/>
  <c r="CE118" i="1"/>
  <c r="CF118" i="1"/>
  <c r="CA658" i="1"/>
  <c r="CB658" i="1"/>
  <c r="CD658" i="1"/>
  <c r="CE658" i="1"/>
  <c r="CF658" i="1"/>
  <c r="CA457" i="1"/>
  <c r="CB457" i="1"/>
  <c r="CD457" i="1"/>
  <c r="CE457" i="1"/>
  <c r="CF457" i="1"/>
  <c r="CB759" i="1"/>
  <c r="CD759" i="1"/>
  <c r="CF759" i="1"/>
  <c r="CA568" i="1"/>
  <c r="CB568" i="1"/>
  <c r="CD568" i="1"/>
  <c r="CE568" i="1"/>
  <c r="CF568" i="1"/>
  <c r="CA311" i="1"/>
  <c r="CB311" i="1"/>
  <c r="CD311" i="1"/>
  <c r="CE311" i="1"/>
  <c r="CF311" i="1"/>
  <c r="CB643" i="1"/>
  <c r="CD643" i="1"/>
  <c r="CF643" i="1"/>
  <c r="CB547" i="1"/>
  <c r="CD547" i="1"/>
  <c r="CF547" i="1"/>
  <c r="CB326" i="1"/>
  <c r="CD326" i="1"/>
  <c r="CF326" i="1"/>
  <c r="CA312" i="1"/>
  <c r="CB312" i="1"/>
  <c r="CD312" i="1"/>
  <c r="CE312" i="1"/>
  <c r="CF312" i="1"/>
  <c r="CA931" i="1"/>
  <c r="CB931" i="1"/>
  <c r="CD931" i="1"/>
  <c r="CE931" i="1"/>
  <c r="CF931" i="1"/>
  <c r="CA1023" i="1"/>
  <c r="CB1023" i="1"/>
  <c r="CD1023" i="1"/>
  <c r="CE1023" i="1"/>
  <c r="CF1023" i="1"/>
  <c r="CA340" i="1"/>
  <c r="CB340" i="1"/>
  <c r="CD340" i="1"/>
  <c r="CE340" i="1"/>
  <c r="CF340" i="1"/>
  <c r="CA1156" i="1"/>
  <c r="CB1156" i="1"/>
  <c r="CD1156" i="1"/>
  <c r="CE1156" i="1"/>
  <c r="CF1156" i="1"/>
  <c r="CA1157" i="1"/>
  <c r="CB1157" i="1"/>
  <c r="CD1157" i="1"/>
  <c r="CE1157" i="1"/>
  <c r="CF1157" i="1"/>
  <c r="CB60" i="1"/>
  <c r="CC60" i="1"/>
  <c r="CD60" i="1"/>
  <c r="CE60" i="1"/>
  <c r="CF60" i="1"/>
  <c r="CB838" i="1"/>
  <c r="CC838" i="1"/>
  <c r="CD838" i="1"/>
  <c r="CE838" i="1"/>
  <c r="CF838" i="1"/>
  <c r="CA1103" i="1"/>
  <c r="CB1103" i="1"/>
  <c r="CD1103" i="1"/>
  <c r="CE1103" i="1"/>
  <c r="CF1103" i="1"/>
  <c r="CA550" i="1"/>
  <c r="CB550" i="1"/>
  <c r="CD550" i="1"/>
  <c r="CE550" i="1"/>
  <c r="CF550" i="1"/>
  <c r="CA864" i="1"/>
  <c r="CB864" i="1"/>
  <c r="CD864" i="1"/>
  <c r="CE864" i="1"/>
  <c r="CF864" i="1"/>
  <c r="CA286" i="1"/>
  <c r="CB286" i="1"/>
  <c r="CD286" i="1"/>
  <c r="CE286" i="1"/>
  <c r="CF286" i="1"/>
  <c r="CB861" i="1"/>
  <c r="CF861" i="1"/>
  <c r="CA866" i="1"/>
  <c r="CB866" i="1"/>
  <c r="CD866" i="1"/>
  <c r="CE866" i="1"/>
  <c r="CF866" i="1"/>
  <c r="CA413" i="1"/>
  <c r="CB413" i="1"/>
  <c r="CD413" i="1"/>
  <c r="CE413" i="1"/>
  <c r="CF413" i="1"/>
  <c r="CB966" i="1"/>
  <c r="CD966" i="1"/>
  <c r="CF966" i="1"/>
  <c r="CB1097" i="1"/>
  <c r="CD1097" i="1"/>
  <c r="CF1097" i="1"/>
  <c r="CB551" i="1"/>
  <c r="CD551" i="1"/>
  <c r="CF551" i="1"/>
  <c r="CB136" i="1"/>
  <c r="CD136" i="1"/>
  <c r="CF136" i="1"/>
  <c r="CB800" i="1"/>
  <c r="CD800" i="1"/>
  <c r="CF800" i="1"/>
  <c r="CB366" i="1"/>
  <c r="CD366" i="1"/>
  <c r="CF366" i="1"/>
  <c r="CA783" i="1"/>
  <c r="CB783" i="1"/>
  <c r="CC783" i="1"/>
  <c r="CD783" i="1"/>
  <c r="CE783" i="1"/>
  <c r="CF783" i="1"/>
  <c r="CA1090" i="1"/>
  <c r="CB1090" i="1"/>
  <c r="CC1090" i="1"/>
  <c r="CD1090" i="1"/>
  <c r="CE1090" i="1"/>
  <c r="CF1090" i="1"/>
  <c r="CC969" i="1"/>
  <c r="CD969" i="1"/>
  <c r="CE969" i="1"/>
  <c r="CF969" i="1"/>
  <c r="CB503" i="1"/>
  <c r="CD503" i="1"/>
  <c r="CF503" i="1"/>
  <c r="CB5" i="1"/>
  <c r="CC5" i="1"/>
  <c r="CD5" i="1"/>
  <c r="CE5" i="1"/>
  <c r="CF5" i="1"/>
  <c r="CB8" i="1"/>
  <c r="CC8" i="1"/>
  <c r="CD8" i="1"/>
  <c r="CE8" i="1"/>
  <c r="CF8" i="1"/>
  <c r="CB752" i="1"/>
  <c r="CC752" i="1"/>
  <c r="CD752" i="1"/>
  <c r="CE752" i="1"/>
  <c r="CF752" i="1"/>
  <c r="CA664" i="1"/>
  <c r="CD664" i="1"/>
  <c r="CF664" i="1"/>
  <c r="CA444" i="1"/>
  <c r="CD444" i="1"/>
  <c r="CF444" i="1"/>
  <c r="CA1127" i="1"/>
  <c r="CC1127" i="1"/>
  <c r="CD1127" i="1"/>
  <c r="CE1127" i="1"/>
  <c r="CF1127" i="1"/>
  <c r="CA1154" i="1"/>
  <c r="CC1154" i="1"/>
  <c r="CD1154" i="1"/>
  <c r="CE1154" i="1"/>
  <c r="CF1154" i="1"/>
  <c r="CA112" i="1"/>
  <c r="CC112" i="1"/>
  <c r="CD112" i="1"/>
  <c r="CE112" i="1"/>
  <c r="CF112" i="1"/>
  <c r="CA51" i="1"/>
  <c r="CB51" i="1"/>
  <c r="CD51" i="1"/>
  <c r="CF51" i="1"/>
  <c r="CC445" i="1"/>
  <c r="CD445" i="1"/>
  <c r="CE445" i="1"/>
  <c r="CF445" i="1"/>
  <c r="CA319" i="1"/>
  <c r="CB319" i="1"/>
  <c r="CC319" i="1"/>
  <c r="CD319" i="1"/>
  <c r="CE319" i="1"/>
  <c r="CF319" i="1"/>
  <c r="CA1145" i="1"/>
  <c r="CD1145" i="1"/>
  <c r="CF1145" i="1"/>
  <c r="CA727" i="1"/>
  <c r="CC727" i="1"/>
  <c r="CD727" i="1"/>
  <c r="CE727" i="1"/>
  <c r="CF727" i="1"/>
  <c r="CA994" i="1"/>
  <c r="CC994" i="1"/>
  <c r="CD994" i="1"/>
  <c r="CE994" i="1"/>
  <c r="CF994" i="1"/>
  <c r="CA465" i="1"/>
  <c r="CC465" i="1"/>
  <c r="CD465" i="1"/>
  <c r="CE465" i="1"/>
  <c r="CF465" i="1"/>
  <c r="CA235" i="1"/>
  <c r="CC235" i="1"/>
  <c r="CD235" i="1"/>
  <c r="CE235" i="1"/>
  <c r="CF235" i="1"/>
  <c r="CA517" i="1"/>
  <c r="CB517" i="1"/>
  <c r="CC517" i="1"/>
  <c r="CD517" i="1"/>
  <c r="CE517" i="1"/>
  <c r="CF517" i="1"/>
  <c r="CA942" i="1"/>
  <c r="CB942" i="1"/>
  <c r="CC942" i="1"/>
  <c r="CD942" i="1"/>
  <c r="CE942" i="1"/>
  <c r="CF942" i="1"/>
  <c r="CA236" i="1"/>
  <c r="CD236" i="1"/>
  <c r="CE236" i="1"/>
  <c r="CF236" i="1"/>
  <c r="CA941" i="1"/>
  <c r="CD941" i="1"/>
  <c r="CE941" i="1"/>
  <c r="CF941" i="1"/>
  <c r="CA500" i="1"/>
  <c r="CB500" i="1"/>
  <c r="CD500" i="1"/>
  <c r="CE500" i="1"/>
  <c r="CF500" i="1"/>
  <c r="CA995" i="1"/>
  <c r="CB995" i="1"/>
  <c r="CD995" i="1"/>
  <c r="CE995" i="1"/>
  <c r="CF995" i="1"/>
  <c r="CA728" i="1"/>
  <c r="CD728" i="1"/>
  <c r="CE728" i="1"/>
  <c r="CF728" i="1"/>
  <c r="CA502" i="1"/>
  <c r="CB502" i="1"/>
  <c r="CD502" i="1"/>
  <c r="CE502" i="1"/>
  <c r="CF502" i="1"/>
  <c r="CB1022" i="1"/>
  <c r="CD1022" i="1"/>
  <c r="CE1022" i="1"/>
  <c r="CF1022" i="1"/>
  <c r="CB670" i="1"/>
  <c r="CD670" i="1"/>
  <c r="CE670" i="1"/>
  <c r="CF670" i="1"/>
  <c r="CB732" i="1"/>
  <c r="CD732" i="1"/>
  <c r="CE732" i="1"/>
  <c r="CF732" i="1"/>
  <c r="CB829" i="1"/>
  <c r="CD829" i="1"/>
  <c r="CE829" i="1"/>
  <c r="CF829" i="1"/>
  <c r="CB233" i="1"/>
  <c r="CD233" i="1"/>
  <c r="CE233" i="1"/>
  <c r="CF233" i="1"/>
  <c r="CD150" i="1"/>
  <c r="CF150" i="1"/>
  <c r="CD180" i="1"/>
  <c r="CF180" i="1"/>
  <c r="CD181" i="1"/>
  <c r="CF181" i="1"/>
  <c r="CD830" i="1"/>
  <c r="CF830" i="1"/>
  <c r="CD145" i="1"/>
  <c r="CF145" i="1"/>
  <c r="CD111" i="1"/>
  <c r="CF111" i="1"/>
  <c r="CD715" i="1"/>
  <c r="CF715" i="1"/>
  <c r="CD753" i="1"/>
  <c r="CF753" i="1"/>
  <c r="CD1011" i="1"/>
  <c r="CF1011" i="1"/>
  <c r="CA1166" i="1"/>
  <c r="CC1166" i="1"/>
  <c r="CD1166" i="1"/>
  <c r="CE1166" i="1"/>
  <c r="CF1166" i="1"/>
  <c r="CA666" i="1"/>
  <c r="CC666" i="1"/>
  <c r="CD666" i="1"/>
  <c r="CE666" i="1"/>
  <c r="CF666" i="1"/>
  <c r="CA191" i="1"/>
  <c r="CD191" i="1"/>
  <c r="CE191" i="1"/>
  <c r="CF191" i="1"/>
  <c r="CA831" i="1"/>
  <c r="CC831" i="1"/>
  <c r="CD831" i="1"/>
  <c r="CE831" i="1"/>
  <c r="CF831" i="1"/>
  <c r="CD616" i="1"/>
  <c r="CE616" i="1"/>
  <c r="CF616" i="1"/>
  <c r="CA617" i="1"/>
  <c r="CC617" i="1"/>
  <c r="CD617" i="1"/>
  <c r="CE617" i="1"/>
  <c r="CF617" i="1"/>
  <c r="CA272" i="1"/>
  <c r="CB272" i="1"/>
  <c r="CC272" i="1"/>
  <c r="CD272" i="1"/>
  <c r="CE272" i="1"/>
  <c r="CF272" i="1"/>
  <c r="CA615" i="1"/>
  <c r="CB615" i="1"/>
  <c r="CC615" i="1"/>
  <c r="CD615" i="1"/>
  <c r="CE615" i="1"/>
  <c r="CF615" i="1"/>
  <c r="CB271" i="1"/>
  <c r="CC271" i="1"/>
  <c r="CD271" i="1"/>
  <c r="CE271" i="1"/>
  <c r="CF271" i="1"/>
  <c r="CB571" i="1"/>
  <c r="CC571" i="1"/>
  <c r="CD571" i="1"/>
  <c r="CE571" i="1"/>
  <c r="CF571" i="1"/>
  <c r="CB572" i="1"/>
  <c r="CC572" i="1"/>
  <c r="CD572" i="1"/>
  <c r="CE572" i="1"/>
  <c r="CF572" i="1"/>
  <c r="CB86" i="1"/>
  <c r="CC86" i="1"/>
  <c r="CD86" i="1"/>
  <c r="CE86" i="1"/>
  <c r="CF86" i="1"/>
  <c r="CA264" i="1"/>
  <c r="CD264" i="1"/>
  <c r="CF264" i="1"/>
  <c r="CA358" i="1"/>
  <c r="CD358" i="1"/>
  <c r="CE358" i="1"/>
  <c r="CF358" i="1"/>
  <c r="CA729" i="1"/>
  <c r="CD729" i="1"/>
  <c r="CE729" i="1"/>
  <c r="CF729" i="1"/>
  <c r="CA522" i="1"/>
  <c r="CD522" i="1"/>
  <c r="CE522" i="1"/>
  <c r="CF522" i="1"/>
  <c r="CA464" i="1"/>
  <c r="CD464" i="1"/>
  <c r="CF464" i="1"/>
  <c r="CA10" i="1"/>
  <c r="CD10" i="1"/>
  <c r="CE10" i="1"/>
  <c r="CF10" i="1"/>
  <c r="CA733" i="1"/>
  <c r="CB733" i="1"/>
  <c r="CD733" i="1"/>
  <c r="CF733" i="1"/>
  <c r="CB190" i="1"/>
  <c r="CD190" i="1"/>
  <c r="CF190" i="1"/>
  <c r="CD860" i="1"/>
  <c r="CE860" i="1"/>
  <c r="CF860" i="1"/>
  <c r="CA841" i="1"/>
  <c r="CC841" i="1"/>
  <c r="CD841" i="1"/>
  <c r="CE841" i="1"/>
  <c r="CF841" i="1"/>
  <c r="CB996" i="1"/>
  <c r="CD996" i="1"/>
  <c r="CE996" i="1"/>
  <c r="CF996" i="1"/>
  <c r="CB514" i="1"/>
  <c r="CD514" i="1"/>
  <c r="CE514" i="1"/>
  <c r="CF514" i="1"/>
  <c r="CB515" i="1"/>
  <c r="CD515" i="1"/>
  <c r="CE515" i="1"/>
  <c r="CF515" i="1"/>
  <c r="CB968" i="1"/>
  <c r="CD968" i="1"/>
  <c r="CE968" i="1"/>
  <c r="CF968" i="1"/>
  <c r="CB428" i="1"/>
  <c r="CD428" i="1"/>
  <c r="CE428" i="1"/>
  <c r="CF428" i="1"/>
  <c r="CB1007" i="1"/>
  <c r="CD1007" i="1"/>
  <c r="CE1007" i="1"/>
  <c r="CF1007" i="1"/>
  <c r="CB734" i="1"/>
  <c r="CD734" i="1"/>
  <c r="CE734" i="1"/>
  <c r="CF734" i="1"/>
  <c r="CB232" i="1"/>
  <c r="CD232" i="1"/>
  <c r="CE232" i="1"/>
  <c r="CF232" i="1"/>
  <c r="CA667" i="1"/>
  <c r="CD667" i="1"/>
  <c r="CF667" i="1"/>
  <c r="CA1118" i="1"/>
  <c r="CC1118" i="1"/>
  <c r="CD1118" i="1"/>
  <c r="CE1118" i="1"/>
  <c r="CF1118" i="1"/>
  <c r="CB237" i="1"/>
  <c r="CC237" i="1"/>
  <c r="CD237" i="1"/>
  <c r="CE237" i="1"/>
  <c r="CF237" i="1"/>
  <c r="CA477" i="1"/>
  <c r="CC477" i="1"/>
  <c r="CD477" i="1"/>
  <c r="CE477" i="1"/>
  <c r="CF477" i="1"/>
  <c r="CA993" i="1"/>
  <c r="CC993" i="1"/>
  <c r="CD993" i="1"/>
  <c r="CE993" i="1"/>
  <c r="CF993" i="1"/>
  <c r="CB742" i="1"/>
  <c r="CD742" i="1"/>
  <c r="CE742" i="1"/>
  <c r="CF742" i="1"/>
  <c r="CA1008" i="1"/>
  <c r="CB1008" i="1"/>
  <c r="CD1008" i="1"/>
  <c r="CE1008" i="1"/>
  <c r="CF1008" i="1"/>
  <c r="CA9" i="1"/>
  <c r="CB9" i="1"/>
  <c r="CD9" i="1"/>
  <c r="CE9" i="1"/>
  <c r="CF9" i="1"/>
  <c r="CB520" i="1"/>
  <c r="CD520" i="1"/>
  <c r="CE520" i="1"/>
  <c r="CF520" i="1"/>
  <c r="CB318" i="1"/>
  <c r="CD318" i="1"/>
  <c r="CE318" i="1"/>
  <c r="CF318" i="1"/>
  <c r="CB865" i="1"/>
  <c r="CD865" i="1"/>
  <c r="CE865" i="1"/>
  <c r="CF865" i="1"/>
  <c r="CB285" i="1"/>
  <c r="CD285" i="1"/>
  <c r="CE285" i="1"/>
  <c r="CF285" i="1"/>
  <c r="CB1095" i="1"/>
  <c r="CD1095" i="1"/>
  <c r="CF1095" i="1"/>
  <c r="CB1009" i="1"/>
  <c r="CD1009" i="1"/>
  <c r="CF1009" i="1"/>
  <c r="CA1010" i="1"/>
  <c r="CC1010" i="1"/>
  <c r="CD1010" i="1"/>
  <c r="CE1010" i="1"/>
  <c r="CF1010" i="1"/>
  <c r="CD433" i="1"/>
  <c r="CE433" i="1"/>
  <c r="CF433" i="1"/>
  <c r="CD183" i="1"/>
  <c r="CE183" i="1"/>
  <c r="CF183" i="1"/>
  <c r="CD393" i="1"/>
  <c r="CE393" i="1"/>
  <c r="CF393" i="1"/>
  <c r="CD219" i="1"/>
  <c r="CE219" i="1"/>
  <c r="CF219" i="1"/>
  <c r="CA1063" i="1"/>
  <c r="CB1063" i="1"/>
  <c r="CD1063" i="1"/>
  <c r="CE1063" i="1"/>
  <c r="CF1063" i="1"/>
  <c r="CA549" i="1"/>
  <c r="CC549" i="1"/>
  <c r="CD549" i="1"/>
  <c r="CE549" i="1"/>
  <c r="CF549" i="1"/>
  <c r="CA225" i="1"/>
  <c r="CC225" i="1"/>
  <c r="CD225" i="1"/>
  <c r="CE225" i="1"/>
  <c r="CF225" i="1"/>
  <c r="CA418" i="1"/>
  <c r="CC418" i="1"/>
  <c r="CD418" i="1"/>
  <c r="CE418" i="1"/>
  <c r="CF418" i="1"/>
  <c r="CA1109" i="1"/>
  <c r="CC1109" i="1"/>
  <c r="CD1109" i="1"/>
  <c r="CE1109" i="1"/>
  <c r="CF1109" i="1"/>
  <c r="CA52" i="1"/>
  <c r="CC52" i="1"/>
  <c r="CD52" i="1"/>
  <c r="CE52" i="1"/>
  <c r="CF52" i="1"/>
  <c r="CA1024" i="1"/>
  <c r="CD1024" i="1"/>
  <c r="CF1024" i="1"/>
  <c r="CA339" i="1"/>
  <c r="CC339" i="1"/>
  <c r="CD339" i="1"/>
  <c r="CE339" i="1"/>
  <c r="CF339" i="1"/>
  <c r="CA780" i="1"/>
  <c r="CC780" i="1"/>
  <c r="CD780" i="1"/>
  <c r="CE780" i="1"/>
  <c r="CF780" i="1"/>
  <c r="CA1089" i="1"/>
  <c r="CD1089" i="1"/>
  <c r="CE1089" i="1"/>
  <c r="CF1089" i="1"/>
  <c r="CA1093" i="1"/>
  <c r="CC1093" i="1"/>
  <c r="CD1093" i="1"/>
  <c r="CE1093" i="1"/>
  <c r="CF1093" i="1"/>
  <c r="CA1094" i="1"/>
  <c r="CC1094" i="1"/>
  <c r="CD1094" i="1"/>
  <c r="CE1094" i="1"/>
  <c r="CF1094" i="1"/>
  <c r="CA873" i="1"/>
  <c r="CB873" i="1"/>
  <c r="CC873" i="1"/>
  <c r="CD873" i="1"/>
  <c r="CE873" i="1"/>
  <c r="CF873" i="1"/>
  <c r="CA419" i="1"/>
  <c r="CC419" i="1"/>
  <c r="CD419" i="1"/>
  <c r="CE419" i="1"/>
  <c r="CF419" i="1"/>
  <c r="CA142" i="1"/>
  <c r="CC142" i="1"/>
  <c r="CD142" i="1"/>
  <c r="CE142" i="1"/>
  <c r="CF142" i="1"/>
  <c r="CA1160" i="1"/>
  <c r="CC1160" i="1"/>
  <c r="CD1160" i="1"/>
  <c r="CE1160" i="1"/>
  <c r="CF1160" i="1"/>
  <c r="CA992" i="1"/>
  <c r="CC992" i="1"/>
  <c r="CD992" i="1"/>
  <c r="CE992" i="1"/>
  <c r="CF992" i="1"/>
  <c r="CA420" i="1"/>
  <c r="CC420" i="1"/>
  <c r="CD420" i="1"/>
  <c r="CE420" i="1"/>
  <c r="CF420" i="1"/>
  <c r="CA327" i="1"/>
  <c r="CB327" i="1"/>
  <c r="CC327" i="1"/>
  <c r="CD327" i="1"/>
  <c r="CE327" i="1"/>
  <c r="CF327" i="1"/>
  <c r="CA746" i="1"/>
  <c r="CB746" i="1"/>
  <c r="CC746" i="1"/>
  <c r="CD746" i="1"/>
  <c r="CE746" i="1"/>
  <c r="CF746" i="1"/>
  <c r="CA930" i="1"/>
  <c r="CB930" i="1"/>
  <c r="CC930" i="1"/>
  <c r="CD930" i="1"/>
  <c r="CE930" i="1"/>
  <c r="CF930" i="1"/>
  <c r="CA973" i="1"/>
  <c r="CC973" i="1"/>
  <c r="CD973" i="1"/>
  <c r="CE973" i="1"/>
  <c r="CF973" i="1"/>
  <c r="CA341" i="1"/>
  <c r="CC341" i="1"/>
  <c r="CD341" i="1"/>
  <c r="CE341" i="1"/>
  <c r="CF341" i="1"/>
  <c r="CA25" i="1"/>
  <c r="CB25" i="1"/>
  <c r="CC25" i="1"/>
  <c r="CD25" i="1"/>
  <c r="CE25" i="1"/>
  <c r="CF25" i="1"/>
  <c r="CA179" i="1"/>
  <c r="CC179" i="1"/>
  <c r="CD179" i="1"/>
  <c r="CF179" i="1"/>
  <c r="CA1052" i="1"/>
  <c r="CC1052" i="1"/>
  <c r="CD1052" i="1"/>
  <c r="CF1052" i="1"/>
  <c r="CA1119" i="1"/>
  <c r="CC1119" i="1"/>
  <c r="CD1119" i="1"/>
  <c r="CE1119" i="1"/>
  <c r="CF1119" i="1"/>
  <c r="CA404" i="1"/>
  <c r="CC404" i="1"/>
  <c r="CD404" i="1"/>
  <c r="CE404" i="1"/>
  <c r="CF404" i="1"/>
  <c r="CA204" i="1"/>
  <c r="CC204" i="1"/>
  <c r="CD204" i="1"/>
  <c r="CE204" i="1"/>
  <c r="CF204" i="1"/>
  <c r="CA228" i="1"/>
  <c r="CC228" i="1"/>
  <c r="CD228" i="1"/>
  <c r="CE228" i="1"/>
  <c r="CF228" i="1"/>
  <c r="CA843" i="1"/>
  <c r="CC843" i="1"/>
  <c r="CD843" i="1"/>
  <c r="CE843" i="1"/>
  <c r="CF843" i="1"/>
  <c r="CA224" i="1"/>
  <c r="CC224" i="1"/>
  <c r="CD224" i="1"/>
  <c r="CE224" i="1"/>
  <c r="CF224" i="1"/>
  <c r="CA421" i="1"/>
  <c r="CC421" i="1"/>
  <c r="CD421" i="1"/>
  <c r="CE421" i="1"/>
  <c r="CF421" i="1"/>
  <c r="CA972" i="1"/>
  <c r="CC972" i="1"/>
  <c r="CD972" i="1"/>
  <c r="CE972" i="1"/>
  <c r="CF972" i="1"/>
  <c r="CA230" i="1"/>
  <c r="CC230" i="1"/>
  <c r="CD230" i="1"/>
  <c r="CE230" i="1"/>
  <c r="CF230" i="1"/>
  <c r="CA926" i="1"/>
  <c r="CC926" i="1"/>
  <c r="CD926" i="1"/>
  <c r="CE926" i="1"/>
  <c r="CF926" i="1"/>
  <c r="CA205" i="1"/>
  <c r="CC205" i="1"/>
  <c r="CD205" i="1"/>
  <c r="CE205" i="1"/>
  <c r="CF205" i="1"/>
  <c r="CA206" i="1"/>
  <c r="CC206" i="1"/>
  <c r="CD206" i="1"/>
  <c r="CE206" i="1"/>
  <c r="CF206" i="1"/>
  <c r="CA784" i="1"/>
  <c r="CC784" i="1"/>
  <c r="CD784" i="1"/>
  <c r="CE784" i="1"/>
  <c r="CF784" i="1"/>
  <c r="CA353" i="1"/>
  <c r="CB353" i="1"/>
  <c r="CC353" i="1"/>
  <c r="CD353" i="1"/>
  <c r="CE353" i="1"/>
  <c r="CF353" i="1"/>
  <c r="CA434" i="1"/>
  <c r="CC434" i="1"/>
  <c r="CD434" i="1"/>
  <c r="CE434" i="1"/>
  <c r="CF434" i="1"/>
  <c r="CA591" i="1"/>
  <c r="CC591" i="1"/>
  <c r="CD591" i="1"/>
  <c r="CE591" i="1"/>
  <c r="CF591" i="1"/>
  <c r="CA1133" i="1"/>
  <c r="CC1133" i="1"/>
  <c r="CD1133" i="1"/>
  <c r="CE1133" i="1"/>
  <c r="CF1133" i="1"/>
  <c r="CA716" i="1"/>
  <c r="CC716" i="1"/>
  <c r="CD716" i="1"/>
  <c r="CE716" i="1"/>
  <c r="CF716" i="1"/>
  <c r="CA757" i="1"/>
  <c r="CC757" i="1"/>
  <c r="CD757" i="1"/>
  <c r="CE757" i="1"/>
  <c r="CF757" i="1"/>
  <c r="CA991" i="1"/>
  <c r="CC991" i="1"/>
  <c r="CD991" i="1"/>
  <c r="CE991" i="1"/>
  <c r="CF991" i="1"/>
  <c r="CA924" i="1"/>
  <c r="CC924" i="1"/>
  <c r="CD924" i="1"/>
  <c r="CE924" i="1"/>
  <c r="CF924" i="1"/>
  <c r="CA925" i="1"/>
  <c r="CC925" i="1"/>
  <c r="CD925" i="1"/>
  <c r="CE925" i="1"/>
  <c r="CF925" i="1"/>
  <c r="CA317" i="1"/>
  <c r="CC317" i="1"/>
  <c r="CD317" i="1"/>
  <c r="CE317" i="1"/>
  <c r="CF317" i="1"/>
  <c r="CA1014" i="1"/>
  <c r="CC1014" i="1"/>
  <c r="CD1014" i="1"/>
  <c r="CE1014" i="1"/>
  <c r="CF1014" i="1"/>
  <c r="CA87" i="1"/>
  <c r="CC87" i="1"/>
  <c r="CD87" i="1"/>
  <c r="CE87" i="1"/>
  <c r="CF87" i="1"/>
  <c r="CA88" i="1"/>
  <c r="CC88" i="1"/>
  <c r="CD88" i="1"/>
  <c r="CE88" i="1"/>
  <c r="CF88" i="1"/>
  <c r="CC687" i="1"/>
  <c r="CD687" i="1"/>
  <c r="CE687" i="1"/>
  <c r="CF687" i="1"/>
  <c r="CC779" i="1"/>
  <c r="CD779" i="1"/>
  <c r="CE779" i="1"/>
  <c r="CF779" i="1"/>
  <c r="CA69" i="1"/>
  <c r="CB69" i="1"/>
  <c r="CC69" i="1"/>
  <c r="CD69" i="1"/>
  <c r="CE69" i="1"/>
  <c r="CF69" i="1"/>
  <c r="CA229" i="1"/>
  <c r="CB229" i="1"/>
  <c r="CC229" i="1"/>
  <c r="CD229" i="1"/>
  <c r="CE229" i="1"/>
  <c r="CF229" i="1"/>
  <c r="CB231" i="1"/>
  <c r="CC231" i="1"/>
  <c r="CD231" i="1"/>
  <c r="CE231" i="1"/>
  <c r="CF231" i="1"/>
  <c r="CB927" i="1"/>
  <c r="CC927" i="1"/>
  <c r="CD927" i="1"/>
  <c r="CE927" i="1"/>
  <c r="CF927" i="1"/>
  <c r="CB914" i="1"/>
  <c r="CC914" i="1"/>
  <c r="CD914" i="1"/>
  <c r="CE914" i="1"/>
  <c r="CF914" i="1"/>
  <c r="CA435" i="1"/>
  <c r="CC435" i="1"/>
  <c r="CD435" i="1"/>
  <c r="CE435" i="1"/>
  <c r="CF435" i="1"/>
  <c r="CB207" i="1"/>
  <c r="CC207" i="1"/>
  <c r="CD207" i="1"/>
  <c r="CE207" i="1"/>
  <c r="CF207" i="1"/>
  <c r="CB367" i="1"/>
  <c r="CC367" i="1"/>
  <c r="CD367" i="1"/>
  <c r="CE367" i="1"/>
  <c r="CF367" i="1"/>
  <c r="CB362" i="1"/>
  <c r="CC362" i="1"/>
  <c r="CD362" i="1"/>
  <c r="CE362" i="1"/>
  <c r="CF362" i="1"/>
  <c r="CC1149" i="1"/>
  <c r="CD1149" i="1"/>
  <c r="CF1149" i="1"/>
  <c r="CA771" i="1"/>
  <c r="CC771" i="1"/>
  <c r="CD771" i="1"/>
  <c r="CE771" i="1"/>
  <c r="CF771" i="1"/>
  <c r="CA97" i="1"/>
  <c r="CC97" i="1"/>
  <c r="CD97" i="1"/>
  <c r="CE97" i="1"/>
  <c r="CF97" i="1"/>
  <c r="CA174" i="1"/>
  <c r="CC174" i="1"/>
  <c r="CD174" i="1"/>
  <c r="CE174" i="1"/>
  <c r="CF174" i="1"/>
  <c r="CA436" i="1"/>
  <c r="CC436" i="1"/>
  <c r="CD436" i="1"/>
  <c r="CE436" i="1"/>
  <c r="CF436" i="1"/>
  <c r="CA437" i="1"/>
  <c r="CC437" i="1"/>
  <c r="CD437" i="1"/>
  <c r="CE437" i="1"/>
  <c r="CF437" i="1"/>
  <c r="CA466" i="1"/>
  <c r="CC466" i="1"/>
  <c r="CD466" i="1"/>
  <c r="CE466" i="1"/>
  <c r="CF466" i="1"/>
  <c r="CA104" i="1"/>
  <c r="CC104" i="1"/>
  <c r="CD104" i="1"/>
  <c r="CE104" i="1"/>
  <c r="CF104" i="1"/>
  <c r="CA912" i="1"/>
  <c r="CC912" i="1"/>
  <c r="CD912" i="1"/>
  <c r="CE912" i="1"/>
  <c r="CF912" i="1"/>
  <c r="CA98" i="1"/>
  <c r="CC98" i="1"/>
  <c r="CD98" i="1"/>
  <c r="CE98" i="1"/>
  <c r="CF98" i="1"/>
  <c r="CA197" i="1"/>
  <c r="CC197" i="1"/>
  <c r="CD197" i="1"/>
  <c r="CE197" i="1"/>
  <c r="CF197" i="1"/>
  <c r="CA369" i="1"/>
  <c r="CC369" i="1"/>
  <c r="CD369" i="1"/>
  <c r="CE369" i="1"/>
  <c r="CF369" i="1"/>
  <c r="CA454" i="1"/>
  <c r="CC454" i="1"/>
  <c r="CD454" i="1"/>
  <c r="CE454" i="1"/>
  <c r="CF454" i="1"/>
  <c r="CA402" i="1"/>
  <c r="CC402" i="1"/>
  <c r="CD402" i="1"/>
  <c r="CE402" i="1"/>
  <c r="CF402" i="1"/>
  <c r="CA1066" i="1"/>
  <c r="CB1066" i="1"/>
  <c r="CC1066" i="1"/>
  <c r="CD1066" i="1"/>
  <c r="CE1066" i="1"/>
  <c r="CF1066" i="1"/>
  <c r="CA877" i="1"/>
  <c r="CB877" i="1"/>
  <c r="CC877" i="1"/>
  <c r="CD877" i="1"/>
  <c r="CE877" i="1"/>
  <c r="CF877" i="1"/>
  <c r="CA878" i="1"/>
  <c r="CB878" i="1"/>
  <c r="CC878" i="1"/>
  <c r="CD878" i="1"/>
  <c r="CE878" i="1"/>
  <c r="CF878" i="1"/>
  <c r="CA27" i="1"/>
  <c r="CB27" i="1"/>
  <c r="CC27" i="1"/>
  <c r="CD27" i="1"/>
  <c r="CE27" i="1"/>
  <c r="CF27" i="1"/>
  <c r="CA447" i="1"/>
  <c r="CB447" i="1"/>
  <c r="CC447" i="1"/>
  <c r="CD447" i="1"/>
  <c r="CE447" i="1"/>
  <c r="CF447" i="1"/>
  <c r="CA651" i="1"/>
  <c r="CB651" i="1"/>
  <c r="CC651" i="1"/>
  <c r="CD651" i="1"/>
  <c r="CE651" i="1"/>
  <c r="CF651" i="1"/>
  <c r="CA894" i="1"/>
  <c r="CC894" i="1"/>
  <c r="CD894" i="1"/>
  <c r="CE894" i="1"/>
  <c r="CF894" i="1"/>
  <c r="CA686" i="1"/>
  <c r="CC686" i="1"/>
  <c r="CD686" i="1"/>
  <c r="CE686" i="1"/>
  <c r="CF686" i="1"/>
  <c r="CA1158" i="1"/>
  <c r="CC1158" i="1"/>
  <c r="CD1158" i="1"/>
  <c r="CE1158" i="1"/>
  <c r="CF1158" i="1"/>
  <c r="CB211" i="1"/>
  <c r="CC211" i="1"/>
  <c r="CD211" i="1"/>
  <c r="CE211" i="1"/>
  <c r="CF211" i="1"/>
  <c r="CB212" i="1"/>
  <c r="CC212" i="1"/>
  <c r="CD212" i="1"/>
  <c r="CE212" i="1"/>
  <c r="CF212" i="1"/>
  <c r="CB274" i="1"/>
  <c r="CC274" i="1"/>
  <c r="CD274" i="1"/>
  <c r="CE274" i="1"/>
  <c r="CF274" i="1"/>
  <c r="CB1136" i="1"/>
  <c r="CC1136" i="1"/>
  <c r="CD1136" i="1"/>
  <c r="CE1136" i="1"/>
  <c r="CF1136" i="1"/>
  <c r="CB554" i="1"/>
  <c r="CC554" i="1"/>
  <c r="CD554" i="1"/>
  <c r="CE554" i="1"/>
  <c r="CF554" i="1"/>
  <c r="CB720" i="1"/>
  <c r="CC720" i="1"/>
  <c r="CD720" i="1"/>
  <c r="CE720" i="1"/>
  <c r="CF720" i="1"/>
  <c r="CB721" i="1"/>
  <c r="CC721" i="1"/>
  <c r="CD721" i="1"/>
  <c r="CE721" i="1"/>
  <c r="CF721" i="1"/>
  <c r="CB371" i="1"/>
  <c r="CC371" i="1"/>
  <c r="CD371" i="1"/>
  <c r="CE371" i="1"/>
  <c r="CF371" i="1"/>
  <c r="CB372" i="1"/>
  <c r="CC372" i="1"/>
  <c r="CD372" i="1"/>
  <c r="CE372" i="1"/>
  <c r="CF372" i="1"/>
  <c r="CB62" i="1"/>
  <c r="CC62" i="1"/>
  <c r="CD62" i="1"/>
  <c r="CE62" i="1"/>
  <c r="CF62" i="1"/>
  <c r="CB892" i="1"/>
  <c r="CC892" i="1"/>
  <c r="CD892" i="1"/>
  <c r="CE892" i="1"/>
  <c r="CF892" i="1"/>
  <c r="CB928" i="1"/>
  <c r="CC928" i="1"/>
  <c r="CD928" i="1"/>
  <c r="CE928" i="1"/>
  <c r="CF928" i="1"/>
  <c r="CB57" i="1"/>
  <c r="CC57" i="1"/>
  <c r="CD57" i="1"/>
  <c r="CE57" i="1"/>
  <c r="CF57" i="1"/>
  <c r="CB1098" i="1"/>
  <c r="CC1098" i="1"/>
  <c r="CD1098" i="1"/>
  <c r="CE1098" i="1"/>
  <c r="CF1098" i="1"/>
  <c r="CB1099" i="1"/>
  <c r="CC1099" i="1"/>
  <c r="CD1099" i="1"/>
  <c r="CE1099" i="1"/>
  <c r="CF1099" i="1"/>
  <c r="CB1100" i="1"/>
  <c r="CC1100" i="1"/>
  <c r="CD1100" i="1"/>
  <c r="CE1100" i="1"/>
  <c r="CF1100" i="1"/>
  <c r="CB612" i="1"/>
  <c r="CC612" i="1"/>
  <c r="CD612" i="1"/>
  <c r="CE612" i="1"/>
  <c r="CF612" i="1"/>
  <c r="CB772" i="1"/>
  <c r="CC772" i="1"/>
  <c r="CD772" i="1"/>
  <c r="CE772" i="1"/>
  <c r="CF772" i="1"/>
  <c r="CB613" i="1"/>
  <c r="CC613" i="1"/>
  <c r="CD613" i="1"/>
  <c r="CE613" i="1"/>
  <c r="CF613" i="1"/>
  <c r="CB1013" i="1"/>
  <c r="CC1013" i="1"/>
  <c r="CD1013" i="1"/>
  <c r="CE1013" i="1"/>
  <c r="CF1013" i="1"/>
  <c r="CB1062" i="1"/>
  <c r="CC1062" i="1"/>
  <c r="CD1062" i="1"/>
  <c r="CE1062" i="1"/>
  <c r="CF1062" i="1"/>
  <c r="CB54" i="1"/>
  <c r="CC54" i="1"/>
  <c r="CD54" i="1"/>
  <c r="CE54" i="1"/>
  <c r="CF54" i="1"/>
  <c r="CB313" i="1"/>
  <c r="CC313" i="1"/>
  <c r="CD313" i="1"/>
  <c r="CE313" i="1"/>
  <c r="CF313" i="1"/>
  <c r="CB909" i="1"/>
  <c r="CC909" i="1"/>
  <c r="CD909" i="1"/>
  <c r="CE909" i="1"/>
  <c r="CF909" i="1"/>
  <c r="CB65" i="1"/>
  <c r="CC65" i="1"/>
  <c r="CD65" i="1"/>
  <c r="CE65" i="1"/>
  <c r="CF65" i="1"/>
  <c r="CB598" i="1"/>
  <c r="CC598" i="1"/>
  <c r="CD598" i="1"/>
  <c r="CE598" i="1"/>
  <c r="CF598" i="1"/>
  <c r="CB1104" i="1"/>
  <c r="CC1104" i="1"/>
  <c r="CD1104" i="1"/>
  <c r="CE1104" i="1"/>
  <c r="CF1104" i="1"/>
  <c r="CB1105" i="1"/>
  <c r="CC1105" i="1"/>
  <c r="CD1105" i="1"/>
  <c r="CE1105" i="1"/>
  <c r="CF1105" i="1"/>
  <c r="CA893" i="1"/>
  <c r="CB893" i="1"/>
  <c r="CC893" i="1"/>
  <c r="CD893" i="1"/>
  <c r="CE893" i="1"/>
  <c r="CF893" i="1"/>
  <c r="CB453" i="1"/>
  <c r="CC453" i="1"/>
  <c r="CD453" i="1"/>
  <c r="CE453" i="1"/>
  <c r="CF453" i="1"/>
  <c r="CB198" i="1"/>
  <c r="CC198" i="1"/>
  <c r="CD198" i="1"/>
  <c r="CE198" i="1"/>
  <c r="CF198" i="1"/>
  <c r="CB189" i="1"/>
  <c r="CC189" i="1"/>
  <c r="CD189" i="1"/>
  <c r="CE189" i="1"/>
  <c r="CF189" i="1"/>
  <c r="CB222" i="1"/>
  <c r="CC222" i="1"/>
  <c r="CD222" i="1"/>
  <c r="CE222" i="1"/>
  <c r="CF222" i="1"/>
  <c r="CB223" i="1"/>
  <c r="CC223" i="1"/>
  <c r="CD223" i="1"/>
  <c r="CE223" i="1"/>
  <c r="CF223" i="1"/>
  <c r="CB1107" i="1"/>
  <c r="CC1107" i="1"/>
  <c r="CD1107" i="1"/>
  <c r="CE1107" i="1"/>
  <c r="CF1107" i="1"/>
  <c r="CB963" i="1"/>
  <c r="CC963" i="1"/>
  <c r="CD963" i="1"/>
  <c r="CE963" i="1"/>
  <c r="CF963" i="1"/>
  <c r="CB267" i="1"/>
  <c r="CC267" i="1"/>
  <c r="CD267" i="1"/>
  <c r="CE267" i="1"/>
  <c r="CF267" i="1"/>
  <c r="CC172" i="1"/>
  <c r="CD172" i="1"/>
  <c r="CE172" i="1"/>
  <c r="CF172" i="1"/>
  <c r="CB770" i="1"/>
  <c r="CC770" i="1"/>
  <c r="CD770" i="1"/>
  <c r="CE770" i="1"/>
  <c r="CF770" i="1"/>
  <c r="CC1058" i="1"/>
  <c r="CD1058" i="1"/>
  <c r="CE1058" i="1"/>
  <c r="CF1058" i="1"/>
  <c r="CB512" i="1"/>
  <c r="CC512" i="1"/>
  <c r="CD512" i="1"/>
  <c r="CE512" i="1"/>
  <c r="CF512" i="1"/>
  <c r="CB1053" i="1"/>
  <c r="CC1053" i="1"/>
  <c r="CD1053" i="1"/>
  <c r="CE1053" i="1"/>
  <c r="CF1053" i="1"/>
  <c r="CB173" i="1"/>
  <c r="CC173" i="1"/>
  <c r="CD173" i="1"/>
  <c r="CE173" i="1"/>
  <c r="CF173" i="1"/>
  <c r="CA152" i="1"/>
  <c r="CB152" i="1"/>
  <c r="CC152" i="1"/>
  <c r="CD152" i="1"/>
  <c r="CF152" i="1"/>
  <c r="CA840" i="1"/>
  <c r="CB840" i="1"/>
  <c r="CC840" i="1"/>
  <c r="CD840" i="1"/>
  <c r="CF840" i="1"/>
  <c r="CA1044" i="1"/>
  <c r="CC1044" i="1"/>
  <c r="CD1044" i="1"/>
  <c r="CF1044" i="1"/>
  <c r="CA577" i="1"/>
  <c r="CC577" i="1"/>
  <c r="CD577" i="1"/>
  <c r="CF577" i="1"/>
  <c r="CA376" i="1"/>
  <c r="CC376" i="1"/>
  <c r="CD376" i="1"/>
  <c r="CF376" i="1"/>
  <c r="CA748" i="1"/>
  <c r="CC748" i="1"/>
  <c r="CD748" i="1"/>
  <c r="CF748" i="1"/>
  <c r="CA834" i="1"/>
  <c r="CC834" i="1"/>
  <c r="CD834" i="1"/>
  <c r="CF834" i="1"/>
  <c r="CA558" i="1"/>
  <c r="CC558" i="1"/>
  <c r="CD558" i="1"/>
  <c r="CF558" i="1"/>
  <c r="CA510" i="1"/>
  <c r="CC510" i="1"/>
  <c r="CD510" i="1"/>
  <c r="CF510" i="1"/>
  <c r="CA511" i="1"/>
  <c r="CC511" i="1"/>
  <c r="CD511" i="1"/>
  <c r="CF511" i="1"/>
  <c r="CA461" i="1"/>
  <c r="CC461" i="1"/>
  <c r="CD461" i="1"/>
  <c r="CE461" i="1"/>
  <c r="CF461" i="1"/>
  <c r="CA513" i="1"/>
  <c r="CC513" i="1"/>
  <c r="CD513" i="1"/>
  <c r="CF513" i="1"/>
  <c r="CA81" i="1"/>
  <c r="CC81" i="1"/>
  <c r="CD81" i="1"/>
  <c r="CF81" i="1"/>
  <c r="CD970" i="1"/>
  <c r="CE970" i="1"/>
  <c r="CF970" i="1"/>
  <c r="CA881" i="1"/>
  <c r="CB881" i="1"/>
  <c r="CC881" i="1"/>
  <c r="CD881" i="1"/>
  <c r="CE881" i="1"/>
  <c r="CF881" i="1"/>
  <c r="CA1096" i="1"/>
  <c r="CB1096" i="1"/>
  <c r="CC1096" i="1"/>
  <c r="CD1096" i="1"/>
  <c r="CE1096" i="1"/>
  <c r="CF1096" i="1"/>
  <c r="CA882" i="1"/>
  <c r="CB882" i="1"/>
  <c r="CC882" i="1"/>
  <c r="CD882" i="1"/>
  <c r="CE882" i="1"/>
  <c r="CF882" i="1"/>
  <c r="CD220" i="1"/>
  <c r="CE220" i="1"/>
  <c r="CF220" i="1"/>
  <c r="CD971" i="1"/>
  <c r="CE971" i="1"/>
  <c r="CF971" i="1"/>
  <c r="CD415" i="1"/>
  <c r="CE415" i="1"/>
  <c r="CF415" i="1"/>
  <c r="CA459" i="1"/>
  <c r="CC459" i="1"/>
  <c r="CD459" i="1"/>
  <c r="CE459" i="1"/>
  <c r="CF459" i="1"/>
  <c r="CA460" i="1"/>
  <c r="CC460" i="1"/>
  <c r="CD460" i="1"/>
  <c r="CE460" i="1"/>
  <c r="CF460" i="1"/>
  <c r="CA1046" i="1"/>
  <c r="CB1046" i="1"/>
  <c r="CC1046" i="1"/>
  <c r="CD1046" i="1"/>
  <c r="CE1046" i="1"/>
  <c r="CF1046" i="1"/>
  <c r="CC208" i="1"/>
  <c r="CD208" i="1"/>
  <c r="CE208" i="1"/>
  <c r="CF208" i="1"/>
  <c r="CB11" i="1"/>
  <c r="CC11" i="1"/>
  <c r="CD11" i="1"/>
  <c r="CE11" i="1"/>
  <c r="CF11" i="1"/>
  <c r="CC99" i="1"/>
  <c r="CD99" i="1"/>
  <c r="CE99" i="1"/>
  <c r="CF99" i="1"/>
  <c r="CA76" i="1"/>
  <c r="CB76" i="1"/>
  <c r="CC76" i="1"/>
  <c r="CD76" i="1"/>
  <c r="CF76" i="1"/>
  <c r="CC77" i="1"/>
  <c r="CD77" i="1"/>
  <c r="CE77" i="1"/>
  <c r="CF77" i="1"/>
  <c r="CA794" i="1"/>
  <c r="CB794" i="1"/>
  <c r="CC794" i="1"/>
  <c r="CD794" i="1"/>
  <c r="CF794" i="1"/>
  <c r="CC410" i="1"/>
  <c r="CD410" i="1"/>
  <c r="CE410" i="1"/>
  <c r="CF410" i="1"/>
  <c r="CC482" i="1"/>
  <c r="CD482" i="1"/>
  <c r="CE482" i="1"/>
  <c r="CF482" i="1"/>
  <c r="CC483" i="1"/>
  <c r="CD483" i="1"/>
  <c r="CE483" i="1"/>
  <c r="CF483" i="1"/>
  <c r="CA683" i="1"/>
  <c r="CB683" i="1"/>
  <c r="CC683" i="1"/>
  <c r="CD683" i="1"/>
  <c r="CF683" i="1"/>
  <c r="CB929" i="1"/>
  <c r="CC929" i="1"/>
  <c r="CD929" i="1"/>
  <c r="CE929" i="1"/>
  <c r="CF929" i="1"/>
  <c r="CB719" i="1"/>
  <c r="CC719" i="1"/>
  <c r="CD719" i="1"/>
  <c r="CE719" i="1"/>
  <c r="CF719" i="1"/>
  <c r="CA287" i="1"/>
  <c r="CC287" i="1"/>
  <c r="CD287" i="1"/>
  <c r="CE287" i="1"/>
  <c r="CF287" i="1"/>
  <c r="CA781" i="1"/>
  <c r="CC781" i="1"/>
  <c r="CD781" i="1"/>
  <c r="CF781" i="1"/>
  <c r="CA1115" i="1"/>
  <c r="CB1115" i="1"/>
  <c r="CC1115" i="1"/>
  <c r="CD1115" i="1"/>
  <c r="CE1115" i="1"/>
  <c r="CF1115" i="1"/>
  <c r="CA187" i="1"/>
  <c r="CC187" i="1"/>
  <c r="CD187" i="1"/>
  <c r="CE187" i="1"/>
  <c r="CF187" i="1"/>
  <c r="CA188" i="1"/>
  <c r="CC188" i="1"/>
  <c r="CD188" i="1"/>
  <c r="CE188" i="1"/>
  <c r="CF188" i="1"/>
  <c r="CA309" i="1"/>
  <c r="CB309" i="1"/>
  <c r="CC309" i="1"/>
  <c r="CD309" i="1"/>
  <c r="CE309" i="1"/>
  <c r="CF309" i="1"/>
  <c r="CA411" i="1"/>
  <c r="CC411" i="1"/>
  <c r="CD411" i="1"/>
  <c r="CE411" i="1"/>
  <c r="CF411" i="1"/>
  <c r="CA676" i="1"/>
  <c r="CB676" i="1"/>
  <c r="CC676" i="1"/>
  <c r="CD676" i="1"/>
  <c r="CE676" i="1"/>
  <c r="CF676" i="1"/>
  <c r="CA282" i="1"/>
  <c r="CB282" i="1"/>
  <c r="CC282" i="1"/>
  <c r="CD282" i="1"/>
  <c r="CF282" i="1"/>
  <c r="CA177" i="1"/>
  <c r="CC177" i="1"/>
  <c r="CD177" i="1"/>
  <c r="CE177" i="1"/>
  <c r="CF177" i="1"/>
  <c r="CA1012" i="1"/>
  <c r="CC1012" i="1"/>
  <c r="CD1012" i="1"/>
  <c r="CE1012" i="1"/>
  <c r="CF1012" i="1"/>
  <c r="CC880" i="1"/>
  <c r="CD880" i="1"/>
  <c r="CE880" i="1"/>
  <c r="CF880" i="1"/>
  <c r="CA1061" i="1"/>
  <c r="CC1061" i="1"/>
  <c r="CD1061" i="1"/>
  <c r="CE1061" i="1"/>
  <c r="CF1061" i="1"/>
  <c r="CA916" i="1"/>
  <c r="CC916" i="1"/>
  <c r="CD916" i="1"/>
  <c r="CE916" i="1"/>
  <c r="CF916" i="1"/>
  <c r="CA79" i="1"/>
  <c r="CB79" i="1"/>
  <c r="CC79" i="1"/>
  <c r="CD79" i="1"/>
  <c r="CE79" i="1"/>
  <c r="CF79" i="1"/>
  <c r="CA1111" i="1"/>
  <c r="CB1111" i="1"/>
  <c r="CC1111" i="1"/>
  <c r="CD1111" i="1"/>
  <c r="CE1111" i="1"/>
  <c r="CF1111" i="1"/>
  <c r="CA1128" i="1"/>
  <c r="CC1128" i="1"/>
  <c r="CD1128" i="1"/>
  <c r="CE1128" i="1"/>
  <c r="CF1128" i="1"/>
  <c r="CD657" i="1"/>
  <c r="CE657" i="1"/>
  <c r="CF657" i="1"/>
  <c r="CD906" i="1"/>
  <c r="CE906" i="1"/>
  <c r="CF906" i="1"/>
  <c r="CA354" i="1"/>
  <c r="CC354" i="1"/>
  <c r="CD354" i="1"/>
  <c r="CE354" i="1"/>
  <c r="CF354" i="1"/>
  <c r="CA355" i="1"/>
  <c r="CC355" i="1"/>
  <c r="CD355" i="1"/>
  <c r="CE355" i="1"/>
  <c r="CF355" i="1"/>
  <c r="CA491" i="1"/>
  <c r="CC491" i="1"/>
  <c r="CD491" i="1"/>
  <c r="CE491" i="1"/>
  <c r="CF491" i="1"/>
  <c r="CA248" i="1"/>
  <c r="CC248" i="1"/>
  <c r="CD248" i="1"/>
  <c r="CE248" i="1"/>
  <c r="CF248" i="1"/>
  <c r="CA117" i="1"/>
  <c r="CC117" i="1"/>
  <c r="CD117" i="1"/>
  <c r="CE117" i="1"/>
  <c r="CF117" i="1"/>
  <c r="CA692" i="1"/>
  <c r="CC692" i="1"/>
  <c r="CD692" i="1"/>
  <c r="CE692" i="1"/>
  <c r="CF692" i="1"/>
  <c r="CB868" i="1"/>
  <c r="CC868" i="1"/>
  <c r="CD868" i="1"/>
  <c r="CE868" i="1"/>
  <c r="CF868" i="1"/>
  <c r="CB955" i="1"/>
  <c r="CC955" i="1"/>
  <c r="CD955" i="1"/>
  <c r="CE955" i="1"/>
  <c r="CF955" i="1"/>
  <c r="CB775" i="1"/>
  <c r="CC775" i="1"/>
  <c r="CD775" i="1"/>
  <c r="CE775" i="1"/>
  <c r="CF775" i="1"/>
  <c r="CA396" i="1"/>
  <c r="CB396" i="1"/>
  <c r="CC396" i="1"/>
  <c r="CD396" i="1"/>
  <c r="CE396" i="1"/>
  <c r="CF396" i="1"/>
  <c r="CA1036" i="1"/>
  <c r="CC1036" i="1"/>
  <c r="CD1036" i="1"/>
  <c r="CE1036" i="1"/>
  <c r="CF1036" i="1"/>
  <c r="CA1037" i="1"/>
  <c r="CC1037" i="1"/>
  <c r="CD1037" i="1"/>
  <c r="CE1037" i="1"/>
  <c r="CF1037" i="1"/>
  <c r="CA1038" i="1"/>
  <c r="CC1038" i="1"/>
  <c r="CD1038" i="1"/>
  <c r="CE1038" i="1"/>
  <c r="CF1038" i="1"/>
  <c r="CA693" i="1"/>
  <c r="CC693" i="1"/>
  <c r="CD693" i="1"/>
  <c r="CE693" i="1"/>
  <c r="CF693" i="1"/>
  <c r="CA484" i="1"/>
  <c r="CC484" i="1"/>
  <c r="CD484" i="1"/>
  <c r="CE484" i="1"/>
  <c r="CF484" i="1"/>
  <c r="CA856" i="1"/>
  <c r="CC856" i="1"/>
  <c r="CD856" i="1"/>
  <c r="CE856" i="1"/>
  <c r="CF856" i="1"/>
  <c r="CA328" i="1"/>
  <c r="CC328" i="1"/>
  <c r="CD328" i="1"/>
  <c r="CF328" i="1"/>
  <c r="CA524" i="1"/>
  <c r="CC524" i="1"/>
  <c r="CD524" i="1"/>
  <c r="CE524" i="1"/>
  <c r="CF524" i="1"/>
  <c r="CA1043" i="1"/>
  <c r="CC1043" i="1"/>
  <c r="CD1043" i="1"/>
  <c r="CE1043" i="1"/>
  <c r="CF1043" i="1"/>
  <c r="CA265" i="1"/>
  <c r="CC265" i="1"/>
  <c r="CD265" i="1"/>
  <c r="CE265" i="1"/>
  <c r="CF265" i="1"/>
  <c r="CA755" i="1"/>
  <c r="CC755" i="1"/>
  <c r="CD755" i="1"/>
  <c r="CE755" i="1"/>
  <c r="CF755" i="1"/>
  <c r="CA186" i="1"/>
  <c r="CC186" i="1"/>
  <c r="CD186" i="1"/>
  <c r="CE186" i="1"/>
  <c r="CF186" i="1"/>
  <c r="CA901" i="1"/>
  <c r="CC901" i="1"/>
  <c r="CD901" i="1"/>
  <c r="CE901" i="1"/>
  <c r="CF901" i="1"/>
  <c r="CA839" i="1"/>
  <c r="CC839" i="1"/>
  <c r="CD839" i="1"/>
  <c r="CE839" i="1"/>
  <c r="CF839" i="1"/>
  <c r="CA422" i="1"/>
  <c r="CC422" i="1"/>
  <c r="CD422" i="1"/>
  <c r="CE422" i="1"/>
  <c r="CF422" i="1"/>
  <c r="CA163" i="1"/>
  <c r="CC163" i="1"/>
  <c r="CD163" i="1"/>
  <c r="CE163" i="1"/>
  <c r="CF163" i="1"/>
  <c r="CA164" i="1"/>
  <c r="CC164" i="1"/>
  <c r="CD164" i="1"/>
  <c r="CE164" i="1"/>
  <c r="CF164" i="1"/>
  <c r="CA910" i="1"/>
  <c r="CC910" i="1"/>
  <c r="CD910" i="1"/>
  <c r="CE910" i="1"/>
  <c r="CF910" i="1"/>
  <c r="CA423" i="1"/>
  <c r="CC423" i="1"/>
  <c r="CD423" i="1"/>
  <c r="CE423" i="1"/>
  <c r="CF423" i="1"/>
  <c r="CA167" i="1"/>
  <c r="CC167" i="1"/>
  <c r="CD167" i="1"/>
  <c r="CE167" i="1"/>
  <c r="CF167" i="1"/>
  <c r="CA601" i="1"/>
  <c r="CC601" i="1"/>
  <c r="CD601" i="1"/>
  <c r="CE601" i="1"/>
  <c r="CF601" i="1"/>
  <c r="CA911" i="1"/>
  <c r="CC911" i="1"/>
  <c r="CD911" i="1"/>
  <c r="CE911" i="1"/>
  <c r="CF911" i="1"/>
  <c r="CA266" i="1"/>
  <c r="CC266" i="1"/>
  <c r="CD266" i="1"/>
  <c r="CE266" i="1"/>
  <c r="CF266" i="1"/>
  <c r="CA226" i="1"/>
  <c r="CC226" i="1"/>
  <c r="CD226" i="1"/>
  <c r="CE226" i="1"/>
  <c r="CF226" i="1"/>
  <c r="CA227" i="1"/>
  <c r="CC227" i="1"/>
  <c r="CD227" i="1"/>
  <c r="CE227" i="1"/>
  <c r="CF227" i="1"/>
  <c r="CA168" i="1"/>
  <c r="CC168" i="1"/>
  <c r="CD168" i="1"/>
  <c r="CE168" i="1"/>
  <c r="CF168" i="1"/>
  <c r="CA1067" i="1"/>
  <c r="CC1067" i="1"/>
  <c r="CD1067" i="1"/>
  <c r="CE1067" i="1"/>
  <c r="CF1067" i="1"/>
  <c r="CA241" i="1"/>
  <c r="CC241" i="1"/>
  <c r="CD241" i="1"/>
  <c r="CE241" i="1"/>
  <c r="CF241" i="1"/>
  <c r="CA1163" i="1"/>
  <c r="CC1163" i="1"/>
  <c r="CD1163" i="1"/>
  <c r="CE1163" i="1"/>
  <c r="CF1163" i="1"/>
  <c r="CA1164" i="1"/>
  <c r="CC1164" i="1"/>
  <c r="CD1164" i="1"/>
  <c r="CE1164" i="1"/>
  <c r="CF1164" i="1"/>
  <c r="CA563" i="1"/>
  <c r="CC563" i="1"/>
  <c r="CD563" i="1"/>
  <c r="CE563" i="1"/>
  <c r="CF563" i="1"/>
  <c r="CA165" i="1"/>
  <c r="CC165" i="1"/>
  <c r="CD165" i="1"/>
  <c r="CE165" i="1"/>
  <c r="CF165" i="1"/>
  <c r="CA166" i="1"/>
  <c r="CC166" i="1"/>
  <c r="CD166" i="1"/>
  <c r="CE166" i="1"/>
  <c r="CF166" i="1"/>
  <c r="CA1165" i="1"/>
  <c r="CC1165" i="1"/>
  <c r="CD1165" i="1"/>
  <c r="CE1165" i="1"/>
  <c r="CF1165" i="1"/>
  <c r="CA380" i="1"/>
  <c r="CC380" i="1"/>
  <c r="CD380" i="1"/>
  <c r="CE380" i="1"/>
  <c r="CF380" i="1"/>
  <c r="CA661" i="1"/>
  <c r="CC661" i="1"/>
  <c r="CD661" i="1"/>
  <c r="CE661" i="1"/>
  <c r="CF661" i="1"/>
  <c r="CA566" i="1"/>
  <c r="CC566" i="1"/>
  <c r="CD566" i="1"/>
  <c r="CE566" i="1"/>
  <c r="CF566" i="1"/>
  <c r="CA169" i="1"/>
  <c r="CC169" i="1"/>
  <c r="CD169" i="1"/>
  <c r="CE169" i="1"/>
  <c r="CF169" i="1"/>
  <c r="CA603" i="1"/>
  <c r="CC603" i="1"/>
  <c r="CD603" i="1"/>
  <c r="CE603" i="1"/>
  <c r="CF603" i="1"/>
  <c r="CA1065" i="1"/>
  <c r="CC1065" i="1"/>
  <c r="CD1065" i="1"/>
  <c r="CE1065" i="1"/>
  <c r="CF1065" i="1"/>
  <c r="CA756" i="1"/>
  <c r="CC756" i="1"/>
  <c r="CD756" i="1"/>
  <c r="CE756" i="1"/>
  <c r="CF756" i="1"/>
  <c r="CA677" i="1"/>
  <c r="CC677" i="1"/>
  <c r="CD677" i="1"/>
  <c r="CE677" i="1"/>
  <c r="CF677" i="1"/>
  <c r="CA879" i="1"/>
  <c r="CC879" i="1"/>
  <c r="CD879" i="1"/>
  <c r="CE879" i="1"/>
  <c r="CF879" i="1"/>
  <c r="CA170" i="1"/>
  <c r="CC170" i="1"/>
  <c r="CD170" i="1"/>
  <c r="CE170" i="1"/>
  <c r="CF170" i="1"/>
  <c r="CA604" i="1"/>
  <c r="CC604" i="1"/>
  <c r="CD604" i="1"/>
  <c r="CE604" i="1"/>
  <c r="CF604" i="1"/>
  <c r="CA201" i="1"/>
  <c r="CC201" i="1"/>
  <c r="CD201" i="1"/>
  <c r="CE201" i="1"/>
  <c r="CF201" i="1"/>
  <c r="CA681" i="1"/>
  <c r="CC681" i="1"/>
  <c r="CD681" i="1"/>
  <c r="CE681" i="1"/>
  <c r="CF681" i="1"/>
  <c r="CA202" i="1"/>
  <c r="CC202" i="1"/>
  <c r="CD202" i="1"/>
  <c r="CE202" i="1"/>
  <c r="CF202" i="1"/>
  <c r="CA805" i="1"/>
  <c r="CC805" i="1"/>
  <c r="CD805" i="1"/>
  <c r="CE805" i="1"/>
  <c r="CF805" i="1"/>
  <c r="CA424" i="1"/>
  <c r="CC424" i="1"/>
  <c r="CD424" i="1"/>
  <c r="CE424" i="1"/>
  <c r="CF424" i="1"/>
  <c r="CA283" i="1"/>
  <c r="CC283" i="1"/>
  <c r="CD283" i="1"/>
  <c r="CE283" i="1"/>
  <c r="CF283" i="1"/>
  <c r="CA605" i="1"/>
  <c r="CC605" i="1"/>
  <c r="CD605" i="1"/>
  <c r="CE605" i="1"/>
  <c r="CF605" i="1"/>
  <c r="CA883" i="1"/>
  <c r="CC883" i="1"/>
  <c r="CD883" i="1"/>
  <c r="CE883" i="1"/>
  <c r="CF883" i="1"/>
  <c r="CA884" i="1"/>
  <c r="CC884" i="1"/>
  <c r="CD884" i="1"/>
  <c r="CE884" i="1"/>
  <c r="CF884" i="1"/>
  <c r="CA602" i="1"/>
  <c r="CC602" i="1"/>
  <c r="CD602" i="1"/>
  <c r="CE602" i="1"/>
  <c r="CF602" i="1"/>
  <c r="CA806" i="1"/>
  <c r="CC806" i="1"/>
  <c r="CD806" i="1"/>
  <c r="CE806" i="1"/>
  <c r="CF806" i="1"/>
  <c r="CD361" i="1"/>
  <c r="CE361" i="1"/>
  <c r="CF361" i="1"/>
  <c r="CD182" i="1"/>
  <c r="CE182" i="1"/>
  <c r="CF182" i="1"/>
  <c r="CD1088" i="1"/>
  <c r="CE1088" i="1"/>
  <c r="CF1088" i="1"/>
  <c r="CA807" i="1"/>
  <c r="CC807" i="1"/>
  <c r="CD807" i="1"/>
  <c r="CE807" i="1"/>
  <c r="CF807" i="1"/>
  <c r="CA606" i="1"/>
  <c r="CC606" i="1"/>
  <c r="CD606" i="1"/>
  <c r="CE606" i="1"/>
  <c r="CF606" i="1"/>
  <c r="CA609" i="1"/>
  <c r="CB609" i="1"/>
  <c r="CC609" i="1"/>
  <c r="CD609" i="1"/>
  <c r="CE609" i="1"/>
  <c r="CF609" i="1"/>
  <c r="CA284" i="1"/>
  <c r="CB284" i="1"/>
  <c r="CC284" i="1"/>
  <c r="CD284" i="1"/>
  <c r="CE284" i="1"/>
  <c r="CF284" i="1"/>
  <c r="CA377" i="1"/>
  <c r="CB377" i="1"/>
  <c r="CC377" i="1"/>
  <c r="CD377" i="1"/>
  <c r="CE377" i="1"/>
  <c r="CF377" i="1"/>
  <c r="CA103" i="1"/>
  <c r="CB103" i="1"/>
  <c r="CC103" i="1"/>
  <c r="CD103" i="1"/>
  <c r="CE103" i="1"/>
  <c r="CF103" i="1"/>
  <c r="CA875" i="1"/>
  <c r="CB875" i="1"/>
  <c r="CC875" i="1"/>
  <c r="CD875" i="1"/>
  <c r="CE875" i="1"/>
  <c r="CF875" i="1"/>
  <c r="CA378" i="1"/>
  <c r="CB378" i="1"/>
  <c r="CC378" i="1"/>
  <c r="CD378" i="1"/>
  <c r="CE378" i="1"/>
  <c r="CF378" i="1"/>
  <c r="CA203" i="1"/>
  <c r="CC203" i="1"/>
  <c r="CD203" i="1"/>
  <c r="CE203" i="1"/>
  <c r="CF203" i="1"/>
  <c r="CB1116" i="1"/>
  <c r="CC1116" i="1"/>
  <c r="CD1116" i="1"/>
  <c r="CE1116" i="1"/>
  <c r="CF1116" i="1"/>
  <c r="CA799" i="1"/>
  <c r="CD799" i="1"/>
  <c r="CE799" i="1"/>
  <c r="CF799" i="1"/>
  <c r="CD144" i="1"/>
  <c r="CE144" i="1"/>
  <c r="CF144" i="1"/>
  <c r="CF472" i="1"/>
  <c r="CE472" i="1"/>
  <c r="CD472" i="1"/>
  <c r="CB472" i="1"/>
  <c r="CA472" i="1"/>
  <c r="BZ467" i="1"/>
  <c r="BZ329" i="1"/>
  <c r="BZ570" i="1"/>
  <c r="BZ463" i="1"/>
  <c r="BZ680" i="1"/>
  <c r="BZ446" i="1"/>
  <c r="BZ793" i="1"/>
  <c r="BZ497" i="1"/>
  <c r="BZ639" i="1"/>
  <c r="BZ346" i="1"/>
  <c r="BZ360" i="1"/>
  <c r="BZ1124" i="1"/>
  <c r="BZ1129" i="1"/>
  <c r="BZ162" i="1"/>
  <c r="BZ1026" i="1"/>
  <c r="BZ782" i="1"/>
  <c r="BZ4" i="1"/>
  <c r="BZ579" i="1"/>
  <c r="BZ923" i="1"/>
  <c r="BZ508" i="1"/>
  <c r="BZ665" i="1"/>
  <c r="BZ494" i="1"/>
  <c r="BZ750" i="1"/>
  <c r="BZ762" i="1"/>
  <c r="BZ196" i="1"/>
  <c r="BZ506" i="1"/>
  <c r="BZ758" i="1"/>
  <c r="BZ507" i="1"/>
  <c r="BZ640" i="1"/>
  <c r="BZ471" i="1"/>
  <c r="BZ414" i="1"/>
  <c r="BZ368" i="1"/>
  <c r="BZ452" i="1"/>
  <c r="BZ307" i="1"/>
  <c r="BZ798" i="1"/>
  <c r="BZ443" i="1"/>
  <c r="BZ498" i="1"/>
  <c r="BZ1137" i="1"/>
  <c r="BZ336" i="1"/>
  <c r="BZ499" i="1"/>
  <c r="BZ749" i="1"/>
  <c r="BZ760" i="1"/>
  <c r="BZ842" i="1"/>
  <c r="BZ857" i="1"/>
  <c r="BZ146" i="1"/>
  <c r="BZ641" i="1"/>
  <c r="BZ1049" i="1"/>
  <c r="BZ403" i="1"/>
  <c r="BZ408" i="1"/>
  <c r="BZ1126" i="1"/>
  <c r="BZ270" i="1"/>
  <c r="BZ689" i="1"/>
  <c r="BZ723" i="1"/>
  <c r="BZ389" i="1"/>
  <c r="BZ390" i="1"/>
  <c r="BZ337" i="1"/>
  <c r="BZ764" i="1"/>
  <c r="BZ1161" i="1"/>
  <c r="BZ490" i="1"/>
  <c r="BZ55" i="1"/>
  <c r="BZ917" i="1"/>
  <c r="BZ954" i="1"/>
  <c r="BZ199" i="1"/>
  <c r="BZ200" i="1"/>
  <c r="BZ1005" i="1"/>
  <c r="BZ474" i="1"/>
  <c r="BZ1120" i="1"/>
  <c r="BZ932" i="1"/>
  <c r="BZ357" i="1"/>
  <c r="BZ151" i="1"/>
  <c r="BZ141" i="1"/>
  <c r="BZ518" i="1"/>
  <c r="BZ176" i="1"/>
  <c r="BZ342" i="1"/>
  <c r="BZ273" i="1"/>
  <c r="BZ370" i="1"/>
  <c r="BZ795" i="1"/>
  <c r="BZ455" i="1"/>
  <c r="BZ876" i="1"/>
  <c r="BZ957" i="1"/>
  <c r="BZ1112" i="1"/>
  <c r="BZ672" i="1"/>
  <c r="BZ1106" i="1"/>
  <c r="BZ373" i="1"/>
  <c r="BZ769" i="1"/>
  <c r="BZ555" i="1"/>
  <c r="BZ556" i="1"/>
  <c r="BZ773" i="1"/>
  <c r="BZ956" i="1"/>
  <c r="BZ58" i="1"/>
  <c r="BZ116" i="1"/>
  <c r="BZ210" i="1"/>
  <c r="BZ679" i="1"/>
  <c r="BZ314" i="1"/>
  <c r="BZ717" i="1"/>
  <c r="BZ600" i="1"/>
  <c r="BZ745" i="1"/>
  <c r="BZ1045" i="1"/>
  <c r="BZ673" i="1"/>
  <c r="BZ808" i="1"/>
  <c r="BZ40" i="1"/>
  <c r="BZ915" i="1"/>
  <c r="BZ684" i="1"/>
  <c r="BZ1073" i="1"/>
  <c r="BZ1114" i="1"/>
  <c r="BZ96" i="1"/>
  <c r="BZ776" i="1"/>
  <c r="BZ1131" i="1"/>
  <c r="BZ493" i="1"/>
  <c r="BZ724" i="1"/>
  <c r="BZ519" i="1"/>
  <c r="BZ844" i="1"/>
  <c r="BZ316" i="1"/>
  <c r="BZ1060" i="1"/>
  <c r="BZ481" i="1"/>
  <c r="BZ561" i="1"/>
  <c r="BZ690" i="1"/>
  <c r="BZ1162" i="1"/>
  <c r="BZ599" i="1"/>
  <c r="BZ662" i="1"/>
  <c r="BZ239" i="1"/>
  <c r="BZ379" i="1"/>
  <c r="BZ234" i="1"/>
  <c r="BZ257" i="1"/>
  <c r="BZ580" i="1"/>
  <c r="BZ246" i="1"/>
  <c r="BZ247" i="1"/>
  <c r="BZ964" i="1"/>
  <c r="BZ967" i="1"/>
  <c r="BZ1153" i="1"/>
  <c r="BZ175" i="1"/>
  <c r="BZ1134" i="1"/>
  <c r="BZ920" i="1"/>
  <c r="BZ504" i="1"/>
  <c r="BZ694" i="1"/>
  <c r="BZ395" i="1"/>
  <c r="BZ1113" i="1"/>
  <c r="BZ78" i="1"/>
  <c r="BZ523" i="1"/>
  <c r="BZ269" i="1"/>
  <c r="BZ74" i="1"/>
  <c r="BZ496" i="1"/>
  <c r="BZ653" i="1"/>
  <c r="BZ913" i="1"/>
  <c r="BZ468" i="1"/>
  <c r="BZ1155" i="1"/>
  <c r="BZ1150" i="1"/>
  <c r="BZ1130" i="1"/>
  <c r="BZ1048" i="1"/>
  <c r="BZ592" i="1"/>
  <c r="BZ656" i="1"/>
  <c r="BZ1125" i="1"/>
  <c r="BZ238" i="1"/>
  <c r="BZ922" i="1"/>
  <c r="BZ943" i="1"/>
  <c r="BZ501" i="1"/>
  <c r="BZ133" i="1"/>
  <c r="BZ442" i="1"/>
  <c r="BZ885" i="1"/>
  <c r="BZ509" i="1"/>
  <c r="BZ473" i="1"/>
  <c r="BZ36" i="1"/>
  <c r="BZ1057" i="1"/>
  <c r="BZ409" i="1"/>
  <c r="BZ593" i="1"/>
  <c r="BZ534" i="1"/>
  <c r="BZ82" i="1"/>
  <c r="BZ837" i="1"/>
  <c r="BZ660" i="1"/>
  <c r="BZ891" i="1"/>
  <c r="BZ763" i="1"/>
  <c r="BZ535" i="1"/>
  <c r="BZ1132" i="1"/>
  <c r="BZ1059" i="1"/>
  <c r="BZ143" i="1"/>
  <c r="BZ828" i="1"/>
  <c r="BZ1102" i="1"/>
  <c r="BZ26" i="1"/>
  <c r="BZ836" i="1"/>
  <c r="BZ91" i="1"/>
  <c r="BZ374" i="1"/>
  <c r="BZ375" i="1"/>
  <c r="BZ1071" i="1"/>
  <c r="BZ562" i="1"/>
  <c r="BZ633" i="1"/>
  <c r="BZ1047" i="1"/>
  <c r="BZ628" i="1"/>
  <c r="BZ89" i="1"/>
  <c r="BZ989" i="1"/>
  <c r="BZ1135" i="1"/>
  <c r="BZ937" i="1"/>
  <c r="BZ634" i="1"/>
  <c r="BZ635" i="1"/>
  <c r="BZ521" i="1"/>
  <c r="BZ310" i="1"/>
  <c r="BZ135" i="1"/>
  <c r="BZ754" i="1"/>
  <c r="BZ614" i="1"/>
  <c r="BZ663" i="1"/>
  <c r="BZ944" i="1"/>
  <c r="BZ476" i="1"/>
  <c r="BZ462" i="1"/>
  <c r="BZ131" i="1"/>
  <c r="BZ863" i="1"/>
  <c r="BZ668" i="1"/>
  <c r="BZ751" i="1"/>
  <c r="BZ718" i="1"/>
  <c r="BZ642" i="1"/>
  <c r="BZ862" i="1"/>
  <c r="BZ1146" i="1"/>
  <c r="BZ945" i="1"/>
  <c r="BZ921" i="1"/>
  <c r="BZ1030" i="1"/>
  <c r="BZ118" i="1"/>
  <c r="BZ658" i="1"/>
  <c r="BZ457" i="1"/>
  <c r="BZ759" i="1"/>
  <c r="BZ568" i="1"/>
  <c r="BZ311" i="1"/>
  <c r="BZ643" i="1"/>
  <c r="BZ547" i="1"/>
  <c r="BZ326" i="1"/>
  <c r="BZ312" i="1"/>
  <c r="BZ931" i="1"/>
  <c r="BZ1023" i="1"/>
  <c r="BZ340" i="1"/>
  <c r="BZ1156" i="1"/>
  <c r="BZ1157" i="1"/>
  <c r="BZ60" i="1"/>
  <c r="BZ838" i="1"/>
  <c r="BZ1103" i="1"/>
  <c r="BZ550" i="1"/>
  <c r="BZ864" i="1"/>
  <c r="BZ286" i="1"/>
  <c r="BZ861" i="1"/>
  <c r="BZ866" i="1"/>
  <c r="BZ413" i="1"/>
  <c r="BZ966" i="1"/>
  <c r="BZ1097" i="1"/>
  <c r="BZ551" i="1"/>
  <c r="BZ136" i="1"/>
  <c r="BZ800" i="1"/>
  <c r="BZ366" i="1"/>
  <c r="BZ783" i="1"/>
  <c r="BZ1090" i="1"/>
  <c r="BZ969" i="1"/>
  <c r="BZ503" i="1"/>
  <c r="BZ5" i="1"/>
  <c r="BZ8" i="1"/>
  <c r="BZ752" i="1"/>
  <c r="BZ664" i="1"/>
  <c r="BZ444" i="1"/>
  <c r="BZ1127" i="1"/>
  <c r="BZ1154" i="1"/>
  <c r="BZ112" i="1"/>
  <c r="BZ51" i="1"/>
  <c r="BZ445" i="1"/>
  <c r="BZ319" i="1"/>
  <c r="BZ1145" i="1"/>
  <c r="BZ727" i="1"/>
  <c r="BZ994" i="1"/>
  <c r="BZ465" i="1"/>
  <c r="BZ235" i="1"/>
  <c r="BZ517" i="1"/>
  <c r="BZ942" i="1"/>
  <c r="BZ236" i="1"/>
  <c r="BZ941" i="1"/>
  <c r="BZ500" i="1"/>
  <c r="BZ995" i="1"/>
  <c r="BZ728" i="1"/>
  <c r="BZ502" i="1"/>
  <c r="BZ1022" i="1"/>
  <c r="BZ670" i="1"/>
  <c r="BZ732" i="1"/>
  <c r="BZ829" i="1"/>
  <c r="BZ233" i="1"/>
  <c r="BZ150" i="1"/>
  <c r="BZ180" i="1"/>
  <c r="BZ181" i="1"/>
  <c r="BZ830" i="1"/>
  <c r="BZ145" i="1"/>
  <c r="BZ111" i="1"/>
  <c r="BZ715" i="1"/>
  <c r="BZ753" i="1"/>
  <c r="BZ1011" i="1"/>
  <c r="BZ1166" i="1"/>
  <c r="BZ666" i="1"/>
  <c r="BZ191" i="1"/>
  <c r="BZ831" i="1"/>
  <c r="BZ616" i="1"/>
  <c r="BZ617" i="1"/>
  <c r="BZ272" i="1"/>
  <c r="BZ615" i="1"/>
  <c r="BZ271" i="1"/>
  <c r="BZ571" i="1"/>
  <c r="BZ572" i="1"/>
  <c r="BZ86" i="1"/>
  <c r="BZ264" i="1"/>
  <c r="BZ358" i="1"/>
  <c r="BZ729" i="1"/>
  <c r="BZ522" i="1"/>
  <c r="BZ464" i="1"/>
  <c r="BZ10" i="1"/>
  <c r="BZ733" i="1"/>
  <c r="BZ190" i="1"/>
  <c r="BZ860" i="1"/>
  <c r="BZ841" i="1"/>
  <c r="BZ996" i="1"/>
  <c r="BZ514" i="1"/>
  <c r="BZ515" i="1"/>
  <c r="BZ968" i="1"/>
  <c r="BZ428" i="1"/>
  <c r="BZ1007" i="1"/>
  <c r="BZ734" i="1"/>
  <c r="BZ232" i="1"/>
  <c r="BZ667" i="1"/>
  <c r="BZ1118" i="1"/>
  <c r="BZ237" i="1"/>
  <c r="BZ477" i="1"/>
  <c r="BZ993" i="1"/>
  <c r="BZ742" i="1"/>
  <c r="BZ1008" i="1"/>
  <c r="BZ9" i="1"/>
  <c r="BZ520" i="1"/>
  <c r="BZ318" i="1"/>
  <c r="BZ865" i="1"/>
  <c r="BZ285" i="1"/>
  <c r="BZ1095" i="1"/>
  <c r="BZ1009" i="1"/>
  <c r="BZ1010" i="1"/>
  <c r="BZ433" i="1"/>
  <c r="BZ183" i="1"/>
  <c r="BZ393" i="1"/>
  <c r="BZ219" i="1"/>
  <c r="BZ1063" i="1"/>
  <c r="BZ549" i="1"/>
  <c r="BZ225" i="1"/>
  <c r="BZ418" i="1"/>
  <c r="BZ1109" i="1"/>
  <c r="BZ52" i="1"/>
  <c r="BZ1024" i="1"/>
  <c r="BZ339" i="1"/>
  <c r="BZ780" i="1"/>
  <c r="BZ1089" i="1"/>
  <c r="BZ1093" i="1"/>
  <c r="BZ1094" i="1"/>
  <c r="BZ873" i="1"/>
  <c r="BZ419" i="1"/>
  <c r="BZ142" i="1"/>
  <c r="BZ1160" i="1"/>
  <c r="BZ992" i="1"/>
  <c r="BZ420" i="1"/>
  <c r="BZ327" i="1"/>
  <c r="BZ746" i="1"/>
  <c r="BZ930" i="1"/>
  <c r="BZ973" i="1"/>
  <c r="BZ341" i="1"/>
  <c r="BZ25" i="1"/>
  <c r="BZ179" i="1"/>
  <c r="BZ1052" i="1"/>
  <c r="BZ1119" i="1"/>
  <c r="BZ404" i="1"/>
  <c r="BZ204" i="1"/>
  <c r="BZ228" i="1"/>
  <c r="BZ843" i="1"/>
  <c r="BZ224" i="1"/>
  <c r="BZ421" i="1"/>
  <c r="BZ972" i="1"/>
  <c r="BZ230" i="1"/>
  <c r="BZ926" i="1"/>
  <c r="BZ205" i="1"/>
  <c r="BZ206" i="1"/>
  <c r="BZ784" i="1"/>
  <c r="BZ353" i="1"/>
  <c r="BZ434" i="1"/>
  <c r="BZ591" i="1"/>
  <c r="BZ1133" i="1"/>
  <c r="BZ716" i="1"/>
  <c r="BZ757" i="1"/>
  <c r="BZ991" i="1"/>
  <c r="BZ924" i="1"/>
  <c r="BZ925" i="1"/>
  <c r="BZ317" i="1"/>
  <c r="BZ1014" i="1"/>
  <c r="BZ87" i="1"/>
  <c r="BZ88" i="1"/>
  <c r="BZ687" i="1"/>
  <c r="BZ779" i="1"/>
  <c r="BZ69" i="1"/>
  <c r="BZ229" i="1"/>
  <c r="BZ231" i="1"/>
  <c r="BZ927" i="1"/>
  <c r="BZ914" i="1"/>
  <c r="BZ435" i="1"/>
  <c r="BZ207" i="1"/>
  <c r="BZ367" i="1"/>
  <c r="BZ362" i="1"/>
  <c r="BZ1149" i="1"/>
  <c r="BZ771" i="1"/>
  <c r="BZ97" i="1"/>
  <c r="BZ174" i="1"/>
  <c r="BZ436" i="1"/>
  <c r="BZ437" i="1"/>
  <c r="BZ466" i="1"/>
  <c r="BZ104" i="1"/>
  <c r="BZ912" i="1"/>
  <c r="BZ98" i="1"/>
  <c r="BZ197" i="1"/>
  <c r="BZ369" i="1"/>
  <c r="BZ454" i="1"/>
  <c r="BZ402" i="1"/>
  <c r="BZ1066" i="1"/>
  <c r="BZ877" i="1"/>
  <c r="BZ878" i="1"/>
  <c r="BZ27" i="1"/>
  <c r="BZ447" i="1"/>
  <c r="BZ651" i="1"/>
  <c r="BZ894" i="1"/>
  <c r="BZ686" i="1"/>
  <c r="BZ1158" i="1"/>
  <c r="BZ211" i="1"/>
  <c r="BZ212" i="1"/>
  <c r="BZ274" i="1"/>
  <c r="BZ1136" i="1"/>
  <c r="BZ554" i="1"/>
  <c r="BZ720" i="1"/>
  <c r="BZ721" i="1"/>
  <c r="BZ371" i="1"/>
  <c r="BZ372" i="1"/>
  <c r="BZ62" i="1"/>
  <c r="BZ892" i="1"/>
  <c r="BZ928" i="1"/>
  <c r="BZ57" i="1"/>
  <c r="BZ1098" i="1"/>
  <c r="BZ1099" i="1"/>
  <c r="BZ1100" i="1"/>
  <c r="BZ612" i="1"/>
  <c r="BZ772" i="1"/>
  <c r="BZ613" i="1"/>
  <c r="BZ1013" i="1"/>
  <c r="BZ1062" i="1"/>
  <c r="BZ54" i="1"/>
  <c r="BZ313" i="1"/>
  <c r="BZ909" i="1"/>
  <c r="BZ65" i="1"/>
  <c r="BZ598" i="1"/>
  <c r="BZ1104" i="1"/>
  <c r="BZ1105" i="1"/>
  <c r="BZ893" i="1"/>
  <c r="BZ453" i="1"/>
  <c r="BZ198" i="1"/>
  <c r="BZ189" i="1"/>
  <c r="BZ222" i="1"/>
  <c r="BZ223" i="1"/>
  <c r="BZ1107" i="1"/>
  <c r="BZ963" i="1"/>
  <c r="BZ267" i="1"/>
  <c r="BZ172" i="1"/>
  <c r="BZ770" i="1"/>
  <c r="BZ1058" i="1"/>
  <c r="BZ512" i="1"/>
  <c r="BZ1053" i="1"/>
  <c r="BZ173" i="1"/>
  <c r="BZ152" i="1"/>
  <c r="BZ840" i="1"/>
  <c r="BZ1044" i="1"/>
  <c r="BZ577" i="1"/>
  <c r="BZ376" i="1"/>
  <c r="BZ748" i="1"/>
  <c r="BZ834" i="1"/>
  <c r="BZ558" i="1"/>
  <c r="BZ510" i="1"/>
  <c r="BZ511" i="1"/>
  <c r="BZ461" i="1"/>
  <c r="BZ513" i="1"/>
  <c r="BZ81" i="1"/>
  <c r="BZ970" i="1"/>
  <c r="BZ881" i="1"/>
  <c r="BZ1096" i="1"/>
  <c r="BZ882" i="1"/>
  <c r="BZ220" i="1"/>
  <c r="BZ971" i="1"/>
  <c r="BZ415" i="1"/>
  <c r="BZ459" i="1"/>
  <c r="BZ460" i="1"/>
  <c r="BZ1046" i="1"/>
  <c r="BZ208" i="1"/>
  <c r="BZ11" i="1"/>
  <c r="BZ99" i="1"/>
  <c r="BZ76" i="1"/>
  <c r="BZ77" i="1"/>
  <c r="BZ794" i="1"/>
  <c r="BZ410" i="1"/>
  <c r="BZ482" i="1"/>
  <c r="BZ483" i="1"/>
  <c r="BZ683" i="1"/>
  <c r="BZ929" i="1"/>
  <c r="BZ719" i="1"/>
  <c r="BZ287" i="1"/>
  <c r="BZ781" i="1"/>
  <c r="BZ1115" i="1"/>
  <c r="BZ187" i="1"/>
  <c r="BZ188" i="1"/>
  <c r="BZ309" i="1"/>
  <c r="BZ411" i="1"/>
  <c r="BZ676" i="1"/>
  <c r="BZ282" i="1"/>
  <c r="BZ177" i="1"/>
  <c r="BZ1012" i="1"/>
  <c r="BZ880" i="1"/>
  <c r="BZ1061" i="1"/>
  <c r="BZ916" i="1"/>
  <c r="BZ79" i="1"/>
  <c r="BZ1111" i="1"/>
  <c r="BZ1128" i="1"/>
  <c r="BZ657" i="1"/>
  <c r="BZ906" i="1"/>
  <c r="BZ354" i="1"/>
  <c r="BZ355" i="1"/>
  <c r="BZ491" i="1"/>
  <c r="BZ248" i="1"/>
  <c r="BZ117" i="1"/>
  <c r="BZ692" i="1"/>
  <c r="BZ868" i="1"/>
  <c r="BZ955" i="1"/>
  <c r="BZ775" i="1"/>
  <c r="BZ396" i="1"/>
  <c r="BZ1036" i="1"/>
  <c r="BZ1037" i="1"/>
  <c r="BZ1038" i="1"/>
  <c r="BZ693" i="1"/>
  <c r="BZ484" i="1"/>
  <c r="BZ856" i="1"/>
  <c r="BZ328" i="1"/>
  <c r="BZ524" i="1"/>
  <c r="BZ1043" i="1"/>
  <c r="BZ265" i="1"/>
  <c r="BZ755" i="1"/>
  <c r="BZ186" i="1"/>
  <c r="BZ901" i="1"/>
  <c r="BZ839" i="1"/>
  <c r="BZ422" i="1"/>
  <c r="BZ163" i="1"/>
  <c r="BZ164" i="1"/>
  <c r="BZ910" i="1"/>
  <c r="BZ423" i="1"/>
  <c r="BZ167" i="1"/>
  <c r="BZ601" i="1"/>
  <c r="BZ911" i="1"/>
  <c r="BZ266" i="1"/>
  <c r="BZ226" i="1"/>
  <c r="BZ227" i="1"/>
  <c r="BZ168" i="1"/>
  <c r="BZ1067" i="1"/>
  <c r="BZ241" i="1"/>
  <c r="BZ1163" i="1"/>
  <c r="BZ1164" i="1"/>
  <c r="BZ563" i="1"/>
  <c r="BZ165" i="1"/>
  <c r="BZ166" i="1"/>
  <c r="BZ1165" i="1"/>
  <c r="BZ380" i="1"/>
  <c r="BZ661" i="1"/>
  <c r="BZ566" i="1"/>
  <c r="BZ169" i="1"/>
  <c r="BZ603" i="1"/>
  <c r="BZ1065" i="1"/>
  <c r="BZ756" i="1"/>
  <c r="BZ677" i="1"/>
  <c r="BZ879" i="1"/>
  <c r="BZ170" i="1"/>
  <c r="BZ604" i="1"/>
  <c r="BZ201" i="1"/>
  <c r="BZ681" i="1"/>
  <c r="BZ202" i="1"/>
  <c r="BZ805" i="1"/>
  <c r="BZ424" i="1"/>
  <c r="BZ283" i="1"/>
  <c r="BZ605" i="1"/>
  <c r="BZ883" i="1"/>
  <c r="BZ884" i="1"/>
  <c r="BZ602" i="1"/>
  <c r="BZ806" i="1"/>
  <c r="BZ361" i="1"/>
  <c r="BZ182" i="1"/>
  <c r="BZ1088" i="1"/>
  <c r="BZ807" i="1"/>
  <c r="BZ606" i="1"/>
  <c r="BZ609" i="1"/>
  <c r="BZ284" i="1"/>
  <c r="BZ377" i="1"/>
  <c r="BZ103" i="1"/>
  <c r="BZ875" i="1"/>
  <c r="BZ378" i="1"/>
  <c r="BZ203" i="1"/>
  <c r="BZ1116" i="1"/>
  <c r="BZ799" i="1"/>
  <c r="BZ144" i="1"/>
  <c r="BZ472" i="1"/>
  <c r="CF917" i="1" l="1"/>
  <c r="CF55" i="1"/>
  <c r="CF490" i="1"/>
  <c r="CF1161" i="1"/>
  <c r="CF764" i="1"/>
  <c r="CF337" i="1"/>
  <c r="CF390" i="1"/>
  <c r="CF389" i="1"/>
  <c r="CF723" i="1"/>
  <c r="CF689" i="1"/>
  <c r="CF270" i="1"/>
  <c r="CF1126" i="1"/>
  <c r="CF408" i="1"/>
  <c r="CF403" i="1"/>
  <c r="CF1049" i="1"/>
  <c r="CF641" i="1"/>
  <c r="CF146" i="1"/>
  <c r="CF857" i="1"/>
  <c r="CF842" i="1"/>
  <c r="CF760" i="1"/>
  <c r="CF749" i="1"/>
  <c r="CF499" i="1"/>
  <c r="CF314" i="1"/>
  <c r="CF679" i="1"/>
  <c r="CF210" i="1"/>
  <c r="CF116" i="1"/>
  <c r="CF58" i="1"/>
  <c r="CF956" i="1"/>
  <c r="CF773" i="1"/>
  <c r="CF556" i="1"/>
  <c r="CF555" i="1"/>
  <c r="CF769" i="1"/>
  <c r="CF373" i="1"/>
  <c r="CF1106" i="1"/>
  <c r="CF672" i="1"/>
  <c r="CF1112" i="1"/>
  <c r="CF957" i="1"/>
  <c r="CF876" i="1"/>
  <c r="CF455" i="1"/>
  <c r="CF795" i="1"/>
  <c r="CF370" i="1"/>
  <c r="CF273" i="1"/>
  <c r="CF342" i="1"/>
  <c r="CF176" i="1"/>
  <c r="CF518" i="1"/>
  <c r="CF141" i="1"/>
  <c r="CF151" i="1"/>
  <c r="CF357" i="1"/>
  <c r="CF932" i="1"/>
  <c r="CF1120" i="1"/>
  <c r="CF474" i="1"/>
  <c r="CF1005" i="1"/>
  <c r="CF200" i="1"/>
  <c r="CF684" i="1"/>
  <c r="CF915" i="1"/>
  <c r="CF40" i="1"/>
  <c r="CF808" i="1"/>
  <c r="CF673" i="1"/>
  <c r="CF1073" i="1"/>
  <c r="CF1026" i="1"/>
  <c r="CF162" i="1"/>
  <c r="CF1129" i="1"/>
  <c r="CF1124" i="1"/>
  <c r="CF360" i="1"/>
  <c r="CF346" i="1"/>
  <c r="CF639" i="1"/>
  <c r="CF497" i="1"/>
  <c r="CF793" i="1"/>
  <c r="CF446" i="1"/>
  <c r="CF680" i="1"/>
  <c r="CF463" i="1"/>
  <c r="CF570" i="1"/>
  <c r="CF329" i="1"/>
  <c r="CF923" i="1"/>
  <c r="CF579" i="1"/>
  <c r="CF307" i="1"/>
  <c r="CF452" i="1"/>
  <c r="CF368" i="1"/>
  <c r="CF414" i="1"/>
  <c r="CF471" i="1"/>
  <c r="CF640" i="1"/>
  <c r="CF507" i="1"/>
  <c r="CF758" i="1"/>
  <c r="CF506" i="1"/>
  <c r="CF196" i="1"/>
  <c r="CF762" i="1"/>
  <c r="CF750" i="1"/>
  <c r="CF494" i="1"/>
  <c r="CF665" i="1"/>
  <c r="CF443" i="1"/>
  <c r="CF1137" i="1"/>
  <c r="CF336" i="1"/>
  <c r="CE1024" i="1"/>
  <c r="CE175" i="1"/>
  <c r="CE1153" i="1"/>
  <c r="CE967" i="1"/>
  <c r="CE964" i="1"/>
  <c r="CE1009" i="1"/>
  <c r="CE1095" i="1"/>
  <c r="CE667" i="1"/>
  <c r="CE190" i="1"/>
  <c r="CE733" i="1"/>
  <c r="CE464" i="1"/>
  <c r="CE264" i="1"/>
  <c r="CE1011" i="1"/>
  <c r="CE753" i="1"/>
  <c r="CE715" i="1"/>
  <c r="CE111" i="1"/>
  <c r="CE145" i="1"/>
  <c r="CE1052" i="1"/>
  <c r="CE179" i="1"/>
  <c r="CE1149" i="1"/>
  <c r="CE511" i="1"/>
  <c r="CE510" i="1"/>
  <c r="CE558" i="1"/>
  <c r="CE834" i="1"/>
  <c r="CE748" i="1"/>
  <c r="CE376" i="1"/>
  <c r="CE577" i="1"/>
  <c r="CE1044" i="1"/>
  <c r="CE840" i="1"/>
  <c r="CE152" i="1"/>
  <c r="CE282" i="1"/>
  <c r="CE781" i="1"/>
  <c r="CE683" i="1"/>
  <c r="CE794" i="1"/>
  <c r="CE76" i="1"/>
  <c r="CE81" i="1"/>
  <c r="CE513" i="1"/>
  <c r="CE328" i="1"/>
  <c r="CE395" i="1"/>
  <c r="CE270" i="1"/>
  <c r="CE641" i="1"/>
  <c r="CE146" i="1"/>
  <c r="CE857" i="1"/>
  <c r="CE1145" i="1"/>
  <c r="CE51" i="1"/>
  <c r="CE444" i="1"/>
  <c r="CE664" i="1"/>
  <c r="CE503" i="1"/>
  <c r="CE366" i="1"/>
  <c r="CE800" i="1"/>
  <c r="CE136" i="1"/>
  <c r="CE551" i="1"/>
  <c r="CE1097" i="1"/>
  <c r="CE966" i="1"/>
  <c r="CE861" i="1"/>
  <c r="CE326" i="1"/>
  <c r="CE547" i="1"/>
  <c r="CE643" i="1"/>
  <c r="CE759" i="1"/>
  <c r="CE181" i="1"/>
  <c r="CE180" i="1"/>
  <c r="CE150" i="1"/>
  <c r="CE830" i="1"/>
  <c r="CC1011" i="1"/>
  <c r="CC753" i="1"/>
  <c r="CC715" i="1"/>
  <c r="CC111" i="1"/>
  <c r="CC145" i="1"/>
  <c r="CC830" i="1"/>
  <c r="CC181" i="1"/>
  <c r="CC180" i="1"/>
  <c r="CC150" i="1"/>
  <c r="CC233" i="1"/>
  <c r="CC829" i="1"/>
  <c r="CC732" i="1"/>
  <c r="CC670" i="1"/>
  <c r="CC1022" i="1"/>
  <c r="CC191" i="1"/>
  <c r="CC452" i="1"/>
  <c r="CC368" i="1"/>
  <c r="CC414" i="1"/>
  <c r="CC307" i="1"/>
  <c r="CC616" i="1"/>
  <c r="CC799" i="1"/>
  <c r="CC358" i="1"/>
  <c r="CC264" i="1"/>
  <c r="CC860" i="1"/>
  <c r="CC190" i="1"/>
  <c r="CC733" i="1"/>
  <c r="CC10" i="1"/>
  <c r="CC464" i="1"/>
  <c r="CC522" i="1"/>
  <c r="CC729" i="1"/>
  <c r="CC667" i="1"/>
  <c r="CC232" i="1"/>
  <c r="CC734" i="1"/>
  <c r="CC1007" i="1"/>
  <c r="CC428" i="1"/>
  <c r="CC968" i="1"/>
  <c r="CC515" i="1"/>
  <c r="CC514" i="1"/>
  <c r="CC996" i="1"/>
  <c r="CC1009" i="1"/>
  <c r="CC1095" i="1"/>
  <c r="CC285" i="1"/>
  <c r="CC865" i="1"/>
  <c r="CC318" i="1"/>
  <c r="CC520" i="1"/>
  <c r="CC518" i="1"/>
  <c r="CC141" i="1"/>
  <c r="CC151" i="1"/>
  <c r="CC357" i="1"/>
  <c r="CC932" i="1"/>
  <c r="CC1120" i="1"/>
  <c r="CC474" i="1"/>
  <c r="CC1005" i="1"/>
  <c r="CC144" i="1"/>
  <c r="CC9" i="1"/>
  <c r="CC1008" i="1"/>
  <c r="CC742" i="1"/>
  <c r="CC844" i="1"/>
  <c r="CC519" i="1"/>
  <c r="CC724" i="1"/>
  <c r="CC723" i="1"/>
  <c r="CC689" i="1"/>
  <c r="CC1088" i="1"/>
  <c r="CC182" i="1"/>
  <c r="CC361" i="1"/>
  <c r="CC175" i="1"/>
  <c r="CC1153" i="1"/>
  <c r="CC967" i="1"/>
  <c r="CC964" i="1"/>
  <c r="CC247" i="1"/>
  <c r="CC246" i="1"/>
  <c r="CC1060" i="1"/>
  <c r="CC906" i="1"/>
  <c r="CC657" i="1"/>
  <c r="CC316" i="1"/>
  <c r="CC415" i="1"/>
  <c r="CC971" i="1"/>
  <c r="CC220" i="1"/>
  <c r="CC970" i="1"/>
  <c r="CC337" i="1"/>
  <c r="CC390" i="1"/>
  <c r="CC389" i="1"/>
  <c r="CC1063" i="1"/>
  <c r="CC219" i="1"/>
  <c r="CC393" i="1"/>
  <c r="CC183" i="1"/>
  <c r="CC433" i="1"/>
  <c r="CC1024" i="1"/>
  <c r="CC1089" i="1"/>
  <c r="CC467" i="1"/>
  <c r="CC74" i="1"/>
  <c r="CC269" i="1"/>
  <c r="CC570" i="1"/>
  <c r="CC653" i="1"/>
  <c r="CC592" i="1"/>
  <c r="CC1048" i="1"/>
  <c r="CC665" i="1"/>
  <c r="CC508" i="1"/>
  <c r="CC923" i="1"/>
  <c r="CC579" i="1"/>
  <c r="CC1124" i="1"/>
  <c r="CC931" i="1"/>
  <c r="CC312" i="1"/>
  <c r="CC311" i="1"/>
  <c r="CC360" i="1"/>
  <c r="CC568" i="1"/>
  <c r="CC457" i="1"/>
  <c r="CC658" i="1"/>
  <c r="CC346" i="1"/>
  <c r="CC639" i="1"/>
  <c r="CC118" i="1"/>
  <c r="CC1030" i="1"/>
  <c r="CC497" i="1"/>
  <c r="CC921" i="1"/>
  <c r="CC793" i="1"/>
  <c r="CC238" i="1"/>
  <c r="CC1125" i="1"/>
  <c r="CC471" i="1"/>
  <c r="CC640" i="1"/>
  <c r="CC507" i="1"/>
  <c r="CC758" i="1"/>
  <c r="CC506" i="1"/>
  <c r="CC196" i="1"/>
  <c r="CC762" i="1"/>
  <c r="CC750" i="1"/>
  <c r="CC472" i="1"/>
  <c r="CC442" i="1"/>
  <c r="CC133" i="1"/>
  <c r="CC943" i="1"/>
  <c r="CC534" i="1"/>
  <c r="CC593" i="1"/>
  <c r="CC409" i="1"/>
  <c r="CC1057" i="1"/>
  <c r="CC36" i="1"/>
  <c r="CC473" i="1"/>
  <c r="CC509" i="1"/>
  <c r="CC885" i="1"/>
  <c r="CC760" i="1"/>
  <c r="CC749" i="1"/>
  <c r="CC499" i="1"/>
  <c r="CC336" i="1"/>
  <c r="CC1137" i="1"/>
  <c r="CC408" i="1"/>
  <c r="CC403" i="1"/>
  <c r="CC1049" i="1"/>
  <c r="CC641" i="1"/>
  <c r="CC146" i="1"/>
  <c r="CC857" i="1"/>
  <c r="CC270" i="1"/>
  <c r="CC1059" i="1"/>
  <c r="CC375" i="1"/>
  <c r="CC1047" i="1"/>
  <c r="CC633" i="1"/>
  <c r="CC663" i="1"/>
  <c r="CC135" i="1"/>
  <c r="CC635" i="1"/>
  <c r="CC634" i="1"/>
  <c r="CC937" i="1"/>
  <c r="CC1135" i="1"/>
  <c r="CC989" i="1"/>
  <c r="CC89" i="1"/>
  <c r="CC863" i="1"/>
  <c r="CC131" i="1"/>
  <c r="CC1157" i="1"/>
  <c r="CC1156" i="1"/>
  <c r="CC340" i="1"/>
  <c r="CC1023" i="1"/>
  <c r="CC326" i="1"/>
  <c r="CC547" i="1"/>
  <c r="CC643" i="1"/>
  <c r="CC759" i="1"/>
  <c r="CC945" i="1"/>
  <c r="CC463" i="1"/>
  <c r="CC1146" i="1"/>
  <c r="CC446" i="1"/>
  <c r="CC680" i="1"/>
  <c r="CC503" i="1"/>
  <c r="CC366" i="1"/>
  <c r="CC800" i="1"/>
  <c r="CC136" i="1"/>
  <c r="CC551" i="1"/>
  <c r="CC1097" i="1"/>
  <c r="CC966" i="1"/>
  <c r="CC162" i="1"/>
  <c r="CC1129" i="1"/>
  <c r="CC413" i="1"/>
  <c r="CC866" i="1"/>
  <c r="CC861" i="1"/>
  <c r="CC286" i="1"/>
  <c r="CC864" i="1"/>
  <c r="CC550" i="1"/>
  <c r="CC1103" i="1"/>
  <c r="CC1026" i="1"/>
  <c r="CC444" i="1"/>
  <c r="CC664" i="1"/>
  <c r="CC51" i="1"/>
  <c r="CC1145" i="1"/>
  <c r="CC995" i="1"/>
  <c r="CC500" i="1"/>
  <c r="CC941" i="1"/>
  <c r="CC236" i="1"/>
  <c r="CC728" i="1"/>
  <c r="CC502" i="1"/>
  <c r="CD494" i="1"/>
  <c r="CD162" i="1"/>
  <c r="CD1129" i="1"/>
  <c r="CD471" i="1"/>
  <c r="CD1026" i="1"/>
  <c r="CD498" i="1"/>
  <c r="CD1049" i="1"/>
  <c r="CD403" i="1"/>
  <c r="CD408" i="1"/>
  <c r="CD270" i="1"/>
  <c r="CD357" i="1"/>
  <c r="CD141" i="1"/>
  <c r="CD467" i="1"/>
  <c r="CD329" i="1"/>
  <c r="CD579" i="1"/>
  <c r="CD1124" i="1"/>
  <c r="CD861" i="1"/>
  <c r="CB970" i="1"/>
  <c r="CB220" i="1"/>
  <c r="CB415" i="1"/>
  <c r="CB971" i="1"/>
  <c r="CB265" i="1"/>
  <c r="CB1043" i="1"/>
  <c r="CB524" i="1"/>
  <c r="CB1060" i="1"/>
  <c r="CB906" i="1"/>
  <c r="CB657" i="1"/>
  <c r="CB186" i="1"/>
  <c r="CB755" i="1"/>
  <c r="CB561" i="1"/>
  <c r="CB481" i="1"/>
  <c r="CB910" i="1"/>
  <c r="CB164" i="1"/>
  <c r="CB163" i="1"/>
  <c r="CB422" i="1"/>
  <c r="CB839" i="1"/>
  <c r="CB901" i="1"/>
  <c r="CB606" i="1"/>
  <c r="CB807" i="1"/>
  <c r="CB806" i="1"/>
  <c r="CB602" i="1"/>
  <c r="CB884" i="1"/>
  <c r="CB883" i="1"/>
  <c r="CB605" i="1"/>
  <c r="CB283" i="1"/>
  <c r="CB424" i="1"/>
  <c r="CB805" i="1"/>
  <c r="CB202" i="1"/>
  <c r="CB681" i="1"/>
  <c r="CB201" i="1"/>
  <c r="CB604" i="1"/>
  <c r="CB170" i="1"/>
  <c r="CB879" i="1"/>
  <c r="CB677" i="1"/>
  <c r="CB756" i="1"/>
  <c r="CB1065" i="1"/>
  <c r="CB603" i="1"/>
  <c r="CB169" i="1"/>
  <c r="CB566" i="1"/>
  <c r="CB661" i="1"/>
  <c r="CB380" i="1"/>
  <c r="CB1165" i="1"/>
  <c r="CB166" i="1"/>
  <c r="CB165" i="1"/>
  <c r="CB563" i="1"/>
  <c r="CB1164" i="1"/>
  <c r="CB1163" i="1"/>
  <c r="CB241" i="1"/>
  <c r="CB1067" i="1"/>
  <c r="CB168" i="1"/>
  <c r="CB227" i="1"/>
  <c r="CB226" i="1"/>
  <c r="CB266" i="1"/>
  <c r="CB911" i="1"/>
  <c r="CB601" i="1"/>
  <c r="CB167" i="1"/>
  <c r="CB423" i="1"/>
  <c r="CB257" i="1"/>
  <c r="CB234" i="1"/>
  <c r="CB379" i="1"/>
  <c r="CB239" i="1"/>
  <c r="CB662" i="1"/>
  <c r="CB599" i="1"/>
  <c r="CB1162" i="1"/>
  <c r="CB690" i="1"/>
  <c r="CB1088" i="1"/>
  <c r="CB182" i="1"/>
  <c r="CB361" i="1"/>
  <c r="CB175" i="1"/>
  <c r="CB1153" i="1"/>
  <c r="CB967" i="1"/>
  <c r="CB964" i="1"/>
  <c r="CB247" i="1"/>
  <c r="CB246" i="1"/>
  <c r="CB203" i="1"/>
  <c r="CB504" i="1"/>
  <c r="CB920" i="1"/>
  <c r="CB1134" i="1"/>
  <c r="CB694" i="1"/>
  <c r="CB442" i="1"/>
  <c r="CB133" i="1"/>
  <c r="CB329" i="1"/>
  <c r="CB467" i="1"/>
  <c r="CB1124" i="1"/>
  <c r="CB162" i="1"/>
  <c r="CB1129" i="1"/>
  <c r="CB1026" i="1"/>
  <c r="CB112" i="1"/>
  <c r="CB1154" i="1"/>
  <c r="CB1127" i="1"/>
  <c r="CB444" i="1"/>
  <c r="CB664" i="1"/>
  <c r="CB445" i="1"/>
  <c r="CB4" i="1"/>
  <c r="CB579" i="1"/>
  <c r="CB235" i="1"/>
  <c r="CB465" i="1"/>
  <c r="CB994" i="1"/>
  <c r="CB727" i="1"/>
  <c r="CB1145" i="1"/>
  <c r="CB494" i="1"/>
  <c r="CB941" i="1"/>
  <c r="CB236" i="1"/>
  <c r="CB471" i="1"/>
  <c r="CB728" i="1"/>
  <c r="CB753" i="1"/>
  <c r="CB715" i="1"/>
  <c r="CB111" i="1"/>
  <c r="CB145" i="1"/>
  <c r="CB830" i="1"/>
  <c r="CB181" i="1"/>
  <c r="CB180" i="1"/>
  <c r="CB150" i="1"/>
  <c r="CB191" i="1"/>
  <c r="CB666" i="1"/>
  <c r="CB1166" i="1"/>
  <c r="CB1011" i="1"/>
  <c r="CB616" i="1"/>
  <c r="CB760" i="1"/>
  <c r="CB749" i="1"/>
  <c r="CB499" i="1"/>
  <c r="CB336" i="1"/>
  <c r="CB1137" i="1"/>
  <c r="CB498" i="1"/>
  <c r="CB443" i="1"/>
  <c r="CB799" i="1"/>
  <c r="CB798" i="1"/>
  <c r="CB307" i="1"/>
  <c r="CB831" i="1"/>
  <c r="CB617" i="1"/>
  <c r="CB10" i="1"/>
  <c r="CB464" i="1"/>
  <c r="CB522" i="1"/>
  <c r="CB729" i="1"/>
  <c r="CB358" i="1"/>
  <c r="CB264" i="1"/>
  <c r="CB860" i="1"/>
  <c r="CB841" i="1"/>
  <c r="CB842" i="1"/>
  <c r="CB1118" i="1"/>
  <c r="CB667" i="1"/>
  <c r="CB993" i="1"/>
  <c r="CB477" i="1"/>
  <c r="CB270" i="1"/>
  <c r="CB1126" i="1"/>
  <c r="CB408" i="1"/>
  <c r="CB403" i="1"/>
  <c r="CB1049" i="1"/>
  <c r="CB641" i="1"/>
  <c r="CB146" i="1"/>
  <c r="CB857" i="1"/>
  <c r="CB219" i="1"/>
  <c r="CB393" i="1"/>
  <c r="CB183" i="1"/>
  <c r="CB433" i="1"/>
  <c r="CB723" i="1"/>
  <c r="CB689" i="1"/>
  <c r="CB1010" i="1"/>
  <c r="CB1109" i="1"/>
  <c r="CB418" i="1"/>
  <c r="CB225" i="1"/>
  <c r="CB549" i="1"/>
  <c r="CB1119" i="1"/>
  <c r="CB1052" i="1"/>
  <c r="CB179" i="1"/>
  <c r="CB341" i="1"/>
  <c r="CB973" i="1"/>
  <c r="CB420" i="1"/>
  <c r="CB992" i="1"/>
  <c r="CB1160" i="1"/>
  <c r="CB142" i="1"/>
  <c r="CB419" i="1"/>
  <c r="CB1094" i="1"/>
  <c r="CB1093" i="1"/>
  <c r="CB1089" i="1"/>
  <c r="CB780" i="1"/>
  <c r="CB339" i="1"/>
  <c r="CB1024" i="1"/>
  <c r="CB52" i="1"/>
  <c r="CB784" i="1"/>
  <c r="CB206" i="1"/>
  <c r="CB205" i="1"/>
  <c r="CB926" i="1"/>
  <c r="CB230" i="1"/>
  <c r="CB972" i="1"/>
  <c r="CB421" i="1"/>
  <c r="CB224" i="1"/>
  <c r="CB843" i="1"/>
  <c r="CB228" i="1"/>
  <c r="CB204" i="1"/>
  <c r="CB404" i="1"/>
  <c r="CB779" i="1"/>
  <c r="CB687" i="1"/>
  <c r="CB1161" i="1"/>
  <c r="CB764" i="1"/>
  <c r="CB88" i="1"/>
  <c r="CB87" i="1"/>
  <c r="CB1014" i="1"/>
  <c r="CB317" i="1"/>
  <c r="CB925" i="1"/>
  <c r="CB924" i="1"/>
  <c r="CB991" i="1"/>
  <c r="CB757" i="1"/>
  <c r="CB716" i="1"/>
  <c r="CB1133" i="1"/>
  <c r="CB591" i="1"/>
  <c r="CB434" i="1"/>
  <c r="CB435" i="1"/>
  <c r="CB144" i="1"/>
  <c r="CB199" i="1"/>
  <c r="CB954" i="1"/>
  <c r="CB437" i="1"/>
  <c r="CB436" i="1"/>
  <c r="CB174" i="1"/>
  <c r="CB97" i="1"/>
  <c r="CB771" i="1"/>
  <c r="CB1149" i="1"/>
  <c r="CB402" i="1"/>
  <c r="CB454" i="1"/>
  <c r="CB369" i="1"/>
  <c r="CB197" i="1"/>
  <c r="CB98" i="1"/>
  <c r="CB912" i="1"/>
  <c r="CB104" i="1"/>
  <c r="CB466" i="1"/>
  <c r="CB342" i="1"/>
  <c r="CB176" i="1"/>
  <c r="CB518" i="1"/>
  <c r="CB141" i="1"/>
  <c r="CB151" i="1"/>
  <c r="CB357" i="1"/>
  <c r="CB672" i="1"/>
  <c r="CB1112" i="1"/>
  <c r="CB957" i="1"/>
  <c r="CB876" i="1"/>
  <c r="CB455" i="1"/>
  <c r="CB795" i="1"/>
  <c r="CB370" i="1"/>
  <c r="CB273" i="1"/>
  <c r="CB556" i="1"/>
  <c r="CB555" i="1"/>
  <c r="CB769" i="1"/>
  <c r="CB373" i="1"/>
  <c r="CB1106" i="1"/>
  <c r="CB956" i="1"/>
  <c r="CB773" i="1"/>
  <c r="CB210" i="1"/>
  <c r="CB1158" i="1"/>
  <c r="CB686" i="1"/>
  <c r="CB894" i="1"/>
  <c r="CB116" i="1"/>
  <c r="CB200" i="1"/>
  <c r="CB58" i="1"/>
  <c r="CB172" i="1"/>
  <c r="CB1058" i="1"/>
  <c r="CB460" i="1"/>
  <c r="CB1045" i="1"/>
  <c r="CB745" i="1"/>
  <c r="CB600" i="1"/>
  <c r="CB717" i="1"/>
  <c r="CB459" i="1"/>
  <c r="CB314" i="1"/>
  <c r="CB679" i="1"/>
  <c r="CB81" i="1"/>
  <c r="CB513" i="1"/>
  <c r="CB461" i="1"/>
  <c r="CB511" i="1"/>
  <c r="CB510" i="1"/>
  <c r="CB558" i="1"/>
  <c r="CB834" i="1"/>
  <c r="CB748" i="1"/>
  <c r="CB376" i="1"/>
  <c r="CB577" i="1"/>
  <c r="CB1044" i="1"/>
  <c r="CB208" i="1"/>
  <c r="CB99" i="1"/>
  <c r="CB77" i="1"/>
  <c r="CB483" i="1"/>
  <c r="CB482" i="1"/>
  <c r="CB410" i="1"/>
  <c r="CB411" i="1"/>
  <c r="CB188" i="1"/>
  <c r="CB187" i="1"/>
  <c r="CB781" i="1"/>
  <c r="CB287" i="1"/>
  <c r="CB684" i="1"/>
  <c r="CB692" i="1"/>
  <c r="CB117" i="1"/>
  <c r="CB248" i="1"/>
  <c r="CB491" i="1"/>
  <c r="CB355" i="1"/>
  <c r="CB354" i="1"/>
  <c r="CB1128" i="1"/>
  <c r="CB916" i="1"/>
  <c r="CB1061" i="1"/>
  <c r="CB915" i="1"/>
  <c r="CB40" i="1"/>
  <c r="CB808" i="1"/>
  <c r="CB880" i="1"/>
  <c r="CB1012" i="1"/>
  <c r="CB177" i="1"/>
  <c r="CB673" i="1"/>
  <c r="CB96" i="1"/>
  <c r="CB776" i="1"/>
  <c r="CB1038" i="1"/>
  <c r="CB1037" i="1"/>
  <c r="CB1036" i="1"/>
  <c r="CB844" i="1"/>
  <c r="CB519" i="1"/>
  <c r="CB724" i="1"/>
  <c r="CB328" i="1"/>
  <c r="CB493" i="1"/>
  <c r="CB1131" i="1"/>
  <c r="CB856" i="1"/>
  <c r="CB484" i="1"/>
  <c r="CB693" i="1"/>
  <c r="CA493" i="1"/>
  <c r="CA1131" i="1"/>
  <c r="CA775" i="1"/>
  <c r="CA955" i="1"/>
  <c r="CA868" i="1"/>
  <c r="CA915" i="1"/>
  <c r="CA40" i="1"/>
  <c r="CA808" i="1"/>
  <c r="CA880" i="1"/>
  <c r="CA719" i="1"/>
  <c r="CA929" i="1"/>
  <c r="CA483" i="1"/>
  <c r="CA482" i="1"/>
  <c r="CA410" i="1"/>
  <c r="CA77" i="1"/>
  <c r="CA99" i="1"/>
  <c r="CA11" i="1"/>
  <c r="CA208" i="1"/>
  <c r="CA173" i="1"/>
  <c r="CA1053" i="1"/>
  <c r="CA512" i="1"/>
  <c r="CA1058" i="1"/>
  <c r="CA770" i="1"/>
  <c r="CA172" i="1"/>
  <c r="CA267" i="1"/>
  <c r="CA963" i="1"/>
  <c r="CA1107" i="1"/>
  <c r="CA223" i="1"/>
  <c r="CA222" i="1"/>
  <c r="CA189" i="1"/>
  <c r="CA198" i="1"/>
  <c r="CA453" i="1"/>
  <c r="CA1105" i="1"/>
  <c r="CA1104" i="1"/>
  <c r="CA598" i="1"/>
  <c r="CA65" i="1"/>
  <c r="CA909" i="1"/>
  <c r="CA313" i="1"/>
  <c r="CA54" i="1"/>
  <c r="CA1062" i="1"/>
  <c r="CA1013" i="1"/>
  <c r="CA613" i="1"/>
  <c r="CA772" i="1"/>
  <c r="CA612" i="1"/>
  <c r="CA1100" i="1"/>
  <c r="CA1099" i="1"/>
  <c r="CA1098" i="1"/>
  <c r="CA57" i="1"/>
  <c r="CA928" i="1"/>
  <c r="CA892" i="1"/>
  <c r="CA62" i="1"/>
  <c r="CA372" i="1"/>
  <c r="CA371" i="1"/>
  <c r="CA721" i="1"/>
  <c r="CA720" i="1"/>
  <c r="CA554" i="1"/>
  <c r="CA1136" i="1"/>
  <c r="CA274" i="1"/>
  <c r="CA212" i="1"/>
  <c r="CA211" i="1"/>
  <c r="CA1149" i="1"/>
  <c r="CA362" i="1"/>
  <c r="CA367" i="1"/>
  <c r="CA207" i="1"/>
  <c r="CA914" i="1"/>
  <c r="CA927" i="1"/>
  <c r="CA231" i="1"/>
  <c r="CA219" i="1"/>
  <c r="CA393" i="1"/>
  <c r="CA183" i="1"/>
  <c r="CA433" i="1"/>
  <c r="CA917" i="1"/>
  <c r="CA55" i="1"/>
  <c r="CA490" i="1"/>
  <c r="CA779" i="1"/>
  <c r="CA687" i="1"/>
  <c r="CA1161" i="1"/>
  <c r="CA764" i="1"/>
  <c r="CA523" i="1"/>
  <c r="CA78" i="1"/>
  <c r="CA1113" i="1"/>
  <c r="CA1116" i="1"/>
  <c r="CA694" i="1"/>
  <c r="CA504" i="1"/>
  <c r="CA920" i="1"/>
  <c r="CA1134" i="1"/>
  <c r="CA723" i="1"/>
  <c r="CA689" i="1"/>
  <c r="CA1009" i="1"/>
  <c r="CA1095" i="1"/>
  <c r="CA285" i="1"/>
  <c r="CA865" i="1"/>
  <c r="CA318" i="1"/>
  <c r="CA520" i="1"/>
  <c r="CA175" i="1"/>
  <c r="CA1153" i="1"/>
  <c r="CA967" i="1"/>
  <c r="CA964" i="1"/>
  <c r="CA247" i="1"/>
  <c r="CA246" i="1"/>
  <c r="CA860" i="1"/>
  <c r="CA906" i="1"/>
  <c r="CA657" i="1"/>
  <c r="CA415" i="1"/>
  <c r="CA971" i="1"/>
  <c r="CA220" i="1"/>
  <c r="CA970" i="1"/>
  <c r="CA844" i="1"/>
  <c r="CA519" i="1"/>
  <c r="CA518" i="1"/>
  <c r="CA144" i="1"/>
  <c r="CA190" i="1"/>
  <c r="CA616" i="1"/>
  <c r="CA680" i="1"/>
  <c r="CA718" i="1"/>
  <c r="CA857" i="1"/>
  <c r="CA146" i="1"/>
  <c r="CA641" i="1"/>
  <c r="CA74" i="1"/>
  <c r="CA1088" i="1"/>
  <c r="CA182" i="1"/>
  <c r="CA361" i="1"/>
  <c r="CA742" i="1"/>
  <c r="CA237" i="1"/>
  <c r="CA232" i="1"/>
  <c r="CA734" i="1"/>
  <c r="CA1007" i="1"/>
  <c r="CA428" i="1"/>
  <c r="CA968" i="1"/>
  <c r="CA515" i="1"/>
  <c r="CA514" i="1"/>
  <c r="CA996" i="1"/>
  <c r="CA316" i="1"/>
  <c r="CA724" i="1"/>
  <c r="CA307" i="1"/>
  <c r="CA452" i="1"/>
  <c r="CA368" i="1"/>
  <c r="CA414" i="1"/>
  <c r="CA1011" i="1"/>
  <c r="CA753" i="1"/>
  <c r="CA715" i="1"/>
  <c r="CA111" i="1"/>
  <c r="CA145" i="1"/>
  <c r="CA830" i="1"/>
  <c r="CA181" i="1"/>
  <c r="CA180" i="1"/>
  <c r="CA150" i="1"/>
  <c r="CA233" i="1"/>
  <c r="CA829" i="1"/>
  <c r="CA732" i="1"/>
  <c r="CA670" i="1"/>
  <c r="CA1022" i="1"/>
  <c r="CA932" i="1"/>
  <c r="CA1120" i="1"/>
  <c r="CA474" i="1"/>
  <c r="CA1005" i="1"/>
  <c r="CA752" i="1"/>
  <c r="CA8" i="1"/>
  <c r="CA5" i="1"/>
  <c r="CA503" i="1"/>
  <c r="CA366" i="1"/>
  <c r="CA800" i="1"/>
  <c r="CA136" i="1"/>
  <c r="CA551" i="1"/>
  <c r="CA1097" i="1"/>
  <c r="CA966" i="1"/>
  <c r="CA162" i="1"/>
  <c r="CA1129" i="1"/>
  <c r="CA861" i="1"/>
  <c r="CA945" i="1"/>
  <c r="CA463" i="1"/>
  <c r="CA91" i="1"/>
  <c r="CA836" i="1"/>
  <c r="CA26" i="1"/>
  <c r="CA1102" i="1"/>
  <c r="CA143" i="1"/>
  <c r="CA922" i="1"/>
  <c r="CA270" i="1"/>
  <c r="CA336" i="1"/>
  <c r="CA1137" i="1"/>
  <c r="CA443" i="1"/>
  <c r="CA238" i="1"/>
  <c r="CA1125" i="1"/>
  <c r="CA640" i="1"/>
  <c r="CA507" i="1"/>
  <c r="CA758" i="1"/>
  <c r="CA506" i="1"/>
  <c r="CA196" i="1"/>
  <c r="CA762" i="1"/>
  <c r="CA750" i="1"/>
  <c r="CA1124" i="1"/>
  <c r="CA346" i="1"/>
  <c r="CA639" i="1"/>
  <c r="CA329" i="1"/>
  <c r="CA403" i="1"/>
  <c r="CA82" i="1"/>
  <c r="CA326" i="1"/>
  <c r="CA547" i="1"/>
  <c r="CA643" i="1"/>
  <c r="CA759" i="1"/>
  <c r="CA838" i="1"/>
  <c r="CA60" i="1"/>
  <c r="CA445" i="1"/>
  <c r="CA357" i="1"/>
  <c r="CA572" i="1"/>
  <c r="CA571" i="1"/>
  <c r="CA271" i="1"/>
  <c r="CA86" i="1"/>
  <c r="CB614" i="1"/>
  <c r="CB754" i="1"/>
  <c r="CB310" i="1"/>
  <c r="CB521" i="1"/>
  <c r="CB828" i="1"/>
  <c r="CB969" i="1"/>
  <c r="CA580" i="1"/>
  <c r="CA501" i="1"/>
  <c r="CA828" i="1"/>
  <c r="CA310" i="1"/>
  <c r="CA521" i="1"/>
  <c r="CA614" i="1"/>
  <c r="CA754" i="1"/>
  <c r="CA969" i="1"/>
  <c r="BA1150" i="1" l="1"/>
  <c r="BA1130" i="1"/>
  <c r="BA1048" i="1"/>
  <c r="BA656" i="1"/>
  <c r="BA653" i="1"/>
  <c r="BA1125" i="1"/>
  <c r="BA238" i="1"/>
  <c r="BA922" i="1"/>
  <c r="BA943" i="1"/>
  <c r="BA133" i="1"/>
  <c r="BA442" i="1"/>
  <c r="BA592" i="1"/>
  <c r="BA472" i="1"/>
  <c r="BA467" i="1"/>
  <c r="BA476" i="1"/>
  <c r="BA375" i="1"/>
  <c r="BA1071" i="1"/>
  <c r="BA562" i="1"/>
  <c r="BA633" i="1"/>
  <c r="BA269" i="1"/>
  <c r="BA1047" i="1"/>
  <c r="BA74" i="1"/>
  <c r="BA496" i="1"/>
  <c r="BA913" i="1"/>
  <c r="BA642" i="1"/>
  <c r="BA862" i="1"/>
  <c r="BA131" i="1"/>
  <c r="BA863" i="1"/>
  <c r="BA751" i="1"/>
  <c r="BA718" i="1"/>
  <c r="BA1146" i="1"/>
  <c r="BA463" i="1"/>
  <c r="BA945" i="1"/>
  <c r="BA468" i="1"/>
  <c r="BA793" i="1"/>
  <c r="BA759" i="1"/>
  <c r="BA1155" i="1"/>
  <c r="BA643" i="1"/>
  <c r="BA547" i="1"/>
  <c r="BA326" i="1"/>
  <c r="BA312" i="1"/>
  <c r="BA931" i="1"/>
  <c r="BA921" i="1"/>
  <c r="BA360" i="1"/>
  <c r="BA162" i="1"/>
  <c r="BA966" i="1"/>
  <c r="BA1097" i="1"/>
  <c r="BA551" i="1"/>
  <c r="BA136" i="1"/>
  <c r="BA800" i="1"/>
  <c r="BA366" i="1"/>
  <c r="BA503" i="1"/>
  <c r="BA5" i="1"/>
  <c r="BA752" i="1"/>
  <c r="BA762" i="1"/>
  <c r="BA196" i="1"/>
  <c r="BA506" i="1"/>
  <c r="BA758" i="1"/>
  <c r="BA311" i="1"/>
  <c r="BA1023" i="1"/>
  <c r="BA340" i="1"/>
  <c r="BA1156" i="1"/>
  <c r="BA1157" i="1"/>
  <c r="BA60" i="1"/>
  <c r="BA838" i="1"/>
  <c r="BA680" i="1"/>
  <c r="BA580" i="1"/>
  <c r="BA446" i="1"/>
  <c r="BA1124" i="1"/>
  <c r="BA579" i="1"/>
  <c r="BA1103" i="1"/>
  <c r="BA286" i="1"/>
  <c r="BA665" i="1"/>
  <c r="BA923" i="1"/>
  <c r="BA508" i="1"/>
  <c r="BA550" i="1"/>
  <c r="BA864" i="1"/>
  <c r="BA861" i="1"/>
  <c r="BA494" i="1"/>
  <c r="BA866" i="1"/>
  <c r="BA413" i="1"/>
  <c r="BA1129" i="1"/>
  <c r="BA507" i="1"/>
  <c r="BA8" i="1"/>
  <c r="BA782" i="1"/>
  <c r="BA664" i="1"/>
  <c r="BA640" i="1"/>
  <c r="BA750" i="1"/>
  <c r="BA1026" i="1"/>
  <c r="BA471" i="1"/>
  <c r="BA444" i="1"/>
  <c r="BA1127" i="1"/>
  <c r="BA1154" i="1"/>
  <c r="BA885" i="1"/>
  <c r="BA112" i="1"/>
  <c r="BA51" i="1"/>
  <c r="BA4" i="1"/>
  <c r="BA445" i="1"/>
  <c r="BA135" i="1"/>
  <c r="BA663" i="1"/>
  <c r="BA509" i="1"/>
  <c r="BA473" i="1"/>
  <c r="BA36" i="1"/>
  <c r="BA1057" i="1"/>
  <c r="BA409" i="1"/>
  <c r="BA593" i="1"/>
  <c r="BA534" i="1"/>
  <c r="BA329" i="1"/>
  <c r="BA82" i="1"/>
  <c r="BA570" i="1"/>
  <c r="BA635" i="1"/>
  <c r="BA319" i="1"/>
  <c r="BA1145" i="1"/>
  <c r="BA727" i="1"/>
  <c r="BA994" i="1"/>
  <c r="BA501" i="1"/>
  <c r="BA465" i="1"/>
  <c r="BA235" i="1"/>
  <c r="BA236" i="1"/>
  <c r="BA941" i="1"/>
  <c r="BA728" i="1"/>
  <c r="BA502" i="1"/>
  <c r="BA500" i="1"/>
  <c r="BA995" i="1"/>
  <c r="BA233" i="1"/>
  <c r="BA150" i="1"/>
  <c r="BA180" i="1"/>
  <c r="BA181" i="1"/>
  <c r="BA944" i="1"/>
  <c r="BA830" i="1"/>
  <c r="BA837" i="1"/>
  <c r="BA145" i="1"/>
  <c r="BA753" i="1"/>
  <c r="BA763" i="1"/>
  <c r="BA660" i="1"/>
  <c r="BA891" i="1"/>
  <c r="BA111" i="1"/>
  <c r="BA715" i="1"/>
  <c r="BA1011" i="1"/>
  <c r="BA443" i="1"/>
  <c r="BA1022" i="1"/>
  <c r="BA670" i="1"/>
  <c r="BA732" i="1"/>
  <c r="BA829" i="1"/>
  <c r="BA535" i="1"/>
  <c r="BA828" i="1"/>
  <c r="BA1166" i="1"/>
  <c r="BA666" i="1"/>
  <c r="BA498" i="1"/>
  <c r="BA1137" i="1"/>
  <c r="BA336" i="1"/>
  <c r="BA191" i="1"/>
  <c r="BA499" i="1"/>
  <c r="BA749" i="1"/>
  <c r="BA760" i="1"/>
  <c r="BA414" i="1"/>
  <c r="BA368" i="1"/>
  <c r="BA452" i="1"/>
  <c r="BA307" i="1"/>
  <c r="BA1059" i="1"/>
  <c r="BA143" i="1"/>
  <c r="BA1102" i="1"/>
  <c r="BA26" i="1"/>
  <c r="BA836" i="1"/>
  <c r="BA91" i="1"/>
  <c r="BA1132" i="1"/>
  <c r="BA831" i="1"/>
  <c r="BA521" i="1"/>
  <c r="BA374" i="1"/>
  <c r="BA310" i="1"/>
  <c r="BA798" i="1"/>
  <c r="BA754" i="1"/>
  <c r="BA614" i="1"/>
  <c r="BA799" i="1"/>
  <c r="BA616" i="1"/>
  <c r="BA617" i="1"/>
  <c r="BA272" i="1"/>
  <c r="BA615" i="1"/>
  <c r="BA857" i="1"/>
  <c r="BA146" i="1"/>
  <c r="BA641" i="1"/>
  <c r="BA271" i="1"/>
  <c r="BA571" i="1"/>
  <c r="BA572" i="1"/>
  <c r="BA86" i="1"/>
  <c r="BA1049" i="1"/>
  <c r="BA264" i="1"/>
  <c r="BA464" i="1"/>
  <c r="BA403" i="1"/>
  <c r="BA408" i="1"/>
  <c r="BA10" i="1"/>
  <c r="BA358" i="1"/>
  <c r="BA729" i="1"/>
  <c r="BA522" i="1"/>
  <c r="BA1126" i="1"/>
  <c r="BA733" i="1"/>
  <c r="BA190" i="1"/>
  <c r="BA860" i="1"/>
  <c r="BA841" i="1"/>
  <c r="BA842" i="1"/>
  <c r="BA996" i="1"/>
  <c r="BA514" i="1"/>
  <c r="BA734" i="1"/>
  <c r="BA232" i="1"/>
  <c r="BA270" i="1"/>
  <c r="BA667" i="1"/>
  <c r="BA1118" i="1"/>
  <c r="BA237" i="1"/>
  <c r="BA477" i="1"/>
  <c r="BA993" i="1"/>
  <c r="BA742" i="1"/>
  <c r="BA783" i="1"/>
  <c r="BA1090" i="1"/>
  <c r="BA969" i="1"/>
  <c r="BA628" i="1"/>
  <c r="BA515" i="1"/>
  <c r="BA968" i="1"/>
  <c r="BA428" i="1"/>
  <c r="BA1007" i="1"/>
  <c r="BA1008" i="1"/>
  <c r="BA9" i="1"/>
  <c r="BA520" i="1"/>
  <c r="BA89" i="1"/>
  <c r="BA989" i="1"/>
  <c r="BA1135" i="1"/>
  <c r="BA318" i="1"/>
  <c r="BA937" i="1"/>
  <c r="BA634" i="1"/>
  <c r="BA462" i="1"/>
  <c r="BA865" i="1"/>
  <c r="BA285" i="1"/>
  <c r="BA1095" i="1"/>
  <c r="BA1009" i="1"/>
  <c r="BA1010" i="1"/>
  <c r="BA668" i="1"/>
  <c r="BA517" i="1"/>
  <c r="BA942" i="1"/>
  <c r="BA689" i="1"/>
  <c r="BA723" i="1"/>
  <c r="BA433" i="1"/>
  <c r="BA183" i="1"/>
  <c r="BA393" i="1"/>
  <c r="BA219" i="1"/>
  <c r="BA144" i="1"/>
  <c r="BA474" i="1"/>
  <c r="BA1120" i="1"/>
  <c r="BA932" i="1"/>
  <c r="BA1005" i="1"/>
  <c r="BA357" i="1"/>
  <c r="BA497" i="1"/>
  <c r="BA1030" i="1"/>
  <c r="BA118" i="1"/>
  <c r="BA1063" i="1"/>
  <c r="BA389" i="1"/>
  <c r="BA390" i="1"/>
  <c r="BA337" i="1"/>
  <c r="BA639" i="1"/>
  <c r="BA549" i="1"/>
  <c r="BA1024" i="1"/>
  <c r="BA346" i="1"/>
  <c r="BA658" i="1"/>
  <c r="BA339" i="1"/>
  <c r="BA225" i="1"/>
  <c r="BA418" i="1"/>
  <c r="BA1109" i="1"/>
  <c r="BA52" i="1"/>
  <c r="BA457" i="1"/>
  <c r="BA780" i="1"/>
  <c r="BA1089" i="1"/>
  <c r="BA1093" i="1"/>
  <c r="BA1094" i="1"/>
  <c r="BA419" i="1"/>
  <c r="BA179" i="1"/>
  <c r="BA1052" i="1"/>
  <c r="BA142" i="1"/>
  <c r="BA1160" i="1"/>
  <c r="BA992" i="1"/>
  <c r="BA420" i="1"/>
  <c r="BA973" i="1"/>
  <c r="BA341" i="1"/>
  <c r="BA568" i="1"/>
  <c r="BA1119" i="1"/>
  <c r="BA151" i="1"/>
  <c r="BA404" i="1"/>
  <c r="BA228" i="1"/>
  <c r="BA843" i="1"/>
  <c r="BA224" i="1"/>
  <c r="BA421" i="1"/>
  <c r="BA972" i="1"/>
  <c r="BA230" i="1"/>
  <c r="BA926" i="1"/>
  <c r="BA204" i="1"/>
  <c r="BA925" i="1"/>
  <c r="BA317" i="1"/>
  <c r="BA1014" i="1"/>
  <c r="BA87" i="1"/>
  <c r="BA88" i="1"/>
  <c r="BA591" i="1"/>
  <c r="BA1133" i="1"/>
  <c r="BA716" i="1"/>
  <c r="BA764" i="1"/>
  <c r="BA436" i="1"/>
  <c r="BA437" i="1"/>
  <c r="BA327" i="1"/>
  <c r="BA746" i="1"/>
  <c r="BA205" i="1"/>
  <c r="BA784" i="1"/>
  <c r="BA141" i="1"/>
  <c r="BA353" i="1"/>
  <c r="BA206" i="1"/>
  <c r="BA434" i="1"/>
  <c r="BA930" i="1"/>
  <c r="BA954" i="1"/>
  <c r="BA199" i="1"/>
  <c r="BA25" i="1"/>
  <c r="BA176" i="1"/>
  <c r="BA342" i="1"/>
  <c r="BA466" i="1"/>
  <c r="BA104" i="1"/>
  <c r="BA912" i="1"/>
  <c r="BA98" i="1"/>
  <c r="BA197" i="1"/>
  <c r="BA369" i="1"/>
  <c r="BA454" i="1"/>
  <c r="BA402" i="1"/>
  <c r="BA724" i="1"/>
  <c r="BA1066" i="1"/>
  <c r="BA877" i="1"/>
  <c r="BA878" i="1"/>
  <c r="BA27" i="1"/>
  <c r="BA447" i="1"/>
  <c r="BA651" i="1"/>
  <c r="BA273" i="1"/>
  <c r="BA555" i="1"/>
  <c r="BA116" i="1"/>
  <c r="BA519" i="1"/>
  <c r="BA844" i="1"/>
  <c r="BA894" i="1"/>
  <c r="BA757" i="1"/>
  <c r="BA686" i="1"/>
  <c r="BA210" i="1"/>
  <c r="BA370" i="1"/>
  <c r="BA795" i="1"/>
  <c r="BA455" i="1"/>
  <c r="BA876" i="1"/>
  <c r="BA957" i="1"/>
  <c r="BA1112" i="1"/>
  <c r="BA1158" i="1"/>
  <c r="BA672" i="1"/>
  <c r="BA1106" i="1"/>
  <c r="BA373" i="1"/>
  <c r="BA991" i="1"/>
  <c r="BA769" i="1"/>
  <c r="BA556" i="1"/>
  <c r="BA200" i="1"/>
  <c r="BA893" i="1"/>
  <c r="BA770" i="1"/>
  <c r="BA512" i="1"/>
  <c r="BA1053" i="1"/>
  <c r="BA173" i="1"/>
  <c r="BA211" i="1"/>
  <c r="BA212" i="1"/>
  <c r="BA773" i="1"/>
  <c r="BA956" i="1"/>
  <c r="BA58" i="1"/>
  <c r="BA274" i="1"/>
  <c r="BA1136" i="1"/>
  <c r="BA554" i="1"/>
  <c r="BA720" i="1"/>
  <c r="BA721" i="1"/>
  <c r="BA371" i="1"/>
  <c r="BA372" i="1"/>
  <c r="BA62" i="1"/>
  <c r="BA892" i="1"/>
  <c r="BA928" i="1"/>
  <c r="BA924" i="1"/>
  <c r="BA57" i="1"/>
  <c r="BA1098" i="1"/>
  <c r="BA1099" i="1"/>
  <c r="BA1100" i="1"/>
  <c r="BA612" i="1"/>
  <c r="BA772" i="1"/>
  <c r="BA613" i="1"/>
  <c r="BA1013" i="1"/>
  <c r="BA1062" i="1"/>
  <c r="BA54" i="1"/>
  <c r="BA313" i="1"/>
  <c r="BA909" i="1"/>
  <c r="BA65" i="1"/>
  <c r="BA598" i="1"/>
  <c r="BA1104" i="1"/>
  <c r="BA1105" i="1"/>
  <c r="BA453" i="1"/>
  <c r="BA198" i="1"/>
  <c r="BA189" i="1"/>
  <c r="BA222" i="1"/>
  <c r="BA223" i="1"/>
  <c r="BA1107" i="1"/>
  <c r="BA963" i="1"/>
  <c r="BA267" i="1"/>
  <c r="BA172" i="1"/>
  <c r="BA1058" i="1"/>
  <c r="BA461" i="1"/>
  <c r="BA152" i="1"/>
  <c r="BA840" i="1"/>
  <c r="BA1044" i="1"/>
  <c r="BA577" i="1"/>
  <c r="BA376" i="1"/>
  <c r="BA748" i="1"/>
  <c r="BA834" i="1"/>
  <c r="BA558" i="1"/>
  <c r="BA510" i="1"/>
  <c r="BA1096" i="1"/>
  <c r="BA1045" i="1"/>
  <c r="BA1161" i="1"/>
  <c r="BA687" i="1"/>
  <c r="BA460" i="1"/>
  <c r="BA1046" i="1"/>
  <c r="BA208" i="1"/>
  <c r="BA794" i="1"/>
  <c r="BA511" i="1"/>
  <c r="BA513" i="1"/>
  <c r="BA81" i="1"/>
  <c r="BA970" i="1"/>
  <c r="BA220" i="1"/>
  <c r="BA971" i="1"/>
  <c r="BA415" i="1"/>
  <c r="BA679" i="1"/>
  <c r="BA314" i="1"/>
  <c r="BA881" i="1"/>
  <c r="BA882" i="1"/>
  <c r="BA459" i="1"/>
  <c r="BA717" i="1"/>
  <c r="BA600" i="1"/>
  <c r="BA745" i="1"/>
  <c r="BA1128" i="1"/>
  <c r="BA117" i="1"/>
  <c r="BA684" i="1"/>
  <c r="BA1073" i="1"/>
  <c r="BA1114" i="1"/>
  <c r="BA316" i="1"/>
  <c r="BA410" i="1"/>
  <c r="BA779" i="1"/>
  <c r="BA482" i="1"/>
  <c r="BA483" i="1"/>
  <c r="BA683" i="1"/>
  <c r="BA929" i="1"/>
  <c r="BA719" i="1"/>
  <c r="BA11" i="1"/>
  <c r="BA99" i="1"/>
  <c r="BA76" i="1"/>
  <c r="BA77" i="1"/>
  <c r="BA287" i="1"/>
  <c r="BA781" i="1"/>
  <c r="BA187" i="1"/>
  <c r="BA188" i="1"/>
  <c r="BA411" i="1"/>
  <c r="BA676" i="1"/>
  <c r="BA282" i="1"/>
  <c r="BA673" i="1"/>
  <c r="BA177" i="1"/>
  <c r="BA1012" i="1"/>
  <c r="BA880" i="1"/>
  <c r="BA808" i="1"/>
  <c r="BA40" i="1"/>
  <c r="BA915" i="1"/>
  <c r="BA1061" i="1"/>
  <c r="BA916" i="1"/>
  <c r="BA657" i="1"/>
  <c r="BA906" i="1"/>
  <c r="BA1115" i="1"/>
  <c r="BA354" i="1"/>
  <c r="BA355" i="1"/>
  <c r="BA491" i="1"/>
  <c r="BA248" i="1"/>
  <c r="BA309" i="1"/>
  <c r="BA1060" i="1"/>
  <c r="BA692" i="1"/>
  <c r="BA96" i="1"/>
  <c r="BA1038" i="1"/>
  <c r="BA484" i="1"/>
  <c r="BA856" i="1"/>
  <c r="BA868" i="1"/>
  <c r="BA955" i="1"/>
  <c r="BA775" i="1"/>
  <c r="BA776" i="1"/>
  <c r="BA396" i="1"/>
  <c r="BA79" i="1"/>
  <c r="BA1111" i="1"/>
  <c r="BA1036" i="1"/>
  <c r="BA1037" i="1"/>
  <c r="BA693" i="1"/>
  <c r="BA1131" i="1"/>
  <c r="BA493" i="1"/>
  <c r="BA69" i="1"/>
  <c r="BA229" i="1"/>
  <c r="BA231" i="1"/>
  <c r="BA927" i="1"/>
  <c r="BA328" i="1"/>
  <c r="BA524" i="1"/>
  <c r="BA1043" i="1"/>
  <c r="BA265" i="1"/>
  <c r="BA755" i="1"/>
  <c r="BA186" i="1"/>
  <c r="BA901" i="1"/>
  <c r="BA839" i="1"/>
  <c r="BA422" i="1"/>
  <c r="BA163" i="1"/>
  <c r="BA164" i="1"/>
  <c r="BA910" i="1"/>
  <c r="BA246" i="1"/>
  <c r="BA234" i="1"/>
  <c r="BA914" i="1"/>
  <c r="BA257" i="1"/>
  <c r="BA481" i="1"/>
  <c r="BA561" i="1"/>
  <c r="BA690" i="1"/>
  <c r="BA1162" i="1"/>
  <c r="BA599" i="1"/>
  <c r="BA247" i="1"/>
  <c r="BA662" i="1"/>
  <c r="BA239" i="1"/>
  <c r="BA379" i="1"/>
  <c r="BA1067" i="1"/>
  <c r="BA241" i="1"/>
  <c r="BA1163" i="1"/>
  <c r="BA423" i="1"/>
  <c r="BA167" i="1"/>
  <c r="BA601" i="1"/>
  <c r="BA911" i="1"/>
  <c r="BA266" i="1"/>
  <c r="BA226" i="1"/>
  <c r="BA227" i="1"/>
  <c r="BA168" i="1"/>
  <c r="BA1164" i="1"/>
  <c r="BA563" i="1"/>
  <c r="BA165" i="1"/>
  <c r="BA964" i="1"/>
  <c r="BA967" i="1"/>
  <c r="BA1153" i="1"/>
  <c r="BA175" i="1"/>
  <c r="BA435" i="1"/>
  <c r="BA518" i="1"/>
  <c r="BA166" i="1"/>
  <c r="BA169" i="1"/>
  <c r="BA603" i="1"/>
  <c r="BA1165" i="1"/>
  <c r="BA380" i="1"/>
  <c r="BA661" i="1"/>
  <c r="BA566" i="1"/>
  <c r="BA490" i="1"/>
  <c r="BA1065" i="1"/>
  <c r="BA424" i="1"/>
  <c r="BA883" i="1"/>
  <c r="BA884" i="1"/>
  <c r="BA756" i="1"/>
  <c r="BA677" i="1"/>
  <c r="BA879" i="1"/>
  <c r="BA170" i="1"/>
  <c r="BA604" i="1"/>
  <c r="BA201" i="1"/>
  <c r="BA681" i="1"/>
  <c r="BA202" i="1"/>
  <c r="BA805" i="1"/>
  <c r="BA283" i="1"/>
  <c r="BA605" i="1"/>
  <c r="BA602" i="1"/>
  <c r="BA806" i="1"/>
  <c r="BA361" i="1"/>
  <c r="BA182" i="1"/>
  <c r="BA1088" i="1"/>
  <c r="BA807" i="1"/>
  <c r="BA606" i="1"/>
  <c r="BA609" i="1"/>
  <c r="BA284" i="1"/>
  <c r="BA377" i="1"/>
  <c r="BA103" i="1"/>
  <c r="BA875" i="1"/>
  <c r="BA378" i="1"/>
  <c r="BA203" i="1"/>
  <c r="BA55" i="1"/>
  <c r="BA917" i="1"/>
  <c r="BA207" i="1"/>
  <c r="BA367" i="1"/>
  <c r="BA362" i="1"/>
  <c r="BA1149" i="1"/>
  <c r="BA873" i="1"/>
  <c r="BA504" i="1"/>
  <c r="BA1116" i="1"/>
  <c r="BA1134" i="1"/>
  <c r="BA920" i="1"/>
  <c r="BA694" i="1"/>
  <c r="BA771" i="1"/>
  <c r="BA97" i="1"/>
  <c r="BA174" i="1"/>
  <c r="BA395" i="1"/>
  <c r="BA1113" i="1"/>
  <c r="BA78" i="1"/>
  <c r="BA523" i="1"/>
  <c r="A2305" i="5" l="1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" i="11" l="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BH275" i="1" l="1"/>
  <c r="BH1121" i="1"/>
  <c r="CG1001" i="1"/>
  <c r="BY548" i="1"/>
  <c r="CG1092" i="1"/>
  <c r="BY1123" i="1"/>
  <c r="BV1123" i="1"/>
  <c r="BV845" i="1"/>
  <c r="BW1003" i="1"/>
  <c r="BH1003" i="1"/>
  <c r="BW1001" i="1"/>
  <c r="CG275" i="1"/>
  <c r="BY1122" i="1"/>
  <c r="BW905" i="1"/>
  <c r="BX1122" i="1"/>
  <c r="BG276" i="1"/>
  <c r="BG1002" i="1"/>
  <c r="BV905" i="1"/>
  <c r="BV1002" i="1"/>
  <c r="BW845" i="1"/>
  <c r="CG548" i="1"/>
  <c r="BW1091" i="1"/>
  <c r="BG1003" i="1"/>
  <c r="BV1092" i="1"/>
  <c r="CG29" i="1"/>
  <c r="BX797" i="1"/>
  <c r="BX1001" i="1"/>
  <c r="CG1121" i="1"/>
  <c r="CG1002" i="1"/>
  <c r="BE846" i="1"/>
  <c r="BV847" i="1"/>
  <c r="BH796" i="1"/>
  <c r="BH1002" i="1"/>
  <c r="BE548" i="1"/>
  <c r="BX1091" i="1"/>
  <c r="BX796" i="1"/>
  <c r="BV796" i="1"/>
  <c r="BE1004" i="1"/>
  <c r="BG796" i="1"/>
  <c r="BW797" i="1"/>
  <c r="BV797" i="1"/>
  <c r="BW846" i="1"/>
  <c r="BX845" i="1"/>
  <c r="BH1123" i="1"/>
  <c r="BH845" i="1"/>
  <c r="BV1003" i="1"/>
  <c r="BE1001" i="1"/>
  <c r="BH1001" i="1"/>
  <c r="BY847" i="1"/>
  <c r="BW275" i="1"/>
  <c r="BW1002" i="1"/>
  <c r="BE1122" i="1"/>
  <c r="CG276" i="1"/>
  <c r="BG905" i="1"/>
  <c r="BV29" i="1"/>
  <c r="BE905" i="1"/>
  <c r="BG846" i="1"/>
  <c r="BE1091" i="1"/>
  <c r="BE1092" i="1"/>
  <c r="BH29" i="1"/>
  <c r="BE275" i="1"/>
  <c r="BE845" i="1"/>
  <c r="BW796" i="1"/>
  <c r="BX276" i="1"/>
  <c r="BY905" i="1"/>
  <c r="BX846" i="1"/>
  <c r="BV1001" i="1"/>
  <c r="BG275" i="1"/>
  <c r="BW276" i="1"/>
  <c r="CG1122" i="1"/>
  <c r="BW847" i="1"/>
  <c r="BW1092" i="1"/>
  <c r="BX1121" i="1"/>
  <c r="BY1002" i="1"/>
  <c r="BE1002" i="1"/>
  <c r="BE1123" i="1"/>
  <c r="BG797" i="1"/>
  <c r="BG548" i="1"/>
  <c r="BH846" i="1"/>
  <c r="CG1091" i="1"/>
  <c r="BG845" i="1"/>
  <c r="BG1091" i="1"/>
  <c r="BG1001" i="1"/>
  <c r="BX1004" i="1"/>
  <c r="BX1092" i="1"/>
  <c r="CG796" i="1"/>
  <c r="BV1121" i="1"/>
  <c r="BV1122" i="1"/>
  <c r="BG29" i="1"/>
  <c r="BE1121" i="1"/>
  <c r="BE29" i="1"/>
  <c r="BE1003" i="1"/>
  <c r="BE796" i="1"/>
  <c r="CG845" i="1"/>
  <c r="CG847" i="1"/>
  <c r="BY1092" i="1"/>
  <c r="BG1122" i="1"/>
  <c r="BX905" i="1"/>
  <c r="BY1091" i="1"/>
  <c r="BG1092" i="1"/>
  <c r="BH1004" i="1"/>
  <c r="BH847" i="1"/>
  <c r="BY845" i="1"/>
  <c r="BY796" i="1"/>
  <c r="BW29" i="1"/>
  <c r="BV276" i="1"/>
  <c r="BY29" i="1"/>
  <c r="BE797" i="1"/>
  <c r="BH905" i="1"/>
  <c r="BY1121" i="1"/>
  <c r="BH1122" i="1"/>
  <c r="BG1004" i="1"/>
  <c r="BH1092" i="1"/>
  <c r="BH1091" i="1"/>
  <c r="BX548" i="1"/>
  <c r="BY846" i="1"/>
  <c r="CG797" i="1"/>
  <c r="BG1123" i="1"/>
  <c r="CG1123" i="1"/>
  <c r="BX1123" i="1"/>
  <c r="BY1003" i="1"/>
  <c r="BW1004" i="1"/>
  <c r="BX847" i="1"/>
  <c r="BV275" i="1"/>
  <c r="BX1002" i="1"/>
  <c r="BX275" i="1"/>
  <c r="BG1121" i="1"/>
  <c r="BH276" i="1"/>
  <c r="BY276" i="1"/>
  <c r="CG1004" i="1"/>
  <c r="CG905" i="1"/>
  <c r="BX29" i="1"/>
  <c r="BH797" i="1"/>
  <c r="BY1001" i="1"/>
  <c r="BV846" i="1"/>
  <c r="BY797" i="1"/>
  <c r="BV1091" i="1"/>
  <c r="CG1003" i="1"/>
  <c r="BW1121" i="1"/>
  <c r="BW1122" i="1"/>
  <c r="CG846" i="1"/>
  <c r="BW548" i="1"/>
  <c r="BW1123" i="1"/>
  <c r="BX1003" i="1"/>
  <c r="BY275" i="1"/>
  <c r="BY1004" i="1"/>
  <c r="BV548" i="1"/>
  <c r="BH548" i="1"/>
  <c r="BG847" i="1"/>
  <c r="BE847" i="1"/>
  <c r="BE276" i="1"/>
  <c r="BV1004" i="1"/>
  <c r="BY652" i="1"/>
  <c r="CG833" i="1"/>
  <c r="BX427" i="1"/>
  <c r="BX827" i="1"/>
  <c r="BY581" i="1"/>
  <c r="CG791" i="1"/>
  <c r="BX1000" i="1"/>
  <c r="BG1152" i="1"/>
  <c r="BE13" i="1"/>
  <c r="CG702" i="1"/>
  <c r="BW908" i="1"/>
  <c r="BV574" i="1"/>
  <c r="BV833" i="1"/>
  <c r="BW432" i="1"/>
  <c r="BV1168" i="1"/>
  <c r="BE574" i="1"/>
  <c r="BE15" i="1"/>
  <c r="BV908" i="1"/>
  <c r="BH15" i="1"/>
  <c r="BX262" i="1"/>
  <c r="BX7" i="1"/>
  <c r="BE7" i="1"/>
  <c r="BE978" i="1"/>
  <c r="BV72" i="1"/>
  <c r="BV1172" i="1"/>
  <c r="CG703" i="1"/>
  <c r="BW702" i="1"/>
  <c r="BG1171" i="1"/>
  <c r="CG16" i="1"/>
  <c r="BH16" i="1"/>
  <c r="BW45" i="1"/>
  <c r="BE1172" i="1"/>
  <c r="BW652" i="1"/>
  <c r="BV85" i="1"/>
  <c r="BE263" i="1"/>
  <c r="BX897" i="1"/>
  <c r="BG1172" i="1"/>
  <c r="CG575" i="1"/>
  <c r="BG896" i="1"/>
  <c r="BW899" i="1"/>
  <c r="CG896" i="1"/>
  <c r="BE1174" i="1"/>
  <c r="CG899" i="1"/>
  <c r="CG1174" i="1"/>
  <c r="BX709" i="1"/>
  <c r="BH1173" i="1"/>
  <c r="BX1175" i="1"/>
  <c r="BV709" i="1"/>
  <c r="BH898" i="1"/>
  <c r="BG778" i="1"/>
  <c r="BG710" i="1"/>
  <c r="BY569" i="1"/>
  <c r="BW895" i="1"/>
  <c r="BV46" i="1"/>
  <c r="BH1170" i="1"/>
  <c r="BX898" i="1"/>
  <c r="BY1173" i="1"/>
  <c r="BE14" i="1"/>
  <c r="BE532" i="1"/>
  <c r="BX1152" i="1"/>
  <c r="BV688" i="1"/>
  <c r="BY1000" i="1"/>
  <c r="BV573" i="1"/>
  <c r="BH1144" i="1"/>
  <c r="BY980" i="1"/>
  <c r="BV900" i="1"/>
  <c r="BH1151" i="1"/>
  <c r="BX778" i="1"/>
  <c r="BW46" i="1"/>
  <c r="CG432" i="1"/>
  <c r="BG792" i="1"/>
  <c r="BX1168" i="1"/>
  <c r="BH978" i="1"/>
  <c r="BY574" i="1"/>
  <c r="BE589" i="1"/>
  <c r="CG1147" i="1"/>
  <c r="BH589" i="1"/>
  <c r="BX978" i="1"/>
  <c r="BW1168" i="1"/>
  <c r="BH652" i="1"/>
  <c r="BH675" i="1"/>
  <c r="BX703" i="1"/>
  <c r="BH1171" i="1"/>
  <c r="CG675" i="1"/>
  <c r="BG45" i="1"/>
  <c r="BW675" i="1"/>
  <c r="BE72" i="1"/>
  <c r="BH85" i="1"/>
  <c r="BV315" i="1"/>
  <c r="BE897" i="1"/>
  <c r="BX72" i="1"/>
  <c r="CG1151" i="1"/>
  <c r="BY427" i="1"/>
  <c r="CG546" i="1"/>
  <c r="BE573" i="1"/>
  <c r="BX899" i="1"/>
  <c r="BW1174" i="1"/>
  <c r="BW546" i="1"/>
  <c r="BW470" i="1"/>
  <c r="BX3" i="1"/>
  <c r="BY546" i="1"/>
  <c r="BX701" i="1"/>
  <c r="BV898" i="1"/>
  <c r="BV391" i="1"/>
  <c r="BG703" i="1"/>
  <c r="CG1000" i="1"/>
  <c r="BG532" i="1"/>
  <c r="BX46" i="1"/>
  <c r="BY895" i="1"/>
  <c r="BV261" i="1"/>
  <c r="BV569" i="1"/>
  <c r="BE569" i="1"/>
  <c r="BH701" i="1"/>
  <c r="BY709" i="1"/>
  <c r="BY586" i="1"/>
  <c r="BY999" i="1"/>
  <c r="BH61" i="1"/>
  <c r="CG1152" i="1"/>
  <c r="BX629" i="1"/>
  <c r="BY977" i="1"/>
  <c r="BW1175" i="1"/>
  <c r="BG586" i="1"/>
  <c r="BY725" i="1"/>
  <c r="BY706" i="1"/>
  <c r="BY1017" i="1"/>
  <c r="CG576" i="1"/>
  <c r="BX979" i="1"/>
  <c r="BV999" i="1"/>
  <c r="BG315" i="1"/>
  <c r="BG15" i="1"/>
  <c r="BG1019" i="1"/>
  <c r="BE652" i="1"/>
  <c r="BW262" i="1"/>
  <c r="BV7" i="1"/>
  <c r="BW1019" i="1"/>
  <c r="BX15" i="1"/>
  <c r="BG978" i="1"/>
  <c r="BX908" i="1"/>
  <c r="BE432" i="1"/>
  <c r="BH792" i="1"/>
  <c r="CG978" i="1"/>
  <c r="BH262" i="1"/>
  <c r="BW589" i="1"/>
  <c r="BE833" i="1"/>
  <c r="BW703" i="1"/>
  <c r="BE45" i="1"/>
  <c r="BV575" i="1"/>
  <c r="BG3" i="1"/>
  <c r="BW897" i="1"/>
  <c r="BX16" i="1"/>
  <c r="BY85" i="1"/>
  <c r="BH315" i="1"/>
  <c r="CG652" i="1"/>
  <c r="BY260" i="1"/>
  <c r="BH1172" i="1"/>
  <c r="CG263" i="1"/>
  <c r="CG45" i="1"/>
  <c r="BW778" i="1"/>
  <c r="BY791" i="1"/>
  <c r="BX791" i="1"/>
  <c r="BH899" i="1"/>
  <c r="BY1171" i="1"/>
  <c r="BE899" i="1"/>
  <c r="BV546" i="1"/>
  <c r="BG899" i="1"/>
  <c r="BY1174" i="1"/>
  <c r="BE1171" i="1"/>
  <c r="BV701" i="1"/>
  <c r="CG569" i="1"/>
  <c r="BY1170" i="1"/>
  <c r="BH703" i="1"/>
  <c r="BY629" i="1"/>
  <c r="BH688" i="1"/>
  <c r="BW13" i="1"/>
  <c r="BE584" i="1"/>
  <c r="BX1170" i="1"/>
  <c r="CG895" i="1"/>
  <c r="BG254" i="1"/>
  <c r="BX895" i="1"/>
  <c r="BX688" i="1"/>
  <c r="BE999" i="1"/>
  <c r="BX582" i="1"/>
  <c r="BY1151" i="1"/>
  <c r="BH532" i="1"/>
  <c r="CG900" i="1"/>
  <c r="BG999" i="1"/>
  <c r="BX70" i="1"/>
  <c r="BV61" i="1"/>
  <c r="BG977" i="1"/>
  <c r="BH13" i="1"/>
  <c r="BE254" i="1"/>
  <c r="BX14" i="1"/>
  <c r="BW712" i="1"/>
  <c r="BG1018" i="1"/>
  <c r="BV586" i="1"/>
  <c r="CG713" i="1"/>
  <c r="CG712" i="1"/>
  <c r="BX713" i="1"/>
  <c r="BV73" i="1"/>
  <c r="BX584" i="1"/>
  <c r="BY674" i="1"/>
  <c r="BY899" i="1"/>
  <c r="BV713" i="1"/>
  <c r="BV533" i="1"/>
  <c r="BW688" i="1"/>
  <c r="BX260" i="1"/>
  <c r="BX1147" i="1"/>
  <c r="BG7" i="1"/>
  <c r="BY315" i="1"/>
  <c r="BH260" i="1"/>
  <c r="BY978" i="1"/>
  <c r="BH7" i="1"/>
  <c r="BW1147" i="1"/>
  <c r="BE1019" i="1"/>
  <c r="BW978" i="1"/>
  <c r="CG1168" i="1"/>
  <c r="BY262" i="1"/>
  <c r="BY589" i="1"/>
  <c r="BG589" i="1"/>
  <c r="BH1019" i="1"/>
  <c r="CG15" i="1"/>
  <c r="BE675" i="1"/>
  <c r="CG261" i="1"/>
  <c r="BX702" i="1"/>
  <c r="BW791" i="1"/>
  <c r="BG470" i="1"/>
  <c r="BG897" i="1"/>
  <c r="BW72" i="1"/>
  <c r="BY72" i="1"/>
  <c r="BG260" i="1"/>
  <c r="BX85" i="1"/>
  <c r="BW315" i="1"/>
  <c r="BG16" i="1"/>
  <c r="CG1172" i="1"/>
  <c r="BX675" i="1"/>
  <c r="BE470" i="1"/>
  <c r="BW1171" i="1"/>
  <c r="BG427" i="1"/>
  <c r="BH546" i="1"/>
  <c r="BY702" i="1"/>
  <c r="CG427" i="1"/>
  <c r="BE575" i="1"/>
  <c r="BH470" i="1"/>
  <c r="BE546" i="1"/>
  <c r="BW573" i="1"/>
  <c r="BX61" i="1"/>
  <c r="CG1173" i="1"/>
  <c r="BW701" i="1"/>
  <c r="BX261" i="1"/>
  <c r="BV576" i="1"/>
  <c r="BY688" i="1"/>
  <c r="CG999" i="1"/>
  <c r="BY900" i="1"/>
  <c r="BE701" i="1"/>
  <c r="CG898" i="1"/>
  <c r="BW391" i="1"/>
  <c r="BX725" i="1"/>
  <c r="BH46" i="1"/>
  <c r="BY391" i="1"/>
  <c r="BW1170" i="1"/>
  <c r="BV712" i="1"/>
  <c r="BW1151" i="1"/>
  <c r="BE710" i="1"/>
  <c r="BW710" i="1"/>
  <c r="BG1174" i="1"/>
  <c r="BE712" i="1"/>
  <c r="BV262" i="1"/>
  <c r="BE908" i="1"/>
  <c r="BX574" i="1"/>
  <c r="BH908" i="1"/>
  <c r="BG1147" i="1"/>
  <c r="CG262" i="1"/>
  <c r="BY908" i="1"/>
  <c r="BG85" i="1"/>
  <c r="BV1175" i="1"/>
  <c r="CG260" i="1"/>
  <c r="BV16" i="1"/>
  <c r="BG675" i="1"/>
  <c r="BE260" i="1"/>
  <c r="BX1151" i="1"/>
  <c r="BX573" i="1"/>
  <c r="BX1174" i="1"/>
  <c r="BV1152" i="1"/>
  <c r="BH573" i="1"/>
  <c r="BX470" i="1"/>
  <c r="BH391" i="1"/>
  <c r="BH895" i="1"/>
  <c r="BW1152" i="1"/>
  <c r="BX569" i="1"/>
  <c r="BH569" i="1"/>
  <c r="BG261" i="1"/>
  <c r="BW999" i="1"/>
  <c r="BH582" i="1"/>
  <c r="BV1151" i="1"/>
  <c r="BY710" i="1"/>
  <c r="BV1000" i="1"/>
  <c r="CG254" i="1"/>
  <c r="BE1152" i="1"/>
  <c r="BY532" i="1"/>
  <c r="BG17" i="1"/>
  <c r="BH586" i="1"/>
  <c r="CG975" i="1"/>
  <c r="CG778" i="1"/>
  <c r="BW532" i="1"/>
  <c r="BY582" i="1"/>
  <c r="BH674" i="1"/>
  <c r="BH576" i="1"/>
  <c r="BG713" i="1"/>
  <c r="BW70" i="1"/>
  <c r="BW900" i="1"/>
  <c r="BE1176" i="1"/>
  <c r="BW979" i="1"/>
  <c r="BE533" i="1"/>
  <c r="BE583" i="1"/>
  <c r="BW711" i="1"/>
  <c r="CG714" i="1"/>
  <c r="CG588" i="1"/>
  <c r="BY588" i="1"/>
  <c r="BG711" i="1"/>
  <c r="BE674" i="1"/>
  <c r="CG827" i="1"/>
  <c r="BH1020" i="1"/>
  <c r="BX583" i="1"/>
  <c r="BW826" i="1"/>
  <c r="BX714" i="1"/>
  <c r="BG46" i="1"/>
  <c r="BE391" i="1"/>
  <c r="BE709" i="1"/>
  <c r="BV714" i="1"/>
  <c r="BG1173" i="1"/>
  <c r="BE703" i="1"/>
  <c r="BH710" i="1"/>
  <c r="BG574" i="1"/>
  <c r="BV589" i="1"/>
  <c r="CG470" i="1"/>
  <c r="BX589" i="1"/>
  <c r="BG262" i="1"/>
  <c r="CG574" i="1"/>
  <c r="BX432" i="1"/>
  <c r="BG833" i="1"/>
  <c r="CG61" i="1"/>
  <c r="BV1174" i="1"/>
  <c r="CG72" i="1"/>
  <c r="BV260" i="1"/>
  <c r="BY897" i="1"/>
  <c r="BX896" i="1"/>
  <c r="CG573" i="1"/>
  <c r="BE702" i="1"/>
  <c r="BH702" i="1"/>
  <c r="BW896" i="1"/>
  <c r="CG46" i="1"/>
  <c r="BH261" i="1"/>
  <c r="BV979" i="1"/>
  <c r="BY1152" i="1"/>
  <c r="BE725" i="1"/>
  <c r="BG709" i="1"/>
  <c r="BE895" i="1"/>
  <c r="BV1176" i="1"/>
  <c r="BV584" i="1"/>
  <c r="BY533" i="1"/>
  <c r="BV1018" i="1"/>
  <c r="CG1016" i="1"/>
  <c r="BE586" i="1"/>
  <c r="BY14" i="1"/>
  <c r="BX977" i="1"/>
  <c r="BE17" i="1"/>
  <c r="BH977" i="1"/>
  <c r="CG532" i="1"/>
  <c r="BY712" i="1"/>
  <c r="BV17" i="1"/>
  <c r="BY13" i="1"/>
  <c r="BE576" i="1"/>
  <c r="BE713" i="1"/>
  <c r="BG1000" i="1"/>
  <c r="BE900" i="1"/>
  <c r="BH1176" i="1"/>
  <c r="BG975" i="1"/>
  <c r="BH533" i="1"/>
  <c r="BG1020" i="1"/>
  <c r="BW674" i="1"/>
  <c r="CG1020" i="1"/>
  <c r="CG1017" i="1"/>
  <c r="BX1144" i="1"/>
  <c r="BE711" i="1"/>
  <c r="BG674" i="1"/>
  <c r="BE980" i="1"/>
  <c r="CG1144" i="1"/>
  <c r="BG1144" i="1"/>
  <c r="BX980" i="1"/>
  <c r="BW980" i="1"/>
  <c r="BW976" i="1"/>
  <c r="BV629" i="1"/>
  <c r="BV532" i="1"/>
  <c r="BV897" i="1"/>
  <c r="BV978" i="1"/>
  <c r="BH574" i="1"/>
  <c r="CG908" i="1"/>
  <c r="CG1019" i="1"/>
  <c r="BW15" i="1"/>
  <c r="BY45" i="1"/>
  <c r="CG1171" i="1"/>
  <c r="BY16" i="1"/>
  <c r="BG72" i="1"/>
  <c r="CG85" i="1"/>
  <c r="BV652" i="1"/>
  <c r="BV263" i="1"/>
  <c r="BY573" i="1"/>
  <c r="BE896" i="1"/>
  <c r="BV3" i="1"/>
  <c r="BV427" i="1"/>
  <c r="BX546" i="1"/>
  <c r="CG391" i="1"/>
  <c r="BH725" i="1"/>
  <c r="BY61" i="1"/>
  <c r="BX1176" i="1"/>
  <c r="BY261" i="1"/>
  <c r="BV1170" i="1"/>
  <c r="BX83" i="1"/>
  <c r="BG1151" i="1"/>
  <c r="CG586" i="1"/>
  <c r="BH778" i="1"/>
  <c r="BX254" i="1"/>
  <c r="BH1110" i="1"/>
  <c r="BX586" i="1"/>
  <c r="BV14" i="1"/>
  <c r="BW1018" i="1"/>
  <c r="BW254" i="1"/>
  <c r="BE1018" i="1"/>
  <c r="CG977" i="1"/>
  <c r="BX73" i="1"/>
  <c r="BY778" i="1"/>
  <c r="CG83" i="1"/>
  <c r="BW977" i="1"/>
  <c r="BG712" i="1"/>
  <c r="BG83" i="1"/>
  <c r="BG70" i="1"/>
  <c r="BW1000" i="1"/>
  <c r="BE629" i="1"/>
  <c r="BG979" i="1"/>
  <c r="BH975" i="1"/>
  <c r="BH1016" i="1"/>
  <c r="BG826" i="1"/>
  <c r="BG585" i="1"/>
  <c r="BE588" i="1"/>
  <c r="BY711" i="1"/>
  <c r="CG581" i="1"/>
  <c r="BY1020" i="1"/>
  <c r="BW714" i="1"/>
  <c r="BG706" i="1"/>
  <c r="BV980" i="1"/>
  <c r="BY827" i="1"/>
  <c r="BX1020" i="1"/>
  <c r="BX1017" i="1"/>
  <c r="BG976" i="1"/>
  <c r="BX711" i="1"/>
  <c r="BH588" i="1"/>
  <c r="BY1176" i="1"/>
  <c r="BE73" i="1"/>
  <c r="CG589" i="1"/>
  <c r="BY833" i="1"/>
  <c r="BV1147" i="1"/>
  <c r="BY15" i="1"/>
  <c r="BY7" i="1"/>
  <c r="BV792" i="1"/>
  <c r="BV432" i="1"/>
  <c r="BW260" i="1"/>
  <c r="BH3" i="1"/>
  <c r="BW263" i="1"/>
  <c r="CG315" i="1"/>
  <c r="BH263" i="1"/>
  <c r="BH897" i="1"/>
  <c r="BY896" i="1"/>
  <c r="BH575" i="1"/>
  <c r="BV702" i="1"/>
  <c r="BV1171" i="1"/>
  <c r="BW427" i="1"/>
  <c r="BX1173" i="1"/>
  <c r="CG725" i="1"/>
  <c r="BH73" i="1"/>
  <c r="BY703" i="1"/>
  <c r="BV703" i="1"/>
  <c r="BW569" i="1"/>
  <c r="BG575" i="1"/>
  <c r="BV975" i="1"/>
  <c r="BY3" i="1"/>
  <c r="BW85" i="1"/>
  <c r="BH1147" i="1"/>
  <c r="BX1019" i="1"/>
  <c r="BW574" i="1"/>
  <c r="BE262" i="1"/>
  <c r="BH432" i="1"/>
  <c r="CG701" i="1"/>
  <c r="BV45" i="1"/>
  <c r="BY1172" i="1"/>
  <c r="BY263" i="1"/>
  <c r="BH72" i="1"/>
  <c r="BX45" i="1"/>
  <c r="BW3" i="1"/>
  <c r="BH1174" i="1"/>
  <c r="BH427" i="1"/>
  <c r="BX1171" i="1"/>
  <c r="BE1173" i="1"/>
  <c r="BW709" i="1"/>
  <c r="BE688" i="1"/>
  <c r="BW725" i="1"/>
  <c r="BX391" i="1"/>
  <c r="BW1173" i="1"/>
  <c r="BX576" i="1"/>
  <c r="BY1175" i="1"/>
  <c r="BW582" i="1"/>
  <c r="BE977" i="1"/>
  <c r="BY1018" i="1"/>
  <c r="BG61" i="1"/>
  <c r="BY1110" i="1"/>
  <c r="BV582" i="1"/>
  <c r="CG73" i="1"/>
  <c r="CG584" i="1"/>
  <c r="BX975" i="1"/>
  <c r="CG1176" i="1"/>
  <c r="BG584" i="1"/>
  <c r="BW83" i="1"/>
  <c r="BE70" i="1"/>
  <c r="BW629" i="1"/>
  <c r="BE979" i="1"/>
  <c r="BG533" i="1"/>
  <c r="BW1016" i="1"/>
  <c r="BV826" i="1"/>
  <c r="CG826" i="1"/>
  <c r="CG980" i="1"/>
  <c r="BY583" i="1"/>
  <c r="BH827" i="1"/>
  <c r="BH706" i="1"/>
  <c r="BH581" i="1"/>
  <c r="BG1017" i="1"/>
  <c r="BW1020" i="1"/>
  <c r="BX585" i="1"/>
  <c r="BW706" i="1"/>
  <c r="BE714" i="1"/>
  <c r="BH976" i="1"/>
  <c r="BG569" i="1"/>
  <c r="BH896" i="1"/>
  <c r="BV1016" i="1"/>
  <c r="BV470" i="1"/>
  <c r="BX652" i="1"/>
  <c r="BY1168" i="1"/>
  <c r="CG792" i="1"/>
  <c r="BG908" i="1"/>
  <c r="BW7" i="1"/>
  <c r="BV15" i="1"/>
  <c r="BY432" i="1"/>
  <c r="BE1147" i="1"/>
  <c r="BY1147" i="1"/>
  <c r="BG701" i="1"/>
  <c r="BV896" i="1"/>
  <c r="BH1168" i="1"/>
  <c r="BV1019" i="1"/>
  <c r="BE16" i="1"/>
  <c r="BV725" i="1"/>
  <c r="BH791" i="1"/>
  <c r="BG791" i="1"/>
  <c r="CG709" i="1"/>
  <c r="BG1175" i="1"/>
  <c r="BY898" i="1"/>
  <c r="BX900" i="1"/>
  <c r="CG688" i="1"/>
  <c r="BX13" i="1"/>
  <c r="BX999" i="1"/>
  <c r="BG13" i="1"/>
  <c r="BY975" i="1"/>
  <c r="CG14" i="1"/>
  <c r="CG582" i="1"/>
  <c r="BW713" i="1"/>
  <c r="BE975" i="1"/>
  <c r="BV585" i="1"/>
  <c r="CG706" i="1"/>
  <c r="BY976" i="1"/>
  <c r="BV674" i="1"/>
  <c r="CG17" i="1"/>
  <c r="BX976" i="1"/>
  <c r="BE976" i="1"/>
  <c r="BH1017" i="1"/>
  <c r="BE898" i="1"/>
  <c r="BX1016" i="1"/>
  <c r="BE778" i="1"/>
  <c r="BW586" i="1"/>
  <c r="BH70" i="1"/>
  <c r="BH629" i="1"/>
  <c r="BW975" i="1"/>
  <c r="BG583" i="1"/>
  <c r="CG674" i="1"/>
  <c r="BE792" i="1"/>
  <c r="BV675" i="1"/>
  <c r="BG546" i="1"/>
  <c r="BE261" i="1"/>
  <c r="BW581" i="1"/>
  <c r="BY254" i="1"/>
  <c r="BY584" i="1"/>
  <c r="BX712" i="1"/>
  <c r="BH1018" i="1"/>
  <c r="BV583" i="1"/>
  <c r="BW1144" i="1"/>
  <c r="BW17" i="1"/>
  <c r="BE1168" i="1"/>
  <c r="CG3" i="1"/>
  <c r="CG1018" i="1"/>
  <c r="BX1018" i="1"/>
  <c r="BW14" i="1"/>
  <c r="BH1000" i="1"/>
  <c r="BW533" i="1"/>
  <c r="CG583" i="1"/>
  <c r="BV581" i="1"/>
  <c r="BV827" i="1"/>
  <c r="BG432" i="1"/>
  <c r="BG1168" i="1"/>
  <c r="BX315" i="1"/>
  <c r="BG652" i="1"/>
  <c r="BG573" i="1"/>
  <c r="BE3" i="1"/>
  <c r="BV1173" i="1"/>
  <c r="BY701" i="1"/>
  <c r="BV83" i="1"/>
  <c r="CG979" i="1"/>
  <c r="CG13" i="1"/>
  <c r="BX17" i="1"/>
  <c r="BE581" i="1"/>
  <c r="CG711" i="1"/>
  <c r="BX588" i="1"/>
  <c r="BG391" i="1"/>
  <c r="BH714" i="1"/>
  <c r="BY675" i="1"/>
  <c r="CG897" i="1"/>
  <c r="BY46" i="1"/>
  <c r="BH254" i="1"/>
  <c r="BW73" i="1"/>
  <c r="BG576" i="1"/>
  <c r="BG1176" i="1"/>
  <c r="BE826" i="1"/>
  <c r="CG585" i="1"/>
  <c r="BE827" i="1"/>
  <c r="BW827" i="1"/>
  <c r="BX833" i="1"/>
  <c r="BW898" i="1"/>
  <c r="BH712" i="1"/>
  <c r="BV254" i="1"/>
  <c r="BY979" i="1"/>
  <c r="BW576" i="1"/>
  <c r="BH826" i="1"/>
  <c r="BW588" i="1"/>
  <c r="BH17" i="1"/>
  <c r="BY83" i="1"/>
  <c r="BW833" i="1"/>
  <c r="BH833" i="1"/>
  <c r="BG263" i="1"/>
  <c r="BW575" i="1"/>
  <c r="CG1175" i="1"/>
  <c r="BH1152" i="1"/>
  <c r="BE1151" i="1"/>
  <c r="BY1016" i="1"/>
  <c r="BH14" i="1"/>
  <c r="BE582" i="1"/>
  <c r="CG533" i="1"/>
  <c r="BX1110" i="1"/>
  <c r="BV1110" i="1"/>
  <c r="BG73" i="1"/>
  <c r="BH711" i="1"/>
  <c r="BE83" i="1"/>
  <c r="BE1000" i="1"/>
  <c r="BW1176" i="1"/>
  <c r="BG1016" i="1"/>
  <c r="BE1020" i="1"/>
  <c r="BV588" i="1"/>
  <c r="CG976" i="1"/>
  <c r="BE706" i="1"/>
  <c r="BG980" i="1"/>
  <c r="BX826" i="1"/>
  <c r="BG827" i="1"/>
  <c r="BE1170" i="1"/>
  <c r="BV70" i="1"/>
  <c r="BY1019" i="1"/>
  <c r="CG7" i="1"/>
  <c r="BV899" i="1"/>
  <c r="BE85" i="1"/>
  <c r="BE427" i="1"/>
  <c r="BX575" i="1"/>
  <c r="BV13" i="1"/>
  <c r="BV778" i="1"/>
  <c r="BY576" i="1"/>
  <c r="BG688" i="1"/>
  <c r="BG1110" i="1"/>
  <c r="BY70" i="1"/>
  <c r="BW1110" i="1"/>
  <c r="BH584" i="1"/>
  <c r="CG1110" i="1"/>
  <c r="BX532" i="1"/>
  <c r="BH83" i="1"/>
  <c r="BG900" i="1"/>
  <c r="BH979" i="1"/>
  <c r="BE1016" i="1"/>
  <c r="BV1020" i="1"/>
  <c r="BY1144" i="1"/>
  <c r="BY826" i="1"/>
  <c r="BH980" i="1"/>
  <c r="BX706" i="1"/>
  <c r="BG1170" i="1"/>
  <c r="BW61" i="1"/>
  <c r="BH45" i="1"/>
  <c r="BY792" i="1"/>
  <c r="BY575" i="1"/>
  <c r="BX1172" i="1"/>
  <c r="BG702" i="1"/>
  <c r="BH709" i="1"/>
  <c r="BE1175" i="1"/>
  <c r="BW261" i="1"/>
  <c r="BG895" i="1"/>
  <c r="CG710" i="1"/>
  <c r="BW584" i="1"/>
  <c r="BG582" i="1"/>
  <c r="CG70" i="1"/>
  <c r="BE61" i="1"/>
  <c r="BX710" i="1"/>
  <c r="BV710" i="1"/>
  <c r="BH900" i="1"/>
  <c r="BV1144" i="1"/>
  <c r="BE585" i="1"/>
  <c r="BY17" i="1"/>
  <c r="BY714" i="1"/>
  <c r="BV706" i="1"/>
  <c r="BE1017" i="1"/>
  <c r="BX674" i="1"/>
  <c r="BE1144" i="1"/>
  <c r="BV711" i="1"/>
  <c r="BG725" i="1"/>
  <c r="BH1175" i="1"/>
  <c r="BW792" i="1"/>
  <c r="BX792" i="1"/>
  <c r="BE315" i="1"/>
  <c r="BW16" i="1"/>
  <c r="BV791" i="1"/>
  <c r="BE791" i="1"/>
  <c r="CG1170" i="1"/>
  <c r="CG629" i="1"/>
  <c r="BY73" i="1"/>
  <c r="BH999" i="1"/>
  <c r="BY713" i="1"/>
  <c r="BE1110" i="1"/>
  <c r="BX533" i="1"/>
  <c r="BV977" i="1"/>
  <c r="BH713" i="1"/>
  <c r="BG629" i="1"/>
  <c r="BH585" i="1"/>
  <c r="BW1017" i="1"/>
  <c r="BY585" i="1"/>
  <c r="BV1017" i="1"/>
  <c r="BX581" i="1"/>
  <c r="BG714" i="1"/>
  <c r="BE46" i="1"/>
  <c r="BG581" i="1"/>
  <c r="BV976" i="1"/>
  <c r="BG898" i="1"/>
  <c r="BW585" i="1"/>
  <c r="BW1172" i="1"/>
  <c r="BX263" i="1"/>
  <c r="BY470" i="1"/>
  <c r="BV895" i="1"/>
  <c r="BG14" i="1"/>
  <c r="BG588" i="1"/>
  <c r="BH583" i="1"/>
  <c r="BW583" i="1"/>
  <c r="BY126" i="1"/>
  <c r="BX194" i="1"/>
  <c r="BX812" i="1"/>
  <c r="BE158" i="1"/>
  <c r="BW6" i="1"/>
  <c r="BX1169" i="1"/>
  <c r="BV786" i="1"/>
  <c r="CG21" i="1"/>
  <c r="CG37" i="1"/>
  <c r="BW441" i="1"/>
  <c r="BX297" i="1"/>
  <c r="CG242" i="1"/>
  <c r="BH132" i="1"/>
  <c r="CG325" i="1"/>
  <c r="CG985" i="1"/>
  <c r="BX387" i="1"/>
  <c r="CG80" i="1"/>
  <c r="BE296" i="1"/>
  <c r="BW324" i="1"/>
  <c r="BX1077" i="1"/>
  <c r="BW596" i="1"/>
  <c r="CG1042" i="1"/>
  <c r="BY537" i="1"/>
  <c r="BX786" i="1"/>
  <c r="CG281" i="1"/>
  <c r="BX323" i="1"/>
  <c r="CG221" i="1"/>
  <c r="BV363" i="1"/>
  <c r="BH249" i="1"/>
  <c r="CG363" i="1"/>
  <c r="CG299" i="1"/>
  <c r="CG334" i="1"/>
  <c r="BW590" i="1"/>
  <c r="CG854" i="1"/>
  <c r="CG953" i="1"/>
  <c r="BX108" i="1"/>
  <c r="BW489" i="1"/>
  <c r="CG479" i="1"/>
  <c r="BX161" i="1"/>
  <c r="BY430" i="1"/>
  <c r="CG93" i="1"/>
  <c r="CG699" i="1"/>
  <c r="BW332" i="1"/>
  <c r="BW626" i="1"/>
  <c r="BY31" i="1"/>
  <c r="BX66" i="1"/>
  <c r="BX209" i="1"/>
  <c r="BH645" i="1"/>
  <c r="BW31" i="1"/>
  <c r="BX277" i="1"/>
  <c r="BY809" i="1"/>
  <c r="BW21" i="1"/>
  <c r="BX156" i="1"/>
  <c r="CG153" i="1"/>
  <c r="BX1082" i="1"/>
  <c r="BY766" i="1"/>
  <c r="BV209" i="1"/>
  <c r="BY722" i="1"/>
  <c r="BW565" i="1"/>
  <c r="BY527" i="1"/>
  <c r="BW294" i="1"/>
  <c r="BG565" i="1"/>
  <c r="CG349" i="1"/>
  <c r="BY218" i="1"/>
  <c r="BW1169" i="1"/>
  <c r="CG819" i="1"/>
  <c r="BY153" i="1"/>
  <c r="BX625" i="1"/>
  <c r="BH277" i="1"/>
  <c r="BY387" i="1"/>
  <c r="BE1084" i="1"/>
  <c r="BG958" i="1"/>
  <c r="BW1078" i="1"/>
  <c r="BW540" i="1"/>
  <c r="BY277" i="1"/>
  <c r="CG431" i="1"/>
  <c r="CG290" i="1"/>
  <c r="BY349" i="1"/>
  <c r="BV401" i="1"/>
  <c r="BH75" i="1"/>
  <c r="BV774" i="1"/>
  <c r="BV848" i="1"/>
  <c r="BV19" i="1"/>
  <c r="CG766" i="1"/>
  <c r="CG919" i="1"/>
  <c r="BW156" i="1"/>
  <c r="BH809" i="1"/>
  <c r="CG107" i="1"/>
  <c r="BX853" i="1"/>
  <c r="BX705" i="1"/>
  <c r="CG738" i="1"/>
  <c r="BX619" i="1"/>
  <c r="BX67" i="1"/>
  <c r="BV251" i="1"/>
  <c r="BX68" i="1"/>
  <c r="BW671" i="1"/>
  <c r="CG1075" i="1"/>
  <c r="BE949" i="1"/>
  <c r="BX458" i="1"/>
  <c r="CG990" i="1"/>
  <c r="CG138" i="1"/>
  <c r="BV120" i="1"/>
  <c r="BW1069" i="1"/>
  <c r="BV982" i="1"/>
  <c r="CG429" i="1"/>
  <c r="BH323" i="1"/>
  <c r="CG1034" i="1"/>
  <c r="BV537" i="1"/>
  <c r="BX739" i="1"/>
  <c r="CG525" i="1"/>
  <c r="CG149" i="1"/>
  <c r="BY330" i="1"/>
  <c r="BX429" i="1"/>
  <c r="BH255" i="1"/>
  <c r="CG213" i="1"/>
  <c r="CG49" i="1"/>
  <c r="BW397" i="1"/>
  <c r="CG252" i="1"/>
  <c r="BV291" i="1"/>
  <c r="BW381" i="1"/>
  <c r="CG495" i="1"/>
  <c r="BW193" i="1"/>
  <c r="BY48" i="1"/>
  <c r="BY590" i="1"/>
  <c r="CG140" i="1"/>
  <c r="BV708" i="1"/>
  <c r="BV334" i="1"/>
  <c r="BY542" i="1"/>
  <c r="BW620" i="1"/>
  <c r="CG536" i="1"/>
  <c r="CG545" i="1"/>
  <c r="BV126" i="1"/>
  <c r="BX645" i="1"/>
  <c r="BW138" i="1"/>
  <c r="BW158" i="1"/>
  <c r="BX691" i="1"/>
  <c r="BY961" i="1"/>
  <c r="BX1033" i="1"/>
  <c r="BY919" i="1"/>
  <c r="BH209" i="1"/>
  <c r="BY737" i="1"/>
  <c r="BV620" i="1"/>
  <c r="BY618" i="1"/>
  <c r="BW1033" i="1"/>
  <c r="BH536" i="1"/>
  <c r="CG787" i="1"/>
  <c r="BX949" i="1"/>
  <c r="BG394" i="1"/>
  <c r="CG539" i="1"/>
  <c r="BY298" i="1"/>
  <c r="BW611" i="1"/>
  <c r="BG349" i="1"/>
  <c r="BX431" i="1"/>
  <c r="BY983" i="1"/>
  <c r="BW539" i="1"/>
  <c r="CG564" i="1"/>
  <c r="BE540" i="1"/>
  <c r="BY364" i="1"/>
  <c r="CG867" i="1"/>
  <c r="CG102" i="1"/>
  <c r="CG129" i="1"/>
  <c r="BY564" i="1"/>
  <c r="BH364" i="1"/>
  <c r="BH321" i="1"/>
  <c r="BH394" i="1"/>
  <c r="BG774" i="1"/>
  <c r="BV787" i="1"/>
  <c r="BV525" i="1"/>
  <c r="CG38" i="1"/>
  <c r="BX951" i="1"/>
  <c r="BH625" i="1"/>
  <c r="BW431" i="1"/>
  <c r="BY1039" i="1"/>
  <c r="BX785" i="1"/>
  <c r="BV852" i="1"/>
  <c r="BV1148" i="1"/>
  <c r="BV1074" i="1"/>
  <c r="BV365" i="1"/>
  <c r="BW333" i="1"/>
  <c r="BY788" i="1"/>
  <c r="BY767" i="1"/>
  <c r="BE1078" i="1"/>
  <c r="BW394" i="1"/>
  <c r="BV1084" i="1"/>
  <c r="BW810" i="1"/>
  <c r="BH545" i="1"/>
  <c r="BX553" i="1"/>
  <c r="CG974" i="1"/>
  <c r="BW347" i="1"/>
  <c r="BY741" i="1"/>
  <c r="CG68" i="1"/>
  <c r="BY154" i="1"/>
  <c r="BH525" i="1"/>
  <c r="BV323" i="1"/>
  <c r="BY215" i="1"/>
  <c r="CG621" i="1"/>
  <c r="BV149" i="1"/>
  <c r="BH299" i="1"/>
  <c r="BX255" i="1"/>
  <c r="BY213" i="1"/>
  <c r="CG48" i="1"/>
  <c r="BG250" i="1"/>
  <c r="CG416" i="1"/>
  <c r="BY959" i="1"/>
  <c r="BV902" i="1"/>
  <c r="CG397" i="1"/>
  <c r="BW495" i="1"/>
  <c r="BY245" i="1"/>
  <c r="BY161" i="1"/>
  <c r="BY475" i="1"/>
  <c r="BV140" i="1"/>
  <c r="CG1169" i="1"/>
  <c r="BX137" i="1"/>
  <c r="CG23" i="1"/>
  <c r="CG625" i="1"/>
  <c r="BV321" i="1"/>
  <c r="BV416" i="1"/>
  <c r="BX983" i="1"/>
  <c r="BW949" i="1"/>
  <c r="BW300" i="1"/>
  <c r="BX300" i="1"/>
  <c r="BY819" i="1"/>
  <c r="BW812" i="1"/>
  <c r="BY158" i="1"/>
  <c r="BE618" i="1"/>
  <c r="BY280" i="1"/>
  <c r="BV158" i="1"/>
  <c r="BY300" i="1"/>
  <c r="BV31" i="1"/>
  <c r="BG209" i="1"/>
  <c r="CG1035" i="1"/>
  <c r="BW56" i="1"/>
  <c r="BE1169" i="1"/>
  <c r="CG6" i="1"/>
  <c r="BY565" i="1"/>
  <c r="BW308" i="1"/>
  <c r="BE699" i="1"/>
  <c r="BX351" i="1"/>
  <c r="BY990" i="1"/>
  <c r="BG985" i="1"/>
  <c r="BV958" i="1"/>
  <c r="BV540" i="1"/>
  <c r="BX478" i="1"/>
  <c r="BW983" i="1"/>
  <c r="CG401" i="1"/>
  <c r="CG458" i="1"/>
  <c r="BX138" i="1"/>
  <c r="BG867" i="1"/>
  <c r="BG289" i="1"/>
  <c r="BE321" i="1"/>
  <c r="BV394" i="1"/>
  <c r="BH774" i="1"/>
  <c r="BX92" i="1"/>
  <c r="BE148" i="1"/>
  <c r="BW645" i="1"/>
  <c r="BW298" i="1"/>
  <c r="BW825" i="1"/>
  <c r="CG1050" i="1"/>
  <c r="BV818" i="1"/>
  <c r="BV1080" i="1"/>
  <c r="BX350" i="1"/>
  <c r="BW541" i="1"/>
  <c r="BY817" i="1"/>
  <c r="CG22" i="1"/>
  <c r="BH630" i="1"/>
  <c r="BW1081" i="1"/>
  <c r="BX218" i="1"/>
  <c r="CG348" i="1"/>
  <c r="CG478" i="1"/>
  <c r="BE988" i="1"/>
  <c r="BV867" i="1"/>
  <c r="CG726" i="1"/>
  <c r="BW1083" i="1"/>
  <c r="BV987" i="1"/>
  <c r="BX788" i="1"/>
  <c r="BX486" i="1"/>
  <c r="CG788" i="1"/>
  <c r="BX363" i="1"/>
  <c r="CG789" i="1"/>
  <c r="BX299" i="1"/>
  <c r="BY221" i="1"/>
  <c r="BV621" i="1"/>
  <c r="CG475" i="1"/>
  <c r="CG538" i="1"/>
  <c r="BX320" i="1"/>
  <c r="BY140" i="1"/>
  <c r="BX902" i="1"/>
  <c r="BX193" i="1"/>
  <c r="CG997" i="1"/>
  <c r="BY397" i="1"/>
  <c r="CG611" i="1"/>
  <c r="BW1051" i="1"/>
  <c r="BW398" i="1"/>
  <c r="BX611" i="1"/>
  <c r="BY334" i="1"/>
  <c r="BH12" i="1"/>
  <c r="BH623" i="1"/>
  <c r="BX487" i="1"/>
  <c r="BY6" i="1"/>
  <c r="BY699" i="1"/>
  <c r="CG645" i="1"/>
  <c r="BY705" i="1"/>
  <c r="CG705" i="1"/>
  <c r="BH890" i="1"/>
  <c r="BW536" i="1"/>
  <c r="BY645" i="1"/>
  <c r="BY625" i="1"/>
  <c r="BW625" i="1"/>
  <c r="CG158" i="1"/>
  <c r="BX158" i="1"/>
  <c r="BE809" i="1"/>
  <c r="BX527" i="1"/>
  <c r="BE527" i="1"/>
  <c r="BV618" i="1"/>
  <c r="BX872" i="1"/>
  <c r="CG949" i="1"/>
  <c r="CG813" i="1"/>
  <c r="BY620" i="1"/>
  <c r="BX31" i="1"/>
  <c r="BV625" i="1"/>
  <c r="BW401" i="1"/>
  <c r="BY102" i="1"/>
  <c r="BV392" i="1"/>
  <c r="BE351" i="1"/>
  <c r="BX1074" i="1"/>
  <c r="BW364" i="1"/>
  <c r="BH983" i="1"/>
  <c r="BE119" i="1"/>
  <c r="CG277" i="1"/>
  <c r="BY650" i="1"/>
  <c r="BX1080" i="1"/>
  <c r="BG24" i="1"/>
  <c r="BV348" i="1"/>
  <c r="BW1084" i="1"/>
  <c r="BH281" i="1"/>
  <c r="BG280" i="1"/>
  <c r="BV544" i="1"/>
  <c r="BE722" i="1"/>
  <c r="BW488" i="1"/>
  <c r="BW631" i="1"/>
  <c r="CG741" i="1"/>
  <c r="BG121" i="1"/>
  <c r="BW787" i="1"/>
  <c r="BG102" i="1"/>
  <c r="BV129" i="1"/>
  <c r="BX621" i="1"/>
  <c r="BX215" i="1"/>
  <c r="BV299" i="1"/>
  <c r="CG786" i="1"/>
  <c r="CG245" i="1"/>
  <c r="CG161" i="1"/>
  <c r="BV250" i="1"/>
  <c r="BX953" i="1"/>
  <c r="CG398" i="1"/>
  <c r="CG193" i="1"/>
  <c r="BV193" i="1"/>
  <c r="BY381" i="1"/>
  <c r="BG20" i="1"/>
  <c r="BY536" i="1"/>
  <c r="BH1033" i="1"/>
  <c r="CG1082" i="1"/>
  <c r="BV565" i="1"/>
  <c r="BW153" i="1"/>
  <c r="CG300" i="1"/>
  <c r="CG489" i="1"/>
  <c r="BH618" i="1"/>
  <c r="BW392" i="1"/>
  <c r="CG527" i="1"/>
  <c r="BX416" i="1"/>
  <c r="BE985" i="1"/>
  <c r="BH387" i="1"/>
  <c r="BH872" i="1"/>
  <c r="BX392" i="1"/>
  <c r="BE774" i="1"/>
  <c r="BG296" i="1"/>
  <c r="BE810" i="1"/>
  <c r="BV297" i="1"/>
  <c r="BY1084" i="1"/>
  <c r="BW349" i="1"/>
  <c r="BH990" i="1"/>
  <c r="BG324" i="1"/>
  <c r="BG387" i="1"/>
  <c r="CG399" i="1"/>
  <c r="BX75" i="1"/>
  <c r="BX394" i="1"/>
  <c r="BY867" i="1"/>
  <c r="BX545" i="1"/>
  <c r="BW985" i="1"/>
  <c r="BE387" i="1"/>
  <c r="BG700" i="1"/>
  <c r="BV102" i="1"/>
  <c r="BG1075" i="1"/>
  <c r="BX119" i="1"/>
  <c r="BH351" i="1"/>
  <c r="BY290" i="1"/>
  <c r="BX401" i="1"/>
  <c r="BY1167" i="1"/>
  <c r="BW119" i="1"/>
  <c r="BH958" i="1"/>
  <c r="BE890" i="1"/>
  <c r="BH94" i="1"/>
  <c r="BG1006" i="1"/>
  <c r="BV244" i="1"/>
  <c r="BV650" i="1"/>
  <c r="BY1080" i="1"/>
  <c r="CG950" i="1"/>
  <c r="CG1074" i="1"/>
  <c r="CG155" i="1"/>
  <c r="CG849" i="1"/>
  <c r="CG405" i="1"/>
  <c r="BY363" i="1"/>
  <c r="BE620" i="1"/>
  <c r="BW293" i="1"/>
  <c r="CG95" i="1"/>
  <c r="BV649" i="1"/>
  <c r="BY469" i="1"/>
  <c r="CG537" i="1"/>
  <c r="BY321" i="1"/>
  <c r="BW75" i="1"/>
  <c r="BY426" i="1"/>
  <c r="CG630" i="1"/>
  <c r="BV948" i="1"/>
  <c r="BH952" i="1"/>
  <c r="CG785" i="1"/>
  <c r="BY997" i="1"/>
  <c r="BW479" i="1"/>
  <c r="CG622" i="1"/>
  <c r="CG332" i="1"/>
  <c r="CG959" i="1"/>
  <c r="BV381" i="1"/>
  <c r="BX538" i="1"/>
  <c r="BX53" i="1"/>
  <c r="BY818" i="1"/>
  <c r="CG565" i="1"/>
  <c r="BX298" i="1"/>
  <c r="BG153" i="1"/>
  <c r="CG620" i="1"/>
  <c r="CG809" i="1"/>
  <c r="CG618" i="1"/>
  <c r="BH153" i="1"/>
  <c r="CG417" i="1"/>
  <c r="CG1039" i="1"/>
  <c r="BX80" i="1"/>
  <c r="BY75" i="1"/>
  <c r="BH848" i="1"/>
  <c r="BX540" i="1"/>
  <c r="BG1078" i="1"/>
  <c r="CG324" i="1"/>
  <c r="BW1079" i="1"/>
  <c r="BV289" i="1"/>
  <c r="BV24" i="1"/>
  <c r="BE848" i="1"/>
  <c r="BV296" i="1"/>
  <c r="BH810" i="1"/>
  <c r="BY848" i="1"/>
  <c r="BW774" i="1"/>
  <c r="BG321" i="1"/>
  <c r="BH324" i="1"/>
  <c r="BX985" i="1"/>
  <c r="BW387" i="1"/>
  <c r="BG399" i="1"/>
  <c r="BV478" i="1"/>
  <c r="BX1079" i="1"/>
  <c r="BW545" i="1"/>
  <c r="BY985" i="1"/>
  <c r="BX39" i="1"/>
  <c r="BW1148" i="1"/>
  <c r="BE478" i="1"/>
  <c r="BH700" i="1"/>
  <c r="BE102" i="1"/>
  <c r="BW1075" i="1"/>
  <c r="BY119" i="1"/>
  <c r="BW351" i="1"/>
  <c r="BV849" i="1"/>
  <c r="CG218" i="1"/>
  <c r="BY121" i="1"/>
  <c r="BW478" i="1"/>
  <c r="BG75" i="1"/>
  <c r="BW93" i="1"/>
  <c r="BW622" i="1"/>
  <c r="BW890" i="1"/>
  <c r="BX94" i="1"/>
  <c r="BV1006" i="1"/>
  <c r="CG767" i="1"/>
  <c r="BX851" i="1"/>
  <c r="CG1080" i="1"/>
  <c r="BV37" i="1"/>
  <c r="BX488" i="1"/>
  <c r="BX649" i="1"/>
  <c r="BG352" i="1"/>
  <c r="BE619" i="1"/>
  <c r="BH130" i="1"/>
  <c r="BX819" i="1"/>
  <c r="CG768" i="1"/>
  <c r="CG820" i="1"/>
  <c r="BY278" i="1"/>
  <c r="BX56" i="1"/>
  <c r="BX244" i="1"/>
  <c r="BH24" i="1"/>
  <c r="BV983" i="1"/>
  <c r="BY289" i="1"/>
  <c r="CG740" i="1"/>
  <c r="BV281" i="1"/>
  <c r="BX747" i="1"/>
  <c r="BX154" i="1"/>
  <c r="CG154" i="1"/>
  <c r="BX332" i="1"/>
  <c r="CG626" i="1"/>
  <c r="BY538" i="1"/>
  <c r="BY416" i="1"/>
  <c r="BX213" i="1"/>
  <c r="BY495" i="1"/>
  <c r="CG627" i="1"/>
  <c r="BV66" i="1"/>
  <c r="CG209" i="1"/>
  <c r="CG156" i="1"/>
  <c r="BV809" i="1"/>
  <c r="CG66" i="1"/>
  <c r="BX809" i="1"/>
  <c r="BX129" i="1"/>
  <c r="BX699" i="1"/>
  <c r="BW618" i="1"/>
  <c r="CG322" i="1"/>
  <c r="BY193" i="1"/>
  <c r="BV387" i="1"/>
  <c r="BV12" i="1"/>
  <c r="BE700" i="1"/>
  <c r="BE364" i="1"/>
  <c r="BG348" i="1"/>
  <c r="CG983" i="1"/>
  <c r="BG949" i="1"/>
  <c r="BH1084" i="1"/>
  <c r="BG990" i="1"/>
  <c r="BG872" i="1"/>
  <c r="BV1167" i="1"/>
  <c r="BY39" i="1"/>
  <c r="BX121" i="1"/>
  <c r="BV1081" i="1"/>
  <c r="BG364" i="1"/>
  <c r="BE545" i="1"/>
  <c r="BE349" i="1"/>
  <c r="BV1141" i="1"/>
  <c r="BE787" i="1"/>
  <c r="BY394" i="1"/>
  <c r="BX774" i="1"/>
  <c r="BV988" i="1"/>
  <c r="BH121" i="1"/>
  <c r="BG277" i="1"/>
  <c r="BW700" i="1"/>
  <c r="BH1075" i="1"/>
  <c r="CG387" i="1"/>
  <c r="BY399" i="1"/>
  <c r="BV351" i="1"/>
  <c r="BE983" i="1"/>
  <c r="BY708" i="1"/>
  <c r="BH95" i="1"/>
  <c r="CG890" i="1"/>
  <c r="BW94" i="1"/>
  <c r="BX1006" i="1"/>
  <c r="CG1081" i="1"/>
  <c r="BG290" i="1"/>
  <c r="BE1079" i="1"/>
  <c r="BX738" i="1"/>
  <c r="CG669" i="1"/>
  <c r="CG350" i="1"/>
  <c r="CG918" i="1"/>
  <c r="BY950" i="1"/>
  <c r="BV737" i="1"/>
  <c r="BG536" i="1"/>
  <c r="BV739" i="1"/>
  <c r="BY850" i="1"/>
  <c r="BW155" i="1"/>
  <c r="BV526" i="1"/>
  <c r="CG650" i="1"/>
  <c r="BG351" i="1"/>
  <c r="BX364" i="1"/>
  <c r="BW110" i="1"/>
  <c r="CG1139" i="1"/>
  <c r="BY621" i="1"/>
  <c r="CG157" i="1"/>
  <c r="BX1050" i="1"/>
  <c r="BX149" i="1"/>
  <c r="BY479" i="1"/>
  <c r="CG824" i="1"/>
  <c r="BX495" i="1"/>
  <c r="BX140" i="1"/>
  <c r="BV320" i="1"/>
  <c r="BX397" i="1"/>
  <c r="CG430" i="1"/>
  <c r="BW209" i="1"/>
  <c r="BX430" i="1"/>
  <c r="BY1033" i="1"/>
  <c r="BY820" i="1"/>
  <c r="BX618" i="1"/>
  <c r="BV298" i="1"/>
  <c r="BW1082" i="1"/>
  <c r="BW292" i="1"/>
  <c r="CG321" i="1"/>
  <c r="BX990" i="1"/>
  <c r="BY156" i="1"/>
  <c r="BH289" i="1"/>
  <c r="BW458" i="1"/>
  <c r="BX1075" i="1"/>
  <c r="BY949" i="1"/>
  <c r="BY56" i="1"/>
  <c r="BY1078" i="1"/>
  <c r="BY787" i="1"/>
  <c r="BW990" i="1"/>
  <c r="CG24" i="1"/>
  <c r="CG296" i="1"/>
  <c r="BY294" i="1"/>
  <c r="BX348" i="1"/>
  <c r="BH1078" i="1"/>
  <c r="BE24" i="1"/>
  <c r="CG294" i="1"/>
  <c r="BE218" i="1"/>
  <c r="BE80" i="1"/>
  <c r="BW988" i="1"/>
  <c r="BW1141" i="1"/>
  <c r="BY296" i="1"/>
  <c r="BX1084" i="1"/>
  <c r="BG80" i="1"/>
  <c r="BX669" i="1"/>
  <c r="BG138" i="1"/>
  <c r="BH867" i="1"/>
  <c r="BE121" i="1"/>
  <c r="BE458" i="1"/>
  <c r="BE564" i="1"/>
  <c r="CG958" i="1"/>
  <c r="BG401" i="1"/>
  <c r="CG364" i="1"/>
  <c r="BX321" i="1"/>
  <c r="BH102" i="1"/>
  <c r="BY19" i="1"/>
  <c r="BV95" i="1"/>
  <c r="BY1006" i="1"/>
  <c r="BY325" i="1"/>
  <c r="BY23" i="1"/>
  <c r="BY122" i="1"/>
  <c r="BW738" i="1"/>
  <c r="BG669" i="1"/>
  <c r="BV350" i="1"/>
  <c r="BV918" i="1"/>
  <c r="CG1108" i="1"/>
  <c r="BW456" i="1"/>
  <c r="BX291" i="1"/>
  <c r="CG610" i="1"/>
  <c r="BY918" i="1"/>
  <c r="BY1034" i="1"/>
  <c r="BG848" i="1"/>
  <c r="BY160" i="1"/>
  <c r="BY299" i="1"/>
  <c r="CG249" i="1"/>
  <c r="BW789" i="1"/>
  <c r="BX308" i="1"/>
  <c r="BX250" i="1"/>
  <c r="BW38" i="1"/>
  <c r="BY84" i="1"/>
  <c r="BY66" i="1"/>
  <c r="BX6" i="1"/>
  <c r="BE1033" i="1"/>
  <c r="BY458" i="1"/>
  <c r="BY1075" i="1"/>
  <c r="CG121" i="1"/>
  <c r="BV75" i="1"/>
  <c r="BG1084" i="1"/>
  <c r="BV872" i="1"/>
  <c r="BW850" i="1"/>
  <c r="BW218" i="1"/>
  <c r="BV399" i="1"/>
  <c r="BH988" i="1"/>
  <c r="BX1069" i="1"/>
  <c r="BE872" i="1"/>
  <c r="BH138" i="1"/>
  <c r="BV121" i="1"/>
  <c r="CG351" i="1"/>
  <c r="BH564" i="1"/>
  <c r="BH80" i="1"/>
  <c r="BY110" i="1"/>
  <c r="BE867" i="1"/>
  <c r="BG890" i="1"/>
  <c r="BH1006" i="1"/>
  <c r="BV325" i="1"/>
  <c r="BX122" i="1"/>
  <c r="BW644" i="1"/>
  <c r="CG691" i="1"/>
  <c r="BW67" i="1"/>
  <c r="BH587" i="1"/>
  <c r="BH704" i="1"/>
  <c r="BV904" i="1"/>
  <c r="BH34" i="1"/>
  <c r="BG279" i="1"/>
  <c r="BX217" i="1"/>
  <c r="BY1087" i="1"/>
  <c r="BY293" i="1"/>
  <c r="BV347" i="1"/>
  <c r="BV705" i="1"/>
  <c r="BY852" i="1"/>
  <c r="BG766" i="1"/>
  <c r="BV38" i="1"/>
  <c r="BW35" i="1"/>
  <c r="BX737" i="1"/>
  <c r="BE84" i="1"/>
  <c r="BG961" i="1"/>
  <c r="BV919" i="1"/>
  <c r="CG1167" i="1"/>
  <c r="BX820" i="1"/>
  <c r="BW426" i="1"/>
  <c r="CG1141" i="1"/>
  <c r="BW1143" i="1"/>
  <c r="BV469" i="1"/>
  <c r="BG293" i="1"/>
  <c r="BX124" i="1"/>
  <c r="CG160" i="1"/>
  <c r="BW817" i="1"/>
  <c r="BE431" i="1"/>
  <c r="BH56" i="1"/>
  <c r="BG1077" i="1"/>
  <c r="BH726" i="1"/>
  <c r="BY1056" i="1"/>
  <c r="BG185" i="1"/>
  <c r="BG736" i="1"/>
  <c r="CG708" i="1"/>
  <c r="BX1108" i="1"/>
  <c r="BX23" i="1"/>
  <c r="BG564" i="1"/>
  <c r="BY1143" i="1"/>
  <c r="BV429" i="1"/>
  <c r="BV330" i="1"/>
  <c r="CG250" i="1"/>
  <c r="BX959" i="1"/>
  <c r="BV161" i="1"/>
  <c r="CG308" i="1"/>
  <c r="BX536" i="1"/>
  <c r="BG810" i="1"/>
  <c r="CG194" i="1"/>
  <c r="BH1082" i="1"/>
  <c r="BY478" i="1"/>
  <c r="BY872" i="1"/>
  <c r="BX787" i="1"/>
  <c r="CG1079" i="1"/>
  <c r="CG75" i="1"/>
  <c r="BE75" i="1"/>
  <c r="BW24" i="1"/>
  <c r="BH296" i="1"/>
  <c r="BY700" i="1"/>
  <c r="BY324" i="1"/>
  <c r="BW564" i="1"/>
  <c r="BG545" i="1"/>
  <c r="BH218" i="1"/>
  <c r="CG988" i="1"/>
  <c r="BX958" i="1"/>
  <c r="BV564" i="1"/>
  <c r="BX867" i="1"/>
  <c r="BW1039" i="1"/>
  <c r="CG1006" i="1"/>
  <c r="BX671" i="1"/>
  <c r="BX850" i="1"/>
  <c r="BV669" i="1"/>
  <c r="BV352" i="1"/>
  <c r="BW278" i="1"/>
  <c r="BX644" i="1"/>
  <c r="BV155" i="1"/>
  <c r="CG744" i="1"/>
  <c r="CG567" i="1"/>
  <c r="BX704" i="1"/>
  <c r="BY904" i="1"/>
  <c r="BG34" i="1"/>
  <c r="BG386" i="1"/>
  <c r="BH279" i="1"/>
  <c r="CG120" i="1"/>
  <c r="BY1042" i="1"/>
  <c r="BH1143" i="1"/>
  <c r="BG818" i="1"/>
  <c r="BH21" i="1"/>
  <c r="BE705" i="1"/>
  <c r="BX852" i="1"/>
  <c r="BG194" i="1"/>
  <c r="BE766" i="1"/>
  <c r="BH736" i="1"/>
  <c r="BY35" i="1"/>
  <c r="BX84" i="1"/>
  <c r="BW919" i="1"/>
  <c r="BE280" i="1"/>
  <c r="CG1077" i="1"/>
  <c r="BX21" i="1"/>
  <c r="BV903" i="1"/>
  <c r="BY18" i="1"/>
  <c r="BV704" i="1"/>
  <c r="CG469" i="1"/>
  <c r="BV293" i="1"/>
  <c r="BH129" i="1"/>
  <c r="BH1139" i="1"/>
  <c r="BY129" i="1"/>
  <c r="BH431" i="1"/>
  <c r="CG56" i="1"/>
  <c r="BX726" i="1"/>
  <c r="BV1056" i="1"/>
  <c r="BE1083" i="1"/>
  <c r="BV1042" i="1"/>
  <c r="CG1041" i="1"/>
  <c r="BV47" i="1"/>
  <c r="BG871" i="1"/>
  <c r="BX530" i="1"/>
  <c r="BX1139" i="1"/>
  <c r="BG904" i="1"/>
  <c r="BY347" i="1"/>
  <c r="BV722" i="1"/>
  <c r="CG544" i="1"/>
  <c r="BE596" i="1"/>
  <c r="CG84" i="1"/>
  <c r="CG215" i="1"/>
  <c r="BW849" i="1"/>
  <c r="CG39" i="1"/>
  <c r="BW872" i="1"/>
  <c r="BH1034" i="1"/>
  <c r="BV154" i="1"/>
  <c r="CG948" i="1"/>
  <c r="BH108" i="1"/>
  <c r="CG1051" i="1"/>
  <c r="BV213" i="1"/>
  <c r="BY489" i="1"/>
  <c r="BV1033" i="1"/>
  <c r="BV951" i="1"/>
  <c r="BY1082" i="1"/>
  <c r="BG645" i="1"/>
  <c r="BY406" i="1"/>
  <c r="BX102" i="1"/>
  <c r="BW277" i="1"/>
  <c r="BH985" i="1"/>
  <c r="BY671" i="1"/>
  <c r="BG787" i="1"/>
  <c r="BX296" i="1"/>
  <c r="BW23" i="1"/>
  <c r="BY1077" i="1"/>
  <c r="BV1078" i="1"/>
  <c r="BY80" i="1"/>
  <c r="CG774" i="1"/>
  <c r="BX848" i="1"/>
  <c r="BW102" i="1"/>
  <c r="BV119" i="1"/>
  <c r="CG700" i="1"/>
  <c r="BE138" i="1"/>
  <c r="BX349" i="1"/>
  <c r="BG94" i="1"/>
  <c r="BW1006" i="1"/>
  <c r="BX1081" i="1"/>
  <c r="BW649" i="1"/>
  <c r="BX441" i="1"/>
  <c r="CG541" i="1"/>
  <c r="BV691" i="1"/>
  <c r="BH817" i="1"/>
  <c r="BY704" i="1"/>
  <c r="CG904" i="1"/>
  <c r="BV34" i="1"/>
  <c r="BE386" i="1"/>
  <c r="BG1087" i="1"/>
  <c r="BY34" i="1"/>
  <c r="BY1141" i="1"/>
  <c r="BG587" i="1"/>
  <c r="BE818" i="1"/>
  <c r="BG21" i="1"/>
  <c r="BW705" i="1"/>
  <c r="BV194" i="1"/>
  <c r="BH766" i="1"/>
  <c r="BE903" i="1"/>
  <c r="BE736" i="1"/>
  <c r="BV35" i="1"/>
  <c r="BG148" i="1"/>
  <c r="BG84" i="1"/>
  <c r="BG812" i="1"/>
  <c r="BX919" i="1"/>
  <c r="BH280" i="1"/>
  <c r="CG812" i="1"/>
  <c r="BX148" i="1"/>
  <c r="BV812" i="1"/>
  <c r="BX35" i="1"/>
  <c r="BV84" i="1"/>
  <c r="BW469" i="1"/>
  <c r="BE110" i="1"/>
  <c r="BE129" i="1"/>
  <c r="BG982" i="1"/>
  <c r="BG1139" i="1"/>
  <c r="BX1087" i="1"/>
  <c r="BY431" i="1"/>
  <c r="BE56" i="1"/>
  <c r="BG553" i="1"/>
  <c r="BW726" i="1"/>
  <c r="BH1056" i="1"/>
  <c r="BG426" i="1"/>
  <c r="BH1083" i="1"/>
  <c r="BW1042" i="1"/>
  <c r="BW1041" i="1"/>
  <c r="BG47" i="1"/>
  <c r="BE1143" i="1"/>
  <c r="BX871" i="1"/>
  <c r="BW124" i="1"/>
  <c r="BW553" i="1"/>
  <c r="CG817" i="1"/>
  <c r="BX736" i="1"/>
  <c r="CG1033" i="1"/>
  <c r="BY487" i="1"/>
  <c r="BV53" i="1"/>
  <c r="BV349" i="1"/>
  <c r="BV815" i="1"/>
  <c r="CG853" i="1"/>
  <c r="BY853" i="1"/>
  <c r="BV538" i="1"/>
  <c r="BE953" i="1"/>
  <c r="BX824" i="1"/>
  <c r="BX620" i="1"/>
  <c r="BE300" i="1"/>
  <c r="CG298" i="1"/>
  <c r="CG216" i="1"/>
  <c r="BV6" i="1"/>
  <c r="CG127" i="1"/>
  <c r="BE209" i="1"/>
  <c r="BH790" i="1"/>
  <c r="BW958" i="1"/>
  <c r="BX1078" i="1"/>
  <c r="BW348" i="1"/>
  <c r="BW848" i="1"/>
  <c r="CG810" i="1"/>
  <c r="BY810" i="1"/>
  <c r="BG540" i="1"/>
  <c r="CG1078" i="1"/>
  <c r="BY540" i="1"/>
  <c r="BG218" i="1"/>
  <c r="BV700" i="1"/>
  <c r="BV949" i="1"/>
  <c r="CG1084" i="1"/>
  <c r="CG394" i="1"/>
  <c r="BV810" i="1"/>
  <c r="BY95" i="1"/>
  <c r="BV94" i="1"/>
  <c r="BV39" i="1"/>
  <c r="BY1148" i="1"/>
  <c r="BV619" i="1"/>
  <c r="BV1085" i="1"/>
  <c r="BG456" i="1"/>
  <c r="BV567" i="1"/>
  <c r="BE120" i="1"/>
  <c r="BH530" i="1"/>
  <c r="BV217" i="1"/>
  <c r="BW1087" i="1"/>
  <c r="CG1069" i="1"/>
  <c r="BW1056" i="1"/>
  <c r="BG722" i="1"/>
  <c r="BH820" i="1"/>
  <c r="BG852" i="1"/>
  <c r="BH487" i="1"/>
  <c r="BE194" i="1"/>
  <c r="BG38" i="1"/>
  <c r="BH903" i="1"/>
  <c r="BG35" i="1"/>
  <c r="BH737" i="1"/>
  <c r="BY148" i="1"/>
  <c r="BE961" i="1"/>
  <c r="BE919" i="1"/>
  <c r="BE951" i="1"/>
  <c r="BW280" i="1"/>
  <c r="BY812" i="1"/>
  <c r="BW587" i="1"/>
  <c r="CG487" i="1"/>
  <c r="BW120" i="1"/>
  <c r="BG120" i="1"/>
  <c r="CG124" i="1"/>
  <c r="BV110" i="1"/>
  <c r="BE160" i="1"/>
  <c r="BX982" i="1"/>
  <c r="BV1139" i="1"/>
  <c r="BV18" i="1"/>
  <c r="BH1077" i="1"/>
  <c r="BE553" i="1"/>
  <c r="BY185" i="1"/>
  <c r="CG426" i="1"/>
  <c r="BG1083" i="1"/>
  <c r="BW47" i="1"/>
  <c r="BE347" i="1"/>
  <c r="CG185" i="1"/>
  <c r="BE817" i="1"/>
  <c r="BV431" i="1"/>
  <c r="CG386" i="1"/>
  <c r="BW84" i="1"/>
  <c r="BW815" i="1"/>
  <c r="BH961" i="1"/>
  <c r="BW691" i="1"/>
  <c r="BX700" i="1"/>
  <c r="BV747" i="1"/>
  <c r="CG126" i="1"/>
  <c r="BX947" i="1"/>
  <c r="BW95" i="1"/>
  <c r="BG158" i="1"/>
  <c r="BV1075" i="1"/>
  <c r="BY958" i="1"/>
  <c r="BH540" i="1"/>
  <c r="BV985" i="1"/>
  <c r="BY401" i="1"/>
  <c r="BX324" i="1"/>
  <c r="BH458" i="1"/>
  <c r="BH401" i="1"/>
  <c r="BH399" i="1"/>
  <c r="CG94" i="1"/>
  <c r="BG1081" i="1"/>
  <c r="BG631" i="1"/>
  <c r="BG817" i="1"/>
  <c r="BH904" i="1"/>
  <c r="BE530" i="1"/>
  <c r="CG1087" i="1"/>
  <c r="BV587" i="1"/>
  <c r="BG820" i="1"/>
  <c r="BH705" i="1"/>
  <c r="BV487" i="1"/>
  <c r="CG737" i="1"/>
  <c r="BW961" i="1"/>
  <c r="BG951" i="1"/>
  <c r="BY553" i="1"/>
  <c r="BH18" i="1"/>
  <c r="BV279" i="1"/>
  <c r="BH293" i="1"/>
  <c r="BG110" i="1"/>
  <c r="BY987" i="1"/>
  <c r="BE18" i="1"/>
  <c r="BH553" i="1"/>
  <c r="BG1056" i="1"/>
  <c r="BE426" i="1"/>
  <c r="BE1042" i="1"/>
  <c r="BY47" i="1"/>
  <c r="CG871" i="1"/>
  <c r="BX120" i="1"/>
  <c r="BY120" i="1"/>
  <c r="BH160" i="1"/>
  <c r="BX544" i="1"/>
  <c r="BE815" i="1"/>
  <c r="BY596" i="1"/>
  <c r="BW974" i="1"/>
  <c r="BG740" i="1"/>
  <c r="BG987" i="1"/>
  <c r="BY38" i="1"/>
  <c r="BX1056" i="1"/>
  <c r="BV890" i="1"/>
  <c r="BE217" i="1"/>
  <c r="BY407" i="1"/>
  <c r="BG298" i="1"/>
  <c r="BG300" i="1"/>
  <c r="BV645" i="1"/>
  <c r="BE156" i="1"/>
  <c r="BH71" i="1"/>
  <c r="BX242" i="1"/>
  <c r="BH960" i="1"/>
  <c r="BX333" i="1"/>
  <c r="BV855" i="1"/>
  <c r="BH1015" i="1"/>
  <c r="BH986" i="1"/>
  <c r="BX525" i="1"/>
  <c r="BH215" i="1"/>
  <c r="BH786" i="1"/>
  <c r="BG1034" i="1"/>
  <c r="BH777" i="1"/>
  <c r="CG697" i="1"/>
  <c r="BW243" i="1"/>
  <c r="CG109" i="1"/>
  <c r="BW811" i="1"/>
  <c r="CG543" i="1"/>
  <c r="BY624" i="1"/>
  <c r="BW400" i="1"/>
  <c r="BY1140" i="1"/>
  <c r="CG981" i="1"/>
  <c r="BH407" i="1"/>
  <c r="BH259" i="1"/>
  <c r="BV1082" i="1"/>
  <c r="BW18" i="1"/>
  <c r="BE392" i="1"/>
  <c r="BY249" i="1"/>
  <c r="BY611" i="1"/>
  <c r="BW809" i="1"/>
  <c r="CG289" i="1"/>
  <c r="BX565" i="1"/>
  <c r="BW121" i="1"/>
  <c r="BW289" i="1"/>
  <c r="BE401" i="1"/>
  <c r="BW80" i="1"/>
  <c r="BV364" i="1"/>
  <c r="BX988" i="1"/>
  <c r="BV458" i="1"/>
  <c r="BW918" i="1"/>
  <c r="CG644" i="1"/>
  <c r="BV67" i="1"/>
  <c r="BV817" i="1"/>
  <c r="BW904" i="1"/>
  <c r="CG530" i="1"/>
  <c r="BH217" i="1"/>
  <c r="BV1087" i="1"/>
  <c r="BV530" i="1"/>
  <c r="BE820" i="1"/>
  <c r="BW487" i="1"/>
  <c r="BE38" i="1"/>
  <c r="BV736" i="1"/>
  <c r="CG961" i="1"/>
  <c r="CG951" i="1"/>
  <c r="BY530" i="1"/>
  <c r="BH815" i="1"/>
  <c r="BH818" i="1"/>
  <c r="BH982" i="1"/>
  <c r="BX587" i="1"/>
  <c r="CG553" i="1"/>
  <c r="BV426" i="1"/>
  <c r="BX1042" i="1"/>
  <c r="CG47" i="1"/>
  <c r="BG1143" i="1"/>
  <c r="CG217" i="1"/>
  <c r="BW530" i="1"/>
  <c r="BY736" i="1"/>
  <c r="BG1069" i="1"/>
  <c r="BE544" i="1"/>
  <c r="CG815" i="1"/>
  <c r="CG596" i="1"/>
  <c r="BX974" i="1"/>
  <c r="CG987" i="1"/>
  <c r="BY386" i="1"/>
  <c r="BX596" i="1"/>
  <c r="BV21" i="1"/>
  <c r="BE1041" i="1"/>
  <c r="CG962" i="1"/>
  <c r="BH819" i="1"/>
  <c r="BE625" i="1"/>
  <c r="BH298" i="1"/>
  <c r="BH300" i="1"/>
  <c r="BV153" i="1"/>
  <c r="BE565" i="1"/>
  <c r="CG777" i="1"/>
  <c r="BY697" i="1"/>
  <c r="BG814" i="1"/>
  <c r="BH1055" i="1"/>
  <c r="BH811" i="1"/>
  <c r="BW216" i="1"/>
  <c r="BG1040" i="1"/>
  <c r="BY400" i="1"/>
  <c r="BH1140" i="1"/>
  <c r="CG147" i="1"/>
  <c r="CG407" i="1"/>
  <c r="BW259" i="1"/>
  <c r="BY288" i="1"/>
  <c r="BW66" i="1"/>
  <c r="BY622" i="1"/>
  <c r="CG1056" i="1"/>
  <c r="BV486" i="1"/>
  <c r="BX813" i="1"/>
  <c r="BX626" i="1"/>
  <c r="CG736" i="1"/>
  <c r="BX95" i="1"/>
  <c r="BV545" i="1"/>
  <c r="BG458" i="1"/>
  <c r="BV990" i="1"/>
  <c r="BE277" i="1"/>
  <c r="BV324" i="1"/>
  <c r="BV80" i="1"/>
  <c r="BW296" i="1"/>
  <c r="BY138" i="1"/>
  <c r="BG119" i="1"/>
  <c r="BV300" i="1"/>
  <c r="BG93" i="1"/>
  <c r="BW386" i="1"/>
  <c r="BV215" i="1"/>
  <c r="CG320" i="1"/>
  <c r="BW320" i="1"/>
  <c r="BY951" i="1"/>
  <c r="BV156" i="1"/>
  <c r="BX816" i="1"/>
  <c r="BE990" i="1"/>
  <c r="BY348" i="1"/>
  <c r="BG478" i="1"/>
  <c r="BY545" i="1"/>
  <c r="BG95" i="1"/>
  <c r="BH469" i="1"/>
  <c r="BY649" i="1"/>
  <c r="BW567" i="1"/>
  <c r="BG704" i="1"/>
  <c r="BH386" i="1"/>
  <c r="BW217" i="1"/>
  <c r="CG34" i="1"/>
  <c r="BH852" i="1"/>
  <c r="BW194" i="1"/>
  <c r="BH35" i="1"/>
  <c r="BW148" i="1"/>
  <c r="BH812" i="1"/>
  <c r="BX818" i="1"/>
  <c r="CG35" i="1"/>
  <c r="BE124" i="1"/>
  <c r="BW982" i="1"/>
  <c r="BG726" i="1"/>
  <c r="BE185" i="1"/>
  <c r="BV1083" i="1"/>
  <c r="BH1041" i="1"/>
  <c r="BH47" i="1"/>
  <c r="BX34" i="1"/>
  <c r="BV726" i="1"/>
  <c r="BW820" i="1"/>
  <c r="BE1167" i="1"/>
  <c r="BX815" i="1"/>
  <c r="BG974" i="1"/>
  <c r="BE740" i="1"/>
  <c r="BH1141" i="1"/>
  <c r="BX47" i="1"/>
  <c r="BX817" i="1"/>
  <c r="BX1083" i="1"/>
  <c r="BV553" i="1"/>
  <c r="CG256" i="1"/>
  <c r="BE6" i="1"/>
  <c r="BH565" i="1"/>
  <c r="BW485" i="1"/>
  <c r="BW125" i="1"/>
  <c r="BY814" i="1"/>
  <c r="BY1055" i="1"/>
  <c r="BY811" i="1"/>
  <c r="BY216" i="1"/>
  <c r="BW1040" i="1"/>
  <c r="BH516" i="1"/>
  <c r="BW1086" i="1"/>
  <c r="BY777" i="1"/>
  <c r="BH256" i="1"/>
  <c r="BH268" i="1"/>
  <c r="BH1076" i="1"/>
  <c r="BY356" i="1"/>
  <c r="BH184" i="1"/>
  <c r="BW159" i="1"/>
  <c r="CG159" i="1"/>
  <c r="BH835" i="1"/>
  <c r="CG123" i="1"/>
  <c r="BY529" i="1"/>
  <c r="CG965" i="1"/>
  <c r="BW632" i="1"/>
  <c r="BV611" i="1"/>
  <c r="BX93" i="1"/>
  <c r="BE292" i="1"/>
  <c r="BW699" i="1"/>
  <c r="BV590" i="1"/>
  <c r="BV308" i="1"/>
  <c r="BH157" i="1"/>
  <c r="CG952" i="1"/>
  <c r="BX505" i="1"/>
  <c r="BY209" i="1"/>
  <c r="BE958" i="1"/>
  <c r="BE394" i="1"/>
  <c r="BG983" i="1"/>
  <c r="BG392" i="1"/>
  <c r="BX399" i="1"/>
  <c r="BY669" i="1"/>
  <c r="BV138" i="1"/>
  <c r="BW767" i="1"/>
  <c r="BV278" i="1"/>
  <c r="CG297" i="1"/>
  <c r="BW365" i="1"/>
  <c r="BE704" i="1"/>
  <c r="BG217" i="1"/>
  <c r="BX1167" i="1"/>
  <c r="BV820" i="1"/>
  <c r="CG852" i="1"/>
  <c r="BV766" i="1"/>
  <c r="BV148" i="1"/>
  <c r="BX961" i="1"/>
  <c r="BW951" i="1"/>
  <c r="BG124" i="1"/>
  <c r="BE1139" i="1"/>
  <c r="BY726" i="1"/>
  <c r="BH426" i="1"/>
  <c r="BG1041" i="1"/>
  <c r="BG347" i="1"/>
  <c r="BY1083" i="1"/>
  <c r="CG18" i="1"/>
  <c r="BE974" i="1"/>
  <c r="BY740" i="1"/>
  <c r="BV1069" i="1"/>
  <c r="BX38" i="1"/>
  <c r="BV1143" i="1"/>
  <c r="BG620" i="1"/>
  <c r="BG1033" i="1"/>
  <c r="BH66" i="1"/>
  <c r="BG618" i="1"/>
  <c r="BH526" i="1"/>
  <c r="BG768" i="1"/>
  <c r="BH291" i="1"/>
  <c r="BX281" i="1"/>
  <c r="CG485" i="1"/>
  <c r="CG243" i="1"/>
  <c r="BH147" i="1"/>
  <c r="BH216" i="1"/>
  <c r="BG400" i="1"/>
  <c r="BG1086" i="1"/>
  <c r="BG407" i="1"/>
  <c r="CG268" i="1"/>
  <c r="BW552" i="1"/>
  <c r="BY946" i="1"/>
  <c r="BH128" i="1"/>
  <c r="BY485" i="1"/>
  <c r="BW835" i="1"/>
  <c r="BH123" i="1"/>
  <c r="BH962" i="1"/>
  <c r="BH2" i="1"/>
  <c r="BY243" i="1"/>
  <c r="BG611" i="1"/>
  <c r="BH93" i="1"/>
  <c r="BG292" i="1"/>
  <c r="BV699" i="1"/>
  <c r="BH590" i="1"/>
  <c r="BX475" i="1"/>
  <c r="BV824" i="1"/>
  <c r="BE902" i="1"/>
  <c r="BH489" i="1"/>
  <c r="BH193" i="1"/>
  <c r="BG252" i="1"/>
  <c r="BV527" i="1"/>
  <c r="BG959" i="1"/>
  <c r="BX1039" i="1"/>
  <c r="BH416" i="1"/>
  <c r="BH622" i="1"/>
  <c r="BE334" i="1"/>
  <c r="BG789" i="1"/>
  <c r="BW161" i="1"/>
  <c r="BH479" i="1"/>
  <c r="BG538" i="1"/>
  <c r="BG495" i="1"/>
  <c r="BW854" i="1"/>
  <c r="BH320" i="1"/>
  <c r="BH245" i="1"/>
  <c r="BY890" i="1"/>
  <c r="BV1050" i="1"/>
  <c r="BE542" i="1"/>
  <c r="BX153" i="1"/>
  <c r="BX289" i="1"/>
  <c r="BH119" i="1"/>
  <c r="BE1006" i="1"/>
  <c r="BW350" i="1"/>
  <c r="BW1108" i="1"/>
  <c r="CG704" i="1"/>
  <c r="BG530" i="1"/>
  <c r="BY217" i="1"/>
  <c r="BW34" i="1"/>
  <c r="BH951" i="1"/>
  <c r="BX1143" i="1"/>
  <c r="BE812" i="1"/>
  <c r="BV124" i="1"/>
  <c r="BG160" i="1"/>
  <c r="BY1139" i="1"/>
  <c r="BG56" i="1"/>
  <c r="BE726" i="1"/>
  <c r="BX426" i="1"/>
  <c r="BV1041" i="1"/>
  <c r="BW185" i="1"/>
  <c r="CG293" i="1"/>
  <c r="BG544" i="1"/>
  <c r="BG815" i="1"/>
  <c r="BH974" i="1"/>
  <c r="BY587" i="1"/>
  <c r="BX185" i="1"/>
  <c r="BH84" i="1"/>
  <c r="BH158" i="1"/>
  <c r="BG6" i="1"/>
  <c r="BG610" i="1"/>
  <c r="BY53" i="1"/>
  <c r="BV132" i="1"/>
  <c r="BH785" i="1"/>
  <c r="BG697" i="1"/>
  <c r="BH814" i="1"/>
  <c r="BW147" i="1"/>
  <c r="BG624" i="1"/>
  <c r="BH400" i="1"/>
  <c r="BG981" i="1"/>
  <c r="BW407" i="1"/>
  <c r="BG288" i="1"/>
  <c r="CG552" i="1"/>
  <c r="BW946" i="1"/>
  <c r="CG128" i="1"/>
  <c r="BH981" i="1"/>
  <c r="CG835" i="1"/>
  <c r="BG33" i="1"/>
  <c r="BW962" i="1"/>
  <c r="BW2" i="1"/>
  <c r="BY1086" i="1"/>
  <c r="BE611" i="1"/>
  <c r="BV93" i="1"/>
  <c r="BH292" i="1"/>
  <c r="BE19" i="1"/>
  <c r="BG590" i="1"/>
  <c r="BV475" i="1"/>
  <c r="BY824" i="1"/>
  <c r="BH902" i="1"/>
  <c r="BE489" i="1"/>
  <c r="BG193" i="1"/>
  <c r="BX252" i="1"/>
  <c r="BH1051" i="1"/>
  <c r="BH959" i="1"/>
  <c r="BG953" i="1"/>
  <c r="BW416" i="1"/>
  <c r="BX622" i="1"/>
  <c r="BW334" i="1"/>
  <c r="BV789" i="1"/>
  <c r="BG626" i="1"/>
  <c r="BV479" i="1"/>
  <c r="BH538" i="1"/>
  <c r="BE495" i="1"/>
  <c r="BX854" i="1"/>
  <c r="BE320" i="1"/>
  <c r="BX245" i="1"/>
  <c r="BE998" i="1"/>
  <c r="BV20" i="1"/>
  <c r="BW526" i="1"/>
  <c r="BH195" i="1"/>
  <c r="BV122" i="1"/>
  <c r="BV853" i="1"/>
  <c r="CG381" i="1"/>
  <c r="BW819" i="1"/>
  <c r="BY308" i="1"/>
  <c r="BX24" i="1"/>
  <c r="BH478" i="1"/>
  <c r="BY24" i="1"/>
  <c r="CG848" i="1"/>
  <c r="BE95" i="1"/>
  <c r="BW650" i="1"/>
  <c r="BV738" i="1"/>
  <c r="BX567" i="1"/>
  <c r="BX386" i="1"/>
  <c r="BH1087" i="1"/>
  <c r="BE21" i="1"/>
  <c r="BE487" i="1"/>
  <c r="BV961" i="1"/>
  <c r="BV280" i="1"/>
  <c r="BW737" i="1"/>
  <c r="BX469" i="1"/>
  <c r="BX160" i="1"/>
  <c r="BE1077" i="1"/>
  <c r="BE1056" i="1"/>
  <c r="CG1083" i="1"/>
  <c r="CG110" i="1"/>
  <c r="BW766" i="1"/>
  <c r="BW544" i="1"/>
  <c r="BY974" i="1"/>
  <c r="BY124" i="1"/>
  <c r="BX1041" i="1"/>
  <c r="BH965" i="1"/>
  <c r="BG156" i="1"/>
  <c r="BH6" i="1"/>
  <c r="BG819" i="1"/>
  <c r="BV107" i="1"/>
  <c r="BY335" i="1"/>
  <c r="BH139" i="1"/>
  <c r="BH788" i="1"/>
  <c r="BH363" i="1"/>
  <c r="BW697" i="1"/>
  <c r="BW109" i="1"/>
  <c r="CG811" i="1"/>
  <c r="BH624" i="1"/>
  <c r="BW516" i="1"/>
  <c r="BY981" i="1"/>
  <c r="BW256" i="1"/>
  <c r="BW288" i="1"/>
  <c r="BY552" i="1"/>
  <c r="BY184" i="1"/>
  <c r="BG1142" i="1"/>
  <c r="BH531" i="1"/>
  <c r="BG698" i="1"/>
  <c r="BY33" i="1"/>
  <c r="BW965" i="1"/>
  <c r="BY2" i="1"/>
  <c r="BE430" i="1"/>
  <c r="BH708" i="1"/>
  <c r="BX292" i="1"/>
  <c r="BH19" i="1"/>
  <c r="BE308" i="1"/>
  <c r="BG475" i="1"/>
  <c r="BH997" i="1"/>
  <c r="BW902" i="1"/>
  <c r="BG31" i="1"/>
  <c r="BW140" i="1"/>
  <c r="BY252" i="1"/>
  <c r="BX1051" i="1"/>
  <c r="BW959" i="1"/>
  <c r="BW953" i="1"/>
  <c r="BV398" i="1"/>
  <c r="BE250" i="1"/>
  <c r="BG332" i="1"/>
  <c r="BX789" i="1"/>
  <c r="BH626" i="1"/>
  <c r="BG381" i="1"/>
  <c r="BH48" i="1"/>
  <c r="BV495" i="1"/>
  <c r="BE213" i="1"/>
  <c r="BE397" i="1"/>
  <c r="BW245" i="1"/>
  <c r="BH998" i="1"/>
  <c r="BH1035" i="1"/>
  <c r="BG195" i="1"/>
  <c r="BH322" i="1"/>
  <c r="BY1079" i="1"/>
  <c r="BY250" i="1"/>
  <c r="BV536" i="1"/>
  <c r="BG988" i="1"/>
  <c r="BG244" i="1"/>
  <c r="BE587" i="1"/>
  <c r="BE34" i="1"/>
  <c r="BE1087" i="1"/>
  <c r="BX722" i="1"/>
  <c r="BW1077" i="1"/>
  <c r="BV871" i="1"/>
  <c r="BW279" i="1"/>
  <c r="BH1167" i="1"/>
  <c r="BX293" i="1"/>
  <c r="BW698" i="1"/>
  <c r="BE1082" i="1"/>
  <c r="BY825" i="1"/>
  <c r="BV480" i="1"/>
  <c r="BH739" i="1"/>
  <c r="BH68" i="1"/>
  <c r="CG125" i="1"/>
  <c r="BY147" i="1"/>
  <c r="BY1040" i="1"/>
  <c r="CG1086" i="1"/>
  <c r="BY268" i="1"/>
  <c r="BW356" i="1"/>
  <c r="BH159" i="1"/>
  <c r="CG531" i="1"/>
  <c r="BH33" i="1"/>
  <c r="BY214" i="1"/>
  <c r="BE126" i="1"/>
  <c r="BE93" i="1"/>
  <c r="BY292" i="1"/>
  <c r="BX590" i="1"/>
  <c r="BW824" i="1"/>
  <c r="CG902" i="1"/>
  <c r="BE193" i="1"/>
  <c r="BG527" i="1"/>
  <c r="BV959" i="1"/>
  <c r="BG416" i="1"/>
  <c r="BW250" i="1"/>
  <c r="BE789" i="1"/>
  <c r="BY626" i="1"/>
  <c r="BE48" i="1"/>
  <c r="BV854" i="1"/>
  <c r="BG397" i="1"/>
  <c r="BH127" i="1"/>
  <c r="BG1035" i="1"/>
  <c r="BV195" i="1"/>
  <c r="BW816" i="1"/>
  <c r="BY765" i="1"/>
  <c r="BH813" i="1"/>
  <c r="BH1054" i="1"/>
  <c r="BH417" i="1"/>
  <c r="BV623" i="1"/>
  <c r="BH627" i="1"/>
  <c r="BW505" i="1"/>
  <c r="BE295" i="1"/>
  <c r="CG505" i="1"/>
  <c r="CG20" i="1"/>
  <c r="BH333" i="1"/>
  <c r="BV295" i="1"/>
  <c r="BW790" i="1"/>
  <c r="BE107" i="1"/>
  <c r="BX825" i="1"/>
  <c r="BH32" i="1"/>
  <c r="BH49" i="1"/>
  <c r="BG960" i="1"/>
  <c r="BG335" i="1"/>
  <c r="BW251" i="1"/>
  <c r="BX768" i="1"/>
  <c r="BV648" i="1"/>
  <c r="BG855" i="1"/>
  <c r="CG947" i="1"/>
  <c r="BW322" i="1"/>
  <c r="BH539" i="1"/>
  <c r="BX765" i="1"/>
  <c r="BW20" i="1"/>
  <c r="CG623" i="1"/>
  <c r="BY253" i="1"/>
  <c r="BX1035" i="1"/>
  <c r="BV137" i="1"/>
  <c r="BG323" i="1"/>
  <c r="BH486" i="1"/>
  <c r="BV952" i="1"/>
  <c r="BX330" i="1"/>
  <c r="CG649" i="1"/>
  <c r="BY244" i="1"/>
  <c r="BX631" i="1"/>
  <c r="BE325" i="1"/>
  <c r="BG767" i="1"/>
  <c r="BG650" i="1"/>
  <c r="BG851" i="1"/>
  <c r="BV850" i="1"/>
  <c r="BV1079" i="1"/>
  <c r="BH37" i="1"/>
  <c r="BX1148" i="1"/>
  <c r="BH488" i="1"/>
  <c r="BH350" i="1"/>
  <c r="BG918" i="1"/>
  <c r="BG441" i="1"/>
  <c r="BE644" i="1"/>
  <c r="BW1074" i="1"/>
  <c r="BG1108" i="1"/>
  <c r="BY155" i="1"/>
  <c r="BE456" i="1"/>
  <c r="BY691" i="1"/>
  <c r="BX405" i="1"/>
  <c r="BH744" i="1"/>
  <c r="BE631" i="1"/>
  <c r="CG244" i="1"/>
  <c r="BX325" i="1"/>
  <c r="BX365" i="1"/>
  <c r="BV1108" i="1"/>
  <c r="BH30" i="1"/>
  <c r="BV531" i="1"/>
  <c r="BE835" i="1"/>
  <c r="BG268" i="1"/>
  <c r="BX698" i="1"/>
  <c r="BG123" i="1"/>
  <c r="BG243" i="1"/>
  <c r="BV33" i="1"/>
  <c r="BX109" i="1"/>
  <c r="BG529" i="1"/>
  <c r="BX946" i="1"/>
  <c r="BX147" i="1"/>
  <c r="BG811" i="1"/>
  <c r="BE543" i="1"/>
  <c r="BG216" i="1"/>
  <c r="BV2" i="1"/>
  <c r="BX1040" i="1"/>
  <c r="BG516" i="1"/>
  <c r="BV1086" i="1"/>
  <c r="BE981" i="1"/>
  <c r="CG139" i="1"/>
  <c r="BG137" i="1"/>
  <c r="CG92" i="1"/>
  <c r="BY291" i="1"/>
  <c r="BG130" i="1"/>
  <c r="BY255" i="1"/>
  <c r="BX986" i="1"/>
  <c r="BE258" i="1"/>
  <c r="BE525" i="1"/>
  <c r="BE249" i="1"/>
  <c r="BG157" i="1"/>
  <c r="BG299" i="1"/>
  <c r="BG785" i="1"/>
  <c r="CG132" i="1"/>
  <c r="BY132" i="1"/>
  <c r="BY281" i="1"/>
  <c r="BW132" i="1"/>
  <c r="BW281" i="1"/>
  <c r="BW741" i="1"/>
  <c r="BW1034" i="1"/>
  <c r="BV290" i="1"/>
  <c r="CG280" i="1"/>
  <c r="BY125" i="1"/>
  <c r="BV218" i="1"/>
  <c r="BE1075" i="1"/>
  <c r="BY851" i="1"/>
  <c r="CG122" i="1"/>
  <c r="BW160" i="1"/>
  <c r="BG487" i="1"/>
  <c r="BG903" i="1"/>
  <c r="BE737" i="1"/>
  <c r="BH919" i="1"/>
  <c r="BW852" i="1"/>
  <c r="BE293" i="1"/>
  <c r="BX347" i="1"/>
  <c r="BY871" i="1"/>
  <c r="BW129" i="1"/>
  <c r="BG1167" i="1"/>
  <c r="BV974" i="1"/>
  <c r="BH987" i="1"/>
  <c r="BX766" i="1"/>
  <c r="BY128" i="1"/>
  <c r="BG1169" i="1"/>
  <c r="BH125" i="1"/>
  <c r="BG543" i="1"/>
  <c r="CG1040" i="1"/>
  <c r="CG698" i="1"/>
  <c r="BH288" i="1"/>
  <c r="CG356" i="1"/>
  <c r="BH1142" i="1"/>
  <c r="BG835" i="1"/>
  <c r="CG33" i="1"/>
  <c r="CG2" i="1"/>
  <c r="BG126" i="1"/>
  <c r="BY93" i="1"/>
  <c r="BG699" i="1"/>
  <c r="BH308" i="1"/>
  <c r="BH824" i="1"/>
  <c r="BY902" i="1"/>
  <c r="BH140" i="1"/>
  <c r="BW527" i="1"/>
  <c r="BG1039" i="1"/>
  <c r="BE416" i="1"/>
  <c r="BH250" i="1"/>
  <c r="BH789" i="1"/>
  <c r="BG479" i="1"/>
  <c r="BG48" i="1"/>
  <c r="BH854" i="1"/>
  <c r="BH397" i="1"/>
  <c r="BV127" i="1"/>
  <c r="BV1035" i="1"/>
  <c r="BX195" i="1"/>
  <c r="BG816" i="1"/>
  <c r="BG90" i="1"/>
  <c r="BW813" i="1"/>
  <c r="BW1054" i="1"/>
  <c r="BV417" i="1"/>
  <c r="BG542" i="1"/>
  <c r="BW627" i="1"/>
  <c r="BH505" i="1"/>
  <c r="BX295" i="1"/>
  <c r="BY1054" i="1"/>
  <c r="CG32" i="1"/>
  <c r="BH648" i="1"/>
  <c r="BH20" i="1"/>
  <c r="BG398" i="1"/>
  <c r="BW107" i="1"/>
  <c r="BV825" i="1"/>
  <c r="BG32" i="1"/>
  <c r="BV49" i="1"/>
  <c r="BV960" i="1"/>
  <c r="BX335" i="1"/>
  <c r="BE333" i="1"/>
  <c r="BY768" i="1"/>
  <c r="BX648" i="1"/>
  <c r="BW855" i="1"/>
  <c r="CG790" i="1"/>
  <c r="BW528" i="1"/>
  <c r="CG825" i="1"/>
  <c r="BW542" i="1"/>
  <c r="BW1035" i="1"/>
  <c r="CG12" i="1"/>
  <c r="BY960" i="1"/>
  <c r="BW998" i="1"/>
  <c r="BH137" i="1"/>
  <c r="BE323" i="1"/>
  <c r="BG149" i="1"/>
  <c r="BG429" i="1"/>
  <c r="BG154" i="1"/>
  <c r="CG352" i="1"/>
  <c r="BY786" i="1"/>
  <c r="BW619" i="1"/>
  <c r="BG325" i="1"/>
  <c r="BE767" i="1"/>
  <c r="BH650" i="1"/>
  <c r="BE851" i="1"/>
  <c r="BG850" i="1"/>
  <c r="BG122" i="1"/>
  <c r="BX37" i="1"/>
  <c r="BG294" i="1"/>
  <c r="BY488" i="1"/>
  <c r="BE350" i="1"/>
  <c r="BE950" i="1"/>
  <c r="BV441" i="1"/>
  <c r="BH644" i="1"/>
  <c r="BY1074" i="1"/>
  <c r="BE1108" i="1"/>
  <c r="BE541" i="1"/>
  <c r="BY456" i="1"/>
  <c r="BE297" i="1"/>
  <c r="BG405" i="1"/>
  <c r="BW744" i="1"/>
  <c r="BV631" i="1"/>
  <c r="CG851" i="1"/>
  <c r="BX30" i="1"/>
  <c r="BW244" i="1"/>
  <c r="BV405" i="1"/>
  <c r="BH741" i="1"/>
  <c r="BX531" i="1"/>
  <c r="BV835" i="1"/>
  <c r="BV268" i="1"/>
  <c r="BE288" i="1"/>
  <c r="BV123" i="1"/>
  <c r="BV243" i="1"/>
  <c r="BX33" i="1"/>
  <c r="BE356" i="1"/>
  <c r="BE1055" i="1"/>
  <c r="BE962" i="1"/>
  <c r="BE184" i="1"/>
  <c r="BE965" i="1"/>
  <c r="BV543" i="1"/>
  <c r="BV216" i="1"/>
  <c r="BX2" i="1"/>
  <c r="BE407" i="1"/>
  <c r="BV516" i="1"/>
  <c r="BX1086" i="1"/>
  <c r="BV981" i="1"/>
  <c r="BW139" i="1"/>
  <c r="CG137" i="1"/>
  <c r="BG108" i="1"/>
  <c r="CG291" i="1"/>
  <c r="BE130" i="1"/>
  <c r="CG255" i="1"/>
  <c r="BV92" i="1"/>
  <c r="BG258" i="1"/>
  <c r="BG525" i="1"/>
  <c r="BG249" i="1"/>
  <c r="BE157" i="1"/>
  <c r="BE299" i="1"/>
  <c r="BE785" i="1"/>
  <c r="CG486" i="1"/>
  <c r="BY486" i="1"/>
  <c r="BY429" i="1"/>
  <c r="BW486" i="1"/>
  <c r="BW429" i="1"/>
  <c r="BW786" i="1"/>
  <c r="BW785" i="1"/>
  <c r="BE429" i="1"/>
  <c r="BE289" i="1"/>
  <c r="BE348" i="1"/>
  <c r="CG365" i="1"/>
  <c r="CG347" i="1"/>
  <c r="BH194" i="1"/>
  <c r="BX279" i="1"/>
  <c r="BH1042" i="1"/>
  <c r="BX904" i="1"/>
  <c r="CG119" i="1"/>
  <c r="BV819" i="1"/>
  <c r="BE324" i="1"/>
  <c r="BX650" i="1"/>
  <c r="BY774" i="1"/>
  <c r="BX1141" i="1"/>
  <c r="BX890" i="1"/>
  <c r="BY352" i="1"/>
  <c r="BV744" i="1"/>
  <c r="CG982" i="1"/>
  <c r="BW903" i="1"/>
  <c r="BG737" i="1"/>
  <c r="BG919" i="1"/>
  <c r="CG903" i="1"/>
  <c r="BV160" i="1"/>
  <c r="BG1042" i="1"/>
  <c r="BH347" i="1"/>
  <c r="BG129" i="1"/>
  <c r="BW1139" i="1"/>
  <c r="BE987" i="1"/>
  <c r="BX740" i="1"/>
  <c r="BW529" i="1"/>
  <c r="BE819" i="1"/>
  <c r="BE536" i="1"/>
  <c r="CG648" i="1"/>
  <c r="BH92" i="1"/>
  <c r="BV30" i="1"/>
  <c r="BX537" i="1"/>
  <c r="BH243" i="1"/>
  <c r="BH543" i="1"/>
  <c r="CG400" i="1"/>
  <c r="CG814" i="1"/>
  <c r="CG288" i="1"/>
  <c r="BH946" i="1"/>
  <c r="CG1142" i="1"/>
  <c r="BY835" i="1"/>
  <c r="CG529" i="1"/>
  <c r="BG632" i="1"/>
  <c r="BH126" i="1"/>
  <c r="BG708" i="1"/>
  <c r="BH699" i="1"/>
  <c r="BG308" i="1"/>
  <c r="BG997" i="1"/>
  <c r="BG489" i="1"/>
  <c r="BE140" i="1"/>
  <c r="BH527" i="1"/>
  <c r="BV1039" i="1"/>
  <c r="BH398" i="1"/>
  <c r="BG334" i="1"/>
  <c r="BY789" i="1"/>
  <c r="BE479" i="1"/>
  <c r="BV48" i="1"/>
  <c r="BY854" i="1"/>
  <c r="BV397" i="1"/>
  <c r="BG998" i="1"/>
  <c r="BE1035" i="1"/>
  <c r="BW195" i="1"/>
  <c r="BH816" i="1"/>
  <c r="BE90" i="1"/>
  <c r="BE253" i="1"/>
  <c r="BE947" i="1"/>
  <c r="BE417" i="1"/>
  <c r="BH542" i="1"/>
  <c r="BV627" i="1"/>
  <c r="BY505" i="1"/>
  <c r="CG855" i="1"/>
  <c r="BY12" i="1"/>
  <c r="CG542" i="1"/>
  <c r="BH295" i="1"/>
  <c r="CG816" i="1"/>
  <c r="BV1169" i="1"/>
  <c r="BH107" i="1"/>
  <c r="BH825" i="1"/>
  <c r="BX32" i="1"/>
  <c r="BE528" i="1"/>
  <c r="BW960" i="1"/>
  <c r="BV335" i="1"/>
  <c r="BV333" i="1"/>
  <c r="BE480" i="1"/>
  <c r="BW648" i="1"/>
  <c r="BE855" i="1"/>
  <c r="BY107" i="1"/>
  <c r="BV813" i="1"/>
  <c r="CG1054" i="1"/>
  <c r="BV71" i="1"/>
  <c r="BH768" i="1"/>
  <c r="CG53" i="1"/>
  <c r="BY627" i="1"/>
  <c r="BW22" i="1"/>
  <c r="BV707" i="1"/>
  <c r="BG984" i="1"/>
  <c r="BE149" i="1"/>
  <c r="BH429" i="1"/>
  <c r="BH154" i="1"/>
  <c r="CG278" i="1"/>
  <c r="BY785" i="1"/>
  <c r="BV788" i="1"/>
  <c r="BH325" i="1"/>
  <c r="BV767" i="1"/>
  <c r="BE1081" i="1"/>
  <c r="BH851" i="1"/>
  <c r="BH850" i="1"/>
  <c r="BH122" i="1"/>
  <c r="BE738" i="1"/>
  <c r="BE294" i="1"/>
  <c r="BE669" i="1"/>
  <c r="BW352" i="1"/>
  <c r="BH950" i="1"/>
  <c r="BE441" i="1"/>
  <c r="BV644" i="1"/>
  <c r="BG1085" i="1"/>
  <c r="BH1108" i="1"/>
  <c r="BH541" i="1"/>
  <c r="BG849" i="1"/>
  <c r="BG297" i="1"/>
  <c r="BY405" i="1"/>
  <c r="BX744" i="1"/>
  <c r="BH631" i="1"/>
  <c r="CG1148" i="1"/>
  <c r="BX294" i="1"/>
  <c r="BW851" i="1"/>
  <c r="BV1034" i="1"/>
  <c r="BE777" i="1"/>
  <c r="BX835" i="1"/>
  <c r="BX268" i="1"/>
  <c r="BV288" i="1"/>
  <c r="BX123" i="1"/>
  <c r="BX243" i="1"/>
  <c r="BE814" i="1"/>
  <c r="BV356" i="1"/>
  <c r="BV1055" i="1"/>
  <c r="BG962" i="1"/>
  <c r="BV184" i="1"/>
  <c r="BV965" i="1"/>
  <c r="BX543" i="1"/>
  <c r="BX216" i="1"/>
  <c r="BG2" i="1"/>
  <c r="BV407" i="1"/>
  <c r="BX516" i="1"/>
  <c r="BE1142" i="1"/>
  <c r="BX981" i="1"/>
  <c r="BY139" i="1"/>
  <c r="BW137" i="1"/>
  <c r="CG108" i="1"/>
  <c r="BE291" i="1"/>
  <c r="CG130" i="1"/>
  <c r="BG986" i="1"/>
  <c r="BX130" i="1"/>
  <c r="BG739" i="1"/>
  <c r="BG948" i="1"/>
  <c r="BG215" i="1"/>
  <c r="BG741" i="1"/>
  <c r="BG221" i="1"/>
  <c r="BG363" i="1"/>
  <c r="BY747" i="1"/>
  <c r="BY149" i="1"/>
  <c r="BW747" i="1"/>
  <c r="BW149" i="1"/>
  <c r="BW621" i="1"/>
  <c r="BW154" i="1"/>
  <c r="BW363" i="1"/>
  <c r="BE154" i="1"/>
  <c r="BW399" i="1"/>
  <c r="BH349" i="1"/>
  <c r="BW126" i="1"/>
  <c r="BW704" i="1"/>
  <c r="BY21" i="1"/>
  <c r="BX903" i="1"/>
  <c r="BH124" i="1"/>
  <c r="BG431" i="1"/>
  <c r="BV277" i="1"/>
  <c r="BX542" i="1"/>
  <c r="BX810" i="1"/>
  <c r="BH392" i="1"/>
  <c r="BG1141" i="1"/>
  <c r="BX280" i="1"/>
  <c r="BY982" i="1"/>
  <c r="BV185" i="1"/>
  <c r="BH1069" i="1"/>
  <c r="BY815" i="1"/>
  <c r="BV740" i="1"/>
  <c r="BY1069" i="1"/>
  <c r="BG66" i="1"/>
  <c r="BG1050" i="1"/>
  <c r="BV741" i="1"/>
  <c r="BW814" i="1"/>
  <c r="CG624" i="1"/>
  <c r="BY256" i="1"/>
  <c r="BH356" i="1"/>
  <c r="BG531" i="1"/>
  <c r="BH529" i="1"/>
  <c r="BW268" i="1"/>
  <c r="BX708" i="1"/>
  <c r="BE590" i="1"/>
  <c r="BX997" i="1"/>
  <c r="BG140" i="1"/>
  <c r="BY1051" i="1"/>
  <c r="BY398" i="1"/>
  <c r="BV332" i="1"/>
  <c r="BX381" i="1"/>
  <c r="BH213" i="1"/>
  <c r="BG127" i="1"/>
  <c r="BE526" i="1"/>
  <c r="BE816" i="1"/>
  <c r="CG90" i="1"/>
  <c r="BG947" i="1"/>
  <c r="BW623" i="1"/>
  <c r="BE12" i="1"/>
  <c r="BY539" i="1"/>
  <c r="BW295" i="1"/>
  <c r="CG528" i="1"/>
  <c r="BX1054" i="1"/>
  <c r="BV22" i="1"/>
  <c r="BV32" i="1"/>
  <c r="BX528" i="1"/>
  <c r="BW335" i="1"/>
  <c r="BV768" i="1"/>
  <c r="BE406" i="1"/>
  <c r="BH53" i="1"/>
  <c r="BX417" i="1"/>
  <c r="BV765" i="1"/>
  <c r="CG526" i="1"/>
  <c r="BX107" i="1"/>
  <c r="BE137" i="1"/>
  <c r="BX984" i="1"/>
  <c r="BG621" i="1"/>
  <c r="CG850" i="1"/>
  <c r="BX132" i="1"/>
  <c r="BE244" i="1"/>
  <c r="BG23" i="1"/>
  <c r="BV851" i="1"/>
  <c r="BG1079" i="1"/>
  <c r="BH738" i="1"/>
  <c r="BG488" i="1"/>
  <c r="BX352" i="1"/>
  <c r="BH441" i="1"/>
  <c r="BG1074" i="1"/>
  <c r="BE155" i="1"/>
  <c r="BH456" i="1"/>
  <c r="BW405" i="1"/>
  <c r="BY744" i="1"/>
  <c r="BH567" i="1"/>
  <c r="BX278" i="1"/>
  <c r="BV950" i="1"/>
  <c r="BV256" i="1"/>
  <c r="BX259" i="1"/>
  <c r="BX697" i="1"/>
  <c r="BE1076" i="1"/>
  <c r="BX552" i="1"/>
  <c r="BG356" i="1"/>
  <c r="BV946" i="1"/>
  <c r="BE811" i="1"/>
  <c r="BE214" i="1"/>
  <c r="BG159" i="1"/>
  <c r="BE400" i="1"/>
  <c r="BE1086" i="1"/>
  <c r="BY137" i="1"/>
  <c r="BG291" i="1"/>
  <c r="BY130" i="1"/>
  <c r="BX1015" i="1"/>
  <c r="BE30" i="1"/>
  <c r="BE215" i="1"/>
  <c r="BE537" i="1"/>
  <c r="BE1034" i="1"/>
  <c r="BY30" i="1"/>
  <c r="BW984" i="1"/>
  <c r="BW249" i="1"/>
  <c r="BW853" i="1"/>
  <c r="BG295" i="1"/>
  <c r="BY516" i="1"/>
  <c r="CG184" i="1"/>
  <c r="BX126" i="1"/>
  <c r="BH475" i="1"/>
  <c r="BH252" i="1"/>
  <c r="BG622" i="1"/>
  <c r="BW538" i="1"/>
  <c r="BV998" i="1"/>
  <c r="BE765" i="1"/>
  <c r="BY947" i="1"/>
  <c r="BG505" i="1"/>
  <c r="BX623" i="1"/>
  <c r="BE825" i="1"/>
  <c r="BE960" i="1"/>
  <c r="BG480" i="1"/>
  <c r="BY251" i="1"/>
  <c r="BY480" i="1"/>
  <c r="BX90" i="1"/>
  <c r="BE486" i="1"/>
  <c r="CG441" i="1"/>
  <c r="BE671" i="1"/>
  <c r="BH290" i="1"/>
  <c r="BG1148" i="1"/>
  <c r="BH918" i="1"/>
  <c r="BE1085" i="1"/>
  <c r="BH849" i="1"/>
  <c r="BG365" i="1"/>
  <c r="BX541" i="1"/>
  <c r="BG256" i="1"/>
  <c r="BV698" i="1"/>
  <c r="BV814" i="1"/>
  <c r="BX962" i="1"/>
  <c r="BV214" i="1"/>
  <c r="BX400" i="1"/>
  <c r="BE139" i="1"/>
  <c r="BG707" i="1"/>
  <c r="BV986" i="1"/>
  <c r="BE330" i="1"/>
  <c r="CG323" i="1"/>
  <c r="BW30" i="1"/>
  <c r="BE747" i="1"/>
  <c r="BY544" i="1"/>
  <c r="CG1055" i="1"/>
  <c r="BG128" i="1"/>
  <c r="BH430" i="1"/>
  <c r="BX489" i="1"/>
  <c r="BH334" i="1"/>
  <c r="BY320" i="1"/>
  <c r="BH765" i="1"/>
  <c r="BV790" i="1"/>
  <c r="BY790" i="1"/>
  <c r="BV242" i="1"/>
  <c r="BH251" i="1"/>
  <c r="BX20" i="1"/>
  <c r="CG295" i="1"/>
  <c r="BH948" i="1"/>
  <c r="BV221" i="1"/>
  <c r="BV984" i="1"/>
  <c r="BY332" i="1"/>
  <c r="CG872" i="1"/>
  <c r="BE469" i="1"/>
  <c r="BG705" i="1"/>
  <c r="BH38" i="1"/>
  <c r="BH148" i="1"/>
  <c r="CG587" i="1"/>
  <c r="BE982" i="1"/>
  <c r="BY279" i="1"/>
  <c r="BW740" i="1"/>
  <c r="BX18" i="1"/>
  <c r="BW214" i="1"/>
  <c r="BE645" i="1"/>
  <c r="BG625" i="1"/>
  <c r="BV130" i="1"/>
  <c r="BH109" i="1"/>
  <c r="BH1040" i="1"/>
  <c r="BG259" i="1"/>
  <c r="CG946" i="1"/>
  <c r="BW531" i="1"/>
  <c r="BY962" i="1"/>
  <c r="BE708" i="1"/>
  <c r="BE475" i="1"/>
  <c r="BV997" i="1"/>
  <c r="BE252" i="1"/>
  <c r="BE959" i="1"/>
  <c r="BE622" i="1"/>
  <c r="BE161" i="1"/>
  <c r="BE538" i="1"/>
  <c r="BW213" i="1"/>
  <c r="BE127" i="1"/>
  <c r="BG526" i="1"/>
  <c r="BY816" i="1"/>
  <c r="BE813" i="1"/>
  <c r="BW947" i="1"/>
  <c r="BG623" i="1"/>
  <c r="BE505" i="1"/>
  <c r="BY1169" i="1"/>
  <c r="BV816" i="1"/>
  <c r="BY295" i="1"/>
  <c r="BW610" i="1"/>
  <c r="BE22" i="1"/>
  <c r="BE32" i="1"/>
  <c r="BY528" i="1"/>
  <c r="BG251" i="1"/>
  <c r="BW768" i="1"/>
  <c r="BG406" i="1"/>
  <c r="BY49" i="1"/>
  <c r="BW127" i="1"/>
  <c r="BV253" i="1"/>
  <c r="CG253" i="1"/>
  <c r="BX322" i="1"/>
  <c r="BH707" i="1"/>
  <c r="BG486" i="1"/>
  <c r="BH621" i="1"/>
  <c r="CG488" i="1"/>
  <c r="BX741" i="1"/>
  <c r="BW325" i="1"/>
  <c r="BH23" i="1"/>
  <c r="BE290" i="1"/>
  <c r="BH1079" i="1"/>
  <c r="BH1148" i="1"/>
  <c r="BH669" i="1"/>
  <c r="BE918" i="1"/>
  <c r="BY441" i="1"/>
  <c r="BH1074" i="1"/>
  <c r="BG155" i="1"/>
  <c r="BE849" i="1"/>
  <c r="BH405" i="1"/>
  <c r="BE365" i="1"/>
  <c r="BY567" i="1"/>
  <c r="BX157" i="1"/>
  <c r="BH1050" i="1"/>
  <c r="BX256" i="1"/>
  <c r="BE485" i="1"/>
  <c r="BE698" i="1"/>
  <c r="BV1076" i="1"/>
  <c r="BE33" i="1"/>
  <c r="BE529" i="1"/>
  <c r="BV962" i="1"/>
  <c r="BV811" i="1"/>
  <c r="BG214" i="1"/>
  <c r="BE2" i="1"/>
  <c r="BV400" i="1"/>
  <c r="BV1142" i="1"/>
  <c r="BG139" i="1"/>
  <c r="BE92" i="1"/>
  <c r="BW291" i="1"/>
  <c r="BG255" i="1"/>
  <c r="BV1015" i="1"/>
  <c r="BG132" i="1"/>
  <c r="BG330" i="1"/>
  <c r="BG537" i="1"/>
  <c r="CG747" i="1"/>
  <c r="BY525" i="1"/>
  <c r="BW739" i="1"/>
  <c r="BW215" i="1"/>
  <c r="BW630" i="1"/>
  <c r="CG330" i="1"/>
  <c r="BX398" i="1"/>
  <c r="BH787" i="1"/>
  <c r="BW1167" i="1"/>
  <c r="BY392" i="1"/>
  <c r="BX849" i="1"/>
  <c r="CG818" i="1"/>
  <c r="BH110" i="1"/>
  <c r="BV1077" i="1"/>
  <c r="CG1143" i="1"/>
  <c r="BG596" i="1"/>
  <c r="BW722" i="1"/>
  <c r="BH90" i="1"/>
  <c r="BY109" i="1"/>
  <c r="CG259" i="1"/>
  <c r="BY531" i="1"/>
  <c r="BY965" i="1"/>
  <c r="BV292" i="1"/>
  <c r="BG902" i="1"/>
  <c r="BE1039" i="1"/>
  <c r="BG161" i="1"/>
  <c r="BG213" i="1"/>
  <c r="BY526" i="1"/>
  <c r="BG813" i="1"/>
  <c r="BV542" i="1"/>
  <c r="BY22" i="1"/>
  <c r="CG71" i="1"/>
  <c r="BH1169" i="1"/>
  <c r="BE49" i="1"/>
  <c r="BE251" i="1"/>
  <c r="BH406" i="1"/>
  <c r="BW406" i="1"/>
  <c r="CG335" i="1"/>
  <c r="BG747" i="1"/>
  <c r="BX249" i="1"/>
  <c r="BX456" i="1"/>
  <c r="BE650" i="1"/>
  <c r="BE122" i="1"/>
  <c r="BE649" i="1"/>
  <c r="BG619" i="1"/>
  <c r="BH155" i="1"/>
  <c r="BE405" i="1"/>
  <c r="BY1081" i="1"/>
  <c r="BH537" i="1"/>
  <c r="BG485" i="1"/>
  <c r="BX1076" i="1"/>
  <c r="BV529" i="1"/>
  <c r="BX811" i="1"/>
  <c r="BE624" i="1"/>
  <c r="BX1142" i="1"/>
  <c r="BG92" i="1"/>
  <c r="BE255" i="1"/>
  <c r="BE132" i="1"/>
  <c r="BE221" i="1"/>
  <c r="BY1050" i="1"/>
  <c r="BW330" i="1"/>
  <c r="BE1069" i="1"/>
  <c r="BW777" i="1"/>
  <c r="BY698" i="1"/>
  <c r="BG19" i="1"/>
  <c r="BW252" i="1"/>
  <c r="BE626" i="1"/>
  <c r="CG998" i="1"/>
  <c r="BW253" i="1"/>
  <c r="BG539" i="1"/>
  <c r="BW32" i="1"/>
  <c r="BX49" i="1"/>
  <c r="BW480" i="1"/>
  <c r="BY127" i="1"/>
  <c r="BW765" i="1"/>
  <c r="BH330" i="1"/>
  <c r="BX479" i="1"/>
  <c r="BH949" i="1"/>
  <c r="BW321" i="1"/>
  <c r="CG540" i="1"/>
  <c r="BY351" i="1"/>
  <c r="BX564" i="1"/>
  <c r="BY738" i="1"/>
  <c r="BX918" i="1"/>
  <c r="CG1085" i="1"/>
  <c r="BH722" i="1"/>
  <c r="BE852" i="1"/>
  <c r="BY903" i="1"/>
  <c r="BX987" i="1"/>
  <c r="BV596" i="1"/>
  <c r="BE1141" i="1"/>
  <c r="BW818" i="1"/>
  <c r="BG1082" i="1"/>
  <c r="CG251" i="1"/>
  <c r="BG777" i="1"/>
  <c r="BW1055" i="1"/>
  <c r="CG516" i="1"/>
  <c r="BY259" i="1"/>
  <c r="BW184" i="1"/>
  <c r="BH698" i="1"/>
  <c r="BH214" i="1"/>
  <c r="BH611" i="1"/>
  <c r="CG292" i="1"/>
  <c r="BW475" i="1"/>
  <c r="BV489" i="1"/>
  <c r="BV252" i="1"/>
  <c r="BH1039" i="1"/>
  <c r="BV622" i="1"/>
  <c r="BH161" i="1"/>
  <c r="BX48" i="1"/>
  <c r="BG320" i="1"/>
  <c r="BX998" i="1"/>
  <c r="BE195" i="1"/>
  <c r="BG765" i="1"/>
  <c r="BG253" i="1"/>
  <c r="BH947" i="1"/>
  <c r="BG790" i="1"/>
  <c r="BV505" i="1"/>
  <c r="BY242" i="1"/>
  <c r="BY813" i="1"/>
  <c r="BX627" i="1"/>
  <c r="BE71" i="1"/>
  <c r="BG825" i="1"/>
  <c r="BG49" i="1"/>
  <c r="BE610" i="1"/>
  <c r="BX251" i="1"/>
  <c r="BX480" i="1"/>
  <c r="BV406" i="1"/>
  <c r="BY648" i="1"/>
  <c r="CG406" i="1"/>
  <c r="BX127" i="1"/>
  <c r="CG480" i="1"/>
  <c r="BX12" i="1"/>
  <c r="BH747" i="1"/>
  <c r="BH149" i="1"/>
  <c r="BV249" i="1"/>
  <c r="CG619" i="1"/>
  <c r="BX1034" i="1"/>
  <c r="BG671" i="1"/>
  <c r="BH1081" i="1"/>
  <c r="BW290" i="1"/>
  <c r="BW122" i="1"/>
  <c r="BE1148" i="1"/>
  <c r="BG649" i="1"/>
  <c r="BW950" i="1"/>
  <c r="BH619" i="1"/>
  <c r="BW1085" i="1"/>
  <c r="BX155" i="1"/>
  <c r="BY849" i="1"/>
  <c r="BG67" i="1"/>
  <c r="BH365" i="1"/>
  <c r="BY37" i="1"/>
  <c r="BX630" i="1"/>
  <c r="BG691" i="1"/>
  <c r="BE531" i="1"/>
  <c r="BV485" i="1"/>
  <c r="BX288" i="1"/>
  <c r="BG1076" i="1"/>
  <c r="BX814" i="1"/>
  <c r="BX529" i="1"/>
  <c r="BE147" i="1"/>
  <c r="BX965" i="1"/>
  <c r="BX214" i="1"/>
  <c r="BV624" i="1"/>
  <c r="BE516" i="1"/>
  <c r="BE632" i="1"/>
  <c r="BG1015" i="1"/>
  <c r="BW92" i="1"/>
  <c r="BW707" i="1"/>
  <c r="BW255" i="1"/>
  <c r="BX707" i="1"/>
  <c r="BE948" i="1"/>
  <c r="BG788" i="1"/>
  <c r="BG853" i="1"/>
  <c r="CG739" i="1"/>
  <c r="BY948" i="1"/>
  <c r="BW525" i="1"/>
  <c r="BW788" i="1"/>
  <c r="BE621" i="1"/>
  <c r="CG148" i="1"/>
  <c r="CG722" i="1"/>
  <c r="BW736" i="1"/>
  <c r="BE871" i="1"/>
  <c r="BH596" i="1"/>
  <c r="BV56" i="1"/>
  <c r="BG809" i="1"/>
  <c r="BY32" i="1"/>
  <c r="BH853" i="1"/>
  <c r="BW1140" i="1"/>
  <c r="BY1076" i="1"/>
  <c r="CG214" i="1"/>
  <c r="BE824" i="1"/>
  <c r="BH953" i="1"/>
  <c r="BW48" i="1"/>
  <c r="CG195" i="1"/>
  <c r="BG417" i="1"/>
  <c r="BV947" i="1"/>
  <c r="BG71" i="1"/>
  <c r="BY610" i="1"/>
  <c r="BH855" i="1"/>
  <c r="BX855" i="1"/>
  <c r="BX258" i="1"/>
  <c r="CG456" i="1"/>
  <c r="BY159" i="1"/>
  <c r="CG392" i="1"/>
  <c r="BW867" i="1"/>
  <c r="BG950" i="1"/>
  <c r="BE279" i="1"/>
  <c r="BY1041" i="1"/>
  <c r="BH871" i="1"/>
  <c r="BH544" i="1"/>
  <c r="BW987" i="1"/>
  <c r="BV386" i="1"/>
  <c r="BE298" i="1"/>
  <c r="BH485" i="1"/>
  <c r="BY543" i="1"/>
  <c r="BH1086" i="1"/>
  <c r="CG1076" i="1"/>
  <c r="BW128" i="1"/>
  <c r="BW123" i="1"/>
  <c r="BH632" i="1"/>
  <c r="BV430" i="1"/>
  <c r="BX19" i="1"/>
  <c r="BG824" i="1"/>
  <c r="BH31" i="1"/>
  <c r="BV1051" i="1"/>
  <c r="BY953" i="1"/>
  <c r="BX334" i="1"/>
  <c r="BV626" i="1"/>
  <c r="BH495" i="1"/>
  <c r="BG245" i="1"/>
  <c r="BY998" i="1"/>
  <c r="BE322" i="1"/>
  <c r="CG765" i="1"/>
  <c r="BH253" i="1"/>
  <c r="BW417" i="1"/>
  <c r="BE790" i="1"/>
  <c r="BE539" i="1"/>
  <c r="CG333" i="1"/>
  <c r="BY855" i="1"/>
  <c r="BY71" i="1"/>
  <c r="BW71" i="1"/>
  <c r="BW242" i="1"/>
  <c r="BW49" i="1"/>
  <c r="BH610" i="1"/>
  <c r="BG333" i="1"/>
  <c r="BH480" i="1"/>
  <c r="BE53" i="1"/>
  <c r="BX406" i="1"/>
  <c r="BY322" i="1"/>
  <c r="BG242" i="1"/>
  <c r="BY195" i="1"/>
  <c r="BV1054" i="1"/>
  <c r="BV258" i="1"/>
  <c r="BX948" i="1"/>
  <c r="BH221" i="1"/>
  <c r="CG67" i="1"/>
  <c r="BV785" i="1"/>
  <c r="BH767" i="1"/>
  <c r="BH39" i="1"/>
  <c r="BG1080" i="1"/>
  <c r="BW37" i="1"/>
  <c r="BV294" i="1"/>
  <c r="BG350" i="1"/>
  <c r="BG278" i="1"/>
  <c r="BG644" i="1"/>
  <c r="BX1085" i="1"/>
  <c r="BV541" i="1"/>
  <c r="BH691" i="1"/>
  <c r="BY67" i="1"/>
  <c r="BY631" i="1"/>
  <c r="BY157" i="1"/>
  <c r="BW297" i="1"/>
  <c r="BE67" i="1"/>
  <c r="BX777" i="1"/>
  <c r="BE268" i="1"/>
  <c r="BV125" i="1"/>
  <c r="BE552" i="1"/>
  <c r="BG109" i="1"/>
  <c r="BG1055" i="1"/>
  <c r="BV147" i="1"/>
  <c r="BE128" i="1"/>
  <c r="BE159" i="1"/>
  <c r="BE1040" i="1"/>
  <c r="BG1140" i="1"/>
  <c r="BX632" i="1"/>
  <c r="BW1015" i="1"/>
  <c r="BE108" i="1"/>
  <c r="CG707" i="1"/>
  <c r="CG986" i="1"/>
  <c r="BV255" i="1"/>
  <c r="BE68" i="1"/>
  <c r="BE741" i="1"/>
  <c r="BG630" i="1"/>
  <c r="BY323" i="1"/>
  <c r="BY952" i="1"/>
  <c r="BW948" i="1"/>
  <c r="BW537" i="1"/>
  <c r="CG984" i="1"/>
  <c r="CG590" i="1"/>
  <c r="BH348" i="1"/>
  <c r="BE399" i="1"/>
  <c r="BY988" i="1"/>
  <c r="BE94" i="1"/>
  <c r="BE23" i="1"/>
  <c r="BW1080" i="1"/>
  <c r="CG279" i="1"/>
  <c r="BY194" i="1"/>
  <c r="BE35" i="1"/>
  <c r="BG469" i="1"/>
  <c r="BW871" i="1"/>
  <c r="BX110" i="1"/>
  <c r="BG18" i="1"/>
  <c r="BH620" i="1"/>
  <c r="BH22" i="1"/>
  <c r="BH528" i="1"/>
  <c r="BV157" i="1"/>
  <c r="BV630" i="1"/>
  <c r="BH697" i="1"/>
  <c r="BW543" i="1"/>
  <c r="BW981" i="1"/>
  <c r="BW1076" i="1"/>
  <c r="BY1142" i="1"/>
  <c r="BY123" i="1"/>
  <c r="CG632" i="1"/>
  <c r="BW430" i="1"/>
  <c r="BW19" i="1"/>
  <c r="BE997" i="1"/>
  <c r="BE31" i="1"/>
  <c r="BE1051" i="1"/>
  <c r="BV953" i="1"/>
  <c r="BH332" i="1"/>
  <c r="BE381" i="1"/>
  <c r="BE854" i="1"/>
  <c r="BV245" i="1"/>
  <c r="BE20" i="1"/>
  <c r="BG322" i="1"/>
  <c r="BV90" i="1"/>
  <c r="BE1054" i="1"/>
  <c r="BY417" i="1"/>
  <c r="BG627" i="1"/>
  <c r="BV539" i="1"/>
  <c r="BX253" i="1"/>
  <c r="BH156" i="1"/>
  <c r="BW33" i="1"/>
  <c r="BE398" i="1"/>
  <c r="BG1054" i="1"/>
  <c r="BX526" i="1"/>
  <c r="BE335" i="1"/>
  <c r="BY623" i="1"/>
  <c r="BG430" i="1"/>
  <c r="BX139" i="1"/>
  <c r="BW39" i="1"/>
  <c r="BV488" i="1"/>
  <c r="BY619" i="1"/>
  <c r="BV456" i="1"/>
  <c r="BE567" i="1"/>
  <c r="BE850" i="1"/>
  <c r="BV697" i="1"/>
  <c r="BV109" i="1"/>
  <c r="BG965" i="1"/>
  <c r="BX407" i="1"/>
  <c r="BE1015" i="1"/>
  <c r="BW130" i="1"/>
  <c r="BG281" i="1"/>
  <c r="BY258" i="1"/>
  <c r="BW952" i="1"/>
  <c r="BW157" i="1"/>
  <c r="BW624" i="1"/>
  <c r="BE242" i="1"/>
  <c r="BX767" i="1"/>
  <c r="BE259" i="1"/>
  <c r="BV632" i="1"/>
  <c r="BW258" i="1"/>
  <c r="CG1140" i="1"/>
  <c r="BG528" i="1"/>
  <c r="BV23" i="1"/>
  <c r="BY1108" i="1"/>
  <c r="BG552" i="1"/>
  <c r="BX159" i="1"/>
  <c r="BW323" i="1"/>
  <c r="BH552" i="1"/>
  <c r="BV528" i="1"/>
  <c r="BG39" i="1"/>
  <c r="BG541" i="1"/>
  <c r="BV552" i="1"/>
  <c r="BG30" i="1"/>
  <c r="BH120" i="1"/>
  <c r="BY20" i="1"/>
  <c r="BH294" i="1"/>
  <c r="BV68" i="1"/>
  <c r="BV1040" i="1"/>
  <c r="BW68" i="1"/>
  <c r="BY632" i="1"/>
  <c r="BE332" i="1"/>
  <c r="BE623" i="1"/>
  <c r="BG107" i="1"/>
  <c r="BY333" i="1"/>
  <c r="BX71" i="1"/>
  <c r="BE984" i="1"/>
  <c r="BH258" i="1"/>
  <c r="BX290" i="1"/>
  <c r="BE488" i="1"/>
  <c r="BY644" i="1"/>
  <c r="BE691" i="1"/>
  <c r="BG567" i="1"/>
  <c r="BE125" i="1"/>
  <c r="BX356" i="1"/>
  <c r="BV128" i="1"/>
  <c r="BE1140" i="1"/>
  <c r="BY1015" i="1"/>
  <c r="BE986" i="1"/>
  <c r="BE281" i="1"/>
  <c r="BY984" i="1"/>
  <c r="BE245" i="1"/>
  <c r="BE627" i="1"/>
  <c r="BE37" i="1"/>
  <c r="BY1085" i="1"/>
  <c r="BE243" i="1"/>
  <c r="BW108" i="1"/>
  <c r="CG258" i="1"/>
  <c r="BV108" i="1"/>
  <c r="BY90" i="1"/>
  <c r="BG37" i="1"/>
  <c r="BE744" i="1"/>
  <c r="BG147" i="1"/>
  <c r="BY108" i="1"/>
  <c r="CG30" i="1"/>
  <c r="BE66" i="1"/>
  <c r="BH335" i="1"/>
  <c r="BG738" i="1"/>
  <c r="BV671" i="1"/>
  <c r="BX624" i="1"/>
  <c r="BW1050" i="1"/>
  <c r="BW1142" i="1"/>
  <c r="CG960" i="1"/>
  <c r="CG631" i="1"/>
  <c r="BY541" i="1"/>
  <c r="BG184" i="1"/>
  <c r="BG68" i="1"/>
  <c r="BY94" i="1"/>
  <c r="BH381" i="1"/>
  <c r="BW12" i="1"/>
  <c r="BG22" i="1"/>
  <c r="BE768" i="1"/>
  <c r="BX22" i="1"/>
  <c r="BH984" i="1"/>
  <c r="BH244" i="1"/>
  <c r="BH1080" i="1"/>
  <c r="BH649" i="1"/>
  <c r="BE1074" i="1"/>
  <c r="BH297" i="1"/>
  <c r="BY350" i="1"/>
  <c r="BE256" i="1"/>
  <c r="BX125" i="1"/>
  <c r="BX1055" i="1"/>
  <c r="BX128" i="1"/>
  <c r="BV1140" i="1"/>
  <c r="CG1015" i="1"/>
  <c r="BW986" i="1"/>
  <c r="BE788" i="1"/>
  <c r="BY739" i="1"/>
  <c r="BW299" i="1"/>
  <c r="BE904" i="1"/>
  <c r="BX790" i="1"/>
  <c r="BE952" i="1"/>
  <c r="BH67" i="1"/>
  <c r="BG946" i="1"/>
  <c r="BV139" i="1"/>
  <c r="BH185" i="1"/>
  <c r="BW997" i="1"/>
  <c r="BX221" i="1"/>
  <c r="BX950" i="1"/>
  <c r="BW669" i="1"/>
  <c r="BV259" i="1"/>
  <c r="BE739" i="1"/>
  <c r="CG31" i="1"/>
  <c r="BG53" i="1"/>
  <c r="CG671" i="1"/>
  <c r="BG744" i="1"/>
  <c r="BX184" i="1"/>
  <c r="BE630" i="1"/>
  <c r="BG1051" i="1"/>
  <c r="BX610" i="1"/>
  <c r="BV610" i="1"/>
  <c r="BH278" i="1"/>
  <c r="BE697" i="1"/>
  <c r="BE707" i="1"/>
  <c r="BE47" i="1"/>
  <c r="BE153" i="1"/>
  <c r="BG125" i="1"/>
  <c r="BW708" i="1"/>
  <c r="BG854" i="1"/>
  <c r="BX539" i="1"/>
  <c r="BH242" i="1"/>
  <c r="BE648" i="1"/>
  <c r="BG12" i="1"/>
  <c r="BG952" i="1"/>
  <c r="BH671" i="1"/>
  <c r="BE1080" i="1"/>
  <c r="BH352" i="1"/>
  <c r="BH1085" i="1"/>
  <c r="BY297" i="1"/>
  <c r="BY630" i="1"/>
  <c r="BV777" i="1"/>
  <c r="BE123" i="1"/>
  <c r="BE946" i="1"/>
  <c r="BE216" i="1"/>
  <c r="BX1140" i="1"/>
  <c r="BY92" i="1"/>
  <c r="BY986" i="1"/>
  <c r="BG786" i="1"/>
  <c r="BY68" i="1"/>
  <c r="BW221" i="1"/>
  <c r="CG19" i="1"/>
  <c r="BG648" i="1"/>
  <c r="BE352" i="1"/>
  <c r="BX952" i="1"/>
  <c r="BV159" i="1"/>
  <c r="BE786" i="1"/>
  <c r="BX960" i="1"/>
  <c r="BW53" i="1"/>
  <c r="BE853" i="1"/>
  <c r="BV322" i="1"/>
  <c r="BY1035" i="1"/>
  <c r="BE278" i="1"/>
  <c r="BX485" i="1"/>
  <c r="BY707" i="1"/>
  <c r="BE1050" i="1"/>
  <c r="BH740" i="1"/>
  <c r="BW90" i="1"/>
  <c r="BE39" i="1"/>
  <c r="BY365" i="1"/>
  <c r="BE109" i="1"/>
  <c r="BE363" i="1"/>
  <c r="BY385" i="1"/>
  <c r="BY870" i="1"/>
  <c r="BX385" i="1"/>
  <c r="BX1029" i="1"/>
  <c r="BW731" i="1"/>
  <c r="BX1032" i="1"/>
  <c r="BY439" i="1"/>
  <c r="BY731" i="1"/>
  <c r="BW385" i="1"/>
  <c r="BW1029" i="1"/>
  <c r="BX731" i="1"/>
  <c r="BW1032" i="1"/>
  <c r="BY1021" i="1"/>
  <c r="BY1117" i="1"/>
  <c r="BW1021" i="1"/>
  <c r="BX384" i="1"/>
  <c r="BX869" i="1"/>
  <c r="BY384" i="1"/>
  <c r="BY869" i="1"/>
  <c r="BX1021" i="1"/>
  <c r="BW384" i="1"/>
  <c r="BW869" i="1"/>
  <c r="BY383" i="1"/>
  <c r="BY50" i="1"/>
  <c r="BW1072" i="1"/>
  <c r="BW492" i="1"/>
  <c r="BX50" i="1"/>
  <c r="BY1072" i="1"/>
  <c r="BY1032" i="1"/>
  <c r="BX1072" i="1"/>
  <c r="BX492" i="1"/>
  <c r="BW50" i="1"/>
  <c r="BY1029" i="1"/>
  <c r="BX439" i="1"/>
  <c r="BW383" i="1"/>
  <c r="BX870" i="1"/>
  <c r="BX1117" i="1"/>
  <c r="BY492" i="1"/>
  <c r="BW439" i="1"/>
  <c r="BX383" i="1"/>
  <c r="BW870" i="1"/>
  <c r="BW1117" i="1"/>
  <c r="BY1028" i="1"/>
  <c r="BY934" i="1"/>
  <c r="BY178" i="1"/>
  <c r="BY382" i="1"/>
  <c r="BY822" i="1"/>
  <c r="BX934" i="1"/>
  <c r="BX730" i="1"/>
  <c r="BW450" i="1"/>
  <c r="BX822" i="1"/>
  <c r="BW933" i="1"/>
  <c r="BX64" i="1"/>
  <c r="BW63" i="1"/>
  <c r="BX425" i="1"/>
  <c r="BX134" i="1"/>
  <c r="BX331" i="1"/>
  <c r="BY874" i="1"/>
  <c r="BY1027" i="1"/>
  <c r="BY448" i="1"/>
  <c r="BX382" i="1"/>
  <c r="BX594" i="1"/>
  <c r="BX823" i="1"/>
  <c r="BX595" i="1"/>
  <c r="BY438" i="1"/>
  <c r="BY1064" i="1"/>
  <c r="BY823" i="1"/>
  <c r="BY594" i="1"/>
  <c r="BY858" i="1"/>
  <c r="BW934" i="1"/>
  <c r="BW730" i="1"/>
  <c r="BX450" i="1"/>
  <c r="BW822" i="1"/>
  <c r="BX933" i="1"/>
  <c r="BW64" i="1"/>
  <c r="BX63" i="1"/>
  <c r="BW425" i="1"/>
  <c r="BW134" i="1"/>
  <c r="BW331" i="1"/>
  <c r="BY804" i="1"/>
  <c r="BY1031" i="1"/>
  <c r="BY63" i="1"/>
  <c r="BY935" i="1"/>
  <c r="BW1064" i="1"/>
  <c r="BW936" i="1"/>
  <c r="BW858" i="1"/>
  <c r="BX1138" i="1"/>
  <c r="BW100" i="1"/>
  <c r="BW1028" i="1"/>
  <c r="BW192" i="1"/>
  <c r="BY1138" i="1"/>
  <c r="BX59" i="1"/>
  <c r="BX940" i="1"/>
  <c r="BW595" i="1"/>
  <c r="BW440" i="1"/>
  <c r="BY938" i="1"/>
  <c r="BX451" i="1"/>
  <c r="BX440" i="1"/>
  <c r="BY59" i="1"/>
  <c r="BY388" i="1"/>
  <c r="BY134" i="1"/>
  <c r="BY450" i="1"/>
  <c r="BY803" i="1"/>
  <c r="BX1064" i="1"/>
  <c r="BX171" i="1"/>
  <c r="BX936" i="1"/>
  <c r="BX858" i="1"/>
  <c r="BX874" i="1"/>
  <c r="BW1138" i="1"/>
  <c r="BX100" i="1"/>
  <c r="BX448" i="1"/>
  <c r="BX1028" i="1"/>
  <c r="BX192" i="1"/>
  <c r="BY933" i="1"/>
  <c r="BW171" i="1"/>
  <c r="BW874" i="1"/>
  <c r="BW448" i="1"/>
  <c r="BY192" i="1"/>
  <c r="BX449" i="1"/>
  <c r="BX178" i="1"/>
  <c r="BY440" i="1"/>
  <c r="BY638" i="1"/>
  <c r="BW449" i="1"/>
  <c r="BW823" i="1"/>
  <c r="BY940" i="1"/>
  <c r="BY730" i="1"/>
  <c r="BY451" i="1"/>
  <c r="BY100" i="1"/>
  <c r="BY595" i="1"/>
  <c r="BW388" i="1"/>
  <c r="BX939" i="1"/>
  <c r="BX1027" i="1"/>
  <c r="BW438" i="1"/>
  <c r="BW1031" i="1"/>
  <c r="BX938" i="1"/>
  <c r="BX935" i="1"/>
  <c r="BX638" i="1"/>
  <c r="BX804" i="1"/>
  <c r="BX803" i="1"/>
  <c r="BY331" i="1"/>
  <c r="BY171" i="1"/>
  <c r="BY64" i="1"/>
  <c r="BY936" i="1"/>
  <c r="BY425" i="1"/>
  <c r="BX388" i="1"/>
  <c r="BW939" i="1"/>
  <c r="BW1027" i="1"/>
  <c r="BX438" i="1"/>
  <c r="BX1031" i="1"/>
  <c r="BW938" i="1"/>
  <c r="BW935" i="1"/>
  <c r="BW638" i="1"/>
  <c r="BW804" i="1"/>
  <c r="BW803" i="1"/>
  <c r="BW451" i="1"/>
  <c r="BY939" i="1"/>
  <c r="BY449" i="1"/>
  <c r="BW59" i="1"/>
  <c r="BW382" i="1"/>
  <c r="BW940" i="1"/>
  <c r="BW594" i="1"/>
  <c r="BW178" i="1"/>
  <c r="BY608" i="1"/>
  <c r="BY646" i="1"/>
  <c r="BW608" i="1"/>
  <c r="BX646" i="1"/>
  <c r="BX608" i="1"/>
  <c r="BW646" i="1"/>
  <c r="BY678" i="1"/>
  <c r="BY1025" i="1"/>
  <c r="BY1070" i="1"/>
  <c r="BY886" i="1"/>
  <c r="BY105" i="1"/>
  <c r="BY655" i="1"/>
  <c r="BY647" i="1"/>
  <c r="BY115" i="1"/>
  <c r="BX114" i="1"/>
  <c r="BW597" i="1"/>
  <c r="BX761" i="1"/>
  <c r="BW412" i="1"/>
  <c r="BW113" i="1"/>
  <c r="BX832" i="1"/>
  <c r="BW696" i="1"/>
  <c r="BW105" i="1"/>
  <c r="BX888" i="1"/>
  <c r="BX44" i="1"/>
  <c r="BX302" i="1"/>
  <c r="BX28" i="1"/>
  <c r="BW42" i="1"/>
  <c r="BW305" i="1"/>
  <c r="BW240" i="1"/>
  <c r="BY801" i="1"/>
  <c r="BY113" i="1"/>
  <c r="BY682" i="1"/>
  <c r="BY338" i="1"/>
  <c r="BW1025" i="1"/>
  <c r="BW301" i="1"/>
  <c r="BW682" i="1"/>
  <c r="BX655" i="1"/>
  <c r="BW636" i="1"/>
  <c r="BW557" i="1"/>
  <c r="BY44" i="1"/>
  <c r="BY637" i="1"/>
  <c r="BY1101" i="1"/>
  <c r="BY695" i="1"/>
  <c r="BY685" i="1"/>
  <c r="BY887" i="1"/>
  <c r="BW761" i="1"/>
  <c r="BX412" i="1"/>
  <c r="BX113" i="1"/>
  <c r="BX105" i="1"/>
  <c r="BW28" i="1"/>
  <c r="BX240" i="1"/>
  <c r="BY1159" i="1"/>
  <c r="BY412" i="1"/>
  <c r="BY301" i="1"/>
  <c r="BY696" i="1"/>
  <c r="BY1068" i="1"/>
  <c r="BY41" i="1"/>
  <c r="BY344" i="1"/>
  <c r="BY106" i="1"/>
  <c r="BW578" i="1"/>
  <c r="BX637" i="1"/>
  <c r="BX1159" i="1"/>
  <c r="BX801" i="1"/>
  <c r="BX802" i="1"/>
  <c r="BX559" i="1"/>
  <c r="BX345" i="1"/>
  <c r="BX685" i="1"/>
  <c r="BX907" i="1"/>
  <c r="BX304" i="1"/>
  <c r="BX886" i="1"/>
  <c r="BX889" i="1"/>
  <c r="BW359" i="1"/>
  <c r="BX887" i="1"/>
  <c r="BY114" i="1"/>
  <c r="BY42" i="1"/>
  <c r="BY659" i="1"/>
  <c r="BX678" i="1"/>
  <c r="BX1101" i="1"/>
  <c r="BW101" i="1"/>
  <c r="BW659" i="1"/>
  <c r="BW647" i="1"/>
  <c r="BX597" i="1"/>
  <c r="BX696" i="1"/>
  <c r="BW302" i="1"/>
  <c r="BX305" i="1"/>
  <c r="BY735" i="1"/>
  <c r="BY304" i="1"/>
  <c r="BY303" i="1"/>
  <c r="BY343" i="1"/>
  <c r="BY302" i="1"/>
  <c r="BY888" i="1"/>
  <c r="BY28" i="1"/>
  <c r="BY240" i="1"/>
  <c r="BX578" i="1"/>
  <c r="BW637" i="1"/>
  <c r="BW1159" i="1"/>
  <c r="BW801" i="1"/>
  <c r="BW802" i="1"/>
  <c r="BW559" i="1"/>
  <c r="BW345" i="1"/>
  <c r="BW685" i="1"/>
  <c r="BW907" i="1"/>
  <c r="BW304" i="1"/>
  <c r="BW886" i="1"/>
  <c r="BW889" i="1"/>
  <c r="BX359" i="1"/>
  <c r="BW887" i="1"/>
  <c r="BX43" i="1"/>
  <c r="BW115" i="1"/>
  <c r="BW114" i="1"/>
  <c r="BW888" i="1"/>
  <c r="BY43" i="1"/>
  <c r="BY821" i="1"/>
  <c r="BY743" i="1"/>
  <c r="BY345" i="1"/>
  <c r="BY559" i="1"/>
  <c r="BY907" i="1"/>
  <c r="BY889" i="1"/>
  <c r="BW678" i="1"/>
  <c r="BX1025" i="1"/>
  <c r="BX301" i="1"/>
  <c r="BW43" i="1"/>
  <c r="BX1070" i="1"/>
  <c r="BW1101" i="1"/>
  <c r="BX682" i="1"/>
  <c r="BX101" i="1"/>
  <c r="BW655" i="1"/>
  <c r="BX659" i="1"/>
  <c r="BX636" i="1"/>
  <c r="BX647" i="1"/>
  <c r="BX557" i="1"/>
  <c r="BX338" i="1"/>
  <c r="BX115" i="1"/>
  <c r="BW1070" i="1"/>
  <c r="BW338" i="1"/>
  <c r="BY560" i="1"/>
  <c r="BY636" i="1"/>
  <c r="BY802" i="1"/>
  <c r="BY101" i="1"/>
  <c r="BY859" i="1"/>
  <c r="BY607" i="1"/>
  <c r="BY654" i="1"/>
  <c r="BX735" i="1"/>
  <c r="BX821" i="1"/>
  <c r="BX743" i="1"/>
  <c r="BX560" i="1"/>
  <c r="BX303" i="1"/>
  <c r="BX306" i="1"/>
  <c r="BX859" i="1"/>
  <c r="BX695" i="1"/>
  <c r="BX41" i="1"/>
  <c r="BX607" i="1"/>
  <c r="BX1068" i="1"/>
  <c r="BW344" i="1"/>
  <c r="BX343" i="1"/>
  <c r="BX654" i="1"/>
  <c r="BX106" i="1"/>
  <c r="BY578" i="1"/>
  <c r="BY597" i="1"/>
  <c r="BY761" i="1"/>
  <c r="BY359" i="1"/>
  <c r="BY557" i="1"/>
  <c r="BY306" i="1"/>
  <c r="BY305" i="1"/>
  <c r="BW735" i="1"/>
  <c r="BW821" i="1"/>
  <c r="BW743" i="1"/>
  <c r="BW560" i="1"/>
  <c r="BW303" i="1"/>
  <c r="BW306" i="1"/>
  <c r="BW859" i="1"/>
  <c r="BW695" i="1"/>
  <c r="BW41" i="1"/>
  <c r="BW607" i="1"/>
  <c r="BW1068" i="1"/>
  <c r="BX344" i="1"/>
  <c r="BW343" i="1"/>
  <c r="BW654" i="1"/>
  <c r="BW106" i="1"/>
  <c r="BY832" i="1"/>
  <c r="BW832" i="1"/>
  <c r="BW44" i="1"/>
  <c r="BX42" i="1"/>
  <c r="BE385" i="1"/>
  <c r="BE1032" i="1"/>
  <c r="BH384" i="1"/>
  <c r="BH385" i="1"/>
  <c r="BE1072" i="1"/>
  <c r="CG1117" i="1"/>
  <c r="CG731" i="1"/>
  <c r="BG439" i="1"/>
  <c r="BV1029" i="1"/>
  <c r="BV492" i="1"/>
  <c r="BH492" i="1"/>
  <c r="BV1072" i="1"/>
  <c r="BG1072" i="1"/>
  <c r="CG383" i="1"/>
  <c r="BV1032" i="1"/>
  <c r="BV869" i="1"/>
  <c r="BE50" i="1"/>
  <c r="BE492" i="1"/>
  <c r="BE870" i="1"/>
  <c r="BG869" i="1"/>
  <c r="BH1072" i="1"/>
  <c r="BE869" i="1"/>
  <c r="CG870" i="1"/>
  <c r="CG492" i="1"/>
  <c r="BG731" i="1"/>
  <c r="BH383" i="1"/>
  <c r="BG383" i="1"/>
  <c r="CG439" i="1"/>
  <c r="BH439" i="1"/>
  <c r="BV870" i="1"/>
  <c r="CG384" i="1"/>
  <c r="BE731" i="1"/>
  <c r="BG50" i="1"/>
  <c r="BH731" i="1"/>
  <c r="BG385" i="1"/>
  <c r="BV731" i="1"/>
  <c r="BV384" i="1"/>
  <c r="BE384" i="1"/>
  <c r="BG1032" i="1"/>
  <c r="BH50" i="1"/>
  <c r="CG1072" i="1"/>
  <c r="CG385" i="1"/>
  <c r="BV50" i="1"/>
  <c r="CG1032" i="1"/>
  <c r="BH1029" i="1"/>
  <c r="BG492" i="1"/>
  <c r="BH870" i="1"/>
  <c r="BH1032" i="1"/>
  <c r="BV439" i="1"/>
  <c r="BE1029" i="1"/>
  <c r="BG1021" i="1"/>
  <c r="BE439" i="1"/>
  <c r="BG1029" i="1"/>
  <c r="BV383" i="1"/>
  <c r="CG869" i="1"/>
  <c r="BE1117" i="1"/>
  <c r="CG50" i="1"/>
  <c r="BV1021" i="1"/>
  <c r="BE1021" i="1"/>
  <c r="BG1117" i="1"/>
  <c r="BV385" i="1"/>
  <c r="BV1117" i="1"/>
  <c r="BG384" i="1"/>
  <c r="BH1021" i="1"/>
  <c r="CG1021" i="1"/>
  <c r="BG870" i="1"/>
  <c r="BH869" i="1"/>
  <c r="BE383" i="1"/>
  <c r="BH1117" i="1"/>
  <c r="CG1029" i="1"/>
  <c r="BE939" i="1"/>
  <c r="BE874" i="1"/>
  <c r="BE171" i="1"/>
  <c r="BE730" i="1"/>
  <c r="BE933" i="1"/>
  <c r="BG939" i="1"/>
  <c r="BG874" i="1"/>
  <c r="BG171" i="1"/>
  <c r="BG730" i="1"/>
  <c r="BG933" i="1"/>
  <c r="BH939" i="1"/>
  <c r="BH874" i="1"/>
  <c r="BH171" i="1"/>
  <c r="BH730" i="1"/>
  <c r="BH933" i="1"/>
  <c r="BV939" i="1"/>
  <c r="BE940" i="1"/>
  <c r="BE804" i="1"/>
  <c r="BE59" i="1"/>
  <c r="BE438" i="1"/>
  <c r="BE1028" i="1"/>
  <c r="BG940" i="1"/>
  <c r="BG804" i="1"/>
  <c r="BG59" i="1"/>
  <c r="BG438" i="1"/>
  <c r="BG1028" i="1"/>
  <c r="BH940" i="1"/>
  <c r="BH804" i="1"/>
  <c r="BH59" i="1"/>
  <c r="BH438" i="1"/>
  <c r="BH1028" i="1"/>
  <c r="BV940" i="1"/>
  <c r="BE450" i="1"/>
  <c r="BE382" i="1"/>
  <c r="BG450" i="1"/>
  <c r="BG382" i="1"/>
  <c r="BH63" i="1"/>
  <c r="BH594" i="1"/>
  <c r="BE938" i="1"/>
  <c r="BE64" i="1"/>
  <c r="BG938" i="1"/>
  <c r="BG451" i="1"/>
  <c r="BH1138" i="1"/>
  <c r="BH1031" i="1"/>
  <c r="BV938" i="1"/>
  <c r="BE388" i="1"/>
  <c r="BE134" i="1"/>
  <c r="BE1064" i="1"/>
  <c r="BE823" i="1"/>
  <c r="BE934" i="1"/>
  <c r="BG388" i="1"/>
  <c r="BG134" i="1"/>
  <c r="BG1064" i="1"/>
  <c r="BG823" i="1"/>
  <c r="BG934" i="1"/>
  <c r="BH388" i="1"/>
  <c r="BH134" i="1"/>
  <c r="BH1064" i="1"/>
  <c r="BH823" i="1"/>
  <c r="BH934" i="1"/>
  <c r="BV388" i="1"/>
  <c r="BE440" i="1"/>
  <c r="BE803" i="1"/>
  <c r="BE192" i="1"/>
  <c r="BE331" i="1"/>
  <c r="BE178" i="1"/>
  <c r="BG440" i="1"/>
  <c r="BG803" i="1"/>
  <c r="BG192" i="1"/>
  <c r="BG331" i="1"/>
  <c r="BG178" i="1"/>
  <c r="BH440" i="1"/>
  <c r="BH803" i="1"/>
  <c r="BH192" i="1"/>
  <c r="BH331" i="1"/>
  <c r="BH178" i="1"/>
  <c r="BE858" i="1"/>
  <c r="BE822" i="1"/>
  <c r="BE449" i="1"/>
  <c r="BE1027" i="1"/>
  <c r="BE936" i="1"/>
  <c r="BG858" i="1"/>
  <c r="BG822" i="1"/>
  <c r="BG449" i="1"/>
  <c r="BG1027" i="1"/>
  <c r="BG936" i="1"/>
  <c r="BH858" i="1"/>
  <c r="BH822" i="1"/>
  <c r="BH449" i="1"/>
  <c r="BH1027" i="1"/>
  <c r="BH936" i="1"/>
  <c r="BE1138" i="1"/>
  <c r="BE1031" i="1"/>
  <c r="BG1138" i="1"/>
  <c r="BG1031" i="1"/>
  <c r="BH64" i="1"/>
  <c r="BE638" i="1"/>
  <c r="BE448" i="1"/>
  <c r="BE425" i="1"/>
  <c r="BE595" i="1"/>
  <c r="BE935" i="1"/>
  <c r="BG638" i="1"/>
  <c r="BG448" i="1"/>
  <c r="BG425" i="1"/>
  <c r="BG595" i="1"/>
  <c r="BG935" i="1"/>
  <c r="BH638" i="1"/>
  <c r="BH448" i="1"/>
  <c r="BH425" i="1"/>
  <c r="BH595" i="1"/>
  <c r="BH935" i="1"/>
  <c r="BE100" i="1"/>
  <c r="BE63" i="1"/>
  <c r="BE594" i="1"/>
  <c r="BG100" i="1"/>
  <c r="BG63" i="1"/>
  <c r="BG594" i="1"/>
  <c r="BH100" i="1"/>
  <c r="BH450" i="1"/>
  <c r="BH382" i="1"/>
  <c r="BE451" i="1"/>
  <c r="BG64" i="1"/>
  <c r="BH938" i="1"/>
  <c r="BH451" i="1"/>
  <c r="CG1064" i="1"/>
  <c r="BV1031" i="1"/>
  <c r="CG388" i="1"/>
  <c r="BV171" i="1"/>
  <c r="BV448" i="1"/>
  <c r="CG448" i="1"/>
  <c r="CG594" i="1"/>
  <c r="CG63" i="1"/>
  <c r="CG171" i="1"/>
  <c r="BV59" i="1"/>
  <c r="BV595" i="1"/>
  <c r="BV874" i="1"/>
  <c r="BV192" i="1"/>
  <c r="BV858" i="1"/>
  <c r="BV936" i="1"/>
  <c r="BV451" i="1"/>
  <c r="BV134" i="1"/>
  <c r="CG874" i="1"/>
  <c r="BV331" i="1"/>
  <c r="CG438" i="1"/>
  <c r="BV594" i="1"/>
  <c r="BV449" i="1"/>
  <c r="CG450" i="1"/>
  <c r="BV1027" i="1"/>
  <c r="BV1138" i="1"/>
  <c r="CG940" i="1"/>
  <c r="CG933" i="1"/>
  <c r="BV1064" i="1"/>
  <c r="BV823" i="1"/>
  <c r="BV1028" i="1"/>
  <c r="CG935" i="1"/>
  <c r="CG440" i="1"/>
  <c r="CG331" i="1"/>
  <c r="CG938" i="1"/>
  <c r="CG1028" i="1"/>
  <c r="BV803" i="1"/>
  <c r="BV450" i="1"/>
  <c r="CG822" i="1"/>
  <c r="BV935" i="1"/>
  <c r="CG638" i="1"/>
  <c r="CG100" i="1"/>
  <c r="CG192" i="1"/>
  <c r="CG134" i="1"/>
  <c r="CG451" i="1"/>
  <c r="CG595" i="1"/>
  <c r="CG803" i="1"/>
  <c r="BV730" i="1"/>
  <c r="BV933" i="1"/>
  <c r="CG64" i="1"/>
  <c r="CG804" i="1"/>
  <c r="BV63" i="1"/>
  <c r="CG936" i="1"/>
  <c r="CG858" i="1"/>
  <c r="BV822" i="1"/>
  <c r="BV638" i="1"/>
  <c r="CG934" i="1"/>
  <c r="BV438" i="1"/>
  <c r="CG1031" i="1"/>
  <c r="BV934" i="1"/>
  <c r="CG730" i="1"/>
  <c r="BV178" i="1"/>
  <c r="CG178" i="1"/>
  <c r="BV804" i="1"/>
  <c r="CG425" i="1"/>
  <c r="BV440" i="1"/>
  <c r="CG59" i="1"/>
  <c r="CG1138" i="1"/>
  <c r="CG823" i="1"/>
  <c r="CG939" i="1"/>
  <c r="BV64" i="1"/>
  <c r="BV382" i="1"/>
  <c r="BV100" i="1"/>
  <c r="CG1027" i="1"/>
  <c r="BV425" i="1"/>
  <c r="CG449" i="1"/>
  <c r="CG382" i="1"/>
  <c r="BG646" i="1"/>
  <c r="BV608" i="1"/>
  <c r="BE608" i="1"/>
  <c r="CG608" i="1"/>
  <c r="BH608" i="1"/>
  <c r="CG646" i="1"/>
  <c r="BG608" i="1"/>
  <c r="BV646" i="1"/>
  <c r="BE646" i="1"/>
  <c r="BH646" i="1"/>
  <c r="CG1025" i="1"/>
  <c r="CG801" i="1"/>
  <c r="BV305" i="1"/>
  <c r="BV240" i="1"/>
  <c r="CG735" i="1"/>
  <c r="BV743" i="1"/>
  <c r="CG889" i="1"/>
  <c r="CG113" i="1"/>
  <c r="BH359" i="1"/>
  <c r="CG44" i="1"/>
  <c r="CG907" i="1"/>
  <c r="BV306" i="1"/>
  <c r="BH559" i="1"/>
  <c r="BV1025" i="1"/>
  <c r="BH886" i="1"/>
  <c r="BV802" i="1"/>
  <c r="BG1025" i="1"/>
  <c r="BG889" i="1"/>
  <c r="BV597" i="1"/>
  <c r="BV338" i="1"/>
  <c r="BG240" i="1"/>
  <c r="BV887" i="1"/>
  <c r="BH106" i="1"/>
  <c r="BV304" i="1"/>
  <c r="BG1101" i="1"/>
  <c r="BE682" i="1"/>
  <c r="BV654" i="1"/>
  <c r="BH41" i="1"/>
  <c r="BV832" i="1"/>
  <c r="BH43" i="1"/>
  <c r="BE832" i="1"/>
  <c r="BE647" i="1"/>
  <c r="BG343" i="1"/>
  <c r="BE888" i="1"/>
  <c r="BG655" i="1"/>
  <c r="BG907" i="1"/>
  <c r="BG105" i="1"/>
  <c r="BE655" i="1"/>
  <c r="BE240" i="1"/>
  <c r="BV343" i="1"/>
  <c r="BV655" i="1"/>
  <c r="BV41" i="1"/>
  <c r="BE859" i="1"/>
  <c r="CG636" i="1"/>
  <c r="BG887" i="1"/>
  <c r="CG114" i="1"/>
  <c r="BE344" i="1"/>
  <c r="CG696" i="1"/>
  <c r="CG343" i="1"/>
  <c r="CG695" i="1"/>
  <c r="BH655" i="1"/>
  <c r="BE743" i="1"/>
  <c r="BE761" i="1"/>
  <c r="BG761" i="1"/>
  <c r="BH44" i="1"/>
  <c r="BV801" i="1"/>
  <c r="BG682" i="1"/>
  <c r="BV682" i="1"/>
  <c r="BH607" i="1"/>
  <c r="BE101" i="1"/>
  <c r="BV105" i="1"/>
  <c r="BE343" i="1"/>
  <c r="BE821" i="1"/>
  <c r="BV101" i="1"/>
  <c r="BE695" i="1"/>
  <c r="BE412" i="1"/>
  <c r="CG678" i="1"/>
  <c r="CG304" i="1"/>
  <c r="BE28" i="1"/>
  <c r="CG886" i="1"/>
  <c r="BG802" i="1"/>
  <c r="BE578" i="1"/>
  <c r="BH696" i="1"/>
  <c r="BG560" i="1"/>
  <c r="BV647" i="1"/>
  <c r="BE560" i="1"/>
  <c r="BE359" i="1"/>
  <c r="BG636" i="1"/>
  <c r="CG305" i="1"/>
  <c r="CG240" i="1"/>
  <c r="CG43" i="1"/>
  <c r="CG743" i="1"/>
  <c r="BE696" i="1"/>
  <c r="CG359" i="1"/>
  <c r="CG821" i="1"/>
  <c r="BV1068" i="1"/>
  <c r="CG685" i="1"/>
  <c r="BH659" i="1"/>
  <c r="BH743" i="1"/>
  <c r="BG1068" i="1"/>
  <c r="BH1025" i="1"/>
  <c r="BG301" i="1"/>
  <c r="BG832" i="1"/>
  <c r="BE114" i="1"/>
  <c r="BG678" i="1"/>
  <c r="BV412" i="1"/>
  <c r="BV735" i="1"/>
  <c r="BV696" i="1"/>
  <c r="BG44" i="1"/>
  <c r="BV115" i="1"/>
  <c r="BG28" i="1"/>
  <c r="BE607" i="1"/>
  <c r="BH114" i="1"/>
  <c r="BV43" i="1"/>
  <c r="BG659" i="1"/>
  <c r="BE105" i="1"/>
  <c r="BE1101" i="1"/>
  <c r="BG302" i="1"/>
  <c r="CG1068" i="1"/>
  <c r="CG659" i="1"/>
  <c r="BH302" i="1"/>
  <c r="BG821" i="1"/>
  <c r="BH344" i="1"/>
  <c r="BV28" i="1"/>
  <c r="BE338" i="1"/>
  <c r="BV695" i="1"/>
  <c r="BE685" i="1"/>
  <c r="CG338" i="1"/>
  <c r="CG647" i="1"/>
  <c r="BH888" i="1"/>
  <c r="BH802" i="1"/>
  <c r="BH305" i="1"/>
  <c r="BE44" i="1"/>
  <c r="BV106" i="1"/>
  <c r="BH859" i="1"/>
  <c r="BG801" i="1"/>
  <c r="BH304" i="1"/>
  <c r="BG344" i="1"/>
  <c r="BV685" i="1"/>
  <c r="BG41" i="1"/>
  <c r="BE887" i="1"/>
  <c r="BH303" i="1"/>
  <c r="CG887" i="1"/>
  <c r="CG560" i="1"/>
  <c r="CG1101" i="1"/>
  <c r="CG344" i="1"/>
  <c r="CG557" i="1"/>
  <c r="CG302" i="1"/>
  <c r="CG345" i="1"/>
  <c r="BH105" i="1"/>
  <c r="CG832" i="1"/>
  <c r="CG655" i="1"/>
  <c r="CG607" i="1"/>
  <c r="BV886" i="1"/>
  <c r="BH637" i="1"/>
  <c r="BE303" i="1"/>
  <c r="BE559" i="1"/>
  <c r="BH647" i="1"/>
  <c r="BV303" i="1"/>
  <c r="BH597" i="1"/>
  <c r="BE735" i="1"/>
  <c r="BG43" i="1"/>
  <c r="BH338" i="1"/>
  <c r="BH887" i="1"/>
  <c r="BV889" i="1"/>
  <c r="BE304" i="1"/>
  <c r="BH682" i="1"/>
  <c r="BV607" i="1"/>
  <c r="BH578" i="1"/>
  <c r="BG101" i="1"/>
  <c r="BV42" i="1"/>
  <c r="BG695" i="1"/>
  <c r="BG685" i="1"/>
  <c r="BE654" i="1"/>
  <c r="CG303" i="1"/>
  <c r="BG338" i="1"/>
  <c r="BG115" i="1"/>
  <c r="CG578" i="1"/>
  <c r="BE306" i="1"/>
  <c r="CG682" i="1"/>
  <c r="CG597" i="1"/>
  <c r="BG647" i="1"/>
  <c r="BH42" i="1"/>
  <c r="CG105" i="1"/>
  <c r="BE301" i="1"/>
  <c r="BE886" i="1"/>
  <c r="CG41" i="1"/>
  <c r="BH1101" i="1"/>
  <c r="BH301" i="1"/>
  <c r="BV637" i="1"/>
  <c r="BH113" i="1"/>
  <c r="BV907" i="1"/>
  <c r="BH761" i="1"/>
  <c r="BG743" i="1"/>
  <c r="BV761" i="1"/>
  <c r="BG1070" i="1"/>
  <c r="BH412" i="1"/>
  <c r="BE1025" i="1"/>
  <c r="BE1068" i="1"/>
  <c r="BH240" i="1"/>
  <c r="BV560" i="1"/>
  <c r="BG578" i="1"/>
  <c r="BV557" i="1"/>
  <c r="BV859" i="1"/>
  <c r="BH1068" i="1"/>
  <c r="BE636" i="1"/>
  <c r="BH115" i="1"/>
  <c r="BH343" i="1"/>
  <c r="BG306" i="1"/>
  <c r="BG1159" i="1"/>
  <c r="CG761" i="1"/>
  <c r="BE637" i="1"/>
  <c r="BG886" i="1"/>
  <c r="BG303" i="1"/>
  <c r="BV578" i="1"/>
  <c r="BE345" i="1"/>
  <c r="CG412" i="1"/>
  <c r="BH654" i="1"/>
  <c r="BG106" i="1"/>
  <c r="CG1159" i="1"/>
  <c r="BE1070" i="1"/>
  <c r="BV559" i="1"/>
  <c r="CG28" i="1"/>
  <c r="CG637" i="1"/>
  <c r="BH101" i="1"/>
  <c r="CG802" i="1"/>
  <c r="CG888" i="1"/>
  <c r="BH306" i="1"/>
  <c r="BV302" i="1"/>
  <c r="BH821" i="1"/>
  <c r="BV113" i="1"/>
  <c r="BG637" i="1"/>
  <c r="BV659" i="1"/>
  <c r="BG114" i="1"/>
  <c r="BH636" i="1"/>
  <c r="BH557" i="1"/>
  <c r="BV1159" i="1"/>
  <c r="BE302" i="1"/>
  <c r="BE889" i="1"/>
  <c r="BG696" i="1"/>
  <c r="BH889" i="1"/>
  <c r="BG859" i="1"/>
  <c r="BG305" i="1"/>
  <c r="BH685" i="1"/>
  <c r="BH345" i="1"/>
  <c r="BH1159" i="1"/>
  <c r="BE1159" i="1"/>
  <c r="BG359" i="1"/>
  <c r="BG345" i="1"/>
  <c r="BG607" i="1"/>
  <c r="BE115" i="1"/>
  <c r="BE801" i="1"/>
  <c r="CG654" i="1"/>
  <c r="CG106" i="1"/>
  <c r="BG735" i="1"/>
  <c r="CG1070" i="1"/>
  <c r="CG559" i="1"/>
  <c r="CG859" i="1"/>
  <c r="BG113" i="1"/>
  <c r="CG101" i="1"/>
  <c r="BV44" i="1"/>
  <c r="BH907" i="1"/>
  <c r="BE113" i="1"/>
  <c r="BH832" i="1"/>
  <c r="BV636" i="1"/>
  <c r="BH1070" i="1"/>
  <c r="BV1070" i="1"/>
  <c r="BV301" i="1"/>
  <c r="BE802" i="1"/>
  <c r="BV678" i="1"/>
  <c r="BV114" i="1"/>
  <c r="BG304" i="1"/>
  <c r="BV344" i="1"/>
  <c r="BE597" i="1"/>
  <c r="BH28" i="1"/>
  <c r="BG557" i="1"/>
  <c r="BG654" i="1"/>
  <c r="BE41" i="1"/>
  <c r="BH695" i="1"/>
  <c r="BV1101" i="1"/>
  <c r="BH735" i="1"/>
  <c r="BE678" i="1"/>
  <c r="BE43" i="1"/>
  <c r="BV821" i="1"/>
  <c r="BG888" i="1"/>
  <c r="BV359" i="1"/>
  <c r="BE907" i="1"/>
  <c r="BV345" i="1"/>
  <c r="BV888" i="1"/>
  <c r="BE557" i="1"/>
  <c r="BE106" i="1"/>
  <c r="BH560" i="1"/>
  <c r="BG412" i="1"/>
  <c r="BG42" i="1"/>
  <c r="BE659" i="1"/>
  <c r="BE42" i="1"/>
  <c r="BE305" i="1"/>
  <c r="CG115" i="1"/>
  <c r="CG306" i="1"/>
  <c r="CG42" i="1"/>
  <c r="CG301" i="1"/>
  <c r="BG597" i="1"/>
  <c r="BH801" i="1"/>
  <c r="BH678" i="1"/>
  <c r="BG559" i="1"/>
  <c r="A661" i="1"/>
  <c r="BC661" i="1"/>
  <c r="AR661" i="1" s="1"/>
  <c r="BK661" i="1" s="1"/>
  <c r="BD661" i="1"/>
  <c r="BY661" i="1" l="1"/>
  <c r="BW661" i="1"/>
  <c r="BX661" i="1"/>
  <c r="CG661" i="1"/>
  <c r="BV661" i="1"/>
  <c r="BE661" i="1"/>
  <c r="BH661" i="1"/>
  <c r="BG661" i="1"/>
  <c r="BF661" i="1"/>
  <c r="AS661" i="1"/>
  <c r="AT661" i="1"/>
  <c r="AV661" i="1" l="1"/>
  <c r="BI661" i="1"/>
  <c r="BL661" i="1" s="1"/>
  <c r="BJ661" i="1"/>
  <c r="BM661" i="1" s="1"/>
  <c r="BN661" i="1"/>
  <c r="BQ661" i="1"/>
  <c r="AY661" i="1"/>
  <c r="AX661" i="1"/>
  <c r="AU661" i="1"/>
  <c r="A745" i="1"/>
  <c r="A524" i="1"/>
  <c r="BC745" i="1"/>
  <c r="AR745" i="1" s="1"/>
  <c r="BK745" i="1" s="1"/>
  <c r="BC524" i="1"/>
  <c r="AR524" i="1" s="1"/>
  <c r="BK524" i="1" s="1"/>
  <c r="BD745" i="1"/>
  <c r="BD524" i="1"/>
  <c r="BY524" i="1" l="1"/>
  <c r="BY745" i="1"/>
  <c r="BX745" i="1"/>
  <c r="BW745" i="1"/>
  <c r="BX524" i="1"/>
  <c r="BW524" i="1"/>
  <c r="CG524" i="1"/>
  <c r="CG745" i="1"/>
  <c r="BV745" i="1"/>
  <c r="BE745" i="1"/>
  <c r="BV524" i="1"/>
  <c r="BE524" i="1"/>
  <c r="BH745" i="1"/>
  <c r="BG745" i="1"/>
  <c r="BH524" i="1"/>
  <c r="BG524" i="1"/>
  <c r="BP661" i="1"/>
  <c r="AS745" i="1"/>
  <c r="BF745" i="1"/>
  <c r="AS524" i="1"/>
  <c r="BF524" i="1"/>
  <c r="AT524" i="1"/>
  <c r="AT745" i="1"/>
  <c r="AV745" i="1" l="1"/>
  <c r="BI745" i="1"/>
  <c r="BL745" i="1" s="1"/>
  <c r="BO745" i="1" s="1"/>
  <c r="AV524" i="1"/>
  <c r="BI524" i="1"/>
  <c r="BL524" i="1" s="1"/>
  <c r="BO524" i="1" s="1"/>
  <c r="BN524" i="1"/>
  <c r="BJ524" i="1"/>
  <c r="BM524" i="1" s="1"/>
  <c r="BP524" i="1" s="1"/>
  <c r="BN745" i="1"/>
  <c r="BJ745" i="1"/>
  <c r="BM745" i="1" s="1"/>
  <c r="BP745" i="1" s="1"/>
  <c r="AY524" i="1"/>
  <c r="BQ524" i="1"/>
  <c r="BQ745" i="1"/>
  <c r="AU524" i="1"/>
  <c r="AX524" i="1"/>
  <c r="AY745" i="1"/>
  <c r="AX745" i="1"/>
  <c r="AU745" i="1"/>
  <c r="A677" i="1"/>
  <c r="A916" i="1"/>
  <c r="BC677" i="1"/>
  <c r="AR677" i="1" s="1"/>
  <c r="BK677" i="1" s="1"/>
  <c r="BC916" i="1"/>
  <c r="AR916" i="1" s="1"/>
  <c r="BK916" i="1" s="1"/>
  <c r="BD677" i="1"/>
  <c r="BD916" i="1"/>
  <c r="BY916" i="1" l="1"/>
  <c r="BY677" i="1"/>
  <c r="BX916" i="1"/>
  <c r="BW916" i="1"/>
  <c r="BW677" i="1"/>
  <c r="BX677" i="1"/>
  <c r="CG916" i="1"/>
  <c r="CG677" i="1"/>
  <c r="BV677" i="1"/>
  <c r="BE677" i="1"/>
  <c r="BV916" i="1"/>
  <c r="BE916" i="1"/>
  <c r="BH916" i="1"/>
  <c r="BG916" i="1"/>
  <c r="BH677" i="1"/>
  <c r="BG677" i="1"/>
  <c r="AS916" i="1"/>
  <c r="BF916" i="1"/>
  <c r="AS677" i="1"/>
  <c r="BF677" i="1"/>
  <c r="AT916" i="1"/>
  <c r="AT677" i="1"/>
  <c r="AV677" i="1" s="1"/>
  <c r="A656" i="1"/>
  <c r="A183" i="1"/>
  <c r="A519" i="1"/>
  <c r="A483" i="1"/>
  <c r="A879" i="1"/>
  <c r="A369" i="1"/>
  <c r="A173" i="1"/>
  <c r="A535" i="1"/>
  <c r="BC656" i="1"/>
  <c r="AR656" i="1" s="1"/>
  <c r="BK656" i="1" s="1"/>
  <c r="BC183" i="1"/>
  <c r="AR183" i="1" s="1"/>
  <c r="BK183" i="1" s="1"/>
  <c r="BC519" i="1"/>
  <c r="AR519" i="1" s="1"/>
  <c r="BK519" i="1" s="1"/>
  <c r="BC483" i="1"/>
  <c r="AR483" i="1" s="1"/>
  <c r="BK483" i="1" s="1"/>
  <c r="BC879" i="1"/>
  <c r="AR879" i="1" s="1"/>
  <c r="BK879" i="1" s="1"/>
  <c r="BC369" i="1"/>
  <c r="AR369" i="1" s="1"/>
  <c r="BK369" i="1" s="1"/>
  <c r="BC173" i="1"/>
  <c r="AR173" i="1" s="1"/>
  <c r="BK173" i="1" s="1"/>
  <c r="BC535" i="1"/>
  <c r="AR535" i="1" s="1"/>
  <c r="BK535" i="1" s="1"/>
  <c r="BD656" i="1"/>
  <c r="BD183" i="1"/>
  <c r="BD519" i="1"/>
  <c r="BD483" i="1"/>
  <c r="BD879" i="1"/>
  <c r="BD369" i="1"/>
  <c r="BD173" i="1"/>
  <c r="BD535" i="1"/>
  <c r="AV916" i="1" l="1"/>
  <c r="BI916" i="1"/>
  <c r="BL916" i="1" s="1"/>
  <c r="BI677" i="1"/>
  <c r="BL677" i="1" s="1"/>
  <c r="BJ677" i="1"/>
  <c r="BM677" i="1" s="1"/>
  <c r="BJ916" i="1"/>
  <c r="BM916" i="1" s="1"/>
  <c r="BY535" i="1"/>
  <c r="BY173" i="1"/>
  <c r="BY369" i="1"/>
  <c r="BY519" i="1"/>
  <c r="BY183" i="1"/>
  <c r="BY879" i="1"/>
  <c r="BY483" i="1"/>
  <c r="BY656" i="1"/>
  <c r="BX183" i="1"/>
  <c r="BW183" i="1"/>
  <c r="CG656" i="1"/>
  <c r="BX656" i="1"/>
  <c r="BW656" i="1"/>
  <c r="BX483" i="1"/>
  <c r="BW483" i="1"/>
  <c r="BX519" i="1"/>
  <c r="BW519" i="1"/>
  <c r="BX535" i="1"/>
  <c r="BW535" i="1"/>
  <c r="BX173" i="1"/>
  <c r="BW173" i="1"/>
  <c r="BX369" i="1"/>
  <c r="BW369" i="1"/>
  <c r="BW879" i="1"/>
  <c r="BX879" i="1"/>
  <c r="BN677" i="1"/>
  <c r="BN916" i="1"/>
  <c r="CG483" i="1"/>
  <c r="CG519" i="1"/>
  <c r="CG183" i="1"/>
  <c r="CG535" i="1"/>
  <c r="CG369" i="1"/>
  <c r="CG879" i="1"/>
  <c r="CG173" i="1"/>
  <c r="BV535" i="1"/>
  <c r="BE535" i="1"/>
  <c r="BV173" i="1"/>
  <c r="BE173" i="1"/>
  <c r="BV656" i="1"/>
  <c r="BE656" i="1"/>
  <c r="BV369" i="1"/>
  <c r="BE369" i="1"/>
  <c r="BV879" i="1"/>
  <c r="BE879" i="1"/>
  <c r="BV483" i="1"/>
  <c r="BE483" i="1"/>
  <c r="BV183" i="1"/>
  <c r="BE183" i="1"/>
  <c r="BV519" i="1"/>
  <c r="BE519" i="1"/>
  <c r="BH535" i="1"/>
  <c r="BG535" i="1"/>
  <c r="BH173" i="1"/>
  <c r="BG173" i="1"/>
  <c r="BG183" i="1"/>
  <c r="BH183" i="1"/>
  <c r="BH369" i="1"/>
  <c r="BG369" i="1"/>
  <c r="BH656" i="1"/>
  <c r="BG656" i="1"/>
  <c r="BH483" i="1"/>
  <c r="BG483" i="1"/>
  <c r="BG879" i="1"/>
  <c r="BH879" i="1"/>
  <c r="BH519" i="1"/>
  <c r="BG519" i="1"/>
  <c r="BF535" i="1"/>
  <c r="BF183" i="1"/>
  <c r="BF879" i="1"/>
  <c r="BQ677" i="1"/>
  <c r="BF369" i="1"/>
  <c r="BF483" i="1"/>
  <c r="BF519" i="1"/>
  <c r="AY916" i="1"/>
  <c r="BQ916" i="1"/>
  <c r="AS656" i="1"/>
  <c r="BF656" i="1"/>
  <c r="AS173" i="1"/>
  <c r="BF173" i="1"/>
  <c r="AS535" i="1"/>
  <c r="AS483" i="1"/>
  <c r="AS519" i="1"/>
  <c r="AU916" i="1"/>
  <c r="AX916" i="1"/>
  <c r="AU677" i="1"/>
  <c r="AX677" i="1"/>
  <c r="AY677" i="1"/>
  <c r="AT183" i="1"/>
  <c r="AT483" i="1"/>
  <c r="AT519" i="1"/>
  <c r="AT656" i="1"/>
  <c r="AT535" i="1"/>
  <c r="AT173" i="1"/>
  <c r="AS183" i="1"/>
  <c r="AS369" i="1"/>
  <c r="AT369" i="1"/>
  <c r="AS879" i="1"/>
  <c r="AT879" i="1"/>
  <c r="A197" i="1"/>
  <c r="A885" i="1"/>
  <c r="A668" i="1"/>
  <c r="A1099" i="1"/>
  <c r="A187" i="1"/>
  <c r="A177" i="1"/>
  <c r="A662" i="1"/>
  <c r="BC197" i="1"/>
  <c r="AR197" i="1" s="1"/>
  <c r="BK197" i="1" s="1"/>
  <c r="BC885" i="1"/>
  <c r="AR885" i="1" s="1"/>
  <c r="BK885" i="1" s="1"/>
  <c r="BC668" i="1"/>
  <c r="AR668" i="1" s="1"/>
  <c r="BK668" i="1" s="1"/>
  <c r="BC1099" i="1"/>
  <c r="AR1099" i="1" s="1"/>
  <c r="BK1099" i="1" s="1"/>
  <c r="BC187" i="1"/>
  <c r="AR187" i="1" s="1"/>
  <c r="BK187" i="1" s="1"/>
  <c r="BC177" i="1"/>
  <c r="AR177" i="1" s="1"/>
  <c r="BK177" i="1" s="1"/>
  <c r="BC662" i="1"/>
  <c r="AR662" i="1" s="1"/>
  <c r="BK662" i="1" s="1"/>
  <c r="BD197" i="1"/>
  <c r="BD885" i="1"/>
  <c r="BD668" i="1"/>
  <c r="BD1099" i="1"/>
  <c r="BD187" i="1"/>
  <c r="BD177" i="1"/>
  <c r="BD662" i="1"/>
  <c r="AV183" i="1" l="1"/>
  <c r="BI183" i="1"/>
  <c r="BL183" i="1" s="1"/>
  <c r="AV879" i="1"/>
  <c r="BI879" i="1"/>
  <c r="BL879" i="1" s="1"/>
  <c r="AV173" i="1"/>
  <c r="BI173" i="1"/>
  <c r="BL173" i="1" s="1"/>
  <c r="AV483" i="1"/>
  <c r="BI483" i="1"/>
  <c r="BL483" i="1" s="1"/>
  <c r="BO483" i="1" s="1"/>
  <c r="AV535" i="1"/>
  <c r="BI535" i="1"/>
  <c r="BL535" i="1" s="1"/>
  <c r="AV519" i="1"/>
  <c r="BI519" i="1"/>
  <c r="BL519" i="1" s="1"/>
  <c r="BO519" i="1" s="1"/>
  <c r="AV369" i="1"/>
  <c r="BI369" i="1"/>
  <c r="BL369" i="1" s="1"/>
  <c r="AV656" i="1"/>
  <c r="BI656" i="1"/>
  <c r="BL656" i="1" s="1"/>
  <c r="BO656" i="1" s="1"/>
  <c r="BJ369" i="1"/>
  <c r="BM369" i="1" s="1"/>
  <c r="BN519" i="1"/>
  <c r="BJ519" i="1"/>
  <c r="BM519" i="1" s="1"/>
  <c r="BP519" i="1" s="1"/>
  <c r="BN483" i="1"/>
  <c r="BJ483" i="1"/>
  <c r="BM483" i="1" s="1"/>
  <c r="BP483" i="1" s="1"/>
  <c r="BJ183" i="1"/>
  <c r="BM183" i="1" s="1"/>
  <c r="BJ535" i="1"/>
  <c r="BM535" i="1" s="1"/>
  <c r="BJ879" i="1"/>
  <c r="BM879" i="1" s="1"/>
  <c r="BJ173" i="1"/>
  <c r="BM173" i="1" s="1"/>
  <c r="BN656" i="1"/>
  <c r="BJ656" i="1"/>
  <c r="BM656" i="1" s="1"/>
  <c r="BP656" i="1" s="1"/>
  <c r="BY885" i="1"/>
  <c r="BY197" i="1"/>
  <c r="BY177" i="1"/>
  <c r="BY187" i="1"/>
  <c r="BY662" i="1"/>
  <c r="BY1099" i="1"/>
  <c r="BY668" i="1"/>
  <c r="BW197" i="1"/>
  <c r="BX197" i="1"/>
  <c r="BX662" i="1"/>
  <c r="BW662" i="1"/>
  <c r="BW187" i="1"/>
  <c r="BX187" i="1"/>
  <c r="BX885" i="1"/>
  <c r="BW885" i="1"/>
  <c r="BX177" i="1"/>
  <c r="BW177" i="1"/>
  <c r="BX1099" i="1"/>
  <c r="BW1099" i="1"/>
  <c r="BX668" i="1"/>
  <c r="BW668" i="1"/>
  <c r="BN173" i="1"/>
  <c r="BN183" i="1"/>
  <c r="BN535" i="1"/>
  <c r="BN879" i="1"/>
  <c r="BN369" i="1"/>
  <c r="CG885" i="1"/>
  <c r="CG197" i="1"/>
  <c r="CG1099" i="1"/>
  <c r="CG668" i="1"/>
  <c r="CG662" i="1"/>
  <c r="CG177" i="1"/>
  <c r="CG187" i="1"/>
  <c r="BV1099" i="1"/>
  <c r="BE1099" i="1"/>
  <c r="BV662" i="1"/>
  <c r="BE662" i="1"/>
  <c r="BV885" i="1"/>
  <c r="BE885" i="1"/>
  <c r="BV197" i="1"/>
  <c r="BE197" i="1"/>
  <c r="BV177" i="1"/>
  <c r="BE177" i="1"/>
  <c r="BV668" i="1"/>
  <c r="BE668" i="1"/>
  <c r="BV187" i="1"/>
  <c r="BE187" i="1"/>
  <c r="BH668" i="1"/>
  <c r="BG668" i="1"/>
  <c r="BH662" i="1"/>
  <c r="BG662" i="1"/>
  <c r="BG885" i="1"/>
  <c r="BH885" i="1"/>
  <c r="BH1099" i="1"/>
  <c r="BG1099" i="1"/>
  <c r="BH197" i="1"/>
  <c r="BG197" i="1"/>
  <c r="BG177" i="1"/>
  <c r="BH177" i="1"/>
  <c r="BH187" i="1"/>
  <c r="BG187" i="1"/>
  <c r="BP916" i="1"/>
  <c r="BF197" i="1"/>
  <c r="BQ879" i="1"/>
  <c r="AY173" i="1"/>
  <c r="BQ173" i="1"/>
  <c r="AY656" i="1"/>
  <c r="BQ656" i="1"/>
  <c r="AY519" i="1"/>
  <c r="BQ519" i="1"/>
  <c r="AY369" i="1"/>
  <c r="BQ369" i="1"/>
  <c r="AY483" i="1"/>
  <c r="BQ483" i="1"/>
  <c r="AY535" i="1"/>
  <c r="BQ535" i="1"/>
  <c r="AU183" i="1"/>
  <c r="BQ183" i="1"/>
  <c r="AS662" i="1"/>
  <c r="BF662" i="1"/>
  <c r="AS187" i="1"/>
  <c r="BF187" i="1"/>
  <c r="AS1099" i="1"/>
  <c r="BF1099" i="1"/>
  <c r="AS885" i="1"/>
  <c r="BF885" i="1"/>
  <c r="AS668" i="1"/>
  <c r="BF668" i="1"/>
  <c r="AS177" i="1"/>
  <c r="BF177" i="1"/>
  <c r="AS197" i="1"/>
  <c r="AX183" i="1"/>
  <c r="AY183" i="1"/>
  <c r="AU483" i="1"/>
  <c r="AX483" i="1"/>
  <c r="AU173" i="1"/>
  <c r="AX173" i="1"/>
  <c r="AX535" i="1"/>
  <c r="AU519" i="1"/>
  <c r="AX656" i="1"/>
  <c r="AU535" i="1"/>
  <c r="AX519" i="1"/>
  <c r="AU656" i="1"/>
  <c r="AU369" i="1"/>
  <c r="AX369" i="1"/>
  <c r="AY879" i="1"/>
  <c r="AX879" i="1"/>
  <c r="AU879" i="1"/>
  <c r="AT1099" i="1"/>
  <c r="AT662" i="1"/>
  <c r="AT177" i="1"/>
  <c r="AT187" i="1"/>
  <c r="AT668" i="1"/>
  <c r="AT197" i="1"/>
  <c r="AT885" i="1"/>
  <c r="AV1099" i="1" l="1"/>
  <c r="BI1099" i="1"/>
  <c r="BL1099" i="1" s="1"/>
  <c r="AV885" i="1"/>
  <c r="BI885" i="1"/>
  <c r="BL885" i="1" s="1"/>
  <c r="BO885" i="1" s="1"/>
  <c r="AV668" i="1"/>
  <c r="BI668" i="1"/>
  <c r="BL668" i="1" s="1"/>
  <c r="AV197" i="1"/>
  <c r="BI197" i="1"/>
  <c r="BL197" i="1" s="1"/>
  <c r="AV177" i="1"/>
  <c r="BI177" i="1"/>
  <c r="BL177" i="1" s="1"/>
  <c r="AV187" i="1"/>
  <c r="BI187" i="1"/>
  <c r="BL187" i="1" s="1"/>
  <c r="AV662" i="1"/>
  <c r="BI662" i="1"/>
  <c r="BL662" i="1" s="1"/>
  <c r="BO662" i="1" s="1"/>
  <c r="BN885" i="1"/>
  <c r="BJ885" i="1"/>
  <c r="BM885" i="1" s="1"/>
  <c r="BP885" i="1" s="1"/>
  <c r="BJ187" i="1"/>
  <c r="BM187" i="1" s="1"/>
  <c r="BJ1099" i="1"/>
  <c r="BM1099" i="1" s="1"/>
  <c r="BJ197" i="1"/>
  <c r="BM197" i="1" s="1"/>
  <c r="BJ177" i="1"/>
  <c r="BM177" i="1" s="1"/>
  <c r="BN662" i="1"/>
  <c r="BJ662" i="1"/>
  <c r="BM662" i="1" s="1"/>
  <c r="BP662" i="1" s="1"/>
  <c r="BJ668" i="1"/>
  <c r="BM668" i="1" s="1"/>
  <c r="BN197" i="1"/>
  <c r="BN668" i="1"/>
  <c r="BN187" i="1"/>
  <c r="BN177" i="1"/>
  <c r="BN1099" i="1"/>
  <c r="BP183" i="1"/>
  <c r="BP369" i="1"/>
  <c r="BP535" i="1"/>
  <c r="BP173" i="1"/>
  <c r="BQ187" i="1"/>
  <c r="AX662" i="1"/>
  <c r="BQ662" i="1"/>
  <c r="BQ885" i="1"/>
  <c r="BQ668" i="1"/>
  <c r="AU177" i="1"/>
  <c r="BQ177" i="1"/>
  <c r="AU1099" i="1"/>
  <c r="BQ1099" i="1"/>
  <c r="AU197" i="1"/>
  <c r="BQ197" i="1"/>
  <c r="AY668" i="1"/>
  <c r="AX177" i="1"/>
  <c r="AY662" i="1"/>
  <c r="AX197" i="1"/>
  <c r="AU662" i="1"/>
  <c r="AX885" i="1"/>
  <c r="AY885" i="1"/>
  <c r="AU885" i="1"/>
  <c r="AY177" i="1"/>
  <c r="AX1099" i="1"/>
  <c r="AY1099" i="1"/>
  <c r="AX187" i="1"/>
  <c r="AX668" i="1"/>
  <c r="AU668" i="1"/>
  <c r="AU187" i="1"/>
  <c r="AY197" i="1"/>
  <c r="AY187" i="1"/>
  <c r="A175" i="1" l="1"/>
  <c r="A721" i="1"/>
  <c r="A752" i="1"/>
  <c r="A1100" i="1"/>
  <c r="A136" i="1"/>
  <c r="A547" i="1"/>
  <c r="A274" i="1"/>
  <c r="A657" i="1"/>
  <c r="A927" i="1"/>
  <c r="BC175" i="1"/>
  <c r="AR175" i="1" s="1"/>
  <c r="BK175" i="1" s="1"/>
  <c r="BC721" i="1"/>
  <c r="AR721" i="1" s="1"/>
  <c r="BK721" i="1" s="1"/>
  <c r="BC752" i="1"/>
  <c r="AR752" i="1" s="1"/>
  <c r="BK752" i="1" s="1"/>
  <c r="BC1100" i="1"/>
  <c r="AR1100" i="1" s="1"/>
  <c r="BK1100" i="1" s="1"/>
  <c r="BC136" i="1"/>
  <c r="AR136" i="1" s="1"/>
  <c r="BK136" i="1" s="1"/>
  <c r="BC547" i="1"/>
  <c r="AR547" i="1" s="1"/>
  <c r="BK547" i="1" s="1"/>
  <c r="BC274" i="1"/>
  <c r="AR274" i="1" s="1"/>
  <c r="BK274" i="1" s="1"/>
  <c r="BC657" i="1"/>
  <c r="AR657" i="1" s="1"/>
  <c r="BK657" i="1" s="1"/>
  <c r="BC927" i="1"/>
  <c r="AR927" i="1" s="1"/>
  <c r="BK927" i="1" s="1"/>
  <c r="BD175" i="1"/>
  <c r="BD721" i="1"/>
  <c r="BD752" i="1"/>
  <c r="BD1100" i="1"/>
  <c r="BD136" i="1"/>
  <c r="BD547" i="1"/>
  <c r="BD274" i="1"/>
  <c r="BD657" i="1"/>
  <c r="BD927" i="1"/>
  <c r="BY657" i="1" l="1"/>
  <c r="BY547" i="1"/>
  <c r="BY752" i="1"/>
  <c r="BY274" i="1"/>
  <c r="BY136" i="1"/>
  <c r="BY1100" i="1"/>
  <c r="BY721" i="1"/>
  <c r="BY927" i="1"/>
  <c r="BY175" i="1"/>
  <c r="BW657" i="1"/>
  <c r="BX657" i="1"/>
  <c r="BX274" i="1"/>
  <c r="BW274" i="1"/>
  <c r="CG547" i="1"/>
  <c r="BW547" i="1"/>
  <c r="BX547" i="1"/>
  <c r="CG136" i="1"/>
  <c r="BX136" i="1"/>
  <c r="BW136" i="1"/>
  <c r="BX752" i="1"/>
  <c r="BW752" i="1"/>
  <c r="BX721" i="1"/>
  <c r="BW721" i="1"/>
  <c r="BX1100" i="1"/>
  <c r="BW1100" i="1"/>
  <c r="BX927" i="1"/>
  <c r="BW927" i="1"/>
  <c r="BX175" i="1"/>
  <c r="BW175" i="1"/>
  <c r="CG657" i="1"/>
  <c r="CG274" i="1"/>
  <c r="CG1100" i="1"/>
  <c r="CG752" i="1"/>
  <c r="CG721" i="1"/>
  <c r="CG927" i="1"/>
  <c r="CG175" i="1"/>
  <c r="BV547" i="1"/>
  <c r="BE547" i="1"/>
  <c r="BV136" i="1"/>
  <c r="BE136" i="1"/>
  <c r="BV1100" i="1"/>
  <c r="BE1100" i="1"/>
  <c r="BV927" i="1"/>
  <c r="BE927" i="1"/>
  <c r="BV721" i="1"/>
  <c r="BE721" i="1"/>
  <c r="BV752" i="1"/>
  <c r="BE752" i="1"/>
  <c r="BV175" i="1"/>
  <c r="BE175" i="1"/>
  <c r="BV657" i="1"/>
  <c r="BE657" i="1"/>
  <c r="BV274" i="1"/>
  <c r="BE274" i="1"/>
  <c r="BH136" i="1"/>
  <c r="BG136" i="1"/>
  <c r="BG1100" i="1"/>
  <c r="BH1100" i="1"/>
  <c r="BH752" i="1"/>
  <c r="BG752" i="1"/>
  <c r="BH927" i="1"/>
  <c r="BG927" i="1"/>
  <c r="BG721" i="1"/>
  <c r="BH721" i="1"/>
  <c r="BH547" i="1"/>
  <c r="BG547" i="1"/>
  <c r="BH175" i="1"/>
  <c r="BG175" i="1"/>
  <c r="BH657" i="1"/>
  <c r="BG657" i="1"/>
  <c r="BH274" i="1"/>
  <c r="BG274" i="1"/>
  <c r="BF547" i="1"/>
  <c r="BF136" i="1"/>
  <c r="BF274" i="1"/>
  <c r="BF175" i="1"/>
  <c r="AS721" i="1"/>
  <c r="BF721" i="1"/>
  <c r="AS927" i="1"/>
  <c r="BF927" i="1"/>
  <c r="AS752" i="1"/>
  <c r="BF752" i="1"/>
  <c r="AS657" i="1"/>
  <c r="BF657" i="1"/>
  <c r="AS1100" i="1"/>
  <c r="BF1100" i="1"/>
  <c r="AT927" i="1"/>
  <c r="AT752" i="1"/>
  <c r="AT274" i="1"/>
  <c r="AS274" i="1"/>
  <c r="AT657" i="1"/>
  <c r="AT721" i="1"/>
  <c r="AT547" i="1"/>
  <c r="AS547" i="1"/>
  <c r="AT175" i="1"/>
  <c r="AS175" i="1"/>
  <c r="AS136" i="1"/>
  <c r="AT136" i="1"/>
  <c r="AT1100" i="1"/>
  <c r="BD793" i="1"/>
  <c r="BD1150" i="1"/>
  <c r="BD1057" i="1"/>
  <c r="BD989" i="1"/>
  <c r="BD163" i="1"/>
  <c r="BD57" i="1"/>
  <c r="BD419" i="1"/>
  <c r="BD932" i="1"/>
  <c r="BD481" i="1"/>
  <c r="BD493" i="1"/>
  <c r="BD613" i="1"/>
  <c r="BD783" i="1"/>
  <c r="BD966" i="1"/>
  <c r="BD96" i="1"/>
  <c r="BD169" i="1"/>
  <c r="BD447" i="1"/>
  <c r="BD640" i="1"/>
  <c r="BD152" i="1"/>
  <c r="BD963" i="1"/>
  <c r="BD1113" i="1"/>
  <c r="BD591" i="1"/>
  <c r="BD609" i="1"/>
  <c r="BD36" i="1"/>
  <c r="BD912" i="1"/>
  <c r="BD104" i="1"/>
  <c r="BD759" i="1"/>
  <c r="BD612" i="1"/>
  <c r="BD568" i="1"/>
  <c r="BD410" i="1"/>
  <c r="BD920" i="1"/>
  <c r="BD1166" i="1"/>
  <c r="BD457" i="1"/>
  <c r="BD317" i="1"/>
  <c r="BD1133" i="1"/>
  <c r="BD1030" i="1"/>
  <c r="BD443" i="1"/>
  <c r="BD1115" i="1"/>
  <c r="BD758" i="1"/>
  <c r="BD1146" i="1"/>
  <c r="BD742" i="1"/>
  <c r="BD944" i="1"/>
  <c r="BD1164" i="1"/>
  <c r="BD328" i="1"/>
  <c r="BD389" i="1"/>
  <c r="BD316" i="1"/>
  <c r="BD763" i="1"/>
  <c r="BD924" i="1"/>
  <c r="BD506" i="1"/>
  <c r="BD667" i="1"/>
  <c r="BD474" i="1"/>
  <c r="BD729" i="1"/>
  <c r="BD422" i="1"/>
  <c r="BD1073" i="1"/>
  <c r="BD1013" i="1"/>
  <c r="BD327" i="1"/>
  <c r="BD1022" i="1"/>
  <c r="BD180" i="1"/>
  <c r="BD188" i="1"/>
  <c r="BD463" i="1"/>
  <c r="BD906" i="1"/>
  <c r="BD510" i="1"/>
  <c r="BD930" i="1"/>
  <c r="BD894" i="1"/>
  <c r="BD284" i="1"/>
  <c r="BD1135" i="1"/>
  <c r="BD238" i="1"/>
  <c r="BD550" i="1"/>
  <c r="BD670" i="1"/>
  <c r="BD562" i="1"/>
  <c r="BD465" i="1"/>
  <c r="BD311" i="1"/>
  <c r="BD604" i="1"/>
  <c r="BD189" i="1"/>
  <c r="BD179" i="1"/>
  <c r="BD836" i="1"/>
  <c r="BD358" i="1"/>
  <c r="BD10" i="1"/>
  <c r="BD182" i="1"/>
  <c r="BD556" i="1"/>
  <c r="BD723" i="1"/>
  <c r="BD764" i="1"/>
  <c r="BD923" i="1"/>
  <c r="BD690" i="1"/>
  <c r="BD868" i="1"/>
  <c r="BD229" i="1"/>
  <c r="BD314" i="1"/>
  <c r="BD579" i="1"/>
  <c r="BD1126" i="1"/>
  <c r="BD91" i="1"/>
  <c r="BD994" i="1"/>
  <c r="BD370" i="1"/>
  <c r="BD665" i="1"/>
  <c r="BD862" i="1"/>
  <c r="BD689" i="1"/>
  <c r="BD1012" i="1"/>
  <c r="BD340" i="1"/>
  <c r="BD676" i="1"/>
  <c r="BD1161" i="1"/>
  <c r="BD1124" i="1"/>
  <c r="BD917" i="1"/>
  <c r="BD716" i="1"/>
  <c r="BD1119" i="1"/>
  <c r="BD133" i="1"/>
  <c r="BD515" i="1"/>
  <c r="BD800" i="1"/>
  <c r="BD326" i="1"/>
  <c r="BD131" i="1"/>
  <c r="BD926" i="1"/>
  <c r="BD339" i="1"/>
  <c r="BD501" i="1"/>
  <c r="BD235" i="1"/>
  <c r="BD686" i="1"/>
  <c r="BD286" i="1"/>
  <c r="BD772" i="1"/>
  <c r="BD534" i="1"/>
  <c r="BD570" i="1"/>
  <c r="BD864" i="1"/>
  <c r="BD1058" i="1"/>
  <c r="BD1049" i="1"/>
  <c r="BD928" i="1"/>
  <c r="BD395" i="1"/>
  <c r="BD373" i="1"/>
  <c r="BD756" i="1"/>
  <c r="BD634" i="1"/>
  <c r="BD834" i="1"/>
  <c r="BD40" i="1"/>
  <c r="BD231" i="1"/>
  <c r="BD554" i="1"/>
  <c r="BD444" i="1"/>
  <c r="BD683" i="1"/>
  <c r="BD201" i="1"/>
  <c r="BD770" i="1"/>
  <c r="BD1065" i="1"/>
  <c r="BD1043" i="1"/>
  <c r="BD396" i="1"/>
  <c r="BD1010" i="1"/>
  <c r="BD452" i="1"/>
  <c r="BD860" i="1"/>
  <c r="BD892" i="1"/>
  <c r="BD757" i="1"/>
  <c r="BD402" i="1"/>
  <c r="BD795" i="1"/>
  <c r="BD875" i="1"/>
  <c r="BD782" i="1"/>
  <c r="BD1008" i="1"/>
  <c r="BD504" i="1"/>
  <c r="BD1023" i="1"/>
  <c r="BD88" i="1"/>
  <c r="BD549" i="1"/>
  <c r="BD270" i="1"/>
  <c r="BD1154" i="1"/>
  <c r="BD517" i="1"/>
  <c r="BD1111" i="1"/>
  <c r="BD1067" i="1"/>
  <c r="BD409" i="1"/>
  <c r="BD1109" i="1"/>
  <c r="BD1024" i="1"/>
  <c r="BD319" i="1"/>
  <c r="BD81" i="1"/>
  <c r="BD191" i="1"/>
  <c r="BD520" i="1"/>
  <c r="BD236" i="1"/>
  <c r="BD76" i="1"/>
  <c r="BD1071" i="1"/>
  <c r="BD65" i="1"/>
  <c r="BD673" i="1"/>
  <c r="BD882" i="1"/>
  <c r="BD82" i="1"/>
  <c r="BD181" i="1"/>
  <c r="BD166" i="1"/>
  <c r="BD750" i="1"/>
  <c r="BD1128" i="1"/>
  <c r="BD482" i="1"/>
  <c r="BD883" i="1"/>
  <c r="BD1044" i="1"/>
  <c r="BD222" i="1"/>
  <c r="BD969" i="1"/>
  <c r="BD838" i="1"/>
  <c r="BD666" i="1"/>
  <c r="BD635" i="1"/>
  <c r="BD973" i="1"/>
  <c r="BD282" i="1"/>
  <c r="BD207" i="1"/>
  <c r="BD473" i="1"/>
  <c r="BD844" i="1"/>
  <c r="BD313" i="1"/>
  <c r="BD514" i="1"/>
  <c r="BD806" i="1"/>
  <c r="BD329" i="1"/>
  <c r="BD459" i="1"/>
  <c r="BD1053" i="1"/>
  <c r="BD751" i="1"/>
  <c r="BD354" i="1"/>
  <c r="BD672" i="1"/>
  <c r="BD1131" i="1"/>
  <c r="BD11" i="1"/>
  <c r="BD86" i="1"/>
  <c r="BD577" i="1"/>
  <c r="BD454" i="1"/>
  <c r="BD362" i="1"/>
  <c r="BD775" i="1"/>
  <c r="BD841" i="1"/>
  <c r="BD230" i="1"/>
  <c r="BD367" i="1"/>
  <c r="BD375" i="1"/>
  <c r="BD642" i="1"/>
  <c r="BD720" i="1"/>
  <c r="BD219" i="1"/>
  <c r="BD232" i="1"/>
  <c r="BD727" i="1"/>
  <c r="BD307" i="1"/>
  <c r="BD1063" i="1"/>
  <c r="BD98" i="1"/>
  <c r="BD769" i="1"/>
  <c r="BD285" i="1"/>
  <c r="BD945" i="1"/>
  <c r="BD462" i="1"/>
  <c r="BD773" i="1"/>
  <c r="BD309" i="1"/>
  <c r="BD247" i="1"/>
  <c r="BD55" i="1"/>
  <c r="BD922" i="1"/>
  <c r="BD143" i="1"/>
  <c r="BD202" i="1"/>
  <c r="BD617" i="1"/>
  <c r="BD1088" i="1"/>
  <c r="BD1059" i="1"/>
  <c r="BD436" i="1"/>
  <c r="BD273" i="1"/>
  <c r="BD518" i="1"/>
  <c r="BD51" i="1"/>
  <c r="BD87" i="1"/>
  <c r="BD749" i="1"/>
  <c r="BD318" i="1"/>
  <c r="BD1145" i="1"/>
  <c r="BD357" i="1"/>
  <c r="BD881" i="1"/>
  <c r="BD1160" i="1"/>
  <c r="BD116" i="1"/>
  <c r="BD830" i="1"/>
  <c r="BD196" i="1"/>
  <c r="BD144" i="1"/>
  <c r="BD937" i="1"/>
  <c r="BD1009" i="1"/>
  <c r="BD186" i="1"/>
  <c r="BD164" i="1"/>
  <c r="BD1094" i="1"/>
  <c r="BD265" i="1"/>
  <c r="BD246" i="1"/>
  <c r="BD1104" i="1"/>
  <c r="BD372" i="1"/>
  <c r="BD884" i="1"/>
  <c r="BD651" i="1"/>
  <c r="BD272" i="1"/>
  <c r="BD1026" i="1"/>
  <c r="BD111" i="1"/>
  <c r="BD748" i="1"/>
  <c r="BD248" i="1"/>
  <c r="BD371" i="1"/>
  <c r="BD913" i="1"/>
  <c r="BD658" i="1"/>
  <c r="BD453" i="1"/>
  <c r="BD117" i="1"/>
  <c r="BD5" i="1"/>
  <c r="BD606" i="1"/>
  <c r="BD719" i="1"/>
  <c r="BD1107" i="1"/>
  <c r="BD54" i="1"/>
  <c r="BD1097" i="1"/>
  <c r="BD1038" i="1"/>
  <c r="BD776" i="1"/>
  <c r="BD1090" i="1"/>
  <c r="BD1137" i="1"/>
  <c r="BD460" i="1"/>
  <c r="BD754" i="1"/>
  <c r="BD227" i="1"/>
  <c r="BD198" i="1"/>
  <c r="BD1089" i="1"/>
  <c r="BD346" i="1"/>
  <c r="BD551" i="1"/>
  <c r="BD176" i="1"/>
  <c r="BD341" i="1"/>
  <c r="BD1136" i="1"/>
  <c r="BD694" i="1"/>
  <c r="BD1037" i="1"/>
  <c r="BD1155" i="1"/>
  <c r="BD558" i="1"/>
  <c r="BD142" i="1"/>
  <c r="BD1103" i="1"/>
  <c r="BD1165" i="1"/>
  <c r="BD355" i="1"/>
  <c r="BD374" i="1"/>
  <c r="BD1052" i="1"/>
  <c r="BD310" i="1"/>
  <c r="BD523" i="1"/>
  <c r="BD446" i="1"/>
  <c r="BD1048" i="1"/>
  <c r="BD241" i="1"/>
  <c r="BD991" i="1"/>
  <c r="BD257" i="1"/>
  <c r="BD496" i="1"/>
  <c r="BD1127" i="1"/>
  <c r="BD103" i="1"/>
  <c r="BD203" i="1"/>
  <c r="BD1153" i="1"/>
  <c r="BD728" i="1"/>
  <c r="BD283" i="1"/>
  <c r="BD1120" i="1"/>
  <c r="BD234" i="1"/>
  <c r="BD831" i="1"/>
  <c r="BD598" i="1"/>
  <c r="BD1157" i="1"/>
  <c r="BD199" i="1"/>
  <c r="BD901" i="1"/>
  <c r="BD204" i="1"/>
  <c r="BD843" i="1"/>
  <c r="BD718" i="1"/>
  <c r="BD224" i="1"/>
  <c r="BD511" i="1"/>
  <c r="BD921" i="1"/>
  <c r="BD500" i="1"/>
  <c r="BD25" i="1"/>
  <c r="BD563" i="1"/>
  <c r="BD408" i="1"/>
  <c r="BD271" i="1"/>
  <c r="BD555" i="1"/>
  <c r="BD471" i="1"/>
  <c r="BD69" i="1"/>
  <c r="BD829" i="1"/>
  <c r="BD239" i="1"/>
  <c r="BD910" i="1"/>
  <c r="BD717" i="1"/>
  <c r="BD799" i="1"/>
  <c r="BD653" i="1"/>
  <c r="BD781" i="1"/>
  <c r="BD755" i="1"/>
  <c r="BD312" i="1"/>
  <c r="BD808" i="1"/>
  <c r="BD212" i="1"/>
  <c r="BD353" i="1"/>
  <c r="BD62" i="1"/>
  <c r="BD771" i="1"/>
  <c r="BD925" i="1"/>
  <c r="BD237" i="1"/>
  <c r="BD167" i="1"/>
  <c r="BD172" i="1"/>
  <c r="BD135" i="1"/>
  <c r="BD684" i="1"/>
  <c r="BD223" i="1"/>
  <c r="BD390" i="1"/>
  <c r="BD494" i="1"/>
  <c r="BD393" i="1"/>
  <c r="BD857" i="1"/>
  <c r="BD1149" i="1"/>
  <c r="BD522" i="1"/>
  <c r="BD880" i="1"/>
  <c r="BD681" i="1"/>
  <c r="BD968" i="1"/>
  <c r="BD873" i="1"/>
  <c r="BD77" i="1"/>
  <c r="BD1011" i="1"/>
  <c r="BD615" i="1"/>
  <c r="BD1134" i="1"/>
  <c r="BD415" i="1"/>
  <c r="BD9" i="1"/>
  <c r="BD403" i="1"/>
  <c r="BD498" i="1"/>
  <c r="BD210" i="1"/>
  <c r="BD996" i="1"/>
  <c r="BD1106" i="1"/>
  <c r="BD513" i="1"/>
  <c r="BD614" i="1"/>
  <c r="BD151" i="1"/>
  <c r="BD509" i="1"/>
  <c r="BD174" i="1"/>
  <c r="BD434" i="1"/>
  <c r="BD435" i="1"/>
  <c r="BD521" i="1"/>
  <c r="BD366" i="1"/>
  <c r="BD746" i="1"/>
  <c r="BD1045" i="1"/>
  <c r="BD4" i="1"/>
  <c r="BD942" i="1"/>
  <c r="BD60" i="1"/>
  <c r="BD141" i="1"/>
  <c r="BD499" i="1"/>
  <c r="BD378" i="1"/>
  <c r="BD1046" i="1"/>
  <c r="BD602" i="1"/>
  <c r="BD476" i="1"/>
  <c r="BD79" i="1"/>
  <c r="BD779" i="1"/>
  <c r="BD599" i="1"/>
  <c r="BD420" i="1"/>
  <c r="BD856" i="1"/>
  <c r="BD78" i="1"/>
  <c r="BD1062" i="1"/>
  <c r="BD211" i="1"/>
  <c r="BD1047" i="1"/>
  <c r="BD26" i="1"/>
  <c r="BD798" i="1"/>
  <c r="BD561" i="1"/>
  <c r="BD970" i="1"/>
  <c r="BD828" i="1"/>
  <c r="BD1162" i="1"/>
  <c r="BD805" i="1"/>
  <c r="BD503" i="1"/>
  <c r="BD1060" i="1"/>
  <c r="BD664" i="1"/>
  <c r="BD508" i="1"/>
  <c r="BD168" i="1"/>
  <c r="BD1036" i="1"/>
  <c r="BD909" i="1"/>
  <c r="BD663" i="1"/>
  <c r="BD692" i="1"/>
  <c r="BD287" i="1"/>
  <c r="BD118" i="1"/>
  <c r="BD715" i="1"/>
  <c r="BD421" i="1"/>
  <c r="BD687" i="1"/>
  <c r="BD428" i="1"/>
  <c r="BD404" i="1"/>
  <c r="BD760" i="1"/>
  <c r="BD413" i="1"/>
  <c r="BD954" i="1"/>
  <c r="BD220" i="1"/>
  <c r="BD891" i="1"/>
  <c r="BD269" i="1"/>
  <c r="BD762" i="1"/>
  <c r="BD993" i="1"/>
  <c r="BD266" i="1"/>
  <c r="BD964" i="1"/>
  <c r="BD379" i="1"/>
  <c r="BD1112" i="1"/>
  <c r="BD1007" i="1"/>
  <c r="BD27" i="1"/>
  <c r="BD1156" i="1"/>
  <c r="BD418" i="1"/>
  <c r="BD414" i="1"/>
  <c r="BD967" i="1"/>
  <c r="BD1066" i="1"/>
  <c r="BD794" i="1"/>
  <c r="BD228" i="1"/>
  <c r="BD361" i="1"/>
  <c r="BD455" i="1"/>
  <c r="BD971" i="1"/>
  <c r="BD807" i="1"/>
  <c r="BD472" i="1"/>
  <c r="BD842" i="1"/>
  <c r="BD931" i="1"/>
  <c r="BD490" i="1"/>
  <c r="BD512" i="1"/>
  <c r="BD863" i="1"/>
  <c r="BD206" i="1"/>
  <c r="BD146" i="1"/>
  <c r="BD267" i="1"/>
  <c r="BD1014" i="1"/>
  <c r="BD572" i="1"/>
  <c r="BD468" i="1"/>
  <c r="BD992" i="1"/>
  <c r="BD733" i="1"/>
  <c r="BD424" i="1"/>
  <c r="BD1061" i="1"/>
  <c r="BD376" i="1"/>
  <c r="BD660" i="1"/>
  <c r="BD876" i="1"/>
  <c r="BD861" i="1"/>
  <c r="BD89" i="1"/>
  <c r="BD1129" i="1"/>
  <c r="BD377" i="1"/>
  <c r="BD679" i="1"/>
  <c r="BD145" i="1"/>
  <c r="BD464" i="1"/>
  <c r="BD784" i="1"/>
  <c r="BD74" i="1"/>
  <c r="BD162" i="1"/>
  <c r="BD643" i="1"/>
  <c r="BD433" i="1"/>
  <c r="BD380" i="1"/>
  <c r="BD442" i="1"/>
  <c r="BD466" i="1"/>
  <c r="BD693" i="1"/>
  <c r="BD1095" i="1"/>
  <c r="BD8" i="1"/>
  <c r="BD1158" i="1"/>
  <c r="BD337" i="1"/>
  <c r="BD865" i="1"/>
  <c r="BD893" i="1"/>
  <c r="BD477" i="1"/>
  <c r="BD566" i="1"/>
  <c r="BD941" i="1"/>
  <c r="BD497" i="1"/>
  <c r="BD360" i="1"/>
  <c r="BD225" i="1"/>
  <c r="BD1093" i="1"/>
  <c r="BD724" i="1"/>
  <c r="BD150" i="1"/>
  <c r="BD461" i="1"/>
  <c r="BD1125" i="1"/>
  <c r="BD915" i="1"/>
  <c r="BD780" i="1"/>
  <c r="BD58" i="1"/>
  <c r="BD1114" i="1"/>
  <c r="BD592" i="1"/>
  <c r="BD603" i="1"/>
  <c r="BD639" i="1"/>
  <c r="BD1096" i="1"/>
  <c r="BD445" i="1"/>
  <c r="BD628" i="1"/>
  <c r="BD955" i="1"/>
  <c r="BD112" i="1"/>
  <c r="BD205" i="1"/>
  <c r="BD165" i="1"/>
  <c r="BD957" i="1"/>
  <c r="BD943" i="1"/>
  <c r="BD226" i="1"/>
  <c r="BD840" i="1"/>
  <c r="BD601" i="1"/>
  <c r="BD264" i="1"/>
  <c r="BD208" i="1"/>
  <c r="BD732" i="1"/>
  <c r="BD680" i="1"/>
  <c r="BD1116" i="1"/>
  <c r="BD972" i="1"/>
  <c r="BD1132" i="1"/>
  <c r="BD1098" i="1"/>
  <c r="BD233" i="1"/>
  <c r="BD995" i="1"/>
  <c r="BD837" i="1"/>
  <c r="BD423" i="1"/>
  <c r="BD911" i="1"/>
  <c r="BD467" i="1"/>
  <c r="BD342" i="1"/>
  <c r="BD580" i="1"/>
  <c r="BD507" i="1"/>
  <c r="BD97" i="1"/>
  <c r="BD170" i="1"/>
  <c r="BD839" i="1"/>
  <c r="BD190" i="1"/>
  <c r="BD336" i="1"/>
  <c r="BD877" i="1"/>
  <c r="BD866" i="1"/>
  <c r="BD956" i="1"/>
  <c r="BD52" i="1"/>
  <c r="BD641" i="1"/>
  <c r="BD633" i="1"/>
  <c r="BD616" i="1"/>
  <c r="BD1105" i="1"/>
  <c r="BD593" i="1"/>
  <c r="BD484" i="1"/>
  <c r="BD914" i="1"/>
  <c r="BD368" i="1"/>
  <c r="BD571" i="1"/>
  <c r="BD753" i="1"/>
  <c r="BD605" i="1"/>
  <c r="BD734" i="1"/>
  <c r="BD1130" i="1"/>
  <c r="BD491" i="1"/>
  <c r="BD600" i="1"/>
  <c r="BD437" i="1"/>
  <c r="BD99" i="1"/>
  <c r="BD1102" i="1"/>
  <c r="BD411" i="1"/>
  <c r="BD1118" i="1"/>
  <c r="BD1163" i="1"/>
  <c r="BD929" i="1"/>
  <c r="BD1005" i="1"/>
  <c r="BD502" i="1"/>
  <c r="BD200" i="1"/>
  <c r="BD878" i="1"/>
  <c r="BC1057" i="1"/>
  <c r="AR1057" i="1" s="1"/>
  <c r="BK1057" i="1" s="1"/>
  <c r="BC989" i="1"/>
  <c r="AR989" i="1" s="1"/>
  <c r="BK989" i="1" s="1"/>
  <c r="BC163" i="1"/>
  <c r="AR163" i="1" s="1"/>
  <c r="BK163" i="1" s="1"/>
  <c r="BC57" i="1"/>
  <c r="AR57" i="1" s="1"/>
  <c r="BK57" i="1" s="1"/>
  <c r="BC419" i="1"/>
  <c r="AR419" i="1" s="1"/>
  <c r="BK419" i="1" s="1"/>
  <c r="BC932" i="1"/>
  <c r="AR932" i="1" s="1"/>
  <c r="BK932" i="1" s="1"/>
  <c r="BC481" i="1"/>
  <c r="AR481" i="1" s="1"/>
  <c r="BK481" i="1" s="1"/>
  <c r="BC493" i="1"/>
  <c r="AR493" i="1" s="1"/>
  <c r="BK493" i="1" s="1"/>
  <c r="BC613" i="1"/>
  <c r="AR613" i="1" s="1"/>
  <c r="BK613" i="1" s="1"/>
  <c r="BC783" i="1"/>
  <c r="AR783" i="1" s="1"/>
  <c r="BK783" i="1" s="1"/>
  <c r="BC966" i="1"/>
  <c r="AR966" i="1" s="1"/>
  <c r="BK966" i="1" s="1"/>
  <c r="BC96" i="1"/>
  <c r="AR96" i="1" s="1"/>
  <c r="BK96" i="1" s="1"/>
  <c r="BC169" i="1"/>
  <c r="AR169" i="1" s="1"/>
  <c r="BK169" i="1" s="1"/>
  <c r="BC447" i="1"/>
  <c r="AR447" i="1" s="1"/>
  <c r="BK447" i="1" s="1"/>
  <c r="BC640" i="1"/>
  <c r="AR640" i="1" s="1"/>
  <c r="BK640" i="1" s="1"/>
  <c r="BC152" i="1"/>
  <c r="AR152" i="1" s="1"/>
  <c r="BK152" i="1" s="1"/>
  <c r="BC963" i="1"/>
  <c r="AR963" i="1" s="1"/>
  <c r="BK963" i="1" s="1"/>
  <c r="BC1113" i="1"/>
  <c r="AR1113" i="1" s="1"/>
  <c r="BK1113" i="1" s="1"/>
  <c r="BC591" i="1"/>
  <c r="AR591" i="1" s="1"/>
  <c r="BK591" i="1" s="1"/>
  <c r="BC609" i="1"/>
  <c r="AR609" i="1" s="1"/>
  <c r="BK609" i="1" s="1"/>
  <c r="BC36" i="1"/>
  <c r="AR36" i="1" s="1"/>
  <c r="BK36" i="1" s="1"/>
  <c r="BC912" i="1"/>
  <c r="AR912" i="1" s="1"/>
  <c r="BK912" i="1" s="1"/>
  <c r="BC104" i="1"/>
  <c r="AR104" i="1" s="1"/>
  <c r="BK104" i="1" s="1"/>
  <c r="BC759" i="1"/>
  <c r="AR759" i="1" s="1"/>
  <c r="BK759" i="1" s="1"/>
  <c r="BC612" i="1"/>
  <c r="AR612" i="1" s="1"/>
  <c r="BK612" i="1" s="1"/>
  <c r="BC568" i="1"/>
  <c r="AR568" i="1" s="1"/>
  <c r="BK568" i="1" s="1"/>
  <c r="BC410" i="1"/>
  <c r="AR410" i="1" s="1"/>
  <c r="BK410" i="1" s="1"/>
  <c r="BC920" i="1"/>
  <c r="AR920" i="1" s="1"/>
  <c r="BK920" i="1" s="1"/>
  <c r="BC1166" i="1"/>
  <c r="AR1166" i="1" s="1"/>
  <c r="BK1166" i="1" s="1"/>
  <c r="BC457" i="1"/>
  <c r="AR457" i="1" s="1"/>
  <c r="BK457" i="1" s="1"/>
  <c r="BC317" i="1"/>
  <c r="AR317" i="1" s="1"/>
  <c r="BK317" i="1" s="1"/>
  <c r="BC1133" i="1"/>
  <c r="AR1133" i="1" s="1"/>
  <c r="BK1133" i="1" s="1"/>
  <c r="BC1030" i="1"/>
  <c r="AR1030" i="1" s="1"/>
  <c r="BK1030" i="1" s="1"/>
  <c r="BC443" i="1"/>
  <c r="AR443" i="1" s="1"/>
  <c r="BK443" i="1" s="1"/>
  <c r="BC1115" i="1"/>
  <c r="AR1115" i="1" s="1"/>
  <c r="BK1115" i="1" s="1"/>
  <c r="BC758" i="1"/>
  <c r="AR758" i="1" s="1"/>
  <c r="BK758" i="1" s="1"/>
  <c r="BC1146" i="1"/>
  <c r="AR1146" i="1" s="1"/>
  <c r="BK1146" i="1" s="1"/>
  <c r="BC742" i="1"/>
  <c r="AR742" i="1" s="1"/>
  <c r="BK742" i="1" s="1"/>
  <c r="BC944" i="1"/>
  <c r="AR944" i="1" s="1"/>
  <c r="BK944" i="1" s="1"/>
  <c r="BC1164" i="1"/>
  <c r="AR1164" i="1" s="1"/>
  <c r="BK1164" i="1" s="1"/>
  <c r="BC328" i="1"/>
  <c r="AR328" i="1" s="1"/>
  <c r="BK328" i="1" s="1"/>
  <c r="BC389" i="1"/>
  <c r="AR389" i="1" s="1"/>
  <c r="BK389" i="1" s="1"/>
  <c r="BC316" i="1"/>
  <c r="AR316" i="1" s="1"/>
  <c r="BK316" i="1" s="1"/>
  <c r="BC763" i="1"/>
  <c r="AR763" i="1" s="1"/>
  <c r="BK763" i="1" s="1"/>
  <c r="BC924" i="1"/>
  <c r="AR924" i="1" s="1"/>
  <c r="BK924" i="1" s="1"/>
  <c r="BC506" i="1"/>
  <c r="AR506" i="1" s="1"/>
  <c r="BK506" i="1" s="1"/>
  <c r="BC667" i="1"/>
  <c r="AR667" i="1" s="1"/>
  <c r="BK667" i="1" s="1"/>
  <c r="BC474" i="1"/>
  <c r="AR474" i="1" s="1"/>
  <c r="BK474" i="1" s="1"/>
  <c r="BC729" i="1"/>
  <c r="AR729" i="1" s="1"/>
  <c r="BK729" i="1" s="1"/>
  <c r="BC422" i="1"/>
  <c r="AR422" i="1" s="1"/>
  <c r="BK422" i="1" s="1"/>
  <c r="BC1073" i="1"/>
  <c r="AR1073" i="1" s="1"/>
  <c r="BK1073" i="1" s="1"/>
  <c r="BC1013" i="1"/>
  <c r="AR1013" i="1" s="1"/>
  <c r="BK1013" i="1" s="1"/>
  <c r="BC327" i="1"/>
  <c r="AR327" i="1" s="1"/>
  <c r="BK327" i="1" s="1"/>
  <c r="BC1022" i="1"/>
  <c r="AR1022" i="1" s="1"/>
  <c r="BK1022" i="1" s="1"/>
  <c r="BC180" i="1"/>
  <c r="AR180" i="1" s="1"/>
  <c r="BK180" i="1" s="1"/>
  <c r="BC188" i="1"/>
  <c r="AR188" i="1" s="1"/>
  <c r="BK188" i="1" s="1"/>
  <c r="BC463" i="1"/>
  <c r="AR463" i="1" s="1"/>
  <c r="BK463" i="1" s="1"/>
  <c r="BC906" i="1"/>
  <c r="AR906" i="1" s="1"/>
  <c r="BK906" i="1" s="1"/>
  <c r="BC510" i="1"/>
  <c r="AR510" i="1" s="1"/>
  <c r="BK510" i="1" s="1"/>
  <c r="BC930" i="1"/>
  <c r="AR930" i="1" s="1"/>
  <c r="BK930" i="1" s="1"/>
  <c r="BC894" i="1"/>
  <c r="AR894" i="1" s="1"/>
  <c r="BK894" i="1" s="1"/>
  <c r="BC284" i="1"/>
  <c r="AR284" i="1" s="1"/>
  <c r="BK284" i="1" s="1"/>
  <c r="BC1135" i="1"/>
  <c r="AR1135" i="1" s="1"/>
  <c r="BK1135" i="1" s="1"/>
  <c r="BC238" i="1"/>
  <c r="AR238" i="1" s="1"/>
  <c r="BK238" i="1" s="1"/>
  <c r="BC550" i="1"/>
  <c r="AR550" i="1" s="1"/>
  <c r="BK550" i="1" s="1"/>
  <c r="BC670" i="1"/>
  <c r="AR670" i="1" s="1"/>
  <c r="BK670" i="1" s="1"/>
  <c r="BC562" i="1"/>
  <c r="AR562" i="1" s="1"/>
  <c r="BK562" i="1" s="1"/>
  <c r="BC465" i="1"/>
  <c r="AR465" i="1" s="1"/>
  <c r="BK465" i="1" s="1"/>
  <c r="BC311" i="1"/>
  <c r="AR311" i="1" s="1"/>
  <c r="BK311" i="1" s="1"/>
  <c r="BC604" i="1"/>
  <c r="AR604" i="1" s="1"/>
  <c r="BK604" i="1" s="1"/>
  <c r="BC189" i="1"/>
  <c r="AR189" i="1" s="1"/>
  <c r="BK189" i="1" s="1"/>
  <c r="BC179" i="1"/>
  <c r="AR179" i="1" s="1"/>
  <c r="BK179" i="1" s="1"/>
  <c r="BC836" i="1"/>
  <c r="AR836" i="1" s="1"/>
  <c r="BK836" i="1" s="1"/>
  <c r="BC358" i="1"/>
  <c r="AR358" i="1" s="1"/>
  <c r="BK358" i="1" s="1"/>
  <c r="BC10" i="1"/>
  <c r="AR10" i="1" s="1"/>
  <c r="BK10" i="1" s="1"/>
  <c r="BC182" i="1"/>
  <c r="AR182" i="1" s="1"/>
  <c r="BK182" i="1" s="1"/>
  <c r="BC556" i="1"/>
  <c r="AR556" i="1" s="1"/>
  <c r="BK556" i="1" s="1"/>
  <c r="BC723" i="1"/>
  <c r="AR723" i="1" s="1"/>
  <c r="BK723" i="1" s="1"/>
  <c r="BC764" i="1"/>
  <c r="AR764" i="1" s="1"/>
  <c r="BK764" i="1" s="1"/>
  <c r="BC923" i="1"/>
  <c r="AR923" i="1" s="1"/>
  <c r="BK923" i="1" s="1"/>
  <c r="BC690" i="1"/>
  <c r="AR690" i="1" s="1"/>
  <c r="BK690" i="1" s="1"/>
  <c r="BC868" i="1"/>
  <c r="AR868" i="1" s="1"/>
  <c r="BK868" i="1" s="1"/>
  <c r="BC229" i="1"/>
  <c r="AR229" i="1" s="1"/>
  <c r="BK229" i="1" s="1"/>
  <c r="BC314" i="1"/>
  <c r="AR314" i="1" s="1"/>
  <c r="BK314" i="1" s="1"/>
  <c r="BC579" i="1"/>
  <c r="AR579" i="1" s="1"/>
  <c r="BK579" i="1" s="1"/>
  <c r="BC1126" i="1"/>
  <c r="AR1126" i="1" s="1"/>
  <c r="BK1126" i="1" s="1"/>
  <c r="BC91" i="1"/>
  <c r="AR91" i="1" s="1"/>
  <c r="BK91" i="1" s="1"/>
  <c r="BC994" i="1"/>
  <c r="AR994" i="1" s="1"/>
  <c r="BK994" i="1" s="1"/>
  <c r="BC370" i="1"/>
  <c r="AR370" i="1" s="1"/>
  <c r="BK370" i="1" s="1"/>
  <c r="BC665" i="1"/>
  <c r="AR665" i="1" s="1"/>
  <c r="BK665" i="1" s="1"/>
  <c r="BC862" i="1"/>
  <c r="AR862" i="1" s="1"/>
  <c r="BK862" i="1" s="1"/>
  <c r="BC689" i="1"/>
  <c r="AR689" i="1" s="1"/>
  <c r="BK689" i="1" s="1"/>
  <c r="BC1012" i="1"/>
  <c r="AR1012" i="1" s="1"/>
  <c r="BK1012" i="1" s="1"/>
  <c r="BC340" i="1"/>
  <c r="AR340" i="1" s="1"/>
  <c r="BK340" i="1" s="1"/>
  <c r="BC676" i="1"/>
  <c r="AR676" i="1" s="1"/>
  <c r="BK676" i="1" s="1"/>
  <c r="BC1161" i="1"/>
  <c r="AR1161" i="1" s="1"/>
  <c r="BK1161" i="1" s="1"/>
  <c r="BC1124" i="1"/>
  <c r="AR1124" i="1" s="1"/>
  <c r="BK1124" i="1" s="1"/>
  <c r="BC917" i="1"/>
  <c r="AR917" i="1" s="1"/>
  <c r="BK917" i="1" s="1"/>
  <c r="BC716" i="1"/>
  <c r="AR716" i="1" s="1"/>
  <c r="BK716" i="1" s="1"/>
  <c r="BC1119" i="1"/>
  <c r="AR1119" i="1" s="1"/>
  <c r="BK1119" i="1" s="1"/>
  <c r="BC133" i="1"/>
  <c r="AR133" i="1" s="1"/>
  <c r="BK133" i="1" s="1"/>
  <c r="BC515" i="1"/>
  <c r="AR515" i="1" s="1"/>
  <c r="BK515" i="1" s="1"/>
  <c r="BC800" i="1"/>
  <c r="AR800" i="1" s="1"/>
  <c r="BK800" i="1" s="1"/>
  <c r="BC326" i="1"/>
  <c r="AR326" i="1" s="1"/>
  <c r="BK326" i="1" s="1"/>
  <c r="BC131" i="1"/>
  <c r="AR131" i="1" s="1"/>
  <c r="BK131" i="1" s="1"/>
  <c r="BC926" i="1"/>
  <c r="AR926" i="1" s="1"/>
  <c r="BK926" i="1" s="1"/>
  <c r="BC339" i="1"/>
  <c r="AR339" i="1" s="1"/>
  <c r="BK339" i="1" s="1"/>
  <c r="BC501" i="1"/>
  <c r="AR501" i="1" s="1"/>
  <c r="BK501" i="1" s="1"/>
  <c r="BC235" i="1"/>
  <c r="AR235" i="1" s="1"/>
  <c r="BK235" i="1" s="1"/>
  <c r="BC686" i="1"/>
  <c r="AR686" i="1" s="1"/>
  <c r="BK686" i="1" s="1"/>
  <c r="BC286" i="1"/>
  <c r="AR286" i="1" s="1"/>
  <c r="BK286" i="1" s="1"/>
  <c r="BC772" i="1"/>
  <c r="AR772" i="1" s="1"/>
  <c r="BK772" i="1" s="1"/>
  <c r="BC534" i="1"/>
  <c r="AR534" i="1" s="1"/>
  <c r="BK534" i="1" s="1"/>
  <c r="BC570" i="1"/>
  <c r="AR570" i="1" s="1"/>
  <c r="BK570" i="1" s="1"/>
  <c r="BC864" i="1"/>
  <c r="AR864" i="1" s="1"/>
  <c r="BK864" i="1" s="1"/>
  <c r="BC1058" i="1"/>
  <c r="AR1058" i="1" s="1"/>
  <c r="BK1058" i="1" s="1"/>
  <c r="BC1049" i="1"/>
  <c r="AR1049" i="1" s="1"/>
  <c r="BK1049" i="1" s="1"/>
  <c r="BC928" i="1"/>
  <c r="AR928" i="1" s="1"/>
  <c r="BK928" i="1" s="1"/>
  <c r="BC395" i="1"/>
  <c r="AR395" i="1" s="1"/>
  <c r="BK395" i="1" s="1"/>
  <c r="BC373" i="1"/>
  <c r="AR373" i="1" s="1"/>
  <c r="BK373" i="1" s="1"/>
  <c r="BC756" i="1"/>
  <c r="AR756" i="1" s="1"/>
  <c r="BK756" i="1" s="1"/>
  <c r="BC634" i="1"/>
  <c r="AR634" i="1" s="1"/>
  <c r="BK634" i="1" s="1"/>
  <c r="BC834" i="1"/>
  <c r="AR834" i="1" s="1"/>
  <c r="BK834" i="1" s="1"/>
  <c r="BC40" i="1"/>
  <c r="AR40" i="1" s="1"/>
  <c r="BK40" i="1" s="1"/>
  <c r="BC231" i="1"/>
  <c r="AR231" i="1" s="1"/>
  <c r="BK231" i="1" s="1"/>
  <c r="BC554" i="1"/>
  <c r="AR554" i="1" s="1"/>
  <c r="BK554" i="1" s="1"/>
  <c r="BC444" i="1"/>
  <c r="AR444" i="1" s="1"/>
  <c r="BK444" i="1" s="1"/>
  <c r="BC683" i="1"/>
  <c r="AR683" i="1" s="1"/>
  <c r="BK683" i="1" s="1"/>
  <c r="BC201" i="1"/>
  <c r="AR201" i="1" s="1"/>
  <c r="BK201" i="1" s="1"/>
  <c r="BC770" i="1"/>
  <c r="AR770" i="1" s="1"/>
  <c r="BK770" i="1" s="1"/>
  <c r="BC1065" i="1"/>
  <c r="AR1065" i="1" s="1"/>
  <c r="BK1065" i="1" s="1"/>
  <c r="BC1043" i="1"/>
  <c r="AR1043" i="1" s="1"/>
  <c r="BK1043" i="1" s="1"/>
  <c r="BC396" i="1"/>
  <c r="AR396" i="1" s="1"/>
  <c r="BK396" i="1" s="1"/>
  <c r="BC1010" i="1"/>
  <c r="AR1010" i="1" s="1"/>
  <c r="BK1010" i="1" s="1"/>
  <c r="BC452" i="1"/>
  <c r="AR452" i="1" s="1"/>
  <c r="BK452" i="1" s="1"/>
  <c r="BC860" i="1"/>
  <c r="AR860" i="1" s="1"/>
  <c r="BK860" i="1" s="1"/>
  <c r="BC892" i="1"/>
  <c r="AR892" i="1" s="1"/>
  <c r="BK892" i="1" s="1"/>
  <c r="BC757" i="1"/>
  <c r="AR757" i="1" s="1"/>
  <c r="BK757" i="1" s="1"/>
  <c r="BC402" i="1"/>
  <c r="AR402" i="1" s="1"/>
  <c r="BK402" i="1" s="1"/>
  <c r="BC795" i="1"/>
  <c r="AR795" i="1" s="1"/>
  <c r="BK795" i="1" s="1"/>
  <c r="BC875" i="1"/>
  <c r="AR875" i="1" s="1"/>
  <c r="BK875" i="1" s="1"/>
  <c r="BC782" i="1"/>
  <c r="AR782" i="1" s="1"/>
  <c r="BK782" i="1" s="1"/>
  <c r="BC1008" i="1"/>
  <c r="AR1008" i="1" s="1"/>
  <c r="BK1008" i="1" s="1"/>
  <c r="BC504" i="1"/>
  <c r="AR504" i="1" s="1"/>
  <c r="BK504" i="1" s="1"/>
  <c r="BC1023" i="1"/>
  <c r="AR1023" i="1" s="1"/>
  <c r="BK1023" i="1" s="1"/>
  <c r="BC88" i="1"/>
  <c r="AR88" i="1" s="1"/>
  <c r="BK88" i="1" s="1"/>
  <c r="BC549" i="1"/>
  <c r="AR549" i="1" s="1"/>
  <c r="BK549" i="1" s="1"/>
  <c r="BC270" i="1"/>
  <c r="AR270" i="1" s="1"/>
  <c r="BK270" i="1" s="1"/>
  <c r="BC1154" i="1"/>
  <c r="AR1154" i="1" s="1"/>
  <c r="BK1154" i="1" s="1"/>
  <c r="BC517" i="1"/>
  <c r="AR517" i="1" s="1"/>
  <c r="BK517" i="1" s="1"/>
  <c r="BC1111" i="1"/>
  <c r="AR1111" i="1" s="1"/>
  <c r="BK1111" i="1" s="1"/>
  <c r="BC1067" i="1"/>
  <c r="AR1067" i="1" s="1"/>
  <c r="BK1067" i="1" s="1"/>
  <c r="BC409" i="1"/>
  <c r="AR409" i="1" s="1"/>
  <c r="BK409" i="1" s="1"/>
  <c r="BC1109" i="1"/>
  <c r="AR1109" i="1" s="1"/>
  <c r="BK1109" i="1" s="1"/>
  <c r="BC1024" i="1"/>
  <c r="AR1024" i="1" s="1"/>
  <c r="BK1024" i="1" s="1"/>
  <c r="BC319" i="1"/>
  <c r="AR319" i="1" s="1"/>
  <c r="BK319" i="1" s="1"/>
  <c r="BC81" i="1"/>
  <c r="AR81" i="1" s="1"/>
  <c r="BK81" i="1" s="1"/>
  <c r="BC191" i="1"/>
  <c r="AR191" i="1" s="1"/>
  <c r="BK191" i="1" s="1"/>
  <c r="BC520" i="1"/>
  <c r="AR520" i="1" s="1"/>
  <c r="BK520" i="1" s="1"/>
  <c r="BC236" i="1"/>
  <c r="AR236" i="1" s="1"/>
  <c r="BK236" i="1" s="1"/>
  <c r="BC76" i="1"/>
  <c r="AR76" i="1" s="1"/>
  <c r="BK76" i="1" s="1"/>
  <c r="BC1071" i="1"/>
  <c r="AR1071" i="1" s="1"/>
  <c r="BK1071" i="1" s="1"/>
  <c r="BC65" i="1"/>
  <c r="AR65" i="1" s="1"/>
  <c r="BK65" i="1" s="1"/>
  <c r="BC673" i="1"/>
  <c r="AR673" i="1" s="1"/>
  <c r="BK673" i="1" s="1"/>
  <c r="BC882" i="1"/>
  <c r="AR882" i="1" s="1"/>
  <c r="BK882" i="1" s="1"/>
  <c r="BC82" i="1"/>
  <c r="AR82" i="1" s="1"/>
  <c r="BK82" i="1" s="1"/>
  <c r="BC181" i="1"/>
  <c r="AR181" i="1" s="1"/>
  <c r="BK181" i="1" s="1"/>
  <c r="BC166" i="1"/>
  <c r="AR166" i="1" s="1"/>
  <c r="BK166" i="1" s="1"/>
  <c r="BC750" i="1"/>
  <c r="AR750" i="1" s="1"/>
  <c r="BK750" i="1" s="1"/>
  <c r="BC1128" i="1"/>
  <c r="AR1128" i="1" s="1"/>
  <c r="BK1128" i="1" s="1"/>
  <c r="BC482" i="1"/>
  <c r="AR482" i="1" s="1"/>
  <c r="BK482" i="1" s="1"/>
  <c r="BC883" i="1"/>
  <c r="AR883" i="1" s="1"/>
  <c r="BK883" i="1" s="1"/>
  <c r="BC1044" i="1"/>
  <c r="AR1044" i="1" s="1"/>
  <c r="BK1044" i="1" s="1"/>
  <c r="BC222" i="1"/>
  <c r="AR222" i="1" s="1"/>
  <c r="BK222" i="1" s="1"/>
  <c r="BC969" i="1"/>
  <c r="AR969" i="1" s="1"/>
  <c r="BK969" i="1" s="1"/>
  <c r="BC838" i="1"/>
  <c r="AR838" i="1" s="1"/>
  <c r="BK838" i="1" s="1"/>
  <c r="BC666" i="1"/>
  <c r="AR666" i="1" s="1"/>
  <c r="BK666" i="1" s="1"/>
  <c r="BC635" i="1"/>
  <c r="AR635" i="1" s="1"/>
  <c r="BK635" i="1" s="1"/>
  <c r="BC973" i="1"/>
  <c r="AR973" i="1" s="1"/>
  <c r="BK973" i="1" s="1"/>
  <c r="BC282" i="1"/>
  <c r="AR282" i="1" s="1"/>
  <c r="BK282" i="1" s="1"/>
  <c r="BC207" i="1"/>
  <c r="AR207" i="1" s="1"/>
  <c r="BK207" i="1" s="1"/>
  <c r="BC473" i="1"/>
  <c r="AR473" i="1" s="1"/>
  <c r="BK473" i="1" s="1"/>
  <c r="BC844" i="1"/>
  <c r="AR844" i="1" s="1"/>
  <c r="BK844" i="1" s="1"/>
  <c r="BC313" i="1"/>
  <c r="AR313" i="1" s="1"/>
  <c r="BK313" i="1" s="1"/>
  <c r="BC514" i="1"/>
  <c r="AR514" i="1" s="1"/>
  <c r="BK514" i="1" s="1"/>
  <c r="BC806" i="1"/>
  <c r="AR806" i="1" s="1"/>
  <c r="BK806" i="1" s="1"/>
  <c r="BC329" i="1"/>
  <c r="AR329" i="1" s="1"/>
  <c r="BK329" i="1" s="1"/>
  <c r="BC459" i="1"/>
  <c r="AR459" i="1" s="1"/>
  <c r="BK459" i="1" s="1"/>
  <c r="BC1053" i="1"/>
  <c r="AR1053" i="1" s="1"/>
  <c r="BK1053" i="1" s="1"/>
  <c r="BC751" i="1"/>
  <c r="AR751" i="1" s="1"/>
  <c r="BK751" i="1" s="1"/>
  <c r="BC354" i="1"/>
  <c r="AR354" i="1" s="1"/>
  <c r="BK354" i="1" s="1"/>
  <c r="BC672" i="1"/>
  <c r="AR672" i="1" s="1"/>
  <c r="BK672" i="1" s="1"/>
  <c r="BC1131" i="1"/>
  <c r="AR1131" i="1" s="1"/>
  <c r="BK1131" i="1" s="1"/>
  <c r="BC11" i="1"/>
  <c r="AR11" i="1" s="1"/>
  <c r="BK11" i="1" s="1"/>
  <c r="BC86" i="1"/>
  <c r="AR86" i="1" s="1"/>
  <c r="BK86" i="1" s="1"/>
  <c r="BC577" i="1"/>
  <c r="AR577" i="1" s="1"/>
  <c r="BK577" i="1" s="1"/>
  <c r="BC454" i="1"/>
  <c r="AR454" i="1" s="1"/>
  <c r="BK454" i="1" s="1"/>
  <c r="BC362" i="1"/>
  <c r="AR362" i="1" s="1"/>
  <c r="BK362" i="1" s="1"/>
  <c r="BC775" i="1"/>
  <c r="AR775" i="1" s="1"/>
  <c r="BK775" i="1" s="1"/>
  <c r="BC841" i="1"/>
  <c r="AR841" i="1" s="1"/>
  <c r="BK841" i="1" s="1"/>
  <c r="BC230" i="1"/>
  <c r="AR230" i="1" s="1"/>
  <c r="BK230" i="1" s="1"/>
  <c r="BC367" i="1"/>
  <c r="AR367" i="1" s="1"/>
  <c r="BK367" i="1" s="1"/>
  <c r="BC375" i="1"/>
  <c r="AR375" i="1" s="1"/>
  <c r="BK375" i="1" s="1"/>
  <c r="BC642" i="1"/>
  <c r="AR642" i="1" s="1"/>
  <c r="BK642" i="1" s="1"/>
  <c r="BC720" i="1"/>
  <c r="AR720" i="1" s="1"/>
  <c r="BK720" i="1" s="1"/>
  <c r="BC219" i="1"/>
  <c r="AR219" i="1" s="1"/>
  <c r="BK219" i="1" s="1"/>
  <c r="BC232" i="1"/>
  <c r="AR232" i="1" s="1"/>
  <c r="BK232" i="1" s="1"/>
  <c r="BC727" i="1"/>
  <c r="AR727" i="1" s="1"/>
  <c r="BK727" i="1" s="1"/>
  <c r="BC307" i="1"/>
  <c r="AR307" i="1" s="1"/>
  <c r="BK307" i="1" s="1"/>
  <c r="BC1063" i="1"/>
  <c r="AR1063" i="1" s="1"/>
  <c r="BK1063" i="1" s="1"/>
  <c r="BC98" i="1"/>
  <c r="AR98" i="1" s="1"/>
  <c r="BK98" i="1" s="1"/>
  <c r="BC769" i="1"/>
  <c r="AR769" i="1" s="1"/>
  <c r="BK769" i="1" s="1"/>
  <c r="BC285" i="1"/>
  <c r="AR285" i="1" s="1"/>
  <c r="BK285" i="1" s="1"/>
  <c r="BC945" i="1"/>
  <c r="AR945" i="1" s="1"/>
  <c r="BK945" i="1" s="1"/>
  <c r="BC462" i="1"/>
  <c r="AR462" i="1" s="1"/>
  <c r="BK462" i="1" s="1"/>
  <c r="BC773" i="1"/>
  <c r="AR773" i="1" s="1"/>
  <c r="BK773" i="1" s="1"/>
  <c r="BC309" i="1"/>
  <c r="AR309" i="1" s="1"/>
  <c r="BK309" i="1" s="1"/>
  <c r="BC247" i="1"/>
  <c r="AR247" i="1" s="1"/>
  <c r="BK247" i="1" s="1"/>
  <c r="BC55" i="1"/>
  <c r="AR55" i="1" s="1"/>
  <c r="BK55" i="1" s="1"/>
  <c r="BC922" i="1"/>
  <c r="AR922" i="1" s="1"/>
  <c r="BK922" i="1" s="1"/>
  <c r="BC143" i="1"/>
  <c r="AR143" i="1" s="1"/>
  <c r="BK143" i="1" s="1"/>
  <c r="BC202" i="1"/>
  <c r="AR202" i="1" s="1"/>
  <c r="BK202" i="1" s="1"/>
  <c r="BC617" i="1"/>
  <c r="AR617" i="1" s="1"/>
  <c r="BK617" i="1" s="1"/>
  <c r="BC1088" i="1"/>
  <c r="AR1088" i="1" s="1"/>
  <c r="BK1088" i="1" s="1"/>
  <c r="BC1059" i="1"/>
  <c r="AR1059" i="1" s="1"/>
  <c r="BK1059" i="1" s="1"/>
  <c r="BC436" i="1"/>
  <c r="AR436" i="1" s="1"/>
  <c r="BK436" i="1" s="1"/>
  <c r="BC273" i="1"/>
  <c r="AR273" i="1" s="1"/>
  <c r="BK273" i="1" s="1"/>
  <c r="BC518" i="1"/>
  <c r="AR518" i="1" s="1"/>
  <c r="BK518" i="1" s="1"/>
  <c r="BC51" i="1"/>
  <c r="AR51" i="1" s="1"/>
  <c r="BK51" i="1" s="1"/>
  <c r="BC87" i="1"/>
  <c r="AR87" i="1" s="1"/>
  <c r="BK87" i="1" s="1"/>
  <c r="BC749" i="1"/>
  <c r="AR749" i="1" s="1"/>
  <c r="BK749" i="1" s="1"/>
  <c r="BC318" i="1"/>
  <c r="AR318" i="1" s="1"/>
  <c r="BK318" i="1" s="1"/>
  <c r="BC1145" i="1"/>
  <c r="AR1145" i="1" s="1"/>
  <c r="BK1145" i="1" s="1"/>
  <c r="BC357" i="1"/>
  <c r="AR357" i="1" s="1"/>
  <c r="BK357" i="1" s="1"/>
  <c r="BC881" i="1"/>
  <c r="AR881" i="1" s="1"/>
  <c r="BK881" i="1" s="1"/>
  <c r="BC1160" i="1"/>
  <c r="AR1160" i="1" s="1"/>
  <c r="BK1160" i="1" s="1"/>
  <c r="BC116" i="1"/>
  <c r="AR116" i="1" s="1"/>
  <c r="BK116" i="1" s="1"/>
  <c r="BC830" i="1"/>
  <c r="AR830" i="1" s="1"/>
  <c r="BK830" i="1" s="1"/>
  <c r="BC196" i="1"/>
  <c r="AR196" i="1" s="1"/>
  <c r="BK196" i="1" s="1"/>
  <c r="BC144" i="1"/>
  <c r="AR144" i="1" s="1"/>
  <c r="BK144" i="1" s="1"/>
  <c r="BC937" i="1"/>
  <c r="AR937" i="1" s="1"/>
  <c r="BK937" i="1" s="1"/>
  <c r="BC1009" i="1"/>
  <c r="AR1009" i="1" s="1"/>
  <c r="BK1009" i="1" s="1"/>
  <c r="BC186" i="1"/>
  <c r="AR186" i="1" s="1"/>
  <c r="BK186" i="1" s="1"/>
  <c r="BC164" i="1"/>
  <c r="AR164" i="1" s="1"/>
  <c r="BK164" i="1" s="1"/>
  <c r="BC1094" i="1"/>
  <c r="AR1094" i="1" s="1"/>
  <c r="BK1094" i="1" s="1"/>
  <c r="BC265" i="1"/>
  <c r="AR265" i="1" s="1"/>
  <c r="BK265" i="1" s="1"/>
  <c r="BC246" i="1"/>
  <c r="AR246" i="1" s="1"/>
  <c r="BK246" i="1" s="1"/>
  <c r="BC1104" i="1"/>
  <c r="AR1104" i="1" s="1"/>
  <c r="BK1104" i="1" s="1"/>
  <c r="BC372" i="1"/>
  <c r="AR372" i="1" s="1"/>
  <c r="BK372" i="1" s="1"/>
  <c r="BC884" i="1"/>
  <c r="AR884" i="1" s="1"/>
  <c r="BK884" i="1" s="1"/>
  <c r="BC651" i="1"/>
  <c r="AR651" i="1" s="1"/>
  <c r="BK651" i="1" s="1"/>
  <c r="BC272" i="1"/>
  <c r="AR272" i="1" s="1"/>
  <c r="BK272" i="1" s="1"/>
  <c r="BC1026" i="1"/>
  <c r="AR1026" i="1" s="1"/>
  <c r="BK1026" i="1" s="1"/>
  <c r="BC111" i="1"/>
  <c r="AR111" i="1" s="1"/>
  <c r="BK111" i="1" s="1"/>
  <c r="BC748" i="1"/>
  <c r="AR748" i="1" s="1"/>
  <c r="BK748" i="1" s="1"/>
  <c r="BC248" i="1"/>
  <c r="AR248" i="1" s="1"/>
  <c r="BK248" i="1" s="1"/>
  <c r="BC371" i="1"/>
  <c r="AR371" i="1" s="1"/>
  <c r="BK371" i="1" s="1"/>
  <c r="BC913" i="1"/>
  <c r="AR913" i="1" s="1"/>
  <c r="BK913" i="1" s="1"/>
  <c r="BC658" i="1"/>
  <c r="AR658" i="1" s="1"/>
  <c r="BK658" i="1" s="1"/>
  <c r="BC453" i="1"/>
  <c r="AR453" i="1" s="1"/>
  <c r="BK453" i="1" s="1"/>
  <c r="BC117" i="1"/>
  <c r="AR117" i="1" s="1"/>
  <c r="BK117" i="1" s="1"/>
  <c r="BC5" i="1"/>
  <c r="AR5" i="1" s="1"/>
  <c r="BC606" i="1"/>
  <c r="AR606" i="1" s="1"/>
  <c r="BK606" i="1" s="1"/>
  <c r="BC719" i="1"/>
  <c r="AR719" i="1" s="1"/>
  <c r="BK719" i="1" s="1"/>
  <c r="BC1107" i="1"/>
  <c r="AR1107" i="1" s="1"/>
  <c r="BK1107" i="1" s="1"/>
  <c r="BC54" i="1"/>
  <c r="AR54" i="1" s="1"/>
  <c r="BK54" i="1" s="1"/>
  <c r="BC1097" i="1"/>
  <c r="AR1097" i="1" s="1"/>
  <c r="BK1097" i="1" s="1"/>
  <c r="BC1038" i="1"/>
  <c r="AR1038" i="1" s="1"/>
  <c r="BK1038" i="1" s="1"/>
  <c r="BC776" i="1"/>
  <c r="AR776" i="1" s="1"/>
  <c r="BK776" i="1" s="1"/>
  <c r="BC1090" i="1"/>
  <c r="AR1090" i="1" s="1"/>
  <c r="BK1090" i="1" s="1"/>
  <c r="BC1137" i="1"/>
  <c r="AR1137" i="1" s="1"/>
  <c r="BK1137" i="1" s="1"/>
  <c r="BC460" i="1"/>
  <c r="AR460" i="1" s="1"/>
  <c r="BK460" i="1" s="1"/>
  <c r="BC754" i="1"/>
  <c r="AR754" i="1" s="1"/>
  <c r="BK754" i="1" s="1"/>
  <c r="BC227" i="1"/>
  <c r="AR227" i="1" s="1"/>
  <c r="BK227" i="1" s="1"/>
  <c r="BC198" i="1"/>
  <c r="AR198" i="1" s="1"/>
  <c r="BK198" i="1" s="1"/>
  <c r="BC1089" i="1"/>
  <c r="AR1089" i="1" s="1"/>
  <c r="BK1089" i="1" s="1"/>
  <c r="BC346" i="1"/>
  <c r="AR346" i="1" s="1"/>
  <c r="BK346" i="1" s="1"/>
  <c r="BC551" i="1"/>
  <c r="AR551" i="1" s="1"/>
  <c r="BK551" i="1" s="1"/>
  <c r="BC176" i="1"/>
  <c r="AR176" i="1" s="1"/>
  <c r="BK176" i="1" s="1"/>
  <c r="BC341" i="1"/>
  <c r="AR341" i="1" s="1"/>
  <c r="BK341" i="1" s="1"/>
  <c r="BC1136" i="1"/>
  <c r="AR1136" i="1" s="1"/>
  <c r="BK1136" i="1" s="1"/>
  <c r="BC694" i="1"/>
  <c r="AR694" i="1" s="1"/>
  <c r="BK694" i="1" s="1"/>
  <c r="BC1037" i="1"/>
  <c r="AR1037" i="1" s="1"/>
  <c r="BK1037" i="1" s="1"/>
  <c r="BC1155" i="1"/>
  <c r="AR1155" i="1" s="1"/>
  <c r="BK1155" i="1" s="1"/>
  <c r="BC558" i="1"/>
  <c r="AR558" i="1" s="1"/>
  <c r="BK558" i="1" s="1"/>
  <c r="BC142" i="1"/>
  <c r="AR142" i="1" s="1"/>
  <c r="BK142" i="1" s="1"/>
  <c r="BC1103" i="1"/>
  <c r="AR1103" i="1" s="1"/>
  <c r="BK1103" i="1" s="1"/>
  <c r="BC1165" i="1"/>
  <c r="AR1165" i="1" s="1"/>
  <c r="BK1165" i="1" s="1"/>
  <c r="BC355" i="1"/>
  <c r="AR355" i="1" s="1"/>
  <c r="BK355" i="1" s="1"/>
  <c r="BC374" i="1"/>
  <c r="AR374" i="1" s="1"/>
  <c r="BK374" i="1" s="1"/>
  <c r="BC1052" i="1"/>
  <c r="AR1052" i="1" s="1"/>
  <c r="BK1052" i="1" s="1"/>
  <c r="BC310" i="1"/>
  <c r="AR310" i="1" s="1"/>
  <c r="BK310" i="1" s="1"/>
  <c r="BC523" i="1"/>
  <c r="AR523" i="1" s="1"/>
  <c r="BK523" i="1" s="1"/>
  <c r="BC446" i="1"/>
  <c r="AR446" i="1" s="1"/>
  <c r="BK446" i="1" s="1"/>
  <c r="BC1048" i="1"/>
  <c r="AR1048" i="1" s="1"/>
  <c r="BK1048" i="1" s="1"/>
  <c r="BC241" i="1"/>
  <c r="AR241" i="1" s="1"/>
  <c r="BK241" i="1" s="1"/>
  <c r="BC991" i="1"/>
  <c r="AR991" i="1" s="1"/>
  <c r="BK991" i="1" s="1"/>
  <c r="BC257" i="1"/>
  <c r="AR257" i="1" s="1"/>
  <c r="BK257" i="1" s="1"/>
  <c r="BC496" i="1"/>
  <c r="AR496" i="1" s="1"/>
  <c r="BK496" i="1" s="1"/>
  <c r="BC1127" i="1"/>
  <c r="AR1127" i="1" s="1"/>
  <c r="BK1127" i="1" s="1"/>
  <c r="BC103" i="1"/>
  <c r="AR103" i="1" s="1"/>
  <c r="BK103" i="1" s="1"/>
  <c r="BC203" i="1"/>
  <c r="AR203" i="1" s="1"/>
  <c r="BK203" i="1" s="1"/>
  <c r="BC1153" i="1"/>
  <c r="AR1153" i="1" s="1"/>
  <c r="BK1153" i="1" s="1"/>
  <c r="BC728" i="1"/>
  <c r="AR728" i="1" s="1"/>
  <c r="BK728" i="1" s="1"/>
  <c r="BC283" i="1"/>
  <c r="AR283" i="1" s="1"/>
  <c r="BK283" i="1" s="1"/>
  <c r="BC1120" i="1"/>
  <c r="AR1120" i="1" s="1"/>
  <c r="BK1120" i="1" s="1"/>
  <c r="BC234" i="1"/>
  <c r="AR234" i="1" s="1"/>
  <c r="BK234" i="1" s="1"/>
  <c r="BC831" i="1"/>
  <c r="AR831" i="1" s="1"/>
  <c r="BK831" i="1" s="1"/>
  <c r="BC598" i="1"/>
  <c r="AR598" i="1" s="1"/>
  <c r="BK598" i="1" s="1"/>
  <c r="BC1157" i="1"/>
  <c r="AR1157" i="1" s="1"/>
  <c r="BK1157" i="1" s="1"/>
  <c r="BC199" i="1"/>
  <c r="AR199" i="1" s="1"/>
  <c r="BK199" i="1" s="1"/>
  <c r="BC901" i="1"/>
  <c r="AR901" i="1" s="1"/>
  <c r="BK901" i="1" s="1"/>
  <c r="BC204" i="1"/>
  <c r="AR204" i="1" s="1"/>
  <c r="BK204" i="1" s="1"/>
  <c r="BC843" i="1"/>
  <c r="AR843" i="1" s="1"/>
  <c r="BK843" i="1" s="1"/>
  <c r="BC718" i="1"/>
  <c r="AR718" i="1" s="1"/>
  <c r="BK718" i="1" s="1"/>
  <c r="BC224" i="1"/>
  <c r="AR224" i="1" s="1"/>
  <c r="BK224" i="1" s="1"/>
  <c r="BC511" i="1"/>
  <c r="AR511" i="1" s="1"/>
  <c r="BK511" i="1" s="1"/>
  <c r="BC921" i="1"/>
  <c r="AR921" i="1" s="1"/>
  <c r="BK921" i="1" s="1"/>
  <c r="BC500" i="1"/>
  <c r="AR500" i="1" s="1"/>
  <c r="BK500" i="1" s="1"/>
  <c r="BC25" i="1"/>
  <c r="AR25" i="1" s="1"/>
  <c r="BK25" i="1" s="1"/>
  <c r="BC563" i="1"/>
  <c r="AR563" i="1" s="1"/>
  <c r="BK563" i="1" s="1"/>
  <c r="BC408" i="1"/>
  <c r="AR408" i="1" s="1"/>
  <c r="BK408" i="1" s="1"/>
  <c r="BC271" i="1"/>
  <c r="AR271" i="1" s="1"/>
  <c r="BK271" i="1" s="1"/>
  <c r="BC555" i="1"/>
  <c r="AR555" i="1" s="1"/>
  <c r="BK555" i="1" s="1"/>
  <c r="BC471" i="1"/>
  <c r="AR471" i="1" s="1"/>
  <c r="BK471" i="1" s="1"/>
  <c r="BC69" i="1"/>
  <c r="AR69" i="1" s="1"/>
  <c r="BK69" i="1" s="1"/>
  <c r="BC829" i="1"/>
  <c r="AR829" i="1" s="1"/>
  <c r="BK829" i="1" s="1"/>
  <c r="BC239" i="1"/>
  <c r="AR239" i="1" s="1"/>
  <c r="BK239" i="1" s="1"/>
  <c r="BC910" i="1"/>
  <c r="AR910" i="1" s="1"/>
  <c r="BK910" i="1" s="1"/>
  <c r="BC717" i="1"/>
  <c r="AR717" i="1" s="1"/>
  <c r="BK717" i="1" s="1"/>
  <c r="BC799" i="1"/>
  <c r="AR799" i="1" s="1"/>
  <c r="BK799" i="1" s="1"/>
  <c r="BC653" i="1"/>
  <c r="AR653" i="1" s="1"/>
  <c r="BK653" i="1" s="1"/>
  <c r="BC781" i="1"/>
  <c r="AR781" i="1" s="1"/>
  <c r="BK781" i="1" s="1"/>
  <c r="BC755" i="1"/>
  <c r="AR755" i="1" s="1"/>
  <c r="BK755" i="1" s="1"/>
  <c r="BC312" i="1"/>
  <c r="AR312" i="1" s="1"/>
  <c r="BK312" i="1" s="1"/>
  <c r="BC808" i="1"/>
  <c r="AR808" i="1" s="1"/>
  <c r="BK808" i="1" s="1"/>
  <c r="BC212" i="1"/>
  <c r="AR212" i="1" s="1"/>
  <c r="BK212" i="1" s="1"/>
  <c r="BC353" i="1"/>
  <c r="AR353" i="1" s="1"/>
  <c r="BK353" i="1" s="1"/>
  <c r="BC62" i="1"/>
  <c r="AR62" i="1" s="1"/>
  <c r="BK62" i="1" s="1"/>
  <c r="BC771" i="1"/>
  <c r="AR771" i="1" s="1"/>
  <c r="BK771" i="1" s="1"/>
  <c r="BC925" i="1"/>
  <c r="AR925" i="1" s="1"/>
  <c r="BK925" i="1" s="1"/>
  <c r="BC237" i="1"/>
  <c r="AR237" i="1" s="1"/>
  <c r="BK237" i="1" s="1"/>
  <c r="BC167" i="1"/>
  <c r="AR167" i="1" s="1"/>
  <c r="BK167" i="1" s="1"/>
  <c r="BC172" i="1"/>
  <c r="AR172" i="1" s="1"/>
  <c r="BK172" i="1" s="1"/>
  <c r="BC135" i="1"/>
  <c r="AR135" i="1" s="1"/>
  <c r="BK135" i="1" s="1"/>
  <c r="BC684" i="1"/>
  <c r="AR684" i="1" s="1"/>
  <c r="BK684" i="1" s="1"/>
  <c r="BC223" i="1"/>
  <c r="AR223" i="1" s="1"/>
  <c r="BK223" i="1" s="1"/>
  <c r="BC390" i="1"/>
  <c r="AR390" i="1" s="1"/>
  <c r="BK390" i="1" s="1"/>
  <c r="BC494" i="1"/>
  <c r="AR494" i="1" s="1"/>
  <c r="BK494" i="1" s="1"/>
  <c r="BC393" i="1"/>
  <c r="AR393" i="1" s="1"/>
  <c r="BK393" i="1" s="1"/>
  <c r="BC857" i="1"/>
  <c r="AR857" i="1" s="1"/>
  <c r="BK857" i="1" s="1"/>
  <c r="BC1149" i="1"/>
  <c r="AR1149" i="1" s="1"/>
  <c r="BK1149" i="1" s="1"/>
  <c r="BC522" i="1"/>
  <c r="AR522" i="1" s="1"/>
  <c r="BK522" i="1" s="1"/>
  <c r="BC880" i="1"/>
  <c r="AR880" i="1" s="1"/>
  <c r="BK880" i="1" s="1"/>
  <c r="BC681" i="1"/>
  <c r="AR681" i="1" s="1"/>
  <c r="BK681" i="1" s="1"/>
  <c r="BC968" i="1"/>
  <c r="AR968" i="1" s="1"/>
  <c r="BK968" i="1" s="1"/>
  <c r="BC873" i="1"/>
  <c r="AR873" i="1" s="1"/>
  <c r="BK873" i="1" s="1"/>
  <c r="BC77" i="1"/>
  <c r="AR77" i="1" s="1"/>
  <c r="BK77" i="1" s="1"/>
  <c r="BC1011" i="1"/>
  <c r="AR1011" i="1" s="1"/>
  <c r="BK1011" i="1" s="1"/>
  <c r="BC615" i="1"/>
  <c r="AR615" i="1" s="1"/>
  <c r="BK615" i="1" s="1"/>
  <c r="BC1134" i="1"/>
  <c r="AR1134" i="1" s="1"/>
  <c r="BK1134" i="1" s="1"/>
  <c r="BC415" i="1"/>
  <c r="AR415" i="1" s="1"/>
  <c r="BK415" i="1" s="1"/>
  <c r="BC9" i="1"/>
  <c r="AR9" i="1" s="1"/>
  <c r="BK9" i="1" s="1"/>
  <c r="BC403" i="1"/>
  <c r="AR403" i="1" s="1"/>
  <c r="BK403" i="1" s="1"/>
  <c r="BC498" i="1"/>
  <c r="AR498" i="1" s="1"/>
  <c r="BK498" i="1" s="1"/>
  <c r="BC210" i="1"/>
  <c r="AR210" i="1" s="1"/>
  <c r="BK210" i="1" s="1"/>
  <c r="BC996" i="1"/>
  <c r="AR996" i="1" s="1"/>
  <c r="BK996" i="1" s="1"/>
  <c r="BC1106" i="1"/>
  <c r="AR1106" i="1" s="1"/>
  <c r="BK1106" i="1" s="1"/>
  <c r="BC513" i="1"/>
  <c r="AR513" i="1" s="1"/>
  <c r="BK513" i="1" s="1"/>
  <c r="BC614" i="1"/>
  <c r="AR614" i="1" s="1"/>
  <c r="BK614" i="1" s="1"/>
  <c r="BC151" i="1"/>
  <c r="AR151" i="1" s="1"/>
  <c r="BK151" i="1" s="1"/>
  <c r="BC509" i="1"/>
  <c r="AR509" i="1" s="1"/>
  <c r="BK509" i="1" s="1"/>
  <c r="BC174" i="1"/>
  <c r="AR174" i="1" s="1"/>
  <c r="BK174" i="1" s="1"/>
  <c r="BC434" i="1"/>
  <c r="AR434" i="1" s="1"/>
  <c r="BK434" i="1" s="1"/>
  <c r="BC435" i="1"/>
  <c r="AR435" i="1" s="1"/>
  <c r="BK435" i="1" s="1"/>
  <c r="BC521" i="1"/>
  <c r="AR521" i="1" s="1"/>
  <c r="BK521" i="1" s="1"/>
  <c r="BC366" i="1"/>
  <c r="AR366" i="1" s="1"/>
  <c r="BK366" i="1" s="1"/>
  <c r="BC746" i="1"/>
  <c r="AR746" i="1" s="1"/>
  <c r="BK746" i="1" s="1"/>
  <c r="BC1045" i="1"/>
  <c r="AR1045" i="1" s="1"/>
  <c r="BK1045" i="1" s="1"/>
  <c r="BC4" i="1"/>
  <c r="AR4" i="1" s="1"/>
  <c r="BC942" i="1"/>
  <c r="AR942" i="1" s="1"/>
  <c r="BK942" i="1" s="1"/>
  <c r="BC60" i="1"/>
  <c r="AR60" i="1" s="1"/>
  <c r="BK60" i="1" s="1"/>
  <c r="BC141" i="1"/>
  <c r="AR141" i="1" s="1"/>
  <c r="BK141" i="1" s="1"/>
  <c r="BC499" i="1"/>
  <c r="AR499" i="1" s="1"/>
  <c r="BK499" i="1" s="1"/>
  <c r="BC378" i="1"/>
  <c r="AR378" i="1" s="1"/>
  <c r="BK378" i="1" s="1"/>
  <c r="BC1046" i="1"/>
  <c r="AR1046" i="1" s="1"/>
  <c r="BK1046" i="1" s="1"/>
  <c r="BC602" i="1"/>
  <c r="AR602" i="1" s="1"/>
  <c r="BK602" i="1" s="1"/>
  <c r="BC476" i="1"/>
  <c r="AR476" i="1" s="1"/>
  <c r="BK476" i="1" s="1"/>
  <c r="BC79" i="1"/>
  <c r="AR79" i="1" s="1"/>
  <c r="BK79" i="1" s="1"/>
  <c r="BC779" i="1"/>
  <c r="AR779" i="1" s="1"/>
  <c r="BK779" i="1" s="1"/>
  <c r="BC599" i="1"/>
  <c r="AR599" i="1" s="1"/>
  <c r="BK599" i="1" s="1"/>
  <c r="BC420" i="1"/>
  <c r="AR420" i="1" s="1"/>
  <c r="BK420" i="1" s="1"/>
  <c r="BC856" i="1"/>
  <c r="AR856" i="1" s="1"/>
  <c r="BK856" i="1" s="1"/>
  <c r="BC78" i="1"/>
  <c r="AR78" i="1" s="1"/>
  <c r="BK78" i="1" s="1"/>
  <c r="BC1062" i="1"/>
  <c r="AR1062" i="1" s="1"/>
  <c r="BK1062" i="1" s="1"/>
  <c r="BC211" i="1"/>
  <c r="AR211" i="1" s="1"/>
  <c r="BK211" i="1" s="1"/>
  <c r="BC1047" i="1"/>
  <c r="AR1047" i="1" s="1"/>
  <c r="BK1047" i="1" s="1"/>
  <c r="BC26" i="1"/>
  <c r="AR26" i="1" s="1"/>
  <c r="BK26" i="1" s="1"/>
  <c r="BC798" i="1"/>
  <c r="AR798" i="1" s="1"/>
  <c r="BK798" i="1" s="1"/>
  <c r="BC561" i="1"/>
  <c r="AR561" i="1" s="1"/>
  <c r="BK561" i="1" s="1"/>
  <c r="BC970" i="1"/>
  <c r="AR970" i="1" s="1"/>
  <c r="BK970" i="1" s="1"/>
  <c r="BC828" i="1"/>
  <c r="AR828" i="1" s="1"/>
  <c r="BK828" i="1" s="1"/>
  <c r="BC1162" i="1"/>
  <c r="AR1162" i="1" s="1"/>
  <c r="BK1162" i="1" s="1"/>
  <c r="BC805" i="1"/>
  <c r="AR805" i="1" s="1"/>
  <c r="BK805" i="1" s="1"/>
  <c r="BC503" i="1"/>
  <c r="AR503" i="1" s="1"/>
  <c r="BK503" i="1" s="1"/>
  <c r="BC1060" i="1"/>
  <c r="AR1060" i="1" s="1"/>
  <c r="BK1060" i="1" s="1"/>
  <c r="BC664" i="1"/>
  <c r="AR664" i="1" s="1"/>
  <c r="BK664" i="1" s="1"/>
  <c r="BC508" i="1"/>
  <c r="AR508" i="1" s="1"/>
  <c r="BK508" i="1" s="1"/>
  <c r="BC168" i="1"/>
  <c r="AR168" i="1" s="1"/>
  <c r="BK168" i="1" s="1"/>
  <c r="BC1036" i="1"/>
  <c r="AR1036" i="1" s="1"/>
  <c r="BK1036" i="1" s="1"/>
  <c r="BC909" i="1"/>
  <c r="AR909" i="1" s="1"/>
  <c r="BK909" i="1" s="1"/>
  <c r="BC663" i="1"/>
  <c r="AR663" i="1" s="1"/>
  <c r="BK663" i="1" s="1"/>
  <c r="BC692" i="1"/>
  <c r="AR692" i="1" s="1"/>
  <c r="BK692" i="1" s="1"/>
  <c r="BC287" i="1"/>
  <c r="AR287" i="1" s="1"/>
  <c r="BK287" i="1" s="1"/>
  <c r="BC118" i="1"/>
  <c r="AR118" i="1" s="1"/>
  <c r="BK118" i="1" s="1"/>
  <c r="BC715" i="1"/>
  <c r="AR715" i="1" s="1"/>
  <c r="BK715" i="1" s="1"/>
  <c r="BC421" i="1"/>
  <c r="AR421" i="1" s="1"/>
  <c r="BK421" i="1" s="1"/>
  <c r="BC687" i="1"/>
  <c r="AR687" i="1" s="1"/>
  <c r="BK687" i="1" s="1"/>
  <c r="BC428" i="1"/>
  <c r="AR428" i="1" s="1"/>
  <c r="BK428" i="1" s="1"/>
  <c r="BC404" i="1"/>
  <c r="AR404" i="1" s="1"/>
  <c r="BK404" i="1" s="1"/>
  <c r="BC760" i="1"/>
  <c r="AR760" i="1" s="1"/>
  <c r="BK760" i="1" s="1"/>
  <c r="BC413" i="1"/>
  <c r="AR413" i="1" s="1"/>
  <c r="BK413" i="1" s="1"/>
  <c r="BC954" i="1"/>
  <c r="AR954" i="1" s="1"/>
  <c r="BK954" i="1" s="1"/>
  <c r="BC220" i="1"/>
  <c r="AR220" i="1" s="1"/>
  <c r="BK220" i="1" s="1"/>
  <c r="BC891" i="1"/>
  <c r="AR891" i="1" s="1"/>
  <c r="BK891" i="1" s="1"/>
  <c r="BC269" i="1"/>
  <c r="AR269" i="1" s="1"/>
  <c r="BK269" i="1" s="1"/>
  <c r="BC762" i="1"/>
  <c r="AR762" i="1" s="1"/>
  <c r="BK762" i="1" s="1"/>
  <c r="BC993" i="1"/>
  <c r="AR993" i="1" s="1"/>
  <c r="BK993" i="1" s="1"/>
  <c r="BC266" i="1"/>
  <c r="AR266" i="1" s="1"/>
  <c r="BK266" i="1" s="1"/>
  <c r="BC964" i="1"/>
  <c r="AR964" i="1" s="1"/>
  <c r="BK964" i="1" s="1"/>
  <c r="BC379" i="1"/>
  <c r="AR379" i="1" s="1"/>
  <c r="BK379" i="1" s="1"/>
  <c r="BC1112" i="1"/>
  <c r="AR1112" i="1" s="1"/>
  <c r="BK1112" i="1" s="1"/>
  <c r="BC1007" i="1"/>
  <c r="AR1007" i="1" s="1"/>
  <c r="BK1007" i="1" s="1"/>
  <c r="BC27" i="1"/>
  <c r="AR27" i="1" s="1"/>
  <c r="BK27" i="1" s="1"/>
  <c r="BC1156" i="1"/>
  <c r="AR1156" i="1" s="1"/>
  <c r="BK1156" i="1" s="1"/>
  <c r="BC418" i="1"/>
  <c r="AR418" i="1" s="1"/>
  <c r="BK418" i="1" s="1"/>
  <c r="BC414" i="1"/>
  <c r="AR414" i="1" s="1"/>
  <c r="BK414" i="1" s="1"/>
  <c r="BC967" i="1"/>
  <c r="AR967" i="1" s="1"/>
  <c r="BK967" i="1" s="1"/>
  <c r="BC1066" i="1"/>
  <c r="AR1066" i="1" s="1"/>
  <c r="BK1066" i="1" s="1"/>
  <c r="BC794" i="1"/>
  <c r="AR794" i="1" s="1"/>
  <c r="BK794" i="1" s="1"/>
  <c r="BC228" i="1"/>
  <c r="AR228" i="1" s="1"/>
  <c r="BK228" i="1" s="1"/>
  <c r="BC361" i="1"/>
  <c r="AR361" i="1" s="1"/>
  <c r="BK361" i="1" s="1"/>
  <c r="BC455" i="1"/>
  <c r="AR455" i="1" s="1"/>
  <c r="BK455" i="1" s="1"/>
  <c r="BC971" i="1"/>
  <c r="AR971" i="1" s="1"/>
  <c r="BK971" i="1" s="1"/>
  <c r="BC807" i="1"/>
  <c r="AR807" i="1" s="1"/>
  <c r="BK807" i="1" s="1"/>
  <c r="BC472" i="1"/>
  <c r="AR472" i="1" s="1"/>
  <c r="BK472" i="1" s="1"/>
  <c r="BC842" i="1"/>
  <c r="AR842" i="1" s="1"/>
  <c r="BK842" i="1" s="1"/>
  <c r="BC931" i="1"/>
  <c r="AR931" i="1" s="1"/>
  <c r="BK931" i="1" s="1"/>
  <c r="BC490" i="1"/>
  <c r="AR490" i="1" s="1"/>
  <c r="BK490" i="1" s="1"/>
  <c r="BC512" i="1"/>
  <c r="AR512" i="1" s="1"/>
  <c r="BK512" i="1" s="1"/>
  <c r="BC863" i="1"/>
  <c r="AR863" i="1" s="1"/>
  <c r="BK863" i="1" s="1"/>
  <c r="BC206" i="1"/>
  <c r="AR206" i="1" s="1"/>
  <c r="BK206" i="1" s="1"/>
  <c r="BC146" i="1"/>
  <c r="AR146" i="1" s="1"/>
  <c r="BK146" i="1" s="1"/>
  <c r="BC267" i="1"/>
  <c r="AR267" i="1" s="1"/>
  <c r="BK267" i="1" s="1"/>
  <c r="BC1014" i="1"/>
  <c r="AR1014" i="1" s="1"/>
  <c r="BK1014" i="1" s="1"/>
  <c r="BC572" i="1"/>
  <c r="AR572" i="1" s="1"/>
  <c r="BK572" i="1" s="1"/>
  <c r="BC468" i="1"/>
  <c r="AR468" i="1" s="1"/>
  <c r="BK468" i="1" s="1"/>
  <c r="BC992" i="1"/>
  <c r="AR992" i="1" s="1"/>
  <c r="BK992" i="1" s="1"/>
  <c r="BC733" i="1"/>
  <c r="AR733" i="1" s="1"/>
  <c r="BK733" i="1" s="1"/>
  <c r="BC424" i="1"/>
  <c r="AR424" i="1" s="1"/>
  <c r="BK424" i="1" s="1"/>
  <c r="BC1061" i="1"/>
  <c r="AR1061" i="1" s="1"/>
  <c r="BK1061" i="1" s="1"/>
  <c r="BC376" i="1"/>
  <c r="AR376" i="1" s="1"/>
  <c r="BK376" i="1" s="1"/>
  <c r="BC660" i="1"/>
  <c r="AR660" i="1" s="1"/>
  <c r="BK660" i="1" s="1"/>
  <c r="BC876" i="1"/>
  <c r="AR876" i="1" s="1"/>
  <c r="BK876" i="1" s="1"/>
  <c r="BC861" i="1"/>
  <c r="AR861" i="1" s="1"/>
  <c r="BK861" i="1" s="1"/>
  <c r="BC89" i="1"/>
  <c r="AR89" i="1" s="1"/>
  <c r="BK89" i="1" s="1"/>
  <c r="BC1129" i="1"/>
  <c r="AR1129" i="1" s="1"/>
  <c r="BK1129" i="1" s="1"/>
  <c r="BC377" i="1"/>
  <c r="AR377" i="1" s="1"/>
  <c r="BK377" i="1" s="1"/>
  <c r="BC679" i="1"/>
  <c r="AR679" i="1" s="1"/>
  <c r="BK679" i="1" s="1"/>
  <c r="BC145" i="1"/>
  <c r="AR145" i="1" s="1"/>
  <c r="BK145" i="1" s="1"/>
  <c r="BC464" i="1"/>
  <c r="AR464" i="1" s="1"/>
  <c r="BK464" i="1" s="1"/>
  <c r="BC784" i="1"/>
  <c r="AR784" i="1" s="1"/>
  <c r="BK784" i="1" s="1"/>
  <c r="BC74" i="1"/>
  <c r="AR74" i="1" s="1"/>
  <c r="BK74" i="1" s="1"/>
  <c r="BC162" i="1"/>
  <c r="AR162" i="1" s="1"/>
  <c r="BK162" i="1" s="1"/>
  <c r="BC643" i="1"/>
  <c r="AR643" i="1" s="1"/>
  <c r="BK643" i="1" s="1"/>
  <c r="BC433" i="1"/>
  <c r="AR433" i="1" s="1"/>
  <c r="BK433" i="1" s="1"/>
  <c r="BC380" i="1"/>
  <c r="AR380" i="1" s="1"/>
  <c r="BK380" i="1" s="1"/>
  <c r="BC442" i="1"/>
  <c r="AR442" i="1" s="1"/>
  <c r="BK442" i="1" s="1"/>
  <c r="BC466" i="1"/>
  <c r="AR466" i="1" s="1"/>
  <c r="BK466" i="1" s="1"/>
  <c r="BC693" i="1"/>
  <c r="AR693" i="1" s="1"/>
  <c r="BK693" i="1" s="1"/>
  <c r="BC1095" i="1"/>
  <c r="AR1095" i="1" s="1"/>
  <c r="BK1095" i="1" s="1"/>
  <c r="BC8" i="1"/>
  <c r="AR8" i="1" s="1"/>
  <c r="BK8" i="1" s="1"/>
  <c r="BC1158" i="1"/>
  <c r="AR1158" i="1" s="1"/>
  <c r="BK1158" i="1" s="1"/>
  <c r="BC337" i="1"/>
  <c r="AR337" i="1" s="1"/>
  <c r="BK337" i="1" s="1"/>
  <c r="BC865" i="1"/>
  <c r="AR865" i="1" s="1"/>
  <c r="BK865" i="1" s="1"/>
  <c r="BC893" i="1"/>
  <c r="AR893" i="1" s="1"/>
  <c r="BK893" i="1" s="1"/>
  <c r="BC477" i="1"/>
  <c r="AR477" i="1" s="1"/>
  <c r="BK477" i="1" s="1"/>
  <c r="BC566" i="1"/>
  <c r="AR566" i="1" s="1"/>
  <c r="BK566" i="1" s="1"/>
  <c r="BC941" i="1"/>
  <c r="AR941" i="1" s="1"/>
  <c r="BK941" i="1" s="1"/>
  <c r="BC497" i="1"/>
  <c r="AR497" i="1" s="1"/>
  <c r="BK497" i="1" s="1"/>
  <c r="BC360" i="1"/>
  <c r="AR360" i="1" s="1"/>
  <c r="BK360" i="1" s="1"/>
  <c r="BC225" i="1"/>
  <c r="AR225" i="1" s="1"/>
  <c r="BK225" i="1" s="1"/>
  <c r="BC1093" i="1"/>
  <c r="AR1093" i="1" s="1"/>
  <c r="BK1093" i="1" s="1"/>
  <c r="BC724" i="1"/>
  <c r="AR724" i="1" s="1"/>
  <c r="BK724" i="1" s="1"/>
  <c r="BC150" i="1"/>
  <c r="AR150" i="1" s="1"/>
  <c r="BK150" i="1" s="1"/>
  <c r="BC461" i="1"/>
  <c r="AR461" i="1" s="1"/>
  <c r="BK461" i="1" s="1"/>
  <c r="BC1125" i="1"/>
  <c r="AR1125" i="1" s="1"/>
  <c r="BK1125" i="1" s="1"/>
  <c r="BC915" i="1"/>
  <c r="AR915" i="1" s="1"/>
  <c r="BK915" i="1" s="1"/>
  <c r="BC780" i="1"/>
  <c r="AR780" i="1" s="1"/>
  <c r="BK780" i="1" s="1"/>
  <c r="BC58" i="1"/>
  <c r="AR58" i="1" s="1"/>
  <c r="BK58" i="1" s="1"/>
  <c r="BC1114" i="1"/>
  <c r="AR1114" i="1" s="1"/>
  <c r="BK1114" i="1" s="1"/>
  <c r="BC592" i="1"/>
  <c r="AR592" i="1" s="1"/>
  <c r="BK592" i="1" s="1"/>
  <c r="BC603" i="1"/>
  <c r="AR603" i="1" s="1"/>
  <c r="BK603" i="1" s="1"/>
  <c r="BC639" i="1"/>
  <c r="AR639" i="1" s="1"/>
  <c r="BK639" i="1" s="1"/>
  <c r="BC1096" i="1"/>
  <c r="AR1096" i="1" s="1"/>
  <c r="BK1096" i="1" s="1"/>
  <c r="BC445" i="1"/>
  <c r="AR445" i="1" s="1"/>
  <c r="BK445" i="1" s="1"/>
  <c r="BC628" i="1"/>
  <c r="AR628" i="1" s="1"/>
  <c r="BK628" i="1" s="1"/>
  <c r="BC955" i="1"/>
  <c r="AR955" i="1" s="1"/>
  <c r="BK955" i="1" s="1"/>
  <c r="BC112" i="1"/>
  <c r="AR112" i="1" s="1"/>
  <c r="BK112" i="1" s="1"/>
  <c r="BC205" i="1"/>
  <c r="AR205" i="1" s="1"/>
  <c r="BK205" i="1" s="1"/>
  <c r="BC165" i="1"/>
  <c r="AR165" i="1" s="1"/>
  <c r="BK165" i="1" s="1"/>
  <c r="BC957" i="1"/>
  <c r="AR957" i="1" s="1"/>
  <c r="BK957" i="1" s="1"/>
  <c r="BC943" i="1"/>
  <c r="AR943" i="1" s="1"/>
  <c r="BK943" i="1" s="1"/>
  <c r="BC226" i="1"/>
  <c r="AR226" i="1" s="1"/>
  <c r="BK226" i="1" s="1"/>
  <c r="BC840" i="1"/>
  <c r="AR840" i="1" s="1"/>
  <c r="BK840" i="1" s="1"/>
  <c r="BC601" i="1"/>
  <c r="AR601" i="1" s="1"/>
  <c r="BK601" i="1" s="1"/>
  <c r="BC264" i="1"/>
  <c r="AR264" i="1" s="1"/>
  <c r="BK264" i="1" s="1"/>
  <c r="BC208" i="1"/>
  <c r="AR208" i="1" s="1"/>
  <c r="BK208" i="1" s="1"/>
  <c r="BC732" i="1"/>
  <c r="AR732" i="1" s="1"/>
  <c r="BK732" i="1" s="1"/>
  <c r="BC680" i="1"/>
  <c r="AR680" i="1" s="1"/>
  <c r="BK680" i="1" s="1"/>
  <c r="BC1116" i="1"/>
  <c r="AR1116" i="1" s="1"/>
  <c r="BK1116" i="1" s="1"/>
  <c r="BC972" i="1"/>
  <c r="AR972" i="1" s="1"/>
  <c r="BK972" i="1" s="1"/>
  <c r="BC1132" i="1"/>
  <c r="AR1132" i="1" s="1"/>
  <c r="BK1132" i="1" s="1"/>
  <c r="BC1098" i="1"/>
  <c r="AR1098" i="1" s="1"/>
  <c r="BK1098" i="1" s="1"/>
  <c r="BC233" i="1"/>
  <c r="AR233" i="1" s="1"/>
  <c r="BK233" i="1" s="1"/>
  <c r="BC995" i="1"/>
  <c r="AR995" i="1" s="1"/>
  <c r="BK995" i="1" s="1"/>
  <c r="BC837" i="1"/>
  <c r="AR837" i="1" s="1"/>
  <c r="BK837" i="1" s="1"/>
  <c r="BC423" i="1"/>
  <c r="AR423" i="1" s="1"/>
  <c r="BK423" i="1" s="1"/>
  <c r="BC911" i="1"/>
  <c r="AR911" i="1" s="1"/>
  <c r="BK911" i="1" s="1"/>
  <c r="BC467" i="1"/>
  <c r="AR467" i="1" s="1"/>
  <c r="BK467" i="1" s="1"/>
  <c r="BC342" i="1"/>
  <c r="AR342" i="1" s="1"/>
  <c r="BK342" i="1" s="1"/>
  <c r="BC580" i="1"/>
  <c r="AR580" i="1" s="1"/>
  <c r="BK580" i="1" s="1"/>
  <c r="BC507" i="1"/>
  <c r="AR507" i="1" s="1"/>
  <c r="BK507" i="1" s="1"/>
  <c r="BC97" i="1"/>
  <c r="AR97" i="1" s="1"/>
  <c r="BK97" i="1" s="1"/>
  <c r="BC170" i="1"/>
  <c r="AR170" i="1" s="1"/>
  <c r="BK170" i="1" s="1"/>
  <c r="BC839" i="1"/>
  <c r="AR839" i="1" s="1"/>
  <c r="BK839" i="1" s="1"/>
  <c r="BC190" i="1"/>
  <c r="AR190" i="1" s="1"/>
  <c r="BK190" i="1" s="1"/>
  <c r="BC336" i="1"/>
  <c r="AR336" i="1" s="1"/>
  <c r="BK336" i="1" s="1"/>
  <c r="BC877" i="1"/>
  <c r="AR877" i="1" s="1"/>
  <c r="BK877" i="1" s="1"/>
  <c r="BC866" i="1"/>
  <c r="AR866" i="1" s="1"/>
  <c r="BK866" i="1" s="1"/>
  <c r="BC956" i="1"/>
  <c r="AR956" i="1" s="1"/>
  <c r="BK956" i="1" s="1"/>
  <c r="BC52" i="1"/>
  <c r="AR52" i="1" s="1"/>
  <c r="BK52" i="1" s="1"/>
  <c r="BC641" i="1"/>
  <c r="AR641" i="1" s="1"/>
  <c r="BK641" i="1" s="1"/>
  <c r="BC633" i="1"/>
  <c r="AR633" i="1" s="1"/>
  <c r="BK633" i="1" s="1"/>
  <c r="BC616" i="1"/>
  <c r="AR616" i="1" s="1"/>
  <c r="BK616" i="1" s="1"/>
  <c r="BC1105" i="1"/>
  <c r="AR1105" i="1" s="1"/>
  <c r="BK1105" i="1" s="1"/>
  <c r="BC593" i="1"/>
  <c r="AR593" i="1" s="1"/>
  <c r="BK593" i="1" s="1"/>
  <c r="BC484" i="1"/>
  <c r="AR484" i="1" s="1"/>
  <c r="BK484" i="1" s="1"/>
  <c r="BC914" i="1"/>
  <c r="AR914" i="1" s="1"/>
  <c r="BK914" i="1" s="1"/>
  <c r="BC368" i="1"/>
  <c r="AR368" i="1" s="1"/>
  <c r="BK368" i="1" s="1"/>
  <c r="BC571" i="1"/>
  <c r="AR571" i="1" s="1"/>
  <c r="BK571" i="1" s="1"/>
  <c r="BC753" i="1"/>
  <c r="AR753" i="1" s="1"/>
  <c r="BK753" i="1" s="1"/>
  <c r="BC605" i="1"/>
  <c r="AR605" i="1" s="1"/>
  <c r="BK605" i="1" s="1"/>
  <c r="BC734" i="1"/>
  <c r="AR734" i="1" s="1"/>
  <c r="BK734" i="1" s="1"/>
  <c r="BC1130" i="1"/>
  <c r="AR1130" i="1" s="1"/>
  <c r="BK1130" i="1" s="1"/>
  <c r="BC491" i="1"/>
  <c r="AR491" i="1" s="1"/>
  <c r="BK491" i="1" s="1"/>
  <c r="BC600" i="1"/>
  <c r="AR600" i="1" s="1"/>
  <c r="BK600" i="1" s="1"/>
  <c r="BC437" i="1"/>
  <c r="AR437" i="1" s="1"/>
  <c r="BK437" i="1" s="1"/>
  <c r="BC99" i="1"/>
  <c r="AR99" i="1" s="1"/>
  <c r="BK99" i="1" s="1"/>
  <c r="BC1102" i="1"/>
  <c r="AR1102" i="1" s="1"/>
  <c r="BK1102" i="1" s="1"/>
  <c r="BC411" i="1"/>
  <c r="AR411" i="1" s="1"/>
  <c r="BK411" i="1" s="1"/>
  <c r="BC1118" i="1"/>
  <c r="AR1118" i="1" s="1"/>
  <c r="BK1118" i="1" s="1"/>
  <c r="BC1163" i="1"/>
  <c r="AR1163" i="1" s="1"/>
  <c r="BK1163" i="1" s="1"/>
  <c r="BC929" i="1"/>
  <c r="AR929" i="1" s="1"/>
  <c r="BK929" i="1" s="1"/>
  <c r="BC1005" i="1"/>
  <c r="AR1005" i="1" s="1"/>
  <c r="BK1005" i="1" s="1"/>
  <c r="BC502" i="1"/>
  <c r="AR502" i="1" s="1"/>
  <c r="BK502" i="1" s="1"/>
  <c r="BC200" i="1"/>
  <c r="AR200" i="1" s="1"/>
  <c r="BK200" i="1" s="1"/>
  <c r="BC793" i="1"/>
  <c r="AR793" i="1" s="1"/>
  <c r="BK793" i="1" s="1"/>
  <c r="BC1150" i="1"/>
  <c r="AR1150" i="1" s="1"/>
  <c r="BK1150" i="1" s="1"/>
  <c r="BC878" i="1"/>
  <c r="AR878" i="1" s="1"/>
  <c r="BK878" i="1" s="1"/>
  <c r="BK5" i="1" l="1"/>
  <c r="BF5" i="1"/>
  <c r="BK4" i="1"/>
  <c r="BF4" i="1"/>
  <c r="AV547" i="1"/>
  <c r="BI547" i="1"/>
  <c r="BL547" i="1" s="1"/>
  <c r="BO547" i="1" s="1"/>
  <c r="AV721" i="1"/>
  <c r="BI721" i="1"/>
  <c r="BL721" i="1" s="1"/>
  <c r="BO721" i="1" s="1"/>
  <c r="AV1100" i="1"/>
  <c r="BI1100" i="1"/>
  <c r="BL1100" i="1" s="1"/>
  <c r="AV657" i="1"/>
  <c r="BI657" i="1"/>
  <c r="BL657" i="1" s="1"/>
  <c r="BO657" i="1" s="1"/>
  <c r="AV752" i="1"/>
  <c r="BI752" i="1"/>
  <c r="BL752" i="1" s="1"/>
  <c r="BO752" i="1" s="1"/>
  <c r="AV175" i="1"/>
  <c r="BI175" i="1"/>
  <c r="BL175" i="1" s="1"/>
  <c r="AV136" i="1"/>
  <c r="BI136" i="1"/>
  <c r="BL136" i="1" s="1"/>
  <c r="AV927" i="1"/>
  <c r="BI927" i="1"/>
  <c r="BL927" i="1" s="1"/>
  <c r="BO927" i="1" s="1"/>
  <c r="AV274" i="1"/>
  <c r="BI274" i="1"/>
  <c r="BL274" i="1" s="1"/>
  <c r="BO274" i="1" s="1"/>
  <c r="BJ175" i="1"/>
  <c r="BM175" i="1" s="1"/>
  <c r="BN927" i="1"/>
  <c r="BJ927" i="1"/>
  <c r="BM927" i="1" s="1"/>
  <c r="BP927" i="1" s="1"/>
  <c r="BN547" i="1"/>
  <c r="BJ547" i="1"/>
  <c r="BM547" i="1" s="1"/>
  <c r="BP547" i="1" s="1"/>
  <c r="BJ136" i="1"/>
  <c r="BM136" i="1" s="1"/>
  <c r="BN657" i="1"/>
  <c r="BJ657" i="1"/>
  <c r="BM657" i="1" s="1"/>
  <c r="BP657" i="1" s="1"/>
  <c r="BN274" i="1"/>
  <c r="BJ274" i="1"/>
  <c r="BM274" i="1" s="1"/>
  <c r="BP274" i="1" s="1"/>
  <c r="BN721" i="1"/>
  <c r="BJ721" i="1"/>
  <c r="BM721" i="1" s="1"/>
  <c r="BP721" i="1" s="1"/>
  <c r="BJ1100" i="1"/>
  <c r="BM1100" i="1" s="1"/>
  <c r="BN752" i="1"/>
  <c r="BJ752" i="1"/>
  <c r="BM752" i="1" s="1"/>
  <c r="BP752" i="1" s="1"/>
  <c r="BN175" i="1"/>
  <c r="BN1100" i="1"/>
  <c r="BN136" i="1"/>
  <c r="BF616" i="1"/>
  <c r="BF1096" i="1"/>
  <c r="BF8" i="1"/>
  <c r="BF660" i="1"/>
  <c r="BF361" i="1"/>
  <c r="BF390" i="1"/>
  <c r="BF921" i="1"/>
  <c r="BF830" i="1"/>
  <c r="BF922" i="1"/>
  <c r="BF1128" i="1"/>
  <c r="BF1154" i="1"/>
  <c r="BF1049" i="1"/>
  <c r="BF716" i="1"/>
  <c r="BF923" i="1"/>
  <c r="BF1022" i="1"/>
  <c r="BF758" i="1"/>
  <c r="BF419" i="1"/>
  <c r="BF99" i="1"/>
  <c r="BF780" i="1"/>
  <c r="BF477" i="1"/>
  <c r="BF376" i="1"/>
  <c r="BF807" i="1"/>
  <c r="BF993" i="1"/>
  <c r="BF508" i="1"/>
  <c r="BF873" i="1"/>
  <c r="BF353" i="1"/>
  <c r="BF346" i="1"/>
  <c r="BF164" i="1"/>
  <c r="BF51" i="1"/>
  <c r="BF1063" i="1"/>
  <c r="BF750" i="1"/>
  <c r="BF409" i="1"/>
  <c r="BF452" i="1"/>
  <c r="BF373" i="1"/>
  <c r="BF800" i="1"/>
  <c r="BF91" i="1"/>
  <c r="BF562" i="1"/>
  <c r="BF1166" i="1"/>
  <c r="BF783" i="1"/>
  <c r="BQ721" i="1"/>
  <c r="BF368" i="1"/>
  <c r="BF1132" i="1"/>
  <c r="BF893" i="1"/>
  <c r="BF692" i="1"/>
  <c r="BF970" i="1"/>
  <c r="BF435" i="1"/>
  <c r="BF968" i="1"/>
  <c r="BF212" i="1"/>
  <c r="BF913" i="1"/>
  <c r="BF518" i="1"/>
  <c r="BF307" i="1"/>
  <c r="BF514" i="1"/>
  <c r="BF770" i="1"/>
  <c r="BF189" i="1"/>
  <c r="BF163" i="1"/>
  <c r="BQ657" i="1"/>
  <c r="BF914" i="1"/>
  <c r="BF972" i="1"/>
  <c r="BF1125" i="1"/>
  <c r="BF89" i="1"/>
  <c r="BF267" i="1"/>
  <c r="BF954" i="1"/>
  <c r="BF561" i="1"/>
  <c r="BF1106" i="1"/>
  <c r="BF808" i="1"/>
  <c r="BF408" i="1"/>
  <c r="BF1089" i="1"/>
  <c r="BF186" i="1"/>
  <c r="BF318" i="1"/>
  <c r="BF462" i="1"/>
  <c r="BF775" i="1"/>
  <c r="BF1053" i="1"/>
  <c r="BF1111" i="1"/>
  <c r="BF1161" i="1"/>
  <c r="BF1013" i="1"/>
  <c r="BF443" i="1"/>
  <c r="BF152" i="1"/>
  <c r="BF1150" i="1"/>
  <c r="BF52" i="1"/>
  <c r="BF467" i="1"/>
  <c r="BF150" i="1"/>
  <c r="BF861" i="1"/>
  <c r="BF206" i="1"/>
  <c r="BF269" i="1"/>
  <c r="BF687" i="1"/>
  <c r="BF503" i="1"/>
  <c r="BF1157" i="1"/>
  <c r="BF558" i="1"/>
  <c r="BF227" i="1"/>
  <c r="BF719" i="1"/>
  <c r="BF748" i="1"/>
  <c r="BF749" i="1"/>
  <c r="BF285" i="1"/>
  <c r="BF793" i="1"/>
  <c r="BF605" i="1"/>
  <c r="BF956" i="1"/>
  <c r="BF680" i="1"/>
  <c r="BF200" i="1"/>
  <c r="BF411" i="1"/>
  <c r="BF753" i="1"/>
  <c r="BF1105" i="1"/>
  <c r="BF911" i="1"/>
  <c r="BF1098" i="1"/>
  <c r="BF732" i="1"/>
  <c r="BF445" i="1"/>
  <c r="BF58" i="1"/>
  <c r="BF1093" i="1"/>
  <c r="BF566" i="1"/>
  <c r="BF1158" i="1"/>
  <c r="BF74" i="1"/>
  <c r="BF679" i="1"/>
  <c r="BF468" i="1"/>
  <c r="BF512" i="1"/>
  <c r="BF842" i="1"/>
  <c r="BF455" i="1"/>
  <c r="BF27" i="1"/>
  <c r="BF266" i="1"/>
  <c r="BF715" i="1"/>
  <c r="BF1036" i="1"/>
  <c r="BF211" i="1"/>
  <c r="BF79" i="1"/>
  <c r="BF60" i="1"/>
  <c r="BF366" i="1"/>
  <c r="BF151" i="1"/>
  <c r="BF1011" i="1"/>
  <c r="BF494" i="1"/>
  <c r="BF771" i="1"/>
  <c r="BF312" i="1"/>
  <c r="BF653" i="1"/>
  <c r="BF69" i="1"/>
  <c r="BF500" i="1"/>
  <c r="BF831" i="1"/>
  <c r="BF1153" i="1"/>
  <c r="BF355" i="1"/>
  <c r="BF551" i="1"/>
  <c r="BF460" i="1"/>
  <c r="BF606" i="1"/>
  <c r="BF453" i="1"/>
  <c r="BF1026" i="1"/>
  <c r="BF265" i="1"/>
  <c r="BF1009" i="1"/>
  <c r="BF196" i="1"/>
  <c r="BF881" i="1"/>
  <c r="BF87" i="1"/>
  <c r="BF773" i="1"/>
  <c r="BF219" i="1"/>
  <c r="BF230" i="1"/>
  <c r="BF577" i="1"/>
  <c r="BF282" i="1"/>
  <c r="BF838" i="1"/>
  <c r="BF482" i="1"/>
  <c r="BF76" i="1"/>
  <c r="BF892" i="1"/>
  <c r="BF1065" i="1"/>
  <c r="BF231" i="1"/>
  <c r="BF534" i="1"/>
  <c r="BF131" i="1"/>
  <c r="BF1012" i="1"/>
  <c r="BF690" i="1"/>
  <c r="BF358" i="1"/>
  <c r="BF894" i="1"/>
  <c r="BF180" i="1"/>
  <c r="BF729" i="1"/>
  <c r="BF763" i="1"/>
  <c r="BF1146" i="1"/>
  <c r="BF317" i="1"/>
  <c r="BF612" i="1"/>
  <c r="BF1113" i="1"/>
  <c r="BF96" i="1"/>
  <c r="BF932" i="1"/>
  <c r="AX752" i="1"/>
  <c r="BQ752" i="1"/>
  <c r="BF1102" i="1"/>
  <c r="BF97" i="1"/>
  <c r="BF225" i="1"/>
  <c r="BF380" i="1"/>
  <c r="BF1007" i="1"/>
  <c r="BF1162" i="1"/>
  <c r="BF521" i="1"/>
  <c r="BF77" i="1"/>
  <c r="BF172" i="1"/>
  <c r="BF204" i="1"/>
  <c r="BF523" i="1"/>
  <c r="BF1094" i="1"/>
  <c r="BF357" i="1"/>
  <c r="BF973" i="1"/>
  <c r="BF236" i="1"/>
  <c r="BF860" i="1"/>
  <c r="BF772" i="1"/>
  <c r="BF994" i="1"/>
  <c r="BF465" i="1"/>
  <c r="BF316" i="1"/>
  <c r="BF457" i="1"/>
  <c r="BF1130" i="1"/>
  <c r="BF633" i="1"/>
  <c r="BF580" i="1"/>
  <c r="BF208" i="1"/>
  <c r="BF639" i="1"/>
  <c r="BF572" i="1"/>
  <c r="BF228" i="1"/>
  <c r="BF287" i="1"/>
  <c r="BF602" i="1"/>
  <c r="BF614" i="1"/>
  <c r="BF223" i="1"/>
  <c r="BF755" i="1"/>
  <c r="BF271" i="1"/>
  <c r="BF234" i="1"/>
  <c r="BF1103" i="1"/>
  <c r="BF1097" i="1"/>
  <c r="BF651" i="1"/>
  <c r="BF116" i="1"/>
  <c r="BF11" i="1"/>
  <c r="BF969" i="1"/>
  <c r="BF1008" i="1"/>
  <c r="BF286" i="1"/>
  <c r="BF862" i="1"/>
  <c r="BF764" i="1"/>
  <c r="BF510" i="1"/>
  <c r="BF389" i="1"/>
  <c r="BF104" i="1"/>
  <c r="BF57" i="1"/>
  <c r="BF734" i="1"/>
  <c r="BF915" i="1"/>
  <c r="BF1129" i="1"/>
  <c r="BF971" i="1"/>
  <c r="BF404" i="1"/>
  <c r="BF78" i="1"/>
  <c r="BF513" i="1"/>
  <c r="BF684" i="1"/>
  <c r="BF199" i="1"/>
  <c r="BF1127" i="1"/>
  <c r="BF1037" i="1"/>
  <c r="BF751" i="1"/>
  <c r="BF1067" i="1"/>
  <c r="BF1010" i="1"/>
  <c r="BF723" i="1"/>
  <c r="BF906" i="1"/>
  <c r="BF328" i="1"/>
  <c r="BQ1100" i="1"/>
  <c r="BQ927" i="1"/>
  <c r="BF437" i="1"/>
  <c r="BF601" i="1"/>
  <c r="BF603" i="1"/>
  <c r="BF466" i="1"/>
  <c r="BF1061" i="1"/>
  <c r="BF1112" i="1"/>
  <c r="BF663" i="1"/>
  <c r="BF378" i="1"/>
  <c r="BF241" i="1"/>
  <c r="BF694" i="1"/>
  <c r="BF1107" i="1"/>
  <c r="BF273" i="1"/>
  <c r="BF313" i="1"/>
  <c r="BF875" i="1"/>
  <c r="BF556" i="1"/>
  <c r="BF463" i="1"/>
  <c r="BF1164" i="1"/>
  <c r="BF989" i="1"/>
  <c r="BQ136" i="1"/>
  <c r="BF878" i="1"/>
  <c r="BF1163" i="1"/>
  <c r="BF839" i="1"/>
  <c r="BF507" i="1"/>
  <c r="BF342" i="1"/>
  <c r="BF233" i="1"/>
  <c r="BF1116" i="1"/>
  <c r="BF840" i="1"/>
  <c r="BF628" i="1"/>
  <c r="BF461" i="1"/>
  <c r="BF865" i="1"/>
  <c r="BF442" i="1"/>
  <c r="BF424" i="1"/>
  <c r="BF146" i="1"/>
  <c r="BF1066" i="1"/>
  <c r="BF1156" i="1"/>
  <c r="BF762" i="1"/>
  <c r="BF428" i="1"/>
  <c r="BF798" i="1"/>
  <c r="BF420" i="1"/>
  <c r="BF499" i="1"/>
  <c r="BF174" i="1"/>
  <c r="BF996" i="1"/>
  <c r="BF1134" i="1"/>
  <c r="BF880" i="1"/>
  <c r="BF167" i="1"/>
  <c r="BF239" i="1"/>
  <c r="BF563" i="1"/>
  <c r="BF224" i="1"/>
  <c r="BF1120" i="1"/>
  <c r="BF1048" i="1"/>
  <c r="BF310" i="1"/>
  <c r="BF1136" i="1"/>
  <c r="BF341" i="1"/>
  <c r="BF198" i="1"/>
  <c r="BF776" i="1"/>
  <c r="BF248" i="1"/>
  <c r="BF1104" i="1"/>
  <c r="BF144" i="1"/>
  <c r="BF436" i="1"/>
  <c r="BF202" i="1"/>
  <c r="BF309" i="1"/>
  <c r="BF945" i="1"/>
  <c r="BF727" i="1"/>
  <c r="BF642" i="1"/>
  <c r="BF362" i="1"/>
  <c r="BF1131" i="1"/>
  <c r="BF459" i="1"/>
  <c r="BF844" i="1"/>
  <c r="BF222" i="1"/>
  <c r="BF166" i="1"/>
  <c r="BF673" i="1"/>
  <c r="BF81" i="1"/>
  <c r="BF549" i="1"/>
  <c r="BF795" i="1"/>
  <c r="BF396" i="1"/>
  <c r="BF683" i="1"/>
  <c r="BF634" i="1"/>
  <c r="BF864" i="1"/>
  <c r="BF501" i="1"/>
  <c r="BF515" i="1"/>
  <c r="BF676" i="1"/>
  <c r="BF665" i="1"/>
  <c r="BF314" i="1"/>
  <c r="BF182" i="1"/>
  <c r="BF238" i="1"/>
  <c r="BF1073" i="1"/>
  <c r="BF667" i="1"/>
  <c r="BF944" i="1"/>
  <c r="BF1030" i="1"/>
  <c r="BF920" i="1"/>
  <c r="BF36" i="1"/>
  <c r="BF640" i="1"/>
  <c r="BF1057" i="1"/>
  <c r="BF491" i="1"/>
  <c r="BF866" i="1"/>
  <c r="BF226" i="1"/>
  <c r="BF784" i="1"/>
  <c r="BF414" i="1"/>
  <c r="BF168" i="1"/>
  <c r="BF476" i="1"/>
  <c r="BF403" i="1"/>
  <c r="BF62" i="1"/>
  <c r="BF1165" i="1"/>
  <c r="BF1137" i="1"/>
  <c r="BF658" i="1"/>
  <c r="BF937" i="1"/>
  <c r="BF98" i="1"/>
  <c r="BF354" i="1"/>
  <c r="BF1109" i="1"/>
  <c r="BF504" i="1"/>
  <c r="BF40" i="1"/>
  <c r="BF326" i="1"/>
  <c r="BF836" i="1"/>
  <c r="BF759" i="1"/>
  <c r="BQ547" i="1"/>
  <c r="BF502" i="1"/>
  <c r="BF423" i="1"/>
  <c r="BF205" i="1"/>
  <c r="BF377" i="1"/>
  <c r="BF418" i="1"/>
  <c r="BF760" i="1"/>
  <c r="BF828" i="1"/>
  <c r="BF9" i="1"/>
  <c r="BF471" i="1"/>
  <c r="BF901" i="1"/>
  <c r="BF257" i="1"/>
  <c r="BF1155" i="1"/>
  <c r="BF1145" i="1"/>
  <c r="BF55" i="1"/>
  <c r="BF841" i="1"/>
  <c r="BF635" i="1"/>
  <c r="BF882" i="1"/>
  <c r="BF917" i="1"/>
  <c r="BF179" i="1"/>
  <c r="BF327" i="1"/>
  <c r="BF641" i="1"/>
  <c r="BF837" i="1"/>
  <c r="BF112" i="1"/>
  <c r="BF693" i="1"/>
  <c r="BF1014" i="1"/>
  <c r="BF220" i="1"/>
  <c r="BF664" i="1"/>
  <c r="BF1045" i="1"/>
  <c r="BF415" i="1"/>
  <c r="BF717" i="1"/>
  <c r="BF511" i="1"/>
  <c r="BF991" i="1"/>
  <c r="BF54" i="1"/>
  <c r="BF884" i="1"/>
  <c r="BF1160" i="1"/>
  <c r="BF782" i="1"/>
  <c r="BF686" i="1"/>
  <c r="BF1126" i="1"/>
  <c r="BF1115" i="1"/>
  <c r="BF613" i="1"/>
  <c r="BF929" i="1"/>
  <c r="BF190" i="1"/>
  <c r="BF995" i="1"/>
  <c r="BF957" i="1"/>
  <c r="BF360" i="1"/>
  <c r="BF464" i="1"/>
  <c r="BF1060" i="1"/>
  <c r="BF856" i="1"/>
  <c r="BF434" i="1"/>
  <c r="BF681" i="1"/>
  <c r="BF135" i="1"/>
  <c r="BF910" i="1"/>
  <c r="BF142" i="1"/>
  <c r="BF1090" i="1"/>
  <c r="BF371" i="1"/>
  <c r="BF247" i="1"/>
  <c r="BF720" i="1"/>
  <c r="BF666" i="1"/>
  <c r="BF270" i="1"/>
  <c r="BF201" i="1"/>
  <c r="BF235" i="1"/>
  <c r="BF550" i="1"/>
  <c r="BF474" i="1"/>
  <c r="BF912" i="1"/>
  <c r="BF493" i="1"/>
  <c r="BF600" i="1"/>
  <c r="BF484" i="1"/>
  <c r="BF592" i="1"/>
  <c r="BF643" i="1"/>
  <c r="BF733" i="1"/>
  <c r="BF413" i="1"/>
  <c r="BF599" i="1"/>
  <c r="BF210" i="1"/>
  <c r="BF237" i="1"/>
  <c r="BF718" i="1"/>
  <c r="BF283" i="1"/>
  <c r="BF1052" i="1"/>
  <c r="BF117" i="1"/>
  <c r="BF375" i="1"/>
  <c r="BF454" i="1"/>
  <c r="BF672" i="1"/>
  <c r="BF329" i="1"/>
  <c r="BF473" i="1"/>
  <c r="BF1044" i="1"/>
  <c r="BF181" i="1"/>
  <c r="BF65" i="1"/>
  <c r="BF319" i="1"/>
  <c r="BF88" i="1"/>
  <c r="BF402" i="1"/>
  <c r="BF444" i="1"/>
  <c r="BF756" i="1"/>
  <c r="BF395" i="1"/>
  <c r="BF570" i="1"/>
  <c r="BF339" i="1"/>
  <c r="BF133" i="1"/>
  <c r="BF340" i="1"/>
  <c r="BF370" i="1"/>
  <c r="BF229" i="1"/>
  <c r="BF604" i="1"/>
  <c r="BF1135" i="1"/>
  <c r="BF188" i="1"/>
  <c r="BF422" i="1"/>
  <c r="BF506" i="1"/>
  <c r="BF742" i="1"/>
  <c r="BF1133" i="1"/>
  <c r="BF410" i="1"/>
  <c r="BF609" i="1"/>
  <c r="BF447" i="1"/>
  <c r="BF571" i="1"/>
  <c r="BF472" i="1"/>
  <c r="BF118" i="1"/>
  <c r="BF942" i="1"/>
  <c r="BF1149" i="1"/>
  <c r="BF799" i="1"/>
  <c r="BF203" i="1"/>
  <c r="BF272" i="1"/>
  <c r="BF1059" i="1"/>
  <c r="BF86" i="1"/>
  <c r="BF689" i="1"/>
  <c r="BF930" i="1"/>
  <c r="BF966" i="1"/>
  <c r="BF877" i="1"/>
  <c r="BF943" i="1"/>
  <c r="BF1095" i="1"/>
  <c r="BF490" i="1"/>
  <c r="BF1062" i="1"/>
  <c r="BF857" i="1"/>
  <c r="BF103" i="1"/>
  <c r="BF1005" i="1"/>
  <c r="BF336" i="1"/>
  <c r="BF264" i="1"/>
  <c r="BF1046" i="1"/>
  <c r="BF555" i="1"/>
  <c r="BF1088" i="1"/>
  <c r="BF520" i="1"/>
  <c r="BF834" i="1"/>
  <c r="BF1124" i="1"/>
  <c r="BF670" i="1"/>
  <c r="BF963" i="1"/>
  <c r="BF955" i="1"/>
  <c r="BF433" i="1"/>
  <c r="BF794" i="1"/>
  <c r="BF372" i="1"/>
  <c r="BF617" i="1"/>
  <c r="BF191" i="1"/>
  <c r="BF1058" i="1"/>
  <c r="BF579" i="1"/>
  <c r="BF1118" i="1"/>
  <c r="BF497" i="1"/>
  <c r="BF145" i="1"/>
  <c r="BF931" i="1"/>
  <c r="BF379" i="1"/>
  <c r="BF26" i="1"/>
  <c r="BF496" i="1"/>
  <c r="BF246" i="1"/>
  <c r="BF593" i="1"/>
  <c r="BF170" i="1"/>
  <c r="BF165" i="1"/>
  <c r="BF1114" i="1"/>
  <c r="BF724" i="1"/>
  <c r="BF941" i="1"/>
  <c r="BF337" i="1"/>
  <c r="BF162" i="1"/>
  <c r="BF876" i="1"/>
  <c r="BF992" i="1"/>
  <c r="BF863" i="1"/>
  <c r="BF967" i="1"/>
  <c r="BF964" i="1"/>
  <c r="BF891" i="1"/>
  <c r="BF421" i="1"/>
  <c r="BF909" i="1"/>
  <c r="BF805" i="1"/>
  <c r="BF1047" i="1"/>
  <c r="BF779" i="1"/>
  <c r="BF141" i="1"/>
  <c r="BF746" i="1"/>
  <c r="BF509" i="1"/>
  <c r="BF498" i="1"/>
  <c r="BF615" i="1"/>
  <c r="BF522" i="1"/>
  <c r="BF393" i="1"/>
  <c r="BF925" i="1"/>
  <c r="BF781" i="1"/>
  <c r="BF829" i="1"/>
  <c r="BF25" i="1"/>
  <c r="BF843" i="1"/>
  <c r="BF598" i="1"/>
  <c r="BF728" i="1"/>
  <c r="BF446" i="1"/>
  <c r="BF374" i="1"/>
  <c r="BF176" i="1"/>
  <c r="BF754" i="1"/>
  <c r="BF1038" i="1"/>
  <c r="BF111" i="1"/>
  <c r="BF143" i="1"/>
  <c r="BF769" i="1"/>
  <c r="BF232" i="1"/>
  <c r="BF367" i="1"/>
  <c r="BF806" i="1"/>
  <c r="BF207" i="1"/>
  <c r="BF883" i="1"/>
  <c r="BF82" i="1"/>
  <c r="BF1071" i="1"/>
  <c r="BF1024" i="1"/>
  <c r="BF517" i="1"/>
  <c r="BF1023" i="1"/>
  <c r="BF757" i="1"/>
  <c r="BF1043" i="1"/>
  <c r="BF554" i="1"/>
  <c r="BF928" i="1"/>
  <c r="BF926" i="1"/>
  <c r="BF1119" i="1"/>
  <c r="BF868" i="1"/>
  <c r="BF10" i="1"/>
  <c r="BF311" i="1"/>
  <c r="BF284" i="1"/>
  <c r="BF924" i="1"/>
  <c r="BF568" i="1"/>
  <c r="BF591" i="1"/>
  <c r="BF169" i="1"/>
  <c r="BF481" i="1"/>
  <c r="BQ175" i="1"/>
  <c r="BQ274" i="1"/>
  <c r="AT389" i="1"/>
  <c r="AY927" i="1"/>
  <c r="AU927" i="1"/>
  <c r="AY752" i="1"/>
  <c r="AT316" i="1"/>
  <c r="AU752" i="1"/>
  <c r="AT422" i="1"/>
  <c r="AX927" i="1"/>
  <c r="AT466" i="1"/>
  <c r="AT88" i="1"/>
  <c r="AT558" i="1"/>
  <c r="AT518" i="1"/>
  <c r="AT191" i="1"/>
  <c r="AT317" i="1"/>
  <c r="AT169" i="1"/>
  <c r="AT328" i="1"/>
  <c r="AT764" i="1"/>
  <c r="AT1113" i="1"/>
  <c r="AT914" i="1"/>
  <c r="AT376" i="1"/>
  <c r="AT379" i="1"/>
  <c r="AT69" i="1"/>
  <c r="BI69" i="1" s="1"/>
  <c r="AT1165" i="1"/>
  <c r="AT754" i="1"/>
  <c r="AT1160" i="1"/>
  <c r="AT1145" i="1"/>
  <c r="AT87" i="1"/>
  <c r="AT945" i="1"/>
  <c r="AT232" i="1"/>
  <c r="AT841" i="1"/>
  <c r="AT1044" i="1"/>
  <c r="AT181" i="1"/>
  <c r="AT549" i="1"/>
  <c r="AT554" i="1"/>
  <c r="AT1058" i="1"/>
  <c r="AT716" i="1"/>
  <c r="AT689" i="1"/>
  <c r="AT465" i="1"/>
  <c r="AT1073" i="1"/>
  <c r="AT667" i="1"/>
  <c r="AT1164" i="1"/>
  <c r="AT613" i="1"/>
  <c r="AT57" i="1"/>
  <c r="AT60" i="1"/>
  <c r="AT834" i="1"/>
  <c r="AT1146" i="1"/>
  <c r="AT616" i="1"/>
  <c r="AT26" i="1"/>
  <c r="BI26" i="1" s="1"/>
  <c r="AU721" i="1"/>
  <c r="AY721" i="1"/>
  <c r="AX721" i="1"/>
  <c r="AT188" i="1"/>
  <c r="AY547" i="1"/>
  <c r="AX547" i="1"/>
  <c r="AU547" i="1"/>
  <c r="AT378" i="1"/>
  <c r="AT784" i="1"/>
  <c r="AT393" i="1"/>
  <c r="AT312" i="1"/>
  <c r="AT1090" i="1"/>
  <c r="AT1135" i="1"/>
  <c r="AX1100" i="1"/>
  <c r="AU1100" i="1"/>
  <c r="AY1100" i="1"/>
  <c r="AU657" i="1"/>
  <c r="AY657" i="1"/>
  <c r="AX657" i="1"/>
  <c r="AX136" i="1"/>
  <c r="AU136" i="1"/>
  <c r="AY136" i="1"/>
  <c r="AT1012" i="1"/>
  <c r="AT605" i="1"/>
  <c r="AT680" i="1"/>
  <c r="BI680" i="1" s="1"/>
  <c r="AT634" i="1"/>
  <c r="AT750" i="1"/>
  <c r="AT10" i="1"/>
  <c r="AT906" i="1"/>
  <c r="AY175" i="1"/>
  <c r="AX175" i="1"/>
  <c r="AU175" i="1"/>
  <c r="AY274" i="1"/>
  <c r="AX274" i="1"/>
  <c r="AU274" i="1"/>
  <c r="AT878" i="1"/>
  <c r="AT842" i="1"/>
  <c r="AT687" i="1"/>
  <c r="AT494" i="1"/>
  <c r="AT1153" i="1"/>
  <c r="AT877" i="1"/>
  <c r="AT99" i="1"/>
  <c r="AT467" i="1"/>
  <c r="AT592" i="1"/>
  <c r="AT428" i="1"/>
  <c r="AT728" i="1"/>
  <c r="AT116" i="1"/>
  <c r="AT963" i="1"/>
  <c r="AT512" i="1"/>
  <c r="AT967" i="1"/>
  <c r="AT413" i="1"/>
  <c r="AT692" i="1"/>
  <c r="BI692" i="1" s="1"/>
  <c r="AT599" i="1"/>
  <c r="AT521" i="1"/>
  <c r="AT403" i="1"/>
  <c r="AT500" i="1"/>
  <c r="AT241" i="1"/>
  <c r="AT371" i="1"/>
  <c r="AT164" i="1"/>
  <c r="AT357" i="1"/>
  <c r="AT202" i="1"/>
  <c r="AT86" i="1"/>
  <c r="AT222" i="1"/>
  <c r="AT166" i="1"/>
  <c r="AT1024" i="1"/>
  <c r="AT1010" i="1"/>
  <c r="AT1013" i="1"/>
  <c r="AT783" i="1"/>
  <c r="AT419" i="1"/>
  <c r="AT1163" i="1"/>
  <c r="AT1102" i="1"/>
  <c r="AT52" i="1"/>
  <c r="AT336" i="1"/>
  <c r="AT507" i="1"/>
  <c r="AT580" i="1"/>
  <c r="AT972" i="1"/>
  <c r="AT264" i="1"/>
  <c r="AT943" i="1"/>
  <c r="AT1096" i="1"/>
  <c r="AT58" i="1"/>
  <c r="AT150" i="1"/>
  <c r="AT497" i="1"/>
  <c r="AT865" i="1"/>
  <c r="AT442" i="1"/>
  <c r="AT464" i="1"/>
  <c r="AT89" i="1"/>
  <c r="AT1061" i="1"/>
  <c r="AT267" i="1"/>
  <c r="AT807" i="1"/>
  <c r="AT228" i="1"/>
  <c r="AT418" i="1"/>
  <c r="AT266" i="1"/>
  <c r="AT715" i="1"/>
  <c r="AT663" i="1"/>
  <c r="AT508" i="1"/>
  <c r="AT828" i="1"/>
  <c r="AT1062" i="1"/>
  <c r="AT434" i="1"/>
  <c r="AT509" i="1"/>
  <c r="AT210" i="1"/>
  <c r="AT681" i="1"/>
  <c r="BI681" i="1" s="1"/>
  <c r="AT857" i="1"/>
  <c r="AT223" i="1"/>
  <c r="AT167" i="1"/>
  <c r="AT212" i="1"/>
  <c r="AT781" i="1"/>
  <c r="BI781" i="1" s="1"/>
  <c r="AT239" i="1"/>
  <c r="AT408" i="1"/>
  <c r="AT880" i="1"/>
  <c r="AT201" i="1"/>
  <c r="AT65" i="1"/>
  <c r="AT892" i="1"/>
  <c r="AT204" i="1"/>
  <c r="AT1157" i="1"/>
  <c r="AT103" i="1"/>
  <c r="AT446" i="1"/>
  <c r="AT1103" i="1"/>
  <c r="AT694" i="1"/>
  <c r="BI694" i="1" s="1"/>
  <c r="AT460" i="1"/>
  <c r="AT1038" i="1"/>
  <c r="AT1107" i="1"/>
  <c r="AT111" i="1"/>
  <c r="AT246" i="1"/>
  <c r="AT1009" i="1"/>
  <c r="AT51" i="1"/>
  <c r="AT1059" i="1"/>
  <c r="AT769" i="1"/>
  <c r="AT775" i="1"/>
  <c r="AT1053" i="1"/>
  <c r="AT313" i="1"/>
  <c r="AT838" i="1"/>
  <c r="AT482" i="1"/>
  <c r="AT82" i="1"/>
  <c r="AT673" i="1"/>
  <c r="AT409" i="1"/>
  <c r="AT1154" i="1"/>
  <c r="AT1023" i="1"/>
  <c r="AT402" i="1"/>
  <c r="AT396" i="1"/>
  <c r="AT770" i="1"/>
  <c r="AT40" i="1"/>
  <c r="AT501" i="1"/>
  <c r="AT1124" i="1"/>
  <c r="AT91" i="1"/>
  <c r="AT923" i="1"/>
  <c r="AT182" i="1"/>
  <c r="AT930" i="1"/>
  <c r="AT924" i="1"/>
  <c r="AT742" i="1"/>
  <c r="AT1133" i="1"/>
  <c r="AT410" i="1"/>
  <c r="AT609" i="1"/>
  <c r="AT989" i="1"/>
  <c r="AT1045" i="1"/>
  <c r="AT307" i="1"/>
  <c r="AT502" i="1"/>
  <c r="AT411" i="1"/>
  <c r="AT734" i="1"/>
  <c r="AT571" i="1"/>
  <c r="AT1105" i="1"/>
  <c r="AT866" i="1"/>
  <c r="AT423" i="1"/>
  <c r="AT957" i="1"/>
  <c r="AT955" i="1"/>
  <c r="AT603" i="1"/>
  <c r="AT915" i="1"/>
  <c r="AT225" i="1"/>
  <c r="AT1158" i="1"/>
  <c r="AT162" i="1"/>
  <c r="AT876" i="1"/>
  <c r="AT992" i="1"/>
  <c r="AT863" i="1"/>
  <c r="AT1066" i="1"/>
  <c r="AT1156" i="1"/>
  <c r="AT269" i="1"/>
  <c r="AT404" i="1"/>
  <c r="AT798" i="1"/>
  <c r="AT1046" i="1"/>
  <c r="AT942" i="1"/>
  <c r="AT135" i="1"/>
  <c r="AT172" i="1"/>
  <c r="AT771" i="1"/>
  <c r="AT799" i="1"/>
  <c r="AT829" i="1"/>
  <c r="AT471" i="1"/>
  <c r="AT511" i="1"/>
  <c r="AT901" i="1"/>
  <c r="AT598" i="1"/>
  <c r="AT1120" i="1"/>
  <c r="AT355" i="1"/>
  <c r="AT341" i="1"/>
  <c r="AT1089" i="1"/>
  <c r="AT1097" i="1"/>
  <c r="AT719" i="1"/>
  <c r="AT55" i="1"/>
  <c r="AT727" i="1"/>
  <c r="AT454" i="1"/>
  <c r="AT672" i="1"/>
  <c r="AT635" i="1"/>
  <c r="AT1125" i="1"/>
  <c r="AT995" i="1"/>
  <c r="AT200" i="1"/>
  <c r="BI200" i="1" s="1"/>
  <c r="AT1129" i="1"/>
  <c r="AT1014" i="1"/>
  <c r="AT168" i="1"/>
  <c r="AT1149" i="1"/>
  <c r="AT390" i="1"/>
  <c r="AT310" i="1"/>
  <c r="AT606" i="1"/>
  <c r="AT1104" i="1"/>
  <c r="AT720" i="1"/>
  <c r="AT751" i="1"/>
  <c r="AT883" i="1"/>
  <c r="AT395" i="1"/>
  <c r="AT994" i="1"/>
  <c r="AT1130" i="1"/>
  <c r="AT753" i="1"/>
  <c r="AT593" i="1"/>
  <c r="AT97" i="1"/>
  <c r="AT1098" i="1"/>
  <c r="AT1116" i="1"/>
  <c r="AT840" i="1"/>
  <c r="AT112" i="1"/>
  <c r="AT780" i="1"/>
  <c r="AT1093" i="1"/>
  <c r="AT566" i="1"/>
  <c r="AT337" i="1"/>
  <c r="AT643" i="1"/>
  <c r="AT145" i="1"/>
  <c r="AT861" i="1"/>
  <c r="AT733" i="1"/>
  <c r="AT206" i="1"/>
  <c r="AT794" i="1"/>
  <c r="AT993" i="1"/>
  <c r="AT762" i="1"/>
  <c r="AT954" i="1"/>
  <c r="AT760" i="1"/>
  <c r="AT118" i="1"/>
  <c r="AT1060" i="1"/>
  <c r="AT561" i="1"/>
  <c r="AT856" i="1"/>
  <c r="AT602" i="1"/>
  <c r="AT746" i="1"/>
  <c r="AT77" i="1"/>
  <c r="AT925" i="1"/>
  <c r="AT653" i="1"/>
  <c r="AT563" i="1"/>
  <c r="AT843" i="1"/>
  <c r="AT831" i="1"/>
  <c r="AT257" i="1"/>
  <c r="AT523" i="1"/>
  <c r="AT374" i="1"/>
  <c r="AT5" i="1"/>
  <c r="AT273" i="1"/>
  <c r="AT329" i="1"/>
  <c r="AT272" i="1"/>
  <c r="AT265" i="1"/>
  <c r="AT196" i="1"/>
  <c r="AT881" i="1"/>
  <c r="AT436" i="1"/>
  <c r="AT1088" i="1"/>
  <c r="AT367" i="1"/>
  <c r="AT891" i="1"/>
  <c r="AT366" i="1"/>
  <c r="AT839" i="1"/>
  <c r="AT1132" i="1"/>
  <c r="AT490" i="1"/>
  <c r="AT472" i="1"/>
  <c r="AT361" i="1"/>
  <c r="AT203" i="1"/>
  <c r="AT600" i="1"/>
  <c r="AT641" i="1"/>
  <c r="AT165" i="1"/>
  <c r="AT1114" i="1"/>
  <c r="AT461" i="1"/>
  <c r="AT360" i="1"/>
  <c r="AT377" i="1"/>
  <c r="AT572" i="1"/>
  <c r="AT27" i="1"/>
  <c r="AT211" i="1"/>
  <c r="AT779" i="1"/>
  <c r="AT9" i="1"/>
  <c r="AT484" i="1"/>
  <c r="AT956" i="1"/>
  <c r="AT773" i="1"/>
  <c r="AT642" i="1"/>
  <c r="AT520" i="1"/>
  <c r="AT806" i="1"/>
  <c r="AT1071" i="1"/>
  <c r="AT81" i="1"/>
  <c r="BI81" i="1" s="1"/>
  <c r="AT929" i="1"/>
  <c r="AT368" i="1"/>
  <c r="AT805" i="1"/>
  <c r="AT968" i="1"/>
  <c r="AT1005" i="1"/>
  <c r="AT342" i="1"/>
  <c r="AT837" i="1"/>
  <c r="AT628" i="1"/>
  <c r="AT477" i="1"/>
  <c r="AT8" i="1"/>
  <c r="AT380" i="1"/>
  <c r="AT74" i="1"/>
  <c r="AT679" i="1"/>
  <c r="BI679" i="1" s="1"/>
  <c r="AT468" i="1"/>
  <c r="AT931" i="1"/>
  <c r="AT1112" i="1"/>
  <c r="AT287" i="1"/>
  <c r="AT503" i="1"/>
  <c r="AT420" i="1"/>
  <c r="AT4" i="1"/>
  <c r="AT614" i="1"/>
  <c r="AT873" i="1"/>
  <c r="AT522" i="1"/>
  <c r="AT170" i="1"/>
  <c r="AT911" i="1"/>
  <c r="BI911" i="1" s="1"/>
  <c r="AT233" i="1"/>
  <c r="AT208" i="1"/>
  <c r="AT226" i="1"/>
  <c r="AT445" i="1"/>
  <c r="AT433" i="1"/>
  <c r="AT414" i="1"/>
  <c r="AT1007" i="1"/>
  <c r="AT964" i="1"/>
  <c r="AT421" i="1"/>
  <c r="AT1162" i="1"/>
  <c r="AT79" i="1"/>
  <c r="AT141" i="1"/>
  <c r="AT435" i="1"/>
  <c r="AT996" i="1"/>
  <c r="AT615" i="1"/>
  <c r="AT755" i="1"/>
  <c r="AT224" i="1"/>
  <c r="AT142" i="1"/>
  <c r="AT1037" i="1"/>
  <c r="AT551" i="1"/>
  <c r="AT143" i="1"/>
  <c r="AT973" i="1"/>
  <c r="AT864" i="1"/>
  <c r="AT556" i="1"/>
  <c r="AT920" i="1"/>
  <c r="AT36" i="1"/>
  <c r="AT493" i="1"/>
  <c r="AT660" i="1"/>
  <c r="AT353" i="1"/>
  <c r="AT1118" i="1"/>
  <c r="AT437" i="1"/>
  <c r="AT491" i="1"/>
  <c r="AT190" i="1"/>
  <c r="AT601" i="1"/>
  <c r="AT205" i="1"/>
  <c r="AT639" i="1"/>
  <c r="AT724" i="1"/>
  <c r="AT941" i="1"/>
  <c r="AT424" i="1"/>
  <c r="AT146" i="1"/>
  <c r="AT971" i="1"/>
  <c r="AT220" i="1"/>
  <c r="AT664" i="1"/>
  <c r="AT970" i="1"/>
  <c r="AT78" i="1"/>
  <c r="AT476" i="1"/>
  <c r="AT174" i="1"/>
  <c r="AT151" i="1"/>
  <c r="AT498" i="1"/>
  <c r="AT415" i="1"/>
  <c r="AT1011" i="1"/>
  <c r="AT684" i="1"/>
  <c r="BI684" i="1" s="1"/>
  <c r="AT237" i="1"/>
  <c r="AT808" i="1"/>
  <c r="AT718" i="1"/>
  <c r="AT1127" i="1"/>
  <c r="AT1052" i="1"/>
  <c r="AT1136" i="1"/>
  <c r="AT346" i="1"/>
  <c r="AT1137" i="1"/>
  <c r="AT453" i="1"/>
  <c r="AT1026" i="1"/>
  <c r="AT186" i="1"/>
  <c r="AT937" i="1"/>
  <c r="AT318" i="1"/>
  <c r="AT922" i="1"/>
  <c r="AT219" i="1"/>
  <c r="AT362" i="1"/>
  <c r="AT1131" i="1"/>
  <c r="AT459" i="1"/>
  <c r="AT844" i="1"/>
  <c r="AT1128" i="1"/>
  <c r="AT1067" i="1"/>
  <c r="AT757" i="1"/>
  <c r="AT928" i="1"/>
  <c r="AT570" i="1"/>
  <c r="AT339" i="1"/>
  <c r="AT1161" i="1"/>
  <c r="AT1126" i="1"/>
  <c r="AT562" i="1"/>
  <c r="AT510" i="1"/>
  <c r="AT180" i="1"/>
  <c r="AT729" i="1"/>
  <c r="AT763" i="1"/>
  <c r="AT568" i="1"/>
  <c r="AT591" i="1"/>
  <c r="AT447" i="1"/>
  <c r="AT1057" i="1"/>
  <c r="AT1047" i="1"/>
  <c r="AT1134" i="1"/>
  <c r="AT54" i="1"/>
  <c r="AT117" i="1"/>
  <c r="AT748" i="1"/>
  <c r="AT144" i="1"/>
  <c r="AT285" i="1"/>
  <c r="AT514" i="1"/>
  <c r="AT1109" i="1"/>
  <c r="AT795" i="1"/>
  <c r="AT231" i="1"/>
  <c r="AT756" i="1"/>
  <c r="AT235" i="1"/>
  <c r="AT800" i="1"/>
  <c r="BI800" i="1" s="1"/>
  <c r="AT917" i="1"/>
  <c r="AT862" i="1"/>
  <c r="AT690" i="1"/>
  <c r="AT894" i="1"/>
  <c r="AT506" i="1"/>
  <c r="AT944" i="1"/>
  <c r="AT1030" i="1"/>
  <c r="AT640" i="1"/>
  <c r="AT163" i="1"/>
  <c r="AT658" i="1"/>
  <c r="AT98" i="1"/>
  <c r="AT375" i="1"/>
  <c r="AT473" i="1"/>
  <c r="AT969" i="1"/>
  <c r="AT1111" i="1"/>
  <c r="AT504" i="1"/>
  <c r="AT683" i="1"/>
  <c r="BI683" i="1" s="1"/>
  <c r="AT515" i="1"/>
  <c r="AT676" i="1"/>
  <c r="AT665" i="1"/>
  <c r="AT579" i="1"/>
  <c r="AT670" i="1"/>
  <c r="AT1022" i="1"/>
  <c r="AT612" i="1"/>
  <c r="AT62" i="1"/>
  <c r="AT555" i="1"/>
  <c r="AT25" i="1"/>
  <c r="BI25" i="1" s="1"/>
  <c r="AT199" i="1"/>
  <c r="BI199" i="1" s="1"/>
  <c r="AT283" i="1"/>
  <c r="AT496" i="1"/>
  <c r="AT991" i="1"/>
  <c r="AT198" i="1"/>
  <c r="AT913" i="1"/>
  <c r="AT651" i="1"/>
  <c r="AT1094" i="1"/>
  <c r="AT830" i="1"/>
  <c r="AT749" i="1"/>
  <c r="AT617" i="1"/>
  <c r="AT1063" i="1"/>
  <c r="AT230" i="1"/>
  <c r="AT577" i="1"/>
  <c r="AT207" i="1"/>
  <c r="AT666" i="1"/>
  <c r="AT882" i="1"/>
  <c r="AT319" i="1"/>
  <c r="AT782" i="1"/>
  <c r="AT452" i="1"/>
  <c r="AT1065" i="1"/>
  <c r="AT772" i="1"/>
  <c r="AT131" i="1"/>
  <c r="AT1119" i="1"/>
  <c r="AT836" i="1"/>
  <c r="AT311" i="1"/>
  <c r="AT238" i="1"/>
  <c r="AT1166" i="1"/>
  <c r="AT104" i="1"/>
  <c r="AT966" i="1"/>
  <c r="AT932" i="1"/>
  <c r="AT1150" i="1"/>
  <c r="AT633" i="1"/>
  <c r="AT732" i="1"/>
  <c r="AT893" i="1"/>
  <c r="AT1095" i="1"/>
  <c r="AT909" i="1"/>
  <c r="AT499" i="1"/>
  <c r="AT513" i="1"/>
  <c r="AT717" i="1"/>
  <c r="AT271" i="1"/>
  <c r="AT234" i="1"/>
  <c r="AT1155" i="1"/>
  <c r="AT227" i="1"/>
  <c r="AT884" i="1"/>
  <c r="AT247" i="1"/>
  <c r="AT462" i="1"/>
  <c r="AT354" i="1"/>
  <c r="AT76" i="1"/>
  <c r="AT517" i="1"/>
  <c r="AT270" i="1"/>
  <c r="AT286" i="1"/>
  <c r="AT229" i="1"/>
  <c r="AT179" i="1"/>
  <c r="AT474" i="1"/>
  <c r="AT1115" i="1"/>
  <c r="AT793" i="1"/>
  <c r="AT693" i="1"/>
  <c r="BI693" i="1" s="1"/>
  <c r="AT455" i="1"/>
  <c r="AT1036" i="1"/>
  <c r="AT1106" i="1"/>
  <c r="AT910" i="1"/>
  <c r="BI910" i="1" s="1"/>
  <c r="AT921" i="1"/>
  <c r="AT1048" i="1"/>
  <c r="AT176" i="1"/>
  <c r="AT776" i="1"/>
  <c r="AT248" i="1"/>
  <c r="AT372" i="1"/>
  <c r="AT309" i="1"/>
  <c r="AT11" i="1"/>
  <c r="AT282" i="1"/>
  <c r="AT236" i="1"/>
  <c r="AT875" i="1"/>
  <c r="AT686" i="1"/>
  <c r="AT326" i="1"/>
  <c r="AT868" i="1"/>
  <c r="AT189" i="1"/>
  <c r="BI189" i="1" s="1"/>
  <c r="AT284" i="1"/>
  <c r="AT443" i="1"/>
  <c r="AT912" i="1"/>
  <c r="BI912" i="1" s="1"/>
  <c r="AT152" i="1"/>
  <c r="BI152" i="1" s="1"/>
  <c r="AT1008" i="1"/>
  <c r="AT860" i="1"/>
  <c r="AT1043" i="1"/>
  <c r="AT444" i="1"/>
  <c r="AT373" i="1"/>
  <c r="AT1049" i="1"/>
  <c r="AT534" i="1"/>
  <c r="AT926" i="1"/>
  <c r="AT133" i="1"/>
  <c r="BI133" i="1" s="1"/>
  <c r="AT340" i="1"/>
  <c r="AT370" i="1"/>
  <c r="AT314" i="1"/>
  <c r="AT723" i="1"/>
  <c r="AT358" i="1"/>
  <c r="AT604" i="1"/>
  <c r="AT550" i="1"/>
  <c r="AT463" i="1"/>
  <c r="AT327" i="1"/>
  <c r="AT758" i="1"/>
  <c r="AT457" i="1"/>
  <c r="AT759" i="1"/>
  <c r="AT96" i="1"/>
  <c r="AT481" i="1"/>
  <c r="AV860" i="1" l="1"/>
  <c r="BI860" i="1"/>
  <c r="AV455" i="1"/>
  <c r="BI455" i="1"/>
  <c r="BL455" i="1" s="1"/>
  <c r="BO455" i="1" s="1"/>
  <c r="AV782" i="1"/>
  <c r="BI782" i="1"/>
  <c r="BL782" i="1" s="1"/>
  <c r="BO782" i="1" s="1"/>
  <c r="AV570" i="1"/>
  <c r="BI570" i="1"/>
  <c r="BL570" i="1" s="1"/>
  <c r="BO570" i="1" s="1"/>
  <c r="AV551" i="1"/>
  <c r="BI551" i="1"/>
  <c r="BL551" i="1" s="1"/>
  <c r="BO551" i="1" s="1"/>
  <c r="AV112" i="1"/>
  <c r="BI112" i="1"/>
  <c r="BL112" i="1" s="1"/>
  <c r="BO112" i="1" s="1"/>
  <c r="AV571" i="1"/>
  <c r="BI571" i="1"/>
  <c r="BL571" i="1" s="1"/>
  <c r="BO571" i="1" s="1"/>
  <c r="AV769" i="1"/>
  <c r="BI769" i="1"/>
  <c r="BL769" i="1" s="1"/>
  <c r="BO769" i="1" s="1"/>
  <c r="AV1061" i="1"/>
  <c r="BI1061" i="1"/>
  <c r="BL1061" i="1" s="1"/>
  <c r="BO1061" i="1" s="1"/>
  <c r="AV616" i="1"/>
  <c r="BI616" i="1"/>
  <c r="BL616" i="1" s="1"/>
  <c r="BO616" i="1" s="1"/>
  <c r="AV463" i="1"/>
  <c r="BI463" i="1"/>
  <c r="BL463" i="1" s="1"/>
  <c r="BO463" i="1" s="1"/>
  <c r="AV776" i="1"/>
  <c r="BI776" i="1"/>
  <c r="BL776" i="1" s="1"/>
  <c r="BO776" i="1" s="1"/>
  <c r="AV311" i="1"/>
  <c r="BI311" i="1"/>
  <c r="BL311" i="1" s="1"/>
  <c r="BO311" i="1" s="1"/>
  <c r="AV729" i="1"/>
  <c r="BI729" i="1"/>
  <c r="BL729" i="1" s="1"/>
  <c r="BO729" i="1" s="1"/>
  <c r="AV1037" i="1"/>
  <c r="BI1037" i="1"/>
  <c r="BL1037" i="1" s="1"/>
  <c r="BO1037" i="1" s="1"/>
  <c r="AV367" i="1"/>
  <c r="BI367" i="1"/>
  <c r="BL367" i="1" s="1"/>
  <c r="BO367" i="1" s="1"/>
  <c r="AV672" i="1"/>
  <c r="BI672" i="1"/>
  <c r="BL672" i="1" s="1"/>
  <c r="BO672" i="1" s="1"/>
  <c r="AV1156" i="1"/>
  <c r="BI1156" i="1"/>
  <c r="BL1156" i="1" s="1"/>
  <c r="BO1156" i="1" s="1"/>
  <c r="AV501" i="1"/>
  <c r="BI501" i="1"/>
  <c r="BL501" i="1" s="1"/>
  <c r="BO501" i="1" s="1"/>
  <c r="AV86" i="1"/>
  <c r="BI86" i="1"/>
  <c r="BL86" i="1" s="1"/>
  <c r="BO86" i="1" s="1"/>
  <c r="AV687" i="1"/>
  <c r="BI687" i="1"/>
  <c r="BL687" i="1" s="1"/>
  <c r="BO687" i="1" s="1"/>
  <c r="AV176" i="1"/>
  <c r="BI176" i="1"/>
  <c r="BL176" i="1" s="1"/>
  <c r="BO176" i="1" s="1"/>
  <c r="AV836" i="1"/>
  <c r="BI836" i="1"/>
  <c r="BL836" i="1" s="1"/>
  <c r="BO836" i="1" s="1"/>
  <c r="AV882" i="1"/>
  <c r="BI882" i="1"/>
  <c r="BL882" i="1" s="1"/>
  <c r="BO882" i="1" s="1"/>
  <c r="AV894" i="1"/>
  <c r="BI894" i="1"/>
  <c r="BL894" i="1" s="1"/>
  <c r="BO894" i="1" s="1"/>
  <c r="AV1136" i="1"/>
  <c r="BI1136" i="1"/>
  <c r="BL1136" i="1" s="1"/>
  <c r="BO1136" i="1" s="1"/>
  <c r="AV805" i="1"/>
  <c r="BI805" i="1"/>
  <c r="BL805" i="1" s="1"/>
  <c r="BO805" i="1" s="1"/>
  <c r="AV377" i="1"/>
  <c r="BI377" i="1"/>
  <c r="BL377" i="1" s="1"/>
  <c r="BO377" i="1" s="1"/>
  <c r="AV168" i="1"/>
  <c r="BI168" i="1"/>
  <c r="BL168" i="1" s="1"/>
  <c r="BO168" i="1" s="1"/>
  <c r="AV1066" i="1"/>
  <c r="BI1066" i="1"/>
  <c r="BL1066" i="1" s="1"/>
  <c r="BO1066" i="1" s="1"/>
  <c r="AV82" i="1"/>
  <c r="BI82" i="1"/>
  <c r="BL82" i="1" s="1"/>
  <c r="BO82" i="1" s="1"/>
  <c r="AV51" i="1"/>
  <c r="BI51" i="1"/>
  <c r="BL51" i="1" s="1"/>
  <c r="BO51" i="1" s="1"/>
  <c r="AV1103" i="1"/>
  <c r="BI1103" i="1"/>
  <c r="BL1103" i="1" s="1"/>
  <c r="BO1103" i="1" s="1"/>
  <c r="AV880" i="1"/>
  <c r="BI880" i="1"/>
  <c r="BL880" i="1" s="1"/>
  <c r="BO880" i="1" s="1"/>
  <c r="AV715" i="1"/>
  <c r="BI715" i="1"/>
  <c r="BL715" i="1" s="1"/>
  <c r="BO715" i="1" s="1"/>
  <c r="AV464" i="1"/>
  <c r="BI464" i="1"/>
  <c r="BL464" i="1" s="1"/>
  <c r="BO464" i="1" s="1"/>
  <c r="AV264" i="1"/>
  <c r="BI264" i="1"/>
  <c r="BL264" i="1" s="1"/>
  <c r="BO264" i="1" s="1"/>
  <c r="AV419" i="1"/>
  <c r="BI419" i="1"/>
  <c r="BL419" i="1" s="1"/>
  <c r="BO419" i="1" s="1"/>
  <c r="AV202" i="1"/>
  <c r="BI202" i="1"/>
  <c r="BL202" i="1" s="1"/>
  <c r="BO202" i="1" s="1"/>
  <c r="AV599" i="1"/>
  <c r="BI599" i="1"/>
  <c r="BL599" i="1" s="1"/>
  <c r="BO599" i="1" s="1"/>
  <c r="AV428" i="1"/>
  <c r="BI428" i="1"/>
  <c r="BL428" i="1" s="1"/>
  <c r="BO428" i="1" s="1"/>
  <c r="AV842" i="1"/>
  <c r="BI842" i="1"/>
  <c r="BL842" i="1" s="1"/>
  <c r="BO842" i="1" s="1"/>
  <c r="AV906" i="1"/>
  <c r="BI906" i="1"/>
  <c r="BL906" i="1" s="1"/>
  <c r="BO906" i="1" s="1"/>
  <c r="AV1135" i="1"/>
  <c r="BI1135" i="1"/>
  <c r="BL1135" i="1" s="1"/>
  <c r="BO1135" i="1" s="1"/>
  <c r="AV834" i="1"/>
  <c r="BI834" i="1"/>
  <c r="BL834" i="1" s="1"/>
  <c r="BO834" i="1" s="1"/>
  <c r="AV689" i="1"/>
  <c r="BI689" i="1"/>
  <c r="BL689" i="1" s="1"/>
  <c r="BO689" i="1" s="1"/>
  <c r="AV232" i="1"/>
  <c r="BI232" i="1"/>
  <c r="BL232" i="1" s="1"/>
  <c r="BO232" i="1" s="1"/>
  <c r="AV379" i="1"/>
  <c r="BI379" i="1"/>
  <c r="BL379" i="1" s="1"/>
  <c r="BO379" i="1" s="1"/>
  <c r="AV191" i="1"/>
  <c r="BI191" i="1"/>
  <c r="BL191" i="1" s="1"/>
  <c r="BO191" i="1" s="1"/>
  <c r="AV316" i="1"/>
  <c r="BI316" i="1"/>
  <c r="BL316" i="1" s="1"/>
  <c r="BO316" i="1" s="1"/>
  <c r="AV340" i="1"/>
  <c r="BI340" i="1"/>
  <c r="BL340" i="1" s="1"/>
  <c r="BO340" i="1" s="1"/>
  <c r="AV248" i="1"/>
  <c r="BI248" i="1"/>
  <c r="BL248" i="1" s="1"/>
  <c r="BO248" i="1" s="1"/>
  <c r="AV1155" i="1"/>
  <c r="BI1155" i="1"/>
  <c r="BL1155" i="1" s="1"/>
  <c r="BO1155" i="1" s="1"/>
  <c r="AV893" i="1"/>
  <c r="BI893" i="1"/>
  <c r="BL893" i="1" s="1"/>
  <c r="BO893" i="1" s="1"/>
  <c r="AV969" i="1"/>
  <c r="BI969" i="1"/>
  <c r="BL969" i="1" s="1"/>
  <c r="BO969" i="1" s="1"/>
  <c r="AV756" i="1"/>
  <c r="BI756" i="1"/>
  <c r="BL756" i="1" s="1"/>
  <c r="BO756" i="1" s="1"/>
  <c r="AV970" i="1"/>
  <c r="BI970" i="1"/>
  <c r="AV445" i="1"/>
  <c r="BI445" i="1"/>
  <c r="BL445" i="1" s="1"/>
  <c r="BO445" i="1" s="1"/>
  <c r="AV27" i="1"/>
  <c r="BI27" i="1"/>
  <c r="BL27" i="1" s="1"/>
  <c r="BO27" i="1" s="1"/>
  <c r="AV733" i="1"/>
  <c r="BI733" i="1"/>
  <c r="BL733" i="1" s="1"/>
  <c r="BO733" i="1" s="1"/>
  <c r="AV994" i="1"/>
  <c r="BI994" i="1"/>
  <c r="BL994" i="1" s="1"/>
  <c r="BO994" i="1" s="1"/>
  <c r="AV799" i="1"/>
  <c r="BI799" i="1"/>
  <c r="BL799" i="1" s="1"/>
  <c r="BO799" i="1" s="1"/>
  <c r="AV409" i="1"/>
  <c r="BI409" i="1"/>
  <c r="BL409" i="1" s="1"/>
  <c r="BO409" i="1" s="1"/>
  <c r="AV508" i="1"/>
  <c r="BI508" i="1"/>
  <c r="BL508" i="1" s="1"/>
  <c r="BO508" i="1" s="1"/>
  <c r="AV1102" i="1"/>
  <c r="BI1102" i="1"/>
  <c r="BL1102" i="1" s="1"/>
  <c r="BO1102" i="1" s="1"/>
  <c r="AV116" i="1"/>
  <c r="BI116" i="1"/>
  <c r="BL116" i="1" s="1"/>
  <c r="BO116" i="1" s="1"/>
  <c r="AV1165" i="1"/>
  <c r="BI1165" i="1"/>
  <c r="BL1165" i="1" s="1"/>
  <c r="BO1165" i="1" s="1"/>
  <c r="AV319" i="1"/>
  <c r="BI319" i="1"/>
  <c r="BL319" i="1" s="1"/>
  <c r="BO319" i="1" s="1"/>
  <c r="AV473" i="1"/>
  <c r="BI473" i="1"/>
  <c r="BL473" i="1" s="1"/>
  <c r="BO473" i="1" s="1"/>
  <c r="AV54" i="1"/>
  <c r="BI54" i="1"/>
  <c r="BL54" i="1" s="1"/>
  <c r="BO54" i="1" s="1"/>
  <c r="AV664" i="1"/>
  <c r="BI664" i="1"/>
  <c r="BL664" i="1" s="1"/>
  <c r="BO664" i="1" s="1"/>
  <c r="AV226" i="1"/>
  <c r="BI226" i="1"/>
  <c r="BL226" i="1" s="1"/>
  <c r="BO226" i="1" s="1"/>
  <c r="AV572" i="1"/>
  <c r="BI572" i="1"/>
  <c r="BL572" i="1" s="1"/>
  <c r="BO572" i="1" s="1"/>
  <c r="AV118" i="1"/>
  <c r="BI118" i="1"/>
  <c r="BL118" i="1" s="1"/>
  <c r="BO118" i="1" s="1"/>
  <c r="AV840" i="1"/>
  <c r="BI840" i="1"/>
  <c r="BL840" i="1" s="1"/>
  <c r="BO840" i="1" s="1"/>
  <c r="AV734" i="1"/>
  <c r="BI734" i="1"/>
  <c r="BL734" i="1" s="1"/>
  <c r="BO734" i="1" s="1"/>
  <c r="AV673" i="1"/>
  <c r="BI673" i="1"/>
  <c r="BL673" i="1" s="1"/>
  <c r="BO673" i="1" s="1"/>
  <c r="AV89" i="1"/>
  <c r="BI89" i="1"/>
  <c r="BL89" i="1" s="1"/>
  <c r="BO89" i="1" s="1"/>
  <c r="AV728" i="1"/>
  <c r="BI728" i="1"/>
  <c r="BL728" i="1" s="1"/>
  <c r="BO728" i="1" s="1"/>
  <c r="AV1146" i="1"/>
  <c r="BI1146" i="1"/>
  <c r="BL1146" i="1" s="1"/>
  <c r="BO1146" i="1" s="1"/>
  <c r="AV841" i="1"/>
  <c r="BI841" i="1"/>
  <c r="BL841" i="1" s="1"/>
  <c r="BO841" i="1" s="1"/>
  <c r="AV875" i="1"/>
  <c r="BI875" i="1"/>
  <c r="BL875" i="1" s="1"/>
  <c r="BO875" i="1" s="1"/>
  <c r="AV795" i="1"/>
  <c r="BI795" i="1"/>
  <c r="BL795" i="1" s="1"/>
  <c r="BO795" i="1" s="1"/>
  <c r="AV220" i="1"/>
  <c r="BI220" i="1"/>
  <c r="BL220" i="1" s="1"/>
  <c r="BO220" i="1" s="1"/>
  <c r="AV142" i="1"/>
  <c r="BI142" i="1"/>
  <c r="BL142" i="1" s="1"/>
  <c r="BO142" i="1" s="1"/>
  <c r="AV420" i="1"/>
  <c r="BI420" i="1"/>
  <c r="BL420" i="1" s="1"/>
  <c r="BO420" i="1" s="1"/>
  <c r="AV361" i="1"/>
  <c r="BI361" i="1"/>
  <c r="BL361" i="1" s="1"/>
  <c r="BO361" i="1" s="1"/>
  <c r="AV925" i="1"/>
  <c r="BI925" i="1"/>
  <c r="BL925" i="1" s="1"/>
  <c r="BO925" i="1" s="1"/>
  <c r="AV883" i="1"/>
  <c r="BI883" i="1"/>
  <c r="BL883" i="1" s="1"/>
  <c r="BO883" i="1" s="1"/>
  <c r="AV1120" i="1"/>
  <c r="BI1120" i="1"/>
  <c r="BL1120" i="1" s="1"/>
  <c r="BO1120" i="1" s="1"/>
  <c r="AV603" i="1"/>
  <c r="BI603" i="1"/>
  <c r="BL603" i="1" s="1"/>
  <c r="BO603" i="1" s="1"/>
  <c r="AV604" i="1"/>
  <c r="BI604" i="1"/>
  <c r="BL604" i="1" s="1"/>
  <c r="BO604" i="1" s="1"/>
  <c r="AV1048" i="1"/>
  <c r="BI1048" i="1"/>
  <c r="BL1048" i="1" s="1"/>
  <c r="BO1048" i="1" s="1"/>
  <c r="AV717" i="1"/>
  <c r="BI717" i="1"/>
  <c r="BL717" i="1" s="1"/>
  <c r="BO717" i="1" s="1"/>
  <c r="AV1119" i="1"/>
  <c r="BI1119" i="1"/>
  <c r="BL1119" i="1" s="1"/>
  <c r="BO1119" i="1" s="1"/>
  <c r="AV1094" i="1"/>
  <c r="BI1094" i="1"/>
  <c r="BL1094" i="1" s="1"/>
  <c r="BO1094" i="1" s="1"/>
  <c r="AV318" i="1"/>
  <c r="BI318" i="1"/>
  <c r="BL318" i="1" s="1"/>
  <c r="BO318" i="1" s="1"/>
  <c r="AV971" i="1"/>
  <c r="BI971" i="1"/>
  <c r="BL971" i="1" s="1"/>
  <c r="BO971" i="1" s="1"/>
  <c r="AV421" i="1"/>
  <c r="BI421" i="1"/>
  <c r="BL421" i="1" s="1"/>
  <c r="BO421" i="1" s="1"/>
  <c r="AV368" i="1"/>
  <c r="BI368" i="1"/>
  <c r="BL368" i="1" s="1"/>
  <c r="BO368" i="1" s="1"/>
  <c r="AV77" i="1"/>
  <c r="BI77" i="1"/>
  <c r="BL77" i="1" s="1"/>
  <c r="BO77" i="1" s="1"/>
  <c r="AV1098" i="1"/>
  <c r="BI1098" i="1"/>
  <c r="BL1098" i="1" s="1"/>
  <c r="BO1098" i="1" s="1"/>
  <c r="AV1014" i="1"/>
  <c r="BI1014" i="1"/>
  <c r="BL1014" i="1" s="1"/>
  <c r="BO1014" i="1" s="1"/>
  <c r="AV598" i="1"/>
  <c r="BI598" i="1"/>
  <c r="BL598" i="1" s="1"/>
  <c r="BO598" i="1" s="1"/>
  <c r="AV863" i="1"/>
  <c r="BI863" i="1"/>
  <c r="BL863" i="1" s="1"/>
  <c r="BO863" i="1" s="1"/>
  <c r="AV770" i="1"/>
  <c r="BI770" i="1"/>
  <c r="BL770" i="1" s="1"/>
  <c r="BO770" i="1" s="1"/>
  <c r="AV482" i="1"/>
  <c r="BI482" i="1"/>
  <c r="BL482" i="1" s="1"/>
  <c r="BO482" i="1" s="1"/>
  <c r="AV1009" i="1"/>
  <c r="BI1009" i="1"/>
  <c r="BL1009" i="1" s="1"/>
  <c r="BO1009" i="1" s="1"/>
  <c r="AV210" i="1"/>
  <c r="BI210" i="1"/>
  <c r="BL210" i="1" s="1"/>
  <c r="BO210" i="1" s="1"/>
  <c r="AV972" i="1"/>
  <c r="BI972" i="1"/>
  <c r="BL972" i="1" s="1"/>
  <c r="BO972" i="1" s="1"/>
  <c r="AV592" i="1"/>
  <c r="BI592" i="1"/>
  <c r="BL592" i="1" s="1"/>
  <c r="BO592" i="1" s="1"/>
  <c r="AV60" i="1"/>
  <c r="BI60" i="1"/>
  <c r="BL60" i="1" s="1"/>
  <c r="BO60" i="1" s="1"/>
  <c r="AV518" i="1"/>
  <c r="BI518" i="1"/>
  <c r="BL518" i="1" s="1"/>
  <c r="BO518" i="1" s="1"/>
  <c r="AV96" i="1"/>
  <c r="BI96" i="1"/>
  <c r="BL96" i="1" s="1"/>
  <c r="BO96" i="1" s="1"/>
  <c r="AV358" i="1"/>
  <c r="BI358" i="1"/>
  <c r="BL358" i="1" s="1"/>
  <c r="BO358" i="1" s="1"/>
  <c r="AV1049" i="1"/>
  <c r="BI1049" i="1"/>
  <c r="BL1049" i="1" s="1"/>
  <c r="BO1049" i="1" s="1"/>
  <c r="AV443" i="1"/>
  <c r="BI443" i="1"/>
  <c r="BL443" i="1" s="1"/>
  <c r="BO443" i="1" s="1"/>
  <c r="AV282" i="1"/>
  <c r="BI282" i="1"/>
  <c r="BL282" i="1" s="1"/>
  <c r="BO282" i="1" s="1"/>
  <c r="AV921" i="1"/>
  <c r="BI921" i="1"/>
  <c r="BL921" i="1" s="1"/>
  <c r="BO921" i="1" s="1"/>
  <c r="AV474" i="1"/>
  <c r="BI474" i="1"/>
  <c r="BL474" i="1" s="1"/>
  <c r="BO474" i="1" s="1"/>
  <c r="AV462" i="1"/>
  <c r="BI462" i="1"/>
  <c r="BL462" i="1" s="1"/>
  <c r="BO462" i="1" s="1"/>
  <c r="AV513" i="1"/>
  <c r="BI513" i="1"/>
  <c r="BL513" i="1" s="1"/>
  <c r="BO513" i="1" s="1"/>
  <c r="AV932" i="1"/>
  <c r="BI932" i="1"/>
  <c r="BL932" i="1" s="1"/>
  <c r="BO932" i="1" s="1"/>
  <c r="AV131" i="1"/>
  <c r="BI131" i="1"/>
  <c r="BL131" i="1" s="1"/>
  <c r="BO131" i="1" s="1"/>
  <c r="AV207" i="1"/>
  <c r="BI207" i="1"/>
  <c r="BL207" i="1" s="1"/>
  <c r="BO207" i="1" s="1"/>
  <c r="AV651" i="1"/>
  <c r="BI651" i="1"/>
  <c r="BL651" i="1" s="1"/>
  <c r="BO651" i="1" s="1"/>
  <c r="AV555" i="1"/>
  <c r="BI555" i="1"/>
  <c r="BL555" i="1" s="1"/>
  <c r="BO555" i="1" s="1"/>
  <c r="AV515" i="1"/>
  <c r="BI515" i="1"/>
  <c r="BL515" i="1" s="1"/>
  <c r="BO515" i="1" s="1"/>
  <c r="AV658" i="1"/>
  <c r="BI658" i="1"/>
  <c r="BL658" i="1" s="1"/>
  <c r="BO658" i="1" s="1"/>
  <c r="AV862" i="1"/>
  <c r="BI862" i="1"/>
  <c r="BL862" i="1" s="1"/>
  <c r="BO862" i="1" s="1"/>
  <c r="AV514" i="1"/>
  <c r="BI514" i="1"/>
  <c r="BL514" i="1" s="1"/>
  <c r="BO514" i="1" s="1"/>
  <c r="AV1057" i="1"/>
  <c r="BI1057" i="1"/>
  <c r="BL1057" i="1" s="1"/>
  <c r="BO1057" i="1" s="1"/>
  <c r="AV562" i="1"/>
  <c r="BI562" i="1"/>
  <c r="BL562" i="1" s="1"/>
  <c r="BO562" i="1" s="1"/>
  <c r="AV1128" i="1"/>
  <c r="BI1128" i="1"/>
  <c r="BL1128" i="1" s="1"/>
  <c r="BO1128" i="1" s="1"/>
  <c r="AV937" i="1"/>
  <c r="BI937" i="1"/>
  <c r="BL937" i="1" s="1"/>
  <c r="BO937" i="1" s="1"/>
  <c r="AV1127" i="1"/>
  <c r="BI1127" i="1"/>
  <c r="BL1127" i="1" s="1"/>
  <c r="BO1127" i="1" s="1"/>
  <c r="AV151" i="1"/>
  <c r="BI151" i="1"/>
  <c r="BL151" i="1" s="1"/>
  <c r="BO151" i="1" s="1"/>
  <c r="AV146" i="1"/>
  <c r="BI146" i="1"/>
  <c r="BL146" i="1" s="1"/>
  <c r="BO146" i="1" s="1"/>
  <c r="AV491" i="1"/>
  <c r="BI491" i="1"/>
  <c r="BL491" i="1" s="1"/>
  <c r="BO491" i="1" s="1"/>
  <c r="AV556" i="1"/>
  <c r="BI556" i="1"/>
  <c r="BL556" i="1" s="1"/>
  <c r="BO556" i="1" s="1"/>
  <c r="AV755" i="1"/>
  <c r="BI755" i="1"/>
  <c r="BL755" i="1" s="1"/>
  <c r="BO755" i="1" s="1"/>
  <c r="AV964" i="1"/>
  <c r="BI964" i="1"/>
  <c r="BL964" i="1" s="1"/>
  <c r="BO964" i="1" s="1"/>
  <c r="AV287" i="1"/>
  <c r="BI287" i="1"/>
  <c r="BL287" i="1" s="1"/>
  <c r="BO287" i="1" s="1"/>
  <c r="AV477" i="1"/>
  <c r="BI477" i="1"/>
  <c r="BL477" i="1" s="1"/>
  <c r="BO477" i="1" s="1"/>
  <c r="AV929" i="1"/>
  <c r="BI929" i="1"/>
  <c r="BL929" i="1" s="1"/>
  <c r="BO929" i="1" s="1"/>
  <c r="AV484" i="1"/>
  <c r="BI484" i="1"/>
  <c r="BL484" i="1" s="1"/>
  <c r="BO484" i="1" s="1"/>
  <c r="AV461" i="1"/>
  <c r="BI461" i="1"/>
  <c r="BL461" i="1" s="1"/>
  <c r="BO461" i="1" s="1"/>
  <c r="AV490" i="1"/>
  <c r="BI490" i="1"/>
  <c r="BL490" i="1" s="1"/>
  <c r="BO490" i="1" s="1"/>
  <c r="AV881" i="1"/>
  <c r="BI881" i="1"/>
  <c r="BL881" i="1" s="1"/>
  <c r="BO881" i="1" s="1"/>
  <c r="AV523" i="1"/>
  <c r="BI523" i="1"/>
  <c r="BL523" i="1" s="1"/>
  <c r="BO523" i="1" s="1"/>
  <c r="AV746" i="1"/>
  <c r="BI746" i="1"/>
  <c r="BL746" i="1" s="1"/>
  <c r="BO746" i="1" s="1"/>
  <c r="AV762" i="1"/>
  <c r="BI762" i="1"/>
  <c r="BL762" i="1" s="1"/>
  <c r="BO762" i="1" s="1"/>
  <c r="AV337" i="1"/>
  <c r="BI337" i="1"/>
  <c r="BL337" i="1" s="1"/>
  <c r="BO337" i="1" s="1"/>
  <c r="AV97" i="1"/>
  <c r="BI97" i="1"/>
  <c r="BL97" i="1" s="1"/>
  <c r="BO97" i="1" s="1"/>
  <c r="AV720" i="1"/>
  <c r="BI720" i="1"/>
  <c r="BL720" i="1" s="1"/>
  <c r="BO720" i="1" s="1"/>
  <c r="AV1129" i="1"/>
  <c r="BI1129" i="1"/>
  <c r="BL1129" i="1" s="1"/>
  <c r="BO1129" i="1" s="1"/>
  <c r="AV55" i="1"/>
  <c r="BI55" i="1"/>
  <c r="BL55" i="1" s="1"/>
  <c r="BO55" i="1" s="1"/>
  <c r="AV901" i="1"/>
  <c r="BI901" i="1"/>
  <c r="BL901" i="1" s="1"/>
  <c r="BO901" i="1" s="1"/>
  <c r="AV942" i="1"/>
  <c r="BI942" i="1"/>
  <c r="BL942" i="1" s="1"/>
  <c r="BO942" i="1" s="1"/>
  <c r="AV992" i="1"/>
  <c r="BI992" i="1"/>
  <c r="BL992" i="1" s="1"/>
  <c r="BO992" i="1" s="1"/>
  <c r="AV957" i="1"/>
  <c r="BI957" i="1"/>
  <c r="BL957" i="1" s="1"/>
  <c r="BO957" i="1" s="1"/>
  <c r="AV307" i="1"/>
  <c r="BI307" i="1"/>
  <c r="BL307" i="1" s="1"/>
  <c r="BO307" i="1" s="1"/>
  <c r="AV930" i="1"/>
  <c r="BI930" i="1"/>
  <c r="BL930" i="1" s="1"/>
  <c r="BO930" i="1" s="1"/>
  <c r="AV396" i="1"/>
  <c r="BI396" i="1"/>
  <c r="BL396" i="1" s="1"/>
  <c r="BO396" i="1" s="1"/>
  <c r="AV838" i="1"/>
  <c r="BI838" i="1"/>
  <c r="BL838" i="1" s="1"/>
  <c r="BO838" i="1" s="1"/>
  <c r="AV246" i="1"/>
  <c r="BI246" i="1"/>
  <c r="BL246" i="1" s="1"/>
  <c r="BO246" i="1" s="1"/>
  <c r="AV103" i="1"/>
  <c r="BI103" i="1"/>
  <c r="BL103" i="1" s="1"/>
  <c r="BO103" i="1" s="1"/>
  <c r="AV239" i="1"/>
  <c r="BI239" i="1"/>
  <c r="BL239" i="1" s="1"/>
  <c r="BO239" i="1" s="1"/>
  <c r="AV509" i="1"/>
  <c r="BI509" i="1"/>
  <c r="BL509" i="1" s="1"/>
  <c r="BO509" i="1" s="1"/>
  <c r="AV418" i="1"/>
  <c r="BI418" i="1"/>
  <c r="BL418" i="1" s="1"/>
  <c r="BO418" i="1" s="1"/>
  <c r="AV865" i="1"/>
  <c r="BI865" i="1"/>
  <c r="BL865" i="1" s="1"/>
  <c r="BO865" i="1" s="1"/>
  <c r="AV580" i="1"/>
  <c r="BI580" i="1"/>
  <c r="BL580" i="1" s="1"/>
  <c r="BO580" i="1" s="1"/>
  <c r="AV1013" i="1"/>
  <c r="BI1013" i="1"/>
  <c r="BL1013" i="1" s="1"/>
  <c r="BO1013" i="1" s="1"/>
  <c r="AV164" i="1"/>
  <c r="BI164" i="1"/>
  <c r="BL164" i="1" s="1"/>
  <c r="BO164" i="1" s="1"/>
  <c r="AV413" i="1"/>
  <c r="BI413" i="1"/>
  <c r="BL413" i="1" s="1"/>
  <c r="BO413" i="1" s="1"/>
  <c r="AV467" i="1"/>
  <c r="BI467" i="1"/>
  <c r="BL467" i="1" s="1"/>
  <c r="BO467" i="1" s="1"/>
  <c r="AV750" i="1"/>
  <c r="BI750" i="1"/>
  <c r="BL750" i="1" s="1"/>
  <c r="BO750" i="1" s="1"/>
  <c r="AV312" i="1"/>
  <c r="BI312" i="1"/>
  <c r="BL312" i="1" s="1"/>
  <c r="BO312" i="1" s="1"/>
  <c r="AV57" i="1"/>
  <c r="BI57" i="1"/>
  <c r="BL57" i="1" s="1"/>
  <c r="BO57" i="1" s="1"/>
  <c r="AV1058" i="1"/>
  <c r="BI1058" i="1"/>
  <c r="BL1058" i="1" s="1"/>
  <c r="BO1058" i="1" s="1"/>
  <c r="AV87" i="1"/>
  <c r="BI87" i="1"/>
  <c r="BL87" i="1" s="1"/>
  <c r="BO87" i="1" s="1"/>
  <c r="AV914" i="1"/>
  <c r="BI914" i="1"/>
  <c r="BL914" i="1" s="1"/>
  <c r="BO914" i="1" s="1"/>
  <c r="AV558" i="1"/>
  <c r="BI558" i="1"/>
  <c r="BL558" i="1" s="1"/>
  <c r="BO558" i="1" s="1"/>
  <c r="AV670" i="1"/>
  <c r="BI670" i="1"/>
  <c r="BL670" i="1" s="1"/>
  <c r="BO670" i="1" s="1"/>
  <c r="AV362" i="1"/>
  <c r="BI362" i="1"/>
  <c r="BL362" i="1" s="1"/>
  <c r="BO362" i="1" s="1"/>
  <c r="AV614" i="1"/>
  <c r="BI614" i="1"/>
  <c r="BL614" i="1" s="1"/>
  <c r="BO614" i="1" s="1"/>
  <c r="AV600" i="1"/>
  <c r="BI600" i="1"/>
  <c r="BL600" i="1" s="1"/>
  <c r="BO600" i="1" s="1"/>
  <c r="AV635" i="1"/>
  <c r="BI635" i="1"/>
  <c r="BL635" i="1" s="1"/>
  <c r="BO635" i="1" s="1"/>
  <c r="AV1124" i="1"/>
  <c r="BI1124" i="1"/>
  <c r="BL1124" i="1" s="1"/>
  <c r="BO1124" i="1" s="1"/>
  <c r="AV223" i="1"/>
  <c r="BI223" i="1"/>
  <c r="BL223" i="1" s="1"/>
  <c r="BO223" i="1" s="1"/>
  <c r="AV494" i="1"/>
  <c r="BI494" i="1"/>
  <c r="BL494" i="1" s="1"/>
  <c r="BO494" i="1" s="1"/>
  <c r="AV169" i="1"/>
  <c r="BI169" i="1"/>
  <c r="BL169" i="1" s="1"/>
  <c r="BO169" i="1" s="1"/>
  <c r="AV517" i="1"/>
  <c r="BI517" i="1"/>
  <c r="BL517" i="1" s="1"/>
  <c r="BO517" i="1" s="1"/>
  <c r="AV283" i="1"/>
  <c r="BI283" i="1"/>
  <c r="BL283" i="1" s="1"/>
  <c r="BO283" i="1" s="1"/>
  <c r="AV928" i="1"/>
  <c r="BI928" i="1"/>
  <c r="BL928" i="1" s="1"/>
  <c r="BO928" i="1" s="1"/>
  <c r="AV493" i="1"/>
  <c r="BI493" i="1"/>
  <c r="BL493" i="1" s="1"/>
  <c r="BO493" i="1" s="1"/>
  <c r="AV203" i="1"/>
  <c r="BI203" i="1"/>
  <c r="BL203" i="1" s="1"/>
  <c r="BO203" i="1" s="1"/>
  <c r="AV355" i="1"/>
  <c r="BI355" i="1"/>
  <c r="BL355" i="1" s="1"/>
  <c r="BO355" i="1" s="1"/>
  <c r="AV201" i="1"/>
  <c r="BI201" i="1"/>
  <c r="BL201" i="1" s="1"/>
  <c r="BO201" i="1" s="1"/>
  <c r="AV1163" i="1"/>
  <c r="BI1163" i="1"/>
  <c r="BL1163" i="1" s="1"/>
  <c r="BO1163" i="1" s="1"/>
  <c r="AV465" i="1"/>
  <c r="BI465" i="1"/>
  <c r="BL465" i="1" s="1"/>
  <c r="BO465" i="1" s="1"/>
  <c r="AV550" i="1"/>
  <c r="BI550" i="1"/>
  <c r="BL550" i="1" s="1"/>
  <c r="BO550" i="1" s="1"/>
  <c r="AV271" i="1"/>
  <c r="BI271" i="1"/>
  <c r="BL271" i="1" s="1"/>
  <c r="BO271" i="1" s="1"/>
  <c r="AV375" i="1"/>
  <c r="BI375" i="1"/>
  <c r="BL375" i="1" s="1"/>
  <c r="BO375" i="1" s="1"/>
  <c r="AV922" i="1"/>
  <c r="BI922" i="1"/>
  <c r="BL922" i="1" s="1"/>
  <c r="BO922" i="1" s="1"/>
  <c r="AV208" i="1"/>
  <c r="BI208" i="1"/>
  <c r="BL208" i="1" s="1"/>
  <c r="BO208" i="1" s="1"/>
  <c r="AV145" i="1"/>
  <c r="BI145" i="1"/>
  <c r="BL145" i="1" s="1"/>
  <c r="BO145" i="1" s="1"/>
  <c r="AV742" i="1"/>
  <c r="BI742" i="1"/>
  <c r="BL742" i="1" s="1"/>
  <c r="BO742" i="1" s="1"/>
  <c r="AV236" i="1"/>
  <c r="BI236" i="1"/>
  <c r="BL236" i="1" s="1"/>
  <c r="BO236" i="1" s="1"/>
  <c r="AV1150" i="1"/>
  <c r="BI1150" i="1"/>
  <c r="BL1150" i="1" s="1"/>
  <c r="BO1150" i="1" s="1"/>
  <c r="AV676" i="1"/>
  <c r="BI676" i="1"/>
  <c r="BL676" i="1" s="1"/>
  <c r="BO676" i="1" s="1"/>
  <c r="AV510" i="1"/>
  <c r="BI510" i="1"/>
  <c r="BL510" i="1" s="1"/>
  <c r="BO510" i="1" s="1"/>
  <c r="AV1052" i="1"/>
  <c r="BI1052" i="1"/>
  <c r="BL1052" i="1" s="1"/>
  <c r="BO1052" i="1" s="1"/>
  <c r="AV920" i="1"/>
  <c r="BI920" i="1"/>
  <c r="BL920" i="1" s="1"/>
  <c r="BO920" i="1" s="1"/>
  <c r="AV503" i="1"/>
  <c r="BI503" i="1"/>
  <c r="BL503" i="1" s="1"/>
  <c r="BO503" i="1" s="1"/>
  <c r="AV436" i="1"/>
  <c r="BI436" i="1"/>
  <c r="BL436" i="1" s="1"/>
  <c r="BO436" i="1" s="1"/>
  <c r="AV727" i="1"/>
  <c r="BI727" i="1"/>
  <c r="BL727" i="1" s="1"/>
  <c r="BO727" i="1" s="1"/>
  <c r="AV924" i="1"/>
  <c r="BI924" i="1"/>
  <c r="BL924" i="1" s="1"/>
  <c r="BO924" i="1" s="1"/>
  <c r="AV266" i="1"/>
  <c r="BI266" i="1"/>
  <c r="BL266" i="1" s="1"/>
  <c r="BO266" i="1" s="1"/>
  <c r="AV357" i="1"/>
  <c r="BI357" i="1"/>
  <c r="BL357" i="1" s="1"/>
  <c r="BO357" i="1" s="1"/>
  <c r="AV945" i="1"/>
  <c r="BI945" i="1"/>
  <c r="BL945" i="1" s="1"/>
  <c r="BO945" i="1" s="1"/>
  <c r="AV759" i="1"/>
  <c r="BI759" i="1"/>
  <c r="BL759" i="1" s="1"/>
  <c r="BO759" i="1" s="1"/>
  <c r="AV11" i="1"/>
  <c r="BI11" i="1"/>
  <c r="BL11" i="1" s="1"/>
  <c r="BO11" i="1" s="1"/>
  <c r="AV247" i="1"/>
  <c r="BI247" i="1"/>
  <c r="BL247" i="1" s="1"/>
  <c r="BO247" i="1" s="1"/>
  <c r="AV62" i="1"/>
  <c r="BI62" i="1"/>
  <c r="BL62" i="1" s="1"/>
  <c r="BO62" i="1" s="1"/>
  <c r="AV1126" i="1"/>
  <c r="BI1126" i="1"/>
  <c r="BL1126" i="1" s="1"/>
  <c r="BO1126" i="1" s="1"/>
  <c r="AV257" i="1"/>
  <c r="BI257" i="1"/>
  <c r="BL257" i="1" s="1"/>
  <c r="BO257" i="1" s="1"/>
  <c r="AV593" i="1"/>
  <c r="BI593" i="1"/>
  <c r="BL593" i="1" s="1"/>
  <c r="BO593" i="1" s="1"/>
  <c r="AV1046" i="1"/>
  <c r="BI1046" i="1"/>
  <c r="BL1046" i="1" s="1"/>
  <c r="BO1046" i="1" s="1"/>
  <c r="AV434" i="1"/>
  <c r="BI434" i="1"/>
  <c r="BL434" i="1" s="1"/>
  <c r="BO434" i="1" s="1"/>
  <c r="AV228" i="1"/>
  <c r="BI228" i="1"/>
  <c r="BL228" i="1" s="1"/>
  <c r="BO228" i="1" s="1"/>
  <c r="AV497" i="1"/>
  <c r="BI497" i="1"/>
  <c r="BL497" i="1" s="1"/>
  <c r="BO497" i="1" s="1"/>
  <c r="AV507" i="1"/>
  <c r="BI507" i="1"/>
  <c r="BL507" i="1" s="1"/>
  <c r="BO507" i="1" s="1"/>
  <c r="AV1010" i="1"/>
  <c r="BI1010" i="1"/>
  <c r="BL1010" i="1" s="1"/>
  <c r="BO1010" i="1" s="1"/>
  <c r="AV371" i="1"/>
  <c r="BI371" i="1"/>
  <c r="BL371" i="1" s="1"/>
  <c r="BO371" i="1" s="1"/>
  <c r="AV967" i="1"/>
  <c r="BI967" i="1"/>
  <c r="BL967" i="1" s="1"/>
  <c r="BO967" i="1" s="1"/>
  <c r="AV99" i="1"/>
  <c r="BI99" i="1"/>
  <c r="BL99" i="1" s="1"/>
  <c r="BO99" i="1" s="1"/>
  <c r="AV634" i="1"/>
  <c r="BI634" i="1"/>
  <c r="BL634" i="1" s="1"/>
  <c r="BO634" i="1" s="1"/>
  <c r="AV393" i="1"/>
  <c r="BI393" i="1"/>
  <c r="BL393" i="1" s="1"/>
  <c r="BO393" i="1" s="1"/>
  <c r="AV613" i="1"/>
  <c r="BI613" i="1"/>
  <c r="BL613" i="1" s="1"/>
  <c r="BO613" i="1" s="1"/>
  <c r="AV554" i="1"/>
  <c r="BI554" i="1"/>
  <c r="BL554" i="1" s="1"/>
  <c r="BO554" i="1" s="1"/>
  <c r="AV1145" i="1"/>
  <c r="BI1145" i="1"/>
  <c r="BL1145" i="1" s="1"/>
  <c r="BO1145" i="1" s="1"/>
  <c r="AV1113" i="1"/>
  <c r="BI1113" i="1"/>
  <c r="BL1113" i="1" s="1"/>
  <c r="BO1113" i="1" s="1"/>
  <c r="AV88" i="1"/>
  <c r="BI88" i="1"/>
  <c r="BL88" i="1" s="1"/>
  <c r="BO88" i="1" s="1"/>
  <c r="AV327" i="1"/>
  <c r="BI327" i="1"/>
  <c r="BL327" i="1" s="1"/>
  <c r="BO327" i="1" s="1"/>
  <c r="AV270" i="1"/>
  <c r="BI270" i="1"/>
  <c r="BL270" i="1" s="1"/>
  <c r="BO270" i="1" s="1"/>
  <c r="AV617" i="1"/>
  <c r="BI617" i="1"/>
  <c r="BL617" i="1" s="1"/>
  <c r="BO617" i="1" s="1"/>
  <c r="AV944" i="1"/>
  <c r="BI944" i="1"/>
  <c r="BL944" i="1" s="1"/>
  <c r="BO944" i="1" s="1"/>
  <c r="AV763" i="1"/>
  <c r="BI763" i="1"/>
  <c r="BL763" i="1" s="1"/>
  <c r="BO763" i="1" s="1"/>
  <c r="AV1137" i="1"/>
  <c r="BI1137" i="1"/>
  <c r="BL1137" i="1" s="1"/>
  <c r="BO1137" i="1" s="1"/>
  <c r="AV639" i="1"/>
  <c r="BI639" i="1"/>
  <c r="BL639" i="1" s="1"/>
  <c r="BO639" i="1" s="1"/>
  <c r="AV141" i="1"/>
  <c r="BI141" i="1"/>
  <c r="BL141" i="1" s="1"/>
  <c r="BO141" i="1" s="1"/>
  <c r="AV1005" i="1"/>
  <c r="BI1005" i="1"/>
  <c r="BL1005" i="1" s="1"/>
  <c r="BO1005" i="1" s="1"/>
  <c r="AV329" i="1"/>
  <c r="BI329" i="1"/>
  <c r="BL329" i="1" s="1"/>
  <c r="BO329" i="1" s="1"/>
  <c r="AV1060" i="1"/>
  <c r="BI1060" i="1"/>
  <c r="BL1060" i="1" s="1"/>
  <c r="BO1060" i="1" s="1"/>
  <c r="AV341" i="1"/>
  <c r="BI341" i="1"/>
  <c r="BL341" i="1" s="1"/>
  <c r="BO341" i="1" s="1"/>
  <c r="AV269" i="1"/>
  <c r="BI269" i="1"/>
  <c r="BL269" i="1" s="1"/>
  <c r="BO269" i="1" s="1"/>
  <c r="AV410" i="1"/>
  <c r="BI410" i="1"/>
  <c r="BL410" i="1" s="1"/>
  <c r="BO410" i="1" s="1"/>
  <c r="AV65" i="1"/>
  <c r="BI65" i="1"/>
  <c r="BL65" i="1" s="1"/>
  <c r="BO65" i="1" s="1"/>
  <c r="AV222" i="1"/>
  <c r="BI222" i="1"/>
  <c r="BL222" i="1" s="1"/>
  <c r="BO222" i="1" s="1"/>
  <c r="AV1044" i="1"/>
  <c r="BI1044" i="1"/>
  <c r="BL1044" i="1" s="1"/>
  <c r="BO1044" i="1" s="1"/>
  <c r="AV422" i="1"/>
  <c r="BI422" i="1"/>
  <c r="BL422" i="1" s="1"/>
  <c r="BO422" i="1" s="1"/>
  <c r="AV686" i="1"/>
  <c r="BI686" i="1"/>
  <c r="BL686" i="1" s="1"/>
  <c r="BO686" i="1" s="1"/>
  <c r="AV234" i="1"/>
  <c r="BI234" i="1"/>
  <c r="BL234" i="1" s="1"/>
  <c r="BO234" i="1" s="1"/>
  <c r="AV579" i="1"/>
  <c r="BI579" i="1"/>
  <c r="BL579" i="1" s="1"/>
  <c r="BO579" i="1" s="1"/>
  <c r="AV506" i="1"/>
  <c r="BI506" i="1"/>
  <c r="BL506" i="1" s="1"/>
  <c r="BO506" i="1" s="1"/>
  <c r="AV219" i="1"/>
  <c r="BI219" i="1"/>
  <c r="BL219" i="1" s="1"/>
  <c r="BO219" i="1" s="1"/>
  <c r="AV205" i="1"/>
  <c r="BI205" i="1"/>
  <c r="BL205" i="1" s="1"/>
  <c r="BO205" i="1" s="1"/>
  <c r="AV4" i="1"/>
  <c r="BI4" i="1"/>
  <c r="BL4" i="1" s="1"/>
  <c r="BO4" i="1" s="1"/>
  <c r="AV74" i="1"/>
  <c r="BI74" i="1"/>
  <c r="BL74" i="1" s="1"/>
  <c r="BO74" i="1" s="1"/>
  <c r="AV653" i="1"/>
  <c r="BI653" i="1"/>
  <c r="BL653" i="1" s="1"/>
  <c r="BO653" i="1" s="1"/>
  <c r="AV1149" i="1"/>
  <c r="BI1149" i="1"/>
  <c r="BL1149" i="1" s="1"/>
  <c r="BO1149" i="1" s="1"/>
  <c r="AV663" i="1"/>
  <c r="BI663" i="1"/>
  <c r="BL663" i="1" s="1"/>
  <c r="BO663" i="1" s="1"/>
  <c r="AV943" i="1"/>
  <c r="BI943" i="1"/>
  <c r="BL943" i="1" s="1"/>
  <c r="BO943" i="1" s="1"/>
  <c r="AV521" i="1"/>
  <c r="BI521" i="1"/>
  <c r="BL521" i="1" s="1"/>
  <c r="BO521" i="1" s="1"/>
  <c r="AV317" i="1"/>
  <c r="BI317" i="1"/>
  <c r="BL317" i="1" s="1"/>
  <c r="BO317" i="1" s="1"/>
  <c r="AV926" i="1"/>
  <c r="BI926" i="1"/>
  <c r="BL926" i="1" s="1"/>
  <c r="BO926" i="1" s="1"/>
  <c r="AV793" i="1"/>
  <c r="BI793" i="1"/>
  <c r="BL793" i="1" s="1"/>
  <c r="BO793" i="1" s="1"/>
  <c r="AV633" i="1"/>
  <c r="BI633" i="1"/>
  <c r="BL633" i="1" s="1"/>
  <c r="BO633" i="1" s="1"/>
  <c r="AV830" i="1"/>
  <c r="BI830" i="1"/>
  <c r="BL830" i="1" s="1"/>
  <c r="BO830" i="1" s="1"/>
  <c r="AV1134" i="1"/>
  <c r="BI1134" i="1"/>
  <c r="BL1134" i="1" s="1"/>
  <c r="BO1134" i="1" s="1"/>
  <c r="AV415" i="1"/>
  <c r="BI415" i="1"/>
  <c r="BL415" i="1" s="1"/>
  <c r="BO415" i="1" s="1"/>
  <c r="AV601" i="1"/>
  <c r="BI601" i="1"/>
  <c r="BL601" i="1" s="1"/>
  <c r="BO601" i="1" s="1"/>
  <c r="AV1162" i="1"/>
  <c r="BI1162" i="1"/>
  <c r="BL1162" i="1" s="1"/>
  <c r="BO1162" i="1" s="1"/>
  <c r="AV380" i="1"/>
  <c r="BI380" i="1"/>
  <c r="BL380" i="1" s="1"/>
  <c r="BO380" i="1" s="1"/>
  <c r="AV5" i="1"/>
  <c r="BI5" i="1"/>
  <c r="BL5" i="1" s="1"/>
  <c r="BO5" i="1" s="1"/>
  <c r="AV1116" i="1"/>
  <c r="BI1116" i="1"/>
  <c r="BL1116" i="1" s="1"/>
  <c r="BO1116" i="1" s="1"/>
  <c r="AV454" i="1"/>
  <c r="BI454" i="1"/>
  <c r="BL454" i="1" s="1"/>
  <c r="BO454" i="1" s="1"/>
  <c r="AV40" i="1"/>
  <c r="BI40" i="1"/>
  <c r="BL40" i="1" s="1"/>
  <c r="BO40" i="1" s="1"/>
  <c r="AV481" i="1"/>
  <c r="BI481" i="1"/>
  <c r="BL481" i="1" s="1"/>
  <c r="BO481" i="1" s="1"/>
  <c r="AV534" i="1"/>
  <c r="BI534" i="1"/>
  <c r="BL534" i="1" s="1"/>
  <c r="BO534" i="1" s="1"/>
  <c r="AV354" i="1"/>
  <c r="BI354" i="1"/>
  <c r="BL354" i="1" s="1"/>
  <c r="BO354" i="1" s="1"/>
  <c r="AV666" i="1"/>
  <c r="BI666" i="1"/>
  <c r="BL666" i="1" s="1"/>
  <c r="BO666" i="1" s="1"/>
  <c r="AV98" i="1"/>
  <c r="BI98" i="1"/>
  <c r="BL98" i="1" s="1"/>
  <c r="BO98" i="1" s="1"/>
  <c r="AV1109" i="1"/>
  <c r="BI1109" i="1"/>
  <c r="BL1109" i="1" s="1"/>
  <c r="BO1109" i="1" s="1"/>
  <c r="AV1067" i="1"/>
  <c r="BI1067" i="1"/>
  <c r="BL1067" i="1" s="1"/>
  <c r="BO1067" i="1" s="1"/>
  <c r="AV190" i="1"/>
  <c r="BI190" i="1"/>
  <c r="BL190" i="1" s="1"/>
  <c r="BO190" i="1" s="1"/>
  <c r="AV233" i="1"/>
  <c r="BI233" i="1"/>
  <c r="BL233" i="1" s="1"/>
  <c r="BO233" i="1" s="1"/>
  <c r="AV472" i="1"/>
  <c r="BI472" i="1"/>
  <c r="BL472" i="1" s="1"/>
  <c r="BO472" i="1" s="1"/>
  <c r="AV374" i="1"/>
  <c r="BI374" i="1"/>
  <c r="BL374" i="1" s="1"/>
  <c r="BO374" i="1" s="1"/>
  <c r="AV643" i="1"/>
  <c r="BI643" i="1"/>
  <c r="BL643" i="1" s="1"/>
  <c r="BO643" i="1" s="1"/>
  <c r="AV135" i="1"/>
  <c r="BI135" i="1"/>
  <c r="BL135" i="1" s="1"/>
  <c r="BO135" i="1" s="1"/>
  <c r="AV502" i="1"/>
  <c r="BI502" i="1"/>
  <c r="BL502" i="1" s="1"/>
  <c r="BO502" i="1" s="1"/>
  <c r="AV408" i="1"/>
  <c r="BI408" i="1"/>
  <c r="BL408" i="1" s="1"/>
  <c r="BO408" i="1" s="1"/>
  <c r="AV442" i="1"/>
  <c r="BI442" i="1"/>
  <c r="BL442" i="1" s="1"/>
  <c r="BO442" i="1" s="1"/>
  <c r="AV783" i="1"/>
  <c r="BI783" i="1"/>
  <c r="BL783" i="1" s="1"/>
  <c r="BO783" i="1" s="1"/>
  <c r="AV10" i="1"/>
  <c r="BI10" i="1"/>
  <c r="BL10" i="1" s="1"/>
  <c r="BO10" i="1" s="1"/>
  <c r="AV1090" i="1"/>
  <c r="BI1090" i="1"/>
  <c r="BL1090" i="1" s="1"/>
  <c r="BO1090" i="1" s="1"/>
  <c r="AV716" i="1"/>
  <c r="BI716" i="1"/>
  <c r="BL716" i="1" s="1"/>
  <c r="BO716" i="1" s="1"/>
  <c r="AV376" i="1"/>
  <c r="BI376" i="1"/>
  <c r="BL376" i="1" s="1"/>
  <c r="BO376" i="1" s="1"/>
  <c r="AV373" i="1"/>
  <c r="BI373" i="1"/>
  <c r="BL373" i="1" s="1"/>
  <c r="BO373" i="1" s="1"/>
  <c r="AV284" i="1"/>
  <c r="BI284" i="1"/>
  <c r="BL284" i="1" s="1"/>
  <c r="BO284" i="1" s="1"/>
  <c r="AV179" i="1"/>
  <c r="BI179" i="1"/>
  <c r="BL179" i="1" s="1"/>
  <c r="BO179" i="1" s="1"/>
  <c r="AV499" i="1"/>
  <c r="BI499" i="1"/>
  <c r="BL499" i="1" s="1"/>
  <c r="BO499" i="1" s="1"/>
  <c r="AV577" i="1"/>
  <c r="BI577" i="1"/>
  <c r="BL577" i="1" s="1"/>
  <c r="BO577" i="1" s="1"/>
  <c r="AV917" i="1"/>
  <c r="BI917" i="1"/>
  <c r="BL917" i="1" s="1"/>
  <c r="BO917" i="1" s="1"/>
  <c r="AV447" i="1"/>
  <c r="BI447" i="1"/>
  <c r="BL447" i="1" s="1"/>
  <c r="BO447" i="1" s="1"/>
  <c r="AV844" i="1"/>
  <c r="BI844" i="1"/>
  <c r="BL844" i="1" s="1"/>
  <c r="BO844" i="1" s="1"/>
  <c r="AV186" i="1"/>
  <c r="BI186" i="1"/>
  <c r="BL186" i="1" s="1"/>
  <c r="BO186" i="1" s="1"/>
  <c r="AV174" i="1"/>
  <c r="BI174" i="1"/>
  <c r="BL174" i="1" s="1"/>
  <c r="BO174" i="1" s="1"/>
  <c r="AV615" i="1"/>
  <c r="BI615" i="1"/>
  <c r="BL615" i="1" s="1"/>
  <c r="BO615" i="1" s="1"/>
  <c r="AV1007" i="1"/>
  <c r="BI1007" i="1"/>
  <c r="BL1007" i="1" s="1"/>
  <c r="BO1007" i="1" s="1"/>
  <c r="AV628" i="1"/>
  <c r="BI628" i="1"/>
  <c r="BL628" i="1" s="1"/>
  <c r="BO628" i="1" s="1"/>
  <c r="AV1114" i="1"/>
  <c r="BI1114" i="1"/>
  <c r="BL1114" i="1" s="1"/>
  <c r="BO1114" i="1" s="1"/>
  <c r="AV1132" i="1"/>
  <c r="BI1132" i="1"/>
  <c r="BL1132" i="1" s="1"/>
  <c r="BO1132" i="1" s="1"/>
  <c r="AV719" i="1"/>
  <c r="BI719" i="1"/>
  <c r="BL719" i="1" s="1"/>
  <c r="BO719" i="1" s="1"/>
  <c r="AV423" i="1"/>
  <c r="BI423" i="1"/>
  <c r="BL423" i="1" s="1"/>
  <c r="BO423" i="1" s="1"/>
  <c r="AV1045" i="1"/>
  <c r="BI1045" i="1"/>
  <c r="BL1045" i="1" s="1"/>
  <c r="BO1045" i="1" s="1"/>
  <c r="AV402" i="1"/>
  <c r="BI402" i="1"/>
  <c r="BL402" i="1" s="1"/>
  <c r="BO402" i="1" s="1"/>
  <c r="AV313" i="1"/>
  <c r="BI313" i="1"/>
  <c r="BL313" i="1" s="1"/>
  <c r="BO313" i="1" s="1"/>
  <c r="AV1157" i="1"/>
  <c r="BI1157" i="1"/>
  <c r="BL1157" i="1" s="1"/>
  <c r="BO1157" i="1" s="1"/>
  <c r="AV444" i="1"/>
  <c r="BI444" i="1"/>
  <c r="BL444" i="1" s="1"/>
  <c r="BO444" i="1" s="1"/>
  <c r="AV309" i="1"/>
  <c r="BI309" i="1"/>
  <c r="BL309" i="1" s="1"/>
  <c r="BO309" i="1" s="1"/>
  <c r="AV1106" i="1"/>
  <c r="BI1106" i="1"/>
  <c r="BL1106" i="1" s="1"/>
  <c r="BO1106" i="1" s="1"/>
  <c r="AV229" i="1"/>
  <c r="BI229" i="1"/>
  <c r="BL229" i="1" s="1"/>
  <c r="BO229" i="1" s="1"/>
  <c r="AV884" i="1"/>
  <c r="BI884" i="1"/>
  <c r="BL884" i="1" s="1"/>
  <c r="BO884" i="1" s="1"/>
  <c r="AV909" i="1"/>
  <c r="BI909" i="1"/>
  <c r="BL909" i="1" s="1"/>
  <c r="BO909" i="1" s="1"/>
  <c r="AV104" i="1"/>
  <c r="BI104" i="1"/>
  <c r="BL104" i="1" s="1"/>
  <c r="BO104" i="1" s="1"/>
  <c r="AV1065" i="1"/>
  <c r="BI1065" i="1"/>
  <c r="BL1065" i="1" s="1"/>
  <c r="BO1065" i="1" s="1"/>
  <c r="AV230" i="1"/>
  <c r="BI230" i="1"/>
  <c r="BL230" i="1" s="1"/>
  <c r="BO230" i="1" s="1"/>
  <c r="AV198" i="1"/>
  <c r="BI198" i="1"/>
  <c r="BL198" i="1" s="1"/>
  <c r="BO198" i="1" s="1"/>
  <c r="AV612" i="1"/>
  <c r="BI612" i="1"/>
  <c r="BL612" i="1" s="1"/>
  <c r="BO612" i="1" s="1"/>
  <c r="AV504" i="1"/>
  <c r="BI504" i="1"/>
  <c r="BL504" i="1" s="1"/>
  <c r="BO504" i="1" s="1"/>
  <c r="AV640" i="1"/>
  <c r="BI640" i="1"/>
  <c r="BL640" i="1" s="1"/>
  <c r="BO640" i="1" s="1"/>
  <c r="AV144" i="1"/>
  <c r="BI144" i="1"/>
  <c r="BL144" i="1" s="1"/>
  <c r="BO144" i="1" s="1"/>
  <c r="AV591" i="1"/>
  <c r="BI591" i="1"/>
  <c r="BL591" i="1" s="1"/>
  <c r="BO591" i="1" s="1"/>
  <c r="AV1161" i="1"/>
  <c r="BI1161" i="1"/>
  <c r="BL1161" i="1" s="1"/>
  <c r="BO1161" i="1" s="1"/>
  <c r="AV459" i="1"/>
  <c r="BI459" i="1"/>
  <c r="BL459" i="1" s="1"/>
  <c r="BO459" i="1" s="1"/>
  <c r="AV1026" i="1"/>
  <c r="BI1026" i="1"/>
  <c r="BL1026" i="1" s="1"/>
  <c r="BO1026" i="1" s="1"/>
  <c r="AV808" i="1"/>
  <c r="BI808" i="1"/>
  <c r="BL808" i="1" s="1"/>
  <c r="BO808" i="1" s="1"/>
  <c r="AV476" i="1"/>
  <c r="BI476" i="1"/>
  <c r="BL476" i="1" s="1"/>
  <c r="BO476" i="1" s="1"/>
  <c r="AV941" i="1"/>
  <c r="BI941" i="1"/>
  <c r="BL941" i="1" s="1"/>
  <c r="BO941" i="1" s="1"/>
  <c r="AV1118" i="1"/>
  <c r="BI1118" i="1"/>
  <c r="BL1118" i="1" s="1"/>
  <c r="BO1118" i="1" s="1"/>
  <c r="AV973" i="1"/>
  <c r="BI973" i="1"/>
  <c r="BL973" i="1" s="1"/>
  <c r="BO973" i="1" s="1"/>
  <c r="AV996" i="1"/>
  <c r="BI996" i="1"/>
  <c r="BL996" i="1" s="1"/>
  <c r="BO996" i="1" s="1"/>
  <c r="AV414" i="1"/>
  <c r="BI414" i="1"/>
  <c r="BL414" i="1" s="1"/>
  <c r="BO414" i="1" s="1"/>
  <c r="AV522" i="1"/>
  <c r="BI522" i="1"/>
  <c r="BL522" i="1" s="1"/>
  <c r="BO522" i="1" s="1"/>
  <c r="AV931" i="1"/>
  <c r="BI931" i="1"/>
  <c r="BL931" i="1" s="1"/>
  <c r="BO931" i="1" s="1"/>
  <c r="AV837" i="1"/>
  <c r="BI837" i="1"/>
  <c r="BL837" i="1" s="1"/>
  <c r="BO837" i="1" s="1"/>
  <c r="AV1071" i="1"/>
  <c r="BI1071" i="1"/>
  <c r="BL1071" i="1" s="1"/>
  <c r="BO1071" i="1" s="1"/>
  <c r="AV779" i="1"/>
  <c r="BI779" i="1"/>
  <c r="BL779" i="1" s="1"/>
  <c r="BO779" i="1" s="1"/>
  <c r="AV165" i="1"/>
  <c r="BI165" i="1"/>
  <c r="BL165" i="1" s="1"/>
  <c r="BO165" i="1" s="1"/>
  <c r="AV839" i="1"/>
  <c r="BI839" i="1"/>
  <c r="BL839" i="1" s="1"/>
  <c r="BO839" i="1" s="1"/>
  <c r="AV265" i="1"/>
  <c r="BI265" i="1"/>
  <c r="BL265" i="1" s="1"/>
  <c r="BO265" i="1" s="1"/>
  <c r="AV831" i="1"/>
  <c r="BI831" i="1"/>
  <c r="BL831" i="1" s="1"/>
  <c r="BO831" i="1" s="1"/>
  <c r="AV856" i="1"/>
  <c r="BI856" i="1"/>
  <c r="BL856" i="1" s="1"/>
  <c r="BO856" i="1" s="1"/>
  <c r="AV794" i="1"/>
  <c r="BI794" i="1"/>
  <c r="BL794" i="1" s="1"/>
  <c r="BO794" i="1" s="1"/>
  <c r="AV1093" i="1"/>
  <c r="BI1093" i="1"/>
  <c r="BL1093" i="1" s="1"/>
  <c r="BO1093" i="1" s="1"/>
  <c r="AV753" i="1"/>
  <c r="BI753" i="1"/>
  <c r="BL753" i="1" s="1"/>
  <c r="BO753" i="1" s="1"/>
  <c r="AV606" i="1"/>
  <c r="BI606" i="1"/>
  <c r="BL606" i="1" s="1"/>
  <c r="BO606" i="1" s="1"/>
  <c r="AV995" i="1"/>
  <c r="BI995" i="1"/>
  <c r="BL995" i="1" s="1"/>
  <c r="BO995" i="1" s="1"/>
  <c r="AV1097" i="1"/>
  <c r="BI1097" i="1"/>
  <c r="BL1097" i="1" s="1"/>
  <c r="BO1097" i="1" s="1"/>
  <c r="AV471" i="1"/>
  <c r="BI471" i="1"/>
  <c r="BL471" i="1" s="1"/>
  <c r="BO471" i="1" s="1"/>
  <c r="AV798" i="1"/>
  <c r="BI798" i="1"/>
  <c r="BL798" i="1" s="1"/>
  <c r="BO798" i="1" s="1"/>
  <c r="AV162" i="1"/>
  <c r="BI162" i="1"/>
  <c r="BL162" i="1" s="1"/>
  <c r="BO162" i="1" s="1"/>
  <c r="AV866" i="1"/>
  <c r="BI866" i="1"/>
  <c r="BL866" i="1" s="1"/>
  <c r="BO866" i="1" s="1"/>
  <c r="AV989" i="1"/>
  <c r="BI989" i="1"/>
  <c r="BL989" i="1" s="1"/>
  <c r="BO989" i="1" s="1"/>
  <c r="AV923" i="1"/>
  <c r="BI923" i="1"/>
  <c r="BL923" i="1" s="1"/>
  <c r="BO923" i="1" s="1"/>
  <c r="AV1023" i="1"/>
  <c r="BI1023" i="1"/>
  <c r="BL1023" i="1" s="1"/>
  <c r="BO1023" i="1" s="1"/>
  <c r="AV1053" i="1"/>
  <c r="BI1053" i="1"/>
  <c r="BL1053" i="1" s="1"/>
  <c r="BO1053" i="1" s="1"/>
  <c r="AV1107" i="1"/>
  <c r="BI1107" i="1"/>
  <c r="BL1107" i="1" s="1"/>
  <c r="BO1107" i="1" s="1"/>
  <c r="AV204" i="1"/>
  <c r="BI204" i="1"/>
  <c r="BL204" i="1" s="1"/>
  <c r="BO204" i="1" s="1"/>
  <c r="AV212" i="1"/>
  <c r="BI212" i="1"/>
  <c r="BL212" i="1" s="1"/>
  <c r="BO212" i="1" s="1"/>
  <c r="AV1062" i="1"/>
  <c r="BI1062" i="1"/>
  <c r="BL1062" i="1" s="1"/>
  <c r="BO1062" i="1" s="1"/>
  <c r="AV807" i="1"/>
  <c r="BI807" i="1"/>
  <c r="BL807" i="1" s="1"/>
  <c r="BO807" i="1" s="1"/>
  <c r="AV150" i="1"/>
  <c r="BI150" i="1"/>
  <c r="BL150" i="1" s="1"/>
  <c r="BO150" i="1" s="1"/>
  <c r="AV336" i="1"/>
  <c r="BI336" i="1"/>
  <c r="BL336" i="1" s="1"/>
  <c r="BO336" i="1" s="1"/>
  <c r="AV1024" i="1"/>
  <c r="BI1024" i="1"/>
  <c r="BL1024" i="1" s="1"/>
  <c r="BO1024" i="1" s="1"/>
  <c r="AV241" i="1"/>
  <c r="BI241" i="1"/>
  <c r="BL241" i="1" s="1"/>
  <c r="BO241" i="1" s="1"/>
  <c r="AV512" i="1"/>
  <c r="BI512" i="1"/>
  <c r="BL512" i="1" s="1"/>
  <c r="BO512" i="1" s="1"/>
  <c r="AV877" i="1"/>
  <c r="BI877" i="1"/>
  <c r="BL877" i="1" s="1"/>
  <c r="BO877" i="1" s="1"/>
  <c r="AV784" i="1"/>
  <c r="BI784" i="1"/>
  <c r="BL784" i="1" s="1"/>
  <c r="BO784" i="1" s="1"/>
  <c r="AV1164" i="1"/>
  <c r="BI1164" i="1"/>
  <c r="BL1164" i="1" s="1"/>
  <c r="BO1164" i="1" s="1"/>
  <c r="AV549" i="1"/>
  <c r="BI549" i="1"/>
  <c r="BL549" i="1" s="1"/>
  <c r="BO549" i="1" s="1"/>
  <c r="AV1160" i="1"/>
  <c r="BI1160" i="1"/>
  <c r="BL1160" i="1" s="1"/>
  <c r="BO1160" i="1" s="1"/>
  <c r="AV764" i="1"/>
  <c r="BI764" i="1"/>
  <c r="BL764" i="1" s="1"/>
  <c r="BO764" i="1" s="1"/>
  <c r="AV466" i="1"/>
  <c r="BI466" i="1"/>
  <c r="BL466" i="1" s="1"/>
  <c r="BO466" i="1" s="1"/>
  <c r="AV389" i="1"/>
  <c r="BI389" i="1"/>
  <c r="BL389" i="1" s="1"/>
  <c r="BO389" i="1" s="1"/>
  <c r="AV326" i="1"/>
  <c r="BI326" i="1"/>
  <c r="BL326" i="1" s="1"/>
  <c r="BO326" i="1" s="1"/>
  <c r="AV238" i="1"/>
  <c r="BI238" i="1"/>
  <c r="BL238" i="1" s="1"/>
  <c r="BO238" i="1" s="1"/>
  <c r="AV496" i="1"/>
  <c r="BI496" i="1"/>
  <c r="BL496" i="1" s="1"/>
  <c r="BO496" i="1" s="1"/>
  <c r="AV117" i="1"/>
  <c r="BI117" i="1"/>
  <c r="BL117" i="1" s="1"/>
  <c r="BO117" i="1" s="1"/>
  <c r="AV660" i="1"/>
  <c r="BI660" i="1"/>
  <c r="BL660" i="1" s="1"/>
  <c r="BO660" i="1" s="1"/>
  <c r="AV520" i="1"/>
  <c r="BI520" i="1"/>
  <c r="BL520" i="1" s="1"/>
  <c r="BO520" i="1" s="1"/>
  <c r="AV891" i="1"/>
  <c r="BI891" i="1"/>
  <c r="BL891" i="1" s="1"/>
  <c r="BO891" i="1" s="1"/>
  <c r="AV563" i="1"/>
  <c r="BI563" i="1"/>
  <c r="BL563" i="1" s="1"/>
  <c r="BO563" i="1" s="1"/>
  <c r="AV390" i="1"/>
  <c r="BI390" i="1"/>
  <c r="BL390" i="1" s="1"/>
  <c r="BO390" i="1" s="1"/>
  <c r="AV225" i="1"/>
  <c r="BI225" i="1"/>
  <c r="BL225" i="1" s="1"/>
  <c r="BO225" i="1" s="1"/>
  <c r="AV460" i="1"/>
  <c r="BI460" i="1"/>
  <c r="BL460" i="1" s="1"/>
  <c r="BO460" i="1" s="1"/>
  <c r="AV1096" i="1"/>
  <c r="BI1096" i="1"/>
  <c r="BL1096" i="1" s="1"/>
  <c r="BO1096" i="1" s="1"/>
  <c r="AV403" i="1"/>
  <c r="BI403" i="1"/>
  <c r="BL403" i="1" s="1"/>
  <c r="BO403" i="1" s="1"/>
  <c r="AV1012" i="1"/>
  <c r="BI1012" i="1"/>
  <c r="BL1012" i="1" s="1"/>
  <c r="BO1012" i="1" s="1"/>
  <c r="AV1073" i="1"/>
  <c r="BI1073" i="1"/>
  <c r="BL1073" i="1" s="1"/>
  <c r="BO1073" i="1" s="1"/>
  <c r="AV1008" i="1"/>
  <c r="BI1008" i="1"/>
  <c r="BL1008" i="1" s="1"/>
  <c r="BO1008" i="1" s="1"/>
  <c r="AV732" i="1"/>
  <c r="BI732" i="1"/>
  <c r="BL732" i="1" s="1"/>
  <c r="BO732" i="1" s="1"/>
  <c r="AV749" i="1"/>
  <c r="BI749" i="1"/>
  <c r="BL749" i="1" s="1"/>
  <c r="BO749" i="1" s="1"/>
  <c r="AV231" i="1"/>
  <c r="BI231" i="1"/>
  <c r="BL231" i="1" s="1"/>
  <c r="BO231" i="1" s="1"/>
  <c r="AV346" i="1"/>
  <c r="BI346" i="1"/>
  <c r="BL346" i="1" s="1"/>
  <c r="BO346" i="1" s="1"/>
  <c r="AV1011" i="1"/>
  <c r="BI1011" i="1"/>
  <c r="BL1011" i="1" s="1"/>
  <c r="BO1011" i="1" s="1"/>
  <c r="AV79" i="1"/>
  <c r="BI79" i="1"/>
  <c r="BL79" i="1" s="1"/>
  <c r="BO79" i="1" s="1"/>
  <c r="AV968" i="1"/>
  <c r="BI968" i="1"/>
  <c r="BL968" i="1" s="1"/>
  <c r="BO968" i="1" s="1"/>
  <c r="AV642" i="1"/>
  <c r="BI642" i="1"/>
  <c r="BL642" i="1" s="1"/>
  <c r="BO642" i="1" s="1"/>
  <c r="AV273" i="1"/>
  <c r="BI273" i="1"/>
  <c r="BL273" i="1" s="1"/>
  <c r="BO273" i="1" s="1"/>
  <c r="AV861" i="1"/>
  <c r="BI861" i="1"/>
  <c r="BL861" i="1" s="1"/>
  <c r="BO861" i="1" s="1"/>
  <c r="AV395" i="1"/>
  <c r="BI395" i="1"/>
  <c r="BL395" i="1" s="1"/>
  <c r="BO395" i="1" s="1"/>
  <c r="AV771" i="1"/>
  <c r="BI771" i="1"/>
  <c r="BL771" i="1" s="1"/>
  <c r="BO771" i="1" s="1"/>
  <c r="AV915" i="1"/>
  <c r="BI915" i="1"/>
  <c r="BL915" i="1" s="1"/>
  <c r="BO915" i="1" s="1"/>
  <c r="AV1133" i="1"/>
  <c r="BI1133" i="1"/>
  <c r="BL1133" i="1" s="1"/>
  <c r="BO1133" i="1" s="1"/>
  <c r="AV1059" i="1"/>
  <c r="BI1059" i="1"/>
  <c r="BL1059" i="1" s="1"/>
  <c r="BO1059" i="1" s="1"/>
  <c r="AV857" i="1"/>
  <c r="BI857" i="1"/>
  <c r="BL857" i="1" s="1"/>
  <c r="BO857" i="1" s="1"/>
  <c r="AV76" i="1"/>
  <c r="BI76" i="1"/>
  <c r="BL76" i="1" s="1"/>
  <c r="BO76" i="1" s="1"/>
  <c r="AV665" i="1"/>
  <c r="BI665" i="1"/>
  <c r="BL665" i="1" s="1"/>
  <c r="BO665" i="1" s="1"/>
  <c r="AV180" i="1"/>
  <c r="BI180" i="1"/>
  <c r="BL180" i="1" s="1"/>
  <c r="BO180" i="1" s="1"/>
  <c r="AV757" i="1"/>
  <c r="BI757" i="1"/>
  <c r="BL757" i="1" s="1"/>
  <c r="BO757" i="1" s="1"/>
  <c r="AV36" i="1"/>
  <c r="BI36" i="1"/>
  <c r="BL36" i="1" s="1"/>
  <c r="BO36" i="1" s="1"/>
  <c r="AV773" i="1"/>
  <c r="BI773" i="1"/>
  <c r="BL773" i="1" s="1"/>
  <c r="BO773" i="1" s="1"/>
  <c r="AV1088" i="1"/>
  <c r="BI1088" i="1"/>
  <c r="BL1088" i="1" s="1"/>
  <c r="BO1088" i="1" s="1"/>
  <c r="AV760" i="1"/>
  <c r="BI760" i="1"/>
  <c r="BL760" i="1" s="1"/>
  <c r="BO760" i="1" s="1"/>
  <c r="AV172" i="1"/>
  <c r="BI172" i="1"/>
  <c r="BL172" i="1" s="1"/>
  <c r="BO172" i="1" s="1"/>
  <c r="AV411" i="1"/>
  <c r="BI411" i="1"/>
  <c r="BL411" i="1" s="1"/>
  <c r="BO411" i="1" s="1"/>
  <c r="AV1115" i="1"/>
  <c r="BI1115" i="1"/>
  <c r="BL1115" i="1" s="1"/>
  <c r="BO1115" i="1" s="1"/>
  <c r="AV690" i="1"/>
  <c r="BI690" i="1"/>
  <c r="BL690" i="1" s="1"/>
  <c r="BO690" i="1" s="1"/>
  <c r="AV1047" i="1"/>
  <c r="BI1047" i="1"/>
  <c r="BL1047" i="1" s="1"/>
  <c r="BO1047" i="1" s="1"/>
  <c r="AV498" i="1"/>
  <c r="BI498" i="1"/>
  <c r="BL498" i="1" s="1"/>
  <c r="BO498" i="1" s="1"/>
  <c r="AV224" i="1"/>
  <c r="BI224" i="1"/>
  <c r="BL224" i="1" s="1"/>
  <c r="BO224" i="1" s="1"/>
  <c r="AV8" i="1"/>
  <c r="BI8" i="1"/>
  <c r="BL8" i="1" s="1"/>
  <c r="BO8" i="1" s="1"/>
  <c r="AV956" i="1"/>
  <c r="BI956" i="1"/>
  <c r="BL956" i="1" s="1"/>
  <c r="BO956" i="1" s="1"/>
  <c r="AV360" i="1"/>
  <c r="BI360" i="1"/>
  <c r="BL360" i="1" s="1"/>
  <c r="BO360" i="1" s="1"/>
  <c r="AV954" i="1"/>
  <c r="BI954" i="1"/>
  <c r="BL954" i="1" s="1"/>
  <c r="BO954" i="1" s="1"/>
  <c r="AV751" i="1"/>
  <c r="BI751" i="1"/>
  <c r="BL751" i="1" s="1"/>
  <c r="BO751" i="1" s="1"/>
  <c r="AV955" i="1"/>
  <c r="BI955" i="1"/>
  <c r="BL955" i="1" s="1"/>
  <c r="BO955" i="1" s="1"/>
  <c r="AV446" i="1"/>
  <c r="BI446" i="1"/>
  <c r="BL446" i="1" s="1"/>
  <c r="BO446" i="1" s="1"/>
  <c r="AV878" i="1"/>
  <c r="BI878" i="1"/>
  <c r="BL878" i="1" s="1"/>
  <c r="BO878" i="1" s="1"/>
  <c r="AV188" i="1"/>
  <c r="BI188" i="1"/>
  <c r="BL188" i="1" s="1"/>
  <c r="BO188" i="1" s="1"/>
  <c r="AV723" i="1"/>
  <c r="BI723" i="1"/>
  <c r="BL723" i="1" s="1"/>
  <c r="BO723" i="1" s="1"/>
  <c r="AV966" i="1"/>
  <c r="BI966" i="1"/>
  <c r="BL966" i="1" s="1"/>
  <c r="BO966" i="1" s="1"/>
  <c r="AV772" i="1"/>
  <c r="BI772" i="1"/>
  <c r="BL772" i="1" s="1"/>
  <c r="BO772" i="1" s="1"/>
  <c r="AV913" i="1"/>
  <c r="BI913" i="1"/>
  <c r="BL913" i="1" s="1"/>
  <c r="BO913" i="1" s="1"/>
  <c r="AV163" i="1"/>
  <c r="BI163" i="1"/>
  <c r="BL163" i="1" s="1"/>
  <c r="BO163" i="1" s="1"/>
  <c r="AV285" i="1"/>
  <c r="BI285" i="1"/>
  <c r="BL285" i="1" s="1"/>
  <c r="BO285" i="1" s="1"/>
  <c r="AV718" i="1"/>
  <c r="BI718" i="1"/>
  <c r="BL718" i="1" s="1"/>
  <c r="BO718" i="1" s="1"/>
  <c r="AV424" i="1"/>
  <c r="BI424" i="1"/>
  <c r="BL424" i="1" s="1"/>
  <c r="BO424" i="1" s="1"/>
  <c r="AV437" i="1"/>
  <c r="BI437" i="1"/>
  <c r="BL437" i="1" s="1"/>
  <c r="BO437" i="1" s="1"/>
  <c r="AV864" i="1"/>
  <c r="BI864" i="1"/>
  <c r="BL864" i="1" s="1"/>
  <c r="BO864" i="1" s="1"/>
  <c r="AV170" i="1"/>
  <c r="BI170" i="1"/>
  <c r="BL170" i="1" s="1"/>
  <c r="BO170" i="1" s="1"/>
  <c r="AV1112" i="1"/>
  <c r="BI1112" i="1"/>
  <c r="BL1112" i="1" s="1"/>
  <c r="BO1112" i="1" s="1"/>
  <c r="AV9" i="1"/>
  <c r="BI9" i="1"/>
  <c r="BL9" i="1" s="1"/>
  <c r="BO9" i="1" s="1"/>
  <c r="AV196" i="1"/>
  <c r="BI196" i="1"/>
  <c r="BL196" i="1" s="1"/>
  <c r="BO196" i="1" s="1"/>
  <c r="AV602" i="1"/>
  <c r="BI602" i="1"/>
  <c r="BL602" i="1" s="1"/>
  <c r="BO602" i="1" s="1"/>
  <c r="AV993" i="1"/>
  <c r="BI993" i="1"/>
  <c r="BL993" i="1" s="1"/>
  <c r="BO993" i="1" s="1"/>
  <c r="AV566" i="1"/>
  <c r="BI566" i="1"/>
  <c r="BL566" i="1" s="1"/>
  <c r="BO566" i="1" s="1"/>
  <c r="AV1104" i="1"/>
  <c r="BI1104" i="1"/>
  <c r="BL1104" i="1" s="1"/>
  <c r="BO1104" i="1" s="1"/>
  <c r="AV511" i="1"/>
  <c r="BI511" i="1"/>
  <c r="BL511" i="1" s="1"/>
  <c r="BO511" i="1" s="1"/>
  <c r="AV876" i="1"/>
  <c r="BI876" i="1"/>
  <c r="BL876" i="1" s="1"/>
  <c r="BO876" i="1" s="1"/>
  <c r="AV182" i="1"/>
  <c r="BI182" i="1"/>
  <c r="BL182" i="1" s="1"/>
  <c r="BO182" i="1" s="1"/>
  <c r="AV111" i="1"/>
  <c r="BI111" i="1"/>
  <c r="BL111" i="1" s="1"/>
  <c r="BO111" i="1" s="1"/>
  <c r="AV457" i="1"/>
  <c r="BI457" i="1"/>
  <c r="BL457" i="1" s="1"/>
  <c r="BO457" i="1" s="1"/>
  <c r="AV314" i="1"/>
  <c r="BI314" i="1"/>
  <c r="BL314" i="1" s="1"/>
  <c r="BO314" i="1" s="1"/>
  <c r="AV758" i="1"/>
  <c r="BI758" i="1"/>
  <c r="BL758" i="1" s="1"/>
  <c r="BO758" i="1" s="1"/>
  <c r="AV370" i="1"/>
  <c r="BI370" i="1"/>
  <c r="BL370" i="1" s="1"/>
  <c r="BO370" i="1" s="1"/>
  <c r="AV1043" i="1"/>
  <c r="BI1043" i="1"/>
  <c r="BL1043" i="1" s="1"/>
  <c r="BO1043" i="1" s="1"/>
  <c r="AV868" i="1"/>
  <c r="BI868" i="1"/>
  <c r="BL868" i="1" s="1"/>
  <c r="BO868" i="1" s="1"/>
  <c r="AV372" i="1"/>
  <c r="BI372" i="1"/>
  <c r="BL372" i="1" s="1"/>
  <c r="BO372" i="1" s="1"/>
  <c r="AV1036" i="1"/>
  <c r="BI1036" i="1"/>
  <c r="BL1036" i="1" s="1"/>
  <c r="BO1036" i="1" s="1"/>
  <c r="AV286" i="1"/>
  <c r="BI286" i="1"/>
  <c r="BL286" i="1" s="1"/>
  <c r="BO286" i="1" s="1"/>
  <c r="AV227" i="1"/>
  <c r="BI227" i="1"/>
  <c r="BL227" i="1" s="1"/>
  <c r="BO227" i="1" s="1"/>
  <c r="AV1095" i="1"/>
  <c r="BI1095" i="1"/>
  <c r="BL1095" i="1" s="1"/>
  <c r="BO1095" i="1" s="1"/>
  <c r="AV1166" i="1"/>
  <c r="BI1166" i="1"/>
  <c r="BL1166" i="1" s="1"/>
  <c r="BO1166" i="1" s="1"/>
  <c r="AV452" i="1"/>
  <c r="BI452" i="1"/>
  <c r="BL452" i="1" s="1"/>
  <c r="BO452" i="1" s="1"/>
  <c r="AV1063" i="1"/>
  <c r="BI1063" i="1"/>
  <c r="BL1063" i="1" s="1"/>
  <c r="BO1063" i="1" s="1"/>
  <c r="AV991" i="1"/>
  <c r="BI991" i="1"/>
  <c r="BL991" i="1" s="1"/>
  <c r="BO991" i="1" s="1"/>
  <c r="AV1022" i="1"/>
  <c r="BI1022" i="1"/>
  <c r="BL1022" i="1" s="1"/>
  <c r="BO1022" i="1" s="1"/>
  <c r="AV1111" i="1"/>
  <c r="BI1111" i="1"/>
  <c r="BL1111" i="1" s="1"/>
  <c r="BO1111" i="1" s="1"/>
  <c r="AV1030" i="1"/>
  <c r="BI1030" i="1"/>
  <c r="BL1030" i="1" s="1"/>
  <c r="BO1030" i="1" s="1"/>
  <c r="AV235" i="1"/>
  <c r="BI235" i="1"/>
  <c r="BL235" i="1" s="1"/>
  <c r="BO235" i="1" s="1"/>
  <c r="AV748" i="1"/>
  <c r="BI748" i="1"/>
  <c r="BL748" i="1" s="1"/>
  <c r="BO748" i="1" s="1"/>
  <c r="AV568" i="1"/>
  <c r="BI568" i="1"/>
  <c r="BL568" i="1" s="1"/>
  <c r="BO568" i="1" s="1"/>
  <c r="AV339" i="1"/>
  <c r="BI339" i="1"/>
  <c r="BL339" i="1" s="1"/>
  <c r="BO339" i="1" s="1"/>
  <c r="AV1131" i="1"/>
  <c r="BI1131" i="1"/>
  <c r="BL1131" i="1" s="1"/>
  <c r="BO1131" i="1" s="1"/>
  <c r="AV453" i="1"/>
  <c r="BI453" i="1"/>
  <c r="BL453" i="1" s="1"/>
  <c r="BO453" i="1" s="1"/>
  <c r="AV237" i="1"/>
  <c r="BI237" i="1"/>
  <c r="BL237" i="1" s="1"/>
  <c r="BO237" i="1" s="1"/>
  <c r="AV78" i="1"/>
  <c r="BI78" i="1"/>
  <c r="BL78" i="1" s="1"/>
  <c r="BO78" i="1" s="1"/>
  <c r="AV724" i="1"/>
  <c r="BI724" i="1"/>
  <c r="BL724" i="1" s="1"/>
  <c r="BO724" i="1" s="1"/>
  <c r="AV353" i="1"/>
  <c r="BI353" i="1"/>
  <c r="BL353" i="1" s="1"/>
  <c r="BO353" i="1" s="1"/>
  <c r="AV143" i="1"/>
  <c r="BI143" i="1"/>
  <c r="BL143" i="1" s="1"/>
  <c r="BO143" i="1" s="1"/>
  <c r="AV435" i="1"/>
  <c r="BI435" i="1"/>
  <c r="BL435" i="1" s="1"/>
  <c r="BO435" i="1" s="1"/>
  <c r="AV433" i="1"/>
  <c r="BI433" i="1"/>
  <c r="BL433" i="1" s="1"/>
  <c r="BO433" i="1" s="1"/>
  <c r="AV873" i="1"/>
  <c r="BI873" i="1"/>
  <c r="BL873" i="1" s="1"/>
  <c r="BO873" i="1" s="1"/>
  <c r="AV468" i="1"/>
  <c r="BI468" i="1"/>
  <c r="BL468" i="1" s="1"/>
  <c r="BO468" i="1" s="1"/>
  <c r="AV342" i="1"/>
  <c r="BI342" i="1"/>
  <c r="BL342" i="1" s="1"/>
  <c r="BO342" i="1" s="1"/>
  <c r="AV806" i="1"/>
  <c r="BI806" i="1"/>
  <c r="BL806" i="1" s="1"/>
  <c r="BO806" i="1" s="1"/>
  <c r="AV211" i="1"/>
  <c r="BI211" i="1"/>
  <c r="BL211" i="1" s="1"/>
  <c r="BO211" i="1" s="1"/>
  <c r="AV641" i="1"/>
  <c r="BI641" i="1"/>
  <c r="BL641" i="1" s="1"/>
  <c r="BO641" i="1" s="1"/>
  <c r="AV366" i="1"/>
  <c r="BI366" i="1"/>
  <c r="BL366" i="1" s="1"/>
  <c r="BO366" i="1" s="1"/>
  <c r="AV272" i="1"/>
  <c r="BI272" i="1"/>
  <c r="BL272" i="1" s="1"/>
  <c r="BO272" i="1" s="1"/>
  <c r="AV843" i="1"/>
  <c r="BI843" i="1"/>
  <c r="BL843" i="1" s="1"/>
  <c r="BO843" i="1" s="1"/>
  <c r="AV561" i="1"/>
  <c r="BI561" i="1"/>
  <c r="BL561" i="1" s="1"/>
  <c r="BO561" i="1" s="1"/>
  <c r="AV206" i="1"/>
  <c r="BI206" i="1"/>
  <c r="BL206" i="1" s="1"/>
  <c r="BO206" i="1" s="1"/>
  <c r="AV780" i="1"/>
  <c r="BI780" i="1"/>
  <c r="BL780" i="1" s="1"/>
  <c r="BO780" i="1" s="1"/>
  <c r="AV1130" i="1"/>
  <c r="BI1130" i="1"/>
  <c r="BL1130" i="1" s="1"/>
  <c r="BO1130" i="1" s="1"/>
  <c r="AV310" i="1"/>
  <c r="BI310" i="1"/>
  <c r="BL310" i="1" s="1"/>
  <c r="BO310" i="1" s="1"/>
  <c r="AV1125" i="1"/>
  <c r="BI1125" i="1"/>
  <c r="BL1125" i="1" s="1"/>
  <c r="BO1125" i="1" s="1"/>
  <c r="AV1089" i="1"/>
  <c r="BI1089" i="1"/>
  <c r="BL1089" i="1" s="1"/>
  <c r="BO1089" i="1" s="1"/>
  <c r="AV829" i="1"/>
  <c r="BI829" i="1"/>
  <c r="BL829" i="1" s="1"/>
  <c r="BO829" i="1" s="1"/>
  <c r="AV404" i="1"/>
  <c r="BI404" i="1"/>
  <c r="BL404" i="1" s="1"/>
  <c r="BO404" i="1" s="1"/>
  <c r="AV1158" i="1"/>
  <c r="BI1158" i="1"/>
  <c r="BL1158" i="1" s="1"/>
  <c r="BO1158" i="1" s="1"/>
  <c r="AV1105" i="1"/>
  <c r="BI1105" i="1"/>
  <c r="BL1105" i="1" s="1"/>
  <c r="BO1105" i="1" s="1"/>
  <c r="AV609" i="1"/>
  <c r="BI609" i="1"/>
  <c r="BL609" i="1" s="1"/>
  <c r="BO609" i="1" s="1"/>
  <c r="AV91" i="1"/>
  <c r="BI91" i="1"/>
  <c r="BL91" i="1" s="1"/>
  <c r="BO91" i="1" s="1"/>
  <c r="AV1154" i="1"/>
  <c r="BI1154" i="1"/>
  <c r="BL1154" i="1" s="1"/>
  <c r="BO1154" i="1" s="1"/>
  <c r="AV775" i="1"/>
  <c r="BI775" i="1"/>
  <c r="BL775" i="1" s="1"/>
  <c r="BO775" i="1" s="1"/>
  <c r="AV1038" i="1"/>
  <c r="BI1038" i="1"/>
  <c r="BL1038" i="1" s="1"/>
  <c r="BO1038" i="1" s="1"/>
  <c r="AV892" i="1"/>
  <c r="BI892" i="1"/>
  <c r="BL892" i="1" s="1"/>
  <c r="BO892" i="1" s="1"/>
  <c r="AV167" i="1"/>
  <c r="BI167" i="1"/>
  <c r="BL167" i="1" s="1"/>
  <c r="BO167" i="1" s="1"/>
  <c r="AV828" i="1"/>
  <c r="BI828" i="1"/>
  <c r="BL828" i="1" s="1"/>
  <c r="BO828" i="1" s="1"/>
  <c r="AV267" i="1"/>
  <c r="BI267" i="1"/>
  <c r="BL267" i="1" s="1"/>
  <c r="BO267" i="1" s="1"/>
  <c r="AV58" i="1"/>
  <c r="BI58" i="1"/>
  <c r="BL58" i="1" s="1"/>
  <c r="BO58" i="1" s="1"/>
  <c r="AV52" i="1"/>
  <c r="BI52" i="1"/>
  <c r="BL52" i="1" s="1"/>
  <c r="BO52" i="1" s="1"/>
  <c r="AV166" i="1"/>
  <c r="BI166" i="1"/>
  <c r="BL166" i="1" s="1"/>
  <c r="BO166" i="1" s="1"/>
  <c r="AV500" i="1"/>
  <c r="BI500" i="1"/>
  <c r="BL500" i="1" s="1"/>
  <c r="BO500" i="1" s="1"/>
  <c r="AV963" i="1"/>
  <c r="BI963" i="1"/>
  <c r="BL963" i="1" s="1"/>
  <c r="BO963" i="1" s="1"/>
  <c r="AV1153" i="1"/>
  <c r="BI1153" i="1"/>
  <c r="BL1153" i="1" s="1"/>
  <c r="BO1153" i="1" s="1"/>
  <c r="AV605" i="1"/>
  <c r="BI605" i="1"/>
  <c r="BL605" i="1" s="1"/>
  <c r="BO605" i="1" s="1"/>
  <c r="AV378" i="1"/>
  <c r="BI378" i="1"/>
  <c r="BL378" i="1" s="1"/>
  <c r="BO378" i="1" s="1"/>
  <c r="AV667" i="1"/>
  <c r="BI667" i="1"/>
  <c r="BL667" i="1" s="1"/>
  <c r="BO667" i="1" s="1"/>
  <c r="AV181" i="1"/>
  <c r="BI181" i="1"/>
  <c r="BL181" i="1" s="1"/>
  <c r="BO181" i="1" s="1"/>
  <c r="AV754" i="1"/>
  <c r="BI754" i="1"/>
  <c r="BL754" i="1" s="1"/>
  <c r="BO754" i="1" s="1"/>
  <c r="AV328" i="1"/>
  <c r="BI328" i="1"/>
  <c r="BL328" i="1" s="1"/>
  <c r="BO328" i="1" s="1"/>
  <c r="BJ860" i="1"/>
  <c r="BM860" i="1" s="1"/>
  <c r="BL860" i="1"/>
  <c r="BO860" i="1" s="1"/>
  <c r="BN238" i="1"/>
  <c r="BJ238" i="1"/>
  <c r="BM238" i="1" s="1"/>
  <c r="BP238" i="1" s="1"/>
  <c r="BN670" i="1"/>
  <c r="BJ670" i="1"/>
  <c r="BM670" i="1" s="1"/>
  <c r="BP670" i="1" s="1"/>
  <c r="BJ570" i="1"/>
  <c r="BM570" i="1" s="1"/>
  <c r="BJ1137" i="1"/>
  <c r="BM1137" i="1" s="1"/>
  <c r="BJ353" i="1"/>
  <c r="BM353" i="1" s="1"/>
  <c r="BN176" i="1"/>
  <c r="BJ176" i="1"/>
  <c r="BM176" i="1" s="1"/>
  <c r="BP176" i="1" s="1"/>
  <c r="BN633" i="1"/>
  <c r="BJ633" i="1"/>
  <c r="BM633" i="1" s="1"/>
  <c r="BP633" i="1" s="1"/>
  <c r="BN882" i="1"/>
  <c r="BJ882" i="1"/>
  <c r="BM882" i="1" s="1"/>
  <c r="BP882" i="1" s="1"/>
  <c r="BJ199" i="1"/>
  <c r="BM199" i="1" s="1"/>
  <c r="BL199" i="1"/>
  <c r="BN795" i="1"/>
  <c r="BJ795" i="1"/>
  <c r="BM795" i="1" s="1"/>
  <c r="BP795" i="1" s="1"/>
  <c r="BJ922" i="1"/>
  <c r="BM922" i="1" s="1"/>
  <c r="BJ205" i="1"/>
  <c r="BM205" i="1" s="1"/>
  <c r="BN493" i="1"/>
  <c r="BJ493" i="1"/>
  <c r="BM493" i="1" s="1"/>
  <c r="BP493" i="1" s="1"/>
  <c r="BJ226" i="1"/>
  <c r="BM226" i="1" s="1"/>
  <c r="BN4" i="1"/>
  <c r="BJ4" i="1"/>
  <c r="BM4" i="1" s="1"/>
  <c r="BP4" i="1" s="1"/>
  <c r="BN572" i="1"/>
  <c r="BJ572" i="1"/>
  <c r="BM572" i="1" s="1"/>
  <c r="BP572" i="1" s="1"/>
  <c r="BJ367" i="1"/>
  <c r="BM367" i="1" s="1"/>
  <c r="BN118" i="1"/>
  <c r="BJ118" i="1"/>
  <c r="BM118" i="1" s="1"/>
  <c r="BP118" i="1" s="1"/>
  <c r="BJ840" i="1"/>
  <c r="BM840" i="1" s="1"/>
  <c r="BP840" i="1" s="1"/>
  <c r="BJ355" i="1"/>
  <c r="BM355" i="1" s="1"/>
  <c r="BN1156" i="1"/>
  <c r="BJ1156" i="1"/>
  <c r="BM1156" i="1" s="1"/>
  <c r="BP1156" i="1" s="1"/>
  <c r="BN1133" i="1"/>
  <c r="BJ1133" i="1"/>
  <c r="BM1133" i="1" s="1"/>
  <c r="BP1133" i="1" s="1"/>
  <c r="BN1059" i="1"/>
  <c r="BJ1059" i="1"/>
  <c r="BM1059" i="1" s="1"/>
  <c r="BP1059" i="1" s="1"/>
  <c r="BJ663" i="1"/>
  <c r="BM663" i="1" s="1"/>
  <c r="BN222" i="1"/>
  <c r="BJ222" i="1"/>
  <c r="BM222" i="1" s="1"/>
  <c r="BP222" i="1" s="1"/>
  <c r="BJ680" i="1"/>
  <c r="BM680" i="1" s="1"/>
  <c r="BL680" i="1"/>
  <c r="BO680" i="1" s="1"/>
  <c r="BN69" i="1"/>
  <c r="BJ69" i="1"/>
  <c r="BM69" i="1" s="1"/>
  <c r="BP69" i="1" s="1"/>
  <c r="BL69" i="1"/>
  <c r="BO69" i="1" s="1"/>
  <c r="BN534" i="1"/>
  <c r="BJ534" i="1"/>
  <c r="BM534" i="1" s="1"/>
  <c r="BP534" i="1" s="1"/>
  <c r="BJ236" i="1"/>
  <c r="BM236" i="1" s="1"/>
  <c r="BJ354" i="1"/>
  <c r="BM354" i="1" s="1"/>
  <c r="BJ1094" i="1"/>
  <c r="BM1094" i="1" s="1"/>
  <c r="BJ676" i="1"/>
  <c r="BM676" i="1" s="1"/>
  <c r="BJ1047" i="1"/>
  <c r="BM1047" i="1" s="1"/>
  <c r="BN1067" i="1"/>
  <c r="BJ1067" i="1"/>
  <c r="BM1067" i="1" s="1"/>
  <c r="BP1067" i="1" s="1"/>
  <c r="BJ415" i="1"/>
  <c r="BM415" i="1" s="1"/>
  <c r="BJ142" i="1"/>
  <c r="BM142" i="1" s="1"/>
  <c r="BN420" i="1"/>
  <c r="BJ420" i="1"/>
  <c r="BM420" i="1" s="1"/>
  <c r="BP420" i="1" s="1"/>
  <c r="BJ380" i="1"/>
  <c r="BJ377" i="1"/>
  <c r="BJ1088" i="1"/>
  <c r="BM1088" i="1" s="1"/>
  <c r="BN760" i="1"/>
  <c r="BJ760" i="1"/>
  <c r="BM760" i="1" s="1"/>
  <c r="BP760" i="1" s="1"/>
  <c r="BJ168" i="1"/>
  <c r="BM168" i="1" s="1"/>
  <c r="BJ1066" i="1"/>
  <c r="BM1066" i="1" s="1"/>
  <c r="BJ742" i="1"/>
  <c r="BM742" i="1" s="1"/>
  <c r="BN51" i="1"/>
  <c r="BJ51" i="1"/>
  <c r="BM51" i="1" s="1"/>
  <c r="BP51" i="1" s="1"/>
  <c r="BJ681" i="1"/>
  <c r="BM681" i="1" s="1"/>
  <c r="BL681" i="1"/>
  <c r="BO681" i="1" s="1"/>
  <c r="BJ943" i="1"/>
  <c r="BM943" i="1" s="1"/>
  <c r="BN728" i="1"/>
  <c r="BJ728" i="1"/>
  <c r="BM728" i="1" s="1"/>
  <c r="BP728" i="1" s="1"/>
  <c r="BN188" i="1"/>
  <c r="BJ188" i="1"/>
  <c r="BM188" i="1" s="1"/>
  <c r="BP188" i="1" s="1"/>
  <c r="BJ689" i="1"/>
  <c r="BM689" i="1" s="1"/>
  <c r="BN379" i="1"/>
  <c r="BJ379" i="1"/>
  <c r="BM379" i="1" s="1"/>
  <c r="BP379" i="1" s="1"/>
  <c r="BN358" i="1"/>
  <c r="BJ358" i="1"/>
  <c r="BM358" i="1" s="1"/>
  <c r="BP358" i="1" s="1"/>
  <c r="BN921" i="1"/>
  <c r="BJ921" i="1"/>
  <c r="BM921" i="1" s="1"/>
  <c r="BP921" i="1" s="1"/>
  <c r="BJ513" i="1"/>
  <c r="BM513" i="1" s="1"/>
  <c r="BN314" i="1"/>
  <c r="BJ314" i="1"/>
  <c r="BM314" i="1" s="1"/>
  <c r="BP314" i="1" s="1"/>
  <c r="BJ444" i="1"/>
  <c r="BM444" i="1" s="1"/>
  <c r="BN309" i="1"/>
  <c r="BJ309" i="1"/>
  <c r="BM309" i="1" s="1"/>
  <c r="BP309" i="1" s="1"/>
  <c r="BN1106" i="1"/>
  <c r="BJ1106" i="1"/>
  <c r="BM1106" i="1" s="1"/>
  <c r="BP1106" i="1" s="1"/>
  <c r="BN909" i="1"/>
  <c r="BJ909" i="1"/>
  <c r="BM909" i="1" s="1"/>
  <c r="BP909" i="1" s="1"/>
  <c r="BN104" i="1"/>
  <c r="BJ104" i="1"/>
  <c r="BM104" i="1" s="1"/>
  <c r="BP104" i="1" s="1"/>
  <c r="BN230" i="1"/>
  <c r="BJ230" i="1"/>
  <c r="BM230" i="1" s="1"/>
  <c r="BP230" i="1" s="1"/>
  <c r="BJ198" i="1"/>
  <c r="BM198" i="1" s="1"/>
  <c r="BJ612" i="1"/>
  <c r="BM612" i="1" s="1"/>
  <c r="BN640" i="1"/>
  <c r="BJ640" i="1"/>
  <c r="BM640" i="1" s="1"/>
  <c r="BP640" i="1" s="1"/>
  <c r="BN591" i="1"/>
  <c r="BJ591" i="1"/>
  <c r="BM591" i="1" s="1"/>
  <c r="BP591" i="1" s="1"/>
  <c r="BJ1161" i="1"/>
  <c r="BM1161" i="1" s="1"/>
  <c r="BN1026" i="1"/>
  <c r="BJ1026" i="1"/>
  <c r="BM1026" i="1" s="1"/>
  <c r="BP1026" i="1" s="1"/>
  <c r="BN718" i="1"/>
  <c r="BJ718" i="1"/>
  <c r="BM718" i="1" s="1"/>
  <c r="BP718" i="1" s="1"/>
  <c r="BJ174" i="1"/>
  <c r="BM174" i="1" s="1"/>
  <c r="BJ437" i="1"/>
  <c r="BM437" i="1" s="1"/>
  <c r="BN864" i="1"/>
  <c r="BJ864" i="1"/>
  <c r="BM864" i="1" s="1"/>
  <c r="BP864" i="1" s="1"/>
  <c r="BJ1007" i="1"/>
  <c r="BM1007" i="1" s="1"/>
  <c r="BJ170" i="1"/>
  <c r="BM170" i="1" s="1"/>
  <c r="BJ628" i="1"/>
  <c r="BM628" i="1" s="1"/>
  <c r="BJ81" i="1"/>
  <c r="BM81" i="1" s="1"/>
  <c r="BL81" i="1"/>
  <c r="BO81" i="1" s="1"/>
  <c r="BN1114" i="1"/>
  <c r="BJ1114" i="1"/>
  <c r="BM1114" i="1" s="1"/>
  <c r="BP1114" i="1" s="1"/>
  <c r="BJ196" i="1"/>
  <c r="BM196" i="1" s="1"/>
  <c r="BN257" i="1"/>
  <c r="BJ257" i="1"/>
  <c r="BM257" i="1" s="1"/>
  <c r="BP257" i="1" s="1"/>
  <c r="BN602" i="1"/>
  <c r="BJ602" i="1"/>
  <c r="BM602" i="1" s="1"/>
  <c r="BP602" i="1" s="1"/>
  <c r="BJ566" i="1"/>
  <c r="BM566" i="1" s="1"/>
  <c r="BN1104" i="1"/>
  <c r="BJ1104" i="1"/>
  <c r="BM1104" i="1" s="1"/>
  <c r="BP1104" i="1" s="1"/>
  <c r="BJ719" i="1"/>
  <c r="BM719" i="1" s="1"/>
  <c r="BN511" i="1"/>
  <c r="BJ511" i="1"/>
  <c r="BM511" i="1" s="1"/>
  <c r="BP511" i="1" s="1"/>
  <c r="BJ876" i="1"/>
  <c r="BM876" i="1" s="1"/>
  <c r="BJ1045" i="1"/>
  <c r="BM1045" i="1" s="1"/>
  <c r="BJ182" i="1"/>
  <c r="BM182" i="1" s="1"/>
  <c r="BJ111" i="1"/>
  <c r="BM111" i="1" s="1"/>
  <c r="BN758" i="1"/>
  <c r="BJ758" i="1"/>
  <c r="BM758" i="1" s="1"/>
  <c r="BP758" i="1" s="1"/>
  <c r="BN370" i="1"/>
  <c r="BJ370" i="1"/>
  <c r="BM370" i="1" s="1"/>
  <c r="BP370" i="1" s="1"/>
  <c r="BN1043" i="1"/>
  <c r="BJ1043" i="1"/>
  <c r="BM1043" i="1" s="1"/>
  <c r="BP1043" i="1" s="1"/>
  <c r="BN868" i="1"/>
  <c r="BJ868" i="1"/>
  <c r="BM868" i="1" s="1"/>
  <c r="BP868" i="1" s="1"/>
  <c r="BJ372" i="1"/>
  <c r="BM372" i="1" s="1"/>
  <c r="BP372" i="1" s="1"/>
  <c r="BN1036" i="1"/>
  <c r="BJ1036" i="1"/>
  <c r="BM1036" i="1" s="1"/>
  <c r="BP1036" i="1" s="1"/>
  <c r="BN286" i="1"/>
  <c r="BJ286" i="1"/>
  <c r="BM286" i="1" s="1"/>
  <c r="BP286" i="1" s="1"/>
  <c r="BJ227" i="1"/>
  <c r="BM227" i="1" s="1"/>
  <c r="BJ1095" i="1"/>
  <c r="BM1095" i="1" s="1"/>
  <c r="BN1166" i="1"/>
  <c r="BJ1166" i="1"/>
  <c r="BM1166" i="1" s="1"/>
  <c r="BP1166" i="1" s="1"/>
  <c r="BJ452" i="1"/>
  <c r="BM452" i="1" s="1"/>
  <c r="BN1063" i="1"/>
  <c r="BJ1063" i="1"/>
  <c r="BM1063" i="1" s="1"/>
  <c r="BP1063" i="1" s="1"/>
  <c r="BJ991" i="1"/>
  <c r="BM991" i="1" s="1"/>
  <c r="BN1022" i="1"/>
  <c r="BJ1022" i="1"/>
  <c r="BM1022" i="1" s="1"/>
  <c r="BP1022" i="1" s="1"/>
  <c r="BN1111" i="1"/>
  <c r="BJ1111" i="1"/>
  <c r="BM1111" i="1" s="1"/>
  <c r="BP1111" i="1" s="1"/>
  <c r="BN1030" i="1"/>
  <c r="BJ1030" i="1"/>
  <c r="BM1030" i="1" s="1"/>
  <c r="BP1030" i="1" s="1"/>
  <c r="BN235" i="1"/>
  <c r="BJ235" i="1"/>
  <c r="BM235" i="1" s="1"/>
  <c r="BP235" i="1" s="1"/>
  <c r="BJ748" i="1"/>
  <c r="BM748" i="1" s="1"/>
  <c r="BN568" i="1"/>
  <c r="BJ568" i="1"/>
  <c r="BM568" i="1" s="1"/>
  <c r="BP568" i="1" s="1"/>
  <c r="BJ339" i="1"/>
  <c r="BM339" i="1" s="1"/>
  <c r="BJ1131" i="1"/>
  <c r="BM1131" i="1" s="1"/>
  <c r="BJ453" i="1"/>
  <c r="BM453" i="1" s="1"/>
  <c r="BJ808" i="1"/>
  <c r="BM808" i="1" s="1"/>
  <c r="BJ476" i="1"/>
  <c r="BM476" i="1" s="1"/>
  <c r="BJ941" i="1"/>
  <c r="BM941" i="1" s="1"/>
  <c r="BN1118" i="1"/>
  <c r="BJ1118" i="1"/>
  <c r="BM1118" i="1" s="1"/>
  <c r="BN973" i="1"/>
  <c r="BJ973" i="1"/>
  <c r="BM973" i="1" s="1"/>
  <c r="BP973" i="1" s="1"/>
  <c r="BN996" i="1"/>
  <c r="BJ996" i="1"/>
  <c r="BM996" i="1" s="1"/>
  <c r="BP996" i="1" s="1"/>
  <c r="BN414" i="1"/>
  <c r="BJ414" i="1"/>
  <c r="BM414" i="1" s="1"/>
  <c r="BP414" i="1" s="1"/>
  <c r="BN522" i="1"/>
  <c r="BJ522" i="1"/>
  <c r="BM522" i="1" s="1"/>
  <c r="BP522" i="1" s="1"/>
  <c r="BJ931" i="1"/>
  <c r="BM931" i="1" s="1"/>
  <c r="BJ837" i="1"/>
  <c r="BM837" i="1" s="1"/>
  <c r="BJ1071" i="1"/>
  <c r="BM1071" i="1" s="1"/>
  <c r="BJ779" i="1"/>
  <c r="BM779" i="1" s="1"/>
  <c r="BP779" i="1" s="1"/>
  <c r="BJ165" i="1"/>
  <c r="BM165" i="1" s="1"/>
  <c r="BN839" i="1"/>
  <c r="BJ839" i="1"/>
  <c r="BM839" i="1" s="1"/>
  <c r="BP839" i="1" s="1"/>
  <c r="BN265" i="1"/>
  <c r="BJ265" i="1"/>
  <c r="BM265" i="1" s="1"/>
  <c r="BP265" i="1" s="1"/>
  <c r="BN831" i="1"/>
  <c r="BJ831" i="1"/>
  <c r="BM831" i="1" s="1"/>
  <c r="BP831" i="1" s="1"/>
  <c r="BN856" i="1"/>
  <c r="BJ856" i="1"/>
  <c r="BM856" i="1" s="1"/>
  <c r="BP856" i="1" s="1"/>
  <c r="BN794" i="1"/>
  <c r="BJ794" i="1"/>
  <c r="BM794" i="1" s="1"/>
  <c r="BP794" i="1" s="1"/>
  <c r="BJ1093" i="1"/>
  <c r="BM1093" i="1" s="1"/>
  <c r="BN753" i="1"/>
  <c r="BJ753" i="1"/>
  <c r="BM753" i="1" s="1"/>
  <c r="BP753" i="1" s="1"/>
  <c r="BJ606" i="1"/>
  <c r="BM606" i="1" s="1"/>
  <c r="BN995" i="1"/>
  <c r="BJ995" i="1"/>
  <c r="BM995" i="1" s="1"/>
  <c r="BP995" i="1" s="1"/>
  <c r="BN1097" i="1"/>
  <c r="BJ1097" i="1"/>
  <c r="BM1097" i="1" s="1"/>
  <c r="BP1097" i="1" s="1"/>
  <c r="BJ471" i="1"/>
  <c r="BM471" i="1" s="1"/>
  <c r="BN798" i="1"/>
  <c r="BJ798" i="1"/>
  <c r="BM798" i="1" s="1"/>
  <c r="BP798" i="1" s="1"/>
  <c r="BJ162" i="1"/>
  <c r="BM162" i="1" s="1"/>
  <c r="BJ866" i="1"/>
  <c r="BM866" i="1" s="1"/>
  <c r="BJ989" i="1"/>
  <c r="BM989" i="1" s="1"/>
  <c r="BJ923" i="1"/>
  <c r="BM923" i="1" s="1"/>
  <c r="BN1023" i="1"/>
  <c r="BJ1023" i="1"/>
  <c r="BM1023" i="1" s="1"/>
  <c r="BP1023" i="1" s="1"/>
  <c r="BJ1053" i="1"/>
  <c r="BM1053" i="1" s="1"/>
  <c r="BJ1107" i="1"/>
  <c r="BM1107" i="1" s="1"/>
  <c r="BN204" i="1"/>
  <c r="BJ204" i="1"/>
  <c r="BM204" i="1" s="1"/>
  <c r="BP204" i="1" s="1"/>
  <c r="BJ212" i="1"/>
  <c r="BM212" i="1" s="1"/>
  <c r="BJ1062" i="1"/>
  <c r="BM1062" i="1" s="1"/>
  <c r="BP1062" i="1" s="1"/>
  <c r="BJ807" i="1"/>
  <c r="BM807" i="1" s="1"/>
  <c r="BP807" i="1" s="1"/>
  <c r="BJ497" i="1"/>
  <c r="BM497" i="1" s="1"/>
  <c r="BN507" i="1"/>
  <c r="BJ507" i="1"/>
  <c r="BM507" i="1" s="1"/>
  <c r="BP507" i="1" s="1"/>
  <c r="BJ1010" i="1"/>
  <c r="BM1010" i="1" s="1"/>
  <c r="BJ371" i="1"/>
  <c r="BM371" i="1" s="1"/>
  <c r="BP371" i="1" s="1"/>
  <c r="BJ967" i="1"/>
  <c r="BM967" i="1" s="1"/>
  <c r="BN99" i="1"/>
  <c r="BJ99" i="1"/>
  <c r="BM99" i="1" s="1"/>
  <c r="BP99" i="1" s="1"/>
  <c r="BN10" i="1"/>
  <c r="BJ10" i="1"/>
  <c r="BM10" i="1" s="1"/>
  <c r="BP10" i="1" s="1"/>
  <c r="BJ1164" i="1"/>
  <c r="BM1164" i="1" s="1"/>
  <c r="BJ549" i="1"/>
  <c r="BM549" i="1" s="1"/>
  <c r="BJ1160" i="1"/>
  <c r="BM1160" i="1" s="1"/>
  <c r="BN764" i="1"/>
  <c r="BJ764" i="1"/>
  <c r="BM764" i="1" s="1"/>
  <c r="BP764" i="1" s="1"/>
  <c r="BN466" i="1"/>
  <c r="BJ466" i="1"/>
  <c r="BM466" i="1" s="1"/>
  <c r="BP466" i="1" s="1"/>
  <c r="BN340" i="1"/>
  <c r="BJ340" i="1"/>
  <c r="BM340" i="1" s="1"/>
  <c r="BP340" i="1" s="1"/>
  <c r="BN1155" i="1"/>
  <c r="BJ1155" i="1"/>
  <c r="BM1155" i="1" s="1"/>
  <c r="BP1155" i="1" s="1"/>
  <c r="BN617" i="1"/>
  <c r="BJ617" i="1"/>
  <c r="BM617" i="1" s="1"/>
  <c r="BP617" i="1" s="1"/>
  <c r="BJ944" i="1"/>
  <c r="BM944" i="1" s="1"/>
  <c r="BJ362" i="1"/>
  <c r="BM362" i="1" s="1"/>
  <c r="BJ237" i="1"/>
  <c r="BM237" i="1" s="1"/>
  <c r="BJ724" i="1"/>
  <c r="BM724" i="1" s="1"/>
  <c r="BJ143" i="1"/>
  <c r="BM143" i="1" s="1"/>
  <c r="BJ435" i="1"/>
  <c r="BM435" i="1" s="1"/>
  <c r="BJ433" i="1"/>
  <c r="BM433" i="1" s="1"/>
  <c r="BJ873" i="1"/>
  <c r="BM873" i="1" s="1"/>
  <c r="BN468" i="1"/>
  <c r="BJ468" i="1"/>
  <c r="BM468" i="1" s="1"/>
  <c r="BP468" i="1" s="1"/>
  <c r="BJ342" i="1"/>
  <c r="BM342" i="1" s="1"/>
  <c r="BJ806" i="1"/>
  <c r="BM806" i="1" s="1"/>
  <c r="BJ211" i="1"/>
  <c r="BM211" i="1" s="1"/>
  <c r="BJ641" i="1"/>
  <c r="BM641" i="1" s="1"/>
  <c r="BN366" i="1"/>
  <c r="BJ366" i="1"/>
  <c r="BM366" i="1" s="1"/>
  <c r="BP366" i="1" s="1"/>
  <c r="BN272" i="1"/>
  <c r="BJ272" i="1"/>
  <c r="BM272" i="1" s="1"/>
  <c r="BP272" i="1" s="1"/>
  <c r="BN843" i="1"/>
  <c r="BJ843" i="1"/>
  <c r="BM843" i="1" s="1"/>
  <c r="BP843" i="1" s="1"/>
  <c r="BN561" i="1"/>
  <c r="BJ561" i="1"/>
  <c r="BM561" i="1" s="1"/>
  <c r="BP561" i="1" s="1"/>
  <c r="BJ206" i="1"/>
  <c r="BM206" i="1" s="1"/>
  <c r="BN780" i="1"/>
  <c r="BJ780" i="1"/>
  <c r="BM780" i="1" s="1"/>
  <c r="BP780" i="1" s="1"/>
  <c r="BN1130" i="1"/>
  <c r="BJ1130" i="1"/>
  <c r="BM1130" i="1" s="1"/>
  <c r="BP1130" i="1" s="1"/>
  <c r="BJ310" i="1"/>
  <c r="BM310" i="1" s="1"/>
  <c r="BN1125" i="1"/>
  <c r="BJ1125" i="1"/>
  <c r="BM1125" i="1" s="1"/>
  <c r="BP1125" i="1" s="1"/>
  <c r="BJ1089" i="1"/>
  <c r="BM1089" i="1" s="1"/>
  <c r="BJ829" i="1"/>
  <c r="BM829" i="1" s="1"/>
  <c r="BN404" i="1"/>
  <c r="BJ404" i="1"/>
  <c r="BM404" i="1" s="1"/>
  <c r="BP404" i="1" s="1"/>
  <c r="BN1158" i="1"/>
  <c r="BJ1158" i="1"/>
  <c r="BM1158" i="1" s="1"/>
  <c r="BP1158" i="1" s="1"/>
  <c r="BN1105" i="1"/>
  <c r="BJ1105" i="1"/>
  <c r="BM1105" i="1" s="1"/>
  <c r="BP1105" i="1" s="1"/>
  <c r="BN609" i="1"/>
  <c r="BJ609" i="1"/>
  <c r="BM609" i="1" s="1"/>
  <c r="BP609" i="1" s="1"/>
  <c r="BN91" i="1"/>
  <c r="BJ91" i="1"/>
  <c r="BM91" i="1" s="1"/>
  <c r="BP91" i="1" s="1"/>
  <c r="BN1154" i="1"/>
  <c r="BJ1154" i="1"/>
  <c r="BM1154" i="1" s="1"/>
  <c r="BP1154" i="1" s="1"/>
  <c r="BJ775" i="1"/>
  <c r="BM775" i="1" s="1"/>
  <c r="BN1038" i="1"/>
  <c r="BJ1038" i="1"/>
  <c r="BM1038" i="1" s="1"/>
  <c r="BP1038" i="1" s="1"/>
  <c r="BJ892" i="1"/>
  <c r="BM892" i="1" s="1"/>
  <c r="BP892" i="1" s="1"/>
  <c r="BJ167" i="1"/>
  <c r="BM167" i="1" s="1"/>
  <c r="BJ828" i="1"/>
  <c r="BM828" i="1" s="1"/>
  <c r="BJ150" i="1"/>
  <c r="BM150" i="1" s="1"/>
  <c r="BJ336" i="1"/>
  <c r="BM336" i="1" s="1"/>
  <c r="BN1024" i="1"/>
  <c r="BJ1024" i="1"/>
  <c r="BM1024" i="1" s="1"/>
  <c r="BP1024" i="1" s="1"/>
  <c r="BN241" i="1"/>
  <c r="BJ241" i="1"/>
  <c r="BM241" i="1" s="1"/>
  <c r="BP241" i="1" s="1"/>
  <c r="BN512" i="1"/>
  <c r="BJ512" i="1"/>
  <c r="BM512" i="1" s="1"/>
  <c r="BP512" i="1" s="1"/>
  <c r="BJ877" i="1"/>
  <c r="BM877" i="1" s="1"/>
  <c r="BJ750" i="1"/>
  <c r="BM750" i="1" s="1"/>
  <c r="BJ26" i="1"/>
  <c r="BM26" i="1" s="1"/>
  <c r="BL26" i="1"/>
  <c r="BO26" i="1" s="1"/>
  <c r="BN667" i="1"/>
  <c r="BJ667" i="1"/>
  <c r="BM667" i="1" s="1"/>
  <c r="BP667" i="1" s="1"/>
  <c r="BJ181" i="1"/>
  <c r="BM181" i="1" s="1"/>
  <c r="BJ754" i="1"/>
  <c r="BM754" i="1" s="1"/>
  <c r="BN328" i="1"/>
  <c r="BJ328" i="1"/>
  <c r="BM328" i="1" s="1"/>
  <c r="BP328" i="1" s="1"/>
  <c r="BN389" i="1"/>
  <c r="BJ389" i="1"/>
  <c r="BM389" i="1" s="1"/>
  <c r="BP389" i="1" s="1"/>
  <c r="BN463" i="1"/>
  <c r="BJ463" i="1"/>
  <c r="BM463" i="1" s="1"/>
  <c r="BP463" i="1" s="1"/>
  <c r="BN133" i="1"/>
  <c r="BJ133" i="1"/>
  <c r="BM133" i="1" s="1"/>
  <c r="BP133" i="1" s="1"/>
  <c r="BL133" i="1"/>
  <c r="BO133" i="1" s="1"/>
  <c r="BJ1008" i="1"/>
  <c r="BM1008" i="1" s="1"/>
  <c r="BN686" i="1"/>
  <c r="BJ686" i="1"/>
  <c r="BM686" i="1" s="1"/>
  <c r="BP686" i="1" s="1"/>
  <c r="BN776" i="1"/>
  <c r="BJ776" i="1"/>
  <c r="BM776" i="1" s="1"/>
  <c r="BP776" i="1" s="1"/>
  <c r="BJ693" i="1"/>
  <c r="BM693" i="1" s="1"/>
  <c r="BL693" i="1"/>
  <c r="BO693" i="1" s="1"/>
  <c r="BJ517" i="1"/>
  <c r="BM517" i="1" s="1"/>
  <c r="BJ234" i="1"/>
  <c r="BM234" i="1" s="1"/>
  <c r="BJ732" i="1"/>
  <c r="BM732" i="1" s="1"/>
  <c r="BN311" i="1"/>
  <c r="BJ311" i="1"/>
  <c r="BM311" i="1" s="1"/>
  <c r="BP311" i="1" s="1"/>
  <c r="BN319" i="1"/>
  <c r="BJ319" i="1"/>
  <c r="BM319" i="1" s="1"/>
  <c r="BP319" i="1" s="1"/>
  <c r="BN749" i="1"/>
  <c r="BJ749" i="1"/>
  <c r="BM749" i="1" s="1"/>
  <c r="BP749" i="1" s="1"/>
  <c r="BN283" i="1"/>
  <c r="BJ283" i="1"/>
  <c r="BM283" i="1" s="1"/>
  <c r="BP283" i="1" s="1"/>
  <c r="BN579" i="1"/>
  <c r="BJ579" i="1"/>
  <c r="BM579" i="1" s="1"/>
  <c r="BP579" i="1" s="1"/>
  <c r="BJ473" i="1"/>
  <c r="BM473" i="1" s="1"/>
  <c r="BN506" i="1"/>
  <c r="BJ506" i="1"/>
  <c r="BM506" i="1" s="1"/>
  <c r="BP506" i="1" s="1"/>
  <c r="BN231" i="1"/>
  <c r="BJ231" i="1"/>
  <c r="BM231" i="1" s="1"/>
  <c r="BP231" i="1" s="1"/>
  <c r="BN54" i="1"/>
  <c r="BJ54" i="1"/>
  <c r="BM54" i="1" s="1"/>
  <c r="BP54" i="1" s="1"/>
  <c r="BJ729" i="1"/>
  <c r="BM729" i="1" s="1"/>
  <c r="BJ928" i="1"/>
  <c r="BM928" i="1" s="1"/>
  <c r="BJ219" i="1"/>
  <c r="BM219" i="1" s="1"/>
  <c r="BJ346" i="1"/>
  <c r="BM346" i="1" s="1"/>
  <c r="BJ684" i="1"/>
  <c r="BM684" i="1" s="1"/>
  <c r="BL684" i="1"/>
  <c r="BO684" i="1" s="1"/>
  <c r="BJ970" i="1"/>
  <c r="BM970" i="1" s="1"/>
  <c r="BL970" i="1"/>
  <c r="BO970" i="1" s="1"/>
  <c r="BJ639" i="1"/>
  <c r="BM639" i="1" s="1"/>
  <c r="BJ660" i="1"/>
  <c r="BM660" i="1" s="1"/>
  <c r="BN551" i="1"/>
  <c r="BJ551" i="1"/>
  <c r="BM551" i="1" s="1"/>
  <c r="BP551" i="1" s="1"/>
  <c r="BN141" i="1"/>
  <c r="BJ141" i="1"/>
  <c r="BM141" i="1" s="1"/>
  <c r="BP141" i="1" s="1"/>
  <c r="BJ445" i="1"/>
  <c r="BM445" i="1" s="1"/>
  <c r="BJ614" i="1"/>
  <c r="BM614" i="1" s="1"/>
  <c r="BL679" i="1"/>
  <c r="BO679" i="1" s="1"/>
  <c r="BJ679" i="1"/>
  <c r="BM679" i="1" s="1"/>
  <c r="BJ1005" i="1"/>
  <c r="BM1005" i="1" s="1"/>
  <c r="BJ520" i="1"/>
  <c r="BM520" i="1" s="1"/>
  <c r="BJ27" i="1"/>
  <c r="BM27" i="1" s="1"/>
  <c r="BN600" i="1"/>
  <c r="BJ600" i="1"/>
  <c r="BM600" i="1" s="1"/>
  <c r="BP600" i="1" s="1"/>
  <c r="BN891" i="1"/>
  <c r="BJ891" i="1"/>
  <c r="BM891" i="1" s="1"/>
  <c r="BP891" i="1" s="1"/>
  <c r="BN329" i="1"/>
  <c r="BJ329" i="1"/>
  <c r="BM329" i="1" s="1"/>
  <c r="BP329" i="1" s="1"/>
  <c r="BJ563" i="1"/>
  <c r="BM563" i="1" s="1"/>
  <c r="BJ1060" i="1"/>
  <c r="BM1060" i="1" s="1"/>
  <c r="BJ733" i="1"/>
  <c r="BM733" i="1" s="1"/>
  <c r="BN112" i="1"/>
  <c r="BJ112" i="1"/>
  <c r="BM112" i="1" s="1"/>
  <c r="BP112" i="1" s="1"/>
  <c r="BN994" i="1"/>
  <c r="BJ994" i="1"/>
  <c r="BM994" i="1" s="1"/>
  <c r="BP994" i="1" s="1"/>
  <c r="BJ390" i="1"/>
  <c r="BM390" i="1" s="1"/>
  <c r="BN635" i="1"/>
  <c r="BJ635" i="1"/>
  <c r="BM635" i="1" s="1"/>
  <c r="BP635" i="1" s="1"/>
  <c r="BN341" i="1"/>
  <c r="BJ341" i="1"/>
  <c r="BM341" i="1" s="1"/>
  <c r="BP341" i="1" s="1"/>
  <c r="BN799" i="1"/>
  <c r="BJ799" i="1"/>
  <c r="BM799" i="1" s="1"/>
  <c r="BP799" i="1" s="1"/>
  <c r="BJ269" i="1"/>
  <c r="BM269" i="1" s="1"/>
  <c r="BJ225" i="1"/>
  <c r="BM225" i="1" s="1"/>
  <c r="BN571" i="1"/>
  <c r="BJ571" i="1"/>
  <c r="BM571" i="1" s="1"/>
  <c r="BP571" i="1" s="1"/>
  <c r="BN410" i="1"/>
  <c r="BJ410" i="1"/>
  <c r="BM410" i="1" s="1"/>
  <c r="BP410" i="1" s="1"/>
  <c r="BJ1124" i="1"/>
  <c r="BM1124" i="1" s="1"/>
  <c r="BN409" i="1"/>
  <c r="BJ409" i="1"/>
  <c r="BM409" i="1" s="1"/>
  <c r="BP409" i="1" s="1"/>
  <c r="BJ769" i="1"/>
  <c r="BM769" i="1" s="1"/>
  <c r="BN460" i="1"/>
  <c r="BJ460" i="1"/>
  <c r="BM460" i="1" s="1"/>
  <c r="BP460" i="1" s="1"/>
  <c r="BN65" i="1"/>
  <c r="BJ65" i="1"/>
  <c r="BM65" i="1" s="1"/>
  <c r="BP65" i="1" s="1"/>
  <c r="BN223" i="1"/>
  <c r="BJ223" i="1"/>
  <c r="BM223" i="1" s="1"/>
  <c r="BP223" i="1" s="1"/>
  <c r="BJ508" i="1"/>
  <c r="BM508" i="1" s="1"/>
  <c r="BN267" i="1"/>
  <c r="BJ267" i="1"/>
  <c r="BM267" i="1" s="1"/>
  <c r="BP267" i="1" s="1"/>
  <c r="BJ58" i="1"/>
  <c r="BM58" i="1" s="1"/>
  <c r="BJ52" i="1"/>
  <c r="BM52" i="1" s="1"/>
  <c r="BN166" i="1"/>
  <c r="BJ166" i="1"/>
  <c r="BM166" i="1" s="1"/>
  <c r="BP166" i="1" s="1"/>
  <c r="BN500" i="1"/>
  <c r="BJ500" i="1"/>
  <c r="BM500" i="1" s="1"/>
  <c r="BP500" i="1" s="1"/>
  <c r="BN963" i="1"/>
  <c r="BJ963" i="1"/>
  <c r="BM963" i="1" s="1"/>
  <c r="BP963" i="1" s="1"/>
  <c r="BN1153" i="1"/>
  <c r="BJ1153" i="1"/>
  <c r="BM1153" i="1" s="1"/>
  <c r="BP1153" i="1" s="1"/>
  <c r="BJ634" i="1"/>
  <c r="BM634" i="1" s="1"/>
  <c r="BJ1135" i="1"/>
  <c r="BM1135" i="1" s="1"/>
  <c r="BJ616" i="1"/>
  <c r="BM616" i="1" s="1"/>
  <c r="BJ1073" i="1"/>
  <c r="BM1073" i="1" s="1"/>
  <c r="BJ1044" i="1"/>
  <c r="BM1044" i="1" s="1"/>
  <c r="BP1044" i="1" s="1"/>
  <c r="BJ1165" i="1"/>
  <c r="BM1165" i="1" s="1"/>
  <c r="BN169" i="1"/>
  <c r="BJ169" i="1"/>
  <c r="BM169" i="1" s="1"/>
  <c r="BP169" i="1" s="1"/>
  <c r="BN327" i="1"/>
  <c r="BJ327" i="1"/>
  <c r="BM327" i="1" s="1"/>
  <c r="BP327" i="1" s="1"/>
  <c r="BN270" i="1"/>
  <c r="BJ270" i="1"/>
  <c r="BM270" i="1" s="1"/>
  <c r="BP270" i="1" s="1"/>
  <c r="BJ969" i="1"/>
  <c r="BM969" i="1" s="1"/>
  <c r="BN550" i="1"/>
  <c r="BJ550" i="1"/>
  <c r="BM550" i="1" s="1"/>
  <c r="BP550" i="1" s="1"/>
  <c r="BN271" i="1"/>
  <c r="BJ271" i="1"/>
  <c r="BM271" i="1" s="1"/>
  <c r="BP271" i="1" s="1"/>
  <c r="BN665" i="1"/>
  <c r="BJ665" i="1"/>
  <c r="BM665" i="1" s="1"/>
  <c r="BP665" i="1" s="1"/>
  <c r="BJ180" i="1"/>
  <c r="BM180" i="1" s="1"/>
  <c r="BN1037" i="1"/>
  <c r="BJ1037" i="1"/>
  <c r="BM1037" i="1" s="1"/>
  <c r="BP1037" i="1" s="1"/>
  <c r="BN642" i="1"/>
  <c r="BJ642" i="1"/>
  <c r="BM642" i="1" s="1"/>
  <c r="BP642" i="1" s="1"/>
  <c r="BN653" i="1"/>
  <c r="BJ653" i="1"/>
  <c r="BM653" i="1" s="1"/>
  <c r="BP653" i="1" s="1"/>
  <c r="BJ771" i="1"/>
  <c r="BM771" i="1" s="1"/>
  <c r="BJ694" i="1"/>
  <c r="BM694" i="1" s="1"/>
  <c r="BL694" i="1"/>
  <c r="BO694" i="1" s="1"/>
  <c r="BJ1102" i="1"/>
  <c r="BM1102" i="1" s="1"/>
  <c r="BJ1090" i="1"/>
  <c r="BM1090" i="1" s="1"/>
  <c r="BN912" i="1"/>
  <c r="BJ912" i="1"/>
  <c r="BM912" i="1" s="1"/>
  <c r="BP912" i="1" s="1"/>
  <c r="BL912" i="1"/>
  <c r="BO912" i="1" s="1"/>
  <c r="BN1150" i="1"/>
  <c r="BJ1150" i="1"/>
  <c r="BM1150" i="1" s="1"/>
  <c r="BP1150" i="1" s="1"/>
  <c r="BN690" i="1"/>
  <c r="BJ690" i="1"/>
  <c r="BM690" i="1" s="1"/>
  <c r="BP690" i="1" s="1"/>
  <c r="BJ1052" i="1"/>
  <c r="BM1052" i="1" s="1"/>
  <c r="BN36" i="1"/>
  <c r="BJ36" i="1"/>
  <c r="BM36" i="1" s="1"/>
  <c r="BP36" i="1" s="1"/>
  <c r="BN208" i="1"/>
  <c r="BJ208" i="1"/>
  <c r="BM208" i="1" s="1"/>
  <c r="BP208" i="1" s="1"/>
  <c r="BN5" i="1"/>
  <c r="BJ5" i="1"/>
  <c r="BM5" i="1" s="1"/>
  <c r="BP5" i="1" s="1"/>
  <c r="BJ1120" i="1"/>
  <c r="BM1120" i="1" s="1"/>
  <c r="BN40" i="1"/>
  <c r="BJ40" i="1"/>
  <c r="BM40" i="1" s="1"/>
  <c r="BP40" i="1" s="1"/>
  <c r="BJ880" i="1"/>
  <c r="BM880" i="1" s="1"/>
  <c r="BJ86" i="1"/>
  <c r="BM86" i="1" s="1"/>
  <c r="BJ834" i="1"/>
  <c r="BM834" i="1" s="1"/>
  <c r="BJ474" i="1"/>
  <c r="BM474" i="1" s="1"/>
  <c r="BJ131" i="1"/>
  <c r="BM131" i="1" s="1"/>
  <c r="BJ515" i="1"/>
  <c r="BM515" i="1" s="1"/>
  <c r="BN862" i="1"/>
  <c r="BJ862" i="1"/>
  <c r="BM862" i="1" s="1"/>
  <c r="BP862" i="1" s="1"/>
  <c r="BN1057" i="1"/>
  <c r="BJ1057" i="1"/>
  <c r="BM1057" i="1" s="1"/>
  <c r="BP1057" i="1" s="1"/>
  <c r="BN190" i="1"/>
  <c r="BJ190" i="1"/>
  <c r="BM190" i="1" s="1"/>
  <c r="BP190" i="1" s="1"/>
  <c r="BJ224" i="1"/>
  <c r="BM224" i="1" s="1"/>
  <c r="BN503" i="1"/>
  <c r="BJ503" i="1"/>
  <c r="BM503" i="1" s="1"/>
  <c r="BP503" i="1" s="1"/>
  <c r="BJ368" i="1"/>
  <c r="BM368" i="1" s="1"/>
  <c r="BN360" i="1"/>
  <c r="BJ360" i="1"/>
  <c r="BM360" i="1" s="1"/>
  <c r="BP360" i="1" s="1"/>
  <c r="BN374" i="1"/>
  <c r="BJ374" i="1"/>
  <c r="BM374" i="1" s="1"/>
  <c r="BP374" i="1" s="1"/>
  <c r="BN751" i="1"/>
  <c r="BJ751" i="1"/>
  <c r="BM751" i="1" s="1"/>
  <c r="BP751" i="1" s="1"/>
  <c r="BN598" i="1"/>
  <c r="BJ598" i="1"/>
  <c r="BM598" i="1" s="1"/>
  <c r="BP598" i="1" s="1"/>
  <c r="BN502" i="1"/>
  <c r="BJ502" i="1"/>
  <c r="BM502" i="1" s="1"/>
  <c r="BP502" i="1" s="1"/>
  <c r="BJ770" i="1"/>
  <c r="BM770" i="1" s="1"/>
  <c r="BJ446" i="1"/>
  <c r="BM446" i="1" s="1"/>
  <c r="BP446" i="1" s="1"/>
  <c r="BN210" i="1"/>
  <c r="BJ210" i="1"/>
  <c r="BM210" i="1" s="1"/>
  <c r="BP210" i="1" s="1"/>
  <c r="BJ464" i="1"/>
  <c r="BM464" i="1" s="1"/>
  <c r="BN202" i="1"/>
  <c r="BJ202" i="1"/>
  <c r="BM202" i="1" s="1"/>
  <c r="BP202" i="1" s="1"/>
  <c r="BJ428" i="1"/>
  <c r="BM428" i="1" s="1"/>
  <c r="BJ1012" i="1"/>
  <c r="BM1012" i="1" s="1"/>
  <c r="BN393" i="1"/>
  <c r="BJ393" i="1"/>
  <c r="BM393" i="1" s="1"/>
  <c r="BP393" i="1" s="1"/>
  <c r="BJ60" i="1"/>
  <c r="BM60" i="1" s="1"/>
  <c r="BN716" i="1"/>
  <c r="BJ716" i="1"/>
  <c r="BM716" i="1" s="1"/>
  <c r="BP716" i="1" s="1"/>
  <c r="BN945" i="1"/>
  <c r="BJ945" i="1"/>
  <c r="BM945" i="1" s="1"/>
  <c r="BP945" i="1" s="1"/>
  <c r="BJ376" i="1"/>
  <c r="BM376" i="1" s="1"/>
  <c r="BN518" i="1"/>
  <c r="BJ518" i="1"/>
  <c r="BM518" i="1" s="1"/>
  <c r="BP518" i="1" s="1"/>
  <c r="BN316" i="1"/>
  <c r="BJ316" i="1"/>
  <c r="BM316" i="1" s="1"/>
  <c r="BP316" i="1" s="1"/>
  <c r="BJ326" i="1"/>
  <c r="BM326" i="1" s="1"/>
  <c r="BN248" i="1"/>
  <c r="BJ248" i="1"/>
  <c r="BM248" i="1" s="1"/>
  <c r="BP248" i="1" s="1"/>
  <c r="BJ893" i="1"/>
  <c r="BM893" i="1" s="1"/>
  <c r="BN782" i="1"/>
  <c r="BJ782" i="1"/>
  <c r="BM782" i="1" s="1"/>
  <c r="BP782" i="1" s="1"/>
  <c r="BN496" i="1"/>
  <c r="BJ496" i="1"/>
  <c r="BM496" i="1" s="1"/>
  <c r="BP496" i="1" s="1"/>
  <c r="BJ756" i="1"/>
  <c r="BM756" i="1" s="1"/>
  <c r="BJ763" i="1"/>
  <c r="BM763" i="1" s="1"/>
  <c r="BJ78" i="1"/>
  <c r="BM78" i="1" s="1"/>
  <c r="BN152" i="1"/>
  <c r="BJ152" i="1"/>
  <c r="BM152" i="1" s="1"/>
  <c r="BP152" i="1" s="1"/>
  <c r="BL152" i="1"/>
  <c r="BO152" i="1" s="1"/>
  <c r="BJ875" i="1"/>
  <c r="BM875" i="1" s="1"/>
  <c r="BN793" i="1"/>
  <c r="BJ793" i="1"/>
  <c r="BM793" i="1" s="1"/>
  <c r="BP793" i="1" s="1"/>
  <c r="BN836" i="1"/>
  <c r="BJ836" i="1"/>
  <c r="BM836" i="1" s="1"/>
  <c r="BP836" i="1" s="1"/>
  <c r="BJ830" i="1"/>
  <c r="BM830" i="1" s="1"/>
  <c r="BN894" i="1"/>
  <c r="BJ894" i="1"/>
  <c r="BM894" i="1" s="1"/>
  <c r="BP894" i="1" s="1"/>
  <c r="BJ1134" i="1"/>
  <c r="BM1134" i="1" s="1"/>
  <c r="BN757" i="1"/>
  <c r="BJ757" i="1"/>
  <c r="BM757" i="1" s="1"/>
  <c r="BP757" i="1" s="1"/>
  <c r="BJ1011" i="1"/>
  <c r="BM1011" i="1" s="1"/>
  <c r="BJ79" i="1"/>
  <c r="BM79" i="1" s="1"/>
  <c r="BP79" i="1" s="1"/>
  <c r="BJ968" i="1"/>
  <c r="BM968" i="1" s="1"/>
  <c r="BN273" i="1"/>
  <c r="BJ273" i="1"/>
  <c r="BM273" i="1" s="1"/>
  <c r="BP273" i="1" s="1"/>
  <c r="BJ861" i="1"/>
  <c r="BM861" i="1" s="1"/>
  <c r="BJ395" i="1"/>
  <c r="BM395" i="1" s="1"/>
  <c r="BJ1149" i="1"/>
  <c r="BM1149" i="1" s="1"/>
  <c r="BN734" i="1"/>
  <c r="BJ734" i="1"/>
  <c r="BM734" i="1" s="1"/>
  <c r="BP734" i="1" s="1"/>
  <c r="BN501" i="1"/>
  <c r="BJ501" i="1"/>
  <c r="BM501" i="1" s="1"/>
  <c r="BP501" i="1" s="1"/>
  <c r="BJ201" i="1"/>
  <c r="BM201" i="1" s="1"/>
  <c r="BJ1061" i="1"/>
  <c r="BM1061" i="1" s="1"/>
  <c r="BJ1096" i="1"/>
  <c r="BM1096" i="1" s="1"/>
  <c r="BN116" i="1"/>
  <c r="BJ116" i="1"/>
  <c r="BM116" i="1" s="1"/>
  <c r="BP116" i="1" s="1"/>
  <c r="BN1146" i="1"/>
  <c r="BJ1146" i="1"/>
  <c r="BM1146" i="1" s="1"/>
  <c r="BP1146" i="1" s="1"/>
  <c r="BN841" i="1"/>
  <c r="BJ841" i="1"/>
  <c r="BM841" i="1" s="1"/>
  <c r="BP841" i="1" s="1"/>
  <c r="BN317" i="1"/>
  <c r="BJ317" i="1"/>
  <c r="BM317" i="1" s="1"/>
  <c r="BP317" i="1" s="1"/>
  <c r="BN604" i="1"/>
  <c r="BJ604" i="1"/>
  <c r="BM604" i="1" s="1"/>
  <c r="BP604" i="1" s="1"/>
  <c r="BN1048" i="1"/>
  <c r="BJ1048" i="1"/>
  <c r="BM1048" i="1" s="1"/>
  <c r="BN717" i="1"/>
  <c r="BJ717" i="1"/>
  <c r="BM717" i="1" s="1"/>
  <c r="BP717" i="1" s="1"/>
  <c r="BN1119" i="1"/>
  <c r="BJ1119" i="1"/>
  <c r="BM1119" i="1" s="1"/>
  <c r="BP1119" i="1" s="1"/>
  <c r="BJ25" i="1"/>
  <c r="BM25" i="1" s="1"/>
  <c r="BL25" i="1"/>
  <c r="BO25" i="1" s="1"/>
  <c r="BN1109" i="1"/>
  <c r="BJ1109" i="1"/>
  <c r="BM1109" i="1" s="1"/>
  <c r="BP1109" i="1" s="1"/>
  <c r="BJ510" i="1"/>
  <c r="BM510" i="1" s="1"/>
  <c r="BJ220" i="1"/>
  <c r="BM220" i="1" s="1"/>
  <c r="BN601" i="1"/>
  <c r="BJ601" i="1"/>
  <c r="BM601" i="1" s="1"/>
  <c r="BP601" i="1" s="1"/>
  <c r="BN1162" i="1"/>
  <c r="BJ1162" i="1"/>
  <c r="BM1162" i="1" s="1"/>
  <c r="BP1162" i="1" s="1"/>
  <c r="BJ773" i="1"/>
  <c r="BM773" i="1" s="1"/>
  <c r="BN361" i="1"/>
  <c r="BJ361" i="1"/>
  <c r="BM361" i="1" s="1"/>
  <c r="BP361" i="1" s="1"/>
  <c r="BJ145" i="1"/>
  <c r="BM145" i="1" s="1"/>
  <c r="BN883" i="1"/>
  <c r="BJ883" i="1"/>
  <c r="BM883" i="1" s="1"/>
  <c r="BP883" i="1" s="1"/>
  <c r="BJ454" i="1"/>
  <c r="BM454" i="1" s="1"/>
  <c r="BN172" i="1"/>
  <c r="BJ172" i="1"/>
  <c r="BM172" i="1" s="1"/>
  <c r="BP172" i="1" s="1"/>
  <c r="BJ603" i="1"/>
  <c r="BM603" i="1" s="1"/>
  <c r="BN82" i="1"/>
  <c r="BJ82" i="1"/>
  <c r="BM82" i="1" s="1"/>
  <c r="BP82" i="1" s="1"/>
  <c r="BJ1103" i="1"/>
  <c r="BM1103" i="1" s="1"/>
  <c r="BP1103" i="1" s="1"/>
  <c r="BJ89" i="1"/>
  <c r="BM89" i="1" s="1"/>
  <c r="BN521" i="1"/>
  <c r="BJ521" i="1"/>
  <c r="BM521" i="1" s="1"/>
  <c r="BP521" i="1" s="1"/>
  <c r="BN687" i="1"/>
  <c r="BJ687" i="1"/>
  <c r="BM687" i="1" s="1"/>
  <c r="BP687" i="1" s="1"/>
  <c r="BN605" i="1"/>
  <c r="BJ605" i="1"/>
  <c r="BM605" i="1" s="1"/>
  <c r="BP605" i="1" s="1"/>
  <c r="BN232" i="1"/>
  <c r="BJ232" i="1"/>
  <c r="BM232" i="1" s="1"/>
  <c r="BP232" i="1" s="1"/>
  <c r="BN96" i="1"/>
  <c r="BJ96" i="1"/>
  <c r="BM96" i="1" s="1"/>
  <c r="BP96" i="1" s="1"/>
  <c r="BN443" i="1"/>
  <c r="BJ443" i="1"/>
  <c r="BM443" i="1" s="1"/>
  <c r="BP443" i="1" s="1"/>
  <c r="BJ282" i="1"/>
  <c r="BM282" i="1" s="1"/>
  <c r="BN462" i="1"/>
  <c r="BJ462" i="1"/>
  <c r="BM462" i="1" s="1"/>
  <c r="BP462" i="1" s="1"/>
  <c r="BJ932" i="1"/>
  <c r="BM932" i="1" s="1"/>
  <c r="BJ207" i="1"/>
  <c r="BM207" i="1" s="1"/>
  <c r="BN651" i="1"/>
  <c r="BJ651" i="1"/>
  <c r="BM651" i="1" s="1"/>
  <c r="BP651" i="1" s="1"/>
  <c r="BN555" i="1"/>
  <c r="BJ555" i="1"/>
  <c r="BM555" i="1" s="1"/>
  <c r="BP555" i="1" s="1"/>
  <c r="BJ658" i="1"/>
  <c r="BM658" i="1" s="1"/>
  <c r="BJ514" i="1"/>
  <c r="BM514" i="1" s="1"/>
  <c r="BN562" i="1"/>
  <c r="BJ562" i="1"/>
  <c r="BM562" i="1" s="1"/>
  <c r="BP562" i="1" s="1"/>
  <c r="BJ1128" i="1"/>
  <c r="BM1128" i="1" s="1"/>
  <c r="BJ937" i="1"/>
  <c r="BM937" i="1" s="1"/>
  <c r="BN498" i="1"/>
  <c r="BJ498" i="1"/>
  <c r="BM498" i="1" s="1"/>
  <c r="BP498" i="1" s="1"/>
  <c r="BN971" i="1"/>
  <c r="BJ971" i="1"/>
  <c r="BM971" i="1" s="1"/>
  <c r="BP971" i="1" s="1"/>
  <c r="BJ920" i="1"/>
  <c r="BM920" i="1" s="1"/>
  <c r="BJ421" i="1"/>
  <c r="BM421" i="1" s="1"/>
  <c r="BN233" i="1"/>
  <c r="BJ233" i="1"/>
  <c r="BM233" i="1" s="1"/>
  <c r="BP233" i="1" s="1"/>
  <c r="BJ8" i="1"/>
  <c r="BM8" i="1" s="1"/>
  <c r="BN956" i="1"/>
  <c r="BJ956" i="1"/>
  <c r="BM956" i="1" s="1"/>
  <c r="BP956" i="1" s="1"/>
  <c r="BJ472" i="1"/>
  <c r="BM472" i="1" s="1"/>
  <c r="BN436" i="1"/>
  <c r="BJ436" i="1"/>
  <c r="BM436" i="1" s="1"/>
  <c r="BP436" i="1" s="1"/>
  <c r="BN77" i="1"/>
  <c r="BJ77" i="1"/>
  <c r="BM77" i="1" s="1"/>
  <c r="BP77" i="1" s="1"/>
  <c r="BJ954" i="1"/>
  <c r="BM954" i="1" s="1"/>
  <c r="BN643" i="1"/>
  <c r="BJ643" i="1"/>
  <c r="BM643" i="1" s="1"/>
  <c r="BP643" i="1" s="1"/>
  <c r="BJ1098" i="1"/>
  <c r="BM1098" i="1" s="1"/>
  <c r="BJ1014" i="1"/>
  <c r="BM1014" i="1" s="1"/>
  <c r="BJ727" i="1"/>
  <c r="BM727" i="1" s="1"/>
  <c r="BJ135" i="1"/>
  <c r="BM135" i="1" s="1"/>
  <c r="BN863" i="1"/>
  <c r="BJ863" i="1"/>
  <c r="BM863" i="1" s="1"/>
  <c r="BP863" i="1" s="1"/>
  <c r="BN955" i="1"/>
  <c r="BJ955" i="1"/>
  <c r="BM955" i="1" s="1"/>
  <c r="BP955" i="1" s="1"/>
  <c r="BN924" i="1"/>
  <c r="BJ924" i="1"/>
  <c r="BM924" i="1" s="1"/>
  <c r="BP924" i="1" s="1"/>
  <c r="BJ482" i="1"/>
  <c r="BM482" i="1" s="1"/>
  <c r="BJ1009" i="1"/>
  <c r="BM1009" i="1" s="1"/>
  <c r="BN408" i="1"/>
  <c r="BJ408" i="1"/>
  <c r="BM408" i="1" s="1"/>
  <c r="BP408" i="1" s="1"/>
  <c r="BJ266" i="1"/>
  <c r="BM266" i="1" s="1"/>
  <c r="BJ264" i="1"/>
  <c r="BM264" i="1" s="1"/>
  <c r="BJ419" i="1"/>
  <c r="BM419" i="1" s="1"/>
  <c r="BN599" i="1"/>
  <c r="BJ599" i="1"/>
  <c r="BM599" i="1" s="1"/>
  <c r="BP599" i="1" s="1"/>
  <c r="BN842" i="1"/>
  <c r="BJ842" i="1"/>
  <c r="BM842" i="1" s="1"/>
  <c r="BP842" i="1" s="1"/>
  <c r="BN759" i="1"/>
  <c r="BJ759" i="1"/>
  <c r="BM759" i="1" s="1"/>
  <c r="BP759" i="1" s="1"/>
  <c r="BJ723" i="1"/>
  <c r="BM723" i="1" s="1"/>
  <c r="BN373" i="1"/>
  <c r="BJ373" i="1"/>
  <c r="BM373" i="1" s="1"/>
  <c r="BP373" i="1" s="1"/>
  <c r="BN284" i="1"/>
  <c r="BJ284" i="1"/>
  <c r="BM284" i="1" s="1"/>
  <c r="BP284" i="1" s="1"/>
  <c r="BN11" i="1"/>
  <c r="BJ11" i="1"/>
  <c r="BM11" i="1" s="1"/>
  <c r="BP11" i="1" s="1"/>
  <c r="BJ910" i="1"/>
  <c r="BM910" i="1" s="1"/>
  <c r="BL910" i="1"/>
  <c r="BO910" i="1" s="1"/>
  <c r="BJ179" i="1"/>
  <c r="BM179" i="1" s="1"/>
  <c r="BJ247" i="1"/>
  <c r="BM247" i="1" s="1"/>
  <c r="BJ499" i="1"/>
  <c r="BM499" i="1" s="1"/>
  <c r="BN966" i="1"/>
  <c r="BJ966" i="1"/>
  <c r="BM966" i="1" s="1"/>
  <c r="BP966" i="1" s="1"/>
  <c r="BJ772" i="1"/>
  <c r="BM772" i="1" s="1"/>
  <c r="BJ577" i="1"/>
  <c r="BM577" i="1" s="1"/>
  <c r="BN913" i="1"/>
  <c r="BJ913" i="1"/>
  <c r="BM913" i="1" s="1"/>
  <c r="BP913" i="1" s="1"/>
  <c r="BJ62" i="1"/>
  <c r="BM62" i="1" s="1"/>
  <c r="BN683" i="1"/>
  <c r="BL683" i="1"/>
  <c r="BO683" i="1" s="1"/>
  <c r="BJ683" i="1"/>
  <c r="BM683" i="1" s="1"/>
  <c r="BP683" i="1" s="1"/>
  <c r="BN163" i="1"/>
  <c r="BJ163" i="1"/>
  <c r="BM163" i="1" s="1"/>
  <c r="BP163" i="1" s="1"/>
  <c r="BN917" i="1"/>
  <c r="BJ917" i="1"/>
  <c r="BM917" i="1" s="1"/>
  <c r="BP917" i="1" s="1"/>
  <c r="BJ285" i="1"/>
  <c r="BM285" i="1" s="1"/>
  <c r="BN447" i="1"/>
  <c r="BJ447" i="1"/>
  <c r="BM447" i="1" s="1"/>
  <c r="BP447" i="1" s="1"/>
  <c r="BJ1126" i="1"/>
  <c r="BM1126" i="1" s="1"/>
  <c r="BN844" i="1"/>
  <c r="BJ844" i="1"/>
  <c r="BM844" i="1" s="1"/>
  <c r="BP844" i="1" s="1"/>
  <c r="BN186" i="1"/>
  <c r="BJ186" i="1"/>
  <c r="BM186" i="1" s="1"/>
  <c r="BP186" i="1" s="1"/>
  <c r="BJ1127" i="1"/>
  <c r="BM1127" i="1" s="1"/>
  <c r="BN151" i="1"/>
  <c r="BJ151" i="1"/>
  <c r="BM151" i="1" s="1"/>
  <c r="BP151" i="1" s="1"/>
  <c r="BN146" i="1"/>
  <c r="BJ146" i="1"/>
  <c r="BM146" i="1" s="1"/>
  <c r="BP146" i="1" s="1"/>
  <c r="BN491" i="1"/>
  <c r="BJ491" i="1"/>
  <c r="BM491" i="1" s="1"/>
  <c r="BP491" i="1" s="1"/>
  <c r="BN556" i="1"/>
  <c r="BJ556" i="1"/>
  <c r="BM556" i="1" s="1"/>
  <c r="BP556" i="1" s="1"/>
  <c r="BN755" i="1"/>
  <c r="BJ755" i="1"/>
  <c r="BM755" i="1" s="1"/>
  <c r="BP755" i="1" s="1"/>
  <c r="BJ964" i="1"/>
  <c r="BM964" i="1" s="1"/>
  <c r="BJ911" i="1"/>
  <c r="BM911" i="1" s="1"/>
  <c r="BL911" i="1"/>
  <c r="BO911" i="1" s="1"/>
  <c r="BN287" i="1"/>
  <c r="BJ287" i="1"/>
  <c r="BM287" i="1" s="1"/>
  <c r="BP287" i="1" s="1"/>
  <c r="BN477" i="1"/>
  <c r="BJ477" i="1"/>
  <c r="BM477" i="1" s="1"/>
  <c r="BP477" i="1" s="1"/>
  <c r="BJ929" i="1"/>
  <c r="BM929" i="1" s="1"/>
  <c r="BJ484" i="1"/>
  <c r="BM484" i="1" s="1"/>
  <c r="BN461" i="1"/>
  <c r="BJ461" i="1"/>
  <c r="BM461" i="1" s="1"/>
  <c r="BP461" i="1" s="1"/>
  <c r="BJ490" i="1"/>
  <c r="BM490" i="1" s="1"/>
  <c r="BN881" i="1"/>
  <c r="BJ881" i="1"/>
  <c r="BM881" i="1" s="1"/>
  <c r="BP881" i="1" s="1"/>
  <c r="BJ523" i="1"/>
  <c r="BM523" i="1" s="1"/>
  <c r="BN746" i="1"/>
  <c r="BJ746" i="1"/>
  <c r="BM746" i="1" s="1"/>
  <c r="BP746" i="1" s="1"/>
  <c r="BJ762" i="1"/>
  <c r="BM762" i="1" s="1"/>
  <c r="BJ337" i="1"/>
  <c r="BM337" i="1" s="1"/>
  <c r="BJ97" i="1"/>
  <c r="BM97" i="1" s="1"/>
  <c r="BJ720" i="1"/>
  <c r="BM720" i="1" s="1"/>
  <c r="BJ1129" i="1"/>
  <c r="BM1129" i="1" s="1"/>
  <c r="BJ55" i="1"/>
  <c r="BM55" i="1" s="1"/>
  <c r="BN901" i="1"/>
  <c r="BJ901" i="1"/>
  <c r="BM901" i="1" s="1"/>
  <c r="BP901" i="1" s="1"/>
  <c r="BJ942" i="1"/>
  <c r="BM942" i="1" s="1"/>
  <c r="BN992" i="1"/>
  <c r="BJ992" i="1"/>
  <c r="BM992" i="1" s="1"/>
  <c r="BP992" i="1" s="1"/>
  <c r="BJ957" i="1"/>
  <c r="BM957" i="1" s="1"/>
  <c r="BJ307" i="1"/>
  <c r="BM307" i="1" s="1"/>
  <c r="BN930" i="1"/>
  <c r="BJ930" i="1"/>
  <c r="BM930" i="1" s="1"/>
  <c r="BP930" i="1" s="1"/>
  <c r="BN396" i="1"/>
  <c r="BJ396" i="1"/>
  <c r="BM396" i="1" s="1"/>
  <c r="BP396" i="1" s="1"/>
  <c r="BJ838" i="1"/>
  <c r="BM838" i="1" s="1"/>
  <c r="BN246" i="1"/>
  <c r="BJ246" i="1"/>
  <c r="BM246" i="1" s="1"/>
  <c r="BP246" i="1" s="1"/>
  <c r="BJ103" i="1"/>
  <c r="BM103" i="1" s="1"/>
  <c r="BN239" i="1"/>
  <c r="BJ239" i="1"/>
  <c r="BM239" i="1" s="1"/>
  <c r="BP239" i="1" s="1"/>
  <c r="BJ509" i="1"/>
  <c r="BM509" i="1" s="1"/>
  <c r="BJ418" i="1"/>
  <c r="BM418" i="1" s="1"/>
  <c r="BJ442" i="1"/>
  <c r="BM442" i="1" s="1"/>
  <c r="BN972" i="1"/>
  <c r="BJ972" i="1"/>
  <c r="BM972" i="1" s="1"/>
  <c r="BP972" i="1" s="1"/>
  <c r="BJ783" i="1"/>
  <c r="BM783" i="1" s="1"/>
  <c r="BJ357" i="1"/>
  <c r="BM357" i="1" s="1"/>
  <c r="BN692" i="1"/>
  <c r="BJ692" i="1"/>
  <c r="BM692" i="1" s="1"/>
  <c r="BP692" i="1" s="1"/>
  <c r="BL692" i="1"/>
  <c r="BO692" i="1" s="1"/>
  <c r="BJ592" i="1"/>
  <c r="BM592" i="1" s="1"/>
  <c r="BJ878" i="1"/>
  <c r="BM878" i="1" s="1"/>
  <c r="BJ784" i="1"/>
  <c r="BM784" i="1" s="1"/>
  <c r="BJ57" i="1"/>
  <c r="BM57" i="1" s="1"/>
  <c r="BN1058" i="1"/>
  <c r="BJ1058" i="1"/>
  <c r="BM1058" i="1" s="1"/>
  <c r="BP1058" i="1" s="1"/>
  <c r="BN87" i="1"/>
  <c r="BJ87" i="1"/>
  <c r="BM87" i="1" s="1"/>
  <c r="BP87" i="1" s="1"/>
  <c r="BJ914" i="1"/>
  <c r="BM914" i="1" s="1"/>
  <c r="BN558" i="1"/>
  <c r="BJ558" i="1"/>
  <c r="BM558" i="1" s="1"/>
  <c r="BP558" i="1" s="1"/>
  <c r="BJ455" i="1"/>
  <c r="BM455" i="1" s="1"/>
  <c r="BJ117" i="1"/>
  <c r="BM117" i="1" s="1"/>
  <c r="BJ926" i="1"/>
  <c r="BM926" i="1" s="1"/>
  <c r="BP926" i="1" s="1"/>
  <c r="BN76" i="1"/>
  <c r="BJ76" i="1"/>
  <c r="BM76" i="1" s="1"/>
  <c r="BP76" i="1" s="1"/>
  <c r="BN375" i="1"/>
  <c r="BJ375" i="1"/>
  <c r="BM375" i="1" s="1"/>
  <c r="BP375" i="1" s="1"/>
  <c r="BN1136" i="1"/>
  <c r="BJ1136" i="1"/>
  <c r="BM1136" i="1" s="1"/>
  <c r="BP1136" i="1" s="1"/>
  <c r="BN664" i="1"/>
  <c r="BJ664" i="1"/>
  <c r="BM664" i="1" s="1"/>
  <c r="BP664" i="1" s="1"/>
  <c r="BJ74" i="1"/>
  <c r="BM74" i="1" s="1"/>
  <c r="BJ203" i="1"/>
  <c r="BM203" i="1" s="1"/>
  <c r="BJ672" i="1"/>
  <c r="BM672" i="1" s="1"/>
  <c r="BJ915" i="1"/>
  <c r="BM915" i="1" s="1"/>
  <c r="BJ673" i="1"/>
  <c r="BM673" i="1" s="1"/>
  <c r="BJ857" i="1"/>
  <c r="BM857" i="1" s="1"/>
  <c r="BJ403" i="1"/>
  <c r="BM403" i="1" s="1"/>
  <c r="BJ494" i="1"/>
  <c r="BM494" i="1" s="1"/>
  <c r="BJ465" i="1"/>
  <c r="BM465" i="1" s="1"/>
  <c r="BJ422" i="1"/>
  <c r="BM422" i="1" s="1"/>
  <c r="BN481" i="1"/>
  <c r="BJ481" i="1"/>
  <c r="BM481" i="1" s="1"/>
  <c r="BP481" i="1" s="1"/>
  <c r="BJ1115" i="1"/>
  <c r="BM1115" i="1" s="1"/>
  <c r="BN666" i="1"/>
  <c r="BJ666" i="1"/>
  <c r="BM666" i="1" s="1"/>
  <c r="BP666" i="1" s="1"/>
  <c r="BJ98" i="1"/>
  <c r="BM98" i="1" s="1"/>
  <c r="BJ318" i="1"/>
  <c r="BM318" i="1" s="1"/>
  <c r="BN805" i="1"/>
  <c r="BJ805" i="1"/>
  <c r="BM805" i="1" s="1"/>
  <c r="BP805" i="1" s="1"/>
  <c r="BN925" i="1"/>
  <c r="BJ925" i="1"/>
  <c r="BM925" i="1" s="1"/>
  <c r="BP925" i="1" s="1"/>
  <c r="BJ1116" i="1"/>
  <c r="BM1116" i="1" s="1"/>
  <c r="BN411" i="1"/>
  <c r="BJ411" i="1"/>
  <c r="BM411" i="1" s="1"/>
  <c r="BP411" i="1" s="1"/>
  <c r="BJ715" i="1"/>
  <c r="BM715" i="1" s="1"/>
  <c r="BN1163" i="1"/>
  <c r="BJ1163" i="1"/>
  <c r="BM1163" i="1" s="1"/>
  <c r="BP1163" i="1" s="1"/>
  <c r="BN312" i="1"/>
  <c r="BJ312" i="1"/>
  <c r="BM312" i="1" s="1"/>
  <c r="BP312" i="1" s="1"/>
  <c r="BJ191" i="1"/>
  <c r="BM191" i="1" s="1"/>
  <c r="BJ1049" i="1"/>
  <c r="BM1049" i="1" s="1"/>
  <c r="BN457" i="1"/>
  <c r="BJ457" i="1"/>
  <c r="BM457" i="1" s="1"/>
  <c r="BP457" i="1" s="1"/>
  <c r="BJ189" i="1"/>
  <c r="BM189" i="1" s="1"/>
  <c r="BL189" i="1"/>
  <c r="BO189" i="1" s="1"/>
  <c r="BN229" i="1"/>
  <c r="BJ229" i="1"/>
  <c r="BM229" i="1" s="1"/>
  <c r="BP229" i="1" s="1"/>
  <c r="BN884" i="1"/>
  <c r="BJ884" i="1"/>
  <c r="BM884" i="1" s="1"/>
  <c r="BP884" i="1" s="1"/>
  <c r="BN1065" i="1"/>
  <c r="BJ1065" i="1"/>
  <c r="BM1065" i="1" s="1"/>
  <c r="BP1065" i="1" s="1"/>
  <c r="BJ504" i="1"/>
  <c r="BM504" i="1" s="1"/>
  <c r="BN800" i="1"/>
  <c r="BL800" i="1"/>
  <c r="BO800" i="1" s="1"/>
  <c r="BJ800" i="1"/>
  <c r="BM800" i="1" s="1"/>
  <c r="BP800" i="1" s="1"/>
  <c r="BJ144" i="1"/>
  <c r="BM144" i="1" s="1"/>
  <c r="BJ459" i="1"/>
  <c r="BM459" i="1" s="1"/>
  <c r="BN424" i="1"/>
  <c r="BJ424" i="1"/>
  <c r="BM424" i="1" s="1"/>
  <c r="BP424" i="1" s="1"/>
  <c r="BN615" i="1"/>
  <c r="BJ615" i="1"/>
  <c r="BM615" i="1" s="1"/>
  <c r="BP615" i="1" s="1"/>
  <c r="BJ1112" i="1"/>
  <c r="BM1112" i="1" s="1"/>
  <c r="BJ9" i="1"/>
  <c r="BM9" i="1" s="1"/>
  <c r="BJ1132" i="1"/>
  <c r="BM1132" i="1" s="1"/>
  <c r="BJ993" i="1"/>
  <c r="BM993" i="1" s="1"/>
  <c r="BN593" i="1"/>
  <c r="BJ593" i="1"/>
  <c r="BM593" i="1" s="1"/>
  <c r="BP593" i="1" s="1"/>
  <c r="BJ200" i="1"/>
  <c r="BM200" i="1" s="1"/>
  <c r="BP200" i="1" s="1"/>
  <c r="BL200" i="1"/>
  <c r="BO200" i="1" s="1"/>
  <c r="BJ1046" i="1"/>
  <c r="BM1046" i="1" s="1"/>
  <c r="BN423" i="1"/>
  <c r="BJ423" i="1"/>
  <c r="BM423" i="1" s="1"/>
  <c r="BP423" i="1" s="1"/>
  <c r="BJ402" i="1"/>
  <c r="BM402" i="1" s="1"/>
  <c r="BN313" i="1"/>
  <c r="BJ313" i="1"/>
  <c r="BM313" i="1" s="1"/>
  <c r="BP313" i="1" s="1"/>
  <c r="BJ1157" i="1"/>
  <c r="BM1157" i="1" s="1"/>
  <c r="BN781" i="1"/>
  <c r="BJ781" i="1"/>
  <c r="BM781" i="1" s="1"/>
  <c r="BP781" i="1" s="1"/>
  <c r="BL781" i="1"/>
  <c r="BO781" i="1" s="1"/>
  <c r="BN434" i="1"/>
  <c r="BJ434" i="1"/>
  <c r="BM434" i="1" s="1"/>
  <c r="BP434" i="1" s="1"/>
  <c r="BN228" i="1"/>
  <c r="BJ228" i="1"/>
  <c r="BM228" i="1" s="1"/>
  <c r="BP228" i="1" s="1"/>
  <c r="BJ865" i="1"/>
  <c r="BM865" i="1" s="1"/>
  <c r="BJ580" i="1"/>
  <c r="BM580" i="1" s="1"/>
  <c r="BJ1013" i="1"/>
  <c r="BM1013" i="1" s="1"/>
  <c r="BN164" i="1"/>
  <c r="BJ164" i="1"/>
  <c r="BM164" i="1" s="1"/>
  <c r="BP164" i="1" s="1"/>
  <c r="BJ413" i="1"/>
  <c r="BM413" i="1" s="1"/>
  <c r="BJ467" i="1"/>
  <c r="BM467" i="1" s="1"/>
  <c r="BN906" i="1"/>
  <c r="BJ906" i="1"/>
  <c r="BM906" i="1" s="1"/>
  <c r="BP906" i="1" s="1"/>
  <c r="BN378" i="1"/>
  <c r="BJ378" i="1"/>
  <c r="BM378" i="1" s="1"/>
  <c r="BP378" i="1" s="1"/>
  <c r="BJ613" i="1"/>
  <c r="BM613" i="1" s="1"/>
  <c r="BJ554" i="1"/>
  <c r="BM554" i="1" s="1"/>
  <c r="BN1145" i="1"/>
  <c r="BJ1145" i="1"/>
  <c r="BM1145" i="1" s="1"/>
  <c r="BP1145" i="1" s="1"/>
  <c r="BN1113" i="1"/>
  <c r="BJ1113" i="1"/>
  <c r="BM1113" i="1" s="1"/>
  <c r="BP1113" i="1" s="1"/>
  <c r="BN88" i="1"/>
  <c r="BJ88" i="1"/>
  <c r="BM88" i="1" s="1"/>
  <c r="BP88" i="1" s="1"/>
  <c r="BO199" i="1"/>
  <c r="BN199" i="1"/>
  <c r="BN180" i="1"/>
  <c r="BN205" i="1"/>
  <c r="BN74" i="1"/>
  <c r="BN395" i="1"/>
  <c r="BN355" i="1"/>
  <c r="BN1061" i="1"/>
  <c r="BN236" i="1"/>
  <c r="BN354" i="1"/>
  <c r="BN25" i="1"/>
  <c r="BN510" i="1"/>
  <c r="BN318" i="1"/>
  <c r="BN380" i="1"/>
  <c r="BN168" i="1"/>
  <c r="BN1066" i="1"/>
  <c r="BN1103" i="1"/>
  <c r="BN834" i="1"/>
  <c r="BN689" i="1"/>
  <c r="BN514" i="1"/>
  <c r="BN224" i="1"/>
  <c r="BN368" i="1"/>
  <c r="BN1098" i="1"/>
  <c r="BN727" i="1"/>
  <c r="BN482" i="1"/>
  <c r="BN60" i="1"/>
  <c r="BN179" i="1"/>
  <c r="BN247" i="1"/>
  <c r="BN772" i="1"/>
  <c r="BN577" i="1"/>
  <c r="BN62" i="1"/>
  <c r="BN285" i="1"/>
  <c r="BN1126" i="1"/>
  <c r="BN1127" i="1"/>
  <c r="BN964" i="1"/>
  <c r="BN911" i="1"/>
  <c r="BN929" i="1"/>
  <c r="BN484" i="1"/>
  <c r="BN490" i="1"/>
  <c r="BN523" i="1"/>
  <c r="BN762" i="1"/>
  <c r="BN337" i="1"/>
  <c r="BN97" i="1"/>
  <c r="BN720" i="1"/>
  <c r="BN1129" i="1"/>
  <c r="BN55" i="1"/>
  <c r="BN942" i="1"/>
  <c r="BN957" i="1"/>
  <c r="BN307" i="1"/>
  <c r="BN838" i="1"/>
  <c r="BN103" i="1"/>
  <c r="BN509" i="1"/>
  <c r="BN418" i="1"/>
  <c r="BN442" i="1"/>
  <c r="BN783" i="1"/>
  <c r="BN357" i="1"/>
  <c r="BN592" i="1"/>
  <c r="BN878" i="1"/>
  <c r="BN784" i="1"/>
  <c r="BN57" i="1"/>
  <c r="BN914" i="1"/>
  <c r="BN1134" i="1"/>
  <c r="BN367" i="1"/>
  <c r="BN672" i="1"/>
  <c r="BN771" i="1"/>
  <c r="BN915" i="1"/>
  <c r="BN694" i="1"/>
  <c r="BN1096" i="1"/>
  <c r="BN494" i="1"/>
  <c r="BN680" i="1"/>
  <c r="BN1094" i="1"/>
  <c r="BN1047" i="1"/>
  <c r="BN1052" i="1"/>
  <c r="BN220" i="1"/>
  <c r="BN1088" i="1"/>
  <c r="BN145" i="1"/>
  <c r="BN742" i="1"/>
  <c r="BN89" i="1"/>
  <c r="BN86" i="1"/>
  <c r="BN1049" i="1"/>
  <c r="BN474" i="1"/>
  <c r="BN932" i="1"/>
  <c r="BN207" i="1"/>
  <c r="BN937" i="1"/>
  <c r="BN421" i="1"/>
  <c r="BN8" i="1"/>
  <c r="BN464" i="1"/>
  <c r="BN419" i="1"/>
  <c r="BN428" i="1"/>
  <c r="BN723" i="1"/>
  <c r="BN910" i="1"/>
  <c r="BN499" i="1"/>
  <c r="BN444" i="1"/>
  <c r="BN189" i="1"/>
  <c r="BN198" i="1"/>
  <c r="BN612" i="1"/>
  <c r="BN504" i="1"/>
  <c r="BN144" i="1"/>
  <c r="BN1161" i="1"/>
  <c r="BN459" i="1"/>
  <c r="BN174" i="1"/>
  <c r="BN437" i="1"/>
  <c r="BN1007" i="1"/>
  <c r="BN170" i="1"/>
  <c r="BN1112" i="1"/>
  <c r="BN628" i="1"/>
  <c r="BN81" i="1"/>
  <c r="BN9" i="1"/>
  <c r="BN1132" i="1"/>
  <c r="BN196" i="1"/>
  <c r="BN993" i="1"/>
  <c r="BN566" i="1"/>
  <c r="BN200" i="1"/>
  <c r="BN719" i="1"/>
  <c r="BN1046" i="1"/>
  <c r="BN876" i="1"/>
  <c r="BN1045" i="1"/>
  <c r="BN182" i="1"/>
  <c r="BN402" i="1"/>
  <c r="BN111" i="1"/>
  <c r="BN1157" i="1"/>
  <c r="BN865" i="1"/>
  <c r="BN580" i="1"/>
  <c r="BN1013" i="1"/>
  <c r="BN413" i="1"/>
  <c r="BN467" i="1"/>
  <c r="BN613" i="1"/>
  <c r="BN554" i="1"/>
  <c r="BN875" i="1"/>
  <c r="BN968" i="1"/>
  <c r="BN203" i="1"/>
  <c r="BN1149" i="1"/>
  <c r="BN201" i="1"/>
  <c r="BN403" i="1"/>
  <c r="BN465" i="1"/>
  <c r="BN676" i="1"/>
  <c r="BN773" i="1"/>
  <c r="BN603" i="1"/>
  <c r="BN880" i="1"/>
  <c r="BN515" i="1"/>
  <c r="BN954" i="1"/>
  <c r="BN1009" i="1"/>
  <c r="BN339" i="1"/>
  <c r="BN941" i="1"/>
  <c r="BN1071" i="1"/>
  <c r="BN162" i="1"/>
  <c r="BN989" i="1"/>
  <c r="BN923" i="1"/>
  <c r="BN1053" i="1"/>
  <c r="BN1107" i="1"/>
  <c r="BN212" i="1"/>
  <c r="BN1062" i="1"/>
  <c r="BN807" i="1"/>
  <c r="BN497" i="1"/>
  <c r="BN1010" i="1"/>
  <c r="BN371" i="1"/>
  <c r="BN967" i="1"/>
  <c r="BN1164" i="1"/>
  <c r="BN549" i="1"/>
  <c r="BN1160" i="1"/>
  <c r="BN926" i="1"/>
  <c r="BN830" i="1"/>
  <c r="BN922" i="1"/>
  <c r="BN226" i="1"/>
  <c r="BN861" i="1"/>
  <c r="BN663" i="1"/>
  <c r="BN1090" i="1"/>
  <c r="BN377" i="1"/>
  <c r="BN1116" i="1"/>
  <c r="BN1120" i="1"/>
  <c r="BN681" i="1"/>
  <c r="BN513" i="1"/>
  <c r="BN1128" i="1"/>
  <c r="BN920" i="1"/>
  <c r="BN472" i="1"/>
  <c r="BN135" i="1"/>
  <c r="BN264" i="1"/>
  <c r="BN452" i="1"/>
  <c r="BN991" i="1"/>
  <c r="BN1131" i="1"/>
  <c r="BN808" i="1"/>
  <c r="BN165" i="1"/>
  <c r="BN1093" i="1"/>
  <c r="BN860" i="1"/>
  <c r="BN944" i="1"/>
  <c r="BN570" i="1"/>
  <c r="BN78" i="1"/>
  <c r="BN143" i="1"/>
  <c r="BN806" i="1"/>
  <c r="BN310" i="1"/>
  <c r="BN829" i="1"/>
  <c r="BN828" i="1"/>
  <c r="BN336" i="1"/>
  <c r="BN877" i="1"/>
  <c r="BN26" i="1"/>
  <c r="BN754" i="1"/>
  <c r="BN1011" i="1"/>
  <c r="BN79" i="1"/>
  <c r="BN840" i="1"/>
  <c r="BN673" i="1"/>
  <c r="BN857" i="1"/>
  <c r="BN1102" i="1"/>
  <c r="BN422" i="1"/>
  <c r="BN1115" i="1"/>
  <c r="BN98" i="1"/>
  <c r="BN415" i="1"/>
  <c r="BN142" i="1"/>
  <c r="BN454" i="1"/>
  <c r="BN715" i="1"/>
  <c r="BN943" i="1"/>
  <c r="BN191" i="1"/>
  <c r="BN282" i="1"/>
  <c r="BN131" i="1"/>
  <c r="BN658" i="1"/>
  <c r="BN1014" i="1"/>
  <c r="BN770" i="1"/>
  <c r="BN446" i="1"/>
  <c r="BN266" i="1"/>
  <c r="BN1012" i="1"/>
  <c r="BN376" i="1"/>
  <c r="BN372" i="1"/>
  <c r="BN227" i="1"/>
  <c r="BN1095" i="1"/>
  <c r="BN748" i="1"/>
  <c r="BN453" i="1"/>
  <c r="BN476" i="1"/>
  <c r="BN931" i="1"/>
  <c r="BN837" i="1"/>
  <c r="BN779" i="1"/>
  <c r="BN606" i="1"/>
  <c r="BN471" i="1"/>
  <c r="BN866" i="1"/>
  <c r="BN326" i="1"/>
  <c r="BN455" i="1"/>
  <c r="BN893" i="1"/>
  <c r="BN969" i="1"/>
  <c r="BN756" i="1"/>
  <c r="BN117" i="1"/>
  <c r="BN763" i="1"/>
  <c r="BN362" i="1"/>
  <c r="BN1137" i="1"/>
  <c r="BN237" i="1"/>
  <c r="BN724" i="1"/>
  <c r="BN353" i="1"/>
  <c r="BN435" i="1"/>
  <c r="BN433" i="1"/>
  <c r="BN873" i="1"/>
  <c r="BN342" i="1"/>
  <c r="BN211" i="1"/>
  <c r="BN641" i="1"/>
  <c r="BN206" i="1"/>
  <c r="BN1089" i="1"/>
  <c r="BN775" i="1"/>
  <c r="BN892" i="1"/>
  <c r="BN167" i="1"/>
  <c r="BN150" i="1"/>
  <c r="BN750" i="1"/>
  <c r="BN181" i="1"/>
  <c r="BN1008" i="1"/>
  <c r="BN693" i="1"/>
  <c r="BN517" i="1"/>
  <c r="BN234" i="1"/>
  <c r="BN732" i="1"/>
  <c r="BN473" i="1"/>
  <c r="BN729" i="1"/>
  <c r="BN928" i="1"/>
  <c r="BN219" i="1"/>
  <c r="BN346" i="1"/>
  <c r="BN684" i="1"/>
  <c r="BN970" i="1"/>
  <c r="BN639" i="1"/>
  <c r="BN660" i="1"/>
  <c r="BN445" i="1"/>
  <c r="BN614" i="1"/>
  <c r="BN679" i="1"/>
  <c r="BN1005" i="1"/>
  <c r="BN520" i="1"/>
  <c r="BN27" i="1"/>
  <c r="BN563" i="1"/>
  <c r="BN1060" i="1"/>
  <c r="BN733" i="1"/>
  <c r="BN390" i="1"/>
  <c r="BN269" i="1"/>
  <c r="BN225" i="1"/>
  <c r="BN1124" i="1"/>
  <c r="BN769" i="1"/>
  <c r="BN508" i="1"/>
  <c r="BN58" i="1"/>
  <c r="BN52" i="1"/>
  <c r="BN634" i="1"/>
  <c r="BN1135" i="1"/>
  <c r="BN616" i="1"/>
  <c r="BN1073" i="1"/>
  <c r="BN1044" i="1"/>
  <c r="BN1165" i="1"/>
  <c r="BP1100" i="1"/>
  <c r="BP1099" i="1"/>
  <c r="BP668" i="1"/>
  <c r="BP136" i="1"/>
  <c r="BP677" i="1"/>
  <c r="BP879" i="1"/>
  <c r="BQ1115" i="1"/>
  <c r="BQ311" i="1"/>
  <c r="BQ830" i="1"/>
  <c r="BQ640" i="1"/>
  <c r="BQ562" i="1"/>
  <c r="BQ498" i="1"/>
  <c r="BQ1118" i="1"/>
  <c r="BQ1007" i="1"/>
  <c r="BQ929" i="1"/>
  <c r="BQ773" i="1"/>
  <c r="BQ309" i="1"/>
  <c r="BO916" i="1"/>
  <c r="BQ117" i="1"/>
  <c r="BQ141" i="1"/>
  <c r="BQ628" i="1"/>
  <c r="BO183" i="1"/>
  <c r="BQ572" i="1"/>
  <c r="BQ152" i="1"/>
  <c r="BQ270" i="1"/>
  <c r="BQ882" i="1"/>
  <c r="BQ25" i="1"/>
  <c r="BQ473" i="1"/>
  <c r="BQ800" i="1"/>
  <c r="BQ447" i="1"/>
  <c r="BQ318" i="1"/>
  <c r="BQ1005" i="1"/>
  <c r="BQ641" i="1"/>
  <c r="BQ96" i="1"/>
  <c r="BQ550" i="1"/>
  <c r="BQ926" i="1"/>
  <c r="BQ271" i="1"/>
  <c r="BQ230" i="1"/>
  <c r="BQ928" i="1"/>
  <c r="BQ718" i="1"/>
  <c r="BQ220" i="1"/>
  <c r="BQ864" i="1"/>
  <c r="BQ1037" i="1"/>
  <c r="BQ226" i="1"/>
  <c r="BQ873" i="1"/>
  <c r="BQ806" i="1"/>
  <c r="BQ490" i="1"/>
  <c r="BQ856" i="1"/>
  <c r="BQ753" i="1"/>
  <c r="BO369" i="1"/>
  <c r="BQ1009" i="1"/>
  <c r="BQ408" i="1"/>
  <c r="BQ877" i="1"/>
  <c r="BQ689" i="1"/>
  <c r="BQ474" i="1"/>
  <c r="BQ104" i="1"/>
  <c r="BQ555" i="1"/>
  <c r="BQ1030" i="1"/>
  <c r="BQ54" i="1"/>
  <c r="BQ844" i="1"/>
  <c r="BQ973" i="1"/>
  <c r="BQ208" i="1"/>
  <c r="BQ1132" i="1"/>
  <c r="BQ561" i="1"/>
  <c r="BQ1130" i="1"/>
  <c r="BQ341" i="1"/>
  <c r="BQ410" i="1"/>
  <c r="BQ1102" i="1"/>
  <c r="BQ116" i="1"/>
  <c r="BQ716" i="1"/>
  <c r="BQ191" i="1"/>
  <c r="BQ1049" i="1"/>
  <c r="BQ893" i="1"/>
  <c r="BQ1063" i="1"/>
  <c r="BQ670" i="1"/>
  <c r="BQ683" i="1"/>
  <c r="BQ756" i="1"/>
  <c r="BQ808" i="1"/>
  <c r="BQ233" i="1"/>
  <c r="BQ74" i="1"/>
  <c r="BQ81" i="1"/>
  <c r="BQ1060" i="1"/>
  <c r="BQ1043" i="1"/>
  <c r="BQ176" i="1"/>
  <c r="BQ462" i="1"/>
  <c r="BQ499" i="1"/>
  <c r="BQ913" i="1"/>
  <c r="BQ665" i="1"/>
  <c r="BQ795" i="1"/>
  <c r="BQ1067" i="1"/>
  <c r="BQ219" i="1"/>
  <c r="BQ190" i="1"/>
  <c r="BO1100" i="1"/>
  <c r="BQ805" i="1"/>
  <c r="BQ211" i="1"/>
  <c r="BQ367" i="1"/>
  <c r="BQ523" i="1"/>
  <c r="BQ954" i="1"/>
  <c r="BQ780" i="1"/>
  <c r="BQ200" i="1"/>
  <c r="BQ355" i="1"/>
  <c r="BQ955" i="1"/>
  <c r="BQ1023" i="1"/>
  <c r="BQ313" i="1"/>
  <c r="BQ65" i="1"/>
  <c r="BQ1062" i="1"/>
  <c r="BQ943" i="1"/>
  <c r="BQ687" i="1"/>
  <c r="BQ667" i="1"/>
  <c r="BQ466" i="1"/>
  <c r="BQ860" i="1"/>
  <c r="BQ326" i="1"/>
  <c r="BQ1048" i="1"/>
  <c r="BQ1036" i="1"/>
  <c r="BQ793" i="1"/>
  <c r="BO177" i="1"/>
  <c r="BP177" i="1"/>
  <c r="BQ286" i="1"/>
  <c r="BQ247" i="1"/>
  <c r="BQ234" i="1"/>
  <c r="BQ909" i="1"/>
  <c r="BQ932" i="1"/>
  <c r="BQ772" i="1"/>
  <c r="BQ199" i="1"/>
  <c r="BQ676" i="1"/>
  <c r="BQ1111" i="1"/>
  <c r="BQ658" i="1"/>
  <c r="BQ862" i="1"/>
  <c r="BQ1109" i="1"/>
  <c r="BQ144" i="1"/>
  <c r="BQ1057" i="1"/>
  <c r="BQ180" i="1"/>
  <c r="BQ339" i="1"/>
  <c r="BQ1026" i="1"/>
  <c r="BQ1011" i="1"/>
  <c r="BQ970" i="1"/>
  <c r="BQ639" i="1"/>
  <c r="BQ491" i="1"/>
  <c r="BQ920" i="1"/>
  <c r="BQ551" i="1"/>
  <c r="BQ996" i="1"/>
  <c r="BQ445" i="1"/>
  <c r="BQ931" i="1"/>
  <c r="BQ520" i="1"/>
  <c r="BQ484" i="1"/>
  <c r="BQ165" i="1"/>
  <c r="BQ361" i="1"/>
  <c r="BQ265" i="1"/>
  <c r="BQ257" i="1"/>
  <c r="BQ925" i="1"/>
  <c r="BQ746" i="1"/>
  <c r="BQ762" i="1"/>
  <c r="BQ861" i="1"/>
  <c r="BQ395" i="1"/>
  <c r="BQ390" i="1"/>
  <c r="BQ995" i="1"/>
  <c r="BQ719" i="1"/>
  <c r="BQ829" i="1"/>
  <c r="BQ942" i="1"/>
  <c r="BQ1156" i="1"/>
  <c r="BQ162" i="1"/>
  <c r="BQ957" i="1"/>
  <c r="BQ1105" i="1"/>
  <c r="BQ989" i="1"/>
  <c r="BQ1154" i="1"/>
  <c r="BQ1053" i="1"/>
  <c r="BQ1038" i="1"/>
  <c r="BQ201" i="1"/>
  <c r="BQ223" i="1"/>
  <c r="BQ828" i="1"/>
  <c r="BQ418" i="1"/>
  <c r="BQ442" i="1"/>
  <c r="BQ264" i="1"/>
  <c r="BQ1013" i="1"/>
  <c r="BQ202" i="1"/>
  <c r="BQ403" i="1"/>
  <c r="BQ467" i="1"/>
  <c r="BQ842" i="1"/>
  <c r="BQ680" i="1"/>
  <c r="BQ1135" i="1"/>
  <c r="BQ1146" i="1"/>
  <c r="BQ1073" i="1"/>
  <c r="BQ549" i="1"/>
  <c r="BQ945" i="1"/>
  <c r="BO173" i="1"/>
  <c r="BQ1165" i="1"/>
  <c r="BQ169" i="1"/>
  <c r="BQ840" i="1"/>
  <c r="BQ635" i="1"/>
  <c r="BQ1158" i="1"/>
  <c r="BQ681" i="1"/>
  <c r="BQ906" i="1"/>
  <c r="BQ69" i="1"/>
  <c r="BQ604" i="1"/>
  <c r="BQ455" i="1"/>
  <c r="BQ836" i="1"/>
  <c r="BQ514" i="1"/>
  <c r="BQ151" i="1"/>
  <c r="BQ601" i="1"/>
  <c r="BQ679" i="1"/>
  <c r="BQ1014" i="1"/>
  <c r="BQ672" i="1"/>
  <c r="BQ40" i="1"/>
  <c r="BQ246" i="1"/>
  <c r="BQ210" i="1"/>
  <c r="BQ164" i="1"/>
  <c r="BQ10" i="1"/>
  <c r="BQ181" i="1"/>
  <c r="BQ1166" i="1"/>
  <c r="BQ98" i="1"/>
  <c r="BQ459" i="1"/>
  <c r="BO535" i="1"/>
  <c r="BQ614" i="1"/>
  <c r="BQ837" i="1"/>
  <c r="BQ600" i="1"/>
  <c r="BQ436" i="1"/>
  <c r="BQ563" i="1"/>
  <c r="BQ901" i="1"/>
  <c r="BQ863" i="1"/>
  <c r="BQ1133" i="1"/>
  <c r="BQ770" i="1"/>
  <c r="BQ111" i="1"/>
  <c r="BQ509" i="1"/>
  <c r="BQ58" i="1"/>
  <c r="BQ166" i="1"/>
  <c r="BQ1153" i="1"/>
  <c r="BQ613" i="1"/>
  <c r="BQ1044" i="1"/>
  <c r="BQ914" i="1"/>
  <c r="BQ282" i="1"/>
  <c r="BQ1155" i="1"/>
  <c r="BQ131" i="1"/>
  <c r="BQ617" i="1"/>
  <c r="BQ62" i="1"/>
  <c r="BQ690" i="1"/>
  <c r="BQ285" i="1"/>
  <c r="BQ424" i="1"/>
  <c r="BQ36" i="1"/>
  <c r="BQ224" i="1"/>
  <c r="BQ170" i="1"/>
  <c r="BQ503" i="1"/>
  <c r="BQ477" i="1"/>
  <c r="BQ956" i="1"/>
  <c r="BQ1114" i="1"/>
  <c r="BQ196" i="1"/>
  <c r="BO175" i="1"/>
  <c r="BQ733" i="1"/>
  <c r="BQ994" i="1"/>
  <c r="BQ310" i="1"/>
  <c r="BQ866" i="1"/>
  <c r="BQ1124" i="1"/>
  <c r="BQ51" i="1"/>
  <c r="BQ167" i="1"/>
  <c r="BQ464" i="1"/>
  <c r="BQ52" i="1"/>
  <c r="BQ500" i="1"/>
  <c r="BQ634" i="1"/>
  <c r="BQ616" i="1"/>
  <c r="BQ376" i="1"/>
  <c r="BO677" i="1"/>
  <c r="BQ316" i="1"/>
  <c r="BQ327" i="1"/>
  <c r="BQ340" i="1"/>
  <c r="BQ481" i="1"/>
  <c r="BQ463" i="1"/>
  <c r="BQ133" i="1"/>
  <c r="BQ1008" i="1"/>
  <c r="BQ686" i="1"/>
  <c r="BQ11" i="1"/>
  <c r="BQ921" i="1"/>
  <c r="BQ966" i="1"/>
  <c r="BQ238" i="1"/>
  <c r="BQ319" i="1"/>
  <c r="BQ577" i="1"/>
  <c r="BQ749" i="1"/>
  <c r="BQ198" i="1"/>
  <c r="BQ612" i="1"/>
  <c r="BQ515" i="1"/>
  <c r="BQ969" i="1"/>
  <c r="BQ163" i="1"/>
  <c r="BQ917" i="1"/>
  <c r="BQ748" i="1"/>
  <c r="BQ510" i="1"/>
  <c r="BQ570" i="1"/>
  <c r="BQ1128" i="1"/>
  <c r="BQ922" i="1"/>
  <c r="BQ453" i="1"/>
  <c r="BQ1127" i="1"/>
  <c r="BQ415" i="1"/>
  <c r="BQ664" i="1"/>
  <c r="BQ205" i="1"/>
  <c r="BQ437" i="1"/>
  <c r="BQ556" i="1"/>
  <c r="BQ435" i="1"/>
  <c r="BQ964" i="1"/>
  <c r="BQ522" i="1"/>
  <c r="BQ287" i="1"/>
  <c r="BQ468" i="1"/>
  <c r="BQ368" i="1"/>
  <c r="BQ642" i="1"/>
  <c r="BQ27" i="1"/>
  <c r="BQ472" i="1"/>
  <c r="BQ272" i="1"/>
  <c r="BQ602" i="1"/>
  <c r="BQ993" i="1"/>
  <c r="BQ145" i="1"/>
  <c r="BQ112" i="1"/>
  <c r="BQ593" i="1"/>
  <c r="BQ883" i="1"/>
  <c r="BQ1149" i="1"/>
  <c r="BQ1125" i="1"/>
  <c r="BQ1097" i="1"/>
  <c r="BQ1120" i="1"/>
  <c r="BQ799" i="1"/>
  <c r="BQ1046" i="1"/>
  <c r="BQ1066" i="1"/>
  <c r="BQ571" i="1"/>
  <c r="BQ930" i="1"/>
  <c r="BQ501" i="1"/>
  <c r="BQ409" i="1"/>
  <c r="BQ460" i="1"/>
  <c r="BQ103" i="1"/>
  <c r="BQ880" i="1"/>
  <c r="BQ857" i="1"/>
  <c r="BQ508" i="1"/>
  <c r="BQ228" i="1"/>
  <c r="BQ865" i="1"/>
  <c r="BQ972" i="1"/>
  <c r="BQ357" i="1"/>
  <c r="BQ521" i="1"/>
  <c r="BQ963" i="1"/>
  <c r="BQ99" i="1"/>
  <c r="BQ878" i="1"/>
  <c r="BQ605" i="1"/>
  <c r="BQ1090" i="1"/>
  <c r="BQ834" i="1"/>
  <c r="BQ465" i="1"/>
  <c r="BQ317" i="1"/>
  <c r="BQ831" i="1"/>
  <c r="BQ643" i="1"/>
  <c r="BQ1089" i="1"/>
  <c r="BQ609" i="1"/>
  <c r="BQ663" i="1"/>
  <c r="BQ87" i="1"/>
  <c r="BQ875" i="1"/>
  <c r="BQ517" i="1"/>
  <c r="BQ591" i="1"/>
  <c r="BQ1088" i="1"/>
  <c r="BQ1116" i="1"/>
  <c r="BQ182" i="1"/>
  <c r="BQ715" i="1"/>
  <c r="BQ393" i="1"/>
  <c r="BQ443" i="1"/>
  <c r="BQ1065" i="1"/>
  <c r="BQ457" i="1"/>
  <c r="BQ284" i="1"/>
  <c r="BQ693" i="1"/>
  <c r="BQ227" i="1"/>
  <c r="BQ732" i="1"/>
  <c r="BQ666" i="1"/>
  <c r="BQ1094" i="1"/>
  <c r="BO661" i="1"/>
  <c r="BQ1134" i="1"/>
  <c r="BQ757" i="1"/>
  <c r="BQ937" i="1"/>
  <c r="BQ237" i="1"/>
  <c r="BQ971" i="1"/>
  <c r="BQ143" i="1"/>
  <c r="BQ911" i="1"/>
  <c r="BQ380" i="1"/>
  <c r="BO879" i="1"/>
  <c r="BQ1071" i="1"/>
  <c r="BQ118" i="1"/>
  <c r="BQ566" i="1"/>
  <c r="BQ727" i="1"/>
  <c r="BQ511" i="1"/>
  <c r="BQ269" i="1"/>
  <c r="BQ742" i="1"/>
  <c r="BQ482" i="1"/>
  <c r="BQ781" i="1"/>
  <c r="BQ507" i="1"/>
  <c r="BQ967" i="1"/>
  <c r="BQ494" i="1"/>
  <c r="BQ26" i="1"/>
  <c r="BQ1113" i="1"/>
  <c r="BQ168" i="1"/>
  <c r="BQ798" i="1"/>
  <c r="BQ734" i="1"/>
  <c r="BQ775" i="1"/>
  <c r="BQ807" i="1"/>
  <c r="BQ1010" i="1"/>
  <c r="BQ599" i="1"/>
  <c r="BQ1012" i="1"/>
  <c r="BQ60" i="1"/>
  <c r="BQ389" i="1"/>
  <c r="BQ912" i="1"/>
  <c r="BQ910" i="1"/>
  <c r="BQ884" i="1"/>
  <c r="BQ1022" i="1"/>
  <c r="BQ235" i="1"/>
  <c r="BQ353" i="1"/>
  <c r="BQ142" i="1"/>
  <c r="BQ414" i="1"/>
  <c r="BQ377" i="1"/>
  <c r="BQ843" i="1"/>
  <c r="BQ794" i="1"/>
  <c r="BQ720" i="1"/>
  <c r="BQ411" i="1"/>
  <c r="BQ769" i="1"/>
  <c r="BQ1157" i="1"/>
  <c r="BQ1145" i="1"/>
  <c r="BQ358" i="1"/>
  <c r="BQ372" i="1"/>
  <c r="BO1099" i="1"/>
  <c r="BQ76" i="1"/>
  <c r="BQ944" i="1"/>
  <c r="BQ1126" i="1"/>
  <c r="BQ174" i="1"/>
  <c r="BQ755" i="1"/>
  <c r="BQ1112" i="1"/>
  <c r="BQ9" i="1"/>
  <c r="BQ839" i="1"/>
  <c r="BQ337" i="1"/>
  <c r="BQ1129" i="1"/>
  <c r="BQ454" i="1"/>
  <c r="BQ404" i="1"/>
  <c r="BQ225" i="1"/>
  <c r="BQ423" i="1"/>
  <c r="BQ502" i="1"/>
  <c r="BQ82" i="1"/>
  <c r="BQ694" i="1"/>
  <c r="BQ204" i="1"/>
  <c r="BQ239" i="1"/>
  <c r="BQ267" i="1"/>
  <c r="BQ580" i="1"/>
  <c r="BO668" i="1"/>
  <c r="BQ413" i="1"/>
  <c r="BQ750" i="1"/>
  <c r="BQ1058" i="1"/>
  <c r="BQ1160" i="1"/>
  <c r="BQ518" i="1"/>
  <c r="BQ723" i="1"/>
  <c r="BQ373" i="1"/>
  <c r="BQ236" i="1"/>
  <c r="BQ248" i="1"/>
  <c r="BQ179" i="1"/>
  <c r="BQ354" i="1"/>
  <c r="BQ452" i="1"/>
  <c r="BQ991" i="1"/>
  <c r="BQ506" i="1"/>
  <c r="BQ231" i="1"/>
  <c r="BQ1131" i="1"/>
  <c r="BQ1136" i="1"/>
  <c r="BQ941" i="1"/>
  <c r="BQ1162" i="1"/>
  <c r="BQ4" i="1"/>
  <c r="BQ342" i="1"/>
  <c r="BQ360" i="1"/>
  <c r="BQ366" i="1"/>
  <c r="BQ329" i="1"/>
  <c r="BQ77" i="1"/>
  <c r="BQ1104" i="1"/>
  <c r="BQ172" i="1"/>
  <c r="BQ992" i="1"/>
  <c r="BQ915" i="1"/>
  <c r="BQ307" i="1"/>
  <c r="BQ91" i="1"/>
  <c r="BQ396" i="1"/>
  <c r="BQ434" i="1"/>
  <c r="BQ1061" i="1"/>
  <c r="BQ1096" i="1"/>
  <c r="BQ419" i="1"/>
  <c r="BQ222" i="1"/>
  <c r="BQ728" i="1"/>
  <c r="BQ378" i="1"/>
  <c r="BQ554" i="1"/>
  <c r="BQ379" i="1"/>
  <c r="BQ558" i="1"/>
  <c r="BQ758" i="1"/>
  <c r="BQ314" i="1"/>
  <c r="BQ444" i="1"/>
  <c r="BQ189" i="1"/>
  <c r="BQ776" i="1"/>
  <c r="BQ1106" i="1"/>
  <c r="BQ229" i="1"/>
  <c r="BQ513" i="1"/>
  <c r="BQ633" i="1"/>
  <c r="BQ1119" i="1"/>
  <c r="BQ782" i="1"/>
  <c r="BQ207" i="1"/>
  <c r="BQ651" i="1"/>
  <c r="BQ496" i="1"/>
  <c r="BO197" i="1"/>
  <c r="BP197" i="1"/>
  <c r="BQ579" i="1"/>
  <c r="BQ504" i="1"/>
  <c r="BQ894" i="1"/>
  <c r="BQ1047" i="1"/>
  <c r="BQ763" i="1"/>
  <c r="BQ1161" i="1"/>
  <c r="BQ362" i="1"/>
  <c r="BQ186" i="1"/>
  <c r="BQ1052" i="1"/>
  <c r="BQ684" i="1"/>
  <c r="BQ476" i="1"/>
  <c r="BQ146" i="1"/>
  <c r="BQ724" i="1"/>
  <c r="BQ493" i="1"/>
  <c r="BQ421" i="1"/>
  <c r="BQ433" i="1"/>
  <c r="BQ420" i="1"/>
  <c r="BQ8" i="1"/>
  <c r="BQ968" i="1"/>
  <c r="BQ779" i="1"/>
  <c r="BQ461" i="1"/>
  <c r="BQ203" i="1"/>
  <c r="BQ891" i="1"/>
  <c r="BQ881" i="1"/>
  <c r="BQ273" i="1"/>
  <c r="BQ374" i="1"/>
  <c r="BQ653" i="1"/>
  <c r="BQ760" i="1"/>
  <c r="BQ206" i="1"/>
  <c r="BQ1093" i="1"/>
  <c r="BQ97" i="1"/>
  <c r="BQ606" i="1"/>
  <c r="BQ55" i="1"/>
  <c r="BQ135" i="1"/>
  <c r="BQ876" i="1"/>
  <c r="BQ603" i="1"/>
  <c r="BQ1045" i="1"/>
  <c r="BQ924" i="1"/>
  <c r="BQ402" i="1"/>
  <c r="BQ838" i="1"/>
  <c r="BQ1059" i="1"/>
  <c r="BQ1103" i="1"/>
  <c r="BQ892" i="1"/>
  <c r="BQ212" i="1"/>
  <c r="BQ266" i="1"/>
  <c r="BQ89" i="1"/>
  <c r="BQ336" i="1"/>
  <c r="BQ783" i="1"/>
  <c r="BQ86" i="1"/>
  <c r="BQ241" i="1"/>
  <c r="BQ512" i="1"/>
  <c r="BQ428" i="1"/>
  <c r="BQ188" i="1"/>
  <c r="BQ1164" i="1"/>
  <c r="BQ841" i="1"/>
  <c r="BQ754" i="1"/>
  <c r="BQ764" i="1"/>
  <c r="BQ88" i="1"/>
  <c r="BP175" i="1"/>
  <c r="BQ751" i="1"/>
  <c r="BQ497" i="1"/>
  <c r="BQ312" i="1"/>
  <c r="BQ534" i="1"/>
  <c r="BQ1095" i="1"/>
  <c r="BQ375" i="1"/>
  <c r="BQ1137" i="1"/>
  <c r="BQ79" i="1"/>
  <c r="BQ598" i="1"/>
  <c r="BQ673" i="1"/>
  <c r="BQ150" i="1"/>
  <c r="BQ1024" i="1"/>
  <c r="BQ692" i="1"/>
  <c r="BQ57" i="1"/>
  <c r="BQ759" i="1"/>
  <c r="BO187" i="1"/>
  <c r="BP187" i="1"/>
  <c r="BQ717" i="1"/>
  <c r="BQ568" i="1"/>
  <c r="BQ346" i="1"/>
  <c r="BQ660" i="1"/>
  <c r="BQ1098" i="1"/>
  <c r="BQ771" i="1"/>
  <c r="BQ923" i="1"/>
  <c r="BQ1163" i="1"/>
  <c r="BQ371" i="1"/>
  <c r="BQ784" i="1"/>
  <c r="BQ422" i="1"/>
  <c r="BQ370" i="1"/>
  <c r="BQ868" i="1"/>
  <c r="BQ1150" i="1"/>
  <c r="BQ283" i="1"/>
  <c r="BO136" i="1"/>
  <c r="BQ729" i="1"/>
  <c r="BQ78" i="1"/>
  <c r="BQ615" i="1"/>
  <c r="BQ5" i="1"/>
  <c r="BQ471" i="1"/>
  <c r="BQ1107" i="1"/>
  <c r="BQ446" i="1"/>
  <c r="BQ592" i="1"/>
  <c r="BQ232" i="1"/>
  <c r="BQ328" i="1"/>
  <c r="AY205" i="1"/>
  <c r="AY1107" i="1"/>
  <c r="AY54" i="1"/>
  <c r="AY558" i="1"/>
  <c r="AY1098" i="1"/>
  <c r="AY663" i="1"/>
  <c r="AY112" i="1"/>
  <c r="AY828" i="1"/>
  <c r="AY211" i="1"/>
  <c r="AY746" i="1"/>
  <c r="AY312" i="1"/>
  <c r="AY446" i="1"/>
  <c r="AY840" i="1"/>
  <c r="AY511" i="1"/>
  <c r="AY968" i="1"/>
  <c r="AY1096" i="1"/>
  <c r="AX1058" i="1"/>
  <c r="A663" i="1"/>
  <c r="A687" i="1"/>
  <c r="A428" i="1"/>
  <c r="A223" i="1"/>
  <c r="A390" i="1"/>
  <c r="BY390" i="1" l="1"/>
  <c r="BY428" i="1"/>
  <c r="BY663" i="1"/>
  <c r="BY687" i="1"/>
  <c r="BY223" i="1"/>
  <c r="BX223" i="1"/>
  <c r="BW223" i="1"/>
  <c r="BX428" i="1"/>
  <c r="BW428" i="1"/>
  <c r="BX687" i="1"/>
  <c r="BW687" i="1"/>
  <c r="CG663" i="1"/>
  <c r="BX663" i="1"/>
  <c r="BW663" i="1"/>
  <c r="BX390" i="1"/>
  <c r="BW390" i="1"/>
  <c r="BP873" i="1"/>
  <c r="CG223" i="1"/>
  <c r="CG428" i="1"/>
  <c r="CG687" i="1"/>
  <c r="CG390" i="1"/>
  <c r="BP74" i="1"/>
  <c r="BP445" i="1"/>
  <c r="BP663" i="1"/>
  <c r="BV223" i="1"/>
  <c r="BE223" i="1"/>
  <c r="BV428" i="1"/>
  <c r="BE428" i="1"/>
  <c r="BV687" i="1"/>
  <c r="BE687" i="1"/>
  <c r="BV663" i="1"/>
  <c r="BE663" i="1"/>
  <c r="BV390" i="1"/>
  <c r="BE390" i="1"/>
  <c r="BH223" i="1"/>
  <c r="BG223" i="1"/>
  <c r="BG428" i="1"/>
  <c r="BH428" i="1"/>
  <c r="BG687" i="1"/>
  <c r="BH687" i="1"/>
  <c r="BH663" i="1"/>
  <c r="BG663" i="1"/>
  <c r="BH390" i="1"/>
  <c r="BG390" i="1"/>
  <c r="BP606" i="1"/>
  <c r="BP1061" i="1"/>
  <c r="BP910" i="1"/>
  <c r="BP775" i="1"/>
  <c r="BP143" i="1"/>
  <c r="BP237" i="1"/>
  <c r="BP1088" i="1"/>
  <c r="BP878" i="1"/>
  <c r="BP1046" i="1"/>
  <c r="BP1120" i="1"/>
  <c r="BP435" i="1"/>
  <c r="BP515" i="1"/>
  <c r="BP198" i="1"/>
  <c r="BP376" i="1"/>
  <c r="BP196" i="1"/>
  <c r="BP170" i="1"/>
  <c r="BP181" i="1"/>
  <c r="BP455" i="1"/>
  <c r="BP144" i="1"/>
  <c r="BP1048" i="1"/>
  <c r="BP81" i="1"/>
  <c r="BP877" i="1"/>
  <c r="BP318" i="1"/>
  <c r="BP773" i="1"/>
  <c r="BP203" i="1"/>
  <c r="BP421" i="1"/>
  <c r="BP1047" i="1"/>
  <c r="BP419" i="1"/>
  <c r="BP915" i="1"/>
  <c r="BP452" i="1"/>
  <c r="BP236" i="1"/>
  <c r="BP723" i="1"/>
  <c r="BP694" i="1"/>
  <c r="BP174" i="1"/>
  <c r="BP1010" i="1"/>
  <c r="BP742" i="1"/>
  <c r="BP727" i="1"/>
  <c r="BP1071" i="1"/>
  <c r="BP227" i="1"/>
  <c r="BP1127" i="1"/>
  <c r="BP52" i="1"/>
  <c r="BP1124" i="1"/>
  <c r="BP914" i="1"/>
  <c r="BP1014" i="1"/>
  <c r="BP680" i="1"/>
  <c r="BP484" i="1"/>
  <c r="BP920" i="1"/>
  <c r="BP639" i="1"/>
  <c r="BP970" i="1"/>
  <c r="BP180" i="1"/>
  <c r="BP367" i="1"/>
  <c r="BP893" i="1"/>
  <c r="BP1045" i="1"/>
  <c r="BP660" i="1"/>
  <c r="BP150" i="1"/>
  <c r="BP783" i="1"/>
  <c r="BP603" i="1"/>
  <c r="BP1160" i="1"/>
  <c r="BP580" i="1"/>
  <c r="BP1129" i="1"/>
  <c r="BP720" i="1"/>
  <c r="BP1116" i="1"/>
  <c r="BP472" i="1"/>
  <c r="BP922" i="1"/>
  <c r="BP616" i="1"/>
  <c r="BP285" i="1"/>
  <c r="BP1165" i="1"/>
  <c r="BP1137" i="1"/>
  <c r="BP428" i="1"/>
  <c r="BP97" i="1"/>
  <c r="BP494" i="1"/>
  <c r="BP1102" i="1"/>
  <c r="BP806" i="1"/>
  <c r="BP206" i="1"/>
  <c r="BP8" i="1"/>
  <c r="BP476" i="1"/>
  <c r="BP1052" i="1"/>
  <c r="BP362" i="1"/>
  <c r="BP944" i="1"/>
  <c r="BP1157" i="1"/>
  <c r="BP353" i="1"/>
  <c r="BP168" i="1"/>
  <c r="BP937" i="1"/>
  <c r="BP732" i="1"/>
  <c r="BP1089" i="1"/>
  <c r="BP27" i="1"/>
  <c r="BP415" i="1"/>
  <c r="BP748" i="1"/>
  <c r="BP969" i="1"/>
  <c r="BP403" i="1"/>
  <c r="BP861" i="1"/>
  <c r="BP339" i="1"/>
  <c r="BP676" i="1"/>
  <c r="BP199" i="1"/>
  <c r="BP932" i="1"/>
  <c r="BP523" i="1"/>
  <c r="BP689" i="1"/>
  <c r="BP226" i="1"/>
  <c r="BP1005" i="1"/>
  <c r="BP1115" i="1"/>
  <c r="BP1093" i="1"/>
  <c r="BP422" i="1"/>
  <c r="BP566" i="1"/>
  <c r="BP834" i="1"/>
  <c r="BP1066" i="1"/>
  <c r="BP58" i="1"/>
  <c r="BP390" i="1"/>
  <c r="BP402" i="1"/>
  <c r="BP724" i="1"/>
  <c r="BP911" i="1"/>
  <c r="BP517" i="1"/>
  <c r="BP1149" i="1"/>
  <c r="BP866" i="1"/>
  <c r="BP111" i="1"/>
  <c r="BP549" i="1"/>
  <c r="BP658" i="1"/>
  <c r="BP355" i="1"/>
  <c r="BP830" i="1"/>
  <c r="BP1095" i="1"/>
  <c r="BP497" i="1"/>
  <c r="BP266" i="1"/>
  <c r="BP207" i="1"/>
  <c r="BP307" i="1"/>
  <c r="BP179" i="1"/>
  <c r="BP413" i="1"/>
  <c r="BP454" i="1"/>
  <c r="BM377" i="1"/>
  <c r="BP377" i="1" s="1"/>
  <c r="BM380" i="1"/>
  <c r="BP380" i="1" s="1"/>
  <c r="BP1134" i="1"/>
  <c r="BP715" i="1"/>
  <c r="BP570" i="1"/>
  <c r="BP634" i="1"/>
  <c r="BP563" i="1"/>
  <c r="BP679" i="1"/>
  <c r="BP442" i="1"/>
  <c r="BP201" i="1"/>
  <c r="BP162" i="1"/>
  <c r="BP942" i="1"/>
  <c r="BP520" i="1"/>
  <c r="BP234" i="1"/>
  <c r="BP499" i="1"/>
  <c r="BP474" i="1"/>
  <c r="BP1009" i="1"/>
  <c r="BP1007" i="1"/>
  <c r="BP754" i="1"/>
  <c r="BP964" i="1"/>
  <c r="BP167" i="1"/>
  <c r="BP490" i="1"/>
  <c r="BP57" i="1"/>
  <c r="BP55" i="1"/>
  <c r="BP433" i="1"/>
  <c r="BP1161" i="1"/>
  <c r="BP60" i="1"/>
  <c r="BP1090" i="1"/>
  <c r="BP103" i="1"/>
  <c r="BP453" i="1"/>
  <c r="BP577" i="1"/>
  <c r="BP224" i="1"/>
  <c r="BP837" i="1"/>
  <c r="BP1135" i="1"/>
  <c r="BP1053" i="1"/>
  <c r="BP395" i="1"/>
  <c r="BP165" i="1"/>
  <c r="BP1011" i="1"/>
  <c r="BP943" i="1"/>
  <c r="BP135" i="1"/>
  <c r="BP1098" i="1"/>
  <c r="BP225" i="1"/>
  <c r="BP182" i="1"/>
  <c r="BP614" i="1"/>
  <c r="BP418" i="1"/>
  <c r="BP756" i="1"/>
  <c r="BP78" i="1"/>
  <c r="BP346" i="1"/>
  <c r="BP336" i="1"/>
  <c r="BP838" i="1"/>
  <c r="BP876" i="1"/>
  <c r="BP504" i="1"/>
  <c r="BP513" i="1"/>
  <c r="BP444" i="1"/>
  <c r="BP342" i="1"/>
  <c r="BP354" i="1"/>
  <c r="BP337" i="1"/>
  <c r="BP9" i="1"/>
  <c r="BP142" i="1"/>
  <c r="BP967" i="1"/>
  <c r="BP1094" i="1"/>
  <c r="BP875" i="1"/>
  <c r="BP357" i="1"/>
  <c r="BP865" i="1"/>
  <c r="BP508" i="1"/>
  <c r="BP368" i="1"/>
  <c r="BP1008" i="1"/>
  <c r="BP509" i="1"/>
  <c r="BP770" i="1"/>
  <c r="BP681" i="1"/>
  <c r="BP264" i="1"/>
  <c r="BP989" i="1"/>
  <c r="BP762" i="1"/>
  <c r="BP954" i="1"/>
  <c r="BP191" i="1"/>
  <c r="BP25" i="1"/>
  <c r="BP628" i="1"/>
  <c r="BP673" i="1"/>
  <c r="BP247" i="1"/>
  <c r="BP923" i="1"/>
  <c r="BP473" i="1"/>
  <c r="BP1164" i="1"/>
  <c r="BP86" i="1"/>
  <c r="BP554" i="1"/>
  <c r="BP1096" i="1"/>
  <c r="BP1131" i="1"/>
  <c r="BP750" i="1"/>
  <c r="BP1112" i="1"/>
  <c r="BP769" i="1"/>
  <c r="BP465" i="1"/>
  <c r="BP993" i="1"/>
  <c r="BP205" i="1"/>
  <c r="BP672" i="1"/>
  <c r="BP467" i="1"/>
  <c r="BP772" i="1"/>
  <c r="BP719" i="1"/>
  <c r="BP929" i="1"/>
  <c r="BP219" i="1"/>
  <c r="BP464" i="1"/>
  <c r="BP282" i="1"/>
  <c r="BP459" i="1"/>
  <c r="BP928" i="1"/>
  <c r="BP211" i="1"/>
  <c r="BP857" i="1"/>
  <c r="BP212" i="1"/>
  <c r="BP26" i="1"/>
  <c r="BP612" i="1"/>
  <c r="BP771" i="1"/>
  <c r="BP991" i="1"/>
  <c r="BP880" i="1"/>
  <c r="BP145" i="1"/>
  <c r="BP1013" i="1"/>
  <c r="BP828" i="1"/>
  <c r="BP931" i="1"/>
  <c r="BP860" i="1"/>
  <c r="BP641" i="1"/>
  <c r="BP763" i="1"/>
  <c r="BP482" i="1"/>
  <c r="BP1107" i="1"/>
  <c r="BP1060" i="1"/>
  <c r="BP784" i="1"/>
  <c r="BP1126" i="1"/>
  <c r="BP471" i="1"/>
  <c r="BP729" i="1"/>
  <c r="BP684" i="1"/>
  <c r="BP693" i="1"/>
  <c r="BP437" i="1"/>
  <c r="BP1128" i="1"/>
  <c r="BP98" i="1"/>
  <c r="BP514" i="1"/>
  <c r="BP957" i="1"/>
  <c r="BP1049" i="1"/>
  <c r="BP220" i="1"/>
  <c r="BP117" i="1"/>
  <c r="BP1118" i="1"/>
  <c r="BP310" i="1"/>
  <c r="BP62" i="1"/>
  <c r="BP829" i="1"/>
  <c r="BP131" i="1"/>
  <c r="BP326" i="1"/>
  <c r="BP89" i="1"/>
  <c r="BP808" i="1"/>
  <c r="BP1132" i="1"/>
  <c r="BP1012" i="1"/>
  <c r="BP592" i="1"/>
  <c r="BP968" i="1"/>
  <c r="BP189" i="1"/>
  <c r="BP941" i="1"/>
  <c r="BP269" i="1"/>
  <c r="BP510" i="1"/>
  <c r="BP733" i="1"/>
  <c r="BP613" i="1"/>
  <c r="BP1073" i="1"/>
  <c r="AS390" i="1"/>
  <c r="AS687" i="1"/>
  <c r="AU390" i="1"/>
  <c r="AX663" i="1"/>
  <c r="AU663" i="1"/>
  <c r="AU428" i="1"/>
  <c r="AY428" i="1"/>
  <c r="AX428" i="1"/>
  <c r="AX687" i="1"/>
  <c r="AY687" i="1"/>
  <c r="AU687" i="1"/>
  <c r="AS223" i="1"/>
  <c r="AS428" i="1"/>
  <c r="AS663" i="1"/>
  <c r="AY390" i="1"/>
  <c r="AX390" i="1"/>
  <c r="AU223" i="1" l="1"/>
  <c r="AX223" i="1"/>
  <c r="AY223" i="1"/>
  <c r="AU237" i="1"/>
  <c r="AU901" i="1"/>
  <c r="AU54" i="1"/>
  <c r="AU864" i="1"/>
  <c r="AU163" i="1"/>
  <c r="AU500" i="1"/>
  <c r="AU921" i="1"/>
  <c r="AU771" i="1"/>
  <c r="AU1157" i="1"/>
  <c r="AU189" i="1"/>
  <c r="AU229" i="1"/>
  <c r="AU504" i="1"/>
  <c r="AU316" i="1"/>
  <c r="AU1153" i="1"/>
  <c r="AU203" i="1"/>
  <c r="AU199" i="1"/>
  <c r="AU718" i="1"/>
  <c r="AU606" i="1"/>
  <c r="AU496" i="1"/>
  <c r="AU1107" i="1"/>
  <c r="AU1012" i="1"/>
  <c r="AU830" i="1"/>
  <c r="AU989" i="1"/>
  <c r="AU5" i="1"/>
  <c r="AU103" i="1"/>
  <c r="AU689" i="1"/>
  <c r="AU224" i="1"/>
  <c r="AU25" i="1"/>
  <c r="AU1049" i="1"/>
  <c r="AU271" i="1"/>
  <c r="AU234" i="1"/>
  <c r="AU563" i="1"/>
  <c r="AU906" i="1"/>
  <c r="AU598" i="1"/>
  <c r="AU257" i="1"/>
  <c r="AU1166" i="1"/>
  <c r="AU1008" i="1"/>
  <c r="AU311" i="1"/>
  <c r="AU875" i="1"/>
  <c r="AU570" i="1"/>
  <c r="AU465" i="1"/>
  <c r="AU510" i="1"/>
  <c r="AU180" i="1"/>
  <c r="AU1057" i="1"/>
  <c r="AU930" i="1"/>
  <c r="AU562" i="1"/>
  <c r="AU550" i="1"/>
  <c r="AU1022" i="1"/>
  <c r="AU327" i="1"/>
  <c r="AU355" i="1"/>
  <c r="AU1135" i="1"/>
  <c r="AU719" i="1"/>
  <c r="AU453" i="1"/>
  <c r="AU913" i="1"/>
  <c r="AU1030" i="1"/>
  <c r="AU408" i="1"/>
  <c r="AU1048" i="1"/>
  <c r="AU446" i="1"/>
  <c r="AU523" i="1"/>
  <c r="AU1120" i="1"/>
  <c r="AU511" i="1"/>
  <c r="AU1013" i="1"/>
  <c r="AU371" i="1"/>
  <c r="AU248" i="1"/>
  <c r="AU1073" i="1"/>
  <c r="AU748" i="1"/>
  <c r="AU186" i="1"/>
  <c r="AU196" i="1"/>
  <c r="AU937" i="1"/>
  <c r="AU558" i="1"/>
  <c r="AU1009" i="1"/>
  <c r="AU1136" i="1"/>
  <c r="AU116" i="1"/>
  <c r="AU1094" i="1"/>
  <c r="AU164" i="1"/>
  <c r="AU1133" i="1"/>
  <c r="AU1165" i="1"/>
  <c r="AU1026" i="1"/>
  <c r="AU341" i="1"/>
  <c r="AU111" i="1"/>
  <c r="AU372" i="1"/>
  <c r="AU651" i="1"/>
  <c r="AU884" i="1"/>
  <c r="AU317" i="1"/>
  <c r="AU457" i="1"/>
  <c r="AU658" i="1"/>
  <c r="AU272" i="1"/>
  <c r="AU176" i="1"/>
  <c r="AU551" i="1"/>
  <c r="AU346" i="1"/>
  <c r="AU1089" i="1"/>
  <c r="AU729" i="1"/>
  <c r="AU436" i="1"/>
  <c r="AU1155" i="1"/>
  <c r="AU144" i="1"/>
  <c r="AU238" i="1"/>
  <c r="AU1127" i="1"/>
  <c r="AU1160" i="1"/>
  <c r="AU422" i="1"/>
  <c r="AU198" i="1"/>
  <c r="AU143" i="1"/>
  <c r="AU227" i="1"/>
  <c r="AU754" i="1"/>
  <c r="AU1104" i="1"/>
  <c r="AU247" i="1"/>
  <c r="AU241" i="1"/>
  <c r="AU410" i="1"/>
  <c r="AU117" i="1"/>
  <c r="AU309" i="1"/>
  <c r="AU1137" i="1"/>
  <c r="AU246" i="1"/>
  <c r="AU920" i="1"/>
  <c r="AU265" i="1"/>
  <c r="AU310" i="1"/>
  <c r="AU1103" i="1"/>
  <c r="AU1052" i="1"/>
  <c r="AU374" i="1"/>
  <c r="AU1090" i="1"/>
  <c r="AU51" i="1"/>
  <c r="AU776" i="1"/>
  <c r="AU318" i="1"/>
  <c r="AU1145" i="1"/>
  <c r="AU188" i="1"/>
  <c r="AU759" i="1"/>
  <c r="AU642" i="1"/>
  <c r="AU694" i="1"/>
  <c r="AU375" i="1"/>
  <c r="AU518" i="1"/>
  <c r="AU604" i="1"/>
  <c r="AU612" i="1"/>
  <c r="AU922" i="1"/>
  <c r="AU1097" i="1"/>
  <c r="AU1037" i="1"/>
  <c r="AU367" i="1"/>
  <c r="AU230" i="1"/>
  <c r="AU969" i="1"/>
  <c r="AU775" i="1"/>
  <c r="AU362" i="1"/>
  <c r="AU454" i="1"/>
  <c r="AU577" i="1"/>
  <c r="AU86" i="1"/>
  <c r="AU11" i="1"/>
  <c r="AU460" i="1"/>
  <c r="AU285" i="1"/>
  <c r="AU782" i="1"/>
  <c r="AU1131" i="1"/>
  <c r="AU672" i="1"/>
  <c r="AU1053" i="1"/>
  <c r="AU667" i="1"/>
  <c r="AU459" i="1"/>
  <c r="AU806" i="1"/>
  <c r="AU354" i="1"/>
  <c r="AU329" i="1"/>
  <c r="AU1038" i="1"/>
  <c r="AU751" i="1"/>
  <c r="AU727" i="1"/>
  <c r="AU924" i="1"/>
  <c r="AU396" i="1"/>
  <c r="AU202" i="1"/>
  <c r="AU973" i="1"/>
  <c r="AU104" i="1"/>
  <c r="AU514" i="1"/>
  <c r="AU98" i="1"/>
  <c r="AU207" i="1"/>
  <c r="AU357" i="1"/>
  <c r="AU515" i="1"/>
  <c r="AU506" i="1"/>
  <c r="AU686" i="1"/>
  <c r="AU1154" i="1"/>
  <c r="AU307" i="1"/>
  <c r="AU55" i="1"/>
  <c r="AU773" i="1"/>
  <c r="AU720" i="1"/>
  <c r="AU282" i="1"/>
  <c r="AU945" i="1"/>
  <c r="AU222" i="1"/>
  <c r="AU1044" i="1"/>
  <c r="AU883" i="1"/>
  <c r="AU482" i="1"/>
  <c r="AU1128" i="1"/>
  <c r="AU750" i="1"/>
  <c r="AU166" i="1"/>
  <c r="AU520" i="1"/>
  <c r="AU635" i="1"/>
  <c r="AU82" i="1"/>
  <c r="AU81" i="1"/>
  <c r="AU236" i="1"/>
  <c r="AU1071" i="1"/>
  <c r="AU76" i="1"/>
  <c r="AU912" i="1"/>
  <c r="AU270" i="1"/>
  <c r="AU966" i="1"/>
  <c r="AU88" i="1"/>
  <c r="AU1111" i="1"/>
  <c r="AU1023" i="1"/>
  <c r="AU273" i="1"/>
  <c r="AU841" i="1"/>
  <c r="AU142" i="1"/>
  <c r="AU232" i="1"/>
  <c r="AU1119" i="1"/>
  <c r="AU152" i="1"/>
  <c r="AU1010" i="1"/>
  <c r="AU769" i="1"/>
  <c r="AU609" i="1"/>
  <c r="AU860" i="1"/>
  <c r="AU219" i="1"/>
  <c r="AU1043" i="1"/>
  <c r="AU1065" i="1"/>
  <c r="AU862" i="1"/>
  <c r="AU462" i="1"/>
  <c r="AU882" i="1"/>
  <c r="AU676" i="1"/>
  <c r="AU340" i="1"/>
  <c r="AU65" i="1"/>
  <c r="AU319" i="1"/>
  <c r="AU1109" i="1"/>
  <c r="AU463" i="1"/>
  <c r="AU389" i="1"/>
  <c r="AU328" i="1"/>
  <c r="AU770" i="1"/>
  <c r="AU201" i="1"/>
  <c r="AU683" i="1"/>
  <c r="AU444" i="1"/>
  <c r="AU231" i="1"/>
  <c r="AU40" i="1"/>
  <c r="AU634" i="1"/>
  <c r="AU409" i="1"/>
  <c r="AU549" i="1"/>
  <c r="AU452" i="1"/>
  <c r="AU757" i="1"/>
  <c r="AU670" i="1"/>
  <c r="AU795" i="1"/>
  <c r="AU447" i="1"/>
  <c r="AU402" i="1"/>
  <c r="AU892" i="1"/>
  <c r="AU133" i="1"/>
  <c r="AU716" i="1"/>
  <c r="AU591" i="1"/>
  <c r="AU169" i="1"/>
  <c r="AU783" i="1"/>
  <c r="AU1058" i="1"/>
  <c r="AU917" i="1"/>
  <c r="AU944" i="1"/>
  <c r="AU1124" i="1"/>
  <c r="AU1161" i="1"/>
  <c r="AU1024" i="1"/>
  <c r="AU613" i="1"/>
  <c r="AU666" i="1"/>
  <c r="AU191" i="1"/>
  <c r="AU1113" i="1"/>
  <c r="AU96" i="1"/>
  <c r="AU493" i="1"/>
  <c r="AU756" i="1"/>
  <c r="AU665" i="1"/>
  <c r="AU370" i="1"/>
  <c r="AU579" i="1"/>
  <c r="AU834" i="1"/>
  <c r="AU554" i="1"/>
  <c r="AU314" i="1"/>
  <c r="AU1126" i="1"/>
  <c r="AU868" i="1"/>
  <c r="AU690" i="1"/>
  <c r="AU481" i="1"/>
  <c r="AU928" i="1"/>
  <c r="AU10" i="1"/>
  <c r="AU556" i="1"/>
  <c r="AU395" i="1"/>
  <c r="AU923" i="1"/>
  <c r="AU1164" i="1"/>
  <c r="AU723" i="1"/>
  <c r="AU182" i="1"/>
  <c r="AU764" i="1"/>
  <c r="AU358" i="1"/>
  <c r="AU742" i="1"/>
  <c r="AU373" i="1"/>
  <c r="AU758" i="1"/>
  <c r="AU1115" i="1"/>
  <c r="AU1150" i="1"/>
  <c r="AU443" i="1"/>
  <c r="AU878" i="1"/>
  <c r="AU763" i="1"/>
  <c r="AU57" i="1"/>
  <c r="AU568" i="1"/>
  <c r="AU640" i="1"/>
  <c r="AU474" i="1"/>
  <c r="A393" i="1" l="1"/>
  <c r="AU793" i="1"/>
  <c r="AU1146" i="1"/>
  <c r="AU204" i="1"/>
  <c r="AU167" i="1"/>
  <c r="AU808" i="1"/>
  <c r="AU857" i="1"/>
  <c r="AU1149" i="1"/>
  <c r="AU212" i="1"/>
  <c r="AU681" i="1"/>
  <c r="AU614" i="1"/>
  <c r="AU135" i="1"/>
  <c r="AU509" i="1"/>
  <c r="AU831" i="1"/>
  <c r="AU555" i="1"/>
  <c r="AU77" i="1"/>
  <c r="AU172" i="1"/>
  <c r="AU968" i="1"/>
  <c r="AU522" i="1"/>
  <c r="AU91" i="1"/>
  <c r="AU1011" i="1"/>
  <c r="AU873" i="1"/>
  <c r="AU534" i="1"/>
  <c r="AU471" i="1"/>
  <c r="AU179" i="1"/>
  <c r="AU925" i="1"/>
  <c r="AU684" i="1"/>
  <c r="AU286" i="1"/>
  <c r="AU1067" i="1"/>
  <c r="AU880" i="1"/>
  <c r="AU69" i="1"/>
  <c r="AU837" i="1"/>
  <c r="AU829" i="1"/>
  <c r="AU954" i="1"/>
  <c r="AU239" i="1"/>
  <c r="AU220" i="1"/>
  <c r="AU910" i="1"/>
  <c r="AU36" i="1"/>
  <c r="AU419" i="1"/>
  <c r="AU932" i="1"/>
  <c r="AU717" i="1"/>
  <c r="AU799" i="1"/>
  <c r="AU653" i="1"/>
  <c r="AU353" i="1"/>
  <c r="AU62" i="1"/>
  <c r="AU781" i="1"/>
  <c r="AU836" i="1"/>
  <c r="AU1106" i="1"/>
  <c r="AU513" i="1"/>
  <c r="AU772" i="1"/>
  <c r="AU151" i="1"/>
  <c r="AU615" i="1"/>
  <c r="AU1134" i="1"/>
  <c r="AU762" i="1"/>
  <c r="AU415" i="1"/>
  <c r="AU403" i="1"/>
  <c r="AU508" i="1"/>
  <c r="AU1045" i="1"/>
  <c r="AU168" i="1"/>
  <c r="AU498" i="1"/>
  <c r="AU269" i="1"/>
  <c r="AU210" i="1"/>
  <c r="AU996" i="1"/>
  <c r="AU755" i="1"/>
  <c r="AU413" i="1"/>
  <c r="AU312" i="1"/>
  <c r="AU404" i="1"/>
  <c r="AU174" i="1"/>
  <c r="AU994" i="1"/>
  <c r="AU926" i="1"/>
  <c r="AU435" i="1"/>
  <c r="AU434" i="1"/>
  <c r="AU266" i="1"/>
  <c r="AU9" i="1"/>
  <c r="AU131" i="1"/>
  <c r="AU521" i="1"/>
  <c r="AU503" i="1"/>
  <c r="AU964" i="1"/>
  <c r="AU993" i="1"/>
  <c r="AU673" i="1"/>
  <c r="AU891" i="1"/>
  <c r="AU800" i="1"/>
  <c r="AU326" i="1"/>
  <c r="AU379" i="1"/>
  <c r="AU1112" i="1"/>
  <c r="AU1046" i="1"/>
  <c r="AU517" i="1"/>
  <c r="AU378" i="1"/>
  <c r="AU602" i="1"/>
  <c r="AU476" i="1"/>
  <c r="AU366" i="1"/>
  <c r="AU746" i="1"/>
  <c r="AU4" i="1"/>
  <c r="AU942" i="1"/>
  <c r="AU779" i="1"/>
  <c r="AU838" i="1"/>
  <c r="AU963" i="1"/>
  <c r="AU60" i="1"/>
  <c r="AU692" i="1"/>
  <c r="AU26" i="1"/>
  <c r="AU287" i="1"/>
  <c r="AU715" i="1"/>
  <c r="AU760" i="1"/>
  <c r="AU79" i="1"/>
  <c r="AU118" i="1"/>
  <c r="AU599" i="1"/>
  <c r="AU420" i="1"/>
  <c r="AU856" i="1"/>
  <c r="AU995" i="1"/>
  <c r="AU78" i="1"/>
  <c r="AU181" i="1"/>
  <c r="AU235" i="1"/>
  <c r="AU970" i="1"/>
  <c r="AU1162" i="1"/>
  <c r="AU423" i="1"/>
  <c r="AU433" i="1"/>
  <c r="AU339" i="1"/>
  <c r="AU501" i="1"/>
  <c r="AU805" i="1"/>
  <c r="AU1060" i="1"/>
  <c r="AU421" i="1"/>
  <c r="AU664" i="1"/>
  <c r="AU141" i="1"/>
  <c r="AU911" i="1"/>
  <c r="AU828" i="1"/>
  <c r="AU1062" i="1"/>
  <c r="AU798" i="1"/>
  <c r="AU561" i="1"/>
  <c r="AU499" i="1"/>
  <c r="AU1036" i="1"/>
  <c r="AU909" i="1"/>
  <c r="AU507" i="1"/>
  <c r="AU464" i="1"/>
  <c r="AU1047" i="1"/>
  <c r="AU211" i="1"/>
  <c r="AU617" i="1"/>
  <c r="AU1088" i="1"/>
  <c r="AU27" i="1"/>
  <c r="AU87" i="1"/>
  <c r="AU1007" i="1"/>
  <c r="AU955" i="1"/>
  <c r="AU112" i="1"/>
  <c r="AU205" i="1"/>
  <c r="AU603" i="1"/>
  <c r="AU150" i="1"/>
  <c r="AU473" i="1"/>
  <c r="AU844" i="1"/>
  <c r="AU342" i="1"/>
  <c r="AU313" i="1"/>
  <c r="AU1059" i="1"/>
  <c r="AU639" i="1"/>
  <c r="AU628" i="1"/>
  <c r="AU1096" i="1"/>
  <c r="AU957" i="1"/>
  <c r="AU445" i="1"/>
  <c r="AU165" i="1"/>
  <c r="AU467" i="1"/>
  <c r="AU943" i="1"/>
  <c r="AU226" i="1"/>
  <c r="AU1132" i="1"/>
  <c r="AU840" i="1"/>
  <c r="AU601" i="1"/>
  <c r="AU74" i="1"/>
  <c r="AU264" i="1"/>
  <c r="AU680" i="1"/>
  <c r="AU208" i="1"/>
  <c r="AU732" i="1"/>
  <c r="AU1116" i="1"/>
  <c r="AU972" i="1"/>
  <c r="AU1098" i="1"/>
  <c r="AU1156" i="1"/>
  <c r="AU233" i="1"/>
  <c r="AU580" i="1"/>
  <c r="AU418" i="1"/>
  <c r="AU414" i="1"/>
  <c r="AU967" i="1"/>
  <c r="AU1066" i="1"/>
  <c r="AU162" i="1"/>
  <c r="AU794" i="1"/>
  <c r="AU472" i="1"/>
  <c r="AU228" i="1"/>
  <c r="AU784" i="1"/>
  <c r="AU361" i="1"/>
  <c r="AU455" i="1"/>
  <c r="AU749" i="1"/>
  <c r="AU971" i="1"/>
  <c r="AU807" i="1"/>
  <c r="AU643" i="1"/>
  <c r="AU842" i="1"/>
  <c r="AU931" i="1"/>
  <c r="AU876" i="1"/>
  <c r="AU861" i="1"/>
  <c r="AU490" i="1"/>
  <c r="AU512" i="1"/>
  <c r="AU863" i="1"/>
  <c r="AU206" i="1"/>
  <c r="AU146" i="1"/>
  <c r="AU267" i="1"/>
  <c r="AU1014" i="1"/>
  <c r="AU572" i="1"/>
  <c r="AU468" i="1"/>
  <c r="AU733" i="1"/>
  <c r="AU424" i="1"/>
  <c r="AU1061" i="1"/>
  <c r="AU376" i="1"/>
  <c r="AU660" i="1"/>
  <c r="AU992" i="1"/>
  <c r="AU679" i="1"/>
  <c r="AU89" i="1"/>
  <c r="AU1129" i="1"/>
  <c r="AU377" i="1"/>
  <c r="AU1095" i="1"/>
  <c r="AU145" i="1"/>
  <c r="AU442" i="1"/>
  <c r="AU380" i="1"/>
  <c r="AU571" i="1"/>
  <c r="AU693" i="1"/>
  <c r="AU484" i="1"/>
  <c r="AU466" i="1"/>
  <c r="AU8" i="1"/>
  <c r="AU337" i="1"/>
  <c r="AU1158" i="1"/>
  <c r="AU865" i="1"/>
  <c r="AU170" i="1"/>
  <c r="AU893" i="1"/>
  <c r="AU477" i="1"/>
  <c r="AU461" i="1"/>
  <c r="AU1125" i="1"/>
  <c r="AU97" i="1"/>
  <c r="AU780" i="1"/>
  <c r="AU58" i="1"/>
  <c r="AU190" i="1"/>
  <c r="AU991" i="1"/>
  <c r="AU566" i="1"/>
  <c r="AU941" i="1"/>
  <c r="AU497" i="1"/>
  <c r="AU360" i="1"/>
  <c r="AU225" i="1"/>
  <c r="AU915" i="1"/>
  <c r="AU1093" i="1"/>
  <c r="AU724" i="1"/>
  <c r="AU839" i="1"/>
  <c r="AU1114" i="1"/>
  <c r="AU592" i="1"/>
  <c r="AU877" i="1"/>
  <c r="AU491" i="1"/>
  <c r="AU600" i="1"/>
  <c r="AU605" i="1"/>
  <c r="AU336" i="1"/>
  <c r="AU866" i="1"/>
  <c r="AU914" i="1"/>
  <c r="AU753" i="1"/>
  <c r="AU728" i="1"/>
  <c r="AU956" i="1"/>
  <c r="AU1063" i="1"/>
  <c r="AU52" i="1"/>
  <c r="AU437" i="1"/>
  <c r="AU894" i="1"/>
  <c r="AU881" i="1"/>
  <c r="AU368" i="1"/>
  <c r="AU1102" i="1"/>
  <c r="AU99" i="1"/>
  <c r="AU641" i="1"/>
  <c r="AU633" i="1"/>
  <c r="AU616" i="1"/>
  <c r="AU1105" i="1"/>
  <c r="AU593" i="1"/>
  <c r="AU734" i="1"/>
  <c r="AU1130" i="1"/>
  <c r="AU1118" i="1"/>
  <c r="AU1163" i="1"/>
  <c r="AU284" i="1"/>
  <c r="AU843" i="1"/>
  <c r="AU929" i="1"/>
  <c r="AU502" i="1"/>
  <c r="AU411" i="1"/>
  <c r="AU1005" i="1"/>
  <c r="AU494" i="1"/>
  <c r="AU200" i="1"/>
  <c r="AU283" i="1"/>
  <c r="BY393" i="1" l="1"/>
  <c r="BX393" i="1"/>
  <c r="BW393" i="1"/>
  <c r="CG393" i="1"/>
  <c r="BV393" i="1"/>
  <c r="BE393" i="1"/>
  <c r="BH393" i="1"/>
  <c r="BG393" i="1"/>
  <c r="AS393" i="1"/>
  <c r="AU393" i="1"/>
  <c r="AX393" i="1" l="1"/>
  <c r="AY393" i="1"/>
  <c r="A670" i="1"/>
  <c r="AS670" i="1"/>
  <c r="BY670" i="1" l="1"/>
  <c r="BX670" i="1"/>
  <c r="BW670" i="1"/>
  <c r="CG670" i="1"/>
  <c r="BV670" i="1"/>
  <c r="BE670" i="1"/>
  <c r="BH670" i="1"/>
  <c r="BG670" i="1"/>
  <c r="AY670" i="1"/>
  <c r="AX670" i="1"/>
  <c r="A283" i="1" l="1"/>
  <c r="AS283" i="1"/>
  <c r="BY283" i="1" l="1"/>
  <c r="BX283" i="1"/>
  <c r="BW283" i="1"/>
  <c r="CG283" i="1"/>
  <c r="BV283" i="1"/>
  <c r="BE283" i="1"/>
  <c r="BH283" i="1"/>
  <c r="BG283" i="1"/>
  <c r="AS328" i="1"/>
  <c r="AS463" i="1"/>
  <c r="AS757" i="1"/>
  <c r="AS358" i="1"/>
  <c r="AS882" i="1"/>
  <c r="AS232" i="1"/>
  <c r="AS40" i="1"/>
  <c r="AS273" i="1"/>
  <c r="AS166" i="1"/>
  <c r="AS1128" i="1"/>
  <c r="AS1044" i="1"/>
  <c r="AS720" i="1"/>
  <c r="AS1154" i="1"/>
  <c r="AS923" i="1"/>
  <c r="AS1037" i="1"/>
  <c r="AS667" i="1"/>
  <c r="AS973" i="1"/>
  <c r="AS202" i="1"/>
  <c r="AS690" i="1"/>
  <c r="AS1038" i="1"/>
  <c r="AS396" i="1"/>
  <c r="AS314" i="1"/>
  <c r="AS341" i="1"/>
  <c r="AS370" i="1"/>
  <c r="AS1103" i="1"/>
  <c r="AS1052" i="1"/>
  <c r="AS247" i="1"/>
  <c r="AS1104" i="1"/>
  <c r="AS198" i="1"/>
  <c r="AS729" i="1"/>
  <c r="AS1089" i="1"/>
  <c r="AS346" i="1"/>
  <c r="AS457" i="1"/>
  <c r="AS167" i="1"/>
  <c r="AS196" i="1"/>
  <c r="AS408" i="1"/>
  <c r="AS913" i="1"/>
  <c r="AS180" i="1"/>
  <c r="AS311" i="1"/>
  <c r="AS103" i="1"/>
  <c r="AS830" i="1"/>
  <c r="AS317" i="1"/>
  <c r="AS500" i="1"/>
  <c r="AS921" i="1"/>
  <c r="AS681" i="1"/>
  <c r="AS1011" i="1"/>
  <c r="AS534" i="1"/>
  <c r="AS179" i="1"/>
  <c r="AS684" i="1"/>
  <c r="AS403" i="1"/>
  <c r="AS286" i="1"/>
  <c r="AS591" i="1"/>
  <c r="AS837" i="1"/>
  <c r="AS353" i="1"/>
  <c r="AS1045" i="1"/>
  <c r="AS772" i="1"/>
  <c r="AS1134" i="1"/>
  <c r="AS269" i="1"/>
  <c r="AS210" i="1"/>
  <c r="AS996" i="1"/>
  <c r="AS503" i="1"/>
  <c r="AS9" i="1"/>
  <c r="AS964" i="1"/>
  <c r="AS201" i="1"/>
  <c r="AS1046" i="1"/>
  <c r="AS476" i="1"/>
  <c r="AS779" i="1"/>
  <c r="AS838" i="1"/>
  <c r="AS60" i="1"/>
  <c r="AS599" i="1"/>
  <c r="AS118" i="1"/>
  <c r="AS970" i="1"/>
  <c r="AS78" i="1"/>
  <c r="AS339" i="1"/>
  <c r="AS805" i="1"/>
  <c r="AS507" i="1"/>
  <c r="AS639" i="1"/>
  <c r="AS628" i="1"/>
  <c r="AS76" i="1"/>
  <c r="AS236" i="1"/>
  <c r="AS732" i="1"/>
  <c r="AS208" i="1"/>
  <c r="AS58" i="1"/>
  <c r="AS472" i="1"/>
  <c r="AS455" i="1"/>
  <c r="AS876" i="1"/>
  <c r="AS267" i="1"/>
  <c r="AS572" i="1"/>
  <c r="AS512" i="1"/>
  <c r="AS206" i="1"/>
  <c r="AS992" i="1"/>
  <c r="AS1129" i="1"/>
  <c r="AS442" i="1"/>
  <c r="AS571" i="1"/>
  <c r="AS1158" i="1"/>
  <c r="AS477" i="1"/>
  <c r="AS461" i="1"/>
  <c r="AS190" i="1"/>
  <c r="AS991" i="1"/>
  <c r="AS724" i="1"/>
  <c r="AS566" i="1"/>
  <c r="AS915" i="1"/>
  <c r="AS877" i="1"/>
  <c r="AS491" i="1"/>
  <c r="AS605" i="1"/>
  <c r="AS99" i="1"/>
  <c r="AS633" i="1"/>
  <c r="AS1005" i="1"/>
  <c r="AS284" i="1"/>
  <c r="AS929" i="1"/>
  <c r="AS793" i="1"/>
  <c r="AS1124" i="1"/>
  <c r="AS389" i="1"/>
  <c r="AS795" i="1"/>
  <c r="AS1146" i="1"/>
  <c r="AS319" i="1"/>
  <c r="AS862" i="1"/>
  <c r="AS152" i="1"/>
  <c r="AS230" i="1"/>
  <c r="AS282" i="1"/>
  <c r="AS88" i="1"/>
  <c r="AS773" i="1"/>
  <c r="AS506" i="1"/>
  <c r="AS515" i="1"/>
  <c r="AS395" i="1"/>
  <c r="AS104" i="1"/>
  <c r="AS309" i="1"/>
  <c r="AS143" i="1"/>
  <c r="AS1155" i="1"/>
  <c r="AS176" i="1"/>
  <c r="AS453" i="1"/>
  <c r="AS1058" i="1"/>
  <c r="AS771" i="1"/>
  <c r="AS77" i="1"/>
  <c r="AS831" i="1"/>
  <c r="AS925" i="1"/>
  <c r="AS653" i="1"/>
  <c r="AS781" i="1"/>
  <c r="AS471" i="1"/>
  <c r="AS963" i="1"/>
  <c r="AS26" i="1"/>
  <c r="AS995" i="1"/>
  <c r="AS828" i="1"/>
  <c r="AS1062" i="1"/>
  <c r="AS1007" i="1"/>
  <c r="AS205" i="1"/>
  <c r="AS1059" i="1"/>
  <c r="AS1096" i="1"/>
  <c r="AS74" i="1"/>
  <c r="AS967" i="1"/>
  <c r="AS784" i="1"/>
  <c r="AS863" i="1"/>
  <c r="AS89" i="1"/>
  <c r="AS380" i="1"/>
  <c r="AS337" i="1"/>
  <c r="AS1114" i="1"/>
  <c r="AS734" i="1"/>
  <c r="AS641" i="1"/>
  <c r="AS1130" i="1"/>
  <c r="AS1118" i="1"/>
  <c r="AS617" i="1" l="1"/>
  <c r="AX283" i="1"/>
  <c r="AY283" i="1"/>
  <c r="AS1115" i="1"/>
  <c r="AS1097" i="1"/>
  <c r="AS27" i="1"/>
  <c r="AS222" i="1"/>
  <c r="AS878" i="1"/>
  <c r="AS473" i="1"/>
  <c r="AS1088" i="1"/>
  <c r="AS112" i="1"/>
  <c r="AS518" i="1"/>
  <c r="AS1102" i="1"/>
  <c r="AS1157" i="1"/>
  <c r="AS116" i="1"/>
  <c r="AS79" i="1"/>
  <c r="AS954" i="1"/>
  <c r="AS229" i="1"/>
  <c r="AS241" i="1"/>
  <c r="AS1153" i="1"/>
  <c r="AS844" i="1"/>
  <c r="AS368" i="1"/>
  <c r="AS151" i="1"/>
  <c r="AS447" i="1"/>
  <c r="AS233" i="1"/>
  <c r="AS459" i="1"/>
  <c r="AS1109" i="1"/>
  <c r="AS1166" i="1"/>
  <c r="AS310" i="1"/>
  <c r="AS111" i="1"/>
  <c r="AS25" i="1"/>
  <c r="AS1135" i="1"/>
  <c r="AS969" i="1"/>
  <c r="AS1098" i="1"/>
  <c r="AS603" i="1"/>
  <c r="AS937" i="1"/>
  <c r="AS1127" i="1"/>
  <c r="AS510" i="1"/>
  <c r="AS329" i="1"/>
  <c r="AS51" i="1"/>
  <c r="AS769" i="1"/>
  <c r="AS336" i="1"/>
  <c r="AS501" i="1"/>
  <c r="AS1161" i="1"/>
  <c r="AS660" i="1"/>
  <c r="AS498" i="1"/>
  <c r="AS901" i="1"/>
  <c r="AS1165" i="1"/>
  <c r="AS843" i="1"/>
  <c r="AS807" i="1"/>
  <c r="AS1060" i="1"/>
  <c r="AS224" i="1"/>
  <c r="AS598" i="1"/>
  <c r="AS484" i="1"/>
  <c r="AS693" i="1"/>
  <c r="AS909" i="1"/>
  <c r="AS204" i="1"/>
  <c r="AS884" i="1"/>
  <c r="AS1149" i="1"/>
  <c r="AS1008" i="1"/>
  <c r="AS499" i="1"/>
  <c r="AS800" i="1"/>
  <c r="AS419" i="1"/>
  <c r="AS883" i="1"/>
  <c r="AS640" i="1"/>
  <c r="AS1066" i="1"/>
  <c r="AS464" i="1"/>
  <c r="AS911" i="1"/>
  <c r="AS798" i="1"/>
  <c r="AS926" i="1"/>
  <c r="AS410" i="1"/>
  <c r="AS856" i="1"/>
  <c r="AS4" i="1"/>
  <c r="AS174" i="1"/>
  <c r="AS1106" i="1"/>
  <c r="AS635" i="1"/>
  <c r="AS683" i="1"/>
  <c r="AS1022" i="1"/>
  <c r="AS481" i="1"/>
  <c r="AS231" i="1"/>
  <c r="AS411" i="1"/>
  <c r="AS1119" i="1"/>
  <c r="AS55" i="1"/>
  <c r="AS1010" i="1"/>
  <c r="AS716" i="1"/>
  <c r="AS502" i="1"/>
  <c r="AS1063" i="1"/>
  <c r="AS225" i="1"/>
  <c r="AS414" i="1"/>
  <c r="AS840" i="1"/>
  <c r="AS1107" i="1"/>
  <c r="AS754" i="1"/>
  <c r="AS265" i="1"/>
  <c r="AS775" i="1"/>
  <c r="AS1137" i="1"/>
  <c r="AS8" i="1"/>
  <c r="AS141" i="1"/>
  <c r="AS748" i="1"/>
  <c r="AS468" i="1"/>
  <c r="AS377" i="1"/>
  <c r="AS144" i="1"/>
  <c r="AS780" i="1"/>
  <c r="AS467" i="1"/>
  <c r="AS318" i="1"/>
  <c r="AS694" i="1"/>
  <c r="AS514" i="1"/>
  <c r="AS1026" i="1"/>
  <c r="AS643" i="1"/>
  <c r="AS971" i="1"/>
  <c r="AS228" i="1"/>
  <c r="AS1116" i="1"/>
  <c r="AS504" i="1"/>
  <c r="AS600" i="1"/>
  <c r="AS360" i="1"/>
  <c r="AS466" i="1"/>
  <c r="AS749" i="1"/>
  <c r="AS601" i="1"/>
  <c r="AS420" i="1"/>
  <c r="AS413" i="1"/>
  <c r="AS614" i="1"/>
  <c r="AS606" i="1"/>
  <c r="AS579" i="1"/>
  <c r="AS372" i="1"/>
  <c r="AS881" i="1"/>
  <c r="AS866" i="1"/>
  <c r="AS145" i="1"/>
  <c r="AS1061" i="1"/>
  <c r="AS1156" i="1"/>
  <c r="AS87" i="1"/>
  <c r="AS131" i="1"/>
  <c r="AS1145" i="1"/>
  <c r="AS454" i="1"/>
  <c r="AS82" i="1"/>
  <c r="AS894" i="1"/>
  <c r="AS1163" i="1"/>
  <c r="AS956" i="1"/>
  <c r="AS424" i="1"/>
  <c r="AS782" i="1"/>
  <c r="AS135" i="1"/>
  <c r="AS257" i="1"/>
  <c r="AS1113" i="1"/>
  <c r="AS186" i="1"/>
  <c r="AS182" i="1"/>
  <c r="AS373" i="1"/>
  <c r="AS1053" i="1"/>
  <c r="AS717" i="1"/>
  <c r="AS1150" i="1"/>
  <c r="AS616" i="1"/>
  <c r="AS914" i="1"/>
  <c r="AS238" i="1"/>
  <c r="AS727" i="1"/>
  <c r="AS893" i="1"/>
  <c r="AS342" i="1"/>
  <c r="AS326" i="1"/>
  <c r="AS673" i="1"/>
  <c r="AS864" i="1"/>
  <c r="AS857" i="1"/>
  <c r="AS570" i="1"/>
  <c r="AS422" i="1"/>
  <c r="AS374" i="1"/>
  <c r="AS945" i="1"/>
  <c r="AS860" i="1"/>
  <c r="AS189" i="1"/>
  <c r="AS1048" i="1"/>
  <c r="AS379" i="1"/>
  <c r="AS760" i="1"/>
  <c r="AS615" i="1"/>
  <c r="AS799" i="1"/>
  <c r="AS220" i="1"/>
  <c r="AS446" i="1"/>
  <c r="AS207" i="1"/>
  <c r="AS723" i="1"/>
  <c r="AS742" i="1"/>
  <c r="AS133" i="1"/>
  <c r="AS613" i="1"/>
  <c r="AS593" i="1"/>
  <c r="AS592" i="1"/>
  <c r="AS1093" i="1"/>
  <c r="AS376" i="1"/>
  <c r="AS1014" i="1"/>
  <c r="AS861" i="1"/>
  <c r="AS1131" i="1"/>
  <c r="AS1132" i="1"/>
  <c r="AS957" i="1"/>
  <c r="AS150" i="1"/>
  <c r="AS1162" i="1"/>
  <c r="AS554" i="1"/>
  <c r="AS922" i="1"/>
  <c r="AS928" i="1"/>
  <c r="AS577" i="1"/>
  <c r="AS686" i="1"/>
  <c r="AS482" i="1"/>
  <c r="AS917" i="1"/>
  <c r="AS839" i="1"/>
  <c r="AS941" i="1"/>
  <c r="AS679" i="1"/>
  <c r="AS955" i="1"/>
  <c r="AS415" i="1"/>
  <c r="AS751" i="1"/>
  <c r="AS759" i="1"/>
  <c r="AS98" i="1"/>
  <c r="AS65" i="1"/>
  <c r="AS676" i="1"/>
  <c r="AS763" i="1"/>
  <c r="AS692" i="1"/>
  <c r="AS91" i="1"/>
  <c r="AS556" i="1"/>
  <c r="AS1105" i="1"/>
  <c r="AS490" i="1"/>
  <c r="AS842" i="1"/>
  <c r="AS931" i="1"/>
  <c r="AS672" i="1"/>
  <c r="AS445" i="1"/>
  <c r="AS836" i="1"/>
  <c r="AS423" i="1"/>
  <c r="AS462" i="1"/>
  <c r="AS875" i="1"/>
  <c r="AS943" i="1"/>
  <c r="AS433" i="1"/>
  <c r="AS994" i="1"/>
  <c r="AS562" i="1"/>
  <c r="AS1094" i="1"/>
  <c r="AS142" i="1"/>
  <c r="AS494" i="1"/>
  <c r="AS497" i="1"/>
  <c r="AS97" i="1"/>
  <c r="AS865" i="1"/>
  <c r="AS234" i="1"/>
  <c r="AS164" i="1"/>
  <c r="AS756" i="1"/>
  <c r="AS248" i="1"/>
  <c r="AS806" i="1"/>
  <c r="AS444" i="1"/>
  <c r="AS409" i="1"/>
  <c r="AS1065" i="1"/>
  <c r="AS52" i="1"/>
  <c r="AS285" i="1"/>
  <c r="AS235" i="1"/>
  <c r="AS435" i="1"/>
  <c r="AS910" i="1"/>
  <c r="AS783" i="1"/>
  <c r="AS54" i="1"/>
  <c r="AS1057" i="1"/>
  <c r="AS658" i="1"/>
  <c r="AS1126" i="1"/>
  <c r="AS750" i="1"/>
  <c r="AS1023" i="1"/>
  <c r="AS568" i="1"/>
  <c r="AS266" i="1"/>
  <c r="AS437" i="1"/>
  <c r="AS753" i="1"/>
  <c r="AS1125" i="1"/>
  <c r="AS146" i="1"/>
  <c r="AS361" i="1"/>
  <c r="AS794" i="1"/>
  <c r="AS421" i="1"/>
  <c r="AS517" i="1"/>
  <c r="AS993" i="1"/>
  <c r="AS36" i="1"/>
  <c r="AS829" i="1"/>
  <c r="AS1067" i="1"/>
  <c r="AS1013" i="1"/>
  <c r="AS117" i="1"/>
  <c r="AS551" i="1"/>
  <c r="AS841" i="1"/>
  <c r="AS211" i="1"/>
  <c r="AS169" i="1"/>
  <c r="AS689" i="1"/>
  <c r="AS402" i="1"/>
  <c r="AS1095" i="1"/>
  <c r="AS733" i="1"/>
  <c r="AS418" i="1"/>
  <c r="AS680" i="1"/>
  <c r="AS1071" i="1"/>
  <c r="AS181" i="1"/>
  <c r="AS989" i="1"/>
  <c r="AS550" i="1"/>
  <c r="AS1164" i="1"/>
  <c r="AS966" i="1"/>
  <c r="AS219" i="1"/>
  <c r="AS1024" i="1"/>
  <c r="AS604" i="1"/>
  <c r="AS728" i="1"/>
  <c r="AS170" i="1"/>
  <c r="AS162" i="1"/>
  <c r="AS580" i="1"/>
  <c r="AS972" i="1"/>
  <c r="AS165" i="1"/>
  <c r="AS746" i="1"/>
  <c r="AS873" i="1"/>
  <c r="AS203" i="1"/>
  <c r="AS1009" i="1"/>
  <c r="AS718" i="1"/>
  <c r="AS563" i="1"/>
  <c r="AS509" i="1"/>
  <c r="AS327" i="1"/>
  <c r="AS511" i="1"/>
  <c r="AS493" i="1"/>
  <c r="AS1120" i="1"/>
  <c r="AS1090" i="1"/>
  <c r="AS609" i="1"/>
  <c r="AS474" i="1"/>
  <c r="AS602" i="1"/>
  <c r="AS375" i="1"/>
  <c r="AS200" i="1"/>
  <c r="AS264" i="1"/>
  <c r="AS313" i="1"/>
  <c r="AS715" i="1"/>
  <c r="AS762" i="1"/>
  <c r="AS62" i="1"/>
  <c r="AS880" i="1"/>
  <c r="AS522" i="1"/>
  <c r="AS378" i="1"/>
  <c r="AS436" i="1"/>
  <c r="AS226" i="1"/>
  <c r="AS942" i="1"/>
  <c r="AS521" i="1"/>
  <c r="AS199" i="1"/>
  <c r="AS808" i="1"/>
  <c r="AS86" i="1"/>
  <c r="AS520" i="1"/>
  <c r="AS1136" i="1"/>
  <c r="AS496" i="1"/>
  <c r="AS172" i="1"/>
  <c r="AS271" i="1"/>
  <c r="AS906" i="1"/>
  <c r="AS666" i="1"/>
  <c r="AS555" i="1"/>
  <c r="AS930" i="1"/>
  <c r="AS355" i="1"/>
  <c r="AS1030" i="1"/>
  <c r="AS96" i="1"/>
  <c r="AS237" i="1"/>
  <c r="AS272" i="1"/>
  <c r="AS1160" i="1"/>
  <c r="AS227" i="1"/>
  <c r="AS371" i="1"/>
  <c r="AS665" i="1"/>
  <c r="AS1073" i="1"/>
  <c r="AS834" i="1"/>
  <c r="AS354" i="1"/>
  <c r="AS188" i="1"/>
  <c r="AS642" i="1"/>
  <c r="AS612" i="1"/>
  <c r="AS10" i="1"/>
  <c r="AS367" i="1"/>
  <c r="AS460" i="1"/>
  <c r="AS246" i="1"/>
  <c r="AS270" i="1"/>
  <c r="AS307" i="1"/>
  <c r="AS634" i="1"/>
  <c r="AS549" i="1"/>
  <c r="AS1043" i="1"/>
  <c r="AS340" i="1"/>
  <c r="AS452" i="1"/>
  <c r="AS770" i="1"/>
  <c r="AS892" i="1"/>
  <c r="AS944" i="1"/>
  <c r="AS558" i="1"/>
  <c r="AS868" i="1"/>
  <c r="AS362" i="1"/>
  <c r="AS1047" i="1"/>
  <c r="AS1036" i="1"/>
  <c r="AS664" i="1"/>
  <c r="AS912" i="1"/>
  <c r="AS561" i="1"/>
  <c r="AS287" i="1"/>
  <c r="AS366" i="1"/>
  <c r="AS1112" i="1"/>
  <c r="AS891" i="1"/>
  <c r="AS434" i="1"/>
  <c r="AS755" i="1"/>
  <c r="AS508" i="1"/>
  <c r="AS168" i="1"/>
  <c r="AS513" i="1"/>
  <c r="AS404" i="1"/>
  <c r="AS932" i="1"/>
  <c r="AS239" i="1"/>
  <c r="AS69" i="1"/>
  <c r="AS312" i="1"/>
  <c r="AS212" i="1"/>
  <c r="AS163" i="1"/>
  <c r="AS651" i="1"/>
  <c r="AS968" i="1"/>
  <c r="AS1012" i="1"/>
  <c r="AS5" i="1"/>
  <c r="AS1049" i="1"/>
  <c r="AS191" i="1"/>
  <c r="AS465" i="1"/>
  <c r="AS316" i="1"/>
  <c r="AS719" i="1"/>
  <c r="AS523" i="1"/>
  <c r="AS920" i="1"/>
  <c r="AS924" i="1"/>
  <c r="AS11" i="1"/>
  <c r="AS357" i="1"/>
  <c r="AS764" i="1"/>
  <c r="AS1111" i="1"/>
  <c r="AS81" i="1"/>
  <c r="AS758" i="1"/>
  <c r="AS443" i="1"/>
  <c r="AS776" i="1"/>
  <c r="AS1133" i="1"/>
  <c r="AS57" i="1"/>
  <c r="AX311" i="1" l="1"/>
  <c r="A57" i="1"/>
  <c r="A474" i="1"/>
  <c r="A389" i="1"/>
  <c r="A878" i="1"/>
  <c r="A1150" i="1"/>
  <c r="A447" i="1"/>
  <c r="A892" i="1"/>
  <c r="A917" i="1"/>
  <c r="A795" i="1"/>
  <c r="A443" i="1"/>
  <c r="A770" i="1"/>
  <c r="A402" i="1"/>
  <c r="A328" i="1"/>
  <c r="A793" i="1"/>
  <c r="A1115" i="1"/>
  <c r="A757" i="1"/>
  <c r="A1109" i="1"/>
  <c r="A340" i="1"/>
  <c r="A676" i="1"/>
  <c r="A462" i="1"/>
  <c r="A319" i="1"/>
  <c r="A358" i="1"/>
  <c r="A409" i="1"/>
  <c r="A133" i="1"/>
  <c r="A1043" i="1"/>
  <c r="A65" i="1"/>
  <c r="A232" i="1"/>
  <c r="A1065" i="1"/>
  <c r="A1111" i="1"/>
  <c r="A82" i="1"/>
  <c r="A55" i="1"/>
  <c r="A362" i="1"/>
  <c r="A763" i="1"/>
  <c r="A862" i="1"/>
  <c r="A549" i="1"/>
  <c r="A1023" i="1"/>
  <c r="A520" i="1"/>
  <c r="A98" i="1"/>
  <c r="A1164" i="1"/>
  <c r="A506" i="1"/>
  <c r="A635" i="1"/>
  <c r="A152" i="1"/>
  <c r="A1010" i="1"/>
  <c r="A40" i="1"/>
  <c r="A1119" i="1"/>
  <c r="A634" i="1"/>
  <c r="A609" i="1"/>
  <c r="A444" i="1"/>
  <c r="A231" i="1"/>
  <c r="A273" i="1"/>
  <c r="A769" i="1"/>
  <c r="A613" i="1"/>
  <c r="A166" i="1"/>
  <c r="A764" i="1"/>
  <c r="A1044" i="1"/>
  <c r="A86" i="1"/>
  <c r="A219" i="1"/>
  <c r="A577" i="1"/>
  <c r="A775" i="1"/>
  <c r="A230" i="1"/>
  <c r="A81" i="1"/>
  <c r="A142" i="1"/>
  <c r="A282" i="1"/>
  <c r="A88" i="1"/>
  <c r="A945" i="1"/>
  <c r="A773" i="1"/>
  <c r="A720" i="1"/>
  <c r="A307" i="1"/>
  <c r="A723" i="1"/>
  <c r="A966" i="1"/>
  <c r="A860" i="1"/>
  <c r="A841" i="1"/>
  <c r="A1154" i="1"/>
  <c r="A270" i="1"/>
  <c r="A686" i="1"/>
  <c r="A246" i="1"/>
  <c r="A222" i="1"/>
  <c r="A556" i="1"/>
  <c r="A640" i="1"/>
  <c r="A265" i="1"/>
  <c r="A515" i="1"/>
  <c r="A920" i="1"/>
  <c r="A357" i="1"/>
  <c r="A51" i="1"/>
  <c r="A395" i="1"/>
  <c r="A11" i="1"/>
  <c r="A923" i="1"/>
  <c r="A207" i="1"/>
  <c r="A460" i="1"/>
  <c r="A10" i="1"/>
  <c r="A454" i="1"/>
  <c r="A309" i="1"/>
  <c r="A667" i="1"/>
  <c r="A1090" i="1"/>
  <c r="A928" i="1"/>
  <c r="A481" i="1"/>
  <c r="A188" i="1"/>
  <c r="A751" i="1"/>
  <c r="A329" i="1"/>
  <c r="A354" i="1"/>
  <c r="A806" i="1"/>
  <c r="A459" i="1"/>
  <c r="A1026" i="1"/>
  <c r="A1165" i="1"/>
  <c r="A1155" i="1"/>
  <c r="A1053" i="1"/>
  <c r="A104" i="1"/>
  <c r="A973" i="1"/>
  <c r="A202" i="1"/>
  <c r="A776" i="1"/>
  <c r="A1097" i="1"/>
  <c r="A612" i="1"/>
  <c r="A1124" i="1"/>
  <c r="A375" i="1"/>
  <c r="A604" i="1"/>
  <c r="A1038" i="1"/>
  <c r="A716" i="1"/>
  <c r="A642" i="1"/>
  <c r="A396" i="1"/>
  <c r="A759" i="1"/>
  <c r="A518" i="1"/>
  <c r="A924" i="1"/>
  <c r="A727" i="1"/>
  <c r="A370" i="1"/>
  <c r="A1103" i="1"/>
  <c r="A1145" i="1"/>
  <c r="A318" i="1"/>
  <c r="A1104" i="1"/>
  <c r="A248" i="1"/>
  <c r="A457" i="1"/>
  <c r="A868" i="1"/>
  <c r="A164" i="1"/>
  <c r="A144" i="1"/>
  <c r="A341" i="1"/>
  <c r="A944" i="1"/>
  <c r="A182" i="1"/>
  <c r="A1089" i="1"/>
  <c r="A1052" i="1"/>
  <c r="A558" i="1"/>
  <c r="A1073" i="1"/>
  <c r="A374" i="1"/>
  <c r="A579" i="1"/>
  <c r="A310" i="1"/>
  <c r="A665" i="1"/>
  <c r="A117" i="1"/>
  <c r="A247" i="1"/>
  <c r="A410" i="1"/>
  <c r="A241" i="1"/>
  <c r="A1137" i="1"/>
  <c r="A371" i="1"/>
  <c r="A1120" i="1"/>
  <c r="A176" i="1"/>
  <c r="A272" i="1"/>
  <c r="A658" i="1"/>
  <c r="A116" i="1"/>
  <c r="A96" i="1"/>
  <c r="A493" i="1"/>
  <c r="A568" i="1"/>
  <c r="A1126" i="1"/>
  <c r="A227" i="1"/>
  <c r="A198" i="1"/>
  <c r="A1127" i="1"/>
  <c r="A143" i="1"/>
  <c r="A422" i="1"/>
  <c r="A1160" i="1"/>
  <c r="A756" i="1"/>
  <c r="A1133" i="1"/>
  <c r="A937" i="1"/>
  <c r="A758" i="1"/>
  <c r="A1161" i="1"/>
  <c r="A554" i="1"/>
  <c r="A314" i="1"/>
  <c r="A238" i="1"/>
  <c r="A436" i="1"/>
  <c r="A729" i="1"/>
  <c r="A1146" i="1"/>
  <c r="A463" i="1"/>
  <c r="A1013" i="1"/>
  <c r="A1094" i="1"/>
  <c r="A186" i="1"/>
  <c r="A748" i="1"/>
  <c r="A1135" i="1"/>
  <c r="A271" i="1"/>
  <c r="A355" i="1"/>
  <c r="A930" i="1"/>
  <c r="A1057" i="1"/>
  <c r="A510" i="1"/>
  <c r="A1022" i="1"/>
  <c r="A180" i="1"/>
  <c r="A203" i="1"/>
  <c r="A1030" i="1"/>
  <c r="A373" i="1"/>
  <c r="A327" i="1"/>
  <c r="A1048" i="1"/>
  <c r="A408" i="1"/>
  <c r="A913" i="1"/>
  <c r="A719" i="1"/>
  <c r="A453" i="1"/>
  <c r="A511" i="1"/>
  <c r="A570" i="1"/>
  <c r="A836" i="1"/>
  <c r="A562" i="1"/>
  <c r="A875" i="1"/>
  <c r="A311" i="1"/>
  <c r="A550" i="1"/>
  <c r="A1058" i="1"/>
  <c r="A229" i="1"/>
  <c r="A316" i="1"/>
  <c r="A555" i="1"/>
  <c r="A509" i="1"/>
  <c r="A808" i="1"/>
  <c r="A1166" i="1"/>
  <c r="A191" i="1"/>
  <c r="A857" i="1"/>
  <c r="A257" i="1"/>
  <c r="A1113" i="1"/>
  <c r="A465" i="1"/>
  <c r="A906" i="1"/>
  <c r="A563" i="1"/>
  <c r="A234" i="1"/>
  <c r="A754" i="1"/>
  <c r="A834" i="1"/>
  <c r="A482" i="1"/>
  <c r="A1008" i="1"/>
  <c r="A750" i="1"/>
  <c r="A666" i="1"/>
  <c r="A606" i="1"/>
  <c r="A772" i="1"/>
  <c r="A404" i="1"/>
  <c r="A504" i="1"/>
  <c r="A968" i="1"/>
  <c r="A718" i="1"/>
  <c r="A367" i="1"/>
  <c r="A199" i="1"/>
  <c r="A189" i="1"/>
  <c r="A1157" i="1"/>
  <c r="A286" i="1"/>
  <c r="A864" i="1"/>
  <c r="A689" i="1"/>
  <c r="A799" i="1"/>
  <c r="A54" i="1"/>
  <c r="A500" i="1"/>
  <c r="A1067" i="1"/>
  <c r="A901" i="1"/>
  <c r="A163" i="1"/>
  <c r="A771" i="1"/>
  <c r="A989" i="1"/>
  <c r="A103" i="1"/>
  <c r="A1128" i="1"/>
  <c r="A883" i="1"/>
  <c r="A1149" i="1"/>
  <c r="A5" i="1"/>
  <c r="A921" i="1"/>
  <c r="A681" i="1"/>
  <c r="A212" i="1"/>
  <c r="A922" i="1"/>
  <c r="A239" i="1"/>
  <c r="A954" i="1"/>
  <c r="A831" i="1"/>
  <c r="A353" i="1"/>
  <c r="A830" i="1"/>
  <c r="A1012" i="1"/>
  <c r="A1107" i="1"/>
  <c r="A496" i="1"/>
  <c r="A77" i="1"/>
  <c r="A135" i="1"/>
  <c r="A762" i="1"/>
  <c r="A932" i="1"/>
  <c r="A614" i="1"/>
  <c r="A717" i="1"/>
  <c r="A522" i="1"/>
  <c r="A91" i="1"/>
  <c r="A873" i="1"/>
  <c r="A62" i="1"/>
  <c r="A910" i="1"/>
  <c r="A1011" i="1"/>
  <c r="A653" i="1"/>
  <c r="A534" i="1"/>
  <c r="A829" i="1"/>
  <c r="A694" i="1"/>
  <c r="A434" i="1"/>
  <c r="A220" i="1"/>
  <c r="A36" i="1"/>
  <c r="A179" i="1"/>
  <c r="A1037" i="1"/>
  <c r="A925" i="1"/>
  <c r="A684" i="1"/>
  <c r="A403" i="1"/>
  <c r="A312" i="1"/>
  <c r="A210" i="1"/>
  <c r="A413" i="1"/>
  <c r="A419" i="1"/>
  <c r="A1024" i="1"/>
  <c r="A151" i="1"/>
  <c r="A168" i="1"/>
  <c r="A615" i="1"/>
  <c r="A1134" i="1"/>
  <c r="A435" i="1"/>
  <c r="A521" i="1"/>
  <c r="A269" i="1"/>
  <c r="A1106" i="1"/>
  <c r="A690" i="1"/>
  <c r="A880" i="1"/>
  <c r="A783" i="1"/>
  <c r="A169" i="1"/>
  <c r="A591" i="1"/>
  <c r="A837" i="1"/>
  <c r="A69" i="1"/>
  <c r="A513" i="1"/>
  <c r="A508" i="1"/>
  <c r="A498" i="1"/>
  <c r="A517" i="1"/>
  <c r="A378" i="1"/>
  <c r="A476" i="1"/>
  <c r="A551" i="1"/>
  <c r="A909" i="1"/>
  <c r="A196" i="1"/>
  <c r="A27" i="1"/>
  <c r="A167" i="1"/>
  <c r="A415" i="1"/>
  <c r="A266" i="1"/>
  <c r="A683" i="1"/>
  <c r="A969" i="1"/>
  <c r="A174" i="1"/>
  <c r="A996" i="1"/>
  <c r="A755" i="1"/>
  <c r="A760" i="1"/>
  <c r="A926" i="1"/>
  <c r="A131" i="1"/>
  <c r="A514" i="1"/>
  <c r="A1162" i="1"/>
  <c r="A994" i="1"/>
  <c r="A891" i="1"/>
  <c r="A326" i="1"/>
  <c r="A379" i="1"/>
  <c r="A201" i="1"/>
  <c r="A523" i="1"/>
  <c r="A446" i="1"/>
  <c r="A452" i="1"/>
  <c r="A1112" i="1"/>
  <c r="A1046" i="1"/>
  <c r="A4" i="1"/>
  <c r="A366" i="1"/>
  <c r="A433" i="1"/>
  <c r="A346" i="1"/>
  <c r="A503" i="1"/>
  <c r="A9" i="1"/>
  <c r="A673" i="1"/>
  <c r="A993" i="1"/>
  <c r="A779" i="1"/>
  <c r="A942" i="1"/>
  <c r="A838" i="1"/>
  <c r="A964" i="1"/>
  <c r="A800" i="1"/>
  <c r="A60" i="1"/>
  <c r="A79" i="1"/>
  <c r="A287" i="1"/>
  <c r="A715" i="1"/>
  <c r="A602" i="1"/>
  <c r="A692" i="1"/>
  <c r="A26" i="1"/>
  <c r="A118" i="1"/>
  <c r="A420" i="1"/>
  <c r="A746" i="1"/>
  <c r="A970" i="1"/>
  <c r="A599" i="1"/>
  <c r="A856" i="1"/>
  <c r="A78" i="1"/>
  <c r="A423" i="1"/>
  <c r="A181" i="1"/>
  <c r="A798" i="1"/>
  <c r="A561" i="1"/>
  <c r="A499" i="1"/>
  <c r="A943" i="1"/>
  <c r="A501" i="1"/>
  <c r="A339" i="1"/>
  <c r="A912" i="1"/>
  <c r="A805" i="1"/>
  <c r="A421" i="1"/>
  <c r="A226" i="1"/>
  <c r="A1136" i="1"/>
  <c r="A963" i="1"/>
  <c r="A995" i="1"/>
  <c r="A1009" i="1"/>
  <c r="A1153" i="1"/>
  <c r="A204" i="1"/>
  <c r="A628" i="1"/>
  <c r="A141" i="1"/>
  <c r="A1036" i="1"/>
  <c r="A742" i="1"/>
  <c r="A507" i="1"/>
  <c r="A464" i="1"/>
  <c r="A1047" i="1"/>
  <c r="A672" i="1"/>
  <c r="A972" i="1"/>
  <c r="A1131" i="1"/>
  <c r="A211" i="1"/>
  <c r="A617" i="1"/>
  <c r="A1088" i="1"/>
  <c r="A445" i="1"/>
  <c r="A1007" i="1"/>
  <c r="A87" i="1"/>
  <c r="A237" i="1"/>
  <c r="A828" i="1"/>
  <c r="A1062" i="1"/>
  <c r="A580" i="1"/>
  <c r="A205" i="1"/>
  <c r="A112" i="1"/>
  <c r="A955" i="1"/>
  <c r="A150" i="1"/>
  <c r="A1071" i="1"/>
  <c r="A1096" i="1"/>
  <c r="A876" i="1"/>
  <c r="A861" i="1"/>
  <c r="A598" i="1"/>
  <c r="A1049" i="1"/>
  <c r="A313" i="1"/>
  <c r="A76" i="1"/>
  <c r="A732" i="1"/>
  <c r="A807" i="1"/>
  <c r="A165" i="1"/>
  <c r="A236" i="1"/>
  <c r="A172" i="1"/>
  <c r="A467" i="1"/>
  <c r="A1132" i="1"/>
  <c r="A603" i="1"/>
  <c r="A473" i="1"/>
  <c r="A342" i="1"/>
  <c r="A844" i="1"/>
  <c r="A781" i="1"/>
  <c r="A601" i="1"/>
  <c r="A840" i="1"/>
  <c r="A74" i="1"/>
  <c r="A264" i="1"/>
  <c r="A471" i="1"/>
  <c r="A680" i="1"/>
  <c r="A208" i="1"/>
  <c r="A1116" i="1"/>
  <c r="A58" i="1"/>
  <c r="A472" i="1"/>
  <c r="A25" i="1"/>
  <c r="A224" i="1"/>
  <c r="A1156" i="1"/>
  <c r="A228" i="1"/>
  <c r="A967" i="1"/>
  <c r="A162" i="1"/>
  <c r="A233" i="1"/>
  <c r="A414" i="1"/>
  <c r="A784" i="1"/>
  <c r="A361" i="1"/>
  <c r="A455" i="1"/>
  <c r="A749" i="1"/>
  <c r="A971" i="1"/>
  <c r="A931" i="1"/>
  <c r="A914" i="1"/>
  <c r="A643" i="1"/>
  <c r="A1098" i="1"/>
  <c r="A842" i="1"/>
  <c r="A267" i="1"/>
  <c r="A1014" i="1"/>
  <c r="A882" i="1"/>
  <c r="A794" i="1"/>
  <c r="A285" i="1"/>
  <c r="A782" i="1"/>
  <c r="A1063" i="1"/>
  <c r="A572" i="1"/>
  <c r="A418" i="1"/>
  <c r="A1066" i="1"/>
  <c r="A490" i="1"/>
  <c r="A512" i="1"/>
  <c r="A468" i="1"/>
  <c r="A863" i="1"/>
  <c r="A146" i="1"/>
  <c r="A733" i="1"/>
  <c r="A206" i="1"/>
  <c r="A424" i="1"/>
  <c r="A1061" i="1"/>
  <c r="A235" i="1"/>
  <c r="A377" i="1"/>
  <c r="A89" i="1"/>
  <c r="A145" i="1"/>
  <c r="A372" i="1"/>
  <c r="A380" i="1"/>
  <c r="A992" i="1"/>
  <c r="A679" i="1"/>
  <c r="A376" i="1"/>
  <c r="A660" i="1"/>
  <c r="A1129" i="1"/>
  <c r="A442" i="1"/>
  <c r="A571" i="1"/>
  <c r="A693" i="1"/>
  <c r="A170" i="1"/>
  <c r="A484" i="1"/>
  <c r="A466" i="1"/>
  <c r="A8" i="1"/>
  <c r="A337" i="1"/>
  <c r="A1158" i="1"/>
  <c r="A865" i="1"/>
  <c r="A111" i="1"/>
  <c r="A1095" i="1"/>
  <c r="A893" i="1"/>
  <c r="A477" i="1"/>
  <c r="A461" i="1"/>
  <c r="A1125" i="1"/>
  <c r="A97" i="1"/>
  <c r="A780" i="1"/>
  <c r="A1045" i="1"/>
  <c r="A190" i="1"/>
  <c r="A497" i="1"/>
  <c r="A360" i="1"/>
  <c r="A753" i="1"/>
  <c r="A225" i="1"/>
  <c r="A1093" i="1"/>
  <c r="A724" i="1"/>
  <c r="A941" i="1"/>
  <c r="A915" i="1"/>
  <c r="A592" i="1"/>
  <c r="A877" i="1"/>
  <c r="A728" i="1"/>
  <c r="A991" i="1"/>
  <c r="A491" i="1"/>
  <c r="A839" i="1"/>
  <c r="A600" i="1"/>
  <c r="A566" i="1"/>
  <c r="A605" i="1"/>
  <c r="A336" i="1"/>
  <c r="A866" i="1"/>
  <c r="A1114" i="1"/>
  <c r="A956" i="1"/>
  <c r="A881" i="1"/>
  <c r="A52" i="1"/>
  <c r="A368" i="1"/>
  <c r="A1102" i="1"/>
  <c r="A284" i="1"/>
  <c r="A894" i="1"/>
  <c r="A99" i="1"/>
  <c r="A437" i="1"/>
  <c r="A593" i="1"/>
  <c r="A633" i="1"/>
  <c r="A734" i="1"/>
  <c r="A639" i="1"/>
  <c r="A641" i="1"/>
  <c r="A616" i="1"/>
  <c r="A1105" i="1"/>
  <c r="A1130" i="1"/>
  <c r="A1163" i="1"/>
  <c r="A1005" i="1"/>
  <c r="A411" i="1"/>
  <c r="A1118" i="1"/>
  <c r="A843" i="1"/>
  <c r="A317" i="1"/>
  <c r="A884" i="1"/>
  <c r="A651" i="1"/>
  <c r="A929" i="1"/>
  <c r="A502" i="1"/>
  <c r="A911" i="1"/>
  <c r="A200" i="1"/>
  <c r="A494" i="1"/>
  <c r="A664" i="1"/>
  <c r="A1060" i="1"/>
  <c r="A957" i="1"/>
  <c r="A1059" i="1"/>
  <c r="BY881" i="1" l="1"/>
  <c r="BY780" i="1"/>
  <c r="BY418" i="1"/>
  <c r="BY455" i="1"/>
  <c r="BY1071" i="1"/>
  <c r="BY421" i="1"/>
  <c r="BY452" i="1"/>
  <c r="BY521" i="1"/>
  <c r="BY910" i="1"/>
  <c r="BY1157" i="1"/>
  <c r="BY1166" i="1"/>
  <c r="BY186" i="1"/>
  <c r="BY96" i="1"/>
  <c r="BY370" i="1"/>
  <c r="BY354" i="1"/>
  <c r="BY230" i="1"/>
  <c r="BY402" i="1"/>
  <c r="BY957" i="1"/>
  <c r="BY491" i="1"/>
  <c r="BY1158" i="1"/>
  <c r="BY842" i="1"/>
  <c r="BY264" i="1"/>
  <c r="BY672" i="1"/>
  <c r="BY118" i="1"/>
  <c r="BY591" i="1"/>
  <c r="BY1118" i="1"/>
  <c r="BY1102" i="1"/>
  <c r="BY592" i="1"/>
  <c r="BY893" i="1"/>
  <c r="BY484" i="1"/>
  <c r="BY1061" i="1"/>
  <c r="BY794" i="1"/>
  <c r="BY1116" i="1"/>
  <c r="BY236" i="1"/>
  <c r="BY580" i="1"/>
  <c r="BY742" i="1"/>
  <c r="BY943" i="1"/>
  <c r="BY715" i="1"/>
  <c r="BY4" i="1"/>
  <c r="BY755" i="1"/>
  <c r="BY508" i="1"/>
  <c r="BY151" i="1"/>
  <c r="BY534" i="1"/>
  <c r="BY1012" i="1"/>
  <c r="BY968" i="1"/>
  <c r="BY257" i="1"/>
  <c r="BY511" i="1"/>
  <c r="BY271" i="1"/>
  <c r="BY1133" i="1"/>
  <c r="BY1120" i="1"/>
  <c r="BY944" i="1"/>
  <c r="BY1097" i="1"/>
  <c r="BY928" i="1"/>
  <c r="BY640" i="1"/>
  <c r="BY282" i="1"/>
  <c r="BY609" i="1"/>
  <c r="BY55" i="1"/>
  <c r="BY892" i="1"/>
  <c r="BY911" i="1"/>
  <c r="BY411" i="1"/>
  <c r="BY734" i="1"/>
  <c r="BY368" i="1"/>
  <c r="BY566" i="1"/>
  <c r="BY915" i="1"/>
  <c r="BY190" i="1"/>
  <c r="BY1095" i="1"/>
  <c r="BY170" i="1"/>
  <c r="BY992" i="1"/>
  <c r="BY424" i="1"/>
  <c r="BY882" i="1"/>
  <c r="BY971" i="1"/>
  <c r="BY967" i="1"/>
  <c r="BY208" i="1"/>
  <c r="BY844" i="1"/>
  <c r="BY165" i="1"/>
  <c r="BY876" i="1"/>
  <c r="BY1062" i="1"/>
  <c r="BY211" i="1"/>
  <c r="BY1036" i="1"/>
  <c r="BY1136" i="1"/>
  <c r="BY499" i="1"/>
  <c r="BY970" i="1"/>
  <c r="BY287" i="1"/>
  <c r="BY993" i="1"/>
  <c r="BY1046" i="1"/>
  <c r="BY891" i="1"/>
  <c r="BY996" i="1"/>
  <c r="BY196" i="1"/>
  <c r="BY513" i="1"/>
  <c r="BY1106" i="1"/>
  <c r="BY1024" i="1"/>
  <c r="BY1037" i="1"/>
  <c r="BY653" i="1"/>
  <c r="BY614" i="1"/>
  <c r="BY830" i="1"/>
  <c r="BY921" i="1"/>
  <c r="BY771" i="1"/>
  <c r="BY864" i="1"/>
  <c r="BY504" i="1"/>
  <c r="BY834" i="1"/>
  <c r="BY857" i="1"/>
  <c r="BY1058" i="1"/>
  <c r="BY453" i="1"/>
  <c r="BY203" i="1"/>
  <c r="BY1135" i="1"/>
  <c r="BY436" i="1"/>
  <c r="BY756" i="1"/>
  <c r="BY568" i="1"/>
  <c r="BY371" i="1"/>
  <c r="BY579" i="1"/>
  <c r="BY341" i="1"/>
  <c r="BY1145" i="1"/>
  <c r="BY642" i="1"/>
  <c r="BY776" i="1"/>
  <c r="BY459" i="1"/>
  <c r="BY1090" i="1"/>
  <c r="BY11" i="1"/>
  <c r="BY556" i="1"/>
  <c r="BY966" i="1"/>
  <c r="BY142" i="1"/>
  <c r="BY764" i="1"/>
  <c r="BY634" i="1"/>
  <c r="BY98" i="1"/>
  <c r="BY82" i="1"/>
  <c r="BY358" i="1"/>
  <c r="BY793" i="1"/>
  <c r="BY447" i="1"/>
  <c r="BY1059" i="1"/>
  <c r="BY839" i="1"/>
  <c r="BY865" i="1"/>
  <c r="BY267" i="1"/>
  <c r="BY471" i="1"/>
  <c r="BY237" i="1"/>
  <c r="BY628" i="1"/>
  <c r="BY9" i="1"/>
  <c r="BY969" i="1"/>
  <c r="BY36" i="1"/>
  <c r="BY831" i="1"/>
  <c r="BY234" i="1"/>
  <c r="BY314" i="1"/>
  <c r="BY241" i="1"/>
  <c r="BY973" i="1"/>
  <c r="BY51" i="1"/>
  <c r="BY40" i="1"/>
  <c r="BY878" i="1"/>
  <c r="BY437" i="1"/>
  <c r="BY97" i="1"/>
  <c r="BY146" i="1"/>
  <c r="BY361" i="1"/>
  <c r="BY76" i="1"/>
  <c r="BY204" i="1"/>
  <c r="BY514" i="1"/>
  <c r="BY200" i="1"/>
  <c r="BY639" i="1"/>
  <c r="BY605" i="1"/>
  <c r="BY497" i="1"/>
  <c r="BY679" i="1"/>
  <c r="BY490" i="1"/>
  <c r="BY931" i="1"/>
  <c r="BY162" i="1"/>
  <c r="BY781" i="1"/>
  <c r="BY861" i="1"/>
  <c r="BY617" i="1"/>
  <c r="BY963" i="1"/>
  <c r="BY599" i="1"/>
  <c r="BY779" i="1"/>
  <c r="BY326" i="1"/>
  <c r="BY27" i="1"/>
  <c r="BY690" i="1"/>
  <c r="BY925" i="1"/>
  <c r="BY717" i="1"/>
  <c r="BY681" i="1"/>
  <c r="BY689" i="1"/>
  <c r="BY482" i="1"/>
  <c r="BY229" i="1"/>
  <c r="BY1030" i="1"/>
  <c r="BY729" i="1"/>
  <c r="BY1126" i="1"/>
  <c r="BY310" i="1"/>
  <c r="BY318" i="1"/>
  <c r="BY396" i="1"/>
  <c r="BY1026" i="1"/>
  <c r="BY923" i="1"/>
  <c r="BY860" i="1"/>
  <c r="BY1044" i="1"/>
  <c r="BY1164" i="1"/>
  <c r="BY409" i="1"/>
  <c r="BY1115" i="1"/>
  <c r="BY502" i="1"/>
  <c r="BY1005" i="1"/>
  <c r="BY633" i="1"/>
  <c r="BY52" i="1"/>
  <c r="BY600" i="1"/>
  <c r="BY941" i="1"/>
  <c r="BY1045" i="1"/>
  <c r="BY111" i="1"/>
  <c r="BY693" i="1"/>
  <c r="BY380" i="1"/>
  <c r="BY206" i="1"/>
  <c r="BY1066" i="1"/>
  <c r="BY1014" i="1"/>
  <c r="BY749" i="1"/>
  <c r="BY228" i="1"/>
  <c r="BY680" i="1"/>
  <c r="BY342" i="1"/>
  <c r="BY807" i="1"/>
  <c r="BY1096" i="1"/>
  <c r="BY828" i="1"/>
  <c r="BY1131" i="1"/>
  <c r="BY141" i="1"/>
  <c r="BY226" i="1"/>
  <c r="BY561" i="1"/>
  <c r="BY746" i="1"/>
  <c r="BY79" i="1"/>
  <c r="BY673" i="1"/>
  <c r="BY1112" i="1"/>
  <c r="BY994" i="1"/>
  <c r="BY174" i="1"/>
  <c r="BY909" i="1"/>
  <c r="BY69" i="1"/>
  <c r="BY269" i="1"/>
  <c r="BY419" i="1"/>
  <c r="BY179" i="1"/>
  <c r="BY1011" i="1"/>
  <c r="BY932" i="1"/>
  <c r="BY353" i="1"/>
  <c r="BY5" i="1"/>
  <c r="BY163" i="1"/>
  <c r="BY286" i="1"/>
  <c r="BY404" i="1"/>
  <c r="BY754" i="1"/>
  <c r="BY191" i="1"/>
  <c r="BY550" i="1"/>
  <c r="BY719" i="1"/>
  <c r="BY180" i="1"/>
  <c r="BY748" i="1"/>
  <c r="BY238" i="1"/>
  <c r="BY1160" i="1"/>
  <c r="BY493" i="1"/>
  <c r="BY1137" i="1"/>
  <c r="BY374" i="1"/>
  <c r="BY144" i="1"/>
  <c r="BY1103" i="1"/>
  <c r="BY716" i="1"/>
  <c r="BY202" i="1"/>
  <c r="BY806" i="1"/>
  <c r="BY667" i="1"/>
  <c r="BY395" i="1"/>
  <c r="BY222" i="1"/>
  <c r="BY723" i="1"/>
  <c r="BY81" i="1"/>
  <c r="BY166" i="1"/>
  <c r="BY1119" i="1"/>
  <c r="BY520" i="1"/>
  <c r="BY1111" i="1"/>
  <c r="BY319" i="1"/>
  <c r="BY328" i="1"/>
  <c r="BY1150" i="1"/>
  <c r="BY929" i="1"/>
  <c r="BY372" i="1"/>
  <c r="BY473" i="1"/>
  <c r="BY798" i="1"/>
  <c r="BY551" i="1"/>
  <c r="BY1149" i="1"/>
  <c r="BY913" i="1"/>
  <c r="BY1073" i="1"/>
  <c r="BY246" i="1"/>
  <c r="BY1023" i="1"/>
  <c r="BY1130" i="1"/>
  <c r="BY442" i="1"/>
  <c r="BY603" i="1"/>
  <c r="BY181" i="1"/>
  <c r="BY446" i="1"/>
  <c r="BY210" i="1"/>
  <c r="BY135" i="1"/>
  <c r="BY189" i="1"/>
  <c r="BY808" i="1"/>
  <c r="BY510" i="1"/>
  <c r="BY143" i="1"/>
  <c r="BY558" i="1"/>
  <c r="BY727" i="1"/>
  <c r="BY329" i="1"/>
  <c r="BY686" i="1"/>
  <c r="BY775" i="1"/>
  <c r="BY549" i="1"/>
  <c r="BY676" i="1"/>
  <c r="BY389" i="1"/>
  <c r="BY1105" i="1"/>
  <c r="BY991" i="1"/>
  <c r="BY1125" i="1"/>
  <c r="BY89" i="1"/>
  <c r="BY1098" i="1"/>
  <c r="BY74" i="1"/>
  <c r="BY313" i="1"/>
  <c r="BY955" i="1"/>
  <c r="BY1007" i="1"/>
  <c r="BY1047" i="1"/>
  <c r="BY1153" i="1"/>
  <c r="BY912" i="1"/>
  <c r="BY423" i="1"/>
  <c r="BY26" i="1"/>
  <c r="BY964" i="1"/>
  <c r="BY346" i="1"/>
  <c r="BY523" i="1"/>
  <c r="BY131" i="1"/>
  <c r="BY266" i="1"/>
  <c r="BY378" i="1"/>
  <c r="BY169" i="1"/>
  <c r="BY1134" i="1"/>
  <c r="BY312" i="1"/>
  <c r="BY434" i="1"/>
  <c r="BY873" i="1"/>
  <c r="BY77" i="1"/>
  <c r="BY239" i="1"/>
  <c r="BY1128" i="1"/>
  <c r="BY500" i="1"/>
  <c r="BY199" i="1"/>
  <c r="BY666" i="1"/>
  <c r="BY906" i="1"/>
  <c r="BY509" i="1"/>
  <c r="BY562" i="1"/>
  <c r="BY1048" i="1"/>
  <c r="BY1057" i="1"/>
  <c r="BY1013" i="1"/>
  <c r="BY1161" i="1"/>
  <c r="BY1127" i="1"/>
  <c r="BY658" i="1"/>
  <c r="BY247" i="1"/>
  <c r="BY1052" i="1"/>
  <c r="BY457" i="1"/>
  <c r="BY924" i="1"/>
  <c r="BY375" i="1"/>
  <c r="BY1053" i="1"/>
  <c r="BY751" i="1"/>
  <c r="BY10" i="1"/>
  <c r="BY920" i="1"/>
  <c r="BY270" i="1"/>
  <c r="BY773" i="1"/>
  <c r="BY577" i="1"/>
  <c r="BY273" i="1"/>
  <c r="BY152" i="1"/>
  <c r="BY862" i="1"/>
  <c r="BY65" i="1"/>
  <c r="BY340" i="1"/>
  <c r="BY443" i="1"/>
  <c r="BY474" i="1"/>
  <c r="BY1163" i="1"/>
  <c r="BY724" i="1"/>
  <c r="BY733" i="1"/>
  <c r="BY1156" i="1"/>
  <c r="BY972" i="1"/>
  <c r="BY60" i="1"/>
  <c r="BY1162" i="1"/>
  <c r="BY413" i="1"/>
  <c r="BY762" i="1"/>
  <c r="BY772" i="1"/>
  <c r="BY311" i="1"/>
  <c r="BY422" i="1"/>
  <c r="BY1038" i="1"/>
  <c r="BY309" i="1"/>
  <c r="BY613" i="1"/>
  <c r="BY462" i="1"/>
  <c r="BY651" i="1"/>
  <c r="BY1093" i="1"/>
  <c r="BY145" i="1"/>
  <c r="BY224" i="1"/>
  <c r="BY87" i="1"/>
  <c r="BY805" i="1"/>
  <c r="BY503" i="1"/>
  <c r="BY476" i="1"/>
  <c r="BY435" i="1"/>
  <c r="BY62" i="1"/>
  <c r="BY954" i="1"/>
  <c r="BY1067" i="1"/>
  <c r="BY563" i="1"/>
  <c r="BY875" i="1"/>
  <c r="BY408" i="1"/>
  <c r="BY1094" i="1"/>
  <c r="BY554" i="1"/>
  <c r="BY410" i="1"/>
  <c r="BY868" i="1"/>
  <c r="BY604" i="1"/>
  <c r="BY104" i="1"/>
  <c r="BY454" i="1"/>
  <c r="BY357" i="1"/>
  <c r="BY720" i="1"/>
  <c r="BY769" i="1"/>
  <c r="BY1010" i="1"/>
  <c r="BY232" i="1"/>
  <c r="BY770" i="1"/>
  <c r="BY1060" i="1"/>
  <c r="BY884" i="1"/>
  <c r="BY99" i="1"/>
  <c r="BY1114" i="1"/>
  <c r="BY225" i="1"/>
  <c r="BY337" i="1"/>
  <c r="BY1129" i="1"/>
  <c r="BY863" i="1"/>
  <c r="BY1063" i="1"/>
  <c r="BY784" i="1"/>
  <c r="BY25" i="1"/>
  <c r="BY1132" i="1"/>
  <c r="BY664" i="1"/>
  <c r="BY317" i="1"/>
  <c r="BY616" i="1"/>
  <c r="BY894" i="1"/>
  <c r="BY866" i="1"/>
  <c r="BY728" i="1"/>
  <c r="BY753" i="1"/>
  <c r="BY461" i="1"/>
  <c r="BY8" i="1"/>
  <c r="BY660" i="1"/>
  <c r="BY377" i="1"/>
  <c r="BY468" i="1"/>
  <c r="BY782" i="1"/>
  <c r="BY643" i="1"/>
  <c r="BY414" i="1"/>
  <c r="BY472" i="1"/>
  <c r="BY840" i="1"/>
  <c r="BY467" i="1"/>
  <c r="BY1049" i="1"/>
  <c r="BY112" i="1"/>
  <c r="BY445" i="1"/>
  <c r="BY464" i="1"/>
  <c r="BY1009" i="1"/>
  <c r="BY339" i="1"/>
  <c r="BY78" i="1"/>
  <c r="BY692" i="1"/>
  <c r="BY838" i="1"/>
  <c r="BY433" i="1"/>
  <c r="BY201" i="1"/>
  <c r="BY926" i="1"/>
  <c r="BY415" i="1"/>
  <c r="BY517" i="1"/>
  <c r="BY783" i="1"/>
  <c r="BY615" i="1"/>
  <c r="BY403" i="1"/>
  <c r="BY694" i="1"/>
  <c r="BY91" i="1"/>
  <c r="BY496" i="1"/>
  <c r="BY922" i="1"/>
  <c r="BY103" i="1"/>
  <c r="BY54" i="1"/>
  <c r="BY367" i="1"/>
  <c r="BY750" i="1"/>
  <c r="BY465" i="1"/>
  <c r="BY555" i="1"/>
  <c r="BY836" i="1"/>
  <c r="BY327" i="1"/>
  <c r="BY930" i="1"/>
  <c r="BY463" i="1"/>
  <c r="BY758" i="1"/>
  <c r="BY198" i="1"/>
  <c r="BY272" i="1"/>
  <c r="BY117" i="1"/>
  <c r="BY1089" i="1"/>
  <c r="BY248" i="1"/>
  <c r="BY518" i="1"/>
  <c r="BY1124" i="1"/>
  <c r="BY1155" i="1"/>
  <c r="BY188" i="1"/>
  <c r="BY460" i="1"/>
  <c r="BY515" i="1"/>
  <c r="BY1154" i="1"/>
  <c r="BY945" i="1"/>
  <c r="BY219" i="1"/>
  <c r="BY231" i="1"/>
  <c r="BY635" i="1"/>
  <c r="BY763" i="1"/>
  <c r="BY1043" i="1"/>
  <c r="BY1109" i="1"/>
  <c r="BY795" i="1"/>
  <c r="BY57" i="1"/>
  <c r="BY593" i="1"/>
  <c r="BY571" i="1"/>
  <c r="BY732" i="1"/>
  <c r="BY420" i="1"/>
  <c r="BY837" i="1"/>
  <c r="BY901" i="1"/>
  <c r="BY1022" i="1"/>
  <c r="BY164" i="1"/>
  <c r="BY307" i="1"/>
  <c r="BY1065" i="1"/>
  <c r="BY956" i="1"/>
  <c r="BY572" i="1"/>
  <c r="BY150" i="1"/>
  <c r="BY800" i="1"/>
  <c r="BY683" i="1"/>
  <c r="BY220" i="1"/>
  <c r="BY883" i="1"/>
  <c r="BY606" i="1"/>
  <c r="BY116" i="1"/>
  <c r="BY494" i="1"/>
  <c r="BY843" i="1"/>
  <c r="BY641" i="1"/>
  <c r="BY284" i="1"/>
  <c r="BY336" i="1"/>
  <c r="BY877" i="1"/>
  <c r="BY360" i="1"/>
  <c r="BY477" i="1"/>
  <c r="BY466" i="1"/>
  <c r="BY376" i="1"/>
  <c r="BY235" i="1"/>
  <c r="BY512" i="1"/>
  <c r="BY285" i="1"/>
  <c r="BY914" i="1"/>
  <c r="BY233" i="1"/>
  <c r="BY58" i="1"/>
  <c r="BY601" i="1"/>
  <c r="BY172" i="1"/>
  <c r="BY598" i="1"/>
  <c r="BY205" i="1"/>
  <c r="BY1088" i="1"/>
  <c r="BY507" i="1"/>
  <c r="BY995" i="1"/>
  <c r="BY501" i="1"/>
  <c r="BY856" i="1"/>
  <c r="BY602" i="1"/>
  <c r="BY942" i="1"/>
  <c r="BY366" i="1"/>
  <c r="BY379" i="1"/>
  <c r="BY760" i="1"/>
  <c r="BY167" i="1"/>
  <c r="BY498" i="1"/>
  <c r="BY880" i="1"/>
  <c r="BY168" i="1"/>
  <c r="BY684" i="1"/>
  <c r="BY829" i="1"/>
  <c r="BY522" i="1"/>
  <c r="BY1107" i="1"/>
  <c r="BY212" i="1"/>
  <c r="BY989" i="1"/>
  <c r="BY799" i="1"/>
  <c r="BY718" i="1"/>
  <c r="BY1008" i="1"/>
  <c r="BY1113" i="1"/>
  <c r="BY316" i="1"/>
  <c r="BY570" i="1"/>
  <c r="BY373" i="1"/>
  <c r="BY355" i="1"/>
  <c r="BY1146" i="1"/>
  <c r="BY937" i="1"/>
  <c r="BY227" i="1"/>
  <c r="BY176" i="1"/>
  <c r="BY665" i="1"/>
  <c r="BY182" i="1"/>
  <c r="BY1104" i="1"/>
  <c r="BY759" i="1"/>
  <c r="BY612" i="1"/>
  <c r="BY1165" i="1"/>
  <c r="BY481" i="1"/>
  <c r="BY207" i="1"/>
  <c r="BY265" i="1"/>
  <c r="BY841" i="1"/>
  <c r="BY88" i="1"/>
  <c r="BY86" i="1"/>
  <c r="BY444" i="1"/>
  <c r="BY506" i="1"/>
  <c r="BY362" i="1"/>
  <c r="BY133" i="1"/>
  <c r="BY757" i="1"/>
  <c r="BY917" i="1"/>
  <c r="BW639" i="1"/>
  <c r="BX639" i="1"/>
  <c r="CG592" i="1"/>
  <c r="BX592" i="1"/>
  <c r="BW592" i="1"/>
  <c r="BX484" i="1"/>
  <c r="BW484" i="1"/>
  <c r="BX794" i="1"/>
  <c r="BW794" i="1"/>
  <c r="BW1116" i="1"/>
  <c r="BX1116" i="1"/>
  <c r="BX781" i="1"/>
  <c r="BW781" i="1"/>
  <c r="CG580" i="1"/>
  <c r="BX580" i="1"/>
  <c r="BW580" i="1"/>
  <c r="BX963" i="1"/>
  <c r="BW963" i="1"/>
  <c r="BX779" i="1"/>
  <c r="BW779" i="1"/>
  <c r="BX755" i="1"/>
  <c r="BW755" i="1"/>
  <c r="BW690" i="1"/>
  <c r="BX690" i="1"/>
  <c r="BW534" i="1"/>
  <c r="BX534" i="1"/>
  <c r="BX681" i="1"/>
  <c r="BW681" i="1"/>
  <c r="BX968" i="1"/>
  <c r="BW968" i="1"/>
  <c r="BX229" i="1"/>
  <c r="BW229" i="1"/>
  <c r="BX1030" i="1"/>
  <c r="BW1030" i="1"/>
  <c r="BX1133" i="1"/>
  <c r="BW1133" i="1"/>
  <c r="BX310" i="1"/>
  <c r="BW310" i="1"/>
  <c r="BW396" i="1"/>
  <c r="BX396" i="1"/>
  <c r="BX928" i="1"/>
  <c r="BW928" i="1"/>
  <c r="CG860" i="1"/>
  <c r="BX860" i="1"/>
  <c r="BW860" i="1"/>
  <c r="BX409" i="1"/>
  <c r="BW409" i="1"/>
  <c r="BX566" i="1"/>
  <c r="BW566" i="1"/>
  <c r="BW1036" i="1"/>
  <c r="BX1036" i="1"/>
  <c r="BX970" i="1"/>
  <c r="BW970" i="1"/>
  <c r="BX1046" i="1"/>
  <c r="BW1046" i="1"/>
  <c r="BX196" i="1"/>
  <c r="BW196" i="1"/>
  <c r="BX1024" i="1"/>
  <c r="BW1024" i="1"/>
  <c r="BX614" i="1"/>
  <c r="BW614" i="1"/>
  <c r="BX921" i="1"/>
  <c r="BW921" i="1"/>
  <c r="BX504" i="1"/>
  <c r="BW504" i="1"/>
  <c r="BX203" i="1"/>
  <c r="BW203" i="1"/>
  <c r="BX756" i="1"/>
  <c r="BW756" i="1"/>
  <c r="CG579" i="1"/>
  <c r="BX579" i="1"/>
  <c r="BW579" i="1"/>
  <c r="BW642" i="1"/>
  <c r="BX642" i="1"/>
  <c r="BX1090" i="1"/>
  <c r="BW1090" i="1"/>
  <c r="BW966" i="1"/>
  <c r="BX966" i="1"/>
  <c r="BX634" i="1"/>
  <c r="BW634" i="1"/>
  <c r="BW793" i="1"/>
  <c r="BX793" i="1"/>
  <c r="BX1005" i="1"/>
  <c r="BW1005" i="1"/>
  <c r="BX600" i="1"/>
  <c r="BW600" i="1"/>
  <c r="BX111" i="1"/>
  <c r="BW111" i="1"/>
  <c r="BX206" i="1"/>
  <c r="BW206" i="1"/>
  <c r="BX749" i="1"/>
  <c r="BW749" i="1"/>
  <c r="BX342" i="1"/>
  <c r="BW342" i="1"/>
  <c r="BW1096" i="1"/>
  <c r="BX1096" i="1"/>
  <c r="BW141" i="1"/>
  <c r="BX141" i="1"/>
  <c r="BX746" i="1"/>
  <c r="BW746" i="1"/>
  <c r="BX1112" i="1"/>
  <c r="BW1112" i="1"/>
  <c r="BW69" i="1"/>
  <c r="BX69" i="1"/>
  <c r="BX179" i="1"/>
  <c r="BW179" i="1"/>
  <c r="BX353" i="1"/>
  <c r="BW353" i="1"/>
  <c r="BW286" i="1"/>
  <c r="BX286" i="1"/>
  <c r="BX191" i="1"/>
  <c r="BW191" i="1"/>
  <c r="BX180" i="1"/>
  <c r="BW180" i="1"/>
  <c r="BX1160" i="1"/>
  <c r="BW1160" i="1"/>
  <c r="BW374" i="1"/>
  <c r="BX374" i="1"/>
  <c r="BX716" i="1"/>
  <c r="BW716" i="1"/>
  <c r="BX667" i="1"/>
  <c r="BW667" i="1"/>
  <c r="BX723" i="1"/>
  <c r="BW723" i="1"/>
  <c r="BX1119" i="1"/>
  <c r="BW1119" i="1"/>
  <c r="BX1150" i="1"/>
  <c r="BW1150" i="1"/>
  <c r="BX1163" i="1"/>
  <c r="BW1163" i="1"/>
  <c r="BX839" i="1"/>
  <c r="BW839" i="1"/>
  <c r="BX865" i="1"/>
  <c r="BW865" i="1"/>
  <c r="BX733" i="1"/>
  <c r="BW733" i="1"/>
  <c r="BX455" i="1"/>
  <c r="BW455" i="1"/>
  <c r="BW473" i="1"/>
  <c r="BX473" i="1"/>
  <c r="BX972" i="1"/>
  <c r="BW972" i="1"/>
  <c r="BW798" i="1"/>
  <c r="BX798" i="1"/>
  <c r="BX452" i="1"/>
  <c r="BW452" i="1"/>
  <c r="BX551" i="1"/>
  <c r="BW551" i="1"/>
  <c r="BX521" i="1"/>
  <c r="BW521" i="1"/>
  <c r="BX910" i="1"/>
  <c r="BW910" i="1"/>
  <c r="BX1149" i="1"/>
  <c r="BW1149" i="1"/>
  <c r="BX772" i="1"/>
  <c r="BW772" i="1"/>
  <c r="BX311" i="1"/>
  <c r="BW311" i="1"/>
  <c r="BX186" i="1"/>
  <c r="BW186" i="1"/>
  <c r="BX96" i="1"/>
  <c r="BW96" i="1"/>
  <c r="BX164" i="1"/>
  <c r="BW164" i="1"/>
  <c r="BX354" i="1"/>
  <c r="BW354" i="1"/>
  <c r="BW246" i="1"/>
  <c r="BX246" i="1"/>
  <c r="BX613" i="1"/>
  <c r="BW613" i="1"/>
  <c r="BX1065" i="1"/>
  <c r="BW1065" i="1"/>
  <c r="BW402" i="1"/>
  <c r="BX402" i="1"/>
  <c r="BX651" i="1"/>
  <c r="BW651" i="1"/>
  <c r="BX437" i="1"/>
  <c r="BW437" i="1"/>
  <c r="BW491" i="1"/>
  <c r="BX491" i="1"/>
  <c r="BW1158" i="1"/>
  <c r="BX1158" i="1"/>
  <c r="BX146" i="1"/>
  <c r="BW146" i="1"/>
  <c r="BX361" i="1"/>
  <c r="BW361" i="1"/>
  <c r="BX603" i="1"/>
  <c r="BW603" i="1"/>
  <c r="BX150" i="1"/>
  <c r="BW150" i="1"/>
  <c r="BW204" i="1"/>
  <c r="BX204" i="1"/>
  <c r="BW800" i="1"/>
  <c r="BX800" i="1"/>
  <c r="BW514" i="1"/>
  <c r="BX514" i="1"/>
  <c r="BX591" i="1"/>
  <c r="BW591" i="1"/>
  <c r="BX220" i="1"/>
  <c r="BW220" i="1"/>
  <c r="BX954" i="1"/>
  <c r="BW954" i="1"/>
  <c r="BX1067" i="1"/>
  <c r="BW1067" i="1"/>
  <c r="BX563" i="1"/>
  <c r="BW563" i="1"/>
  <c r="BX408" i="1"/>
  <c r="BW408" i="1"/>
  <c r="BX554" i="1"/>
  <c r="BW554" i="1"/>
  <c r="BX410" i="1"/>
  <c r="BW410" i="1"/>
  <c r="BX727" i="1"/>
  <c r="BW727" i="1"/>
  <c r="BX329" i="1"/>
  <c r="BW329" i="1"/>
  <c r="BW686" i="1"/>
  <c r="BX686" i="1"/>
  <c r="BW769" i="1"/>
  <c r="BX769" i="1"/>
  <c r="BW232" i="1"/>
  <c r="BX232" i="1"/>
  <c r="BW770" i="1"/>
  <c r="BX770" i="1"/>
  <c r="BX99" i="1"/>
  <c r="BW99" i="1"/>
  <c r="BX225" i="1"/>
  <c r="BW225" i="1"/>
  <c r="BX1129" i="1"/>
  <c r="BW1129" i="1"/>
  <c r="BX1063" i="1"/>
  <c r="BW1063" i="1"/>
  <c r="BX25" i="1"/>
  <c r="BW25" i="1"/>
  <c r="BX313" i="1"/>
  <c r="BW313" i="1"/>
  <c r="BX1153" i="1"/>
  <c r="BW1153" i="1"/>
  <c r="BX26" i="1"/>
  <c r="BW26" i="1"/>
  <c r="BW131" i="1"/>
  <c r="BX131" i="1"/>
  <c r="BX1134" i="1"/>
  <c r="BW1134" i="1"/>
  <c r="BX873" i="1"/>
  <c r="BW873" i="1"/>
  <c r="BW1128" i="1"/>
  <c r="BX1128" i="1"/>
  <c r="BX666" i="1"/>
  <c r="BW666" i="1"/>
  <c r="BX562" i="1"/>
  <c r="BW562" i="1"/>
  <c r="CG1127" i="1"/>
  <c r="BX1127" i="1"/>
  <c r="BW1127" i="1"/>
  <c r="BX924" i="1"/>
  <c r="BW924" i="1"/>
  <c r="BW273" i="1"/>
  <c r="BX273" i="1"/>
  <c r="BX200" i="1"/>
  <c r="BW200" i="1"/>
  <c r="BX605" i="1"/>
  <c r="BW605" i="1"/>
  <c r="BX893" i="1"/>
  <c r="BW893" i="1"/>
  <c r="BX1061" i="1"/>
  <c r="BW1061" i="1"/>
  <c r="BX931" i="1"/>
  <c r="BW931" i="1"/>
  <c r="CG861" i="1"/>
  <c r="BV861" i="1"/>
  <c r="BX861" i="1"/>
  <c r="BW861" i="1"/>
  <c r="BX742" i="1"/>
  <c r="BW742" i="1"/>
  <c r="BW599" i="1"/>
  <c r="BX599" i="1"/>
  <c r="BX4" i="1"/>
  <c r="BW4" i="1"/>
  <c r="BX27" i="1"/>
  <c r="BW27" i="1"/>
  <c r="BX925" i="1"/>
  <c r="BW925" i="1"/>
  <c r="BW1012" i="1"/>
  <c r="BX1012" i="1"/>
  <c r="BX689" i="1"/>
  <c r="BW689" i="1"/>
  <c r="BX257" i="1"/>
  <c r="BW257" i="1"/>
  <c r="BW271" i="1"/>
  <c r="BX271" i="1"/>
  <c r="CG1126" i="1"/>
  <c r="BW1126" i="1"/>
  <c r="BX1126" i="1"/>
  <c r="BX944" i="1"/>
  <c r="BW944" i="1"/>
  <c r="BX1026" i="1"/>
  <c r="BW1026" i="1"/>
  <c r="BW640" i="1"/>
  <c r="BX640" i="1"/>
  <c r="BX1044" i="1"/>
  <c r="BW1044" i="1"/>
  <c r="BX1164" i="1"/>
  <c r="BW1164" i="1"/>
  <c r="BX892" i="1"/>
  <c r="BW892" i="1"/>
  <c r="BX411" i="1"/>
  <c r="BW411" i="1"/>
  <c r="BW368" i="1"/>
  <c r="BX368" i="1"/>
  <c r="BX190" i="1"/>
  <c r="BW190" i="1"/>
  <c r="BW170" i="1"/>
  <c r="BX170" i="1"/>
  <c r="BX424" i="1"/>
  <c r="BW424" i="1"/>
  <c r="BW882" i="1"/>
  <c r="BX882" i="1"/>
  <c r="BX967" i="1"/>
  <c r="BW967" i="1"/>
  <c r="BX844" i="1"/>
  <c r="BW844" i="1"/>
  <c r="BW876" i="1"/>
  <c r="BX876" i="1"/>
  <c r="BX211" i="1"/>
  <c r="BW211" i="1"/>
  <c r="BX499" i="1"/>
  <c r="BW499" i="1"/>
  <c r="BX993" i="1"/>
  <c r="BW993" i="1"/>
  <c r="BX996" i="1"/>
  <c r="BW996" i="1"/>
  <c r="BX1106" i="1"/>
  <c r="BW1106" i="1"/>
  <c r="CG653" i="1"/>
  <c r="BX653" i="1"/>
  <c r="BW653" i="1"/>
  <c r="BX771" i="1"/>
  <c r="BW771" i="1"/>
  <c r="BX857" i="1"/>
  <c r="BW857" i="1"/>
  <c r="BX453" i="1"/>
  <c r="BW453" i="1"/>
  <c r="BX436" i="1"/>
  <c r="BW436" i="1"/>
  <c r="BX371" i="1"/>
  <c r="BW371" i="1"/>
  <c r="BX1145" i="1"/>
  <c r="BW1145" i="1"/>
  <c r="BX459" i="1"/>
  <c r="BW459" i="1"/>
  <c r="BW556" i="1"/>
  <c r="BX556" i="1"/>
  <c r="BW764" i="1"/>
  <c r="BX764" i="1"/>
  <c r="BX82" i="1"/>
  <c r="BW82" i="1"/>
  <c r="BW447" i="1"/>
  <c r="BX447" i="1"/>
  <c r="BX633" i="1"/>
  <c r="BW633" i="1"/>
  <c r="BX941" i="1"/>
  <c r="BW941" i="1"/>
  <c r="BX693" i="1"/>
  <c r="BW693" i="1"/>
  <c r="BX1014" i="1"/>
  <c r="BW1014" i="1"/>
  <c r="BX680" i="1"/>
  <c r="BW680" i="1"/>
  <c r="BX828" i="1"/>
  <c r="BW828" i="1"/>
  <c r="BX226" i="1"/>
  <c r="BW226" i="1"/>
  <c r="BW79" i="1"/>
  <c r="BX79" i="1"/>
  <c r="BX174" i="1"/>
  <c r="BW174" i="1"/>
  <c r="BX269" i="1"/>
  <c r="BW269" i="1"/>
  <c r="BX1011" i="1"/>
  <c r="BW1011" i="1"/>
  <c r="BX5" i="1"/>
  <c r="BW5" i="1"/>
  <c r="BW404" i="1"/>
  <c r="BX404" i="1"/>
  <c r="BX550" i="1"/>
  <c r="BW550" i="1"/>
  <c r="BX748" i="1"/>
  <c r="BW748" i="1"/>
  <c r="BX493" i="1"/>
  <c r="BW493" i="1"/>
  <c r="BX144" i="1"/>
  <c r="BW144" i="1"/>
  <c r="BX202" i="1"/>
  <c r="BW202" i="1"/>
  <c r="BX395" i="1"/>
  <c r="BW395" i="1"/>
  <c r="BX81" i="1"/>
  <c r="BW81" i="1"/>
  <c r="BX520" i="1"/>
  <c r="BW520" i="1"/>
  <c r="BX328" i="1"/>
  <c r="BW328" i="1"/>
  <c r="BX929" i="1"/>
  <c r="BW929" i="1"/>
  <c r="BX881" i="1"/>
  <c r="BW881" i="1"/>
  <c r="BX780" i="1"/>
  <c r="BW780" i="1"/>
  <c r="BX372" i="1"/>
  <c r="BW372" i="1"/>
  <c r="BX267" i="1"/>
  <c r="BW267" i="1"/>
  <c r="BW471" i="1"/>
  <c r="BX471" i="1"/>
  <c r="BX1071" i="1"/>
  <c r="BW1071" i="1"/>
  <c r="BX628" i="1"/>
  <c r="BW628" i="1"/>
  <c r="BW60" i="1"/>
  <c r="BX60" i="1"/>
  <c r="BX1162" i="1"/>
  <c r="BW1162" i="1"/>
  <c r="BX837" i="1"/>
  <c r="BW837" i="1"/>
  <c r="BX36" i="1"/>
  <c r="BW36" i="1"/>
  <c r="BX831" i="1"/>
  <c r="BW831" i="1"/>
  <c r="BX1157" i="1"/>
  <c r="BW1157" i="1"/>
  <c r="BX1166" i="1"/>
  <c r="BW1166" i="1"/>
  <c r="BX1022" i="1"/>
  <c r="BW1022" i="1"/>
  <c r="BX422" i="1"/>
  <c r="BW422" i="1"/>
  <c r="BX1073" i="1"/>
  <c r="BW1073" i="1"/>
  <c r="BX1038" i="1"/>
  <c r="BW1038" i="1"/>
  <c r="BX309" i="1"/>
  <c r="BW309" i="1"/>
  <c r="BX307" i="1"/>
  <c r="BW307" i="1"/>
  <c r="BW40" i="1"/>
  <c r="BX40" i="1"/>
  <c r="BX878" i="1"/>
  <c r="BW878" i="1"/>
  <c r="CG1130" i="1"/>
  <c r="BX1130" i="1"/>
  <c r="BW1130" i="1"/>
  <c r="BX97" i="1"/>
  <c r="BW97" i="1"/>
  <c r="BX145" i="1"/>
  <c r="BW145" i="1"/>
  <c r="BX842" i="1"/>
  <c r="BW842" i="1"/>
  <c r="BX224" i="1"/>
  <c r="BW224" i="1"/>
  <c r="BW76" i="1"/>
  <c r="BX76" i="1"/>
  <c r="BX672" i="1"/>
  <c r="BW672" i="1"/>
  <c r="BX181" i="1"/>
  <c r="BW181" i="1"/>
  <c r="BX503" i="1"/>
  <c r="BW503" i="1"/>
  <c r="BX476" i="1"/>
  <c r="BW476" i="1"/>
  <c r="BX210" i="1"/>
  <c r="BW210" i="1"/>
  <c r="CG135" i="1"/>
  <c r="BX135" i="1"/>
  <c r="BW135" i="1"/>
  <c r="BX189" i="1"/>
  <c r="BW189" i="1"/>
  <c r="BX606" i="1"/>
  <c r="BW606" i="1"/>
  <c r="BX875" i="1"/>
  <c r="BW875" i="1"/>
  <c r="BX1094" i="1"/>
  <c r="BW1094" i="1"/>
  <c r="BW116" i="1"/>
  <c r="BX116" i="1"/>
  <c r="BX868" i="1"/>
  <c r="BW868" i="1"/>
  <c r="BX104" i="1"/>
  <c r="BW104" i="1"/>
  <c r="BX357" i="1"/>
  <c r="BW357" i="1"/>
  <c r="BX775" i="1"/>
  <c r="BW775" i="1"/>
  <c r="BX1010" i="1"/>
  <c r="BW1010" i="1"/>
  <c r="BW676" i="1"/>
  <c r="BX676" i="1"/>
  <c r="BX1060" i="1"/>
  <c r="BW1060" i="1"/>
  <c r="BX1105" i="1"/>
  <c r="BW1105" i="1"/>
  <c r="BX1114" i="1"/>
  <c r="BW1114" i="1"/>
  <c r="CG1125" i="1"/>
  <c r="BX1125" i="1"/>
  <c r="BW1125" i="1"/>
  <c r="BX89" i="1"/>
  <c r="BW89" i="1"/>
  <c r="BX1098" i="1"/>
  <c r="BW1098" i="1"/>
  <c r="CG74" i="1"/>
  <c r="BX74" i="1"/>
  <c r="BW74" i="1"/>
  <c r="BX955" i="1"/>
  <c r="BW955" i="1"/>
  <c r="BW1047" i="1"/>
  <c r="BX1047" i="1"/>
  <c r="BX423" i="1"/>
  <c r="BW423" i="1"/>
  <c r="BX346" i="1"/>
  <c r="BW346" i="1"/>
  <c r="BX266" i="1"/>
  <c r="BW266" i="1"/>
  <c r="BX378" i="1"/>
  <c r="BW378" i="1"/>
  <c r="BW312" i="1"/>
  <c r="BX312" i="1"/>
  <c r="BX239" i="1"/>
  <c r="BW239" i="1"/>
  <c r="BX199" i="1"/>
  <c r="BW199" i="1"/>
  <c r="BX906" i="1"/>
  <c r="BW906" i="1"/>
  <c r="BW1048" i="1"/>
  <c r="BX1048" i="1"/>
  <c r="BW1013" i="1"/>
  <c r="BX1013" i="1"/>
  <c r="BX658" i="1"/>
  <c r="BW658" i="1"/>
  <c r="BW1052" i="1"/>
  <c r="BX1052" i="1"/>
  <c r="BX375" i="1"/>
  <c r="BW375" i="1"/>
  <c r="BW751" i="1"/>
  <c r="BX751" i="1"/>
  <c r="BX920" i="1"/>
  <c r="BW920" i="1"/>
  <c r="CG270" i="1"/>
  <c r="BX270" i="1"/>
  <c r="BW270" i="1"/>
  <c r="BX773" i="1"/>
  <c r="BW773" i="1"/>
  <c r="BX577" i="1"/>
  <c r="BW577" i="1"/>
  <c r="BX862" i="1"/>
  <c r="BW862" i="1"/>
  <c r="BX65" i="1"/>
  <c r="BW65" i="1"/>
  <c r="BX340" i="1"/>
  <c r="BW340" i="1"/>
  <c r="BX443" i="1"/>
  <c r="BW443" i="1"/>
  <c r="BX474" i="1"/>
  <c r="BW474" i="1"/>
  <c r="BX664" i="1"/>
  <c r="BW664" i="1"/>
  <c r="BW317" i="1"/>
  <c r="BX317" i="1"/>
  <c r="BW616" i="1"/>
  <c r="BX616" i="1"/>
  <c r="BX894" i="1"/>
  <c r="BW894" i="1"/>
  <c r="BX866" i="1"/>
  <c r="BW866" i="1"/>
  <c r="BX728" i="1"/>
  <c r="BW728" i="1"/>
  <c r="BX753" i="1"/>
  <c r="BW753" i="1"/>
  <c r="BW461" i="1"/>
  <c r="BX461" i="1"/>
  <c r="BX8" i="1"/>
  <c r="BW8" i="1"/>
  <c r="BX660" i="1"/>
  <c r="BW660" i="1"/>
  <c r="BX377" i="1"/>
  <c r="BW377" i="1"/>
  <c r="BX468" i="1"/>
  <c r="BW468" i="1"/>
  <c r="BW782" i="1"/>
  <c r="BX782" i="1"/>
  <c r="BX643" i="1"/>
  <c r="BW643" i="1"/>
  <c r="BW414" i="1"/>
  <c r="BX414" i="1"/>
  <c r="BX472" i="1"/>
  <c r="BW472" i="1"/>
  <c r="BX840" i="1"/>
  <c r="BW840" i="1"/>
  <c r="BX467" i="1"/>
  <c r="BW467" i="1"/>
  <c r="BX1049" i="1"/>
  <c r="BW1049" i="1"/>
  <c r="CG112" i="1"/>
  <c r="BX112" i="1"/>
  <c r="BW112" i="1"/>
  <c r="BW445" i="1"/>
  <c r="BX445" i="1"/>
  <c r="BW464" i="1"/>
  <c r="BX464" i="1"/>
  <c r="BX1009" i="1"/>
  <c r="BW1009" i="1"/>
  <c r="BX339" i="1"/>
  <c r="BW339" i="1"/>
  <c r="BX78" i="1"/>
  <c r="BW78" i="1"/>
  <c r="BX692" i="1"/>
  <c r="BW692" i="1"/>
  <c r="BW838" i="1"/>
  <c r="BX838" i="1"/>
  <c r="BW433" i="1"/>
  <c r="BX433" i="1"/>
  <c r="BX201" i="1"/>
  <c r="BW201" i="1"/>
  <c r="BX926" i="1"/>
  <c r="BW926" i="1"/>
  <c r="BW415" i="1"/>
  <c r="BX415" i="1"/>
  <c r="BW517" i="1"/>
  <c r="BX517" i="1"/>
  <c r="BX783" i="1"/>
  <c r="BW783" i="1"/>
  <c r="BW615" i="1"/>
  <c r="BX615" i="1"/>
  <c r="BX403" i="1"/>
  <c r="BW403" i="1"/>
  <c r="BX694" i="1"/>
  <c r="BW694" i="1"/>
  <c r="BW91" i="1"/>
  <c r="BX91" i="1"/>
  <c r="CG496" i="1"/>
  <c r="BX496" i="1"/>
  <c r="BW496" i="1"/>
  <c r="BX922" i="1"/>
  <c r="BW922" i="1"/>
  <c r="BX103" i="1"/>
  <c r="BW103" i="1"/>
  <c r="BW54" i="1"/>
  <c r="BX54" i="1"/>
  <c r="BX367" i="1"/>
  <c r="BW367" i="1"/>
  <c r="BX750" i="1"/>
  <c r="BW750" i="1"/>
  <c r="BX465" i="1"/>
  <c r="BW465" i="1"/>
  <c r="BX555" i="1"/>
  <c r="BW555" i="1"/>
  <c r="BW836" i="1"/>
  <c r="BX836" i="1"/>
  <c r="BX327" i="1"/>
  <c r="BW327" i="1"/>
  <c r="BX930" i="1"/>
  <c r="BW930" i="1"/>
  <c r="BX463" i="1"/>
  <c r="BW463" i="1"/>
  <c r="BX758" i="1"/>
  <c r="BW758" i="1"/>
  <c r="BX198" i="1"/>
  <c r="BW198" i="1"/>
  <c r="BX272" i="1"/>
  <c r="BW272" i="1"/>
  <c r="BX117" i="1"/>
  <c r="BW117" i="1"/>
  <c r="BX1089" i="1"/>
  <c r="BW1089" i="1"/>
  <c r="BX248" i="1"/>
  <c r="BW248" i="1"/>
  <c r="BX518" i="1"/>
  <c r="BW518" i="1"/>
  <c r="CG1124" i="1"/>
  <c r="BW1124" i="1"/>
  <c r="BX1124" i="1"/>
  <c r="BX1155" i="1"/>
  <c r="BW1155" i="1"/>
  <c r="BW188" i="1"/>
  <c r="BX188" i="1"/>
  <c r="BW460" i="1"/>
  <c r="BX460" i="1"/>
  <c r="BX515" i="1"/>
  <c r="BW515" i="1"/>
  <c r="CG1154" i="1"/>
  <c r="BX1154" i="1"/>
  <c r="BW1154" i="1"/>
  <c r="BX945" i="1"/>
  <c r="BW945" i="1"/>
  <c r="BX219" i="1"/>
  <c r="BW219" i="1"/>
  <c r="BX231" i="1"/>
  <c r="BW231" i="1"/>
  <c r="BW635" i="1"/>
  <c r="BX635" i="1"/>
  <c r="BX763" i="1"/>
  <c r="BW763" i="1"/>
  <c r="BX1043" i="1"/>
  <c r="BW1043" i="1"/>
  <c r="BX1109" i="1"/>
  <c r="BW1109" i="1"/>
  <c r="BW795" i="1"/>
  <c r="BX795" i="1"/>
  <c r="BX57" i="1"/>
  <c r="BW57" i="1"/>
  <c r="BX1118" i="1"/>
  <c r="BW1118" i="1"/>
  <c r="BX1102" i="1"/>
  <c r="BW1102" i="1"/>
  <c r="CG497" i="1"/>
  <c r="BX497" i="1"/>
  <c r="BW497" i="1"/>
  <c r="BX679" i="1"/>
  <c r="BW679" i="1"/>
  <c r="BX490" i="1"/>
  <c r="BW490" i="1"/>
  <c r="BW162" i="1"/>
  <c r="BX162" i="1"/>
  <c r="BX236" i="1"/>
  <c r="BW236" i="1"/>
  <c r="BX617" i="1"/>
  <c r="BW617" i="1"/>
  <c r="BX943" i="1"/>
  <c r="BW943" i="1"/>
  <c r="BX715" i="1"/>
  <c r="BW715" i="1"/>
  <c r="BX326" i="1"/>
  <c r="BW326" i="1"/>
  <c r="BX508" i="1"/>
  <c r="BW508" i="1"/>
  <c r="BX151" i="1"/>
  <c r="BW151" i="1"/>
  <c r="BX717" i="1"/>
  <c r="BW717" i="1"/>
  <c r="BX482" i="1"/>
  <c r="BW482" i="1"/>
  <c r="BX511" i="1"/>
  <c r="BW511" i="1"/>
  <c r="BX729" i="1"/>
  <c r="BW729" i="1"/>
  <c r="BX1120" i="1"/>
  <c r="BW1120" i="1"/>
  <c r="BX318" i="1"/>
  <c r="BW318" i="1"/>
  <c r="BX1097" i="1"/>
  <c r="BW1097" i="1"/>
  <c r="BX923" i="1"/>
  <c r="BW923" i="1"/>
  <c r="BX282" i="1"/>
  <c r="BW282" i="1"/>
  <c r="BX609" i="1"/>
  <c r="BW609" i="1"/>
  <c r="BX55" i="1"/>
  <c r="BW55" i="1"/>
  <c r="BW1115" i="1"/>
  <c r="BX1115" i="1"/>
  <c r="BX911" i="1"/>
  <c r="BW911" i="1"/>
  <c r="BX734" i="1"/>
  <c r="BW734" i="1"/>
  <c r="BX915" i="1"/>
  <c r="BW915" i="1"/>
  <c r="BX1095" i="1"/>
  <c r="BW1095" i="1"/>
  <c r="BX992" i="1"/>
  <c r="BW992" i="1"/>
  <c r="BX971" i="1"/>
  <c r="BW971" i="1"/>
  <c r="BX208" i="1"/>
  <c r="BW208" i="1"/>
  <c r="BX165" i="1"/>
  <c r="BW165" i="1"/>
  <c r="BX1062" i="1"/>
  <c r="BW1062" i="1"/>
  <c r="BW1136" i="1"/>
  <c r="BX1136" i="1"/>
  <c r="BX287" i="1"/>
  <c r="BW287" i="1"/>
  <c r="CG891" i="1"/>
  <c r="BX891" i="1"/>
  <c r="BW891" i="1"/>
  <c r="BX513" i="1"/>
  <c r="BW513" i="1"/>
  <c r="BX1037" i="1"/>
  <c r="BW1037" i="1"/>
  <c r="BX830" i="1"/>
  <c r="BW830" i="1"/>
  <c r="BX864" i="1"/>
  <c r="BW864" i="1"/>
  <c r="BX834" i="1"/>
  <c r="BW834" i="1"/>
  <c r="BX1058" i="1"/>
  <c r="BW1058" i="1"/>
  <c r="BX1135" i="1"/>
  <c r="BW1135" i="1"/>
  <c r="BX568" i="1"/>
  <c r="BW568" i="1"/>
  <c r="BW341" i="1"/>
  <c r="BX341" i="1"/>
  <c r="BX776" i="1"/>
  <c r="BW776" i="1"/>
  <c r="BW11" i="1"/>
  <c r="BX11" i="1"/>
  <c r="BW142" i="1"/>
  <c r="BX142" i="1"/>
  <c r="BX98" i="1"/>
  <c r="BW98" i="1"/>
  <c r="BX358" i="1"/>
  <c r="BW358" i="1"/>
  <c r="BX502" i="1"/>
  <c r="BW502" i="1"/>
  <c r="BW52" i="1"/>
  <c r="BX52" i="1"/>
  <c r="BX1045" i="1"/>
  <c r="BW1045" i="1"/>
  <c r="BW380" i="1"/>
  <c r="BX380" i="1"/>
  <c r="BX1066" i="1"/>
  <c r="BW1066" i="1"/>
  <c r="BX228" i="1"/>
  <c r="BW228" i="1"/>
  <c r="BX807" i="1"/>
  <c r="BW807" i="1"/>
  <c r="BX1131" i="1"/>
  <c r="BW1131" i="1"/>
  <c r="BW561" i="1"/>
  <c r="BX561" i="1"/>
  <c r="BX673" i="1"/>
  <c r="BW673" i="1"/>
  <c r="BX994" i="1"/>
  <c r="BW994" i="1"/>
  <c r="BX909" i="1"/>
  <c r="BW909" i="1"/>
  <c r="BX419" i="1"/>
  <c r="BW419" i="1"/>
  <c r="BW932" i="1"/>
  <c r="BX932" i="1"/>
  <c r="BX163" i="1"/>
  <c r="BW163" i="1"/>
  <c r="BX754" i="1"/>
  <c r="BW754" i="1"/>
  <c r="BX719" i="1"/>
  <c r="BW719" i="1"/>
  <c r="CG238" i="1"/>
  <c r="BW238" i="1"/>
  <c r="BX238" i="1"/>
  <c r="BX1137" i="1"/>
  <c r="BW1137" i="1"/>
  <c r="BX1103" i="1"/>
  <c r="BW1103" i="1"/>
  <c r="BW806" i="1"/>
  <c r="BX806" i="1"/>
  <c r="BW222" i="1"/>
  <c r="BX222" i="1"/>
  <c r="BX166" i="1"/>
  <c r="BW166" i="1"/>
  <c r="BX1111" i="1"/>
  <c r="BW1111" i="1"/>
  <c r="BX319" i="1"/>
  <c r="BW319" i="1"/>
  <c r="BX1059" i="1"/>
  <c r="BW1059" i="1"/>
  <c r="BX593" i="1"/>
  <c r="BW593" i="1"/>
  <c r="BW724" i="1"/>
  <c r="BX724" i="1"/>
  <c r="BX571" i="1"/>
  <c r="BW571" i="1"/>
  <c r="BW418" i="1"/>
  <c r="BX418" i="1"/>
  <c r="BW1156" i="1"/>
  <c r="BX1156" i="1"/>
  <c r="BW732" i="1"/>
  <c r="BX732" i="1"/>
  <c r="BX237" i="1"/>
  <c r="BW237" i="1"/>
  <c r="BX421" i="1"/>
  <c r="BW421" i="1"/>
  <c r="BX420" i="1"/>
  <c r="BW420" i="1"/>
  <c r="BW9" i="1"/>
  <c r="BX9" i="1"/>
  <c r="BX969" i="1"/>
  <c r="BW969" i="1"/>
  <c r="BX413" i="1"/>
  <c r="BW413" i="1"/>
  <c r="BW762" i="1"/>
  <c r="BX762" i="1"/>
  <c r="BW901" i="1"/>
  <c r="BX901" i="1"/>
  <c r="BW234" i="1"/>
  <c r="BX234" i="1"/>
  <c r="BX913" i="1"/>
  <c r="BW913" i="1"/>
  <c r="BX314" i="1"/>
  <c r="BW314" i="1"/>
  <c r="BX241" i="1"/>
  <c r="BW241" i="1"/>
  <c r="BX370" i="1"/>
  <c r="BW370" i="1"/>
  <c r="BX973" i="1"/>
  <c r="BW973" i="1"/>
  <c r="BW51" i="1"/>
  <c r="BX51" i="1"/>
  <c r="BX230" i="1"/>
  <c r="BW230" i="1"/>
  <c r="BX1023" i="1"/>
  <c r="BW1023" i="1"/>
  <c r="BX462" i="1"/>
  <c r="BW462" i="1"/>
  <c r="BX957" i="1"/>
  <c r="BW957" i="1"/>
  <c r="BX956" i="1"/>
  <c r="BW956" i="1"/>
  <c r="BX1093" i="1"/>
  <c r="BW1093" i="1"/>
  <c r="BX442" i="1"/>
  <c r="BW442" i="1"/>
  <c r="BW572" i="1"/>
  <c r="BX572" i="1"/>
  <c r="BX264" i="1"/>
  <c r="BW264" i="1"/>
  <c r="BX87" i="1"/>
  <c r="BW87" i="1"/>
  <c r="BW805" i="1"/>
  <c r="BX805" i="1"/>
  <c r="CG118" i="1"/>
  <c r="BW118" i="1"/>
  <c r="BX118" i="1"/>
  <c r="BX446" i="1"/>
  <c r="BW446" i="1"/>
  <c r="BX683" i="1"/>
  <c r="BW683" i="1"/>
  <c r="BX435" i="1"/>
  <c r="BW435" i="1"/>
  <c r="BX62" i="1"/>
  <c r="BW62" i="1"/>
  <c r="BX883" i="1"/>
  <c r="BW883" i="1"/>
  <c r="BX808" i="1"/>
  <c r="BW808" i="1"/>
  <c r="BW510" i="1"/>
  <c r="BX510" i="1"/>
  <c r="BX143" i="1"/>
  <c r="BW143" i="1"/>
  <c r="BX558" i="1"/>
  <c r="BW558" i="1"/>
  <c r="BX604" i="1"/>
  <c r="BW604" i="1"/>
  <c r="BW454" i="1"/>
  <c r="BX454" i="1"/>
  <c r="BX720" i="1"/>
  <c r="BW720" i="1"/>
  <c r="BX549" i="1"/>
  <c r="BW549" i="1"/>
  <c r="BW389" i="1"/>
  <c r="BX389" i="1"/>
  <c r="BX884" i="1"/>
  <c r="BW884" i="1"/>
  <c r="BW991" i="1"/>
  <c r="BX991" i="1"/>
  <c r="BX337" i="1"/>
  <c r="BW337" i="1"/>
  <c r="BX863" i="1"/>
  <c r="BW863" i="1"/>
  <c r="BW784" i="1"/>
  <c r="BX784" i="1"/>
  <c r="BX1132" i="1"/>
  <c r="BW1132" i="1"/>
  <c r="BX1007" i="1"/>
  <c r="BW1007" i="1"/>
  <c r="BX912" i="1"/>
  <c r="BW912" i="1"/>
  <c r="BX964" i="1"/>
  <c r="BW964" i="1"/>
  <c r="BX523" i="1"/>
  <c r="BW523" i="1"/>
  <c r="BX169" i="1"/>
  <c r="BW169" i="1"/>
  <c r="BW434" i="1"/>
  <c r="BX434" i="1"/>
  <c r="BW77" i="1"/>
  <c r="BX77" i="1"/>
  <c r="BW500" i="1"/>
  <c r="BX500" i="1"/>
  <c r="BX509" i="1"/>
  <c r="BW509" i="1"/>
  <c r="BX1057" i="1"/>
  <c r="BW1057" i="1"/>
  <c r="BX1161" i="1"/>
  <c r="BW1161" i="1"/>
  <c r="BW247" i="1"/>
  <c r="BX247" i="1"/>
  <c r="BX457" i="1"/>
  <c r="BW457" i="1"/>
  <c r="BX1053" i="1"/>
  <c r="BW1053" i="1"/>
  <c r="BX10" i="1"/>
  <c r="BW10" i="1"/>
  <c r="BX152" i="1"/>
  <c r="BW152" i="1"/>
  <c r="BX494" i="1"/>
  <c r="BW494" i="1"/>
  <c r="BX843" i="1"/>
  <c r="BW843" i="1"/>
  <c r="BX641" i="1"/>
  <c r="BW641" i="1"/>
  <c r="BX284" i="1"/>
  <c r="BW284" i="1"/>
  <c r="BX336" i="1"/>
  <c r="BW336" i="1"/>
  <c r="BX877" i="1"/>
  <c r="BW877" i="1"/>
  <c r="BX360" i="1"/>
  <c r="BW360" i="1"/>
  <c r="BX477" i="1"/>
  <c r="BW477" i="1"/>
  <c r="BW466" i="1"/>
  <c r="BX466" i="1"/>
  <c r="BX376" i="1"/>
  <c r="BW376" i="1"/>
  <c r="BW235" i="1"/>
  <c r="BX235" i="1"/>
  <c r="BW512" i="1"/>
  <c r="BX512" i="1"/>
  <c r="BX285" i="1"/>
  <c r="BW285" i="1"/>
  <c r="BX914" i="1"/>
  <c r="BW914" i="1"/>
  <c r="BW233" i="1"/>
  <c r="BX233" i="1"/>
  <c r="BX58" i="1"/>
  <c r="BW58" i="1"/>
  <c r="BX601" i="1"/>
  <c r="BW601" i="1"/>
  <c r="BX172" i="1"/>
  <c r="BW172" i="1"/>
  <c r="BW598" i="1"/>
  <c r="BX598" i="1"/>
  <c r="BX205" i="1"/>
  <c r="BW205" i="1"/>
  <c r="BX1088" i="1"/>
  <c r="BW1088" i="1"/>
  <c r="BX507" i="1"/>
  <c r="BW507" i="1"/>
  <c r="BX995" i="1"/>
  <c r="BW995" i="1"/>
  <c r="BW501" i="1"/>
  <c r="BX501" i="1"/>
  <c r="BX856" i="1"/>
  <c r="BW856" i="1"/>
  <c r="BX602" i="1"/>
  <c r="BW602" i="1"/>
  <c r="BW942" i="1"/>
  <c r="BX942" i="1"/>
  <c r="BW366" i="1"/>
  <c r="BX366" i="1"/>
  <c r="BX379" i="1"/>
  <c r="BW379" i="1"/>
  <c r="BX760" i="1"/>
  <c r="BW760" i="1"/>
  <c r="BX167" i="1"/>
  <c r="BW167" i="1"/>
  <c r="BX498" i="1"/>
  <c r="BW498" i="1"/>
  <c r="BX880" i="1"/>
  <c r="BW880" i="1"/>
  <c r="BX168" i="1"/>
  <c r="BW168" i="1"/>
  <c r="BW684" i="1"/>
  <c r="BX684" i="1"/>
  <c r="BX829" i="1"/>
  <c r="BW829" i="1"/>
  <c r="BW522" i="1"/>
  <c r="BX522" i="1"/>
  <c r="BX1107" i="1"/>
  <c r="BW1107" i="1"/>
  <c r="BW212" i="1"/>
  <c r="BX212" i="1"/>
  <c r="BX989" i="1"/>
  <c r="BW989" i="1"/>
  <c r="BX799" i="1"/>
  <c r="BW799" i="1"/>
  <c r="BX718" i="1"/>
  <c r="BW718" i="1"/>
  <c r="BW1008" i="1"/>
  <c r="BX1008" i="1"/>
  <c r="BW1113" i="1"/>
  <c r="BX1113" i="1"/>
  <c r="BX316" i="1"/>
  <c r="BW316" i="1"/>
  <c r="CG570" i="1"/>
  <c r="BX570" i="1"/>
  <c r="BW570" i="1"/>
  <c r="BX373" i="1"/>
  <c r="BW373" i="1"/>
  <c r="BW355" i="1"/>
  <c r="BX355" i="1"/>
  <c r="BX1146" i="1"/>
  <c r="BW1146" i="1"/>
  <c r="BX937" i="1"/>
  <c r="BW937" i="1"/>
  <c r="BW227" i="1"/>
  <c r="BX227" i="1"/>
  <c r="BX176" i="1"/>
  <c r="BW176" i="1"/>
  <c r="CG665" i="1"/>
  <c r="BX665" i="1"/>
  <c r="BW665" i="1"/>
  <c r="BX182" i="1"/>
  <c r="BW182" i="1"/>
  <c r="BW1104" i="1"/>
  <c r="BX1104" i="1"/>
  <c r="BX759" i="1"/>
  <c r="BW759" i="1"/>
  <c r="BW612" i="1"/>
  <c r="BX612" i="1"/>
  <c r="BX1165" i="1"/>
  <c r="BW1165" i="1"/>
  <c r="BX481" i="1"/>
  <c r="BW481" i="1"/>
  <c r="BX207" i="1"/>
  <c r="BW207" i="1"/>
  <c r="BW265" i="1"/>
  <c r="BX265" i="1"/>
  <c r="BW841" i="1"/>
  <c r="BX841" i="1"/>
  <c r="BX88" i="1"/>
  <c r="BW88" i="1"/>
  <c r="BW86" i="1"/>
  <c r="BX86" i="1"/>
  <c r="BW444" i="1"/>
  <c r="BX444" i="1"/>
  <c r="BX506" i="1"/>
  <c r="BW506" i="1"/>
  <c r="BW362" i="1"/>
  <c r="BX362" i="1"/>
  <c r="CG133" i="1"/>
  <c r="BX133" i="1"/>
  <c r="BW133" i="1"/>
  <c r="BX757" i="1"/>
  <c r="BW757" i="1"/>
  <c r="BX917" i="1"/>
  <c r="BW917" i="1"/>
  <c r="CG1118" i="1"/>
  <c r="CG1102" i="1"/>
  <c r="CG893" i="1"/>
  <c r="CG490" i="1"/>
  <c r="CG931" i="1"/>
  <c r="CG781" i="1"/>
  <c r="CG742" i="1"/>
  <c r="CG715" i="1"/>
  <c r="CG755" i="1"/>
  <c r="CG690" i="1"/>
  <c r="CG1012" i="1"/>
  <c r="CG968" i="1"/>
  <c r="CG229" i="1"/>
  <c r="CG729" i="1"/>
  <c r="CG944" i="1"/>
  <c r="CG1097" i="1"/>
  <c r="CG640" i="1"/>
  <c r="CG609" i="1"/>
  <c r="CG1115" i="1"/>
  <c r="CG734" i="1"/>
  <c r="CG1095" i="1"/>
  <c r="CG424" i="1"/>
  <c r="CG208" i="1"/>
  <c r="CG876" i="1"/>
  <c r="CG1136" i="1"/>
  <c r="CG970" i="1"/>
  <c r="CG993" i="1"/>
  <c r="CG196" i="1"/>
  <c r="CG1024" i="1"/>
  <c r="CG921" i="1"/>
  <c r="CG834" i="1"/>
  <c r="CG453" i="1"/>
  <c r="CG756" i="1"/>
  <c r="CG341" i="1"/>
  <c r="CG459" i="1"/>
  <c r="CG634" i="1"/>
  <c r="CG447" i="1"/>
  <c r="CG52" i="1"/>
  <c r="CG693" i="1"/>
  <c r="CG749" i="1"/>
  <c r="CG807" i="1"/>
  <c r="CG141" i="1"/>
  <c r="CG79" i="1"/>
  <c r="CG909" i="1"/>
  <c r="CG419" i="1"/>
  <c r="CG5" i="1"/>
  <c r="CG754" i="1"/>
  <c r="CG550" i="1"/>
  <c r="CG493" i="1"/>
  <c r="CG716" i="1"/>
  <c r="CG667" i="1"/>
  <c r="CG520" i="1"/>
  <c r="CG839" i="1"/>
  <c r="CG969" i="1"/>
  <c r="CG200" i="1"/>
  <c r="CG639" i="1"/>
  <c r="CG484" i="1"/>
  <c r="CG963" i="1"/>
  <c r="CG779" i="1"/>
  <c r="CG27" i="1"/>
  <c r="CG925" i="1"/>
  <c r="CG681" i="1"/>
  <c r="CG689" i="1"/>
  <c r="CG257" i="1"/>
  <c r="CG271" i="1"/>
  <c r="CG1120" i="1"/>
  <c r="CG318" i="1"/>
  <c r="CG928" i="1"/>
  <c r="CG1044" i="1"/>
  <c r="CG892" i="1"/>
  <c r="CG411" i="1"/>
  <c r="CG190" i="1"/>
  <c r="CG992" i="1"/>
  <c r="CG971" i="1"/>
  <c r="CG165" i="1"/>
  <c r="CG1036" i="1"/>
  <c r="CG287" i="1"/>
  <c r="CG771" i="1"/>
  <c r="CG857" i="1"/>
  <c r="CG203" i="1"/>
  <c r="CG568" i="1"/>
  <c r="CG642" i="1"/>
  <c r="CG1090" i="1"/>
  <c r="CG142" i="1"/>
  <c r="CG82" i="1"/>
  <c r="CG502" i="1"/>
  <c r="CG600" i="1"/>
  <c r="CG380" i="1"/>
  <c r="CG1066" i="1"/>
  <c r="CG342" i="1"/>
  <c r="CG828" i="1"/>
  <c r="CG746" i="1"/>
  <c r="CG1112" i="1"/>
  <c r="CG269" i="1"/>
  <c r="CG932" i="1"/>
  <c r="CG163" i="1"/>
  <c r="CG191" i="1"/>
  <c r="CG719" i="1"/>
  <c r="CG1160" i="1"/>
  <c r="CG1103" i="1"/>
  <c r="CG806" i="1"/>
  <c r="CG81" i="1"/>
  <c r="CG1119" i="1"/>
  <c r="CG1150" i="1"/>
  <c r="CG929" i="1"/>
  <c r="CG724" i="1"/>
  <c r="CG571" i="1"/>
  <c r="CG267" i="1"/>
  <c r="CG473" i="1"/>
  <c r="CG1071" i="1"/>
  <c r="CG421" i="1"/>
  <c r="CG420" i="1"/>
  <c r="CG1162" i="1"/>
  <c r="CG837" i="1"/>
  <c r="CG910" i="1"/>
  <c r="CG831" i="1"/>
  <c r="CG1157" i="1"/>
  <c r="CG234" i="1"/>
  <c r="CG1166" i="1"/>
  <c r="CG311" i="1"/>
  <c r="CG314" i="1"/>
  <c r="CG422" i="1"/>
  <c r="CG96" i="1"/>
  <c r="CG241" i="1"/>
  <c r="CG1073" i="1"/>
  <c r="CG164" i="1"/>
  <c r="CG370" i="1"/>
  <c r="CG1038" i="1"/>
  <c r="CG973" i="1"/>
  <c r="CG354" i="1"/>
  <c r="CG309" i="1"/>
  <c r="CG51" i="1"/>
  <c r="CG246" i="1"/>
  <c r="CG307" i="1"/>
  <c r="CG230" i="1"/>
  <c r="CG613" i="1"/>
  <c r="CG40" i="1"/>
  <c r="CG1023" i="1"/>
  <c r="CG1065" i="1"/>
  <c r="CG462" i="1"/>
  <c r="CG402" i="1"/>
  <c r="CG878" i="1"/>
  <c r="CG957" i="1"/>
  <c r="CG651" i="1"/>
  <c r="CG437" i="1"/>
  <c r="CG956" i="1"/>
  <c r="CG491" i="1"/>
  <c r="CG1093" i="1"/>
  <c r="CG97" i="1"/>
  <c r="CG1158" i="1"/>
  <c r="CG442" i="1"/>
  <c r="CG145" i="1"/>
  <c r="CG146" i="1"/>
  <c r="CG572" i="1"/>
  <c r="CG842" i="1"/>
  <c r="CG361" i="1"/>
  <c r="CG224" i="1"/>
  <c r="CG264" i="1"/>
  <c r="CG603" i="1"/>
  <c r="CG76" i="1"/>
  <c r="CG150" i="1"/>
  <c r="CG87" i="1"/>
  <c r="CG672" i="1"/>
  <c r="CG204" i="1"/>
  <c r="CG805" i="1"/>
  <c r="CG181" i="1"/>
  <c r="CG800" i="1"/>
  <c r="CG503" i="1"/>
  <c r="CG446" i="1"/>
  <c r="CG514" i="1"/>
  <c r="CG683" i="1"/>
  <c r="CG476" i="1"/>
  <c r="CG591" i="1"/>
  <c r="CG435" i="1"/>
  <c r="CG210" i="1"/>
  <c r="CG220" i="1"/>
  <c r="CG62" i="1"/>
  <c r="CG954" i="1"/>
  <c r="CG883" i="1"/>
  <c r="CG1067" i="1"/>
  <c r="CG189" i="1"/>
  <c r="CG606" i="1"/>
  <c r="CG563" i="1"/>
  <c r="CG808" i="1"/>
  <c r="CG875" i="1"/>
  <c r="CG408" i="1"/>
  <c r="CG510" i="1"/>
  <c r="CG1094" i="1"/>
  <c r="CG554" i="1"/>
  <c r="CG143" i="1"/>
  <c r="CG116" i="1"/>
  <c r="CG410" i="1"/>
  <c r="CG558" i="1"/>
  <c r="CG868" i="1"/>
  <c r="CG727" i="1"/>
  <c r="CG604" i="1"/>
  <c r="CG104" i="1"/>
  <c r="CG329" i="1"/>
  <c r="CG454" i="1"/>
  <c r="CG357" i="1"/>
  <c r="CG686" i="1"/>
  <c r="CG720" i="1"/>
  <c r="CG775" i="1"/>
  <c r="CG769" i="1"/>
  <c r="CG1010" i="1"/>
  <c r="CG549" i="1"/>
  <c r="CG232" i="1"/>
  <c r="CG676" i="1"/>
  <c r="CG770" i="1"/>
  <c r="CG389" i="1"/>
  <c r="CG605" i="1"/>
  <c r="CG1061" i="1"/>
  <c r="CG1116" i="1"/>
  <c r="CG943" i="1"/>
  <c r="CG151" i="1"/>
  <c r="CG1026" i="1"/>
  <c r="CG1164" i="1"/>
  <c r="CG911" i="1"/>
  <c r="CG915" i="1"/>
  <c r="CG967" i="1"/>
  <c r="CG499" i="1"/>
  <c r="CG1046" i="1"/>
  <c r="CG614" i="1"/>
  <c r="CG11" i="1"/>
  <c r="CG98" i="1"/>
  <c r="CG1005" i="1"/>
  <c r="CG111" i="1"/>
  <c r="CG680" i="1"/>
  <c r="CG226" i="1"/>
  <c r="CG994" i="1"/>
  <c r="CG179" i="1"/>
  <c r="CG286" i="1"/>
  <c r="CG180" i="1"/>
  <c r="CG374" i="1"/>
  <c r="CG222" i="1"/>
  <c r="CG328" i="1"/>
  <c r="CG593" i="1"/>
  <c r="CG372" i="1"/>
  <c r="CG455" i="1"/>
  <c r="CG237" i="1"/>
  <c r="CG60" i="1"/>
  <c r="CG521" i="1"/>
  <c r="CG1149" i="1"/>
  <c r="CG913" i="1"/>
  <c r="CG884" i="1"/>
  <c r="CG1114" i="1"/>
  <c r="CG337" i="1"/>
  <c r="CG1063" i="1"/>
  <c r="CG1132" i="1"/>
  <c r="CG313" i="1"/>
  <c r="CG955" i="1"/>
  <c r="CG1007" i="1"/>
  <c r="CG1047" i="1"/>
  <c r="CG1153" i="1"/>
  <c r="CG912" i="1"/>
  <c r="CG423" i="1"/>
  <c r="CG26" i="1"/>
  <c r="CG964" i="1"/>
  <c r="CG346" i="1"/>
  <c r="CG523" i="1"/>
  <c r="CG131" i="1"/>
  <c r="CG266" i="1"/>
  <c r="CG378" i="1"/>
  <c r="CG169" i="1"/>
  <c r="CG1134" i="1"/>
  <c r="CG312" i="1"/>
  <c r="CG434" i="1"/>
  <c r="CG873" i="1"/>
  <c r="CG77" i="1"/>
  <c r="CG239" i="1"/>
  <c r="CG1128" i="1"/>
  <c r="CG500" i="1"/>
  <c r="CG199" i="1"/>
  <c r="CG666" i="1"/>
  <c r="CG906" i="1"/>
  <c r="CG509" i="1"/>
  <c r="CG562" i="1"/>
  <c r="CG1048" i="1"/>
  <c r="CG1057" i="1"/>
  <c r="CG1013" i="1"/>
  <c r="CG1161" i="1"/>
  <c r="CG658" i="1"/>
  <c r="CG247" i="1"/>
  <c r="CG1052" i="1"/>
  <c r="CG457" i="1"/>
  <c r="CG924" i="1"/>
  <c r="CG375" i="1"/>
  <c r="CG1053" i="1"/>
  <c r="CG751" i="1"/>
  <c r="CG10" i="1"/>
  <c r="CG920" i="1"/>
  <c r="CG773" i="1"/>
  <c r="CG577" i="1"/>
  <c r="CG273" i="1"/>
  <c r="CG152" i="1"/>
  <c r="CG862" i="1"/>
  <c r="CG65" i="1"/>
  <c r="CG340" i="1"/>
  <c r="CG443" i="1"/>
  <c r="CG474" i="1"/>
  <c r="CG4" i="1"/>
  <c r="CG717" i="1"/>
  <c r="CG511" i="1"/>
  <c r="CG55" i="1"/>
  <c r="CG566" i="1"/>
  <c r="CG882" i="1"/>
  <c r="CG1062" i="1"/>
  <c r="CG996" i="1"/>
  <c r="CG1106" i="1"/>
  <c r="CG864" i="1"/>
  <c r="CG1135" i="1"/>
  <c r="CG1145" i="1"/>
  <c r="CG966" i="1"/>
  <c r="CG793" i="1"/>
  <c r="CG941" i="1"/>
  <c r="CG1014" i="1"/>
  <c r="CG1131" i="1"/>
  <c r="CG174" i="1"/>
  <c r="CG1011" i="1"/>
  <c r="CG404" i="1"/>
  <c r="CG748" i="1"/>
  <c r="CG144" i="1"/>
  <c r="CG723" i="1"/>
  <c r="CG319" i="1"/>
  <c r="CG881" i="1"/>
  <c r="CG865" i="1"/>
  <c r="CG1156" i="1"/>
  <c r="CG972" i="1"/>
  <c r="CG9" i="1"/>
  <c r="CG413" i="1"/>
  <c r="CG901" i="1"/>
  <c r="CG1022" i="1"/>
  <c r="CG863" i="1"/>
  <c r="CG784" i="1"/>
  <c r="CG616" i="1"/>
  <c r="CG728" i="1"/>
  <c r="CG8" i="1"/>
  <c r="CG782" i="1"/>
  <c r="CG1009" i="1"/>
  <c r="CG78" i="1"/>
  <c r="CG433" i="1"/>
  <c r="CG201" i="1"/>
  <c r="CG415" i="1"/>
  <c r="CG517" i="1"/>
  <c r="CG783" i="1"/>
  <c r="CG615" i="1"/>
  <c r="CG403" i="1"/>
  <c r="CG694" i="1"/>
  <c r="CG91" i="1"/>
  <c r="CG922" i="1"/>
  <c r="CG103" i="1"/>
  <c r="CG54" i="1"/>
  <c r="CG367" i="1"/>
  <c r="CG750" i="1"/>
  <c r="CG465" i="1"/>
  <c r="CG555" i="1"/>
  <c r="CG836" i="1"/>
  <c r="CG327" i="1"/>
  <c r="CG930" i="1"/>
  <c r="CG463" i="1"/>
  <c r="CG758" i="1"/>
  <c r="CG198" i="1"/>
  <c r="CG272" i="1"/>
  <c r="CG117" i="1"/>
  <c r="CG1089" i="1"/>
  <c r="CG248" i="1"/>
  <c r="CG518" i="1"/>
  <c r="CG1155" i="1"/>
  <c r="CG188" i="1"/>
  <c r="CG460" i="1"/>
  <c r="CG515" i="1"/>
  <c r="CG945" i="1"/>
  <c r="CG219" i="1"/>
  <c r="CG231" i="1"/>
  <c r="CG635" i="1"/>
  <c r="CG763" i="1"/>
  <c r="CG1043" i="1"/>
  <c r="CG1109" i="1"/>
  <c r="CG795" i="1"/>
  <c r="CG57" i="1"/>
  <c r="CG679" i="1"/>
  <c r="CG794" i="1"/>
  <c r="CG162" i="1"/>
  <c r="CG236" i="1"/>
  <c r="CG617" i="1"/>
  <c r="CG599" i="1"/>
  <c r="CG326" i="1"/>
  <c r="CG508" i="1"/>
  <c r="CG534" i="1"/>
  <c r="CG482" i="1"/>
  <c r="CG1030" i="1"/>
  <c r="CG1133" i="1"/>
  <c r="CG310" i="1"/>
  <c r="CG396" i="1"/>
  <c r="CG923" i="1"/>
  <c r="CG282" i="1"/>
  <c r="CG409" i="1"/>
  <c r="CG368" i="1"/>
  <c r="CG170" i="1"/>
  <c r="CG844" i="1"/>
  <c r="CG211" i="1"/>
  <c r="CG513" i="1"/>
  <c r="CG1037" i="1"/>
  <c r="CG830" i="1"/>
  <c r="CG504" i="1"/>
  <c r="CG1058" i="1"/>
  <c r="CG436" i="1"/>
  <c r="CG371" i="1"/>
  <c r="CG776" i="1"/>
  <c r="CG556" i="1"/>
  <c r="CG764" i="1"/>
  <c r="CG358" i="1"/>
  <c r="CG633" i="1"/>
  <c r="CG1045" i="1"/>
  <c r="CG206" i="1"/>
  <c r="CG228" i="1"/>
  <c r="CG1096" i="1"/>
  <c r="CG561" i="1"/>
  <c r="CG673" i="1"/>
  <c r="CG69" i="1"/>
  <c r="CG353" i="1"/>
  <c r="CG1137" i="1"/>
  <c r="CG202" i="1"/>
  <c r="CG395" i="1"/>
  <c r="CG166" i="1"/>
  <c r="CG1111" i="1"/>
  <c r="CG1059" i="1"/>
  <c r="CG1163" i="1"/>
  <c r="CG780" i="1"/>
  <c r="CG733" i="1"/>
  <c r="CG418" i="1"/>
  <c r="CG471" i="1"/>
  <c r="CG732" i="1"/>
  <c r="CG628" i="1"/>
  <c r="CG798" i="1"/>
  <c r="CG452" i="1"/>
  <c r="CG551" i="1"/>
  <c r="CG36" i="1"/>
  <c r="CG762" i="1"/>
  <c r="CG772" i="1"/>
  <c r="CG186" i="1"/>
  <c r="CG1060" i="1"/>
  <c r="CG1105" i="1"/>
  <c r="CG99" i="1"/>
  <c r="CG991" i="1"/>
  <c r="CG225" i="1"/>
  <c r="CG1129" i="1"/>
  <c r="CG89" i="1"/>
  <c r="CG1098" i="1"/>
  <c r="CG25" i="1"/>
  <c r="CG664" i="1"/>
  <c r="CG317" i="1"/>
  <c r="CG894" i="1"/>
  <c r="CG866" i="1"/>
  <c r="CG753" i="1"/>
  <c r="CG461" i="1"/>
  <c r="CG660" i="1"/>
  <c r="CG377" i="1"/>
  <c r="CG468" i="1"/>
  <c r="CG643" i="1"/>
  <c r="CG414" i="1"/>
  <c r="CG472" i="1"/>
  <c r="CG840" i="1"/>
  <c r="CG467" i="1"/>
  <c r="CG1049" i="1"/>
  <c r="CG445" i="1"/>
  <c r="CG464" i="1"/>
  <c r="CG339" i="1"/>
  <c r="CG692" i="1"/>
  <c r="CG838" i="1"/>
  <c r="CG926" i="1"/>
  <c r="CG494" i="1"/>
  <c r="CG843" i="1"/>
  <c r="CG641" i="1"/>
  <c r="CG284" i="1"/>
  <c r="CG336" i="1"/>
  <c r="CG877" i="1"/>
  <c r="CG360" i="1"/>
  <c r="CG477" i="1"/>
  <c r="CG466" i="1"/>
  <c r="CG376" i="1"/>
  <c r="CG235" i="1"/>
  <c r="CG512" i="1"/>
  <c r="CG285" i="1"/>
  <c r="CG914" i="1"/>
  <c r="CG233" i="1"/>
  <c r="CG58" i="1"/>
  <c r="CG601" i="1"/>
  <c r="CG172" i="1"/>
  <c r="CG598" i="1"/>
  <c r="CG205" i="1"/>
  <c r="CG1088" i="1"/>
  <c r="CG507" i="1"/>
  <c r="CG995" i="1"/>
  <c r="CG501" i="1"/>
  <c r="CG856" i="1"/>
  <c r="CG602" i="1"/>
  <c r="CG942" i="1"/>
  <c r="CG366" i="1"/>
  <c r="CG379" i="1"/>
  <c r="CG760" i="1"/>
  <c r="CG167" i="1"/>
  <c r="CG498" i="1"/>
  <c r="CG880" i="1"/>
  <c r="CG168" i="1"/>
  <c r="CG684" i="1"/>
  <c r="CG829" i="1"/>
  <c r="CG522" i="1"/>
  <c r="CG1107" i="1"/>
  <c r="CG212" i="1"/>
  <c r="CG989" i="1"/>
  <c r="CG799" i="1"/>
  <c r="CG718" i="1"/>
  <c r="CG1008" i="1"/>
  <c r="CG1113" i="1"/>
  <c r="CG316" i="1"/>
  <c r="CG373" i="1"/>
  <c r="CG355" i="1"/>
  <c r="CG1146" i="1"/>
  <c r="CG937" i="1"/>
  <c r="CG227" i="1"/>
  <c r="CG176" i="1"/>
  <c r="CG182" i="1"/>
  <c r="CG1104" i="1"/>
  <c r="CG759" i="1"/>
  <c r="CG612" i="1"/>
  <c r="CG1165" i="1"/>
  <c r="CG481" i="1"/>
  <c r="CG207" i="1"/>
  <c r="CG265" i="1"/>
  <c r="CG841" i="1"/>
  <c r="CG88" i="1"/>
  <c r="CG86" i="1"/>
  <c r="CG444" i="1"/>
  <c r="CG506" i="1"/>
  <c r="CG362" i="1"/>
  <c r="CG757" i="1"/>
  <c r="CG917" i="1"/>
  <c r="BV1059" i="1"/>
  <c r="BE1059" i="1"/>
  <c r="BV728" i="1"/>
  <c r="BE728" i="1"/>
  <c r="BV377" i="1"/>
  <c r="BE377" i="1"/>
  <c r="BV205" i="1"/>
  <c r="BE205" i="1"/>
  <c r="BV964" i="1"/>
  <c r="BE964" i="1"/>
  <c r="BV419" i="1"/>
  <c r="BE419" i="1"/>
  <c r="BV1011" i="1"/>
  <c r="BE1011" i="1"/>
  <c r="BV103" i="1"/>
  <c r="BE103" i="1"/>
  <c r="BV404" i="1"/>
  <c r="BE404" i="1"/>
  <c r="BV562" i="1"/>
  <c r="BE562" i="1"/>
  <c r="BV1013" i="1"/>
  <c r="BE1013" i="1"/>
  <c r="BV568" i="1"/>
  <c r="BE568" i="1"/>
  <c r="BV944" i="1"/>
  <c r="BE944" i="1"/>
  <c r="BV309" i="1"/>
  <c r="BE309" i="1"/>
  <c r="BV88" i="1"/>
  <c r="BE88" i="1"/>
  <c r="BV437" i="1"/>
  <c r="BE437" i="1"/>
  <c r="BV484" i="1"/>
  <c r="BE484" i="1"/>
  <c r="BV967" i="1"/>
  <c r="BE967" i="1"/>
  <c r="BV1088" i="1"/>
  <c r="BE1088" i="1"/>
  <c r="BV411" i="1"/>
  <c r="BE411" i="1"/>
  <c r="BV1114" i="1"/>
  <c r="BE1114" i="1"/>
  <c r="BV592" i="1"/>
  <c r="BE592" i="1"/>
  <c r="BV865" i="1"/>
  <c r="BE865" i="1"/>
  <c r="BV228" i="1"/>
  <c r="BE228" i="1"/>
  <c r="BV603" i="1"/>
  <c r="BE603" i="1"/>
  <c r="BV734" i="1"/>
  <c r="BE734" i="1"/>
  <c r="BV368" i="1"/>
  <c r="BE368" i="1"/>
  <c r="BV145" i="1"/>
  <c r="BE145" i="1"/>
  <c r="BV285" i="1"/>
  <c r="BE285" i="1"/>
  <c r="BV784" i="1"/>
  <c r="BE784" i="1"/>
  <c r="BV1116" i="1"/>
  <c r="BE1116" i="1"/>
  <c r="BV236" i="1"/>
  <c r="BE236" i="1"/>
  <c r="BV150" i="1"/>
  <c r="BE150" i="1"/>
  <c r="BV87" i="1"/>
  <c r="BE87" i="1"/>
  <c r="BV1136" i="1"/>
  <c r="BE1136" i="1"/>
  <c r="BV181" i="1"/>
  <c r="BE181" i="1"/>
  <c r="BV79" i="1"/>
  <c r="BE79" i="1"/>
  <c r="BV1046" i="1"/>
  <c r="BE1046" i="1"/>
  <c r="BV926" i="1"/>
  <c r="BE926" i="1"/>
  <c r="BV169" i="1"/>
  <c r="BE169" i="1"/>
  <c r="BV151" i="1"/>
  <c r="BE151" i="1"/>
  <c r="BV36" i="1"/>
  <c r="BE36" i="1"/>
  <c r="BV91" i="1"/>
  <c r="BE91" i="1"/>
  <c r="BV353" i="1"/>
  <c r="BE353" i="1"/>
  <c r="BV1149" i="1"/>
  <c r="BE1149" i="1"/>
  <c r="BV689" i="1"/>
  <c r="BE689" i="1"/>
  <c r="BV968" i="1"/>
  <c r="BE968" i="1"/>
  <c r="BV754" i="1"/>
  <c r="BE754" i="1"/>
  <c r="BV316" i="1"/>
  <c r="BE316" i="1"/>
  <c r="BV511" i="1"/>
  <c r="BE511" i="1"/>
  <c r="BV1094" i="1"/>
  <c r="BE1094" i="1"/>
  <c r="BV227" i="1"/>
  <c r="BE227" i="1"/>
  <c r="BV410" i="1"/>
  <c r="BE410" i="1"/>
  <c r="BV1052" i="1"/>
  <c r="BE1052" i="1"/>
  <c r="BV354" i="1"/>
  <c r="BE354" i="1"/>
  <c r="BV923" i="1"/>
  <c r="BE923" i="1"/>
  <c r="BV246" i="1"/>
  <c r="BE246" i="1"/>
  <c r="BV773" i="1"/>
  <c r="BE773" i="1"/>
  <c r="BV764" i="1"/>
  <c r="BE764" i="1"/>
  <c r="BV232" i="1"/>
  <c r="BE232" i="1"/>
  <c r="BV328" i="1"/>
  <c r="BE328" i="1"/>
  <c r="BV892" i="1"/>
  <c r="BE892" i="1"/>
  <c r="BV200" i="1"/>
  <c r="BE200" i="1"/>
  <c r="BV843" i="1"/>
  <c r="BE843" i="1"/>
  <c r="BV1163" i="1"/>
  <c r="BE1163" i="1"/>
  <c r="BV633" i="1"/>
  <c r="BE633" i="1"/>
  <c r="BV99" i="1"/>
  <c r="BE99" i="1"/>
  <c r="BV991" i="1"/>
  <c r="BE991" i="1"/>
  <c r="BV941" i="1"/>
  <c r="BE941" i="1"/>
  <c r="BV97" i="1"/>
  <c r="BE97" i="1"/>
  <c r="BV893" i="1"/>
  <c r="BE893" i="1"/>
  <c r="BV337" i="1"/>
  <c r="BE337" i="1"/>
  <c r="BV693" i="1"/>
  <c r="BE693" i="1"/>
  <c r="BV679" i="1"/>
  <c r="BE679" i="1"/>
  <c r="BV146" i="1"/>
  <c r="BE146" i="1"/>
  <c r="BV1066" i="1"/>
  <c r="BE1066" i="1"/>
  <c r="BV794" i="1"/>
  <c r="BE794" i="1"/>
  <c r="BV1014" i="1"/>
  <c r="BE1014" i="1"/>
  <c r="BV971" i="1"/>
  <c r="BE971" i="1"/>
  <c r="BV414" i="1"/>
  <c r="BE414" i="1"/>
  <c r="BV224" i="1"/>
  <c r="BE224" i="1"/>
  <c r="BV208" i="1"/>
  <c r="BE208" i="1"/>
  <c r="BV601" i="1"/>
  <c r="BE601" i="1"/>
  <c r="BV1132" i="1"/>
  <c r="BE1132" i="1"/>
  <c r="BV165" i="1"/>
  <c r="BE165" i="1"/>
  <c r="BV1049" i="1"/>
  <c r="BE1049" i="1"/>
  <c r="BV955" i="1"/>
  <c r="BE955" i="1"/>
  <c r="BV1007" i="1"/>
  <c r="BE1007" i="1"/>
  <c r="BV972" i="1"/>
  <c r="BE972" i="1"/>
  <c r="BV507" i="1"/>
  <c r="BE507" i="1"/>
  <c r="BV204" i="1"/>
  <c r="BE204" i="1"/>
  <c r="BV423" i="1"/>
  <c r="BE423" i="1"/>
  <c r="BV420" i="1"/>
  <c r="BE420" i="1"/>
  <c r="BV60" i="1"/>
  <c r="BE60" i="1"/>
  <c r="BV673" i="1"/>
  <c r="BE673" i="1"/>
  <c r="BV1112" i="1"/>
  <c r="BE1112" i="1"/>
  <c r="BV891" i="1"/>
  <c r="BE891" i="1"/>
  <c r="BV760" i="1"/>
  <c r="BE760" i="1"/>
  <c r="BV683" i="1"/>
  <c r="BE683" i="1"/>
  <c r="BV498" i="1"/>
  <c r="BE498" i="1"/>
  <c r="BV783" i="1"/>
  <c r="BE783" i="1"/>
  <c r="BV220" i="1"/>
  <c r="BE220" i="1"/>
  <c r="BV534" i="1"/>
  <c r="BE534" i="1"/>
  <c r="BV762" i="1"/>
  <c r="BE762" i="1"/>
  <c r="BV883" i="1"/>
  <c r="BE883" i="1"/>
  <c r="BV504" i="1"/>
  <c r="BE504" i="1"/>
  <c r="BV750" i="1"/>
  <c r="BE750" i="1"/>
  <c r="BV857" i="1"/>
  <c r="BE857" i="1"/>
  <c r="BV229" i="1"/>
  <c r="BE229" i="1"/>
  <c r="BV311" i="1"/>
  <c r="BE311" i="1"/>
  <c r="BV373" i="1"/>
  <c r="BE373" i="1"/>
  <c r="BV930" i="1"/>
  <c r="BE930" i="1"/>
  <c r="BV1160" i="1"/>
  <c r="BE1160" i="1"/>
  <c r="BV176" i="1"/>
  <c r="BE176" i="1"/>
  <c r="BV247" i="1"/>
  <c r="BE247" i="1"/>
  <c r="BV310" i="1"/>
  <c r="BE310" i="1"/>
  <c r="BV1089" i="1"/>
  <c r="BE1089" i="1"/>
  <c r="BV457" i="1"/>
  <c r="BE457" i="1"/>
  <c r="BV396" i="1"/>
  <c r="BE396" i="1"/>
  <c r="BV604" i="1"/>
  <c r="BE604" i="1"/>
  <c r="BV202" i="1"/>
  <c r="BE202" i="1"/>
  <c r="BV1165" i="1"/>
  <c r="BE1165" i="1"/>
  <c r="BV329" i="1"/>
  <c r="BE329" i="1"/>
  <c r="BV667" i="1"/>
  <c r="BE667" i="1"/>
  <c r="BV11" i="1"/>
  <c r="BE11" i="1"/>
  <c r="BV920" i="1"/>
  <c r="BE920" i="1"/>
  <c r="BV686" i="1"/>
  <c r="BE686" i="1"/>
  <c r="BV775" i="1"/>
  <c r="BE775" i="1"/>
  <c r="BV166" i="1"/>
  <c r="BE166" i="1"/>
  <c r="BV634" i="1"/>
  <c r="BE634" i="1"/>
  <c r="BV862" i="1"/>
  <c r="BE862" i="1"/>
  <c r="BV65" i="1"/>
  <c r="BE65" i="1"/>
  <c r="BV676" i="1"/>
  <c r="BE676" i="1"/>
  <c r="BV402" i="1"/>
  <c r="BE402" i="1"/>
  <c r="BV447" i="1"/>
  <c r="BE447" i="1"/>
  <c r="BV57" i="1"/>
  <c r="BE57" i="1"/>
  <c r="BV502" i="1"/>
  <c r="BE502" i="1"/>
  <c r="BV1093" i="1"/>
  <c r="BE1093" i="1"/>
  <c r="BV468" i="1"/>
  <c r="BE468" i="1"/>
  <c r="BV472" i="1"/>
  <c r="BE472" i="1"/>
  <c r="BE861" i="1"/>
  <c r="BV421" i="1"/>
  <c r="BE421" i="1"/>
  <c r="BV26" i="1"/>
  <c r="BE26" i="1"/>
  <c r="BV196" i="1"/>
  <c r="BE196" i="1"/>
  <c r="BV684" i="1"/>
  <c r="BE684" i="1"/>
  <c r="BV717" i="1"/>
  <c r="BE717" i="1"/>
  <c r="BV901" i="1"/>
  <c r="BE901" i="1"/>
  <c r="BV143" i="1"/>
  <c r="BE143" i="1"/>
  <c r="BV370" i="1"/>
  <c r="BE370" i="1"/>
  <c r="BV188" i="1"/>
  <c r="BE188" i="1"/>
  <c r="BV265" i="1"/>
  <c r="BE265" i="1"/>
  <c r="BV966" i="1"/>
  <c r="BE966" i="1"/>
  <c r="BV769" i="1"/>
  <c r="BE769" i="1"/>
  <c r="BV956" i="1"/>
  <c r="BE956" i="1"/>
  <c r="BV190" i="1"/>
  <c r="BE190" i="1"/>
  <c r="BV512" i="1"/>
  <c r="BE512" i="1"/>
  <c r="BV1098" i="1"/>
  <c r="BE1098" i="1"/>
  <c r="BV58" i="1"/>
  <c r="BE58" i="1"/>
  <c r="BV876" i="1"/>
  <c r="BE876" i="1"/>
  <c r="BV805" i="1"/>
  <c r="BE805" i="1"/>
  <c r="BV884" i="1"/>
  <c r="BE884" i="1"/>
  <c r="BV839" i="1"/>
  <c r="BE839" i="1"/>
  <c r="BV264" i="1"/>
  <c r="BE264" i="1"/>
  <c r="BV664" i="1"/>
  <c r="BE664" i="1"/>
  <c r="BV494" i="1"/>
  <c r="BE494" i="1"/>
  <c r="BV1005" i="1"/>
  <c r="BE1005" i="1"/>
  <c r="BV336" i="1"/>
  <c r="BE336" i="1"/>
  <c r="BV1158" i="1"/>
  <c r="BE1158" i="1"/>
  <c r="BV376" i="1"/>
  <c r="BE376" i="1"/>
  <c r="BV733" i="1"/>
  <c r="BE733" i="1"/>
  <c r="BV931" i="1"/>
  <c r="BE931" i="1"/>
  <c r="BV840" i="1"/>
  <c r="BE840" i="1"/>
  <c r="BV313" i="1"/>
  <c r="BE313" i="1"/>
  <c r="BV1131" i="1"/>
  <c r="BE1131" i="1"/>
  <c r="BV993" i="1"/>
  <c r="BE993" i="1"/>
  <c r="BV326" i="1"/>
  <c r="BE326" i="1"/>
  <c r="BV517" i="1"/>
  <c r="BE517" i="1"/>
  <c r="BV312" i="1"/>
  <c r="BE312" i="1"/>
  <c r="BV829" i="1"/>
  <c r="BE829" i="1"/>
  <c r="BV771" i="1"/>
  <c r="BE771" i="1"/>
  <c r="BV666" i="1"/>
  <c r="BE666" i="1"/>
  <c r="BV257" i="1"/>
  <c r="BE257" i="1"/>
  <c r="BV327" i="1"/>
  <c r="BE327" i="1"/>
  <c r="BV1057" i="1"/>
  <c r="BE1057" i="1"/>
  <c r="BV436" i="1"/>
  <c r="BE436" i="1"/>
  <c r="BV272" i="1"/>
  <c r="BE272" i="1"/>
  <c r="BV868" i="1"/>
  <c r="BE868" i="1"/>
  <c r="BV776" i="1"/>
  <c r="BE776" i="1"/>
  <c r="BV1155" i="1"/>
  <c r="BE1155" i="1"/>
  <c r="BV357" i="1"/>
  <c r="BE357" i="1"/>
  <c r="BV860" i="1"/>
  <c r="BE860" i="1"/>
  <c r="BV230" i="1"/>
  <c r="BE230" i="1"/>
  <c r="BV609" i="1"/>
  <c r="BE609" i="1"/>
  <c r="BV549" i="1"/>
  <c r="BE549" i="1"/>
  <c r="BV462" i="1"/>
  <c r="BE462" i="1"/>
  <c r="BV474" i="1"/>
  <c r="BE474" i="1"/>
  <c r="BV911" i="1"/>
  <c r="BE911" i="1"/>
  <c r="BV1130" i="1"/>
  <c r="BE1130" i="1"/>
  <c r="BV593" i="1"/>
  <c r="BE593" i="1"/>
  <c r="BV894" i="1"/>
  <c r="BE894" i="1"/>
  <c r="BV52" i="1"/>
  <c r="BE52" i="1"/>
  <c r="BV605" i="1"/>
  <c r="BE605" i="1"/>
  <c r="BV724" i="1"/>
  <c r="BE724" i="1"/>
  <c r="BV360" i="1"/>
  <c r="BE360" i="1"/>
  <c r="BV1125" i="1"/>
  <c r="BE1125" i="1"/>
  <c r="BV8" i="1"/>
  <c r="BE8" i="1"/>
  <c r="BV89" i="1"/>
  <c r="BE89" i="1"/>
  <c r="BV863" i="1"/>
  <c r="BE863" i="1"/>
  <c r="BV418" i="1"/>
  <c r="BE418" i="1"/>
  <c r="BV267" i="1"/>
  <c r="BE267" i="1"/>
  <c r="BV749" i="1"/>
  <c r="BE749" i="1"/>
  <c r="BV233" i="1"/>
  <c r="BE233" i="1"/>
  <c r="BV25" i="1"/>
  <c r="BE25" i="1"/>
  <c r="BV680" i="1"/>
  <c r="BE680" i="1"/>
  <c r="BV781" i="1"/>
  <c r="BE781" i="1"/>
  <c r="BV598" i="1"/>
  <c r="BE598" i="1"/>
  <c r="BV112" i="1"/>
  <c r="BE112" i="1"/>
  <c r="BV445" i="1"/>
  <c r="BE445" i="1"/>
  <c r="BV672" i="1"/>
  <c r="BE672" i="1"/>
  <c r="BV226" i="1"/>
  <c r="BE226" i="1"/>
  <c r="BV943" i="1"/>
  <c r="BE943" i="1"/>
  <c r="BV78" i="1"/>
  <c r="BE78" i="1"/>
  <c r="BV118" i="1"/>
  <c r="BE118" i="1"/>
  <c r="BV800" i="1"/>
  <c r="BE800" i="1"/>
  <c r="BV9" i="1"/>
  <c r="BE9" i="1"/>
  <c r="BV452" i="1"/>
  <c r="BE452" i="1"/>
  <c r="BV994" i="1"/>
  <c r="BE994" i="1"/>
  <c r="BV266" i="1"/>
  <c r="BE266" i="1"/>
  <c r="BV508" i="1"/>
  <c r="BE508" i="1"/>
  <c r="BV880" i="1"/>
  <c r="BE880" i="1"/>
  <c r="BV269" i="1"/>
  <c r="BE269" i="1"/>
  <c r="BV1024" i="1"/>
  <c r="BE1024" i="1"/>
  <c r="BV403" i="1"/>
  <c r="BE403" i="1"/>
  <c r="BV434" i="1"/>
  <c r="BE434" i="1"/>
  <c r="BV653" i="1"/>
  <c r="BE653" i="1"/>
  <c r="BV522" i="1"/>
  <c r="BE522" i="1"/>
  <c r="BV135" i="1"/>
  <c r="BE135" i="1"/>
  <c r="BV831" i="1"/>
  <c r="BE831" i="1"/>
  <c r="BV212" i="1"/>
  <c r="BE212" i="1"/>
  <c r="BV1128" i="1"/>
  <c r="BE1128" i="1"/>
  <c r="BV163" i="1"/>
  <c r="BE163" i="1"/>
  <c r="BV189" i="1"/>
  <c r="BE189" i="1"/>
  <c r="BV234" i="1"/>
  <c r="BE234" i="1"/>
  <c r="BV191" i="1"/>
  <c r="BE191" i="1"/>
  <c r="BV875" i="1"/>
  <c r="BE875" i="1"/>
  <c r="BV453" i="1"/>
  <c r="BE453" i="1"/>
  <c r="BV1030" i="1"/>
  <c r="BE1030" i="1"/>
  <c r="BV355" i="1"/>
  <c r="BE355" i="1"/>
  <c r="BV238" i="1"/>
  <c r="BE238" i="1"/>
  <c r="BV937" i="1"/>
  <c r="BE937" i="1"/>
  <c r="BV422" i="1"/>
  <c r="BE422" i="1"/>
  <c r="BV1126" i="1"/>
  <c r="BE1126" i="1"/>
  <c r="BV117" i="1"/>
  <c r="BE117" i="1"/>
  <c r="BV182" i="1"/>
  <c r="BE182" i="1"/>
  <c r="BV248" i="1"/>
  <c r="BE248" i="1"/>
  <c r="BV1103" i="1"/>
  <c r="BE1103" i="1"/>
  <c r="BV642" i="1"/>
  <c r="BE642" i="1"/>
  <c r="BV375" i="1"/>
  <c r="BE375" i="1"/>
  <c r="BV973" i="1"/>
  <c r="BE973" i="1"/>
  <c r="BV1026" i="1"/>
  <c r="BE1026" i="1"/>
  <c r="BV751" i="1"/>
  <c r="BE751" i="1"/>
  <c r="BV395" i="1"/>
  <c r="BE395" i="1"/>
  <c r="BV515" i="1"/>
  <c r="BE515" i="1"/>
  <c r="BV945" i="1"/>
  <c r="BE945" i="1"/>
  <c r="BV577" i="1"/>
  <c r="BE577" i="1"/>
  <c r="BV613" i="1"/>
  <c r="BE613" i="1"/>
  <c r="BV1119" i="1"/>
  <c r="BE1119" i="1"/>
  <c r="BV1164" i="1"/>
  <c r="BE1164" i="1"/>
  <c r="BV763" i="1"/>
  <c r="BE763" i="1"/>
  <c r="BV1043" i="1"/>
  <c r="BE1043" i="1"/>
  <c r="BV340" i="1"/>
  <c r="BE340" i="1"/>
  <c r="BV770" i="1"/>
  <c r="BE770" i="1"/>
  <c r="BV1150" i="1"/>
  <c r="BE1150" i="1"/>
  <c r="BV1105" i="1"/>
  <c r="BE1105" i="1"/>
  <c r="BV566" i="1"/>
  <c r="BE566" i="1"/>
  <c r="BV497" i="1"/>
  <c r="BE497" i="1"/>
  <c r="BV992" i="1"/>
  <c r="BE992" i="1"/>
  <c r="BV572" i="1"/>
  <c r="BE572" i="1"/>
  <c r="BV162" i="1"/>
  <c r="BE162" i="1"/>
  <c r="BV844" i="1"/>
  <c r="BE844" i="1"/>
  <c r="BV1162" i="1"/>
  <c r="BE1162" i="1"/>
  <c r="BV513" i="1"/>
  <c r="BE513" i="1"/>
  <c r="BV77" i="1"/>
  <c r="BE77" i="1"/>
  <c r="BV864" i="1"/>
  <c r="BE864" i="1"/>
  <c r="BV719" i="1"/>
  <c r="BE719" i="1"/>
  <c r="BV1120" i="1"/>
  <c r="BE1120" i="1"/>
  <c r="BV1104" i="1"/>
  <c r="BE1104" i="1"/>
  <c r="BV1124" i="1"/>
  <c r="BE1124" i="1"/>
  <c r="BV219" i="1"/>
  <c r="BE219" i="1"/>
  <c r="BV40" i="1"/>
  <c r="BE40" i="1"/>
  <c r="BV362" i="1"/>
  <c r="BE362" i="1"/>
  <c r="BV616" i="1"/>
  <c r="BE616" i="1"/>
  <c r="BV877" i="1"/>
  <c r="BE877" i="1"/>
  <c r="BV461" i="1"/>
  <c r="BE461" i="1"/>
  <c r="BV235" i="1"/>
  <c r="BE235" i="1"/>
  <c r="BV471" i="1"/>
  <c r="BE471" i="1"/>
  <c r="BV1036" i="1"/>
  <c r="BE1036" i="1"/>
  <c r="BV856" i="1"/>
  <c r="BE856" i="1"/>
  <c r="BV692" i="1"/>
  <c r="BE692" i="1"/>
  <c r="BV838" i="1"/>
  <c r="BE838" i="1"/>
  <c r="BV346" i="1"/>
  <c r="BE346" i="1"/>
  <c r="BV523" i="1"/>
  <c r="BE523" i="1"/>
  <c r="BV755" i="1"/>
  <c r="BE755" i="1"/>
  <c r="BV415" i="1"/>
  <c r="BE415" i="1"/>
  <c r="BV909" i="1"/>
  <c r="BE909" i="1"/>
  <c r="BV435" i="1"/>
  <c r="BE435" i="1"/>
  <c r="BV925" i="1"/>
  <c r="BE925" i="1"/>
  <c r="BV614" i="1"/>
  <c r="BE614" i="1"/>
  <c r="BV496" i="1"/>
  <c r="BE496" i="1"/>
  <c r="BV239" i="1"/>
  <c r="BE239" i="1"/>
  <c r="BV989" i="1"/>
  <c r="BE989" i="1"/>
  <c r="BV1067" i="1"/>
  <c r="BE1067" i="1"/>
  <c r="BV199" i="1"/>
  <c r="BE199" i="1"/>
  <c r="BV906" i="1"/>
  <c r="BE906" i="1"/>
  <c r="BV808" i="1"/>
  <c r="BE808" i="1"/>
  <c r="BV1058" i="1"/>
  <c r="BE1058" i="1"/>
  <c r="BV836" i="1"/>
  <c r="BE836" i="1"/>
  <c r="BV913" i="1"/>
  <c r="BE913" i="1"/>
  <c r="BV203" i="1"/>
  <c r="BE203" i="1"/>
  <c r="BV271" i="1"/>
  <c r="BE271" i="1"/>
  <c r="BV463" i="1"/>
  <c r="BE463" i="1"/>
  <c r="BV554" i="1"/>
  <c r="BE554" i="1"/>
  <c r="BV1127" i="1"/>
  <c r="BE1127" i="1"/>
  <c r="BV493" i="1"/>
  <c r="BE493" i="1"/>
  <c r="BV371" i="1"/>
  <c r="BE371" i="1"/>
  <c r="BV727" i="1"/>
  <c r="BE727" i="1"/>
  <c r="BV612" i="1"/>
  <c r="BE612" i="1"/>
  <c r="BV104" i="1"/>
  <c r="BE104" i="1"/>
  <c r="BV459" i="1"/>
  <c r="BE459" i="1"/>
  <c r="BV454" i="1"/>
  <c r="BE454" i="1"/>
  <c r="BV640" i="1"/>
  <c r="BE640" i="1"/>
  <c r="BV270" i="1"/>
  <c r="BE270" i="1"/>
  <c r="BV282" i="1"/>
  <c r="BE282" i="1"/>
  <c r="BV86" i="1"/>
  <c r="BE86" i="1"/>
  <c r="BV273" i="1"/>
  <c r="BE273" i="1"/>
  <c r="BV1010" i="1"/>
  <c r="BE1010" i="1"/>
  <c r="BV55" i="1"/>
  <c r="BE55" i="1"/>
  <c r="BV443" i="1"/>
  <c r="BE443" i="1"/>
  <c r="BV878" i="1"/>
  <c r="BE878" i="1"/>
  <c r="BV1060" i="1"/>
  <c r="BE1060" i="1"/>
  <c r="BV651" i="1"/>
  <c r="BE651" i="1"/>
  <c r="BV284" i="1"/>
  <c r="BE284" i="1"/>
  <c r="BV225" i="1"/>
  <c r="BE225" i="1"/>
  <c r="BV1045" i="1"/>
  <c r="BE1045" i="1"/>
  <c r="BV111" i="1"/>
  <c r="BE111" i="1"/>
  <c r="BV1129" i="1"/>
  <c r="BE1129" i="1"/>
  <c r="BV380" i="1"/>
  <c r="BE380" i="1"/>
  <c r="BV1061" i="1"/>
  <c r="BE1061" i="1"/>
  <c r="BV1063" i="1"/>
  <c r="BE1063" i="1"/>
  <c r="BV882" i="1"/>
  <c r="BE882" i="1"/>
  <c r="BV473" i="1"/>
  <c r="BE473" i="1"/>
  <c r="BV172" i="1"/>
  <c r="BE172" i="1"/>
  <c r="BV807" i="1"/>
  <c r="BE807" i="1"/>
  <c r="BV1096" i="1"/>
  <c r="BE1096" i="1"/>
  <c r="BV1062" i="1"/>
  <c r="BE1062" i="1"/>
  <c r="BV617" i="1"/>
  <c r="BE617" i="1"/>
  <c r="BV1047" i="1"/>
  <c r="BE1047" i="1"/>
  <c r="BV141" i="1"/>
  <c r="BE141" i="1"/>
  <c r="BV912" i="1"/>
  <c r="BE912" i="1"/>
  <c r="BV499" i="1"/>
  <c r="BE499" i="1"/>
  <c r="BV599" i="1"/>
  <c r="BE599" i="1"/>
  <c r="BV602" i="1"/>
  <c r="BE602" i="1"/>
  <c r="BV942" i="1"/>
  <c r="BE942" i="1"/>
  <c r="BV433" i="1"/>
  <c r="BE433" i="1"/>
  <c r="BV201" i="1"/>
  <c r="BE201" i="1"/>
  <c r="BV996" i="1"/>
  <c r="BE996" i="1"/>
  <c r="BV551" i="1"/>
  <c r="BE551" i="1"/>
  <c r="BV69" i="1"/>
  <c r="BE69" i="1"/>
  <c r="BV1134" i="1"/>
  <c r="BE1134" i="1"/>
  <c r="BV413" i="1"/>
  <c r="BE413" i="1"/>
  <c r="BV1037" i="1"/>
  <c r="BE1037" i="1"/>
  <c r="BV910" i="1"/>
  <c r="BE910" i="1"/>
  <c r="BV1107" i="1"/>
  <c r="BE1107" i="1"/>
  <c r="BV681" i="1"/>
  <c r="BE681" i="1"/>
  <c r="BV500" i="1"/>
  <c r="BE500" i="1"/>
  <c r="BV286" i="1"/>
  <c r="BE286" i="1"/>
  <c r="BV367" i="1"/>
  <c r="BE367" i="1"/>
  <c r="BV772" i="1"/>
  <c r="BE772" i="1"/>
  <c r="BV1008" i="1"/>
  <c r="BE1008" i="1"/>
  <c r="BV465" i="1"/>
  <c r="BE465" i="1"/>
  <c r="BV509" i="1"/>
  <c r="BE509" i="1"/>
  <c r="BV570" i="1"/>
  <c r="BE570" i="1"/>
  <c r="BV408" i="1"/>
  <c r="BE408" i="1"/>
  <c r="BV180" i="1"/>
  <c r="BE180" i="1"/>
  <c r="BV1135" i="1"/>
  <c r="BE1135" i="1"/>
  <c r="BV1146" i="1"/>
  <c r="BE1146" i="1"/>
  <c r="BV1161" i="1"/>
  <c r="BE1161" i="1"/>
  <c r="BV1133" i="1"/>
  <c r="BE1133" i="1"/>
  <c r="BV96" i="1"/>
  <c r="BE96" i="1"/>
  <c r="BV374" i="1"/>
  <c r="BE374" i="1"/>
  <c r="BV341" i="1"/>
  <c r="BE341" i="1"/>
  <c r="BV924" i="1"/>
  <c r="BE924" i="1"/>
  <c r="BV481" i="1"/>
  <c r="BE481" i="1"/>
  <c r="BV10" i="1"/>
  <c r="BE10" i="1"/>
  <c r="BV723" i="1"/>
  <c r="BE723" i="1"/>
  <c r="BV142" i="1"/>
  <c r="BE142" i="1"/>
  <c r="BV231" i="1"/>
  <c r="BE231" i="1"/>
  <c r="BV152" i="1"/>
  <c r="BE152" i="1"/>
  <c r="BV98" i="1"/>
  <c r="BE98" i="1"/>
  <c r="BV82" i="1"/>
  <c r="BE82" i="1"/>
  <c r="BV409" i="1"/>
  <c r="BE409" i="1"/>
  <c r="BV757" i="1"/>
  <c r="BE757" i="1"/>
  <c r="BV795" i="1"/>
  <c r="BE795" i="1"/>
  <c r="BV389" i="1"/>
  <c r="BE389" i="1"/>
  <c r="BV881" i="1"/>
  <c r="BE881" i="1"/>
  <c r="BV466" i="1"/>
  <c r="BE466" i="1"/>
  <c r="BV842" i="1"/>
  <c r="BE842" i="1"/>
  <c r="BV742" i="1"/>
  <c r="BE742" i="1"/>
  <c r="BV503" i="1"/>
  <c r="BE503" i="1"/>
  <c r="BV521" i="1"/>
  <c r="BE521" i="1"/>
  <c r="BV1166" i="1"/>
  <c r="BE1166" i="1"/>
  <c r="BV314" i="1"/>
  <c r="BE314" i="1"/>
  <c r="BV579" i="1"/>
  <c r="BE579" i="1"/>
  <c r="BV133" i="1"/>
  <c r="BE133" i="1"/>
  <c r="BV929" i="1"/>
  <c r="BE929" i="1"/>
  <c r="BV600" i="1"/>
  <c r="BE600" i="1"/>
  <c r="BV442" i="1"/>
  <c r="BE442" i="1"/>
  <c r="BV914" i="1"/>
  <c r="BE914" i="1"/>
  <c r="BV467" i="1"/>
  <c r="BE467" i="1"/>
  <c r="BV641" i="1"/>
  <c r="BE641" i="1"/>
  <c r="BV424" i="1"/>
  <c r="BE424" i="1"/>
  <c r="BV455" i="1"/>
  <c r="BE455" i="1"/>
  <c r="BV732" i="1"/>
  <c r="BE732" i="1"/>
  <c r="BV828" i="1"/>
  <c r="BE828" i="1"/>
  <c r="BV211" i="1"/>
  <c r="BE211" i="1"/>
  <c r="BV464" i="1"/>
  <c r="BE464" i="1"/>
  <c r="BV628" i="1"/>
  <c r="BE628" i="1"/>
  <c r="BV995" i="1"/>
  <c r="BE995" i="1"/>
  <c r="BV339" i="1"/>
  <c r="BE339" i="1"/>
  <c r="BV561" i="1"/>
  <c r="BE561" i="1"/>
  <c r="BV970" i="1"/>
  <c r="BE970" i="1"/>
  <c r="BV715" i="1"/>
  <c r="BE715" i="1"/>
  <c r="BV366" i="1"/>
  <c r="BE366" i="1"/>
  <c r="BV379" i="1"/>
  <c r="BE379" i="1"/>
  <c r="BV514" i="1"/>
  <c r="BE514" i="1"/>
  <c r="BV174" i="1"/>
  <c r="BE174" i="1"/>
  <c r="BV167" i="1"/>
  <c r="BE167" i="1"/>
  <c r="BV476" i="1"/>
  <c r="BE476" i="1"/>
  <c r="BV837" i="1"/>
  <c r="BE837" i="1"/>
  <c r="BV1106" i="1"/>
  <c r="BE1106" i="1"/>
  <c r="BV615" i="1"/>
  <c r="BE615" i="1"/>
  <c r="BV210" i="1"/>
  <c r="BE210" i="1"/>
  <c r="BV179" i="1"/>
  <c r="BE179" i="1"/>
  <c r="BV62" i="1"/>
  <c r="BE62" i="1"/>
  <c r="BV932" i="1"/>
  <c r="BE932" i="1"/>
  <c r="BV1012" i="1"/>
  <c r="BE1012" i="1"/>
  <c r="BV922" i="1"/>
  <c r="BE922" i="1"/>
  <c r="BV921" i="1"/>
  <c r="BE921" i="1"/>
  <c r="BV54" i="1"/>
  <c r="BE54" i="1"/>
  <c r="BV718" i="1"/>
  <c r="BE718" i="1"/>
  <c r="BV482" i="1"/>
  <c r="BE482" i="1"/>
  <c r="BV1113" i="1"/>
  <c r="BE1113" i="1"/>
  <c r="BV555" i="1"/>
  <c r="BE555" i="1"/>
  <c r="BV550" i="1"/>
  <c r="BE550" i="1"/>
  <c r="BV1022" i="1"/>
  <c r="BE1022" i="1"/>
  <c r="BV748" i="1"/>
  <c r="BE748" i="1"/>
  <c r="BV729" i="1"/>
  <c r="BE729" i="1"/>
  <c r="BV758" i="1"/>
  <c r="BE758" i="1"/>
  <c r="BV198" i="1"/>
  <c r="BE198" i="1"/>
  <c r="BV116" i="1"/>
  <c r="BE116" i="1"/>
  <c r="BV1137" i="1"/>
  <c r="BE1137" i="1"/>
  <c r="BV1073" i="1"/>
  <c r="BE1073" i="1"/>
  <c r="BV144" i="1"/>
  <c r="BE144" i="1"/>
  <c r="BV318" i="1"/>
  <c r="BE318" i="1"/>
  <c r="BV518" i="1"/>
  <c r="BE518" i="1"/>
  <c r="BV716" i="1"/>
  <c r="BE716" i="1"/>
  <c r="BV1097" i="1"/>
  <c r="BE1097" i="1"/>
  <c r="BV806" i="1"/>
  <c r="BE806" i="1"/>
  <c r="BV928" i="1"/>
  <c r="BE928" i="1"/>
  <c r="BV460" i="1"/>
  <c r="BE460" i="1"/>
  <c r="BV51" i="1"/>
  <c r="BE51" i="1"/>
  <c r="BV556" i="1"/>
  <c r="BE556" i="1"/>
  <c r="BV1154" i="1"/>
  <c r="BE1154" i="1"/>
  <c r="BV307" i="1"/>
  <c r="BE307" i="1"/>
  <c r="BV635" i="1"/>
  <c r="BE635" i="1"/>
  <c r="BV520" i="1"/>
  <c r="BE520" i="1"/>
  <c r="BV1111" i="1"/>
  <c r="BE1111" i="1"/>
  <c r="BV358" i="1"/>
  <c r="BE358" i="1"/>
  <c r="BV1115" i="1"/>
  <c r="BE1115" i="1"/>
  <c r="BV917" i="1"/>
  <c r="BE917" i="1"/>
  <c r="BV1118" i="1"/>
  <c r="BE1118" i="1"/>
  <c r="BV571" i="1"/>
  <c r="BE571" i="1"/>
  <c r="BV1153" i="1"/>
  <c r="BE1153" i="1"/>
  <c r="BV446" i="1"/>
  <c r="BE446" i="1"/>
  <c r="BV690" i="1"/>
  <c r="BE690" i="1"/>
  <c r="BV954" i="1"/>
  <c r="BE954" i="1"/>
  <c r="BV563" i="1"/>
  <c r="BE563" i="1"/>
  <c r="BV1109" i="1"/>
  <c r="BE1109" i="1"/>
  <c r="BV957" i="1"/>
  <c r="BE957" i="1"/>
  <c r="BV1095" i="1"/>
  <c r="BE1095" i="1"/>
  <c r="BV342" i="1"/>
  <c r="BE342" i="1"/>
  <c r="BV1009" i="1"/>
  <c r="BE1009" i="1"/>
  <c r="BV317" i="1"/>
  <c r="BE317" i="1"/>
  <c r="BV639" i="1"/>
  <c r="BE639" i="1"/>
  <c r="BV1102" i="1"/>
  <c r="BE1102" i="1"/>
  <c r="BV866" i="1"/>
  <c r="BE866" i="1"/>
  <c r="BV491" i="1"/>
  <c r="BE491" i="1"/>
  <c r="BV915" i="1"/>
  <c r="BE915" i="1"/>
  <c r="BV753" i="1"/>
  <c r="BE753" i="1"/>
  <c r="BV780" i="1"/>
  <c r="BE780" i="1"/>
  <c r="BV477" i="1"/>
  <c r="BE477" i="1"/>
  <c r="BV170" i="1"/>
  <c r="BE170" i="1"/>
  <c r="BV660" i="1"/>
  <c r="BE660" i="1"/>
  <c r="BV372" i="1"/>
  <c r="BE372" i="1"/>
  <c r="BV206" i="1"/>
  <c r="BE206" i="1"/>
  <c r="BV490" i="1"/>
  <c r="BE490" i="1"/>
  <c r="BV782" i="1"/>
  <c r="BE782" i="1"/>
  <c r="BV643" i="1"/>
  <c r="BE643" i="1"/>
  <c r="BV361" i="1"/>
  <c r="BE361" i="1"/>
  <c r="BV1156" i="1"/>
  <c r="BE1156" i="1"/>
  <c r="BV74" i="1"/>
  <c r="BE74" i="1"/>
  <c r="BV76" i="1"/>
  <c r="BE76" i="1"/>
  <c r="BV1071" i="1"/>
  <c r="BE1071" i="1"/>
  <c r="BV580" i="1"/>
  <c r="BE580" i="1"/>
  <c r="BV237" i="1"/>
  <c r="BE237" i="1"/>
  <c r="BV963" i="1"/>
  <c r="BE963" i="1"/>
  <c r="BV501" i="1"/>
  <c r="BE501" i="1"/>
  <c r="BV798" i="1"/>
  <c r="BE798" i="1"/>
  <c r="BV746" i="1"/>
  <c r="BE746" i="1"/>
  <c r="BV287" i="1"/>
  <c r="BE287" i="1"/>
  <c r="BV779" i="1"/>
  <c r="BE779" i="1"/>
  <c r="BV4" i="1"/>
  <c r="BE4" i="1"/>
  <c r="BV131" i="1"/>
  <c r="BE131" i="1"/>
  <c r="BV969" i="1"/>
  <c r="BE969" i="1"/>
  <c r="BV27" i="1"/>
  <c r="BE27" i="1"/>
  <c r="BV378" i="1"/>
  <c r="BE378" i="1"/>
  <c r="BV591" i="1"/>
  <c r="BE591" i="1"/>
  <c r="BV168" i="1"/>
  <c r="BE168" i="1"/>
  <c r="BV694" i="1"/>
  <c r="BE694" i="1"/>
  <c r="BV873" i="1"/>
  <c r="BE873" i="1"/>
  <c r="BV830" i="1"/>
  <c r="BE830" i="1"/>
  <c r="BV5" i="1"/>
  <c r="BE5" i="1"/>
  <c r="BV799" i="1"/>
  <c r="BE799" i="1"/>
  <c r="BV1157" i="1"/>
  <c r="BE1157" i="1"/>
  <c r="BV606" i="1"/>
  <c r="BE606" i="1"/>
  <c r="BV834" i="1"/>
  <c r="BE834" i="1"/>
  <c r="BV1048" i="1"/>
  <c r="BE1048" i="1"/>
  <c r="BV510" i="1"/>
  <c r="BE510" i="1"/>
  <c r="BV186" i="1"/>
  <c r="BE186" i="1"/>
  <c r="BV756" i="1"/>
  <c r="BE756" i="1"/>
  <c r="BV658" i="1"/>
  <c r="BE658" i="1"/>
  <c r="BV241" i="1"/>
  <c r="BE241" i="1"/>
  <c r="BV665" i="1"/>
  <c r="BE665" i="1"/>
  <c r="BV558" i="1"/>
  <c r="BE558" i="1"/>
  <c r="BV164" i="1"/>
  <c r="BE164" i="1"/>
  <c r="BV1145" i="1"/>
  <c r="BE1145" i="1"/>
  <c r="BV759" i="1"/>
  <c r="BE759" i="1"/>
  <c r="BV1038" i="1"/>
  <c r="BE1038" i="1"/>
  <c r="BV1053" i="1"/>
  <c r="BE1053" i="1"/>
  <c r="BV1090" i="1"/>
  <c r="BE1090" i="1"/>
  <c r="BV207" i="1"/>
  <c r="BE207" i="1"/>
  <c r="BV222" i="1"/>
  <c r="BE222" i="1"/>
  <c r="BV841" i="1"/>
  <c r="BE841" i="1"/>
  <c r="BV720" i="1"/>
  <c r="BE720" i="1"/>
  <c r="BV81" i="1"/>
  <c r="BE81" i="1"/>
  <c r="BV1044" i="1"/>
  <c r="BE1044" i="1"/>
  <c r="BV444" i="1"/>
  <c r="BE444" i="1"/>
  <c r="BV506" i="1"/>
  <c r="BE506" i="1"/>
  <c r="BV1023" i="1"/>
  <c r="BE1023" i="1"/>
  <c r="BV1065" i="1"/>
  <c r="BE1065" i="1"/>
  <c r="BV319" i="1"/>
  <c r="BE319" i="1"/>
  <c r="BV793" i="1"/>
  <c r="BE793" i="1"/>
  <c r="BH734" i="1"/>
  <c r="BG734" i="1"/>
  <c r="BH145" i="1"/>
  <c r="BG145" i="1"/>
  <c r="BH1116" i="1"/>
  <c r="BG1116" i="1"/>
  <c r="BG313" i="1"/>
  <c r="BH313" i="1"/>
  <c r="BH1131" i="1"/>
  <c r="BG1131" i="1"/>
  <c r="BH993" i="1"/>
  <c r="BG993" i="1"/>
  <c r="BH829" i="1"/>
  <c r="BG829" i="1"/>
  <c r="BH257" i="1"/>
  <c r="BG257" i="1"/>
  <c r="BH327" i="1"/>
  <c r="BG327" i="1"/>
  <c r="BH410" i="1"/>
  <c r="BG410" i="1"/>
  <c r="BH868" i="1"/>
  <c r="BG868" i="1"/>
  <c r="BG776" i="1"/>
  <c r="BH776" i="1"/>
  <c r="BG923" i="1"/>
  <c r="BH923" i="1"/>
  <c r="BH860" i="1"/>
  <c r="BG860" i="1"/>
  <c r="BH609" i="1"/>
  <c r="BG609" i="1"/>
  <c r="BH232" i="1"/>
  <c r="BG232" i="1"/>
  <c r="BH462" i="1"/>
  <c r="BG462" i="1"/>
  <c r="BH633" i="1"/>
  <c r="BG633" i="1"/>
  <c r="BH941" i="1"/>
  <c r="BG941" i="1"/>
  <c r="BG337" i="1"/>
  <c r="BH337" i="1"/>
  <c r="BG146" i="1"/>
  <c r="BH146" i="1"/>
  <c r="BH971" i="1"/>
  <c r="BG971" i="1"/>
  <c r="BH1132" i="1"/>
  <c r="BG1132" i="1"/>
  <c r="BH1007" i="1"/>
  <c r="BG1007" i="1"/>
  <c r="BH420" i="1"/>
  <c r="BG420" i="1"/>
  <c r="BH1112" i="1"/>
  <c r="BG1112" i="1"/>
  <c r="BH891" i="1"/>
  <c r="BG891" i="1"/>
  <c r="BH760" i="1"/>
  <c r="BG760" i="1"/>
  <c r="BH683" i="1"/>
  <c r="BG683" i="1"/>
  <c r="BH498" i="1"/>
  <c r="BG498" i="1"/>
  <c r="BH783" i="1"/>
  <c r="BG783" i="1"/>
  <c r="BG220" i="1"/>
  <c r="BH220" i="1"/>
  <c r="BH534" i="1"/>
  <c r="BG534" i="1"/>
  <c r="BH762" i="1"/>
  <c r="BG762" i="1"/>
  <c r="BH883" i="1"/>
  <c r="BG883" i="1"/>
  <c r="BH504" i="1"/>
  <c r="BG504" i="1"/>
  <c r="BH750" i="1"/>
  <c r="BG750" i="1"/>
  <c r="BH857" i="1"/>
  <c r="BG857" i="1"/>
  <c r="BG229" i="1"/>
  <c r="BH229" i="1"/>
  <c r="BH311" i="1"/>
  <c r="BG311" i="1"/>
  <c r="BH373" i="1"/>
  <c r="BG373" i="1"/>
  <c r="BH930" i="1"/>
  <c r="BG930" i="1"/>
  <c r="BH1160" i="1"/>
  <c r="BG1160" i="1"/>
  <c r="BH176" i="1"/>
  <c r="BG176" i="1"/>
  <c r="BG247" i="1"/>
  <c r="BH247" i="1"/>
  <c r="BH310" i="1"/>
  <c r="BG310" i="1"/>
  <c r="BH1089" i="1"/>
  <c r="BG1089" i="1"/>
  <c r="BH457" i="1"/>
  <c r="BG457" i="1"/>
  <c r="BH396" i="1"/>
  <c r="BG396" i="1"/>
  <c r="BH604" i="1"/>
  <c r="BG604" i="1"/>
  <c r="BH202" i="1"/>
  <c r="BG202" i="1"/>
  <c r="BH1165" i="1"/>
  <c r="BG1165" i="1"/>
  <c r="BH329" i="1"/>
  <c r="BG329" i="1"/>
  <c r="BH667" i="1"/>
  <c r="BG667" i="1"/>
  <c r="BH11" i="1"/>
  <c r="BG11" i="1"/>
  <c r="BH920" i="1"/>
  <c r="BG920" i="1"/>
  <c r="BH686" i="1"/>
  <c r="BG686" i="1"/>
  <c r="BH775" i="1"/>
  <c r="BG775" i="1"/>
  <c r="BH166" i="1"/>
  <c r="BG166" i="1"/>
  <c r="BH634" i="1"/>
  <c r="BG634" i="1"/>
  <c r="BH862" i="1"/>
  <c r="BG862" i="1"/>
  <c r="BH65" i="1"/>
  <c r="BG65" i="1"/>
  <c r="BH676" i="1"/>
  <c r="BG676" i="1"/>
  <c r="BH402" i="1"/>
  <c r="BG402" i="1"/>
  <c r="BH447" i="1"/>
  <c r="BG447" i="1"/>
  <c r="BH57" i="1"/>
  <c r="BG57" i="1"/>
  <c r="BG911" i="1"/>
  <c r="BH911" i="1"/>
  <c r="BH1130" i="1"/>
  <c r="BG1130" i="1"/>
  <c r="BH593" i="1"/>
  <c r="BG593" i="1"/>
  <c r="BH894" i="1"/>
  <c r="BG894" i="1"/>
  <c r="BH52" i="1"/>
  <c r="BG52" i="1"/>
  <c r="BH605" i="1"/>
  <c r="BG605" i="1"/>
  <c r="BG724" i="1"/>
  <c r="BH724" i="1"/>
  <c r="BH360" i="1"/>
  <c r="BG360" i="1"/>
  <c r="BH1125" i="1"/>
  <c r="BG1125" i="1"/>
  <c r="BH8" i="1"/>
  <c r="BG8" i="1"/>
  <c r="BH89" i="1"/>
  <c r="BG89" i="1"/>
  <c r="BH863" i="1"/>
  <c r="BG863" i="1"/>
  <c r="BH418" i="1"/>
  <c r="BG418" i="1"/>
  <c r="BH267" i="1"/>
  <c r="BG267" i="1"/>
  <c r="BH749" i="1"/>
  <c r="BG749" i="1"/>
  <c r="BG233" i="1"/>
  <c r="BH233" i="1"/>
  <c r="BH25" i="1"/>
  <c r="BG25" i="1"/>
  <c r="BH680" i="1"/>
  <c r="BG680" i="1"/>
  <c r="BH781" i="1"/>
  <c r="BG781" i="1"/>
  <c r="BG598" i="1"/>
  <c r="BH598" i="1"/>
  <c r="BH112" i="1"/>
  <c r="BG112" i="1"/>
  <c r="BH445" i="1"/>
  <c r="BG445" i="1"/>
  <c r="BG672" i="1"/>
  <c r="BH672" i="1"/>
  <c r="BH226" i="1"/>
  <c r="BG226" i="1"/>
  <c r="BH943" i="1"/>
  <c r="BG943" i="1"/>
  <c r="BG78" i="1"/>
  <c r="BH78" i="1"/>
  <c r="BH118" i="1"/>
  <c r="BG118" i="1"/>
  <c r="BH800" i="1"/>
  <c r="BG800" i="1"/>
  <c r="BH9" i="1"/>
  <c r="BG9" i="1"/>
  <c r="BH452" i="1"/>
  <c r="BG452" i="1"/>
  <c r="BH994" i="1"/>
  <c r="BG994" i="1"/>
  <c r="BG266" i="1"/>
  <c r="BH266" i="1"/>
  <c r="BH508" i="1"/>
  <c r="BG508" i="1"/>
  <c r="BH880" i="1"/>
  <c r="BG880" i="1"/>
  <c r="BH269" i="1"/>
  <c r="BG269" i="1"/>
  <c r="BH1024" i="1"/>
  <c r="BG1024" i="1"/>
  <c r="BH403" i="1"/>
  <c r="BG403" i="1"/>
  <c r="BH434" i="1"/>
  <c r="BG434" i="1"/>
  <c r="BH653" i="1"/>
  <c r="BG653" i="1"/>
  <c r="BH522" i="1"/>
  <c r="BG522" i="1"/>
  <c r="BH135" i="1"/>
  <c r="BG135" i="1"/>
  <c r="BH831" i="1"/>
  <c r="BG831" i="1"/>
  <c r="BH212" i="1"/>
  <c r="BG212" i="1"/>
  <c r="BH1128" i="1"/>
  <c r="BG1128" i="1"/>
  <c r="BH163" i="1"/>
  <c r="BG163" i="1"/>
  <c r="BH189" i="1"/>
  <c r="BG189" i="1"/>
  <c r="BG234" i="1"/>
  <c r="BH234" i="1"/>
  <c r="BH191" i="1"/>
  <c r="BG191" i="1"/>
  <c r="BH875" i="1"/>
  <c r="BG875" i="1"/>
  <c r="BG453" i="1"/>
  <c r="BH453" i="1"/>
  <c r="BH1030" i="1"/>
  <c r="BG1030" i="1"/>
  <c r="BH355" i="1"/>
  <c r="BG355" i="1"/>
  <c r="BH238" i="1"/>
  <c r="BG238" i="1"/>
  <c r="BH937" i="1"/>
  <c r="BG937" i="1"/>
  <c r="BH422" i="1"/>
  <c r="BG422" i="1"/>
  <c r="BH1126" i="1"/>
  <c r="BG1126" i="1"/>
  <c r="BH117" i="1"/>
  <c r="BG117" i="1"/>
  <c r="BG182" i="1"/>
  <c r="BH182" i="1"/>
  <c r="BH248" i="1"/>
  <c r="BG248" i="1"/>
  <c r="BH1103" i="1"/>
  <c r="BG1103" i="1"/>
  <c r="BH642" i="1"/>
  <c r="BG642" i="1"/>
  <c r="BH375" i="1"/>
  <c r="BG375" i="1"/>
  <c r="BG973" i="1"/>
  <c r="BH973" i="1"/>
  <c r="BH1026" i="1"/>
  <c r="BG1026" i="1"/>
  <c r="BH751" i="1"/>
  <c r="BG751" i="1"/>
  <c r="BG395" i="1"/>
  <c r="BH395" i="1"/>
  <c r="BH515" i="1"/>
  <c r="BG515" i="1"/>
  <c r="BH945" i="1"/>
  <c r="BG945" i="1"/>
  <c r="BH577" i="1"/>
  <c r="BG577" i="1"/>
  <c r="BH613" i="1"/>
  <c r="BG613" i="1"/>
  <c r="BH1119" i="1"/>
  <c r="BG1119" i="1"/>
  <c r="BH1164" i="1"/>
  <c r="BG1164" i="1"/>
  <c r="BH763" i="1"/>
  <c r="BG763" i="1"/>
  <c r="BH1043" i="1"/>
  <c r="BG1043" i="1"/>
  <c r="BH340" i="1"/>
  <c r="BG340" i="1"/>
  <c r="BH770" i="1"/>
  <c r="BG770" i="1"/>
  <c r="BH1150" i="1"/>
  <c r="BG1150" i="1"/>
  <c r="BH494" i="1"/>
  <c r="BG494" i="1"/>
  <c r="BH1158" i="1"/>
  <c r="BG1158" i="1"/>
  <c r="BG733" i="1"/>
  <c r="BH733" i="1"/>
  <c r="BH236" i="1"/>
  <c r="BG236" i="1"/>
  <c r="BG87" i="1"/>
  <c r="BH87" i="1"/>
  <c r="BH1136" i="1"/>
  <c r="BG1136" i="1"/>
  <c r="BH79" i="1"/>
  <c r="BG79" i="1"/>
  <c r="BG926" i="1"/>
  <c r="BH926" i="1"/>
  <c r="BH169" i="1"/>
  <c r="BG169" i="1"/>
  <c r="BH36" i="1"/>
  <c r="BG36" i="1"/>
  <c r="BH1149" i="1"/>
  <c r="BG1149" i="1"/>
  <c r="BH968" i="1"/>
  <c r="BG968" i="1"/>
  <c r="BH316" i="1"/>
  <c r="BG316" i="1"/>
  <c r="BH1057" i="1"/>
  <c r="BG1057" i="1"/>
  <c r="BH1155" i="1"/>
  <c r="BG1155" i="1"/>
  <c r="BH357" i="1"/>
  <c r="BG357" i="1"/>
  <c r="BH230" i="1"/>
  <c r="BG230" i="1"/>
  <c r="BH328" i="1"/>
  <c r="BG328" i="1"/>
  <c r="BH200" i="1"/>
  <c r="BG200" i="1"/>
  <c r="BH99" i="1"/>
  <c r="BG99" i="1"/>
  <c r="BG991" i="1"/>
  <c r="BH991" i="1"/>
  <c r="BH893" i="1"/>
  <c r="BG893" i="1"/>
  <c r="BH1014" i="1"/>
  <c r="BG1014" i="1"/>
  <c r="BH224" i="1"/>
  <c r="BG224" i="1"/>
  <c r="BH165" i="1"/>
  <c r="BG165" i="1"/>
  <c r="BH507" i="1"/>
  <c r="BG507" i="1"/>
  <c r="BH423" i="1"/>
  <c r="BG423" i="1"/>
  <c r="BH1059" i="1"/>
  <c r="BG1059" i="1"/>
  <c r="BH1105" i="1"/>
  <c r="BG1105" i="1"/>
  <c r="BG881" i="1"/>
  <c r="BH881" i="1"/>
  <c r="BH1093" i="1"/>
  <c r="BG1093" i="1"/>
  <c r="BH992" i="1"/>
  <c r="BG992" i="1"/>
  <c r="BH468" i="1"/>
  <c r="BG468" i="1"/>
  <c r="BH162" i="1"/>
  <c r="BG162" i="1"/>
  <c r="BH472" i="1"/>
  <c r="BG472" i="1"/>
  <c r="BG844" i="1"/>
  <c r="BH844" i="1"/>
  <c r="BG861" i="1"/>
  <c r="BH861" i="1"/>
  <c r="BH205" i="1"/>
  <c r="BG205" i="1"/>
  <c r="BH742" i="1"/>
  <c r="BG742" i="1"/>
  <c r="BH1153" i="1"/>
  <c r="BG1153" i="1"/>
  <c r="BH421" i="1"/>
  <c r="BG421" i="1"/>
  <c r="BH26" i="1"/>
  <c r="BG26" i="1"/>
  <c r="BH964" i="1"/>
  <c r="BG964" i="1"/>
  <c r="BH503" i="1"/>
  <c r="BG503" i="1"/>
  <c r="BH446" i="1"/>
  <c r="BG446" i="1"/>
  <c r="BH1162" i="1"/>
  <c r="BG1162" i="1"/>
  <c r="BH196" i="1"/>
  <c r="BG196" i="1"/>
  <c r="BG513" i="1"/>
  <c r="BH513" i="1"/>
  <c r="BH690" i="1"/>
  <c r="BG690" i="1"/>
  <c r="BH521" i="1"/>
  <c r="BG521" i="1"/>
  <c r="BG419" i="1"/>
  <c r="BH419" i="1"/>
  <c r="BG684" i="1"/>
  <c r="BH684" i="1"/>
  <c r="BG1011" i="1"/>
  <c r="BH1011" i="1"/>
  <c r="BH717" i="1"/>
  <c r="BG717" i="1"/>
  <c r="BG77" i="1"/>
  <c r="BH77" i="1"/>
  <c r="BG954" i="1"/>
  <c r="BH954" i="1"/>
  <c r="BH103" i="1"/>
  <c r="BG103" i="1"/>
  <c r="BH901" i="1"/>
  <c r="BG901" i="1"/>
  <c r="BH864" i="1"/>
  <c r="BG864" i="1"/>
  <c r="BH404" i="1"/>
  <c r="BG404" i="1"/>
  <c r="BG563" i="1"/>
  <c r="BH563" i="1"/>
  <c r="BH1166" i="1"/>
  <c r="BG1166" i="1"/>
  <c r="BH562" i="1"/>
  <c r="BG562" i="1"/>
  <c r="BH719" i="1"/>
  <c r="BG719" i="1"/>
  <c r="BH1013" i="1"/>
  <c r="BG1013" i="1"/>
  <c r="BG314" i="1"/>
  <c r="BH314" i="1"/>
  <c r="BH143" i="1"/>
  <c r="BG143" i="1"/>
  <c r="BH568" i="1"/>
  <c r="BG568" i="1"/>
  <c r="BH1120" i="1"/>
  <c r="BG1120" i="1"/>
  <c r="BH579" i="1"/>
  <c r="BG579" i="1"/>
  <c r="BG944" i="1"/>
  <c r="BH944" i="1"/>
  <c r="BH1104" i="1"/>
  <c r="BG1104" i="1"/>
  <c r="BH370" i="1"/>
  <c r="BG370" i="1"/>
  <c r="BH1124" i="1"/>
  <c r="BG1124" i="1"/>
  <c r="BH188" i="1"/>
  <c r="BG188" i="1"/>
  <c r="BH309" i="1"/>
  <c r="BG309" i="1"/>
  <c r="BH265" i="1"/>
  <c r="BG265" i="1"/>
  <c r="BG966" i="1"/>
  <c r="BH966" i="1"/>
  <c r="BH88" i="1"/>
  <c r="BG88" i="1"/>
  <c r="BH219" i="1"/>
  <c r="BG219" i="1"/>
  <c r="BH769" i="1"/>
  <c r="BG769" i="1"/>
  <c r="BG40" i="1"/>
  <c r="BH40" i="1"/>
  <c r="BH362" i="1"/>
  <c r="BG362" i="1"/>
  <c r="BH133" i="1"/>
  <c r="BG133" i="1"/>
  <c r="BG1109" i="1"/>
  <c r="BH1109" i="1"/>
  <c r="BH957" i="1"/>
  <c r="BG957" i="1"/>
  <c r="BH929" i="1"/>
  <c r="BG929" i="1"/>
  <c r="BG616" i="1"/>
  <c r="BH616" i="1"/>
  <c r="BH437" i="1"/>
  <c r="BG437" i="1"/>
  <c r="BH956" i="1"/>
  <c r="BG956" i="1"/>
  <c r="BH600" i="1"/>
  <c r="BG600" i="1"/>
  <c r="BH877" i="1"/>
  <c r="BG877" i="1"/>
  <c r="BH190" i="1"/>
  <c r="BG190" i="1"/>
  <c r="BG461" i="1"/>
  <c r="BH461" i="1"/>
  <c r="BH1095" i="1"/>
  <c r="BG1095" i="1"/>
  <c r="BH484" i="1"/>
  <c r="BG484" i="1"/>
  <c r="BH442" i="1"/>
  <c r="BG442" i="1"/>
  <c r="BH235" i="1"/>
  <c r="BG235" i="1"/>
  <c r="BH512" i="1"/>
  <c r="BG512" i="1"/>
  <c r="BG1098" i="1"/>
  <c r="BH1098" i="1"/>
  <c r="BH914" i="1"/>
  <c r="BG914" i="1"/>
  <c r="BH967" i="1"/>
  <c r="BG967" i="1"/>
  <c r="BH58" i="1"/>
  <c r="BG58" i="1"/>
  <c r="BH471" i="1"/>
  <c r="BG471" i="1"/>
  <c r="BH342" i="1"/>
  <c r="BG342" i="1"/>
  <c r="BH467" i="1"/>
  <c r="BG467" i="1"/>
  <c r="BH876" i="1"/>
  <c r="BG876" i="1"/>
  <c r="BH1088" i="1"/>
  <c r="BG1088" i="1"/>
  <c r="BH1036" i="1"/>
  <c r="BG1036" i="1"/>
  <c r="BH1009" i="1"/>
  <c r="BG1009" i="1"/>
  <c r="BH805" i="1"/>
  <c r="BG805" i="1"/>
  <c r="BH856" i="1"/>
  <c r="BG856" i="1"/>
  <c r="BH692" i="1"/>
  <c r="BG692" i="1"/>
  <c r="BG838" i="1"/>
  <c r="BH838" i="1"/>
  <c r="BH346" i="1"/>
  <c r="BG346" i="1"/>
  <c r="BH523" i="1"/>
  <c r="BG523" i="1"/>
  <c r="BH755" i="1"/>
  <c r="BG755" i="1"/>
  <c r="BH415" i="1"/>
  <c r="BG415" i="1"/>
  <c r="BH909" i="1"/>
  <c r="BG909" i="1"/>
  <c r="BH435" i="1"/>
  <c r="BG435" i="1"/>
  <c r="BH925" i="1"/>
  <c r="BG925" i="1"/>
  <c r="BH614" i="1"/>
  <c r="BG614" i="1"/>
  <c r="BH496" i="1"/>
  <c r="BG496" i="1"/>
  <c r="BH239" i="1"/>
  <c r="BG239" i="1"/>
  <c r="BH989" i="1"/>
  <c r="BG989" i="1"/>
  <c r="BH1067" i="1"/>
  <c r="BG1067" i="1"/>
  <c r="BH199" i="1"/>
  <c r="BG199" i="1"/>
  <c r="BH906" i="1"/>
  <c r="BG906" i="1"/>
  <c r="BH808" i="1"/>
  <c r="BG808" i="1"/>
  <c r="BG1058" i="1"/>
  <c r="BH1058" i="1"/>
  <c r="BG836" i="1"/>
  <c r="BH836" i="1"/>
  <c r="BH913" i="1"/>
  <c r="BG913" i="1"/>
  <c r="BG203" i="1"/>
  <c r="BH203" i="1"/>
  <c r="BH271" i="1"/>
  <c r="BG271" i="1"/>
  <c r="BG463" i="1"/>
  <c r="BH463" i="1"/>
  <c r="BH554" i="1"/>
  <c r="BG554" i="1"/>
  <c r="BG1127" i="1"/>
  <c r="BH1127" i="1"/>
  <c r="BH493" i="1"/>
  <c r="BG493" i="1"/>
  <c r="BH371" i="1"/>
  <c r="BG371" i="1"/>
  <c r="BH727" i="1"/>
  <c r="BG727" i="1"/>
  <c r="BH612" i="1"/>
  <c r="BG612" i="1"/>
  <c r="BH104" i="1"/>
  <c r="BG104" i="1"/>
  <c r="BH459" i="1"/>
  <c r="BG459" i="1"/>
  <c r="BH454" i="1"/>
  <c r="BG454" i="1"/>
  <c r="BH640" i="1"/>
  <c r="BG640" i="1"/>
  <c r="BH270" i="1"/>
  <c r="BG270" i="1"/>
  <c r="BH282" i="1"/>
  <c r="BG282" i="1"/>
  <c r="BH86" i="1"/>
  <c r="BG86" i="1"/>
  <c r="BG273" i="1"/>
  <c r="BH273" i="1"/>
  <c r="BH1010" i="1"/>
  <c r="BG1010" i="1"/>
  <c r="BH55" i="1"/>
  <c r="BG55" i="1"/>
  <c r="BH443" i="1"/>
  <c r="BG443" i="1"/>
  <c r="BH878" i="1"/>
  <c r="BG878" i="1"/>
  <c r="BH1005" i="1"/>
  <c r="BG1005" i="1"/>
  <c r="BH368" i="1"/>
  <c r="BG368" i="1"/>
  <c r="BH931" i="1"/>
  <c r="BG931" i="1"/>
  <c r="BH840" i="1"/>
  <c r="BG840" i="1"/>
  <c r="BH150" i="1"/>
  <c r="BG150" i="1"/>
  <c r="BH181" i="1"/>
  <c r="BG181" i="1"/>
  <c r="BG1046" i="1"/>
  <c r="BH1046" i="1"/>
  <c r="BH517" i="1"/>
  <c r="BG517" i="1"/>
  <c r="BH151" i="1"/>
  <c r="BG151" i="1"/>
  <c r="BH91" i="1"/>
  <c r="BG91" i="1"/>
  <c r="BH771" i="1"/>
  <c r="BG771" i="1"/>
  <c r="BH666" i="1"/>
  <c r="BG666" i="1"/>
  <c r="BH1094" i="1"/>
  <c r="BG1094" i="1"/>
  <c r="BG272" i="1"/>
  <c r="BH272" i="1"/>
  <c r="BH354" i="1"/>
  <c r="BG354" i="1"/>
  <c r="BG246" i="1"/>
  <c r="BH246" i="1"/>
  <c r="BH764" i="1"/>
  <c r="BG764" i="1"/>
  <c r="BG474" i="1"/>
  <c r="BH474" i="1"/>
  <c r="BG1163" i="1"/>
  <c r="BH1163" i="1"/>
  <c r="BH693" i="1"/>
  <c r="BG693" i="1"/>
  <c r="BH1066" i="1"/>
  <c r="BG1066" i="1"/>
  <c r="BH414" i="1"/>
  <c r="BG414" i="1"/>
  <c r="BH601" i="1"/>
  <c r="BG601" i="1"/>
  <c r="BH955" i="1"/>
  <c r="BG955" i="1"/>
  <c r="BH204" i="1"/>
  <c r="BG204" i="1"/>
  <c r="BH673" i="1"/>
  <c r="BG673" i="1"/>
  <c r="BG1118" i="1"/>
  <c r="BH1118" i="1"/>
  <c r="BH728" i="1"/>
  <c r="BG728" i="1"/>
  <c r="BH571" i="1"/>
  <c r="BG571" i="1"/>
  <c r="BH572" i="1"/>
  <c r="BG572" i="1"/>
  <c r="BG1060" i="1"/>
  <c r="BH1060" i="1"/>
  <c r="BH1045" i="1"/>
  <c r="BG1045" i="1"/>
  <c r="BH111" i="1"/>
  <c r="BG111" i="1"/>
  <c r="BH1129" i="1"/>
  <c r="BG1129" i="1"/>
  <c r="BH1061" i="1"/>
  <c r="BG1061" i="1"/>
  <c r="BG1063" i="1"/>
  <c r="BH1063" i="1"/>
  <c r="BG473" i="1"/>
  <c r="BH473" i="1"/>
  <c r="BH807" i="1"/>
  <c r="BG807" i="1"/>
  <c r="BH617" i="1"/>
  <c r="BG617" i="1"/>
  <c r="BH141" i="1"/>
  <c r="BG141" i="1"/>
  <c r="BH912" i="1"/>
  <c r="BG912" i="1"/>
  <c r="BG599" i="1"/>
  <c r="BH599" i="1"/>
  <c r="BH942" i="1"/>
  <c r="BG942" i="1"/>
  <c r="BH201" i="1"/>
  <c r="BG201" i="1"/>
  <c r="BH996" i="1"/>
  <c r="BG996" i="1"/>
  <c r="BH551" i="1"/>
  <c r="BG551" i="1"/>
  <c r="BH413" i="1"/>
  <c r="BG413" i="1"/>
  <c r="BH910" i="1"/>
  <c r="BG910" i="1"/>
  <c r="BH1107" i="1"/>
  <c r="BG1107" i="1"/>
  <c r="BH681" i="1"/>
  <c r="BG681" i="1"/>
  <c r="BH500" i="1"/>
  <c r="BG500" i="1"/>
  <c r="BH1008" i="1"/>
  <c r="BG1008" i="1"/>
  <c r="BH509" i="1"/>
  <c r="BG509" i="1"/>
  <c r="BH570" i="1"/>
  <c r="BG570" i="1"/>
  <c r="BH180" i="1"/>
  <c r="BG180" i="1"/>
  <c r="BH1146" i="1"/>
  <c r="BG1146" i="1"/>
  <c r="BG481" i="1"/>
  <c r="BH481" i="1"/>
  <c r="BH424" i="1"/>
  <c r="BG424" i="1"/>
  <c r="BH455" i="1"/>
  <c r="BG455" i="1"/>
  <c r="BH228" i="1"/>
  <c r="BG228" i="1"/>
  <c r="BH264" i="1"/>
  <c r="BG264" i="1"/>
  <c r="BH603" i="1"/>
  <c r="BG603" i="1"/>
  <c r="BH732" i="1"/>
  <c r="BG732" i="1"/>
  <c r="BG828" i="1"/>
  <c r="BH828" i="1"/>
  <c r="BH211" i="1"/>
  <c r="BG211" i="1"/>
  <c r="BH464" i="1"/>
  <c r="BG464" i="1"/>
  <c r="BH628" i="1"/>
  <c r="BG628" i="1"/>
  <c r="BH995" i="1"/>
  <c r="BG995" i="1"/>
  <c r="BH339" i="1"/>
  <c r="BG339" i="1"/>
  <c r="BH561" i="1"/>
  <c r="BG561" i="1"/>
  <c r="BG970" i="1"/>
  <c r="BH970" i="1"/>
  <c r="BH715" i="1"/>
  <c r="BG715" i="1"/>
  <c r="BH366" i="1"/>
  <c r="BG366" i="1"/>
  <c r="BH379" i="1"/>
  <c r="BG379" i="1"/>
  <c r="BH514" i="1"/>
  <c r="BG514" i="1"/>
  <c r="BG174" i="1"/>
  <c r="BH174" i="1"/>
  <c r="BH167" i="1"/>
  <c r="BG167" i="1"/>
  <c r="BH476" i="1"/>
  <c r="BG476" i="1"/>
  <c r="BH837" i="1"/>
  <c r="BG837" i="1"/>
  <c r="BH1106" i="1"/>
  <c r="BG1106" i="1"/>
  <c r="BH615" i="1"/>
  <c r="BG615" i="1"/>
  <c r="BH210" i="1"/>
  <c r="BG210" i="1"/>
  <c r="BH179" i="1"/>
  <c r="BG179" i="1"/>
  <c r="BH62" i="1"/>
  <c r="BG62" i="1"/>
  <c r="BG932" i="1"/>
  <c r="BH932" i="1"/>
  <c r="BH1012" i="1"/>
  <c r="BG1012" i="1"/>
  <c r="BH922" i="1"/>
  <c r="BG922" i="1"/>
  <c r="BH921" i="1"/>
  <c r="BG921" i="1"/>
  <c r="BG54" i="1"/>
  <c r="BH54" i="1"/>
  <c r="BH718" i="1"/>
  <c r="BG718" i="1"/>
  <c r="BH482" i="1"/>
  <c r="BG482" i="1"/>
  <c r="BH1113" i="1"/>
  <c r="BG1113" i="1"/>
  <c r="BH555" i="1"/>
  <c r="BG555" i="1"/>
  <c r="BH550" i="1"/>
  <c r="BG550" i="1"/>
  <c r="BH1022" i="1"/>
  <c r="BG1022" i="1"/>
  <c r="BG748" i="1"/>
  <c r="BH748" i="1"/>
  <c r="BH729" i="1"/>
  <c r="BG729" i="1"/>
  <c r="BH758" i="1"/>
  <c r="BG758" i="1"/>
  <c r="BG198" i="1"/>
  <c r="BH198" i="1"/>
  <c r="BH116" i="1"/>
  <c r="BG116" i="1"/>
  <c r="BH1137" i="1"/>
  <c r="BG1137" i="1"/>
  <c r="BG1073" i="1"/>
  <c r="BH1073" i="1"/>
  <c r="BG144" i="1"/>
  <c r="BH144" i="1"/>
  <c r="BH318" i="1"/>
  <c r="BG318" i="1"/>
  <c r="BG518" i="1"/>
  <c r="BH518" i="1"/>
  <c r="BH716" i="1"/>
  <c r="BG716" i="1"/>
  <c r="BH1097" i="1"/>
  <c r="BG1097" i="1"/>
  <c r="BH806" i="1"/>
  <c r="BG806" i="1"/>
  <c r="BH928" i="1"/>
  <c r="BG928" i="1"/>
  <c r="BH460" i="1"/>
  <c r="BG460" i="1"/>
  <c r="BH51" i="1"/>
  <c r="BG51" i="1"/>
  <c r="BH556" i="1"/>
  <c r="BG556" i="1"/>
  <c r="BH1154" i="1"/>
  <c r="BG1154" i="1"/>
  <c r="BH307" i="1"/>
  <c r="BG307" i="1"/>
  <c r="BH635" i="1"/>
  <c r="BG635" i="1"/>
  <c r="BH520" i="1"/>
  <c r="BG520" i="1"/>
  <c r="BH1111" i="1"/>
  <c r="BG1111" i="1"/>
  <c r="BG358" i="1"/>
  <c r="BH358" i="1"/>
  <c r="BH1115" i="1"/>
  <c r="BG1115" i="1"/>
  <c r="BH917" i="1"/>
  <c r="BG917" i="1"/>
  <c r="BG336" i="1"/>
  <c r="BH336" i="1"/>
  <c r="BH376" i="1"/>
  <c r="BG376" i="1"/>
  <c r="BH285" i="1"/>
  <c r="BG285" i="1"/>
  <c r="BH784" i="1"/>
  <c r="BG784" i="1"/>
  <c r="BG326" i="1"/>
  <c r="BH326" i="1"/>
  <c r="BH312" i="1"/>
  <c r="BG312" i="1"/>
  <c r="BH353" i="1"/>
  <c r="BG353" i="1"/>
  <c r="BH689" i="1"/>
  <c r="BG689" i="1"/>
  <c r="BH754" i="1"/>
  <c r="BG754" i="1"/>
  <c r="BG511" i="1"/>
  <c r="BH511" i="1"/>
  <c r="BG436" i="1"/>
  <c r="BH436" i="1"/>
  <c r="BG227" i="1"/>
  <c r="BH227" i="1"/>
  <c r="BH1052" i="1"/>
  <c r="BG1052" i="1"/>
  <c r="BH773" i="1"/>
  <c r="BG773" i="1"/>
  <c r="BG549" i="1"/>
  <c r="BH549" i="1"/>
  <c r="BH892" i="1"/>
  <c r="BG892" i="1"/>
  <c r="BH843" i="1"/>
  <c r="BG843" i="1"/>
  <c r="BG97" i="1"/>
  <c r="BH97" i="1"/>
  <c r="BH679" i="1"/>
  <c r="BG679" i="1"/>
  <c r="BH794" i="1"/>
  <c r="BG794" i="1"/>
  <c r="BH208" i="1"/>
  <c r="BG208" i="1"/>
  <c r="BH1049" i="1"/>
  <c r="BG1049" i="1"/>
  <c r="BH972" i="1"/>
  <c r="BG972" i="1"/>
  <c r="BH60" i="1"/>
  <c r="BG60" i="1"/>
  <c r="BH502" i="1"/>
  <c r="BG502" i="1"/>
  <c r="BG566" i="1"/>
  <c r="BH566" i="1"/>
  <c r="BH497" i="1"/>
  <c r="BG497" i="1"/>
  <c r="BG466" i="1"/>
  <c r="BH466" i="1"/>
  <c r="BH377" i="1"/>
  <c r="BG377" i="1"/>
  <c r="BH842" i="1"/>
  <c r="BG842" i="1"/>
  <c r="BH651" i="1"/>
  <c r="BG651" i="1"/>
  <c r="BG284" i="1"/>
  <c r="BH284" i="1"/>
  <c r="BH225" i="1"/>
  <c r="BG225" i="1"/>
  <c r="BH380" i="1"/>
  <c r="BG380" i="1"/>
  <c r="BH882" i="1"/>
  <c r="BG882" i="1"/>
  <c r="BH172" i="1"/>
  <c r="BG172" i="1"/>
  <c r="BH1096" i="1"/>
  <c r="BG1096" i="1"/>
  <c r="BH1062" i="1"/>
  <c r="BG1062" i="1"/>
  <c r="BH1047" i="1"/>
  <c r="BG1047" i="1"/>
  <c r="BH499" i="1"/>
  <c r="BG499" i="1"/>
  <c r="BH602" i="1"/>
  <c r="BG602" i="1"/>
  <c r="BG433" i="1"/>
  <c r="BH433" i="1"/>
  <c r="BH69" i="1"/>
  <c r="BG69" i="1"/>
  <c r="BG1134" i="1"/>
  <c r="BH1134" i="1"/>
  <c r="BH1037" i="1"/>
  <c r="BG1037" i="1"/>
  <c r="BH286" i="1"/>
  <c r="BG286" i="1"/>
  <c r="BH367" i="1"/>
  <c r="BG367" i="1"/>
  <c r="BH772" i="1"/>
  <c r="BG772" i="1"/>
  <c r="BG465" i="1"/>
  <c r="BH465" i="1"/>
  <c r="BG408" i="1"/>
  <c r="BH408" i="1"/>
  <c r="BH1135" i="1"/>
  <c r="BG1135" i="1"/>
  <c r="BH1161" i="1"/>
  <c r="BG1161" i="1"/>
  <c r="BH1133" i="1"/>
  <c r="BG1133" i="1"/>
  <c r="BH96" i="1"/>
  <c r="BG96" i="1"/>
  <c r="BH374" i="1"/>
  <c r="BG374" i="1"/>
  <c r="BH341" i="1"/>
  <c r="BG341" i="1"/>
  <c r="BH924" i="1"/>
  <c r="BG924" i="1"/>
  <c r="BH10" i="1"/>
  <c r="BG10" i="1"/>
  <c r="BH723" i="1"/>
  <c r="BG723" i="1"/>
  <c r="BH142" i="1"/>
  <c r="BG142" i="1"/>
  <c r="BH231" i="1"/>
  <c r="BG231" i="1"/>
  <c r="BH152" i="1"/>
  <c r="BG152" i="1"/>
  <c r="BH98" i="1"/>
  <c r="BG98" i="1"/>
  <c r="BH82" i="1"/>
  <c r="BG82" i="1"/>
  <c r="BH409" i="1"/>
  <c r="BG409" i="1"/>
  <c r="BH757" i="1"/>
  <c r="BG757" i="1"/>
  <c r="BH795" i="1"/>
  <c r="BG795" i="1"/>
  <c r="BH389" i="1"/>
  <c r="BG389" i="1"/>
  <c r="BG884" i="1"/>
  <c r="BH884" i="1"/>
  <c r="BH411" i="1"/>
  <c r="BG411" i="1"/>
  <c r="BH641" i="1"/>
  <c r="BG641" i="1"/>
  <c r="BG1114" i="1"/>
  <c r="BH1114" i="1"/>
  <c r="BH839" i="1"/>
  <c r="BG839" i="1"/>
  <c r="BH592" i="1"/>
  <c r="BG592" i="1"/>
  <c r="BH865" i="1"/>
  <c r="BG865" i="1"/>
  <c r="BG664" i="1"/>
  <c r="BH664" i="1"/>
  <c r="BH317" i="1"/>
  <c r="BG317" i="1"/>
  <c r="BH639" i="1"/>
  <c r="BG639" i="1"/>
  <c r="BH1102" i="1"/>
  <c r="BG1102" i="1"/>
  <c r="BH866" i="1"/>
  <c r="BG866" i="1"/>
  <c r="BG491" i="1"/>
  <c r="BH491" i="1"/>
  <c r="BG915" i="1"/>
  <c r="BH915" i="1"/>
  <c r="BH753" i="1"/>
  <c r="BG753" i="1"/>
  <c r="BH780" i="1"/>
  <c r="BG780" i="1"/>
  <c r="BH477" i="1"/>
  <c r="BG477" i="1"/>
  <c r="BH170" i="1"/>
  <c r="BG170" i="1"/>
  <c r="BG660" i="1"/>
  <c r="BH660" i="1"/>
  <c r="BH372" i="1"/>
  <c r="BG372" i="1"/>
  <c r="BH206" i="1"/>
  <c r="BG206" i="1"/>
  <c r="BH490" i="1"/>
  <c r="BG490" i="1"/>
  <c r="BH782" i="1"/>
  <c r="BG782" i="1"/>
  <c r="BH643" i="1"/>
  <c r="BG643" i="1"/>
  <c r="BH361" i="1"/>
  <c r="BG361" i="1"/>
  <c r="BH1156" i="1"/>
  <c r="BG1156" i="1"/>
  <c r="BH74" i="1"/>
  <c r="BG74" i="1"/>
  <c r="BH76" i="1"/>
  <c r="BG76" i="1"/>
  <c r="BH1071" i="1"/>
  <c r="BG1071" i="1"/>
  <c r="BH580" i="1"/>
  <c r="BG580" i="1"/>
  <c r="BH237" i="1"/>
  <c r="BG237" i="1"/>
  <c r="BH963" i="1"/>
  <c r="BG963" i="1"/>
  <c r="BH501" i="1"/>
  <c r="BG501" i="1"/>
  <c r="BH798" i="1"/>
  <c r="BG798" i="1"/>
  <c r="BH746" i="1"/>
  <c r="BG746" i="1"/>
  <c r="BG287" i="1"/>
  <c r="BH287" i="1"/>
  <c r="BH779" i="1"/>
  <c r="BG779" i="1"/>
  <c r="BH4" i="1"/>
  <c r="BG4" i="1"/>
  <c r="BH131" i="1"/>
  <c r="BG131" i="1"/>
  <c r="BH969" i="1"/>
  <c r="BG969" i="1"/>
  <c r="BH27" i="1"/>
  <c r="BG27" i="1"/>
  <c r="BH378" i="1"/>
  <c r="BG378" i="1"/>
  <c r="BH591" i="1"/>
  <c r="BG591" i="1"/>
  <c r="BG168" i="1"/>
  <c r="BH168" i="1"/>
  <c r="BH694" i="1"/>
  <c r="BG694" i="1"/>
  <c r="BH873" i="1"/>
  <c r="BG873" i="1"/>
  <c r="BG830" i="1"/>
  <c r="BH830" i="1"/>
  <c r="BG5" i="1"/>
  <c r="BH5" i="1"/>
  <c r="BH799" i="1"/>
  <c r="BG799" i="1"/>
  <c r="BG1157" i="1"/>
  <c r="BH1157" i="1"/>
  <c r="BH606" i="1"/>
  <c r="BG606" i="1"/>
  <c r="BH834" i="1"/>
  <c r="BG834" i="1"/>
  <c r="BH1048" i="1"/>
  <c r="BG1048" i="1"/>
  <c r="BH510" i="1"/>
  <c r="BG510" i="1"/>
  <c r="BH186" i="1"/>
  <c r="BG186" i="1"/>
  <c r="BH756" i="1"/>
  <c r="BG756" i="1"/>
  <c r="BG658" i="1"/>
  <c r="BH658" i="1"/>
  <c r="BH241" i="1"/>
  <c r="BG241" i="1"/>
  <c r="BH665" i="1"/>
  <c r="BG665" i="1"/>
  <c r="BH558" i="1"/>
  <c r="BG558" i="1"/>
  <c r="BH164" i="1"/>
  <c r="BG164" i="1"/>
  <c r="BH1145" i="1"/>
  <c r="BG1145" i="1"/>
  <c r="BH759" i="1"/>
  <c r="BG759" i="1"/>
  <c r="BH1038" i="1"/>
  <c r="BG1038" i="1"/>
  <c r="BH1053" i="1"/>
  <c r="BG1053" i="1"/>
  <c r="BH1090" i="1"/>
  <c r="BG1090" i="1"/>
  <c r="BG207" i="1"/>
  <c r="BH207" i="1"/>
  <c r="BH222" i="1"/>
  <c r="BG222" i="1"/>
  <c r="BH841" i="1"/>
  <c r="BG841" i="1"/>
  <c r="BH720" i="1"/>
  <c r="BG720" i="1"/>
  <c r="BH81" i="1"/>
  <c r="BG81" i="1"/>
  <c r="BG1044" i="1"/>
  <c r="BH1044" i="1"/>
  <c r="BH444" i="1"/>
  <c r="BG444" i="1"/>
  <c r="BG506" i="1"/>
  <c r="BH506" i="1"/>
  <c r="BH1023" i="1"/>
  <c r="BG1023" i="1"/>
  <c r="BG1065" i="1"/>
  <c r="BH1065" i="1"/>
  <c r="BH319" i="1"/>
  <c r="BG319" i="1"/>
  <c r="BH793" i="1"/>
  <c r="BG793" i="1"/>
  <c r="AY455" i="1"/>
  <c r="AX455" i="1"/>
  <c r="AY967" i="1"/>
  <c r="AX967" i="1"/>
  <c r="AY172" i="1"/>
  <c r="AX172" i="1"/>
  <c r="AY838" i="1"/>
  <c r="AX838" i="1"/>
  <c r="AY371" i="1"/>
  <c r="AX371" i="1"/>
  <c r="AY282" i="1"/>
  <c r="AX282" i="1"/>
  <c r="AX893" i="1"/>
  <c r="AY893" i="1"/>
  <c r="AY361" i="1"/>
  <c r="AX361" i="1"/>
  <c r="AY955" i="1"/>
  <c r="AX955" i="1"/>
  <c r="AY942" i="1"/>
  <c r="AX942" i="1"/>
  <c r="AY563" i="1"/>
  <c r="AX563" i="1"/>
  <c r="AY206" i="1"/>
  <c r="AX206" i="1"/>
  <c r="AY150" i="1"/>
  <c r="AX150" i="1"/>
  <c r="AY517" i="1"/>
  <c r="AX517" i="1"/>
  <c r="AY104" i="1"/>
  <c r="AX104" i="1"/>
  <c r="AY807" i="1"/>
  <c r="AX807" i="1"/>
  <c r="AY910" i="1"/>
  <c r="AX910" i="1"/>
  <c r="AY52" i="1"/>
  <c r="AX52" i="1"/>
  <c r="AY329" i="1"/>
  <c r="AX329" i="1"/>
  <c r="AY170" i="1"/>
  <c r="AX170" i="1"/>
  <c r="AY355" i="1"/>
  <c r="AX355" i="1"/>
  <c r="AY380" i="1"/>
  <c r="AX380" i="1"/>
  <c r="AY914" i="1"/>
  <c r="AX914" i="1"/>
  <c r="AY1162" i="1"/>
  <c r="AX1162" i="1"/>
  <c r="AY969" i="1"/>
  <c r="AX969" i="1"/>
  <c r="AY831" i="1"/>
  <c r="AX831" i="1"/>
  <c r="AY875" i="1"/>
  <c r="AX875" i="1"/>
  <c r="AY241" i="1"/>
  <c r="AX241" i="1"/>
  <c r="AY341" i="1"/>
  <c r="AX341" i="1"/>
  <c r="AY1131" i="1"/>
  <c r="AX1131" i="1"/>
  <c r="AY326" i="1"/>
  <c r="AX326" i="1"/>
  <c r="AY684" i="1"/>
  <c r="AX684" i="1"/>
  <c r="AY1160" i="1"/>
  <c r="AX1160" i="1"/>
  <c r="AY81" i="1"/>
  <c r="AX81" i="1"/>
  <c r="AY839" i="1"/>
  <c r="AX839" i="1"/>
  <c r="AY580" i="1"/>
  <c r="AX580" i="1"/>
  <c r="AY523" i="1"/>
  <c r="AX523" i="1"/>
  <c r="AY342" i="1"/>
  <c r="AX342" i="1"/>
  <c r="AY963" i="1"/>
  <c r="AX963" i="1"/>
  <c r="AY901" i="1"/>
  <c r="AX901" i="1"/>
  <c r="AY10" i="1"/>
  <c r="AX10" i="1"/>
  <c r="AY98" i="1"/>
  <c r="AX98" i="1"/>
  <c r="AY472" i="1"/>
  <c r="AX472" i="1"/>
  <c r="AY1158" i="1"/>
  <c r="AX1158" i="1"/>
  <c r="AY200" i="1"/>
  <c r="AX200" i="1"/>
  <c r="AY679" i="1"/>
  <c r="AX679" i="1"/>
  <c r="AY628" i="1"/>
  <c r="AX628" i="1"/>
  <c r="AY202" i="1"/>
  <c r="AX202" i="1"/>
  <c r="AY497" i="1"/>
  <c r="AX497" i="1"/>
  <c r="AY285" i="1"/>
  <c r="AX285" i="1"/>
  <c r="AY643" i="1"/>
  <c r="AX643" i="1"/>
  <c r="AY683" i="1"/>
  <c r="AX683" i="1"/>
  <c r="AY476" i="1"/>
  <c r="AX476" i="1"/>
  <c r="AX968" i="1"/>
  <c r="AY754" i="1"/>
  <c r="AX754" i="1"/>
  <c r="AY376" i="1"/>
  <c r="AX376" i="1"/>
  <c r="AY266" i="1"/>
  <c r="AX266" i="1"/>
  <c r="AY615" i="1"/>
  <c r="AX615" i="1"/>
  <c r="AY88" i="1"/>
  <c r="AX88" i="1"/>
  <c r="AY1059" i="1"/>
  <c r="AX1059" i="1"/>
  <c r="AY317" i="1"/>
  <c r="AX317" i="1"/>
  <c r="AY1005" i="1"/>
  <c r="AX1005" i="1"/>
  <c r="AY1130" i="1"/>
  <c r="AX1130" i="1"/>
  <c r="AY734" i="1"/>
  <c r="AX734" i="1"/>
  <c r="AY1102" i="1"/>
  <c r="AX1102" i="1"/>
  <c r="AY881" i="1"/>
  <c r="AX881" i="1"/>
  <c r="AY941" i="1"/>
  <c r="AX941" i="1"/>
  <c r="AY225" i="1"/>
  <c r="AX225" i="1"/>
  <c r="AY780" i="1"/>
  <c r="AX780" i="1"/>
  <c r="AY1129" i="1"/>
  <c r="AX1129" i="1"/>
  <c r="AY235" i="1"/>
  <c r="AX235" i="1"/>
  <c r="AY863" i="1"/>
  <c r="AX863" i="1"/>
  <c r="AY882" i="1"/>
  <c r="AX882" i="1"/>
  <c r="AY749" i="1"/>
  <c r="AX749" i="1"/>
  <c r="AY233" i="1"/>
  <c r="AX233" i="1"/>
  <c r="AY58" i="1"/>
  <c r="AX58" i="1"/>
  <c r="AX208" i="1"/>
  <c r="AY208" i="1"/>
  <c r="AX840" i="1"/>
  <c r="AY603" i="1"/>
  <c r="AX603" i="1"/>
  <c r="AY467" i="1"/>
  <c r="AX467" i="1"/>
  <c r="AY165" i="1"/>
  <c r="AX165" i="1"/>
  <c r="AY76" i="1"/>
  <c r="AX76" i="1"/>
  <c r="AX1096" i="1"/>
  <c r="AX205" i="1"/>
  <c r="AY1007" i="1"/>
  <c r="AX1007" i="1"/>
  <c r="AY742" i="1"/>
  <c r="AX742" i="1"/>
  <c r="AY181" i="1"/>
  <c r="AX181" i="1"/>
  <c r="AY26" i="1"/>
  <c r="AX26" i="1"/>
  <c r="AY9" i="1"/>
  <c r="AX9" i="1"/>
  <c r="AY1046" i="1"/>
  <c r="AX1046" i="1"/>
  <c r="AY690" i="1"/>
  <c r="AX690" i="1"/>
  <c r="AY419" i="1"/>
  <c r="AX419" i="1"/>
  <c r="AY1037" i="1"/>
  <c r="AX1037" i="1"/>
  <c r="AY220" i="1"/>
  <c r="AX220" i="1"/>
  <c r="AY496" i="1"/>
  <c r="AX496" i="1"/>
  <c r="AY1067" i="1"/>
  <c r="AX1067" i="1"/>
  <c r="AY689" i="1"/>
  <c r="AX689" i="1"/>
  <c r="AY772" i="1"/>
  <c r="AX772" i="1"/>
  <c r="AY808" i="1"/>
  <c r="AX808" i="1"/>
  <c r="AY1058" i="1"/>
  <c r="AY203" i="1"/>
  <c r="AX203" i="1"/>
  <c r="AY1094" i="1"/>
  <c r="AX1094" i="1"/>
  <c r="AY436" i="1"/>
  <c r="AX436" i="1"/>
  <c r="AY568" i="1"/>
  <c r="AX568" i="1"/>
  <c r="AY176" i="1"/>
  <c r="AX176" i="1"/>
  <c r="AY579" i="1"/>
  <c r="AX579" i="1"/>
  <c r="AY1089" i="1"/>
  <c r="AX1089" i="1"/>
  <c r="AY1104" i="1"/>
  <c r="AX1104" i="1"/>
  <c r="AY1103" i="1"/>
  <c r="AX1103" i="1"/>
  <c r="AY396" i="1"/>
  <c r="AX396" i="1"/>
  <c r="AY1038" i="1"/>
  <c r="AX1038" i="1"/>
  <c r="AY1155" i="1"/>
  <c r="AX1155" i="1"/>
  <c r="AY751" i="1"/>
  <c r="AX751" i="1"/>
  <c r="AY51" i="1"/>
  <c r="AX51" i="1"/>
  <c r="AY640" i="1"/>
  <c r="AX640" i="1"/>
  <c r="AY577" i="1"/>
  <c r="AX577" i="1"/>
  <c r="AY461" i="1"/>
  <c r="AX461" i="1"/>
  <c r="AY781" i="1"/>
  <c r="AX781" i="1"/>
  <c r="AY62" i="1"/>
  <c r="AX62" i="1"/>
  <c r="AY989" i="1"/>
  <c r="AX989" i="1"/>
  <c r="AY930" i="1"/>
  <c r="AX930" i="1"/>
  <c r="AY957" i="1"/>
  <c r="AX957" i="1"/>
  <c r="AX911" i="1"/>
  <c r="AY911" i="1"/>
  <c r="AX633" i="1"/>
  <c r="AY633" i="1"/>
  <c r="AY956" i="1"/>
  <c r="AX956" i="1"/>
  <c r="AY866" i="1"/>
  <c r="AX866" i="1"/>
  <c r="AY991" i="1"/>
  <c r="AX991" i="1"/>
  <c r="AY592" i="1"/>
  <c r="AX592" i="1"/>
  <c r="AY360" i="1"/>
  <c r="AX360" i="1"/>
  <c r="AY1095" i="1"/>
  <c r="AX1095" i="1"/>
  <c r="AY337" i="1"/>
  <c r="AX337" i="1"/>
  <c r="AY468" i="1"/>
  <c r="AX468" i="1"/>
  <c r="AY782" i="1"/>
  <c r="AX782" i="1"/>
  <c r="AY680" i="1"/>
  <c r="AX680" i="1"/>
  <c r="AY601" i="1"/>
  <c r="AX601" i="1"/>
  <c r="AY313" i="1"/>
  <c r="AX313" i="1"/>
  <c r="AY1153" i="1"/>
  <c r="AX1153" i="1"/>
  <c r="AX226" i="1"/>
  <c r="AY226" i="1"/>
  <c r="AY943" i="1"/>
  <c r="AX943" i="1"/>
  <c r="AX423" i="1"/>
  <c r="AY423" i="1"/>
  <c r="AY970" i="1"/>
  <c r="AX970" i="1"/>
  <c r="AY692" i="1"/>
  <c r="AX692" i="1"/>
  <c r="AY60" i="1"/>
  <c r="AX60" i="1"/>
  <c r="AY779" i="1"/>
  <c r="AX779" i="1"/>
  <c r="AY503" i="1"/>
  <c r="AX503" i="1"/>
  <c r="AY1112" i="1"/>
  <c r="AX1112" i="1"/>
  <c r="AY379" i="1"/>
  <c r="AX379" i="1"/>
  <c r="AY551" i="1"/>
  <c r="AX551" i="1"/>
  <c r="AY69" i="1"/>
  <c r="AX69" i="1"/>
  <c r="AY1134" i="1"/>
  <c r="AX1134" i="1"/>
  <c r="AX312" i="1"/>
  <c r="AY434" i="1"/>
  <c r="AX434" i="1"/>
  <c r="AY829" i="1"/>
  <c r="AX829" i="1"/>
  <c r="AY614" i="1"/>
  <c r="AX614" i="1"/>
  <c r="AX1107" i="1"/>
  <c r="AY954" i="1"/>
  <c r="AX954" i="1"/>
  <c r="AY189" i="1"/>
  <c r="AX189" i="1"/>
  <c r="AY834" i="1"/>
  <c r="AX834" i="1"/>
  <c r="AY1113" i="1"/>
  <c r="AX1113" i="1"/>
  <c r="AY509" i="1"/>
  <c r="AX509" i="1"/>
  <c r="AY562" i="1"/>
  <c r="AX562" i="1"/>
  <c r="AX511" i="1"/>
  <c r="AY1048" i="1"/>
  <c r="AX1048" i="1"/>
  <c r="AY180" i="1"/>
  <c r="AX180" i="1"/>
  <c r="AY198" i="1"/>
  <c r="AX198" i="1"/>
  <c r="AY493" i="1"/>
  <c r="AX493" i="1"/>
  <c r="AY410" i="1"/>
  <c r="AX410" i="1"/>
  <c r="AY144" i="1"/>
  <c r="AX144" i="1"/>
  <c r="AY370" i="1"/>
  <c r="AX370" i="1"/>
  <c r="AY642" i="1"/>
  <c r="AX642" i="1"/>
  <c r="AY459" i="1"/>
  <c r="AX459" i="1"/>
  <c r="AY188" i="1"/>
  <c r="AX188" i="1"/>
  <c r="AY667" i="1"/>
  <c r="AX667" i="1"/>
  <c r="AY270" i="1"/>
  <c r="AX270" i="1"/>
  <c r="AX723" i="1"/>
  <c r="AY723" i="1"/>
  <c r="AY142" i="1"/>
  <c r="AX142" i="1"/>
  <c r="AY219" i="1"/>
  <c r="AX219" i="1"/>
  <c r="AY769" i="1"/>
  <c r="AX769" i="1"/>
  <c r="AY635" i="1"/>
  <c r="AX635" i="1"/>
  <c r="AY520" i="1"/>
  <c r="AX520" i="1"/>
  <c r="AY763" i="1"/>
  <c r="AX763" i="1"/>
  <c r="AY1065" i="1"/>
  <c r="AX1065" i="1"/>
  <c r="AY340" i="1"/>
  <c r="AX340" i="1"/>
  <c r="AY328" i="1"/>
  <c r="AX328" i="1"/>
  <c r="AY917" i="1"/>
  <c r="AX917" i="1"/>
  <c r="AY411" i="1"/>
  <c r="AX411" i="1"/>
  <c r="AY593" i="1"/>
  <c r="AX593" i="1"/>
  <c r="AY99" i="1"/>
  <c r="AX99" i="1"/>
  <c r="AY368" i="1"/>
  <c r="AX368" i="1"/>
  <c r="AY336" i="1"/>
  <c r="AX336" i="1"/>
  <c r="AY753" i="1"/>
  <c r="AX753" i="1"/>
  <c r="AY97" i="1"/>
  <c r="AX97" i="1"/>
  <c r="AY477" i="1"/>
  <c r="AX477" i="1"/>
  <c r="AY111" i="1"/>
  <c r="AX111" i="1"/>
  <c r="AY660" i="1"/>
  <c r="AX660" i="1"/>
  <c r="AY372" i="1"/>
  <c r="AX372" i="1"/>
  <c r="AY1061" i="1"/>
  <c r="AX1061" i="1"/>
  <c r="AY512" i="1"/>
  <c r="AX512" i="1"/>
  <c r="AY1066" i="1"/>
  <c r="AX1066" i="1"/>
  <c r="AY162" i="1"/>
  <c r="AX162" i="1"/>
  <c r="AY1071" i="1"/>
  <c r="AX1071" i="1"/>
  <c r="AY445" i="1"/>
  <c r="AX445" i="1"/>
  <c r="AY1047" i="1"/>
  <c r="AX1047" i="1"/>
  <c r="AY1036" i="1"/>
  <c r="AX1036" i="1"/>
  <c r="AY421" i="1"/>
  <c r="AX421" i="1"/>
  <c r="AX746" i="1"/>
  <c r="AY602" i="1"/>
  <c r="AX602" i="1"/>
  <c r="AY800" i="1"/>
  <c r="AX800" i="1"/>
  <c r="AY346" i="1"/>
  <c r="AX346" i="1"/>
  <c r="AX452" i="1"/>
  <c r="AY452" i="1"/>
  <c r="AY837" i="1"/>
  <c r="AX837" i="1"/>
  <c r="AY1011" i="1"/>
  <c r="AX1011" i="1"/>
  <c r="AY91" i="1"/>
  <c r="AX91" i="1"/>
  <c r="AY762" i="1"/>
  <c r="AX762" i="1"/>
  <c r="AY1012" i="1"/>
  <c r="AX1012" i="1"/>
  <c r="AY883" i="1"/>
  <c r="AX883" i="1"/>
  <c r="AY771" i="1"/>
  <c r="AX771" i="1"/>
  <c r="AY555" i="1"/>
  <c r="AX555" i="1"/>
  <c r="AY271" i="1"/>
  <c r="AX271" i="1"/>
  <c r="AY238" i="1"/>
  <c r="AX238" i="1"/>
  <c r="AY937" i="1"/>
  <c r="AX937" i="1"/>
  <c r="AY756" i="1"/>
  <c r="AX756" i="1"/>
  <c r="AY96" i="1"/>
  <c r="AX96" i="1"/>
  <c r="AY247" i="1"/>
  <c r="AX247" i="1"/>
  <c r="AY374" i="1"/>
  <c r="AX374" i="1"/>
  <c r="AY164" i="1"/>
  <c r="AX164" i="1"/>
  <c r="AY727" i="1"/>
  <c r="AX727" i="1"/>
  <c r="AY604" i="1"/>
  <c r="AX604" i="1"/>
  <c r="AY776" i="1"/>
  <c r="AX776" i="1"/>
  <c r="AY1165" i="1"/>
  <c r="AX1165" i="1"/>
  <c r="AY207" i="1"/>
  <c r="AX207" i="1"/>
  <c r="AY860" i="1"/>
  <c r="AX860" i="1"/>
  <c r="AY945" i="1"/>
  <c r="AX945" i="1"/>
  <c r="AY86" i="1"/>
  <c r="AX86" i="1"/>
  <c r="AY273" i="1"/>
  <c r="AX273" i="1"/>
  <c r="AY506" i="1"/>
  <c r="AX506" i="1"/>
  <c r="AY1023" i="1"/>
  <c r="AX1023" i="1"/>
  <c r="AY232" i="1"/>
  <c r="AX232" i="1"/>
  <c r="AY409" i="1"/>
  <c r="AX409" i="1"/>
  <c r="AY1109" i="1"/>
  <c r="AX1109" i="1"/>
  <c r="AY402" i="1"/>
  <c r="AX402" i="1"/>
  <c r="AY1060" i="1"/>
  <c r="AX1060" i="1"/>
  <c r="AY437" i="1"/>
  <c r="AX437" i="1"/>
  <c r="AY473" i="1"/>
  <c r="AX473" i="1"/>
  <c r="AY1136" i="1"/>
  <c r="AX1136" i="1"/>
  <c r="AY1105" i="1"/>
  <c r="AX1105" i="1"/>
  <c r="AY894" i="1"/>
  <c r="AX894" i="1"/>
  <c r="AY466" i="1"/>
  <c r="AX466" i="1"/>
  <c r="AY145" i="1"/>
  <c r="AX145" i="1"/>
  <c r="AY424" i="1"/>
  <c r="AX424" i="1"/>
  <c r="AY418" i="1"/>
  <c r="AX418" i="1"/>
  <c r="AY794" i="1"/>
  <c r="AX794" i="1"/>
  <c r="AY224" i="1"/>
  <c r="AX224" i="1"/>
  <c r="AY471" i="1"/>
  <c r="AX471" i="1"/>
  <c r="AY1132" i="1"/>
  <c r="AX1132" i="1"/>
  <c r="AY1049" i="1"/>
  <c r="AX1049" i="1"/>
  <c r="AY464" i="1"/>
  <c r="AX464" i="1"/>
  <c r="AY141" i="1"/>
  <c r="AX141" i="1"/>
  <c r="AY1009" i="1"/>
  <c r="AX1009" i="1"/>
  <c r="AY805" i="1"/>
  <c r="AX805" i="1"/>
  <c r="AY78" i="1"/>
  <c r="AX78" i="1"/>
  <c r="AY964" i="1"/>
  <c r="AX964" i="1"/>
  <c r="AY433" i="1"/>
  <c r="AX433" i="1"/>
  <c r="AY514" i="1"/>
  <c r="AX514" i="1"/>
  <c r="AX167" i="1"/>
  <c r="AY167" i="1"/>
  <c r="AY413" i="1"/>
  <c r="AX413" i="1"/>
  <c r="AX403" i="1"/>
  <c r="AY403" i="1"/>
  <c r="AY179" i="1"/>
  <c r="AX179" i="1"/>
  <c r="AY135" i="1"/>
  <c r="AX135" i="1"/>
  <c r="AY681" i="1"/>
  <c r="AX681" i="1"/>
  <c r="AY1128" i="1"/>
  <c r="AX1128" i="1"/>
  <c r="AY500" i="1"/>
  <c r="AX500" i="1"/>
  <c r="AY504" i="1"/>
  <c r="AX504" i="1"/>
  <c r="AY606" i="1"/>
  <c r="AX606" i="1"/>
  <c r="AY836" i="1"/>
  <c r="AX836" i="1"/>
  <c r="AY453" i="1"/>
  <c r="AX453" i="1"/>
  <c r="AY1022" i="1"/>
  <c r="AX1022" i="1"/>
  <c r="AY1013" i="1"/>
  <c r="AX1013" i="1"/>
  <c r="AY314" i="1"/>
  <c r="AX314" i="1"/>
  <c r="AY1120" i="1"/>
  <c r="AX1120" i="1"/>
  <c r="AX117" i="1"/>
  <c r="AY117" i="1"/>
  <c r="AY665" i="1"/>
  <c r="AX665" i="1"/>
  <c r="AY1073" i="1"/>
  <c r="AX1073" i="1"/>
  <c r="AX182" i="1"/>
  <c r="AY182" i="1"/>
  <c r="AY868" i="1"/>
  <c r="AX868" i="1"/>
  <c r="AY924" i="1"/>
  <c r="AX924" i="1"/>
  <c r="AY375" i="1"/>
  <c r="AX375" i="1"/>
  <c r="AY1026" i="1"/>
  <c r="AX1026" i="1"/>
  <c r="AY806" i="1"/>
  <c r="AX806" i="1"/>
  <c r="AY481" i="1"/>
  <c r="AX481" i="1"/>
  <c r="AY309" i="1"/>
  <c r="AX309" i="1"/>
  <c r="AY923" i="1"/>
  <c r="AX923" i="1"/>
  <c r="AY556" i="1"/>
  <c r="AX556" i="1"/>
  <c r="AY1154" i="1"/>
  <c r="AX1154" i="1"/>
  <c r="AY1044" i="1"/>
  <c r="AX1044" i="1"/>
  <c r="AY231" i="1"/>
  <c r="AX231" i="1"/>
  <c r="AY634" i="1"/>
  <c r="AX634" i="1"/>
  <c r="AY65" i="1"/>
  <c r="AX65" i="1"/>
  <c r="AY358" i="1"/>
  <c r="AX358" i="1"/>
  <c r="AY319" i="1"/>
  <c r="AX319" i="1"/>
  <c r="AY770" i="1"/>
  <c r="AX770" i="1"/>
  <c r="AY474" i="1"/>
  <c r="AX474" i="1"/>
  <c r="AY57" i="1"/>
  <c r="AX57" i="1"/>
  <c r="AX616" i="1"/>
  <c r="AY616" i="1"/>
  <c r="AY728" i="1"/>
  <c r="AX728" i="1"/>
  <c r="AY190" i="1"/>
  <c r="AX190" i="1"/>
  <c r="AY865" i="1"/>
  <c r="AX865" i="1"/>
  <c r="AY693" i="1"/>
  <c r="AX693" i="1"/>
  <c r="AY572" i="1"/>
  <c r="AX572" i="1"/>
  <c r="AY1014" i="1"/>
  <c r="AX1014" i="1"/>
  <c r="AY598" i="1"/>
  <c r="AX598" i="1"/>
  <c r="AY1088" i="1"/>
  <c r="AX1088" i="1"/>
  <c r="AX446" i="1"/>
  <c r="AY755" i="1"/>
  <c r="AX755" i="1"/>
  <c r="AX27" i="1"/>
  <c r="AY27" i="1"/>
  <c r="AX591" i="1"/>
  <c r="AY591" i="1"/>
  <c r="AY210" i="1"/>
  <c r="AX210" i="1"/>
  <c r="AY830" i="1"/>
  <c r="AX830" i="1"/>
  <c r="AY103" i="1"/>
  <c r="AX103" i="1"/>
  <c r="AY257" i="1"/>
  <c r="AX257" i="1"/>
  <c r="AY719" i="1"/>
  <c r="AX719" i="1"/>
  <c r="AY510" i="1"/>
  <c r="AX510" i="1"/>
  <c r="AY554" i="1"/>
  <c r="AX554" i="1"/>
  <c r="AY227" i="1"/>
  <c r="AX227" i="1"/>
  <c r="AY518" i="1"/>
  <c r="AX518" i="1"/>
  <c r="AY928" i="1"/>
  <c r="AX928" i="1"/>
  <c r="AY11" i="1"/>
  <c r="AX11" i="1"/>
  <c r="AY357" i="1"/>
  <c r="AX357" i="1"/>
  <c r="AY1119" i="1"/>
  <c r="AX1119" i="1"/>
  <c r="AY362" i="1"/>
  <c r="AX362" i="1"/>
  <c r="AY757" i="1"/>
  <c r="AX757" i="1"/>
  <c r="AY447" i="1"/>
  <c r="AX447" i="1"/>
  <c r="AY8" i="1"/>
  <c r="AX8" i="1"/>
  <c r="AY733" i="1"/>
  <c r="AX733" i="1"/>
  <c r="AY617" i="1"/>
  <c r="AX617" i="1"/>
  <c r="AY1157" i="1"/>
  <c r="AX1157" i="1"/>
  <c r="AY973" i="1"/>
  <c r="AX973" i="1"/>
  <c r="AY1118" i="1"/>
  <c r="AX1118" i="1"/>
  <c r="AY1114" i="1"/>
  <c r="AX1114" i="1"/>
  <c r="AY915" i="1"/>
  <c r="AX915" i="1"/>
  <c r="AY1045" i="1"/>
  <c r="AX1045" i="1"/>
  <c r="AY267" i="1"/>
  <c r="AX267" i="1"/>
  <c r="AY844" i="1"/>
  <c r="AX844" i="1"/>
  <c r="AX828" i="1"/>
  <c r="AY972" i="1"/>
  <c r="AX972" i="1"/>
  <c r="AY339" i="1"/>
  <c r="AX339" i="1"/>
  <c r="AY561" i="1"/>
  <c r="AX561" i="1"/>
  <c r="AY366" i="1"/>
  <c r="AX366" i="1"/>
  <c r="AY891" i="1"/>
  <c r="AX891" i="1"/>
  <c r="AY909" i="1"/>
  <c r="AX909" i="1"/>
  <c r="AY169" i="1"/>
  <c r="AX169" i="1"/>
  <c r="AY521" i="1"/>
  <c r="AX521" i="1"/>
  <c r="AY163" i="1"/>
  <c r="AX163" i="1"/>
  <c r="AY199" i="1"/>
  <c r="AX199" i="1"/>
  <c r="AY857" i="1"/>
  <c r="AX857" i="1"/>
  <c r="AY373" i="1"/>
  <c r="AX373" i="1"/>
  <c r="AY1146" i="1"/>
  <c r="AX1146" i="1"/>
  <c r="AY1145" i="1"/>
  <c r="AX1145" i="1"/>
  <c r="AY612" i="1"/>
  <c r="AX612" i="1"/>
  <c r="AY966" i="1"/>
  <c r="AX966" i="1"/>
  <c r="AY307" i="1"/>
  <c r="AX307" i="1"/>
  <c r="AY720" i="1"/>
  <c r="AX720" i="1"/>
  <c r="AX444" i="1"/>
  <c r="AY444" i="1"/>
  <c r="AY40" i="1"/>
  <c r="AX40" i="1"/>
  <c r="AY1150" i="1"/>
  <c r="AX1150" i="1"/>
  <c r="AY1163" i="1"/>
  <c r="AX1163" i="1"/>
  <c r="AY599" i="1"/>
  <c r="AX599" i="1"/>
  <c r="AY239" i="1"/>
  <c r="AX239" i="1"/>
  <c r="AY892" i="1"/>
  <c r="AX892" i="1"/>
  <c r="AY651" i="1"/>
  <c r="AX651" i="1"/>
  <c r="AY639" i="1"/>
  <c r="AX639" i="1"/>
  <c r="AY284" i="1"/>
  <c r="AX284" i="1"/>
  <c r="AY877" i="1"/>
  <c r="AX877" i="1"/>
  <c r="AY571" i="1"/>
  <c r="AX571" i="1"/>
  <c r="AY992" i="1"/>
  <c r="AX992" i="1"/>
  <c r="AY89" i="1"/>
  <c r="AX89" i="1"/>
  <c r="AX842" i="1"/>
  <c r="AY842" i="1"/>
  <c r="AX784" i="1"/>
  <c r="AY784" i="1"/>
  <c r="AY228" i="1"/>
  <c r="AX228" i="1"/>
  <c r="AY264" i="1"/>
  <c r="AX264" i="1"/>
  <c r="AY861" i="1"/>
  <c r="AX861" i="1"/>
  <c r="AY237" i="1"/>
  <c r="AX237" i="1"/>
  <c r="AY672" i="1"/>
  <c r="AX672" i="1"/>
  <c r="AY507" i="1"/>
  <c r="AX507" i="1"/>
  <c r="AY501" i="1"/>
  <c r="AX501" i="1"/>
  <c r="AY798" i="1"/>
  <c r="AX798" i="1"/>
  <c r="AY287" i="1"/>
  <c r="AX287" i="1"/>
  <c r="AX673" i="1"/>
  <c r="AY673" i="1"/>
  <c r="AX996" i="1"/>
  <c r="AY996" i="1"/>
  <c r="AY508" i="1"/>
  <c r="AX508" i="1"/>
  <c r="AY783" i="1"/>
  <c r="AX783" i="1"/>
  <c r="AY435" i="1"/>
  <c r="AX435" i="1"/>
  <c r="AY925" i="1"/>
  <c r="AX925" i="1"/>
  <c r="AY694" i="1"/>
  <c r="AX694" i="1"/>
  <c r="AY534" i="1"/>
  <c r="AX534" i="1"/>
  <c r="AY717" i="1"/>
  <c r="AX717" i="1"/>
  <c r="AY353" i="1"/>
  <c r="AX353" i="1"/>
  <c r="AY922" i="1"/>
  <c r="AX922" i="1"/>
  <c r="AY5" i="1"/>
  <c r="AX5" i="1"/>
  <c r="AY286" i="1"/>
  <c r="AX286" i="1"/>
  <c r="AX367" i="1"/>
  <c r="AY367" i="1"/>
  <c r="AY666" i="1"/>
  <c r="AX666" i="1"/>
  <c r="AY906" i="1"/>
  <c r="AX906" i="1"/>
  <c r="AY191" i="1"/>
  <c r="AX191" i="1"/>
  <c r="AY913" i="1"/>
  <c r="AX913" i="1"/>
  <c r="AY1030" i="1"/>
  <c r="AX1030" i="1"/>
  <c r="AY748" i="1"/>
  <c r="AX748" i="1"/>
  <c r="AY729" i="1"/>
  <c r="AX729" i="1"/>
  <c r="AY758" i="1"/>
  <c r="AX758" i="1"/>
  <c r="AY1133" i="1"/>
  <c r="AX1133" i="1"/>
  <c r="AY143" i="1"/>
  <c r="AX143" i="1"/>
  <c r="AY1126" i="1"/>
  <c r="AX1126" i="1"/>
  <c r="AY658" i="1"/>
  <c r="AX658" i="1"/>
  <c r="AY310" i="1"/>
  <c r="AX310" i="1"/>
  <c r="AY1052" i="1"/>
  <c r="AX1052" i="1"/>
  <c r="AY944" i="1"/>
  <c r="AX944" i="1"/>
  <c r="AY759" i="1"/>
  <c r="AX759" i="1"/>
  <c r="AY515" i="1"/>
  <c r="AX515" i="1"/>
  <c r="AY246" i="1"/>
  <c r="AX246" i="1"/>
  <c r="AY686" i="1"/>
  <c r="AX686" i="1"/>
  <c r="AY841" i="1"/>
  <c r="AX841" i="1"/>
  <c r="AY773" i="1"/>
  <c r="AX773" i="1"/>
  <c r="AX230" i="1"/>
  <c r="AY230" i="1"/>
  <c r="AY764" i="1"/>
  <c r="AX764" i="1"/>
  <c r="AY609" i="1"/>
  <c r="AX609" i="1"/>
  <c r="AY1010" i="1"/>
  <c r="AX1010" i="1"/>
  <c r="AY1164" i="1"/>
  <c r="AX1164" i="1"/>
  <c r="AY549" i="1"/>
  <c r="AX549" i="1"/>
  <c r="AY82" i="1"/>
  <c r="AX82" i="1"/>
  <c r="AY1043" i="1"/>
  <c r="AX1043" i="1"/>
  <c r="AY133" i="1"/>
  <c r="AX133" i="1"/>
  <c r="AX502" i="1"/>
  <c r="AY502" i="1"/>
  <c r="AY605" i="1"/>
  <c r="AX605" i="1"/>
  <c r="AY724" i="1"/>
  <c r="AX724" i="1"/>
  <c r="AY1125" i="1"/>
  <c r="AX1125" i="1"/>
  <c r="AY484" i="1"/>
  <c r="AX484" i="1"/>
  <c r="AY25" i="1"/>
  <c r="AX25" i="1"/>
  <c r="AY1062" i="1"/>
  <c r="AX1062" i="1"/>
  <c r="AY912" i="1"/>
  <c r="AX912" i="1"/>
  <c r="AY499" i="1"/>
  <c r="AX499" i="1"/>
  <c r="AY420" i="1"/>
  <c r="AX420" i="1"/>
  <c r="AY715" i="1"/>
  <c r="AX715" i="1"/>
  <c r="AY131" i="1"/>
  <c r="AX131" i="1"/>
  <c r="AY196" i="1"/>
  <c r="AX196" i="1"/>
  <c r="AX269" i="1"/>
  <c r="AY269" i="1"/>
  <c r="AY168" i="1"/>
  <c r="AX168" i="1"/>
  <c r="AX522" i="1"/>
  <c r="AY522" i="1"/>
  <c r="AY212" i="1"/>
  <c r="AX212" i="1"/>
  <c r="AX921" i="1"/>
  <c r="AY921" i="1"/>
  <c r="AY864" i="1"/>
  <c r="AX864" i="1"/>
  <c r="AY234" i="1"/>
  <c r="AX234" i="1"/>
  <c r="AY316" i="1"/>
  <c r="AX316" i="1"/>
  <c r="AY570" i="1"/>
  <c r="AX570" i="1"/>
  <c r="AY327" i="1"/>
  <c r="AX327" i="1"/>
  <c r="AY1135" i="1"/>
  <c r="AX1135" i="1"/>
  <c r="AY463" i="1"/>
  <c r="AX463" i="1"/>
  <c r="AY116" i="1"/>
  <c r="AX116" i="1"/>
  <c r="AY318" i="1"/>
  <c r="AX318" i="1"/>
  <c r="AY1124" i="1"/>
  <c r="AX1124" i="1"/>
  <c r="AY454" i="1"/>
  <c r="AX454" i="1"/>
  <c r="AY222" i="1"/>
  <c r="AX222" i="1"/>
  <c r="AY613" i="1"/>
  <c r="AX613" i="1"/>
  <c r="AY566" i="1"/>
  <c r="AX566" i="1"/>
  <c r="AX856" i="1"/>
  <c r="AY856" i="1"/>
  <c r="AY378" i="1"/>
  <c r="AX378" i="1"/>
  <c r="AY550" i="1"/>
  <c r="AX550" i="1"/>
  <c r="AY795" i="1"/>
  <c r="AX795" i="1"/>
  <c r="AY664" i="1"/>
  <c r="AX664" i="1"/>
  <c r="AY929" i="1"/>
  <c r="AX929" i="1"/>
  <c r="AY1093" i="1"/>
  <c r="AX1093" i="1"/>
  <c r="AY931" i="1"/>
  <c r="AX931" i="1"/>
  <c r="AY995" i="1"/>
  <c r="AX995" i="1"/>
  <c r="AY993" i="1"/>
  <c r="AX993" i="1"/>
  <c r="AY926" i="1"/>
  <c r="AX926" i="1"/>
  <c r="AY498" i="1"/>
  <c r="AX498" i="1"/>
  <c r="AY1106" i="1"/>
  <c r="AX1106" i="1"/>
  <c r="AY151" i="1"/>
  <c r="AX151" i="1"/>
  <c r="AY932" i="1"/>
  <c r="AX932" i="1"/>
  <c r="AY77" i="1"/>
  <c r="AX77" i="1"/>
  <c r="AX54" i="1"/>
  <c r="AY404" i="1"/>
  <c r="AX404" i="1"/>
  <c r="AY1008" i="1"/>
  <c r="AX1008" i="1"/>
  <c r="AY229" i="1"/>
  <c r="AX229" i="1"/>
  <c r="AY1057" i="1"/>
  <c r="AX1057" i="1"/>
  <c r="AY1161" i="1"/>
  <c r="AX1161" i="1"/>
  <c r="AY422" i="1"/>
  <c r="AX422" i="1"/>
  <c r="AX558" i="1"/>
  <c r="AY457" i="1"/>
  <c r="AX457" i="1"/>
  <c r="AY354" i="1"/>
  <c r="AX354" i="1"/>
  <c r="AY1090" i="1"/>
  <c r="AX1090" i="1"/>
  <c r="AY395" i="1"/>
  <c r="AX395" i="1"/>
  <c r="AY920" i="1"/>
  <c r="AX920" i="1"/>
  <c r="AY55" i="1"/>
  <c r="AX55" i="1"/>
  <c r="AY443" i="1"/>
  <c r="AX443" i="1"/>
  <c r="AY494" i="1"/>
  <c r="AX494" i="1"/>
  <c r="AY884" i="1"/>
  <c r="AX884" i="1"/>
  <c r="AY843" i="1"/>
  <c r="AX843" i="1"/>
  <c r="AY641" i="1"/>
  <c r="AX641" i="1"/>
  <c r="AY600" i="1"/>
  <c r="AX600" i="1"/>
  <c r="AY491" i="1"/>
  <c r="AX491" i="1"/>
  <c r="AX442" i="1"/>
  <c r="AY442" i="1"/>
  <c r="AX377" i="1"/>
  <c r="AY377" i="1"/>
  <c r="AY146" i="1"/>
  <c r="AX146" i="1"/>
  <c r="AX490" i="1"/>
  <c r="AY490" i="1"/>
  <c r="AY1063" i="1"/>
  <c r="AX1063" i="1"/>
  <c r="AX1098" i="1"/>
  <c r="AY971" i="1"/>
  <c r="AX971" i="1"/>
  <c r="AY414" i="1"/>
  <c r="AX414" i="1"/>
  <c r="AY1156" i="1"/>
  <c r="AX1156" i="1"/>
  <c r="AY1116" i="1"/>
  <c r="AX1116" i="1"/>
  <c r="AY74" i="1"/>
  <c r="AX74" i="1"/>
  <c r="AY236" i="1"/>
  <c r="AX236" i="1"/>
  <c r="AY732" i="1"/>
  <c r="AX732" i="1"/>
  <c r="AY876" i="1"/>
  <c r="AX876" i="1"/>
  <c r="AX112" i="1"/>
  <c r="AY87" i="1"/>
  <c r="AX87" i="1"/>
  <c r="AX211" i="1"/>
  <c r="AY204" i="1"/>
  <c r="AX204" i="1"/>
  <c r="AY118" i="1"/>
  <c r="AX118" i="1"/>
  <c r="AY79" i="1"/>
  <c r="AX79" i="1"/>
  <c r="AY4" i="1"/>
  <c r="AX4" i="1"/>
  <c r="AY201" i="1"/>
  <c r="AX201" i="1"/>
  <c r="AY994" i="1"/>
  <c r="AX994" i="1"/>
  <c r="AY760" i="1"/>
  <c r="AX760" i="1"/>
  <c r="AX174" i="1"/>
  <c r="AY174" i="1"/>
  <c r="AY415" i="1"/>
  <c r="AX415" i="1"/>
  <c r="AY513" i="1"/>
  <c r="AX513" i="1"/>
  <c r="AY880" i="1"/>
  <c r="AX880" i="1"/>
  <c r="AY1024" i="1"/>
  <c r="AX1024" i="1"/>
  <c r="AY36" i="1"/>
  <c r="AX36" i="1"/>
  <c r="AY653" i="1"/>
  <c r="AX653" i="1"/>
  <c r="AY873" i="1"/>
  <c r="AX873" i="1"/>
  <c r="AY1149" i="1"/>
  <c r="AX1149" i="1"/>
  <c r="AY799" i="1"/>
  <c r="AX799" i="1"/>
  <c r="AY718" i="1"/>
  <c r="AX718" i="1"/>
  <c r="AY750" i="1"/>
  <c r="AX750" i="1"/>
  <c r="AY482" i="1"/>
  <c r="AX482" i="1"/>
  <c r="AY465" i="1"/>
  <c r="AX465" i="1"/>
  <c r="AY1166" i="1"/>
  <c r="AX1166" i="1"/>
  <c r="AY311" i="1"/>
  <c r="AY408" i="1"/>
  <c r="AX408" i="1"/>
  <c r="AY186" i="1"/>
  <c r="AX186" i="1"/>
  <c r="AY1127" i="1"/>
  <c r="AX1127" i="1"/>
  <c r="AY272" i="1"/>
  <c r="AX272" i="1"/>
  <c r="AX1137" i="1"/>
  <c r="AY1137" i="1"/>
  <c r="AY248" i="1"/>
  <c r="AX248" i="1"/>
  <c r="AY716" i="1"/>
  <c r="AX716" i="1"/>
  <c r="AY1097" i="1"/>
  <c r="AX1097" i="1"/>
  <c r="AY1053" i="1"/>
  <c r="AX1053" i="1"/>
  <c r="AY460" i="1"/>
  <c r="AX460" i="1"/>
  <c r="AY265" i="1"/>
  <c r="AX265" i="1"/>
  <c r="AY775" i="1"/>
  <c r="AX775" i="1"/>
  <c r="AY166" i="1"/>
  <c r="AX166" i="1"/>
  <c r="AY152" i="1"/>
  <c r="AX152" i="1"/>
  <c r="AY1111" i="1"/>
  <c r="AX1111" i="1"/>
  <c r="AY462" i="1"/>
  <c r="AX462" i="1"/>
  <c r="AY1115" i="1"/>
  <c r="AX1115" i="1"/>
  <c r="AY878" i="1"/>
  <c r="AX878" i="1"/>
  <c r="AY862" i="1"/>
  <c r="AX862" i="1"/>
  <c r="AY676" i="1"/>
  <c r="AX676" i="1"/>
  <c r="AY793" i="1"/>
  <c r="AX793" i="1"/>
  <c r="AY389" i="1"/>
  <c r="AX389" i="1"/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Q905" i="1" l="1"/>
  <c r="AQ796" i="1"/>
  <c r="AQ797" i="1"/>
  <c r="AQ1001" i="1"/>
  <c r="AQ1123" i="1"/>
  <c r="AQ1002" i="1"/>
  <c r="AQ29" i="1"/>
  <c r="AQ1091" i="1"/>
  <c r="AQ1122" i="1"/>
  <c r="AQ846" i="1"/>
  <c r="AQ845" i="1"/>
  <c r="AQ1121" i="1"/>
  <c r="AQ1092" i="1"/>
  <c r="AQ1004" i="1"/>
  <c r="AQ548" i="1"/>
  <c r="AQ1003" i="1"/>
  <c r="AQ276" i="1"/>
  <c r="AQ275" i="1"/>
  <c r="AQ847" i="1"/>
  <c r="AQ1110" i="1"/>
  <c r="AQ16" i="1"/>
  <c r="AQ833" i="1"/>
  <c r="AQ589" i="1"/>
  <c r="AQ573" i="1"/>
  <c r="AQ470" i="1"/>
  <c r="AQ791" i="1"/>
  <c r="AQ575" i="1"/>
  <c r="AQ977" i="1"/>
  <c r="AQ391" i="1"/>
  <c r="AQ85" i="1"/>
  <c r="AQ574" i="1"/>
  <c r="AQ1019" i="1"/>
  <c r="AQ1016" i="1"/>
  <c r="AQ652" i="1"/>
  <c r="AQ1174" i="1"/>
  <c r="AQ710" i="1"/>
  <c r="AQ14" i="1"/>
  <c r="AQ72" i="1"/>
  <c r="AQ261" i="1"/>
  <c r="AQ1147" i="1"/>
  <c r="AQ432" i="1"/>
  <c r="AQ899" i="1"/>
  <c r="AQ712" i="1"/>
  <c r="AQ1173" i="1"/>
  <c r="AQ582" i="1"/>
  <c r="AQ1171" i="1"/>
  <c r="AQ263" i="1"/>
  <c r="AQ1175" i="1"/>
  <c r="AQ61" i="1"/>
  <c r="AQ254" i="1"/>
  <c r="AQ1170" i="1"/>
  <c r="AQ569" i="1"/>
  <c r="AQ897" i="1"/>
  <c r="AQ702" i="1"/>
  <c r="AQ532" i="1"/>
  <c r="AQ1020" i="1"/>
  <c r="AQ980" i="1"/>
  <c r="AQ714" i="1"/>
  <c r="AQ83" i="1"/>
  <c r="AQ546" i="1"/>
  <c r="AQ1018" i="1"/>
  <c r="AQ709" i="1"/>
  <c r="AQ895" i="1"/>
  <c r="AQ260" i="1"/>
  <c r="AQ778" i="1"/>
  <c r="AQ583" i="1"/>
  <c r="AQ17" i="1"/>
  <c r="AQ978" i="1"/>
  <c r="AQ908" i="1"/>
  <c r="AQ1151" i="1"/>
  <c r="AQ1152" i="1"/>
  <c r="AQ827" i="1"/>
  <c r="AQ581" i="1"/>
  <c r="AQ1144" i="1"/>
  <c r="AQ725" i="1"/>
  <c r="AQ675" i="1"/>
  <c r="AQ262" i="1"/>
  <c r="AQ315" i="1"/>
  <c r="AQ586" i="1"/>
  <c r="AQ1172" i="1"/>
  <c r="AQ7" i="1"/>
  <c r="AQ1017" i="1"/>
  <c r="AQ427" i="1"/>
  <c r="AQ688" i="1"/>
  <c r="AQ576" i="1"/>
  <c r="AQ900" i="1"/>
  <c r="AQ585" i="1"/>
  <c r="AQ588" i="1"/>
  <c r="AQ46" i="1"/>
  <c r="AQ584" i="1"/>
  <c r="AQ898" i="1"/>
  <c r="AQ703" i="1"/>
  <c r="AQ629" i="1"/>
  <c r="AQ976" i="1"/>
  <c r="AQ792" i="1"/>
  <c r="AQ70" i="1"/>
  <c r="AQ533" i="1"/>
  <c r="AQ999" i="1"/>
  <c r="AQ701" i="1"/>
  <c r="AQ45" i="1"/>
  <c r="AQ826" i="1"/>
  <c r="AQ3" i="1"/>
  <c r="AQ1176" i="1"/>
  <c r="AQ1168" i="1"/>
  <c r="AQ73" i="1"/>
  <c r="AQ13" i="1"/>
  <c r="AQ1000" i="1"/>
  <c r="AQ706" i="1"/>
  <c r="AQ896" i="1"/>
  <c r="AQ713" i="1"/>
  <c r="AQ979" i="1"/>
  <c r="AQ975" i="1"/>
  <c r="AQ674" i="1"/>
  <c r="AQ15" i="1"/>
  <c r="AQ711" i="1"/>
  <c r="AQ123" i="1"/>
  <c r="AQ259" i="1"/>
  <c r="AQ623" i="1"/>
  <c r="AQ824" i="1"/>
  <c r="AQ789" i="1"/>
  <c r="AQ430" i="1"/>
  <c r="AQ984" i="1"/>
  <c r="AQ330" i="1"/>
  <c r="AQ2" i="1"/>
  <c r="AQ253" i="1"/>
  <c r="AQ475" i="1"/>
  <c r="AQ250" i="1"/>
  <c r="AQ137" i="1"/>
  <c r="AQ243" i="1"/>
  <c r="AQ958" i="1"/>
  <c r="AQ394" i="1"/>
  <c r="AQ990" i="1"/>
  <c r="AQ387" i="1"/>
  <c r="AQ121" i="1"/>
  <c r="AQ622" i="1"/>
  <c r="AQ95" i="1"/>
  <c r="AQ23" i="1"/>
  <c r="AQ1079" i="1"/>
  <c r="AQ350" i="1"/>
  <c r="AQ1074" i="1"/>
  <c r="AQ297" i="1"/>
  <c r="AQ817" i="1"/>
  <c r="AQ217" i="1"/>
  <c r="AQ487" i="1"/>
  <c r="AQ148" i="1"/>
  <c r="AQ293" i="1"/>
  <c r="AQ726" i="1"/>
  <c r="AQ347" i="1"/>
  <c r="AQ974" i="1"/>
  <c r="AQ156" i="1"/>
  <c r="AQ809" i="1"/>
  <c r="AQ22" i="1"/>
  <c r="AQ335" i="1"/>
  <c r="AQ53" i="1"/>
  <c r="AQ30" i="1"/>
  <c r="AQ157" i="1"/>
  <c r="AQ363" i="1"/>
  <c r="AQ625" i="1"/>
  <c r="AQ825" i="1"/>
  <c r="AQ251" i="1"/>
  <c r="AQ139" i="1"/>
  <c r="AQ132" i="1"/>
  <c r="AQ741" i="1"/>
  <c r="AQ184" i="1"/>
  <c r="AQ12" i="1"/>
  <c r="AQ31" i="1"/>
  <c r="AQ381" i="1"/>
  <c r="AQ699" i="1"/>
  <c r="AQ149" i="1"/>
  <c r="AQ299" i="1"/>
  <c r="AQ542" i="1"/>
  <c r="AQ489" i="1"/>
  <c r="AQ707" i="1"/>
  <c r="AQ216" i="1"/>
  <c r="AQ774" i="1"/>
  <c r="AQ872" i="1"/>
  <c r="AQ949" i="1"/>
  <c r="AQ94" i="1"/>
  <c r="AQ1081" i="1"/>
  <c r="AQ37" i="1"/>
  <c r="AQ918" i="1"/>
  <c r="AQ1108" i="1"/>
  <c r="AQ67" i="1"/>
  <c r="AQ904" i="1"/>
  <c r="AQ722" i="1"/>
  <c r="AQ766" i="1"/>
  <c r="AQ961" i="1"/>
  <c r="AQ110" i="1"/>
  <c r="AQ185" i="1"/>
  <c r="AQ871" i="1"/>
  <c r="AQ1141" i="1"/>
  <c r="AQ698" i="1"/>
  <c r="AQ1033" i="1"/>
  <c r="AQ333" i="1"/>
  <c r="AQ1015" i="1"/>
  <c r="AQ525" i="1"/>
  <c r="AQ1080" i="1"/>
  <c r="AQ691" i="1"/>
  <c r="AQ279" i="1"/>
  <c r="AQ1139" i="1"/>
  <c r="AQ158" i="1"/>
  <c r="AQ6" i="1"/>
  <c r="AQ33" i="1"/>
  <c r="AQ485" i="1"/>
  <c r="AQ627" i="1"/>
  <c r="AQ902" i="1"/>
  <c r="AQ626" i="1"/>
  <c r="AQ292" i="1"/>
  <c r="AQ486" i="1"/>
  <c r="AQ154" i="1"/>
  <c r="AQ516" i="1"/>
  <c r="AQ947" i="1"/>
  <c r="AQ997" i="1"/>
  <c r="AQ332" i="1"/>
  <c r="AQ108" i="1"/>
  <c r="AQ946" i="1"/>
  <c r="AQ125" i="1"/>
  <c r="AQ348" i="1"/>
  <c r="AQ810" i="1"/>
  <c r="AQ349" i="1"/>
  <c r="AQ119" i="1"/>
  <c r="AQ890" i="1"/>
  <c r="AQ650" i="1"/>
  <c r="AQ122" i="1"/>
  <c r="AQ352" i="1"/>
  <c r="AQ1085" i="1"/>
  <c r="AQ405" i="1"/>
  <c r="AQ704" i="1"/>
  <c r="AQ1087" i="1"/>
  <c r="AQ194" i="1"/>
  <c r="AQ84" i="1"/>
  <c r="AQ124" i="1"/>
  <c r="AQ1056" i="1"/>
  <c r="AQ1143" i="1"/>
  <c r="AQ740" i="1"/>
  <c r="AQ256" i="1"/>
  <c r="AQ697" i="1"/>
  <c r="AQ1142" i="1"/>
  <c r="AQ161" i="1"/>
  <c r="AQ552" i="1"/>
  <c r="AQ399" i="1"/>
  <c r="AQ242" i="1"/>
  <c r="AQ786" i="1"/>
  <c r="AQ296" i="1"/>
  <c r="AQ1039" i="1"/>
  <c r="AQ767" i="1"/>
  <c r="AQ644" i="1"/>
  <c r="AQ737" i="1"/>
  <c r="AQ107" i="1"/>
  <c r="AQ610" i="1"/>
  <c r="AQ739" i="1"/>
  <c r="AQ785" i="1"/>
  <c r="AQ543" i="1"/>
  <c r="AQ288" i="1"/>
  <c r="AQ406" i="1"/>
  <c r="AQ140" i="1"/>
  <c r="AQ48" i="1"/>
  <c r="AQ590" i="1"/>
  <c r="AQ948" i="1"/>
  <c r="AQ221" i="1"/>
  <c r="AQ777" i="1"/>
  <c r="AQ790" i="1"/>
  <c r="AQ193" i="1"/>
  <c r="AQ479" i="1"/>
  <c r="AQ255" i="1"/>
  <c r="AQ1086" i="1"/>
  <c r="AQ356" i="1"/>
  <c r="AQ75" i="1"/>
  <c r="AQ1084" i="1"/>
  <c r="AQ324" i="1"/>
  <c r="AQ80" i="1"/>
  <c r="AQ700" i="1"/>
  <c r="AQ351" i="1"/>
  <c r="AQ126" i="1"/>
  <c r="AQ1006" i="1"/>
  <c r="AQ39" i="1"/>
  <c r="AQ738" i="1"/>
  <c r="AQ950" i="1"/>
  <c r="AQ155" i="1"/>
  <c r="AQ744" i="1"/>
  <c r="AQ120" i="1"/>
  <c r="AQ818" i="1"/>
  <c r="AQ38" i="1"/>
  <c r="AQ812" i="1"/>
  <c r="AQ1069" i="1"/>
  <c r="AQ431" i="1"/>
  <c r="AQ426" i="1"/>
  <c r="AQ987" i="1"/>
  <c r="AQ529" i="1"/>
  <c r="AQ620" i="1"/>
  <c r="AQ536" i="1"/>
  <c r="AQ90" i="1"/>
  <c r="AQ768" i="1"/>
  <c r="AQ92" i="1"/>
  <c r="AQ1050" i="1"/>
  <c r="AQ537" i="1"/>
  <c r="AQ49" i="1"/>
  <c r="AQ959" i="1"/>
  <c r="AQ747" i="1"/>
  <c r="AQ814" i="1"/>
  <c r="AQ268" i="1"/>
  <c r="AQ1051" i="1"/>
  <c r="AQ153" i="1"/>
  <c r="AQ1040" i="1"/>
  <c r="AQ392" i="1"/>
  <c r="AQ988" i="1"/>
  <c r="AQ102" i="1"/>
  <c r="AQ708" i="1"/>
  <c r="AQ290" i="1"/>
  <c r="AQ441" i="1"/>
  <c r="AQ456" i="1"/>
  <c r="AQ530" i="1"/>
  <c r="AQ736" i="1"/>
  <c r="AQ160" i="1"/>
  <c r="AQ1042" i="1"/>
  <c r="AQ128" i="1"/>
  <c r="AQ528" i="1"/>
  <c r="AQ130" i="1"/>
  <c r="AQ630" i="1"/>
  <c r="AQ1054" i="1"/>
  <c r="AQ159" i="1"/>
  <c r="AQ540" i="1"/>
  <c r="AQ321" i="1"/>
  <c r="AQ983" i="1"/>
  <c r="AQ867" i="1"/>
  <c r="AQ19" i="1"/>
  <c r="AQ850" i="1"/>
  <c r="AQ619" i="1"/>
  <c r="AQ567" i="1"/>
  <c r="AQ705" i="1"/>
  <c r="AQ280" i="1"/>
  <c r="AQ1077" i="1"/>
  <c r="AQ1041" i="1"/>
  <c r="AQ815" i="1"/>
  <c r="AQ214" i="1"/>
  <c r="AQ819" i="1"/>
  <c r="AQ71" i="1"/>
  <c r="AQ855" i="1"/>
  <c r="AQ215" i="1"/>
  <c r="AQ417" i="1"/>
  <c r="AQ813" i="1"/>
  <c r="AQ398" i="1"/>
  <c r="AQ209" i="1"/>
  <c r="AQ401" i="1"/>
  <c r="AQ364" i="1"/>
  <c r="AQ24" i="1"/>
  <c r="AQ218" i="1"/>
  <c r="AQ649" i="1"/>
  <c r="AQ587" i="1"/>
  <c r="AQ852" i="1"/>
  <c r="AQ469" i="1"/>
  <c r="AQ553" i="1"/>
  <c r="AQ47" i="1"/>
  <c r="AQ596" i="1"/>
  <c r="AQ407" i="1"/>
  <c r="AQ788" i="1"/>
  <c r="AQ624" i="1"/>
  <c r="AQ765" i="1"/>
  <c r="AQ1035" i="1"/>
  <c r="AQ527" i="1"/>
  <c r="AQ854" i="1"/>
  <c r="AQ308" i="1"/>
  <c r="AQ952" i="1"/>
  <c r="AQ1076" i="1"/>
  <c r="AQ835" i="1"/>
  <c r="AQ505" i="1"/>
  <c r="AQ252" i="1"/>
  <c r="AQ538" i="1"/>
  <c r="AQ618" i="1"/>
  <c r="AQ294" i="1"/>
  <c r="AQ147" i="1"/>
  <c r="AQ289" i="1"/>
  <c r="AQ787" i="1"/>
  <c r="AQ545" i="1"/>
  <c r="AQ478" i="1"/>
  <c r="AQ138" i="1"/>
  <c r="AQ277" i="1"/>
  <c r="AQ93" i="1"/>
  <c r="AQ244" i="1"/>
  <c r="AQ851" i="1"/>
  <c r="AQ1148" i="1"/>
  <c r="AQ278" i="1"/>
  <c r="AQ541" i="1"/>
  <c r="AQ365" i="1"/>
  <c r="AQ34" i="1"/>
  <c r="AQ820" i="1"/>
  <c r="AQ903" i="1"/>
  <c r="AQ919" i="1"/>
  <c r="AQ129" i="1"/>
  <c r="AQ18" i="1"/>
  <c r="AQ1083" i="1"/>
  <c r="AQ544" i="1"/>
  <c r="AQ965" i="1"/>
  <c r="AQ962" i="1"/>
  <c r="AQ645" i="1"/>
  <c r="AQ298" i="1"/>
  <c r="AQ1169" i="1"/>
  <c r="AQ32" i="1"/>
  <c r="AQ480" i="1"/>
  <c r="AQ291" i="1"/>
  <c r="AQ68" i="1"/>
  <c r="AQ853" i="1"/>
  <c r="AQ400" i="1"/>
  <c r="AQ127" i="1"/>
  <c r="AQ320" i="1"/>
  <c r="AQ429" i="1"/>
  <c r="AQ539" i="1"/>
  <c r="AQ495" i="1"/>
  <c r="AQ109" i="1"/>
  <c r="AQ1078" i="1"/>
  <c r="AQ848" i="1"/>
  <c r="AQ458" i="1"/>
  <c r="AQ325" i="1"/>
  <c r="AQ488" i="1"/>
  <c r="AQ631" i="1"/>
  <c r="AQ21" i="1"/>
  <c r="AQ951" i="1"/>
  <c r="AQ56" i="1"/>
  <c r="AQ1167" i="1"/>
  <c r="AQ1082" i="1"/>
  <c r="AQ66" i="1"/>
  <c r="AQ526" i="1"/>
  <c r="AQ648" i="1"/>
  <c r="AQ281" i="1"/>
  <c r="AQ632" i="1"/>
  <c r="AQ998" i="1"/>
  <c r="AQ416" i="1"/>
  <c r="AQ397" i="1"/>
  <c r="AQ258" i="1"/>
  <c r="AQ621" i="1"/>
  <c r="AQ1055" i="1"/>
  <c r="AQ816" i="1"/>
  <c r="AQ195" i="1"/>
  <c r="AQ953" i="1"/>
  <c r="AQ213" i="1"/>
  <c r="AQ565" i="1"/>
  <c r="AQ981" i="1"/>
  <c r="AQ985" i="1"/>
  <c r="AQ671" i="1"/>
  <c r="AQ669" i="1"/>
  <c r="AQ849" i="1"/>
  <c r="AQ386" i="1"/>
  <c r="AQ35" i="1"/>
  <c r="AQ982" i="1"/>
  <c r="AQ300" i="1"/>
  <c r="AQ960" i="1"/>
  <c r="AQ986" i="1"/>
  <c r="AQ1034" i="1"/>
  <c r="AQ531" i="1"/>
  <c r="AQ20" i="1"/>
  <c r="AQ334" i="1"/>
  <c r="AQ611" i="1"/>
  <c r="AQ323" i="1"/>
  <c r="AQ249" i="1"/>
  <c r="AQ811" i="1"/>
  <c r="AQ322" i="1"/>
  <c r="AQ245" i="1"/>
  <c r="AQ1140" i="1"/>
  <c r="AQ1075" i="1"/>
  <c r="AQ564" i="1"/>
  <c r="AQ295" i="1"/>
  <c r="AQ1029" i="1"/>
  <c r="AQ1032" i="1"/>
  <c r="AQ383" i="1"/>
  <c r="AQ385" i="1"/>
  <c r="AQ1072" i="1"/>
  <c r="AQ439" i="1"/>
  <c r="AQ50" i="1"/>
  <c r="AQ870" i="1"/>
  <c r="AQ492" i="1"/>
  <c r="AQ731" i="1"/>
  <c r="AQ1021" i="1"/>
  <c r="AQ869" i="1"/>
  <c r="AQ384" i="1"/>
  <c r="AQ1117" i="1"/>
  <c r="AQ134" i="1"/>
  <c r="AQ939" i="1"/>
  <c r="AQ1138" i="1"/>
  <c r="AQ803" i="1"/>
  <c r="AQ440" i="1"/>
  <c r="AQ940" i="1"/>
  <c r="AQ438" i="1"/>
  <c r="AQ382" i="1"/>
  <c r="AQ1027" i="1"/>
  <c r="AQ935" i="1"/>
  <c r="AQ450" i="1"/>
  <c r="AQ171" i="1"/>
  <c r="AQ63" i="1"/>
  <c r="AQ858" i="1"/>
  <c r="AQ448" i="1"/>
  <c r="AQ1028" i="1"/>
  <c r="AQ178" i="1"/>
  <c r="AQ938" i="1"/>
  <c r="AQ823" i="1"/>
  <c r="AQ934" i="1"/>
  <c r="AQ59" i="1"/>
  <c r="AQ192" i="1"/>
  <c r="AQ1064" i="1"/>
  <c r="AQ936" i="1"/>
  <c r="AQ388" i="1"/>
  <c r="AQ449" i="1"/>
  <c r="AQ874" i="1"/>
  <c r="AQ64" i="1"/>
  <c r="AQ100" i="1"/>
  <c r="AQ331" i="1"/>
  <c r="AQ638" i="1"/>
  <c r="AQ933" i="1"/>
  <c r="AQ804" i="1"/>
  <c r="AQ594" i="1"/>
  <c r="AQ595" i="1"/>
  <c r="AQ730" i="1"/>
  <c r="AQ1031" i="1"/>
  <c r="AQ822" i="1"/>
  <c r="AQ425" i="1"/>
  <c r="AQ451" i="1"/>
  <c r="AQ608" i="1"/>
  <c r="AQ646" i="1"/>
  <c r="AQ1025" i="1"/>
  <c r="AQ28" i="1"/>
  <c r="AQ761" i="1"/>
  <c r="AQ359" i="1"/>
  <c r="AQ41" i="1"/>
  <c r="AQ338" i="1"/>
  <c r="AQ597" i="1"/>
  <c r="AQ114" i="1"/>
  <c r="AQ685" i="1"/>
  <c r="AQ636" i="1"/>
  <c r="AQ859" i="1"/>
  <c r="AQ1101" i="1"/>
  <c r="AQ695" i="1"/>
  <c r="AQ888" i="1"/>
  <c r="AQ654" i="1"/>
  <c r="AQ637" i="1"/>
  <c r="AQ560" i="1"/>
  <c r="AQ682" i="1"/>
  <c r="AQ101" i="1"/>
  <c r="AQ306" i="1"/>
  <c r="AQ1070" i="1"/>
  <c r="AQ889" i="1"/>
  <c r="AQ832" i="1"/>
  <c r="AQ105" i="1"/>
  <c r="AQ907" i="1"/>
  <c r="AQ305" i="1"/>
  <c r="AQ113" i="1"/>
  <c r="AQ578" i="1"/>
  <c r="AQ344" i="1"/>
  <c r="AQ743" i="1"/>
  <c r="AQ802" i="1"/>
  <c r="AQ696" i="1"/>
  <c r="AQ559" i="1"/>
  <c r="AQ304" i="1"/>
  <c r="AQ659" i="1"/>
  <c r="AQ887" i="1"/>
  <c r="AQ1068" i="1"/>
  <c r="AQ821" i="1"/>
  <c r="AQ42" i="1"/>
  <c r="AQ240" i="1"/>
  <c r="AQ735" i="1"/>
  <c r="AQ301" i="1"/>
  <c r="AQ655" i="1"/>
  <c r="AQ412" i="1"/>
  <c r="AQ43" i="1"/>
  <c r="AQ302" i="1"/>
  <c r="AQ557" i="1"/>
  <c r="AQ343" i="1"/>
  <c r="AQ303" i="1"/>
  <c r="AQ607" i="1"/>
  <c r="AQ115" i="1"/>
  <c r="AQ678" i="1"/>
  <c r="AQ886" i="1"/>
  <c r="AQ44" i="1"/>
  <c r="AQ345" i="1"/>
  <c r="AQ647" i="1"/>
  <c r="AQ801" i="1"/>
  <c r="AQ106" i="1"/>
  <c r="AQ1159" i="1"/>
  <c r="AQ661" i="1"/>
  <c r="AQ524" i="1"/>
  <c r="AQ745" i="1"/>
  <c r="AQ916" i="1"/>
  <c r="AQ677" i="1"/>
  <c r="AQ369" i="1"/>
  <c r="AQ483" i="1"/>
  <c r="AQ183" i="1"/>
  <c r="AQ519" i="1"/>
  <c r="AQ656" i="1"/>
  <c r="AQ535" i="1"/>
  <c r="AQ173" i="1"/>
  <c r="AQ879" i="1"/>
  <c r="AQ177" i="1"/>
  <c r="AQ668" i="1"/>
  <c r="AQ885" i="1"/>
  <c r="AQ662" i="1"/>
  <c r="AQ197" i="1"/>
  <c r="AQ187" i="1"/>
  <c r="AQ1099" i="1"/>
  <c r="AQ927" i="1"/>
  <c r="AQ657" i="1"/>
  <c r="AQ136" i="1"/>
  <c r="AQ175" i="1"/>
  <c r="AQ721" i="1"/>
  <c r="AQ752" i="1"/>
  <c r="AQ547" i="1"/>
  <c r="AQ1100" i="1"/>
  <c r="AQ274" i="1"/>
  <c r="AQ428" i="1"/>
  <c r="AQ390" i="1"/>
  <c r="AQ223" i="1"/>
  <c r="AQ663" i="1"/>
  <c r="AQ687" i="1"/>
  <c r="AQ393" i="1"/>
  <c r="AQ670" i="1"/>
  <c r="AQ283" i="1"/>
  <c r="AQ418" i="1"/>
  <c r="AQ491" i="1"/>
  <c r="AQ580" i="1"/>
  <c r="AQ257" i="1"/>
  <c r="AQ368" i="1"/>
  <c r="AQ1062" i="1"/>
  <c r="AQ1046" i="1"/>
  <c r="AQ857" i="1"/>
  <c r="AQ11" i="1"/>
  <c r="AQ358" i="1"/>
  <c r="AQ241" i="1"/>
  <c r="AQ361" i="1"/>
  <c r="AQ599" i="1"/>
  <c r="AQ729" i="1"/>
  <c r="AQ502" i="1"/>
  <c r="AQ342" i="1"/>
  <c r="AQ994" i="1"/>
  <c r="AQ286" i="1"/>
  <c r="AQ202" i="1"/>
  <c r="AQ328" i="1"/>
  <c r="AQ446" i="1"/>
  <c r="AQ991" i="1"/>
  <c r="AQ26" i="1"/>
  <c r="AQ77" i="1"/>
  <c r="AQ1161" i="1"/>
  <c r="AQ270" i="1"/>
  <c r="AQ1162" i="1"/>
  <c r="AQ145" i="1"/>
  <c r="AQ408" i="1"/>
  <c r="AQ99" i="1"/>
  <c r="AQ616" i="1"/>
  <c r="AQ414" i="1"/>
  <c r="AQ415" i="1"/>
  <c r="AQ922" i="1"/>
  <c r="AQ198" i="1"/>
  <c r="AQ945" i="1"/>
  <c r="AQ420" i="1"/>
  <c r="AQ494" i="1"/>
  <c r="AQ601" i="1"/>
  <c r="AQ379" i="1"/>
  <c r="AQ316" i="1"/>
  <c r="AQ612" i="1"/>
  <c r="AQ757" i="1"/>
  <c r="AQ455" i="1"/>
  <c r="AQ1158" i="1"/>
  <c r="AQ118" i="1"/>
  <c r="AQ592" i="1"/>
  <c r="AQ742" i="1"/>
  <c r="AQ944" i="1"/>
  <c r="AQ911" i="1"/>
  <c r="AQ882" i="1"/>
  <c r="AQ970" i="1"/>
  <c r="AQ614" i="1"/>
  <c r="AQ579" i="1"/>
  <c r="AQ556" i="1"/>
  <c r="AQ628" i="1"/>
  <c r="AQ831" i="1"/>
  <c r="AQ639" i="1"/>
  <c r="AQ861" i="1"/>
  <c r="AQ1126" i="1"/>
  <c r="AQ941" i="1"/>
  <c r="AQ749" i="1"/>
  <c r="AQ174" i="1"/>
  <c r="AQ353" i="1"/>
  <c r="AQ144" i="1"/>
  <c r="AQ723" i="1"/>
  <c r="AQ1073" i="1"/>
  <c r="AQ210" i="1"/>
  <c r="AQ1125" i="1"/>
  <c r="AQ266" i="1"/>
  <c r="AQ239" i="1"/>
  <c r="AQ457" i="1"/>
  <c r="AQ474" i="1"/>
  <c r="AQ413" i="1"/>
  <c r="AQ476" i="1"/>
  <c r="AQ604" i="1"/>
  <c r="AQ1114" i="1"/>
  <c r="AQ461" i="1"/>
  <c r="AQ472" i="1"/>
  <c r="AQ517" i="1"/>
  <c r="AQ103" i="1"/>
  <c r="AQ518" i="1"/>
  <c r="AQ219" i="1"/>
  <c r="AQ307" i="1"/>
  <c r="AQ877" i="1"/>
  <c r="AQ914" i="1"/>
  <c r="AQ168" i="1"/>
  <c r="AQ570" i="1"/>
  <c r="AQ1165" i="1"/>
  <c r="AQ881" i="1"/>
  <c r="AQ1071" i="1"/>
  <c r="AQ910" i="1"/>
  <c r="AQ96" i="1"/>
  <c r="AQ402" i="1"/>
  <c r="AQ842" i="1"/>
  <c r="AQ591" i="1"/>
  <c r="AQ893" i="1"/>
  <c r="AQ1116" i="1"/>
  <c r="AQ943" i="1"/>
  <c r="AQ508" i="1"/>
  <c r="AQ271" i="1"/>
  <c r="AQ1097" i="1"/>
  <c r="AQ609" i="1"/>
  <c r="AQ411" i="1"/>
  <c r="AQ915" i="1"/>
  <c r="AQ992" i="1"/>
  <c r="AQ971" i="1"/>
  <c r="AQ165" i="1"/>
  <c r="AQ1036" i="1"/>
  <c r="AQ287" i="1"/>
  <c r="AQ996" i="1"/>
  <c r="AQ1024" i="1"/>
  <c r="AQ830" i="1"/>
  <c r="AQ504" i="1"/>
  <c r="AQ453" i="1"/>
  <c r="AQ756" i="1"/>
  <c r="AQ341" i="1"/>
  <c r="AQ459" i="1"/>
  <c r="AQ966" i="1"/>
  <c r="AQ98" i="1"/>
  <c r="AQ447" i="1"/>
  <c r="AQ267" i="1"/>
  <c r="AQ9" i="1"/>
  <c r="AQ234" i="1"/>
  <c r="AQ51" i="1"/>
  <c r="AQ97" i="1"/>
  <c r="AQ204" i="1"/>
  <c r="AQ605" i="1"/>
  <c r="AQ931" i="1"/>
  <c r="AQ617" i="1"/>
  <c r="AQ326" i="1"/>
  <c r="AQ717" i="1"/>
  <c r="AQ229" i="1"/>
  <c r="AQ310" i="1"/>
  <c r="AQ923" i="1"/>
  <c r="AQ409" i="1"/>
  <c r="AQ633" i="1"/>
  <c r="AQ1045" i="1"/>
  <c r="AQ206" i="1"/>
  <c r="AQ228" i="1"/>
  <c r="AQ1096" i="1"/>
  <c r="AQ226" i="1"/>
  <c r="AQ673" i="1"/>
  <c r="AQ909" i="1"/>
  <c r="AQ179" i="1"/>
  <c r="AQ5" i="1"/>
  <c r="AQ754" i="1"/>
  <c r="AQ180" i="1"/>
  <c r="AQ493" i="1"/>
  <c r="AQ1103" i="1"/>
  <c r="AQ667" i="1"/>
  <c r="AQ81" i="1"/>
  <c r="AQ1111" i="1"/>
  <c r="AQ929" i="1"/>
  <c r="AQ551" i="1"/>
  <c r="AQ246" i="1"/>
  <c r="AQ603" i="1"/>
  <c r="AQ135" i="1"/>
  <c r="AQ143" i="1"/>
  <c r="AQ686" i="1"/>
  <c r="AQ389" i="1"/>
  <c r="AQ89" i="1"/>
  <c r="AQ955" i="1"/>
  <c r="AQ912" i="1"/>
  <c r="AQ346" i="1"/>
  <c r="AQ378" i="1"/>
  <c r="AQ434" i="1"/>
  <c r="AQ1128" i="1"/>
  <c r="AQ906" i="1"/>
  <c r="AQ1057" i="1"/>
  <c r="AQ658" i="1"/>
  <c r="AQ924" i="1"/>
  <c r="AQ10" i="1"/>
  <c r="AQ577" i="1"/>
  <c r="AQ65" i="1"/>
  <c r="AQ1163" i="1"/>
  <c r="AQ972" i="1"/>
  <c r="AQ762" i="1"/>
  <c r="AQ1038" i="1"/>
  <c r="AQ651" i="1"/>
  <c r="AQ87" i="1"/>
  <c r="AQ435" i="1"/>
  <c r="AQ563" i="1"/>
  <c r="AQ554" i="1"/>
  <c r="AQ104" i="1"/>
  <c r="AQ769" i="1"/>
  <c r="AQ1060" i="1"/>
  <c r="AQ225" i="1"/>
  <c r="AQ1063" i="1"/>
  <c r="AQ664" i="1"/>
  <c r="AQ866" i="1"/>
  <c r="AQ8" i="1"/>
  <c r="AQ782" i="1"/>
  <c r="AQ840" i="1"/>
  <c r="AQ445" i="1"/>
  <c r="AQ78" i="1"/>
  <c r="AQ201" i="1"/>
  <c r="AQ783" i="1"/>
  <c r="AQ91" i="1"/>
  <c r="AQ54" i="1"/>
  <c r="AQ555" i="1"/>
  <c r="AQ463" i="1"/>
  <c r="AQ117" i="1"/>
  <c r="AQ1124" i="1"/>
  <c r="AQ515" i="1"/>
  <c r="AQ231" i="1"/>
  <c r="AQ1109" i="1"/>
  <c r="AQ571" i="1"/>
  <c r="AQ901" i="1"/>
  <c r="AQ1065" i="1"/>
  <c r="AQ800" i="1"/>
  <c r="AQ606" i="1"/>
  <c r="AQ641" i="1"/>
  <c r="AQ360" i="1"/>
  <c r="AQ235" i="1"/>
  <c r="AQ233" i="1"/>
  <c r="AQ598" i="1"/>
  <c r="AQ995" i="1"/>
  <c r="AQ942" i="1"/>
  <c r="AQ167" i="1"/>
  <c r="AQ684" i="1"/>
  <c r="AQ212" i="1"/>
  <c r="AQ1008" i="1"/>
  <c r="AQ373" i="1"/>
  <c r="AQ227" i="1"/>
  <c r="AQ1104" i="1"/>
  <c r="AQ481" i="1"/>
  <c r="AQ88" i="1"/>
  <c r="AQ362" i="1"/>
  <c r="AQ1166" i="1"/>
  <c r="AQ1102" i="1"/>
  <c r="AQ534" i="1"/>
  <c r="AQ1095" i="1"/>
  <c r="AQ513" i="1"/>
  <c r="AQ642" i="1"/>
  <c r="AQ36" i="1"/>
  <c r="AQ781" i="1"/>
  <c r="AQ396" i="1"/>
  <c r="AQ1014" i="1"/>
  <c r="AQ269" i="1"/>
  <c r="AQ374" i="1"/>
  <c r="AQ913" i="1"/>
  <c r="AQ549" i="1"/>
  <c r="AQ131" i="1"/>
  <c r="AQ1052" i="1"/>
  <c r="AQ733" i="1"/>
  <c r="AQ503" i="1"/>
  <c r="AQ357" i="1"/>
  <c r="AQ753" i="1"/>
  <c r="AQ838" i="1"/>
  <c r="AQ327" i="1"/>
  <c r="AQ57" i="1"/>
  <c r="AQ220" i="1"/>
  <c r="AQ1088" i="1"/>
  <c r="AQ799" i="1"/>
  <c r="AQ444" i="1"/>
  <c r="AQ521" i="1"/>
  <c r="AQ1012" i="1"/>
  <c r="AQ170" i="1"/>
  <c r="AQ891" i="1"/>
  <c r="AQ436" i="1"/>
  <c r="AQ793" i="1"/>
  <c r="AQ76" i="1"/>
  <c r="AQ779" i="1"/>
  <c r="AQ1164" i="1"/>
  <c r="AQ79" i="1"/>
  <c r="AQ1160" i="1"/>
  <c r="AQ1150" i="1"/>
  <c r="AQ329" i="1"/>
  <c r="AQ964" i="1"/>
  <c r="AQ1127" i="1"/>
  <c r="AQ862" i="1"/>
  <c r="AQ224" i="1"/>
  <c r="AQ720" i="1"/>
  <c r="AQ1132" i="1"/>
  <c r="AQ433" i="1"/>
  <c r="AQ272" i="1"/>
  <c r="AQ837" i="1"/>
  <c r="AQ843" i="1"/>
  <c r="AQ602" i="1"/>
  <c r="AQ937" i="1"/>
  <c r="AQ917" i="1"/>
  <c r="AQ452" i="1"/>
  <c r="AQ672" i="1"/>
  <c r="AQ4" i="1"/>
  <c r="AQ640" i="1"/>
  <c r="AQ892" i="1"/>
  <c r="AQ208" i="1"/>
  <c r="AQ499" i="1"/>
  <c r="AQ771" i="1"/>
  <c r="AQ1135" i="1"/>
  <c r="AQ764" i="1"/>
  <c r="AQ839" i="1"/>
  <c r="AQ878" i="1"/>
  <c r="AQ679" i="1"/>
  <c r="AQ690" i="1"/>
  <c r="AQ1044" i="1"/>
  <c r="AQ693" i="1"/>
  <c r="AQ1131" i="1"/>
  <c r="AQ932" i="1"/>
  <c r="AQ550" i="1"/>
  <c r="AQ222" i="1"/>
  <c r="AQ473" i="1"/>
  <c r="AQ1130" i="1"/>
  <c r="AQ727" i="1"/>
  <c r="AQ74" i="1"/>
  <c r="AQ1134" i="1"/>
  <c r="AQ562" i="1"/>
  <c r="AQ1053" i="1"/>
  <c r="AQ443" i="1"/>
  <c r="AQ311" i="1"/>
  <c r="AQ954" i="1"/>
  <c r="AQ232" i="1"/>
  <c r="AQ1129" i="1"/>
  <c r="AQ377" i="1"/>
  <c r="AQ1009" i="1"/>
  <c r="AQ403" i="1"/>
  <c r="AQ248" i="1"/>
  <c r="AQ763" i="1"/>
  <c r="AQ164" i="1"/>
  <c r="AQ336" i="1"/>
  <c r="AQ285" i="1"/>
  <c r="AQ856" i="1"/>
  <c r="AQ522" i="1"/>
  <c r="AQ1146" i="1"/>
  <c r="AQ265" i="1"/>
  <c r="AQ186" i="1"/>
  <c r="AQ794" i="1"/>
  <c r="AQ511" i="1"/>
  <c r="AQ566" i="1"/>
  <c r="AQ844" i="1"/>
  <c r="AQ1106" i="1"/>
  <c r="AQ1058" i="1"/>
  <c r="AQ776" i="1"/>
  <c r="AQ865" i="1"/>
  <c r="AQ973" i="1"/>
  <c r="AQ490" i="1"/>
  <c r="AQ482" i="1"/>
  <c r="AQ1026" i="1"/>
  <c r="AQ380" i="1"/>
  <c r="AQ807" i="1"/>
  <c r="AQ419" i="1"/>
  <c r="AQ719" i="1"/>
  <c r="AQ806" i="1"/>
  <c r="AQ798" i="1"/>
  <c r="AQ442" i="1"/>
  <c r="AQ676" i="1"/>
  <c r="AQ313" i="1"/>
  <c r="AQ312" i="1"/>
  <c r="AQ1048" i="1"/>
  <c r="AQ751" i="1"/>
  <c r="AQ1156" i="1"/>
  <c r="AQ422" i="1"/>
  <c r="AQ1067" i="1"/>
  <c r="AQ770" i="1"/>
  <c r="AQ863" i="1"/>
  <c r="AQ468" i="1"/>
  <c r="AQ112" i="1"/>
  <c r="AQ694" i="1"/>
  <c r="AQ465" i="1"/>
  <c r="AQ460" i="1"/>
  <c r="AQ593" i="1"/>
  <c r="AQ150" i="1"/>
  <c r="AQ376" i="1"/>
  <c r="AQ172" i="1"/>
  <c r="AQ760" i="1"/>
  <c r="AQ1107" i="1"/>
  <c r="AQ182" i="1"/>
  <c r="AQ506" i="1"/>
  <c r="AQ780" i="1"/>
  <c r="AQ421" i="1"/>
  <c r="AQ1157" i="1"/>
  <c r="AQ370" i="1"/>
  <c r="AQ957" i="1"/>
  <c r="AQ264" i="1"/>
  <c r="AQ1118" i="1"/>
  <c r="AQ484" i="1"/>
  <c r="AQ236" i="1"/>
  <c r="AQ715" i="1"/>
  <c r="AQ151" i="1"/>
  <c r="AQ968" i="1"/>
  <c r="AQ1133" i="1"/>
  <c r="AQ928" i="1"/>
  <c r="AQ55" i="1"/>
  <c r="AQ734" i="1"/>
  <c r="AQ190" i="1"/>
  <c r="AQ424" i="1"/>
  <c r="AQ967" i="1"/>
  <c r="AQ876" i="1"/>
  <c r="AQ1136" i="1"/>
  <c r="AQ993" i="1"/>
  <c r="AQ196" i="1"/>
  <c r="AQ1037" i="1"/>
  <c r="AQ921" i="1"/>
  <c r="AQ834" i="1"/>
  <c r="AQ203" i="1"/>
  <c r="AQ568" i="1"/>
  <c r="AQ1145" i="1"/>
  <c r="AQ1090" i="1"/>
  <c r="AQ142" i="1"/>
  <c r="AQ82" i="1"/>
  <c r="AQ1059" i="1"/>
  <c r="AQ471" i="1"/>
  <c r="AQ969" i="1"/>
  <c r="AQ314" i="1"/>
  <c r="AQ40" i="1"/>
  <c r="AQ146" i="1"/>
  <c r="AQ514" i="1"/>
  <c r="AQ497" i="1"/>
  <c r="AQ162" i="1"/>
  <c r="AQ963" i="1"/>
  <c r="AQ27" i="1"/>
  <c r="AQ681" i="1"/>
  <c r="AQ1030" i="1"/>
  <c r="AQ318" i="1"/>
  <c r="AQ860" i="1"/>
  <c r="AQ1115" i="1"/>
  <c r="AQ52" i="1"/>
  <c r="AQ111" i="1"/>
  <c r="AQ1066" i="1"/>
  <c r="AQ680" i="1"/>
  <c r="AQ828" i="1"/>
  <c r="AQ561" i="1"/>
  <c r="AQ1112" i="1"/>
  <c r="AQ69" i="1"/>
  <c r="AQ1011" i="1"/>
  <c r="AQ163" i="1"/>
  <c r="AQ191" i="1"/>
  <c r="AQ748" i="1"/>
  <c r="AQ1137" i="1"/>
  <c r="AQ716" i="1"/>
  <c r="AQ395" i="1"/>
  <c r="AQ166" i="1"/>
  <c r="AQ319" i="1"/>
  <c r="AQ372" i="1"/>
  <c r="AQ1149" i="1"/>
  <c r="AQ1023" i="1"/>
  <c r="AQ181" i="1"/>
  <c r="AQ189" i="1"/>
  <c r="AQ558" i="1"/>
  <c r="AQ775" i="1"/>
  <c r="AQ1105" i="1"/>
  <c r="AQ1098" i="1"/>
  <c r="AQ1007" i="1"/>
  <c r="AQ423" i="1"/>
  <c r="AQ523" i="1"/>
  <c r="AQ169" i="1"/>
  <c r="AQ873" i="1"/>
  <c r="AQ500" i="1"/>
  <c r="AQ509" i="1"/>
  <c r="AQ1013" i="1"/>
  <c r="AQ247" i="1"/>
  <c r="AQ375" i="1"/>
  <c r="AQ920" i="1"/>
  <c r="AQ273" i="1"/>
  <c r="AQ340" i="1"/>
  <c r="AQ724" i="1"/>
  <c r="AQ60" i="1"/>
  <c r="AQ772" i="1"/>
  <c r="AQ309" i="1"/>
  <c r="AQ1093" i="1"/>
  <c r="AQ805" i="1"/>
  <c r="AQ62" i="1"/>
  <c r="AQ875" i="1"/>
  <c r="AQ410" i="1"/>
  <c r="AQ454" i="1"/>
  <c r="AQ1010" i="1"/>
  <c r="AQ884" i="1"/>
  <c r="AQ337" i="1"/>
  <c r="AQ784" i="1"/>
  <c r="AQ317" i="1"/>
  <c r="AQ728" i="1"/>
  <c r="AQ660" i="1"/>
  <c r="AQ643" i="1"/>
  <c r="AQ467" i="1"/>
  <c r="AQ464" i="1"/>
  <c r="AQ692" i="1"/>
  <c r="AQ926" i="1"/>
  <c r="AQ615" i="1"/>
  <c r="AQ496" i="1"/>
  <c r="AQ367" i="1"/>
  <c r="AQ836" i="1"/>
  <c r="AQ758" i="1"/>
  <c r="AQ1089" i="1"/>
  <c r="AQ1155" i="1"/>
  <c r="AQ1154" i="1"/>
  <c r="AQ635" i="1"/>
  <c r="AQ795" i="1"/>
  <c r="AQ732" i="1"/>
  <c r="AQ1022" i="1"/>
  <c r="AQ956" i="1"/>
  <c r="AQ683" i="1"/>
  <c r="AQ116" i="1"/>
  <c r="AQ284" i="1"/>
  <c r="AQ477" i="1"/>
  <c r="AQ512" i="1"/>
  <c r="AQ58" i="1"/>
  <c r="AQ205" i="1"/>
  <c r="AQ501" i="1"/>
  <c r="AQ366" i="1"/>
  <c r="AQ498" i="1"/>
  <c r="AQ829" i="1"/>
  <c r="AQ989" i="1"/>
  <c r="AQ1113" i="1"/>
  <c r="AQ355" i="1"/>
  <c r="AQ176" i="1"/>
  <c r="AQ759" i="1"/>
  <c r="AQ207" i="1"/>
  <c r="AQ86" i="1"/>
  <c r="AQ133" i="1"/>
  <c r="AQ354" i="1"/>
  <c r="AQ1061" i="1"/>
  <c r="AQ1120" i="1"/>
  <c r="AQ653" i="1"/>
  <c r="AQ371" i="1"/>
  <c r="AQ237" i="1"/>
  <c r="AQ200" i="1"/>
  <c r="AQ689" i="1"/>
  <c r="AQ600" i="1"/>
  <c r="AQ746" i="1"/>
  <c r="AQ238" i="1"/>
  <c r="AQ1119" i="1"/>
  <c r="AQ808" i="1"/>
  <c r="AQ1047" i="1"/>
  <c r="AQ199" i="1"/>
  <c r="AQ152" i="1"/>
  <c r="AQ613" i="1"/>
  <c r="AQ868" i="1"/>
  <c r="AQ25" i="1"/>
  <c r="AQ1049" i="1"/>
  <c r="AQ750" i="1"/>
  <c r="AQ188" i="1"/>
  <c r="AQ572" i="1"/>
  <c r="AQ466" i="1"/>
  <c r="AQ880" i="1"/>
  <c r="AQ665" i="1"/>
  <c r="AQ230" i="1"/>
  <c r="AQ755" i="1"/>
  <c r="AQ282" i="1"/>
  <c r="AQ211" i="1"/>
  <c r="AQ864" i="1"/>
  <c r="AQ634" i="1"/>
  <c r="AQ437" i="1"/>
  <c r="AQ925" i="1"/>
  <c r="AQ1005" i="1"/>
  <c r="AQ141" i="1"/>
  <c r="AQ404" i="1"/>
  <c r="AQ520" i="1"/>
  <c r="AQ510" i="1"/>
  <c r="AQ1153" i="1"/>
  <c r="AQ666" i="1"/>
  <c r="AQ773" i="1"/>
  <c r="AQ462" i="1"/>
  <c r="AQ1094" i="1"/>
  <c r="AQ894" i="1"/>
  <c r="AQ339" i="1"/>
  <c r="AQ930" i="1"/>
  <c r="AQ1043" i="1"/>
  <c r="AQ883" i="1"/>
  <c r="AQ507" i="1"/>
  <c r="AQ718" i="1"/>
  <c r="AQ841" i="1"/>
</calcChain>
</file>

<file path=xl/sharedStrings.xml><?xml version="1.0" encoding="utf-8"?>
<sst xmlns="http://schemas.openxmlformats.org/spreadsheetml/2006/main" count="91935" uniqueCount="5969">
  <si>
    <t>Shortage</t>
  </si>
  <si>
    <t>A4</t>
  </si>
  <si>
    <t>17-4</t>
  </si>
  <si>
    <t>SP18339(1)-ZESQD-SL 0/100-1200-80-35-MSO-NO-4-W-UNV-MD-1-CT9(48)</t>
  </si>
  <si>
    <t>BBRLED-725-80-35-FL-4-W-UNV-DP-1-DS</t>
  </si>
  <si>
    <t>Punch Holes</t>
  </si>
  <si>
    <t>F1-8'</t>
  </si>
  <si>
    <t>A-8'</t>
  </si>
  <si>
    <t>F2</t>
  </si>
  <si>
    <t>B3LED-6</t>
  </si>
  <si>
    <t>A6</t>
  </si>
  <si>
    <t>DAYCLED-24-3200-80-30-SO-W-UNV-DP-1-TB15</t>
  </si>
  <si>
    <t>L2</t>
  </si>
  <si>
    <t>SP18339(1)-ZESQD-SL 0/100-1200-80-35-MSO-NO-8-W-UNV-MD-1-CT9(48)</t>
  </si>
  <si>
    <t>Non Conformance Reason</t>
  </si>
  <si>
    <t>STENCL-STFC</t>
  </si>
  <si>
    <t>SCULPT-20</t>
  </si>
  <si>
    <t>PERFKT-CCH</t>
  </si>
  <si>
    <t>SCULPT-16</t>
  </si>
  <si>
    <t>SCULPT-6</t>
  </si>
  <si>
    <t>K1</t>
  </si>
  <si>
    <t>C1</t>
  </si>
  <si>
    <t>MS Time</t>
  </si>
  <si>
    <t>ToDo</t>
  </si>
  <si>
    <t>Assembly Line</t>
  </si>
  <si>
    <t>B4LED-8'</t>
  </si>
  <si>
    <t>B2LED-8</t>
  </si>
  <si>
    <t>Rel</t>
  </si>
  <si>
    <t>Open Qty</t>
  </si>
  <si>
    <t>Machine Shop Finished</t>
  </si>
  <si>
    <t>P4</t>
  </si>
  <si>
    <t>P2</t>
  </si>
  <si>
    <t>G-12'</t>
  </si>
  <si>
    <t>RequestDate</t>
  </si>
  <si>
    <t>CNC MR</t>
  </si>
  <si>
    <t>Wrong part in BOM</t>
  </si>
  <si>
    <t>SCULPT-8'</t>
  </si>
  <si>
    <t>H</t>
  </si>
  <si>
    <t>LD</t>
  </si>
  <si>
    <t>DIALED-22</t>
  </si>
  <si>
    <t>TB2LED-4</t>
  </si>
  <si>
    <t>PM wrong/missing info</t>
  </si>
  <si>
    <t>Scheduled/Released</t>
  </si>
  <si>
    <t>Wiring Started</t>
  </si>
  <si>
    <t>Status</t>
  </si>
  <si>
    <t>Others</t>
  </si>
  <si>
    <t>BBRLED-725-80-35-FL-2-W-UNV-DP-1-DS</t>
  </si>
  <si>
    <t>AULED-22</t>
  </si>
  <si>
    <t>SCULPT-8</t>
  </si>
  <si>
    <t>BBRLED-725-80-35-FL-12-W-UNV-DP-1-TB9</t>
  </si>
  <si>
    <t>SCDI-750-500-80-35-FL-2X2-AP-UNV-DP-1-CA(36)</t>
  </si>
  <si>
    <t>G</t>
  </si>
  <si>
    <t>SCULPT-12'</t>
  </si>
  <si>
    <t>B6LED-8</t>
  </si>
  <si>
    <t>DAYCLED-14-4000-80-27-SO-W-UNV-DP-1-DF</t>
  </si>
  <si>
    <t>Missing parts in BOM</t>
  </si>
  <si>
    <t>WB4LED-4</t>
  </si>
  <si>
    <t>Welding Corners</t>
  </si>
  <si>
    <t>F</t>
  </si>
  <si>
    <t>F5</t>
  </si>
  <si>
    <t>DAYCLED-22-3000-80-30-SO-W-UNV-DP-1-TB9</t>
  </si>
  <si>
    <t>DAYCLED-22-3000-80-30-SO-W-UNV-DP-1-DF</t>
  </si>
  <si>
    <t>A-4'</t>
  </si>
  <si>
    <t>Milling MFG</t>
  </si>
  <si>
    <t>PM</t>
  </si>
  <si>
    <t>17/12</t>
  </si>
  <si>
    <t>F7</t>
  </si>
  <si>
    <t>CNC Cartridge</t>
  </si>
  <si>
    <t>SLMLED-8</t>
  </si>
  <si>
    <t>Fixture Type</t>
  </si>
  <si>
    <t>SLMLED-4</t>
  </si>
  <si>
    <t>L9</t>
  </si>
  <si>
    <t>Scheduled Ship Date</t>
  </si>
  <si>
    <t>End Plates Joiners</t>
  </si>
  <si>
    <t>Regular</t>
  </si>
  <si>
    <t>Material Kit</t>
  </si>
  <si>
    <t>B3LED-4'</t>
  </si>
  <si>
    <t>SCULPT-4'</t>
  </si>
  <si>
    <t>A-6'</t>
  </si>
  <si>
    <t>Priority</t>
  </si>
  <si>
    <t>STSFF</t>
  </si>
  <si>
    <t>Cut Flanges</t>
  </si>
  <si>
    <t>BMRLED-700-80-40-FL-12-W-UNV-DP-1-DF</t>
  </si>
  <si>
    <t>F1</t>
  </si>
  <si>
    <t>C-8'</t>
  </si>
  <si>
    <t>Material (Stores)</t>
  </si>
  <si>
    <t>BBRLED-725-80-35-FL-8-W-UNV-DP-1-DS</t>
  </si>
  <si>
    <t>Production Comment</t>
  </si>
  <si>
    <t>P1</t>
  </si>
  <si>
    <t>F5-8'</t>
  </si>
  <si>
    <t>STFD</t>
  </si>
  <si>
    <t>Type Labels</t>
  </si>
  <si>
    <t>STNCLS-8</t>
  </si>
  <si>
    <t>BBRLED-725-80-35-FL-10-W-UNV-DP-1-DS</t>
  </si>
  <si>
    <t>A3</t>
  </si>
  <si>
    <t>Part Description</t>
  </si>
  <si>
    <t>K</t>
  </si>
  <si>
    <t>DAYCLED-24-3200-80-27-SO-W-UNV-DP-1-TB15</t>
  </si>
  <si>
    <t>S2</t>
  </si>
  <si>
    <t>Pick Status</t>
  </si>
  <si>
    <t>N</t>
  </si>
  <si>
    <t>B4LED-10</t>
  </si>
  <si>
    <t>F13</t>
  </si>
  <si>
    <t>B4LED-6</t>
  </si>
  <si>
    <t>SP18339(1)-ZESQD-SL 0/100-1200-80-35-MSO-NO-12-W-UNV-MD-1-CT9(48)</t>
  </si>
  <si>
    <t>LED Sub Assembly</t>
  </si>
  <si>
    <t>B6LED-4</t>
  </si>
  <si>
    <t>L1</t>
  </si>
  <si>
    <t>Category</t>
  </si>
  <si>
    <t>B4LED-16</t>
  </si>
  <si>
    <t>B4LED-6'</t>
  </si>
  <si>
    <t>Sched Date Priority</t>
  </si>
  <si>
    <t>Replacement</t>
  </si>
  <si>
    <t>Machine Shop Due Date</t>
  </si>
  <si>
    <t/>
  </si>
  <si>
    <t>LTLED-8</t>
  </si>
  <si>
    <t>STFI</t>
  </si>
  <si>
    <t>Missing info. In SD</t>
  </si>
  <si>
    <t>BBRLED-725-90-35-FL-2-W-UNV-DP-1-DS</t>
  </si>
  <si>
    <t>Total Sections</t>
  </si>
  <si>
    <t>SCULPT-24</t>
  </si>
  <si>
    <t>Marketing</t>
  </si>
  <si>
    <t>LD1</t>
  </si>
  <si>
    <t>SKFLED-22-2400-80-35-1SF-W-347-DP-1-TB15</t>
  </si>
  <si>
    <t>Order</t>
  </si>
  <si>
    <t>Wrong info. In SD</t>
  </si>
  <si>
    <t>B4LED-4'</t>
  </si>
  <si>
    <t>B3LED-4</t>
  </si>
  <si>
    <t>Issue Resolved</t>
  </si>
  <si>
    <t>CCWH</t>
  </si>
  <si>
    <t>CCH</t>
  </si>
  <si>
    <t>FL</t>
  </si>
  <si>
    <t>LS2-4</t>
  </si>
  <si>
    <t>B4LED-20</t>
  </si>
  <si>
    <t>SKFLED-22-2400-80-35-FL-W-120-DP-1-TG15</t>
  </si>
  <si>
    <t>Done</t>
  </si>
  <si>
    <t>DAYFLED-24-4500-80-35-SO-W-UNV-DP-1-TB15-C(ANTIMICROBIAL PAINT)</t>
  </si>
  <si>
    <t>DIALED-24</t>
  </si>
  <si>
    <t>Ready</t>
  </si>
  <si>
    <t>CNC Holes</t>
  </si>
  <si>
    <t>L4</t>
  </si>
  <si>
    <t>17-8</t>
  </si>
  <si>
    <t>BBRLED-725-80-35-FL-6-W-UNV-DP-1-DS</t>
  </si>
  <si>
    <t>BBR-WW-NO-2-NL-T5-1-W-120-ERS-1-TB9</t>
  </si>
  <si>
    <t>MS Date</t>
  </si>
  <si>
    <t>B6</t>
  </si>
  <si>
    <t>B2LED-4</t>
  </si>
  <si>
    <t>L3-6'</t>
  </si>
  <si>
    <t>DeliveredDate</t>
  </si>
  <si>
    <t>V1</t>
  </si>
  <si>
    <t>B2LED-6</t>
  </si>
  <si>
    <t>Picked - Complete</t>
  </si>
  <si>
    <t>CNC Controls</t>
  </si>
  <si>
    <t>SCULPT-6'</t>
  </si>
  <si>
    <t>BBRLED-725-80-35-FL-12-W-UNV-DP-1-DS</t>
  </si>
  <si>
    <t>D-4'</t>
  </si>
  <si>
    <t>F8</t>
  </si>
  <si>
    <t>B3LED-8'</t>
  </si>
  <si>
    <t>B4LED-4</t>
  </si>
  <si>
    <t>F3</t>
  </si>
  <si>
    <t>A</t>
  </si>
  <si>
    <t>P</t>
  </si>
  <si>
    <t>MRKT Sample</t>
  </si>
  <si>
    <t>G-1D</t>
  </si>
  <si>
    <t>Body Assembly</t>
  </si>
  <si>
    <t>Machine Shop Started</t>
  </si>
  <si>
    <t>E</t>
  </si>
  <si>
    <t>DAYCLED-22-3000-80-30-SO-W-UNV-DP-1-TB15</t>
  </si>
  <si>
    <t>Mockup/Samples</t>
  </si>
  <si>
    <t>NPI</t>
  </si>
  <si>
    <t>D</t>
  </si>
  <si>
    <t>A2</t>
  </si>
  <si>
    <t>A1</t>
  </si>
  <si>
    <t>L11</t>
  </si>
  <si>
    <t>MSLens</t>
  </si>
  <si>
    <t>B4LED-8</t>
  </si>
  <si>
    <t>DAYFLED-22-3400-80-35-SO-W-UNV-DP-1-TB15-C(ANTIMICROBIAL PAINT)</t>
  </si>
  <si>
    <t>Extrusion cut double saw</t>
  </si>
  <si>
    <t>SL</t>
  </si>
  <si>
    <t>B4LED-12</t>
  </si>
  <si>
    <t>High Priority</t>
  </si>
  <si>
    <t>BBR-WW-NO-4-NL-T5-1-W-120-ERS-1-TB9</t>
  </si>
  <si>
    <t>SKFLED-22</t>
  </si>
  <si>
    <t>WB4LED-8</t>
  </si>
  <si>
    <t>C</t>
  </si>
  <si>
    <t>Line</t>
  </si>
  <si>
    <t>MBWV-S-3-T5-1-W-120-ERS-1</t>
  </si>
  <si>
    <t>D5</t>
  </si>
  <si>
    <t>Part</t>
  </si>
  <si>
    <t>SD vs BOM</t>
  </si>
  <si>
    <t>Mechanical issue</t>
  </si>
  <si>
    <t>A8</t>
  </si>
  <si>
    <t>WALED-22-4000-80-35-VL-W-UNV-O(DALI)-1-TB15</t>
  </si>
  <si>
    <t>DeliveredChk</t>
  </si>
  <si>
    <t>L3-4'</t>
  </si>
  <si>
    <t>SCULPT-4</t>
  </si>
  <si>
    <t>SCULPT-12</t>
  </si>
  <si>
    <t>CCL</t>
  </si>
  <si>
    <t>B</t>
  </si>
  <si>
    <t>Product Code</t>
  </si>
  <si>
    <t>Product ID</t>
  </si>
  <si>
    <t>Lighting</t>
  </si>
  <si>
    <t>Fixture</t>
  </si>
  <si>
    <t>101C</t>
  </si>
  <si>
    <t>fluorescent</t>
  </si>
  <si>
    <t>LIGHT</t>
  </si>
  <si>
    <t>pendant</t>
  </si>
  <si>
    <t>101CA</t>
  </si>
  <si>
    <t>101CS</t>
  </si>
  <si>
    <t>surface</t>
  </si>
  <si>
    <t>101CW</t>
  </si>
  <si>
    <t>wall</t>
  </si>
  <si>
    <t>101CWA</t>
  </si>
  <si>
    <t>101F</t>
  </si>
  <si>
    <t>101FA</t>
  </si>
  <si>
    <t>101FW</t>
  </si>
  <si>
    <t>101FWA</t>
  </si>
  <si>
    <t>202C</t>
  </si>
  <si>
    <t>202CA</t>
  </si>
  <si>
    <t>202CS</t>
  </si>
  <si>
    <t>202CW</t>
  </si>
  <si>
    <t>202CWA</t>
  </si>
  <si>
    <t>202F</t>
  </si>
  <si>
    <t>202FA</t>
  </si>
  <si>
    <t>202FW</t>
  </si>
  <si>
    <t>202FWA</t>
  </si>
  <si>
    <t>202LED</t>
  </si>
  <si>
    <t>led</t>
  </si>
  <si>
    <t>Light</t>
  </si>
  <si>
    <t>202WLED</t>
  </si>
  <si>
    <t>AR</t>
  </si>
  <si>
    <t>AIR</t>
  </si>
  <si>
    <t>ARC</t>
  </si>
  <si>
    <t>ARCA</t>
  </si>
  <si>
    <t>ARCLED</t>
  </si>
  <si>
    <t>Arc</t>
  </si>
  <si>
    <t>ARCW</t>
  </si>
  <si>
    <t>ARCWA</t>
  </si>
  <si>
    <t>ARCWLED</t>
  </si>
  <si>
    <t>ARLED</t>
  </si>
  <si>
    <t>AIRLED</t>
  </si>
  <si>
    <t>ARS</t>
  </si>
  <si>
    <t>ARSLED</t>
  </si>
  <si>
    <t>ARW</t>
  </si>
  <si>
    <t>ARWBT</t>
  </si>
  <si>
    <t>ARWBTLED</t>
  </si>
  <si>
    <t>ARWLED</t>
  </si>
  <si>
    <t>ARWLEDBT</t>
  </si>
  <si>
    <t>Air</t>
  </si>
  <si>
    <t>AULED</t>
  </si>
  <si>
    <t>Aura</t>
  </si>
  <si>
    <t>Grid</t>
  </si>
  <si>
    <t>B2SQDLED</t>
  </si>
  <si>
    <t>B2S</t>
  </si>
  <si>
    <t>B2SQILED</t>
  </si>
  <si>
    <t>B2SQSLED</t>
  </si>
  <si>
    <t>B2SQWDLED</t>
  </si>
  <si>
    <t>B2SQWILED</t>
  </si>
  <si>
    <t>B3RLED</t>
  </si>
  <si>
    <t>B3S</t>
  </si>
  <si>
    <t>recessed</t>
  </si>
  <si>
    <t>BEAM6</t>
  </si>
  <si>
    <t>B6D</t>
  </si>
  <si>
    <t>B6DILED</t>
  </si>
  <si>
    <t>B6LED</t>
  </si>
  <si>
    <t>Pendant</t>
  </si>
  <si>
    <t>B6DLED</t>
  </si>
  <si>
    <t>B6DLEDPAT</t>
  </si>
  <si>
    <t>B6DPAT</t>
  </si>
  <si>
    <t>B6I</t>
  </si>
  <si>
    <t>B6ILED</t>
  </si>
  <si>
    <t>B6ILEDPAT</t>
  </si>
  <si>
    <t>B6IPAT</t>
  </si>
  <si>
    <t>B6LEDPAT</t>
  </si>
  <si>
    <t>B6PAT</t>
  </si>
  <si>
    <t>B6PRLED</t>
  </si>
  <si>
    <t>B6R</t>
  </si>
  <si>
    <t>B6RLED</t>
  </si>
  <si>
    <t>B6RLEDPAT</t>
  </si>
  <si>
    <t>B6RPAT</t>
  </si>
  <si>
    <t>B6RV</t>
  </si>
  <si>
    <t>B6RVLED</t>
  </si>
  <si>
    <t>B6S</t>
  </si>
  <si>
    <t>B6SLED</t>
  </si>
  <si>
    <t>B6SLEDPAT</t>
  </si>
  <si>
    <t>B6SPAT</t>
  </si>
  <si>
    <t>B6W</t>
  </si>
  <si>
    <t>B6WD</t>
  </si>
  <si>
    <t>B6WDLED</t>
  </si>
  <si>
    <t>B6WDLEDPAT</t>
  </si>
  <si>
    <t>B6WDPAT</t>
  </si>
  <si>
    <t>B6WI</t>
  </si>
  <si>
    <t>B6WILEDPAT</t>
  </si>
  <si>
    <t>B6WIPAT</t>
  </si>
  <si>
    <t>B6WLEDPAT</t>
  </si>
  <si>
    <t>B6WPAT</t>
  </si>
  <si>
    <t>BAS</t>
  </si>
  <si>
    <t>BASE</t>
  </si>
  <si>
    <t>BASA</t>
  </si>
  <si>
    <t>BASS</t>
  </si>
  <si>
    <t>BASW</t>
  </si>
  <si>
    <t>BASWA</t>
  </si>
  <si>
    <t>BB</t>
  </si>
  <si>
    <t>BEAM4</t>
  </si>
  <si>
    <t>BBD</t>
  </si>
  <si>
    <t>BBDILED</t>
  </si>
  <si>
    <t>B4LED</t>
  </si>
  <si>
    <t>BBDILEDPAT</t>
  </si>
  <si>
    <t>BBDLED</t>
  </si>
  <si>
    <t>BBDLEDPAT</t>
  </si>
  <si>
    <t>BBDPAT</t>
  </si>
  <si>
    <t>BBI</t>
  </si>
  <si>
    <t>BBILED</t>
  </si>
  <si>
    <t>BBILED2</t>
  </si>
  <si>
    <t>B4SLED</t>
  </si>
  <si>
    <t>BBILEDPAT</t>
  </si>
  <si>
    <t>BBIPAT</t>
  </si>
  <si>
    <t>BBLED2</t>
  </si>
  <si>
    <t>BBLEDPAT</t>
  </si>
  <si>
    <t>BBPAT</t>
  </si>
  <si>
    <t>BBPRLED</t>
  </si>
  <si>
    <t>BBR</t>
  </si>
  <si>
    <t>BBRLED</t>
  </si>
  <si>
    <t>BBRLEDPAT</t>
  </si>
  <si>
    <t>BBRPAT</t>
  </si>
  <si>
    <t>BBRV</t>
  </si>
  <si>
    <t>BBRVLED</t>
  </si>
  <si>
    <t>BBS</t>
  </si>
  <si>
    <t>BBSLED</t>
  </si>
  <si>
    <t>BBSLEDPAT</t>
  </si>
  <si>
    <t>BBSPAT</t>
  </si>
  <si>
    <t>BBW</t>
  </si>
  <si>
    <t>BBWD</t>
  </si>
  <si>
    <t>BBWDILED</t>
  </si>
  <si>
    <t>BBWDLED</t>
  </si>
  <si>
    <t>BBWDLEDPAT</t>
  </si>
  <si>
    <t>BBWDPAT</t>
  </si>
  <si>
    <t>BBWI</t>
  </si>
  <si>
    <t>BBWILED</t>
  </si>
  <si>
    <t>BBWILEDPAT</t>
  </si>
  <si>
    <t>BBWIPAT</t>
  </si>
  <si>
    <t>BBWLEDPAT</t>
  </si>
  <si>
    <t>BBWPAT</t>
  </si>
  <si>
    <t>BD</t>
  </si>
  <si>
    <t>BEAM2</t>
  </si>
  <si>
    <t>BDI</t>
  </si>
  <si>
    <t>BEAMDI</t>
  </si>
  <si>
    <t>BDIW</t>
  </si>
  <si>
    <t>BDLED</t>
  </si>
  <si>
    <t>B2LED</t>
  </si>
  <si>
    <t>BDLEDPAT</t>
  </si>
  <si>
    <t>BDPAT</t>
  </si>
  <si>
    <t>BI</t>
  </si>
  <si>
    <t>BILED</t>
  </si>
  <si>
    <t>BILEDPAT</t>
  </si>
  <si>
    <t>BIPAT</t>
  </si>
  <si>
    <t>BLEDPAT</t>
  </si>
  <si>
    <t>BMD</t>
  </si>
  <si>
    <t>BEAM3</t>
  </si>
  <si>
    <t>BMDLED</t>
  </si>
  <si>
    <t>B3LED</t>
  </si>
  <si>
    <t>BMDLEDPAT</t>
  </si>
  <si>
    <t>BMDPAT</t>
  </si>
  <si>
    <t>BMI</t>
  </si>
  <si>
    <t>BMILED</t>
  </si>
  <si>
    <t>BMILEDPAT</t>
  </si>
  <si>
    <t>BMIPAT</t>
  </si>
  <si>
    <t>BMLEDPAT</t>
  </si>
  <si>
    <t>BMPLED</t>
  </si>
  <si>
    <t>BMR</t>
  </si>
  <si>
    <t>BMRLED</t>
  </si>
  <si>
    <t>BMRLEDPAT</t>
  </si>
  <si>
    <t>BMRPAT</t>
  </si>
  <si>
    <t>BMRV</t>
  </si>
  <si>
    <t>BMRVLED</t>
  </si>
  <si>
    <t>BMS</t>
  </si>
  <si>
    <t>BMSLED</t>
  </si>
  <si>
    <t>BMSLEDPAT</t>
  </si>
  <si>
    <t>BMSPAT</t>
  </si>
  <si>
    <t>BMWD</t>
  </si>
  <si>
    <t>BMWDLED</t>
  </si>
  <si>
    <t>BMWDLEDPAT</t>
  </si>
  <si>
    <t>BMWDPAT</t>
  </si>
  <si>
    <t>BMWI</t>
  </si>
  <si>
    <t>BMWILED</t>
  </si>
  <si>
    <t>BMWILEDPAT</t>
  </si>
  <si>
    <t>BMWIPAT</t>
  </si>
  <si>
    <t>BMWLED</t>
  </si>
  <si>
    <t>BMWLEDPAT</t>
  </si>
  <si>
    <t>BMWPAT</t>
  </si>
  <si>
    <t>BMWV</t>
  </si>
  <si>
    <t>BMWVLED</t>
  </si>
  <si>
    <t>BR</t>
  </si>
  <si>
    <t>BRLED</t>
  </si>
  <si>
    <t>BRLEDPAT</t>
  </si>
  <si>
    <t>BRPAT</t>
  </si>
  <si>
    <t>BRV</t>
  </si>
  <si>
    <t>BRVLED</t>
  </si>
  <si>
    <t>BS</t>
  </si>
  <si>
    <t>BSLED</t>
  </si>
  <si>
    <t>BSLEDPAT</t>
  </si>
  <si>
    <t>BSPAT</t>
  </si>
  <si>
    <t>BWD</t>
  </si>
  <si>
    <t>BWDLED</t>
  </si>
  <si>
    <t>BWDLEDPAT</t>
  </si>
  <si>
    <t>BWDPAT</t>
  </si>
  <si>
    <t>BWI</t>
  </si>
  <si>
    <t>BWILED</t>
  </si>
  <si>
    <t>BWILEDPAT</t>
  </si>
  <si>
    <t>BWIPAT</t>
  </si>
  <si>
    <t>BWLEDPAT</t>
  </si>
  <si>
    <t>BWPAT</t>
  </si>
  <si>
    <t>BWV</t>
  </si>
  <si>
    <t>BWVLED</t>
  </si>
  <si>
    <t>PERFKT</t>
  </si>
  <si>
    <t>CCHPAT</t>
  </si>
  <si>
    <t>CCLPAT</t>
  </si>
  <si>
    <t>CCWL</t>
  </si>
  <si>
    <t>clkled</t>
  </si>
  <si>
    <t>CLICK</t>
  </si>
  <si>
    <t>CU</t>
  </si>
  <si>
    <t>CUBIC</t>
  </si>
  <si>
    <t>CUA</t>
  </si>
  <si>
    <t>CUB</t>
  </si>
  <si>
    <t>CUBA</t>
  </si>
  <si>
    <t>CUBLED</t>
  </si>
  <si>
    <t>CUBS</t>
  </si>
  <si>
    <t>CUBW</t>
  </si>
  <si>
    <t>CUBWA</t>
  </si>
  <si>
    <t>CUBWLED</t>
  </si>
  <si>
    <t>CUS</t>
  </si>
  <si>
    <t>CUW</t>
  </si>
  <si>
    <t>CUWA</t>
  </si>
  <si>
    <t>D535</t>
  </si>
  <si>
    <t>D5S</t>
  </si>
  <si>
    <t>D5W</t>
  </si>
  <si>
    <t>DAYC</t>
  </si>
  <si>
    <t>DAY</t>
  </si>
  <si>
    <t>DAYCLED</t>
  </si>
  <si>
    <t>DAYLED</t>
  </si>
  <si>
    <t>Grid LED</t>
  </si>
  <si>
    <t>DAYF</t>
  </si>
  <si>
    <t>DAYFLED</t>
  </si>
  <si>
    <t>DIA</t>
  </si>
  <si>
    <t>DIALED</t>
  </si>
  <si>
    <t>DUO</t>
  </si>
  <si>
    <t>EL</t>
  </si>
  <si>
    <t>ELLE</t>
  </si>
  <si>
    <t>ELS</t>
  </si>
  <si>
    <t>ELW</t>
  </si>
  <si>
    <t>FLOW</t>
  </si>
  <si>
    <t>FLW</t>
  </si>
  <si>
    <t>GPLED</t>
  </si>
  <si>
    <t>L2A</t>
  </si>
  <si>
    <t>L2S</t>
  </si>
  <si>
    <t>L2W</t>
  </si>
  <si>
    <t>L2WA</t>
  </si>
  <si>
    <t>LT</t>
  </si>
  <si>
    <t>LTA</t>
  </si>
  <si>
    <t>LTLED</t>
  </si>
  <si>
    <t>LTW</t>
  </si>
  <si>
    <t>LTWA</t>
  </si>
  <si>
    <t>LTWLED</t>
  </si>
  <si>
    <t>MB</t>
  </si>
  <si>
    <t>MINI</t>
  </si>
  <si>
    <t>MBLED</t>
  </si>
  <si>
    <t>MINLED</t>
  </si>
  <si>
    <t>MBS</t>
  </si>
  <si>
    <t>MBSLED</t>
  </si>
  <si>
    <t>MBW</t>
  </si>
  <si>
    <t>MBWLED</t>
  </si>
  <si>
    <t>MBWV</t>
  </si>
  <si>
    <t>MBWVLED</t>
  </si>
  <si>
    <t>PICD</t>
  </si>
  <si>
    <t>PICOLO</t>
  </si>
  <si>
    <t>PICI</t>
  </si>
  <si>
    <t>PICR</t>
  </si>
  <si>
    <t>PICWD</t>
  </si>
  <si>
    <t>PICWI</t>
  </si>
  <si>
    <t>PICWR</t>
  </si>
  <si>
    <t>PMD</t>
  </si>
  <si>
    <t>PICMED</t>
  </si>
  <si>
    <t>PMI</t>
  </si>
  <si>
    <t>PMR</t>
  </si>
  <si>
    <t>PMRLED</t>
  </si>
  <si>
    <t>PMWD</t>
  </si>
  <si>
    <t>PMWI</t>
  </si>
  <si>
    <t>PMWR</t>
  </si>
  <si>
    <t>PO</t>
  </si>
  <si>
    <t>PLANO</t>
  </si>
  <si>
    <t>POLED</t>
  </si>
  <si>
    <t>PLNLED</t>
  </si>
  <si>
    <t>PR</t>
  </si>
  <si>
    <t>PRIME</t>
  </si>
  <si>
    <t>PRLED</t>
  </si>
  <si>
    <t>PRMLED</t>
  </si>
  <si>
    <t>PRS</t>
  </si>
  <si>
    <t>PRSLED</t>
  </si>
  <si>
    <t>PRW</t>
  </si>
  <si>
    <t>PRWLED</t>
  </si>
  <si>
    <t>PW</t>
  </si>
  <si>
    <t>PWLED</t>
  </si>
  <si>
    <t>PWS</t>
  </si>
  <si>
    <t>PWSLED</t>
  </si>
  <si>
    <t>PWW</t>
  </si>
  <si>
    <t>PWWLED</t>
  </si>
  <si>
    <t>RAY3</t>
  </si>
  <si>
    <t>RAY3P</t>
  </si>
  <si>
    <t>RAY3S</t>
  </si>
  <si>
    <t>RAY3W</t>
  </si>
  <si>
    <t>RAY4</t>
  </si>
  <si>
    <t>RAY4P</t>
  </si>
  <si>
    <t>RAY4PLED</t>
  </si>
  <si>
    <t>RAY4LED</t>
  </si>
  <si>
    <t>RAY4S</t>
  </si>
  <si>
    <t>RAY4W</t>
  </si>
  <si>
    <t>RAY6</t>
  </si>
  <si>
    <t>RAY6P</t>
  </si>
  <si>
    <t>RAY6S</t>
  </si>
  <si>
    <t>RAY6W</t>
  </si>
  <si>
    <t>RAY8</t>
  </si>
  <si>
    <t>RAY8P</t>
  </si>
  <si>
    <t>RAY8S</t>
  </si>
  <si>
    <t>RAY8W</t>
  </si>
  <si>
    <t>SCAC</t>
  </si>
  <si>
    <t>Sculpt</t>
  </si>
  <si>
    <t>SCD</t>
  </si>
  <si>
    <t>SCULPT</t>
  </si>
  <si>
    <t>SCDDL</t>
  </si>
  <si>
    <t>SCDI</t>
  </si>
  <si>
    <t>SCDILAC</t>
  </si>
  <si>
    <t>SCDIPAT</t>
  </si>
  <si>
    <t>SCDLAC</t>
  </si>
  <si>
    <t>SCDPAT</t>
  </si>
  <si>
    <t>Sci</t>
  </si>
  <si>
    <t>SCILAC</t>
  </si>
  <si>
    <t>SCIPAT</t>
  </si>
  <si>
    <t>SCPLED</t>
  </si>
  <si>
    <t>SCR</t>
  </si>
  <si>
    <t>SCRAC</t>
  </si>
  <si>
    <t>SCRLAC</t>
  </si>
  <si>
    <t>SCRPAT</t>
  </si>
  <si>
    <t>SCRV</t>
  </si>
  <si>
    <t>SCS</t>
  </si>
  <si>
    <t>SCSAC</t>
  </si>
  <si>
    <t>SCSLAC</t>
  </si>
  <si>
    <t>SCSPAT</t>
  </si>
  <si>
    <t>SCWD</t>
  </si>
  <si>
    <t>SCWDI</t>
  </si>
  <si>
    <t>SCWDIPAT</t>
  </si>
  <si>
    <t>SCWDPAT</t>
  </si>
  <si>
    <t>SCWI</t>
  </si>
  <si>
    <t>SCWIPAT</t>
  </si>
  <si>
    <t>SK</t>
  </si>
  <si>
    <t>SKETCH</t>
  </si>
  <si>
    <t>SKFLED</t>
  </si>
  <si>
    <t>SKYEFALL</t>
  </si>
  <si>
    <t>SKPE</t>
  </si>
  <si>
    <t>SKPLED</t>
  </si>
  <si>
    <t>SKYPOL</t>
  </si>
  <si>
    <t>SKSLED</t>
  </si>
  <si>
    <t>SKYSKP</t>
  </si>
  <si>
    <t>SKVLED</t>
  </si>
  <si>
    <t>SKYVW</t>
  </si>
  <si>
    <t>SLIM</t>
  </si>
  <si>
    <t>SL2HLED</t>
  </si>
  <si>
    <t>SL2LED</t>
  </si>
  <si>
    <t>SL2LLED</t>
  </si>
  <si>
    <t>SLLED</t>
  </si>
  <si>
    <t>SLMLED</t>
  </si>
  <si>
    <t>SLW</t>
  </si>
  <si>
    <t>SLWLED</t>
  </si>
  <si>
    <t>SOL</t>
  </si>
  <si>
    <t>SOLEIL</t>
  </si>
  <si>
    <t>SOLS</t>
  </si>
  <si>
    <t>SOLW</t>
  </si>
  <si>
    <t>STC30</t>
  </si>
  <si>
    <t>Stencil</t>
  </si>
  <si>
    <t>STC31</t>
  </si>
  <si>
    <t>STC32</t>
  </si>
  <si>
    <t>STCO</t>
  </si>
  <si>
    <t>STD</t>
  </si>
  <si>
    <t>STFC</t>
  </si>
  <si>
    <t>STI</t>
  </si>
  <si>
    <t>STIA</t>
  </si>
  <si>
    <t>STM</t>
  </si>
  <si>
    <t>STO20</t>
  </si>
  <si>
    <t>STO21</t>
  </si>
  <si>
    <t>STO22</t>
  </si>
  <si>
    <t>STO23</t>
  </si>
  <si>
    <t>STO24</t>
  </si>
  <si>
    <t>STPC50</t>
  </si>
  <si>
    <t>STPC52</t>
  </si>
  <si>
    <t>STPC53</t>
  </si>
  <si>
    <t>STPO40</t>
  </si>
  <si>
    <t>STPO41</t>
  </si>
  <si>
    <t>STPO42</t>
  </si>
  <si>
    <t>STPO43</t>
  </si>
  <si>
    <t>STPO44</t>
  </si>
  <si>
    <t>STPO50</t>
  </si>
  <si>
    <t>STPO51</t>
  </si>
  <si>
    <t>SU</t>
  </si>
  <si>
    <t>SUSHI</t>
  </si>
  <si>
    <t>SUA</t>
  </si>
  <si>
    <t>SUS</t>
  </si>
  <si>
    <t>SUW</t>
  </si>
  <si>
    <t>SUWA</t>
  </si>
  <si>
    <t>TB</t>
  </si>
  <si>
    <t>TBEAM2</t>
  </si>
  <si>
    <t>TB2DILED</t>
  </si>
  <si>
    <t>TB2LED</t>
  </si>
  <si>
    <t>TB2DILEDPAT</t>
  </si>
  <si>
    <t>LED</t>
  </si>
  <si>
    <t>TB2DLED</t>
  </si>
  <si>
    <t>TB2WDILED</t>
  </si>
  <si>
    <t>TB2WDLED</t>
  </si>
  <si>
    <t>TBDILED</t>
  </si>
  <si>
    <t>TBDILEDPAT</t>
  </si>
  <si>
    <t>TBDLED</t>
  </si>
  <si>
    <t>TBDLEDPAT</t>
  </si>
  <si>
    <t>TBDPAT</t>
  </si>
  <si>
    <t>TBILED</t>
  </si>
  <si>
    <t>TBILEDPAT</t>
  </si>
  <si>
    <t>TBIPAT</t>
  </si>
  <si>
    <t>TBLEDPAT</t>
  </si>
  <si>
    <t>TBPAT</t>
  </si>
  <si>
    <t>TBW</t>
  </si>
  <si>
    <t>TBWDILED</t>
  </si>
  <si>
    <t>TBWDILEDPAT</t>
  </si>
  <si>
    <t>TBWDLED</t>
  </si>
  <si>
    <t>TBWDLEDPAT</t>
  </si>
  <si>
    <t>TBWDPAT</t>
  </si>
  <si>
    <t>TBWILED</t>
  </si>
  <si>
    <t>TBWILEDPAT</t>
  </si>
  <si>
    <t>TBWIPAT</t>
  </si>
  <si>
    <t>TBWPAT</t>
  </si>
  <si>
    <t>TEK12</t>
  </si>
  <si>
    <t>TEK</t>
  </si>
  <si>
    <t>TEK12LED</t>
  </si>
  <si>
    <t>TEKLED</t>
  </si>
  <si>
    <t>TEK6</t>
  </si>
  <si>
    <t>TEK6LED</t>
  </si>
  <si>
    <t>TWC</t>
  </si>
  <si>
    <t>TWIG</t>
  </si>
  <si>
    <t>TWCW</t>
  </si>
  <si>
    <t>TWO</t>
  </si>
  <si>
    <t>TWOW</t>
  </si>
  <si>
    <t>TWR</t>
  </si>
  <si>
    <t>TWRLED</t>
  </si>
  <si>
    <t>TWGLED</t>
  </si>
  <si>
    <t>TWRW</t>
  </si>
  <si>
    <t>TWRWLED</t>
  </si>
  <si>
    <t>WA</t>
  </si>
  <si>
    <t>WAVE</t>
  </si>
  <si>
    <t>WALED</t>
  </si>
  <si>
    <t>WAVLED</t>
  </si>
  <si>
    <t>WB</t>
  </si>
  <si>
    <t>WBEAM4</t>
  </si>
  <si>
    <t>WBDI</t>
  </si>
  <si>
    <t>WBEAMD</t>
  </si>
  <si>
    <t>WBDILED</t>
  </si>
  <si>
    <t>WB4LED</t>
  </si>
  <si>
    <t>WBDIW</t>
  </si>
  <si>
    <t>WBDIWLED</t>
  </si>
  <si>
    <t>WBDLED</t>
  </si>
  <si>
    <t>WBDWLED</t>
  </si>
  <si>
    <t>WBILED</t>
  </si>
  <si>
    <t>WBIWLED</t>
  </si>
  <si>
    <t>WBLED</t>
  </si>
  <si>
    <t>WBR</t>
  </si>
  <si>
    <t>WBRLED</t>
  </si>
  <si>
    <t>WBRVLED</t>
  </si>
  <si>
    <t>WBS</t>
  </si>
  <si>
    <t>WBSLED</t>
  </si>
  <si>
    <t>WBW</t>
  </si>
  <si>
    <t>WBWLED</t>
  </si>
  <si>
    <t>WWR</t>
  </si>
  <si>
    <t>ZELED</t>
  </si>
  <si>
    <t>Zen</t>
  </si>
  <si>
    <t>ZESQD</t>
  </si>
  <si>
    <t>BMPRLED</t>
  </si>
  <si>
    <t>TB4DILED</t>
  </si>
  <si>
    <t>TB4DLED</t>
  </si>
  <si>
    <t>Pattern</t>
  </si>
  <si>
    <t>Check for Kit</t>
  </si>
  <si>
    <t>Grand Total</t>
  </si>
  <si>
    <t>Fixture Type2</t>
  </si>
  <si>
    <t>GPDLED</t>
  </si>
  <si>
    <t>GPRLED</t>
  </si>
  <si>
    <t>STLC</t>
  </si>
  <si>
    <t>STSLF</t>
  </si>
  <si>
    <t>WW</t>
  </si>
  <si>
    <t>WWS</t>
  </si>
  <si>
    <t>ZESQDI</t>
  </si>
  <si>
    <t>Sales Category</t>
  </si>
  <si>
    <t>Rework</t>
  </si>
  <si>
    <t>Product Group</t>
  </si>
  <si>
    <t>Desc</t>
  </si>
  <si>
    <t>Final Assembly</t>
  </si>
  <si>
    <t>Comment</t>
  </si>
  <si>
    <t>MachineShop Delivered</t>
  </si>
  <si>
    <t>Wiring Delivered</t>
  </si>
  <si>
    <t>Issue Reason</t>
  </si>
  <si>
    <t>Complexity</t>
  </si>
  <si>
    <t>Assembly line</t>
  </si>
  <si>
    <t>Ballast/Driver Qty</t>
  </si>
  <si>
    <t>Open Value</t>
  </si>
  <si>
    <t>Open Value (Discounted)</t>
  </si>
  <si>
    <t>(Wiring) Pick Status</t>
  </si>
  <si>
    <t>(LED) Pick Status</t>
  </si>
  <si>
    <t>(MS) Pick Status</t>
  </si>
  <si>
    <t>Staging Area</t>
  </si>
  <si>
    <t>Fixture Aura</t>
  </si>
  <si>
    <t>Ready for BOM</t>
  </si>
  <si>
    <t>A - Regular</t>
  </si>
  <si>
    <t>C - Small</t>
  </si>
  <si>
    <t>CLKLED-575-80-35-SO-2-W-UNV-DP-1-TG9-C(C&amp;P-D-14’)</t>
  </si>
  <si>
    <t>Fixture DIA LED</t>
  </si>
  <si>
    <t>Fixture DAY LED</t>
  </si>
  <si>
    <t>Fixture BEAM 4 LED</t>
  </si>
  <si>
    <t>Fixture PRIME LED</t>
  </si>
  <si>
    <t>Fixture BEAM 6 LED</t>
  </si>
  <si>
    <t>Fixture MINI LED</t>
  </si>
  <si>
    <t>Fixture Beam 2 Square</t>
  </si>
  <si>
    <t>In Stock Sample</t>
  </si>
  <si>
    <t>Fixture SCULPT</t>
  </si>
  <si>
    <t>Approved by Engineer</t>
  </si>
  <si>
    <t>BOM Created</t>
  </si>
  <si>
    <t>Fixture TWIN BEAM 2 LED</t>
  </si>
  <si>
    <t>Fixture CLICK</t>
  </si>
  <si>
    <t>Fixture COVE PERFEKT</t>
  </si>
  <si>
    <t>Fixture BEAM 3 LED</t>
  </si>
  <si>
    <t>Fixture B3 LED surroundlite</t>
  </si>
  <si>
    <t>Fixture Beam 3 Perimeter</t>
  </si>
  <si>
    <t>Given to SD</t>
  </si>
  <si>
    <t>Zen Square Fixture</t>
  </si>
  <si>
    <t>Sent to Mechanical Drawing</t>
  </si>
  <si>
    <t>Fixture AIR LED</t>
  </si>
  <si>
    <t>Fixture STENCIL</t>
  </si>
  <si>
    <t>Fixture BEAM 2 LED</t>
  </si>
  <si>
    <t>Fixture BEAM4</t>
  </si>
  <si>
    <t>Fixture WET BEAM 4 LED</t>
  </si>
  <si>
    <t>Fixture SCULPT ACCENT</t>
  </si>
  <si>
    <t>STENCIL SURFACE FIXTURE</t>
  </si>
  <si>
    <t>Fixture SLIM LED</t>
  </si>
  <si>
    <t>Fixture ZEN</t>
  </si>
  <si>
    <t>Graze Fixture</t>
  </si>
  <si>
    <t>Fixture Wet Beamdi LED</t>
  </si>
  <si>
    <t>Sculpt Perimeter Fixture</t>
  </si>
  <si>
    <t>Beam 4 Perimeter Fixture</t>
  </si>
  <si>
    <t>Fixture SKYEVIEW</t>
  </si>
  <si>
    <t>Wall Wash Perfekt Fixture</t>
  </si>
  <si>
    <t>Fixture BEAM 4 Surround Lite</t>
  </si>
  <si>
    <t>Fixture AIR</t>
  </si>
  <si>
    <t>Fixture WAVE LED</t>
  </si>
  <si>
    <t>DL15-9'-14TH FL</t>
  </si>
  <si>
    <t>B2SQSLED-600-80-35-SO-9'-W-UNV-DP-1-SC-C(SIDE FEED)</t>
  </si>
  <si>
    <t>AL15-46'-14TH FL</t>
  </si>
  <si>
    <t>BBPRLED-300-80-35-RG3-46'-W-UNV-DP-1-DS-TS(2)</t>
  </si>
  <si>
    <t>Fixture SKETCH</t>
  </si>
  <si>
    <t>Fixture Slim 2 surround</t>
  </si>
  <si>
    <t>Fixture Twig LED</t>
  </si>
  <si>
    <t>H-4'</t>
  </si>
  <si>
    <t>Fixture LT surround Lite</t>
  </si>
  <si>
    <t>Fixture SKYEPOOL</t>
  </si>
  <si>
    <t>Waiting for Internal Clarification</t>
  </si>
  <si>
    <t>Demand Created : Not Scheduled</t>
  </si>
  <si>
    <t>MUST ARRIVE ON 01/15/2019; NOT B4</t>
  </si>
  <si>
    <t>Beam 6 Perimeter Fixture</t>
  </si>
  <si>
    <t>BDLED-400-80-40-SO-8-AP-UNV-DP-1-CT9(36)</t>
  </si>
  <si>
    <t>Waiting for Customer info</t>
  </si>
  <si>
    <t>YRC Lost our delivery</t>
  </si>
  <si>
    <t>Fixture SKYeFALL</t>
  </si>
  <si>
    <t>A10</t>
  </si>
  <si>
    <t>NOT BEFORE JAN 3RD, 2019</t>
  </si>
  <si>
    <t>BBLED2-SL-750-500-80-40-SO-8-W-UNV-DP-2-CA(36)</t>
  </si>
  <si>
    <t>S/O Processed</t>
  </si>
  <si>
    <t>Fixture MINI</t>
  </si>
  <si>
    <t>L21-12'</t>
  </si>
  <si>
    <t>L21-16'</t>
  </si>
  <si>
    <t>L21-24'</t>
  </si>
  <si>
    <t>Waiting for Engineering  Design/Dwgs</t>
  </si>
  <si>
    <t>SD Sent to Customer</t>
  </si>
  <si>
    <t>L07-4'</t>
  </si>
  <si>
    <t>TB2WDILED-400-600-90-35-SO-SO-4-W-277-DP-1</t>
  </si>
  <si>
    <t>DNSB JANUARY</t>
  </si>
  <si>
    <t>L11-4'</t>
  </si>
  <si>
    <t>BMRLED-500-90-35-FL-4'-W-277-DP-1-TB15</t>
  </si>
  <si>
    <t>L11-6'</t>
  </si>
  <si>
    <t>BMRLED-500-90-35-FL-6'-W-277-DP-1-TB15</t>
  </si>
  <si>
    <t>L11-7'</t>
  </si>
  <si>
    <t>BMRLED-500-90-35-FL-7'-W-277-DP-1-TB15</t>
  </si>
  <si>
    <t>L11-8'</t>
  </si>
  <si>
    <t>BMRLED-500-90-35-FL-8'-W-277-DP-1-TB15</t>
  </si>
  <si>
    <t>L11-10'</t>
  </si>
  <si>
    <t>BMRLED-500-90-35-FL-10'-W-277-DP-1-TB15</t>
  </si>
  <si>
    <t>L11-12'</t>
  </si>
  <si>
    <t>BMRLED-500-90-35-FL-12'-W-277-DP-1-DF</t>
  </si>
  <si>
    <t>L12-4'</t>
  </si>
  <si>
    <t>BRLED-500-90-35-FL-4'-W-277-DP-1-TB15</t>
  </si>
  <si>
    <t>L12-8'</t>
  </si>
  <si>
    <t>BRLED-500-90-35-FL-8'-W-277-DP-1-TB15</t>
  </si>
  <si>
    <t>L12-26'</t>
  </si>
  <si>
    <t>BRLED-500-90-35-FL-26'-W-277-DP-1-TB15</t>
  </si>
  <si>
    <t>L21-4'</t>
  </si>
  <si>
    <t>TB2DILED-400-750-90-35-SO-SO-4-W-277-DP-1-CA(108")</t>
  </si>
  <si>
    <t>L21-5'</t>
  </si>
  <si>
    <t>TB2DILED-400-750-90-35-SO-SO-5-W-277-DP-1-CA(108")</t>
  </si>
  <si>
    <t>L21-6'</t>
  </si>
  <si>
    <t>TB2DILED-400-750-90-35-SO-SO-6-W-277-DP-1-CA(108")</t>
  </si>
  <si>
    <t>L21-7'</t>
  </si>
  <si>
    <t>TB2DILED-400-750-90-35-SO-SO-7-W-277-DP-1-CA(108")</t>
  </si>
  <si>
    <t>L21-10'</t>
  </si>
  <si>
    <t>TB2DILED-400-750-90-35-SO-SO-10-W-277-DP-1-CA(108")</t>
  </si>
  <si>
    <t>TB2DILED-400-750-90-35-SO-SO-12-W-277-DP-1-CA(108")</t>
  </si>
  <si>
    <t>L21-14'</t>
  </si>
  <si>
    <t>TB2DILED-400-750-90-35-SO-SO-14-W-277-DP-1-CA(108")</t>
  </si>
  <si>
    <t>TB2DILED-400-750-90-35-SO-SO-16-W-277-DP-1-CA(108")</t>
  </si>
  <si>
    <t>TB2DILED-400-750-90-35-SO-SO-24-W-277-DP-1+E(1)-CA(108")</t>
  </si>
  <si>
    <t>SCRPAT-OPR-90-500-90-40-FL-258"-NL-W-UNV-DP-1-D-C (SEE PDF ATTACHED - WE WILL REPRODUCE SECTION #1 &amp; #3 TO THE LENGTH SPECIFIED)</t>
  </si>
  <si>
    <t>SCRPAT-OPR-90-500-90-40-FL-330"-NL-W-UNV-DP-1-D-C (SEE PDF ATTACHED - WE WILL PRODUCE SECTION #1 &amp; #4 TO THE LENGTH SPECIFIED)</t>
  </si>
  <si>
    <t>STENCIL</t>
  </si>
  <si>
    <t>Wall Wash</t>
  </si>
  <si>
    <t>Graze</t>
  </si>
  <si>
    <t>BRLEDPAT-REC-90(4)-400-80-35-SO-FL-54-NL-W-277-DP-1-TB15-F-C (PLEASE PRODUCE SECTION #1, #4, #7 &amp; #9 - JOINING TO EXISTING FIXTURE SECTION ON SITE)</t>
  </si>
  <si>
    <t>CUSTOMER ORDERED WRONG FIXTURE LENGTH.</t>
  </si>
  <si>
    <t>CLKLED-575-80-30-SO-4-W-UNV-DP-1-TG9-FW(12)-C (ONE END JOINING TO EXITING FIXTURE ON SITE AND END CAP ON THEN OTHER END)</t>
  </si>
  <si>
    <t>Note:****Do not ship before March 1, 2019*****</t>
  </si>
  <si>
    <t>SCRPAT-OPI-90-300-80-35-FL-5'-EX-W-UNV-DP-1-DB</t>
  </si>
  <si>
    <t>FIXTURES LOST DURING SHIPMENT.</t>
  </si>
  <si>
    <t>BMDLED-500-80-35-ASO-24'-W-277-DP-1-CA(36)</t>
  </si>
  <si>
    <t>BMDLED-500-80-35-ASO-9'-W-277-DP-1-CA(36)</t>
  </si>
  <si>
    <t>ARWLED-500-80-35-S-2-W-120-DP-1</t>
  </si>
  <si>
    <t>ARWLED-500-80-35-S-4-W-120-DP-1</t>
  </si>
  <si>
    <t>ARWLED-500-80-35-S-8-W-120-DP-1</t>
  </si>
  <si>
    <t>L12</t>
  </si>
  <si>
    <t>BBDLED-1000-80-35-SO-8-AP-120-DP-1-CA(96)</t>
  </si>
  <si>
    <t>STFD-DML(32-225)-80-35-AL(4)-AP-120-MD-1-CA(48)-RC</t>
  </si>
  <si>
    <t>ARWLED-500-80-35-S-4-AP-120-DP-1</t>
  </si>
  <si>
    <t>BBPRLED-600-80-30-RG4-24'-W-UNV-DP-1-DS</t>
  </si>
  <si>
    <t>BBPRLED-600-80-30-RG4-22'-W-UNV-DP-1-DS</t>
  </si>
  <si>
    <t>BBPRLED-600-80-30-RG4-13'-W-UNV-DP-1-DS</t>
  </si>
  <si>
    <t>BBPRLED-600-80-30-RG4-15'-W-UNV-DP-1-DS</t>
  </si>
  <si>
    <t>BBPRLED-600-80-30-RG4-5'-W-UNV-DP-1-DS</t>
  </si>
  <si>
    <t>BBPRLED-600-80-30-RG4-11' 6"-W-UNV-DP-1-DS</t>
  </si>
  <si>
    <t>BBPRLED-600-80-30-RG4-9'-W-UNV-DP-1-DS</t>
  </si>
  <si>
    <t>BBPRLED-600-80-30-RG4-17' 6"-W-UNV-DP-1-DS</t>
  </si>
  <si>
    <t>BBPRLED-600-80-30-RG4-18' 6"-W-UNV-DP-1-DS</t>
  </si>
  <si>
    <t>BBPRLED-600-80-30-RG4-12'-W-UNV-DP-1-DS</t>
  </si>
  <si>
    <t>BBPRLED-600-80-30-RG4-10' 6"-W-UNV-DP-1-DS</t>
  </si>
  <si>
    <t>BBPRLED-600-80-30-RG4-6' 6"-W-UNV-DP-1-DS</t>
  </si>
  <si>
    <t>BBPRLED-600-80-30-RG4-7'-W-UNV-DP-1-DS</t>
  </si>
  <si>
    <t>BBPRLED-600-80-30-RG4-12' 6"-W-UNV-DP-1-DS</t>
  </si>
  <si>
    <t>BBPRLED-600-80-30-RG4-11'-W-UNV-DP-1-DS</t>
  </si>
  <si>
    <t>BBPRLED-600-80-30-RG4-14' 6"-W-UNV-DP-1-DS</t>
  </si>
  <si>
    <t>BBPRLED-600-80-30-RG4-8' 6"-W-UNV-DP-1-DS</t>
  </si>
  <si>
    <t>BBPRLED-600-80-30-RG4-19' 6"-W-UNV-DP-1-DS</t>
  </si>
  <si>
    <t>BBPRLED-600-80-30-RG4-9' 6"-W-UNV-DP-1-DS</t>
  </si>
  <si>
    <t>BBPRLED-600-80-30-RG4-16'-W-UNV-DP-1-DS</t>
  </si>
  <si>
    <t>BBPRLED-600-80-30-RG4-14'-W-UNV-DP-1-DS</t>
  </si>
  <si>
    <t>BBPRLED-600-80-30-RG4-10'-W-UNV-DP-1-DS</t>
  </si>
  <si>
    <t>SKPE-18059-SL 0/100-ASO-AL 22' 3.25"-800-80-30-SO-W-UNV-D-1-CA(36)</t>
  </si>
  <si>
    <t>ALL - Used in all Fixtures</t>
  </si>
  <si>
    <t>AXIS WOOD CHIPS SAMPLES POUCH</t>
  </si>
  <si>
    <t>LT36B-8'</t>
  </si>
  <si>
    <t>SP18187(1)-BBRLED-500-80-30-PL-8-W-UNV-DP-1-TG9</t>
  </si>
  <si>
    <t>LT36B-12'</t>
  </si>
  <si>
    <t>SP18187(1)-BBRLED-500-80-30-PL-12-W-UNV-DP-1-TG9</t>
  </si>
  <si>
    <t>SKVLED-22-4000-80-35-2XVL-FL-W-UNV-DP-1-ST</t>
  </si>
  <si>
    <t>For the 2nd Floor at  Axis_x001E__x001E_Call Diana</t>
  </si>
  <si>
    <t>BMRLED-750-90-30-FL-6-W-UNV-DP-1-D</t>
  </si>
  <si>
    <t>BMRLED-750-90-30-FL-8'-W-UNV-DP-1-D</t>
  </si>
  <si>
    <t>SCULPT EXTRUSION SIDE PERIMETER DS 6063-T5 - PAINTED WH -2' WITH MOUNTING HARDWARE</t>
  </si>
  <si>
    <t>ZEN</t>
  </si>
  <si>
    <t>NPI-N17020-ZERLEDPAT-OPR-86-650-90-30-MSO-8'-W-UNV-DP-1-DS-C(OPEN ENDCAPS , SQUARE LENS)</t>
  </si>
  <si>
    <t>NPI-N17020-ZERLEDPAT-OPR-94-650-90-30-MSO-8'-W-UNV-DP-1-DS-C(OPEN ENDCAPS , TRAPEZOIDE LENS)</t>
  </si>
  <si>
    <t>Fixture BEAM6</t>
  </si>
  <si>
    <t>Slim Surrond Lite</t>
  </si>
  <si>
    <t>SLIM SURR. MARKETING KIT: SL2HLED-B3-2XSL-1000-750-80-35-VL-2-2-W-UNV-D-1-CA(36)-C(C&amp;P 14’)</t>
  </si>
  <si>
    <t>STD-450-80-35-ML-2-W-UNV-MD-1-CA36-HE-SC-C(C&amp;P-D-14’) (with Hub end cap)</t>
  </si>
  <si>
    <t>WBWLED-500-80-30-S-4-C(RAL9006)-UNV-DP-1-C(BACK FEED)</t>
  </si>
  <si>
    <t>LS2-10</t>
  </si>
  <si>
    <t>WBWLED-500-80-30-S-10-C(RAL9006)-UNV-DP-1-C(BACK FEED)</t>
  </si>
  <si>
    <t>COVE</t>
  </si>
  <si>
    <t>CCH-B4-SL-700-80-35-2-W-120-D-1-AC-(C&amp;P&amp;D)</t>
  </si>
  <si>
    <t>BMWVLED-500-80-35-SO-8-W-UNV-DP-1</t>
  </si>
  <si>
    <t>Lazer need to modify this fixture before sending</t>
  </si>
  <si>
    <t>WBRLED-500-80-35-S-4-W-UNV-DP-1-TF</t>
  </si>
  <si>
    <t>Feb 7/18 : Please proceed to partial ship - client has approved. Thx</t>
  </si>
  <si>
    <t>DEDICATED TO DELIVRED BY NOVEMBER 13TH 2017 - QUINN</t>
  </si>
  <si>
    <t>SP0000-SLWLED-B3-SL 75/25-800-80-40-VL-4-57”-W-UNV-DP-1-C (JOINING TO SECTION “H” ON SITE – SEE PDF ATTACHED)</t>
  </si>
  <si>
    <t>Fixture LT</t>
  </si>
  <si>
    <t>LT-VL-4-T5HO-1-W-0-0-120-D(ECOSYSTEMH)-1-CA(36)-DS(1)</t>
  </si>
  <si>
    <t>LT-VL-4-T5HO-1-W-0-0-120-D(ECOSYSTEMH)-1-CA(36)</t>
  </si>
  <si>
    <t>LT-VL-12-T5HO-1-W-0-0-120-D(ECOSYSTEMH)-1-CA(36)-DS(1)</t>
  </si>
  <si>
    <t>SCR-300-80-35-FL-2X4-W-UNV-DP-1-MFTB15</t>
  </si>
  <si>
    <t>Entrance of Rep's New Office</t>
  </si>
  <si>
    <t>SCR-300-80-35-0.5M-2X4-W-UNV-DP-1-MFTB15</t>
  </si>
  <si>
    <t>SCR-300-80-35-2M-2X4-W-UNV-DP-1-MFTB15</t>
  </si>
  <si>
    <t>B6R-S-RG-8-NL-T5-2-M16LED(4)-W-277-D(MARK7)-1+M-TB15-C(M16LED MUST BE DIMMABLE)</t>
  </si>
  <si>
    <t>SCR-500-90-30-FL-5'-W-UNV-DP-1-ST-FW(6)</t>
  </si>
  <si>
    <t>TIME WARNER</t>
  </si>
  <si>
    <t>SCDI-500-300-80-30-FL-12'-AP-UNV-DP-2-CA(96)-C (CUSTOMER NEEDS 4.5" CANOPY POWER AND NON-POWER)</t>
  </si>
  <si>
    <t>ARW-S-4-T8-2-AP-347-D(MARK7)-1-DS(1)</t>
  </si>
  <si>
    <t>SCR-500-90-30-FL-K(48X12)-W-UNV-DP-1-DF-C(48' CEILING/OPI/12'VERTICAL)</t>
  </si>
  <si>
    <t>SP17181-BBRLED-XXXX-XX-35-FL-4-W-120-O(DMX)-1-ST-C(COLOR CHANGING LED BOARDS)</t>
  </si>
  <si>
    <t>SP17181-BMRLED-XXXX-XX-35-FL-4-W-120-O(DMX)-1-ST-C(COLOR CHANGING LED BOARDS)</t>
  </si>
  <si>
    <t>BMRLED-B3-MF-500-90-35-FL-4'-W-UNV-DP-1-DF</t>
  </si>
  <si>
    <t>SKEYVIEW</t>
  </si>
  <si>
    <t>SKYEVIEW MRKT KIT: SKVLED-22-B4-2400-80-35-2XVL-FL-W-UNV-D-1-TB9-C(C&amp;P+DIMMER)</t>
  </si>
  <si>
    <t>KIT: SCDI-B4-300-300-80-35-2M-2-W-UNV-D-1-CA(36)-C(C&amp;P-D-14’)</t>
  </si>
  <si>
    <t>SP17139(2)-B6DLED-B3-MF-750-80-30-SO-2-CB*****(1)-W-120-DP-1+LDI-CA(36)-C(1000LMS/15DEGTILT/CORD&amp;PLUG&amp;DIMMER)</t>
  </si>
  <si>
    <t>STD-500-80-35-ML-4-BLK-UNV-ID-1-CT9(48)-RC-FE</t>
  </si>
  <si>
    <t>Column1</t>
  </si>
  <si>
    <t>Job-no.</t>
  </si>
  <si>
    <t>Job-no</t>
  </si>
  <si>
    <t>Values</t>
  </si>
  <si>
    <t>Sum of Open Value</t>
  </si>
  <si>
    <t>Saw Cycle Time</t>
  </si>
  <si>
    <t>Saw Date</t>
  </si>
  <si>
    <t>Lens start date</t>
  </si>
  <si>
    <t>Saw start date</t>
  </si>
  <si>
    <t>Lens Cycle Time</t>
  </si>
  <si>
    <t>lens date</t>
  </si>
  <si>
    <t>Sum of Lens Time(hrs)</t>
  </si>
  <si>
    <t>ZESLED</t>
  </si>
  <si>
    <t>TB4LED</t>
  </si>
  <si>
    <t>TB4led</t>
  </si>
  <si>
    <t>B3led</t>
  </si>
  <si>
    <t>Graze-PERFKT</t>
  </si>
  <si>
    <t>ZERLED</t>
  </si>
  <si>
    <t>TB3DILED</t>
  </si>
  <si>
    <t>TB3led</t>
  </si>
  <si>
    <t>Sum of Saw Time (hrs)</t>
  </si>
  <si>
    <t>FALSE</t>
  </si>
  <si>
    <t>TRUE</t>
  </si>
  <si>
    <t>Sum of Saw Cycle Time</t>
  </si>
  <si>
    <t>Sum of Lens Cycle Time</t>
  </si>
  <si>
    <t>ZESELED</t>
  </si>
  <si>
    <t>Surface</t>
  </si>
  <si>
    <t>Row Labels</t>
  </si>
  <si>
    <t>Welding Cycle Time</t>
  </si>
  <si>
    <t>Sum of Welding (Hrs)</t>
  </si>
  <si>
    <t>Welding Date</t>
  </si>
  <si>
    <t>Sum of Total Sections</t>
  </si>
  <si>
    <t>B2LED-6'</t>
  </si>
  <si>
    <t>tb2wiled</t>
  </si>
  <si>
    <t>SCDIPAT-REC-90(4)-500-400-80-35-NO-FL-20'-NL-BLK-UNV-DP-1-CT9(48)</t>
  </si>
  <si>
    <t>SCDIPAT-REC-90(4)-500-400-80-35-NO-FL-21'-NL-BLK-UNV-DP-1-CT9(48)</t>
  </si>
  <si>
    <t>SCDIPAT-REC-90(4)-500-400-80-35-NO-FL-44'-NL-BLK-UNV-DP-1-CT9(48)</t>
  </si>
  <si>
    <t>SCDIPAT-REC-90(4)-500-400-80-35-NO-FL-29-NL-BLK-UNV-DP-1-CT9(48)</t>
  </si>
  <si>
    <t>SCDIPAT-REC-90(4)-500-400-80-35-NO-FL-25-NL-BLK-UNV-DP-1-CT9(48)</t>
  </si>
  <si>
    <t>SCDIPAT-REC-90(4)-500-400-80-35-NO-FL-27'-NL-BLK-UNV-DP-1-CT9(48)</t>
  </si>
  <si>
    <t>SCDIPAT-REC-90(4)-500-400-80-35-NO-FL-49'-NL-BLK-UNV-DP-1-CT9(48)</t>
  </si>
  <si>
    <t>V- 8' (OFFICE AREA)</t>
  </si>
  <si>
    <t>BBRLED-750-80-35-FL-8-W-UNV-DP-1-TB15</t>
  </si>
  <si>
    <t>G @ 12'</t>
  </si>
  <si>
    <t>N1</t>
  </si>
  <si>
    <t>NPI-N17007-SCDM-3'-(3)-1000-90-TW2750-D55-BLK-W-UNV-O(DALIDT6)-1-CA(72)-LBC</t>
  </si>
  <si>
    <t>Sculpt Micro Downlight</t>
  </si>
  <si>
    <t>NPI-N17007-SCRM-3'-(3)-1000-90-TW2750-D55-BLK-C(HS512W1186)-UNV-O(DALIDT6)-1-TB15-LBC-C(PENDANT HANGERS 72" WITH CORD)</t>
  </si>
  <si>
    <t>NPI-N17007-SCDIM-4'-(4)-550-800-90-TW2750-D55-BLK-W-UNV-O(DALIDT6)-1-CA(72)-LBC</t>
  </si>
  <si>
    <t>NPI-N18003-GPDLED-1000-80-TW2750-RG2-14-W-O(DALIDT6)-1-CA(72)-LBC</t>
  </si>
  <si>
    <t>NO LATER THAN DECEMBER 28TH</t>
  </si>
  <si>
    <t>F7-A</t>
  </si>
  <si>
    <t>STFC-I(20-500)-DSO(8-400)-80-40-AH(4)+AY(5)-W-UNV-MD-1-CTS(36)-RC</t>
  </si>
  <si>
    <t>DO NOT SHIP BEFORE 12-31-18</t>
  </si>
  <si>
    <t>F7-B</t>
  </si>
  <si>
    <t>STFC-I(28-500)-DSO(12-400)-80-40-AH(6)+AY(7)-W-UNV-MD-1-CTS(36)-RC</t>
  </si>
  <si>
    <t>F7-C</t>
  </si>
  <si>
    <t>XFQ-4' (EC/NL)</t>
  </si>
  <si>
    <t>SP17109(3)-WBSLED-500-80-30-S-4'-W-UNV-DP-E(1)-SC-C(4' SECTION ONLY)</t>
  </si>
  <si>
    <t>XFQ-8' (EC/NL)</t>
  </si>
  <si>
    <t>SP17109(3)-WBSLED-500-80-30-S-8'-W-UNV-DP-E(1)-SC-C(4' SECTION ONLY)</t>
  </si>
  <si>
    <t>XFQ-12; W/2 (EC/NL)</t>
  </si>
  <si>
    <t>SP17109(3)-WBSLED-500-80-30-S-12'-W-UNV-DP-1+E(2)-SC-C(4' SECTION ONLY)</t>
  </si>
  <si>
    <t>XFQ-12' (EC/NL)</t>
  </si>
  <si>
    <t>SP17109(3)-WBSLED-500-80-30-S-12'-W-UNV-DP-E(1)-SC-C(4' SECTION ONLY)</t>
  </si>
  <si>
    <t>XFQ-16' W/2 (EC/NL) ENDS</t>
  </si>
  <si>
    <t>SP17109(3)-WBSLED-500-80-30-S-16'-W-UNV-DP-1+E(2)-SC-C(4' SECTION ONLY)</t>
  </si>
  <si>
    <t>XFQ-20' W/3 (EC/NL)</t>
  </si>
  <si>
    <t>SP17109(3)-WBSLED-500-80-30-S-20'-W-UNV-DP-1+E(3)-SC-C(4' SECTION ONLY)</t>
  </si>
  <si>
    <t>XFQ-36' W/5 (EC/NL)</t>
  </si>
  <si>
    <t>SP17109(3)-WBSLED-500-80-30-S-36'-W-UNV-DP-1+E(5)-SC-C(4' SECTION ONLY)</t>
  </si>
  <si>
    <t>XFR-16'</t>
  </si>
  <si>
    <t>SP17109(3)-WBSLED-750-80-30-S-16'-W-UNV-DP-1-SC-C(4' SECTION ONLY)</t>
  </si>
  <si>
    <t>XFR-16' W/2 (EC/NL)</t>
  </si>
  <si>
    <t>SP17109(3)-WBSLED-750-80-30-S-16'-W-UNV-DP-1+E(2)-SC-C(4' SECTION ONLY)</t>
  </si>
  <si>
    <t>XFR-1-16' W/2 (EC/NL)</t>
  </si>
  <si>
    <t>SP17109(3)-WBSLED-375-80-30-S-16'-W-UNV-DP-1+E(2)-SC-C(4' SECTION ONLY)</t>
  </si>
  <si>
    <t>BMRLED-1000-80-35-FL-4-W-277-DP-1-D</t>
  </si>
  <si>
    <t>fixtures NOT BE ON SITE B4 MARCH 1, 2019.</t>
  </si>
  <si>
    <t>BMRLED-1000-80-35-FL-8-W-277-DP-1-D</t>
  </si>
  <si>
    <t>DAYCLED-11-1600-80-40-SO-C(ANTIMICROBIAL)-120-DP-1-DF</t>
  </si>
  <si>
    <t>DAYFLED-11-1600-80-40-SO-W-120-DP-1-TB15</t>
  </si>
  <si>
    <t>BMRLED-500-80-40-FL-240'-W-120-DP-1-D</t>
  </si>
  <si>
    <t>BMRLED-500-80-40-FL-4'-W-120-DP-1-D</t>
  </si>
  <si>
    <t>DAYCLED-22-4000-80-40-SO-C(ANTIMICROBIAL)-120-DP-1-TB9</t>
  </si>
  <si>
    <t>DAYCLED-22-4000-80-40-SO-C(ANTIMICROBIAL)-120-DP-1-TB15</t>
  </si>
  <si>
    <t>ED2</t>
  </si>
  <si>
    <t>Edge</t>
  </si>
  <si>
    <t>(blank)</t>
  </si>
  <si>
    <t>S1</t>
  </si>
  <si>
    <t>MBSLED-800-90-35-S-8-W-UNV-DP-1-SC</t>
  </si>
  <si>
    <t>BMRLED-750-80-30-FL-2'-W-UNV-DP-1-TG9</t>
  </si>
  <si>
    <t>A2-EM</t>
  </si>
  <si>
    <t>BMRLED-750-80-30-FL-2'-W-UNV-DP-1-TG9-B1(BSL310LP)</t>
  </si>
  <si>
    <t>BMRLED-750-80-30-FL-4'-W-UNV-DP-1-TG9</t>
  </si>
  <si>
    <t>A4-EM</t>
  </si>
  <si>
    <t>BMRLED-750-80-30-FL-4'-W-UNV-DP-1-TG9-B1(BSL310LP)</t>
  </si>
  <si>
    <t>BMRLED-750-80-30-FL-6'-W-UNV-DP-1-TG9</t>
  </si>
  <si>
    <t>A6-EM</t>
  </si>
  <si>
    <t>BMRLED-750-80-30-FL-6'-W-UNV-DP-1+E(1)-TG9-B1(BSL310LP)</t>
  </si>
  <si>
    <t>BMRLED-750-80-30-FL-8'-W-UNV-DP-1-TG9</t>
  </si>
  <si>
    <t>BMRLED-750-80-30-FL-10'-W-UNV-DP-1-TG9</t>
  </si>
  <si>
    <t>A10-EM</t>
  </si>
  <si>
    <t>BMRLED-750-80-30-FL-10'-W-UNV-DP-1+E(1)-TG9-B1(BSL310LP)</t>
  </si>
  <si>
    <t>A12</t>
  </si>
  <si>
    <t>BMRLED-750-80-30-FL-12'-W-UNV-DP-1-TG9</t>
  </si>
  <si>
    <t>A12-EM</t>
  </si>
  <si>
    <t>BMRLED-750-80-30-FL-12'-W-UNV-DP-1+E(1)-TG9-B1(BSL310LP)</t>
  </si>
  <si>
    <t>A4-2</t>
  </si>
  <si>
    <t>BMRLED-1000-80-30-FL-4'-W-UNV-DP-1-TG9</t>
  </si>
  <si>
    <t>A6-2</t>
  </si>
  <si>
    <t>BMRLED-1000-80-30-FL-6'-W-UNV-DP-1-TG9</t>
  </si>
  <si>
    <t>A8-2</t>
  </si>
  <si>
    <t>BMRLED-1000-80-30-FL-8'-W-UNV-DP-1-TG9</t>
  </si>
  <si>
    <t>J-6.5</t>
  </si>
  <si>
    <t>SCPLED-300-80-30-RG2-6' 6"-C(RAL 9005)-UNV-DP-1-TG9</t>
  </si>
  <si>
    <t>J-13EM</t>
  </si>
  <si>
    <t>SCPLED-300-80-30-RG2-13'-C(RAL 9005)-UNV-DP-1-TG9-B1(BSL310LP)</t>
  </si>
  <si>
    <t>J-15.5</t>
  </si>
  <si>
    <t>SCPLED-300-80-30-RG2-15' 6"-C(RAL 9005)-UNV-DP-1-TG9-B1(BSL310LP)</t>
  </si>
  <si>
    <t>J2-23</t>
  </si>
  <si>
    <t>J2-L1</t>
  </si>
  <si>
    <t>PL1-4</t>
  </si>
  <si>
    <t>SCDI-750-500-80-35-FL-4-BLK-277-DP-1-CA(36)</t>
  </si>
  <si>
    <t>PL1-8</t>
  </si>
  <si>
    <t>SCDI-750-500-80-35-FL-8-BLK-277-DP-1-CA(36)</t>
  </si>
  <si>
    <t>L-11-4'</t>
  </si>
  <si>
    <t>(All)</t>
  </si>
  <si>
    <t>B4LED-12'</t>
  </si>
  <si>
    <t>A-4' EM</t>
  </si>
  <si>
    <t>SP18369-WWR-SL-750-80-35-L-6'-W-UNV-DP-1-TG9</t>
  </si>
  <si>
    <t>SP18369-WWR-SL-750-80-35-L-8'-W-UNV-DP-1-TG9</t>
  </si>
  <si>
    <t>SP18369-WWR-SL-750-80-35-L-10'-C(ROCKFON723)-UNV-DP-1-TG9</t>
  </si>
  <si>
    <t>WWPRFK-4'</t>
  </si>
  <si>
    <t>B3LED-10</t>
  </si>
  <si>
    <t>Backlog</t>
  </si>
  <si>
    <t>Date</t>
  </si>
  <si>
    <t>Capacity</t>
  </si>
  <si>
    <t>L6</t>
  </si>
  <si>
    <t>LT-09D-1ST</t>
  </si>
  <si>
    <t>TB2WDILED-650-400-80-30-SO-SO-4-W-120-BI-1-OS(1)</t>
  </si>
  <si>
    <t>do not ship before 1/4/2019</t>
  </si>
  <si>
    <t>STENCL-8</t>
  </si>
  <si>
    <t>B4LED-2</t>
  </si>
  <si>
    <t>SCPLED-300-80-30-RG2-23'-C(RAL 9005)-UNV-DP-1-DS-C(PERIMETER MOUNT ON WALL SIDE)</t>
  </si>
  <si>
    <t>SCPLED-OPRI-300-80-30-RG2-24' 6"-C(RAL 9005)-UNV-DP-1-DS-C("L" SHAPE; 8' X 16.6", PERIMETER MOUTN ON WALL SIDE)</t>
  </si>
  <si>
    <t>BBS-PL-4-NL-T8-1-W-347-E-1-SC-F-C(STM / 1 FUSE HOLDER GEC-ALSTHOM )</t>
  </si>
  <si>
    <t>AA1</t>
  </si>
  <si>
    <t>BBS-PL-4-NL-T8-1-W-347-E-E(1)-SC-F-C(STM / B50-CAN BATT PACK / 2 FUSE HOLDERS GEC-ALSTHOM)</t>
  </si>
  <si>
    <t>STSLR</t>
  </si>
  <si>
    <t>B3LED-6'</t>
  </si>
  <si>
    <t>F4</t>
  </si>
  <si>
    <t>SP18364(4)-B2SQDLED-300-RGBW/35-80-SO-16-BLK-120-DMX-1-CA(72)-C(STATIC WHITE IS 500LM/FT)</t>
  </si>
  <si>
    <t>V</t>
  </si>
  <si>
    <t>WBRLED-500-80-35-S-5-AP-120-DP-1-D</t>
  </si>
  <si>
    <t>ON SITE MARCH 12TH</t>
  </si>
  <si>
    <t>WBRLED-500-80-35-S-2-AP-120-DP-1-D</t>
  </si>
  <si>
    <t>SP18347(1)-MBWVLED-500-80-35-S-4-AP-120-DP-1-EF</t>
  </si>
  <si>
    <t>SP18347(1)-MBWVLED-500-80-35-S-8-AP-120-DP-1-EF</t>
  </si>
  <si>
    <t>BBPRLED-600-80-30-RG4-6'-W-UNV-DP-1-DS</t>
  </si>
  <si>
    <t>BBPRLED-600-80-30-RG4-8'-W-UNV-DP-1-DS</t>
  </si>
  <si>
    <t>DL</t>
  </si>
  <si>
    <t>SP17629(2)-SKPE-17051-SL 60/40-ASO-AL(28' 1 1/4")-550-80-35-SO-C(RAL5017)-UNV-DP-1-CT15(36)-B2(BSL10LST)</t>
  </si>
  <si>
    <t>DS</t>
  </si>
  <si>
    <t>SP17629(2)-SKPE-17051-SL 60/40-ASO-AL(19' 9 1/4")-550-80-35-SO-C(RAL5017)-UNV-DP-1-CT15(36)</t>
  </si>
  <si>
    <t>L-PATTERN</t>
  </si>
  <si>
    <t>SP17629(2)-SKPE-17051-SL 60/40-ASO-AL(28' 1 1/4")-550-80-35-SO-C(RAL6017)-UNV-DP-1-CT15(36)-B2(BSL10LST)</t>
  </si>
  <si>
    <t>SP17629(2)-SKPE-17051-SL 60/40-ASO-AL(19' 9 1/4")-550-80-35-SO-C(RAL6017)-UNV-DP-1-CT15(36)</t>
  </si>
  <si>
    <t>H-5'</t>
  </si>
  <si>
    <t>Fixture Cubic surround Lite</t>
  </si>
  <si>
    <t>ETA PARTS: 11/5</t>
  </si>
  <si>
    <t>LINE #1 - ON SITE FOR JAN 21ST_x001E_LINE #4 REL 2- ON SITE FOR JAN 21ST</t>
  </si>
  <si>
    <t>CLICK-8</t>
  </si>
  <si>
    <t>SCSLED</t>
  </si>
  <si>
    <t>ZENSQ-8</t>
  </si>
  <si>
    <t>L1-4'</t>
  </si>
  <si>
    <t>L3-8'</t>
  </si>
  <si>
    <t>R3</t>
  </si>
  <si>
    <t>AA-7' 6"</t>
  </si>
  <si>
    <t>WWR-SL-400-80-40-7' 6"-W-120-DP-1-DF</t>
  </si>
  <si>
    <t>EA-8'</t>
  </si>
  <si>
    <t>SP18221(2)-WBWLED-750-80-40-ASO-8'-BLK-277-DP-1-BF</t>
  </si>
  <si>
    <t>EA-8' E</t>
  </si>
  <si>
    <t>SP18221(2)-WBWLED-750-80-40-ASO-8'-BLK-277-DP-1-B1(BSL310LP)-BF</t>
  </si>
  <si>
    <t>BMPRLED-750-80-35-RG2-28'-W-UNV-DP-1-DF-TS(1)</t>
  </si>
  <si>
    <t>Column2</t>
  </si>
  <si>
    <t>PERFKT-CCWH</t>
  </si>
  <si>
    <t>SP18088(2)-BBSLED-400-80-35-SO-6'-BLK-277-DP-1-S</t>
  </si>
  <si>
    <t>SP18088(2)-BBSLED-400-80-35-SO-4'-BLK-277-DP-1-S</t>
  </si>
  <si>
    <t>B2LED-4'</t>
  </si>
  <si>
    <t>ZENSQ-4</t>
  </si>
  <si>
    <t>10A-3X60</t>
  </si>
  <si>
    <t>Note:***Materials required on site May 1, 2019, do not deliver before****</t>
  </si>
  <si>
    <t>10B-3X60</t>
  </si>
  <si>
    <t>10C-3X60</t>
  </si>
  <si>
    <t>11-34'</t>
  </si>
  <si>
    <t>SCWDI-750-500-80-35-SO-FL-34-W-120-DP-2</t>
  </si>
  <si>
    <t>12-16'</t>
  </si>
  <si>
    <t>BMRLED-500-80-35-ASO-16-AP-120-DP-1-DF</t>
  </si>
  <si>
    <t>12A-35'</t>
  </si>
  <si>
    <t>BMRLED-500-80-35-ASO-35-AP-120-DP-1-DF</t>
  </si>
  <si>
    <t>12B-52'</t>
  </si>
  <si>
    <t>BMRLED-500-80-35-ASO-52-AP-120-DP-2-DF</t>
  </si>
  <si>
    <t>12C-8'</t>
  </si>
  <si>
    <t>BMRLED-500-80-35-ASO-8-AP-120-DP-1-DF</t>
  </si>
  <si>
    <t>12D-12'</t>
  </si>
  <si>
    <t>BMRLED-500-80-35-ASO-12-AP-120-DP-1-DF</t>
  </si>
  <si>
    <t>13-60'</t>
  </si>
  <si>
    <t>BMRLED-500-80-35-ASO-60-AP-120-DP-2-DF</t>
  </si>
  <si>
    <t>13A-59'</t>
  </si>
  <si>
    <t>BMRLED-500-80-35-ASO-59-AP-120-DP-2-DF</t>
  </si>
  <si>
    <t>14-4'</t>
  </si>
  <si>
    <t>BMDLED-1000-80-35-SO-4-W-120-DP-1-CTS(36)</t>
  </si>
  <si>
    <t>14A-8'</t>
  </si>
  <si>
    <t>BMDLED-1000-80-35-SO-8-W-120-DP-1-CTS(36)</t>
  </si>
  <si>
    <t>16-20'</t>
  </si>
  <si>
    <t>BMRLED-750-80-35-FL-20-W-120-DP-1-DF</t>
  </si>
  <si>
    <t>16A-16'</t>
  </si>
  <si>
    <t>BMRLED-750-80-35-FL-16-W-120-DP-1-DF</t>
  </si>
  <si>
    <t>BRLED-1000-90-35-FL-10-W-120-DP-1-DS</t>
  </si>
  <si>
    <t>N2</t>
  </si>
  <si>
    <t>N3</t>
  </si>
  <si>
    <t>TB3DLED</t>
  </si>
  <si>
    <t>TB3LED</t>
  </si>
  <si>
    <t>MINLED-4</t>
  </si>
  <si>
    <t>SLMLED-VL</t>
  </si>
  <si>
    <t>B3LED-2</t>
  </si>
  <si>
    <t>ZESQWDI</t>
  </si>
  <si>
    <t>PERFKT-CCL</t>
  </si>
  <si>
    <t>12</t>
  </si>
  <si>
    <t>D-12'</t>
  </si>
  <si>
    <t>SCULPT-10'</t>
  </si>
  <si>
    <t>TB3WDILED</t>
  </si>
  <si>
    <t>TB3WDLED</t>
  </si>
  <si>
    <t>G @ 4'</t>
  </si>
  <si>
    <t>BMRLED-700-80-40-FL-4-W-UNV-DP-1-DF</t>
  </si>
  <si>
    <t>LS2-8' EM</t>
  </si>
  <si>
    <t>LS2-4'</t>
  </si>
  <si>
    <t>LS2-4' EM</t>
  </si>
  <si>
    <t>CLKLED-700-80-30-SO-5-W-UNV-DP-1-AC-FW(6)</t>
  </si>
  <si>
    <t>CLKLED-700-80-30-SO-13-W-UNV-DP-1-AC-FW(6)</t>
  </si>
  <si>
    <t>CLKLED-700-80-30-SO-14-W-UNV-DP-1-AC-FW(6)</t>
  </si>
  <si>
    <t>CLKLED-700-80-30-SO-15-W-UNV-DP-1-AC-FW(6)</t>
  </si>
  <si>
    <t>CLKLED-700-80-30-SO-19-W-UNV-DP-1-AC-FW(6)</t>
  </si>
  <si>
    <t>LT53/04'-22ND</t>
  </si>
  <si>
    <t>B2SQDLED-400-80-30-SO-4'-W-120-DP-1-CA(48")-C(6" BLANKS ON EACH END)</t>
  </si>
  <si>
    <t>CLKLED-700-80-30-SO-8-W-UNV-DP-1-AC-FW(6)</t>
  </si>
  <si>
    <t>CLKLED-700-80-30-SO-12-W-UNV-DP-1-AC-FW(6)</t>
  </si>
  <si>
    <t>CLKLED-700-80-30-SO-16-W-UNV-DP-1-AC-FW(6)</t>
  </si>
  <si>
    <t>CLKLED-700-80-30-SO-18-W-UNV-DP-1-AC-FW(6)</t>
  </si>
  <si>
    <t>LT44/06'-23RD</t>
  </si>
  <si>
    <t>BMSLED-400-90-30-SO-6-BLK-120-DP-1-SBS</t>
  </si>
  <si>
    <t>LT53/04'-23RD</t>
  </si>
  <si>
    <t>CLKLED-700-80-30-SO-4-W-UNV-DP-1-AC-FW(6)</t>
  </si>
  <si>
    <t>BDLEDPAT-OPR-90(1)-400-80-30-SO-8-EX-W-120-DP-1-CA(48)</t>
  </si>
  <si>
    <t>BDLEDPAT-OPR-90(2)-400-80-30-SO-12-EX-W-120-DP-1-CA(48)</t>
  </si>
  <si>
    <t>LT53/04'-24TH</t>
  </si>
  <si>
    <t>LT44/06'-24TH</t>
  </si>
  <si>
    <t>CLKLED-700-80-30-SO-6-W-UNV-DP-1-AC-FW(6)</t>
  </si>
  <si>
    <t>CLKLED-700-80-30-SO-9-W-UNV-DP-1-AC-FW(6)</t>
  </si>
  <si>
    <t>LT47/14'-25TH</t>
  </si>
  <si>
    <t>LT47/20'-25TH</t>
  </si>
  <si>
    <t>LT47/24'-25TH</t>
  </si>
  <si>
    <t>LT47/44'-25TH</t>
  </si>
  <si>
    <t>LT53/04'-25TH</t>
  </si>
  <si>
    <t>LT53/04'-26TH</t>
  </si>
  <si>
    <t>CLKLED-700-80-30-SO-19'-W-UNV-DP-1-AC-FW(6)</t>
  </si>
  <si>
    <t>L-01.4-3'</t>
  </si>
  <si>
    <t>L-01.11-3'</t>
  </si>
  <si>
    <t>L-01.5-4'</t>
  </si>
  <si>
    <t>L-04-14'</t>
  </si>
  <si>
    <t>L7-28FT</t>
  </si>
  <si>
    <t>WWR-SL-400-80-40-28-W-UNV-DP-1-TB9</t>
  </si>
  <si>
    <t>BB-2X4</t>
  </si>
  <si>
    <t>SCD-500-80-35-FL-2X4-C(SW-6594)-277-DP-1-CA(36)</t>
  </si>
  <si>
    <t>CCH-SL-1100-80-30-CP(41')-W-UNV-DP-1-C</t>
  </si>
  <si>
    <t>DAYCLED-24-4000-80-40-SO-C(ANTIMICROBIAL)-120-DP-1-TB9</t>
  </si>
  <si>
    <t>AFTER_SALES</t>
  </si>
  <si>
    <t>C12</t>
  </si>
  <si>
    <t>WWR-SL-400-90-30-2'-W-277-DP-1-DS</t>
  </si>
  <si>
    <t>SCDPAT-ASO-60-400-80-35-FL-36-EX-W-UNV-DP-1-CTS(36)</t>
  </si>
  <si>
    <t>SCDPAT-ASO-60-400-80-35-FL-30-EX-W-UNV-DP-1-CTS(36)</t>
  </si>
  <si>
    <t>SCDPAT-ASO-60-400-80-35-FL-48-EX-W-UNV-DP-1-CTS(36)</t>
  </si>
  <si>
    <t>DO NOT SHIP B4 FEB 1ST, 2019</t>
  </si>
  <si>
    <t>L11E</t>
  </si>
  <si>
    <t>L13</t>
  </si>
  <si>
    <t>SP00000-BDLED-125-80-35-SO-5-AP-UNV-DP-1-CA(48)-C(AP CANOS &amp; PWR CORD)</t>
  </si>
  <si>
    <t>L13E</t>
  </si>
  <si>
    <t>SP00000-BDLED-125-80-35-SO-5-AP-UNV-DP-1-CA(48)-B1(BSL10LST)-C(AP CANOS &amp; PWR CORD)</t>
  </si>
  <si>
    <t>SCDM-4'-(4)-800-90-TW2750-D55-BLK-C(HS512W1186)-UNV-0(DALIDT6)-CA(72)-LBC</t>
  </si>
  <si>
    <t>STENCL-STFD</t>
  </si>
  <si>
    <t>SCDM</t>
  </si>
  <si>
    <t>BMRVLEDPAT</t>
  </si>
  <si>
    <t>A-22'</t>
  </si>
  <si>
    <t>F-22'EM1</t>
  </si>
  <si>
    <t>F20-126'</t>
  </si>
  <si>
    <t>F2-124'</t>
  </si>
  <si>
    <t>F2-132'</t>
  </si>
  <si>
    <t>F2-131'</t>
  </si>
  <si>
    <t>F2-12'EM</t>
  </si>
  <si>
    <t>F-22'EM2</t>
  </si>
  <si>
    <t>1</t>
  </si>
  <si>
    <t>4</t>
  </si>
  <si>
    <t>7</t>
  </si>
  <si>
    <t>10</t>
  </si>
  <si>
    <t>B2LED-10</t>
  </si>
  <si>
    <t>A-12'</t>
  </si>
  <si>
    <t>B2LED-12</t>
  </si>
  <si>
    <t>G1/FL TB15</t>
  </si>
  <si>
    <t>SCR-500-80-40-2M-2X2-W-UNV-DP-1-TB15</t>
  </si>
  <si>
    <t>G1/FLEM TB15</t>
  </si>
  <si>
    <t>SCR-500-80-40-2M-2X2-W-UNV-DP-1-TB15-B1(BSL10LST)</t>
  </si>
  <si>
    <t>H-8'</t>
  </si>
  <si>
    <t>L11-10' DF</t>
  </si>
  <si>
    <t>BMRLED-500-90-35-FL-10'-W-277-DP-1-DF</t>
  </si>
  <si>
    <t>LT103 PAT 2-68'</t>
  </si>
  <si>
    <t>LT103 PAT 3-72'</t>
  </si>
  <si>
    <t>LT103 PAT 4-124'</t>
  </si>
  <si>
    <t>SP18369-WWR-SL-750-80-35-L-20'-W-UNV-DP-1-DS-C(1 LONG SIDE D)</t>
  </si>
  <si>
    <t>WALL WASH NPI</t>
  </si>
  <si>
    <t>CCH-SL-1100-80-35-CL(6')-W-UNV-DP-1-C</t>
  </si>
  <si>
    <t>CCH-SL-1100-80-35-CL(14')-W-UNV-DP-1-C</t>
  </si>
  <si>
    <t>Count of Line</t>
  </si>
  <si>
    <t>B2LED-16</t>
  </si>
  <si>
    <t>TB2WDILEDPAT</t>
  </si>
  <si>
    <t>SCULPT-3' 10"</t>
  </si>
  <si>
    <t>BMRLED-750-80-30-FL-10-C(RAL7047)-UNV-DP-1-DF</t>
  </si>
  <si>
    <t>CP</t>
  </si>
  <si>
    <t>104-4'</t>
  </si>
  <si>
    <t>ARWLED-750-80-40-S-4-W-UNV-DP-1</t>
  </si>
  <si>
    <t>Note:***Do not deliver before January 7, 2019****</t>
  </si>
  <si>
    <t>106-4'</t>
  </si>
  <si>
    <t>BBRLED-1000-80-40-FL-4-W-UNV-DP-1-TB15</t>
  </si>
  <si>
    <t>FN-14'</t>
  </si>
  <si>
    <t>BRLED-1000-90-35-FL-4-W-120-DP-1-DS</t>
  </si>
  <si>
    <t>B2SQDLED-1000-90-35-SO-4-AP-120-DP-1-CA(36")</t>
  </si>
  <si>
    <t>HARVARD NPI - MUST DO ON TIME!!!_x001E_RE-SCHEDULED TO NOV 29th (from 11/09) - PER FAIZ</t>
  </si>
  <si>
    <t>ARSLED-800-80-30-S-6-W-UNV-DP-1-S</t>
  </si>
  <si>
    <t>B3LED-84'</t>
  </si>
  <si>
    <t>B4LED-20'</t>
  </si>
  <si>
    <t>W3-ALT-6'</t>
  </si>
  <si>
    <t>ZESQWDI-SL 25/75-1050-80-30-MSO-6-W-UNV-MD-1</t>
  </si>
  <si>
    <t>W4-ALT-8'</t>
  </si>
  <si>
    <t>ZESQWDI-SL 25/75-1050-80-30-MSO-8-W-UNV-MD-1</t>
  </si>
  <si>
    <t>W5-ALT</t>
  </si>
  <si>
    <t>ZESQWDI-SL 25/75-1050-80-30-MSO-4-W-UNV-MD-1</t>
  </si>
  <si>
    <t>A-NIV5</t>
  </si>
  <si>
    <t>B3RLED-SL-750-80-35-FL-10-W-120-DP-1-TB15</t>
  </si>
  <si>
    <t>RELEASE 1 - TYPE A &amp; A1 - ON-SITE FOR JANUARY 28TH_x001E_RELEASE 2 - TYPE B4, B6, B8, M4, M6, M8 - ON-SITE FOR FEBRUARY 11TH</t>
  </si>
  <si>
    <t>A1-NIV5</t>
  </si>
  <si>
    <t>B3RLED-SL-750-80-35-FL-5-W-120-DP-1-TB15</t>
  </si>
  <si>
    <t>B4-NIV5</t>
  </si>
  <si>
    <t>TWRWLED-SL 90/10-1000-80-35-SO-4-W-120-DP-1</t>
  </si>
  <si>
    <t>B6-NIV5</t>
  </si>
  <si>
    <t>TWRWLED-SL 90/10-1000-80-35-SO-6-W-120-DP-1</t>
  </si>
  <si>
    <t>B8-NIV5</t>
  </si>
  <si>
    <t>TWRWLED-SL 90/10-1000-80-35-SO-8-W-120-DP-1</t>
  </si>
  <si>
    <t>M4-NIV5</t>
  </si>
  <si>
    <t>TWRLED-SL 90/10-1250-80-35-SO-4-W-120-DP-1-CTS(36)</t>
  </si>
  <si>
    <t>M6-NIV5</t>
  </si>
  <si>
    <t>TWRLED-SL 90/10-1250-80-35-SO-6-W-120-DP-1-CTS(36)</t>
  </si>
  <si>
    <t>A-NIV6</t>
  </si>
  <si>
    <t>A1-NIV6</t>
  </si>
  <si>
    <t>B4-NIV6</t>
  </si>
  <si>
    <t>B6-NIV6</t>
  </si>
  <si>
    <t>B8-NIV6</t>
  </si>
  <si>
    <t>M4-NIV6</t>
  </si>
  <si>
    <t>M6-NIV6</t>
  </si>
  <si>
    <t>M8-NIV6</t>
  </si>
  <si>
    <t>TWRLED-SL 90/10-1250-80-35-SO-8-W-120-DP-1-CTS(36)</t>
  </si>
  <si>
    <t>NPI-N17020-01</t>
  </si>
  <si>
    <t>B2LED-5</t>
  </si>
  <si>
    <t>AIRLED-4</t>
  </si>
  <si>
    <t>NPI-N17020-02</t>
  </si>
  <si>
    <t>B2LED-3</t>
  </si>
  <si>
    <t>SCULPT-48</t>
  </si>
  <si>
    <t>B3LED-12'</t>
  </si>
  <si>
    <t>B2LED-14</t>
  </si>
  <si>
    <t>Asymmetric (CNC)</t>
  </si>
  <si>
    <t>SAW Cartridge</t>
  </si>
  <si>
    <t>Job.no</t>
  </si>
  <si>
    <t>FOR IS team</t>
  </si>
  <si>
    <t>SCRMLO</t>
  </si>
  <si>
    <t>SP16169(2)-WBRLED-750-30-S-12'-W-UNV-DP-1-DS-TF</t>
  </si>
  <si>
    <t>NOT B4 01/14/2019</t>
  </si>
  <si>
    <t>L-4'</t>
  </si>
  <si>
    <t>ZELED-SL 0/100-900-80-40-MSO-4-AP-UNV-MD-1-CA(36)</t>
  </si>
  <si>
    <t>F-4'</t>
  </si>
  <si>
    <t>I-20'</t>
  </si>
  <si>
    <t>SCRPAT-ASO-60.01+120-500-80-40-2M-20-NL-W-UNV-DP-1-D-C(X PATTERN, 10' X 10')</t>
  </si>
  <si>
    <t>J-12</t>
  </si>
  <si>
    <t>SCDI-300-500-80-40-BW-FL-12'-W-UNV-DP-1-CA(36)</t>
  </si>
  <si>
    <t>SKVLED-14-3200-80-40-2XVL-RE-W-UNV-DP-1-TB15</t>
  </si>
  <si>
    <t>SKVLED-14-3200-80-40-2XVL-RE-W-UNV-DP-1-TB15-C(NLIGHT POWER PACK - NPP16-D)</t>
  </si>
  <si>
    <t>F21</t>
  </si>
  <si>
    <t>SKVLED-14-4500-80-40-2XVL-RE-W-UNV-DP-1-TB15</t>
  </si>
  <si>
    <t>F25</t>
  </si>
  <si>
    <t>SKVLED-14-2400-80-40-2XVL-RE-W-UNV-DP-1-TB15</t>
  </si>
  <si>
    <t>N25</t>
  </si>
  <si>
    <t>SKVLED-14-2400-80-40-2XVL-RE-W-UNV-DP-1-TB15-C(NLIGHT POWER PACK - NPP16-D)</t>
  </si>
  <si>
    <t>N27</t>
  </si>
  <si>
    <t>N31</t>
  </si>
  <si>
    <t>N32</t>
  </si>
  <si>
    <t>F20-50</t>
  </si>
  <si>
    <t>AKIN GUMP - VERY URGENT!!</t>
  </si>
  <si>
    <t>TB2LED-12'</t>
  </si>
  <si>
    <t>Jessica Pasternyk</t>
  </si>
  <si>
    <t>Rohan Srivastava</t>
  </si>
  <si>
    <t>Anil Surendra Sanchara</t>
  </si>
  <si>
    <t>Joshua Zimet</t>
  </si>
  <si>
    <t>Stan Buyansky</t>
  </si>
  <si>
    <t>Zahra Vatani</t>
  </si>
  <si>
    <t>Tajinder Singh</t>
  </si>
  <si>
    <t>Philip Halsey</t>
  </si>
  <si>
    <t>Gagandeep Singh</t>
  </si>
  <si>
    <t>Rajithan Sivapatharajahon</t>
  </si>
  <si>
    <t>Daljit Singh</t>
  </si>
  <si>
    <t>Jessica Kennedy</t>
  </si>
  <si>
    <t>Sacha Lempka</t>
  </si>
  <si>
    <t>Robert Lipura</t>
  </si>
  <si>
    <t>George Bacalla</t>
  </si>
  <si>
    <t>Ilan Weintraub</t>
  </si>
  <si>
    <t>G-4'</t>
  </si>
  <si>
    <t>Christina Torok</t>
  </si>
  <si>
    <t>F11-6'</t>
  </si>
  <si>
    <t>Shivam Gandhi</t>
  </si>
  <si>
    <t>FS-7'</t>
  </si>
  <si>
    <t>GPRLED-EX2W-750-80-35-RG2-7'-W-277-LT(L3D)-1-DF</t>
  </si>
  <si>
    <t>FS-9'</t>
  </si>
  <si>
    <t>GPRLED-EX2W-750-80-35-RG2-9'-W-277-LT(L3D)-1-DF</t>
  </si>
  <si>
    <t>FS-12'</t>
  </si>
  <si>
    <t>GPRLED-EX2W-750-80-35-RG2-12'-W-277-LT(L3D)-1-DF</t>
  </si>
  <si>
    <t>FS-13'</t>
  </si>
  <si>
    <t>GPRLED-EX2W-750-80-35-RG2-13'-W-277-LT(L3D)-1-DF</t>
  </si>
  <si>
    <t>FS-14'</t>
  </si>
  <si>
    <t>GPRLED-EX2W-750-80-35-RG2-14'-W-277-LT(L3D)-1-DF</t>
  </si>
  <si>
    <t>FS-19'</t>
  </si>
  <si>
    <t>GPRLED-EX2W-750-80-35-RG2-19'-W-277-LT(L3D)-1-DF</t>
  </si>
  <si>
    <t>SP18368(2)-SLLED-SL 55/45-1500-80-35-SM-8-AP-120-DP-2-CA(36)-C(4.5" AP CANOS &amp; PWR CORD)</t>
  </si>
  <si>
    <t>LT-04</t>
  </si>
  <si>
    <t>LT-05</t>
  </si>
  <si>
    <t>LT-14</t>
  </si>
  <si>
    <t>LT-05-CABANA</t>
  </si>
  <si>
    <t>LT-04A</t>
  </si>
  <si>
    <t>LT-04B</t>
  </si>
  <si>
    <t>H1-12'</t>
  </si>
  <si>
    <t>TB2DILED-600-400-80-30-SL-SO-12'-BLK-UNV-DP-1-CA(24)</t>
  </si>
  <si>
    <t>H2-4'</t>
  </si>
  <si>
    <t>BMRLED-500-80-30-RG-4'-W-UNV-DP-1-TG9-CP</t>
  </si>
  <si>
    <t>H4-14'</t>
  </si>
  <si>
    <t>ZELED-SL 65/35-750-80-30-MSO-14-AP-UNV-MD-2A/B-CA(24)</t>
  </si>
  <si>
    <t>LT19/04'-22ND</t>
  </si>
  <si>
    <t>WWS-SL-500-80-30-L-4'-BLK-120-DP-1-SC-C(W/ KNOCKOUT FOR CONDUIT POWER FEED)</t>
  </si>
  <si>
    <t>LT19/04'-23ND</t>
  </si>
  <si>
    <t>LT19/04'-24TH</t>
  </si>
  <si>
    <t>LT19/04'-25TH</t>
  </si>
  <si>
    <t>LT49/28'X12' RECT-25TH</t>
  </si>
  <si>
    <t>LT19/04'-26TH</t>
  </si>
  <si>
    <t>2-4'</t>
  </si>
  <si>
    <t>STSLF-SO-400-80-35-4-BLK-UNV-MD-2-S-AC(2)-D35-BLK</t>
  </si>
  <si>
    <t>L2A-16'</t>
  </si>
  <si>
    <t>STFC-NO-DSO(16'-400)-90-35-AX(1)-W-UNV-MD-1-CA(36")-RC</t>
  </si>
  <si>
    <t>L2B-24'</t>
  </si>
  <si>
    <t>STFC-NO-DSO(24'-400)-90-35-AL(4)-W-UNV-MD-1-CA(36")-RC</t>
  </si>
  <si>
    <t>L2C52'</t>
  </si>
  <si>
    <t>STFC-NO-DSO(52'-400)-90-35-AL(4)+AT(4)-W-UNV-MD-1-CA(36")-RC</t>
  </si>
  <si>
    <t>L4A-6'</t>
  </si>
  <si>
    <t>WWR-SL-500-90-35-6'-W-UNV-DP-1-DS</t>
  </si>
  <si>
    <t>L4B-8'</t>
  </si>
  <si>
    <t>WWR-SL-500-90-35-8'-W-UNV-DP-1-DS</t>
  </si>
  <si>
    <t>L4C-12'</t>
  </si>
  <si>
    <t>WWR-SL-500-90-35-12'-W-UNV-DP-1-DS</t>
  </si>
  <si>
    <t>SP18369-WWR-SL-750-80-35-L-10'-W-UNV-DP-1-TG9</t>
  </si>
  <si>
    <t>SP18369-WWR-SL-750-80-35-L-11'8"-C(ROCKFON723)-UNV-DP-1-TG9</t>
  </si>
  <si>
    <t>SP18369-WWR-SL-750-80-35-L-6'-W-UNV-DP-1-DS</t>
  </si>
  <si>
    <t>SP18369-WWR-SL-750-80-35-L-10'-W-UNV-DP-1-DS-C(1 LONG SIDE D)</t>
  </si>
  <si>
    <t>SP18369-WWR-SL-750-80-35-L-18'-W-UNV-DP-1-DS-C(1 LONG SIDE D)</t>
  </si>
  <si>
    <t>SP18369-WWR-SL-750-80-35-L-14'-W-UNV-DP-1-DS-C(1 LONG SIDE D)</t>
  </si>
  <si>
    <t>SP18369-WWR-SL-750-80-35-L-4'-W-UNV-DP-1-DS-C(1 LONG SIDE D)</t>
  </si>
  <si>
    <t>SP18276-SCR-350-80-35-FL-18-W-UNV-DP-1-DS-C(ANGLED ENDS)</t>
  </si>
  <si>
    <t>SP18276-SCR-350-80-35-FL-46'5"-W-UNV-DP-1-DS-C(ANGLED ENDS)</t>
  </si>
  <si>
    <t>BMPRLED-750-80-35-RG3-7'10 3/8"-W-UNV-DP-1-DS-TS(1)</t>
  </si>
  <si>
    <t>SP18276-SCPLED-OPRI(74°+50°+130°+106°)-350-80-35-FL-72'2 1/8"-EX-BLK-UNV-DP-1-TG9</t>
  </si>
  <si>
    <t>C1-S1</t>
  </si>
  <si>
    <t>LD2-10</t>
  </si>
  <si>
    <t>SP18210(2)-LTLED-SL 23/77-1000-80-35-PL-10-AP-120-DP-1-CA(48)</t>
  </si>
  <si>
    <t>L17</t>
  </si>
  <si>
    <t>SK-10003-CIR-AL(7' 10 1/4")-700-80-40-SO-W-UNV-DP-1-DF</t>
  </si>
  <si>
    <t>L20A</t>
  </si>
  <si>
    <t>CCH-SL-700-90-TC1680-CP(26)-W-UNV-DMX-1-C</t>
  </si>
  <si>
    <t>L21-A</t>
  </si>
  <si>
    <t>SK-18031-ARC-AL(353 7/16")-700-80-40-SO-W-UNV-DP-1-DF</t>
  </si>
  <si>
    <t>L21-B</t>
  </si>
  <si>
    <t>SK-18031-ARC-AL(494 13/16")-700-80-40-SO-W-UNV-DP-1-DF</t>
  </si>
  <si>
    <t>L21-C</t>
  </si>
  <si>
    <t>SK-18031-ARC-AL(424 1/8")-700-80-40-SO-W-UNV-DP-1-DF</t>
  </si>
  <si>
    <t>L21-D</t>
  </si>
  <si>
    <t>L23-A</t>
  </si>
  <si>
    <t>SCRPAT-OPR-90(3)-500-80-40-FL-10' 5/16"-NL-W-UNV-DP-1-DF</t>
  </si>
  <si>
    <t>L23-B</t>
  </si>
  <si>
    <t>SCRPAT-OPR-90(3)-500-80-40-FL-9' 5 7/8"-NL-W-UNV-DP-1-DF</t>
  </si>
  <si>
    <t>L23-C</t>
  </si>
  <si>
    <t>SCRPAT-OPR-90(10)-500-80-40-FL-63' 9 5/16"-NL-W-UNV-DP-1-DF</t>
  </si>
  <si>
    <t>L23-D</t>
  </si>
  <si>
    <t>SCRPAT-OPR-90(10)-500-80-40-FL-54' 6 7/16"-NL-W-UNV-DP-1-DF</t>
  </si>
  <si>
    <t>L23-E</t>
  </si>
  <si>
    <t>SCRPAT-OPR-90(3)-500-80-40-FL-14' 6 3/4"-NL-W-UNV-DP-1-DF</t>
  </si>
  <si>
    <t>L23-F</t>
  </si>
  <si>
    <t>SCRPAT-OPR-90(3)-500-80-40-FL-11' 7 1/2"-NL-W-UNV-DP-1-DF</t>
  </si>
  <si>
    <t>L31</t>
  </si>
  <si>
    <t>STFC-I(22-175)-DSO(22-200)-80-40-AL(6)+AX(1)-W-UNV-MD-1-CA(36)-RC</t>
  </si>
  <si>
    <t>L32</t>
  </si>
  <si>
    <t>STFC-I(28-175)-DSO(28-200)-80-40-AL(6)+AX(1)-W-UNV-MD-1-CA(36)-RC</t>
  </si>
  <si>
    <t>L33</t>
  </si>
  <si>
    <t>L34</t>
  </si>
  <si>
    <t>L35</t>
  </si>
  <si>
    <t>F3EM 10'</t>
  </si>
  <si>
    <t>F2 34'</t>
  </si>
  <si>
    <t>F2EM 34'</t>
  </si>
  <si>
    <t>F2 20'</t>
  </si>
  <si>
    <t>F2 24'</t>
  </si>
  <si>
    <t>F2EM 24'</t>
  </si>
  <si>
    <t>F2 18'</t>
  </si>
  <si>
    <t>F2EM 18'</t>
  </si>
  <si>
    <t>F2 16'</t>
  </si>
  <si>
    <t>F2EM 16'</t>
  </si>
  <si>
    <t>F3 8'</t>
  </si>
  <si>
    <t>F3(1S) 8'</t>
  </si>
  <si>
    <t>F3EM(1S) 8'</t>
  </si>
  <si>
    <t>F2(1S) 8'</t>
  </si>
  <si>
    <t>F2M(1S) 8'</t>
  </si>
  <si>
    <t>F2(2S) 8'</t>
  </si>
  <si>
    <t>F2EM(2S) 8'</t>
  </si>
  <si>
    <t>F3EM 8'</t>
  </si>
  <si>
    <t>F2(2S) 16'</t>
  </si>
  <si>
    <t>F2(2S)EM 16'</t>
  </si>
  <si>
    <t>F2(2S)EM 12'</t>
  </si>
  <si>
    <t>F10EM 8'</t>
  </si>
  <si>
    <t>Picked - Short</t>
  </si>
  <si>
    <t>Jatin Patel</t>
  </si>
  <si>
    <t>STENCL-4</t>
  </si>
  <si>
    <t>NPI-N18008-SKPE-10004-SL60/40-CIR-AL# 12' 6.75"-1000-80-35-SO-W-UNV-D-1-CA(36)</t>
  </si>
  <si>
    <t>TB2DILED-400-400-80-35-SO-SO-4-W-UNV-DP-1-CA(36)</t>
  </si>
  <si>
    <t>BMRLED-400-80-35-FL-4-W-UNV-DP-1-DF</t>
  </si>
  <si>
    <t>R8</t>
  </si>
  <si>
    <t>BMRLED-400-80-35-FL-4-W-UNV-DP-1-TB9</t>
  </si>
  <si>
    <t>R3V</t>
  </si>
  <si>
    <t>BMRVLED-400-80-35-SO-4-W-UNV-DP-1-DF</t>
  </si>
  <si>
    <t>2X2</t>
  </si>
  <si>
    <t>DL1 @ 6'-GROUND FLOOR</t>
  </si>
  <si>
    <t>PWWLED-500-80-35-S-6-W-UNV-DP-1</t>
  </si>
  <si>
    <t>DL1A @ 2'-GROUND FLOOR</t>
  </si>
  <si>
    <t>PWWLED-500-80-35-S-2-W-UNV-DP-1</t>
  </si>
  <si>
    <t>AL5 @ 12'- FLOOR 1</t>
  </si>
  <si>
    <t>BBRLED-500-80-35-RG-12-CB20934(3)-W-120-DP-2-TG9</t>
  </si>
  <si>
    <t>BL1 @ 6' - FLOOR 1</t>
  </si>
  <si>
    <t>SL2HLED-2XSL-1000-1000-80-35-VL-6-AP-UNV-DP-1-CA(108)-C(9' CABLE &amp; 20' POWER CORD)</t>
  </si>
  <si>
    <t>BL2 @ 8' - FLOOR 1</t>
  </si>
  <si>
    <t>SL2LLED-2XSL-1000-500-80-35-VL-8-W-UNV-DP-1-CT9(36)</t>
  </si>
  <si>
    <t>BL2 @ 8' EM - FLOOR 1</t>
  </si>
  <si>
    <t>SL2LLED-2XSL-1000-500-80-35-VL-8-W-UNV-DP-1+E(1)-CT9(36)</t>
  </si>
  <si>
    <t>CL1 &amp; 8.5'X17' - FLOOR 1</t>
  </si>
  <si>
    <t>CCH-SL-1100-80-35-CL(26)-W-UNV-DP-1+E(2)-AC</t>
  </si>
  <si>
    <t>CL1 @ 20'X17' - FLOOR 1</t>
  </si>
  <si>
    <t>CCH-SL-1100-80-35-CL(37)-W-UNV-DP-1+E(2)-AC</t>
  </si>
  <si>
    <t>DL1 @ 6' - FLOOR 1</t>
  </si>
  <si>
    <t>BL1 @ 6'- FLOOR 2</t>
  </si>
  <si>
    <t>BL1C @ 4' - FLOOR 2</t>
  </si>
  <si>
    <t>SL2HLED-2XSL-1000-1000-80-35-VL-4-AP-UNV-DP-1-CA(108)-C(9' CABLE &amp; 20' POWER CORD)</t>
  </si>
  <si>
    <t>BL1D @ 8' - FLOOR  2</t>
  </si>
  <si>
    <t>SL2HLED-2XSL-1000-1000-80-35-VL-8-AP-UNV-DP-1-CA(108)-C(9' CABLE &amp; 20' POWER CORD)</t>
  </si>
  <si>
    <t>BL2 @ 8' - FLOOR 2</t>
  </si>
  <si>
    <t>BL2 @ 8' EM - FLOOR 2</t>
  </si>
  <si>
    <t>BL2A @ 8' - FLOOR 2</t>
  </si>
  <si>
    <t>SL2LLED-2XSL-1000-250-80-35-VL-8-W-UNV-DP-1-CT9(36)</t>
  </si>
  <si>
    <t>BL2B @ 12' - FLOOR 2</t>
  </si>
  <si>
    <t>SL2LLED-2XSL-1000-500-80-35-VL-12-W-UNV-DP-1-CT9(36)</t>
  </si>
  <si>
    <t>DL1 @ 6' - FLOOR 2</t>
  </si>
  <si>
    <t>BL1B @ 12' - FLOOR 3</t>
  </si>
  <si>
    <t>SL2HLED-2XSL-1000-1000-80-35-VL-12-AP-UNV-DP-1-CA(72)-C(35' POWER CORD)</t>
  </si>
  <si>
    <t>BL1B @ 12' EM - FLOOR 3</t>
  </si>
  <si>
    <t>SL2HLED-2XSL-1000-1000-80-35-VL-12-AP-UNV-DP-1+E(1)-CA(72)-C(35' POWER CORD)</t>
  </si>
  <si>
    <t>BL1D @ 8' - FLOOR 3</t>
  </si>
  <si>
    <t>SL2HLED-2XSL-1000-1000-80-35-VL-8-W-UNV-DP-1-CT9(108)-C(9' CABLE &amp; 20' POWER CORD)</t>
  </si>
  <si>
    <t>BL1D @ 8' EM - FLOOR 3</t>
  </si>
  <si>
    <t>SL2HLED-2XSL-1000-1000-80-35-VL-8-W-UNV-DP-1+E(1)-CT9(108)-C(9' CABLE &amp; 20' POWER CORD)</t>
  </si>
  <si>
    <t>NPI-15049-SL-500-80-35-L-16-W-UNV-DP-1-ST</t>
  </si>
  <si>
    <t>PL1</t>
  </si>
  <si>
    <t>STFI-I(30'-700)-90-27-AL(4)-W-UNV-MD-1-CA(36")-RC</t>
  </si>
  <si>
    <t>PL1A</t>
  </si>
  <si>
    <t>STFI-I(36'-700)-90-27-AL(4)+AI(2)-W-UNV-MD-1-CA(36")-RC</t>
  </si>
  <si>
    <t>PL2-14'10 1/2"X13'10 1/4"</t>
  </si>
  <si>
    <t>SCDIPAT-REC-90(4)-500-500-90-27-NO-FL-58'-EX-W-UNV-DP-1-CA(36)</t>
  </si>
  <si>
    <t>PL4-19'3"X48'3"</t>
  </si>
  <si>
    <t>SCDPAT-REC-90(4)-300-90-27-FL-135'-NL-W-UNV-DP-1-CA(36)</t>
  </si>
  <si>
    <t>RL1</t>
  </si>
  <si>
    <t>RL2-20'5 7/8" X 10'</t>
  </si>
  <si>
    <t>SCRPAT-REC-90(4)-500-80-27-FL-60'11 7/8"-EX-W-UNV-DP-1-DS</t>
  </si>
  <si>
    <t>RL2A-18'7 1/2"X10'</t>
  </si>
  <si>
    <t>SCRPAT-REC-90(4)-500-80-27-FL-57'3"-EX-W-UNV-DP-1-DS</t>
  </si>
  <si>
    <t>TRUE Total</t>
  </si>
  <si>
    <t>L1C-A-4'</t>
  </si>
  <si>
    <t>BBRLED-500-80-30-FL-4-W-UNV-DP-1-TB15</t>
  </si>
  <si>
    <t>Note:*****Relahe et Livraison pour debut Janvier 2019 et pas avant*****</t>
  </si>
  <si>
    <t>L1C-B-8'</t>
  </si>
  <si>
    <t>BBRLED-500-80-30-FL-8-W-UNV-DP-1-TB15</t>
  </si>
  <si>
    <t>L1B-A-4'</t>
  </si>
  <si>
    <t>BBRLED-1000-80-30-FL-4-W-UNV-DP-1-TB15</t>
  </si>
  <si>
    <t>L1G-A-4'</t>
  </si>
  <si>
    <t>BBRLED-1000-80-30-FL-4-W-UNV-DP-1-DF</t>
  </si>
  <si>
    <t>L1G-B-8'</t>
  </si>
  <si>
    <t>BBRLED-1000-80-30-FL-8-W-UNV-DP-1-DF</t>
  </si>
  <si>
    <t>L2G-A-4'</t>
  </si>
  <si>
    <t>BBRLED-500-80-30-FL-4-W-UNV-DP-1-DF</t>
  </si>
  <si>
    <t>L2G-B-8'</t>
  </si>
  <si>
    <t>BBRLED-500-80-30-FL-8-W-UNV-DP-1-DF</t>
  </si>
  <si>
    <t>L7-4'</t>
  </si>
  <si>
    <t>BBRLED-750-80-30-FL-4-W-UNV-DP-1-DF</t>
  </si>
  <si>
    <t>L7-B-8'</t>
  </si>
  <si>
    <t>BBRLED-750-80-30-FL-8-W-UNV-DP-1-TB15</t>
  </si>
  <si>
    <t>L7-1-4'</t>
  </si>
  <si>
    <t>BBRLED-750-80-30-FL-4-W-UNV-DP-1-TB15</t>
  </si>
  <si>
    <t>BBRLED-750-80-30-FL-8-W-UNV-DP-1-DF</t>
  </si>
  <si>
    <t>S-EXT-4'</t>
  </si>
  <si>
    <t>WBRLED-750-80-40-S-4-W-UNV-DP-1-D</t>
  </si>
  <si>
    <t>SP18255(4)-BBPRLED-1000-80-TW2750-RG3-4 -W-277-O(ELDOLED)-1-DS-C(NIO EZ-CCT. NLIGHT)</t>
  </si>
  <si>
    <t>A2-27' 11 5/8"'</t>
  </si>
  <si>
    <t>BRVLED-400-80-35-SO-27' 11 5/8"-W-UNV-DP-1-DS-C(DS/D)</t>
  </si>
  <si>
    <t>C1-71'</t>
  </si>
  <si>
    <t>CCH-SL-1100-80-35-CL(71')-W-UNV-DP-1+E(4)-AC-C(18'5"X17')</t>
  </si>
  <si>
    <t>J-16'-4'X4'</t>
  </si>
  <si>
    <t>SCDI-100-100-80-40-SO-0.5M-K(4X4)-W-UNV-DP-1-CT9(120)-C(REC, 4' X 4')</t>
  </si>
  <si>
    <t>J1-16'-4'X4'</t>
  </si>
  <si>
    <t>SCDI-200-200-80-40-SO-0.5M-K(4X4)-W-UNV-DP-1-CT9(120)-C(REC, 4' X 4')</t>
  </si>
  <si>
    <t>J2-12'-3'X'3</t>
  </si>
  <si>
    <t>SCDI-400-400-80-40-SO-0.5M-K(3X3)-W-UNV-DP-1-CT9(60)-C(REC, 3' X 3')</t>
  </si>
  <si>
    <t>J3-16'-4'X4'</t>
  </si>
  <si>
    <t>SCDI-150-150-80-40-SO-0.5M-K(4X4)-W-UNV-DP-2-CT9(60)-C(REC, 4' X 4')</t>
  </si>
  <si>
    <t>F10-STAIRS 4TH TO 3RD FL</t>
  </si>
  <si>
    <t>SP18276-SCRPAT-OPR-170°+57.31°-350-80-35-FL-420"-EX-W-UNV-DP-1-DS-C(COMPOUND CORNER FROM LINE 13)</t>
  </si>
  <si>
    <t>Schedule/Ship Complete</t>
  </si>
  <si>
    <t>Lens Date</t>
  </si>
  <si>
    <t>TB2DLEDPAT</t>
  </si>
  <si>
    <t>15</t>
  </si>
  <si>
    <t>B3PLED-7'10 3/8"</t>
  </si>
  <si>
    <t>ACCENT-6</t>
  </si>
  <si>
    <t>SP18434(1)-STD-ML-225-80-30-14-W-UNV-MD-1-CA(48)-RC-C(W/ BLK LOUVER)</t>
  </si>
  <si>
    <t>SP18434(1)-STD-ML-225-80-30-20-W-UNV-MD-1-CA(48)-RC-C(W/ BLK LOUVER)</t>
  </si>
  <si>
    <t>SP18434(1)-STD-ML-225-80-30-24-W-UNV-MD-1-CA(48)-RC-C(W/ BLK LOUVER)</t>
  </si>
  <si>
    <t>SP18434(1)-STD-ML-225-80-30-44-W-UNV-MD-1-CA(48)-RC-C(W/ BLK LOUVER)</t>
  </si>
  <si>
    <t>F5B-54'EMC(24' 9"X31' 8" L-SHAPE)-25TH</t>
  </si>
  <si>
    <t>SCDIPAT-OPR-90-300-300-80-35-NO-0.5M-56' 5"-NL-BLK-UNV-DP-2+E(6)-CA(96)</t>
  </si>
  <si>
    <t>F51-5'3"X34'11 1/2"X8'10"-LEVEL1/2</t>
  </si>
  <si>
    <t>BMRLEDPAT-OPOI-150°+210°-750-80-30-SO-FL-588 1/2 1/2"-EX-W-UNV-DP-1-D</t>
  </si>
  <si>
    <t>F51-10'10"X34'7 1/4"X6'3"-LEVEL1/2</t>
  </si>
  <si>
    <t>BMRLEDPAT-OPOI-150°+210°-750-80-30-SO-FL-620 1/4"-EX-W-UNV-DP-1-D</t>
  </si>
  <si>
    <t>F51-149"X369 3/8"X92"-LEVEL 2/3</t>
  </si>
  <si>
    <t>BMRLEDPAT-OPOI-150°+210°-750-80-30-SO-FL-610 3/8"-EX-W-UNV-DP-1-D</t>
  </si>
  <si>
    <t>F51-141"X375 1/4"X102"-LEVEL 2/3</t>
  </si>
  <si>
    <t>BMRLEDPAT-OPOI-150°+210°-750-80-30-SO-FL-618 1/4"-EX-W-UNV-DP-1-D</t>
  </si>
  <si>
    <t>L37A-2'</t>
  </si>
  <si>
    <t>WBLED-500-80-40-S-2-W-UNV-DP-NL(1)-SA(18)</t>
  </si>
  <si>
    <t>L37A-4'</t>
  </si>
  <si>
    <t>WBLED-500-80-40-S-4-W-UNV-DP-NL(1)-SA(18)</t>
  </si>
  <si>
    <t>L37A-8'</t>
  </si>
  <si>
    <t>WBLED-500-80-40-S-8-W-UNV-DP-NL(1)-SA(18)</t>
  </si>
  <si>
    <t>L37A-10'</t>
  </si>
  <si>
    <t>WBLED-500-80-40-S-10-W-UNV-DP-NL(1)-SA(18)</t>
  </si>
  <si>
    <t>L39A-16'/L40A</t>
  </si>
  <si>
    <t>BRLED-750-80-40-FL-20-W-UNV-DP-1+NL(1)-TB15</t>
  </si>
  <si>
    <t>L39A-34'/L40</t>
  </si>
  <si>
    <t>BRLED-750-80-40-FL-38-W-UNV-DP-1+E-TB15</t>
  </si>
  <si>
    <t>L39B-4'</t>
  </si>
  <si>
    <t>BDLED-750-80-40-SO-4-W-UNV-DP-NL(1)-CA(36)</t>
  </si>
  <si>
    <t>L39B-4'/L40B</t>
  </si>
  <si>
    <t>BDLED-750-80-40-SO-8-W-UNV-DP-E+NL-CA(36)</t>
  </si>
  <si>
    <t>L39B-6'/L40B</t>
  </si>
  <si>
    <t>BDLED-750-80-40-SO-10-W-UNV-DP-1+E-CA(36)</t>
  </si>
  <si>
    <t>L39B-6'/L40B-2NL</t>
  </si>
  <si>
    <t>BDLED-750-80-40-SO-10-W-UNV-DP-E+NL(2)-CA(36)</t>
  </si>
  <si>
    <t>L39B-8'</t>
  </si>
  <si>
    <t>BDLED-750-80-40-SO-8-W-UNV-DP-NL(1)-CA(36)</t>
  </si>
  <si>
    <t>L39B-10'</t>
  </si>
  <si>
    <t>BDLED-750-80-40-SO-10-W-UNV-DP-1-CA(36)</t>
  </si>
  <si>
    <t>L39B-12'</t>
  </si>
  <si>
    <t>BDLED-750-80-40-SO-12-W-UNV-DP-NL(1)-CA(36)</t>
  </si>
  <si>
    <t>L39B-12'/L40B-2NL</t>
  </si>
  <si>
    <t>BDLED-750-80-40-SO-16-W-UNV-DP-E+NL(3) -CA(36)</t>
  </si>
  <si>
    <t>L39B-12'/L40B-3NL</t>
  </si>
  <si>
    <t>BDLED-750-80-40-SO-20-W-UNV-DP-E+NL(4)-CA(36)</t>
  </si>
  <si>
    <t>L39B-12'/L40B</t>
  </si>
  <si>
    <t>BDLED-750-80-40-SO-16-W-UNV-DP-1+E-CA(36)</t>
  </si>
  <si>
    <t>L39B-16'/L40B</t>
  </si>
  <si>
    <t>BDLED-750-80-40-SO-24-W-UNV-DP-1+E-CA(36)</t>
  </si>
  <si>
    <t>L39B-16'/L39B-2'/L40B</t>
  </si>
  <si>
    <t>BDLED-750-80-40-SO-46-W-UNV-DP-1+E-CA(36)</t>
  </si>
  <si>
    <t>L39B-16'/L39B-4'/L40B</t>
  </si>
  <si>
    <t>BDLED-750-80-40-SO-48-W-UNV-DP-E+NL(9)-CA(36)</t>
  </si>
  <si>
    <t>L39B-20'/L40B</t>
  </si>
  <si>
    <t>BDLED-750-80-40-SO-28-W-UNV-DP-1+E-CA(36)</t>
  </si>
  <si>
    <t>L39B-24'</t>
  </si>
  <si>
    <t>BDLED-750-80-40-SO-24-W-UNV-DP-1-CA(36)</t>
  </si>
  <si>
    <t>L39B-24'/L40B</t>
  </si>
  <si>
    <t>L39B-24'/L40B-3NL</t>
  </si>
  <si>
    <t>BDLED-750-80-40-SO-32-W-UNV-DP-E+NL(7)-CA(36)</t>
  </si>
  <si>
    <t>L39B-28'/L40B</t>
  </si>
  <si>
    <t>BDLED-750-80-40-SO-32-W-UNV-DP-1+E-CA(36)</t>
  </si>
  <si>
    <t>L39C-14'</t>
  </si>
  <si>
    <t>L39C-15'</t>
  </si>
  <si>
    <t>L40A-NL</t>
  </si>
  <si>
    <t>BRLED-750-80-40-FL-4-W-UNV-DP-NL(1)-TB15</t>
  </si>
  <si>
    <t>L40B</t>
  </si>
  <si>
    <t>L39C-25'</t>
  </si>
  <si>
    <t>L39C-27'</t>
  </si>
  <si>
    <t>L39B-16'</t>
  </si>
  <si>
    <t>L39B-16'/ L40B(28')</t>
  </si>
  <si>
    <t>L39B-16'/ L39B-2'/L40B</t>
  </si>
  <si>
    <t>LT05-11'</t>
  </si>
  <si>
    <t>WWR-SL-500-90-35-L-16-W-UNV-DP-1-DF</t>
  </si>
  <si>
    <t>G15</t>
  </si>
  <si>
    <t>G16</t>
  </si>
  <si>
    <t>G21</t>
  </si>
  <si>
    <t xml:space="preserve">DO NOT SHIP BEFORE 1/15/19 ***** </t>
  </si>
  <si>
    <t>DO NOT SHIP BEFORE 1/15/19</t>
  </si>
  <si>
    <t>L9-A</t>
  </si>
  <si>
    <t>SP18422(1)-STFC-I(22-350)-DML(32-600)+DML(6-225)-B(10)-80-35-AL(7)+AT(3)+SLV(4)-BLK-UNV-MD-1-CT15(80")-RC-C(VERTICAL TO BE DML225LM)</t>
  </si>
  <si>
    <t>L9-B</t>
  </si>
  <si>
    <t>L9-C</t>
  </si>
  <si>
    <t>SP18422(1)-STFC-I(22-350)-DML(68-600)+DML(6-225)-B(24)-80-35-AL(24)+AT(3)+SLV(4)+AI(2)-BLK-UNV-MD-1-CT15(80")-RC-C(VERTICAL TO BE DML225LM)</t>
  </si>
  <si>
    <t>L9-D</t>
  </si>
  <si>
    <t>SP18422(1)-STFC-I(28-350)-DML(54-600)+DML(6-225)-B(10)-80-35-AL(9)+AT(4)+SLV(7)+AG(1)-BLK-UNV-MD-1-CT15(80")-RC-C(VERTICAL TO BE DML225LM)</t>
  </si>
  <si>
    <t>C-2'</t>
  </si>
  <si>
    <t>BMRLED-750-80-35-RG-2'-W-UNV-DP-1-TG9-FW(6')</t>
  </si>
  <si>
    <t>BMRLED-750-80-35-RG-2'-W-UNV-DP-1-TG9-B1(BSL10LST)-FW(6')-C(REMOTE CIRCUIT + BATTERY)</t>
  </si>
  <si>
    <t>A- 20'</t>
  </si>
  <si>
    <t>A- 22'EM</t>
  </si>
  <si>
    <t>A- 32'</t>
  </si>
  <si>
    <t>A- 44'EM</t>
  </si>
  <si>
    <t>A- 18'EM</t>
  </si>
  <si>
    <t>A- 20'EM</t>
  </si>
  <si>
    <t>A- 23'EM</t>
  </si>
  <si>
    <t>A- 24'EM</t>
  </si>
  <si>
    <t>A- 26'EM</t>
  </si>
  <si>
    <t>A- 30'EM</t>
  </si>
  <si>
    <t>A-32'EM</t>
  </si>
  <si>
    <t>A- 34'EM</t>
  </si>
  <si>
    <t>A1-34'EM</t>
  </si>
  <si>
    <t>Please note the on site date is 2/13/19 - Hardeeville SC 29927</t>
  </si>
  <si>
    <t>SP18290(2)-SLLED-SL 55/45-1500-80-35-VL-34'-W-UNV-DP-1-CT9(36)-EN(3)</t>
  </si>
  <si>
    <t>SP18290(2)-SLLED-SL 55/45-1500-80-35-VL-20'-W-UNV-DP-1-CT9(36)-EN(3)</t>
  </si>
  <si>
    <t>SP18290(2)-SLLED-SL 55/45-1500-80-35-VL-24'-W-UNV-DP-1-CT9(36)-EN(3)</t>
  </si>
  <si>
    <t>SP18290(2)-SLLED-SL 55/45-1500-80-35-VL-18'-W-UNV-DP-1-CT9(36)-EN(3)</t>
  </si>
  <si>
    <t>SP18290(2)-SLLED-SL 55/45-1500-80-35-VL-16'-W-UNV-DP-1-CT9(36)-EN(2)</t>
  </si>
  <si>
    <t>SP18290(2)-SLLED-SL 55/45-1250-80-35-VL-8-W-UNV-DP-1-CT9(36)-EN(2)</t>
  </si>
  <si>
    <t>SP18290(2)-SLLED-SL 55/45-1250-80-35-VL-8-W-UNV-DP-1-CT9(36)-EN(1)</t>
  </si>
  <si>
    <t>SP18290(2)-SLLED-SL 55/45-1500-80-35-VL-8'-W-UNV-DP-1-CT9(36)-EN(1)</t>
  </si>
  <si>
    <t>SP18290(2)-SLLED-SL 55/45-1500-80-35-VL-8'-W-UNV-DP-1-CT9(36)-EN(2)</t>
  </si>
  <si>
    <t>STFDI-I-350-DSO-400-10'-80-40-AI(1)-W-UNV-DP-2-CT9(60)-RC</t>
  </si>
  <si>
    <t>F01-2'-6TH FL</t>
  </si>
  <si>
    <t>SP18275-BMRLED-550-80-35-FL-2'-W-UNV-DP-1-TG9</t>
  </si>
  <si>
    <t>F01-4'-6TH FL</t>
  </si>
  <si>
    <t>SP18275-BMRLED-550-80-35-FL-4'-W-UNV-DP-1-TG9</t>
  </si>
  <si>
    <t>F01-6'-6TH FL</t>
  </si>
  <si>
    <t>SP18275-BMRLED-550-80-35-FL-6'-W-UNV-DP-1-TG9</t>
  </si>
  <si>
    <t>F01-8'-6TH FL</t>
  </si>
  <si>
    <t>SP18275-BMRLED-550-80-35-FL-8'-W-UNV-DP-1-TG9</t>
  </si>
  <si>
    <t>SP18369-WWR-SL-750-80-35-L-8-C(ROCKFON723)-UNV-DP-1-TG9</t>
  </si>
  <si>
    <t>SP18369-WWR-SL-750-80-35-L-4'-C(PS541A1391)-UNV-DP-1-DS</t>
  </si>
  <si>
    <t>F04A-7'10 -3/8"-06-22F</t>
  </si>
  <si>
    <t>BMPRLED-750-80-35-RG3-7'10 3/8"-W-UNV-DP-1-TG9-TS(1)</t>
  </si>
  <si>
    <t>F04-8'9-7/8"-06-25C</t>
  </si>
  <si>
    <t>BMPRLED-750-80-35-RG3-8'9 7/8"-C(ROCKFON723)-UNV-DP-1-TG9-TS(1)</t>
  </si>
  <si>
    <t>F04-10'2"-06-04F</t>
  </si>
  <si>
    <t>BMPRLED-750-80-35-RG3-10'2"-W-UNV-DP-1-TG9-TS(1)</t>
  </si>
  <si>
    <t>F04-10'2"-06-07R</t>
  </si>
  <si>
    <t>F04-10'2"-06-42W</t>
  </si>
  <si>
    <t>F04-4'10 5/16"-06-34D</t>
  </si>
  <si>
    <t>BMPRLED-750-80-35-RG3-4'10 5/16"-C(ROCKFON723)-UNV-DP-1-TG9-TS(1)</t>
  </si>
  <si>
    <t>F04-7'10 1/2"-06-30C</t>
  </si>
  <si>
    <t>BMPRLED-750-80-35-RG3-7'10 1/2"-C(ROCKFON723)-UNV-DP-1-TG9-TS(1)</t>
  </si>
  <si>
    <t>F04-7'10 1/2"-06-27C</t>
  </si>
  <si>
    <t>F04-7'10 1/2"-06-32C</t>
  </si>
  <si>
    <t>F04-12'10"-06-13D</t>
  </si>
  <si>
    <t>SP18435(2)-BMPRLED-750-80-35-RG3-12'10"-C(ROCKFON723)-UNV-DP-1-TG9-TS(1)-C(ANGLED ENDS - 82°&amp;98°)</t>
  </si>
  <si>
    <t>F04-6'6-7/8"6TH</t>
  </si>
  <si>
    <t>SP18435(2)-BMPRLED-750-80-35-RG3-6'6 7/8"-C(PS541A1391)-UNV-DP-1-TG9-TS(1)-C(85° ANGLED END)</t>
  </si>
  <si>
    <t>F04-6'3"-6TH</t>
  </si>
  <si>
    <t>BMPRLED-750-80-35-RG3-6'3"-C(PS541A1391)-UNV-DP-1-TG9-TS(1)</t>
  </si>
  <si>
    <t>F04-10'7-15/16"X8'1"-06-38G</t>
  </si>
  <si>
    <t>SP18435(2)-BMPRLED-OPRI(107°)-750-80-35-RG3-18'8 15/16"-W-UNV-DP-1-TG9-TS(2)-C(87° ANGLED END)</t>
  </si>
  <si>
    <t>SP18276-SCR-350-80-35-FL-46'2"-W-UNV-DP-1-DS-C(ANGLED ENDS)</t>
  </si>
  <si>
    <t>SP18369-WWR-SL-750-80-35-L-12'-W-UNV-DP-1-TG9</t>
  </si>
  <si>
    <t>SP18369-WWR-SL-750-80-35-L-6'-C(PS541A1391)-UNV-DP-1-DS</t>
  </si>
  <si>
    <t>SP18435(2)-BMPRLED-OPRI(79°)-750-80-35-RG3-22'11 3/4"-C(ROCKFON723)-UNV-DP-1-TG9-TS(2)-C(102° ANGLED END)</t>
  </si>
  <si>
    <t>SP18435(2)-BMPRLED-OPRI(79°)-750-80-35-RG3-19'10 5/16"-C(ROCKFON723)-UNV-DP-1-TG9-TS(2)-C(102° ANGLED END)</t>
  </si>
  <si>
    <t>SP18435(2)-BMPRLED-OPRI(102°)-750-80-35-RG3-17'1 5/8"-C(ROCKFON723)-UNV-DP-1-TG9-TS(2)-C(79°ANGLED END)</t>
  </si>
  <si>
    <t>SP18275-BMRLED-550-80-35-FL-10'-W-UNV-DP-1-TG9</t>
  </si>
  <si>
    <t>SP18369-WWR-SL-750-80-35-L-16'-W-UNV-DP-1-TG9</t>
  </si>
  <si>
    <t>SP18369-WWR-SL-750-80-35-L-8'-C(ROCKFON723)-UNV-DP-1-TG9</t>
  </si>
  <si>
    <t>SP18276-SCR-350-80-35-FL-46'5"-W-UNV-DP-1-DS-C(133° &amp; 85° ANGLED ENDS)</t>
  </si>
  <si>
    <t>SP18276-SCR-350-80-35-FL-25'2"-W-UNV-DP-1-DS-C(96.9° &amp; 93° ANGLED ENDS)</t>
  </si>
  <si>
    <t>SP18027-SCR-350-80-35-FL-34'9"-EX-W-UNV-DP-1-DS-C(CUSTOM DEPTH AND 127.7°&amp;27° ANGLED ENDS)</t>
  </si>
  <si>
    <t>SP18027-SCR-350-80-35-FL-13'3"-EX-W-UNV-DP-1-DS-C(CUSTOM DEPTH AND 18° ANGLED END)</t>
  </si>
  <si>
    <t>SP18027-SCR-350-80-35-FL-9'3"-EX-W-UNV-DP-1-DS-C(CUSTOM DEPTH AANGLED END)</t>
  </si>
  <si>
    <t>S</t>
  </si>
  <si>
    <t>12 Total</t>
  </si>
  <si>
    <t>4 Total</t>
  </si>
  <si>
    <t>7 Total</t>
  </si>
  <si>
    <t>F5-462'(54'X176' RECT)-26TH</t>
  </si>
  <si>
    <t>SP18348(1)-SCDIPAT-REC-90(4)-300-300-80-35-NO-0.5M-460'-NL-BLK-UNV-DP-10+E(14)-CA(96)</t>
  </si>
  <si>
    <t>117#3</t>
  </si>
  <si>
    <t>117#13</t>
  </si>
  <si>
    <t>SCSPAT-OPR-90(2)-500-80-35-FL-137"-EX-W-120-DP-1-S-C(REPLACEMENT CORNER 6 AND 4, SEE ATTACHED)</t>
  </si>
  <si>
    <t>313-8'</t>
  </si>
  <si>
    <t>STD-SO-400-90-30-8-W-120-MD-1-CT15(60")-RC</t>
  </si>
  <si>
    <t>313-12'</t>
  </si>
  <si>
    <t>STD-SO-400-90-30-12-W-120-MD-1-CT15(60")-RC</t>
  </si>
  <si>
    <t>BOM in Process</t>
  </si>
  <si>
    <t>D1-8'</t>
  </si>
  <si>
    <t>F-15'-1"-22ND FL</t>
  </si>
  <si>
    <t>CCH-SL-700-80-35-CL(15'1")-W-UNV-DP-1-C</t>
  </si>
  <si>
    <t>F-11'-0"-22ND FL</t>
  </si>
  <si>
    <t>CCH-SL-700-80-35-CL(11')-W-UNV-DP-1-C</t>
  </si>
  <si>
    <t>F14-4"-22ND FL</t>
  </si>
  <si>
    <t>CCH-SL-700-80-35-CL(14'4")-W-UNV-DP-1-C</t>
  </si>
  <si>
    <t>J10-16</t>
  </si>
  <si>
    <t>CUBLED-SL 75/25-1300-80-40-SO-16-W-UNV-DP-1-CT15(24)</t>
  </si>
  <si>
    <t>SHIP ON 02/01/19 AND NOT BEFORE.</t>
  </si>
  <si>
    <t>J10-16 NL</t>
  </si>
  <si>
    <t>CUBLED-SL 75/25-1300-80-40-SO-16-W-UNV-DP-1+NL(2)-CT15(24)</t>
  </si>
  <si>
    <t>J10-8</t>
  </si>
  <si>
    <t>CUBLED-SL 75/25-1300-80-40-SO-8-W-UNV-DP-1-CA(24)</t>
  </si>
  <si>
    <t>SP18438(2)-CCH-SL-1100-80-35-CP(52' 4 3/8")-W-UNV-DP-1-AC</t>
  </si>
  <si>
    <t>SP18438(2)-CCH-SL-1100-80-35-CP(82' 6 5/8")-W-UNV-DP-1-AC</t>
  </si>
  <si>
    <t>F5E - 4TH FLOOR EAST</t>
  </si>
  <si>
    <t>F5E - 4TH FLOOR WEST</t>
  </si>
  <si>
    <t>F5E - 3RD FLOOR EAST</t>
  </si>
  <si>
    <t>F5E - 3RD FLOOR WEST</t>
  </si>
  <si>
    <t>F5E - 2ND FLOOR EAST</t>
  </si>
  <si>
    <t>F5E - 2ND FLOOR WEST</t>
  </si>
  <si>
    <t>SCRAC-AC(8)-D60-HX-D-CC-80-27-18'2 1/4"-W-UNV-1-DS</t>
  </si>
  <si>
    <t>SP18290(2)-SLLED-SL 55/45-1250-80-35-VL-10-W-UNV-DP-1-CT15(36)-EN(2)-C(2 X RRU-X-UNV-FM)</t>
  </si>
  <si>
    <t>SP18290(2)-SLLED-SL 55/45-1500-80-35-VL-34'-W-UNV-DP-1-CT9(36)-EN(3)-C(2 X RRU-X-UNV-FM)</t>
  </si>
  <si>
    <t>SP18290(2)-SLLED-SL 55/45-1500-80-35-VL-24'-W-UNV-DP-1-CT9(36)-EN(3)-C(2 X RRU-X-UNV-FM)</t>
  </si>
  <si>
    <t>SP18290(2)-SLLED-SL 55/45-1500-80-35-VL-18'-W-UNV-O(SR)-1-CT9(36)-EN(2)-C(2 X RRU-X-UNV-FM)</t>
  </si>
  <si>
    <t>SP18290(2)-SLLED-SL 55/45-1500-80-35-VL-16'-W-UNV-DP-1-CT9(36)-EN(2)-C(2 X RRU-X-UNV-FM)</t>
  </si>
  <si>
    <t>SP18290(2)-SLLED-SL 55/45-1250-80-35-VL-8-W-UNV-DP-1-CT9(36)-EN(1)-C(RRU-X-UNV-FM)</t>
  </si>
  <si>
    <t>SP18290(2)-SLLED-SL 55/45-1500-80-35-VL-8'-W-UNV-DP-1-CT9(36)-EN(2)-C(2 X RRU-X-UNV-FM)</t>
  </si>
  <si>
    <t>SP18290(2)-SLLED-SL 55/45-1250-80-35-VL-8-W-UNV-DP-1-CT15(36)-EN(1)-C(RRU-X-UNV-FM)</t>
  </si>
  <si>
    <t>SP18290(2)-SLLED-SL 55/45-1500-80-35-VL-16'-W-UNV-DP-1-CT9(36)-EN(2)-C(2 x RRU-X-UNV-FM)</t>
  </si>
  <si>
    <t>SP18290(2)-SLLED-SL 55/45-1500-80-35-VL-12'-W-UNV-DP-1-CT9(36)-EN(2)-C(2 x RRU-X-UNV-FM)</t>
  </si>
  <si>
    <t>SLLED-SL 35/65-800-80-35-VL-8-W-UNV-DP-1-CT9(36)-EN(1)-C(RRU-X-UNV-FM)</t>
  </si>
  <si>
    <t>B-4'-MFTG9</t>
  </si>
  <si>
    <t>SCR-500-80-30-FL-4'-W-UNV-DP-1-MFTG9</t>
  </si>
  <si>
    <t>B-4'-DF</t>
  </si>
  <si>
    <t>SCR-500-80-30-FL-4'-W-UNV-DP-1-DF</t>
  </si>
  <si>
    <t>B-8'-MFTG9</t>
  </si>
  <si>
    <t>SCR-500-80-30-FL-8'-W-UNV-DP-1-MFTG9</t>
  </si>
  <si>
    <t>RL-8'</t>
  </si>
  <si>
    <t>STSLF-SO-400-80-30-8-W-UNV-MD-1-SG9</t>
  </si>
  <si>
    <t>RL-8'-EM</t>
  </si>
  <si>
    <t>RL-6X2 EM</t>
  </si>
  <si>
    <t>STSFF-SO(8'-400)-80-30-AL(1)-W-UNV-MD-E(2)-SG9-C("L" SHAPE, 6' X 2')</t>
  </si>
  <si>
    <t>RL-8X12</t>
  </si>
  <si>
    <t>STSFF-SO(20'-400)-80-30-AL(1)-W-UNV-MD-1-SG9-C("L" SHAPE, 12' X 8')</t>
  </si>
  <si>
    <t>RL-14X18</t>
  </si>
  <si>
    <t>STSFF-SO(32'-400)-80-30-AL(1)-W-UNV-MD-1-SG9-C("L" SHAPE, 18' X 14')</t>
  </si>
  <si>
    <t>SL-4'</t>
  </si>
  <si>
    <t>SCD-400-80-30-0.5M-4-W-UNV-DP-1-CA(36)</t>
  </si>
  <si>
    <t>SL-4' 1 ACCE</t>
  </si>
  <si>
    <t>SCDLAC-AC(1)-D36-HX-D-400-80-30-0.5M-4-W-UNV-DP-2-CA(36)-C(ACCENT ON 1 END)</t>
  </si>
  <si>
    <t>SL-4' EM</t>
  </si>
  <si>
    <t>SL-6'</t>
  </si>
  <si>
    <t>SCD-400-80-30-0.5M-6-W-UNV-DP-1-CA(36)</t>
  </si>
  <si>
    <t>SL-6' EM</t>
  </si>
  <si>
    <t>SL-6' EM,1 AC</t>
  </si>
  <si>
    <t>SCDLAC-AC(1)-D36-HX-D-400-80-30-0.5M-6-W-UNV-DP-2-CA(36)-C(ACCENT ON 1 END)</t>
  </si>
  <si>
    <t>SL-6' 1 ACCE</t>
  </si>
  <si>
    <t>SL-8' EM,1 AC</t>
  </si>
  <si>
    <t>SCDLAC-AC(1)-D36-HX-D-400-80-30-0.5M-8-W-UNV-DP-2+E(1)-CA(36)-C(ACCENT ON 1 END)</t>
  </si>
  <si>
    <t>SL-12', 1ACCE</t>
  </si>
  <si>
    <t>SCDLAC-AC(1)-D36-HX-D-400-80-30-0.5M-12-W-UNV-DP-2-CA(36)-C(ACCENT ON 1 END)</t>
  </si>
  <si>
    <t>SL-14'</t>
  </si>
  <si>
    <t>SCD-400-80-30-0.5M-14-W-UNV-DP-1-CA(36)</t>
  </si>
  <si>
    <t>SL-14' EM</t>
  </si>
  <si>
    <t>SCD-400-80-30-0.5M-14-W-UNV-DP-1+E(1)-CA(36)</t>
  </si>
  <si>
    <t>SL-18' EM,1AC</t>
  </si>
  <si>
    <t>SCDLAC-AC(1)-D36-HX-D-400-80-30-0.5M-18-W-UNV-DP-2+E(1)-CA(36)-C(ACCENT ON 1 END)</t>
  </si>
  <si>
    <t>SL-24'</t>
  </si>
  <si>
    <t>SCD-400-80-30-0.5M-24-W-UNV-DP-1-CA(36)</t>
  </si>
  <si>
    <t>SL-26' 1 ACCE</t>
  </si>
  <si>
    <t>SCDLAC-AC(1)-D36-HX-D-400-80-30-0.5M-26-W-UNV-DP-2-CA(36)-C(ACCENT ON 1 END)</t>
  </si>
  <si>
    <t>SL-26' EM,1AC</t>
  </si>
  <si>
    <t>SCDLAC-AC(1)-D36-HX-D-400-80-30-0.5M-26-W-UNV-DP-2+E(2)-CA(36)-C(ACCENT ON 1 END)</t>
  </si>
  <si>
    <t>SL-36' EM,1AC</t>
  </si>
  <si>
    <t>SCDLAC-AC(1)-D36-HX-D-400-80-30-0.5M-36-W-UNV-DP-2+E(1)-CA(36)-C(ACCENT ON 1 END)</t>
  </si>
  <si>
    <t>SP18369-WWR-SL-750-80-35-L-4'-W-UNV-DP-1-TG9</t>
  </si>
  <si>
    <t>SP18369-WWR-SL-750-80-35-L-14'-W-UNV-DP-1-TG9</t>
  </si>
  <si>
    <t>CLKLED</t>
  </si>
  <si>
    <t>AIRLED-2</t>
  </si>
  <si>
    <t>WB4LED-8'</t>
  </si>
  <si>
    <t>B2LED-7</t>
  </si>
  <si>
    <t>Lines 2-3-6-7-15-17 -NEEDED ASAP_x001E_Lines 1-4-8-10-11-12-14-18-19-20-21-22 -NEEDED ASAP_x001E_Lines 5-9-23  *12/7_x001E_Line 13 *12/14_x001E__x001E_Partial OK</t>
  </si>
  <si>
    <t>BDLED-750-80-40-SO-22-W-UNV-DP-NL+E(2)-CA(36)</t>
  </si>
  <si>
    <t>BMPRLED-OPRO(170)-750-80-35-RG2-35'-W-UNV-DP-1-DF-TS(2)</t>
  </si>
  <si>
    <t>SP18298A(2)-TB2WDLED-300-80-30-SO-1496 3/8"-W-UNV-DP-1</t>
  </si>
  <si>
    <t>SP18298A(2)-TB2WDLED-300-80-30-SO-1440"-W-UNV-DP-1</t>
  </si>
  <si>
    <t>SP18298A(2)-TB2WDLED-300-80-30-SO-1524 1/8"-W-UNV-DP-1</t>
  </si>
  <si>
    <t>LA/LAE</t>
  </si>
  <si>
    <t>STSFF-SO(72'-300)-80-35-AL(4)+AI(6)-W-UNV-MD-1-SG15-B4(BSL10LST)-C(REMOTE BATTERY PACK)</t>
  </si>
  <si>
    <t>LB</t>
  </si>
  <si>
    <t>STSLF-SO-400-80-35-4-W-UNV-MD-1-SG15</t>
  </si>
  <si>
    <t>LBE</t>
  </si>
  <si>
    <t>STSLF-SO-400-80-35-4-W-UNV-MD-1-SG15-B1(BSL10LST)-C(REMOTE BATTERY PACK)</t>
  </si>
  <si>
    <t>SCR-300-80-35-FL-4-W-UNV-DP-1-DF</t>
  </si>
  <si>
    <t>LDE</t>
  </si>
  <si>
    <t>SCR-300-80-35-FL-4-W-UNV-DP-1-DF-B1(BSL10LST)</t>
  </si>
  <si>
    <t>STD-SO-300-90-40-12'-W-UNV-MD-1+E(1)-CTS(36)-SC</t>
  </si>
  <si>
    <t>L-01.1-4'</t>
  </si>
  <si>
    <t>SCDM-4'-(4)-800-90-TW2750-D55-BLK-C(HS512W1186)-UNV-O(DALIDT6)-1-CA(72)-LBC</t>
  </si>
  <si>
    <t>L-01.3-3'</t>
  </si>
  <si>
    <t>SCDM-3'-(3)-800-90-TW2750-D55-BLK-C(HS512W1186)-UNV-O(DALIDT6)-1-CA(72)-LBC</t>
  </si>
  <si>
    <t>SCDM-3'-(3)-1000-90-TW2750-D55-BLK-C(HS512W1186)-UNV-O(DALIDT6)-1-CA(72)-LBC</t>
  </si>
  <si>
    <t>SCRM-3'-(3)-1000-90-TW2750-D55-BLK-C(HS512W1186)-UNV-O(DALIDT6)-1-TB15-LBC-C(PENDANT HANGERS 72" WITH CORD)</t>
  </si>
  <si>
    <t>C1-15'</t>
  </si>
  <si>
    <t>SP0000-SCPLED-300-80-50-RG2-15-W-UNV-DP-1-DS</t>
  </si>
  <si>
    <t>LP-10'</t>
  </si>
  <si>
    <t>BBDILED-640-400-80-50-SO-10-BLK-UNV-DP-1-CA(60)</t>
  </si>
  <si>
    <t>LP2-3' 10"</t>
  </si>
  <si>
    <t>SCD-300-80-50-FL-3' 10"-BLK-UNV-DP-1-CA(60)</t>
  </si>
  <si>
    <t>LP2E-3' 10"</t>
  </si>
  <si>
    <t>SCD-300-80-50-FL-3' 10"-BLK-UNV-DP-1-CA(60)-B1(BSL310LP)</t>
  </si>
  <si>
    <t>LR6</t>
  </si>
  <si>
    <t>SP0000-BMPRLED-400-80-50-RG3-8' 3 1/2"-W-UNV-DP-1-TG9-TS(2)</t>
  </si>
  <si>
    <t>S1-4'</t>
  </si>
  <si>
    <t>ZESQDI-SL 25/75-700-80-35-SO-4-W-UNV-MD-1-CTS(60)</t>
  </si>
  <si>
    <t>L3-4' E</t>
  </si>
  <si>
    <t>ZESQDI-SL 25/75-700-80-35-SO-4-W-UNV-MD-E(1)-CTS(60)</t>
  </si>
  <si>
    <t>ZESQDI-SL 25/75-700-80-35-SO-6-W-UNV-MD-1-CTS(60)</t>
  </si>
  <si>
    <t>L3-6' E</t>
  </si>
  <si>
    <t>ZESQDI-SL 25/75-700-80-35-SO-6-W-UNV-MD-E(1)-CTS(60)</t>
  </si>
  <si>
    <t>ZESQDI-SL 25/75-700-80-35-SO-8-W-UNV-MD-1-CTS(60)</t>
  </si>
  <si>
    <t>L3-8' E</t>
  </si>
  <si>
    <t>ZESQDI-SL 25/75-700-80-35-SO-8-W-UNV-MD-E(1)-CTS(60)</t>
  </si>
  <si>
    <t>ARWLED-600-80-40-S-4-W-UNV-DP-1-DOS(1)</t>
  </si>
  <si>
    <t>J1-20'</t>
  </si>
  <si>
    <t>BBDILED-640-400-80-40-SO-20-W-UNV-DP-1-CTS(36)</t>
  </si>
  <si>
    <t>J2-8'</t>
  </si>
  <si>
    <t>BBDILED-640-400-80-40-SO-8-W-UNV-DP-1-CTS(36)</t>
  </si>
  <si>
    <t>STENCL-22'</t>
  </si>
  <si>
    <t>STENCL-126'</t>
  </si>
  <si>
    <t>STENCL-124'</t>
  </si>
  <si>
    <t>STENCL-12'</t>
  </si>
  <si>
    <t>STENCL-50'</t>
  </si>
  <si>
    <t>BMRLEDPAT-REC-90(4)-400-80-30-SO-FL-80'-EX-W-120-DP-1-DS-C(DS OUTSIDE + DF INSIDE)</t>
  </si>
  <si>
    <t>DO NOT SHIP BEFORE FEB 1ST 2019</t>
  </si>
  <si>
    <t>LA</t>
  </si>
  <si>
    <t>SLLED-SL 35/65-1000-80-35-PL-8-W-120-O(DALI)-1-CA(60)</t>
  </si>
  <si>
    <t>LA1</t>
  </si>
  <si>
    <t>SLLED-SL 35/65-1000-80-35-PL-4-W-120-O(DALI)-1-CA(60)</t>
  </si>
  <si>
    <t>1-10'</t>
  </si>
  <si>
    <t>STSLF-SO-400-80-35-10-BLK-UNV-MD-1-S-AC(6)-D35-BLK</t>
  </si>
  <si>
    <t>STSLF-SO-400-B(4)-80-30-4-BLK-UNV-MD-1-S-AC(4)-D35-BLK</t>
  </si>
  <si>
    <t>4-2'</t>
  </si>
  <si>
    <t>STSLF-SO-400-80-35-2-BLK-UNV-MD-1-S</t>
  </si>
  <si>
    <t>SCRV-500-80-27-FL-6-W-UNV-DP-1-D</t>
  </si>
  <si>
    <t>SCRAC-AC(6)-D36-HX-D-CC-80-30-12-BLK-UNV-1-D</t>
  </si>
  <si>
    <t>1-10EM</t>
  </si>
  <si>
    <t>STSLF-SO-400-80-35-10-BLK-UNV-MD-1+E(1)-S-AC(6)-D35-BLK</t>
  </si>
  <si>
    <t>BBRLED-750-80-40-FL-8-W-UNV-LT(LDE5)-1-TG9-C(DFCSJ-OEM-RF &amp; DFC-OEM-DBI)</t>
  </si>
  <si>
    <t>L3-PAT</t>
  </si>
  <si>
    <t>SP00000-SCDLAC-AC(4)-D60-D-500-80-40-FL-K(8X12)-W-UNV-LT(LDE1)-1-CA(48)-C(DFCSJ-OEM-RF &amp; DFC-OEM-DBI - SCULPT COLOR TEMP 40K, ACCENT COLOR TEMP 40K)</t>
  </si>
  <si>
    <t>L5-A</t>
  </si>
  <si>
    <t>L5-NL</t>
  </si>
  <si>
    <t>BBRLED-750-80-40-FL-8-W-UNV-LT(LDE1)-1-TG9-C(DFCSJ-OEM-RF &amp; DFC-OEM-DBI)</t>
  </si>
  <si>
    <t>L7</t>
  </si>
  <si>
    <t>WWR-SL-750-80-40-8-W-UNV-LT(LDE1)-1-TG9-C(DFCSJ-OEM-RF &amp; DFC-OEM-DBI)</t>
  </si>
  <si>
    <t>L8-GWB</t>
  </si>
  <si>
    <t>WWR-SL-750-80-40-4-W-UNV-LT(LDE1)-1-DF-C(DFCSJ-OEM-RF &amp; DFC-OEM-DBI)</t>
  </si>
  <si>
    <t>L8-GRID</t>
  </si>
  <si>
    <t>WWR-SL-750-80-40-4-W-UNV-LT(LDE1)-1-TG9-C(DFCSJ-OEM-RF &amp; DFC-OEM-DBI)</t>
  </si>
  <si>
    <t>L1NL</t>
  </si>
  <si>
    <t>C1-S1-1'</t>
  </si>
  <si>
    <t>SP18438(2)-CCH-SL-1100-80-35-CP(51' 11 1/8")-W-UNV-DP-1-AC</t>
  </si>
  <si>
    <t>C1-S1-2'</t>
  </si>
  <si>
    <t>D1</t>
  </si>
  <si>
    <t>NB4 date of January 15 2019</t>
  </si>
  <si>
    <t>LR1</t>
  </si>
  <si>
    <t>NPI-N16035-03</t>
  </si>
  <si>
    <t>STENCL-12</t>
  </si>
  <si>
    <t>Lens Stat</t>
  </si>
  <si>
    <t>eve saw status</t>
  </si>
  <si>
    <t>TB2LED-10</t>
  </si>
  <si>
    <t>FR-11'10"X40'9-3/4"</t>
  </si>
  <si>
    <t>STSFF-SO(52-400)-90-27-AL(1)-BLK-UNV-MD-1-S</t>
  </si>
  <si>
    <t>FH-25'4-1/2"</t>
  </si>
  <si>
    <t>SCPLED-500-90-30-FL-25'4 1/2"-W-UNV-LT(LDE5)-1-DS</t>
  </si>
  <si>
    <t>FH-1-72'8" EM</t>
  </si>
  <si>
    <t>SCPLED-500-90-30-FL-72'8"-W-UNV-DP-1+E(8)-DS</t>
  </si>
  <si>
    <t>FW-20'8-1/2"</t>
  </si>
  <si>
    <t>SCPLED-300-90-30-FL-20'8 1/2"-W-UNV-DP-1-DS</t>
  </si>
  <si>
    <t>FW-37'9-1/2"</t>
  </si>
  <si>
    <t>SCPLED-300-90-30-FL-37'9 1/2"-W-UNV-DP-1-DS</t>
  </si>
  <si>
    <t>FW-1-37'9-1/2"</t>
  </si>
  <si>
    <t>SCPLED-300-90-30-FL-37'4 1/2"-W-UNV-DP-1-DS</t>
  </si>
  <si>
    <t>SP18083-CCH-SL-1100-80-2740-CP(110)-W-120-O(DMX)-2-C</t>
  </si>
  <si>
    <t>SP18083-CCH-SL-1100-80-2740-CP(116)-W-120-O(DMX)-2-C</t>
  </si>
  <si>
    <t>SP18083-CCH-SL-1100-80-2740-CP(116)-W-120-O(DMX)-3-C</t>
  </si>
  <si>
    <t>LS2</t>
  </si>
  <si>
    <t>MBSLED-500-80-30-S-3-W-120-DP-1-S</t>
  </si>
  <si>
    <t>F10</t>
  </si>
  <si>
    <t>STD-DML(4')-300-90-35-AP-277-MD-1-CT15(36)-RC</t>
  </si>
  <si>
    <t>L12E</t>
  </si>
  <si>
    <t>SCWD-500-90-35-FL-4-AP-UNV-DP-1-B1(BSL10LST)</t>
  </si>
  <si>
    <t>L2-4X4</t>
  </si>
  <si>
    <t>SCR-500-90-35-FL-K(4X4)-W-UNV-DP-1-ST-FW(6)</t>
  </si>
  <si>
    <t>B12</t>
  </si>
  <si>
    <t>STD-SO-400-80-40-6-C(SW 6551)-UNV-MD-1-CT15(36)-RC</t>
  </si>
  <si>
    <t>B35B/B8B</t>
  </si>
  <si>
    <t>STD-SO-400-80-40-10-C(SW 6551)-UNV-MD-1+E(1)-CT15(36)-RC</t>
  </si>
  <si>
    <t>B8B</t>
  </si>
  <si>
    <t>STD-SO-400-80-40-14-C(SW 6551)-UNV-MD-1-CT15(36)-RC</t>
  </si>
  <si>
    <t>A8A</t>
  </si>
  <si>
    <t>STSFF-SO(12-400)-80-40-AL(1)-C(SW 6551)-UNV-MD-1-SG15</t>
  </si>
  <si>
    <t>A8C/A8D</t>
  </si>
  <si>
    <t>STSFF-SO(52-400)-80-40-AL(4)+AI(4)-C(SW 6551)-UNV-MD-2-SG15</t>
  </si>
  <si>
    <t>S2-4'</t>
  </si>
  <si>
    <t>AKAMAI  - 7TH FLOOR</t>
  </si>
  <si>
    <t>AKAMAI - 8TH FLOOR</t>
  </si>
  <si>
    <t>302A-50'</t>
  </si>
  <si>
    <t>WBRLED-750-80-30-S-50-AP-120-DP-1-DF-C(TOTAL LENGTH 600")</t>
  </si>
  <si>
    <t>FT.02 4'</t>
  </si>
  <si>
    <t>FT.02B 12'</t>
  </si>
  <si>
    <t>B3LED-10'</t>
  </si>
  <si>
    <t>Milling Required</t>
  </si>
  <si>
    <t>Milling</t>
  </si>
  <si>
    <t>Punching</t>
  </si>
  <si>
    <t>Housing</t>
  </si>
  <si>
    <t>Milling Cycle time</t>
  </si>
  <si>
    <t>Puching Cycle time</t>
  </si>
  <si>
    <t>HousingCycle Time</t>
  </si>
  <si>
    <t>Milling Date</t>
  </si>
  <si>
    <t>Puching Date</t>
  </si>
  <si>
    <t>Housing Date2</t>
  </si>
  <si>
    <t>Milling Status</t>
  </si>
  <si>
    <t>Fixture2</t>
  </si>
  <si>
    <t>Operations in parallele       (before #4)</t>
  </si>
  <si>
    <t>PATTERN</t>
  </si>
  <si>
    <t>Operations in parallele (before #7)</t>
  </si>
  <si>
    <t>3A</t>
  </si>
  <si>
    <t>3B</t>
  </si>
  <si>
    <t>3c</t>
  </si>
  <si>
    <t>3D</t>
  </si>
  <si>
    <t>3F</t>
  </si>
  <si>
    <t>6B</t>
  </si>
  <si>
    <t>6C</t>
  </si>
  <si>
    <t>6D</t>
  </si>
  <si>
    <t>6F</t>
  </si>
  <si>
    <t>6G</t>
  </si>
  <si>
    <t>saw</t>
  </si>
  <si>
    <t>milling</t>
  </si>
  <si>
    <t>punching</t>
  </si>
  <si>
    <t>final assy</t>
  </si>
  <si>
    <t>optic Cutting</t>
  </si>
  <si>
    <t xml:space="preserve">mfg parts   </t>
  </si>
  <si>
    <t>harness</t>
  </si>
  <si>
    <t>preparation</t>
  </si>
  <si>
    <t>Cartridge(s)</t>
  </si>
  <si>
    <t>mtg kits</t>
  </si>
  <si>
    <t xml:space="preserve">saw </t>
  </si>
  <si>
    <t>welding</t>
  </si>
  <si>
    <t>housing assy</t>
  </si>
  <si>
    <t>Lens Cutting</t>
  </si>
  <si>
    <t>mfg parts</t>
  </si>
  <si>
    <t xml:space="preserve"> </t>
  </si>
  <si>
    <t>B6WILED</t>
  </si>
  <si>
    <t>SCI</t>
  </si>
  <si>
    <t>TB4WDILED</t>
  </si>
  <si>
    <t>TB4WDLED</t>
  </si>
  <si>
    <t>SKYVLED</t>
  </si>
  <si>
    <t>GLED</t>
  </si>
  <si>
    <t>TB2ILEDPAT</t>
  </si>
  <si>
    <t>BBPRLEDPAT</t>
  </si>
  <si>
    <t>HDI</t>
  </si>
  <si>
    <t>TB2WILED</t>
  </si>
  <si>
    <t>CNC</t>
  </si>
  <si>
    <t>Yes</t>
  </si>
  <si>
    <t>AURA</t>
  </si>
  <si>
    <t>Beam2 Square</t>
  </si>
  <si>
    <t>yes</t>
  </si>
  <si>
    <t>B2SQLED</t>
  </si>
  <si>
    <t>B2led</t>
  </si>
  <si>
    <t>Beam 3</t>
  </si>
  <si>
    <t>CP on B3 4 6 only R we do CNC</t>
  </si>
  <si>
    <t>BBLED</t>
  </si>
  <si>
    <t>Beam 4</t>
  </si>
  <si>
    <t>YES</t>
  </si>
  <si>
    <t>BDIPAT</t>
  </si>
  <si>
    <t>BMLED2</t>
  </si>
  <si>
    <t>BMPRLEDPAT</t>
  </si>
  <si>
    <t>BMRPATLED</t>
  </si>
  <si>
    <t xml:space="preserve">&lt;= 4 ft no for regular .color tuning yes </t>
  </si>
  <si>
    <t>Click</t>
  </si>
  <si>
    <t>Perfkt</t>
  </si>
  <si>
    <t>GR2led</t>
  </si>
  <si>
    <t>Graze Perfekt</t>
  </si>
  <si>
    <t xml:space="preserve">LTLED </t>
  </si>
  <si>
    <t>LTSILED</t>
  </si>
  <si>
    <t>MBST</t>
  </si>
  <si>
    <t>MBT</t>
  </si>
  <si>
    <t>MBWT</t>
  </si>
  <si>
    <t>RAY8LED</t>
  </si>
  <si>
    <t>sculpt</t>
  </si>
  <si>
    <t>Led</t>
  </si>
  <si>
    <t>SCulpt</t>
  </si>
  <si>
    <t>SKALED</t>
  </si>
  <si>
    <t>SKYA</t>
  </si>
  <si>
    <t>SKF</t>
  </si>
  <si>
    <t>SKYF</t>
  </si>
  <si>
    <t>Sketch</t>
  </si>
  <si>
    <t>STA</t>
  </si>
  <si>
    <t>STC21</t>
  </si>
  <si>
    <t>STO25</t>
  </si>
  <si>
    <t>STPC51</t>
  </si>
  <si>
    <t>Twin Beam</t>
  </si>
  <si>
    <t>TB2iled</t>
  </si>
  <si>
    <t>TB2led</t>
  </si>
  <si>
    <t>TB2IWLED</t>
  </si>
  <si>
    <t>WWR2</t>
  </si>
  <si>
    <t>Zenn</t>
  </si>
  <si>
    <t>B2SQILEDPAT</t>
  </si>
  <si>
    <t>ZESQWD</t>
  </si>
  <si>
    <t>stlc</t>
  </si>
  <si>
    <t>edge</t>
  </si>
  <si>
    <t>SCRLACPAT</t>
  </si>
  <si>
    <t>SCRm</t>
  </si>
  <si>
    <t>SCDIM</t>
  </si>
  <si>
    <t>ScuLPT</t>
  </si>
  <si>
    <t>wbeam</t>
  </si>
  <si>
    <t>ed2s</t>
  </si>
  <si>
    <t>SCML</t>
  </si>
  <si>
    <t>ZERLEDPAT</t>
  </si>
  <si>
    <t>L14-10</t>
  </si>
  <si>
    <t>B4LED-24</t>
  </si>
  <si>
    <t>NPI-18008-01</t>
  </si>
  <si>
    <t>B3LED-32</t>
  </si>
  <si>
    <t>SCULPT-56' 5"</t>
  </si>
  <si>
    <t>ZESQDI-SL 50/50-800-80-35-SO-12-W-UNV-MD-1-CA(36)</t>
  </si>
  <si>
    <t>SCS-500-90-27-FL-14'-BLK-UNV-DP-1-SBS</t>
  </si>
  <si>
    <t>F-04</t>
  </si>
  <si>
    <t>TB2DILED-1100-1000-90-35-SO-SO-16'-W-277-DP-2-CT9(36'')</t>
  </si>
  <si>
    <t>F1A-8'</t>
  </si>
  <si>
    <t>BMRLED-1000-80-35-FL-8-M16LED(2)-W-277-DP-1+LDI-TG9-FW(6)</t>
  </si>
  <si>
    <t>F1A-16'</t>
  </si>
  <si>
    <t>BMRLED-1000-80-35-FL-16-M16LED(2)-W-277-DP-1+LDI-TG9-FW(6)</t>
  </si>
  <si>
    <t>F7-16</t>
  </si>
  <si>
    <t>TBDILED-650-400-80-35-SO-16-C(HM642M649)-UNV-DP-2-CA(36)</t>
  </si>
  <si>
    <t>F7-10</t>
  </si>
  <si>
    <t>TBDILED-650-400-80-35-SO-10-C(HM642M649)-UNV-DP-2-CA(36)</t>
  </si>
  <si>
    <t>F7-10 EM</t>
  </si>
  <si>
    <t>TBDILED-650-400-80-35-SO-10-C(HM642M649)-UNV-DP-2+E(1)-CA(36)</t>
  </si>
  <si>
    <t>BDLED-750-80-40-SO-16-W-UNV-DP-1-CA(36)</t>
  </si>
  <si>
    <t>LT03-215'</t>
  </si>
  <si>
    <t>BBPRLEDPAT-OPR-135+135+90+90+90+135-400-80-30-SO-FL-215'-NL-W-277-DP-1-TG9</t>
  </si>
  <si>
    <t>SP18298A(2)-TB2WDLED-300-80-30-SO-1368"-W-UNV-DP-1</t>
  </si>
  <si>
    <t>STSLF-SO-400-90-27-8-W-277-MD-1-SC</t>
  </si>
  <si>
    <t>LR3-7'</t>
  </si>
  <si>
    <t>GPRLED-EX2W-300-80-30-RG2-6'7"-W-UNV-DP-1-DS</t>
  </si>
  <si>
    <t>LR3-19'</t>
  </si>
  <si>
    <t>GPRLED-EX2W-300-80-30-RG2-18'0"-W-UNV-DP-1-DS</t>
  </si>
  <si>
    <t>CLKLED-750-80-27-SO-4-W-UNV-DP-1-TG9</t>
  </si>
  <si>
    <t>CLKLED-750-80-27-SO-4-W-UNV-DP-1-AC-B1(BSL10LST)</t>
  </si>
  <si>
    <t>S3-6'</t>
  </si>
  <si>
    <t>CLKLED-750-80-27-SO-6-W-UNV-DP-1-AC</t>
  </si>
  <si>
    <t>S5-6'</t>
  </si>
  <si>
    <t>CLKLED-750-80-27-SO-6-W-UNV-DP-1-AC-B1(BSL10LST)</t>
  </si>
  <si>
    <t>S1-4'-AC</t>
  </si>
  <si>
    <t>CLKLED-750-80-27-SO-4-W-UNV-DP-1-AC</t>
  </si>
  <si>
    <t>Do not ship before Feb.28, 2019</t>
  </si>
  <si>
    <t>D-16'</t>
  </si>
  <si>
    <t>B2SQILED-1800-80-35-SL-16-W-UNV-DP-1-CA(36)</t>
  </si>
  <si>
    <t>D-8'</t>
  </si>
  <si>
    <t>11A</t>
  </si>
  <si>
    <t>SCR-750-80-35-FL-6-W-UNV-DP-1-TG9</t>
  </si>
  <si>
    <t>11B</t>
  </si>
  <si>
    <t>SCR-750-80-35-FL-6-W-UNV-DP-1-DS</t>
  </si>
  <si>
    <t>TB3DLED-500-80-35-SO-7-W-UNV-DP-1-CA(36)</t>
  </si>
  <si>
    <t>CTRL 12-STFDI</t>
  </si>
  <si>
    <t>CTRL 12-STD</t>
  </si>
  <si>
    <t>STD-SO-400-80-40-21'-AP-UNV-MD-1-CA(36)-SC-C(SLOPED CEILING)</t>
  </si>
  <si>
    <t>CTRL 14-STFDI</t>
  </si>
  <si>
    <t>C-4'</t>
  </si>
  <si>
    <t>BMRLED-600-80-35-FL-4-W-UNV-DP-1-TG15</t>
  </si>
  <si>
    <t>K-28'</t>
  </si>
  <si>
    <t>BBDILED-640-400-80-35-SO-28'-W-UNV-DP-1-CT9(36)</t>
  </si>
  <si>
    <t>N-6'</t>
  </si>
  <si>
    <t>MBWLED-600-80-35-S-6'-W-UNV-DP-1</t>
  </si>
  <si>
    <t>N-8'</t>
  </si>
  <si>
    <t>MBWLED-600-80-35-S-8'-W-UNV-DP-1</t>
  </si>
  <si>
    <t>F6A</t>
  </si>
  <si>
    <t>BRLED-750-80-35-FL-6-W-UNV-DP-1-TG9</t>
  </si>
  <si>
    <t>F6B</t>
  </si>
  <si>
    <t>BRLED-750-80-35-FL-4-W-UNV-DP-1-TG9</t>
  </si>
  <si>
    <t>F6C</t>
  </si>
  <si>
    <t>BRLED-1000-80-35-FL-2-W-UNV-DP-1-TG9</t>
  </si>
  <si>
    <t>F7-4'</t>
  </si>
  <si>
    <t>MBLED-1000-80-35-S-4-W-UNV-DP-1-CT9(36)</t>
  </si>
  <si>
    <t>F7-10'</t>
  </si>
  <si>
    <t>MBLED-1000-80-35-S-10-W-UNV-DP-1-CT9(36)</t>
  </si>
  <si>
    <t>F7-12'</t>
  </si>
  <si>
    <t>MBLED-1000-80-35-S-12-W-UNV-DP-1-CT9(36)</t>
  </si>
  <si>
    <t>F7-16'</t>
  </si>
  <si>
    <t>MBLED-1000-80-35-S-16-W-UNV-DP-1-CT9(36)</t>
  </si>
  <si>
    <t>F7-20'</t>
  </si>
  <si>
    <t>MBLED-1000-80-35-S-20-W-UNV-DP-1-CT9(36)</t>
  </si>
  <si>
    <t>F7-32'</t>
  </si>
  <si>
    <t>MBLED-1000-80-35-S-32-W-UNV-DP-1-CT9(36)</t>
  </si>
  <si>
    <t>F14-20'</t>
  </si>
  <si>
    <t>WBSLED-750-80-35-S-20-W-UNV-DP-1-SC</t>
  </si>
  <si>
    <t>102-4'</t>
  </si>
  <si>
    <t>ZELED-SL 65/35-1100-80-35-MSO-4-AP-UNV-MD-1-CA(36)</t>
  </si>
  <si>
    <t>102-10'</t>
  </si>
  <si>
    <t>ZELED-SL 65/35-1100-80-35-MSO-10-AP-UNV-MD-1-CA(36)</t>
  </si>
  <si>
    <t>104-2'</t>
  </si>
  <si>
    <t>STD-SO-300-80-35-2-AP-UNV-MD-1-CA(36)-RC</t>
  </si>
  <si>
    <t>STD-SO-300-80-35-4-AP-UNV-MD-1-CA(36)-RC</t>
  </si>
  <si>
    <t>SP18442-SCR-350-80-35-FL-11'-EX-W-UNV-DP-1-DS-C(SHALLOW FIXTURE WITH ANGLED ENDS)</t>
  </si>
  <si>
    <t>LW2-8'</t>
  </si>
  <si>
    <t>Fixture DIA</t>
  </si>
  <si>
    <t>QQ- 4'</t>
  </si>
  <si>
    <t>TB2WDILED-750-750-80-35-SO-SO-4-W-UNV-DP-1</t>
  </si>
  <si>
    <t>QQ- 12'</t>
  </si>
  <si>
    <t>TB2WDILED-750-750-80-35-SO-SO-12-W-UNV-DP-1</t>
  </si>
  <si>
    <t>QQ- 18'</t>
  </si>
  <si>
    <t>TB2WDILED-750-750-80-35-SO-SO-18-W-UNV-DP-1</t>
  </si>
  <si>
    <t>QQ- 24'</t>
  </si>
  <si>
    <t>TB2WDILED-750-750-80-35-SO-SO-24-W-UNV-DP-1</t>
  </si>
  <si>
    <t>U- 6'</t>
  </si>
  <si>
    <t>BDLED-500-80-35-SO-6-W-UNV-DP-1-CA(36)</t>
  </si>
  <si>
    <t>U- 10'</t>
  </si>
  <si>
    <t>BDLED-500-80-35-SO-10-W-UNV-DP-1-CA(36)</t>
  </si>
  <si>
    <t>Y- 4'</t>
  </si>
  <si>
    <t>TB2WDLED-750-80-35-SO-4-W-UNV-DP-1</t>
  </si>
  <si>
    <t>Y1- 4'</t>
  </si>
  <si>
    <t>BMRLED-500-80-35-FL-2'-W-UNV-DP-1-TG15</t>
  </si>
  <si>
    <t>V- 6'</t>
  </si>
  <si>
    <t>BMRLED-400-80-35-FL-6'-W-UNV-DP-1-TG15</t>
  </si>
  <si>
    <t>H2</t>
  </si>
  <si>
    <t>TB2WDILED-1100-1000-90-35-SLA-SO-4-AP-UNV-BI-1-OS(FS-205 V2 DUAL TECHNOLOGY - 30% OUTPUT DURING VACANCY)</t>
  </si>
  <si>
    <t>H-72'</t>
  </si>
  <si>
    <t>STFD-DML(72'-600)-80-40-AY(6)+AH(7)-W-UNV-MD-1-CT9(36)-RC</t>
  </si>
  <si>
    <t>H2-36'</t>
  </si>
  <si>
    <t>STFD-DML(36'-600)-80-40-AY(2)+AH(5)-W-UNV-MD-1-CT9(36)-RC</t>
  </si>
  <si>
    <t>B3RLED-SL-900-80-35-FL-8-W-UNV-DP-1-TB9-FW(6)</t>
  </si>
  <si>
    <t>LB8</t>
  </si>
  <si>
    <t>SCD-500-80-40-FL-8-W-UNV-DP-1-CA(36)</t>
  </si>
  <si>
    <t>SCR-500-80-35-FL-8-W-120-DP-1-D</t>
  </si>
  <si>
    <t>SCR-500-80-35-0.5M-8-W-120-DP-1-D</t>
  </si>
  <si>
    <t>D1A-8'</t>
  </si>
  <si>
    <t>SCR-500-80-35-2M-8-W-120-DP-1-D</t>
  </si>
  <si>
    <t>SP18088(2)-BBSLED-400-80-35-SO-12'-BLK-277-DP-1-S-B1(BSL10LST)</t>
  </si>
  <si>
    <t>SP18088(2)-BBSLED-400-80-35-SO-10'-BLK-277-DP-1-S-B1(BSL10LST)</t>
  </si>
  <si>
    <t>SP18088(2)-BBSLED-400-80-35-SO-7'-BLK-277-DP-1-S-B1(BSL10LST)</t>
  </si>
  <si>
    <t>SP18088A(2)-BBSLED-400-80-35-SO-8'-BLK-277-DP-1-S-B1(BSL10LST)</t>
  </si>
  <si>
    <t>SP18088(2)-BBSLED-400-80-35-SO-25'-BLK-277-DP-1-S-B1(BSL10LST)</t>
  </si>
  <si>
    <t>BBWDILED-640-400-80-40-SO-8-W-UNV-DP-1-D</t>
  </si>
  <si>
    <t>F2-4'</t>
  </si>
  <si>
    <t>BBWDILED-640-400-80-40-SO-4-W-UNV-DP-1-D</t>
  </si>
  <si>
    <t>F04A-26'10-11/16"X13'3-7/16"-3RD FL</t>
  </si>
  <si>
    <t>SP18435(2)-BMPRLED-OPRO(158°)-750-80-35-RG3-40'2 1/8"-C(BLK)-UNV-DP-1-DS-TS(2)-C(127° ANGLED END)</t>
  </si>
  <si>
    <t>F04-25'8-13/16"X3'10-3/8-03-41N</t>
  </si>
  <si>
    <t>BMPRLED-OPRO(265°)-750-80-35-RG3-29'7 1/16"-W-UNV-DP-1-TG9-TS(2)</t>
  </si>
  <si>
    <t>NO LATER THAN JANUARY 15TH</t>
  </si>
  <si>
    <t>F1-6'</t>
  </si>
  <si>
    <t>F1-10'</t>
  </si>
  <si>
    <t>F1-14'</t>
  </si>
  <si>
    <t>F5-10'</t>
  </si>
  <si>
    <t>F9-10'X6' REC</t>
  </si>
  <si>
    <t>STFC-NO-DSO(32-300)-90-35-AL(4)+AI(1)-C(5002)-277-MD-1-CA(72)-RC</t>
  </si>
  <si>
    <t>F9-10'X6' EM REC</t>
  </si>
  <si>
    <t>STFC-NO-DSO(32-300)-90-35-AL(4)+AI(1)-C(5002)-277-MD-1-CA(72)-RC-B1(BSL310LP)</t>
  </si>
  <si>
    <t>Sum of Milling Cycle time</t>
  </si>
  <si>
    <t>Sum of Puching Cycle time</t>
  </si>
  <si>
    <t>Sum of HousingCycle Time</t>
  </si>
  <si>
    <t>SKPLED-22</t>
  </si>
  <si>
    <t>AIRLED-8</t>
  </si>
  <si>
    <t>CLICK-4</t>
  </si>
  <si>
    <t>WWPRFK-28</t>
  </si>
  <si>
    <t>CLICK-12</t>
  </si>
  <si>
    <t>BMRLED-500-90-30-FL-4-W-UNV-DP-1-ST-B1(BSL310LP)</t>
  </si>
  <si>
    <t>BMRLED-500-90-30-FL-4-W-UNV-DP-1-ST</t>
  </si>
  <si>
    <t>G-8'X18'</t>
  </si>
  <si>
    <t>BMRLEDPAT-REC-90-500-90-30-SO-FL-52-NL-W-UNV-DP-1-DS-C(ST MOUNTING ON INSIDE)</t>
  </si>
  <si>
    <t>WW-SL-800-90-35-30'-C(RAL 8019)-UNV-DP-1-CA(48)</t>
  </si>
  <si>
    <t>LT05-4'</t>
  </si>
  <si>
    <t>CCH-SL-1100-80-27-CL(4)-W-120-DP-1-C</t>
  </si>
  <si>
    <t>LT05-6'</t>
  </si>
  <si>
    <t>CCH-SL-1100-80-27-CL(6)-W-120-DP-1-C</t>
  </si>
  <si>
    <t>CCH-SL-1100-80-27-CL(11)-W-120-DP-1+E(1)-C</t>
  </si>
  <si>
    <t>LT05-28'</t>
  </si>
  <si>
    <t>CCH-SL-1100-80-27-CL(28)-W-120-DP-1+E(2)-C</t>
  </si>
  <si>
    <t>BSLED-650-80-35-SO-14-W-UNV-DP-1-S</t>
  </si>
  <si>
    <t>BSLED-650-80-35-SO-20'6"-W-UNV-DP-1-S</t>
  </si>
  <si>
    <t>F4- 26' 35/4"</t>
  </si>
  <si>
    <t>SCRPAT-ASO-90(1)-500-80-35-FL-26' 35/4 "-EX-W-UNV-DP-1+E(1)-DS</t>
  </si>
  <si>
    <t>F4 - 37' 65/8"</t>
  </si>
  <si>
    <t>SCRPAT-ASO-90(1)-500-80-35-FL-37' 65/8 "-EX-W-UNV-DP-1+E(1)-DS</t>
  </si>
  <si>
    <t>F4 - 19' 9"</t>
  </si>
  <si>
    <t>SCRPAT-ASO-90(1)-500-80-35-FL-19' 9"-EX-W-UNV-DP-1+E(1)-DS</t>
  </si>
  <si>
    <t>F4 - 66' 27/8"</t>
  </si>
  <si>
    <t>SCRPAT-ASO-90(1)-500-80-35-FL-66' 27/8"-EX-W-UNV-DP-1-DS</t>
  </si>
  <si>
    <t>F4 - 199' 5"</t>
  </si>
  <si>
    <t>SCRPAT-ASO-90(3)-500-80-35-FL-199' 5"-EX-W-UNV-DP-1+E(1)-DS</t>
  </si>
  <si>
    <t>F4 - 50' 13/16"</t>
  </si>
  <si>
    <t>F4 - 152' 133/16"</t>
  </si>
  <si>
    <t>SCRPAT-ASO-90(1)-500-80-35-FL-152' 133/16"-EX-W-UNV-DP-1-DS</t>
  </si>
  <si>
    <t>F4 - 191' 15/16"</t>
  </si>
  <si>
    <t>SCRPAT-ASO-90(3)-500-80-35-FL-191' 15/16"-EX-W-UNV-DP-1+E(1)-DS</t>
  </si>
  <si>
    <t>RL2 @ 7' 11 1/2"</t>
  </si>
  <si>
    <t>SCPLED-500-90-27-FL-7' 11 1/2"-W-UNV-DP-1-DS</t>
  </si>
  <si>
    <t>F18</t>
  </si>
  <si>
    <t>PLEASE SCHEDULE LENS WITH THE ORDER</t>
  </si>
  <si>
    <t>F35</t>
  </si>
  <si>
    <t>BBRLED-400-80-40-FL-8'-W-UNV-DP-1-TB15</t>
  </si>
  <si>
    <t>P3-23'6 3/4"</t>
  </si>
  <si>
    <t>SKPE-10008-SL 60/40-CIR-AL(23' 6 3/4")-800-80-27-SO-W-UNV-D-1-CA(96)</t>
  </si>
  <si>
    <t>SP18316(4)-SKVLED-22-2400-90-35-2XVL-FL-W-48-POE-1-TB15</t>
  </si>
  <si>
    <t>SP18455(1)-STFDI-I-250-DSO-200-120'-80-40-BT(4)+BX(3)-AP-UNV-DP-1-CA(144)-SC-C(SLOPED CEILING)</t>
  </si>
  <si>
    <t>SP18455(1)-STFDI-I-250-DSO-200-84'-80-40-AL(4)-AP-UNV-DP-1-CA(96)-SC-C(SLOPED CEILING)</t>
  </si>
  <si>
    <t>F5-6'</t>
  </si>
  <si>
    <t>CCH-SL-1100-80-30-CL(6')-W-277-DP-1-C</t>
  </si>
  <si>
    <t>CCH-SL-1100-80-30-CL(10')-W-277-DP-1-C</t>
  </si>
  <si>
    <t>BRLED-1000-90-35-FL-6-W-120-DP-1-DS</t>
  </si>
  <si>
    <t>K50</t>
  </si>
  <si>
    <t>B2SQDLED-1000-90-35-SO-50-AP-120-DP-1-CA(36)</t>
  </si>
  <si>
    <t>K22</t>
  </si>
  <si>
    <t>B2SQDLED-1000-90-35-SO-22-AP-120-DP-1-CA(36)</t>
  </si>
  <si>
    <t>K21</t>
  </si>
  <si>
    <t>B2SQDLED-1000-90-35-SO-21-AP-120-DP-1-CA(36)</t>
  </si>
  <si>
    <t>K20</t>
  </si>
  <si>
    <t>B2SQDLED-1000-90-35-SO-20-AP-120-DP-1-CA(36)</t>
  </si>
  <si>
    <t>WM14</t>
  </si>
  <si>
    <t>TB2WDILED-600-600-90-40-0.25G-0.25G-14-W-UNV-DP-1</t>
  </si>
  <si>
    <t>WM18</t>
  </si>
  <si>
    <t>TB2WDILED-600-600-90-40-0.25G-0.25G-18-W-UNV-DP-1</t>
  </si>
  <si>
    <t>WM31</t>
  </si>
  <si>
    <t>TB2WDILED-600-600-90-40-0.25G-0.25G-31-W-UNV-DP-1</t>
  </si>
  <si>
    <t>WM37</t>
  </si>
  <si>
    <t>TB2WDILED-600-600-90-40-0.25G-0.25G-37-W-UNV-DP-1</t>
  </si>
  <si>
    <t>WM51</t>
  </si>
  <si>
    <t>TB2WDILED-600-600-90-40-0.25G-0.25G-51-W-UNV-DP-1</t>
  </si>
  <si>
    <t>NO LATER THAN JANUARY 11TH</t>
  </si>
  <si>
    <t>ZESQDI-SL 25/75-1050-80-35-MSO-20-BLK-UNV-MD-1-CA(96)</t>
  </si>
  <si>
    <t>ZESQDI-SL 25/75-1050-80-35-MSO-22-BLK-UNV-MD-1-CA(96)</t>
  </si>
  <si>
    <t>ZESQDI-SL 25/75-1050-80-35-MSO-22-BLK-UNV-MD-1-CA(96)-B1(BSL10LST)</t>
  </si>
  <si>
    <t>ZESQDI-SL 25/75-1050-80-35-MSO-32-BLK-UNV-MD-1-CA(96)</t>
  </si>
  <si>
    <t>ZESQDI-SL 25/75-1050-80-35-MSO-44-BLK-UNV-MD-1-CA(96)-B2(BSL10LST)</t>
  </si>
  <si>
    <t>ZESQDI-SL 25/75-1050-80-35-MSO-18-BLK-UNV-MD-1-CA(96)-B1(BSL10LST)</t>
  </si>
  <si>
    <t>ZESQDI-SL 25/75-1050-80-35-MSO-20-BLK-UNV-MD-1-CA(96)-B1(BSL10LST)</t>
  </si>
  <si>
    <t>ZESQDI-SL 25/75-1050-80-35-MSO-23-BLK-UNV-MD-1-CA(96)-B1(BSL10LST)</t>
  </si>
  <si>
    <t>ZESQDI-SL 25/75-1050-80-35-MSO-24-BLK-UNV-MD-1-CA(96)-B1(BSL10LST)</t>
  </si>
  <si>
    <t>ZESQDI-SL 25/75-1050-80-35-MSO-26-BLK-UNV-MD-1-CA(96)-B1(BSL10LST)</t>
  </si>
  <si>
    <t>ZESQDI-SL 25/75-1050-80-35-MSO-30-BLK-UNV-MD-1-CA(96)-B2(BSL10LST)</t>
  </si>
  <si>
    <t>ZESQDI-SL 25/75-1050-80-35-MSO-32-BLK-UNV-MD-1-CA(96)-B2(BSL10LST)</t>
  </si>
  <si>
    <t>ZESQDI-SL 25/75-1050-80-35-MSO-34-BLK-UNV-MD-1-CA(96)-B1(BSL10LST)</t>
  </si>
  <si>
    <t>ZESQDI-SL 25/75-1050-80-35-MSO-34-BLK-UNV-MD-1-CA(96)-B2(BSL10LST)</t>
  </si>
  <si>
    <t xml:space="preserve"> F3 10</t>
  </si>
  <si>
    <t>SP18290(2)-SLLED-SL 55/45-1250-80-35-VL-10-W-UNV-O(SR)-1-CT9(36)-EN(2)</t>
  </si>
  <si>
    <t>A6-6'-0"</t>
  </si>
  <si>
    <t>BBLED2-SL-750-500-80-35-SO-6' 0"-W-UNV-DP-2-CT15(36)</t>
  </si>
  <si>
    <t>A8-8'-0"</t>
  </si>
  <si>
    <t>BBLED2-SL-750-500-80-35-SO-8' 0"-W-UNV-DP-2-CT15(36)</t>
  </si>
  <si>
    <t>A12-12'-0"</t>
  </si>
  <si>
    <t>BBLED2-SL-750-500-80-35-SO-12' 0"-W-UNV-DP-2-CT15(36)</t>
  </si>
  <si>
    <t>STFC-NO-DSO(12-400)-90-40-AH(6)-W-UNV-MD-1-CA(48)-SC</t>
  </si>
  <si>
    <t>I1-4-1C</t>
  </si>
  <si>
    <t>SCDI-750-500-80-35-BW-FL-4-W-347-DP-1-CA(36)</t>
  </si>
  <si>
    <t>I1-4-2C</t>
  </si>
  <si>
    <t>SCDI-750-500-80-35-BW-FL-4-W-347-DP-2-CA(36)</t>
  </si>
  <si>
    <t>I1-8-1C</t>
  </si>
  <si>
    <t>SCDI-750-500-80-35-BW-FL-8-W-347-DP-1-CA(36)-C(2 X 4' SECTIONS)</t>
  </si>
  <si>
    <t>I1-8-2C</t>
  </si>
  <si>
    <t>SCDI-750-500-80-35-BW-FL-8-W-347-DP-2-CA(36)-C(2 X 4' SECTIONS)</t>
  </si>
  <si>
    <t>I1-12-1C</t>
  </si>
  <si>
    <t>SCDI-750-500-80-35-BW-FL-12-W-347-DP-1-CA(36)-C(3 X 4' SECTIONS)</t>
  </si>
  <si>
    <t>STFD-DSO(12-400)-80-40-AY(1)-AP-120-MD-1-CT9(36)-RC</t>
  </si>
  <si>
    <t>STSLF-SO-400-80-30-5-W-120-MD-1-S</t>
  </si>
  <si>
    <t>STSLF-SO-400-80-30-10-W-120-MD-1-S</t>
  </si>
  <si>
    <t>STSLF-SO-400-80-30-8-W-120-MD-1-S</t>
  </si>
  <si>
    <t>GPRLED-EXNW-300-80-40-RG2-7-W-UNV-DP-1-DF</t>
  </si>
  <si>
    <t>TB2LED-12</t>
  </si>
  <si>
    <t>TB2LED-14</t>
  </si>
  <si>
    <t>AIRLED-12</t>
  </si>
  <si>
    <t>STNCLS-STSFF</t>
  </si>
  <si>
    <t>ACCENT-4</t>
  </si>
  <si>
    <t>ACCENT-8</t>
  </si>
  <si>
    <t>ACCENT-12</t>
  </si>
  <si>
    <t>SCULPT-14</t>
  </si>
  <si>
    <t>ACCENT-18</t>
  </si>
  <si>
    <t>ACCENT-26</t>
  </si>
  <si>
    <t>ACCENT-36</t>
  </si>
  <si>
    <t>ZENSQ-6</t>
  </si>
  <si>
    <t>B4LED-28</t>
  </si>
  <si>
    <t>STFDI</t>
  </si>
  <si>
    <t>FH-9'7"</t>
  </si>
  <si>
    <t>SCPLED-500-90-30-FL-9'7"-W-UNV-LT(LDE5)-1-DS</t>
  </si>
  <si>
    <t>FH-1-24'1"</t>
  </si>
  <si>
    <t>SCPLED-500-90-30-FL-24'1"-W-UNV-DP-1-DS</t>
  </si>
  <si>
    <t>FW-7'5"</t>
  </si>
  <si>
    <t>SCPLED-300-90-30-FL-7'5"-W-UNV-DP-1-DS</t>
  </si>
  <si>
    <t>FAF-8'6"</t>
  </si>
  <si>
    <t>SCR-500-80-30-FL-8'6"-W-UNV-DP-1-DF</t>
  </si>
  <si>
    <t>FAF-17'6"</t>
  </si>
  <si>
    <t>SCR-500-80-30-FL-17'6"-W-UNV-DP-1-DF</t>
  </si>
  <si>
    <t>JA-1, 1' 8"</t>
  </si>
  <si>
    <t>SCD-500-80-30-FL-1' 8"-W-UNV-LT(LDE1)-1-CA(36)</t>
  </si>
  <si>
    <t>JA-9, 9' 6"EM-BOR</t>
  </si>
  <si>
    <t>SCDLAC-AC(2)-D36-HX-D-500-80-30-FL-9' 6"-W-UNV-LT(LDE1)-2+E(1)-CA(36)</t>
  </si>
  <si>
    <t>JA-11, 11' 6"</t>
  </si>
  <si>
    <t>SCDLAC-AC(2)-D36-HX-D-500-80-30-FL-11' 6"-W-UNV-LT(LDE1)-2-CA(36)</t>
  </si>
  <si>
    <t>JA-12, 12'</t>
  </si>
  <si>
    <t>SCDLAC-AC(2)-D36-HX-D-500-80-30-FL-12'-W-UNV-LT(LDE1)-2-CA(36)</t>
  </si>
  <si>
    <t>JA-20, 20'-EM-BOR</t>
  </si>
  <si>
    <t>SCDLAC-AC(3)-D36-HX-D-500-80-30-FL-20'-W-UNV-LT(LDE1)-2+E(1)-CA(36)</t>
  </si>
  <si>
    <t>JA-28, 28'-EM-EOR</t>
  </si>
  <si>
    <t>SCDLAC-AC(4)-D36-HX-D-500-80-30-FL-28'-W-UNV-LT(LDE1)-2+E(1)-CA(36)</t>
  </si>
  <si>
    <t>JA-36, 36'-EM-BOR</t>
  </si>
  <si>
    <t>SCDLAC-AC(5)-D36-HX-D-500-80-30-FL-36'-W-UNV-LT(LDE1)-2+E(1)-CA(36)</t>
  </si>
  <si>
    <t>JA-11, 11'6"-EM-BOR</t>
  </si>
  <si>
    <t>SCDLAC-AC(2)-D36-HX-D-500-80-30-FL-11' 6"-W-UNV-LT(LDE1)-2+E(1)-CA(36)</t>
  </si>
  <si>
    <t>JA-11, 11'6"-EM-EOR</t>
  </si>
  <si>
    <t>JA-12, 12'-EM-EOR</t>
  </si>
  <si>
    <t>SCDLAC-AC(2)-D36-HX-D-500-80-30-FL-12'-W-UNV-LT(LDE1)-2+E(1)-CA(36)</t>
  </si>
  <si>
    <t>JA-36, 36'-EM-EOR</t>
  </si>
  <si>
    <t>SKPE-18075-SL 60/40-ASO-AL(#23' 9 1/4")-1000-80-40-SO-C(RAL5012)-UNV-D-1-CA(36)</t>
  </si>
  <si>
    <t>SKPE-18075-SL 60/40-ASO-AL(#14' 10-1/4")-1000-80-40-SO-C(RAL6038)-UNV-D-1-CA(36)</t>
  </si>
  <si>
    <t>SKPE-18075-SL 60/40-ASO-AL(# 16' 10-1/4")-1000-80-40-SO-C(RAL2007)-UNV-D-1-CA(36)</t>
  </si>
  <si>
    <t>PC-4'</t>
  </si>
  <si>
    <t>PC-4' EM</t>
  </si>
  <si>
    <t>PC-5, 8'</t>
  </si>
  <si>
    <t>SCD-500-80-30-FL-8'-BLK-UNV-DP-1-CTS(48)</t>
  </si>
  <si>
    <t>PC-5E, 8'</t>
  </si>
  <si>
    <t>SCD-500-80-30-FL-8'-BLK-UNV-DP-1-CTS(48)-B1(BSL310LP)</t>
  </si>
  <si>
    <t>RC-1</t>
  </si>
  <si>
    <t>BRLED-750-80-30-FL-4'-BLK-UNV-DP-1-TB15</t>
  </si>
  <si>
    <t>RC-1 EM</t>
  </si>
  <si>
    <t>BRLED-750-80-30-FL-4'-BLK-UNV-DP-1-TB15-B1(BSL310LP)</t>
  </si>
  <si>
    <t>RC-3, 4'</t>
  </si>
  <si>
    <t>BRLED-750-80-30-FL-4'-BLK-UNV-DP-1-D</t>
  </si>
  <si>
    <t>RC-3, 6'</t>
  </si>
  <si>
    <t>BRLED-750-80-30-FL-6'-BLK-UNV-DP-1-D</t>
  </si>
  <si>
    <t>RC-3E, 6'</t>
  </si>
  <si>
    <t>BRLED-750-80-30-FL-6'-BLK-UNV-DP-1-D-B1(BSL310LP)</t>
  </si>
  <si>
    <t>RC-7'</t>
  </si>
  <si>
    <t>SCR-400-80-30-FL-K(2X4)-BLK-UNV-DP-1-TB15-C(RECTANGLE 2' X 4')</t>
  </si>
  <si>
    <t>RC-7'E</t>
  </si>
  <si>
    <t>SCR-400-80-30-FL-K(2X4)-BLK-UNV-DP-1-TB15-B1(BSL310LP)-C(RECTANGLE 2' X 4' WITH EMERGENCY CIRCUIT)</t>
  </si>
  <si>
    <t>SW-4, 2'</t>
  </si>
  <si>
    <t>TB2WDILED-500-500-80-30-SO-SO-2'-BLK-UNV-DP-2-B1(BSL10LST)-C(REMOTE BATTERY DUE TO LENGTH)</t>
  </si>
  <si>
    <t>S2-4' EM</t>
  </si>
  <si>
    <t>CLKLED-750-80-27-SO-6-W-UNV-DP-1-TG9</t>
  </si>
  <si>
    <t>S4-4'</t>
  </si>
  <si>
    <t>S1-4'-DS</t>
  </si>
  <si>
    <t>CLKLED-750-80-27-SO-4-W-UNV-DP-1-DS</t>
  </si>
  <si>
    <t>S4-4'-DS</t>
  </si>
  <si>
    <t>CLKLED-900-80-27-SO-4-W-UNV-DP-1-DS</t>
  </si>
  <si>
    <t>STFC-NO-DML(9-600)-90-30-AY(1)-W-120-MD-1-CA(36)-RC</t>
  </si>
  <si>
    <t>F8B-60</t>
  </si>
  <si>
    <t>CCL-SL-500-80-30-CL(60)-W-UNV-DP-1-AC</t>
  </si>
  <si>
    <t>F8B-68</t>
  </si>
  <si>
    <t>CCL-SL-500-80-30-CL(68)-W-UNV-DP-1-AC</t>
  </si>
  <si>
    <t>F8B-72</t>
  </si>
  <si>
    <t>CCL-SL-500-80-30-CL(72)-W-UNV-DP-1-AC</t>
  </si>
  <si>
    <t>LT-01</t>
  </si>
  <si>
    <t>BBRLED-1000-80-35-RG-4-W-UNV-DP-1-TB9</t>
  </si>
  <si>
    <t>LT-02</t>
  </si>
  <si>
    <t>BBDILED-640-400-80-35-SO-4-W-UNV-DP-1-CT9(36)</t>
  </si>
  <si>
    <t>LT-05A</t>
  </si>
  <si>
    <t>ARWLED-600-80-35-S-2-W-UNV-DP-1</t>
  </si>
  <si>
    <t>B2SQDLED-500-80-35-SO-6'-W-UNV-DP-1-CA(36")</t>
  </si>
  <si>
    <t>BMRLED-750-90-35-RG-6-W-UNV-LT(LDE1)-1-DF</t>
  </si>
  <si>
    <t>L1-8'</t>
  </si>
  <si>
    <t>B3RLED-SL-750-80-35-FL-8-W-277-DP-1-ST</t>
  </si>
  <si>
    <t>L1-8' EM</t>
  </si>
  <si>
    <t>B3RLED-SL-750-80-35-FL-8-W-277-DP-E(1)-ST</t>
  </si>
  <si>
    <t>L1-12'</t>
  </si>
  <si>
    <t>B3RLED-SL-750-80-35-FL-12-W-277-DP-1-ST</t>
  </si>
  <si>
    <t>L1-12' EM</t>
  </si>
  <si>
    <t>B3RLED-SL-750-80-35-FL-12-W-277-DP-1+E(1)-ST</t>
  </si>
  <si>
    <t>L1-16'</t>
  </si>
  <si>
    <t>B3RLED-SL-750-80-35-FL-16-W-277-DP-2-ST</t>
  </si>
  <si>
    <t>L1-16'EM</t>
  </si>
  <si>
    <t>B3RLED-SL-750-80-35-FL-16-W-277-DP-1+E(1)-ST</t>
  </si>
  <si>
    <t>L1-20'</t>
  </si>
  <si>
    <t>B3RLED-SL-750-80-35-FL-20-W-277-DP-1-ST</t>
  </si>
  <si>
    <t>L1-20'EM A</t>
  </si>
  <si>
    <t>B3RLED-SL-750-80-35-FL-20-W-277-DP-1+E(1)-ST</t>
  </si>
  <si>
    <t>L1-24' A</t>
  </si>
  <si>
    <t>B3RLED-SL-750-80-35-FL-24-W-277-DP-2-ST</t>
  </si>
  <si>
    <t>L1-24'EM A</t>
  </si>
  <si>
    <t>B3RLED-SL-750-80-35-FL-24-W-277-DP-1+E(1)-ST</t>
  </si>
  <si>
    <t>L1-28'</t>
  </si>
  <si>
    <t>B3RLED-SL-750-80-35-FL-28-W-277-DP-1-ST</t>
  </si>
  <si>
    <t>L1-28' EM</t>
  </si>
  <si>
    <t>B3RLED-SL-750-80-35-FL-28-W-277-DP-1+E(1)-ST</t>
  </si>
  <si>
    <t>B3RLED-SL-750-80-35-FL-4-W-277-DP-1-ST</t>
  </si>
  <si>
    <t>L1-16'EM A</t>
  </si>
  <si>
    <t>L1-20' A&amp;B</t>
  </si>
  <si>
    <t>B3RLED-SL-750-80-35-FL-20-W-277-DP-2-ST</t>
  </si>
  <si>
    <t>L1-20'EM</t>
  </si>
  <si>
    <t>L1-24'</t>
  </si>
  <si>
    <t>B3RLED-SL-750-80-35-FL-24-W-277-DP-1-ST</t>
  </si>
  <si>
    <t>L1-24'EM</t>
  </si>
  <si>
    <t>CCH-SL-1100-90-27-CL(17'11")-W-120-DP-1-C</t>
  </si>
  <si>
    <t>L18-15'9"#2</t>
  </si>
  <si>
    <t>BBPRLED-750-90-35-RG3-100"-W-UNV-DP-1-DF-C(JOIN TO EXIST)</t>
  </si>
  <si>
    <t>SD WRONG LENGTH NEED TO CORRECT LENGTH</t>
  </si>
  <si>
    <t>BBRLED-500-80-35-FL-4-W-UNV-DP-1-D</t>
  </si>
  <si>
    <t>DE</t>
  </si>
  <si>
    <t>BBRLED-500-80-35-FL-4-W-UNV-DP-1-D-B1(BSL10LST)</t>
  </si>
  <si>
    <t>BBDLED-1000-80-35-SO-4-W-UNV-DP-1-CA(36)</t>
  </si>
  <si>
    <t>G1</t>
  </si>
  <si>
    <t>BBDLED-1000-80-35-SO-8-W-UNV-DP-1-CA(36)</t>
  </si>
  <si>
    <t>G1E</t>
  </si>
  <si>
    <t>BBDLED-1000-80-35-SO-8-W-UNV-DP-1-CA(36)-B1(BSL10LST)</t>
  </si>
  <si>
    <t>GE</t>
  </si>
  <si>
    <t>BBDLED-1000-80-35-SO-4-W-UNV-DP-1-CA(36)-B1(BSL10LST)</t>
  </si>
  <si>
    <t>SKPLED-22-3200-80-35-0.5-W-UNV-DP-1-TB9</t>
  </si>
  <si>
    <t>Do Not Ship Before Feb 8th.</t>
  </si>
  <si>
    <t>Not to ship before  January 9 2019</t>
  </si>
  <si>
    <t>G TYPE 1 FILLER</t>
  </si>
  <si>
    <t>BBRLED-400-80-40-FL-14' 6 7/8"-W-UNV-DP-1-DS</t>
  </si>
  <si>
    <t>CLICK-10</t>
  </si>
  <si>
    <t>LC12</t>
  </si>
  <si>
    <t>LC8</t>
  </si>
  <si>
    <t>B3LED-2'</t>
  </si>
  <si>
    <t>B3PLED-10'2"</t>
  </si>
  <si>
    <t>STENCL-14</t>
  </si>
  <si>
    <t>STENCL-20</t>
  </si>
  <si>
    <t>STENCL-24</t>
  </si>
  <si>
    <t>STENCL-44</t>
  </si>
  <si>
    <t>18</t>
  </si>
  <si>
    <t>First release, LINES 16, 29, 37, 38, 39, 40   ---    DO NOT SHIP BEFORE 12/25_x001E__x001E_Second release - LINE 6/15/25/36/49/7/17/28/50 --- target ship date is January 4th, 2019_x001E__x001E_Line 41 – released, target ship date 12/27 (~$6000)_x001E__x001E_All types LT05 (~$40,000) – Target ship date 1/4/2019</t>
  </si>
  <si>
    <t xml:space="preserve">First release, LINES 16, 29, 37, 38, 39, 40   ---    DO NOT SHIP BEFORE 12/25_x001E__x001E_Second release - LINE 6/15/25/36/49/7/17/28/50 --- target ship date is January 4th, 2019_x001E__x001E_Line 41 – released, target ship date 12/27 (~$6000)_x001E__x001E_All types LT05 (~$40,000) – Target ship date 1/4/2019 ***** </t>
  </si>
  <si>
    <t>SCR-300-80-35-FL-TR75X4-W-UNV-DP-1-MFTG9</t>
  </si>
  <si>
    <t>Must ship Jan 4th 2019</t>
  </si>
  <si>
    <t>F-22-4'-0"</t>
  </si>
  <si>
    <t>SP18447(1)-BBRLED-1250-80-30-FL-4' 0"-W-UNV-DP-1-TB9</t>
  </si>
  <si>
    <t>STFD-DSO(15'-320)-80-30-BT(3)-BLK-UNV-MD-1-CTS(48)-RC</t>
  </si>
  <si>
    <t>STFD-DSO(15'-320)-80-30-BT(3)-BLK-UNV-MD-1-CTS(48)-RC-B1(BSL10LST)-C(REMOTE BATTERY DUE TO FIXTURE SIZE)</t>
  </si>
  <si>
    <t>L5-8'-0"</t>
  </si>
  <si>
    <t>SCD-300-80-30-2M-8'-W-UNV-DP-1-CA(48)</t>
  </si>
  <si>
    <t>CLKLED-900-80-27-SO-4-W-UNV-DP-1-AC</t>
  </si>
  <si>
    <t>WWS-SL-1000-90-35-16'-AP-UNV-DP-1-SC</t>
  </si>
  <si>
    <t>BBRLED-400-80-30-RG-6'5"-W-UNV-DP-1-D</t>
  </si>
  <si>
    <t>BBRLED-400-80-30-RG-12'2 1/2"-W-UNV-DP-1-D</t>
  </si>
  <si>
    <t>BBRLED-400-80-30-RG-9'4 1/2"-W-UNV-DP-1-D</t>
  </si>
  <si>
    <t>BBRLED-400-80-30-RG-8'4 3/4"-W-UNV-DP-1-D</t>
  </si>
  <si>
    <t>BBRLED-400-80-30-RG-4'8 1/2"-W-UNV-DP-1-D-B1(BSL310LP)</t>
  </si>
  <si>
    <t>BBRLED-400-80-30-RG-8'5"-W-UNV-DP-1-D</t>
  </si>
  <si>
    <t>BBRLED-400-80-30-RG-7'6"-W-120-DP-1-D</t>
  </si>
  <si>
    <t>BBRLED-400-80-30-RG-12'-W-UNV-DP-1-D</t>
  </si>
  <si>
    <t>BBRLED-400-80-30-RG-5'2 1/2"-W-UNV-DP-1-D</t>
  </si>
  <si>
    <t>BBRLED-400-80-30-RG-11' 9 1/2"-W-UNV-DP-1-D</t>
  </si>
  <si>
    <t>BBRLED-400-80-30-RG-5'9 3/4"-W-UNV-DP-1-D-B1(BSL310LP)</t>
  </si>
  <si>
    <t>BBRLED-400-80-30-RG-9'3 3/4"-W-UNV-DP-1-D</t>
  </si>
  <si>
    <t>BBRLED-400-80-30-RG-8'10"-W-UNV-DP-1-D</t>
  </si>
  <si>
    <t>BBRLED-400-80-30-RG-5'3 1/2"-W-UNV-DP-1-D</t>
  </si>
  <si>
    <t>BBRLED-400-80-30-RG-11'10"-W-UNV-DP-1-D</t>
  </si>
  <si>
    <t>BBRLED-400-80-30-RG-5'2"-W-UNV-DP-1-D-B1(BSL10LST)</t>
  </si>
  <si>
    <t>BBRLED-400-80-30-RG-4'11"-W-UNV-DP-1-D</t>
  </si>
  <si>
    <t>BBRLED-400-80-30-RG-11'7"-W-UNV-DP-1-D</t>
  </si>
  <si>
    <t>BBRLED-400-80-30-RG-9'3 1/2"-W-UNV-DP-1-D</t>
  </si>
  <si>
    <t>BBRLED-400-80-30-RG-8'8"-W-UNV-DP-1-D</t>
  </si>
  <si>
    <t>BBRLED-400-80-30-RG-8'5 1/2"-W-UNV-DP-1-D</t>
  </si>
  <si>
    <t>BBRLED-400-80-30-RG-7'1"-W-UNV-DP-1-D-B1(BSL10LST)</t>
  </si>
  <si>
    <t>BBRLED-400-80-30-RG-9'10 3/4"-W-UNV-DP-1-D</t>
  </si>
  <si>
    <t>BBRLED-400-80-30-RG-9' 10 3/4"-W-UNV-DP-1-D</t>
  </si>
  <si>
    <t>BBRLED-400-80-30-RG-11'4"-W-UNV-DP-1-D</t>
  </si>
  <si>
    <t>BBRLED-400-80-30-RG-5'9 1/2"-W-UNV-DP-1-D-B1(BSL310LP)</t>
  </si>
  <si>
    <t>BBRLED-400-80-30-RG-11'3"-W-UNV-DP-1-D</t>
  </si>
  <si>
    <t>BBRLED-400-80-30-RG-6'2"-W-UNV-DP-1-D-B1(BSL310LP)</t>
  </si>
  <si>
    <t>BBRLED-400-80-30-RG-12'5 3/4"-W-UNV-DP-1-D</t>
  </si>
  <si>
    <t>BBRLED-400-80-30-RG-4'7 1/2"-W-UNV-DP-1-D</t>
  </si>
  <si>
    <t>BBRLED-400-80-30-RG-19'2"-W-UNV-DP-1-D</t>
  </si>
  <si>
    <t>BBRLED-400-80-30-RG-9'10"-W-UNV-DP-1-D</t>
  </si>
  <si>
    <t>BBRLED-400-80-30-RG-5'4"-W-UNV-DP-1-D</t>
  </si>
  <si>
    <t>BBRLED-400-80-30-RG-11'6"-W-UNV-DP-1-D</t>
  </si>
  <si>
    <t>BBRLED-400-80-30-RG-12'5"-W-UNV-DP-1-D</t>
  </si>
  <si>
    <t>BBRLED-400-80-30-RG-9'11"-W-UNV-DP-1-D</t>
  </si>
  <si>
    <t>BBRLED-400-80-30-RG-4'10 1/2"-W-UNV-DP-1-D</t>
  </si>
  <si>
    <t>BBRLED-400-80-30-RG-7'6"-W-UNV-DP-1-D</t>
  </si>
  <si>
    <t>BBRLED-400-80-30-RG-4'7"-W-UNV-DP-1-D-B1(BSL310LP)</t>
  </si>
  <si>
    <t>BBRLED-400-80-30-RG-4'6"-W-UNV-DP-1-D</t>
  </si>
  <si>
    <t>F28-38</t>
  </si>
  <si>
    <t>CLKLED-400-80-35-SO-38-W-UNV-DP-1+E(2)-TG9</t>
  </si>
  <si>
    <t>F28-32</t>
  </si>
  <si>
    <t>CLKLED-400-80-35-SO-32-W-UNV-DP-1+E(2)-TG9</t>
  </si>
  <si>
    <t>LT4A</t>
  </si>
  <si>
    <t>SCPLED-500-80-30-RG2-7'0"-W-120-LT(LTE)-1-DS</t>
  </si>
  <si>
    <t>F11-5/4-20'-3 CIR</t>
  </si>
  <si>
    <t>BBRLED-500-80-35-RG-20'-CB20946(6)-W-277-LT(LDE1)-3+E(1)+LDI-TB15-FW(6)</t>
  </si>
  <si>
    <t>F11-5/4-20'-4 CIR</t>
  </si>
  <si>
    <t>BBRLED-500-80-35-RG-20'-CB20946(6)-W-277-LT(LDE1)-4+E(1)+LDI-TB15-FW(6)</t>
  </si>
  <si>
    <t>F11-5/4-20'-5 CIR EOR</t>
  </si>
  <si>
    <t>BBRLED-500-80-35-RG-20'-CB20946(6)-W-277-LT(LDE1)-5+E(1)+LDI-TB15-FW(6)</t>
  </si>
  <si>
    <t>F11-5/4-20'-5 CIR BOR</t>
  </si>
  <si>
    <t>F11A-4'</t>
  </si>
  <si>
    <t>BBRLED-500-80-35-RG-4'-CB20946(2)-W-277-LT(LDE1)-1+LDI-TB15-FW(6)</t>
  </si>
  <si>
    <t>F11A-4' EM</t>
  </si>
  <si>
    <t>BBRLED-500-80-35-RG-4'-CB20946(2)-W-277-LT(LDE1)-E(1)+LDI-TB15-FW(6)</t>
  </si>
  <si>
    <t>F5/6</t>
  </si>
  <si>
    <t>SKVLED-22-1800-80-35-2XVL-FL-W-UNV-DP-1-TB15-FW(6)</t>
  </si>
  <si>
    <t>Note:****Do not ship before 3/8/2019****</t>
  </si>
  <si>
    <t>F5/7</t>
  </si>
  <si>
    <t>A-24</t>
  </si>
  <si>
    <t>DIALED-24-5000-80-35-VL-W-277-LT(LDE5)-1-TB15-FW(6')</t>
  </si>
  <si>
    <t>L7-GWB</t>
  </si>
  <si>
    <t>WWR-SL-750-80-40-8-W-UNV-LT(LDE5)-1-DF-C(DFCSJ-OEM-RF &amp; DFC-OEM-DBI)</t>
  </si>
  <si>
    <t>SP0000-CCH-SL-1100-80-35-CL(1')-W-UNV-DP-1-AC</t>
  </si>
  <si>
    <t>RECT</t>
  </si>
  <si>
    <t>STFD-DSO(56-400)-80-35-AL(4)+AI(6)-BLK-UNV-MD-1-CA(36)-RC</t>
  </si>
  <si>
    <t>F5A</t>
  </si>
  <si>
    <t>STFD-DSO(11-400)-80-35-AY(1)-BLK-UNV-MD-1-CA(36)-RC</t>
  </si>
  <si>
    <t>F5B</t>
  </si>
  <si>
    <t>STFD-DSO(13-400)-80-35-AY(1)-BLK-UNV-MD-1-CA(36)-RC</t>
  </si>
  <si>
    <t>F5C</t>
  </si>
  <si>
    <t>STFD-DSO(14-400)-80-35-AY(1)-BLK-UNV-MD-1-CA(36)-RC</t>
  </si>
  <si>
    <t>F5D</t>
  </si>
  <si>
    <t>STD-SO-400-80-35-3-BLK-UNV-MD-1-CA(36)-RC</t>
  </si>
  <si>
    <t>SCRPAT-OPI-90-400-80-35-FL-107 1/8"-EX-W-UNV-DP-1-D-C (JOINING TO EXISTING FIXTURE ON SITE - SEE PDF ATTACHED)</t>
  </si>
  <si>
    <t>SCRPAT-OPI-90-400-80-35-FL-106 3/4"-EX-W-UNV-DP-1-D-C (JOINING TO EXISTING FIXTURE ON SITE - SEE PDF ATTACHED)</t>
  </si>
  <si>
    <t>SCRPAT-OPI-90-400-80-35-FL-108 1/8"-EX-W-UNV-DP-1-D-C (JOINING TO EXISTING FIXTURE ON SITE - SEE PSD ATTACHED)</t>
  </si>
  <si>
    <t>SCRPAT-OPI-90-400-80-35-FL-108 1/8"-EX-W-UNV-DP-1-D-C (JOINING TO EXISTING FIXTURE ON SITE - SEE PDF ATTACHED)</t>
  </si>
  <si>
    <t>SCRPAT-OPI-90-400-80-35-FL-106"-EX-W-UNV-DP-1-D-C (JOINING TO EXISTING FIXTURE ON SITE - SEE PDF ATTACHED)</t>
  </si>
  <si>
    <t>SCRPAT-OPI-90-400-80-35-FL-107 1/4"-EX-W-UNV-DP-1-D-C (JOINING TO EXISTING FIXTURE ON SITE - SEE PDF ATTACHED)</t>
  </si>
  <si>
    <t>CCL-SL-300-80-40-CP(72')-W-UNV-DP-1-AC</t>
  </si>
  <si>
    <t>E-RR-5'</t>
  </si>
  <si>
    <t>CCL-SL-300-80-40-CL(5')-W-UNV-DP-1-C</t>
  </si>
  <si>
    <t>E-RR-6' 10"</t>
  </si>
  <si>
    <t>CCL-SL-300-80-40-CL(6' 10")-W-UNV-DP-1-C</t>
  </si>
  <si>
    <t>E-RR-8'</t>
  </si>
  <si>
    <t>CCL-SL-300-80-40-CL(8')-W-UNV-DP-1-C</t>
  </si>
  <si>
    <t>E-RR-11'</t>
  </si>
  <si>
    <t>CCL-SL-300-80-40-CL(11')-W-UNV-DP-1-C</t>
  </si>
  <si>
    <t>A-12'-0"</t>
  </si>
  <si>
    <t>BMRLED-700-80-40-FL-12' 0"-W-UNV-DP-1-DF</t>
  </si>
  <si>
    <t>Note:.****Do not ship before, ship to arrive on April 15, 2019*****</t>
  </si>
  <si>
    <t>SP18189(2): IMPLEMENTATION OF Y HUB_x001E_PARTIAL SHIPMENT IS ACCEPTABLE_x001E_LINE 7-10: LT103 - NO LATER THAN JANUARY 11TH_x001E_LINE 22,24,26,27,29: LT106 – NO LATER THAN DECEMBER 7TH</t>
  </si>
  <si>
    <t>Quick Ship+</t>
  </si>
  <si>
    <t>SCDI-750-500-80-35-SO-FL-8-AP-277-DP-1-CA(96)</t>
  </si>
  <si>
    <t>WWR-SL-500-80-35-4'-W-UNV-DP-1-TB15</t>
  </si>
  <si>
    <t>SCDI-500-500-80-35-SO-FL-4-AP-120-DP-1-CA(36)</t>
  </si>
  <si>
    <t>L14-2</t>
  </si>
  <si>
    <t>BMRLED-750-80-30-FL-2-C(RAL7047)-UNV-DP-1-DF</t>
  </si>
  <si>
    <t>R2-12'</t>
  </si>
  <si>
    <t>BMRLED-400-80-30-FL-12-W-UNV-DP-1-TG15</t>
  </si>
  <si>
    <t>R2-16'</t>
  </si>
  <si>
    <t>BMRLED-400-80-30-FL-16-W-UNV-DP-1-TG15</t>
  </si>
  <si>
    <t>AfterWirin</t>
  </si>
  <si>
    <t>TB2LED-SO</t>
  </si>
  <si>
    <t>B4LED-10'</t>
  </si>
  <si>
    <t>2</t>
  </si>
  <si>
    <t>3</t>
  </si>
  <si>
    <t>B4LED-7'</t>
  </si>
  <si>
    <t>5</t>
  </si>
  <si>
    <t>6</t>
  </si>
  <si>
    <t>B4LED-25'</t>
  </si>
  <si>
    <t>8</t>
  </si>
  <si>
    <t>SCULPT-12'0"</t>
  </si>
  <si>
    <t>TM-104"+19 1/2"</t>
  </si>
  <si>
    <t>BMSLEDPAT-OPO-90-500-80-30-SO-123 1/2"-EX-AP-120-DP-1-S-C(JOIN TO EXIST)</t>
  </si>
  <si>
    <t>end section to change to corner piece per customer</t>
  </si>
  <si>
    <t>TM-104"+19 3/8"</t>
  </si>
  <si>
    <t>SP000-BMSLEDPAT-OPO-90-500-80-30-SO-123 3/8"-EX-AP-120-DP-1-S-C(JOIN TO EXIST)</t>
  </si>
  <si>
    <t>W3-ALT32'A</t>
  </si>
  <si>
    <t>BMPRLED-700-80-35-RG3-32'-W-UNV-DP-1-DF</t>
  </si>
  <si>
    <t>W3-ALT32'B</t>
  </si>
  <si>
    <t>W3-12'</t>
  </si>
  <si>
    <t>BMPRLED-700-80-35-RG3-12'-W-UNV-DP-1-DF</t>
  </si>
  <si>
    <t>W3-19'</t>
  </si>
  <si>
    <t>BMPRLED-700-80-35-RG3-19'-W-UNV-DP-1-DF</t>
  </si>
  <si>
    <t>W3-24'</t>
  </si>
  <si>
    <t>BMPRLED-700-80-35-RG3-24'-W-UNV-DP-1-DF</t>
  </si>
  <si>
    <t>W9-WALL-10'</t>
  </si>
  <si>
    <t>BMPRLED-800-80-35-RG3-10'10"-W-UNV-DP-1-DF</t>
  </si>
  <si>
    <t>W9-WALL-35'</t>
  </si>
  <si>
    <t>BMPRLED-800-80-35-RG3-35'-W-UNV-DP-1-DF</t>
  </si>
  <si>
    <t>W9-WALL-52'</t>
  </si>
  <si>
    <t>BMPRLED-800-80-35-RG3-52'-W-UNV-DP-1-DF</t>
  </si>
  <si>
    <t>WALED-22-3000-80-40-VL-W-UNV-DP-1-TB9</t>
  </si>
  <si>
    <t>WALED-22-3000-80-40-VL-W-UNV-DP-1-DF</t>
  </si>
  <si>
    <t>WALED-22-3000-80-40-VL-W-UNV-DP-1-SM</t>
  </si>
  <si>
    <t>BBWDILED-640-800-80-40-SO-4-W-120-DP-1</t>
  </si>
  <si>
    <t>STFD-DSO(16-400)-80-35-AL(3)-AP-120-MD-1-CA(72)-RC</t>
  </si>
  <si>
    <t>STFD-DSO(20-400)-80-35-AL(4)-AP-120-MD-1-CA(72)-RC</t>
  </si>
  <si>
    <t>STD-SO-400-80-35-16-AP-120-MD-1-CA(72)-RC</t>
  </si>
  <si>
    <t>STD-SO-400-80-35-20-AP-120-MD-1-CA(72)-RC</t>
  </si>
  <si>
    <t>STFD-DSO(36-400)-80-35-AH(4)+AY(2)-AP-120-MD-1-CA(72)-RC</t>
  </si>
  <si>
    <t>STFD-DSO(12-400)-80-35-AH(6)-AP-120-MD-1-CA(72)-RC</t>
  </si>
  <si>
    <t>ZESQDI-SL-50/50-800-80-35-SO-12-AP-UNV-MD-1-CA(72)</t>
  </si>
  <si>
    <t>L5-4'</t>
  </si>
  <si>
    <t>SCDI-500-400-80-35-SO-FL-4-W-120-DP-1-CT9(36)</t>
  </si>
  <si>
    <t>C-2X10</t>
  </si>
  <si>
    <t>SCDI-750-500-80-30-SO-FL-K(2X10)-BLK-120-DP-1-CA(36)</t>
  </si>
  <si>
    <t>BMRLED-750-80-30-FL-4'0"-W-UNV-DP-1-TG9-FW(6)</t>
  </si>
  <si>
    <t>F1-2</t>
  </si>
  <si>
    <t>BBRLED-750-80-35-FL-2-W-UNV-DP-1-TB15</t>
  </si>
  <si>
    <t>F1-8</t>
  </si>
  <si>
    <t>F1-8 EC</t>
  </si>
  <si>
    <t>BBRLED-750-80-35-FL-8-W-UNV-DP-1+E(1)-TB15</t>
  </si>
  <si>
    <t>F1-12 EC</t>
  </si>
  <si>
    <t>BBRLED-750-80-35-FL-12-W-UNV-DP-1+E(1)-TB15</t>
  </si>
  <si>
    <t>F1-16</t>
  </si>
  <si>
    <t>BBRLED-750-80-35-FL-16-W-UNV-DP-1-TB15</t>
  </si>
  <si>
    <t>F1-16 EC</t>
  </si>
  <si>
    <t>BBRLED-750-80-35-FL-16-W-UNV-DP-1+E(1)-TB15</t>
  </si>
  <si>
    <t>F1-20</t>
  </si>
  <si>
    <t>BBRLED-750-80-35-FL-20-W-UNV-DP-1-TB15</t>
  </si>
  <si>
    <t>F1-20 EC</t>
  </si>
  <si>
    <t>BBRLED-750-80-35-FL-20-W-UNV-DP-1+E(1)-TB15</t>
  </si>
  <si>
    <t>C1-2'-3A,7,9,10</t>
  </si>
  <si>
    <t>CCH-SL-1100-80-35-CL(2')-W-UNV-DP-1-C-C(Customer requested 2')</t>
  </si>
  <si>
    <t>C1-8'-3A,7,9,10</t>
  </si>
  <si>
    <t>CCH-SL-1100-80-35-CL(8')-W-UNV-DP-1-C</t>
  </si>
  <si>
    <t>C1-9'2"-3A,7,9,10</t>
  </si>
  <si>
    <t>CCH-SL-1100-80-35-CL(9'2")-W-UNV-DP-1-C</t>
  </si>
  <si>
    <t>C1-23'6"-9,10</t>
  </si>
  <si>
    <t>CCH-SL-1100-80-35-CL(23'6")-W-UNV-DP-1-C</t>
  </si>
  <si>
    <t>C1-24'6"-3A,7</t>
  </si>
  <si>
    <t>CCH-SL-1100-80-35-CL(24'6")-W-UNV-DP-1-C</t>
  </si>
  <si>
    <t>P1-8'</t>
  </si>
  <si>
    <t>SLLED-SL 80/20-1500-80-35-RE-8'-W-UNV-DP-1-CT9(36)</t>
  </si>
  <si>
    <t>P1-10'</t>
  </si>
  <si>
    <t>SLLED-SL 80/20-1500-80-35-RE-10'-W-UNV-DP-1-CT9(36)</t>
  </si>
  <si>
    <t>P1-12'</t>
  </si>
  <si>
    <t>SLLED-SL 80/20-1500-80-35-RE-12'-W-UNV-DP-1-CT9(36)</t>
  </si>
  <si>
    <t>R1-20'-EM</t>
  </si>
  <si>
    <t>SP18213(2)-BBRLED-500-80-35-FL-20'-W-UNV-DP-1+E(1)-ST</t>
  </si>
  <si>
    <t>A-2'X2'</t>
  </si>
  <si>
    <t>DIALED-22-2500-80-35-VL-W-277-DP-1-TB9</t>
  </si>
  <si>
    <t>BBDLED-1000-90-35-SO-4'-W-UNV-DP-1-CTS(96)-C(BLACK CANOPIES &amp; CORD)</t>
  </si>
  <si>
    <t>BBDLED-1000-90-35-SO-4'-W-UNV-DP-1-CTS(96)-B1(BSL310LP)-C(BLACK CANOPIES &amp; CORD)</t>
  </si>
  <si>
    <t>DIALED-22-3000-80-35-VL-W-UNV-DP-1-TG9</t>
  </si>
  <si>
    <t>F2 EM</t>
  </si>
  <si>
    <t>DIALED-22-3000-80-35-VL-W-UNV-DP-1-TG9-B1(BSL10LST)</t>
  </si>
  <si>
    <t>F13, 33' 9"</t>
  </si>
  <si>
    <t>CCH-SL-900-80-35-CL(33' 9")-W-277-DP-1-AC</t>
  </si>
  <si>
    <t>F-7'X10' REC</t>
  </si>
  <si>
    <t>SCDIPAT-REC-90(4)-750-500-90-35-SO-FL-34'-NL-W-UNV-DP-1-CA(36)-OS(1)</t>
  </si>
  <si>
    <t>ZESLED-SL 0/100-600-80-35-MSO-8-W-UNV-MD-1-S</t>
  </si>
  <si>
    <t>BWDLED-500-80-30-SO-8-W-277-DP-1</t>
  </si>
  <si>
    <t>TL-12'</t>
  </si>
  <si>
    <t>PWWLED-500-80-40-S-12'-W-UNV-DP-1</t>
  </si>
  <si>
    <t>SKVLED-22-4500-90-30-2XVL-FL-W-UNV-DP-1-DF</t>
  </si>
  <si>
    <t>L24</t>
  </si>
  <si>
    <t>BMRLED-1000-80-35-RG-24'0"-W-120-DP-1-DF</t>
  </si>
  <si>
    <t>BBSLED-750-80-35-SO-2-W-UNV-DP-1-S-B1(BSL310M)</t>
  </si>
  <si>
    <t>F5A-9'-0"</t>
  </si>
  <si>
    <t>BBRLED-500-80-35-FL-9' 0"-W-UNV-DP-1-DF</t>
  </si>
  <si>
    <t>SKPE-10005-SL 60/40-CIR-AL15' 8 1/2"-1000-80-40-SO-W-UNV-D-1-CA(36")-C(F)</t>
  </si>
  <si>
    <t>LR1-GRID</t>
  </si>
  <si>
    <t>BBRLED-1000-90-30-FL-4-W-UNV-DP-1-TG15</t>
  </si>
  <si>
    <t>F1-9/16</t>
  </si>
  <si>
    <t>DIALED-14-2400-80-35-VL-W-UNV-LT(LDE5)-1-TB9</t>
  </si>
  <si>
    <t>BMRLED-500-80-35-RG-8-W-UNV-LT(LDE5)-1-TB9-DS(1)-C(LRF2-DCRB  DS+ RMJ-ECO32-DV-B POWER PACK)</t>
  </si>
  <si>
    <t>F13-4'</t>
  </si>
  <si>
    <t>ARWLED-800-80-35-S-4-W-UNV-LT(LDE5)-1</t>
  </si>
  <si>
    <t>F1-15/16</t>
  </si>
  <si>
    <t>DIALED-14-2400-80-35-VL-W-UNV-LT(LDE5)-1-TB15</t>
  </si>
  <si>
    <t>F1-DRY WALL</t>
  </si>
  <si>
    <t>DIALED-14-2400-80-35-VL-W-UNV-LT(LDE5)-1-DF</t>
  </si>
  <si>
    <t>F1B</t>
  </si>
  <si>
    <t>L01A - 4</t>
  </si>
  <si>
    <t>SP000-B2SQILED-1100-80-TW2750-SL-4-BLK-277-O(ELDOLED)-1-CA(36)-C(NIO EZ-CCT. NLIGHT)</t>
  </si>
  <si>
    <t>L01B - 26</t>
  </si>
  <si>
    <t>SP000-B2SQILED-1100-80-TW2750-SLA-26-W-277-O(ELDOLED)-1-CA(36)-C(NIO EZ-CCT. NLIGHT)</t>
  </si>
  <si>
    <t>L01B - 4.5</t>
  </si>
  <si>
    <t>SP000-B2SQILED-1100-80-TW2750-SLA-4' 6 1/2"-W-277-O(ELDOLED)-1-CA(36)-C(NIO EZ-CCT. NLIGHT)</t>
  </si>
  <si>
    <t>L02 - 2'</t>
  </si>
  <si>
    <t>SP000-CCH-SL-1100-80-TW2750-CL(2)-W-277-O(ELDOLED)-1-C-C(NIO EZ-CCT. NLIGHT)</t>
  </si>
  <si>
    <t>L02 - 8'</t>
  </si>
  <si>
    <t>SP000-CCH-SL-1100-80-TW2750-CL(8)-W-277-O(ELDOLED)-1-C-C(ZIO EZ-CCT. NLIGHT)</t>
  </si>
  <si>
    <t>L04 - 12'</t>
  </si>
  <si>
    <t>L04 - 7' 6"</t>
  </si>
  <si>
    <t>L04 - 21' 6"</t>
  </si>
  <si>
    <t>L04 - 6' 10"</t>
  </si>
  <si>
    <t>L04 - 13' 6"</t>
  </si>
  <si>
    <t>L04 - 13' 1"</t>
  </si>
  <si>
    <t>L04 - 8' 10"</t>
  </si>
  <si>
    <t>F11C-2'-0"</t>
  </si>
  <si>
    <t>BMSLED-500-80-35-SO-2' 0"-BLK-UNV-DP-1-SC</t>
  </si>
  <si>
    <t>MA-PEC-8'</t>
  </si>
  <si>
    <t>B2SQDLED-452-90-27-SO-8-AP-UNV-DP-E(1)-CA(60)-C(W/ BLACK CORDS AND CANOPIES)</t>
  </si>
  <si>
    <t>MA-P-10'</t>
  </si>
  <si>
    <t>B2SQDLED-452-90-27-SO-10-AP-UNV-DP-1-CA(60)-C(W/ BLACK CORDS AND CANOPIES)</t>
  </si>
  <si>
    <t>MA-P-17'</t>
  </si>
  <si>
    <t>B2SQDLED-452-90-27-SO-17-AP-UNV-DP-1-CA(60)-C(W/ BLACK CORDS AND CANOPIES)</t>
  </si>
  <si>
    <t>MA-P-24'</t>
  </si>
  <si>
    <t>B2SQDLED-452-90-27-SO-24-AP-UNV-DP-1-CA(60)-C(W/ BLACK CORDS AND CANOPIES)</t>
  </si>
  <si>
    <t>MA-P-26'</t>
  </si>
  <si>
    <t>B2SQDLED-452-90-27-SO-26-AP-UNV-DP-1-CA(60)-C(W/ BLACK CORDS AND CANOPIES)</t>
  </si>
  <si>
    <t>SP00000-B2SQDPATLED-OPR-131°-452-90-27-SO-53-AP-UNV-DP-1+E(2)-CA(60)-C(W/ BLACK CORDS AND CANOPIES)</t>
  </si>
  <si>
    <t>LTWLED-SL 80/20-1000-80-40-SO-8-W-UNV-DP-1</t>
  </si>
  <si>
    <t>LTWLED-SL 80/20-1000-80-40-SO-8-W-UNV-DP-1-B1(BSL310LP)</t>
  </si>
  <si>
    <t>SKPLED-22-4000-80-35-0.5-W-UNV-DP-1-TG9</t>
  </si>
  <si>
    <t>Picked - Stagging</t>
  </si>
  <si>
    <t>BRVLED-750-90-35-SO-6-W-120-DP-1-D</t>
  </si>
  <si>
    <t>B2SQSLED-400-90-35-SO-12-W-UNV-DP-1-S</t>
  </si>
  <si>
    <t>C5/C12</t>
  </si>
  <si>
    <t>SP18372(1)-B2SQSLED-400-90-35-SO-L(12X5)-W-UNV-DP-1-S</t>
  </si>
  <si>
    <t>F1-34'</t>
  </si>
  <si>
    <t>BBRLED-400-90-30-RG-34-W-UNV-DP-1-TG9</t>
  </si>
  <si>
    <t>F1A-32'</t>
  </si>
  <si>
    <t>BBRLED-400-90-30-RG-32-W-UNV-DP-1-TG9</t>
  </si>
  <si>
    <t>F1B-20'</t>
  </si>
  <si>
    <t>BBRLED-400-90-30-RG-20-W-UNV-DP-1-TG9</t>
  </si>
  <si>
    <t>F1B-28'</t>
  </si>
  <si>
    <t>BBRLED-400-90-30-RG-28-W-UNV-DP-1-TG9</t>
  </si>
  <si>
    <t>F1D-8'</t>
  </si>
  <si>
    <t>BBRLED-400-90-30-RG-8-W-UNV-DP-1-TG9</t>
  </si>
  <si>
    <t>F1F-4'</t>
  </si>
  <si>
    <t>BBRLED-400-90-30-RG-4-W-UNV-DP-1-TG9</t>
  </si>
  <si>
    <t>F1G-14'</t>
  </si>
  <si>
    <t>BBRLED-400-90-30-RG-14-W-UNV-DP-1-TG9</t>
  </si>
  <si>
    <t>F4-12'</t>
  </si>
  <si>
    <t>BBRLED-400-90-30-RG-12-CB20946(3)-W-UNV-DP-2-TG9</t>
  </si>
  <si>
    <t>F4A-10'</t>
  </si>
  <si>
    <t>BBRLED-400-90-30-RG-10-CB20946(2)-W-UNV-DP-2-TG9</t>
  </si>
  <si>
    <t>F1H-12'</t>
  </si>
  <si>
    <t>BBRLED-400-90-30-RG-12-W-UNV-DP-1-TG9</t>
  </si>
  <si>
    <t>SCDI-500-500-90-35-BW-FL-8-W-UNV-DP-1-CA(84)</t>
  </si>
  <si>
    <t>LT6A</t>
  </si>
  <si>
    <t>SCDPAT-OPR-90(2)-500-80-40-FL-28-NL-W-120-DP-1-CA(144)</t>
  </si>
  <si>
    <t>BRLED-400-80-35-FL-5-W-UNV-DP-1-TB15</t>
  </si>
  <si>
    <t>BRLED-400-80-35-FL-5-W-UNV-DP-1-TB15-B1(BSL10LST)</t>
  </si>
  <si>
    <t>B3RLED-SL-400-80-35-FL-4-W-UNV-DP-1-TG9</t>
  </si>
  <si>
    <t>CCH-SL-700-80-35-CP(76)-W-UNV-DP-1-AC-C(18' X 20' RECTANGLE)</t>
  </si>
  <si>
    <t>GPLED-EX1W-500-80-35-RG2-24-W-UNV-DP-1-DS</t>
  </si>
  <si>
    <t>GPLED-EX1W-500-80-35-RG2-21-W-UNV-DP-1-DS</t>
  </si>
  <si>
    <t>NO LATER THAN JANUARY 4TH</t>
  </si>
  <si>
    <t>DO NOT SHIP BEFORE JANAURY 21ST</t>
  </si>
  <si>
    <t>N-ALT</t>
  </si>
  <si>
    <t>BBRLED-500-80-35-FL-8-C(#ES642N4-BLACK)-UNV-DP-1-TX</t>
  </si>
  <si>
    <t>P2.2-14'-0"-REPL</t>
  </si>
  <si>
    <t>ZELED-SL 65/35-750-80-35-MSO-14' 0"-W-UNV-MD-1-CA(36)</t>
  </si>
  <si>
    <t>J4-(8' X 4')</t>
  </si>
  <si>
    <t>SCDIPAT-REC-90(4)-500-500-80-35-SO-FL-24' 0"-EX-W-UNV-DP-1-CT15(36)</t>
  </si>
  <si>
    <t>J2-(10' X 5')</t>
  </si>
  <si>
    <t>SCDIPAT-REC-90(4)-500-500-80-35-SO-FL-30' 0"-EX-W-UNV-DP-1-CT15(36)</t>
  </si>
  <si>
    <t>N-10</t>
  </si>
  <si>
    <t>SCDI-500-500-80-35-SO-FL-10' 0"-W-UNV-DP-1-CT15(36)</t>
  </si>
  <si>
    <t>PWWLED-800-80-40-S-4-W-277-BI-1-F-OS(1)-C(FS-205 V2)</t>
  </si>
  <si>
    <t>B6DLED-500-80-35-SO-8-W-277-DP-1-CTS(36)</t>
  </si>
  <si>
    <t>AEM</t>
  </si>
  <si>
    <t>B6DLED-500-80-35-SO-8-W-277-DP-1-CTS(36)-B1(BSL310LP)</t>
  </si>
  <si>
    <t>LE</t>
  </si>
  <si>
    <t>GPRLED-EX2W-520-80-35-RG2-22'10"-W-UNV-DP-1-DS</t>
  </si>
  <si>
    <t>LG-5'</t>
  </si>
  <si>
    <t>SCR-417-80-35-FL-5'0"-W-UNV-DP-1-DS</t>
  </si>
  <si>
    <t>LG-15'</t>
  </si>
  <si>
    <t>SCR-417-80-35-FL-15'0"-W-UNV-DP-1-DS</t>
  </si>
  <si>
    <t>STD-SO-300-90-40-22'-W-UNV-MD-1-CTS(36)-SC-B2(BSL10LST)</t>
  </si>
  <si>
    <t>STD-SO-300-90-40-126'-W-UNV-MD-1-CTS(36)-SC-B7(BSL10LST)</t>
  </si>
  <si>
    <t>STD-SO-300-90-40-124'-W-UNV-MD-1-CTS(36)-SC-B7(BSL10LST)</t>
  </si>
  <si>
    <t>STFD-DSO(132'-300)-90-40-AI(17)+AL(4)-W-UNV-MD-3+E(7)-CTS(36)-SC</t>
  </si>
  <si>
    <t>STFD-DSO(131'-300)-90-40-AI(17)+AL(4)-W-UNV-MD-4+E(7)-CTS(36)-SC</t>
  </si>
  <si>
    <t>STFD-DSO(140'-300)-90-40-AI(22)+AL(4)-W-UNV-MD-2+E(6)-CTS(36)-SC</t>
  </si>
  <si>
    <t>F2-140EM1</t>
  </si>
  <si>
    <t>19</t>
  </si>
  <si>
    <t>SKLPTP-25'4 1/2"</t>
  </si>
  <si>
    <t>SKLPTP-72'8"</t>
  </si>
  <si>
    <t>SKLPTP-20'8 1/2"</t>
  </si>
  <si>
    <t>SKLPTP-37'9 1/2"</t>
  </si>
  <si>
    <t>SKLPTP-37'4 1/2"</t>
  </si>
  <si>
    <t>B2SLED-9'</t>
  </si>
  <si>
    <t>B4PLED-46'</t>
  </si>
  <si>
    <t>CCH-SL-1100-80-35-CL(1')-W-UNV-DP-1-AC</t>
  </si>
  <si>
    <t>B3LED-588 1/2 1/2"</t>
  </si>
  <si>
    <t>B3LED-620 1/4"</t>
  </si>
  <si>
    <t>B3LED-610 3/8"</t>
  </si>
  <si>
    <t>B3LED-618 1/4"</t>
  </si>
  <si>
    <t>STENCL-6</t>
  </si>
  <si>
    <t>STENCL-10</t>
  </si>
  <si>
    <t>TB2LED-18</t>
  </si>
  <si>
    <t>TB2LED-24</t>
  </si>
  <si>
    <t>SL2LED-8</t>
  </si>
  <si>
    <t>B3LED-4'0"</t>
  </si>
  <si>
    <t>SCULPT-4'0"</t>
  </si>
  <si>
    <t>B2LED-10'</t>
  </si>
  <si>
    <t>F 20'3"</t>
  </si>
  <si>
    <t>SCR-300-90-35-FL-20' 3"-W-UNV-DP-2-DS</t>
  </si>
  <si>
    <t>FG-48'6-1/2"X108'8 1/8"X112'10-1/2"X81'8-14"X135"</t>
  </si>
  <si>
    <t>BSLEDPAT-OPR-90(4)-400-90-27-SO-363' 1/8"-EX-BLK-UNV-DP-6+E(14)-S-FW(6)</t>
  </si>
  <si>
    <t>STFC-NO-DML(12'-225)-80-40-AH(6)-W-UNV-MD-1-CA(48)-RC</t>
  </si>
  <si>
    <t>G2-CA</t>
  </si>
  <si>
    <t>STFC-NO-DML(18'-225)-80-40-AH(6)-W-UNV-MD-1-CA(48)-RC</t>
  </si>
  <si>
    <t>G3</t>
  </si>
  <si>
    <t>STFC-NO-DML(28'-225)-80-40-AH(6)+AL(2)-W-UNV-MD-1-CT9(48)-RC</t>
  </si>
  <si>
    <t>BBDLED-400-80-40-SO-4'-W-UNV-DP-1-CA(48)</t>
  </si>
  <si>
    <t>P1 EM</t>
  </si>
  <si>
    <t>G2-CT9</t>
  </si>
  <si>
    <t>STFC-NO-DML(18'-225)-80-40-AH(6)-W-UNV-MD-1-CT9(48)-RC</t>
  </si>
  <si>
    <t>NO LATER THAN JANUARY 14TH</t>
  </si>
  <si>
    <t>TB2DILED-1110-500-80-30-SO-SO-8-W-347-DP-1-CT15(36)</t>
  </si>
  <si>
    <t>TB2DILED-1110-500-80-30-SO-SO-12-W-347-DP-1-CT15(36)</t>
  </si>
  <si>
    <t>M1-4</t>
  </si>
  <si>
    <t>SCD-300-80-30-2M-4-AP-120-DP-1-CA(60)</t>
  </si>
  <si>
    <t>M1-12</t>
  </si>
  <si>
    <t>SCD-300-80-30-2M-12-AP-120-DP-1-CA(60)</t>
  </si>
  <si>
    <t>M1-6</t>
  </si>
  <si>
    <t>SCD-300-80-30-2M-6-AP-120-DP-1-CA(60)</t>
  </si>
  <si>
    <t>M2-16</t>
  </si>
  <si>
    <t>SCS-500-80-30-FL-16-AP-120-DP-1-SC</t>
  </si>
  <si>
    <t>SCRPAT-OPR-90(1)-300-80-35-FL-35'5"-NL-W-UNV-DP-1+E(2)-D</t>
  </si>
  <si>
    <t>BRLED-750-80-35-FL-4'-W-UNV-DP-1-TB15</t>
  </si>
  <si>
    <t>BDLED-750-80-35-SO-4'-W-UNV-DP-1-CT15(36)</t>
  </si>
  <si>
    <t>J-29'</t>
  </si>
  <si>
    <t>CCWH-SL-700-80-35-CL(29')-W-UNV-DP-1-C</t>
  </si>
  <si>
    <t>Line 9 swapped - Must Ship 12/28 - NO BUFFER_x001E_CONFIRM ALL PARTS - NO LAST MINUTE QTY ADJUSTMENTS</t>
  </si>
  <si>
    <t>C4-14'-6"</t>
  </si>
  <si>
    <t>CCH-SL-900-90-35-CL(14' 6")-W-UNV-DP-1-C</t>
  </si>
  <si>
    <t>C4-25'-6"</t>
  </si>
  <si>
    <t>CCH-SL-900-90-35-CL(25' 6")-W-UNV-DP-1-C</t>
  </si>
  <si>
    <t>C4-12'-9"</t>
  </si>
  <si>
    <t>CCH-SL-900-90-35-CL(12' 9")-W-UNV-DP-1-C</t>
  </si>
  <si>
    <t>E1-3'</t>
  </si>
  <si>
    <t>SCD-500-80-35-0.5M-3-W-UNV-DP-1-CA(36)</t>
  </si>
  <si>
    <t>E1-6'</t>
  </si>
  <si>
    <t>SCD-500-80-35-0.5M-6-W-UNV-DP-1-CA(36)</t>
  </si>
  <si>
    <t>SCRPAT-OPI-90(1)-500-90-30-FL-371 1/4"-EX-W-UNV-DP-1-D</t>
  </si>
  <si>
    <t>F2-6</t>
  </si>
  <si>
    <t>BBRLED-750-90-40-FL-6-CB21246(1)-W-277-DP-2+LDI-TB9</t>
  </si>
  <si>
    <t>F10-8</t>
  </si>
  <si>
    <t>BRLED-500-90-40-FL-8-W-277-DP-1-D</t>
  </si>
  <si>
    <t>F10A-4</t>
  </si>
  <si>
    <t>BRLED-500-90-40-FL-4-W-277-DP-1-D</t>
  </si>
  <si>
    <t>B6RLED-400-90-40-FL-8-W-UNV-DP-1-D</t>
  </si>
  <si>
    <t>J-19'9"</t>
  </si>
  <si>
    <t>BBRLEDPAT-OPI-110(1)-400-90-40-SO-FL-19' 9"-NL-W-UNV-DP-1-D</t>
  </si>
  <si>
    <t>K-6'</t>
  </si>
  <si>
    <t>B6RLED-400-90-40-FL-6-W-UNV-DP-1-D</t>
  </si>
  <si>
    <t>B6RLED-400-90-40-FL-4-W-UNV-DP-1-D</t>
  </si>
  <si>
    <t>N-9'2"</t>
  </si>
  <si>
    <t>WBRLED-500-90-40-S-9' 1/4"-W-UNV-DP-1-D</t>
  </si>
  <si>
    <t>O-16'3"</t>
  </si>
  <si>
    <t>WBRLED-500-90-40-S-16' 4"-W-UNV-DP-1-D</t>
  </si>
  <si>
    <t>F2, 10/5TH</t>
  </si>
  <si>
    <t>BRLED-500-80-35-FL-10'-W-UNV-DP-1-DS-FW(6)</t>
  </si>
  <si>
    <t>F2, 12/5TH</t>
  </si>
  <si>
    <t>BRLED-500-80-35-FL-12'-W-UNV-DP-1-DS-FW(6)</t>
  </si>
  <si>
    <t>F2EC, 12/5TH</t>
  </si>
  <si>
    <t>BRLED-500-80-35-FL-12'-W-UNV-DP-1+E(1)-DS-FW(6)</t>
  </si>
  <si>
    <t>F2, 16/5TH</t>
  </si>
  <si>
    <t>BRLED-500-80-35-FL-16'-W-UNV-DP-1-DS-FW(6)</t>
  </si>
  <si>
    <t>F2, 16/8TH</t>
  </si>
  <si>
    <t>F2EC, 16/5TH</t>
  </si>
  <si>
    <t>BRLED-500-80-35-FL-16'-W-UNV-DP-1+E(1)-DS-FW(6)</t>
  </si>
  <si>
    <t>F2EC, 16/8TH</t>
  </si>
  <si>
    <t>F2EC, 18/5TH</t>
  </si>
  <si>
    <t>BRLED-500-80-35-FL-18'-W-UNV-DP-1+E(1)-DS-FW(6)</t>
  </si>
  <si>
    <t>F2EC, 26/8TH</t>
  </si>
  <si>
    <t>BRLED-500-80-35-FL-26'-W-UNV-DP-1+E(1)-DS-FW(6)</t>
  </si>
  <si>
    <t>F25, 4/5TH</t>
  </si>
  <si>
    <t>BMRLED-600-80-35-ASO-4-W-UNV-DP-1-DS-FW(6)</t>
  </si>
  <si>
    <t>F25, 4/8TH</t>
  </si>
  <si>
    <t>F25EC, 4/5TH</t>
  </si>
  <si>
    <t>BMRLED-600-80-35-ASO-4-W-UNV-DP-E(1)-DS-FW(6)</t>
  </si>
  <si>
    <t>F25EC, 4/8TH</t>
  </si>
  <si>
    <t>A-2'</t>
  </si>
  <si>
    <t>GPSLED-1200-90-DW3020-RG2-2'-BLK-UNV-DP-1-S-C(CORD-PLUG-INLINE-DIMMER)</t>
  </si>
  <si>
    <t>CCL-SL-400-80-27-CL(15')-C(PP G1035-6)-120-DP-1-C</t>
  </si>
  <si>
    <t>L-6'</t>
  </si>
  <si>
    <t>BBRLED-500-80-35-1.5M-6-W-UNV-DP-1-TG9</t>
  </si>
  <si>
    <t>L-6'E</t>
  </si>
  <si>
    <t>A-4'-0"</t>
  </si>
  <si>
    <t>HR4</t>
  </si>
  <si>
    <t>SP18469(1)-B6RLED-500-80-50-FL-4-C(RAL7024)-UNV-DP-1-DF</t>
  </si>
  <si>
    <t>HR4SP</t>
  </si>
  <si>
    <t>HR8</t>
  </si>
  <si>
    <t>SP18469(1)-B6RLED-500-80-50-FL-8-C(RAL7024)-UNV-DP-1-DF</t>
  </si>
  <si>
    <t>HR8SP</t>
  </si>
  <si>
    <t>RL4</t>
  </si>
  <si>
    <t>SP18469(1)-B6RLED-1000-80-50-FL-4-C(RAL7024)-UNV-DP-1-DF</t>
  </si>
  <si>
    <t>RL4SP</t>
  </si>
  <si>
    <t>RL8</t>
  </si>
  <si>
    <t>SP18469(1)-B6RLED-1000-80-50-FL-8-C(RAL7024)-UNV-DP-1-DF</t>
  </si>
  <si>
    <t>RL8SP</t>
  </si>
  <si>
    <t>RL8-W</t>
  </si>
  <si>
    <t>SP18469(1)-B6RLED-1000-80-50-FL-8-W-UNV-DP-1-DF</t>
  </si>
  <si>
    <t>LL-4'</t>
  </si>
  <si>
    <t>TB2DILED-750-500-80-40-SO-SO-4-W-UNV-LT(LDE5)-1-CA(48)-C(DFCSJ-OEM-RF &amp; DFC-OEM-DBI)</t>
  </si>
  <si>
    <t>TB2DILED-750-500-80-40-SO-SO-12-W-UNV-LT(LDE1)-1-CA(48)-C(DFCSJ-OEM-RF &amp; DFC-OEM-DBI)</t>
  </si>
  <si>
    <t>TB2DILED-750-500-80-40-SO-SO-6-W-UNV-LT(LDE1)-1-CA(48)-C(DFCSJ-OEM-RF &amp; DFC-OEM-DBI)</t>
  </si>
  <si>
    <t>TB2DILED-750-500-80-40-SO-SO-6-W-UNV-LT(LDE1)-2-CA(48)-C(DFCSJ-OEM-RF &amp; DFC-OEM-DBI)</t>
  </si>
  <si>
    <t>TB2DILED-750-500-80-40-SO-SO-8-W-UNV-LT(LDE1)-1-CA(48)-C(DFCSJ-OEM-RF &amp; DFC-OEM-DBI)</t>
  </si>
  <si>
    <t>TB2DILED-750-500-80-40-SO-SO-4-W-UNV-LT(LDE5)-1+NL(1)-CA(48)-C(DFCSJ-OEM-RF &amp; DFC-OEM-DBI)</t>
  </si>
  <si>
    <t>SP000-CCH-SL-1100-80-35-CL(1)-W-UNV-DP-1-AC</t>
  </si>
  <si>
    <t>F9-4'-0"</t>
  </si>
  <si>
    <t>TWRWLED-SL 90/10-900-80-40-VL-4' 0"-W-UNV-LT(LDE1)-1</t>
  </si>
  <si>
    <t>MUST SHIP BY 12/28 - NO BUFFER_x001E_FIXTURES TO BE INSTALLED IN AN _x001E_ELEMENTARY SCHOOL FOR 01/07 _x001E__x001E_THINK OF THE CHILDREN.</t>
  </si>
  <si>
    <t>A2-2 UL CONFIRMATION.</t>
  </si>
  <si>
    <t>SP15078-WBDILED-400-80-40-SO-2-AP-UNV-DP-1-SA(5-3/4")-TF-C(30' CORD)</t>
  </si>
  <si>
    <t>A-4'5 1/4"</t>
  </si>
  <si>
    <t>BWDLED-750-80-30-SO-4'5 1/4"-W-UNV-DP-1</t>
  </si>
  <si>
    <t>BBRLED-500-80-35-FL-4-W-UNV-DP-1-TB15</t>
  </si>
  <si>
    <t>BBPRLED-300-80-35-RG4-17-W-120-DP-1-DF</t>
  </si>
  <si>
    <t>BRLED-400-80-30-FL-2' 0"-DMLED(1)-W-120-DP-2-DF</t>
  </si>
  <si>
    <t>G12</t>
  </si>
  <si>
    <t>STFD-DSO(12-400)-90-35-AY(1)-W-UNV-MD-1-CA(84)-SC</t>
  </si>
  <si>
    <t>FT 02 12 GTD</t>
  </si>
  <si>
    <t>STNCLS-4</t>
  </si>
  <si>
    <t>ZENSQ-12</t>
  </si>
  <si>
    <t>SCULPT-420"</t>
  </si>
  <si>
    <t>ACCENT-SCDLAC</t>
  </si>
  <si>
    <t>TB2LED-TB2DILED</t>
  </si>
  <si>
    <t>B4LED-BBRLED</t>
  </si>
  <si>
    <t>WWPRFK-WWR</t>
  </si>
  <si>
    <t>SKLPTP-9'7"</t>
  </si>
  <si>
    <t>SKLPTP-24'1"</t>
  </si>
  <si>
    <t>SKLPTP-7'5"</t>
  </si>
  <si>
    <t>SCULPT-8'6"</t>
  </si>
  <si>
    <t>SCULPT-17'6"</t>
  </si>
  <si>
    <t>BRVLED-750-80-30-SO-7-AP-120-DP-1-D-C(TOP FEED)</t>
  </si>
  <si>
    <t>BRVLED-750-80-30-SO-3-C(AP)-120-DP-1-D-C(TOP FEED)</t>
  </si>
  <si>
    <t>F19-20'-61ST FL</t>
  </si>
  <si>
    <t>SCR-500-80-30-FL-TR75X2-W-UNV-DP-1-MFTG9-C(WITH PLUG AND CORD PLEASE)</t>
  </si>
  <si>
    <t>LINE 7-13: NO LATER THAN JANAURY 11TH</t>
  </si>
  <si>
    <t>SLLED-SL 0/100-800-80-35-VL-16-W-UNV-DP-1-CT15(36)</t>
  </si>
  <si>
    <t>ZELED-SL 0/100-600-80-35-MSO-8-W-UNV-MD-1-CA(300)</t>
  </si>
  <si>
    <t>Fixture BEAM3</t>
  </si>
  <si>
    <t>FL-1</t>
  </si>
  <si>
    <t>BMS-F-4-EX4-T5-1-W-120-ERS-1-S</t>
  </si>
  <si>
    <t>LL1-4'-2ND &amp; 3RD FL</t>
  </si>
  <si>
    <t>BMRLED-750-80-30-FL-4'-W-UNV-DP-1-DF</t>
  </si>
  <si>
    <t>W2-8'-0"</t>
  </si>
  <si>
    <t>WBWLED-750-80-40-S-8' 0"-BLK-UNV-DP-1</t>
  </si>
  <si>
    <t>*DO NOT SHIP BEFORE FEBRUARY 6 2019*</t>
  </si>
  <si>
    <t>SCS-500-80-35-FL-99 19/32"-W-120-DP-1-S-C(JOINERS EACH SIDE, REPLACEMENT TO TYPE 117#3,10)</t>
  </si>
  <si>
    <t>SCS-500-80-35-FL-73 23/32"-W-120-DP-1-S-C(JOINERS EACH SIDE, replacement to type 117#7,13)</t>
  </si>
  <si>
    <t>BD @ 8'6 1/2" [DIM] (GYP)</t>
  </si>
  <si>
    <t>SCPLED-500-90-30-FL-8' 6 1/2"-W-UNV-DP-1-DF-FW(6)</t>
  </si>
  <si>
    <t>FBN@ 26'</t>
  </si>
  <si>
    <t>SCS-500-80-30-FL-26-W-UNV-LT(LDE5)-1-SC</t>
  </si>
  <si>
    <t>DIALED-24-4500-80-30-VL-W-277-DP-1-TG9</t>
  </si>
  <si>
    <t>B2SQILED-1800-80-35-SL-5'6"-W-UNV-DP-1-CA(36)</t>
  </si>
  <si>
    <t>LT-83</t>
  </si>
  <si>
    <t>BBRLED-750-80-35-FL-4'-W-UNV-LT(LDE1)-1-TG9</t>
  </si>
  <si>
    <t>LT-83A</t>
  </si>
  <si>
    <t>BBRLED-1000-80-35-1.5M-4'-W-UNV-LT(LDE1)-1-TG9</t>
  </si>
  <si>
    <t>SP18468(1)-BBDILED-640-400-80-50-SO-20'-W-UNV-DP-1-CA(36)</t>
  </si>
  <si>
    <t>F21-30'-0"</t>
  </si>
  <si>
    <t>BBPRLED-400-80-30-RG2-30' 0"-W-UNV-DP-1-DF</t>
  </si>
  <si>
    <t>L17.18-12'</t>
  </si>
  <si>
    <t>SP16416-SCR-500-80-30-FL-12'-W-UNV-DP-1-D-FW(6)</t>
  </si>
  <si>
    <t>L17.20.6-12'</t>
  </si>
  <si>
    <t>SCR-500-80-30-FL-12'-W-UNV-DP-1-DF-FW(6)</t>
  </si>
  <si>
    <t>C-4'X4' SQ</t>
  </si>
  <si>
    <t>SCDPAT-ASO-90(16)-500-80-35-SO-FL-48-EX-W-UNV-DP-1-CT9(36)</t>
  </si>
  <si>
    <t>C-4'X6' REC</t>
  </si>
  <si>
    <t>SCDPAT-REC-90(4)-500-80-35-SO-FL-20-EX-W-UNV-DP-1-CT9(36)</t>
  </si>
  <si>
    <t>C-4'X8' REC</t>
  </si>
  <si>
    <t>SCDPAT-REC-90(4)-500-80-35-SO-FL-24-EX-W-UNV-DP-1-CT9(36)</t>
  </si>
  <si>
    <t>L12-20'</t>
  </si>
  <si>
    <t>BBR-S-FL-20-NL-T5-2-W-277-D(IEZ-2S28-D)-1-DS</t>
  </si>
  <si>
    <t>F1-12'</t>
  </si>
  <si>
    <t>SLLED-SL 100/0-1500-80-35-NO-12-BLK-UNV-DP-1-CA(36)</t>
  </si>
  <si>
    <t>F1E</t>
  </si>
  <si>
    <t>SLLED-SL 100/0-1500-80-35-NO-12-BLK-UNV-DP-1-CA(36)-B1(BSL10LST)</t>
  </si>
  <si>
    <t>SCS-500-80-35-FL-12'-BLK-UNV-DP-1-SC</t>
  </si>
  <si>
    <t>WW-SL-750-90-35-38-W-UNV-DP-1-CA(48)</t>
  </si>
  <si>
    <t>STD-SO-400-80-30-S12-W-UNV-MD-1-CT9(36)-RC</t>
  </si>
  <si>
    <t>Needs to ship by 12/28 - 1 DAY BUFFER</t>
  </si>
  <si>
    <t>STSLF-SO-300-80-30-4-W-UNV-MD-1-S</t>
  </si>
  <si>
    <t>L3A-4'</t>
  </si>
  <si>
    <t>BBDILED-650-650-80-35-SO-4-W-UNV-DP-2-CA(24)</t>
  </si>
  <si>
    <t>WWR-SL-400-90-30-4'-W-277-DP-1-DS</t>
  </si>
  <si>
    <t>MBSLED-800-90-35-S-4-W-UNV-DP-1-SC</t>
  </si>
  <si>
    <t>AKAMAI 4TH FLOOR</t>
  </si>
  <si>
    <t>F01-4'-9TH FL</t>
  </si>
  <si>
    <t>F01-6'-9TH FL</t>
  </si>
  <si>
    <t>F01-8'-9TH FL</t>
  </si>
  <si>
    <t>F04-10' 2"-09-04F</t>
  </si>
  <si>
    <t>BMPRLED-750-80-35-RG3-10' 2"-W-UNV-DP-1-TG9-TS(1)</t>
  </si>
  <si>
    <t>F04-10' 2"-09-45F</t>
  </si>
  <si>
    <t>F04-10'-09-23T</t>
  </si>
  <si>
    <t>BMPRLED-750-80-35-RG3-10'-W-UNV-DP-1-TG9-TS(1)</t>
  </si>
  <si>
    <t>F04-10'1 1/2"-09-07R</t>
  </si>
  <si>
    <t>BMPRLED-750-80-35-RG3-10'1 1/2"-W-UNV-DP-1-TG9-TS(1)</t>
  </si>
  <si>
    <t>F04-10'1 3/4"-09-19W</t>
  </si>
  <si>
    <t>BMPRLED-750-80-35-RG3-10'1 3/4"-C(ROCKFON723)-UNV-DP-1-TG9-TS(1)</t>
  </si>
  <si>
    <t>F04-10'1 3/4"-09-21W</t>
  </si>
  <si>
    <t>H1</t>
  </si>
  <si>
    <t>STFC-NO-DSO(18-300)-80-35-AH(6)-AP-277-MD-1-CTS(54)-RC</t>
  </si>
  <si>
    <t>L3</t>
  </si>
  <si>
    <t>SKPLED-22-2800-80-35-FL-W-277-DP-1-TB15</t>
  </si>
  <si>
    <t>ST1</t>
  </si>
  <si>
    <t>STFC-NO-DSO(50-300)-80-35-AY(12)-AP-277-MD-1-CTS(54)-RC</t>
  </si>
  <si>
    <t>ST2</t>
  </si>
  <si>
    <t>STFC-NO-DSO(34-300)-80-35-AY(8)-AP-277-MD-1-CTS(54)-RC</t>
  </si>
  <si>
    <t>L-12'</t>
  </si>
  <si>
    <t>B2SQDLED-500-80-35-SO-12'-BLK-UNV-DP-1-CA(36")</t>
  </si>
  <si>
    <t>SCR-400-90-35-FL-4-W-UNV-DP-1-D-CP</t>
  </si>
  <si>
    <t>F7-4</t>
  </si>
  <si>
    <t>BMPRLED-400-90-35-RG2-4-W-UNV-DP-1-DS-TS(1)-CP</t>
  </si>
  <si>
    <t>F7-6</t>
  </si>
  <si>
    <t>BMPRLED-400-90-35-RG2-6-W-UNV-DP-1-DS-TS(1)-CP</t>
  </si>
  <si>
    <t>F7-9</t>
  </si>
  <si>
    <t>BMPRLED-400-90-35-RG2-9-W-UNV-DP-1-DS-TS(1)-CP</t>
  </si>
  <si>
    <t>F7-15</t>
  </si>
  <si>
    <t>BMPRLED-400-90-35-RG2-15-W-UNV-DP-1-DS-TS(1)-CP</t>
  </si>
  <si>
    <t>F7-13</t>
  </si>
  <si>
    <t>BMPRLED-400-90-35-RG2-13-W-UNV-DP-1-DS-TS(1)-CP</t>
  </si>
  <si>
    <t>F7-20</t>
  </si>
  <si>
    <t>BMPRLED-400-90-35-RG2-20-W-UNV-DP-1-DS-TS(1)-CP</t>
  </si>
  <si>
    <t>F8-9</t>
  </si>
  <si>
    <t>TBWDILED-350-400-90-35-SO-9-BLK-UNV-DP-1</t>
  </si>
  <si>
    <t>F8-10</t>
  </si>
  <si>
    <t>TBWDILED-350-400-90-35-SO-10-BLK-UNV-DP-1</t>
  </si>
  <si>
    <t>F8-13</t>
  </si>
  <si>
    <t>TBWDILED-350-400-90-35-SO-13-BLK-UNV-DP-1</t>
  </si>
  <si>
    <t>F17-28</t>
  </si>
  <si>
    <t>BMDLED-400-90-35-ASO-28-BLK-UNV-DP-1-CTS(36")</t>
  </si>
  <si>
    <t>WBRLED-750-80-40-S-25-AP-UNV-DP-1-D-C(TOTAL LENGTH 25')</t>
  </si>
  <si>
    <t>F5-8'-4TH FL</t>
  </si>
  <si>
    <t>BBRLED-400-80-30-RG-8'-CB20946(2)-W-UNV-DP-1+LDI-ST</t>
  </si>
  <si>
    <t>F5-8'EMCKT-4TH FL</t>
  </si>
  <si>
    <t>BBRLED-400-80-30-RG-8'-CB20946(2)-W-UNV-DP-E(1)+LDI-ST</t>
  </si>
  <si>
    <t>F7-4'X'4'</t>
  </si>
  <si>
    <t>SCR-550-80-40-FL-4X4-W-UNV-DP-1-TB15</t>
  </si>
  <si>
    <t>MBLED-500-80-40-S-4-AP-UNV-DP-1-CA(36)</t>
  </si>
  <si>
    <t>F13-12'</t>
  </si>
  <si>
    <t>MBLED-500-80-40-S-12-AP-UNV-DP-1-CA(36)</t>
  </si>
  <si>
    <t>F13-24'</t>
  </si>
  <si>
    <t>MBLED-500-80-40-S-24-AP-UNV-DP-1-CA(36)</t>
  </si>
  <si>
    <t>F13-36'</t>
  </si>
  <si>
    <t>MBLED-500-80-40-S-36-AP-UNV-DP-1-CA(36)</t>
  </si>
  <si>
    <t>SCD-500-80-35-FL-4X4-W-UNV-DP-1-CT9(96)</t>
  </si>
  <si>
    <t>ship the fixtures using LOOMIS M12136_x001E_DO NOT SHIP B4 JANAURY 7TH</t>
  </si>
  <si>
    <t>ARWLED-500-80-30-S-12-AP-UNV-DP-1</t>
  </si>
  <si>
    <t>ARWLED-500-80-30-S-8-AP-UNV-DP-1</t>
  </si>
  <si>
    <t>ARWLED-500-80-30-S-4-AP-UNV-DP-1</t>
  </si>
  <si>
    <t>SP18467(2)-SKPE-10003-SL 60/40-REC-AL#22' 10 1/4"-550-80-35-SO-W-UNV-D-1-CTS(36)</t>
  </si>
  <si>
    <t>A-CEM-32X16</t>
  </si>
  <si>
    <t>BBDILEDPAT-REC-90(4)-640-400-80-40-SO-96'-NL-AP-120-DP-1-CA(72)-B4(BSL10LST)</t>
  </si>
  <si>
    <t>B3-C6'</t>
  </si>
  <si>
    <t>BBDILED-640-400-80-40-SO-6-AP-120-DP-1-CA(72)</t>
  </si>
  <si>
    <t>B3EM-C6'</t>
  </si>
  <si>
    <t>BBDILED-640-400-80-40-SO-6-AP-120-DP-1-CA(72)-B1(BSL10LST)</t>
  </si>
  <si>
    <t>B3-C8'</t>
  </si>
  <si>
    <t>BBDILED-640-400-80-40-SO-8-AP-120-DP-1-CA(72)</t>
  </si>
  <si>
    <t>B3EM-C8'</t>
  </si>
  <si>
    <t>BBDILED-640-400-80-40-SO-8-AP-120-DP-1-CA(72)-B1(BSL10LST)</t>
  </si>
  <si>
    <t>B3-C16'</t>
  </si>
  <si>
    <t>BBDILED-640-400-80-40-SO-16-AP-120-DP-1-CT15(60)</t>
  </si>
  <si>
    <t>B3-S6</t>
  </si>
  <si>
    <t>BBRLED-400-80-40-FL-6-W-120-DP-1-DF</t>
  </si>
  <si>
    <t>B3-S7</t>
  </si>
  <si>
    <t>BBRLED-400-80-40-FL-7-W-120-DP-1-DF</t>
  </si>
  <si>
    <t>B3-S13</t>
  </si>
  <si>
    <t>BBRLED-400-80-40-FL-13-W-120-DP-1-DF</t>
  </si>
  <si>
    <t>BBDILED-640-400-80-40-SO-6-AP-120-DP-1-CT15(72)</t>
  </si>
  <si>
    <t>R2E-8'</t>
  </si>
  <si>
    <t>BBDLED-600-80-40-SO-8-W-UNV-DP-1-CA(36")-B1(BSL310LP)</t>
  </si>
  <si>
    <t>R5-6' 3"</t>
  </si>
  <si>
    <t>BBDLED-1200-80-40-SO-6' 3"-W-UNV-DP-1-CA(36")</t>
  </si>
  <si>
    <t>L4-4'</t>
  </si>
  <si>
    <t>SCR-300-80-35-FL-4'0"-W-UNV-DP-1-DF</t>
  </si>
  <si>
    <t>L4-8'</t>
  </si>
  <si>
    <t>SCR-300-80-35-FL-8'0"-W-UNV-DP-1-DF</t>
  </si>
  <si>
    <t>L4-12'</t>
  </si>
  <si>
    <t>SCR-300-80-35-FL-12'0"-W-UNV-DP-1-DF</t>
  </si>
  <si>
    <t>L4-8'EM</t>
  </si>
  <si>
    <t>SCR-300-80-35-FL-8'0"-W-UNV-DP-1-DF-B1(BSL10LST)</t>
  </si>
  <si>
    <t>L4-12'EM</t>
  </si>
  <si>
    <t>SCR-300-80-35-FL-12'0"-W-UNV-DP-1-DF-B1(BSL10LST)</t>
  </si>
  <si>
    <t>WBSLED-500-80-35-S-4'0"-W-UNV-DP-1-SC</t>
  </si>
  <si>
    <t>S1E-4'</t>
  </si>
  <si>
    <t>WBSLED-500-80-35-S-4'0"-W-UNV-DP-1-SC-B1(BSL10LST)</t>
  </si>
  <si>
    <t>SP18435(2)-BMPRLED-OPRI(1)-750-80-35-RG3-18'8 1/2"-C(ROCKFON723)-UNV-DP-1-TG9-TS(2)-C(74° ANGLED END)</t>
  </si>
  <si>
    <t>SP18435(2)-BMPRLED-750-80-35-RG3-10'3 3/16"-W-UNV-DP-1-TG9-TS(1)-C(74° &amp; 107° ANGLED END)</t>
  </si>
  <si>
    <t>BMPRLED-750-80-35-RG3-9'10 1/6"-W-UNV-DP-1-TG9-TS(1)</t>
  </si>
  <si>
    <t>BMPRLED-750-80-35-RG3-10'4 1/8"-W-UNV-DP-1-TG9-TS(1)</t>
  </si>
  <si>
    <t>BMPRLED-750-80-35-RG3-9'7 3/8"-C(ROCKFON723)-UNV-DP-1-TG9-TS(1)</t>
  </si>
  <si>
    <t>BMPRLED-750-80-35-RG3-9'5 1/4"-C(ROCKFON723)-UNV-DP-1-TG9-TS(1)</t>
  </si>
  <si>
    <t>BMPRLED-750-80-35-RG3-9'3 3/16"-C(ROCKFON723)-UNV-DP-1-TG9-TS(1)</t>
  </si>
  <si>
    <t>BMPRLED-750-80-35-RG3-8'10"-C(ROCKFON723)-UNV-DP-1-TG9-TS(1)</t>
  </si>
  <si>
    <t>BMPRLED-750-80-35-RG3-8'4 7/8"-C(ROCKFON723)-UNV-DP-1-TG9-TS(1)</t>
  </si>
  <si>
    <t>SP18435(2)-BMPRLED-750-80-35-RG3-22'6 5/8"-C(ROCKFON723)-UNV-DP-1-TG9-TS(1)-C(98° &amp; 82° ANGLED END)</t>
  </si>
  <si>
    <t>SP18435(2)-BMPRLED-750-80-35-RG3-24'11 1/8"-C(ROCKFON723)-UNV-DP-1-TG9-TS(1)-C(98° &amp; 75° ANGLED END)</t>
  </si>
  <si>
    <t>SP18435(2)-BMPRLED-750-80-35-RG3-34'7 1/2"-W-UNV-DP-1-TG9-TS(1)-C(64° &amp; 105° ANGLED END)</t>
  </si>
  <si>
    <t>SP18276-SCR-350-80-35-FL-45'5"-W-UNV-DP-1-DS-C(85°&amp;46° ANGLED ENDS)</t>
  </si>
  <si>
    <t>BMPRLED-750-80-35-RG3-8'-W-UNV-DP-1-TG9-TS(1)</t>
  </si>
  <si>
    <t>BMPRLED-750-80-35-RG3-7'8"-W-UNV-DP-1-TG9-TS(1)</t>
  </si>
  <si>
    <t>BMPRLED-750-80-35-RG3-17'8"-W-UNV-DP-1-TG9-TS(1)</t>
  </si>
  <si>
    <t>BMPRLED-750-80-35-RG3-12'2"-C(ROCKFON723)-UNV-DP-1-TG9-TS(1)</t>
  </si>
  <si>
    <t>L5A</t>
  </si>
  <si>
    <t>SCRAC-AC(4)-D36-HX-D-CC-80-30-8-BLK-120-1-DF</t>
  </si>
  <si>
    <t>L5B</t>
  </si>
  <si>
    <t>SCRAC-AC(4)-D24-HX-D-CC-80-30-12-BLK-120-1-DF</t>
  </si>
  <si>
    <t>NO LATER THAN JANUARY 17TH</t>
  </si>
  <si>
    <t>L17-6'</t>
  </si>
  <si>
    <t>SCDLAC-AC(1)-D36-HX-D-500-80-30-FL-6-BLK-UNV-DP-2-CA(144)</t>
  </si>
  <si>
    <t>L16-10'</t>
  </si>
  <si>
    <t>SCDLAC-AC(2)-D36-HX-D-500-80-30-FL-10-BLK-UNV-DP-2-CA(144)</t>
  </si>
  <si>
    <t>L18-4'</t>
  </si>
  <si>
    <t>SCRLAC-AC(1)-D36-HX-D-500-80-30-FL-4'-W-UNV-DP-2-D</t>
  </si>
  <si>
    <t>L18A-6'</t>
  </si>
  <si>
    <t>SCRLAC-AC(1)-D36-HX-D-500-80-30-FL-6-W-UNV-DP-2-D</t>
  </si>
  <si>
    <t>L18B-10'</t>
  </si>
  <si>
    <t>SCRLAC-AC(2)-D36-HX-D-500-80-30-FL-10-W-UNV-DP-2-D</t>
  </si>
  <si>
    <t>LT3C-23'</t>
  </si>
  <si>
    <t>STSLF-SO-400-80-35-23-W-347-MD-1-S</t>
  </si>
  <si>
    <t>Picked - Shortage</t>
  </si>
  <si>
    <t>Ship Date</t>
  </si>
  <si>
    <t>Saw_Date</t>
  </si>
  <si>
    <t>Lens_date</t>
  </si>
  <si>
    <t>Milling_Date</t>
  </si>
  <si>
    <t>Welding_Date</t>
  </si>
  <si>
    <t>Punching_Date</t>
  </si>
  <si>
    <t>BA_Date</t>
  </si>
  <si>
    <t>SCULPT-3'</t>
  </si>
  <si>
    <t>STENCL-STFI</t>
  </si>
  <si>
    <t>ACCENT-18'2 1/4"</t>
  </si>
  <si>
    <t>SCULPT-60'11 7/8"</t>
  </si>
  <si>
    <t>SCULPT-57'3"</t>
  </si>
  <si>
    <t>STENCL-STD</t>
  </si>
  <si>
    <t>B4LED-215'</t>
  </si>
  <si>
    <t>STNCLS-5</t>
  </si>
  <si>
    <t>STNCLS-10</t>
  </si>
  <si>
    <t>GRAZE-7'</t>
  </si>
  <si>
    <t>GRAZE-19'</t>
  </si>
  <si>
    <t>B4LED-9' 0"</t>
  </si>
  <si>
    <t>SCULPT-4' 0"</t>
  </si>
  <si>
    <t>BBSLED-750-80-35-SO-8'-AP-UNV-DP-1-SC-B1(BSL10LST)-OS(1)</t>
  </si>
  <si>
    <t>WBSLED-500-80-30-S-8-AP-UNV-DP-1+E(1)-SC-DOS(1)</t>
  </si>
  <si>
    <t>WBSLED-500-80-30-S-4-AP-UNV-DP-1-SC-DOS(1)</t>
  </si>
  <si>
    <t>WBSLED-500-80-30-S-4-AP-UNV-DP-1+E(1)-SC-DOS(1)</t>
  </si>
  <si>
    <t>SP17046(2)-PRLED-600-80-35-S-4-AP-UNV-O(SR)-1-CTS(48)-DOS(1)</t>
  </si>
  <si>
    <t>SP17046(2)-PRLED-1000-80-35-S-12-AP-UNV-O(SR)-1-CTS(48)-DOS(2)</t>
  </si>
  <si>
    <t>WBWLED-500-80-30-SO-8-C(BEGA SILVER)-UNV-DP-1+E(1)-DOS(1)</t>
  </si>
  <si>
    <t>SKVLED-22</t>
  </si>
  <si>
    <t>B3SLED-8</t>
  </si>
  <si>
    <t>B3SLED-12</t>
  </si>
  <si>
    <t>B3SLED-16</t>
  </si>
  <si>
    <t>B3SLED-20</t>
  </si>
  <si>
    <t>B3SLED-24</t>
  </si>
  <si>
    <t>B3SLED-28</t>
  </si>
  <si>
    <t>SCULPT-K(4X4)</t>
  </si>
  <si>
    <t>B3SLED-4</t>
  </si>
  <si>
    <t>ZEN-14' 0"</t>
  </si>
  <si>
    <t>(Multiple Items)</t>
  </si>
  <si>
    <t>TWIN BEAM 2</t>
  </si>
  <si>
    <t>NPI-18018-TB2MLO-MKL(4)-500-80-35-ST-BLK-4-BLK-UNV-DP-1-CTS(36)-C(INLINE DIMMER)</t>
  </si>
  <si>
    <t>NPI-18018-TB2ML-6-SL-500-0.25G-600-MKL(4)-400-DC-GR-80-35-AP-UNV-DP-1-CTS(36)-C(INLINE DIMMER)</t>
  </si>
  <si>
    <t>Twin Beam 4 SurroundLIte</t>
  </si>
  <si>
    <t>NPI-18025-TB4DMLO-MKL(4)-500-80-35-BLK-4-BLK-UNV-DP-1-CTS(36)-C(INLINE DIMMER)</t>
  </si>
  <si>
    <t>SP18478(4)-SCDLAC-AC(5)-D60-D-400-80-35-FL-20-BLK-UNV-LT(L3D)-3-CA(96)</t>
  </si>
  <si>
    <t>TBDILED-650-400-80-35-SO-4-C(HM642M649)-UNV-DP-1-CA(36)</t>
  </si>
  <si>
    <t>DD-4'</t>
  </si>
  <si>
    <t>SCD-500-80-30-0.5M-4'-BLK-120-DP-1-CA(60)</t>
  </si>
  <si>
    <t>FP4-6'</t>
  </si>
  <si>
    <t>SCR-500-80-27-FL-6'-W-120-DP-1-DB</t>
  </si>
  <si>
    <t>FQ2-6'</t>
  </si>
  <si>
    <t>SCR-500-80-27-FL-6'-W-120-DP-1-DS</t>
  </si>
  <si>
    <t>FQ2-59'</t>
  </si>
  <si>
    <t>SCR-500-80-27-FL-59'-W-120-DP-1-DS</t>
  </si>
  <si>
    <t>SCD-500-80-35-FL-8'-AP-120-DP-1-CT9(36")</t>
  </si>
  <si>
    <t>SCDI-300-750-80-35-SO-FL-8-BLK-347-DP-1-CT15(218")D</t>
  </si>
  <si>
    <t>B1-16'X8'</t>
  </si>
  <si>
    <t>SCDIPAT-OPR-60(2)-300-750-80-35-SO-FL-24-EX-BLK-347-DP-1-CA(218")</t>
  </si>
  <si>
    <t>B2-16'X8'</t>
  </si>
  <si>
    <t>F8-106"</t>
  </si>
  <si>
    <t>WBRLED-750-90-30-S-8'10"-W-UNV-DP-1-D-EF-C(OVERALL LENGTH WITH END CAPS 106")</t>
  </si>
  <si>
    <t>M41-4'-0"</t>
  </si>
  <si>
    <t>BBDLED-750-80-35-SO-4' 0"-W-UNV-DP-1-CA(120)</t>
  </si>
  <si>
    <t>M81-8'-0"</t>
  </si>
  <si>
    <t>BBDLED-750-80-35-SO-8' 0"-W-UNV-DP-1-CA(120)</t>
  </si>
  <si>
    <t>M81-16'-0"</t>
  </si>
  <si>
    <t>BBDLED-750-80-35-SO-16-W-UNV-DP-1-CA(120)</t>
  </si>
  <si>
    <t>M81E-16'-0"</t>
  </si>
  <si>
    <t>BBDLED-750-80-35-SO-16' 0"-W-UNV-DP-1-CA(120)-B1(BSL10LST)</t>
  </si>
  <si>
    <t>CO4 ALT-3'-0"</t>
  </si>
  <si>
    <t>SCDI-400-1000-80-35-SO-FL-3' 0"-W-UNV-DP-1-CA(120)</t>
  </si>
  <si>
    <t>CO4E ALT-3'-0"</t>
  </si>
  <si>
    <t>SCDI-400-1000-80-35-SO-FL-3' 0"-W-UNV-DP-1-CA(120)-B1(BSL10LST)</t>
  </si>
  <si>
    <t>CO5 ALT-4'-0"</t>
  </si>
  <si>
    <t>SCDI-400-1000-80-35-SO-FL-4' 0"-W-UNV-DP-1-CA(120)</t>
  </si>
  <si>
    <t>M81-EM-8'-0"</t>
  </si>
  <si>
    <t>BBDLED-750-80-35-SO-8' 0"-W-UNV-DP-1-CA(120)-B1(BSL10LST)</t>
  </si>
  <si>
    <t>L15-13</t>
  </si>
  <si>
    <t>BMPRLED-750-80-35-RG2-13'-W-UNV-DP-1-DF-TS(1)</t>
  </si>
  <si>
    <t>L15-15</t>
  </si>
  <si>
    <t>BMPRLED-750-80-35-RG2-15'-W-UNV-DP-1-DF-TS(1)</t>
  </si>
  <si>
    <t>L15-28</t>
  </si>
  <si>
    <t>L16-32</t>
  </si>
  <si>
    <t>BDLED-500-80-35-SO-32'-W-UNV-DP-1-CA(48)</t>
  </si>
  <si>
    <t>MB-S-4'-T5HO-1-W-277-D(ECOSYSTEM)-1-CT9(36")</t>
  </si>
  <si>
    <t>DIALED-24-5000-80-35-VL-W-277-DP-1-TG9</t>
  </si>
  <si>
    <t>DIALED-22-3000-80-35-VL-W-277-DP-1-TG9</t>
  </si>
  <si>
    <t>F2-5, 10'</t>
  </si>
  <si>
    <t>SCDI-750-400-80-35-SO-FL-10'-W-UNV-DP-1-CT9(36)</t>
  </si>
  <si>
    <t>A-14'</t>
  </si>
  <si>
    <t>SCDI-750-500-80-35-SO-FL-14'-W-UNV-DP-1-CA(36)</t>
  </si>
  <si>
    <t>plz try for the requested date-thank you</t>
  </si>
  <si>
    <t>G1/2G-20'</t>
  </si>
  <si>
    <t>STFC-I(6'-350)-DSO(14'-400)-80-30-AY(6)-W-UNV-MD-1-CT9(36)-RC</t>
  </si>
  <si>
    <t>GA/G2-32'</t>
  </si>
  <si>
    <t>STFC-I(10'-350)-DSO(22'-400)-80-30-AY(10)-W-UNV-MD-1-CT9(36)-RC</t>
  </si>
  <si>
    <t>G4-448'</t>
  </si>
  <si>
    <t>STFC-I(112'-350)-DSO(336'-400)-80-30-AY(32)+AH(32)+BH(6)+BX(21)-W-UNV-MD-3-CT9(36)-RC</t>
  </si>
  <si>
    <t>BMDLED-750-80-35-SO-4'0"-W-UNV-DP-1-CA(60)</t>
  </si>
  <si>
    <t>B-EM</t>
  </si>
  <si>
    <t>BMDLED-750-80-35-SO-4'0"-W-UNV-DP-1-CA(60)-B1(BSL10LST)</t>
  </si>
  <si>
    <t>Ship complete - No partials</t>
  </si>
  <si>
    <t>BBPRLED-400-80-30-FL-9'6"-W-UNV-DP-1-TB15</t>
  </si>
  <si>
    <t>A3-2</t>
  </si>
  <si>
    <t>BBPRLED-400-80-30-FL-5'1 1/2"-W-UNV-DP-1-TB15</t>
  </si>
  <si>
    <t>BBPRLED-400-80-30-FL-14'1/4"-W-UNV-DP-1-TB15</t>
  </si>
  <si>
    <t>BRLED-350-80-30-FL-4-W-UNV-DP-1-D</t>
  </si>
  <si>
    <t>NO LATER THAN JANAURY 14TH</t>
  </si>
  <si>
    <t>AU03A</t>
  </si>
  <si>
    <t>SP17130(2)-SLWLED-SL 100/0-800-80-35-NO-3-W-UNV-LT(L3D)-1</t>
  </si>
  <si>
    <t>8FT</t>
  </si>
  <si>
    <t>B2SQDLED-500-80-40-SO-8'0"-W-UNV-DP-1-CA(36")</t>
  </si>
  <si>
    <t>12FT-CONF ROOM</t>
  </si>
  <si>
    <t>B2SQDLED-500-80-40-SO-12'0"-W-UNV-DP-1-CA(36")</t>
  </si>
  <si>
    <t>SCR-300-90-30-FL-4X4-W-277-DP-1-MFTB15</t>
  </si>
  <si>
    <t>H14-4FT-EM</t>
  </si>
  <si>
    <t>SCS-400-80-35-FL-4-AP-UNV-DP-E(1)-SC</t>
  </si>
  <si>
    <t>H14-4FT</t>
  </si>
  <si>
    <t>SCS-400-80-35-FL-4-AP-UNV-DP-1-SC</t>
  </si>
  <si>
    <t>H14-8FT</t>
  </si>
  <si>
    <t>SCS-400-80-35-FL-8' 0"-AP-UNV-DP-1-SC</t>
  </si>
  <si>
    <t>H14-3FT</t>
  </si>
  <si>
    <t>SCS-400-80-35-FL-3' 0"-AP-UNV-DP-1-SC</t>
  </si>
  <si>
    <t>H14-3FT-EM</t>
  </si>
  <si>
    <t>SCS-400-80-35-FL-3-AP-UNV-DP-E(1)-SC</t>
  </si>
  <si>
    <t>H14-5FT</t>
  </si>
  <si>
    <t>SCS-400-80-35-FL-5-AP-UNV-DP-1-SC</t>
  </si>
  <si>
    <t>Fixture TEK LED</t>
  </si>
  <si>
    <t>F3-4</t>
  </si>
  <si>
    <t>TEK6LED-C-580-90-40-S-4-W-UNV-DP-1-TG9</t>
  </si>
  <si>
    <t>F3E-4</t>
  </si>
  <si>
    <t>TEK6LED-C-580-90-40-S-4-W-UNV-DP-1-TG9-B1(BSL10LST)</t>
  </si>
  <si>
    <t>F3-4HL</t>
  </si>
  <si>
    <t>TEK6LED-C-580-90-40-S-4-W-UNV-DP-1-DF</t>
  </si>
  <si>
    <t>F3E-4HL</t>
  </si>
  <si>
    <t>TEK6LED-C-580-90-40-S-4-W-UNV-DP-1-DF-B1(BSL10LST)</t>
  </si>
  <si>
    <t>SCR-400-80-40-FL-K(2X2)-W-UNV-DP-1-TB15</t>
  </si>
  <si>
    <t>K-8'-11TH FL</t>
  </si>
  <si>
    <t>MBWVLED-1000-90-30-S-8-W-120-DP-1</t>
  </si>
  <si>
    <t>K-8' EM-11TH FL</t>
  </si>
  <si>
    <t>MBWVLED-1000-90-30-S-8-W-120-DP-1-B1(BSL310LP)</t>
  </si>
  <si>
    <t>K1-4'-11TH FL</t>
  </si>
  <si>
    <t>MBWVLED-1000-90-30-S-4-W-120-DP-1</t>
  </si>
  <si>
    <t>K1-4' EM-11TH FL</t>
  </si>
  <si>
    <t>MBWVLED-1000-90-30-S-4-W-120-DP-1-B1(BSL310LP)</t>
  </si>
  <si>
    <t>A-11TH FL</t>
  </si>
  <si>
    <t>DIALED-22-3000-90-30-VL-W-120-DP-1-ST-FW(6)</t>
  </si>
  <si>
    <t>A-EM-11TH FL</t>
  </si>
  <si>
    <t>DIALED-22-3000-90-30-VL-W-120-DP-1-ST-B1(BSL310LP)-FW(6)</t>
  </si>
  <si>
    <t>Twin Beam 4 Surround LED Fixtu</t>
  </si>
  <si>
    <t>LLCD-6'</t>
  </si>
  <si>
    <t>TB4DILED-400-400-80-35-SO-SO-6-W-UNV-DP-1-CA(48)</t>
  </si>
  <si>
    <t>LLCD-12'</t>
  </si>
  <si>
    <t>TB4DILED-400-400-80-35-SO-SO-12-W-UNV-DP-1-CA(48)</t>
  </si>
  <si>
    <t>LLCD-4X4</t>
  </si>
  <si>
    <t>TB4DILEDPAT-SQ-90(4)-400-400-80-35-SO-16-NL-W-UNV-DP-1-CA(48)</t>
  </si>
  <si>
    <t>F13-14</t>
  </si>
  <si>
    <t>BBPRLED-375-80-40-FL-14'1"-W-UNV-DP-1-DF-TS(1)-CP</t>
  </si>
  <si>
    <t>F13-15</t>
  </si>
  <si>
    <t>BBPRLED-375-80-40-FL-15'-W-UNV-DP-1-DF-TS(1)-CP</t>
  </si>
  <si>
    <t>F13-4</t>
  </si>
  <si>
    <t>BBPRLED-375-80-40-FL-4'-W-UNV-DP-1-DF-TS(1)-CP</t>
  </si>
  <si>
    <t>F13-5</t>
  </si>
  <si>
    <t>BBPRLED-375-80-40-FL-5'-W-UNV-DP-1-DF-TS(1)-CP</t>
  </si>
  <si>
    <t>F13-8</t>
  </si>
  <si>
    <t>BBPRLED-375-80-40-FL-8'-W-UNV-DP-1-DF-TS(1)-CP</t>
  </si>
  <si>
    <t xml:space="preserve"> ***** </t>
  </si>
  <si>
    <t>F1A-4'</t>
  </si>
  <si>
    <t>BBRLED-750-90-35-FL-4'-W-UNV-DP-1-TG9-CP</t>
  </si>
  <si>
    <t>F1A-6'</t>
  </si>
  <si>
    <t>BBRLED-750-90-35-FL-6'-W-UNV-DP-1-TG9-CP</t>
  </si>
  <si>
    <t>BBRLED-750-90-35-FL -8'-W-UNV-DP-1-TG9-CP</t>
  </si>
  <si>
    <t>F1A-10'</t>
  </si>
  <si>
    <t>BBRLED-750-90-35-FL-10'-W-UNV-DP-1-TG9-CP</t>
  </si>
  <si>
    <t>F1A-12'</t>
  </si>
  <si>
    <t>BBRLED-750-90-35-FL-12'-W-UNV-DP-1-TG9-CP</t>
  </si>
  <si>
    <t>F1B-6'</t>
  </si>
  <si>
    <t>BBRLED-750-90-35-FL-16'-W-UNV-DP-1-D-C(CP)</t>
  </si>
  <si>
    <t>F1B-8'</t>
  </si>
  <si>
    <t>BBRLED-750-90-35-FL-8'-W-UNV-DP-1-D-C(CP)</t>
  </si>
  <si>
    <t>F4-8'</t>
  </si>
  <si>
    <t>BMDLED-500-90-35-SO-8-W-UNV-DP-1-CA(144)</t>
  </si>
  <si>
    <t>F14-9'</t>
  </si>
  <si>
    <t>BRLED-600-90-35-FL-9'-W-UNV-DP-1-DF-CP</t>
  </si>
  <si>
    <t>F14-11'</t>
  </si>
  <si>
    <t>BRLED-600-90-35-FL-11'-W-UNV-DP-1-DF-CP</t>
  </si>
  <si>
    <t>F14-12'</t>
  </si>
  <si>
    <t>BRLED-600-90-35-FL-12'-W-UNV-DP-1-DF-CP</t>
  </si>
  <si>
    <t>F4-16'</t>
  </si>
  <si>
    <t>BMDLED-500-90-35-SO-16-W-UNV-DP-1-CA(144)</t>
  </si>
  <si>
    <t>F4-16' DAY</t>
  </si>
  <si>
    <t>F4-32' DAY</t>
  </si>
  <si>
    <t>F4-32' DAY/EM</t>
  </si>
  <si>
    <t xml:space="preserve">Needs to ship by 12/28 - 1 DAY BUFFER ***** </t>
  </si>
  <si>
    <t>SCR-400-80-35-0.5M-4X4-W-277-DP-1-MFST</t>
  </si>
  <si>
    <t>SCR-400-80-35-0.5M-4X6-W-277-DP-1-MFST</t>
  </si>
  <si>
    <t>SCR-400-80-35-0.5M-6-W-277-DP-1-MFST</t>
  </si>
  <si>
    <t>LM-5-4'</t>
  </si>
  <si>
    <t>BMRLED-500-90-TW2750-FL-4'-W-UNV-DALIDT6-1-TB15-C(LBC)</t>
  </si>
  <si>
    <t>F04-10'1 3/4"-09-24W</t>
  </si>
  <si>
    <t>F04-10'1 3/4"-09-26W</t>
  </si>
  <si>
    <t>F04-10'1 3/4"-09-28W</t>
  </si>
  <si>
    <t>F04-21'8 11/16"-09-12L</t>
  </si>
  <si>
    <t>BMPRLED-750-80-35-RG3-21'8 11/16"-C(ROCKFON723)-UNV-DP-1-TG9-TS(1)</t>
  </si>
  <si>
    <t>F04-22' 2"-09-13Q</t>
  </si>
  <si>
    <t>BMPRLED-750-80-35-RG3-22' 2"-C(ROCKFON723)-UNV-DP-1-TG9-TS(1)</t>
  </si>
  <si>
    <t>F04-32'1 1/16"-09-40L</t>
  </si>
  <si>
    <t>BMPRLED-750-80-35-RG3-32'1 1/16"-W-UNV-DP-1-TG9-TS(1)</t>
  </si>
  <si>
    <t>SP18435(2)-BMPRLED-750-80-35-RG3-6'3 5/8"-C(ROCKFON723)-UNV-DP-1-TG9-TS(1)-C(ANGLED END 109DEG)</t>
  </si>
  <si>
    <t>F04-9'10 3/4"-09-30W</t>
  </si>
  <si>
    <t>BMPRLED-750-80-35-RG3-9'10 3/4"-C(ROCKFON723)-UNV-DP-1-TG9-TS(1)</t>
  </si>
  <si>
    <t>F04-9'10 3/4"-09-32W</t>
  </si>
  <si>
    <t>F04-9'10 3/4"-09-35W</t>
  </si>
  <si>
    <t>F04-9'10 3/4"-09-36W</t>
  </si>
  <si>
    <t>F04-9'10 3/4"-09-38W</t>
  </si>
  <si>
    <t>F04-9'10 3/4"-09-40W</t>
  </si>
  <si>
    <t>F04-9'5 3/4"-09-20T</t>
  </si>
  <si>
    <t>BMPRLED-750-80-35-RG3-9'5 3/4"-W-UNV-DP-1-TG9-TS(1)</t>
  </si>
  <si>
    <t>F04A-7'10 3/8"-09-22F</t>
  </si>
  <si>
    <t>SP18369-WWR-SL-750-80-35-L-18'-W-UNV-DP-1-TG9</t>
  </si>
  <si>
    <t>SP18276-SCR-350-80-35-FL-46'1"-EX-W-UNV-DP-1-DS-C(95° &amp; 49° ANGLED ENDS)</t>
  </si>
  <si>
    <t>SP18442-SCR-350-80-35-FL-14'-W-UNV-DP-1-DS-C(SHALLOW HOUSING &amp; 39° ANGLE)</t>
  </si>
  <si>
    <t>SP18442-SCR-350-80-35-FL-8'4"-W-UNV-DP-1-DS-C(SHALLOW HOUSING &amp; 43° ANGLE)</t>
  </si>
  <si>
    <t>SP18442-SCR-350-80-35-FL-34'-W-UNV-DP-1-DS</t>
  </si>
  <si>
    <t>SP18442-SCR-350-80-35-FL-11-W-UNV-DP-1-DS-C(SHALLOW HOUSING &amp;11° ANGLE)</t>
  </si>
  <si>
    <t>SCRML-20'-FL(12')-500-80-35-MKL(6')-350-80-35-BLK-BL(24")-BLK-UNV-DP-2-MFTG9</t>
  </si>
  <si>
    <t>SCRML-12'-FL(8')-500-80-35-MKL(3')-350-80-35-BLK-BL(12")-BLK-UNV-DP-2-MFTG9</t>
  </si>
  <si>
    <t>SCRML-6'-FL(4')-500-80-35-MKL(2')-350-80-35-BLK-BLK-UNV-DP-2-MFTG9</t>
  </si>
  <si>
    <t>SCRML-48'-FL(40')-500-80-35-MKL(5'6")-350-80-35-BLK-BL(30")-BLK-UNV-DP-2-MFTG9</t>
  </si>
  <si>
    <t>SCRML-24'-FL(16')-500-80-35-MKL(6')-350-80-35-BLK-BL(24")-BLK-UNV-DP-2-MFTG9</t>
  </si>
  <si>
    <t>SCRML-26'-FL(16')-500-80-35-MKL(7'6")-350-80-35-BLK-BL(30")-BLK-UNV-DP-2-MFTG9</t>
  </si>
  <si>
    <t>SCRML-34'-FL(26')-500-80-35-MKL(4')-350-80-35-BLK-BL(24")-BLK-UNV-DP-2-MFTG9</t>
  </si>
  <si>
    <t>SCRML-4'-FL(2')-500-80-35-MKL(2')-350-80-35-BLK-BLK-UNV-DP-2-MFTG9</t>
  </si>
  <si>
    <t>PL4D</t>
  </si>
  <si>
    <t>CUBLED-SL 75/25-1000-80-35-SO-4-AP-120-DP-1-CT9(48)-DS(1)</t>
  </si>
  <si>
    <t>PL8</t>
  </si>
  <si>
    <t>CUBLED-SL 75/25-1000-80-35-SO-8-AP-120-DP-1-CT9(48)</t>
  </si>
  <si>
    <t>PL8D</t>
  </si>
  <si>
    <t>CUBLED-SL 75/25-1000-80-35-SO-8-AP-120-DP-1-CT9(48)-DS(1)</t>
  </si>
  <si>
    <t>PL16D</t>
  </si>
  <si>
    <t>CUBLED-SL 75/25-1000-80-35-SO-16-AP-120-DP-1-CT9(48)-DS(1)</t>
  </si>
  <si>
    <t>PL20</t>
  </si>
  <si>
    <t>CUBLED-SL 75/25-1000-80-35-SO-20-AP-120-DP-1-CT9(48)</t>
  </si>
  <si>
    <t>WS1=10'6"</t>
  </si>
  <si>
    <t>SCPLED-400-80-35-RG2-10'6"-W-UNV-DP-1-TB9</t>
  </si>
  <si>
    <t>WS1=10'9"</t>
  </si>
  <si>
    <t>SCPLED-400-80-35-RG2-10'9"-W-UNV-DP-1-DF</t>
  </si>
  <si>
    <t>F2-24'</t>
  </si>
  <si>
    <t>BBDILED-500-375-90-35-SO-24-W-UNV-DP-1-CA(36")</t>
  </si>
  <si>
    <t>F2-24' E 1</t>
  </si>
  <si>
    <t>BBDILED-500-375-90-35-SO-24-W-UNV-DP-1-CA(36")-B1(BSL10LST)</t>
  </si>
  <si>
    <t>F3A-6'</t>
  </si>
  <si>
    <t>BBRLED-500-80-35-FL-6-W-UNV-DP-1-TB9</t>
  </si>
  <si>
    <t>F3A-6' E</t>
  </si>
  <si>
    <t>BBRLED-500-80-35-FL-6-W-UNV-DP-1-TB9-B1(BSL10LST)</t>
  </si>
  <si>
    <t>F2-24' E 2</t>
  </si>
  <si>
    <t>F2-24' E 3</t>
  </si>
  <si>
    <t>F2-24' E 4</t>
  </si>
  <si>
    <t>MUST SHIP NO LATER THAN JAN 4TH - BUT MUST TRY FOR JAN 3RD - LINES: 5-8-9</t>
  </si>
  <si>
    <t>MUST SHIP NO LATER THAN JAN 4TH - BUT MUST TRY FOR JAN 3RD - LINES: 3-6-8</t>
  </si>
  <si>
    <t>MUST SHIP NO LATER THAN JAN 4TH - BUT MUST TRY FOR JAN 3RD - LINES: 8-9</t>
  </si>
  <si>
    <t>F6-4'</t>
  </si>
  <si>
    <t>BBRLED-875-80-35-FL-4-W-UNV-DP-1-TB15</t>
  </si>
  <si>
    <t>F6-6'</t>
  </si>
  <si>
    <t>BBRLED-875-80-35-FL-6-W-UNV-DP-1-TB15</t>
  </si>
  <si>
    <t>F6-8'</t>
  </si>
  <si>
    <t>BBRLED-875-80-35-FL-8-W-UNV-DP-1-TB15</t>
  </si>
  <si>
    <t>F6G-4'</t>
  </si>
  <si>
    <t>BBRLED-875-80-35-FL-4-W-UNV-DP-1-DS</t>
  </si>
  <si>
    <t>F6G-8'</t>
  </si>
  <si>
    <t>BBRLED-875-80-35-FL-8-W-UNV-DP-1-DS</t>
  </si>
  <si>
    <t>F6GW</t>
  </si>
  <si>
    <t>BBRLED-875-80-35-FL-4-W-UNV-DP-1-DS-DOS(1)</t>
  </si>
  <si>
    <t>F6GA-6'</t>
  </si>
  <si>
    <t>BBRLED-875-80-35-FL-6-W-UNV-DP-1-D</t>
  </si>
  <si>
    <t>F6GA-8'</t>
  </si>
  <si>
    <t>BBRLED-875-80-35-FL-8-W-UNV-DP-1-D</t>
  </si>
  <si>
    <t>F6S</t>
  </si>
  <si>
    <t>BBSLED-875-80-35-SO-6-W-UNV-DP-1-S</t>
  </si>
  <si>
    <t>F7-6'</t>
  </si>
  <si>
    <t>BBDLED-875-80-35-SO-6-W-UNV-DP-1-CA(48)-DOS(1)</t>
  </si>
  <si>
    <t>F7-8'</t>
  </si>
  <si>
    <t>BBDLED-875-80-35-SO-8-W-UNV-DP-1-CA(48)-DOS(1)</t>
  </si>
  <si>
    <t>F8-6'</t>
  </si>
  <si>
    <t>BBDILED-875-400-80-35-SO-6-W-UNV-DP-1-CA(48)</t>
  </si>
  <si>
    <t>F8-8'</t>
  </si>
  <si>
    <t>BBDILED-875-400-80-35-SO-8-W-UNV-DP-1-CA(48)</t>
  </si>
  <si>
    <t>F8A-6'</t>
  </si>
  <si>
    <t>F8A-10'</t>
  </si>
  <si>
    <t>F8A-8' EM</t>
  </si>
  <si>
    <t>BBDILED-875-400-80-35-SO-8-W-UNV-DP-1+E(1)-CA(48)</t>
  </si>
  <si>
    <t>L4-8</t>
  </si>
  <si>
    <t>SCDI-300-300-90-35-BW-FL-8-AP-UNV-DP-1-CT9(36)</t>
  </si>
  <si>
    <t>L4-8EM</t>
  </si>
  <si>
    <t>SCDI-300-300-90-35-BW-FL-8-AP-UNV-DP-1+E(1)-CT9(36)</t>
  </si>
  <si>
    <t>L6-4'</t>
  </si>
  <si>
    <t>SCR-500-90-35-2M-4-W-UNV-DP-1-MFTG9</t>
  </si>
  <si>
    <t>L6-4' E</t>
  </si>
  <si>
    <t>SCR-500-90-35-2M-4-W-UNV-DP-E(1)-MFTG9</t>
  </si>
  <si>
    <t>L6-8'</t>
  </si>
  <si>
    <t>SCR-500-90-35-2M-8-W-UNV-DP-1-MFTG9</t>
  </si>
  <si>
    <t>L4-36EM</t>
  </si>
  <si>
    <t>SCDI-300-300-90-35-BW-FL-36-AP-UNV-DP-1+E(2)-CT9(36)</t>
  </si>
  <si>
    <t>L4-20EM</t>
  </si>
  <si>
    <t>SCDI-300-300-90-35-BW-FL-20-AP-UNV-DP-1+E(1)-CT9(36)</t>
  </si>
  <si>
    <t>S8</t>
  </si>
  <si>
    <t>SCS-300-80-40-FL-8'6"-BLK-120-DP-1-S</t>
  </si>
  <si>
    <t>S28-RECESSED</t>
  </si>
  <si>
    <t>SCRPAT-REC-90(4)-300-80-40-FL-28-NL-W-UNV-DP-1-MFTG9</t>
  </si>
  <si>
    <t>D-8'-0"</t>
  </si>
  <si>
    <t>WBDIWLED-1000-500-80-35-SO-SO-8' 0"-AP-UNV-DP-1</t>
  </si>
  <si>
    <t xml:space="preserve"> S4-16'-0"</t>
  </si>
  <si>
    <t>WBSLED-750-80-35-S-16' 0"-AP-UNV-DP-1-SC-EF</t>
  </si>
  <si>
    <t>BMRLED-700-80-40-FL-12'-W-UNV-DP-1-DF</t>
  </si>
  <si>
    <t>F18B-7'</t>
  </si>
  <si>
    <t>BMRLED-750-90-30-RG-7-W-277-DP-1-TB9</t>
  </si>
  <si>
    <t>F18B-11'</t>
  </si>
  <si>
    <t>BMRLED-750-90-30-RG-11-W-277-DP-1-TB9</t>
  </si>
  <si>
    <t>B18-22'</t>
  </si>
  <si>
    <t>BMRLED-750-90-30-RG-22-W-277-DP-1-TB9</t>
  </si>
  <si>
    <t>L10-9'-0"</t>
  </si>
  <si>
    <t>BRVLED-400-90-35-SO-9' 0"-W-120-DP-1-DS</t>
  </si>
  <si>
    <t>LR</t>
  </si>
  <si>
    <t>SCR-300-80-35-2M-6' 0"-W-277-DP-1-DS</t>
  </si>
  <si>
    <t>F2A</t>
  </si>
  <si>
    <t>SKFLED-22-1000-80-30-2SF-W-UNV-DP-1-TG9</t>
  </si>
  <si>
    <t>F2B</t>
  </si>
  <si>
    <t>SKFLED-22-1000-80-30-4SF-W-UNV-DP-1-TG9</t>
  </si>
  <si>
    <t>F2C</t>
  </si>
  <si>
    <t>SKFLED-22-1000-80-30-6SF-W-UNV-DP-1-TG9</t>
  </si>
  <si>
    <t>CLKLED-400-80-30-SO-8-W-UNV-DP-1-TG9</t>
  </si>
  <si>
    <t>CCH-SL-1100-80-30-CL(8)-W-UNV-DP-1-C</t>
  </si>
  <si>
    <t>F13-12</t>
  </si>
  <si>
    <t>CCH-SL-1100-80-30-CL(12)-W-UNV-DP-1-C</t>
  </si>
  <si>
    <t>F13-22</t>
  </si>
  <si>
    <t>CCH-SL-1100-80-30-CL(22)-W-UNV-DP-1-C</t>
  </si>
  <si>
    <t>F13-10</t>
  </si>
  <si>
    <t>CCH-SL-1100-80-30-CL(10)-W-UNV-DP-1-C</t>
  </si>
  <si>
    <t>B1-32' EM</t>
  </si>
  <si>
    <t>SLLED-SL 80/20-1000-80-40-SM-12-32'-W-277-DP-1-CA(72)-B2(BSL310LP)</t>
  </si>
  <si>
    <t>F12-4'-0"</t>
  </si>
  <si>
    <t>BMRLED-600-80-40-FL-4' 0"-W-277-DP-1-TB9</t>
  </si>
  <si>
    <t>F12W-4'-0"</t>
  </si>
  <si>
    <t>BMRLED-600-80-40-FL-4' 0"-W-277-DP-1-DF</t>
  </si>
  <si>
    <t>F18-8'-0"</t>
  </si>
  <si>
    <t>B6RLED-500-80-40-FL-8' 0"-W-277-DP-1-TB9</t>
  </si>
  <si>
    <t>SLLED-SL 80/20-1000-80-35-RE-4'-AP-120-DP-1-CA(36")-C(WITH CORD AND PLUG)</t>
  </si>
  <si>
    <t>SP16169(2)-WBRLED-750-80-30-S-12'-W-UNV-DP-1-TF</t>
  </si>
  <si>
    <t>BRLED-400-80-30-FL-6'-W-120-DP-1-D</t>
  </si>
  <si>
    <t>F3-4'</t>
  </si>
  <si>
    <t>USE FEDEX ACCT#276133500_x001E_NO LATER THAN JANUARY 16TH</t>
  </si>
  <si>
    <t>TYPE 18</t>
  </si>
  <si>
    <t>SL2LLED-2XSL-500-750-80-40-SM-6-BLK-UNV-DP-1-CA(36")-C(MOUNTING KIT BLACK)</t>
  </si>
  <si>
    <t>TYPE 21</t>
  </si>
  <si>
    <t>SLLED-SL 25/75-1000-80-40-SM-8-BLK-120-DP-1-CT9(36")-C(MOUNTING KIT BLACK)</t>
  </si>
  <si>
    <t>BBWDLED-500-80-35-ASO-4'0"-BLK-120-DP-1</t>
  </si>
  <si>
    <t>SP18435(2)-BMPRLED-OPRI(107°)-750-80-35-RG3-21'3  3/16"-C(ROCKFON723)-UNV-DP-1-TG9-TS(2)-C(72.5°ANGLED END)</t>
  </si>
  <si>
    <t>SP18435(2)-BMPRLED-OPRI(113°)+OPRO(113°+67°)-750-80-35-RG3-48'6" 3/8"-W-UNV-DP-1-TG9-TS(4)-C(79°&amp;67°ANGLED END)</t>
  </si>
  <si>
    <t>SP18435(2)-BMPRLED-OPRI(119°)-750-80-35-RG3-36'6"-W-UNV-DP-1-TG9-TS(2)-C(140.6° ANGLED END)</t>
  </si>
  <si>
    <t>SP18276-SCR-350-80-35-FL-23'10"-W-UNV-DP-1-DS-C(71.5° &amp; 81.4° ANGLED ENDS)</t>
  </si>
  <si>
    <t>SP18276-SCRPAT-OPR-101°-350-80-35-FL-37'5"-EX-W-UNV-DP-1-DS-C(150° ANGLED ENDS AND COMPOUND ANGLE)</t>
  </si>
  <si>
    <t>F01-4'-10TH FL</t>
  </si>
  <si>
    <t>F01-6'-10TH FL</t>
  </si>
  <si>
    <t>F01-8'-10TH FL</t>
  </si>
  <si>
    <t>F01-10'-10TH FL</t>
  </si>
  <si>
    <t>SP18369-WWR-SL-750-80-35-L-20'-W-UNV-DP-1-DS</t>
  </si>
  <si>
    <t>F04-10' 3/4"-10-04F</t>
  </si>
  <si>
    <t>BMPRLED-750-80-35-RG3-10' 3/4"-W-UNV-DP-1-TG9-TS(1)</t>
  </si>
  <si>
    <t>F04-10'2"-10-07R</t>
  </si>
  <si>
    <t>F04-13'-11/16"X9'5 13/16"-10-15L</t>
  </si>
  <si>
    <t>BMPRLED-OPRI(1)-750-80-35-RG3-22'6 9/16"-C(ROCKFON723)-UNV-DP-1-TG9-TS(2)</t>
  </si>
  <si>
    <t>F04-19'6-1/4"-10-14M</t>
  </si>
  <si>
    <t>BMPRLED-750-80-35-RG3-19'6 1/4"-C(ROCKFON723)-UNV-DP-1-TG9-TS(1)</t>
  </si>
  <si>
    <t>F04-22'3-3/16"-10-16S</t>
  </si>
  <si>
    <t>F04-10'6-9/16"X8'2-1/16"-10-16X</t>
  </si>
  <si>
    <t>F04-10'5"X9'1-3/8"-10-18X</t>
  </si>
  <si>
    <t>BMPRLED-OPRI(1)-750-80-35-RG3-19'6 3/8"-C(ROCKFON723)-UNV-DP-1-TG9-TS(2)</t>
  </si>
  <si>
    <t>F04-7'2-1/8"-10-20X</t>
  </si>
  <si>
    <t>BMPRLED-750-80-35-RG3-7'2 1/8"-C(ROCKFON723)-UNV-DP-1-TG9-TS(1)</t>
  </si>
  <si>
    <t>C2-8'</t>
  </si>
  <si>
    <t>ZESQDI-SL 25/75-1050-80-35-SO-8'-AP-UNV-MD-1-CA(96)</t>
  </si>
  <si>
    <t>A08'</t>
  </si>
  <si>
    <t>ZESQD-SL 0/100-900-80-30-MSO-NO-8-W-UNV-MD-1-CTS(120)</t>
  </si>
  <si>
    <t>Note: ****To be delivered on the first week of February*****</t>
  </si>
  <si>
    <t>WB4LED-10</t>
  </si>
  <si>
    <t>SCULPT-3</t>
  </si>
  <si>
    <t>NPI-N16035-STSLF-B-3-BLK-1-SBS-MD(2)-BLK</t>
  </si>
  <si>
    <t>SLLED-SL 25/75-1000-80-40-SM-4-W-UNV-DP-1-CT9(36)</t>
  </si>
  <si>
    <t>MINLED-3</t>
  </si>
  <si>
    <t>B4LED-14' 6 7/8"</t>
  </si>
  <si>
    <t>WB4LED-4'</t>
  </si>
  <si>
    <t>B4PLED-9'6"</t>
  </si>
  <si>
    <t>B4PLED-5'1 1/2"</t>
  </si>
  <si>
    <t>B4PLED-14'1/4"</t>
  </si>
  <si>
    <t>SLMLED-SLLED</t>
  </si>
  <si>
    <t>DAYFLED-22</t>
  </si>
  <si>
    <t>TB2LED-31</t>
  </si>
  <si>
    <t>TB2LED-37</t>
  </si>
  <si>
    <t>TB2LED-51</t>
  </si>
  <si>
    <t>B2LED-27' 11 5/8"</t>
  </si>
  <si>
    <t>WB4LED-25</t>
  </si>
  <si>
    <t>ZEN-14</t>
  </si>
  <si>
    <t>CLICK-6</t>
  </si>
  <si>
    <t>ACCENT-10</t>
  </si>
  <si>
    <t>ACCENT-4'</t>
  </si>
  <si>
    <t>B3LED-24'0"</t>
  </si>
  <si>
    <t>B2SLED-8'0"</t>
  </si>
  <si>
    <t>B2SLED-12'0"</t>
  </si>
  <si>
    <t>STENCL-S12</t>
  </si>
  <si>
    <t>WDILED-WBDILED</t>
  </si>
  <si>
    <t>SK-10003-CIR-AL(7' 10 1/4")-400-80-40-SO-W-UNV-DP-1-DF</t>
  </si>
  <si>
    <t>SCDLAC-AC(1)-D36-HX-500-80-30-FL-4'-W-UNV-LT(LDE1)-2-CA(36)-C(0-10V FOR DOWNLIGHT)</t>
  </si>
  <si>
    <t>SHIP VIA DICOM#885623_x001E_NO LATER THAN JANAURY 17TH</t>
  </si>
  <si>
    <t>AJ-8'X18"X8'X18"</t>
  </si>
  <si>
    <t>CCL-SL-500-90-35-CP(52')-W-UNV-DP-1-AC</t>
  </si>
  <si>
    <t>F20</t>
  </si>
  <si>
    <t>TBDILED-650-400-80-35-SO-6-BLK-UNV-DP-2-CA(48)</t>
  </si>
  <si>
    <t>SCWDI-300-500-80-35-SO-FL-8-W-UNV-DP-1</t>
  </si>
  <si>
    <t>R2</t>
  </si>
  <si>
    <t>WALED-24-4000-80-40-VL-W-UNV-DP-1-TB15</t>
  </si>
  <si>
    <t>RL1-4'-0"</t>
  </si>
  <si>
    <t>BBRLED-750-80-40-FL-4' 0"-W-120-DP-1-TB15</t>
  </si>
  <si>
    <t>RL19-4'-0"</t>
  </si>
  <si>
    <t>SP17627(1)-WBRLED-500-80-40-CLEAR POLYCARB- 4' 0"-C(BLK)-UNV-DP-1-D-C(CUSTOM LENS)</t>
  </si>
  <si>
    <t>F7 1ST FL - 13' 1"</t>
  </si>
  <si>
    <t>CCWH-SL-1100-90-35-CL(13' 1")-W-UNV-DP-1-C</t>
  </si>
  <si>
    <t>F7 1ST FL - 14' 4"</t>
  </si>
  <si>
    <t>CCWH-SL-1100-90-35-CL(14' 4")-W-UNV-DP-1-C</t>
  </si>
  <si>
    <t>F7 1ST FL - 24' 4"</t>
  </si>
  <si>
    <t>CCWH-SL-1100-90-35-CL(24' 4")-W-UNV-DP-1-C</t>
  </si>
  <si>
    <t>F7 1ST FL - 6' 11"</t>
  </si>
  <si>
    <t>CCWH-SL-1100-90-35-CL(6' 11")-W-UNV-DP-1-C</t>
  </si>
  <si>
    <t>F7 1ST FL - 5' 8"</t>
  </si>
  <si>
    <t>CCWH-SL-1100-90-35-CL(5' 8")-W-UNV-DP-1-C</t>
  </si>
  <si>
    <t>F7 1ST FL - 12' 9"</t>
  </si>
  <si>
    <t>CCWH-SL-1100-90-35-CL(12' 9")-W-UNV-DP-1-C</t>
  </si>
  <si>
    <t>F7 1ST FL - 9' 8"</t>
  </si>
  <si>
    <t>CCWH-SL-1100-90-35-CL(9' 8")-W-UNV-DP-1-C</t>
  </si>
  <si>
    <t>F7 1ST FL - 6' 4"</t>
  </si>
  <si>
    <t>CCWH-SL-1100-90-35-CL(6' 4")-W-UNV-DP-1-C</t>
  </si>
  <si>
    <t>F7 1ST FL - 18' 7"</t>
  </si>
  <si>
    <t>CCWH-SL-1100-90-35-CL(18' 7")-W-UNV-DP-1-C</t>
  </si>
  <si>
    <t>F7 2ND FL - 11' 1"</t>
  </si>
  <si>
    <t>CCWH-SL-1100-90-35-CL(11' 1")-W-UNV-DP-1-C</t>
  </si>
  <si>
    <t>F7 2ND FL - 12' 6"</t>
  </si>
  <si>
    <t>CCWH-SL-1100-90-35-CL(12' 6")-W-UNV-DP-1-C</t>
  </si>
  <si>
    <t>F7 2ND FL - 17' 7"</t>
  </si>
  <si>
    <t>CCWH-SL-1100-90-35-CL(17' 7")-W-UNV-DP-1-C</t>
  </si>
  <si>
    <t>F7 2ND FL - 11' 6"</t>
  </si>
  <si>
    <t>CCWH-SL-1100-90-35-CL(11' 6")-W-UNV-DP-1-C</t>
  </si>
  <si>
    <t>F7 2ND FL - 11' 5"</t>
  </si>
  <si>
    <t>CCWH-SL-1100-90-35-CL(11' 5")-W-UNV-DP-1-C</t>
  </si>
  <si>
    <t>F7 2ND FL - 15' 5"</t>
  </si>
  <si>
    <t>CCWH-SL-1100-90-35-CL(15' 5")-W-UNV-DP-1-C</t>
  </si>
  <si>
    <t>ENE-(10' X 15')(RECT)(DAY)(DIM)[ACT CL102]-DL43</t>
  </si>
  <si>
    <t>BMRLEDPAT-REC-90(4)-1000-90-30-SO-FL-50'-NL-W-UNV-LT(L3D)-2-D-C(LINEAR ST CONVERT TO D NO CNR)</t>
  </si>
  <si>
    <t>BBRLED-500-90-35-FL-8'-W-UNV-DP-1-DS</t>
  </si>
  <si>
    <t>LTLED-SL 100/0-1000-80-35-SO-6'-AP-UNV-DP-1-CTS(36)</t>
  </si>
  <si>
    <t>LTLED-SL 100/0-1000-80-35-SO-8'-AP-UNV-DP-1-CTS(36)</t>
  </si>
  <si>
    <t>SCD-500-80-35-FL-4-W-120-DP-1-CA(36)</t>
  </si>
  <si>
    <t>SCS-500-80-35-FL-6-W-120-DP-1-SC</t>
  </si>
  <si>
    <t>SCDLAC-AC(1)-D36-D-500-80-30-FL-4-W-120-DP-2-CT15(36)</t>
  </si>
  <si>
    <t>STFC-NO-DSO(12-400)-80-35-BX(1)-W-120-MD-1-CT15(36)-SC</t>
  </si>
  <si>
    <t>Please ship for for Jan 3rd</t>
  </si>
  <si>
    <t>F7-11' 5 1/2"-44TH FL -MK: MEN'S 44-51</t>
  </si>
  <si>
    <t>BBPRLED-500-90-35-RG3-11' 5 1/2"-W-UNV-DP-1-TG9</t>
  </si>
  <si>
    <t>F7-12' 9"- 44TH FL MK: WOMENS 44-50</t>
  </si>
  <si>
    <t>BBPRLED-500-90-35-RG3-12' 9"-W-UNV-DP-1-TG9</t>
  </si>
  <si>
    <t>F7-14' 3"-44TH FL MK: WOMENS 44-32</t>
  </si>
  <si>
    <t>BBPRLED-500-90-35-RG3-14' 3"-W-UNV-DP-1-TG9</t>
  </si>
  <si>
    <t>F7-13'  6"-44TH FL MK: MEN'S 44-33</t>
  </si>
  <si>
    <t>BBPRLED-500-90-35-RG3-13' 6"-W-UNV-DP-1-TG9</t>
  </si>
  <si>
    <t>F8-7' 9"-44TH FL MK: MEN'S 44-51</t>
  </si>
  <si>
    <t>SCPLED-300-90-35-RG2-7' 9"-W-UNV-DP-1-DS</t>
  </si>
  <si>
    <t>F8-12 9"-44TH FL MK: WOMENS 44-50</t>
  </si>
  <si>
    <t>SCPLED-300-90-35-RG2-12' 9"-W-UNV-DP-1-DS</t>
  </si>
  <si>
    <t>F8-4' 3"-44TH FL MR: WOMENS 44-50</t>
  </si>
  <si>
    <t>SCPLED-300-90-35-RG2-4' 3"-W-UNV-DP-1-DS</t>
  </si>
  <si>
    <t>F8-14' 3"- 44TH FL MK: WOMENS 44-32</t>
  </si>
  <si>
    <t>SCPLED-300-90-35-RG2-14' 3"-W-UNV-DP-1-DS</t>
  </si>
  <si>
    <t>F8-3' 9"-44TH FL MK: WOMENS 44-32</t>
  </si>
  <si>
    <t>SCPLED-300-90-35-RG2-3' 9"-W-UNV-DP-1-DS</t>
  </si>
  <si>
    <t>F8-13' 6"-44TH FL MK: MENS 44-33</t>
  </si>
  <si>
    <t>SCPLED-300-90-35-RG2-13' 6"-W-UNV-DP-1-DS</t>
  </si>
  <si>
    <t>F7-162-1/2"-  MK: WOMEN'S 42-72</t>
  </si>
  <si>
    <t>BBPRLED-500-90-35-RG3-162 1/2"-W-UNV-DP-1-TG9</t>
  </si>
  <si>
    <t>F7-130"- MK: MENS 42-73</t>
  </si>
  <si>
    <t>BBPRLED-500-90-35-RG3-130"-W-UNV-DP-1-TG9</t>
  </si>
  <si>
    <t>F7-95-3/4"- MK: MOTHERS 42-49</t>
  </si>
  <si>
    <t>BBPRLED-500-90-35-RG3-95 3/4"-W-UNV-DP-1-TG9</t>
  </si>
  <si>
    <t>F7-84"- MK: RESTROOM 42-58</t>
  </si>
  <si>
    <t>BBPRLED-500-90-35-RG3-84"-W-UNV-DP-1-TG9</t>
  </si>
  <si>
    <t>F7-84-1/2"- MK: RESTROOM 42-59</t>
  </si>
  <si>
    <t>BBPRLED-500-90-35-RG3-84 1/2"-W-UNV-DP-1-TG9</t>
  </si>
  <si>
    <t>F8-205-1/4"-MK: MEETING 42-42</t>
  </si>
  <si>
    <t>SCPLED-300-90-35-RG2-205 1/4"-W-UNV-DP-1-DS</t>
  </si>
  <si>
    <t>F8-86-7/8"X98-7/8"- MK: MEETING 42-55</t>
  </si>
  <si>
    <t>SCPLED-OPRO(1)-300-90-35-RG2-185 3/4"-W-UNV-DP-1-DS-C(135° ANGLE)</t>
  </si>
  <si>
    <t>F8-101-1/2"- MK: MENS 42-73</t>
  </si>
  <si>
    <t>SCPLED-300-90-35-RG2-101 1/2"-W-UNV-DP-1-DS</t>
  </si>
  <si>
    <t>F8-105-1/2"- MK: WOMENS 42-72</t>
  </si>
  <si>
    <t>SCPLED-300-90-35-RG2-105 1/2"-W-UNV-DP-1-DS</t>
  </si>
  <si>
    <t>F7-162-1/2"--MK: WOMEN'S 43-64</t>
  </si>
  <si>
    <t>F7-130"- - MK: MENS 43-65</t>
  </si>
  <si>
    <t>F7-105-5/8"-- MK: MOTHERS 43-42</t>
  </si>
  <si>
    <t>BBPRLED-500-90-35-RG3-105 5/8"-W-UNV-DP-1-TG9</t>
  </si>
  <si>
    <t>F7-83-3/4"--MK: RESTROOM 43-49</t>
  </si>
  <si>
    <t>BBPRLED-500-90-35-RG3-83 3/4"-W-UNV-DP-1-TG9</t>
  </si>
  <si>
    <t>F7-83-3/4"--MK: RESTROOM 43-50</t>
  </si>
  <si>
    <t>F8-101-1/2"--MK:MENS 43-65</t>
  </si>
  <si>
    <t>F8-105-1/2"--MK: WOMENS 43-64</t>
  </si>
  <si>
    <t>F8-37-1/2"- MK: WOMENS 42-72</t>
  </si>
  <si>
    <t>SCPLED-300-90-35-RG2-37 1/2"-W-UNV-DP-1-DS</t>
  </si>
  <si>
    <t>F8-37-1/2"--MK: WOMENS 43-64</t>
  </si>
  <si>
    <t>On site for February 15th Going To: WINNIPEG MB R2C 2Z2</t>
  </si>
  <si>
    <t>NO LATER THAN JANUARY 3RD</t>
  </si>
  <si>
    <t>A-6'0"</t>
  </si>
  <si>
    <t>BBWDILED-400-400-80-30-SO-6'0"-W-UNV-DP-1</t>
  </si>
  <si>
    <t>BBRLED-750-90-35-FL-4' 0"-W-UNV-DP-1-TB15</t>
  </si>
  <si>
    <t>BBRLED-900-80-40-FL-8'-W-UNV-D-1-TB15</t>
  </si>
  <si>
    <t>HARVARD</t>
  </si>
  <si>
    <t>WBSLED-750-80-40-S-2'-BLK-UNV-DP-1-SC</t>
  </si>
  <si>
    <t>F1A-8 CORRIDOR</t>
  </si>
  <si>
    <t>STSLF-SO-400-80-35-8-AP-UNV-MD-1-SB15</t>
  </si>
  <si>
    <t>F1A-8' EM CORRIDOR</t>
  </si>
  <si>
    <t>STSLF-SO-400-80-35-8-AP-UNV-MD-1+E(1)-SB15</t>
  </si>
  <si>
    <t>WW-SL-750-80-35-4'-W-UNV-DP-1-CA(36)</t>
  </si>
  <si>
    <t>SCD-500-80-35-FL-4X4-AP-UNV-DP-1-CA(36)</t>
  </si>
  <si>
    <t>P1-EM</t>
  </si>
  <si>
    <t>SCD-500-80-35-FL-4X4-AP-UNV-DP-1-CA(36)-B1(BSL10LST)</t>
  </si>
  <si>
    <t>CUBLED-SL 75/25-1000-80-30-SO-6'-W-UNV-DP-1-CA(36)</t>
  </si>
  <si>
    <t>SCR-400-80-40-0.5M-4-W-UNV-DP-1-TB15-C(MIXED LENSES: 0.5M1'/1'-FL/1'-2M/1-0.5M/1')</t>
  </si>
  <si>
    <t>AULED-22-2500-80-40-SO-W-UNV-D-1-TB15</t>
  </si>
  <si>
    <t>AULED-22-4400-80-40-SO-W-UNV-D-1-TB15</t>
  </si>
  <si>
    <t>LIGHTING FOR REPS OFFICE_x001E_IF WE MISS THE DECEMBER 18TH TO SHIP, SHIP ON JANUARY 3RD</t>
  </si>
  <si>
    <t>C109</t>
  </si>
  <si>
    <t>SCD-500-80-40-FL-4X4-W-UNV-DP-1-CA(48)</t>
  </si>
  <si>
    <t>C201</t>
  </si>
  <si>
    <t>SCD-500-80-40-2M-4X4-W-UNV-DP-1-CA(48)</t>
  </si>
  <si>
    <t>C102-A</t>
  </si>
  <si>
    <t>C102-B</t>
  </si>
  <si>
    <t>SCD-500-80-40-FL-2X2-W-UNV-DP-1-CA(48)</t>
  </si>
  <si>
    <t>C102-C</t>
  </si>
  <si>
    <t>SCR-500-80-40-FL-2X6-W-UNV-DP-1-DF</t>
  </si>
  <si>
    <t>C102-D</t>
  </si>
  <si>
    <t>SCR-500-80-40-2M-2X6-W-UNV-DP-1-DF</t>
  </si>
  <si>
    <t>C102-E</t>
  </si>
  <si>
    <t>SCR-500-80-40-2M-2X4-W-UNV-DP-1-DF</t>
  </si>
  <si>
    <t>C102-F</t>
  </si>
  <si>
    <t>SCD-500-80-40-2M-2X10-W-UNV-DP-1-CA(48)</t>
  </si>
  <si>
    <t>C102-G</t>
  </si>
  <si>
    <t>SCD-500-80-40-2M-2X8-W-UNV-DP-1-CA(48)</t>
  </si>
  <si>
    <t>SKFLED-22-4000-80-35-4SF-W-UNV-DP-1-TB9</t>
  </si>
  <si>
    <t>SCRPAT-REC-90(4)-500-80-35-FL-68'-EX-W-UNV-DP-1-MFST</t>
  </si>
  <si>
    <t>SCRPAT-REC-90(4)-500-80-35-FL-52'-EX-W-UNV-DP-1-MFST</t>
  </si>
  <si>
    <t>SCRPAT-REC-90(4)-500-80-35-FL-60'-EX-W-UNV-DP-1-MFST</t>
  </si>
  <si>
    <t>BMPRLED-400-80-35-RG2-31'11"-W-UNV-DP-1-DS-TS(1)</t>
  </si>
  <si>
    <t>BMPRLED-400-80-35-RG2-22'11"-W-UNV-DP-1-DS-TS(1)</t>
  </si>
  <si>
    <t>G-6'</t>
  </si>
  <si>
    <t>BBRLED-500-80-35-FL-6'-W-UNV-LT(LDE1)-1-D</t>
  </si>
  <si>
    <t>SCRPAT-REC-90(4)-500-80-35-FL-76'-EX-W-UNV-DP-1-MFST</t>
  </si>
  <si>
    <t>SCRPAT-REC-90(4)-500-80-35-FL-54'-EX-W-UNV-DP-1-MFST</t>
  </si>
  <si>
    <t>BMPRLED-400-80-35-RG2-21'4"-W-UNV-DP-1-DS-TS(1)</t>
  </si>
  <si>
    <t>BMPRLED-400-80-35-RG2-20'10"-W-UNV-DP-1-DS-TS(1)</t>
  </si>
  <si>
    <t>BMPRLED-400-80-35-RG2-24'-W-UNV-DP-1-DS-TS(1)</t>
  </si>
  <si>
    <t>BMPRLED-400-80-35-RG2-18'5"-W-UNV-DP-1-DS-TS(1)</t>
  </si>
  <si>
    <t>BMPRLED-400-80-35-RG2-11'-W-UNV-DP-1-DS-TS(1)</t>
  </si>
  <si>
    <t>TEK6LED-C-580-80-35-S-4-W-UNV-DP-1-TB15</t>
  </si>
  <si>
    <t>BMPRLED-400-80-35-RG2-17'6"-W-UNV-DP-1-DS-TS(1)</t>
  </si>
  <si>
    <t>B-4'-TB9-1</t>
  </si>
  <si>
    <t>BBRLED-750-80-40-FL-4-W-UNV-DP-1-TB9</t>
  </si>
  <si>
    <t>B2SQDLED-750-90-35-SO-25-AP-120-DP-1-CA(36")</t>
  </si>
  <si>
    <t>B2SQDLED-750-90-35-SO-26-AP-120-DP-1-CA(36")</t>
  </si>
  <si>
    <t>B2SQDLED-750-90-35-SO-36-AP-120-DP-1-CA(36")</t>
  </si>
  <si>
    <t>B2SQDLED-750-90-35-SO-27-AP-120-DP-1-CA(36")</t>
  </si>
  <si>
    <t>BRLEDPAT-OPR-90-1000-90-35-SO-FL-18-EX-W-120-DP-1-DS</t>
  </si>
  <si>
    <t>BRLED-1000-90-35-FL-9-W-120-DP-1-DS</t>
  </si>
  <si>
    <t>0-10V DRIVER</t>
  </si>
  <si>
    <t>BBRLED-1000-80-40-FL-4'-W-UNV-DP-1-TB15</t>
  </si>
  <si>
    <t>CE</t>
  </si>
  <si>
    <t>BBRLED-1000-80-40-FL-4'-W-UNV-DP-1-TB15-B1(BSL310LP)</t>
  </si>
  <si>
    <t>D4</t>
  </si>
  <si>
    <t>BRLED-500-80-35-FL-4-W-UNV-DP-1-TG15</t>
  </si>
  <si>
    <t>D8</t>
  </si>
  <si>
    <t>BRLED-500-80-35-FL-8-W-UNV-DP-1-TG15</t>
  </si>
  <si>
    <t>D8 DF</t>
  </si>
  <si>
    <t>BRLED-500-80-35-FL-8-W-UNV-DP-1-DF</t>
  </si>
  <si>
    <t>D10</t>
  </si>
  <si>
    <t>BRLED-500-80-35-FL-10-W-UNV-DP-1-TG15</t>
  </si>
  <si>
    <t>D12</t>
  </si>
  <si>
    <t>BRLED-500-80-35-FL-12-W-UNV-DP-1-DF</t>
  </si>
  <si>
    <t>D12HO</t>
  </si>
  <si>
    <t>BRLED-750-80-35-FL-12-W-UNV-DP-1-TG15</t>
  </si>
  <si>
    <t>D16</t>
  </si>
  <si>
    <t>BRLED-500-80-35-FL-16-W-UNV-DP-1-TG15</t>
  </si>
  <si>
    <t>D18</t>
  </si>
  <si>
    <t>BRLED-500-80-35-FL-18-W-UNV-DP-1-DF</t>
  </si>
  <si>
    <t>S12</t>
  </si>
  <si>
    <t>TB2DILED-400-500-80-35-SO-SO-12'-W-UNV-DP-1-CA(84)</t>
  </si>
  <si>
    <t>R36-DZ2</t>
  </si>
  <si>
    <t>TB2DILED-600-500-80-35-SO-SO-36'-W-277-DP-3-CA(84)</t>
  </si>
  <si>
    <t>R42-DZ2</t>
  </si>
  <si>
    <t>TB2DILED-600-500-80-35-SO-SO-42'-W-277-DP-3-CA(84)</t>
  </si>
  <si>
    <t>R54-DZ2</t>
  </si>
  <si>
    <t>TB2DILED-600-500-80-35-SO-SO-54'-W-277-DP-3-CA(84)</t>
  </si>
  <si>
    <t>S-4'</t>
  </si>
  <si>
    <t>BBDLED-1200-80-35-SO-4-W-277-DP-1-CA(84)</t>
  </si>
  <si>
    <t>BBDLED-500-80-35-SO-4-W-277-DP-1-CA(84)</t>
  </si>
  <si>
    <t>R36</t>
  </si>
  <si>
    <t>TB2DILED-600-500-80-35-SO-SO-36'-W-277-DP-1-CA(84)</t>
  </si>
  <si>
    <t>PARTIAL ORDER - _x001E_Going To: Quebec QC G1R 1R5_x001E_30 QTY ON SITE MAR 11,2019_x001E_35 QTY ON SITE APR 8, 2019</t>
  </si>
  <si>
    <t>F6</t>
  </si>
  <si>
    <t>SCDI-1000-625-80-30-SO-2M-6'-W-UNV-DP-1-CT9(36)</t>
  </si>
  <si>
    <t>PRLED-1000-80-35-S-8' 0"-AP-UNV-DP-1-CT15(36)</t>
  </si>
  <si>
    <t>L6-12'-0"</t>
  </si>
  <si>
    <t>PRLED-1000-80-35-S-12' 0"-AP-UNV-DP-1-CA(36)</t>
  </si>
  <si>
    <t>AL4-4SF</t>
  </si>
  <si>
    <t>SKFLED-22-2400-80-35-4SF-W-UNV-DP-1-TG9</t>
  </si>
  <si>
    <t>Note:****Material required on Job Site February 1, 2019*****</t>
  </si>
  <si>
    <t>SP17046(2)-PRLED-1000-80-35-S-12-AP-UNV-O(SR)-1+GTD(1)-CTS(48)-DOS(2)</t>
  </si>
  <si>
    <t>Status_</t>
  </si>
  <si>
    <t>Electrical issue</t>
  </si>
  <si>
    <t>STD-SO-300-90-30-4-W-UNV-MD-E(1)-CTS(48)-RC</t>
  </si>
  <si>
    <t>STD-SO-300-90-30-6-W-UNV-MD-1+E(1)-CTS(48)-RC</t>
  </si>
  <si>
    <t>A1-6'</t>
  </si>
  <si>
    <t>STD-SO-300-90-30-6-W-UNV-MD-1-CTS(48)-RC</t>
  </si>
  <si>
    <t>A1A-6'</t>
  </si>
  <si>
    <t>B3LED-50'</t>
  </si>
  <si>
    <t>SKYPOL-SKPLED</t>
  </si>
  <si>
    <t>BEAM3-4</t>
  </si>
  <si>
    <t>SCULPT-462'</t>
  </si>
  <si>
    <t>B2LED-363' 1/8"</t>
  </si>
  <si>
    <t>SCULPT-14'</t>
  </si>
  <si>
    <t>B2SLED-4'</t>
  </si>
  <si>
    <t>TB2LED-16'</t>
  </si>
  <si>
    <t>ZEN-4</t>
  </si>
  <si>
    <t>ZEN-10</t>
  </si>
  <si>
    <t>STENCL-2</t>
  </si>
  <si>
    <t>SKLPTP-8' 6 1/2"</t>
  </si>
  <si>
    <t>SCULPT-31'2"</t>
  </si>
  <si>
    <t>B4LED-96'</t>
  </si>
  <si>
    <t>B4LED-7</t>
  </si>
  <si>
    <t>B4LED-13</t>
  </si>
  <si>
    <t>B3LED-12</t>
  </si>
  <si>
    <t>B3LED-16</t>
  </si>
  <si>
    <t>SCULPT-SCRPAT</t>
  </si>
  <si>
    <t>SKLPTP-7'0"</t>
  </si>
  <si>
    <t>B3LED-2' 0"</t>
  </si>
  <si>
    <t>SCULPT-20' 3"</t>
  </si>
  <si>
    <t>F11, 05'</t>
  </si>
  <si>
    <t>SCWDI-500-300-80-35-SO-FL-5-BLK-UNV-DP-2</t>
  </si>
  <si>
    <t>F7A-10'-26TH</t>
  </si>
  <si>
    <t>CLKLED-400-80-35-SO-10-W-UNV-DP-1-DS</t>
  </si>
  <si>
    <t>Fixture Plano LED</t>
  </si>
  <si>
    <t>P22</t>
  </si>
  <si>
    <t>POLED-22-2500-80-30-VL-W-UNV-DP-1-TB9</t>
  </si>
  <si>
    <t>ship out as soon as possible as this is a large project.</t>
  </si>
  <si>
    <t>REL #1 QUANTITIES - NO LATER THAN JANUARY 7TH_x001E_LINE 1: 128_x001E_LINE 2: 19_x001E_PER PROD MEETING: 12/18 - WE HAVE RE-SCHEDULED TO 12/28</t>
  </si>
  <si>
    <t>ZESQDI-SL 50/50-950-90-40-SO-8' 0"-BLK-UNV-MD-1-CT9(36)</t>
  </si>
  <si>
    <t>115 G BOTTOM</t>
  </si>
  <si>
    <t>LINES: 2 TO 7 - RE-SCHEDULED TO SHIP FOR DEC 21ST FROM DEC 28TH  - OK PER KAUSHIK_x001E_NEED ON SITE FOR MONDAY DEC 24TH (PER EMAIL FROM ROHAN)</t>
  </si>
  <si>
    <t>TIME WARNER - REPLACEMENT</t>
  </si>
  <si>
    <t>LT21-6-MID RUN C1+EM THRU</t>
  </si>
  <si>
    <t>CLKLED-575-80-30-SO-6-W-UNV-DP-1-TG9-FW(6)-C(MID RUN C1+EM THRU)</t>
  </si>
  <si>
    <t>LT21-8-MID RUN C1+EM THR</t>
  </si>
  <si>
    <t>CLKLED-575-80-30-SO-8-W-UNV-DP-1-TG9-FW(6)-C(MID RUN C1+EM THRU)</t>
  </si>
  <si>
    <t>LT21-141.FO-10'</t>
  </si>
  <si>
    <t>CLKLED-575-80-30-SO-10-W-UNV-DP-1-TG9-FW(6)</t>
  </si>
  <si>
    <t>146-5.5(38 SE CLK)</t>
  </si>
  <si>
    <t>CLKLED-575-80-30-SO-72"-W-UNV-DP-E(1)-ST-C(EC-RIGHT)</t>
  </si>
  <si>
    <t>LT21-6' 5.5 2ND FL</t>
  </si>
  <si>
    <t>CLKLED-575-80-30-SO-6-W-UNV-DP-1-TG9-FW(6)</t>
  </si>
  <si>
    <t>140-3.75-12NW CLK</t>
  </si>
  <si>
    <t>CLKLED-575-80-30-SO-95 1/2"-W-UNV-DP-1-TG9-FW(6)</t>
  </si>
  <si>
    <t>141-5.50 34 NE BMR</t>
  </si>
  <si>
    <t>BMRLED-575-80-30-FL-2-W-UNV-DP-1-ST-C(FILLER)</t>
  </si>
  <si>
    <t>141-5.50 35 SE BMR</t>
  </si>
  <si>
    <t>141-5.50 34 NW BMR</t>
  </si>
  <si>
    <t>141-5.50 35 SW BMR</t>
  </si>
  <si>
    <t>141/140-4.5 23 SW BMR</t>
  </si>
  <si>
    <t>141/140-4.5 22 NW BMR</t>
  </si>
  <si>
    <t>141/140-4.5 23 SE BMR</t>
  </si>
  <si>
    <t>141/140-4.5 22 NE BMR</t>
  </si>
  <si>
    <t>147/148-8.50 25SE CLK</t>
  </si>
  <si>
    <t>CLKLED-575-80-30-SO-95 1/2"-W-UNV-DP-E(1)-TG9-FW(6)-C(C1 THRU)</t>
  </si>
  <si>
    <t>LT21A-143.FO-10'</t>
  </si>
  <si>
    <t>CLKLED-700-80-30-SO-10-W-UNV-DP-1-TG9-FW(6)</t>
  </si>
  <si>
    <t>LT21A-141.FO-10'</t>
  </si>
  <si>
    <t>LT21A-148.FO-14'</t>
  </si>
  <si>
    <t>CLKLED-700-80-30-SO-14-W-UNV-DP-1-TG9-FW(6)</t>
  </si>
  <si>
    <t>142-7.5-3.1 NW BMR</t>
  </si>
  <si>
    <t>142-7.5-3.2 NE BMR</t>
  </si>
  <si>
    <t>142-7.5-4.1 SW BMR</t>
  </si>
  <si>
    <t>142-7.5-4.2 SE BMR</t>
  </si>
  <si>
    <t>142/143-8.5-3.1 NW BMR</t>
  </si>
  <si>
    <t>STLDI-SLI-350-DSO-400-8'-80-35-BLK-UNV-DP-1-CA(36")-RC</t>
  </si>
  <si>
    <t>F4A  ALT</t>
  </si>
  <si>
    <t>DAYFLED-14-4000-80-40-SO-W-120-LT(HI-LUME 0-10V 1%)-1-TB15</t>
  </si>
  <si>
    <t>F4B ALT</t>
  </si>
  <si>
    <t>DAYFLED-12-2000-80-40-SO-W-120-LT(HI-LUME 0-10V 1%)-1-TB15</t>
  </si>
  <si>
    <t>LA-20P-20'</t>
  </si>
  <si>
    <t>BDLED-400-80-27-SO-20'-BLK-UNV-DP-1-CT15(36")-C(BLACK CANOPY+PUT GASKET AT JOINING)</t>
  </si>
  <si>
    <t>LA-20R-20'</t>
  </si>
  <si>
    <t>BRLED-400-80-27-FL-20'-BLK-UNV-DP-1-TB15</t>
  </si>
  <si>
    <t>Gaurav Jain</t>
  </si>
  <si>
    <t>A-1X4</t>
  </si>
  <si>
    <t>DIALED-14-2400-80-30-VL-W-277-DP-1-TB9</t>
  </si>
  <si>
    <t>CLKLED-400-90-40-SO-8-W-UNV-DP-1-DS-FW(6)</t>
  </si>
  <si>
    <t>V-9'-2"-5TH AVE</t>
  </si>
  <si>
    <t>SCPLED-300-80-30-RG2-9' 2"-W-UNV-DP-1-DF</t>
  </si>
  <si>
    <t>V-8'-2"-26TH FL</t>
  </si>
  <si>
    <t>SCPLED-300-80-30-RG2-8' 2"-W-UNV-DP-1-DF</t>
  </si>
  <si>
    <t>V-9'-5 1/2"-26TH FL</t>
  </si>
  <si>
    <t>SCPLED-300-80-30-RG2-9' 5 1/2"-W-UNV-DP-1-DF</t>
  </si>
  <si>
    <t>V-11'-7 1/2"-26TH FL</t>
  </si>
  <si>
    <t>SCPLED-300-80-30-RG2-11' 7 1/2"-W-UNV-DP-1-DF</t>
  </si>
  <si>
    <t>V-8'-3 1/2"-5TH AVE</t>
  </si>
  <si>
    <t>SCPLED-300-80-30-RG2-8' 3 1/2"-W-UNV-DP-1-DF</t>
  </si>
  <si>
    <t>FCC-4-40' LVL 29</t>
  </si>
  <si>
    <t>CCH-SL-1100-80-30-CP(38.125')-W-UNV-DP-1-C-C(179.5"X73")</t>
  </si>
  <si>
    <t>FCC-4-40' LVL 30</t>
  </si>
  <si>
    <t>FCC-4-40' LVL 31</t>
  </si>
  <si>
    <t>FCC-4-40' LVL 32</t>
  </si>
  <si>
    <t>FCC-4-40' LVL 33</t>
  </si>
  <si>
    <t>FCC-4-40' LVL 34</t>
  </si>
  <si>
    <t>A-2X2</t>
  </si>
  <si>
    <t>DIALED-22-4000-80-27-VL-W-120-DP-1-TB9</t>
  </si>
  <si>
    <t>B6RLED-750-80-35-FL-4-W-120-DP-1-TB9</t>
  </si>
  <si>
    <t>B6RLED-750-80-35-FL-4-W-120-DP-1-TB9-B1(BSL310LP)</t>
  </si>
  <si>
    <t>B6RLED-750-80-35-FL-6-W-120-DP-1-TB9</t>
  </si>
  <si>
    <t>MUST SHIP - CANNOT MISS THE DATE - SUPER URGENT!!!</t>
  </si>
  <si>
    <t>F2A-4'</t>
  </si>
  <si>
    <t>BMRLED-750-80-30-FL-4'-W-UNV-DP-1-TG9-CP</t>
  </si>
  <si>
    <t>T-6'</t>
  </si>
  <si>
    <t>BBRLED-750-80-35-FL-6'-W-UNV-DP-1-TB9</t>
  </si>
  <si>
    <t>PL1-4'</t>
  </si>
  <si>
    <t>SCDI-500-400-90-35-SO-FL-4'-AP-UNV-DP-1-CA(48)</t>
  </si>
  <si>
    <t>PL2-8'</t>
  </si>
  <si>
    <t>SCDI-500-400-90-35-SO-FL-8'-AP-UNV-DP-1-CA(48)</t>
  </si>
  <si>
    <t>PL3-12'</t>
  </si>
  <si>
    <t>SCDI-500-400-90-35-SO-FL-12'-AP-UNV-DP-1-CA(48)</t>
  </si>
  <si>
    <t>PL4-16'</t>
  </si>
  <si>
    <t>SCDI-500-400-90-35-SO-FL-16'-AP-UNV-DP-1-CA(48)</t>
  </si>
  <si>
    <t>PL1D-4'</t>
  </si>
  <si>
    <t>SCDI-500-400-90-35-SO-FL-4'-AP-UNV-DP-1-CA(48)-DS(1)</t>
  </si>
  <si>
    <t>PL2D-8'</t>
  </si>
  <si>
    <t>SCDI-500-400-90-35-SO-FL-8'-AP-UNV-DP-1-CA(48)-DS(1)</t>
  </si>
  <si>
    <t>SP18255(4)-BBPRLED-1000-80-TW2750-RG3-12-W-277-O(ELDOLED)-1-DS-C(NIO EZ-CCT. NLIGHT)</t>
  </si>
  <si>
    <t>SP18255(4)-BBPRLED-1000-80-TW2750-RG3-7' 6"-W-277-O(ELDOLED)-1-DS-C(NIO EZ-CCT. NLIGHT)</t>
  </si>
  <si>
    <t>SP18255(4)-BBPRLED-1000-80-TW2750-RG3-21' 6"-W-277-O(ELDOLED)-1-DS-C(NIO EZ-CCT. NLIGHT)</t>
  </si>
  <si>
    <t>SP18255(4)-BBPRLED-1000-80-TW2750-RG3-6' 10"-W-277-O(ELDOLED)-1-DS-C(NIO EZ-CCT. NLIGHT)</t>
  </si>
  <si>
    <t>SP18255(4)-BBPRLED-1000-80-TW2750-RG3-13' 6"-W-277-O(ELDOLED)-1-DS-C(NIO EZ-CCT. NLIGHT)</t>
  </si>
  <si>
    <t>SP18255(4)-BBPRLED-1000-80-TW2750-RG3-13' 1"-W-277-O(ELDOLED)-1-DS-C(NIO EZ-CCT. NLIGHT)</t>
  </si>
  <si>
    <t>SP18255(4)-BBPRLED-1000-80-TW2750-RG3-8' 10"-W-277-O(ELDOLED)-1-DS-C(NIO EZ-CCT. NLIGHT)</t>
  </si>
  <si>
    <t>L01A - 6</t>
  </si>
  <si>
    <t>SP000-B2SQILED-1100-80-TW2750-SL-6-BLK-277-O(ELDOLED)-1-CA(36)-C(NIO EZ-CCT. NLIGHT)</t>
  </si>
  <si>
    <t>L01B - 32</t>
  </si>
  <si>
    <t>SP000-B2SQILED-1100-80-TW2750-SLA-32-W-277-O(ELDOLED)-1-CA(36)-C(NIO EZ-CCT. NLIGHT)</t>
  </si>
  <si>
    <t>L01B - 18</t>
  </si>
  <si>
    <t>SP000-B2SQILED-1100-80-TW2750-SLA-18-W-277-O(ELDOLED)-1-CA(36)-C(NIO EZ-CCT. NLIGHT)</t>
  </si>
  <si>
    <t>SP000-CCH-SL-1100-80-TW2750-CL(2)-W-277-O(ELDOLED)-1-C-C(ZIO EZ-CCT. NLIGHT)</t>
  </si>
  <si>
    <t>L04 - 17'</t>
  </si>
  <si>
    <t>SP18255(4)-BBPRLED-1000-80-TW2750-RG3-17'-W-277-O(ELDOLED)-1-DS-C(NIO EZ-CCT. NLIGHT)</t>
  </si>
  <si>
    <t>L04 - 11'</t>
  </si>
  <si>
    <t>SP18255(4)-BBPRLED-1000-80-TW2750-RG3-11'-W-277-O(ELDOLED)-1-DS-C(NIO EZ-CCT. NLIGHT)</t>
  </si>
  <si>
    <t>L04 - 18' 10"</t>
  </si>
  <si>
    <t>SP18255(4)-BBPRLED-1000-80-TW2750-RG3-18' 10"-W-277-O(ELDOLED)-1-DS-C(NIO EZ-CCT. NLIGHT)</t>
  </si>
  <si>
    <t>L04 - 12' 10"</t>
  </si>
  <si>
    <t>L04 - 13'</t>
  </si>
  <si>
    <t>SP18255(4)-BBPRLED-1000-80-TW2750-RG3-13'-W-277-O(ELDOLED)-1-DS-C(NIO EZ-CCT. NLIGHT)</t>
  </si>
  <si>
    <t>L04 - 10' 6"</t>
  </si>
  <si>
    <t>SP18255(4)-BBPRLED-1000-80-TW2750-RG3-10' 6"-W-277-O(ELDOLED)-1-DS-C(NIO EZ-CCT. NLIGHT)</t>
  </si>
  <si>
    <t>L04 - 15' 6"</t>
  </si>
  <si>
    <t>SP18255(4)-BBPRLED-1000-80-TW2750-RG3-15' 6"-W-277-O(ELDOLED)-1-DS-C(NIO EZ-CCT. NLIGHT)</t>
  </si>
  <si>
    <t>L04 - 5' 6"</t>
  </si>
  <si>
    <t>SP18255(4)-BBPRLED-1000-80-TW2750-RG3-5' 6"-W-277-O(ELDOLED)-1-DS-C(NIO EZ-CCT. NLIGHT)</t>
  </si>
  <si>
    <t>L04 - 3' 6"</t>
  </si>
  <si>
    <t>SP18255(4)-BBPRLED-1000-80-TW2750-RG3-3' 6"-W-277-O(ELDOLED)-1-DS-C(NIO EZ-CCT. NLIGHT)</t>
  </si>
  <si>
    <t>L04 - 23' 10"</t>
  </si>
  <si>
    <t>SP18255(4)-BBPRLED-1000-80-TW2750-RG3-23' 10"-W-277-O(ELDOLED)-1-DS-C(NIO EZ-CCT. NLIGHT)</t>
  </si>
  <si>
    <t>L01B - 34</t>
  </si>
  <si>
    <t>SP000-B2SQILED-1100-80-TW2750-SLA-34-W-277-O(ELDOLED)-1-CA(36)-C(NIO EZ-CCT. NLIGHT)</t>
  </si>
  <si>
    <t>L01B - 24</t>
  </si>
  <si>
    <t>SP000-B2SQILED-1100-80-TW2750-SLA-24-W-277-O(ELDOLED)-1-CA(36)-C(NIO EZ-CCT. NLIGHT)</t>
  </si>
  <si>
    <t>L04 - 9' 6"</t>
  </si>
  <si>
    <t>SP18255(4)-BBPRLED-1000-80-TW2750-RG3-9' 6"-W-277-O(ELDOLED)-1-DS-C(NIO EZ-CCT. NLIGHT)</t>
  </si>
  <si>
    <t>SP18255(4)-BBPRLED-1000-80-TW2750-RG3-12' 10"-W-277-O(ELDOLED)-1-DS-C(NIO EZ-CCT. NLIGHT)</t>
  </si>
  <si>
    <t>SP18255(4)-BBPRLED-1000-80-TW2750-RG3-12'-W-277-O(ELDOLED)-1-DS-C(NIO EZ-CCT. NLIGHT)</t>
  </si>
  <si>
    <t>L04 - 14'</t>
  </si>
  <si>
    <t>SP18255(4)-BBPRLED-1000-80-TW2750-RG3-14'-W-277-O(ELDOLED)-1-DS-C(NIO EZ-CCT. NLIGHT)</t>
  </si>
  <si>
    <t>L04-18'</t>
  </si>
  <si>
    <t>SP18255(4)-BBPRLED-1000-80-TW2750-RG3-18'-W-277-O(ELDOLED)-1-DS-C(NIO EZ-CCT. NLIGHT)</t>
  </si>
  <si>
    <t>L04A-17'</t>
  </si>
  <si>
    <t>SP18255(4)-BBPRLED-1000-80-TW2750-RG3-17-W-277-O(ELDOLED)-1-DS-C(NIO EZ-CCT. NLIGHT)</t>
  </si>
  <si>
    <t>L01B-37</t>
  </si>
  <si>
    <t>SP000-B2SQILED-1100-80-TW2750-SLA-37'  5"-W-277-O(ELDOLED)-1-CA(36)-C(NIO EZ-CCT. NLIGHT)</t>
  </si>
  <si>
    <t>F8-4'</t>
  </si>
  <si>
    <t>BMRLED-500-80-35-FL-4-W-UNV-DP-1-TG9</t>
  </si>
  <si>
    <t>F8A-8'</t>
  </si>
  <si>
    <t>BMRLED-500-80-35-1.25M-8-W-UNV-DP-1-TB15</t>
  </si>
  <si>
    <t>F13-19'</t>
  </si>
  <si>
    <t>CCH-SL-900-80-35-CL(19'0")-W-UNV-DP-1-AC</t>
  </si>
  <si>
    <t>F13-25'4"</t>
  </si>
  <si>
    <t>CCH-SL-900-80-35-CL(25'4")-W-UNV-DP-1-AC</t>
  </si>
  <si>
    <t>C4-4'</t>
  </si>
  <si>
    <t>CLKLED-900-80-35-SO-4-W-UNV-DP-1-AC</t>
  </si>
  <si>
    <t>C4-4' EM</t>
  </si>
  <si>
    <t>CLKLED-900-80-35-SO-4-W-UNV-DP-1-AC-B1(BSL10LST)</t>
  </si>
  <si>
    <t>C8-8'</t>
  </si>
  <si>
    <t>CLKLED-900-80-35-SO-8-W-UNV-DP-1-AC</t>
  </si>
  <si>
    <t>C8-8' EM</t>
  </si>
  <si>
    <t>CLKLED-900-80-35-SO-8-W-UNV-DP-1-AC-B1(BSL10LST)</t>
  </si>
  <si>
    <t>C12-12'</t>
  </si>
  <si>
    <t>CLKLED-900-80-35-SO-12-W-UNV-DP-1-AC</t>
  </si>
  <si>
    <t>C12-12' EM</t>
  </si>
  <si>
    <t>CLKLED-900-80-35-SO-12-W-UNV-DP-1-AC-B1(BSL10LST)</t>
  </si>
  <si>
    <t>F3-8' -6TH FL</t>
  </si>
  <si>
    <t>BBRLED-500-80-35-FL-8'-W-120-DP-1-DF-FW(6)</t>
  </si>
  <si>
    <t>STFC-I(20'-1000)-NO-80-35-BYP(1)-W-120-MD-1-CA(36)-RC</t>
  </si>
  <si>
    <t>STFC-I(20'-1000)-NO-80-35-BYP(1)-W-120-MD-1+E(1)-CA(36)-RC</t>
  </si>
  <si>
    <t>STFC-I(16'-1000)-NO-80-35-BYP(1)-W-120-MD-1-CA(36)-RC</t>
  </si>
  <si>
    <t>STFC-I(16'-1000)-NO-80-35-BYP(1)-W-120-MD-1+E(1)-CA(36)-RC</t>
  </si>
  <si>
    <t>STFC-I(20'-1000)-NO-80-35-BYN(1)-W-120-MD-1+E(1)-CA(36)-RC</t>
  </si>
  <si>
    <t>STFC-I(12'-1000)-NO-80-35-BT(1)-W-120-MD-1+E(1)-CA(36)-RC</t>
  </si>
  <si>
    <t>A-5'</t>
  </si>
  <si>
    <t>BDLED-750-80-30-SO-5-AP-120-DP-1-CA(144)</t>
  </si>
  <si>
    <t>ALI-9'</t>
  </si>
  <si>
    <t>BRLED-400-90-30-FL-9'-W-120-DP-1-D</t>
  </si>
  <si>
    <t>SP18435-BMPRLED-750-80-35-RG3-22'3 13/16"-C(ROCKFON723)-UNV-DP-1-TG9-TS(1)-C(76° ANGLED END)</t>
  </si>
  <si>
    <t>SP18435-BMPRLED-OPRI(107°)-750-80-35-RG3-18'8 5/8"-C(ROCKFON723)-UNV-DP-1-TG9-TS(2)-C(73° ANGLED END)</t>
  </si>
  <si>
    <t>L1-7</t>
  </si>
  <si>
    <t>SLWLED-SL 100/0-800-80-35-NO-22'-W-UNV-DP-1</t>
  </si>
  <si>
    <t>L1-9</t>
  </si>
  <si>
    <t>L1-17</t>
  </si>
  <si>
    <t>L1-21</t>
  </si>
  <si>
    <t>H-12'-7 1/8"</t>
  </si>
  <si>
    <t>SCR-400-80-35-FL-12' 7 1/8"-W-UNV-DP-1-DS</t>
  </si>
  <si>
    <t>1 Total</t>
  </si>
  <si>
    <t>10 Total</t>
  </si>
  <si>
    <t>STD-SO-300-90-40-50'-W-UNV-MD-1+E(3)-CTS(36)-SC</t>
  </si>
  <si>
    <t>SCULPT-5</t>
  </si>
  <si>
    <t>B3PLED-8' 3 1/2"</t>
  </si>
  <si>
    <t>WBWLED-500-80-30-SO-4-W-UNV-DP-1</t>
  </si>
  <si>
    <t>XF8</t>
  </si>
  <si>
    <t>SCULPT-TR75X4</t>
  </si>
  <si>
    <t>TWGLED-4' 0"</t>
  </si>
  <si>
    <t>B3LED-8</t>
  </si>
  <si>
    <t>TB2LED-16</t>
  </si>
  <si>
    <t>SCULPT-26</t>
  </si>
  <si>
    <t>WB4LED-12'</t>
  </si>
  <si>
    <t>WB4LED-16'</t>
  </si>
  <si>
    <t>WB4LED-20'</t>
  </si>
  <si>
    <t>WB4LED-36'</t>
  </si>
  <si>
    <t>MINLED-8</t>
  </si>
  <si>
    <t>07:24:44</t>
  </si>
  <si>
    <t>B3LED-7'</t>
  </si>
  <si>
    <t>B2LED-8'</t>
  </si>
  <si>
    <t>B2LED-26'</t>
  </si>
  <si>
    <t>TB2LED-5</t>
  </si>
  <si>
    <t>TB2LED-6</t>
  </si>
  <si>
    <t>TB2LED-7</t>
  </si>
  <si>
    <t>SKETCH-AL(7' 10 1/4")</t>
  </si>
  <si>
    <t>SKETCH-AL(353 7/16")</t>
  </si>
  <si>
    <t>SKETCH-AL(494 13/16")</t>
  </si>
  <si>
    <t>SKETCH-AL(424 1/8")</t>
  </si>
  <si>
    <t>SCULPT-10' 5/16"</t>
  </si>
  <si>
    <t>SCULPT-9' 5 7/8"</t>
  </si>
  <si>
    <t>SCULPT-63' 9 5/16"</t>
  </si>
  <si>
    <t>SCULPT-54' 6 7/16"</t>
  </si>
  <si>
    <t>SCULPT-14' 6 3/4"</t>
  </si>
  <si>
    <t>SCULPT-11' 7 1/2"</t>
  </si>
  <si>
    <t>SCULPT-2X2</t>
  </si>
  <si>
    <t>SL2LED-6</t>
  </si>
  <si>
    <t>SCULPT-1' 8"</t>
  </si>
  <si>
    <t>ACCENT-9' 6"</t>
  </si>
  <si>
    <t>ACCENT-11' 6"</t>
  </si>
  <si>
    <t>ACCENT-12'</t>
  </si>
  <si>
    <t>ACCENT-20'</t>
  </si>
  <si>
    <t>ACCENT-28'</t>
  </si>
  <si>
    <t>ACCENT-36'</t>
  </si>
  <si>
    <t>ACCENT-20</t>
  </si>
  <si>
    <t>3-4</t>
  </si>
  <si>
    <t>STNCLS-2</t>
  </si>
  <si>
    <t>5-6</t>
  </si>
  <si>
    <t>6-12</t>
  </si>
  <si>
    <t>SKVLED-14</t>
  </si>
  <si>
    <t>SCULPT-26' 35/4 "</t>
  </si>
  <si>
    <t>SCULPT-37' 65/8 "</t>
  </si>
  <si>
    <t>SCULPT-19' 9"</t>
  </si>
  <si>
    <t>SCULPT-66' 27/8"</t>
  </si>
  <si>
    <t>SCULPT-199' 5"</t>
  </si>
  <si>
    <t>SCRPAT-ASO-90(2)-500-80-35-FL-50' 13/16"-EX-W-UNV-DP-1-DS</t>
  </si>
  <si>
    <t>SCULPT-50' 13/16"</t>
  </si>
  <si>
    <t>SCULPT-152' 133/16"</t>
  </si>
  <si>
    <t>SCULPT-191' 15/16"</t>
  </si>
  <si>
    <t>B4LED-34</t>
  </si>
  <si>
    <t>B4LED-32</t>
  </si>
  <si>
    <t>B4LED-14</t>
  </si>
  <si>
    <t>SCULPT-4X4</t>
  </si>
  <si>
    <t>PRMLED-PWWLED</t>
  </si>
  <si>
    <t>DIALED-14</t>
  </si>
  <si>
    <t>SCULPT-99 23/32"</t>
  </si>
  <si>
    <t>SCULPT-73 25/32"</t>
  </si>
  <si>
    <t>SCULPT-137"</t>
  </si>
  <si>
    <t>SKETCH-AL(23' 6 3/4")</t>
  </si>
  <si>
    <t>GRAZE-22'10"</t>
  </si>
  <si>
    <t>SCULPT-5'0"</t>
  </si>
  <si>
    <t>SCULPT-15'0"</t>
  </si>
  <si>
    <t>B4PLED-17</t>
  </si>
  <si>
    <t>B4PLED-30' 0"</t>
  </si>
  <si>
    <t>B4LED-6' 3"</t>
  </si>
  <si>
    <t>POLED-22</t>
  </si>
  <si>
    <t>FALSE Total</t>
  </si>
  <si>
    <t>B6DILED-750-500-80-30-SO-4-W-UNV-DP-1-CA(48)-D</t>
  </si>
  <si>
    <t>WBWLED-750-80-30-S-4-W-UNV-DP-1</t>
  </si>
  <si>
    <t>WBWLED-750-80-30-S-8-W-UNV-DP-1</t>
  </si>
  <si>
    <t>07:30:35</t>
  </si>
  <si>
    <t>PRMLED-12'</t>
  </si>
  <si>
    <t>SCR-500-80-35-FL-4-W-120-DP-1-DS</t>
  </si>
  <si>
    <t>00:18:18</t>
  </si>
  <si>
    <t>00:18:25</t>
  </si>
  <si>
    <t>BBRLED-750-90-40-FL-4-W-UNV-DP-1-TG15</t>
  </si>
  <si>
    <t>C-48'</t>
  </si>
  <si>
    <t>00:27:06</t>
  </si>
  <si>
    <t>00:26:32</t>
  </si>
  <si>
    <t>00:08:44</t>
  </si>
  <si>
    <t>BBPRLED-500-90-35-RG2-85"-W-UNV-DP-1-DS-C(ADD TO EXISTINGCUT LENGTH)</t>
  </si>
  <si>
    <t>B4PLED-85"</t>
  </si>
  <si>
    <t>M-15'1"</t>
  </si>
  <si>
    <t>BBPRLED-500-90-35-RG2-100"-W-UNV-DP-1-DS-C(ADD TO EXISTINGCUT LENGTH)</t>
  </si>
  <si>
    <t>B4PLED-104"</t>
  </si>
  <si>
    <t>M20-9"</t>
  </si>
  <si>
    <t>BBPRLED-500-90-35-RG2-121"-W-UNV-DP-1-DS-C(ADD TO EXISTINGCUT LENGTH)</t>
  </si>
  <si>
    <t>B4PLED-120"</t>
  </si>
  <si>
    <t>M 23-9"</t>
  </si>
  <si>
    <t>ST04-12</t>
  </si>
  <si>
    <t>ST04-8</t>
  </si>
  <si>
    <t>ST04-4</t>
  </si>
  <si>
    <t>SCRM</t>
  </si>
  <si>
    <t>CANNOT MISS THE SHIP DATE - URGENT!!</t>
  </si>
  <si>
    <t>PRIVATE OFFICE - NEIL</t>
  </si>
  <si>
    <t>SCML-8-BW-400-MLB(16)-300-GR-80-35-AP-UNV-DP-1-CA(36)-EN(1)</t>
  </si>
  <si>
    <t>EDGE 2 Fixture</t>
  </si>
  <si>
    <t>MEETING ROOM 3</t>
  </si>
  <si>
    <t>ED2WD-1000-80-35-UB-8-W-W-UNV-DP-1-FL-C(REMOTE DRIVER AND ENLIGHTED INTEGRAL SENSOR)</t>
  </si>
  <si>
    <t>HR OFFICE</t>
  </si>
  <si>
    <t>SCDIPAT-REC-90-500-300-80-35-BW-0.5M-6X8-NL-W-UNV-DP-1-CTS(12)-EN(1)</t>
  </si>
  <si>
    <t>QUOTES CORRIDOR</t>
  </si>
  <si>
    <t>WWR-SL-400-80-35-L-2-W-UNV-DP-1-ST-C(REMOTE DRIVER AND ENLIGHTED INTEGRAL SENSOR)</t>
  </si>
  <si>
    <t>EXEC. CORRIDOR</t>
  </si>
  <si>
    <t>ZERLED-SQ-400-80-35-46-W-UNV-DP-1-ST-B2(BSL10LST)-C(REMOTE ENLIGHTED INTEGRAL SENSOR)</t>
  </si>
  <si>
    <t>MICHAEL R</t>
  </si>
  <si>
    <t>ED2-1000-80-35-UB-6-W-W-UNV-MD-1-90D-CA(36)-FL-C(REMOTE ENLIGHTED INTEGRAL SENSOR)</t>
  </si>
  <si>
    <t>LAZER</t>
  </si>
  <si>
    <t>ED2-1000-80-35-UB-6-W-W-UNV-MD-1-45D-CA(36)-FL-C(REMOTE ENLIGHTED INTEGRAL SENSOR)</t>
  </si>
  <si>
    <t>WALL EXEC</t>
  </si>
  <si>
    <t>GPSLED-900-80-35-FL-12-W-UNV-DP-1-SBS-C(REMOTE ENLIGHTED INTEGRAL SENSOR)</t>
  </si>
  <si>
    <t>N/U EDGE 2 Fixture</t>
  </si>
  <si>
    <t>HR CORRIDOR</t>
  </si>
  <si>
    <t>ED2-1000-80-35-UB-4-W-W-UNV-MD-1-45D-CA(36)-FL-C(REMOTE ENLIGHTED INTEGRAL SENSOR)</t>
  </si>
  <si>
    <t>SP18493(1)-ED2-500-80-30-UB-2-W-BLK-UNV-MD-1-45D-CA(36)-FL-C(RAL1026 END CAPS)</t>
  </si>
  <si>
    <t>ED2S-500-80-30-UB-9-W-C(GOLD MICROGROOVE)-UNV-MD-1-SCE-S-FL-C(MOUNTED VERTICALLY ON WALL)</t>
  </si>
  <si>
    <t>Reason: Customer ordered the wrong fixture length.</t>
  </si>
  <si>
    <t>QTY 4 REPLACEMENT FIXTURES_x001E_FULL QUALITY INSPECTION BEFORE SHIPPING INCLUDING VERIFICATION THAT ALL SECTIONS JOIN SEAMLESSLY. TAKE PICTURES AND DOCUMENT INSPECTION._x001E_CONTACT ILAN FOR QC INSPECTION BEFORE PACKAGING</t>
  </si>
  <si>
    <t>LF-13</t>
  </si>
  <si>
    <t>Ship complete</t>
  </si>
  <si>
    <t>S212-12'</t>
  </si>
  <si>
    <t>MBLED-1000-80-35-S-12-W-UNV-DP-1-CA(96)</t>
  </si>
  <si>
    <t>S28-8'</t>
  </si>
  <si>
    <t>MBSLED-1000-80-35-S-8-W-UNV-DP-1-S</t>
  </si>
  <si>
    <t>S28P-8'</t>
  </si>
  <si>
    <t>MBLED-1000-80-35-S-8-W-UNV-DP-1-CA(96)</t>
  </si>
  <si>
    <t>ON-SITE FOR 3 APRIL 2019 (Verdun)</t>
  </si>
  <si>
    <t>NO LATER THAN JANAURY 17TH</t>
  </si>
  <si>
    <t>BMRLED-750-80-30-FL-6'0"-W-UNV-DP-1-TG9-FW(6)</t>
  </si>
  <si>
    <t>GEM</t>
  </si>
  <si>
    <t>BMRLED-750-80-30-FL-6'0"-W-UNV-DP-1-TG9-B1(BSL310LP)-FW(6)</t>
  </si>
  <si>
    <t>115 G B SECT 1</t>
  </si>
  <si>
    <t>SCS-500-80-35-FL-88 3/4"-W-120-DP-1-S</t>
  </si>
  <si>
    <t>115 G B SECT 5</t>
  </si>
  <si>
    <t>SCS-500-80-35-FL-57 15/16"-W-120-DP-1-S-C(JOINERS EACH SIDE)</t>
  </si>
  <si>
    <t>115 G B SECT 8</t>
  </si>
  <si>
    <t>SCS-500-80-35-FL-97 1/2"-W-120-DP-1-S</t>
  </si>
  <si>
    <t>115 G T SECT 1</t>
  </si>
  <si>
    <t>SCS-500-80-35-FL-90 1/4"-W-120-DP-1-S</t>
  </si>
  <si>
    <t>115 G T SECT 5</t>
  </si>
  <si>
    <t>SCS-500-80-35-FL-71 3/16"-W-120-DP-1-S-C(JOINERS EACH SIDE)</t>
  </si>
  <si>
    <t>115 G T SECT 9</t>
  </si>
  <si>
    <t>SCS-500-80-35-FL-89 5/8"-W-120-DP-1-S</t>
  </si>
  <si>
    <t>115 H T SECT 1 EAST</t>
  </si>
  <si>
    <t>SCS-500-80-35-FL-96 3/8"-W-120-DP-1-S</t>
  </si>
  <si>
    <t>115 H T SECT 3 EAST</t>
  </si>
  <si>
    <t>SCS-500-80-35-FL-32 5/16"-W-120-DP-1-S</t>
  </si>
  <si>
    <t>115 H T SECT 5 EAST</t>
  </si>
  <si>
    <t>SCS-500-80-35-FL-87 3/8"-W-120-DP-1-S</t>
  </si>
  <si>
    <t>115 H T SECT 9 EAST</t>
  </si>
  <si>
    <t>SCS-500-80-35-FL-113 7/8"-W-120-DP-1-S</t>
  </si>
  <si>
    <t>115 H T SECT 1 WEST</t>
  </si>
  <si>
    <t>SCS-500-80-35-FL-95 7/8"-W-120-DP-1-S</t>
  </si>
  <si>
    <t>115 H T SECT 3 WEST</t>
  </si>
  <si>
    <t>SCS-500-80-35-FL-32 11/16"-W-120-DP-1-S</t>
  </si>
  <si>
    <t>115 H T SECT 5 WEST</t>
  </si>
  <si>
    <t>SCS-500-80-35-FL-86 3/4"-W-120-DP-1-S</t>
  </si>
  <si>
    <t>115 H T SECT 7 EAST</t>
  </si>
  <si>
    <t>SCS-500-80-35-FL-32 3/8"-W-120-DP-1-S</t>
  </si>
  <si>
    <t>115 H T SECT 7 WEST</t>
  </si>
  <si>
    <t>SCS-500-80-35-FL-32 7/8"-W-120-DP-1-S</t>
  </si>
  <si>
    <t>115 H T SECT 9 WEST</t>
  </si>
  <si>
    <t>SCS-500-80-35-FL-114 1/2"-W-120-DP-1-S</t>
  </si>
  <si>
    <t>SCD-500-80-35-FL-4'-AP-120-DP-1-CT9(36")</t>
  </si>
  <si>
    <t>F-8'-REV</t>
  </si>
  <si>
    <t>TWRLED-SL 90/10-1250-80-40-VL-8'-AP-UNV-DP-1-CA(36")</t>
  </si>
  <si>
    <t>B-8'</t>
  </si>
  <si>
    <t>BBDILED-750-750-80-35-SO-8'-AP-UNV-DP-1-CA(36)</t>
  </si>
  <si>
    <t>***DELIVERY NOT B4 Jan 3rd***</t>
  </si>
  <si>
    <t>Fixture ARC Surround Lite</t>
  </si>
  <si>
    <t>ARCLED-SL 80/20-1000-80-35-SO-8'-AP-UNV-DP-1-CA(36)</t>
  </si>
  <si>
    <t>SCD-500-80-35-0.5M-12-AP-UNV-DP-1-CA(36)</t>
  </si>
  <si>
    <t>BBRLED-400-80-40-1.5M-16'-W-UNV-DP-1-TB15</t>
  </si>
  <si>
    <t>F4-6'</t>
  </si>
  <si>
    <t>WWR-SL-400-90-35-L-6'-W-UNV-DP-1-D</t>
  </si>
  <si>
    <t>WWR-SL-400-90-35-L-8'-W-UNV-DP-1-D</t>
  </si>
  <si>
    <t>F4-10'</t>
  </si>
  <si>
    <t>WWR-SL-400-90-35-L-10'-W-UNV-DP-1-D</t>
  </si>
  <si>
    <t>SHIP QTY 1 OF LINE 10 ASAP_x001E__x001E_RELEASE 1_x001E_DON'T SHIP BEFORE: JANUARY 25, 2019_x001E__x001E_LINE 10, 11, 12,13,14,15,16,17,19, 20, 21, 22_x001E__x001E__x001E_RELEASE 2_x001E_DON'T SHIP BEFORE: MARCH 13, 2019_x001E__x001E_LINES 1, 2, 3, 4, 5, 6, 7, 8, 9</t>
  </si>
  <si>
    <t>MUST SHIP - CANNOT MISS THE DATE!!!</t>
  </si>
  <si>
    <t>STLDI-I-350-DML-400-8'-80-35-BLK-UNV-DP-1-CA(36")-RC</t>
  </si>
  <si>
    <t>BMDLED-750-80-30-SO-4'-BLK-UNV-DP-1-CA(60)</t>
  </si>
  <si>
    <t>L4E</t>
  </si>
  <si>
    <t>BMDLED-750-80-30-SO-4'-BLK-UNV-DP-1-CA(60)-B1(BSL10LST)</t>
  </si>
  <si>
    <t>BMDLED-750-80-30-SO-12'-BLK-UNV-DP-1-CA(60)</t>
  </si>
  <si>
    <t>M8</t>
  </si>
  <si>
    <t>BMDLED-750-80-30-SO-8'-BLK-UNV-DP-1-CA(60)</t>
  </si>
  <si>
    <t>M8E</t>
  </si>
  <si>
    <t>BMDLED-750-80-30-SO-8'-BLK-UNV-DP-1-CA(60)-B1(BSL10LST)</t>
  </si>
  <si>
    <t>F3B-8'</t>
  </si>
  <si>
    <t>SCDI-500-500-80-35-SO-FL-8'-W-UNV-DP-1-CA(36")</t>
  </si>
  <si>
    <t>MUST SHIP BY 01/04 - NO BUFFER</t>
  </si>
  <si>
    <t>F5-4'</t>
  </si>
  <si>
    <t>PRWLED-800-80-40-S-4-W-UNV-BI-1-OS(1)</t>
  </si>
  <si>
    <t>PRWLED-800-80-40-S-8-W-UNV-BI-1-OS(1)</t>
  </si>
  <si>
    <t>PRWLED-800-80-40-S-12-W-UNV-BI-1-OS(1)</t>
  </si>
  <si>
    <t>B2SQDLED-750-80-35-SO-4'-W-120-DP-1-CA(36")</t>
  </si>
  <si>
    <t>B4C8EM</t>
  </si>
  <si>
    <t>BBD-PL-8-NL-T5-2-AP-UNV-ERS-1+NL(1)-CA(60)-B1(LP600)</t>
  </si>
  <si>
    <t>VERY HIGH PROFILE ORDER_x001E__x001E_MUST SHIP BY 12/21 TO BE ON SITE IN IL BY 12/24</t>
  </si>
  <si>
    <t>K-4'</t>
  </si>
  <si>
    <t>SCWD-500-80-30-FL-4-W-UNV-DP-1</t>
  </si>
  <si>
    <t>SLLED-SL 25/75-1500-80-40-SM-4' 0"-AP-120-DP-1-CA(36)</t>
  </si>
  <si>
    <t>SLLED-SL 25/75-1500-80-40-SM-8' 0"-AP-120-DP-1-CA(36)</t>
  </si>
  <si>
    <t>BBDLED-500-80-35-SO-12-W-UNV-DP-1-CA(36)</t>
  </si>
  <si>
    <t>F1-12' EM</t>
  </si>
  <si>
    <t>BBDLED-500-80-35-SO-12-W-UNV-DP-1+E(1)-CA(36)</t>
  </si>
  <si>
    <t>BBDLED-500-80-35-SO-12-W-UNV-DP-2-CA(36)</t>
  </si>
  <si>
    <t>F1A-12' EM</t>
  </si>
  <si>
    <t>BBRLED-450-80-35-RG-10-CB20946(3)-W-UNV-DP-2-TG9</t>
  </si>
  <si>
    <t>F4A-12'</t>
  </si>
  <si>
    <t>BBRLED-450-80-35-RG-12-CB20946(4)-W-UNV-DP-2-TG9</t>
  </si>
  <si>
    <t>STCO-I(6-700)-NO-80-35-BLK-UNV-MD-2-CA(84)-RC-AC(5)-D35-BLK</t>
  </si>
  <si>
    <t>LF02A-4'</t>
  </si>
  <si>
    <t>BMRLED-500-80-35-FL-4'-W-UNV-DP-1-D</t>
  </si>
  <si>
    <t>*Must be packed and shipped by Floor****</t>
  </si>
  <si>
    <t>ARWLED-800-80-40-S-4-C(RAL)-UNV-DP-1</t>
  </si>
  <si>
    <t>WWR-SL-400-90-40-L-4-W-UNV-DP-1-DS</t>
  </si>
  <si>
    <t>TB2WDILED-600-600-80-35-SL-SO-4-W-UNV-DP-1</t>
  </si>
  <si>
    <t>R06-4'</t>
  </si>
  <si>
    <t>SCR-500-80-35-FL-4'-W-277-DP-1-TB15</t>
  </si>
  <si>
    <t>R06A-3'</t>
  </si>
  <si>
    <t>SCR-500-80-35-FL-3'-W-277-DP-1-TB15</t>
  </si>
  <si>
    <t>WW-SL-1000-90-35-7-W-UNV-DP-1-CA(36)</t>
  </si>
  <si>
    <t>WW-SL-1000-90-35-10-W-UNV-DP-1-CA(36)</t>
  </si>
  <si>
    <t>MBWLED-750-80-35-S-4-W-UNV-DP-1-C (SEE PDF ATTACHED - CALL ANIL TO DISCUSS)</t>
  </si>
  <si>
    <t>Customer originally ordered fixtures with the wrong mounting.</t>
  </si>
  <si>
    <t>BMDLED-500-90-35-SO-16-W-UNV-DP-2-CA(144)</t>
  </si>
  <si>
    <t>BMDLED-500-90-35-SO-32-W-UNV-DP-2-CA(144)</t>
  </si>
  <si>
    <t>BMDLED-500-90-35-SO-32-W-UNV-DP-2+E(1)-CA(144)</t>
  </si>
  <si>
    <t>Fixture TWIN BEAM2</t>
  </si>
  <si>
    <t>TB-S-8'-NL-T5-2-W-UNV-ERS-1-CA(36)</t>
  </si>
  <si>
    <t>L37</t>
  </si>
  <si>
    <t>DAYFLED-22-2500-80-35-SO-W-UNV-DP-1-TB9</t>
  </si>
  <si>
    <t>L37A</t>
  </si>
  <si>
    <t>DAYFLED-14-5000-90-35-SO-W-UNV-DP-1-TB9</t>
  </si>
  <si>
    <t>STSLF-SO-400-80-35-8-AP-UNV-MD-1-SG9</t>
  </si>
  <si>
    <t>STSFF-SO(40-400)-80-35-AX(3)-AP-UNV-MD-1-SG9</t>
  </si>
  <si>
    <t>STFDI-I-500-DSO-400-12'-80-35-AH(6)-AP-UNV-DP-2-CA(48)-RC</t>
  </si>
  <si>
    <t>F4-4'</t>
  </si>
  <si>
    <t>BBWDLED-750-80-35-SO-4'-W-UNV-DP-1</t>
  </si>
  <si>
    <t>Note:****Ship complete - Do not ship before February 1st, 2019******</t>
  </si>
  <si>
    <t>WALED-22-4400-80-35-VL-W-UNV-DP-1-TB15</t>
  </si>
  <si>
    <t>SKPLED-22-4000-80-35-2-W-UNV-DP-1-TB15</t>
  </si>
  <si>
    <t>E-4</t>
  </si>
  <si>
    <t>BBRLED-1000-80-35-FL-4-W-UNV-DP-1-DS</t>
  </si>
  <si>
    <t>E-8</t>
  </si>
  <si>
    <t>BBRLED-1000-80-35-FL-8-W-UNV-DP-1-DS</t>
  </si>
  <si>
    <t>XE4</t>
  </si>
  <si>
    <t>BBRLED-1000-80-35-FL-4-W-UNV-DP-1-DS-B1(BSL310LP)</t>
  </si>
  <si>
    <t>XE8</t>
  </si>
  <si>
    <t>BBRLED-1000-80-35-FL-8-W-UNV-DP-1-DS-B2(BSL310LP)</t>
  </si>
  <si>
    <t>W-9FT</t>
  </si>
  <si>
    <t>B6PRLED-800-80-35-RG3-9'-W-UNV-DP-1-DF-TS(2)</t>
  </si>
  <si>
    <t>W-11FT</t>
  </si>
  <si>
    <t>B6PRLED-800-80-35-RG3-11'-W-UNV-DP-1-DF-TS(2)</t>
  </si>
  <si>
    <t>E8</t>
  </si>
  <si>
    <t>PACKAGE FOR UPS GROUND_x001E_NO LATER THAN JANAURY 9TH</t>
  </si>
  <si>
    <t>GPSLED-750-90-30-FL-69' 6"-W-120-DP-1-S</t>
  </si>
  <si>
    <t>GPSLED-750-90-30-FL-10' 6"-W-120-DP-1-S</t>
  </si>
  <si>
    <t>GPSLED-750-90-30-FL-5' 6"-W-120-DP-1-S</t>
  </si>
  <si>
    <t>GPSLED-750-90-30-FL-15-W-120-DP-1-S</t>
  </si>
  <si>
    <t>GPSLED-750-90-30-FL-6' 6"-W-120-DP-1-S</t>
  </si>
  <si>
    <t>(VERY URGENT - CONFIRMED BY HOWARD &amp; JOHN R.)</t>
  </si>
  <si>
    <t>L04 - 4' 6"</t>
  </si>
  <si>
    <t>SP18255(4)-BBPRLED-1000-80-TW2750-RG3-4' 6" -W-277-O(ELDOLED)-1-DS-C(NIO EZ-CCT. NLIGHT)</t>
  </si>
  <si>
    <t>NEW ORDER._x001E__x001E_Please Expedited</t>
  </si>
  <si>
    <t>BDLED-1000-80-30-SO-6-W-277-DP-1-CA(36)</t>
  </si>
  <si>
    <t>BDLED-1000-80-30-SO-8-W-277-DP-1-CA(36)</t>
  </si>
  <si>
    <t>A-6' EM</t>
  </si>
  <si>
    <t>BDLED-1000-80-30-SO-6-W-277-DP-1+E(1)-CA(36)</t>
  </si>
  <si>
    <t>A-8' EM</t>
  </si>
  <si>
    <t>BDLED-1000-80-30-SO-8-W-277-DP-1+E(1)-CA(36)</t>
  </si>
  <si>
    <t>AULED-22-3000-80-30-SO-W-277-DP-1-TB9</t>
  </si>
  <si>
    <t>LW1 8'</t>
  </si>
  <si>
    <t>BBWDILED-1000-625-80-35-SO-8-W-UNV-DP-1</t>
  </si>
  <si>
    <t>Requested delivery 2/21/2019</t>
  </si>
  <si>
    <t>BWDLED-500-80-40-SO-8'-W-UNV-DP-1</t>
  </si>
  <si>
    <t>Note:****Do not ship before, ship to arrive on January 26, 2019*****-shipping to TX</t>
  </si>
  <si>
    <t>Note:****Do not ship before, shipment to arrive March 27, 2019*****TX 75180</t>
  </si>
  <si>
    <t>F1-4'</t>
  </si>
  <si>
    <t>STSLF-SO-400-90-30-4'-BLK-UNV-MD-1-SBS</t>
  </si>
  <si>
    <t>STSFF-SO(8'-400)-90-30-AL(1)-BLK-UNV-MD-1-SBS</t>
  </si>
  <si>
    <t>STSLF-SO-300-90-30-4'-BLK-UNV-MD-1-S</t>
  </si>
  <si>
    <t>STSFF-SO(8'-300)-90-30-AI(1)-BLK-UNV-MD-1-S</t>
  </si>
  <si>
    <t>STSFF-SO(8'-300)-90-30-AL(1)-BLK-UNV-MD-1-S</t>
  </si>
  <si>
    <t>STFC-NO-DSO(40'-400)-90-30-AL(1)+AT(2)+AI(4)-BLK-UNV-MD-2-CTS(72)-RC</t>
  </si>
  <si>
    <t>STFC-NO-DSO(56'-400)-90-30-AL(3)+AT(2)+AI(6)-BLK-UNV-MD-2-CTS(72)-RC</t>
  </si>
  <si>
    <t>STFC-NO-DSO(16'-400)-90-30-AL(1)+AI(2)-BLK-UNV-MD-1-CTS(72)-RC</t>
  </si>
  <si>
    <t>SCWDI-500-500-90-30-SO-FL-2'-BLK-UNV-DP-1</t>
  </si>
  <si>
    <t>SCWDI-500-500-90-30-SO-FL-4'-BLK-UNV-DP-1</t>
  </si>
  <si>
    <t>SCWDI-500-500-90-30-SO-FL-8'-BLK-UNV-DP-1</t>
  </si>
  <si>
    <t>Materials are needed 2nd week of January.</t>
  </si>
  <si>
    <t>H ADD</t>
  </si>
  <si>
    <t>SCD-500-80-35-FL-4-W-UNV-DP-1-CA(36")</t>
  </si>
  <si>
    <t>W7-8'</t>
  </si>
  <si>
    <t>ARWLED-800-80-30-S-8'-W-UNV-BI-1-OS(1)</t>
  </si>
  <si>
    <t>BBRLED-400-80-30-FL-4'-W-UNV-DP-1-DS</t>
  </si>
  <si>
    <t>MUST FOR 1/4</t>
  </si>
  <si>
    <t>SKPLED-22-4000-80-35-0.5-W-120-DP-1-TG9</t>
  </si>
  <si>
    <t>2X2E</t>
  </si>
  <si>
    <t>SKPLED-22-4000-80-35-0.5-W-120-DP-1+E(3)-TG9</t>
  </si>
  <si>
    <t>BBRLED-1000-80-35-FL-6'-W-UNV-DP-1-TB9</t>
  </si>
  <si>
    <t>NO LATER THAN JANUARY 7TH_x001E_TAILGATE REQUIRED</t>
  </si>
  <si>
    <t>SCDI-300-500-80-40-BW-FL-2X6-BLK-UNV-DP-1-CT15(36")-EN(1)-C(SU-5E-01)</t>
  </si>
  <si>
    <t>FA7'</t>
  </si>
  <si>
    <t>BBRLED-500-80-35-FL-7-W-120-DP-1-DF</t>
  </si>
  <si>
    <t>FA12'</t>
  </si>
  <si>
    <t>BBRLED-500-80-35-FL-12-W-120-DP-1-DF</t>
  </si>
  <si>
    <t>FA14'</t>
  </si>
  <si>
    <t>BBRLED-500-80-35-FL-14-W-120-DP-1-DF</t>
  </si>
  <si>
    <t>FA16'</t>
  </si>
  <si>
    <t>BBRLED-500-80-35-FL-16-W-120-DP-1-DF</t>
  </si>
  <si>
    <t>FA17'</t>
  </si>
  <si>
    <t>BBRLED-500-80-35-FL-17-W-120-DP-1-DF</t>
  </si>
  <si>
    <t>FA8'</t>
  </si>
  <si>
    <t>BBRLED-500-80-35-FL-8-W-120-DP-1-DF</t>
  </si>
  <si>
    <t>D1-2'0"</t>
  </si>
  <si>
    <t>WWR-SL-500-80-35-2'0"-W-277-DP-1-TB9</t>
  </si>
  <si>
    <t>SCR-300-80-35-FL-4'-W-UNV-DP-1-DF</t>
  </si>
  <si>
    <t>SCR-300-80-35-FL-8'-W-UNV-DP-1-DF</t>
  </si>
  <si>
    <t>D-8' (1)EM</t>
  </si>
  <si>
    <t>SCR-300-80-35-FL-8'-W-UNV-DP-1-DF-B1(BSL310LP)</t>
  </si>
  <si>
    <t>SCR-300-80-35-FL-16'-W-UNV-DP-1-DF</t>
  </si>
  <si>
    <t>D-28' (2)EM</t>
  </si>
  <si>
    <t>SCR-300-80-35-FL-28'-W-UNV-DP-1-DF-B2(BSL310LP)</t>
  </si>
  <si>
    <t>SCR-300-80-35-FL-4'-C(BLK)-UNV-DP-1-DF</t>
  </si>
  <si>
    <t>F-8'</t>
  </si>
  <si>
    <t>SCR-300-80-35-FL-8'-C(BLK)-UNV-DP-1-DF</t>
  </si>
  <si>
    <t>F-8' EM</t>
  </si>
  <si>
    <t>SCR-300-80-35-FL-8'-C(BLK)-UNV-DP-1-DF-B1(BSL310LP)</t>
  </si>
  <si>
    <t>SC-4'</t>
  </si>
  <si>
    <t>SCR-300-80-40-FL-4'-W-UNV-DP-1-DF</t>
  </si>
  <si>
    <t>SC-4' (1)EM</t>
  </si>
  <si>
    <t>SCR-300-80-40-FL-4'-W-UNV-DP-1-DF-B1(BSL310LP)</t>
  </si>
  <si>
    <t>SC-8'</t>
  </si>
  <si>
    <t>SCR-300-80-40-FL-8'-W-UNV-DP-1-DF</t>
  </si>
  <si>
    <t>SC-8' (1)EM</t>
  </si>
  <si>
    <t>SCR-300-80-40-FL-8'-W-UNV-DP-1-DF-B1(BSL310LP)</t>
  </si>
  <si>
    <t>L03, 8'</t>
  </si>
  <si>
    <t>BMRLED-750-90-27-FL-8'-W-UNV-DP-1-D</t>
  </si>
  <si>
    <t>L03, 4'</t>
  </si>
  <si>
    <t>BMRLED-750-90-27-FL-4'-W-UNV-DP-1-D</t>
  </si>
  <si>
    <t>CLKLED-400-80-30-SO-6'0"-W-120-DP-1-DS</t>
  </si>
  <si>
    <t>PICK UP ORDER_x001E_NO LATER THAN JANAURY 11TH</t>
  </si>
  <si>
    <t>NO LATER THAN JANAURY 25TH</t>
  </si>
  <si>
    <t>SHIP VIA DAY &amp; ROSS ACCT# 055564_x001E_NO LATER THAN JANAURY 21ST</t>
  </si>
  <si>
    <t>TB4DILED-750-500-80-35-SL-SO-6-W-UNV-DP-1-CT9(48)</t>
  </si>
  <si>
    <t>Material required on site Feb 1, 2019</t>
  </si>
  <si>
    <t>TB4DILED-750-500-80-35-SL-SO-4-W-UNV-DP-1-CT9(48)</t>
  </si>
  <si>
    <t>TB4DILED-750-500-80-35-SL-SO-10-W-UNV-DP-1-CT9(48)</t>
  </si>
  <si>
    <t>TB4DILED-400-400-80-35-SL-SO-4-W-UNV-DP-1-CT9(48)</t>
  </si>
  <si>
    <t>TB4DILED-400-400-80-35-SL-SO-12-W-UNV-DP-2-CT9(48)-C(2 CIRCUIT SPLIT 6'-6' FEED ON EACH END - 5 CONDUCTOR CABLE EACH END)</t>
  </si>
  <si>
    <t>TB4DILED-400-400-80-35-SL-SO-12-W-UNV-DP-1-CT9(48)</t>
  </si>
  <si>
    <t>TB4DILED-400-400-80-35-SL-SO-6-W-UNV-DP-1-CT9(48)</t>
  </si>
  <si>
    <t>Need on site by 03/01/2019</t>
  </si>
  <si>
    <t>TB4DILED-750-500-80-35-SL-SO-8-W-UNV-DP-1-CT9(48)</t>
  </si>
  <si>
    <t>TB4DILED-750-500-80-35-SL-SO-14-W-UNV-DP-2-CT9(48)-C(2 CIRCUIT SPLIT 8'-6' FEED ON EACH END - 5 CONDUCTOR CABLE EACH END)</t>
  </si>
  <si>
    <t>TB4DILED-400-400-80-35-SL-SO-8-W-UNV-DP-1-CT9(48)</t>
  </si>
  <si>
    <t>TB4DILED-400-400-80-35-SL-SO-10-W-UNV-DP-2-CT9(48)-C(2 CIRCUIT SPLIT 6'-4' FEED ON EACH END - 5 CONDUCTOR CABLE EACH END)</t>
  </si>
  <si>
    <t>TB4DILED-400-400-80-35-SL-SO-10-W-UNV-DP-1-CT9(48)</t>
  </si>
  <si>
    <t>TB4DILED-400-400-80-35-SL-SO-12-W-UNV-DP-2-CT9(48)</t>
  </si>
  <si>
    <t>TB4DILED-400-400-80-35-SL-SO-14-W-UNV-DP-2-CT9(48)-C(2 CIRCUIT SPLIT 8'-6' FEED ON EACH END - 5 CONDUCTOR CABLE EACH END)</t>
  </si>
  <si>
    <t>TB4DILED-400-400-80-35-SL-SO-18-W-UNV-DP-2-CT9(48)-C(2 CIRCUIT SPLIT 2'-16' FEED ON EACH END - 5 CONDUCTOR CABLE EACH END)</t>
  </si>
  <si>
    <t>TB4DILED-400-400-80-35-SL-SO-22-W-UNV-DP-2-CT9(48)-C(2 CIRCUIT SPLIT 8'-14' FEED ON EACH END - 5 CONDUCTOR CABLE EACH END)</t>
  </si>
  <si>
    <t>TB4DILED-400-400-80-35-SL-SO-24-W-UNV-DP-1-CT9(48)</t>
  </si>
  <si>
    <t>TB4DILED-400-400-80-35-SL-SO-28-W-UNV-DP-2-CT9(48)-C(2 CIRCUIT SPLIT 8'-20' FEED ON EACH END - 5 CONDUCTOR CABLE EACH END)</t>
  </si>
  <si>
    <t>L5-11'-ADDER</t>
  </si>
  <si>
    <t>B6RLED-500-80-35-FL-10'-W-UNV-DP-1-D</t>
  </si>
  <si>
    <t>SP18369-WWR-SL-750-80-35-L-6'-C(ROCKFON723)-UNV-DP-1-DS</t>
  </si>
  <si>
    <t>Fixture 202 surrround lite</t>
  </si>
  <si>
    <t>202WLED-SL 80/20-1000-80-35-PL-8-W-UNV-DP-1</t>
  </si>
  <si>
    <t>A-2X6</t>
  </si>
  <si>
    <t>SCI-300-80-35-SO-2X6-W-120-DP-1-CA(36)</t>
  </si>
  <si>
    <t>SCML-6-SO-300-SO-500-MLA(2)+MLB(1)-500-W-80-35-W-UNV-DP-1-CA(36)</t>
  </si>
  <si>
    <t>SCDI-375-500-80-40-SO-FL-4-W-UNV-DP-1-CA(96)-B1(BSL10LST)</t>
  </si>
  <si>
    <t>GPRLED-EXNW-500-90-35-RG2-105"-W-120-DP-1-DS</t>
  </si>
  <si>
    <t>CCH-SL-1100-90-TW2750-CL(6')-W-120-DALIDT6-1-C</t>
  </si>
  <si>
    <t>CCH-SL-1100-90-TW2750-CL(8')-W-120-DALIDT6-1-C</t>
  </si>
  <si>
    <t>CCH-SL-1100-90-30-CL(6)-W-120-DP-1-C</t>
  </si>
  <si>
    <t>CCH-SL-1100-90-30-CL(7)-W-120-DP-1-C</t>
  </si>
  <si>
    <t>CCH-SL-1100-90-30-CL(8)-W-120-DP-1-C</t>
  </si>
  <si>
    <t>NO LATER THAN JANAURY 11TH</t>
  </si>
  <si>
    <t>C2SF</t>
  </si>
  <si>
    <t>SKFLED-22-4000-80-30-2SF-W-UNV-DP-1-DF</t>
  </si>
  <si>
    <t>EC-10FT</t>
  </si>
  <si>
    <t>SP000-B6RLED-1125-80-40-FL-10'-W-UNV-DP-1-DS</t>
  </si>
  <si>
    <t>K6'</t>
  </si>
  <si>
    <t>SP000-B6RLED-1100-80-40-FL-6'-W-UNV-DP-1-DS</t>
  </si>
  <si>
    <t>K11'</t>
  </si>
  <si>
    <t>SP000-B6RLED-1100-80-40-FL-11'-W-UNV-DP-1-DS</t>
  </si>
  <si>
    <t>RB-64</t>
  </si>
  <si>
    <t>DIA-24-VL-T8-2-W-UNV-D(MARK7)-1-TB15</t>
  </si>
  <si>
    <t>RB-96</t>
  </si>
  <si>
    <t>DIA-24-VL-T8-3-W-UNV-D(MARK7)-1-TB15</t>
  </si>
  <si>
    <t>(blank) Total</t>
  </si>
  <si>
    <t>Milling date</t>
  </si>
  <si>
    <t>STFC-NO-NO-B(4' 7")-80-35-AL(1)+SLV(1)-C(RED RAL 3020)-UNV-MD-1-CA(36)-SC-C(14' POWER CORD)-AC(2)-D20-W</t>
  </si>
  <si>
    <t>SP18293(2)-BDLED-500-90-30-ASO-3'-W-UNV-DP-1-CA(36)</t>
  </si>
  <si>
    <t>SP18293(2)-BDLED-500-90-30-ASO-4'-W-UNV-DP-1-CA(36)</t>
  </si>
  <si>
    <t>SP18293(2)-BDLED-500-90-30-ASO-5'-W-UNV-DP-1-CA(36)</t>
  </si>
  <si>
    <t>SP18293(2)-BDLED-500-90-30-ASO-6'-W-UNV-DP-1-CA(36)</t>
  </si>
  <si>
    <t>SP18293(2)-BDLED-500-90-30-ASO-48'-W-UNV-DP-1-CA(36)</t>
  </si>
  <si>
    <t>SP18444(1)-BSLED-500-90-30-ASO-8'-W-UNV-DP-1-S</t>
  </si>
  <si>
    <t>SP18444(1)-BSLED-500-90-30-ASO-22'-W-UNV-DP-1-S</t>
  </si>
  <si>
    <t>SP18444(1)-BSLED-500-90-30-ASO-24'-W-UNV-DP-1-S</t>
  </si>
  <si>
    <t>JL1-8'</t>
  </si>
  <si>
    <t>BBWDLED-400-80-40-SO-8'-W-UNV-DP-1</t>
  </si>
  <si>
    <t>BBRLED-750-80-40-FL-8-W-UNV-DP-1-TB15</t>
  </si>
  <si>
    <t>BBRLED-750-80-40-FL-12-W-UNV-DP-1-TB15</t>
  </si>
  <si>
    <t>LG-6'</t>
  </si>
  <si>
    <t>GPLED-EXNW-750-80-40-RG2-6-W-UNV-DP-1-DF</t>
  </si>
  <si>
    <t>WD-6'6"</t>
  </si>
  <si>
    <t>TB2WDILED-400-600-80-40-0.25G-0.25G-6'6"-W-UNV-DP-1</t>
  </si>
  <si>
    <t>WD-8</t>
  </si>
  <si>
    <t>TB2WDILED-400-600-80-40-0.25G-0.25G-8-W-UNV-DP-1</t>
  </si>
  <si>
    <t>AL-01-A4225A</t>
  </si>
  <si>
    <t>BBRLED-400-80-35-FL-2-W-277-LT(LDE1)-1-TB9</t>
  </si>
  <si>
    <t>Fixture BEAM2</t>
  </si>
  <si>
    <t>BWD-A-4'0"-NL4-T5-1-W-UNV-ERS-1</t>
  </si>
  <si>
    <t>BBSLED-1000-80-30-SO-4-AP-120-LT(LTE)-1-S</t>
  </si>
  <si>
    <t>L3-5'</t>
  </si>
  <si>
    <t>BDLED-750-80-35-SO-5'-BLK-UNV-DP-1-CA(96)</t>
  </si>
  <si>
    <t>L3EM-5'</t>
  </si>
  <si>
    <t>BDLED-750-80-35-SO-5'-BLK-UNV-DP-E(1)-CA(96)</t>
  </si>
  <si>
    <t>BWDLED-400-80-40-SO-4-W-UNV-DP-1</t>
  </si>
  <si>
    <t>W6-5'</t>
  </si>
  <si>
    <t>BRLED-400-80-35-FL-5'-BLK-UNV-DP-1-DF</t>
  </si>
  <si>
    <t>L3A-5'</t>
  </si>
  <si>
    <t>BRLED-750-80-35-FL-5-BLK-UNV-DP-1-DF</t>
  </si>
  <si>
    <t>L3-26'</t>
  </si>
  <si>
    <t>BBPRLED-500-80-40-RG3-26-W-UNV-DP-1-TB15-TS(1)</t>
  </si>
  <si>
    <t>WBWLED-750-80-40-S-4-BLK-UNV-DP-1-BF</t>
  </si>
  <si>
    <t>SP18496(2)-WWR-SL-750-90-TW2765-14-W-UNV-DALITDT6-1-D</t>
  </si>
  <si>
    <t>BMDLED-500-80-35-SO-4'-BLK-120-DP-1-CA(36)</t>
  </si>
  <si>
    <t>S3A-4'</t>
  </si>
  <si>
    <t>BMSLED-400-80-35-SO-4'-BLK-120-DP-1-SC</t>
  </si>
  <si>
    <t>M4</t>
  </si>
  <si>
    <t>BBRLED-500-80-35-FL-4-W-UNV-DP-1-TB9</t>
  </si>
  <si>
    <t>M4E</t>
  </si>
  <si>
    <t>BBRLED-500-80-35-FL-4-W-UNV-DP-1-TB9-B1(BSL10LST)</t>
  </si>
  <si>
    <t>BBRLED-500-80-35-FL-8-W-UNV-DP-1-TB9</t>
  </si>
  <si>
    <t>BBRLED-500-80-35-FL-8-W-UNV-DP-1-TB9-B2(BSL10LST)</t>
  </si>
  <si>
    <t>M8H</t>
  </si>
  <si>
    <t>BBRLED-750-80-35-FL-8-W-UNV-DP-1-TB9</t>
  </si>
  <si>
    <t>M12E</t>
  </si>
  <si>
    <t>BBRLED-500-80-35-FL-12-W-UNV-DP-1-TB9-B3(BSL10LST)</t>
  </si>
  <si>
    <t>CE-1002-12'-A</t>
  </si>
  <si>
    <t>BBLED2-SL-750-500-90-35-SO-12-W-UNV-DP-1-CA(36)-B1(BSL310LP)-C(MOUNTING FOR SLOPED CEILING, JOIN TO EXISTING FIXTURE)</t>
  </si>
  <si>
    <t>CE-1002-12'-B</t>
  </si>
  <si>
    <t>LL-6'-0"</t>
  </si>
  <si>
    <t>ZELED-SL 0/100-500-90-35-MSO-W-5' 0"-BLK-UNV-MD-1-CT9(36)</t>
  </si>
  <si>
    <t>DELIVER JANAURY 7TH</t>
  </si>
  <si>
    <t>SAW Date</t>
  </si>
  <si>
    <t>00:22:05</t>
  </si>
  <si>
    <t>00:22:12</t>
  </si>
  <si>
    <t>Given to Shipping</t>
  </si>
  <si>
    <t>WALED-22</t>
  </si>
  <si>
    <t>14:48:57</t>
  </si>
  <si>
    <t>13:36:18</t>
  </si>
  <si>
    <t>WB4LED-2</t>
  </si>
  <si>
    <t>BEAM4-2</t>
  </si>
  <si>
    <t>BEAM4-4</t>
  </si>
  <si>
    <t>07:24:46</t>
  </si>
  <si>
    <t>08:58:15</t>
  </si>
  <si>
    <t>08:58:12</t>
  </si>
  <si>
    <t>11:56:53</t>
  </si>
  <si>
    <t>11:56:58</t>
  </si>
  <si>
    <t>17:10:53</t>
  </si>
  <si>
    <t>17:10:57</t>
  </si>
  <si>
    <t>17:11:04</t>
  </si>
  <si>
    <t>SCULPT-36</t>
  </si>
  <si>
    <t>14:55:49</t>
  </si>
  <si>
    <t>LTLED-10</t>
  </si>
  <si>
    <t>18:34:04</t>
  </si>
  <si>
    <t>SCULPT-2X4</t>
  </si>
  <si>
    <t>BBR-S-FL-2-NL-T5HO-2-W-UNV-D(MARK7)-1-DF</t>
  </si>
  <si>
    <t>07:55:45</t>
  </si>
  <si>
    <t>AF1-2'</t>
  </si>
  <si>
    <t>BBR-S-FL-4-NL-T5HO-1-W-UNV-D(MARK7)-1-DF</t>
  </si>
  <si>
    <t>07:55:36</t>
  </si>
  <si>
    <t>On Hold</t>
  </si>
  <si>
    <t>AF1-4'</t>
  </si>
  <si>
    <t>BBR-S-FL-6-NL-T5HO-1S-W-UNV-D(MARK7)-1-DF</t>
  </si>
  <si>
    <t>01:04:23</t>
  </si>
  <si>
    <t>BEAM4-6</t>
  </si>
  <si>
    <t>AF1-6'</t>
  </si>
  <si>
    <t>BBR-S-FL-8-NL-T5HO-1S-W-UNV-D(MARK7)-1-DF</t>
  </si>
  <si>
    <t>01:04:26</t>
  </si>
  <si>
    <t>BEAM4-8</t>
  </si>
  <si>
    <t>AF1-8'</t>
  </si>
  <si>
    <t>01:04:27</t>
  </si>
  <si>
    <t>AF7-8'</t>
  </si>
  <si>
    <t>BBR-S-FL-12-NL4-T5HO-1S-W-UNV-D(MARK7)-1-DF</t>
  </si>
  <si>
    <t>09:56:06</t>
  </si>
  <si>
    <t>BEAM4-12</t>
  </si>
  <si>
    <t>AF7-12'</t>
  </si>
  <si>
    <t>BBR-S-FL-4-NL4-T5-1-W-UNV-D(MARK7)-E(1)-DF</t>
  </si>
  <si>
    <t>01:04:29</t>
  </si>
  <si>
    <t>AF18-4'</t>
  </si>
  <si>
    <t>BBS-S-8-NL4-T5HO-1S-W-UNV-D(MARK7)-1-S</t>
  </si>
  <si>
    <t>09:47:04</t>
  </si>
  <si>
    <t>AF20-8'</t>
  </si>
  <si>
    <t>BBR-S-FL-4-NL-T5-2-W-UNV-D(HILUME3D)-E(1)-DF</t>
  </si>
  <si>
    <t>01:04:32</t>
  </si>
  <si>
    <t>AF23-4'</t>
  </si>
  <si>
    <t>SP0000-BBR-S-FL-6-NL-T5-2S-W-UNV-D(HILUME3D)-1-DF</t>
  </si>
  <si>
    <t>01:04:36</t>
  </si>
  <si>
    <t>AF23-6'</t>
  </si>
  <si>
    <t>B2LED-2</t>
  </si>
  <si>
    <t>MINLED-10</t>
  </si>
  <si>
    <t>MINLED-12</t>
  </si>
  <si>
    <t>MINLED-16</t>
  </si>
  <si>
    <t>MINLED-20</t>
  </si>
  <si>
    <t>MINLED-32</t>
  </si>
  <si>
    <t>WB4LED-20</t>
  </si>
  <si>
    <t>09:20:37</t>
  </si>
  <si>
    <t>09:20:41</t>
  </si>
  <si>
    <t>09:20:58</t>
  </si>
  <si>
    <t>09:20:46</t>
  </si>
  <si>
    <t>09:20:50</t>
  </si>
  <si>
    <t>13:11:19</t>
  </si>
  <si>
    <t>13:11:27</t>
  </si>
  <si>
    <t>13:11:39</t>
  </si>
  <si>
    <t>B4PLED-BBPRLED</t>
  </si>
  <si>
    <t>16:23:05</t>
  </si>
  <si>
    <t>NPI-N17007-04</t>
  </si>
  <si>
    <t>16:23:07</t>
  </si>
  <si>
    <t>NPI-N17007-05</t>
  </si>
  <si>
    <t>NPI-N17007-07</t>
  </si>
  <si>
    <t>16:23:14</t>
  </si>
  <si>
    <t>NPI-N18003-04</t>
  </si>
  <si>
    <t>16:08:16</t>
  </si>
  <si>
    <t>16:08:20</t>
  </si>
  <si>
    <t>16:08:24</t>
  </si>
  <si>
    <t>07:33:59</t>
  </si>
  <si>
    <t>WWPRFK-6'</t>
  </si>
  <si>
    <t>07:34:01</t>
  </si>
  <si>
    <t>WWPRFK-8'</t>
  </si>
  <si>
    <t>07:34:05</t>
  </si>
  <si>
    <t>WWPRFK-12'</t>
  </si>
  <si>
    <t>01:38:16</t>
  </si>
  <si>
    <t>01:38:18</t>
  </si>
  <si>
    <t>01:38:20</t>
  </si>
  <si>
    <t>07:28:25</t>
  </si>
  <si>
    <t>SKLPTP-15</t>
  </si>
  <si>
    <t>07:28:29</t>
  </si>
  <si>
    <t>10:20:48</t>
  </si>
  <si>
    <t>10:20:52</t>
  </si>
  <si>
    <t>12:36:00</t>
  </si>
  <si>
    <t>12:36:02</t>
  </si>
  <si>
    <t>12:36:07</t>
  </si>
  <si>
    <t>01:29:08</t>
  </si>
  <si>
    <t>01:29:12</t>
  </si>
  <si>
    <t>01:29:15</t>
  </si>
  <si>
    <t>13:40:32</t>
  </si>
  <si>
    <t>B2LED-12'</t>
  </si>
  <si>
    <t>B2LED-16'</t>
  </si>
  <si>
    <t>B2LED-18'</t>
  </si>
  <si>
    <t>SCULPT-K(2X4)</t>
  </si>
  <si>
    <t>TB2LED-2'</t>
  </si>
  <si>
    <t>11:21:29</t>
  </si>
  <si>
    <t>11:21:31</t>
  </si>
  <si>
    <t>11:21:34</t>
  </si>
  <si>
    <t>11:21:36</t>
  </si>
  <si>
    <t>11:21:39</t>
  </si>
  <si>
    <t>InProg</t>
  </si>
  <si>
    <t>10:54:49</t>
  </si>
  <si>
    <t>B2SLED-16</t>
  </si>
  <si>
    <t>B3LED-52</t>
  </si>
  <si>
    <t>07:24:40</t>
  </si>
  <si>
    <t>GRAZE-69' 6"</t>
  </si>
  <si>
    <t>15:48:51</t>
  </si>
  <si>
    <t>07:24:42</t>
  </si>
  <si>
    <t>GRAZE-10' 6"</t>
  </si>
  <si>
    <t>GRAZE-5' 6"</t>
  </si>
  <si>
    <t>15:49:05</t>
  </si>
  <si>
    <t>GRAZE-15</t>
  </si>
  <si>
    <t>07:25:38</t>
  </si>
  <si>
    <t>GRAZE-6' 6"</t>
  </si>
  <si>
    <t>SLMLED-SM</t>
  </si>
  <si>
    <t>07:22:24</t>
  </si>
  <si>
    <t>07:22:44</t>
  </si>
  <si>
    <t>SLMLED-8'</t>
  </si>
  <si>
    <t>SLMLED-10'</t>
  </si>
  <si>
    <t>SLMLED-12'</t>
  </si>
  <si>
    <t>SCULPT-28</t>
  </si>
  <si>
    <t>07:54:45</t>
  </si>
  <si>
    <t>17:11:05</t>
  </si>
  <si>
    <t>B4LED-28'</t>
  </si>
  <si>
    <t>17:11:08</t>
  </si>
  <si>
    <t>MINLED-6'</t>
  </si>
  <si>
    <t>17:11:10</t>
  </si>
  <si>
    <t>MINLED-8'</t>
  </si>
  <si>
    <t>MINLED-24</t>
  </si>
  <si>
    <t>MINLED-36</t>
  </si>
  <si>
    <t>WB4LED-50</t>
  </si>
  <si>
    <t>11:23:42</t>
  </si>
  <si>
    <t>11:23:37</t>
  </si>
  <si>
    <t>11:08:07</t>
  </si>
  <si>
    <t>PRMLED-4</t>
  </si>
  <si>
    <t>11:08:10</t>
  </si>
  <si>
    <t>PRMLED-12</t>
  </si>
  <si>
    <t>11:47:11</t>
  </si>
  <si>
    <t>11:47:15</t>
  </si>
  <si>
    <t>11:47:17</t>
  </si>
  <si>
    <t>TB3DILED-700-700-80-35-SL-SO-4-W-UNV-DP-1-CT9(48)</t>
  </si>
  <si>
    <t>13:50:10</t>
  </si>
  <si>
    <t>TB3LED-4</t>
  </si>
  <si>
    <t>F-01-4</t>
  </si>
  <si>
    <t>TB3DILED-700-700-80-35-SL-SO-6-W-UNV-DP-1-CT9(48)</t>
  </si>
  <si>
    <t>13:50:12</t>
  </si>
  <si>
    <t>TB3LED-6</t>
  </si>
  <si>
    <t>F-01-6</t>
  </si>
  <si>
    <t>TB3DILED-700-700-80-35-SL-SO-8-W-UNV-DP-1-CT9(36)</t>
  </si>
  <si>
    <t>13:50:14</t>
  </si>
  <si>
    <t>TB3LED-8</t>
  </si>
  <si>
    <t xml:space="preserve">  F-01-8</t>
  </si>
  <si>
    <t>SLMLED-16</t>
  </si>
  <si>
    <t>ZEN-8</t>
  </si>
  <si>
    <t>ZENSQ-20</t>
  </si>
  <si>
    <t>ZENSQ-22</t>
  </si>
  <si>
    <t>ZENSQ-32</t>
  </si>
  <si>
    <t>ZENSQ-44</t>
  </si>
  <si>
    <t>ZENSQ-18</t>
  </si>
  <si>
    <t>ZENSQ-23</t>
  </si>
  <si>
    <t>ZENSQ-24</t>
  </si>
  <si>
    <t>ZENSQ-26</t>
  </si>
  <si>
    <t>ZENSQ-30</t>
  </si>
  <si>
    <t>ZENSQ-34</t>
  </si>
  <si>
    <t>B4PLED-162 1/2"</t>
  </si>
  <si>
    <t>B4PLED-130"</t>
  </si>
  <si>
    <t>B4PLED-95 3/4"</t>
  </si>
  <si>
    <t>B4PLED-84"</t>
  </si>
  <si>
    <t>B4PLED-84 1/2"</t>
  </si>
  <si>
    <t>SKLPTP-205 1/4"</t>
  </si>
  <si>
    <t>SKLPTP-185 3/4"</t>
  </si>
  <si>
    <t>SKLPTP-101 1/2"</t>
  </si>
  <si>
    <t>SKLPTP-105 1/2"</t>
  </si>
  <si>
    <t>B4PLED-105 5/8"</t>
  </si>
  <si>
    <t>B4PLED-83 3/4"</t>
  </si>
  <si>
    <t>SKLPTP-37 1/2"</t>
  </si>
  <si>
    <t>SKETCH-AL15' 8 1/2"</t>
  </si>
  <si>
    <t>08:08:39</t>
  </si>
  <si>
    <t>08:08:44</t>
  </si>
  <si>
    <t>SCULPT-K(2X10)</t>
  </si>
  <si>
    <t>10:36:44</t>
  </si>
  <si>
    <t>B3PLED-4</t>
  </si>
  <si>
    <t>B3PLED-6</t>
  </si>
  <si>
    <t>B3PLED-9</t>
  </si>
  <si>
    <t>B3PLED-15</t>
  </si>
  <si>
    <t>B3PLED-13</t>
  </si>
  <si>
    <t>B3PLED-20</t>
  </si>
  <si>
    <t>TB2LED-9</t>
  </si>
  <si>
    <t>TB2LED-13</t>
  </si>
  <si>
    <t>B3LED-28</t>
  </si>
  <si>
    <t>B4LED-17</t>
  </si>
  <si>
    <t>STNCLS-23</t>
  </si>
  <si>
    <t>B4PLED-14'1"</t>
  </si>
  <si>
    <t>B4PLED-15'</t>
  </si>
  <si>
    <t>B4PLED-4'</t>
  </si>
  <si>
    <t>B4PLED-5'</t>
  </si>
  <si>
    <t>B4PLED-8'</t>
  </si>
  <si>
    <t>WB4LED-8'10"</t>
  </si>
  <si>
    <t>13:11:38</t>
  </si>
  <si>
    <t>13:11:43</t>
  </si>
  <si>
    <t>14:43:04</t>
  </si>
  <si>
    <t>14:43:07</t>
  </si>
  <si>
    <t>B4LED-4' 0"</t>
  </si>
  <si>
    <t>B3LED-4' 0"</t>
  </si>
  <si>
    <t>B6LED-8' 0"</t>
  </si>
  <si>
    <t>SKLPTP-7' 11 1/2"</t>
  </si>
  <si>
    <t>B4LED-8' 0"</t>
  </si>
  <si>
    <t>B4LED-16' 0"</t>
  </si>
  <si>
    <t>SCULPT-3' 0"</t>
  </si>
  <si>
    <t>02:27:19</t>
  </si>
  <si>
    <t>STENCL-3</t>
  </si>
  <si>
    <t>SCULPT-24' 0"</t>
  </si>
  <si>
    <t>SCULPT-30' 0"</t>
  </si>
  <si>
    <t>SCULPT-10' 0"</t>
  </si>
  <si>
    <t>07:21:48</t>
  </si>
  <si>
    <t>TB2LED-TB2WDILED</t>
  </si>
  <si>
    <t>WB4LED-16' 0"</t>
  </si>
  <si>
    <t>SCULPT-8'0"</t>
  </si>
  <si>
    <t>WB4LED-4'0"</t>
  </si>
  <si>
    <t>B4PLED-11' 5 1/2"</t>
  </si>
  <si>
    <t>B4PLED-12' 9"</t>
  </si>
  <si>
    <t>B4PLED-14' 3"</t>
  </si>
  <si>
    <t>B4PLED-13' 6"</t>
  </si>
  <si>
    <t>SKLPTP-7' 9"</t>
  </si>
  <si>
    <t>SKLPTP-12' 9"</t>
  </si>
  <si>
    <t>SKLPTP-4' 3"</t>
  </si>
  <si>
    <t>SKLPTP-14' 3"</t>
  </si>
  <si>
    <t>SKLPTP-3' 9"</t>
  </si>
  <si>
    <t>SKLPTP-13' 6"</t>
  </si>
  <si>
    <t>SCULPT-12' 7 1/8"</t>
  </si>
  <si>
    <t>PRMLED-8' 0"</t>
  </si>
  <si>
    <t>PRMLED-12' 0"</t>
  </si>
  <si>
    <t>WWPRFK-38</t>
  </si>
  <si>
    <t>11:31:34</t>
  </si>
  <si>
    <t>WDILED-8' 0"</t>
  </si>
  <si>
    <t>B2LED-4'5 1/4"</t>
  </si>
  <si>
    <t>B4LED-4'0"</t>
  </si>
  <si>
    <t>SCULPT-6' 0"</t>
  </si>
  <si>
    <t>B2LED-20'</t>
  </si>
  <si>
    <t>WB4LED-2'</t>
  </si>
  <si>
    <t>SLMLED-22'</t>
  </si>
  <si>
    <t>B2SLED-6</t>
  </si>
  <si>
    <t>B2SLED-32</t>
  </si>
  <si>
    <t>B2SLED-18</t>
  </si>
  <si>
    <t>B4PLED-17'</t>
  </si>
  <si>
    <t>B2SLED-34</t>
  </si>
  <si>
    <t>B2SLED-24</t>
  </si>
  <si>
    <t>B2SLED-37'  5"</t>
  </si>
  <si>
    <t>DAYFLED-14</t>
  </si>
  <si>
    <t>DAYFLED-12</t>
  </si>
  <si>
    <t>08:10:05</t>
  </si>
  <si>
    <t>08:10:09</t>
  </si>
  <si>
    <t>08:10:12</t>
  </si>
  <si>
    <t>08:10:13</t>
  </si>
  <si>
    <t>08:10:16</t>
  </si>
  <si>
    <t>08:10:28</t>
  </si>
  <si>
    <t>11:41:06</t>
  </si>
  <si>
    <t>11:41:09</t>
  </si>
  <si>
    <t>11:41:17</t>
  </si>
  <si>
    <t>17:13:34</t>
  </si>
  <si>
    <t>11:48:33</t>
  </si>
  <si>
    <t>11:48:35</t>
  </si>
  <si>
    <t>11:48:37</t>
  </si>
  <si>
    <t>11:48:38</t>
  </si>
  <si>
    <t>11:48:40</t>
  </si>
  <si>
    <t>11:48:42</t>
  </si>
  <si>
    <t>17:13:49</t>
  </si>
  <si>
    <t>17:13:53</t>
  </si>
  <si>
    <t>17:13:56</t>
  </si>
  <si>
    <t>17:14:00</t>
  </si>
  <si>
    <t>17:14:03</t>
  </si>
  <si>
    <t>17:14:06</t>
  </si>
  <si>
    <t>17:14:09</t>
  </si>
  <si>
    <t>17:14:13</t>
  </si>
  <si>
    <t>17:14:16</t>
  </si>
  <si>
    <t>17:14:56</t>
  </si>
  <si>
    <t>12:30:37</t>
  </si>
  <si>
    <t>11:29:42</t>
  </si>
  <si>
    <t>11:29:43</t>
  </si>
  <si>
    <t>11:29:46</t>
  </si>
  <si>
    <t>17:17:04</t>
  </si>
  <si>
    <t>17:17:08</t>
  </si>
  <si>
    <t>17:17:11</t>
  </si>
  <si>
    <t>17:17:15</t>
  </si>
  <si>
    <t>17:17:18</t>
  </si>
  <si>
    <t>17:17:22</t>
  </si>
  <si>
    <t>17:17:25</t>
  </si>
  <si>
    <t>17:17:28</t>
  </si>
  <si>
    <t>17:17:32</t>
  </si>
  <si>
    <t>17:17:36</t>
  </si>
  <si>
    <t>17:17:39</t>
  </si>
  <si>
    <t>17:17:49</t>
  </si>
  <si>
    <t>17:17:55</t>
  </si>
  <si>
    <t>17:17:57</t>
  </si>
  <si>
    <t>17:18:00</t>
  </si>
  <si>
    <t>17:18:03</t>
  </si>
  <si>
    <t>17:18:07</t>
  </si>
  <si>
    <t>17:18:53</t>
  </si>
  <si>
    <t>11:25:05</t>
  </si>
  <si>
    <t>11:25:06</t>
  </si>
  <si>
    <t>11:25:09</t>
  </si>
  <si>
    <t>07:10:15</t>
  </si>
  <si>
    <t>07:10:18</t>
  </si>
  <si>
    <t>07:10:19</t>
  </si>
  <si>
    <t>07:10:20</t>
  </si>
  <si>
    <t>07:10:23</t>
  </si>
  <si>
    <t>11:33:02</t>
  </si>
  <si>
    <t>11:33:05</t>
  </si>
  <si>
    <t>14:33:59</t>
  </si>
  <si>
    <t>12:41:45</t>
  </si>
  <si>
    <t>07:06:45</t>
  </si>
  <si>
    <t>20:20:33</t>
  </si>
  <si>
    <t>20:20:38</t>
  </si>
  <si>
    <t>20:20:42</t>
  </si>
  <si>
    <t>20:20:47</t>
  </si>
  <si>
    <t>14:34:38</t>
  </si>
  <si>
    <t>07:16:11</t>
  </si>
  <si>
    <t>07:16:13</t>
  </si>
  <si>
    <t>07:16:16</t>
  </si>
  <si>
    <t>20:13:09</t>
  </si>
  <si>
    <t>20:16:23</t>
  </si>
  <si>
    <t>20:19:30</t>
  </si>
  <si>
    <t>20:19:36</t>
  </si>
  <si>
    <t>14:32:50</t>
  </si>
  <si>
    <t>14:33:02</t>
  </si>
  <si>
    <t>21:10:13</t>
  </si>
  <si>
    <t>21:09:43</t>
  </si>
  <si>
    <t>Punching Status</t>
  </si>
  <si>
    <t>BA Status</t>
  </si>
  <si>
    <t>Welding Status</t>
  </si>
  <si>
    <t>SCR-500-80-30-FL-12-W-UNV-DP-1-DF-FW(6)</t>
  </si>
  <si>
    <t>13:27:24</t>
  </si>
  <si>
    <t>SCR-500-80-30-FL-8-W-UNV-DP-1-DF-FW(6)</t>
  </si>
  <si>
    <t>13:27:26</t>
  </si>
  <si>
    <t>SCR-500-80-30-FL-6-W-UNV-DP-1-DF-FW(6)</t>
  </si>
  <si>
    <t>13:27:28</t>
  </si>
  <si>
    <t>15:10:02</t>
  </si>
  <si>
    <t>15:10:11</t>
  </si>
  <si>
    <t>15:10:03</t>
  </si>
  <si>
    <t>15:10:04</t>
  </si>
  <si>
    <t>15:10:05</t>
  </si>
  <si>
    <t>20</t>
  </si>
  <si>
    <t>15:10:08</t>
  </si>
  <si>
    <t>21</t>
  </si>
  <si>
    <t>15:10:06</t>
  </si>
  <si>
    <t>22</t>
  </si>
  <si>
    <t>15:10:07</t>
  </si>
  <si>
    <t>24</t>
  </si>
  <si>
    <t>07:18:28</t>
  </si>
  <si>
    <t>08:43:04</t>
  </si>
  <si>
    <t>08:43:23</t>
  </si>
  <si>
    <t>08:49:33</t>
  </si>
  <si>
    <t>08:49:35</t>
  </si>
  <si>
    <t>08:49:36</t>
  </si>
  <si>
    <t>08:49:39</t>
  </si>
  <si>
    <t>08:49:41</t>
  </si>
  <si>
    <t>09:47:02</t>
  </si>
  <si>
    <t>10:34:36</t>
  </si>
  <si>
    <t>08:10:24</t>
  </si>
  <si>
    <t>08:42:29</t>
  </si>
  <si>
    <t>08:42:33</t>
  </si>
  <si>
    <t>08:42:37</t>
  </si>
  <si>
    <t>08:42:41</t>
  </si>
  <si>
    <t>08:42:46</t>
  </si>
  <si>
    <t>10:35:07</t>
  </si>
  <si>
    <t>09:46:27</t>
  </si>
  <si>
    <t>10:35:24</t>
  </si>
  <si>
    <t>10:35:27</t>
  </si>
  <si>
    <t>10:35:30</t>
  </si>
  <si>
    <t>10:44:13</t>
  </si>
  <si>
    <t>SCULPT-59'</t>
  </si>
  <si>
    <t>B3PLED-32'</t>
  </si>
  <si>
    <t>B3PLED-12'</t>
  </si>
  <si>
    <t>B3PLED-19'</t>
  </si>
  <si>
    <t>B3PLED-24'</t>
  </si>
  <si>
    <t>B3PLED-10'10"</t>
  </si>
  <si>
    <t>B3PLED-35'</t>
  </si>
  <si>
    <t>B3PLED-52'</t>
  </si>
  <si>
    <t>SCULPT-4X6</t>
  </si>
  <si>
    <t>SLMLED-12</t>
  </si>
  <si>
    <t>SKLPTP-9' 2"</t>
  </si>
  <si>
    <t>SKLPTP-8' 2"</t>
  </si>
  <si>
    <t>SKLPTP-9' 5 1/2"</t>
  </si>
  <si>
    <t>SKLPTP-11' 7 1/2"</t>
  </si>
  <si>
    <t>SKLPTP-8' 3 1/2"</t>
  </si>
  <si>
    <t>SCULPT-SCML</t>
  </si>
  <si>
    <t>SCULPT-TR75X2</t>
  </si>
  <si>
    <t>B2LED-9' 0"</t>
  </si>
  <si>
    <t>B6LED-10'</t>
  </si>
  <si>
    <t>B6LED-6'</t>
  </si>
  <si>
    <t>B6LED-11'</t>
  </si>
  <si>
    <t>SCULPT-2X6</t>
  </si>
  <si>
    <t>B4PLED-26</t>
  </si>
  <si>
    <t>B2LED-5'</t>
  </si>
  <si>
    <t>B3PLED-12'10"</t>
  </si>
  <si>
    <t>B3PLED-6'6 7/8"</t>
  </si>
  <si>
    <t>B3PLED-18'8 15/16"</t>
  </si>
  <si>
    <t>B3LED-7</t>
  </si>
  <si>
    <t>B3LED-11</t>
  </si>
  <si>
    <t>B3LED-22</t>
  </si>
  <si>
    <t>B6PLED-9'</t>
  </si>
  <si>
    <t>B6PLED-11'</t>
  </si>
  <si>
    <t>B6LED-6</t>
  </si>
  <si>
    <t>ARCLED-8'</t>
  </si>
  <si>
    <t>B2LED-18</t>
  </si>
  <si>
    <t>SCULPT-2X10</t>
  </si>
  <si>
    <t>SCULPT-2X8</t>
  </si>
  <si>
    <t>AIRLED-8'</t>
  </si>
  <si>
    <t>SCULPT-K(3X3)</t>
  </si>
  <si>
    <t>SKLPTP-6' 6"</t>
  </si>
  <si>
    <t>SKLPTP-13'</t>
  </si>
  <si>
    <t>SKLPTP-15' 6"</t>
  </si>
  <si>
    <t>SKLPTP-23'</t>
  </si>
  <si>
    <t>SCULPT-24' 6"</t>
  </si>
  <si>
    <t>SCULPT-16'</t>
  </si>
  <si>
    <t>B3PLED-13'</t>
  </si>
  <si>
    <t>B3PLED-15'</t>
  </si>
  <si>
    <t>B3PLED-28'</t>
  </si>
  <si>
    <t>B2LED-32'</t>
  </si>
  <si>
    <t>GRAZE-24</t>
  </si>
  <si>
    <t>GRAZE-21</t>
  </si>
  <si>
    <t>B2SLED-4</t>
  </si>
  <si>
    <t>B2SLED-26</t>
  </si>
  <si>
    <t>B2SLED-4' 6 1/2"</t>
  </si>
  <si>
    <t>B3PLED-40'2 1/8"</t>
  </si>
  <si>
    <t>B3PLED-29'7 1/16"</t>
  </si>
  <si>
    <t>B3PLED-10' 2"</t>
  </si>
  <si>
    <t>B3PLED-10'</t>
  </si>
  <si>
    <t>B3PLED-10'1 1/2"</t>
  </si>
  <si>
    <t>B3PLED-10'1 3/4"</t>
  </si>
  <si>
    <t>B3PLED-21'8 11/16"</t>
  </si>
  <si>
    <t>B3PLED-22' 2"</t>
  </si>
  <si>
    <t>B3PLED-32'1 1/16"</t>
  </si>
  <si>
    <t>B3PLED-9'10 3/4"</t>
  </si>
  <si>
    <t>B3PLED-9'5 3/4"</t>
  </si>
  <si>
    <t>GRAZE-2'</t>
  </si>
  <si>
    <t>SCULPT-35'5"</t>
  </si>
  <si>
    <t>F4-16'2"X18'7"-L SHAPE</t>
  </si>
  <si>
    <t>B4LED-16'</t>
  </si>
  <si>
    <t>B2LED-9'</t>
  </si>
  <si>
    <t>B2LED-11'</t>
  </si>
  <si>
    <t>STENCL-120'</t>
  </si>
  <si>
    <t>STENCL-21'</t>
  </si>
  <si>
    <t>STENCL-84'</t>
  </si>
  <si>
    <t>SCDI-750-500-90-35-SO-FL-8-W-UNV-DP-1-CA(60)</t>
  </si>
  <si>
    <t>SCDI-750-500-90-35-SO-FL-6-W-UNV-DP-1-CA(60)</t>
  </si>
  <si>
    <t>B-6'</t>
  </si>
  <si>
    <t>D-6'</t>
  </si>
  <si>
    <t>K-20'</t>
  </si>
  <si>
    <t>B4LED-19' 9"</t>
  </si>
  <si>
    <t>WB4LED-9' 1/4"</t>
  </si>
  <si>
    <t>WB4LED-16' 4"</t>
  </si>
  <si>
    <t>B2SLED-8</t>
  </si>
  <si>
    <t>B2SLED-10</t>
  </si>
  <si>
    <t>B2SLED-17</t>
  </si>
  <si>
    <t>DAYCLED-22</t>
  </si>
  <si>
    <t>DAYCLED-14</t>
  </si>
  <si>
    <t>DAYCLED-24</t>
  </si>
  <si>
    <t>B3PLED-10' 3/4"</t>
  </si>
  <si>
    <t>B3PLED-22'6 9/16"</t>
  </si>
  <si>
    <t>B3PLED-19'6 1/4"</t>
  </si>
  <si>
    <t>B3PLED-22'3 13/16"</t>
  </si>
  <si>
    <t>B3PLED-18'8 5/8"</t>
  </si>
  <si>
    <t>B3PLED-19'6 3/8"</t>
  </si>
  <si>
    <t>B3PLED-7'2 1/8"</t>
  </si>
  <si>
    <t>B2SLED-25</t>
  </si>
  <si>
    <t>B2SLED-36</t>
  </si>
  <si>
    <t>B2SLED-27</t>
  </si>
  <si>
    <t>B2LED-9</t>
  </si>
  <si>
    <t>CONFIG</t>
  </si>
  <si>
    <t>SCULPT-58'</t>
  </si>
  <si>
    <t>SCULPT-135'</t>
  </si>
  <si>
    <t>B3SLED-10</t>
  </si>
  <si>
    <t>B3SLED-5</t>
  </si>
  <si>
    <t>SCULPT-28'</t>
  </si>
  <si>
    <t>SL2LED-4</t>
  </si>
  <si>
    <t>SL2LED-12</t>
  </si>
  <si>
    <t>PRMLED-6</t>
  </si>
  <si>
    <t>SKETCH-AL(28' 1 1/4")</t>
  </si>
  <si>
    <t>SKETCH-AL(19' 9 1/4")</t>
  </si>
  <si>
    <t>GRAZE-9'</t>
  </si>
  <si>
    <t>GRAZE-12'</t>
  </si>
  <si>
    <t>GRAZE-13'</t>
  </si>
  <si>
    <t>GRAZE-14'</t>
  </si>
  <si>
    <t>CUBLED-16</t>
  </si>
  <si>
    <t>CUBLED-8</t>
  </si>
  <si>
    <t>For Axis _x001E_Lines: 5-6-13-14 Must be ready for 01/04 - Contractor installing 01/06</t>
  </si>
  <si>
    <t>MEETING ROOM 4</t>
  </si>
  <si>
    <t>STSFF-SO(16-400)-80-35-AL(2)+AT(2)-MKL(10)-80-35-W-BLK-BLK-UNV-MD-1-SBS-C(REMOTE ENLIGHTED INTEGRAL SENSOR)</t>
  </si>
  <si>
    <t>SCD-500-80-35-2M-4'0"-W-UNV-DP-1-CA(48)</t>
  </si>
  <si>
    <t>F4-4' GYP</t>
  </si>
  <si>
    <t>F4-2X6'</t>
  </si>
  <si>
    <t>SCDPAT-REC-90(4)-500-80-35-2M-16'0"-NL-W-UNV-DP-1-CT9(36)</t>
  </si>
  <si>
    <t>F4-4X14'</t>
  </si>
  <si>
    <t>SCDPAT-REC-90(4)-500-80-35-2M-36'0"-NL-W-UNV-DP-1-CT9(36)</t>
  </si>
  <si>
    <t>F4-6X12'</t>
  </si>
  <si>
    <t>F4-6X16'</t>
  </si>
  <si>
    <t>SCDPAT-REC-90(4)-500-80-35-2M-44'0"-NL-W-UNV-DP-1-CT9(36)</t>
  </si>
  <si>
    <t>F33</t>
  </si>
  <si>
    <t>BBRLED-400-80-35-RG-4-BLK-UNV-DP-1-D</t>
  </si>
  <si>
    <t>L02-3'</t>
  </si>
  <si>
    <t>CCH-SL-1100-80-35-CL(3)-W-UNV-DP-1-C</t>
  </si>
  <si>
    <t>L02-4'</t>
  </si>
  <si>
    <t>CCH-SL-1100-80-35-CL(4)-W-UNV-DP-1-C</t>
  </si>
  <si>
    <t>L02-6'</t>
  </si>
  <si>
    <t>CCH-SL-1100-80-35-CL(6)-W-UNV-DP-1-C</t>
  </si>
  <si>
    <t>L02-7'</t>
  </si>
  <si>
    <t>CCH-SL-1100-80-35-CL(7)-W-UNV-DP-1-C</t>
  </si>
  <si>
    <t>L02-8'</t>
  </si>
  <si>
    <t>CCH-SL-1100-80-35-CL(8)-W-UNV-DP-1-C</t>
  </si>
  <si>
    <t>L02-9'</t>
  </si>
  <si>
    <t>CCH-SL-1100-80-35-CL(9)-W-UNV-DP-1-C</t>
  </si>
  <si>
    <t>L02-10'</t>
  </si>
  <si>
    <t>CCH-SL-1100-80-35-CL(10)-W-UNV-DP-1-C</t>
  </si>
  <si>
    <t>L02-12'</t>
  </si>
  <si>
    <t>CCH-SL-1100-80-35-CL(12)-W-UNV-DP-1-C</t>
  </si>
  <si>
    <t>L02-14'</t>
  </si>
  <si>
    <t>CCH-SL-1100-80-35-CL(14)-W-UNV-DP-1-C</t>
  </si>
  <si>
    <t>L02-16'</t>
  </si>
  <si>
    <t>CCH-SL-1100-80-35-CL(16)-W-UNV-DP-1-C</t>
  </si>
  <si>
    <t>L02-20'</t>
  </si>
  <si>
    <t>CCH-SL-1100-80-35-CL(20)-W-UNV-DP-1-C</t>
  </si>
  <si>
    <t>L02-22'</t>
  </si>
  <si>
    <t>CCH-SL-1100-80-35-CL(22)-W-UNV-DP-1-C</t>
  </si>
  <si>
    <t>L02-23'</t>
  </si>
  <si>
    <t>CCH-SL-1100-80-35-CL(23)-W-UNV-DP-1-C</t>
  </si>
  <si>
    <t>CCH-SL-1100-80-35-CL(24)-W-UNV-DP-1-C</t>
  </si>
  <si>
    <t>L02-26'</t>
  </si>
  <si>
    <t>CCH-SL-1100-80-35-CL(26)-W-UNV-DP-1-C</t>
  </si>
  <si>
    <t>L02-27'</t>
  </si>
  <si>
    <t>CCH-SL-1100-80-35-CL(27)-W-UNV-DP-1-C</t>
  </si>
  <si>
    <t>L02-28'</t>
  </si>
  <si>
    <t>CCH-SL-1100-80-35-CL(28)-W-UNV-DP-1-C</t>
  </si>
  <si>
    <t>L02-30'</t>
  </si>
  <si>
    <t>CCH-SL-1100-80-35-CL(30)-W-UNV-DP-1-C</t>
  </si>
  <si>
    <t>L02-31'</t>
  </si>
  <si>
    <t>CCH-SL-1100-80-35-CL(31)-W-UNV-DP-1-C</t>
  </si>
  <si>
    <t>L02-32'</t>
  </si>
  <si>
    <t>CCH-SL-1100-80-35-CL(32)-W-UNV-DP-1-C</t>
  </si>
  <si>
    <t>L02-34'</t>
  </si>
  <si>
    <t>CCH-SL-1100-80-35-CL(34)-W-UNV-DP-1-C</t>
  </si>
  <si>
    <t>L02-38'</t>
  </si>
  <si>
    <t>CCH-SL-1100-80-35-CL(38)-W-UNV-DP-1-C</t>
  </si>
  <si>
    <t>L02-39'</t>
  </si>
  <si>
    <t>CCH-SL-1100-80-35-CL(39)-W-UNV-DP-1-C</t>
  </si>
  <si>
    <t>L02-40'</t>
  </si>
  <si>
    <t>CCH-SL-1100-80-35-CL(40)-W-UNV-DP-1-C</t>
  </si>
  <si>
    <t>L02-42'</t>
  </si>
  <si>
    <t>CCH-SL-1100-80-35-CL(42)-W-UNV-DP-1-C</t>
  </si>
  <si>
    <t>L02-43'</t>
  </si>
  <si>
    <t>CCH-SL-1100-80-35-CL(43)-W-UNV-DP-1-C</t>
  </si>
  <si>
    <t>L02-44'</t>
  </si>
  <si>
    <t>CCH-SL-1100-80-35-CL(44)-W-UNV-DP-1-C</t>
  </si>
  <si>
    <t>L02-47'</t>
  </si>
  <si>
    <t>CCH-SL-1100-80-35-CL(47)-W-UNV-DP-1-C</t>
  </si>
  <si>
    <t>L02-48'</t>
  </si>
  <si>
    <t>CCH-SL-1100-80-35-CL(48)-W-UNV-DP-1-C</t>
  </si>
  <si>
    <t>L02-50'</t>
  </si>
  <si>
    <t>CCH-SL-1100-80-35-CL(50)-W-UNV-DP-1-C</t>
  </si>
  <si>
    <t>L02-55'</t>
  </si>
  <si>
    <t>CCH-SL-1100-80-35-CL(55)-W-UNV-DP-1-C</t>
  </si>
  <si>
    <t>CCH-SL-1100-80-35-CL(56)-W-UNV-DP-1-C</t>
  </si>
  <si>
    <t>L02-60'</t>
  </si>
  <si>
    <t>CCH-SL-1100-80-35-CL(60)-W-UNV-DP-1-C</t>
  </si>
  <si>
    <t>L02-67'</t>
  </si>
  <si>
    <t>CCH-SL-1100-80-35-CL(67)-W-UNV-DP-1-C</t>
  </si>
  <si>
    <t>L02-86'</t>
  </si>
  <si>
    <t>CCH-SL-1100-80-35-CL(86)-W-UNV-DP-1-C</t>
  </si>
  <si>
    <t>L02-88'</t>
  </si>
  <si>
    <t>CCH-SL-1100-80-35-CL(88)-W-UNV-DP-1-C</t>
  </si>
  <si>
    <t>L02-94'</t>
  </si>
  <si>
    <t>CCH-SL-1100-80-35-CL(94)-W-UNV-DP-2-C</t>
  </si>
  <si>
    <t>L02-95'</t>
  </si>
  <si>
    <t>CCH-SL-1100-80-35-CL(95)-W-UNV-DP-2-C</t>
  </si>
  <si>
    <t>L02-102'</t>
  </si>
  <si>
    <t>CCH-SL-1100-80-35-CL(102)-W-UNV-DP-2-C</t>
  </si>
  <si>
    <t>L02-104'</t>
  </si>
  <si>
    <t>CCH-SL-1100-80-35-CL(104)-W-UNV-DP-2-C</t>
  </si>
  <si>
    <t>L02-111'</t>
  </si>
  <si>
    <t>CCH-SL-1100-80-35-CL(111)-W-UNV-DP-2-C</t>
  </si>
  <si>
    <t>L02-114'</t>
  </si>
  <si>
    <t>CCH-SL-1100-80-35-CL(114)-W-UNV-DP-2-C</t>
  </si>
  <si>
    <t>L02-120'</t>
  </si>
  <si>
    <t>CCH-SL-1100-80-35-CL(120)-W-UNV-DP-2-C</t>
  </si>
  <si>
    <t>BMRLED-800-90-35-FL-3-W-277-DP-1-TG9</t>
  </si>
  <si>
    <t>BMRLEDPAT-OPI-90-400-90-35-SO-FL-18-NL-W-277-DP-1-D</t>
  </si>
  <si>
    <t>BMDLED-800-90-35-SO-6-W-277-DP-1-CA(36")</t>
  </si>
  <si>
    <t>F12 - REPLACE</t>
  </si>
  <si>
    <t>DIALED-22-4000-80-35-VL-W-UNV-DP-1-TB15-CP</t>
  </si>
  <si>
    <t>F3G</t>
  </si>
  <si>
    <t>SCR-500-80-35-2M-2X8-W-UNV-DP-1-MFTB9-CP</t>
  </si>
  <si>
    <t>F17B</t>
  </si>
  <si>
    <t>SCR-500-90-35-FL-PN60X4-W-UNV-DP-1-MFTG9-CP</t>
  </si>
  <si>
    <t>BMDLED-750-80-35-SO-4-W-UNV-DP-1-CA(36")</t>
  </si>
  <si>
    <t>MUST SHIP LATEST - JANUARY 4TH - (eta: led tape: Jan 3rd)_x001E_LINE: 15 - MUST SHIP DEC 27TH_x001E__x001E__x001E_ALL REMAINING SHIPMENTS MUST GO NEXT DAY AIR/FASTEST POSSIBLE DELIVERY WHERE POSSIBLE AT AXIS EXPENSE PER BIRAN WOLFE</t>
  </si>
  <si>
    <t>SCS-500-90-35-FL-K(4X4)-W-UNV-DP-1-SC</t>
  </si>
  <si>
    <t>B6W-S-NO-4-NL-T8-2-2-AP-277-ERS-1-D</t>
  </si>
  <si>
    <t>Fixture SOLEIL</t>
  </si>
  <si>
    <t>SOL-VL-0/100-4-T5-2-AP-277-D(MARK7)-1-SA(24)</t>
  </si>
  <si>
    <t>SOL-VL-0/100-4-T5-2-AP-277-D(MARK7)-1-SA(24)-DOS(1)</t>
  </si>
  <si>
    <t>L01-4'</t>
  </si>
  <si>
    <t>BRLED-500-80-35-FL-4'-W-UNV-DP-1-DF</t>
  </si>
  <si>
    <t>L04-16'</t>
  </si>
  <si>
    <t>BRLED-500-80-35-FL-16'-W-UNV-DP-1-DF</t>
  </si>
  <si>
    <t>L04-11'</t>
  </si>
  <si>
    <t>BRLED-500-80-35-FL-11'-W-UNV-DP-1-DF</t>
  </si>
  <si>
    <t>L04-8'</t>
  </si>
  <si>
    <t>BRLED-500-80-35-FL-8'-W-UNV-DP-1-DF</t>
  </si>
  <si>
    <t>GPSLED</t>
  </si>
  <si>
    <t>12/31/2018 Total</t>
  </si>
  <si>
    <t>1/2/2019 Total</t>
  </si>
  <si>
    <t>1/3/2019 Total</t>
  </si>
  <si>
    <t>Punching Required</t>
  </si>
  <si>
    <t>Housing Required</t>
  </si>
  <si>
    <t>1/4/2019 Total</t>
  </si>
  <si>
    <t>1/7/2019 Total</t>
  </si>
  <si>
    <t>STFD-DML(150-600)-80-35-AH(24)+AY(8)-W-120-MD-2-CT15(36)-RC-B4(BSL10LST)-C(REMOTE BATTERIES)</t>
  </si>
  <si>
    <t>12:00:38</t>
  </si>
  <si>
    <t>08:13:21</t>
  </si>
  <si>
    <t>11:57:38</t>
  </si>
  <si>
    <t>11:58:46</t>
  </si>
  <si>
    <t>11:59:00</t>
  </si>
  <si>
    <t>11:56:26</t>
  </si>
  <si>
    <t>11:53:39</t>
  </si>
  <si>
    <t>11:53:46</t>
  </si>
  <si>
    <t>11:59:16</t>
  </si>
  <si>
    <t>12:00:11</t>
  </si>
  <si>
    <t>10:23:57</t>
  </si>
  <si>
    <t>10:24:01</t>
  </si>
  <si>
    <t>10:24:05</t>
  </si>
  <si>
    <t>10:24:08</t>
  </si>
  <si>
    <t>10:24:11</t>
  </si>
  <si>
    <t>10:24:14</t>
  </si>
  <si>
    <t>10:24:18</t>
  </si>
  <si>
    <t>10:24:32</t>
  </si>
  <si>
    <t>10:08:11</t>
  </si>
  <si>
    <t>10:08:12</t>
  </si>
  <si>
    <t>10:08:14</t>
  </si>
  <si>
    <t>10:08:15</t>
  </si>
  <si>
    <t>10:08:16</t>
  </si>
  <si>
    <t>10:08:18</t>
  </si>
  <si>
    <t>10:08:20</t>
  </si>
  <si>
    <t>10:08:23</t>
  </si>
  <si>
    <t>12:51:47</t>
  </si>
  <si>
    <t>12:51:52</t>
  </si>
  <si>
    <t>11:03:12</t>
  </si>
  <si>
    <t>09:54:06</t>
  </si>
  <si>
    <t>09:54:10</t>
  </si>
  <si>
    <t>09:54:16</t>
  </si>
  <si>
    <t>07:43:05</t>
  </si>
  <si>
    <t>12:39:00</t>
  </si>
  <si>
    <t>12:39:02</t>
  </si>
  <si>
    <t>12:39:05</t>
  </si>
  <si>
    <t>11:10:34</t>
  </si>
  <si>
    <t>11:10:39</t>
  </si>
  <si>
    <t>08:38:47</t>
  </si>
  <si>
    <t>10:52:10</t>
  </si>
  <si>
    <t>10:52:13</t>
  </si>
  <si>
    <t>WALED-24</t>
  </si>
  <si>
    <t>B4PLED-100"</t>
  </si>
  <si>
    <t>08:54:29</t>
  </si>
  <si>
    <t>08:54:34</t>
  </si>
  <si>
    <t>BRLED-600-90-30-FL-5' 5 15/32"-W-UNV-DP-1-DF-C(DF OUTSIDE &amp; TB9 INSIDE)</t>
  </si>
  <si>
    <t>B2LED-5.5</t>
  </si>
  <si>
    <t>FF-60'</t>
  </si>
  <si>
    <t>SLMLED-4'</t>
  </si>
  <si>
    <t>WWPRFK-2</t>
  </si>
  <si>
    <t>ZEN-46</t>
  </si>
  <si>
    <t>GRAZE-12</t>
  </si>
  <si>
    <t>B4LED-6'0"</t>
  </si>
  <si>
    <t>SLMLED-32'</t>
  </si>
  <si>
    <t>SCULPT-34'</t>
  </si>
  <si>
    <t>BRLED-1000-80-30-FL-4-W-120-DP-1-TG9</t>
  </si>
  <si>
    <t>BRLED-1000-80-30-FL-6-W-120-DP-1-TG9</t>
  </si>
  <si>
    <t>BRLED-1000-80-30-FL-8-W-120-DP-1-TG9</t>
  </si>
  <si>
    <t>BRLED-1000-80-30-FL-10-W-120-DP-1-TG9</t>
  </si>
  <si>
    <t>BRLED-1000-80-30-FL-13'7"-W-120-DP-1-DB</t>
  </si>
  <si>
    <t>B2LED-13'7"</t>
  </si>
  <si>
    <t>F1-13'7"</t>
  </si>
  <si>
    <t>BRLED-1000-80-30-FL-14-W-120-DP-1-DB</t>
  </si>
  <si>
    <t>B3LED-123 1/2"</t>
  </si>
  <si>
    <t>B3LED-123 3/8"</t>
  </si>
  <si>
    <t>B2SLED-12'</t>
  </si>
  <si>
    <t>DIALED-22-3000-90-35-VL-W-UNV-DP-1-TB9</t>
  </si>
  <si>
    <t>DIALED-22-3000-90-35-VL-W-UNV-DP-1-TB9-B1(BSL10LST)</t>
  </si>
  <si>
    <t>L6E</t>
  </si>
  <si>
    <t>SCULPT-6X8</t>
  </si>
  <si>
    <t>WB4LED- 4' 0"</t>
  </si>
  <si>
    <t>CUBLED-4</t>
  </si>
  <si>
    <t>CUBLED-20</t>
  </si>
  <si>
    <t>SKLPTP-10'6"</t>
  </si>
  <si>
    <t>SKLPTP-10'9"</t>
  </si>
  <si>
    <t>B3LED-6'0"</t>
  </si>
  <si>
    <t>SCULPT-PN60X4</t>
  </si>
  <si>
    <t>EDGE2-8</t>
  </si>
  <si>
    <t>EDGE2-6</t>
  </si>
  <si>
    <t>EDGE2-4</t>
  </si>
  <si>
    <t>TWGLED-4</t>
  </si>
  <si>
    <t>TWGLED-6</t>
  </si>
  <si>
    <t>TWGLED-8</t>
  </si>
  <si>
    <t>WB4LED-8' 0"</t>
  </si>
  <si>
    <t>B2SLED-50</t>
  </si>
  <si>
    <t>B2SLED-22</t>
  </si>
  <si>
    <t>B2SLED-21</t>
  </si>
  <si>
    <t>B2SLED-20</t>
  </si>
  <si>
    <t>BEAM4-20</t>
  </si>
  <si>
    <t>13:42:03</t>
  </si>
  <si>
    <t>13:42:09</t>
  </si>
  <si>
    <t>WB4LED-5</t>
  </si>
  <si>
    <t>17:39:48</t>
  </si>
  <si>
    <t>22:18:46</t>
  </si>
  <si>
    <t>22:18:54</t>
  </si>
  <si>
    <t>01:00:57</t>
  </si>
  <si>
    <t>22:23:10</t>
  </si>
  <si>
    <t>01:01:04</t>
  </si>
  <si>
    <t>01:01:14</t>
  </si>
  <si>
    <t>01:01:01</t>
  </si>
  <si>
    <t>22:23:21</t>
  </si>
  <si>
    <t>MINI-3</t>
  </si>
  <si>
    <t>TB2LED-8</t>
  </si>
  <si>
    <t>PRMLED-2</t>
  </si>
  <si>
    <t>17:44:57</t>
  </si>
  <si>
    <t>17:41:28</t>
  </si>
  <si>
    <t>17:41:20</t>
  </si>
  <si>
    <t>SCULPT-30</t>
  </si>
  <si>
    <t>SCULPT-34</t>
  </si>
  <si>
    <t>B3LED-35</t>
  </si>
  <si>
    <t>B3LED-60</t>
  </si>
  <si>
    <t>B3LED-59</t>
  </si>
  <si>
    <t>B3LED-20</t>
  </si>
  <si>
    <t>14:47:30</t>
  </si>
  <si>
    <t>WWPRFK-8</t>
  </si>
  <si>
    <t>02:06:04</t>
  </si>
  <si>
    <t>02:06:08</t>
  </si>
  <si>
    <t>02:06:10</t>
  </si>
  <si>
    <t>02:06:11</t>
  </si>
  <si>
    <t>02:06:12</t>
  </si>
  <si>
    <t>02:06:13</t>
  </si>
  <si>
    <t>02:06:15</t>
  </si>
  <si>
    <t>02:06:20</t>
  </si>
  <si>
    <t>BBRLED-600-90-35-ASO-8-W-120-DP-1-ST-FW(6)</t>
  </si>
  <si>
    <t>BBRLED-600-90-35-ASO-6-W-120-DP-1-ST-FW(6)</t>
  </si>
  <si>
    <t>BBRLED-600-90-35-ASO-4-W-120-DP-1-ST-FW(6)</t>
  </si>
  <si>
    <t>BBRLED-600-90-35-ASO-20-W-120-DP-1-ST-FW(6)</t>
  </si>
  <si>
    <t>02:15:25</t>
  </si>
  <si>
    <t>02:15:26</t>
  </si>
  <si>
    <t>02:15:27</t>
  </si>
  <si>
    <t>02:15:32</t>
  </si>
  <si>
    <t>02:15:35</t>
  </si>
  <si>
    <t>02:15:39</t>
  </si>
  <si>
    <t>02:15:37</t>
  </si>
  <si>
    <t>02:15:41</t>
  </si>
  <si>
    <t>02:15:46</t>
  </si>
  <si>
    <t>02:15:55</t>
  </si>
  <si>
    <t>02:15:48</t>
  </si>
  <si>
    <t>B3LED-12' 0"</t>
  </si>
  <si>
    <t>TEKLED-4</t>
  </si>
  <si>
    <t>DIA-24</t>
  </si>
  <si>
    <t>DIA-DIA</t>
  </si>
  <si>
    <t>AULED-22-4000-80-35-SO-W-UNV-DP-1-TG9</t>
  </si>
  <si>
    <t>V4</t>
  </si>
  <si>
    <t>ED2WD</t>
  </si>
  <si>
    <t>1/8/2019 Total</t>
  </si>
  <si>
    <t>1/9/2019 Total</t>
  </si>
  <si>
    <t>1/10/2019 Total</t>
  </si>
  <si>
    <t>SP18189(2)-TB2DILEDPAT-ASO-120°(9)-"Y"(3)-500-350-80-30-SL-SO-56'-NL-W-120-DP-2-CA(60)</t>
  </si>
  <si>
    <t>SP18189(2)-TB2DILEDPAT-ASO-120°(10)-"Y"(4)-500-350-80-30-SL-SO-68'-NL-W-120-DP-2-CA(60)</t>
  </si>
  <si>
    <t>SP18189(2)-TB2DILEDPAT-ASO-120°(10)-"Y"(4)-500-350-80-30-SL-SO-72'-NL-W-120-DP-2-CA(60)</t>
  </si>
  <si>
    <t>SP18189(2)-TB2DILEDPAT-ASO-120°(14)-"Y"(8)-500-350-80-30-SL-SO-124'-NL-W-120-DP-2-CA(60)</t>
  </si>
  <si>
    <t>11:14:39</t>
  </si>
  <si>
    <t>11:14:44</t>
  </si>
  <si>
    <t>09:34:37</t>
  </si>
  <si>
    <t>09:22:08</t>
  </si>
  <si>
    <t>11:28:54</t>
  </si>
  <si>
    <t>10:33:29</t>
  </si>
  <si>
    <t>10:33:38</t>
  </si>
  <si>
    <t>10:33:48</t>
  </si>
  <si>
    <t>10:40:27</t>
  </si>
  <si>
    <t>11:34:29</t>
  </si>
  <si>
    <t>11:34:31</t>
  </si>
  <si>
    <t>11:34:32</t>
  </si>
  <si>
    <t>11:34:33</t>
  </si>
  <si>
    <t>11:34:37</t>
  </si>
  <si>
    <t>10:45:03</t>
  </si>
  <si>
    <t>10:37:42</t>
  </si>
  <si>
    <t>13:53:06</t>
  </si>
  <si>
    <t>13:53:21</t>
  </si>
  <si>
    <t>13:53:30</t>
  </si>
  <si>
    <t>13:53:40</t>
  </si>
  <si>
    <t>13:53:51</t>
  </si>
  <si>
    <t>13:54:01</t>
  </si>
  <si>
    <t>11:09:26</t>
  </si>
  <si>
    <t>14:13:40</t>
  </si>
  <si>
    <t>11:07:03</t>
  </si>
  <si>
    <t>11:07:04</t>
  </si>
  <si>
    <t>11:07:06</t>
  </si>
  <si>
    <t>13:55:33</t>
  </si>
  <si>
    <t>12:44:46</t>
  </si>
  <si>
    <t>12:44:49</t>
  </si>
  <si>
    <t>12:44:51</t>
  </si>
  <si>
    <t>12:44:52</t>
  </si>
  <si>
    <t>12:44:54</t>
  </si>
  <si>
    <t>12:44:55</t>
  </si>
  <si>
    <t>12:44:57</t>
  </si>
  <si>
    <t>12:44:58</t>
  </si>
  <si>
    <t>12:45:00</t>
  </si>
  <si>
    <t>12:45:03</t>
  </si>
  <si>
    <t>L4-20EM/B/B</t>
  </si>
  <si>
    <t>WWPRFK-4</t>
  </si>
  <si>
    <t>BBRLED-1000-80-35-FL-3'-W-UNV-DP-1-TG15</t>
  </si>
  <si>
    <t>B4LED-3'</t>
  </si>
  <si>
    <t>R4-3'</t>
  </si>
  <si>
    <t>B2SLED-12</t>
  </si>
  <si>
    <t>B2SLED-L(12X5)</t>
  </si>
  <si>
    <t>TB2DILED-1000-615-80-35-SO-SO-48-W-UNV-DP-1-CA(48)</t>
  </si>
  <si>
    <t>TB2LED-48</t>
  </si>
  <si>
    <t>TB2DILED-1000-615-80-35-SO-SO-36-W-UNV-DP-1-CA(48)</t>
  </si>
  <si>
    <t>TB2LED-36</t>
  </si>
  <si>
    <t>C-36'</t>
  </si>
  <si>
    <t>CCL-SL-300-80-35-CL(18)-W-UNV-DP-1-C</t>
  </si>
  <si>
    <t>B6-S-NO-12-NL-T8-1S-1S-W-277-D(MARK7)-2-CT9(36)-B1(LP600)-D</t>
  </si>
  <si>
    <t>BEAM6-12</t>
  </si>
  <si>
    <t>F1A</t>
  </si>
  <si>
    <t>B6-S-NO-24-NL-T8-1S-1S-W-277-D(MARK7)-2-CT9(36)-B1(LP600)-D</t>
  </si>
  <si>
    <t>BEAM6-24</t>
  </si>
  <si>
    <t>B6-S-NO-8-NL-T8-1S-1S-W-277-D(MARK7)-2-CT9(36)-B1(LP600)-D</t>
  </si>
  <si>
    <t>BEAM6-8</t>
  </si>
  <si>
    <t>F1C</t>
  </si>
  <si>
    <t>DIALED-22-4400-80-30-VL-W-UNV-DP-1-TG9-CP</t>
  </si>
  <si>
    <t>SV</t>
  </si>
  <si>
    <t>DIALED-22-4400-80-30-VL-W-UNV-DP-1-SM</t>
  </si>
  <si>
    <t>DIALED-DIALED</t>
  </si>
  <si>
    <t>SV1</t>
  </si>
  <si>
    <t>WWPRFK-10'</t>
  </si>
  <si>
    <t>CLICK-6'0"</t>
  </si>
  <si>
    <t>ARWLED-600-80-35-S-27'-W-UNV-DP-1</t>
  </si>
  <si>
    <t>AIRLED-27'</t>
  </si>
  <si>
    <t>W27</t>
  </si>
  <si>
    <t>ARWLED-600-80-35-S-32'-W-UNV-DP-1</t>
  </si>
  <si>
    <t>AIRLED-32'</t>
  </si>
  <si>
    <t>W32</t>
  </si>
  <si>
    <t>102</t>
  </si>
  <si>
    <t>103</t>
  </si>
  <si>
    <t>104</t>
  </si>
  <si>
    <t>105</t>
  </si>
  <si>
    <t>SCULPT-88 3/4"</t>
  </si>
  <si>
    <t>SCULPT-57 15/16"</t>
  </si>
  <si>
    <t>SCULPT-97 1/2"</t>
  </si>
  <si>
    <t>SCULPT-90 1/4"</t>
  </si>
  <si>
    <t>SCULPT-71 3/16"</t>
  </si>
  <si>
    <t>SCULPT-89 5/8"</t>
  </si>
  <si>
    <t>SCULPT-96 3/8"</t>
  </si>
  <si>
    <t>SCULPT-32 5/16"</t>
  </si>
  <si>
    <t>SCULPT-87 3/8"</t>
  </si>
  <si>
    <t>SCULPT-113 7/8"</t>
  </si>
  <si>
    <t>SCULPT-95 7/8"</t>
  </si>
  <si>
    <t>SCULPT-32 11/16"</t>
  </si>
  <si>
    <t>SCULPT-86 3/4"</t>
  </si>
  <si>
    <t>SCULPT-32 3/8"</t>
  </si>
  <si>
    <t>SCULPT-32 7/8"</t>
  </si>
  <si>
    <t>SCULPT-114 1/2"</t>
  </si>
  <si>
    <t>LTLED-6'</t>
  </si>
  <si>
    <t>LTLED-8'</t>
  </si>
  <si>
    <t>GRAZE-6</t>
  </si>
  <si>
    <t>TB2LED-6'6"</t>
  </si>
  <si>
    <t>SCULPT-16'0"</t>
  </si>
  <si>
    <t>SCULPT-36'0"</t>
  </si>
  <si>
    <t>SCULPT-44'0"</t>
  </si>
  <si>
    <t>TB2LED-36'</t>
  </si>
  <si>
    <t>TB2LED-42'</t>
  </si>
  <si>
    <t>TB2LED-54'</t>
  </si>
  <si>
    <t>BMRLED-400-80-35-RG-4'-W-UNV-DP-1-TG15</t>
  </si>
  <si>
    <t>BMRLED-400-80-35-RG-4'-W-UNV-DP-1-TG15-B1(BSL310LP)</t>
  </si>
  <si>
    <t>FE-4'</t>
  </si>
  <si>
    <t>BMRLED-1000-80-35-RG-4'-W-UNV-DP-1-TG15</t>
  </si>
  <si>
    <t>BMRLED-1000-80-35-RG-4'-W-UNV-DP-1-TG15-B1(BSL310LP)</t>
  </si>
  <si>
    <t>F1E-4'</t>
  </si>
  <si>
    <t>SKPE-10003-SL 0/100-CIR-AL(7' 10 1/4")-800-80-35-SO-W-UNV-D-1-CT15(36)</t>
  </si>
  <si>
    <t>G-7'10 1/4"</t>
  </si>
  <si>
    <t>TB4LED-6</t>
  </si>
  <si>
    <t>TB4LED-12</t>
  </si>
  <si>
    <t>TB4LED-16</t>
  </si>
  <si>
    <t>ZEN-5' 0"</t>
  </si>
  <si>
    <t>SOLEIL-4</t>
  </si>
  <si>
    <t>BRLED-500-80-35-FL-8'-W-UNV-DP-1-DS-FW(6)</t>
  </si>
  <si>
    <t>F2, 8/9TH</t>
  </si>
  <si>
    <t>BRLED-500-80-35-FL-8'6"'-W-UNV-DP-1-DS-FW(6)</t>
  </si>
  <si>
    <t>B2LED-8'6"'</t>
  </si>
  <si>
    <t>F2, 8'6"/6TH</t>
  </si>
  <si>
    <t>F2, 12/6TH</t>
  </si>
  <si>
    <t>F2EC, 12/6TH</t>
  </si>
  <si>
    <t>F2, 16/6TH</t>
  </si>
  <si>
    <t>F2, 16/9TH</t>
  </si>
  <si>
    <t>F2EC, 16/6TH</t>
  </si>
  <si>
    <t>F2EC, 16/9TH</t>
  </si>
  <si>
    <t>F2EC, 18/6TH</t>
  </si>
  <si>
    <t>BRLED-500-80-35-FL-22'-W-UNV-DP-1-DS-FW(6)</t>
  </si>
  <si>
    <t>B2LED-22'</t>
  </si>
  <si>
    <t>F2, 22/9TH</t>
  </si>
  <si>
    <t>BRLED-500-80-35-FL-30'-W-UNV-DP-1-DS-FW(6)</t>
  </si>
  <si>
    <t>B2LED-30'</t>
  </si>
  <si>
    <t>F2, 30/9TH</t>
  </si>
  <si>
    <t>BRLED-500-80-35-FL-35'-W-UNV-DP-1+E(2)-DS-FW(6)</t>
  </si>
  <si>
    <t>B2LED-35'</t>
  </si>
  <si>
    <t>F2EC, 35/6TH</t>
  </si>
  <si>
    <t>BRLED-500-80-35-FL-43'-W-UNV-DP-1-DS-FW(6)</t>
  </si>
  <si>
    <t>B2LED-43'</t>
  </si>
  <si>
    <t>F2, 43/6TH</t>
  </si>
  <si>
    <t>BRLED-500-80-35-FL-8'-W-UNV-DP-1-TB15-FW(6)</t>
  </si>
  <si>
    <t>F2A, 8/8TH</t>
  </si>
  <si>
    <t>BRLED-500-80-35-FL-12'-W-UNV-DP-1-TB15-FW(6)</t>
  </si>
  <si>
    <t>F2A, 12/5TH</t>
  </si>
  <si>
    <t>BRLED-500-80-35-FL-14'-W-UNV-DP-1-TB15-FW(6)</t>
  </si>
  <si>
    <t>B2LED-14'</t>
  </si>
  <si>
    <t>F2A, 14/5TH</t>
  </si>
  <si>
    <t>BRLED-500-80-35-FL-18'-W-UNV-DP-1-TB15-FW(6)</t>
  </si>
  <si>
    <t>F2A, 18/5TH</t>
  </si>
  <si>
    <t>BRLED-500-80-35-FL-20'-W-UNV-DP-1-TB15-FW(6)</t>
  </si>
  <si>
    <t>F2A, 20/5TH</t>
  </si>
  <si>
    <t>BRLED-500-80-35-FL-24'-W-UNV-DP-1-TB15-FW(6)</t>
  </si>
  <si>
    <t>B2LED-24'</t>
  </si>
  <si>
    <t>F2A, 24/5TH</t>
  </si>
  <si>
    <t>F2A, 8/6TH</t>
  </si>
  <si>
    <t>BRLED-500-80-35-FL-10'-W-UNV-DP-1-TB15-FW(6)</t>
  </si>
  <si>
    <t>F2A, 10/9TH</t>
  </si>
  <si>
    <t>F2A, 12/6TH</t>
  </si>
  <si>
    <t>F2A, 14/6TH</t>
  </si>
  <si>
    <t>F2A, 14/9TH</t>
  </si>
  <si>
    <t>F2A, 18/6TH</t>
  </si>
  <si>
    <t>22:44:37</t>
  </si>
  <si>
    <t>22:44:41</t>
  </si>
  <si>
    <t>15:15:54</t>
  </si>
  <si>
    <t>15:15:58</t>
  </si>
  <si>
    <t>15:13:38</t>
  </si>
  <si>
    <t>01:43:58</t>
  </si>
  <si>
    <t>01:44:00</t>
  </si>
  <si>
    <t>23:16:13</t>
  </si>
  <si>
    <t>13:54:28</t>
  </si>
  <si>
    <t>13:54:31</t>
  </si>
  <si>
    <t>13:54:32</t>
  </si>
  <si>
    <t>13:54:38</t>
  </si>
  <si>
    <t>15:10:01</t>
  </si>
  <si>
    <t>13:59:34</t>
  </si>
  <si>
    <t>13:59:53</t>
  </si>
  <si>
    <t>13:59:54</t>
  </si>
  <si>
    <t>13:59:55</t>
  </si>
  <si>
    <t>14:00:00</t>
  </si>
  <si>
    <t>13:59:59</t>
  </si>
  <si>
    <t>14:00:19</t>
  </si>
  <si>
    <t>14:00:21</t>
  </si>
  <si>
    <t>14:00:22</t>
  </si>
  <si>
    <t>14:00:34</t>
  </si>
  <si>
    <t>14:00:31</t>
  </si>
  <si>
    <t>14:00:45</t>
  </si>
  <si>
    <t>14:00:47</t>
  </si>
  <si>
    <t>14:00:49</t>
  </si>
  <si>
    <t>14:00:54</t>
  </si>
  <si>
    <t>14:00:57</t>
  </si>
  <si>
    <t>14:00:58</t>
  </si>
  <si>
    <t>14:00:59</t>
  </si>
  <si>
    <t>14:01:01</t>
  </si>
  <si>
    <t>15:01:08</t>
  </si>
  <si>
    <t>07:23:55</t>
  </si>
  <si>
    <t>13:31:05</t>
  </si>
  <si>
    <t>09:03:30</t>
  </si>
  <si>
    <t>09:04:04</t>
  </si>
  <si>
    <t>09:03:31</t>
  </si>
  <si>
    <t>09:03:18</t>
  </si>
  <si>
    <t>09:03:29</t>
  </si>
  <si>
    <t>07:28:01</t>
  </si>
  <si>
    <t>07:28:03</t>
  </si>
  <si>
    <t>07:28:05</t>
  </si>
  <si>
    <t>07:28:07</t>
  </si>
  <si>
    <t>07:26:01</t>
  </si>
  <si>
    <t>07:26:02</t>
  </si>
  <si>
    <t>07:26:03</t>
  </si>
  <si>
    <t>07:26:09</t>
  </si>
  <si>
    <t>07:26:07</t>
  </si>
  <si>
    <t>07:26:12</t>
  </si>
  <si>
    <t>15:08:48</t>
  </si>
  <si>
    <t>14:01:57</t>
  </si>
  <si>
    <t>14:01:59</t>
  </si>
  <si>
    <t>17:17:52</t>
  </si>
  <si>
    <t>18:56:06</t>
  </si>
  <si>
    <t>15:01:31</t>
  </si>
  <si>
    <t>22:17:54</t>
  </si>
  <si>
    <t>22:18:00</t>
  </si>
  <si>
    <t>15:07:49</t>
  </si>
  <si>
    <t>07:18:02</t>
  </si>
  <si>
    <t>07:18:18</t>
  </si>
  <si>
    <t>07:18:19</t>
  </si>
  <si>
    <t>07:18:21</t>
  </si>
  <si>
    <t>07:18:23</t>
  </si>
  <si>
    <t>07:18:29</t>
  </si>
  <si>
    <t>20:41:39</t>
  </si>
  <si>
    <t>13:29:39</t>
  </si>
  <si>
    <t>13:29:44</t>
  </si>
  <si>
    <t>18:49:06</t>
  </si>
  <si>
    <t>15:00:28</t>
  </si>
  <si>
    <t>15:15:05</t>
  </si>
  <si>
    <t>15:15:08</t>
  </si>
  <si>
    <t>01:36:45</t>
  </si>
  <si>
    <t>01:36:48</t>
  </si>
  <si>
    <t>15:02:20</t>
  </si>
  <si>
    <t>15:01:50</t>
  </si>
  <si>
    <t>18:53:46</t>
  </si>
  <si>
    <t>14:29:51</t>
  </si>
  <si>
    <t>10:57:51</t>
  </si>
  <si>
    <t>DIA-22-VL-T5HO-3-W-UNV-ERS-2-TB9</t>
  </si>
  <si>
    <t>DIA-22</t>
  </si>
  <si>
    <t>CK</t>
  </si>
  <si>
    <t>SKFLED-22-2400-80-35-1SF-W-UNV-DP-1-TB9</t>
  </si>
  <si>
    <t>H-1"</t>
  </si>
  <si>
    <t>SKFLED-22-2400-80-35-3SF-W-UNV-DP-1-TB9</t>
  </si>
  <si>
    <t>H-3"</t>
  </si>
  <si>
    <t>SKFLED-22-2400-80-35-5SF-W-UNV-DP-1-TB9</t>
  </si>
  <si>
    <t>H-5"</t>
  </si>
  <si>
    <t>DAYFLED-11-1200-90-40-SO-W-UNV-DP-1-DF</t>
  </si>
  <si>
    <t>DAYFLED-11</t>
  </si>
  <si>
    <t>TB4DILEDPAT</t>
  </si>
  <si>
    <t>0 Total</t>
  </si>
  <si>
    <t>18 Total</t>
  </si>
  <si>
    <t>15 Total</t>
  </si>
  <si>
    <t>1/11/2019 Total</t>
  </si>
  <si>
    <t>BRLEDPAT-REC-90(4)-700-80-35-SO-FL-46'-EX-W-UNV-DP-1-D-C(7' X 16' RECTANGLE)</t>
  </si>
  <si>
    <t>SK-10003-CIR-AL(#7' 10 1/4")-700-80-35-SO-W-UNV-DP-1-DS</t>
  </si>
  <si>
    <t>SKPE-1850-SL 60/40-ARC-AL(7'10 1/4")-800-80-30-SO-C(Pantone293C)-UNV-D-1-CA(36)</t>
  </si>
  <si>
    <t>Must be ready January 11th for show on January 15th</t>
  </si>
  <si>
    <t>SCDMLO-MLB(2)-200-80-30-ST-GR-W-UNV-DP-1-CA(36)</t>
  </si>
  <si>
    <t>SCAC-AC(10)-D36-HX-D-CC-80-30-8-BLK-UNV-1-CA(60)</t>
  </si>
  <si>
    <t>TB2DLED-1000-90-35-SO-8-BLK-UNV-DP-1-CA(60)</t>
  </si>
  <si>
    <t>SCAC-AC(3)-D36-HX-D-CC-80-30-3-BLK-UNV-1-CA(60)</t>
  </si>
  <si>
    <t>ZELED-SL 65/35-750-80-40-MSO-4-W-UNV-MD-1-CA(36)</t>
  </si>
  <si>
    <t>SKFLED-22-2400-80-35-1SF-W-UNV-D-1-TB9</t>
  </si>
  <si>
    <t>SKFLED-22-2400-80-35-3SF-W-UNV-D-1-TB9</t>
  </si>
  <si>
    <t>SKFLED-22-2400-80-35-5SF-W-UNV-D-1-TB9</t>
  </si>
  <si>
    <t>SKFLED-22-2400-80-35-7SF-W-UNV-D-1-TB9</t>
  </si>
  <si>
    <t>AULED-22-4000-80-30-SO-W-UNV-DP-1-TG9-FW(6)</t>
  </si>
  <si>
    <t>AP01-16'</t>
  </si>
  <si>
    <t>SP18498(1)-BBDILED-375-875-80-35-SO-16'-W-UNV-DP-4-CT15(48)</t>
  </si>
  <si>
    <t>Lines 5/9, rel 1 - needed on-site ASAP</t>
  </si>
  <si>
    <t>AP01A-16'</t>
  </si>
  <si>
    <t>BBDILED-625-375-80-35-SO-16'-W-UNV-DP-2-CT15(48)</t>
  </si>
  <si>
    <t>ZERLED-TR-400-80-35-4-W-UNV-DP-1-TG9</t>
  </si>
  <si>
    <t>ZERLED-TR-400-80-35-8-W-UNV-DP-1-TG9</t>
  </si>
  <si>
    <t>ZERLED-TR-400-80-35-12-W-UNV-DP-1-TG9</t>
  </si>
  <si>
    <t>ZERLED-TR-400-80-35-16-W-UNV-DP-1-TG9</t>
  </si>
  <si>
    <t>ZERLED-TR-400-80-35-20-W-UNV-DP-1-TG9</t>
  </si>
  <si>
    <t>WALED-14-4000-80-35-VL-W-120-DP-1-TG15</t>
  </si>
  <si>
    <t>SP18250(2): FIXTURE MOUNTED VIA STEM</t>
  </si>
  <si>
    <t>SP18491(2)-WALED-14-4000-80-35-VL-W-120-DP-1-CA(36)</t>
  </si>
  <si>
    <t>THEY NEED ONSITE FOR JAN 7TH_x001E_Going to: West Allis WI 53227_x001E__x001E_****MUST SHIP JAN 3rd, No Buffer****-Raj</t>
  </si>
  <si>
    <t>DIALED-22-3000-90-30-VL-W-UNV-LT(LTE)-1-TG9-FW(6)</t>
  </si>
  <si>
    <t>DIALED-22-4400-80-30-VL-W-UNV-DP-1-TB15</t>
  </si>
  <si>
    <t>GPRLED-EX1W-300-90-35-RG2-13' 7 1/2"-W-UNV-DP-1-DS</t>
  </si>
  <si>
    <t>BBRLED-500-80-35-FL-4-W-120-DP-1-TB15</t>
  </si>
  <si>
    <t>BBRLED-500-80-35-FL-4-W-120-DP-1-TG15</t>
  </si>
  <si>
    <t>SL2HLED-2XSL-1250-750-80-35-SM-16'-W-UNV-DP-2-CT9(36")</t>
  </si>
  <si>
    <t>SCSPAT-OPR-90(4)-400-80-30-FL-72.83'-EX-W-UNV-DP-1-S</t>
  </si>
  <si>
    <t>BSLED-650-80-35-SO-16' 8 3/4"-W-UNV-DP-1-S</t>
  </si>
  <si>
    <t>CLKLED-650-80-30-SO-8'-W-UNV-DP-1-TG9</t>
  </si>
  <si>
    <t>SCR-500-80-30-FL-4-W-120-LT(LDE1)-1-MFTG15</t>
  </si>
  <si>
    <t>SCR-500-80-30-FL-6-W-120-LT(LDE1)-1-MFTG15</t>
  </si>
  <si>
    <t>SCR-500-80-30-FL-8-W-120-LT(LDE1)-1-MFTG15</t>
  </si>
  <si>
    <t>SCR-500-80-30-0.5M-4-W-120-LT(LDE1)-1-MFTG15</t>
  </si>
  <si>
    <t>SCR-500-80-30-0.5M-6-W-120-LT(LDE1)-1-MFTG15</t>
  </si>
  <si>
    <t>SCR-500-80-30-0.5M-8-W-120-LT(LDE1)-1-MFTG15</t>
  </si>
  <si>
    <t>SCR-500-80-30-2M-4-W-120-LT(LDE1)-1-MFTG15</t>
  </si>
  <si>
    <t>SCR-500-80-30-2M-6-W-120-LT(LDE1)-1-MFTG15</t>
  </si>
  <si>
    <t>SCR-500-80-30-2M-8-W-120-LT(LDE1)-1-MFTG15</t>
  </si>
  <si>
    <t>SCR-500-80-30-FL-4-C(BLK)-120-LT(LDE1)-1-DF</t>
  </si>
  <si>
    <t>SCR-500-80-30-0.5M-4-C(BLK)-120-LT(LDE1)-1-DF</t>
  </si>
  <si>
    <t>SCR-500-80-30-2M-4-C(BLK)-120-LT(LDE1)-1-DF</t>
  </si>
  <si>
    <t>B2SQILED-750-80-35-SL-6-W-120-DP-1-CT9(36)</t>
  </si>
  <si>
    <t>B2SQDLED-750-80-35-SO-8-W-120-DP-1-CT9(36)</t>
  </si>
  <si>
    <t>F3B-10'</t>
  </si>
  <si>
    <t>B2SQDLED-750-80-35-SO-10-W-120-DP-1-CT9(36)</t>
  </si>
  <si>
    <t>F3B-12'</t>
  </si>
  <si>
    <t>B2SQDLED-750-80-35-SO-12-W-120-DP-1-CT9(36)</t>
  </si>
  <si>
    <t>BRLED-500-80-35-FL-4-W-120-DP-1-TG9</t>
  </si>
  <si>
    <t>BRLED-500-80-35-FL-8-W-120-DP-1-TG9</t>
  </si>
  <si>
    <t>BSLED-500-80-35-SO-4-W-120-DP-1-SB9</t>
  </si>
  <si>
    <t>ZESQDI-SL 75/25-1100-90-30-SO-6-W-UNV-MD-1-CA(36)</t>
  </si>
  <si>
    <t>CLKLED-400-90-35-SO-10-W-UNV-DP-1-AC</t>
  </si>
  <si>
    <t>CLKLED-400-90-35-SO-26'6"-W-UNV-DP-1-AC</t>
  </si>
  <si>
    <t>B3</t>
  </si>
  <si>
    <t>BBDLED-750-80-30-SO-4-W-UNV-DP-1-CTS(36)</t>
  </si>
  <si>
    <t>B3E</t>
  </si>
  <si>
    <t>BBDLED-750-80-30-SO-4-W-UNV-DP-1-CTS(36)-B1(BSL10LST)</t>
  </si>
  <si>
    <t>B4</t>
  </si>
  <si>
    <t>BBDLED-1000-80-30-SO-8-W-UNV-DP-1-CTS(36)</t>
  </si>
  <si>
    <t>F-22'</t>
  </si>
  <si>
    <t>BBRLED-1000-80-30-FL-22-W-UNV-DP-1-D</t>
  </si>
  <si>
    <t>SCR-500-90-35-FL-3-W-UNV-DP-1-DS</t>
  </si>
  <si>
    <t>SKPE-10005-SL 60/40-CIR-AL(15' 8 1/2")-1300-80-30-SO-AP-120-LT(LTE)-1-CA(120)+SM</t>
  </si>
  <si>
    <t>STFD-DSO(16-400)-80-35-AX(1)-BLK-UNV-MD-1-CA(36)-RC</t>
  </si>
  <si>
    <t>ON-SITE DATE IS JAN 11TH.</t>
  </si>
  <si>
    <t>CLICK-12'</t>
  </si>
  <si>
    <t>CLKLED-700-80-35-SO-12-W-UNV-DP-1-TG9-C(PLUG &amp; DIMMER)</t>
  </si>
  <si>
    <t>Call Vince Procopio to pickup when complete</t>
  </si>
  <si>
    <t>TB4DILED-1000-500-80-35-SL-SO-3'-W-UNV-DP-1-CA(36)-C(CORD &amp; DIMMER)</t>
  </si>
  <si>
    <t>B6RLED-1000-80-35-RG-8-W-UNV-DP-1-TB15</t>
  </si>
  <si>
    <t>B6RLED-1000-80-35-RG-28-W-UNV-DP-1-TB15</t>
  </si>
  <si>
    <t>BBLED2-SL-750-500-80-27-SO-4-W-UNV-DP-1-CT9(36)</t>
  </si>
  <si>
    <t>BMRLEDPAT-REC-90-1000-90-35-SO-RG-40-NL-W-277-DP-1-DS-FW(6)</t>
  </si>
  <si>
    <t>BMRLEDPAT-ASO-87+93+93+87-1000-90-35-SO-RG-35'-NL-W-277-DP-1-DS-FW(6)</t>
  </si>
  <si>
    <t>On-site date 1/15/2019 - going to New York</t>
  </si>
  <si>
    <t>MBLED-800-80-30-S-8'-W-120-DP-1-CA(36")</t>
  </si>
  <si>
    <t>BSLED-400-80-35-SO-4-BLK-UNV-DP-1-SC</t>
  </si>
  <si>
    <t>BDLED-400-80-35-SO-8-BLK-UNV-DP-1-SA(18)</t>
  </si>
  <si>
    <t>BSLED-400-80-35-SO-8-BLK-UNV-DP-1-SC</t>
  </si>
  <si>
    <t>BDLED-400-80-35-SO-4-BLK-UNV-DP-1-SA(18)</t>
  </si>
  <si>
    <t>TB2DILEDPAT-REC-90(4)-400-500-80-35-SL-SO-36'-EX-W-UNV-DP-2-CA(36)</t>
  </si>
  <si>
    <t>please pack by Floor - for the floor designation please look in to fixture types_x001E_Produce and Ship as Scheduled</t>
  </si>
  <si>
    <t>TB2DILEDPAT-REC-90(4)-400-500-80-35-SL-SO-52'-EX-W-UNV-DP-2-CA(36)</t>
  </si>
  <si>
    <t>TB2DILEDPAT-REC-90(4)-400-500-80-35-SL-SO-56'-EX-W-UNV-DP-2-CA(36)</t>
  </si>
  <si>
    <t>TB2DILEDPAT-SQ-90(4)-400-500-80-35-SL-SO-64'-EX-W-UNV-DP-2-CA(36)</t>
  </si>
  <si>
    <t>TB2DILED-400-500-80-35-SL-SO-10-W-UNV-DP-2-CA(36)</t>
  </si>
  <si>
    <t>BRLED-500-80-35-FL-42'-W-UNV-DP-1-TB15-FW(6)</t>
  </si>
  <si>
    <t>BRLED-500-80-35-FL-42'-W-UNV-DP-1+E(3)-TB15-FW(6)</t>
  </si>
  <si>
    <t>BMRLED-600-80-35-ASO-4-W-UNV-DP-1-TB15-FW(6)</t>
  </si>
  <si>
    <t>BMRLED-600-80-35-ASO-4-W-UNV-DP-E(1)-TB15-FW(6)</t>
  </si>
  <si>
    <t>BRLED-500-80-35-FL-4'0"-W-UNV-DP-1-DS</t>
  </si>
  <si>
    <t>BBRLED-1000-90-30-FL-7'-W-120-DP-1-DS</t>
  </si>
  <si>
    <t>BBRLED-1000-90-30-FL-4'-W-120-DP-1-DS</t>
  </si>
  <si>
    <t>WALED-11-1600-80-30-VL-W-UNV-DP-1-DF</t>
  </si>
  <si>
    <t>WALED-14-6500-80-30-VL-W-UNV-DP-1-SM</t>
  </si>
  <si>
    <t>WALED-14-7700-80-30-VL-W-UNV-DP-1-SM</t>
  </si>
  <si>
    <t>SCR-500-90-40-FL-4-W-UNV-DP-1-MFTG9</t>
  </si>
  <si>
    <t>SCR-500-90-40-FL-4-W-UNV-DP-E(1)-MFTG9</t>
  </si>
  <si>
    <t>SCR-500-90-40-FL-8-W-UNV-DP-1+E(1)-MFTG9-C(4' FL LENS+4' 0.5M STEP LENS)</t>
  </si>
  <si>
    <t>SCR-500-90-40-FL-8-W-UNV-DP-1+E(1)-MFTG9-C(4' 0.5M STEP LENS+4' FL LENS)</t>
  </si>
  <si>
    <t>SCR-500-90-40-FL-8-W-UNV-DP-1-MFTG9-C(4' FL LENS+4' 2M STEP LENS)</t>
  </si>
  <si>
    <t>SCR-500-90-40-FL-2-W-UNV-DP-1-MFTG9</t>
  </si>
  <si>
    <t>SCR-500-90-40-FL-8-W-UNV-DP-1-MFTG9-C(4' FL LENS+4' 0.5M STEP LENS)</t>
  </si>
  <si>
    <t>SCR-500-90-40-0.5M-4-W-UNV-DP-1-MFTG9</t>
  </si>
  <si>
    <t>SCR-500-90-40-0.5M-4-W-UNV-DP-E(1)-MFTG9</t>
  </si>
  <si>
    <t>SCR-500-90-40-0.5M-3-W-UNV-DP-1-MFTG9</t>
  </si>
  <si>
    <t>SCR-500-90-40-0.5M-8'-W-UNV-DP-1-MFTG9-C(4' 0.5M+4' 2M STEP LENS)</t>
  </si>
  <si>
    <t>SCR-500-90-40-0.5M-8'-W-UNV-DP-1+E(1)-MFTG9-C(4' 0.5M+4' 2M STEP LENS)</t>
  </si>
  <si>
    <t>SCR-500-90-40-0.5M-8'-W-UNV-DP-1+E(1)-MFTG9</t>
  </si>
  <si>
    <t>SCR-500-90-40-2M-4-W-UNV-DP-1-MFTG9</t>
  </si>
  <si>
    <t>SCR-500-90-40-2M-4-W-UNV-DP-E(1)-MFTG9</t>
  </si>
  <si>
    <t>B3RLED-SL-750-90-40-FL-4'-W-UNV-DP-1-TG9</t>
  </si>
  <si>
    <t>SP18274-BMRLED-400-80-40-ASO-168'-W-UNV-DP-1+E(9)-TB9</t>
  </si>
  <si>
    <t>SP18274-BMRLED-400-80-40-ASO-132'-W-UNV-DP-1+E(8)-TB9</t>
  </si>
  <si>
    <t>SP18274-BMRLED-400-80-40-ASO-148'-W-UNV-DP-1+E(8)-TB9</t>
  </si>
  <si>
    <t>Fixture PICOLO MEDIO</t>
  </si>
  <si>
    <t>PMD-SS-P-16' 0"-T5-2-AP-120-D(MARK7)-1-CA(36")</t>
  </si>
  <si>
    <t>PMD-SS-P-8' 0"-T5-2-AP-120-D(MARK7)-1-CA(36")</t>
  </si>
  <si>
    <t>SCDI-300-500-80-35-SO-FL-2'X12'-W-UNV-DP-1-CT9(36")</t>
  </si>
  <si>
    <t>NO LATER THAN JANAURY 15TH</t>
  </si>
  <si>
    <t>PARTIAL ACCEPTED_x001E_PRIORITIZE LINES 2 to 5: SHIP ASAP_x001E_LINE 1, 5-27: NO LATER THAN JANAURY 7TH</t>
  </si>
  <si>
    <t>SKPE-10018-SL 0/100-ARC-AL(8' 0")-1000-80-35-SO-AP-UNV-D-1-CA(48)</t>
  </si>
  <si>
    <t>PARTIAL IS ACCEPTED, MUST ARRIVE ON JAN 2ND</t>
  </si>
  <si>
    <t>MUST SHIP BY 01/02/2019</t>
  </si>
  <si>
    <t>BMDLED-1000-90-35-SO-8'-W-UNV-DP-1-CA(36)</t>
  </si>
  <si>
    <t>BMDLED-1000-90-35-SO-8'-W-UNV-DP-2-CA(36)</t>
  </si>
  <si>
    <t>Please schedule same day as 77737</t>
  </si>
  <si>
    <t>BMDLED-1000-80-40-SO-16-W-UNV-DP-1-CA(72)</t>
  </si>
  <si>
    <t>BMDLED-750-80-40-SO-8-W-UNV-DP-1-CT9(72)</t>
  </si>
  <si>
    <t>BMDLED-750-80-40-SO-14-W-UNV-DP-1-CT9(72)</t>
  </si>
  <si>
    <t>BMDLED-750-80-40-SO-6-W-UNV-DP-1-CTS(72)</t>
  </si>
  <si>
    <t>BMDLED-750-80-40-SO-6-W-UNV-DP-1-CT9(72)</t>
  </si>
  <si>
    <t>BMDLED-750-80-40-SO-6-W-UNV-DP-1-CT9(72)-C(CA240'' AT NON-POWER MOUNTING POINTS)</t>
  </si>
  <si>
    <t>BMDLED-750-80-40-SO-12-W-UNV-DP-1-CT9(72)-C(CTS240'' AT NON-POWER MOUNTING POINTS)</t>
  </si>
  <si>
    <t>BMDLED-750-80-40-SO-12-W-UNV-DP-1-CT9(72)</t>
  </si>
  <si>
    <t>BMDLED-750-80-40-SO-18-W-UNV-DP-1-CT9(72)-C(CTS240'' AT THE END NON-POWER MOUNTING POINT)</t>
  </si>
  <si>
    <t>BMDLED-750-80-40-SO-18-W-UNV-DP-1-CT9(72)</t>
  </si>
  <si>
    <t>BMDLED-750-80-40-SO-24-W-UNV-DP-1-CTS(240)</t>
  </si>
  <si>
    <t>BMDLED-750-80-40-SO-24-W-UNV-DP-1-CT9(72)-C(CTS240'' AT THE END NON-POWER MOUNTING POINT)</t>
  </si>
  <si>
    <t>BMDLED-500-80-40-SO-12-W-UNV-DP-1-CT9(72)-C(CA72'' AT NON-POWER MOUNTING POINT)</t>
  </si>
  <si>
    <t>BMDLED-500-80-40-SO-16-W-UNV-DP-1-CT9(72)</t>
  </si>
  <si>
    <t>BMDLED-500-80-40-SO-6-W-UNV-DP-1-CTS(72)</t>
  </si>
  <si>
    <t>BMDLED-500-80-40-SO-12-W-UNV-DP-1-CT9(72)</t>
  </si>
  <si>
    <t>BMDLED-500-80-40-SO-20-W-UNV-DP-1-CTS(72)</t>
  </si>
  <si>
    <t>BMDLED-500-80-40-SO-32-W-UNV-DP-1-CTS(72)</t>
  </si>
  <si>
    <t>BMDLED-400-80-40-SO-12-W-UNV-DP-1-CT9(240)</t>
  </si>
  <si>
    <t>BMDLED-400-80-40-SO-24-W-UNV-DP-1-CT9(240)</t>
  </si>
  <si>
    <t>BMRLED-1000-80-40-FL-4-W-UNV-DP-1-DF</t>
  </si>
  <si>
    <t>BMRLED-750-80-40-FL-8-W-UNV-DP-1-DF</t>
  </si>
  <si>
    <t>BMRLED-750-80-40-FL-16-W-UNV-DP-1-DF</t>
  </si>
  <si>
    <t>BMRLED-750-80-40-FL-40-W-UNV-DP-1-DF</t>
  </si>
  <si>
    <t>BMRLED-1000-80-40-FL-24-W-UNV-DP-1-TB9</t>
  </si>
  <si>
    <t>BMRLED-750-80-40-FL-8-W-UNV-DP-1-TG9</t>
  </si>
  <si>
    <t>BMRLED-750-80-40-FL-12-W-UNV-DP-1-DF</t>
  </si>
  <si>
    <t>BMRLED-750-80-40-FL-20-W-UNV-DP-1+E(1)-DF</t>
  </si>
  <si>
    <t>BMRLED-500-80-40-FL-12-W-UNV-DP-1-TG9</t>
  </si>
  <si>
    <t>BMRLED-500-80-40-FL-20-W-UNV-DP-1-TG9</t>
  </si>
  <si>
    <t>BMRLED-750-80-40-FL-6-W-UNV-DP-1-TG9</t>
  </si>
  <si>
    <t>BMRLED-750-80-40-FL-6-W-UNV-DP-1-DF</t>
  </si>
  <si>
    <t>BSLED-550-80-35-SO-20'-BLK-UNV-DP-2-SBS</t>
  </si>
  <si>
    <t>BSLED-550-80-35-SO-20'-BLK-UNV-DP-2+E(1)-SBS</t>
  </si>
  <si>
    <t>BSLED-600-80-35-SO-10'-BLK-UNV-DP-1-SBS</t>
  </si>
  <si>
    <t>BSLED-600-80-35-SO-6'-BLK-UNV-DP-1-SBS</t>
  </si>
  <si>
    <t>BSLED-600-80-35-SO-12'-BLK-UNV-DP-1-SB9</t>
  </si>
  <si>
    <t>BMDLED-400-80-35-SO-23' 3"-W-UNV-DP-1-CTS(48")</t>
  </si>
  <si>
    <t>BMDLED-400-80-35-SO-24'-W-UNV-DP-1-CTS(48")</t>
  </si>
  <si>
    <t>BMDLED-400-80-35-SO-9' 6"-W-UNV-DP-1-CTS(48")</t>
  </si>
  <si>
    <t>BMPRLED-400-80-35-RG2-0' 59 1/2"-W-UNV-DP-1-ST-TS(1)-CP</t>
  </si>
  <si>
    <t>BMPRLED-400-80-35-RG2-0' 76"-W-UNV-DP-1-ST-TS(1)-CP</t>
  </si>
  <si>
    <t>BMPRLED-400-80-35-RG2-0' 73 1/2"-W-UNV-DP-1-ST-TS(1)-CP</t>
  </si>
  <si>
    <t>BMPRLED-400-80-35-RG2-10' 3 1/2"-W-UNV-DP-1-DS-TS(1)-CP</t>
  </si>
  <si>
    <t>BMPRLED-400-80-35-RG2-11' 5"-W-UNV-DP-1-DS-TS(1)-CP</t>
  </si>
  <si>
    <t>F2, 12'</t>
  </si>
  <si>
    <t>B6RLED-400-80-40-FL-12-W-120-DP-1+GTD(1)-DF</t>
  </si>
  <si>
    <t>F2, 4'</t>
  </si>
  <si>
    <t>B6RLED-400-80-40-FL-4-W-120-DP-1-TB9</t>
  </si>
  <si>
    <t>F2E, 4'</t>
  </si>
  <si>
    <t>B6RLED-400-80-40-FL-4-W-120-DP-1+GTD(1)-TB9</t>
  </si>
  <si>
    <t>DAYFLED-12-2000-80-40-SO-W-120-DP-1-DF</t>
  </si>
  <si>
    <t>F3E</t>
  </si>
  <si>
    <t>DAYFLED-12-2000-80-40-SO-W-120-DP-1+GTD(1)-DF</t>
  </si>
  <si>
    <t>SC1, 4'</t>
  </si>
  <si>
    <t>BBWDLED-400-80-40-SO-4-W-UNV-DP-1</t>
  </si>
  <si>
    <t>REPLACEMENT SECTIONS TO CHANGE OVERALL SIZE OF EXISTING FIXTURE</t>
  </si>
  <si>
    <t>LC1 20X56</t>
  </si>
  <si>
    <t>CCH-SL-750-80-35-CP(76)-W-UNV-DP-1+E(4)-C</t>
  </si>
  <si>
    <t>LC1 20X68</t>
  </si>
  <si>
    <t>CCH-SL-750-80-35-CP(88)-W-UNV-DP-1+E(5)-C</t>
  </si>
  <si>
    <t>LC1 20X88-A</t>
  </si>
  <si>
    <t>CCH-SL-750-80-35-CP(108)-W-UNV-DP-2+E(5)-C</t>
  </si>
  <si>
    <t>LC1 72'</t>
  </si>
  <si>
    <t>CCH-SL-750-80-35-CL(72)-W-UNV-DP-1+E(2)-C</t>
  </si>
  <si>
    <t>LC1 76'</t>
  </si>
  <si>
    <t>CCH-SL-750-80-35-CL(76)-W-UNV-DP-1+E(2)-C</t>
  </si>
  <si>
    <t>LC1 20'</t>
  </si>
  <si>
    <t>CCH-SL-750-80-35-CL(20)-W-UNV-DP-1-C</t>
  </si>
  <si>
    <t>LC1 20X88-B</t>
  </si>
  <si>
    <t>LC1W</t>
  </si>
  <si>
    <t>CCWH-SL-750-80-35-CL(64)-W-UNV-DP-1-C</t>
  </si>
  <si>
    <t>SCS-500-80-35-0.5P-16'-W-277-DP-1-S</t>
  </si>
  <si>
    <t>SCPLED-700-80-35-RG2-10'-W-277-DP-1-ST</t>
  </si>
  <si>
    <t>SCPLED-700-80-35-RG2-9'11"-W-277-DP-1-ST</t>
  </si>
  <si>
    <t>SCPLED-700-80-35-RG2-14'3"-W-277-DP-1-ST</t>
  </si>
  <si>
    <t>SCPLED-700-80-35-RG2-7'6"-W-277-DP-1-ST</t>
  </si>
  <si>
    <t>SCPLED-700-80-35-RG2-17'1"-W-277-DP-1-ST</t>
  </si>
  <si>
    <t>SCPLED-700-80-35-RG2-5'8"-W-277-DP-1-ST</t>
  </si>
  <si>
    <t>SCPLED-700-80-35-RG2-9'8"-W-277-DP-1-ST</t>
  </si>
  <si>
    <t>SCPLED-700-80-35-RG2-7'8"-W-277-DP-1-ST</t>
  </si>
  <si>
    <t>SCPLED-700-80-35-RG2-19'4"-W-277-DP-1-ST</t>
  </si>
  <si>
    <t>SCPLED-700-80-35-RG2-5'-W-277-DP-1-ST</t>
  </si>
  <si>
    <t>SCPLED-700-80-35-RG2-11'-W-277-DP-1-ST</t>
  </si>
  <si>
    <t>SCPLED-OPRI(1)-700-80-35-RG2-13'-W-277-DP-1-ST-C(L-SHAPE 7'4" X5'8")</t>
  </si>
  <si>
    <t>SCPLED-OPRI(1)-700-80-35-RG2-13'2"-W-277-DP-1-ST-C(L-SHAPE 7'4" X5'10")</t>
  </si>
  <si>
    <t>STSLF-SO-400-80-35-8'0"-W-UNV-MD-1-SG9</t>
  </si>
  <si>
    <t>STSLF-SO-400-80-35-12'0"-W-UNV-MD-1-SG9</t>
  </si>
  <si>
    <t>BRLED-400-80-35-FL-6'0"-W-UNV-DP-1-DS</t>
  </si>
  <si>
    <t>BSLED-400-80-35-SO-20'0"-BLK-UNV-DP-1-SBS</t>
  </si>
  <si>
    <t>SCD-500-80-35-FL-2'0"-BLK-UNV-DP-1-CT9(36)</t>
  </si>
  <si>
    <t>SCD-500-80-35-FL-3'0"-BLK-UNV-DP-1-CT9(36)</t>
  </si>
  <si>
    <t>SCD-500-80-35-FL-4'0"-BLK-UNV-DP-1-CT9(36)</t>
  </si>
  <si>
    <t>SCD-500-80-35-FL-5'0"-BLK-UNV-DP-1-CT9(36)</t>
  </si>
  <si>
    <t>CCH-SL-500-90-35-CP(138')-W-UNV-DP-1-AC</t>
  </si>
  <si>
    <t>CCH-SL-500-90-35-CL(10)-W-UNV-DP-1-AC</t>
  </si>
  <si>
    <t>CO#3 TYPE B</t>
  </si>
  <si>
    <t>MBSLED-500-80-35-S-6-W-UNV-DP-1-S</t>
  </si>
  <si>
    <t>Must ship Jan3 - no Buffer!</t>
  </si>
  <si>
    <t>CLKLED-500-80-30-SO-4-W-120-DP-1-TG9-FW(6)</t>
  </si>
  <si>
    <t>CLKLED-500-80-30-SO-4-W-120-DP-1-TG9-B1(BSL310LP)-FW(6)</t>
  </si>
  <si>
    <t>CLKLED-500-80-30-SO-4-W-120-DP-1-TG9</t>
  </si>
  <si>
    <t>SP18462-SLLED-SL 55/45-1000-90-30-VL-4'0"-W-UNV-DP-1-CA(144)</t>
  </si>
  <si>
    <t>BMDLED-400-80-35-ASO-12'-W-UNV-DP-1-?</t>
  </si>
  <si>
    <t>BMDLED-400-80-35-ASO-16'-W-UNV-DP-1-?</t>
  </si>
  <si>
    <t>SP18006(2)-WBRLED-500-80-35-S-8-W-UNV-DP-1</t>
  </si>
  <si>
    <t>BMRLED-400-80-35-ASO-13'-W-UNV-DP-1-?</t>
  </si>
  <si>
    <t>BDLED-1000-80-35-SO-8-BLK-120-DP-1-CA(144)</t>
  </si>
  <si>
    <t>BBRLED-500-80-30-FL-8-W-120-DP-1-DF</t>
  </si>
  <si>
    <t>TB2DILED-400-500-80-35-SL-SO-18-AP-UNV-DP-2-CA(48")</t>
  </si>
  <si>
    <t>NO LATER THAN JANUARY 21ST</t>
  </si>
  <si>
    <t>B6RLED-400-90-35-FL-20-W-120-DP-2+E(1)-DF</t>
  </si>
  <si>
    <t>SHIP COMPLETE</t>
  </si>
  <si>
    <t>SP18352(2)-CCL-SL-500-80-30-CL(10')-W-UNV-DP-1-C(VERTICAL BRACKET MOUNTING)</t>
  </si>
  <si>
    <t>SP18352(2)-CCL-SL-500-80-30-CL(10' 9")-W-UNV-DP-1-C(VERTICAL BRACKET MOUNTING)</t>
  </si>
  <si>
    <t>SP18352(2)-CCL-SL-500-80-30-CL(11' 6")-W-UNV-DP-1-C(VERTICAL BRACKET MOUNTING)</t>
  </si>
  <si>
    <t>SP18352(2)-CCL-SL-500-80-30-CL(12' 3")-W-UNV-DP-1-C(VERTICAL BRACKET MOUNTING)</t>
  </si>
  <si>
    <t>TB2DILED-750-500-80-30-SO-SO-4'-BLK-UNV-DP-2-CT15(72)</t>
  </si>
  <si>
    <t>TB2DILED-750-500-80-30-SO-SO-8'-BLK-UNV-DP-2-CA(72)</t>
  </si>
  <si>
    <t>TB2DILED-750-500-80-30-SO-SO-8'-BLK-UNV-DP-2+E(1)-CA(72)</t>
  </si>
  <si>
    <t>TB2DILED-750-500-80-30-SO-SO-10'-BLK-UNV-DP-2-CA(72)</t>
  </si>
  <si>
    <t>TB2DILED-750-500-80-30-SO-SO-10'-BLK-UNV-DP-2+E(1)-CA(72)</t>
  </si>
  <si>
    <t>TB2DILED-750-500-80-30-SO-SO-16'-BLK-UNV-DP-2-CA(72)</t>
  </si>
  <si>
    <t>TB2DILED-750-500-80-30-SO-SO-16'-BLK-UNV-DP-2+E(1)-CA(72)</t>
  </si>
  <si>
    <t>TB2DILED-750-500-80-30-SO-SO-24'-BLK-UNV-DP-2-CA(72)</t>
  </si>
  <si>
    <t>TB2DILED-750-500-80-30-SO-SO-24'-BLK-UNV-DP-2+E(1)-CA(72)</t>
  </si>
  <si>
    <t>TB2DILED-750-500-80-30-SO-SO-32'-BLK-UNV-DP-2-CA(72)</t>
  </si>
  <si>
    <t>TB2DILED-750-500-80-30-SO-SO-32'-BLK-UNV-DP-2+E(1)-CA(72)</t>
  </si>
  <si>
    <t>BDLED-500-80-30-SO-8'-BLK-UNV-DP-1-CA(36)</t>
  </si>
  <si>
    <t>SP18229(2)-BDLED-500-80-30-SO-2-BLK-UNV-DP-1-CA(36)-C(ASYMMETRIC SHIELDING)</t>
  </si>
  <si>
    <t>SP18229(2)-BDLED-500-80-30-SO-4-BLK-UNV-DP-1-CA(36)-C(ASYMMETRIC SHIELDING)</t>
  </si>
  <si>
    <t>SP18229(2)-BDLED-500-80-30-SO-24-BLK-UNV-DP-1-CA(36)-C(ASYMMETRIC SHIELDING)</t>
  </si>
  <si>
    <t>SP18229(2)-BDLED-500-80-30-SO-28-BLK-UNV-DP-1-CA(36)-C(ASYMMETRIC SHIELDING)</t>
  </si>
  <si>
    <t>SP18229(2)-BDLED-500-80-30-SO-4-BLK-UNV-DP-E(1)-CA(36)-C(ASYMMETRIC SHIELDING)</t>
  </si>
  <si>
    <t>BRLEDPAT-SQ-90(4)-500-80-30-SO-FL-16-NL-W-UNV-DP-1-TG9-C(4' X 4' SQUARE WITH LIT CORNERS)</t>
  </si>
  <si>
    <t>BRLED-1000-80-30-FL-3-W-UNV-DP-1-D</t>
  </si>
  <si>
    <t>BRLED-1000-80-30-FL-4-W-UNV-DP-1-TB15</t>
  </si>
  <si>
    <t>BRLED-1000-80-30-FL-8-W-UNV-DP-1-TB15</t>
  </si>
  <si>
    <t>BRLED-1000-80-30-FL-8-W-UNV-DP-1+E(1)-TB15</t>
  </si>
  <si>
    <t>BRLED-1000-80-30-FL-12-W-UNV-DP-1-TB15</t>
  </si>
  <si>
    <t>BRLED-1000-80-30-FL-12-W-UNV-DP-1+E(1)-TB15</t>
  </si>
  <si>
    <t>BRLED-1000-80-30-FL-24-W-UNV-DP-1-D</t>
  </si>
  <si>
    <t>BMRLED-1000-80-30-ASO-4'-W-UNV-DP-1-D</t>
  </si>
  <si>
    <t>SCS-500-80-30-?-8'-BLK-UNV-DP-1-SC-C(ENTIRE 8' ON MICRO DOWNLIGHTS)-DM(8)-SW-BLK</t>
  </si>
  <si>
    <t>CCL-SL-500-80-30-CL(43' 4")-W-UNV-DP-1-C</t>
  </si>
  <si>
    <t>CCL-SL-500-80-30-CL(27' 7")-W-UNV-DP-1-C</t>
  </si>
  <si>
    <t>CCL-SL-500-80-30-CP(93' 2")-W-UNV-DP-1-C-C("U" SHAPE - 27' 7" X 28' X 27' 7"')</t>
  </si>
  <si>
    <t>CCL-SL-500-80-30-CP(120')-W-UNV-DP-2-C-C("U" SHAPE - 35' X 50' X 35')</t>
  </si>
  <si>
    <t>BRLED-1000-80-30-FL-12-W-UNV-DP-1-D</t>
  </si>
  <si>
    <t>BRLED-1000-80-30-FL-15-W-UNV-DP-1-D</t>
  </si>
  <si>
    <t>BMRLED-1000-80-30-ASO-24'-W-UNV-DP-1+E(1)-TB15</t>
  </si>
  <si>
    <t>CLKLED-900-90-35-SO-8'0"-W-UNV-DP-1-TG9</t>
  </si>
  <si>
    <t>CLKLED-900-90-35-SO-4'0"-W-UNV-DP-1-TG9</t>
  </si>
  <si>
    <t>BMSLED-600-80-35-SO-3'-W-UNV-DP-1-S</t>
  </si>
  <si>
    <t>BMSLED-600-80-35-SO-4'-W-UNV-DP-1-S</t>
  </si>
  <si>
    <t>TB2WILED-750-80-35-SLA-10'9 3/4"-W-UNV-DP-1</t>
  </si>
  <si>
    <t>BMPRLED-750-80-35-RG3-9'8 1/8"-C(ROCKFON723)-UNV-DP-1-TG9-TS(1)</t>
  </si>
  <si>
    <t>SP18435-BMPRLED-OPRI(81°)-750-80-35-RG3-18'5 7/16"-C(ROCKFON723)-UNV-DP-1-TG9-TS(2)-C(99° ANGLED END)</t>
  </si>
  <si>
    <t>BMPRLED-OPRI(1)-750-80-35-RG3-17'6"-C(ROCKFON723)-UNV-DP-1-TG9-TS(2)</t>
  </si>
  <si>
    <t>BMPRLED-OPRI(1)-750-80-35-RG3-19'6 3/4"-C(ROCKFON723)-UNV-DP-1-TG9-TS(2)</t>
  </si>
  <si>
    <t>BMPRLED-750-80-35-RG3-38'-W-UNV-DP-1-TG9-TS(1)</t>
  </si>
  <si>
    <t>SP18276-SCR-350-80-35-FL-46'1"-W-UNV-DP-1-DS-C(32° &amp; 85° ANGLED ENDS)</t>
  </si>
  <si>
    <t>LT02-8' RM#1406</t>
  </si>
  <si>
    <t>CCWH-SL-900-90-30-CL(8')-W-UNV-DP-1-C</t>
  </si>
  <si>
    <t>NO LATER THAN JANAURY 24TH</t>
  </si>
  <si>
    <t>Note:****Ship overnight*****Ups Red Charge Distributor Authorized by Karen Kypfer*****</t>
  </si>
  <si>
    <t>16:42:50</t>
  </si>
  <si>
    <t>16:42:54</t>
  </si>
  <si>
    <t>11:33:08</t>
  </si>
  <si>
    <t>08:01:59</t>
  </si>
  <si>
    <t>WWPRFK-7' 6"</t>
  </si>
  <si>
    <t>16:49:45</t>
  </si>
  <si>
    <t>11:38:59</t>
  </si>
  <si>
    <t>23:16:16</t>
  </si>
  <si>
    <t>23:16:18</t>
  </si>
  <si>
    <t>23:16:21</t>
  </si>
  <si>
    <t>23:16:24</t>
  </si>
  <si>
    <t>23:16:26</t>
  </si>
  <si>
    <t>23:16:29</t>
  </si>
  <si>
    <t>23:16:34</t>
  </si>
  <si>
    <t>10:01:34</t>
  </si>
  <si>
    <t>11:30:32</t>
  </si>
  <si>
    <t>13:14:40</t>
  </si>
  <si>
    <t>01:40:24</t>
  </si>
  <si>
    <t>01:40:28</t>
  </si>
  <si>
    <t>01:40:32</t>
  </si>
  <si>
    <t>08:34:39</t>
  </si>
  <si>
    <t>BRLED-750-80-40-FL-6-W-UNV-DP-1+E-DS</t>
  </si>
  <si>
    <t>15:13:57</t>
  </si>
  <si>
    <t>L39A-2'/L40A</t>
  </si>
  <si>
    <t>BRLED-750-80-40-FL-4-W-UNV-DP-NL(1)-DS</t>
  </si>
  <si>
    <t>15:13:45</t>
  </si>
  <si>
    <t>L39A-4'</t>
  </si>
  <si>
    <t>BRLED-750-80-40-FL-5-W-UNV-DP-NL(1)-DS</t>
  </si>
  <si>
    <t>15:13:42</t>
  </si>
  <si>
    <t>L39A-5'-DS</t>
  </si>
  <si>
    <t>BRLED-750-80-40-FL-6-W-UNV-DP-NL(1)-DS</t>
  </si>
  <si>
    <t>15:13:40</t>
  </si>
  <si>
    <t>L39A-6'</t>
  </si>
  <si>
    <t>BRLED-750-80-40-FL-7-W-UNV-DP-NL(1)-DS</t>
  </si>
  <si>
    <t>15:13:39</t>
  </si>
  <si>
    <t>L39A-7'</t>
  </si>
  <si>
    <t>BRLED-750-80-40-FL-8-W-UNV-DP-NL(1)-DS</t>
  </si>
  <si>
    <t>15:13:37</t>
  </si>
  <si>
    <t>L39A-8'</t>
  </si>
  <si>
    <t>BRLED-750-80-40-FL-10-W-UNV-DP-NL(1)-DS</t>
  </si>
  <si>
    <t>15:13:34</t>
  </si>
  <si>
    <t>L39A-10'</t>
  </si>
  <si>
    <t>15:13:32</t>
  </si>
  <si>
    <t>B2LED-20</t>
  </si>
  <si>
    <t>BRLED-750-80-40-FL-16-W-UNV-DP-E+NL(3)-DS</t>
  </si>
  <si>
    <t>15:13:30</t>
  </si>
  <si>
    <t>L39A-12'/L40A</t>
  </si>
  <si>
    <t>15:13:27</t>
  </si>
  <si>
    <t>B2LED-38</t>
  </si>
  <si>
    <t>15:19:59</t>
  </si>
  <si>
    <t>15:20:04</t>
  </si>
  <si>
    <t>15:20:12</t>
  </si>
  <si>
    <t>15:20:09</t>
  </si>
  <si>
    <t>15:20:14</t>
  </si>
  <si>
    <t>15:20:16</t>
  </si>
  <si>
    <t>15:20:19</t>
  </si>
  <si>
    <t>15:20:21</t>
  </si>
  <si>
    <t>15:20:23</t>
  </si>
  <si>
    <t>15:20:27</t>
  </si>
  <si>
    <t>15:20:29</t>
  </si>
  <si>
    <t>B2LED-24</t>
  </si>
  <si>
    <t>15:20:55</t>
  </si>
  <si>
    <t>B2LED-46</t>
  </si>
  <si>
    <t>15:20:34</t>
  </si>
  <si>
    <t>B2LED-48</t>
  </si>
  <si>
    <t>15:20:36</t>
  </si>
  <si>
    <t>B2LED-28</t>
  </si>
  <si>
    <t>15:20:56</t>
  </si>
  <si>
    <t>15:20:59</t>
  </si>
  <si>
    <t>15:21:01</t>
  </si>
  <si>
    <t>B2LED-32</t>
  </si>
  <si>
    <t>15:21:03</t>
  </si>
  <si>
    <t>BDLED-1000-80-40-SO-14-W-347-DP-1-CA(36)</t>
  </si>
  <si>
    <t>15:21:05</t>
  </si>
  <si>
    <t>BDLED-1000-80-40-SO-15-W-347-DP-1-CA(36)</t>
  </si>
  <si>
    <t>15:21:10</t>
  </si>
  <si>
    <t>B2LED-15</t>
  </si>
  <si>
    <t>BRLED-1000-80-40-FL-8-W-UNV-DP-E+NL-DS</t>
  </si>
  <si>
    <t>15:14:17</t>
  </si>
  <si>
    <t>L39F-4'/L40C</t>
  </si>
  <si>
    <t>15:14:32</t>
  </si>
  <si>
    <t>BRLED-750-80-40-FL-4-W-UNV-DP-1-DS</t>
  </si>
  <si>
    <t>15:14:44</t>
  </si>
  <si>
    <t>L40A</t>
  </si>
  <si>
    <t>15:21:47</t>
  </si>
  <si>
    <t>BDLED-1000-80-40-SO-25-W-347-DP-1-CA(36)</t>
  </si>
  <si>
    <t>15:21:53</t>
  </si>
  <si>
    <t>B2LED-25</t>
  </si>
  <si>
    <t>BDLED-1000-80-40-SO-27-W-347-DP-1-CA(36)</t>
  </si>
  <si>
    <t>15:21:58</t>
  </si>
  <si>
    <t>B2LED-27</t>
  </si>
  <si>
    <t>15:22:03</t>
  </si>
  <si>
    <t>BRLED-750-80-40-FL-12-W-UNV-DP-E+NL(2)-DS</t>
  </si>
  <si>
    <t>15:15:03</t>
  </si>
  <si>
    <t>L39A-8'/ L40A</t>
  </si>
  <si>
    <t>BRLED-750-80-40-FL-8-W-UNV-DP-1+E-DS</t>
  </si>
  <si>
    <t>15:15:31</t>
  </si>
  <si>
    <t>L39A-4'/ L40A</t>
  </si>
  <si>
    <t>15:22:08</t>
  </si>
  <si>
    <t>BRLED-750-80-40-FL-16-W-UNV-DP-NL(1)-DS</t>
  </si>
  <si>
    <t>15:15:47</t>
  </si>
  <si>
    <t>L39A-16'</t>
  </si>
  <si>
    <t>15:22:16</t>
  </si>
  <si>
    <t>B2LED-22</t>
  </si>
  <si>
    <t>02:17:57</t>
  </si>
  <si>
    <t>02:18:04</t>
  </si>
  <si>
    <t>14:23:51</t>
  </si>
  <si>
    <t>02:18:09</t>
  </si>
  <si>
    <t>10:49:53</t>
  </si>
  <si>
    <t>10:49:56</t>
  </si>
  <si>
    <t>B3PLED-8'9 7/8"</t>
  </si>
  <si>
    <t>10:49:58</t>
  </si>
  <si>
    <t>10:50:00</t>
  </si>
  <si>
    <t>10:50:02</t>
  </si>
  <si>
    <t>12:50:48</t>
  </si>
  <si>
    <t>B3PLED-4'10 5/16"</t>
  </si>
  <si>
    <t>12:50:46</t>
  </si>
  <si>
    <t>B3PLED-7'10 1/2"</t>
  </si>
  <si>
    <t>12:50:43</t>
  </si>
  <si>
    <t>12:50:40</t>
  </si>
  <si>
    <t>10:50:15</t>
  </si>
  <si>
    <t>B3PLED-6'3"</t>
  </si>
  <si>
    <t>19:11:40</t>
  </si>
  <si>
    <t>14:07:33</t>
  </si>
  <si>
    <t>14:18:00</t>
  </si>
  <si>
    <t>14:46:22</t>
  </si>
  <si>
    <t>17:15:36</t>
  </si>
  <si>
    <t>17:15:15</t>
  </si>
  <si>
    <t>TB3LED-7</t>
  </si>
  <si>
    <t>13:12:04</t>
  </si>
  <si>
    <t>GRAZE-105"</t>
  </si>
  <si>
    <t>STENCL-STCO</t>
  </si>
  <si>
    <t>13:12:57</t>
  </si>
  <si>
    <t>13:12:58</t>
  </si>
  <si>
    <t>13:13:05</t>
  </si>
  <si>
    <t>13:12:59</t>
  </si>
  <si>
    <t>13:13:00</t>
  </si>
  <si>
    <t>13:13:03</t>
  </si>
  <si>
    <t>12:38:50</t>
  </si>
  <si>
    <t>12:38:51</t>
  </si>
  <si>
    <t>12:38:54</t>
  </si>
  <si>
    <t>11:46:34</t>
  </si>
  <si>
    <t>CLICK-38</t>
  </si>
  <si>
    <t>11:46:37</t>
  </si>
  <si>
    <t>CLICK-32</t>
  </si>
  <si>
    <t>12:34:14</t>
  </si>
  <si>
    <t>B4SLED-6' 0"</t>
  </si>
  <si>
    <t>12:34:16</t>
  </si>
  <si>
    <t>B4SLED-8' 0"</t>
  </si>
  <si>
    <t>12:34:18</t>
  </si>
  <si>
    <t>B4SLED-12' 0"</t>
  </si>
  <si>
    <t>11:02:55</t>
  </si>
  <si>
    <t>08:49:56</t>
  </si>
  <si>
    <t>08:50:01</t>
  </si>
  <si>
    <t>10:29:10</t>
  </si>
  <si>
    <t>CLICK-8'0"</t>
  </si>
  <si>
    <t>CLICK-4'0"</t>
  </si>
  <si>
    <t>B6LED-12</t>
  </si>
  <si>
    <t>14:37:52</t>
  </si>
  <si>
    <t>20:58:33</t>
  </si>
  <si>
    <t>10:05:36</t>
  </si>
  <si>
    <t>07:23:14</t>
  </si>
  <si>
    <t>ZENSQ-8'</t>
  </si>
  <si>
    <t>CUBLED-6'</t>
  </si>
  <si>
    <t>WWPRFK-2'0"</t>
  </si>
  <si>
    <t>202LED-8</t>
  </si>
  <si>
    <t>TWGLED-8'</t>
  </si>
  <si>
    <t>07:25:33</t>
  </si>
  <si>
    <t>07:25:41</t>
  </si>
  <si>
    <t>07:25:42</t>
  </si>
  <si>
    <t>07:25:44</t>
  </si>
  <si>
    <t>CLICK-CLKLED</t>
  </si>
  <si>
    <t>07:25:45</t>
  </si>
  <si>
    <t>07:25:46</t>
  </si>
  <si>
    <t>CLICK-95 1/2"</t>
  </si>
  <si>
    <t>08:26:09</t>
  </si>
  <si>
    <t>08:26:11</t>
  </si>
  <si>
    <t>08:26:13</t>
  </si>
  <si>
    <t>08:26:14</t>
  </si>
  <si>
    <t>08:26:15</t>
  </si>
  <si>
    <t>08:26:17</t>
  </si>
  <si>
    <t>08:26:18</t>
  </si>
  <si>
    <t>08:26:20</t>
  </si>
  <si>
    <t>07:25:47</t>
  </si>
  <si>
    <t>07:25:49</t>
  </si>
  <si>
    <t>07:25:50</t>
  </si>
  <si>
    <t>07:27:34</t>
  </si>
  <si>
    <t>CLICK-14</t>
  </si>
  <si>
    <t>08:26:21</t>
  </si>
  <si>
    <t>08:26:23</t>
  </si>
  <si>
    <t>08:26:24</t>
  </si>
  <si>
    <t>08:26:26</t>
  </si>
  <si>
    <t>08:26:34</t>
  </si>
  <si>
    <t>13:14:28</t>
  </si>
  <si>
    <t>13:14:30</t>
  </si>
  <si>
    <t>SCD-500-80-35-FL-8'-BLK-UNV-DP-1-CA(36")</t>
  </si>
  <si>
    <t>SCDI-750-500-80-35-SO-FL-8'-W-UNV-DP-1-CA(36")</t>
  </si>
  <si>
    <t>L2-8'</t>
  </si>
  <si>
    <t>SCR-500-80-35-FL-8'-W-UNV-DP-1-DF</t>
  </si>
  <si>
    <t>SCD-500-80-35-FL-4'-BLK-UNV-DP-1-CA(36")</t>
  </si>
  <si>
    <t>14:24:03</t>
  </si>
  <si>
    <t>MINLED-6</t>
  </si>
  <si>
    <t>B4LED-22</t>
  </si>
  <si>
    <t>1/1/2019 Total</t>
  </si>
  <si>
    <t>xxx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</si>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</sst>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;@"/>
    <numFmt numFmtId="165" formatCode="[h]:mm:ss;@"/>
    <numFmt numFmtId="166" formatCode="&quot;$&quot;#,##0.00"/>
    <numFmt numFmtId="167" formatCode="m/d/yyyy\ h:mm\ AM/PM"/>
  </numFmts>
  <fonts count="17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indexed="64"/>
      <name val="Calibri"/>
      <family val="2"/>
      <scheme val="minor"/>
    </font>
    <font>
      <sz val="10"/>
      <name val="Arial Narrow"/>
      <family val="2"/>
    </font>
    <font>
      <b/>
      <sz val="11"/>
      <color indexed="64"/>
      <name val="Calibri"/>
      <family val="2"/>
      <scheme val="minor"/>
    </font>
    <font>
      <b/>
      <sz val="11"/>
      <name val="Arial Narrow"/>
      <family val="2"/>
    </font>
    <font>
      <sz val="11"/>
      <color rgb="FF006100"/>
      <name val="Calibri"/>
      <family val="2"/>
      <scheme val="minor"/>
    </font>
    <font>
      <sz val="11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585555"/>
      </patternFill>
    </fill>
    <fill>
      <patternFill patternType="solid">
        <fgColor rgb="FFF0F0F0"/>
      </patternFill>
    </fill>
    <fill>
      <patternFill patternType="solid">
        <fgColor rgb="FFFF0000"/>
      </patternFill>
    </fill>
    <fill>
      <patternFill patternType="solid">
        <fgColor theme="9"/>
        <bgColor theme="9"/>
      </patternFill>
    </fill>
    <fill>
      <patternFill patternType="solid">
        <fgColor rgb="FF585555"/>
        <bgColor indexed="64"/>
      </patternFill>
    </fill>
    <fill>
      <patternFill patternType="solid">
        <fgColor rgb="FF008000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08000"/>
        <bgColor indexed="64"/>
      </patternFill>
    </fill>
  </fills>
  <borders count="18">
    <border>
      <left/>
      <right/>
      <top/>
      <bottom/>
      <diagonal/>
    </border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B4B4B4"/>
      </left>
      <right style="thin">
        <color rgb="FFB4B4B4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9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9"/>
      </left>
      <right/>
      <top style="thin">
        <color theme="1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9"/>
      </left>
      <right/>
      <top style="thin">
        <color theme="4" tint="0.39997558519241921"/>
      </top>
      <bottom/>
      <diagonal/>
    </border>
    <border>
      <left style="thin">
        <color theme="2"/>
      </left>
      <right style="thin">
        <color auto="1"/>
      </right>
      <top style="thin">
        <color theme="2"/>
      </top>
      <bottom/>
      <diagonal/>
    </border>
  </borders>
  <cellStyleXfs count="4">
    <xf numFmtId="0" fontId="0" fillId="0" borderId="0"/>
    <xf numFmtId="0" fontId="3" fillId="0" borderId="0"/>
    <xf numFmtId="0" fontId="10" fillId="9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141">
    <xf numFmtId="0" fontId="0" fillId="0" borderId="0" xfId="0"/>
    <xf numFmtId="14" fontId="1" fillId="2" borderId="1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14" fontId="1" fillId="4" borderId="1" xfId="0" applyNumberFormat="1" applyFont="1" applyFill="1" applyBorder="1" applyAlignment="1">
      <alignment horizontal="left" vertical="top"/>
    </xf>
    <xf numFmtId="14" fontId="1" fillId="5" borderId="1" xfId="0" applyNumberFormat="1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right" vertical="top"/>
    </xf>
    <xf numFmtId="0" fontId="1" fillId="5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  <xf numFmtId="0" fontId="2" fillId="3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6" fillId="0" borderId="4" xfId="0" applyNumberFormat="1" applyFont="1" applyBorder="1" applyAlignment="1">
      <alignment horizontal="left" vertical="top"/>
    </xf>
    <xf numFmtId="0" fontId="6" fillId="0" borderId="3" xfId="0" applyNumberFormat="1" applyFont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3" xfId="1" applyNumberFormat="1" applyFont="1" applyBorder="1" applyAlignment="1">
      <alignment horizontal="left" vertical="top"/>
    </xf>
    <xf numFmtId="0" fontId="6" fillId="0" borderId="5" xfId="1" applyNumberFormat="1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0" fillId="0" borderId="5" xfId="0" applyFont="1" applyBorder="1"/>
    <xf numFmtId="0" fontId="0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4" fillId="6" borderId="7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left" vertical="top"/>
    </xf>
    <xf numFmtId="0" fontId="4" fillId="6" borderId="0" xfId="0" applyFont="1" applyFill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22" fontId="0" fillId="0" borderId="0" xfId="0" applyNumberFormat="1"/>
    <xf numFmtId="0" fontId="2" fillId="7" borderId="2" xfId="0" applyFont="1" applyFill="1" applyBorder="1" applyAlignment="1">
      <alignment horizontal="center" vertical="center"/>
    </xf>
    <xf numFmtId="0" fontId="0" fillId="0" borderId="0" xfId="0" applyNumberFormat="1"/>
    <xf numFmtId="166" fontId="0" fillId="0" borderId="0" xfId="0" applyNumberFormat="1"/>
    <xf numFmtId="14" fontId="2" fillId="3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1" fillId="0" borderId="1" xfId="0" applyFont="1" applyBorder="1" applyAlignment="1">
      <alignment horizontal="left" vertical="top"/>
    </xf>
    <xf numFmtId="0" fontId="6" fillId="0" borderId="7" xfId="0" applyFont="1" applyBorder="1" applyAlignment="1">
      <alignment horizontal="left" vertical="top"/>
    </xf>
    <xf numFmtId="0" fontId="0" fillId="0" borderId="0" xfId="0" pivotButton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164" fontId="0" fillId="0" borderId="0" xfId="0" applyNumberFormat="1" applyAlignment="1">
      <alignment horizontal="left"/>
    </xf>
    <xf numFmtId="16" fontId="0" fillId="0" borderId="0" xfId="0" applyNumberFormat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center"/>
    </xf>
    <xf numFmtId="167" fontId="1" fillId="4" borderId="1" xfId="0" applyNumberFormat="1" applyFont="1" applyFill="1" applyBorder="1" applyAlignment="1">
      <alignment horizontal="left" vertical="top"/>
    </xf>
    <xf numFmtId="10" fontId="0" fillId="0" borderId="0" xfId="0" applyNumberFormat="1"/>
    <xf numFmtId="0" fontId="1" fillId="8" borderId="1" xfId="0" applyFont="1" applyFill="1" applyBorder="1" applyAlignment="1">
      <alignment horizontal="right" vertical="top"/>
    </xf>
    <xf numFmtId="0" fontId="1" fillId="8" borderId="1" xfId="0" applyFont="1" applyFill="1" applyBorder="1" applyAlignment="1">
      <alignment horizontal="left" vertical="top"/>
    </xf>
    <xf numFmtId="14" fontId="1" fillId="8" borderId="1" xfId="0" applyNumberFormat="1" applyFont="1" applyFill="1" applyBorder="1" applyAlignment="1">
      <alignment horizontal="left" vertical="top"/>
    </xf>
    <xf numFmtId="0" fontId="2" fillId="7" borderId="2" xfId="0" applyNumberFormat="1" applyFont="1" applyFill="1" applyBorder="1" applyAlignment="1">
      <alignment horizontal="center" vertical="center"/>
    </xf>
    <xf numFmtId="14" fontId="2" fillId="7" borderId="2" xfId="0" applyNumberFormat="1" applyFont="1" applyFill="1" applyBorder="1" applyAlignment="1">
      <alignment horizontal="center" vertical="center"/>
    </xf>
    <xf numFmtId="0" fontId="9" fillId="0" borderId="5" xfId="0" applyFont="1" applyBorder="1"/>
    <xf numFmtId="0" fontId="11" fillId="0" borderId="0" xfId="0" applyFont="1" applyFill="1"/>
    <xf numFmtId="0" fontId="11" fillId="0" borderId="5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 vertical="center" wrapText="1"/>
    </xf>
    <xf numFmtId="0" fontId="11" fillId="12" borderId="5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 vertical="top" wrapText="1"/>
    </xf>
    <xf numFmtId="0" fontId="11" fillId="0" borderId="5" xfId="0" applyFont="1" applyFill="1" applyBorder="1" applyAlignment="1">
      <alignment horizontal="center" vertical="top" textRotation="90"/>
    </xf>
    <xf numFmtId="0" fontId="11" fillId="12" borderId="5" xfId="0" applyFont="1" applyFill="1" applyBorder="1" applyAlignment="1">
      <alignment horizontal="center" vertical="top" textRotation="90"/>
    </xf>
    <xf numFmtId="0" fontId="11" fillId="10" borderId="5" xfId="0" applyFont="1" applyFill="1" applyBorder="1" applyAlignment="1">
      <alignment horizontal="center" vertical="top" textRotation="90"/>
    </xf>
    <xf numFmtId="0" fontId="11" fillId="10" borderId="5" xfId="0" applyFont="1" applyFill="1" applyBorder="1" applyAlignment="1">
      <alignment horizontal="left" vertical="top" textRotation="90"/>
    </xf>
    <xf numFmtId="0" fontId="13" fillId="0" borderId="0" xfId="0" applyFont="1" applyFill="1"/>
    <xf numFmtId="0" fontId="9" fillId="0" borderId="5" xfId="0" applyFont="1" applyFill="1" applyBorder="1" applyAlignment="1">
      <alignment horizontal="left" vertical="top"/>
    </xf>
    <xf numFmtId="0" fontId="11" fillId="0" borderId="5" xfId="0" applyFont="1" applyFill="1" applyBorder="1"/>
    <xf numFmtId="0" fontId="11" fillId="10" borderId="5" xfId="0" applyFont="1" applyFill="1" applyBorder="1" applyAlignment="1">
      <alignment horizont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/>
    <xf numFmtId="0" fontId="11" fillId="10" borderId="5" xfId="0" applyFont="1" applyFill="1" applyBorder="1" applyAlignment="1">
      <alignment horizontal="center" vertical="top"/>
    </xf>
    <xf numFmtId="0" fontId="9" fillId="0" borderId="5" xfId="0" applyFont="1" applyFill="1" applyBorder="1"/>
    <xf numFmtId="0" fontId="11" fillId="0" borderId="5" xfId="0" quotePrefix="1" applyFont="1" applyFill="1" applyBorder="1"/>
    <xf numFmtId="0" fontId="11" fillId="10" borderId="6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/>
    </xf>
    <xf numFmtId="0" fontId="11" fillId="10" borderId="6" xfId="0" applyFont="1" applyFill="1" applyBorder="1"/>
    <xf numFmtId="0" fontId="11" fillId="10" borderId="9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/>
    </xf>
    <xf numFmtId="0" fontId="11" fillId="10" borderId="8" xfId="0" applyFont="1" applyFill="1" applyBorder="1" applyAlignment="1">
      <alignment horizontal="center" vertical="center"/>
    </xf>
    <xf numFmtId="0" fontId="11" fillId="10" borderId="8" xfId="0" applyFont="1" applyFill="1" applyBorder="1"/>
    <xf numFmtId="0" fontId="11" fillId="10" borderId="8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center"/>
    </xf>
    <xf numFmtId="0" fontId="11" fillId="10" borderId="5" xfId="0" applyFont="1" applyFill="1" applyBorder="1" applyAlignment="1">
      <alignment wrapText="1"/>
    </xf>
    <xf numFmtId="0" fontId="11" fillId="10" borderId="5" xfId="0" applyFont="1" applyFill="1" applyBorder="1" applyAlignment="1">
      <alignment horizontal="center" vertical="top" wrapText="1"/>
    </xf>
    <xf numFmtId="0" fontId="11" fillId="0" borderId="0" xfId="0" applyFont="1" applyFill="1" applyAlignment="1">
      <alignment wrapText="1"/>
    </xf>
    <xf numFmtId="0" fontId="11" fillId="0" borderId="5" xfId="0" applyFont="1" applyFill="1" applyBorder="1" applyAlignment="1">
      <alignment wrapText="1"/>
    </xf>
    <xf numFmtId="0" fontId="9" fillId="0" borderId="5" xfId="0" applyFont="1" applyFill="1" applyBorder="1" applyAlignment="1">
      <alignment horizontal="left" vertical="center" wrapText="1"/>
    </xf>
    <xf numFmtId="0" fontId="11" fillId="10" borderId="5" xfId="2" applyFont="1" applyFill="1" applyBorder="1"/>
    <xf numFmtId="0" fontId="11" fillId="10" borderId="5" xfId="2" applyFont="1" applyFill="1" applyBorder="1" applyAlignment="1">
      <alignment horizontal="center" vertical="top"/>
    </xf>
    <xf numFmtId="0" fontId="11" fillId="0" borderId="0" xfId="2" applyFont="1" applyFill="1"/>
    <xf numFmtId="0" fontId="9" fillId="0" borderId="5" xfId="2" applyFont="1" applyFill="1" applyBorder="1" applyAlignment="1">
      <alignment horizontal="left" vertical="top"/>
    </xf>
    <xf numFmtId="0" fontId="11" fillId="0" borderId="5" xfId="2" applyFont="1" applyFill="1" applyBorder="1"/>
    <xf numFmtId="0" fontId="11" fillId="10" borderId="5" xfId="2" applyFont="1" applyFill="1" applyBorder="1" applyAlignment="1">
      <alignment horizontal="center" vertical="center"/>
    </xf>
    <xf numFmtId="0" fontId="11" fillId="10" borderId="8" xfId="2" applyFont="1" applyFill="1" applyBorder="1" applyAlignment="1">
      <alignment horizontal="center" vertical="center"/>
    </xf>
    <xf numFmtId="0" fontId="9" fillId="0" borderId="0" xfId="0" applyFont="1"/>
    <xf numFmtId="0" fontId="11" fillId="10" borderId="0" xfId="0" applyFont="1" applyFill="1"/>
    <xf numFmtId="0" fontId="11" fillId="10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top"/>
    </xf>
    <xf numFmtId="0" fontId="0" fillId="13" borderId="3" xfId="0" applyFont="1" applyFill="1" applyBorder="1"/>
    <xf numFmtId="0" fontId="6" fillId="0" borderId="11" xfId="0" applyFont="1" applyBorder="1" applyAlignment="1">
      <alignment horizontal="left" vertical="top"/>
    </xf>
    <xf numFmtId="0" fontId="6" fillId="0" borderId="12" xfId="0" applyFont="1" applyBorder="1" applyAlignment="1">
      <alignment horizontal="left" vertical="top"/>
    </xf>
    <xf numFmtId="0" fontId="6" fillId="0" borderId="13" xfId="0" applyFont="1" applyBorder="1" applyAlignment="1">
      <alignment horizontal="left" vertical="top"/>
    </xf>
    <xf numFmtId="0" fontId="0" fillId="0" borderId="4" xfId="0" applyFont="1" applyBorder="1"/>
    <xf numFmtId="0" fontId="6" fillId="0" borderId="14" xfId="0" applyFont="1" applyBorder="1" applyAlignment="1">
      <alignment horizontal="left" vertical="top"/>
    </xf>
    <xf numFmtId="0" fontId="0" fillId="13" borderId="14" xfId="0" applyFont="1" applyFill="1" applyBorder="1"/>
    <xf numFmtId="0" fontId="14" fillId="0" borderId="4" xfId="3" applyFont="1" applyBorder="1" applyAlignment="1">
      <alignment horizontal="left" vertical="top"/>
    </xf>
    <xf numFmtId="0" fontId="6" fillId="0" borderId="5" xfId="0" applyNumberFormat="1" applyFont="1" applyBorder="1" applyAlignment="1">
      <alignment horizontal="left" vertical="top"/>
    </xf>
    <xf numFmtId="0" fontId="6" fillId="0" borderId="15" xfId="0" applyFont="1" applyBorder="1" applyAlignment="1">
      <alignment horizontal="left" vertical="top"/>
    </xf>
    <xf numFmtId="0" fontId="6" fillId="0" borderId="16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  <xf numFmtId="0" fontId="6" fillId="0" borderId="17" xfId="0" applyNumberFormat="1" applyFont="1" applyBorder="1" applyAlignment="1">
      <alignment horizontal="left" vertical="top"/>
    </xf>
    <xf numFmtId="0" fontId="15" fillId="0" borderId="0" xfId="0" applyFon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164" fontId="0" fillId="0" borderId="0" xfId="0" applyNumberFormat="1" applyBorder="1"/>
    <xf numFmtId="14" fontId="0" fillId="0" borderId="0" xfId="0" applyNumberFormat="1" applyBorder="1" applyAlignment="1">
      <alignment horizontal="center" vertical="center"/>
    </xf>
    <xf numFmtId="0" fontId="16" fillId="0" borderId="0" xfId="0" applyFont="1"/>
    <xf numFmtId="14" fontId="1" fillId="14" borderId="1" xfId="0" applyNumberFormat="1" applyFont="1" applyFill="1" applyBorder="1" applyAlignment="1">
      <alignment horizontal="left" vertical="top"/>
    </xf>
    <xf numFmtId="0" fontId="1" fillId="14" borderId="1" xfId="0" applyFont="1" applyFill="1" applyBorder="1" applyAlignment="1">
      <alignment horizontal="right" vertical="top"/>
    </xf>
    <xf numFmtId="0" fontId="1" fillId="14" borderId="1" xfId="0" applyFont="1" applyFill="1" applyBorder="1" applyAlignment="1">
      <alignment horizontal="left" vertical="top"/>
    </xf>
    <xf numFmtId="0" fontId="1" fillId="14" borderId="1" xfId="0" applyNumberFormat="1" applyFont="1" applyFill="1" applyBorder="1" applyAlignment="1">
      <alignment horizontal="left" vertical="top"/>
    </xf>
    <xf numFmtId="14" fontId="0" fillId="0" borderId="0" xfId="0" applyNumberFormat="1" applyFont="1"/>
    <xf numFmtId="14" fontId="1" fillId="15" borderId="1" xfId="0" applyNumberFormat="1" applyFont="1" applyFill="1" applyBorder="1" applyAlignment="1">
      <alignment horizontal="left" vertical="top"/>
    </xf>
    <xf numFmtId="0" fontId="1" fillId="15" borderId="1" xfId="0" applyFont="1" applyFill="1" applyBorder="1" applyAlignment="1">
      <alignment horizontal="left" vertical="top"/>
    </xf>
    <xf numFmtId="0" fontId="1" fillId="15" borderId="1" xfId="0" applyFont="1" applyFill="1" applyBorder="1" applyAlignment="1">
      <alignment horizontal="right" vertical="top"/>
    </xf>
    <xf numFmtId="0" fontId="11" fillId="0" borderId="0" xfId="0" applyFont="1" applyFill="1" applyAlignment="1">
      <alignment horizontal="center"/>
    </xf>
    <xf numFmtId="0" fontId="12" fillId="11" borderId="6" xfId="0" applyFont="1" applyFill="1" applyBorder="1" applyAlignment="1">
      <alignment horizontal="center" vertical="center" textRotation="90" wrapText="1"/>
    </xf>
    <xf numFmtId="0" fontId="12" fillId="11" borderId="8" xfId="0" applyFont="1" applyFill="1" applyBorder="1" applyAlignment="1">
      <alignment horizontal="center" vertical="center" textRotation="90" wrapText="1"/>
    </xf>
    <xf numFmtId="0" fontId="11" fillId="0" borderId="5" xfId="0" applyFont="1" applyFill="1" applyBorder="1" applyAlignment="1">
      <alignment horizontal="center" vertical="center"/>
    </xf>
    <xf numFmtId="0" fontId="7" fillId="10" borderId="5" xfId="0" applyFont="1" applyFill="1" applyBorder="1" applyAlignment="1">
      <alignment horizontal="center" vertical="center" wrapText="1"/>
    </xf>
    <xf numFmtId="0" fontId="7" fillId="10" borderId="5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Good" xfId="2" builtinId="26"/>
    <cellStyle name="Hyperlink" xfId="3" builtinId="8"/>
    <cellStyle name="Normal" xfId="0" builtinId="0"/>
    <cellStyle name="Normal 2" xfId="1" xr:uid="{BDBD74FC-3A4B-4A08-BB41-34CF402AD4E0}"/>
  </cellStyles>
  <dxfs count="38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theme="9"/>
        </left>
        <right/>
        <top style="thin">
          <color theme="9"/>
        </top>
        <bottom/>
        <vertical/>
        <horizontal/>
      </border>
    </dxf>
    <dxf>
      <border outline="0"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64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theme="9"/>
        </left>
        <right/>
        <top style="thin">
          <color theme="9"/>
        </top>
        <bottom/>
        <vertical/>
        <horizontal/>
      </border>
    </dxf>
    <dxf>
      <border outline="0">
        <top style="thin">
          <color indexed="9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numFmt numFmtId="0" formatCode="General"/>
    </dxf>
    <dxf>
      <border outline="0">
        <left style="thin">
          <color rgb="FFB4B4B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numFmt numFmtId="0" formatCode="General"/>
    </dxf>
    <dxf>
      <border outline="0">
        <right style="thin">
          <color rgb="FFB4B4B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/>
    </dxf>
    <dxf>
      <alignment wrapText="1"/>
    </dxf>
    <dxf>
      <alignment wrapText="1"/>
    </dxf>
    <dxf>
      <alignment wrapText="1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/>
    </dxf>
    <dxf>
      <alignment wrapText="1"/>
    </dxf>
    <dxf>
      <numFmt numFmtId="0" formatCode="General"/>
    </dxf>
    <dxf>
      <numFmt numFmtId="164" formatCode="m/d/yy;@"/>
      <alignment horizontal="left" vertical="bottom" textRotation="0" wrapText="0" indent="0" justifyLastLine="0" shrinkToFit="0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/>
    </dxf>
    <dxf>
      <alignment wrapText="1"/>
    </dxf>
    <dxf>
      <alignment wrapText="1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 31 Machine shop schedule_Morning.xlsx]CNC!PivotTable1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CNC!$C$3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CNC!$A$4:$B$101</c:f>
              <c:multiLvlStrCache>
                <c:ptCount val="87"/>
                <c:lvl>
                  <c:pt idx="0">
                    <c:v>1/2/2019</c:v>
                  </c:pt>
                  <c:pt idx="1">
                    <c:v>1/3/2019</c:v>
                  </c:pt>
                  <c:pt idx="2">
                    <c:v>1/4/2019</c:v>
                  </c:pt>
                  <c:pt idx="3">
                    <c:v>1/7/2019</c:v>
                  </c:pt>
                  <c:pt idx="4">
                    <c:v>1/8/2019</c:v>
                  </c:pt>
                  <c:pt idx="5">
                    <c:v>1/3/2019</c:v>
                  </c:pt>
                  <c:pt idx="6">
                    <c:v>1/4/2019</c:v>
                  </c:pt>
                  <c:pt idx="7">
                    <c:v>1/7/2019</c:v>
                  </c:pt>
                  <c:pt idx="8">
                    <c:v>1/8/2019</c:v>
                  </c:pt>
                  <c:pt idx="9">
                    <c:v>1/9/2019</c:v>
                  </c:pt>
                  <c:pt idx="10">
                    <c:v>1/10/2019</c:v>
                  </c:pt>
                  <c:pt idx="11">
                    <c:v>1/11/2019</c:v>
                  </c:pt>
                  <c:pt idx="12">
                    <c:v>1/14/2019</c:v>
                  </c:pt>
                  <c:pt idx="13">
                    <c:v>1/15/2019</c:v>
                  </c:pt>
                  <c:pt idx="14">
                    <c:v>1/17/2019</c:v>
                  </c:pt>
                  <c:pt idx="15">
                    <c:v>1/18/2019</c:v>
                  </c:pt>
                  <c:pt idx="16">
                    <c:v>1/16/2019</c:v>
                  </c:pt>
                  <c:pt idx="17">
                    <c:v>1/14/2019</c:v>
                  </c:pt>
                  <c:pt idx="18">
                    <c:v>1/15/2019</c:v>
                  </c:pt>
                  <c:pt idx="19">
                    <c:v>1/18/2019</c:v>
                  </c:pt>
                  <c:pt idx="20">
                    <c:v>1/21/2019</c:v>
                  </c:pt>
                  <c:pt idx="21">
                    <c:v>1/16/2019</c:v>
                  </c:pt>
                  <c:pt idx="22">
                    <c:v>1/17/2019</c:v>
                  </c:pt>
                  <c:pt idx="23">
                    <c:v>1/18/2019</c:v>
                  </c:pt>
                  <c:pt idx="24">
                    <c:v>1/21/2019</c:v>
                  </c:pt>
                  <c:pt idx="25">
                    <c:v>1/22/2019</c:v>
                  </c:pt>
                  <c:pt idx="26">
                    <c:v>1/23/2019</c:v>
                  </c:pt>
                  <c:pt idx="27">
                    <c:v>1/21/2019</c:v>
                  </c:pt>
                  <c:pt idx="28">
                    <c:v>1/22/2019</c:v>
                  </c:pt>
                  <c:pt idx="29">
                    <c:v>1/23/2019</c:v>
                  </c:pt>
                  <c:pt idx="30">
                    <c:v>1/25/2019</c:v>
                  </c:pt>
                  <c:pt idx="31">
                    <c:v>1/28/2019</c:v>
                  </c:pt>
                  <c:pt idx="32">
                    <c:v>1/29/2019</c:v>
                  </c:pt>
                  <c:pt idx="33">
                    <c:v>1/30/2019</c:v>
                  </c:pt>
                  <c:pt idx="34">
                    <c:v>1/24/2019</c:v>
                  </c:pt>
                  <c:pt idx="35">
                    <c:v>2/1/2019</c:v>
                  </c:pt>
                  <c:pt idx="36">
                    <c:v>2/6/2019</c:v>
                  </c:pt>
                  <c:pt idx="37">
                    <c:v>2/7/2019</c:v>
                  </c:pt>
                  <c:pt idx="38">
                    <c:v>2/8/2019</c:v>
                  </c:pt>
                  <c:pt idx="39">
                    <c:v>2/28/2019</c:v>
                  </c:pt>
                  <c:pt idx="40">
                    <c:v>3/7/2019</c:v>
                  </c:pt>
                  <c:pt idx="41">
                    <c:v>3/7/2019</c:v>
                  </c:pt>
                  <c:pt idx="42">
                    <c:v>3/13/2019</c:v>
                  </c:pt>
                  <c:pt idx="43">
                    <c:v>3/20/2019</c:v>
                  </c:pt>
                  <c:pt idx="44">
                    <c:v>4/10/2019</c:v>
                  </c:pt>
                  <c:pt idx="45">
                    <c:v>3/27/2019</c:v>
                  </c:pt>
                  <c:pt idx="46">
                    <c:v>4/3/2019</c:v>
                  </c:pt>
                  <c:pt idx="47">
                    <c:v>4/2/2019</c:v>
                  </c:pt>
                  <c:pt idx="48">
                    <c:v>4/4/2019</c:v>
                  </c:pt>
                  <c:pt idx="49">
                    <c:v>4/24/2019</c:v>
                  </c:pt>
                  <c:pt idx="50">
                    <c:v>12/17/2018</c:v>
                  </c:pt>
                  <c:pt idx="51">
                    <c:v>12/26/2018</c:v>
                  </c:pt>
                  <c:pt idx="52">
                    <c:v>12/27/2018</c:v>
                  </c:pt>
                  <c:pt idx="53">
                    <c:v>12/28/2018</c:v>
                  </c:pt>
                  <c:pt idx="54">
                    <c:v>1/2/2019</c:v>
                  </c:pt>
                  <c:pt idx="55">
                    <c:v>1/3/2019</c:v>
                  </c:pt>
                  <c:pt idx="56">
                    <c:v>1/4/2019</c:v>
                  </c:pt>
                  <c:pt idx="57">
                    <c:v>1/7/2019</c:v>
                  </c:pt>
                  <c:pt idx="58">
                    <c:v>1/8/2019</c:v>
                  </c:pt>
                  <c:pt idx="59">
                    <c:v>1/16/2019</c:v>
                  </c:pt>
                  <c:pt idx="60">
                    <c:v>3/1/2019</c:v>
                  </c:pt>
                  <c:pt idx="61">
                    <c:v>1/9/2019</c:v>
                  </c:pt>
                  <c:pt idx="62">
                    <c:v>1/10/2019</c:v>
                  </c:pt>
                  <c:pt idx="63">
                    <c:v>1/11/2019</c:v>
                  </c:pt>
                  <c:pt idx="64">
                    <c:v>1/14/2019</c:v>
                  </c:pt>
                  <c:pt idx="65">
                    <c:v>1/15/2019</c:v>
                  </c:pt>
                  <c:pt idx="66">
                    <c:v>1/17/2019</c:v>
                  </c:pt>
                  <c:pt idx="67">
                    <c:v>1/18/2019</c:v>
                  </c:pt>
                  <c:pt idx="68">
                    <c:v>1/21/2019</c:v>
                  </c:pt>
                  <c:pt idx="69">
                    <c:v>1/22/2019</c:v>
                  </c:pt>
                  <c:pt idx="70">
                    <c:v>1/23/2019</c:v>
                  </c:pt>
                  <c:pt idx="71">
                    <c:v>1/25/2019</c:v>
                  </c:pt>
                  <c:pt idx="72">
                    <c:v>1/28/2019</c:v>
                  </c:pt>
                  <c:pt idx="73">
                    <c:v>1/30/2019</c:v>
                  </c:pt>
                  <c:pt idx="74">
                    <c:v>2/6/2019</c:v>
                  </c:pt>
                  <c:pt idx="75">
                    <c:v>2/7/2019</c:v>
                  </c:pt>
                  <c:pt idx="76">
                    <c:v>2/11/2019</c:v>
                  </c:pt>
                  <c:pt idx="77">
                    <c:v>2/14/2019</c:v>
                  </c:pt>
                  <c:pt idx="78">
                    <c:v>2/21/2019</c:v>
                  </c:pt>
                  <c:pt idx="79">
                    <c:v>2/28/2019</c:v>
                  </c:pt>
                  <c:pt idx="80">
                    <c:v>3/4/2019</c:v>
                  </c:pt>
                  <c:pt idx="81">
                    <c:v>3/7/2019</c:v>
                  </c:pt>
                  <c:pt idx="82">
                    <c:v>3/8/2019</c:v>
                  </c:pt>
                  <c:pt idx="83">
                    <c:v>3/13/2019</c:v>
                  </c:pt>
                  <c:pt idx="84">
                    <c:v>3/15/2019</c:v>
                  </c:pt>
                  <c:pt idx="85">
                    <c:v>4/15/2019</c:v>
                  </c:pt>
                  <c:pt idx="86">
                    <c:v>4/24/2019</c:v>
                  </c:pt>
                </c:lvl>
                <c:lvl>
                  <c:pt idx="0">
                    <c:v>1/1/2019</c:v>
                  </c:pt>
                  <c:pt idx="5">
                    <c:v>1/2/2019</c:v>
                  </c:pt>
                  <c:pt idx="16">
                    <c:v>1/3/2019</c:v>
                  </c:pt>
                  <c:pt idx="21">
                    <c:v>1/4/2019</c:v>
                  </c:pt>
                  <c:pt idx="27">
                    <c:v>1/7/2019</c:v>
                  </c:pt>
                  <c:pt idx="41">
                    <c:v>1/8/2019</c:v>
                  </c:pt>
                  <c:pt idx="43">
                    <c:v>1/9/2019</c:v>
                  </c:pt>
                  <c:pt idx="45">
                    <c:v>1/10/2019</c:v>
                  </c:pt>
                  <c:pt idx="47">
                    <c:v>1/11/2019</c:v>
                  </c:pt>
                  <c:pt idx="50">
                    <c:v>(blank)</c:v>
                  </c:pt>
                </c:lvl>
              </c:multiLvlStrCache>
            </c:multiLvlStrRef>
          </c:cat>
          <c:val>
            <c:numRef>
              <c:f>CNC!$C$4:$C$101</c:f>
              <c:numCache>
                <c:formatCode>General</c:formatCode>
                <c:ptCount val="87"/>
                <c:pt idx="0">
                  <c:v>8</c:v>
                </c:pt>
                <c:pt idx="1">
                  <c:v>280</c:v>
                </c:pt>
                <c:pt idx="2">
                  <c:v>424</c:v>
                </c:pt>
                <c:pt idx="3">
                  <c:v>90</c:v>
                </c:pt>
                <c:pt idx="4">
                  <c:v>158</c:v>
                </c:pt>
                <c:pt idx="5">
                  <c:v>32</c:v>
                </c:pt>
                <c:pt idx="6">
                  <c:v>196</c:v>
                </c:pt>
                <c:pt idx="7">
                  <c:v>18</c:v>
                </c:pt>
                <c:pt idx="8">
                  <c:v>302</c:v>
                </c:pt>
                <c:pt idx="9">
                  <c:v>860</c:v>
                </c:pt>
                <c:pt idx="10">
                  <c:v>788</c:v>
                </c:pt>
                <c:pt idx="11">
                  <c:v>602</c:v>
                </c:pt>
                <c:pt idx="12">
                  <c:v>58</c:v>
                </c:pt>
                <c:pt idx="13">
                  <c:v>394</c:v>
                </c:pt>
                <c:pt idx="14">
                  <c:v>18</c:v>
                </c:pt>
                <c:pt idx="15">
                  <c:v>60</c:v>
                </c:pt>
                <c:pt idx="16">
                  <c:v>36</c:v>
                </c:pt>
                <c:pt idx="17">
                  <c:v>1524</c:v>
                </c:pt>
                <c:pt idx="18">
                  <c:v>524</c:v>
                </c:pt>
                <c:pt idx="19">
                  <c:v>56</c:v>
                </c:pt>
                <c:pt idx="20">
                  <c:v>24</c:v>
                </c:pt>
                <c:pt idx="21">
                  <c:v>376</c:v>
                </c:pt>
                <c:pt idx="22">
                  <c:v>552</c:v>
                </c:pt>
                <c:pt idx="23">
                  <c:v>156</c:v>
                </c:pt>
                <c:pt idx="24">
                  <c:v>658</c:v>
                </c:pt>
                <c:pt idx="25">
                  <c:v>52</c:v>
                </c:pt>
                <c:pt idx="26">
                  <c:v>364</c:v>
                </c:pt>
                <c:pt idx="27">
                  <c:v>290</c:v>
                </c:pt>
                <c:pt idx="28">
                  <c:v>150</c:v>
                </c:pt>
                <c:pt idx="29">
                  <c:v>642</c:v>
                </c:pt>
                <c:pt idx="30">
                  <c:v>16</c:v>
                </c:pt>
                <c:pt idx="31">
                  <c:v>156</c:v>
                </c:pt>
                <c:pt idx="32">
                  <c:v>48</c:v>
                </c:pt>
                <c:pt idx="33">
                  <c:v>60</c:v>
                </c:pt>
                <c:pt idx="34">
                  <c:v>14</c:v>
                </c:pt>
                <c:pt idx="35">
                  <c:v>52</c:v>
                </c:pt>
                <c:pt idx="36">
                  <c:v>82</c:v>
                </c:pt>
                <c:pt idx="37">
                  <c:v>40</c:v>
                </c:pt>
                <c:pt idx="38">
                  <c:v>38</c:v>
                </c:pt>
                <c:pt idx="39">
                  <c:v>36</c:v>
                </c:pt>
                <c:pt idx="40">
                  <c:v>14</c:v>
                </c:pt>
                <c:pt idx="41">
                  <c:v>60</c:v>
                </c:pt>
                <c:pt idx="42">
                  <c:v>1510</c:v>
                </c:pt>
                <c:pt idx="43">
                  <c:v>706</c:v>
                </c:pt>
                <c:pt idx="44">
                  <c:v>1466</c:v>
                </c:pt>
                <c:pt idx="45">
                  <c:v>690</c:v>
                </c:pt>
                <c:pt idx="46">
                  <c:v>1630</c:v>
                </c:pt>
                <c:pt idx="47">
                  <c:v>6</c:v>
                </c:pt>
                <c:pt idx="48">
                  <c:v>70</c:v>
                </c:pt>
                <c:pt idx="49">
                  <c:v>100</c:v>
                </c:pt>
                <c:pt idx="50">
                  <c:v>0</c:v>
                </c:pt>
                <c:pt idx="51">
                  <c:v>112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46</c:v>
                </c:pt>
                <c:pt idx="56">
                  <c:v>288</c:v>
                </c:pt>
                <c:pt idx="57">
                  <c:v>150</c:v>
                </c:pt>
                <c:pt idx="58">
                  <c:v>470</c:v>
                </c:pt>
                <c:pt idx="59">
                  <c:v>0</c:v>
                </c:pt>
                <c:pt idx="60">
                  <c:v>0</c:v>
                </c:pt>
                <c:pt idx="61">
                  <c:v>456</c:v>
                </c:pt>
                <c:pt idx="62">
                  <c:v>0</c:v>
                </c:pt>
                <c:pt idx="63">
                  <c:v>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508</c:v>
                </c:pt>
                <c:pt idx="81">
                  <c:v>0</c:v>
                </c:pt>
                <c:pt idx="82">
                  <c:v>562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C-40B2-B9AB-4E5F28480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682568"/>
        <c:axId val="809683224"/>
      </c:barChart>
      <c:catAx>
        <c:axId val="80968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83224"/>
        <c:crosses val="autoZero"/>
        <c:auto val="1"/>
        <c:lblAlgn val="ctr"/>
        <c:lblOffset val="100"/>
        <c:noMultiLvlLbl val="0"/>
      </c:catAx>
      <c:valAx>
        <c:axId val="80968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8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 31 Machine shop schedule_Morning.xlsx]Saw Time!PivotTable5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Saw Cycle Time by Saw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'Saw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'Saw Time'!$A$4:$A$5</c:f>
              <c:strCache>
                <c:ptCount val="2"/>
                <c:pt idx="0">
                  <c:v>10/22/2018</c:v>
                </c:pt>
                <c:pt idx="1">
                  <c:v>10/23/2018</c:v>
                </c:pt>
              </c:strCache>
            </c:strRef>
          </c:cat>
          <c:val>
            <c:numRef>
              <c:f>'Saw Time'!$B$4:$B$5</c:f>
              <c:numCache>
                <c:formatCode>General</c:formatCode>
                <c:ptCount val="2"/>
                <c:pt idx="0">
                  <c:v>1370.0000000000002</c:v>
                </c:pt>
                <c:pt idx="1">
                  <c:v>2478.8000000000025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5-47DE-BB49-4A496970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154800"/>
        <c:axId val="542157424"/>
      </c:barChart>
      <c:catAx>
        <c:axId val="5421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57424"/>
        <c:crosses val="autoZero"/>
        <c:auto val="1"/>
        <c:lblAlgn val="ctr"/>
        <c:lblOffset val="100"/>
        <c:noMultiLvlLbl val="0"/>
      </c:catAx>
      <c:valAx>
        <c:axId val="5421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5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 31 Machine shop schedule_Morning.xlsx]Saw Time!PivotTable6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'Saw Time'!$B$11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'Saw Time'!$A$12:$A$14</c:f>
              <c:strCache>
                <c:ptCount val="3"/>
                <c:pt idx="0">
                  <c:v>10/22/2018</c:v>
                </c:pt>
                <c:pt idx="1">
                  <c:v>10/23/2018</c:v>
                </c:pt>
                <c:pt idx="2">
                  <c:v>(blank)</c:v>
                </c:pt>
              </c:strCache>
            </c:strRef>
          </c:cat>
          <c:val>
            <c:numRef>
              <c:f>'Saw Time'!$B$12:$B$14</c:f>
              <c:numCache>
                <c:formatCode>General</c:formatCode>
                <c:ptCount val="3"/>
                <c:pt idx="0">
                  <c:v>1299.08</c:v>
                </c:pt>
                <c:pt idx="1">
                  <c:v>2450.6800000000007</c:v>
                </c:pt>
                <c:pt idx="2">
                  <c:v>6267.62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1-49A4-AA7A-0B0FA0A5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158080"/>
        <c:axId val="542158408"/>
      </c:barChart>
      <c:catAx>
        <c:axId val="5421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58408"/>
        <c:crosses val="autoZero"/>
        <c:auto val="1"/>
        <c:lblAlgn val="ctr"/>
        <c:lblOffset val="100"/>
        <c:noMultiLvlLbl val="0"/>
      </c:catAx>
      <c:valAx>
        <c:axId val="5421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5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 31 Machine shop schedule_Morning.xlsx]Saw Time!PivotTable2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111337328939803"/>
          <c:y val="0.11733616967233934"/>
          <c:w val="0.86163263859930284"/>
          <c:h val="0.73159321818643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'Saw Time'!$A$19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'Saw Time'!$A$20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'Saw Time'!$A$20</c:f>
              <c:numCache>
                <c:formatCode>[h]:mm:ss;@</c:formatCode>
                <c:ptCount val="1"/>
                <c:pt idx="0">
                  <c:v>24.11099999999988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5-44EE-9964-8148C50CF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92256"/>
        <c:axId val="702295864"/>
      </c:barChart>
      <c:catAx>
        <c:axId val="7022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95864"/>
        <c:crosses val="autoZero"/>
        <c:auto val="1"/>
        <c:lblAlgn val="ctr"/>
        <c:lblOffset val="100"/>
        <c:noMultiLvlLbl val="0"/>
      </c:catAx>
      <c:valAx>
        <c:axId val="70229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Saw Schedule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Sheet1!$AA$4</c:f>
              <c:strCache>
                <c:ptCount val="1"/>
                <c:pt idx="0">
                  <c:v>Sum of Saw Cycle 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Sheet1!$Z$5:$Z$14</c:f>
              <c:strCache>
                <c:ptCount val="10"/>
                <c:pt idx="0">
                  <c:v>Backlog</c:v>
                </c:pt>
                <c:pt idx="1">
                  <c:v>10/23/18</c:v>
                </c:pt>
                <c:pt idx="2">
                  <c:v>10/24/18</c:v>
                </c:pt>
                <c:pt idx="3">
                  <c:v>10/25/18</c:v>
                </c:pt>
                <c:pt idx="4">
                  <c:v>10/26/18</c:v>
                </c:pt>
                <c:pt idx="5">
                  <c:v>10/29/18</c:v>
                </c:pt>
                <c:pt idx="6">
                  <c:v>10/30/18</c:v>
                </c:pt>
                <c:pt idx="7">
                  <c:v>10/31/18</c:v>
                </c:pt>
                <c:pt idx="8">
                  <c:v>11/1/18</c:v>
                </c:pt>
                <c:pt idx="9">
                  <c:v>11/2/18</c:v>
                </c:pt>
              </c:strCache>
            </c:strRef>
          </c:cat>
          <c:val>
            <c:numRef>
              <c:f>Sheet1!$AA$5:$AA$14</c:f>
              <c:numCache>
                <c:formatCode>General</c:formatCode>
                <c:ptCount val="10"/>
                <c:pt idx="0">
                  <c:v>2803.2</c:v>
                </c:pt>
                <c:pt idx="1">
                  <c:v>489.59999999999997</c:v>
                </c:pt>
                <c:pt idx="2">
                  <c:v>1148.3999999999999</c:v>
                </c:pt>
                <c:pt idx="3">
                  <c:v>1003.2000000000004</c:v>
                </c:pt>
                <c:pt idx="4">
                  <c:v>1772.4000000000005</c:v>
                </c:pt>
                <c:pt idx="5">
                  <c:v>1141.2000000000007</c:v>
                </c:pt>
                <c:pt idx="6">
                  <c:v>994.80000000000041</c:v>
                </c:pt>
                <c:pt idx="7">
                  <c:v>1032.0000000000005</c:v>
                </c:pt>
                <c:pt idx="8">
                  <c:v>1012.8000000000005</c:v>
                </c:pt>
                <c:pt idx="9">
                  <c:v>1134.0000000000002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B-43BF-91C5-79F7D1485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0527656"/>
        <c:axId val="850536512"/>
      </c:barChart>
      <c:lineChart>
        <c:grouping val="standard"/>
        <c:varyColors val="0"/>
        <c:ser>
          <c:idx val="1"/>
          <c:order val="1"/>
          <c:tx>
            <c:strRef>
              <c:f>Sheet1!$AB$4</c:f>
              <c:strCache>
                <c:ptCount val="1"/>
                <c:pt idx="0">
                  <c:v>Capacity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Sheet1!$Z$5:$Z$14</c:f>
              <c:strCache>
                <c:ptCount val="10"/>
                <c:pt idx="0">
                  <c:v>Backlog</c:v>
                </c:pt>
                <c:pt idx="1">
                  <c:v>10/23/18</c:v>
                </c:pt>
                <c:pt idx="2">
                  <c:v>10/24/18</c:v>
                </c:pt>
                <c:pt idx="3">
                  <c:v>10/25/18</c:v>
                </c:pt>
                <c:pt idx="4">
                  <c:v>10/26/18</c:v>
                </c:pt>
                <c:pt idx="5">
                  <c:v>10/29/18</c:v>
                </c:pt>
                <c:pt idx="6">
                  <c:v>10/30/18</c:v>
                </c:pt>
                <c:pt idx="7">
                  <c:v>10/31/18</c:v>
                </c:pt>
                <c:pt idx="8">
                  <c:v>11/1/18</c:v>
                </c:pt>
                <c:pt idx="9">
                  <c:v>11/2/18</c:v>
                </c:pt>
              </c:strCache>
            </c:strRef>
          </c:cat>
          <c:val>
            <c:numRef>
              <c:f>Sheet1!$AB$5:$AB$14</c:f>
              <c:numCache>
                <c:formatCode>General</c:formatCode>
                <c:ptCount val="10"/>
                <c:pt idx="0">
                  <c:v>2700</c:v>
                </c:pt>
                <c:pt idx="1">
                  <c:v>2700</c:v>
                </c:pt>
                <c:pt idx="2">
                  <c:v>2700</c:v>
                </c:pt>
                <c:pt idx="3">
                  <c:v>2700</c:v>
                </c:pt>
                <c:pt idx="4">
                  <c:v>2700</c:v>
                </c:pt>
                <c:pt idx="5">
                  <c:v>2700</c:v>
                </c:pt>
                <c:pt idx="6">
                  <c:v>2700</c:v>
                </c:pt>
                <c:pt idx="7">
                  <c:v>2700</c:v>
                </c:pt>
                <c:pt idx="8">
                  <c:v>2700</c:v>
                </c:pt>
                <c:pt idx="9">
                  <c:v>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B-43BF-91C5-79F7D1485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527656"/>
        <c:axId val="850536512"/>
      </c:lineChart>
      <c:catAx>
        <c:axId val="85052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36512"/>
        <c:crosses val="autoZero"/>
        <c:auto val="1"/>
        <c:lblAlgn val="ctr"/>
        <c:lblOffset val="100"/>
        <c:noMultiLvlLbl val="0"/>
      </c:catAx>
      <c:valAx>
        <c:axId val="8505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528636</xdr:colOff>
      <xdr:row>1</xdr:row>
      <xdr:rowOff>57150</xdr:rowOff>
    </xdr:from>
    <xdr:to>
      <xdr:col>28</xdr:col>
      <xdr:colOff>571499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19050</xdr:colOff>
          <xdr:row>0</xdr:row>
          <xdr:rowOff>0</xdr:rowOff>
        </xdr:from>
        <xdr:to>
          <xdr:col>28</xdr:col>
          <xdr:colOff>838200</xdr:colOff>
          <xdr:row>2</xdr:row>
          <xdr:rowOff>762000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0</xdr:colOff>
          <xdr:row>0</xdr:row>
          <xdr:rowOff>0</xdr:rowOff>
        </xdr:from>
        <xdr:to>
          <xdr:col>25</xdr:col>
          <xdr:colOff>781050</xdr:colOff>
          <xdr:row>2</xdr:row>
          <xdr:rowOff>323850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3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323850</xdr:colOff>
      <xdr:row>8</xdr:row>
      <xdr:rowOff>133350</xdr:rowOff>
    </xdr:from>
    <xdr:to>
      <xdr:col>30</xdr:col>
      <xdr:colOff>209550</xdr:colOff>
      <xdr:row>30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590549</xdr:colOff>
      <xdr:row>3</xdr:row>
      <xdr:rowOff>133349</xdr:rowOff>
    </xdr:from>
    <xdr:to>
      <xdr:col>20</xdr:col>
      <xdr:colOff>581024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695325</xdr:colOff>
      <xdr:row>3</xdr:row>
      <xdr:rowOff>28575</xdr:rowOff>
    </xdr:from>
    <xdr:to>
      <xdr:col>22</xdr:col>
      <xdr:colOff>600075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1</xdr:row>
      <xdr:rowOff>157162</xdr:rowOff>
    </xdr:from>
    <xdr:to>
      <xdr:col>23</xdr:col>
      <xdr:colOff>247649</xdr:colOff>
      <xdr:row>33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ductionAgent" refreshedDate="43395.658311458334" createdVersion="6" refreshedVersion="6" minRefreshableVersion="3" recordCount="1172" xr:uid="{22173565-68EA-4A76-B08D-95C78B1CC652}">
  <cacheSource type="worksheet">
    <worksheetSource name="Table2"/>
  </cacheSource>
  <cacheFields count="54">
    <cacheField name="Job-no" numFmtId="0">
      <sharedItems/>
    </cacheField>
    <cacheField name="Scheduled Ship Date" numFmtId="14">
      <sharedItems containsSemiMixedTypes="0" containsNonDate="0" containsDate="1" containsString="0" minDate="2018-10-19T00:00:00" maxDate="2018-11-08T00:00:00"/>
    </cacheField>
    <cacheField name="Order" numFmtId="0">
      <sharedItems containsSemiMixedTypes="0" containsString="0" containsNumber="1" containsInteger="1" minValue="54406" maxValue="75856"/>
    </cacheField>
    <cacheField name="Part Description" numFmtId="0">
      <sharedItems/>
    </cacheField>
    <cacheField name="Line" numFmtId="0">
      <sharedItems containsSemiMixedTypes="0" containsString="0" containsNumber="1" containsInteger="1" minValue="1" maxValue="156"/>
    </cacheField>
    <cacheField name="Rel" numFmtId="0">
      <sharedItems containsSemiMixedTypes="0" containsString="0" containsNumber="1" containsInteger="1" minValue="1" maxValue="3"/>
    </cacheField>
    <cacheField name="Status" numFmtId="0">
      <sharedItems/>
    </cacheField>
    <cacheField name="Open Qty" numFmtId="0">
      <sharedItems containsSemiMixedTypes="0" containsString="0" containsNumber="1" containsInteger="1" minValue="1" maxValue="345"/>
    </cacheField>
    <cacheField name="SD vs BOM" numFmtId="0">
      <sharedItems/>
    </cacheField>
    <cacheField name="Body Assembly" numFmtId="0">
      <sharedItems/>
    </cacheField>
    <cacheField name="MSLens" numFmtId="0">
      <sharedItems/>
    </cacheField>
    <cacheField name="Type Labels" numFmtId="0">
      <sharedItems/>
    </cacheField>
    <cacheField name="Material (Stores)" numFmtId="0">
      <sharedItems/>
    </cacheField>
    <cacheField name="Extrusion cut double saw" numFmtId="0">
      <sharedItems/>
    </cacheField>
    <cacheField name="Cut Flanges" numFmtId="0">
      <sharedItems/>
    </cacheField>
    <cacheField name="CNC Holes" numFmtId="0">
      <sharedItems/>
    </cacheField>
    <cacheField name="CNC MR" numFmtId="0">
      <sharedItems/>
    </cacheField>
    <cacheField name="CNC Controls" numFmtId="0">
      <sharedItems/>
    </cacheField>
    <cacheField name="Milling MFG" numFmtId="0">
      <sharedItems/>
    </cacheField>
    <cacheField name="End Plates Joiners" numFmtId="0">
      <sharedItems/>
    </cacheField>
    <cacheField name="Punch Holes" numFmtId="0">
      <sharedItems/>
    </cacheField>
    <cacheField name="Welding Corners" numFmtId="0">
      <sharedItems/>
    </cacheField>
    <cacheField name="Machine Shop Due Date" numFmtId="14">
      <sharedItems containsSemiMixedTypes="0" containsNonDate="0" containsDate="1" containsString="0" minDate="2018-10-12T00:00:00" maxDate="2018-11-03T00:00:00"/>
    </cacheField>
    <cacheField name="Pick Status" numFmtId="0">
      <sharedItems/>
    </cacheField>
    <cacheField name="MS Time" numFmtId="0">
      <sharedItems containsBlank="1"/>
    </cacheField>
    <cacheField name="Part" numFmtId="0">
      <sharedItems/>
    </cacheField>
    <cacheField name="Non Conformance Reason" numFmtId="0">
      <sharedItems/>
    </cacheField>
    <cacheField name="Category" numFmtId="0">
      <sharedItems/>
    </cacheField>
    <cacheField name="Assembly Line" numFmtId="0">
      <sharedItems containsSemiMixedTypes="0" containsString="0" containsNumber="1" containsInteger="1" minValue="0" maxValue="15"/>
    </cacheField>
    <cacheField name="PM" numFmtId="0">
      <sharedItems/>
    </cacheField>
    <cacheField name="Fixture Type" numFmtId="0">
      <sharedItems/>
    </cacheField>
    <cacheField name="MS Date" numFmtId="0">
      <sharedItems containsNonDate="0" containsDate="1" containsString="0" containsBlank="1" minDate="2018-07-16T00:00:00" maxDate="2018-10-22T00:00:00"/>
    </cacheField>
    <cacheField name="Production Comment" numFmtId="0">
      <sharedItems/>
    </cacheField>
    <cacheField name="Total Sections" numFmtId="0">
      <sharedItems containsSemiMixedTypes="0" containsString="0" containsNumber="1" containsInteger="1" minValue="0" maxValue="345"/>
    </cacheField>
    <cacheField name="Sched Date Priority" numFmtId="0">
      <sharedItems/>
    </cacheField>
    <cacheField name="CNC Cartridge" numFmtId="0">
      <sharedItems/>
    </cacheField>
    <cacheField name="LED Sub Assembly" numFmtId="0">
      <sharedItems/>
    </cacheField>
    <cacheField name="DeliveredChk" numFmtId="0">
      <sharedItems/>
    </cacheField>
    <cacheField name="DeliveredDate" numFmtId="0">
      <sharedItems containsNonDate="0" containsString="0" containsBlank="1"/>
    </cacheField>
    <cacheField name="RequestDate" numFmtId="0">
      <sharedItems containsNonDate="0" containsString="0" containsBlank="1"/>
    </cacheField>
    <cacheField name="Material Kit" numFmtId="0">
      <sharedItems/>
    </cacheField>
    <cacheField name="Issue Resolved" numFmtId="0">
      <sharedItems/>
    </cacheField>
    <cacheField name="Open Value" numFmtId="0">
      <sharedItems containsSemiMixedTypes="0" containsString="0" containsNumber="1" minValue="75" maxValue="138421.44"/>
    </cacheField>
    <cacheField name="Product Code" numFmtId="0">
      <sharedItems/>
    </cacheField>
    <cacheField name="Fixture Type2" numFmtId="0">
      <sharedItems/>
    </cacheField>
    <cacheField name="Pattern" numFmtId="0">
      <sharedItems containsMixedTypes="1" containsNumber="1" containsInteger="1" minValue="0" maxValue="0"/>
    </cacheField>
    <cacheField name="Saw start date" numFmtId="164">
      <sharedItems containsSemiMixedTypes="0" containsNonDate="0" containsDate="1" containsString="0" minDate="2018-10-09T00:00:00" maxDate="2018-11-04T00:00:00"/>
    </cacheField>
    <cacheField name="Saw Cycle Time" numFmtId="0">
      <sharedItems containsSemiMixedTypes="0" containsString="0" containsNumber="1" minValue="0" maxValue="414"/>
    </cacheField>
    <cacheField name="Saw Date" numFmtId="0">
      <sharedItems containsNonDate="0" containsDate="1" containsString="0" containsBlank="1" minDate="2018-10-19T00:00:00" maxDate="2018-10-24T00:00:00" count="4">
        <m/>
        <d v="2018-10-22T00:00:00"/>
        <d v="2018-10-23T00:00:00"/>
        <d v="2018-10-19T00:00:00" u="1"/>
      </sharedItems>
    </cacheField>
    <cacheField name="Lens start date" numFmtId="14">
      <sharedItems containsSemiMixedTypes="0" containsNonDate="0" containsDate="1" containsString="0" minDate="2018-10-17T00:00:00" maxDate="2018-11-06T00:00:00"/>
    </cacheField>
    <cacheField name="Lens Cycle Time" numFmtId="0">
      <sharedItems containsSemiMixedTypes="0" containsString="0" containsNumber="1" minValue="0" maxValue="231.36"/>
    </cacheField>
    <cacheField name="lens date" numFmtId="0">
      <sharedItems containsNonDate="0" containsDate="1" containsString="0" containsBlank="1" minDate="2018-10-19T00:00:00" maxDate="2018-10-24T00:00:00" count="4">
        <m/>
        <d v="2018-10-22T00:00:00"/>
        <d v="2018-10-23T00:00:00"/>
        <d v="2018-10-19T00:00:00" u="1"/>
      </sharedItems>
    </cacheField>
    <cacheField name="Welding Cycle Time" numFmtId="0">
      <sharedItems containsSemiMixedTypes="0" containsString="0" containsNumber="1" minValue="-25.92" maxValue="712.80000000000007"/>
    </cacheField>
    <cacheField name="Welding Dat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o De Melo Soares" refreshedDate="43465.618491203706" createdVersion="6" refreshedVersion="6" minRefreshableVersion="3" recordCount="1175" xr:uid="{2DCE8F48-5C9E-48B3-A27F-EF3DA4C75BA0}">
  <cacheSource type="worksheet">
    <worksheetSource name="Table2"/>
  </cacheSource>
  <cacheFields count="88">
    <cacheField name="Job-no" numFmtId="0">
      <sharedItems/>
    </cacheField>
    <cacheField name="Scheduled Ship Date" numFmtId="14">
      <sharedItems containsSemiMixedTypes="0" containsNonDate="0" containsDate="1" containsString="0" minDate="2018-08-22T00:00:00" maxDate="2019-04-25T00:00:00" count="106">
        <d v="2018-12-26T00:00:00"/>
        <d v="2019-01-04T00:00:00"/>
        <d v="2019-01-07T00:00:00"/>
        <d v="2019-01-02T00:00:00"/>
        <d v="2019-01-08T00:00:00"/>
        <d v="2019-01-03T00:00:00"/>
        <d v="2019-01-09T00:00:00"/>
        <d v="2019-01-10T00:00:00"/>
        <d v="2019-01-11T00:00:00"/>
        <d v="2019-01-14T00:00:00"/>
        <d v="2019-01-15T00:00:00"/>
        <d v="2019-01-17T00:00:00"/>
        <d v="2019-01-18T00:00:00"/>
        <d v="2019-01-21T00:00:00"/>
        <d v="2019-01-16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2-01T00:00:00"/>
        <d v="2019-02-06T00:00:00"/>
        <d v="2019-02-07T00:00:00"/>
        <d v="2019-02-08T00:00:00"/>
        <d v="2019-02-28T00:00:00"/>
        <d v="2019-03-04T00:00:00"/>
        <d v="2019-03-07T00:00:00"/>
        <d v="2019-03-08T00:00:00"/>
        <d v="2019-03-13T00:00:00"/>
        <d v="2019-03-20T00:00:00"/>
        <d v="2019-03-27T00:00:00"/>
        <d v="2019-04-02T00:00:00"/>
        <d v="2019-04-03T00:00:00"/>
        <d v="2019-04-04T00:00:00"/>
        <d v="2019-04-10T00:00:00"/>
        <d v="2019-04-24T00:00:00"/>
        <d v="2018-12-17T00:00:00"/>
        <d v="2018-12-27T00:00:00"/>
        <d v="2018-12-28T00:00:00"/>
        <d v="2019-02-11T00:00:00"/>
        <d v="2019-02-14T00:00:00"/>
        <d v="2019-02-21T00:00:00"/>
        <d v="2019-03-01T00:00:00"/>
        <d v="2019-03-15T00:00:00"/>
        <d v="2019-04-15T00:00:00"/>
        <d v="2018-10-25T00:00:00" u="1"/>
        <d v="2018-11-30T00:00:00" u="1"/>
        <d v="2018-10-18T00:00:00" u="1"/>
        <d v="2018-11-23T00:00:00" u="1"/>
        <d v="2018-10-11T00:00:00" u="1"/>
        <d v="2018-11-16T00:00:00" u="1"/>
        <d v="2018-10-30T00:00:00" u="1"/>
        <d v="2018-12-21T00:00:00" u="1"/>
        <d v="2018-10-04T00:00:00" u="1"/>
        <d v="2018-11-09T00:00:00" u="1"/>
        <d v="2018-10-23T00:00:00" u="1"/>
        <d v="2018-12-14T00:00:00" u="1"/>
        <d v="2018-11-28T00:00:00" u="1"/>
        <d v="2018-11-02T00:00:00" u="1"/>
        <d v="2018-10-16T00:00:00" u="1"/>
        <d v="2018-12-07T00:00:00" u="1"/>
        <d v="2018-11-21T00:00:00" u="1"/>
        <d v="2018-10-09T00:00:00" u="1"/>
        <d v="2018-11-14T00:00:00" u="1"/>
        <d v="2018-12-19T00:00:00" u="1"/>
        <d v="2018-11-07T00:00:00" u="1"/>
        <d v="2018-12-12T00:00:00" u="1"/>
        <d v="2018-11-26T00:00:00" u="1"/>
        <d v="2018-12-05T00:00:00" u="1"/>
        <d v="2018-11-19T00:00:00" u="1"/>
        <d v="2018-11-12T00:00:00" u="1"/>
        <d v="2018-10-26T00:00:00" u="1"/>
        <d v="2018-11-05T00:00:00" u="1"/>
        <d v="2018-10-19T00:00:00" u="1"/>
        <d v="2018-12-10T00:00:00" u="1"/>
        <d v="2018-10-12T00:00:00" u="1"/>
        <d v="2018-12-03T00:00:00" u="1"/>
        <d v="2018-10-31T00:00:00" u="1"/>
        <d v="2018-10-05T00:00:00" u="1"/>
        <d v="2018-10-24T00:00:00" u="1"/>
        <d v="2018-11-29T00:00:00" u="1"/>
        <d v="2018-10-17T00:00:00" u="1"/>
        <d v="2018-11-22T00:00:00" u="1"/>
        <d v="2018-10-10T00:00:00" u="1"/>
        <d v="2018-11-15T00:00:00" u="1"/>
        <d v="2018-10-29T00:00:00" u="1"/>
        <d v="2018-12-20T00:00:00" u="1"/>
        <d v="2018-10-03T00:00:00" u="1"/>
        <d v="2018-11-08T00:00:00" u="1"/>
        <d v="2018-10-22T00:00:00" u="1"/>
        <d v="2018-12-13T00:00:00" u="1"/>
        <d v="2018-11-27T00:00:00" u="1"/>
        <d v="2018-11-01T00:00:00" u="1"/>
        <d v="2018-10-15T00:00:00" u="1"/>
        <d v="2018-12-06T00:00:00" u="1"/>
        <d v="2018-11-20T00:00:00" u="1"/>
        <d v="2018-11-13T00:00:00" u="1"/>
        <d v="2018-12-18T00:00:00" u="1"/>
        <d v="2018-11-06T00:00:00" u="1"/>
        <d v="2018-12-11T00:00:00" u="1"/>
        <d v="2018-08-22T00:00:00" u="1"/>
        <d v="2018-12-04T00:00:00" u="1"/>
        <d v="2019-02-04T00:00:00" u="1"/>
        <d v="2018-09-20T00:00:00" u="1"/>
      </sharedItems>
    </cacheField>
    <cacheField name="Order" numFmtId="0">
      <sharedItems containsSemiMixedTypes="0" containsString="0" containsNumber="1" containsInteger="1" minValue="1" maxValue="770833" count="2248">
        <n v="76116"/>
        <n v="75685"/>
        <n v="74900"/>
        <n v="75664"/>
        <n v="75690"/>
        <n v="76873"/>
        <n v="77251"/>
        <n v="75595"/>
        <n v="77242"/>
        <n v="72675"/>
        <n v="73528"/>
        <n v="77271"/>
        <n v="77581"/>
        <n v="78114"/>
        <n v="74294"/>
        <n v="75981"/>
        <n v="77225"/>
        <n v="75309"/>
        <n v="75311"/>
        <n v="75324"/>
        <n v="75761"/>
        <n v="75907"/>
        <n v="75953"/>
        <n v="77757"/>
        <n v="77886"/>
        <n v="75910"/>
        <n v="77456"/>
        <n v="70963"/>
        <n v="75801"/>
        <n v="76157"/>
        <n v="76668"/>
        <n v="76783"/>
        <n v="76884"/>
        <n v="77177"/>
        <n v="77183"/>
        <n v="77420"/>
        <n v="77682"/>
        <n v="77933"/>
        <n v="77021"/>
        <n v="77157"/>
        <n v="77202"/>
        <n v="75712"/>
        <n v="76286"/>
        <n v="76641"/>
        <n v="71106"/>
        <n v="74732"/>
        <n v="77307"/>
        <n v="70411"/>
        <n v="75231"/>
        <n v="75504"/>
        <n v="76406"/>
        <n v="76657"/>
        <n v="76947"/>
        <n v="77381"/>
        <n v="75644"/>
        <n v="77224"/>
        <n v="77255"/>
        <n v="74442"/>
        <n v="75069"/>
        <n v="75217"/>
        <n v="75859"/>
        <n v="76222"/>
        <n v="76409"/>
        <n v="76946"/>
        <n v="76954"/>
        <n v="76990"/>
        <n v="77058"/>
        <n v="77065"/>
        <n v="77129"/>
        <n v="77138"/>
        <n v="77357"/>
        <n v="77450"/>
        <n v="77768"/>
        <n v="77772"/>
        <n v="78026"/>
        <n v="77206"/>
        <n v="77444"/>
        <n v="71687"/>
        <n v="71891"/>
        <n v="73125"/>
        <n v="73949"/>
        <n v="74136"/>
        <n v="75717"/>
        <n v="76658"/>
        <n v="76962"/>
        <n v="77122"/>
        <n v="77195"/>
        <n v="77215"/>
        <n v="77249"/>
        <n v="77300"/>
        <n v="77476"/>
        <n v="77485"/>
        <n v="77504"/>
        <n v="77559"/>
        <n v="77593"/>
        <n v="77610"/>
        <n v="77648"/>
        <n v="77683"/>
        <n v="77766"/>
        <n v="77786"/>
        <n v="77969"/>
        <n v="78005"/>
        <n v="78116"/>
        <n v="71032"/>
        <n v="76645"/>
        <n v="76942"/>
        <n v="77145"/>
        <n v="77246"/>
        <n v="77452"/>
        <n v="77497"/>
        <n v="77541"/>
        <n v="77612"/>
        <n v="77777"/>
        <n v="77787"/>
        <n v="77798"/>
        <n v="77865"/>
        <n v="59584"/>
        <n v="76501"/>
        <n v="77134"/>
        <n v="74999"/>
        <n v="76896"/>
        <n v="77380"/>
        <n v="77736"/>
        <n v="73835"/>
        <n v="76719"/>
        <n v="76734"/>
        <n v="77053"/>
        <n v="77194"/>
        <n v="77220"/>
        <n v="77509"/>
        <n v="77588"/>
        <n v="77716"/>
        <n v="74756"/>
        <n v="76467"/>
        <n v="76581"/>
        <n v="76647"/>
        <n v="76847"/>
        <n v="77358"/>
        <n v="77394"/>
        <n v="77121"/>
        <n v="61268"/>
        <n v="69622"/>
        <n v="75398"/>
        <n v="76979"/>
        <n v="77658"/>
        <n v="77756"/>
        <n v="77809"/>
        <n v="71102"/>
        <n v="73699"/>
        <n v="76029"/>
        <n v="76191"/>
        <n v="76694"/>
        <n v="77283"/>
        <n v="77714"/>
        <n v="77795"/>
        <n v="77982"/>
        <n v="75730"/>
        <n v="75830"/>
        <n v="73287"/>
        <n v="76086"/>
        <n v="76281"/>
        <n v="76028"/>
        <n v="77069"/>
        <n v="77684"/>
        <n v="78066"/>
        <n v="76517"/>
        <n v="76575"/>
        <n v="77945"/>
        <n v="77947"/>
        <n v="75103"/>
        <n v="76338"/>
        <n v="77180"/>
        <n v="77846"/>
        <n v="77911"/>
        <n v="77414"/>
        <n v="74740"/>
        <n v="76620"/>
        <n v="72049"/>
        <n v="76192"/>
        <n v="76087"/>
        <n v="77673"/>
        <n v="77839"/>
        <n v="77560"/>
        <n v="72906"/>
        <n v="77211"/>
        <n v="76659"/>
        <n v="72891"/>
        <n v="74123"/>
        <n v="74540"/>
        <n v="76134"/>
        <n v="74694"/>
        <n v="72602"/>
        <n v="75093"/>
        <n v="77443"/>
        <n v="77824"/>
        <n v="78046"/>
        <n v="72293"/>
        <n v="73753"/>
        <n v="74177"/>
        <n v="74277"/>
        <n v="76897"/>
        <n v="77315"/>
        <n v="77603"/>
        <n v="77968"/>
        <n v="77984"/>
        <n v="78013"/>
        <n v="78052"/>
        <n v="75966"/>
        <n v="77352"/>
        <n v="77455"/>
        <n v="77550"/>
        <n v="73502"/>
        <n v="76378"/>
        <n v="77006"/>
        <n v="77426"/>
        <n v="77475"/>
        <n v="77642"/>
        <n v="75865"/>
        <n v="76186"/>
        <n v="76451"/>
        <n v="76522"/>
        <n v="77052"/>
        <n v="77171"/>
        <n v="77655"/>
        <n v="77801"/>
        <n v="77997"/>
        <n v="78097"/>
        <n v="78215"/>
        <n v="74129"/>
        <n v="77070"/>
        <n v="77141"/>
        <n v="77210"/>
        <n v="77353"/>
        <n v="77510"/>
        <n v="77638"/>
        <n v="77689"/>
        <n v="77738"/>
        <n v="77762"/>
        <n v="77963"/>
        <n v="78024"/>
        <n v="78039"/>
        <n v="78117"/>
        <n v="78135"/>
        <n v="75182"/>
        <n v="75475"/>
        <n v="76005"/>
        <n v="76597"/>
        <n v="76941"/>
        <n v="77155"/>
        <n v="77203"/>
        <n v="77256"/>
        <n v="77258"/>
        <n v="77316"/>
        <n v="77590"/>
        <n v="77645"/>
        <n v="77820"/>
        <n v="77823"/>
        <n v="77870"/>
        <n v="77902"/>
        <n v="77952"/>
        <n v="77991"/>
        <n v="78019"/>
        <n v="78200"/>
        <n v="60266"/>
        <n v="77569"/>
        <n v="77851"/>
        <n v="73897"/>
        <n v="76728"/>
        <n v="77743"/>
        <n v="70328"/>
        <n v="75692"/>
        <n v="75887"/>
        <n v="76203"/>
        <n v="77446"/>
        <n v="77465"/>
        <n v="77616"/>
        <n v="77873"/>
        <n v="78107"/>
        <n v="78199"/>
        <n v="75250"/>
        <n v="76846"/>
        <n v="76058"/>
        <n v="77552"/>
        <n v="77604"/>
        <n v="77646"/>
        <n v="68871"/>
        <n v="72589"/>
        <n v="75746"/>
        <n v="78249"/>
        <n v="77398"/>
        <n v="78207"/>
        <n v="70280"/>
        <n v="76786"/>
        <n v="76914"/>
        <n v="77135"/>
        <n v="77926"/>
        <n v="76472"/>
        <n v="69773"/>
        <n v="73065"/>
        <n v="77441"/>
        <n v="77784"/>
        <n v="77479"/>
        <n v="71586" u="1"/>
        <n v="73603" u="1"/>
        <n v="75494" u="1"/>
        <n v="75116" u="1"/>
        <n v="77007" u="1"/>
        <n v="74864" u="1"/>
        <n v="74738" u="1"/>
        <n v="25" u="1"/>
        <n v="74360" u="1"/>
        <n v="76377" u="1"/>
        <n v="74234" u="1"/>
        <n v="76251" u="1"/>
        <n v="76125" u="1"/>
        <n v="73604" u="1"/>
        <n v="75495" u="1"/>
        <n v="71335" u="1"/>
        <n v="75243" u="1"/>
        <n v="77008" u="1"/>
        <n v="76882" u="1"/>
        <n v="76756" u="1"/>
        <n v="74613" u="1"/>
        <n v="76630" u="1"/>
        <n v="76000" u="1"/>
        <n v="78017" u="1"/>
        <n v="75370" u="1"/>
        <n v="77387" u="1"/>
        <n v="71210" u="1"/>
        <n v="77261" u="1"/>
        <n v="75118" u="1"/>
        <n v="77009" u="1"/>
        <n v="70832" u="1"/>
        <n v="72849" u="1"/>
        <n v="76883" u="1"/>
        <n v="74614" u="1"/>
        <n v="76631" u="1"/>
        <n v="68311" u="1"/>
        <n v="23" u="1"/>
        <n v="74236" u="1"/>
        <n v="74110" u="1"/>
        <n v="76127" u="1"/>
        <n v="71967" u="1"/>
        <n v="76001" u="1"/>
        <n v="78018" u="1"/>
        <n v="73858" u="1"/>
        <n v="75749" u="1"/>
        <n v="77640" u="1"/>
        <n v="75497" u="1"/>
        <n v="75245" u="1"/>
        <n v="77262" u="1"/>
        <n v="75119" u="1"/>
        <n v="77010" u="1"/>
        <n v="74867" u="1"/>
        <n v="72724" u="1"/>
        <n v="76758" u="1"/>
        <n v="76632" u="1"/>
        <n v="74363" u="1"/>
        <n v="76380" u="1"/>
        <n v="74237" u="1"/>
        <n v="76254" u="1"/>
        <n v="74111" u="1"/>
        <n v="76128" u="1"/>
        <n v="71968" u="1"/>
        <n v="76002" u="1"/>
        <n v="75876" u="1"/>
        <n v="75750" u="1"/>
        <n v="75372" u="1"/>
        <n v="77389" u="1"/>
        <n v="75120" u="1"/>
        <n v="77137" u="1"/>
        <n v="68817" u="1"/>
        <n v="74868" u="1"/>
        <n v="72599" u="1"/>
        <n v="76633" u="1"/>
        <n v="76381" u="1"/>
        <n v="74238" u="1"/>
        <n v="21" u="1"/>
        <n v="75877" u="1"/>
        <n v="75751" u="1"/>
        <n v="75625" u="1"/>
        <n v="75499" u="1"/>
        <n v="77264" u="1"/>
        <n v="74743" u="1"/>
        <n v="72600" u="1"/>
        <n v="74617" u="1"/>
        <n v="76634" u="1"/>
        <n v="76382" u="1"/>
        <n v="76004" u="1"/>
        <n v="75878" u="1"/>
        <n v="75752" u="1"/>
        <n v="75626" u="1"/>
        <n v="77517" u="1"/>
        <n v="75374" u="1"/>
        <n v="77391" u="1"/>
        <n v="75248" u="1"/>
        <n v="77265" u="1"/>
        <n v="74744" u="1"/>
        <n v="76761" u="1"/>
        <n v="76383" u="1"/>
        <n v="76257" u="1"/>
        <n v="76131" u="1"/>
        <n v="19" u="1"/>
        <n v="75879" u="1"/>
        <n v="75753" u="1"/>
        <n v="75627" u="1"/>
        <n v="69450" u="1"/>
        <n v="75375" u="1"/>
        <n v="75249" u="1"/>
        <n v="75123" u="1"/>
        <n v="74997" u="1"/>
        <n v="76888" u="1"/>
        <n v="76636" u="1"/>
        <n v="76384" u="1"/>
        <n v="76258" u="1"/>
        <n v="76132" u="1"/>
        <n v="73989" u="1"/>
        <n v="73863" u="1"/>
        <n v="73233" u="1"/>
        <n v="73107" u="1"/>
        <n v="75124" u="1"/>
        <n v="74998" u="1"/>
        <n v="77015" u="1"/>
        <n v="72729" u="1"/>
        <n v="76763" u="1"/>
        <n v="76637" u="1"/>
        <n v="72477" u="1"/>
        <n v="74494" u="1"/>
        <n v="72351" u="1"/>
        <n v="76259" u="1"/>
        <n v="74116" u="1"/>
        <n v="76007" u="1"/>
        <n v="17" u="1"/>
        <n v="63" u="1"/>
        <n v="73738" u="1"/>
        <n v="75755" u="1"/>
        <n v="75629" u="1"/>
        <n v="77520" u="1"/>
        <n v="75251" u="1"/>
        <n v="75125" u="1"/>
        <n v="74873" u="1"/>
        <n v="76890" u="1"/>
        <n v="76638" u="1"/>
        <n v="76512" u="1"/>
        <n v="74369" u="1"/>
        <n v="76386" u="1"/>
        <n v="76260" u="1"/>
        <n v="73865" u="1"/>
        <n v="75756" u="1"/>
        <n v="77395" u="1"/>
        <n v="75252" u="1"/>
        <n v="77269" u="1"/>
        <n v="77143" u="1"/>
        <n v="72983" u="1"/>
        <n v="75000" u="1"/>
        <n v="77017" u="1"/>
        <n v="74874" u="1"/>
        <n v="76891" u="1"/>
        <n v="770833" u="1"/>
        <n v="76765" u="1"/>
        <n v="74622" u="1"/>
        <n v="76639" u="1"/>
        <n v="74496" u="1"/>
        <n v="76513" u="1"/>
        <n v="74370" u="1"/>
        <n v="76387" u="1"/>
        <n v="74244" u="1"/>
        <n v="76261" u="1"/>
        <n v="76009" u="1"/>
        <n v="69832" u="1"/>
        <n v="75883" u="1"/>
        <n v="75631" u="1"/>
        <n v="75379" u="1"/>
        <n v="77396" u="1"/>
        <n v="77144" u="1"/>
        <n v="72984" u="1"/>
        <n v="75001" u="1"/>
        <n v="77018" u="1"/>
        <n v="74623" u="1"/>
        <n v="76640" u="1"/>
        <n v="74371" u="1"/>
        <n v="76262" u="1"/>
        <n v="76136" u="1"/>
        <n v="73993" u="1"/>
        <n v="75758" u="1"/>
        <n v="75632" u="1"/>
        <n v="69455" u="1"/>
        <n v="75506" u="1"/>
        <n v="77523" u="1"/>
        <n v="73363" u="1"/>
        <n v="77397" u="1"/>
        <n v="75254" u="1"/>
        <n v="71094" u="1"/>
        <n v="75128" u="1"/>
        <n v="75002" u="1"/>
        <n v="74876" u="1"/>
        <n v="74750" u="1"/>
        <n v="74372" u="1"/>
        <n v="76389" u="1"/>
        <n v="76263" u="1"/>
        <n v="76137" u="1"/>
        <n v="76011" u="1"/>
        <n v="1" u="1"/>
        <n v="73868" u="1"/>
        <n v="75885" u="1"/>
        <n v="73742" u="1"/>
        <n v="75633" u="1"/>
        <n v="75255" u="1"/>
        <n v="73112" u="1"/>
        <n v="75129" u="1"/>
        <n v="77146" u="1"/>
        <n v="72986" u="1"/>
        <n v="75003" u="1"/>
        <n v="77020" u="1"/>
        <n v="74877" u="1"/>
        <n v="76894" u="1"/>
        <n v="74751" u="1"/>
        <n v="76768" u="1"/>
        <n v="63021" u="1"/>
        <n v="68574" u="1"/>
        <n v="74625" u="1"/>
        <n v="76642" u="1"/>
        <n v="74373" u="1"/>
        <n v="76264" u="1"/>
        <n v="76138" u="1"/>
        <n v="76012" u="1"/>
        <n v="75886" u="1"/>
        <n v="73617" u="1"/>
        <n v="75634" u="1"/>
        <n v="73365" u="1"/>
        <n v="75256" u="1"/>
        <n v="77273" u="1"/>
        <n v="68953" u="1"/>
        <n v="75004" u="1"/>
        <n v="76769" u="1"/>
        <n v="74500" u="1"/>
        <n v="76391" u="1"/>
        <n v="74122" u="1"/>
        <n v="76013" u="1"/>
        <n v="73870" u="1"/>
        <n v="75635" u="1"/>
        <n v="75509" u="1"/>
        <n v="51" u="1"/>
        <n v="77400" u="1"/>
        <n v="75257" u="1"/>
        <n v="73114" u="1"/>
        <n v="77148" u="1"/>
        <n v="75005" u="1"/>
        <n v="74879" u="1"/>
        <n v="74753" u="1"/>
        <n v="76770" u="1"/>
        <n v="74627" u="1"/>
        <n v="74501" u="1"/>
        <n v="72358" u="1"/>
        <n v="62707" u="1"/>
        <n v="76014" u="1"/>
        <n v="75888" u="1"/>
        <n v="77779" u="1"/>
        <n v="73367" u="1"/>
        <n v="77401" u="1"/>
        <n v="75132" u="1"/>
        <n v="75006" u="1"/>
        <n v="74880" u="1"/>
        <n v="74754" u="1"/>
        <n v="76771" u="1"/>
        <n v="74502" u="1"/>
        <n v="76519" u="1"/>
        <n v="76393" u="1"/>
        <n v="74250" u="1"/>
        <n v="73998" u="1"/>
        <n v="76015" u="1"/>
        <n v="75889" u="1"/>
        <n v="75763" u="1"/>
        <n v="75637" u="1"/>
        <n v="75385" u="1"/>
        <n v="47" u="1"/>
        <n v="75259" u="1"/>
        <n v="75007" u="1"/>
        <n v="74881" u="1"/>
        <n v="76898" u="1"/>
        <n v="74755" u="1"/>
        <n v="76772" u="1"/>
        <n v="74629" u="1"/>
        <n v="76646" u="1"/>
        <n v="74503" u="1"/>
        <n v="76520" u="1"/>
        <n v="74377" u="1"/>
        <n v="76268" u="1"/>
        <n v="74125" u="1"/>
        <n v="76016" u="1"/>
        <n v="75890" u="1"/>
        <n v="73747" u="1"/>
        <n v="75638" u="1"/>
        <n v="77529" u="1"/>
        <n v="75386" u="1"/>
        <n v="77403" u="1"/>
        <n v="75134" u="1"/>
        <n v="75008" u="1"/>
        <n v="74882" u="1"/>
        <n v="76773" u="1"/>
        <n v="74630" u="1"/>
        <n v="74504" u="1"/>
        <n v="76521" u="1"/>
        <n v="74378" u="1"/>
        <n v="71983" u="1"/>
        <n v="76017" u="1"/>
        <n v="73874" u="1"/>
        <n v="75891" u="1"/>
        <n v="77782" u="1"/>
        <n v="73622" u="1"/>
        <n v="75639" u="1"/>
        <n v="75387" u="1"/>
        <n v="77404" u="1"/>
        <n v="43" u="1"/>
        <n v="71101" u="1"/>
        <n v="75135" u="1"/>
        <n v="77152" u="1"/>
        <n v="75009" u="1"/>
        <n v="77026" u="1"/>
        <n v="76774" u="1"/>
        <n v="74631" u="1"/>
        <n v="76648" u="1"/>
        <n v="74505" u="1"/>
        <n v="76396" u="1"/>
        <n v="74127" u="1"/>
        <n v="76144" u="1"/>
        <n v="74001" u="1"/>
        <n v="75892" u="1"/>
        <n v="75640" u="1"/>
        <n v="77657" u="1"/>
        <n v="75514" u="1"/>
        <n v="75388" u="1"/>
        <n v="77405" u="1"/>
        <n v="77153" u="1"/>
        <n v="75010" u="1"/>
        <n v="76901" u="1"/>
        <n v="76775" u="1"/>
        <n v="76649" u="1"/>
        <n v="74506" u="1"/>
        <n v="74380" u="1"/>
        <n v="76271" u="1"/>
        <n v="75893" u="1"/>
        <n v="75767" u="1"/>
        <n v="75641" u="1"/>
        <n v="75515" u="1"/>
        <n v="73372" u="1"/>
        <n v="75263" u="1"/>
        <n v="39" u="1"/>
        <n v="75011" u="1"/>
        <n v="57100" u="1"/>
        <n v="74885" u="1"/>
        <n v="76902" u="1"/>
        <n v="76776" u="1"/>
        <n v="76650" u="1"/>
        <n v="74507" u="1"/>
        <n v="76524" u="1"/>
        <n v="74255" u="1"/>
        <n v="76146" u="1"/>
        <n v="74003" u="1"/>
        <n v="73751" u="1"/>
        <n v="75642" u="1"/>
        <n v="77533" u="1"/>
        <n v="75390" u="1"/>
        <n v="75264" u="1"/>
        <n v="77281" u="1"/>
        <n v="75138" u="1"/>
        <n v="75012" u="1"/>
        <n v="77029" u="1"/>
        <n v="72743" u="1"/>
        <n v="76651" u="1"/>
        <n v="74508" u="1"/>
        <n v="68331" u="1"/>
        <n v="74382" u="1"/>
        <n v="76147" u="1"/>
        <n v="75895" u="1"/>
        <n v="75769" u="1"/>
        <n v="75643" u="1"/>
        <n v="71483" u="1"/>
        <n v="75517" u="1"/>
        <n v="71357" u="1"/>
        <n v="75391" u="1"/>
        <n v="75265" u="1"/>
        <n v="73122" u="1"/>
        <n v="75139" u="1"/>
        <n v="35" u="1"/>
        <n v="76904" u="1"/>
        <n v="74761" u="1"/>
        <n v="74509" u="1"/>
        <n v="74383" u="1"/>
        <n v="74257" u="1"/>
        <n v="76274" u="1"/>
        <n v="76148" u="1"/>
        <n v="76022" u="1"/>
        <n v="69845" u="1"/>
        <n v="75896" u="1"/>
        <n v="75518" u="1"/>
        <n v="77535" u="1"/>
        <n v="73123" u="1"/>
        <n v="75140" u="1"/>
        <n v="76779" u="1"/>
        <n v="76527" u="1"/>
        <n v="72367" u="1"/>
        <n v="74384" u="1"/>
        <n v="68207" u="1"/>
        <n v="76275" u="1"/>
        <n v="68081" u="1"/>
        <n v="76149" u="1"/>
        <n v="75519" u="1"/>
        <n v="77536" u="1"/>
        <n v="75141" u="1"/>
        <n v="77158" u="1"/>
        <n v="76906" u="1"/>
        <n v="74763" u="1"/>
        <n v="76780" u="1"/>
        <n v="74511" u="1"/>
        <n v="68334" u="1"/>
        <n v="76402" u="1"/>
        <n v="74259" u="1"/>
        <n v="74133" u="1"/>
        <n v="76150" u="1"/>
        <n v="75898" u="1"/>
        <n v="73755" u="1"/>
        <n v="75772" u="1"/>
        <n v="75646" u="1"/>
        <n v="75394" u="1"/>
        <n v="73251" u="1"/>
        <n v="75268" u="1"/>
        <n v="75142" u="1"/>
        <n v="75016" u="1"/>
        <n v="74890" u="1"/>
        <n v="76907" u="1"/>
        <n v="74764" u="1"/>
        <n v="76781" u="1"/>
        <n v="74638" u="1"/>
        <n v="76655" u="1"/>
        <n v="74512" u="1"/>
        <n v="74386" u="1"/>
        <n v="76151" u="1"/>
        <n v="76025" u="1"/>
        <n v="77916" u="1"/>
        <n v="71739" u="1"/>
        <n v="71613" u="1"/>
        <n v="75521" u="1"/>
        <n v="75395" u="1"/>
        <n v="75269" u="1"/>
        <n v="75143" u="1"/>
        <n v="77160" u="1"/>
        <n v="61200" u="1"/>
        <n v="73000" u="1"/>
        <n v="77034" u="1"/>
        <n v="74891" u="1"/>
        <n v="76656" u="1"/>
        <n v="76530" u="1"/>
        <n v="72370" u="1"/>
        <n v="72118" u="1"/>
        <n v="76026" u="1"/>
        <n v="75900" u="1"/>
        <n v="75648" u="1"/>
        <n v="77539" u="1"/>
        <n v="73379" u="1"/>
        <n v="77287" u="1"/>
        <n v="75144" u="1"/>
        <n v="62209" u="1"/>
        <n v="77035" u="1"/>
        <n v="76909" u="1"/>
        <n v="66698" u="1"/>
        <n v="74766" u="1"/>
        <n v="72623" u="1"/>
        <n v="74640" u="1"/>
        <n v="74388" u="1"/>
        <n v="76405" u="1"/>
        <n v="76153" u="1"/>
        <n v="71867" u="1"/>
        <n v="73884" u="1"/>
        <n v="75649" u="1"/>
        <n v="75523" u="1"/>
        <n v="77288" u="1"/>
        <n v="71111" u="1"/>
        <n v="77162" u="1"/>
        <n v="75019" u="1"/>
        <n v="77036" u="1"/>
        <n v="68842" u="1"/>
        <n v="74893" u="1"/>
        <n v="76784" u="1"/>
        <n v="74641" u="1"/>
        <n v="74515" u="1"/>
        <n v="76532" u="1"/>
        <n v="74263" u="1"/>
        <n v="71994" u="1"/>
        <n v="73885" u="1"/>
        <n v="75902" u="1"/>
        <n v="75776" u="1"/>
        <n v="73633" u="1"/>
        <n v="75650" u="1"/>
        <n v="75524" u="1"/>
        <n v="71238" u="1"/>
        <n v="75272" u="1"/>
        <n v="75146" u="1"/>
        <n v="75020" u="1"/>
        <n v="77037" u="1"/>
        <n v="74894" u="1"/>
        <n v="76911" u="1"/>
        <n v="76785" u="1"/>
        <n v="74516" u="1"/>
        <n v="74264" u="1"/>
        <n v="71869" u="1"/>
        <n v="71617" u="1"/>
        <n v="75651" u="1"/>
        <n v="73382" u="1"/>
        <n v="77038" u="1"/>
        <n v="76912" u="1"/>
        <n v="72752" u="1"/>
        <n v="74769" u="1"/>
        <n v="74643" u="1"/>
        <n v="74517" u="1"/>
        <n v="76534" u="1"/>
        <n v="76282" u="1"/>
        <n v="75904" u="1"/>
        <n v="77543" u="1"/>
        <n v="73383" u="1"/>
        <n v="75274" u="1"/>
        <n v="77165" u="1"/>
        <n v="73005" u="1"/>
        <n v="75022" u="1"/>
        <n v="68845" u="1"/>
        <n v="74770" u="1"/>
        <n v="76787" u="1"/>
        <n v="74644" u="1"/>
        <n v="76661" u="1"/>
        <n v="74392" u="1"/>
        <n v="76031" u="1"/>
        <n v="69854" u="1"/>
        <n v="75905" u="1"/>
        <n v="77796" u="1"/>
        <n v="75653" u="1"/>
        <n v="77670" u="1"/>
        <n v="75401" u="1"/>
        <n v="77418" u="1"/>
        <n v="75275" u="1"/>
        <n v="77292" u="1"/>
        <n v="75149" u="1"/>
        <n v="75023" u="1"/>
        <n v="77040" u="1"/>
        <n v="74897" u="1"/>
        <n v="74771" u="1"/>
        <n v="76788" u="1"/>
        <n v="76662" u="1"/>
        <n v="74519" u="1"/>
        <n v="74393" u="1"/>
        <n v="76410" u="1"/>
        <n v="74141" u="1"/>
        <n v="76158" u="1"/>
        <n v="76032" u="1"/>
        <n v="75906" u="1"/>
        <n v="77923" u="1"/>
        <n v="75402" u="1"/>
        <n v="67208" u="1"/>
        <n v="75276" u="1"/>
        <n v="77167" u="1"/>
        <n v="77041" u="1"/>
        <n v="74772" u="1"/>
        <n v="76789" u="1"/>
        <n v="76663" u="1"/>
        <n v="76537" u="1"/>
        <n v="74016" u="1"/>
        <n v="73890" u="1"/>
        <n v="73764" u="1"/>
        <n v="75781" u="1"/>
        <n v="75655" u="1"/>
        <n v="75529" u="1"/>
        <n v="75403" u="1"/>
        <n v="77294" u="1"/>
        <n v="77168" u="1"/>
        <n v="77042" u="1"/>
        <n v="74899" u="1"/>
        <n v="74647" u="1"/>
        <n v="76664" u="1"/>
        <n v="66453" u="1"/>
        <n v="74521" u="1"/>
        <n v="76538" u="1"/>
        <n v="74395" u="1"/>
        <n v="76412" u="1"/>
        <n v="74269" u="1"/>
        <n v="76160" u="1"/>
        <n v="65949" u="1"/>
        <n v="69983" u="1"/>
        <n v="78051" u="1"/>
        <n v="73891" u="1"/>
        <n v="75908" u="1"/>
        <n v="77799" u="1"/>
        <n v="73513" u="1"/>
        <n v="75530" u="1"/>
        <n v="75152" u="1"/>
        <n v="77169" u="1"/>
        <n v="76791" u="1"/>
        <n v="76665" u="1"/>
        <n v="74522" u="1"/>
        <n v="76539" u="1"/>
        <n v="68345" u="1"/>
        <n v="76287" u="1"/>
        <n v="75909" u="1"/>
        <n v="77674" u="1"/>
        <n v="75405" u="1"/>
        <n v="77422" u="1"/>
        <n v="74901" u="1"/>
        <n v="76918" u="1"/>
        <n v="76792" u="1"/>
        <n v="68598" u="1"/>
        <n v="74649" u="1"/>
        <n v="76666" u="1"/>
        <n v="74523" u="1"/>
        <n v="76162" u="1"/>
        <n v="73893" u="1"/>
        <n v="71624" u="1"/>
        <n v="75532" u="1"/>
        <n v="73389" u="1"/>
        <n v="75406" u="1"/>
        <n v="77297" u="1"/>
        <n v="71120" u="1"/>
        <n v="75154" u="1"/>
        <n v="75028" u="1"/>
        <n v="76793" u="1"/>
        <n v="74650" u="1"/>
        <n v="76667" u="1"/>
        <n v="68473" u="1"/>
        <n v="74524" u="1"/>
        <n v="76541" u="1"/>
        <n v="74272" u="1"/>
        <n v="76163" u="1"/>
        <n v="73894" u="1"/>
        <n v="69734" u="1"/>
        <n v="73768" u="1"/>
        <n v="73516" u="1"/>
        <n v="75533" u="1"/>
        <n v="75407" u="1"/>
        <n v="75155" u="1"/>
        <n v="77046" u="1"/>
        <n v="74777" u="1"/>
        <n v="74525" u="1"/>
        <n v="74399" u="1"/>
        <n v="74147" u="1"/>
        <n v="74021" u="1"/>
        <n v="76038" u="1"/>
        <n v="73895" u="1"/>
        <n v="75912" u="1"/>
        <n v="64" u="1"/>
        <n v="77677" u="1"/>
        <n v="77551" u="1"/>
        <n v="75408" u="1"/>
        <n v="77299" u="1"/>
        <n v="76795" u="1"/>
        <n v="74400" u="1"/>
        <n v="76417" u="1"/>
        <n v="74148" u="1"/>
        <n v="76165" u="1"/>
        <n v="74022" u="1"/>
        <n v="76039" u="1"/>
        <n v="75913" u="1"/>
        <n v="73644" u="1"/>
        <n v="75661" u="1"/>
        <n v="75283" u="1"/>
        <n v="75157" u="1"/>
        <n v="77048" u="1"/>
        <n v="72888" u="1"/>
        <n v="74653" u="1"/>
        <n v="76670" u="1"/>
        <n v="74401" u="1"/>
        <n v="74275" u="1"/>
        <n v="74149" u="1"/>
        <n v="71880" u="1"/>
        <n v="73645" u="1"/>
        <n v="77679" u="1"/>
        <n v="73393" u="1"/>
        <n v="75410" u="1"/>
        <n v="75158" u="1"/>
        <n v="77049" u="1"/>
        <n v="74906" u="1"/>
        <n v="76923" u="1"/>
        <n v="74780" u="1"/>
        <n v="76797" u="1"/>
        <n v="74654" u="1"/>
        <n v="74528" u="1"/>
        <n v="74402" u="1"/>
        <n v="74276" u="1"/>
        <n v="76293" u="1"/>
        <n v="76167" u="1"/>
        <n v="76041" u="1"/>
        <n v="75915" u="1"/>
        <n v="77680" u="1"/>
        <n v="77554" u="1"/>
        <n v="75411" u="1"/>
        <n v="75159" u="1"/>
        <n v="77176" u="1"/>
        <n v="77050" u="1"/>
        <n v="74655" u="1"/>
        <n v="76042" u="1"/>
        <n v="75916" u="1"/>
        <n v="56" u="1"/>
        <n v="77555" u="1"/>
        <n v="75412" u="1"/>
        <n v="77303" u="1"/>
        <n v="75160" u="1"/>
        <n v="68857" u="1"/>
        <n v="76799" u="1"/>
        <n v="76673" u="1"/>
        <n v="74278" u="1"/>
        <n v="74152" u="1"/>
        <n v="76169" u="1"/>
        <n v="76043" u="1"/>
        <n v="73522" u="1"/>
        <n v="77304" u="1"/>
        <n v="75161" u="1"/>
        <n v="77178" u="1"/>
        <n v="75035" u="1"/>
        <n v="74909" u="1"/>
        <n v="76800" u="1"/>
        <n v="76674" u="1"/>
        <n v="74531" u="1"/>
        <n v="76422" u="1"/>
        <n v="74279" u="1"/>
        <n v="74153" u="1"/>
        <n v="75918" u="1"/>
        <n v="77557" u="1"/>
        <n v="52" u="1"/>
        <n v="73271" u="1"/>
        <n v="75162" u="1"/>
        <n v="77179" u="1"/>
        <n v="74910" u="1"/>
        <n v="74658" u="1"/>
        <n v="75919" u="1"/>
        <n v="77558" u="1"/>
        <n v="71255" u="1"/>
        <n v="73272" u="1"/>
        <n v="75289" u="1"/>
        <n v="75037" u="1"/>
        <n v="77054" u="1"/>
        <n v="74785" u="1"/>
        <n v="76802" u="1"/>
        <n v="74659" u="1"/>
        <n v="76298" u="1"/>
        <n v="72138" u="1"/>
        <n v="76172" u="1"/>
        <n v="74029" u="1"/>
        <n v="76046" u="1"/>
        <n v="77811" u="1"/>
        <n v="75416" u="1"/>
        <n v="77433" u="1"/>
        <n v="48" u="1"/>
        <n v="73147" u="1"/>
        <n v="74912" u="1"/>
        <n v="76929" u="1"/>
        <n v="74786" u="1"/>
        <n v="74660" u="1"/>
        <n v="74534" u="1"/>
        <n v="72265" u="1"/>
        <n v="72139" u="1"/>
        <n v="74156" u="1"/>
        <n v="76047" u="1"/>
        <n v="75921" u="1"/>
        <n v="73778" u="1"/>
        <n v="75669" u="1"/>
        <n v="75417" u="1"/>
        <n v="77308" u="1"/>
        <n v="77182" u="1"/>
        <n v="73022" u="1"/>
        <n v="75039" u="1"/>
        <n v="77056" u="1"/>
        <n v="74913" u="1"/>
        <n v="76930" u="1"/>
        <n v="76804" u="1"/>
        <n v="74535" u="1"/>
        <n v="76552" u="1"/>
        <n v="76426" u="1"/>
        <n v="70249" u="1"/>
        <n v="76048" u="1"/>
        <n v="75922" u="1"/>
        <n v="75796" u="1"/>
        <n v="73653" u="1"/>
        <n v="75544" u="1"/>
        <n v="75418" u="1"/>
        <n v="71258" u="1"/>
        <n v="75292" u="1"/>
        <n v="44" u="1"/>
        <n v="75166" u="1"/>
        <n v="73023" u="1"/>
        <n v="75040" u="1"/>
        <n v="77057" u="1"/>
        <n v="74914" u="1"/>
        <n v="76931" u="1"/>
        <n v="68737" u="1"/>
        <n v="74788" u="1"/>
        <n v="74662" u="1"/>
        <n v="76679" u="1"/>
        <n v="74410" u="1"/>
        <n v="76049" u="1"/>
        <n v="75797" u="1"/>
        <n v="73654" u="1"/>
        <n v="77688" u="1"/>
        <n v="75545" u="1"/>
        <n v="75419" u="1"/>
        <n v="77310" u="1"/>
        <n v="77184" u="1"/>
        <n v="75041" u="1"/>
        <n v="74915" u="1"/>
        <n v="74789" u="1"/>
        <n v="74663" u="1"/>
        <n v="76680" u="1"/>
        <n v="76302" u="1"/>
        <n v="72016" u="1"/>
        <n v="75924" u="1"/>
        <n v="75672" u="1"/>
        <n v="71512" u="1"/>
        <n v="75546" u="1"/>
        <n v="77563" u="1"/>
        <n v="75420" u="1"/>
        <n v="40" u="1"/>
        <n v="74916" u="1"/>
        <n v="76933" u="1"/>
        <n v="72521" u="1"/>
        <n v="76555" u="1"/>
        <n v="74286" u="1"/>
        <n v="76303" u="1"/>
        <n v="76177" u="1"/>
        <n v="73908" u="1"/>
        <n v="75925" u="1"/>
        <n v="67731" u="1"/>
        <n v="77312" u="1"/>
        <n v="73026" u="1"/>
        <n v="72900" u="1"/>
        <n v="74917" u="1"/>
        <n v="76934" u="1"/>
        <n v="76808" u="1"/>
        <n v="74665" u="1"/>
        <n v="76682" u="1"/>
        <n v="74539" u="1"/>
        <n v="76556" u="1"/>
        <n v="76178" u="1"/>
        <n v="73909" u="1"/>
        <n v="73783" u="1"/>
        <n v="75674" u="1"/>
        <n v="54406" u="1"/>
        <n v="73531" u="1"/>
        <n v="75548" u="1"/>
        <n v="75422" u="1"/>
        <n v="69245" u="1"/>
        <n v="75170" u="1"/>
        <n v="36" u="1"/>
        <n v="74918" u="1"/>
        <n v="76683" u="1"/>
        <n v="74414" u="1"/>
        <n v="74162" u="1"/>
        <n v="76053" u="1"/>
        <n v="75927" u="1"/>
        <n v="73532" u="1"/>
        <n v="75423" u="1"/>
        <n v="77188" u="1"/>
        <n v="71011" u="1"/>
        <n v="75045" u="1"/>
        <n v="77062" u="1"/>
        <n v="65" u="1"/>
        <n v="74793" u="1"/>
        <n v="76558" u="1"/>
        <n v="74415" u="1"/>
        <n v="74163" u="1"/>
        <n v="76180" u="1"/>
        <n v="76054" u="1"/>
        <n v="73911" u="1"/>
        <n v="75928" u="1"/>
        <n v="75676" u="1"/>
        <n v="73533" u="1"/>
        <n v="75550" u="1"/>
        <n v="77567" u="1"/>
        <n v="75172" u="1"/>
        <n v="77189" u="1"/>
        <n v="77063" u="1"/>
        <n v="74920" u="1"/>
        <n v="32" u="1"/>
        <n v="74794" u="1"/>
        <n v="74416" u="1"/>
        <n v="61845" u="1"/>
        <n v="74038" u="1"/>
        <n v="76055" u="1"/>
        <n v="75929" u="1"/>
        <n v="75803" u="1"/>
        <n v="75677" u="1"/>
        <n v="77694" u="1"/>
        <n v="73534" u="1"/>
        <n v="75425" u="1"/>
        <n v="77442" u="1"/>
        <n v="73030" u="1"/>
        <n v="74921" u="1"/>
        <n v="72778" u="1"/>
        <n v="76812" u="1"/>
        <n v="70635" u="1"/>
        <n v="76686" u="1"/>
        <n v="72148" u="1"/>
        <n v="76182" u="1"/>
        <n v="74039" u="1"/>
        <n v="76056" u="1"/>
        <n v="73787" u="1"/>
        <n v="75678" u="1"/>
        <n v="73535" u="1"/>
        <n v="75552" u="1"/>
        <n v="75300" u="1"/>
        <n v="77317" u="1"/>
        <n v="75174" u="1"/>
        <n v="75048" u="1"/>
        <n v="74922" u="1"/>
        <n v="76939" u="1"/>
        <n v="74796" u="1"/>
        <n v="76813" u="1"/>
        <n v="30" u="1"/>
        <n v="76309" u="1"/>
        <n v="73914" u="1"/>
        <n v="75931" u="1"/>
        <n v="75805" u="1"/>
        <n v="73536" u="1"/>
        <n v="75553" u="1"/>
        <n v="71393" u="1"/>
        <n v="75427" u="1"/>
        <n v="75301" u="1"/>
        <n v="77192" u="1"/>
        <n v="77066" u="1"/>
        <n v="74923" u="1"/>
        <n v="76940" u="1"/>
        <n v="76814" u="1"/>
        <n v="76688" u="1"/>
        <n v="76436" u="1"/>
        <n v="76184" u="1"/>
        <n v="75932" u="1"/>
        <n v="75680" u="1"/>
        <n v="75554" u="1"/>
        <n v="75302" u="1"/>
        <n v="77193" u="1"/>
        <n v="75050" u="1"/>
        <n v="77067" u="1"/>
        <n v="72781" u="1"/>
        <n v="76815" u="1"/>
        <n v="76689" u="1"/>
        <n v="28" u="1"/>
        <n v="76185" u="1"/>
        <n v="75933" u="1"/>
        <n v="75807" u="1"/>
        <n v="75429" u="1"/>
        <n v="75303" u="1"/>
        <n v="75177" u="1"/>
        <n v="75051" u="1"/>
        <n v="74799" u="1"/>
        <n v="76816" u="1"/>
        <n v="74673" u="1"/>
        <n v="48863" u="1"/>
        <n v="74547" u="1"/>
        <n v="74295" u="1"/>
        <n v="73917" u="1"/>
        <n v="75934" u="1"/>
        <n v="75808" u="1"/>
        <n v="77699" u="1"/>
        <n v="75430" u="1"/>
        <n v="75304" u="1"/>
        <n v="77321" u="1"/>
        <n v="75178" u="1"/>
        <n v="75052" u="1"/>
        <n v="74674" u="1"/>
        <n v="70514" u="1"/>
        <n v="74548" u="1"/>
        <n v="26" u="1"/>
        <n v="74422" u="1"/>
        <n v="76313" u="1"/>
        <n v="76187" u="1"/>
        <n v="76061" u="1"/>
        <n v="73540" u="1"/>
        <n v="75557" u="1"/>
        <n v="75431" u="1"/>
        <n v="77448" u="1"/>
        <n v="75305" u="1"/>
        <n v="75179" u="1"/>
        <n v="74927" u="1"/>
        <n v="74675" u="1"/>
        <n v="74423" u="1"/>
        <n v="74171" u="1"/>
        <n v="76188" u="1"/>
        <n v="76062" u="1"/>
        <n v="75810" u="1"/>
        <n v="75558" u="1"/>
        <n v="73415" u="1"/>
        <n v="75306" u="1"/>
        <n v="75180" u="1"/>
        <n v="75054" u="1"/>
        <n v="74928" u="1"/>
        <n v="76819" u="1"/>
        <n v="74676" u="1"/>
        <n v="76693" u="1"/>
        <n v="24" u="1"/>
        <n v="76315" u="1"/>
        <n v="74172" u="1"/>
        <n v="74046" u="1"/>
        <n v="76063" u="1"/>
        <n v="73920" u="1"/>
        <n v="75937" u="1"/>
        <n v="77828" u="1"/>
        <n v="73038" u="1"/>
        <n v="77072" u="1"/>
        <n v="74929" u="1"/>
        <n v="74803" u="1"/>
        <n v="74677" u="1"/>
        <n v="74425" u="1"/>
        <n v="76190" u="1"/>
        <n v="76064" u="1"/>
        <n v="73921" u="1"/>
        <n v="75938" u="1"/>
        <n v="77829" u="1"/>
        <n v="75560" u="1"/>
        <n v="75434" u="1"/>
        <n v="74804" u="1"/>
        <n v="74678" u="1"/>
        <n v="76695" u="1"/>
        <n v="74552" u="1"/>
        <n v="76443" u="1"/>
        <n v="22" u="1"/>
        <n v="74174" u="1"/>
        <n v="76065" u="1"/>
        <n v="75813" u="1"/>
        <n v="75435" u="1"/>
        <n v="77200" u="1"/>
        <n v="75057" u="1"/>
        <n v="74931" u="1"/>
        <n v="76696" u="1"/>
        <n v="74553" u="1"/>
        <n v="74301" u="1"/>
        <n v="76318" u="1"/>
        <n v="76066" u="1"/>
        <n v="73923" u="1"/>
        <n v="75940" u="1"/>
        <n v="75688" u="1"/>
        <n v="75562" u="1"/>
        <n v="77579" u="1"/>
        <n v="75436" u="1"/>
        <n v="75310" u="1"/>
        <n v="77327" u="1"/>
        <n v="75184" u="1"/>
        <n v="75058" u="1"/>
        <n v="77075" u="1"/>
        <n v="74932" u="1"/>
        <n v="74806" u="1"/>
        <n v="76697" u="1"/>
        <n v="74554" u="1"/>
        <n v="74302" u="1"/>
        <n v="20" u="1"/>
        <n v="76067" u="1"/>
        <n v="73924" u="1"/>
        <n v="75815" u="1"/>
        <n v="73672" u="1"/>
        <n v="75689" u="1"/>
        <n v="75563" u="1"/>
        <n v="73168" u="1"/>
        <n v="75185" u="1"/>
        <n v="75059" u="1"/>
        <n v="77076" u="1"/>
        <n v="74933" u="1"/>
        <n v="76950" u="1"/>
        <n v="76824" u="1"/>
        <n v="72538" u="1"/>
        <n v="74555" u="1"/>
        <n v="72160" u="1"/>
        <n v="76194" u="1"/>
        <n v="75942" u="1"/>
        <n v="75312" u="1"/>
        <n v="77329" u="1"/>
        <n v="75186" u="1"/>
        <n v="75060" u="1"/>
        <n v="77077" u="1"/>
        <n v="74808" u="1"/>
        <n v="62041" u="1"/>
        <n v="74682" u="1"/>
        <n v="76699" u="1"/>
        <n v="72539" u="1"/>
        <n v="76069" u="1"/>
        <n v="18" u="1"/>
        <n v="75943" u="1"/>
        <n v="66" u="1"/>
        <n v="75817" u="1"/>
        <n v="75565" u="1"/>
        <n v="77582" u="1"/>
        <n v="75439" u="1"/>
        <n v="71279" u="1"/>
        <n v="75313" u="1"/>
        <n v="73044" u="1"/>
        <n v="74935" u="1"/>
        <n v="76826" u="1"/>
        <n v="76700" u="1"/>
        <n v="76322" u="1"/>
        <n v="76196" u="1"/>
        <n v="75944" u="1"/>
        <n v="77583" u="1"/>
        <n v="77457" u="1"/>
        <n v="75314" u="1"/>
        <n v="75062" u="1"/>
        <n v="77079" u="1"/>
        <n v="76953" u="1"/>
        <n v="76827" u="1"/>
        <n v="74432" u="1"/>
        <n v="72163" u="1"/>
        <n v="76071" u="1"/>
        <n v="16" u="1"/>
        <n v="75819" u="1"/>
        <n v="61" u="1"/>
        <n v="75693" u="1"/>
        <n v="75567" u="1"/>
        <n v="71407" u="1"/>
        <n v="75441" u="1"/>
        <n v="75315" u="1"/>
        <n v="75189" u="1"/>
        <n v="77080" u="1"/>
        <n v="74937" u="1"/>
        <n v="65131" u="1"/>
        <n v="74811" u="1"/>
        <n v="76828" u="1"/>
        <n v="74559" u="1"/>
        <n v="76576" u="1"/>
        <n v="76450" u="1"/>
        <n v="74307" u="1"/>
        <n v="76324" u="1"/>
        <n v="76198" u="1"/>
        <n v="74055" u="1"/>
        <n v="76072" u="1"/>
        <n v="75946" u="1"/>
        <n v="75820" u="1"/>
        <n v="71660" u="1"/>
        <n v="75694" u="1"/>
        <n v="75568" u="1"/>
        <n v="77585" u="1"/>
        <n v="75442" u="1"/>
        <n v="77459" u="1"/>
        <n v="75316" u="1"/>
        <n v="69013" u="1"/>
        <n v="75064" u="1"/>
        <n v="74938" u="1"/>
        <n v="74812" u="1"/>
        <n v="72669" u="1"/>
        <n v="72543" u="1"/>
        <n v="76577" u="1"/>
        <n v="74434" u="1"/>
        <n v="74308" u="1"/>
        <n v="76199" u="1"/>
        <n v="76073" u="1"/>
        <n v="75947" u="1"/>
        <n v="75821" u="1"/>
        <n v="15" u="1"/>
        <n v="75695" u="1"/>
        <n v="57" u="1"/>
        <n v="75569" u="1"/>
        <n v="75443" u="1"/>
        <n v="75191" u="1"/>
        <n v="77208" u="1"/>
        <n v="77082" u="1"/>
        <n v="74939" u="1"/>
        <n v="74813" u="1"/>
        <n v="76830" u="1"/>
        <n v="70653" u="1"/>
        <n v="76452" u="1"/>
        <n v="76200" u="1"/>
        <n v="74057" u="1"/>
        <n v="76074" u="1"/>
        <n v="75948" u="1"/>
        <n v="75822" u="1"/>
        <n v="75696" u="1"/>
        <n v="77335" u="1"/>
        <n v="75066" u="1"/>
        <n v="77083" u="1"/>
        <n v="74940" u="1"/>
        <n v="74814" u="1"/>
        <n v="76831" u="1"/>
        <n v="76705" u="1"/>
        <n v="74562" u="1"/>
        <n v="76579" u="1"/>
        <n v="73932" u="1"/>
        <n v="75949" u="1"/>
        <n v="75823" u="1"/>
        <n v="14" u="1"/>
        <n v="53" u="1"/>
        <n v="71411" u="1"/>
        <n v="75319" u="1"/>
        <n v="75067" u="1"/>
        <n v="74941" u="1"/>
        <n v="76958" u="1"/>
        <n v="76832" u="1"/>
        <n v="74563" u="1"/>
        <n v="76580" u="1"/>
        <n v="74437" u="1"/>
        <n v="76328" u="1"/>
        <n v="62675" u="1"/>
        <n v="73933" u="1"/>
        <n v="75950" u="1"/>
        <n v="73807" u="1"/>
        <n v="75698" u="1"/>
        <n v="75446" u="1"/>
        <n v="75320" u="1"/>
        <n v="77337" u="1"/>
        <n v="77085" u="1"/>
        <n v="76959" u="1"/>
        <n v="74816" u="1"/>
        <n v="76707" u="1"/>
        <n v="76455" u="1"/>
        <n v="74312" u="1"/>
        <n v="76329" u="1"/>
        <n v="74186" u="1"/>
        <n v="76077" u="1"/>
        <n v="65740" u="1"/>
        <n v="75825" u="1"/>
        <n v="75699" u="1"/>
        <n v="73556" u="1"/>
        <n v="75573" u="1"/>
        <n v="13" u="1"/>
        <n v="49" u="1"/>
        <n v="77086" u="1"/>
        <n v="72926" u="1"/>
        <n v="74943" u="1"/>
        <n v="76960" u="1"/>
        <n v="68766" u="1"/>
        <n v="74817" u="1"/>
        <n v="74691" u="1"/>
        <n v="76708" u="1"/>
        <n v="74439" u="1"/>
        <n v="76456" u="1"/>
        <n v="74313" u="1"/>
        <n v="72044" u="1"/>
        <n v="76078" u="1"/>
        <n v="71918" u="1"/>
        <n v="75952" u="1"/>
        <n v="73809" u="1"/>
        <n v="75574" u="1"/>
        <n v="75448" u="1"/>
        <n v="71162" u="1"/>
        <n v="75070" u="1"/>
        <n v="77087" u="1"/>
        <n v="72801" u="1"/>
        <n v="74818" u="1"/>
        <n v="76835" u="1"/>
        <n v="76709" u="1"/>
        <n v="76205" u="1"/>
        <n v="75827" u="1"/>
        <n v="75701" u="1"/>
        <n v="77466" u="1"/>
        <n v="12" u="1"/>
        <n v="45" u="1"/>
        <n v="75197" u="1"/>
        <n v="77214" u="1"/>
        <n v="73054" u="1"/>
        <n v="75071" u="1"/>
        <n v="74945" u="1"/>
        <n v="76710" u="1"/>
        <n v="74441" u="1"/>
        <n v="76458" u="1"/>
        <n v="74315" u="1"/>
        <n v="76332" u="1"/>
        <n v="74189" u="1"/>
        <n v="75828" u="1"/>
        <n v="73685" u="1"/>
        <n v="75702" u="1"/>
        <n v="73559" u="1"/>
        <n v="67382" u="1"/>
        <n v="77467" u="1"/>
        <n v="74820" u="1"/>
        <n v="76837" u="1"/>
        <n v="74316" u="1"/>
        <n v="76207" u="1"/>
        <n v="74064" u="1"/>
        <n v="76081" u="1"/>
        <n v="75955" u="1"/>
        <n v="75829" u="1"/>
        <n v="75451" u="1"/>
        <n v="77342" u="1"/>
        <n v="11" u="1"/>
        <n v="75199" u="1"/>
        <n v="77216" u="1"/>
        <n v="41" u="1"/>
        <n v="77090" u="1"/>
        <n v="76964" u="1"/>
        <n v="74821" u="1"/>
        <n v="76838" u="1"/>
        <n v="76460" u="1"/>
        <n v="74317" u="1"/>
        <n v="76334" u="1"/>
        <n v="74191" u="1"/>
        <n v="76208" u="1"/>
        <n v="74065" u="1"/>
        <n v="76082" u="1"/>
        <n v="75956" u="1"/>
        <n v="71796" u="1"/>
        <n v="71544" u="1"/>
        <n v="75578" u="1"/>
        <n v="77595" u="1"/>
        <n v="75452" u="1"/>
        <n v="75326" u="1"/>
        <n v="77217" u="1"/>
        <n v="75074" u="1"/>
        <n v="74948" u="1"/>
        <n v="76839" u="1"/>
        <n v="72553" u="1"/>
        <n v="74570" u="1"/>
        <n v="74444" u="1"/>
        <n v="76209" u="1"/>
        <n v="74066" u="1"/>
        <n v="76083" u="1"/>
        <n v="75957" u="1"/>
        <n v="75327" u="1"/>
        <n v="75201" u="1"/>
        <n v="10" u="1"/>
        <n v="51144" u="1"/>
        <n v="75075" u="1"/>
        <n v="37" u="1"/>
        <n v="74949" u="1"/>
        <n v="76462" u="1"/>
        <n v="74319" u="1"/>
        <n v="74193" u="1"/>
        <n v="76210" u="1"/>
        <n v="75958" u="1"/>
        <n v="77849" u="1"/>
        <n v="73689" u="1"/>
        <n v="75706" u="1"/>
        <n v="77471" u="1"/>
        <n v="75328" u="1"/>
        <n v="77345" u="1"/>
        <n v="75076" u="1"/>
        <n v="77093" u="1"/>
        <n v="67" u="1"/>
        <n v="74824" u="1"/>
        <n v="74698" u="1"/>
        <n v="76715" u="1"/>
        <n v="74446" u="1"/>
        <n v="76463" u="1"/>
        <n v="74320" u="1"/>
        <n v="76211" u="1"/>
        <n v="59717" u="1"/>
        <n v="74068" u="1"/>
        <n v="73942" u="1"/>
        <n v="75833" u="1"/>
        <n v="77850" u="1"/>
        <n v="67135" u="1"/>
        <n v="75203" u="1"/>
        <n v="9" u="1"/>
        <n v="76968" u="1"/>
        <n v="33" u="1"/>
        <n v="76842" u="1"/>
        <n v="72682" u="1"/>
        <n v="74699" u="1"/>
        <n v="76464" u="1"/>
        <n v="74321" u="1"/>
        <n v="74195" u="1"/>
        <n v="74069" u="1"/>
        <n v="73817" u="1"/>
        <n v="75582" u="1"/>
        <n v="75330" u="1"/>
        <n v="77347" u="1"/>
        <n v="75078" u="1"/>
        <n v="77095" u="1"/>
        <n v="70918" u="1"/>
        <n v="74952" u="1"/>
        <n v="74826" u="1"/>
        <n v="76843" u="1"/>
        <n v="74700" u="1"/>
        <n v="76717" u="1"/>
        <n v="74574" u="1"/>
        <n v="74322" u="1"/>
        <n v="70162" u="1"/>
        <n v="76213" u="1"/>
        <n v="74070" u="1"/>
        <n v="75961" u="1"/>
        <n v="69658" u="1"/>
        <n v="73692" u="1"/>
        <n v="73566" u="1"/>
        <n v="77474" u="1"/>
        <n v="77348" u="1"/>
        <n v="77096" u="1"/>
        <n v="8" u="1"/>
        <n v="68776" u="1"/>
        <n v="74827" u="1"/>
        <n v="74575" u="1"/>
        <n v="74449" u="1"/>
        <n v="74071" u="1"/>
        <n v="75962" u="1"/>
        <n v="75836" u="1"/>
        <n v="75710" u="1"/>
        <n v="73567" u="1"/>
        <n v="75584" u="1"/>
        <n v="75458" u="1"/>
        <n v="72937" u="1"/>
        <n v="74954" u="1"/>
        <n v="74828" u="1"/>
        <n v="76845" u="1"/>
        <n v="74576" u="1"/>
        <n v="74450" u="1"/>
        <n v="74198" u="1"/>
        <n v="73946" u="1"/>
        <n v="75837" u="1"/>
        <n v="73568" u="1"/>
        <n v="73442" u="1"/>
        <n v="77350" u="1"/>
        <n v="77098" u="1"/>
        <n v="74955" u="1"/>
        <n v="76972" u="1"/>
        <n v="72812" u="1"/>
        <n v="76720" u="1"/>
        <n v="74325" u="1"/>
        <n v="73947" u="1"/>
        <n v="69535" u="1"/>
        <n v="75586" u="1"/>
        <n v="75208" u="1"/>
        <n v="75082" u="1"/>
        <n v="76973" u="1"/>
        <n v="74830" u="1"/>
        <n v="74452" u="1"/>
        <n v="74326" u="1"/>
        <n v="74200" u="1"/>
        <n v="73948" u="1"/>
        <n v="75965" u="1"/>
        <n v="75839" u="1"/>
        <n v="75713" u="1"/>
        <n v="75587" u="1"/>
        <n v="75461" u="1"/>
        <n v="77478" u="1"/>
        <n v="67141" u="1"/>
        <n v="73192" u="1"/>
        <n v="74831" u="1"/>
        <n v="76848" u="1"/>
        <n v="72688" u="1"/>
        <n v="76722" u="1"/>
        <n v="7" u="1"/>
        <n v="76470" u="1"/>
        <n v="74201" u="1"/>
        <n v="76218" u="1"/>
        <n v="75588" u="1"/>
        <n v="73445" u="1"/>
        <n v="75462" u="1"/>
        <n v="75336" u="1"/>
        <n v="77227" u="1"/>
        <n v="77101" u="1"/>
        <n v="76975" u="1"/>
        <n v="72815" u="1"/>
        <n v="76849" u="1"/>
        <n v="76471" u="1"/>
        <n v="76219" u="1"/>
        <n v="74076" u="1"/>
        <n v="75967" u="1"/>
        <n v="73824" u="1"/>
        <n v="77858" u="1"/>
        <n v="75715" u="1"/>
        <n v="75463" u="1"/>
        <n v="77480" u="1"/>
        <n v="61297" u="1"/>
        <n v="77102" u="1"/>
        <n v="76976" u="1"/>
        <n v="74833" u="1"/>
        <n v="74707" u="1"/>
        <n v="74581" u="1"/>
        <n v="70421" u="1"/>
        <n v="74455" u="1"/>
        <n v="76220" u="1"/>
        <n v="76094" u="1"/>
        <n v="73951" u="1"/>
        <n v="75716" u="1"/>
        <n v="75464" u="1"/>
        <n v="77481" u="1"/>
        <n v="77229" u="1"/>
        <n v="75086" u="1"/>
        <n v="77103" u="1"/>
        <n v="76977" u="1"/>
        <n v="74834" u="1"/>
        <n v="74708" u="1"/>
        <n v="76725" u="1"/>
        <n v="72439" u="1"/>
        <n v="76473" u="1"/>
        <n v="74330" u="1"/>
        <n v="76347" u="1"/>
        <n v="76221" u="1"/>
        <n v="74078" u="1"/>
        <n v="75969" u="1"/>
        <n v="75591" u="1"/>
        <n v="75465" u="1"/>
        <n v="75213" u="1"/>
        <n v="77230" u="1"/>
        <n v="75087" u="1"/>
        <n v="77104" u="1"/>
        <n v="68910" u="1"/>
        <n v="76978" u="1"/>
        <n v="76600" u="1"/>
        <n v="74457" u="1"/>
        <n v="76474" u="1"/>
        <n v="6" u="1"/>
        <n v="72314" u="1"/>
        <n v="74331" u="1"/>
        <n v="76096" u="1"/>
        <n v="73953" u="1"/>
        <n v="75844" u="1"/>
        <n v="73701" u="1"/>
        <n v="75718" u="1"/>
        <n v="77735" u="1"/>
        <n v="77609" u="1"/>
        <n v="75466" u="1"/>
        <n v="71306" u="1"/>
        <n v="75340" u="1"/>
        <n v="62307" u="1"/>
        <n v="73197" u="1"/>
        <n v="75214" u="1"/>
        <n v="75088" u="1"/>
        <n v="77105" u="1"/>
        <n v="74836" u="1"/>
        <n v="74710" u="1"/>
        <n v="76475" u="1"/>
        <n v="72315" u="1"/>
        <n v="74332" u="1"/>
        <n v="76223" u="1"/>
        <n v="76097" u="1"/>
        <n v="73954" u="1"/>
        <n v="75971" u="1"/>
        <n v="73828" u="1"/>
        <n v="75845" u="1"/>
        <n v="75593" u="1"/>
        <n v="71433" u="1"/>
        <n v="73450" u="1"/>
        <n v="75467" u="1"/>
        <n v="75341" u="1"/>
        <n v="75215" u="1"/>
        <n v="77106" u="1"/>
        <n v="76980" u="1"/>
        <n v="74837" u="1"/>
        <n v="76854" u="1"/>
        <n v="76602" u="1"/>
        <n v="74459" u="1"/>
        <n v="76224" u="1"/>
        <n v="74081" u="1"/>
        <n v="76098" u="1"/>
        <n v="75972" u="1"/>
        <n v="75720" u="1"/>
        <n v="75594" u="1"/>
        <n v="75342" u="1"/>
        <n v="75216" u="1"/>
        <n v="77107" u="1"/>
        <n v="76981" u="1"/>
        <n v="72821" u="1"/>
        <n v="74838" u="1"/>
        <n v="74712" u="1"/>
        <n v="72569" u="1"/>
        <n v="74460" u="1"/>
        <n v="74082" u="1"/>
        <n v="76099" u="1"/>
        <n v="77486" u="1"/>
        <n v="77234" u="1"/>
        <n v="75091" u="1"/>
        <n v="77108" u="1"/>
        <n v="74713" u="1"/>
        <n v="76730" u="1"/>
        <n v="74461" u="1"/>
        <n v="74335" u="1"/>
        <n v="76226" u="1"/>
        <n v="5" u="1"/>
        <n v="74083" u="1"/>
        <n v="75974" u="1"/>
        <n v="68" u="1"/>
        <n v="73831" u="1"/>
        <n v="75722" u="1"/>
        <n v="75596" u="1"/>
        <n v="75470" u="1"/>
        <n v="75344" u="1"/>
        <n v="67150" u="1"/>
        <n v="77109" u="1"/>
        <n v="74966" u="1"/>
        <n v="76857" u="1"/>
        <n v="74714" u="1"/>
        <n v="76731" u="1"/>
        <n v="74588" u="1"/>
        <n v="70428" u="1"/>
        <n v="76353" u="1"/>
        <n v="72193" u="1"/>
        <n v="76227" u="1"/>
        <n v="73958" u="1"/>
        <n v="73832" u="1"/>
        <n v="75849" u="1"/>
        <n v="73706" u="1"/>
        <n v="75597" u="1"/>
        <n v="77614" u="1"/>
        <n v="75471" u="1"/>
        <n v="77488" u="1"/>
        <n v="75345" u="1"/>
        <n v="75219" u="1"/>
        <n v="77236" u="1"/>
        <n v="76984" u="1"/>
        <n v="72824" u="1"/>
        <n v="74841" u="1"/>
        <n v="76858" u="1"/>
        <n v="76732" u="1"/>
        <n v="74463" u="1"/>
        <n v="74337" u="1"/>
        <n v="76228" u="1"/>
        <n v="74085" u="1"/>
        <n v="76102" u="1"/>
        <n v="71942" u="1"/>
        <n v="62" u="1"/>
        <n v="73707" u="1"/>
        <n v="75724" u="1"/>
        <n v="75598" u="1"/>
        <n v="75472" u="1"/>
        <n v="77363" u="1"/>
        <n v="75220" u="1"/>
        <n v="77237" u="1"/>
        <n v="73077" u="1"/>
        <n v="70934" u="1"/>
        <n v="76985" u="1"/>
        <n v="68791" u="1"/>
        <n v="74842" u="1"/>
        <n v="76859" u="1"/>
        <n v="74716" u="1"/>
        <n v="76733" u="1"/>
        <n v="74590" u="1"/>
        <n v="74464" u="1"/>
        <n v="74338" u="1"/>
        <n v="76355" u="1"/>
        <n v="76229" u="1"/>
        <n v="74086" u="1"/>
        <n v="76103" u="1"/>
        <n v="78120" u="1"/>
        <n v="73708" u="1"/>
        <n v="75725" u="1"/>
        <n v="77742" u="1"/>
        <n v="75599" u="1"/>
        <n v="75473" u="1"/>
        <n v="75221" u="1"/>
        <n v="77238" u="1"/>
        <n v="77112" u="1"/>
        <n v="74969" u="1"/>
        <n v="76986" u="1"/>
        <n v="76860" u="1"/>
        <n v="74717" u="1"/>
        <n v="74591" u="1"/>
        <n v="74465" u="1"/>
        <n v="76482" u="1"/>
        <n v="72070" u="1"/>
        <n v="75978" u="1"/>
        <n v="4" u="1"/>
        <n v="58" u="1"/>
        <n v="75600" u="1"/>
        <n v="77617" u="1"/>
        <n v="73457" u="1"/>
        <n v="75348" u="1"/>
        <n v="77239" u="1"/>
        <n v="75096" u="1"/>
        <n v="77113" u="1"/>
        <n v="74970" u="1"/>
        <n v="76861" u="1"/>
        <n v="72575" u="1"/>
        <n v="76609" u="1"/>
        <n v="76483" u="1"/>
        <n v="72071" u="1"/>
        <n v="74088" u="1"/>
        <n v="71819" u="1"/>
        <n v="75853" u="1"/>
        <n v="75727" u="1"/>
        <n v="77618" u="1"/>
        <n v="77492" u="1"/>
        <n v="65337" u="1"/>
        <n v="75223" u="1"/>
        <n v="77240" u="1"/>
        <n v="75097" u="1"/>
        <n v="76988" u="1"/>
        <n v="66777" u="1"/>
        <n v="76862" u="1"/>
        <n v="74719" u="1"/>
        <n v="76484" u="1"/>
        <n v="76232" u="1"/>
        <n v="54" u="1"/>
        <n v="75476" u="1"/>
        <n v="77493" u="1"/>
        <n v="75350" u="1"/>
        <n v="75224" u="1"/>
        <n v="77241" u="1"/>
        <n v="75098" u="1"/>
        <n v="74972" u="1"/>
        <n v="68795" u="1"/>
        <n v="72703" u="1"/>
        <n v="74720" u="1"/>
        <n v="76737" u="1"/>
        <n v="76359" u="1"/>
        <n v="73964" u="1"/>
        <n v="73838" u="1"/>
        <n v="75729" u="1"/>
        <n v="75603" u="1"/>
        <n v="77620" u="1"/>
        <n v="69426" u="1"/>
        <n v="75477" u="1"/>
        <n v="77494" u="1"/>
        <n v="75351" u="1"/>
        <n v="74973" u="1"/>
        <n v="74847" u="1"/>
        <n v="76864" u="1"/>
        <n v="72578" u="1"/>
        <n v="76612" u="1"/>
        <n v="76486" u="1"/>
        <n v="76360" u="1"/>
        <n v="74091" u="1"/>
        <n v="73965" u="1"/>
        <n v="73839" u="1"/>
        <n v="75856" u="1"/>
        <n v="77747" u="1"/>
        <n v="75604" u="1"/>
        <n v="75478" u="1"/>
        <n v="77495" u="1"/>
        <n v="50" u="1"/>
        <n v="75226" u="1"/>
        <n v="75100" u="1"/>
        <n v="77117" u="1"/>
        <n v="74974" u="1"/>
        <n v="76991" u="1"/>
        <n v="74596" u="1"/>
        <n v="76487" u="1"/>
        <n v="76235" u="1"/>
        <n v="75983" u="1"/>
        <n v="75731" u="1"/>
        <n v="75605" u="1"/>
        <n v="75353" u="1"/>
        <n v="75227" u="1"/>
        <n v="75101" u="1"/>
        <n v="74975" u="1"/>
        <n v="76992" u="1"/>
        <n v="74849" u="1"/>
        <n v="74597" u="1"/>
        <n v="76614" u="1"/>
        <n v="76362" u="1"/>
        <n v="76236" u="1"/>
        <n v="72076" u="1"/>
        <n v="75984" u="1"/>
        <n v="73841" u="1"/>
        <n v="75732" u="1"/>
        <n v="75480" u="1"/>
        <n v="73337" u="1"/>
        <n v="75354" u="1"/>
        <n v="46" u="1"/>
        <n v="77245" u="1"/>
        <n v="75102" u="1"/>
        <n v="77119" u="1"/>
        <n v="72833" u="1"/>
        <n v="74850" u="1"/>
        <n v="76867" u="1"/>
        <n v="76741" u="1"/>
        <n v="74598" u="1"/>
        <n v="76615" u="1"/>
        <n v="76363" u="1"/>
        <n v="74220" u="1"/>
        <n v="76237" u="1"/>
        <n v="76111" u="1"/>
        <n v="75985" u="1"/>
        <n v="75733" u="1"/>
        <n v="77372" u="1"/>
        <n v="74851" u="1"/>
        <n v="74599" u="1"/>
        <n v="74347" u="1"/>
        <n v="76364" u="1"/>
        <n v="76238" u="1"/>
        <n v="68044" u="1"/>
        <n v="76112" u="1"/>
        <n v="78129" u="1"/>
        <n v="73969" u="1"/>
        <n v="75986" u="1"/>
        <n v="64458" u="1"/>
        <n v="75482" u="1"/>
        <n v="3" u="1"/>
        <n v="75356" u="1"/>
        <n v="75230" u="1"/>
        <n v="77247" u="1"/>
        <n v="42" u="1"/>
        <n v="75104" u="1"/>
        <n v="74978" u="1"/>
        <n v="62126" u="1"/>
        <n v="74852" u="1"/>
        <n v="76869" u="1"/>
        <n v="76491" u="1"/>
        <n v="74222" u="1"/>
        <n v="76113" u="1"/>
        <n v="73970" u="1"/>
        <n v="75987" u="1"/>
        <n v="73718" u="1"/>
        <n v="75609" u="1"/>
        <n v="75483" u="1"/>
        <n v="77248" u="1"/>
        <n v="73088" u="1"/>
        <n v="75105" u="1"/>
        <n v="74979" u="1"/>
        <n v="76996" u="1"/>
        <n v="76744" u="1"/>
        <n v="74475" u="1"/>
        <n v="76492" u="1"/>
        <n v="74223" u="1"/>
        <n v="76240" u="1"/>
        <n v="76114" u="1"/>
        <n v="73971" u="1"/>
        <n v="75988" u="1"/>
        <n v="75862" u="1"/>
        <n v="71702" u="1"/>
        <n v="75736" u="1"/>
        <n v="75610" u="1"/>
        <n v="75484" u="1"/>
        <n v="77501" u="1"/>
        <n v="75358" u="1"/>
        <n v="75232" u="1"/>
        <n v="75106" u="1"/>
        <n v="77123" u="1"/>
        <n v="38" u="1"/>
        <n v="76997" u="1"/>
        <n v="74854" u="1"/>
        <n v="70694" u="1"/>
        <n v="76745" u="1"/>
        <n v="74602" u="1"/>
        <n v="76619" u="1"/>
        <n v="74476" u="1"/>
        <n v="76493" u="1"/>
        <n v="74224" u="1"/>
        <n v="74098" u="1"/>
        <n v="65904" u="1"/>
        <n v="75863" u="1"/>
        <n v="75737" u="1"/>
        <n v="75485" u="1"/>
        <n v="77502" u="1"/>
        <n v="75359" u="1"/>
        <n v="77376" u="1"/>
        <n v="75233" u="1"/>
        <n v="70947" u="1"/>
        <n v="76998" u="1"/>
        <n v="74855" u="1"/>
        <n v="72712" u="1"/>
        <n v="76746" u="1"/>
        <n v="72334" u="1"/>
        <n v="74351" u="1"/>
        <n v="76242" u="1"/>
        <n v="75990" u="1"/>
        <n v="73847" u="1"/>
        <n v="75738" u="1"/>
        <n v="75486" u="1"/>
        <n v="75234" u="1"/>
        <n v="75108" u="1"/>
        <n v="76999" u="1"/>
        <n v="34" u="1"/>
        <n v="74856" u="1"/>
        <n v="76747" u="1"/>
        <n v="76621" u="1"/>
        <n v="76495" u="1"/>
        <n v="70318" u="1"/>
        <n v="76117" u="1"/>
        <n v="75739" u="1"/>
        <n v="69562" u="1"/>
        <n v="75487" u="1"/>
        <n v="75361" u="1"/>
        <n v="73218" u="1"/>
        <n v="73092" u="1"/>
        <n v="75109" u="1"/>
        <n v="74857" u="1"/>
        <n v="76748" u="1"/>
        <n v="74605" u="1"/>
        <n v="76622" u="1"/>
        <n v="74227" u="1"/>
        <n v="76244" u="1"/>
        <n v="76118" u="1"/>
        <n v="75992" u="1"/>
        <n v="75866" u="1"/>
        <n v="75740" u="1"/>
        <n v="75362" u="1"/>
        <n v="75236" u="1"/>
        <n v="77253" u="1"/>
        <n v="77127" u="1"/>
        <n v="77001" u="1"/>
        <n v="76875" u="1"/>
        <n v="31" u="1"/>
        <n v="76623" u="1"/>
        <n v="74480" u="1"/>
        <n v="74228" u="1"/>
        <n v="73976" u="1"/>
        <n v="75867" u="1"/>
        <n v="75615" u="1"/>
        <n v="73472" u="1"/>
        <n v="75237" u="1"/>
        <n v="77254" u="1"/>
        <n v="75111" u="1"/>
        <n v="77002" u="1"/>
        <n v="74733" u="1"/>
        <n v="76750" u="1"/>
        <n v="74607" u="1"/>
        <n v="76624" u="1"/>
        <n v="74481" u="1"/>
        <n v="76246" u="1"/>
        <n v="76120" u="1"/>
        <n v="78011" u="1"/>
        <n v="64651" u="1"/>
        <n v="75868" u="1"/>
        <n v="71582" u="1"/>
        <n v="77633" u="1"/>
        <n v="75490" u="1"/>
        <n v="77507" u="1"/>
        <n v="2" u="1"/>
        <n v="70826" u="1"/>
        <n v="76877" u="1"/>
        <n v="74734" u="1"/>
        <n v="29" u="1"/>
        <n v="74608" u="1"/>
        <n v="74356" u="1"/>
        <n v="74230" u="1"/>
        <n v="76247" u="1"/>
        <n v="73852" u="1"/>
        <n v="75869" u="1"/>
        <n v="77760" u="1"/>
        <n v="75617" u="1"/>
        <n v="75491" u="1"/>
        <n v="75239" u="1"/>
        <n v="74861" u="1"/>
        <n v="76878" u="1"/>
        <n v="74735" u="1"/>
        <n v="56962" u="1"/>
        <n v="74609" u="1"/>
        <n v="70449" u="1"/>
        <n v="76374" u="1"/>
        <n v="76248" u="1"/>
        <n v="76122" u="1"/>
        <n v="73727" u="1"/>
        <n v="75618" u="1"/>
        <n v="77635" u="1"/>
        <n v="75366" u="1"/>
        <n v="75240" u="1"/>
        <n v="72845" u="1"/>
        <n v="76879" u="1"/>
        <n v="76753" u="1"/>
        <n v="72593" u="1"/>
        <n v="74610" u="1"/>
        <n v="76627" u="1"/>
        <n v="27" u="1"/>
        <n v="74358" u="1"/>
        <n v="76249" u="1"/>
        <n v="73980" u="1"/>
        <n v="75745" u="1"/>
        <n v="75241" u="1"/>
        <n v="75115" u="1"/>
        <n v="77132" u="1"/>
        <n v="70703" u="1"/>
        <n v="76754" u="1"/>
        <n v="72594" u="1"/>
        <n v="74611" u="1"/>
        <n v="70451" u="1"/>
        <n v="74359" u="1"/>
        <n v="76250" u="1"/>
        <n v="74107" u="1"/>
        <n v="75998" u="1"/>
        <n v="75872" u="1"/>
      </sharedItems>
    </cacheField>
    <cacheField name="Part Description" numFmtId="0">
      <sharedItems/>
    </cacheField>
    <cacheField name="Line" numFmtId="0">
      <sharedItems containsSemiMixedTypes="0" containsString="0" containsNumber="1" containsInteger="1" minValue="1" maxValue="94"/>
    </cacheField>
    <cacheField name="Rel" numFmtId="0">
      <sharedItems containsSemiMixedTypes="0" containsString="0" containsNumber="1" containsInteger="1" minValue="1" maxValue="4"/>
    </cacheField>
    <cacheField name="Status" numFmtId="0">
      <sharedItems containsBlank="1" count="9">
        <s v="Machine Shop Started"/>
        <s v="Scheduled/Released"/>
        <m u="1"/>
        <s v="Machine Shop Finished" u="1"/>
        <s v="Given to Shipping" u="1"/>
        <s v="Order Cancelled" u="1"/>
        <s v="Wiring Started" u="1"/>
        <s v="After Sales" u="1"/>
        <s v="Order UnShipped" u="1"/>
      </sharedItems>
    </cacheField>
    <cacheField name="Open Qty" numFmtId="0">
      <sharedItems containsSemiMixedTypes="0" containsString="0" containsNumber="1" containsInteger="1" minValue="1" maxValue="815"/>
    </cacheField>
    <cacheField name="SD vs BOM" numFmtId="0">
      <sharedItems containsBlank="1" count="5">
        <b v="1"/>
        <b v="0"/>
        <m u="1"/>
        <s v="Scheduled/Released" u="1"/>
        <s v="AS" u="1"/>
      </sharedItems>
    </cacheField>
    <cacheField name="Body Assembly" numFmtId="0">
      <sharedItems/>
    </cacheField>
    <cacheField name="MSLens" numFmtId="0">
      <sharedItems containsBlank="1" count="5">
        <s v=""/>
        <s v="Done"/>
        <s v="AfterWirin"/>
        <m u="1"/>
        <s v="Dd" u="1"/>
      </sharedItems>
    </cacheField>
    <cacheField name="Type Labels" numFmtId="0">
      <sharedItems/>
    </cacheField>
    <cacheField name="Material (Stores)" numFmtId="0">
      <sharedItems/>
    </cacheField>
    <cacheField name="Extrusion cut double saw" numFmtId="0">
      <sharedItems containsBlank="1" count="3">
        <b v="1"/>
        <b v="0"/>
        <m u="1"/>
      </sharedItems>
    </cacheField>
    <cacheField name="Cut Flanges" numFmtId="0">
      <sharedItems containsBlank="1" count="5">
        <s v=""/>
        <s v="Ready"/>
        <s v="ToDo"/>
        <m u="1"/>
        <s v="TY" u="1"/>
      </sharedItems>
    </cacheField>
    <cacheField name="CNC Holes" numFmtId="0">
      <sharedItems count="6">
        <s v="Ready"/>
        <s v="InProg"/>
        <s v=""/>
        <s v="ToDo"/>
        <s v="3" u="1"/>
        <s v="6" u="1"/>
      </sharedItems>
    </cacheField>
    <cacheField name="CNC MR" numFmtId="0">
      <sharedItems/>
    </cacheField>
    <cacheField name="CNC Controls" numFmtId="0">
      <sharedItems/>
    </cacheField>
    <cacheField name="Milling MFG" numFmtId="0">
      <sharedItems/>
    </cacheField>
    <cacheField name="End Plates Joiners" numFmtId="0">
      <sharedItems/>
    </cacheField>
    <cacheField name="Punch Holes" numFmtId="0">
      <sharedItems count="3">
        <s v=""/>
        <s v="Ready"/>
        <s v="ToDo"/>
      </sharedItems>
    </cacheField>
    <cacheField name="Welding Corners" numFmtId="0">
      <sharedItems containsBlank="1" count="5">
        <s v="Ready"/>
        <s v=""/>
        <s v="ToDo"/>
        <m u="1"/>
        <s v="InProg" u="1"/>
      </sharedItems>
    </cacheField>
    <cacheField name="Machine Shop Due Date" numFmtId="14">
      <sharedItems containsSemiMixedTypes="0" containsNonDate="0" containsDate="1" containsString="0" minDate="2018-11-23T00:00:00" maxDate="2019-04-20T00:00:00"/>
    </cacheField>
    <cacheField name="Pick Status" numFmtId="0">
      <sharedItems/>
    </cacheField>
    <cacheField name="MS Time" numFmtId="0">
      <sharedItems containsBlank="1"/>
    </cacheField>
    <cacheField name="Part" numFmtId="0">
      <sharedItems/>
    </cacheField>
    <cacheField name="Non Conformance Reason" numFmtId="0">
      <sharedItems/>
    </cacheField>
    <cacheField name="Category" numFmtId="0">
      <sharedItems containsBlank="1" count="9">
        <s v="Regular"/>
        <s v="Replacement"/>
        <s v="NPI"/>
        <s v="Quick Ship+"/>
        <s v="Mockup/Samples"/>
        <m u="1"/>
        <s v="Marketing" u="1"/>
        <s v="MRKT Sample" u="1"/>
        <s v="Rework" u="1"/>
      </sharedItems>
    </cacheField>
    <cacheField name="Assembly Line" numFmtId="0">
      <sharedItems containsSemiMixedTypes="0" containsString="0" containsNumber="1" containsInteger="1" minValue="0" maxValue="122" count="10">
        <n v="1"/>
        <n v="4"/>
        <n v="7"/>
        <n v="12"/>
        <n v="15"/>
        <n v="10"/>
        <n v="18"/>
        <n v="0"/>
        <n v="20" u="1"/>
        <n v="122" u="1"/>
      </sharedItems>
    </cacheField>
    <cacheField name="PM" numFmtId="0">
      <sharedItems/>
    </cacheField>
    <cacheField name="Fixture Type" numFmtId="0">
      <sharedItems/>
    </cacheField>
    <cacheField name="MS Date" numFmtId="0">
      <sharedItems containsNonDate="0" containsDate="1" containsString="0" containsBlank="1" minDate="2018-12-11T00:00:00" maxDate="2018-12-31T00:00:00"/>
    </cacheField>
    <cacheField name="Production Comment" numFmtId="0">
      <sharedItems/>
    </cacheField>
    <cacheField name="Total Sections" numFmtId="0">
      <sharedItems containsSemiMixedTypes="0" containsString="0" containsNumber="1" containsInteger="1" minValue="0" maxValue="815"/>
    </cacheField>
    <cacheField name="Sched Date Priority" numFmtId="0">
      <sharedItems/>
    </cacheField>
    <cacheField name="CNC Cartridge" numFmtId="0">
      <sharedItems/>
    </cacheField>
    <cacheField name="LED Sub Assembly" numFmtId="0">
      <sharedItems/>
    </cacheField>
    <cacheField name="DeliveredChk" numFmtId="0">
      <sharedItems/>
    </cacheField>
    <cacheField name="DeliveredDate" numFmtId="0">
      <sharedItems containsNonDate="0" containsDate="1" containsString="0" containsBlank="1" minDate="2018-12-13T17:06:33" maxDate="2018-12-31T07:16:06"/>
    </cacheField>
    <cacheField name="RequestDate" numFmtId="0">
      <sharedItems containsNonDate="0" containsString="0" containsBlank="1"/>
    </cacheField>
    <cacheField name="Material Kit" numFmtId="0">
      <sharedItems/>
    </cacheField>
    <cacheField name="Issue Resolved" numFmtId="0">
      <sharedItems/>
    </cacheField>
    <cacheField name="Open Value" numFmtId="0">
      <sharedItems containsSemiMixedTypes="0" containsString="0" containsNumber="1" minValue="0" maxValue="244500"/>
    </cacheField>
    <cacheField name="Product Code" numFmtId="0">
      <sharedItems count="253">
        <s v="SCRPAT"/>
        <s v="ZESQWDI"/>
        <s v="SCDIPAT"/>
        <s v="BSLEDPAT"/>
        <s v="STFC"/>
        <s v="STSLF"/>
        <s v="SCSPAT"/>
        <s v="SCRAC"/>
        <s v="NPI"/>
        <s v="SCWD"/>
        <s v="ZELED"/>
        <s v="SCD"/>
        <s v="STFD"/>
        <s v="CCH"/>
        <s v="TB2DILED"/>
        <s v="CLKLED"/>
        <s v="WBDILED"/>
        <s v="WBWLED"/>
        <s v="SCR"/>
        <s v="STSFF"/>
        <s v="B2SQDLED"/>
        <s v="GPSLED"/>
        <s v="PRLED"/>
        <s v="ZESQDI"/>
        <s v="BRLED"/>
        <s v="SLWLED"/>
        <s v="SCS"/>
        <s v="SCDI"/>
        <s v="ZESQD"/>
        <s v="SCRV"/>
        <s v="SKPE"/>
        <s v="SCRM"/>
        <s v="SK"/>
        <s v="SCDLAC"/>
        <s v="ARWLED"/>
        <s v="GPRLED"/>
        <s v="SCDPAT"/>
        <s v="MBLED"/>
        <s v="TB2WDILED"/>
        <s v="TBWDILED"/>
        <s v="BMDLED"/>
        <s v="SCPLED"/>
        <s v="SCWDI"/>
        <s v="BDLED"/>
        <s v="B2SQSLED"/>
        <s v="ZERLED"/>
        <s v="BRVLED"/>
        <s v="BBWDILED"/>
        <s v="BWDLED"/>
        <s v="SCI"/>
        <s v="MBSLED"/>
        <s v="CCL"/>
        <s v="STFDI"/>
        <s v="BBRLEDPAT"/>
        <s v="SCDM"/>
        <s v="WBDIWLED"/>
        <s v="B3RLED"/>
        <s v="GPLED"/>
        <s v="BRLEDPAT"/>
        <s v="B2SQILED"/>
        <s v="TBDILED"/>
        <s v="CCWH"/>
        <s v="ZESLED"/>
        <s v="TB4DILEDPAT"/>
        <s v="SCML"/>
        <s v="MBWVLED"/>
        <s v="TB4DILED"/>
        <s v="ED2"/>
        <s v="ED2WD"/>
        <s v="PWWLED"/>
        <s v="SOL"/>
        <s v="BBWDLED"/>
        <s v="TWRWLED"/>
        <s v="MBWV"/>
        <s v="LTLED"/>
        <s v="BBSLED"/>
        <s v="BBPRLED"/>
        <s v="BBRLED"/>
        <s v="BMRLEDPAT"/>
        <s v="POLED"/>
        <s v="SLLED"/>
        <s v="DAYFLED"/>
        <s v="BMPRLED"/>
        <s v="BBDILED"/>
        <s v="WWS"/>
        <s v="BBDILEDPAT"/>
        <s v="DIALED"/>
        <s v="WALED"/>
        <s v="SKPLED"/>
        <s v="WBSLED"/>
        <s v="SKVLED"/>
        <s v="BMRLED"/>
        <s v="BBLED2"/>
        <s v="WWR"/>
        <s v="WBRLED"/>
        <s v="AULED"/>
        <s v="BBDLED"/>
        <s v="B6RLED"/>
        <s v="TEK6LED"/>
        <s v="SKFLED"/>
        <s v="B6PRLED"/>
        <s v="B6"/>
        <s v="ARCLED"/>
        <s v="DIA"/>
        <s v="WW"/>
        <s v="BMSLEDPAT"/>
        <s v="STD"/>
        <s v="SL2LLED"/>
        <s v="DAYCLED"/>
        <s v="CUBLED"/>
        <s v="SL2HLED"/>
        <s v="TWRLED"/>
        <s v="BBR"/>
        <s v="BMRVLED"/>
        <s v="" u="1"/>
        <s v="STCO" u="1"/>
        <s v="TB2WDILEDPAT" u="1"/>
        <s v="BSLED" u="1"/>
        <s v="PWLED" u="1"/>
        <s v="SP000" u="1"/>
        <s v="TB3WDLED" u="1"/>
        <s v="WBLED" u="1"/>
        <s v="BMSPAT" u="1"/>
        <s v="TB3WDILED" u="1"/>
        <s v="SP18186(4)" u="1"/>
        <s v="STSLR" u="1"/>
        <s v="BWILED" u="1"/>
        <s v="SP0000" u="1"/>
        <s v="BMWDLEDPAT" u="1"/>
        <s v="ARLED" u="1"/>
        <s v="101CW" u="1"/>
        <s v="CUW" u="1"/>
        <s v="SCSLED" u="1"/>
        <s v="BBSLEDPAT" u="1"/>
        <s v="BBILED" u="1"/>
        <s v="LTWLED" u="1"/>
        <s v="TB3DILED" u="1"/>
        <s v="BMSLED" u="1"/>
        <s v="TB4LED" u="1"/>
        <s v="B6SLED" u="1"/>
        <s v="BMRVLEDPAT" u="1"/>
        <s v="MBWLED" u="1"/>
        <s v="BIG BEAM " u="1"/>
        <s v="WB" u="1"/>
        <s v="BWD" u="1"/>
        <s v="TWR" u="1"/>
        <s v="BBRVLED" u="1"/>
        <s v="SP18330(4)" u="1"/>
        <s v="L2" u="1"/>
        <s v="TBWILED" u="1"/>
        <s v="TB2WILED" u="1"/>
        <s v="AR" u="1"/>
        <s v="BBD" u="1"/>
        <s v="CCWL" u="1"/>
        <s v="BMWLED" u="1"/>
        <s v="PWSLED" u="1"/>
        <s v="SCAC" u="1"/>
        <s v="SKSLED" u="1"/>
        <s v="SP18329(2)" u="1"/>
        <s v="SP18275" u="1"/>
        <s v="0" u="1"/>
        <s v="DUO" u="1"/>
        <s v="SCWI" u="1"/>
        <s v="TEK6" u="1"/>
        <s v="TB2DILEDPAT" u="1"/>
        <s v="BB" u="1"/>
        <s v="ARSLED" u="1"/>
        <s v="SP18152(2)" u="1"/>
        <s v="BILEDPAT" u="1"/>
        <s v="BBWDLEDPAT" u="1"/>
        <s v="SP18292(2)" u="1"/>
        <s v="BMWILED" u="1"/>
        <s v="BD" u="1"/>
        <s v="SCRMLO" u="1"/>
        <s v="BMR" u="1"/>
        <s v="B6R" u="1"/>
        <s v="GPDLED" u="1"/>
        <s v="SP18219(2)" u="1"/>
        <s v="BMS" u="1"/>
        <s v="SCILAC" u="1"/>
        <s v="B6S" u="1"/>
        <s v="BMDLEDPAT" u="1"/>
        <s v="BDI" u="1"/>
        <s v="B2SQWDLED" u="1"/>
        <s v="TBILEDPAT" u="1"/>
        <s v="SP00" u="1"/>
        <s v="STLC" u="1"/>
        <s v="SP18294(2)" u="1"/>
        <s v="SP18308(1)" u="1"/>
        <s v="AFTER_SALES" u="1"/>
        <s v="CUB" u="1"/>
        <s v="BRPAT" u="1"/>
        <s v="WBS" u="1"/>
        <s v="PR" u="1"/>
        <s v="DAYC" u="1"/>
        <s v="WBDWLED" u="1"/>
        <s v="ARS" u="1"/>
        <s v="TBDLED" u="1"/>
        <s v="ARCWLED" u="1"/>
        <s v="SP18254(1)" u="1"/>
        <s v="ZESELED" u="1"/>
        <s v="BBWILED" u="1"/>
        <s v="TWRW" u="1"/>
        <s v="SP18339(1)" u="1"/>
        <s v="CU" u="1"/>
        <s v="BR" u="1"/>
        <s v="PRSLED" u="1"/>
        <s v="SCRLAC" u="1"/>
        <s v="BBS" u="1"/>
        <s v="L2W" u="1"/>
        <s v="TB2DLED" u="1"/>
        <s v="STFI" u="1"/>
        <s v="SCSLAC" u="1"/>
        <s v="BBDLEDPAT" u="1"/>
        <s v="TB3DLED" u="1"/>
        <s v="SL" u="1"/>
        <s v="WBIWLED" u="1"/>
        <s v="B6DLED" u="1"/>
        <s v="TB4DLED" u="1"/>
        <s v="BDLEDPAT" u="1"/>
        <s v="BBPRLEDPAT" u="1"/>
        <s v="PRWLED" u="1"/>
        <s v="BWILEDPAT" u="1"/>
        <s v="AfterSales" u="1"/>
        <s v="SP00000" u="1"/>
        <s v="SP18126(4)" u="1"/>
        <s v="BILED" u="1"/>
        <s v="B6DILED" u="1"/>
        <s v="B6RLEDPAT" u="1"/>
        <s v="BMWDLED" u="1"/>
        <s v="SP18230" u="1"/>
        <s v="BMILED" u="1"/>
        <s v="WBDLED" u="1"/>
        <s v="B6WDLED" u="1"/>
        <s v="SP18315" u="1"/>
        <s v="PMD" u="1"/>
        <s v="TB2DLEDPAT" u="1"/>
        <s v="LT" u="1"/>
        <s v="TB" u="1"/>
        <s v="BMRLED " u="1"/>
        <s v="SP18148(1)" u="1"/>
        <s v="WBDI" u="1"/>
        <s v="B6RVLED" u="1"/>
        <s v="STI" u="1"/>
        <s v="BBILED2" u="1"/>
        <s v="SP16169(2)" u="1"/>
        <s v="MB" u="1"/>
        <s v="CUBWLED" u="1"/>
        <s v="BMD" u="1"/>
        <s v="SP16311(2)" u="1"/>
        <s v="SP18074(1)" u="1"/>
        <s v="B6D" u="1"/>
        <s v="TB2WDLED" u="1"/>
      </sharedItems>
    </cacheField>
    <cacheField name="Fixture Type2" numFmtId="0">
      <sharedItems containsMixedTypes="1" containsNumber="1" containsInteger="1" minValue="0" maxValue="0" count="8">
        <s v="recessed"/>
        <s v="wall"/>
        <s v="pendant"/>
        <s v="surface"/>
        <s v="NPI"/>
        <s v="Grid LED"/>
        <s v="Grid"/>
        <n v="0" u="1"/>
      </sharedItems>
    </cacheField>
    <cacheField name="Pattern" numFmtId="0">
      <sharedItems containsMixedTypes="1" containsNumber="1" containsInteger="1" minValue="0" maxValue="0"/>
    </cacheField>
    <cacheField name="Saw start date" numFmtId="164">
      <sharedItems containsSemiMixedTypes="0" containsNonDate="0" containsDate="1" containsString="0" minDate="2018-10-08T00:00:00" maxDate="2019-04-19T00:00:00" count="101">
        <d v="2018-12-12T00:00:00"/>
        <d v="2018-12-20T00:00:00"/>
        <d v="2018-12-21T00:00:00"/>
        <d v="2018-12-24T00:00:00"/>
        <d v="2018-12-27T00:00:00"/>
        <d v="2018-12-25T00:00:00"/>
        <d v="2018-12-28T00:00:00"/>
        <d v="2018-12-26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8T00:00:00"/>
        <d v="2019-01-31T00:00:00"/>
        <d v="2019-02-01T00:00:00"/>
        <d v="2019-02-04T00:00:00"/>
        <d v="2019-02-22T00:00:00"/>
        <d v="2019-02-26T00:00:00"/>
        <d v="2019-03-01T00:00:00"/>
        <d v="2019-03-04T00:00:00"/>
        <d v="2019-03-07T00:00:00"/>
        <d v="2019-03-14T00:00:00"/>
        <d v="2019-03-21T00:00:00"/>
        <d v="2019-03-27T00:00:00"/>
        <d v="2019-03-28T00:00:00"/>
        <d v="2019-03-29T00:00:00"/>
        <d v="2019-04-04T00:00:00"/>
        <d v="2019-04-10T00:00:00"/>
        <d v="2019-04-18T00:00:00"/>
        <d v="2018-12-11T00:00:00"/>
        <d v="2018-12-19T00:00:00"/>
        <d v="2019-02-05T00:00:00"/>
        <d v="2019-02-08T00:00:00"/>
        <d v="2019-02-15T00:00:00"/>
        <d v="2019-02-25T00:00:00"/>
        <d v="2019-03-11T00:00:00"/>
        <d v="2019-04-09T00:00:00"/>
        <d v="2018-10-25T00:00:00" u="1"/>
        <d v="2018-11-30T00:00:00" u="1"/>
        <d v="2018-10-18T00:00:00" u="1"/>
        <d v="2018-11-23T00:00:00" u="1"/>
        <d v="2018-10-11T00:00:00" u="1"/>
        <d v="2018-11-16T00:00:00" u="1"/>
        <d v="2018-10-30T00:00:00" u="1"/>
        <d v="2018-11-09T00:00:00" u="1"/>
        <d v="2018-10-23T00:00:00" u="1"/>
        <d v="2018-12-14T00:00:00" u="1"/>
        <d v="2018-11-28T00:00:00" u="1"/>
        <d v="2018-11-02T00:00:00" u="1"/>
        <d v="2018-10-16T00:00:00" u="1"/>
        <d v="2018-12-07T00:00:00" u="1"/>
        <d v="2018-11-21T00:00:00" u="1"/>
        <d v="2018-10-09T00:00:00" u="1"/>
        <d v="2018-11-14T00:00:00" u="1"/>
        <d v="2018-11-07T00:00:00" u="1"/>
        <d v="2018-11-26T00:00:00" u="1"/>
        <d v="2018-12-05T00:00:00" u="1"/>
        <d v="2018-11-19T00:00:00" u="1"/>
        <d v="2018-11-12T00:00:00" u="1"/>
        <d v="2018-10-26T00:00:00" u="1"/>
        <d v="2018-12-17T00:00:00" u="1"/>
        <d v="2018-11-05T00:00:00" u="1"/>
        <d v="2018-10-19T00:00:00" u="1"/>
        <d v="2018-12-10T00:00:00" u="1"/>
        <d v="2018-10-12T00:00:00" u="1"/>
        <d v="2018-12-03T00:00:00" u="1"/>
        <d v="2018-10-31T00:00:00" u="1"/>
        <d v="2018-10-24T00:00:00" u="1"/>
        <d v="2018-11-29T00:00:00" u="1"/>
        <d v="2018-10-17T00:00:00" u="1"/>
        <d v="2018-11-22T00:00:00" u="1"/>
        <d v="2018-10-10T00:00:00" u="1"/>
        <d v="2018-11-15T00:00:00" u="1"/>
        <d v="2018-10-29T00:00:00" u="1"/>
        <d v="2018-11-08T00:00:00" u="1"/>
        <d v="2018-10-22T00:00:00" u="1"/>
        <d v="2018-12-13T00:00:00" u="1"/>
        <d v="2018-11-27T00:00:00" u="1"/>
        <d v="2018-11-01T00:00:00" u="1"/>
        <d v="2018-10-15T00:00:00" u="1"/>
        <d v="2018-12-06T00:00:00" u="1"/>
        <d v="2018-11-20T00:00:00" u="1"/>
        <d v="2018-10-08T00:00:00" u="1"/>
        <d v="2018-11-13T00:00:00" u="1"/>
        <d v="2018-11-06T00:00:00" u="1"/>
        <d v="2018-12-04T00:00:00" u="1"/>
      </sharedItems>
    </cacheField>
    <cacheField name="Saw Cycle Time" numFmtId="0">
      <sharedItems containsSemiMixedTypes="0" containsString="0" containsNumber="1" minValue="0" maxValue="978"/>
    </cacheField>
    <cacheField name="Saw Date" numFmtId="0">
      <sharedItems containsNonDate="0" containsDate="1" containsString="0" containsBlank="1" minDate="2018-10-18T00:00:00" maxDate="2019-01-10T00:00:00" count="70">
        <m/>
        <d v="2019-01-01T00:00:00"/>
        <d v="2019-01-02T00:00:00"/>
        <d v="2019-01-03T00:00:00"/>
        <d v="2019-01-04T00:00:00"/>
        <d v="2019-01-07T00:00:00"/>
        <d v="2019-01-08T00:00:00"/>
        <d v="2018-10-25T00:00:00" u="1"/>
        <d v="2018-12-16T00:00:00" u="1"/>
        <d v="2018-11-30T00:00:00" u="1"/>
        <d v="2018-11-04T00:00:00" u="1"/>
        <d v="2018-10-18T00:00:00" u="1"/>
        <d v="2018-12-09T00:00:00" u="1"/>
        <d v="2018-11-23T00:00:00" u="1"/>
        <d v="2018-12-28T00:00:00" u="1"/>
        <d v="2018-11-16T00:00:00" u="1"/>
        <d v="2018-10-30T00:00:00" u="1"/>
        <d v="2018-12-21T00:00:00" u="1"/>
        <d v="2018-11-09T00:00:00" u="1"/>
        <d v="2019-01-09T00:00:00" u="1"/>
        <d v="2018-10-23T00:00:00" u="1"/>
        <d v="2018-12-14T00:00:00" u="1"/>
        <d v="2018-11-28T00:00:00" u="1"/>
        <d v="2018-11-02T00:00:00" u="1"/>
        <d v="2018-12-07T00:00:00" u="1"/>
        <d v="2018-11-21T00:00:00" u="1"/>
        <d v="2018-12-26T00:00:00" u="1"/>
        <d v="2018-11-14T00:00:00" u="1"/>
        <d v="2018-10-28T00:00:00" u="1"/>
        <d v="2018-12-19T00:00:00" u="1"/>
        <d v="2018-11-07T00:00:00" u="1"/>
        <d v="2018-12-12T00:00:00" u="1"/>
        <d v="2018-11-26T00:00:00" u="1"/>
        <d v="2018-12-31T00:00:00" u="1"/>
        <d v="2018-12-05T00:00:00" u="1"/>
        <d v="2018-11-19T00:00:00" u="1"/>
        <d v="2018-12-24T00:00:00" u="1"/>
        <d v="2018-11-12T00:00:00" u="1"/>
        <d v="2018-10-26T00:00:00" u="1"/>
        <d v="2018-12-17T00:00:00" u="1"/>
        <d v="2018-11-05T00:00:00" u="1"/>
        <d v="2018-10-19T00:00:00" u="1"/>
        <d v="2018-12-10T00:00:00" u="1"/>
        <d v="2018-12-03T00:00:00" u="1"/>
        <d v="2018-10-31T00:00:00" u="1"/>
        <d v="2018-12-22T00:00:00" u="1"/>
        <d v="2018-10-24T00:00:00" u="1"/>
        <d v="2018-11-29T00:00:00" u="1"/>
        <d v="2018-12-08T00:00:00" u="1"/>
        <d v="2018-11-22T00:00:00" u="1"/>
        <d v="2018-12-27T00:00:00" u="1"/>
        <d v="2018-11-15T00:00:00" u="1"/>
        <d v="2018-10-29T00:00:00" u="1"/>
        <d v="2018-12-20T00:00:00" u="1"/>
        <d v="2018-11-08T00:00:00" u="1"/>
        <d v="2018-10-22T00:00:00" u="1"/>
        <d v="2018-12-13T00:00:00" u="1"/>
        <d v="2018-11-27T00:00:00" u="1"/>
        <d v="2018-11-01T00:00:00" u="1"/>
        <d v="2018-12-06T00:00:00" u="1"/>
        <d v="2018-11-20T00:00:00" u="1"/>
        <d v="2018-11-13T00:00:00" u="1"/>
        <d v="2018-12-18T00:00:00" u="1"/>
        <d v="2018-11-06T00:00:00" u="1"/>
        <d v="2018-12-11T00:00:00" u="1"/>
        <d v="2018-12-30T00:00:00" u="1"/>
        <d v="2018-12-04T00:00:00" u="1"/>
        <d v="2018-11-18T00:00:00" u="1"/>
        <d v="2018-12-23T00:00:00" u="1"/>
        <d v="2018-11-11T00:00:00" u="1"/>
      </sharedItems>
    </cacheField>
    <cacheField name="Lens start date" numFmtId="14">
      <sharedItems containsSemiMixedTypes="0" containsNonDate="0" containsDate="1" containsString="0" minDate="2018-12-14T00:00:00" maxDate="2019-04-23T00:00:00"/>
    </cacheField>
    <cacheField name="Lens Cycle Time" numFmtId="0">
      <sharedItems containsSemiMixedTypes="0" containsString="0" containsNumber="1" minValue="0" maxValue="578.40000000000009"/>
    </cacheField>
    <cacheField name="Lens Date" numFmtId="0">
      <sharedItems containsNonDate="0" containsDate="1" containsString="0" containsBlank="1" minDate="2018-11-22T00:00:00" maxDate="2019-01-09T00:00:00" count="38">
        <d v="2019-01-01T00:00:00"/>
        <m/>
        <d v="2019-01-02T00:00:00"/>
        <d v="2019-01-03T00:00:00"/>
        <d v="2019-01-04T00:00:00"/>
        <d v="2019-01-07T00:00:00"/>
        <d v="2018-12-16T00:00:00" u="1"/>
        <d v="2018-11-30T00:00:00" u="1"/>
        <d v="2018-12-09T00:00:00" u="1"/>
        <d v="2018-11-23T00:00:00" u="1"/>
        <d v="2018-12-28T00:00:00" u="1"/>
        <d v="2018-12-21T00:00:00" u="1"/>
        <d v="2018-12-14T00:00:00" u="1"/>
        <d v="2018-11-28T00:00:00" u="1"/>
        <d v="2018-12-07T00:00:00" u="1"/>
        <d v="2018-12-26T00:00:00" u="1"/>
        <d v="2018-12-19T00:00:00" u="1"/>
        <d v="2018-12-12T00:00:00" u="1"/>
        <d v="2018-11-26T00:00:00" u="1"/>
        <d v="2018-12-31T00:00:00" u="1"/>
        <d v="2018-12-05T00:00:00" u="1"/>
        <d v="2018-12-24T00:00:00" u="1"/>
        <d v="2018-12-17T00:00:00" u="1"/>
        <d v="2018-12-10T00:00:00" u="1"/>
        <d v="2018-12-03T00:00:00" u="1"/>
        <d v="2018-11-29T00:00:00" u="1"/>
        <d v="2018-11-22T00:00:00" u="1"/>
        <d v="2018-12-27T00:00:00" u="1"/>
        <d v="2018-12-20T00:00:00" u="1"/>
        <d v="2019-01-08T00:00:00" u="1"/>
        <d v="2018-12-13T00:00:00" u="1"/>
        <d v="2018-11-27T00:00:00" u="1"/>
        <d v="2018-12-06T00:00:00" u="1"/>
        <d v="2018-12-18T00:00:00" u="1"/>
        <d v="2018-12-11T00:00:00" u="1"/>
        <d v="2018-12-30T00:00:00" u="1"/>
        <d v="2018-12-04T00:00:00" u="1"/>
        <d v="2018-12-23T00:00:00" u="1"/>
      </sharedItems>
    </cacheField>
    <cacheField name="Welding Cycle Time" numFmtId="0">
      <sharedItems containsSemiMixedTypes="0" containsString="0" containsNumber="1" minValue="-12.96" maxValue="1438.5600000000002"/>
    </cacheField>
    <cacheField name="Welding Date" numFmtId="0">
      <sharedItems containsNonDate="0" containsDate="1" containsString="0" containsBlank="1" minDate="2018-11-22T00:00:00" maxDate="2019-01-04T00:00:00" count="29">
        <m/>
        <d v="2018-12-31T00:00:00"/>
        <d v="2019-01-02T00:00:00"/>
        <d v="2019-01-03T00:00:00"/>
        <d v="2018-11-30T00:00:00" u="1"/>
        <d v="2018-11-23T00:00:00" u="1"/>
        <d v="2018-12-28T00:00:00" u="1"/>
        <d v="2018-12-21T00:00:00" u="1"/>
        <d v="2018-12-14T00:00:00" u="1"/>
        <d v="2018-11-28T00:00:00" u="1"/>
        <d v="2018-12-07T00:00:00" u="1"/>
        <d v="2018-12-19T00:00:00" u="1"/>
        <d v="2018-12-12T00:00:00" u="1"/>
        <d v="2018-11-26T00:00:00" u="1"/>
        <d v="2018-12-05T00:00:00" u="1"/>
        <d v="2018-12-24T00:00:00" u="1"/>
        <d v="2018-12-17T00:00:00" u="1"/>
        <d v="2018-12-10T00:00:00" u="1"/>
        <d v="2018-12-03T00:00:00" u="1"/>
        <d v="2018-11-29T00:00:00" u="1"/>
        <d v="2018-11-22T00:00:00" u="1"/>
        <d v="2018-12-27T00:00:00" u="1"/>
        <d v="2018-12-20T00:00:00" u="1"/>
        <d v="2018-12-13T00:00:00" u="1"/>
        <d v="2018-11-27T00:00:00" u="1"/>
        <d v="2018-12-06T00:00:00" u="1"/>
        <d v="2018-12-18T00:00:00" u="1"/>
        <d v="2018-12-11T00:00:00" u="1"/>
        <d v="2018-12-04T00:00:00" u="1"/>
      </sharedItems>
    </cacheField>
    <cacheField name="Column1" numFmtId="0">
      <sharedItems/>
    </cacheField>
    <cacheField name="Column2" numFmtId="0">
      <sharedItems containsSemiMixedTypes="0" containsString="0" containsNumber="1" containsInteger="1" minValue="0" maxValue="27"/>
    </cacheField>
    <cacheField name="FOR IS team" numFmtId="0">
      <sharedItems count="3">
        <b v="1"/>
        <b v="0"/>
        <e v="#N/A" u="1"/>
      </sharedItems>
    </cacheField>
    <cacheField name="Fixture" numFmtId="0">
      <sharedItems containsBlank="1"/>
    </cacheField>
    <cacheField name="eve saw status" numFmtId="0">
      <sharedItems/>
    </cacheField>
    <cacheField name="Lens Stat" numFmtId="0">
      <sharedItems containsBlank="1" count="6">
        <s v=""/>
        <s v="Done"/>
        <s v="AfterWirin"/>
        <m u="1"/>
        <s v="Dd" u="1"/>
        <e v="#N/A" u="1"/>
      </sharedItems>
    </cacheField>
    <cacheField name="Milling Required" numFmtId="0">
      <sharedItems containsSemiMixedTypes="0" containsString="0" containsNumber="1" containsInteger="1" minValue="0" maxValue="2"/>
    </cacheField>
    <cacheField name="Punching Required" numFmtId="0">
      <sharedItems containsSemiMixedTypes="0" containsString="0" containsNumber="1" containsInteger="1" minValue="0" maxValue="3"/>
    </cacheField>
    <cacheField name="Housing Required" numFmtId="0">
      <sharedItems containsSemiMixedTypes="0" containsString="0" containsNumber="1" containsInteger="1" minValue="0" maxValue="5"/>
    </cacheField>
    <cacheField name="Milling" numFmtId="14">
      <sharedItems containsDate="1" containsMixedTypes="1" minDate="2018-12-16T00:00:00" maxDate="2019-04-21T00:00:00"/>
    </cacheField>
    <cacheField name="Punching" numFmtId="0">
      <sharedItems containsDate="1" containsBlank="1" containsMixedTypes="1" minDate="2018-12-26T00:00:00" maxDate="2019-03-14T00:00:00"/>
    </cacheField>
    <cacheField name="Housing" numFmtId="14">
      <sharedItems containsSemiMixedTypes="0" containsNonDate="0" containsDate="1" containsString="0" minDate="2018-12-14T00:00:00" maxDate="2019-04-23T00:00:00"/>
    </cacheField>
    <cacheField name="Milling Cycle time" numFmtId="0">
      <sharedItems containsMixedTypes="1" containsNumber="1" containsInteger="1" minValue="0" maxValue="1630"/>
    </cacheField>
    <cacheField name="Puching Cycle time" numFmtId="0">
      <sharedItems containsMixedTypes="1" containsNumber="1" containsInteger="1" minValue="2" maxValue="580"/>
    </cacheField>
    <cacheField name="HousingCycle Time" numFmtId="0">
      <sharedItems containsSemiMixedTypes="0" containsString="0" containsNumber="1" minValue="0" maxValue="1222.5"/>
    </cacheField>
    <cacheField name="Milling Date" numFmtId="0">
      <sharedItems containsNonDate="0" containsDate="1" containsString="0" containsBlank="1" minDate="2018-12-04T00:00:00" maxDate="2019-01-12T00:00:00" count="33">
        <m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8-12-16T00:00:00" u="1"/>
        <d v="2018-12-09T00:00:00" u="1"/>
        <d v="2018-12-28T00:00:00" u="1"/>
        <d v="2018-12-21T00:00:00" u="1"/>
        <d v="2018-12-14T00:00:00" u="1"/>
        <d v="2018-12-07T00:00:00" u="1"/>
        <d v="2018-12-26T00:00:00" u="1"/>
        <d v="2018-12-19T00:00:00" u="1"/>
        <d v="2018-12-12T00:00:00" u="1"/>
        <d v="2018-12-31T00:00:00" u="1"/>
        <d v="2018-12-05T00:00:00" u="1"/>
        <d v="2018-12-24T00:00:00" u="1"/>
        <d v="2018-12-17T00:00:00" u="1"/>
        <d v="2018-12-10T00:00:00" u="1"/>
        <d v="2018-12-27T00:00:00" u="1"/>
        <d v="2018-12-20T00:00:00" u="1"/>
        <d v="2018-12-13T00:00:00" u="1"/>
        <d v="2018-12-06T00:00:00" u="1"/>
        <d v="2018-12-18T00:00:00" u="1"/>
        <d v="2018-12-11T00:00:00" u="1"/>
        <d v="2018-12-30T00:00:00" u="1"/>
        <d v="2018-12-04T00:00:00" u="1"/>
        <d v="2018-12-23T00:00:00" u="1"/>
      </sharedItems>
    </cacheField>
    <cacheField name="Puching Date" numFmtId="0">
      <sharedItems containsNonDate="0" containsDate="1" containsString="0" containsBlank="1" minDate="2018-12-04T00:00:00" maxDate="2019-01-03T00:00:00" count="20">
        <m/>
        <d v="2018-12-31T00:00:00"/>
        <d v="2019-01-02T00:00:00"/>
        <d v="2018-12-28T00:00:00" u="1"/>
        <d v="2018-12-21T00:00:00" u="1"/>
        <d v="2018-12-14T00:00:00" u="1"/>
        <d v="2018-12-07T00:00:00" u="1"/>
        <d v="2018-12-19T00:00:00" u="1"/>
        <d v="2018-12-12T00:00:00" u="1"/>
        <d v="2018-12-05T00:00:00" u="1"/>
        <d v="2018-12-24T00:00:00" u="1"/>
        <d v="2018-12-17T00:00:00" u="1"/>
        <d v="2018-12-10T00:00:00" u="1"/>
        <d v="2018-12-27T00:00:00" u="1"/>
        <d v="2018-12-20T00:00:00" u="1"/>
        <d v="2018-12-13T00:00:00" u="1"/>
        <d v="2018-12-06T00:00:00" u="1"/>
        <d v="2018-12-18T00:00:00" u="1"/>
        <d v="2018-12-11T00:00:00" u="1"/>
        <d v="2018-12-04T00:00:00" u="1"/>
      </sharedItems>
    </cacheField>
    <cacheField name="Housing Date2" numFmtId="0">
      <sharedItems containsNonDate="0" containsDate="1" containsString="0" containsBlank="1" minDate="2018-12-04T00:00:00" maxDate="2019-01-03T00:00:00" count="20">
        <m/>
        <d v="2018-12-31T00:00:00"/>
        <d v="2019-01-02T00:00:00"/>
        <d v="2018-12-28T00:00:00" u="1"/>
        <d v="2018-12-21T00:00:00" u="1"/>
        <d v="2018-12-14T00:00:00" u="1"/>
        <d v="2018-12-07T00:00:00" u="1"/>
        <d v="2018-12-19T00:00:00" u="1"/>
        <d v="2018-12-12T00:00:00" u="1"/>
        <d v="2018-12-05T00:00:00" u="1"/>
        <d v="2018-12-24T00:00:00" u="1"/>
        <d v="2018-12-17T00:00:00" u="1"/>
        <d v="2018-12-10T00:00:00" u="1"/>
        <d v="2018-12-27T00:00:00" u="1"/>
        <d v="2018-12-20T00:00:00" u="1"/>
        <d v="2018-12-13T00:00:00" u="1"/>
        <d v="2018-12-06T00:00:00" u="1"/>
        <d v="2018-12-18T00:00:00" u="1"/>
        <d v="2018-12-11T00:00:00" u="1"/>
        <d v="2018-12-04T00:00:00" u="1"/>
      </sharedItems>
    </cacheField>
    <cacheField name="Fixture2" numFmtId="0">
      <sharedItems containsNonDate="0" containsString="0" containsBlank="1"/>
    </cacheField>
    <cacheField name="Milling Status" numFmtId="0">
      <sharedItems/>
    </cacheField>
    <cacheField name="Punching Status" numFmtId="0">
      <sharedItems/>
    </cacheField>
    <cacheField name="BA Status" numFmtId="0">
      <sharedItems/>
    </cacheField>
    <cacheField name="Welding Status" numFmtId="0">
      <sharedItems/>
    </cacheField>
    <cacheField name="Ship Date" numFmtId="14">
      <sharedItems containsSemiMixedTypes="0" containsNonDate="0" containsDate="1" containsString="0" minDate="2018-12-17T00:00:00" maxDate="2019-04-25T00:00:00"/>
    </cacheField>
    <cacheField name="Saw_Date" numFmtId="14">
      <sharedItems containsDate="1" containsBlank="1" containsMixedTypes="1" minDate="2019-01-01T00:00:00" maxDate="2019-01-02T00:00:00"/>
    </cacheField>
    <cacheField name="Lens_date" numFmtId="14">
      <sharedItems containsDate="1" containsMixedTypes="1" minDate="2018-12-31T00:00:00" maxDate="2019-01-02T00:00:00"/>
    </cacheField>
    <cacheField name="Milling_Date" numFmtId="14">
      <sharedItems containsDate="1" containsMixedTypes="1" minDate="2019-01-01T00:00:00" maxDate="2019-01-02T00:00:00"/>
    </cacheField>
    <cacheField name="Welding_Date" numFmtId="14">
      <sharedItems containsDate="1" containsBlank="1" containsMixedTypes="1" minDate="2018-12-31T00:00:00" maxDate="2019-01-01T00:00:00"/>
    </cacheField>
    <cacheField name="Punching_Date" numFmtId="14">
      <sharedItems containsDate="1" containsMixedTypes="1" minDate="2018-12-31T00:00:00" maxDate="2019-01-01T00:00:00"/>
    </cacheField>
    <cacheField name="BA_Date" numFmtId="14">
      <sharedItems containsDate="1" containsMixedTypes="1" minDate="2018-12-31T00:00:00" maxDate="2019-01-01T00:00:00"/>
    </cacheField>
    <cacheField name="Status_" numFmtId="14">
      <sharedItems/>
    </cacheField>
    <cacheField name="Lens Time(hrs)" numFmtId="0" formula="('Lens Cycle Time'/60/24)" databaseField="0"/>
    <cacheField name="Saw Time (hrs)" numFmtId="0" formula=" ('Saw Cycle Time'/60/24)" databaseField="0"/>
    <cacheField name="Welding (Hrs)" numFmtId="0" formula="('Welding Cycle Time'/60/24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2">
  <r>
    <s v="73891-4"/>
    <d v="2018-10-19T00:00:00"/>
    <n v="73891"/>
    <s v="STSLF-SO-400-80-35-13'6&quot;-BLK-347-MD-2-S-AC(4)-D35-BLK"/>
    <n v="4"/>
    <n v="1"/>
    <s v="Machine Shop Started"/>
    <n v="1"/>
    <b v="1"/>
    <b v="0"/>
    <s v="Done"/>
    <b v="1"/>
    <b v="1"/>
    <b v="1"/>
    <s v=""/>
    <s v="Ready"/>
    <s v="Ready"/>
    <s v=""/>
    <s v=""/>
    <s v=""/>
    <s v=""/>
    <s v=""/>
    <d v="2018-10-16T00:00:00"/>
    <s v="Picked - Complete"/>
    <m/>
    <s v="STNCLS-13'6&quot;"/>
    <s v="Others"/>
    <s v="Regular"/>
    <n v="7"/>
    <s v="JessicaP"/>
    <s v="LS13-LEFT"/>
    <m/>
    <s v=""/>
    <n v="3"/>
    <s v="High Priority"/>
    <s v=""/>
    <s v=""/>
    <b v="0"/>
    <m/>
    <m/>
    <b v="0"/>
    <b v="0"/>
    <n v="2140"/>
    <s v="STSLF"/>
    <s v="surface"/>
    <s v="Pattern"/>
    <d v="2018-10-09T00:00:00"/>
    <n v="0"/>
    <x v="0"/>
    <d v="2018-10-17T00:00:00"/>
    <n v="14.46"/>
    <x v="0"/>
    <n v="25.92"/>
    <m/>
  </r>
  <r>
    <s v="73891-5"/>
    <d v="2018-10-19T00:00:00"/>
    <n v="73891"/>
    <s v="STSLF-SO-400-80-35-13'6&quot;-BLK-347-MD-2-S-AC(4)-D35-BLK"/>
    <n v="5"/>
    <n v="1"/>
    <s v="Machine Shop Started"/>
    <n v="1"/>
    <b v="1"/>
    <b v="0"/>
    <s v="Done"/>
    <b v="1"/>
    <b v="1"/>
    <b v="1"/>
    <s v=""/>
    <s v="Ready"/>
    <s v="Ready"/>
    <s v=""/>
    <s v=""/>
    <s v=""/>
    <s v=""/>
    <s v=""/>
    <d v="2018-10-16T00:00:00"/>
    <s v="Picked - Complete"/>
    <m/>
    <s v="STNCLS-13'6&quot;"/>
    <s v="Others"/>
    <s v="Regular"/>
    <n v="7"/>
    <s v="JessicaP"/>
    <s v="LS13-RIGHT"/>
    <m/>
    <s v=""/>
    <n v="3"/>
    <s v="High Priority"/>
    <s v=""/>
    <s v=""/>
    <b v="0"/>
    <m/>
    <m/>
    <b v="0"/>
    <b v="0"/>
    <n v="2140"/>
    <s v="STSLF"/>
    <s v="surface"/>
    <s v="Pattern"/>
    <d v="2018-10-09T00:00:00"/>
    <n v="0"/>
    <x v="0"/>
    <d v="2018-10-17T00:00:00"/>
    <n v="14.46"/>
    <x v="0"/>
    <n v="25.92"/>
    <m/>
  </r>
  <r>
    <s v="68331-2"/>
    <d v="2018-10-22T00:00:00"/>
    <n v="68331"/>
    <s v="STLC-MD2-D35-BLK-3-AP-UNV-MD-1-CA36-SC-C(C&amp;P-D-14’)"/>
    <n v="2"/>
    <n v="1"/>
    <s v="Scheduled/Released"/>
    <n v="40"/>
    <b v="1"/>
    <b v="1"/>
    <s v="Done"/>
    <b v="1"/>
    <b v="1"/>
    <b v="1"/>
    <s v=""/>
    <s v=""/>
    <s v=""/>
    <s v=""/>
    <s v=""/>
    <s v=""/>
    <s v=""/>
    <s v=""/>
    <d v="2018-10-17T00:00:00"/>
    <s v="Picked - Complete"/>
    <s v="08:56:53"/>
    <s v="MRKT-KIT-STENCIL-003"/>
    <s v="Shortage"/>
    <s v="MRKT Sample"/>
    <n v="7"/>
    <s v="Gagandeep"/>
    <s v="MRKT-KIT-STENCIL-003"/>
    <d v="2018-07-16T00:00:00"/>
    <s v=""/>
    <n v="40"/>
    <s v="Regular"/>
    <s v=""/>
    <s v=""/>
    <b v="0"/>
    <m/>
    <m/>
    <b v="0"/>
    <b v="0"/>
    <n v="18000"/>
    <s v="STLC"/>
    <s v="Pendant"/>
    <s v="Pattern"/>
    <d v="2018-10-12T00:00:00"/>
    <n v="0"/>
    <x v="0"/>
    <d v="2018-10-20T00:00:00"/>
    <n v="192.8"/>
    <x v="0"/>
    <n v="0"/>
    <m/>
  </r>
  <r>
    <s v="70328-2"/>
    <d v="2018-10-22T00:00:00"/>
    <n v="70328"/>
    <s v="BMWDLEDPAT-ASO-150+150+150-400-80-35-SO-25' 5&quot;-NL-W-UNV-DP-1"/>
    <n v="2"/>
    <n v="1"/>
    <s v="Machine Shop Started"/>
    <n v="1"/>
    <b v="1"/>
    <b v="1"/>
    <s v="Done"/>
    <b v="1"/>
    <b v="1"/>
    <b v="1"/>
    <s v=""/>
    <s v="Ready"/>
    <s v=""/>
    <s v=""/>
    <s v=""/>
    <s v=""/>
    <s v=""/>
    <s v="Ready"/>
    <d v="2018-10-17T00:00:00"/>
    <s v="Picked - Complete"/>
    <s v="14:30:29"/>
    <s v="B3LED-25' 5&quot;"/>
    <s v=""/>
    <s v="Regular"/>
    <n v="1"/>
    <s v="Sacha"/>
    <s v="LQ-GAUCHE"/>
    <d v="2018-10-21T00:00:00"/>
    <s v=""/>
    <n v="3"/>
    <s v="Priority"/>
    <s v=""/>
    <s v=""/>
    <b v="0"/>
    <m/>
    <m/>
    <b v="0"/>
    <b v="0"/>
    <n v="1429"/>
    <s v="BMWDLEDPAT"/>
    <s v="wall"/>
    <s v="Pattern"/>
    <d v="2018-10-12T00:00:00"/>
    <n v="0"/>
    <x v="0"/>
    <d v="2018-10-20T00:00:00"/>
    <n v="14.46"/>
    <x v="0"/>
    <n v="25.92"/>
    <m/>
  </r>
  <r>
    <s v="70328-5"/>
    <d v="2018-10-22T00:00:00"/>
    <n v="70328"/>
    <s v="BMWDLEDPAT-ASO-150+150+150-400-80-35-SO-25' 5&quot;-NL-W-UNV-DP-1"/>
    <n v="5"/>
    <n v="1"/>
    <s v="Machine Shop Started"/>
    <n v="1"/>
    <b v="1"/>
    <b v="0"/>
    <s v="Done"/>
    <b v="1"/>
    <b v="1"/>
    <b v="1"/>
    <s v=""/>
    <s v="Ready"/>
    <s v=""/>
    <s v=""/>
    <s v=""/>
    <s v=""/>
    <s v=""/>
    <s v="Ready"/>
    <d v="2018-10-17T00:00:00"/>
    <s v="Picked - Complete"/>
    <s v="09:54:18"/>
    <s v="B3LED-25' 5&quot;"/>
    <s v=""/>
    <s v="Regular"/>
    <n v="1"/>
    <s v="Sacha"/>
    <s v="LQ-DROITE"/>
    <d v="2018-10-21T00:00:00"/>
    <s v=""/>
    <n v="3"/>
    <s v="Priority"/>
    <s v=""/>
    <s v=""/>
    <b v="0"/>
    <m/>
    <m/>
    <b v="0"/>
    <b v="0"/>
    <n v="1429"/>
    <s v="BMWDLEDPAT"/>
    <s v="wall"/>
    <s v="Pattern"/>
    <d v="2018-10-12T00:00:00"/>
    <n v="0"/>
    <x v="0"/>
    <d v="2018-10-20T00:00:00"/>
    <n v="14.46"/>
    <x v="0"/>
    <n v="25.92"/>
    <m/>
  </r>
  <r>
    <s v="73114-1"/>
    <d v="2018-10-22T00:00:00"/>
    <n v="73114"/>
    <s v="SCDLAC-ACM2-D36-HX-D-500-80-30-FL-16'-BLK-277-LT(LDE5)-1-CTS(36)+SM"/>
    <n v="1"/>
    <n v="1"/>
    <s v="Machine Shop Started"/>
    <n v="15"/>
    <b v="1"/>
    <b v="1"/>
    <s v="Done"/>
    <b v="1"/>
    <b v="1"/>
    <b v="1"/>
    <s v=""/>
    <s v=""/>
    <s v="Ready"/>
    <s v=""/>
    <s v=""/>
    <s v=""/>
    <s v=""/>
    <s v=""/>
    <d v="2018-10-17T00:00:00"/>
    <s v="Picked - Complete"/>
    <s v="01:30:28"/>
    <s v="ACCENT-16'"/>
    <s v="Shortage"/>
    <s v="Regular"/>
    <n v="7"/>
    <s v="stanb"/>
    <s v="F5"/>
    <d v="2018-10-17T00:00:00"/>
    <s v=""/>
    <n v="45"/>
    <s v="High Priority"/>
    <s v=""/>
    <s v=""/>
    <b v="0"/>
    <m/>
    <m/>
    <b v="0"/>
    <b v="0"/>
    <n v="22200"/>
    <s v="SCDLAC"/>
    <s v="Pendant"/>
    <s v="Check for Kit"/>
    <d v="2018-10-18T00:00:00"/>
    <n v="0"/>
    <x v="0"/>
    <d v="2018-10-19T00:00:00"/>
    <n v="22.5"/>
    <x v="0"/>
    <n v="388.8"/>
    <m/>
  </r>
  <r>
    <s v="73114-2"/>
    <d v="2018-10-22T00:00:00"/>
    <n v="73114"/>
    <s v="SCDLAC-ACM2-D36-HX-D-500-80-30-FL-8'-BLK-277-LT(LDE5)-1-CTS(36)+SM"/>
    <n v="2"/>
    <n v="1"/>
    <s v="Machine Shop Started"/>
    <n v="8"/>
    <b v="1"/>
    <b v="1"/>
    <s v="Done"/>
    <b v="1"/>
    <b v="1"/>
    <b v="1"/>
    <s v=""/>
    <s v=""/>
    <s v="Ready"/>
    <s v=""/>
    <s v=""/>
    <s v=""/>
    <s v=""/>
    <s v=""/>
    <d v="2018-10-17T00:00:00"/>
    <s v="Picked - Complete"/>
    <s v="01:30:31"/>
    <s v="ACCENT-8'"/>
    <s v="Shortage"/>
    <s v="Regular"/>
    <n v="7"/>
    <s v="stanb"/>
    <s v="F5A"/>
    <d v="2018-10-17T00:00:00"/>
    <s v=""/>
    <n v="8"/>
    <s v="High Priority"/>
    <s v=""/>
    <s v=""/>
    <b v="0"/>
    <m/>
    <m/>
    <b v="0"/>
    <b v="0"/>
    <n v="7560"/>
    <s v="SCDLAC"/>
    <s v="Pendant"/>
    <s v="Check for Kit"/>
    <d v="2018-10-18T00:00:00"/>
    <n v="0"/>
    <x v="0"/>
    <d v="2018-10-19T00:00:00"/>
    <n v="4"/>
    <x v="0"/>
    <n v="0"/>
    <m/>
  </r>
  <r>
    <s v="73114-3"/>
    <d v="2018-10-22T00:00:00"/>
    <n v="73114"/>
    <s v="SCAC-AC(10)-D36-HX-D-CC-80-30-S16-BLK-UNV-1-CTS(36)"/>
    <n v="3"/>
    <n v="1"/>
    <s v="Machine Shop Started"/>
    <n v="6"/>
    <b v="1"/>
    <b v="1"/>
    <s v="Done"/>
    <b v="1"/>
    <b v="1"/>
    <b v="1"/>
    <s v=""/>
    <s v="InProg"/>
    <s v="Ready"/>
    <s v=""/>
    <s v=""/>
    <s v=""/>
    <s v=""/>
    <s v=""/>
    <d v="2018-10-17T00:00:00"/>
    <s v="Picked - Complete"/>
    <m/>
    <s v="ACCENT-S16"/>
    <s v="Shortage"/>
    <s v="Regular"/>
    <n v="7"/>
    <s v="stanb"/>
    <s v="F5B"/>
    <m/>
    <s v=""/>
    <n v="12"/>
    <s v="High Priority"/>
    <s v=""/>
    <s v=""/>
    <b v="0"/>
    <m/>
    <m/>
    <b v="0"/>
    <b v="0"/>
    <n v="6372"/>
    <s v="SCAC"/>
    <s v="Pendant"/>
    <s v="Check for Kit"/>
    <d v="2018-10-18T00:00:00"/>
    <n v="0"/>
    <x v="0"/>
    <d v="2018-10-19T00:00:00"/>
    <n v="6"/>
    <x v="0"/>
    <n v="77.760000000000005"/>
    <m/>
  </r>
  <r>
    <s v="73114-7"/>
    <d v="2018-10-22T00:00:00"/>
    <n v="73114"/>
    <s v="SCDLAC-ACC(4)-D36-HX-D-500-80-30-FL-(5'X15')-W-277-LT(ECOSYSTEM)-1-CTS(36)+SM"/>
    <n v="7"/>
    <n v="1"/>
    <s v="Machine Shop Started"/>
    <n v="2"/>
    <b v="1"/>
    <b v="0"/>
    <s v="Done"/>
    <b v="1"/>
    <b v="1"/>
    <b v="1"/>
    <s v=""/>
    <s v=""/>
    <s v="Ready"/>
    <s v=""/>
    <s v=""/>
    <s v=""/>
    <s v=""/>
    <s v="Ready"/>
    <d v="2018-10-17T00:00:00"/>
    <s v="Picked - Complete"/>
    <m/>
    <s v="ACCENT-(5'X15')"/>
    <s v="Wrong info. In SD"/>
    <s v="Regular"/>
    <n v="7"/>
    <s v="stanb"/>
    <s v="F12"/>
    <m/>
    <s v=""/>
    <n v="12"/>
    <s v="High Priority"/>
    <s v=""/>
    <s v=""/>
    <b v="0"/>
    <m/>
    <m/>
    <b v="0"/>
    <b v="1"/>
    <n v="7166"/>
    <s v="SCDLAC"/>
    <s v="Pendant"/>
    <s v="Check for Kit"/>
    <d v="2018-10-18T00:00:00"/>
    <n v="0"/>
    <x v="0"/>
    <d v="2018-10-19T00:00:00"/>
    <n v="6"/>
    <x v="0"/>
    <n v="129.60000000000002"/>
    <m/>
  </r>
  <r>
    <s v="73287-1"/>
    <d v="2018-10-22T00:00:00"/>
    <n v="73287"/>
    <s v="SCSPAT-OPOI-153(3)+154(1)-500-80-35-FL-49' 8 7/16&quot;-EX-W-120-DP-1-S"/>
    <n v="1"/>
    <n v="1"/>
    <s v="Machine Shop Started"/>
    <n v="2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49' 8 7/16&quot;"/>
    <s v=""/>
    <s v="Regular"/>
    <n v="7"/>
    <s v="George"/>
    <s v="115 H TOP"/>
    <m/>
    <s v=""/>
    <n v="8"/>
    <s v="High Priority"/>
    <s v=""/>
    <s v=""/>
    <b v="0"/>
    <m/>
    <m/>
    <b v="0"/>
    <b v="0"/>
    <n v="15000"/>
    <s v="SCSPAT"/>
    <s v="surface"/>
    <s v="Pattern"/>
    <d v="2018-10-12T00:00:00"/>
    <n v="0"/>
    <x v="0"/>
    <d v="2018-10-20T00:00:00"/>
    <n v="38.56"/>
    <x v="1"/>
    <n v="77.760000000000005"/>
    <m/>
  </r>
  <r>
    <s v="73287-2"/>
    <d v="2018-10-22T00:00:00"/>
    <n v="73287"/>
    <s v="SCSPAT-OPOI-90(2)+153(2)-500-80-35-FL-51' 1 5/16&quot;-EX-W-120-DP-1-S"/>
    <n v="2"/>
    <n v="1"/>
    <s v="Machine Shop Started"/>
    <n v="1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51' 1 5/16&quot;"/>
    <s v=""/>
    <s v="Regular"/>
    <n v="7"/>
    <s v="George"/>
    <s v="115 G BOTTOM"/>
    <m/>
    <s v=""/>
    <n v="5"/>
    <s v="High Priority"/>
    <s v=""/>
    <s v=""/>
    <b v="0"/>
    <m/>
    <m/>
    <b v="0"/>
    <b v="0"/>
    <n v="5070"/>
    <s v="SCSPAT"/>
    <s v="surface"/>
    <s v="Pattern"/>
    <d v="2018-10-12T00:00:00"/>
    <n v="0"/>
    <x v="0"/>
    <d v="2018-10-20T00:00:00"/>
    <n v="24.1"/>
    <x v="1"/>
    <n v="51.84"/>
    <m/>
  </r>
  <r>
    <s v="73287-3"/>
    <d v="2018-10-22T00:00:00"/>
    <n v="73287"/>
    <s v="SCSPAT-OPOI-90(4)+153(6)-500-80-35-FL-126' 5 15/16&quot;-EX-W-120-DP-1-S"/>
    <n v="3"/>
    <n v="1"/>
    <s v="Machine Shop Started"/>
    <n v="1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126' 5 15/16&quot;"/>
    <s v=""/>
    <s v="Regular"/>
    <n v="7"/>
    <s v="George"/>
    <s v="115  I"/>
    <m/>
    <s v=""/>
    <n v="13"/>
    <s v="High Priority"/>
    <s v=""/>
    <s v=""/>
    <b v="0"/>
    <m/>
    <m/>
    <b v="0"/>
    <b v="0"/>
    <n v="12820"/>
    <s v="SCSPAT"/>
    <s v="surface"/>
    <s v="Pattern"/>
    <d v="2018-10-12T00:00:00"/>
    <n v="0"/>
    <x v="0"/>
    <d v="2018-10-20T00:00:00"/>
    <n v="62.660000000000004"/>
    <x v="1"/>
    <n v="155.52000000000001"/>
    <m/>
  </r>
  <r>
    <s v="73287-4"/>
    <d v="2018-10-22T00:00:00"/>
    <n v="73287"/>
    <s v="SCSPAT-OPOI-153(4)-500-80-35-FL-49' 4 3/8&quot;-EX-W-120-DP-1-S"/>
    <n v="4"/>
    <n v="1"/>
    <s v="Machine Shop Started"/>
    <n v="2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49' 4 3/8&quot;"/>
    <s v=""/>
    <s v="Regular"/>
    <n v="7"/>
    <s v="George"/>
    <s v="115 H BOTTOM"/>
    <m/>
    <s v=""/>
    <n v="8"/>
    <s v="High Priority"/>
    <s v=""/>
    <s v=""/>
    <b v="0"/>
    <m/>
    <m/>
    <b v="0"/>
    <b v="0"/>
    <n v="14860"/>
    <s v="SCSPAT"/>
    <s v="surface"/>
    <s v="Pattern"/>
    <d v="2018-10-12T00:00:00"/>
    <n v="0"/>
    <x v="0"/>
    <d v="2018-10-20T00:00:00"/>
    <n v="38.56"/>
    <x v="1"/>
    <n v="77.760000000000005"/>
    <m/>
  </r>
  <r>
    <s v="73287-5"/>
    <d v="2018-10-22T00:00:00"/>
    <n v="73287"/>
    <s v="SCSPAT-OPOI-90(2)+153(2)-500-80-35-FL-57' 9 1/8&quot;-EX-W-120-DP-1-S"/>
    <n v="5"/>
    <n v="1"/>
    <s v="Machine Shop Started"/>
    <n v="1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57' 9 1/8&quot;"/>
    <s v="Wrong info. In SD"/>
    <s v="Regular"/>
    <n v="7"/>
    <s v="George"/>
    <s v="115 G TOP"/>
    <m/>
    <s v=""/>
    <n v="6"/>
    <s v="High Priority"/>
    <s v=""/>
    <s v=""/>
    <b v="0"/>
    <m/>
    <m/>
    <b v="0"/>
    <b v="1"/>
    <n v="5560"/>
    <s v="SCSPAT"/>
    <s v="surface"/>
    <s v="Pattern"/>
    <d v="2018-10-12T00:00:00"/>
    <n v="0"/>
    <x v="0"/>
    <d v="2018-10-20T00:00:00"/>
    <n v="28.92"/>
    <x v="1"/>
    <n v="64.800000000000011"/>
    <m/>
  </r>
  <r>
    <s v="73287-6"/>
    <d v="2018-10-22T00:00:00"/>
    <n v="73287"/>
    <s v="SCDPAT-REC-90(4)-500-80-35-FL-108' 8&quot;-NL-W-120-DP-1+E(4)-SA(36)"/>
    <n v="6"/>
    <n v="1"/>
    <s v="Machine Shop Started"/>
    <n v="1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108' 8&quot;"/>
    <s v=""/>
    <s v="Regular"/>
    <n v="7"/>
    <s v="George"/>
    <s v="117"/>
    <m/>
    <s v=""/>
    <n v="9"/>
    <s v="High Priority"/>
    <s v=""/>
    <s v=""/>
    <b v="0"/>
    <m/>
    <m/>
    <b v="0"/>
    <b v="0"/>
    <n v="8190"/>
    <s v="SCDPAT"/>
    <s v="Pendant"/>
    <s v="Pattern"/>
    <d v="2018-10-12T00:00:00"/>
    <n v="0"/>
    <x v="0"/>
    <d v="2018-10-20T00:00:00"/>
    <n v="43.38"/>
    <x v="1"/>
    <n v="103.68"/>
    <m/>
  </r>
  <r>
    <s v="73287-7"/>
    <d v="2018-10-22T00:00:00"/>
    <n v="73287"/>
    <s v="SCSPAT-OPOI-152(2)+153(2)-500-80-35-FL-47' 10 5/8&quot;-EX-W-120-DP-1-S"/>
    <n v="7"/>
    <n v="1"/>
    <s v="Machine Shop Started"/>
    <n v="3"/>
    <b v="1"/>
    <b v="0"/>
    <s v=""/>
    <b v="0"/>
    <b v="1"/>
    <b v="1"/>
    <s v=""/>
    <s v="Ready"/>
    <s v=""/>
    <s v=""/>
    <s v=""/>
    <s v=""/>
    <s v=""/>
    <s v="ToDo"/>
    <d v="2018-10-17T00:00:00"/>
    <s v="Picked - Complete"/>
    <m/>
    <s v="SCULPT-47' 10 5/8&quot;"/>
    <s v=""/>
    <s v="Regular"/>
    <n v="7"/>
    <s v="George"/>
    <s v="115 K"/>
    <m/>
    <s v=""/>
    <n v="12"/>
    <s v="High Priority"/>
    <s v=""/>
    <s v=""/>
    <b v="0"/>
    <m/>
    <m/>
    <b v="0"/>
    <b v="0"/>
    <n v="16080"/>
    <s v="SCSPAT"/>
    <s v="surface"/>
    <s v="Pattern"/>
    <d v="2018-10-12T00:00:00"/>
    <n v="0"/>
    <x v="0"/>
    <d v="2018-10-20T00:00:00"/>
    <n v="57.84"/>
    <x v="1"/>
    <n v="116.64000000000001"/>
    <m/>
  </r>
  <r>
    <s v="73971-4"/>
    <d v="2018-10-22T00:00:00"/>
    <n v="73971"/>
    <s v="SCS-500-80-30-FL-33' 2 1/2&quot;-C(RAL#8022)-UNV-DP-1-S-C(REMOTE DRIVERS)"/>
    <n v="4"/>
    <n v="1"/>
    <s v="Machine Shop Started"/>
    <n v="1"/>
    <b v="1"/>
    <b v="0"/>
    <s v="Done"/>
    <b v="1"/>
    <b v="1"/>
    <b v="1"/>
    <s v=""/>
    <s v="Ready"/>
    <s v=""/>
    <s v=""/>
    <s v=""/>
    <s v=""/>
    <s v=""/>
    <s v=""/>
    <d v="2018-10-19T00:00:00"/>
    <s v="Picked - Complete"/>
    <m/>
    <s v="SCULPT-33' 2 1/2&quot;"/>
    <s v=""/>
    <s v="Regular"/>
    <n v="7"/>
    <s v="Gagandeep"/>
    <s v="DM @ 33' 3&quot; (DIM) [SURF CLG] [GYP] (RUN B)-DL24W"/>
    <m/>
    <s v=""/>
    <n v="3"/>
    <s v="High Priority"/>
    <s v=""/>
    <s v=""/>
    <b v="0"/>
    <m/>
    <m/>
    <b v="0"/>
    <b v="0"/>
    <n v="2890"/>
    <s v="SCS"/>
    <s v="surface"/>
    <s v="Check for Kit"/>
    <d v="2018-10-18T00:00:00"/>
    <n v="0"/>
    <x v="0"/>
    <d v="2018-10-19T00:00:00"/>
    <n v="1.5"/>
    <x v="0"/>
    <n v="25.92"/>
    <m/>
  </r>
  <r>
    <s v="73971-5"/>
    <d v="2018-10-22T00:00:00"/>
    <n v="73971"/>
    <s v="SP18292(2)-SCRV-500-80-30-FL-13' 0 1/8&quot;-C(RAL#8022)-UNV-DP-1-D-C(WALL MOUNTED/REMOTE DRIVERS)"/>
    <n v="5"/>
    <n v="1"/>
    <s v="Machine Shop Started"/>
    <n v="1"/>
    <b v="1"/>
    <b v="0"/>
    <s v="Done"/>
    <b v="1"/>
    <b v="1"/>
    <b v="0"/>
    <s v=""/>
    <s v="ToDo"/>
    <s v=""/>
    <s v=""/>
    <s v=""/>
    <s v=""/>
    <s v=""/>
    <s v=""/>
    <d v="2018-10-19T00:00:00"/>
    <s v="Picked - Complete"/>
    <m/>
    <s v="SCULPT-13' 0 1/8&quot;"/>
    <s v="Missing info. In SD"/>
    <s v="Regular"/>
    <n v="7"/>
    <s v="Gagandeep"/>
    <s v="DM @ 13' 0 1/8&quot; (DIM) [WALL] (RUN C)-DL24W"/>
    <m/>
    <s v=""/>
    <n v="2"/>
    <s v="High Priority"/>
    <s v=""/>
    <s v=""/>
    <b v="0"/>
    <m/>
    <m/>
    <b v="0"/>
    <b v="1"/>
    <n v="1365"/>
    <s v="SCRV"/>
    <s v="recessed"/>
    <s v="Check for Kit"/>
    <d v="2018-10-18T00:00:00"/>
    <n v="2.4"/>
    <x v="1"/>
    <d v="2018-10-19T00:00:00"/>
    <n v="1"/>
    <x v="0"/>
    <n v="12.96"/>
    <m/>
  </r>
  <r>
    <s v="73971-6"/>
    <d v="2018-10-22T00:00:00"/>
    <n v="73971"/>
    <s v="SCS-500-80-30-FL-34'11 1/2-C(RAL#8022)-UNV-DP-1-S-C(REMOTE DRIVERS)"/>
    <n v="6"/>
    <n v="1"/>
    <s v="Machine Shop Started"/>
    <n v="1"/>
    <b v="1"/>
    <b v="0"/>
    <s v="Done"/>
    <b v="1"/>
    <b v="1"/>
    <b v="0"/>
    <s v=""/>
    <s v="ToDo"/>
    <s v=""/>
    <s v=""/>
    <s v=""/>
    <s v=""/>
    <s v=""/>
    <s v=""/>
    <d v="2018-10-19T00:00:00"/>
    <s v="Picked - Complete"/>
    <m/>
    <s v="SCULPT-34'11 1/2"/>
    <s v=""/>
    <s v="Regular"/>
    <n v="7"/>
    <s v="Gagandeep"/>
    <s v="DM E@ 35' 0&quot; (DIM) [SURF CLG] [GYP] (RUN C)-DL24W"/>
    <m/>
    <s v=""/>
    <n v="3"/>
    <s v="High Priority"/>
    <s v=""/>
    <s v=""/>
    <b v="0"/>
    <m/>
    <m/>
    <b v="0"/>
    <b v="0"/>
    <n v="2975"/>
    <s v="SCS"/>
    <s v="surface"/>
    <s v="Check for Kit"/>
    <d v="2018-10-18T00:00:00"/>
    <n v="3.5999999999999996"/>
    <x v="1"/>
    <d v="2018-10-19T00:00:00"/>
    <n v="1.5"/>
    <x v="0"/>
    <n v="25.92"/>
    <m/>
  </r>
  <r>
    <s v="73971-11"/>
    <d v="2018-10-22T00:00:00"/>
    <n v="73971"/>
    <s v="SP18292(2)-SCRV-500-80-30-FL-22' 10 5/8&quot;-C(RAL#8022)-UNV-DP-1-D-C(WALL MOUNTED / REMOTE DRIVERS)"/>
    <n v="11"/>
    <n v="1"/>
    <s v="Machine Shop Started"/>
    <n v="1"/>
    <b v="1"/>
    <b v="0"/>
    <s v="Done"/>
    <b v="1"/>
    <b v="1"/>
    <b v="1"/>
    <s v=""/>
    <s v="ToDo"/>
    <s v=""/>
    <s v=""/>
    <s v=""/>
    <s v=""/>
    <s v=""/>
    <s v=""/>
    <d v="2018-10-19T00:00:00"/>
    <s v="Picked - Complete"/>
    <m/>
    <s v="SCULPT-22' 10 5/8&quot;"/>
    <s v="Wrong info. In SD"/>
    <s v="Regular"/>
    <n v="7"/>
    <s v="Gagandeep"/>
    <s v="DM @ 22' 10 5/8&quot; (DIM) [WALL] (RUN F)-DL24W"/>
    <m/>
    <s v=""/>
    <n v="2"/>
    <s v="High Priority"/>
    <s v=""/>
    <s v=""/>
    <b v="0"/>
    <m/>
    <m/>
    <b v="0"/>
    <b v="1"/>
    <n v="2130"/>
    <s v="SCRV"/>
    <s v="recessed"/>
    <s v="Check for Kit"/>
    <d v="2018-10-18T00:00:00"/>
    <n v="0"/>
    <x v="0"/>
    <d v="2018-10-19T00:00:00"/>
    <n v="1"/>
    <x v="0"/>
    <n v="12.96"/>
    <m/>
  </r>
  <r>
    <s v="73971-17"/>
    <d v="2018-10-22T00:00:00"/>
    <n v="73971"/>
    <s v="SP18292(2)-SCRV-500-80-30-FL-22' 10 5/8&quot;-C(RAL#8022)-UNV-DP-1-D-C(WALL MOUNTED / REMOTE DRIVERS)"/>
    <n v="17"/>
    <n v="1"/>
    <s v="Machine Shop Started"/>
    <n v="1"/>
    <b v="1"/>
    <b v="0"/>
    <s v="Done"/>
    <b v="1"/>
    <b v="1"/>
    <b v="1"/>
    <s v=""/>
    <s v="ToDo"/>
    <s v=""/>
    <s v=""/>
    <s v=""/>
    <s v=""/>
    <s v=""/>
    <s v=""/>
    <d v="2018-10-19T00:00:00"/>
    <s v="Picked - Complete"/>
    <m/>
    <s v="SCULPT-22' 10 5/8&quot;"/>
    <s v=""/>
    <s v="Regular"/>
    <n v="7"/>
    <s v="Gagandeep"/>
    <s v="DM @ 22' 10 5/8&quot;[WALL] (RUN F-MIRROR)-DL24W"/>
    <m/>
    <s v=""/>
    <n v="2"/>
    <s v="High Priority"/>
    <s v=""/>
    <s v=""/>
    <b v="0"/>
    <m/>
    <m/>
    <b v="0"/>
    <b v="0"/>
    <n v="2130"/>
    <s v="SCRV"/>
    <s v="recessed"/>
    <s v="Check for Kit"/>
    <d v="2018-10-18T00:00:00"/>
    <n v="0"/>
    <x v="0"/>
    <d v="2018-10-19T00:00:00"/>
    <n v="1"/>
    <x v="0"/>
    <n v="12.96"/>
    <m/>
  </r>
  <r>
    <s v="72293-1"/>
    <d v="2018-10-23T00:00:00"/>
    <n v="72293"/>
    <s v="BBRLEDPAT-ASO-98+98+167+174+175+171+76+164+90+169+178-400-80-40-SO-FL-141' 1&quot;-EX-W-UNV-DP-1-DS"/>
    <n v="1"/>
    <n v="1"/>
    <s v="Machine Shop Started"/>
    <n v="1"/>
    <b v="1"/>
    <b v="0"/>
    <s v=""/>
    <b v="0"/>
    <b v="1"/>
    <b v="0"/>
    <s v="ToDo"/>
    <s v=""/>
    <s v=""/>
    <s v=""/>
    <s v=""/>
    <s v=""/>
    <s v="ToDo"/>
    <s v="ToDo"/>
    <d v="2018-10-18T00:00:00"/>
    <s v="Picked - Complete"/>
    <m/>
    <s v="B4LED-141' 1&quot;"/>
    <s v=""/>
    <s v="Regular"/>
    <n v="4"/>
    <s v="Sacha"/>
    <s v="G TYPE 1"/>
    <m/>
    <s v=""/>
    <n v="22"/>
    <s v="Priority"/>
    <s v=""/>
    <s v=""/>
    <b v="0"/>
    <m/>
    <m/>
    <b v="0"/>
    <b v="0"/>
    <n v="10909"/>
    <s v="BBRLEDPAT"/>
    <s v="recessed"/>
    <s v="Pattern"/>
    <d v="2018-10-13T00:00:00"/>
    <n v="88"/>
    <x v="1"/>
    <d v="2018-10-21T00:00:00"/>
    <n v="106.04"/>
    <x v="1"/>
    <n v="272.16000000000003"/>
    <m/>
  </r>
  <r>
    <s v="72293-5"/>
    <d v="2018-10-23T00:00:00"/>
    <n v="72293"/>
    <s v="BBRLEDPAT-ASO-90(6)+140+121+162+145+131+166-400-80-40-SO-FL-233' 5 5/8&quot;-EX-W-UNV-DP-2-DS"/>
    <n v="5"/>
    <n v="1"/>
    <s v="Machine Shop Started"/>
    <n v="1"/>
    <b v="1"/>
    <b v="0"/>
    <s v=""/>
    <b v="0"/>
    <b v="1"/>
    <b v="0"/>
    <s v="ToDo"/>
    <s v=""/>
    <s v=""/>
    <s v=""/>
    <s v=""/>
    <s v=""/>
    <s v="ToDo"/>
    <s v="ToDo"/>
    <d v="2018-10-18T00:00:00"/>
    <s v="Picked - Complete"/>
    <m/>
    <s v="B4LED-233' 5 5/8&quot;"/>
    <s v="Shortage"/>
    <s v="Regular"/>
    <n v="4"/>
    <s v="Sacha"/>
    <s v="G TYPE 5"/>
    <m/>
    <s v=""/>
    <n v="34"/>
    <s v="Priority"/>
    <s v=""/>
    <s v=""/>
    <b v="0"/>
    <m/>
    <m/>
    <b v="0"/>
    <b v="0"/>
    <n v="18108"/>
    <s v="BBRLEDPAT"/>
    <s v="recessed"/>
    <s v="Pattern"/>
    <d v="2018-10-13T00:00:00"/>
    <n v="136"/>
    <x v="1"/>
    <d v="2018-10-21T00:00:00"/>
    <n v="163.88"/>
    <x v="1"/>
    <n v="427.68"/>
    <m/>
  </r>
  <r>
    <s v="73197-4"/>
    <d v="2018-10-23T00:00:00"/>
    <n v="73197"/>
    <s v="BRLEDPAT-OPO-90(4)-500-80-30-SO-FL-65' 10&quot;-EX-W-120-DP-1-DS"/>
    <n v="4"/>
    <n v="1"/>
    <s v="Machine Shop Started"/>
    <n v="1"/>
    <b v="1"/>
    <b v="1"/>
    <s v=""/>
    <b v="1"/>
    <b v="1"/>
    <b v="1"/>
    <s v=""/>
    <s v=""/>
    <s v=""/>
    <s v=""/>
    <s v=""/>
    <s v=""/>
    <s v=""/>
    <s v="Ready"/>
    <d v="2018-10-18T00:00:00"/>
    <s v="Picked - Complete"/>
    <m/>
    <s v="B2LED-65' 10&quot;"/>
    <s v=""/>
    <s v="Regular"/>
    <n v="7"/>
    <s v="Shivam"/>
    <s v="F1- 101&quot;X294&quot; -REC- 18TH FL"/>
    <m/>
    <s v=""/>
    <n v="10"/>
    <s v="Regular"/>
    <s v=""/>
    <s v=""/>
    <b v="0"/>
    <m/>
    <m/>
    <b v="0"/>
    <b v="0"/>
    <n v="6160"/>
    <s v="BRLEDPAT"/>
    <s v="recessed"/>
    <s v="Pattern"/>
    <d v="2018-10-13T00:00:00"/>
    <n v="0"/>
    <x v="0"/>
    <d v="2018-10-21T00:00:00"/>
    <n v="48.2"/>
    <x v="1"/>
    <n v="116.64000000000001"/>
    <m/>
  </r>
  <r>
    <s v="73197-6"/>
    <d v="2018-10-23T00:00:00"/>
    <n v="73197"/>
    <s v="STSLF-SO-400-80-30-8-W-120-MD-1-S"/>
    <n v="6"/>
    <n v="1"/>
    <s v="Machine Shop Started"/>
    <n v="5"/>
    <b v="1"/>
    <b v="0"/>
    <s v="Done"/>
    <b v="1"/>
    <b v="1"/>
    <b v="1"/>
    <s v=""/>
    <s v="Ready"/>
    <s v=""/>
    <s v=""/>
    <s v=""/>
    <s v=""/>
    <s v=""/>
    <s v=""/>
    <d v="2018-10-18T00:00:00"/>
    <s v="Picked - Complete"/>
    <s v="10:01:52"/>
    <s v="STNCLS-8"/>
    <s v="Shortage"/>
    <s v="Regular"/>
    <n v="7"/>
    <s v="Shivam"/>
    <s v="F5-8' - 18TH FL"/>
    <d v="2018-10-17T00:00:00"/>
    <s v=""/>
    <n v="5"/>
    <s v="Regular"/>
    <s v=""/>
    <s v=""/>
    <b v="0"/>
    <m/>
    <m/>
    <b v="0"/>
    <b v="0"/>
    <n v="3800"/>
    <s v="STSLF"/>
    <s v="surface"/>
    <s v="Pattern"/>
    <d v="2018-10-13T00:00:00"/>
    <n v="0"/>
    <x v="0"/>
    <d v="2018-10-21T00:00:00"/>
    <n v="24.1"/>
    <x v="0"/>
    <n v="0"/>
    <m/>
  </r>
  <r>
    <s v="73917-5"/>
    <d v="2018-10-23T00:00:00"/>
    <n v="73917"/>
    <s v="BMDLED-750-80-35-SO-4-W-UNV-DP-1-CA(36)"/>
    <n v="5"/>
    <n v="1"/>
    <s v="Machine Shop Started"/>
    <n v="1"/>
    <b v="1"/>
    <b v="0"/>
    <s v="Done"/>
    <b v="1"/>
    <b v="1"/>
    <b v="1"/>
    <s v="ToDo"/>
    <s v=""/>
    <s v=""/>
    <s v=""/>
    <s v=""/>
    <s v=""/>
    <s v="ToDo"/>
    <s v=""/>
    <d v="2018-10-18T00:00:00"/>
    <s v="Picked - Complete"/>
    <m/>
    <s v="B3LED-4"/>
    <s v=""/>
    <s v="Regular"/>
    <n v="7"/>
    <s v="Mervet"/>
    <s v="A1A, 4'"/>
    <m/>
    <s v=""/>
    <n v="1"/>
    <s v="High Priority"/>
    <s v=""/>
    <s v=""/>
    <b v="0"/>
    <m/>
    <m/>
    <b v="0"/>
    <b v="0"/>
    <n v="260"/>
    <s v="BMDLED"/>
    <s v="Pendant"/>
    <n v="0"/>
    <d v="2018-10-19T00:00:00"/>
    <n v="0"/>
    <x v="0"/>
    <d v="2018-10-20T00:00:00"/>
    <n v="0.5"/>
    <x v="0"/>
    <n v="0"/>
    <m/>
  </r>
  <r>
    <s v="73917-9"/>
    <d v="2018-10-23T00:00:00"/>
    <n v="73917"/>
    <s v="BMDLED-750-80-35-SO-8-W-UNV-DP-1-CA(36)"/>
    <n v="9"/>
    <n v="1"/>
    <s v="Machine Shop Started"/>
    <n v="2"/>
    <b v="1"/>
    <b v="0"/>
    <s v="Done"/>
    <b v="1"/>
    <b v="1"/>
    <b v="1"/>
    <s v="ToDo"/>
    <s v=""/>
    <s v=""/>
    <s v=""/>
    <s v=""/>
    <s v=""/>
    <s v="ToDo"/>
    <s v=""/>
    <d v="2018-10-18T00:00:00"/>
    <s v="Picked - Complete"/>
    <m/>
    <s v="B3LED-8"/>
    <s v=""/>
    <s v="Regular"/>
    <n v="7"/>
    <s v="Mervet"/>
    <s v="A1-8'"/>
    <m/>
    <s v=""/>
    <n v="2"/>
    <s v="High Priority"/>
    <s v=""/>
    <s v=""/>
    <b v="0"/>
    <m/>
    <m/>
    <b v="0"/>
    <b v="0"/>
    <n v="1020"/>
    <s v="BMDLED"/>
    <s v="Pendant"/>
    <n v="0"/>
    <d v="2018-10-19T00:00:00"/>
    <n v="0"/>
    <x v="0"/>
    <d v="2018-10-20T00:00:00"/>
    <n v="1"/>
    <x v="0"/>
    <n v="0"/>
    <m/>
  </r>
  <r>
    <s v="73917-10"/>
    <d v="2018-10-23T00:00:00"/>
    <n v="73917"/>
    <s v="BMDLED-750-80-35-SO-8-W-UNV-DP-1+E(1)-CA(36)"/>
    <n v="10"/>
    <n v="1"/>
    <s v="Machine Shop Started"/>
    <n v="1"/>
    <b v="1"/>
    <b v="0"/>
    <s v="Done"/>
    <b v="1"/>
    <b v="1"/>
    <b v="1"/>
    <s v="ToDo"/>
    <s v=""/>
    <s v=""/>
    <s v=""/>
    <s v=""/>
    <s v=""/>
    <s v="ToDo"/>
    <s v=""/>
    <d v="2018-10-18T00:00:00"/>
    <s v="Picked - Complete"/>
    <m/>
    <s v="B3LED-8"/>
    <s v=""/>
    <s v="Regular"/>
    <n v="7"/>
    <s v="Mervet"/>
    <s v="A1-8' E"/>
    <m/>
    <s v=""/>
    <n v="1"/>
    <s v="High Priority"/>
    <s v=""/>
    <s v=""/>
    <b v="0"/>
    <m/>
    <m/>
    <b v="0"/>
    <b v="0"/>
    <n v="540"/>
    <s v="BMDLED"/>
    <s v="Pendant"/>
    <n v="0"/>
    <d v="2018-10-19T00:00:00"/>
    <n v="0"/>
    <x v="0"/>
    <d v="2018-10-20T00:00:00"/>
    <n v="0.5"/>
    <x v="0"/>
    <n v="0"/>
    <m/>
  </r>
  <r>
    <s v="73917-52"/>
    <d v="2018-10-23T00:00:00"/>
    <n v="73917"/>
    <s v="BMRLEDPAT-OPR-90(1)-750-80-35-SO-12-EX-W-UNV-DP-1+E(1)-TG15"/>
    <n v="52"/>
    <n v="1"/>
    <s v="Machine Shop Started"/>
    <n v="12"/>
    <b v="1"/>
    <b v="1"/>
    <s v=""/>
    <b v="1"/>
    <b v="1"/>
    <b v="1"/>
    <s v="Ready"/>
    <s v=""/>
    <s v=""/>
    <s v=""/>
    <s v=""/>
    <s v=""/>
    <s v="Ready"/>
    <s v="Ready"/>
    <d v="2018-10-18T00:00:00"/>
    <s v="Picked - Complete"/>
    <m/>
    <s v="B3LED-12"/>
    <s v=""/>
    <s v="Regular"/>
    <n v="7"/>
    <s v="Mervet"/>
    <s v="B3RL, 6X6E B"/>
    <m/>
    <s v=""/>
    <n v="36"/>
    <s v="High Priority"/>
    <s v=""/>
    <s v=""/>
    <b v="0"/>
    <m/>
    <m/>
    <b v="0"/>
    <b v="0"/>
    <n v="12600"/>
    <s v="BMRLEDPAT"/>
    <s v="recessed"/>
    <s v="Pattern"/>
    <d v="2018-10-13T00:00:00"/>
    <n v="0"/>
    <x v="0"/>
    <d v="2018-10-21T00:00:00"/>
    <n v="173.52"/>
    <x v="1"/>
    <n v="311.04000000000002"/>
    <m/>
  </r>
  <r>
    <s v="73917-53"/>
    <d v="2018-10-23T00:00:00"/>
    <n v="73917"/>
    <s v="BMRLEDPAT-OPR-90(1)-750-80-35-SO-32-EX-W-UNV-DP-1+E(1)-TG15"/>
    <n v="53"/>
    <n v="1"/>
    <s v="Machine Shop Started"/>
    <n v="3"/>
    <b v="1"/>
    <b v="1"/>
    <s v=""/>
    <b v="1"/>
    <b v="1"/>
    <b v="1"/>
    <s v="Ready"/>
    <s v=""/>
    <s v=""/>
    <s v=""/>
    <s v=""/>
    <s v=""/>
    <s v="Ready"/>
    <s v="Ready"/>
    <d v="2018-10-18T00:00:00"/>
    <s v="Picked - Complete"/>
    <m/>
    <s v="B3LED-32"/>
    <s v=""/>
    <s v="Regular"/>
    <n v="7"/>
    <s v="Mervet"/>
    <s v="B3RL, 16X16E"/>
    <m/>
    <s v=""/>
    <n v="15"/>
    <s v="High Priority"/>
    <s v=""/>
    <s v=""/>
    <b v="0"/>
    <m/>
    <m/>
    <b v="0"/>
    <b v="0"/>
    <n v="7050"/>
    <s v="BMRLEDPAT"/>
    <s v="recessed"/>
    <s v="Pattern"/>
    <d v="2018-10-13T00:00:00"/>
    <n v="0"/>
    <x v="0"/>
    <d v="2018-10-21T00:00:00"/>
    <n v="72.300000000000011"/>
    <x v="1"/>
    <n v="155.52000000000001"/>
    <m/>
  </r>
  <r>
    <s v="73917-54"/>
    <d v="2018-10-23T00:00:00"/>
    <n v="73917"/>
    <s v="BMRLEDPAT-OPR-90(1)-750-80-35-SO-32-EX-W-UNV-DP-1+E(2)-TG15-OS(1)"/>
    <n v="54"/>
    <n v="1"/>
    <s v="Machine Shop Started"/>
    <n v="4"/>
    <b v="1"/>
    <b v="1"/>
    <s v=""/>
    <b v="1"/>
    <b v="1"/>
    <b v="1"/>
    <s v="Ready"/>
    <s v=""/>
    <s v=""/>
    <s v=""/>
    <s v=""/>
    <s v=""/>
    <s v="Ready"/>
    <s v="Ready"/>
    <d v="2018-10-18T00:00:00"/>
    <s v="Picked - Complete"/>
    <m/>
    <s v="B3LED-32"/>
    <s v=""/>
    <s v="Regular"/>
    <n v="7"/>
    <s v="Mervet"/>
    <s v="B3RL, 16X16 OS+2EM"/>
    <m/>
    <s v=""/>
    <n v="20"/>
    <s v="High Priority"/>
    <s v=""/>
    <s v=""/>
    <b v="0"/>
    <m/>
    <m/>
    <b v="0"/>
    <b v="0"/>
    <n v="9720"/>
    <s v="BMRLEDPAT"/>
    <s v="recessed"/>
    <s v="Pattern"/>
    <d v="2018-10-13T00:00:00"/>
    <n v="0"/>
    <x v="0"/>
    <d v="2018-10-21T00:00:00"/>
    <n v="96.4"/>
    <x v="1"/>
    <n v="207.36"/>
    <m/>
  </r>
  <r>
    <s v="73917-55"/>
    <d v="2018-10-23T00:00:00"/>
    <n v="73917"/>
    <s v="BMRLEDPAT-OPR-90(1)-750-80-35-SO-32-EX-W-UNV-DP-1+E(1)-TG15-OS(1)"/>
    <n v="55"/>
    <n v="1"/>
    <s v="Machine Shop Started"/>
    <n v="1"/>
    <b v="1"/>
    <b v="1"/>
    <s v=""/>
    <b v="1"/>
    <b v="1"/>
    <b v="1"/>
    <s v="Ready"/>
    <s v=""/>
    <s v=""/>
    <s v=""/>
    <s v=""/>
    <s v=""/>
    <s v="Ready"/>
    <s v="Ready"/>
    <d v="2018-10-18T00:00:00"/>
    <s v="Picked - Complete"/>
    <m/>
    <s v="B3LED-32"/>
    <s v=""/>
    <s v="Regular"/>
    <n v="7"/>
    <s v="Mervet"/>
    <s v="B3RL, 16X16B OS+1EM"/>
    <m/>
    <s v=""/>
    <n v="5"/>
    <s v="High Priority"/>
    <s v=""/>
    <s v=""/>
    <b v="0"/>
    <m/>
    <m/>
    <b v="0"/>
    <b v="0"/>
    <n v="2430"/>
    <s v="BMRLEDPAT"/>
    <s v="recessed"/>
    <s v="Pattern"/>
    <d v="2018-10-13T00:00:00"/>
    <n v="0"/>
    <x v="0"/>
    <d v="2018-10-21T00:00:00"/>
    <n v="24.1"/>
    <x v="1"/>
    <n v="51.84"/>
    <m/>
  </r>
  <r>
    <s v="74069-10"/>
    <d v="2018-10-23T00:00:00"/>
    <n v="74069"/>
    <s v="B6RLED-400-80-30-2P-12-W-UNV-DP-1-D"/>
    <n v="10"/>
    <n v="1"/>
    <s v="Machine Shop Started"/>
    <n v="1"/>
    <b v="1"/>
    <b v="0"/>
    <s v="Done"/>
    <b v="1"/>
    <b v="1"/>
    <b v="1"/>
    <s v="ToDo"/>
    <s v="Ready"/>
    <s v=""/>
    <s v=""/>
    <s v=""/>
    <s v=""/>
    <s v="ToDo"/>
    <s v=""/>
    <d v="2018-10-18T00:00:00"/>
    <s v="Picked - Complete"/>
    <m/>
    <s v="B6LED-12"/>
    <s v=""/>
    <s v="Regular"/>
    <n v="7"/>
    <s v="Zahra"/>
    <s v="B6-12'"/>
    <m/>
    <s v=""/>
    <n v="1"/>
    <s v="Regular"/>
    <s v=""/>
    <s v=""/>
    <b v="0"/>
    <m/>
    <m/>
    <b v="0"/>
    <b v="0"/>
    <n v="800"/>
    <s v="B6RLED"/>
    <s v="recessed"/>
    <n v="0"/>
    <d v="2018-10-19T00:00:00"/>
    <n v="0"/>
    <x v="0"/>
    <d v="2018-10-20T00:00:00"/>
    <n v="0.5"/>
    <x v="0"/>
    <n v="0"/>
    <m/>
  </r>
  <r>
    <s v="74069-3"/>
    <d v="2018-10-23T00:00:00"/>
    <n v="74069"/>
    <s v="STSLF-ML-300-80-30-12'-W-UNV-MD-1-S"/>
    <n v="3"/>
    <n v="1"/>
    <s v="Machine Shop Started"/>
    <n v="1"/>
    <b v="1"/>
    <b v="0"/>
    <s v="Done"/>
    <b v="1"/>
    <b v="1"/>
    <b v="1"/>
    <s v=""/>
    <s v="Ready"/>
    <s v=""/>
    <s v=""/>
    <s v=""/>
    <s v=""/>
    <s v=""/>
    <s v=""/>
    <d v="2018-10-18T00:00:00"/>
    <s v="Picked - Complete"/>
    <m/>
    <s v="STNCLS-12'"/>
    <s v="Shortage"/>
    <s v="Regular"/>
    <n v="7"/>
    <s v="Zahra"/>
    <s v="S2-12'"/>
    <m/>
    <s v=""/>
    <n v="1"/>
    <s v="Regular"/>
    <s v=""/>
    <s v=""/>
    <b v="0"/>
    <m/>
    <m/>
    <b v="0"/>
    <b v="0"/>
    <n v="800"/>
    <s v="STSLF"/>
    <s v="surface"/>
    <s v="Pattern"/>
    <d v="2018-10-13T00:00:00"/>
    <n v="0"/>
    <x v="0"/>
    <d v="2018-10-21T00:00:00"/>
    <n v="4.82"/>
    <x v="0"/>
    <n v="0"/>
    <m/>
  </r>
  <r>
    <s v="74236-1"/>
    <d v="2018-10-23T00:00:00"/>
    <n v="74236"/>
    <s v="B2SQDLED-750-80-35-SO-8'-AP-UNV-DP-1-CA(48)"/>
    <n v="1"/>
    <n v="1"/>
    <s v="Machine Shop Started"/>
    <n v="2"/>
    <b v="1"/>
    <b v="0"/>
    <s v="Done"/>
    <b v="0"/>
    <b v="0"/>
    <b v="0"/>
    <s v=""/>
    <s v="ToDo"/>
    <s v=""/>
    <s v=""/>
    <s v=""/>
    <s v=""/>
    <s v=""/>
    <s v=""/>
    <d v="2018-10-18T00:00:00"/>
    <s v="Picked - Complete"/>
    <m/>
    <s v="B2SLED-8'"/>
    <s v="Shortage"/>
    <s v="Regular"/>
    <n v="12"/>
    <s v="stanb"/>
    <s v="C.8"/>
    <m/>
    <s v=""/>
    <n v="2"/>
    <s v="Regular"/>
    <s v=""/>
    <s v=""/>
    <b v="0"/>
    <m/>
    <m/>
    <b v="0"/>
    <b v="0"/>
    <n v="1200"/>
    <s v="B2SQDLED"/>
    <s v="Pendant"/>
    <n v="0"/>
    <d v="2018-10-19T00:00:00"/>
    <n v="2.4"/>
    <x v="1"/>
    <d v="2018-10-20T00:00:00"/>
    <n v="1"/>
    <x v="0"/>
    <n v="0"/>
    <m/>
  </r>
  <r>
    <s v="74236-2"/>
    <d v="2018-10-23T00:00:00"/>
    <n v="74236"/>
    <s v="B2SQDLED-750-80-35-SO-16'-AP-UNV-DP-1-CA(48)-B1(BSL310LP)"/>
    <n v="2"/>
    <n v="1"/>
    <s v="Machine Shop Started"/>
    <n v="1"/>
    <b v="1"/>
    <b v="0"/>
    <s v="Done"/>
    <b v="0"/>
    <b v="0"/>
    <b v="0"/>
    <s v=""/>
    <s v="ToDo"/>
    <s v=""/>
    <s v=""/>
    <s v=""/>
    <s v=""/>
    <s v=""/>
    <s v=""/>
    <d v="2018-10-18T00:00:00"/>
    <s v="Picked - Complete"/>
    <m/>
    <s v="B2SLED-16'"/>
    <s v=""/>
    <s v="Regular"/>
    <n v="12"/>
    <s v="stanb"/>
    <s v="CE.16"/>
    <m/>
    <s v=""/>
    <n v="2"/>
    <s v="Regular"/>
    <s v=""/>
    <s v=""/>
    <b v="0"/>
    <m/>
    <m/>
    <b v="0"/>
    <b v="0"/>
    <n v="1380"/>
    <s v="B2SQDLED"/>
    <s v="Pendant"/>
    <n v="0"/>
    <d v="2018-10-19T00:00:00"/>
    <n v="2.4"/>
    <x v="1"/>
    <d v="2018-10-20T00:00:00"/>
    <n v="1"/>
    <x v="0"/>
    <n v="12.96"/>
    <m/>
  </r>
  <r>
    <s v="74236-3"/>
    <d v="2018-10-23T00:00:00"/>
    <n v="74236"/>
    <s v="B2SQDLED-750-80-35-SO-28'-AP-UNV-DP-1-CA(48)-B2(BSL310LP)"/>
    <n v="3"/>
    <n v="1"/>
    <s v="Machine Shop Started"/>
    <n v="2"/>
    <b v="1"/>
    <b v="0"/>
    <s v="Done"/>
    <b v="0"/>
    <b v="0"/>
    <b v="0"/>
    <s v=""/>
    <s v="ToDo"/>
    <s v=""/>
    <s v=""/>
    <s v=""/>
    <s v=""/>
    <s v=""/>
    <s v=""/>
    <d v="2018-10-18T00:00:00"/>
    <s v="Picked - Complete"/>
    <m/>
    <s v="B2SLED-28'"/>
    <s v="Shortage"/>
    <s v="Regular"/>
    <n v="12"/>
    <s v="stanb"/>
    <s v="CE.28"/>
    <m/>
    <s v=""/>
    <n v="6"/>
    <s v="Regular"/>
    <s v=""/>
    <s v=""/>
    <b v="0"/>
    <m/>
    <m/>
    <b v="0"/>
    <b v="0"/>
    <n v="4920"/>
    <s v="B2SQDLED"/>
    <s v="Pendant"/>
    <n v="0"/>
    <d v="2018-10-19T00:00:00"/>
    <n v="7.1999999999999993"/>
    <x v="1"/>
    <d v="2018-10-20T00:00:00"/>
    <n v="3"/>
    <x v="0"/>
    <n v="51.84"/>
    <m/>
  </r>
  <r>
    <s v="74351-1"/>
    <d v="2018-10-23T00:00:00"/>
    <n v="74351"/>
    <s v="BMRLED-700-80-40-FL-32-W-UNV-DP-1-D"/>
    <n v="1"/>
    <n v="1"/>
    <s v="Machine Shop Started"/>
    <n v="1"/>
    <b v="1"/>
    <b v="0"/>
    <s v="Done"/>
    <b v="1"/>
    <b v="1"/>
    <b v="1"/>
    <s v=""/>
    <s v=""/>
    <s v=""/>
    <s v=""/>
    <s v=""/>
    <s v=""/>
    <s v=""/>
    <s v=""/>
    <d v="2018-10-18T00:00:00"/>
    <s v="Picked - Complete"/>
    <m/>
    <s v="B3LED-32"/>
    <s v=""/>
    <s v="Regular"/>
    <n v="12"/>
    <s v="Jatin"/>
    <s v="F7-32"/>
    <m/>
    <s v=""/>
    <n v="3"/>
    <s v="Regular"/>
    <s v=""/>
    <s v=""/>
    <b v="0"/>
    <m/>
    <m/>
    <b v="0"/>
    <b v="0"/>
    <n v="1984"/>
    <s v="BMRLED"/>
    <s v="recessed"/>
    <n v="0"/>
    <d v="2018-10-19T00:00:00"/>
    <n v="0"/>
    <x v="0"/>
    <d v="2018-10-20T00:00:00"/>
    <n v="1.5"/>
    <x v="0"/>
    <n v="25.92"/>
    <m/>
  </r>
  <r>
    <s v="75011-1"/>
    <d v="2018-10-23T00:00:00"/>
    <n v="75011"/>
    <s v="BMRLED-400-80-35-FL-4-W-120-DP-1-TG9"/>
    <n v="1"/>
    <n v="1"/>
    <s v="Machine Shop Started"/>
    <n v="5"/>
    <b v="1"/>
    <b v="0"/>
    <s v="Done"/>
    <b v="1"/>
    <b v="1"/>
    <b v="1"/>
    <s v="Ready"/>
    <s v="Ready"/>
    <s v=""/>
    <s v=""/>
    <s v=""/>
    <s v=""/>
    <s v=""/>
    <s v=""/>
    <d v="2018-10-18T00:00:00"/>
    <s v="Picked - Complete"/>
    <m/>
    <s v="B3LED-4"/>
    <s v=""/>
    <s v="Regular"/>
    <n v="12"/>
    <s v="Rajithan"/>
    <s v="S5"/>
    <m/>
    <s v=""/>
    <n v="5"/>
    <s v="Regular"/>
    <s v=""/>
    <s v=""/>
    <b v="0"/>
    <m/>
    <m/>
    <b v="0"/>
    <b v="0"/>
    <n v="1728"/>
    <s v="BMRLED"/>
    <s v="recessed"/>
    <n v="0"/>
    <d v="2018-10-19T00:00:00"/>
    <n v="0"/>
    <x v="0"/>
    <d v="2018-10-20T00:00:00"/>
    <n v="2.5"/>
    <x v="0"/>
    <n v="0"/>
    <m/>
  </r>
  <r>
    <s v="75386-1"/>
    <d v="2018-10-23T00:00:00"/>
    <n v="75386"/>
    <s v="BBRLED-750-80-40-FL-12-W-UNV-DP-1-D"/>
    <n v="1"/>
    <n v="1"/>
    <s v="Machine Shop Started"/>
    <n v="1"/>
    <b v="1"/>
    <b v="0"/>
    <s v="Done"/>
    <b v="1"/>
    <b v="1"/>
    <b v="1"/>
    <s v=""/>
    <s v="Ready"/>
    <s v=""/>
    <s v=""/>
    <s v=""/>
    <s v=""/>
    <s v=""/>
    <s v=""/>
    <d v="2018-10-18T00:00:00"/>
    <s v="Picked - Complete"/>
    <m/>
    <s v="B4LED-12"/>
    <s v=""/>
    <s v="Regular"/>
    <n v="12"/>
    <s v="Zahra"/>
    <s v="AL14F-12'"/>
    <m/>
    <s v=""/>
    <n v="1"/>
    <s v="High Priority"/>
    <s v=""/>
    <s v=""/>
    <b v="0"/>
    <m/>
    <m/>
    <b v="0"/>
    <b v="0"/>
    <n v="1020"/>
    <s v="BBRLED"/>
    <s v="recessed"/>
    <n v="0"/>
    <d v="2018-10-19T00:00:00"/>
    <n v="0"/>
    <x v="0"/>
    <d v="2018-10-20T00:00:00"/>
    <n v="0.5"/>
    <x v="0"/>
    <n v="0"/>
    <m/>
  </r>
  <r>
    <s v="75856-1"/>
    <d v="2018-10-23T00:00:00"/>
    <n v="75856"/>
    <s v="SCR-500-80-30-FL-2-W-120-DP-1-D-C(CORD, PLUG &amp; DIMMER)-DM(2)-SW-W"/>
    <n v="1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18T00:00:00"/>
    <s v=""/>
    <m/>
    <s v="SCULPT-2"/>
    <s v=""/>
    <s v="Mockup/Samples"/>
    <n v="0"/>
    <s v="Sacha"/>
    <s v="A"/>
    <m/>
    <s v=""/>
    <n v="1"/>
    <s v="High Priority"/>
    <s v=""/>
    <s v=""/>
    <b v="0"/>
    <m/>
    <m/>
    <b v="0"/>
    <b v="0"/>
    <n v="300"/>
    <s v="SCR"/>
    <s v="recessed"/>
    <s v="Check for Kit"/>
    <d v="2018-10-19T00:00:00"/>
    <n v="1.2"/>
    <x v="1"/>
    <d v="2018-10-20T00:00:00"/>
    <n v="0.5"/>
    <x v="1"/>
    <n v="0"/>
    <m/>
  </r>
  <r>
    <s v="75856-2"/>
    <d v="2018-10-23T00:00:00"/>
    <n v="75856"/>
    <s v="CCH-SL-1100-90-30-CL(2)-W-120-DP-1-C-C(CORD, PLUG &amp; DIMMER)"/>
    <n v="2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18T00:00:00"/>
    <s v=""/>
    <m/>
    <s v="PERFKT-CCH"/>
    <s v=""/>
    <s v="Mockup/Samples"/>
    <n v="0"/>
    <s v="Sacha"/>
    <s v="B"/>
    <m/>
    <s v=""/>
    <n v="1"/>
    <s v="High Priority"/>
    <s v=""/>
    <s v=""/>
    <b v="0"/>
    <m/>
    <m/>
    <b v="0"/>
    <b v="0"/>
    <n v="250"/>
    <s v="CCH"/>
    <s v="surface"/>
    <n v="0"/>
    <d v="2018-10-19T00:00:00"/>
    <n v="1.2"/>
    <x v="1"/>
    <d v="2018-10-20T00:00:00"/>
    <n v="0.5"/>
    <x v="1"/>
    <n v="0"/>
    <m/>
  </r>
  <r>
    <s v="71106-32"/>
    <d v="2018-10-24T00:00:00"/>
    <n v="71106"/>
    <s v="SP0000-B6RLED-2000-80-30-FL-2-W-277-LT(LDE5)-1-TG9"/>
    <n v="32"/>
    <n v="1"/>
    <s v="Machine Shop Started"/>
    <n v="36"/>
    <b v="1"/>
    <b v="1"/>
    <s v=""/>
    <b v="1"/>
    <b v="1"/>
    <b v="1"/>
    <s v="Ready"/>
    <s v=""/>
    <s v=""/>
    <s v=""/>
    <s v=""/>
    <s v=""/>
    <s v="Ready"/>
    <s v=""/>
    <d v="2018-10-19T00:00:00"/>
    <s v="Picked - Complete"/>
    <m/>
    <s v="B6LED-2"/>
    <s v="Others"/>
    <s v="Regular"/>
    <n v="10"/>
    <s v="Gagandeep"/>
    <s v="FBA-2'"/>
    <m/>
    <s v=""/>
    <n v="36"/>
    <s v="Regular"/>
    <s v=""/>
    <s v=""/>
    <b v="0"/>
    <m/>
    <m/>
    <b v="0"/>
    <b v="0"/>
    <n v="7920"/>
    <s v="B6RLED"/>
    <s v="recessed"/>
    <n v="0"/>
    <d v="2018-10-20T00:00:00"/>
    <n v="0"/>
    <x v="0"/>
    <d v="2018-10-21T00:00:00"/>
    <n v="18"/>
    <x v="1"/>
    <n v="0"/>
    <m/>
  </r>
  <r>
    <s v="71106-33"/>
    <d v="2018-10-24T00:00:00"/>
    <n v="71106"/>
    <s v="SP0000-B6RLED-2000-80-30-FL-2-W-277-LT(LDE5)-E(1)-TG9"/>
    <n v="33"/>
    <n v="1"/>
    <s v="Machine Shop Started"/>
    <n v="11"/>
    <b v="1"/>
    <b v="1"/>
    <s v=""/>
    <b v="1"/>
    <b v="0"/>
    <b v="1"/>
    <s v="Ready"/>
    <s v=""/>
    <s v=""/>
    <s v=""/>
    <s v=""/>
    <s v=""/>
    <s v="Ready"/>
    <s v=""/>
    <d v="2018-10-19T00:00:00"/>
    <s v="Picked - Complete"/>
    <m/>
    <s v="B6LED-2"/>
    <s v="Wrong info. In SD"/>
    <s v="Regular"/>
    <n v="10"/>
    <s v="Gagandeep"/>
    <s v="FBA-2' (EC)"/>
    <m/>
    <s v=""/>
    <n v="11"/>
    <s v="Regular"/>
    <s v=""/>
    <s v=""/>
    <b v="0"/>
    <m/>
    <m/>
    <b v="0"/>
    <b v="1"/>
    <n v="2640"/>
    <s v="B6RLED"/>
    <s v="recessed"/>
    <n v="0"/>
    <d v="2018-10-20T00:00:00"/>
    <n v="0"/>
    <x v="0"/>
    <d v="2018-10-21T00:00:00"/>
    <n v="5.5"/>
    <x v="1"/>
    <n v="0"/>
    <m/>
  </r>
  <r>
    <s v="72575-6"/>
    <d v="2018-10-24T00:00:00"/>
    <n v="72575"/>
    <s v="GPLED-FC2W-1000-80-30-RG2-6-W-UNV-DP-1-DF"/>
    <n v="6"/>
    <n v="1"/>
    <s v="Machine Shop Started"/>
    <n v="1"/>
    <b v="1"/>
    <b v="0"/>
    <s v="Done"/>
    <b v="0"/>
    <b v="1"/>
    <b v="1"/>
    <s v="Ready"/>
    <s v="Ready"/>
    <s v=""/>
    <s v=""/>
    <s v=""/>
    <s v=""/>
    <s v=""/>
    <s v=""/>
    <d v="2018-10-19T00:00:00"/>
    <s v="Picked - Complete"/>
    <m/>
    <s v="GRAZE-6"/>
    <s v="Shortage"/>
    <s v="Regular"/>
    <n v="7"/>
    <s v="George"/>
    <s v="F03A-6'"/>
    <m/>
    <s v=""/>
    <n v="1"/>
    <s v="Priority"/>
    <s v=""/>
    <s v=""/>
    <b v="0"/>
    <m/>
    <m/>
    <b v="0"/>
    <b v="0"/>
    <n v="450"/>
    <s v="GPLED"/>
    <s v="recessed"/>
    <n v="0"/>
    <d v="2018-10-20T00:00:00"/>
    <n v="0"/>
    <x v="0"/>
    <d v="2018-10-21T00:00:00"/>
    <n v="0.5"/>
    <x v="0"/>
    <n v="0"/>
    <m/>
  </r>
  <r>
    <s v="72575-7"/>
    <d v="2018-10-24T00:00:00"/>
    <n v="72575"/>
    <s v="GPLED-FC2W-1000-80-30-RG2-13-W-UNV-DP-1-DF"/>
    <n v="7"/>
    <n v="1"/>
    <s v="Machine Shop Started"/>
    <n v="2"/>
    <b v="1"/>
    <b v="0"/>
    <s v="Done"/>
    <b v="0"/>
    <b v="1"/>
    <b v="1"/>
    <s v="Ready"/>
    <s v="Ready"/>
    <s v=""/>
    <s v=""/>
    <s v=""/>
    <s v=""/>
    <s v=""/>
    <s v=""/>
    <d v="2018-10-19T00:00:00"/>
    <s v="Picked - Complete"/>
    <m/>
    <s v="GRAZE-13"/>
    <s v="Shortage"/>
    <s v="Regular"/>
    <n v="7"/>
    <s v="George"/>
    <s v="F03A-13'"/>
    <m/>
    <s v=""/>
    <n v="4"/>
    <s v="Priority"/>
    <s v=""/>
    <s v=""/>
    <b v="0"/>
    <m/>
    <m/>
    <b v="0"/>
    <b v="0"/>
    <n v="1950"/>
    <s v="GPLED"/>
    <s v="recessed"/>
    <n v="0"/>
    <d v="2018-10-20T00:00:00"/>
    <n v="0"/>
    <x v="0"/>
    <d v="2018-10-21T00:00:00"/>
    <n v="2"/>
    <x v="0"/>
    <n v="25.92"/>
    <m/>
  </r>
  <r>
    <s v="72575-8"/>
    <d v="2018-10-24T00:00:00"/>
    <n v="72575"/>
    <s v="SP18254(1)-BRLED-450-80-30-FL-5-W-UNV-DP-1-D"/>
    <n v="8"/>
    <n v="1"/>
    <s v="Machine Shop Started"/>
    <n v="4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5"/>
    <s v=""/>
    <s v="Regular"/>
    <n v="7"/>
    <s v="George"/>
    <s v="F18-5'"/>
    <m/>
    <s v=""/>
    <n v="4"/>
    <s v="Priority"/>
    <s v=""/>
    <s v=""/>
    <b v="0"/>
    <m/>
    <m/>
    <b v="0"/>
    <b v="0"/>
    <n v="900"/>
    <s v="BRLED"/>
    <s v="recessed"/>
    <n v="0"/>
    <d v="2018-10-20T00:00:00"/>
    <n v="4.8"/>
    <x v="2"/>
    <d v="2018-10-21T00:00:00"/>
    <n v="2"/>
    <x v="0"/>
    <n v="0"/>
    <m/>
  </r>
  <r>
    <s v="72575-9"/>
    <d v="2018-10-24T00:00:00"/>
    <n v="72575"/>
    <s v="SP18254(1)-BRLED-450-80-30-FL-6-W-UNV-DP-1-D"/>
    <n v="9"/>
    <n v="1"/>
    <s v="Machine Shop Started"/>
    <n v="5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6"/>
    <s v=""/>
    <s v="Regular"/>
    <n v="7"/>
    <s v="George"/>
    <s v="F18-6'"/>
    <m/>
    <s v=""/>
    <n v="5"/>
    <s v="Priority"/>
    <s v=""/>
    <s v=""/>
    <b v="0"/>
    <m/>
    <m/>
    <b v="0"/>
    <b v="0"/>
    <n v="1350"/>
    <s v="BRLED"/>
    <s v="recessed"/>
    <n v="0"/>
    <d v="2018-10-20T00:00:00"/>
    <n v="6"/>
    <x v="2"/>
    <d v="2018-10-21T00:00:00"/>
    <n v="2.5"/>
    <x v="0"/>
    <n v="0"/>
    <m/>
  </r>
  <r>
    <s v="72575-10"/>
    <d v="2018-10-24T00:00:00"/>
    <n v="72575"/>
    <s v="SP18254(1)-BRLED-450-80-30-FL-8-W-UNV-DP-1-D"/>
    <n v="10"/>
    <n v="1"/>
    <s v="Machine Shop Started"/>
    <n v="7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8"/>
    <s v=""/>
    <s v="Regular"/>
    <n v="7"/>
    <s v="George"/>
    <s v="F18-8'"/>
    <m/>
    <s v=""/>
    <n v="7"/>
    <s v="Priority"/>
    <s v=""/>
    <s v=""/>
    <b v="0"/>
    <m/>
    <m/>
    <b v="0"/>
    <b v="0"/>
    <n v="2520"/>
    <s v="BRLED"/>
    <s v="recessed"/>
    <n v="0"/>
    <d v="2018-10-20T00:00:00"/>
    <n v="8.4"/>
    <x v="2"/>
    <d v="2018-10-21T00:00:00"/>
    <n v="3.5"/>
    <x v="0"/>
    <n v="0"/>
    <m/>
  </r>
  <r>
    <s v="72575-11"/>
    <d v="2018-10-24T00:00:00"/>
    <n v="72575"/>
    <s v="SP18254(1)-BRLED-450-80-30-FL-10-W-UNV-DP-1-D"/>
    <n v="11"/>
    <n v="1"/>
    <s v="Machine Shop Started"/>
    <n v="2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10"/>
    <s v=""/>
    <s v="Regular"/>
    <n v="7"/>
    <s v="George"/>
    <s v="F18-10'"/>
    <m/>
    <s v=""/>
    <n v="2"/>
    <s v="Priority"/>
    <s v=""/>
    <s v=""/>
    <b v="0"/>
    <m/>
    <m/>
    <b v="0"/>
    <b v="0"/>
    <n v="900"/>
    <s v="BRLED"/>
    <s v="recessed"/>
    <n v="0"/>
    <d v="2018-10-20T00:00:00"/>
    <n v="2.4"/>
    <x v="2"/>
    <d v="2018-10-21T00:00:00"/>
    <n v="1"/>
    <x v="0"/>
    <n v="0"/>
    <m/>
  </r>
  <r>
    <s v="72575-12"/>
    <d v="2018-10-24T00:00:00"/>
    <n v="72575"/>
    <s v="SP18254(1)-BRLED-450-80-30-FL-12-W-UNV-DP-1-D"/>
    <n v="12"/>
    <n v="1"/>
    <s v="Machine Shop Started"/>
    <n v="7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12"/>
    <s v=""/>
    <s v="Regular"/>
    <n v="7"/>
    <s v="George"/>
    <s v="F18-12'"/>
    <m/>
    <s v=""/>
    <n v="7"/>
    <s v="Priority"/>
    <s v=""/>
    <s v=""/>
    <b v="0"/>
    <m/>
    <m/>
    <b v="0"/>
    <b v="0"/>
    <n v="3780"/>
    <s v="BRLED"/>
    <s v="recessed"/>
    <n v="0"/>
    <d v="2018-10-20T00:00:00"/>
    <n v="8.4"/>
    <x v="2"/>
    <d v="2018-10-21T00:00:00"/>
    <n v="3.5"/>
    <x v="0"/>
    <n v="0"/>
    <m/>
  </r>
  <r>
    <s v="72575-13"/>
    <d v="2018-10-24T00:00:00"/>
    <n v="72575"/>
    <s v="SP18254(1)-BRLED-450-80-30-FL-15-W-UNV-DP-1-D"/>
    <n v="13"/>
    <n v="1"/>
    <s v="Machine Shop Started"/>
    <n v="4"/>
    <b v="1"/>
    <b v="0"/>
    <s v="Done"/>
    <b v="1"/>
    <b v="1"/>
    <b v="0"/>
    <s v="ToDo"/>
    <s v="Ready"/>
    <s v=""/>
    <s v=""/>
    <s v=""/>
    <s v=""/>
    <s v=""/>
    <s v=""/>
    <d v="2018-10-19T00:00:00"/>
    <s v="Picked - Complete"/>
    <m/>
    <s v="B2LED-15"/>
    <s v=""/>
    <s v="Regular"/>
    <n v="7"/>
    <s v="George"/>
    <s v="F18-15'"/>
    <m/>
    <s v=""/>
    <n v="8"/>
    <s v="Priority"/>
    <s v=""/>
    <s v=""/>
    <b v="0"/>
    <m/>
    <m/>
    <b v="0"/>
    <b v="0"/>
    <n v="2700"/>
    <s v="BRLED"/>
    <s v="recessed"/>
    <n v="0"/>
    <d v="2018-10-20T00:00:00"/>
    <n v="9.6"/>
    <x v="2"/>
    <d v="2018-10-21T00:00:00"/>
    <n v="4"/>
    <x v="0"/>
    <n v="51.84"/>
    <m/>
  </r>
  <r>
    <s v="72575-14"/>
    <d v="2018-10-24T00:00:00"/>
    <n v="72575"/>
    <s v="BRLED-400-80-30-FL-2-W-UNV-DP-1-DF"/>
    <n v="14"/>
    <n v="1"/>
    <s v="Machine Shop Started"/>
    <n v="8"/>
    <b v="1"/>
    <b v="0"/>
    <s v="Done"/>
    <b v="1"/>
    <b v="1"/>
    <b v="0"/>
    <s v="ToDo"/>
    <s v="Ready"/>
    <s v=""/>
    <s v=""/>
    <s v=""/>
    <s v=""/>
    <s v=""/>
    <s v=""/>
    <d v="2018-10-19T00:00:00"/>
    <s v=""/>
    <m/>
    <s v="B2LED-2"/>
    <s v=""/>
    <s v="Regular"/>
    <n v="15"/>
    <s v="George"/>
    <s v="F18A-2'"/>
    <m/>
    <s v=""/>
    <n v="8"/>
    <s v="Priority"/>
    <s v=""/>
    <s v=""/>
    <b v="0"/>
    <m/>
    <m/>
    <b v="0"/>
    <b v="0"/>
    <n v="960"/>
    <s v="BRLED"/>
    <s v="recessed"/>
    <n v="0"/>
    <d v="2018-10-20T00:00:00"/>
    <n v="9.6"/>
    <x v="2"/>
    <d v="2018-10-21T00:00:00"/>
    <n v="4"/>
    <x v="0"/>
    <n v="0"/>
    <m/>
  </r>
  <r>
    <s v="72575-15"/>
    <d v="2018-10-24T00:00:00"/>
    <n v="72575"/>
    <s v="BRLED-400-80-30-FL-4-W-UNV-DP-1-DF"/>
    <n v="15"/>
    <n v="1"/>
    <s v="Machine Shop Started"/>
    <n v="7"/>
    <b v="1"/>
    <b v="0"/>
    <s v="Done"/>
    <b v="1"/>
    <b v="1"/>
    <b v="0"/>
    <s v="ToDo"/>
    <s v="Ready"/>
    <s v=""/>
    <s v=""/>
    <s v=""/>
    <s v=""/>
    <s v=""/>
    <s v=""/>
    <d v="2018-10-19T00:00:00"/>
    <s v=""/>
    <m/>
    <s v="B2LED-4"/>
    <s v=""/>
    <s v="Regular"/>
    <n v="15"/>
    <s v="George"/>
    <s v="F18A-4'"/>
    <m/>
    <s v=""/>
    <n v="7"/>
    <s v="Priority"/>
    <s v=""/>
    <s v=""/>
    <b v="0"/>
    <m/>
    <m/>
    <b v="0"/>
    <b v="0"/>
    <n v="1680"/>
    <s v="BRLED"/>
    <s v="recessed"/>
    <n v="0"/>
    <d v="2018-10-20T00:00:00"/>
    <n v="8.4"/>
    <x v="2"/>
    <d v="2018-10-21T00:00:00"/>
    <n v="3.5"/>
    <x v="0"/>
    <n v="0"/>
    <m/>
  </r>
  <r>
    <s v="72575-16"/>
    <d v="2018-10-24T00:00:00"/>
    <n v="72575"/>
    <s v="BRLED-400-80-30-FL-6-W-UNV-DP-1-DF"/>
    <n v="16"/>
    <n v="1"/>
    <s v="Machine Shop Started"/>
    <n v="12"/>
    <b v="1"/>
    <b v="0"/>
    <s v="Done"/>
    <b v="1"/>
    <b v="1"/>
    <b v="0"/>
    <s v="ToDo"/>
    <s v="Ready"/>
    <s v=""/>
    <s v=""/>
    <s v=""/>
    <s v=""/>
    <s v=""/>
    <s v=""/>
    <d v="2018-10-19T00:00:00"/>
    <s v=""/>
    <m/>
    <s v="B2LED-6"/>
    <s v=""/>
    <s v="Regular"/>
    <n v="15"/>
    <s v="George"/>
    <s v="F18A-6'"/>
    <m/>
    <s v=""/>
    <n v="12"/>
    <s v="Priority"/>
    <s v=""/>
    <s v=""/>
    <b v="0"/>
    <m/>
    <m/>
    <b v="0"/>
    <b v="0"/>
    <n v="4320"/>
    <s v="BRLED"/>
    <s v="recessed"/>
    <n v="0"/>
    <d v="2018-10-20T00:00:00"/>
    <n v="14.399999999999999"/>
    <x v="2"/>
    <d v="2018-10-21T00:00:00"/>
    <n v="6"/>
    <x v="0"/>
    <n v="0"/>
    <m/>
  </r>
  <r>
    <s v="72575-17"/>
    <d v="2018-10-24T00:00:00"/>
    <n v="72575"/>
    <s v="BRLED-400-80-30-FL-8-W-UNV-DP-1-DF"/>
    <n v="17"/>
    <n v="1"/>
    <s v="Machine Shop Started"/>
    <n v="17"/>
    <b v="1"/>
    <b v="0"/>
    <s v="Done"/>
    <b v="1"/>
    <b v="1"/>
    <b v="0"/>
    <s v="ToDo"/>
    <s v="Ready"/>
    <s v=""/>
    <s v=""/>
    <s v=""/>
    <s v=""/>
    <s v=""/>
    <s v=""/>
    <d v="2018-10-19T00:00:00"/>
    <s v=""/>
    <m/>
    <s v="B2LED-8"/>
    <s v=""/>
    <s v="Regular"/>
    <n v="15"/>
    <s v="George"/>
    <s v="F18A-8'"/>
    <m/>
    <s v=""/>
    <n v="17"/>
    <s v="Priority"/>
    <s v=""/>
    <s v=""/>
    <b v="0"/>
    <m/>
    <m/>
    <b v="0"/>
    <b v="0"/>
    <n v="8160"/>
    <s v="BRLED"/>
    <s v="recessed"/>
    <n v="0"/>
    <d v="2018-10-20T00:00:00"/>
    <n v="20.399999999999999"/>
    <x v="2"/>
    <d v="2018-10-21T00:00:00"/>
    <n v="8.5"/>
    <x v="0"/>
    <n v="0"/>
    <m/>
  </r>
  <r>
    <s v="72575-22"/>
    <d v="2018-10-24T00:00:00"/>
    <n v="72575"/>
    <s v="SCDIPAT-ASO-120-250-250-80-30-NO-FL-22-NL-W-UNV-DP-1-CA(12)-C(2' SEGMENT)"/>
    <n v="22"/>
    <n v="1"/>
    <s v="Machine Shop Started"/>
    <n v="1"/>
    <b v="1"/>
    <b v="0"/>
    <s v=""/>
    <b v="0"/>
    <b v="1"/>
    <b v="0"/>
    <s v=""/>
    <s v=""/>
    <s v=""/>
    <s v=""/>
    <s v=""/>
    <s v=""/>
    <s v=""/>
    <s v=""/>
    <d v="2018-10-19T00:00:00"/>
    <s v="Picked - Complete"/>
    <m/>
    <s v="SCULPT-22"/>
    <s v="Missing info. In SD"/>
    <s v="Regular"/>
    <n v="7"/>
    <s v="George"/>
    <s v="F20-22'"/>
    <m/>
    <s v=""/>
    <n v="3"/>
    <s v="Priority"/>
    <s v=""/>
    <s v=""/>
    <b v="0"/>
    <m/>
    <m/>
    <b v="0"/>
    <b v="1"/>
    <n v="2040"/>
    <s v="SCDIPAT"/>
    <s v="Pendant"/>
    <s v="Pattern"/>
    <d v="2018-10-14T00:00:00"/>
    <n v="12"/>
    <x v="1"/>
    <d v="2018-10-22T00:00:00"/>
    <n v="14.46"/>
    <x v="1"/>
    <n v="25.92"/>
    <m/>
  </r>
  <r>
    <s v="73534-1"/>
    <d v="2018-10-24T00:00:00"/>
    <n v="73534"/>
    <s v="NPI-14002-B6RLED-500-80-35-FL-4-2 (CBA3 15DEG W)-W-UNV-DP-1-ST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19T00:00:00"/>
    <s v="Picked - Complete"/>
    <m/>
    <s v="NPI-14002-01"/>
    <s v=""/>
    <s v="Regular"/>
    <n v="4"/>
    <s v="stanb"/>
    <s v="A"/>
    <m/>
    <s v=""/>
    <n v="2"/>
    <s v="Regular"/>
    <s v=""/>
    <s v=""/>
    <b v="0"/>
    <m/>
    <m/>
    <b v="0"/>
    <b v="0"/>
    <n v="400"/>
    <s v="NPI"/>
    <s v="NPI"/>
    <n v="0"/>
    <d v="2018-10-20T00:00:00"/>
    <n v="2.4"/>
    <x v="0"/>
    <d v="2018-10-21T00:00:00"/>
    <n v="1"/>
    <x v="0"/>
    <n v="0"/>
    <m/>
  </r>
  <r>
    <s v="73534-2"/>
    <d v="2018-10-24T00:00:00"/>
    <n v="73534"/>
    <s v="NPI-N14002-B6RLED-10&quot;-W-UNV-O-1-90D-TB9-C(C&amp;P-D-14’ CORD PLUG AND INLIN DIMMER)-ADM1-15D-BLK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19T00:00:00"/>
    <s v="Picked - Complete"/>
    <m/>
    <s v="NPI-14002-02"/>
    <s v=""/>
    <s v="Regular"/>
    <n v="4"/>
    <s v="stanb"/>
    <s v="B"/>
    <m/>
    <s v=""/>
    <n v="1"/>
    <s v="Regular"/>
    <s v=""/>
    <s v=""/>
    <b v="0"/>
    <m/>
    <m/>
    <b v="0"/>
    <b v="0"/>
    <n v="800"/>
    <s v="NPI"/>
    <s v="NPI"/>
    <n v="0"/>
    <d v="2018-10-20T00:00:00"/>
    <n v="1.2"/>
    <x v="0"/>
    <d v="2018-10-21T00:00:00"/>
    <n v="0.5"/>
    <x v="0"/>
    <n v="0"/>
    <m/>
  </r>
  <r>
    <s v="72575-23"/>
    <d v="2018-10-24T00:00:00"/>
    <n v="72575"/>
    <s v="SCDIPAT-ASO-120-250-250-80-30-NO-FL-30-NL-W-UNV-DP-1-CA(12)-C(2' SEGMENT)"/>
    <n v="23"/>
    <n v="1"/>
    <s v="Machine Shop Started"/>
    <n v="2"/>
    <b v="1"/>
    <b v="0"/>
    <s v=""/>
    <b v="0"/>
    <b v="1"/>
    <b v="0"/>
    <s v=""/>
    <s v=""/>
    <s v=""/>
    <s v=""/>
    <s v=""/>
    <s v=""/>
    <s v=""/>
    <s v=""/>
    <d v="2018-10-19T00:00:00"/>
    <s v="Picked - Complete"/>
    <m/>
    <s v="SCULPT-30"/>
    <s v="Wrong part in BOM"/>
    <s v="Regular"/>
    <n v="7"/>
    <s v="George"/>
    <s v="F20A-30'"/>
    <m/>
    <s v=""/>
    <n v="12"/>
    <s v="Priority"/>
    <s v=""/>
    <s v=""/>
    <b v="0"/>
    <m/>
    <m/>
    <b v="0"/>
    <b v="1"/>
    <n v="7100"/>
    <s v="SCDIPAT"/>
    <s v="Pendant"/>
    <s v="Pattern"/>
    <d v="2018-10-14T00:00:00"/>
    <n v="48"/>
    <x v="1"/>
    <d v="2018-10-22T00:00:00"/>
    <n v="57.84"/>
    <x v="1"/>
    <n v="129.60000000000002"/>
    <m/>
  </r>
  <r>
    <s v="72575-24"/>
    <d v="2018-10-24T00:00:00"/>
    <n v="72575"/>
    <s v="SCDIPAT-ASO-120-250-250-80-30-NO-FL-46-NL-W-UNV-DP-1-CA(12)-C(2' SEGMENT)"/>
    <n v="24"/>
    <n v="1"/>
    <s v="Machine Shop Started"/>
    <n v="1"/>
    <b v="1"/>
    <b v="0"/>
    <s v=""/>
    <b v="0"/>
    <b v="1"/>
    <b v="0"/>
    <s v=""/>
    <s v=""/>
    <s v=""/>
    <s v=""/>
    <s v=""/>
    <s v=""/>
    <s v=""/>
    <s v=""/>
    <d v="2018-10-19T00:00:00"/>
    <s v="Picked - Complete"/>
    <m/>
    <s v="SCULPT-46"/>
    <s v="Missing info. In SD"/>
    <s v="Regular"/>
    <n v="7"/>
    <s v="George"/>
    <s v="F20B-46'"/>
    <m/>
    <s v=""/>
    <n v="12"/>
    <s v="Priority"/>
    <s v=""/>
    <s v=""/>
    <b v="0"/>
    <m/>
    <m/>
    <b v="0"/>
    <b v="1"/>
    <n v="5450"/>
    <s v="SCDIPAT"/>
    <s v="Pendant"/>
    <s v="Pattern"/>
    <d v="2018-10-14T00:00:00"/>
    <n v="48"/>
    <x v="1"/>
    <d v="2018-10-22T00:00:00"/>
    <n v="57.84"/>
    <x v="1"/>
    <n v="142.56"/>
    <m/>
  </r>
  <r>
    <s v="73747-5"/>
    <d v="2018-10-24T00:00:00"/>
    <n v="73747"/>
    <s v="DIALED-24-4750-80-40-VL-W-UNV-DP-1-DF"/>
    <n v="5"/>
    <n v="1"/>
    <s v="Machine Shop Started"/>
    <n v="7"/>
    <b v="1"/>
    <b v="0"/>
    <s v=""/>
    <b v="0"/>
    <b v="0"/>
    <b v="1"/>
    <s v=""/>
    <s v=""/>
    <s v=""/>
    <s v=""/>
    <s v=""/>
    <s v=""/>
    <s v=""/>
    <s v=""/>
    <d v="2018-10-19T00:00:00"/>
    <s v=""/>
    <m/>
    <s v="DIALED-24"/>
    <s v=""/>
    <s v="Regular"/>
    <n v="10"/>
    <s v="Mervet"/>
    <s v="A2H-DF"/>
    <m/>
    <s v=""/>
    <n v="7"/>
    <s v="High Priority"/>
    <s v=""/>
    <s v=""/>
    <b v="0"/>
    <m/>
    <m/>
    <b v="0"/>
    <b v="0"/>
    <n v="2079"/>
    <s v="DIALED"/>
    <s v="Grid LED"/>
    <n v="0"/>
    <d v="2018-10-20T00:00:00"/>
    <n v="0"/>
    <x v="0"/>
    <d v="2018-10-21T00:00:00"/>
    <n v="3.5"/>
    <x v="1"/>
    <n v="0"/>
    <m/>
  </r>
  <r>
    <s v="73747-6"/>
    <d v="2018-10-24T00:00:00"/>
    <n v="73747"/>
    <s v="DIALED-22-3400-80-40-VL-W-UNV-DP-1-DF"/>
    <n v="6"/>
    <n v="1"/>
    <s v="Machine Shop Started"/>
    <n v="47"/>
    <b v="1"/>
    <b v="0"/>
    <s v=""/>
    <b v="0"/>
    <b v="0"/>
    <b v="1"/>
    <s v=""/>
    <s v=""/>
    <s v=""/>
    <s v=""/>
    <s v=""/>
    <s v=""/>
    <s v=""/>
    <s v=""/>
    <d v="2018-10-19T00:00:00"/>
    <s v="Picked - Complete"/>
    <m/>
    <s v="DIALED-22"/>
    <s v=""/>
    <s v="Regular"/>
    <n v="10"/>
    <s v="Mervet"/>
    <s v="A3L-DF"/>
    <m/>
    <s v=""/>
    <n v="47"/>
    <s v="High Priority"/>
    <s v=""/>
    <s v=""/>
    <b v="0"/>
    <m/>
    <m/>
    <b v="0"/>
    <b v="0"/>
    <n v="8272"/>
    <s v="DIALED"/>
    <s v="Grid LED"/>
    <n v="0"/>
    <d v="2018-10-20T00:00:00"/>
    <n v="0"/>
    <x v="0"/>
    <d v="2018-10-21T00:00:00"/>
    <n v="23.5"/>
    <x v="1"/>
    <n v="0"/>
    <m/>
  </r>
  <r>
    <s v="73747-7"/>
    <d v="2018-10-24T00:00:00"/>
    <n v="73747"/>
    <s v="DIALED-22-3400-80-40-VL-W-UNV-DP-1-DF"/>
    <n v="7"/>
    <n v="1"/>
    <s v="Machine Shop Started"/>
    <n v="3"/>
    <b v="1"/>
    <b v="0"/>
    <s v=""/>
    <b v="0"/>
    <b v="0"/>
    <b v="1"/>
    <s v=""/>
    <s v=""/>
    <s v=""/>
    <s v=""/>
    <s v=""/>
    <s v=""/>
    <s v=""/>
    <s v=""/>
    <d v="2018-10-19T00:00:00"/>
    <s v=""/>
    <m/>
    <s v="DIALED-22"/>
    <s v=""/>
    <s v="Regular"/>
    <n v="10"/>
    <s v="Mervet"/>
    <s v="A3L-DF"/>
    <m/>
    <s v=""/>
    <n v="3"/>
    <s v="High Priority"/>
    <s v=""/>
    <s v=""/>
    <b v="0"/>
    <m/>
    <m/>
    <b v="0"/>
    <b v="0"/>
    <n v="523.95000000000005"/>
    <s v="DIALED"/>
    <s v="Grid LED"/>
    <n v="0"/>
    <d v="2018-10-20T00:00:00"/>
    <n v="0"/>
    <x v="0"/>
    <d v="2018-10-21T00:00:00"/>
    <n v="1.5"/>
    <x v="1"/>
    <n v="0"/>
    <m/>
  </r>
  <r>
    <s v="73747-9"/>
    <d v="2018-10-24T00:00:00"/>
    <n v="73747"/>
    <s v="DIALED-22-3400-80-40-VL-W-UNV-DP-1-TG15"/>
    <n v="9"/>
    <n v="1"/>
    <s v="Machine Shop Started"/>
    <n v="12"/>
    <b v="1"/>
    <b v="0"/>
    <s v=""/>
    <b v="0"/>
    <b v="0"/>
    <b v="1"/>
    <s v=""/>
    <s v=""/>
    <s v=""/>
    <s v=""/>
    <s v=""/>
    <s v=""/>
    <s v=""/>
    <s v=""/>
    <d v="2018-10-19T00:00:00"/>
    <s v=""/>
    <m/>
    <s v="DIALED-22"/>
    <s v=""/>
    <s v="Regular"/>
    <n v="10"/>
    <s v="Mervet"/>
    <s v="A3L-TG15"/>
    <m/>
    <s v=""/>
    <n v="12"/>
    <s v="High Priority"/>
    <s v=""/>
    <s v=""/>
    <b v="0"/>
    <m/>
    <m/>
    <b v="0"/>
    <b v="0"/>
    <n v="2100"/>
    <s v="DIALED"/>
    <s v="Grid LED"/>
    <n v="0"/>
    <d v="2018-10-20T00:00:00"/>
    <n v="0"/>
    <x v="0"/>
    <d v="2018-10-21T00:00:00"/>
    <n v="6"/>
    <x v="1"/>
    <n v="0"/>
    <m/>
  </r>
  <r>
    <s v="73747-10"/>
    <d v="2018-10-24T00:00:00"/>
    <n v="73747"/>
    <s v="DIALED-24-4750-80-40-VL-W-UNV-DP-1-TG9"/>
    <n v="10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19T00:00:00"/>
    <s v=""/>
    <m/>
    <s v="DIALED-24"/>
    <s v=""/>
    <s v="Regular"/>
    <n v="10"/>
    <s v="Mervet"/>
    <s v="A2H-TG9"/>
    <m/>
    <s v=""/>
    <n v="6"/>
    <s v="High Priority"/>
    <s v=""/>
    <s v=""/>
    <b v="0"/>
    <m/>
    <m/>
    <b v="0"/>
    <b v="0"/>
    <n v="1680"/>
    <s v="DIALED"/>
    <s v="Grid LED"/>
    <n v="0"/>
    <d v="2018-10-20T00:00:00"/>
    <n v="7.1999999999999993"/>
    <x v="1"/>
    <d v="2018-10-21T00:00:00"/>
    <n v="3"/>
    <x v="1"/>
    <n v="0"/>
    <m/>
  </r>
  <r>
    <s v="73218-1"/>
    <d v="2018-10-24T00:00:00"/>
    <n v="73218"/>
    <s v="SCPLED-750-80-35-RG2-20' 9 5/32&quot;-W-UNV-DP-1-DS"/>
    <n v="1"/>
    <n v="1"/>
    <s v="Machine Shop Started"/>
    <n v="1"/>
    <b v="1"/>
    <b v="1"/>
    <s v=""/>
    <b v="1"/>
    <b v="1"/>
    <b v="1"/>
    <s v="Ready"/>
    <s v="Ready"/>
    <s v=""/>
    <s v=""/>
    <s v=""/>
    <s v=""/>
    <s v=""/>
    <s v=""/>
    <d v="2018-10-19T00:00:00"/>
    <s v="Picked - Complete"/>
    <m/>
    <s v="SKLPTP-20' 9 5/32&quot;"/>
    <s v="Wrong info. In SD"/>
    <s v="Regular"/>
    <n v="12"/>
    <s v="Philip"/>
    <s v="R6"/>
    <m/>
    <s v=""/>
    <n v="2"/>
    <s v="Regular"/>
    <s v=""/>
    <s v=""/>
    <b v="0"/>
    <m/>
    <m/>
    <b v="0"/>
    <b v="1"/>
    <n v="3261.48"/>
    <s v="SCPLED"/>
    <s v="recessed"/>
    <s v="Check for Kit"/>
    <d v="2018-10-20T00:00:00"/>
    <n v="0"/>
    <x v="0"/>
    <d v="2018-10-21T00:00:00"/>
    <n v="1"/>
    <x v="1"/>
    <n v="12.96"/>
    <m/>
  </r>
  <r>
    <s v="73865-6"/>
    <d v="2018-10-24T00:00:00"/>
    <n v="73865"/>
    <s v="DIALED-24-4500-80-35-VL-W-UNV-DP-1-TB9"/>
    <n v="6"/>
    <n v="1"/>
    <s v="Machine Shop Started"/>
    <n v="10"/>
    <b v="1"/>
    <b v="0"/>
    <s v=""/>
    <b v="0"/>
    <b v="0"/>
    <b v="0"/>
    <s v=""/>
    <s v=""/>
    <s v=""/>
    <s v=""/>
    <s v=""/>
    <s v=""/>
    <s v=""/>
    <s v=""/>
    <d v="2018-10-19T00:00:00"/>
    <s v=""/>
    <m/>
    <s v="DIALED-24"/>
    <s v=""/>
    <s v="Regular"/>
    <n v="10"/>
    <s v="Zahra"/>
    <s v="F1"/>
    <m/>
    <s v=""/>
    <n v="10"/>
    <s v="High Priority"/>
    <s v=""/>
    <s v=""/>
    <b v="0"/>
    <m/>
    <m/>
    <b v="0"/>
    <b v="0"/>
    <n v="3270"/>
    <s v="DIALED"/>
    <s v="Grid LED"/>
    <n v="0"/>
    <d v="2018-10-20T00:00:00"/>
    <n v="12"/>
    <x v="1"/>
    <d v="2018-10-21T00:00:00"/>
    <n v="5"/>
    <x v="1"/>
    <n v="0"/>
    <m/>
  </r>
  <r>
    <s v="73865-12"/>
    <d v="2018-10-24T00:00:00"/>
    <n v="73865"/>
    <s v="SP18303(1)-DIALED-24-4500-80-35-VL-W-UNV-DP-1-CA(36)"/>
    <n v="12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19T00:00:00"/>
    <s v=""/>
    <m/>
    <s v="DIALED-24"/>
    <s v="Missing info. In SD"/>
    <s v="Regular"/>
    <n v="10"/>
    <s v="Zahra"/>
    <s v="F1-SP"/>
    <m/>
    <s v=""/>
    <n v="0"/>
    <s v="High Priority"/>
    <s v=""/>
    <s v=""/>
    <b v="0"/>
    <m/>
    <m/>
    <b v="0"/>
    <b v="1"/>
    <n v="654"/>
    <s v="DIALED"/>
    <s v="Grid LED"/>
    <n v="0"/>
    <d v="2018-10-20T00:00:00"/>
    <n v="0"/>
    <x v="1"/>
    <d v="2018-10-21T00:00:00"/>
    <n v="0"/>
    <x v="1"/>
    <n v="-25.92"/>
    <m/>
  </r>
  <r>
    <s v="73566-32"/>
    <d v="2018-10-24T00:00:00"/>
    <n v="73566"/>
    <s v="BMPRLED-OPRI(100°)-750-80-35-RG3-26-W-UNV-DP-1-TG9-TS(2)"/>
    <n v="32"/>
    <n v="1"/>
    <s v="Machine Shop Started"/>
    <n v="1"/>
    <b v="1"/>
    <b v="0"/>
    <s v=""/>
    <b v="0"/>
    <b v="1"/>
    <b v="1"/>
    <s v=""/>
    <s v=""/>
    <s v=""/>
    <s v=""/>
    <s v=""/>
    <s v=""/>
    <s v=""/>
    <s v="ToDo"/>
    <d v="2018-10-19T00:00:00"/>
    <s v="Picked - Complete"/>
    <m/>
    <s v="B3PLED-26"/>
    <s v=""/>
    <s v="Regular"/>
    <n v="4"/>
    <s v="Gagandeep"/>
    <s v="F04-16'X10'-04-19T"/>
    <m/>
    <s v=""/>
    <n v="4"/>
    <s v="High Priority"/>
    <s v=""/>
    <s v=""/>
    <b v="0"/>
    <m/>
    <m/>
    <b v="0"/>
    <b v="0"/>
    <n v="1910"/>
    <s v="BMPRLED"/>
    <s v="recessed"/>
    <n v="0"/>
    <d v="2018-10-20T00:00:00"/>
    <n v="0"/>
    <x v="0"/>
    <d v="2018-10-21T00:00:00"/>
    <n v="2"/>
    <x v="1"/>
    <n v="38.880000000000003"/>
    <m/>
  </r>
  <r>
    <s v="73566-39"/>
    <d v="2018-10-24T00:00:00"/>
    <n v="73566"/>
    <s v="BMPRLED-750-80-35-RG3-8-W-UNV-DP-1-DS-TS(1)"/>
    <n v="39"/>
    <n v="1"/>
    <s v="Machine Shop Started"/>
    <n v="1"/>
    <b v="1"/>
    <b v="1"/>
    <s v="Done"/>
    <b v="1"/>
    <b v="1"/>
    <b v="1"/>
    <s v="Ready"/>
    <s v=""/>
    <s v=""/>
    <s v=""/>
    <s v=""/>
    <s v=""/>
    <s v="ToDo"/>
    <s v=""/>
    <d v="2018-10-19T00:00:00"/>
    <s v="Picked - Complete"/>
    <m/>
    <s v="B3PLED-8"/>
    <s v="Wrong part in BOM"/>
    <s v="Regular"/>
    <n v="4"/>
    <s v="Gagandeep"/>
    <s v="F04A-8'"/>
    <m/>
    <s v=""/>
    <n v="1"/>
    <s v="High Priority"/>
    <s v=""/>
    <s v=""/>
    <b v="0"/>
    <m/>
    <m/>
    <b v="0"/>
    <b v="1"/>
    <n v="555"/>
    <s v="BMPRLED"/>
    <s v="recessed"/>
    <n v="0"/>
    <d v="2018-10-20T00:00:00"/>
    <n v="0"/>
    <x v="0"/>
    <d v="2018-10-21T00:00:00"/>
    <n v="0.5"/>
    <x v="0"/>
    <n v="0"/>
    <m/>
  </r>
  <r>
    <s v="73838-1"/>
    <d v="2018-10-24T00:00:00"/>
    <n v="73838"/>
    <s v="PRWLED-600-90-40-S-2'-W-UNV-DP-1"/>
    <n v="1"/>
    <n v="1"/>
    <s v="Machine Shop Started"/>
    <n v="12"/>
    <b v="1"/>
    <b v="1"/>
    <s v="Done"/>
    <b v="1"/>
    <b v="1"/>
    <b v="1"/>
    <s v=""/>
    <s v="ToDo"/>
    <s v=""/>
    <s v=""/>
    <s v=""/>
    <s v=""/>
    <s v=""/>
    <s v=""/>
    <d v="2018-10-19T00:00:00"/>
    <s v="Picked - Complete"/>
    <m/>
    <s v="PRMLED-2'"/>
    <s v=""/>
    <s v="Regular"/>
    <n v="15"/>
    <s v="stanb"/>
    <s v="D"/>
    <m/>
    <s v=""/>
    <n v="12"/>
    <s v="Regular"/>
    <s v=""/>
    <s v=""/>
    <b v="0"/>
    <m/>
    <m/>
    <b v="0"/>
    <b v="0"/>
    <n v="3900"/>
    <s v="PRWLED"/>
    <s v="wall"/>
    <n v="0"/>
    <d v="2018-10-20T00:00:00"/>
    <n v="0"/>
    <x v="0"/>
    <d v="2018-10-21T00:00:00"/>
    <n v="6"/>
    <x v="0"/>
    <n v="0"/>
    <m/>
  </r>
  <r>
    <s v="73865-11"/>
    <d v="2018-10-24T00:00:00"/>
    <n v="73865"/>
    <s v="SKPE-#-SL 0/100-LIN-8-550-80-30-SO-W-UNV-DP-1-CA(36)"/>
    <n v="11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19T00:00:00"/>
    <s v="Picked - Complete"/>
    <m/>
    <s v="SKETCH-8"/>
    <s v=""/>
    <s v="Regular"/>
    <n v="1"/>
    <s v="Zahra"/>
    <s v="L1-P-8'"/>
    <m/>
    <s v=""/>
    <n v="2"/>
    <s v="High Priority"/>
    <s v=""/>
    <s v=""/>
    <b v="0"/>
    <m/>
    <m/>
    <b v="0"/>
    <b v="0"/>
    <n v="3480"/>
    <s v="SKPE"/>
    <s v="Pendant"/>
    <n v="0"/>
    <d v="2018-10-20T00:00:00"/>
    <n v="0"/>
    <x v="0"/>
    <d v="2018-10-21T00:00:00"/>
    <n v="1"/>
    <x v="0"/>
    <n v="0"/>
    <m/>
  </r>
  <r>
    <s v="73893-2"/>
    <d v="2018-10-24T00:00:00"/>
    <n v="73893"/>
    <s v="BBRLED-400-80-30-FL-4-W-UNV-DP-1-TB9"/>
    <n v="2"/>
    <n v="1"/>
    <s v="Machine Shop Started"/>
    <n v="8"/>
    <b v="1"/>
    <b v="0"/>
    <s v="Done"/>
    <b v="1"/>
    <b v="1"/>
    <b v="1"/>
    <s v="Ready"/>
    <s v="Ready"/>
    <s v=""/>
    <s v=""/>
    <s v=""/>
    <s v=""/>
    <s v="ToDo"/>
    <s v=""/>
    <d v="2018-10-19T00:00:00"/>
    <s v="Picked - Complete"/>
    <m/>
    <s v="B4LED-4"/>
    <s v=""/>
    <s v="Regular"/>
    <n v="4"/>
    <s v="George"/>
    <s v="F3-4'"/>
    <m/>
    <s v=""/>
    <n v="8"/>
    <s v="High Priority"/>
    <s v=""/>
    <s v=""/>
    <b v="0"/>
    <m/>
    <m/>
    <b v="0"/>
    <b v="0"/>
    <n v="2290.4960000000001"/>
    <s v="BBRLED"/>
    <s v="recessed"/>
    <n v="0"/>
    <d v="2018-10-20T00:00:00"/>
    <n v="0"/>
    <x v="0"/>
    <d v="2018-10-21T00:00:00"/>
    <n v="4"/>
    <x v="0"/>
    <n v="0"/>
    <m/>
  </r>
  <r>
    <s v="73893-1"/>
    <d v="2018-10-24T00:00:00"/>
    <n v="73893"/>
    <s v="BBRLEDPAT-OPR-90+90-400-80-30-SO-FL-40' 8&quot;-EX-W-UNV-DP-1-TB9"/>
    <n v="1"/>
    <n v="1"/>
    <s v="Machine Shop Started"/>
    <n v="2"/>
    <b v="1"/>
    <b v="0"/>
    <s v=""/>
    <b v="0"/>
    <b v="1"/>
    <b v="0"/>
    <s v="ToDo"/>
    <s v=""/>
    <s v=""/>
    <s v=""/>
    <s v=""/>
    <s v=""/>
    <s v="ToDo"/>
    <s v="ToDo"/>
    <d v="2018-10-19T00:00:00"/>
    <s v="Picked - Complete"/>
    <m/>
    <s v="B4LED-40' 8&quot;"/>
    <s v=""/>
    <s v="Regular"/>
    <n v="4"/>
    <s v="George"/>
    <s v="F3-40' 8&quot; - 2"/>
    <m/>
    <s v=""/>
    <n v="14"/>
    <s v="High Priority"/>
    <s v=""/>
    <s v=""/>
    <b v="0"/>
    <m/>
    <m/>
    <b v="0"/>
    <b v="0"/>
    <n v="7794.7520000000004"/>
    <s v="BBRLEDPAT"/>
    <s v="recessed"/>
    <s v="Pattern"/>
    <d v="2018-10-14T00:00:00"/>
    <n v="56"/>
    <x v="1"/>
    <d v="2018-10-22T00:00:00"/>
    <n v="67.48"/>
    <x v="1"/>
    <n v="155.52000000000001"/>
    <m/>
  </r>
  <r>
    <s v="73893-3"/>
    <d v="2018-10-24T00:00:00"/>
    <n v="73893"/>
    <s v="BBRLEDPAT-OPR-90+90-400-80-30-SO-FL-40' 8&quot;-EX-W-UNV-DP-1-TB9"/>
    <n v="3"/>
    <n v="1"/>
    <s v="Machine Shop Started"/>
    <n v="1"/>
    <b v="1"/>
    <b v="0"/>
    <s v=""/>
    <b v="0"/>
    <b v="1"/>
    <b v="0"/>
    <s v="ToDo"/>
    <s v=""/>
    <s v=""/>
    <s v=""/>
    <s v=""/>
    <s v=""/>
    <s v="ToDo"/>
    <s v="ToDo"/>
    <d v="2018-10-19T00:00:00"/>
    <s v="Picked - Complete"/>
    <m/>
    <s v="B4LED-40' 8&quot;"/>
    <s v=""/>
    <s v="Regular"/>
    <n v="4"/>
    <s v="George"/>
    <s v="F3-40' 8&quot; - 1"/>
    <m/>
    <s v=""/>
    <n v="7"/>
    <s v="High Priority"/>
    <s v=""/>
    <s v=""/>
    <b v="0"/>
    <m/>
    <m/>
    <b v="0"/>
    <b v="0"/>
    <n v="4219.7510000000002"/>
    <s v="BBRLEDPAT"/>
    <s v="recessed"/>
    <s v="Pattern"/>
    <d v="2018-10-14T00:00:00"/>
    <n v="28"/>
    <x v="1"/>
    <d v="2018-10-22T00:00:00"/>
    <n v="33.74"/>
    <x v="2"/>
    <n v="77.760000000000005"/>
    <m/>
  </r>
  <r>
    <s v="73909-11"/>
    <d v="2018-10-24T00:00:00"/>
    <n v="73909"/>
    <s v="BBRLED-750-80-35-FL-18-W-UNV-DP-2-TG9"/>
    <n v="11"/>
    <n v="1"/>
    <s v="Machine Shop Started"/>
    <n v="1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4LED-18"/>
    <s v=""/>
    <s v="Regular"/>
    <n v="12"/>
    <s v="George"/>
    <s v="R-A1-18' 2 CIRCUIT"/>
    <m/>
    <s v=""/>
    <n v="2"/>
    <s v="High Priority"/>
    <s v=""/>
    <s v=""/>
    <b v="0"/>
    <m/>
    <m/>
    <b v="0"/>
    <b v="0"/>
    <n v="864"/>
    <s v="BBRLED"/>
    <s v="recessed"/>
    <n v="0"/>
    <d v="2018-10-20T00:00:00"/>
    <n v="0"/>
    <x v="0"/>
    <d v="2018-10-21T00:00:00"/>
    <n v="1"/>
    <x v="0"/>
    <n v="12.96"/>
    <m/>
  </r>
  <r>
    <s v="73909-12"/>
    <d v="2018-10-24T00:00:00"/>
    <n v="73909"/>
    <s v="SP000-BBRLED-750-80-35-FL-18-W-UNV-DP-3-TG9"/>
    <n v="12"/>
    <n v="1"/>
    <s v="Machine Shop Started"/>
    <n v="4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4LED-18"/>
    <s v=""/>
    <s v="Regular"/>
    <n v="12"/>
    <s v="George"/>
    <s v="R-A1-18' 3 CIRCUIT"/>
    <m/>
    <s v=""/>
    <n v="12"/>
    <s v="High Priority"/>
    <s v=""/>
    <s v=""/>
    <b v="0"/>
    <m/>
    <m/>
    <b v="0"/>
    <b v="0"/>
    <n v="3456"/>
    <s v="BBRLED"/>
    <s v="recessed"/>
    <n v="0"/>
    <d v="2018-10-20T00:00:00"/>
    <n v="0"/>
    <x v="0"/>
    <d v="2018-10-21T00:00:00"/>
    <n v="6"/>
    <x v="0"/>
    <n v="103.68"/>
    <m/>
  </r>
  <r>
    <s v="73914-1"/>
    <d v="2018-10-24T00:00:00"/>
    <n v="73914"/>
    <s v="BRLEDPAT-OPI-90(6)-500-80-35-SO-FL-35' 10&quot;-EX-BLK-277-DP-1-D"/>
    <n v="1"/>
    <n v="1"/>
    <s v="Machine Shop Started"/>
    <n v="1"/>
    <b v="1"/>
    <b v="0"/>
    <s v=""/>
    <b v="0"/>
    <b v="1"/>
    <b v="0"/>
    <s v=""/>
    <s v="ToDo"/>
    <s v=""/>
    <s v=""/>
    <s v=""/>
    <s v=""/>
    <s v=""/>
    <s v="ToDo"/>
    <d v="2018-10-19T00:00:00"/>
    <s v="Picked - Complete"/>
    <m/>
    <s v="B2LED-35' 10&quot;"/>
    <s v=""/>
    <s v="Regular"/>
    <n v="7"/>
    <s v="George"/>
    <s v="ST03-35'10&quot; SQUARE"/>
    <m/>
    <s v=""/>
    <n v="8"/>
    <s v="Regular"/>
    <s v=""/>
    <s v=""/>
    <b v="0"/>
    <m/>
    <m/>
    <b v="0"/>
    <b v="0"/>
    <n v="3552"/>
    <s v="BRLEDPAT"/>
    <s v="recessed"/>
    <s v="Pattern"/>
    <d v="2018-10-14T00:00:00"/>
    <n v="32"/>
    <x v="1"/>
    <d v="2018-10-22T00:00:00"/>
    <n v="38.56"/>
    <x v="2"/>
    <n v="90.72"/>
    <m/>
  </r>
  <r>
    <s v="73914-2"/>
    <d v="2018-10-24T00:00:00"/>
    <n v="73914"/>
    <s v="BRLEDPAT-OPI-90(2)-500-80-35-SO-FL-33' 8&quot;-EX-BLK-277-DP-1-D"/>
    <n v="2"/>
    <n v="1"/>
    <s v="Machine Shop Started"/>
    <n v="1"/>
    <b v="1"/>
    <b v="0"/>
    <s v=""/>
    <b v="0"/>
    <b v="1"/>
    <b v="0"/>
    <s v=""/>
    <s v="ToDo"/>
    <s v=""/>
    <s v=""/>
    <s v=""/>
    <s v=""/>
    <s v=""/>
    <s v="ToDo"/>
    <d v="2018-10-19T00:00:00"/>
    <s v="Picked - Complete"/>
    <m/>
    <s v="B2LED-33' 8&quot;"/>
    <s v=""/>
    <s v="Regular"/>
    <n v="7"/>
    <s v="George"/>
    <s v="ST03-33' 8&quot; NORTH W"/>
    <m/>
    <s v=""/>
    <n v="5"/>
    <s v="Regular"/>
    <s v=""/>
    <s v=""/>
    <b v="0"/>
    <m/>
    <m/>
    <b v="0"/>
    <b v="0"/>
    <n v="2438"/>
    <s v="BRLEDPAT"/>
    <s v="recessed"/>
    <s v="Pattern"/>
    <d v="2018-10-14T00:00:00"/>
    <n v="20"/>
    <x v="1"/>
    <d v="2018-10-22T00:00:00"/>
    <n v="24.1"/>
    <x v="2"/>
    <n v="51.84"/>
    <m/>
  </r>
  <r>
    <s v="74171-1"/>
    <d v="2018-10-24T00:00:00"/>
    <n v="74171"/>
    <s v="BBPRLED-400-80-35-RG3-262&quot;-W-UNV-DP-1-DS-FW(6)"/>
    <n v="1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262&quot;"/>
    <s v=""/>
    <s v="Regular"/>
    <n v="12"/>
    <s v="Shivam"/>
    <s v="F14-262&quot;"/>
    <m/>
    <s v=""/>
    <n v="2"/>
    <s v="Regular"/>
    <s v=""/>
    <s v=""/>
    <b v="0"/>
    <m/>
    <m/>
    <b v="0"/>
    <b v="0"/>
    <n v="1528.33"/>
    <s v="BBPRLED"/>
    <s v="recessed"/>
    <n v="0"/>
    <d v="2018-10-20T00:00:00"/>
    <n v="0"/>
    <x v="0"/>
    <d v="2018-10-21T00:00:00"/>
    <n v="1"/>
    <x v="0"/>
    <n v="12.96"/>
    <m/>
  </r>
  <r>
    <s v="74171-2"/>
    <d v="2018-10-24T00:00:00"/>
    <n v="74171"/>
    <s v="BBPRLED-400-80-35-RG3-209 1/2&quot;-W-UNV-DP-1-DS-FW(6)"/>
    <n v="2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209 1/2&quot;"/>
    <s v=""/>
    <s v="Regular"/>
    <n v="12"/>
    <s v="Shivam"/>
    <s v="F14-209 1/2&quot;"/>
    <m/>
    <s v=""/>
    <n v="2"/>
    <s v="Regular"/>
    <s v=""/>
    <s v=""/>
    <b v="0"/>
    <m/>
    <m/>
    <b v="0"/>
    <b v="0"/>
    <n v="1222.08"/>
    <s v="BBPRLED"/>
    <s v="recessed"/>
    <n v="0"/>
    <d v="2018-10-20T00:00:00"/>
    <n v="0"/>
    <x v="0"/>
    <d v="2018-10-21T00:00:00"/>
    <n v="1"/>
    <x v="0"/>
    <n v="12.96"/>
    <m/>
  </r>
  <r>
    <s v="74171-3"/>
    <d v="2018-10-24T00:00:00"/>
    <n v="74171"/>
    <s v="BBPRLED-400-80-35-RG3-174&quot;-W-UNV-DP-1-DS-FW(6)"/>
    <n v="3"/>
    <n v="1"/>
    <s v="Machine Shop Started"/>
    <n v="2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74&quot;"/>
    <s v=""/>
    <s v="Regular"/>
    <n v="12"/>
    <s v="Shivam"/>
    <s v="F14-174&quot;"/>
    <m/>
    <s v=""/>
    <n v="4"/>
    <s v="Regular"/>
    <s v=""/>
    <s v=""/>
    <b v="0"/>
    <m/>
    <m/>
    <b v="0"/>
    <b v="0"/>
    <n v="2030"/>
    <s v="BBPRLED"/>
    <s v="recessed"/>
    <n v="0"/>
    <d v="2018-10-20T00:00:00"/>
    <n v="0"/>
    <x v="0"/>
    <d v="2018-10-21T00:00:00"/>
    <n v="2"/>
    <x v="0"/>
    <n v="25.92"/>
    <m/>
  </r>
  <r>
    <s v="74171-4"/>
    <d v="2018-10-24T00:00:00"/>
    <n v="74171"/>
    <s v="BBPRLED-400-80-35-RG3-141 3/4&quot;-W-UNV-DP-1-DS-FW(6)"/>
    <n v="4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41 3/4&quot;"/>
    <s v=""/>
    <s v="Regular"/>
    <n v="12"/>
    <s v="Shivam"/>
    <s v="F14-141 3/4&quot;"/>
    <m/>
    <s v=""/>
    <n v="1"/>
    <s v="Regular"/>
    <s v=""/>
    <s v=""/>
    <b v="0"/>
    <m/>
    <m/>
    <b v="0"/>
    <b v="0"/>
    <n v="826"/>
    <s v="BBPRLED"/>
    <s v="recessed"/>
    <n v="0"/>
    <d v="2018-10-20T00:00:00"/>
    <n v="0"/>
    <x v="0"/>
    <d v="2018-10-21T00:00:00"/>
    <n v="0.5"/>
    <x v="0"/>
    <n v="0"/>
    <m/>
  </r>
  <r>
    <s v="74171-5"/>
    <d v="2018-10-24T00:00:00"/>
    <n v="74171"/>
    <s v="BBPRLED-400-80-35-RG3-83&quot;-W-UNV-DP-1-DS-FW(6)"/>
    <n v="5"/>
    <n v="1"/>
    <s v="Machine Shop Started"/>
    <n v="2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83&quot;"/>
    <s v=""/>
    <s v="Regular"/>
    <n v="12"/>
    <s v="Shivam"/>
    <s v="F14-83&quot;"/>
    <m/>
    <s v=""/>
    <n v="2"/>
    <s v="Regular"/>
    <s v=""/>
    <s v=""/>
    <b v="0"/>
    <m/>
    <m/>
    <b v="0"/>
    <b v="0"/>
    <n v="968.32"/>
    <s v="BBPRLED"/>
    <s v="recessed"/>
    <n v="0"/>
    <d v="2018-10-20T00:00:00"/>
    <n v="0"/>
    <x v="0"/>
    <d v="2018-10-21T00:00:00"/>
    <n v="1"/>
    <x v="0"/>
    <n v="0"/>
    <m/>
  </r>
  <r>
    <s v="74171-6"/>
    <d v="2018-10-24T00:00:00"/>
    <n v="74171"/>
    <s v="BBPRLED-400-80-35-RG3-35 1/2&quot;-W-UNV-DP-1-DS-FW(6)"/>
    <n v="6"/>
    <n v="1"/>
    <s v="Machine Shop Started"/>
    <n v="1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4PLED-35 1/2&quot;"/>
    <s v=""/>
    <s v="Regular"/>
    <n v="12"/>
    <s v="Shivam"/>
    <s v="F14-35 1/2&quot;"/>
    <m/>
    <s v=""/>
    <n v="1"/>
    <s v="Regular"/>
    <s v=""/>
    <s v=""/>
    <b v="0"/>
    <m/>
    <m/>
    <b v="0"/>
    <b v="0"/>
    <n v="207.83"/>
    <s v="BBPRLED"/>
    <s v="recessed"/>
    <n v="0"/>
    <d v="2018-10-20T00:00:00"/>
    <n v="0"/>
    <x v="0"/>
    <d v="2018-10-21T00:00:00"/>
    <n v="0.5"/>
    <x v="0"/>
    <n v="0"/>
    <m/>
  </r>
  <r>
    <s v="74383-1"/>
    <d v="2018-10-24T00:00:00"/>
    <n v="74383"/>
    <s v="DIALED-22-3000-90-30-VL-W-UNV-DP-1-ST"/>
    <n v="1"/>
    <n v="1"/>
    <s v="Machine Shop Started"/>
    <n v="8"/>
    <b v="1"/>
    <b v="0"/>
    <s v=""/>
    <b v="0"/>
    <b v="0"/>
    <b v="0"/>
    <s v=""/>
    <s v=""/>
    <s v=""/>
    <s v=""/>
    <s v=""/>
    <s v=""/>
    <s v=""/>
    <s v=""/>
    <d v="2018-10-19T00:00:00"/>
    <s v=""/>
    <m/>
    <s v="DIALED-22"/>
    <s v=""/>
    <s v="Regular"/>
    <n v="10"/>
    <s v="Shivam"/>
    <s v="FH-2X2"/>
    <m/>
    <s v=""/>
    <n v="8"/>
    <s v="Regular"/>
    <s v=""/>
    <s v=""/>
    <b v="0"/>
    <m/>
    <m/>
    <b v="0"/>
    <b v="0"/>
    <n v="2400"/>
    <s v="DIALED"/>
    <s v="Grid LED"/>
    <n v="0"/>
    <d v="2018-10-20T00:00:00"/>
    <n v="9.6"/>
    <x v="1"/>
    <d v="2018-10-21T00:00:00"/>
    <n v="4"/>
    <x v="1"/>
    <n v="0"/>
    <m/>
  </r>
  <r>
    <s v="74171-7"/>
    <d v="2018-10-24T00:00:00"/>
    <n v="74171"/>
    <s v="BBPRLED-400-80-35-RG3-166&quot;-W-UNV-DP-1-ST-FW(6)"/>
    <n v="7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66&quot;"/>
    <s v=""/>
    <s v="Regular"/>
    <n v="12"/>
    <s v="Shivam"/>
    <s v="F14B-166&quot;"/>
    <m/>
    <s v=""/>
    <n v="2"/>
    <s v="Regular"/>
    <s v=""/>
    <s v=""/>
    <b v="0"/>
    <m/>
    <m/>
    <b v="0"/>
    <b v="0"/>
    <n v="968.33"/>
    <s v="BBPRLED"/>
    <s v="recessed"/>
    <n v="0"/>
    <d v="2018-10-20T00:00:00"/>
    <n v="0"/>
    <x v="0"/>
    <d v="2018-10-21T00:00:00"/>
    <n v="1"/>
    <x v="0"/>
    <n v="12.96"/>
    <m/>
  </r>
  <r>
    <s v="74171-8"/>
    <d v="2018-10-24T00:00:00"/>
    <n v="74171"/>
    <s v="BBPRLED-400-80-35-RG3-130&quot;-W-UNV-DP-1-ST-FW(6)"/>
    <n v="8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30&quot;"/>
    <s v=""/>
    <s v="Regular"/>
    <n v="12"/>
    <s v="Shivam"/>
    <s v="F14B-130&quot;"/>
    <m/>
    <s v=""/>
    <n v="1"/>
    <s v="Regular"/>
    <s v=""/>
    <s v=""/>
    <b v="0"/>
    <m/>
    <m/>
    <b v="0"/>
    <b v="0"/>
    <n v="764.16"/>
    <s v="BBPRLED"/>
    <s v="recessed"/>
    <n v="0"/>
    <d v="2018-10-20T00:00:00"/>
    <n v="0"/>
    <x v="0"/>
    <d v="2018-10-21T00:00:00"/>
    <n v="0.5"/>
    <x v="0"/>
    <n v="0"/>
    <m/>
  </r>
  <r>
    <s v="74171-9"/>
    <d v="2018-10-24T00:00:00"/>
    <n v="74171"/>
    <s v="BBPRLED-400-80-35-RG3-124&quot;-W-UNV-DP-1-ST-FW(6)"/>
    <n v="9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24&quot;"/>
    <s v=""/>
    <s v="Regular"/>
    <n v="12"/>
    <s v="Shivam"/>
    <s v="F14B-124&quot;"/>
    <m/>
    <s v=""/>
    <n v="1"/>
    <s v="Regular"/>
    <s v=""/>
    <s v=""/>
    <b v="0"/>
    <m/>
    <m/>
    <b v="0"/>
    <b v="0"/>
    <n v="758.33"/>
    <s v="BBPRLED"/>
    <s v="recessed"/>
    <n v="0"/>
    <d v="2018-10-20T00:00:00"/>
    <n v="0"/>
    <x v="0"/>
    <d v="2018-10-21T00:00:00"/>
    <n v="0.5"/>
    <x v="0"/>
    <n v="0"/>
    <m/>
  </r>
  <r>
    <s v="74171-10"/>
    <d v="2018-10-24T00:00:00"/>
    <n v="74171"/>
    <s v="BBPRLED-400-80-35-RG3-131&quot;-W-UNV-DP-1-ST-FW(6)"/>
    <n v="10"/>
    <n v="1"/>
    <s v="Machine Shop Started"/>
    <n v="1"/>
    <b v="1"/>
    <b v="0"/>
    <s v="Done"/>
    <b v="0"/>
    <b v="1"/>
    <b v="1"/>
    <s v="Ready"/>
    <s v=""/>
    <s v=""/>
    <s v=""/>
    <s v=""/>
    <s v=""/>
    <s v="ToDo"/>
    <s v=""/>
    <d v="2018-10-19T00:00:00"/>
    <s v="Picked - Complete"/>
    <m/>
    <s v="B4PLED-131&quot;"/>
    <s v=""/>
    <s v="Regular"/>
    <n v="12"/>
    <s v="Shivam"/>
    <s v="F14B-131&quot;"/>
    <m/>
    <s v=""/>
    <n v="1"/>
    <s v="Regular"/>
    <s v=""/>
    <s v=""/>
    <b v="0"/>
    <m/>
    <m/>
    <b v="0"/>
    <b v="0"/>
    <n v="723.33"/>
    <s v="BBPRLED"/>
    <s v="recessed"/>
    <n v="0"/>
    <d v="2018-10-20T00:00:00"/>
    <n v="0"/>
    <x v="0"/>
    <d v="2018-10-21T00:00:00"/>
    <n v="0.5"/>
    <x v="0"/>
    <n v="0"/>
    <m/>
  </r>
  <r>
    <s v="74223-1"/>
    <d v="2018-10-24T00:00:00"/>
    <n v="74223"/>
    <s v="BMSPAT-ASO-90(4)-S-16-EX4-T8-1-W-347-E-1-SC"/>
    <n v="1"/>
    <n v="1"/>
    <s v="Machine Shop Started"/>
    <n v="1"/>
    <b v="1"/>
    <b v="0"/>
    <s v=""/>
    <b v="0"/>
    <b v="1"/>
    <b v="0"/>
    <s v=""/>
    <s v=""/>
    <s v=""/>
    <s v=""/>
    <s v=""/>
    <s v=""/>
    <s v=""/>
    <s v=""/>
    <d v="2018-10-19T00:00:00"/>
    <s v="Picked - Complete"/>
    <m/>
    <s v="BEAM3-16"/>
    <s v="Missing parts in BOM"/>
    <s v="Regular"/>
    <n v="12"/>
    <s v="Sacha"/>
    <s v="L1"/>
    <m/>
    <s v=""/>
    <n v="5"/>
    <s v="Priority"/>
    <s v=""/>
    <s v=""/>
    <b v="0"/>
    <m/>
    <m/>
    <b v="0"/>
    <b v="0"/>
    <n v="3032.53"/>
    <s v="BMSPAT"/>
    <s v="surface"/>
    <s v="Pattern"/>
    <d v="2018-10-14T00:00:00"/>
    <n v="20"/>
    <x v="1"/>
    <d v="2018-10-22T00:00:00"/>
    <n v="24.1"/>
    <x v="2"/>
    <n v="51.84"/>
    <m/>
  </r>
  <r>
    <s v="74295-1"/>
    <d v="2018-10-24T00:00:00"/>
    <n v="74295"/>
    <s v="SKPE-10005-SL 0/100-CIR-AL188.5&quot;-800-80-40-SO-AP-UNV-D-1-CA(36)"/>
    <n v="1"/>
    <n v="1"/>
    <s v="Machine Shop Started"/>
    <n v="1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SKETCH-AL188.5&quot;"/>
    <s v=""/>
    <s v="Regular"/>
    <n v="1"/>
    <s v="Shivam"/>
    <s v="K1-188.5&quot;"/>
    <m/>
    <s v=""/>
    <n v="4"/>
    <s v="Regular"/>
    <s v=""/>
    <s v=""/>
    <b v="0"/>
    <m/>
    <m/>
    <b v="0"/>
    <b v="0"/>
    <n v="3600"/>
    <s v="SKPE"/>
    <s v="Pendant"/>
    <n v="0"/>
    <d v="2018-10-20T00:00:00"/>
    <n v="0"/>
    <x v="0"/>
    <d v="2018-10-21T00:00:00"/>
    <n v="2"/>
    <x v="0"/>
    <n v="38.880000000000003"/>
    <m/>
  </r>
  <r>
    <s v="74295-2"/>
    <d v="2018-10-24T00:00:00"/>
    <n v="74295"/>
    <s v="SKPE-10008-SL 0/100-CIR-AL282.75&quot;-800-80-40-SO-AP-UNV-D-1-CA(36)"/>
    <n v="2"/>
    <n v="1"/>
    <s v="Machine Shop Started"/>
    <n v="1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SKETCH-AL282.75&quot;"/>
    <s v=""/>
    <s v="Regular"/>
    <n v="1"/>
    <s v="Shivam"/>
    <s v="K2-282.75&quot;"/>
    <m/>
    <s v=""/>
    <n v="4"/>
    <s v="Regular"/>
    <s v=""/>
    <s v=""/>
    <b v="0"/>
    <m/>
    <m/>
    <b v="0"/>
    <b v="0"/>
    <n v="5400"/>
    <s v="SKPE"/>
    <s v="Pendant"/>
    <n v="0"/>
    <d v="2018-10-20T00:00:00"/>
    <n v="0"/>
    <x v="0"/>
    <d v="2018-10-21T00:00:00"/>
    <n v="2"/>
    <x v="0"/>
    <n v="38.880000000000003"/>
    <m/>
  </r>
  <r>
    <s v="74295-3"/>
    <d v="2018-10-24T00:00:00"/>
    <n v="74295"/>
    <s v="SKPE-10013-SL 0/100-CIR-AL471.25&quot;-800-80-40-SO-AP-UNV-D-1-CA(36)"/>
    <n v="3"/>
    <n v="1"/>
    <s v="Machine Shop Started"/>
    <n v="1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SKETCH-AL471.25&quot;"/>
    <s v=""/>
    <s v="Regular"/>
    <n v="1"/>
    <s v="Shivam"/>
    <s v="K3-471.25&quot;"/>
    <m/>
    <s v=""/>
    <n v="8"/>
    <s v="Regular"/>
    <s v=""/>
    <s v=""/>
    <b v="0"/>
    <m/>
    <m/>
    <b v="0"/>
    <b v="0"/>
    <n v="9000"/>
    <s v="SKPE"/>
    <s v="Pendant"/>
    <n v="0"/>
    <d v="2018-10-20T00:00:00"/>
    <n v="0"/>
    <x v="0"/>
    <d v="2018-10-21T00:00:00"/>
    <n v="4"/>
    <x v="0"/>
    <n v="90.72"/>
    <m/>
  </r>
  <r>
    <s v="74647-2"/>
    <d v="2018-10-24T00:00:00"/>
    <n v="74647"/>
    <s v="DIALED-24-5000-80-30-VL-W-UNV-DP-1-TG15"/>
    <n v="2"/>
    <n v="1"/>
    <s v="Machine Shop Started"/>
    <n v="13"/>
    <b v="1"/>
    <b v="0"/>
    <s v=""/>
    <b v="0"/>
    <b v="0"/>
    <b v="0"/>
    <s v=""/>
    <s v=""/>
    <s v=""/>
    <s v=""/>
    <s v=""/>
    <s v=""/>
    <s v=""/>
    <s v=""/>
    <d v="2018-10-19T00:00:00"/>
    <s v=""/>
    <m/>
    <s v="DIALED-24"/>
    <s v=""/>
    <s v="Regular"/>
    <n v="10"/>
    <s v="George"/>
    <s v="L11B"/>
    <m/>
    <s v=""/>
    <n v="13"/>
    <s v="Regular"/>
    <s v=""/>
    <s v=""/>
    <b v="0"/>
    <m/>
    <m/>
    <b v="0"/>
    <b v="0"/>
    <n v="4030"/>
    <s v="DIALED"/>
    <s v="Grid LED"/>
    <n v="0"/>
    <d v="2018-10-20T00:00:00"/>
    <n v="15.6"/>
    <x v="1"/>
    <d v="2018-10-21T00:00:00"/>
    <n v="6.5"/>
    <x v="1"/>
    <n v="0"/>
    <m/>
  </r>
  <r>
    <s v="74647-3"/>
    <d v="2018-10-24T00:00:00"/>
    <n v="74647"/>
    <s v="DIALED-24-5000-80-30-VL-W-UNV-DP-1-TG15-B1(BSL310LP)"/>
    <n v="3"/>
    <n v="1"/>
    <s v="Machine Shop Started"/>
    <n v="3"/>
    <b v="1"/>
    <b v="0"/>
    <s v=""/>
    <b v="0"/>
    <b v="0"/>
    <b v="0"/>
    <s v=""/>
    <s v=""/>
    <s v=""/>
    <s v=""/>
    <s v=""/>
    <s v=""/>
    <s v=""/>
    <s v=""/>
    <d v="2018-10-19T00:00:00"/>
    <s v=""/>
    <m/>
    <s v="DIALED-24"/>
    <s v=""/>
    <s v="Regular"/>
    <n v="10"/>
    <s v="George"/>
    <s v="L11BE"/>
    <m/>
    <s v=""/>
    <n v="3"/>
    <s v="Regular"/>
    <s v=""/>
    <s v=""/>
    <b v="0"/>
    <m/>
    <m/>
    <b v="0"/>
    <b v="0"/>
    <n v="1470"/>
    <s v="DIALED"/>
    <s v="Grid LED"/>
    <n v="0"/>
    <d v="2018-10-20T00:00:00"/>
    <n v="3.5999999999999996"/>
    <x v="1"/>
    <d v="2018-10-21T00:00:00"/>
    <n v="1.5"/>
    <x v="1"/>
    <n v="0"/>
    <m/>
  </r>
  <r>
    <s v="74383-2"/>
    <d v="2018-10-24T00:00:00"/>
    <n v="74383"/>
    <s v="BMRLED-750-90-30-FL-6'-W-UNV-DP-1-ST"/>
    <n v="2"/>
    <n v="1"/>
    <s v="Machine Shop Started"/>
    <n v="2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B3LED-6'"/>
    <s v=""/>
    <s v="Regular"/>
    <n v="10"/>
    <s v="Shivam"/>
    <s v="FL-6'"/>
    <m/>
    <s v=""/>
    <n v="2"/>
    <s v="Regular"/>
    <s v=""/>
    <s v=""/>
    <b v="0"/>
    <m/>
    <m/>
    <b v="0"/>
    <b v="0"/>
    <n v="1080"/>
    <s v="BMRLED"/>
    <s v="recessed"/>
    <n v="0"/>
    <d v="2018-10-20T00:00:00"/>
    <n v="0"/>
    <x v="0"/>
    <d v="2018-10-21T00:00:00"/>
    <n v="1"/>
    <x v="0"/>
    <n v="0"/>
    <m/>
  </r>
  <r>
    <s v="74383-3"/>
    <d v="2018-10-24T00:00:00"/>
    <n v="74383"/>
    <s v="BMRLED-750-90-30-FL-8'-W-UNV-DP-1-ST"/>
    <n v="3"/>
    <n v="1"/>
    <s v="Machine Shop Started"/>
    <n v="3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B3LED-8'"/>
    <s v=""/>
    <s v="Regular"/>
    <n v="10"/>
    <s v="Shivam"/>
    <s v="FL-8'"/>
    <m/>
    <s v=""/>
    <n v="3"/>
    <s v="Regular"/>
    <s v=""/>
    <s v=""/>
    <b v="0"/>
    <m/>
    <m/>
    <b v="0"/>
    <b v="0"/>
    <n v="2160"/>
    <s v="BMRLED"/>
    <s v="recessed"/>
    <n v="0"/>
    <d v="2018-10-20T00:00:00"/>
    <n v="0"/>
    <x v="0"/>
    <d v="2018-10-21T00:00:00"/>
    <n v="1.5"/>
    <x v="0"/>
    <n v="0"/>
    <m/>
  </r>
  <r>
    <s v="74916-1"/>
    <d v="2018-10-24T00:00:00"/>
    <n v="74916"/>
    <s v="SKSLED-22-1200-80-40-GL-FL-UNV-DP-1-TB9-B1(BSL310LP)"/>
    <n v="1"/>
    <n v="1"/>
    <s v="Machine Shop Started"/>
    <n v="3"/>
    <b v="1"/>
    <b v="0"/>
    <s v=""/>
    <b v="0"/>
    <b v="0"/>
    <b v="0"/>
    <s v=""/>
    <s v=""/>
    <s v=""/>
    <s v=""/>
    <s v=""/>
    <s v=""/>
    <s v=""/>
    <s v=""/>
    <d v="2018-10-19T00:00:00"/>
    <s v=""/>
    <m/>
    <s v="SKSLED-22"/>
    <s v=""/>
    <s v="Regular"/>
    <n v="10"/>
    <s v="George"/>
    <s v="R1E"/>
    <m/>
    <s v=""/>
    <n v="3"/>
    <s v="Regular"/>
    <s v=""/>
    <s v=""/>
    <b v="0"/>
    <m/>
    <m/>
    <b v="0"/>
    <b v="0"/>
    <n v="1417.5"/>
    <s v="SKSLED"/>
    <s v="Grid LED"/>
    <n v="0"/>
    <d v="2018-10-20T00:00:00"/>
    <n v="3.5999999999999996"/>
    <x v="1"/>
    <d v="2018-10-21T00:00:00"/>
    <n v="1.5"/>
    <x v="1"/>
    <n v="0"/>
    <m/>
  </r>
  <r>
    <s v="74383-4"/>
    <d v="2018-10-24T00:00:00"/>
    <n v="74383"/>
    <s v="BMRLED-750-90-30-FL-10'-W-UNV-DP-1-ST"/>
    <n v="4"/>
    <n v="1"/>
    <s v="Machine Shop Started"/>
    <n v="14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B3LED-10'"/>
    <s v=""/>
    <s v="Regular"/>
    <n v="10"/>
    <s v="Shivam"/>
    <s v="FL-10'"/>
    <m/>
    <s v=""/>
    <n v="14"/>
    <s v="Regular"/>
    <s v=""/>
    <s v=""/>
    <b v="0"/>
    <m/>
    <m/>
    <b v="0"/>
    <b v="0"/>
    <n v="12600"/>
    <s v="BMRLED"/>
    <s v="recessed"/>
    <n v="0"/>
    <d v="2018-10-20T00:00:00"/>
    <n v="0"/>
    <x v="0"/>
    <d v="2018-10-21T00:00:00"/>
    <n v="7"/>
    <x v="0"/>
    <n v="0"/>
    <m/>
  </r>
  <r>
    <s v="74402-1"/>
    <d v="2018-10-24T00:00:00"/>
    <n v="74402"/>
    <s v="ARSLED-500-80-35-S-4-W-120-DP-1-SB9"/>
    <n v="1"/>
    <n v="1"/>
    <s v="Machine Shop Started"/>
    <n v="10"/>
    <b v="1"/>
    <b v="1"/>
    <s v="Done"/>
    <b v="1"/>
    <b v="1"/>
    <b v="1"/>
    <s v=""/>
    <s v="ToDo"/>
    <s v=""/>
    <s v=""/>
    <s v=""/>
    <s v=""/>
    <s v=""/>
    <s v=""/>
    <d v="2018-10-19T00:00:00"/>
    <s v="Picked - Complete"/>
    <m/>
    <s v="AIRLED-4"/>
    <s v=""/>
    <s v="Regular"/>
    <n v="15"/>
    <s v="George"/>
    <s v="B"/>
    <m/>
    <s v=""/>
    <n v="10"/>
    <s v="Priority"/>
    <s v=""/>
    <s v=""/>
    <b v="0"/>
    <m/>
    <m/>
    <b v="0"/>
    <b v="0"/>
    <n v="4600"/>
    <s v="ARSLED"/>
    <s v="surface"/>
    <n v="0"/>
    <d v="2018-10-20T00:00:00"/>
    <n v="0"/>
    <x v="0"/>
    <d v="2018-10-21T00:00:00"/>
    <n v="5"/>
    <x v="0"/>
    <n v="0"/>
    <m/>
  </r>
  <r>
    <s v="74515-1"/>
    <d v="2018-10-24T00:00:00"/>
    <n v="74515"/>
    <s v="SCR-500-90-30-FL-5' 4 5/8&quot;-W-UNV-DP-1-ST-FW(6)-C(PERIMETER WW [MEASURED WALL TO WALL])"/>
    <n v="1"/>
    <n v="1"/>
    <s v="Machine Shop Started"/>
    <n v="1"/>
    <b v="1"/>
    <b v="1"/>
    <s v="Done"/>
    <b v="1"/>
    <b v="1"/>
    <b v="1"/>
    <s v="ToDo"/>
    <s v="Ready"/>
    <s v=""/>
    <s v=""/>
    <s v=""/>
    <s v=""/>
    <s v=""/>
    <s v=""/>
    <d v="2018-10-19T00:00:00"/>
    <s v="Picked - Complete"/>
    <m/>
    <s v="SCULPT-5' 4 5/8&quot;"/>
    <s v=""/>
    <s v="Regular"/>
    <n v="12"/>
    <s v="Shivam"/>
    <s v="BD-5' 4 5/8&quot;-DL20W"/>
    <m/>
    <s v=""/>
    <n v="1"/>
    <s v="High Priority"/>
    <s v=""/>
    <s v=""/>
    <b v="0"/>
    <m/>
    <m/>
    <b v="0"/>
    <b v="0"/>
    <n v="262"/>
    <s v="SCR"/>
    <s v="recessed"/>
    <s v="Check for Kit"/>
    <d v="2018-10-20T00:00:00"/>
    <n v="0"/>
    <x v="0"/>
    <d v="2018-10-21T00:00:00"/>
    <n v="0.5"/>
    <x v="0"/>
    <n v="0"/>
    <m/>
  </r>
  <r>
    <s v="75062-4"/>
    <d v="2018-10-24T00:00:00"/>
    <n v="75062"/>
    <s v="AULED-24-4500-90-35-SO-W-UNV-DP-1-TG9-DS(1)"/>
    <n v="4"/>
    <n v="1"/>
    <s v="Machine Shop Started"/>
    <n v="10"/>
    <b v="1"/>
    <b v="0"/>
    <s v=""/>
    <b v="0"/>
    <b v="0"/>
    <b v="0"/>
    <s v=""/>
    <s v=""/>
    <s v=""/>
    <s v=""/>
    <s v=""/>
    <s v=""/>
    <s v=""/>
    <s v=""/>
    <d v="2018-10-19T00:00:00"/>
    <s v=""/>
    <m/>
    <s v="AULED-24"/>
    <s v=""/>
    <s v="Regular"/>
    <n v="10"/>
    <s v="Philip"/>
    <s v="FR1-DS-TAD"/>
    <m/>
    <s v=""/>
    <n v="10"/>
    <s v="High Priority"/>
    <s v=""/>
    <s v=""/>
    <b v="0"/>
    <m/>
    <m/>
    <b v="0"/>
    <b v="0"/>
    <n v="3420"/>
    <s v="AULED"/>
    <s v="Grid"/>
    <n v="0"/>
    <d v="2018-10-20T00:00:00"/>
    <n v="12"/>
    <x v="1"/>
    <d v="2018-10-21T00:00:00"/>
    <n v="5"/>
    <x v="1"/>
    <n v="0"/>
    <m/>
  </r>
  <r>
    <s v="75062-8"/>
    <d v="2018-10-24T00:00:00"/>
    <n v="75062"/>
    <s v="AULED-24-4500-90-35-SO-W-UNV-DP-1-TG9-DS(1)"/>
    <n v="8"/>
    <n v="1"/>
    <s v="Machine Shop Started"/>
    <n v="4"/>
    <b v="1"/>
    <b v="0"/>
    <s v=""/>
    <b v="0"/>
    <b v="0"/>
    <b v="0"/>
    <s v=""/>
    <s v=""/>
    <s v=""/>
    <s v=""/>
    <s v=""/>
    <s v=""/>
    <s v=""/>
    <s v=""/>
    <d v="2018-10-19T00:00:00"/>
    <s v=""/>
    <m/>
    <s v="AULED-24"/>
    <s v=""/>
    <s v="Regular"/>
    <n v="10"/>
    <s v="Philip"/>
    <s v="FR1-DS-GAL"/>
    <m/>
    <s v=""/>
    <n v="4"/>
    <s v="High Priority"/>
    <s v=""/>
    <s v=""/>
    <b v="0"/>
    <m/>
    <m/>
    <b v="0"/>
    <b v="0"/>
    <n v="1368"/>
    <s v="AULED"/>
    <s v="Grid"/>
    <n v="0"/>
    <d v="2018-10-20T00:00:00"/>
    <n v="4.8"/>
    <x v="1"/>
    <d v="2018-10-21T00:00:00"/>
    <n v="2"/>
    <x v="1"/>
    <n v="0"/>
    <m/>
  </r>
  <r>
    <s v="75142-1"/>
    <d v="2018-10-24T00:00:00"/>
    <n v="75142"/>
    <s v="WALED-22-4000-80-30-VL-W-UNV-DP-1-TB15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19T00:00:00"/>
    <s v=""/>
    <m/>
    <s v="WALED-22"/>
    <s v=""/>
    <s v="Regular"/>
    <n v="10"/>
    <s v="Philip"/>
    <s v="R5"/>
    <m/>
    <s v=""/>
    <n v="1"/>
    <s v="Regular"/>
    <s v=""/>
    <s v=""/>
    <b v="0"/>
    <m/>
    <m/>
    <b v="0"/>
    <b v="0"/>
    <n v="190"/>
    <s v="WALED"/>
    <s v="Grid LED"/>
    <n v="0"/>
    <d v="2018-10-20T00:00:00"/>
    <n v="1.2"/>
    <x v="1"/>
    <d v="2018-10-21T00:00:00"/>
    <n v="0.5"/>
    <x v="1"/>
    <n v="0"/>
    <m/>
  </r>
  <r>
    <s v="75142-2"/>
    <d v="2018-10-24T00:00:00"/>
    <n v="75142"/>
    <s v="WALED-22-4000-80-30-VL-W-UNV-DP-1-TB15-B1(BSL10LST)"/>
    <n v="2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19T00:00:00"/>
    <s v=""/>
    <m/>
    <s v="WALED-22"/>
    <s v=""/>
    <s v="Regular"/>
    <n v="10"/>
    <s v="Philip"/>
    <s v="R5 EM"/>
    <m/>
    <s v=""/>
    <n v="1"/>
    <s v="Regular"/>
    <s v=""/>
    <s v=""/>
    <b v="0"/>
    <m/>
    <m/>
    <b v="0"/>
    <b v="0"/>
    <n v="370"/>
    <s v="WALED"/>
    <s v="Grid LED"/>
    <n v="0"/>
    <d v="2018-10-20T00:00:00"/>
    <n v="1.2"/>
    <x v="1"/>
    <d v="2018-10-21T00:00:00"/>
    <n v="0.5"/>
    <x v="1"/>
    <n v="0"/>
    <m/>
  </r>
  <r>
    <s v="74515-2"/>
    <d v="2018-10-24T00:00:00"/>
    <n v="74515"/>
    <s v="ARLED-750-80-30-S-4'-W-UNV-DP-1-CA(120)-B1(BSL310LP)"/>
    <n v="2"/>
    <n v="1"/>
    <s v="Machine Shop Started"/>
    <n v="1"/>
    <b v="1"/>
    <b v="1"/>
    <s v="Done"/>
    <b v="1"/>
    <b v="1"/>
    <b v="1"/>
    <s v=""/>
    <s v="ToDo"/>
    <s v=""/>
    <s v=""/>
    <s v=""/>
    <s v=""/>
    <s v=""/>
    <s v=""/>
    <d v="2018-10-19T00:00:00"/>
    <s v="Picked - Complete"/>
    <m/>
    <s v="AIRLED-4'"/>
    <s v=""/>
    <s v="Regular"/>
    <n v="12"/>
    <s v="Shivam"/>
    <s v="CI-4' DC EM-DL21W"/>
    <m/>
    <s v=""/>
    <n v="1"/>
    <s v="High Priority"/>
    <s v=""/>
    <s v=""/>
    <b v="0"/>
    <m/>
    <m/>
    <b v="0"/>
    <b v="0"/>
    <n v="440"/>
    <s v="ARLED"/>
    <s v="Pendant"/>
    <n v="0"/>
    <d v="2018-10-20T00:00:00"/>
    <n v="0"/>
    <x v="0"/>
    <d v="2018-10-21T00:00:00"/>
    <n v="0.5"/>
    <x v="0"/>
    <n v="0"/>
    <m/>
  </r>
  <r>
    <s v="74534-1"/>
    <d v="2018-10-24T00:00:00"/>
    <n v="74534"/>
    <s v="ZERLED-750-80-35-MSO-4-W-UNV-DP-1-TB9-C(CORD, PLUG &amp; DIMMER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19T00:00:00"/>
    <s v="Picked - Complete"/>
    <m/>
    <s v="ZEN-4"/>
    <s v=""/>
    <s v="Mockup/Samples"/>
    <n v="4"/>
    <s v="Christina"/>
    <s v="A"/>
    <m/>
    <s v=""/>
    <n v="1"/>
    <s v="Regular"/>
    <s v=""/>
    <s v=""/>
    <b v="0"/>
    <m/>
    <m/>
    <b v="0"/>
    <b v="0"/>
    <n v="360"/>
    <s v="ZERLED"/>
    <s v="recessed"/>
    <n v="0"/>
    <d v="2018-10-20T00:00:00"/>
    <n v="1.2"/>
    <x v="2"/>
    <d v="2018-10-21T00:00:00"/>
    <n v="0.5"/>
    <x v="1"/>
    <n v="0"/>
    <m/>
  </r>
  <r>
    <s v="74617-4"/>
    <d v="2018-10-24T00:00:00"/>
    <n v="74617"/>
    <s v="SP18355(1)-SLLED-SL 55/45-1500-90-30-VL-4'-W-UNV-DP-1-CT9(48)"/>
    <n v="4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19T00:00:00"/>
    <s v=""/>
    <m/>
    <s v="SLMLED-VL"/>
    <s v=""/>
    <s v="Regular"/>
    <n v="0"/>
    <s v="Philip"/>
    <s v="LP4"/>
    <m/>
    <s v=""/>
    <n v="6"/>
    <s v="Regular"/>
    <s v=""/>
    <s v=""/>
    <b v="0"/>
    <m/>
    <m/>
    <b v="0"/>
    <b v="0"/>
    <n v="1320"/>
    <s v="SLLED"/>
    <s v="Pendant"/>
    <n v="0"/>
    <d v="2018-10-20T00:00:00"/>
    <n v="7.1999999999999993"/>
    <x v="1"/>
    <d v="2018-10-21T00:00:00"/>
    <n v="3"/>
    <x v="1"/>
    <n v="0"/>
    <m/>
  </r>
  <r>
    <s v="74793-1"/>
    <d v="2018-10-24T00:00:00"/>
    <n v="74793"/>
    <s v="BBWDILED-640-400-80-35-SO-4'-W-277-DP-1-B1(BSL310LP)"/>
    <n v="1"/>
    <n v="1"/>
    <s v="Machine Shop Started"/>
    <n v="2"/>
    <b v="1"/>
    <b v="1"/>
    <s v="Done"/>
    <b v="1"/>
    <b v="1"/>
    <b v="1"/>
    <s v=""/>
    <s v=""/>
    <s v=""/>
    <s v=""/>
    <s v="ToDo"/>
    <s v=""/>
    <s v=""/>
    <s v=""/>
    <d v="2018-10-19T00:00:00"/>
    <s v="Picked - Complete"/>
    <m/>
    <s v="B4LED-4'"/>
    <s v=""/>
    <s v="Regular"/>
    <n v="12"/>
    <s v="stanb"/>
    <s v="W1EM-4"/>
    <m/>
    <s v=""/>
    <n v="2"/>
    <s v="Regular"/>
    <s v=""/>
    <s v=""/>
    <b v="0"/>
    <m/>
    <m/>
    <b v="0"/>
    <b v="0"/>
    <n v="1610"/>
    <s v="BBWDILED"/>
    <s v="wall"/>
    <n v="0"/>
    <d v="2018-10-20T00:00:00"/>
    <n v="0"/>
    <x v="0"/>
    <d v="2018-10-21T00:00:00"/>
    <n v="1"/>
    <x v="0"/>
    <n v="0"/>
    <m/>
  </r>
  <r>
    <s v="74855-1"/>
    <d v="2018-10-24T00:00:00"/>
    <n v="74855"/>
    <s v="BBWDLED-750-80-35-SO-8-W-UNV-DP-1"/>
    <n v="1"/>
    <n v="1"/>
    <s v="Machine Shop Started"/>
    <n v="2"/>
    <b v="1"/>
    <b v="1"/>
    <s v="Done"/>
    <b v="1"/>
    <b v="1"/>
    <b v="1"/>
    <s v=""/>
    <s v=""/>
    <s v=""/>
    <s v=""/>
    <s v="ToDo"/>
    <s v=""/>
    <s v=""/>
    <s v=""/>
    <d v="2018-10-19T00:00:00"/>
    <s v="Picked - Complete"/>
    <m/>
    <s v="B4LED-8"/>
    <s v=""/>
    <s v="Regular"/>
    <n v="12"/>
    <s v="George"/>
    <s v="100A-8'"/>
    <m/>
    <s v=""/>
    <n v="2"/>
    <s v="Regular"/>
    <s v=""/>
    <s v=""/>
    <b v="0"/>
    <m/>
    <m/>
    <b v="0"/>
    <b v="0"/>
    <n v="1296"/>
    <s v="BBWDLED"/>
    <s v="wall"/>
    <n v="0"/>
    <d v="2018-10-20T00:00:00"/>
    <n v="0"/>
    <x v="0"/>
    <d v="2018-10-21T00:00:00"/>
    <n v="1"/>
    <x v="0"/>
    <n v="0"/>
    <m/>
  </r>
  <r>
    <s v="74945-1"/>
    <d v="2018-10-24T00:00:00"/>
    <n v="74945"/>
    <s v="WBRLED-500-80-35-S-48&quot;-AP-120-DP-1-D-EF-EN(1)-C(ENLIGHTED SU-5S-LRW-CL)"/>
    <n v="1"/>
    <n v="1"/>
    <s v="Machine Shop Started"/>
    <n v="4"/>
    <b v="1"/>
    <b v="1"/>
    <s v=""/>
    <b v="1"/>
    <b v="1"/>
    <b v="1"/>
    <s v=""/>
    <s v=""/>
    <s v=""/>
    <s v=""/>
    <s v=""/>
    <s v=""/>
    <s v=""/>
    <s v=""/>
    <d v="2018-10-19T00:00:00"/>
    <s v="Picked - Complete"/>
    <m/>
    <s v="WB4LED-WBRLED"/>
    <s v=""/>
    <s v="Replacement"/>
    <n v="7"/>
    <s v="Anil"/>
    <s v="K4' @ 48&quot; LONG"/>
    <m/>
    <s v=""/>
    <n v="4"/>
    <s v="Regular"/>
    <s v=""/>
    <s v=""/>
    <b v="0"/>
    <m/>
    <m/>
    <b v="0"/>
    <b v="0"/>
    <n v="1880"/>
    <s v="WBRLED"/>
    <s v="recessed"/>
    <n v="0"/>
    <d v="2018-10-20T00:00:00"/>
    <n v="0"/>
    <x v="0"/>
    <d v="2018-10-21T00:00:00"/>
    <n v="2"/>
    <x v="1"/>
    <n v="0"/>
    <m/>
  </r>
  <r>
    <s v="74945-2"/>
    <d v="2018-10-24T00:00:00"/>
    <n v="74945"/>
    <s v="WBRLED-500-80-35-S-48&quot;-AP-120-DP-1-D-B1(BSL10LST)-EF-EN(1)-C(ENLIGHTED SU-5S-LRW-CL)"/>
    <n v="2"/>
    <n v="1"/>
    <s v="Machine Shop Started"/>
    <n v="4"/>
    <b v="1"/>
    <b v="1"/>
    <s v=""/>
    <b v="1"/>
    <b v="1"/>
    <b v="1"/>
    <s v=""/>
    <s v=""/>
    <s v=""/>
    <s v=""/>
    <s v=""/>
    <s v=""/>
    <s v=""/>
    <s v=""/>
    <d v="2018-10-19T00:00:00"/>
    <s v="Picked - Complete"/>
    <m/>
    <s v="WB4LED-WBRLED"/>
    <s v=""/>
    <s v="Replacement"/>
    <n v="7"/>
    <s v="Anil"/>
    <s v="K1 @ 48&quot; LONG"/>
    <m/>
    <s v=""/>
    <n v="4"/>
    <s v="Regular"/>
    <s v=""/>
    <s v=""/>
    <b v="0"/>
    <m/>
    <m/>
    <b v="0"/>
    <b v="0"/>
    <n v="1880"/>
    <s v="WBRLED"/>
    <s v="recessed"/>
    <n v="0"/>
    <d v="2018-10-20T00:00:00"/>
    <n v="0"/>
    <x v="0"/>
    <d v="2018-10-21T00:00:00"/>
    <n v="2"/>
    <x v="1"/>
    <n v="0"/>
    <m/>
  </r>
  <r>
    <s v="75569-1"/>
    <d v="2018-10-24T00:00:00"/>
    <n v="75569"/>
    <s v="DAYCLED-22-2500-80-27-SO-W-UNV-DP-1-TB15"/>
    <n v="1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19T00:00:00"/>
    <s v=""/>
    <m/>
    <s v="DAYCLED-22"/>
    <s v=""/>
    <s v="Regular"/>
    <n v="10"/>
    <s v="Mervet"/>
    <s v="A"/>
    <m/>
    <s v=""/>
    <n v="2"/>
    <s v="Regular"/>
    <s v=""/>
    <s v=""/>
    <b v="0"/>
    <m/>
    <m/>
    <b v="0"/>
    <b v="0"/>
    <n v="430"/>
    <s v="DAYCLED"/>
    <s v="Grid LED"/>
    <n v="0"/>
    <d v="2018-10-20T00:00:00"/>
    <n v="2.4"/>
    <x v="1"/>
    <d v="2018-10-21T00:00:00"/>
    <n v="1"/>
    <x v="1"/>
    <n v="0"/>
    <m/>
  </r>
  <r>
    <s v="74945-3"/>
    <d v="2018-10-24T00:00:00"/>
    <n v="74945"/>
    <s v="WBRLED-500-80-35-S-38&quot;-AP-120-DP-1-D-EF-EN(1)-C(ENLIGHTED SU-5S-LRW-CL)"/>
    <n v="3"/>
    <n v="1"/>
    <s v="Machine Shop Started"/>
    <n v="4"/>
    <b v="1"/>
    <b v="1"/>
    <s v=""/>
    <b v="1"/>
    <b v="1"/>
    <b v="1"/>
    <s v=""/>
    <s v=""/>
    <s v=""/>
    <s v=""/>
    <s v=""/>
    <s v=""/>
    <s v=""/>
    <s v=""/>
    <d v="2018-10-19T00:00:00"/>
    <s v="Picked - Complete"/>
    <m/>
    <s v="WB4LED-WBRLED"/>
    <s v=""/>
    <s v="Replacement"/>
    <n v="7"/>
    <s v="Anil"/>
    <s v="K3' @ 38&quot; LONG"/>
    <m/>
    <s v=""/>
    <n v="4"/>
    <s v="Regular"/>
    <s v=""/>
    <s v=""/>
    <b v="0"/>
    <m/>
    <m/>
    <b v="0"/>
    <b v="0"/>
    <n v="1640"/>
    <s v="WBRLED"/>
    <s v="recessed"/>
    <n v="0"/>
    <d v="2018-10-20T00:00:00"/>
    <n v="0"/>
    <x v="0"/>
    <d v="2018-10-21T00:00:00"/>
    <n v="2"/>
    <x v="1"/>
    <n v="0"/>
    <m/>
  </r>
  <r>
    <s v="75221-1"/>
    <d v="2018-10-24T00:00:00"/>
    <n v="75221"/>
    <s v="B6RVLED-400-80-30-SO-9-W-277-DP-1-DS-F+EF"/>
    <n v="1"/>
    <n v="1"/>
    <s v="Machine Shop Started"/>
    <n v="7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6LED-9"/>
    <s v=""/>
    <s v="Regular"/>
    <n v="12"/>
    <s v="Jatin"/>
    <s v="W1"/>
    <m/>
    <s v=""/>
    <n v="7"/>
    <s v="Regular"/>
    <s v=""/>
    <s v=""/>
    <b v="0"/>
    <m/>
    <m/>
    <b v="0"/>
    <b v="0"/>
    <n v="4205.25"/>
    <s v="B6RVLED"/>
    <s v="recessed"/>
    <n v="0"/>
    <d v="2018-10-20T00:00:00"/>
    <n v="0"/>
    <x v="0"/>
    <d v="2018-10-21T00:00:00"/>
    <n v="3.5"/>
    <x v="0"/>
    <n v="0"/>
    <m/>
  </r>
  <r>
    <s v="75252-1"/>
    <d v="2018-10-24T00:00:00"/>
    <n v="75252"/>
    <s v="BRLED-500-80-35-FL-2-BLK-UNV-DP-1-D"/>
    <n v="1"/>
    <n v="1"/>
    <s v="Machine Shop Started"/>
    <n v="1"/>
    <b v="1"/>
    <b v="0"/>
    <s v="Done"/>
    <b v="0"/>
    <b v="1"/>
    <b v="1"/>
    <s v=""/>
    <s v=""/>
    <s v=""/>
    <s v=""/>
    <s v=""/>
    <s v=""/>
    <s v=""/>
    <s v=""/>
    <d v="2018-10-19T00:00:00"/>
    <s v="Picked - Complete"/>
    <m/>
    <s v="B2LED-2"/>
    <s v=""/>
    <s v="Regular"/>
    <n v="12"/>
    <s v="JessicaP"/>
    <s v="Q-2 ADD"/>
    <m/>
    <s v=""/>
    <n v="1"/>
    <s v="Regular"/>
    <s v=""/>
    <s v=""/>
    <b v="0"/>
    <m/>
    <m/>
    <b v="0"/>
    <b v="0"/>
    <n v="260"/>
    <s v="BRLED"/>
    <s v="recessed"/>
    <n v="0"/>
    <d v="2018-10-20T00:00:00"/>
    <n v="0"/>
    <x v="0"/>
    <d v="2018-10-21T00:00:00"/>
    <n v="0.5"/>
    <x v="0"/>
    <n v="0"/>
    <m/>
  </r>
  <r>
    <s v="75301-1"/>
    <d v="2018-10-24T00:00:00"/>
    <n v="75301"/>
    <s v="BBRLED-750-80-35-FL-6-W-UNV-DP-1-ST"/>
    <n v="1"/>
    <n v="1"/>
    <s v="Machine Shop Started"/>
    <n v="3"/>
    <b v="1"/>
    <b v="0"/>
    <s v="Done"/>
    <b v="1"/>
    <b v="1"/>
    <b v="1"/>
    <s v="Ready"/>
    <s v=""/>
    <s v=""/>
    <s v=""/>
    <s v=""/>
    <s v=""/>
    <s v="ToDo"/>
    <s v=""/>
    <d v="2018-10-19T00:00:00"/>
    <s v="Picked - Complete"/>
    <m/>
    <s v="B4LED-6"/>
    <s v=""/>
    <s v="Regular"/>
    <n v="7"/>
    <s v="Shivam"/>
    <s v="B(ACT)-6'-0&quot; - 38TH FL"/>
    <m/>
    <s v=""/>
    <n v="3"/>
    <s v="High Priority"/>
    <s v=""/>
    <s v=""/>
    <b v="0"/>
    <m/>
    <m/>
    <b v="0"/>
    <b v="0"/>
    <n v="1080"/>
    <s v="BBRLED"/>
    <s v="recessed"/>
    <n v="0"/>
    <d v="2018-10-20T00:00:00"/>
    <n v="0"/>
    <x v="0"/>
    <d v="2018-10-21T00:00:00"/>
    <n v="1.5"/>
    <x v="0"/>
    <n v="0"/>
    <m/>
  </r>
  <r>
    <s v="75301-2"/>
    <d v="2018-10-24T00:00:00"/>
    <n v="75301"/>
    <s v="BBRLED-750-80-35-FL-8-W-UNV-DP-1-ST"/>
    <n v="2"/>
    <n v="1"/>
    <s v="Machine Shop Started"/>
    <n v="4"/>
    <b v="1"/>
    <b v="0"/>
    <s v="Done"/>
    <b v="1"/>
    <b v="1"/>
    <b v="1"/>
    <s v="Ready"/>
    <s v=""/>
    <s v=""/>
    <s v=""/>
    <s v=""/>
    <s v=""/>
    <s v="ToDo"/>
    <s v=""/>
    <d v="2018-10-19T00:00:00"/>
    <s v="Picked - Complete"/>
    <m/>
    <s v="B4LED-8"/>
    <s v=""/>
    <s v="Regular"/>
    <n v="7"/>
    <s v="Shivam"/>
    <s v="B(ACT)-8'-0&quot; - 38TH FL"/>
    <m/>
    <s v=""/>
    <n v="4"/>
    <s v="High Priority"/>
    <s v=""/>
    <s v=""/>
    <b v="0"/>
    <m/>
    <m/>
    <b v="0"/>
    <b v="0"/>
    <n v="1440"/>
    <s v="BBRLED"/>
    <s v="recessed"/>
    <n v="0"/>
    <d v="2018-10-20T00:00:00"/>
    <n v="0"/>
    <x v="0"/>
    <d v="2018-10-21T00:00:00"/>
    <n v="2"/>
    <x v="0"/>
    <n v="0"/>
    <m/>
  </r>
  <r>
    <s v="75326-1"/>
    <d v="2018-10-24T00:00:00"/>
    <n v="75326"/>
    <s v="ARSLED-1000-80-35-S-4-AP-UNV-D-1-S-C(CORD, PLUG &amp; DIMMER)"/>
    <n v="1"/>
    <n v="1"/>
    <s v="Machine Shop Started"/>
    <n v="1"/>
    <b v="1"/>
    <b v="1"/>
    <s v="Done"/>
    <b v="1"/>
    <b v="1"/>
    <b v="1"/>
    <s v=""/>
    <s v="ToDo"/>
    <s v=""/>
    <s v=""/>
    <s v=""/>
    <s v=""/>
    <s v=""/>
    <s v=""/>
    <d v="2018-10-19T00:00:00"/>
    <s v="Picked - Complete"/>
    <m/>
    <s v="AIRLED-4"/>
    <s v=""/>
    <s v="Mockup/Samples"/>
    <n v="12"/>
    <s v="stanb"/>
    <s v="A"/>
    <m/>
    <s v=""/>
    <n v="1"/>
    <s v="Regular"/>
    <s v=""/>
    <s v=""/>
    <b v="0"/>
    <m/>
    <m/>
    <b v="0"/>
    <b v="0"/>
    <n v="200"/>
    <s v="ARSLED"/>
    <s v="surface"/>
    <n v="0"/>
    <d v="2018-10-20T00:00:00"/>
    <n v="0"/>
    <x v="0"/>
    <d v="2018-10-21T00:00:00"/>
    <n v="0.5"/>
    <x v="0"/>
    <n v="0"/>
    <m/>
  </r>
  <r>
    <s v="75553-1"/>
    <d v="2018-10-24T00:00:00"/>
    <n v="75553"/>
    <s v="BBRLED-1000-80-30-FL-4-W-120-DP-1-DF"/>
    <n v="1"/>
    <n v="1"/>
    <s v="Machine Shop Started"/>
    <n v="13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4LED-4"/>
    <s v=""/>
    <s v="Regular"/>
    <n v="15"/>
    <s v="Sacha"/>
    <s v="A"/>
    <m/>
    <s v=""/>
    <n v="13"/>
    <s v="Regular"/>
    <s v=""/>
    <s v=""/>
    <b v="0"/>
    <m/>
    <m/>
    <b v="0"/>
    <b v="0"/>
    <n v="4680"/>
    <s v="BBRLED"/>
    <s v="recessed"/>
    <n v="0"/>
    <d v="2018-10-20T00:00:00"/>
    <n v="0"/>
    <x v="0"/>
    <d v="2018-10-21T00:00:00"/>
    <n v="6.5"/>
    <x v="0"/>
    <n v="0"/>
    <m/>
  </r>
  <r>
    <s v="75553-2"/>
    <d v="2018-10-24T00:00:00"/>
    <n v="75553"/>
    <s v="BBRLED-1000-80-30-FL-8-W-120-DP-1-DF"/>
    <n v="2"/>
    <n v="1"/>
    <s v="Machine Shop Started"/>
    <n v="7"/>
    <b v="1"/>
    <b v="0"/>
    <s v="Done"/>
    <b v="0"/>
    <b v="1"/>
    <b v="1"/>
    <s v="Ready"/>
    <s v=""/>
    <s v=""/>
    <s v=""/>
    <s v=""/>
    <s v=""/>
    <s v=""/>
    <s v=""/>
    <d v="2018-10-19T00:00:00"/>
    <s v="Picked - Complete"/>
    <m/>
    <s v="B4LED-8"/>
    <s v=""/>
    <s v="Regular"/>
    <n v="15"/>
    <s v="Sacha"/>
    <s v="B"/>
    <m/>
    <s v=""/>
    <n v="7"/>
    <s v="Regular"/>
    <s v=""/>
    <s v=""/>
    <b v="0"/>
    <m/>
    <m/>
    <b v="0"/>
    <b v="0"/>
    <n v="5040"/>
    <s v="BBRLED"/>
    <s v="recessed"/>
    <n v="0"/>
    <d v="2018-10-20T00:00:00"/>
    <n v="0"/>
    <x v="0"/>
    <d v="2018-10-21T00:00:00"/>
    <n v="3.5"/>
    <x v="0"/>
    <n v="0"/>
    <m/>
  </r>
  <r>
    <s v="75627-1"/>
    <d v="2018-10-24T00:00:00"/>
    <n v="75627"/>
    <s v="SP17432(2)-BBRLED-750-80-35-FL-4-W-UNV-DP-1-TB9"/>
    <n v="1"/>
    <n v="1"/>
    <s v="Machine Shop Started"/>
    <n v="1"/>
    <b v="1"/>
    <b v="0"/>
    <s v=""/>
    <b v="0"/>
    <b v="0"/>
    <b v="0"/>
    <s v="ToDo"/>
    <s v=""/>
    <s v=""/>
    <s v=""/>
    <s v=""/>
    <s v=""/>
    <s v=""/>
    <s v=""/>
    <d v="2018-10-19T00:00:00"/>
    <s v="Picked - Complete"/>
    <m/>
    <s v="B4LED-4"/>
    <s v=""/>
    <s v="Mockup/Samples"/>
    <n v="12"/>
    <s v="Gagandeep"/>
    <s v="A-4'"/>
    <m/>
    <s v=""/>
    <n v="1"/>
    <s v="High Priority"/>
    <s v=""/>
    <s v=""/>
    <b v="0"/>
    <m/>
    <m/>
    <b v="0"/>
    <b v="0"/>
    <n v="200"/>
    <s v="BBRLED"/>
    <s v="recessed"/>
    <n v="0"/>
    <d v="2018-10-20T00:00:00"/>
    <n v="1.2"/>
    <x v="2"/>
    <d v="2018-10-21T00:00:00"/>
    <n v="0.5"/>
    <x v="1"/>
    <n v="0"/>
    <m/>
  </r>
  <r>
    <s v="70451-1"/>
    <d v="2018-10-25T00:00:00"/>
    <n v="70451"/>
    <s v="BBPRLED-750-80-35-FL-8-W-UNV-DP-1-TB9"/>
    <n v="1"/>
    <n v="1"/>
    <s v="Machine Shop Started"/>
    <n v="3"/>
    <b v="1"/>
    <b v="0"/>
    <s v="Done"/>
    <b v="0"/>
    <b v="0"/>
    <b v="0"/>
    <s v="ToDo"/>
    <s v=""/>
    <s v=""/>
    <s v=""/>
    <s v=""/>
    <s v=""/>
    <s v="ToDo"/>
    <s v=""/>
    <d v="2018-10-22T00:00:00"/>
    <s v="Picked - Complete"/>
    <m/>
    <s v="B4PLED-8"/>
    <s v=""/>
    <s v="Regular"/>
    <n v="12"/>
    <s v="George"/>
    <s v="C1-8"/>
    <m/>
    <s v=""/>
    <n v="3"/>
    <s v="Regular"/>
    <s v=""/>
    <s v=""/>
    <b v="0"/>
    <m/>
    <m/>
    <b v="0"/>
    <b v="0"/>
    <n v="2659.3560000000002"/>
    <s v="BBPRLED"/>
    <s v="recessed"/>
    <n v="0"/>
    <d v="2018-10-21T00:00:00"/>
    <n v="3.5999999999999996"/>
    <x v="2"/>
    <d v="2018-10-22T00:00:00"/>
    <n v="1.5"/>
    <x v="0"/>
    <n v="0"/>
    <m/>
  </r>
  <r>
    <s v="70451-2"/>
    <d v="2018-10-25T00:00:00"/>
    <n v="70451"/>
    <s v="BBPRLED-750-80-35-FL-10-W-UNV-DP-1-TB9"/>
    <n v="2"/>
    <n v="1"/>
    <s v="Machine Shop Started"/>
    <n v="2"/>
    <b v="1"/>
    <b v="0"/>
    <s v="Done"/>
    <b v="0"/>
    <b v="0"/>
    <b v="0"/>
    <s v="ToDo"/>
    <s v=""/>
    <s v=""/>
    <s v=""/>
    <s v=""/>
    <s v=""/>
    <s v="ToDo"/>
    <s v=""/>
    <d v="2018-10-22T00:00:00"/>
    <s v="Picked - Complete"/>
    <m/>
    <s v="B4PLED-10"/>
    <s v=""/>
    <s v="Regular"/>
    <n v="12"/>
    <s v="George"/>
    <s v="C1-10"/>
    <m/>
    <s v=""/>
    <n v="2"/>
    <s v="Regular"/>
    <s v=""/>
    <s v=""/>
    <b v="0"/>
    <m/>
    <m/>
    <b v="0"/>
    <b v="0"/>
    <n v="2474.194"/>
    <s v="BBPRLED"/>
    <s v="recessed"/>
    <n v="0"/>
    <d v="2018-10-21T00:00:00"/>
    <n v="2.4"/>
    <x v="2"/>
    <d v="2018-10-22T00:00:00"/>
    <n v="1"/>
    <x v="0"/>
    <n v="0"/>
    <m/>
  </r>
  <r>
    <s v="70451-3"/>
    <d v="2018-10-25T00:00:00"/>
    <n v="70451"/>
    <s v="BBPRLED-750-80-35-FL-13-W-UNV-DP-1-TB9"/>
    <n v="3"/>
    <n v="1"/>
    <s v="Machine Shop Started"/>
    <n v="2"/>
    <b v="1"/>
    <b v="0"/>
    <s v="Done"/>
    <b v="0"/>
    <b v="0"/>
    <b v="0"/>
    <s v="ToDo"/>
    <s v=""/>
    <s v=""/>
    <s v=""/>
    <s v=""/>
    <s v=""/>
    <s v="ToDo"/>
    <s v=""/>
    <d v="2018-10-22T00:00:00"/>
    <s v="Picked - Complete"/>
    <m/>
    <s v="B4PLED-13"/>
    <s v=""/>
    <s v="Regular"/>
    <n v="12"/>
    <s v="George"/>
    <s v="C1-13"/>
    <m/>
    <s v=""/>
    <n v="4"/>
    <s v="Regular"/>
    <s v=""/>
    <s v=""/>
    <b v="0"/>
    <m/>
    <m/>
    <b v="0"/>
    <b v="0"/>
    <n v="3216.4520000000002"/>
    <s v="BBPRLED"/>
    <s v="recessed"/>
    <n v="0"/>
    <d v="2018-10-21T00:00:00"/>
    <n v="4.8"/>
    <x v="2"/>
    <d v="2018-10-22T00:00:00"/>
    <n v="2"/>
    <x v="0"/>
    <n v="25.92"/>
    <m/>
  </r>
  <r>
    <s v="71819-1"/>
    <d v="2018-10-25T00:00:00"/>
    <n v="71819"/>
    <s v="SKPE-10005-SL 60/40-CIR-AL(15' 8 1/2&quot;)-1500-80-35-SO-BLK-UNV-D-1-CA(96)+SM"/>
    <n v="1"/>
    <n v="1"/>
    <s v="Machine Shop Started"/>
    <n v="4"/>
    <b v="1"/>
    <b v="0"/>
    <s v="Done"/>
    <b v="0"/>
    <b v="1"/>
    <b v="0"/>
    <s v=""/>
    <s v=""/>
    <s v=""/>
    <s v=""/>
    <s v=""/>
    <s v=""/>
    <s v=""/>
    <s v=""/>
    <d v="2018-10-22T00:00:00"/>
    <s v="Picked - Complete"/>
    <m/>
    <s v="SKETCH-AL(15' 8 1/2&quot;)"/>
    <s v=""/>
    <s v="Regular"/>
    <n v="1"/>
    <s v="Sacha"/>
    <s v="DEL 1"/>
    <m/>
    <s v=""/>
    <n v="16"/>
    <s v="Regular"/>
    <s v=""/>
    <s v=""/>
    <b v="0"/>
    <m/>
    <m/>
    <b v="0"/>
    <b v="0"/>
    <n v="16080"/>
    <s v="SKPE"/>
    <s v="Pendant"/>
    <n v="0"/>
    <d v="2018-10-21T00:00:00"/>
    <n v="19.2"/>
    <x v="2"/>
    <d v="2018-10-22T00:00:00"/>
    <n v="8"/>
    <x v="0"/>
    <n v="155.52000000000001"/>
    <m/>
  </r>
  <r>
    <s v="71819-3"/>
    <d v="2018-10-25T00:00:00"/>
    <n v="71819"/>
    <s v="PRWLED-600-80-35-S-4-W-120-BI-1-OS(1)-C(FS-205 V2)"/>
    <n v="3"/>
    <n v="1"/>
    <s v="Machine Shop Started"/>
    <n v="5"/>
    <b v="1"/>
    <b v="0"/>
    <s v=""/>
    <b v="0"/>
    <b v="1"/>
    <b v="0"/>
    <s v=""/>
    <s v="ToDo"/>
    <s v=""/>
    <s v=""/>
    <s v="ToDo"/>
    <s v=""/>
    <s v=""/>
    <s v=""/>
    <d v="2018-10-22T00:00:00"/>
    <s v="Picked - Complete"/>
    <m/>
    <s v="PRMLED-4"/>
    <s v=""/>
    <s v="Regular"/>
    <n v="1"/>
    <s v="Sacha"/>
    <s v="DEL 3"/>
    <m/>
    <s v=""/>
    <n v="5"/>
    <s v="Regular"/>
    <s v="ToDo"/>
    <s v=""/>
    <b v="0"/>
    <m/>
    <m/>
    <b v="0"/>
    <b v="0"/>
    <n v="2700"/>
    <s v="PRWLED"/>
    <s v="wall"/>
    <n v="0"/>
    <d v="2018-10-21T00:00:00"/>
    <n v="6"/>
    <x v="2"/>
    <d v="2018-10-22T00:00:00"/>
    <n v="2.5"/>
    <x v="2"/>
    <n v="0"/>
    <m/>
  </r>
  <r>
    <s v="71819-4"/>
    <d v="2018-10-25T00:00:00"/>
    <n v="71819"/>
    <s v="STD-ML-600-80-35-4-BLK-UNV-MD-1-CA(24)-RC"/>
    <n v="4"/>
    <n v="1"/>
    <s v="Machine Shop Started"/>
    <n v="8"/>
    <b v="1"/>
    <b v="0"/>
    <s v=""/>
    <b v="0"/>
    <b v="1"/>
    <b v="0"/>
    <s v=""/>
    <s v="ToDo"/>
    <s v=""/>
    <s v=""/>
    <s v=""/>
    <s v=""/>
    <s v=""/>
    <s v=""/>
    <d v="2018-10-22T00:00:00"/>
    <s v="Picked - Complete"/>
    <m/>
    <s v="STENCL-4"/>
    <s v=""/>
    <s v="Regular"/>
    <n v="1"/>
    <s v="Sacha"/>
    <s v="DEL 6"/>
    <m/>
    <s v=""/>
    <n v="8"/>
    <s v="Regular"/>
    <s v="ToDo"/>
    <s v=""/>
    <b v="0"/>
    <m/>
    <m/>
    <b v="0"/>
    <b v="0"/>
    <n v="2720"/>
    <s v="STD"/>
    <s v="Pendant"/>
    <s v="Pattern"/>
    <d v="2018-10-15T00:00:00"/>
    <n v="32"/>
    <x v="1"/>
    <d v="2018-10-23T00:00:00"/>
    <n v="38.56"/>
    <x v="2"/>
    <n v="0"/>
    <m/>
  </r>
  <r>
    <s v="72543-2"/>
    <d v="2018-10-25T00:00:00"/>
    <n v="72543"/>
    <s v="BDLED-750-80-30-SO-8-DMLED(2)-AP-120-DP-1+M-CA(144)"/>
    <n v="2"/>
    <n v="1"/>
    <s v="Machine Shop Started"/>
    <n v="5"/>
    <b v="1"/>
    <b v="1"/>
    <s v="Done"/>
    <b v="1"/>
    <b v="1"/>
    <b v="1"/>
    <s v=""/>
    <s v="Ready"/>
    <s v="ToDo"/>
    <s v=""/>
    <s v=""/>
    <s v=""/>
    <s v=""/>
    <s v=""/>
    <d v="2018-10-22T00:00:00"/>
    <s v="Picked - Complete"/>
    <m/>
    <s v="B2LED-8"/>
    <s v=""/>
    <s v="Regular"/>
    <n v="1"/>
    <s v="JessicaP"/>
    <s v="A-8'"/>
    <m/>
    <s v=""/>
    <n v="5"/>
    <s v="High Priority"/>
    <s v=""/>
    <s v=""/>
    <b v="0"/>
    <m/>
    <m/>
    <b v="0"/>
    <b v="0"/>
    <n v="4000"/>
    <s v="BDLED"/>
    <s v="Pendant"/>
    <n v="0"/>
    <d v="2018-10-21T00:00:00"/>
    <n v="0"/>
    <x v="0"/>
    <d v="2018-10-22T00:00:00"/>
    <n v="2.5"/>
    <x v="0"/>
    <n v="0"/>
    <m/>
  </r>
  <r>
    <s v="72543-3"/>
    <d v="2018-10-25T00:00:00"/>
    <n v="72543"/>
    <s v="BDLED-750-80-30-SO-12-DMLED(2)-AP-120-DP-1+M-CA(144)"/>
    <n v="3"/>
    <n v="1"/>
    <s v="Machine Shop Started"/>
    <n v="8"/>
    <b v="1"/>
    <b v="1"/>
    <s v="Done"/>
    <b v="1"/>
    <b v="1"/>
    <b v="1"/>
    <s v=""/>
    <s v="Ready"/>
    <s v="ToDo"/>
    <s v=""/>
    <s v=""/>
    <s v=""/>
    <s v=""/>
    <s v=""/>
    <d v="2018-10-22T00:00:00"/>
    <s v="Picked - Complete"/>
    <m/>
    <s v="B2LED-12"/>
    <s v=""/>
    <s v="Regular"/>
    <n v="1"/>
    <s v="JessicaP"/>
    <s v="A-12'"/>
    <m/>
    <s v=""/>
    <n v="8"/>
    <s v="High Priority"/>
    <s v=""/>
    <s v=""/>
    <b v="0"/>
    <m/>
    <m/>
    <b v="0"/>
    <b v="0"/>
    <n v="8800"/>
    <s v="BDLED"/>
    <s v="Pendant"/>
    <n v="0"/>
    <d v="2018-10-21T00:00:00"/>
    <n v="0"/>
    <x v="0"/>
    <d v="2018-10-22T00:00:00"/>
    <n v="4"/>
    <x v="0"/>
    <n v="0"/>
    <m/>
  </r>
  <r>
    <s v="72703-2"/>
    <d v="2018-10-25T00:00:00"/>
    <n v="72703"/>
    <s v="SCR-500-80-27-0.5P-14-W-UNV-DP-1+E(1)-DS"/>
    <n v="2"/>
    <n v="1"/>
    <s v="Machine Shop Started"/>
    <n v="1"/>
    <b v="1"/>
    <b v="1"/>
    <s v="Done"/>
    <b v="0"/>
    <b v="1"/>
    <b v="0"/>
    <s v=""/>
    <s v="Ready"/>
    <s v=""/>
    <s v=""/>
    <s v=""/>
    <s v=""/>
    <s v=""/>
    <s v=""/>
    <d v="2018-10-22T00:00:00"/>
    <s v="Picked - Complete"/>
    <m/>
    <s v="SCULPT-14"/>
    <s v="Wrong info. In SD"/>
    <s v="Regular"/>
    <n v="7"/>
    <s v="Mervet"/>
    <s v="S14"/>
    <m/>
    <s v=""/>
    <n v="2"/>
    <s v="High Priority"/>
    <s v=""/>
    <s v=""/>
    <b v="0"/>
    <m/>
    <m/>
    <b v="0"/>
    <b v="1"/>
    <n v="1396.5"/>
    <s v="SCR"/>
    <s v="recessed"/>
    <s v="Check for Kit"/>
    <d v="2018-10-21T00:00:00"/>
    <n v="2.4"/>
    <x v="2"/>
    <d v="2018-10-22T00:00:00"/>
    <n v="1"/>
    <x v="0"/>
    <n v="12.96"/>
    <m/>
  </r>
  <r>
    <s v="72703-5"/>
    <d v="2018-10-25T00:00:00"/>
    <n v="72703"/>
    <s v="SCRPAT-REC-90-500-80-35-0.5P-14'X6'-EX-W-UNV-DP-1+E(2)-DS"/>
    <n v="5"/>
    <n v="1"/>
    <s v="Machine Shop Started"/>
    <n v="1"/>
    <b v="1"/>
    <b v="0"/>
    <s v=""/>
    <b v="0"/>
    <b v="1"/>
    <b v="0"/>
    <s v=""/>
    <s v="Ready"/>
    <s v=""/>
    <s v=""/>
    <s v=""/>
    <s v=""/>
    <s v=""/>
    <s v="ToDo"/>
    <d v="2018-10-22T00:00:00"/>
    <s v="Picked - Complete"/>
    <m/>
    <s v="SCULPT-14'X6'"/>
    <s v="Wrong info. In SD"/>
    <s v="Regular"/>
    <n v="7"/>
    <s v="Mervet"/>
    <s v="SL-14'X6'"/>
    <m/>
    <s v=""/>
    <n v="8"/>
    <s v="High Priority"/>
    <s v=""/>
    <s v=""/>
    <b v="0"/>
    <m/>
    <m/>
    <b v="0"/>
    <b v="1"/>
    <n v="4588.5"/>
    <s v="SCRPAT"/>
    <s v="recessed"/>
    <s v="Pattern"/>
    <d v="2018-10-15T00:00:00"/>
    <n v="32"/>
    <x v="1"/>
    <d v="2018-10-23T00:00:00"/>
    <n v="38.56"/>
    <x v="2"/>
    <n v="90.72"/>
    <m/>
  </r>
  <r>
    <s v="72703-6"/>
    <d v="2018-10-25T00:00:00"/>
    <n v="72703"/>
    <s v="STD-SO-300-80-27-6-W-UNV-MD-1-CTS(36)-SC"/>
    <n v="6"/>
    <n v="1"/>
    <s v="Machine Shop Started"/>
    <n v="12"/>
    <b v="1"/>
    <b v="0"/>
    <s v="Done"/>
    <b v="0"/>
    <b v="1"/>
    <b v="0"/>
    <s v=""/>
    <s v="ToDo"/>
    <s v=""/>
    <s v=""/>
    <s v=""/>
    <s v=""/>
    <s v=""/>
    <s v=""/>
    <d v="2018-10-22T00:00:00"/>
    <s v="Picked - Complete"/>
    <m/>
    <s v="STENCL-6"/>
    <s v="Others"/>
    <s v="Regular"/>
    <n v="7"/>
    <s v="Mervet"/>
    <s v="ST-6"/>
    <m/>
    <s v=""/>
    <n v="12"/>
    <s v="High Priority"/>
    <s v="ToDo"/>
    <s v=""/>
    <b v="0"/>
    <m/>
    <m/>
    <b v="0"/>
    <b v="1"/>
    <n v="8208"/>
    <s v="STD"/>
    <s v="Pendant"/>
    <s v="Pattern"/>
    <d v="2018-10-15T00:00:00"/>
    <n v="48"/>
    <x v="1"/>
    <d v="2018-10-23T00:00:00"/>
    <n v="57.84"/>
    <x v="0"/>
    <n v="0"/>
    <m/>
  </r>
  <r>
    <s v="72712-1"/>
    <d v="2018-10-25T00:00:00"/>
    <n v="72712"/>
    <s v="BRLEDPAT-OPI-90-1000-90-30-SO-FL-11' 6&quot;-NL-W-UNV-DP-1-DS"/>
    <n v="1"/>
    <n v="1"/>
    <s v="Machine Shop Started"/>
    <n v="2"/>
    <b v="1"/>
    <b v="1"/>
    <s v=""/>
    <b v="1"/>
    <b v="1"/>
    <b v="1"/>
    <s v=""/>
    <s v=""/>
    <s v=""/>
    <s v=""/>
    <s v=""/>
    <s v=""/>
    <s v=""/>
    <s v="Ready"/>
    <d v="2018-10-12T00:00:00"/>
    <s v="Picked - Complete"/>
    <m/>
    <s v="B2LED-11' 6&quot;"/>
    <s v=""/>
    <s v="Regular"/>
    <n v="12"/>
    <s v="stanb"/>
    <s v="F6"/>
    <m/>
    <s v=""/>
    <n v="6"/>
    <s v="High Priority"/>
    <s v=""/>
    <s v=""/>
    <b v="0"/>
    <m/>
    <m/>
    <b v="0"/>
    <b v="0"/>
    <n v="3041.1"/>
    <s v="BRLEDPAT"/>
    <s v="recessed"/>
    <s v="Pattern"/>
    <d v="2018-10-15T00:00:00"/>
    <n v="0"/>
    <x v="0"/>
    <d v="2018-10-23T00:00:00"/>
    <n v="28.92"/>
    <x v="2"/>
    <n v="51.84"/>
    <m/>
  </r>
  <r>
    <s v="73516-1"/>
    <d v="2018-10-25T00:00:00"/>
    <n v="73516"/>
    <s v="ED2-850-80-35-SQ-2-W-UNV-O-1-45D-BLK-C-CA(36)-C(C&amp;P-D-14’ CORD PLUG AND INLIN DIMMER)"/>
    <n v="1"/>
    <n v="1"/>
    <s v="Machine Shop Started"/>
    <n v="40"/>
    <b v="1"/>
    <b v="0"/>
    <s v=""/>
    <b v="0"/>
    <b v="0"/>
    <b v="0"/>
    <s v=""/>
    <s v="ToDo"/>
    <s v=""/>
    <s v=""/>
    <s v=""/>
    <s v=""/>
    <s v=""/>
    <s v=""/>
    <d v="2018-10-22T00:00:00"/>
    <s v="Picked - Complete"/>
    <m/>
    <s v="MRKT-KIT-EDGE2-001"/>
    <s v="Shortage"/>
    <s v="Marketing"/>
    <n v="1"/>
    <s v="Gagandeep"/>
    <s v="A-2'"/>
    <m/>
    <s v=""/>
    <n v="40"/>
    <s v="Regular"/>
    <s v=""/>
    <s v=""/>
    <b v="0"/>
    <m/>
    <m/>
    <b v="0"/>
    <b v="0"/>
    <n v="15600"/>
    <s v="ED2"/>
    <s v="wall"/>
    <n v="0"/>
    <d v="2018-10-21T00:00:00"/>
    <n v="48"/>
    <x v="2"/>
    <d v="2018-10-22T00:00:00"/>
    <n v="20"/>
    <x v="2"/>
    <n v="0"/>
    <m/>
  </r>
  <r>
    <s v="73980-1"/>
    <d v="2018-10-25T00:00:00"/>
    <n v="73980"/>
    <s v="SCR-500-90-40-FL-TR60X4-W-277-DP-1-MFTG9"/>
    <n v="1"/>
    <n v="1"/>
    <s v="Machine Shop Started"/>
    <n v="3"/>
    <b v="1"/>
    <b v="0"/>
    <s v=""/>
    <b v="0"/>
    <b v="0"/>
    <b v="0"/>
    <s v=""/>
    <s v="ToDo"/>
    <s v=""/>
    <s v=""/>
    <s v=""/>
    <s v=""/>
    <s v=""/>
    <s v="ToDo"/>
    <d v="2018-10-22T00:00:00"/>
    <s v="Picked - Complete"/>
    <m/>
    <s v="SCULPT-TR60X4"/>
    <s v=""/>
    <s v="Regular"/>
    <n v="7"/>
    <s v="Christina"/>
    <s v="FR5"/>
    <m/>
    <s v=""/>
    <n v="3"/>
    <s v="Regular"/>
    <s v=""/>
    <s v=""/>
    <b v="0"/>
    <m/>
    <m/>
    <b v="0"/>
    <b v="0"/>
    <n v="2790"/>
    <s v="SCR"/>
    <s v="recessed"/>
    <s v="Check for Kit"/>
    <d v="2018-10-21T00:00:00"/>
    <n v="3.5999999999999996"/>
    <x v="2"/>
    <d v="2018-10-22T00:00:00"/>
    <n v="1.5"/>
    <x v="2"/>
    <n v="0"/>
    <m/>
  </r>
  <r>
    <s v="74133-1"/>
    <d v="2018-10-25T00:00:00"/>
    <n v="74133"/>
    <s v="BBD-F-3-NL-T8-2-W-120-ERS-1-CA(36)"/>
    <n v="1"/>
    <n v="1"/>
    <s v="Machine Shop Started"/>
    <n v="7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3"/>
    <s v=""/>
    <s v="Regular"/>
    <n v="1"/>
    <s v="Joshua"/>
    <s v="P1.3"/>
    <m/>
    <s v=""/>
    <n v="7"/>
    <s v="High Priority"/>
    <s v=""/>
    <s v=""/>
    <b v="0"/>
    <m/>
    <m/>
    <b v="0"/>
    <b v="0"/>
    <n v="1323"/>
    <s v="BBD"/>
    <s v="Pendant"/>
    <n v="0"/>
    <d v="2018-10-21T00:00:00"/>
    <n v="0"/>
    <x v="0"/>
    <d v="2018-10-22T00:00:00"/>
    <n v="3.5"/>
    <x v="2"/>
    <n v="0"/>
    <m/>
  </r>
  <r>
    <s v="74133-2"/>
    <d v="2018-10-25T00:00:00"/>
    <n v="74133"/>
    <s v="BBD-F-3-NL-T8-2-W-120-ERS-1-CA(36)-B1(LP600)"/>
    <n v="2"/>
    <n v="1"/>
    <s v="Machine Shop Started"/>
    <n v="6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3"/>
    <s v=""/>
    <s v="Regular"/>
    <n v="1"/>
    <s v="Joshua"/>
    <s v="P1.3E"/>
    <m/>
    <s v=""/>
    <n v="6"/>
    <s v="High Priority"/>
    <s v=""/>
    <s v=""/>
    <b v="0"/>
    <m/>
    <m/>
    <b v="0"/>
    <b v="0"/>
    <n v="1872"/>
    <s v="BBD"/>
    <s v="Pendant"/>
    <n v="0"/>
    <d v="2018-10-21T00:00:00"/>
    <n v="0"/>
    <x v="0"/>
    <d v="2018-10-22T00:00:00"/>
    <n v="3"/>
    <x v="2"/>
    <n v="0"/>
    <m/>
  </r>
  <r>
    <s v="74133-3"/>
    <d v="2018-10-25T00:00:00"/>
    <n v="74133"/>
    <s v="BBD-F-4-NL-T8-2-AP-120-ERS-1-CA(36)"/>
    <n v="3"/>
    <n v="1"/>
    <s v="Machine Shop Started"/>
    <n v="26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4"/>
    <s v=""/>
    <s v="Regular"/>
    <n v="1"/>
    <s v="Joshua"/>
    <s v="P1.4"/>
    <m/>
    <s v=""/>
    <n v="26"/>
    <s v="High Priority"/>
    <s v=""/>
    <s v=""/>
    <b v="0"/>
    <m/>
    <m/>
    <b v="0"/>
    <b v="0"/>
    <n v="5018"/>
    <s v="BBD"/>
    <s v="Pendant"/>
    <n v="0"/>
    <d v="2018-10-21T00:00:00"/>
    <n v="0"/>
    <x v="0"/>
    <d v="2018-10-22T00:00:00"/>
    <n v="13"/>
    <x v="2"/>
    <n v="0"/>
    <m/>
  </r>
  <r>
    <s v="74133-4"/>
    <d v="2018-10-25T00:00:00"/>
    <n v="74133"/>
    <s v="BBD-F-4-NL-T8-2-AP-120-ERS-1-CA(36)-B1(LP600)"/>
    <n v="4"/>
    <n v="1"/>
    <s v="Machine Shop Started"/>
    <n v="6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4"/>
    <s v=""/>
    <s v="Regular"/>
    <n v="1"/>
    <s v="Joshua"/>
    <s v="P1.4E"/>
    <m/>
    <s v=""/>
    <n v="6"/>
    <s v="High Priority"/>
    <s v=""/>
    <s v=""/>
    <b v="0"/>
    <m/>
    <m/>
    <b v="0"/>
    <b v="0"/>
    <n v="1896"/>
    <s v="BBD"/>
    <s v="Pendant"/>
    <n v="0"/>
    <d v="2018-10-21T00:00:00"/>
    <n v="0"/>
    <x v="0"/>
    <d v="2018-10-22T00:00:00"/>
    <n v="3"/>
    <x v="2"/>
    <n v="0"/>
    <m/>
  </r>
  <r>
    <s v="74133-5"/>
    <d v="2018-10-25T00:00:00"/>
    <n v="74133"/>
    <s v="BBD-F-6-NL-T8-2-W-120-ERS-1-CA(36)"/>
    <n v="5"/>
    <n v="1"/>
    <s v="Machine Shop Started"/>
    <n v="25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6"/>
    <s v=""/>
    <s v="Regular"/>
    <n v="1"/>
    <s v="Joshua"/>
    <s v="P1.6"/>
    <m/>
    <s v=""/>
    <n v="25"/>
    <s v="High Priority"/>
    <s v=""/>
    <s v=""/>
    <b v="0"/>
    <m/>
    <m/>
    <b v="0"/>
    <b v="0"/>
    <n v="7850"/>
    <s v="BBD"/>
    <s v="Pendant"/>
    <n v="0"/>
    <d v="2018-10-21T00:00:00"/>
    <n v="0"/>
    <x v="0"/>
    <d v="2018-10-22T00:00:00"/>
    <n v="12.5"/>
    <x v="2"/>
    <n v="0"/>
    <m/>
  </r>
  <r>
    <s v="74133-6"/>
    <d v="2018-10-25T00:00:00"/>
    <n v="74133"/>
    <s v="BBD-F-6-NL-T8-2-W-120-ERS-1-CA(36)-B1(LP600)"/>
    <n v="6"/>
    <n v="1"/>
    <s v="Machine Shop Started"/>
    <n v="6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6"/>
    <s v=""/>
    <s v="Regular"/>
    <n v="1"/>
    <s v="Joshua"/>
    <s v="P1.6E"/>
    <m/>
    <s v=""/>
    <n v="6"/>
    <s v="High Priority"/>
    <s v=""/>
    <s v=""/>
    <b v="0"/>
    <m/>
    <m/>
    <b v="0"/>
    <b v="0"/>
    <n v="2622"/>
    <s v="BBD"/>
    <s v="Pendant"/>
    <n v="0"/>
    <d v="2018-10-21T00:00:00"/>
    <n v="0"/>
    <x v="0"/>
    <d v="2018-10-22T00:00:00"/>
    <n v="3"/>
    <x v="2"/>
    <n v="0"/>
    <m/>
  </r>
  <r>
    <s v="74133-7"/>
    <d v="2018-10-25T00:00:00"/>
    <n v="74133"/>
    <s v="BBD-F-8-NL-T8-2-W-120-ERS-1-CA(36)"/>
    <n v="7"/>
    <n v="1"/>
    <s v="Machine Shop Started"/>
    <n v="21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8"/>
    <s v=""/>
    <s v="Regular"/>
    <n v="1"/>
    <s v="Joshua"/>
    <s v="P1.8"/>
    <m/>
    <s v=""/>
    <n v="21"/>
    <s v="High Priority"/>
    <s v=""/>
    <s v=""/>
    <b v="0"/>
    <m/>
    <m/>
    <b v="0"/>
    <b v="0"/>
    <n v="6951"/>
    <s v="BBD"/>
    <s v="Pendant"/>
    <n v="0"/>
    <d v="2018-10-21T00:00:00"/>
    <n v="0"/>
    <x v="0"/>
    <d v="2018-10-22T00:00:00"/>
    <n v="10.5"/>
    <x v="2"/>
    <n v="0"/>
    <m/>
  </r>
  <r>
    <s v="74133-8"/>
    <d v="2018-10-25T00:00:00"/>
    <n v="74133"/>
    <s v="BBD-F-16-NL-T8-2-W-120-ERS-1-CA(36)-B1(LP600)"/>
    <n v="8"/>
    <n v="1"/>
    <s v="Machine Shop Started"/>
    <n v="4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16"/>
    <s v=""/>
    <s v="Regular"/>
    <n v="1"/>
    <s v="Joshua"/>
    <s v="P1.16E"/>
    <m/>
    <s v=""/>
    <n v="8"/>
    <s v="High Priority"/>
    <s v=""/>
    <s v=""/>
    <b v="0"/>
    <m/>
    <m/>
    <b v="0"/>
    <b v="0"/>
    <n v="3108"/>
    <s v="BBD"/>
    <s v="Pendant"/>
    <n v="0"/>
    <d v="2018-10-21T00:00:00"/>
    <n v="0"/>
    <x v="0"/>
    <d v="2018-10-22T00:00:00"/>
    <n v="4"/>
    <x v="2"/>
    <n v="51.84"/>
    <m/>
  </r>
  <r>
    <s v="74347-1"/>
    <d v="2018-10-25T00:00:00"/>
    <n v="74347"/>
    <s v="SCS-400-80-35-FL-32-W-UNV-DP-1-S"/>
    <n v="1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2T00:00:00"/>
    <s v="Picked - Complete"/>
    <m/>
    <s v="SCULPT-32"/>
    <s v=""/>
    <s v="Regular"/>
    <n v="12"/>
    <s v="Jatin"/>
    <s v="E"/>
    <m/>
    <s v=""/>
    <n v="3"/>
    <s v="High Priority"/>
    <s v=""/>
    <s v=""/>
    <b v="0"/>
    <m/>
    <m/>
    <b v="0"/>
    <b v="0"/>
    <n v="2314"/>
    <s v="SCS"/>
    <s v="surface"/>
    <s v="Check for Kit"/>
    <d v="2018-10-21T00:00:00"/>
    <n v="0"/>
    <x v="0"/>
    <d v="2018-10-22T00:00:00"/>
    <n v="1.5"/>
    <x v="2"/>
    <n v="25.92"/>
    <m/>
  </r>
  <r>
    <s v="74733-1"/>
    <d v="2018-10-25T00:00:00"/>
    <n v="74733"/>
    <s v="TB2DILED-400-600-80-35-SO-SO-8-AP-UNV-DP-1-CA(36)"/>
    <n v="1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TB2LED-8"/>
    <s v=""/>
    <s v="Regular"/>
    <n v="12"/>
    <s v="Jatin"/>
    <s v="F7"/>
    <m/>
    <s v=""/>
    <n v="3"/>
    <s v="Regular"/>
    <s v=""/>
    <s v=""/>
    <b v="0"/>
    <m/>
    <m/>
    <b v="0"/>
    <b v="0"/>
    <n v="2707.5"/>
    <s v="TB2DILED"/>
    <s v="Pendant"/>
    <n v="0"/>
    <d v="2018-10-21T00:00:00"/>
    <n v="0"/>
    <x v="0"/>
    <d v="2018-10-22T00:00:00"/>
    <n v="1.5"/>
    <x v="2"/>
    <n v="0"/>
    <m/>
  </r>
  <r>
    <s v="74738-1"/>
    <d v="2018-10-25T00:00:00"/>
    <n v="74738"/>
    <s v="BMRLED-500-90-30-FL-20-W-UNV-DP-1-TG9-B1(BSL310LP)"/>
    <n v="1"/>
    <n v="1"/>
    <s v="Machine Shop Started"/>
    <n v="3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3LED-20"/>
    <s v=""/>
    <s v="Regular"/>
    <n v="1"/>
    <s v="Sacha"/>
    <s v="L1 20'-1EM"/>
    <m/>
    <s v=""/>
    <n v="6"/>
    <s v="High Priority"/>
    <s v=""/>
    <s v=""/>
    <b v="0"/>
    <m/>
    <m/>
    <b v="0"/>
    <b v="0"/>
    <n v="4740"/>
    <s v="BMRLED"/>
    <s v="recessed"/>
    <n v="0"/>
    <d v="2018-10-21T00:00:00"/>
    <n v="0"/>
    <x v="0"/>
    <d v="2018-10-22T00:00:00"/>
    <n v="3"/>
    <x v="0"/>
    <n v="38.880000000000003"/>
    <m/>
  </r>
  <r>
    <s v="74738-2"/>
    <d v="2018-10-25T00:00:00"/>
    <n v="74738"/>
    <s v="BMRLED-500-90-30-FL-20-W-UNV-DP-1-TG9-B2(BSL310LP)"/>
    <n v="2"/>
    <n v="1"/>
    <s v="Machine Shop Started"/>
    <n v="3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3LED-20"/>
    <s v=""/>
    <s v="Regular"/>
    <n v="1"/>
    <s v="Sacha"/>
    <s v="L1 20'-2EM"/>
    <m/>
    <s v=""/>
    <n v="6"/>
    <s v="High Priority"/>
    <s v=""/>
    <s v=""/>
    <b v="0"/>
    <m/>
    <m/>
    <b v="0"/>
    <b v="0"/>
    <n v="5280"/>
    <s v="BMRLED"/>
    <s v="recessed"/>
    <n v="0"/>
    <d v="2018-10-21T00:00:00"/>
    <n v="0"/>
    <x v="0"/>
    <d v="2018-10-22T00:00:00"/>
    <n v="3"/>
    <x v="0"/>
    <n v="38.880000000000003"/>
    <m/>
  </r>
  <r>
    <s v="74738-3"/>
    <d v="2018-10-25T00:00:00"/>
    <n v="74738"/>
    <s v="BMRLED-500-90-30-FL-12-W-UNV-DP-1-TG9-B1(BSL310LP)"/>
    <n v="3"/>
    <n v="1"/>
    <s v="Machine Shop Started"/>
    <n v="1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3LED-12"/>
    <s v=""/>
    <s v="Regular"/>
    <n v="1"/>
    <s v="Sacha"/>
    <s v="L1 12'-A"/>
    <m/>
    <s v=""/>
    <n v="1"/>
    <s v="High Priority"/>
    <s v=""/>
    <s v=""/>
    <b v="0"/>
    <m/>
    <m/>
    <b v="0"/>
    <b v="0"/>
    <n v="1020"/>
    <s v="BMRLED"/>
    <s v="recessed"/>
    <n v="0"/>
    <d v="2018-10-21T00:00:00"/>
    <n v="0"/>
    <x v="0"/>
    <d v="2018-10-22T00:00:00"/>
    <n v="0.5"/>
    <x v="0"/>
    <n v="0"/>
    <m/>
  </r>
  <r>
    <s v="74738-4"/>
    <d v="2018-10-25T00:00:00"/>
    <n v="74738"/>
    <s v="BMRLED-500-90-30-FL-12-W-UNV-DP-1-TG9-B1(BSL310LP)"/>
    <n v="4"/>
    <n v="1"/>
    <s v="Machine Shop Started"/>
    <n v="1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3LED-12"/>
    <s v=""/>
    <s v="Regular"/>
    <n v="1"/>
    <s v="Sacha"/>
    <s v="L1 12'-B"/>
    <m/>
    <s v=""/>
    <n v="1"/>
    <s v="High Priority"/>
    <s v=""/>
    <s v=""/>
    <b v="0"/>
    <m/>
    <m/>
    <b v="0"/>
    <b v="0"/>
    <n v="1020"/>
    <s v="BMRLED"/>
    <s v="recessed"/>
    <n v="0"/>
    <d v="2018-10-21T00:00:00"/>
    <n v="0"/>
    <x v="0"/>
    <d v="2018-10-22T00:00:00"/>
    <n v="0.5"/>
    <x v="0"/>
    <n v="0"/>
    <m/>
  </r>
  <r>
    <s v="74744-1"/>
    <d v="2018-10-25T00:00:00"/>
    <n v="74744"/>
    <s v="BMRLED-500-90-30-FL-4-W-UNV-DP-1-TG15"/>
    <n v="1"/>
    <n v="1"/>
    <s v="Machine Shop Started"/>
    <n v="8"/>
    <b v="1"/>
    <b v="0"/>
    <s v=""/>
    <b v="0"/>
    <b v="1"/>
    <b v="1"/>
    <s v="ToDo"/>
    <s v=""/>
    <s v=""/>
    <s v=""/>
    <s v=""/>
    <s v=""/>
    <s v="ToDo"/>
    <s v=""/>
    <d v="2018-10-22T00:00:00"/>
    <s v="Picked - Complete"/>
    <m/>
    <s v="B3LED-4"/>
    <s v=""/>
    <s v="Regular"/>
    <n v="7"/>
    <s v="JessicaP"/>
    <s v="E-4"/>
    <m/>
    <s v=""/>
    <n v="8"/>
    <s v="Regular"/>
    <s v=""/>
    <s v=""/>
    <b v="0"/>
    <m/>
    <m/>
    <b v="0"/>
    <b v="0"/>
    <n v="2504"/>
    <s v="BMRLED"/>
    <s v="recessed"/>
    <n v="0"/>
    <d v="2018-10-21T00:00:00"/>
    <n v="0"/>
    <x v="0"/>
    <d v="2018-10-22T00:00:00"/>
    <n v="4"/>
    <x v="2"/>
    <n v="0"/>
    <m/>
  </r>
  <r>
    <s v="74744-2"/>
    <d v="2018-10-25T00:00:00"/>
    <n v="74744"/>
    <s v="BMRLED-500-90-30-FL-6-W-UNV-DP-1-TG15"/>
    <n v="2"/>
    <n v="1"/>
    <s v="Machine Shop Started"/>
    <n v="13"/>
    <b v="1"/>
    <b v="0"/>
    <s v=""/>
    <b v="0"/>
    <b v="1"/>
    <b v="1"/>
    <s v="ToDo"/>
    <s v=""/>
    <s v=""/>
    <s v=""/>
    <s v=""/>
    <s v=""/>
    <s v="ToDo"/>
    <s v=""/>
    <d v="2018-10-22T00:00:00"/>
    <s v="Picked - Complete"/>
    <m/>
    <s v="B3LED-6"/>
    <s v=""/>
    <s v="Regular"/>
    <n v="7"/>
    <s v="JessicaP"/>
    <s v="E-6"/>
    <m/>
    <s v=""/>
    <n v="13"/>
    <s v="Regular"/>
    <s v=""/>
    <s v=""/>
    <b v="0"/>
    <m/>
    <m/>
    <b v="0"/>
    <b v="0"/>
    <n v="6110"/>
    <s v="BMRLED"/>
    <s v="recessed"/>
    <n v="0"/>
    <d v="2018-10-21T00:00:00"/>
    <n v="0"/>
    <x v="0"/>
    <d v="2018-10-22T00:00:00"/>
    <n v="6.5"/>
    <x v="2"/>
    <n v="0"/>
    <m/>
  </r>
  <r>
    <s v="74744-3"/>
    <d v="2018-10-25T00:00:00"/>
    <n v="74744"/>
    <s v="STFD-DSO(22-400)-90-30-AY(2)-BLK-UNV-MD-1-CA(120)-SC"/>
    <n v="3"/>
    <n v="1"/>
    <s v="Machine Shop Started"/>
    <n v="1"/>
    <b v="1"/>
    <b v="0"/>
    <s v=""/>
    <b v="0"/>
    <b v="1"/>
    <b v="1"/>
    <s v=""/>
    <s v="ToDo"/>
    <s v=""/>
    <s v=""/>
    <s v=""/>
    <s v=""/>
    <s v=""/>
    <s v=""/>
    <d v="2018-10-22T00:00:00"/>
    <s v="Picked - Complete"/>
    <m/>
    <s v="STENCL-STFD"/>
    <s v=""/>
    <s v="Regular"/>
    <n v="7"/>
    <s v="JessicaP"/>
    <s v="M"/>
    <m/>
    <s v=""/>
    <n v="5"/>
    <s v="Regular"/>
    <s v="ToDo"/>
    <s v=""/>
    <b v="0"/>
    <m/>
    <m/>
    <b v="0"/>
    <b v="0"/>
    <n v="1900"/>
    <s v="STFD"/>
    <s v="Pendant"/>
    <s v="Pattern"/>
    <d v="2018-10-15T00:00:00"/>
    <n v="0"/>
    <x v="0"/>
    <d v="2018-10-23T00:00:00"/>
    <n v="24.1"/>
    <x v="2"/>
    <n v="51.84"/>
    <m/>
  </r>
  <r>
    <s v="74751-1"/>
    <d v="2018-10-25T00:00:00"/>
    <n v="74751"/>
    <s v="BMRLED-700-80-30-ASO-10'-W-UNV-DP-1-TB9"/>
    <n v="1"/>
    <n v="1"/>
    <s v="Machine Shop Started"/>
    <n v="1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10'"/>
    <s v=""/>
    <s v="Regular"/>
    <n v="1"/>
    <s v="Jatin"/>
    <s v="L7-10' GRID"/>
    <m/>
    <s v=""/>
    <n v="1"/>
    <s v="High Priority"/>
    <s v=""/>
    <s v=""/>
    <b v="0"/>
    <m/>
    <m/>
    <b v="0"/>
    <b v="0"/>
    <n v="695"/>
    <s v="BMRLED"/>
    <s v="recessed"/>
    <n v="0"/>
    <d v="2018-10-21T00:00:00"/>
    <n v="0"/>
    <x v="0"/>
    <d v="2018-10-22T00:00:00"/>
    <n v="0.5"/>
    <x v="0"/>
    <n v="0"/>
    <m/>
  </r>
  <r>
    <s v="74751-2"/>
    <d v="2018-10-25T00:00:00"/>
    <n v="74751"/>
    <s v="BMRLED-700-80-30-ASO-10'-AP-UNV-DP-1-D"/>
    <n v="2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10'"/>
    <s v=""/>
    <s v="Regular"/>
    <n v="1"/>
    <s v="Jatin"/>
    <s v="L7-10'-DRY"/>
    <m/>
    <s v=""/>
    <n v="2"/>
    <s v="High Priority"/>
    <s v=""/>
    <s v=""/>
    <b v="0"/>
    <m/>
    <m/>
    <b v="0"/>
    <b v="0"/>
    <n v="1390"/>
    <s v="BMRLED"/>
    <s v="recessed"/>
    <n v="0"/>
    <d v="2018-10-21T00:00:00"/>
    <n v="0"/>
    <x v="0"/>
    <d v="2018-10-22T00:00:00"/>
    <n v="1"/>
    <x v="0"/>
    <n v="0"/>
    <m/>
  </r>
  <r>
    <s v="74754-1"/>
    <d v="2018-10-25T00:00:00"/>
    <n v="74754"/>
    <s v="DAYFLED-22-4000-80-35-SO-W-UNV-DP-1-TB15"/>
    <n v="1"/>
    <n v="1"/>
    <s v="Machine Shop Started"/>
    <n v="10"/>
    <b v="1"/>
    <b v="0"/>
    <s v=""/>
    <b v="0"/>
    <b v="0"/>
    <b v="0"/>
    <s v=""/>
    <s v=""/>
    <s v=""/>
    <s v=""/>
    <s v=""/>
    <s v=""/>
    <s v=""/>
    <s v=""/>
    <d v="2018-10-22T00:00:00"/>
    <s v=""/>
    <m/>
    <s v="DAYFLED-22"/>
    <s v=""/>
    <s v="Regular"/>
    <n v="10"/>
    <s v="Philip"/>
    <s v="L3"/>
    <m/>
    <s v=""/>
    <n v="10"/>
    <s v="Regular"/>
    <s v=""/>
    <s v=""/>
    <b v="0"/>
    <m/>
    <m/>
    <b v="0"/>
    <b v="0"/>
    <n v="2500"/>
    <s v="DAYFLED"/>
    <s v="Grid LED"/>
    <n v="0"/>
    <d v="2018-10-21T00:00:00"/>
    <n v="12"/>
    <x v="1"/>
    <d v="2018-10-22T00:00:00"/>
    <n v="5"/>
    <x v="1"/>
    <n v="0"/>
    <m/>
  </r>
  <r>
    <s v="74751-3"/>
    <d v="2018-10-25T00:00:00"/>
    <n v="74751"/>
    <s v="BMRLED-700-80-30-ASO-24'-AP-UNV-DP-1+E(4)-D"/>
    <n v="3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24'"/>
    <s v=""/>
    <s v="Regular"/>
    <n v="1"/>
    <s v="Jatin"/>
    <s v="L7-24'-DRY"/>
    <m/>
    <s v=""/>
    <n v="4"/>
    <s v="High Priority"/>
    <s v=""/>
    <s v=""/>
    <b v="0"/>
    <m/>
    <m/>
    <b v="0"/>
    <b v="0"/>
    <n v="3302"/>
    <s v="BMRLED"/>
    <s v="recessed"/>
    <n v="0"/>
    <d v="2018-10-21T00:00:00"/>
    <n v="0"/>
    <x v="0"/>
    <d v="2018-10-22T00:00:00"/>
    <n v="2"/>
    <x v="0"/>
    <n v="25.92"/>
    <m/>
  </r>
  <r>
    <s v="74751-4"/>
    <d v="2018-10-25T00:00:00"/>
    <n v="74751"/>
    <s v="BMRLED-700-80-30-ASO-26' 6&quot;-W-UNV-DP-2-D"/>
    <n v="4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26' 6&quot;"/>
    <s v=""/>
    <s v="Regular"/>
    <n v="1"/>
    <s v="Jatin"/>
    <s v="L7-26' 6&quot;-DRY"/>
    <m/>
    <s v=""/>
    <n v="6"/>
    <s v="High Priority"/>
    <s v=""/>
    <s v=""/>
    <b v="0"/>
    <m/>
    <m/>
    <b v="0"/>
    <b v="0"/>
    <n v="3564"/>
    <s v="BMRLED"/>
    <s v="recessed"/>
    <n v="0"/>
    <d v="2018-10-21T00:00:00"/>
    <n v="0"/>
    <x v="0"/>
    <d v="2018-10-22T00:00:00"/>
    <n v="3"/>
    <x v="0"/>
    <n v="51.84"/>
    <m/>
  </r>
  <r>
    <s v="74751-5"/>
    <d v="2018-10-25T00:00:00"/>
    <n v="74751"/>
    <s v="BMRLED-700-80-30-ASO-32'-AP-UNV-DP-1+E(4)-TB9"/>
    <n v="5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32'"/>
    <s v=""/>
    <s v="Regular"/>
    <n v="1"/>
    <s v="Jatin"/>
    <s v="L7-32'-GRID"/>
    <m/>
    <s v=""/>
    <n v="6"/>
    <s v="High Priority"/>
    <s v=""/>
    <s v=""/>
    <b v="0"/>
    <m/>
    <m/>
    <b v="0"/>
    <b v="0"/>
    <n v="4430"/>
    <s v="BMRLED"/>
    <s v="recessed"/>
    <n v="0"/>
    <d v="2018-10-21T00:00:00"/>
    <n v="0"/>
    <x v="0"/>
    <d v="2018-10-22T00:00:00"/>
    <n v="3"/>
    <x v="0"/>
    <n v="51.84"/>
    <m/>
  </r>
  <r>
    <s v="74751-6"/>
    <d v="2018-10-25T00:00:00"/>
    <n v="74751"/>
    <s v="BMRLED-700-80-30-ASO-32'-AP-UNV-DP-1+E(4)-D"/>
    <n v="6"/>
    <n v="1"/>
    <s v="Machine Shop Started"/>
    <n v="2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3LED-32'"/>
    <s v=""/>
    <s v="Regular"/>
    <n v="1"/>
    <s v="Jatin"/>
    <s v="L7-32'-DRY"/>
    <m/>
    <s v=""/>
    <n v="6"/>
    <s v="High Priority"/>
    <s v=""/>
    <s v=""/>
    <b v="0"/>
    <m/>
    <m/>
    <b v="0"/>
    <b v="0"/>
    <n v="4430"/>
    <s v="BMRLED"/>
    <s v="recessed"/>
    <n v="0"/>
    <d v="2018-10-21T00:00:00"/>
    <n v="0"/>
    <x v="0"/>
    <d v="2018-10-22T00:00:00"/>
    <n v="3"/>
    <x v="0"/>
    <n v="51.84"/>
    <m/>
  </r>
  <r>
    <s v="74753-1"/>
    <d v="2018-10-25T00:00:00"/>
    <n v="74753"/>
    <s v="GPRLED-FC2W-700-80-30-RG2-18'-W-UNV-DP-1-DS-CP"/>
    <n v="1"/>
    <n v="1"/>
    <s v="Machine Shop Started"/>
    <n v="1"/>
    <b v="1"/>
    <b v="1"/>
    <s v=""/>
    <b v="1"/>
    <b v="1"/>
    <b v="1"/>
    <s v="Ready"/>
    <s v="Ready"/>
    <s v=""/>
    <s v=""/>
    <s v=""/>
    <s v=""/>
    <s v=""/>
    <s v=""/>
    <d v="2018-10-22T00:00:00"/>
    <s v="Picked - Complete"/>
    <m/>
    <s v="GRAZE-18'"/>
    <s v=""/>
    <s v="Regular"/>
    <n v="12"/>
    <s v="Jatin"/>
    <s v="G-18"/>
    <m/>
    <s v=""/>
    <n v="2"/>
    <s v="High Priority"/>
    <s v=""/>
    <s v=""/>
    <b v="0"/>
    <m/>
    <m/>
    <b v="0"/>
    <b v="0"/>
    <n v="1710"/>
    <s v="GPRLED"/>
    <s v="recessed"/>
    <n v="0"/>
    <d v="2018-10-21T00:00:00"/>
    <n v="0"/>
    <x v="0"/>
    <d v="2018-10-22T00:00:00"/>
    <n v="1"/>
    <x v="2"/>
    <n v="12.96"/>
    <m/>
  </r>
  <r>
    <s v="74754-2"/>
    <d v="2018-10-25T00:00:00"/>
    <n v="74754"/>
    <s v="BMRLED-750-80-35-ASO-2-W-UNV-DP-1-TB15"/>
    <n v="2"/>
    <n v="1"/>
    <s v="Machine Shop Started"/>
    <n v="6"/>
    <b v="1"/>
    <b v="0"/>
    <s v=""/>
    <b v="0"/>
    <b v="0"/>
    <b v="1"/>
    <s v=""/>
    <s v=""/>
    <s v=""/>
    <s v=""/>
    <s v=""/>
    <s v=""/>
    <s v=""/>
    <s v=""/>
    <d v="2018-10-22T00:00:00"/>
    <s v="Picked - Complete"/>
    <m/>
    <s v="B3LED-2"/>
    <s v=""/>
    <s v="Regular"/>
    <n v="10"/>
    <s v="Philip"/>
    <s v="L2"/>
    <m/>
    <s v=""/>
    <n v="6"/>
    <s v="Regular"/>
    <s v=""/>
    <s v=""/>
    <b v="0"/>
    <m/>
    <m/>
    <b v="0"/>
    <b v="0"/>
    <n v="4107"/>
    <s v="BMRLED"/>
    <s v="recessed"/>
    <n v="0"/>
    <d v="2018-10-21T00:00:00"/>
    <n v="0"/>
    <x v="0"/>
    <d v="2018-10-22T00:00:00"/>
    <n v="3"/>
    <x v="2"/>
    <n v="0"/>
    <m/>
  </r>
  <r>
    <s v="74761-1"/>
    <d v="2018-10-25T00:00:00"/>
    <n v="74761"/>
    <s v="BBRLED-750-80-30-FL-20-W-UNV-DP-1-TG9"/>
    <n v="1"/>
    <n v="1"/>
    <s v="Machine Shop Started"/>
    <n v="4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4LED-20"/>
    <s v=""/>
    <s v="Regular"/>
    <n v="4"/>
    <s v="Sacha"/>
    <s v="L2"/>
    <m/>
    <s v=""/>
    <n v="8"/>
    <s v="Regular"/>
    <s v=""/>
    <s v=""/>
    <b v="0"/>
    <m/>
    <m/>
    <b v="0"/>
    <b v="0"/>
    <n v="7196"/>
    <s v="BBRLED"/>
    <s v="recessed"/>
    <n v="0"/>
    <d v="2018-10-21T00:00:00"/>
    <n v="0"/>
    <x v="0"/>
    <d v="2018-10-22T00:00:00"/>
    <n v="4"/>
    <x v="0"/>
    <n v="51.84"/>
    <m/>
  </r>
  <r>
    <s v="74761-2"/>
    <d v="2018-10-25T00:00:00"/>
    <n v="74761"/>
    <s v="BBRLED-500-80-30-FL-16-W-UNV-DP-1-TG9"/>
    <n v="2"/>
    <n v="1"/>
    <s v="Machine Shop Started"/>
    <n v="3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4LED-16"/>
    <s v=""/>
    <s v="Regular"/>
    <n v="4"/>
    <s v="Sacha"/>
    <s v="L3-16"/>
    <m/>
    <s v=""/>
    <n v="6"/>
    <s v="Regular"/>
    <s v=""/>
    <s v=""/>
    <b v="0"/>
    <m/>
    <m/>
    <b v="0"/>
    <b v="0"/>
    <n v="4551.1499999999996"/>
    <s v="BBRLED"/>
    <s v="recessed"/>
    <n v="0"/>
    <d v="2018-10-21T00:00:00"/>
    <n v="0"/>
    <x v="0"/>
    <d v="2018-10-22T00:00:00"/>
    <n v="3"/>
    <x v="0"/>
    <n v="38.880000000000003"/>
    <m/>
  </r>
  <r>
    <s v="74761-3"/>
    <d v="2018-10-25T00:00:00"/>
    <n v="74761"/>
    <s v="BBRLED-500-80-30-FL-8-W-UNV-DP-1-TG9"/>
    <n v="3"/>
    <n v="1"/>
    <s v="Machine Shop Started"/>
    <n v="2"/>
    <b v="1"/>
    <b v="0"/>
    <s v="Done"/>
    <b v="0"/>
    <b v="0"/>
    <b v="1"/>
    <s v="Ready"/>
    <s v=""/>
    <s v=""/>
    <s v=""/>
    <s v=""/>
    <s v=""/>
    <s v=""/>
    <s v=""/>
    <d v="2018-10-22T00:00:00"/>
    <s v="Picked - Complete"/>
    <m/>
    <s v="B4LED-8"/>
    <s v=""/>
    <s v="Regular"/>
    <n v="4"/>
    <s v="Sacha"/>
    <s v="L3-8"/>
    <m/>
    <s v=""/>
    <n v="2"/>
    <s v="Regular"/>
    <s v=""/>
    <s v=""/>
    <b v="0"/>
    <m/>
    <m/>
    <b v="0"/>
    <b v="0"/>
    <n v="1465.2"/>
    <s v="BBRLED"/>
    <s v="recessed"/>
    <n v="0"/>
    <d v="2018-10-21T00:00:00"/>
    <n v="0"/>
    <x v="0"/>
    <d v="2018-10-22T00:00:00"/>
    <n v="1"/>
    <x v="0"/>
    <n v="0"/>
    <m/>
  </r>
  <r>
    <s v="74761-4"/>
    <d v="2018-10-25T00:00:00"/>
    <n v="74761"/>
    <s v="BBLED2-SL-640-400-80-30-SO-8-W-UNV-DP-2-CT9(36)"/>
    <n v="4"/>
    <n v="1"/>
    <s v="Machine Shop Started"/>
    <n v="9"/>
    <b v="1"/>
    <b v="0"/>
    <s v="Done"/>
    <b v="0"/>
    <b v="0"/>
    <b v="1"/>
    <s v=""/>
    <s v=""/>
    <s v=""/>
    <s v=""/>
    <s v=""/>
    <s v=""/>
    <s v=""/>
    <s v=""/>
    <d v="2018-10-22T00:00:00"/>
    <s v="Picked - Complete"/>
    <m/>
    <s v="B4SLED-8"/>
    <s v="Missing info. In SD"/>
    <s v="Regular"/>
    <n v="4"/>
    <s v="Sacha"/>
    <s v="P1"/>
    <m/>
    <s v=""/>
    <n v="9"/>
    <s v="Regular"/>
    <s v=""/>
    <s v=""/>
    <b v="0"/>
    <m/>
    <m/>
    <b v="0"/>
    <b v="1"/>
    <n v="10080"/>
    <s v="BBLED2"/>
    <s v="Pendant"/>
    <n v="0"/>
    <d v="2018-10-21T00:00:00"/>
    <n v="0"/>
    <x v="0"/>
    <d v="2018-10-22T00:00:00"/>
    <n v="4.5"/>
    <x v="0"/>
    <n v="0"/>
    <m/>
  </r>
  <r>
    <s v="74763-1"/>
    <d v="2018-10-25T00:00:00"/>
    <n v="74763"/>
    <s v="SCD-500-80-35-FL-4X4-W-UNV-DP-1-CT9(48)"/>
    <n v="1"/>
    <n v="1"/>
    <s v="Machine Shop Started"/>
    <n v="1"/>
    <b v="1"/>
    <b v="0"/>
    <s v=""/>
    <b v="0"/>
    <b v="0"/>
    <b v="1"/>
    <s v=""/>
    <s v="Ready"/>
    <s v=""/>
    <s v=""/>
    <s v=""/>
    <s v=""/>
    <s v=""/>
    <s v="ToDo"/>
    <d v="2018-10-22T00:00:00"/>
    <s v="Picked - Complete"/>
    <m/>
    <s v="SCULPT-4X4"/>
    <s v=""/>
    <s v="Regular"/>
    <n v="12"/>
    <s v="stanb"/>
    <s v="LB87"/>
    <m/>
    <s v=""/>
    <n v="1"/>
    <s v="Regular"/>
    <s v=""/>
    <s v=""/>
    <b v="0"/>
    <m/>
    <m/>
    <b v="0"/>
    <b v="0"/>
    <n v="810"/>
    <s v="SCD"/>
    <s v="Pendant"/>
    <s v="Check for Kit"/>
    <d v="2018-10-21T00:00:00"/>
    <n v="0"/>
    <x v="0"/>
    <d v="2018-10-22T00:00:00"/>
    <n v="0.5"/>
    <x v="2"/>
    <n v="0"/>
    <m/>
  </r>
  <r>
    <s v="74766-1"/>
    <d v="2018-10-25T00:00:00"/>
    <n v="74766"/>
    <s v="BBRLED-1000-90-40-FL-4-W-UNV-DP-1-TB15"/>
    <n v="1"/>
    <n v="1"/>
    <s v="Machine Shop Started"/>
    <n v="22"/>
    <b v="1"/>
    <b v="1"/>
    <s v=""/>
    <b v="1"/>
    <b v="1"/>
    <b v="1"/>
    <s v="Ready"/>
    <s v=""/>
    <s v=""/>
    <s v=""/>
    <s v=""/>
    <s v="Ready"/>
    <s v="Ready"/>
    <s v=""/>
    <d v="2018-10-22T00:00:00"/>
    <s v="Picked - Complete"/>
    <m/>
    <s v="B4LED-4"/>
    <s v=""/>
    <s v="Regular"/>
    <n v="15"/>
    <s v="George"/>
    <s v="A1-4'"/>
    <m/>
    <s v=""/>
    <n v="22"/>
    <s v="Regular"/>
    <s v=""/>
    <s v=""/>
    <b v="0"/>
    <m/>
    <m/>
    <b v="0"/>
    <b v="0"/>
    <n v="7480"/>
    <s v="BBRLED"/>
    <s v="recessed"/>
    <n v="0"/>
    <d v="2018-10-21T00:00:00"/>
    <n v="0"/>
    <x v="0"/>
    <d v="2018-10-22T00:00:00"/>
    <n v="11"/>
    <x v="2"/>
    <n v="0"/>
    <m/>
  </r>
  <r>
    <s v="74766-2"/>
    <d v="2018-10-25T00:00:00"/>
    <n v="74766"/>
    <s v="BBDILED-640-400-80-35-SO-8-W-UNV-DP-1-CA(36)"/>
    <n v="2"/>
    <n v="1"/>
    <s v="Machine Shop Started"/>
    <n v="4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4LED-8"/>
    <s v=""/>
    <s v="Regular"/>
    <n v="15"/>
    <s v="George"/>
    <s v="G-8'"/>
    <m/>
    <s v=""/>
    <n v="4"/>
    <s v="Regular"/>
    <s v=""/>
    <s v=""/>
    <b v="0"/>
    <m/>
    <m/>
    <b v="0"/>
    <b v="0"/>
    <n v="4640"/>
    <s v="BBDILED"/>
    <s v="Pendant"/>
    <n v="0"/>
    <d v="2018-10-21T00:00:00"/>
    <n v="0"/>
    <x v="0"/>
    <d v="2018-10-22T00:00:00"/>
    <n v="2"/>
    <x v="2"/>
    <n v="0"/>
    <m/>
  </r>
  <r>
    <s v="74770-1"/>
    <d v="2018-10-25T00:00:00"/>
    <n v="74770"/>
    <s v="PRWLED-800-80-30-S-8'-AP-120-DP-1"/>
    <n v="1"/>
    <n v="1"/>
    <s v="Machine Shop Started"/>
    <n v="5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PRMLED-8'"/>
    <s v=""/>
    <s v="Regular"/>
    <n v="12"/>
    <s v="Shivam"/>
    <s v="A-8'"/>
    <m/>
    <s v=""/>
    <n v="5"/>
    <s v="High Priority"/>
    <s v=""/>
    <s v=""/>
    <b v="0"/>
    <m/>
    <m/>
    <b v="0"/>
    <b v="0"/>
    <n v="3800"/>
    <s v="PRWLED"/>
    <s v="wall"/>
    <n v="0"/>
    <d v="2018-10-21T00:00:00"/>
    <n v="0"/>
    <x v="0"/>
    <d v="2018-10-22T00:00:00"/>
    <n v="2.5"/>
    <x v="2"/>
    <n v="0"/>
    <m/>
  </r>
  <r>
    <s v="74770-2"/>
    <d v="2018-10-25T00:00:00"/>
    <n v="74770"/>
    <s v="PRWLED-800-80-30-S-4'-AP-120-DP-1"/>
    <n v="2"/>
    <n v="1"/>
    <s v="Machine Shop Started"/>
    <n v="4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PRMLED-4'"/>
    <s v=""/>
    <s v="Regular"/>
    <n v="12"/>
    <s v="Shivam"/>
    <s v="A-4'"/>
    <m/>
    <s v=""/>
    <n v="4"/>
    <s v="High Priority"/>
    <s v=""/>
    <s v=""/>
    <b v="0"/>
    <m/>
    <m/>
    <b v="0"/>
    <b v="0"/>
    <n v="1520"/>
    <s v="PRWLED"/>
    <s v="wall"/>
    <n v="0"/>
    <d v="2018-10-21T00:00:00"/>
    <n v="0"/>
    <x v="0"/>
    <d v="2018-10-22T00:00:00"/>
    <n v="2"/>
    <x v="2"/>
    <n v="0"/>
    <m/>
  </r>
  <r>
    <s v="74786-2"/>
    <d v="2018-10-25T00:00:00"/>
    <n v="74786"/>
    <s v="SCR-500-90-35-FL-10-W-UNV-DP-1-TB15"/>
    <n v="2"/>
    <n v="1"/>
    <s v="Machine Shop Started"/>
    <n v="7"/>
    <b v="1"/>
    <b v="0"/>
    <s v="Done"/>
    <b v="1"/>
    <b v="1"/>
    <b v="1"/>
    <s v=""/>
    <s v="Ready"/>
    <s v=""/>
    <s v=""/>
    <s v=""/>
    <s v=""/>
    <s v=""/>
    <s v=""/>
    <d v="2018-10-22T00:00:00"/>
    <s v="Picked - Complete"/>
    <m/>
    <s v="SCULPT-10"/>
    <s v=""/>
    <s v="Regular"/>
    <n v="12"/>
    <s v="George"/>
    <s v="L2-10'"/>
    <m/>
    <s v=""/>
    <n v="7"/>
    <s v="Regular"/>
    <s v=""/>
    <s v=""/>
    <b v="0"/>
    <m/>
    <m/>
    <b v="0"/>
    <b v="0"/>
    <n v="4410.07"/>
    <s v="SCR"/>
    <s v="recessed"/>
    <s v="Check for Kit"/>
    <d v="2018-10-21T00:00:00"/>
    <n v="0"/>
    <x v="0"/>
    <d v="2018-10-22T00:00:00"/>
    <n v="3.5"/>
    <x v="0"/>
    <n v="0"/>
    <m/>
  </r>
  <r>
    <s v="74856-1"/>
    <d v="2018-10-25T00:00:00"/>
    <n v="74856"/>
    <s v="BB-S-NO-8-NL-T5-1S-1S-W-120-ERS-1-CTS(36)"/>
    <n v="1"/>
    <n v="1"/>
    <s v="Machine Shop Started"/>
    <n v="9"/>
    <b v="1"/>
    <b v="1"/>
    <s v=""/>
    <b v="1"/>
    <b v="1"/>
    <b v="1"/>
    <s v=""/>
    <s v=""/>
    <s v=""/>
    <s v=""/>
    <s v=""/>
    <s v=""/>
    <s v=""/>
    <s v=""/>
    <d v="2018-10-22T00:00:00"/>
    <s v="Picked - Complete"/>
    <m/>
    <s v="BEAM4-8"/>
    <s v=""/>
    <s v="Regular"/>
    <n v="12"/>
    <s v="Jatin"/>
    <s v="A-8'"/>
    <m/>
    <s v=""/>
    <n v="9"/>
    <s v="High Priority"/>
    <s v=""/>
    <s v=""/>
    <b v="0"/>
    <m/>
    <m/>
    <b v="0"/>
    <b v="0"/>
    <n v="3708"/>
    <s v="BB"/>
    <s v="Pendant"/>
    <n v="0"/>
    <d v="2018-10-21T00:00:00"/>
    <n v="0"/>
    <x v="0"/>
    <d v="2018-10-22T00:00:00"/>
    <n v="4.5"/>
    <x v="2"/>
    <n v="0"/>
    <m/>
  </r>
  <r>
    <s v="74882-1"/>
    <d v="2018-10-25T00:00:00"/>
    <n v="74882"/>
    <s v="BBPRLED-400-80-35-RG3-128-W-277-DP-1-DS"/>
    <n v="1"/>
    <n v="1"/>
    <s v="Machine Shop Started"/>
    <n v="1"/>
    <b v="1"/>
    <b v="0"/>
    <s v="Done"/>
    <b v="0"/>
    <b v="0"/>
    <b v="1"/>
    <s v="Ready"/>
    <s v=""/>
    <s v=""/>
    <s v=""/>
    <s v=""/>
    <s v=""/>
    <s v="ToDo"/>
    <s v=""/>
    <d v="2018-10-22T00:00:00"/>
    <s v="Picked - Complete"/>
    <m/>
    <s v="B4PLED-128"/>
    <s v=""/>
    <s v="Regular"/>
    <n v="4"/>
    <s v="Joshua"/>
    <s v="F40 #261 128’"/>
    <m/>
    <s v=""/>
    <n v="11"/>
    <s v="Regular"/>
    <s v=""/>
    <s v=""/>
    <b v="0"/>
    <m/>
    <m/>
    <b v="0"/>
    <b v="0"/>
    <n v="10240"/>
    <s v="BBPRLED"/>
    <s v="recessed"/>
    <n v="0"/>
    <d v="2018-10-21T00:00:00"/>
    <n v="0"/>
    <x v="0"/>
    <d v="2018-10-22T00:00:00"/>
    <n v="5.5"/>
    <x v="0"/>
    <n v="129.60000000000002"/>
    <m/>
  </r>
  <r>
    <s v="74931-1"/>
    <d v="2018-10-25T00:00:00"/>
    <n v="74931"/>
    <s v="POLED-14-4000-80-35-VL-W-UNV-DP-1-TG9"/>
    <n v="1"/>
    <n v="1"/>
    <s v="Machine Shop Started"/>
    <n v="23"/>
    <b v="1"/>
    <b v="0"/>
    <s v=""/>
    <b v="0"/>
    <b v="0"/>
    <b v="0"/>
    <s v=""/>
    <s v=""/>
    <s v=""/>
    <s v=""/>
    <s v=""/>
    <s v=""/>
    <s v=""/>
    <s v=""/>
    <d v="2018-10-22T00:00:00"/>
    <s v=""/>
    <m/>
    <s v="POLED-14"/>
    <s v=""/>
    <s v="Regular"/>
    <n v="10"/>
    <s v="Shivam"/>
    <s v="A1"/>
    <m/>
    <s v=""/>
    <n v="23"/>
    <s v="Regular"/>
    <s v=""/>
    <s v=""/>
    <b v="0"/>
    <m/>
    <m/>
    <b v="0"/>
    <b v="0"/>
    <n v="7199"/>
    <s v="POLED"/>
    <s v="Grid LED"/>
    <n v="0"/>
    <d v="2018-10-21T00:00:00"/>
    <n v="27.599999999999998"/>
    <x v="1"/>
    <d v="2018-10-22T00:00:00"/>
    <n v="11.5"/>
    <x v="1"/>
    <n v="0"/>
    <m/>
  </r>
  <r>
    <s v="74882-2"/>
    <d v="2018-10-25T00:00:00"/>
    <n v="74882"/>
    <s v="BBPRLED-400-80-35-RG3-104-W-277-DP-1-DS"/>
    <n v="2"/>
    <n v="1"/>
    <s v="Machine Shop Started"/>
    <n v="1"/>
    <b v="1"/>
    <b v="0"/>
    <s v="Done"/>
    <b v="0"/>
    <b v="0"/>
    <b v="1"/>
    <s v="Ready"/>
    <s v=""/>
    <s v=""/>
    <s v=""/>
    <s v=""/>
    <s v=""/>
    <s v="ToDo"/>
    <s v=""/>
    <d v="2018-10-22T00:00:00"/>
    <s v="Picked - Complete"/>
    <m/>
    <s v="B4PLED-104"/>
    <s v=""/>
    <s v="Regular"/>
    <n v="4"/>
    <s v="Joshua"/>
    <s v="F40 #262 104’"/>
    <m/>
    <s v=""/>
    <n v="9"/>
    <s v="Regular"/>
    <s v=""/>
    <s v=""/>
    <b v="0"/>
    <m/>
    <m/>
    <b v="0"/>
    <b v="0"/>
    <n v="8320"/>
    <s v="BBPRLED"/>
    <s v="recessed"/>
    <n v="0"/>
    <d v="2018-10-21T00:00:00"/>
    <n v="0"/>
    <x v="0"/>
    <d v="2018-10-22T00:00:00"/>
    <n v="4.5"/>
    <x v="0"/>
    <n v="103.68"/>
    <m/>
  </r>
  <r>
    <s v="74882-3"/>
    <d v="2018-10-25T00:00:00"/>
    <n v="74882"/>
    <s v="BBPRLED-750-80-35-RG3-40-W-277-DP-1-DS"/>
    <n v="3"/>
    <n v="1"/>
    <s v="Machine Shop Started"/>
    <n v="1"/>
    <b v="1"/>
    <b v="0"/>
    <s v="Done"/>
    <b v="0"/>
    <b v="0"/>
    <b v="1"/>
    <s v="Ready"/>
    <s v=""/>
    <s v=""/>
    <s v=""/>
    <s v=""/>
    <s v=""/>
    <s v="ToDo"/>
    <s v=""/>
    <d v="2018-10-22T00:00:00"/>
    <s v="Picked - Complete"/>
    <m/>
    <s v="B4PLED-40"/>
    <s v=""/>
    <s v="Regular"/>
    <n v="4"/>
    <s v="Joshua"/>
    <s v="F40A #263 40’"/>
    <m/>
    <s v=""/>
    <n v="4"/>
    <s v="Regular"/>
    <s v=""/>
    <s v=""/>
    <b v="0"/>
    <m/>
    <m/>
    <b v="0"/>
    <b v="0"/>
    <n v="3200"/>
    <s v="BBPRLED"/>
    <s v="recessed"/>
    <n v="0"/>
    <d v="2018-10-21T00:00:00"/>
    <n v="0"/>
    <x v="0"/>
    <d v="2018-10-22T00:00:00"/>
    <n v="2"/>
    <x v="0"/>
    <n v="38.880000000000003"/>
    <m/>
  </r>
  <r>
    <s v="74882-4"/>
    <d v="2018-10-25T00:00:00"/>
    <n v="74882"/>
    <s v="BBPRLED-750-80-35-RG3-32-W-277-DP-1-DS"/>
    <n v="4"/>
    <n v="1"/>
    <s v="Machine Shop Started"/>
    <n v="1"/>
    <b v="1"/>
    <b v="0"/>
    <s v="Done"/>
    <b v="0"/>
    <b v="0"/>
    <b v="1"/>
    <s v="Ready"/>
    <s v=""/>
    <s v=""/>
    <s v=""/>
    <s v=""/>
    <s v=""/>
    <s v="ToDo"/>
    <s v=""/>
    <d v="2018-10-22T00:00:00"/>
    <s v="Picked - Complete"/>
    <m/>
    <s v="B4PLED-32"/>
    <s v=""/>
    <s v="Regular"/>
    <n v="4"/>
    <s v="Joshua"/>
    <s v="F40A #264 32’"/>
    <m/>
    <s v=""/>
    <n v="3"/>
    <s v="Regular"/>
    <s v=""/>
    <s v=""/>
    <b v="0"/>
    <m/>
    <m/>
    <b v="0"/>
    <b v="0"/>
    <n v="2560"/>
    <s v="BBPRLED"/>
    <s v="recessed"/>
    <n v="0"/>
    <d v="2018-10-21T00:00:00"/>
    <n v="0"/>
    <x v="0"/>
    <d v="2018-10-22T00:00:00"/>
    <n v="1.5"/>
    <x v="0"/>
    <n v="25.92"/>
    <m/>
  </r>
  <r>
    <s v="75028-1"/>
    <d v="2018-10-25T00:00:00"/>
    <n v="75028"/>
    <s v="DIALED-22-3000-90-30-VL-W-120-DP-1-ST"/>
    <n v="1"/>
    <n v="1"/>
    <s v="Machine Shop Started"/>
    <n v="5"/>
    <b v="1"/>
    <b v="0"/>
    <s v=""/>
    <b v="0"/>
    <b v="0"/>
    <b v="0"/>
    <s v=""/>
    <s v=""/>
    <s v=""/>
    <s v=""/>
    <s v=""/>
    <s v=""/>
    <s v=""/>
    <s v=""/>
    <d v="2018-10-22T00:00:00"/>
    <s v=""/>
    <m/>
    <s v="DIALED-DIALED"/>
    <s v=""/>
    <s v="Regular"/>
    <n v="10"/>
    <s v="Mervet"/>
    <s v="D"/>
    <m/>
    <s v=""/>
    <n v="5"/>
    <s v="Regular"/>
    <s v=""/>
    <s v=""/>
    <b v="0"/>
    <m/>
    <m/>
    <b v="0"/>
    <b v="0"/>
    <n v="825"/>
    <s v="DIALED"/>
    <s v="Grid LED"/>
    <n v="0"/>
    <d v="2018-10-21T00:00:00"/>
    <n v="6"/>
    <x v="1"/>
    <d v="2018-10-22T00:00:00"/>
    <n v="2.5"/>
    <x v="1"/>
    <n v="0"/>
    <m/>
  </r>
  <r>
    <s v="75028-2"/>
    <d v="2018-10-25T00:00:00"/>
    <n v="75028"/>
    <s v="DIALED-22-3000-90-30-VL-W-120-DP-1-ST-B1(BSL310LP)"/>
    <n v="2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2T00:00:00"/>
    <s v=""/>
    <m/>
    <s v="DIALED-22"/>
    <s v=""/>
    <s v="Regular"/>
    <n v="10"/>
    <s v="Mervet"/>
    <s v="DEM"/>
    <m/>
    <s v=""/>
    <n v="2"/>
    <s v="Regular"/>
    <s v=""/>
    <s v=""/>
    <b v="0"/>
    <m/>
    <m/>
    <b v="0"/>
    <b v="0"/>
    <n v="690"/>
    <s v="DIALED"/>
    <s v="Grid LED"/>
    <n v="0"/>
    <d v="2018-10-21T00:00:00"/>
    <n v="2.4"/>
    <x v="1"/>
    <d v="2018-10-22T00:00:00"/>
    <n v="1"/>
    <x v="1"/>
    <n v="0"/>
    <m/>
  </r>
  <r>
    <s v="74882-5"/>
    <d v="2018-10-25T00:00:00"/>
    <n v="74882"/>
    <s v="BBPRLED-750-80-35-RG3-60-W-277-DP-1-DS"/>
    <n v="5"/>
    <n v="1"/>
    <s v="Machine Shop Started"/>
    <n v="1"/>
    <b v="1"/>
    <b v="0"/>
    <s v="Done"/>
    <b v="0"/>
    <b v="0"/>
    <b v="1"/>
    <s v="Ready"/>
    <s v=""/>
    <s v=""/>
    <s v=""/>
    <s v=""/>
    <s v=""/>
    <s v="ToDo"/>
    <s v=""/>
    <d v="2018-10-22T00:00:00"/>
    <s v="Picked - Complete"/>
    <m/>
    <s v="B4PLED-60"/>
    <s v=""/>
    <s v="Regular"/>
    <n v="4"/>
    <s v="Joshua"/>
    <s v="F40A #263 60’"/>
    <m/>
    <s v=""/>
    <n v="5"/>
    <s v="Regular"/>
    <s v=""/>
    <s v=""/>
    <b v="0"/>
    <m/>
    <m/>
    <b v="0"/>
    <b v="0"/>
    <n v="4800"/>
    <s v="BBPRLED"/>
    <s v="recessed"/>
    <n v="0"/>
    <d v="2018-10-21T00:00:00"/>
    <n v="0"/>
    <x v="0"/>
    <d v="2018-10-22T00:00:00"/>
    <n v="2.5"/>
    <x v="0"/>
    <n v="51.84"/>
    <m/>
  </r>
  <r>
    <s v="75174-1"/>
    <d v="2018-10-25T00:00:00"/>
    <n v="75174"/>
    <s v="SKVLED-22-4500-80-35-2XVL-FL-W-UNV-DP-1-TB15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2T00:00:00"/>
    <s v=""/>
    <m/>
    <s v="SKYVW-SKVLED"/>
    <s v=""/>
    <s v="Replacement"/>
    <n v="10"/>
    <s v="Mervet"/>
    <s v="C"/>
    <m/>
    <s v=""/>
    <n v="1"/>
    <s v="Regular"/>
    <s v=""/>
    <s v=""/>
    <b v="0"/>
    <m/>
    <m/>
    <b v="0"/>
    <b v="0"/>
    <n v="295"/>
    <s v="SKVLED"/>
    <s v="Grid LED"/>
    <n v="0"/>
    <d v="2018-10-21T00:00:00"/>
    <n v="1.2"/>
    <x v="1"/>
    <d v="2018-10-22T00:00:00"/>
    <n v="0.5"/>
    <x v="1"/>
    <n v="0"/>
    <m/>
  </r>
  <r>
    <s v="74901-1"/>
    <d v="2018-10-25T00:00:00"/>
    <n v="74901"/>
    <s v="BRLED-500-80-30-FL-4'-W-UNV-DP-1-DF"/>
    <n v="1"/>
    <n v="1"/>
    <s v="Machine Shop Started"/>
    <n v="4"/>
    <b v="1"/>
    <b v="0"/>
    <s v=""/>
    <b v="0"/>
    <b v="0"/>
    <b v="0"/>
    <s v=""/>
    <s v=""/>
    <s v=""/>
    <s v=""/>
    <s v=""/>
    <s v=""/>
    <s v=""/>
    <s v=""/>
    <d v="2018-10-22T00:00:00"/>
    <s v="Picked - Complete"/>
    <m/>
    <s v="B2LED-4'"/>
    <s v=""/>
    <s v="Regular"/>
    <n v="12"/>
    <s v="Philip"/>
    <s v="AW01-ADD"/>
    <m/>
    <s v=""/>
    <n v="4"/>
    <s v="Regular"/>
    <s v=""/>
    <s v=""/>
    <b v="0"/>
    <m/>
    <m/>
    <b v="0"/>
    <b v="0"/>
    <n v="1360"/>
    <s v="BRLED"/>
    <s v="recessed"/>
    <n v="0"/>
    <d v="2018-10-21T00:00:00"/>
    <n v="4.8"/>
    <x v="2"/>
    <d v="2018-10-22T00:00:00"/>
    <n v="2"/>
    <x v="2"/>
    <n v="0"/>
    <m/>
  </r>
  <r>
    <s v="74948-1"/>
    <d v="2018-10-25T00:00:00"/>
    <n v="74948"/>
    <s v="ZELED-SL 0/100-600-80-35-MSO-10-AP-UNV-MD-1-CA(48)"/>
    <n v="1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2T00:00:00"/>
    <s v="Picked - Complete"/>
    <m/>
    <s v="ZEN-10"/>
    <s v=""/>
    <s v="Regular"/>
    <n v="4"/>
    <s v="Sacha"/>
    <s v="ZEN 10'"/>
    <m/>
    <s v=""/>
    <n v="1"/>
    <s v="Priority"/>
    <s v=""/>
    <s v=""/>
    <b v="0"/>
    <m/>
    <m/>
    <b v="0"/>
    <b v="0"/>
    <n v="500"/>
    <s v="ZELED"/>
    <s v="Pendant"/>
    <n v="0"/>
    <d v="2018-10-21T00:00:00"/>
    <n v="0"/>
    <x v="0"/>
    <d v="2018-10-22T00:00:00"/>
    <n v="0.5"/>
    <x v="2"/>
    <n v="0"/>
    <m/>
  </r>
  <r>
    <s v="74954-1"/>
    <d v="2018-10-25T00:00:00"/>
    <n v="74954"/>
    <s v="SCR-500-90-35-FL-3-W-UNV-DP-1-TB15"/>
    <n v="1"/>
    <n v="1"/>
    <s v="Machine Shop Started"/>
    <n v="10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SCULPT-3"/>
    <s v=""/>
    <s v="Regular"/>
    <n v="15"/>
    <s v="George"/>
    <s v="L2-3'"/>
    <m/>
    <s v=""/>
    <n v="10"/>
    <s v="High Priority"/>
    <s v=""/>
    <s v=""/>
    <b v="0"/>
    <m/>
    <m/>
    <b v="0"/>
    <b v="0"/>
    <n v="2025"/>
    <s v="SCR"/>
    <s v="recessed"/>
    <s v="Check for Kit"/>
    <d v="2018-10-21T00:00:00"/>
    <n v="0"/>
    <x v="0"/>
    <d v="2018-10-22T00:00:00"/>
    <n v="5"/>
    <x v="2"/>
    <n v="0"/>
    <m/>
  </r>
  <r>
    <s v="74954-2"/>
    <d v="2018-10-25T00:00:00"/>
    <n v="74954"/>
    <s v="SCR-500-90-35-FL-6-W-UNV-DP-1-TB15"/>
    <n v="2"/>
    <n v="1"/>
    <s v="Machine Shop Started"/>
    <n v="19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SCULPT-6"/>
    <s v=""/>
    <s v="Regular"/>
    <n v="15"/>
    <s v="George"/>
    <s v="L2-6'"/>
    <m/>
    <s v=""/>
    <n v="19"/>
    <s v="High Priority"/>
    <s v=""/>
    <s v=""/>
    <b v="0"/>
    <m/>
    <m/>
    <b v="0"/>
    <b v="0"/>
    <n v="7182"/>
    <s v="SCR"/>
    <s v="recessed"/>
    <s v="Check for Kit"/>
    <d v="2018-10-21T00:00:00"/>
    <n v="0"/>
    <x v="0"/>
    <d v="2018-10-22T00:00:00"/>
    <n v="9.5"/>
    <x v="2"/>
    <n v="0"/>
    <m/>
  </r>
  <r>
    <s v="75060-1"/>
    <d v="2018-10-25T00:00:00"/>
    <n v="75060"/>
    <s v="BMRLED-500-80-35-FL-8-W-UNV-DP-1-TB9"/>
    <n v="1"/>
    <n v="1"/>
    <s v="Machine Shop Started"/>
    <n v="2"/>
    <b v="1"/>
    <b v="0"/>
    <s v=""/>
    <b v="0"/>
    <b v="0"/>
    <b v="1"/>
    <s v="Ready"/>
    <s v=""/>
    <s v=""/>
    <s v=""/>
    <s v=""/>
    <s v=""/>
    <s v="ToDo"/>
    <s v=""/>
    <d v="2018-10-22T00:00:00"/>
    <s v="Picked - Complete"/>
    <m/>
    <s v="B3LED-8"/>
    <s v=""/>
    <s v="Regular"/>
    <n v="12"/>
    <s v="George"/>
    <s v="L03 8'"/>
    <m/>
    <s v=""/>
    <n v="2"/>
    <s v="Regular"/>
    <s v=""/>
    <s v=""/>
    <b v="0"/>
    <m/>
    <m/>
    <b v="0"/>
    <b v="0"/>
    <n v="1267.2"/>
    <s v="BMRLED"/>
    <s v="recessed"/>
    <n v="0"/>
    <d v="2018-10-21T00:00:00"/>
    <n v="0"/>
    <x v="0"/>
    <d v="2018-10-22T00:00:00"/>
    <n v="1"/>
    <x v="2"/>
    <n v="0"/>
    <m/>
  </r>
  <r>
    <s v="75224-1"/>
    <d v="2018-10-25T00:00:00"/>
    <n v="75224"/>
    <s v="BBRLED-1000-90-30-FL-8-W-277-DP-1-TG9"/>
    <n v="1"/>
    <n v="1"/>
    <s v="Machine Shop Started"/>
    <n v="2"/>
    <b v="1"/>
    <b v="0"/>
    <s v=""/>
    <b v="0"/>
    <b v="0"/>
    <b v="1"/>
    <s v="Ready"/>
    <s v=""/>
    <s v=""/>
    <s v=""/>
    <s v=""/>
    <s v=""/>
    <s v="ToDo"/>
    <s v=""/>
    <d v="2018-10-22T00:00:00"/>
    <s v="Picked - Complete"/>
    <m/>
    <s v="B4LED-8"/>
    <s v=""/>
    <s v="Regular"/>
    <n v="12"/>
    <s v="George"/>
    <s v="F1A-8'"/>
    <m/>
    <s v=""/>
    <n v="2"/>
    <s v="Regular"/>
    <s v=""/>
    <s v=""/>
    <b v="0"/>
    <m/>
    <m/>
    <b v="0"/>
    <b v="0"/>
    <n v="1940"/>
    <s v="BBRLED"/>
    <s v="recessed"/>
    <n v="0"/>
    <d v="2018-10-21T00:00:00"/>
    <n v="0"/>
    <x v="0"/>
    <d v="2018-10-22T00:00:00"/>
    <n v="1"/>
    <x v="2"/>
    <n v="0"/>
    <m/>
  </r>
  <r>
    <s v="75255-1"/>
    <d v="2018-10-25T00:00:00"/>
    <n v="75255"/>
    <s v="SCS-400-80-35-FL-4'-W-UNV-DP-1-S"/>
    <n v="1"/>
    <n v="1"/>
    <s v="Machine Shop Started"/>
    <n v="9"/>
    <b v="1"/>
    <b v="0"/>
    <s v="Done"/>
    <b v="0"/>
    <b v="1"/>
    <b v="1"/>
    <s v=""/>
    <s v="ToDo"/>
    <s v=""/>
    <s v=""/>
    <s v=""/>
    <s v=""/>
    <s v=""/>
    <s v=""/>
    <d v="2018-10-22T00:00:00"/>
    <s v="Picked - Complete"/>
    <m/>
    <s v="SCULPT-4'"/>
    <s v=""/>
    <s v="Regular"/>
    <n v="1"/>
    <s v="Zahra"/>
    <s v="L15-I-4'"/>
    <m/>
    <s v=""/>
    <n v="9"/>
    <s v="High Priority"/>
    <s v=""/>
    <s v=""/>
    <b v="0"/>
    <m/>
    <m/>
    <b v="0"/>
    <b v="0"/>
    <n v="2925"/>
    <s v="SCS"/>
    <s v="surface"/>
    <s v="Check for Kit"/>
    <d v="2018-10-21T00:00:00"/>
    <n v="0"/>
    <x v="0"/>
    <d v="2018-10-22T00:00:00"/>
    <n v="4.5"/>
    <x v="0"/>
    <n v="0"/>
    <m/>
  </r>
  <r>
    <s v="75255-2"/>
    <d v="2018-10-25T00:00:00"/>
    <n v="75255"/>
    <s v="SCS-400-80-35-FL-4'-W-UNV-DP-1+E(1)-S"/>
    <n v="2"/>
    <n v="1"/>
    <s v="Machine Shop Started"/>
    <n v="1"/>
    <b v="1"/>
    <b v="0"/>
    <s v="Done"/>
    <b v="0"/>
    <b v="1"/>
    <b v="1"/>
    <s v=""/>
    <s v="ToDo"/>
    <s v=""/>
    <s v=""/>
    <s v=""/>
    <s v=""/>
    <s v=""/>
    <s v=""/>
    <d v="2018-10-22T00:00:00"/>
    <s v="Picked - Complete"/>
    <m/>
    <s v="SCULPT-4'"/>
    <s v=""/>
    <s v="Regular"/>
    <n v="1"/>
    <s v="Zahra"/>
    <s v="L15E-I-4'"/>
    <m/>
    <s v=""/>
    <n v="1"/>
    <s v="High Priority"/>
    <s v=""/>
    <s v=""/>
    <b v="0"/>
    <m/>
    <m/>
    <b v="0"/>
    <b v="0"/>
    <n v="325"/>
    <s v="SCS"/>
    <s v="surface"/>
    <s v="Check for Kit"/>
    <d v="2018-10-21T00:00:00"/>
    <n v="0"/>
    <x v="0"/>
    <d v="2018-10-22T00:00:00"/>
    <n v="0.5"/>
    <x v="0"/>
    <n v="0"/>
    <m/>
  </r>
  <r>
    <s v="75255-3"/>
    <d v="2018-10-25T00:00:00"/>
    <n v="75255"/>
    <s v="SCS-400-80-35-FL-K(4'X4')-W-UNV-DP-1-S"/>
    <n v="3"/>
    <n v="1"/>
    <s v="Machine Shop Started"/>
    <n v="17"/>
    <b v="1"/>
    <b v="0"/>
    <s v=""/>
    <b v="0"/>
    <b v="1"/>
    <b v="0"/>
    <s v=""/>
    <s v="ToDo"/>
    <s v=""/>
    <s v=""/>
    <s v=""/>
    <s v=""/>
    <s v=""/>
    <s v="ToDo"/>
    <d v="2018-10-22T00:00:00"/>
    <s v="Picked - Complete"/>
    <m/>
    <s v="SCULPT-K(4'X4')"/>
    <s v="Missing info. In SD"/>
    <s v="Regular"/>
    <n v="1"/>
    <s v="Zahra"/>
    <s v="L15-L-4'X4'"/>
    <m/>
    <s v=""/>
    <n v="17"/>
    <s v="High Priority"/>
    <s v=""/>
    <s v=""/>
    <b v="0"/>
    <m/>
    <m/>
    <b v="0"/>
    <b v="0"/>
    <n v="13175"/>
    <s v="SCS"/>
    <s v="surface"/>
    <s v="Pattern"/>
    <d v="2018-10-15T00:00:00"/>
    <n v="68"/>
    <x v="1"/>
    <d v="2018-10-23T00:00:00"/>
    <n v="81.94"/>
    <x v="2"/>
    <n v="0"/>
    <m/>
  </r>
  <r>
    <s v="75255-4"/>
    <d v="2018-10-25T00:00:00"/>
    <n v="75255"/>
    <s v="SCS-400-80-35-FL-K(4'X4')-W-UNV-DP-1+E(1)-S"/>
    <n v="4"/>
    <n v="1"/>
    <s v="Machine Shop Started"/>
    <n v="6"/>
    <b v="1"/>
    <b v="0"/>
    <s v=""/>
    <b v="0"/>
    <b v="1"/>
    <b v="0"/>
    <s v=""/>
    <s v="ToDo"/>
    <s v=""/>
    <s v=""/>
    <s v=""/>
    <s v=""/>
    <s v=""/>
    <s v="ToDo"/>
    <d v="2018-10-22T00:00:00"/>
    <s v="Picked - Complete"/>
    <m/>
    <s v="SCULPT-K(4'X4')"/>
    <s v="Missing info. In SD"/>
    <s v="Regular"/>
    <n v="1"/>
    <s v="Zahra"/>
    <s v="L15E-L-4'X4'"/>
    <m/>
    <s v=""/>
    <n v="6"/>
    <s v="High Priority"/>
    <s v=""/>
    <s v=""/>
    <b v="0"/>
    <m/>
    <m/>
    <b v="0"/>
    <b v="0"/>
    <n v="4650"/>
    <s v="SCS"/>
    <s v="surface"/>
    <s v="Pattern"/>
    <d v="2018-10-15T00:00:00"/>
    <n v="24"/>
    <x v="1"/>
    <d v="2018-10-23T00:00:00"/>
    <n v="28.92"/>
    <x v="2"/>
    <n v="0"/>
    <m/>
  </r>
  <r>
    <s v="75255-5"/>
    <d v="2018-10-25T00:00:00"/>
    <n v="75255"/>
    <s v="SCS-400-80-35-FL-K(8'X4')-W-UNV-DP-1-S-C(T SHAPE)"/>
    <n v="5"/>
    <n v="1"/>
    <s v="Machine Shop Started"/>
    <n v="4"/>
    <b v="1"/>
    <b v="0"/>
    <s v=""/>
    <b v="0"/>
    <b v="1"/>
    <b v="1"/>
    <s v=""/>
    <s v="ToDo"/>
    <s v=""/>
    <s v=""/>
    <s v=""/>
    <s v=""/>
    <s v=""/>
    <s v="ToDo"/>
    <d v="2018-10-22T00:00:00"/>
    <s v="Picked - Complete"/>
    <m/>
    <s v="SCULPT-K(8'X4')"/>
    <s v="Missing info. In SD"/>
    <s v="Regular"/>
    <n v="1"/>
    <s v="Zahra"/>
    <s v="L15-T-8'X4'"/>
    <m/>
    <s v=""/>
    <n v="16"/>
    <s v="High Priority"/>
    <s v=""/>
    <s v=""/>
    <b v="0"/>
    <m/>
    <m/>
    <b v="0"/>
    <b v="0"/>
    <n v="4900"/>
    <s v="SCS"/>
    <s v="surface"/>
    <s v="Pattern"/>
    <d v="2018-10-15T00:00:00"/>
    <n v="0"/>
    <x v="0"/>
    <d v="2018-10-23T00:00:00"/>
    <n v="77.12"/>
    <x v="2"/>
    <n v="155.52000000000001"/>
    <m/>
  </r>
  <r>
    <s v="75255-6"/>
    <d v="2018-10-25T00:00:00"/>
    <n v="75255"/>
    <s v="SCS-400-80-35-FL-K(8'X4')-W-UNV-DP-1+E(1)-S-C(T SHAPE)"/>
    <n v="6"/>
    <n v="1"/>
    <s v="Machine Shop Started"/>
    <n v="3"/>
    <b v="1"/>
    <b v="0"/>
    <s v=""/>
    <b v="0"/>
    <b v="1"/>
    <b v="1"/>
    <s v=""/>
    <s v="ToDo"/>
    <s v=""/>
    <s v=""/>
    <s v=""/>
    <s v=""/>
    <s v=""/>
    <s v="ToDo"/>
    <d v="2018-10-22T00:00:00"/>
    <s v="Picked - Complete"/>
    <m/>
    <s v="SCULPT-K(8'X4')"/>
    <s v=""/>
    <s v="Regular"/>
    <n v="1"/>
    <s v="Zahra"/>
    <s v="L15E-T-8'X4'"/>
    <m/>
    <s v=""/>
    <n v="12"/>
    <s v="High Priority"/>
    <s v=""/>
    <s v=""/>
    <b v="0"/>
    <m/>
    <m/>
    <b v="0"/>
    <b v="0"/>
    <n v="3675"/>
    <s v="SCS"/>
    <s v="surface"/>
    <s v="Pattern"/>
    <d v="2018-10-15T00:00:00"/>
    <n v="0"/>
    <x v="0"/>
    <d v="2018-10-23T00:00:00"/>
    <n v="57.84"/>
    <x v="2"/>
    <n v="116.64000000000001"/>
    <m/>
  </r>
  <r>
    <s v="75255-7"/>
    <d v="2018-10-25T00:00:00"/>
    <n v="75255"/>
    <s v="SCS-400-80-35-FL-K(4'X4'X4')-W-UNV-DP -1-S-C(90° Z SHAPE)"/>
    <n v="7"/>
    <n v="1"/>
    <s v="Machine Shop Started"/>
    <n v="2"/>
    <b v="1"/>
    <b v="0"/>
    <s v=""/>
    <b v="0"/>
    <b v="1"/>
    <b v="0"/>
    <s v=""/>
    <s v="ToDo"/>
    <s v=""/>
    <s v=""/>
    <s v=""/>
    <s v=""/>
    <s v=""/>
    <s v="ToDo"/>
    <d v="2018-10-22T00:00:00"/>
    <s v="Picked - Complete"/>
    <m/>
    <s v="SCULPT-K(4'X4'X4')"/>
    <s v=""/>
    <s v="Regular"/>
    <n v="1"/>
    <s v="Zahra"/>
    <s v="L15-Z(A)-4'X4'X4'"/>
    <m/>
    <s v=""/>
    <n v="4"/>
    <s v="High Priority"/>
    <s v=""/>
    <s v=""/>
    <b v="0"/>
    <m/>
    <m/>
    <b v="0"/>
    <b v="0"/>
    <n v="2450"/>
    <s v="SCS"/>
    <s v="surface"/>
    <s v="Pattern"/>
    <d v="2018-10-15T00:00:00"/>
    <n v="16"/>
    <x v="1"/>
    <d v="2018-10-23T00:00:00"/>
    <n v="19.28"/>
    <x v="2"/>
    <n v="25.92"/>
    <m/>
  </r>
  <r>
    <s v="75255-8"/>
    <d v="2018-10-25T00:00:00"/>
    <n v="75255"/>
    <s v="SCS-400-80-35-FL-K(4'X4'X4')-W-UNV-DP -1+E(1)-S-C(90° Z SHAPE)"/>
    <n v="8"/>
    <n v="1"/>
    <s v="Machine Shop Started"/>
    <n v="3"/>
    <b v="1"/>
    <b v="0"/>
    <s v=""/>
    <b v="0"/>
    <b v="1"/>
    <b v="0"/>
    <s v=""/>
    <s v="ToDo"/>
    <s v=""/>
    <s v=""/>
    <s v=""/>
    <s v=""/>
    <s v=""/>
    <s v="ToDo"/>
    <d v="2018-10-22T00:00:00"/>
    <s v="Picked - Complete"/>
    <m/>
    <s v="SCULPT-K(4'X4'X4')"/>
    <s v=""/>
    <s v="Regular"/>
    <n v="1"/>
    <s v="Zahra"/>
    <s v="L15E-Z(A)"/>
    <m/>
    <s v=""/>
    <n v="6"/>
    <s v="High Priority"/>
    <s v=""/>
    <s v=""/>
    <b v="0"/>
    <m/>
    <m/>
    <b v="0"/>
    <b v="0"/>
    <n v="3675"/>
    <s v="SCS"/>
    <s v="surface"/>
    <s v="Pattern"/>
    <d v="2018-10-15T00:00:00"/>
    <n v="24"/>
    <x v="1"/>
    <d v="2018-10-23T00:00:00"/>
    <n v="28.92"/>
    <x v="2"/>
    <n v="38.880000000000003"/>
    <m/>
  </r>
  <r>
    <s v="75255-9"/>
    <d v="2018-10-25T00:00:00"/>
    <n v="75255"/>
    <s v="SCS-400-80-35-FL-K(4'X4'X4')-W-UNV-DP -1-S-C(90° Z SHAPE)"/>
    <n v="9"/>
    <n v="1"/>
    <s v="Machine Shop Started"/>
    <n v="1"/>
    <b v="1"/>
    <b v="0"/>
    <s v=""/>
    <b v="0"/>
    <b v="1"/>
    <b v="0"/>
    <s v=""/>
    <s v="ToDo"/>
    <s v=""/>
    <s v=""/>
    <s v=""/>
    <s v=""/>
    <s v=""/>
    <s v="ToDo"/>
    <d v="2018-10-22T00:00:00"/>
    <s v="Picked - Complete"/>
    <m/>
    <s v="SCULPT-K(4'X4'X4')"/>
    <s v=""/>
    <s v="Regular"/>
    <n v="1"/>
    <s v="Zahra"/>
    <s v="L15-Z(B)-4'X4'X4'"/>
    <m/>
    <s v=""/>
    <n v="2"/>
    <s v="High Priority"/>
    <s v=""/>
    <s v=""/>
    <b v="0"/>
    <m/>
    <m/>
    <b v="0"/>
    <b v="0"/>
    <n v="1225"/>
    <s v="SCS"/>
    <s v="surface"/>
    <s v="Pattern"/>
    <d v="2018-10-15T00:00:00"/>
    <n v="8"/>
    <x v="1"/>
    <d v="2018-10-23T00:00:00"/>
    <n v="9.64"/>
    <x v="2"/>
    <n v="12.96"/>
    <m/>
  </r>
  <r>
    <s v="75263-1"/>
    <d v="2018-10-25T00:00:00"/>
    <n v="75263"/>
    <s v="SP000-BDLED-400-80-50-SO-6-W-UNV-DP-1-CT15(36)"/>
    <n v="1"/>
    <n v="1"/>
    <s v="Machine Shop Started"/>
    <n v="4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B2LED-6"/>
    <s v=""/>
    <s v="Regular"/>
    <n v="12"/>
    <s v="Christina"/>
    <s v="M"/>
    <m/>
    <s v=""/>
    <n v="4"/>
    <s v="Regular"/>
    <s v=""/>
    <s v=""/>
    <b v="0"/>
    <m/>
    <m/>
    <b v="0"/>
    <b v="0"/>
    <n v="1728"/>
    <s v="BDLED"/>
    <s v="Pendant"/>
    <n v="0"/>
    <d v="2018-10-21T00:00:00"/>
    <n v="0"/>
    <x v="0"/>
    <d v="2018-10-22T00:00:00"/>
    <n v="2"/>
    <x v="2"/>
    <n v="0"/>
    <m/>
  </r>
  <r>
    <s v="75264-1"/>
    <d v="2018-10-25T00:00:00"/>
    <n v="75264"/>
    <s v="TB2DILED-600-500-80-35-SO-SO-12'-W-UNV-DP-1-CTS(96&quot;)"/>
    <n v="1"/>
    <n v="1"/>
    <s v="Machine Shop Started"/>
    <n v="2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TB2LED-12'"/>
    <s v=""/>
    <s v="Regular"/>
    <n v="12"/>
    <s v="Christina"/>
    <s v="L1-12'"/>
    <m/>
    <s v=""/>
    <n v="2"/>
    <s v="Regular"/>
    <s v=""/>
    <s v=""/>
    <b v="0"/>
    <m/>
    <m/>
    <b v="0"/>
    <b v="0"/>
    <n v="2052"/>
    <s v="TB2DILED"/>
    <s v="Pendant"/>
    <n v="0"/>
    <d v="2018-10-21T00:00:00"/>
    <n v="0"/>
    <x v="0"/>
    <d v="2018-10-22T00:00:00"/>
    <n v="1"/>
    <x v="2"/>
    <n v="0"/>
    <m/>
  </r>
  <r>
    <s v="75264-2"/>
    <d v="2018-10-25T00:00:00"/>
    <n v="75264"/>
    <s v="TB2DILED-600-500-80-35-SO-SO-10'-W-UNV-DP-1-CTS(96&quot;)"/>
    <n v="2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TB2LED-10'"/>
    <s v=""/>
    <s v="Regular"/>
    <n v="12"/>
    <s v="Christina"/>
    <s v="L1-10'"/>
    <m/>
    <s v=""/>
    <n v="1"/>
    <s v="Regular"/>
    <s v=""/>
    <s v=""/>
    <b v="0"/>
    <m/>
    <m/>
    <b v="0"/>
    <b v="0"/>
    <n v="855"/>
    <s v="TB2DILED"/>
    <s v="Pendant"/>
    <n v="0"/>
    <d v="2018-10-21T00:00:00"/>
    <n v="0"/>
    <x v="0"/>
    <d v="2018-10-22T00:00:00"/>
    <n v="0.5"/>
    <x v="2"/>
    <n v="0"/>
    <m/>
  </r>
  <r>
    <s v="75388-1"/>
    <d v="2018-10-25T00:00:00"/>
    <n v="75388"/>
    <s v="BBRLED-750-80-35-FL-12-W-120-DP-1-TG9-B1(BSL310LP)-FW(6)"/>
    <n v="1"/>
    <n v="1"/>
    <s v="Machine Shop Started"/>
    <n v="1"/>
    <b v="1"/>
    <b v="0"/>
    <s v=""/>
    <b v="1"/>
    <b v="1"/>
    <b v="1"/>
    <s v="Ready"/>
    <s v=""/>
    <s v=""/>
    <s v=""/>
    <s v=""/>
    <s v=""/>
    <s v="ToDo"/>
    <s v=""/>
    <d v="2018-10-22T00:00:00"/>
    <s v="Picked - Complete"/>
    <m/>
    <s v="B4LED-12"/>
    <s v=""/>
    <s v="Regular"/>
    <n v="12"/>
    <s v="Shivam"/>
    <s v="A-12' EM"/>
    <m/>
    <s v=""/>
    <n v="1"/>
    <s v="High Priority"/>
    <s v=""/>
    <s v=""/>
    <b v="0"/>
    <m/>
    <m/>
    <b v="0"/>
    <b v="0"/>
    <n v="910"/>
    <s v="BBRLED"/>
    <s v="recessed"/>
    <n v="0"/>
    <d v="2018-10-21T00:00:00"/>
    <n v="0"/>
    <x v="0"/>
    <d v="2018-10-22T00:00:00"/>
    <n v="0.5"/>
    <x v="2"/>
    <n v="0"/>
    <m/>
  </r>
  <r>
    <s v="75388-2"/>
    <d v="2018-10-25T00:00:00"/>
    <n v="75388"/>
    <s v="BBRLED-750-80-35-FL-12-W-UNV-DP-1-TG9-FW(6)"/>
    <n v="2"/>
    <n v="1"/>
    <s v="Machine Shop Started"/>
    <n v="1"/>
    <b v="1"/>
    <b v="0"/>
    <s v=""/>
    <b v="1"/>
    <b v="1"/>
    <b v="1"/>
    <s v="Ready"/>
    <s v=""/>
    <s v=""/>
    <s v=""/>
    <s v=""/>
    <s v=""/>
    <s v="ToDo"/>
    <s v=""/>
    <d v="2018-10-22T00:00:00"/>
    <s v="Picked - Complete"/>
    <m/>
    <s v="B4LED-12"/>
    <s v=""/>
    <s v="Regular"/>
    <n v="12"/>
    <s v="Shivam"/>
    <s v="A-12'"/>
    <m/>
    <s v=""/>
    <n v="1"/>
    <s v="High Priority"/>
    <s v=""/>
    <s v=""/>
    <b v="0"/>
    <m/>
    <m/>
    <b v="0"/>
    <b v="0"/>
    <n v="730"/>
    <s v="BBRLED"/>
    <s v="recessed"/>
    <n v="0"/>
    <d v="2018-10-21T00:00:00"/>
    <n v="0"/>
    <x v="0"/>
    <d v="2018-10-22T00:00:00"/>
    <n v="0.5"/>
    <x v="2"/>
    <n v="0"/>
    <m/>
  </r>
  <r>
    <s v="75388-3"/>
    <d v="2018-10-25T00:00:00"/>
    <n v="75388"/>
    <s v="BBWDLED-750-80-35-SO-8-W-UNV-DP-1"/>
    <n v="3"/>
    <n v="1"/>
    <s v="Machine Shop Started"/>
    <n v="2"/>
    <b v="1"/>
    <b v="1"/>
    <s v=""/>
    <b v="1"/>
    <b v="1"/>
    <b v="1"/>
    <s v=""/>
    <s v=""/>
    <s v=""/>
    <s v=""/>
    <s v="ToDo"/>
    <s v=""/>
    <s v=""/>
    <s v=""/>
    <d v="2018-10-22T00:00:00"/>
    <s v="Picked - Complete"/>
    <m/>
    <s v="B4LED-8"/>
    <s v=""/>
    <s v="Regular"/>
    <n v="12"/>
    <s v="Shivam"/>
    <s v="J-8' WALL"/>
    <m/>
    <s v=""/>
    <n v="2"/>
    <s v="High Priority"/>
    <s v=""/>
    <s v=""/>
    <b v="0"/>
    <m/>
    <m/>
    <b v="0"/>
    <b v="0"/>
    <n v="960"/>
    <s v="BBWDLED"/>
    <s v="wall"/>
    <n v="0"/>
    <d v="2018-10-21T00:00:00"/>
    <n v="0"/>
    <x v="0"/>
    <d v="2018-10-22T00:00:00"/>
    <n v="1"/>
    <x v="2"/>
    <n v="0"/>
    <m/>
  </r>
  <r>
    <s v="75427-1"/>
    <d v="2018-10-25T00:00:00"/>
    <n v="75427"/>
    <s v="SCR-500-80-40-0.5M-4-W-UNV-DP-1-TB9"/>
    <n v="1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SCULPT-4"/>
    <s v=""/>
    <s v="Regular"/>
    <n v="12"/>
    <s v="JessicaP"/>
    <s v="F2-4"/>
    <m/>
    <s v=""/>
    <n v="1"/>
    <s v="High Priority"/>
    <s v=""/>
    <s v=""/>
    <b v="0"/>
    <m/>
    <m/>
    <b v="0"/>
    <b v="0"/>
    <n v="252"/>
    <s v="SCR"/>
    <s v="recessed"/>
    <s v="Check for Kit"/>
    <d v="2018-10-21T00:00:00"/>
    <n v="0"/>
    <x v="0"/>
    <d v="2018-10-22T00:00:00"/>
    <n v="0.5"/>
    <x v="2"/>
    <n v="0"/>
    <m/>
  </r>
  <r>
    <s v="75477-1"/>
    <d v="2018-10-25T00:00:00"/>
    <n v="75477"/>
    <s v="TB2DILED-1100-1000-80-35-SL-SO-8-W-UNV-DP-2-CA(36)-C(CORD, PLUG &amp; DIMMER)"/>
    <n v="1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TB2LED-8"/>
    <s v=""/>
    <s v="Mockup/Samples"/>
    <n v="12"/>
    <s v="stanb"/>
    <s v="A"/>
    <m/>
    <s v=""/>
    <n v="1"/>
    <s v="High Priority"/>
    <s v=""/>
    <s v=""/>
    <b v="0"/>
    <m/>
    <m/>
    <b v="0"/>
    <b v="0"/>
    <n v="75"/>
    <s v="TB2DILED"/>
    <s v="Pendant"/>
    <n v="0"/>
    <d v="2018-10-21T00:00:00"/>
    <n v="0"/>
    <x v="0"/>
    <d v="2018-10-22T00:00:00"/>
    <n v="0.5"/>
    <x v="2"/>
    <n v="0"/>
    <m/>
  </r>
  <r>
    <s v="75477-2"/>
    <d v="2018-10-25T00:00:00"/>
    <n v="75477"/>
    <s v="TB2DILED-1100-1000-80-35-SL-L-8-W-UNV-DP-2-CA(36)-C(CORD, PLUG &amp; DIMMER)"/>
    <n v="2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2T00:00:00"/>
    <s v="Picked - Complete"/>
    <m/>
    <s v="TB2LED-8"/>
    <s v=""/>
    <s v="Mockup/Samples"/>
    <n v="12"/>
    <s v="stanb"/>
    <s v="B"/>
    <m/>
    <s v=""/>
    <n v="1"/>
    <s v="High Priority"/>
    <s v=""/>
    <s v=""/>
    <b v="0"/>
    <m/>
    <m/>
    <b v="0"/>
    <b v="0"/>
    <n v="75"/>
    <s v="TB2DILED"/>
    <s v="Pendant"/>
    <n v="0"/>
    <d v="2018-10-21T00:00:00"/>
    <n v="0"/>
    <x v="0"/>
    <d v="2018-10-22T00:00:00"/>
    <n v="0.5"/>
    <x v="2"/>
    <n v="0"/>
    <m/>
  </r>
  <r>
    <s v="68598-1"/>
    <d v="2018-10-26T00:00:00"/>
    <n v="68598"/>
    <s v="BMRLED-500-80-35-FL-5-W-UNV-DP-1-DF"/>
    <n v="1"/>
    <n v="1"/>
    <s v="Machine Shop Started"/>
    <n v="5"/>
    <b v="1"/>
    <b v="0"/>
    <s v=""/>
    <b v="0"/>
    <b v="0"/>
    <b v="1"/>
    <s v="Ready"/>
    <s v=""/>
    <s v=""/>
    <s v=""/>
    <s v=""/>
    <s v=""/>
    <s v="ToDo"/>
    <s v=""/>
    <d v="2018-10-23T00:00:00"/>
    <s v="Picked - Complete"/>
    <m/>
    <s v="B3LED-5"/>
    <s v=""/>
    <s v="Regular"/>
    <n v="15"/>
    <s v="Philip"/>
    <s v="L-5'"/>
    <m/>
    <s v=""/>
    <n v="5"/>
    <s v="High Priority"/>
    <s v=""/>
    <s v=""/>
    <b v="0"/>
    <m/>
    <m/>
    <b v="0"/>
    <b v="0"/>
    <n v="2625"/>
    <s v="BMRLED"/>
    <s v="recessed"/>
    <n v="0"/>
    <d v="2018-10-22T00:00:00"/>
    <n v="0"/>
    <x v="0"/>
    <d v="2018-10-23T00:00:00"/>
    <n v="2.5"/>
    <x v="2"/>
    <n v="0"/>
    <m/>
  </r>
  <r>
    <s v="68598-3"/>
    <d v="2018-10-26T00:00:00"/>
    <n v="68598"/>
    <s v="BMRLED-500-80-35-FL-12-W-UNV-DP-1-DF"/>
    <n v="3"/>
    <n v="1"/>
    <s v="Machine Shop Started"/>
    <n v="2"/>
    <b v="1"/>
    <b v="0"/>
    <s v=""/>
    <b v="0"/>
    <b v="0"/>
    <b v="1"/>
    <s v="Ready"/>
    <s v=""/>
    <s v=""/>
    <s v=""/>
    <s v=""/>
    <s v=""/>
    <s v="ToDo"/>
    <s v=""/>
    <d v="2018-10-23T00:00:00"/>
    <s v="Picked - Complete"/>
    <m/>
    <s v="B3LED-12"/>
    <s v=""/>
    <s v="Regular"/>
    <n v="15"/>
    <s v="Philip"/>
    <s v="L/L1-12'"/>
    <m/>
    <s v=""/>
    <n v="2"/>
    <s v="High Priority"/>
    <s v=""/>
    <s v=""/>
    <b v="0"/>
    <m/>
    <m/>
    <b v="0"/>
    <b v="0"/>
    <n v="2040"/>
    <s v="BMRLED"/>
    <s v="recessed"/>
    <n v="0"/>
    <d v="2018-10-22T00:00:00"/>
    <n v="0"/>
    <x v="0"/>
    <d v="2018-10-23T00:00:00"/>
    <n v="1"/>
    <x v="2"/>
    <n v="0"/>
    <m/>
  </r>
  <r>
    <s v="68598-4"/>
    <d v="2018-10-26T00:00:00"/>
    <n v="68598"/>
    <s v="BMRLED-500-80-35-FL-5-W-UNV-DP-1-DF"/>
    <n v="4"/>
    <n v="1"/>
    <s v="Machine Shop Started"/>
    <n v="2"/>
    <b v="1"/>
    <b v="0"/>
    <s v=""/>
    <b v="0"/>
    <b v="0"/>
    <b v="1"/>
    <s v="Ready"/>
    <s v=""/>
    <s v=""/>
    <s v=""/>
    <s v=""/>
    <s v=""/>
    <s v="ToDo"/>
    <s v=""/>
    <d v="2018-10-23T00:00:00"/>
    <s v="Picked - Complete"/>
    <m/>
    <s v="B3LED-5"/>
    <s v=""/>
    <s v="Regular"/>
    <n v="15"/>
    <s v="Philip"/>
    <s v="L/L1 - 5'"/>
    <m/>
    <s v=""/>
    <n v="2"/>
    <s v="High Priority"/>
    <s v=""/>
    <s v=""/>
    <b v="0"/>
    <m/>
    <m/>
    <b v="0"/>
    <b v="0"/>
    <n v="1050"/>
    <s v="BMRLED"/>
    <s v="recessed"/>
    <n v="0"/>
    <d v="2018-10-22T00:00:00"/>
    <n v="0"/>
    <x v="0"/>
    <d v="2018-10-23T00:00:00"/>
    <n v="1"/>
    <x v="2"/>
    <n v="0"/>
    <m/>
  </r>
  <r>
    <s v="70249-1"/>
    <d v="2018-10-26T00:00:00"/>
    <n v="70249"/>
    <s v="BMPRLED-OPRI(1)-750-90-35-FL-33'8&quot;-W-UNV-DP-1-DF-C(TG9 1 SIDE)"/>
    <n v="1"/>
    <n v="1"/>
    <s v="Machine Shop Started"/>
    <n v="1"/>
    <b v="1"/>
    <b v="0"/>
    <s v=""/>
    <b v="0"/>
    <b v="1"/>
    <b v="0"/>
    <s v="ToDo"/>
    <s v=""/>
    <s v=""/>
    <s v=""/>
    <s v=""/>
    <s v=""/>
    <s v="ToDo"/>
    <s v="ToDo"/>
    <d v="2018-10-23T00:00:00"/>
    <s v="Picked - Complete"/>
    <m/>
    <s v="B3PLED-33'8&quot;"/>
    <s v=""/>
    <s v="Regular"/>
    <n v="12"/>
    <s v="Gagandeep"/>
    <s v="F1 &quot;L&quot;-14'8 1/2&quot;X18'11 1/2&quot;-2ND FL"/>
    <m/>
    <s v=""/>
    <n v="5"/>
    <s v="High Priority"/>
    <s v=""/>
    <s v=""/>
    <b v="0"/>
    <m/>
    <m/>
    <b v="0"/>
    <b v="0"/>
    <n v="2120"/>
    <s v="BMPRLED"/>
    <s v="recessed"/>
    <n v="0"/>
    <d v="2018-10-22T00:00:00"/>
    <n v="6"/>
    <x v="2"/>
    <d v="2018-10-23T00:00:00"/>
    <n v="2.5"/>
    <x v="2"/>
    <n v="51.84"/>
    <m/>
  </r>
  <r>
    <s v="72193-1"/>
    <d v="2018-10-26T00:00:00"/>
    <n v="72193"/>
    <s v="BMRLED-500-80-35-1.25M-4-W-120-DP-1-TB9"/>
    <n v="1"/>
    <n v="1"/>
    <s v="Machine Shop Started"/>
    <n v="23"/>
    <b v="1"/>
    <b v="0"/>
    <s v=""/>
    <b v="0"/>
    <b v="0"/>
    <b v="1"/>
    <s v="ToDo"/>
    <s v=""/>
    <s v=""/>
    <s v=""/>
    <s v=""/>
    <s v=""/>
    <s v="ToDo"/>
    <s v=""/>
    <d v="2018-10-23T00:00:00"/>
    <s v="Picked - Complete"/>
    <m/>
    <s v="B3LED-4"/>
    <s v=""/>
    <s v="Regular"/>
    <n v="4"/>
    <s v="Sacha"/>
    <s v="L1"/>
    <m/>
    <s v=""/>
    <n v="23"/>
    <s v="Priority"/>
    <s v=""/>
    <s v=""/>
    <b v="0"/>
    <m/>
    <m/>
    <b v="0"/>
    <b v="0"/>
    <n v="8280"/>
    <s v="BMRLED"/>
    <s v="recessed"/>
    <n v="0"/>
    <d v="2018-10-22T00:00:00"/>
    <n v="0"/>
    <x v="0"/>
    <d v="2018-10-23T00:00:00"/>
    <n v="11.5"/>
    <x v="2"/>
    <n v="0"/>
    <m/>
  </r>
  <r>
    <s v="72193-2"/>
    <d v="2018-10-26T00:00:00"/>
    <n v="72193"/>
    <s v="BMRLED-1000-80-35-1.25M-4-W-120-DP-1-TB9"/>
    <n v="2"/>
    <n v="1"/>
    <s v="Machine Shop Started"/>
    <n v="4"/>
    <b v="1"/>
    <b v="0"/>
    <s v=""/>
    <b v="0"/>
    <b v="0"/>
    <b v="1"/>
    <s v="ToDo"/>
    <s v=""/>
    <s v=""/>
    <s v=""/>
    <s v=""/>
    <s v=""/>
    <s v="ToDo"/>
    <s v=""/>
    <d v="2018-10-23T00:00:00"/>
    <s v="Picked - Complete"/>
    <m/>
    <s v="B3LED-4"/>
    <s v=""/>
    <s v="Regular"/>
    <n v="4"/>
    <s v="Sacha"/>
    <s v="L2"/>
    <m/>
    <s v=""/>
    <n v="4"/>
    <s v="Priority"/>
    <s v=""/>
    <s v=""/>
    <b v="0"/>
    <m/>
    <m/>
    <b v="0"/>
    <b v="0"/>
    <n v="1440"/>
    <s v="BMRLED"/>
    <s v="recessed"/>
    <n v="0"/>
    <d v="2018-10-22T00:00:00"/>
    <n v="0"/>
    <x v="0"/>
    <d v="2018-10-23T00:00:00"/>
    <n v="2"/>
    <x v="2"/>
    <n v="0"/>
    <m/>
  </r>
  <r>
    <s v="72193-3"/>
    <d v="2018-10-26T00:00:00"/>
    <n v="72193"/>
    <s v="ZELED-SL 65/35-1100-80-35-MSO-4-AP-UNV-MD-1-CA(48)"/>
    <n v="3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ZEN-4"/>
    <s v=""/>
    <s v="Regular"/>
    <n v="4"/>
    <s v="Sacha"/>
    <s v="L4"/>
    <m/>
    <s v=""/>
    <n v="1"/>
    <s v="Priority"/>
    <s v=""/>
    <s v=""/>
    <b v="0"/>
    <m/>
    <m/>
    <b v="0"/>
    <b v="0"/>
    <n v="420"/>
    <s v="ZELED"/>
    <s v="Pendant"/>
    <n v="0"/>
    <d v="2018-10-22T00:00:00"/>
    <n v="0"/>
    <x v="0"/>
    <d v="2018-10-23T00:00:00"/>
    <n v="0.5"/>
    <x v="2"/>
    <n v="0"/>
    <m/>
  </r>
  <r>
    <s v="72193-4"/>
    <d v="2018-10-26T00:00:00"/>
    <n v="72193"/>
    <s v="WBRLED-500-80-35-S-4-AP-120-DP-1-DF"/>
    <n v="4"/>
    <n v="1"/>
    <s v="Machine Shop Started"/>
    <n v="8"/>
    <b v="1"/>
    <b v="0"/>
    <s v=""/>
    <b v="0"/>
    <b v="0"/>
    <b v="1"/>
    <s v=""/>
    <s v=""/>
    <s v=""/>
    <s v=""/>
    <s v=""/>
    <s v=""/>
    <s v=""/>
    <s v=""/>
    <d v="2018-10-23T00:00:00"/>
    <s v="Picked - Complete"/>
    <m/>
    <s v="WB4LED-4"/>
    <s v=""/>
    <s v="Regular"/>
    <n v="4"/>
    <s v="Sacha"/>
    <s v="L11"/>
    <m/>
    <s v=""/>
    <n v="8"/>
    <s v="Priority"/>
    <s v=""/>
    <s v=""/>
    <b v="0"/>
    <m/>
    <m/>
    <b v="0"/>
    <b v="0"/>
    <n v="4160"/>
    <s v="WBRLED"/>
    <s v="recessed"/>
    <n v="0"/>
    <d v="2018-10-22T00:00:00"/>
    <n v="0"/>
    <x v="0"/>
    <d v="2018-10-23T00:00:00"/>
    <n v="4"/>
    <x v="2"/>
    <n v="0"/>
    <m/>
  </r>
  <r>
    <s v="72358-2"/>
    <d v="2018-10-26T00:00:00"/>
    <n v="72358"/>
    <s v="BBPRLED-400-80-35-RG3-12-W-UNV-DP-1-TB15"/>
    <n v="2"/>
    <n v="1"/>
    <s v="Machine Shop Started"/>
    <n v="1"/>
    <b v="1"/>
    <b v="0"/>
    <s v=""/>
    <b v="1"/>
    <b v="1"/>
    <b v="1"/>
    <s v="Ready"/>
    <s v=""/>
    <s v=""/>
    <s v=""/>
    <s v=""/>
    <s v=""/>
    <s v="ToDo"/>
    <s v=""/>
    <d v="2018-10-23T00:00:00"/>
    <s v="Picked - Complete"/>
    <m/>
    <s v="B4PLED-12"/>
    <s v=""/>
    <s v="Regular"/>
    <n v="12"/>
    <s v="George"/>
    <s v="L-12G-RMS 109"/>
    <m/>
    <s v=""/>
    <n v="1"/>
    <s v="High Priority"/>
    <s v=""/>
    <s v=""/>
    <b v="0"/>
    <m/>
    <m/>
    <b v="0"/>
    <b v="0"/>
    <n v="900"/>
    <s v="BBPRLED"/>
    <s v="recessed"/>
    <n v="0"/>
    <d v="2018-10-22T00:00:00"/>
    <n v="0"/>
    <x v="0"/>
    <d v="2018-10-23T00:00:00"/>
    <n v="0.5"/>
    <x v="2"/>
    <n v="0"/>
    <m/>
  </r>
  <r>
    <s v="72358-3"/>
    <d v="2018-10-26T00:00:00"/>
    <n v="72358"/>
    <s v="BBPRLED-400-80-35-RG3-16-W-UNV-DP-1-TB15"/>
    <n v="3"/>
    <n v="1"/>
    <s v="Machine Shop Started"/>
    <n v="1"/>
    <b v="1"/>
    <b v="0"/>
    <s v=""/>
    <b v="1"/>
    <b v="1"/>
    <b v="1"/>
    <s v="Ready"/>
    <s v=""/>
    <s v=""/>
    <s v=""/>
    <s v=""/>
    <s v=""/>
    <s v="ToDo"/>
    <s v=""/>
    <d v="2018-10-23T00:00:00"/>
    <s v="Picked - Complete"/>
    <m/>
    <s v="B4PLED-16"/>
    <s v=""/>
    <s v="Regular"/>
    <n v="12"/>
    <s v="George"/>
    <s v="L-16G-RM 111"/>
    <m/>
    <s v=""/>
    <n v="2"/>
    <s v="High Priority"/>
    <s v=""/>
    <s v=""/>
    <b v="0"/>
    <m/>
    <m/>
    <b v="0"/>
    <b v="0"/>
    <n v="1200"/>
    <s v="BBPRLED"/>
    <s v="recessed"/>
    <n v="0"/>
    <d v="2018-10-22T00:00:00"/>
    <n v="0"/>
    <x v="0"/>
    <d v="2018-10-23T00:00:00"/>
    <n v="1"/>
    <x v="2"/>
    <n v="12.96"/>
    <m/>
  </r>
  <r>
    <s v="72358-4"/>
    <d v="2018-10-26T00:00:00"/>
    <n v="72358"/>
    <s v="BBPRLED-400-80-35-RG3-16-W-UNV-DP-1-DS"/>
    <n v="4"/>
    <n v="1"/>
    <s v="Machine Shop Started"/>
    <n v="2"/>
    <b v="1"/>
    <b v="0"/>
    <s v=""/>
    <b v="1"/>
    <b v="1"/>
    <b v="1"/>
    <s v="Ready"/>
    <s v=""/>
    <s v=""/>
    <s v=""/>
    <s v=""/>
    <s v=""/>
    <s v="ToDo"/>
    <s v=""/>
    <d v="2018-10-23T00:00:00"/>
    <s v="Picked - Complete"/>
    <m/>
    <s v="B4PLED-16"/>
    <s v=""/>
    <s v="Regular"/>
    <n v="12"/>
    <s v="George"/>
    <s v="L-16F-RMS 158&amp;159"/>
    <m/>
    <s v=""/>
    <n v="4"/>
    <s v="High Priority"/>
    <s v=""/>
    <s v=""/>
    <b v="0"/>
    <m/>
    <m/>
    <b v="0"/>
    <b v="0"/>
    <n v="2400"/>
    <s v="BBPRLED"/>
    <s v="recessed"/>
    <n v="0"/>
    <d v="2018-10-22T00:00:00"/>
    <n v="0"/>
    <x v="0"/>
    <d v="2018-10-23T00:00:00"/>
    <n v="2"/>
    <x v="2"/>
    <n v="25.92"/>
    <m/>
  </r>
  <r>
    <s v="72358-5"/>
    <d v="2018-10-26T00:00:00"/>
    <n v="72358"/>
    <s v="WBSLED-500-80-40-S-24-AP-UNV-DP-1-SC-C(TOP FEED)"/>
    <n v="5"/>
    <n v="1"/>
    <s v="Machine Shop Started"/>
    <n v="1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WB4LED-24"/>
    <s v=""/>
    <s v="Regular"/>
    <n v="12"/>
    <s v="George"/>
    <s v="M-24'"/>
    <m/>
    <s v=""/>
    <n v="2"/>
    <s v="High Priority"/>
    <s v=""/>
    <s v=""/>
    <b v="0"/>
    <m/>
    <m/>
    <b v="0"/>
    <b v="0"/>
    <n v="2640"/>
    <s v="WBSLED"/>
    <s v="surface"/>
    <n v="0"/>
    <d v="2018-10-22T00:00:00"/>
    <n v="0"/>
    <x v="0"/>
    <d v="2018-10-23T00:00:00"/>
    <n v="1"/>
    <x v="2"/>
    <n v="12.96"/>
    <m/>
  </r>
  <r>
    <s v="72358-6"/>
    <d v="2018-10-26T00:00:00"/>
    <n v="72358"/>
    <s v="WBSLED-500-80-40-S-4-AP-UNV-DP-1-SC-C(TOP FEED)"/>
    <n v="6"/>
    <n v="1"/>
    <s v="Machine Shop Started"/>
    <n v="1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WB4LED-4"/>
    <s v=""/>
    <s v="Regular"/>
    <n v="12"/>
    <s v="George"/>
    <s v="M-4'"/>
    <m/>
    <s v=""/>
    <n v="1"/>
    <s v="High Priority"/>
    <s v=""/>
    <s v=""/>
    <b v="0"/>
    <m/>
    <m/>
    <b v="0"/>
    <b v="0"/>
    <n v="440"/>
    <s v="WBSLED"/>
    <s v="surface"/>
    <n v="0"/>
    <d v="2018-10-22T00:00:00"/>
    <n v="0"/>
    <x v="0"/>
    <d v="2018-10-23T00:00:00"/>
    <n v="0.5"/>
    <x v="2"/>
    <n v="0"/>
    <m/>
  </r>
  <r>
    <s v="73706-1"/>
    <d v="2018-10-26T00:00:00"/>
    <n v="73706"/>
    <s v="BBDILED-640-400-90-40-SO-71'-W-120-DP-1-CA(36)"/>
    <n v="1"/>
    <n v="1"/>
    <s v="Machine Shop Started"/>
    <n v="1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B4LED-71'"/>
    <s v=""/>
    <s v="Regular"/>
    <n v="4"/>
    <s v="Mervet"/>
    <s v="L1-71'"/>
    <m/>
    <s v=""/>
    <n v="6"/>
    <s v="High Priority"/>
    <s v=""/>
    <s v=""/>
    <b v="0"/>
    <m/>
    <m/>
    <b v="0"/>
    <b v="0"/>
    <n v="11232"/>
    <s v="BBDILED"/>
    <s v="Pendant"/>
    <n v="0"/>
    <d v="2018-10-22T00:00:00"/>
    <n v="0"/>
    <x v="0"/>
    <d v="2018-10-23T00:00:00"/>
    <n v="3"/>
    <x v="2"/>
    <n v="64.800000000000011"/>
    <m/>
  </r>
  <r>
    <s v="73706-2"/>
    <d v="2018-10-26T00:00:00"/>
    <n v="73706"/>
    <s v="BBDILED-640-400-90-40-SO-72'8&quot;-W-120-DP-1-CA(36)"/>
    <n v="2"/>
    <n v="1"/>
    <s v="Machine Shop Started"/>
    <n v="1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B4LED-72'8&quot;"/>
    <s v=""/>
    <s v="Regular"/>
    <n v="4"/>
    <s v="Mervet"/>
    <s v="L1-72'8&quot;"/>
    <m/>
    <s v=""/>
    <n v="7"/>
    <s v="High Priority"/>
    <s v=""/>
    <s v=""/>
    <b v="0"/>
    <m/>
    <m/>
    <b v="0"/>
    <b v="0"/>
    <n v="12960"/>
    <s v="BBDILED"/>
    <s v="Pendant"/>
    <n v="0"/>
    <d v="2018-10-22T00:00:00"/>
    <n v="0"/>
    <x v="0"/>
    <d v="2018-10-23T00:00:00"/>
    <n v="3.5"/>
    <x v="2"/>
    <n v="77.760000000000005"/>
    <m/>
  </r>
  <r>
    <s v="73706-3"/>
    <d v="2018-10-26T00:00:00"/>
    <n v="73706"/>
    <s v="BBDILED-640-400-90-40-SO-96'5&quot;-W-120-DP-1-CA(36)"/>
    <n v="3"/>
    <n v="1"/>
    <s v="Machine Shop Started"/>
    <n v="1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B4LED-96'5&quot;"/>
    <s v="Missing info. In SD"/>
    <s v="Regular"/>
    <n v="4"/>
    <s v="Mervet"/>
    <s v="L1-96'5&quot;"/>
    <m/>
    <s v=""/>
    <n v="9"/>
    <s v="High Priority"/>
    <s v=""/>
    <s v=""/>
    <b v="0"/>
    <m/>
    <m/>
    <b v="0"/>
    <b v="1"/>
    <n v="13824"/>
    <s v="BBDILED"/>
    <s v="Pendant"/>
    <n v="0"/>
    <d v="2018-10-22T00:00:00"/>
    <n v="0"/>
    <x v="0"/>
    <d v="2018-10-23T00:00:00"/>
    <n v="4.5"/>
    <x v="2"/>
    <n v="103.68"/>
    <m/>
  </r>
  <r>
    <s v="73933-1"/>
    <d v="2018-10-26T00:00:00"/>
    <n v="73933"/>
    <s v="B6RLED-1000-80-35-FL-4-W-277-DP-1-TB9"/>
    <n v="1"/>
    <n v="1"/>
    <s v="Machine Shop Started"/>
    <n v="9"/>
    <b v="1"/>
    <b v="0"/>
    <s v=""/>
    <b v="0"/>
    <b v="1"/>
    <b v="0"/>
    <s v="ToDo"/>
    <s v=""/>
    <s v=""/>
    <s v=""/>
    <s v=""/>
    <s v=""/>
    <s v="ToDo"/>
    <s v=""/>
    <d v="2018-10-23T00:00:00"/>
    <s v="Picked - Complete"/>
    <m/>
    <s v="B6LED-4"/>
    <s v=""/>
    <s v="Regular"/>
    <n v="1"/>
    <s v="Joshua"/>
    <s v="B-4'"/>
    <m/>
    <s v=""/>
    <n v="9"/>
    <s v="Regular"/>
    <s v=""/>
    <s v=""/>
    <b v="0"/>
    <m/>
    <m/>
    <b v="0"/>
    <b v="0"/>
    <n v="3060"/>
    <s v="B6RLED"/>
    <s v="recessed"/>
    <n v="0"/>
    <d v="2018-10-22T00:00:00"/>
    <n v="10.799999999999999"/>
    <x v="2"/>
    <d v="2018-10-23T00:00:00"/>
    <n v="4.5"/>
    <x v="2"/>
    <n v="0"/>
    <m/>
  </r>
  <r>
    <s v="73933-2"/>
    <d v="2018-10-26T00:00:00"/>
    <n v="73933"/>
    <s v="B6RLED-1000-80-35-FL-4-W-277-DP-1-TB9-B1(BSL310LP)"/>
    <n v="2"/>
    <n v="1"/>
    <s v="Machine Shop Started"/>
    <n v="3"/>
    <b v="1"/>
    <b v="0"/>
    <s v=""/>
    <b v="0"/>
    <b v="1"/>
    <b v="0"/>
    <s v="ToDo"/>
    <s v=""/>
    <s v=""/>
    <s v=""/>
    <s v=""/>
    <s v=""/>
    <s v="ToDo"/>
    <s v=""/>
    <d v="2018-10-23T00:00:00"/>
    <s v="Picked - Complete"/>
    <m/>
    <s v="B6LED-4"/>
    <s v=""/>
    <s v="Regular"/>
    <n v="1"/>
    <s v="Joshua"/>
    <s v="BE-4'"/>
    <m/>
    <s v=""/>
    <n v="3"/>
    <s v="Regular"/>
    <s v=""/>
    <s v=""/>
    <b v="0"/>
    <m/>
    <m/>
    <b v="0"/>
    <b v="0"/>
    <n v="1695"/>
    <s v="B6RLED"/>
    <s v="recessed"/>
    <n v="0"/>
    <d v="2018-10-22T00:00:00"/>
    <n v="3.5999999999999996"/>
    <x v="2"/>
    <d v="2018-10-23T00:00:00"/>
    <n v="1.5"/>
    <x v="2"/>
    <n v="0"/>
    <m/>
  </r>
  <r>
    <s v="73933-3"/>
    <d v="2018-10-26T00:00:00"/>
    <n v="73933"/>
    <s v="B6RVLED-1000-80-35-SO-4-W-277-DP-1-DS"/>
    <n v="3"/>
    <n v="1"/>
    <s v="Machine Shop Started"/>
    <n v="5"/>
    <b v="1"/>
    <b v="0"/>
    <s v=""/>
    <b v="0"/>
    <b v="1"/>
    <b v="0"/>
    <s v="ToDo"/>
    <s v=""/>
    <s v=""/>
    <s v=""/>
    <s v=""/>
    <s v=""/>
    <s v=""/>
    <s v=""/>
    <d v="2018-10-23T00:00:00"/>
    <s v="Picked - Complete"/>
    <m/>
    <s v="B6LED-4"/>
    <s v=""/>
    <s v="Regular"/>
    <n v="1"/>
    <s v="Joshua"/>
    <s v="B2-4'"/>
    <m/>
    <s v=""/>
    <n v="5"/>
    <s v="Regular"/>
    <s v=""/>
    <s v=""/>
    <b v="0"/>
    <m/>
    <m/>
    <b v="0"/>
    <b v="0"/>
    <n v="1700"/>
    <s v="B6RVLED"/>
    <s v="recessed"/>
    <n v="0"/>
    <d v="2018-10-22T00:00:00"/>
    <n v="6"/>
    <x v="2"/>
    <d v="2018-10-23T00:00:00"/>
    <n v="2.5"/>
    <x v="2"/>
    <n v="0"/>
    <m/>
  </r>
  <r>
    <s v="73933-4"/>
    <d v="2018-10-26T00:00:00"/>
    <n v="73933"/>
    <s v="B6DLED-1000-80-35-SO-6-W-277-DP-1-SA(48)"/>
    <n v="4"/>
    <n v="1"/>
    <s v="Machine Shop Started"/>
    <n v="11"/>
    <b v="1"/>
    <b v="0"/>
    <s v=""/>
    <b v="0"/>
    <b v="1"/>
    <b v="0"/>
    <s v=""/>
    <s v=""/>
    <s v=""/>
    <s v=""/>
    <s v=""/>
    <s v=""/>
    <s v=""/>
    <s v=""/>
    <d v="2018-10-23T00:00:00"/>
    <s v="Picked - Complete"/>
    <m/>
    <s v="B6LED-6"/>
    <s v=""/>
    <s v="Regular"/>
    <n v="1"/>
    <s v="Joshua"/>
    <s v="J-6'"/>
    <m/>
    <s v=""/>
    <n v="11"/>
    <s v="Regular"/>
    <s v=""/>
    <s v=""/>
    <b v="0"/>
    <m/>
    <m/>
    <b v="0"/>
    <b v="0"/>
    <n v="5610"/>
    <s v="B6DLED"/>
    <s v="Pendant"/>
    <n v="0"/>
    <d v="2018-10-22T00:00:00"/>
    <n v="13.2"/>
    <x v="2"/>
    <d v="2018-10-23T00:00:00"/>
    <n v="5.5"/>
    <x v="2"/>
    <n v="0"/>
    <m/>
  </r>
  <r>
    <s v="73933-5"/>
    <d v="2018-10-26T00:00:00"/>
    <n v="73933"/>
    <s v="B6DLED-1000-80-35-SO-4-W-277-DP-1-SA(48)"/>
    <n v="5"/>
    <n v="1"/>
    <s v="Machine Shop Started"/>
    <n v="8"/>
    <b v="1"/>
    <b v="0"/>
    <s v=""/>
    <b v="0"/>
    <b v="1"/>
    <b v="0"/>
    <s v=""/>
    <s v=""/>
    <s v=""/>
    <s v=""/>
    <s v=""/>
    <s v=""/>
    <s v=""/>
    <s v=""/>
    <d v="2018-10-23T00:00:00"/>
    <s v="Picked - Complete"/>
    <m/>
    <s v="B6LED-4"/>
    <s v=""/>
    <s v="Regular"/>
    <n v="1"/>
    <s v="Joshua"/>
    <s v="P2-4'"/>
    <m/>
    <s v=""/>
    <n v="8"/>
    <s v="Regular"/>
    <s v=""/>
    <s v=""/>
    <b v="0"/>
    <m/>
    <m/>
    <b v="0"/>
    <b v="0"/>
    <n v="2720"/>
    <s v="B6DLED"/>
    <s v="Pendant"/>
    <n v="0"/>
    <d v="2018-10-22T00:00:00"/>
    <n v="9.6"/>
    <x v="2"/>
    <d v="2018-10-23T00:00:00"/>
    <n v="4"/>
    <x v="2"/>
    <n v="0"/>
    <m/>
  </r>
  <r>
    <s v="73933-6"/>
    <d v="2018-10-26T00:00:00"/>
    <n v="73933"/>
    <s v="BBWDLED-1000-80-35-SO-4-AP-277-DP-1-B1(BSL10LST)"/>
    <n v="6"/>
    <n v="1"/>
    <s v="Machine Shop Started"/>
    <n v="8"/>
    <b v="1"/>
    <b v="0"/>
    <s v=""/>
    <b v="0"/>
    <b v="1"/>
    <b v="0"/>
    <s v=""/>
    <s v=""/>
    <s v=""/>
    <s v=""/>
    <s v="ToDo"/>
    <s v=""/>
    <s v=""/>
    <s v=""/>
    <d v="2018-10-23T00:00:00"/>
    <s v="Picked - Complete"/>
    <m/>
    <s v="B4LED-4"/>
    <s v=""/>
    <s v="Regular"/>
    <n v="1"/>
    <s v="Joshua"/>
    <s v="S-4'"/>
    <m/>
    <s v=""/>
    <n v="8"/>
    <s v="Regular"/>
    <s v=""/>
    <s v=""/>
    <b v="0"/>
    <m/>
    <m/>
    <b v="0"/>
    <b v="0"/>
    <n v="4520"/>
    <s v="BBWDLED"/>
    <s v="wall"/>
    <n v="0"/>
    <d v="2018-10-22T00:00:00"/>
    <n v="9.6"/>
    <x v="2"/>
    <d v="2018-10-23T00:00:00"/>
    <n v="4"/>
    <x v="2"/>
    <n v="0"/>
    <m/>
  </r>
  <r>
    <s v="74082-1"/>
    <d v="2018-10-26T00:00:00"/>
    <n v="74082"/>
    <s v="BDLED-500-80-35-SO-16-BLK-UNV-DP-1-CA(36)"/>
    <n v="1"/>
    <n v="1"/>
    <s v="Machine Shop Started"/>
    <n v="2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2LED-16"/>
    <s v=""/>
    <s v="Regular"/>
    <n v="7"/>
    <s v="Gagandeep"/>
    <s v="B-16'"/>
    <m/>
    <s v=""/>
    <n v="4"/>
    <s v="High Priority"/>
    <s v=""/>
    <s v=""/>
    <b v="0"/>
    <m/>
    <m/>
    <b v="0"/>
    <b v="0"/>
    <n v="2560"/>
    <s v="BDLED"/>
    <s v="Pendant"/>
    <n v="0"/>
    <d v="2018-10-22T00:00:00"/>
    <n v="0"/>
    <x v="0"/>
    <d v="2018-10-23T00:00:00"/>
    <n v="2"/>
    <x v="2"/>
    <n v="25.92"/>
    <m/>
  </r>
  <r>
    <s v="74082-2"/>
    <d v="2018-10-26T00:00:00"/>
    <n v="74082"/>
    <s v="BDLED-500-80-35-SO-16-W-UNV-DP-1-CA(36)"/>
    <n v="2"/>
    <n v="1"/>
    <s v="Machine Shop Started"/>
    <n v="5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2LED-16"/>
    <s v=""/>
    <s v="Regular"/>
    <n v="7"/>
    <s v="Gagandeep"/>
    <s v="B1-16'"/>
    <m/>
    <s v=""/>
    <n v="10"/>
    <s v="High Priority"/>
    <s v=""/>
    <s v=""/>
    <b v="0"/>
    <m/>
    <m/>
    <b v="0"/>
    <b v="0"/>
    <n v="6400"/>
    <s v="BDLED"/>
    <s v="Pendant"/>
    <n v="0"/>
    <d v="2018-10-22T00:00:00"/>
    <n v="0"/>
    <x v="0"/>
    <d v="2018-10-23T00:00:00"/>
    <n v="5"/>
    <x v="2"/>
    <n v="64.800000000000011"/>
    <m/>
  </r>
  <r>
    <s v="74082-3"/>
    <d v="2018-10-26T00:00:00"/>
    <n v="74082"/>
    <s v="BDLED-500-80-35-SO-12-BLK-UNV-DP-1-CA(36)"/>
    <n v="3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2LED-12"/>
    <s v=""/>
    <s v="Regular"/>
    <n v="7"/>
    <s v="Gagandeep"/>
    <s v="B2-12'"/>
    <m/>
    <s v=""/>
    <n v="3"/>
    <s v="High Priority"/>
    <s v=""/>
    <s v=""/>
    <b v="0"/>
    <m/>
    <m/>
    <b v="0"/>
    <b v="0"/>
    <n v="3840"/>
    <s v="BDLED"/>
    <s v="Pendant"/>
    <n v="0"/>
    <d v="2018-10-22T00:00:00"/>
    <n v="0"/>
    <x v="0"/>
    <d v="2018-10-23T00:00:00"/>
    <n v="1.5"/>
    <x v="2"/>
    <n v="0"/>
    <m/>
  </r>
  <r>
    <s v="74082-4"/>
    <d v="2018-10-26T00:00:00"/>
    <n v="74082"/>
    <s v="BDLED-500-80-35-SO-12-W-UNV-DP-1-CA(36)"/>
    <n v="4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2LED-12"/>
    <s v=""/>
    <s v="Regular"/>
    <n v="7"/>
    <s v="Gagandeep"/>
    <s v="B3-12'"/>
    <m/>
    <s v=""/>
    <n v="3"/>
    <s v="High Priority"/>
    <s v=""/>
    <s v=""/>
    <b v="0"/>
    <m/>
    <m/>
    <b v="0"/>
    <b v="0"/>
    <n v="3840"/>
    <s v="BDLED"/>
    <s v="Pendant"/>
    <n v="0"/>
    <d v="2018-10-22T00:00:00"/>
    <n v="0"/>
    <x v="0"/>
    <d v="2018-10-23T00:00:00"/>
    <n v="1.5"/>
    <x v="2"/>
    <n v="0"/>
    <m/>
  </r>
  <r>
    <s v="74082-5"/>
    <d v="2018-10-26T00:00:00"/>
    <n v="74082"/>
    <s v="SCPLED-1000-80-30-RG2-8'7 1/2&quot;-W-UNV-DP-1-TG9"/>
    <n v="5"/>
    <n v="1"/>
    <s v="Machine Shop Started"/>
    <n v="2"/>
    <b v="1"/>
    <b v="1"/>
    <s v=""/>
    <b v="1"/>
    <b v="1"/>
    <b v="1"/>
    <s v="Ready"/>
    <s v="Ready"/>
    <s v=""/>
    <s v=""/>
    <s v=""/>
    <s v=""/>
    <s v=""/>
    <s v=""/>
    <d v="2018-10-23T00:00:00"/>
    <s v="Picked - Complete"/>
    <m/>
    <s v="SKLPTP-8'7 1/2&quot;"/>
    <s v=""/>
    <s v="Regular"/>
    <n v="7"/>
    <s v="Gagandeep"/>
    <s v="H-8'7 1/2&quot;"/>
    <m/>
    <s v=""/>
    <n v="2"/>
    <s v="High Priority"/>
    <s v=""/>
    <s v=""/>
    <b v="0"/>
    <m/>
    <m/>
    <b v="0"/>
    <b v="0"/>
    <n v="2700"/>
    <s v="SCPLED"/>
    <s v="recessed"/>
    <s v="Check for Kit"/>
    <d v="2018-10-22T00:00:00"/>
    <n v="0"/>
    <x v="0"/>
    <d v="2018-10-23T00:00:00"/>
    <n v="1"/>
    <x v="2"/>
    <n v="0"/>
    <m/>
  </r>
  <r>
    <s v="74082-6"/>
    <d v="2018-10-26T00:00:00"/>
    <n v="74082"/>
    <s v="SCPLED-1000-80-30-RG2-5'2 1/2&quot;&quot;-W-UNV-DP-1-TG9"/>
    <n v="6"/>
    <n v="1"/>
    <s v="Machine Shop Started"/>
    <n v="1"/>
    <b v="1"/>
    <b v="1"/>
    <s v=""/>
    <b v="1"/>
    <b v="1"/>
    <b v="1"/>
    <s v="ToDo"/>
    <s v="Ready"/>
    <s v=""/>
    <s v=""/>
    <s v=""/>
    <s v=""/>
    <s v=""/>
    <s v=""/>
    <d v="2018-10-23T00:00:00"/>
    <s v="Picked - Complete"/>
    <m/>
    <s v="SKLPTP-5'3&quot;"/>
    <s v=""/>
    <s v="Regular"/>
    <n v="7"/>
    <s v="Gagandeep"/>
    <s v="H1-5'2 1/2&quot;"/>
    <m/>
    <s v=""/>
    <n v="1"/>
    <s v="High Priority"/>
    <s v=""/>
    <s v=""/>
    <b v="0"/>
    <m/>
    <m/>
    <b v="0"/>
    <b v="0"/>
    <n v="750"/>
    <s v="SCPLED"/>
    <s v="recessed"/>
    <s v="Check for Kit"/>
    <d v="2018-10-22T00:00:00"/>
    <n v="0"/>
    <x v="0"/>
    <d v="2018-10-23T00:00:00"/>
    <n v="0.5"/>
    <x v="2"/>
    <n v="0"/>
    <m/>
  </r>
  <r>
    <s v="74269-1"/>
    <d v="2018-10-26T00:00:00"/>
    <n v="74269"/>
    <s v="B6RLED-10&quot;-W-UNV-O-1-90D-TB9-C(C&amp;P-D-14’ CORD PLUG AND INLIN DIMMER)-ADM1-15D-BLK"/>
    <n v="1"/>
    <n v="1"/>
    <s v="Machine Shop Started"/>
    <n v="40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MRKT-KIT-BEAM6-DOWNLIGHT-001"/>
    <s v="Wrong part in BOM"/>
    <s v="Marketing"/>
    <n v="1"/>
    <s v="Gagandeep"/>
    <s v="M1"/>
    <m/>
    <s v=""/>
    <n v="40"/>
    <s v="Regular"/>
    <s v=""/>
    <s v=""/>
    <b v="0"/>
    <m/>
    <m/>
    <b v="0"/>
    <b v="1"/>
    <n v="16000"/>
    <s v="B6RLED"/>
    <s v="recessed"/>
    <n v="0"/>
    <d v="2018-10-22T00:00:00"/>
    <n v="48"/>
    <x v="2"/>
    <d v="2018-10-23T00:00:00"/>
    <n v="20"/>
    <x v="2"/>
    <n v="0"/>
    <m/>
  </r>
  <r>
    <s v="74275-7"/>
    <d v="2018-10-26T00:00:00"/>
    <n v="74275"/>
    <s v="BBWDILED-500-500-80-35-SO-4-W-120-DP-1"/>
    <n v="7"/>
    <n v="1"/>
    <s v="Machine Shop Started"/>
    <n v="4"/>
    <b v="1"/>
    <b v="0"/>
    <s v=""/>
    <b v="0"/>
    <b v="0"/>
    <b v="0"/>
    <s v=""/>
    <s v=""/>
    <s v=""/>
    <s v=""/>
    <s v="ToDo"/>
    <s v=""/>
    <s v=""/>
    <s v=""/>
    <d v="2018-10-23T00:00:00"/>
    <s v="Picked - Complete"/>
    <m/>
    <s v="B4LED-4"/>
    <s v=""/>
    <s v="Regular"/>
    <n v="7"/>
    <s v="Sacha"/>
    <s v="G"/>
    <m/>
    <s v=""/>
    <n v="4"/>
    <s v="Priority"/>
    <s v=""/>
    <s v=""/>
    <b v="0"/>
    <m/>
    <m/>
    <b v="0"/>
    <b v="0"/>
    <n v="2080"/>
    <s v="BBWDILED"/>
    <s v="wall"/>
    <n v="0"/>
    <d v="2018-10-22T00:00:00"/>
    <n v="4.8"/>
    <x v="2"/>
    <d v="2018-10-23T00:00:00"/>
    <n v="2"/>
    <x v="2"/>
    <n v="0"/>
    <m/>
  </r>
  <r>
    <s v="74275-1"/>
    <d v="2018-10-26T00:00:00"/>
    <n v="74275"/>
    <s v="BRLEDPAT-OPI-90-500-80-35-SO-FL-14-EX-W-120-DP-1-DF"/>
    <n v="1"/>
    <n v="1"/>
    <s v="Machine Shop Started"/>
    <n v="1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14"/>
    <s v=""/>
    <s v="Regular"/>
    <n v="7"/>
    <s v="Sacha"/>
    <s v="A"/>
    <m/>
    <s v=""/>
    <n v="3"/>
    <s v="Priority"/>
    <s v=""/>
    <s v=""/>
    <b v="0"/>
    <m/>
    <m/>
    <b v="0"/>
    <b v="0"/>
    <n v="1440"/>
    <s v="BRLEDPAT"/>
    <s v="recessed"/>
    <s v="Pattern"/>
    <d v="2018-10-16T00:00:00"/>
    <n v="12"/>
    <x v="1"/>
    <d v="2018-10-24T00:00:00"/>
    <n v="14.46"/>
    <x v="2"/>
    <n v="25.92"/>
    <m/>
  </r>
  <r>
    <s v="74275-2"/>
    <d v="2018-10-26T00:00:00"/>
    <n v="74275"/>
    <s v="BRLEDPAT-OPI-90-500-80-35-SO-FL-14.15'-EX-W-120-DP-1-DF"/>
    <n v="2"/>
    <n v="1"/>
    <s v="Machine Shop Started"/>
    <n v="1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14.15'"/>
    <s v=""/>
    <s v="Regular"/>
    <n v="7"/>
    <s v="Sacha"/>
    <s v="B"/>
    <m/>
    <s v=""/>
    <n v="3"/>
    <s v="Priority"/>
    <s v=""/>
    <s v=""/>
    <b v="0"/>
    <m/>
    <m/>
    <b v="0"/>
    <b v="0"/>
    <n v="1440"/>
    <s v="BRLEDPAT"/>
    <s v="recessed"/>
    <s v="Pattern"/>
    <d v="2018-10-16T00:00:00"/>
    <n v="12"/>
    <x v="1"/>
    <d v="2018-10-24T00:00:00"/>
    <n v="14.46"/>
    <x v="2"/>
    <n v="25.92"/>
    <m/>
  </r>
  <r>
    <s v="74275-3"/>
    <d v="2018-10-26T00:00:00"/>
    <n v="74275"/>
    <s v="BRLEDPAT-OPI-90-500-80-35-SO-FL-14.25'-EX-W-120-DP-1-DF"/>
    <n v="3"/>
    <n v="1"/>
    <s v="Machine Shop Started"/>
    <n v="1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14.25'"/>
    <s v=""/>
    <s v="Regular"/>
    <n v="7"/>
    <s v="Sacha"/>
    <s v="C"/>
    <m/>
    <s v=""/>
    <n v="3"/>
    <s v="Priority"/>
    <s v=""/>
    <s v=""/>
    <b v="0"/>
    <m/>
    <m/>
    <b v="0"/>
    <b v="0"/>
    <n v="1440"/>
    <s v="BRLEDPAT"/>
    <s v="recessed"/>
    <s v="Pattern"/>
    <d v="2018-10-16T00:00:00"/>
    <n v="12"/>
    <x v="1"/>
    <d v="2018-10-24T00:00:00"/>
    <n v="14.46"/>
    <x v="2"/>
    <n v="25.92"/>
    <m/>
  </r>
  <r>
    <s v="74275-4"/>
    <d v="2018-10-26T00:00:00"/>
    <n v="74275"/>
    <s v="BRLEDPAT-OPI-90-500-80-35-SO-FL-14.5'-EX-W-120-DP-1-DF"/>
    <n v="4"/>
    <n v="1"/>
    <s v="Machine Shop Started"/>
    <n v="2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14.5'"/>
    <s v=""/>
    <s v="Regular"/>
    <n v="7"/>
    <s v="Sacha"/>
    <s v="D"/>
    <m/>
    <s v=""/>
    <n v="6"/>
    <s v="Priority"/>
    <s v=""/>
    <s v=""/>
    <b v="0"/>
    <m/>
    <m/>
    <b v="0"/>
    <b v="0"/>
    <n v="3050"/>
    <s v="BRLEDPAT"/>
    <s v="recessed"/>
    <s v="Pattern"/>
    <d v="2018-10-16T00:00:00"/>
    <n v="24"/>
    <x v="1"/>
    <d v="2018-10-24T00:00:00"/>
    <n v="28.92"/>
    <x v="2"/>
    <n v="51.84"/>
    <m/>
  </r>
  <r>
    <s v="74275-5"/>
    <d v="2018-10-26T00:00:00"/>
    <n v="74275"/>
    <s v="BRLEDPAT-OPI-90-500-80-35-SO-FL-18.15'-EX-W-120-DP-1-DF"/>
    <n v="5"/>
    <n v="1"/>
    <s v="Machine Shop Started"/>
    <n v="1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18.15'"/>
    <s v=""/>
    <s v="Regular"/>
    <n v="7"/>
    <s v="Sacha"/>
    <s v="E"/>
    <m/>
    <s v=""/>
    <n v="3"/>
    <s v="Priority"/>
    <s v=""/>
    <s v=""/>
    <b v="0"/>
    <m/>
    <m/>
    <b v="0"/>
    <b v="0"/>
    <n v="1780"/>
    <s v="BRLEDPAT"/>
    <s v="recessed"/>
    <s v="Pattern"/>
    <d v="2018-10-16T00:00:00"/>
    <n v="12"/>
    <x v="1"/>
    <d v="2018-10-24T00:00:00"/>
    <n v="14.46"/>
    <x v="2"/>
    <n v="25.92"/>
    <m/>
  </r>
  <r>
    <s v="74275-6"/>
    <d v="2018-10-26T00:00:00"/>
    <n v="74275"/>
    <s v="BRLEDPAT-OPI-90-500-80-35-SO-FL-26.33'-EX-W-120-DP-1-DF"/>
    <n v="6"/>
    <n v="1"/>
    <s v="Machine Shop Started"/>
    <n v="2"/>
    <b v="1"/>
    <b v="0"/>
    <s v=""/>
    <b v="0"/>
    <b v="0"/>
    <b v="0"/>
    <s v="ToDo"/>
    <s v="ToDo"/>
    <s v=""/>
    <s v=""/>
    <s v=""/>
    <s v=""/>
    <s v=""/>
    <s v="ToDo"/>
    <d v="2018-10-23T00:00:00"/>
    <s v="Picked - Complete"/>
    <m/>
    <s v="B2LED-26.33'"/>
    <s v=""/>
    <s v="Regular"/>
    <n v="7"/>
    <s v="Sacha"/>
    <s v="F"/>
    <m/>
    <s v=""/>
    <n v="8"/>
    <s v="Priority"/>
    <s v=""/>
    <s v=""/>
    <b v="0"/>
    <m/>
    <m/>
    <b v="0"/>
    <b v="0"/>
    <n v="4920"/>
    <s v="BRLEDPAT"/>
    <s v="recessed"/>
    <s v="Pattern"/>
    <d v="2018-10-16T00:00:00"/>
    <n v="32"/>
    <x v="1"/>
    <d v="2018-10-24T00:00:00"/>
    <n v="38.56"/>
    <x v="2"/>
    <n v="77.760000000000005"/>
    <m/>
  </r>
  <r>
    <s v="74308-1"/>
    <d v="2018-10-26T00:00:00"/>
    <n v="74308"/>
    <s v="BBLED2-SL-750-1000-80-40-SO-4-W-347-DP-1-CT15(144&quot;)"/>
    <n v="1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4SLED-4"/>
    <s v="Wrong info. In SD"/>
    <s v="Regular"/>
    <n v="12"/>
    <s v="George"/>
    <s v="108"/>
    <m/>
    <s v=""/>
    <n v="2"/>
    <s v="Regular"/>
    <s v=""/>
    <s v=""/>
    <b v="0"/>
    <m/>
    <m/>
    <b v="0"/>
    <b v="1"/>
    <n v="1270"/>
    <s v="BBLED2"/>
    <s v="Pendant"/>
    <n v="0"/>
    <d v="2018-10-22T00:00:00"/>
    <n v="2.4"/>
    <x v="2"/>
    <d v="2018-10-23T00:00:00"/>
    <n v="1"/>
    <x v="2"/>
    <n v="0"/>
    <m/>
  </r>
  <r>
    <s v="74320-1"/>
    <d v="2018-10-26T00:00:00"/>
    <n v="74320"/>
    <s v="BBPRLED-750-80-35-FL-5-W-UNV-DP-1-TB9"/>
    <n v="1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5"/>
    <s v=""/>
    <s v="Regular"/>
    <n v="12"/>
    <s v="Philip"/>
    <s v="C1-5'"/>
    <m/>
    <s v=""/>
    <n v="1"/>
    <s v="Regular"/>
    <s v=""/>
    <s v=""/>
    <b v="0"/>
    <m/>
    <m/>
    <b v="0"/>
    <b v="0"/>
    <n v="591.65"/>
    <s v="BBPRLED"/>
    <s v="recessed"/>
    <n v="0"/>
    <d v="2018-10-22T00:00:00"/>
    <n v="1.2"/>
    <x v="2"/>
    <d v="2018-10-23T00:00:00"/>
    <n v="0.5"/>
    <x v="2"/>
    <n v="0"/>
    <m/>
  </r>
  <r>
    <s v="74320-2"/>
    <d v="2018-10-26T00:00:00"/>
    <n v="74320"/>
    <s v="BBPRLED-750-80-35-FL-7-W-UNV-DP-1-TB9"/>
    <n v="2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7"/>
    <s v=""/>
    <s v="Regular"/>
    <n v="12"/>
    <s v="Philip"/>
    <s v="C1-7'"/>
    <m/>
    <s v=""/>
    <n v="2"/>
    <s v="Regular"/>
    <s v=""/>
    <s v=""/>
    <b v="0"/>
    <m/>
    <m/>
    <b v="0"/>
    <b v="0"/>
    <n v="1656.6179999999999"/>
    <s v="BBPRLED"/>
    <s v="recessed"/>
    <n v="0"/>
    <d v="2018-10-22T00:00:00"/>
    <n v="2.4"/>
    <x v="2"/>
    <d v="2018-10-23T00:00:00"/>
    <n v="1"/>
    <x v="2"/>
    <n v="0"/>
    <m/>
  </r>
  <r>
    <s v="74320-3"/>
    <d v="2018-10-26T00:00:00"/>
    <n v="74320"/>
    <s v="BBPRLED-750-80-35-FL-8-W-UNV-DP-1-TB9"/>
    <n v="3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8"/>
    <s v=""/>
    <s v="Regular"/>
    <n v="12"/>
    <s v="Philip"/>
    <s v="C1-8'"/>
    <m/>
    <s v=""/>
    <n v="1"/>
    <s v="Regular"/>
    <s v=""/>
    <s v=""/>
    <b v="0"/>
    <m/>
    <m/>
    <b v="0"/>
    <b v="0"/>
    <n v="946.63900000000001"/>
    <s v="BBPRLED"/>
    <s v="recessed"/>
    <n v="0"/>
    <d v="2018-10-22T00:00:00"/>
    <n v="1.2"/>
    <x v="2"/>
    <d v="2018-10-23T00:00:00"/>
    <n v="0.5"/>
    <x v="2"/>
    <n v="0"/>
    <m/>
  </r>
  <r>
    <s v="74320-4"/>
    <d v="2018-10-26T00:00:00"/>
    <n v="74320"/>
    <s v="BBPRLED-750-80-35-FL-10-W-UNV-DP-1-TB9"/>
    <n v="4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10"/>
    <s v=""/>
    <s v="Regular"/>
    <n v="12"/>
    <s v="Philip"/>
    <s v="C1-10'"/>
    <m/>
    <s v=""/>
    <n v="1"/>
    <s v="Regular"/>
    <s v=""/>
    <s v=""/>
    <b v="0"/>
    <m/>
    <m/>
    <b v="0"/>
    <b v="0"/>
    <n v="1183.299"/>
    <s v="BBPRLED"/>
    <s v="recessed"/>
    <n v="0"/>
    <d v="2018-10-22T00:00:00"/>
    <n v="1.2"/>
    <x v="2"/>
    <d v="2018-10-23T00:00:00"/>
    <n v="0.5"/>
    <x v="2"/>
    <n v="0"/>
    <m/>
  </r>
  <r>
    <s v="74320-5"/>
    <d v="2018-10-26T00:00:00"/>
    <n v="74320"/>
    <s v="BBPRLED-750-80-35-FL-12-W-UNV-DP-1-TB9"/>
    <n v="5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12"/>
    <s v=""/>
    <s v="Regular"/>
    <n v="12"/>
    <s v="Philip"/>
    <s v="C1-12'"/>
    <m/>
    <s v=""/>
    <n v="2"/>
    <s v="Regular"/>
    <s v=""/>
    <s v=""/>
    <b v="0"/>
    <m/>
    <m/>
    <b v="0"/>
    <b v="0"/>
    <n v="2839.9180000000001"/>
    <s v="BBPRLED"/>
    <s v="recessed"/>
    <n v="0"/>
    <d v="2018-10-22T00:00:00"/>
    <n v="2.4"/>
    <x v="2"/>
    <d v="2018-10-23T00:00:00"/>
    <n v="1"/>
    <x v="2"/>
    <n v="0"/>
    <m/>
  </r>
  <r>
    <s v="74320-6"/>
    <d v="2018-10-26T00:00:00"/>
    <n v="74320"/>
    <s v="BBPRLED-750-80-35-FL-5-W-UNV-DP-1-TB9"/>
    <n v="6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5"/>
    <s v="Others"/>
    <s v="Regular"/>
    <n v="12"/>
    <s v="Philip"/>
    <s v="C1-5'-SPARE"/>
    <m/>
    <s v=""/>
    <n v="1"/>
    <s v="Regular"/>
    <s v=""/>
    <s v=""/>
    <b v="0"/>
    <m/>
    <m/>
    <b v="0"/>
    <b v="1"/>
    <n v="591.65"/>
    <s v="BBPRLED"/>
    <s v="recessed"/>
    <n v="0"/>
    <d v="2018-10-22T00:00:00"/>
    <n v="1.2"/>
    <x v="2"/>
    <d v="2018-10-23T00:00:00"/>
    <n v="0.5"/>
    <x v="2"/>
    <n v="0"/>
    <m/>
  </r>
  <r>
    <s v="74320-7"/>
    <d v="2018-10-26T00:00:00"/>
    <n v="74320"/>
    <s v="BBPRLED-750-80-35-FL-6-W-UNV-DP-1-TB9"/>
    <n v="7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6"/>
    <s v=""/>
    <s v="Regular"/>
    <n v="12"/>
    <s v="Philip"/>
    <s v="C1-6'"/>
    <m/>
    <s v=""/>
    <n v="2"/>
    <s v="Regular"/>
    <s v=""/>
    <s v=""/>
    <b v="0"/>
    <m/>
    <m/>
    <b v="0"/>
    <b v="0"/>
    <n v="1419.9580000000001"/>
    <s v="BBPRLED"/>
    <s v="recessed"/>
    <n v="0"/>
    <d v="2018-10-22T00:00:00"/>
    <n v="2.4"/>
    <x v="2"/>
    <d v="2018-10-23T00:00:00"/>
    <n v="1"/>
    <x v="2"/>
    <n v="0"/>
    <m/>
  </r>
  <r>
    <s v="74320-8"/>
    <d v="2018-10-26T00:00:00"/>
    <n v="74320"/>
    <s v="BBPRLED-750-80-35-FL-13-W-UNV-DP-1-TB9"/>
    <n v="8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PLED-13"/>
    <s v=""/>
    <s v="Regular"/>
    <n v="12"/>
    <s v="Philip"/>
    <s v="C1-13'"/>
    <m/>
    <s v=""/>
    <n v="4"/>
    <s v="Regular"/>
    <s v=""/>
    <s v=""/>
    <b v="0"/>
    <m/>
    <m/>
    <b v="0"/>
    <b v="0"/>
    <n v="3076.578"/>
    <s v="BBPRLED"/>
    <s v="recessed"/>
    <n v="0"/>
    <d v="2018-10-22T00:00:00"/>
    <n v="4.8"/>
    <x v="2"/>
    <d v="2018-10-23T00:00:00"/>
    <n v="2"/>
    <x v="2"/>
    <n v="25.92"/>
    <m/>
  </r>
  <r>
    <s v="74475-1"/>
    <d v="2018-10-26T00:00:00"/>
    <n v="74475"/>
    <s v="BMRLED-400-80-35-FL-4-W-120-LT(L3D)-1-TB9"/>
    <n v="1"/>
    <n v="1"/>
    <s v="Machine Shop Started"/>
    <n v="11"/>
    <b v="1"/>
    <b v="0"/>
    <s v=""/>
    <b v="0"/>
    <b v="0"/>
    <b v="1"/>
    <s v="Ready"/>
    <s v=""/>
    <s v=""/>
    <s v=""/>
    <s v=""/>
    <s v=""/>
    <s v="ToDo"/>
    <s v=""/>
    <d v="2018-10-23T00:00:00"/>
    <s v="Picked - Complete"/>
    <m/>
    <s v="B3LED-4"/>
    <s v=""/>
    <s v="Regular"/>
    <n v="12"/>
    <s v="Shivam"/>
    <s v="C"/>
    <m/>
    <s v=""/>
    <n v="11"/>
    <s v="High Priority"/>
    <s v=""/>
    <s v=""/>
    <b v="0"/>
    <m/>
    <m/>
    <b v="0"/>
    <b v="0"/>
    <n v="2640"/>
    <s v="BMRLED"/>
    <s v="recessed"/>
    <n v="0"/>
    <d v="2018-10-22T00:00:00"/>
    <n v="0"/>
    <x v="0"/>
    <d v="2018-10-23T00:00:00"/>
    <n v="5.5"/>
    <x v="2"/>
    <n v="0"/>
    <m/>
  </r>
  <r>
    <s v="74676-2"/>
    <d v="2018-10-26T00:00:00"/>
    <n v="74676"/>
    <s v="AULED-22-2500-80-30-SO-W-UNV-DP-1-DF"/>
    <n v="2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23T00:00:00"/>
    <s v=""/>
    <m/>
    <s v="AULED-22"/>
    <s v=""/>
    <s v="Regular"/>
    <n v="12"/>
    <s v="George"/>
    <s v="FX-G"/>
    <m/>
    <s v=""/>
    <n v="6"/>
    <s v="High Priority"/>
    <s v=""/>
    <s v=""/>
    <b v="0"/>
    <m/>
    <m/>
    <b v="0"/>
    <b v="0"/>
    <n v="780"/>
    <s v="AULED"/>
    <s v="Grid"/>
    <n v="0"/>
    <d v="2018-10-22T00:00:00"/>
    <n v="7.1999999999999993"/>
    <x v="0"/>
    <d v="2018-10-23T00:00:00"/>
    <n v="3"/>
    <x v="0"/>
    <n v="0"/>
    <m/>
  </r>
  <r>
    <s v="74475-2"/>
    <d v="2018-10-26T00:00:00"/>
    <n v="74475"/>
    <s v="BMRLED-400-80-35-FL-4-W-120-LT(L3D)-1-TB9-B1(BSL310LP)"/>
    <n v="2"/>
    <n v="1"/>
    <s v="Machine Shop Started"/>
    <n v="7"/>
    <b v="1"/>
    <b v="0"/>
    <s v=""/>
    <b v="0"/>
    <b v="0"/>
    <b v="1"/>
    <s v="Ready"/>
    <s v=""/>
    <s v=""/>
    <s v=""/>
    <s v=""/>
    <s v=""/>
    <s v="ToDo"/>
    <s v=""/>
    <d v="2018-10-23T00:00:00"/>
    <s v="Picked - Complete"/>
    <m/>
    <s v="B3LED-4"/>
    <s v=""/>
    <s v="Regular"/>
    <n v="12"/>
    <s v="Shivam"/>
    <s v="CEM"/>
    <m/>
    <s v=""/>
    <n v="7"/>
    <s v="High Priority"/>
    <s v=""/>
    <s v=""/>
    <b v="0"/>
    <m/>
    <m/>
    <b v="0"/>
    <b v="0"/>
    <n v="3395"/>
    <s v="BMRLED"/>
    <s v="recessed"/>
    <n v="0"/>
    <d v="2018-10-22T00:00:00"/>
    <n v="0"/>
    <x v="0"/>
    <d v="2018-10-23T00:00:00"/>
    <n v="3.5"/>
    <x v="2"/>
    <n v="0"/>
    <m/>
  </r>
  <r>
    <s v="74649-1"/>
    <d v="2018-10-26T00:00:00"/>
    <n v="74649"/>
    <s v="BRLED-400-80-35-FL-4'2&quot;-W-UNV-DP-1-D"/>
    <n v="1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B2LED-4'2&quot;"/>
    <s v=""/>
    <s v="Regular"/>
    <n v="12"/>
    <s v="Shivam"/>
    <s v="C-4'2&quot;"/>
    <m/>
    <s v=""/>
    <n v="1"/>
    <s v="Regular"/>
    <s v=""/>
    <s v=""/>
    <b v="0"/>
    <m/>
    <m/>
    <b v="0"/>
    <b v="0"/>
    <n v="240"/>
    <s v="BRLED"/>
    <s v="recessed"/>
    <n v="0"/>
    <d v="2018-10-22T00:00:00"/>
    <n v="0"/>
    <x v="0"/>
    <d v="2018-10-23T00:00:00"/>
    <n v="0.5"/>
    <x v="2"/>
    <n v="0"/>
    <m/>
  </r>
  <r>
    <s v="74649-2"/>
    <d v="2018-10-26T00:00:00"/>
    <n v="74649"/>
    <s v="BRLED-400-80-35-FL-5'1 1/4&quot;-W-UNV-DP-1-D"/>
    <n v="2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B2LED-5'1 1/4&quot;"/>
    <s v=""/>
    <s v="Regular"/>
    <n v="12"/>
    <s v="Shivam"/>
    <s v="C-5'1 1/4&quot;"/>
    <m/>
    <s v=""/>
    <n v="1"/>
    <s v="Regular"/>
    <s v=""/>
    <s v=""/>
    <b v="0"/>
    <m/>
    <m/>
    <b v="0"/>
    <b v="0"/>
    <n v="300"/>
    <s v="BRLED"/>
    <s v="recessed"/>
    <n v="0"/>
    <d v="2018-10-22T00:00:00"/>
    <n v="0"/>
    <x v="0"/>
    <d v="2018-10-23T00:00:00"/>
    <n v="0.5"/>
    <x v="2"/>
    <n v="0"/>
    <m/>
  </r>
  <r>
    <s v="74649-3"/>
    <d v="2018-10-26T00:00:00"/>
    <n v="74649"/>
    <s v="BRLED-400-80-35-FL-6'4&quot;-W-UNV-DP-1-D"/>
    <n v="3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B2LED-6'4&quot;"/>
    <s v=""/>
    <s v="Regular"/>
    <n v="12"/>
    <s v="Shivam"/>
    <s v="C-6'4&quot;"/>
    <m/>
    <s v=""/>
    <n v="1"/>
    <s v="Regular"/>
    <s v=""/>
    <s v=""/>
    <b v="0"/>
    <m/>
    <m/>
    <b v="0"/>
    <b v="0"/>
    <n v="320"/>
    <s v="BRLED"/>
    <s v="recessed"/>
    <n v="0"/>
    <d v="2018-10-22T00:00:00"/>
    <n v="0"/>
    <x v="0"/>
    <d v="2018-10-23T00:00:00"/>
    <n v="0.5"/>
    <x v="2"/>
    <n v="0"/>
    <m/>
  </r>
  <r>
    <s v="74649-4"/>
    <d v="2018-10-26T00:00:00"/>
    <n v="74649"/>
    <s v="BRLED-400-80-35-FL-6'8&quot;-W-UNV-DP-1-D"/>
    <n v="4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B2LED-6'8&quot;"/>
    <s v=""/>
    <s v="Regular"/>
    <n v="12"/>
    <s v="Shivam"/>
    <s v="C-6'8&quot;"/>
    <m/>
    <s v=""/>
    <n v="1"/>
    <s v="Regular"/>
    <s v=""/>
    <s v=""/>
    <b v="0"/>
    <m/>
    <m/>
    <b v="0"/>
    <b v="0"/>
    <n v="340"/>
    <s v="BRLED"/>
    <s v="recessed"/>
    <n v="0"/>
    <d v="2018-10-22T00:00:00"/>
    <n v="0"/>
    <x v="0"/>
    <d v="2018-10-23T00:00:00"/>
    <n v="0.5"/>
    <x v="2"/>
    <n v="0"/>
    <m/>
  </r>
  <r>
    <s v="74649-5"/>
    <d v="2018-10-26T00:00:00"/>
    <n v="74649"/>
    <s v="BRLED-400-80-35-FL-7'10&quot;-W-UNV-DP-1-D"/>
    <n v="5"/>
    <n v="1"/>
    <s v="Machine Shop Started"/>
    <n v="1"/>
    <b v="1"/>
    <b v="0"/>
    <s v=""/>
    <b v="0"/>
    <b v="0"/>
    <b v="1"/>
    <s v=""/>
    <s v="ToDo"/>
    <s v=""/>
    <s v=""/>
    <s v=""/>
    <s v=""/>
    <s v=""/>
    <s v=""/>
    <d v="2018-10-23T00:00:00"/>
    <s v="Picked - Complete"/>
    <m/>
    <s v="B2LED-7'10&quot;"/>
    <s v=""/>
    <s v="Regular"/>
    <n v="12"/>
    <s v="Shivam"/>
    <s v="C-7'10&quot;"/>
    <m/>
    <s v=""/>
    <n v="1"/>
    <s v="Regular"/>
    <s v=""/>
    <s v=""/>
    <b v="0"/>
    <m/>
    <m/>
    <b v="0"/>
    <b v="0"/>
    <n v="480"/>
    <s v="BRLED"/>
    <s v="recessed"/>
    <n v="0"/>
    <d v="2018-10-22T00:00:00"/>
    <n v="0"/>
    <x v="0"/>
    <d v="2018-10-23T00:00:00"/>
    <n v="0.5"/>
    <x v="2"/>
    <n v="0"/>
    <m/>
  </r>
  <r>
    <s v="74676-3"/>
    <d v="2018-10-26T00:00:00"/>
    <n v="74676"/>
    <s v="B6PRLED-300-80-30-RG2-33'-W-UNV-DP-1-TG9-TS(1)"/>
    <n v="3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6PLED-33'"/>
    <s v=""/>
    <s v="Regular"/>
    <n v="12"/>
    <s v="George"/>
    <s v="FJ-A33"/>
    <m/>
    <s v=""/>
    <n v="3"/>
    <s v="High Priority"/>
    <s v=""/>
    <s v=""/>
    <b v="0"/>
    <m/>
    <m/>
    <b v="0"/>
    <b v="0"/>
    <n v="2176"/>
    <s v="B6PRLED"/>
    <s v="recessed"/>
    <n v="0"/>
    <d v="2018-10-22T00:00:00"/>
    <n v="3.5999999999999996"/>
    <x v="2"/>
    <d v="2018-10-23T00:00:00"/>
    <n v="1.5"/>
    <x v="2"/>
    <n v="25.92"/>
    <m/>
  </r>
  <r>
    <s v="74707-1"/>
    <d v="2018-10-26T00:00:00"/>
    <n v="74707"/>
    <s v="SCD-300-80-35-0.5M-8-AP-UNV-DP-1-CA(48)"/>
    <n v="1"/>
    <n v="1"/>
    <s v="Machine Shop Started"/>
    <n v="26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8"/>
    <s v=""/>
    <s v="Regular"/>
    <n v="7"/>
    <s v="Zahra"/>
    <s v="A8"/>
    <m/>
    <s v=""/>
    <n v="26"/>
    <s v="High Priority"/>
    <s v=""/>
    <s v=""/>
    <b v="0"/>
    <m/>
    <m/>
    <b v="0"/>
    <b v="0"/>
    <n v="15484.56"/>
    <s v="SCD"/>
    <s v="Pendant"/>
    <s v="Check for Kit"/>
    <d v="2018-10-22T00:00:00"/>
    <n v="0"/>
    <x v="0"/>
    <d v="2018-10-23T00:00:00"/>
    <n v="13"/>
    <x v="2"/>
    <n v="0"/>
    <m/>
  </r>
  <r>
    <s v="74707-2"/>
    <d v="2018-10-26T00:00:00"/>
    <n v="74707"/>
    <s v="SCD-300-80-35-0.5M-16-AP-UNV-DP-1-CA(48)"/>
    <n v="2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16"/>
    <s v=""/>
    <s v="Regular"/>
    <n v="7"/>
    <s v="Zahra"/>
    <s v="A16"/>
    <m/>
    <s v=""/>
    <n v="6"/>
    <s v="High Priority"/>
    <s v=""/>
    <s v=""/>
    <b v="0"/>
    <m/>
    <m/>
    <b v="0"/>
    <b v="0"/>
    <n v="3573.33"/>
    <s v="SCD"/>
    <s v="Pendant"/>
    <s v="Check for Kit"/>
    <d v="2018-10-22T00:00:00"/>
    <n v="0"/>
    <x v="0"/>
    <d v="2018-10-23T00:00:00"/>
    <n v="3"/>
    <x v="2"/>
    <n v="38.880000000000003"/>
    <m/>
  </r>
  <r>
    <s v="74707-4"/>
    <d v="2018-10-26T00:00:00"/>
    <n v="74707"/>
    <s v="SCR-300-80-35-FL-16-W-UNV-DP-1-D"/>
    <n v="4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16"/>
    <s v=""/>
    <s v="Regular"/>
    <n v="7"/>
    <s v="Zahra"/>
    <s v="C16"/>
    <m/>
    <s v=""/>
    <n v="2"/>
    <s v="High Priority"/>
    <s v=""/>
    <s v=""/>
    <b v="0"/>
    <m/>
    <m/>
    <b v="0"/>
    <b v="0"/>
    <n v="1120"/>
    <s v="SCR"/>
    <s v="recessed"/>
    <s v="Check for Kit"/>
    <d v="2018-10-22T00:00:00"/>
    <n v="0"/>
    <x v="0"/>
    <d v="2018-10-23T00:00:00"/>
    <n v="1"/>
    <x v="2"/>
    <n v="12.96"/>
    <m/>
  </r>
  <r>
    <s v="74707-5"/>
    <d v="2018-10-26T00:00:00"/>
    <n v="74707"/>
    <s v="SCRV-300-80-35-FL-63 1/16&quot;-W-UNV-DP-1-D"/>
    <n v="5"/>
    <n v="1"/>
    <s v="Machine Shop Started"/>
    <n v="2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63 1/16&quot;"/>
    <s v="Others"/>
    <s v="Regular"/>
    <n v="7"/>
    <s v="Zahra"/>
    <s v="B10-10'"/>
    <m/>
    <s v=""/>
    <n v="2"/>
    <s v="High Priority"/>
    <s v=""/>
    <s v=""/>
    <b v="0"/>
    <m/>
    <m/>
    <b v="0"/>
    <b v="1"/>
    <n v="1573.34"/>
    <s v="SCRV"/>
    <s v="recessed"/>
    <s v="Check for Kit"/>
    <d v="2018-10-22T00:00:00"/>
    <n v="0"/>
    <x v="0"/>
    <d v="2018-10-23T00:00:00"/>
    <n v="1"/>
    <x v="2"/>
    <n v="0"/>
    <m/>
  </r>
  <r>
    <s v="74707-3"/>
    <d v="2018-10-26T00:00:00"/>
    <n v="74707"/>
    <s v="SCRPAT-OPO-90-300-80-35-FL-4' 4&quot;-NL-W-UNV-DP-1-D"/>
    <n v="3"/>
    <n v="1"/>
    <s v="Machine Shop Started"/>
    <n v="3"/>
    <b v="1"/>
    <b v="0"/>
    <s v=""/>
    <b v="1"/>
    <b v="1"/>
    <b v="1"/>
    <s v=""/>
    <s v="Ready"/>
    <s v=""/>
    <s v=""/>
    <s v=""/>
    <s v=""/>
    <s v=""/>
    <s v="ToDo"/>
    <d v="2018-10-23T00:00:00"/>
    <s v="Picked - Complete"/>
    <m/>
    <s v="SCULPT-4' 4&quot;"/>
    <s v=""/>
    <s v="Regular"/>
    <n v="7"/>
    <s v="Zahra"/>
    <s v="B4-4'-4&quot;"/>
    <m/>
    <s v=""/>
    <n v="3"/>
    <s v="High Priority"/>
    <s v=""/>
    <s v=""/>
    <b v="0"/>
    <m/>
    <m/>
    <b v="0"/>
    <b v="0"/>
    <n v="1400.01"/>
    <s v="SCRPAT"/>
    <s v="recessed"/>
    <s v="Pattern"/>
    <d v="2018-10-16T00:00:00"/>
    <n v="0"/>
    <x v="0"/>
    <d v="2018-10-24T00:00:00"/>
    <n v="14.46"/>
    <x v="2"/>
    <n v="0"/>
    <m/>
  </r>
  <r>
    <s v="74834-1"/>
    <d v="2018-10-26T00:00:00"/>
    <n v="74834"/>
    <s v="BBDILED-640-400-90-40-SO-10'-W-UNV-DP-1-CA(36)"/>
    <n v="1"/>
    <n v="1"/>
    <s v="Machine Shop Started"/>
    <n v="18"/>
    <b v="1"/>
    <b v="1"/>
    <s v=""/>
    <b v="1"/>
    <b v="1"/>
    <b v="1"/>
    <s v=""/>
    <s v=""/>
    <s v=""/>
    <s v=""/>
    <s v=""/>
    <s v=""/>
    <s v=""/>
    <s v=""/>
    <d v="2018-10-23T00:00:00"/>
    <s v="Picked - Complete"/>
    <m/>
    <s v="B4LED-10'"/>
    <s v=""/>
    <s v="Regular"/>
    <n v="1"/>
    <s v="Mervet"/>
    <s v="B-10'"/>
    <m/>
    <s v=""/>
    <n v="18"/>
    <s v="High Priority"/>
    <s v=""/>
    <s v=""/>
    <b v="0"/>
    <m/>
    <m/>
    <b v="0"/>
    <b v="0"/>
    <n v="25200"/>
    <s v="BBDILED"/>
    <s v="Pendant"/>
    <n v="0"/>
    <d v="2018-10-22T00:00:00"/>
    <n v="0"/>
    <x v="0"/>
    <d v="2018-10-23T00:00:00"/>
    <n v="9"/>
    <x v="2"/>
    <n v="0"/>
    <m/>
  </r>
  <r>
    <s v="74837-1"/>
    <d v="2018-10-26T00:00:00"/>
    <n v="74837"/>
    <s v="ZESQD-SL 0/100-900-80-30-MSO-NO-12-W-UNV-MD-1-CTS(120)"/>
    <n v="1"/>
    <n v="1"/>
    <s v="Machine Shop Started"/>
    <n v="4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ZENSQ-12"/>
    <s v=""/>
    <s v="Regular"/>
    <n v="4"/>
    <s v="JessicaP"/>
    <s v="A12'- BROSSARD"/>
    <m/>
    <s v=""/>
    <n v="4"/>
    <s v="High Priority"/>
    <s v=""/>
    <s v=""/>
    <b v="0"/>
    <m/>
    <m/>
    <b v="0"/>
    <b v="0"/>
    <n v="3640"/>
    <s v="ZESQD"/>
    <s v="Pendant"/>
    <n v="0"/>
    <d v="2018-10-22T00:00:00"/>
    <n v="4.8"/>
    <x v="2"/>
    <d v="2018-10-23T00:00:00"/>
    <n v="2"/>
    <x v="2"/>
    <n v="0"/>
    <m/>
  </r>
  <r>
    <s v="74970-1"/>
    <d v="2018-10-26T00:00:00"/>
    <n v="74970"/>
    <s v="DIALED-14-4000-80-35-VL-W-277-DP-1-TB15"/>
    <n v="1"/>
    <n v="1"/>
    <s v="Machine Shop Started"/>
    <n v="26"/>
    <b v="1"/>
    <b v="0"/>
    <s v=""/>
    <b v="0"/>
    <b v="0"/>
    <b v="0"/>
    <s v=""/>
    <s v=""/>
    <s v=""/>
    <s v=""/>
    <s v=""/>
    <s v=""/>
    <s v=""/>
    <s v=""/>
    <d v="2018-10-23T00:00:00"/>
    <s v=""/>
    <m/>
    <s v="DIALED-14"/>
    <s v=""/>
    <s v="Regular"/>
    <n v="10"/>
    <s v="stanb"/>
    <s v="Q-R01"/>
    <m/>
    <s v=""/>
    <n v="26"/>
    <s v="Regular"/>
    <s v=""/>
    <s v=""/>
    <b v="0"/>
    <m/>
    <m/>
    <b v="0"/>
    <b v="0"/>
    <n v="7774"/>
    <s v="DIALED"/>
    <s v="Grid LED"/>
    <n v="0"/>
    <d v="2018-10-22T00:00:00"/>
    <n v="31.2"/>
    <x v="0"/>
    <d v="2018-10-23T00:00:00"/>
    <n v="13"/>
    <x v="0"/>
    <n v="0"/>
    <m/>
  </r>
  <r>
    <s v="74970-2"/>
    <d v="2018-10-26T00:00:00"/>
    <n v="74970"/>
    <s v="DIALED-14-4000-80-35-VL-W-277-DP-E(1)-TB15"/>
    <n v="2"/>
    <n v="1"/>
    <s v="Machine Shop Started"/>
    <n v="11"/>
    <b v="1"/>
    <b v="0"/>
    <s v=""/>
    <b v="0"/>
    <b v="0"/>
    <b v="0"/>
    <s v=""/>
    <s v=""/>
    <s v=""/>
    <s v=""/>
    <s v=""/>
    <s v=""/>
    <s v=""/>
    <s v=""/>
    <d v="2018-10-23T00:00:00"/>
    <s v=""/>
    <m/>
    <s v="DIALED-14"/>
    <s v=""/>
    <s v="Regular"/>
    <n v="10"/>
    <s v="stanb"/>
    <s v="Q-R01-EM"/>
    <m/>
    <s v=""/>
    <n v="11"/>
    <s v="Regular"/>
    <s v=""/>
    <s v=""/>
    <b v="0"/>
    <m/>
    <m/>
    <b v="0"/>
    <b v="0"/>
    <n v="3619"/>
    <s v="DIALED"/>
    <s v="Grid LED"/>
    <n v="0"/>
    <d v="2018-10-22T00:00:00"/>
    <n v="13.2"/>
    <x v="0"/>
    <d v="2018-10-23T00:00:00"/>
    <n v="5.5"/>
    <x v="0"/>
    <n v="0"/>
    <m/>
  </r>
  <r>
    <s v="74837-2"/>
    <d v="2018-10-26T00:00:00"/>
    <n v="74837"/>
    <s v="ZESQD-SL 0/100-900-80-30-MSO-NO-12-W-UNV-MD-1-CTS(120)"/>
    <n v="2"/>
    <n v="1"/>
    <s v="Machine Shop Started"/>
    <n v="4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ZENSQ-12"/>
    <s v=""/>
    <s v="Regular"/>
    <n v="4"/>
    <s v="JessicaP"/>
    <s v="A12'- MARCHE CENTRAL"/>
    <m/>
    <s v=""/>
    <n v="4"/>
    <s v="High Priority"/>
    <s v=""/>
    <s v=""/>
    <b v="0"/>
    <m/>
    <m/>
    <b v="0"/>
    <b v="0"/>
    <n v="3640"/>
    <s v="ZESQD"/>
    <s v="Pendant"/>
    <n v="0"/>
    <d v="2018-10-22T00:00:00"/>
    <n v="4.8"/>
    <x v="2"/>
    <d v="2018-10-23T00:00:00"/>
    <n v="2"/>
    <x v="2"/>
    <n v="0"/>
    <m/>
  </r>
  <r>
    <s v="74837-3"/>
    <d v="2018-10-26T00:00:00"/>
    <n v="74837"/>
    <s v="ZESQD-SL 0/100-900-80-30-MSO-NO-8-W-UNV-MD-1-CTS(120)"/>
    <n v="3"/>
    <n v="1"/>
    <s v="Machine Shop Started"/>
    <n v="9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ZENSQ-8"/>
    <s v=""/>
    <s v="Regular"/>
    <n v="4"/>
    <s v="JessicaP"/>
    <s v="A08' - BERRI"/>
    <m/>
    <s v=""/>
    <n v="9"/>
    <s v="High Priority"/>
    <s v=""/>
    <s v=""/>
    <b v="0"/>
    <m/>
    <m/>
    <b v="0"/>
    <b v="0"/>
    <n v="5490"/>
    <s v="ZESQD"/>
    <s v="Pendant"/>
    <n v="0"/>
    <d v="2018-10-22T00:00:00"/>
    <n v="10.799999999999999"/>
    <x v="2"/>
    <d v="2018-10-23T00:00:00"/>
    <n v="4.5"/>
    <x v="2"/>
    <n v="0"/>
    <m/>
  </r>
  <r>
    <s v="74874-1"/>
    <d v="2018-10-26T00:00:00"/>
    <n v="74874"/>
    <s v="BDLED-400-80-35-SO-5-BLK-120-DP-1-SA(20)-C(10' POWER)"/>
    <n v="1"/>
    <n v="1"/>
    <s v="Machine Shop Started"/>
    <n v="10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2LED-5"/>
    <s v=""/>
    <s v="Regular"/>
    <n v="12"/>
    <s v="Sacha"/>
    <s v="D"/>
    <m/>
    <s v=""/>
    <n v="10"/>
    <s v="Priority"/>
    <s v=""/>
    <s v=""/>
    <b v="0"/>
    <m/>
    <m/>
    <b v="0"/>
    <b v="0"/>
    <n v="4430"/>
    <s v="BDLED"/>
    <s v="Pendant"/>
    <n v="0"/>
    <d v="2018-10-22T00:00:00"/>
    <n v="12"/>
    <x v="2"/>
    <d v="2018-10-23T00:00:00"/>
    <n v="5"/>
    <x v="2"/>
    <n v="0"/>
    <m/>
  </r>
  <r>
    <s v="75051-7"/>
    <d v="2018-10-26T00:00:00"/>
    <n v="75051"/>
    <s v="AULED-24-4500-80-35-SO-W-UNV-DP-1-TG9"/>
    <n v="7"/>
    <n v="1"/>
    <s v="Machine Shop Started"/>
    <n v="21"/>
    <b v="1"/>
    <b v="0"/>
    <s v=""/>
    <b v="0"/>
    <b v="0"/>
    <b v="0"/>
    <s v=""/>
    <s v=""/>
    <s v=""/>
    <s v=""/>
    <s v=""/>
    <s v=""/>
    <s v=""/>
    <s v=""/>
    <d v="2018-10-23T00:00:00"/>
    <s v=""/>
    <m/>
    <s v="AULED-24"/>
    <s v=""/>
    <s v="Regular"/>
    <n v="10"/>
    <s v="Philip"/>
    <s v="B"/>
    <m/>
    <s v=""/>
    <n v="21"/>
    <s v="Regular"/>
    <s v=""/>
    <s v=""/>
    <b v="0"/>
    <m/>
    <m/>
    <b v="0"/>
    <b v="0"/>
    <n v="5480.79"/>
    <s v="AULED"/>
    <s v="Grid"/>
    <n v="0"/>
    <d v="2018-10-22T00:00:00"/>
    <n v="25.2"/>
    <x v="0"/>
    <d v="2018-10-23T00:00:00"/>
    <n v="10.5"/>
    <x v="0"/>
    <n v="0"/>
    <m/>
  </r>
  <r>
    <s v="74952-1"/>
    <d v="2018-10-26T00:00:00"/>
    <n v="74952"/>
    <s v="BBRLED-1000-80-30-FL-8-W-UNV-DP-1-DF-CP"/>
    <n v="1"/>
    <n v="1"/>
    <s v="Machine Shop Started"/>
    <n v="15"/>
    <b v="1"/>
    <b v="0"/>
    <s v=""/>
    <b v="0"/>
    <b v="0"/>
    <b v="0"/>
    <s v="ToDo"/>
    <s v="ToDo"/>
    <s v=""/>
    <s v=""/>
    <s v=""/>
    <s v=""/>
    <s v=""/>
    <s v=""/>
    <d v="2018-10-23T00:00:00"/>
    <s v="Picked - Complete"/>
    <m/>
    <s v="B4LED-8"/>
    <s v=""/>
    <s v="Regular"/>
    <n v="4"/>
    <s v="Jatin"/>
    <s v="F7-8'"/>
    <m/>
    <s v=""/>
    <n v="15"/>
    <s v="Priority"/>
    <s v=""/>
    <s v=""/>
    <b v="0"/>
    <m/>
    <m/>
    <b v="0"/>
    <b v="0"/>
    <n v="8322"/>
    <s v="BBRLED"/>
    <s v="recessed"/>
    <n v="0"/>
    <d v="2018-10-22T00:00:00"/>
    <n v="18"/>
    <x v="2"/>
    <d v="2018-10-23T00:00:00"/>
    <n v="7.5"/>
    <x v="2"/>
    <n v="0"/>
    <m/>
  </r>
  <r>
    <s v="74952-2"/>
    <d v="2018-10-26T00:00:00"/>
    <n v="74952"/>
    <s v="BBRLED-1000-80-30-FL-16-W-UNV-DP-1-DF-CP"/>
    <n v="2"/>
    <n v="1"/>
    <s v="Machine Shop Started"/>
    <n v="3"/>
    <b v="1"/>
    <b v="0"/>
    <s v=""/>
    <b v="0"/>
    <b v="0"/>
    <b v="0"/>
    <s v="ToDo"/>
    <s v="ToDo"/>
    <s v=""/>
    <s v=""/>
    <s v=""/>
    <s v=""/>
    <s v=""/>
    <s v=""/>
    <d v="2018-10-23T00:00:00"/>
    <s v="Picked - Complete"/>
    <m/>
    <s v="B4LED-16"/>
    <s v=""/>
    <s v="Regular"/>
    <n v="4"/>
    <s v="Jatin"/>
    <s v="F8-16'"/>
    <m/>
    <s v=""/>
    <n v="6"/>
    <s v="Priority"/>
    <s v=""/>
    <s v=""/>
    <b v="0"/>
    <m/>
    <m/>
    <b v="0"/>
    <b v="0"/>
    <n v="3328.8"/>
    <s v="BBRLED"/>
    <s v="recessed"/>
    <n v="0"/>
    <d v="2018-10-22T00:00:00"/>
    <n v="7.1999999999999993"/>
    <x v="2"/>
    <d v="2018-10-23T00:00:00"/>
    <n v="3"/>
    <x v="2"/>
    <n v="38.880000000000003"/>
    <m/>
  </r>
  <r>
    <s v="74952-3"/>
    <d v="2018-10-26T00:00:00"/>
    <n v="74952"/>
    <s v="BBRLED-1000-80-30-FL-16-W-UNV-DP-1+E(1)-DF-CP"/>
    <n v="3"/>
    <n v="1"/>
    <s v="Machine Shop Started"/>
    <n v="3"/>
    <b v="1"/>
    <b v="0"/>
    <s v=""/>
    <b v="0"/>
    <b v="0"/>
    <b v="0"/>
    <s v="ToDo"/>
    <s v="ToDo"/>
    <s v=""/>
    <s v=""/>
    <s v=""/>
    <s v=""/>
    <s v=""/>
    <s v=""/>
    <d v="2018-10-23T00:00:00"/>
    <s v="Picked - Complete"/>
    <m/>
    <s v="B4LED-16"/>
    <s v=""/>
    <s v="Regular"/>
    <n v="4"/>
    <s v="Jatin"/>
    <s v="F8-16'EM"/>
    <m/>
    <s v=""/>
    <n v="6"/>
    <s v="Priority"/>
    <s v=""/>
    <s v=""/>
    <b v="0"/>
    <m/>
    <m/>
    <b v="0"/>
    <b v="0"/>
    <n v="3448.8"/>
    <s v="BBRLED"/>
    <s v="recessed"/>
    <n v="0"/>
    <d v="2018-10-22T00:00:00"/>
    <n v="7.1999999999999993"/>
    <x v="2"/>
    <d v="2018-10-23T00:00:00"/>
    <n v="3"/>
    <x v="2"/>
    <n v="38.880000000000003"/>
    <m/>
  </r>
  <r>
    <s v="74952-4"/>
    <d v="2018-10-26T00:00:00"/>
    <n v="74952"/>
    <s v="BBPRLED-1000-80-30-RG3-18-W-UNV-DP-1-DS-CP"/>
    <n v="4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3T00:00:00"/>
    <s v="Picked - Complete"/>
    <m/>
    <s v="B4PLED-18"/>
    <s v=""/>
    <s v="Regular"/>
    <n v="4"/>
    <s v="Jatin"/>
    <s v="F11-18'"/>
    <m/>
    <s v=""/>
    <n v="2"/>
    <s v="Priority"/>
    <s v=""/>
    <s v=""/>
    <b v="0"/>
    <m/>
    <m/>
    <b v="0"/>
    <b v="0"/>
    <n v="1509.55"/>
    <s v="BBPRLED"/>
    <s v="recessed"/>
    <n v="0"/>
    <d v="2018-10-22T00:00:00"/>
    <n v="2.4"/>
    <x v="2"/>
    <d v="2018-10-23T00:00:00"/>
    <n v="1"/>
    <x v="2"/>
    <n v="12.96"/>
    <m/>
  </r>
  <r>
    <s v="74970-3"/>
    <d v="2018-10-26T00:00:00"/>
    <n v="74970"/>
    <s v="BMRLED-700-80-35-ASO-19-W-UNV-DP-1-TB15"/>
    <n v="3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3LED-19"/>
    <s v=""/>
    <s v="Regular"/>
    <n v="12"/>
    <s v="stanb"/>
    <s v="Q-R02-19"/>
    <m/>
    <s v=""/>
    <n v="2"/>
    <s v="Regular"/>
    <s v=""/>
    <s v=""/>
    <b v="0"/>
    <m/>
    <m/>
    <b v="0"/>
    <b v="0"/>
    <n v="1463.8"/>
    <s v="BMRLED"/>
    <s v="recessed"/>
    <n v="0"/>
    <d v="2018-10-22T00:00:00"/>
    <n v="2.4"/>
    <x v="2"/>
    <d v="2018-10-23T00:00:00"/>
    <n v="1"/>
    <x v="2"/>
    <n v="12.96"/>
    <m/>
  </r>
  <r>
    <s v="74970-4"/>
    <d v="2018-10-26T00:00:00"/>
    <n v="74970"/>
    <s v="BMRLED-400-80-35-FL-16-W-UNV-DP-1-TB15"/>
    <n v="4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3LED-16"/>
    <s v="Wrong part in BOM"/>
    <s v="Regular"/>
    <n v="12"/>
    <s v="stanb"/>
    <s v="Q-R03-16"/>
    <m/>
    <s v=""/>
    <n v="4"/>
    <s v="Regular"/>
    <s v=""/>
    <s v=""/>
    <b v="0"/>
    <m/>
    <m/>
    <b v="0"/>
    <b v="1"/>
    <n v="2304"/>
    <s v="BMRLED"/>
    <s v="recessed"/>
    <n v="0"/>
    <d v="2018-10-22T00:00:00"/>
    <n v="4.8"/>
    <x v="2"/>
    <d v="2018-10-23T00:00:00"/>
    <n v="2"/>
    <x v="2"/>
    <n v="25.92"/>
    <m/>
  </r>
  <r>
    <s v="75037-1"/>
    <d v="2018-10-26T00:00:00"/>
    <n v="75037"/>
    <s v="B6RLED-1000-80-35-FL-4-W-UNV-DP-1-TB9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6LED-4"/>
    <s v=""/>
    <s v="Regular"/>
    <n v="12"/>
    <s v="Mervet"/>
    <s v="A-4'"/>
    <m/>
    <s v=""/>
    <n v="1"/>
    <s v="Regular"/>
    <s v=""/>
    <s v=""/>
    <b v="0"/>
    <m/>
    <m/>
    <b v="0"/>
    <b v="0"/>
    <n v="340"/>
    <s v="B6RLED"/>
    <s v="recessed"/>
    <n v="0"/>
    <d v="2018-10-22T00:00:00"/>
    <n v="1.2"/>
    <x v="2"/>
    <d v="2018-10-23T00:00:00"/>
    <n v="0.5"/>
    <x v="2"/>
    <n v="0"/>
    <m/>
  </r>
  <r>
    <s v="75116-1"/>
    <d v="2018-10-26T00:00:00"/>
    <n v="75116"/>
    <s v="DIALED-22-4000-80-TW2765-VL-W-UNV-DALIDR16500)-1-TB9-C(CORD &amp; PLUG WITH DIMMER)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"/>
    <m/>
    <s v="DIALED-DIALED"/>
    <s v=""/>
    <s v="Mockup/Samples"/>
    <n v="10"/>
    <s v="Zahra"/>
    <s v="A"/>
    <m/>
    <s v=""/>
    <n v="1"/>
    <s v="High Priority"/>
    <s v=""/>
    <s v=""/>
    <b v="0"/>
    <m/>
    <m/>
    <b v="0"/>
    <b v="0"/>
    <n v="325"/>
    <s v="DIALED"/>
    <s v="Grid LED"/>
    <n v="0"/>
    <d v="2018-10-22T00:00:00"/>
    <n v="1.2"/>
    <x v="0"/>
    <d v="2018-10-23T00:00:00"/>
    <n v="0.5"/>
    <x v="0"/>
    <n v="0"/>
    <m/>
  </r>
  <r>
    <s v="75066-1"/>
    <d v="2018-10-26T00:00:00"/>
    <n v="75066"/>
    <s v="SCR-500-80-35-FL-4-BLK-120-DP-1-TB15"/>
    <n v="1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4"/>
    <s v=""/>
    <s v="Regular"/>
    <n v="12"/>
    <s v="Sacha"/>
    <s v="E1-4"/>
    <m/>
    <s v=""/>
    <n v="3"/>
    <s v="Priority"/>
    <s v=""/>
    <s v=""/>
    <b v="0"/>
    <m/>
    <m/>
    <b v="0"/>
    <b v="0"/>
    <n v="840"/>
    <s v="SCR"/>
    <s v="recessed"/>
    <s v="Check for Kit"/>
    <d v="2018-10-22T00:00:00"/>
    <n v="0"/>
    <x v="0"/>
    <d v="2018-10-23T00:00:00"/>
    <n v="1.5"/>
    <x v="2"/>
    <n v="0"/>
    <m/>
  </r>
  <r>
    <s v="75066-2"/>
    <d v="2018-10-26T00:00:00"/>
    <n v="75066"/>
    <s v="SCR-500-80-35-FL-4-BLK-120-DP-1-DF"/>
    <n v="2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4"/>
    <s v=""/>
    <s v="Regular"/>
    <n v="12"/>
    <s v="Sacha"/>
    <s v="E2-4"/>
    <m/>
    <s v=""/>
    <n v="6"/>
    <s v="Priority"/>
    <s v=""/>
    <s v=""/>
    <b v="0"/>
    <m/>
    <m/>
    <b v="0"/>
    <b v="0"/>
    <n v="1680"/>
    <s v="SCR"/>
    <s v="recessed"/>
    <s v="Check for Kit"/>
    <d v="2018-10-22T00:00:00"/>
    <n v="0"/>
    <x v="0"/>
    <d v="2018-10-23T00:00:00"/>
    <n v="3"/>
    <x v="2"/>
    <n v="0"/>
    <m/>
  </r>
  <r>
    <s v="75066-3"/>
    <d v="2018-10-26T00:00:00"/>
    <n v="75066"/>
    <s v="SCR-500-80-35-FL-8-BLK-120-DP-1-DF"/>
    <n v="3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SCULPT-8"/>
    <s v=""/>
    <s v="Regular"/>
    <n v="12"/>
    <s v="Sacha"/>
    <s v="E2-8"/>
    <m/>
    <s v=""/>
    <n v="1"/>
    <s v="Priority"/>
    <s v=""/>
    <s v=""/>
    <b v="0"/>
    <m/>
    <m/>
    <b v="0"/>
    <b v="0"/>
    <n v="560"/>
    <s v="SCR"/>
    <s v="recessed"/>
    <s v="Check for Kit"/>
    <d v="2018-10-22T00:00:00"/>
    <n v="0"/>
    <x v="0"/>
    <d v="2018-10-23T00:00:00"/>
    <n v="0.5"/>
    <x v="2"/>
    <n v="0"/>
    <m/>
  </r>
  <r>
    <s v="75066-4"/>
    <d v="2018-10-26T00:00:00"/>
    <n v="75066"/>
    <s v="SCR-500-80-35-FL-8-W-120-DP-1-DF"/>
    <n v="4"/>
    <n v="1"/>
    <s v="Machine Shop Started"/>
    <n v="2"/>
    <b v="1"/>
    <b v="0"/>
    <s v=""/>
    <b v="1"/>
    <b v="1"/>
    <b v="1"/>
    <s v=""/>
    <s v="Ready"/>
    <s v=""/>
    <s v=""/>
    <s v=""/>
    <s v=""/>
    <s v=""/>
    <s v=""/>
    <d v="2018-10-23T00:00:00"/>
    <s v="Picked - Complete"/>
    <m/>
    <s v="SCULPT-8"/>
    <s v=""/>
    <s v="Regular"/>
    <n v="12"/>
    <s v="Sacha"/>
    <s v="E3-8"/>
    <m/>
    <s v=""/>
    <n v="2"/>
    <s v="Priority"/>
    <s v=""/>
    <s v=""/>
    <b v="0"/>
    <m/>
    <m/>
    <b v="0"/>
    <b v="0"/>
    <n v="1120"/>
    <s v="SCR"/>
    <s v="recessed"/>
    <s v="Check for Kit"/>
    <d v="2018-10-22T00:00:00"/>
    <n v="0"/>
    <x v="0"/>
    <d v="2018-10-23T00:00:00"/>
    <n v="1"/>
    <x v="2"/>
    <n v="0"/>
    <m/>
  </r>
  <r>
    <s v="75091-1"/>
    <d v="2018-10-26T00:00:00"/>
    <n v="75091"/>
    <s v="BMDLED-500-80-30-SO-8-BLK-UNV-DP-1-CA(48)"/>
    <n v="1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3LED-8"/>
    <s v=""/>
    <s v="Regular"/>
    <n v="1"/>
    <s v="Jatin"/>
    <s v="LD-8"/>
    <m/>
    <s v=""/>
    <n v="6"/>
    <s v="Regular"/>
    <s v=""/>
    <s v=""/>
    <b v="0"/>
    <m/>
    <m/>
    <b v="0"/>
    <b v="0"/>
    <n v="3504"/>
    <s v="BMDLED"/>
    <s v="Pendant"/>
    <n v="0"/>
    <d v="2018-10-22T00:00:00"/>
    <n v="0"/>
    <x v="0"/>
    <d v="2018-10-23T00:00:00"/>
    <n v="3"/>
    <x v="2"/>
    <n v="0"/>
    <m/>
  </r>
  <r>
    <s v="75091-2"/>
    <d v="2018-10-26T00:00:00"/>
    <n v="75091"/>
    <s v="BMDLED-500-80-30-SO-16-BLK-UNV-DP-1-CA(48)"/>
    <n v="2"/>
    <n v="1"/>
    <s v="Machine Shop Started"/>
    <n v="15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3LED-16"/>
    <s v=""/>
    <s v="Regular"/>
    <n v="1"/>
    <s v="Jatin"/>
    <s v="LD-16"/>
    <m/>
    <s v=""/>
    <n v="30"/>
    <s v="Regular"/>
    <s v=""/>
    <s v=""/>
    <b v="0"/>
    <m/>
    <m/>
    <b v="0"/>
    <b v="0"/>
    <n v="17520"/>
    <s v="BMDLED"/>
    <s v="Pendant"/>
    <n v="0"/>
    <d v="2018-10-22T00:00:00"/>
    <n v="0"/>
    <x v="0"/>
    <d v="2018-10-23T00:00:00"/>
    <n v="15"/>
    <x v="2"/>
    <n v="194.4"/>
    <m/>
  </r>
  <r>
    <s v="75091-3"/>
    <d v="2018-10-26T00:00:00"/>
    <n v="75091"/>
    <s v="BMDLED-500-80-30-SO-24-BLK-UNV-DP-1-CA(48)"/>
    <n v="3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3T00:00:00"/>
    <s v="Picked - Complete"/>
    <m/>
    <s v="B3LED-24"/>
    <s v=""/>
    <s v="Regular"/>
    <n v="1"/>
    <s v="Jatin"/>
    <s v="LD-24"/>
    <m/>
    <s v=""/>
    <n v="12"/>
    <s v="Regular"/>
    <s v=""/>
    <s v=""/>
    <b v="0"/>
    <m/>
    <m/>
    <b v="0"/>
    <b v="0"/>
    <n v="10506"/>
    <s v="BMDLED"/>
    <s v="Pendant"/>
    <n v="0"/>
    <d v="2018-10-22T00:00:00"/>
    <n v="0"/>
    <x v="0"/>
    <d v="2018-10-23T00:00:00"/>
    <n v="6"/>
    <x v="2"/>
    <n v="77.760000000000005"/>
    <m/>
  </r>
  <r>
    <s v="75509-1"/>
    <d v="2018-10-26T00:00:00"/>
    <n v="75509"/>
    <s v="DIALED-22-4000-80-35-VL-W-UNV-DP-1-TB9"/>
    <n v="1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23T00:00:00"/>
    <s v=""/>
    <m/>
    <s v="DIALED-22"/>
    <s v=""/>
    <s v="Regular"/>
    <n v="10"/>
    <s v="Shivam"/>
    <s v="A-2X2"/>
    <m/>
    <s v=""/>
    <n v="6"/>
    <s v="High Priority"/>
    <s v=""/>
    <s v=""/>
    <b v="0"/>
    <m/>
    <m/>
    <b v="0"/>
    <b v="0"/>
    <n v="1770"/>
    <s v="DIALED"/>
    <s v="Grid LED"/>
    <n v="0"/>
    <d v="2018-10-22T00:00:00"/>
    <n v="7.1999999999999993"/>
    <x v="0"/>
    <d v="2018-10-23T00:00:00"/>
    <n v="3"/>
    <x v="0"/>
    <n v="0"/>
    <m/>
  </r>
  <r>
    <s v="75548-1"/>
    <d v="2018-10-26T00:00:00"/>
    <n v="75548"/>
    <s v="AULED-22-4000-80-30-SO-W-UNV-DP-1-TG9"/>
    <n v="1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3T00:00:00"/>
    <s v=""/>
    <m/>
    <s v="AULED-22"/>
    <s v=""/>
    <s v="Regular"/>
    <n v="10"/>
    <s v="Gagandeep"/>
    <s v="LF13"/>
    <m/>
    <s v=""/>
    <n v="2"/>
    <s v="Regular"/>
    <s v=""/>
    <s v=""/>
    <b v="0"/>
    <m/>
    <m/>
    <b v="0"/>
    <b v="0"/>
    <n v="320"/>
    <s v="AULED"/>
    <s v="Grid"/>
    <n v="0"/>
    <d v="2018-10-22T00:00:00"/>
    <n v="2.4"/>
    <x v="0"/>
    <d v="2018-10-23T00:00:00"/>
    <n v="1"/>
    <x v="0"/>
    <n v="0"/>
    <m/>
  </r>
  <r>
    <s v="75116-2"/>
    <d v="2018-10-26T00:00:00"/>
    <n v="75116"/>
    <s v="BBRLED-800-80-TW2765-FL-4-W-UNV-DALI16500)-1-TB9-C(CORD &amp; PLUG WITH DIMMER)"/>
    <n v="2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3T00:00:00"/>
    <s v="Picked - Complete"/>
    <m/>
    <s v="B4LED-4"/>
    <s v=""/>
    <s v="Mockup/Samples"/>
    <n v="12"/>
    <s v="Zahra"/>
    <s v="B"/>
    <m/>
    <s v=""/>
    <n v="1"/>
    <s v="High Priority"/>
    <s v=""/>
    <s v=""/>
    <b v="0"/>
    <m/>
    <m/>
    <b v="0"/>
    <b v="0"/>
    <n v="440"/>
    <s v="BBRLED"/>
    <s v="recessed"/>
    <n v="0"/>
    <d v="2018-10-22T00:00:00"/>
    <n v="1.2"/>
    <x v="2"/>
    <d v="2018-10-23T00:00:00"/>
    <n v="0.5"/>
    <x v="2"/>
    <n v="0"/>
    <m/>
  </r>
  <r>
    <s v="75116-3"/>
    <d v="2018-10-26T00:00:00"/>
    <n v="75116"/>
    <s v="SCD-400-80-TW2765-FL-4-W-UNV-DALI16500)-1-CA(36)-C(CORD &amp; PLUG WITH DIMMER)"/>
    <n v="3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SCULPT-4"/>
    <s v="Others"/>
    <s v="Mockup/Samples"/>
    <n v="12"/>
    <s v="Zahra"/>
    <s v="C"/>
    <m/>
    <s v=""/>
    <n v="1"/>
    <s v="High Priority"/>
    <s v=""/>
    <s v=""/>
    <b v="0"/>
    <m/>
    <m/>
    <b v="0"/>
    <b v="0"/>
    <n v="380"/>
    <s v="SCD"/>
    <s v="Pendant"/>
    <s v="Check for Kit"/>
    <d v="2018-10-22T00:00:00"/>
    <n v="1.2"/>
    <x v="2"/>
    <d v="2018-10-23T00:00:00"/>
    <n v="0.5"/>
    <x v="2"/>
    <n v="0"/>
    <m/>
  </r>
  <r>
    <s v="75189-1"/>
    <d v="2018-10-26T00:00:00"/>
    <n v="75189"/>
    <s v="ZESQDI-SL 25/75-850-90-35-SO-8-W-UNV-MD-1-CA(72)"/>
    <n v="1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ZENSQ-8"/>
    <s v=""/>
    <s v="Regular"/>
    <n v="4"/>
    <s v="Christina"/>
    <s v="B"/>
    <m/>
    <s v=""/>
    <n v="1"/>
    <s v="Regular"/>
    <s v=""/>
    <s v=""/>
    <b v="0"/>
    <m/>
    <m/>
    <b v="0"/>
    <b v="0"/>
    <n v="720"/>
    <s v="ZESQDI"/>
    <s v="recessed"/>
    <n v="0"/>
    <d v="2018-10-22T00:00:00"/>
    <n v="1.2"/>
    <x v="2"/>
    <d v="2018-10-23T00:00:00"/>
    <n v="0.5"/>
    <x v="2"/>
    <n v="0"/>
    <m/>
  </r>
  <r>
    <s v="75232-1"/>
    <d v="2018-10-26T00:00:00"/>
    <n v="75232"/>
    <s v="GPLED-FC2W-OPRO(4)-500-80-35-RG2-17.2135-W-UNV-DP-1-DS"/>
    <n v="1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3T00:00:00"/>
    <s v="Picked - Complete"/>
    <m/>
    <s v="GRAZE-17.2135"/>
    <s v=""/>
    <s v="Replacement"/>
    <n v="4"/>
    <s v="Daljit"/>
    <s v="LT5B-New"/>
    <m/>
    <s v=""/>
    <n v="4"/>
    <s v="High Priority"/>
    <s v=""/>
    <s v=""/>
    <b v="0"/>
    <m/>
    <m/>
    <b v="0"/>
    <b v="0"/>
    <n v="3510"/>
    <s v="GPLED"/>
    <s v="recessed"/>
    <n v="0"/>
    <d v="2018-10-22T00:00:00"/>
    <n v="4.8"/>
    <x v="2"/>
    <d v="2018-10-23T00:00:00"/>
    <n v="2"/>
    <x v="2"/>
    <n v="38.880000000000003"/>
    <m/>
  </r>
  <r>
    <s v="75232-2"/>
    <d v="2018-10-26T00:00:00"/>
    <n v="75232"/>
    <s v="SCRLAC-AC(6)-D60-D-500-80-35-FL-11' 6&quot;-W-UNV-DP-1-DS-C(&quot;L&quot; SHAPE MEASUREING 4' X 7' 6&quot; WITH 6 ACCENTS 24&quot; O.C APPX)"/>
    <n v="2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23T00:00:00"/>
    <s v="Picked - Complete"/>
    <m/>
    <s v="ACCENT-11' 6&quot;"/>
    <s v=""/>
    <s v="Replacement"/>
    <n v="4"/>
    <s v="Daljit"/>
    <s v="LT6-4'X7'6&quot;"/>
    <m/>
    <s v=""/>
    <n v="2"/>
    <s v="High Priority"/>
    <s v=""/>
    <s v=""/>
    <b v="0"/>
    <m/>
    <m/>
    <b v="0"/>
    <b v="0"/>
    <n v="1098"/>
    <s v="SCRLAC"/>
    <s v="recessed"/>
    <s v="Check for Kit"/>
    <d v="2018-10-22T00:00:00"/>
    <n v="2.4"/>
    <x v="2"/>
    <d v="2018-10-23T00:00:00"/>
    <n v="1"/>
    <x v="2"/>
    <n v="12.96"/>
    <m/>
  </r>
  <r>
    <s v="75410-1"/>
    <d v="2018-10-26T00:00:00"/>
    <n v="75410"/>
    <s v="BDLED-1000-80-35-SO-8-W-UNV-DP-1-CT9(48&quot;)"/>
    <n v="1"/>
    <n v="1"/>
    <s v="Machine Shop Started"/>
    <n v="1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2LED-8"/>
    <s v=""/>
    <s v="Regular"/>
    <n v="12"/>
    <s v="Christina"/>
    <s v="A8"/>
    <m/>
    <s v=""/>
    <n v="11"/>
    <s v="Regular"/>
    <s v=""/>
    <s v=""/>
    <b v="0"/>
    <m/>
    <m/>
    <b v="0"/>
    <b v="0"/>
    <n v="7040"/>
    <s v="BDLED"/>
    <s v="Pendant"/>
    <n v="0"/>
    <d v="2018-10-22T00:00:00"/>
    <n v="13.2"/>
    <x v="2"/>
    <d v="2018-10-23T00:00:00"/>
    <n v="5.5"/>
    <x v="2"/>
    <n v="0"/>
    <m/>
  </r>
  <r>
    <s v="75463-1"/>
    <d v="2018-10-26T00:00:00"/>
    <n v="75463"/>
    <s v="BBRLED-1000-90-40-FL-12-W-UNV-DP-1-DF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4LED-12"/>
    <s v=""/>
    <s v="Replacement"/>
    <n v="12"/>
    <s v="Joshua"/>
    <s v="F85-12"/>
    <m/>
    <s v=""/>
    <n v="1"/>
    <s v="Regular"/>
    <s v=""/>
    <s v=""/>
    <b v="0"/>
    <m/>
    <m/>
    <b v="0"/>
    <b v="0"/>
    <n v="1196"/>
    <s v="BBRLED"/>
    <s v="recessed"/>
    <n v="0"/>
    <d v="2018-10-22T00:00:00"/>
    <n v="1.2"/>
    <x v="2"/>
    <d v="2018-10-23T00:00:00"/>
    <n v="0.5"/>
    <x v="2"/>
    <n v="0"/>
    <m/>
  </r>
  <r>
    <s v="75716-1"/>
    <d v="2018-10-26T00:00:00"/>
    <n v="75716"/>
    <s v="BBRLED-400-80-30-1.5M-4-W-UNV-DP-1-TB9"/>
    <n v="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4LED-4"/>
    <s v=""/>
    <s v="Mockup/Samples"/>
    <n v="12"/>
    <s v="stanb"/>
    <s v="A"/>
    <m/>
    <s v=""/>
    <n v="1"/>
    <s v="Regular"/>
    <s v=""/>
    <s v=""/>
    <b v="0"/>
    <m/>
    <m/>
    <b v="0"/>
    <b v="0"/>
    <n v="200"/>
    <s v="BBRLED"/>
    <s v="recessed"/>
    <n v="0"/>
    <d v="2018-10-22T00:00:00"/>
    <n v="1.2"/>
    <x v="2"/>
    <d v="2018-10-23T00:00:00"/>
    <n v="0.5"/>
    <x v="2"/>
    <n v="0"/>
    <m/>
  </r>
  <r>
    <s v="75716-2"/>
    <d v="2018-10-26T00:00:00"/>
    <n v="75716"/>
    <s v="B6RLED-400-80-30-2M-4-W-UNV-DP-1-TB9"/>
    <n v="2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3T00:00:00"/>
    <s v="Picked - Complete"/>
    <m/>
    <s v="B6LED-4"/>
    <s v=""/>
    <s v="Mockup/Samples"/>
    <n v="12"/>
    <s v="stanb"/>
    <s v="B"/>
    <m/>
    <s v=""/>
    <n v="1"/>
    <s v="Regular"/>
    <s v=""/>
    <s v=""/>
    <b v="0"/>
    <m/>
    <m/>
    <b v="0"/>
    <b v="0"/>
    <n v="200"/>
    <s v="B6RLED"/>
    <s v="recessed"/>
    <n v="0"/>
    <d v="2018-10-22T00:00:00"/>
    <n v="1.2"/>
    <x v="2"/>
    <d v="2018-10-23T00:00:00"/>
    <n v="0.5"/>
    <x v="2"/>
    <n v="0"/>
    <m/>
  </r>
  <r>
    <s v="75732-1"/>
    <d v="2018-10-26T00:00:00"/>
    <n v="75732"/>
    <s v="BBRLED-1000-80-30-FL-4-W-UNV-DP-1-DF"/>
    <n v="1"/>
    <n v="1"/>
    <s v="Machine Shop Started"/>
    <n v="55"/>
    <b v="1"/>
    <b v="0"/>
    <s v=""/>
    <b v="0"/>
    <b v="1"/>
    <b v="1"/>
    <s v="Ready"/>
    <s v=""/>
    <s v=""/>
    <s v=""/>
    <s v=""/>
    <s v=""/>
    <s v="ToDo"/>
    <s v=""/>
    <d v="2018-10-23T00:00:00"/>
    <s v="Picked - Complete"/>
    <m/>
    <s v="B4LED-4"/>
    <s v=""/>
    <s v="Quick Ship+"/>
    <n v="15"/>
    <s v="Sacha"/>
    <s v="KE"/>
    <m/>
    <s v=""/>
    <n v="55"/>
    <s v="High Priority"/>
    <s v=""/>
    <s v=""/>
    <b v="0"/>
    <m/>
    <m/>
    <b v="0"/>
    <b v="0"/>
    <n v="16500"/>
    <s v="BBRLED"/>
    <s v="recessed"/>
    <n v="0"/>
    <d v="2018-10-22T00:00:00"/>
    <n v="0"/>
    <x v="0"/>
    <d v="2018-10-23T00:00:00"/>
    <n v="27.5"/>
    <x v="2"/>
    <n v="0"/>
    <m/>
  </r>
  <r>
    <s v="67382-5"/>
    <d v="2018-10-29T00:00:00"/>
    <n v="67382"/>
    <s v="SCDI-750-500-80-35-FL-4-AP-347-DP-2-CT9(96)"/>
    <n v="5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4"/>
    <s v="Wrong part in BOM"/>
    <s v="Regular"/>
    <n v="12"/>
    <s v="Sacha"/>
    <s v="L10"/>
    <m/>
    <s v=""/>
    <n v="8"/>
    <s v="High Priority"/>
    <s v=""/>
    <s v=""/>
    <b v="0"/>
    <m/>
    <m/>
    <b v="0"/>
    <b v="1"/>
    <n v="3560"/>
    <s v="SCDI"/>
    <s v="Pendant"/>
    <s v="Check for Kit"/>
    <d v="2018-10-25T00:00:00"/>
    <n v="9.6"/>
    <x v="2"/>
    <d v="2018-10-26T00:00:00"/>
    <n v="4"/>
    <x v="2"/>
    <n v="0"/>
    <m/>
  </r>
  <r>
    <s v="68311-3"/>
    <d v="2018-10-29T00:00:00"/>
    <n v="68311"/>
    <s v="SP00000-SLWLED-SL 75/25-600-80-40-SM-24-AP-UNV-DP-1+GTD(1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LMLED-24"/>
    <s v=""/>
    <s v="Regular"/>
    <n v="4"/>
    <s v="Jatin"/>
    <s v="L3B/L3C-24'"/>
    <m/>
    <s v=""/>
    <n v="4"/>
    <s v="High Priority"/>
    <s v=""/>
    <s v=""/>
    <b v="0"/>
    <m/>
    <m/>
    <b v="0"/>
    <b v="0"/>
    <n v="4450"/>
    <s v="SLWLED"/>
    <s v="wall"/>
    <n v="0"/>
    <d v="2018-10-25T00:00:00"/>
    <n v="4.8"/>
    <x v="2"/>
    <d v="2018-10-26T00:00:00"/>
    <n v="2"/>
    <x v="2"/>
    <n v="25.92"/>
    <m/>
  </r>
  <r>
    <s v="68311-4"/>
    <d v="2018-10-29T00:00:00"/>
    <n v="68311"/>
    <s v="SLWLED-SL 75/25-600-80-40-SM-44-AP-UNV-DP-1+GTD(1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LMLED-44"/>
    <s v=""/>
    <s v="Regular"/>
    <n v="4"/>
    <s v="Jatin"/>
    <s v="L3B/L3C-44'"/>
    <m/>
    <s v=""/>
    <n v="8"/>
    <s v="High Priority"/>
    <s v=""/>
    <s v=""/>
    <b v="0"/>
    <m/>
    <m/>
    <b v="0"/>
    <b v="0"/>
    <n v="7850"/>
    <s v="SLWLED"/>
    <s v="wall"/>
    <n v="0"/>
    <d v="2018-10-25T00:00:00"/>
    <n v="9.6"/>
    <x v="2"/>
    <d v="2018-10-26T00:00:00"/>
    <n v="4"/>
    <x v="2"/>
    <n v="77.760000000000005"/>
    <m/>
  </r>
  <r>
    <s v="68311-5"/>
    <d v="2018-10-29T00:00:00"/>
    <n v="68311"/>
    <s v="SLWLED-SL 75/25-600-80-40-SM-40-AP-UNV-DP-1"/>
    <n v="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LMLED-40"/>
    <s v=""/>
    <s v="Regular"/>
    <n v="4"/>
    <s v="Jatin"/>
    <s v="L3B/L3C-40'"/>
    <m/>
    <s v=""/>
    <n v="15"/>
    <s v="High Priority"/>
    <s v=""/>
    <s v=""/>
    <b v="0"/>
    <m/>
    <m/>
    <b v="0"/>
    <b v="0"/>
    <n v="10200"/>
    <s v="SLWLED"/>
    <s v="wall"/>
    <n v="0"/>
    <d v="2018-10-25T00:00:00"/>
    <n v="18"/>
    <x v="2"/>
    <d v="2018-10-26T00:00:00"/>
    <n v="7.5"/>
    <x v="2"/>
    <n v="155.52000000000001"/>
    <m/>
  </r>
  <r>
    <s v="68776-1"/>
    <d v="2018-10-29T00:00:00"/>
    <n v="68776"/>
    <s v="SCR-400-80-30-FL-K(17X21)-W-UNV-DP-1-DF-C(51° X JUNCTION)"/>
    <n v="1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K(17X21)"/>
    <s v=""/>
    <s v="Regular"/>
    <n v="1"/>
    <s v="Sacha"/>
    <s v="14A"/>
    <m/>
    <s v=""/>
    <n v="6"/>
    <s v="High Priority"/>
    <s v=""/>
    <s v=""/>
    <b v="0"/>
    <m/>
    <m/>
    <b v="0"/>
    <b v="0"/>
    <n v="2590"/>
    <s v="SCR"/>
    <s v="recessed"/>
    <s v="Pattern"/>
    <d v="2018-10-19T00:00:00"/>
    <n v="24"/>
    <x v="1"/>
    <d v="2018-10-27T00:00:00"/>
    <n v="28.92"/>
    <x v="2"/>
    <n v="64.800000000000011"/>
    <m/>
  </r>
  <r>
    <s v="68776-2"/>
    <d v="2018-10-29T00:00:00"/>
    <n v="68776"/>
    <s v="SCR-400-80-30-FL-K(24X21)-W-UNV-DP-1-DF-C(67° X JUNCTION)"/>
    <n v="2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K(24X21)"/>
    <s v=""/>
    <s v="Regular"/>
    <n v="1"/>
    <s v="Sacha"/>
    <s v="14B"/>
    <m/>
    <s v=""/>
    <n v="6"/>
    <s v="High Priority"/>
    <s v=""/>
    <s v=""/>
    <b v="0"/>
    <m/>
    <m/>
    <b v="0"/>
    <b v="0"/>
    <n v="2975"/>
    <s v="SCR"/>
    <s v="recessed"/>
    <s v="Pattern"/>
    <d v="2018-10-19T00:00:00"/>
    <n v="24"/>
    <x v="1"/>
    <d v="2018-10-27T00:00:00"/>
    <n v="28.92"/>
    <x v="2"/>
    <n v="64.800000000000011"/>
    <m/>
  </r>
  <r>
    <s v="68776-3"/>
    <d v="2018-10-29T00:00:00"/>
    <n v="68776"/>
    <s v="SCR-400-80-30-FL-K(26X22)-W-UNV-DP-1-DF-C(71° X JUNCTION)"/>
    <n v="3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K(26X22)"/>
    <s v=""/>
    <s v="Regular"/>
    <n v="1"/>
    <s v="Sacha"/>
    <s v="14C"/>
    <m/>
    <s v=""/>
    <n v="6"/>
    <s v="High Priority"/>
    <s v=""/>
    <s v=""/>
    <b v="0"/>
    <m/>
    <m/>
    <b v="0"/>
    <b v="0"/>
    <n v="3140"/>
    <s v="SCR"/>
    <s v="recessed"/>
    <s v="Pattern"/>
    <d v="2018-10-19T00:00:00"/>
    <n v="24"/>
    <x v="1"/>
    <d v="2018-10-27T00:00:00"/>
    <n v="28.92"/>
    <x v="2"/>
    <n v="64.800000000000011"/>
    <m/>
  </r>
  <r>
    <s v="68776-4"/>
    <d v="2018-10-29T00:00:00"/>
    <n v="68776"/>
    <s v="SCR-400-80-30-FL-K(15X22)-W-UNV-DP-1-DF-C(56° X JUNCTION)"/>
    <n v="4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K(15X22)"/>
    <s v=""/>
    <s v="Regular"/>
    <n v="1"/>
    <s v="Sacha"/>
    <s v="14D"/>
    <m/>
    <s v=""/>
    <n v="6"/>
    <s v="High Priority"/>
    <s v=""/>
    <s v=""/>
    <b v="0"/>
    <m/>
    <m/>
    <b v="0"/>
    <b v="0"/>
    <n v="2535"/>
    <s v="SCR"/>
    <s v="recessed"/>
    <s v="Pattern"/>
    <d v="2018-10-19T00:00:00"/>
    <n v="24"/>
    <x v="1"/>
    <d v="2018-10-27T00:00:00"/>
    <n v="28.92"/>
    <x v="2"/>
    <n v="64.800000000000011"/>
    <m/>
  </r>
  <r>
    <s v="71660-5"/>
    <d v="2018-10-29T00:00:00"/>
    <n v="71660"/>
    <s v="SCR-500-80-35-2M-4-W-UNV-DP-1-D"/>
    <n v="5"/>
    <n v="1"/>
    <s v="Machine Shop Started"/>
    <n v="4"/>
    <b v="1"/>
    <b v="0"/>
    <s v=""/>
    <b v="0"/>
    <b v="0"/>
    <b v="0"/>
    <s v=""/>
    <s v="ToDo"/>
    <s v=""/>
    <s v=""/>
    <s v=""/>
    <s v=""/>
    <s v=""/>
    <s v=""/>
    <d v="2018-10-24T00:00:00"/>
    <s v="Picked - Complete"/>
    <m/>
    <s v="SCULPT-4"/>
    <s v=""/>
    <s v="Regular"/>
    <n v="12"/>
    <s v="Philip"/>
    <s v="N"/>
    <m/>
    <s v=""/>
    <n v="4"/>
    <s v="High Priority"/>
    <s v=""/>
    <s v=""/>
    <b v="0"/>
    <m/>
    <m/>
    <b v="0"/>
    <b v="0"/>
    <n v="1304"/>
    <s v="SCR"/>
    <s v="recessed"/>
    <s v="Check for Kit"/>
    <d v="2018-10-25T00:00:00"/>
    <n v="4.8"/>
    <x v="2"/>
    <d v="2018-10-26T00:00:00"/>
    <n v="2"/>
    <x v="2"/>
    <n v="0"/>
    <m/>
  </r>
  <r>
    <s v="71660-6"/>
    <d v="2018-10-29T00:00:00"/>
    <n v="71660"/>
    <s v="SLWLED-SL 75/25-800-80-35-VL-4-AP-120-DP-1"/>
    <n v="6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SLMLED-4"/>
    <s v=""/>
    <s v="Regular"/>
    <n v="12"/>
    <s v="Philip"/>
    <s v="V1"/>
    <m/>
    <s v=""/>
    <n v="6"/>
    <s v="High Priority"/>
    <s v=""/>
    <s v=""/>
    <b v="0"/>
    <m/>
    <m/>
    <b v="0"/>
    <b v="0"/>
    <n v="2160"/>
    <s v="SLWLED"/>
    <s v="wall"/>
    <n v="0"/>
    <d v="2018-10-25T00:00:00"/>
    <n v="7.1999999999999993"/>
    <x v="2"/>
    <d v="2018-10-26T00:00:00"/>
    <n v="3"/>
    <x v="2"/>
    <n v="0"/>
    <m/>
  </r>
  <r>
    <s v="71660-7"/>
    <d v="2018-10-29T00:00:00"/>
    <n v="71660"/>
    <s v="BBWDLED-750-80-35-SO-2-AP-120-DP-1"/>
    <n v="7"/>
    <n v="1"/>
    <s v="Machine Shop Started"/>
    <n v="1"/>
    <b v="1"/>
    <b v="0"/>
    <s v=""/>
    <b v="0"/>
    <b v="0"/>
    <b v="0"/>
    <s v=""/>
    <s v=""/>
    <s v=""/>
    <s v=""/>
    <s v="ToDo"/>
    <s v=""/>
    <s v=""/>
    <s v=""/>
    <d v="2018-10-24T00:00:00"/>
    <s v="Picked - Complete"/>
    <m/>
    <s v="B4LED-2"/>
    <s v=""/>
    <s v="Regular"/>
    <n v="12"/>
    <s v="Philip"/>
    <s v="V2"/>
    <m/>
    <s v=""/>
    <n v="1"/>
    <s v="High Priority"/>
    <s v=""/>
    <s v=""/>
    <b v="0"/>
    <m/>
    <m/>
    <b v="0"/>
    <b v="0"/>
    <n v="300"/>
    <s v="BBWDLED"/>
    <s v="wall"/>
    <n v="0"/>
    <d v="2018-10-25T00:00:00"/>
    <n v="1.2"/>
    <x v="2"/>
    <d v="2018-10-26T00:00:00"/>
    <n v="0.5"/>
    <x v="2"/>
    <n v="0"/>
    <m/>
  </r>
  <r>
    <s v="71660-2"/>
    <d v="2018-10-29T00:00:00"/>
    <n v="71660"/>
    <s v="SCR-500-80-35-2M-K(4X4)-W-UNV-DP-1-TG15"/>
    <n v="2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24T00:00:00"/>
    <s v="Picked - Complete"/>
    <m/>
    <s v="SCULPT-K(4X4)"/>
    <s v="Others"/>
    <s v="Regular"/>
    <n v="12"/>
    <s v="Philip"/>
    <s v="M4"/>
    <m/>
    <s v=""/>
    <n v="1"/>
    <s v="High Priority"/>
    <s v=""/>
    <s v=""/>
    <b v="0"/>
    <m/>
    <m/>
    <b v="0"/>
    <b v="1"/>
    <n v="1048"/>
    <s v="SCR"/>
    <s v="recessed"/>
    <s v="Pattern"/>
    <d v="2018-10-19T00:00:00"/>
    <n v="4"/>
    <x v="1"/>
    <d v="2018-10-27T00:00:00"/>
    <n v="4.82"/>
    <x v="2"/>
    <n v="0"/>
    <m/>
  </r>
  <r>
    <s v="71660-3"/>
    <d v="2018-10-29T00:00:00"/>
    <n v="71660"/>
    <s v="SCRPAT-REC-90-500-80-35-2M-40-EX-W-UNV-DP-1-TG15"/>
    <n v="3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40"/>
    <s v="PM wrong/missing info"/>
    <s v="Regular"/>
    <n v="12"/>
    <s v="Philip"/>
    <s v="M8"/>
    <m/>
    <s v=""/>
    <n v="6"/>
    <s v="High Priority"/>
    <s v=""/>
    <s v=""/>
    <b v="0"/>
    <m/>
    <m/>
    <b v="0"/>
    <b v="1"/>
    <n v="2720"/>
    <s v="SCRPAT"/>
    <s v="recessed"/>
    <s v="Pattern"/>
    <d v="2018-10-19T00:00:00"/>
    <n v="24"/>
    <x v="1"/>
    <d v="2018-10-27T00:00:00"/>
    <n v="28.92"/>
    <x v="2"/>
    <n v="64.800000000000011"/>
    <m/>
  </r>
  <r>
    <s v="71660-4"/>
    <d v="2018-10-29T00:00:00"/>
    <n v="71660"/>
    <s v="SCRPAT-REC-90-500-80-35-2M-32-EX-W-UNV-DP-1-TG15"/>
    <n v="4"/>
    <n v="1"/>
    <s v="Machine Shop Started"/>
    <n v="1"/>
    <b v="1"/>
    <b v="0"/>
    <s v=""/>
    <b v="0"/>
    <b v="0"/>
    <b v="0"/>
    <s v=""/>
    <s v="ToDo"/>
    <s v=""/>
    <s v=""/>
    <s v=""/>
    <s v=""/>
    <s v=""/>
    <s v="ToDo"/>
    <d v="2018-10-24T00:00:00"/>
    <s v="Picked - Complete"/>
    <m/>
    <s v="SCULPT-32"/>
    <s v=""/>
    <s v="Regular"/>
    <n v="12"/>
    <s v="Philip"/>
    <s v="M10"/>
    <m/>
    <s v=""/>
    <n v="6"/>
    <s v="High Priority"/>
    <s v=""/>
    <s v=""/>
    <b v="0"/>
    <m/>
    <m/>
    <b v="0"/>
    <b v="0"/>
    <n v="2200"/>
    <s v="SCRPAT"/>
    <s v="recessed"/>
    <s v="Pattern"/>
    <d v="2018-10-19T00:00:00"/>
    <n v="24"/>
    <x v="1"/>
    <d v="2018-10-27T00:00:00"/>
    <n v="28.92"/>
    <x v="2"/>
    <n v="64.800000000000011"/>
    <m/>
  </r>
  <r>
    <s v="72351-1"/>
    <d v="2018-10-29T00:00:00"/>
    <n v="72351"/>
    <s v="SP18021(3)-B6RLED-650-80-30-RG/VL-8'-W-UNV-DP-1-TG9"/>
    <n v="1"/>
    <n v="1"/>
    <s v="Machine Shop Started"/>
    <n v="216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6LED-8'"/>
    <s v=""/>
    <s v="Regular"/>
    <n v="4"/>
    <s v="Mervet"/>
    <s v="LT-01-8'"/>
    <m/>
    <s v=""/>
    <n v="216"/>
    <s v="High Priority"/>
    <s v=""/>
    <s v=""/>
    <b v="0"/>
    <m/>
    <m/>
    <b v="0"/>
    <b v="0"/>
    <n v="138421.44"/>
    <s v="B6RLED"/>
    <s v="recessed"/>
    <n v="0"/>
    <d v="2018-10-25T00:00:00"/>
    <n v="259.2"/>
    <x v="2"/>
    <d v="2018-10-26T00:00:00"/>
    <n v="108"/>
    <x v="2"/>
    <n v="0"/>
    <m/>
  </r>
  <r>
    <s v="72351-2"/>
    <d v="2018-10-29T00:00:00"/>
    <n v="72351"/>
    <s v="SP18021(3)-B6RLED-650-80-30-RG/VL-8'-W-UNV-DP-1-TG9"/>
    <n v="2"/>
    <n v="1"/>
    <s v="Machine Shop Started"/>
    <n v="111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6LED-8'"/>
    <s v=""/>
    <s v="Regular"/>
    <n v="4"/>
    <s v="Mervet"/>
    <s v="LT-01A-8'"/>
    <m/>
    <s v=""/>
    <n v="111"/>
    <s v="High Priority"/>
    <s v=""/>
    <s v=""/>
    <b v="0"/>
    <m/>
    <m/>
    <b v="0"/>
    <b v="0"/>
    <n v="71133.240000000005"/>
    <s v="B6RLED"/>
    <s v="recessed"/>
    <n v="0"/>
    <d v="2018-10-25T00:00:00"/>
    <n v="133.19999999999999"/>
    <x v="2"/>
    <d v="2018-10-26T00:00:00"/>
    <n v="55.5"/>
    <x v="2"/>
    <n v="0"/>
    <m/>
  </r>
  <r>
    <s v="72538-1"/>
    <d v="2018-10-29T00:00:00"/>
    <n v="72538"/>
    <s v="GPRLED-EXNW-600-90-40-RG2-12-W-UNV-DP-1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2"/>
    <s v=""/>
    <s v="Regular"/>
    <n v="12"/>
    <s v="JessicaP"/>
    <s v="L5"/>
    <m/>
    <s v=""/>
    <n v="1"/>
    <s v="Regular"/>
    <s v=""/>
    <s v=""/>
    <b v="0"/>
    <m/>
    <m/>
    <b v="0"/>
    <b v="0"/>
    <n v="1134"/>
    <s v="GPRLED"/>
    <s v="recessed"/>
    <n v="0"/>
    <d v="2018-10-25T00:00:00"/>
    <n v="1.2"/>
    <x v="2"/>
    <d v="2018-10-26T00:00:00"/>
    <n v="0.5"/>
    <x v="2"/>
    <n v="0"/>
    <m/>
  </r>
  <r>
    <s v="72845-1"/>
    <d v="2018-10-29T00:00:00"/>
    <n v="72845"/>
    <s v="SP18308(1)-SKPE-18076-SL 0/100-ASO-AL(28' 11 1/4&quot;) -700-80-35-SO-W-UNV-D-1-CA(144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KETCH-AL(28' 11 1/4&quot;)"/>
    <s v=""/>
    <s v="Regular"/>
    <n v="1"/>
    <s v="Joshua"/>
    <s v="CL2-28'-11 1/4&quot;"/>
    <m/>
    <s v=""/>
    <n v="9"/>
    <s v="High Priority"/>
    <s v=""/>
    <s v=""/>
    <b v="0"/>
    <m/>
    <m/>
    <b v="0"/>
    <b v="0"/>
    <n v="6525"/>
    <s v="SKPE"/>
    <s v="Pendant"/>
    <n v="0"/>
    <d v="2018-10-25T00:00:00"/>
    <n v="10.799999999999999"/>
    <x v="2"/>
    <d v="2018-10-26T00:00:00"/>
    <n v="4.5"/>
    <x v="2"/>
    <n v="103.68"/>
    <m/>
  </r>
  <r>
    <s v="72845-2"/>
    <d v="2018-10-29T00:00:00"/>
    <n v="72845"/>
    <s v="BBRLEDPAT-OPI-90(2)-700-80-40-SO-FL-205 1/2&quot;-EX-W-UNV-DP-1-D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4LED-205 1/2&quot;"/>
    <s v=""/>
    <s v="Regular"/>
    <n v="1"/>
    <s v="Joshua"/>
    <s v="C7"/>
    <m/>
    <s v=""/>
    <n v="15"/>
    <s v="High Priority"/>
    <s v=""/>
    <s v=""/>
    <b v="0"/>
    <m/>
    <m/>
    <b v="0"/>
    <b v="0"/>
    <n v="4962"/>
    <s v="BBRLEDPAT"/>
    <s v="recessed"/>
    <s v="Pattern"/>
    <d v="2018-10-19T00:00:00"/>
    <n v="60"/>
    <x v="1"/>
    <d v="2018-10-27T00:00:00"/>
    <n v="72.300000000000011"/>
    <x v="2"/>
    <n v="155.52000000000001"/>
    <m/>
  </r>
  <r>
    <s v="73022-1"/>
    <d v="2018-10-29T00:00:00"/>
    <n v="73022"/>
    <s v="STFD-DSO(32-200)-80-40-AH(10)+AYB(4)-W-UNV-MD-1-CA(48)-RC"/>
    <n v="1"/>
    <n v="1"/>
    <s v="Machine Shop Started"/>
    <n v="2"/>
    <b v="1"/>
    <b v="1"/>
    <s v=""/>
    <b v="1"/>
    <b v="1"/>
    <b v="1"/>
    <s v=""/>
    <s v="ToDo"/>
    <s v=""/>
    <s v=""/>
    <s v=""/>
    <s v=""/>
    <s v=""/>
    <s v=""/>
    <d v="2018-10-24T00:00:00"/>
    <s v="Picked - Complete"/>
    <m/>
    <s v="STENCL-STFD"/>
    <s v=""/>
    <s v="Regular"/>
    <n v="7"/>
    <s v="stanb"/>
    <s v="SM"/>
    <m/>
    <s v=""/>
    <n v="32"/>
    <s v="Regular"/>
    <s v="ToDo"/>
    <s v=""/>
    <b v="0"/>
    <m/>
    <m/>
    <b v="0"/>
    <b v="0"/>
    <n v="11640"/>
    <s v="STFD"/>
    <s v="Pendant"/>
    <s v="Pattern"/>
    <d v="2018-10-19T00:00:00"/>
    <n v="0"/>
    <x v="0"/>
    <d v="2018-10-27T00:00:00"/>
    <n v="154.24"/>
    <x v="2"/>
    <n v="388.8"/>
    <m/>
  </r>
  <r>
    <s v="73022-3"/>
    <d v="2018-10-29T00:00:00"/>
    <n v="73022"/>
    <s v="STFD-DSO(48-200)-80-40-AH(12)+AYB(8)-W-UNV-MD-1-CT15(48)-RC"/>
    <n v="3"/>
    <n v="1"/>
    <s v="Machine Shop Started"/>
    <n v="2"/>
    <b v="1"/>
    <b v="1"/>
    <s v=""/>
    <b v="1"/>
    <b v="1"/>
    <b v="1"/>
    <s v=""/>
    <s v="ToDo"/>
    <s v=""/>
    <s v=""/>
    <s v=""/>
    <s v=""/>
    <s v=""/>
    <s v=""/>
    <d v="2018-10-24T00:00:00"/>
    <s v="Picked - Complete"/>
    <m/>
    <s v="STENCL-STFD"/>
    <s v=""/>
    <s v="Regular"/>
    <n v="7"/>
    <s v="stanb"/>
    <s v="LARG"/>
    <m/>
    <s v=""/>
    <n v="48"/>
    <s v="Regular"/>
    <s v="ToDo"/>
    <s v=""/>
    <b v="0"/>
    <m/>
    <m/>
    <b v="0"/>
    <b v="0"/>
    <n v="16132"/>
    <s v="STFD"/>
    <s v="Pendant"/>
    <s v="Pattern"/>
    <d v="2018-10-19T00:00:00"/>
    <n v="0"/>
    <x v="0"/>
    <d v="2018-10-27T00:00:00"/>
    <n v="231.36"/>
    <x v="2"/>
    <n v="596.16000000000008"/>
    <m/>
  </r>
  <r>
    <s v="73847-1"/>
    <d v="2018-10-29T00:00:00"/>
    <n v="73847"/>
    <s v="SCDI-500-500-80-35-SO-FL-4-W-UNV-DP-1-CA(48)"/>
    <n v="1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4"/>
    <s v=""/>
    <s v="Regular"/>
    <n v="7"/>
    <s v="Gagandeep"/>
    <s v="F03, 04'"/>
    <m/>
    <s v=""/>
    <n v="6"/>
    <s v="Priority"/>
    <s v=""/>
    <s v=""/>
    <b v="0"/>
    <m/>
    <m/>
    <b v="0"/>
    <b v="0"/>
    <n v="2040"/>
    <s v="SCDI"/>
    <s v="Pendant"/>
    <s v="Check for Kit"/>
    <d v="2018-10-25T00:00:00"/>
    <n v="0"/>
    <x v="0"/>
    <d v="2018-10-26T00:00:00"/>
    <n v="3"/>
    <x v="2"/>
    <n v="0"/>
    <m/>
  </r>
  <r>
    <s v="73847-2"/>
    <d v="2018-10-29T00:00:00"/>
    <n v="73847"/>
    <s v="SCDI-500-500-80-35-SO-FL-8-W-UNV-DP-1-CA(48)"/>
    <n v="2"/>
    <n v="1"/>
    <s v="Machine Shop Started"/>
    <n v="13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8"/>
    <s v=""/>
    <s v="Regular"/>
    <n v="7"/>
    <s v="Gagandeep"/>
    <s v="F03, 08'"/>
    <m/>
    <s v=""/>
    <n v="13"/>
    <s v="Priority"/>
    <s v=""/>
    <s v=""/>
    <b v="0"/>
    <m/>
    <m/>
    <b v="0"/>
    <b v="0"/>
    <n v="8840"/>
    <s v="SCDI"/>
    <s v="Pendant"/>
    <s v="Check for Kit"/>
    <d v="2018-10-25T00:00:00"/>
    <n v="0"/>
    <x v="0"/>
    <d v="2018-10-26T00:00:00"/>
    <n v="6.5"/>
    <x v="2"/>
    <n v="0"/>
    <m/>
  </r>
  <r>
    <s v="73847-3"/>
    <d v="2018-10-29T00:00:00"/>
    <n v="73847"/>
    <s v="SCDI-500-500-80-35-SO-FL-12-W-UNV-DP-1-CA(48)"/>
    <n v="3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12"/>
    <s v=""/>
    <s v="Regular"/>
    <n v="7"/>
    <s v="Gagandeep"/>
    <s v="F03, 12'"/>
    <m/>
    <s v=""/>
    <n v="6"/>
    <s v="Priority"/>
    <s v=""/>
    <s v=""/>
    <b v="0"/>
    <m/>
    <m/>
    <b v="0"/>
    <b v="0"/>
    <n v="6120"/>
    <s v="SCDI"/>
    <s v="Pendant"/>
    <s v="Check for Kit"/>
    <d v="2018-10-25T00:00:00"/>
    <n v="0"/>
    <x v="0"/>
    <d v="2018-10-26T00:00:00"/>
    <n v="3"/>
    <x v="2"/>
    <n v="0"/>
    <m/>
  </r>
  <r>
    <s v="73847-4"/>
    <d v="2018-10-29T00:00:00"/>
    <n v="73847"/>
    <s v="SCDI-500-500-80-35-SO-FL-4-W-UNV-DP-1-CA(48)-B1(BSL310LP)"/>
    <n v="4"/>
    <n v="1"/>
    <s v="Machine Shop Started"/>
    <n v="6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4"/>
    <s v=""/>
    <s v="Regular"/>
    <n v="7"/>
    <s v="Gagandeep"/>
    <s v="F03, 04' EM"/>
    <m/>
    <s v=""/>
    <n v="6"/>
    <s v="Priority"/>
    <s v=""/>
    <s v=""/>
    <b v="0"/>
    <m/>
    <m/>
    <b v="0"/>
    <b v="0"/>
    <n v="3240"/>
    <s v="SCDI"/>
    <s v="Pendant"/>
    <s v="Check for Kit"/>
    <d v="2018-10-25T00:00:00"/>
    <n v="0"/>
    <x v="0"/>
    <d v="2018-10-26T00:00:00"/>
    <n v="3"/>
    <x v="2"/>
    <n v="0"/>
    <m/>
  </r>
  <r>
    <s v="73847-5"/>
    <d v="2018-10-29T00:00:00"/>
    <n v="73847"/>
    <s v="SCWDI-500-300-80-35-SO-FL-4-BLK-UNV-DP-2"/>
    <n v="5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4"/>
    <s v=""/>
    <s v="Regular"/>
    <n v="7"/>
    <s v="Gagandeep"/>
    <s v="F11, 04'"/>
    <m/>
    <s v=""/>
    <n v="3"/>
    <s v="Priority"/>
    <s v=""/>
    <s v=""/>
    <b v="0"/>
    <m/>
    <m/>
    <b v="0"/>
    <b v="0"/>
    <n v="1020"/>
    <s v="SCWDI"/>
    <s v="wall"/>
    <s v="Check for Kit"/>
    <d v="2018-10-25T00:00:00"/>
    <n v="0"/>
    <x v="0"/>
    <d v="2018-10-26T00:00:00"/>
    <n v="1.5"/>
    <x v="2"/>
    <n v="0"/>
    <m/>
  </r>
  <r>
    <s v="73847-6"/>
    <d v="2018-10-29T00:00:00"/>
    <n v="73847"/>
    <s v="SCWDI-500-300-80-35-SO-FL-6-BLK-UNV-DP-2"/>
    <n v="6"/>
    <n v="1"/>
    <s v="Machine Shop Started"/>
    <n v="11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6"/>
    <s v=""/>
    <s v="Regular"/>
    <n v="7"/>
    <s v="Gagandeep"/>
    <s v="F11, 06'"/>
    <m/>
    <s v=""/>
    <n v="11"/>
    <s v="Priority"/>
    <s v=""/>
    <s v=""/>
    <b v="0"/>
    <m/>
    <m/>
    <b v="0"/>
    <b v="0"/>
    <n v="5610"/>
    <s v="SCWDI"/>
    <s v="wall"/>
    <s v="Check for Kit"/>
    <d v="2018-10-25T00:00:00"/>
    <n v="0"/>
    <x v="0"/>
    <d v="2018-10-26T00:00:00"/>
    <n v="5.5"/>
    <x v="2"/>
    <n v="0"/>
    <m/>
  </r>
  <r>
    <s v="73847-7"/>
    <d v="2018-10-29T00:00:00"/>
    <n v="73847"/>
    <s v="SCWDI-500-300-80-35-SO-FL-8-BLK-UNV-DP-2"/>
    <n v="7"/>
    <n v="1"/>
    <s v="Machine Shop Started"/>
    <n v="84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8"/>
    <s v=""/>
    <s v="Regular"/>
    <n v="7"/>
    <s v="Gagandeep"/>
    <s v="F11, 08'"/>
    <m/>
    <s v=""/>
    <n v="84"/>
    <s v="Priority"/>
    <s v=""/>
    <s v=""/>
    <b v="0"/>
    <m/>
    <m/>
    <b v="0"/>
    <b v="0"/>
    <n v="57120"/>
    <s v="SCWDI"/>
    <s v="wall"/>
    <s v="Check for Kit"/>
    <d v="2018-10-25T00:00:00"/>
    <n v="0"/>
    <x v="0"/>
    <d v="2018-10-26T00:00:00"/>
    <n v="42"/>
    <x v="2"/>
    <n v="0"/>
    <m/>
  </r>
  <r>
    <s v="73847-8"/>
    <d v="2018-10-29T00:00:00"/>
    <n v="73847"/>
    <s v="SCR-500-80-30-FL-6-W-UNV-DP-1-TG9"/>
    <n v="8"/>
    <n v="1"/>
    <s v="Machine Shop Started"/>
    <n v="2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6"/>
    <s v=""/>
    <s v="Regular"/>
    <n v="7"/>
    <s v="Gagandeep"/>
    <s v="F17, 06'"/>
    <m/>
    <s v=""/>
    <n v="2"/>
    <s v="Priority"/>
    <s v=""/>
    <s v=""/>
    <b v="0"/>
    <m/>
    <m/>
    <b v="0"/>
    <b v="0"/>
    <n v="780"/>
    <s v="SCR"/>
    <s v="recessed"/>
    <s v="Check for Kit"/>
    <d v="2018-10-25T00:00:00"/>
    <n v="0"/>
    <x v="0"/>
    <d v="2018-10-26T00:00:00"/>
    <n v="1"/>
    <x v="2"/>
    <n v="0"/>
    <m/>
  </r>
  <r>
    <s v="73847-9"/>
    <d v="2018-10-29T00:00:00"/>
    <n v="73847"/>
    <s v="SCR-500-80-30-FL-8-W-UNV-DP-1-TG9"/>
    <n v="9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8"/>
    <s v=""/>
    <s v="Regular"/>
    <n v="7"/>
    <s v="Gagandeep"/>
    <s v="F17, 08'"/>
    <m/>
    <s v=""/>
    <n v="3"/>
    <s v="Priority"/>
    <s v=""/>
    <s v=""/>
    <b v="0"/>
    <m/>
    <m/>
    <b v="0"/>
    <b v="0"/>
    <n v="1560"/>
    <s v="SCR"/>
    <s v="recessed"/>
    <s v="Check for Kit"/>
    <d v="2018-10-25T00:00:00"/>
    <n v="0"/>
    <x v="0"/>
    <d v="2018-10-26T00:00:00"/>
    <n v="1.5"/>
    <x v="2"/>
    <n v="0"/>
    <m/>
  </r>
  <r>
    <s v="73847-10"/>
    <d v="2018-10-29T00:00:00"/>
    <n v="73847"/>
    <s v="SCR-500-80-30-FL-12-W-UNV-DP-1-TG9"/>
    <n v="10"/>
    <n v="1"/>
    <s v="Machine Shop Started"/>
    <n v="2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CULPT-12"/>
    <s v=""/>
    <s v="Regular"/>
    <n v="7"/>
    <s v="Gagandeep"/>
    <s v="F17, 12'"/>
    <m/>
    <s v=""/>
    <n v="2"/>
    <s v="Priority"/>
    <s v=""/>
    <s v=""/>
    <b v="0"/>
    <m/>
    <m/>
    <b v="0"/>
    <b v="0"/>
    <n v="1560"/>
    <s v="SCR"/>
    <s v="recessed"/>
    <s v="Check for Kit"/>
    <d v="2018-10-25T00:00:00"/>
    <n v="0"/>
    <x v="0"/>
    <d v="2018-10-26T00:00:00"/>
    <n v="1"/>
    <x v="2"/>
    <n v="0"/>
    <m/>
  </r>
  <r>
    <s v="73847-11"/>
    <d v="2018-10-29T00:00:00"/>
    <n v="73847"/>
    <s v="MBWLED-500-80-30-S-4-W-UNV-DP-1"/>
    <n v="11"/>
    <n v="1"/>
    <s v="Machine Shop Started"/>
    <n v="3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MINLED-4"/>
    <s v=""/>
    <s v="Regular"/>
    <n v="7"/>
    <s v="Gagandeep"/>
    <s v="F23, 04'"/>
    <m/>
    <s v=""/>
    <n v="3"/>
    <s v="Priority"/>
    <s v=""/>
    <s v=""/>
    <b v="0"/>
    <m/>
    <m/>
    <b v="0"/>
    <b v="0"/>
    <n v="840"/>
    <s v="MBWLED"/>
    <s v="wall"/>
    <n v="0"/>
    <d v="2018-10-25T00:00:00"/>
    <n v="0"/>
    <x v="0"/>
    <d v="2018-10-26T00:00:00"/>
    <n v="1.5"/>
    <x v="2"/>
    <n v="0"/>
    <m/>
  </r>
  <r>
    <s v="73847-12"/>
    <d v="2018-10-29T00:00:00"/>
    <n v="73847"/>
    <s v="MBWLED-500-80-30-S-4-W-UNV-DP-E(1)-B1(BSL310LP)"/>
    <n v="12"/>
    <n v="1"/>
    <s v="Machine Shop Started"/>
    <n v="1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MINLED-4"/>
    <s v=""/>
    <s v="Regular"/>
    <n v="7"/>
    <s v="Gagandeep"/>
    <s v="F23, 04' EM"/>
    <m/>
    <s v=""/>
    <n v="1"/>
    <s v="Priority"/>
    <s v=""/>
    <s v=""/>
    <b v="0"/>
    <m/>
    <m/>
    <b v="0"/>
    <b v="0"/>
    <n v="480"/>
    <s v="MBWLED"/>
    <s v="wall"/>
    <n v="0"/>
    <d v="2018-10-25T00:00:00"/>
    <n v="0"/>
    <x v="0"/>
    <d v="2018-10-26T00:00:00"/>
    <n v="0.5"/>
    <x v="2"/>
    <n v="0"/>
    <m/>
  </r>
  <r>
    <s v="73874-1"/>
    <d v="2018-10-29T00:00:00"/>
    <n v="73874"/>
    <s v="STFD-DSO(28'-400)-80-35-AYB(2)+AL(2)+AT(2)+AG(2)-W-UNV-MD-1-CTS(36)-R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TENCL-STFD"/>
    <s v=""/>
    <s v="Regular"/>
    <n v="7"/>
    <s v="Mervet"/>
    <s v="C1-AME"/>
    <m/>
    <s v=""/>
    <n v="13"/>
    <s v="Priority"/>
    <s v=""/>
    <s v=""/>
    <b v="0"/>
    <m/>
    <m/>
    <b v="0"/>
    <b v="0"/>
    <n v="2790"/>
    <s v="STFD"/>
    <s v="Pendant"/>
    <s v="Pattern"/>
    <d v="2018-10-19T00:00:00"/>
    <n v="52"/>
    <x v="1"/>
    <d v="2018-10-27T00:00:00"/>
    <n v="62.660000000000004"/>
    <x v="2"/>
    <n v="155.52000000000001"/>
    <m/>
  </r>
  <r>
    <s v="73874-2"/>
    <d v="2018-10-29T00:00:00"/>
    <n v="73874"/>
    <s v="STFD-DSO(59'-400)-80-35-AYB(7)+AL(3)+AG(2)-W-UNV-MD-1-CTS(36)-RC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TENCL-STFD"/>
    <s v=""/>
    <s v="Regular"/>
    <n v="7"/>
    <s v="Mervet"/>
    <s v="C2-AME"/>
    <m/>
    <s v=""/>
    <n v="20"/>
    <s v="Priority"/>
    <s v=""/>
    <s v=""/>
    <b v="0"/>
    <m/>
    <m/>
    <b v="0"/>
    <b v="0"/>
    <n v="5632"/>
    <s v="STFD"/>
    <s v="Pendant"/>
    <s v="Pattern"/>
    <d v="2018-10-19T00:00:00"/>
    <n v="80"/>
    <x v="1"/>
    <d v="2018-10-27T00:00:00"/>
    <n v="96.4"/>
    <x v="2"/>
    <n v="246.24"/>
    <m/>
  </r>
  <r>
    <s v="73921-1"/>
    <d v="2018-10-29T00:00:00"/>
    <n v="73921"/>
    <s v="WW-SL-500-80-40-8-W-347-DP-1-CT15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WWPRFK-8"/>
    <s v=""/>
    <s v="Regular"/>
    <n v="12"/>
    <s v="Rajithan"/>
    <s v="BH‐8FT"/>
    <m/>
    <s v=""/>
    <n v="1"/>
    <s v="High Priority"/>
    <s v=""/>
    <s v=""/>
    <b v="0"/>
    <m/>
    <m/>
    <b v="0"/>
    <b v="0"/>
    <n v="776"/>
    <s v="WW"/>
    <s v="Pendant"/>
    <n v="0"/>
    <d v="2018-10-25T00:00:00"/>
    <n v="1.2"/>
    <x v="2"/>
    <d v="2018-10-26T00:00:00"/>
    <n v="0.5"/>
    <x v="2"/>
    <n v="0"/>
    <m/>
  </r>
  <r>
    <s v="73921-2"/>
    <d v="2018-10-29T00:00:00"/>
    <n v="73921"/>
    <s v="WWR-SL-500-80-40-2-W-347-DP-1-TB15"/>
    <n v="2"/>
    <n v="1"/>
    <s v="Scheduled/Released"/>
    <n v="19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WWPRFK-2"/>
    <s v=""/>
    <s v="Regular"/>
    <n v="12"/>
    <s v="Rajithan"/>
    <s v="BG"/>
    <m/>
    <s v=""/>
    <n v="19"/>
    <s v="High Priority"/>
    <s v=""/>
    <s v=""/>
    <b v="0"/>
    <m/>
    <m/>
    <b v="0"/>
    <b v="0"/>
    <n v="4180"/>
    <s v="WWR"/>
    <s v="recessed"/>
    <n v="0"/>
    <d v="2018-10-25T00:00:00"/>
    <n v="22.8"/>
    <x v="2"/>
    <d v="2018-10-26T00:00:00"/>
    <n v="9.5"/>
    <x v="2"/>
    <n v="0"/>
    <m/>
  </r>
  <r>
    <s v="73921-3"/>
    <d v="2018-10-29T00:00:00"/>
    <n v="73921"/>
    <s v="WW-SL-500-80-40-14-W-347-DP-1-CT15(3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WWPRFK-14"/>
    <s v=""/>
    <s v="Regular"/>
    <n v="12"/>
    <s v="Rajithan"/>
    <s v="BH‐14FT"/>
    <m/>
    <s v=""/>
    <n v="2"/>
    <s v="High Priority"/>
    <s v=""/>
    <s v=""/>
    <b v="0"/>
    <m/>
    <m/>
    <b v="0"/>
    <b v="0"/>
    <n v="1358"/>
    <s v="WW"/>
    <s v="Pendant"/>
    <n v="0"/>
    <d v="2018-10-25T00:00:00"/>
    <n v="2.4"/>
    <x v="2"/>
    <d v="2018-10-26T00:00:00"/>
    <n v="1"/>
    <x v="2"/>
    <n v="12.96"/>
    <m/>
  </r>
  <r>
    <s v="73965-1"/>
    <d v="2018-10-29T00:00:00"/>
    <n v="73965"/>
    <s v="BBDILED-500-500-80-35-SO-8-W-120-DP-1-CA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4LED-8"/>
    <s v="Wrong part in BOM"/>
    <s v="Regular"/>
    <n v="12"/>
    <s v="Rajithan"/>
    <s v="L5"/>
    <m/>
    <s v=""/>
    <n v="1"/>
    <s v="Regular"/>
    <s v=""/>
    <s v=""/>
    <b v="0"/>
    <m/>
    <m/>
    <b v="0"/>
    <b v="1"/>
    <n v="840"/>
    <s v="BBDILED"/>
    <s v="Pendant"/>
    <n v="0"/>
    <d v="2018-10-25T00:00:00"/>
    <n v="1.2"/>
    <x v="2"/>
    <d v="2018-10-26T00:00:00"/>
    <n v="0.5"/>
    <x v="2"/>
    <n v="0"/>
    <m/>
  </r>
  <r>
    <s v="74046-1"/>
    <d v="2018-10-29T00:00:00"/>
    <n v="74046"/>
    <s v="CCH-SL-1100-80-35-CL(10' 9&quot;)-W-UNV-DP-1-C-C(ENDCAPS WITH HOLE FOR FLEX WHIP)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10' 9&quot;"/>
    <m/>
    <s v=""/>
    <n v="6"/>
    <s v="Priority"/>
    <s v=""/>
    <s v=""/>
    <b v="0"/>
    <m/>
    <m/>
    <b v="0"/>
    <b v="0"/>
    <n v="2517.1799999999998"/>
    <s v="CCH"/>
    <s v="surface"/>
    <n v="0"/>
    <d v="2018-10-25T00:00:00"/>
    <n v="7.1999999999999993"/>
    <x v="2"/>
    <d v="2018-10-26T00:00:00"/>
    <n v="3"/>
    <x v="2"/>
    <n v="38.880000000000003"/>
    <m/>
  </r>
  <r>
    <s v="74046-2"/>
    <d v="2018-10-29T00:00:00"/>
    <n v="74046"/>
    <s v="CCH-SL-1100-80-35-CL(24' 9&quot;)-W-UNV-DP-1-C-C(ENDCAPS WITH HOLE FOR FLEX WHIP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24' 9&quot;"/>
    <m/>
    <s v=""/>
    <n v="6"/>
    <s v="Priority"/>
    <s v=""/>
    <s v=""/>
    <b v="0"/>
    <m/>
    <m/>
    <b v="0"/>
    <b v="0"/>
    <n v="3813.92"/>
    <s v="CCH"/>
    <s v="surface"/>
    <n v="0"/>
    <d v="2018-10-25T00:00:00"/>
    <n v="7.1999999999999993"/>
    <x v="2"/>
    <d v="2018-10-26T00:00:00"/>
    <n v="3"/>
    <x v="2"/>
    <n v="51.84"/>
    <m/>
  </r>
  <r>
    <s v="74046-3"/>
    <d v="2018-10-29T00:00:00"/>
    <n v="74046"/>
    <s v="GPRLED-NLNW-1000-90-35-RG2-9' 5&quot;-W-UNV-DP-1-DS-FW(1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9' 5&quot;"/>
    <s v=""/>
    <s v="Regular"/>
    <n v="4"/>
    <s v="Joshua"/>
    <s v="L02-9' 5&quot;"/>
    <m/>
    <s v=""/>
    <n v="1"/>
    <s v="Priority"/>
    <s v=""/>
    <s v=""/>
    <b v="0"/>
    <m/>
    <m/>
    <b v="0"/>
    <b v="0"/>
    <n v="930.6"/>
    <s v="GPRLED"/>
    <s v="recessed"/>
    <n v="0"/>
    <d v="2018-10-25T00:00:00"/>
    <n v="1.2"/>
    <x v="2"/>
    <d v="2018-10-26T00:00:00"/>
    <n v="0.5"/>
    <x v="2"/>
    <n v="0"/>
    <m/>
  </r>
  <r>
    <s v="74046-4"/>
    <d v="2018-10-29T00:00:00"/>
    <n v="74046"/>
    <s v="GPRLED-NLNW-1000-90-35-RG2-10' 6&quot;-W-UNV-DP-1-DS-FW(1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0' 6&quot;"/>
    <s v=""/>
    <s v="Regular"/>
    <n v="4"/>
    <s v="Joshua"/>
    <s v="L02-10' 6&quot;"/>
    <m/>
    <s v=""/>
    <n v="1"/>
    <s v="Priority"/>
    <s v=""/>
    <s v=""/>
    <b v="0"/>
    <m/>
    <m/>
    <b v="0"/>
    <b v="0"/>
    <n v="1032.3"/>
    <s v="GPRLED"/>
    <s v="recessed"/>
    <n v="0"/>
    <d v="2018-10-25T00:00:00"/>
    <n v="1.2"/>
    <x v="2"/>
    <d v="2018-10-26T00:00:00"/>
    <n v="0.5"/>
    <x v="2"/>
    <n v="0"/>
    <m/>
  </r>
  <r>
    <s v="74046-5"/>
    <d v="2018-10-29T00:00:00"/>
    <n v="74046"/>
    <s v="GPRLED-NLNW-1000-90-35-RG2-10' 11&quot;-W-UNV-DP-1-DS-FW(1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0' 11&quot;"/>
    <s v=""/>
    <s v="Regular"/>
    <n v="4"/>
    <s v="Joshua"/>
    <s v="L02-10' 11&quot;"/>
    <m/>
    <s v=""/>
    <n v="2"/>
    <s v="Priority"/>
    <s v=""/>
    <s v=""/>
    <b v="0"/>
    <m/>
    <m/>
    <b v="0"/>
    <b v="0"/>
    <n v="1134.01"/>
    <s v="GPRLED"/>
    <s v="recessed"/>
    <n v="0"/>
    <d v="2018-10-25T00:00:00"/>
    <n v="2.4"/>
    <x v="2"/>
    <d v="2018-10-26T00:00:00"/>
    <n v="1"/>
    <x v="2"/>
    <n v="12.96"/>
    <m/>
  </r>
  <r>
    <s v="74046-6"/>
    <d v="2018-10-29T00:00:00"/>
    <n v="74046"/>
    <s v="GPRLED-NLNW-1000-90-35-RG2-24' 9&quot;-W-UNV-DP-1-DS-B1(BSL310LP)-FW(1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24' 9&quot;"/>
    <s v=""/>
    <s v="Regular"/>
    <n v="4"/>
    <s v="Joshua"/>
    <s v="L02-24' 9&quot;-EM"/>
    <m/>
    <s v=""/>
    <n v="2"/>
    <s v="Priority"/>
    <s v=""/>
    <s v=""/>
    <b v="0"/>
    <m/>
    <m/>
    <b v="0"/>
    <b v="0"/>
    <n v="2715.51"/>
    <s v="GPRLED"/>
    <s v="recessed"/>
    <n v="0"/>
    <d v="2018-10-25T00:00:00"/>
    <n v="2.4"/>
    <x v="2"/>
    <d v="2018-10-26T00:00:00"/>
    <n v="1"/>
    <x v="2"/>
    <n v="12.96"/>
    <m/>
  </r>
  <r>
    <s v="74046-7"/>
    <d v="2018-10-29T00:00:00"/>
    <n v="74046"/>
    <s v="GPRLED-NLNW-1000-90-35-RG2-10' 7&quot;-W-UNV-DP-1-DS-FW(1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0' 7&quot;"/>
    <s v=""/>
    <s v="Regular"/>
    <n v="4"/>
    <s v="Joshua"/>
    <s v="L02-10' 7&quot;"/>
    <m/>
    <s v=""/>
    <n v="2"/>
    <s v="Priority"/>
    <s v=""/>
    <s v=""/>
    <b v="0"/>
    <m/>
    <m/>
    <b v="0"/>
    <b v="0"/>
    <n v="1134.01"/>
    <s v="GPRLED"/>
    <s v="recessed"/>
    <n v="0"/>
    <d v="2018-10-25T00:00:00"/>
    <n v="2.4"/>
    <x v="2"/>
    <d v="2018-10-26T00:00:00"/>
    <n v="1"/>
    <x v="2"/>
    <n v="12.96"/>
    <m/>
  </r>
  <r>
    <s v="74046-8"/>
    <d v="2018-10-29T00:00:00"/>
    <n v="74046"/>
    <s v="GPRLED-NLNW-1000-90-35-RG2-18' 9-W-UNV-DP-1-DS-FW(1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8' 9"/>
    <s v=""/>
    <s v="Regular"/>
    <n v="4"/>
    <s v="Joshua"/>
    <s v="L02-18' 9&quot;"/>
    <m/>
    <s v=""/>
    <n v="2"/>
    <s v="Priority"/>
    <s v=""/>
    <s v=""/>
    <b v="0"/>
    <m/>
    <m/>
    <b v="0"/>
    <b v="0"/>
    <n v="1947.64"/>
    <s v="GPRLED"/>
    <s v="recessed"/>
    <n v="0"/>
    <d v="2018-10-25T00:00:00"/>
    <n v="2.4"/>
    <x v="2"/>
    <d v="2018-10-26T00:00:00"/>
    <n v="1"/>
    <x v="2"/>
    <n v="12.96"/>
    <m/>
  </r>
  <r>
    <s v="74046-9"/>
    <d v="2018-10-29T00:00:00"/>
    <n v="74046"/>
    <s v="GPRLED-NLNW-1000-90-35-RG2-24' 9&quot;-W-UNV-DP-1-DS-B1(BSL310LP)-FW(1)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24' 9&quot;"/>
    <s v=""/>
    <s v="Regular"/>
    <n v="4"/>
    <s v="Joshua"/>
    <s v="L02-24' 9&quot;-EM"/>
    <m/>
    <s v=""/>
    <n v="2"/>
    <s v="Priority"/>
    <s v=""/>
    <s v=""/>
    <b v="0"/>
    <m/>
    <m/>
    <b v="0"/>
    <b v="0"/>
    <n v="2730.77"/>
    <s v="GPRLED"/>
    <s v="recessed"/>
    <n v="0"/>
    <d v="2018-10-25T00:00:00"/>
    <n v="2.4"/>
    <x v="2"/>
    <d v="2018-10-26T00:00:00"/>
    <n v="1"/>
    <x v="2"/>
    <n v="12.96"/>
    <m/>
  </r>
  <r>
    <s v="74046-10"/>
    <d v="2018-10-29T00:00:00"/>
    <n v="74046"/>
    <s v="CCWH-SL-900-80-35-CL(7' 11&quot;)-W-UNV-DP-1-C-C(ENDCAPS WITH HOLE FOR FLEX WHIP)"/>
    <n v="1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WH"/>
    <s v=""/>
    <s v="Regular"/>
    <n v="4"/>
    <s v="Joshua"/>
    <s v="L05-7' 11&quot;"/>
    <m/>
    <s v=""/>
    <n v="2"/>
    <s v="Priority"/>
    <s v=""/>
    <s v=""/>
    <b v="0"/>
    <m/>
    <m/>
    <b v="0"/>
    <b v="0"/>
    <n v="1220.46"/>
    <s v="CCWH"/>
    <s v="wall"/>
    <n v="0"/>
    <d v="2018-10-25T00:00:00"/>
    <n v="2.4"/>
    <x v="2"/>
    <d v="2018-10-26T00:00:00"/>
    <n v="1"/>
    <x v="2"/>
    <n v="0"/>
    <m/>
  </r>
  <r>
    <s v="74046-11"/>
    <d v="2018-10-29T00:00:00"/>
    <n v="74046"/>
    <s v="CCH-SL-1100-80-35-CL(10' 9&quot;)-W-UNV-DP-1-C-C(ENDCAPS WITH HOLE FOR FLEX WHIP)"/>
    <n v="1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10' 9&quot;"/>
    <m/>
    <s v=""/>
    <n v="2"/>
    <s v="Priority"/>
    <s v=""/>
    <s v=""/>
    <b v="0"/>
    <m/>
    <m/>
    <b v="0"/>
    <b v="0"/>
    <n v="839.06"/>
    <s v="CCH"/>
    <s v="surface"/>
    <n v="0"/>
    <d v="2018-10-25T00:00:00"/>
    <n v="2.4"/>
    <x v="2"/>
    <d v="2018-10-26T00:00:00"/>
    <n v="1"/>
    <x v="2"/>
    <n v="12.96"/>
    <m/>
  </r>
  <r>
    <s v="74046-12"/>
    <d v="2018-10-29T00:00:00"/>
    <n v="74046"/>
    <s v="CCH-SL-1100-80-35-CL(11' 2&quot;)-W-UNV-DP-1-C-B1(BSL310LP)-C(ENDCAPS WITH HOLE FOR FLEX WHIP)"/>
    <n v="1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11' 2&quot;-EM"/>
    <m/>
    <s v=""/>
    <n v="1"/>
    <s v="Priority"/>
    <s v=""/>
    <s v=""/>
    <b v="0"/>
    <m/>
    <m/>
    <b v="0"/>
    <b v="0"/>
    <n v="1001.79"/>
    <s v="CCH"/>
    <s v="surface"/>
    <n v="0"/>
    <d v="2018-10-25T00:00:00"/>
    <n v="1.2"/>
    <x v="2"/>
    <d v="2018-10-26T00:00:00"/>
    <n v="0.5"/>
    <x v="2"/>
    <n v="0"/>
    <m/>
  </r>
  <r>
    <s v="74046-13"/>
    <d v="2018-10-29T00:00:00"/>
    <n v="74046"/>
    <s v="CCH-SL-1100-80-35-CL(6')-W-UNV-DP-1-C-C(ENDCAPS WITH HOLE FOR FLEX WHIP)"/>
    <n v="1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6' 0&quot;"/>
    <m/>
    <s v=""/>
    <n v="2"/>
    <s v="Priority"/>
    <s v=""/>
    <s v=""/>
    <b v="0"/>
    <m/>
    <m/>
    <b v="0"/>
    <b v="0"/>
    <n v="457.67"/>
    <s v="CCH"/>
    <s v="surface"/>
    <n v="0"/>
    <d v="2018-10-25T00:00:00"/>
    <n v="2.4"/>
    <x v="2"/>
    <d v="2018-10-26T00:00:00"/>
    <n v="1"/>
    <x v="2"/>
    <n v="12.96"/>
    <m/>
  </r>
  <r>
    <s v="74046-14"/>
    <d v="2018-10-29T00:00:00"/>
    <n v="74046"/>
    <s v="CCH-SL-1100-80-35-CL(11' 2&quot;)-W-UNV-DP-1-C-C(ENDCAPS WITH HOLE FOR FLEX WHIP)"/>
    <n v="1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11' 2&quot;"/>
    <m/>
    <s v=""/>
    <n v="1"/>
    <s v="Priority"/>
    <s v=""/>
    <s v=""/>
    <b v="0"/>
    <m/>
    <m/>
    <b v="0"/>
    <b v="0"/>
    <n v="839.06"/>
    <s v="CCH"/>
    <s v="surface"/>
    <n v="0"/>
    <d v="2018-10-25T00:00:00"/>
    <n v="1.2"/>
    <x v="2"/>
    <d v="2018-10-26T00:00:00"/>
    <n v="0.5"/>
    <x v="2"/>
    <n v="0"/>
    <m/>
  </r>
  <r>
    <s v="74046-15"/>
    <d v="2018-10-29T00:00:00"/>
    <n v="74046"/>
    <s v="CCH-SL-1100-80-35-CL(18' 9&quot;)-W-UNV-DP-1-C-C(ENDCAPS WITH HOLE FOR FLEX WHIP)"/>
    <n v="1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18' 9&quot;"/>
    <m/>
    <s v=""/>
    <n v="2"/>
    <s v="Priority"/>
    <s v=""/>
    <s v=""/>
    <b v="0"/>
    <m/>
    <m/>
    <b v="0"/>
    <b v="0"/>
    <n v="1449.29"/>
    <s v="CCH"/>
    <s v="surface"/>
    <n v="0"/>
    <d v="2018-10-25T00:00:00"/>
    <n v="2.4"/>
    <x v="2"/>
    <d v="2018-10-26T00:00:00"/>
    <n v="1"/>
    <x v="2"/>
    <n v="12.96"/>
    <m/>
  </r>
  <r>
    <s v="74046-16"/>
    <d v="2018-10-29T00:00:00"/>
    <n v="74046"/>
    <s v="CCH-SL-1100-80-35-CL(28' 7&quot;)-W-UNV-DP-1-C-C(ENDCAPS WITH HOLE FOR FLEX WHIP)"/>
    <n v="1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28' 7&quot;"/>
    <m/>
    <s v=""/>
    <n v="3"/>
    <s v="Priority"/>
    <s v=""/>
    <s v=""/>
    <b v="0"/>
    <m/>
    <m/>
    <b v="0"/>
    <b v="0"/>
    <n v="2212.0700000000002"/>
    <s v="CCH"/>
    <s v="surface"/>
    <n v="0"/>
    <d v="2018-10-25T00:00:00"/>
    <n v="3.5999999999999996"/>
    <x v="2"/>
    <d v="2018-10-26T00:00:00"/>
    <n v="1.5"/>
    <x v="2"/>
    <n v="25.92"/>
    <m/>
  </r>
  <r>
    <s v="74046-17"/>
    <d v="2018-10-29T00:00:00"/>
    <n v="74046"/>
    <s v="GPRLED-NLNW-1000-90-35-RG2-9' 6&quot;-W-UNV-DP-1-DS-FW(1)"/>
    <n v="1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9' 6&quot;"/>
    <s v=""/>
    <s v="Regular"/>
    <n v="4"/>
    <s v="Joshua"/>
    <s v="L02-9' 6&quot;"/>
    <m/>
    <s v=""/>
    <n v="1"/>
    <s v="Priority"/>
    <s v=""/>
    <s v=""/>
    <b v="0"/>
    <m/>
    <m/>
    <b v="0"/>
    <b v="0"/>
    <n v="930.6"/>
    <s v="GPRLED"/>
    <s v="recessed"/>
    <n v="0"/>
    <d v="2018-10-25T00:00:00"/>
    <n v="1.2"/>
    <x v="2"/>
    <d v="2018-10-26T00:00:00"/>
    <n v="0.5"/>
    <x v="2"/>
    <n v="0"/>
    <m/>
  </r>
  <r>
    <s v="74046-18"/>
    <d v="2018-10-29T00:00:00"/>
    <n v="74046"/>
    <s v="GPRLED-NLNW-1000-90-35-RG2-11' 4&quot;-W-UNV-DP-1-DS-FW(1)"/>
    <n v="1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1' 4&quot;"/>
    <s v=""/>
    <s v="Regular"/>
    <n v="4"/>
    <s v="Joshua"/>
    <s v="L02-11' 4&quot;"/>
    <m/>
    <s v=""/>
    <n v="1"/>
    <s v="Priority"/>
    <s v=""/>
    <s v=""/>
    <b v="0"/>
    <m/>
    <m/>
    <b v="0"/>
    <b v="0"/>
    <n v="1134.01"/>
    <s v="GPRLED"/>
    <s v="recessed"/>
    <n v="0"/>
    <d v="2018-10-25T00:00:00"/>
    <n v="1.2"/>
    <x v="2"/>
    <d v="2018-10-26T00:00:00"/>
    <n v="0.5"/>
    <x v="2"/>
    <n v="0"/>
    <m/>
  </r>
  <r>
    <s v="74046-19"/>
    <d v="2018-10-29T00:00:00"/>
    <n v="74046"/>
    <s v="CCWH-SL-900-80-35-CL(20' 2&quot;)-W-UNV-DP-1-C-C(ENDCAPS WITH HOLE FOR FLEX WHIP)"/>
    <n v="1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WH"/>
    <s v=""/>
    <s v="Regular"/>
    <n v="4"/>
    <s v="Joshua"/>
    <s v="L05-20' 2&quot;"/>
    <m/>
    <s v=""/>
    <n v="2"/>
    <s v="Priority"/>
    <s v=""/>
    <s v=""/>
    <b v="0"/>
    <m/>
    <m/>
    <b v="0"/>
    <b v="0"/>
    <n v="1525.57"/>
    <s v="CCWH"/>
    <s v="wall"/>
    <n v="0"/>
    <d v="2018-10-25T00:00:00"/>
    <n v="2.4"/>
    <x v="2"/>
    <d v="2018-10-26T00:00:00"/>
    <n v="1"/>
    <x v="2"/>
    <n v="12.96"/>
    <m/>
  </r>
  <r>
    <s v="74046-20"/>
    <d v="2018-10-29T00:00:00"/>
    <n v="74046"/>
    <s v="GPRLED-NLNW-1000-90-35-RG2-10' 11&quot;-W-UNV-DP-1-DS-FW(1)"/>
    <n v="2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10' 11&quot;"/>
    <s v=""/>
    <s v="Regular"/>
    <n v="4"/>
    <s v="Joshua"/>
    <s v="L02-10' 11&quot;"/>
    <m/>
    <s v=""/>
    <n v="1"/>
    <s v="Priority"/>
    <s v=""/>
    <s v=""/>
    <b v="0"/>
    <m/>
    <m/>
    <b v="0"/>
    <b v="0"/>
    <n v="1134"/>
    <s v="GPRLED"/>
    <s v="recessed"/>
    <n v="0"/>
    <d v="2018-10-25T00:00:00"/>
    <n v="1.2"/>
    <x v="2"/>
    <d v="2018-10-26T00:00:00"/>
    <n v="0.5"/>
    <x v="2"/>
    <n v="0"/>
    <m/>
  </r>
  <r>
    <s v="74046-23"/>
    <d v="2018-10-29T00:00:00"/>
    <n v="74046"/>
    <s v="CCH-SL-1100-80-35-CL(6')-W-UNV-DP-1-C-C(ENDCAPS WITH HOLE FOR FLEX WHIP)"/>
    <n v="2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6' 0&quot;"/>
    <m/>
    <s v=""/>
    <n v="2"/>
    <s v="Priority"/>
    <s v=""/>
    <s v=""/>
    <b v="0"/>
    <m/>
    <m/>
    <b v="0"/>
    <b v="0"/>
    <n v="457.67"/>
    <s v="CCH"/>
    <s v="surface"/>
    <n v="0"/>
    <d v="2018-10-25T00:00:00"/>
    <n v="2.4"/>
    <x v="2"/>
    <d v="2018-10-26T00:00:00"/>
    <n v="1"/>
    <x v="2"/>
    <n v="12.96"/>
    <m/>
  </r>
  <r>
    <s v="74423-1"/>
    <d v="2018-10-29T00:00:00"/>
    <n v="74423"/>
    <s v="SKPLED-22-3200-80-35-0.5-W-UNV-DP-1-TG9"/>
    <n v="1"/>
    <n v="1"/>
    <s v="Machine Shop Started"/>
    <n v="20"/>
    <b v="1"/>
    <b v="1"/>
    <s v=""/>
    <b v="1"/>
    <b v="1"/>
    <b v="1"/>
    <s v=""/>
    <s v="Ready"/>
    <s v=""/>
    <s v=""/>
    <s v=""/>
    <s v=""/>
    <s v=""/>
    <s v=""/>
    <d v="2018-10-24T00:00:00"/>
    <s v="Picked - Complete"/>
    <m/>
    <s v="SKPLED-22"/>
    <s v=""/>
    <s v="Regular"/>
    <n v="7"/>
    <s v="Zahra"/>
    <s v="A-2'X2'"/>
    <m/>
    <s v=""/>
    <n v="20"/>
    <s v="Regular"/>
    <s v=""/>
    <s v=""/>
    <b v="0"/>
    <m/>
    <m/>
    <b v="0"/>
    <b v="0"/>
    <n v="7450"/>
    <s v="SKPLED"/>
    <s v="Grid LED"/>
    <n v="0"/>
    <d v="2018-10-25T00:00:00"/>
    <n v="0"/>
    <x v="0"/>
    <d v="2018-10-26T00:00:00"/>
    <n v="10"/>
    <x v="0"/>
    <n v="0"/>
    <m/>
  </r>
  <r>
    <s v="74046-24"/>
    <d v="2018-10-29T00:00:00"/>
    <n v="74046"/>
    <s v="CCH-SL-1100-80-35-CL(28' 7&quot;)-W-UNV-DP-1-C-B1(BSL310LP)-C(ENDCAPS WITH HOLE FOR FLEX WHIP)"/>
    <n v="2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H"/>
    <s v=""/>
    <s v="Regular"/>
    <n v="4"/>
    <s v="Joshua"/>
    <s v="L01-28' 7&quot;-EM"/>
    <m/>
    <s v=""/>
    <n v="3"/>
    <s v="Priority"/>
    <s v=""/>
    <s v=""/>
    <b v="0"/>
    <m/>
    <m/>
    <b v="0"/>
    <b v="0"/>
    <n v="2364.63"/>
    <s v="CCH"/>
    <s v="surface"/>
    <n v="0"/>
    <d v="2018-10-25T00:00:00"/>
    <n v="3.5999999999999996"/>
    <x v="2"/>
    <d v="2018-10-26T00:00:00"/>
    <n v="1.5"/>
    <x v="2"/>
    <n v="25.92"/>
    <m/>
  </r>
  <r>
    <s v="74046-25"/>
    <d v="2018-10-29T00:00:00"/>
    <n v="74046"/>
    <s v="GPRLED-NLNW-1000-90-35-RG2-9' 6&quot;-W-UNV-DP-1-DS-FW(1)"/>
    <n v="2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GRAZE-9' 6&quot;"/>
    <s v=""/>
    <s v="Regular"/>
    <n v="4"/>
    <s v="Joshua"/>
    <s v="L02-9' 6&quot;"/>
    <m/>
    <s v=""/>
    <n v="1"/>
    <s v="Priority"/>
    <s v=""/>
    <s v=""/>
    <b v="0"/>
    <m/>
    <m/>
    <b v="0"/>
    <b v="0"/>
    <n v="1032.3"/>
    <s v="GPRLED"/>
    <s v="recessed"/>
    <n v="0"/>
    <d v="2018-10-25T00:00:00"/>
    <n v="1.2"/>
    <x v="2"/>
    <d v="2018-10-26T00:00:00"/>
    <n v="0.5"/>
    <x v="2"/>
    <n v="0"/>
    <m/>
  </r>
  <r>
    <s v="74046-26"/>
    <d v="2018-10-29T00:00:00"/>
    <n v="74046"/>
    <s v="CCWH-SL-900-80-35-CL(20' 2&quot;)-W-UNV-DP-1-C-C(ENDCAPS WITH HOLE FOR FLEX WHIP)"/>
    <n v="2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ERFKT-CCWH"/>
    <s v=""/>
    <s v="Regular"/>
    <n v="4"/>
    <s v="Joshua"/>
    <s v="L05-20' 2&quot;"/>
    <m/>
    <s v=""/>
    <n v="2"/>
    <s v="Priority"/>
    <s v=""/>
    <s v=""/>
    <b v="0"/>
    <m/>
    <m/>
    <b v="0"/>
    <b v="0"/>
    <n v="1525.57"/>
    <s v="CCWH"/>
    <s v="wall"/>
    <n v="0"/>
    <d v="2018-10-25T00:00:00"/>
    <n v="2.4"/>
    <x v="2"/>
    <d v="2018-10-26T00:00:00"/>
    <n v="1"/>
    <x v="2"/>
    <n v="12.96"/>
    <m/>
  </r>
  <r>
    <s v="74085-5"/>
    <d v="2018-10-29T00:00:00"/>
    <n v="74085"/>
    <s v="BMDLED-500-90-40-SO-8-W-UNV-DP-1-CA(48)"/>
    <n v="5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8"/>
    <s v=""/>
    <s v="Regular"/>
    <n v="4"/>
    <s v="Shivam"/>
    <s v="L21-8'"/>
    <m/>
    <s v=""/>
    <n v="2"/>
    <s v="High Priority"/>
    <s v=""/>
    <s v=""/>
    <b v="0"/>
    <m/>
    <m/>
    <b v="0"/>
    <b v="0"/>
    <n v="1236"/>
    <s v="BMDLED"/>
    <s v="Pendant"/>
    <n v="0"/>
    <d v="2018-10-25T00:00:00"/>
    <n v="2.4"/>
    <x v="2"/>
    <d v="2018-10-26T00:00:00"/>
    <n v="1"/>
    <x v="2"/>
    <n v="0"/>
    <m/>
  </r>
  <r>
    <s v="74085-6"/>
    <d v="2018-10-29T00:00:00"/>
    <n v="74085"/>
    <s v="BMDLED-500-90-40-SO-12-W-UNV-DP-1-CA(48)"/>
    <n v="6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12"/>
    <s v=""/>
    <s v="Regular"/>
    <n v="4"/>
    <s v="Shivam"/>
    <s v="L21-12'"/>
    <m/>
    <s v=""/>
    <n v="1"/>
    <s v="High Priority"/>
    <s v=""/>
    <s v=""/>
    <b v="0"/>
    <m/>
    <m/>
    <b v="0"/>
    <b v="0"/>
    <n v="927"/>
    <s v="BMDLED"/>
    <s v="Pendant"/>
    <n v="0"/>
    <d v="2018-10-25T00:00:00"/>
    <n v="1.2"/>
    <x v="2"/>
    <d v="2018-10-26T00:00:00"/>
    <n v="0.5"/>
    <x v="2"/>
    <n v="0"/>
    <m/>
  </r>
  <r>
    <s v="74085-7"/>
    <d v="2018-10-29T00:00:00"/>
    <n v="74085"/>
    <s v="BMDLED-500-90-40-SO-16-W-UNV-DP-1-CA(48)"/>
    <n v="7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16"/>
    <s v=""/>
    <s v="Regular"/>
    <n v="4"/>
    <s v="Shivam"/>
    <s v="L21-16'"/>
    <m/>
    <s v=""/>
    <n v="2"/>
    <s v="High Priority"/>
    <s v=""/>
    <s v=""/>
    <b v="0"/>
    <m/>
    <m/>
    <b v="0"/>
    <b v="0"/>
    <n v="1236"/>
    <s v="BMDLED"/>
    <s v="Pendant"/>
    <n v="0"/>
    <d v="2018-10-25T00:00:00"/>
    <n v="2.4"/>
    <x v="2"/>
    <d v="2018-10-26T00:00:00"/>
    <n v="1"/>
    <x v="2"/>
    <n v="12.96"/>
    <m/>
  </r>
  <r>
    <s v="74085-8"/>
    <d v="2018-10-29T00:00:00"/>
    <n v="74085"/>
    <s v="BMDLED-500-90-40-SO-20-W-UNV-DP-1-CA(48)"/>
    <n v="8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20"/>
    <s v=""/>
    <s v="Regular"/>
    <n v="4"/>
    <s v="Shivam"/>
    <s v="L21-20'"/>
    <m/>
    <s v=""/>
    <n v="12"/>
    <s v="High Priority"/>
    <s v=""/>
    <s v=""/>
    <b v="0"/>
    <m/>
    <m/>
    <b v="0"/>
    <b v="0"/>
    <n v="9270"/>
    <s v="BMDLED"/>
    <s v="Pendant"/>
    <n v="0"/>
    <d v="2018-10-25T00:00:00"/>
    <n v="14.399999999999999"/>
    <x v="2"/>
    <d v="2018-10-26T00:00:00"/>
    <n v="6"/>
    <x v="2"/>
    <n v="77.760000000000005"/>
    <m/>
  </r>
  <r>
    <s v="74085-9"/>
    <d v="2018-10-29T00:00:00"/>
    <n v="74085"/>
    <s v="BMDLED-500-90-40-SO-24-W-UNV-DP-1-CA(48)"/>
    <n v="9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24"/>
    <s v=""/>
    <s v="Regular"/>
    <n v="4"/>
    <s v="Shivam"/>
    <s v="L21-24'"/>
    <m/>
    <s v=""/>
    <n v="2"/>
    <s v="High Priority"/>
    <s v=""/>
    <s v=""/>
    <b v="0"/>
    <m/>
    <m/>
    <b v="0"/>
    <b v="0"/>
    <n v="1854"/>
    <s v="BMDLED"/>
    <s v="Pendant"/>
    <n v="0"/>
    <d v="2018-10-25T00:00:00"/>
    <n v="2.4"/>
    <x v="2"/>
    <d v="2018-10-26T00:00:00"/>
    <n v="1"/>
    <x v="2"/>
    <n v="12.96"/>
    <m/>
  </r>
  <r>
    <s v="74085-10"/>
    <d v="2018-10-29T00:00:00"/>
    <n v="74085"/>
    <s v="BMDLED-500-90-40-SO-36-W-UNV-DP-1-CA(48)"/>
    <n v="10"/>
    <n v="1"/>
    <s v="Machine Shop Started"/>
    <n v="3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36"/>
    <s v=""/>
    <s v="Regular"/>
    <n v="4"/>
    <s v="Shivam"/>
    <s v="L21-36'"/>
    <m/>
    <s v=""/>
    <n v="9"/>
    <s v="High Priority"/>
    <s v=""/>
    <s v=""/>
    <b v="0"/>
    <m/>
    <m/>
    <b v="0"/>
    <b v="0"/>
    <n v="8343"/>
    <s v="BMDLED"/>
    <s v="Pendant"/>
    <n v="0"/>
    <d v="2018-10-25T00:00:00"/>
    <n v="10.799999999999999"/>
    <x v="2"/>
    <d v="2018-10-26T00:00:00"/>
    <n v="4.5"/>
    <x v="2"/>
    <n v="77.760000000000005"/>
    <m/>
  </r>
  <r>
    <s v="74085-11"/>
    <d v="2018-10-29T00:00:00"/>
    <n v="74085"/>
    <s v="BMDLED-500-90-40-SO-44-W-UNV-DP-1-CA(48)"/>
    <n v="11"/>
    <n v="1"/>
    <s v="Machine Shop Started"/>
    <n v="1"/>
    <b v="1"/>
    <b v="0"/>
    <s v=""/>
    <b v="0"/>
    <b v="0"/>
    <b v="0"/>
    <s v=""/>
    <s v=""/>
    <s v=""/>
    <s v=""/>
    <s v=""/>
    <s v=""/>
    <s v=""/>
    <s v=""/>
    <d v="2018-10-24T00:00:00"/>
    <s v="Picked - Complete"/>
    <m/>
    <s v="B3LED-44"/>
    <s v=""/>
    <s v="Regular"/>
    <n v="4"/>
    <s v="Shivam"/>
    <s v="L21-44'"/>
    <m/>
    <s v=""/>
    <n v="4"/>
    <s v="High Priority"/>
    <s v=""/>
    <s v=""/>
    <b v="0"/>
    <m/>
    <m/>
    <b v="0"/>
    <b v="0"/>
    <n v="3399"/>
    <s v="BMDLED"/>
    <s v="Pendant"/>
    <n v="0"/>
    <d v="2018-10-25T00:00:00"/>
    <n v="4.8"/>
    <x v="2"/>
    <d v="2018-10-26T00:00:00"/>
    <n v="2"/>
    <x v="2"/>
    <n v="38.880000000000003"/>
    <m/>
  </r>
  <r>
    <s v="74172-1"/>
    <d v="2018-10-29T00:00:00"/>
    <n v="74172"/>
    <s v="SCDLAC-ACE2-D36-HX-D-500-80-30-FL-4-BLK-UNV-DP-2-CTS(60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ACCENT-4"/>
    <s v=""/>
    <s v="Regular"/>
    <n v="1"/>
    <s v="Zahra"/>
    <s v="A-4'"/>
    <m/>
    <s v=""/>
    <n v="6"/>
    <s v="High Priority"/>
    <s v=""/>
    <s v=""/>
    <b v="0"/>
    <m/>
    <m/>
    <b v="0"/>
    <b v="0"/>
    <n v="2280"/>
    <s v="SCDLAC"/>
    <s v="Pendant"/>
    <s v="Check for Kit"/>
    <d v="2018-10-25T00:00:00"/>
    <n v="7.1999999999999993"/>
    <x v="2"/>
    <d v="2018-10-26T00:00:00"/>
    <n v="3"/>
    <x v="2"/>
    <n v="0"/>
    <m/>
  </r>
  <r>
    <s v="74337-2"/>
    <d v="2018-10-29T00:00:00"/>
    <n v="74337"/>
    <s v="STFD-DSO(12-300)-80-27-BT(3)-W-UNV-MD-1-CTS(60)-RC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TENCL-STFD"/>
    <s v=""/>
    <s v="Regular"/>
    <n v="4"/>
    <s v="George"/>
    <s v="P8-4'"/>
    <m/>
    <s v=""/>
    <n v="6"/>
    <s v="Regular"/>
    <s v=""/>
    <s v=""/>
    <b v="0"/>
    <m/>
    <m/>
    <b v="0"/>
    <b v="0"/>
    <n v="1917.02"/>
    <s v="STFD"/>
    <s v="Pendant"/>
    <s v="Pattern"/>
    <d v="2018-10-19T00:00:00"/>
    <n v="24"/>
    <x v="1"/>
    <d v="2018-10-27T00:00:00"/>
    <n v="28.92"/>
    <x v="2"/>
    <n v="51.84"/>
    <m/>
  </r>
  <r>
    <s v="74337-3"/>
    <d v="2018-10-29T00:00:00"/>
    <n v="74337"/>
    <s v="STFD-DSO(15-300)-80-27-BT(3)-W-UNV-MD-1-CTS(60)-RC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TENCL-STFD"/>
    <s v=""/>
    <s v="Regular"/>
    <n v="4"/>
    <s v="George"/>
    <s v="P8-5'"/>
    <m/>
    <s v=""/>
    <n v="3"/>
    <s v="Regular"/>
    <s v=""/>
    <s v=""/>
    <b v="0"/>
    <m/>
    <m/>
    <b v="0"/>
    <b v="0"/>
    <n v="1174.51"/>
    <s v="STFD"/>
    <s v="Pendant"/>
    <s v="Pattern"/>
    <d v="2018-10-19T00:00:00"/>
    <n v="12"/>
    <x v="1"/>
    <d v="2018-10-27T00:00:00"/>
    <n v="14.46"/>
    <x v="2"/>
    <n v="25.92"/>
    <m/>
  </r>
  <r>
    <s v="74337-4"/>
    <d v="2018-10-29T00:00:00"/>
    <n v="74337"/>
    <s v="STFD-DSO(9-300)-80-27-BT(3)-W-UNV-MD-1-CTS(60)-RC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TENCL-STFD"/>
    <s v=""/>
    <s v="Regular"/>
    <n v="4"/>
    <s v="George"/>
    <s v="P8-3'"/>
    <m/>
    <s v=""/>
    <n v="6"/>
    <s v="Regular"/>
    <s v=""/>
    <s v=""/>
    <b v="0"/>
    <m/>
    <m/>
    <b v="0"/>
    <b v="0"/>
    <n v="1822"/>
    <s v="STFD"/>
    <s v="Pendant"/>
    <s v="Pattern"/>
    <d v="2018-10-19T00:00:00"/>
    <n v="24"/>
    <x v="2"/>
    <d v="2018-10-27T00:00:00"/>
    <n v="28.92"/>
    <x v="2"/>
    <n v="51.84"/>
    <m/>
  </r>
  <r>
    <s v="74382-1"/>
    <d v="2018-10-29T00:00:00"/>
    <n v="74382"/>
    <s v="BBDLED-500-80-35-SO-10-BLK-120-DP-1-CA(48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4LED-10"/>
    <s v=""/>
    <s v="Regular"/>
    <n v="12"/>
    <s v="JessicaP"/>
    <s v="08/P6"/>
    <m/>
    <s v=""/>
    <n v="6"/>
    <s v="Regular"/>
    <s v=""/>
    <s v=""/>
    <b v="0"/>
    <m/>
    <m/>
    <b v="0"/>
    <b v="0"/>
    <n v="5310"/>
    <s v="BBDLED"/>
    <s v="Pendant"/>
    <n v="0"/>
    <d v="2018-10-25T00:00:00"/>
    <n v="7.1999999999999993"/>
    <x v="2"/>
    <d v="2018-10-26T00:00:00"/>
    <n v="3"/>
    <x v="2"/>
    <n v="0"/>
    <m/>
  </r>
  <r>
    <s v="74500-4"/>
    <d v="2018-10-29T00:00:00"/>
    <n v="74500"/>
    <s v="ARSLED-600-90-30-S-6-AP-UNV-DP-1-S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AIRLED-6"/>
    <s v=""/>
    <s v="Regular"/>
    <n v="12"/>
    <s v="Christina"/>
    <s v="R1"/>
    <m/>
    <s v=""/>
    <n v="2"/>
    <s v="Regular"/>
    <s v=""/>
    <s v=""/>
    <b v="0"/>
    <m/>
    <m/>
    <b v="0"/>
    <b v="0"/>
    <n v="1440"/>
    <s v="ARSLED"/>
    <s v="surface"/>
    <n v="0"/>
    <d v="2018-10-25T00:00:00"/>
    <n v="2.4"/>
    <x v="2"/>
    <d v="2018-10-26T00:00:00"/>
    <n v="1"/>
    <x v="2"/>
    <n v="0"/>
    <m/>
  </r>
  <r>
    <s v="75058-1"/>
    <d v="2018-10-29T00:00:00"/>
    <n v="75058"/>
    <s v="AULED-14-2400-90-40-SO-W-UNV-DP-1-TB15"/>
    <n v="1"/>
    <n v="1"/>
    <s v="Scheduled/Released"/>
    <n v="55"/>
    <b v="0"/>
    <b v="0"/>
    <s v=""/>
    <b v="0"/>
    <b v="0"/>
    <b v="0"/>
    <s v=""/>
    <s v=""/>
    <s v=""/>
    <s v=""/>
    <s v=""/>
    <s v=""/>
    <s v=""/>
    <s v=""/>
    <d v="2018-10-24T00:00:00"/>
    <s v=""/>
    <m/>
    <s v="AURA-AULED"/>
    <s v=""/>
    <s v="Regular"/>
    <n v="10"/>
    <s v="George"/>
    <s v="L7-4"/>
    <m/>
    <s v=""/>
    <n v="55"/>
    <s v="High Priority"/>
    <s v=""/>
    <s v=""/>
    <b v="0"/>
    <m/>
    <m/>
    <b v="0"/>
    <b v="0"/>
    <n v="9075"/>
    <s v="AULED"/>
    <s v="Grid"/>
    <n v="0"/>
    <d v="2018-10-25T00:00:00"/>
    <n v="66"/>
    <x v="0"/>
    <d v="2018-10-26T00:00:00"/>
    <n v="27.5"/>
    <x v="0"/>
    <n v="0"/>
    <m/>
  </r>
  <r>
    <s v="75058-2"/>
    <d v="2018-10-29T00:00:00"/>
    <n v="75058"/>
    <s v="AULED-14-2400-90-40-SO-W-UNV-DP-1-TB15"/>
    <n v="2"/>
    <n v="1"/>
    <s v="Scheduled/Released"/>
    <n v="18"/>
    <b v="0"/>
    <b v="0"/>
    <s v=""/>
    <b v="0"/>
    <b v="0"/>
    <b v="0"/>
    <s v=""/>
    <s v=""/>
    <s v=""/>
    <s v=""/>
    <s v=""/>
    <s v=""/>
    <s v=""/>
    <s v=""/>
    <d v="2018-10-24T00:00:00"/>
    <s v=""/>
    <m/>
    <s v="AULED-14"/>
    <s v=""/>
    <s v="Regular"/>
    <n v="10"/>
    <s v="George"/>
    <s v="L7-8"/>
    <m/>
    <s v=""/>
    <n v="18"/>
    <s v="High Priority"/>
    <s v=""/>
    <s v=""/>
    <b v="0"/>
    <m/>
    <m/>
    <b v="0"/>
    <b v="0"/>
    <n v="2970"/>
    <s v="AULED"/>
    <s v="Grid"/>
    <n v="0"/>
    <d v="2018-10-25T00:00:00"/>
    <n v="21.599999999999998"/>
    <x v="0"/>
    <d v="2018-10-26T00:00:00"/>
    <n v="9"/>
    <x v="0"/>
    <n v="0"/>
    <m/>
  </r>
  <r>
    <s v="74500-5"/>
    <d v="2018-10-29T00:00:00"/>
    <n v="74500"/>
    <s v="ARSLED-600-90-30-S-3-AP-UNV-DP-1-S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AIRLED-3"/>
    <s v=""/>
    <s v="Regular"/>
    <n v="12"/>
    <s v="Christina"/>
    <s v="R2"/>
    <m/>
    <s v=""/>
    <n v="2"/>
    <s v="Regular"/>
    <s v=""/>
    <s v=""/>
    <b v="0"/>
    <m/>
    <m/>
    <b v="0"/>
    <b v="0"/>
    <n v="880"/>
    <s v="ARSLED"/>
    <s v="surface"/>
    <n v="0"/>
    <d v="2018-10-25T00:00:00"/>
    <n v="2.4"/>
    <x v="2"/>
    <d v="2018-10-26T00:00:00"/>
    <n v="1"/>
    <x v="2"/>
    <n v="0"/>
    <m/>
  </r>
  <r>
    <s v="74500-6"/>
    <d v="2018-10-29T00:00:00"/>
    <n v="74500"/>
    <s v="ARSLED-600-90-30-S-4-AP-UNV-DP-1-S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AIRLED-4"/>
    <s v=""/>
    <s v="Regular"/>
    <n v="12"/>
    <s v="Christina"/>
    <s v="R5"/>
    <m/>
    <s v=""/>
    <n v="2"/>
    <s v="Regular"/>
    <s v=""/>
    <s v=""/>
    <b v="0"/>
    <m/>
    <m/>
    <b v="0"/>
    <b v="0"/>
    <n v="960"/>
    <s v="ARSLED"/>
    <s v="surface"/>
    <n v="0"/>
    <d v="2018-10-25T00:00:00"/>
    <n v="2.4"/>
    <x v="2"/>
    <d v="2018-10-26T00:00:00"/>
    <n v="1"/>
    <x v="2"/>
    <n v="0"/>
    <m/>
  </r>
  <r>
    <s v="74654-1"/>
    <d v="2018-10-29T00:00:00"/>
    <n v="74654"/>
    <s v="BRLED-400-80-35-FL-4'4&quot;-W-UNV-DP-1-D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4'4&quot;"/>
    <s v=""/>
    <s v="Regular"/>
    <n v="12"/>
    <s v="Shivam"/>
    <s v="E-4'4&quot;"/>
    <m/>
    <s v=""/>
    <n v="1"/>
    <s v="Priority"/>
    <s v=""/>
    <s v=""/>
    <b v="0"/>
    <m/>
    <m/>
    <b v="0"/>
    <b v="0"/>
    <n v="240"/>
    <s v="BRLED"/>
    <s v="recessed"/>
    <n v="0"/>
    <d v="2018-10-25T00:00:00"/>
    <n v="1.2"/>
    <x v="2"/>
    <d v="2018-10-26T00:00:00"/>
    <n v="0.5"/>
    <x v="2"/>
    <n v="0"/>
    <m/>
  </r>
  <r>
    <s v="74654-2"/>
    <d v="2018-10-29T00:00:00"/>
    <n v="74654"/>
    <s v="BRLED-400-80-35-FL-8'2&quot;-W-UNV-DP-1-D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8'2&quot;"/>
    <s v=""/>
    <s v="Regular"/>
    <n v="12"/>
    <s v="Shivam"/>
    <s v="E-8'2&quot;"/>
    <m/>
    <s v=""/>
    <n v="1"/>
    <s v="Priority"/>
    <s v=""/>
    <s v=""/>
    <b v="0"/>
    <m/>
    <m/>
    <b v="0"/>
    <b v="0"/>
    <n v="595"/>
    <s v="BRLED"/>
    <s v="recessed"/>
    <n v="0"/>
    <d v="2018-10-25T00:00:00"/>
    <n v="1.2"/>
    <x v="2"/>
    <d v="2018-10-26T00:00:00"/>
    <n v="0.5"/>
    <x v="2"/>
    <n v="0"/>
    <m/>
  </r>
  <r>
    <s v="74654-3"/>
    <d v="2018-10-29T00:00:00"/>
    <n v="74654"/>
    <s v="BRLED-400-80-35-FL-10'6&quot;-W-UNV-DP-1-D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10'6&quot;"/>
    <s v=""/>
    <s v="Regular"/>
    <n v="12"/>
    <s v="Shivam"/>
    <s v="E-10'6&quot;"/>
    <m/>
    <s v=""/>
    <n v="1"/>
    <s v="Priority"/>
    <s v=""/>
    <s v=""/>
    <b v="0"/>
    <m/>
    <m/>
    <b v="0"/>
    <b v="0"/>
    <n v="660"/>
    <s v="BRLED"/>
    <s v="recessed"/>
    <n v="0"/>
    <d v="2018-10-25T00:00:00"/>
    <n v="1.2"/>
    <x v="2"/>
    <d v="2018-10-26T00:00:00"/>
    <n v="0.5"/>
    <x v="2"/>
    <n v="0"/>
    <m/>
  </r>
  <r>
    <s v="74654-4"/>
    <d v="2018-10-29T00:00:00"/>
    <n v="74654"/>
    <s v="BRLED-400-80-35-FL-13'-W-UNV-DP-1-D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13'"/>
    <s v=""/>
    <s v="Regular"/>
    <n v="12"/>
    <s v="Shivam"/>
    <s v="E-13'"/>
    <m/>
    <s v=""/>
    <n v="2"/>
    <s v="Priority"/>
    <s v=""/>
    <s v=""/>
    <b v="0"/>
    <m/>
    <m/>
    <b v="0"/>
    <b v="0"/>
    <n v="780"/>
    <s v="BRLED"/>
    <s v="recessed"/>
    <n v="0"/>
    <d v="2018-10-25T00:00:00"/>
    <n v="2.4"/>
    <x v="2"/>
    <d v="2018-10-26T00:00:00"/>
    <n v="1"/>
    <x v="2"/>
    <n v="12.96"/>
    <m/>
  </r>
  <r>
    <s v="74654-5"/>
    <d v="2018-10-29T00:00:00"/>
    <n v="74654"/>
    <s v="BRLED-400-80-35-FL-8'-W-UNV-DP-1-D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8'"/>
    <s v=""/>
    <s v="Regular"/>
    <n v="12"/>
    <s v="Shivam"/>
    <s v="E-8'"/>
    <m/>
    <s v=""/>
    <n v="1"/>
    <s v="Priority"/>
    <s v=""/>
    <s v=""/>
    <b v="0"/>
    <m/>
    <m/>
    <b v="0"/>
    <b v="0"/>
    <n v="595"/>
    <s v="BRLED"/>
    <s v="recessed"/>
    <n v="0"/>
    <d v="2018-10-25T00:00:00"/>
    <n v="1.2"/>
    <x v="2"/>
    <d v="2018-10-26T00:00:00"/>
    <n v="0.5"/>
    <x v="2"/>
    <n v="0"/>
    <m/>
  </r>
  <r>
    <s v="74769-1"/>
    <d v="2018-10-29T00:00:00"/>
    <n v="74769"/>
    <s v="BMDLED-1000-80-35-SO-8-AP-UNV-DP-1-CTS(36)"/>
    <n v="1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3LED-8"/>
    <s v=""/>
    <s v="Regular"/>
    <n v="12"/>
    <s v="George"/>
    <s v="D-8'"/>
    <m/>
    <s v=""/>
    <n v="5"/>
    <s v="Regular"/>
    <s v=""/>
    <s v=""/>
    <b v="0"/>
    <m/>
    <m/>
    <b v="0"/>
    <b v="0"/>
    <n v="3060"/>
    <s v="BMDLED"/>
    <s v="Pendant"/>
    <n v="0"/>
    <d v="2018-10-25T00:00:00"/>
    <n v="6"/>
    <x v="2"/>
    <d v="2018-10-26T00:00:00"/>
    <n v="2.5"/>
    <x v="2"/>
    <n v="0"/>
    <m/>
  </r>
  <r>
    <s v="74817-1"/>
    <d v="2018-10-29T00:00:00"/>
    <n v="74817"/>
    <s v="SCD-500-90-27-FL-4-BLK-UNV-DP-1-CT9(36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4"/>
    <s v=""/>
    <s v="Regular"/>
    <n v="12"/>
    <s v="stanb"/>
    <s v="A"/>
    <m/>
    <s v=""/>
    <n v="4"/>
    <s v="Regular"/>
    <s v=""/>
    <s v=""/>
    <b v="0"/>
    <m/>
    <m/>
    <b v="0"/>
    <b v="0"/>
    <n v="1300"/>
    <s v="SCD"/>
    <s v="Pendant"/>
    <s v="Check for Kit"/>
    <d v="2018-10-25T00:00:00"/>
    <n v="4.8"/>
    <x v="2"/>
    <d v="2018-10-26T00:00:00"/>
    <n v="2"/>
    <x v="2"/>
    <n v="0"/>
    <m/>
  </r>
  <r>
    <s v="74817-2"/>
    <d v="2018-10-29T00:00:00"/>
    <n v="74817"/>
    <s v="SCD-500-90-27-FL-4-BLK-UNV-DP-1-CT9(36)-B1(BSL310LP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4"/>
    <s v=""/>
    <s v="Regular"/>
    <n v="12"/>
    <s v="stanb"/>
    <s v="B"/>
    <m/>
    <s v=""/>
    <n v="3"/>
    <s v="Regular"/>
    <s v=""/>
    <s v=""/>
    <b v="0"/>
    <m/>
    <m/>
    <b v="0"/>
    <b v="0"/>
    <n v="1725"/>
    <s v="SCD"/>
    <s v="Pendant"/>
    <s v="Check for Kit"/>
    <d v="2018-10-25T00:00:00"/>
    <n v="3.5999999999999996"/>
    <x v="2"/>
    <d v="2018-10-26T00:00:00"/>
    <n v="1.5"/>
    <x v="2"/>
    <n v="0"/>
    <m/>
  </r>
  <r>
    <s v="74867-1"/>
    <d v="2018-10-29T00:00:00"/>
    <n v="74867"/>
    <s v="WB-F-8-T5HO-2-AP-120-D(HILUME3D)-1-SA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WBEAM4-8"/>
    <s v=""/>
    <s v="Regular"/>
    <n v="12"/>
    <s v="Sacha"/>
    <s v="A"/>
    <m/>
    <s v=""/>
    <n v="1"/>
    <s v="Priority"/>
    <s v=""/>
    <s v=""/>
    <b v="0"/>
    <m/>
    <m/>
    <b v="0"/>
    <b v="0"/>
    <n v="1180.7"/>
    <s v="WB"/>
    <s v="Pendant"/>
    <n v="0"/>
    <d v="2018-10-25T00:00:00"/>
    <n v="1.2"/>
    <x v="2"/>
    <d v="2018-10-26T00:00:00"/>
    <n v="0.5"/>
    <x v="2"/>
    <n v="0"/>
    <m/>
  </r>
  <r>
    <s v="74978-1"/>
    <d v="2018-10-29T00:00:00"/>
    <n v="74978"/>
    <s v="SCR-500-80-35-0.5M-8'-W-UNV-DP-1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8'"/>
    <s v=""/>
    <s v="Regular"/>
    <n v="12"/>
    <s v="Mervet"/>
    <s v="HM8"/>
    <m/>
    <s v=""/>
    <n v="1"/>
    <s v="Regular"/>
    <s v=""/>
    <s v=""/>
    <b v="0"/>
    <m/>
    <m/>
    <b v="0"/>
    <b v="0"/>
    <n v="620"/>
    <s v="SCR"/>
    <s v="recessed"/>
    <s v="Check for Kit"/>
    <d v="2018-10-25T00:00:00"/>
    <n v="1.2"/>
    <x v="2"/>
    <d v="2018-10-26T00:00:00"/>
    <n v="0.5"/>
    <x v="2"/>
    <n v="0"/>
    <m/>
  </r>
  <r>
    <s v="74978-2"/>
    <d v="2018-10-29T00:00:00"/>
    <n v="74978"/>
    <s v="SCS-500-80-35-0.5M-8'-W-UNV-DP-1-S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8'"/>
    <s v=""/>
    <s v="Regular"/>
    <n v="12"/>
    <s v="Mervet"/>
    <s v="HM8S"/>
    <m/>
    <s v=""/>
    <n v="1"/>
    <s v="Regular"/>
    <s v=""/>
    <s v=""/>
    <b v="0"/>
    <m/>
    <m/>
    <b v="0"/>
    <b v="0"/>
    <n v="670"/>
    <s v="SCS"/>
    <s v="surface"/>
    <s v="Check for Kit"/>
    <d v="2018-10-25T00:00:00"/>
    <n v="1.2"/>
    <x v="2"/>
    <d v="2018-10-26T00:00:00"/>
    <n v="0.5"/>
    <x v="2"/>
    <n v="0"/>
    <m/>
  </r>
  <r>
    <s v="75035-1"/>
    <d v="2018-10-29T00:00:00"/>
    <n v="75035"/>
    <s v="ARS-S-4'-T8-1-AP-120-ERS-1-SC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"/>
    <m/>
    <s v="AIR-4'"/>
    <s v=""/>
    <s v="Regular"/>
    <n v="12"/>
    <s v="Mervet"/>
    <s v="AS1-4'"/>
    <m/>
    <s v=""/>
    <n v="3"/>
    <s v="Regular"/>
    <s v=""/>
    <s v=""/>
    <b v="0"/>
    <m/>
    <m/>
    <b v="0"/>
    <b v="0"/>
    <n v="801"/>
    <s v="ARS"/>
    <s v="surface"/>
    <n v="0"/>
    <d v="2018-10-25T00:00:00"/>
    <n v="3.5999999999999996"/>
    <x v="2"/>
    <d v="2018-10-26T00:00:00"/>
    <n v="1.5"/>
    <x v="2"/>
    <n v="0"/>
    <m/>
  </r>
  <r>
    <s v="75035-2"/>
    <d v="2018-10-29T00:00:00"/>
    <n v="75035"/>
    <s v="ARS-S-4-T8-2-AP-120-ERS-1-SC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"/>
    <m/>
    <s v="AIR-4"/>
    <s v=""/>
    <s v="Regular"/>
    <n v="12"/>
    <s v="Mervet"/>
    <s v="AS4-4'"/>
    <m/>
    <s v=""/>
    <n v="3"/>
    <s v="Regular"/>
    <s v=""/>
    <s v=""/>
    <b v="0"/>
    <m/>
    <m/>
    <b v="0"/>
    <b v="0"/>
    <n v="816"/>
    <s v="ARS"/>
    <s v="surface"/>
    <n v="0"/>
    <d v="2018-10-25T00:00:00"/>
    <n v="3.5999999999999996"/>
    <x v="2"/>
    <d v="2018-10-26T00:00:00"/>
    <n v="1.5"/>
    <x v="2"/>
    <n v="0"/>
    <m/>
  </r>
  <r>
    <s v="75071-1"/>
    <d v="2018-10-29T00:00:00"/>
    <n v="75071"/>
    <s v="TB2DILED-400-1000-80-30-0.25G-0.25G-4-BLK-UNV-DP-1-CA(96&quot;)-C(WHITE CORD &amp; CANOPY)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TB2LED-4"/>
    <s v=""/>
    <s v="Regular"/>
    <n v="12"/>
    <s v="Christina"/>
    <s v="B-4"/>
    <m/>
    <s v=""/>
    <n v="3"/>
    <s v="Regular"/>
    <s v=""/>
    <s v=""/>
    <b v="0"/>
    <m/>
    <m/>
    <b v="0"/>
    <b v="0"/>
    <n v="1164"/>
    <s v="TB2DILED"/>
    <s v="Pendant"/>
    <n v="0"/>
    <d v="2018-10-25T00:00:00"/>
    <n v="3.5999999999999996"/>
    <x v="2"/>
    <d v="2018-10-26T00:00:00"/>
    <n v="1.5"/>
    <x v="2"/>
    <n v="0"/>
    <m/>
  </r>
  <r>
    <s v="75071-2"/>
    <d v="2018-10-29T00:00:00"/>
    <n v="75071"/>
    <s v="TB2DILED-400-1000-80-30-0.25G-0.25G-8-BLK-UNV-DP-1-CA(96&quot;)-C(WHITE CORD &amp; CANOPY)"/>
    <n v="2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TB2LED-8"/>
    <s v=""/>
    <s v="Regular"/>
    <n v="12"/>
    <s v="Christina"/>
    <s v="B-8"/>
    <m/>
    <s v=""/>
    <n v="10"/>
    <s v="Regular"/>
    <s v=""/>
    <s v=""/>
    <b v="0"/>
    <m/>
    <m/>
    <b v="0"/>
    <b v="0"/>
    <n v="7760"/>
    <s v="TB2DILED"/>
    <s v="Pendant"/>
    <n v="0"/>
    <d v="2018-10-25T00:00:00"/>
    <n v="12"/>
    <x v="2"/>
    <d v="2018-10-26T00:00:00"/>
    <n v="5"/>
    <x v="2"/>
    <n v="0"/>
    <m/>
  </r>
  <r>
    <s v="75071-3"/>
    <d v="2018-10-29T00:00:00"/>
    <n v="75071"/>
    <s v="BBRLED-1000-80-30-RG-6-W-UNV-DP-1-TB15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4LED-6"/>
    <s v=""/>
    <s v="Regular"/>
    <n v="12"/>
    <s v="Christina"/>
    <s v="C-6"/>
    <m/>
    <s v=""/>
    <n v="3"/>
    <s v="Regular"/>
    <s v=""/>
    <s v=""/>
    <b v="0"/>
    <m/>
    <m/>
    <b v="0"/>
    <b v="0"/>
    <n v="1170"/>
    <s v="BBRLED"/>
    <s v="recessed"/>
    <n v="0"/>
    <d v="2018-10-25T00:00:00"/>
    <n v="3.5999999999999996"/>
    <x v="2"/>
    <d v="2018-10-26T00:00:00"/>
    <n v="1.5"/>
    <x v="2"/>
    <n v="0"/>
    <m/>
  </r>
  <r>
    <s v="75071-4"/>
    <d v="2018-10-29T00:00:00"/>
    <n v="75071"/>
    <s v="BWDLED-1000-80-30-SO-6-W-UNV-DP-1"/>
    <n v="4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6"/>
    <s v=""/>
    <s v="Regular"/>
    <n v="12"/>
    <s v="Christina"/>
    <s v="D"/>
    <m/>
    <s v=""/>
    <n v="7"/>
    <s v="Regular"/>
    <s v=""/>
    <s v=""/>
    <b v="0"/>
    <m/>
    <m/>
    <b v="0"/>
    <b v="0"/>
    <n v="2646"/>
    <s v="BWDLED"/>
    <s v="wall"/>
    <n v="0"/>
    <d v="2018-10-25T00:00:00"/>
    <n v="8.4"/>
    <x v="2"/>
    <d v="2018-10-26T00:00:00"/>
    <n v="3.5"/>
    <x v="2"/>
    <n v="0"/>
    <m/>
  </r>
  <r>
    <s v="75139-1"/>
    <d v="2018-10-29T00:00:00"/>
    <n v="75139"/>
    <s v="BRLED-1000-90-30-FL-4'-W-120-DP-1-D"/>
    <n v="1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4'"/>
    <s v=""/>
    <s v="Regular"/>
    <n v="12"/>
    <s v="Philip"/>
    <s v="LT12A"/>
    <m/>
    <s v=""/>
    <n v="11"/>
    <s v="Regular"/>
    <s v=""/>
    <s v=""/>
    <b v="0"/>
    <m/>
    <m/>
    <b v="0"/>
    <b v="0"/>
    <n v="2420"/>
    <s v="BRLED"/>
    <s v="recessed"/>
    <n v="0"/>
    <d v="2018-10-25T00:00:00"/>
    <n v="13.2"/>
    <x v="2"/>
    <d v="2018-10-26T00:00:00"/>
    <n v="5.5"/>
    <x v="2"/>
    <n v="0"/>
    <m/>
  </r>
  <r>
    <s v="75139-2"/>
    <d v="2018-10-29T00:00:00"/>
    <n v="75139"/>
    <s v="BRLED-1000-90-30-FL-4'-W-120-DP-1-D-B1(BSL310LP)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4'"/>
    <s v=""/>
    <s v="Regular"/>
    <n v="12"/>
    <s v="Philip"/>
    <s v="LT12A EM"/>
    <m/>
    <s v=""/>
    <n v="5"/>
    <s v="Regular"/>
    <s v=""/>
    <s v=""/>
    <b v="0"/>
    <m/>
    <m/>
    <b v="0"/>
    <b v="0"/>
    <n v="1925"/>
    <s v="BRLED"/>
    <s v="recessed"/>
    <n v="0"/>
    <d v="2018-10-25T00:00:00"/>
    <n v="6"/>
    <x v="2"/>
    <d v="2018-10-26T00:00:00"/>
    <n v="2.5"/>
    <x v="2"/>
    <n v="0"/>
    <m/>
  </r>
  <r>
    <s v="75139-3"/>
    <d v="2018-10-29T00:00:00"/>
    <n v="75139"/>
    <s v="BRLED-1000-90-30-FL-4'-W-120-DP-1-TB15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4'"/>
    <s v=""/>
    <s v="Regular"/>
    <n v="12"/>
    <s v="Philip"/>
    <s v="LT12B"/>
    <m/>
    <s v=""/>
    <n v="3"/>
    <s v="Regular"/>
    <s v=""/>
    <s v=""/>
    <b v="0"/>
    <m/>
    <m/>
    <b v="0"/>
    <b v="0"/>
    <n v="660"/>
    <s v="BRLED"/>
    <s v="recessed"/>
    <n v="0"/>
    <d v="2018-10-25T00:00:00"/>
    <n v="3.5999999999999996"/>
    <x v="2"/>
    <d v="2018-10-26T00:00:00"/>
    <n v="1.5"/>
    <x v="2"/>
    <n v="0"/>
    <m/>
  </r>
  <r>
    <s v="75139-4"/>
    <d v="2018-10-29T00:00:00"/>
    <n v="75139"/>
    <s v="BRLED-1000-90-30-FL-4'-W-120-DP-1-TB15-B1(BSL310LP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4'"/>
    <s v=""/>
    <s v="Regular"/>
    <n v="12"/>
    <s v="Philip"/>
    <s v="LT12B EM"/>
    <m/>
    <s v=""/>
    <n v="1"/>
    <s v="Regular"/>
    <s v=""/>
    <s v=""/>
    <b v="0"/>
    <m/>
    <m/>
    <b v="0"/>
    <b v="0"/>
    <n v="385"/>
    <s v="BRLED"/>
    <s v="recessed"/>
    <n v="0"/>
    <d v="2018-10-25T00:00:00"/>
    <n v="1.2"/>
    <x v="2"/>
    <d v="2018-10-26T00:00:00"/>
    <n v="0.5"/>
    <x v="2"/>
    <n v="0"/>
    <m/>
  </r>
  <r>
    <s v="75184-1"/>
    <d v="2018-10-29T00:00:00"/>
    <n v="75184"/>
    <s v="BBRLED-500-80-35-FL-4-W-UNV-DP-1-ST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4LED-4"/>
    <s v=""/>
    <s v="Regular"/>
    <n v="12"/>
    <s v="stanb"/>
    <s v="F3"/>
    <m/>
    <s v=""/>
    <n v="1"/>
    <s v="Regular"/>
    <s v=""/>
    <s v=""/>
    <b v="0"/>
    <m/>
    <m/>
    <b v="0"/>
    <b v="0"/>
    <n v="341"/>
    <s v="BBRLED"/>
    <s v="recessed"/>
    <n v="0"/>
    <d v="2018-10-25T00:00:00"/>
    <n v="1.2"/>
    <x v="2"/>
    <d v="2018-10-26T00:00:00"/>
    <n v="0.5"/>
    <x v="2"/>
    <n v="0"/>
    <m/>
  </r>
  <r>
    <s v="75251-1"/>
    <d v="2018-10-29T00:00:00"/>
    <n v="75251"/>
    <s v="SCR-500-80-35-FL-10-W-120-DP-1-TB9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10"/>
    <s v=""/>
    <s v="Regular"/>
    <n v="12"/>
    <s v="JessicaP"/>
    <s v="LT16A"/>
    <m/>
    <s v=""/>
    <n v="6"/>
    <s v="Regular"/>
    <s v=""/>
    <s v=""/>
    <b v="0"/>
    <m/>
    <m/>
    <b v="0"/>
    <b v="0"/>
    <n v="4920"/>
    <s v="SCR"/>
    <s v="recessed"/>
    <s v="Check for Kit"/>
    <d v="2018-10-25T00:00:00"/>
    <n v="7.1999999999999993"/>
    <x v="2"/>
    <d v="2018-10-26T00:00:00"/>
    <n v="3"/>
    <x v="2"/>
    <n v="0"/>
    <m/>
  </r>
  <r>
    <s v="75374-1"/>
    <d v="2018-10-29T00:00:00"/>
    <n v="75374"/>
    <s v="PRWLED-600-80-35-S-2-W-120-DP-1-OS(1)-C(FS-205V2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RMLED-2"/>
    <s v=""/>
    <s v="Regular"/>
    <n v="12"/>
    <s v="Rajithan"/>
    <s v="WB2-2"/>
    <m/>
    <s v=""/>
    <n v="1"/>
    <s v="Regular"/>
    <s v=""/>
    <s v=""/>
    <b v="0"/>
    <m/>
    <m/>
    <b v="0"/>
    <b v="0"/>
    <n v="400"/>
    <s v="PRWLED"/>
    <s v="wall"/>
    <n v="0"/>
    <d v="2018-10-25T00:00:00"/>
    <n v="1.2"/>
    <x v="2"/>
    <d v="2018-10-26T00:00:00"/>
    <n v="0.5"/>
    <x v="2"/>
    <n v="0"/>
    <m/>
  </r>
  <r>
    <s v="75374-2"/>
    <d v="2018-10-29T00:00:00"/>
    <n v="75374"/>
    <s v="PRWLED-1000-80-35-S-4-W-120-DP-1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PRMLED-4"/>
    <s v=""/>
    <s v="Regular"/>
    <n v="12"/>
    <s v="Rajithan"/>
    <s v="WB3"/>
    <m/>
    <s v=""/>
    <n v="1"/>
    <s v="Regular"/>
    <s v=""/>
    <s v=""/>
    <b v="0"/>
    <m/>
    <m/>
    <b v="0"/>
    <b v="0"/>
    <n v="420"/>
    <s v="PRWLED"/>
    <s v="wall"/>
    <n v="0"/>
    <d v="2018-10-25T00:00:00"/>
    <n v="1.2"/>
    <x v="2"/>
    <d v="2018-10-26T00:00:00"/>
    <n v="0.5"/>
    <x v="2"/>
    <n v="0"/>
    <m/>
  </r>
  <r>
    <s v="75430-1"/>
    <d v="2018-10-29T00:00:00"/>
    <n v="75430"/>
    <s v="ARWLED-800-80-35-S-S4-AP-120-DP-1-B1(BSL10LST)"/>
    <n v="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AIRLED-S4"/>
    <s v=""/>
    <s v="Regular"/>
    <n v="4"/>
    <s v="George"/>
    <s v="309A"/>
    <m/>
    <s v=""/>
    <n v="12"/>
    <s v="Regular"/>
    <s v=""/>
    <s v=""/>
    <b v="0"/>
    <m/>
    <m/>
    <b v="0"/>
    <b v="0"/>
    <n v="6480"/>
    <s v="ARWLED"/>
    <s v="wall"/>
    <n v="0"/>
    <d v="2018-10-25T00:00:00"/>
    <n v="14.399999999999999"/>
    <x v="2"/>
    <d v="2018-10-26T00:00:00"/>
    <n v="6"/>
    <x v="2"/>
    <n v="0"/>
    <m/>
  </r>
  <r>
    <s v="75458-1"/>
    <d v="2018-10-29T00:00:00"/>
    <n v="75458"/>
    <s v="B3RLED-SL-750-80-40-FL-6-W-UNV-DP-1-TB15"/>
    <n v="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0-24T00:00:00"/>
    <s v=""/>
    <m/>
    <s v="B3SLED-6"/>
    <s v=""/>
    <s v="Regular"/>
    <n v="12"/>
    <s v="Joshua"/>
    <s v="A"/>
    <m/>
    <s v=""/>
    <n v="12"/>
    <s v="Regular"/>
    <s v=""/>
    <s v=""/>
    <b v="0"/>
    <m/>
    <m/>
    <b v="0"/>
    <b v="0"/>
    <n v="6480"/>
    <s v="B3RLED"/>
    <s v="recessed"/>
    <n v="0"/>
    <d v="2018-10-25T00:00:00"/>
    <n v="14.399999999999999"/>
    <x v="2"/>
    <d v="2018-10-26T00:00:00"/>
    <n v="6"/>
    <x v="2"/>
    <n v="0"/>
    <m/>
  </r>
  <r>
    <s v="75478-1"/>
    <d v="2018-10-29T00:00:00"/>
    <n v="75478"/>
    <s v="SP0000-B6RLED-2000-80-30-FL-2-W-277-LT(LDE5)-1-TG9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6LED-2"/>
    <s v=""/>
    <s v="Mockup/Samples"/>
    <n v="12"/>
    <s v="Gagandeep"/>
    <s v="FBA-2'"/>
    <m/>
    <s v=""/>
    <n v="1"/>
    <s v="High Priority"/>
    <s v=""/>
    <s v=""/>
    <b v="0"/>
    <m/>
    <m/>
    <b v="0"/>
    <b v="0"/>
    <n v="220"/>
    <s v="B6RLED"/>
    <s v="recessed"/>
    <n v="0"/>
    <d v="2018-10-25T00:00:00"/>
    <n v="1.2"/>
    <x v="2"/>
    <d v="2018-10-26T00:00:00"/>
    <n v="0.5"/>
    <x v="2"/>
    <n v="0"/>
    <m/>
  </r>
  <r>
    <s v="75485-1"/>
    <d v="2018-10-29T00:00:00"/>
    <n v="75485"/>
    <s v="SCS-400-90-30-FL-28-W-UNV-DP-1-S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SCULPT-28"/>
    <s v=""/>
    <s v="Regular"/>
    <n v="12"/>
    <s v="Zahra"/>
    <s v="F1-28'"/>
    <m/>
    <s v=""/>
    <n v="3"/>
    <s v="Regular"/>
    <s v=""/>
    <s v=""/>
    <b v="0"/>
    <m/>
    <m/>
    <b v="0"/>
    <b v="0"/>
    <n v="1980"/>
    <s v="SCS"/>
    <s v="surface"/>
    <s v="Check for Kit"/>
    <d v="2018-10-25T00:00:00"/>
    <n v="3.5999999999999996"/>
    <x v="2"/>
    <d v="2018-10-26T00:00:00"/>
    <n v="1.5"/>
    <x v="2"/>
    <n v="25.92"/>
    <m/>
  </r>
  <r>
    <s v="75604-1"/>
    <d v="2018-10-29T00:00:00"/>
    <n v="75604"/>
    <s v="BSLED-1000-80-30-SO-2-W-120-DP-1-S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4T00:00:00"/>
    <s v=""/>
    <m/>
    <s v="B2LED-2"/>
    <s v=""/>
    <s v="Mockup/Samples"/>
    <n v="12"/>
    <s v="Gagandeep"/>
    <s v="A-2'"/>
    <m/>
    <s v=""/>
    <n v="2"/>
    <s v="Regular"/>
    <s v=""/>
    <s v=""/>
    <b v="0"/>
    <m/>
    <m/>
    <b v="0"/>
    <b v="0"/>
    <n v="180"/>
    <s v="BSLED"/>
    <s v="surface"/>
    <n v="0"/>
    <d v="2018-10-25T00:00:00"/>
    <n v="2.4"/>
    <x v="2"/>
    <d v="2018-10-26T00:00:00"/>
    <n v="1"/>
    <x v="2"/>
    <n v="0"/>
    <m/>
  </r>
  <r>
    <s v="75650-1"/>
    <d v="2018-10-29T00:00:00"/>
    <n v="75650"/>
    <s v="BRLED-500-80-35-FL-12-W-UNV-DP-1-DB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12"/>
    <s v=""/>
    <s v="Regular"/>
    <n v="12"/>
    <s v="Jatin"/>
    <s v="B12"/>
    <m/>
    <s v=""/>
    <n v="1"/>
    <s v="High Priority"/>
    <s v=""/>
    <s v=""/>
    <b v="0"/>
    <m/>
    <m/>
    <b v="0"/>
    <b v="0"/>
    <n v="600"/>
    <s v="BRLED"/>
    <s v="recessed"/>
    <n v="0"/>
    <d v="2018-10-25T00:00:00"/>
    <n v="1.2"/>
    <x v="2"/>
    <d v="2018-10-26T00:00:00"/>
    <n v="0.5"/>
    <x v="2"/>
    <n v="0"/>
    <m/>
  </r>
  <r>
    <s v="75650-2"/>
    <d v="2018-10-29T00:00:00"/>
    <n v="75650"/>
    <s v="BRLED-500-80-35-FL-8-W-UNV-DP-1-DB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4T00:00:00"/>
    <s v="Picked - Complete"/>
    <m/>
    <s v="B2LED-8"/>
    <s v=""/>
    <s v="Regular"/>
    <n v="12"/>
    <s v="Jatin"/>
    <s v="B8"/>
    <m/>
    <s v=""/>
    <n v="1"/>
    <s v="High Priority"/>
    <s v=""/>
    <s v=""/>
    <b v="0"/>
    <m/>
    <m/>
    <b v="0"/>
    <b v="0"/>
    <n v="400"/>
    <s v="BRLED"/>
    <s v="recessed"/>
    <n v="0"/>
    <d v="2018-10-25T00:00:00"/>
    <n v="1.2"/>
    <x v="2"/>
    <d v="2018-10-26T00:00:00"/>
    <n v="0.5"/>
    <x v="2"/>
    <n v="0"/>
    <m/>
  </r>
  <r>
    <s v="75829-1"/>
    <d v="2018-10-29T00:00:00"/>
    <n v="75829"/>
    <s v="SCDI-500-300-80-30-SO-FL-8-W-UNV-DP-1-CA(36)"/>
    <n v="1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0-24T00:00:00"/>
    <s v=""/>
    <m/>
    <s v="SCULPT-8"/>
    <s v=""/>
    <s v="Quick Ship+"/>
    <n v="12"/>
    <s v="Jessica"/>
    <s v="FL08-8FT"/>
    <m/>
    <s v=""/>
    <n v="9"/>
    <s v="High Priority"/>
    <s v=""/>
    <s v=""/>
    <b v="0"/>
    <m/>
    <m/>
    <b v="0"/>
    <b v="0"/>
    <n v="6840"/>
    <s v="SCDI"/>
    <s v="Pendant"/>
    <s v="Check for Kit"/>
    <d v="2018-10-25T00:00:00"/>
    <n v="10.799999999999999"/>
    <x v="2"/>
    <d v="2018-10-26T00:00:00"/>
    <n v="4.5"/>
    <x v="2"/>
    <n v="0"/>
    <m/>
  </r>
  <r>
    <s v="68081-1"/>
    <d v="2018-10-30T00:00:00"/>
    <n v="68081"/>
    <s v="SCWDI-400-600-80-30-FL-4-W-120-DP-1"/>
    <n v="1"/>
    <n v="1"/>
    <s v="Machine Shop Started"/>
    <n v="16"/>
    <b v="1"/>
    <b v="1"/>
    <s v=""/>
    <b v="1"/>
    <b v="1"/>
    <b v="1"/>
    <s v=""/>
    <s v="Ready"/>
    <s v=""/>
    <s v=""/>
    <s v=""/>
    <s v=""/>
    <s v=""/>
    <s v=""/>
    <d v="2018-10-25T00:00:00"/>
    <s v="Picked - Complete"/>
    <m/>
    <s v="SCULPT-4"/>
    <s v=""/>
    <s v="Regular"/>
    <n v="7"/>
    <s v="Philip"/>
    <s v="117-4'"/>
    <m/>
    <s v=""/>
    <n v="16"/>
    <s v="Regular"/>
    <s v=""/>
    <s v=""/>
    <b v="0"/>
    <m/>
    <m/>
    <b v="0"/>
    <b v="0"/>
    <n v="6720"/>
    <s v="SCWDI"/>
    <s v="wall"/>
    <s v="Check for Kit"/>
    <d v="2018-10-26T00:00:00"/>
    <n v="0"/>
    <x v="0"/>
    <d v="2018-10-27T00:00:00"/>
    <n v="8"/>
    <x v="2"/>
    <n v="0"/>
    <m/>
  </r>
  <r>
    <s v="68081-2"/>
    <d v="2018-10-30T00:00:00"/>
    <n v="68081"/>
    <s v="SCWDI-400-600-80-30-FL-8-W-120-DP-1"/>
    <n v="2"/>
    <n v="1"/>
    <s v="Machine Shop Started"/>
    <n v="16"/>
    <b v="1"/>
    <b v="0"/>
    <s v=""/>
    <b v="1"/>
    <b v="1"/>
    <b v="1"/>
    <s v=""/>
    <s v="Ready"/>
    <s v=""/>
    <s v=""/>
    <s v=""/>
    <s v=""/>
    <s v=""/>
    <s v=""/>
    <d v="2018-10-25T00:00:00"/>
    <s v="Picked - Complete"/>
    <m/>
    <s v="SCULPT-8"/>
    <s v=""/>
    <s v="Regular"/>
    <n v="7"/>
    <s v="Philip"/>
    <s v="117-8'"/>
    <m/>
    <s v=""/>
    <n v="16"/>
    <s v="Regular"/>
    <s v=""/>
    <s v=""/>
    <b v="0"/>
    <m/>
    <m/>
    <b v="0"/>
    <b v="0"/>
    <n v="13440"/>
    <s v="SCWDI"/>
    <s v="wall"/>
    <s v="Check for Kit"/>
    <d v="2018-10-26T00:00:00"/>
    <n v="0"/>
    <x v="0"/>
    <d v="2018-10-27T00:00:00"/>
    <n v="8"/>
    <x v="2"/>
    <n v="0"/>
    <m/>
  </r>
  <r>
    <s v="68081-3"/>
    <d v="2018-10-30T00:00:00"/>
    <n v="68081"/>
    <s v="WBSLED-750-80-40-S-4-BLK-120-DP-1-SC-EF"/>
    <n v="3"/>
    <n v="1"/>
    <s v="Machine Shop Started"/>
    <n v="3"/>
    <b v="1"/>
    <b v="1"/>
    <s v=""/>
    <b v="1"/>
    <b v="1"/>
    <b v="1"/>
    <s v=""/>
    <s v=""/>
    <s v=""/>
    <s v=""/>
    <s v=""/>
    <s v=""/>
    <s v=""/>
    <s v=""/>
    <d v="2018-10-25T00:00:00"/>
    <s v="Picked - Complete"/>
    <m/>
    <s v="WB4LED-4"/>
    <s v=""/>
    <s v="Regular"/>
    <n v="7"/>
    <s v="Philip"/>
    <s v="213"/>
    <m/>
    <s v=""/>
    <n v="3"/>
    <s v="Regular"/>
    <s v=""/>
    <s v=""/>
    <b v="0"/>
    <m/>
    <m/>
    <b v="0"/>
    <b v="0"/>
    <n v="1620"/>
    <s v="WBSLED"/>
    <s v="surface"/>
    <n v="0"/>
    <d v="2018-10-26T00:00:00"/>
    <n v="0"/>
    <x v="0"/>
    <d v="2018-10-27T00:00:00"/>
    <n v="1.5"/>
    <x v="2"/>
    <n v="0"/>
    <m/>
  </r>
  <r>
    <s v="70328-3"/>
    <d v="2018-10-30T00:00:00"/>
    <n v="70328"/>
    <s v="SKFLED-22-2400-80-35-FL-W-347-DP-1-TG15"/>
    <n v="3"/>
    <n v="1"/>
    <s v="Scheduled/Released"/>
    <n v="14"/>
    <b v="0"/>
    <b v="0"/>
    <s v=""/>
    <b v="0"/>
    <b v="0"/>
    <b v="0"/>
    <s v=""/>
    <s v=""/>
    <s v=""/>
    <s v=""/>
    <s v=""/>
    <s v=""/>
    <s v=""/>
    <s v=""/>
    <d v="2018-10-25T00:00:00"/>
    <s v=""/>
    <m/>
    <s v="SKFLED-22"/>
    <s v=""/>
    <s v="Regular"/>
    <n v="10"/>
    <s v="Sacha"/>
    <s v="LD2"/>
    <m/>
    <s v=""/>
    <n v="14"/>
    <s v="Priority"/>
    <s v=""/>
    <s v=""/>
    <b v="0"/>
    <m/>
    <m/>
    <b v="0"/>
    <b v="0"/>
    <n v="5012"/>
    <s v="SKFLED"/>
    <s v="Grid LED"/>
    <n v="0"/>
    <d v="2018-10-26T00:00:00"/>
    <n v="16.8"/>
    <x v="0"/>
    <d v="2018-10-27T00:00:00"/>
    <n v="7"/>
    <x v="0"/>
    <n v="0"/>
    <m/>
  </r>
  <r>
    <s v="71120-20"/>
    <d v="2018-10-30T00:00:00"/>
    <n v="71120"/>
    <s v="TB2WILED-750-80-35-SLA-10' 1 1/4&quot;-W-UNV-DP-1"/>
    <n v="2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TB2LED-10' 1 1/4&quot;"/>
    <s v=""/>
    <s v="Regular"/>
    <n v="4"/>
    <s v="Philip"/>
    <s v="F3-10' - 1-1/4&quot;"/>
    <m/>
    <s v=""/>
    <n v="1"/>
    <s v="Regular"/>
    <s v=""/>
    <s v=""/>
    <b v="0"/>
    <m/>
    <m/>
    <b v="0"/>
    <b v="0"/>
    <n v="528"/>
    <s v="TB2WILED"/>
    <s v="wall"/>
    <n v="0"/>
    <d v="2018-10-26T00:00:00"/>
    <n v="1.2"/>
    <x v="2"/>
    <d v="2018-10-27T00:00:00"/>
    <n v="0.5"/>
    <x v="2"/>
    <n v="0"/>
    <m/>
  </r>
  <r>
    <s v="71120-21"/>
    <d v="2018-10-30T00:00:00"/>
    <n v="71120"/>
    <s v="TB2WILED-750-80-35-SLA-11' 6 1/8&quot;-W-UNV-DP-1"/>
    <n v="2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TB2LED-11' 6 1/8&quot;"/>
    <s v=""/>
    <s v="Regular"/>
    <n v="4"/>
    <s v="Philip"/>
    <s v="F3-11' 6-1/8&quot;"/>
    <m/>
    <s v=""/>
    <n v="1"/>
    <s v="Regular"/>
    <s v=""/>
    <s v=""/>
    <b v="0"/>
    <m/>
    <m/>
    <b v="0"/>
    <b v="0"/>
    <n v="576"/>
    <s v="TB2WILED"/>
    <s v="wall"/>
    <n v="0"/>
    <d v="2018-10-26T00:00:00"/>
    <n v="1.2"/>
    <x v="2"/>
    <d v="2018-10-27T00:00:00"/>
    <n v="0.5"/>
    <x v="2"/>
    <n v="0"/>
    <m/>
  </r>
  <r>
    <s v="71120-26"/>
    <d v="2018-10-30T00:00:00"/>
    <n v="71120"/>
    <s v="TB2WILED-750-80-35-SLA-17' 6 1/4&quot;-W-UNV-DP-1"/>
    <n v="2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TB2LED-17' 6 1/4&quot;"/>
    <s v=""/>
    <s v="Regular"/>
    <n v="4"/>
    <s v="Philip"/>
    <s v="F3-17' 6 1/4&quot;-3FL"/>
    <m/>
    <s v=""/>
    <n v="2"/>
    <s v="Regular"/>
    <s v=""/>
    <s v=""/>
    <b v="0"/>
    <m/>
    <m/>
    <b v="0"/>
    <b v="0"/>
    <n v="864"/>
    <s v="TB2WILED"/>
    <s v="wall"/>
    <n v="0"/>
    <d v="2018-10-26T00:00:00"/>
    <n v="2.4"/>
    <x v="2"/>
    <d v="2018-10-27T00:00:00"/>
    <n v="1"/>
    <x v="2"/>
    <n v="12.96"/>
    <m/>
  </r>
  <r>
    <s v="71120-51"/>
    <d v="2018-10-30T00:00:00"/>
    <n v="71120"/>
    <s v="BMSLED-500-80-35-SO-5'8 5/8&quot;-W-UNV-DP-1-S"/>
    <n v="5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5'8 5/8&quot;"/>
    <s v=""/>
    <s v="Regular"/>
    <n v="4"/>
    <s v="Philip"/>
    <s v="F6A-5'8 5/8&quot; -2FL"/>
    <m/>
    <s v=""/>
    <n v="1"/>
    <s v="Regular"/>
    <s v=""/>
    <s v=""/>
    <b v="0"/>
    <m/>
    <m/>
    <b v="0"/>
    <b v="0"/>
    <n v="300"/>
    <s v="BMSLED"/>
    <s v="surface"/>
    <n v="0"/>
    <d v="2018-10-26T00:00:00"/>
    <n v="1.2"/>
    <x v="2"/>
    <d v="2018-10-27T00:00:00"/>
    <n v="0.5"/>
    <x v="2"/>
    <n v="0"/>
    <m/>
  </r>
  <r>
    <s v="71120-52"/>
    <d v="2018-10-30T00:00:00"/>
    <n v="71120"/>
    <s v="BMSLED-500-80-35-SO-2' 4 3/4&quot;-W-UNV-DP-1-S"/>
    <n v="5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2' 4 3/4&quot;"/>
    <s v=""/>
    <s v="Regular"/>
    <n v="4"/>
    <s v="Philip"/>
    <s v="F6A-2'4 3/4&quot;-2FL"/>
    <m/>
    <s v=""/>
    <n v="1"/>
    <s v="Regular"/>
    <s v=""/>
    <s v=""/>
    <b v="0"/>
    <m/>
    <m/>
    <b v="0"/>
    <b v="0"/>
    <n v="180"/>
    <s v="BMSLED"/>
    <s v="surface"/>
    <n v="0"/>
    <d v="2018-10-26T00:00:00"/>
    <n v="1.2"/>
    <x v="2"/>
    <d v="2018-10-27T00:00:00"/>
    <n v="0.5"/>
    <x v="2"/>
    <n v="0"/>
    <m/>
  </r>
  <r>
    <s v="71120-56"/>
    <d v="2018-10-30T00:00:00"/>
    <n v="71120"/>
    <s v="BMSLED-500-80-35-SO-19' 8&quot;-W-UNV-DP-1-S"/>
    <n v="5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19' 8&quot;"/>
    <s v=""/>
    <s v="Regular"/>
    <n v="4"/>
    <s v="Philip"/>
    <s v="F6A 19' 8&quot;"/>
    <m/>
    <s v=""/>
    <n v="2"/>
    <s v="Regular"/>
    <s v=""/>
    <s v=""/>
    <b v="0"/>
    <m/>
    <m/>
    <b v="0"/>
    <b v="0"/>
    <n v="1000"/>
    <s v="BMSLED"/>
    <s v="surface"/>
    <n v="0"/>
    <d v="2018-10-26T00:00:00"/>
    <n v="2.4"/>
    <x v="2"/>
    <d v="2018-10-27T00:00:00"/>
    <n v="1"/>
    <x v="2"/>
    <n v="12.96"/>
    <m/>
  </r>
  <r>
    <s v="71120-97"/>
    <d v="2018-10-30T00:00:00"/>
    <n v="71120"/>
    <s v="BMSLED-500-80-35-SO-20' 11&quot;-W-UNV-DP-1-S"/>
    <n v="9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20' 11&quot;"/>
    <s v=""/>
    <s v="Regular"/>
    <n v="4"/>
    <s v="Philip"/>
    <s v="F6 - 20'11&quot;"/>
    <m/>
    <s v=""/>
    <n v="6"/>
    <s v="Regular"/>
    <s v=""/>
    <s v=""/>
    <b v="0"/>
    <m/>
    <m/>
    <b v="0"/>
    <b v="0"/>
    <n v="3300"/>
    <s v="BMSLED"/>
    <s v="surface"/>
    <n v="0"/>
    <d v="2018-10-26T00:00:00"/>
    <n v="7.1999999999999993"/>
    <x v="2"/>
    <d v="2018-10-27T00:00:00"/>
    <n v="3"/>
    <x v="2"/>
    <n v="38.880000000000003"/>
    <m/>
  </r>
  <r>
    <s v="71120-110"/>
    <d v="2018-10-30T00:00:00"/>
    <n v="71120"/>
    <s v="BMWILED-750-80-35-C-7' 10&quot;-W-UNV-DP-1"/>
    <n v="110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7' 10&quot;"/>
    <s v=""/>
    <s v="Regular"/>
    <n v="4"/>
    <s v="Philip"/>
    <s v="F14-7'10&quot;"/>
    <m/>
    <s v=""/>
    <n v="3"/>
    <s v="Regular"/>
    <s v=""/>
    <s v=""/>
    <b v="0"/>
    <m/>
    <m/>
    <b v="0"/>
    <b v="0"/>
    <n v="1350"/>
    <s v="BMWILED"/>
    <s v="wall"/>
    <n v="0"/>
    <d v="2018-10-26T00:00:00"/>
    <n v="3.5999999999999996"/>
    <x v="2"/>
    <d v="2018-10-27T00:00:00"/>
    <n v="1.5"/>
    <x v="2"/>
    <n v="0"/>
    <m/>
  </r>
  <r>
    <s v="71120-111"/>
    <d v="2018-10-30T00:00:00"/>
    <n v="71120"/>
    <s v="BMWILED-750-80-35-C-9' 6&quot;-W-UNV-DP-1"/>
    <n v="11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9' 6&quot;"/>
    <s v=""/>
    <s v="Regular"/>
    <n v="4"/>
    <s v="Philip"/>
    <s v="F14-9'6&quot;"/>
    <m/>
    <s v=""/>
    <n v="3"/>
    <s v="Regular"/>
    <s v=""/>
    <s v=""/>
    <b v="0"/>
    <m/>
    <m/>
    <b v="0"/>
    <b v="0"/>
    <n v="1500"/>
    <s v="BMWILED"/>
    <s v="wall"/>
    <n v="0"/>
    <d v="2018-10-26T00:00:00"/>
    <n v="3.5999999999999996"/>
    <x v="0"/>
    <d v="2018-10-27T00:00:00"/>
    <n v="1.5"/>
    <x v="2"/>
    <n v="0"/>
    <m/>
  </r>
  <r>
    <s v="71120-138"/>
    <d v="2018-10-30T00:00:00"/>
    <n v="71120"/>
    <s v="ARWLED-500-80-35-S-2' 6&quot;-W-UNV-DP-1"/>
    <n v="138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AIRLED-2' 6&quot;"/>
    <s v=""/>
    <s v="Regular"/>
    <n v="4"/>
    <s v="Philip"/>
    <s v="F16A"/>
    <m/>
    <s v=""/>
    <n v="6"/>
    <s v="Regular"/>
    <s v=""/>
    <s v=""/>
    <b v="0"/>
    <m/>
    <m/>
    <b v="0"/>
    <b v="0"/>
    <n v="1440"/>
    <s v="ARWLED"/>
    <s v="wall"/>
    <n v="0"/>
    <d v="2018-10-26T00:00:00"/>
    <n v="7.1999999999999993"/>
    <x v="0"/>
    <d v="2018-10-27T00:00:00"/>
    <n v="3"/>
    <x v="2"/>
    <n v="0"/>
    <m/>
  </r>
  <r>
    <s v="71120-142"/>
    <d v="2018-10-30T00:00:00"/>
    <n v="71120"/>
    <s v="BMSLED-600-80-35-SO-10'9 3/4&quot;-W-UNV-DP-1-S"/>
    <n v="14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10'9 3/4&quot;"/>
    <s v=""/>
    <s v="Regular"/>
    <n v="4"/>
    <s v="Philip"/>
    <s v="F6-10'9-3/4&quot;"/>
    <m/>
    <s v=""/>
    <n v="1"/>
    <s v="Regular"/>
    <s v=""/>
    <s v=""/>
    <b v="0"/>
    <m/>
    <m/>
    <b v="0"/>
    <b v="0"/>
    <n v="550"/>
    <s v="BMSLED"/>
    <s v="surface"/>
    <n v="0"/>
    <d v="2018-10-26T00:00:00"/>
    <n v="1.2"/>
    <x v="0"/>
    <d v="2018-10-27T00:00:00"/>
    <n v="0.5"/>
    <x v="2"/>
    <n v="0"/>
    <m/>
  </r>
  <r>
    <s v="73457-1"/>
    <d v="2018-10-30T00:00:00"/>
    <n v="73457"/>
    <s v="BBPRLED-500-80-35-RG3-10-W-UNV-DP-1-DF-TS(2)-C(TELESCOPIC SECTION ON BOTH ENDS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4PLED-10"/>
    <s v=""/>
    <s v="Regular"/>
    <n v="7"/>
    <s v="Joshua"/>
    <s v="LP10"/>
    <m/>
    <s v=""/>
    <n v="2"/>
    <s v="Regular"/>
    <s v=""/>
    <s v=""/>
    <b v="0"/>
    <m/>
    <m/>
    <b v="0"/>
    <b v="0"/>
    <n v="1830"/>
    <s v="BBPRLED"/>
    <s v="recessed"/>
    <n v="0"/>
    <d v="2018-10-26T00:00:00"/>
    <n v="2.4"/>
    <x v="0"/>
    <d v="2018-10-27T00:00:00"/>
    <n v="1"/>
    <x v="2"/>
    <n v="0"/>
    <m/>
  </r>
  <r>
    <s v="73457-5"/>
    <d v="2018-10-30T00:00:00"/>
    <n v="73457"/>
    <s v="B6RLED-500-80-35-FL-14-W-UNV-DP-1-DF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6LED-14"/>
    <s v=""/>
    <s v="Regular"/>
    <n v="7"/>
    <s v="Joshua"/>
    <s v="LR14"/>
    <m/>
    <s v=""/>
    <n v="4"/>
    <s v="Regular"/>
    <s v=""/>
    <s v=""/>
    <b v="0"/>
    <m/>
    <m/>
    <b v="0"/>
    <b v="0"/>
    <n v="2100"/>
    <s v="B6RLED"/>
    <s v="recessed"/>
    <n v="0"/>
    <d v="2018-10-26T00:00:00"/>
    <n v="4.8"/>
    <x v="0"/>
    <d v="2018-10-27T00:00:00"/>
    <n v="2"/>
    <x v="2"/>
    <n v="25.92"/>
    <m/>
  </r>
  <r>
    <s v="73457-2"/>
    <d v="2018-10-30T00:00:00"/>
    <n v="73457"/>
    <s v="BRLEDPAT-OPI-90+90-400-80-35-SO-FL-21' 8&quot;-EX-W-UNV-D-1-DS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2LED-21' 8&quot;"/>
    <s v=""/>
    <s v="Regular"/>
    <n v="7"/>
    <s v="Joshua"/>
    <s v="LR5"/>
    <m/>
    <s v=""/>
    <n v="5"/>
    <s v="Regular"/>
    <s v=""/>
    <s v=""/>
    <b v="0"/>
    <m/>
    <m/>
    <b v="0"/>
    <b v="0"/>
    <n v="2825"/>
    <s v="BRLEDPAT"/>
    <s v="recessed"/>
    <s v="Pattern"/>
    <d v="2018-10-20T00:00:00"/>
    <n v="20"/>
    <x v="2"/>
    <d v="2018-10-28T00:00:00"/>
    <n v="24.1"/>
    <x v="0"/>
    <n v="51.84"/>
    <m/>
  </r>
  <r>
    <s v="73457-4"/>
    <d v="2018-10-30T00:00:00"/>
    <n v="73457"/>
    <s v="BRLEDPAT-OPI-90+90-400-80-35-SO-FL-33' 4&quot;-EX-W-UNV-D-1-DS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2LED-33' 4&quot;"/>
    <s v=""/>
    <s v="Regular"/>
    <n v="7"/>
    <s v="Joshua"/>
    <s v="LR13"/>
    <m/>
    <s v=""/>
    <n v="5"/>
    <s v="Regular"/>
    <s v=""/>
    <s v=""/>
    <b v="0"/>
    <m/>
    <m/>
    <b v="0"/>
    <b v="0"/>
    <n v="2075"/>
    <s v="BRLEDPAT"/>
    <s v="recessed"/>
    <s v="Pattern"/>
    <d v="2018-10-20T00:00:00"/>
    <n v="20"/>
    <x v="2"/>
    <d v="2018-10-28T00:00:00"/>
    <n v="24.1"/>
    <x v="0"/>
    <n v="51.84"/>
    <m/>
  </r>
  <r>
    <s v="73858-2"/>
    <d v="2018-10-30T00:00:00"/>
    <n v="73858"/>
    <s v="SLWLED-SL 100/0-800-80-30-NO-10-W-277-DP-1"/>
    <n v="2"/>
    <n v="1"/>
    <s v="Scheduled/Released"/>
    <n v="44"/>
    <b v="0"/>
    <b v="0"/>
    <s v=""/>
    <b v="0"/>
    <b v="0"/>
    <b v="0"/>
    <s v=""/>
    <s v=""/>
    <s v=""/>
    <s v=""/>
    <s v=""/>
    <s v=""/>
    <s v=""/>
    <s v=""/>
    <d v="2018-10-25T00:00:00"/>
    <s v=""/>
    <m/>
    <s v="SLMLED-10"/>
    <s v=""/>
    <s v="Regular"/>
    <n v="7"/>
    <s v="Philip"/>
    <s v="NF32, 10'"/>
    <m/>
    <s v=""/>
    <n v="44"/>
    <s v="Regular"/>
    <s v=""/>
    <s v=""/>
    <b v="0"/>
    <m/>
    <m/>
    <b v="0"/>
    <b v="0"/>
    <n v="31687.919999999998"/>
    <s v="SLWLED"/>
    <s v="wall"/>
    <n v="0"/>
    <d v="2018-10-26T00:00:00"/>
    <n v="52.8"/>
    <x v="0"/>
    <d v="2018-10-27T00:00:00"/>
    <n v="22"/>
    <x v="2"/>
    <n v="0"/>
    <m/>
  </r>
  <r>
    <s v="73858-5"/>
    <d v="2018-10-30T00:00:00"/>
    <n v="73858"/>
    <s v="WWR-SL-400-80-30-L-12-W-UNV-DP-1-TB9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WWPRFK-12"/>
    <s v=""/>
    <s v="Regular"/>
    <n v="7"/>
    <s v="Philip"/>
    <s v="NF39, 12'"/>
    <m/>
    <s v=""/>
    <n v="2"/>
    <s v="Regular"/>
    <s v=""/>
    <s v=""/>
    <b v="0"/>
    <m/>
    <m/>
    <b v="0"/>
    <b v="0"/>
    <n v="1950.65302"/>
    <s v="WWR"/>
    <s v="recessed"/>
    <n v="0"/>
    <d v="2018-10-26T00:00:00"/>
    <n v="2.4"/>
    <x v="0"/>
    <d v="2018-10-27T00:00:00"/>
    <n v="1"/>
    <x v="2"/>
    <n v="0"/>
    <m/>
  </r>
  <r>
    <s v="73858-6"/>
    <d v="2018-10-30T00:00:00"/>
    <n v="73858"/>
    <s v="LTLED-SL 80/20-1000-80-30-SO-10-W-UNV-DP-1+NL(2)-CT15(36)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10"/>
    <s v=""/>
    <s v="Regular"/>
    <n v="7"/>
    <s v="Philip"/>
    <s v="NT11, 10' NL"/>
    <m/>
    <s v=""/>
    <n v="2"/>
    <s v="Regular"/>
    <s v=""/>
    <s v=""/>
    <b v="0"/>
    <m/>
    <m/>
    <b v="0"/>
    <b v="0"/>
    <n v="1462.9897800000001"/>
    <s v="LTLED"/>
    <s v="Pendant"/>
    <n v="0"/>
    <d v="2018-10-26T00:00:00"/>
    <n v="2.4"/>
    <x v="0"/>
    <d v="2018-10-27T00:00:00"/>
    <n v="1"/>
    <x v="2"/>
    <n v="0"/>
    <m/>
  </r>
  <r>
    <s v="73858-7"/>
    <d v="2018-10-30T00:00:00"/>
    <n v="73858"/>
    <s v="LTLED-SL 80/20-1000-80-30-SO-12-W-UNV-DP-1+NL(1)-CT15(36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12"/>
    <s v=""/>
    <s v="Regular"/>
    <n v="7"/>
    <s v="Philip"/>
    <s v="NT11, 12' NL"/>
    <m/>
    <s v=""/>
    <n v="1"/>
    <s v="Regular"/>
    <s v=""/>
    <s v=""/>
    <b v="0"/>
    <m/>
    <m/>
    <b v="0"/>
    <b v="0"/>
    <n v="891.06"/>
    <s v="LTLED"/>
    <s v="Pendant"/>
    <n v="0"/>
    <d v="2018-10-26T00:00:00"/>
    <n v="1.2"/>
    <x v="0"/>
    <d v="2018-10-27T00:00:00"/>
    <n v="0.5"/>
    <x v="2"/>
    <n v="0"/>
    <m/>
  </r>
  <r>
    <s v="73858-8"/>
    <d v="2018-10-30T00:00:00"/>
    <n v="73858"/>
    <s v="LTLED-SL 80/20-1000-80-30-SO-18-W-UNV-DP-1-CT15(36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18"/>
    <s v=""/>
    <s v="Regular"/>
    <n v="7"/>
    <s v="Philip"/>
    <s v="NT11, 18'"/>
    <m/>
    <s v=""/>
    <n v="2"/>
    <s v="Regular"/>
    <s v=""/>
    <s v=""/>
    <b v="0"/>
    <m/>
    <m/>
    <b v="0"/>
    <b v="0"/>
    <n v="1280.1160500000001"/>
    <s v="LTLED"/>
    <s v="Pendant"/>
    <n v="0"/>
    <d v="2018-10-26T00:00:00"/>
    <n v="2.4"/>
    <x v="0"/>
    <d v="2018-10-27T00:00:00"/>
    <n v="1"/>
    <x v="2"/>
    <n v="12.96"/>
    <m/>
  </r>
  <r>
    <s v="73858-9"/>
    <d v="2018-10-30T00:00:00"/>
    <n v="73858"/>
    <s v="LTLED-SL 80/20-1000-80-30-SO-20-W-UNV-DP-1-CT15(36)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20"/>
    <s v=""/>
    <s v="Regular"/>
    <n v="7"/>
    <s v="Philip"/>
    <s v="NT11, 20'"/>
    <m/>
    <s v=""/>
    <n v="2"/>
    <s v="Regular"/>
    <s v=""/>
    <s v=""/>
    <b v="0"/>
    <m/>
    <m/>
    <b v="0"/>
    <b v="0"/>
    <n v="1422.3511699999999"/>
    <s v="LTLED"/>
    <s v="Pendant"/>
    <n v="0"/>
    <d v="2018-10-26T00:00:00"/>
    <n v="2.4"/>
    <x v="0"/>
    <d v="2018-10-27T00:00:00"/>
    <n v="1"/>
    <x v="2"/>
    <n v="12.96"/>
    <m/>
  </r>
  <r>
    <s v="73858-10"/>
    <d v="2018-10-30T00:00:00"/>
    <n v="73858"/>
    <s v="LTLED-SL 80/20-1000-80-30-SO-20-W-UNV-DP-1+NL(1)-CT15(36)"/>
    <n v="1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20"/>
    <s v=""/>
    <s v="Regular"/>
    <n v="7"/>
    <s v="Philip"/>
    <s v="NT11, 20' NL"/>
    <m/>
    <s v=""/>
    <n v="4"/>
    <s v="Regular"/>
    <s v=""/>
    <s v=""/>
    <b v="0"/>
    <m/>
    <m/>
    <b v="0"/>
    <b v="0"/>
    <n v="2885.34094"/>
    <s v="LTLED"/>
    <s v="Pendant"/>
    <n v="0"/>
    <d v="2018-10-26T00:00:00"/>
    <n v="4.8"/>
    <x v="0"/>
    <d v="2018-10-27T00:00:00"/>
    <n v="2"/>
    <x v="2"/>
    <n v="25.92"/>
    <m/>
  </r>
  <r>
    <s v="73858-11"/>
    <d v="2018-10-30T00:00:00"/>
    <n v="73858"/>
    <s v="LTLED-SL 80/20-1000-80-30-SO-22-W-UNV-DP-1-CT15(36)"/>
    <n v="1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22"/>
    <s v=""/>
    <s v="Regular"/>
    <n v="7"/>
    <s v="Philip"/>
    <s v="NT11, 22'"/>
    <m/>
    <s v=""/>
    <n v="4"/>
    <s v="Regular"/>
    <s v=""/>
    <s v=""/>
    <b v="0"/>
    <m/>
    <m/>
    <b v="0"/>
    <b v="0"/>
    <n v="3129.17256"/>
    <s v="LTLED"/>
    <s v="Pendant"/>
    <n v="0"/>
    <d v="2018-10-26T00:00:00"/>
    <n v="4.8"/>
    <x v="0"/>
    <d v="2018-10-27T00:00:00"/>
    <n v="2"/>
    <x v="2"/>
    <n v="25.92"/>
    <m/>
  </r>
  <r>
    <s v="73858-12"/>
    <d v="2018-10-30T00:00:00"/>
    <n v="73858"/>
    <s v="LTLED-SL 80/20-1000-80-30-SO-22-W-UNV-DP-1+NL(1)-CT15(36)"/>
    <n v="1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22"/>
    <s v=""/>
    <s v="Regular"/>
    <n v="7"/>
    <s v="Philip"/>
    <s v="NT11, 22' NL"/>
    <m/>
    <s v=""/>
    <n v="2"/>
    <s v="Regular"/>
    <s v=""/>
    <s v=""/>
    <b v="0"/>
    <m/>
    <m/>
    <b v="0"/>
    <b v="0"/>
    <n v="1584.9055900000001"/>
    <s v="LTLED"/>
    <s v="Pendant"/>
    <n v="0"/>
    <d v="2018-10-26T00:00:00"/>
    <n v="2.4"/>
    <x v="0"/>
    <d v="2018-10-27T00:00:00"/>
    <n v="1"/>
    <x v="2"/>
    <n v="12.96"/>
    <m/>
  </r>
  <r>
    <s v="73858-13"/>
    <d v="2018-10-30T00:00:00"/>
    <n v="73858"/>
    <s v="LTLED-SL 80/20-1000-80-30-SO-24-W-UNV-DP-1+NL(1)-CT15(36)"/>
    <n v="1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24"/>
    <s v=""/>
    <s v="Regular"/>
    <n v="7"/>
    <s v="Philip"/>
    <s v="NT11, 24' NL"/>
    <m/>
    <s v=""/>
    <n v="4"/>
    <s v="Regular"/>
    <s v=""/>
    <s v=""/>
    <b v="0"/>
    <m/>
    <m/>
    <b v="0"/>
    <b v="0"/>
    <n v="3454.2813999999998"/>
    <s v="LTLED"/>
    <s v="Pendant"/>
    <n v="0"/>
    <d v="2018-10-26T00:00:00"/>
    <n v="4.8"/>
    <x v="0"/>
    <d v="2018-10-27T00:00:00"/>
    <n v="2"/>
    <x v="2"/>
    <n v="25.92"/>
    <m/>
  </r>
  <r>
    <s v="73858-14"/>
    <d v="2018-10-30T00:00:00"/>
    <n v="73858"/>
    <s v="LTLED-SL 80/20-1000-80-30-SO-26-W-UNV-DP-1-CT15(36)"/>
    <n v="14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LTLED-26"/>
    <s v=""/>
    <s v="Regular"/>
    <n v="7"/>
    <s v="Philip"/>
    <s v="NT11, 26'"/>
    <m/>
    <s v=""/>
    <n v="9"/>
    <s v="Regular"/>
    <s v=""/>
    <s v=""/>
    <b v="0"/>
    <m/>
    <m/>
    <b v="0"/>
    <b v="0"/>
    <n v="5547.1695600000003"/>
    <s v="LTLED"/>
    <s v="Pendant"/>
    <n v="0"/>
    <d v="2018-10-26T00:00:00"/>
    <n v="10.799999999999999"/>
    <x v="0"/>
    <d v="2018-10-27T00:00:00"/>
    <n v="4.5"/>
    <x v="2"/>
    <n v="77.760000000000005"/>
    <m/>
  </r>
  <r>
    <s v="73858-15"/>
    <d v="2018-10-30T00:00:00"/>
    <n v="73858"/>
    <s v="LTLED-SL 80/20-1000-80-30-SO-26-W-UNV-DP-1+NL(2)-CT15(36)"/>
    <n v="15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5T00:00:00"/>
    <s v=""/>
    <m/>
    <s v="LTLED-26"/>
    <s v=""/>
    <s v="Regular"/>
    <n v="7"/>
    <s v="Philip"/>
    <s v="NT11, 26' NL"/>
    <m/>
    <s v=""/>
    <n v="12"/>
    <s v="Regular"/>
    <s v=""/>
    <s v=""/>
    <b v="0"/>
    <m/>
    <m/>
    <b v="0"/>
    <b v="0"/>
    <n v="7477.5032799999999"/>
    <s v="LTLED"/>
    <s v="Pendant"/>
    <n v="0"/>
    <d v="2018-10-26T00:00:00"/>
    <n v="14.399999999999999"/>
    <x v="0"/>
    <d v="2018-10-27T00:00:00"/>
    <n v="6"/>
    <x v="2"/>
    <n v="103.68"/>
    <m/>
  </r>
  <r>
    <s v="73858-16"/>
    <d v="2018-10-30T00:00:00"/>
    <n v="73858"/>
    <s v="LTLED-SL 80/20-1000-80-30-SO-28-W-UNV-DP-1-CT15(36)"/>
    <n v="1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28"/>
    <s v=""/>
    <s v="Regular"/>
    <n v="7"/>
    <s v="Philip"/>
    <s v="NT11, 28'"/>
    <m/>
    <s v=""/>
    <n v="6"/>
    <s v="Regular"/>
    <s v=""/>
    <s v=""/>
    <b v="0"/>
    <m/>
    <m/>
    <b v="0"/>
    <b v="0"/>
    <n v="3982.5832599999999"/>
    <s v="LTLED"/>
    <s v="Pendant"/>
    <n v="0"/>
    <d v="2018-10-26T00:00:00"/>
    <n v="7.1999999999999993"/>
    <x v="0"/>
    <d v="2018-10-27T00:00:00"/>
    <n v="3"/>
    <x v="2"/>
    <n v="51.84"/>
    <m/>
  </r>
  <r>
    <s v="73858-17"/>
    <d v="2018-10-30T00:00:00"/>
    <n v="73858"/>
    <s v="LTLED-SL 80/20-1000-80-30-SO-32-W-UNV-DP-1-CT15(36)"/>
    <n v="1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32"/>
    <s v=""/>
    <s v="Regular"/>
    <n v="7"/>
    <s v="Philip"/>
    <s v="NT11, 32'"/>
    <m/>
    <s v=""/>
    <n v="3"/>
    <s v="Regular"/>
    <s v=""/>
    <s v=""/>
    <b v="0"/>
    <m/>
    <m/>
    <b v="0"/>
    <b v="0"/>
    <n v="2275.7618699999998"/>
    <s v="LTLED"/>
    <s v="Pendant"/>
    <n v="0"/>
    <d v="2018-10-26T00:00:00"/>
    <n v="3.5999999999999996"/>
    <x v="0"/>
    <d v="2018-10-27T00:00:00"/>
    <n v="1.5"/>
    <x v="2"/>
    <n v="25.92"/>
    <m/>
  </r>
  <r>
    <s v="73858-18"/>
    <d v="2018-10-30T00:00:00"/>
    <n v="73858"/>
    <s v="LTLED-SL 80/20-1000-80-30-SO-32-W-UNV-DP-1+NL(2)-CT15(36)"/>
    <n v="18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"/>
    <m/>
    <s v="LTLED-32"/>
    <s v=""/>
    <s v="Regular"/>
    <n v="7"/>
    <s v="Philip"/>
    <s v="NT11, 32' NL"/>
    <m/>
    <s v=""/>
    <n v="18"/>
    <s v="Regular"/>
    <s v=""/>
    <s v=""/>
    <b v="0"/>
    <m/>
    <m/>
    <b v="0"/>
    <b v="0"/>
    <n v="13776.48702"/>
    <s v="LTLED"/>
    <s v="Pendant"/>
    <n v="0"/>
    <d v="2018-10-26T00:00:00"/>
    <n v="21.599999999999998"/>
    <x v="0"/>
    <d v="2018-10-27T00:00:00"/>
    <n v="9"/>
    <x v="2"/>
    <n v="155.52000000000001"/>
    <m/>
  </r>
  <r>
    <s v="73858-19"/>
    <d v="2018-10-30T00:00:00"/>
    <n v="73858"/>
    <s v="LTLED-SL 80/20-1000-80-30-SO-34-W-UNV-DP-1-CT15(36)"/>
    <n v="1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34"/>
    <s v=""/>
    <s v="Regular"/>
    <n v="7"/>
    <s v="Philip"/>
    <s v="NT11, 34'"/>
    <m/>
    <s v=""/>
    <n v="3"/>
    <s v="Regular"/>
    <s v=""/>
    <s v=""/>
    <b v="0"/>
    <m/>
    <m/>
    <b v="0"/>
    <b v="0"/>
    <n v="2417.9969799999999"/>
    <s v="LTLED"/>
    <s v="Pendant"/>
    <n v="0"/>
    <d v="2018-10-26T00:00:00"/>
    <n v="3.5999999999999996"/>
    <x v="0"/>
    <d v="2018-10-27T00:00:00"/>
    <n v="1.5"/>
    <x v="2"/>
    <n v="25.92"/>
    <m/>
  </r>
  <r>
    <s v="73858-20"/>
    <d v="2018-10-30T00:00:00"/>
    <n v="73858"/>
    <s v="LTLED-SL 80/20-1000-80-30-SO-34-W-UNV-DP-1+NL(2)-CT15(36)"/>
    <n v="2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34"/>
    <s v=""/>
    <s v="Regular"/>
    <n v="7"/>
    <s v="Philip"/>
    <s v="NT11, 34' NL"/>
    <m/>
    <s v=""/>
    <n v="3"/>
    <s v="Regular"/>
    <s v=""/>
    <s v=""/>
    <b v="0"/>
    <m/>
    <m/>
    <b v="0"/>
    <b v="0"/>
    <n v="2438.3162900000002"/>
    <s v="LTLED"/>
    <s v="Pendant"/>
    <n v="0"/>
    <d v="2018-10-26T00:00:00"/>
    <n v="3.5999999999999996"/>
    <x v="0"/>
    <d v="2018-10-27T00:00:00"/>
    <n v="1.5"/>
    <x v="2"/>
    <n v="25.92"/>
    <m/>
  </r>
  <r>
    <s v="73858-21"/>
    <d v="2018-10-30T00:00:00"/>
    <n v="73858"/>
    <s v="LTLED-SL 80/20-1000-80-30-SO-36-W-UNV-DP-1-CT15(36)"/>
    <n v="2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LTLED-36"/>
    <s v=""/>
    <s v="Regular"/>
    <n v="7"/>
    <s v="Philip"/>
    <s v="NT11, 36'"/>
    <m/>
    <s v=""/>
    <n v="6"/>
    <s v="Regular"/>
    <s v=""/>
    <s v=""/>
    <b v="0"/>
    <m/>
    <m/>
    <b v="0"/>
    <b v="0"/>
    <n v="5120.4642000000003"/>
    <s v="LTLED"/>
    <s v="Pendant"/>
    <n v="0"/>
    <d v="2018-10-26T00:00:00"/>
    <n v="7.1999999999999993"/>
    <x v="0"/>
    <d v="2018-10-27T00:00:00"/>
    <n v="3"/>
    <x v="2"/>
    <n v="51.84"/>
    <m/>
  </r>
  <r>
    <s v="73858-22"/>
    <d v="2018-10-30T00:00:00"/>
    <n v="73858"/>
    <s v="LTLED-SL 80/20-1000-80-30-SO-44-W-UNV-DP-1+NL(1)-CT15(36)"/>
    <n v="2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44"/>
    <s v=""/>
    <s v="Regular"/>
    <n v="7"/>
    <s v="Philip"/>
    <s v="NT11, 44'"/>
    <m/>
    <s v=""/>
    <n v="4"/>
    <s v="Regular"/>
    <s v=""/>
    <s v=""/>
    <b v="0"/>
    <m/>
    <m/>
    <b v="0"/>
    <b v="0"/>
    <n v="3149.4918699999998"/>
    <s v="LTLED"/>
    <s v="Pendant"/>
    <n v="0"/>
    <d v="2018-10-26T00:00:00"/>
    <n v="4.8"/>
    <x v="0"/>
    <d v="2018-10-27T00:00:00"/>
    <n v="2"/>
    <x v="2"/>
    <n v="38.880000000000003"/>
    <m/>
  </r>
  <r>
    <s v="73858-23"/>
    <d v="2018-10-30T00:00:00"/>
    <n v="73858"/>
    <s v="BBRLED-750-80-30-FL-6-W-UNV-DP-1-TB9"/>
    <n v="23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"/>
    <m/>
    <s v="B4LED-6"/>
    <s v=""/>
    <s v="Regular"/>
    <n v="7"/>
    <s v="Philip"/>
    <s v="NT14, 6' GRID"/>
    <m/>
    <s v=""/>
    <n v="6"/>
    <s v="Regular"/>
    <s v=""/>
    <s v=""/>
    <b v="0"/>
    <m/>
    <m/>
    <b v="0"/>
    <b v="0"/>
    <n v="1865.3119799999999"/>
    <s v="BBRLED"/>
    <s v="recessed"/>
    <n v="0"/>
    <d v="2018-10-26T00:00:00"/>
    <n v="7.1999999999999993"/>
    <x v="0"/>
    <d v="2018-10-27T00:00:00"/>
    <n v="3"/>
    <x v="2"/>
    <n v="0"/>
    <m/>
  </r>
  <r>
    <s v="73858-24"/>
    <d v="2018-10-30T00:00:00"/>
    <n v="73858"/>
    <s v="BBRLED-750-80-30-FL-8-W-UNV-DP-1-TB9"/>
    <n v="2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8"/>
    <s v=""/>
    <s v="Regular"/>
    <n v="7"/>
    <s v="Philip"/>
    <s v="NT14, 8' 9/16T"/>
    <m/>
    <s v=""/>
    <n v="1"/>
    <s v="Regular"/>
    <s v=""/>
    <s v=""/>
    <b v="0"/>
    <m/>
    <m/>
    <b v="0"/>
    <b v="0"/>
    <n v="414.51377000000002"/>
    <s v="BBRLED"/>
    <s v="recessed"/>
    <n v="0"/>
    <d v="2018-10-26T00:00:00"/>
    <n v="1.2"/>
    <x v="0"/>
    <d v="2018-10-27T00:00:00"/>
    <n v="0.5"/>
    <x v="2"/>
    <n v="0"/>
    <m/>
  </r>
  <r>
    <s v="73858-25"/>
    <d v="2018-10-30T00:00:00"/>
    <n v="73858"/>
    <s v="BBRLED-750-80-30-FL-9'6&quot;-W-UNV-DP-1-DS"/>
    <n v="2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9'6&quot;"/>
    <s v=""/>
    <s v="Regular"/>
    <n v="7"/>
    <s v="Philip"/>
    <s v="NT14, 9'6 GWB"/>
    <m/>
    <s v=""/>
    <n v="1"/>
    <s v="Regular"/>
    <s v=""/>
    <s v=""/>
    <b v="0"/>
    <m/>
    <m/>
    <b v="0"/>
    <b v="0"/>
    <n v="518.14220999999998"/>
    <s v="BBRLED"/>
    <s v="recessed"/>
    <n v="0"/>
    <d v="2018-10-26T00:00:00"/>
    <n v="1.2"/>
    <x v="0"/>
    <d v="2018-10-27T00:00:00"/>
    <n v="0.5"/>
    <x v="2"/>
    <n v="0"/>
    <m/>
  </r>
  <r>
    <s v="73858-26"/>
    <d v="2018-10-30T00:00:00"/>
    <n v="73858"/>
    <s v="BBRLED-750-80-30-FL-10-W-UNV-DP-1-DS"/>
    <n v="2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10"/>
    <s v=""/>
    <s v="Regular"/>
    <n v="7"/>
    <s v="Philip"/>
    <s v="NT14, 10' GWB"/>
    <m/>
    <s v=""/>
    <n v="2"/>
    <s v="Regular"/>
    <s v=""/>
    <s v=""/>
    <b v="0"/>
    <m/>
    <m/>
    <b v="0"/>
    <b v="0"/>
    <n v="1036.28442"/>
    <s v="BBRLED"/>
    <s v="recessed"/>
    <n v="0"/>
    <d v="2018-10-26T00:00:00"/>
    <n v="2.4"/>
    <x v="0"/>
    <d v="2018-10-27T00:00:00"/>
    <n v="1"/>
    <x v="2"/>
    <n v="0"/>
    <m/>
  </r>
  <r>
    <s v="73858-27"/>
    <d v="2018-10-30T00:00:00"/>
    <n v="73858"/>
    <s v="BBRLED-750-80-30-FL-11-W-UNV-DP-1-DS"/>
    <n v="2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11"/>
    <s v=""/>
    <s v="Regular"/>
    <n v="7"/>
    <s v="Philip"/>
    <s v="NT14, 11' GWB"/>
    <m/>
    <s v=""/>
    <n v="1"/>
    <s v="Regular"/>
    <s v=""/>
    <s v=""/>
    <b v="0"/>
    <m/>
    <m/>
    <b v="0"/>
    <b v="0"/>
    <n v="569.95642999999995"/>
    <s v="BBRLED"/>
    <s v="recessed"/>
    <n v="0"/>
    <d v="2018-10-26T00:00:00"/>
    <n v="1.2"/>
    <x v="0"/>
    <d v="2018-10-27T00:00:00"/>
    <n v="0.5"/>
    <x v="2"/>
    <n v="0"/>
    <m/>
  </r>
  <r>
    <s v="73858-28"/>
    <d v="2018-10-30T00:00:00"/>
    <n v="73858"/>
    <s v="BBRLED-750-80-30-FL-12-W-UNV-DP-1-TB9"/>
    <n v="2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12"/>
    <s v=""/>
    <s v="Regular"/>
    <n v="7"/>
    <s v="Philip"/>
    <s v="NT14, 12'"/>
    <m/>
    <s v=""/>
    <n v="1"/>
    <s v="Regular"/>
    <s v=""/>
    <s v=""/>
    <b v="0"/>
    <m/>
    <m/>
    <b v="0"/>
    <b v="0"/>
    <n v="621.77065000000005"/>
    <s v="BBRLED"/>
    <s v="recessed"/>
    <n v="0"/>
    <d v="2018-10-26T00:00:00"/>
    <n v="1.2"/>
    <x v="0"/>
    <d v="2018-10-27T00:00:00"/>
    <n v="0.5"/>
    <x v="2"/>
    <n v="0"/>
    <m/>
  </r>
  <r>
    <s v="73858-29"/>
    <d v="2018-10-30T00:00:00"/>
    <n v="73858"/>
    <s v="BBRLED-750-80-30-FL-12'6&quot;-W-UNV-DP-1-DS"/>
    <n v="2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12'6&quot;"/>
    <s v=""/>
    <s v="Regular"/>
    <n v="7"/>
    <s v="Philip"/>
    <s v="NT14, 12'6 GWB"/>
    <m/>
    <s v=""/>
    <n v="1"/>
    <s v="Regular"/>
    <s v=""/>
    <s v=""/>
    <b v="0"/>
    <m/>
    <m/>
    <b v="0"/>
    <b v="0"/>
    <n v="673.58487000000002"/>
    <s v="BBRLED"/>
    <s v="recessed"/>
    <n v="0"/>
    <d v="2018-10-26T00:00:00"/>
    <n v="1.2"/>
    <x v="0"/>
    <d v="2018-10-27T00:00:00"/>
    <n v="0.5"/>
    <x v="2"/>
    <n v="0"/>
    <m/>
  </r>
  <r>
    <s v="73858-30"/>
    <d v="2018-10-30T00:00:00"/>
    <n v="73858"/>
    <s v="BBRLED-500-80-30-FL-4-W-UNV-DP-1-TB9"/>
    <n v="30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B4LED-4"/>
    <s v=""/>
    <s v="Regular"/>
    <n v="7"/>
    <s v="Philip"/>
    <s v="NT14A, 4'"/>
    <m/>
    <s v=""/>
    <n v="3"/>
    <s v="Regular"/>
    <s v=""/>
    <s v=""/>
    <b v="0"/>
    <m/>
    <m/>
    <b v="0"/>
    <b v="0"/>
    <n v="621.77063999999996"/>
    <s v="BBRLED"/>
    <s v="recessed"/>
    <n v="0"/>
    <d v="2018-10-26T00:00:00"/>
    <n v="3.5999999999999996"/>
    <x v="0"/>
    <d v="2018-10-27T00:00:00"/>
    <n v="1.5"/>
    <x v="2"/>
    <n v="0"/>
    <m/>
  </r>
  <r>
    <s v="73858-31"/>
    <d v="2018-10-30T00:00:00"/>
    <n v="73858"/>
    <s v="BBRLED-500-80-30-FL-6-W-UNV-DP-1-TB9"/>
    <n v="3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B4LED-6"/>
    <s v=""/>
    <s v="Regular"/>
    <n v="7"/>
    <s v="Philip"/>
    <s v="NT14A, 6' 9/16T"/>
    <m/>
    <s v=""/>
    <n v="3"/>
    <s v="Regular"/>
    <s v=""/>
    <s v=""/>
    <b v="0"/>
    <m/>
    <m/>
    <b v="0"/>
    <b v="0"/>
    <n v="932.65598999999997"/>
    <s v="BBRLED"/>
    <s v="recessed"/>
    <n v="0"/>
    <d v="2018-10-26T00:00:00"/>
    <n v="3.5999999999999996"/>
    <x v="0"/>
    <d v="2018-10-27T00:00:00"/>
    <n v="1.5"/>
    <x v="2"/>
    <n v="0"/>
    <m/>
  </r>
  <r>
    <s v="73858-32"/>
    <d v="2018-10-30T00:00:00"/>
    <n v="73858"/>
    <s v="BBRLED-500-80-30-FL-8-W-UNV-DP-1-TB9"/>
    <n v="3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8"/>
    <s v=""/>
    <s v="Regular"/>
    <n v="7"/>
    <s v="Philip"/>
    <s v="NT14A, 8' 9/16T"/>
    <m/>
    <s v=""/>
    <n v="2"/>
    <s v="Regular"/>
    <s v=""/>
    <s v=""/>
    <b v="0"/>
    <m/>
    <m/>
    <b v="0"/>
    <b v="0"/>
    <n v="829.02754000000004"/>
    <s v="BBRLED"/>
    <s v="recessed"/>
    <n v="0"/>
    <d v="2018-10-26T00:00:00"/>
    <n v="2.4"/>
    <x v="0"/>
    <d v="2018-10-27T00:00:00"/>
    <n v="1"/>
    <x v="2"/>
    <n v="0"/>
    <m/>
  </r>
  <r>
    <s v="73858-33"/>
    <d v="2018-10-30T00:00:00"/>
    <n v="73858"/>
    <s v="BBRLED-500-80-30-FL-10-W-UNV-DP-1-TG15"/>
    <n v="33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5T00:00:00"/>
    <s v=""/>
    <m/>
    <s v="B4LED-10"/>
    <s v=""/>
    <s v="Regular"/>
    <n v="7"/>
    <s v="Philip"/>
    <s v="NT14A, 10'"/>
    <m/>
    <s v=""/>
    <n v="7"/>
    <s v="Regular"/>
    <s v=""/>
    <s v=""/>
    <b v="0"/>
    <m/>
    <m/>
    <b v="0"/>
    <b v="0"/>
    <n v="3626.9954699999998"/>
    <s v="BBRLED"/>
    <s v="recessed"/>
    <n v="0"/>
    <d v="2018-10-26T00:00:00"/>
    <n v="8.4"/>
    <x v="0"/>
    <d v="2018-10-27T00:00:00"/>
    <n v="3.5"/>
    <x v="2"/>
    <n v="0"/>
    <m/>
  </r>
  <r>
    <s v="73858-34"/>
    <d v="2018-10-30T00:00:00"/>
    <n v="73858"/>
    <s v="BBRLED-500-80-30-FL-12-W-UNV-DP-1-TB9"/>
    <n v="34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25T00:00:00"/>
    <s v=""/>
    <m/>
    <s v="B4LED-12"/>
    <s v=""/>
    <s v="Regular"/>
    <n v="7"/>
    <s v="Philip"/>
    <s v="NT14A, 12' 9/16T"/>
    <m/>
    <s v=""/>
    <n v="10"/>
    <s v="Regular"/>
    <s v=""/>
    <s v=""/>
    <b v="0"/>
    <m/>
    <m/>
    <b v="0"/>
    <b v="0"/>
    <n v="6217.7065000000002"/>
    <s v="BBRLED"/>
    <s v="recessed"/>
    <n v="0"/>
    <d v="2018-10-26T00:00:00"/>
    <n v="12"/>
    <x v="0"/>
    <d v="2018-10-27T00:00:00"/>
    <n v="5"/>
    <x v="2"/>
    <n v="0"/>
    <m/>
  </r>
  <r>
    <s v="73858-35"/>
    <d v="2018-10-30T00:00:00"/>
    <n v="73858"/>
    <s v="BBRLED-500-80-30-FL-14-W-UNV-DP-1-TB9"/>
    <n v="35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"/>
    <m/>
    <s v="B4LED-14"/>
    <s v=""/>
    <s v="Regular"/>
    <n v="7"/>
    <s v="Philip"/>
    <s v="NT14A, 14'"/>
    <m/>
    <s v=""/>
    <n v="12"/>
    <s v="Regular"/>
    <s v=""/>
    <s v=""/>
    <b v="0"/>
    <m/>
    <m/>
    <b v="0"/>
    <b v="0"/>
    <n v="4352.3945400000002"/>
    <s v="BBRLED"/>
    <s v="recessed"/>
    <n v="0"/>
    <d v="2018-10-26T00:00:00"/>
    <n v="14.399999999999999"/>
    <x v="0"/>
    <d v="2018-10-27T00:00:00"/>
    <n v="6"/>
    <x v="0"/>
    <n v="77.760000000000005"/>
    <m/>
  </r>
  <r>
    <s v="73858-36"/>
    <d v="2018-10-30T00:00:00"/>
    <n v="73858"/>
    <s v="BBRLED-500-80-30-FL-18-W-UNV-DP-1-TG15"/>
    <n v="36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5T00:00:00"/>
    <s v=""/>
    <m/>
    <s v="B4LED-18"/>
    <s v=""/>
    <s v="Regular"/>
    <n v="7"/>
    <s v="Philip"/>
    <s v="NT14A, 18'"/>
    <m/>
    <s v=""/>
    <n v="8"/>
    <s v="Regular"/>
    <s v=""/>
    <s v=""/>
    <b v="0"/>
    <m/>
    <m/>
    <b v="0"/>
    <b v="0"/>
    <n v="3730.62392"/>
    <s v="BBRLED"/>
    <s v="recessed"/>
    <n v="0"/>
    <d v="2018-10-26T00:00:00"/>
    <n v="9.6"/>
    <x v="0"/>
    <d v="2018-10-27T00:00:00"/>
    <n v="4"/>
    <x v="0"/>
    <n v="51.84"/>
    <m/>
  </r>
  <r>
    <s v="73858-37"/>
    <d v="2018-10-30T00:00:00"/>
    <n v="73858"/>
    <s v="BBRLED-500-80-30-FL-20-W-UNV-DP-1-TG15"/>
    <n v="3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B4LED-20"/>
    <s v=""/>
    <s v="Regular"/>
    <n v="7"/>
    <s v="Philip"/>
    <s v="NT14A, 20'"/>
    <m/>
    <s v=""/>
    <n v="6"/>
    <s v="Regular"/>
    <s v=""/>
    <s v=""/>
    <b v="0"/>
    <m/>
    <m/>
    <b v="0"/>
    <b v="0"/>
    <n v="3108.8532599999999"/>
    <s v="BBRLED"/>
    <s v="recessed"/>
    <n v="0"/>
    <d v="2018-10-26T00:00:00"/>
    <n v="7.1999999999999993"/>
    <x v="0"/>
    <d v="2018-10-27T00:00:00"/>
    <n v="3"/>
    <x v="0"/>
    <n v="38.880000000000003"/>
    <m/>
  </r>
  <r>
    <s v="73858-38"/>
    <d v="2018-10-30T00:00:00"/>
    <n v="73858"/>
    <s v="BBRLED-500-80-30-FL-24-W-UNV-DP-1-TG15"/>
    <n v="3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B4LED-24"/>
    <s v=""/>
    <s v="Regular"/>
    <n v="7"/>
    <s v="Philip"/>
    <s v="NT14A, 24'"/>
    <m/>
    <s v=""/>
    <n v="2"/>
    <s v="Regular"/>
    <s v=""/>
    <s v=""/>
    <b v="0"/>
    <m/>
    <m/>
    <b v="0"/>
    <b v="0"/>
    <n v="1243.5413100000001"/>
    <s v="BBRLED"/>
    <s v="recessed"/>
    <n v="0"/>
    <d v="2018-10-26T00:00:00"/>
    <n v="2.4"/>
    <x v="0"/>
    <d v="2018-10-27T00:00:00"/>
    <n v="1"/>
    <x v="0"/>
    <n v="12.96"/>
    <m/>
  </r>
  <r>
    <s v="73858-39"/>
    <d v="2018-10-30T00:00:00"/>
    <n v="73858"/>
    <s v="BBRLED-500-80-30-FL-24-W-UNV-DP-1+NL(2)-TG15"/>
    <n v="39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24"/>
    <s v=""/>
    <s v="Regular"/>
    <n v="7"/>
    <s v="Philip"/>
    <s v="NT14A, 24'"/>
    <m/>
    <s v=""/>
    <n v="4"/>
    <s v="Regular"/>
    <s v=""/>
    <s v=""/>
    <b v="0"/>
    <m/>
    <m/>
    <b v="0"/>
    <b v="0"/>
    <n v="2588.6791199999998"/>
    <s v="BBRLED"/>
    <s v="recessed"/>
    <n v="0"/>
    <d v="2018-10-26T00:00:00"/>
    <n v="4.8"/>
    <x v="0"/>
    <d v="2018-10-27T00:00:00"/>
    <n v="2"/>
    <x v="0"/>
    <n v="25.92"/>
    <m/>
  </r>
  <r>
    <s v="73858-40"/>
    <d v="2018-10-30T00:00:00"/>
    <n v="73858"/>
    <s v="BBRLED-500-80-30-FL-24-W-UNV-DP-1+NL(1)-TG15"/>
    <n v="4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24"/>
    <s v=""/>
    <s v="Regular"/>
    <n v="7"/>
    <s v="Philip"/>
    <s v="NT14A, 24' NL"/>
    <m/>
    <s v=""/>
    <n v="4"/>
    <s v="Regular"/>
    <s v=""/>
    <s v=""/>
    <b v="0"/>
    <m/>
    <m/>
    <b v="0"/>
    <b v="0"/>
    <n v="2527.7212199999999"/>
    <s v="BBRLED"/>
    <s v="recessed"/>
    <n v="0"/>
    <d v="2018-10-26T00:00:00"/>
    <n v="4.8"/>
    <x v="0"/>
    <d v="2018-10-27T00:00:00"/>
    <n v="2"/>
    <x v="0"/>
    <n v="25.92"/>
    <m/>
  </r>
  <r>
    <s v="73858-43"/>
    <d v="2018-10-30T00:00:00"/>
    <n v="73858"/>
    <s v="MBSLED-800-90-30-S-10'-W-UNV-DP-1-SB15"/>
    <n v="43"/>
    <n v="1"/>
    <s v="Scheduled/Released"/>
    <n v="15"/>
    <b v="0"/>
    <b v="0"/>
    <s v=""/>
    <b v="0"/>
    <b v="0"/>
    <b v="0"/>
    <s v=""/>
    <s v=""/>
    <s v=""/>
    <s v=""/>
    <s v=""/>
    <s v=""/>
    <s v=""/>
    <s v=""/>
    <d v="2018-10-25T00:00:00"/>
    <s v=""/>
    <m/>
    <s v="MINLED-10'"/>
    <s v=""/>
    <s v="Regular"/>
    <n v="7"/>
    <s v="Philip"/>
    <s v="NT21, 10'"/>
    <m/>
    <s v=""/>
    <n v="15"/>
    <s v="Regular"/>
    <s v=""/>
    <s v=""/>
    <b v="0"/>
    <m/>
    <m/>
    <b v="0"/>
    <b v="0"/>
    <n v="11429.607599999999"/>
    <s v="MBSLED"/>
    <s v="surface"/>
    <n v="0"/>
    <d v="2018-10-26T00:00:00"/>
    <n v="18"/>
    <x v="0"/>
    <d v="2018-10-27T00:00:00"/>
    <n v="7.5"/>
    <x v="0"/>
    <n v="0"/>
    <m/>
  </r>
  <r>
    <s v="73858-46"/>
    <d v="2018-10-30T00:00:00"/>
    <n v="73858"/>
    <s v="LTLED-SL 80/20-1000-80-30-SO-4-W-UNV-DP-1-CT9(72)"/>
    <n v="46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25T00:00:00"/>
    <s v=""/>
    <m/>
    <s v="LTLED-4"/>
    <s v=""/>
    <s v="Regular"/>
    <n v="7"/>
    <s v="Philip"/>
    <s v="NT26, 4'"/>
    <m/>
    <s v=""/>
    <n v="11"/>
    <s v="Regular"/>
    <s v=""/>
    <s v=""/>
    <b v="0"/>
    <m/>
    <m/>
    <b v="0"/>
    <b v="0"/>
    <n v="3129.1725299999998"/>
    <s v="LTLED"/>
    <s v="Pendant"/>
    <n v="0"/>
    <d v="2018-10-26T00:00:00"/>
    <n v="13.2"/>
    <x v="0"/>
    <d v="2018-10-27T00:00:00"/>
    <n v="5.5"/>
    <x v="0"/>
    <n v="0"/>
    <m/>
  </r>
  <r>
    <s v="73858-47"/>
    <d v="2018-10-30T00:00:00"/>
    <n v="73858"/>
    <s v="BBRLED-750-80-30-FL-6-W-UNV-DP-1-DS"/>
    <n v="4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6"/>
    <s v=""/>
    <s v="Regular"/>
    <n v="7"/>
    <s v="Philip"/>
    <s v="NT14 6' GWB"/>
    <m/>
    <s v=""/>
    <n v="2"/>
    <s v="Regular"/>
    <s v=""/>
    <s v=""/>
    <b v="0"/>
    <m/>
    <m/>
    <b v="0"/>
    <b v="0"/>
    <n v="621.77066000000002"/>
    <s v="BBRLED"/>
    <s v="recessed"/>
    <n v="0"/>
    <d v="2018-10-26T00:00:00"/>
    <n v="2.4"/>
    <x v="0"/>
    <d v="2018-10-27T00:00:00"/>
    <n v="1"/>
    <x v="0"/>
    <n v="0"/>
    <m/>
  </r>
  <r>
    <s v="73858-48"/>
    <d v="2018-10-30T00:00:00"/>
    <n v="73858"/>
    <s v="BBRLED-750-80-30-FL-8-W-UNV-DP-1-TG15"/>
    <n v="48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8"/>
    <s v=""/>
    <s v="Regular"/>
    <n v="7"/>
    <s v="Philip"/>
    <s v="NT14, 8' 15/16T"/>
    <m/>
    <s v=""/>
    <n v="2"/>
    <s v="Regular"/>
    <s v=""/>
    <s v=""/>
    <b v="0"/>
    <m/>
    <m/>
    <b v="0"/>
    <b v="0"/>
    <n v="829.02754000000004"/>
    <s v="BBRLED"/>
    <s v="recessed"/>
    <n v="0"/>
    <d v="2018-10-26T00:00:00"/>
    <n v="2.4"/>
    <x v="0"/>
    <d v="2018-10-27T00:00:00"/>
    <n v="1"/>
    <x v="0"/>
    <n v="0"/>
    <m/>
  </r>
  <r>
    <s v="73858-49"/>
    <d v="2018-10-30T00:00:00"/>
    <n v="73858"/>
    <s v="BBRLED-500-80-30-FL-6-W-UNV-DP-1-TG15"/>
    <n v="49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5T00:00:00"/>
    <s v=""/>
    <m/>
    <s v="B4LED-6"/>
    <s v=""/>
    <s v="Regular"/>
    <n v="7"/>
    <s v="Philip"/>
    <s v="NT14A, 6' 15/16T"/>
    <m/>
    <s v=""/>
    <n v="4"/>
    <s v="Regular"/>
    <s v=""/>
    <s v=""/>
    <b v="0"/>
    <m/>
    <m/>
    <b v="0"/>
    <b v="0"/>
    <n v="1243.54132"/>
    <s v="BBRLED"/>
    <s v="recessed"/>
    <n v="0"/>
    <d v="2018-10-26T00:00:00"/>
    <n v="4.8"/>
    <x v="0"/>
    <d v="2018-10-27T00:00:00"/>
    <n v="2"/>
    <x v="0"/>
    <n v="0"/>
    <m/>
  </r>
  <r>
    <s v="73858-50"/>
    <d v="2018-10-30T00:00:00"/>
    <n v="73858"/>
    <s v="BBRLED-500-80-30-FL-8-W-UNV-DP-1-TG15"/>
    <n v="5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8"/>
    <s v=""/>
    <s v="Regular"/>
    <n v="7"/>
    <s v="Philip"/>
    <s v="NT14A, 8' 15/16T"/>
    <m/>
    <s v=""/>
    <n v="2"/>
    <s v="Regular"/>
    <s v=""/>
    <s v=""/>
    <b v="0"/>
    <m/>
    <m/>
    <b v="0"/>
    <b v="0"/>
    <n v="829.02754000000004"/>
    <s v="BBRLED"/>
    <s v="recessed"/>
    <n v="0"/>
    <d v="2018-10-26T00:00:00"/>
    <n v="2.4"/>
    <x v="0"/>
    <d v="2018-10-27T00:00:00"/>
    <n v="1"/>
    <x v="0"/>
    <n v="0"/>
    <m/>
  </r>
  <r>
    <s v="73858-51"/>
    <d v="2018-10-30T00:00:00"/>
    <n v="73858"/>
    <s v="BBRLED-500-80-30-FL-12-W-UNV-DP-1-TG15"/>
    <n v="5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B4LED-12"/>
    <s v=""/>
    <s v="Regular"/>
    <n v="7"/>
    <s v="Philip"/>
    <s v="NT14A, 12' 15/16T"/>
    <m/>
    <s v=""/>
    <n v="2"/>
    <s v="Regular"/>
    <s v=""/>
    <s v=""/>
    <b v="0"/>
    <m/>
    <m/>
    <b v="0"/>
    <b v="0"/>
    <n v="1243.5413000000001"/>
    <s v="BBRLED"/>
    <s v="recessed"/>
    <n v="0"/>
    <d v="2018-10-26T00:00:00"/>
    <n v="2.4"/>
    <x v="0"/>
    <d v="2018-10-27T00:00:00"/>
    <n v="1"/>
    <x v="0"/>
    <n v="0"/>
    <m/>
  </r>
  <r>
    <s v="73858-56"/>
    <d v="2018-10-30T00:00:00"/>
    <n v="73858"/>
    <s v="LTLED-SL 80/20-1000-80-30-SO-22-W-UNV-DP-1+NL(1)-CT15(36)"/>
    <n v="5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LTLED-22"/>
    <s v=""/>
    <s v="Regular"/>
    <n v="7"/>
    <s v="Philip"/>
    <s v="NT11, 22' NLB"/>
    <m/>
    <s v=""/>
    <n v="2"/>
    <s v="Regular"/>
    <s v=""/>
    <s v=""/>
    <b v="0"/>
    <m/>
    <m/>
    <b v="0"/>
    <b v="0"/>
    <n v="1584.9055900000001"/>
    <s v="LTLED"/>
    <s v="Pendant"/>
    <n v="0"/>
    <d v="2018-10-26T00:00:00"/>
    <n v="2.4"/>
    <x v="0"/>
    <d v="2018-10-27T00:00:00"/>
    <n v="1"/>
    <x v="0"/>
    <n v="12.96"/>
    <m/>
  </r>
  <r>
    <s v="73947-1"/>
    <d v="2018-10-30T00:00:00"/>
    <n v="73947"/>
    <s v="BMRLED-500-80-35-ASO-2-W-120-DP-1-TG9"/>
    <n v="1"/>
    <n v="1"/>
    <s v="Scheduled/Released"/>
    <n v="23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2"/>
    <s v=""/>
    <s v="Regular"/>
    <n v="15"/>
    <s v="Sacha"/>
    <s v="L105"/>
    <m/>
    <s v=""/>
    <n v="23"/>
    <s v="Priority"/>
    <s v=""/>
    <s v=""/>
    <b v="0"/>
    <m/>
    <m/>
    <b v="0"/>
    <b v="0"/>
    <n v="7360"/>
    <s v="BMRLED"/>
    <s v="recessed"/>
    <n v="0"/>
    <d v="2018-10-26T00:00:00"/>
    <n v="27.599999999999998"/>
    <x v="0"/>
    <d v="2018-10-27T00:00:00"/>
    <n v="11.5"/>
    <x v="0"/>
    <n v="0"/>
    <m/>
  </r>
  <r>
    <s v="74116-1"/>
    <d v="2018-10-30T00:00:00"/>
    <n v="74116"/>
    <s v="WBDIWLED-500-500-80-40-SO-SO-4'-C(RAL#8014)-120-DP-1+E(1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WDILED-4'"/>
    <s v=""/>
    <s v="Regular"/>
    <n v="4"/>
    <s v="Joshua"/>
    <s v="L4"/>
    <m/>
    <s v=""/>
    <n v="2"/>
    <s v="Priority"/>
    <s v=""/>
    <s v=""/>
    <b v="0"/>
    <m/>
    <m/>
    <b v="0"/>
    <b v="0"/>
    <n v="1548"/>
    <s v="WBDIWLED"/>
    <s v="Pendant"/>
    <n v="0"/>
    <d v="2018-10-26T00:00:00"/>
    <n v="2.4"/>
    <x v="0"/>
    <d v="2018-10-27T00:00:00"/>
    <n v="1"/>
    <x v="0"/>
    <n v="0"/>
    <m/>
  </r>
  <r>
    <s v="74116-2"/>
    <d v="2018-10-30T00:00:00"/>
    <n v="74116"/>
    <s v="WBDIWLED-500-500-80-40-SO-SO-8-W-120-DP-1"/>
    <n v="2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WDILED-8"/>
    <s v=""/>
    <s v="Regular"/>
    <n v="4"/>
    <s v="Joshua"/>
    <s v="L8"/>
    <m/>
    <s v=""/>
    <n v="7"/>
    <s v="Priority"/>
    <s v=""/>
    <s v=""/>
    <b v="0"/>
    <m/>
    <m/>
    <b v="0"/>
    <b v="0"/>
    <n v="7280"/>
    <s v="WBDIWLED"/>
    <s v="Pendant"/>
    <n v="0"/>
    <d v="2018-10-26T00:00:00"/>
    <n v="8.4"/>
    <x v="0"/>
    <d v="2018-10-27T00:00:00"/>
    <n v="3.5"/>
    <x v="0"/>
    <n v="0"/>
    <m/>
  </r>
  <r>
    <s v="74186-1"/>
    <d v="2018-10-30T00:00:00"/>
    <n v="74186"/>
    <s v="WBSLED-500-80-40-S-3 -W-UNV-DP-1-SC"/>
    <n v="1"/>
    <n v="1"/>
    <s v="Machine Shop Started"/>
    <n v="4"/>
    <b v="1"/>
    <b v="0"/>
    <s v=""/>
    <b v="0"/>
    <b v="0"/>
    <b v="0"/>
    <s v=""/>
    <s v=""/>
    <s v=""/>
    <s v=""/>
    <s v=""/>
    <s v=""/>
    <s v=""/>
    <s v=""/>
    <d v="2018-10-25T00:00:00"/>
    <s v="Picked - Complete"/>
    <m/>
    <s v="WB4LED-3"/>
    <s v=""/>
    <s v="Regular"/>
    <n v="4"/>
    <s v="George"/>
    <s v="ZN32-3'"/>
    <m/>
    <s v=""/>
    <n v="4"/>
    <s v="Regular"/>
    <s v=""/>
    <s v=""/>
    <b v="0"/>
    <m/>
    <m/>
    <b v="0"/>
    <b v="0"/>
    <n v="1400"/>
    <s v="WBSLED"/>
    <s v="surface"/>
    <n v="0"/>
    <d v="2018-10-26T00:00:00"/>
    <n v="4.8"/>
    <x v="0"/>
    <d v="2018-10-27T00:00:00"/>
    <n v="2"/>
    <x v="0"/>
    <n v="0"/>
    <m/>
  </r>
  <r>
    <s v="74186-2"/>
    <d v="2018-10-30T00:00:00"/>
    <n v="74186"/>
    <s v="WBSLED-500-80-40-S-4 -W-UNV-DP-1-SC"/>
    <n v="2"/>
    <n v="1"/>
    <s v="Machine Shop Started"/>
    <n v="30"/>
    <b v="1"/>
    <b v="0"/>
    <s v=""/>
    <b v="0"/>
    <b v="0"/>
    <b v="0"/>
    <s v=""/>
    <s v=""/>
    <s v=""/>
    <s v=""/>
    <s v=""/>
    <s v=""/>
    <s v=""/>
    <s v=""/>
    <d v="2018-10-25T00:00:00"/>
    <s v="Picked - Complete"/>
    <m/>
    <s v="WB4LED-4"/>
    <s v=""/>
    <s v="Regular"/>
    <n v="4"/>
    <s v="George"/>
    <s v="ZN42-4'"/>
    <m/>
    <s v=""/>
    <n v="30"/>
    <s v="Regular"/>
    <s v=""/>
    <s v=""/>
    <b v="0"/>
    <m/>
    <m/>
    <b v="0"/>
    <b v="0"/>
    <n v="12000"/>
    <s v="WBSLED"/>
    <s v="surface"/>
    <n v="0"/>
    <d v="2018-10-26T00:00:00"/>
    <n v="36"/>
    <x v="0"/>
    <d v="2018-10-27T00:00:00"/>
    <n v="15"/>
    <x v="0"/>
    <n v="0"/>
    <m/>
  </r>
  <r>
    <s v="74186-3"/>
    <d v="2018-10-30T00:00:00"/>
    <n v="74186"/>
    <s v="WBSLED-500-80-40-S-4 -W-UNV-DP-1-SC"/>
    <n v="3"/>
    <n v="1"/>
    <s v="Machine Shop Started"/>
    <n v="6"/>
    <b v="1"/>
    <b v="0"/>
    <s v=""/>
    <b v="0"/>
    <b v="0"/>
    <b v="0"/>
    <s v=""/>
    <s v=""/>
    <s v=""/>
    <s v=""/>
    <s v=""/>
    <s v=""/>
    <s v=""/>
    <s v=""/>
    <d v="2018-10-25T00:00:00"/>
    <s v="Picked - Complete"/>
    <m/>
    <s v="WB4LED-4"/>
    <s v=""/>
    <s v="Regular"/>
    <n v="4"/>
    <s v="George"/>
    <s v="ZN42E-4'"/>
    <m/>
    <s v=""/>
    <n v="6"/>
    <s v="Regular"/>
    <s v=""/>
    <s v=""/>
    <b v="0"/>
    <m/>
    <m/>
    <b v="0"/>
    <b v="0"/>
    <n v="2400"/>
    <s v="WBSLED"/>
    <s v="surface"/>
    <n v="0"/>
    <d v="2018-10-26T00:00:00"/>
    <n v="7.1999999999999993"/>
    <x v="0"/>
    <d v="2018-10-27T00:00:00"/>
    <n v="3"/>
    <x v="0"/>
    <n v="0"/>
    <m/>
  </r>
  <r>
    <s v="74195-1"/>
    <d v="2018-10-30T00:00:00"/>
    <n v="74195"/>
    <s v="STFC-I(25-500)-DSO(30-400)-80-35-AY(3)+AH(4)-W-UNV-MD-1-CA(60)-R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TENCL-STFC"/>
    <s v=""/>
    <s v="Regular"/>
    <n v="7"/>
    <s v="Jatin"/>
    <s v="A"/>
    <m/>
    <s v=""/>
    <n v="11"/>
    <s v="Regular"/>
    <s v=""/>
    <s v=""/>
    <b v="0"/>
    <m/>
    <m/>
    <b v="0"/>
    <b v="0"/>
    <n v="4425"/>
    <s v="STFC"/>
    <s v="Pendant"/>
    <s v="Pattern"/>
    <d v="2018-10-20T00:00:00"/>
    <n v="44"/>
    <x v="2"/>
    <d v="2018-10-28T00:00:00"/>
    <n v="53.02"/>
    <x v="0"/>
    <n v="129.60000000000002"/>
    <m/>
  </r>
  <r>
    <s v="74195-3"/>
    <d v="2018-10-30T00:00:00"/>
    <n v="74195"/>
    <s v="STCO-I(20-500)-DSO(20-400)-80-35-W-UNV-MD-1-CA(60)-RC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TENCL-STCO"/>
    <s v=""/>
    <s v="Regular"/>
    <n v="7"/>
    <s v="Jatin"/>
    <s v="C"/>
    <m/>
    <s v=""/>
    <n v="8"/>
    <s v="Regular"/>
    <s v=""/>
    <s v=""/>
    <b v="0"/>
    <m/>
    <m/>
    <b v="0"/>
    <b v="0"/>
    <n v="3325"/>
    <s v="STCO"/>
    <s v="Pendant"/>
    <s v="Pattern"/>
    <d v="2018-10-20T00:00:00"/>
    <n v="32"/>
    <x v="2"/>
    <d v="2018-10-28T00:00:00"/>
    <n v="38.56"/>
    <x v="0"/>
    <n v="90.72"/>
    <m/>
  </r>
  <r>
    <s v="74356-2"/>
    <d v="2018-10-30T00:00:00"/>
    <n v="74356"/>
    <s v="ZESQDI-SL 25/75-1050-80-35-SO-NO-8-BLK-UNV-MD-1-CT15(60)"/>
    <n v="2"/>
    <n v="1"/>
    <s v="Scheduled/Released"/>
    <n v="2"/>
    <b v="0"/>
    <b v="0"/>
    <s v=""/>
    <b v="0"/>
    <b v="1"/>
    <b v="0"/>
    <s v=""/>
    <s v=""/>
    <s v=""/>
    <s v=""/>
    <s v=""/>
    <s v=""/>
    <s v=""/>
    <s v=""/>
    <d v="2018-10-25T00:00:00"/>
    <s v="Picked - Complete"/>
    <m/>
    <s v="ZENSQ-8"/>
    <s v=""/>
    <s v="Regular"/>
    <n v="4"/>
    <s v="Zahra"/>
    <s v="L"/>
    <m/>
    <s v=""/>
    <n v="2"/>
    <s v="High Priority"/>
    <s v=""/>
    <s v=""/>
    <b v="0"/>
    <m/>
    <m/>
    <b v="0"/>
    <b v="0"/>
    <n v="1520"/>
    <s v="ZESQDI"/>
    <s v="recessed"/>
    <n v="0"/>
    <d v="2018-10-26T00:00:00"/>
    <n v="2.4"/>
    <x v="0"/>
    <d v="2018-10-27T00:00:00"/>
    <n v="1"/>
    <x v="0"/>
    <n v="0"/>
    <m/>
  </r>
  <r>
    <s v="74575-12"/>
    <d v="2018-10-30T00:00:00"/>
    <n v="74575"/>
    <s v="DIALED-14-2400-80-35-VL-W-UNV-DP-1-TG9"/>
    <n v="12"/>
    <n v="1"/>
    <s v="Machine Shop Started"/>
    <n v="7"/>
    <b v="1"/>
    <b v="0"/>
    <s v=""/>
    <b v="0"/>
    <b v="0"/>
    <b v="0"/>
    <s v=""/>
    <s v=""/>
    <s v=""/>
    <s v=""/>
    <s v=""/>
    <s v=""/>
    <s v=""/>
    <s v=""/>
    <d v="2018-10-25T00:00:00"/>
    <s v=""/>
    <m/>
    <s v="DIALED-14"/>
    <s v=""/>
    <s v="Regular"/>
    <n v="10"/>
    <s v="Joshua"/>
    <s v="L9"/>
    <m/>
    <s v=""/>
    <n v="7"/>
    <s v="Regular"/>
    <s v=""/>
    <s v=""/>
    <b v="0"/>
    <m/>
    <m/>
    <b v="0"/>
    <b v="0"/>
    <n v="1715"/>
    <s v="DIALED"/>
    <s v="Grid LED"/>
    <n v="0"/>
    <d v="2018-10-26T00:00:00"/>
    <n v="8.4"/>
    <x v="0"/>
    <d v="2018-10-27T00:00:00"/>
    <n v="3.5"/>
    <x v="0"/>
    <n v="0"/>
    <m/>
  </r>
  <r>
    <s v="74356-3"/>
    <d v="2018-10-30T00:00:00"/>
    <n v="74356"/>
    <s v="B6PRLED-1000-80-35-RG3-19-W-UNV-DP-1-TB15-TS(2)"/>
    <n v="3"/>
    <n v="1"/>
    <s v="Scheduled/Released"/>
    <n v="1"/>
    <b v="0"/>
    <b v="0"/>
    <s v=""/>
    <b v="0"/>
    <b v="1"/>
    <b v="0"/>
    <s v=""/>
    <s v=""/>
    <s v=""/>
    <s v=""/>
    <s v=""/>
    <s v=""/>
    <s v=""/>
    <s v=""/>
    <d v="2018-10-25T00:00:00"/>
    <s v=""/>
    <m/>
    <s v="B6PLED-19"/>
    <s v=""/>
    <s v="Regular"/>
    <n v="12"/>
    <s v="Zahra"/>
    <s v="C"/>
    <m/>
    <s v=""/>
    <n v="2"/>
    <s v="High Priority"/>
    <s v=""/>
    <s v=""/>
    <b v="0"/>
    <m/>
    <m/>
    <b v="0"/>
    <b v="0"/>
    <n v="1965"/>
    <s v="B6PRLED"/>
    <s v="recessed"/>
    <n v="0"/>
    <d v="2018-10-26T00:00:00"/>
    <n v="2.4"/>
    <x v="0"/>
    <d v="2018-10-27T00:00:00"/>
    <n v="1"/>
    <x v="0"/>
    <n v="12.96"/>
    <m/>
  </r>
  <r>
    <s v="74356-1"/>
    <d v="2018-10-30T00:00:00"/>
    <n v="74356"/>
    <s v="STFC-I(20-700)-DML(52-600)-B(20)-80-35-AX(4)+AT(9)-BLK-UNV-MD-2-CT15(60)-SC"/>
    <n v="1"/>
    <n v="1"/>
    <s v="Scheduled/Released"/>
    <n v="1"/>
    <b v="0"/>
    <b v="0"/>
    <s v=""/>
    <b v="0"/>
    <b v="1"/>
    <b v="0"/>
    <s v=""/>
    <s v=""/>
    <s v=""/>
    <s v=""/>
    <s v=""/>
    <s v=""/>
    <s v=""/>
    <s v=""/>
    <d v="2018-10-25T00:00:00"/>
    <s v="Picked - Complete"/>
    <m/>
    <s v="STENCL-STFC"/>
    <s v=""/>
    <s v="Regular"/>
    <n v="7"/>
    <s v="Zahra"/>
    <s v="L2"/>
    <m/>
    <s v=""/>
    <n v="31"/>
    <s v="High Priority"/>
    <s v=""/>
    <s v=""/>
    <b v="0"/>
    <m/>
    <m/>
    <b v="0"/>
    <b v="0"/>
    <n v="7720"/>
    <s v="STFC"/>
    <s v="Pendant"/>
    <s v="Pattern"/>
    <d v="2018-10-20T00:00:00"/>
    <n v="124"/>
    <x v="2"/>
    <d v="2018-10-28T00:00:00"/>
    <n v="149.42000000000002"/>
    <x v="0"/>
    <n v="388.8"/>
    <m/>
  </r>
  <r>
    <s v="74425-1"/>
    <d v="2018-10-30T00:00:00"/>
    <n v="74425"/>
    <s v="CLKLED-400-80-30-SO-6-W-UNV-DP-1-AC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CLICK-6"/>
    <s v=""/>
    <s v="Regular"/>
    <n v="1"/>
    <s v="Gagandeep"/>
    <s v="LF1-6'"/>
    <m/>
    <s v=""/>
    <n v="2"/>
    <s v="High Priority"/>
    <s v=""/>
    <s v=""/>
    <b v="0"/>
    <m/>
    <m/>
    <b v="0"/>
    <b v="0"/>
    <n v="1500"/>
    <s v="CLKLED"/>
    <s v="recessed"/>
    <n v="0"/>
    <d v="2018-10-26T00:00:00"/>
    <n v="2.4"/>
    <x v="0"/>
    <d v="2018-10-27T00:00:00"/>
    <n v="1"/>
    <x v="0"/>
    <n v="0"/>
    <m/>
  </r>
  <r>
    <s v="74425-2"/>
    <d v="2018-10-30T00:00:00"/>
    <n v="74425"/>
    <s v="CLKLED-400-80-30-SO-58-W-UNV-DP-1-AC-C(24'X34' LSHAPE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CLICK-58"/>
    <s v=""/>
    <s v="Regular"/>
    <n v="1"/>
    <s v="Gagandeep"/>
    <s v="LF1-24'X34'-L SHAPE"/>
    <m/>
    <s v=""/>
    <n v="8"/>
    <s v="High Priority"/>
    <s v=""/>
    <s v=""/>
    <b v="0"/>
    <m/>
    <m/>
    <b v="0"/>
    <b v="0"/>
    <n v="7250"/>
    <s v="CLKLED"/>
    <s v="recessed"/>
    <n v="0"/>
    <d v="2018-10-26T00:00:00"/>
    <n v="9.6"/>
    <x v="0"/>
    <d v="2018-10-27T00:00:00"/>
    <n v="4"/>
    <x v="0"/>
    <n v="90.72"/>
    <m/>
  </r>
  <r>
    <s v="74425-3"/>
    <d v="2018-10-30T00:00:00"/>
    <n v="74425"/>
    <s v="CLKLED-400-80-30-SO-6-W-UNV-DP-1-AC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CLICK-6"/>
    <s v=""/>
    <s v="Regular"/>
    <n v="1"/>
    <s v="Gagandeep"/>
    <s v="LF1-6'EM"/>
    <m/>
    <s v=""/>
    <n v="1"/>
    <s v="High Priority"/>
    <s v=""/>
    <s v=""/>
    <b v="0"/>
    <m/>
    <m/>
    <b v="0"/>
    <b v="0"/>
    <n v="750"/>
    <s v="CLKLED"/>
    <s v="recessed"/>
    <n v="0"/>
    <d v="2018-10-26T00:00:00"/>
    <n v="1.2"/>
    <x v="0"/>
    <d v="2018-10-27T00:00:00"/>
    <n v="0.5"/>
    <x v="0"/>
    <n v="0"/>
    <m/>
  </r>
  <r>
    <s v="74575-1"/>
    <d v="2018-10-30T00:00:00"/>
    <n v="74575"/>
    <s v="TB2DILED-650-400-80-35-SL-SO-4-W-UNV-DP-1-CTS(36)"/>
    <n v="1"/>
    <n v="1"/>
    <s v="Machine Shop Started"/>
    <n v="14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4"/>
    <s v=""/>
    <s v="Regular"/>
    <n v="4"/>
    <s v="Joshua"/>
    <s v="L1A-4'"/>
    <m/>
    <s v=""/>
    <n v="14"/>
    <s v="Regular"/>
    <s v=""/>
    <s v=""/>
    <b v="0"/>
    <m/>
    <m/>
    <b v="0"/>
    <b v="0"/>
    <n v="6758.78"/>
    <s v="TB2DILED"/>
    <s v="Pendant"/>
    <n v="0"/>
    <d v="2018-10-26T00:00:00"/>
    <n v="16.8"/>
    <x v="0"/>
    <d v="2018-10-27T00:00:00"/>
    <n v="7"/>
    <x v="0"/>
    <n v="0"/>
    <m/>
  </r>
  <r>
    <s v="74575-2"/>
    <d v="2018-10-30T00:00:00"/>
    <n v="74575"/>
    <s v="TB2DILED-650-400-80-35-SL-SO-6-W-UNV-DP-1-CTS(36)"/>
    <n v="2"/>
    <n v="1"/>
    <s v="Machine Shop Started"/>
    <n v="6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6"/>
    <s v=""/>
    <s v="Regular"/>
    <n v="4"/>
    <s v="Joshua"/>
    <s v="L1B-6'"/>
    <m/>
    <s v=""/>
    <n v="6"/>
    <s v="Regular"/>
    <s v=""/>
    <s v=""/>
    <b v="0"/>
    <m/>
    <m/>
    <b v="0"/>
    <b v="0"/>
    <n v="4392"/>
    <s v="TB2DILED"/>
    <s v="Pendant"/>
    <n v="0"/>
    <d v="2018-10-26T00:00:00"/>
    <n v="7.1999999999999993"/>
    <x v="0"/>
    <d v="2018-10-27T00:00:00"/>
    <n v="3"/>
    <x v="0"/>
    <n v="0"/>
    <m/>
  </r>
  <r>
    <s v="74575-3"/>
    <d v="2018-10-30T00:00:00"/>
    <n v="74575"/>
    <s v="TB2DILED-650-400-80-35-SL-SO-8-W-UNV-DP-2-CTS(36)"/>
    <n v="3"/>
    <n v="1"/>
    <s v="Machine Shop Started"/>
    <n v="3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8"/>
    <s v=""/>
    <s v="Regular"/>
    <n v="4"/>
    <s v="Joshua"/>
    <s v="L1C-8'"/>
    <m/>
    <s v=""/>
    <n v="3"/>
    <s v="Regular"/>
    <s v=""/>
    <s v=""/>
    <b v="0"/>
    <m/>
    <m/>
    <b v="0"/>
    <b v="0"/>
    <n v="2925"/>
    <s v="TB2DILED"/>
    <s v="Pendant"/>
    <n v="0"/>
    <d v="2018-10-26T00:00:00"/>
    <n v="3.5999999999999996"/>
    <x v="0"/>
    <d v="2018-10-27T00:00:00"/>
    <n v="1.5"/>
    <x v="0"/>
    <n v="0"/>
    <m/>
  </r>
  <r>
    <s v="74575-4"/>
    <d v="2018-10-30T00:00:00"/>
    <n v="74575"/>
    <s v="TB2DILED-650-400-80-35-SL-SO-10-W-UNV-DP-2-CTS(36)"/>
    <n v="4"/>
    <n v="1"/>
    <s v="Machine Shop Started"/>
    <n v="4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10"/>
    <s v=""/>
    <s v="Regular"/>
    <n v="4"/>
    <s v="Joshua"/>
    <s v="L1D-10'"/>
    <m/>
    <s v=""/>
    <n v="4"/>
    <s v="Regular"/>
    <s v=""/>
    <s v=""/>
    <b v="0"/>
    <m/>
    <m/>
    <b v="0"/>
    <b v="0"/>
    <n v="5331.8154000000004"/>
    <s v="TB2DILED"/>
    <s v="Pendant"/>
    <n v="0"/>
    <d v="2018-10-26T00:00:00"/>
    <n v="4.8"/>
    <x v="0"/>
    <d v="2018-10-27T00:00:00"/>
    <n v="2"/>
    <x v="0"/>
    <n v="0"/>
    <m/>
  </r>
  <r>
    <s v="74575-5"/>
    <d v="2018-10-30T00:00:00"/>
    <n v="74575"/>
    <s v="TB2DILED-650-400-80-35-SL-SO-12-W-UNV-DP-2-CTS(36)"/>
    <n v="5"/>
    <n v="1"/>
    <s v="Machine Shop Started"/>
    <n v="6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12"/>
    <s v=""/>
    <s v="Regular"/>
    <n v="4"/>
    <s v="Joshua"/>
    <s v="L1E-12'"/>
    <m/>
    <s v=""/>
    <n v="6"/>
    <s v="Regular"/>
    <s v=""/>
    <s v=""/>
    <b v="0"/>
    <m/>
    <m/>
    <b v="0"/>
    <b v="0"/>
    <n v="8430"/>
    <s v="TB2DILED"/>
    <s v="Pendant"/>
    <n v="0"/>
    <d v="2018-10-26T00:00:00"/>
    <n v="7.1999999999999993"/>
    <x v="0"/>
    <d v="2018-10-27T00:00:00"/>
    <n v="3"/>
    <x v="0"/>
    <n v="0"/>
    <m/>
  </r>
  <r>
    <s v="74575-6"/>
    <d v="2018-10-30T00:00:00"/>
    <n v="74575"/>
    <s v="TB2DILED-650-400-80-35-SL-SO-16-W-UNV-DP-2-CTS(36)"/>
    <n v="6"/>
    <n v="1"/>
    <s v="Machine Shop Started"/>
    <n v="1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TB2LED-16"/>
    <s v=""/>
    <s v="Regular"/>
    <n v="4"/>
    <s v="Joshua"/>
    <s v="L1F-16'"/>
    <m/>
    <s v=""/>
    <n v="2"/>
    <s v="Regular"/>
    <s v=""/>
    <s v=""/>
    <b v="0"/>
    <m/>
    <m/>
    <b v="0"/>
    <b v="0"/>
    <n v="1865"/>
    <s v="TB2DILED"/>
    <s v="Pendant"/>
    <n v="0"/>
    <d v="2018-10-26T00:00:00"/>
    <n v="2.4"/>
    <x v="0"/>
    <d v="2018-10-27T00:00:00"/>
    <n v="1"/>
    <x v="0"/>
    <n v="12.96"/>
    <m/>
  </r>
  <r>
    <s v="74575-7"/>
    <d v="2018-10-30T00:00:00"/>
    <n v="74575"/>
    <s v="BBRLED-650-80-35-FL-6-W-UNV-DP-1-TG9"/>
    <n v="7"/>
    <n v="1"/>
    <s v="Machine Shop Started"/>
    <n v="19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6"/>
    <s v=""/>
    <s v="Regular"/>
    <n v="4"/>
    <s v="Joshua"/>
    <s v="L2A-6'"/>
    <m/>
    <s v=""/>
    <n v="19"/>
    <s v="Regular"/>
    <s v=""/>
    <s v=""/>
    <b v="0"/>
    <m/>
    <m/>
    <b v="0"/>
    <b v="0"/>
    <n v="16625"/>
    <s v="BBRLED"/>
    <s v="recessed"/>
    <n v="0"/>
    <d v="2018-10-26T00:00:00"/>
    <n v="22.8"/>
    <x v="0"/>
    <d v="2018-10-27T00:00:00"/>
    <n v="9.5"/>
    <x v="0"/>
    <n v="0"/>
    <m/>
  </r>
  <r>
    <s v="74575-8"/>
    <d v="2018-10-30T00:00:00"/>
    <n v="74575"/>
    <s v="BMPRLED-500-80-35-RG2-10-W-UNV-DP-1-TG9"/>
    <n v="8"/>
    <n v="1"/>
    <s v="Machine Shop Started"/>
    <n v="14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3PLED-10"/>
    <s v=""/>
    <s v="Regular"/>
    <n v="4"/>
    <s v="Joshua"/>
    <s v="L3-10'"/>
    <m/>
    <s v=""/>
    <n v="14"/>
    <s v="Regular"/>
    <s v=""/>
    <s v=""/>
    <b v="0"/>
    <m/>
    <m/>
    <b v="0"/>
    <b v="0"/>
    <n v="10891.3539"/>
    <s v="BMPRLED"/>
    <s v="recessed"/>
    <n v="0"/>
    <d v="2018-10-26T00:00:00"/>
    <n v="16.8"/>
    <x v="0"/>
    <d v="2018-10-27T00:00:00"/>
    <n v="7"/>
    <x v="0"/>
    <n v="0"/>
    <m/>
  </r>
  <r>
    <s v="74575-9"/>
    <d v="2018-10-30T00:00:00"/>
    <n v="74575"/>
    <s v="BBRLED-500-80-35-FL-8-W-UNV-DP-1-TG9"/>
    <n v="9"/>
    <n v="1"/>
    <s v="Machine Shop Started"/>
    <n v="13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8"/>
    <s v=""/>
    <s v="Regular"/>
    <n v="4"/>
    <s v="Joshua"/>
    <s v="L5A-8'"/>
    <m/>
    <s v=""/>
    <n v="13"/>
    <s v="Regular"/>
    <s v=""/>
    <s v=""/>
    <b v="0"/>
    <m/>
    <m/>
    <b v="0"/>
    <b v="0"/>
    <n v="7400.0000099999997"/>
    <s v="BBRLED"/>
    <s v="recessed"/>
    <n v="0"/>
    <d v="2018-10-26T00:00:00"/>
    <n v="15.6"/>
    <x v="0"/>
    <d v="2018-10-27T00:00:00"/>
    <n v="6.5"/>
    <x v="0"/>
    <n v="0"/>
    <m/>
  </r>
  <r>
    <s v="74575-10"/>
    <d v="2018-10-30T00:00:00"/>
    <n v="74575"/>
    <s v="BBRLED-500-80-35-FL-6-W-UNV-DP-1-TG9"/>
    <n v="10"/>
    <n v="1"/>
    <s v="Machine Shop Started"/>
    <n v="5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6"/>
    <s v=""/>
    <s v="Regular"/>
    <n v="4"/>
    <s v="Joshua"/>
    <s v="L5B-6'"/>
    <m/>
    <s v=""/>
    <n v="5"/>
    <s v="Regular"/>
    <s v=""/>
    <s v=""/>
    <b v="0"/>
    <m/>
    <m/>
    <b v="0"/>
    <b v="0"/>
    <n v="2134.6154000000001"/>
    <s v="BBRLED"/>
    <s v="recessed"/>
    <n v="0"/>
    <d v="2018-10-26T00:00:00"/>
    <n v="6"/>
    <x v="0"/>
    <d v="2018-10-27T00:00:00"/>
    <n v="2.5"/>
    <x v="0"/>
    <n v="0"/>
    <m/>
  </r>
  <r>
    <s v="74575-11"/>
    <d v="2018-10-30T00:00:00"/>
    <n v="74575"/>
    <s v="BBRLED-500-80-35-FL-10-W-UNV-DP-1-TG9"/>
    <n v="11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10"/>
    <s v=""/>
    <s v="Regular"/>
    <n v="4"/>
    <s v="Joshua"/>
    <s v="L5C-10'"/>
    <m/>
    <s v=""/>
    <n v="1"/>
    <s v="Regular"/>
    <s v=""/>
    <s v=""/>
    <b v="0"/>
    <m/>
    <m/>
    <b v="0"/>
    <b v="0"/>
    <n v="709.98"/>
    <s v="BBRLED"/>
    <s v="recessed"/>
    <n v="0"/>
    <d v="2018-10-26T00:00:00"/>
    <n v="1.2"/>
    <x v="0"/>
    <d v="2018-10-27T00:00:00"/>
    <n v="0.5"/>
    <x v="0"/>
    <n v="0"/>
    <m/>
  </r>
  <r>
    <s v="74575-13"/>
    <d v="2018-10-30T00:00:00"/>
    <n v="74575"/>
    <s v="BRLED-500-80-35-FL-8-W-UNV-DP-1-TG9"/>
    <n v="13"/>
    <n v="1"/>
    <s v="Machine Shop Started"/>
    <n v="6"/>
    <b v="1"/>
    <b v="0"/>
    <s v=""/>
    <b v="0"/>
    <b v="0"/>
    <b v="0"/>
    <s v="ToDo"/>
    <s v=""/>
    <s v=""/>
    <s v=""/>
    <s v=""/>
    <s v=""/>
    <s v=""/>
    <s v=""/>
    <d v="2018-10-25T00:00:00"/>
    <s v="Picked - Complete"/>
    <m/>
    <s v="B2LED-8"/>
    <s v=""/>
    <s v="Regular"/>
    <n v="4"/>
    <s v="Joshua"/>
    <s v="L10A-8'"/>
    <m/>
    <s v=""/>
    <n v="6"/>
    <s v="Regular"/>
    <s v=""/>
    <s v=""/>
    <b v="0"/>
    <m/>
    <m/>
    <b v="0"/>
    <b v="0"/>
    <n v="3415.3846199999998"/>
    <s v="BRLED"/>
    <s v="recessed"/>
    <n v="0"/>
    <d v="2018-10-26T00:00:00"/>
    <n v="7.1999999999999993"/>
    <x v="0"/>
    <d v="2018-10-27T00:00:00"/>
    <n v="3"/>
    <x v="0"/>
    <n v="0"/>
    <m/>
  </r>
  <r>
    <s v="74596-5"/>
    <d v="2018-10-30T00:00:00"/>
    <n v="74596"/>
    <s v="DAYCLED-22-4000-90-35-SO-W-UNV-DP-1-TB9"/>
    <n v="5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5T00:00:00"/>
    <s v=""/>
    <m/>
    <s v="DAYCLED-22"/>
    <s v=""/>
    <s v="Regular"/>
    <n v="10"/>
    <s v="Mervet"/>
    <s v="G"/>
    <m/>
    <s v=""/>
    <n v="7"/>
    <s v="Regular"/>
    <s v=""/>
    <s v=""/>
    <b v="0"/>
    <m/>
    <m/>
    <b v="0"/>
    <b v="0"/>
    <n v="1295"/>
    <s v="DAYCLED"/>
    <s v="Grid LED"/>
    <n v="0"/>
    <d v="2018-10-26T00:00:00"/>
    <n v="8.4"/>
    <x v="0"/>
    <d v="2018-10-27T00:00:00"/>
    <n v="3.5"/>
    <x v="0"/>
    <n v="0"/>
    <m/>
  </r>
  <r>
    <s v="74596-6"/>
    <d v="2018-10-30T00:00:00"/>
    <n v="74596"/>
    <s v="DAYCLED-24-4000-90-35-SO-W-UNV-DP-1-TB9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DAYCLED-24"/>
    <s v=""/>
    <s v="Regular"/>
    <n v="10"/>
    <s v="Mervet"/>
    <s v="J"/>
    <m/>
    <s v=""/>
    <n v="3"/>
    <s v="Regular"/>
    <s v=""/>
    <s v=""/>
    <b v="0"/>
    <m/>
    <m/>
    <b v="0"/>
    <b v="0"/>
    <n v="886.02"/>
    <s v="DAYCLED"/>
    <s v="Grid LED"/>
    <n v="0"/>
    <d v="2018-10-26T00:00:00"/>
    <n v="3.5999999999999996"/>
    <x v="0"/>
    <d v="2018-10-27T00:00:00"/>
    <n v="1.5"/>
    <x v="0"/>
    <n v="0"/>
    <m/>
  </r>
  <r>
    <s v="74575-14"/>
    <d v="2018-10-30T00:00:00"/>
    <n v="74575"/>
    <s v="BBRLED-650-80-35-FL-10-W-UNV-DP-1-TG9"/>
    <n v="14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10"/>
    <s v=""/>
    <s v="Regular"/>
    <n v="4"/>
    <s v="Joshua"/>
    <s v="L2C-10'"/>
    <m/>
    <s v=""/>
    <n v="2"/>
    <s v="Regular"/>
    <s v=""/>
    <s v=""/>
    <b v="0"/>
    <m/>
    <m/>
    <b v="0"/>
    <b v="0"/>
    <n v="1707.6922999999999"/>
    <s v="BBRLED"/>
    <s v="recessed"/>
    <n v="0"/>
    <d v="2018-10-26T00:00:00"/>
    <n v="2.4"/>
    <x v="0"/>
    <d v="2018-10-27T00:00:00"/>
    <n v="1"/>
    <x v="0"/>
    <n v="0"/>
    <m/>
  </r>
  <r>
    <s v="74575-15"/>
    <d v="2018-10-30T00:00:00"/>
    <n v="74575"/>
    <s v="BMPRLED-500-80-35-RG2-7-W-UNV-DP-1-TB9"/>
    <n v="15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3PLED-7"/>
    <s v=""/>
    <s v="Regular"/>
    <n v="4"/>
    <s v="Joshua"/>
    <s v="L3-7'"/>
    <m/>
    <s v=""/>
    <n v="2"/>
    <s v="Regular"/>
    <s v=""/>
    <s v=""/>
    <b v="0"/>
    <m/>
    <m/>
    <b v="0"/>
    <b v="0"/>
    <n v="1123.28216"/>
    <s v="BMPRLED"/>
    <s v="recessed"/>
    <n v="0"/>
    <d v="2018-10-26T00:00:00"/>
    <n v="2.4"/>
    <x v="0"/>
    <d v="2018-10-27T00:00:00"/>
    <n v="1"/>
    <x v="0"/>
    <n v="0"/>
    <m/>
  </r>
  <r>
    <s v="74575-16"/>
    <d v="2018-10-30T00:00:00"/>
    <n v="74575"/>
    <s v="BMPRLED-500-80-35-RG2-6-W-UNV-DP-1-TG9"/>
    <n v="16"/>
    <n v="1"/>
    <s v="Machine Shop Started"/>
    <n v="6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3PLED-6"/>
    <s v=""/>
    <s v="Regular"/>
    <n v="4"/>
    <s v="Joshua"/>
    <s v="L3-6'"/>
    <m/>
    <s v=""/>
    <n v="6"/>
    <s v="Regular"/>
    <s v=""/>
    <s v=""/>
    <b v="0"/>
    <m/>
    <m/>
    <b v="0"/>
    <b v="0"/>
    <n v="2800.6153800000002"/>
    <s v="BMPRLED"/>
    <s v="recessed"/>
    <n v="0"/>
    <d v="2018-10-26T00:00:00"/>
    <n v="7.1999999999999993"/>
    <x v="0"/>
    <d v="2018-10-27T00:00:00"/>
    <n v="3"/>
    <x v="0"/>
    <n v="0"/>
    <m/>
  </r>
  <r>
    <s v="74575-17"/>
    <d v="2018-10-30T00:00:00"/>
    <n v="74575"/>
    <s v="BMPRLED-500-80-35-RG2-12-W-UNV-DP-1-TG9"/>
    <n v="17"/>
    <n v="1"/>
    <s v="Machine Shop Started"/>
    <n v="3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3PLED-12"/>
    <s v=""/>
    <s v="Regular"/>
    <n v="4"/>
    <s v="Joshua"/>
    <s v="L3-12'"/>
    <m/>
    <s v=""/>
    <n v="3"/>
    <s v="Regular"/>
    <s v=""/>
    <s v=""/>
    <b v="0"/>
    <m/>
    <m/>
    <b v="0"/>
    <b v="0"/>
    <n v="3529.2461699999999"/>
    <s v="BMPRLED"/>
    <s v="recessed"/>
    <n v="0"/>
    <d v="2018-10-26T00:00:00"/>
    <n v="3.5999999999999996"/>
    <x v="0"/>
    <d v="2018-10-27T00:00:00"/>
    <n v="1.5"/>
    <x v="0"/>
    <n v="0"/>
    <m/>
  </r>
  <r>
    <s v="74575-18"/>
    <d v="2018-10-30T00:00:00"/>
    <n v="74575"/>
    <s v="BWDLED-400-80-35-SO-12'-W-UNV-DP-1"/>
    <n v="18"/>
    <n v="1"/>
    <s v="Machine Shop Started"/>
    <n v="7"/>
    <b v="1"/>
    <b v="0"/>
    <s v=""/>
    <b v="0"/>
    <b v="0"/>
    <b v="0"/>
    <s v=""/>
    <s v="ToDo"/>
    <s v=""/>
    <s v=""/>
    <s v=""/>
    <s v=""/>
    <s v=""/>
    <s v=""/>
    <d v="2018-10-25T00:00:00"/>
    <s v="Picked - Complete"/>
    <m/>
    <s v="B2LED-12'"/>
    <s v=""/>
    <s v="Regular"/>
    <n v="4"/>
    <s v="Joshua"/>
    <s v="L16-12'"/>
    <m/>
    <s v=""/>
    <n v="7"/>
    <s v="Regular"/>
    <s v=""/>
    <s v=""/>
    <b v="0"/>
    <m/>
    <m/>
    <b v="0"/>
    <b v="0"/>
    <n v="7969.2307799999999"/>
    <s v="BWDLED"/>
    <s v="wall"/>
    <n v="0"/>
    <d v="2018-10-26T00:00:00"/>
    <n v="8.4"/>
    <x v="0"/>
    <d v="2018-10-27T00:00:00"/>
    <n v="3.5"/>
    <x v="0"/>
    <n v="0"/>
    <m/>
  </r>
  <r>
    <s v="74596-1"/>
    <d v="2018-10-30T00:00:00"/>
    <n v="74596"/>
    <s v="SKPE-10005-SL 60/40-CIR-AL#15' 8 1/2&quot;-1000-90-35-SO-W-UNV-D-1-CA(36&quot;)"/>
    <n v="1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KETCH-AL#15' 8 1/2&quot;"/>
    <s v=""/>
    <s v="Regular"/>
    <n v="1"/>
    <s v="Mervet"/>
    <s v="A"/>
    <m/>
    <s v=""/>
    <n v="20"/>
    <s v="Regular"/>
    <s v=""/>
    <s v=""/>
    <b v="0"/>
    <m/>
    <m/>
    <b v="0"/>
    <b v="0"/>
    <n v="18250"/>
    <s v="SKPE"/>
    <s v="Pendant"/>
    <n v="0"/>
    <d v="2018-10-26T00:00:00"/>
    <n v="24"/>
    <x v="0"/>
    <d v="2018-10-27T00:00:00"/>
    <n v="10"/>
    <x v="0"/>
    <n v="194.4"/>
    <m/>
  </r>
  <r>
    <s v="74596-2"/>
    <d v="2018-10-30T00:00:00"/>
    <n v="74596"/>
    <s v="SKPE-10003-SL 60/40-CIR-AL#7' 10 1/4&quot;-1000-90-35-SO-W-UNV-D-1-CA(36&quot;)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KETCH-AL#7' 10 1/4&quot;"/>
    <s v=""/>
    <s v="Regular"/>
    <n v="1"/>
    <s v="Mervet"/>
    <s v="B"/>
    <m/>
    <s v=""/>
    <n v="4"/>
    <s v="Regular"/>
    <s v=""/>
    <s v=""/>
    <b v="0"/>
    <m/>
    <m/>
    <b v="0"/>
    <b v="0"/>
    <n v="8000"/>
    <s v="SKPE"/>
    <s v="Pendant"/>
    <n v="0"/>
    <d v="2018-10-26T00:00:00"/>
    <n v="4.8"/>
    <x v="0"/>
    <d v="2018-10-27T00:00:00"/>
    <n v="2"/>
    <x v="0"/>
    <n v="0"/>
    <m/>
  </r>
  <r>
    <s v="74596-3"/>
    <d v="2018-10-30T00:00:00"/>
    <n v="74596"/>
    <s v="SCD-400-90-35-FL-8'-W-UNV-DP-1-CA(36&quot;)"/>
    <n v="3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CULPT-8'"/>
    <s v=""/>
    <s v="Regular"/>
    <n v="1"/>
    <s v="Mervet"/>
    <s v="C"/>
    <m/>
    <s v=""/>
    <n v="6"/>
    <s v="Regular"/>
    <s v=""/>
    <s v=""/>
    <b v="0"/>
    <m/>
    <m/>
    <b v="0"/>
    <b v="0"/>
    <n v="3600"/>
    <s v="SCD"/>
    <s v="Pendant"/>
    <s v="Check for Kit"/>
    <d v="2018-10-26T00:00:00"/>
    <n v="7.1999999999999993"/>
    <x v="0"/>
    <d v="2018-10-27T00:00:00"/>
    <n v="3"/>
    <x v="0"/>
    <n v="0"/>
    <m/>
  </r>
  <r>
    <s v="74868-1"/>
    <d v="2018-10-30T00:00:00"/>
    <n v="74868"/>
    <s v="SKVLED-22-4000-80-35-2XVL-FL-W-277-DP-1-TG15"/>
    <n v="1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25T00:00:00"/>
    <s v=""/>
    <m/>
    <s v="SKVLED-22"/>
    <s v=""/>
    <s v="Regular"/>
    <n v="10"/>
    <s v="Christina"/>
    <s v="A22M"/>
    <m/>
    <s v=""/>
    <n v="10"/>
    <s v="Regular"/>
    <s v=""/>
    <s v=""/>
    <b v="0"/>
    <m/>
    <m/>
    <b v="0"/>
    <b v="0"/>
    <n v="2800"/>
    <s v="SKVLED"/>
    <s v="Grid LED"/>
    <n v="0"/>
    <d v="2018-10-26T00:00:00"/>
    <n v="12"/>
    <x v="0"/>
    <d v="2018-10-27T00:00:00"/>
    <n v="5"/>
    <x v="0"/>
    <n v="0"/>
    <m/>
  </r>
  <r>
    <s v="74891-3"/>
    <d v="2018-10-30T00:00:00"/>
    <n v="74891"/>
    <s v="DIALED-22-3000-80-35-VL-W-UNV-D-1-TB9-FW(6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DIALED-22"/>
    <s v=""/>
    <s v="Regular"/>
    <n v="10"/>
    <s v="Rohan"/>
    <s v="LF03"/>
    <m/>
    <s v=""/>
    <n v="2"/>
    <s v="Regular"/>
    <s v=""/>
    <s v=""/>
    <b v="0"/>
    <m/>
    <m/>
    <b v="0"/>
    <b v="0"/>
    <n v="450"/>
    <s v="DIALED"/>
    <s v="Grid LED"/>
    <n v="0"/>
    <d v="2018-10-26T00:00:00"/>
    <n v="2.4"/>
    <x v="0"/>
    <d v="2018-10-27T00:00:00"/>
    <n v="1"/>
    <x v="0"/>
    <n v="0"/>
    <m/>
  </r>
  <r>
    <s v="74891-4"/>
    <d v="2018-10-30T00:00:00"/>
    <n v="74891"/>
    <s v="DIALED-24-3100-80-35-VL-W-UNV-DP-1-TB9-FW(6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DIALED-24"/>
    <s v=""/>
    <s v="Regular"/>
    <n v="10"/>
    <s v="Rohan"/>
    <s v="LF04"/>
    <m/>
    <s v=""/>
    <n v="2"/>
    <s v="Regular"/>
    <s v=""/>
    <s v=""/>
    <b v="0"/>
    <m/>
    <m/>
    <b v="0"/>
    <b v="0"/>
    <n v="550"/>
    <s v="DIALED"/>
    <s v="Grid LED"/>
    <n v="0"/>
    <d v="2018-10-26T00:00:00"/>
    <n v="2.4"/>
    <x v="0"/>
    <d v="2018-10-27T00:00:00"/>
    <n v="1"/>
    <x v="0"/>
    <n v="0"/>
    <m/>
  </r>
  <r>
    <s v="74833-1"/>
    <d v="2018-10-30T00:00:00"/>
    <n v="74833"/>
    <s v="CLKLED-500-80-35-SO-2'-W-UNV-DP-1-AC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CLICK-2'"/>
    <s v=""/>
    <s v="Regular"/>
    <n v="1"/>
    <s v="Mervet"/>
    <s v="A3, 2'"/>
    <m/>
    <s v=""/>
    <n v="2"/>
    <s v="Regular"/>
    <s v=""/>
    <s v=""/>
    <b v="0"/>
    <m/>
    <m/>
    <b v="0"/>
    <b v="0"/>
    <n v="518"/>
    <s v="CLKLED"/>
    <s v="recessed"/>
    <n v="0"/>
    <d v="2018-10-26T00:00:00"/>
    <n v="2.4"/>
    <x v="0"/>
    <d v="2018-10-27T00:00:00"/>
    <n v="1"/>
    <x v="0"/>
    <n v="0"/>
    <m/>
  </r>
  <r>
    <s v="74833-2"/>
    <d v="2018-10-30T00:00:00"/>
    <n v="74833"/>
    <s v="CLKLED-500-80-35-SO-4'-W-UNV-DP-1-AC-B1(BSL10LST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4'"/>
    <s v=""/>
    <s v="Regular"/>
    <n v="1"/>
    <s v="Mervet"/>
    <s v="A3E, 2'"/>
    <m/>
    <s v=""/>
    <n v="1"/>
    <s v="Regular"/>
    <s v=""/>
    <s v=""/>
    <b v="0"/>
    <m/>
    <m/>
    <b v="0"/>
    <b v="0"/>
    <n v="636"/>
    <s v="CLKLED"/>
    <s v="recessed"/>
    <n v="0"/>
    <d v="2018-10-26T00:00:00"/>
    <n v="1.2"/>
    <x v="0"/>
    <d v="2018-10-27T00:00:00"/>
    <n v="0.5"/>
    <x v="0"/>
    <n v="0"/>
    <m/>
  </r>
  <r>
    <s v="74935-1"/>
    <d v="2018-10-30T00:00:00"/>
    <n v="74935"/>
    <s v="DIALED-22-2500-90-35-VL-W-UNV-DP-1-ST"/>
    <n v="1"/>
    <n v="1"/>
    <s v="Scheduled/Released"/>
    <n v="75"/>
    <b v="0"/>
    <b v="0"/>
    <s v=""/>
    <b v="0"/>
    <b v="0"/>
    <b v="0"/>
    <s v=""/>
    <s v=""/>
    <s v=""/>
    <s v=""/>
    <s v=""/>
    <s v=""/>
    <s v=""/>
    <s v=""/>
    <d v="2018-10-25T00:00:00"/>
    <s v=""/>
    <m/>
    <s v="DIALED-22"/>
    <s v=""/>
    <s v="Regular"/>
    <n v="10"/>
    <s v="Shivam"/>
    <s v="AL36'"/>
    <m/>
    <s v=""/>
    <n v="75"/>
    <s v="High Priority"/>
    <s v=""/>
    <s v=""/>
    <b v="0"/>
    <m/>
    <m/>
    <b v="0"/>
    <b v="0"/>
    <n v="18894"/>
    <s v="DIALED"/>
    <s v="Grid LED"/>
    <n v="0"/>
    <d v="2018-10-26T00:00:00"/>
    <n v="90"/>
    <x v="0"/>
    <d v="2018-10-27T00:00:00"/>
    <n v="37.5"/>
    <x v="0"/>
    <n v="0"/>
    <m/>
  </r>
  <r>
    <s v="74935-2"/>
    <d v="2018-10-30T00:00:00"/>
    <n v="74935"/>
    <s v="DIALED-22-2500-90-35-VL-W-UNV-DP-1-ST-B1(BSL310LP)"/>
    <n v="2"/>
    <n v="1"/>
    <s v="Scheduled/Released"/>
    <n v="28"/>
    <b v="0"/>
    <b v="0"/>
    <s v=""/>
    <b v="0"/>
    <b v="0"/>
    <b v="0"/>
    <s v=""/>
    <s v=""/>
    <s v=""/>
    <s v=""/>
    <s v=""/>
    <s v=""/>
    <s v=""/>
    <s v=""/>
    <d v="2018-10-25T00:00:00"/>
    <s v=""/>
    <m/>
    <s v="DIALED-22"/>
    <s v=""/>
    <s v="Regular"/>
    <n v="10"/>
    <s v="Shivam"/>
    <s v="AL36' EM"/>
    <m/>
    <s v=""/>
    <n v="28"/>
    <s v="High Priority"/>
    <s v=""/>
    <s v=""/>
    <b v="0"/>
    <m/>
    <m/>
    <b v="0"/>
    <b v="0"/>
    <n v="10581.004000000001"/>
    <s v="DIALED"/>
    <s v="Grid LED"/>
    <n v="0"/>
    <d v="2018-10-26T00:00:00"/>
    <n v="33.6"/>
    <x v="0"/>
    <d v="2018-10-27T00:00:00"/>
    <n v="14"/>
    <x v="0"/>
    <n v="0"/>
    <m/>
  </r>
  <r>
    <s v="74833-3"/>
    <d v="2018-10-30T00:00:00"/>
    <n v="74833"/>
    <s v="CLKLED-500-80-35-SO-6'-W-UNV-DP-1-AC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CLICK-6'"/>
    <s v=""/>
    <s v="Regular"/>
    <n v="1"/>
    <s v="Mervet"/>
    <s v="A3, 6'"/>
    <m/>
    <s v=""/>
    <n v="2"/>
    <s v="Regular"/>
    <s v=""/>
    <s v=""/>
    <b v="0"/>
    <m/>
    <m/>
    <b v="0"/>
    <b v="0"/>
    <n v="1550"/>
    <s v="CLKLED"/>
    <s v="recessed"/>
    <n v="0"/>
    <d v="2018-10-26T00:00:00"/>
    <n v="2.4"/>
    <x v="0"/>
    <d v="2018-10-27T00:00:00"/>
    <n v="1"/>
    <x v="0"/>
    <n v="0"/>
    <m/>
  </r>
  <r>
    <s v="74833-4"/>
    <d v="2018-10-30T00:00:00"/>
    <n v="74833"/>
    <s v="CLKLED-500-80-35-SO-6'-W-UNV-DP-1-AC-B1(BSL10LST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6'"/>
    <s v=""/>
    <s v="Regular"/>
    <n v="1"/>
    <s v="Mervet"/>
    <s v="A3E, 6'"/>
    <m/>
    <s v=""/>
    <n v="1"/>
    <s v="Regular"/>
    <s v=""/>
    <s v=""/>
    <b v="0"/>
    <m/>
    <m/>
    <b v="0"/>
    <b v="0"/>
    <n v="975"/>
    <s v="CLKLED"/>
    <s v="recessed"/>
    <n v="0"/>
    <d v="2018-10-26T00:00:00"/>
    <n v="1.2"/>
    <x v="0"/>
    <d v="2018-10-27T00:00:00"/>
    <n v="0.5"/>
    <x v="0"/>
    <n v="0"/>
    <m/>
  </r>
  <r>
    <s v="74833-5"/>
    <d v="2018-10-30T00:00:00"/>
    <n v="74833"/>
    <s v="CLKLED-500-80-35-SO-8'-W-UNV-DP-1-AC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CLICK-8'"/>
    <s v=""/>
    <s v="Regular"/>
    <n v="1"/>
    <s v="Mervet"/>
    <s v="A3, 8'"/>
    <m/>
    <s v=""/>
    <n v="2"/>
    <s v="Regular"/>
    <s v=""/>
    <s v=""/>
    <b v="0"/>
    <m/>
    <m/>
    <b v="0"/>
    <b v="0"/>
    <n v="1736"/>
    <s v="CLKLED"/>
    <s v="recessed"/>
    <n v="0"/>
    <d v="2018-10-26T00:00:00"/>
    <n v="2.4"/>
    <x v="0"/>
    <d v="2018-10-27T00:00:00"/>
    <n v="1"/>
    <x v="0"/>
    <n v="0"/>
    <m/>
  </r>
  <r>
    <s v="75098-2"/>
    <d v="2018-10-30T00:00:00"/>
    <n v="75098"/>
    <s v="AULED-22-3000-80-35-SO-W-UNV-DP-1-TB9"/>
    <n v="2"/>
    <n v="1"/>
    <s v="Machine Shop Started"/>
    <n v="27"/>
    <b v="1"/>
    <b v="0"/>
    <s v=""/>
    <b v="0"/>
    <b v="0"/>
    <b v="0"/>
    <s v=""/>
    <s v=""/>
    <s v=""/>
    <s v=""/>
    <s v=""/>
    <s v=""/>
    <s v=""/>
    <s v=""/>
    <d v="2018-10-25T00:00:00"/>
    <s v=""/>
    <m/>
    <s v="AULED-22"/>
    <s v=""/>
    <s v="Regular"/>
    <n v="10"/>
    <s v="Philip"/>
    <s v="C"/>
    <m/>
    <s v=""/>
    <n v="27"/>
    <s v="Priority"/>
    <s v=""/>
    <s v=""/>
    <b v="0"/>
    <m/>
    <m/>
    <b v="0"/>
    <b v="0"/>
    <n v="4050"/>
    <s v="AULED"/>
    <s v="Grid"/>
    <n v="0"/>
    <d v="2018-10-26T00:00:00"/>
    <n v="32.4"/>
    <x v="0"/>
    <d v="2018-10-27T00:00:00"/>
    <n v="13.5"/>
    <x v="0"/>
    <n v="0"/>
    <m/>
  </r>
  <r>
    <s v="75098-4"/>
    <d v="2018-10-30T00:00:00"/>
    <n v="75098"/>
    <s v="AULED-22-3000-80-35-SO-W-UNV-DP-1-TB9-B1(BSL310LP)"/>
    <n v="4"/>
    <n v="1"/>
    <s v="Machine Shop Started"/>
    <n v="2"/>
    <b v="1"/>
    <b v="0"/>
    <s v=""/>
    <b v="0"/>
    <b v="0"/>
    <b v="0"/>
    <s v=""/>
    <s v=""/>
    <s v=""/>
    <s v=""/>
    <s v=""/>
    <s v=""/>
    <s v=""/>
    <s v=""/>
    <d v="2018-10-25T00:00:00"/>
    <s v=""/>
    <m/>
    <s v="AULED-22"/>
    <s v=""/>
    <s v="Regular"/>
    <n v="10"/>
    <s v="Philip"/>
    <s v="C-EM"/>
    <m/>
    <s v=""/>
    <n v="2"/>
    <s v="Priority"/>
    <s v=""/>
    <s v=""/>
    <b v="0"/>
    <m/>
    <m/>
    <b v="0"/>
    <b v="0"/>
    <n v="670"/>
    <s v="AULED"/>
    <s v="Grid"/>
    <n v="0"/>
    <d v="2018-10-26T00:00:00"/>
    <n v="2.4"/>
    <x v="0"/>
    <d v="2018-10-27T00:00:00"/>
    <n v="1"/>
    <x v="0"/>
    <n v="0"/>
    <m/>
  </r>
  <r>
    <s v="74891-1"/>
    <d v="2018-10-30T00:00:00"/>
    <n v="74891"/>
    <s v="B6RLED-500-80-35-FL-5'-W-UNV-DP-1-TB9-FW(6)"/>
    <n v="1"/>
    <n v="1"/>
    <s v="Machine Shop Started"/>
    <n v="18"/>
    <b v="1"/>
    <b v="0"/>
    <s v=""/>
    <b v="0"/>
    <b v="1"/>
    <b v="0"/>
    <s v="ToDo"/>
    <s v=""/>
    <s v=""/>
    <s v=""/>
    <s v=""/>
    <s v=""/>
    <s v="ToDo"/>
    <s v=""/>
    <d v="2018-10-25T00:00:00"/>
    <s v="Picked - Complete"/>
    <m/>
    <s v="B6LED-5'"/>
    <s v=""/>
    <s v="Regular"/>
    <n v="15"/>
    <s v="Rohan"/>
    <s v="LF02"/>
    <m/>
    <s v=""/>
    <n v="18"/>
    <s v="Regular"/>
    <s v=""/>
    <s v=""/>
    <b v="0"/>
    <m/>
    <m/>
    <b v="0"/>
    <b v="0"/>
    <n v="9864"/>
    <s v="B6RLED"/>
    <s v="recessed"/>
    <n v="0"/>
    <d v="2018-10-26T00:00:00"/>
    <n v="21.599999999999998"/>
    <x v="0"/>
    <d v="2018-10-27T00:00:00"/>
    <n v="9"/>
    <x v="0"/>
    <n v="0"/>
    <m/>
  </r>
  <r>
    <s v="74891-2"/>
    <d v="2018-10-30T00:00:00"/>
    <n v="74891"/>
    <s v="B6RLED-500-80-35-FL-5'-W-UNV-DP-1-TB9-FW(6)"/>
    <n v="2"/>
    <n v="1"/>
    <s v="Machine Shop Started"/>
    <n v="34"/>
    <b v="1"/>
    <b v="0"/>
    <s v=""/>
    <b v="0"/>
    <b v="1"/>
    <b v="0"/>
    <s v="ToDo"/>
    <s v=""/>
    <s v=""/>
    <s v=""/>
    <s v=""/>
    <s v=""/>
    <s v="ToDo"/>
    <s v=""/>
    <d v="2018-10-25T00:00:00"/>
    <s v="Picked - Complete"/>
    <m/>
    <s v="B6LED-5'"/>
    <s v=""/>
    <s v="Regular"/>
    <n v="15"/>
    <s v="Rohan"/>
    <s v="LF02D"/>
    <m/>
    <s v=""/>
    <n v="34"/>
    <s v="Regular"/>
    <s v=""/>
    <s v=""/>
    <b v="0"/>
    <m/>
    <m/>
    <b v="0"/>
    <b v="0"/>
    <n v="18632"/>
    <s v="B6RLED"/>
    <s v="recessed"/>
    <n v="0"/>
    <d v="2018-10-26T00:00:00"/>
    <n v="40.799999999999997"/>
    <x v="0"/>
    <d v="2018-10-27T00:00:00"/>
    <n v="17"/>
    <x v="0"/>
    <n v="0"/>
    <m/>
  </r>
  <r>
    <s v="75005-1"/>
    <d v="2018-10-30T00:00:00"/>
    <n v="75005"/>
    <s v="SCPLED-OPRO(4)-1000-80-35-RG2-16-W-UNV-DP-1-DS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KLPTP-16"/>
    <s v=""/>
    <s v="Regular"/>
    <n v="12"/>
    <s v="Zahra"/>
    <s v="H-4'X4'"/>
    <m/>
    <s v=""/>
    <n v="2"/>
    <s v="Priority"/>
    <s v=""/>
    <s v=""/>
    <b v="0"/>
    <m/>
    <m/>
    <b v="0"/>
    <b v="0"/>
    <n v="3200"/>
    <s v="SCPLED"/>
    <s v="recessed"/>
    <s v="Check for Kit"/>
    <d v="2018-10-26T00:00:00"/>
    <n v="2.4"/>
    <x v="0"/>
    <d v="2018-10-27T00:00:00"/>
    <n v="1"/>
    <x v="0"/>
    <n v="0"/>
    <m/>
  </r>
  <r>
    <s v="75022-1"/>
    <d v="2018-10-30T00:00:00"/>
    <n v="75022"/>
    <s v="CUB-PL-8-T8-2-W-0-0-120-E-1-CT9(36)"/>
    <n v="1"/>
    <n v="1"/>
    <s v="Scheduled/Released"/>
    <n v="12"/>
    <b v="0"/>
    <b v="0"/>
    <s v=""/>
    <b v="0"/>
    <b v="1"/>
    <b v="0"/>
    <s v=""/>
    <s v=""/>
    <s v=""/>
    <s v=""/>
    <s v=""/>
    <s v=""/>
    <s v=""/>
    <s v=""/>
    <d v="2018-10-25T00:00:00"/>
    <s v="Picked - Complete"/>
    <m/>
    <s v="CUBIC-8"/>
    <s v=""/>
    <s v="Regular"/>
    <n v="12"/>
    <s v="JessicaP"/>
    <s v="B"/>
    <m/>
    <s v=""/>
    <n v="12"/>
    <s v="Regular"/>
    <s v=""/>
    <s v=""/>
    <b v="0"/>
    <m/>
    <m/>
    <b v="0"/>
    <b v="0"/>
    <n v="5376"/>
    <s v="CUB"/>
    <s v="Pendant"/>
    <n v="0"/>
    <d v="2018-10-26T00:00:00"/>
    <n v="14.399999999999999"/>
    <x v="0"/>
    <d v="2018-10-27T00:00:00"/>
    <n v="6"/>
    <x v="0"/>
    <n v="0"/>
    <m/>
  </r>
  <r>
    <s v="75057-1"/>
    <d v="2018-10-30T00:00:00"/>
    <n v="75057"/>
    <s v="WBWLED-500-80-40-S-5-AP-120-DP-1"/>
    <n v="1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WB4LED-5"/>
    <s v=""/>
    <s v="Regular"/>
    <n v="12"/>
    <s v="Rajithan"/>
    <s v="L1"/>
    <m/>
    <s v=""/>
    <n v="8"/>
    <s v="High Priority"/>
    <s v=""/>
    <s v=""/>
    <b v="0"/>
    <m/>
    <m/>
    <b v="0"/>
    <b v="0"/>
    <n v="4800"/>
    <s v="WBWLED"/>
    <s v="wall"/>
    <n v="0"/>
    <d v="2018-10-26T00:00:00"/>
    <n v="9.6"/>
    <x v="0"/>
    <d v="2018-10-27T00:00:00"/>
    <n v="4"/>
    <x v="0"/>
    <n v="0"/>
    <m/>
  </r>
  <r>
    <s v="75098-1"/>
    <d v="2018-10-30T00:00:00"/>
    <n v="75098"/>
    <s v="BBRLED-750-80-35-FL-4'-W-UNV-DP-1-TB9"/>
    <n v="1"/>
    <n v="1"/>
    <s v="Machine Shop Started"/>
    <n v="20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4'"/>
    <s v=""/>
    <s v="Regular"/>
    <n v="10"/>
    <s v="Philip"/>
    <s v="A"/>
    <m/>
    <s v=""/>
    <n v="20"/>
    <s v="Priority"/>
    <s v=""/>
    <s v=""/>
    <b v="0"/>
    <m/>
    <m/>
    <b v="0"/>
    <b v="0"/>
    <n v="5920"/>
    <s v="BBRLED"/>
    <s v="recessed"/>
    <n v="0"/>
    <d v="2018-10-26T00:00:00"/>
    <n v="24"/>
    <x v="0"/>
    <d v="2018-10-27T00:00:00"/>
    <n v="10"/>
    <x v="0"/>
    <n v="0"/>
    <m/>
  </r>
  <r>
    <s v="75098-3"/>
    <d v="2018-10-30T00:00:00"/>
    <n v="75098"/>
    <s v="BBRLED-750-80-35-FL-4'-W-UNV-DP-1-TB9-B1(BSL310LP)"/>
    <n v="3"/>
    <n v="1"/>
    <s v="Machine Shop Started"/>
    <n v="4"/>
    <b v="1"/>
    <b v="0"/>
    <s v=""/>
    <b v="0"/>
    <b v="0"/>
    <b v="0"/>
    <s v="ToDo"/>
    <s v=""/>
    <s v=""/>
    <s v=""/>
    <s v=""/>
    <s v=""/>
    <s v="ToDo"/>
    <s v=""/>
    <d v="2018-10-25T00:00:00"/>
    <s v="Picked - Complete"/>
    <m/>
    <s v="B4LED-4'"/>
    <s v=""/>
    <s v="Regular"/>
    <n v="10"/>
    <s v="Philip"/>
    <s v="A-EM"/>
    <m/>
    <s v=""/>
    <n v="4"/>
    <s v="Priority"/>
    <s v=""/>
    <s v=""/>
    <b v="0"/>
    <m/>
    <m/>
    <b v="0"/>
    <b v="0"/>
    <n v="1844"/>
    <s v="BBRLED"/>
    <s v="recessed"/>
    <n v="0"/>
    <d v="2018-10-26T00:00:00"/>
    <n v="4.8"/>
    <x v="0"/>
    <d v="2018-10-27T00:00:00"/>
    <n v="2"/>
    <x v="0"/>
    <n v="0"/>
    <m/>
  </r>
  <r>
    <s v="75104-1"/>
    <d v="2018-10-30T00:00:00"/>
    <n v="75104"/>
    <s v="BMPRLED-300-90-27-RG3-4'-W-UNV-DP-1-TG9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4'"/>
    <s v=""/>
    <s v="Regular"/>
    <n v="1"/>
    <s v="Philip"/>
    <s v="CV1-4'"/>
    <m/>
    <s v=""/>
    <n v="2"/>
    <s v="Regular"/>
    <s v=""/>
    <s v=""/>
    <b v="0"/>
    <m/>
    <m/>
    <b v="0"/>
    <b v="0"/>
    <n v="560"/>
    <s v="BMPRLED"/>
    <s v="recessed"/>
    <n v="0"/>
    <d v="2018-10-26T00:00:00"/>
    <n v="2.4"/>
    <x v="0"/>
    <d v="2018-10-27T00:00:00"/>
    <n v="1"/>
    <x v="0"/>
    <n v="0"/>
    <m/>
  </r>
  <r>
    <s v="75104-2"/>
    <d v="2018-10-30T00:00:00"/>
    <n v="75104"/>
    <s v="BMPRLED-300-90-27-RG3-6' 1/2&quot;-W-UNV-DP-1-TG9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 1/2&quot;"/>
    <s v=""/>
    <s v="Regular"/>
    <n v="1"/>
    <s v="Philip"/>
    <s v="CV1-6' 1/2&quot;"/>
    <m/>
    <s v=""/>
    <n v="1"/>
    <s v="Regular"/>
    <s v=""/>
    <s v=""/>
    <b v="0"/>
    <m/>
    <m/>
    <b v="0"/>
    <b v="0"/>
    <n v="420"/>
    <s v="BMPRLED"/>
    <s v="recessed"/>
    <n v="0"/>
    <d v="2018-10-26T00:00:00"/>
    <n v="1.2"/>
    <x v="0"/>
    <d v="2018-10-27T00:00:00"/>
    <n v="0.5"/>
    <x v="0"/>
    <n v="0"/>
    <m/>
  </r>
  <r>
    <s v="75104-3"/>
    <d v="2018-10-30T00:00:00"/>
    <n v="75104"/>
    <s v="BMPRLED-300-90-27-RG3-6' 1/4&quot;-W-UNV-DP-1-TG9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 1/4&quot;"/>
    <s v=""/>
    <s v="Regular"/>
    <n v="1"/>
    <s v="Philip"/>
    <s v="CV1-6' 1/4&quot;"/>
    <m/>
    <s v=""/>
    <n v="1"/>
    <s v="Regular"/>
    <s v=""/>
    <s v=""/>
    <b v="0"/>
    <m/>
    <m/>
    <b v="0"/>
    <b v="0"/>
    <n v="420"/>
    <s v="BMPRLED"/>
    <s v="recessed"/>
    <n v="0"/>
    <d v="2018-10-26T00:00:00"/>
    <n v="1.2"/>
    <x v="0"/>
    <d v="2018-10-27T00:00:00"/>
    <n v="0.5"/>
    <x v="0"/>
    <n v="0"/>
    <m/>
  </r>
  <r>
    <s v="75104-4"/>
    <d v="2018-10-30T00:00:00"/>
    <n v="75104"/>
    <s v="BBSLED-400-90-27-ASO-16-AP-UNV-DP-1-S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4LED-16"/>
    <s v=""/>
    <s v="Regular"/>
    <n v="1"/>
    <s v="Philip"/>
    <s v="D3 16'"/>
    <m/>
    <s v=""/>
    <n v="2"/>
    <s v="Regular"/>
    <s v=""/>
    <s v=""/>
    <b v="0"/>
    <m/>
    <m/>
    <b v="0"/>
    <b v="0"/>
    <n v="1120"/>
    <s v="BBSLED"/>
    <s v="surface"/>
    <n v="0"/>
    <d v="2018-10-26T00:00:00"/>
    <n v="2.4"/>
    <x v="0"/>
    <d v="2018-10-27T00:00:00"/>
    <n v="1"/>
    <x v="0"/>
    <n v="12.96"/>
    <m/>
  </r>
  <r>
    <s v="75104-5"/>
    <d v="2018-10-30T00:00:00"/>
    <n v="75104"/>
    <s v="BMSLED-500-90-27-SO-4-AP-UNV-BI-1-SC"/>
    <n v="5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4"/>
    <s v=""/>
    <s v="Regular"/>
    <n v="1"/>
    <s v="Philip"/>
    <s v="L2-4"/>
    <m/>
    <s v=""/>
    <n v="8"/>
    <s v="Regular"/>
    <s v=""/>
    <s v=""/>
    <b v="0"/>
    <m/>
    <m/>
    <b v="0"/>
    <b v="0"/>
    <n v="2240"/>
    <s v="BMSLED"/>
    <s v="surface"/>
    <n v="0"/>
    <d v="2018-10-26T00:00:00"/>
    <n v="9.6"/>
    <x v="0"/>
    <d v="2018-10-27T00:00:00"/>
    <n v="4"/>
    <x v="0"/>
    <n v="0"/>
    <m/>
  </r>
  <r>
    <s v="75104-6"/>
    <d v="2018-10-30T00:00:00"/>
    <n v="75104"/>
    <s v="BMPRLED-300-90-27-RG3-6'1 1/2&quot;-W-UNV-DP-1-TG9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1 1/2&quot;"/>
    <s v=""/>
    <s v="Regular"/>
    <n v="1"/>
    <s v="Philip"/>
    <s v="CV1-6'1 1/2&quot;"/>
    <m/>
    <s v=""/>
    <n v="1"/>
    <s v="Regular"/>
    <s v=""/>
    <s v=""/>
    <b v="0"/>
    <m/>
    <m/>
    <b v="0"/>
    <b v="0"/>
    <n v="420"/>
    <s v="BMPRLED"/>
    <s v="recessed"/>
    <n v="0"/>
    <d v="2018-10-26T00:00:00"/>
    <n v="1.2"/>
    <x v="0"/>
    <d v="2018-10-27T00:00:00"/>
    <n v="0.5"/>
    <x v="0"/>
    <n v="0"/>
    <m/>
  </r>
  <r>
    <s v="75104-7"/>
    <d v="2018-10-30T00:00:00"/>
    <n v="75104"/>
    <s v="SCRV-300-90-27-FL-163 3/4&quot;-W-UNV-DP-1-D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CULPT-163 3/4&quot;"/>
    <s v=""/>
    <s v="Regular"/>
    <n v="1"/>
    <s v="Philip"/>
    <s v="CV2-163 3/4&quot;"/>
    <m/>
    <s v=""/>
    <n v="2"/>
    <s v="Regular"/>
    <s v=""/>
    <s v=""/>
    <b v="0"/>
    <m/>
    <m/>
    <b v="0"/>
    <b v="0"/>
    <n v="910"/>
    <s v="SCRV"/>
    <s v="recessed"/>
    <s v="Check for Kit"/>
    <d v="2018-10-26T00:00:00"/>
    <n v="2.4"/>
    <x v="0"/>
    <d v="2018-10-27T00:00:00"/>
    <n v="1"/>
    <x v="0"/>
    <n v="12.96"/>
    <m/>
  </r>
  <r>
    <s v="75104-8"/>
    <d v="2018-10-30T00:00:00"/>
    <n v="75104"/>
    <s v="SCRV-300-90-27-FL-153 1/4&quot;-W-UNV-DP-1-D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CULPT-153 1/4&quot;"/>
    <s v=""/>
    <s v="Regular"/>
    <n v="1"/>
    <s v="Philip"/>
    <s v="CV2-153 1/4&quot;"/>
    <m/>
    <s v=""/>
    <n v="2"/>
    <s v="Regular"/>
    <s v=""/>
    <s v=""/>
    <b v="0"/>
    <m/>
    <m/>
    <b v="0"/>
    <b v="0"/>
    <n v="910"/>
    <s v="SCRV"/>
    <s v="recessed"/>
    <s v="Check for Kit"/>
    <d v="2018-10-26T00:00:00"/>
    <n v="2.4"/>
    <x v="0"/>
    <d v="2018-10-27T00:00:00"/>
    <n v="1"/>
    <x v="0"/>
    <n v="12.96"/>
    <m/>
  </r>
  <r>
    <s v="75104-9"/>
    <d v="2018-10-30T00:00:00"/>
    <n v="75104"/>
    <s v="SCRV-300-90-27-FL-150 1/8&quot;-W-UNV-DP-1-D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SCULPT-150 1/8&quot;"/>
    <s v=""/>
    <s v="Regular"/>
    <n v="1"/>
    <s v="Philip"/>
    <s v="CV2-150 1/8&quot;"/>
    <m/>
    <s v=""/>
    <n v="2"/>
    <s v="Regular"/>
    <s v=""/>
    <s v=""/>
    <b v="0"/>
    <m/>
    <m/>
    <b v="0"/>
    <b v="0"/>
    <n v="910"/>
    <s v="SCRV"/>
    <s v="recessed"/>
    <s v="Check for Kit"/>
    <d v="2018-10-26T00:00:00"/>
    <n v="2.4"/>
    <x v="0"/>
    <d v="2018-10-27T00:00:00"/>
    <n v="1"/>
    <x v="0"/>
    <n v="12.96"/>
    <m/>
  </r>
  <r>
    <s v="75104-10"/>
    <d v="2018-10-30T00:00:00"/>
    <n v="75104"/>
    <s v="BMPRLED-300-90-27-RG3-6'1 1/4&quot;-W-UNV-DP-1-TG9"/>
    <n v="1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1 1/4&quot;"/>
    <s v=""/>
    <s v="Regular"/>
    <n v="1"/>
    <s v="Philip"/>
    <s v="CV1-6'1 1/4&quot;"/>
    <m/>
    <s v=""/>
    <n v="1"/>
    <s v="Regular"/>
    <s v=""/>
    <s v=""/>
    <b v="0"/>
    <m/>
    <m/>
    <b v="0"/>
    <b v="0"/>
    <n v="420"/>
    <s v="BMPRLED"/>
    <s v="recessed"/>
    <n v="0"/>
    <d v="2018-10-26T00:00:00"/>
    <n v="1.2"/>
    <x v="0"/>
    <d v="2018-10-27T00:00:00"/>
    <n v="0.5"/>
    <x v="0"/>
    <n v="0"/>
    <m/>
  </r>
  <r>
    <s v="75104-11"/>
    <d v="2018-10-30T00:00:00"/>
    <n v="75104"/>
    <s v="BMPRLED-300-90-27-RG3-6'10 1/4&quot;-W-UNV-DP-1-TG9"/>
    <n v="1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10 1/4&quot;"/>
    <s v=""/>
    <s v="Regular"/>
    <n v="1"/>
    <s v="Philip"/>
    <s v="CV1-6'10 1/4&quot;"/>
    <m/>
    <s v=""/>
    <n v="1"/>
    <s v="Regular"/>
    <s v=""/>
    <s v=""/>
    <b v="0"/>
    <m/>
    <m/>
    <b v="0"/>
    <b v="0"/>
    <n v="490"/>
    <s v="BMPRLED"/>
    <s v="recessed"/>
    <n v="0"/>
    <d v="2018-10-26T00:00:00"/>
    <n v="1.2"/>
    <x v="0"/>
    <d v="2018-10-27T00:00:00"/>
    <n v="0.5"/>
    <x v="0"/>
    <n v="0"/>
    <m/>
  </r>
  <r>
    <s v="75104-12"/>
    <d v="2018-10-30T00:00:00"/>
    <n v="75104"/>
    <s v="BMPRLED-300-90-27-RG3-6'11 1/4&quot;-W-UNV-DP-1-TG9"/>
    <n v="1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11 1/4&quot;"/>
    <s v=""/>
    <s v="Regular"/>
    <n v="1"/>
    <s v="Philip"/>
    <s v="CV1-6'11 1/4&quot;"/>
    <m/>
    <s v=""/>
    <n v="1"/>
    <s v="Regular"/>
    <s v=""/>
    <s v=""/>
    <b v="0"/>
    <m/>
    <m/>
    <b v="0"/>
    <b v="0"/>
    <n v="490"/>
    <s v="BMPRLED"/>
    <s v="recessed"/>
    <n v="0"/>
    <d v="2018-10-26T00:00:00"/>
    <n v="1.2"/>
    <x v="0"/>
    <d v="2018-10-27T00:00:00"/>
    <n v="0.5"/>
    <x v="0"/>
    <n v="0"/>
    <m/>
  </r>
  <r>
    <s v="75104-13"/>
    <d v="2018-10-30T00:00:00"/>
    <n v="75104"/>
    <s v="BMPRLED-300-90-27-RG3-6'4 7/8&quot;-W-UNV-DP-1-TG9"/>
    <n v="1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6'4 7/8&quot;"/>
    <s v=""/>
    <s v="Regular"/>
    <n v="1"/>
    <s v="Philip"/>
    <s v="CV1-6'4 7/8&quot;"/>
    <m/>
    <s v=""/>
    <n v="1"/>
    <s v="Regular"/>
    <s v=""/>
    <s v=""/>
    <b v="0"/>
    <m/>
    <m/>
    <b v="0"/>
    <b v="0"/>
    <n v="490"/>
    <s v="BMPRLED"/>
    <s v="recessed"/>
    <n v="0"/>
    <d v="2018-10-26T00:00:00"/>
    <n v="1.2"/>
    <x v="0"/>
    <d v="2018-10-27T00:00:00"/>
    <n v="0.5"/>
    <x v="0"/>
    <n v="0"/>
    <m/>
  </r>
  <r>
    <s v="75104-14"/>
    <d v="2018-10-30T00:00:00"/>
    <n v="75104"/>
    <s v="BMPRLED-300-90-27-RG3-7'6 7/8&quot;-W-UNV-DP-1-TG9"/>
    <n v="14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7'6 7/8&quot;"/>
    <s v=""/>
    <s v="Regular"/>
    <n v="1"/>
    <s v="Philip"/>
    <s v="CV1-7'6 7/8&quot;"/>
    <m/>
    <s v=""/>
    <n v="6"/>
    <s v="Regular"/>
    <s v=""/>
    <s v=""/>
    <b v="0"/>
    <m/>
    <m/>
    <b v="0"/>
    <b v="0"/>
    <n v="3360"/>
    <s v="BMPRLED"/>
    <s v="recessed"/>
    <n v="0"/>
    <d v="2018-10-26T00:00:00"/>
    <n v="7.1999999999999993"/>
    <x v="0"/>
    <d v="2018-10-27T00:00:00"/>
    <n v="3"/>
    <x v="0"/>
    <n v="0"/>
    <m/>
  </r>
  <r>
    <s v="75104-15"/>
    <d v="2018-10-30T00:00:00"/>
    <n v="75104"/>
    <s v="BMPRLED-300-90-27-RG3-8' 1&quot;-W-UNV-DP-1-TG9"/>
    <n v="1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8' 1&quot;"/>
    <s v=""/>
    <s v="Regular"/>
    <n v="1"/>
    <s v="Philip"/>
    <s v="CV1-8' 1&quot;"/>
    <m/>
    <s v=""/>
    <n v="3"/>
    <s v="Regular"/>
    <s v=""/>
    <s v=""/>
    <b v="0"/>
    <m/>
    <m/>
    <b v="0"/>
    <b v="0"/>
    <n v="1680"/>
    <s v="BMPRLED"/>
    <s v="recessed"/>
    <n v="0"/>
    <d v="2018-10-26T00:00:00"/>
    <n v="3.5999999999999996"/>
    <x v="0"/>
    <d v="2018-10-27T00:00:00"/>
    <n v="1.5"/>
    <x v="0"/>
    <n v="0"/>
    <m/>
  </r>
  <r>
    <s v="75104-16"/>
    <d v="2018-10-30T00:00:00"/>
    <n v="75104"/>
    <s v="BMPRLED-300-90-27-RG3-8' 1/4&quot;-W-UNV-DP-1-TG9"/>
    <n v="1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8' 1/4&quot;"/>
    <s v=""/>
    <s v="Regular"/>
    <n v="1"/>
    <s v="Philip"/>
    <s v="CV1-8' 1/4&quot;"/>
    <m/>
    <s v=""/>
    <n v="2"/>
    <s v="Regular"/>
    <s v=""/>
    <s v=""/>
    <b v="0"/>
    <m/>
    <m/>
    <b v="0"/>
    <b v="0"/>
    <n v="1120"/>
    <s v="BMPRLED"/>
    <s v="recessed"/>
    <n v="0"/>
    <d v="2018-10-26T00:00:00"/>
    <n v="2.4"/>
    <x v="0"/>
    <d v="2018-10-27T00:00:00"/>
    <n v="1"/>
    <x v="0"/>
    <n v="0"/>
    <m/>
  </r>
  <r>
    <s v="75104-17"/>
    <d v="2018-10-30T00:00:00"/>
    <n v="75104"/>
    <s v="BMPRLED-300-90-27-RG3-8'2 7/8&quot;-W-UNV-DP-1-TG9"/>
    <n v="1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8'2 7/8&quot;"/>
    <s v=""/>
    <s v="Regular"/>
    <n v="1"/>
    <s v="Philip"/>
    <s v="CV1-8'2 7/8&quot;"/>
    <m/>
    <s v=""/>
    <n v="2"/>
    <s v="Regular"/>
    <s v=""/>
    <s v=""/>
    <b v="0"/>
    <m/>
    <m/>
    <b v="0"/>
    <b v="0"/>
    <n v="1120"/>
    <s v="BMPRLED"/>
    <s v="recessed"/>
    <n v="0"/>
    <d v="2018-10-26T00:00:00"/>
    <n v="2.4"/>
    <x v="0"/>
    <d v="2018-10-27T00:00:00"/>
    <n v="1"/>
    <x v="0"/>
    <n v="0"/>
    <m/>
  </r>
  <r>
    <s v="75104-18"/>
    <d v="2018-10-30T00:00:00"/>
    <n v="75104"/>
    <s v="BMPRLED-300-90-27-RG3-4' 1/4&quot;-W-UNV-DP-1-TG9"/>
    <n v="18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PLED-4' 1/4&quot;"/>
    <s v=""/>
    <s v="Regular"/>
    <n v="1"/>
    <s v="Philip"/>
    <s v="CV1-4' 1/4&quot;"/>
    <m/>
    <s v=""/>
    <n v="2"/>
    <s v="Regular"/>
    <s v=""/>
    <s v=""/>
    <b v="0"/>
    <m/>
    <m/>
    <b v="0"/>
    <b v="0"/>
    <n v="560"/>
    <s v="BMPRLED"/>
    <s v="recessed"/>
    <n v="0"/>
    <d v="2018-10-26T00:00:00"/>
    <n v="2.4"/>
    <x v="0"/>
    <d v="2018-10-27T00:00:00"/>
    <n v="1"/>
    <x v="0"/>
    <n v="0"/>
    <m/>
  </r>
  <r>
    <s v="75115-1"/>
    <d v="2018-10-30T00:00:00"/>
    <n v="75115"/>
    <s v="ZELED-SL 50/50-700-80-35-MAL-6-W-UNV-MD-1-CTS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ZEN-6"/>
    <s v=""/>
    <s v="Regular"/>
    <n v="4"/>
    <s v="Sacha"/>
    <s v="A"/>
    <m/>
    <s v=""/>
    <n v="1"/>
    <s v="High Priority"/>
    <s v=""/>
    <s v=""/>
    <b v="0"/>
    <m/>
    <m/>
    <b v="0"/>
    <b v="0"/>
    <n v="640"/>
    <s v="ZELED"/>
    <s v="Pendant"/>
    <n v="0"/>
    <d v="2018-10-26T00:00:00"/>
    <n v="1.2"/>
    <x v="0"/>
    <d v="2018-10-27T00:00:00"/>
    <n v="0.5"/>
    <x v="0"/>
    <n v="0"/>
    <m/>
  </r>
  <r>
    <s v="75115-2"/>
    <d v="2018-10-30T00:00:00"/>
    <n v="75115"/>
    <s v="ARWLED-500-80-35-S-3-W-120-DP-1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"/>
    <m/>
    <s v="AIRLED-3"/>
    <s v=""/>
    <s v="Regular"/>
    <n v="4"/>
    <s v="Sacha"/>
    <s v="B"/>
    <m/>
    <s v=""/>
    <n v="2"/>
    <s v="High Priority"/>
    <s v=""/>
    <s v=""/>
    <b v="0"/>
    <m/>
    <m/>
    <b v="0"/>
    <b v="0"/>
    <n v="800"/>
    <s v="ARWLED"/>
    <s v="wall"/>
    <n v="0"/>
    <d v="2018-10-26T00:00:00"/>
    <n v="2.4"/>
    <x v="0"/>
    <d v="2018-10-27T00:00:00"/>
    <n v="1"/>
    <x v="0"/>
    <n v="0"/>
    <m/>
  </r>
  <r>
    <s v="75434-1"/>
    <d v="2018-10-30T00:00:00"/>
    <n v="75434"/>
    <s v="SP000-ZELED-SL 65/35-750-80-35-MSO-14-W-UNV-MD-1-CA(36)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5T00:00:00"/>
    <s v=""/>
    <m/>
    <s v="ZEN-14"/>
    <s v=""/>
    <s v="Regular"/>
    <n v="4"/>
    <s v="Philip"/>
    <s v="P2.2-14'-REPL"/>
    <m/>
    <s v=""/>
    <n v="6"/>
    <s v="High Priority"/>
    <s v=""/>
    <s v=""/>
    <b v="0"/>
    <m/>
    <m/>
    <b v="0"/>
    <b v="0"/>
    <n v="2940"/>
    <s v="ZELED"/>
    <s v="Pendant"/>
    <n v="0"/>
    <d v="2018-10-26T00:00:00"/>
    <n v="7.1999999999999993"/>
    <x v="0"/>
    <d v="2018-10-27T00:00:00"/>
    <n v="3"/>
    <x v="0"/>
    <n v="38.880000000000003"/>
    <m/>
  </r>
  <r>
    <s v="75464-1"/>
    <d v="2018-10-30T00:00:00"/>
    <n v="75464"/>
    <s v="BMRLED-750-80-35-FL-4'-W-UNV-DP-1-TG9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4'"/>
    <s v=""/>
    <s v="Regular"/>
    <n v="12"/>
    <s v="Philip"/>
    <s v="F2B-4'-ADD"/>
    <m/>
    <s v=""/>
    <n v="1"/>
    <s v="Regular"/>
    <s v=""/>
    <s v=""/>
    <b v="0"/>
    <m/>
    <m/>
    <b v="0"/>
    <b v="0"/>
    <n v="257"/>
    <s v="BMRLED"/>
    <s v="recessed"/>
    <n v="0"/>
    <d v="2018-10-26T00:00:00"/>
    <n v="1.2"/>
    <x v="0"/>
    <d v="2018-10-27T00:00:00"/>
    <n v="0.5"/>
    <x v="0"/>
    <n v="0"/>
    <m/>
  </r>
  <r>
    <s v="75464-2"/>
    <d v="2018-10-30T00:00:00"/>
    <n v="75464"/>
    <s v="BMRLED-750-80-35-FL-8'-W-UNV-DP-1-TG9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8'"/>
    <s v=""/>
    <s v="Regular"/>
    <n v="12"/>
    <s v="Philip"/>
    <s v="F2B-8'-ADD"/>
    <m/>
    <s v=""/>
    <n v="1"/>
    <s v="Regular"/>
    <s v=""/>
    <s v=""/>
    <b v="0"/>
    <m/>
    <m/>
    <b v="0"/>
    <b v="0"/>
    <n v="480"/>
    <s v="BMRLED"/>
    <s v="recessed"/>
    <n v="0"/>
    <d v="2018-10-26T00:00:00"/>
    <n v="1.2"/>
    <x v="0"/>
    <d v="2018-10-27T00:00:00"/>
    <n v="0.5"/>
    <x v="0"/>
    <n v="0"/>
    <m/>
  </r>
  <r>
    <s v="75464-3"/>
    <d v="2018-10-30T00:00:00"/>
    <n v="75464"/>
    <s v="BMRLED-750-80-35-FL-12'-W-UNV-DP-1-TG9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B3LED-12'"/>
    <s v=""/>
    <s v="Regular"/>
    <n v="12"/>
    <s v="Philip"/>
    <s v="F2B-12'"/>
    <m/>
    <s v=""/>
    <n v="2"/>
    <s v="Regular"/>
    <s v=""/>
    <s v=""/>
    <b v="0"/>
    <m/>
    <m/>
    <b v="0"/>
    <b v="0"/>
    <n v="1440"/>
    <s v="BMRLED"/>
    <s v="recessed"/>
    <n v="0"/>
    <d v="2018-10-26T00:00:00"/>
    <n v="2.4"/>
    <x v="0"/>
    <d v="2018-10-27T00:00:00"/>
    <n v="1"/>
    <x v="0"/>
    <n v="0"/>
    <m/>
  </r>
  <r>
    <s v="75473-1"/>
    <d v="2018-10-30T00:00:00"/>
    <n v="75473"/>
    <s v="CLKLED-400-80-40-SO-29-W-UNV-DP-1-AC-C(6&quot;AXIOM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9"/>
    <s v=""/>
    <s v="Regular"/>
    <n v="1"/>
    <s v="Jatin"/>
    <s v="DA-29' WEST"/>
    <m/>
    <s v=""/>
    <n v="4"/>
    <s v="High Priority"/>
    <s v=""/>
    <s v=""/>
    <b v="0"/>
    <m/>
    <m/>
    <b v="0"/>
    <b v="0"/>
    <n v="2030"/>
    <s v="CLKLED"/>
    <s v="recessed"/>
    <n v="0"/>
    <d v="2018-10-26T00:00:00"/>
    <n v="4.8"/>
    <x v="0"/>
    <d v="2018-10-27T00:00:00"/>
    <n v="2"/>
    <x v="0"/>
    <n v="38.880000000000003"/>
    <m/>
  </r>
  <r>
    <s v="75473-2"/>
    <d v="2018-10-30T00:00:00"/>
    <n v="75473"/>
    <s v="CLKLED-400-80-40-SO-23-W-UNV-DP-1-AC-C(6&quot;AXIOM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3"/>
    <s v=""/>
    <s v="Regular"/>
    <n v="1"/>
    <s v="Jatin"/>
    <s v="DB-23' WEST"/>
    <m/>
    <s v=""/>
    <n v="3"/>
    <s v="High Priority"/>
    <s v=""/>
    <s v=""/>
    <b v="0"/>
    <m/>
    <m/>
    <b v="0"/>
    <b v="0"/>
    <n v="1610"/>
    <s v="CLKLED"/>
    <s v="recessed"/>
    <n v="0"/>
    <d v="2018-10-26T00:00:00"/>
    <n v="3.5999999999999996"/>
    <x v="0"/>
    <d v="2018-10-27T00:00:00"/>
    <n v="1.5"/>
    <x v="0"/>
    <n v="25.92"/>
    <m/>
  </r>
  <r>
    <s v="75473-3"/>
    <d v="2018-10-30T00:00:00"/>
    <n v="75473"/>
    <s v="CLKLED-400-80-40-SO-19-W-UNV-DP-1-AC-C(6&quot;AXIOM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19"/>
    <s v=""/>
    <s v="Regular"/>
    <n v="1"/>
    <s v="Jatin"/>
    <s v="DC-19' WEST"/>
    <m/>
    <s v=""/>
    <n v="3"/>
    <s v="High Priority"/>
    <s v=""/>
    <s v=""/>
    <b v="0"/>
    <m/>
    <m/>
    <b v="0"/>
    <b v="0"/>
    <n v="1330"/>
    <s v="CLKLED"/>
    <s v="recessed"/>
    <n v="0"/>
    <d v="2018-10-26T00:00:00"/>
    <n v="3.5999999999999996"/>
    <x v="0"/>
    <d v="2018-10-27T00:00:00"/>
    <n v="1.5"/>
    <x v="0"/>
    <n v="25.92"/>
    <m/>
  </r>
  <r>
    <s v="75473-4"/>
    <d v="2018-10-30T00:00:00"/>
    <n v="75473"/>
    <s v="CLKLED-400-80-40-SO-32-W-UNV-DP-1-AC-C(6&quot;AXIOM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32"/>
    <s v=""/>
    <s v="Regular"/>
    <n v="1"/>
    <s v="Jatin"/>
    <s v="DD-32' WEST"/>
    <m/>
    <s v=""/>
    <n v="4"/>
    <s v="High Priority"/>
    <s v=""/>
    <s v=""/>
    <b v="0"/>
    <m/>
    <m/>
    <b v="0"/>
    <b v="0"/>
    <n v="2240"/>
    <s v="CLKLED"/>
    <s v="recessed"/>
    <n v="0"/>
    <d v="2018-10-26T00:00:00"/>
    <n v="4.8"/>
    <x v="0"/>
    <d v="2018-10-27T00:00:00"/>
    <n v="2"/>
    <x v="0"/>
    <n v="38.880000000000003"/>
    <m/>
  </r>
  <r>
    <s v="75473-5"/>
    <d v="2018-10-30T00:00:00"/>
    <n v="75473"/>
    <s v="CLKLED-400-80-40-SO-21-W-UNV-DP-1-AC-C(6&quot;AXIOM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1"/>
    <s v=""/>
    <s v="Regular"/>
    <n v="1"/>
    <s v="Jatin"/>
    <s v="DE-21' WEST"/>
    <m/>
    <s v=""/>
    <n v="3"/>
    <s v="High Priority"/>
    <s v=""/>
    <s v=""/>
    <b v="0"/>
    <m/>
    <m/>
    <b v="0"/>
    <b v="0"/>
    <n v="1470"/>
    <s v="CLKLED"/>
    <s v="recessed"/>
    <n v="0"/>
    <d v="2018-10-26T00:00:00"/>
    <n v="3.5999999999999996"/>
    <x v="0"/>
    <d v="2018-10-27T00:00:00"/>
    <n v="1.5"/>
    <x v="0"/>
    <n v="25.92"/>
    <m/>
  </r>
  <r>
    <s v="75473-6"/>
    <d v="2018-10-30T00:00:00"/>
    <n v="75473"/>
    <s v="CLKLED-400-80-40-SO-16-W-UNV-DP-1-AC-C(6&quot;AXIOM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16"/>
    <s v=""/>
    <s v="Regular"/>
    <n v="1"/>
    <s v="Jatin"/>
    <s v="DF-16' WEST"/>
    <m/>
    <s v=""/>
    <n v="2"/>
    <s v="High Priority"/>
    <s v=""/>
    <s v=""/>
    <b v="0"/>
    <m/>
    <m/>
    <b v="0"/>
    <b v="0"/>
    <n v="1120"/>
    <s v="CLKLED"/>
    <s v="recessed"/>
    <n v="0"/>
    <d v="2018-10-26T00:00:00"/>
    <n v="2.4"/>
    <x v="0"/>
    <d v="2018-10-27T00:00:00"/>
    <n v="1"/>
    <x v="0"/>
    <n v="12.96"/>
    <m/>
  </r>
  <r>
    <s v="75473-7"/>
    <d v="2018-10-30T00:00:00"/>
    <n v="75473"/>
    <s v="CLKLED-400-80-40-SO-20' 6&quot;-W-UNV-DP-1+E(2)-AC-C(6&quot;AXIOM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0' 6&quot;"/>
    <s v=""/>
    <s v="Regular"/>
    <n v="1"/>
    <s v="Jatin"/>
    <s v="DG-20'6&quot; WEST"/>
    <m/>
    <s v=""/>
    <n v="3"/>
    <s v="High Priority"/>
    <s v=""/>
    <s v=""/>
    <b v="0"/>
    <m/>
    <m/>
    <b v="0"/>
    <b v="0"/>
    <n v="1510"/>
    <s v="CLKLED"/>
    <s v="recessed"/>
    <n v="0"/>
    <d v="2018-10-26T00:00:00"/>
    <n v="3.5999999999999996"/>
    <x v="0"/>
    <d v="2018-10-27T00:00:00"/>
    <n v="1.5"/>
    <x v="0"/>
    <n v="25.92"/>
    <m/>
  </r>
  <r>
    <s v="75473-8"/>
    <d v="2018-10-30T00:00:00"/>
    <n v="75473"/>
    <s v="CLKLED-400-80-40-SO-28-W-UNV-DP-1-AC-C(6&quot;AXIOM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8"/>
    <s v=""/>
    <s v="Regular"/>
    <n v="1"/>
    <s v="Jatin"/>
    <s v="DH-28' WEST"/>
    <m/>
    <s v=""/>
    <n v="4"/>
    <s v="High Priority"/>
    <s v=""/>
    <s v=""/>
    <b v="0"/>
    <m/>
    <m/>
    <b v="0"/>
    <b v="0"/>
    <n v="1960"/>
    <s v="CLKLED"/>
    <s v="recessed"/>
    <n v="0"/>
    <d v="2018-10-26T00:00:00"/>
    <n v="4.8"/>
    <x v="0"/>
    <d v="2018-10-27T00:00:00"/>
    <n v="2"/>
    <x v="0"/>
    <n v="38.880000000000003"/>
    <m/>
  </r>
  <r>
    <s v="75473-9"/>
    <d v="2018-10-30T00:00:00"/>
    <n v="75473"/>
    <s v="CLKLED-400-80-40-SO-21-W-UNV-DP-1+E(4)-AC-C(6&quot;AXIOM)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1"/>
    <s v=""/>
    <s v="Regular"/>
    <n v="1"/>
    <s v="Jatin"/>
    <s v="DI-21' EAST"/>
    <m/>
    <s v=""/>
    <n v="3"/>
    <s v="High Priority"/>
    <s v=""/>
    <s v=""/>
    <b v="0"/>
    <m/>
    <m/>
    <b v="0"/>
    <b v="0"/>
    <n v="1510"/>
    <s v="CLKLED"/>
    <s v="recessed"/>
    <n v="0"/>
    <d v="2018-10-26T00:00:00"/>
    <n v="3.5999999999999996"/>
    <x v="0"/>
    <d v="2018-10-27T00:00:00"/>
    <n v="1.5"/>
    <x v="0"/>
    <n v="25.92"/>
    <m/>
  </r>
  <r>
    <s v="75473-10"/>
    <d v="2018-10-30T00:00:00"/>
    <n v="75473"/>
    <s v="CLKLED-400-80-40-SO-46-W-UNV-DP-1-AC-C(6&quot;AXIOM)"/>
    <n v="1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46"/>
    <s v=""/>
    <s v="Regular"/>
    <n v="1"/>
    <s v="Jatin"/>
    <s v="DJ-46' EAST"/>
    <m/>
    <s v=""/>
    <n v="6"/>
    <s v="High Priority"/>
    <s v=""/>
    <s v=""/>
    <b v="0"/>
    <m/>
    <m/>
    <b v="0"/>
    <b v="0"/>
    <n v="3220"/>
    <s v="CLKLED"/>
    <s v="recessed"/>
    <n v="0"/>
    <d v="2018-10-26T00:00:00"/>
    <n v="7.1999999999999993"/>
    <x v="0"/>
    <d v="2018-10-27T00:00:00"/>
    <n v="3"/>
    <x v="0"/>
    <n v="64.800000000000011"/>
    <m/>
  </r>
  <r>
    <s v="75473-11"/>
    <d v="2018-10-30T00:00:00"/>
    <n v="75473"/>
    <s v="CLKLED-400-80-40-SO-25-W-UNV-DP-1+E(4)-AC-C(6&quot;AXIOM)"/>
    <n v="1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5"/>
    <s v=""/>
    <s v="Regular"/>
    <n v="1"/>
    <s v="Jatin"/>
    <s v="DK-25' EAST"/>
    <m/>
    <s v=""/>
    <n v="4"/>
    <s v="High Priority"/>
    <s v=""/>
    <s v=""/>
    <b v="0"/>
    <m/>
    <m/>
    <b v="0"/>
    <b v="0"/>
    <n v="1790"/>
    <s v="CLKLED"/>
    <s v="recessed"/>
    <n v="0"/>
    <d v="2018-10-26T00:00:00"/>
    <n v="4.8"/>
    <x v="0"/>
    <d v="2018-10-27T00:00:00"/>
    <n v="2"/>
    <x v="0"/>
    <n v="38.880000000000003"/>
    <m/>
  </r>
  <r>
    <s v="75473-12"/>
    <d v="2018-10-30T00:00:00"/>
    <n v="75473"/>
    <s v="CLKLED-400-80-40-SO-24' 6&quot;-W-UNV-DP-1-AC-C(6&quot;AXIOM)"/>
    <n v="1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4' 6&quot;"/>
    <s v=""/>
    <s v="Regular"/>
    <n v="1"/>
    <s v="Jatin"/>
    <s v="DL-24'6&quot; EAST"/>
    <m/>
    <s v=""/>
    <n v="4"/>
    <s v="High Priority"/>
    <s v=""/>
    <s v=""/>
    <b v="0"/>
    <m/>
    <m/>
    <b v="0"/>
    <b v="0"/>
    <n v="1750"/>
    <s v="CLKLED"/>
    <s v="recessed"/>
    <n v="0"/>
    <d v="2018-10-26T00:00:00"/>
    <n v="4.8"/>
    <x v="0"/>
    <d v="2018-10-27T00:00:00"/>
    <n v="2"/>
    <x v="0"/>
    <n v="38.880000000000003"/>
    <m/>
  </r>
  <r>
    <s v="75473-13"/>
    <d v="2018-10-30T00:00:00"/>
    <n v="75473"/>
    <s v="CLKLED-400-80-40-SO-18-W-UNV-DP-1-AC-C(6&quot;AXIOM)"/>
    <n v="1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18"/>
    <s v=""/>
    <s v="Regular"/>
    <n v="1"/>
    <s v="Jatin"/>
    <s v="DM-18' EAST"/>
    <m/>
    <s v=""/>
    <n v="3"/>
    <s v="High Priority"/>
    <s v=""/>
    <s v=""/>
    <b v="0"/>
    <m/>
    <m/>
    <b v="0"/>
    <b v="0"/>
    <n v="1260"/>
    <s v="CLKLED"/>
    <s v="recessed"/>
    <n v="0"/>
    <d v="2018-10-26T00:00:00"/>
    <n v="3.5999999999999996"/>
    <x v="0"/>
    <d v="2018-10-27T00:00:00"/>
    <n v="1.5"/>
    <x v="0"/>
    <n v="25.92"/>
    <m/>
  </r>
  <r>
    <s v="75473-14"/>
    <d v="2018-10-30T00:00:00"/>
    <n v="75473"/>
    <s v="CLKLED-400-80-40-SO-32' 6&quot;-W-UNV-DP-1-AC-C(6&quot;AXIOM)"/>
    <n v="1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32' 6&quot;"/>
    <s v=""/>
    <s v="Regular"/>
    <n v="1"/>
    <s v="Jatin"/>
    <s v="DN-32'6&quot; EAST"/>
    <m/>
    <s v=""/>
    <n v="5"/>
    <s v="High Priority"/>
    <s v=""/>
    <s v=""/>
    <b v="0"/>
    <m/>
    <m/>
    <b v="0"/>
    <b v="0"/>
    <n v="2310"/>
    <s v="CLKLED"/>
    <s v="recessed"/>
    <n v="0"/>
    <d v="2018-10-26T00:00:00"/>
    <n v="6"/>
    <x v="0"/>
    <d v="2018-10-27T00:00:00"/>
    <n v="2.5"/>
    <x v="0"/>
    <n v="51.84"/>
    <m/>
  </r>
  <r>
    <s v="75473-15"/>
    <d v="2018-10-30T00:00:00"/>
    <n v="75473"/>
    <s v="CLKLED-400-80-40-SO-27-W-UNV-DP-1+E(2)-AC-C(6&quot;AXIOM)"/>
    <n v="1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7"/>
    <s v=""/>
    <s v="Regular"/>
    <n v="1"/>
    <s v="Jatin"/>
    <s v="DO-27' EAST"/>
    <m/>
    <s v=""/>
    <n v="4"/>
    <s v="High Priority"/>
    <s v=""/>
    <s v=""/>
    <b v="0"/>
    <m/>
    <m/>
    <b v="0"/>
    <b v="0"/>
    <n v="1930"/>
    <s v="CLKLED"/>
    <s v="recessed"/>
    <n v="0"/>
    <d v="2018-10-26T00:00:00"/>
    <n v="4.8"/>
    <x v="0"/>
    <d v="2018-10-27T00:00:00"/>
    <n v="2"/>
    <x v="0"/>
    <n v="38.880000000000003"/>
    <m/>
  </r>
  <r>
    <s v="75473-16"/>
    <d v="2018-10-30T00:00:00"/>
    <n v="75473"/>
    <s v="CLKLED-400-80-40-SO-27-W-UNV-DP-1-AC-C(6&quot;AXIOM)"/>
    <n v="1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7"/>
    <s v=""/>
    <s v="Regular"/>
    <n v="1"/>
    <s v="Jatin"/>
    <s v="DP-27' EAST"/>
    <m/>
    <s v=""/>
    <n v="4"/>
    <s v="High Priority"/>
    <s v=""/>
    <s v=""/>
    <b v="0"/>
    <m/>
    <m/>
    <b v="0"/>
    <b v="0"/>
    <n v="1890"/>
    <s v="CLKLED"/>
    <s v="recessed"/>
    <n v="0"/>
    <d v="2018-10-26T00:00:00"/>
    <n v="4.8"/>
    <x v="0"/>
    <d v="2018-10-27T00:00:00"/>
    <n v="2"/>
    <x v="0"/>
    <n v="38.880000000000003"/>
    <m/>
  </r>
  <r>
    <s v="75473-17"/>
    <d v="2018-10-30T00:00:00"/>
    <n v="75473"/>
    <s v="CLKLED-400-80-40-SO-28-W-UNV-DP-1-AC-C(6&quot;AXIOM)"/>
    <n v="1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5T00:00:00"/>
    <s v=""/>
    <m/>
    <s v="CLICK-28"/>
    <s v=""/>
    <s v="Regular"/>
    <n v="1"/>
    <s v="Jatin"/>
    <s v="DQ-28' EAST"/>
    <m/>
    <s v=""/>
    <n v="4"/>
    <s v="High Priority"/>
    <s v=""/>
    <s v=""/>
    <b v="0"/>
    <m/>
    <m/>
    <b v="0"/>
    <b v="0"/>
    <n v="1960"/>
    <s v="CLKLED"/>
    <s v="recessed"/>
    <n v="0"/>
    <d v="2018-10-26T00:00:00"/>
    <n v="4.8"/>
    <x v="0"/>
    <d v="2018-10-27T00:00:00"/>
    <n v="2"/>
    <x v="0"/>
    <n v="38.880000000000003"/>
    <m/>
  </r>
  <r>
    <s v="75807-1"/>
    <d v="2018-10-30T00:00:00"/>
    <n v="75807"/>
    <s v="TB2DLED-1000-80-30-SO-10-BLK-UNV-DP-1-CA(3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5T00:00:00"/>
    <s v="Picked - Complete"/>
    <m/>
    <s v="TB2LED-10"/>
    <s v=""/>
    <s v="Regular"/>
    <n v="12"/>
    <s v="Rajithan"/>
    <s v=""/>
    <m/>
    <s v=""/>
    <n v="2"/>
    <s v="High Priority"/>
    <s v=""/>
    <s v=""/>
    <b v="0"/>
    <m/>
    <m/>
    <b v="0"/>
    <b v="0"/>
    <n v="2100"/>
    <s v="TB2DLED"/>
    <s v="Pendant"/>
    <n v="0"/>
    <d v="2018-10-26T00:00:00"/>
    <n v="2.4"/>
    <x v="0"/>
    <d v="2018-10-27T00:00:00"/>
    <n v="1"/>
    <x v="0"/>
    <n v="0"/>
    <m/>
  </r>
  <r>
    <s v="54406-20"/>
    <d v="2018-10-31T00:00:00"/>
    <n v="54406"/>
    <s v="B6RLED-500-90-35-FL-8-W-120-DP-1-TG9"/>
    <n v="20"/>
    <n v="1"/>
    <s v="Machine Shop Started"/>
    <n v="18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8"/>
    <s v=""/>
    <s v="Regular"/>
    <n v="1"/>
    <s v="JessicaP"/>
    <s v="L24D"/>
    <m/>
    <s v=""/>
    <n v="18"/>
    <s v="Regular"/>
    <s v=""/>
    <s v=""/>
    <b v="0"/>
    <m/>
    <m/>
    <b v="0"/>
    <b v="0"/>
    <n v="9720"/>
    <s v="B6RLED"/>
    <s v="recessed"/>
    <n v="0"/>
    <d v="2018-10-27T00:00:00"/>
    <n v="21.599999999999998"/>
    <x v="0"/>
    <d v="2018-10-28T00:00:00"/>
    <n v="9"/>
    <x v="0"/>
    <n v="0"/>
    <m/>
  </r>
  <r>
    <s v="54406-21"/>
    <d v="2018-10-31T00:00:00"/>
    <n v="54406"/>
    <s v="B6RLED-750-90-35-FL-8-W-120-DP-1-TG9"/>
    <n v="21"/>
    <n v="1"/>
    <s v="Machine Shop Started"/>
    <n v="5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8"/>
    <s v=""/>
    <s v="Regular"/>
    <n v="1"/>
    <s v="JessicaP"/>
    <s v="L24E"/>
    <m/>
    <s v=""/>
    <n v="51"/>
    <s v="Regular"/>
    <s v=""/>
    <s v=""/>
    <b v="0"/>
    <m/>
    <m/>
    <b v="0"/>
    <b v="0"/>
    <n v="27540"/>
    <s v="B6RLED"/>
    <s v="recessed"/>
    <n v="0"/>
    <d v="2018-10-27T00:00:00"/>
    <n v="61.199999999999996"/>
    <x v="0"/>
    <d v="2018-10-28T00:00:00"/>
    <n v="25.5"/>
    <x v="0"/>
    <n v="0"/>
    <m/>
  </r>
  <r>
    <s v="54406-22"/>
    <d v="2018-10-31T00:00:00"/>
    <n v="54406"/>
    <s v="B6RLED-1000-90-35-FL-8-W-120-DP-1-TG9"/>
    <n v="22"/>
    <n v="1"/>
    <s v="Machine Shop Started"/>
    <n v="32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8"/>
    <s v=""/>
    <s v="Regular"/>
    <n v="1"/>
    <s v="JessicaP"/>
    <s v="L24F"/>
    <m/>
    <s v=""/>
    <n v="32"/>
    <s v="Regular"/>
    <s v=""/>
    <s v=""/>
    <b v="0"/>
    <m/>
    <m/>
    <b v="0"/>
    <b v="0"/>
    <n v="17280"/>
    <s v="B6RLED"/>
    <s v="recessed"/>
    <n v="0"/>
    <d v="2018-10-27T00:00:00"/>
    <n v="38.4"/>
    <x v="0"/>
    <d v="2018-10-28T00:00:00"/>
    <n v="16"/>
    <x v="0"/>
    <n v="0"/>
    <m/>
  </r>
  <r>
    <s v="54406-23"/>
    <d v="2018-10-31T00:00:00"/>
    <n v="54406"/>
    <s v="B6RLED-500-90-35-FL-12-W-120-DP-1-TG9"/>
    <n v="23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12"/>
    <s v=""/>
    <s v="Regular"/>
    <n v="1"/>
    <s v="JessicaP"/>
    <s v="L24G-12'"/>
    <m/>
    <s v=""/>
    <n v="2"/>
    <s v="Regular"/>
    <s v=""/>
    <s v=""/>
    <b v="0"/>
    <m/>
    <m/>
    <b v="0"/>
    <b v="0"/>
    <n v="1620"/>
    <s v="B6RLED"/>
    <s v="recessed"/>
    <n v="0"/>
    <d v="2018-10-27T00:00:00"/>
    <n v="2.4"/>
    <x v="0"/>
    <d v="2018-10-28T00:00:00"/>
    <n v="1"/>
    <x v="0"/>
    <n v="0"/>
    <m/>
  </r>
  <r>
    <s v="54406-24"/>
    <d v="2018-10-31T00:00:00"/>
    <n v="54406"/>
    <s v="B6RLED-500-90-35-FL-16-W-120-DP-1-TG9"/>
    <n v="24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16"/>
    <s v=""/>
    <s v="Regular"/>
    <n v="1"/>
    <s v="JessicaP"/>
    <s v="L24G-16'"/>
    <m/>
    <s v=""/>
    <n v="2"/>
    <s v="Regular"/>
    <s v=""/>
    <s v=""/>
    <b v="0"/>
    <m/>
    <m/>
    <b v="0"/>
    <b v="0"/>
    <n v="1080"/>
    <s v="B6RLED"/>
    <s v="recessed"/>
    <n v="0"/>
    <d v="2018-10-27T00:00:00"/>
    <n v="2.4"/>
    <x v="0"/>
    <d v="2018-10-28T00:00:00"/>
    <n v="1"/>
    <x v="0"/>
    <n v="12.96"/>
    <m/>
  </r>
  <r>
    <s v="54406-25"/>
    <d v="2018-10-31T00:00:00"/>
    <n v="54406"/>
    <s v="B6RLED-500-90-35-FL-20-W-120-DP-1-TG9"/>
    <n v="25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20"/>
    <s v=""/>
    <s v="Regular"/>
    <n v="1"/>
    <s v="JessicaP"/>
    <s v="L24G-20'"/>
    <m/>
    <s v=""/>
    <n v="2"/>
    <s v="Regular"/>
    <s v=""/>
    <s v=""/>
    <b v="0"/>
    <m/>
    <m/>
    <b v="0"/>
    <b v="0"/>
    <n v="1350"/>
    <s v="B6RLED"/>
    <s v="recessed"/>
    <n v="0"/>
    <d v="2018-10-27T00:00:00"/>
    <n v="2.4"/>
    <x v="0"/>
    <d v="2018-10-28T00:00:00"/>
    <n v="1"/>
    <x v="0"/>
    <n v="12.96"/>
    <m/>
  </r>
  <r>
    <s v="54406-26"/>
    <d v="2018-10-31T00:00:00"/>
    <n v="54406"/>
    <s v="B6RLED-500-90-35-FL-24-W-120-DP-1-TG9"/>
    <n v="26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24"/>
    <s v=""/>
    <s v="Regular"/>
    <n v="1"/>
    <s v="JessicaP"/>
    <s v="L24G-24'"/>
    <m/>
    <s v=""/>
    <n v="2"/>
    <s v="Regular"/>
    <s v=""/>
    <s v=""/>
    <b v="0"/>
    <m/>
    <m/>
    <b v="0"/>
    <b v="0"/>
    <n v="1620"/>
    <s v="B6RLED"/>
    <s v="recessed"/>
    <n v="0"/>
    <d v="2018-10-27T00:00:00"/>
    <n v="2.4"/>
    <x v="0"/>
    <d v="2018-10-28T00:00:00"/>
    <n v="1"/>
    <x v="0"/>
    <n v="12.96"/>
    <m/>
  </r>
  <r>
    <s v="54406-27"/>
    <d v="2018-10-31T00:00:00"/>
    <n v="54406"/>
    <s v="B6RLED-500-90-35-FL-28-W-120-DP-1+E(2)-TG9"/>
    <n v="27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28"/>
    <s v=""/>
    <s v="Regular"/>
    <n v="1"/>
    <s v="JessicaP"/>
    <s v="L24G-28'"/>
    <m/>
    <s v=""/>
    <n v="3"/>
    <s v="Regular"/>
    <s v=""/>
    <s v=""/>
    <b v="0"/>
    <m/>
    <m/>
    <b v="0"/>
    <b v="0"/>
    <n v="1890"/>
    <s v="B6RLED"/>
    <s v="recessed"/>
    <n v="0"/>
    <d v="2018-10-27T00:00:00"/>
    <n v="3.5999999999999996"/>
    <x v="0"/>
    <d v="2018-10-28T00:00:00"/>
    <n v="1.5"/>
    <x v="0"/>
    <n v="25.92"/>
    <m/>
  </r>
  <r>
    <s v="54406-28"/>
    <d v="2018-10-31T00:00:00"/>
    <n v="54406"/>
    <s v="SP000-B6RLED-500-90-35-FL-39-W-120-DP-3+E(3)-TG9"/>
    <n v="28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39"/>
    <s v=""/>
    <s v="Regular"/>
    <n v="1"/>
    <s v="JessicaP"/>
    <s v="L24G-39'"/>
    <m/>
    <s v=""/>
    <n v="4"/>
    <s v="Regular"/>
    <s v=""/>
    <s v=""/>
    <b v="0"/>
    <m/>
    <m/>
    <b v="0"/>
    <b v="0"/>
    <n v="2632"/>
    <s v="B6RLED"/>
    <s v="recessed"/>
    <n v="0"/>
    <d v="2018-10-27T00:00:00"/>
    <n v="4.8"/>
    <x v="0"/>
    <d v="2018-10-28T00:00:00"/>
    <n v="2"/>
    <x v="0"/>
    <n v="38.880000000000003"/>
    <m/>
  </r>
  <r>
    <s v="54406-29"/>
    <d v="2018-10-31T00:00:00"/>
    <n v="54406"/>
    <s v="SP000-B6RLED-500-90-35-FL-46-W-120-DP-3+E(3)-TG9"/>
    <n v="29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46"/>
    <s v=""/>
    <s v="Regular"/>
    <n v="1"/>
    <s v="JessicaP"/>
    <s v="L24G-46'"/>
    <m/>
    <s v=""/>
    <n v="8"/>
    <s v="Regular"/>
    <s v=""/>
    <s v=""/>
    <b v="0"/>
    <m/>
    <m/>
    <b v="0"/>
    <b v="0"/>
    <n v="4210"/>
    <s v="B6RLED"/>
    <s v="recessed"/>
    <n v="0"/>
    <d v="2018-10-27T00:00:00"/>
    <n v="9.6"/>
    <x v="0"/>
    <d v="2018-10-28T00:00:00"/>
    <n v="4"/>
    <x v="0"/>
    <n v="77.760000000000005"/>
    <m/>
  </r>
  <r>
    <s v="54406-30"/>
    <d v="2018-10-31T00:00:00"/>
    <n v="54406"/>
    <s v="B6RLED-500-90-35-FL-12-W-120-DP-1+E(1)-D"/>
    <n v="30"/>
    <n v="1"/>
    <s v="Machine Shop Started"/>
    <n v="3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6LED-12"/>
    <s v=""/>
    <s v="Regular"/>
    <n v="1"/>
    <s v="JessicaP"/>
    <s v="L24G-D12'"/>
    <m/>
    <s v=""/>
    <n v="3"/>
    <s v="Regular"/>
    <s v=""/>
    <s v=""/>
    <b v="0"/>
    <m/>
    <m/>
    <b v="0"/>
    <b v="0"/>
    <n v="2592"/>
    <s v="B6RLED"/>
    <s v="recessed"/>
    <n v="0"/>
    <d v="2018-10-27T00:00:00"/>
    <n v="3.5999999999999996"/>
    <x v="0"/>
    <d v="2018-10-28T00:00:00"/>
    <n v="1.5"/>
    <x v="0"/>
    <n v="0"/>
    <m/>
  </r>
  <r>
    <s v="54406-31"/>
    <d v="2018-10-31T00:00:00"/>
    <n v="54406"/>
    <s v="B6RLED-500-90-35-FL-18-W-120-DP-2+E(1)-D"/>
    <n v="31"/>
    <n v="1"/>
    <s v="Machine Shop Started"/>
    <n v="1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6LED-18"/>
    <s v=""/>
    <s v="Regular"/>
    <n v="1"/>
    <s v="JessicaP"/>
    <s v="L24G-D18'"/>
    <m/>
    <s v=""/>
    <n v="2"/>
    <s v="Regular"/>
    <s v=""/>
    <s v=""/>
    <b v="0"/>
    <m/>
    <m/>
    <b v="0"/>
    <b v="0"/>
    <n v="1152"/>
    <s v="B6RLED"/>
    <s v="recessed"/>
    <n v="0"/>
    <d v="2018-10-27T00:00:00"/>
    <n v="2.4"/>
    <x v="0"/>
    <d v="2018-10-28T00:00:00"/>
    <n v="1"/>
    <x v="0"/>
    <n v="12.96"/>
    <m/>
  </r>
  <r>
    <s v="54406-34"/>
    <d v="2018-10-31T00:00:00"/>
    <n v="54406"/>
    <s v="B6RLED-750-90-35-FL-20-W-120-DP-2+E(3)-TG9"/>
    <n v="34"/>
    <n v="1"/>
    <s v="Machine Shop Started"/>
    <n v="4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20"/>
    <s v=""/>
    <s v="Regular"/>
    <n v="1"/>
    <s v="JessicaP"/>
    <s v="L24H-20'"/>
    <m/>
    <s v=""/>
    <n v="8"/>
    <s v="Regular"/>
    <s v=""/>
    <s v=""/>
    <b v="0"/>
    <m/>
    <m/>
    <b v="0"/>
    <b v="0"/>
    <n v="5400"/>
    <s v="B6RLED"/>
    <s v="recessed"/>
    <n v="0"/>
    <d v="2018-10-27T00:00:00"/>
    <n v="9.6"/>
    <x v="0"/>
    <d v="2018-10-28T00:00:00"/>
    <n v="4"/>
    <x v="0"/>
    <n v="51.84"/>
    <m/>
  </r>
  <r>
    <s v="54406-35"/>
    <d v="2018-10-31T00:00:00"/>
    <n v="54406"/>
    <s v="B6RLED-750-90-35-FL-44-W-120-DP-2+E(3)-TG9"/>
    <n v="35"/>
    <n v="1"/>
    <s v="Machine Shop Started"/>
    <n v="1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44"/>
    <s v=""/>
    <s v="Regular"/>
    <n v="1"/>
    <s v="JessicaP"/>
    <s v="L24H-44'"/>
    <m/>
    <s v=""/>
    <n v="4"/>
    <s v="Regular"/>
    <s v=""/>
    <s v=""/>
    <b v="0"/>
    <m/>
    <m/>
    <b v="0"/>
    <b v="0"/>
    <n v="2970"/>
    <s v="B6RLED"/>
    <s v="recessed"/>
    <n v="0"/>
    <d v="2018-10-27T00:00:00"/>
    <n v="4.8"/>
    <x v="0"/>
    <d v="2018-10-28T00:00:00"/>
    <n v="2"/>
    <x v="0"/>
    <n v="38.880000000000003"/>
    <m/>
  </r>
  <r>
    <s v="54406-36"/>
    <d v="2018-10-31T00:00:00"/>
    <n v="54406"/>
    <s v="B6RLED-750-90-35-FL-12-W-120-DP-1+E(1)-TG9"/>
    <n v="36"/>
    <n v="1"/>
    <s v="Machine Shop Started"/>
    <n v="8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12"/>
    <s v=""/>
    <s v="Regular"/>
    <n v="1"/>
    <s v="JessicaP"/>
    <s v="L24H-12'"/>
    <m/>
    <s v=""/>
    <n v="8"/>
    <s v="Regular"/>
    <s v=""/>
    <s v=""/>
    <b v="0"/>
    <m/>
    <m/>
    <b v="0"/>
    <b v="0"/>
    <n v="6480"/>
    <s v="B6RLED"/>
    <s v="recessed"/>
    <n v="0"/>
    <d v="2018-10-27T00:00:00"/>
    <n v="9.6"/>
    <x v="0"/>
    <d v="2018-10-28T00:00:00"/>
    <n v="4"/>
    <x v="0"/>
    <n v="0"/>
    <m/>
  </r>
  <r>
    <s v="54406-37"/>
    <d v="2018-10-31T00:00:00"/>
    <n v="54406"/>
    <s v="B6RLED-1000-90-35-FL-12-W-120-DP-2+E(1)-TG9"/>
    <n v="37"/>
    <n v="1"/>
    <s v="Machine Shop Started"/>
    <n v="3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12"/>
    <s v=""/>
    <s v="Regular"/>
    <n v="1"/>
    <s v="JessicaP"/>
    <s v="L24J-12'"/>
    <m/>
    <s v=""/>
    <n v="3"/>
    <s v="Regular"/>
    <s v=""/>
    <s v=""/>
    <b v="0"/>
    <m/>
    <m/>
    <b v="0"/>
    <b v="0"/>
    <n v="2430"/>
    <s v="B6RLED"/>
    <s v="recessed"/>
    <n v="0"/>
    <d v="2018-10-27T00:00:00"/>
    <n v="3.5999999999999996"/>
    <x v="0"/>
    <d v="2018-10-28T00:00:00"/>
    <n v="1.5"/>
    <x v="0"/>
    <n v="0"/>
    <m/>
  </r>
  <r>
    <s v="54406-38"/>
    <d v="2018-10-31T00:00:00"/>
    <n v="54406"/>
    <s v="B6RLED-1000-90-35-FL-16-W-120-DP-1-TG9"/>
    <n v="38"/>
    <n v="1"/>
    <s v="Machine Shop Started"/>
    <n v="2"/>
    <b v="1"/>
    <b v="0"/>
    <s v=""/>
    <b v="0"/>
    <b v="0"/>
    <b v="0"/>
    <s v="ToDo"/>
    <s v=""/>
    <s v=""/>
    <s v=""/>
    <s v=""/>
    <s v=""/>
    <s v="ToDo"/>
    <s v=""/>
    <d v="2018-10-26T00:00:00"/>
    <s v="Picked - Complete"/>
    <m/>
    <s v="B6LED-16"/>
    <s v=""/>
    <s v="Regular"/>
    <n v="1"/>
    <s v="JessicaP"/>
    <s v="L24J-16'"/>
    <m/>
    <s v=""/>
    <n v="4"/>
    <s v="Regular"/>
    <s v=""/>
    <s v=""/>
    <b v="0"/>
    <m/>
    <m/>
    <b v="0"/>
    <b v="0"/>
    <n v="2160"/>
    <s v="B6RLED"/>
    <s v="recessed"/>
    <n v="0"/>
    <d v="2018-10-27T00:00:00"/>
    <n v="4.8"/>
    <x v="0"/>
    <d v="2018-10-28T00:00:00"/>
    <n v="2"/>
    <x v="0"/>
    <n v="25.92"/>
    <m/>
  </r>
  <r>
    <s v="54406-39"/>
    <d v="2018-10-31T00:00:00"/>
    <n v="54406"/>
    <s v="BMRLED-500-90-35-FL-4-W-120-DP-1-D"/>
    <n v="39"/>
    <n v="1"/>
    <s v="Machine Shop Started"/>
    <n v="4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3LED-4"/>
    <s v=""/>
    <s v="Regular"/>
    <n v="1"/>
    <s v="JessicaP"/>
    <s v="L25A-4' D"/>
    <m/>
    <s v=""/>
    <n v="4"/>
    <s v="Regular"/>
    <s v=""/>
    <s v=""/>
    <b v="0"/>
    <m/>
    <m/>
    <b v="0"/>
    <b v="0"/>
    <n v="1080"/>
    <s v="BMRLED"/>
    <s v="recessed"/>
    <n v="0"/>
    <d v="2018-10-27T00:00:00"/>
    <n v="4.8"/>
    <x v="0"/>
    <d v="2018-10-28T00:00:00"/>
    <n v="2"/>
    <x v="0"/>
    <n v="0"/>
    <m/>
  </r>
  <r>
    <s v="54406-40"/>
    <d v="2018-10-31T00:00:00"/>
    <n v="54406"/>
    <s v="BMRLED-500-90-35-FL-8-W-120-DP-1-D"/>
    <n v="40"/>
    <n v="1"/>
    <s v="Machine Shop Started"/>
    <n v="8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3LED-8"/>
    <s v=""/>
    <s v="Regular"/>
    <n v="1"/>
    <s v="JessicaP"/>
    <s v="L25D-8' D"/>
    <m/>
    <s v=""/>
    <n v="8"/>
    <s v="Regular"/>
    <s v=""/>
    <s v=""/>
    <b v="0"/>
    <m/>
    <m/>
    <b v="0"/>
    <b v="0"/>
    <n v="4320"/>
    <s v="BMRLED"/>
    <s v="recessed"/>
    <n v="0"/>
    <d v="2018-10-27T00:00:00"/>
    <n v="9.6"/>
    <x v="0"/>
    <d v="2018-10-28T00:00:00"/>
    <n v="4"/>
    <x v="0"/>
    <n v="0"/>
    <m/>
  </r>
  <r>
    <s v="54406-42"/>
    <d v="2018-10-31T00:00:00"/>
    <n v="54406"/>
    <s v="BMRLED-1000-90-35-FL-8-W-120-DP-1-D"/>
    <n v="42"/>
    <n v="1"/>
    <s v="Machine Shop Started"/>
    <n v="8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3LED-8"/>
    <s v=""/>
    <s v="Regular"/>
    <n v="1"/>
    <s v="JessicaP"/>
    <s v="L25F-8' D"/>
    <m/>
    <s v=""/>
    <n v="8"/>
    <s v="Regular"/>
    <s v=""/>
    <s v=""/>
    <b v="0"/>
    <m/>
    <m/>
    <b v="0"/>
    <b v="0"/>
    <n v="4320"/>
    <s v="BMRLED"/>
    <s v="recessed"/>
    <n v="0"/>
    <d v="2018-10-27T00:00:00"/>
    <n v="9.6"/>
    <x v="0"/>
    <d v="2018-10-28T00:00:00"/>
    <n v="4"/>
    <x v="0"/>
    <n v="0"/>
    <m/>
  </r>
  <r>
    <s v="54406-44"/>
    <d v="2018-10-31T00:00:00"/>
    <n v="54406"/>
    <s v="B6RLED-750-90-35-FL-4-W-120-DP-1-D"/>
    <n v="44"/>
    <n v="1"/>
    <s v="Machine Shop Started"/>
    <n v="2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6LED-4"/>
    <s v=""/>
    <s v="Regular"/>
    <n v="1"/>
    <s v="JessicaP"/>
    <s v="L24B-D"/>
    <m/>
    <s v=""/>
    <n v="2"/>
    <s v="Regular"/>
    <s v=""/>
    <s v=""/>
    <b v="0"/>
    <m/>
    <m/>
    <b v="0"/>
    <b v="0"/>
    <n v="540"/>
    <s v="B6RLED"/>
    <s v="recessed"/>
    <n v="0"/>
    <d v="2018-10-27T00:00:00"/>
    <n v="2.4"/>
    <x v="0"/>
    <d v="2018-10-28T00:00:00"/>
    <n v="1"/>
    <x v="0"/>
    <n v="0"/>
    <m/>
  </r>
  <r>
    <s v="54406-45"/>
    <d v="2018-10-31T00:00:00"/>
    <n v="54406"/>
    <s v="B6RLED-1000-90-35-FL-8-W-120-DP-1-D"/>
    <n v="45"/>
    <n v="1"/>
    <s v="Machine Shop Started"/>
    <n v="1"/>
    <b v="1"/>
    <b v="0"/>
    <s v=""/>
    <b v="0"/>
    <b v="0"/>
    <b v="0"/>
    <s v=""/>
    <s v=""/>
    <s v=""/>
    <s v=""/>
    <s v=""/>
    <s v=""/>
    <s v="ToDo"/>
    <s v=""/>
    <d v="2018-10-26T00:00:00"/>
    <s v="Picked - Complete"/>
    <m/>
    <s v="B6LED-8"/>
    <s v=""/>
    <s v="Regular"/>
    <n v="1"/>
    <s v="JessicaP"/>
    <s v="L24F-D"/>
    <m/>
    <s v=""/>
    <n v="1"/>
    <s v="Regular"/>
    <s v=""/>
    <s v=""/>
    <b v="0"/>
    <m/>
    <m/>
    <b v="0"/>
    <b v="0"/>
    <n v="540"/>
    <s v="B6RLED"/>
    <s v="recessed"/>
    <n v="0"/>
    <d v="2018-10-27T00:00:00"/>
    <n v="1.2"/>
    <x v="0"/>
    <d v="2018-10-28T00:00:00"/>
    <n v="0.5"/>
    <x v="0"/>
    <n v="0"/>
    <m/>
  </r>
  <r>
    <s v="68331-2"/>
    <d v="2018-10-31T00:00:00"/>
    <n v="68331"/>
    <s v="STLC-MD2-D35-BLK-3-AP-UNV-MD-1-CA36-SC-C(C&amp;P-D-14’)"/>
    <n v="2"/>
    <n v="2"/>
    <s v="Scheduled/Released"/>
    <n v="40"/>
    <b v="1"/>
    <b v="1"/>
    <s v=""/>
    <b v="1"/>
    <b v="1"/>
    <b v="1"/>
    <s v=""/>
    <s v=""/>
    <s v=""/>
    <s v=""/>
    <s v=""/>
    <s v=""/>
    <s v=""/>
    <s v=""/>
    <d v="2018-10-26T00:00:00"/>
    <s v=""/>
    <m/>
    <s v="MRKT-KIT-STENCIL-003"/>
    <s v="Shortage"/>
    <s v="MRKT Sample"/>
    <n v="7"/>
    <s v="Gagandeep"/>
    <s v="MRKT-KIT-STENCIL-003"/>
    <m/>
    <s v=""/>
    <n v="40"/>
    <s v="Regular"/>
    <s v=""/>
    <s v=""/>
    <b v="0"/>
    <m/>
    <m/>
    <b v="0"/>
    <b v="0"/>
    <n v="18000"/>
    <s v="STLC"/>
    <s v="Pendant"/>
    <s v="Pattern"/>
    <d v="2018-10-21T00:00:00"/>
    <n v="0"/>
    <x v="0"/>
    <d v="2018-10-29T00:00:00"/>
    <n v="192.8"/>
    <x v="0"/>
    <n v="0"/>
    <m/>
  </r>
  <r>
    <s v="73251-12"/>
    <d v="2018-10-31T00:00:00"/>
    <n v="73251"/>
    <s v="DIALED-14-4400-90-35-VL-W-UNV-DP-1-TG9-FW(6)"/>
    <n v="12"/>
    <n v="1"/>
    <s v="Scheduled/Released"/>
    <n v="73"/>
    <b v="0"/>
    <b v="0"/>
    <s v=""/>
    <b v="0"/>
    <b v="0"/>
    <b v="0"/>
    <s v=""/>
    <s v=""/>
    <s v=""/>
    <s v=""/>
    <s v=""/>
    <s v=""/>
    <s v=""/>
    <s v=""/>
    <d v="2018-10-26T00:00:00"/>
    <s v=""/>
    <m/>
    <s v="DIALED-DIALED"/>
    <s v=""/>
    <s v="Regular"/>
    <n v="10"/>
    <s v="Gagandeep"/>
    <s v="F2 - 6TH FL"/>
    <m/>
    <s v=""/>
    <n v="73"/>
    <s v="Regular"/>
    <s v=""/>
    <s v=""/>
    <b v="0"/>
    <m/>
    <m/>
    <b v="0"/>
    <b v="0"/>
    <n v="15330"/>
    <s v="DIALED"/>
    <s v="Grid LED"/>
    <n v="0"/>
    <d v="2018-10-27T00:00:00"/>
    <n v="87.6"/>
    <x v="0"/>
    <d v="2018-10-28T00:00:00"/>
    <n v="36.5"/>
    <x v="0"/>
    <n v="0"/>
    <m/>
  </r>
  <r>
    <s v="73251-13"/>
    <d v="2018-10-31T00:00:00"/>
    <n v="73251"/>
    <s v="DIALED-24-7000-90-35-VL-W-UNV-DP-1-TG9-FW(6)"/>
    <n v="13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6T00:00:00"/>
    <s v=""/>
    <m/>
    <s v="DIALED-24"/>
    <s v=""/>
    <s v="Regular"/>
    <n v="10"/>
    <s v="Gagandeep"/>
    <s v="F3 - 6TH FL"/>
    <m/>
    <s v=""/>
    <n v="6"/>
    <s v="Regular"/>
    <s v=""/>
    <s v=""/>
    <b v="0"/>
    <m/>
    <m/>
    <b v="0"/>
    <b v="0"/>
    <n v="1560"/>
    <s v="DIALED"/>
    <s v="Grid LED"/>
    <n v="0"/>
    <d v="2018-10-27T00:00:00"/>
    <n v="7.1999999999999993"/>
    <x v="0"/>
    <d v="2018-10-28T00:00:00"/>
    <n v="3"/>
    <x v="0"/>
    <n v="0"/>
    <m/>
  </r>
  <r>
    <s v="73251-24"/>
    <d v="2018-10-31T00:00:00"/>
    <n v="73251"/>
    <s v="DIALED-14-4400-90-35-VL-W-UNV-DP-1-TG9-FW(6)"/>
    <n v="24"/>
    <n v="1"/>
    <s v="Scheduled/Released"/>
    <n v="72"/>
    <b v="0"/>
    <b v="0"/>
    <s v=""/>
    <b v="0"/>
    <b v="0"/>
    <b v="0"/>
    <s v=""/>
    <s v=""/>
    <s v=""/>
    <s v=""/>
    <s v=""/>
    <s v=""/>
    <s v=""/>
    <s v=""/>
    <d v="2018-10-26T00:00:00"/>
    <s v=""/>
    <m/>
    <s v="DIALED-14"/>
    <s v=""/>
    <s v="Regular"/>
    <n v="10"/>
    <s v="Gagandeep"/>
    <s v="F2-7TH FL"/>
    <m/>
    <s v=""/>
    <n v="72"/>
    <s v="Regular"/>
    <s v=""/>
    <s v=""/>
    <b v="0"/>
    <m/>
    <m/>
    <b v="0"/>
    <b v="0"/>
    <n v="15120"/>
    <s v="DIALED"/>
    <s v="Grid LED"/>
    <n v="0"/>
    <d v="2018-10-27T00:00:00"/>
    <n v="86.399999999999991"/>
    <x v="0"/>
    <d v="2018-10-28T00:00:00"/>
    <n v="36"/>
    <x v="0"/>
    <n v="0"/>
    <m/>
  </r>
  <r>
    <s v="73251-26"/>
    <d v="2018-10-31T00:00:00"/>
    <n v="73251"/>
    <s v="DIALED-24-7000-90-35-VL-W-UNV-DP-1-TG9-FW(6)"/>
    <n v="26"/>
    <n v="1"/>
    <s v="Scheduled/Released"/>
    <n v="22"/>
    <b v="0"/>
    <b v="0"/>
    <s v=""/>
    <b v="0"/>
    <b v="0"/>
    <b v="0"/>
    <s v=""/>
    <s v=""/>
    <s v=""/>
    <s v=""/>
    <s v=""/>
    <s v=""/>
    <s v=""/>
    <s v=""/>
    <d v="2018-10-26T00:00:00"/>
    <s v=""/>
    <m/>
    <s v="DIALED-24"/>
    <s v=""/>
    <s v="Regular"/>
    <n v="10"/>
    <s v="Gagandeep"/>
    <s v="F3-7TH FL"/>
    <m/>
    <s v=""/>
    <n v="22"/>
    <s v="Regular"/>
    <s v=""/>
    <s v=""/>
    <b v="0"/>
    <m/>
    <m/>
    <b v="0"/>
    <b v="0"/>
    <n v="5720"/>
    <s v="DIALED"/>
    <s v="Grid LED"/>
    <n v="0"/>
    <d v="2018-10-27T00:00:00"/>
    <n v="26.4"/>
    <x v="0"/>
    <d v="2018-10-28T00:00:00"/>
    <n v="11"/>
    <x v="0"/>
    <n v="0"/>
    <m/>
  </r>
  <r>
    <s v="73251-34"/>
    <d v="2018-10-31T00:00:00"/>
    <n v="73251"/>
    <s v="DIALED-14-4400-90-35-VL-W-UNV-DP-1-TG9-FW(6)"/>
    <n v="34"/>
    <n v="1"/>
    <s v="Scheduled/Released"/>
    <n v="61"/>
    <b v="0"/>
    <b v="0"/>
    <s v=""/>
    <b v="0"/>
    <b v="0"/>
    <b v="0"/>
    <s v=""/>
    <s v=""/>
    <s v=""/>
    <s v=""/>
    <s v=""/>
    <s v=""/>
    <s v=""/>
    <s v=""/>
    <d v="2018-10-26T00:00:00"/>
    <s v=""/>
    <m/>
    <s v="DIALED-14"/>
    <s v=""/>
    <s v="Regular"/>
    <n v="10"/>
    <s v="Gagandeep"/>
    <s v="F2-22ND FL"/>
    <m/>
    <s v=""/>
    <n v="61"/>
    <s v="Regular"/>
    <s v=""/>
    <s v=""/>
    <b v="0"/>
    <m/>
    <m/>
    <b v="0"/>
    <b v="0"/>
    <n v="12810"/>
    <s v="DIALED"/>
    <s v="Grid LED"/>
    <n v="0"/>
    <d v="2018-10-27T00:00:00"/>
    <n v="73.2"/>
    <x v="0"/>
    <d v="2018-10-28T00:00:00"/>
    <n v="30.5"/>
    <x v="0"/>
    <n v="0"/>
    <m/>
  </r>
  <r>
    <s v="73251-35"/>
    <d v="2018-10-31T00:00:00"/>
    <n v="73251"/>
    <s v="DIALED-24-7000-90-35-VL-W-UNV-DP-1-TG9-FW(6)"/>
    <n v="35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6T00:00:00"/>
    <s v=""/>
    <m/>
    <s v="DIALED-24"/>
    <s v=""/>
    <s v="Regular"/>
    <n v="10"/>
    <s v="Gagandeep"/>
    <s v="F3-22ND FL"/>
    <m/>
    <s v=""/>
    <n v="6"/>
    <s v="Regular"/>
    <s v=""/>
    <s v=""/>
    <b v="0"/>
    <m/>
    <m/>
    <b v="0"/>
    <b v="0"/>
    <n v="1560"/>
    <s v="DIALED"/>
    <s v="Grid LED"/>
    <n v="0"/>
    <d v="2018-10-27T00:00:00"/>
    <n v="7.1999999999999993"/>
    <x v="0"/>
    <d v="2018-10-28T00:00:00"/>
    <n v="3"/>
    <x v="0"/>
    <n v="0"/>
    <m/>
  </r>
  <r>
    <s v="71983-2"/>
    <d v="2018-10-31T00:00:00"/>
    <n v="71983"/>
    <s v="BMWDLED-600-80-40-ASO-2-W-277-DP-1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3LED-2"/>
    <s v=""/>
    <s v="Regular"/>
    <n v="12"/>
    <s v="Jatin"/>
    <s v="LW2"/>
    <m/>
    <s v=""/>
    <n v="5"/>
    <s v="Regular"/>
    <s v=""/>
    <s v=""/>
    <b v="0"/>
    <m/>
    <m/>
    <b v="0"/>
    <b v="0"/>
    <n v="1075"/>
    <s v="BMWDLED"/>
    <s v="wall"/>
    <n v="0"/>
    <d v="2018-10-27T00:00:00"/>
    <n v="6"/>
    <x v="0"/>
    <d v="2018-10-28T00:00:00"/>
    <n v="2.5"/>
    <x v="0"/>
    <n v="0"/>
    <m/>
  </r>
  <r>
    <s v="73689-4"/>
    <d v="2018-10-31T00:00:00"/>
    <n v="73689"/>
    <s v="DAYFLED-22-3500-80-30-SO-W-277-DP-1-TG9"/>
    <n v="4"/>
    <n v="1"/>
    <s v="Scheduled/Released"/>
    <n v="17"/>
    <b v="0"/>
    <b v="0"/>
    <s v=""/>
    <b v="0"/>
    <b v="0"/>
    <b v="0"/>
    <s v=""/>
    <s v=""/>
    <s v=""/>
    <s v=""/>
    <s v=""/>
    <s v=""/>
    <s v=""/>
    <s v=""/>
    <d v="2018-10-26T00:00:00"/>
    <s v=""/>
    <m/>
    <s v="DAYFLED-22"/>
    <s v=""/>
    <s v="Regular"/>
    <n v="10"/>
    <s v="Shivam"/>
    <s v="LT13"/>
    <m/>
    <s v=""/>
    <n v="17"/>
    <s v="Regular"/>
    <s v=""/>
    <s v=""/>
    <b v="0"/>
    <m/>
    <m/>
    <b v="0"/>
    <b v="0"/>
    <n v="18647.13"/>
    <s v="DAYFLED"/>
    <s v="Grid LED"/>
    <n v="0"/>
    <d v="2018-10-27T00:00:00"/>
    <n v="20.399999999999999"/>
    <x v="0"/>
    <d v="2018-10-28T00:00:00"/>
    <n v="8.5"/>
    <x v="0"/>
    <n v="0"/>
    <m/>
  </r>
  <r>
    <s v="73689-5"/>
    <d v="2018-10-31T00:00:00"/>
    <n v="73689"/>
    <s v="DAYFLED-22-3500-80-30-SO-BLK-277-DP-1-SM"/>
    <n v="5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6T00:00:00"/>
    <s v=""/>
    <m/>
    <s v="DAYFLED-22"/>
    <s v=""/>
    <s v="Regular"/>
    <n v="10"/>
    <s v="Shivam"/>
    <s v="LT13A"/>
    <m/>
    <s v=""/>
    <n v="8"/>
    <s v="Regular"/>
    <s v=""/>
    <s v=""/>
    <b v="0"/>
    <m/>
    <m/>
    <b v="0"/>
    <b v="0"/>
    <n v="8775.1200000000008"/>
    <s v="DAYFLED"/>
    <s v="Grid LED"/>
    <n v="0"/>
    <d v="2018-10-27T00:00:00"/>
    <n v="9.6"/>
    <x v="0"/>
    <d v="2018-10-28T00:00:00"/>
    <n v="4"/>
    <x v="0"/>
    <n v="0"/>
    <m/>
  </r>
  <r>
    <s v="73689-6"/>
    <d v="2018-10-31T00:00:00"/>
    <n v="73689"/>
    <s v="DAYFLED-22-4400-80-30-SO-W-277-DP-1-TG9"/>
    <n v="6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6T00:00:00"/>
    <s v=""/>
    <m/>
    <s v="DAYFLED-22"/>
    <s v=""/>
    <s v="Regular"/>
    <n v="10"/>
    <s v="Shivam"/>
    <s v="LT13B"/>
    <m/>
    <s v=""/>
    <n v="6"/>
    <s v="Regular"/>
    <s v=""/>
    <s v=""/>
    <b v="0"/>
    <m/>
    <m/>
    <b v="0"/>
    <b v="0"/>
    <n v="6581.34"/>
    <s v="DAYFLED"/>
    <s v="Grid LED"/>
    <n v="0"/>
    <d v="2018-10-27T00:00:00"/>
    <n v="7.1999999999999993"/>
    <x v="0"/>
    <d v="2018-10-28T00:00:00"/>
    <n v="3"/>
    <x v="0"/>
    <n v="0"/>
    <m/>
  </r>
  <r>
    <s v="73415-1"/>
    <d v="2018-10-31T00:00:00"/>
    <n v="73415"/>
    <s v="SP18222(2)-SKPE-18065-SL 100/0-REC(AL(63' 8 1/4&quot;)-1300-80-30-NO-C(PC36903)-UNV-D-1-CA48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ETCH-1300"/>
    <s v=""/>
    <s v="Regular"/>
    <n v="1"/>
    <s v="stanb"/>
    <s v="HP11"/>
    <m/>
    <s v=""/>
    <n v="6"/>
    <s v="High Priority"/>
    <s v=""/>
    <s v=""/>
    <b v="0"/>
    <m/>
    <m/>
    <b v="0"/>
    <b v="0"/>
    <n v="32000"/>
    <s v="SKPE"/>
    <s v="Pendant"/>
    <n v="0"/>
    <d v="2018-10-27T00:00:00"/>
    <n v="7.1999999999999993"/>
    <x v="0"/>
    <d v="2018-10-28T00:00:00"/>
    <n v="3"/>
    <x v="0"/>
    <n v="64.800000000000011"/>
    <m/>
  </r>
  <r>
    <s v="73540-1"/>
    <d v="2018-10-31T00:00:00"/>
    <n v="73540"/>
    <s v="STLC-MD2-D35-BLK-3-AP-UNV-MD-1-CA36-SC-C(C&amp;P-D-14’ CORD PLUG AND INLINE DIMMER) &amp; SCD-500-80-30-FL-2-W-UNV-DP-1-CA(36)-DM2-BLK-C(C&amp;P-D-14’ CORD PLUG AND INLINE DIMMER)"/>
    <n v="1"/>
    <n v="2"/>
    <s v="Scheduled/Released"/>
    <n v="40"/>
    <b v="0"/>
    <b v="0"/>
    <s v=""/>
    <b v="0"/>
    <b v="0"/>
    <b v="0"/>
    <s v=""/>
    <s v="Ready"/>
    <s v=""/>
    <s v=""/>
    <s v=""/>
    <s v=""/>
    <s v=""/>
    <s v=""/>
    <d v="2018-10-26T00:00:00"/>
    <s v="Picked - Complete"/>
    <m/>
    <s v="MRKT-KIT-STENCIL-SCULPT-DOWNLIGHTS-003"/>
    <s v=""/>
    <s v="Marketing"/>
    <n v="7"/>
    <s v="Gagandeep"/>
    <s v="A-2'"/>
    <m/>
    <s v=""/>
    <n v="40"/>
    <s v="Regular"/>
    <s v=""/>
    <s v=""/>
    <b v="0"/>
    <m/>
    <m/>
    <b v="0"/>
    <b v="0"/>
    <n v="24240"/>
    <s v="STLC"/>
    <s v="Pendant"/>
    <s v="Pattern"/>
    <d v="2018-10-21T00:00:00"/>
    <n v="160"/>
    <x v="2"/>
    <d v="2018-10-29T00:00:00"/>
    <n v="192.8"/>
    <x v="0"/>
    <n v="0"/>
    <m/>
  </r>
  <r>
    <s v="74076-1"/>
    <d v="2018-10-31T00:00:00"/>
    <n v="74076"/>
    <s v="TB2DILED-400-500-90-30-SL-L-12'-AP-UNV-DP-2-CA(36)-C(SLOPED CEILING)"/>
    <n v="1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TB2LED-12'"/>
    <s v=""/>
    <s v="Regular"/>
    <n v="7"/>
    <s v="George"/>
    <s v="L1-12'"/>
    <m/>
    <s v=""/>
    <n v="11"/>
    <s v="High Priority"/>
    <s v=""/>
    <s v=""/>
    <b v="0"/>
    <m/>
    <m/>
    <b v="0"/>
    <b v="0"/>
    <n v="14300"/>
    <s v="TB2DILED"/>
    <s v="Pendant"/>
    <n v="0"/>
    <d v="2018-10-27T00:00:00"/>
    <n v="13.2"/>
    <x v="0"/>
    <d v="2018-10-28T00:00:00"/>
    <n v="5.5"/>
    <x v="0"/>
    <n v="0"/>
    <m/>
  </r>
  <r>
    <s v="74076-2"/>
    <d v="2018-10-31T00:00:00"/>
    <n v="74076"/>
    <s v="TB2DILED-400-500-90-30-SL-L-10'-AP-UNV-DP-2-CA(36)-C(SLOPED CEILING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TB2LED-10'"/>
    <s v=""/>
    <s v="Regular"/>
    <n v="7"/>
    <s v="George"/>
    <s v="L1A-10'"/>
    <m/>
    <s v=""/>
    <n v="3"/>
    <s v="High Priority"/>
    <s v=""/>
    <s v=""/>
    <b v="0"/>
    <m/>
    <m/>
    <b v="0"/>
    <b v="0"/>
    <n v="3270"/>
    <s v="TB2DILED"/>
    <s v="Pendant"/>
    <n v="0"/>
    <d v="2018-10-27T00:00:00"/>
    <n v="3.5999999999999996"/>
    <x v="0"/>
    <d v="2018-10-28T00:00:00"/>
    <n v="1.5"/>
    <x v="0"/>
    <n v="0"/>
    <m/>
  </r>
  <r>
    <s v="74076-3"/>
    <d v="2018-10-31T00:00:00"/>
    <n v="74076"/>
    <s v="TB2DILED-400-500-90-30-SL-L-4'-AP-UNV-DP-2-CA(36)-C(SLOPED CEILING)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TB2LED-4'"/>
    <s v=""/>
    <s v="Regular"/>
    <n v="7"/>
    <s v="George"/>
    <s v="L1B-4'"/>
    <m/>
    <s v=""/>
    <n v="3"/>
    <s v="High Priority"/>
    <s v=""/>
    <s v=""/>
    <b v="0"/>
    <m/>
    <m/>
    <b v="0"/>
    <b v="0"/>
    <n v="1500"/>
    <s v="TB2DILED"/>
    <s v="Pendant"/>
    <n v="0"/>
    <d v="2018-10-27T00:00:00"/>
    <n v="3.5999999999999996"/>
    <x v="0"/>
    <d v="2018-10-28T00:00:00"/>
    <n v="1.5"/>
    <x v="0"/>
    <n v="0"/>
    <m/>
  </r>
  <r>
    <s v="74076-4"/>
    <d v="2018-10-31T00:00:00"/>
    <n v="74076"/>
    <s v="BBRLED-500-90-30-FL-8'-W-UNV-DP-1-DF"/>
    <n v="4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8'"/>
    <s v=""/>
    <s v="Regular"/>
    <n v="7"/>
    <s v="George"/>
    <s v="L8-8'"/>
    <m/>
    <s v=""/>
    <n v="7"/>
    <s v="High Priority"/>
    <s v=""/>
    <s v=""/>
    <b v="0"/>
    <m/>
    <m/>
    <b v="0"/>
    <b v="0"/>
    <n v="3990"/>
    <s v="BBRLED"/>
    <s v="recessed"/>
    <n v="0"/>
    <d v="2018-10-27T00:00:00"/>
    <n v="8.4"/>
    <x v="0"/>
    <d v="2018-10-28T00:00:00"/>
    <n v="3.5"/>
    <x v="0"/>
    <n v="0"/>
    <m/>
  </r>
  <r>
    <s v="74076-6"/>
    <d v="2018-10-31T00:00:00"/>
    <n v="74076"/>
    <s v="BBRLED-500-90-30-FL-3'-W-UNV-DP-1-DF"/>
    <n v="6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3'"/>
    <s v=""/>
    <s v="Regular"/>
    <n v="7"/>
    <s v="George"/>
    <s v="L8B-3'"/>
    <m/>
    <s v=""/>
    <n v="5"/>
    <s v="High Priority"/>
    <s v=""/>
    <s v=""/>
    <b v="0"/>
    <m/>
    <m/>
    <b v="0"/>
    <b v="0"/>
    <n v="1125"/>
    <s v="BBRLED"/>
    <s v="recessed"/>
    <n v="0"/>
    <d v="2018-10-27T00:00:00"/>
    <n v="6"/>
    <x v="0"/>
    <d v="2018-10-28T00:00:00"/>
    <n v="2.5"/>
    <x v="0"/>
    <n v="0"/>
    <m/>
  </r>
  <r>
    <s v="74222-1"/>
    <d v="2018-10-31T00:00:00"/>
    <n v="74222"/>
    <s v="B6RLED-1000-80-35-FL-4-BLK-120-DP-1-DF-F+CP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4"/>
    <s v=""/>
    <s v="Regular"/>
    <n v="1"/>
    <s v="Jatin"/>
    <s v="F1-4'"/>
    <m/>
    <s v=""/>
    <n v="3"/>
    <s v="Regular"/>
    <s v=""/>
    <s v=""/>
    <b v="0"/>
    <m/>
    <m/>
    <b v="0"/>
    <b v="0"/>
    <n v="861"/>
    <s v="B6RLED"/>
    <s v="recessed"/>
    <n v="0"/>
    <d v="2018-10-27T00:00:00"/>
    <n v="3.5999999999999996"/>
    <x v="0"/>
    <d v="2018-10-28T00:00:00"/>
    <n v="1.5"/>
    <x v="0"/>
    <n v="0"/>
    <m/>
  </r>
  <r>
    <s v="74222-2"/>
    <d v="2018-10-31T00:00:00"/>
    <n v="74222"/>
    <s v="B6RLED-1000-80-35-FL-8-BLK-120-DP-1-DF-F+CP"/>
    <n v="2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8"/>
    <s v=""/>
    <s v="Regular"/>
    <n v="1"/>
    <s v="Jatin"/>
    <s v="F1-8'"/>
    <m/>
    <s v=""/>
    <n v="6"/>
    <s v="Regular"/>
    <s v=""/>
    <s v=""/>
    <b v="0"/>
    <m/>
    <m/>
    <b v="0"/>
    <b v="0"/>
    <n v="3444"/>
    <s v="B6RLED"/>
    <s v="recessed"/>
    <n v="0"/>
    <d v="2018-10-27T00:00:00"/>
    <n v="7.1999999999999993"/>
    <x v="0"/>
    <d v="2018-10-28T00:00:00"/>
    <n v="3"/>
    <x v="0"/>
    <n v="0"/>
    <m/>
  </r>
  <r>
    <s v="74222-3"/>
    <d v="2018-10-31T00:00:00"/>
    <n v="74222"/>
    <s v="B6RLED-1000-80-35-FL-8-BLK-120-DP-1+E(1)-DF-F+CP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8"/>
    <s v=""/>
    <s v="Regular"/>
    <n v="1"/>
    <s v="Jatin"/>
    <s v="F1E-8'"/>
    <m/>
    <s v=""/>
    <n v="3"/>
    <s v="Regular"/>
    <s v=""/>
    <s v=""/>
    <b v="0"/>
    <m/>
    <m/>
    <b v="0"/>
    <b v="0"/>
    <n v="1854"/>
    <s v="B6RLED"/>
    <s v="recessed"/>
    <n v="0"/>
    <d v="2018-10-27T00:00:00"/>
    <n v="3.5999999999999996"/>
    <x v="0"/>
    <d v="2018-10-28T00:00:00"/>
    <n v="1.5"/>
    <x v="0"/>
    <n v="0"/>
    <m/>
  </r>
  <r>
    <s v="74222-4"/>
    <d v="2018-10-31T00:00:00"/>
    <n v="74222"/>
    <s v="B6RLED-1000-80-35-FL-12-BLK-120-DP-1+E(1)-DF-F+CP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12"/>
    <s v=""/>
    <s v="Regular"/>
    <n v="1"/>
    <s v="Jatin"/>
    <s v="F1E-12'"/>
    <m/>
    <s v=""/>
    <n v="1"/>
    <s v="Regular"/>
    <s v=""/>
    <s v=""/>
    <b v="0"/>
    <m/>
    <m/>
    <b v="0"/>
    <b v="0"/>
    <n v="860"/>
    <s v="B6RLED"/>
    <s v="recessed"/>
    <n v="0"/>
    <d v="2018-10-27T00:00:00"/>
    <n v="1.2"/>
    <x v="0"/>
    <d v="2018-10-28T00:00:00"/>
    <n v="0.5"/>
    <x v="0"/>
    <n v="0"/>
    <m/>
  </r>
  <r>
    <s v="74222-5"/>
    <d v="2018-10-31T00:00:00"/>
    <n v="74222"/>
    <s v="BBRLED-750-80-35-FL-6-W-120-DP-1-TB9-F+CP+HD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6"/>
    <s v=""/>
    <s v="Regular"/>
    <n v="1"/>
    <s v="Jatin"/>
    <s v="F2-6'"/>
    <m/>
    <s v=""/>
    <n v="1"/>
    <s v="Regular"/>
    <s v=""/>
    <s v=""/>
    <b v="0"/>
    <m/>
    <m/>
    <b v="0"/>
    <b v="0"/>
    <n v="447"/>
    <s v="BBRLED"/>
    <s v="recessed"/>
    <n v="0"/>
    <d v="2018-10-27T00:00:00"/>
    <n v="1.2"/>
    <x v="0"/>
    <d v="2018-10-28T00:00:00"/>
    <n v="0.5"/>
    <x v="0"/>
    <n v="0"/>
    <m/>
  </r>
  <r>
    <s v="74222-6"/>
    <d v="2018-10-31T00:00:00"/>
    <n v="74222"/>
    <s v="BBRLED-750-80-35-FL-10-W-120-DP-1-TB9-F+CP+HD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10"/>
    <s v=""/>
    <s v="Regular"/>
    <n v="1"/>
    <s v="Jatin"/>
    <s v="F2-10'"/>
    <m/>
    <s v=""/>
    <n v="1"/>
    <s v="Regular"/>
    <s v=""/>
    <s v=""/>
    <b v="0"/>
    <m/>
    <m/>
    <b v="0"/>
    <b v="0"/>
    <n v="756"/>
    <s v="BBRLED"/>
    <s v="recessed"/>
    <n v="0"/>
    <d v="2018-10-27T00:00:00"/>
    <n v="1.2"/>
    <x v="0"/>
    <d v="2018-10-28T00:00:00"/>
    <n v="0.5"/>
    <x v="0"/>
    <n v="0"/>
    <m/>
  </r>
  <r>
    <s v="74222-7"/>
    <d v="2018-10-31T00:00:00"/>
    <n v="74222"/>
    <s v="BBRLED-750-80-35-FL-10-W-120-DP-1+E(1)-TB9-F+CP+HD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10"/>
    <s v=""/>
    <s v="Regular"/>
    <n v="1"/>
    <s v="Jatin"/>
    <s v="F2E-10'"/>
    <m/>
    <s v=""/>
    <n v="1"/>
    <s v="Regular"/>
    <s v=""/>
    <s v=""/>
    <b v="0"/>
    <m/>
    <m/>
    <b v="0"/>
    <b v="0"/>
    <n v="800"/>
    <s v="BBRLED"/>
    <s v="recessed"/>
    <n v="0"/>
    <d v="2018-10-27T00:00:00"/>
    <n v="1.2"/>
    <x v="0"/>
    <d v="2018-10-28T00:00:00"/>
    <n v="0.5"/>
    <x v="0"/>
    <n v="0"/>
    <m/>
  </r>
  <r>
    <s v="74222-8"/>
    <d v="2018-10-31T00:00:00"/>
    <n v="74222"/>
    <s v="BBRLED-750-80-35-FL-14-W-120-DP-1-TB9-F+CP+HD"/>
    <n v="8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14"/>
    <s v=""/>
    <s v="Regular"/>
    <n v="1"/>
    <s v="Jatin"/>
    <s v="F2-14'"/>
    <m/>
    <s v=""/>
    <n v="6"/>
    <s v="Regular"/>
    <s v=""/>
    <s v=""/>
    <b v="0"/>
    <m/>
    <m/>
    <b v="0"/>
    <b v="0"/>
    <n v="3162"/>
    <s v="BBRLED"/>
    <s v="recessed"/>
    <n v="0"/>
    <d v="2018-10-27T00:00:00"/>
    <n v="7.1999999999999993"/>
    <x v="0"/>
    <d v="2018-10-28T00:00:00"/>
    <n v="3"/>
    <x v="0"/>
    <n v="38.880000000000003"/>
    <m/>
  </r>
  <r>
    <s v="74222-9"/>
    <d v="2018-10-31T00:00:00"/>
    <n v="74222"/>
    <s v="BBRLED-750-80-35-FL-14-W-120-DP-1+E(1)-TB9-F+CP+HD"/>
    <n v="9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14"/>
    <s v=""/>
    <s v="Regular"/>
    <n v="1"/>
    <s v="Jatin"/>
    <s v="F2E-14'"/>
    <m/>
    <s v=""/>
    <n v="4"/>
    <s v="Regular"/>
    <s v=""/>
    <s v=""/>
    <b v="0"/>
    <m/>
    <m/>
    <b v="0"/>
    <b v="0"/>
    <n v="2196"/>
    <s v="BBRLED"/>
    <s v="recessed"/>
    <n v="0"/>
    <d v="2018-10-27T00:00:00"/>
    <n v="4.8"/>
    <x v="0"/>
    <d v="2018-10-28T00:00:00"/>
    <n v="2"/>
    <x v="0"/>
    <n v="25.92"/>
    <m/>
  </r>
  <r>
    <s v="74222-10"/>
    <d v="2018-10-31T00:00:00"/>
    <n v="74222"/>
    <s v="SKPE-10013-SL 0/100-CIR-AL(39'3 1/4&quot;)-800-80-35-SO-BLK-120-D-1-CA(96)-F"/>
    <n v="1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ETCH-AL(39'3 1/4&quot;)"/>
    <s v=""/>
    <s v="Regular"/>
    <n v="1"/>
    <s v="Jatin"/>
    <s v="F7-39'3 1/4&quot;"/>
    <m/>
    <s v=""/>
    <n v="8"/>
    <s v="Regular"/>
    <s v=""/>
    <s v=""/>
    <b v="0"/>
    <m/>
    <m/>
    <b v="0"/>
    <b v="0"/>
    <n v="10824"/>
    <s v="SKPE"/>
    <s v="Pendant"/>
    <n v="0"/>
    <d v="2018-10-27T00:00:00"/>
    <n v="9.6"/>
    <x v="0"/>
    <d v="2018-10-28T00:00:00"/>
    <n v="4"/>
    <x v="0"/>
    <n v="90.72"/>
    <m/>
  </r>
  <r>
    <s v="74307-1"/>
    <d v="2018-10-31T00:00:00"/>
    <n v="74307"/>
    <s v="BBDILEDPAT-REC-90(4)-750-400-80-35-SO-28.58'-EX-BLK-UNV-DP-1-CA(60)-C(4.5 CANOS BLK &amp; BLK PWR CORDS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28.58'"/>
    <s v=""/>
    <s v="Regular"/>
    <n v="12"/>
    <s v="Sacha"/>
    <s v="LT39"/>
    <m/>
    <s v=""/>
    <n v="8"/>
    <s v="High Priority"/>
    <s v=""/>
    <s v=""/>
    <b v="0"/>
    <m/>
    <m/>
    <b v="0"/>
    <b v="0"/>
    <n v="3480"/>
    <s v="BBDILEDPAT"/>
    <s v="Pendant"/>
    <s v="Pattern"/>
    <d v="2018-10-21T00:00:00"/>
    <n v="32"/>
    <x v="2"/>
    <d v="2018-10-29T00:00:00"/>
    <n v="38.56"/>
    <x v="0"/>
    <n v="90.72"/>
    <m/>
  </r>
  <r>
    <s v="74363-1"/>
    <d v="2018-10-31T00:00:00"/>
    <n v="74363"/>
    <s v="SKPE-10008-SL 60/40-CIR-23' 6.75&quot;-550-80-35-SO-W-UNV-D-1-CA(36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ETCH-23' 6.75&quot;"/>
    <s v="Wrong part in BOM"/>
    <s v="Regular"/>
    <n v="1"/>
    <s v="Mervet"/>
    <s v="C"/>
    <m/>
    <s v=""/>
    <n v="24"/>
    <s v="High Priority"/>
    <s v=""/>
    <s v=""/>
    <b v="0"/>
    <m/>
    <m/>
    <b v="0"/>
    <b v="1"/>
    <n v="36000"/>
    <s v="SKPE"/>
    <s v="Pendant"/>
    <n v="0"/>
    <d v="2018-10-27T00:00:00"/>
    <n v="28.799999999999997"/>
    <x v="0"/>
    <d v="2018-10-28T00:00:00"/>
    <n v="12"/>
    <x v="0"/>
    <n v="233.28000000000003"/>
    <m/>
  </r>
  <r>
    <s v="74363-2"/>
    <d v="2018-10-31T00:00:00"/>
    <n v="74363"/>
    <s v="SKPE-10008-SL 60/40-CIR-23' 6.75&quot;-550-80-35-SO-W-UNV-D-1+E(1)-CA(36)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ETCH-23' 6.75&quot;"/>
    <s v="Wrong part in BOM"/>
    <s v="Regular"/>
    <n v="1"/>
    <s v="Mervet"/>
    <s v="CE"/>
    <m/>
    <s v=""/>
    <n v="20"/>
    <s v="High Priority"/>
    <s v=""/>
    <s v=""/>
    <b v="0"/>
    <m/>
    <m/>
    <b v="0"/>
    <b v="1"/>
    <n v="31250"/>
    <s v="SKPE"/>
    <s v="Pendant"/>
    <n v="0"/>
    <d v="2018-10-27T00:00:00"/>
    <n v="24"/>
    <x v="0"/>
    <d v="2018-10-28T00:00:00"/>
    <n v="10"/>
    <x v="0"/>
    <n v="194.4"/>
    <m/>
  </r>
  <r>
    <s v="74363-3"/>
    <d v="2018-10-31T00:00:00"/>
    <n v="74363"/>
    <s v="SP00-BMPRLED-500-80-35-RG2-8 10 3/8&quot;-W-UNV-DP-1-DF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3PLED-8 10 3/8&quot;"/>
    <s v=""/>
    <s v="Regular"/>
    <n v="1"/>
    <s v="Mervet"/>
    <s v="H, 8 10 3/8&quot;"/>
    <m/>
    <s v=""/>
    <n v="1"/>
    <s v="High Priority"/>
    <s v=""/>
    <s v=""/>
    <b v="0"/>
    <m/>
    <m/>
    <b v="0"/>
    <b v="0"/>
    <n v="900"/>
    <s v="BMPRLED"/>
    <s v="recessed"/>
    <n v="0"/>
    <d v="2018-10-27T00:00:00"/>
    <n v="1.2"/>
    <x v="0"/>
    <d v="2018-10-28T00:00:00"/>
    <n v="0.5"/>
    <x v="0"/>
    <n v="0"/>
    <m/>
  </r>
  <r>
    <s v="74363-4"/>
    <d v="2018-10-31T00:00:00"/>
    <n v="74363"/>
    <s v="SP00-BMPRLED-500-80-35-RG2-16 7 5/8&quot;-W-UNV-DP-1-DF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3PLED-16 7 5/8&quot;"/>
    <s v=""/>
    <s v="Regular"/>
    <n v="1"/>
    <s v="Mervet"/>
    <s v="H, 16 7 5/8&quot;"/>
    <m/>
    <s v=""/>
    <n v="2"/>
    <s v="High Priority"/>
    <s v=""/>
    <s v=""/>
    <b v="0"/>
    <m/>
    <m/>
    <b v="0"/>
    <b v="0"/>
    <n v="1700"/>
    <s v="BMPRLED"/>
    <s v="recessed"/>
    <n v="0"/>
    <d v="2018-10-27T00:00:00"/>
    <n v="2.4"/>
    <x v="0"/>
    <d v="2018-10-28T00:00:00"/>
    <n v="1"/>
    <x v="0"/>
    <n v="12.96"/>
    <m/>
  </r>
  <r>
    <s v="74369-1"/>
    <d v="2018-10-31T00:00:00"/>
    <n v="74369"/>
    <s v="BBRLED-750-80-35-RG-4'-CB20946(2)-W-UNV-DP-1+LDI-D"/>
    <n v="1"/>
    <n v="1"/>
    <s v="Scheduled/Released"/>
    <n v="16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4'"/>
    <s v=""/>
    <s v="Regular"/>
    <n v="7"/>
    <s v="Gagandeep"/>
    <s v="F10-4'"/>
    <m/>
    <s v=""/>
    <n v="16"/>
    <s v="High Priority"/>
    <s v=""/>
    <s v=""/>
    <b v="0"/>
    <m/>
    <m/>
    <b v="0"/>
    <b v="0"/>
    <n v="8480"/>
    <s v="BBRLED"/>
    <s v="recessed"/>
    <n v="0"/>
    <d v="2018-10-27T00:00:00"/>
    <n v="19.2"/>
    <x v="0"/>
    <d v="2018-10-28T00:00:00"/>
    <n v="8"/>
    <x v="0"/>
    <n v="0"/>
    <m/>
  </r>
  <r>
    <s v="74369-2"/>
    <d v="2018-10-31T00:00:00"/>
    <n v="74369"/>
    <s v="BBRLED-750-80-35-RG-4'-CB20946(2)-W-UNV-DP-1+LDI-D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4'"/>
    <s v=""/>
    <s v="Regular"/>
    <n v="7"/>
    <s v="Gagandeep"/>
    <s v="F10DS-4'"/>
    <m/>
    <s v=""/>
    <n v="4"/>
    <s v="High Priority"/>
    <s v=""/>
    <s v=""/>
    <b v="0"/>
    <m/>
    <m/>
    <b v="0"/>
    <b v="0"/>
    <n v="2120"/>
    <s v="BBRLED"/>
    <s v="recessed"/>
    <n v="0"/>
    <d v="2018-10-27T00:00:00"/>
    <n v="4.8"/>
    <x v="0"/>
    <d v="2018-10-28T00:00:00"/>
    <n v="2"/>
    <x v="0"/>
    <n v="0"/>
    <m/>
  </r>
  <r>
    <s v="74369-3"/>
    <d v="2018-10-31T00:00:00"/>
    <n v="74369"/>
    <s v="BBRLED-750-80-35-RG-4'-CB20946(2)-W-UNV-DP-1+LDI-D"/>
    <n v="3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4'"/>
    <s v=""/>
    <s v="Regular"/>
    <n v="7"/>
    <s v="Gagandeep"/>
    <s v="F10-4'"/>
    <m/>
    <s v=""/>
    <n v="8"/>
    <s v="High Priority"/>
    <s v=""/>
    <s v=""/>
    <b v="0"/>
    <m/>
    <m/>
    <b v="0"/>
    <b v="0"/>
    <n v="4240"/>
    <s v="BBRLED"/>
    <s v="recessed"/>
    <n v="0"/>
    <d v="2018-10-27T00:00:00"/>
    <n v="9.6"/>
    <x v="0"/>
    <d v="2018-10-28T00:00:00"/>
    <n v="4"/>
    <x v="0"/>
    <n v="0"/>
    <m/>
  </r>
  <r>
    <s v="74463-1"/>
    <d v="2018-10-31T00:00:00"/>
    <n v="74463"/>
    <s v="BWILED-640-80-30-C-4-AP-120-LT(LTE)-2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2"/>
    <s v="stanb"/>
    <s v="F1"/>
    <m/>
    <s v=""/>
    <n v="3"/>
    <s v="Regular"/>
    <s v=""/>
    <s v=""/>
    <b v="0"/>
    <m/>
    <m/>
    <b v="0"/>
    <b v="0"/>
    <n v="1278.42"/>
    <s v="BWILED"/>
    <s v="wall"/>
    <n v="0"/>
    <d v="2018-10-27T00:00:00"/>
    <n v="3.5999999999999996"/>
    <x v="0"/>
    <d v="2018-10-28T00:00:00"/>
    <n v="1.5"/>
    <x v="0"/>
    <n v="0"/>
    <m/>
  </r>
  <r>
    <s v="74463-2"/>
    <d v="2018-10-31T00:00:00"/>
    <n v="74463"/>
    <s v="BSLED-400-90-30-SO-4-AP-120-LT(LTE)-2-S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2"/>
    <s v="stanb"/>
    <s v="F3"/>
    <m/>
    <s v=""/>
    <n v="3"/>
    <s v="Regular"/>
    <s v=""/>
    <s v=""/>
    <b v="0"/>
    <m/>
    <m/>
    <b v="0"/>
    <b v="0"/>
    <n v="1278.42"/>
    <s v="BSLED"/>
    <s v="surface"/>
    <n v="0"/>
    <d v="2018-10-27T00:00:00"/>
    <n v="3.5999999999999996"/>
    <x v="0"/>
    <d v="2018-10-28T00:00:00"/>
    <n v="1.5"/>
    <x v="0"/>
    <n v="0"/>
    <m/>
  </r>
  <r>
    <s v="74563-1"/>
    <d v="2018-10-31T00:00:00"/>
    <n v="74563"/>
    <s v="SP000-B6RLED-1000-80-50-FL-4-W-UNV-DP-1-TB9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4"/>
    <s v=""/>
    <s v="Regular"/>
    <n v="12"/>
    <s v="JessicaP"/>
    <s v="LR4D"/>
    <m/>
    <s v=""/>
    <n v="1"/>
    <s v="Regular"/>
    <s v=""/>
    <s v=""/>
    <b v="0"/>
    <m/>
    <m/>
    <b v="0"/>
    <b v="0"/>
    <n v="308"/>
    <s v="B6RLED"/>
    <s v="recessed"/>
    <n v="0"/>
    <d v="2018-10-27T00:00:00"/>
    <n v="1.2"/>
    <x v="0"/>
    <d v="2018-10-28T00:00:00"/>
    <n v="0.5"/>
    <x v="0"/>
    <n v="0"/>
    <m/>
  </r>
  <r>
    <s v="74563-2"/>
    <d v="2018-10-31T00:00:00"/>
    <n v="74563"/>
    <s v="SP000-B6RLED-1000-80-50-FL-8-W-UNV-DP-1-TB9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6LED-8"/>
    <s v=""/>
    <s v="Regular"/>
    <n v="12"/>
    <s v="JessicaP"/>
    <s v="LR8D"/>
    <m/>
    <s v=""/>
    <n v="1"/>
    <s v="Regular"/>
    <s v=""/>
    <s v=""/>
    <b v="0"/>
    <m/>
    <m/>
    <b v="0"/>
    <b v="0"/>
    <n v="616"/>
    <s v="B6RLED"/>
    <s v="recessed"/>
    <n v="0"/>
    <d v="2018-10-27T00:00:00"/>
    <n v="1.2"/>
    <x v="0"/>
    <d v="2018-10-28T00:00:00"/>
    <n v="0.5"/>
    <x v="0"/>
    <n v="0"/>
    <m/>
  </r>
  <r>
    <s v="74563-3"/>
    <d v="2018-10-31T00:00:00"/>
    <n v="74563"/>
    <s v="SP000-BDLED-1000-80-50-SO-4-AP-UNV-DP-1-CA(72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2"/>
    <s v="JessicaP"/>
    <s v="LS4"/>
    <m/>
    <s v=""/>
    <n v="2"/>
    <s v="Regular"/>
    <s v=""/>
    <s v=""/>
    <b v="0"/>
    <m/>
    <m/>
    <b v="0"/>
    <b v="0"/>
    <n v="596"/>
    <s v="BDLED"/>
    <s v="Pendant"/>
    <n v="0"/>
    <d v="2018-10-27T00:00:00"/>
    <n v="2.4"/>
    <x v="0"/>
    <d v="2018-10-28T00:00:00"/>
    <n v="1"/>
    <x v="0"/>
    <n v="0"/>
    <m/>
  </r>
  <r>
    <s v="74563-4"/>
    <d v="2018-10-31T00:00:00"/>
    <n v="74563"/>
    <s v="SP000-BDLED-1000-80-50-SO-4-AP-UNV-DP-1-CA(72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2"/>
    <s v="JessicaP"/>
    <s v="LS4D"/>
    <m/>
    <s v=""/>
    <n v="2"/>
    <s v="Regular"/>
    <s v=""/>
    <s v=""/>
    <b v="0"/>
    <m/>
    <m/>
    <b v="0"/>
    <b v="0"/>
    <n v="596"/>
    <s v="BDLED"/>
    <s v="Pendant"/>
    <n v="0"/>
    <d v="2018-10-27T00:00:00"/>
    <n v="2.4"/>
    <x v="0"/>
    <d v="2018-10-28T00:00:00"/>
    <n v="1"/>
    <x v="0"/>
    <n v="0"/>
    <m/>
  </r>
  <r>
    <s v="74563-5"/>
    <d v="2018-10-31T00:00:00"/>
    <n v="74563"/>
    <s v="SP000-BDLED-750-80-50-SO-8-AP-UNV-DP-1-CA(72)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8"/>
    <s v=""/>
    <s v="Regular"/>
    <n v="12"/>
    <s v="JessicaP"/>
    <s v="LS8"/>
    <m/>
    <s v=""/>
    <n v="2"/>
    <s v="Regular"/>
    <s v=""/>
    <s v=""/>
    <b v="0"/>
    <m/>
    <m/>
    <b v="0"/>
    <b v="0"/>
    <n v="1172"/>
    <s v="BDLED"/>
    <s v="Pendant"/>
    <n v="0"/>
    <d v="2018-10-27T00:00:00"/>
    <n v="2.4"/>
    <x v="0"/>
    <d v="2018-10-28T00:00:00"/>
    <n v="1"/>
    <x v="0"/>
    <n v="0"/>
    <m/>
  </r>
  <r>
    <s v="74563-6"/>
    <d v="2018-10-31T00:00:00"/>
    <n v="74563"/>
    <s v="SP000-BBRLED-1000-80-50-FL-4-C(RAL 7039)-UNV-D-1-DF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4"/>
    <s v=""/>
    <s v="Regular"/>
    <n v="12"/>
    <s v="JessicaP"/>
    <s v="RL4D"/>
    <m/>
    <s v=""/>
    <n v="2"/>
    <s v="Regular"/>
    <s v=""/>
    <s v=""/>
    <b v="0"/>
    <m/>
    <m/>
    <b v="0"/>
    <b v="0"/>
    <n v="600"/>
    <s v="BBRLED"/>
    <s v="recessed"/>
    <n v="0"/>
    <d v="2018-10-27T00:00:00"/>
    <n v="2.4"/>
    <x v="0"/>
    <d v="2018-10-28T00:00:00"/>
    <n v="1"/>
    <x v="0"/>
    <n v="0"/>
    <m/>
  </r>
  <r>
    <s v="74590-1"/>
    <d v="2018-10-31T00:00:00"/>
    <n v="74590"/>
    <s v="BBRLED-750-80-35-FL-8'-W-UNV-DP-2-TB9"/>
    <n v="1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8'"/>
    <s v=""/>
    <s v="Regular"/>
    <n v="7"/>
    <s v="stanb"/>
    <s v="F1.8"/>
    <m/>
    <s v=""/>
    <n v="8"/>
    <s v="High Priority"/>
    <s v=""/>
    <s v=""/>
    <b v="0"/>
    <m/>
    <m/>
    <b v="0"/>
    <b v="0"/>
    <n v="5648"/>
    <s v="BBRLED"/>
    <s v="recessed"/>
    <n v="0"/>
    <d v="2018-10-27T00:00:00"/>
    <n v="9.6"/>
    <x v="0"/>
    <d v="2018-10-28T00:00:00"/>
    <n v="4"/>
    <x v="0"/>
    <n v="0"/>
    <m/>
  </r>
  <r>
    <s v="74590-7"/>
    <d v="2018-10-31T00:00:00"/>
    <n v="74590"/>
    <s v="SCPLED-1000-80-35-FL-8'-W-UNV-DP-1-TB9"/>
    <n v="7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LPTP-8'"/>
    <s v=""/>
    <s v="Regular"/>
    <n v="7"/>
    <s v="stanb"/>
    <s v="F4A.8"/>
    <m/>
    <s v=""/>
    <n v="4"/>
    <s v="High Priority"/>
    <s v=""/>
    <s v=""/>
    <b v="0"/>
    <m/>
    <m/>
    <b v="0"/>
    <b v="0"/>
    <n v="2680"/>
    <s v="SCPLED"/>
    <s v="recessed"/>
    <s v="Check for Kit"/>
    <d v="2018-10-27T00:00:00"/>
    <n v="4.8"/>
    <x v="0"/>
    <d v="2018-10-28T00:00:00"/>
    <n v="2"/>
    <x v="0"/>
    <n v="0"/>
    <m/>
  </r>
  <r>
    <s v="74590-8"/>
    <d v="2018-10-31T00:00:00"/>
    <n v="74590"/>
    <s v="SCPLED-1000-80-35-FL-10'-W-UNV-DP-1-TB9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KLPTP-10'"/>
    <s v=""/>
    <s v="Regular"/>
    <n v="7"/>
    <s v="stanb"/>
    <s v="F4A.10"/>
    <m/>
    <s v=""/>
    <n v="1"/>
    <s v="High Priority"/>
    <s v=""/>
    <s v=""/>
    <b v="0"/>
    <m/>
    <m/>
    <b v="0"/>
    <b v="0"/>
    <n v="834"/>
    <s v="SCPLED"/>
    <s v="recessed"/>
    <s v="Check for Kit"/>
    <d v="2018-10-27T00:00:00"/>
    <n v="1.2"/>
    <x v="0"/>
    <d v="2018-10-28T00:00:00"/>
    <n v="0.5"/>
    <x v="0"/>
    <n v="0"/>
    <m/>
  </r>
  <r>
    <s v="74590-2"/>
    <d v="2018-10-31T00:00:00"/>
    <n v="74590"/>
    <s v="STI-700-80-35-6-W-UNV-MD-1-CA(48)-RC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TENCL-6"/>
    <s v=""/>
    <s v="Regular"/>
    <n v="7"/>
    <s v="stanb"/>
    <s v="F2.6"/>
    <m/>
    <s v=""/>
    <n v="1"/>
    <s v="High Priority"/>
    <s v=""/>
    <s v=""/>
    <b v="0"/>
    <m/>
    <m/>
    <b v="0"/>
    <b v="0"/>
    <n v="530"/>
    <s v="STI"/>
    <s v="Pendant"/>
    <s v="Pattern"/>
    <d v="2018-10-21T00:00:00"/>
    <n v="4"/>
    <x v="2"/>
    <d v="2018-10-29T00:00:00"/>
    <n v="4.82"/>
    <x v="0"/>
    <n v="0"/>
    <m/>
  </r>
  <r>
    <s v="74590-3"/>
    <d v="2018-10-31T00:00:00"/>
    <n v="74590"/>
    <s v="STI-700'-80-35-12-W-UNV-MD-2-CA(48)-RC-C(2 X 6'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TENCL-12"/>
    <s v=""/>
    <s v="Regular"/>
    <n v="7"/>
    <s v="stanb"/>
    <s v="F2.12"/>
    <m/>
    <s v=""/>
    <n v="4"/>
    <s v="High Priority"/>
    <s v=""/>
    <s v=""/>
    <b v="0"/>
    <m/>
    <m/>
    <b v="0"/>
    <b v="0"/>
    <n v="2140"/>
    <s v="STI"/>
    <s v="Pendant"/>
    <s v="Pattern"/>
    <d v="2018-10-21T00:00:00"/>
    <n v="16"/>
    <x v="2"/>
    <d v="2018-10-29T00:00:00"/>
    <n v="19.28"/>
    <x v="0"/>
    <n v="25.92"/>
    <m/>
  </r>
  <r>
    <s v="74590-4"/>
    <d v="2018-10-31T00:00:00"/>
    <n v="74590"/>
    <s v="STI-700-80-35-12-W-UNV-MD-2+E(1)-CA(48)-RC-C(2 X 6'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TENCL-12"/>
    <s v=""/>
    <s v="Regular"/>
    <n v="7"/>
    <s v="stanb"/>
    <s v="F2.12E"/>
    <m/>
    <s v=""/>
    <n v="4"/>
    <s v="High Priority"/>
    <s v=""/>
    <s v=""/>
    <b v="0"/>
    <m/>
    <m/>
    <b v="0"/>
    <b v="0"/>
    <n v="2236"/>
    <s v="STI"/>
    <s v="Pendant"/>
    <s v="Pattern"/>
    <d v="2018-10-21T00:00:00"/>
    <n v="16"/>
    <x v="2"/>
    <d v="2018-10-29T00:00:00"/>
    <n v="19.28"/>
    <x v="0"/>
    <n v="25.92"/>
    <m/>
  </r>
  <r>
    <s v="74590-5"/>
    <d v="2018-10-31T00:00:00"/>
    <n v="74590"/>
    <s v="STI-700-80-35-18-W-UNV-MD-2-CA(48)-RC-C(3 X 6')"/>
    <n v="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TENCL-18"/>
    <s v=""/>
    <s v="Regular"/>
    <n v="7"/>
    <s v="stanb"/>
    <s v="F2.18"/>
    <m/>
    <s v=""/>
    <n v="9"/>
    <s v="High Priority"/>
    <s v=""/>
    <s v=""/>
    <b v="0"/>
    <m/>
    <m/>
    <b v="0"/>
    <b v="0"/>
    <n v="4692"/>
    <s v="STI"/>
    <s v="Pendant"/>
    <s v="Pattern"/>
    <d v="2018-10-21T00:00:00"/>
    <n v="36"/>
    <x v="2"/>
    <d v="2018-10-29T00:00:00"/>
    <n v="43.38"/>
    <x v="0"/>
    <n v="77.760000000000005"/>
    <m/>
  </r>
  <r>
    <s v="74590-6"/>
    <d v="2018-10-31T00:00:00"/>
    <n v="74590"/>
    <s v="STI-700-80-35-18-W-UNV-MD-2+E(1)-CA(48)-RC-C(3 X 6')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TENCL-18"/>
    <s v=""/>
    <s v="Regular"/>
    <n v="7"/>
    <s v="stanb"/>
    <s v="F2.18E"/>
    <m/>
    <s v=""/>
    <n v="9"/>
    <s v="High Priority"/>
    <s v=""/>
    <s v=""/>
    <b v="0"/>
    <m/>
    <m/>
    <b v="0"/>
    <b v="0"/>
    <n v="4836"/>
    <s v="STI"/>
    <s v="Pendant"/>
    <s v="Pattern"/>
    <d v="2018-10-21T00:00:00"/>
    <n v="36"/>
    <x v="2"/>
    <d v="2018-10-29T00:00:00"/>
    <n v="43.38"/>
    <x v="0"/>
    <n v="77.760000000000005"/>
    <m/>
  </r>
  <r>
    <s v="74663-1"/>
    <d v="2018-10-31T00:00:00"/>
    <n v="74663"/>
    <s v="SCDI-300-300-80-35-SO-FL-4-BLK-UNV-DP-1-CT9(36)"/>
    <n v="1"/>
    <n v="1"/>
    <s v="Machine Shop Started"/>
    <n v="36"/>
    <b v="1"/>
    <b v="0"/>
    <s v=""/>
    <b v="0"/>
    <b v="0"/>
    <b v="0"/>
    <s v=""/>
    <s v="ToDo"/>
    <s v=""/>
    <s v=""/>
    <s v=""/>
    <s v=""/>
    <s v=""/>
    <s v=""/>
    <d v="2018-10-26T00:00:00"/>
    <s v="Picked - Complete"/>
    <m/>
    <s v="SCULPT-4"/>
    <s v=""/>
    <s v="Regular"/>
    <n v="1"/>
    <s v="Joshua"/>
    <s v="P"/>
    <m/>
    <s v=""/>
    <n v="36"/>
    <s v="Regular"/>
    <s v=""/>
    <s v=""/>
    <b v="0"/>
    <m/>
    <m/>
    <b v="0"/>
    <b v="0"/>
    <n v="12960"/>
    <s v="SCDI"/>
    <s v="Pendant"/>
    <s v="Check for Kit"/>
    <d v="2018-10-27T00:00:00"/>
    <n v="43.199999999999996"/>
    <x v="0"/>
    <d v="2018-10-28T00:00:00"/>
    <n v="18"/>
    <x v="0"/>
    <n v="0"/>
    <m/>
  </r>
  <r>
    <s v="74663-2"/>
    <d v="2018-10-31T00:00:00"/>
    <n v="74663"/>
    <s v="SCDI-300-300-80-35-SO-FL-8-BLK-UNV-DP-1-CT9(36)"/>
    <n v="2"/>
    <n v="1"/>
    <s v="Machine Shop Started"/>
    <n v="5"/>
    <b v="1"/>
    <b v="0"/>
    <s v=""/>
    <b v="0"/>
    <b v="0"/>
    <b v="0"/>
    <s v=""/>
    <s v="ToDo"/>
    <s v=""/>
    <s v=""/>
    <s v=""/>
    <s v=""/>
    <s v=""/>
    <s v=""/>
    <d v="2018-10-26T00:00:00"/>
    <s v="Picked - Complete"/>
    <m/>
    <s v="SCULPT-8"/>
    <s v=""/>
    <s v="Regular"/>
    <n v="1"/>
    <s v="Joshua"/>
    <s v="P8"/>
    <m/>
    <s v=""/>
    <n v="5"/>
    <s v="Regular"/>
    <s v=""/>
    <s v=""/>
    <b v="0"/>
    <m/>
    <m/>
    <b v="0"/>
    <b v="0"/>
    <n v="3600"/>
    <s v="SCDI"/>
    <s v="Pendant"/>
    <s v="Check for Kit"/>
    <d v="2018-10-27T00:00:00"/>
    <n v="6"/>
    <x v="0"/>
    <d v="2018-10-28T00:00:00"/>
    <n v="2.5"/>
    <x v="0"/>
    <n v="0"/>
    <m/>
  </r>
  <r>
    <s v="75101-1"/>
    <d v="2018-10-31T00:00:00"/>
    <n v="75101"/>
    <s v="WALED-24-5000-80-40-VL-W-UNV-DP-1-TB15"/>
    <n v="1"/>
    <n v="1"/>
    <s v="Scheduled/Released"/>
    <n v="7"/>
    <b v="0"/>
    <b v="0"/>
    <s v=""/>
    <b v="0"/>
    <b v="0"/>
    <b v="1"/>
    <s v=""/>
    <s v=""/>
    <s v=""/>
    <s v=""/>
    <s v=""/>
    <s v=""/>
    <s v=""/>
    <s v=""/>
    <d v="2018-10-26T00:00:00"/>
    <s v=""/>
    <m/>
    <s v="WAVLED-WALED"/>
    <s v=""/>
    <s v="Regular"/>
    <n v="10"/>
    <s v="stanb"/>
    <s v="FX1"/>
    <m/>
    <s v=""/>
    <n v="7"/>
    <s v="High Priority"/>
    <s v=""/>
    <s v=""/>
    <b v="0"/>
    <m/>
    <m/>
    <b v="0"/>
    <b v="0"/>
    <n v="2493.75"/>
    <s v="WALED"/>
    <s v="Grid LED"/>
    <n v="0"/>
    <d v="2018-10-27T00:00:00"/>
    <n v="0"/>
    <x v="0"/>
    <d v="2018-10-28T00:00:00"/>
    <n v="3.5"/>
    <x v="0"/>
    <n v="0"/>
    <m/>
  </r>
  <r>
    <s v="75101-2"/>
    <d v="2018-10-31T00:00:00"/>
    <n v="75101"/>
    <s v="WALED-24-5000-80-40-VL-W-UNV-DP-1-TB15-B1(BSL310LP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"/>
    <m/>
    <s v="WAVLED-WALED"/>
    <s v=""/>
    <s v="Regular"/>
    <n v="10"/>
    <s v="stanb"/>
    <s v="FX1E-SP"/>
    <m/>
    <s v=""/>
    <n v="2"/>
    <s v="High Priority"/>
    <s v=""/>
    <s v=""/>
    <b v="0"/>
    <m/>
    <m/>
    <b v="0"/>
    <b v="0"/>
    <n v="1113.4000000000001"/>
    <s v="WALED"/>
    <s v="Grid LED"/>
    <n v="0"/>
    <d v="2018-10-27T00:00:00"/>
    <n v="2.4"/>
    <x v="0"/>
    <d v="2018-10-28T00:00:00"/>
    <n v="1"/>
    <x v="0"/>
    <n v="0"/>
    <m/>
  </r>
  <r>
    <s v="75101-3"/>
    <d v="2018-10-31T00:00:00"/>
    <n v="75101"/>
    <s v="WALED-22-2500-80-40-VL-W-UNV-DP-1-TB15-B1(BSL310LP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"/>
    <m/>
    <s v="WAVLED-WALED"/>
    <s v=""/>
    <s v="Regular"/>
    <n v="10"/>
    <s v="stanb"/>
    <s v="FX2E-SP"/>
    <m/>
    <s v=""/>
    <n v="1"/>
    <s v="High Priority"/>
    <s v=""/>
    <s v=""/>
    <b v="0"/>
    <m/>
    <m/>
    <b v="0"/>
    <b v="0"/>
    <n v="395.2"/>
    <s v="WALED"/>
    <s v="Grid LED"/>
    <n v="0"/>
    <d v="2018-10-27T00:00:00"/>
    <n v="1.2"/>
    <x v="0"/>
    <d v="2018-10-28T00:00:00"/>
    <n v="0.5"/>
    <x v="0"/>
    <n v="0"/>
    <m/>
  </r>
  <r>
    <s v="74755-1"/>
    <d v="2018-10-31T00:00:00"/>
    <n v="74755"/>
    <s v="BBRLED-400-80-35-FL-6'-W-UNV-DP-1-TG15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6'"/>
    <s v="Wrong part in BOM"/>
    <s v="Regular"/>
    <n v="12"/>
    <s v="Mervet"/>
    <s v="AL7-6'"/>
    <m/>
    <s v=""/>
    <n v="2"/>
    <s v="Regular"/>
    <s v=""/>
    <s v=""/>
    <b v="0"/>
    <m/>
    <m/>
    <b v="0"/>
    <b v="1"/>
    <n v="1150"/>
    <s v="BBRLED"/>
    <s v="recessed"/>
    <n v="0"/>
    <d v="2018-10-27T00:00:00"/>
    <n v="2.4"/>
    <x v="0"/>
    <d v="2018-10-28T00:00:00"/>
    <n v="1"/>
    <x v="0"/>
    <n v="0"/>
    <m/>
  </r>
  <r>
    <s v="74755-2"/>
    <d v="2018-10-31T00:00:00"/>
    <n v="74755"/>
    <s v="BBRLED-500-80-35-FL-10'-W-UNV-DP-1-TG15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4LED-10'"/>
    <s v=""/>
    <s v="Regular"/>
    <n v="12"/>
    <s v="Mervet"/>
    <s v="AL7C-10'"/>
    <m/>
    <s v=""/>
    <n v="2"/>
    <s v="Regular"/>
    <s v=""/>
    <s v=""/>
    <b v="0"/>
    <m/>
    <m/>
    <b v="0"/>
    <b v="0"/>
    <n v="1600"/>
    <s v="BBRLED"/>
    <s v="recessed"/>
    <n v="0"/>
    <d v="2018-10-27T00:00:00"/>
    <n v="2.4"/>
    <x v="0"/>
    <d v="2018-10-28T00:00:00"/>
    <n v="1"/>
    <x v="0"/>
    <n v="0"/>
    <m/>
  </r>
  <r>
    <s v="74755-3"/>
    <d v="2018-10-31T00:00:00"/>
    <n v="74755"/>
    <s v="TWRWLED-SL 90/10-750-80-35-VL-4-W-UNV-DP-1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TWGLED-4"/>
    <s v=""/>
    <s v="Regular"/>
    <n v="12"/>
    <s v="Mervet"/>
    <s v="DL1-4'"/>
    <m/>
    <s v=""/>
    <n v="1"/>
    <s v="Regular"/>
    <s v=""/>
    <s v=""/>
    <b v="0"/>
    <m/>
    <m/>
    <b v="0"/>
    <b v="0"/>
    <n v="360"/>
    <s v="TWRWLED"/>
    <s v="wall"/>
    <n v="0"/>
    <d v="2018-10-27T00:00:00"/>
    <n v="1.2"/>
    <x v="0"/>
    <d v="2018-10-28T00:00:00"/>
    <n v="0.5"/>
    <x v="0"/>
    <n v="0"/>
    <m/>
  </r>
  <r>
    <s v="74894-1"/>
    <d v="2018-10-31T00:00:00"/>
    <n v="74894"/>
    <s v="LTLED-SL 80/20-800-80-35-PL-8-W-UNV-DP-1-CT9(36)"/>
    <n v="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LTLED-8"/>
    <s v=""/>
    <s v="Regular"/>
    <n v="12"/>
    <s v="Joshua"/>
    <s v="C-8'"/>
    <m/>
    <s v=""/>
    <n v="12"/>
    <s v="Regular"/>
    <s v=""/>
    <s v=""/>
    <b v="0"/>
    <m/>
    <m/>
    <b v="0"/>
    <b v="0"/>
    <n v="8160"/>
    <s v="LTLED"/>
    <s v="Pendant"/>
    <n v="0"/>
    <d v="2018-10-27T00:00:00"/>
    <n v="14.399999999999999"/>
    <x v="0"/>
    <d v="2018-10-28T00:00:00"/>
    <n v="6"/>
    <x v="0"/>
    <n v="0"/>
    <m/>
  </r>
  <r>
    <s v="74894-2"/>
    <d v="2018-10-31T00:00:00"/>
    <n v="74894"/>
    <s v="LTLED-SL 80/20-800-80-35-PL-4-W-UNV-DP-1-CT9(36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LTLED-4"/>
    <s v=""/>
    <s v="Regular"/>
    <n v="12"/>
    <s v="Joshua"/>
    <s v="C1-4'"/>
    <m/>
    <s v=""/>
    <n v="3"/>
    <s v="Regular"/>
    <s v=""/>
    <s v=""/>
    <b v="0"/>
    <m/>
    <m/>
    <b v="0"/>
    <b v="0"/>
    <n v="1020"/>
    <s v="LTLED"/>
    <s v="Pendant"/>
    <n v="0"/>
    <d v="2018-10-27T00:00:00"/>
    <n v="3.5999999999999996"/>
    <x v="0"/>
    <d v="2018-10-28T00:00:00"/>
    <n v="1.5"/>
    <x v="0"/>
    <n v="0"/>
    <m/>
  </r>
  <r>
    <s v="74966-9"/>
    <d v="2018-10-31T00:00:00"/>
    <n v="74966"/>
    <s v="TB2WDILED-400-750-90-35-SO-SO-8-W-UNV-DP-1"/>
    <n v="9"/>
    <n v="1"/>
    <s v="Machine Shop Started"/>
    <n v="5"/>
    <b v="1"/>
    <b v="1"/>
    <s v=""/>
    <b v="1"/>
    <b v="1"/>
    <b v="1"/>
    <s v="Ready"/>
    <s v=""/>
    <s v=""/>
    <s v=""/>
    <s v=""/>
    <s v=""/>
    <s v=""/>
    <s v=""/>
    <d v="2018-10-26T00:00:00"/>
    <s v="Picked - Complete"/>
    <m/>
    <s v="TB2LED-8"/>
    <s v=""/>
    <s v="Regular"/>
    <n v="12"/>
    <s v="Jatin"/>
    <s v="LT5A-8'"/>
    <m/>
    <s v=""/>
    <n v="5"/>
    <s v="High Priority"/>
    <s v=""/>
    <s v=""/>
    <b v="0"/>
    <m/>
    <m/>
    <b v="0"/>
    <b v="0"/>
    <n v="4310"/>
    <s v="TB2WDILED"/>
    <s v="wall"/>
    <n v="0"/>
    <d v="2018-10-27T00:00:00"/>
    <n v="0"/>
    <x v="0"/>
    <d v="2018-10-28T00:00:00"/>
    <n v="2.5"/>
    <x v="0"/>
    <n v="0"/>
    <m/>
  </r>
  <r>
    <s v="74966-10"/>
    <d v="2018-10-31T00:00:00"/>
    <n v="74966"/>
    <s v="TB2WDILED-400-750-90-35-SO-SO-5-W-UNV-DP-1"/>
    <n v="10"/>
    <n v="1"/>
    <s v="Machine Shop Started"/>
    <n v="2"/>
    <b v="1"/>
    <b v="1"/>
    <s v=""/>
    <b v="1"/>
    <b v="1"/>
    <b v="1"/>
    <s v="Ready"/>
    <s v=""/>
    <s v=""/>
    <s v=""/>
    <s v=""/>
    <s v=""/>
    <s v=""/>
    <s v=""/>
    <d v="2018-10-26T00:00:00"/>
    <s v="Picked - Complete"/>
    <m/>
    <s v="TB2LED-5"/>
    <s v=""/>
    <s v="Regular"/>
    <n v="12"/>
    <s v="Jatin"/>
    <s v="LT5B-5'"/>
    <m/>
    <s v=""/>
    <n v="2"/>
    <s v="High Priority"/>
    <s v=""/>
    <s v=""/>
    <b v="0"/>
    <m/>
    <m/>
    <b v="0"/>
    <b v="0"/>
    <n v="1078"/>
    <s v="TB2WDILED"/>
    <s v="wall"/>
    <n v="0"/>
    <d v="2018-10-27T00:00:00"/>
    <n v="0"/>
    <x v="0"/>
    <d v="2018-10-28T00:00:00"/>
    <n v="1"/>
    <x v="0"/>
    <n v="0"/>
    <m/>
  </r>
  <r>
    <s v="75075-1"/>
    <d v="2018-10-31T00:00:00"/>
    <n v="75075"/>
    <s v="SP16169(2)-WBRLED-750-30-S-12'-W-UNV-DP-1-DS-TF"/>
    <n v="1"/>
    <n v="1"/>
    <s v="Scheduled/Released"/>
    <n v="12"/>
    <b v="0"/>
    <b v="0"/>
    <s v=""/>
    <b v="0"/>
    <b v="1"/>
    <b v="0"/>
    <s v=""/>
    <s v=""/>
    <s v=""/>
    <s v=""/>
    <s v=""/>
    <s v=""/>
    <s v=""/>
    <s v=""/>
    <d v="2018-10-26T00:00:00"/>
    <s v="Picked - Complete"/>
    <m/>
    <s v="WB4LED-W"/>
    <s v=""/>
    <s v="Regular"/>
    <n v="15"/>
    <s v="stanb"/>
    <s v="F10-12"/>
    <m/>
    <s v=""/>
    <n v="12"/>
    <s v="Priority"/>
    <s v=""/>
    <s v=""/>
    <b v="0"/>
    <m/>
    <m/>
    <b v="0"/>
    <b v="0"/>
    <n v="13248"/>
    <s v="WBRLED"/>
    <s v="recessed"/>
    <n v="0"/>
    <d v="2018-10-27T00:00:00"/>
    <n v="14.399999999999999"/>
    <x v="0"/>
    <d v="2018-10-28T00:00:00"/>
    <n v="6"/>
    <x v="0"/>
    <n v="0"/>
    <m/>
  </r>
  <r>
    <s v="75129-1"/>
    <d v="2018-10-31T00:00:00"/>
    <n v="75129"/>
    <s v="SP18359(1)-ARCLED-SL 23/77-800-80-30-SO-8-AP-UNV-DP-1-CT15(48)"/>
    <n v="1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ARCLED-8"/>
    <s v="Missing parts in BOM"/>
    <s v="Regular"/>
    <n v="12"/>
    <s v="George"/>
    <s v="A-8'"/>
    <m/>
    <s v=""/>
    <n v="5"/>
    <s v="Regular"/>
    <s v=""/>
    <s v=""/>
    <b v="0"/>
    <m/>
    <m/>
    <b v="0"/>
    <b v="1"/>
    <n v="4453.6000000000004"/>
    <s v="ARCLED"/>
    <s v="Pendant"/>
    <n v="0"/>
    <d v="2018-10-27T00:00:00"/>
    <n v="6"/>
    <x v="0"/>
    <d v="2018-10-28T00:00:00"/>
    <n v="2.5"/>
    <x v="0"/>
    <n v="0"/>
    <m/>
  </r>
  <r>
    <s v="75215-1"/>
    <d v="2018-10-31T00:00:00"/>
    <n v="75215"/>
    <s v="BRLED-750-80-35-FL-8-W-120-DP-1-TB9-CP+F"/>
    <n v="1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8"/>
    <s v=""/>
    <s v="Regular"/>
    <n v="1"/>
    <s v="Jatin"/>
    <s v="F8A-PR-8'"/>
    <m/>
    <s v=""/>
    <n v="9"/>
    <s v="Regular"/>
    <s v=""/>
    <s v=""/>
    <b v="0"/>
    <m/>
    <m/>
    <b v="0"/>
    <b v="0"/>
    <n v="4923"/>
    <s v="BRLED"/>
    <s v="recessed"/>
    <n v="0"/>
    <d v="2018-10-27T00:00:00"/>
    <n v="10.799999999999999"/>
    <x v="0"/>
    <d v="2018-10-28T00:00:00"/>
    <n v="4.5"/>
    <x v="0"/>
    <n v="0"/>
    <m/>
  </r>
  <r>
    <s v="75215-2"/>
    <d v="2018-10-31T00:00:00"/>
    <n v="75215"/>
    <s v="BRLED-750-80-35-FL-8-W-120-DP-1+E(1)-TB9-CP+F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8"/>
    <s v=""/>
    <s v="Regular"/>
    <n v="1"/>
    <s v="Jatin"/>
    <s v="F8A-PR-EM-8'"/>
    <m/>
    <s v=""/>
    <n v="1"/>
    <s v="Regular"/>
    <s v=""/>
    <s v=""/>
    <b v="0"/>
    <m/>
    <m/>
    <b v="0"/>
    <b v="0"/>
    <n v="607"/>
    <s v="BRLED"/>
    <s v="recessed"/>
    <n v="0"/>
    <d v="2018-10-27T00:00:00"/>
    <n v="1.2"/>
    <x v="0"/>
    <d v="2018-10-28T00:00:00"/>
    <n v="0.5"/>
    <x v="0"/>
    <n v="0"/>
    <m/>
  </r>
  <r>
    <s v="75215-3"/>
    <d v="2018-10-31T00:00:00"/>
    <n v="75215"/>
    <s v="BRLED-750-80-35-FL-4-W-120-DP-1-TB9-CP+F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"/>
    <s v="Jatin"/>
    <s v="F8A-PR-4'"/>
    <m/>
    <s v=""/>
    <n v="3"/>
    <s v="Regular"/>
    <s v=""/>
    <s v=""/>
    <b v="0"/>
    <m/>
    <m/>
    <b v="0"/>
    <b v="0"/>
    <n v="837"/>
    <s v="BRLED"/>
    <s v="recessed"/>
    <n v="0"/>
    <d v="2018-10-27T00:00:00"/>
    <n v="3.5999999999999996"/>
    <x v="0"/>
    <d v="2018-10-28T00:00:00"/>
    <n v="1.5"/>
    <x v="0"/>
    <n v="0"/>
    <m/>
  </r>
  <r>
    <s v="75215-4"/>
    <d v="2018-10-31T00:00:00"/>
    <n v="75215"/>
    <s v="BRLED-750-80-35-FL-4-W-120-DP-E(1)-TB9-CP+F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4"/>
    <s v=""/>
    <s v="Regular"/>
    <n v="1"/>
    <s v="Jatin"/>
    <s v="F8A-PR-EM-4'"/>
    <m/>
    <s v=""/>
    <n v="1"/>
    <s v="Regular"/>
    <s v=""/>
    <s v=""/>
    <b v="0"/>
    <m/>
    <m/>
    <b v="0"/>
    <b v="0"/>
    <n v="329"/>
    <s v="BRLED"/>
    <s v="recessed"/>
    <n v="0"/>
    <d v="2018-10-27T00:00:00"/>
    <n v="1.2"/>
    <x v="0"/>
    <d v="2018-10-28T00:00:00"/>
    <n v="0.5"/>
    <x v="0"/>
    <n v="0"/>
    <m/>
  </r>
  <r>
    <s v="75215-5"/>
    <d v="2018-10-31T00:00:00"/>
    <n v="75215"/>
    <s v="BRLED-750-80-35-FL-16-W-120-DP-1-TB9-CP+F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16"/>
    <s v=""/>
    <s v="Regular"/>
    <n v="1"/>
    <s v="Jatin"/>
    <s v="F8A-PR-16'"/>
    <m/>
    <s v=""/>
    <n v="2"/>
    <s v="Regular"/>
    <s v=""/>
    <s v=""/>
    <b v="0"/>
    <m/>
    <m/>
    <b v="0"/>
    <b v="0"/>
    <n v="1083"/>
    <s v="BRLED"/>
    <s v="recessed"/>
    <n v="0"/>
    <d v="2018-10-27T00:00:00"/>
    <n v="2.4"/>
    <x v="0"/>
    <d v="2018-10-28T00:00:00"/>
    <n v="1"/>
    <x v="0"/>
    <n v="12.96"/>
    <m/>
  </r>
  <r>
    <s v="75215-6"/>
    <d v="2018-10-31T00:00:00"/>
    <n v="75215"/>
    <s v="BRLED-750-80-35-FL-20-W-120-DP-1-TB9-CP+F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20"/>
    <s v=""/>
    <s v="Regular"/>
    <n v="1"/>
    <s v="Jatin"/>
    <s v="F8A-PR-20'"/>
    <m/>
    <s v=""/>
    <n v="2"/>
    <s v="Regular"/>
    <s v=""/>
    <s v=""/>
    <b v="0"/>
    <m/>
    <m/>
    <b v="0"/>
    <b v="0"/>
    <n v="1352"/>
    <s v="BRLED"/>
    <s v="recessed"/>
    <n v="0"/>
    <d v="2018-10-27T00:00:00"/>
    <n v="2.4"/>
    <x v="0"/>
    <d v="2018-10-28T00:00:00"/>
    <n v="1"/>
    <x v="0"/>
    <n v="12.96"/>
    <m/>
  </r>
  <r>
    <s v="75215-7"/>
    <d v="2018-10-31T00:00:00"/>
    <n v="75215"/>
    <s v="BRLED-750-80-35-FL-24-W-120-DP-1+E(1)-TB9-CP+F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B2LED-24"/>
    <s v=""/>
    <s v="Regular"/>
    <n v="1"/>
    <s v="Jatin"/>
    <s v="F8A-PR-EM-24'"/>
    <m/>
    <s v=""/>
    <n v="4"/>
    <s v="Regular"/>
    <s v=""/>
    <s v=""/>
    <b v="0"/>
    <m/>
    <m/>
    <b v="0"/>
    <b v="0"/>
    <n v="3354"/>
    <s v="BRLED"/>
    <s v="recessed"/>
    <n v="0"/>
    <d v="2018-10-27T00:00:00"/>
    <n v="4.8"/>
    <x v="0"/>
    <d v="2018-10-28T00:00:00"/>
    <n v="2"/>
    <x v="0"/>
    <n v="25.92"/>
    <m/>
  </r>
  <r>
    <s v="75362-1"/>
    <d v="2018-10-31T00:00:00"/>
    <n v="75362"/>
    <s v="WBLED-750-80-40-S-8-W-UNV-DP-1-SA(6&quot;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WB4LED-8"/>
    <s v=""/>
    <s v="Regular"/>
    <n v="12"/>
    <s v="Christina"/>
    <s v="A"/>
    <m/>
    <s v=""/>
    <n v="2"/>
    <s v="Regular"/>
    <s v=""/>
    <s v=""/>
    <b v="0"/>
    <m/>
    <m/>
    <b v="0"/>
    <b v="0"/>
    <n v="1680"/>
    <s v="WBLED"/>
    <s v="Pendant"/>
    <n v="0"/>
    <d v="2018-10-27T00:00:00"/>
    <n v="2.4"/>
    <x v="0"/>
    <d v="2018-10-28T00:00:00"/>
    <n v="1"/>
    <x v="0"/>
    <n v="0"/>
    <m/>
  </r>
  <r>
    <s v="75362-2"/>
    <d v="2018-10-31T00:00:00"/>
    <n v="75362"/>
    <s v="WBLED-750-80-40-S-8-W-UNV-DP-1-SA(6&quot;)-B1(BSL310LP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WB4LED-8"/>
    <s v=""/>
    <s v="Regular"/>
    <n v="12"/>
    <s v="Christina"/>
    <s v="EM"/>
    <m/>
    <s v=""/>
    <n v="1"/>
    <s v="Regular"/>
    <s v=""/>
    <s v=""/>
    <b v="0"/>
    <m/>
    <m/>
    <b v="0"/>
    <b v="0"/>
    <n v="1020"/>
    <s v="WBLED"/>
    <s v="Pendant"/>
    <n v="0"/>
    <d v="2018-10-27T00:00:00"/>
    <n v="1.2"/>
    <x v="0"/>
    <d v="2018-10-28T00:00:00"/>
    <n v="0.5"/>
    <x v="0"/>
    <n v="0"/>
    <m/>
  </r>
  <r>
    <s v="75420-1"/>
    <d v="2018-10-31T00:00:00"/>
    <n v="75420"/>
    <s v="SCWD-500-90-40-FL-135' 5&quot;-AP-347-D-1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CULPT-135' 5&quot;"/>
    <s v=""/>
    <s v="Regular"/>
    <n v="12"/>
    <s v="George"/>
    <s v="L-135'-5&quot;"/>
    <m/>
    <s v=""/>
    <n v="4"/>
    <s v="Regular"/>
    <s v=""/>
    <s v=""/>
    <b v="0"/>
    <m/>
    <m/>
    <b v="0"/>
    <b v="0"/>
    <n v="13340"/>
    <s v="SCWD"/>
    <s v="wall"/>
    <s v="Check for Kit"/>
    <d v="2018-10-27T00:00:00"/>
    <n v="4.8"/>
    <x v="0"/>
    <d v="2018-10-28T00:00:00"/>
    <n v="2"/>
    <x v="0"/>
    <n v="38.880000000000003"/>
    <m/>
  </r>
  <r>
    <s v="75429-1"/>
    <d v="2018-10-31T00:00:00"/>
    <n v="75429"/>
    <s v="SCR-500-90-30-2P-4-W-120-DP-1-DS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CULPT-4"/>
    <s v=""/>
    <s v="Regular"/>
    <n v="12"/>
    <s v="Jatin"/>
    <s v="F24"/>
    <m/>
    <s v=""/>
    <n v="2"/>
    <s v="Regular"/>
    <s v=""/>
    <s v=""/>
    <b v="0"/>
    <m/>
    <m/>
    <b v="0"/>
    <b v="0"/>
    <n v="520"/>
    <s v="SCR"/>
    <s v="recessed"/>
    <s v="Check for Kit"/>
    <d v="2018-10-27T00:00:00"/>
    <n v="2.4"/>
    <x v="0"/>
    <d v="2018-10-28T00:00:00"/>
    <n v="1"/>
    <x v="0"/>
    <n v="0"/>
    <m/>
  </r>
  <r>
    <s v="75648-1"/>
    <d v="2018-10-31T00:00:00"/>
    <n v="75648"/>
    <s v="SCD-500-80-35-FL-L-AP-UNV-DP-1-CT9(36)-C(CORD &amp; PLUG &amp; DIMMER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CULPT-L"/>
    <s v=""/>
    <s v="Mockup/Samples"/>
    <n v="12"/>
    <s v="Sacha"/>
    <s v="A"/>
    <m/>
    <s v=""/>
    <n v="1"/>
    <s v="High Priority"/>
    <s v=""/>
    <s v=""/>
    <b v="0"/>
    <m/>
    <m/>
    <b v="0"/>
    <b v="0"/>
    <n v="180"/>
    <s v="SCD"/>
    <s v="Pendant"/>
    <s v="Check for Kit"/>
    <d v="2018-10-27T00:00:00"/>
    <n v="1.2"/>
    <x v="0"/>
    <d v="2018-10-28T00:00:00"/>
    <n v="0.5"/>
    <x v="0"/>
    <n v="0"/>
    <m/>
  </r>
  <r>
    <s v="75648-2"/>
    <d v="2018-10-31T00:00:00"/>
    <n v="75648"/>
    <s v="SCD-500-80-35-FL-4X4-AP-UNV-DP-1-CT9(36)-C(CORD &amp; PLUG &amp; DIMMER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6T00:00:00"/>
    <s v="Picked - Complete"/>
    <m/>
    <s v="SCULPT-4X4"/>
    <s v=""/>
    <s v="Mockup/Samples"/>
    <n v="12"/>
    <s v="Sacha"/>
    <s v="B"/>
    <m/>
    <s v=""/>
    <n v="1"/>
    <s v="High Priority"/>
    <s v=""/>
    <s v=""/>
    <b v="0"/>
    <m/>
    <m/>
    <b v="0"/>
    <b v="0"/>
    <n v="900"/>
    <s v="SCD"/>
    <s v="Pendant"/>
    <s v="Check for Kit"/>
    <d v="2018-10-27T00:00:00"/>
    <n v="1.2"/>
    <x v="0"/>
    <d v="2018-10-28T00:00:00"/>
    <n v="0.5"/>
    <x v="0"/>
    <n v="0"/>
    <m/>
  </r>
  <r>
    <s v="75710-1"/>
    <d v="2018-10-31T00:00:00"/>
    <n v="75710"/>
    <s v="SCR-500-90-30-FL-15'2&quot;-W-UNV-LT(LDE5)-1-TG9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6T00:00:00"/>
    <s v=""/>
    <m/>
    <s v="SCULPT-15'2&quot;"/>
    <s v=""/>
    <s v="Mockup/Samples"/>
    <n v="12"/>
    <s v="Gagandeep"/>
    <s v="OFFICE FC-15'2&quot;"/>
    <m/>
    <s v=""/>
    <n v="2"/>
    <s v="Regular"/>
    <s v=""/>
    <s v=""/>
    <b v="0"/>
    <m/>
    <m/>
    <b v="0"/>
    <b v="0"/>
    <n v="1596"/>
    <s v="SCR"/>
    <s v="recessed"/>
    <s v="Check for Kit"/>
    <d v="2018-10-27T00:00:00"/>
    <n v="2.4"/>
    <x v="0"/>
    <d v="2018-10-28T00:00:00"/>
    <n v="1"/>
    <x v="0"/>
    <n v="0"/>
    <m/>
  </r>
  <r>
    <s v="69658-1"/>
    <d v="2018-11-01T00:00:00"/>
    <n v="69658"/>
    <s v="BBRLED-750-80-40-FL-12-W-120-DP-1-TB9"/>
    <n v="1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12"/>
    <s v=""/>
    <s v="Regular"/>
    <n v="12"/>
    <s v="Sacha"/>
    <s v="D"/>
    <m/>
    <s v=""/>
    <n v="7"/>
    <s v="High Priority"/>
    <s v=""/>
    <s v=""/>
    <b v="0"/>
    <m/>
    <m/>
    <b v="0"/>
    <b v="0"/>
    <n v="2380"/>
    <s v="BBRLED"/>
    <s v="recessed"/>
    <n v="0"/>
    <d v="2018-10-28T00:00:00"/>
    <n v="8.4"/>
    <x v="0"/>
    <d v="2018-10-29T00:00:00"/>
    <n v="3.5"/>
    <x v="0"/>
    <n v="0"/>
    <m/>
  </r>
  <r>
    <s v="69658-2"/>
    <d v="2018-11-01T00:00:00"/>
    <n v="69658"/>
    <s v="B6R-S-FL-4-NL4-T8-2-W-120-E-1-TG9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EAM6-4"/>
    <s v=""/>
    <s v="Regular"/>
    <n v="12"/>
    <s v="Sacha"/>
    <s v="D2B"/>
    <m/>
    <s v=""/>
    <n v="5"/>
    <s v="High Priority"/>
    <s v=""/>
    <s v=""/>
    <b v="0"/>
    <m/>
    <m/>
    <b v="0"/>
    <b v="0"/>
    <n v="1110"/>
    <s v="B6R"/>
    <s v="recessed"/>
    <n v="0"/>
    <d v="2018-10-28T00:00:00"/>
    <n v="6"/>
    <x v="0"/>
    <d v="2018-10-29T00:00:00"/>
    <n v="2.5"/>
    <x v="0"/>
    <n v="0"/>
    <m/>
  </r>
  <r>
    <s v="69658-3"/>
    <d v="2018-11-01T00:00:00"/>
    <n v="69658"/>
    <s v="B6R-S-FL-4-NL4-T8-2-W-120-E-1-D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EAM6-4"/>
    <s v=""/>
    <s v="Regular"/>
    <n v="12"/>
    <s v="Sacha"/>
    <s v="D3B"/>
    <m/>
    <s v=""/>
    <n v="2"/>
    <s v="High Priority"/>
    <s v=""/>
    <s v=""/>
    <b v="0"/>
    <m/>
    <m/>
    <b v="0"/>
    <b v="0"/>
    <n v="444"/>
    <s v="B6R"/>
    <s v="recessed"/>
    <n v="0"/>
    <d v="2018-10-28T00:00:00"/>
    <n v="2.4"/>
    <x v="0"/>
    <d v="2018-10-29T00:00:00"/>
    <n v="1"/>
    <x v="0"/>
    <n v="0"/>
    <m/>
  </r>
  <r>
    <s v="71702-1"/>
    <d v="2018-11-01T00:00:00"/>
    <n v="71702"/>
    <s v="BRLED-750-80-30-FL-4-W-120-DP-1-DF"/>
    <n v="1"/>
    <n v="1"/>
    <s v="Scheduled/Released"/>
    <n v="13"/>
    <b v="0"/>
    <b v="0"/>
    <s v=""/>
    <b v="0"/>
    <b v="1"/>
    <b v="0"/>
    <s v=""/>
    <s v=""/>
    <s v=""/>
    <s v=""/>
    <s v=""/>
    <s v=""/>
    <s v=""/>
    <s v=""/>
    <d v="2018-10-29T00:00:00"/>
    <s v="Picked - Complete"/>
    <m/>
    <s v="B2LED-4"/>
    <s v=""/>
    <s v="Regular"/>
    <n v="15"/>
    <s v="Sacha"/>
    <s v="A4"/>
    <m/>
    <s v=""/>
    <n v="13"/>
    <s v="Priority"/>
    <s v=""/>
    <s v=""/>
    <b v="0"/>
    <m/>
    <m/>
    <b v="0"/>
    <b v="0"/>
    <n v="4642.95"/>
    <s v="BRLED"/>
    <s v="recessed"/>
    <n v="0"/>
    <d v="2018-10-28T00:00:00"/>
    <n v="15.6"/>
    <x v="0"/>
    <d v="2018-10-29T00:00:00"/>
    <n v="6.5"/>
    <x v="0"/>
    <n v="0"/>
    <m/>
  </r>
  <r>
    <s v="71702-2"/>
    <d v="2018-11-01T00:00:00"/>
    <n v="71702"/>
    <s v="BRLED-750-80-30-FL-4-W-120-DP-1-TB9"/>
    <n v="2"/>
    <n v="1"/>
    <s v="Scheduled/Released"/>
    <n v="1"/>
    <b v="0"/>
    <b v="0"/>
    <s v=""/>
    <b v="0"/>
    <b v="1"/>
    <b v="0"/>
    <s v=""/>
    <s v=""/>
    <s v=""/>
    <s v=""/>
    <s v=""/>
    <s v=""/>
    <s v=""/>
    <s v=""/>
    <d v="2018-10-29T00:00:00"/>
    <s v="Picked - Complete"/>
    <m/>
    <s v="B2LED-4"/>
    <s v=""/>
    <s v="Regular"/>
    <n v="15"/>
    <s v="Sacha"/>
    <s v="A4T"/>
    <m/>
    <s v=""/>
    <n v="1"/>
    <s v="Priority"/>
    <s v=""/>
    <s v=""/>
    <b v="0"/>
    <m/>
    <m/>
    <b v="0"/>
    <b v="0"/>
    <n v="357.15"/>
    <s v="BRLED"/>
    <s v="recessed"/>
    <n v="0"/>
    <d v="2018-10-28T00:00:00"/>
    <n v="1.2"/>
    <x v="0"/>
    <d v="2018-10-29T00:00:00"/>
    <n v="0.5"/>
    <x v="0"/>
    <n v="0"/>
    <m/>
  </r>
  <r>
    <s v="72118-9"/>
    <d v="2018-11-01T00:00:00"/>
    <n v="72118"/>
    <s v="DIALED-22-4700-80-35-VL-W-277-DP-1-TB15"/>
    <n v="9"/>
    <n v="1"/>
    <s v="Scheduled/Released"/>
    <n v="242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tanb"/>
    <s v="LR1"/>
    <m/>
    <s v=""/>
    <n v="242"/>
    <s v="Priority"/>
    <s v=""/>
    <s v=""/>
    <b v="0"/>
    <m/>
    <m/>
    <b v="0"/>
    <b v="0"/>
    <n v="54450"/>
    <s v="DIALED"/>
    <s v="Grid LED"/>
    <n v="0"/>
    <d v="2018-10-28T00:00:00"/>
    <n v="290.39999999999998"/>
    <x v="0"/>
    <d v="2018-10-29T00:00:00"/>
    <n v="121"/>
    <x v="0"/>
    <n v="0"/>
    <m/>
  </r>
  <r>
    <s v="72314-2"/>
    <d v="2018-11-01T00:00:00"/>
    <n v="72314"/>
    <s v="SLWLED-SL 75/25-800-90-30-RE-10-AP-UNV-DP-1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10"/>
    <s v=""/>
    <s v="Regular"/>
    <n v="12"/>
    <s v="Rajithan"/>
    <s v="F13 10'"/>
    <m/>
    <s v=""/>
    <n v="1"/>
    <s v="Priority"/>
    <s v=""/>
    <s v=""/>
    <b v="0"/>
    <m/>
    <m/>
    <b v="0"/>
    <b v="0"/>
    <n v="950"/>
    <s v="SLWLED"/>
    <s v="wall"/>
    <n v="0"/>
    <d v="2018-10-28T00:00:00"/>
    <n v="1.2"/>
    <x v="0"/>
    <d v="2018-10-29T00:00:00"/>
    <n v="0.5"/>
    <x v="0"/>
    <n v="0"/>
    <m/>
  </r>
  <r>
    <s v="72593-2"/>
    <d v="2018-11-01T00:00:00"/>
    <n v="72593"/>
    <s v="BRLED-850-90-30-FL-2'-W-UNV-DP-1-TB9"/>
    <n v="2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'"/>
    <s v=""/>
    <s v="Regular"/>
    <n v="4"/>
    <s v="Philip"/>
    <s v="F08-2'"/>
    <m/>
    <s v=""/>
    <n v="1"/>
    <s v="Regular"/>
    <s v=""/>
    <s v=""/>
    <b v="0"/>
    <m/>
    <m/>
    <b v="0"/>
    <b v="0"/>
    <n v="180"/>
    <s v="BRLED"/>
    <s v="recessed"/>
    <n v="0"/>
    <d v="2018-10-28T00:00:00"/>
    <n v="1.2"/>
    <x v="0"/>
    <d v="2018-10-29T00:00:00"/>
    <n v="0.5"/>
    <x v="0"/>
    <n v="0"/>
    <m/>
  </r>
  <r>
    <s v="72593-3"/>
    <d v="2018-11-01T00:00:00"/>
    <n v="72593"/>
    <s v="BRLED-850-90-30-FL-3'-W-UNV-DP-1-TB9"/>
    <n v="3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3'"/>
    <s v=""/>
    <s v="Regular"/>
    <n v="4"/>
    <s v="Philip"/>
    <s v="F08-3'"/>
    <m/>
    <s v=""/>
    <n v="1"/>
    <s v="Regular"/>
    <s v=""/>
    <s v=""/>
    <b v="0"/>
    <m/>
    <m/>
    <b v="0"/>
    <b v="0"/>
    <n v="225"/>
    <s v="BRLED"/>
    <s v="recessed"/>
    <n v="0"/>
    <d v="2018-10-28T00:00:00"/>
    <n v="1.2"/>
    <x v="0"/>
    <d v="2018-10-29T00:00:00"/>
    <n v="0.5"/>
    <x v="0"/>
    <n v="0"/>
    <m/>
  </r>
  <r>
    <s v="72593-4"/>
    <d v="2018-11-01T00:00:00"/>
    <n v="72593"/>
    <s v="BRLED-850-90-30-FL-4'-W-UNV-DP-1-TB9"/>
    <n v="4"/>
    <n v="1"/>
    <s v="Machine Shop Started"/>
    <n v="26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'"/>
    <s v=""/>
    <s v="Regular"/>
    <n v="4"/>
    <s v="Philip"/>
    <s v="F08-4'"/>
    <m/>
    <s v=""/>
    <n v="26"/>
    <s v="Regular"/>
    <s v=""/>
    <s v=""/>
    <b v="0"/>
    <m/>
    <m/>
    <b v="0"/>
    <b v="0"/>
    <n v="4680"/>
    <s v="BRLED"/>
    <s v="recessed"/>
    <n v="0"/>
    <d v="2018-10-28T00:00:00"/>
    <n v="31.2"/>
    <x v="0"/>
    <d v="2018-10-29T00:00:00"/>
    <n v="13"/>
    <x v="0"/>
    <n v="0"/>
    <m/>
  </r>
  <r>
    <s v="72593-5"/>
    <d v="2018-11-01T00:00:00"/>
    <n v="72593"/>
    <s v="BRLED-850-90-30-FL-5'-W-UNV-DP-1-TB9"/>
    <n v="5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5'"/>
    <s v=""/>
    <s v="Regular"/>
    <n v="4"/>
    <s v="Philip"/>
    <s v="F08-5'"/>
    <m/>
    <s v=""/>
    <n v="1"/>
    <s v="Regular"/>
    <s v=""/>
    <s v=""/>
    <b v="0"/>
    <m/>
    <m/>
    <b v="0"/>
    <b v="0"/>
    <n v="200"/>
    <s v="BRLED"/>
    <s v="recessed"/>
    <n v="0"/>
    <d v="2018-10-28T00:00:00"/>
    <n v="1.2"/>
    <x v="0"/>
    <d v="2018-10-29T00:00:00"/>
    <n v="0.5"/>
    <x v="0"/>
    <n v="0"/>
    <m/>
  </r>
  <r>
    <s v="72593-6"/>
    <d v="2018-11-01T00:00:00"/>
    <n v="72593"/>
    <s v="BRLED-850-90-30-FL-6'-W-UNV-DP-1-TB9"/>
    <n v="6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6'"/>
    <s v=""/>
    <s v="Regular"/>
    <n v="4"/>
    <s v="Philip"/>
    <s v="F08-6'"/>
    <m/>
    <s v=""/>
    <n v="1"/>
    <s v="Regular"/>
    <s v=""/>
    <s v=""/>
    <b v="0"/>
    <m/>
    <m/>
    <b v="0"/>
    <b v="0"/>
    <n v="240"/>
    <s v="BRLED"/>
    <s v="recessed"/>
    <n v="0"/>
    <d v="2018-10-28T00:00:00"/>
    <n v="1.2"/>
    <x v="0"/>
    <d v="2018-10-29T00:00:00"/>
    <n v="0.5"/>
    <x v="0"/>
    <n v="0"/>
    <m/>
  </r>
  <r>
    <s v="72593-7"/>
    <d v="2018-11-01T00:00:00"/>
    <n v="72593"/>
    <s v="BRLED-850-90-30-FL-7'-W-UNV-DP-1-TB9"/>
    <n v="7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7'"/>
    <s v=""/>
    <s v="Regular"/>
    <n v="4"/>
    <s v="Philip"/>
    <s v="F08-7'"/>
    <m/>
    <s v=""/>
    <n v="1"/>
    <s v="Regular"/>
    <s v=""/>
    <s v=""/>
    <b v="0"/>
    <m/>
    <m/>
    <b v="0"/>
    <b v="0"/>
    <n v="280"/>
    <s v="BRLED"/>
    <s v="recessed"/>
    <n v="0"/>
    <d v="2018-10-28T00:00:00"/>
    <n v="1.2"/>
    <x v="0"/>
    <d v="2018-10-29T00:00:00"/>
    <n v="0.5"/>
    <x v="0"/>
    <n v="0"/>
    <m/>
  </r>
  <r>
    <s v="72593-8"/>
    <d v="2018-11-01T00:00:00"/>
    <n v="72593"/>
    <s v="BRLED-850-90-30-FL-9'-W-UNV-DP-1-TB9"/>
    <n v="8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9'"/>
    <s v=""/>
    <s v="Regular"/>
    <n v="4"/>
    <s v="Philip"/>
    <s v="F08-9'"/>
    <m/>
    <s v=""/>
    <n v="1"/>
    <s v="Regular"/>
    <s v=""/>
    <s v=""/>
    <b v="0"/>
    <m/>
    <m/>
    <b v="0"/>
    <b v="0"/>
    <n v="360"/>
    <s v="BRLED"/>
    <s v="recessed"/>
    <n v="0"/>
    <d v="2018-10-28T00:00:00"/>
    <n v="1.2"/>
    <x v="0"/>
    <d v="2018-10-29T00:00:00"/>
    <n v="0.5"/>
    <x v="0"/>
    <n v="0"/>
    <m/>
  </r>
  <r>
    <s v="72593-9"/>
    <d v="2018-11-01T00:00:00"/>
    <n v="72593"/>
    <s v="BRLED-850-90-30-FL-10'-W-UNV-DP-1-TB9"/>
    <n v="9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0'"/>
    <s v=""/>
    <s v="Regular"/>
    <n v="4"/>
    <s v="Philip"/>
    <s v="F08-10'"/>
    <m/>
    <s v=""/>
    <n v="1"/>
    <s v="Regular"/>
    <s v=""/>
    <s v=""/>
    <b v="0"/>
    <m/>
    <m/>
    <b v="0"/>
    <b v="0"/>
    <n v="400"/>
    <s v="BRLED"/>
    <s v="recessed"/>
    <n v="0"/>
    <d v="2018-10-28T00:00:00"/>
    <n v="1.2"/>
    <x v="0"/>
    <d v="2018-10-29T00:00:00"/>
    <n v="0.5"/>
    <x v="0"/>
    <n v="0"/>
    <m/>
  </r>
  <r>
    <s v="72593-10"/>
    <d v="2018-11-01T00:00:00"/>
    <n v="72593"/>
    <s v="BRLED-850-90-30-FL-15'-W-UNV-DP-1-TB9"/>
    <n v="10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5'"/>
    <s v=""/>
    <s v="Regular"/>
    <n v="4"/>
    <s v="Philip"/>
    <s v="F08-15'"/>
    <m/>
    <s v=""/>
    <n v="2"/>
    <s v="Regular"/>
    <s v=""/>
    <s v=""/>
    <b v="0"/>
    <m/>
    <m/>
    <b v="0"/>
    <b v="0"/>
    <n v="600"/>
    <s v="BRLED"/>
    <s v="recessed"/>
    <n v="0"/>
    <d v="2018-10-28T00:00:00"/>
    <n v="2.4"/>
    <x v="0"/>
    <d v="2018-10-29T00:00:00"/>
    <n v="1"/>
    <x v="0"/>
    <n v="12.96"/>
    <m/>
  </r>
  <r>
    <s v="72593-11"/>
    <d v="2018-11-01T00:00:00"/>
    <n v="72593"/>
    <s v="BRLED-850-90-30-FL-16'-W-UNV-DP-1-TB9"/>
    <n v="11"/>
    <n v="1"/>
    <s v="Machine Shop Started"/>
    <n v="2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6'"/>
    <s v=""/>
    <s v="Regular"/>
    <n v="4"/>
    <s v="Philip"/>
    <s v="F08-16'"/>
    <m/>
    <s v=""/>
    <n v="4"/>
    <s v="Regular"/>
    <s v=""/>
    <s v=""/>
    <b v="0"/>
    <m/>
    <m/>
    <b v="0"/>
    <b v="0"/>
    <n v="1280"/>
    <s v="BRLED"/>
    <s v="recessed"/>
    <n v="0"/>
    <d v="2018-10-28T00:00:00"/>
    <n v="4.8"/>
    <x v="0"/>
    <d v="2018-10-29T00:00:00"/>
    <n v="2"/>
    <x v="0"/>
    <n v="25.92"/>
    <m/>
  </r>
  <r>
    <s v="72593-12"/>
    <d v="2018-11-01T00:00:00"/>
    <n v="72593"/>
    <s v="BRLED-850-90-30-FL-18'-W-UNV-DP-1-TB9"/>
    <n v="12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8'"/>
    <s v=""/>
    <s v="Regular"/>
    <n v="4"/>
    <s v="Philip"/>
    <s v="F08-18'"/>
    <m/>
    <s v=""/>
    <n v="2"/>
    <s v="Regular"/>
    <s v=""/>
    <s v=""/>
    <b v="0"/>
    <m/>
    <m/>
    <b v="0"/>
    <b v="0"/>
    <n v="720"/>
    <s v="BRLED"/>
    <s v="recessed"/>
    <n v="0"/>
    <d v="2018-10-28T00:00:00"/>
    <n v="2.4"/>
    <x v="0"/>
    <d v="2018-10-29T00:00:00"/>
    <n v="1"/>
    <x v="0"/>
    <n v="12.96"/>
    <m/>
  </r>
  <r>
    <s v="72593-13"/>
    <d v="2018-11-01T00:00:00"/>
    <n v="72593"/>
    <s v="BRLED-850-90-30-FL-19'-W-UNV-DP-1-TB9"/>
    <n v="13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9'"/>
    <s v=""/>
    <s v="Regular"/>
    <n v="4"/>
    <s v="Philip"/>
    <s v="F08-19'"/>
    <m/>
    <s v=""/>
    <n v="2"/>
    <s v="Regular"/>
    <s v=""/>
    <s v=""/>
    <b v="0"/>
    <m/>
    <m/>
    <b v="0"/>
    <b v="0"/>
    <n v="760"/>
    <s v="BRLED"/>
    <s v="recessed"/>
    <n v="0"/>
    <d v="2018-10-28T00:00:00"/>
    <n v="2.4"/>
    <x v="0"/>
    <d v="2018-10-29T00:00:00"/>
    <n v="1"/>
    <x v="0"/>
    <n v="12.96"/>
    <m/>
  </r>
  <r>
    <s v="72593-14"/>
    <d v="2018-11-01T00:00:00"/>
    <n v="72593"/>
    <s v="BRLED-850-90-30-FL-20'-W-UNV-DP-1-TB9"/>
    <n v="14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0'"/>
    <s v=""/>
    <s v="Regular"/>
    <n v="4"/>
    <s v="Philip"/>
    <s v="F08-20'"/>
    <m/>
    <s v=""/>
    <n v="2"/>
    <s v="Regular"/>
    <s v=""/>
    <s v=""/>
    <b v="0"/>
    <m/>
    <m/>
    <b v="0"/>
    <b v="0"/>
    <n v="800"/>
    <s v="BRLED"/>
    <s v="recessed"/>
    <n v="0"/>
    <d v="2018-10-28T00:00:00"/>
    <n v="2.4"/>
    <x v="0"/>
    <d v="2018-10-29T00:00:00"/>
    <n v="1"/>
    <x v="0"/>
    <n v="12.96"/>
    <m/>
  </r>
  <r>
    <s v="72593-15"/>
    <d v="2018-11-01T00:00:00"/>
    <n v="72593"/>
    <s v="BRLED-850-90-30-FL-21'-W-UNV-DP-1-TB9"/>
    <n v="15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1'"/>
    <s v=""/>
    <s v="Regular"/>
    <n v="4"/>
    <s v="Philip"/>
    <s v="F08-21'"/>
    <m/>
    <s v=""/>
    <n v="2"/>
    <s v="Regular"/>
    <s v=""/>
    <s v=""/>
    <b v="0"/>
    <m/>
    <m/>
    <b v="0"/>
    <b v="0"/>
    <n v="840"/>
    <s v="BRLED"/>
    <s v="recessed"/>
    <n v="0"/>
    <d v="2018-10-28T00:00:00"/>
    <n v="2.4"/>
    <x v="0"/>
    <d v="2018-10-29T00:00:00"/>
    <n v="1"/>
    <x v="0"/>
    <n v="12.96"/>
    <m/>
  </r>
  <r>
    <s v="72593-16"/>
    <d v="2018-11-01T00:00:00"/>
    <n v="72593"/>
    <s v="BRLED-850-90-30-FL-22'-W-UNV-DP-1-TB9"/>
    <n v="16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2'"/>
    <s v=""/>
    <s v="Regular"/>
    <n v="4"/>
    <s v="Philip"/>
    <s v="F08-22'"/>
    <m/>
    <s v=""/>
    <n v="2"/>
    <s v="Regular"/>
    <s v=""/>
    <s v=""/>
    <b v="0"/>
    <m/>
    <m/>
    <b v="0"/>
    <b v="0"/>
    <n v="880"/>
    <s v="BRLED"/>
    <s v="recessed"/>
    <n v="0"/>
    <d v="2018-10-28T00:00:00"/>
    <n v="2.4"/>
    <x v="0"/>
    <d v="2018-10-29T00:00:00"/>
    <n v="1"/>
    <x v="0"/>
    <n v="12.96"/>
    <m/>
  </r>
  <r>
    <s v="72593-17"/>
    <d v="2018-11-01T00:00:00"/>
    <n v="72593"/>
    <s v="BRLED-850-90-30-FL-24'-W-UNV-DP-1-TB9"/>
    <n v="17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4'"/>
    <s v=""/>
    <s v="Regular"/>
    <n v="4"/>
    <s v="Philip"/>
    <s v="F08-24'"/>
    <m/>
    <s v=""/>
    <n v="2"/>
    <s v="Regular"/>
    <s v=""/>
    <s v=""/>
    <b v="0"/>
    <m/>
    <m/>
    <b v="0"/>
    <b v="0"/>
    <n v="960"/>
    <s v="BRLED"/>
    <s v="recessed"/>
    <n v="0"/>
    <d v="2018-10-28T00:00:00"/>
    <n v="2.4"/>
    <x v="0"/>
    <d v="2018-10-29T00:00:00"/>
    <n v="1"/>
    <x v="0"/>
    <n v="12.96"/>
    <m/>
  </r>
  <r>
    <s v="72593-18"/>
    <d v="2018-11-01T00:00:00"/>
    <n v="72593"/>
    <s v="BRLED-850-90-30-FL-25'-W-UNV-DP-1-TB9"/>
    <n v="18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5'"/>
    <s v=""/>
    <s v="Regular"/>
    <n v="4"/>
    <s v="Philip"/>
    <s v="F08-25'"/>
    <m/>
    <s v=""/>
    <n v="3"/>
    <s v="Regular"/>
    <s v=""/>
    <s v=""/>
    <b v="0"/>
    <m/>
    <m/>
    <b v="0"/>
    <b v="0"/>
    <n v="1000"/>
    <s v="BRLED"/>
    <s v="recessed"/>
    <n v="0"/>
    <d v="2018-10-28T00:00:00"/>
    <n v="3.5999999999999996"/>
    <x v="0"/>
    <d v="2018-10-29T00:00:00"/>
    <n v="1.5"/>
    <x v="0"/>
    <n v="25.92"/>
    <m/>
  </r>
  <r>
    <s v="72593-19"/>
    <d v="2018-11-01T00:00:00"/>
    <n v="72593"/>
    <s v="BRLED-850-90-30-FL-26'-W-UNV-DP-1-TB9"/>
    <n v="19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26'"/>
    <s v=""/>
    <s v="Regular"/>
    <n v="4"/>
    <s v="Philip"/>
    <s v="F08-26'"/>
    <m/>
    <s v=""/>
    <n v="3"/>
    <s v="Regular"/>
    <s v=""/>
    <s v=""/>
    <b v="0"/>
    <m/>
    <m/>
    <b v="0"/>
    <b v="0"/>
    <n v="2340"/>
    <s v="BRLED"/>
    <s v="recessed"/>
    <n v="0"/>
    <d v="2018-10-28T00:00:00"/>
    <n v="3.5999999999999996"/>
    <x v="0"/>
    <d v="2018-10-29T00:00:00"/>
    <n v="1.5"/>
    <x v="0"/>
    <n v="25.92"/>
    <m/>
  </r>
  <r>
    <s v="72593-20"/>
    <d v="2018-11-01T00:00:00"/>
    <n v="72593"/>
    <s v="BRLED-500-90-30-FL-4-W-UNV-DP-1-TB9"/>
    <n v="20"/>
    <n v="1"/>
    <s v="Machine Shop Started"/>
    <n v="18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"/>
    <s v=""/>
    <s v="Regular"/>
    <n v="4"/>
    <s v="Philip"/>
    <s v="F08A-4'"/>
    <m/>
    <s v=""/>
    <n v="18"/>
    <s v="Regular"/>
    <s v=""/>
    <s v=""/>
    <b v="0"/>
    <m/>
    <m/>
    <b v="0"/>
    <b v="0"/>
    <n v="2880"/>
    <s v="BRLED"/>
    <s v="recessed"/>
    <n v="0"/>
    <d v="2018-10-28T00:00:00"/>
    <n v="21.599999999999998"/>
    <x v="0"/>
    <d v="2018-10-29T00:00:00"/>
    <n v="9"/>
    <x v="0"/>
    <n v="0"/>
    <m/>
  </r>
  <r>
    <s v="72593-21"/>
    <d v="2018-11-01T00:00:00"/>
    <n v="72593"/>
    <s v="BRLED-500-90-30-FL-8-W-UNV-DP-1-DS"/>
    <n v="21"/>
    <n v="1"/>
    <s v="Machine Shop Started"/>
    <n v="16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8"/>
    <s v=""/>
    <s v="Regular"/>
    <n v="4"/>
    <s v="Philip"/>
    <s v="F08A-8'"/>
    <m/>
    <s v=""/>
    <n v="16"/>
    <s v="Regular"/>
    <s v=""/>
    <s v=""/>
    <b v="0"/>
    <m/>
    <m/>
    <b v="0"/>
    <b v="0"/>
    <n v="5120"/>
    <s v="BRLED"/>
    <s v="recessed"/>
    <n v="0"/>
    <d v="2018-10-28T00:00:00"/>
    <n v="19.2"/>
    <x v="0"/>
    <d v="2018-10-29T00:00:00"/>
    <n v="8"/>
    <x v="0"/>
    <n v="0"/>
    <m/>
  </r>
  <r>
    <s v="72593-25"/>
    <d v="2018-11-01T00:00:00"/>
    <n v="72593"/>
    <s v="BRVLED-400-90-30-SO-3'3&quot;-W-UNV-DP-1-DS"/>
    <n v="25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3'3&quot;"/>
    <s v=""/>
    <s v="Regular"/>
    <n v="4"/>
    <s v="Philip"/>
    <s v="F24-3'"/>
    <m/>
    <s v=""/>
    <n v="1"/>
    <s v="Regular"/>
    <s v=""/>
    <s v=""/>
    <b v="0"/>
    <m/>
    <m/>
    <b v="0"/>
    <b v="0"/>
    <n v="215"/>
    <s v="BRVLED"/>
    <s v="recessed"/>
    <n v="0"/>
    <d v="2018-10-28T00:00:00"/>
    <n v="1.2"/>
    <x v="0"/>
    <d v="2018-10-29T00:00:00"/>
    <n v="0.5"/>
    <x v="0"/>
    <n v="0"/>
    <m/>
  </r>
  <r>
    <s v="72593-26"/>
    <d v="2018-11-01T00:00:00"/>
    <n v="72593"/>
    <s v="BRLED-400-90-30-FL-3'6&quot;-W-UNV-DP-1-DS"/>
    <n v="26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3'6&quot;"/>
    <s v=""/>
    <s v="Regular"/>
    <n v="4"/>
    <s v="Philip"/>
    <s v="F24-4'"/>
    <m/>
    <s v=""/>
    <n v="1"/>
    <s v="Regular"/>
    <s v=""/>
    <s v=""/>
    <b v="0"/>
    <m/>
    <m/>
    <b v="0"/>
    <b v="0"/>
    <n v="160"/>
    <s v="BRLED"/>
    <s v="recessed"/>
    <n v="0"/>
    <d v="2018-10-28T00:00:00"/>
    <n v="1.2"/>
    <x v="0"/>
    <d v="2018-10-29T00:00:00"/>
    <n v="0.5"/>
    <x v="0"/>
    <n v="0"/>
    <m/>
  </r>
  <r>
    <s v="72593-27"/>
    <d v="2018-11-01T00:00:00"/>
    <n v="72593"/>
    <s v="BRVLED-400-90-30-SO-4'1&quot;-W-UNV-DP-1-DS"/>
    <n v="27"/>
    <n v="1"/>
    <s v="Machine Shop Started"/>
    <n v="3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'1&quot;"/>
    <s v=""/>
    <s v="Regular"/>
    <n v="4"/>
    <s v="Philip"/>
    <s v="F24-4'1&quot;"/>
    <m/>
    <s v=""/>
    <n v="3"/>
    <s v="Regular"/>
    <s v=""/>
    <s v=""/>
    <b v="0"/>
    <m/>
    <m/>
    <b v="0"/>
    <b v="0"/>
    <n v="720"/>
    <s v="BRVLED"/>
    <s v="recessed"/>
    <n v="0"/>
    <d v="2018-10-28T00:00:00"/>
    <n v="3.5999999999999996"/>
    <x v="0"/>
    <d v="2018-10-29T00:00:00"/>
    <n v="1.5"/>
    <x v="0"/>
    <n v="0"/>
    <m/>
  </r>
  <r>
    <s v="72593-28"/>
    <d v="2018-11-01T00:00:00"/>
    <n v="72593"/>
    <s v="BRVLED-400-90-30-SO-4'11&quot;-W-UNV-DP-1-DS"/>
    <n v="28"/>
    <n v="1"/>
    <s v="Machine Shop Started"/>
    <n v="5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'11&quot;"/>
    <s v=""/>
    <s v="Regular"/>
    <n v="4"/>
    <s v="Philip"/>
    <s v="F24-5'"/>
    <m/>
    <s v=""/>
    <n v="5"/>
    <s v="Regular"/>
    <s v=""/>
    <s v=""/>
    <b v="0"/>
    <m/>
    <m/>
    <b v="0"/>
    <b v="0"/>
    <n v="1490"/>
    <s v="BRVLED"/>
    <s v="recessed"/>
    <n v="0"/>
    <d v="2018-10-28T00:00:00"/>
    <n v="6"/>
    <x v="0"/>
    <d v="2018-10-29T00:00:00"/>
    <n v="2.5"/>
    <x v="0"/>
    <n v="0"/>
    <m/>
  </r>
  <r>
    <s v="72593-29"/>
    <d v="2018-11-01T00:00:00"/>
    <n v="72593"/>
    <s v="BRLED-400-90-30-FL-4'10&quot;-W-UNV-DP-1-DS"/>
    <n v="29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'10&quot;"/>
    <s v=""/>
    <s v="Regular"/>
    <n v="4"/>
    <s v="Philip"/>
    <s v="F24-4'10&quot;"/>
    <m/>
    <s v=""/>
    <n v="1"/>
    <s v="Regular"/>
    <s v=""/>
    <s v=""/>
    <b v="0"/>
    <m/>
    <m/>
    <b v="0"/>
    <b v="0"/>
    <n v="200"/>
    <s v="BRLED"/>
    <s v="recessed"/>
    <n v="0"/>
    <d v="2018-10-28T00:00:00"/>
    <n v="1.2"/>
    <x v="0"/>
    <d v="2018-10-29T00:00:00"/>
    <n v="0.5"/>
    <x v="0"/>
    <n v="0"/>
    <m/>
  </r>
  <r>
    <s v="72593-30"/>
    <d v="2018-11-01T00:00:00"/>
    <n v="72593"/>
    <s v="BRLED-400-90-30-FL-5'8&quot;-W-UNV-DP-1-DS"/>
    <n v="30"/>
    <n v="1"/>
    <s v="Machine Shop Started"/>
    <n v="2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5'8&quot;"/>
    <s v=""/>
    <s v="Regular"/>
    <n v="4"/>
    <s v="Philip"/>
    <s v="F24-6'"/>
    <m/>
    <s v=""/>
    <n v="2"/>
    <s v="Regular"/>
    <s v=""/>
    <s v=""/>
    <b v="0"/>
    <m/>
    <m/>
    <b v="0"/>
    <b v="0"/>
    <n v="480"/>
    <s v="BRLED"/>
    <s v="recessed"/>
    <n v="0"/>
    <d v="2018-10-28T00:00:00"/>
    <n v="2.4"/>
    <x v="0"/>
    <d v="2018-10-29T00:00:00"/>
    <n v="1"/>
    <x v="0"/>
    <n v="0"/>
    <m/>
  </r>
  <r>
    <s v="72593-31"/>
    <d v="2018-11-01T00:00:00"/>
    <n v="72593"/>
    <s v="BRLED-400-90-30-FL-6'9&quot;-W-UNV-DP-1-DS"/>
    <n v="31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6'9&quot;"/>
    <s v=""/>
    <s v="Regular"/>
    <n v="4"/>
    <s v="Philip"/>
    <s v="F24-7'"/>
    <m/>
    <s v=""/>
    <n v="1"/>
    <s v="Regular"/>
    <s v=""/>
    <s v=""/>
    <b v="0"/>
    <m/>
    <m/>
    <b v="0"/>
    <b v="0"/>
    <n v="280"/>
    <s v="BRLED"/>
    <s v="recessed"/>
    <n v="0"/>
    <d v="2018-10-28T00:00:00"/>
    <n v="1.2"/>
    <x v="0"/>
    <d v="2018-10-29T00:00:00"/>
    <n v="0.5"/>
    <x v="0"/>
    <n v="0"/>
    <m/>
  </r>
  <r>
    <s v="72593-38"/>
    <d v="2018-11-01T00:00:00"/>
    <n v="72593"/>
    <s v="BRLED-500-90-30-FL-4-W-UNV-DP-1-TB9"/>
    <n v="38"/>
    <n v="2"/>
    <s v="Machine Shop Started"/>
    <n v="345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"/>
    <s v=""/>
    <s v="Regular"/>
    <n v="4"/>
    <s v="Philip"/>
    <s v="LR4"/>
    <m/>
    <s v=""/>
    <n v="345"/>
    <s v="Regular"/>
    <s v=""/>
    <s v=""/>
    <b v="0"/>
    <m/>
    <m/>
    <b v="0"/>
    <b v="0"/>
    <n v="55200"/>
    <s v="BRLED"/>
    <s v="recessed"/>
    <n v="0"/>
    <d v="2018-10-28T00:00:00"/>
    <n v="414"/>
    <x v="0"/>
    <d v="2018-10-29T00:00:00"/>
    <n v="172.5"/>
    <x v="0"/>
    <n v="0"/>
    <m/>
  </r>
  <r>
    <s v="72593-39"/>
    <d v="2018-11-01T00:00:00"/>
    <n v="72593"/>
    <s v="BRLED-500-90-30-FL-6-W-UNV-DP-1-TB9"/>
    <n v="39"/>
    <n v="1"/>
    <s v="Machine Shop Started"/>
    <n v="20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6"/>
    <s v=""/>
    <s v="Regular"/>
    <n v="4"/>
    <s v="Philip"/>
    <s v="LR6"/>
    <m/>
    <s v=""/>
    <n v="20"/>
    <s v="Regular"/>
    <s v=""/>
    <s v=""/>
    <b v="0"/>
    <m/>
    <m/>
    <b v="0"/>
    <b v="0"/>
    <n v="4800"/>
    <s v="BRLED"/>
    <s v="recessed"/>
    <n v="0"/>
    <d v="2018-10-28T00:00:00"/>
    <n v="24"/>
    <x v="0"/>
    <d v="2018-10-29T00:00:00"/>
    <n v="10"/>
    <x v="0"/>
    <n v="0"/>
    <m/>
  </r>
  <r>
    <s v="72593-40"/>
    <d v="2018-11-01T00:00:00"/>
    <n v="72593"/>
    <s v="BRLED-500-90-30-FL-8-W-UNV-DP-1-TB9"/>
    <n v="40"/>
    <n v="1"/>
    <s v="Machine Shop Started"/>
    <n v="77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8"/>
    <s v=""/>
    <s v="Regular"/>
    <n v="4"/>
    <s v="Philip"/>
    <s v="LR8"/>
    <m/>
    <s v=""/>
    <n v="77"/>
    <s v="Regular"/>
    <s v=""/>
    <s v=""/>
    <b v="0"/>
    <m/>
    <m/>
    <b v="0"/>
    <b v="0"/>
    <n v="24640"/>
    <s v="BRLED"/>
    <s v="recessed"/>
    <n v="0"/>
    <d v="2018-10-28T00:00:00"/>
    <n v="92.399999999999991"/>
    <x v="0"/>
    <d v="2018-10-29T00:00:00"/>
    <n v="38.5"/>
    <x v="0"/>
    <n v="0"/>
    <m/>
  </r>
  <r>
    <s v="72593-41"/>
    <d v="2018-11-01T00:00:00"/>
    <n v="72593"/>
    <s v="BRLED-500-90-30-FL-12-W-UNV-DP-1-TB9"/>
    <n v="41"/>
    <n v="1"/>
    <s v="Machine Shop Started"/>
    <n v="14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2"/>
    <s v=""/>
    <s v="Regular"/>
    <n v="4"/>
    <s v="Philip"/>
    <s v="LR12"/>
    <m/>
    <s v=""/>
    <n v="14"/>
    <s v="Regular"/>
    <s v=""/>
    <s v=""/>
    <b v="0"/>
    <m/>
    <m/>
    <b v="0"/>
    <b v="0"/>
    <n v="6720"/>
    <s v="BRLED"/>
    <s v="recessed"/>
    <n v="0"/>
    <d v="2018-10-28T00:00:00"/>
    <n v="16.8"/>
    <x v="0"/>
    <d v="2018-10-29T00:00:00"/>
    <n v="7"/>
    <x v="0"/>
    <n v="0"/>
    <m/>
  </r>
  <r>
    <s v="72593-49"/>
    <d v="2018-11-01T00:00:00"/>
    <n v="72593"/>
    <s v="BRLED-850-90-30-FL-4'-W-UNV-DP-1-DS"/>
    <n v="49"/>
    <n v="1"/>
    <s v="Machine Shop Started"/>
    <n v="5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'"/>
    <s v=""/>
    <s v="Regular"/>
    <n v="4"/>
    <s v="Philip"/>
    <s v="FO8-4'-DS"/>
    <m/>
    <s v=""/>
    <n v="5"/>
    <s v="Regular"/>
    <s v=""/>
    <s v=""/>
    <b v="0"/>
    <m/>
    <m/>
    <b v="0"/>
    <b v="0"/>
    <n v="900"/>
    <s v="BRLED"/>
    <s v="recessed"/>
    <n v="0"/>
    <d v="2018-10-28T00:00:00"/>
    <n v="6"/>
    <x v="0"/>
    <d v="2018-10-29T00:00:00"/>
    <n v="2.5"/>
    <x v="0"/>
    <n v="0"/>
    <m/>
  </r>
  <r>
    <s v="72593-50"/>
    <d v="2018-11-01T00:00:00"/>
    <n v="72593"/>
    <s v="BRLED-500-90-30-FL-8-W-UNV-DP-1-TB9"/>
    <n v="50"/>
    <n v="1"/>
    <s v="Machine Shop Started"/>
    <n v="5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8"/>
    <s v=""/>
    <s v="Regular"/>
    <n v="4"/>
    <s v="Philip"/>
    <s v="FO8A-8'"/>
    <m/>
    <s v=""/>
    <n v="5"/>
    <s v="Regular"/>
    <s v=""/>
    <s v=""/>
    <b v="0"/>
    <m/>
    <m/>
    <b v="0"/>
    <b v="0"/>
    <n v="1600"/>
    <s v="BRLED"/>
    <s v="recessed"/>
    <n v="0"/>
    <d v="2018-10-28T00:00:00"/>
    <n v="6"/>
    <x v="0"/>
    <d v="2018-10-29T00:00:00"/>
    <n v="2.5"/>
    <x v="0"/>
    <n v="0"/>
    <m/>
  </r>
  <r>
    <s v="72593-51"/>
    <d v="2018-11-01T00:00:00"/>
    <n v="72593"/>
    <s v="BRLED-500-90-30-FL-4-W-UNV-DP-1-DF"/>
    <n v="51"/>
    <n v="1"/>
    <s v="Machine Shop Started"/>
    <n v="2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4"/>
    <s v=""/>
    <s v="Regular"/>
    <n v="4"/>
    <s v="Philip"/>
    <s v="LR4A-4'"/>
    <m/>
    <s v=""/>
    <n v="2"/>
    <s v="Regular"/>
    <s v=""/>
    <s v=""/>
    <b v="0"/>
    <m/>
    <m/>
    <b v="0"/>
    <b v="0"/>
    <n v="320"/>
    <s v="BRLED"/>
    <s v="recessed"/>
    <n v="0"/>
    <d v="2018-10-28T00:00:00"/>
    <n v="2.4"/>
    <x v="0"/>
    <d v="2018-10-29T00:00:00"/>
    <n v="1"/>
    <x v="0"/>
    <n v="0"/>
    <m/>
  </r>
  <r>
    <s v="72593-52"/>
    <d v="2018-11-01T00:00:00"/>
    <n v="72593"/>
    <s v="BRLED-500-90-30-FL-10-W-UNV-DP-1-TB9"/>
    <n v="52"/>
    <n v="1"/>
    <s v="Machine Shop Started"/>
    <n v="1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0"/>
    <s v=""/>
    <s v="Regular"/>
    <n v="4"/>
    <s v="Philip"/>
    <s v="LR10"/>
    <m/>
    <s v=""/>
    <n v="1"/>
    <s v="Regular"/>
    <s v=""/>
    <s v=""/>
    <b v="0"/>
    <m/>
    <m/>
    <b v="0"/>
    <b v="0"/>
    <n v="400"/>
    <s v="BRLED"/>
    <s v="recessed"/>
    <n v="0"/>
    <d v="2018-10-28T00:00:00"/>
    <n v="1.2"/>
    <x v="0"/>
    <d v="2018-10-29T00:00:00"/>
    <n v="0.5"/>
    <x v="0"/>
    <n v="0"/>
    <m/>
  </r>
  <r>
    <s v="72593-53"/>
    <d v="2018-11-01T00:00:00"/>
    <n v="72593"/>
    <s v="BRLED-500-90-30-FL-16-W-UNV-DP-1-TB9"/>
    <n v="53"/>
    <n v="1"/>
    <s v="Machine Shop Started"/>
    <n v="4"/>
    <b v="1"/>
    <b v="0"/>
    <s v=""/>
    <b v="0"/>
    <b v="0"/>
    <b v="0"/>
    <s v="ToDo"/>
    <s v="ToDo"/>
    <s v=""/>
    <s v=""/>
    <s v=""/>
    <s v=""/>
    <s v=""/>
    <s v=""/>
    <d v="2018-10-29T00:00:00"/>
    <s v="Picked - Complete"/>
    <m/>
    <s v="B2LED-16"/>
    <s v=""/>
    <s v="Regular"/>
    <n v="4"/>
    <s v="Philip"/>
    <s v="LR16"/>
    <m/>
    <s v=""/>
    <n v="8"/>
    <s v="Regular"/>
    <s v=""/>
    <s v=""/>
    <b v="0"/>
    <m/>
    <m/>
    <b v="0"/>
    <b v="0"/>
    <n v="2560"/>
    <s v="BRLED"/>
    <s v="recessed"/>
    <n v="0"/>
    <d v="2018-10-28T00:00:00"/>
    <n v="9.6"/>
    <x v="0"/>
    <d v="2018-10-29T00:00:00"/>
    <n v="4"/>
    <x v="0"/>
    <n v="51.84"/>
    <m/>
  </r>
  <r>
    <s v="73516-1"/>
    <d v="2018-11-01T00:00:00"/>
    <n v="73516"/>
    <s v="ED2-850-80-35-SQ-2-W-UNV-O-1-45D-BLK-C-CA(36)-C(C&amp;P-D-14’ CORD PLUG AND INLIN DIMMER)"/>
    <n v="1"/>
    <n v="2"/>
    <s v="Scheduled/Released"/>
    <n v="4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MRKT-KIT-EDGE2-001"/>
    <s v=""/>
    <s v="Marketing"/>
    <n v="1"/>
    <s v="Gagandeep"/>
    <s v="A-2'"/>
    <m/>
    <s v=""/>
    <n v="40"/>
    <s v="Regular"/>
    <s v=""/>
    <s v=""/>
    <b v="0"/>
    <m/>
    <m/>
    <b v="0"/>
    <b v="0"/>
    <n v="15600"/>
    <s v="ED2"/>
    <s v="wall"/>
    <n v="0"/>
    <d v="2018-10-28T00:00:00"/>
    <n v="48"/>
    <x v="0"/>
    <d v="2018-10-29T00:00:00"/>
    <n v="20"/>
    <x v="0"/>
    <n v="0"/>
    <m/>
  </r>
  <r>
    <s v="73522-1"/>
    <d v="2018-11-01T00:00:00"/>
    <n v="73522"/>
    <s v="SLLED-SL 0/100-800-80-30-PL-8-W-UNV-DP-1-SA(48)"/>
    <n v="1"/>
    <n v="1"/>
    <s v="Scheduled/Released"/>
    <n v="3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8"/>
    <s v=""/>
    <s v="Regular"/>
    <n v="4"/>
    <s v="stanb"/>
    <s v="LT-03"/>
    <m/>
    <s v=""/>
    <n v="30"/>
    <s v="Regular"/>
    <s v=""/>
    <s v=""/>
    <b v="0"/>
    <m/>
    <m/>
    <b v="0"/>
    <b v="0"/>
    <n v="28020"/>
    <s v="SLLED"/>
    <s v="Pendant"/>
    <n v="0"/>
    <d v="2018-10-28T00:00:00"/>
    <n v="36"/>
    <x v="0"/>
    <d v="2018-10-29T00:00:00"/>
    <n v="15"/>
    <x v="0"/>
    <n v="0"/>
    <m/>
  </r>
  <r>
    <s v="73949-1"/>
    <d v="2018-11-01T00:00:00"/>
    <n v="73949"/>
    <s v="SCDI-750-400-80-35-FL-18'-W-UNV-DP-1-CT9(3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18'"/>
    <s v=""/>
    <s v="Regular"/>
    <n v="1"/>
    <s v="Mervet"/>
    <s v="F2-1, 18'"/>
    <m/>
    <s v=""/>
    <n v="4"/>
    <s v="Regular"/>
    <s v=""/>
    <s v=""/>
    <b v="0"/>
    <m/>
    <m/>
    <b v="0"/>
    <b v="0"/>
    <n v="3420"/>
    <s v="SCDI"/>
    <s v="Pendant"/>
    <s v="Check for Kit"/>
    <d v="2018-10-28T00:00:00"/>
    <n v="4.8"/>
    <x v="0"/>
    <d v="2018-10-29T00:00:00"/>
    <n v="2"/>
    <x v="0"/>
    <n v="25.92"/>
    <m/>
  </r>
  <r>
    <s v="73949-2"/>
    <d v="2018-11-01T00:00:00"/>
    <n v="73949"/>
    <s v="SCDI-750-400-80-35-FL-14'-W-UNV-DP-1-CT9(36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14'"/>
    <s v=""/>
    <s v="Regular"/>
    <n v="1"/>
    <s v="Mervet"/>
    <s v="F2-2, 14'"/>
    <m/>
    <s v=""/>
    <n v="2"/>
    <s v="Regular"/>
    <s v=""/>
    <s v=""/>
    <b v="0"/>
    <m/>
    <m/>
    <b v="0"/>
    <b v="0"/>
    <n v="1330"/>
    <s v="SCDI"/>
    <s v="Pendant"/>
    <s v="Check for Kit"/>
    <d v="2018-10-28T00:00:00"/>
    <n v="2.4"/>
    <x v="0"/>
    <d v="2018-10-29T00:00:00"/>
    <n v="1"/>
    <x v="0"/>
    <n v="12.96"/>
    <m/>
  </r>
  <r>
    <s v="73949-3"/>
    <d v="2018-11-01T00:00:00"/>
    <n v="73949"/>
    <s v="SCDI-750-400-80-35-SO-FL-20'-W-UNV-DP-1-CT9(3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20'"/>
    <s v=""/>
    <s v="Regular"/>
    <n v="1"/>
    <s v="Mervet"/>
    <s v="F2-3, 20'"/>
    <m/>
    <s v=""/>
    <n v="2"/>
    <s v="Regular"/>
    <s v=""/>
    <s v=""/>
    <b v="0"/>
    <m/>
    <m/>
    <b v="0"/>
    <b v="0"/>
    <n v="1900"/>
    <s v="SCDI"/>
    <s v="Pendant"/>
    <s v="Check for Kit"/>
    <d v="2018-10-28T00:00:00"/>
    <n v="2.4"/>
    <x v="0"/>
    <d v="2018-10-29T00:00:00"/>
    <n v="1"/>
    <x v="0"/>
    <n v="12.96"/>
    <m/>
  </r>
  <r>
    <s v="73998-5"/>
    <d v="2018-11-01T00:00:00"/>
    <n v="73998"/>
    <s v="SP18219(2)-SCDLAC-AC(6)-D36-D-400-80-30-FL-8-BLK-UNV-DP-1-CA(72)-C(36&quot;+6 ACCENTS IN CENTER+36&quot;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ACCENT-8"/>
    <s v=""/>
    <s v="Regular"/>
    <n v="7"/>
    <s v="stanb"/>
    <s v="P7-8'"/>
    <m/>
    <s v=""/>
    <n v="1"/>
    <s v="High Priority"/>
    <s v=""/>
    <s v=""/>
    <b v="0"/>
    <m/>
    <m/>
    <b v="0"/>
    <b v="0"/>
    <n v="1059"/>
    <s v="SCDLAC"/>
    <s v="Pendant"/>
    <s v="Check for Kit"/>
    <d v="2018-10-28T00:00:00"/>
    <n v="1.2"/>
    <x v="0"/>
    <d v="2018-10-29T00:00:00"/>
    <n v="0.5"/>
    <x v="0"/>
    <n v="0"/>
    <m/>
  </r>
  <r>
    <s v="73998-6"/>
    <d v="2018-11-01T00:00:00"/>
    <n v="73998"/>
    <s v="SP18229(2)-BDLED-500-80-30-ASO-12-BLK-UNV-DP-1-CA(72)-C(ASYMMETRIC SHIELDING)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2LED-12"/>
    <s v=""/>
    <s v="Regular"/>
    <n v="7"/>
    <s v="stanb"/>
    <s v="P10 12'"/>
    <m/>
    <s v=""/>
    <n v="3"/>
    <s v="High Priority"/>
    <s v=""/>
    <s v=""/>
    <b v="0"/>
    <m/>
    <m/>
    <b v="0"/>
    <b v="0"/>
    <n v="3120"/>
    <s v="BDLED"/>
    <s v="Pendant"/>
    <n v="0"/>
    <d v="2018-10-28T00:00:00"/>
    <n v="3.5999999999999996"/>
    <x v="0"/>
    <d v="2018-10-29T00:00:00"/>
    <n v="1.5"/>
    <x v="0"/>
    <n v="0"/>
    <m/>
  </r>
  <r>
    <s v="73998-7"/>
    <d v="2018-11-01T00:00:00"/>
    <n v="73998"/>
    <s v="SP18229(2)-BDLED-500-80-30-ASO-20-BLK-UNV-DP-1-CA(72)-C(ASYMMETRIC SHIELDING)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2LED-20"/>
    <s v=""/>
    <s v="Regular"/>
    <n v="7"/>
    <s v="stanb"/>
    <s v="P10 20'"/>
    <m/>
    <s v=""/>
    <n v="4"/>
    <s v="High Priority"/>
    <s v=""/>
    <s v=""/>
    <b v="0"/>
    <m/>
    <m/>
    <b v="0"/>
    <b v="0"/>
    <n v="3390"/>
    <s v="BDLED"/>
    <s v="Pendant"/>
    <n v="0"/>
    <d v="2018-10-28T00:00:00"/>
    <n v="4.8"/>
    <x v="0"/>
    <d v="2018-10-29T00:00:00"/>
    <n v="2"/>
    <x v="0"/>
    <n v="25.92"/>
    <m/>
  </r>
  <r>
    <s v="74189-1"/>
    <d v="2018-11-01T00:00:00"/>
    <n v="74189"/>
    <s v="GPRLED-NLNW-600-80-35-RG2-128&quot;-W-UNV-DP-1-DS-CP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GRAZE-128&quot;&quot;"/>
    <s v=""/>
    <s v="Regular"/>
    <n v="12"/>
    <s v="Jatin"/>
    <s v="F8"/>
    <m/>
    <s v=""/>
    <n v="3"/>
    <s v="Priority"/>
    <s v=""/>
    <s v=""/>
    <b v="0"/>
    <m/>
    <m/>
    <b v="0"/>
    <b v="0"/>
    <n v="1359"/>
    <s v="GPRLED"/>
    <s v="recessed"/>
    <n v="0"/>
    <d v="2018-10-28T00:00:00"/>
    <n v="3.5999999999999996"/>
    <x v="0"/>
    <d v="2018-10-29T00:00:00"/>
    <n v="1.5"/>
    <x v="0"/>
    <n v="25.92"/>
    <m/>
  </r>
  <r>
    <s v="74255-1"/>
    <d v="2018-11-01T00:00:00"/>
    <n v="74255"/>
    <s v="SP18300(2)-DAYCLED-11-1600-80-30-SO-W-UNV-DP-1-C(CABLE HUNG)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"/>
    <m/>
    <s v="DAYCLED-11"/>
    <s v=""/>
    <s v="Regular"/>
    <n v="10"/>
    <s v="Philip"/>
    <s v="F3"/>
    <m/>
    <s v=""/>
    <n v="3"/>
    <s v="Regular"/>
    <s v=""/>
    <s v=""/>
    <b v="0"/>
    <m/>
    <m/>
    <b v="0"/>
    <b v="0"/>
    <n v="750"/>
    <s v="DAYCLED"/>
    <s v="Grid LED"/>
    <n v="0"/>
    <d v="2018-10-28T00:00:00"/>
    <n v="3.5999999999999996"/>
    <x v="0"/>
    <d v="2018-10-29T00:00:00"/>
    <n v="1.5"/>
    <x v="0"/>
    <n v="0"/>
    <m/>
  </r>
  <r>
    <s v="74255-2"/>
    <d v="2018-11-01T00:00:00"/>
    <n v="74255"/>
    <s v="AULED-22-4400-80-30-SO-W-UNV-DP-1-TB9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9T00:00:00"/>
    <s v=""/>
    <m/>
    <s v="AULED-22"/>
    <s v=""/>
    <s v="Regular"/>
    <n v="10"/>
    <s v="Philip"/>
    <s v="F10"/>
    <m/>
    <s v=""/>
    <n v="5"/>
    <s v="Regular"/>
    <s v=""/>
    <s v=""/>
    <b v="0"/>
    <m/>
    <m/>
    <b v="0"/>
    <b v="0"/>
    <n v="750"/>
    <s v="AULED"/>
    <s v="Grid"/>
    <n v="0"/>
    <d v="2018-10-28T00:00:00"/>
    <n v="6"/>
    <x v="0"/>
    <d v="2018-10-29T00:00:00"/>
    <n v="2.5"/>
    <x v="0"/>
    <n v="0"/>
    <m/>
  </r>
  <r>
    <s v="74269-1"/>
    <d v="2018-11-01T00:00:00"/>
    <n v="74269"/>
    <s v="B6RLED-10&quot;-W-UNV-O-1-90D-TB9-C(C&amp;P-D-14’ CORD PLUG AND INLIN DIMMER)-ADM1-15D-BLK"/>
    <n v="1"/>
    <n v="2"/>
    <s v="Scheduled/Released"/>
    <n v="4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MRKT-KIT-BEAM6-DOWNLIGHT-001"/>
    <s v=""/>
    <s v="Marketing"/>
    <n v="4"/>
    <s v="Gagandeep"/>
    <s v="M1"/>
    <m/>
    <s v=""/>
    <n v="40"/>
    <s v="Regular"/>
    <s v=""/>
    <s v=""/>
    <b v="0"/>
    <m/>
    <m/>
    <b v="0"/>
    <b v="0"/>
    <n v="16000"/>
    <s v="B6RLED"/>
    <s v="recessed"/>
    <n v="0"/>
    <d v="2018-10-28T00:00:00"/>
    <n v="48"/>
    <x v="0"/>
    <d v="2018-10-29T00:00:00"/>
    <n v="20"/>
    <x v="0"/>
    <n v="0"/>
    <m/>
  </r>
  <r>
    <s v="74316-2"/>
    <d v="2018-11-01T00:00:00"/>
    <n v="74316"/>
    <s v="SK-18051-LIN-AL(93')-400-90-35-SO-W-120-D-1-DF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KETCH-AL(93')"/>
    <s v=""/>
    <s v="Regular"/>
    <n v="1"/>
    <s v="Jatin"/>
    <s v="F8"/>
    <m/>
    <s v=""/>
    <n v="12"/>
    <s v="High Priority"/>
    <s v=""/>
    <s v=""/>
    <b v="0"/>
    <m/>
    <m/>
    <b v="0"/>
    <b v="0"/>
    <n v="22562.5"/>
    <s v="SK"/>
    <s v="recessed"/>
    <n v="0"/>
    <d v="2018-10-28T00:00:00"/>
    <n v="14.399999999999999"/>
    <x v="0"/>
    <d v="2018-10-29T00:00:00"/>
    <n v="6"/>
    <x v="0"/>
    <n v="142.56"/>
    <m/>
  </r>
  <r>
    <s v="74416-1"/>
    <d v="2018-11-01T00:00:00"/>
    <n v="74416"/>
    <s v="SLLED-SL 80/20-800-80-40-SM-4-AP-120-DP-1-CA(36)-OS(1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4"/>
    <s v=""/>
    <s v="Regular"/>
    <n v="12"/>
    <s v="stanb"/>
    <s v="A1"/>
    <m/>
    <s v=""/>
    <n v="1"/>
    <s v="Regular"/>
    <s v=""/>
    <s v=""/>
    <b v="0"/>
    <m/>
    <m/>
    <b v="0"/>
    <b v="0"/>
    <n v="625.75"/>
    <s v="SLLED"/>
    <s v="Pendant"/>
    <n v="0"/>
    <d v="2018-10-28T00:00:00"/>
    <n v="1.2"/>
    <x v="0"/>
    <d v="2018-10-29T00:00:00"/>
    <n v="0.5"/>
    <x v="0"/>
    <n v="0"/>
    <m/>
  </r>
  <r>
    <s v="74416-2"/>
    <d v="2018-11-01T00:00:00"/>
    <n v="74416"/>
    <s v="SP17571(2)-SLLED-SL 0/100-800-80-40-SM-4-AP-120-DP-1-S-OS(1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4"/>
    <s v=""/>
    <s v="Regular"/>
    <n v="12"/>
    <s v="stanb"/>
    <s v="A2"/>
    <m/>
    <s v=""/>
    <n v="3"/>
    <s v="Regular"/>
    <s v=""/>
    <s v=""/>
    <b v="0"/>
    <m/>
    <m/>
    <b v="0"/>
    <b v="0"/>
    <n v="2466"/>
    <s v="SLLED"/>
    <s v="Pendant"/>
    <n v="0"/>
    <d v="2018-10-28T00:00:00"/>
    <n v="3.5999999999999996"/>
    <x v="0"/>
    <d v="2018-10-29T00:00:00"/>
    <n v="1.5"/>
    <x v="0"/>
    <n v="0"/>
    <m/>
  </r>
  <r>
    <s v="74531-1"/>
    <d v="2018-11-01T00:00:00"/>
    <n v="74531"/>
    <s v="B6PRLED-1000-90-35-FL-5-W-120-DP-1-DS-TS(1)-C(CP, CHICAGO PLENUM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6PLED-5"/>
    <s v=""/>
    <s v="Regular"/>
    <n v="12"/>
    <s v="Jatin"/>
    <s v="B-5'"/>
    <m/>
    <s v=""/>
    <n v="2"/>
    <s v="Regular"/>
    <s v=""/>
    <s v=""/>
    <b v="0"/>
    <m/>
    <m/>
    <b v="0"/>
    <b v="0"/>
    <n v="1012"/>
    <s v="B6PRLED"/>
    <s v="recessed"/>
    <n v="0"/>
    <d v="2018-10-28T00:00:00"/>
    <n v="2.4"/>
    <x v="0"/>
    <d v="2018-10-29T00:00:00"/>
    <n v="1"/>
    <x v="0"/>
    <n v="0"/>
    <m/>
  </r>
  <r>
    <s v="74531-3"/>
    <d v="2018-11-01T00:00:00"/>
    <n v="74531"/>
    <s v="B6PRLED-1000-90-35-FL-14-W-120-DP-1-DS-TS(1)-C(CP, CHICAGO PLENUM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6PLED-14"/>
    <s v=""/>
    <s v="Regular"/>
    <n v="12"/>
    <s v="Jatin"/>
    <s v="B-14'"/>
    <m/>
    <s v=""/>
    <n v="4"/>
    <s v="Regular"/>
    <s v=""/>
    <s v=""/>
    <b v="0"/>
    <m/>
    <m/>
    <b v="0"/>
    <b v="0"/>
    <n v="2564"/>
    <s v="B6PRLED"/>
    <s v="recessed"/>
    <n v="0"/>
    <d v="2018-10-28T00:00:00"/>
    <n v="4.8"/>
    <x v="0"/>
    <d v="2018-10-29T00:00:00"/>
    <n v="2"/>
    <x v="0"/>
    <n v="25.92"/>
    <m/>
  </r>
  <r>
    <s v="74531-4"/>
    <d v="2018-11-01T00:00:00"/>
    <n v="74531"/>
    <s v="B6PRLED-1000-90-35-FL-130&quot;-W-120-DP-1-DS-TS(1)-C(CP, CHICAGO PLENUM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6PLED-130&quot;"/>
    <s v=""/>
    <s v="Regular"/>
    <n v="12"/>
    <s v="Jatin"/>
    <s v="B-10'10&quot;"/>
    <m/>
    <s v=""/>
    <n v="2"/>
    <s v="Regular"/>
    <s v=""/>
    <s v=""/>
    <b v="0"/>
    <m/>
    <m/>
    <b v="0"/>
    <b v="0"/>
    <n v="2046"/>
    <s v="B6PRLED"/>
    <s v="recessed"/>
    <n v="0"/>
    <d v="2018-10-28T00:00:00"/>
    <n v="2.4"/>
    <x v="0"/>
    <d v="2018-10-29T00:00:00"/>
    <n v="1"/>
    <x v="0"/>
    <n v="0"/>
    <m/>
  </r>
  <r>
    <s v="74548-1"/>
    <d v="2018-11-01T00:00:00"/>
    <n v="74548"/>
    <s v="DIA-22-VL-T5HO-1-W-120-ERS-1-ST-FW(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"/>
    <m/>
    <s v="DIA-22"/>
    <s v=""/>
    <s v="Regular"/>
    <n v="10"/>
    <s v="Shivam"/>
    <s v="A2-2ND FL"/>
    <m/>
    <s v=""/>
    <n v="2"/>
    <s v="High Priority"/>
    <s v=""/>
    <s v=""/>
    <b v="0"/>
    <m/>
    <m/>
    <b v="0"/>
    <b v="0"/>
    <n v="440"/>
    <s v="DIA"/>
    <s v="Grid"/>
    <n v="0"/>
    <d v="2018-10-28T00:00:00"/>
    <n v="2.4"/>
    <x v="0"/>
    <d v="2018-10-29T00:00:00"/>
    <n v="1"/>
    <x v="0"/>
    <n v="0"/>
    <m/>
  </r>
  <r>
    <s v="74548-2"/>
    <d v="2018-11-01T00:00:00"/>
    <n v="74548"/>
    <s v="LT-VL-4-T5HO-1-W-0-0-120-ERS-1-CA(3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LT-4"/>
    <s v=""/>
    <s v="Regular"/>
    <n v="12"/>
    <s v="Shivam"/>
    <s v="B2-4'-2ND FL"/>
    <m/>
    <s v=""/>
    <n v="2"/>
    <s v="High Priority"/>
    <s v=""/>
    <s v=""/>
    <b v="0"/>
    <m/>
    <m/>
    <b v="0"/>
    <b v="0"/>
    <n v="570"/>
    <s v="LT"/>
    <s v="Pendant"/>
    <n v="0"/>
    <d v="2018-10-28T00:00:00"/>
    <n v="2.4"/>
    <x v="0"/>
    <d v="2018-10-29T00:00:00"/>
    <n v="1"/>
    <x v="0"/>
    <n v="0"/>
    <m/>
  </r>
  <r>
    <s v="74548-3"/>
    <d v="2018-11-01T00:00:00"/>
    <n v="74548"/>
    <s v="LT-VL-12-T5HO-1-W-0-0-120-ERS-1-CA(3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LT-12"/>
    <s v=""/>
    <s v="Regular"/>
    <n v="12"/>
    <s v="Shivam"/>
    <s v="B6-12'-2ND FL"/>
    <m/>
    <s v=""/>
    <n v="1"/>
    <s v="High Priority"/>
    <s v=""/>
    <s v=""/>
    <b v="0"/>
    <m/>
    <m/>
    <b v="0"/>
    <b v="0"/>
    <n v="855"/>
    <s v="LT"/>
    <s v="Pendant"/>
    <n v="0"/>
    <d v="2018-10-28T00:00:00"/>
    <n v="1.2"/>
    <x v="0"/>
    <d v="2018-10-29T00:00:00"/>
    <n v="0.5"/>
    <x v="0"/>
    <n v="0"/>
    <m/>
  </r>
  <r>
    <s v="74614-1"/>
    <d v="2018-11-01T00:00:00"/>
    <n v="74614"/>
    <s v="BBDLED-750-80-40-SO-4-W-120-DP-1-CT15(36&quot;)"/>
    <n v="1"/>
    <n v="1"/>
    <s v="Scheduled/Released"/>
    <n v="2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1"/>
    <s v="Rajithan"/>
    <s v="6"/>
    <m/>
    <s v=""/>
    <n v="21"/>
    <s v="Regular"/>
    <s v=""/>
    <s v=""/>
    <b v="0"/>
    <m/>
    <m/>
    <b v="0"/>
    <b v="0"/>
    <n v="6552"/>
    <s v="BBDLED"/>
    <s v="Pendant"/>
    <n v="0"/>
    <d v="2018-10-28T00:00:00"/>
    <n v="25.2"/>
    <x v="0"/>
    <d v="2018-10-29T00:00:00"/>
    <n v="10.5"/>
    <x v="0"/>
    <n v="0"/>
    <m/>
  </r>
  <r>
    <s v="74614-3"/>
    <d v="2018-11-01T00:00:00"/>
    <n v="74614"/>
    <s v="TB3DILED-400-1000-80-40-SO-SO-24-W-347-DP-1-CA(84&quot;)"/>
    <n v="3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12"/>
    <s v=""/>
    <s v="Regular"/>
    <n v="1"/>
    <s v="Rajithan"/>
    <s v="6A"/>
    <m/>
    <s v=""/>
    <n v="20"/>
    <s v="Regular"/>
    <s v=""/>
    <s v=""/>
    <b v="0"/>
    <m/>
    <m/>
    <b v="0"/>
    <b v="0"/>
    <n v="28500"/>
    <s v="TB3DILED"/>
    <s v="Pendant"/>
    <n v="0"/>
    <d v="2018-10-28T00:00:00"/>
    <n v="24"/>
    <x v="0"/>
    <d v="2018-10-29T00:00:00"/>
    <n v="10"/>
    <x v="0"/>
    <n v="129.60000000000002"/>
    <m/>
  </r>
  <r>
    <s v="74614-4"/>
    <d v="2018-11-01T00:00:00"/>
    <n v="74614"/>
    <s v="BBDLED-750-80-40-SO-12-W-120-DP-1-CT15(36&quot;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12"/>
    <s v=""/>
    <s v="Regular"/>
    <n v="1"/>
    <s v="Rajithan"/>
    <s v="6-12'"/>
    <m/>
    <s v=""/>
    <n v="1"/>
    <s v="Regular"/>
    <s v=""/>
    <s v=""/>
    <b v="0"/>
    <m/>
    <m/>
    <b v="0"/>
    <b v="0"/>
    <n v="936"/>
    <s v="BBDLED"/>
    <s v="Pendant"/>
    <n v="0"/>
    <d v="2018-10-28T00:00:00"/>
    <n v="1.2"/>
    <x v="0"/>
    <d v="2018-10-29T00:00:00"/>
    <n v="0.5"/>
    <x v="0"/>
    <n v="0"/>
    <m/>
  </r>
  <r>
    <s v="74625-1"/>
    <d v="2018-11-01T00:00:00"/>
    <n v="74625"/>
    <s v="SKFLED-22-4000-80-40-1SF-W-UNV-DP-1-TB15"/>
    <n v="1"/>
    <n v="1"/>
    <s v="Scheduled/Released"/>
    <n v="21"/>
    <b v="0"/>
    <b v="0"/>
    <s v=""/>
    <b v="0"/>
    <b v="0"/>
    <b v="0"/>
    <s v=""/>
    <s v=""/>
    <s v=""/>
    <s v=""/>
    <s v=""/>
    <s v=""/>
    <s v=""/>
    <s v=""/>
    <d v="2018-10-29T00:00:00"/>
    <s v=""/>
    <m/>
    <s v="SKFLED-22"/>
    <s v=""/>
    <s v="Regular"/>
    <n v="10"/>
    <s v="Sacha"/>
    <s v="F5"/>
    <m/>
    <s v=""/>
    <n v="21"/>
    <s v="Priority"/>
    <s v=""/>
    <s v=""/>
    <b v="0"/>
    <m/>
    <m/>
    <b v="0"/>
    <b v="0"/>
    <n v="6930"/>
    <s v="SKFLED"/>
    <s v="Grid LED"/>
    <n v="0"/>
    <d v="2018-10-28T00:00:00"/>
    <n v="25.2"/>
    <x v="0"/>
    <d v="2018-10-29T00:00:00"/>
    <n v="10.5"/>
    <x v="0"/>
    <n v="0"/>
    <m/>
  </r>
  <r>
    <s v="74625-2"/>
    <d v="2018-11-01T00:00:00"/>
    <n v="74625"/>
    <s v="SKFLED-22-4000-80-40-3SF-W-UNV-DP-1-TB15"/>
    <n v="2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9T00:00:00"/>
    <s v=""/>
    <m/>
    <s v="SKFLED-22"/>
    <s v=""/>
    <s v="Regular"/>
    <n v="10"/>
    <s v="Sacha"/>
    <s v="F5A"/>
    <m/>
    <s v=""/>
    <n v="8"/>
    <s v="Priority"/>
    <s v=""/>
    <s v=""/>
    <b v="0"/>
    <m/>
    <m/>
    <b v="0"/>
    <b v="0"/>
    <n v="2720"/>
    <s v="SKFLED"/>
    <s v="Grid LED"/>
    <n v="0"/>
    <d v="2018-10-28T00:00:00"/>
    <n v="9.6"/>
    <x v="0"/>
    <d v="2018-10-29T00:00:00"/>
    <n v="4"/>
    <x v="0"/>
    <n v="0"/>
    <m/>
  </r>
  <r>
    <s v="74625-3"/>
    <d v="2018-11-01T00:00:00"/>
    <n v="74625"/>
    <s v="SKFLED-22-4000-80-40-5SF-W-UNV-DP-1-TB15"/>
    <n v="3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29T00:00:00"/>
    <s v=""/>
    <m/>
    <s v="SKFLED-22"/>
    <s v=""/>
    <s v="Regular"/>
    <n v="10"/>
    <s v="Sacha"/>
    <s v="F5B"/>
    <m/>
    <s v=""/>
    <n v="8"/>
    <s v="Priority"/>
    <s v=""/>
    <s v=""/>
    <b v="0"/>
    <m/>
    <m/>
    <b v="0"/>
    <b v="0"/>
    <n v="2800"/>
    <s v="SKFLED"/>
    <s v="Grid LED"/>
    <n v="0"/>
    <d v="2018-10-28T00:00:00"/>
    <n v="9.6"/>
    <x v="0"/>
    <d v="2018-10-29T00:00:00"/>
    <n v="4"/>
    <x v="0"/>
    <n v="0"/>
    <m/>
  </r>
  <r>
    <s v="74614-2"/>
    <d v="2018-11-01T00:00:00"/>
    <n v="74614"/>
    <s v="BBDLEDPAT-OPR-90+90-750-80-40-SO-32-NL-W-120-DP-1-CA(144&quot;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32"/>
    <s v=""/>
    <s v="Regular"/>
    <n v="1"/>
    <s v="Rajithan"/>
    <s v="6C"/>
    <m/>
    <s v=""/>
    <n v="5"/>
    <s v="Regular"/>
    <s v=""/>
    <s v=""/>
    <b v="0"/>
    <m/>
    <m/>
    <b v="0"/>
    <b v="0"/>
    <n v="2996"/>
    <s v="BBDLEDPAT"/>
    <s v="Pendant"/>
    <s v="Pattern"/>
    <d v="2018-10-22T00:00:00"/>
    <n v="20"/>
    <x v="2"/>
    <d v="2018-10-30T00:00:00"/>
    <n v="24.1"/>
    <x v="0"/>
    <n v="51.84"/>
    <m/>
  </r>
  <r>
    <s v="74691-1"/>
    <d v="2018-11-01T00:00:00"/>
    <n v="74691"/>
    <s v="BBLED2-SL-640-320-80-40-SO-4'-W-UNV-DP-1-CA(9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SLED-4'"/>
    <s v=""/>
    <s v="Regular"/>
    <n v="4"/>
    <s v="Joshua"/>
    <s v="C-4'"/>
    <m/>
    <s v=""/>
    <n v="1"/>
    <s v="High Priority"/>
    <s v=""/>
    <s v=""/>
    <b v="0"/>
    <m/>
    <m/>
    <b v="0"/>
    <b v="0"/>
    <n v="700"/>
    <s v="BBLED2"/>
    <s v="Pendant"/>
    <n v="0"/>
    <d v="2018-10-28T00:00:00"/>
    <n v="1.2"/>
    <x v="0"/>
    <d v="2018-10-29T00:00:00"/>
    <n v="0.5"/>
    <x v="0"/>
    <n v="0"/>
    <m/>
  </r>
  <r>
    <s v="74691-2"/>
    <d v="2018-11-01T00:00:00"/>
    <n v="74691"/>
    <s v="BBLED2-SL-640-320-80-40-SO-8'-W-UNV-DP-1-CA(9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SLED-8'"/>
    <s v=""/>
    <s v="Regular"/>
    <n v="4"/>
    <s v="Joshua"/>
    <s v="C-8'"/>
    <m/>
    <s v=""/>
    <n v="2"/>
    <s v="High Priority"/>
    <s v=""/>
    <s v=""/>
    <b v="0"/>
    <m/>
    <m/>
    <b v="0"/>
    <b v="0"/>
    <n v="2800"/>
    <s v="BBLED2"/>
    <s v="Pendant"/>
    <n v="0"/>
    <d v="2018-10-28T00:00:00"/>
    <n v="2.4"/>
    <x v="0"/>
    <d v="2018-10-29T00:00:00"/>
    <n v="1"/>
    <x v="0"/>
    <n v="0"/>
    <m/>
  </r>
  <r>
    <s v="74691-3"/>
    <d v="2018-11-01T00:00:00"/>
    <n v="74691"/>
    <s v="BBLED2-SL-640-320-80-40-SO-12'-W-UNV-DP-1-CA(96)"/>
    <n v="3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SLED-12'"/>
    <s v=""/>
    <s v="Regular"/>
    <n v="4"/>
    <s v="Joshua"/>
    <s v="C-12'"/>
    <m/>
    <s v=""/>
    <n v="11"/>
    <s v="High Priority"/>
    <s v=""/>
    <s v=""/>
    <b v="0"/>
    <m/>
    <m/>
    <b v="0"/>
    <b v="0"/>
    <n v="23100"/>
    <s v="BBLED2"/>
    <s v="Pendant"/>
    <n v="0"/>
    <d v="2018-10-28T00:00:00"/>
    <n v="13.2"/>
    <x v="0"/>
    <d v="2018-10-29T00:00:00"/>
    <n v="5.5"/>
    <x v="0"/>
    <n v="0"/>
    <m/>
  </r>
  <r>
    <s v="74691-4"/>
    <d v="2018-11-01T00:00:00"/>
    <n v="74691"/>
    <s v="BBRLED-400-80-40-FL-8'-W-UNV-DP-1-TG15"/>
    <n v="4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8'"/>
    <s v=""/>
    <s v="Regular"/>
    <n v="4"/>
    <s v="Joshua"/>
    <s v="E-8'"/>
    <m/>
    <s v=""/>
    <n v="5"/>
    <s v="High Priority"/>
    <s v=""/>
    <s v=""/>
    <b v="0"/>
    <m/>
    <m/>
    <b v="0"/>
    <b v="0"/>
    <n v="5250"/>
    <s v="BBRLED"/>
    <s v="recessed"/>
    <n v="0"/>
    <d v="2018-10-28T00:00:00"/>
    <n v="6"/>
    <x v="0"/>
    <d v="2018-10-29T00:00:00"/>
    <n v="2.5"/>
    <x v="0"/>
    <n v="0"/>
    <m/>
  </r>
  <r>
    <s v="74691-5"/>
    <d v="2018-11-01T00:00:00"/>
    <n v="74691"/>
    <s v="BRLED-400-80-40-FL-6'-W-UNV-DP-1-TG15"/>
    <n v="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2LED-6'"/>
    <s v=""/>
    <s v="Regular"/>
    <n v="4"/>
    <s v="Joshua"/>
    <s v="E-6'"/>
    <m/>
    <s v=""/>
    <n v="3"/>
    <s v="High Priority"/>
    <s v=""/>
    <s v=""/>
    <b v="0"/>
    <m/>
    <m/>
    <b v="0"/>
    <b v="0"/>
    <n v="2362.5"/>
    <s v="BRLED"/>
    <s v="recessed"/>
    <n v="0"/>
    <d v="2018-10-28T00:00:00"/>
    <n v="3.5999999999999996"/>
    <x v="0"/>
    <d v="2018-10-29T00:00:00"/>
    <n v="1.5"/>
    <x v="0"/>
    <n v="0"/>
    <m/>
  </r>
  <r>
    <s v="74772-1"/>
    <d v="2018-11-01T00:00:00"/>
    <n v="74772"/>
    <s v="SCR-500-80-35-FL-2-W-UNV-DP-1-TB9"/>
    <n v="1"/>
    <n v="1"/>
    <s v="Scheduled/Released"/>
    <n v="3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2"/>
    <s v=""/>
    <s v="Regular"/>
    <n v="7"/>
    <s v="Christina"/>
    <s v="CL2"/>
    <m/>
    <s v=""/>
    <n v="30"/>
    <s v="Regular"/>
    <s v=""/>
    <s v=""/>
    <b v="0"/>
    <m/>
    <m/>
    <b v="0"/>
    <b v="0"/>
    <n v="6882.3"/>
    <s v="SCR"/>
    <s v="recessed"/>
    <s v="Check for Kit"/>
    <d v="2018-10-28T00:00:00"/>
    <n v="36"/>
    <x v="0"/>
    <d v="2018-10-29T00:00:00"/>
    <n v="15"/>
    <x v="0"/>
    <n v="0"/>
    <m/>
  </r>
  <r>
    <s v="74772-2"/>
    <d v="2018-11-01T00:00:00"/>
    <n v="74772"/>
    <s v="BBRLED-1000-80-35-FL-4-W-UNV-DP-1-TB15"/>
    <n v="2"/>
    <n v="1"/>
    <s v="Scheduled/Released"/>
    <n v="45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7"/>
    <s v="Christina"/>
    <s v="JL4"/>
    <m/>
    <s v=""/>
    <n v="45"/>
    <s v="Regular"/>
    <s v=""/>
    <s v=""/>
    <b v="0"/>
    <m/>
    <m/>
    <b v="0"/>
    <b v="0"/>
    <n v="13917.6"/>
    <s v="BBRLED"/>
    <s v="recessed"/>
    <n v="0"/>
    <d v="2018-10-28T00:00:00"/>
    <n v="54"/>
    <x v="0"/>
    <d v="2018-10-29T00:00:00"/>
    <n v="22.5"/>
    <x v="0"/>
    <n v="0"/>
    <m/>
  </r>
  <r>
    <s v="74772-4"/>
    <d v="2018-11-01T00:00:00"/>
    <n v="74772"/>
    <s v="BRVLED-400-80-35-SO-5'6&quot;-W-UNV-DP-1-DF"/>
    <n v="4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2LED-5'6&quot;"/>
    <s v=""/>
    <s v="Regular"/>
    <n v="7"/>
    <s v="Christina"/>
    <s v="BL8"/>
    <m/>
    <s v=""/>
    <n v="3"/>
    <s v="Regular"/>
    <s v=""/>
    <s v=""/>
    <b v="0"/>
    <m/>
    <m/>
    <b v="0"/>
    <b v="0"/>
    <n v="1989.48"/>
    <s v="BRVLED"/>
    <s v="recessed"/>
    <n v="0"/>
    <d v="2018-10-28T00:00:00"/>
    <n v="3.5999999999999996"/>
    <x v="0"/>
    <d v="2018-10-29T00:00:00"/>
    <n v="1.5"/>
    <x v="0"/>
    <n v="0"/>
    <m/>
  </r>
  <r>
    <s v="74772-3"/>
    <d v="2018-11-01T00:00:00"/>
    <n v="74772"/>
    <s v="SCRPAT-SQ-90(4)-500-80-35-FL-24-NL-W-UNV-DP-1-TB15-C(6X6)"/>
    <n v="3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24"/>
    <s v="PM wrong/missing info"/>
    <s v="Regular"/>
    <n v="7"/>
    <s v="Christina"/>
    <s v="JL11"/>
    <m/>
    <s v=""/>
    <n v="24"/>
    <s v="Regular"/>
    <s v=""/>
    <s v=""/>
    <b v="0"/>
    <m/>
    <m/>
    <b v="0"/>
    <b v="1"/>
    <n v="8907.24"/>
    <s v="SCRPAT"/>
    <s v="recessed"/>
    <s v="Pattern"/>
    <d v="2018-10-22T00:00:00"/>
    <n v="96"/>
    <x v="2"/>
    <d v="2018-10-30T00:00:00"/>
    <n v="115.68"/>
    <x v="0"/>
    <n v="233.28000000000003"/>
    <m/>
  </r>
  <r>
    <s v="74788-1"/>
    <d v="2018-11-01T00:00:00"/>
    <n v="74788"/>
    <s v="SCD-400-80-30-FL-20-W-120-LT(LTE)-1-CA(3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20"/>
    <s v=""/>
    <s v="Regular"/>
    <n v="12"/>
    <s v="JessicaP"/>
    <s v="LT1"/>
    <m/>
    <s v=""/>
    <n v="4"/>
    <s v="Regular"/>
    <s v=""/>
    <s v=""/>
    <b v="0"/>
    <m/>
    <m/>
    <b v="0"/>
    <b v="0"/>
    <n v="3650"/>
    <s v="SCD"/>
    <s v="Pendant"/>
    <s v="Check for Kit"/>
    <d v="2018-10-28T00:00:00"/>
    <n v="4.8"/>
    <x v="0"/>
    <d v="2018-10-29T00:00:00"/>
    <n v="2"/>
    <x v="0"/>
    <n v="25.92"/>
    <m/>
  </r>
  <r>
    <s v="74921-1"/>
    <d v="2018-11-01T00:00:00"/>
    <n v="74921"/>
    <s v="TB2DLED-1000-80-35-0.25G-8-AP-UNV-DP-1-SA(60)"/>
    <n v="1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TB2LED-8"/>
    <s v=""/>
    <s v="Regular"/>
    <n v="12"/>
    <s v="Joshua"/>
    <s v="H1"/>
    <m/>
    <s v=""/>
    <n v="10"/>
    <s v="Regular"/>
    <s v=""/>
    <s v=""/>
    <b v="0"/>
    <m/>
    <m/>
    <b v="0"/>
    <b v="0"/>
    <n v="6800"/>
    <s v="TB2DLED"/>
    <s v="Pendant"/>
    <n v="0"/>
    <d v="2018-10-28T00:00:00"/>
    <n v="12"/>
    <x v="0"/>
    <d v="2018-10-29T00:00:00"/>
    <n v="5"/>
    <x v="0"/>
    <n v="0"/>
    <m/>
  </r>
  <r>
    <s v="74921-2"/>
    <d v="2018-11-01T00:00:00"/>
    <n v="74921"/>
    <s v="TB2DLED-1000-80-35-0.25G-8-AP-UNV-DP-1-SA(60)-B1(BSL310LP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TB2LED-8"/>
    <s v=""/>
    <s v="Regular"/>
    <n v="12"/>
    <s v="Joshua"/>
    <s v="H1EM"/>
    <m/>
    <s v=""/>
    <n v="2"/>
    <s v="Regular"/>
    <s v=""/>
    <s v=""/>
    <b v="0"/>
    <m/>
    <m/>
    <b v="0"/>
    <b v="0"/>
    <n v="1760"/>
    <s v="TB2DLED"/>
    <s v="Pendant"/>
    <n v="0"/>
    <d v="2018-10-28T00:00:00"/>
    <n v="2.4"/>
    <x v="0"/>
    <d v="2018-10-29T00:00:00"/>
    <n v="1"/>
    <x v="0"/>
    <n v="0"/>
    <m/>
  </r>
  <r>
    <s v="74943-1"/>
    <d v="2018-11-01T00:00:00"/>
    <n v="74943"/>
    <s v="BBDLED-500-80-40-SO-24-W-120-DP-1-CA(48)-B1(BSL310LP)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24"/>
    <s v=""/>
    <s v="Regular"/>
    <n v="12"/>
    <s v="JessicaP"/>
    <s v="F/FE"/>
    <m/>
    <s v=""/>
    <n v="6"/>
    <s v="Regular"/>
    <s v=""/>
    <s v=""/>
    <b v="0"/>
    <m/>
    <m/>
    <b v="0"/>
    <b v="0"/>
    <n v="5796"/>
    <s v="BBDLED"/>
    <s v="Pendant"/>
    <n v="0"/>
    <d v="2018-10-28T00:00:00"/>
    <n v="7.1999999999999993"/>
    <x v="0"/>
    <d v="2018-10-29T00:00:00"/>
    <n v="3"/>
    <x v="0"/>
    <n v="38.880000000000003"/>
    <m/>
  </r>
  <r>
    <s v="75086-1"/>
    <d v="2018-11-01T00:00:00"/>
    <n v="75086"/>
    <s v="BMPRLED-500-80-35-FL-4-W-UNV-DP-1-TB15-CP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PLED-4"/>
    <s v=""/>
    <s v="Regular"/>
    <n v="1"/>
    <s v="Jatin"/>
    <s v="FB-4'"/>
    <m/>
    <s v=""/>
    <n v="2"/>
    <s v="Regular"/>
    <s v=""/>
    <s v=""/>
    <b v="0"/>
    <m/>
    <m/>
    <b v="0"/>
    <b v="0"/>
    <n v="600"/>
    <s v="BMPRLED"/>
    <s v="recessed"/>
    <n v="0"/>
    <d v="2018-10-28T00:00:00"/>
    <n v="2.4"/>
    <x v="0"/>
    <d v="2018-10-29T00:00:00"/>
    <n v="1"/>
    <x v="0"/>
    <n v="0"/>
    <m/>
  </r>
  <r>
    <s v="75086-2"/>
    <d v="2018-11-01T00:00:00"/>
    <n v="75086"/>
    <s v="BMPRLED-500-80-35-FL-6-W-UNV-DP-1-TB15-CP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PLED-6"/>
    <s v=""/>
    <s v="Regular"/>
    <n v="1"/>
    <s v="Jatin"/>
    <s v="FB-6'"/>
    <m/>
    <s v=""/>
    <n v="4"/>
    <s v="Regular"/>
    <s v=""/>
    <s v=""/>
    <b v="0"/>
    <m/>
    <m/>
    <b v="0"/>
    <b v="0"/>
    <n v="1800"/>
    <s v="BMPRLED"/>
    <s v="recessed"/>
    <n v="0"/>
    <d v="2018-10-28T00:00:00"/>
    <n v="4.8"/>
    <x v="0"/>
    <d v="2018-10-29T00:00:00"/>
    <n v="2"/>
    <x v="0"/>
    <n v="0"/>
    <m/>
  </r>
  <r>
    <s v="75086-3"/>
    <d v="2018-11-01T00:00:00"/>
    <n v="75086"/>
    <s v="BMPRLED-500-80-35-FL-8-W-UNV-DP-1-TB15-CP"/>
    <n v="3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PLED-8"/>
    <s v=""/>
    <s v="Regular"/>
    <n v="1"/>
    <s v="Jatin"/>
    <s v="FB-8'"/>
    <m/>
    <s v=""/>
    <n v="5"/>
    <s v="Regular"/>
    <s v=""/>
    <s v=""/>
    <b v="0"/>
    <m/>
    <m/>
    <b v="0"/>
    <b v="0"/>
    <n v="3000"/>
    <s v="BMPRLED"/>
    <s v="recessed"/>
    <n v="0"/>
    <d v="2018-10-28T00:00:00"/>
    <n v="6"/>
    <x v="0"/>
    <d v="2018-10-29T00:00:00"/>
    <n v="2.5"/>
    <x v="0"/>
    <n v="0"/>
    <m/>
  </r>
  <r>
    <s v="75086-4"/>
    <d v="2018-11-01T00:00:00"/>
    <n v="75086"/>
    <s v="BMPRLED-500-80-35-FL-12-W-UNV-DP-1-TB15-CP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PLED-12"/>
    <s v=""/>
    <s v="Regular"/>
    <n v="1"/>
    <s v="Jatin"/>
    <s v="FB-12'"/>
    <m/>
    <s v=""/>
    <n v="2"/>
    <s v="Regular"/>
    <s v=""/>
    <s v=""/>
    <b v="0"/>
    <m/>
    <m/>
    <b v="0"/>
    <b v="0"/>
    <n v="1800"/>
    <s v="BMPRLED"/>
    <s v="recessed"/>
    <n v="0"/>
    <d v="2018-10-28T00:00:00"/>
    <n v="2.4"/>
    <x v="0"/>
    <d v="2018-10-29T00:00:00"/>
    <n v="1"/>
    <x v="0"/>
    <n v="0"/>
    <m/>
  </r>
  <r>
    <s v="75086-5"/>
    <d v="2018-11-01T00:00:00"/>
    <n v="75086"/>
    <s v="BMPRLED-500-80-35-FL-16-W-UNV-DP-1-TB15-CP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PLED-16"/>
    <s v=""/>
    <s v="Regular"/>
    <n v="1"/>
    <s v="Jatin"/>
    <s v="FB-16'"/>
    <m/>
    <s v=""/>
    <n v="4"/>
    <s v="Regular"/>
    <s v=""/>
    <s v=""/>
    <b v="0"/>
    <m/>
    <m/>
    <b v="0"/>
    <b v="0"/>
    <n v="2400"/>
    <s v="BMPRLED"/>
    <s v="recessed"/>
    <n v="0"/>
    <d v="2018-10-28T00:00:00"/>
    <n v="4.8"/>
    <x v="0"/>
    <d v="2018-10-29T00:00:00"/>
    <n v="2"/>
    <x v="0"/>
    <n v="25.92"/>
    <m/>
  </r>
  <r>
    <s v="75086-6"/>
    <d v="2018-11-01T00:00:00"/>
    <n v="75086"/>
    <s v="BBRLED-1000-80-35-FL-4-W-UNV-DP-1-TB15-CP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1"/>
    <s v="Jatin"/>
    <s v="FC-4'"/>
    <m/>
    <s v=""/>
    <n v="3"/>
    <s v="Regular"/>
    <s v=""/>
    <s v=""/>
    <b v="0"/>
    <m/>
    <m/>
    <b v="0"/>
    <b v="0"/>
    <n v="660"/>
    <s v="BBRLED"/>
    <s v="recessed"/>
    <n v="0"/>
    <d v="2018-10-28T00:00:00"/>
    <n v="3.5999999999999996"/>
    <x v="0"/>
    <d v="2018-10-29T00:00:00"/>
    <n v="1.5"/>
    <x v="0"/>
    <n v="0"/>
    <m/>
  </r>
  <r>
    <s v="75086-7"/>
    <d v="2018-11-01T00:00:00"/>
    <n v="75086"/>
    <s v="BBRLED-1000-80-35-FL-8-W-UNV-DP-1-TB15-CP"/>
    <n v="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8"/>
    <s v=""/>
    <s v="Regular"/>
    <n v="1"/>
    <s v="Jatin"/>
    <s v="FC-8'"/>
    <m/>
    <s v=""/>
    <n v="3"/>
    <s v="Regular"/>
    <s v=""/>
    <s v=""/>
    <b v="0"/>
    <m/>
    <m/>
    <b v="0"/>
    <b v="0"/>
    <n v="1320"/>
    <s v="BBRLED"/>
    <s v="recessed"/>
    <n v="0"/>
    <d v="2018-10-28T00:00:00"/>
    <n v="3.5999999999999996"/>
    <x v="0"/>
    <d v="2018-10-29T00:00:00"/>
    <n v="1.5"/>
    <x v="0"/>
    <n v="0"/>
    <m/>
  </r>
  <r>
    <s v="75088-1"/>
    <d v="2018-11-01T00:00:00"/>
    <n v="75088"/>
    <s v="CLKLED-525-80-30-SO-4'-W-120-DP-1-TG9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CLICK-4'"/>
    <s v=""/>
    <s v="Regular"/>
    <n v="12"/>
    <s v="Philip"/>
    <s v="CLK-4'"/>
    <m/>
    <s v=""/>
    <n v="4"/>
    <s v="Regular"/>
    <s v=""/>
    <s v=""/>
    <b v="0"/>
    <m/>
    <m/>
    <b v="0"/>
    <b v="0"/>
    <n v="2000"/>
    <s v="CLKLED"/>
    <s v="recessed"/>
    <n v="0"/>
    <d v="2018-10-28T00:00:00"/>
    <n v="4.8"/>
    <x v="0"/>
    <d v="2018-10-29T00:00:00"/>
    <n v="2"/>
    <x v="0"/>
    <n v="0"/>
    <m/>
  </r>
  <r>
    <s v="75097-1"/>
    <d v="2018-11-01T00:00:00"/>
    <n v="75097"/>
    <s v="BBRLED-625-80-40-FL-4-W-UNV-DP-1-TG9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12"/>
    <s v="Jatin"/>
    <s v="F5-4'"/>
    <m/>
    <s v=""/>
    <n v="3"/>
    <s v="Priority"/>
    <s v=""/>
    <s v=""/>
    <b v="0"/>
    <m/>
    <m/>
    <b v="0"/>
    <b v="0"/>
    <n v="744"/>
    <s v="BBRLED"/>
    <s v="recessed"/>
    <n v="0"/>
    <d v="2018-10-28T00:00:00"/>
    <n v="3.5999999999999996"/>
    <x v="0"/>
    <d v="2018-10-29T00:00:00"/>
    <n v="1.5"/>
    <x v="0"/>
    <n v="0"/>
    <m/>
  </r>
  <r>
    <s v="75097-3"/>
    <d v="2018-11-01T00:00:00"/>
    <n v="75097"/>
    <s v="BBRLED-625-80-40-FL-4-BLK-UNV-DP-1-TG9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12"/>
    <s v="Jatin"/>
    <s v="F5B-4'"/>
    <m/>
    <s v=""/>
    <n v="3"/>
    <s v="Priority"/>
    <s v=""/>
    <s v=""/>
    <b v="0"/>
    <m/>
    <m/>
    <b v="0"/>
    <b v="0"/>
    <n v="744"/>
    <s v="BBRLED"/>
    <s v="recessed"/>
    <n v="0"/>
    <d v="2018-10-28T00:00:00"/>
    <n v="3.5999999999999996"/>
    <x v="0"/>
    <d v="2018-10-29T00:00:00"/>
    <n v="1.5"/>
    <x v="0"/>
    <n v="0"/>
    <m/>
  </r>
  <r>
    <s v="75097-4"/>
    <d v="2018-11-01T00:00:00"/>
    <n v="75097"/>
    <s v="BBRLED-625-80-40-FL-4-W-UNV-DP-1-TG9-B1(BSL310LP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4"/>
    <s v=""/>
    <s v="Regular"/>
    <n v="12"/>
    <s v="Jatin"/>
    <s v="F5E-4'"/>
    <m/>
    <s v=""/>
    <n v="1"/>
    <s v="Priority"/>
    <s v=""/>
    <s v=""/>
    <b v="0"/>
    <m/>
    <m/>
    <b v="0"/>
    <b v="0"/>
    <n v="473"/>
    <s v="BBRLED"/>
    <s v="recessed"/>
    <n v="0"/>
    <d v="2018-10-28T00:00:00"/>
    <n v="1.2"/>
    <x v="0"/>
    <d v="2018-10-29T00:00:00"/>
    <n v="0.5"/>
    <x v="0"/>
    <n v="0"/>
    <m/>
  </r>
  <r>
    <s v="75097-5"/>
    <d v="2018-11-01T00:00:00"/>
    <n v="75097"/>
    <s v="BBRLED-625-80-40-FL-8-W-UNV-DP-1-TG9"/>
    <n v="5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8"/>
    <s v=""/>
    <s v="Regular"/>
    <n v="12"/>
    <s v="Jatin"/>
    <s v="F5-8'"/>
    <m/>
    <s v=""/>
    <n v="5"/>
    <s v="Priority"/>
    <s v=""/>
    <s v=""/>
    <b v="0"/>
    <m/>
    <m/>
    <b v="0"/>
    <b v="0"/>
    <n v="2480"/>
    <s v="BBRLED"/>
    <s v="recessed"/>
    <n v="0"/>
    <d v="2018-10-28T00:00:00"/>
    <n v="6"/>
    <x v="0"/>
    <d v="2018-10-29T00:00:00"/>
    <n v="2.5"/>
    <x v="0"/>
    <n v="0"/>
    <m/>
  </r>
  <r>
    <s v="75097-6"/>
    <d v="2018-11-01T00:00:00"/>
    <n v="75097"/>
    <s v="BBRLED-625-80-40-FL-8-W-UNV-DP-1-TG9-B1(BSL310LP)"/>
    <n v="6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8"/>
    <s v=""/>
    <s v="Regular"/>
    <n v="12"/>
    <s v="Jatin"/>
    <s v="F5/F5E-8'"/>
    <m/>
    <s v=""/>
    <n v="6"/>
    <s v="Priority"/>
    <s v=""/>
    <s v=""/>
    <b v="0"/>
    <m/>
    <m/>
    <b v="0"/>
    <b v="0"/>
    <n v="4326"/>
    <s v="BBRLED"/>
    <s v="recessed"/>
    <n v="0"/>
    <d v="2018-10-28T00:00:00"/>
    <n v="7.1999999999999993"/>
    <x v="0"/>
    <d v="2018-10-29T00:00:00"/>
    <n v="3"/>
    <x v="0"/>
    <n v="0"/>
    <m/>
  </r>
  <r>
    <s v="75097-7"/>
    <d v="2018-11-01T00:00:00"/>
    <n v="75097"/>
    <s v="BBRLED-625-80-40-FL-6-W-UNV-DP-1-TG9"/>
    <n v="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LED-6"/>
    <s v=""/>
    <s v="Regular"/>
    <n v="12"/>
    <s v="Jatin"/>
    <s v="F5F5A-6'"/>
    <m/>
    <s v=""/>
    <n v="3"/>
    <s v="Priority"/>
    <s v=""/>
    <s v=""/>
    <b v="0"/>
    <m/>
    <m/>
    <b v="0"/>
    <b v="0"/>
    <n v="1194"/>
    <s v="BBRLED"/>
    <s v="recessed"/>
    <n v="0"/>
    <d v="2018-10-28T00:00:00"/>
    <n v="3.5999999999999996"/>
    <x v="0"/>
    <d v="2018-10-29T00:00:00"/>
    <n v="1.5"/>
    <x v="0"/>
    <n v="0"/>
    <m/>
  </r>
  <r>
    <s v="75106-1"/>
    <d v="2018-11-01T00:00:00"/>
    <n v="75106"/>
    <s v="BBLED2-SL-640-600-90-40-SO-8-BLK-UNV-DP-1-CA(60&quot;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4SLED-8"/>
    <s v=""/>
    <s v="Regular"/>
    <n v="12"/>
    <s v="Rajithan"/>
    <s v="D1"/>
    <m/>
    <s v=""/>
    <n v="1"/>
    <s v="Regular"/>
    <s v=""/>
    <s v=""/>
    <b v="0"/>
    <m/>
    <m/>
    <b v="0"/>
    <b v="0"/>
    <n v="1040"/>
    <s v="BBLED2"/>
    <s v="Pendant"/>
    <n v="0"/>
    <d v="2018-10-28T00:00:00"/>
    <n v="1.2"/>
    <x v="0"/>
    <d v="2018-10-29T00:00:00"/>
    <n v="0.5"/>
    <x v="0"/>
    <n v="0"/>
    <m/>
  </r>
  <r>
    <s v="75106-2"/>
    <d v="2018-11-01T00:00:00"/>
    <n v="75106"/>
    <s v="BMRLED-400-90-40-FL-4-W-UNV-DP-1-TB15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LED-4"/>
    <s v=""/>
    <s v="Regular"/>
    <n v="12"/>
    <s v="Rajithan"/>
    <s v="F1"/>
    <m/>
    <s v=""/>
    <n v="1"/>
    <s v="Regular"/>
    <s v=""/>
    <s v=""/>
    <b v="0"/>
    <m/>
    <m/>
    <b v="0"/>
    <b v="0"/>
    <n v="328"/>
    <s v="BMRLED"/>
    <s v="recessed"/>
    <n v="0"/>
    <d v="2018-10-28T00:00:00"/>
    <n v="1.2"/>
    <x v="0"/>
    <d v="2018-10-29T00:00:00"/>
    <n v="0.5"/>
    <x v="0"/>
    <n v="0"/>
    <m/>
  </r>
  <r>
    <s v="75160-1"/>
    <d v="2018-11-01T00:00:00"/>
    <n v="75160"/>
    <s v="SCD-300-80-35-FL-K4X4-W-UNV-DP-1-CA(48&quot;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K4X4"/>
    <s v=""/>
    <s v="Regular"/>
    <n v="12"/>
    <s v="Rajithan"/>
    <s v="PS5"/>
    <m/>
    <s v=""/>
    <n v="6"/>
    <s v="Regular"/>
    <s v=""/>
    <s v=""/>
    <b v="0"/>
    <m/>
    <m/>
    <b v="0"/>
    <b v="0"/>
    <n v="5220"/>
    <s v="SCD"/>
    <s v="Pendant"/>
    <s v="Check for Kit"/>
    <d v="2018-10-28T00:00:00"/>
    <n v="7.1999999999999993"/>
    <x v="0"/>
    <d v="2018-10-29T00:00:00"/>
    <n v="3"/>
    <x v="0"/>
    <n v="0"/>
    <m/>
  </r>
  <r>
    <s v="75160-2"/>
    <d v="2018-11-01T00:00:00"/>
    <n v="75160"/>
    <s v="SCD-300-80-35-FL-K2X8-W-UNV-DP-1-CA(60&quot;)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K2X8"/>
    <s v=""/>
    <s v="Regular"/>
    <n v="12"/>
    <s v="Rajithan"/>
    <s v="PS6"/>
    <m/>
    <s v=""/>
    <n v="4"/>
    <s v="Regular"/>
    <s v=""/>
    <s v=""/>
    <b v="0"/>
    <m/>
    <m/>
    <b v="0"/>
    <b v="0"/>
    <n v="3800"/>
    <s v="SCD"/>
    <s v="Pendant"/>
    <s v="Check for Kit"/>
    <d v="2018-10-28T00:00:00"/>
    <n v="4.8"/>
    <x v="0"/>
    <d v="2018-10-29T00:00:00"/>
    <n v="2"/>
    <x v="0"/>
    <n v="0"/>
    <m/>
  </r>
  <r>
    <s v="75180-1"/>
    <d v="2018-11-01T00:00:00"/>
    <n v="75180"/>
    <s v="BSLED-1000-90-27-SO-12-AP-UNV-DP-1-S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2LED-12"/>
    <s v=""/>
    <s v="Regular"/>
    <n v="12"/>
    <s v="Sacha"/>
    <s v="A"/>
    <m/>
    <s v=""/>
    <n v="2"/>
    <s v="Priority"/>
    <s v=""/>
    <s v=""/>
    <b v="0"/>
    <m/>
    <m/>
    <b v="0"/>
    <b v="0"/>
    <n v="1978"/>
    <s v="BSLED"/>
    <s v="surface"/>
    <n v="0"/>
    <d v="2018-10-28T00:00:00"/>
    <n v="2.4"/>
    <x v="0"/>
    <d v="2018-10-29T00:00:00"/>
    <n v="1"/>
    <x v="0"/>
    <n v="0"/>
    <m/>
  </r>
  <r>
    <s v="75214-1"/>
    <d v="2018-11-01T00:00:00"/>
    <n v="75214"/>
    <s v="SCPLED-750-90-27-RG2-6-W-UNV-DP-1-DS-CP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KLPTP-6"/>
    <s v=""/>
    <s v="Regular"/>
    <n v="12"/>
    <s v="Jatin"/>
    <s v="F21-6'"/>
    <m/>
    <s v=""/>
    <n v="1"/>
    <s v="High Priority"/>
    <s v=""/>
    <s v=""/>
    <b v="0"/>
    <m/>
    <m/>
    <b v="0"/>
    <b v="0"/>
    <n v="565"/>
    <s v="SCPLED"/>
    <s v="recessed"/>
    <s v="Check for Kit"/>
    <d v="2018-10-28T00:00:00"/>
    <n v="1.2"/>
    <x v="0"/>
    <d v="2018-10-29T00:00:00"/>
    <n v="0.5"/>
    <x v="0"/>
    <n v="0"/>
    <m/>
  </r>
  <r>
    <s v="75214-2"/>
    <d v="2018-11-01T00:00:00"/>
    <n v="75214"/>
    <s v="SCPLED-750-90-27-RG2-26' 1 3/16&quot;-W-UNV-DP-1-DS-CP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KLPTP-26' 1 3/16&quot;"/>
    <s v=""/>
    <s v="Regular"/>
    <n v="12"/>
    <s v="Jatin"/>
    <s v="F21-26.1'"/>
    <m/>
    <s v=""/>
    <n v="3"/>
    <s v="High Priority"/>
    <s v=""/>
    <s v=""/>
    <b v="0"/>
    <m/>
    <m/>
    <b v="0"/>
    <b v="0"/>
    <n v="2542"/>
    <s v="SCPLED"/>
    <s v="recessed"/>
    <s v="Check for Kit"/>
    <d v="2018-10-28T00:00:00"/>
    <n v="3.5999999999999996"/>
    <x v="0"/>
    <d v="2018-10-29T00:00:00"/>
    <n v="1.5"/>
    <x v="0"/>
    <n v="25.92"/>
    <m/>
  </r>
  <r>
    <s v="75226-1"/>
    <d v="2018-11-01T00:00:00"/>
    <n v="75226"/>
    <s v="PWWLED-500-80-30-S-4-W-120-DP-1"/>
    <n v="1"/>
    <n v="1"/>
    <s v="Machine Shop Started"/>
    <n v="67"/>
    <b v="1"/>
    <b v="0"/>
    <s v=""/>
    <b v="0"/>
    <b v="0"/>
    <b v="0"/>
    <s v=""/>
    <s v="ToDo"/>
    <s v=""/>
    <s v=""/>
    <s v=""/>
    <s v=""/>
    <s v=""/>
    <s v=""/>
    <d v="2018-10-29T00:00:00"/>
    <s v="Picked - Complete"/>
    <m/>
    <s v="PRMLED-4"/>
    <s v=""/>
    <s v="Regular"/>
    <n v="7"/>
    <s v="George"/>
    <s v="D-4'"/>
    <m/>
    <s v=""/>
    <n v="67"/>
    <s v="Regular"/>
    <s v=""/>
    <s v=""/>
    <b v="0"/>
    <m/>
    <m/>
    <b v="0"/>
    <b v="0"/>
    <n v="27604"/>
    <s v="PWWLED"/>
    <s v="wall"/>
    <n v="0"/>
    <d v="2018-10-28T00:00:00"/>
    <n v="80.399999999999991"/>
    <x v="0"/>
    <d v="2018-10-29T00:00:00"/>
    <n v="33.5"/>
    <x v="0"/>
    <n v="0"/>
    <m/>
  </r>
  <r>
    <s v="75226-2"/>
    <d v="2018-11-01T00:00:00"/>
    <n v="75226"/>
    <s v="PWWLED-500-80-30-S-4-W-120-DP-1"/>
    <n v="2"/>
    <n v="1"/>
    <s v="Machine Shop Started"/>
    <n v="67"/>
    <b v="1"/>
    <b v="0"/>
    <s v=""/>
    <b v="0"/>
    <b v="0"/>
    <b v="0"/>
    <s v=""/>
    <s v="ToDo"/>
    <s v=""/>
    <s v=""/>
    <s v=""/>
    <s v=""/>
    <s v=""/>
    <s v=""/>
    <d v="2018-10-29T00:00:00"/>
    <s v="Picked - Complete"/>
    <m/>
    <s v="PRMLED-4"/>
    <s v=""/>
    <s v="Regular"/>
    <n v="7"/>
    <s v="George"/>
    <s v="D-4'  WAS"/>
    <m/>
    <s v=""/>
    <n v="67"/>
    <s v="Regular"/>
    <s v=""/>
    <s v=""/>
    <b v="0"/>
    <m/>
    <m/>
    <b v="0"/>
    <b v="0"/>
    <n v="27604"/>
    <s v="PWWLED"/>
    <s v="wall"/>
    <n v="0"/>
    <d v="2018-10-28T00:00:00"/>
    <n v="80.399999999999991"/>
    <x v="0"/>
    <d v="2018-10-29T00:00:00"/>
    <n v="33.5"/>
    <x v="0"/>
    <n v="0"/>
    <m/>
  </r>
  <r>
    <s v="75248-1"/>
    <d v="2018-11-01T00:00:00"/>
    <n v="75248"/>
    <s v="SLLED-SL 35/65-1500-80-35-SM-8-W-UNV-DP-1-CA(48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8"/>
    <s v=""/>
    <s v="Regular"/>
    <n v="4"/>
    <s v="Joshua"/>
    <s v="PA8"/>
    <m/>
    <s v=""/>
    <n v="2"/>
    <s v="Regular"/>
    <s v=""/>
    <s v=""/>
    <b v="0"/>
    <m/>
    <m/>
    <b v="0"/>
    <b v="0"/>
    <n v="1440"/>
    <s v="SLLED"/>
    <s v="Pendant"/>
    <n v="0"/>
    <d v="2018-10-28T00:00:00"/>
    <n v="2.4"/>
    <x v="0"/>
    <d v="2018-10-29T00:00:00"/>
    <n v="1"/>
    <x v="0"/>
    <n v="0"/>
    <m/>
  </r>
  <r>
    <s v="75248-2"/>
    <d v="2018-11-01T00:00:00"/>
    <n v="75248"/>
    <s v="SLLED-SL 35/65-1500-80-35-SM-8-W-UNV-DP-1-CA(72)"/>
    <n v="2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8"/>
    <s v=""/>
    <s v="Regular"/>
    <n v="4"/>
    <s v="Joshua"/>
    <s v="PB8"/>
    <m/>
    <s v=""/>
    <n v="6"/>
    <s v="Regular"/>
    <s v=""/>
    <s v=""/>
    <b v="0"/>
    <m/>
    <m/>
    <b v="0"/>
    <b v="0"/>
    <n v="4320"/>
    <s v="SLLED"/>
    <s v="Pendant"/>
    <n v="0"/>
    <d v="2018-10-28T00:00:00"/>
    <n v="7.1999999999999993"/>
    <x v="0"/>
    <d v="2018-10-29T00:00:00"/>
    <n v="3"/>
    <x v="0"/>
    <n v="0"/>
    <m/>
  </r>
  <r>
    <s v="75248-3"/>
    <d v="2018-11-01T00:00:00"/>
    <n v="75248"/>
    <s v="SLLED-SL 35/65-1500-80-35-SM-8-W-UNV-DP-1-CA(172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8"/>
    <s v=""/>
    <s v="Regular"/>
    <n v="4"/>
    <s v="Joshua"/>
    <s v="PC8"/>
    <m/>
    <s v=""/>
    <n v="2"/>
    <s v="Regular"/>
    <s v=""/>
    <s v=""/>
    <b v="0"/>
    <m/>
    <m/>
    <b v="0"/>
    <b v="0"/>
    <n v="1488"/>
    <s v="SLLED"/>
    <s v="Pendant"/>
    <n v="0"/>
    <d v="2018-10-28T00:00:00"/>
    <n v="2.4"/>
    <x v="0"/>
    <d v="2018-10-29T00:00:00"/>
    <n v="1"/>
    <x v="0"/>
    <n v="0"/>
    <m/>
  </r>
  <r>
    <s v="75248-4"/>
    <d v="2018-11-01T00:00:00"/>
    <n v="75248"/>
    <s v="SLLED-SL 35/65-1000-80-35-SM-8-W-UNV-DP-1-CA(48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LMLED-8"/>
    <s v=""/>
    <s v="Regular"/>
    <n v="4"/>
    <s v="Joshua"/>
    <s v="PD8"/>
    <m/>
    <s v=""/>
    <n v="1"/>
    <s v="Regular"/>
    <s v=""/>
    <s v=""/>
    <b v="0"/>
    <m/>
    <m/>
    <b v="0"/>
    <b v="0"/>
    <n v="720"/>
    <s v="SLLED"/>
    <s v="Pendant"/>
    <n v="0"/>
    <d v="2018-10-28T00:00:00"/>
    <n v="1.2"/>
    <x v="0"/>
    <d v="2018-10-29T00:00:00"/>
    <n v="0.5"/>
    <x v="0"/>
    <n v="0"/>
    <m/>
  </r>
  <r>
    <s v="75265-1"/>
    <d v="2018-11-01T00:00:00"/>
    <n v="75265"/>
    <s v="TB4DLED-1000-80-35-1.5M-31' 4&quot;-W-UNV-DP-1-CTS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TB4LED-31' 4&quot;"/>
    <s v=""/>
    <s v="Regular"/>
    <n v="12"/>
    <s v="Zahra"/>
    <s v="P4-31' 4&quot;"/>
    <m/>
    <s v=""/>
    <n v="3"/>
    <s v="High Priority"/>
    <s v=""/>
    <s v=""/>
    <b v="0"/>
    <m/>
    <m/>
    <b v="0"/>
    <b v="0"/>
    <n v="1395"/>
    <s v="TB4DLED"/>
    <s v="surface"/>
    <n v="0"/>
    <d v="2018-10-28T00:00:00"/>
    <n v="3.5999999999999996"/>
    <x v="0"/>
    <d v="2018-10-29T00:00:00"/>
    <n v="1.5"/>
    <x v="0"/>
    <n v="25.92"/>
    <m/>
  </r>
  <r>
    <s v="75272-1"/>
    <d v="2018-11-01T00:00:00"/>
    <n v="75272"/>
    <s v="ZESQD-SL 0/100-750-90-35-SO-5-BLK-UNV-MD-1-CA(72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ZENSQ-5"/>
    <s v=""/>
    <s v="Mockup/Samples"/>
    <n v="4"/>
    <s v="Sacha"/>
    <s v="A"/>
    <m/>
    <s v=""/>
    <n v="1"/>
    <s v="High Priority"/>
    <s v=""/>
    <s v=""/>
    <b v="0"/>
    <m/>
    <m/>
    <b v="0"/>
    <b v="0"/>
    <n v="500"/>
    <s v="ZESQD"/>
    <s v="Pendant"/>
    <n v="0"/>
    <d v="2018-10-28T00:00:00"/>
    <n v="1.2"/>
    <x v="0"/>
    <d v="2018-10-29T00:00:00"/>
    <n v="0.5"/>
    <x v="0"/>
    <n v="0"/>
    <m/>
  </r>
  <r>
    <s v="75395-1"/>
    <d v="2018-11-01T00:00:00"/>
    <n v="75395"/>
    <s v="DIALED-22-3000-90-30-VL-W-120-DP-1-ST-FW(6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8TH FLOOR"/>
    <m/>
    <s v=""/>
    <n v="4"/>
    <s v="Regular"/>
    <s v=""/>
    <s v=""/>
    <b v="0"/>
    <m/>
    <m/>
    <b v="0"/>
    <b v="0"/>
    <n v="1102"/>
    <s v="DIALED"/>
    <s v="Grid LED"/>
    <n v="0"/>
    <d v="2018-10-28T00:00:00"/>
    <n v="4.8"/>
    <x v="0"/>
    <d v="2018-10-29T00:00:00"/>
    <n v="2"/>
    <x v="0"/>
    <n v="0"/>
    <m/>
  </r>
  <r>
    <s v="75395-2"/>
    <d v="2018-11-01T00:00:00"/>
    <n v="75395"/>
    <s v="DIALED-22-3000-90-30-VL-W-120-DP-1-ST-B1(BSL310LP)-FW(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EM-8TH FLOOR"/>
    <m/>
    <s v=""/>
    <n v="2"/>
    <s v="Regular"/>
    <s v=""/>
    <s v=""/>
    <b v="0"/>
    <m/>
    <m/>
    <b v="0"/>
    <b v="0"/>
    <n v="992"/>
    <s v="DIALED"/>
    <s v="Grid LED"/>
    <n v="0"/>
    <d v="2018-10-28T00:00:00"/>
    <n v="2.4"/>
    <x v="0"/>
    <d v="2018-10-29T00:00:00"/>
    <n v="1"/>
    <x v="0"/>
    <n v="0"/>
    <m/>
  </r>
  <r>
    <s v="75416-1"/>
    <d v="2018-11-01T00:00:00"/>
    <n v="75416"/>
    <s v="DIALED-22-3000-90-30-VL-W-120-DP-1-ST-FW(6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9TH FLOOR"/>
    <m/>
    <s v=""/>
    <n v="4"/>
    <s v="Regular"/>
    <s v=""/>
    <s v=""/>
    <b v="0"/>
    <m/>
    <m/>
    <b v="0"/>
    <b v="0"/>
    <n v="1102"/>
    <s v="DIALED"/>
    <s v="Grid LED"/>
    <n v="0"/>
    <d v="2018-10-28T00:00:00"/>
    <n v="4.8"/>
    <x v="0"/>
    <d v="2018-10-29T00:00:00"/>
    <n v="2"/>
    <x v="0"/>
    <n v="0"/>
    <m/>
  </r>
  <r>
    <s v="75416-2"/>
    <d v="2018-11-01T00:00:00"/>
    <n v="75416"/>
    <s v="DIALED-22-3000-90-30-VL-W-120-DP-1-ST-B1(BSL310LP)-FW(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EM-9TH FLOOR"/>
    <m/>
    <s v=""/>
    <n v="2"/>
    <s v="Regular"/>
    <s v=""/>
    <s v=""/>
    <b v="0"/>
    <m/>
    <m/>
    <b v="0"/>
    <b v="0"/>
    <n v="992"/>
    <s v="DIALED"/>
    <s v="Grid LED"/>
    <n v="0"/>
    <d v="2018-10-28T00:00:00"/>
    <n v="2.4"/>
    <x v="0"/>
    <d v="2018-10-29T00:00:00"/>
    <n v="1"/>
    <x v="0"/>
    <n v="0"/>
    <m/>
  </r>
  <r>
    <s v="75418-1"/>
    <d v="2018-11-01T00:00:00"/>
    <n v="75418"/>
    <s v="DIALED-22-3000-90-30-VL-W-120-DP-1-ST-FW(6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10TH FLOOR"/>
    <m/>
    <s v=""/>
    <n v="4"/>
    <s v="Regular"/>
    <s v=""/>
    <s v=""/>
    <b v="0"/>
    <m/>
    <m/>
    <b v="0"/>
    <b v="0"/>
    <n v="1102"/>
    <s v="DIALED"/>
    <s v="Grid LED"/>
    <n v="0"/>
    <d v="2018-10-28T00:00:00"/>
    <n v="4.8"/>
    <x v="0"/>
    <d v="2018-10-29T00:00:00"/>
    <n v="2"/>
    <x v="0"/>
    <n v="0"/>
    <m/>
  </r>
  <r>
    <s v="75418-2"/>
    <d v="2018-11-01T00:00:00"/>
    <n v="75418"/>
    <s v="DIALED-22-3000-90-30-VL-W-120-DP-1-ST-B1(BSL310LP)-FW(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"/>
    <m/>
    <s v="DIALED-22"/>
    <s v=""/>
    <s v="Regular"/>
    <n v="10"/>
    <s v="Shivam"/>
    <s v="A2-EM-10TH FL"/>
    <m/>
    <s v=""/>
    <n v="2"/>
    <s v="Regular"/>
    <s v=""/>
    <s v=""/>
    <b v="0"/>
    <m/>
    <m/>
    <b v="0"/>
    <b v="0"/>
    <n v="992"/>
    <s v="DIALED"/>
    <s v="Grid LED"/>
    <n v="0"/>
    <d v="2018-10-28T00:00:00"/>
    <n v="2.4"/>
    <x v="0"/>
    <d v="2018-10-29T00:00:00"/>
    <n v="1"/>
    <x v="0"/>
    <n v="0"/>
    <m/>
  </r>
  <r>
    <s v="75272-2"/>
    <d v="2018-11-01T00:00:00"/>
    <n v="75272"/>
    <s v="ZELED-SL 0/100-900-90-35-MSO-5-BLK-UNV-MD-1-CA(72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ZEN-5"/>
    <s v=""/>
    <s v="Mockup/Samples"/>
    <n v="4"/>
    <s v="Sacha"/>
    <s v="C"/>
    <m/>
    <s v=""/>
    <n v="1"/>
    <s v="High Priority"/>
    <s v=""/>
    <s v=""/>
    <b v="0"/>
    <m/>
    <m/>
    <b v="0"/>
    <b v="0"/>
    <n v="500"/>
    <s v="ZELED"/>
    <s v="Pendant"/>
    <n v="0"/>
    <d v="2018-10-28T00:00:00"/>
    <n v="1.2"/>
    <x v="0"/>
    <d v="2018-10-29T00:00:00"/>
    <n v="0.5"/>
    <x v="0"/>
    <n v="0"/>
    <m/>
  </r>
  <r>
    <s v="75272-3"/>
    <d v="2018-11-01T00:00:00"/>
    <n v="75272"/>
    <s v="SP0000-ZELED-SL 50/50-550-90-35-MSO-6-W-UNV-MD-1-CA(72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ZEN-6"/>
    <s v=""/>
    <s v="Mockup/Samples"/>
    <n v="4"/>
    <s v="Sacha"/>
    <s v="D"/>
    <m/>
    <s v=""/>
    <n v="1"/>
    <s v="High Priority"/>
    <s v=""/>
    <s v=""/>
    <b v="0"/>
    <m/>
    <m/>
    <b v="0"/>
    <b v="0"/>
    <n v="600"/>
    <s v="ZELED"/>
    <s v="Pendant"/>
    <n v="0"/>
    <d v="2018-10-28T00:00:00"/>
    <n v="1.2"/>
    <x v="0"/>
    <d v="2018-10-29T00:00:00"/>
    <n v="0.5"/>
    <x v="0"/>
    <n v="0"/>
    <m/>
  </r>
  <r>
    <s v="75461-1"/>
    <d v="2018-11-01T00:00:00"/>
    <n v="75461"/>
    <s v="BMDLED-750-80-35-SO-8-W-UNV-DP-1-CTS(36)"/>
    <n v="1"/>
    <n v="1"/>
    <s v="Scheduled/Released"/>
    <n v="14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3LED-8"/>
    <s v=""/>
    <s v="Regular"/>
    <n v="12"/>
    <s v="Jatin"/>
    <s v="8' PENDANT"/>
    <m/>
    <s v=""/>
    <n v="14"/>
    <s v="Regular"/>
    <s v=""/>
    <s v=""/>
    <b v="0"/>
    <m/>
    <m/>
    <b v="0"/>
    <b v="0"/>
    <n v="9660"/>
    <s v="BMDLED"/>
    <s v="Pendant"/>
    <n v="0"/>
    <d v="2018-10-28T00:00:00"/>
    <n v="16.8"/>
    <x v="0"/>
    <d v="2018-10-29T00:00:00"/>
    <n v="7"/>
    <x v="0"/>
    <n v="0"/>
    <m/>
  </r>
  <r>
    <s v="75545-1"/>
    <d v="2018-11-01T00:00:00"/>
    <n v="75545"/>
    <s v="B6RLED-400-80-40-FL-4'-W-UNV-DP-1-DS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B6LED-4'"/>
    <s v=""/>
    <s v="Regular"/>
    <n v="12"/>
    <s v="JessicaP"/>
    <s v="F3"/>
    <m/>
    <s v=""/>
    <n v="3"/>
    <s v="Regular"/>
    <s v=""/>
    <s v=""/>
    <b v="0"/>
    <m/>
    <m/>
    <b v="0"/>
    <b v="0"/>
    <n v="924"/>
    <s v="B6RLED"/>
    <s v="recessed"/>
    <n v="0"/>
    <d v="2018-10-28T00:00:00"/>
    <n v="3.5999999999999996"/>
    <x v="0"/>
    <d v="2018-10-29T00:00:00"/>
    <n v="1.5"/>
    <x v="0"/>
    <n v="0"/>
    <m/>
  </r>
  <r>
    <s v="75546-1"/>
    <d v="2018-11-01T00:00:00"/>
    <n v="75546"/>
    <s v="PWWLED-1000-80-35-S-2-W-UNV-DP-1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PRMLED-2"/>
    <s v=""/>
    <s v="Regular"/>
    <n v="12"/>
    <s v="JessicaP"/>
    <s v="D-2'"/>
    <m/>
    <s v=""/>
    <n v="2"/>
    <s v="Regular"/>
    <s v=""/>
    <s v=""/>
    <b v="0"/>
    <m/>
    <m/>
    <b v="0"/>
    <b v="0"/>
    <n v="590"/>
    <s v="PWWLED"/>
    <s v="wall"/>
    <n v="0"/>
    <d v="2018-10-28T00:00:00"/>
    <n v="2.4"/>
    <x v="0"/>
    <d v="2018-10-29T00:00:00"/>
    <n v="1"/>
    <x v="0"/>
    <n v="0"/>
    <m/>
  </r>
  <r>
    <s v="75591-1"/>
    <d v="2018-11-01T00:00:00"/>
    <n v="75591"/>
    <s v="SCD-500-80-40-FL-26-BLK-UNV-DP-1-CA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29T00:00:00"/>
    <s v="Picked - Complete"/>
    <m/>
    <s v="SCULPT-26"/>
    <s v=""/>
    <s v="Regular"/>
    <n v="12"/>
    <s v="JessicaP"/>
    <s v="JL6-26'-A"/>
    <m/>
    <s v=""/>
    <n v="3"/>
    <s v="Regular"/>
    <s v=""/>
    <s v=""/>
    <b v="0"/>
    <m/>
    <m/>
    <b v="0"/>
    <b v="0"/>
    <n v="1690"/>
    <s v="SCD"/>
    <s v="Pendant"/>
    <s v="Check for Kit"/>
    <d v="2018-10-28T00:00:00"/>
    <n v="3.5999999999999996"/>
    <x v="0"/>
    <d v="2018-10-29T00:00:00"/>
    <n v="1.5"/>
    <x v="0"/>
    <n v="25.92"/>
    <m/>
  </r>
  <r>
    <s v="65904-1"/>
    <d v="2018-11-02T00:00:00"/>
    <n v="65904"/>
    <s v="SCDI-500-500-80-35-FL-4-AP-120-DP-1-CA(3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7"/>
    <s v="Sacha"/>
    <s v="L1"/>
    <m/>
    <s v=""/>
    <n v="2"/>
    <s v="Regular"/>
    <s v=""/>
    <s v=""/>
    <b v="0"/>
    <m/>
    <m/>
    <b v="0"/>
    <b v="0"/>
    <n v="800"/>
    <s v="SCDI"/>
    <s v="Pendant"/>
    <s v="Check for Kit"/>
    <d v="2018-10-29T00:00:00"/>
    <n v="2.4"/>
    <x v="0"/>
    <d v="2018-10-30T00:00:00"/>
    <n v="1"/>
    <x v="0"/>
    <n v="0"/>
    <m/>
  </r>
  <r>
    <s v="65904-2"/>
    <d v="2018-11-02T00:00:00"/>
    <n v="65904"/>
    <s v="SCDI-500-500-80-35-FL-8-AP-120-DP-1-CA(36)"/>
    <n v="2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7"/>
    <s v="Sacha"/>
    <s v="L2"/>
    <m/>
    <s v=""/>
    <n v="9"/>
    <s v="Regular"/>
    <s v=""/>
    <s v=""/>
    <b v="0"/>
    <m/>
    <m/>
    <b v="0"/>
    <b v="0"/>
    <n v="7200"/>
    <s v="SCDI"/>
    <s v="Pendant"/>
    <s v="Check for Kit"/>
    <d v="2018-10-29T00:00:00"/>
    <n v="10.799999999999999"/>
    <x v="0"/>
    <d v="2018-10-30T00:00:00"/>
    <n v="4.5"/>
    <x v="0"/>
    <n v="0"/>
    <m/>
  </r>
  <r>
    <s v="65904-3"/>
    <d v="2018-11-02T00:00:00"/>
    <n v="65904"/>
    <s v="SCDI-500-500-80-35-FL-12-AP-120-DP-1-CA(3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7"/>
    <s v="Sacha"/>
    <s v="L3"/>
    <m/>
    <s v=""/>
    <n v="1"/>
    <s v="Regular"/>
    <s v=""/>
    <s v=""/>
    <b v="0"/>
    <m/>
    <m/>
    <b v="0"/>
    <b v="0"/>
    <n v="1200"/>
    <s v="SCDI"/>
    <s v="Pendant"/>
    <s v="Check for Kit"/>
    <d v="2018-10-29T00:00:00"/>
    <n v="1.2"/>
    <x v="0"/>
    <d v="2018-10-30T00:00:00"/>
    <n v="0.5"/>
    <x v="0"/>
    <n v="0"/>
    <m/>
  </r>
  <r>
    <s v="65904-4"/>
    <d v="2018-11-02T00:00:00"/>
    <n v="65904"/>
    <s v="SCD-800-80-35-FL-8-AP-120-DP-1-CA(36)"/>
    <n v="4"/>
    <n v="1"/>
    <s v="Scheduled/Released"/>
    <n v="26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7"/>
    <s v="Sacha"/>
    <s v="P"/>
    <m/>
    <s v=""/>
    <n v="26"/>
    <s v="Regular"/>
    <s v=""/>
    <s v=""/>
    <b v="0"/>
    <m/>
    <m/>
    <b v="0"/>
    <b v="0"/>
    <n v="15600"/>
    <s v="SCD"/>
    <s v="Pendant"/>
    <s v="Check for Kit"/>
    <d v="2018-10-29T00:00:00"/>
    <n v="31.2"/>
    <x v="0"/>
    <d v="2018-10-30T00:00:00"/>
    <n v="13"/>
    <x v="0"/>
    <n v="0"/>
    <m/>
  </r>
  <r>
    <s v="68331-2"/>
    <d v="2018-11-02T00:00:00"/>
    <n v="68331"/>
    <s v="STLC-MD2-D35-BLK-3-AP-UNV-MD-1-CA36-SC-C(C&amp;P-D-14’)"/>
    <n v="2"/>
    <n v="3"/>
    <s v="Scheduled/Released"/>
    <n v="40"/>
    <b v="0"/>
    <b v="0"/>
    <s v=""/>
    <b v="0"/>
    <b v="0"/>
    <b v="0"/>
    <s v=""/>
    <s v=""/>
    <s v=""/>
    <s v=""/>
    <s v=""/>
    <s v=""/>
    <s v=""/>
    <s v=""/>
    <d v="2018-10-30T00:00:00"/>
    <s v=""/>
    <m/>
    <s v="MRKT-KIT-STENCIL-003"/>
    <s v=""/>
    <s v="MRKT Sample"/>
    <n v="7"/>
    <s v="Gagandeep"/>
    <s v="MRKT-KIT-STENCIL-003"/>
    <m/>
    <s v=""/>
    <n v="40"/>
    <s v="Regular"/>
    <s v=""/>
    <s v=""/>
    <b v="0"/>
    <m/>
    <m/>
    <b v="0"/>
    <b v="0"/>
    <n v="18000"/>
    <s v="STLC"/>
    <s v="Pendant"/>
    <s v="Pattern"/>
    <d v="2018-10-23T00:00:00"/>
    <n v="160"/>
    <x v="2"/>
    <d v="2018-10-31T00:00:00"/>
    <n v="192.8"/>
    <x v="0"/>
    <n v="0"/>
    <m/>
  </r>
  <r>
    <s v="71094-1"/>
    <d v="2018-11-02T00:00:00"/>
    <n v="71094"/>
    <s v="BBRLED-750-80-30-FL-11' 7&quot;-W-UNV-DP-1-TG9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1' 7&quot;"/>
    <s v=""/>
    <s v="Regular"/>
    <n v="15"/>
    <s v="Shivam"/>
    <s v="LT09D  11'7&quot;-CONF ROOM 27-B12"/>
    <m/>
    <s v=""/>
    <n v="2"/>
    <s v="High Priority"/>
    <s v=""/>
    <s v=""/>
    <b v="0"/>
    <m/>
    <m/>
    <b v="0"/>
    <b v="0"/>
    <n v="2160"/>
    <s v="BBRLED"/>
    <s v="recessed"/>
    <n v="0"/>
    <d v="2018-10-29T00:00:00"/>
    <n v="2.4"/>
    <x v="0"/>
    <d v="2018-10-30T00:00:00"/>
    <n v="1"/>
    <x v="0"/>
    <n v="0"/>
    <m/>
  </r>
  <r>
    <s v="71094-2"/>
    <d v="2018-11-02T00:00:00"/>
    <n v="71094"/>
    <s v="BBRLED-750-80-30-FL-15' 7&quot;-W-277-DP-1-TG9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5' 7&quot;"/>
    <s v=""/>
    <s v="Regular"/>
    <n v="15"/>
    <s v="Shivam"/>
    <s v="LT09D  15'7&quot;-CONF ROOM 27-B33"/>
    <m/>
    <s v=""/>
    <n v="4"/>
    <s v="High Priority"/>
    <s v=""/>
    <s v=""/>
    <b v="0"/>
    <m/>
    <m/>
    <b v="0"/>
    <b v="0"/>
    <n v="2700"/>
    <s v="BBRLED"/>
    <s v="recessed"/>
    <n v="0"/>
    <d v="2018-10-29T00:00:00"/>
    <n v="4.8"/>
    <x v="0"/>
    <d v="2018-10-30T00:00:00"/>
    <n v="2"/>
    <x v="0"/>
    <n v="25.92"/>
    <m/>
  </r>
  <r>
    <s v="71094-3"/>
    <d v="2018-11-02T00:00:00"/>
    <n v="71094"/>
    <s v="BBRLED-750-80-30-FL-23' 7&quot;-W-277-DP-1-TG9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23' 7&quot;"/>
    <s v=""/>
    <s v="Regular"/>
    <n v="15"/>
    <s v="Shivam"/>
    <s v="LT09D  23'7&quot;-CONF ROOM 27-B11"/>
    <m/>
    <s v=""/>
    <n v="4"/>
    <s v="High Priority"/>
    <s v=""/>
    <s v=""/>
    <b v="0"/>
    <m/>
    <m/>
    <b v="0"/>
    <b v="0"/>
    <n v="4140"/>
    <s v="BBRLED"/>
    <s v="recessed"/>
    <n v="0"/>
    <d v="2018-10-29T00:00:00"/>
    <n v="4.8"/>
    <x v="0"/>
    <d v="2018-10-30T00:00:00"/>
    <n v="2"/>
    <x v="0"/>
    <n v="25.92"/>
    <m/>
  </r>
  <r>
    <s v="71094-4"/>
    <d v="2018-11-02T00:00:00"/>
    <n v="71094"/>
    <s v="BBRLED-750-80-30-FL-23' 7&quot;-W-277-DP-1-TG9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23' 7&quot;"/>
    <s v=""/>
    <s v="Regular"/>
    <n v="15"/>
    <s v="Shivam"/>
    <s v="LT09D  23'7&quot;-CONF ROOM 27-A03"/>
    <m/>
    <s v=""/>
    <n v="4"/>
    <s v="High Priority"/>
    <s v=""/>
    <s v=""/>
    <b v="0"/>
    <m/>
    <m/>
    <b v="0"/>
    <b v="0"/>
    <n v="4140"/>
    <s v="BBRLED"/>
    <s v="recessed"/>
    <n v="0"/>
    <d v="2018-10-29T00:00:00"/>
    <n v="4.8"/>
    <x v="0"/>
    <d v="2018-10-30T00:00:00"/>
    <n v="2"/>
    <x v="0"/>
    <n v="25.92"/>
    <m/>
  </r>
  <r>
    <s v="71094-5"/>
    <d v="2018-11-02T00:00:00"/>
    <n v="71094"/>
    <s v="BBRLED-750-80-30-FL-11' 7&quot;-W-277-DP-1-TG9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1' 7&quot;"/>
    <s v=""/>
    <s v="Regular"/>
    <n v="15"/>
    <s v="Shivam"/>
    <s v="LT09D  11'7&quot;-CONF ROOM 27-A05"/>
    <m/>
    <s v=""/>
    <n v="2"/>
    <s v="High Priority"/>
    <s v=""/>
    <s v=""/>
    <b v="0"/>
    <m/>
    <m/>
    <b v="0"/>
    <b v="0"/>
    <n v="2160"/>
    <s v="BBRLED"/>
    <s v="recessed"/>
    <n v="0"/>
    <d v="2018-10-29T00:00:00"/>
    <n v="2.4"/>
    <x v="0"/>
    <d v="2018-10-30T00:00:00"/>
    <n v="1"/>
    <x v="0"/>
    <n v="0"/>
    <m/>
  </r>
  <r>
    <s v="71094-6"/>
    <d v="2018-11-02T00:00:00"/>
    <n v="71094"/>
    <s v="BBRLED-750-80-30-FL-35' 7&quot;-W-277-DP-1-TG9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35' 7&quot;"/>
    <s v=""/>
    <s v="Regular"/>
    <n v="15"/>
    <s v="Shivam"/>
    <s v="LT09D  35'7&quot;-CONF ROOM 27-A04"/>
    <m/>
    <s v=""/>
    <n v="6"/>
    <s v="High Priority"/>
    <s v=""/>
    <s v=""/>
    <b v="0"/>
    <m/>
    <m/>
    <b v="0"/>
    <b v="0"/>
    <n v="6300"/>
    <s v="BBRLED"/>
    <s v="recessed"/>
    <n v="0"/>
    <d v="2018-10-29T00:00:00"/>
    <n v="7.1999999999999993"/>
    <x v="0"/>
    <d v="2018-10-30T00:00:00"/>
    <n v="3"/>
    <x v="0"/>
    <n v="51.84"/>
    <m/>
  </r>
  <r>
    <s v="71094-7"/>
    <d v="2018-11-02T00:00:00"/>
    <n v="71094"/>
    <s v="BBRLED-750-80-30-FL-19' 7&quot;-W-277-DP-1-TG9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9' 7&quot;"/>
    <s v=""/>
    <s v="Regular"/>
    <n v="15"/>
    <s v="Shivam"/>
    <s v="LT09D  19'7&quot;-CONF ROOM 27-B10"/>
    <m/>
    <s v=""/>
    <n v="4"/>
    <s v="High Priority"/>
    <s v=""/>
    <s v=""/>
    <b v="0"/>
    <m/>
    <m/>
    <b v="0"/>
    <b v="0"/>
    <n v="3420"/>
    <s v="BBRLED"/>
    <s v="recessed"/>
    <n v="0"/>
    <d v="2018-10-29T00:00:00"/>
    <n v="4.8"/>
    <x v="0"/>
    <d v="2018-10-30T00:00:00"/>
    <n v="2"/>
    <x v="0"/>
    <n v="25.92"/>
    <m/>
  </r>
  <r>
    <s v="71094-8"/>
    <d v="2018-11-02T00:00:00"/>
    <n v="71094"/>
    <s v="BBRLED-750-80-30-FL-15' 7&quot;-W-277-DP-1-TG9"/>
    <n v="8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5' 7&quot;"/>
    <s v=""/>
    <s v="Regular"/>
    <n v="15"/>
    <s v="Shivam"/>
    <s v="LT09D  15'7&quot;-CONF ROOM 27-A34"/>
    <m/>
    <s v=""/>
    <n v="4"/>
    <s v="High Priority"/>
    <s v=""/>
    <s v=""/>
    <b v="0"/>
    <m/>
    <m/>
    <b v="0"/>
    <b v="0"/>
    <n v="2700"/>
    <s v="BBRLED"/>
    <s v="recessed"/>
    <n v="0"/>
    <d v="2018-10-29T00:00:00"/>
    <n v="4.8"/>
    <x v="0"/>
    <d v="2018-10-30T00:00:00"/>
    <n v="2"/>
    <x v="0"/>
    <n v="25.92"/>
    <m/>
  </r>
  <r>
    <s v="72044-3"/>
    <d v="2018-11-02T00:00:00"/>
    <n v="72044"/>
    <s v="SCDIPAT-ASO-90(4)-750-500-90-35-NO-FL-12-NL-C(RAL2009-ORANGE-DS211Q21)-120-O(MARK10)-1-CA(36)"/>
    <n v="3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4"/>
    <s v="Sacha"/>
    <s v="A"/>
    <m/>
    <s v=""/>
    <n v="20"/>
    <s v="Priority"/>
    <s v=""/>
    <s v=""/>
    <b v="0"/>
    <m/>
    <m/>
    <b v="0"/>
    <b v="0"/>
    <n v="8300"/>
    <s v="SCDIPAT"/>
    <s v="Pendant"/>
    <s v="Pattern"/>
    <d v="2018-10-23T00:00:00"/>
    <n v="80"/>
    <x v="2"/>
    <d v="2018-10-31T00:00:00"/>
    <n v="96.4"/>
    <x v="0"/>
    <n v="207.36"/>
    <m/>
  </r>
  <r>
    <s v="72724-4"/>
    <d v="2018-11-02T00:00:00"/>
    <n v="72724"/>
    <s v="SP000-BBRLED-1250-80-35-FL-3'-W-120-DP-1-TG15"/>
    <n v="4"/>
    <n v="1"/>
    <s v="Scheduled/Released"/>
    <n v="35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3'"/>
    <s v=""/>
    <s v="Regular"/>
    <n v="10"/>
    <s v="JessicaP"/>
    <s v="T6-3'"/>
    <m/>
    <s v=""/>
    <n v="35"/>
    <s v="High Priority"/>
    <s v=""/>
    <s v=""/>
    <b v="0"/>
    <m/>
    <m/>
    <b v="0"/>
    <b v="0"/>
    <n v="8190"/>
    <s v="BBRLED"/>
    <s v="recessed"/>
    <n v="0"/>
    <d v="2018-10-29T00:00:00"/>
    <n v="42"/>
    <x v="0"/>
    <d v="2018-10-30T00:00:00"/>
    <n v="17.5"/>
    <x v="0"/>
    <n v="0"/>
    <m/>
  </r>
  <r>
    <s v="72724-5"/>
    <d v="2018-11-02T00:00:00"/>
    <n v="72724"/>
    <s v="TB2DILED-600-600-80-35-SO-SO-12-W-120-DP-1-SA(115)"/>
    <n v="5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TB2LED-12"/>
    <s v=""/>
    <s v="Regular"/>
    <n v="10"/>
    <s v="JessicaP"/>
    <s v="T7-12'"/>
    <m/>
    <s v=""/>
    <n v="5"/>
    <s v="High Priority"/>
    <s v=""/>
    <s v=""/>
    <b v="0"/>
    <m/>
    <m/>
    <b v="0"/>
    <b v="0"/>
    <n v="6300"/>
    <s v="TB2DILED"/>
    <s v="Pendant"/>
    <n v="0"/>
    <d v="2018-10-29T00:00:00"/>
    <n v="6"/>
    <x v="0"/>
    <d v="2018-10-30T00:00:00"/>
    <n v="2.5"/>
    <x v="0"/>
    <n v="0"/>
    <m/>
  </r>
  <r>
    <s v="73540-1"/>
    <d v="2018-11-02T00:00:00"/>
    <n v="73540"/>
    <s v="STLC-MD2-D35-BLK-3-AP-UNV-MD-1-CA36-SC-C(C&amp;P-D-14’ CORD PLUG AND INLINE DIMMER) &amp; SCD-500-80-30-FL-2-W-UNV-DP-1-CA(36)-DM2-BLK-C(C&amp;P-D-14’ CORD PLUG AND INLINE DIMMER)"/>
    <n v="1"/>
    <n v="3"/>
    <s v="Scheduled/Released"/>
    <n v="40"/>
    <b v="0"/>
    <b v="0"/>
    <s v=""/>
    <b v="0"/>
    <b v="0"/>
    <b v="0"/>
    <s v=""/>
    <s v=""/>
    <s v=""/>
    <s v=""/>
    <s v=""/>
    <s v=""/>
    <s v=""/>
    <s v=""/>
    <d v="2018-10-30T00:00:00"/>
    <s v=""/>
    <m/>
    <s v="MRKT-KIT-STENCIL-SCULPT-DOWNLIGHTS-003"/>
    <s v=""/>
    <s v="Marketing"/>
    <n v="7"/>
    <s v="Gagandeep"/>
    <s v="A-2'"/>
    <m/>
    <s v=""/>
    <n v="40"/>
    <s v="Regular"/>
    <s v=""/>
    <s v=""/>
    <b v="0"/>
    <m/>
    <m/>
    <b v="0"/>
    <b v="0"/>
    <n v="24240"/>
    <s v="STLC"/>
    <s v="Pendant"/>
    <s v="Pattern"/>
    <d v="2018-10-23T00:00:00"/>
    <n v="160"/>
    <x v="2"/>
    <d v="2018-10-31T00:00:00"/>
    <n v="192.8"/>
    <x v="0"/>
    <n v="0"/>
    <m/>
  </r>
  <r>
    <s v="74110-1"/>
    <d v="2018-11-02T00:00:00"/>
    <n v="74110"/>
    <s v="BMPRLED-750-80-35-RG3-10'10-W-277-DP-1-DS-TS(2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PLED-10'10"/>
    <s v=""/>
    <s v="Regular"/>
    <n v="12"/>
    <s v="George"/>
    <s v="ST05-RM352"/>
    <m/>
    <s v=""/>
    <n v="1"/>
    <s v="High Priority"/>
    <s v=""/>
    <s v=""/>
    <b v="0"/>
    <m/>
    <m/>
    <b v="0"/>
    <b v="0"/>
    <n v="725"/>
    <s v="BMPRLED"/>
    <s v="recessed"/>
    <n v="0"/>
    <d v="2018-10-29T00:00:00"/>
    <n v="1.2"/>
    <x v="0"/>
    <d v="2018-10-30T00:00:00"/>
    <n v="0.5"/>
    <x v="0"/>
    <n v="0"/>
    <m/>
  </r>
  <r>
    <s v="74110-2"/>
    <d v="2018-11-02T00:00:00"/>
    <n v="74110"/>
    <s v="SCPLED-500-80-35-RG2-29'9 3/4&quot;-C(RAL MATTE BLACK)-277-DP-1-DS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KLPTP-29'9 3/4&quot;"/>
    <s v=""/>
    <s v="Regular"/>
    <n v="12"/>
    <s v="George"/>
    <s v="ST05B-29LF"/>
    <m/>
    <s v=""/>
    <n v="4"/>
    <s v="High Priority"/>
    <s v=""/>
    <s v=""/>
    <b v="0"/>
    <m/>
    <m/>
    <b v="0"/>
    <b v="0"/>
    <n v="2375"/>
    <s v="SCPLED"/>
    <s v="recessed"/>
    <s v="Check for Kit"/>
    <d v="2018-10-29T00:00:00"/>
    <n v="4.8"/>
    <x v="0"/>
    <d v="2018-10-30T00:00:00"/>
    <n v="2"/>
    <x v="0"/>
    <n v="38.880000000000003"/>
    <m/>
  </r>
  <r>
    <s v="74110-3"/>
    <d v="2018-11-02T00:00:00"/>
    <n v="74110"/>
    <s v="BMPRLED-750-80-35-RG3-7'10-W-277-DP-1-DS-TS(2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PLED-7'10"/>
    <s v=""/>
    <s v="Regular"/>
    <n v="12"/>
    <s v="George"/>
    <s v="ST05-RM353"/>
    <m/>
    <s v=""/>
    <n v="1"/>
    <s v="High Priority"/>
    <s v=""/>
    <s v=""/>
    <b v="0"/>
    <m/>
    <m/>
    <b v="0"/>
    <b v="0"/>
    <n v="725"/>
    <s v="BMPRLED"/>
    <s v="recessed"/>
    <n v="0"/>
    <d v="2018-10-29T00:00:00"/>
    <n v="1.2"/>
    <x v="0"/>
    <d v="2018-10-30T00:00:00"/>
    <n v="0.5"/>
    <x v="0"/>
    <n v="0"/>
    <m/>
  </r>
  <r>
    <s v="74111-1"/>
    <d v="2018-11-02T00:00:00"/>
    <n v="74111"/>
    <s v="SCD-300-80-30-FL-4-W-UNV-DP-E(1)-CA(96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12"/>
    <s v="JessicaP"/>
    <s v="F4A 4'EM"/>
    <m/>
    <s v=""/>
    <n v="2"/>
    <s v="Regular"/>
    <s v=""/>
    <s v=""/>
    <b v="0"/>
    <m/>
    <m/>
    <b v="0"/>
    <b v="0"/>
    <n v="757.88"/>
    <s v="SCD"/>
    <s v="Pendant"/>
    <s v="Check for Kit"/>
    <d v="2018-10-29T00:00:00"/>
    <n v="2.4"/>
    <x v="0"/>
    <d v="2018-10-30T00:00:00"/>
    <n v="1"/>
    <x v="0"/>
    <n v="0"/>
    <m/>
  </r>
  <r>
    <s v="74111-2"/>
    <d v="2018-11-02T00:00:00"/>
    <n v="74111"/>
    <s v="SCD-300-80-30-FL-8-W-UNV-DP-1-CA(96)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2"/>
    <s v="JessicaP"/>
    <s v="F4A 8'"/>
    <m/>
    <s v=""/>
    <n v="4"/>
    <s v="Regular"/>
    <s v=""/>
    <s v=""/>
    <b v="0"/>
    <m/>
    <m/>
    <b v="0"/>
    <b v="0"/>
    <n v="2693.68"/>
    <s v="SCD"/>
    <s v="Pendant"/>
    <s v="Check for Kit"/>
    <d v="2018-10-29T00:00:00"/>
    <n v="4.8"/>
    <x v="0"/>
    <d v="2018-10-30T00:00:00"/>
    <n v="2"/>
    <x v="0"/>
    <n v="0"/>
    <m/>
  </r>
  <r>
    <s v="74111-3"/>
    <d v="2018-11-02T00:00:00"/>
    <n v="74111"/>
    <s v="SCD-300-80-30-FL-8-W-UNV-DP-1+E(1)-CA(9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2"/>
    <s v="JessicaP"/>
    <s v="F4A 8' EM"/>
    <m/>
    <s v=""/>
    <n v="1"/>
    <s v="Regular"/>
    <s v=""/>
    <s v=""/>
    <b v="0"/>
    <m/>
    <m/>
    <b v="0"/>
    <b v="0"/>
    <n v="715.65"/>
    <s v="SCD"/>
    <s v="Pendant"/>
    <s v="Check for Kit"/>
    <d v="2018-10-29T00:00:00"/>
    <n v="1.2"/>
    <x v="0"/>
    <d v="2018-10-30T00:00:00"/>
    <n v="0.5"/>
    <x v="0"/>
    <n v="0"/>
    <m/>
  </r>
  <r>
    <s v="74111-4"/>
    <d v="2018-11-02T00:00:00"/>
    <n v="74111"/>
    <s v="SCD-300-80-30-FL-12-W-UNV-DP-1-CA(96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12"/>
    <s v="JessicaP"/>
    <s v="F4A 12'"/>
    <m/>
    <s v=""/>
    <n v="1"/>
    <s v="Regular"/>
    <s v=""/>
    <s v=""/>
    <b v="0"/>
    <m/>
    <m/>
    <b v="0"/>
    <b v="0"/>
    <n v="1010.13"/>
    <s v="SCD"/>
    <s v="Pendant"/>
    <s v="Check for Kit"/>
    <d v="2018-10-29T00:00:00"/>
    <n v="1.2"/>
    <x v="0"/>
    <d v="2018-10-30T00:00:00"/>
    <n v="0.5"/>
    <x v="0"/>
    <n v="0"/>
    <m/>
  </r>
  <r>
    <s v="74111-5"/>
    <d v="2018-11-02T00:00:00"/>
    <n v="74111"/>
    <s v="SCD-300-80-30-FL-12-W-UNV-DP-1+E(1)-CA(96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12"/>
    <s v="JessicaP"/>
    <s v="F4A 12' EM"/>
    <m/>
    <s v=""/>
    <n v="1"/>
    <s v="Regular"/>
    <s v=""/>
    <s v=""/>
    <b v="0"/>
    <m/>
    <m/>
    <b v="0"/>
    <b v="0"/>
    <n v="1052.3599999999999"/>
    <s v="SCD"/>
    <s v="Pendant"/>
    <s v="Check for Kit"/>
    <d v="2018-10-29T00:00:00"/>
    <n v="1.2"/>
    <x v="0"/>
    <d v="2018-10-30T00:00:00"/>
    <n v="0.5"/>
    <x v="0"/>
    <n v="0"/>
    <m/>
  </r>
  <r>
    <s v="74111-6"/>
    <d v="2018-11-02T00:00:00"/>
    <n v="74111"/>
    <s v="SCR-400-80-30-FL-4-W-UNV-DP-1-DF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12"/>
    <s v="JessicaP"/>
    <s v="F4B 4'"/>
    <m/>
    <s v=""/>
    <n v="2"/>
    <s v="Regular"/>
    <s v=""/>
    <s v=""/>
    <b v="0"/>
    <m/>
    <m/>
    <b v="0"/>
    <b v="0"/>
    <n v="591.20000000000005"/>
    <s v="SCR"/>
    <s v="recessed"/>
    <s v="Check for Kit"/>
    <d v="2018-10-29T00:00:00"/>
    <n v="2.4"/>
    <x v="0"/>
    <d v="2018-10-30T00:00:00"/>
    <n v="1"/>
    <x v="0"/>
    <n v="0"/>
    <m/>
  </r>
  <r>
    <s v="74111-7"/>
    <d v="2018-11-02T00:00:00"/>
    <n v="74111"/>
    <s v="SCR-400-80-30-FL-8-W-UNV-DP-1-TG15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2"/>
    <s v="JessicaP"/>
    <s v="F4B 8'"/>
    <m/>
    <s v=""/>
    <n v="1"/>
    <s v="Regular"/>
    <s v=""/>
    <s v=""/>
    <b v="0"/>
    <m/>
    <m/>
    <b v="0"/>
    <b v="0"/>
    <n v="591.19000000000005"/>
    <s v="SCR"/>
    <s v="recessed"/>
    <s v="Check for Kit"/>
    <d v="2018-10-29T00:00:00"/>
    <n v="1.2"/>
    <x v="0"/>
    <d v="2018-10-30T00:00:00"/>
    <n v="0.5"/>
    <x v="0"/>
    <n v="0"/>
    <m/>
  </r>
  <r>
    <s v="74111-8"/>
    <d v="2018-11-02T00:00:00"/>
    <n v="74111"/>
    <s v="SCR-400-80-30-FL-8-W-UNV-DP-1+E(1)-TG15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2"/>
    <s v="JessicaP"/>
    <s v="F4B 8' EM"/>
    <m/>
    <s v=""/>
    <n v="1"/>
    <s v="Regular"/>
    <s v=""/>
    <s v=""/>
    <b v="0"/>
    <m/>
    <m/>
    <b v="0"/>
    <b v="0"/>
    <n v="633.41"/>
    <s v="SCR"/>
    <s v="recessed"/>
    <s v="Check for Kit"/>
    <d v="2018-10-29T00:00:00"/>
    <n v="1.2"/>
    <x v="0"/>
    <d v="2018-10-30T00:00:00"/>
    <n v="0.5"/>
    <x v="0"/>
    <n v="0"/>
    <m/>
  </r>
  <r>
    <s v="74156-1"/>
    <d v="2018-11-02T00:00:00"/>
    <n v="74156"/>
    <s v="LTWLED-SL 80/20-800-80-40-SO-4-W-UNV-DP-1-B1(BSL310LP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LTLED-4"/>
    <s v=""/>
    <s v="Regular"/>
    <n v="12"/>
    <s v="Zahra"/>
    <s v="T1-4'"/>
    <m/>
    <s v=""/>
    <n v="6"/>
    <s v="Regular"/>
    <s v=""/>
    <s v=""/>
    <b v="0"/>
    <m/>
    <m/>
    <b v="0"/>
    <b v="0"/>
    <n v="3514.02"/>
    <s v="LTWLED"/>
    <s v="wall"/>
    <n v="0"/>
    <d v="2018-10-29T00:00:00"/>
    <n v="7.1999999999999993"/>
    <x v="0"/>
    <d v="2018-10-30T00:00:00"/>
    <n v="3"/>
    <x v="0"/>
    <n v="0"/>
    <m/>
  </r>
  <r>
    <s v="74392-2"/>
    <d v="2018-11-02T00:00:00"/>
    <n v="74392"/>
    <s v="BMRLED-750-80-30-RG-4'-W-277-DP-1-TG9-FW(6)"/>
    <n v="2"/>
    <n v="1"/>
    <s v="Scheduled/Released"/>
    <n v="60"/>
    <b v="0"/>
    <b v="0"/>
    <s v=""/>
    <b v="0"/>
    <b v="0"/>
    <b v="0"/>
    <s v=""/>
    <s v=""/>
    <s v=""/>
    <s v=""/>
    <s v=""/>
    <s v=""/>
    <s v=""/>
    <s v=""/>
    <d v="2018-10-30T00:00:00"/>
    <s v=""/>
    <m/>
    <s v="B3LED-4'"/>
    <s v=""/>
    <s v="Regular"/>
    <n v="7"/>
    <s v="Gagandeep"/>
    <s v="LT-04-4'-27TH FL"/>
    <m/>
    <s v=""/>
    <n v="60"/>
    <s v="Regular"/>
    <s v=""/>
    <s v=""/>
    <b v="0"/>
    <m/>
    <m/>
    <b v="0"/>
    <b v="0"/>
    <n v="15000"/>
    <s v="BMRLED"/>
    <s v="recessed"/>
    <n v="0"/>
    <d v="2018-10-29T00:00:00"/>
    <n v="72"/>
    <x v="0"/>
    <d v="2018-10-30T00:00:00"/>
    <n v="30"/>
    <x v="0"/>
    <n v="0"/>
    <m/>
  </r>
  <r>
    <s v="74392-3"/>
    <d v="2018-11-02T00:00:00"/>
    <n v="74392"/>
    <s v="BMRLED-750-80-30-RG-8'-W-277-DP-1-TG9-FW(6)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"/>
    <m/>
    <s v="B3LED-8'"/>
    <s v=""/>
    <s v="Regular"/>
    <n v="7"/>
    <s v="Gagandeep"/>
    <s v="LT-04-8'-27TH FL"/>
    <m/>
    <s v=""/>
    <n v="2"/>
    <s v="Regular"/>
    <s v=""/>
    <s v=""/>
    <b v="0"/>
    <m/>
    <m/>
    <b v="0"/>
    <b v="0"/>
    <n v="980"/>
    <s v="BMRLED"/>
    <s v="recessed"/>
    <n v="0"/>
    <d v="2018-10-29T00:00:00"/>
    <n v="2.4"/>
    <x v="0"/>
    <d v="2018-10-30T00:00:00"/>
    <n v="1"/>
    <x v="0"/>
    <n v="0"/>
    <m/>
  </r>
  <r>
    <s v="74392-4"/>
    <d v="2018-11-02T00:00:00"/>
    <n v="74392"/>
    <s v="BMRLED-550-80-30-RG-10'-W-277-DP-1-TG9-FW(6)"/>
    <n v="4"/>
    <n v="1"/>
    <s v="Scheduled/Released"/>
    <n v="14"/>
    <b v="0"/>
    <b v="0"/>
    <s v=""/>
    <b v="0"/>
    <b v="0"/>
    <b v="0"/>
    <s v=""/>
    <s v=""/>
    <s v=""/>
    <s v=""/>
    <s v=""/>
    <s v=""/>
    <s v=""/>
    <s v=""/>
    <d v="2018-10-30T00:00:00"/>
    <s v=""/>
    <m/>
    <s v="B3LED-10'"/>
    <s v=""/>
    <s v="Regular"/>
    <n v="7"/>
    <s v="Gagandeep"/>
    <s v="LT-04A-10'-27TH FL"/>
    <m/>
    <s v=""/>
    <n v="14"/>
    <s v="Regular"/>
    <s v=""/>
    <s v=""/>
    <b v="0"/>
    <m/>
    <m/>
    <b v="0"/>
    <b v="0"/>
    <n v="8540"/>
    <s v="BMRLED"/>
    <s v="recessed"/>
    <n v="0"/>
    <d v="2018-10-29T00:00:00"/>
    <n v="16.8"/>
    <x v="0"/>
    <d v="2018-10-30T00:00:00"/>
    <n v="7"/>
    <x v="0"/>
    <n v="0"/>
    <m/>
  </r>
  <r>
    <s v="74392-5"/>
    <d v="2018-11-02T00:00:00"/>
    <n v="74392"/>
    <s v="BMRLED-550-80-30-RG-12'-W-277-DP-1-TG9-FW(6)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"/>
    <m/>
    <s v="B3LED-12'"/>
    <s v=""/>
    <s v="Regular"/>
    <n v="7"/>
    <s v="Gagandeep"/>
    <s v="LT-04A-12'-27TH FL"/>
    <m/>
    <s v=""/>
    <n v="2"/>
    <s v="Regular"/>
    <s v=""/>
    <s v=""/>
    <b v="0"/>
    <m/>
    <m/>
    <b v="0"/>
    <b v="0"/>
    <n v="1460"/>
    <s v="BMRLED"/>
    <s v="recessed"/>
    <n v="0"/>
    <d v="2018-10-29T00:00:00"/>
    <n v="2.4"/>
    <x v="0"/>
    <d v="2018-10-30T00:00:00"/>
    <n v="1"/>
    <x v="0"/>
    <n v="0"/>
    <m/>
  </r>
  <r>
    <s v="74392-6"/>
    <d v="2018-11-02T00:00:00"/>
    <n v="74392"/>
    <s v="ARSLED-800-80-30-S-6'-W-UNV-DP-1-SC"/>
    <n v="6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"/>
    <m/>
    <s v="AIRLED-6'"/>
    <s v=""/>
    <s v="Regular"/>
    <n v="7"/>
    <s v="Gagandeep"/>
    <s v="LT-09-6'-27TH FL"/>
    <m/>
    <s v=""/>
    <n v="6"/>
    <s v="Regular"/>
    <s v=""/>
    <s v=""/>
    <b v="0"/>
    <m/>
    <m/>
    <b v="0"/>
    <b v="0"/>
    <n v="2700"/>
    <s v="ARSLED"/>
    <s v="surface"/>
    <n v="0"/>
    <d v="2018-10-29T00:00:00"/>
    <n v="7.1999999999999993"/>
    <x v="0"/>
    <d v="2018-10-30T00:00:00"/>
    <n v="3"/>
    <x v="0"/>
    <n v="0"/>
    <m/>
  </r>
  <r>
    <s v="74392-7"/>
    <d v="2018-11-02T00:00:00"/>
    <n v="74392"/>
    <s v="ARSLED-800-80-30-S-4'-W-UNV-DP-1-SC"/>
    <n v="7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"/>
    <m/>
    <s v="AIRLED-4'"/>
    <s v=""/>
    <s v="Regular"/>
    <n v="7"/>
    <s v="Gagandeep"/>
    <s v="LT-09-4'-27TH FL"/>
    <m/>
    <s v=""/>
    <n v="6"/>
    <s v="Regular"/>
    <s v=""/>
    <s v=""/>
    <b v="0"/>
    <m/>
    <m/>
    <b v="0"/>
    <b v="0"/>
    <n v="1800"/>
    <s v="ARSLED"/>
    <s v="surface"/>
    <n v="0"/>
    <d v="2018-10-29T00:00:00"/>
    <n v="7.1999999999999993"/>
    <x v="0"/>
    <d v="2018-10-30T00:00:00"/>
    <n v="3"/>
    <x v="0"/>
    <n v="0"/>
    <m/>
  </r>
  <r>
    <s v="74392-23"/>
    <d v="2018-11-02T00:00:00"/>
    <n v="74392"/>
    <s v="BMRLED-750-80-30-RG-4'-W-277-DP-1-TG9-FW(6)"/>
    <n v="23"/>
    <n v="1"/>
    <s v="Scheduled/Released"/>
    <n v="56"/>
    <b v="0"/>
    <b v="0"/>
    <s v=""/>
    <b v="0"/>
    <b v="0"/>
    <b v="0"/>
    <s v=""/>
    <s v=""/>
    <s v=""/>
    <s v=""/>
    <s v=""/>
    <s v=""/>
    <s v=""/>
    <s v=""/>
    <d v="2018-10-30T00:00:00"/>
    <s v=""/>
    <m/>
    <s v="B3LED-4'"/>
    <s v=""/>
    <s v="Regular"/>
    <n v="7"/>
    <s v="Gagandeep"/>
    <s v="LT-04-4'-28TH FL"/>
    <m/>
    <s v=""/>
    <n v="56"/>
    <s v="Regular"/>
    <s v=""/>
    <s v=""/>
    <b v="0"/>
    <m/>
    <m/>
    <b v="0"/>
    <b v="0"/>
    <n v="14000"/>
    <s v="BMRLED"/>
    <s v="recessed"/>
    <n v="0"/>
    <d v="2018-10-29T00:00:00"/>
    <n v="67.2"/>
    <x v="0"/>
    <d v="2018-10-30T00:00:00"/>
    <n v="28"/>
    <x v="0"/>
    <n v="0"/>
    <m/>
  </r>
  <r>
    <s v="74392-24"/>
    <d v="2018-11-02T00:00:00"/>
    <n v="74392"/>
    <s v="BMRLED-550-80-30-RG-10'-W-277-DP-1-TG9-FW(6)"/>
    <n v="24"/>
    <n v="1"/>
    <s v="Scheduled/Released"/>
    <n v="14"/>
    <b v="0"/>
    <b v="0"/>
    <s v=""/>
    <b v="0"/>
    <b v="0"/>
    <b v="0"/>
    <s v=""/>
    <s v=""/>
    <s v=""/>
    <s v=""/>
    <s v=""/>
    <s v=""/>
    <s v=""/>
    <s v=""/>
    <d v="2018-10-30T00:00:00"/>
    <s v=""/>
    <m/>
    <s v="B3LED-10'"/>
    <s v=""/>
    <s v="Regular"/>
    <n v="7"/>
    <s v="Gagandeep"/>
    <s v="LT-04A-10'-28TH FL"/>
    <m/>
    <s v=""/>
    <n v="14"/>
    <s v="Regular"/>
    <s v=""/>
    <s v=""/>
    <b v="0"/>
    <m/>
    <m/>
    <b v="0"/>
    <b v="0"/>
    <n v="8540"/>
    <s v="BMRLED"/>
    <s v="recessed"/>
    <n v="0"/>
    <d v="2018-10-29T00:00:00"/>
    <n v="16.8"/>
    <x v="0"/>
    <d v="2018-10-30T00:00:00"/>
    <n v="7"/>
    <x v="0"/>
    <n v="0"/>
    <m/>
  </r>
  <r>
    <s v="74392-25"/>
    <d v="2018-11-02T00:00:00"/>
    <n v="74392"/>
    <s v="ARSLED-800-80-30-S-4'-W-UNV-DP-1-SC"/>
    <n v="2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"/>
    <m/>
    <s v="AIRLED-4'"/>
    <s v=""/>
    <s v="Regular"/>
    <n v="7"/>
    <s v="Gagandeep"/>
    <s v="LT-09-4'-28TH FL"/>
    <m/>
    <s v=""/>
    <n v="3"/>
    <s v="Regular"/>
    <s v=""/>
    <s v=""/>
    <b v="0"/>
    <m/>
    <m/>
    <b v="0"/>
    <b v="0"/>
    <n v="900"/>
    <s v="ARSLED"/>
    <s v="surface"/>
    <n v="0"/>
    <d v="2018-10-29T00:00:00"/>
    <n v="3.5999999999999996"/>
    <x v="0"/>
    <d v="2018-10-30T00:00:00"/>
    <n v="1.5"/>
    <x v="0"/>
    <n v="0"/>
    <m/>
  </r>
  <r>
    <s v="74392-26"/>
    <d v="2018-11-02T00:00:00"/>
    <n v="74392"/>
    <s v="ARSLED-800-80-30-S-6'-W-UNV-DP-1-SC"/>
    <n v="2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"/>
    <m/>
    <s v="AIRLED-6'"/>
    <s v=""/>
    <s v="Regular"/>
    <n v="7"/>
    <s v="Gagandeep"/>
    <s v="LT-09-6'-28TH FL"/>
    <m/>
    <s v=""/>
    <n v="3"/>
    <s v="Regular"/>
    <s v=""/>
    <s v=""/>
    <b v="0"/>
    <m/>
    <m/>
    <b v="0"/>
    <b v="0"/>
    <n v="1350"/>
    <s v="ARSLED"/>
    <s v="surface"/>
    <n v="0"/>
    <d v="2018-10-29T00:00:00"/>
    <n v="3.5999999999999996"/>
    <x v="0"/>
    <d v="2018-10-30T00:00:00"/>
    <n v="1.5"/>
    <x v="0"/>
    <n v="0"/>
    <m/>
  </r>
  <r>
    <s v="74392-29"/>
    <d v="2018-11-02T00:00:00"/>
    <n v="74392"/>
    <s v="BMRLED-750-80-30-RG-4'-W-277-DP-1-TG9-FW(6)"/>
    <n v="29"/>
    <n v="1"/>
    <s v="Scheduled/Released"/>
    <n v="60"/>
    <b v="0"/>
    <b v="0"/>
    <s v=""/>
    <b v="0"/>
    <b v="0"/>
    <b v="0"/>
    <s v=""/>
    <s v=""/>
    <s v=""/>
    <s v=""/>
    <s v=""/>
    <s v=""/>
    <s v=""/>
    <s v=""/>
    <d v="2018-10-30T00:00:00"/>
    <s v=""/>
    <m/>
    <s v="B3LED-4'"/>
    <s v=""/>
    <s v="Regular"/>
    <n v="7"/>
    <s v="Gagandeep"/>
    <s v="LT-04-4'-34TH FL"/>
    <m/>
    <s v=""/>
    <n v="60"/>
    <s v="Regular"/>
    <s v=""/>
    <s v=""/>
    <b v="0"/>
    <m/>
    <m/>
    <b v="0"/>
    <b v="0"/>
    <n v="15000"/>
    <s v="BMRLED"/>
    <s v="recessed"/>
    <n v="0"/>
    <d v="2018-10-29T00:00:00"/>
    <n v="72"/>
    <x v="0"/>
    <d v="2018-10-30T00:00:00"/>
    <n v="30"/>
    <x v="0"/>
    <n v="0"/>
    <m/>
  </r>
  <r>
    <s v="74392-30"/>
    <d v="2018-11-02T00:00:00"/>
    <n v="74392"/>
    <s v="BMRLED-550-80-30-RG-10'-W-277-DP-1-TG9-FW(6)"/>
    <n v="30"/>
    <n v="1"/>
    <s v="Scheduled/Released"/>
    <n v="19"/>
    <b v="0"/>
    <b v="0"/>
    <s v=""/>
    <b v="0"/>
    <b v="0"/>
    <b v="0"/>
    <s v=""/>
    <s v=""/>
    <s v=""/>
    <s v=""/>
    <s v=""/>
    <s v=""/>
    <s v=""/>
    <s v=""/>
    <d v="2018-10-30T00:00:00"/>
    <s v=""/>
    <m/>
    <s v="B3LED-10'"/>
    <s v=""/>
    <s v="Regular"/>
    <n v="7"/>
    <s v="Gagandeep"/>
    <s v="LT-04A-10'-34TH FL"/>
    <m/>
    <s v=""/>
    <n v="19"/>
    <s v="Regular"/>
    <s v=""/>
    <s v=""/>
    <b v="0"/>
    <m/>
    <m/>
    <b v="0"/>
    <b v="0"/>
    <n v="11590"/>
    <s v="BMRLED"/>
    <s v="recessed"/>
    <n v="0"/>
    <d v="2018-10-29T00:00:00"/>
    <n v="22.8"/>
    <x v="0"/>
    <d v="2018-10-30T00:00:00"/>
    <n v="9.5"/>
    <x v="0"/>
    <n v="0"/>
    <m/>
  </r>
  <r>
    <s v="74392-31"/>
    <d v="2018-11-02T00:00:00"/>
    <n v="74392"/>
    <s v="ARSLED-800-80-30-S-4'-W-UNV-DP-1-SC"/>
    <n v="31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0T00:00:00"/>
    <s v=""/>
    <m/>
    <s v="AIRLED-4'"/>
    <s v=""/>
    <s v="Regular"/>
    <n v="7"/>
    <s v="Gagandeep"/>
    <s v="LT-09-4'-34TH FL"/>
    <m/>
    <s v=""/>
    <n v="5"/>
    <s v="Regular"/>
    <s v=""/>
    <s v=""/>
    <b v="0"/>
    <m/>
    <m/>
    <b v="0"/>
    <b v="0"/>
    <n v="1500"/>
    <s v="ARSLED"/>
    <s v="surface"/>
    <n v="0"/>
    <d v="2018-10-29T00:00:00"/>
    <n v="6"/>
    <x v="0"/>
    <d v="2018-10-30T00:00:00"/>
    <n v="2.5"/>
    <x v="0"/>
    <n v="0"/>
    <m/>
  </r>
  <r>
    <s v="74392-32"/>
    <d v="2018-11-02T00:00:00"/>
    <n v="74392"/>
    <s v="ARSLED-800-80-30-S-6'-W-UNV-DP-1-SC"/>
    <n v="3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"/>
    <m/>
    <s v="AIRLED-6'"/>
    <s v=""/>
    <s v="Regular"/>
    <n v="7"/>
    <s v="Gagandeep"/>
    <s v="LT-09-6'-34TH FL"/>
    <m/>
    <s v=""/>
    <n v="3"/>
    <s v="Regular"/>
    <s v=""/>
    <s v=""/>
    <b v="0"/>
    <m/>
    <m/>
    <b v="0"/>
    <b v="0"/>
    <n v="1350"/>
    <s v="ARSLED"/>
    <s v="surface"/>
    <n v="0"/>
    <d v="2018-10-29T00:00:00"/>
    <n v="3.5999999999999996"/>
    <x v="0"/>
    <d v="2018-10-30T00:00:00"/>
    <n v="1.5"/>
    <x v="0"/>
    <n v="0"/>
    <m/>
  </r>
  <r>
    <s v="74437-1"/>
    <d v="2018-11-02T00:00:00"/>
    <n v="74437"/>
    <s v="SCR-400-80-40-0.5M-4-W-UNV-DP-1-DF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4"/>
    <s v="Zahra"/>
    <s v="LRS4"/>
    <m/>
    <s v=""/>
    <n v="3"/>
    <s v="Regular"/>
    <s v=""/>
    <s v=""/>
    <b v="0"/>
    <m/>
    <m/>
    <b v="0"/>
    <b v="0"/>
    <n v="756"/>
    <s v="SCR"/>
    <s v="recessed"/>
    <s v="Check for Kit"/>
    <d v="2018-10-29T00:00:00"/>
    <n v="3.5999999999999996"/>
    <x v="0"/>
    <d v="2018-10-30T00:00:00"/>
    <n v="1.5"/>
    <x v="0"/>
    <n v="0"/>
    <m/>
  </r>
  <r>
    <s v="74437-2"/>
    <d v="2018-11-02T00:00:00"/>
    <n v="74437"/>
    <s v="BBRLED-750-90-40-FL-10'-W-UNV-DP-1-TB15"/>
    <n v="2"/>
    <n v="1"/>
    <s v="Scheduled/Released"/>
    <n v="15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10'"/>
    <s v=""/>
    <s v="Regular"/>
    <n v="4"/>
    <s v="Zahra"/>
    <s v="JL1"/>
    <m/>
    <s v=""/>
    <n v="15"/>
    <s v="Regular"/>
    <s v=""/>
    <s v=""/>
    <b v="0"/>
    <m/>
    <m/>
    <b v="0"/>
    <b v="0"/>
    <n v="16500"/>
    <s v="BBRLED"/>
    <s v="recessed"/>
    <n v="0"/>
    <d v="2018-10-29T00:00:00"/>
    <n v="18"/>
    <x v="0"/>
    <d v="2018-10-30T00:00:00"/>
    <n v="7.5"/>
    <x v="0"/>
    <n v="0"/>
    <m/>
  </r>
  <r>
    <s v="74437-3"/>
    <d v="2018-11-02T00:00:00"/>
    <n v="74437"/>
    <s v="CCWL-SL-500-90-40-CL(30)-W-UNV-DP-1-AC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PERFKT-CCWL"/>
    <s v=""/>
    <s v="Regular"/>
    <n v="4"/>
    <s v="Zahra"/>
    <s v="JC1-30'"/>
    <m/>
    <s v=""/>
    <n v="3"/>
    <s v="Regular"/>
    <s v=""/>
    <s v=""/>
    <b v="0"/>
    <m/>
    <m/>
    <b v="0"/>
    <b v="0"/>
    <n v="3480"/>
    <s v="CCWL"/>
    <s v="wall"/>
    <n v="0"/>
    <d v="2018-10-29T00:00:00"/>
    <n v="3.5999999999999996"/>
    <x v="0"/>
    <d v="2018-10-30T00:00:00"/>
    <n v="1.5"/>
    <x v="0"/>
    <n v="25.92"/>
    <m/>
  </r>
  <r>
    <s v="74437-4"/>
    <d v="2018-11-02T00:00:00"/>
    <n v="74437"/>
    <s v="CCWL-SL-500-90-40-CL(36)-W-UNV-DP-1-AC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PERFKT-CCWL"/>
    <s v=""/>
    <s v="Regular"/>
    <n v="4"/>
    <s v="Zahra"/>
    <s v="JC1-36'"/>
    <m/>
    <s v=""/>
    <n v="3"/>
    <s v="Regular"/>
    <s v=""/>
    <s v=""/>
    <b v="0"/>
    <m/>
    <m/>
    <b v="0"/>
    <b v="0"/>
    <n v="3960"/>
    <s v="CCWL"/>
    <s v="wall"/>
    <n v="0"/>
    <d v="2018-10-29T00:00:00"/>
    <n v="3.5999999999999996"/>
    <x v="0"/>
    <d v="2018-10-30T00:00:00"/>
    <n v="1.5"/>
    <x v="0"/>
    <n v="25.92"/>
    <m/>
  </r>
  <r>
    <s v="74437-5"/>
    <d v="2018-11-02T00:00:00"/>
    <n v="74437"/>
    <s v="SCR-400-80-40-0.5M-2-W-UNV-DP-1-DF"/>
    <n v="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"/>
    <s v=""/>
    <s v="Regular"/>
    <n v="4"/>
    <s v="Zahra"/>
    <s v="LRS2"/>
    <m/>
    <s v=""/>
    <n v="3"/>
    <s v="Regular"/>
    <s v=""/>
    <s v=""/>
    <b v="0"/>
    <m/>
    <m/>
    <b v="0"/>
    <b v="0"/>
    <n v="438"/>
    <s v="SCR"/>
    <s v="recessed"/>
    <s v="Check for Kit"/>
    <d v="2018-10-29T00:00:00"/>
    <n v="3.5999999999999996"/>
    <x v="0"/>
    <d v="2018-10-30T00:00:00"/>
    <n v="1.5"/>
    <x v="0"/>
    <n v="0"/>
    <m/>
  </r>
  <r>
    <s v="74437-6"/>
    <d v="2018-11-02T00:00:00"/>
    <n v="74437"/>
    <s v="SCR-400-80-40-0.5M-4-W-UNV-DP-1-DF"/>
    <n v="6"/>
    <n v="1"/>
    <s v="Scheduled/Released"/>
    <n v="5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4"/>
    <s v="Zahra"/>
    <s v="LRS4"/>
    <m/>
    <s v=""/>
    <n v="51"/>
    <s v="Regular"/>
    <s v=""/>
    <s v=""/>
    <b v="0"/>
    <m/>
    <m/>
    <b v="0"/>
    <b v="0"/>
    <n v="12852"/>
    <s v="SCR"/>
    <s v="recessed"/>
    <s v="Check for Kit"/>
    <d v="2018-10-29T00:00:00"/>
    <n v="61.199999999999996"/>
    <x v="0"/>
    <d v="2018-10-30T00:00:00"/>
    <n v="25.5"/>
    <x v="0"/>
    <n v="0"/>
    <m/>
  </r>
  <r>
    <s v="74437-7"/>
    <d v="2018-11-02T00:00:00"/>
    <n v="74437"/>
    <s v="CCWL-SL-500-90-40-CL(10)-W-UNV-DP-1-AC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PERFKT-CCWL"/>
    <s v=""/>
    <s v="Regular"/>
    <n v="4"/>
    <s v="Zahra"/>
    <s v="JC1-10'"/>
    <m/>
    <s v=""/>
    <n v="1"/>
    <s v="Regular"/>
    <s v=""/>
    <s v=""/>
    <b v="0"/>
    <m/>
    <m/>
    <b v="0"/>
    <b v="0"/>
    <n v="1280"/>
    <s v="CCWL"/>
    <s v="wall"/>
    <n v="0"/>
    <d v="2018-10-29T00:00:00"/>
    <n v="1.2"/>
    <x v="0"/>
    <d v="2018-10-30T00:00:00"/>
    <n v="0.5"/>
    <x v="0"/>
    <n v="0"/>
    <m/>
  </r>
  <r>
    <s v="74437-8"/>
    <d v="2018-11-02T00:00:00"/>
    <n v="74437"/>
    <s v="CCWL-SL-500-90-40-CL(6)-W-UNV-DP-1-AC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PERFKT-CCWL"/>
    <s v=""/>
    <s v="Regular"/>
    <n v="4"/>
    <s v="Zahra"/>
    <s v="JC1-6'"/>
    <m/>
    <s v=""/>
    <n v="1"/>
    <s v="Regular"/>
    <s v=""/>
    <s v=""/>
    <b v="0"/>
    <m/>
    <m/>
    <b v="0"/>
    <b v="0"/>
    <n v="840"/>
    <s v="CCWL"/>
    <s v="wall"/>
    <n v="0"/>
    <d v="2018-10-29T00:00:00"/>
    <n v="1.2"/>
    <x v="0"/>
    <d v="2018-10-30T00:00:00"/>
    <n v="0.5"/>
    <x v="0"/>
    <n v="0"/>
    <m/>
  </r>
  <r>
    <s v="74437-9"/>
    <d v="2018-11-02T00:00:00"/>
    <n v="74437"/>
    <s v="CCWL-SL-500-90-40-CL(12)-W-UNV-DP-1-AC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PERFKT-CCWL"/>
    <s v=""/>
    <s v="Regular"/>
    <n v="4"/>
    <s v="Zahra"/>
    <s v="JC1-12'"/>
    <m/>
    <s v=""/>
    <n v="1"/>
    <s v="Regular"/>
    <s v=""/>
    <s v=""/>
    <b v="0"/>
    <m/>
    <m/>
    <b v="0"/>
    <b v="0"/>
    <n v="1320"/>
    <s v="CCWL"/>
    <s v="wall"/>
    <n v="0"/>
    <d v="2018-10-29T00:00:00"/>
    <n v="1.2"/>
    <x v="0"/>
    <d v="2018-10-30T00:00:00"/>
    <n v="0.5"/>
    <x v="0"/>
    <n v="0"/>
    <m/>
  </r>
  <r>
    <s v="74511-1"/>
    <d v="2018-11-02T00:00:00"/>
    <n v="74511"/>
    <s v="SCDPAT-REC-90(4)-400-80-30-FL-33-NL-W-120-DP-1-CA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33"/>
    <s v=""/>
    <s v="Regular"/>
    <n v="12"/>
    <s v="Sacha"/>
    <s v="C"/>
    <m/>
    <s v=""/>
    <n v="4"/>
    <s v="Regular"/>
    <s v=""/>
    <s v=""/>
    <b v="0"/>
    <m/>
    <m/>
    <b v="0"/>
    <b v="0"/>
    <n v="2875"/>
    <s v="SCDPAT"/>
    <s v="Pendant"/>
    <s v="Pattern"/>
    <d v="2018-10-23T00:00:00"/>
    <n v="16"/>
    <x v="2"/>
    <d v="2018-10-31T00:00:00"/>
    <n v="19.28"/>
    <x v="0"/>
    <n v="38.880000000000003"/>
    <m/>
  </r>
  <r>
    <s v="74588-6"/>
    <d v="2018-11-02T00:00:00"/>
    <n v="74588"/>
    <s v="BBWDLED-1000-90-30-SO-4-W-UNV-DP-E(1)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4"/>
    <s v=""/>
    <s v="Regular"/>
    <n v="12"/>
    <s v="stanb"/>
    <s v="LW6"/>
    <m/>
    <s v=""/>
    <n v="3"/>
    <s v="Regular"/>
    <s v=""/>
    <s v=""/>
    <b v="0"/>
    <m/>
    <m/>
    <b v="0"/>
    <b v="0"/>
    <n v="1294.5"/>
    <s v="BBWDLED"/>
    <s v="wall"/>
    <n v="0"/>
    <d v="2018-10-29T00:00:00"/>
    <n v="3.5999999999999996"/>
    <x v="0"/>
    <d v="2018-10-30T00:00:00"/>
    <n v="1.5"/>
    <x v="0"/>
    <n v="0"/>
    <m/>
  </r>
  <r>
    <s v="74588-7"/>
    <d v="2018-11-02T00:00:00"/>
    <n v="74588"/>
    <s v="BMDLED-750-90-30-ASO-6-W-UNV-DP-1-CA(72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6"/>
    <s v=""/>
    <s v="Regular"/>
    <n v="12"/>
    <s v="stanb"/>
    <s v="LP10"/>
    <m/>
    <s v=""/>
    <n v="1"/>
    <s v="Regular"/>
    <s v=""/>
    <s v=""/>
    <b v="0"/>
    <m/>
    <m/>
    <b v="0"/>
    <b v="0"/>
    <n v="706.5"/>
    <s v="BMDLED"/>
    <s v="Pendant"/>
    <n v="0"/>
    <d v="2018-10-29T00:00:00"/>
    <n v="1.2"/>
    <x v="0"/>
    <d v="2018-10-30T00:00:00"/>
    <n v="0.5"/>
    <x v="0"/>
    <n v="0"/>
    <m/>
  </r>
  <r>
    <s v="74710-1"/>
    <d v="2018-11-02T00:00:00"/>
    <n v="74710"/>
    <s v="BRLED-500-80-35-FL-4-W-UNV-DP-1-TG9"/>
    <n v="1"/>
    <n v="1"/>
    <s v="Scheduled/Released"/>
    <n v="1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4"/>
    <s v=""/>
    <s v="Regular"/>
    <n v="12"/>
    <s v="Philip"/>
    <s v="C.1"/>
    <m/>
    <s v=""/>
    <n v="13"/>
    <s v="Regular"/>
    <s v=""/>
    <s v=""/>
    <b v="0"/>
    <m/>
    <m/>
    <b v="0"/>
    <b v="0"/>
    <n v="4075.5"/>
    <s v="BRLED"/>
    <s v="recessed"/>
    <n v="0"/>
    <d v="2018-10-29T00:00:00"/>
    <n v="15.6"/>
    <x v="0"/>
    <d v="2018-10-30T00:00:00"/>
    <n v="6.5"/>
    <x v="0"/>
    <n v="0"/>
    <m/>
  </r>
  <r>
    <s v="74710-2"/>
    <d v="2018-11-02T00:00:00"/>
    <n v="74710"/>
    <s v="BRLED-500-80-35-FL-4-W-UNV-DP-1-TG9-B1(ILB-SL-CP12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4"/>
    <s v=""/>
    <s v="Regular"/>
    <n v="12"/>
    <s v="Philip"/>
    <s v="C.1 EM"/>
    <m/>
    <s v=""/>
    <n v="1"/>
    <s v="Regular"/>
    <s v=""/>
    <s v=""/>
    <b v="0"/>
    <m/>
    <m/>
    <b v="0"/>
    <b v="0"/>
    <n v="560.5"/>
    <s v="BRLED"/>
    <s v="recessed"/>
    <n v="0"/>
    <d v="2018-10-29T00:00:00"/>
    <n v="1.2"/>
    <x v="0"/>
    <d v="2018-10-30T00:00:00"/>
    <n v="0.5"/>
    <x v="0"/>
    <n v="0"/>
    <m/>
  </r>
  <r>
    <s v="74710-3"/>
    <d v="2018-11-02T00:00:00"/>
    <n v="74710"/>
    <s v="BRLED-500-80-35-FL-8-W-UNV-DP-1-TG9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8"/>
    <s v=""/>
    <s v="Regular"/>
    <n v="12"/>
    <s v="Philip"/>
    <s v="C.2"/>
    <m/>
    <s v=""/>
    <n v="2"/>
    <s v="Regular"/>
    <s v=""/>
    <s v=""/>
    <b v="0"/>
    <m/>
    <m/>
    <b v="0"/>
    <b v="0"/>
    <n v="1254"/>
    <s v="BRLED"/>
    <s v="recessed"/>
    <n v="0"/>
    <d v="2018-10-29T00:00:00"/>
    <n v="2.4"/>
    <x v="0"/>
    <d v="2018-10-30T00:00:00"/>
    <n v="1"/>
    <x v="0"/>
    <n v="0"/>
    <m/>
  </r>
  <r>
    <s v="74710-4"/>
    <d v="2018-11-02T00:00:00"/>
    <n v="74710"/>
    <s v="BRLED-500-80-35-FL-8-W-UNV-DP-1-TG9-B1(ILB-SL-CP12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8"/>
    <s v=""/>
    <s v="Regular"/>
    <n v="12"/>
    <s v="Philip"/>
    <s v="C.2 EM"/>
    <m/>
    <s v=""/>
    <n v="2"/>
    <s v="Regular"/>
    <s v=""/>
    <s v=""/>
    <b v="0"/>
    <m/>
    <m/>
    <b v="0"/>
    <b v="0"/>
    <n v="1729"/>
    <s v="BRLED"/>
    <s v="recessed"/>
    <n v="0"/>
    <d v="2018-10-29T00:00:00"/>
    <n v="2.4"/>
    <x v="0"/>
    <d v="2018-10-30T00:00:00"/>
    <n v="1"/>
    <x v="0"/>
    <n v="0"/>
    <m/>
  </r>
  <r>
    <s v="74851-1"/>
    <d v="2018-11-02T00:00:00"/>
    <n v="74851"/>
    <s v="SKPLED-22-4000-80-40-0.5-W-120-DP-1-TB15"/>
    <n v="1"/>
    <n v="1"/>
    <s v="Scheduled/Released"/>
    <n v="86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KPLED-22"/>
    <s v=""/>
    <s v="Regular"/>
    <n v="1"/>
    <s v="George"/>
    <s v="L20"/>
    <m/>
    <s v=""/>
    <n v="86"/>
    <s v="Regular"/>
    <s v=""/>
    <s v=""/>
    <b v="0"/>
    <m/>
    <m/>
    <b v="0"/>
    <b v="0"/>
    <n v="28638"/>
    <s v="SKPLED"/>
    <s v="Grid LED"/>
    <n v="0"/>
    <d v="2018-10-29T00:00:00"/>
    <n v="103.2"/>
    <x v="0"/>
    <d v="2018-10-30T00:00:00"/>
    <n v="43"/>
    <x v="0"/>
    <n v="0"/>
    <m/>
  </r>
  <r>
    <s v="74813-1"/>
    <d v="2018-11-02T00:00:00"/>
    <n v="74813"/>
    <s v="BMDLED-600-80-30-SO-16-W-UNV-DP-1-CA(48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16"/>
    <s v=""/>
    <s v="Regular"/>
    <n v="4"/>
    <s v="Jatin"/>
    <s v="F1-16'"/>
    <m/>
    <s v=""/>
    <n v="2"/>
    <s v="Regular"/>
    <s v=""/>
    <s v=""/>
    <b v="0"/>
    <m/>
    <m/>
    <b v="0"/>
    <b v="0"/>
    <n v="1178"/>
    <s v="BMDLED"/>
    <s v="Pendant"/>
    <n v="0"/>
    <d v="2018-10-29T00:00:00"/>
    <n v="2.4"/>
    <x v="0"/>
    <d v="2018-10-30T00:00:00"/>
    <n v="1"/>
    <x v="0"/>
    <n v="12.96"/>
    <m/>
  </r>
  <r>
    <s v="74813-2"/>
    <d v="2018-11-02T00:00:00"/>
    <n v="74813"/>
    <s v="BMDLED-600-80-30-SO-26-W-UNV-DP-1+E(1)-CA(48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26"/>
    <s v=""/>
    <s v="Regular"/>
    <n v="4"/>
    <s v="Jatin"/>
    <s v="F1-26' EM"/>
    <m/>
    <s v=""/>
    <n v="6"/>
    <s v="Regular"/>
    <s v=""/>
    <s v=""/>
    <b v="0"/>
    <m/>
    <m/>
    <b v="0"/>
    <b v="0"/>
    <n v="3923.5"/>
    <s v="BMDLED"/>
    <s v="Pendant"/>
    <n v="0"/>
    <d v="2018-10-29T00:00:00"/>
    <n v="7.1999999999999993"/>
    <x v="0"/>
    <d v="2018-10-30T00:00:00"/>
    <n v="3"/>
    <x v="0"/>
    <n v="51.84"/>
    <m/>
  </r>
  <r>
    <s v="74813-3"/>
    <d v="2018-11-02T00:00:00"/>
    <n v="74813"/>
    <s v="BMDLED-600-80-30-SO-36-W-UNV-DP-1+E(1)-CA(48)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36"/>
    <s v=""/>
    <s v="Regular"/>
    <n v="4"/>
    <s v="Jatin"/>
    <s v="F1-36' EM"/>
    <m/>
    <s v=""/>
    <n v="9"/>
    <s v="Regular"/>
    <s v=""/>
    <s v=""/>
    <b v="0"/>
    <m/>
    <m/>
    <b v="0"/>
    <b v="0"/>
    <n v="8450.25"/>
    <s v="BMDLED"/>
    <s v="Pendant"/>
    <n v="0"/>
    <d v="2018-10-29T00:00:00"/>
    <n v="10.799999999999999"/>
    <x v="0"/>
    <d v="2018-10-30T00:00:00"/>
    <n v="4.5"/>
    <x v="0"/>
    <n v="77.760000000000005"/>
    <m/>
  </r>
  <r>
    <s v="74813-4"/>
    <d v="2018-11-02T00:00:00"/>
    <n v="74813"/>
    <s v="BMRLED-750-80-30-FL-8-W-UNV-DP-1-TG9-CP"/>
    <n v="4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8"/>
    <s v=""/>
    <s v="Regular"/>
    <n v="4"/>
    <s v="Jatin"/>
    <s v="F2-8'"/>
    <m/>
    <s v=""/>
    <n v="3"/>
    <s v="Regular"/>
    <s v=""/>
    <s v=""/>
    <b v="0"/>
    <m/>
    <m/>
    <b v="0"/>
    <b v="0"/>
    <n v="1767"/>
    <s v="BMRLED"/>
    <s v="recessed"/>
    <n v="0"/>
    <d v="2018-10-29T00:00:00"/>
    <n v="3.5999999999999996"/>
    <x v="0"/>
    <d v="2018-10-30T00:00:00"/>
    <n v="1.5"/>
    <x v="0"/>
    <n v="0"/>
    <m/>
  </r>
  <r>
    <s v="74821-1"/>
    <d v="2018-11-02T00:00:00"/>
    <n v="74821"/>
    <s v="STSLF-SO-400-80-30-8-BLK-120-MD-1-SB15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TNCLS-8"/>
    <s v=""/>
    <s v="Regular"/>
    <n v="7"/>
    <s v="Sacha"/>
    <s v="A"/>
    <m/>
    <s v=""/>
    <n v="3"/>
    <s v="High Priority"/>
    <s v=""/>
    <s v=""/>
    <b v="0"/>
    <m/>
    <m/>
    <b v="0"/>
    <b v="0"/>
    <n v="2130"/>
    <s v="STSLF"/>
    <s v="surface"/>
    <s v="Pattern"/>
    <d v="2018-10-23T00:00:00"/>
    <n v="12"/>
    <x v="2"/>
    <d v="2018-10-31T00:00:00"/>
    <n v="14.46"/>
    <x v="0"/>
    <n v="0"/>
    <m/>
  </r>
  <r>
    <s v="74885-1"/>
    <d v="2018-11-02T00:00:00"/>
    <n v="74885"/>
    <s v="WWR-SL-750-90-40-L-3'-W-UNV-DP-1-DB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WWPRFK-3'"/>
    <s v=""/>
    <s v="Regular"/>
    <n v="1"/>
    <s v="Christina"/>
    <s v="FD-3'"/>
    <m/>
    <s v=""/>
    <n v="1"/>
    <s v="High Priority"/>
    <s v=""/>
    <s v=""/>
    <b v="0"/>
    <m/>
    <m/>
    <b v="0"/>
    <b v="0"/>
    <n v="1436.38"/>
    <s v="WWR"/>
    <s v="recessed"/>
    <n v="0"/>
    <d v="2018-10-29T00:00:00"/>
    <n v="1.2"/>
    <x v="0"/>
    <d v="2018-10-30T00:00:00"/>
    <n v="0.5"/>
    <x v="0"/>
    <n v="0"/>
    <m/>
  </r>
  <r>
    <s v="74885-2"/>
    <d v="2018-11-02T00:00:00"/>
    <n v="74885"/>
    <s v="WWR-SL-750-90-40-L-8-W-UNV-DP-1-DB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WWPRFK-8"/>
    <s v=""/>
    <s v="Regular"/>
    <n v="1"/>
    <s v="Christina"/>
    <s v="FD-8'"/>
    <m/>
    <s v=""/>
    <n v="1"/>
    <s v="High Priority"/>
    <s v=""/>
    <s v=""/>
    <b v="0"/>
    <m/>
    <m/>
    <b v="0"/>
    <b v="0"/>
    <n v="2286.38"/>
    <s v="WWR"/>
    <s v="recessed"/>
    <n v="0"/>
    <d v="2018-10-29T00:00:00"/>
    <n v="1.2"/>
    <x v="0"/>
    <d v="2018-10-30T00:00:00"/>
    <n v="0.5"/>
    <x v="0"/>
    <n v="0"/>
    <m/>
  </r>
  <r>
    <s v="74885-3"/>
    <d v="2018-11-02T00:00:00"/>
    <n v="74885"/>
    <s v="WWR-SL-750-90-40-L-18-W-UNV-DP-1-DB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"/>
    <m/>
    <s v="WWPRFK-18"/>
    <s v=""/>
    <s v="Regular"/>
    <n v="1"/>
    <s v="Christina"/>
    <s v="FD-18'"/>
    <m/>
    <s v=""/>
    <n v="4"/>
    <s v="High Priority"/>
    <s v=""/>
    <s v=""/>
    <b v="0"/>
    <m/>
    <m/>
    <b v="0"/>
    <b v="0"/>
    <n v="7572.76"/>
    <s v="WWR"/>
    <s v="recessed"/>
    <n v="0"/>
    <d v="2018-10-29T00:00:00"/>
    <n v="4.8"/>
    <x v="0"/>
    <d v="2018-10-30T00:00:00"/>
    <n v="2"/>
    <x v="0"/>
    <n v="25.92"/>
    <m/>
  </r>
  <r>
    <s v="74885-4"/>
    <d v="2018-11-02T00:00:00"/>
    <n v="74885"/>
    <s v="WWR-SL-750-90-40-L-20-W-UNV-DP-1-DB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WWPRFK-20"/>
    <s v=""/>
    <s v="Regular"/>
    <n v="1"/>
    <s v="Christina"/>
    <s v="FD-20'"/>
    <m/>
    <s v=""/>
    <n v="2"/>
    <s v="High Priority"/>
    <s v=""/>
    <s v=""/>
    <b v="0"/>
    <m/>
    <m/>
    <b v="0"/>
    <b v="0"/>
    <n v="3986.38"/>
    <s v="WWR"/>
    <s v="recessed"/>
    <n v="0"/>
    <d v="2018-10-29T00:00:00"/>
    <n v="2.4"/>
    <x v="0"/>
    <d v="2018-10-30T00:00:00"/>
    <n v="1"/>
    <x v="0"/>
    <n v="12.96"/>
    <m/>
  </r>
  <r>
    <s v="74899-1"/>
    <d v="2018-11-02T00:00:00"/>
    <n v="74899"/>
    <s v="BBLED2-SL-1250-1000-90-30-SO-3-W-UNV-DP-2-CA(120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SLED-3"/>
    <s v=""/>
    <s v="Regular"/>
    <n v="12"/>
    <s v="Sacha"/>
    <s v="A"/>
    <m/>
    <s v=""/>
    <n v="2"/>
    <s v="Regular"/>
    <s v=""/>
    <s v=""/>
    <b v="0"/>
    <m/>
    <m/>
    <b v="0"/>
    <b v="0"/>
    <n v="1240"/>
    <s v="BBLED2"/>
    <s v="Pendant"/>
    <n v="0"/>
    <d v="2018-10-29T00:00:00"/>
    <n v="2.4"/>
    <x v="0"/>
    <d v="2018-10-30T00:00:00"/>
    <n v="1"/>
    <x v="0"/>
    <n v="0"/>
    <m/>
  </r>
  <r>
    <s v="74899-2"/>
    <d v="2018-11-02T00:00:00"/>
    <n v="74899"/>
    <s v="BBLED2-SL-1250-1000-90-30-SO-8-W-UNV-DP-2-CA(120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SLED-8"/>
    <s v=""/>
    <s v="Regular"/>
    <n v="12"/>
    <s v="Sacha"/>
    <s v="B"/>
    <m/>
    <s v=""/>
    <n v="1"/>
    <s v="Regular"/>
    <s v=""/>
    <s v=""/>
    <b v="0"/>
    <m/>
    <m/>
    <b v="0"/>
    <b v="0"/>
    <n v="1620"/>
    <s v="BBLED2"/>
    <s v="Pendant"/>
    <n v="0"/>
    <d v="2018-10-29T00:00:00"/>
    <n v="1.2"/>
    <x v="0"/>
    <d v="2018-10-30T00:00:00"/>
    <n v="0.5"/>
    <x v="0"/>
    <n v="0"/>
    <m/>
  </r>
  <r>
    <s v="74922-1"/>
    <d v="2018-11-02T00:00:00"/>
    <n v="74922"/>
    <s v="B2SQSLED-600-80-35-SO-9'-W-UNV-DP-1-SC-C(SIDE FEED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SLED-9'"/>
    <s v=""/>
    <s v="Regular"/>
    <n v="12"/>
    <s v="Shivam"/>
    <s v="DL15-9'-12TH FL"/>
    <m/>
    <s v=""/>
    <n v="2"/>
    <s v="Regular"/>
    <s v=""/>
    <s v=""/>
    <b v="0"/>
    <m/>
    <m/>
    <b v="0"/>
    <b v="0"/>
    <n v="675"/>
    <s v="B2SQSLED"/>
    <s v="surface"/>
    <n v="0"/>
    <d v="2018-10-29T00:00:00"/>
    <n v="2.4"/>
    <x v="0"/>
    <d v="2018-10-30T00:00:00"/>
    <n v="1"/>
    <x v="0"/>
    <n v="12.96"/>
    <m/>
  </r>
  <r>
    <s v="74922-2"/>
    <d v="2018-11-02T00:00:00"/>
    <n v="74922"/>
    <s v="BBPRLED-300-80-35-RG3-46'-W-UNV-DP-1-DS-TS(2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PLED-46'"/>
    <s v=""/>
    <s v="Regular"/>
    <n v="12"/>
    <s v="Shivam"/>
    <s v="AL15-46'-12TH FL"/>
    <m/>
    <s v=""/>
    <n v="8"/>
    <s v="Regular"/>
    <s v=""/>
    <s v=""/>
    <b v="0"/>
    <m/>
    <m/>
    <b v="0"/>
    <b v="0"/>
    <n v="3370"/>
    <s v="BBPRLED"/>
    <s v="recessed"/>
    <n v="0"/>
    <d v="2018-10-29T00:00:00"/>
    <n v="9.6"/>
    <x v="0"/>
    <d v="2018-10-30T00:00:00"/>
    <n v="4"/>
    <x v="0"/>
    <n v="90.72"/>
    <m/>
  </r>
  <r>
    <s v="74938-1"/>
    <d v="2018-11-02T00:00:00"/>
    <n v="74938"/>
    <s v="SCDI-300-400-80-35-SO-FL-20-W-277-O(SR)-1-CA(36)-C(750/500 ALTERNATING LUMENS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1-20'"/>
    <m/>
    <s v=""/>
    <n v="2"/>
    <s v="Regular"/>
    <s v=""/>
    <s v=""/>
    <b v="0"/>
    <m/>
    <m/>
    <b v="0"/>
    <b v="0"/>
    <n v="2283"/>
    <s v="SCDI"/>
    <s v="Pendant"/>
    <s v="Check for Kit"/>
    <d v="2018-10-29T00:00:00"/>
    <n v="2.4"/>
    <x v="0"/>
    <d v="2018-10-30T00:00:00"/>
    <n v="1"/>
    <x v="0"/>
    <n v="12.96"/>
    <m/>
  </r>
  <r>
    <s v="74938-2"/>
    <d v="2018-11-02T00:00:00"/>
    <n v="74938"/>
    <s v="SCDI-300-400-80-35-SO-FL-20-W-277-O(SR)-1-CA(36)-C(750/500 ALTERNATING LUMENS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2-20'"/>
    <m/>
    <s v=""/>
    <n v="2"/>
    <s v="Regular"/>
    <s v=""/>
    <s v=""/>
    <b v="0"/>
    <m/>
    <m/>
    <b v="0"/>
    <b v="0"/>
    <n v="2283"/>
    <s v="SCDI"/>
    <s v="Pendant"/>
    <s v="Check for Kit"/>
    <d v="2018-10-29T00:00:00"/>
    <n v="2.4"/>
    <x v="0"/>
    <d v="2018-10-30T00:00:00"/>
    <n v="1"/>
    <x v="0"/>
    <n v="12.96"/>
    <m/>
  </r>
  <r>
    <s v="74938-3"/>
    <d v="2018-11-02T00:00:00"/>
    <n v="74938"/>
    <s v="SCDI-300-400-80-35-SO-FL-20-W-277-O(SR)-1-CA(36)-C(750/500 ALTERNATING LUMENS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3-20'"/>
    <m/>
    <s v=""/>
    <n v="2"/>
    <s v="Regular"/>
    <s v=""/>
    <s v=""/>
    <b v="0"/>
    <m/>
    <m/>
    <b v="0"/>
    <b v="0"/>
    <n v="2283"/>
    <s v="SCDI"/>
    <s v="Pendant"/>
    <s v="Check for Kit"/>
    <d v="2018-10-29T00:00:00"/>
    <n v="2.4"/>
    <x v="0"/>
    <d v="2018-10-30T00:00:00"/>
    <n v="1"/>
    <x v="0"/>
    <n v="12.96"/>
    <m/>
  </r>
  <r>
    <s v="74938-4"/>
    <d v="2018-11-02T00:00:00"/>
    <n v="74938"/>
    <s v="SCDI-300-400-80-35-SO-FL-20-W-277-O(SR)-1-CA(36)-C(750/500 ALTERNATING LUMENS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4-20'"/>
    <m/>
    <s v=""/>
    <n v="2"/>
    <s v="Regular"/>
    <s v=""/>
    <s v=""/>
    <b v="0"/>
    <m/>
    <m/>
    <b v="0"/>
    <b v="0"/>
    <n v="2283"/>
    <s v="SCDI"/>
    <s v="Pendant"/>
    <s v="Check for Kit"/>
    <d v="2018-10-29T00:00:00"/>
    <n v="2.4"/>
    <x v="0"/>
    <d v="2018-10-30T00:00:00"/>
    <n v="1"/>
    <x v="0"/>
    <n v="12.96"/>
    <m/>
  </r>
  <r>
    <s v="74938-5"/>
    <d v="2018-11-02T00:00:00"/>
    <n v="74938"/>
    <s v="SCDI-300-400-80-35-SO-FL-20-W-277-O(SR)-1-CA(36)-C(750/500 ALTERNATING LUMENS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5-20'"/>
    <m/>
    <s v=""/>
    <n v="2"/>
    <s v="Regular"/>
    <s v=""/>
    <s v=""/>
    <b v="0"/>
    <m/>
    <m/>
    <b v="0"/>
    <b v="0"/>
    <n v="2283"/>
    <s v="SCDI"/>
    <s v="Pendant"/>
    <s v="Check for Kit"/>
    <d v="2018-10-29T00:00:00"/>
    <n v="2.4"/>
    <x v="0"/>
    <d v="2018-10-30T00:00:00"/>
    <n v="1"/>
    <x v="0"/>
    <n v="12.96"/>
    <m/>
  </r>
  <r>
    <s v="74938-6"/>
    <d v="2018-11-02T00:00:00"/>
    <n v="74938"/>
    <s v="SCDI-300-400-80-35-SO-FL-12-W-277-O(SR)-1-CA(36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1"/>
    <s v="Jatin"/>
    <s v="A/C#6-12'"/>
    <m/>
    <s v=""/>
    <n v="1"/>
    <s v="Regular"/>
    <s v=""/>
    <s v=""/>
    <b v="0"/>
    <m/>
    <m/>
    <b v="0"/>
    <b v="0"/>
    <n v="1370"/>
    <s v="SCDI"/>
    <s v="Pendant"/>
    <s v="Check for Kit"/>
    <d v="2018-10-29T00:00:00"/>
    <n v="1.2"/>
    <x v="0"/>
    <d v="2018-10-30T00:00:00"/>
    <n v="0.5"/>
    <x v="0"/>
    <n v="0"/>
    <m/>
  </r>
  <r>
    <s v="74938-7"/>
    <d v="2018-11-02T00:00:00"/>
    <n v="74938"/>
    <s v="SCDI-300-400-80-35-SO-FL-20-W-277-O(SR)-1-CA(36)-C(750/500 ALTERNATING LUMENS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20"/>
    <s v=""/>
    <s v="Regular"/>
    <n v="1"/>
    <s v="Jatin"/>
    <s v="A/C#7-20'"/>
    <m/>
    <s v=""/>
    <n v="1"/>
    <s v="Regular"/>
    <s v=""/>
    <s v=""/>
    <b v="0"/>
    <m/>
    <m/>
    <b v="0"/>
    <b v="0"/>
    <n v="2283"/>
    <s v="SCDI"/>
    <s v="Pendant"/>
    <s v="Check for Kit"/>
    <d v="2018-10-29T00:00:00"/>
    <n v="1.2"/>
    <x v="0"/>
    <d v="2018-10-30T00:00:00"/>
    <n v="0.5"/>
    <x v="0"/>
    <n v="0"/>
    <m/>
  </r>
  <r>
    <s v="74938-8"/>
    <d v="2018-11-02T00:00:00"/>
    <n v="74938"/>
    <s v="SCDI-300-400-80-35-SO-FL-16-W-277-O(SR)-1-CA(36)-C(750/500 ALTERNATING LUMENS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6"/>
    <s v=""/>
    <s v="Regular"/>
    <n v="1"/>
    <s v="Jatin"/>
    <s v="A/C#8-16'"/>
    <m/>
    <s v=""/>
    <n v="2"/>
    <s v="Regular"/>
    <s v=""/>
    <s v=""/>
    <b v="0"/>
    <m/>
    <m/>
    <b v="0"/>
    <b v="0"/>
    <n v="1826"/>
    <s v="SCDI"/>
    <s v="Pendant"/>
    <s v="Check for Kit"/>
    <d v="2018-10-29T00:00:00"/>
    <n v="2.4"/>
    <x v="0"/>
    <d v="2018-10-30T00:00:00"/>
    <n v="1"/>
    <x v="0"/>
    <n v="12.96"/>
    <m/>
  </r>
  <r>
    <s v="74938-9"/>
    <d v="2018-11-02T00:00:00"/>
    <n v="74938"/>
    <s v="SCDI-300-400-80-35-SO-FL-4-W-277-O(SR)-1-CA(36)"/>
    <n v="9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1"/>
    <s v="Jatin"/>
    <s v="A-4'"/>
    <m/>
    <s v=""/>
    <n v="3"/>
    <s v="Regular"/>
    <s v=""/>
    <s v=""/>
    <b v="0"/>
    <m/>
    <m/>
    <b v="0"/>
    <b v="0"/>
    <n v="1380"/>
    <s v="SCDI"/>
    <s v="Pendant"/>
    <s v="Check for Kit"/>
    <d v="2018-10-29T00:00:00"/>
    <n v="3.5999999999999996"/>
    <x v="0"/>
    <d v="2018-10-30T00:00:00"/>
    <n v="1.5"/>
    <x v="0"/>
    <n v="0"/>
    <m/>
  </r>
  <r>
    <s v="74938-10"/>
    <d v="2018-11-02T00:00:00"/>
    <n v="74938"/>
    <s v="SCDI-300-400-80-35-SO-FL-8-W-277-O(SR)-1-CA(36)"/>
    <n v="1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"/>
    <s v="Jatin"/>
    <s v="A-8'"/>
    <m/>
    <s v=""/>
    <n v="1"/>
    <s v="Regular"/>
    <s v=""/>
    <s v=""/>
    <b v="0"/>
    <m/>
    <m/>
    <b v="0"/>
    <b v="0"/>
    <n v="920"/>
    <s v="SCDI"/>
    <s v="Pendant"/>
    <s v="Check for Kit"/>
    <d v="2018-10-29T00:00:00"/>
    <n v="1.2"/>
    <x v="0"/>
    <d v="2018-10-30T00:00:00"/>
    <n v="0.5"/>
    <x v="0"/>
    <n v="0"/>
    <m/>
  </r>
  <r>
    <s v="75020-1"/>
    <d v="2018-11-02T00:00:00"/>
    <n v="75020"/>
    <s v="BRLED-1000-90-35-FL-8-W-UNV-DP-1-TG9-CP"/>
    <n v="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8"/>
    <s v=""/>
    <s v="Regular"/>
    <n v="12"/>
    <s v="Jatin"/>
    <s v="LT3B- 8"/>
    <m/>
    <s v=""/>
    <n v="12"/>
    <s v="Regular"/>
    <s v=""/>
    <s v=""/>
    <b v="0"/>
    <m/>
    <m/>
    <b v="0"/>
    <b v="0"/>
    <n v="6036"/>
    <s v="BRLED"/>
    <s v="recessed"/>
    <n v="0"/>
    <d v="2018-10-29T00:00:00"/>
    <n v="14.399999999999999"/>
    <x v="0"/>
    <d v="2018-10-30T00:00:00"/>
    <n v="6"/>
    <x v="0"/>
    <n v="0"/>
    <m/>
  </r>
  <r>
    <s v="75020-2"/>
    <d v="2018-11-02T00:00:00"/>
    <n v="75020"/>
    <s v="BRLEDPAT-OPR-90+90-1000-90-35-SO-FL-28-EX-W-UNV-DP-1-TG9-CP-C(8X12X8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28"/>
    <s v=""/>
    <s v="Regular"/>
    <n v="12"/>
    <s v="Jatin"/>
    <s v="LT3C"/>
    <m/>
    <s v=""/>
    <n v="5"/>
    <s v="Regular"/>
    <s v=""/>
    <s v=""/>
    <b v="0"/>
    <m/>
    <m/>
    <b v="0"/>
    <b v="0"/>
    <n v="2371.88"/>
    <s v="BRLEDPAT"/>
    <s v="recessed"/>
    <s v="Pattern"/>
    <d v="2018-10-23T00:00:00"/>
    <n v="20"/>
    <x v="2"/>
    <d v="2018-10-31T00:00:00"/>
    <n v="24.1"/>
    <x v="0"/>
    <n v="51.84"/>
    <m/>
  </r>
  <r>
    <s v="75020-3"/>
    <d v="2018-11-02T00:00:00"/>
    <n v="75020"/>
    <s v="BRLEDPAT-OPR-90+90-1000-90-35-SO-FL-24-EX-W-UNV-DP-1-TG9-CP-C(8X8X8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LED-24"/>
    <s v=""/>
    <s v="Regular"/>
    <n v="12"/>
    <s v="Jatin"/>
    <s v="LT3C-A"/>
    <m/>
    <s v=""/>
    <n v="5"/>
    <s v="Regular"/>
    <s v=""/>
    <s v=""/>
    <b v="0"/>
    <m/>
    <m/>
    <b v="0"/>
    <b v="0"/>
    <n v="2123"/>
    <s v="BRLEDPAT"/>
    <s v="recessed"/>
    <s v="Pattern"/>
    <d v="2018-10-23T00:00:00"/>
    <n v="20"/>
    <x v="2"/>
    <d v="2018-10-31T00:00:00"/>
    <n v="24.1"/>
    <x v="0"/>
    <n v="51.84"/>
    <m/>
  </r>
  <r>
    <s v="75045-2"/>
    <d v="2018-11-02T00:00:00"/>
    <n v="75045"/>
    <s v="SP000-BMRLED-600-80-35-ASO-FL-58' 4&quot;-W-277-DP-1+E(8)-TB9/D-C(EM'S EVERY 4' SECTION; FLANGE ON INSIDE ONLY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FL"/>
    <s v=""/>
    <s v="Regular"/>
    <n v="7"/>
    <s v="stanb"/>
    <s v="F1-58'"/>
    <m/>
    <s v=""/>
    <n v="5"/>
    <s v="Regular"/>
    <s v=""/>
    <s v=""/>
    <b v="0"/>
    <m/>
    <m/>
    <b v="0"/>
    <b v="0"/>
    <n v="10373"/>
    <s v="BMRLED"/>
    <s v="recessed"/>
    <n v="0"/>
    <d v="2018-10-29T00:00:00"/>
    <n v="6"/>
    <x v="0"/>
    <d v="2018-10-30T00:00:00"/>
    <n v="2.5"/>
    <x v="0"/>
    <n v="51.84"/>
    <m/>
  </r>
  <r>
    <s v="75045-5"/>
    <d v="2018-11-02T00:00:00"/>
    <n v="75045"/>
    <s v="SP000-BMRLED-600-80-35-ASO-78' 5&quot;-W-277-DP-1+E(10)-TB9/D-C(EM'S EVERY 4' SECTION; FLANGE ON INSIDE ONLY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78' 5&quot;"/>
    <s v=""/>
    <s v="Regular"/>
    <n v="7"/>
    <s v="stanb"/>
    <s v="F1-78' 5&quot;"/>
    <m/>
    <s v=""/>
    <n v="7"/>
    <s v="Regular"/>
    <s v=""/>
    <s v=""/>
    <b v="0"/>
    <m/>
    <m/>
    <b v="0"/>
    <b v="0"/>
    <n v="12353"/>
    <s v="BMRLED"/>
    <s v="recessed"/>
    <n v="0"/>
    <d v="2018-10-29T00:00:00"/>
    <n v="8.4"/>
    <x v="0"/>
    <d v="2018-10-30T00:00:00"/>
    <n v="3.5"/>
    <x v="0"/>
    <n v="77.760000000000005"/>
    <m/>
  </r>
  <r>
    <s v="75045-6"/>
    <d v="2018-11-02T00:00:00"/>
    <n v="75045"/>
    <s v="SP000-BMRLED-600-80-35-ASO-55' 5&quot;-W-277-DP-1+E(7)-TB9/D-C(EM'S EVERY 4' SECTION; FLANGE ON INSIDE ONLY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55' 5&quot;"/>
    <s v=""/>
    <s v="Regular"/>
    <n v="7"/>
    <s v="stanb"/>
    <s v="F1-55' 5&quot;"/>
    <m/>
    <s v=""/>
    <n v="5"/>
    <s v="Regular"/>
    <s v=""/>
    <s v=""/>
    <b v="0"/>
    <m/>
    <m/>
    <b v="0"/>
    <b v="0"/>
    <n v="10048"/>
    <s v="BMRLED"/>
    <s v="recessed"/>
    <n v="0"/>
    <d v="2018-10-29T00:00:00"/>
    <n v="6"/>
    <x v="0"/>
    <d v="2018-10-30T00:00:00"/>
    <n v="2.5"/>
    <x v="0"/>
    <n v="51.84"/>
    <m/>
  </r>
  <r>
    <s v="75045-8"/>
    <d v="2018-11-02T00:00:00"/>
    <n v="75045"/>
    <s v="SP000-BMRLED-600-80-35-ASO-8-W-277-DP-1-TB9/D-C(FLANGE ON INSIDE ONLY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8"/>
    <s v=""/>
    <s v="Regular"/>
    <n v="7"/>
    <s v="stanb"/>
    <s v="F1-8'"/>
    <m/>
    <s v=""/>
    <n v="1"/>
    <s v="Regular"/>
    <s v=""/>
    <s v=""/>
    <b v="0"/>
    <m/>
    <m/>
    <b v="0"/>
    <b v="0"/>
    <n v="669"/>
    <s v="BMRLED"/>
    <s v="recessed"/>
    <n v="0"/>
    <d v="2018-10-29T00:00:00"/>
    <n v="1.2"/>
    <x v="0"/>
    <d v="2018-10-30T00:00:00"/>
    <n v="0.5"/>
    <x v="0"/>
    <n v="0"/>
    <m/>
  </r>
  <r>
    <s v="75045-1"/>
    <d v="2018-11-02T00:00:00"/>
    <n v="75045"/>
    <s v="SP000-BMRLEDPAT-OPR-90(2)-600-80-35-ASO-FL-75' 4&quot;-W-277-DP-1+E(9)-TB9/D-C(EM'S EVERY 4' SECTION; FLANGE ON INSIDE ONLY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75' 4&quot;"/>
    <s v=""/>
    <s v="Regular"/>
    <n v="7"/>
    <s v="stanb"/>
    <s v="F1-16X43-U"/>
    <m/>
    <s v=""/>
    <n v="10"/>
    <s v="Regular"/>
    <s v=""/>
    <s v=""/>
    <b v="0"/>
    <m/>
    <m/>
    <b v="0"/>
    <b v="0"/>
    <n v="16985"/>
    <s v="BMRLEDPAT"/>
    <s v="recessed"/>
    <s v="Pattern"/>
    <d v="2018-10-23T00:00:00"/>
    <n v="40"/>
    <x v="2"/>
    <d v="2018-10-31T00:00:00"/>
    <n v="48.2"/>
    <x v="0"/>
    <n v="116.64000000000001"/>
    <m/>
  </r>
  <r>
    <s v="75045-3"/>
    <d v="2018-11-02T00:00:00"/>
    <n v="75045"/>
    <s v="SP000-BMRLEDPAT-OPR-90-600-80-35-ASO-FL-23-W-277-DP-1+E(3)-TB9/D-C(EM'S EVERY 4' SECTION; FLANGE ON INSIDE ONLY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23"/>
    <s v=""/>
    <s v="Regular"/>
    <n v="7"/>
    <s v="stanb"/>
    <s v="F1-8X15-L"/>
    <m/>
    <s v=""/>
    <n v="4"/>
    <s v="Regular"/>
    <s v=""/>
    <s v=""/>
    <b v="0"/>
    <m/>
    <m/>
    <b v="0"/>
    <b v="0"/>
    <n v="7098"/>
    <s v="BMRLEDPAT"/>
    <s v="recessed"/>
    <s v="Pattern"/>
    <d v="2018-10-23T00:00:00"/>
    <n v="16"/>
    <x v="2"/>
    <d v="2018-10-31T00:00:00"/>
    <n v="19.28"/>
    <x v="0"/>
    <n v="38.880000000000003"/>
    <m/>
  </r>
  <r>
    <s v="75045-4"/>
    <d v="2018-11-02T00:00:00"/>
    <n v="75045"/>
    <s v="SP000-BMRLEDPAT-OPR-90(3)-600-80-35-ASO-FL-45' 8&quot;-W-277-DP-1+E(6)-TB9/D-C(EM'S EVERY 4' SECTION; FLANGE ON INSIDE ONLY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45' 8&quot;"/>
    <s v=""/>
    <s v="Regular"/>
    <n v="7"/>
    <s v="stanb"/>
    <s v="F1-12X10X1X21"/>
    <m/>
    <s v=""/>
    <n v="6"/>
    <s v="Regular"/>
    <s v=""/>
    <s v=""/>
    <b v="0"/>
    <m/>
    <m/>
    <b v="0"/>
    <b v="0"/>
    <n v="9903"/>
    <s v="BMRLEDPAT"/>
    <s v="recessed"/>
    <s v="Pattern"/>
    <d v="2018-10-23T00:00:00"/>
    <n v="24"/>
    <x v="2"/>
    <d v="2018-10-31T00:00:00"/>
    <n v="28.92"/>
    <x v="0"/>
    <n v="64.800000000000011"/>
    <m/>
  </r>
  <r>
    <s v="75186-1"/>
    <d v="2018-11-02T00:00:00"/>
    <n v="75186"/>
    <s v="DIALED-24-4000-80-35-VL-W-UNV-DP-1-TG9-FW(6)+CP"/>
    <n v="1"/>
    <n v="1"/>
    <s v="Scheduled/Released"/>
    <n v="20"/>
    <b v="0"/>
    <b v="0"/>
    <s v=""/>
    <b v="0"/>
    <b v="0"/>
    <b v="0"/>
    <s v=""/>
    <s v=""/>
    <s v=""/>
    <s v=""/>
    <s v=""/>
    <s v=""/>
    <s v=""/>
    <s v=""/>
    <d v="2018-10-30T00:00:00"/>
    <s v=""/>
    <m/>
    <s v="DIALED-DIALED"/>
    <s v=""/>
    <s v="Regular"/>
    <n v="10"/>
    <s v="Shivam"/>
    <s v="F3-ACT"/>
    <m/>
    <s v=""/>
    <n v="20"/>
    <s v="Regular"/>
    <s v=""/>
    <s v=""/>
    <b v="0"/>
    <m/>
    <m/>
    <b v="0"/>
    <b v="0"/>
    <n v="6960"/>
    <s v="DIALED"/>
    <s v="Grid LED"/>
    <n v="0"/>
    <d v="2018-10-29T00:00:00"/>
    <n v="24"/>
    <x v="0"/>
    <d v="2018-10-30T00:00:00"/>
    <n v="10"/>
    <x v="0"/>
    <n v="0"/>
    <m/>
  </r>
  <r>
    <s v="75045-7"/>
    <d v="2018-11-02T00:00:00"/>
    <n v="75045"/>
    <s v="SP000-BMRLEDPAT-OPR-90-600-80-35-ASO-FL-65' 11&quot;-W-277-DP-1+E(9)-TB9/D-C(EM'S EVERY 4' SECTION; FLANGE ON INSIDE ONLY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B3LED-65' 11&quot;"/>
    <s v=""/>
    <s v="Regular"/>
    <n v="7"/>
    <s v="stanb"/>
    <s v="F1-19X46"/>
    <m/>
    <s v=""/>
    <n v="7"/>
    <s v="Regular"/>
    <s v=""/>
    <s v=""/>
    <b v="0"/>
    <m/>
    <m/>
    <b v="0"/>
    <b v="0"/>
    <n v="11423"/>
    <s v="BMRLEDPAT"/>
    <s v="recessed"/>
    <s v="Pattern"/>
    <d v="2018-10-23T00:00:00"/>
    <n v="28"/>
    <x v="2"/>
    <d v="2018-10-31T00:00:00"/>
    <n v="33.74"/>
    <x v="0"/>
    <n v="77.760000000000005"/>
    <m/>
  </r>
  <r>
    <s v="75052-1"/>
    <d v="2018-11-02T00:00:00"/>
    <n v="75052"/>
    <s v="STFD-DSO(24-200)-90-35-AH(5)-BLK-UNV-MD-1-CT9(48)-S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"/>
    <m/>
    <s v="STENCL-STFD"/>
    <s v=""/>
    <s v="Regular"/>
    <n v="7"/>
    <s v="stanb"/>
    <s v="L9.24'"/>
    <m/>
    <s v=""/>
    <n v="6"/>
    <s v="Regular"/>
    <s v=""/>
    <s v=""/>
    <b v="0"/>
    <m/>
    <m/>
    <b v="0"/>
    <b v="0"/>
    <n v="2215"/>
    <s v="STFD"/>
    <s v="Pendant"/>
    <s v="Pattern"/>
    <d v="2018-10-23T00:00:00"/>
    <n v="24"/>
    <x v="2"/>
    <d v="2018-10-31T00:00:00"/>
    <n v="28.92"/>
    <x v="0"/>
    <n v="64.800000000000011"/>
    <m/>
  </r>
  <r>
    <s v="75070-1"/>
    <d v="2018-11-02T00:00:00"/>
    <n v="75070"/>
    <s v="B2SQSLED-600-80-35-SO-9'-W-UNV-DP-1-SC-C(SIDE FEED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2SLED-9'"/>
    <s v=""/>
    <s v="Regular"/>
    <n v="12"/>
    <s v="Shivam"/>
    <s v="DL15-9'-13TH FL"/>
    <m/>
    <s v=""/>
    <n v="1"/>
    <s v="High Priority"/>
    <s v=""/>
    <s v=""/>
    <b v="0"/>
    <m/>
    <m/>
    <b v="0"/>
    <b v="0"/>
    <n v="675"/>
    <s v="B2SQSLED"/>
    <s v="surface"/>
    <n v="0"/>
    <d v="2018-10-29T00:00:00"/>
    <n v="1.2"/>
    <x v="0"/>
    <d v="2018-10-30T00:00:00"/>
    <n v="0.5"/>
    <x v="0"/>
    <n v="0"/>
    <m/>
  </r>
  <r>
    <s v="75070-2"/>
    <d v="2018-11-02T00:00:00"/>
    <n v="75070"/>
    <s v="BBPRLED-300-80-35-RG3-46'-W-UNV-DP-1-DS-TS(2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PLED-46'"/>
    <s v=""/>
    <s v="Regular"/>
    <n v="12"/>
    <s v="Shivam"/>
    <s v="AL15-46'-13TH FL"/>
    <m/>
    <s v=""/>
    <n v="4"/>
    <s v="High Priority"/>
    <s v=""/>
    <s v=""/>
    <b v="0"/>
    <m/>
    <m/>
    <b v="0"/>
    <b v="0"/>
    <n v="3370"/>
    <s v="BBPRLED"/>
    <s v="recessed"/>
    <n v="0"/>
    <d v="2018-10-29T00:00:00"/>
    <n v="4.8"/>
    <x v="0"/>
    <d v="2018-10-30T00:00:00"/>
    <n v="2"/>
    <x v="0"/>
    <n v="38.880000000000003"/>
    <m/>
  </r>
  <r>
    <s v="75135-1"/>
    <d v="2018-11-02T00:00:00"/>
    <n v="75135"/>
    <s v="PRWLED-1000-80-35-S-4-W-UNV-DP-1-B1(BSL10ST)"/>
    <n v="1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30T00:00:00"/>
    <s v=""/>
    <m/>
    <s v="PRMLED-4"/>
    <s v=""/>
    <s v="Regular"/>
    <n v="12"/>
    <s v="Rajithan"/>
    <s v="F"/>
    <m/>
    <s v=""/>
    <n v="8"/>
    <s v="Regular"/>
    <s v=""/>
    <s v=""/>
    <b v="0"/>
    <m/>
    <m/>
    <b v="0"/>
    <b v="0"/>
    <n v="4120"/>
    <s v="PRWLED"/>
    <s v="wall"/>
    <n v="0"/>
    <d v="2018-10-29T00:00:00"/>
    <n v="9.6"/>
    <x v="0"/>
    <d v="2018-10-30T00:00:00"/>
    <n v="4"/>
    <x v="0"/>
    <n v="0"/>
    <m/>
  </r>
  <r>
    <s v="75135-2"/>
    <d v="2018-11-02T00:00:00"/>
    <n v="75135"/>
    <s v="PRWLED-1000-80-35-S-2-W-UNV-DP-1"/>
    <n v="2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"/>
    <m/>
    <s v="PRMLED-4"/>
    <s v=""/>
    <s v="Regular"/>
    <n v="12"/>
    <s v="Rajithan"/>
    <s v="F1"/>
    <m/>
    <s v=""/>
    <n v="6"/>
    <s v="Regular"/>
    <s v=""/>
    <s v=""/>
    <b v="0"/>
    <m/>
    <m/>
    <b v="0"/>
    <b v="0"/>
    <n v="2040"/>
    <s v="PRWLED"/>
    <s v="wall"/>
    <n v="0"/>
    <d v="2018-10-29T00:00:00"/>
    <n v="7.1999999999999993"/>
    <x v="0"/>
    <d v="2018-10-30T00:00:00"/>
    <n v="3"/>
    <x v="0"/>
    <n v="0"/>
    <m/>
  </r>
  <r>
    <s v="75138-1"/>
    <d v="2018-11-02T00:00:00"/>
    <n v="75138"/>
    <s v="BMRLED-750-80-35-FL-4-W-UNV-DP-1-TG9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4"/>
    <s v=""/>
    <s v="Regular"/>
    <n v="1"/>
    <s v="Sacha"/>
    <s v="G2-4'"/>
    <m/>
    <s v=""/>
    <n v="6"/>
    <s v="Regular"/>
    <s v=""/>
    <s v=""/>
    <b v="0"/>
    <m/>
    <m/>
    <b v="0"/>
    <b v="0"/>
    <n v="1620"/>
    <s v="BMRLED"/>
    <s v="recessed"/>
    <n v="0"/>
    <d v="2018-10-29T00:00:00"/>
    <n v="7.1999999999999993"/>
    <x v="0"/>
    <d v="2018-10-30T00:00:00"/>
    <n v="3"/>
    <x v="0"/>
    <n v="0"/>
    <m/>
  </r>
  <r>
    <s v="75138-2"/>
    <d v="2018-11-02T00:00:00"/>
    <n v="75138"/>
    <s v="BMRLED-750-80-35-FL-4-W-UNV-DP-E(1)-TG9"/>
    <n v="2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4"/>
    <s v=""/>
    <s v="Regular"/>
    <n v="1"/>
    <s v="Sacha"/>
    <s v="G2E-4'"/>
    <m/>
    <s v=""/>
    <n v="5"/>
    <s v="Regular"/>
    <s v=""/>
    <s v=""/>
    <b v="0"/>
    <m/>
    <m/>
    <b v="0"/>
    <b v="0"/>
    <n v="1530"/>
    <s v="BMRLED"/>
    <s v="recessed"/>
    <n v="0"/>
    <d v="2018-10-29T00:00:00"/>
    <n v="6"/>
    <x v="0"/>
    <d v="2018-10-30T00:00:00"/>
    <n v="2.5"/>
    <x v="0"/>
    <n v="0"/>
    <m/>
  </r>
  <r>
    <s v="75138-3"/>
    <d v="2018-11-02T00:00:00"/>
    <n v="75138"/>
    <s v="BMRLED-750-80-35-FL-8-W-UNV-DP-1-TG9"/>
    <n v="3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8"/>
    <s v=""/>
    <s v="Regular"/>
    <n v="1"/>
    <s v="Sacha"/>
    <s v="G2-8'"/>
    <m/>
    <s v=""/>
    <n v="7"/>
    <s v="Regular"/>
    <s v=""/>
    <s v=""/>
    <b v="0"/>
    <m/>
    <m/>
    <b v="0"/>
    <b v="0"/>
    <n v="3780"/>
    <s v="BMRLED"/>
    <s v="recessed"/>
    <n v="0"/>
    <d v="2018-10-29T00:00:00"/>
    <n v="8.4"/>
    <x v="0"/>
    <d v="2018-10-30T00:00:00"/>
    <n v="3.5"/>
    <x v="0"/>
    <n v="0"/>
    <m/>
  </r>
  <r>
    <s v="75138-4"/>
    <d v="2018-11-02T00:00:00"/>
    <n v="75138"/>
    <s v="BMRLED-750-80-35-FL-8-W-UNV-DP-1+E(1)-TG9"/>
    <n v="4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3LED-8"/>
    <s v=""/>
    <s v="Regular"/>
    <n v="1"/>
    <s v="Sacha"/>
    <s v="G2E-8'"/>
    <m/>
    <s v=""/>
    <n v="3"/>
    <s v="Regular"/>
    <s v=""/>
    <s v=""/>
    <b v="0"/>
    <m/>
    <m/>
    <b v="0"/>
    <b v="0"/>
    <n v="1728"/>
    <s v="BMRLED"/>
    <s v="recessed"/>
    <n v="0"/>
    <d v="2018-10-29T00:00:00"/>
    <n v="3.5999999999999996"/>
    <x v="0"/>
    <d v="2018-10-30T00:00:00"/>
    <n v="1.5"/>
    <x v="0"/>
    <n v="0"/>
    <m/>
  </r>
  <r>
    <s v="75138-5"/>
    <d v="2018-11-02T00:00:00"/>
    <n v="75138"/>
    <s v="SCDI-750-500-80-35-SO-FL-8-W-UNV-DP-1-CT9(72)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1"/>
    <s v="Sacha"/>
    <s v="G3"/>
    <m/>
    <s v=""/>
    <n v="2"/>
    <s v="Regular"/>
    <s v=""/>
    <s v=""/>
    <b v="0"/>
    <m/>
    <m/>
    <b v="0"/>
    <b v="0"/>
    <n v="1196"/>
    <s v="SCDI"/>
    <s v="Pendant"/>
    <s v="Check for Kit"/>
    <d v="2018-10-29T00:00:00"/>
    <n v="2.4"/>
    <x v="0"/>
    <d v="2018-10-30T00:00:00"/>
    <n v="1"/>
    <x v="0"/>
    <n v="0"/>
    <m/>
  </r>
  <r>
    <s v="75402-1"/>
    <d v="2018-11-02T00:00:00"/>
    <n v="75402"/>
    <s v="DIALED-22-3000-90-27-VL-W-120-DP-1-TB15-F"/>
    <n v="1"/>
    <n v="1"/>
    <s v="Scheduled/Released"/>
    <n v="47"/>
    <b v="0"/>
    <b v="0"/>
    <s v=""/>
    <b v="0"/>
    <b v="0"/>
    <b v="0"/>
    <s v=""/>
    <s v=""/>
    <s v=""/>
    <s v=""/>
    <s v=""/>
    <s v=""/>
    <s v=""/>
    <s v=""/>
    <d v="2018-10-30T00:00:00"/>
    <s v=""/>
    <m/>
    <s v="DIALED-22"/>
    <s v=""/>
    <s v="Regular"/>
    <n v="10"/>
    <s v="Christina"/>
    <s v="2.DG1A"/>
    <m/>
    <s v=""/>
    <n v="47"/>
    <s v="Regular"/>
    <s v=""/>
    <s v=""/>
    <b v="0"/>
    <m/>
    <m/>
    <b v="0"/>
    <b v="0"/>
    <n v="7755"/>
    <s v="DIALED"/>
    <s v="Grid LED"/>
    <n v="0"/>
    <d v="2018-10-29T00:00:00"/>
    <n v="56.4"/>
    <x v="0"/>
    <d v="2018-10-30T00:00:00"/>
    <n v="23.5"/>
    <x v="0"/>
    <n v="0"/>
    <m/>
  </r>
  <r>
    <s v="75402-2"/>
    <d v="2018-11-02T00:00:00"/>
    <n v="75402"/>
    <s v="DIALED-22-3000-90-27-VL-W-120-DP-1-TG9-F"/>
    <n v="2"/>
    <n v="1"/>
    <s v="Scheduled/Released"/>
    <n v="21"/>
    <b v="0"/>
    <b v="0"/>
    <s v=""/>
    <b v="0"/>
    <b v="0"/>
    <b v="0"/>
    <s v=""/>
    <s v=""/>
    <s v=""/>
    <s v=""/>
    <s v=""/>
    <s v=""/>
    <s v=""/>
    <s v=""/>
    <d v="2018-10-30T00:00:00"/>
    <s v=""/>
    <m/>
    <s v="DIALED-22"/>
    <s v=""/>
    <s v="Regular"/>
    <n v="10"/>
    <s v="Christina"/>
    <s v="2.DG1B"/>
    <m/>
    <s v=""/>
    <n v="21"/>
    <s v="Regular"/>
    <s v=""/>
    <s v=""/>
    <b v="0"/>
    <m/>
    <m/>
    <b v="0"/>
    <b v="0"/>
    <n v="3465"/>
    <s v="DIALED"/>
    <s v="Grid LED"/>
    <n v="0"/>
    <d v="2018-10-29T00:00:00"/>
    <n v="25.2"/>
    <x v="0"/>
    <d v="2018-10-30T00:00:00"/>
    <n v="10.5"/>
    <x v="0"/>
    <n v="0"/>
    <m/>
  </r>
  <r>
    <s v="75435-1"/>
    <d v="2018-11-02T00:00:00"/>
    <n v="75435"/>
    <s v="DIALED-22-2500-80-35-VL-W-UNV-DP-1-TB15"/>
    <n v="1"/>
    <n v="1"/>
    <s v="Scheduled/Released"/>
    <n v="102"/>
    <b v="0"/>
    <b v="0"/>
    <s v=""/>
    <b v="0"/>
    <b v="0"/>
    <b v="0"/>
    <s v=""/>
    <s v=""/>
    <s v=""/>
    <s v=""/>
    <s v=""/>
    <s v=""/>
    <s v=""/>
    <s v=""/>
    <d v="2018-10-30T00:00:00"/>
    <s v=""/>
    <m/>
    <s v="DIALED-22"/>
    <s v=""/>
    <s v="Regular"/>
    <n v="10"/>
    <s v="Rajithan"/>
    <s v="B1"/>
    <m/>
    <s v=""/>
    <n v="102"/>
    <s v="Priority"/>
    <s v=""/>
    <s v=""/>
    <b v="0"/>
    <m/>
    <m/>
    <b v="0"/>
    <b v="0"/>
    <n v="17850"/>
    <s v="DIALED"/>
    <s v="Grid LED"/>
    <n v="0"/>
    <d v="2018-10-29T00:00:00"/>
    <n v="122.39999999999999"/>
    <x v="0"/>
    <d v="2018-10-30T00:00:00"/>
    <n v="51"/>
    <x v="0"/>
    <n v="0"/>
    <m/>
  </r>
  <r>
    <s v="75138-6"/>
    <d v="2018-11-02T00:00:00"/>
    <n v="75138"/>
    <s v="SCDLAC-ACE1-D60-D-500-80-30-FL-8-W-UNV-DP-2-CA(72)-C(ACCENT 30K, LINEAR 35K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ACCENT-8"/>
    <s v=""/>
    <s v="Regular"/>
    <n v="1"/>
    <s v="Sacha"/>
    <s v="T1-8'"/>
    <m/>
    <s v=""/>
    <n v="1"/>
    <s v="Regular"/>
    <s v=""/>
    <s v=""/>
    <b v="0"/>
    <m/>
    <m/>
    <b v="0"/>
    <b v="0"/>
    <n v="652"/>
    <s v="SCDLAC"/>
    <s v="Pendant"/>
    <s v="Check for Kit"/>
    <d v="2018-10-29T00:00:00"/>
    <n v="1.2"/>
    <x v="0"/>
    <d v="2018-10-30T00:00:00"/>
    <n v="0.5"/>
    <x v="0"/>
    <n v="0"/>
    <m/>
  </r>
  <r>
    <s v="75191-1"/>
    <d v="2018-11-02T00:00:00"/>
    <n v="75191"/>
    <s v="SCDI-300-500-90-30-SO-FL-4-AP-UNV-DP-1-CA(48)-FW(6)"/>
    <n v="1"/>
    <n v="1"/>
    <s v="Scheduled/Released"/>
    <n v="2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7"/>
    <s v="Sacha"/>
    <s v="H1"/>
    <m/>
    <s v=""/>
    <n v="23"/>
    <s v="Regular"/>
    <s v=""/>
    <s v=""/>
    <b v="0"/>
    <m/>
    <m/>
    <b v="0"/>
    <b v="0"/>
    <n v="8050"/>
    <s v="SCDI"/>
    <s v="Pendant"/>
    <s v="Check for Kit"/>
    <d v="2018-10-29T00:00:00"/>
    <n v="27.599999999999998"/>
    <x v="0"/>
    <d v="2018-10-30T00:00:00"/>
    <n v="11.5"/>
    <x v="0"/>
    <n v="0"/>
    <m/>
  </r>
  <r>
    <s v="75191-2"/>
    <d v="2018-11-02T00:00:00"/>
    <n v="75191"/>
    <s v="SCDI-300-500-90-30-SO-FL-4-AP-UNV-DP-1-CA(48)-B1(BSL310LP)-FW(6)"/>
    <n v="2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7"/>
    <s v="Sacha"/>
    <s v="H1E"/>
    <m/>
    <s v=""/>
    <n v="6"/>
    <s v="Regular"/>
    <s v=""/>
    <s v=""/>
    <b v="0"/>
    <m/>
    <m/>
    <b v="0"/>
    <b v="0"/>
    <n v="3180"/>
    <s v="SCDI"/>
    <s v="Pendant"/>
    <s v="Check for Kit"/>
    <d v="2018-10-29T00:00:00"/>
    <n v="7.1999999999999993"/>
    <x v="0"/>
    <d v="2018-10-30T00:00:00"/>
    <n v="3"/>
    <x v="0"/>
    <n v="0"/>
    <m/>
  </r>
  <r>
    <s v="75191-3"/>
    <d v="2018-11-02T00:00:00"/>
    <n v="75191"/>
    <s v="SCWD-500-90-30-FL-4-W-UNV-DP-1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7"/>
    <s v="Sacha"/>
    <s v="K4"/>
    <m/>
    <s v=""/>
    <n v="1"/>
    <s v="Regular"/>
    <s v=""/>
    <s v=""/>
    <b v="0"/>
    <m/>
    <m/>
    <b v="0"/>
    <b v="0"/>
    <n v="260"/>
    <s v="SCWD"/>
    <s v="wall"/>
    <s v="Check for Kit"/>
    <d v="2018-10-29T00:00:00"/>
    <n v="1.2"/>
    <x v="0"/>
    <d v="2018-10-30T00:00:00"/>
    <n v="0.5"/>
    <x v="0"/>
    <n v="0"/>
    <m/>
  </r>
  <r>
    <s v="75191-4"/>
    <d v="2018-11-02T00:00:00"/>
    <n v="75191"/>
    <s v="SCWD-500-90-30-FL-4-W-UNV-DP-1-B1(BSL310LP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4"/>
    <s v=""/>
    <s v="Regular"/>
    <n v="7"/>
    <s v="Sacha"/>
    <s v="K4-EM"/>
    <m/>
    <s v=""/>
    <n v="1"/>
    <s v="Regular"/>
    <s v=""/>
    <s v=""/>
    <b v="0"/>
    <m/>
    <m/>
    <b v="0"/>
    <b v="0"/>
    <n v="440"/>
    <s v="SCWD"/>
    <s v="wall"/>
    <s v="Check for Kit"/>
    <d v="2018-10-29T00:00:00"/>
    <n v="1.2"/>
    <x v="0"/>
    <d v="2018-10-30T00:00:00"/>
    <n v="0.5"/>
    <x v="0"/>
    <n v="0"/>
    <m/>
  </r>
  <r>
    <s v="75191-5"/>
    <d v="2018-11-02T00:00:00"/>
    <n v="75191"/>
    <s v="SCWD-500-90-30-FL-8-W-UNV-DP-1"/>
    <n v="5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"/>
    <s v="Regular"/>
    <n v="7"/>
    <s v="Sacha"/>
    <s v="K8"/>
    <m/>
    <s v=""/>
    <n v="5"/>
    <s v="Regular"/>
    <s v=""/>
    <s v=""/>
    <b v="0"/>
    <m/>
    <m/>
    <b v="0"/>
    <b v="0"/>
    <n v="2600"/>
    <s v="SCWD"/>
    <s v="wall"/>
    <s v="Check for Kit"/>
    <d v="2018-10-29T00:00:00"/>
    <n v="6"/>
    <x v="0"/>
    <d v="2018-10-30T00:00:00"/>
    <n v="2.5"/>
    <x v="0"/>
    <n v="0"/>
    <m/>
  </r>
  <r>
    <s v="75191-6"/>
    <d v="2018-11-02T00:00:00"/>
    <n v="75191"/>
    <s v="SCWD-500-90-30-FL-8-W-UNV-DP-1-B1(BSL310LP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8"/>
    <s v="Wrong info. In SD"/>
    <s v="Regular"/>
    <n v="7"/>
    <s v="Sacha"/>
    <s v="K8-EM"/>
    <m/>
    <s v=""/>
    <n v="1"/>
    <s v="Regular"/>
    <s v=""/>
    <s v=""/>
    <b v="0"/>
    <m/>
    <m/>
    <b v="0"/>
    <b v="1"/>
    <n v="700"/>
    <s v="SCWD"/>
    <s v="wall"/>
    <s v="Check for Kit"/>
    <d v="2018-10-29T00:00:00"/>
    <n v="1.2"/>
    <x v="0"/>
    <d v="2018-10-30T00:00:00"/>
    <n v="0.5"/>
    <x v="0"/>
    <n v="0"/>
    <m/>
  </r>
  <r>
    <s v="75191-7"/>
    <d v="2018-11-02T00:00:00"/>
    <n v="75191"/>
    <s v="SCWD-500-90-30-FL-12-W-UNV-DP-1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SCULPT-12"/>
    <s v=""/>
    <s v="Regular"/>
    <n v="7"/>
    <s v="Sacha"/>
    <s v="K12"/>
    <m/>
    <s v=""/>
    <n v="2"/>
    <s v="Regular"/>
    <s v=""/>
    <s v=""/>
    <b v="0"/>
    <m/>
    <m/>
    <b v="0"/>
    <b v="0"/>
    <n v="1560"/>
    <s v="SCWD"/>
    <s v="wall"/>
    <s v="Check for Kit"/>
    <d v="2018-10-29T00:00:00"/>
    <n v="2.4"/>
    <x v="0"/>
    <d v="2018-10-30T00:00:00"/>
    <n v="1"/>
    <x v="0"/>
    <n v="0"/>
    <m/>
  </r>
  <r>
    <s v="75216-1"/>
    <d v="2018-11-02T00:00:00"/>
    <n v="75216"/>
    <s v="BBRLED-400-80-35-FL-8-W-120-DP-1-TG9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8"/>
    <s v=""/>
    <s v="Regular"/>
    <n v="12"/>
    <s v="Jatin"/>
    <s v="AS23"/>
    <m/>
    <s v=""/>
    <n v="3"/>
    <s v="Regular"/>
    <s v=""/>
    <s v=""/>
    <b v="0"/>
    <m/>
    <m/>
    <b v="0"/>
    <b v="0"/>
    <n v="1440"/>
    <s v="BBRLED"/>
    <s v="recessed"/>
    <n v="0"/>
    <d v="2018-10-29T00:00:00"/>
    <n v="3.5999999999999996"/>
    <x v="0"/>
    <d v="2018-10-30T00:00:00"/>
    <n v="1.5"/>
    <x v="0"/>
    <n v="0"/>
    <m/>
  </r>
  <r>
    <s v="75216-2"/>
    <d v="2018-11-02T00:00:00"/>
    <n v="75216"/>
    <s v="BBRLED-400-80-35-FL-4-W-120-DP-1-TG9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4"/>
    <s v=""/>
    <s v="Regular"/>
    <n v="12"/>
    <s v="Jatin"/>
    <s v="AS23A"/>
    <m/>
    <s v=""/>
    <n v="1"/>
    <s v="Regular"/>
    <s v=""/>
    <s v=""/>
    <b v="0"/>
    <m/>
    <m/>
    <b v="0"/>
    <b v="0"/>
    <n v="240"/>
    <s v="BBRLED"/>
    <s v="recessed"/>
    <n v="0"/>
    <d v="2018-10-29T00:00:00"/>
    <n v="1.2"/>
    <x v="0"/>
    <d v="2018-10-30T00:00:00"/>
    <n v="0.5"/>
    <x v="0"/>
    <n v="0"/>
    <m/>
  </r>
  <r>
    <s v="75336-2"/>
    <d v="2018-11-02T00:00:00"/>
    <n v="75336"/>
    <s v="BBRLED-1000-80-40-FL-40-W-UNV-DP-1+E(2)-TB9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0T00:00:00"/>
    <s v="Picked - Complete"/>
    <m/>
    <s v="B4LED-40"/>
    <s v=""/>
    <s v="Regular"/>
    <n v="12"/>
    <s v="Christina"/>
    <s v="C-40' (2EM)"/>
    <m/>
    <s v=""/>
    <n v="4"/>
    <s v="Regular"/>
    <s v=""/>
    <s v=""/>
    <b v="0"/>
    <m/>
    <m/>
    <b v="0"/>
    <b v="0"/>
    <n v="2260"/>
    <s v="BBRLED"/>
    <s v="recessed"/>
    <n v="0"/>
    <d v="2018-10-29T00:00:00"/>
    <n v="4.8"/>
    <x v="0"/>
    <d v="2018-10-30T00:00:00"/>
    <n v="2"/>
    <x v="0"/>
    <n v="38.880000000000003"/>
    <m/>
  </r>
  <r>
    <s v="75385-1"/>
    <d v="2018-11-02T00:00:00"/>
    <n v="75385"/>
    <s v="BWDLED-500-80-40-SO-8-W-UNV-DP-1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0T00:00:00"/>
    <s v=""/>
    <m/>
    <s v="B2LED-8"/>
    <s v=""/>
    <s v="Regular"/>
    <n v="12"/>
    <s v="Gagandeep"/>
    <s v="G-8'"/>
    <m/>
    <s v=""/>
    <n v="2"/>
    <s v="Regular"/>
    <s v=""/>
    <s v=""/>
    <b v="0"/>
    <m/>
    <m/>
    <b v="0"/>
    <b v="0"/>
    <n v="940"/>
    <s v="BWDLED"/>
    <s v="wall"/>
    <n v="0"/>
    <d v="2018-10-29T00:00:00"/>
    <n v="2.4"/>
    <x v="0"/>
    <d v="2018-10-30T00:00:00"/>
    <n v="1"/>
    <x v="0"/>
    <n v="0"/>
    <m/>
  </r>
  <r>
    <s v="54406-1"/>
    <d v="2018-11-05T00:00:00"/>
    <n v="54406"/>
    <s v="SP16311(2)-BBRLED-400-90-35-FL-28-W-120-DP-2+E(2)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28"/>
    <s v=""/>
    <s v="Regular"/>
    <n v="1"/>
    <s v="JessicaP"/>
    <s v="L2-28'"/>
    <m/>
    <s v=""/>
    <n v="3"/>
    <s v="Regular"/>
    <s v=""/>
    <s v=""/>
    <b v="0"/>
    <m/>
    <m/>
    <b v="0"/>
    <b v="0"/>
    <n v="2120"/>
    <s v="BBRLED"/>
    <s v="recessed"/>
    <n v="0"/>
    <d v="2018-11-01T00:00:00"/>
    <n v="3.5999999999999996"/>
    <x v="0"/>
    <d v="2018-11-02T00:00:00"/>
    <n v="1.5"/>
    <x v="0"/>
    <n v="25.92"/>
    <m/>
  </r>
  <r>
    <s v="54406-2"/>
    <d v="2018-11-05T00:00:00"/>
    <n v="54406"/>
    <s v="SP16311(2)-BBRLED-400-90-35-FL-48-W-120-DP-4+E(4)-DF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48"/>
    <s v=""/>
    <s v="Regular"/>
    <n v="1"/>
    <s v="JessicaP"/>
    <s v="L2-48'"/>
    <m/>
    <s v=""/>
    <n v="4"/>
    <s v="Regular"/>
    <s v=""/>
    <s v=""/>
    <b v="0"/>
    <m/>
    <m/>
    <b v="0"/>
    <b v="0"/>
    <n v="3600"/>
    <s v="BBRLED"/>
    <s v="recessed"/>
    <n v="0"/>
    <d v="2018-11-01T00:00:00"/>
    <n v="4.8"/>
    <x v="0"/>
    <d v="2018-11-02T00:00:00"/>
    <n v="2"/>
    <x v="0"/>
    <n v="38.880000000000003"/>
    <m/>
  </r>
  <r>
    <s v="54406-3"/>
    <d v="2018-11-05T00:00:00"/>
    <n v="54406"/>
    <s v="SP16311(2)-BBRLED-400-90-35-FL-124-W-120-DP-8+E(8)-DF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124"/>
    <s v=""/>
    <s v="Regular"/>
    <n v="1"/>
    <s v="JessicaP"/>
    <s v="L2-124'"/>
    <m/>
    <s v=""/>
    <n v="11"/>
    <s v="Regular"/>
    <s v=""/>
    <s v=""/>
    <b v="0"/>
    <m/>
    <m/>
    <b v="0"/>
    <b v="0"/>
    <n v="9500"/>
    <s v="BBRLED"/>
    <s v="recessed"/>
    <n v="0"/>
    <d v="2018-11-01T00:00:00"/>
    <n v="13.2"/>
    <x v="0"/>
    <d v="2018-11-02T00:00:00"/>
    <n v="5.5"/>
    <x v="0"/>
    <n v="129.60000000000002"/>
    <m/>
  </r>
  <r>
    <s v="54406-8"/>
    <d v="2018-11-05T00:00:00"/>
    <n v="54406"/>
    <s v="BBDLED-400-90-35-SO-4-AP-120-DP-1-CA(144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4"/>
    <s v=""/>
    <s v="Regular"/>
    <n v="1"/>
    <s v="JessicaP"/>
    <s v="L7-4'"/>
    <m/>
    <s v=""/>
    <n v="1"/>
    <s v="Regular"/>
    <s v=""/>
    <s v=""/>
    <b v="0"/>
    <m/>
    <m/>
    <b v="0"/>
    <b v="0"/>
    <n v="270"/>
    <s v="BBDLED"/>
    <s v="Pendant"/>
    <n v="0"/>
    <d v="2018-11-01T00:00:00"/>
    <n v="1.2"/>
    <x v="0"/>
    <d v="2018-11-02T00:00:00"/>
    <n v="0.5"/>
    <x v="0"/>
    <n v="0"/>
    <m/>
  </r>
  <r>
    <s v="54406-9"/>
    <d v="2018-11-05T00:00:00"/>
    <n v="54406"/>
    <s v="SP000-BBDLED-400-90-35-SO-252-AP-120-DP-9+10(E)-CA(144)"/>
    <n v="9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4LED-252"/>
    <s v=""/>
    <s v="Regular"/>
    <n v="1"/>
    <s v="JessicaP"/>
    <s v="L7-252'"/>
    <m/>
    <s v=""/>
    <n v="42"/>
    <s v="Regular"/>
    <s v=""/>
    <s v=""/>
    <b v="0"/>
    <m/>
    <m/>
    <b v="0"/>
    <b v="0"/>
    <n v="29700"/>
    <s v="BBDLED"/>
    <s v="Pendant"/>
    <n v="0"/>
    <d v="2018-11-01T00:00:00"/>
    <n v="50.4"/>
    <x v="0"/>
    <d v="2018-11-02T00:00:00"/>
    <n v="21"/>
    <x v="0"/>
    <n v="518.40000000000009"/>
    <m/>
  </r>
  <r>
    <s v="54406-10"/>
    <d v="2018-11-05T00:00:00"/>
    <n v="54406"/>
    <s v="SP000-BBDLED-400-90-35-SO-130-AP-120-DP-6+6(E)-CA(144)"/>
    <n v="10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4LED-130"/>
    <s v=""/>
    <s v="Regular"/>
    <n v="1"/>
    <s v="JessicaP"/>
    <s v="L7-130'"/>
    <m/>
    <s v=""/>
    <n v="33"/>
    <s v="Regular"/>
    <s v=""/>
    <s v=""/>
    <b v="0"/>
    <m/>
    <m/>
    <b v="0"/>
    <b v="0"/>
    <n v="26325"/>
    <s v="BBDLED"/>
    <s v="Pendant"/>
    <n v="0"/>
    <d v="2018-11-01T00:00:00"/>
    <n v="39.6"/>
    <x v="0"/>
    <d v="2018-11-02T00:00:00"/>
    <n v="16.5"/>
    <x v="0"/>
    <n v="388.8"/>
    <m/>
  </r>
  <r>
    <s v="54406-11"/>
    <d v="2018-11-05T00:00:00"/>
    <n v="54406"/>
    <s v="BBDLED-750-90-35-SO-8-AP-120-DP-1-CA(144)"/>
    <n v="1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4LED-8"/>
    <s v=""/>
    <s v="Regular"/>
    <n v="1"/>
    <s v="JessicaP"/>
    <s v="L7B-8'"/>
    <m/>
    <s v=""/>
    <n v="2"/>
    <s v="Regular"/>
    <s v=""/>
    <s v=""/>
    <b v="0"/>
    <m/>
    <m/>
    <b v="0"/>
    <b v="0"/>
    <n v="1080"/>
    <s v="BBDLED"/>
    <s v="Pendant"/>
    <n v="0"/>
    <d v="2018-11-01T00:00:00"/>
    <n v="2.4"/>
    <x v="0"/>
    <d v="2018-11-02T00:00:00"/>
    <n v="1"/>
    <x v="0"/>
    <n v="0"/>
    <m/>
  </r>
  <r>
    <s v="54406-13"/>
    <d v="2018-11-05T00:00:00"/>
    <n v="54406"/>
    <s v="BBDLED-750-90-35-SO-15-AP-120-DP-1+E(1)-CA(144)"/>
    <n v="1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4LED-15"/>
    <s v=""/>
    <s v="Regular"/>
    <n v="1"/>
    <s v="JessicaP"/>
    <s v="L7B-15'"/>
    <m/>
    <s v=""/>
    <n v="6"/>
    <s v="Regular"/>
    <s v=""/>
    <s v=""/>
    <b v="0"/>
    <m/>
    <m/>
    <b v="0"/>
    <b v="0"/>
    <n v="3036"/>
    <s v="BBDLED"/>
    <s v="Pendant"/>
    <n v="0"/>
    <d v="2018-11-01T00:00:00"/>
    <n v="7.1999999999999993"/>
    <x v="0"/>
    <d v="2018-11-02T00:00:00"/>
    <n v="3"/>
    <x v="0"/>
    <n v="38.880000000000003"/>
    <m/>
  </r>
  <r>
    <s v="54406-15"/>
    <d v="2018-11-05T00:00:00"/>
    <n v="54406"/>
    <s v="BBDLED-750-90-35-SO-19-AP-120-DP-1+E(2)-CA(144)"/>
    <n v="1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4LED-19"/>
    <s v=""/>
    <s v="Regular"/>
    <n v="1"/>
    <s v="JessicaP"/>
    <s v="L7B-19'"/>
    <m/>
    <s v=""/>
    <n v="6"/>
    <s v="Regular"/>
    <s v=""/>
    <s v=""/>
    <b v="0"/>
    <m/>
    <m/>
    <b v="0"/>
    <b v="0"/>
    <n v="3846"/>
    <s v="BBDLED"/>
    <s v="Pendant"/>
    <n v="0"/>
    <d v="2018-11-01T00:00:00"/>
    <n v="7.1999999999999993"/>
    <x v="0"/>
    <d v="2018-11-02T00:00:00"/>
    <n v="3"/>
    <x v="0"/>
    <n v="38.880000000000003"/>
    <m/>
  </r>
  <r>
    <s v="54406-16"/>
    <d v="2018-11-05T00:00:00"/>
    <n v="54406"/>
    <s v="B6RLED-400-90-35-FL-4-W-120-DP-1-TG9"/>
    <n v="16"/>
    <n v="1"/>
    <s v="Scheduled/Released"/>
    <n v="30"/>
    <b v="0"/>
    <b v="0"/>
    <s v=""/>
    <b v="0"/>
    <b v="0"/>
    <b v="0"/>
    <s v=""/>
    <s v=""/>
    <s v=""/>
    <s v=""/>
    <s v=""/>
    <s v=""/>
    <s v=""/>
    <s v=""/>
    <d v="2018-10-31T00:00:00"/>
    <s v=""/>
    <m/>
    <s v="B6LED-4"/>
    <s v=""/>
    <s v="Regular"/>
    <n v="1"/>
    <s v="JessicaP"/>
    <s v="L24"/>
    <m/>
    <s v=""/>
    <n v="30"/>
    <s v="Regular"/>
    <s v=""/>
    <s v=""/>
    <b v="0"/>
    <m/>
    <m/>
    <b v="0"/>
    <b v="0"/>
    <n v="8100"/>
    <s v="B6RLED"/>
    <s v="recessed"/>
    <n v="0"/>
    <d v="2018-11-01T00:00:00"/>
    <n v="36"/>
    <x v="0"/>
    <d v="2018-11-02T00:00:00"/>
    <n v="15"/>
    <x v="0"/>
    <n v="0"/>
    <m/>
  </r>
  <r>
    <s v="54406-17"/>
    <d v="2018-11-05T00:00:00"/>
    <n v="54406"/>
    <s v="B6RLED-500-90-35-FL-4-W-120-DP-1-TG9"/>
    <n v="17"/>
    <n v="1"/>
    <s v="Scheduled/Released"/>
    <n v="21"/>
    <b v="0"/>
    <b v="0"/>
    <s v=""/>
    <b v="0"/>
    <b v="0"/>
    <b v="0"/>
    <s v=""/>
    <s v=""/>
    <s v=""/>
    <s v=""/>
    <s v=""/>
    <s v=""/>
    <s v=""/>
    <s v=""/>
    <d v="2018-10-31T00:00:00"/>
    <s v=""/>
    <m/>
    <s v="B6LED-4"/>
    <s v=""/>
    <s v="Regular"/>
    <n v="1"/>
    <s v="JessicaP"/>
    <s v="L24A"/>
    <m/>
    <s v=""/>
    <n v="21"/>
    <s v="Regular"/>
    <s v=""/>
    <s v=""/>
    <b v="0"/>
    <m/>
    <m/>
    <b v="0"/>
    <b v="0"/>
    <n v="5670"/>
    <s v="B6RLED"/>
    <s v="recessed"/>
    <n v="0"/>
    <d v="2018-11-01T00:00:00"/>
    <n v="25.2"/>
    <x v="0"/>
    <d v="2018-11-02T00:00:00"/>
    <n v="10.5"/>
    <x v="0"/>
    <n v="0"/>
    <m/>
  </r>
  <r>
    <s v="54406-18"/>
    <d v="2018-11-05T00:00:00"/>
    <n v="54406"/>
    <s v="B6RLED-750-90-35-FL-4-W-120-DP-1-TG9"/>
    <n v="18"/>
    <n v="1"/>
    <s v="Scheduled/Released"/>
    <n v="77"/>
    <b v="0"/>
    <b v="0"/>
    <s v=""/>
    <b v="0"/>
    <b v="0"/>
    <b v="0"/>
    <s v=""/>
    <s v=""/>
    <s v=""/>
    <s v=""/>
    <s v=""/>
    <s v=""/>
    <s v=""/>
    <s v=""/>
    <d v="2018-10-31T00:00:00"/>
    <s v=""/>
    <m/>
    <s v="B6LED-4"/>
    <s v=""/>
    <s v="Regular"/>
    <n v="1"/>
    <s v="JessicaP"/>
    <s v="L24B"/>
    <m/>
    <s v=""/>
    <n v="77"/>
    <s v="Regular"/>
    <s v=""/>
    <s v=""/>
    <b v="0"/>
    <m/>
    <m/>
    <b v="0"/>
    <b v="0"/>
    <n v="20790"/>
    <s v="B6RLED"/>
    <s v="recessed"/>
    <n v="0"/>
    <d v="2018-11-01T00:00:00"/>
    <n v="92.399999999999991"/>
    <x v="0"/>
    <d v="2018-11-02T00:00:00"/>
    <n v="38.5"/>
    <x v="0"/>
    <n v="0"/>
    <m/>
  </r>
  <r>
    <s v="54406-19"/>
    <d v="2018-11-05T00:00:00"/>
    <n v="54406"/>
    <s v="B6RLED-1000-90-35-FL-4-W-120-DP-1-TG9"/>
    <n v="19"/>
    <n v="1"/>
    <s v="Scheduled/Released"/>
    <n v="36"/>
    <b v="0"/>
    <b v="0"/>
    <s v=""/>
    <b v="0"/>
    <b v="0"/>
    <b v="0"/>
    <s v=""/>
    <s v=""/>
    <s v=""/>
    <s v=""/>
    <s v=""/>
    <s v=""/>
    <s v=""/>
    <s v=""/>
    <d v="2018-10-31T00:00:00"/>
    <s v=""/>
    <m/>
    <s v="B6LED-4"/>
    <s v=""/>
    <s v="Regular"/>
    <n v="1"/>
    <s v="JessicaP"/>
    <s v="L24C"/>
    <m/>
    <s v=""/>
    <n v="36"/>
    <s v="Regular"/>
    <s v=""/>
    <s v=""/>
    <b v="0"/>
    <m/>
    <m/>
    <b v="0"/>
    <b v="0"/>
    <n v="9720"/>
    <s v="B6RLED"/>
    <s v="recessed"/>
    <n v="0"/>
    <d v="2018-11-01T00:00:00"/>
    <n v="43.199999999999996"/>
    <x v="0"/>
    <d v="2018-11-02T00:00:00"/>
    <n v="18"/>
    <x v="0"/>
    <n v="0"/>
    <m/>
  </r>
  <r>
    <s v="54406-4"/>
    <d v="2018-11-05T00:00:00"/>
    <n v="54406"/>
    <s v="SP16311(2)-BBRLEDPAT-OPR-90-400-90-35-SO-FL-37-NL-W-120-DP-1-TB15-C(17'X20'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37"/>
    <s v=""/>
    <s v="Regular"/>
    <n v="1"/>
    <s v="JessicaP"/>
    <s v="L2A-17'X20'"/>
    <m/>
    <s v=""/>
    <n v="5"/>
    <s v="Regular"/>
    <s v=""/>
    <s v=""/>
    <b v="0"/>
    <m/>
    <m/>
    <b v="0"/>
    <b v="0"/>
    <n v="1580"/>
    <s v="BBRLEDPAT"/>
    <s v="recessed"/>
    <s v="Pattern"/>
    <d v="2018-10-26T00:00:00"/>
    <n v="20"/>
    <x v="0"/>
    <d v="2018-11-03T00:00:00"/>
    <n v="24.1"/>
    <x v="0"/>
    <n v="51.84"/>
    <m/>
  </r>
  <r>
    <s v="54406-5"/>
    <d v="2018-11-05T00:00:00"/>
    <n v="54406"/>
    <s v="SP16311(2)-BBRLEDPAT-OPR-90-400-90-35-SO-FL-33-NL-W-120-DP-1-TB15-C(12'X21'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33"/>
    <s v=""/>
    <s v="Regular"/>
    <n v="1"/>
    <s v="JessicaP"/>
    <s v="L2A-12'X21'"/>
    <m/>
    <s v=""/>
    <n v="4"/>
    <s v="Regular"/>
    <s v=""/>
    <s v=""/>
    <b v="0"/>
    <m/>
    <m/>
    <b v="0"/>
    <b v="0"/>
    <n v="1500"/>
    <s v="BBRLEDPAT"/>
    <s v="recessed"/>
    <s v="Pattern"/>
    <d v="2018-10-26T00:00:00"/>
    <n v="16"/>
    <x v="0"/>
    <d v="2018-11-03T00:00:00"/>
    <n v="19.28"/>
    <x v="0"/>
    <n v="38.880000000000003"/>
    <m/>
  </r>
  <r>
    <s v="54406-6"/>
    <d v="2018-11-05T00:00:00"/>
    <n v="54406"/>
    <s v="SP16311(2)-BBRLEDPAT-OPR-90-400-90-35-SO-FL-33-NL-W-120-DP-1-TB15-C(12'X21'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33"/>
    <s v=""/>
    <s v="Regular"/>
    <n v="1"/>
    <s v="JessicaP"/>
    <s v="L2A-12'X21' MIRROR"/>
    <m/>
    <s v=""/>
    <n v="4"/>
    <s v="Regular"/>
    <s v=""/>
    <s v=""/>
    <b v="0"/>
    <m/>
    <m/>
    <b v="0"/>
    <b v="0"/>
    <n v="1190"/>
    <s v="BBRLEDPAT"/>
    <s v="recessed"/>
    <s v="Pattern"/>
    <d v="2018-10-26T00:00:00"/>
    <n v="16"/>
    <x v="0"/>
    <d v="2018-11-03T00:00:00"/>
    <n v="19.28"/>
    <x v="0"/>
    <n v="38.880000000000003"/>
    <m/>
  </r>
  <r>
    <s v="54406-7"/>
    <d v="2018-11-05T00:00:00"/>
    <n v="54406"/>
    <s v="SP16311(2)-BBRLEDPAT-OPR-90-400-90-35-SO-FL-37-NL-W-120-DP-1-TB15-C(17'X20'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37"/>
    <s v=""/>
    <s v="Regular"/>
    <n v="1"/>
    <s v="JessicaP"/>
    <s v="L2A-17'X20' MIRROR"/>
    <m/>
    <s v=""/>
    <n v="5"/>
    <s v="Regular"/>
    <s v=""/>
    <s v=""/>
    <b v="0"/>
    <m/>
    <m/>
    <b v="0"/>
    <b v="0"/>
    <n v="890"/>
    <s v="BBRLEDPAT"/>
    <s v="recessed"/>
    <s v="Pattern"/>
    <d v="2018-10-26T00:00:00"/>
    <n v="20"/>
    <x v="0"/>
    <d v="2018-11-03T00:00:00"/>
    <n v="24.1"/>
    <x v="0"/>
    <n v="51.84"/>
    <m/>
  </r>
  <r>
    <s v="54406-32"/>
    <d v="2018-11-05T00:00:00"/>
    <n v="54406"/>
    <s v="B6RLEDPAT-OPR-90-500-90-35-SO-FL-32-NL-W-120-DP-1-D-C(20'X12')"/>
    <n v="3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6LED-32"/>
    <s v=""/>
    <s v="Regular"/>
    <n v="1"/>
    <s v="JessicaP"/>
    <s v="L24G-D32'"/>
    <m/>
    <s v=""/>
    <n v="4"/>
    <s v="Regular"/>
    <s v=""/>
    <s v=""/>
    <b v="0"/>
    <m/>
    <m/>
    <b v="0"/>
    <b v="0"/>
    <n v="2304"/>
    <s v="B6RLEDPAT"/>
    <s v="recessed"/>
    <s v="Pattern"/>
    <d v="2018-10-26T00:00:00"/>
    <n v="16"/>
    <x v="0"/>
    <d v="2018-11-03T00:00:00"/>
    <n v="19.28"/>
    <x v="0"/>
    <n v="38.880000000000003"/>
    <m/>
  </r>
  <r>
    <s v="54406-33"/>
    <d v="2018-11-05T00:00:00"/>
    <n v="54406"/>
    <s v="B6RLEDPAT-OPR-90-500-90-35-SO-FL-36-NL-W-120-DP-1-D-C(24'X12')"/>
    <n v="3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6LED-36"/>
    <s v=""/>
    <s v="Regular"/>
    <n v="1"/>
    <s v="JessicaP"/>
    <s v="L24G-D36'"/>
    <m/>
    <s v=""/>
    <n v="4"/>
    <s v="Regular"/>
    <s v=""/>
    <s v=""/>
    <b v="0"/>
    <m/>
    <m/>
    <b v="0"/>
    <b v="0"/>
    <n v="2592"/>
    <s v="B6RLEDPAT"/>
    <s v="recessed"/>
    <s v="Pattern"/>
    <d v="2018-10-26T00:00:00"/>
    <n v="16"/>
    <x v="0"/>
    <d v="2018-11-03T00:00:00"/>
    <n v="19.28"/>
    <x v="0"/>
    <n v="38.880000000000003"/>
    <m/>
  </r>
  <r>
    <s v="64651-1"/>
    <d v="2018-11-05T00:00:00"/>
    <n v="64651"/>
    <s v="BMDLED-750-90-30-SO-15'-W-UNV-DP-1-CTS(144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3LED-15'"/>
    <s v=""/>
    <s v="Regular"/>
    <n v="12"/>
    <s v="Christina"/>
    <s v="HL-9-15"/>
    <m/>
    <s v=""/>
    <n v="2"/>
    <s v="Regular"/>
    <s v=""/>
    <s v=""/>
    <b v="0"/>
    <m/>
    <m/>
    <b v="0"/>
    <b v="0"/>
    <n v="1039"/>
    <s v="BMDLED"/>
    <s v="Pendant"/>
    <n v="0"/>
    <d v="2018-11-01T00:00:00"/>
    <n v="2.4"/>
    <x v="0"/>
    <d v="2018-11-02T00:00:00"/>
    <n v="1"/>
    <x v="0"/>
    <n v="12.96"/>
    <m/>
  </r>
  <r>
    <s v="64651-2"/>
    <d v="2018-11-05T00:00:00"/>
    <n v="64651"/>
    <s v="BMDLED-750-90-30-SO-41'-W-UNV-DP-1-CTS(144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3LED-41'"/>
    <s v=""/>
    <s v="Regular"/>
    <n v="12"/>
    <s v="Christina"/>
    <s v="HL9-41"/>
    <m/>
    <s v=""/>
    <n v="8"/>
    <s v="Regular"/>
    <s v=""/>
    <s v=""/>
    <b v="0"/>
    <m/>
    <m/>
    <b v="0"/>
    <b v="0"/>
    <n v="5542"/>
    <s v="BMDLED"/>
    <s v="Pendant"/>
    <n v="0"/>
    <d v="2018-11-01T00:00:00"/>
    <n v="9.6"/>
    <x v="0"/>
    <d v="2018-11-02T00:00:00"/>
    <n v="4"/>
    <x v="0"/>
    <n v="77.760000000000005"/>
    <m/>
  </r>
  <r>
    <s v="71942-1"/>
    <d v="2018-11-05T00:00:00"/>
    <n v="71942"/>
    <s v="WBWLED-400-80-35-S-4'-AP-UNV-DP-1-EF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WB4LED-4'"/>
    <s v=""/>
    <s v="Regular"/>
    <n v="12"/>
    <s v="Christina"/>
    <s v="N-4'"/>
    <m/>
    <s v=""/>
    <n v="2"/>
    <s v="Regular"/>
    <s v=""/>
    <s v=""/>
    <b v="0"/>
    <m/>
    <m/>
    <b v="0"/>
    <b v="0"/>
    <n v="920"/>
    <s v="WBWLED"/>
    <s v="wall"/>
    <n v="0"/>
    <d v="2018-11-01T00:00:00"/>
    <n v="2.4"/>
    <x v="0"/>
    <d v="2018-11-02T00:00:00"/>
    <n v="1"/>
    <x v="0"/>
    <n v="0"/>
    <m/>
  </r>
  <r>
    <s v="72293-2"/>
    <d v="2018-11-05T00:00:00"/>
    <n v="72293"/>
    <s v="BBRLEDPAT-ASO-90(4)+165+130+145+165+130+145-400-80-40-SO-FL-308'-EX-W-UNV-DP-2-DS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4LED-308'"/>
    <s v=""/>
    <s v="Regular"/>
    <n v="4"/>
    <s v="Sacha"/>
    <s v="G TYPE 2"/>
    <m/>
    <s v=""/>
    <n v="39"/>
    <s v="Priority"/>
    <s v=""/>
    <s v=""/>
    <b v="0"/>
    <m/>
    <m/>
    <b v="0"/>
    <b v="0"/>
    <n v="22284"/>
    <s v="BBRLEDPAT"/>
    <s v="recessed"/>
    <s v="Pattern"/>
    <d v="2018-10-26T00:00:00"/>
    <n v="156"/>
    <x v="0"/>
    <d v="2018-11-03T00:00:00"/>
    <n v="187.98000000000002"/>
    <x v="0"/>
    <n v="492.48"/>
    <m/>
  </r>
  <r>
    <s v="72367-15"/>
    <d v="2018-11-05T00:00:00"/>
    <n v="72367"/>
    <s v="BMPRLED-750-80-30-RG2-19'-W-UNV-DP-1-TB15-TS(1)"/>
    <n v="15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1T00:00:00"/>
    <s v=""/>
    <m/>
    <s v="B3PLED-19'"/>
    <s v=""/>
    <s v="Regular"/>
    <n v="4"/>
    <s v="George"/>
    <s v="L02A-19'"/>
    <m/>
    <s v=""/>
    <n v="10"/>
    <s v="Regular"/>
    <s v=""/>
    <s v=""/>
    <b v="0"/>
    <m/>
    <m/>
    <b v="0"/>
    <b v="0"/>
    <n v="6500"/>
    <s v="BMPRLED"/>
    <s v="recessed"/>
    <n v="0"/>
    <d v="2018-11-01T00:00:00"/>
    <n v="12"/>
    <x v="0"/>
    <d v="2018-11-02T00:00:00"/>
    <n v="5"/>
    <x v="0"/>
    <n v="64.800000000000011"/>
    <m/>
  </r>
  <r>
    <s v="72367-19"/>
    <d v="2018-11-05T00:00:00"/>
    <n v="72367"/>
    <s v="BMPRLED-750-80-30-RG2-21'-W-UNV-DP-1-TB15-TS(1)"/>
    <n v="1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3PLED-21'"/>
    <s v=""/>
    <s v="Regular"/>
    <n v="4"/>
    <s v="George"/>
    <s v="L02A-21'"/>
    <m/>
    <s v=""/>
    <n v="2"/>
    <s v="Regular"/>
    <s v=""/>
    <s v=""/>
    <b v="0"/>
    <m/>
    <m/>
    <b v="0"/>
    <b v="0"/>
    <n v="1430"/>
    <s v="BMPRLED"/>
    <s v="recessed"/>
    <n v="0"/>
    <d v="2018-11-01T00:00:00"/>
    <n v="2.4"/>
    <x v="0"/>
    <d v="2018-11-02T00:00:00"/>
    <n v="1"/>
    <x v="0"/>
    <n v="12.96"/>
    <m/>
  </r>
  <r>
    <s v="72367-20"/>
    <d v="2018-11-05T00:00:00"/>
    <n v="72367"/>
    <s v="BMPRLED-750-80-30-RG2-21'6&quot;-W-UNV-DP-1-TB15-TS(1)"/>
    <n v="2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3PLED-21'6&quot;"/>
    <s v=""/>
    <s v="Regular"/>
    <n v="4"/>
    <s v="George"/>
    <s v="L02A-21'6&quot;"/>
    <m/>
    <s v=""/>
    <n v="4"/>
    <s v="Regular"/>
    <s v=""/>
    <s v=""/>
    <b v="0"/>
    <m/>
    <m/>
    <b v="0"/>
    <b v="0"/>
    <n v="2990"/>
    <s v="BMPRLED"/>
    <s v="recessed"/>
    <n v="0"/>
    <d v="2018-11-01T00:00:00"/>
    <n v="4.8"/>
    <x v="0"/>
    <d v="2018-11-02T00:00:00"/>
    <n v="2"/>
    <x v="0"/>
    <n v="25.92"/>
    <m/>
  </r>
  <r>
    <s v="72367-44"/>
    <d v="2018-11-05T00:00:00"/>
    <n v="72367"/>
    <s v="BMPRLED-750-80-35-RG2-10'-W-UNV-DP-1-DF-TS(1)"/>
    <n v="44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1T00:00:00"/>
    <s v=""/>
    <m/>
    <s v="B3PLED-10'"/>
    <s v=""/>
    <s v="Regular"/>
    <n v="4"/>
    <s v="George"/>
    <s v="L15-10'"/>
    <m/>
    <s v=""/>
    <n v="5"/>
    <s v="Regular"/>
    <s v=""/>
    <s v=""/>
    <b v="0"/>
    <m/>
    <m/>
    <b v="0"/>
    <b v="0"/>
    <n v="3575"/>
    <s v="BMPRLED"/>
    <s v="recessed"/>
    <n v="0"/>
    <d v="2018-11-01T00:00:00"/>
    <n v="6"/>
    <x v="0"/>
    <d v="2018-11-02T00:00:00"/>
    <n v="2.5"/>
    <x v="0"/>
    <n v="0"/>
    <m/>
  </r>
  <r>
    <s v="72367-55"/>
    <d v="2018-11-05T00:00:00"/>
    <n v="72367"/>
    <s v="BMPRLED-750-80-35-RG2-15'-W-UNV-DP-1-DF-TS(1)"/>
    <n v="55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1T00:00:00"/>
    <s v=""/>
    <m/>
    <s v="B3PLED-15'"/>
    <s v=""/>
    <s v="Regular"/>
    <n v="4"/>
    <s v="George"/>
    <s v="L15-15'"/>
    <m/>
    <s v=""/>
    <n v="10"/>
    <s v="Regular"/>
    <s v=""/>
    <s v=""/>
    <b v="0"/>
    <m/>
    <m/>
    <b v="0"/>
    <b v="0"/>
    <n v="5200"/>
    <s v="BMPRLED"/>
    <s v="recessed"/>
    <n v="0"/>
    <d v="2018-11-01T00:00:00"/>
    <n v="12"/>
    <x v="0"/>
    <d v="2018-11-02T00:00:00"/>
    <n v="5"/>
    <x v="0"/>
    <n v="64.800000000000011"/>
    <m/>
  </r>
  <r>
    <s v="72367-57"/>
    <d v="2018-11-05T00:00:00"/>
    <n v="72367"/>
    <s v="BMPRLED-750-80-35-RG2-15'9&quot;-W-UNV-DP-1-DF-TS(1)"/>
    <n v="57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1T00:00:00"/>
    <s v=""/>
    <m/>
    <s v="B3PLED-15'9&quot;"/>
    <s v=""/>
    <s v="Regular"/>
    <n v="4"/>
    <s v="George"/>
    <s v="L15-15'9&quot;"/>
    <m/>
    <s v=""/>
    <n v="8"/>
    <s v="Regular"/>
    <s v=""/>
    <s v=""/>
    <b v="0"/>
    <m/>
    <m/>
    <b v="0"/>
    <b v="0"/>
    <n v="4420"/>
    <s v="BMPRLED"/>
    <s v="recessed"/>
    <n v="0"/>
    <d v="2018-11-01T00:00:00"/>
    <n v="9.6"/>
    <x v="0"/>
    <d v="2018-11-02T00:00:00"/>
    <n v="4"/>
    <x v="0"/>
    <n v="51.84"/>
    <m/>
  </r>
  <r>
    <s v="72367-60"/>
    <d v="2018-11-05T00:00:00"/>
    <n v="72367"/>
    <s v="BMPRLED-750-80-35-RG2-16'-W-UNV-DP-1-DF-TS(1)"/>
    <n v="60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B3PLED-16'"/>
    <s v=""/>
    <s v="Regular"/>
    <n v="4"/>
    <s v="George"/>
    <s v="L15-16'"/>
    <m/>
    <s v=""/>
    <n v="12"/>
    <s v="Regular"/>
    <s v=""/>
    <s v=""/>
    <b v="0"/>
    <m/>
    <m/>
    <b v="0"/>
    <b v="0"/>
    <n v="6630"/>
    <s v="BMPRLED"/>
    <s v="recessed"/>
    <n v="0"/>
    <d v="2018-11-01T00:00:00"/>
    <n v="14.399999999999999"/>
    <x v="0"/>
    <d v="2018-11-02T00:00:00"/>
    <n v="6"/>
    <x v="0"/>
    <n v="77.760000000000005"/>
    <m/>
  </r>
  <r>
    <s v="72367-62"/>
    <d v="2018-11-05T00:00:00"/>
    <n v="72367"/>
    <s v="BMPRLED-750-80-35-RG2-17'-W-UNV-DP-1-DF-TS(1)"/>
    <n v="62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B3PLED-17'"/>
    <s v=""/>
    <s v="Regular"/>
    <n v="4"/>
    <s v="George"/>
    <s v="L15-17'"/>
    <m/>
    <s v=""/>
    <n v="12"/>
    <s v="Regular"/>
    <s v=""/>
    <s v=""/>
    <b v="0"/>
    <m/>
    <m/>
    <b v="0"/>
    <b v="0"/>
    <n v="7020"/>
    <s v="BMPRLED"/>
    <s v="recessed"/>
    <n v="0"/>
    <d v="2018-11-01T00:00:00"/>
    <n v="14.399999999999999"/>
    <x v="0"/>
    <d v="2018-11-02T00:00:00"/>
    <n v="6"/>
    <x v="0"/>
    <n v="77.760000000000005"/>
    <m/>
  </r>
  <r>
    <s v="72367-66"/>
    <d v="2018-11-05T00:00:00"/>
    <n v="72367"/>
    <s v="BMPRLED-750-80-35-RG2-20'-W-UNV-DP-1-DF-TS(1)"/>
    <n v="66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31T00:00:00"/>
    <s v=""/>
    <m/>
    <s v="B3PLED-20'"/>
    <s v=""/>
    <s v="Regular"/>
    <n v="4"/>
    <s v="George"/>
    <s v="L15-20'"/>
    <m/>
    <s v=""/>
    <n v="14"/>
    <s v="Regular"/>
    <s v=""/>
    <s v=""/>
    <b v="0"/>
    <m/>
    <m/>
    <b v="0"/>
    <b v="0"/>
    <n v="9555"/>
    <s v="BMPRLED"/>
    <s v="recessed"/>
    <n v="0"/>
    <d v="2018-11-01T00:00:00"/>
    <n v="16.8"/>
    <x v="0"/>
    <d v="2018-11-02T00:00:00"/>
    <n v="7"/>
    <x v="0"/>
    <n v="90.72"/>
    <m/>
  </r>
  <r>
    <s v="72367-69"/>
    <d v="2018-11-05T00:00:00"/>
    <n v="72367"/>
    <s v="BMPRLED-750-80-35-RG2-21'-W-UNV-DP-1-DF-TS(1)"/>
    <n v="69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31T00:00:00"/>
    <s v=""/>
    <m/>
    <s v="B3PLED-21'"/>
    <s v=""/>
    <s v="Regular"/>
    <n v="4"/>
    <s v="George"/>
    <s v="L15-21'"/>
    <m/>
    <s v=""/>
    <n v="14"/>
    <s v="Regular"/>
    <s v=""/>
    <s v=""/>
    <b v="0"/>
    <m/>
    <m/>
    <b v="0"/>
    <b v="0"/>
    <n v="10010"/>
    <s v="BMPRLED"/>
    <s v="recessed"/>
    <n v="0"/>
    <d v="2018-11-01T00:00:00"/>
    <n v="16.8"/>
    <x v="0"/>
    <d v="2018-11-02T00:00:00"/>
    <n v="7"/>
    <x v="0"/>
    <n v="90.72"/>
    <m/>
  </r>
  <r>
    <s v="72367-75"/>
    <d v="2018-11-05T00:00:00"/>
    <n v="72367"/>
    <s v="BMPRLED-750-80-35-RG2-23'5&quot;-W-UNV-DP-1-DF-TS(1)"/>
    <n v="7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3PLED-23'5&quot;"/>
    <s v=""/>
    <s v="Regular"/>
    <n v="4"/>
    <s v="George"/>
    <s v="L15-23'5&quot;"/>
    <m/>
    <s v=""/>
    <n v="4"/>
    <s v="Regular"/>
    <s v=""/>
    <s v=""/>
    <b v="0"/>
    <m/>
    <m/>
    <b v="0"/>
    <b v="0"/>
    <n v="3120"/>
    <s v="BMPRLED"/>
    <s v="recessed"/>
    <n v="0"/>
    <d v="2018-11-01T00:00:00"/>
    <n v="4.8"/>
    <x v="0"/>
    <d v="2018-11-02T00:00:00"/>
    <n v="2"/>
    <x v="0"/>
    <n v="25.92"/>
    <m/>
  </r>
  <r>
    <s v="72367-76"/>
    <d v="2018-11-05T00:00:00"/>
    <n v="72367"/>
    <s v="BMPRLED-750-80-35-RG2-23'7&quot;-W-UNV-DP-1-DF-TS(1)"/>
    <n v="7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3PLED-23'7&quot;"/>
    <s v=""/>
    <s v="Regular"/>
    <n v="4"/>
    <s v="George"/>
    <s v="L15-23'7&quot;"/>
    <m/>
    <s v=""/>
    <n v="6"/>
    <s v="Regular"/>
    <s v=""/>
    <s v=""/>
    <b v="0"/>
    <m/>
    <m/>
    <b v="0"/>
    <b v="0"/>
    <n v="4875"/>
    <s v="BMPRLED"/>
    <s v="recessed"/>
    <n v="0"/>
    <d v="2018-11-01T00:00:00"/>
    <n v="7.1999999999999993"/>
    <x v="0"/>
    <d v="2018-11-02T00:00:00"/>
    <n v="3"/>
    <x v="0"/>
    <n v="38.880000000000003"/>
    <m/>
  </r>
  <r>
    <s v="72367-79"/>
    <d v="2018-11-05T00:00:00"/>
    <n v="72367"/>
    <s v="BMPRLED-750-80-35-RG2-27'-W-UNV-DP-1-DF-TS(1)"/>
    <n v="79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B3PLED-27'"/>
    <s v=""/>
    <s v="Regular"/>
    <n v="4"/>
    <s v="George"/>
    <s v="L15-27'"/>
    <m/>
    <s v=""/>
    <n v="18"/>
    <s v="Regular"/>
    <s v=""/>
    <s v=""/>
    <b v="0"/>
    <m/>
    <m/>
    <b v="0"/>
    <b v="0"/>
    <n v="10920"/>
    <s v="BMPRLED"/>
    <s v="recessed"/>
    <n v="0"/>
    <d v="2018-11-01T00:00:00"/>
    <n v="21.599999999999998"/>
    <x v="0"/>
    <d v="2018-11-02T00:00:00"/>
    <n v="9"/>
    <x v="0"/>
    <n v="155.52000000000001"/>
    <m/>
  </r>
  <r>
    <s v="72367-83"/>
    <d v="2018-11-05T00:00:00"/>
    <n v="72367"/>
    <s v="BMPRLED-750-80-35-RG2-30'-W-UNV-DP-1-DF-TS(1)"/>
    <n v="8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3PLED-30'"/>
    <s v=""/>
    <s v="Regular"/>
    <n v="4"/>
    <s v="George"/>
    <s v="L15-30'"/>
    <m/>
    <s v=""/>
    <n v="9"/>
    <s v="Regular"/>
    <s v=""/>
    <s v=""/>
    <b v="0"/>
    <m/>
    <m/>
    <b v="0"/>
    <b v="0"/>
    <n v="6045"/>
    <s v="BMPRLED"/>
    <s v="recessed"/>
    <n v="0"/>
    <d v="2018-11-01T00:00:00"/>
    <n v="10.799999999999999"/>
    <x v="0"/>
    <d v="2018-11-02T00:00:00"/>
    <n v="4.5"/>
    <x v="0"/>
    <n v="77.760000000000005"/>
    <m/>
  </r>
  <r>
    <s v="72367-88"/>
    <d v="2018-11-05T00:00:00"/>
    <n v="72367"/>
    <s v="BDLED-500-80-35-SO-6'-W-UNV-DP-1-CA(48)"/>
    <n v="88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1T00:00:00"/>
    <s v=""/>
    <m/>
    <s v="B2LED-6'"/>
    <s v=""/>
    <s v="Regular"/>
    <n v="4"/>
    <s v="George"/>
    <s v="L16-6'"/>
    <m/>
    <s v=""/>
    <n v="4"/>
    <s v="Regular"/>
    <s v=""/>
    <s v=""/>
    <b v="0"/>
    <m/>
    <m/>
    <b v="0"/>
    <b v="0"/>
    <n v="1200"/>
    <s v="BDLED"/>
    <s v="Pendant"/>
    <n v="0"/>
    <d v="2018-11-01T00:00:00"/>
    <n v="4.8"/>
    <x v="0"/>
    <d v="2018-11-02T00:00:00"/>
    <n v="2"/>
    <x v="0"/>
    <n v="0"/>
    <m/>
  </r>
  <r>
    <s v="72367-89"/>
    <d v="2018-11-05T00:00:00"/>
    <n v="72367"/>
    <s v="BDLED-500-80-35-SO-8'-W-UNV-DP-1-CA(48)"/>
    <n v="8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8'"/>
    <s v=""/>
    <s v="Regular"/>
    <n v="4"/>
    <s v="George"/>
    <s v="L16-8'"/>
    <m/>
    <s v=""/>
    <n v="1"/>
    <s v="Regular"/>
    <s v=""/>
    <s v=""/>
    <b v="0"/>
    <m/>
    <m/>
    <b v="0"/>
    <b v="0"/>
    <n v="400"/>
    <s v="BDLED"/>
    <s v="Pendant"/>
    <n v="0"/>
    <d v="2018-11-01T00:00:00"/>
    <n v="1.2"/>
    <x v="0"/>
    <d v="2018-11-02T00:00:00"/>
    <n v="0.5"/>
    <x v="0"/>
    <n v="0"/>
    <m/>
  </r>
  <r>
    <s v="72367-90"/>
    <d v="2018-11-05T00:00:00"/>
    <n v="72367"/>
    <s v="BDLED-500-80-35-SO-10'-W-UNV-DP-1-CA(48)"/>
    <n v="90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1T00:00:00"/>
    <s v=""/>
    <m/>
    <s v="B2LED-10'"/>
    <s v=""/>
    <s v="Regular"/>
    <n v="4"/>
    <s v="George"/>
    <s v="L16-10'"/>
    <m/>
    <s v=""/>
    <n v="4"/>
    <s v="Regular"/>
    <s v=""/>
    <s v=""/>
    <b v="0"/>
    <m/>
    <m/>
    <b v="0"/>
    <b v="0"/>
    <n v="2000"/>
    <s v="BDLED"/>
    <s v="Pendant"/>
    <n v="0"/>
    <d v="2018-11-01T00:00:00"/>
    <n v="4.8"/>
    <x v="0"/>
    <d v="2018-11-02T00:00:00"/>
    <n v="2"/>
    <x v="0"/>
    <n v="0"/>
    <m/>
  </r>
  <r>
    <s v="72367-91"/>
    <d v="2018-11-05T00:00:00"/>
    <n v="72367"/>
    <s v="BDLED-500-80-35-SO-12'-W-UNV-DP-1-CA(48)"/>
    <n v="9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2LED-12'"/>
    <s v=""/>
    <s v="Regular"/>
    <n v="4"/>
    <s v="George"/>
    <s v="L16-12'"/>
    <m/>
    <s v=""/>
    <n v="3"/>
    <s v="Regular"/>
    <s v=""/>
    <s v=""/>
    <b v="0"/>
    <m/>
    <m/>
    <b v="0"/>
    <b v="0"/>
    <n v="1800"/>
    <s v="BDLED"/>
    <s v="Pendant"/>
    <n v="0"/>
    <d v="2018-11-01T00:00:00"/>
    <n v="3.5999999999999996"/>
    <x v="0"/>
    <d v="2018-11-02T00:00:00"/>
    <n v="1.5"/>
    <x v="0"/>
    <n v="0"/>
    <m/>
  </r>
  <r>
    <s v="72367-92"/>
    <d v="2018-11-05T00:00:00"/>
    <n v="72367"/>
    <s v="BDLED-500-80-35-SO-15'-W-UNV-DP-1-CA(48)"/>
    <n v="9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2LED-15'"/>
    <s v=""/>
    <s v="Regular"/>
    <n v="4"/>
    <s v="George"/>
    <s v="L16-15'"/>
    <m/>
    <s v=""/>
    <n v="6"/>
    <s v="Regular"/>
    <s v=""/>
    <s v=""/>
    <b v="0"/>
    <m/>
    <m/>
    <b v="0"/>
    <b v="0"/>
    <n v="2250"/>
    <s v="BDLED"/>
    <s v="Pendant"/>
    <n v="0"/>
    <d v="2018-11-01T00:00:00"/>
    <n v="7.1999999999999993"/>
    <x v="0"/>
    <d v="2018-11-02T00:00:00"/>
    <n v="3"/>
    <x v="0"/>
    <n v="38.880000000000003"/>
    <m/>
  </r>
  <r>
    <s v="72367-96"/>
    <d v="2018-11-05T00:00:00"/>
    <n v="72367"/>
    <s v="BDLED-500-80-35-SO-20'-W-UNV-DP-2-CA(48)"/>
    <n v="9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B2LED-20'"/>
    <s v=""/>
    <s v="Regular"/>
    <n v="4"/>
    <s v="George"/>
    <s v="L16-20'"/>
    <m/>
    <s v=""/>
    <n v="6"/>
    <s v="Regular"/>
    <s v=""/>
    <s v=""/>
    <b v="0"/>
    <m/>
    <m/>
    <b v="0"/>
    <b v="0"/>
    <n v="3000"/>
    <s v="BDLED"/>
    <s v="Pendant"/>
    <n v="0"/>
    <d v="2018-11-01T00:00:00"/>
    <n v="7.1999999999999993"/>
    <x v="0"/>
    <d v="2018-11-02T00:00:00"/>
    <n v="3"/>
    <x v="0"/>
    <n v="38.880000000000003"/>
    <m/>
  </r>
  <r>
    <s v="72367-97"/>
    <d v="2018-11-05T00:00:00"/>
    <n v="72367"/>
    <s v="BDLED-500-80-35-SO-22'-W-UNV-DP-1-CA(48)"/>
    <n v="9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2LED-22'"/>
    <s v=""/>
    <s v="Regular"/>
    <n v="4"/>
    <s v="George"/>
    <s v="L16-22'"/>
    <m/>
    <s v=""/>
    <n v="4"/>
    <s v="Regular"/>
    <s v=""/>
    <s v=""/>
    <b v="0"/>
    <m/>
    <m/>
    <b v="0"/>
    <b v="0"/>
    <n v="2200"/>
    <s v="BDLED"/>
    <s v="Pendant"/>
    <n v="0"/>
    <d v="2018-11-01T00:00:00"/>
    <n v="4.8"/>
    <x v="0"/>
    <d v="2018-11-02T00:00:00"/>
    <n v="2"/>
    <x v="0"/>
    <n v="25.92"/>
    <m/>
  </r>
  <r>
    <s v="72367-98"/>
    <d v="2018-11-05T00:00:00"/>
    <n v="72367"/>
    <s v="BDLED-500-80-35-SO-23'-W-UNV-DP-1-CA(48)"/>
    <n v="9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23'"/>
    <s v=""/>
    <s v="Regular"/>
    <n v="4"/>
    <s v="George"/>
    <s v="L16-23'"/>
    <m/>
    <s v=""/>
    <n v="2"/>
    <s v="Regular"/>
    <s v=""/>
    <s v=""/>
    <b v="0"/>
    <m/>
    <m/>
    <b v="0"/>
    <b v="0"/>
    <n v="1150"/>
    <s v="BDLED"/>
    <s v="Pendant"/>
    <n v="0"/>
    <d v="2018-11-01T00:00:00"/>
    <n v="2.4"/>
    <x v="0"/>
    <d v="2018-11-02T00:00:00"/>
    <n v="1"/>
    <x v="0"/>
    <n v="12.96"/>
    <m/>
  </r>
  <r>
    <s v="72367-100"/>
    <d v="2018-11-05T00:00:00"/>
    <n v="72367"/>
    <s v="BDLED-500-80-35-SO-26'-W-UNV-DP-2-CA(48)"/>
    <n v="10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26'"/>
    <s v=""/>
    <s v="Regular"/>
    <n v="4"/>
    <s v="George"/>
    <s v="L16-26'-L21"/>
    <m/>
    <s v=""/>
    <n v="3"/>
    <s v="Regular"/>
    <s v=""/>
    <s v=""/>
    <b v="0"/>
    <m/>
    <m/>
    <b v="0"/>
    <b v="0"/>
    <n v="1300"/>
    <s v="BDLED"/>
    <s v="Pendant"/>
    <n v="0"/>
    <d v="2018-11-01T00:00:00"/>
    <n v="3.5999999999999996"/>
    <x v="0"/>
    <d v="2018-11-02T00:00:00"/>
    <n v="1.5"/>
    <x v="0"/>
    <n v="25.92"/>
    <m/>
  </r>
  <r>
    <s v="72367-103"/>
    <d v="2018-11-05T00:00:00"/>
    <n v="72367"/>
    <s v="BDLED-500-80-35-SO-30'-W-UNV-DP-2-CA(48)"/>
    <n v="10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30'"/>
    <s v=""/>
    <s v="Regular"/>
    <n v="4"/>
    <s v="George"/>
    <s v="L16-30'-L20"/>
    <m/>
    <s v=""/>
    <n v="3"/>
    <s v="Regular"/>
    <s v=""/>
    <s v=""/>
    <b v="0"/>
    <m/>
    <m/>
    <b v="0"/>
    <b v="0"/>
    <n v="1500"/>
    <s v="BDLED"/>
    <s v="Pendant"/>
    <n v="0"/>
    <d v="2018-11-01T00:00:00"/>
    <n v="3.5999999999999996"/>
    <x v="0"/>
    <d v="2018-11-02T00:00:00"/>
    <n v="1.5"/>
    <x v="0"/>
    <n v="25.92"/>
    <m/>
  </r>
  <r>
    <s v="72367-104"/>
    <d v="2018-11-05T00:00:00"/>
    <n v="72367"/>
    <s v="BDLED-500-80-35-SO-31'-W-UNV-DP-2-CA(48)"/>
    <n v="10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31'"/>
    <s v=""/>
    <s v="Regular"/>
    <n v="4"/>
    <s v="George"/>
    <s v="L16-31'-L23"/>
    <m/>
    <s v=""/>
    <n v="3"/>
    <s v="Regular"/>
    <s v=""/>
    <s v=""/>
    <b v="0"/>
    <m/>
    <m/>
    <b v="0"/>
    <b v="0"/>
    <n v="1550"/>
    <s v="BDLED"/>
    <s v="Pendant"/>
    <n v="0"/>
    <d v="2018-11-01T00:00:00"/>
    <n v="3.5999999999999996"/>
    <x v="0"/>
    <d v="2018-11-02T00:00:00"/>
    <n v="1.5"/>
    <x v="0"/>
    <n v="25.92"/>
    <m/>
  </r>
  <r>
    <s v="72367-105"/>
    <d v="2018-11-05T00:00:00"/>
    <n v="72367"/>
    <s v="BDLED-500-80-35-SO-32'-W-UNV-DP-2-CA(48)"/>
    <n v="105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B2LED-32'"/>
    <s v=""/>
    <s v="Regular"/>
    <n v="4"/>
    <s v="George"/>
    <s v="L16-32'-A"/>
    <m/>
    <s v=""/>
    <n v="18"/>
    <s v="Regular"/>
    <s v=""/>
    <s v=""/>
    <b v="0"/>
    <m/>
    <m/>
    <b v="0"/>
    <b v="0"/>
    <n v="9600"/>
    <s v="BDLED"/>
    <s v="Pendant"/>
    <n v="0"/>
    <d v="2018-11-01T00:00:00"/>
    <n v="21.599999999999998"/>
    <x v="0"/>
    <d v="2018-11-02T00:00:00"/>
    <n v="9"/>
    <x v="0"/>
    <n v="155.52000000000001"/>
    <m/>
  </r>
  <r>
    <s v="72367-117"/>
    <d v="2018-11-05T00:00:00"/>
    <n v="72367"/>
    <s v="BSLED-500-80-35-SO-6'-W-UNV-DP-1-SB15"/>
    <n v="11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6'"/>
    <s v=""/>
    <s v="Regular"/>
    <n v="4"/>
    <s v="George"/>
    <s v="L47-6'"/>
    <m/>
    <s v=""/>
    <n v="1"/>
    <s v="Regular"/>
    <s v=""/>
    <s v=""/>
    <b v="0"/>
    <m/>
    <m/>
    <b v="0"/>
    <b v="0"/>
    <n v="300"/>
    <s v="BSLED"/>
    <s v="surface"/>
    <n v="0"/>
    <d v="2018-11-01T00:00:00"/>
    <n v="1.2"/>
    <x v="0"/>
    <d v="2018-11-02T00:00:00"/>
    <n v="0.5"/>
    <x v="0"/>
    <n v="0"/>
    <m/>
  </r>
  <r>
    <s v="72367-118"/>
    <d v="2018-11-05T00:00:00"/>
    <n v="72367"/>
    <s v="BSLED-500-80-35-SO-8'-W-UNV-DP-1-SB15"/>
    <n v="118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0-31T00:00:00"/>
    <s v=""/>
    <m/>
    <s v="B2LED-8'"/>
    <s v=""/>
    <s v="Regular"/>
    <n v="4"/>
    <s v="George"/>
    <s v="L47-8'"/>
    <m/>
    <s v=""/>
    <n v="9"/>
    <s v="Regular"/>
    <s v=""/>
    <s v=""/>
    <b v="0"/>
    <m/>
    <m/>
    <b v="0"/>
    <b v="0"/>
    <n v="3600"/>
    <s v="BSLED"/>
    <s v="surface"/>
    <n v="0"/>
    <d v="2018-11-01T00:00:00"/>
    <n v="10.799999999999999"/>
    <x v="0"/>
    <d v="2018-11-02T00:00:00"/>
    <n v="4.5"/>
    <x v="0"/>
    <n v="0"/>
    <m/>
  </r>
  <r>
    <s v="72367-119"/>
    <d v="2018-11-05T00:00:00"/>
    <n v="72367"/>
    <s v="BWDLED-500-80-35-SO-6'-W-UNV-DP-1"/>
    <n v="119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2LED-6'"/>
    <s v=""/>
    <s v="Regular"/>
    <n v="4"/>
    <s v="George"/>
    <s v="L57-6'"/>
    <m/>
    <s v=""/>
    <n v="2"/>
    <s v="Regular"/>
    <s v=""/>
    <s v=""/>
    <b v="0"/>
    <m/>
    <m/>
    <b v="0"/>
    <b v="0"/>
    <n v="780"/>
    <s v="BWDLED"/>
    <s v="wall"/>
    <n v="0"/>
    <d v="2018-11-01T00:00:00"/>
    <n v="2.4"/>
    <x v="0"/>
    <d v="2018-11-02T00:00:00"/>
    <n v="1"/>
    <x v="0"/>
    <n v="0"/>
    <m/>
  </r>
  <r>
    <s v="72367-120"/>
    <d v="2018-11-05T00:00:00"/>
    <n v="72367"/>
    <s v="BWDLED-500-80-35-SO-10'-W-UNV-DP-1"/>
    <n v="120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B2LED-10'"/>
    <s v=""/>
    <s v="Regular"/>
    <n v="4"/>
    <s v="George"/>
    <s v="L57-10'"/>
    <m/>
    <s v=""/>
    <n v="2"/>
    <s v="Regular"/>
    <s v=""/>
    <s v=""/>
    <b v="0"/>
    <m/>
    <m/>
    <b v="0"/>
    <b v="0"/>
    <n v="1230"/>
    <s v="BWDLED"/>
    <s v="wall"/>
    <n v="0"/>
    <d v="2018-11-01T00:00:00"/>
    <n v="2.4"/>
    <x v="0"/>
    <d v="2018-11-02T00:00:00"/>
    <n v="1"/>
    <x v="0"/>
    <n v="0"/>
    <m/>
  </r>
  <r>
    <s v="72367-121"/>
    <d v="2018-11-05T00:00:00"/>
    <n v="72367"/>
    <s v="BWDLED-500-80-35-SO-12'-W-UNV-DP-1"/>
    <n v="12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12'"/>
    <s v=""/>
    <s v="Regular"/>
    <n v="4"/>
    <s v="George"/>
    <s v="L57-12'"/>
    <m/>
    <s v=""/>
    <n v="1"/>
    <s v="Regular"/>
    <s v=""/>
    <s v=""/>
    <b v="0"/>
    <m/>
    <m/>
    <b v="0"/>
    <b v="0"/>
    <n v="652"/>
    <s v="BWDLED"/>
    <s v="wall"/>
    <n v="0"/>
    <d v="2018-11-01T00:00:00"/>
    <n v="1.2"/>
    <x v="0"/>
    <d v="2018-11-02T00:00:00"/>
    <n v="0.5"/>
    <x v="0"/>
    <n v="0"/>
    <m/>
  </r>
  <r>
    <s v="72367-122"/>
    <d v="2018-11-05T00:00:00"/>
    <n v="72367"/>
    <s v="BWDLED-500-80-35-SO-14'-W-UNV-DP-1"/>
    <n v="12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14'"/>
    <s v=""/>
    <s v="Regular"/>
    <n v="4"/>
    <s v="George"/>
    <s v="L57-14'"/>
    <m/>
    <s v=""/>
    <n v="2"/>
    <s v="Regular"/>
    <s v=""/>
    <s v=""/>
    <b v="0"/>
    <m/>
    <m/>
    <b v="0"/>
    <b v="0"/>
    <n v="840"/>
    <s v="BWDLED"/>
    <s v="wall"/>
    <n v="0"/>
    <d v="2018-11-01T00:00:00"/>
    <n v="2.4"/>
    <x v="0"/>
    <d v="2018-11-02T00:00:00"/>
    <n v="1"/>
    <x v="0"/>
    <n v="12.96"/>
    <m/>
  </r>
  <r>
    <s v="72367-123"/>
    <d v="2018-11-05T00:00:00"/>
    <n v="72367"/>
    <s v="BWDLED-500-80-35-SO-18'-W-UNV-DP-1"/>
    <n v="12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18'"/>
    <s v=""/>
    <s v="Regular"/>
    <n v="4"/>
    <s v="George"/>
    <s v="L57-18'"/>
    <m/>
    <s v=""/>
    <n v="2"/>
    <s v="Regular"/>
    <s v=""/>
    <s v=""/>
    <b v="0"/>
    <m/>
    <m/>
    <b v="0"/>
    <b v="0"/>
    <n v="1065"/>
    <s v="BWDLED"/>
    <s v="wall"/>
    <n v="0"/>
    <d v="2018-11-01T00:00:00"/>
    <n v="2.4"/>
    <x v="0"/>
    <d v="2018-11-02T00:00:00"/>
    <n v="1"/>
    <x v="0"/>
    <n v="12.96"/>
    <m/>
  </r>
  <r>
    <s v="72367-140"/>
    <d v="2018-11-05T00:00:00"/>
    <n v="72367"/>
    <s v="BMPRLED-750-80-35-RG2-17'-W-UNV-DP-1-TB15-TS(1)"/>
    <n v="14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3PLED-17'"/>
    <s v=""/>
    <s v="Regular"/>
    <n v="4"/>
    <s v="George"/>
    <s v="L02-17'"/>
    <m/>
    <s v=""/>
    <n v="2"/>
    <s v="Regular"/>
    <s v=""/>
    <s v=""/>
    <b v="0"/>
    <m/>
    <m/>
    <b v="0"/>
    <b v="0"/>
    <n v="1170"/>
    <s v="BMPRLED"/>
    <s v="recessed"/>
    <n v="0"/>
    <d v="2018-11-01T00:00:00"/>
    <n v="2.4"/>
    <x v="0"/>
    <d v="2018-11-02T00:00:00"/>
    <n v="1"/>
    <x v="0"/>
    <n v="12.96"/>
    <m/>
  </r>
  <r>
    <s v="72367-156"/>
    <d v="2018-11-05T00:00:00"/>
    <n v="72367"/>
    <s v="BDLED-500-80-35-SO-32'-W-UNV-DP-2-CA(48)"/>
    <n v="156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0-31T00:00:00"/>
    <s v=""/>
    <m/>
    <s v="B2LED-32'"/>
    <s v=""/>
    <s v="Regular"/>
    <n v="4"/>
    <s v="George"/>
    <s v="L16-32'-B"/>
    <m/>
    <s v=""/>
    <n v="21"/>
    <s v="Regular"/>
    <s v=""/>
    <s v=""/>
    <b v="0"/>
    <m/>
    <m/>
    <b v="0"/>
    <b v="0"/>
    <n v="11200"/>
    <s v="BDLED"/>
    <s v="Pendant"/>
    <n v="0"/>
    <d v="2018-11-01T00:00:00"/>
    <n v="25.2"/>
    <x v="0"/>
    <d v="2018-11-02T00:00:00"/>
    <n v="10.5"/>
    <x v="0"/>
    <n v="181.44"/>
    <m/>
  </r>
  <r>
    <s v="73824-1"/>
    <d v="2018-11-05T00:00:00"/>
    <n v="73824"/>
    <s v="SCD-500-80-35-0.5M-K(3X3)-W-UNV-DP-1-CA(36)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SCULPT-K(3X3)"/>
    <s v=""/>
    <s v="Regular"/>
    <n v="7"/>
    <s v="Mervet"/>
    <s v="L33-3'X3'"/>
    <m/>
    <s v=""/>
    <n v="6"/>
    <s v="Regular"/>
    <s v=""/>
    <s v=""/>
    <b v="0"/>
    <m/>
    <m/>
    <b v="0"/>
    <b v="0"/>
    <n v="8631"/>
    <s v="SCD"/>
    <s v="Pendant"/>
    <s v="Pattern"/>
    <d v="2018-10-26T00:00:00"/>
    <n v="24"/>
    <x v="0"/>
    <d v="2018-11-03T00:00:00"/>
    <n v="28.92"/>
    <x v="0"/>
    <n v="0"/>
    <m/>
  </r>
  <r>
    <s v="73824-2"/>
    <d v="2018-11-05T00:00:00"/>
    <n v="73824"/>
    <s v="SCD-500-80-35-0.5M-K(3X3)-W-UNV-DP-1+E(1)-CA(36)-B1(BSL10LST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SCULPT-K(3X3)"/>
    <s v=""/>
    <s v="Regular"/>
    <n v="7"/>
    <s v="Mervet"/>
    <s v="L33E-3'X3'"/>
    <m/>
    <s v=""/>
    <n v="3"/>
    <s v="Regular"/>
    <s v=""/>
    <s v=""/>
    <b v="0"/>
    <m/>
    <m/>
    <b v="0"/>
    <b v="0"/>
    <n v="5065.5"/>
    <s v="SCD"/>
    <s v="Pendant"/>
    <s v="Pattern"/>
    <d v="2018-10-26T00:00:00"/>
    <n v="12"/>
    <x v="0"/>
    <d v="2018-11-03T00:00:00"/>
    <n v="14.46"/>
    <x v="0"/>
    <n v="0"/>
    <m/>
  </r>
  <r>
    <s v="73824-3"/>
    <d v="2018-11-05T00:00:00"/>
    <n v="73824"/>
    <s v="SCD-500-80-35-0.5M-K(4X4)-W-UNV-DP-1+E(1)-CA(36)-B1(BSL310LP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SCULPT-K(4X4)"/>
    <s v=""/>
    <s v="Regular"/>
    <n v="7"/>
    <s v="Mervet"/>
    <s v="L44E-4'X4'"/>
    <m/>
    <s v=""/>
    <n v="1"/>
    <s v="Regular"/>
    <s v=""/>
    <s v=""/>
    <b v="0"/>
    <m/>
    <m/>
    <b v="0"/>
    <b v="0"/>
    <n v="1848.5"/>
    <s v="SCD"/>
    <s v="Pendant"/>
    <s v="Pattern"/>
    <d v="2018-10-26T00:00:00"/>
    <n v="4"/>
    <x v="0"/>
    <d v="2018-11-03T00:00:00"/>
    <n v="4.82"/>
    <x v="0"/>
    <n v="0"/>
    <m/>
  </r>
  <r>
    <s v="74224-1"/>
    <d v="2018-11-05T00:00:00"/>
    <n v="74224"/>
    <s v="B6RLED-1000-90-40-FL-4-W-UNV-DP-1-TG15"/>
    <n v="1"/>
    <n v="1"/>
    <s v="Scheduled/Released"/>
    <n v="20"/>
    <b v="0"/>
    <b v="0"/>
    <s v=""/>
    <b v="0"/>
    <b v="0"/>
    <b v="0"/>
    <s v=""/>
    <s v=""/>
    <s v=""/>
    <s v=""/>
    <s v=""/>
    <s v=""/>
    <s v=""/>
    <s v=""/>
    <d v="2018-10-31T00:00:00"/>
    <s v=""/>
    <m/>
    <s v="B6LED-4"/>
    <s v=""/>
    <s v="Regular"/>
    <n v="12"/>
    <s v="Jatin"/>
    <s v="F3/F3E-4'"/>
    <m/>
    <s v=""/>
    <n v="20"/>
    <s v="Regular"/>
    <s v=""/>
    <s v=""/>
    <b v="0"/>
    <m/>
    <m/>
    <b v="0"/>
    <b v="0"/>
    <n v="5200"/>
    <s v="B6RLED"/>
    <s v="recessed"/>
    <n v="0"/>
    <d v="2018-11-01T00:00:00"/>
    <n v="24"/>
    <x v="0"/>
    <d v="2018-11-02T00:00:00"/>
    <n v="10"/>
    <x v="0"/>
    <n v="0"/>
    <m/>
  </r>
  <r>
    <s v="74224-2"/>
    <d v="2018-11-05T00:00:00"/>
    <n v="74224"/>
    <s v="TB2WDILED-400-1000-90-40-SO-SO-36-W-UNV-DP-1+E(2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TB2LED-36"/>
    <s v=""/>
    <s v="Regular"/>
    <n v="12"/>
    <s v="Jatin"/>
    <s v="F6/F6E-36'"/>
    <m/>
    <s v=""/>
    <n v="3"/>
    <s v="Regular"/>
    <s v=""/>
    <s v=""/>
    <b v="0"/>
    <m/>
    <m/>
    <b v="0"/>
    <b v="0"/>
    <n v="3500"/>
    <s v="TB2WDILED"/>
    <s v="wall"/>
    <n v="0"/>
    <d v="2018-11-01T00:00:00"/>
    <n v="3.5999999999999996"/>
    <x v="0"/>
    <d v="2018-11-02T00:00:00"/>
    <n v="1.5"/>
    <x v="0"/>
    <n v="25.92"/>
    <m/>
  </r>
  <r>
    <s v="74224-3"/>
    <d v="2018-11-05T00:00:00"/>
    <n v="74224"/>
    <s v="TB2WDILED-400-1000-90-40-SO-SO-32-W-UNV-DP-1+E(3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TB2LED-32"/>
    <s v=""/>
    <s v="Regular"/>
    <n v="12"/>
    <s v="Jatin"/>
    <s v="F6/F6E-32'"/>
    <m/>
    <s v=""/>
    <n v="3"/>
    <s v="Regular"/>
    <s v=""/>
    <s v=""/>
    <b v="0"/>
    <m/>
    <m/>
    <b v="0"/>
    <b v="0"/>
    <n v="3160"/>
    <s v="TB2WDILED"/>
    <s v="wall"/>
    <n v="0"/>
    <d v="2018-11-01T00:00:00"/>
    <n v="3.5999999999999996"/>
    <x v="0"/>
    <d v="2018-11-02T00:00:00"/>
    <n v="1.5"/>
    <x v="0"/>
    <n v="25.92"/>
    <m/>
  </r>
  <r>
    <s v="74224-4"/>
    <d v="2018-11-05T00:00:00"/>
    <n v="74224"/>
    <s v="TB2WDILED-400-1000-90-40-SO-SO-16-W-UNV-DP-1+E(1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TB2LED-16"/>
    <s v=""/>
    <s v="Regular"/>
    <n v="12"/>
    <s v="Jatin"/>
    <s v="F6/F6E-16'"/>
    <m/>
    <s v=""/>
    <n v="2"/>
    <s v="Regular"/>
    <s v=""/>
    <s v=""/>
    <b v="0"/>
    <m/>
    <m/>
    <b v="0"/>
    <b v="0"/>
    <n v="1560"/>
    <s v="TB2WDILED"/>
    <s v="wall"/>
    <n v="0"/>
    <d v="2018-11-01T00:00:00"/>
    <n v="2.4"/>
    <x v="0"/>
    <d v="2018-11-02T00:00:00"/>
    <n v="1"/>
    <x v="0"/>
    <n v="12.96"/>
    <m/>
  </r>
  <r>
    <s v="74371-1"/>
    <d v="2018-11-05T00:00:00"/>
    <n v="74371"/>
    <s v="WBSLED-750-80-35-S-4-BLK-UNV-DP-1-S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WB4LED-4"/>
    <s v=""/>
    <s v="Regular"/>
    <n v="0"/>
    <s v="Sacha"/>
    <s v="A"/>
    <m/>
    <s v=""/>
    <n v="1"/>
    <s v="Regular"/>
    <s v=""/>
    <s v=""/>
    <b v="0"/>
    <m/>
    <m/>
    <b v="0"/>
    <b v="0"/>
    <n v="400"/>
    <s v="WBSLED"/>
    <s v="surface"/>
    <n v="0"/>
    <d v="2018-11-01T00:00:00"/>
    <n v="1.2"/>
    <x v="0"/>
    <d v="2018-11-02T00:00:00"/>
    <n v="0.5"/>
    <x v="0"/>
    <n v="0"/>
    <m/>
  </r>
  <r>
    <s v="74422-5"/>
    <d v="2018-11-05T00:00:00"/>
    <n v="74422"/>
    <s v="LTLED-SL 80/20-800-90-30-SO-4-W-120-DP-1-CA(36)"/>
    <n v="5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31T00:00:00"/>
    <s v=""/>
    <m/>
    <s v="LTLED-4"/>
    <s v=""/>
    <s v="Regular"/>
    <n v="1"/>
    <s v="Gagandeep"/>
    <s v="B"/>
    <m/>
    <s v=""/>
    <n v="11"/>
    <s v="High Priority"/>
    <s v=""/>
    <s v=""/>
    <b v="0"/>
    <m/>
    <m/>
    <b v="0"/>
    <b v="0"/>
    <n v="4180"/>
    <s v="LTLED"/>
    <s v="Pendant"/>
    <n v="0"/>
    <d v="2018-11-01T00:00:00"/>
    <n v="13.2"/>
    <x v="0"/>
    <d v="2018-11-02T00:00:00"/>
    <n v="5.5"/>
    <x v="0"/>
    <n v="0"/>
    <m/>
  </r>
  <r>
    <s v="74422-6"/>
    <d v="2018-11-05T00:00:00"/>
    <n v="74422"/>
    <s v="LTLED-SL 80/20-800-90-30-SO-4-W-120-DP-1-CA(36)-B1(BSL310LP)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LTLED-4"/>
    <s v=""/>
    <s v="Regular"/>
    <n v="1"/>
    <s v="Gagandeep"/>
    <s v="B EM"/>
    <m/>
    <s v=""/>
    <n v="2"/>
    <s v="High Priority"/>
    <s v=""/>
    <s v=""/>
    <b v="0"/>
    <m/>
    <m/>
    <b v="0"/>
    <b v="0"/>
    <n v="1160"/>
    <s v="LTLED"/>
    <s v="Pendant"/>
    <n v="0"/>
    <d v="2018-11-01T00:00:00"/>
    <n v="2.4"/>
    <x v="0"/>
    <d v="2018-11-02T00:00:00"/>
    <n v="1"/>
    <x v="0"/>
    <n v="0"/>
    <m/>
  </r>
  <r>
    <s v="74422-7"/>
    <d v="2018-11-05T00:00:00"/>
    <n v="74422"/>
    <s v="LTLED-SL 80/20-800-90-30-SO-4-W-120-DP-1-CA(36)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LTLED-4"/>
    <s v=""/>
    <s v="Regular"/>
    <n v="1"/>
    <s v="Gagandeep"/>
    <s v="B1"/>
    <m/>
    <s v=""/>
    <n v="2"/>
    <s v="High Priority"/>
    <s v=""/>
    <s v=""/>
    <b v="0"/>
    <m/>
    <m/>
    <b v="0"/>
    <b v="0"/>
    <n v="760"/>
    <s v="LTLED"/>
    <s v="Pendant"/>
    <n v="0"/>
    <d v="2018-11-01T00:00:00"/>
    <n v="2.4"/>
    <x v="0"/>
    <d v="2018-11-02T00:00:00"/>
    <n v="1"/>
    <x v="0"/>
    <n v="0"/>
    <m/>
  </r>
  <r>
    <s v="74422-8"/>
    <d v="2018-11-05T00:00:00"/>
    <n v="74422"/>
    <s v="LTLED-SL 80/20-800-90-30-SO-8-W-120-DP-1-CA(36)"/>
    <n v="8"/>
    <n v="1"/>
    <s v="Scheduled/Released"/>
    <n v="26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3"/>
    <m/>
    <s v=""/>
    <n v="26"/>
    <s v="High Priority"/>
    <s v=""/>
    <s v=""/>
    <b v="0"/>
    <m/>
    <m/>
    <b v="0"/>
    <b v="0"/>
    <n v="19760"/>
    <s v="LTLED"/>
    <s v="Pendant"/>
    <n v="0"/>
    <d v="2018-11-01T00:00:00"/>
    <n v="31.2"/>
    <x v="0"/>
    <d v="2018-11-02T00:00:00"/>
    <n v="13"/>
    <x v="0"/>
    <n v="0"/>
    <m/>
  </r>
  <r>
    <s v="74422-9"/>
    <d v="2018-11-05T00:00:00"/>
    <n v="74422"/>
    <s v="LTLED-SL 80/20-800-90-30-SO-8-W-120-DP-1-CA(36)-B1(BSL310LP)"/>
    <n v="9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3 EM"/>
    <m/>
    <s v=""/>
    <n v="8"/>
    <s v="High Priority"/>
    <s v=""/>
    <s v=""/>
    <b v="0"/>
    <m/>
    <m/>
    <b v="0"/>
    <b v="0"/>
    <n v="7680"/>
    <s v="LTLED"/>
    <s v="Pendant"/>
    <n v="0"/>
    <d v="2018-11-01T00:00:00"/>
    <n v="9.6"/>
    <x v="0"/>
    <d v="2018-11-02T00:00:00"/>
    <n v="4"/>
    <x v="0"/>
    <n v="0"/>
    <m/>
  </r>
  <r>
    <s v="74422-10"/>
    <d v="2018-11-05T00:00:00"/>
    <n v="74422"/>
    <s v="LTLED-SL 80/20-800-90-30-SO-8-W-120-DP-1-CA(36)"/>
    <n v="10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4"/>
    <m/>
    <s v=""/>
    <n v="11"/>
    <s v="High Priority"/>
    <s v=""/>
    <s v=""/>
    <b v="0"/>
    <m/>
    <m/>
    <b v="0"/>
    <b v="0"/>
    <n v="8360"/>
    <s v="LTLED"/>
    <s v="Pendant"/>
    <n v="0"/>
    <d v="2018-11-01T00:00:00"/>
    <n v="13.2"/>
    <x v="0"/>
    <d v="2018-11-02T00:00:00"/>
    <n v="5.5"/>
    <x v="0"/>
    <n v="0"/>
    <m/>
  </r>
  <r>
    <s v="74422-11"/>
    <d v="2018-11-05T00:00:00"/>
    <n v="74422"/>
    <s v="LTLED-SL 80/20-800-90-30-SO-8-W-120-DP-1-CA(36)-B1(BSL310LP)"/>
    <n v="1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4 EM"/>
    <m/>
    <s v=""/>
    <n v="2"/>
    <s v="High Priority"/>
    <s v=""/>
    <s v=""/>
    <b v="0"/>
    <m/>
    <m/>
    <b v="0"/>
    <b v="0"/>
    <n v="1920"/>
    <s v="LTLED"/>
    <s v="Pendant"/>
    <n v="0"/>
    <d v="2018-11-01T00:00:00"/>
    <n v="2.4"/>
    <x v="0"/>
    <d v="2018-11-02T00:00:00"/>
    <n v="1"/>
    <x v="0"/>
    <n v="0"/>
    <m/>
  </r>
  <r>
    <s v="74422-12"/>
    <d v="2018-11-05T00:00:00"/>
    <n v="74422"/>
    <s v="LTLED-SL 80/20-800-90-30-SO-8-W-120-DP-1-CA(36)"/>
    <n v="12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5"/>
    <m/>
    <s v=""/>
    <n v="8"/>
    <s v="High Priority"/>
    <s v=""/>
    <s v=""/>
    <b v="0"/>
    <m/>
    <m/>
    <b v="0"/>
    <b v="0"/>
    <n v="6080"/>
    <s v="LTLED"/>
    <s v="Pendant"/>
    <n v="0"/>
    <d v="2018-11-01T00:00:00"/>
    <n v="9.6"/>
    <x v="0"/>
    <d v="2018-11-02T00:00:00"/>
    <n v="4"/>
    <x v="0"/>
    <n v="0"/>
    <m/>
  </r>
  <r>
    <s v="74422-13"/>
    <d v="2018-11-05T00:00:00"/>
    <n v="74422"/>
    <s v="LTLED-SL 80/20-800-90-30-SO-8-W-120-DP-1-CA(36)-B1(BSL310LP)"/>
    <n v="1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LTLED-8"/>
    <s v=""/>
    <s v="Regular"/>
    <n v="1"/>
    <s v="Gagandeep"/>
    <s v="B5 EM"/>
    <m/>
    <s v=""/>
    <n v="3"/>
    <s v="High Priority"/>
    <s v=""/>
    <s v=""/>
    <b v="0"/>
    <m/>
    <m/>
    <b v="0"/>
    <b v="0"/>
    <n v="2880"/>
    <s v="LTLED"/>
    <s v="Pendant"/>
    <n v="0"/>
    <d v="2018-11-01T00:00:00"/>
    <n v="3.5999999999999996"/>
    <x v="0"/>
    <d v="2018-11-02T00:00:00"/>
    <n v="1.5"/>
    <x v="0"/>
    <n v="0"/>
    <m/>
  </r>
  <r>
    <s v="74422-14"/>
    <d v="2018-11-05T00:00:00"/>
    <n v="74422"/>
    <s v="LTLED-SL 80/20-800-90-30-SO-12-W-120-DP-1-CA(36)"/>
    <n v="14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LTLED-12"/>
    <s v=""/>
    <s v="Regular"/>
    <n v="1"/>
    <s v="Gagandeep"/>
    <s v="B6"/>
    <m/>
    <s v=""/>
    <n v="6"/>
    <s v="High Priority"/>
    <s v=""/>
    <s v=""/>
    <b v="0"/>
    <m/>
    <m/>
    <b v="0"/>
    <b v="0"/>
    <n v="6840"/>
    <s v="LTLED"/>
    <s v="Pendant"/>
    <n v="0"/>
    <d v="2018-11-01T00:00:00"/>
    <n v="7.1999999999999993"/>
    <x v="0"/>
    <d v="2018-11-02T00:00:00"/>
    <n v="3"/>
    <x v="0"/>
    <n v="0"/>
    <m/>
  </r>
  <r>
    <s v="74422-15"/>
    <d v="2018-11-05T00:00:00"/>
    <n v="74422"/>
    <s v="LTLED-SL 80/20-800-90-30-SO-12-W-120-DP-1-CA(36)-B1(BSL310LP)"/>
    <n v="15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0-31T00:00:00"/>
    <s v=""/>
    <m/>
    <s v="LTLED-12"/>
    <s v=""/>
    <s v="Regular"/>
    <n v="1"/>
    <s v="Gagandeep"/>
    <s v="B6 EM"/>
    <m/>
    <s v=""/>
    <n v="10"/>
    <s v="High Priority"/>
    <s v=""/>
    <s v=""/>
    <b v="0"/>
    <m/>
    <m/>
    <b v="0"/>
    <b v="0"/>
    <n v="13400"/>
    <s v="LTLED"/>
    <s v="Pendant"/>
    <n v="0"/>
    <d v="2018-11-01T00:00:00"/>
    <n v="12"/>
    <x v="0"/>
    <d v="2018-11-02T00:00:00"/>
    <n v="5"/>
    <x v="0"/>
    <n v="0"/>
    <m/>
  </r>
  <r>
    <s v="74422-16"/>
    <d v="2018-11-05T00:00:00"/>
    <n v="74422"/>
    <s v="LTLED-SL 80/20-800-90-30-SO-12-W-120-DP-1-CA(36)"/>
    <n v="16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0-31T00:00:00"/>
    <s v=""/>
    <m/>
    <s v="LTLED-12"/>
    <s v=""/>
    <s v="Regular"/>
    <n v="1"/>
    <s v="Gagandeep"/>
    <s v="B7"/>
    <m/>
    <s v=""/>
    <n v="4"/>
    <s v="High Priority"/>
    <s v=""/>
    <s v=""/>
    <b v="0"/>
    <m/>
    <m/>
    <b v="0"/>
    <b v="0"/>
    <n v="4560"/>
    <s v="LTLED"/>
    <s v="Pendant"/>
    <n v="0"/>
    <d v="2018-11-01T00:00:00"/>
    <n v="4.8"/>
    <x v="0"/>
    <d v="2018-11-02T00:00:00"/>
    <n v="2"/>
    <x v="0"/>
    <n v="0"/>
    <m/>
  </r>
  <r>
    <s v="74422-17"/>
    <d v="2018-11-05T00:00:00"/>
    <n v="74422"/>
    <s v="LTLED-SL 80/20-800-90-30-SO-12-W-120-DP-1-CA(36)"/>
    <n v="17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1T00:00:00"/>
    <s v=""/>
    <m/>
    <s v="LTLED-12"/>
    <s v=""/>
    <s v="Regular"/>
    <n v="1"/>
    <s v="Gagandeep"/>
    <s v="B8"/>
    <m/>
    <s v=""/>
    <n v="5"/>
    <s v="High Priority"/>
    <s v=""/>
    <s v=""/>
    <b v="0"/>
    <m/>
    <m/>
    <b v="0"/>
    <b v="0"/>
    <n v="5700"/>
    <s v="LTLED"/>
    <s v="Pendant"/>
    <n v="0"/>
    <d v="2018-11-01T00:00:00"/>
    <n v="6"/>
    <x v="0"/>
    <d v="2018-11-02T00:00:00"/>
    <n v="2.5"/>
    <x v="0"/>
    <n v="0"/>
    <m/>
  </r>
  <r>
    <s v="74422-18"/>
    <d v="2018-11-05T00:00:00"/>
    <n v="74422"/>
    <s v="LTLED-SL 80/20-800-90-30-SO-12-W-120-DP-1-CA(36)-B1(BSL310LP)"/>
    <n v="1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LTLED-12"/>
    <s v=""/>
    <s v="Regular"/>
    <n v="1"/>
    <s v="Gagandeep"/>
    <s v="B8 EM"/>
    <m/>
    <s v=""/>
    <n v="1"/>
    <s v="High Priority"/>
    <s v=""/>
    <s v=""/>
    <b v="0"/>
    <m/>
    <m/>
    <b v="0"/>
    <b v="0"/>
    <n v="1340"/>
    <s v="LTLED"/>
    <s v="Pendant"/>
    <n v="0"/>
    <d v="2018-11-01T00:00:00"/>
    <n v="1.2"/>
    <x v="0"/>
    <d v="2018-11-02T00:00:00"/>
    <n v="0.5"/>
    <x v="0"/>
    <n v="0"/>
    <m/>
  </r>
  <r>
    <s v="74422-19"/>
    <d v="2018-11-05T00:00:00"/>
    <n v="74422"/>
    <s v="LTLED-SL 80/20-800-90-30-SO-16-W-120-DP-1-CA(36)"/>
    <n v="19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9"/>
    <m/>
    <s v=""/>
    <n v="24"/>
    <s v="High Priority"/>
    <s v=""/>
    <s v=""/>
    <b v="0"/>
    <m/>
    <m/>
    <b v="0"/>
    <b v="0"/>
    <n v="18240"/>
    <s v="LTLED"/>
    <s v="Pendant"/>
    <n v="0"/>
    <d v="2018-11-01T00:00:00"/>
    <n v="28.799999999999997"/>
    <x v="0"/>
    <d v="2018-11-02T00:00:00"/>
    <n v="12"/>
    <x v="0"/>
    <n v="155.52000000000001"/>
    <m/>
  </r>
  <r>
    <s v="74422-20"/>
    <d v="2018-11-05T00:00:00"/>
    <n v="74422"/>
    <s v="LTLED-SL 80/20-800-90-30-SO-16-W-120-DP-1-CA(36)-B1(BSL310LP)"/>
    <n v="20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9 EM"/>
    <m/>
    <s v=""/>
    <n v="16"/>
    <s v="High Priority"/>
    <s v=""/>
    <s v=""/>
    <b v="0"/>
    <m/>
    <m/>
    <b v="0"/>
    <b v="0"/>
    <n v="13760"/>
    <s v="LTLED"/>
    <s v="Pendant"/>
    <n v="0"/>
    <d v="2018-11-01T00:00:00"/>
    <n v="19.2"/>
    <x v="0"/>
    <d v="2018-11-02T00:00:00"/>
    <n v="8"/>
    <x v="0"/>
    <n v="103.68"/>
    <m/>
  </r>
  <r>
    <s v="74422-21"/>
    <d v="2018-11-05T00:00:00"/>
    <n v="74422"/>
    <s v="LTLED-SL 80/20-800-90-30-SO-16-W-120-DP-1-CA(36)"/>
    <n v="2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10"/>
    <m/>
    <s v=""/>
    <n v="6"/>
    <s v="High Priority"/>
    <s v=""/>
    <s v=""/>
    <b v="0"/>
    <m/>
    <m/>
    <b v="0"/>
    <b v="0"/>
    <n v="4560"/>
    <s v="LTLED"/>
    <s v="Pendant"/>
    <n v="0"/>
    <d v="2018-11-01T00:00:00"/>
    <n v="7.1999999999999993"/>
    <x v="0"/>
    <d v="2018-11-02T00:00:00"/>
    <n v="3"/>
    <x v="0"/>
    <n v="38.880000000000003"/>
    <m/>
  </r>
  <r>
    <s v="74422-22"/>
    <d v="2018-11-05T00:00:00"/>
    <n v="74422"/>
    <s v="LTLED-SL 80/20-800-90-30-SO-16-W-120-DP-1-CA(36)-B1(BSL310LP)"/>
    <n v="2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10 EM"/>
    <m/>
    <s v=""/>
    <n v="2"/>
    <s v="High Priority"/>
    <s v=""/>
    <s v=""/>
    <b v="0"/>
    <m/>
    <m/>
    <b v="0"/>
    <b v="0"/>
    <n v="1720"/>
    <s v="LTLED"/>
    <s v="Pendant"/>
    <n v="0"/>
    <d v="2018-11-01T00:00:00"/>
    <n v="2.4"/>
    <x v="0"/>
    <d v="2018-11-02T00:00:00"/>
    <n v="1"/>
    <x v="0"/>
    <n v="12.96"/>
    <m/>
  </r>
  <r>
    <s v="74422-23"/>
    <d v="2018-11-05T00:00:00"/>
    <n v="74422"/>
    <s v="LTLED-SL 80/20-800-90-30-SO-16-W-120-DP-1-CA(36)"/>
    <n v="23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11"/>
    <m/>
    <s v=""/>
    <n v="10"/>
    <s v="High Priority"/>
    <s v=""/>
    <s v=""/>
    <b v="0"/>
    <m/>
    <m/>
    <b v="0"/>
    <b v="0"/>
    <n v="7600"/>
    <s v="LTLED"/>
    <s v="Pendant"/>
    <n v="0"/>
    <d v="2018-11-01T00:00:00"/>
    <n v="12"/>
    <x v="0"/>
    <d v="2018-11-02T00:00:00"/>
    <n v="5"/>
    <x v="0"/>
    <n v="64.800000000000011"/>
    <m/>
  </r>
  <r>
    <s v="75781-1"/>
    <d v="2018-11-05T00:00:00"/>
    <n v="75781"/>
    <s v="DIALED-24-4500-90-35-VL-W-UNV-DP-1-TB15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DIALED-24"/>
    <s v=""/>
    <s v="Regular"/>
    <n v="10"/>
    <s v="stanb"/>
    <s v="A1"/>
    <m/>
    <s v=""/>
    <n v="2"/>
    <s v="Priority"/>
    <s v=""/>
    <s v=""/>
    <b v="0"/>
    <m/>
    <m/>
    <b v="0"/>
    <b v="0"/>
    <n v="700"/>
    <s v="DIALED"/>
    <s v="Grid LED"/>
    <n v="0"/>
    <d v="2018-11-01T00:00:00"/>
    <n v="2.4"/>
    <x v="0"/>
    <d v="2018-11-02T00:00:00"/>
    <n v="1"/>
    <x v="0"/>
    <n v="0"/>
    <m/>
  </r>
  <r>
    <s v="75781-2"/>
    <d v="2018-11-05T00:00:00"/>
    <n v="75781"/>
    <s v="DIALED-24-4500-90-35-VL-W-UNV-DP-1-TB15-B1(BSL10LST)"/>
    <n v="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DIALED-24"/>
    <s v=""/>
    <s v="Regular"/>
    <n v="10"/>
    <s v="stanb"/>
    <s v="A1E"/>
    <m/>
    <s v=""/>
    <n v="3"/>
    <s v="Priority"/>
    <s v=""/>
    <s v=""/>
    <b v="0"/>
    <m/>
    <m/>
    <b v="0"/>
    <b v="0"/>
    <n v="1650"/>
    <s v="DIALED"/>
    <s v="Grid LED"/>
    <n v="0"/>
    <d v="2018-11-01T00:00:00"/>
    <n v="3.5999999999999996"/>
    <x v="0"/>
    <d v="2018-11-02T00:00:00"/>
    <n v="1.5"/>
    <x v="0"/>
    <n v="0"/>
    <m/>
  </r>
  <r>
    <s v="75781-3"/>
    <d v="2018-11-05T00:00:00"/>
    <n v="75781"/>
    <s v="DIALED-24-3100-90-35-VL-W-UNV-DP-1-TB9"/>
    <n v="3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0-31T00:00:00"/>
    <s v=""/>
    <m/>
    <s v="DIALED-24"/>
    <s v=""/>
    <s v="Regular"/>
    <n v="10"/>
    <s v="stanb"/>
    <s v="A2"/>
    <m/>
    <s v=""/>
    <n v="11"/>
    <s v="Priority"/>
    <s v=""/>
    <s v=""/>
    <b v="0"/>
    <m/>
    <m/>
    <b v="0"/>
    <b v="0"/>
    <n v="3850"/>
    <s v="DIALED"/>
    <s v="Grid LED"/>
    <n v="0"/>
    <d v="2018-11-01T00:00:00"/>
    <n v="13.2"/>
    <x v="0"/>
    <d v="2018-11-02T00:00:00"/>
    <n v="5.5"/>
    <x v="0"/>
    <n v="0"/>
    <m/>
  </r>
  <r>
    <s v="75781-4"/>
    <d v="2018-11-05T00:00:00"/>
    <n v="75781"/>
    <s v="DIALED-24-4500-90-35-VL-W-UNV-DP-1-DF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DIALED-24"/>
    <s v=""/>
    <s v="Regular"/>
    <n v="10"/>
    <s v="stanb"/>
    <s v="A1-GYP"/>
    <m/>
    <s v=""/>
    <n v="1"/>
    <s v="Priority"/>
    <s v=""/>
    <s v=""/>
    <b v="0"/>
    <m/>
    <m/>
    <b v="0"/>
    <b v="0"/>
    <n v="350"/>
    <s v="DIALED"/>
    <s v="Grid LED"/>
    <n v="0"/>
    <d v="2018-11-01T00:00:00"/>
    <n v="1.2"/>
    <x v="0"/>
    <d v="2018-11-02T00:00:00"/>
    <n v="0.5"/>
    <x v="0"/>
    <n v="0"/>
    <m/>
  </r>
  <r>
    <s v="74422-24"/>
    <d v="2018-11-05T00:00:00"/>
    <n v="74422"/>
    <s v="LTLED-SL 80/20-800-90-30-SO-16-W-120-DP-1-CA(36)-B1(BSL310LP)"/>
    <n v="2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11 EM"/>
    <m/>
    <s v=""/>
    <n v="4"/>
    <s v="High Priority"/>
    <s v=""/>
    <s v=""/>
    <b v="0"/>
    <m/>
    <m/>
    <b v="0"/>
    <b v="0"/>
    <n v="3440"/>
    <s v="LTLED"/>
    <s v="Pendant"/>
    <n v="0"/>
    <d v="2018-11-01T00:00:00"/>
    <n v="4.8"/>
    <x v="0"/>
    <d v="2018-11-02T00:00:00"/>
    <n v="2"/>
    <x v="0"/>
    <n v="25.92"/>
    <m/>
  </r>
  <r>
    <s v="74422-25"/>
    <d v="2018-11-05T00:00:00"/>
    <n v="74422"/>
    <s v="LTLED-SL 80/20-800-90-30-SO-16-W-120-DP-1-CA(36)-B1(BSL310LP)"/>
    <n v="2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LTLED-16"/>
    <s v=""/>
    <s v="Regular"/>
    <n v="1"/>
    <s v="Gagandeep"/>
    <s v="B13 EM"/>
    <m/>
    <s v=""/>
    <n v="6"/>
    <s v="High Priority"/>
    <s v=""/>
    <s v=""/>
    <b v="0"/>
    <m/>
    <m/>
    <b v="0"/>
    <b v="0"/>
    <n v="6300"/>
    <s v="LTLED"/>
    <s v="Pendant"/>
    <n v="0"/>
    <d v="2018-11-01T00:00:00"/>
    <n v="7.1999999999999993"/>
    <x v="0"/>
    <d v="2018-11-02T00:00:00"/>
    <n v="3"/>
    <x v="0"/>
    <n v="38.880000000000003"/>
    <m/>
  </r>
  <r>
    <s v="74422-26"/>
    <d v="2018-11-05T00:00:00"/>
    <n v="74422"/>
    <s v="LTLED-SL 80/20-800-90-30-SO-20-W-120-DP-1-CA(36)"/>
    <n v="26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0-31T00:00:00"/>
    <s v=""/>
    <m/>
    <s v="LTLED-20"/>
    <s v=""/>
    <s v="Regular"/>
    <n v="1"/>
    <s v="Gagandeep"/>
    <s v="B14"/>
    <m/>
    <s v=""/>
    <n v="18"/>
    <s v="High Priority"/>
    <s v=""/>
    <s v=""/>
    <b v="0"/>
    <m/>
    <m/>
    <b v="0"/>
    <b v="0"/>
    <n v="11400"/>
    <s v="LTLED"/>
    <s v="Pendant"/>
    <n v="0"/>
    <d v="2018-11-01T00:00:00"/>
    <n v="21.599999999999998"/>
    <x v="0"/>
    <d v="2018-11-02T00:00:00"/>
    <n v="9"/>
    <x v="0"/>
    <n v="155.52000000000001"/>
    <m/>
  </r>
  <r>
    <s v="74422-27"/>
    <d v="2018-11-05T00:00:00"/>
    <n v="74422"/>
    <s v="LTLED-SL 80/20-800-90-30-SO-20-W-120-DP-1-CA(36)-B1(BSL310LP)"/>
    <n v="2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0-31T00:00:00"/>
    <s v=""/>
    <m/>
    <s v="LTLED-20"/>
    <s v=""/>
    <s v="Regular"/>
    <n v="1"/>
    <s v="Gagandeep"/>
    <s v="B14 EM"/>
    <m/>
    <s v=""/>
    <n v="9"/>
    <s v="High Priority"/>
    <s v=""/>
    <s v=""/>
    <b v="0"/>
    <m/>
    <m/>
    <b v="0"/>
    <b v="0"/>
    <n v="6300"/>
    <s v="LTLED"/>
    <s v="Pendant"/>
    <n v="0"/>
    <d v="2018-11-01T00:00:00"/>
    <n v="10.799999999999999"/>
    <x v="0"/>
    <d v="2018-11-02T00:00:00"/>
    <n v="4.5"/>
    <x v="0"/>
    <n v="77.760000000000005"/>
    <m/>
  </r>
  <r>
    <s v="75223-1"/>
    <d v="2018-11-05T00:00:00"/>
    <n v="75223"/>
    <s v="WBDILED-1000-1000-80-35-SO-SO-4-W-120-DP-1-SA(36)"/>
    <n v="1"/>
    <n v="1"/>
    <s v="Scheduled/Released"/>
    <n v="42"/>
    <b v="0"/>
    <b v="0"/>
    <s v=""/>
    <b v="0"/>
    <b v="0"/>
    <b v="0"/>
    <s v=""/>
    <s v=""/>
    <s v=""/>
    <s v=""/>
    <s v=""/>
    <s v=""/>
    <s v=""/>
    <s v=""/>
    <d v="2018-10-31T00:00:00"/>
    <s v=""/>
    <m/>
    <s v="WDILED-4"/>
    <s v=""/>
    <s v="Regular"/>
    <n v="4"/>
    <s v="George"/>
    <s v="12A-4'"/>
    <m/>
    <s v=""/>
    <n v="42"/>
    <s v="Regular"/>
    <s v=""/>
    <s v=""/>
    <b v="0"/>
    <m/>
    <m/>
    <b v="0"/>
    <b v="0"/>
    <n v="20160"/>
    <s v="WBDILED"/>
    <s v="Pendant"/>
    <n v="0"/>
    <d v="2018-11-01T00:00:00"/>
    <n v="50.4"/>
    <x v="0"/>
    <d v="2018-11-02T00:00:00"/>
    <n v="21"/>
    <x v="0"/>
    <n v="0"/>
    <m/>
  </r>
  <r>
    <s v="75223-2"/>
    <d v="2018-11-05T00:00:00"/>
    <n v="75223"/>
    <s v="WBDILED-1000-1000-80-35-SO-SO-8-W-120-DP-1-SA(36)"/>
    <n v="2"/>
    <n v="1"/>
    <s v="Scheduled/Released"/>
    <n v="14"/>
    <b v="0"/>
    <b v="0"/>
    <s v=""/>
    <b v="0"/>
    <b v="0"/>
    <b v="0"/>
    <s v=""/>
    <s v=""/>
    <s v=""/>
    <s v=""/>
    <s v=""/>
    <s v=""/>
    <s v=""/>
    <s v=""/>
    <d v="2018-10-31T00:00:00"/>
    <s v=""/>
    <m/>
    <s v="WDILED-8"/>
    <s v=""/>
    <s v="Regular"/>
    <n v="4"/>
    <s v="George"/>
    <s v="12B-8'"/>
    <m/>
    <s v=""/>
    <n v="14"/>
    <s v="Regular"/>
    <s v=""/>
    <s v=""/>
    <b v="0"/>
    <m/>
    <m/>
    <b v="0"/>
    <b v="0"/>
    <n v="13440"/>
    <s v="WBDILED"/>
    <s v="Pendant"/>
    <n v="0"/>
    <d v="2018-11-01T00:00:00"/>
    <n v="16.8"/>
    <x v="0"/>
    <d v="2018-11-02T00:00:00"/>
    <n v="7"/>
    <x v="0"/>
    <n v="0"/>
    <m/>
  </r>
  <r>
    <s v="75223-3"/>
    <d v="2018-11-05T00:00:00"/>
    <n v="75223"/>
    <s v="WBDILED-1000-1000-80-35-SO-SO-12-W-120-DP-1-SA(36)"/>
    <n v="3"/>
    <n v="1"/>
    <s v="Scheduled/Released"/>
    <n v="19"/>
    <b v="0"/>
    <b v="0"/>
    <s v=""/>
    <b v="0"/>
    <b v="0"/>
    <b v="0"/>
    <s v=""/>
    <s v=""/>
    <s v=""/>
    <s v=""/>
    <s v=""/>
    <s v=""/>
    <s v=""/>
    <s v=""/>
    <d v="2018-10-31T00:00:00"/>
    <s v=""/>
    <m/>
    <s v="WDILED-12"/>
    <s v=""/>
    <s v="Regular"/>
    <n v="4"/>
    <s v="George"/>
    <s v="12C-12'"/>
    <m/>
    <s v=""/>
    <n v="19"/>
    <s v="Regular"/>
    <s v=""/>
    <s v=""/>
    <b v="0"/>
    <m/>
    <m/>
    <b v="0"/>
    <b v="0"/>
    <n v="27360"/>
    <s v="WBDILED"/>
    <s v="Pendant"/>
    <n v="0"/>
    <d v="2018-11-01T00:00:00"/>
    <n v="22.8"/>
    <x v="0"/>
    <d v="2018-11-02T00:00:00"/>
    <n v="9.5"/>
    <x v="0"/>
    <n v="0"/>
    <m/>
  </r>
  <r>
    <s v="75406-1"/>
    <d v="2018-11-05T00:00:00"/>
    <n v="75406"/>
    <s v="ARLED-1000-80-35-S-4-AP-UNV-DP-1-CA(36)-B1(BSL310LP)-OS(1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AIRLED-4"/>
    <s v=""/>
    <s v="Regular"/>
    <n v="0"/>
    <s v="Shivam"/>
    <s v="FS-4'"/>
    <m/>
    <s v=""/>
    <n v="1"/>
    <s v="Regular"/>
    <s v=""/>
    <s v=""/>
    <b v="0"/>
    <m/>
    <m/>
    <b v="0"/>
    <b v="0"/>
    <n v="580"/>
    <s v="ARLED"/>
    <s v="Pendant"/>
    <n v="0"/>
    <d v="2018-11-01T00:00:00"/>
    <n v="1.2"/>
    <x v="0"/>
    <d v="2018-11-02T00:00:00"/>
    <n v="0.5"/>
    <x v="0"/>
    <n v="0"/>
    <m/>
  </r>
  <r>
    <s v="75524-1"/>
    <d v="2018-11-05T00:00:00"/>
    <n v="75524"/>
    <s v="BRLED-750-90-35-FL-4-W-UNV-DP-1-DB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2LED-4"/>
    <s v=""/>
    <s v="Regular"/>
    <n v="0"/>
    <s v="George"/>
    <s v="C-4'"/>
    <m/>
    <s v=""/>
    <n v="1"/>
    <s v="Regular"/>
    <s v=""/>
    <s v=""/>
    <b v="0"/>
    <m/>
    <m/>
    <b v="0"/>
    <b v="0"/>
    <n v="305.2"/>
    <s v="BRLED"/>
    <s v="recessed"/>
    <n v="0"/>
    <d v="2018-11-01T00:00:00"/>
    <n v="1.2"/>
    <x v="0"/>
    <d v="2018-11-02T00:00:00"/>
    <n v="0.5"/>
    <x v="0"/>
    <n v="0"/>
    <m/>
  </r>
  <r>
    <s v="75599-1"/>
    <d v="2018-11-05T00:00:00"/>
    <n v="75599"/>
    <s v="BMRLED-700-80-40-FL-12-W-UNV-DP-1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B3LED-12"/>
    <s v=""/>
    <s v="Regular"/>
    <n v="12"/>
    <s v="Gagandeep"/>
    <s v="G @ 12'"/>
    <m/>
    <s v=""/>
    <n v="1"/>
    <s v="Regular"/>
    <s v=""/>
    <s v=""/>
    <b v="0"/>
    <m/>
    <m/>
    <b v="0"/>
    <b v="0"/>
    <n v="650"/>
    <s v="BMRLED"/>
    <s v="recessed"/>
    <n v="0"/>
    <d v="2018-11-01T00:00:00"/>
    <n v="1.2"/>
    <x v="0"/>
    <d v="2018-11-02T00:00:00"/>
    <n v="0.5"/>
    <x v="0"/>
    <n v="0"/>
    <m/>
  </r>
  <r>
    <s v="75695-1"/>
    <d v="2018-11-05T00:00:00"/>
    <n v="75695"/>
    <s v="STD-SO-300-90-35-5-W-120-MD-1-CA(12&quot;)-S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0-31T00:00:00"/>
    <s v=""/>
    <m/>
    <s v="STENCL-5"/>
    <s v=""/>
    <s v="Regular"/>
    <n v="7"/>
    <s v="JessicaP"/>
    <s v="A-5'"/>
    <m/>
    <s v=""/>
    <n v="1"/>
    <s v="Regular"/>
    <s v=""/>
    <s v=""/>
    <b v="0"/>
    <m/>
    <m/>
    <b v="0"/>
    <b v="0"/>
    <n v="455"/>
    <s v="STD"/>
    <s v="Pendant"/>
    <s v="Pattern"/>
    <d v="2018-10-26T00:00:00"/>
    <n v="4"/>
    <x v="0"/>
    <d v="2018-11-03T00:00:00"/>
    <n v="4.82"/>
    <x v="0"/>
    <n v="0"/>
    <m/>
  </r>
  <r>
    <s v="68737-5"/>
    <d v="2018-11-06T00:00:00"/>
    <n v="68737"/>
    <s v="SCD-500-80-35-FL-4-BLK-277-DP-1-CA(36)"/>
    <n v="5"/>
    <n v="1"/>
    <s v="Scheduled/Released"/>
    <n v="34"/>
    <b v="0"/>
    <b v="0"/>
    <s v=""/>
    <b v="0"/>
    <b v="0"/>
    <b v="0"/>
    <s v=""/>
    <s v=""/>
    <s v=""/>
    <s v=""/>
    <s v=""/>
    <s v=""/>
    <s v=""/>
    <s v=""/>
    <d v="2018-11-01T00:00:00"/>
    <s v=""/>
    <m/>
    <s v="SCULPT-4"/>
    <s v=""/>
    <s v="Regular"/>
    <n v="4"/>
    <s v="stanb"/>
    <s v="LP1-4B"/>
    <m/>
    <s v=""/>
    <n v="34"/>
    <s v="Regular"/>
    <s v=""/>
    <s v=""/>
    <b v="0"/>
    <m/>
    <m/>
    <b v="0"/>
    <b v="0"/>
    <n v="7480"/>
    <s v="SCD"/>
    <s v="Pendant"/>
    <s v="Check for Kit"/>
    <d v="2018-11-02T00:00:00"/>
    <n v="40.799999999999997"/>
    <x v="0"/>
    <d v="2018-11-03T00:00:00"/>
    <n v="17"/>
    <x v="0"/>
    <n v="0"/>
    <m/>
  </r>
  <r>
    <s v="68737-6"/>
    <d v="2018-11-06T00:00:00"/>
    <n v="68737"/>
    <s v="SCD-500-80-35-FL-4-W-277-DP-1-CA(36)"/>
    <n v="6"/>
    <n v="1"/>
    <s v="Scheduled/Released"/>
    <n v="15"/>
    <b v="0"/>
    <b v="0"/>
    <s v=""/>
    <b v="0"/>
    <b v="0"/>
    <b v="0"/>
    <s v=""/>
    <s v=""/>
    <s v=""/>
    <s v=""/>
    <s v=""/>
    <s v=""/>
    <s v=""/>
    <s v=""/>
    <d v="2018-11-01T00:00:00"/>
    <s v=""/>
    <m/>
    <s v="SCULPT-4"/>
    <s v=""/>
    <s v="Regular"/>
    <n v="4"/>
    <s v="stanb"/>
    <s v="LP1-4W"/>
    <m/>
    <s v=""/>
    <n v="15"/>
    <s v="Regular"/>
    <s v=""/>
    <s v=""/>
    <b v="0"/>
    <m/>
    <m/>
    <b v="0"/>
    <b v="0"/>
    <n v="3300"/>
    <s v="SCD"/>
    <s v="Pendant"/>
    <s v="Check for Kit"/>
    <d v="2018-11-02T00:00:00"/>
    <n v="18"/>
    <x v="0"/>
    <d v="2018-11-03T00:00:00"/>
    <n v="7.5"/>
    <x v="0"/>
    <n v="0"/>
    <m/>
  </r>
  <r>
    <s v="68737-7"/>
    <d v="2018-11-06T00:00:00"/>
    <n v="68737"/>
    <s v="SCD-500-80-35-FL-6-BLK-277-DP-1-CA(36)"/>
    <n v="7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1-01T00:00:00"/>
    <s v=""/>
    <m/>
    <s v="SCULPT-6"/>
    <s v=""/>
    <s v="Regular"/>
    <n v="4"/>
    <s v="stanb"/>
    <s v="LP1-6B"/>
    <m/>
    <s v=""/>
    <n v="5"/>
    <s v="Regular"/>
    <s v=""/>
    <s v=""/>
    <b v="0"/>
    <m/>
    <m/>
    <b v="0"/>
    <b v="0"/>
    <n v="1650"/>
    <s v="SCD"/>
    <s v="Pendant"/>
    <s v="Check for Kit"/>
    <d v="2018-11-02T00:00:00"/>
    <n v="6"/>
    <x v="0"/>
    <d v="2018-11-03T00:00:00"/>
    <n v="2.5"/>
    <x v="0"/>
    <n v="0"/>
    <m/>
  </r>
  <r>
    <s v="68737-8"/>
    <d v="2018-11-06T00:00:00"/>
    <n v="68737"/>
    <s v="SCD-500-80-35-FL-6-W-277-DP-1-CA(36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6"/>
    <s v=""/>
    <s v="Regular"/>
    <n v="4"/>
    <s v="stanb"/>
    <s v="LP1-6W"/>
    <m/>
    <s v=""/>
    <n v="1"/>
    <s v="Regular"/>
    <s v=""/>
    <s v=""/>
    <b v="0"/>
    <m/>
    <m/>
    <b v="0"/>
    <b v="0"/>
    <n v="330"/>
    <s v="SCD"/>
    <s v="Pendant"/>
    <s v="Check for Kit"/>
    <d v="2018-11-02T00:00:00"/>
    <n v="1.2"/>
    <x v="0"/>
    <d v="2018-11-03T00:00:00"/>
    <n v="0.5"/>
    <x v="0"/>
    <n v="0"/>
    <m/>
  </r>
  <r>
    <s v="68737-9"/>
    <d v="2018-11-06T00:00:00"/>
    <n v="68737"/>
    <s v="SCD-500-80-35-FL-8-BLK-277-DP-1-CA(36)"/>
    <n v="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8"/>
    <s v=""/>
    <s v="Regular"/>
    <n v="4"/>
    <s v="stanb"/>
    <s v="LP1-8B"/>
    <m/>
    <s v=""/>
    <n v="1"/>
    <s v="Regular"/>
    <s v=""/>
    <s v=""/>
    <b v="0"/>
    <m/>
    <m/>
    <b v="0"/>
    <b v="0"/>
    <n v="440"/>
    <s v="SCD"/>
    <s v="Pendant"/>
    <s v="Check for Kit"/>
    <d v="2018-11-02T00:00:00"/>
    <n v="1.2"/>
    <x v="0"/>
    <d v="2018-11-03T00:00:00"/>
    <n v="0.5"/>
    <x v="0"/>
    <n v="0"/>
    <m/>
  </r>
  <r>
    <s v="68737-10"/>
    <d v="2018-11-06T00:00:00"/>
    <n v="68737"/>
    <s v="SCD-500-80-35-FL-10-BLK-277-DP-1-CA(36)"/>
    <n v="10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1-01T00:00:00"/>
    <s v=""/>
    <m/>
    <s v="SCULPT-10"/>
    <s v=""/>
    <s v="Regular"/>
    <n v="4"/>
    <s v="stanb"/>
    <s v="LP1-10B"/>
    <m/>
    <s v=""/>
    <n v="9"/>
    <s v="Regular"/>
    <s v=""/>
    <s v=""/>
    <b v="0"/>
    <m/>
    <m/>
    <b v="0"/>
    <b v="0"/>
    <n v="4950"/>
    <s v="SCD"/>
    <s v="Pendant"/>
    <s v="Check for Kit"/>
    <d v="2018-11-02T00:00:00"/>
    <n v="10.799999999999999"/>
    <x v="0"/>
    <d v="2018-11-03T00:00:00"/>
    <n v="4.5"/>
    <x v="0"/>
    <n v="0"/>
    <m/>
  </r>
  <r>
    <s v="68737-11"/>
    <d v="2018-11-06T00:00:00"/>
    <n v="68737"/>
    <s v="SCD-500-80-35-FL-16-BLK-277-DP-1-CA(36)"/>
    <n v="1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6"/>
    <s v=""/>
    <s v="Regular"/>
    <n v="4"/>
    <s v="stanb"/>
    <s v="LP1-16B"/>
    <m/>
    <s v=""/>
    <n v="4"/>
    <s v="Regular"/>
    <s v=""/>
    <s v=""/>
    <b v="0"/>
    <m/>
    <m/>
    <b v="0"/>
    <b v="0"/>
    <n v="1760"/>
    <s v="SCD"/>
    <s v="Pendant"/>
    <s v="Check for Kit"/>
    <d v="2018-11-02T00:00:00"/>
    <n v="4.8"/>
    <x v="0"/>
    <d v="2018-11-03T00:00:00"/>
    <n v="2"/>
    <x v="0"/>
    <n v="25.92"/>
    <m/>
  </r>
  <r>
    <s v="68737-31"/>
    <d v="2018-11-06T00:00:00"/>
    <n v="68737"/>
    <s v="BBRLED-750-80-35-FL-16-W-277-DP-1-TG9"/>
    <n v="3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1-01T00:00:00"/>
    <s v=""/>
    <m/>
    <s v="B4LED-16"/>
    <s v=""/>
    <s v="Regular"/>
    <n v="4"/>
    <s v="stanb"/>
    <s v="LR3-16"/>
    <m/>
    <s v=""/>
    <n v="12"/>
    <s v="Regular"/>
    <s v=""/>
    <s v=""/>
    <b v="0"/>
    <m/>
    <m/>
    <b v="0"/>
    <b v="0"/>
    <n v="12480"/>
    <s v="BBRLED"/>
    <s v="recessed"/>
    <n v="0"/>
    <d v="2018-11-02T00:00:00"/>
    <n v="14.399999999999999"/>
    <x v="0"/>
    <d v="2018-11-03T00:00:00"/>
    <n v="6"/>
    <x v="0"/>
    <n v="0"/>
    <m/>
  </r>
  <r>
    <s v="68737-32"/>
    <d v="2018-11-06T00:00:00"/>
    <n v="68737"/>
    <s v="BBRLED-750-80-35-FL-18-W-277-DP-1-TG9"/>
    <n v="32"/>
    <n v="1"/>
    <s v="Scheduled/Released"/>
    <n v="20"/>
    <b v="0"/>
    <b v="0"/>
    <s v=""/>
    <b v="0"/>
    <b v="0"/>
    <b v="0"/>
    <s v=""/>
    <s v=""/>
    <s v=""/>
    <s v=""/>
    <s v=""/>
    <s v=""/>
    <s v=""/>
    <s v=""/>
    <d v="2018-11-01T00:00:00"/>
    <s v=""/>
    <m/>
    <s v="B4LED-18"/>
    <s v=""/>
    <s v="Regular"/>
    <n v="4"/>
    <s v="stanb"/>
    <s v="LR3-18"/>
    <m/>
    <s v=""/>
    <n v="40"/>
    <s v="Regular"/>
    <s v=""/>
    <s v=""/>
    <b v="0"/>
    <m/>
    <m/>
    <b v="0"/>
    <b v="0"/>
    <n v="23400"/>
    <s v="BBRLED"/>
    <s v="recessed"/>
    <n v="0"/>
    <d v="2018-11-02T00:00:00"/>
    <n v="48"/>
    <x v="0"/>
    <d v="2018-11-03T00:00:00"/>
    <n v="20"/>
    <x v="0"/>
    <n v="259.20000000000005"/>
    <m/>
  </r>
  <r>
    <s v="68737-33"/>
    <d v="2018-11-06T00:00:00"/>
    <n v="68737"/>
    <s v="BBRLED-750-80-35-FL-20-W-277-DP-1-TG9"/>
    <n v="33"/>
    <n v="1"/>
    <s v="Scheduled/Released"/>
    <n v="55"/>
    <b v="0"/>
    <b v="0"/>
    <s v=""/>
    <b v="0"/>
    <b v="0"/>
    <b v="0"/>
    <s v=""/>
    <s v=""/>
    <s v=""/>
    <s v=""/>
    <s v=""/>
    <s v=""/>
    <s v=""/>
    <s v=""/>
    <d v="2018-11-01T00:00:00"/>
    <s v=""/>
    <m/>
    <s v="B4LED-20"/>
    <s v=""/>
    <s v="Regular"/>
    <n v="4"/>
    <s v="stanb"/>
    <s v="LR3-20"/>
    <m/>
    <s v=""/>
    <n v="110"/>
    <s v="Regular"/>
    <s v=""/>
    <s v=""/>
    <b v="0"/>
    <m/>
    <m/>
    <b v="0"/>
    <b v="0"/>
    <n v="71500"/>
    <s v="BBRLED"/>
    <s v="recessed"/>
    <n v="0"/>
    <d v="2018-11-02T00:00:00"/>
    <n v="132"/>
    <x v="0"/>
    <d v="2018-11-03T00:00:00"/>
    <n v="55"/>
    <x v="0"/>
    <n v="712.80000000000007"/>
    <m/>
  </r>
  <r>
    <s v="68737-34"/>
    <d v="2018-11-06T00:00:00"/>
    <n v="68737"/>
    <s v="BBRLED-750-80-35-FL-22-W-277-DP-1-TG9"/>
    <n v="34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1-01T00:00:00"/>
    <s v=""/>
    <m/>
    <s v="B4LED-22"/>
    <s v=""/>
    <s v="Regular"/>
    <n v="4"/>
    <s v="stanb"/>
    <s v="LR3-22"/>
    <m/>
    <s v=""/>
    <n v="24"/>
    <s v="Regular"/>
    <s v=""/>
    <s v=""/>
    <b v="0"/>
    <m/>
    <m/>
    <b v="0"/>
    <b v="0"/>
    <n v="17160"/>
    <s v="BBRLED"/>
    <s v="recessed"/>
    <n v="0"/>
    <d v="2018-11-02T00:00:00"/>
    <n v="28.799999999999997"/>
    <x v="0"/>
    <d v="2018-11-03T00:00:00"/>
    <n v="12"/>
    <x v="0"/>
    <n v="155.52000000000001"/>
    <m/>
  </r>
  <r>
    <s v="68737-35"/>
    <d v="2018-11-06T00:00:00"/>
    <n v="68737"/>
    <s v="BBRLED-750-80-35-FL-14-W-UNV-DP-1-D"/>
    <n v="3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B4LED-14"/>
    <s v=""/>
    <s v="Regular"/>
    <n v="4"/>
    <s v="stanb"/>
    <s v="LR4-14"/>
    <m/>
    <s v=""/>
    <n v="4"/>
    <s v="Regular"/>
    <s v=""/>
    <s v=""/>
    <b v="0"/>
    <m/>
    <m/>
    <b v="0"/>
    <b v="0"/>
    <n v="1820"/>
    <s v="BBRLED"/>
    <s v="recessed"/>
    <n v="0"/>
    <d v="2018-11-02T00:00:00"/>
    <n v="4.8"/>
    <x v="0"/>
    <d v="2018-11-03T00:00:00"/>
    <n v="2"/>
    <x v="0"/>
    <n v="25.92"/>
    <m/>
  </r>
  <r>
    <s v="68737-36"/>
    <d v="2018-11-06T00:00:00"/>
    <n v="68737"/>
    <s v="BBRLED-750-80-35-FL-15-W-UNV-DP-1-D"/>
    <n v="3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B4LED-15"/>
    <s v=""/>
    <s v="Regular"/>
    <n v="4"/>
    <s v="stanb"/>
    <s v="LR4-15"/>
    <m/>
    <s v=""/>
    <n v="6"/>
    <s v="Regular"/>
    <s v=""/>
    <s v=""/>
    <b v="0"/>
    <m/>
    <m/>
    <b v="0"/>
    <b v="0"/>
    <n v="2925"/>
    <s v="BBRLED"/>
    <s v="recessed"/>
    <n v="0"/>
    <d v="2018-11-02T00:00:00"/>
    <n v="7.1999999999999993"/>
    <x v="0"/>
    <d v="2018-11-03T00:00:00"/>
    <n v="3"/>
    <x v="0"/>
    <n v="38.880000000000003"/>
    <m/>
  </r>
  <r>
    <s v="68737-37"/>
    <d v="2018-11-06T00:00:00"/>
    <n v="68737"/>
    <s v="BBRLED-750-80-35-FL-20-W-UNV-DP-1-D"/>
    <n v="3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B4LED-20"/>
    <s v=""/>
    <s v="Regular"/>
    <n v="4"/>
    <s v="stanb"/>
    <s v="LR4-20"/>
    <m/>
    <s v=""/>
    <n v="4"/>
    <s v="Regular"/>
    <s v=""/>
    <s v=""/>
    <b v="0"/>
    <m/>
    <m/>
    <b v="0"/>
    <b v="0"/>
    <n v="2600"/>
    <s v="BBRLED"/>
    <s v="recessed"/>
    <n v="0"/>
    <d v="2018-11-02T00:00:00"/>
    <n v="4.8"/>
    <x v="0"/>
    <d v="2018-11-03T00:00:00"/>
    <n v="2"/>
    <x v="0"/>
    <n v="25.92"/>
    <m/>
  </r>
  <r>
    <s v="68737-1"/>
    <d v="2018-11-06T00:00:00"/>
    <n v="68737"/>
    <s v="SCDI-300-500-80-35-FL-K(4X4)-W-UNV-DP-1-CA(36)"/>
    <n v="1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1-01T00:00:00"/>
    <s v=""/>
    <m/>
    <s v="SCULPT-K(4X4)"/>
    <s v=""/>
    <s v="Regular"/>
    <n v="4"/>
    <s v="stanb"/>
    <s v="DP1"/>
    <m/>
    <s v=""/>
    <n v="8"/>
    <s v="Regular"/>
    <s v=""/>
    <s v=""/>
    <b v="0"/>
    <m/>
    <m/>
    <b v="0"/>
    <b v="0"/>
    <n v="11200"/>
    <s v="SCDI"/>
    <s v="Pendant"/>
    <s v="Pattern"/>
    <d v="2018-10-27T00:00:00"/>
    <n v="32"/>
    <x v="0"/>
    <d v="2018-11-04T00:00:00"/>
    <n v="38.56"/>
    <x v="0"/>
    <n v="0"/>
    <m/>
  </r>
  <r>
    <s v="68737-16"/>
    <d v="2018-11-06T00:00:00"/>
    <n v="68737"/>
    <s v="SCDPAT-OPR-156-500-80-35-FL-16' 6&quot;-NL-W-UNV-DP-1-CA(36)-C(6'6&quot; X 10')"/>
    <n v="1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16' 6&quot;"/>
    <s v=""/>
    <s v="Regular"/>
    <n v="4"/>
    <s v="stanb"/>
    <s v="LP1-V"/>
    <m/>
    <s v=""/>
    <n v="3"/>
    <s v="Regular"/>
    <s v=""/>
    <s v=""/>
    <b v="0"/>
    <m/>
    <m/>
    <b v="0"/>
    <b v="0"/>
    <n v="2580"/>
    <s v="SCDPAT"/>
    <s v="Pendant"/>
    <s v="Pattern"/>
    <d v="2018-10-27T00:00:00"/>
    <n v="12"/>
    <x v="0"/>
    <d v="2018-11-04T00:00:00"/>
    <n v="14.46"/>
    <x v="0"/>
    <n v="25.92"/>
    <m/>
  </r>
  <r>
    <s v="68737-48"/>
    <d v="2018-11-06T00:00:00"/>
    <n v="68737"/>
    <s v="BBRLEDPAT-ASO-90+90+100+80-750-80-35-SO-FL-60-NL-W-UNV-DP-1-DS"/>
    <n v="4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B4LED-60"/>
    <s v=""/>
    <s v="Regular"/>
    <n v="4"/>
    <s v="stanb"/>
    <s v="LR13"/>
    <m/>
    <s v=""/>
    <n v="10"/>
    <s v="Regular"/>
    <s v=""/>
    <s v=""/>
    <b v="0"/>
    <m/>
    <m/>
    <b v="0"/>
    <b v="0"/>
    <n v="4400"/>
    <s v="BBRLEDPAT"/>
    <s v="recessed"/>
    <s v="Pattern"/>
    <d v="2018-10-27T00:00:00"/>
    <n v="40"/>
    <x v="0"/>
    <d v="2018-11-04T00:00:00"/>
    <n v="48.2"/>
    <x v="0"/>
    <n v="116.64000000000001"/>
    <m/>
  </r>
  <r>
    <s v="71162-2"/>
    <d v="2018-11-06T00:00:00"/>
    <n v="71162"/>
    <s v="SCD-500-80-35-FL-11'6&quot;-W-UNV-DP-1-CA(36)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1'6&quot;"/>
    <s v=""/>
    <s v="Regular"/>
    <n v="1"/>
    <s v="Mervet"/>
    <s v="PL1-11'6&quot;"/>
    <m/>
    <s v=""/>
    <n v="2"/>
    <s v="Regular"/>
    <s v=""/>
    <s v=""/>
    <b v="0"/>
    <m/>
    <m/>
    <b v="0"/>
    <b v="0"/>
    <n v="1978"/>
    <s v="SCD"/>
    <s v="Pendant"/>
    <s v="Check for Kit"/>
    <d v="2018-11-02T00:00:00"/>
    <n v="2.4"/>
    <x v="0"/>
    <d v="2018-11-03T00:00:00"/>
    <n v="1"/>
    <x v="0"/>
    <n v="0"/>
    <m/>
  </r>
  <r>
    <s v="71162-6"/>
    <d v="2018-11-06T00:00:00"/>
    <n v="71162"/>
    <s v="SCD-500-80-35-FL-17'-W-UNV-DP-1-CA(36)"/>
    <n v="6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7'"/>
    <s v=""/>
    <s v="Regular"/>
    <n v="1"/>
    <s v="Mervet"/>
    <s v="PL1-17'"/>
    <m/>
    <s v=""/>
    <n v="4"/>
    <s v="Regular"/>
    <s v=""/>
    <s v=""/>
    <b v="0"/>
    <m/>
    <m/>
    <b v="0"/>
    <b v="0"/>
    <n v="2800"/>
    <s v="SCD"/>
    <s v="Pendant"/>
    <s v="Check for Kit"/>
    <d v="2018-11-02T00:00:00"/>
    <n v="4.8"/>
    <x v="0"/>
    <d v="2018-11-03T00:00:00"/>
    <n v="2"/>
    <x v="0"/>
    <n v="25.92"/>
    <m/>
  </r>
  <r>
    <s v="71162-7"/>
    <d v="2018-11-06T00:00:00"/>
    <n v="71162"/>
    <s v="SCD-500-80-35-FL-17'2&quot;-W-UNV-DP-1-CA(36)"/>
    <n v="7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7'2&quot;"/>
    <s v=""/>
    <s v="Regular"/>
    <n v="1"/>
    <s v="Mervet"/>
    <s v="PL1-17'2&quot;"/>
    <m/>
    <s v=""/>
    <n v="4"/>
    <s v="Regular"/>
    <s v=""/>
    <s v=""/>
    <b v="0"/>
    <m/>
    <m/>
    <b v="0"/>
    <b v="0"/>
    <n v="2966"/>
    <s v="SCD"/>
    <s v="Pendant"/>
    <s v="Check for Kit"/>
    <d v="2018-11-02T00:00:00"/>
    <n v="4.8"/>
    <x v="0"/>
    <d v="2018-11-03T00:00:00"/>
    <n v="2"/>
    <x v="0"/>
    <n v="25.92"/>
    <m/>
  </r>
  <r>
    <s v="71162-8"/>
    <d v="2018-11-06T00:00:00"/>
    <n v="71162"/>
    <s v="SCD-500-80-35-FL-17'6&quot;-W-UNV-DP-1-CA(36)"/>
    <n v="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17'6&quot;"/>
    <s v=""/>
    <s v="Regular"/>
    <n v="1"/>
    <s v="Mervet"/>
    <s v="PL1-17'6&quot;"/>
    <m/>
    <s v=""/>
    <n v="2"/>
    <s v="Regular"/>
    <s v=""/>
    <s v=""/>
    <b v="0"/>
    <m/>
    <m/>
    <b v="0"/>
    <b v="0"/>
    <n v="1483"/>
    <s v="SCD"/>
    <s v="Pendant"/>
    <s v="Check for Kit"/>
    <d v="2018-11-02T00:00:00"/>
    <n v="2.4"/>
    <x v="0"/>
    <d v="2018-11-03T00:00:00"/>
    <n v="1"/>
    <x v="0"/>
    <n v="12.96"/>
    <m/>
  </r>
  <r>
    <s v="71162-14"/>
    <d v="2018-11-06T00:00:00"/>
    <n v="71162"/>
    <s v="SCD-300-80-35-FL-4'-W-UNV-DP-1-CT9(36)"/>
    <n v="1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4'"/>
    <s v=""/>
    <s v="Regular"/>
    <n v="1"/>
    <s v="Mervet"/>
    <s v="PL3-4'"/>
    <m/>
    <s v=""/>
    <n v="2"/>
    <s v="Regular"/>
    <s v=""/>
    <s v=""/>
    <b v="0"/>
    <m/>
    <m/>
    <b v="0"/>
    <b v="0"/>
    <n v="660"/>
    <s v="SCD"/>
    <s v="Pendant"/>
    <s v="Check for Kit"/>
    <d v="2018-11-02T00:00:00"/>
    <n v="2.4"/>
    <x v="0"/>
    <d v="2018-11-03T00:00:00"/>
    <n v="1"/>
    <x v="0"/>
    <n v="0"/>
    <m/>
  </r>
  <r>
    <s v="71162-16"/>
    <d v="2018-11-06T00:00:00"/>
    <n v="71162"/>
    <s v="SCD-300-80-35-FL-8'-W-UNV-DP-1-CT9(36)"/>
    <n v="16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1T00:00:00"/>
    <s v=""/>
    <m/>
    <s v="SCULPT-8'"/>
    <s v=""/>
    <s v="Regular"/>
    <n v="1"/>
    <s v="Mervet"/>
    <s v="PL3-8'"/>
    <m/>
    <s v=""/>
    <n v="6"/>
    <s v="Regular"/>
    <s v=""/>
    <s v=""/>
    <b v="0"/>
    <m/>
    <m/>
    <b v="0"/>
    <b v="0"/>
    <n v="3954"/>
    <s v="SCD"/>
    <s v="Pendant"/>
    <s v="Check for Kit"/>
    <d v="2018-11-02T00:00:00"/>
    <n v="7.1999999999999993"/>
    <x v="0"/>
    <d v="2018-11-03T00:00:00"/>
    <n v="3"/>
    <x v="0"/>
    <n v="0"/>
    <m/>
  </r>
  <r>
    <s v="71162-18"/>
    <d v="2018-11-06T00:00:00"/>
    <n v="71162"/>
    <s v="SCR-300-80-35-FL-4'-W-UNV-DP-1-MFTG9"/>
    <n v="18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1T00:00:00"/>
    <s v=""/>
    <m/>
    <s v="SCULPT-4'"/>
    <s v=""/>
    <s v="Regular"/>
    <n v="1"/>
    <s v="Mervet"/>
    <s v="RL7-4'"/>
    <m/>
    <s v=""/>
    <n v="4"/>
    <s v="Regular"/>
    <s v=""/>
    <s v=""/>
    <b v="0"/>
    <m/>
    <m/>
    <b v="0"/>
    <b v="0"/>
    <n v="1280"/>
    <s v="SCR"/>
    <s v="recessed"/>
    <s v="Check for Kit"/>
    <d v="2018-11-02T00:00:00"/>
    <n v="4.8"/>
    <x v="0"/>
    <d v="2018-11-03T00:00:00"/>
    <n v="2"/>
    <x v="0"/>
    <n v="0"/>
    <m/>
  </r>
  <r>
    <s v="71162-19"/>
    <d v="2018-11-06T00:00:00"/>
    <n v="71162"/>
    <s v="SCR-300-80-35-FL-6'-W-UNV-DP-1-MFTG9"/>
    <n v="19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SCULPT-6'"/>
    <s v=""/>
    <s v="Regular"/>
    <n v="1"/>
    <s v="Mervet"/>
    <s v="RL7-6'"/>
    <m/>
    <s v=""/>
    <n v="3"/>
    <s v="Regular"/>
    <s v=""/>
    <s v=""/>
    <b v="0"/>
    <m/>
    <m/>
    <b v="0"/>
    <b v="0"/>
    <n v="1440"/>
    <s v="SCR"/>
    <s v="recessed"/>
    <s v="Check for Kit"/>
    <d v="2018-11-02T00:00:00"/>
    <n v="3.5999999999999996"/>
    <x v="0"/>
    <d v="2018-11-03T00:00:00"/>
    <n v="1.5"/>
    <x v="0"/>
    <n v="0"/>
    <m/>
  </r>
  <r>
    <s v="71162-20"/>
    <d v="2018-11-06T00:00:00"/>
    <n v="71162"/>
    <s v="SCR-300-80-35-FL-8'-W-UNV-DP-1-MFTG9"/>
    <n v="20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1-01T00:00:00"/>
    <s v=""/>
    <m/>
    <s v="SCULPT-8'"/>
    <s v=""/>
    <s v="Regular"/>
    <n v="1"/>
    <s v="Mervet"/>
    <s v="RL7-8'"/>
    <m/>
    <s v=""/>
    <n v="7"/>
    <s v="Regular"/>
    <s v=""/>
    <s v=""/>
    <b v="0"/>
    <m/>
    <m/>
    <b v="0"/>
    <b v="0"/>
    <n v="4480"/>
    <s v="SCR"/>
    <s v="recessed"/>
    <s v="Check for Kit"/>
    <d v="2018-11-02T00:00:00"/>
    <n v="8.4"/>
    <x v="0"/>
    <d v="2018-11-03T00:00:00"/>
    <n v="3.5"/>
    <x v="0"/>
    <n v="0"/>
    <m/>
  </r>
  <r>
    <s v="71162-21"/>
    <d v="2018-11-06T00:00:00"/>
    <n v="71162"/>
    <s v="SCR-300-80-35-FL-12'-W-UNV-DP-1-MFTG9"/>
    <n v="2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1T00:00:00"/>
    <s v=""/>
    <m/>
    <s v="SCULPT-12'"/>
    <s v=""/>
    <s v="Regular"/>
    <n v="1"/>
    <s v="Mervet"/>
    <s v="RL7-12'"/>
    <m/>
    <s v=""/>
    <n v="4"/>
    <s v="Regular"/>
    <s v=""/>
    <s v=""/>
    <b v="0"/>
    <m/>
    <m/>
    <b v="0"/>
    <b v="0"/>
    <n v="3840"/>
    <s v="SCR"/>
    <s v="recessed"/>
    <s v="Check for Kit"/>
    <d v="2018-11-02T00:00:00"/>
    <n v="4.8"/>
    <x v="0"/>
    <d v="2018-11-03T00:00:00"/>
    <n v="2"/>
    <x v="0"/>
    <n v="0"/>
    <m/>
  </r>
  <r>
    <s v="71162-22"/>
    <d v="2018-11-06T00:00:00"/>
    <n v="71162"/>
    <s v="SCR-300-80-35-FL-16'-W-UNV-DP-1-MFTG9"/>
    <n v="2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6'"/>
    <s v=""/>
    <s v="Regular"/>
    <n v="1"/>
    <s v="Mervet"/>
    <s v="RL7-16'"/>
    <m/>
    <s v=""/>
    <n v="4"/>
    <s v="Regular"/>
    <s v=""/>
    <s v=""/>
    <b v="0"/>
    <m/>
    <m/>
    <b v="0"/>
    <b v="0"/>
    <n v="2560"/>
    <s v="SCR"/>
    <s v="recessed"/>
    <s v="Check for Kit"/>
    <d v="2018-11-02T00:00:00"/>
    <n v="4.8"/>
    <x v="0"/>
    <d v="2018-11-03T00:00:00"/>
    <n v="2"/>
    <x v="0"/>
    <n v="25.92"/>
    <m/>
  </r>
  <r>
    <s v="71162-23"/>
    <d v="2018-11-06T00:00:00"/>
    <n v="71162"/>
    <s v="SCR-500-80-35-FL-6'-W-UNV-DP-1-TG9"/>
    <n v="23"/>
    <n v="1"/>
    <s v="Scheduled/Released"/>
    <n v="33"/>
    <b v="0"/>
    <b v="0"/>
    <s v=""/>
    <b v="0"/>
    <b v="0"/>
    <b v="0"/>
    <s v=""/>
    <s v=""/>
    <s v=""/>
    <s v=""/>
    <s v=""/>
    <s v=""/>
    <s v=""/>
    <s v=""/>
    <d v="2018-11-01T00:00:00"/>
    <s v=""/>
    <m/>
    <s v="SCULPT-6'"/>
    <s v=""/>
    <s v="Regular"/>
    <n v="1"/>
    <s v="Mervet"/>
    <s v="RL7A-6'"/>
    <m/>
    <s v=""/>
    <n v="33"/>
    <s v="Regular"/>
    <s v=""/>
    <s v=""/>
    <b v="0"/>
    <m/>
    <m/>
    <b v="0"/>
    <b v="0"/>
    <n v="15147"/>
    <s v="SCR"/>
    <s v="recessed"/>
    <s v="Check for Kit"/>
    <d v="2018-11-02T00:00:00"/>
    <n v="39.6"/>
    <x v="0"/>
    <d v="2018-11-03T00:00:00"/>
    <n v="16.5"/>
    <x v="0"/>
    <n v="0"/>
    <m/>
  </r>
  <r>
    <s v="71162-24"/>
    <d v="2018-11-06T00:00:00"/>
    <n v="71162"/>
    <s v="SCR-300-80-35-FL-8'-W-UNV-DP-1-TG9"/>
    <n v="24"/>
    <n v="1"/>
    <s v="Scheduled/Released"/>
    <n v="13"/>
    <b v="0"/>
    <b v="0"/>
    <s v=""/>
    <b v="0"/>
    <b v="0"/>
    <b v="0"/>
    <s v=""/>
    <s v=""/>
    <s v=""/>
    <s v=""/>
    <s v=""/>
    <s v=""/>
    <s v=""/>
    <s v=""/>
    <d v="2018-11-01T00:00:00"/>
    <s v=""/>
    <m/>
    <s v="SCULPT-8'"/>
    <s v=""/>
    <s v="Regular"/>
    <n v="1"/>
    <s v="Mervet"/>
    <s v="RL7B-8'"/>
    <m/>
    <s v=""/>
    <n v="13"/>
    <s v="Regular"/>
    <s v=""/>
    <s v=""/>
    <b v="0"/>
    <m/>
    <m/>
    <b v="0"/>
    <b v="0"/>
    <n v="7956"/>
    <s v="SCR"/>
    <s v="recessed"/>
    <s v="Check for Kit"/>
    <d v="2018-11-02T00:00:00"/>
    <n v="15.6"/>
    <x v="0"/>
    <d v="2018-11-03T00:00:00"/>
    <n v="6.5"/>
    <x v="0"/>
    <n v="0"/>
    <m/>
  </r>
  <r>
    <s v="71162-25"/>
    <d v="2018-11-06T00:00:00"/>
    <n v="71162"/>
    <s v="SCR-300-80-35-FL-12'-W-UNV-DP-1-TG9"/>
    <n v="2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SCULPT-12'"/>
    <s v=""/>
    <s v="Regular"/>
    <n v="1"/>
    <s v="Mervet"/>
    <s v="RL7B-12'"/>
    <m/>
    <s v=""/>
    <n v="2"/>
    <s v="Regular"/>
    <s v=""/>
    <s v=""/>
    <b v="0"/>
    <m/>
    <m/>
    <b v="0"/>
    <b v="0"/>
    <n v="1836"/>
    <s v="SCR"/>
    <s v="recessed"/>
    <s v="Check for Kit"/>
    <d v="2018-11-02T00:00:00"/>
    <n v="2.4"/>
    <x v="0"/>
    <d v="2018-11-03T00:00:00"/>
    <n v="1"/>
    <x v="0"/>
    <n v="0"/>
    <m/>
  </r>
  <r>
    <s v="71162-27"/>
    <d v="2018-11-06T00:00:00"/>
    <n v="71162"/>
    <s v="SCR-300-80-35-FL-40'-W-UNV-DP-1-TG9"/>
    <n v="2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SCULPT-40'"/>
    <s v=""/>
    <s v="Regular"/>
    <n v="1"/>
    <s v="Mervet"/>
    <s v="RL7B-40'"/>
    <m/>
    <s v=""/>
    <n v="12"/>
    <s v="Regular"/>
    <s v=""/>
    <s v=""/>
    <b v="0"/>
    <m/>
    <m/>
    <b v="0"/>
    <b v="0"/>
    <n v="9177"/>
    <s v="SCR"/>
    <s v="recessed"/>
    <s v="Check for Kit"/>
    <d v="2018-11-02T00:00:00"/>
    <n v="14.399999999999999"/>
    <x v="0"/>
    <d v="2018-11-03T00:00:00"/>
    <n v="6"/>
    <x v="0"/>
    <n v="116.64000000000001"/>
    <m/>
  </r>
  <r>
    <s v="71162-28"/>
    <d v="2018-11-06T00:00:00"/>
    <n v="71162"/>
    <s v="SCR-300-80-35-FL-42'-W-UNV-DP-1-TG9"/>
    <n v="28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1-01T00:00:00"/>
    <s v=""/>
    <m/>
    <s v="SCULPT-42'"/>
    <s v=""/>
    <s v="Regular"/>
    <n v="1"/>
    <s v="Mervet"/>
    <s v="RL7B-42'"/>
    <m/>
    <s v=""/>
    <n v="44"/>
    <s v="Regular"/>
    <s v=""/>
    <s v=""/>
    <b v="0"/>
    <m/>
    <m/>
    <b v="0"/>
    <b v="0"/>
    <n v="35332"/>
    <s v="SCR"/>
    <s v="recessed"/>
    <s v="Check for Kit"/>
    <d v="2018-11-02T00:00:00"/>
    <n v="52.8"/>
    <x v="0"/>
    <d v="2018-11-03T00:00:00"/>
    <n v="22"/>
    <x v="0"/>
    <n v="427.68"/>
    <m/>
  </r>
  <r>
    <s v="71162-29"/>
    <d v="2018-11-06T00:00:00"/>
    <n v="71162"/>
    <s v="SCR-300-80-35-FL-15'-W-UNV-DP-1-DS"/>
    <n v="2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15'"/>
    <s v=""/>
    <s v="Regular"/>
    <n v="1"/>
    <s v="Mervet"/>
    <s v="RL8-15'"/>
    <m/>
    <s v=""/>
    <n v="2"/>
    <s v="Regular"/>
    <s v=""/>
    <s v=""/>
    <b v="0"/>
    <m/>
    <m/>
    <b v="0"/>
    <b v="0"/>
    <n v="1280"/>
    <s v="SCR"/>
    <s v="recessed"/>
    <s v="Check for Kit"/>
    <d v="2018-11-02T00:00:00"/>
    <n v="2.4"/>
    <x v="0"/>
    <d v="2018-11-03T00:00:00"/>
    <n v="1"/>
    <x v="0"/>
    <n v="12.96"/>
    <m/>
  </r>
  <r>
    <s v="71162-30"/>
    <d v="2018-11-06T00:00:00"/>
    <n v="71162"/>
    <s v="SCR-300-80-35-FL-33'9&quot;'-W-UNV-DP-1-DS"/>
    <n v="3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33'9&quot;'"/>
    <s v=""/>
    <s v="Regular"/>
    <n v="1"/>
    <s v="Mervet"/>
    <s v="RL8-33'9&quot;"/>
    <m/>
    <s v=""/>
    <n v="3"/>
    <s v="Regular"/>
    <s v=""/>
    <s v=""/>
    <b v="0"/>
    <m/>
    <m/>
    <b v="0"/>
    <b v="0"/>
    <n v="2720"/>
    <s v="SCR"/>
    <s v="recessed"/>
    <s v="Check for Kit"/>
    <d v="2018-11-02T00:00:00"/>
    <n v="3.5999999999999996"/>
    <x v="0"/>
    <d v="2018-11-03T00:00:00"/>
    <n v="1.5"/>
    <x v="0"/>
    <n v="25.92"/>
    <m/>
  </r>
  <r>
    <s v="71162-31"/>
    <d v="2018-11-06T00:00:00"/>
    <n v="71162"/>
    <s v="SCWDI-500-500-80-35-FL-4'-W-UNV-DP-1"/>
    <n v="31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1-01T00:00:00"/>
    <s v=""/>
    <m/>
    <s v="SCULPT-4'"/>
    <s v=""/>
    <s v="Regular"/>
    <n v="1"/>
    <s v="Mervet"/>
    <s v="WL1-4'"/>
    <m/>
    <s v=""/>
    <n v="5"/>
    <s v="Regular"/>
    <s v=""/>
    <s v=""/>
    <b v="0"/>
    <m/>
    <m/>
    <b v="0"/>
    <b v="0"/>
    <n v="2590"/>
    <s v="SCWDI"/>
    <s v="wall"/>
    <s v="Check for Kit"/>
    <d v="2018-11-02T00:00:00"/>
    <n v="6"/>
    <x v="0"/>
    <d v="2018-11-03T00:00:00"/>
    <n v="2.5"/>
    <x v="0"/>
    <n v="0"/>
    <m/>
  </r>
  <r>
    <s v="71162-32"/>
    <d v="2018-11-06T00:00:00"/>
    <n v="71162"/>
    <s v="SCWDI-500-500-80-35-SO-FL-4'-W-UNV-DP-1"/>
    <n v="32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SCULPT-4'"/>
    <s v=""/>
    <s v="Regular"/>
    <n v="1"/>
    <s v="Mervet"/>
    <s v="WL1A-4'"/>
    <m/>
    <s v=""/>
    <n v="3"/>
    <s v="Regular"/>
    <s v=""/>
    <s v=""/>
    <b v="0"/>
    <m/>
    <m/>
    <b v="0"/>
    <b v="0"/>
    <n v="1554"/>
    <s v="SCWDI"/>
    <s v="wall"/>
    <s v="Check for Kit"/>
    <d v="2018-11-02T00:00:00"/>
    <n v="3.5999999999999996"/>
    <x v="0"/>
    <d v="2018-11-03T00:00:00"/>
    <n v="1.5"/>
    <x v="0"/>
    <n v="0"/>
    <m/>
  </r>
  <r>
    <s v="71162-33"/>
    <d v="2018-11-06T00:00:00"/>
    <n v="71162"/>
    <s v="SCWDI-500-500-80-35-SO-FL-6'-W-UNV-DP-1"/>
    <n v="33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1T00:00:00"/>
    <s v=""/>
    <m/>
    <s v="SCULPT-6'"/>
    <s v=""/>
    <s v="Regular"/>
    <n v="1"/>
    <s v="Mervet"/>
    <s v="WL1A-6'"/>
    <m/>
    <s v=""/>
    <n v="4"/>
    <s v="Regular"/>
    <s v=""/>
    <s v=""/>
    <b v="0"/>
    <m/>
    <m/>
    <b v="0"/>
    <b v="0"/>
    <n v="3108"/>
    <s v="SCWDI"/>
    <s v="wall"/>
    <s v="Check for Kit"/>
    <d v="2018-11-02T00:00:00"/>
    <n v="4.8"/>
    <x v="0"/>
    <d v="2018-11-03T00:00:00"/>
    <n v="2"/>
    <x v="0"/>
    <n v="0"/>
    <m/>
  </r>
  <r>
    <s v="71162-34"/>
    <d v="2018-11-06T00:00:00"/>
    <n v="71162"/>
    <s v="SCWDI-500-500-80-35-SO-FL-8'-W-UNV-DP-1"/>
    <n v="34"/>
    <n v="1"/>
    <s v="Scheduled/Released"/>
    <n v="5"/>
    <b v="0"/>
    <b v="0"/>
    <s v=""/>
    <b v="0"/>
    <b v="0"/>
    <b v="0"/>
    <s v=""/>
    <s v=""/>
    <s v=""/>
    <s v=""/>
    <s v=""/>
    <s v=""/>
    <s v=""/>
    <s v=""/>
    <d v="2018-11-01T00:00:00"/>
    <s v=""/>
    <m/>
    <s v="SCULPT-8'"/>
    <s v=""/>
    <s v="Regular"/>
    <n v="1"/>
    <s v="Mervet"/>
    <s v="WL1B-8'"/>
    <m/>
    <s v=""/>
    <n v="5"/>
    <s v="Regular"/>
    <s v=""/>
    <s v=""/>
    <b v="0"/>
    <m/>
    <m/>
    <b v="0"/>
    <b v="0"/>
    <n v="5180"/>
    <s v="SCWDI"/>
    <s v="wall"/>
    <s v="Check for Kit"/>
    <d v="2018-11-02T00:00:00"/>
    <n v="6"/>
    <x v="0"/>
    <d v="2018-11-03T00:00:00"/>
    <n v="2.5"/>
    <x v="0"/>
    <n v="0"/>
    <m/>
  </r>
  <r>
    <s v="71162-35"/>
    <d v="2018-11-06T00:00:00"/>
    <n v="71162"/>
    <s v="SCWDI-500-500-80-35-SO-FL-12'-W-UNV-DP-1"/>
    <n v="3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CULPT-12'"/>
    <s v=""/>
    <s v="Regular"/>
    <n v="1"/>
    <s v="Mervet"/>
    <s v="WL1B-12'"/>
    <m/>
    <s v=""/>
    <n v="1"/>
    <s v="Regular"/>
    <s v=""/>
    <s v=""/>
    <b v="0"/>
    <m/>
    <m/>
    <b v="0"/>
    <b v="0"/>
    <n v="1554"/>
    <s v="SCWDI"/>
    <s v="wall"/>
    <s v="Check for Kit"/>
    <d v="2018-11-02T00:00:00"/>
    <n v="1.2"/>
    <x v="0"/>
    <d v="2018-11-03T00:00:00"/>
    <n v="0.5"/>
    <x v="0"/>
    <n v="0"/>
    <m/>
  </r>
  <r>
    <s v="71162-17"/>
    <d v="2018-11-06T00:00:00"/>
    <n v="71162"/>
    <s v="STFD-DSO(16'-300)-80-35-AL(2)-W-UNV-MD-1-CT9(36)-SC"/>
    <n v="1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STENCL-STFD"/>
    <s v=""/>
    <s v="Regular"/>
    <n v="1"/>
    <s v="Mervet"/>
    <s v="PL4"/>
    <m/>
    <s v=""/>
    <n v="3"/>
    <s v="Regular"/>
    <s v=""/>
    <s v=""/>
    <b v="0"/>
    <m/>
    <m/>
    <b v="0"/>
    <b v="0"/>
    <n v="2120"/>
    <s v="STFD"/>
    <s v="Pendant"/>
    <s v="Pattern"/>
    <d v="2018-10-27T00:00:00"/>
    <n v="12"/>
    <x v="0"/>
    <d v="2018-11-04T00:00:00"/>
    <n v="14.46"/>
    <x v="0"/>
    <n v="25.92"/>
    <m/>
  </r>
  <r>
    <s v="73379-1"/>
    <d v="2018-11-06T00:00:00"/>
    <n v="73379"/>
    <s v="BMRLED-1000-90-DW3020-FL-4-W-120-DP-1-D"/>
    <n v="1"/>
    <n v="1"/>
    <s v="Scheduled/Released"/>
    <n v="11"/>
    <b v="0"/>
    <b v="0"/>
    <s v=""/>
    <b v="0"/>
    <b v="0"/>
    <b v="0"/>
    <s v=""/>
    <s v=""/>
    <s v=""/>
    <s v=""/>
    <s v=""/>
    <s v=""/>
    <s v=""/>
    <s v=""/>
    <d v="2018-11-01T00:00:00"/>
    <s v=""/>
    <m/>
    <s v="B3LED-4"/>
    <s v=""/>
    <s v="Regular"/>
    <n v="12"/>
    <s v="Christina"/>
    <s v="N1-4"/>
    <m/>
    <s v=""/>
    <n v="11"/>
    <s v="Regular"/>
    <s v=""/>
    <s v=""/>
    <b v="0"/>
    <m/>
    <m/>
    <b v="0"/>
    <b v="0"/>
    <n v="4312"/>
    <s v="BMRLED"/>
    <s v="recessed"/>
    <n v="0"/>
    <d v="2018-11-02T00:00:00"/>
    <n v="13.2"/>
    <x v="0"/>
    <d v="2018-11-03T00:00:00"/>
    <n v="5.5"/>
    <x v="0"/>
    <n v="0"/>
    <m/>
  </r>
  <r>
    <s v="73516-1"/>
    <d v="2018-11-06T00:00:00"/>
    <n v="73516"/>
    <s v="ED2-850-80-35-SQ-2-W-UNV-O-1-45D-BLK-C-CA(36)-C(C&amp;P-D-14’ CORD PLUG AND INLIN DIMMER)"/>
    <n v="1"/>
    <n v="3"/>
    <s v="Scheduled/Released"/>
    <n v="40"/>
    <b v="0"/>
    <b v="0"/>
    <s v=""/>
    <b v="0"/>
    <b v="0"/>
    <b v="0"/>
    <s v=""/>
    <s v=""/>
    <s v=""/>
    <s v=""/>
    <s v=""/>
    <s v=""/>
    <s v=""/>
    <s v=""/>
    <d v="2018-11-01T00:00:00"/>
    <s v=""/>
    <m/>
    <s v="MRKT-KIT-EDGE2-001"/>
    <s v=""/>
    <s v="Marketing"/>
    <n v="1"/>
    <s v="Gagandeep"/>
    <s v="A-2'"/>
    <m/>
    <s v=""/>
    <n v="40"/>
    <s v="Regular"/>
    <s v=""/>
    <s v=""/>
    <b v="0"/>
    <m/>
    <m/>
    <b v="0"/>
    <b v="0"/>
    <n v="15600"/>
    <s v="ED2"/>
    <s v="wall"/>
    <n v="0"/>
    <d v="2018-11-02T00:00:00"/>
    <n v="48"/>
    <x v="0"/>
    <d v="2018-11-03T00:00:00"/>
    <n v="20"/>
    <x v="0"/>
    <n v="0"/>
    <m/>
  </r>
  <r>
    <s v="74057-3"/>
    <d v="2018-11-06T00:00:00"/>
    <n v="74057"/>
    <s v="LTLED-SL 80/20-800-90-30-SO-4-W-120-LT(LDE1)-1-CA(36)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LTLED-4"/>
    <s v=""/>
    <s v="Regular"/>
    <n v="1"/>
    <s v="Shivam"/>
    <s v="B2 @ 4' (DIM) (GYP)"/>
    <m/>
    <s v=""/>
    <n v="1"/>
    <s v="High Priority"/>
    <s v=""/>
    <s v=""/>
    <b v="0"/>
    <m/>
    <m/>
    <b v="0"/>
    <b v="0"/>
    <n v="700"/>
    <s v="LTLED"/>
    <s v="Pendant"/>
    <n v="0"/>
    <d v="2018-11-02T00:00:00"/>
    <n v="1.2"/>
    <x v="0"/>
    <d v="2018-11-03T00:00:00"/>
    <n v="0.5"/>
    <x v="0"/>
    <n v="0"/>
    <m/>
  </r>
  <r>
    <s v="74057-4"/>
    <d v="2018-11-06T00:00:00"/>
    <n v="74057"/>
    <s v="LTLED-SL 80/20-800-90-30-SO-4-W-120-LT(LDE1)-1-CA(36)-B1(BSL310LP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LTLED-4"/>
    <s v=""/>
    <s v="Regular"/>
    <n v="1"/>
    <s v="Shivam"/>
    <s v="B2 @ 4' (DIM) (EM) (GYP)"/>
    <m/>
    <s v=""/>
    <n v="1"/>
    <s v="High Priority"/>
    <s v=""/>
    <s v=""/>
    <b v="0"/>
    <m/>
    <m/>
    <b v="0"/>
    <b v="0"/>
    <n v="945"/>
    <s v="LTLED"/>
    <s v="Pendant"/>
    <n v="0"/>
    <d v="2018-11-02T00:00:00"/>
    <n v="1.2"/>
    <x v="0"/>
    <d v="2018-11-03T00:00:00"/>
    <n v="0.5"/>
    <x v="0"/>
    <n v="0"/>
    <m/>
  </r>
  <r>
    <s v="74057-5"/>
    <d v="2018-11-06T00:00:00"/>
    <n v="74057"/>
    <s v="LTLED-SL 80/20-800-90-30-SO-8-W-120-LT(LDE1)-1-CA(36)-DS(LRF2-DCRB-WH)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LTLED-8"/>
    <s v=""/>
    <s v="Regular"/>
    <n v="1"/>
    <s v="Shivam"/>
    <s v="B4 @ 8' (DIM) (SENSOR) (GYP)"/>
    <m/>
    <s v=""/>
    <n v="1"/>
    <s v="High Priority"/>
    <s v=""/>
    <s v=""/>
    <b v="0"/>
    <m/>
    <m/>
    <b v="0"/>
    <b v="0"/>
    <n v="1545"/>
    <s v="LTLED"/>
    <s v="Pendant"/>
    <n v="0"/>
    <d v="2018-11-02T00:00:00"/>
    <n v="1.2"/>
    <x v="0"/>
    <d v="2018-11-03T00:00:00"/>
    <n v="0.5"/>
    <x v="0"/>
    <n v="0"/>
    <m/>
  </r>
  <r>
    <s v="74057-6"/>
    <d v="2018-11-06T00:00:00"/>
    <n v="74057"/>
    <s v="LTLED-SL 80/20-800-90-30-SO-8-W-120-LT(LDE1)-1-CA(36)-B1(BSL310LP)-DS(LRF2-DCRB-WH)"/>
    <n v="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LTLED-8"/>
    <s v=""/>
    <s v="Regular"/>
    <n v="1"/>
    <s v="Shivam"/>
    <s v="B4 (8' RUN - 1 &amp; 4', 1 @ 4' (EM) (DIN) (SENSOR)"/>
    <m/>
    <s v=""/>
    <n v="1"/>
    <s v="High Priority"/>
    <s v=""/>
    <s v=""/>
    <b v="0"/>
    <m/>
    <m/>
    <b v="0"/>
    <b v="0"/>
    <n v="1790"/>
    <s v="LTLED"/>
    <s v="Pendant"/>
    <n v="0"/>
    <d v="2018-11-02T00:00:00"/>
    <n v="1.2"/>
    <x v="0"/>
    <d v="2018-11-03T00:00:00"/>
    <n v="0.5"/>
    <x v="0"/>
    <n v="0"/>
    <m/>
  </r>
  <r>
    <s v="74057-7"/>
    <d v="2018-11-06T00:00:00"/>
    <n v="74057"/>
    <s v="LTLED-SL 80/20-800-90-30-SO-8-W-120-LT(LDE1)-1-CA(36)"/>
    <n v="7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LTLED-8"/>
    <s v=""/>
    <s v="Regular"/>
    <n v="1"/>
    <s v="Shivam"/>
    <s v="B5 @ 8'(DIM) (GYP)"/>
    <m/>
    <s v=""/>
    <n v="3"/>
    <s v="High Priority"/>
    <s v=""/>
    <s v=""/>
    <b v="0"/>
    <m/>
    <m/>
    <b v="0"/>
    <b v="0"/>
    <n v="4200"/>
    <s v="LTLED"/>
    <s v="Pendant"/>
    <n v="0"/>
    <d v="2018-11-02T00:00:00"/>
    <n v="3.5999999999999996"/>
    <x v="0"/>
    <d v="2018-11-03T00:00:00"/>
    <n v="1.5"/>
    <x v="0"/>
    <n v="0"/>
    <m/>
  </r>
  <r>
    <s v="74057-8"/>
    <d v="2018-11-06T00:00:00"/>
    <n v="74057"/>
    <s v="LTLED-SL 80/20-800-90-30-SO-8-W-120-LT(LDE1)-1-CA(36)-B1(BSL310LP)"/>
    <n v="8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LTLED-8"/>
    <s v=""/>
    <s v="Regular"/>
    <n v="1"/>
    <s v="Shivam"/>
    <s v="B5 (8' RUN - 1@ 4', 1 @ 4' (EM) (DIM) (GYP)"/>
    <m/>
    <s v=""/>
    <n v="3"/>
    <s v="High Priority"/>
    <s v=""/>
    <s v=""/>
    <b v="0"/>
    <m/>
    <m/>
    <b v="0"/>
    <b v="0"/>
    <n v="4935"/>
    <s v="LTLED"/>
    <s v="Pendant"/>
    <n v="0"/>
    <d v="2018-11-02T00:00:00"/>
    <n v="3.5999999999999996"/>
    <x v="0"/>
    <d v="2018-11-03T00:00:00"/>
    <n v="1.5"/>
    <x v="0"/>
    <n v="0"/>
    <m/>
  </r>
  <r>
    <s v="74057-9"/>
    <d v="2018-11-06T00:00:00"/>
    <n v="74057"/>
    <s v="LTLED-SL 80/20-800-90-30-SO-12-W-120-LT(LDE1)-1-CA(36)-DS(LRF2-DCRB-WH)"/>
    <n v="9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LTLED-12"/>
    <s v=""/>
    <s v="Regular"/>
    <n v="1"/>
    <s v="Shivam"/>
    <s v="B7 @ 12' (DIM) (SENSOR) (GYP)"/>
    <m/>
    <s v=""/>
    <n v="2"/>
    <s v="High Priority"/>
    <s v=""/>
    <s v=""/>
    <b v="0"/>
    <m/>
    <m/>
    <b v="0"/>
    <b v="0"/>
    <n v="4490"/>
    <s v="LTLED"/>
    <s v="Pendant"/>
    <n v="0"/>
    <d v="2018-11-02T00:00:00"/>
    <n v="2.4"/>
    <x v="0"/>
    <d v="2018-11-03T00:00:00"/>
    <n v="1"/>
    <x v="0"/>
    <n v="0"/>
    <m/>
  </r>
  <r>
    <s v="74057-10"/>
    <d v="2018-11-06T00:00:00"/>
    <n v="74057"/>
    <s v="LTLED-SL 80/20-800-90-30-SO-12-W-120-LT(LDE1)-1-CA(36)"/>
    <n v="10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LTLED-12"/>
    <s v=""/>
    <s v="Regular"/>
    <n v="1"/>
    <s v="Shivam"/>
    <s v="B8 @ 12' (DIM) (GYP)"/>
    <m/>
    <s v=""/>
    <n v="3"/>
    <s v="High Priority"/>
    <s v=""/>
    <s v=""/>
    <b v="0"/>
    <m/>
    <m/>
    <b v="0"/>
    <b v="0"/>
    <n v="6300"/>
    <s v="LTLED"/>
    <s v="Pendant"/>
    <n v="0"/>
    <d v="2018-11-02T00:00:00"/>
    <n v="3.5999999999999996"/>
    <x v="0"/>
    <d v="2018-11-03T00:00:00"/>
    <n v="1.5"/>
    <x v="0"/>
    <n v="0"/>
    <m/>
  </r>
  <r>
    <s v="74057-11"/>
    <d v="2018-11-06T00:00:00"/>
    <n v="74057"/>
    <s v="LTLED-SL 80/20-800-90-30-SO-12-W-120-LT(LDE1)-1-CA(36)-B1(BSL310LP)"/>
    <n v="1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LTLED-12"/>
    <s v=""/>
    <s v="Regular"/>
    <n v="1"/>
    <s v="Shivam"/>
    <s v="B8 (12' RUN - 1@ 8', 1 @ 4' (EM) (DIM) (GYP)"/>
    <m/>
    <s v=""/>
    <n v="3"/>
    <s v="High Priority"/>
    <s v=""/>
    <s v=""/>
    <b v="0"/>
    <m/>
    <m/>
    <b v="0"/>
    <b v="0"/>
    <n v="7035"/>
    <s v="LTLED"/>
    <s v="Pendant"/>
    <n v="0"/>
    <d v="2018-11-02T00:00:00"/>
    <n v="3.5999999999999996"/>
    <x v="0"/>
    <d v="2018-11-03T00:00:00"/>
    <n v="1.5"/>
    <x v="0"/>
    <n v="0"/>
    <m/>
  </r>
  <r>
    <s v="74057-13"/>
    <d v="2018-11-06T00:00:00"/>
    <n v="74057"/>
    <s v="B6PRLED-300-90-30-FL-2'8&quot;-W-120-DP-1-ST-FW(6)"/>
    <n v="1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B6PLED-2'8&quot;"/>
    <s v=""/>
    <s v="Regular"/>
    <n v="1"/>
    <s v="Shivam"/>
    <s v="K- @ 2'8&quot;"/>
    <m/>
    <s v=""/>
    <n v="1"/>
    <s v="High Priority"/>
    <s v=""/>
    <s v=""/>
    <b v="0"/>
    <m/>
    <m/>
    <b v="0"/>
    <b v="0"/>
    <n v="295"/>
    <s v="B6PRLED"/>
    <s v="recessed"/>
    <n v="0"/>
    <d v="2018-11-02T00:00:00"/>
    <n v="1.2"/>
    <x v="0"/>
    <d v="2018-11-03T00:00:00"/>
    <n v="0.5"/>
    <x v="0"/>
    <n v="0"/>
    <m/>
  </r>
  <r>
    <s v="74057-14"/>
    <d v="2018-11-06T00:00:00"/>
    <n v="74057"/>
    <s v="B6PRLED-300-90-30-FL-2' 10 1/2&quot;-W-120-DP-1-ST-FW(6)"/>
    <n v="1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B6PLED-2' 10 1/2&quot;"/>
    <s v=""/>
    <s v="Regular"/>
    <n v="1"/>
    <s v="Shivam"/>
    <s v="K- @ 2'10 1/2&quot;"/>
    <m/>
    <s v=""/>
    <n v="1"/>
    <s v="High Priority"/>
    <s v=""/>
    <s v=""/>
    <b v="0"/>
    <m/>
    <m/>
    <b v="0"/>
    <b v="0"/>
    <n v="390"/>
    <s v="B6PRLED"/>
    <s v="recessed"/>
    <n v="0"/>
    <d v="2018-11-02T00:00:00"/>
    <n v="1.2"/>
    <x v="0"/>
    <d v="2018-11-03T00:00:00"/>
    <n v="0.5"/>
    <x v="0"/>
    <n v="0"/>
    <m/>
  </r>
  <r>
    <s v="74122-1"/>
    <d v="2018-11-06T00:00:00"/>
    <n v="74122"/>
    <s v="BBDLED-750-90-30-SO-4-W-UNV-DP-1-CA(72)"/>
    <n v="1"/>
    <n v="1"/>
    <s v="Scheduled/Released"/>
    <n v="43"/>
    <b v="0"/>
    <b v="0"/>
    <s v=""/>
    <b v="0"/>
    <b v="0"/>
    <b v="0"/>
    <s v=""/>
    <s v=""/>
    <s v=""/>
    <s v=""/>
    <s v=""/>
    <s v=""/>
    <s v=""/>
    <s v=""/>
    <d v="2018-11-01T00:00:00"/>
    <s v=""/>
    <m/>
    <s v="B4LED-4"/>
    <s v=""/>
    <s v="Regular"/>
    <n v="15"/>
    <s v="stanb"/>
    <s v="LP1-4"/>
    <m/>
    <s v=""/>
    <n v="43"/>
    <s v="Priority"/>
    <s v=""/>
    <s v=""/>
    <b v="0"/>
    <m/>
    <m/>
    <b v="0"/>
    <b v="0"/>
    <n v="24768"/>
    <s v="BBDLED"/>
    <s v="Pendant"/>
    <n v="0"/>
    <d v="2018-11-02T00:00:00"/>
    <n v="51.6"/>
    <x v="0"/>
    <d v="2018-11-03T00:00:00"/>
    <n v="21.5"/>
    <x v="0"/>
    <n v="0"/>
    <m/>
  </r>
  <r>
    <s v="74122-2"/>
    <d v="2018-11-06T00:00:00"/>
    <n v="74122"/>
    <s v="BBDLED-750-90-30-SO-4-W-UNV-DP-1-CA(72)-B1(BSL310LP)"/>
    <n v="2"/>
    <n v="1"/>
    <s v="Scheduled/Released"/>
    <n v="33"/>
    <b v="0"/>
    <b v="0"/>
    <s v=""/>
    <b v="0"/>
    <b v="0"/>
    <b v="0"/>
    <s v=""/>
    <s v=""/>
    <s v=""/>
    <s v=""/>
    <s v=""/>
    <s v=""/>
    <s v=""/>
    <s v=""/>
    <d v="2018-11-01T00:00:00"/>
    <s v=""/>
    <m/>
    <s v="B4LED-4"/>
    <s v=""/>
    <s v="Regular"/>
    <n v="15"/>
    <s v="stanb"/>
    <s v="LP1E-4"/>
    <m/>
    <s v=""/>
    <n v="33"/>
    <s v="Priority"/>
    <s v=""/>
    <s v=""/>
    <b v="0"/>
    <m/>
    <m/>
    <b v="0"/>
    <b v="0"/>
    <n v="24948"/>
    <s v="BBDLED"/>
    <s v="Pendant"/>
    <n v="0"/>
    <d v="2018-11-02T00:00:00"/>
    <n v="39.6"/>
    <x v="0"/>
    <d v="2018-11-03T00:00:00"/>
    <n v="16.5"/>
    <x v="0"/>
    <n v="0"/>
    <m/>
  </r>
  <r>
    <s v="74122-3"/>
    <d v="2018-11-06T00:00:00"/>
    <n v="74122"/>
    <s v="BBRLED-1000-90-30-FL-4-W-UNV-DP-1-TG15"/>
    <n v="3"/>
    <n v="1"/>
    <s v="Scheduled/Released"/>
    <n v="115"/>
    <b v="0"/>
    <b v="0"/>
    <s v=""/>
    <b v="0"/>
    <b v="0"/>
    <b v="0"/>
    <s v=""/>
    <s v=""/>
    <s v=""/>
    <s v=""/>
    <s v=""/>
    <s v=""/>
    <s v=""/>
    <s v=""/>
    <d v="2018-11-01T00:00:00"/>
    <s v=""/>
    <m/>
    <s v="B4LED-4"/>
    <s v=""/>
    <s v="Regular"/>
    <n v="15"/>
    <s v="stanb"/>
    <s v="LR1-GRID"/>
    <m/>
    <s v=""/>
    <n v="115"/>
    <s v="Priority"/>
    <s v=""/>
    <s v=""/>
    <b v="0"/>
    <m/>
    <m/>
    <b v="0"/>
    <b v="0"/>
    <n v="59340"/>
    <s v="BBRLED"/>
    <s v="recessed"/>
    <n v="0"/>
    <d v="2018-11-02T00:00:00"/>
    <n v="138"/>
    <x v="0"/>
    <d v="2018-11-03T00:00:00"/>
    <n v="57.5"/>
    <x v="0"/>
    <n v="0"/>
    <m/>
  </r>
  <r>
    <s v="74122-4"/>
    <d v="2018-11-06T00:00:00"/>
    <n v="74122"/>
    <s v="BBRLED-1000-90-30-FL-4-W-UNV-DP-1-DB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1T00:00:00"/>
    <s v=""/>
    <m/>
    <s v="B4LED-4"/>
    <s v=""/>
    <s v="Regular"/>
    <n v="15"/>
    <s v="stanb"/>
    <s v="LR1-GYP"/>
    <m/>
    <s v=""/>
    <n v="2"/>
    <s v="Priority"/>
    <s v=""/>
    <s v=""/>
    <b v="0"/>
    <m/>
    <m/>
    <b v="0"/>
    <b v="0"/>
    <n v="1283"/>
    <s v="BBRLED"/>
    <s v="recessed"/>
    <n v="0"/>
    <d v="2018-11-02T00:00:00"/>
    <n v="2.4"/>
    <x v="0"/>
    <d v="2018-11-03T00:00:00"/>
    <n v="1"/>
    <x v="0"/>
    <n v="0"/>
    <m/>
  </r>
  <r>
    <s v="74630-14"/>
    <d v="2018-11-06T00:00:00"/>
    <n v="74630"/>
    <s v="SP18186(4)-SKVLED-22-TC1680-2XVL-FL-W-277-O(DMX)-1-TG9"/>
    <n v="14"/>
    <n v="1"/>
    <s v="Scheduled/Released"/>
    <n v="42"/>
    <b v="0"/>
    <b v="0"/>
    <s v=""/>
    <b v="0"/>
    <b v="0"/>
    <b v="0"/>
    <s v=""/>
    <s v=""/>
    <s v=""/>
    <s v=""/>
    <s v=""/>
    <s v=""/>
    <s v=""/>
    <s v=""/>
    <d v="2018-11-01T00:00:00"/>
    <s v=""/>
    <m/>
    <s v="SKVLED-22"/>
    <s v=""/>
    <s v="Regular"/>
    <n v="10"/>
    <s v="Philip"/>
    <s v="L1"/>
    <m/>
    <s v=""/>
    <n v="42"/>
    <s v="Regular"/>
    <s v=""/>
    <s v=""/>
    <b v="0"/>
    <m/>
    <m/>
    <b v="0"/>
    <b v="0"/>
    <n v="26516.48286"/>
    <s v="SKVLED"/>
    <s v="Grid LED"/>
    <n v="0"/>
    <d v="2018-11-02T00:00:00"/>
    <n v="50.4"/>
    <x v="0"/>
    <d v="2018-11-03T00:00:00"/>
    <n v="21"/>
    <x v="0"/>
    <n v="0"/>
    <m/>
  </r>
  <r>
    <s v="74630-15"/>
    <d v="2018-11-06T00:00:00"/>
    <n v="74630"/>
    <s v="SP18186(4)-SKVLED-22-TC1680-2XVL-FL-W-277-O(DMX)-1-TG9"/>
    <n v="15"/>
    <n v="1"/>
    <s v="Scheduled/Released"/>
    <n v="16"/>
    <b v="0"/>
    <b v="0"/>
    <s v=""/>
    <b v="0"/>
    <b v="0"/>
    <b v="0"/>
    <s v=""/>
    <s v=""/>
    <s v=""/>
    <s v=""/>
    <s v=""/>
    <s v=""/>
    <s v=""/>
    <s v=""/>
    <d v="2018-11-01T00:00:00"/>
    <s v=""/>
    <m/>
    <s v="SKVLED-22"/>
    <s v=""/>
    <s v="Regular"/>
    <n v="10"/>
    <s v="Philip"/>
    <s v="L1E"/>
    <m/>
    <s v=""/>
    <n v="16"/>
    <s v="Regular"/>
    <s v=""/>
    <s v=""/>
    <b v="0"/>
    <m/>
    <m/>
    <b v="0"/>
    <b v="0"/>
    <n v="10101.51728"/>
    <s v="SKVLED"/>
    <s v="Grid LED"/>
    <n v="0"/>
    <d v="2018-11-02T00:00:00"/>
    <n v="19.2"/>
    <x v="0"/>
    <d v="2018-11-03T00:00:00"/>
    <n v="8"/>
    <x v="0"/>
    <n v="0"/>
    <m/>
  </r>
  <r>
    <s v="74122-5"/>
    <d v="2018-11-06T00:00:00"/>
    <n v="74122"/>
    <s v="BBRLED-1000-90-30-FL-4-W-UNV-DP-1-TG15-B1(BSL310LP)"/>
    <n v="5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1-01T00:00:00"/>
    <s v=""/>
    <m/>
    <s v="B4LED-4"/>
    <s v=""/>
    <s v="Regular"/>
    <n v="15"/>
    <s v="stanb"/>
    <s v="LR1-EM-GRID"/>
    <m/>
    <s v=""/>
    <n v="10"/>
    <s v="Priority"/>
    <s v=""/>
    <s v=""/>
    <b v="0"/>
    <m/>
    <m/>
    <b v="0"/>
    <b v="0"/>
    <n v="6960"/>
    <s v="BBRLED"/>
    <s v="recessed"/>
    <n v="0"/>
    <d v="2018-11-02T00:00:00"/>
    <n v="12"/>
    <x v="0"/>
    <d v="2018-11-03T00:00:00"/>
    <n v="5"/>
    <x v="0"/>
    <n v="0"/>
    <m/>
  </r>
  <r>
    <s v="74122-6"/>
    <d v="2018-11-06T00:00:00"/>
    <n v="74122"/>
    <s v="BBDLED-750-90-30-SO-8-W-UNV-DP-1-CA(72)"/>
    <n v="6"/>
    <n v="1"/>
    <s v="Scheduled/Released"/>
    <n v="13"/>
    <b v="0"/>
    <b v="0"/>
    <s v=""/>
    <b v="0"/>
    <b v="0"/>
    <b v="0"/>
    <s v=""/>
    <s v=""/>
    <s v=""/>
    <s v=""/>
    <s v=""/>
    <s v=""/>
    <s v=""/>
    <s v=""/>
    <d v="2018-11-01T00:00:00"/>
    <s v=""/>
    <m/>
    <s v="B4LED-8"/>
    <s v=""/>
    <s v="Regular"/>
    <n v="15"/>
    <s v="stanb"/>
    <s v="LP1-8'"/>
    <m/>
    <s v=""/>
    <n v="13"/>
    <s v="Priority"/>
    <s v=""/>
    <s v=""/>
    <b v="0"/>
    <m/>
    <m/>
    <b v="0"/>
    <b v="0"/>
    <n v="10348"/>
    <s v="BBDLED"/>
    <s v="Pendant"/>
    <n v="0"/>
    <d v="2018-11-02T00:00:00"/>
    <n v="15.6"/>
    <x v="0"/>
    <d v="2018-11-03T00:00:00"/>
    <n v="6.5"/>
    <x v="0"/>
    <n v="0"/>
    <m/>
  </r>
  <r>
    <s v="74122-7"/>
    <d v="2018-11-06T00:00:00"/>
    <n v="74122"/>
    <s v="BBDLED-750-90-30-SO-12-W-UNV-DP-1-CA(72)"/>
    <n v="7"/>
    <n v="1"/>
    <s v="Scheduled/Released"/>
    <n v="28"/>
    <b v="0"/>
    <b v="0"/>
    <s v=""/>
    <b v="0"/>
    <b v="0"/>
    <b v="0"/>
    <s v=""/>
    <s v=""/>
    <s v=""/>
    <s v=""/>
    <s v=""/>
    <s v=""/>
    <s v=""/>
    <s v=""/>
    <d v="2018-11-01T00:00:00"/>
    <s v=""/>
    <m/>
    <s v="B4LED-12"/>
    <s v=""/>
    <s v="Regular"/>
    <n v="15"/>
    <s v="stanb"/>
    <s v="LP1-12'"/>
    <m/>
    <s v=""/>
    <n v="28"/>
    <s v="Priority"/>
    <s v=""/>
    <s v=""/>
    <b v="0"/>
    <m/>
    <m/>
    <b v="0"/>
    <b v="0"/>
    <n v="30128"/>
    <s v="BBDLED"/>
    <s v="Pendant"/>
    <n v="0"/>
    <d v="2018-11-02T00:00:00"/>
    <n v="33.6"/>
    <x v="0"/>
    <d v="2018-11-03T00:00:00"/>
    <n v="14"/>
    <x v="0"/>
    <n v="0"/>
    <m/>
  </r>
  <r>
    <s v="74269-1"/>
    <d v="2018-11-06T00:00:00"/>
    <n v="74269"/>
    <s v="B6RLED-10&quot;-W-UNV-O-1-90D-TB9-C(C&amp;P-D-14’ CORD PLUG AND INLIN DIMMER)-ADM1-15D-BLK"/>
    <n v="1"/>
    <n v="3"/>
    <s v="Scheduled/Released"/>
    <n v="40"/>
    <b v="0"/>
    <b v="0"/>
    <s v=""/>
    <b v="0"/>
    <b v="0"/>
    <b v="0"/>
    <s v=""/>
    <s v=""/>
    <s v=""/>
    <s v=""/>
    <s v=""/>
    <s v=""/>
    <s v=""/>
    <s v=""/>
    <d v="2018-11-01T00:00:00"/>
    <s v=""/>
    <m/>
    <s v="MRKT-KIT-BEAM6-DOWNLIGHT-001"/>
    <s v=""/>
    <s v="Marketing"/>
    <n v="7"/>
    <s v="Gagandeep"/>
    <s v="M1"/>
    <m/>
    <s v=""/>
    <n v="40"/>
    <s v="Regular"/>
    <s v=""/>
    <s v=""/>
    <b v="0"/>
    <m/>
    <m/>
    <b v="0"/>
    <b v="0"/>
    <n v="16000"/>
    <s v="B6RLED"/>
    <s v="recessed"/>
    <n v="0"/>
    <d v="2018-11-02T00:00:00"/>
    <n v="48"/>
    <x v="0"/>
    <d v="2018-11-03T00:00:00"/>
    <n v="20"/>
    <x v="0"/>
    <n v="0"/>
    <m/>
  </r>
  <r>
    <s v="75124-1"/>
    <d v="2018-11-06T00:00:00"/>
    <n v="75124"/>
    <s v="BRLED-500-80-30-FL-6-W-UNV-DP-1-TB9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B2LED-6"/>
    <s v=""/>
    <s v="Regular"/>
    <n v="12"/>
    <s v="Philip"/>
    <s v="DA-6' GRID"/>
    <m/>
    <s v=""/>
    <n v="1"/>
    <s v="Regular"/>
    <s v=""/>
    <s v=""/>
    <b v="0"/>
    <m/>
    <m/>
    <b v="0"/>
    <b v="0"/>
    <n v="420"/>
    <s v="BRLED"/>
    <s v="recessed"/>
    <n v="0"/>
    <d v="2018-11-02T00:00:00"/>
    <n v="1.2"/>
    <x v="0"/>
    <d v="2018-11-03T00:00:00"/>
    <n v="0.5"/>
    <x v="0"/>
    <n v="0"/>
    <m/>
  </r>
  <r>
    <s v="75124-2"/>
    <d v="2018-11-06T00:00:00"/>
    <n v="75124"/>
    <s v="BRLED-500-80-30-FL-8-W-UNV-DP-1-TB9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1T00:00:00"/>
    <s v=""/>
    <m/>
    <s v="B2LED-8"/>
    <s v=""/>
    <s v="Regular"/>
    <n v="12"/>
    <s v="Philip"/>
    <s v="DA-8' GRID"/>
    <m/>
    <s v=""/>
    <n v="4"/>
    <s v="Regular"/>
    <s v=""/>
    <s v=""/>
    <b v="0"/>
    <m/>
    <m/>
    <b v="0"/>
    <b v="0"/>
    <n v="2240"/>
    <s v="BRLED"/>
    <s v="recessed"/>
    <n v="0"/>
    <d v="2018-11-02T00:00:00"/>
    <n v="4.8"/>
    <x v="0"/>
    <d v="2018-11-03T00:00:00"/>
    <n v="2"/>
    <x v="0"/>
    <n v="0"/>
    <m/>
  </r>
  <r>
    <s v="75124-3"/>
    <d v="2018-11-06T00:00:00"/>
    <n v="75124"/>
    <s v="BRLED-500-80-30-FL-10-W-UNV-DP-1-DF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1T00:00:00"/>
    <s v=""/>
    <m/>
    <s v="B2LED-10"/>
    <s v=""/>
    <s v="Regular"/>
    <n v="12"/>
    <s v="Philip"/>
    <s v="DA-10' FLANGE"/>
    <m/>
    <s v=""/>
    <n v="3"/>
    <s v="Regular"/>
    <s v=""/>
    <s v=""/>
    <b v="0"/>
    <m/>
    <m/>
    <b v="0"/>
    <b v="0"/>
    <n v="2100"/>
    <s v="BRLED"/>
    <s v="recessed"/>
    <n v="0"/>
    <d v="2018-11-02T00:00:00"/>
    <n v="3.5999999999999996"/>
    <x v="0"/>
    <d v="2018-11-03T00:00:00"/>
    <n v="1.5"/>
    <x v="0"/>
    <n v="0"/>
    <m/>
  </r>
  <r>
    <s v="75124-4"/>
    <d v="2018-11-06T00:00:00"/>
    <n v="75124"/>
    <s v="BRLED-500-80-30-FL-12-W-UNV-DP-1-TB9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1T00:00:00"/>
    <s v=""/>
    <m/>
    <s v="B2LED-12"/>
    <s v=""/>
    <s v="Regular"/>
    <n v="12"/>
    <s v="Philip"/>
    <s v="DA-12' GRID"/>
    <m/>
    <s v=""/>
    <n v="1"/>
    <s v="Regular"/>
    <s v=""/>
    <s v=""/>
    <b v="0"/>
    <m/>
    <m/>
    <b v="0"/>
    <b v="0"/>
    <n v="840"/>
    <s v="BRLED"/>
    <s v="recessed"/>
    <n v="0"/>
    <d v="2018-11-02T00:00:00"/>
    <n v="1.2"/>
    <x v="0"/>
    <d v="2018-11-03T00:00:00"/>
    <n v="0.5"/>
    <x v="0"/>
    <n v="0"/>
    <m/>
  </r>
  <r>
    <s v="67135-6"/>
    <d v="2018-11-07T00:00:00"/>
    <n v="67135"/>
    <s v="WBRLED-500-90-40-S-2-W-277-DP-1-D-TF"/>
    <n v="6"/>
    <n v="1"/>
    <s v="Scheduled/Released"/>
    <n v="15"/>
    <b v="0"/>
    <b v="0"/>
    <s v=""/>
    <b v="0"/>
    <b v="0"/>
    <b v="0"/>
    <s v=""/>
    <s v=""/>
    <s v=""/>
    <s v=""/>
    <s v=""/>
    <s v=""/>
    <s v=""/>
    <s v=""/>
    <d v="2018-11-02T00:00:00"/>
    <s v=""/>
    <m/>
    <s v="WB4LED-2"/>
    <s v=""/>
    <s v="Regular"/>
    <n v="12"/>
    <s v="Gagandeep"/>
    <s v="A52-1ST"/>
    <m/>
    <s v=""/>
    <n v="15"/>
    <s v="Priority"/>
    <s v=""/>
    <s v=""/>
    <b v="0"/>
    <m/>
    <m/>
    <b v="0"/>
    <b v="0"/>
    <n v="6000"/>
    <s v="WBRLED"/>
    <s v="recessed"/>
    <n v="0"/>
    <d v="2018-11-03T00:00:00"/>
    <n v="18"/>
    <x v="0"/>
    <d v="2018-11-04T00:00:00"/>
    <n v="7.5"/>
    <x v="0"/>
    <n v="0"/>
    <m/>
  </r>
  <r>
    <s v="69734-1"/>
    <d v="2018-11-07T00:00:00"/>
    <n v="69734"/>
    <s v="WBSLED-500-80-35-S-4-C(PS311M1)-120-DP-1-SC-EF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WB4LED-4"/>
    <s v=""/>
    <s v="Regular"/>
    <n v="12"/>
    <s v="Christina"/>
    <s v="J-4'"/>
    <m/>
    <s v=""/>
    <n v="4"/>
    <s v="Regular"/>
    <s v=""/>
    <s v=""/>
    <b v="0"/>
    <m/>
    <m/>
    <b v="0"/>
    <b v="0"/>
    <n v="1920"/>
    <s v="WBSLED"/>
    <s v="surface"/>
    <n v="0"/>
    <d v="2018-11-03T00:00:00"/>
    <n v="4.8"/>
    <x v="0"/>
    <d v="2018-11-04T00:00:00"/>
    <n v="2"/>
    <x v="0"/>
    <n v="0"/>
    <m/>
  </r>
  <r>
    <s v="69734-2"/>
    <d v="2018-11-07T00:00:00"/>
    <n v="69734"/>
    <s v="WBSLED-500-80-35-S-4-C(PS311M1)-120-DP-1-SC-B1(BSL310LP)-EF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"/>
    <m/>
    <s v="WB4LED-4"/>
    <s v=""/>
    <s v="Regular"/>
    <n v="12"/>
    <s v="Christina"/>
    <s v="J1"/>
    <m/>
    <s v=""/>
    <n v="2"/>
    <s v="Regular"/>
    <s v=""/>
    <s v=""/>
    <b v="0"/>
    <m/>
    <m/>
    <b v="0"/>
    <b v="0"/>
    <n v="1410"/>
    <s v="WBSLED"/>
    <s v="surface"/>
    <n v="0"/>
    <d v="2018-11-03T00:00:00"/>
    <n v="2.4"/>
    <x v="0"/>
    <d v="2018-11-04T00:00:00"/>
    <n v="1"/>
    <x v="0"/>
    <n v="0"/>
    <m/>
  </r>
  <r>
    <s v="70832-1"/>
    <d v="2018-11-07T00:00:00"/>
    <n v="70832"/>
    <s v="SCPLED-OPRO(2)-500-80-30-RG2-19-W-120-DP-1-DF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Picked - Complete"/>
    <m/>
    <s v="SKLPTP-19"/>
    <s v="Wrong part in BOM"/>
    <s v="Regular"/>
    <n v="7"/>
    <s v="Rajithan"/>
    <s v="LL-19'"/>
    <m/>
    <s v=""/>
    <n v="8"/>
    <s v="High Priority"/>
    <s v=""/>
    <s v=""/>
    <b v="0"/>
    <m/>
    <m/>
    <b v="0"/>
    <b v="1"/>
    <n v="3218"/>
    <s v="SCPLED"/>
    <s v="recessed"/>
    <s v="Check for Kit"/>
    <d v="2018-11-03T00:00:00"/>
    <n v="9.6"/>
    <x v="0"/>
    <d v="2018-11-04T00:00:00"/>
    <n v="4"/>
    <x v="0"/>
    <n v="77.760000000000005"/>
    <m/>
  </r>
  <r>
    <s v="70832-2"/>
    <d v="2018-11-07T00:00:00"/>
    <n v="70832"/>
    <s v="SCR-300-80-30-FL-6-W-120-DP-1-DF"/>
    <n v="2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1-02T00:00:00"/>
    <s v="Picked - Complete"/>
    <m/>
    <s v="SCULPT-1828MM"/>
    <s v=""/>
    <s v="Regular"/>
    <n v="7"/>
    <s v="Rajithan"/>
    <s v="ZZ"/>
    <m/>
    <s v=""/>
    <n v="9"/>
    <s v="High Priority"/>
    <s v=""/>
    <s v=""/>
    <b v="0"/>
    <m/>
    <m/>
    <b v="0"/>
    <b v="0"/>
    <n v="3870"/>
    <s v="SCR"/>
    <s v="recessed"/>
    <s v="Check for Kit"/>
    <d v="2018-11-03T00:00:00"/>
    <n v="10.799999999999999"/>
    <x v="0"/>
    <d v="2018-11-04T00:00:00"/>
    <n v="4.5"/>
    <x v="0"/>
    <n v="0"/>
    <m/>
  </r>
  <r>
    <s v="71968-1"/>
    <d v="2018-11-07T00:00:00"/>
    <n v="71968"/>
    <s v="SKSLED-44-4800-80-35-GL-FL-UNV-DP-1-TG15"/>
    <n v="1"/>
    <n v="1"/>
    <s v="Scheduled/Released"/>
    <n v="25"/>
    <b v="0"/>
    <b v="0"/>
    <s v=""/>
    <b v="0"/>
    <b v="0"/>
    <b v="0"/>
    <s v=""/>
    <s v=""/>
    <s v=""/>
    <s v=""/>
    <s v=""/>
    <s v=""/>
    <s v=""/>
    <s v=""/>
    <d v="2018-11-02T00:00:00"/>
    <s v=""/>
    <m/>
    <s v="SKSLED-44"/>
    <s v=""/>
    <s v="Regular"/>
    <n v="10"/>
    <s v="Zahra"/>
    <s v="L21"/>
    <m/>
    <s v=""/>
    <n v="25"/>
    <s v="Regular"/>
    <s v=""/>
    <s v=""/>
    <b v="0"/>
    <m/>
    <m/>
    <b v="0"/>
    <b v="0"/>
    <n v="40000"/>
    <s v="SKSLED"/>
    <s v="Grid LED"/>
    <n v="0"/>
    <d v="2018-11-03T00:00:00"/>
    <n v="30"/>
    <x v="0"/>
    <d v="2018-11-04T00:00:00"/>
    <n v="12.5"/>
    <x v="0"/>
    <n v="0"/>
    <m/>
  </r>
  <r>
    <s v="70832-3"/>
    <d v="2018-11-07T00:00:00"/>
    <n v="70832"/>
    <s v="SCRPAT-OPR-90-300-80-30-FL-12-NL-W-120-DP-1-DF"/>
    <n v="3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Picked - Complete"/>
    <m/>
    <s v="SCULPT-24"/>
    <s v=""/>
    <s v="Regular"/>
    <n v="7"/>
    <s v="Rajithan"/>
    <s v="ZZ"/>
    <m/>
    <s v=""/>
    <n v="6"/>
    <s v="High Priority"/>
    <s v=""/>
    <s v=""/>
    <b v="0"/>
    <m/>
    <m/>
    <b v="0"/>
    <b v="0"/>
    <n v="3662"/>
    <s v="SCRPAT"/>
    <s v="recessed"/>
    <s v="Pattern"/>
    <d v="2018-10-28T00:00:00"/>
    <n v="24"/>
    <x v="0"/>
    <d v="2018-11-05T00:00:00"/>
    <n v="28.92"/>
    <x v="0"/>
    <n v="51.84"/>
    <m/>
  </r>
  <r>
    <s v="72553-2"/>
    <d v="2018-11-07T00:00:00"/>
    <n v="72553"/>
    <s v="BBDILED-640-400-80-35-SO-4'-W-UNV-DP-1-CA(60)"/>
    <n v="2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B4LED-4'"/>
    <s v=""/>
    <s v="Regular"/>
    <n v="4"/>
    <s v="George"/>
    <s v="L4-4'"/>
    <m/>
    <s v=""/>
    <n v="4"/>
    <s v="Priority"/>
    <s v=""/>
    <s v=""/>
    <b v="0"/>
    <m/>
    <m/>
    <b v="0"/>
    <b v="0"/>
    <n v="1913.04"/>
    <s v="BBDILED"/>
    <s v="Pendant"/>
    <n v="0"/>
    <d v="2018-11-03T00:00:00"/>
    <n v="4.8"/>
    <x v="0"/>
    <d v="2018-11-04T00:00:00"/>
    <n v="2"/>
    <x v="0"/>
    <n v="0"/>
    <m/>
  </r>
  <r>
    <s v="72553-3"/>
    <d v="2018-11-07T00:00:00"/>
    <n v="72553"/>
    <s v="BBDILED-640-400-80-35-SO-6'-W-UNV-DP-1-CA(60)"/>
    <n v="3"/>
    <n v="1"/>
    <s v="Scheduled/Released"/>
    <n v="19"/>
    <b v="0"/>
    <b v="0"/>
    <s v=""/>
    <b v="0"/>
    <b v="0"/>
    <b v="0"/>
    <s v=""/>
    <s v=""/>
    <s v=""/>
    <s v=""/>
    <s v=""/>
    <s v=""/>
    <s v=""/>
    <s v=""/>
    <d v="2018-11-02T00:00:00"/>
    <s v=""/>
    <m/>
    <s v="B4LED-6'"/>
    <s v=""/>
    <s v="Regular"/>
    <n v="4"/>
    <s v="George"/>
    <s v="L4T-6'"/>
    <m/>
    <s v=""/>
    <n v="19"/>
    <s v="Priority"/>
    <s v=""/>
    <s v=""/>
    <b v="0"/>
    <m/>
    <m/>
    <b v="0"/>
    <b v="0"/>
    <n v="13630.41"/>
    <s v="BBDILED"/>
    <s v="Pendant"/>
    <n v="0"/>
    <d v="2018-11-03T00:00:00"/>
    <n v="22.8"/>
    <x v="0"/>
    <d v="2018-11-04T00:00:00"/>
    <n v="9.5"/>
    <x v="0"/>
    <n v="0"/>
    <m/>
  </r>
  <r>
    <s v="72553-4"/>
    <d v="2018-11-07T00:00:00"/>
    <n v="72553"/>
    <s v="BBDILED-640-400-80-35-SO-6'-W-UNV-DP-1-CT15(60)"/>
    <n v="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6'"/>
    <s v=""/>
    <s v="Regular"/>
    <n v="4"/>
    <s v="George"/>
    <s v="L4G-6'"/>
    <m/>
    <s v=""/>
    <n v="1"/>
    <s v="Priority"/>
    <s v=""/>
    <s v=""/>
    <b v="0"/>
    <m/>
    <m/>
    <b v="0"/>
    <b v="0"/>
    <n v="717.39"/>
    <s v="BBDILED"/>
    <s v="Pendant"/>
    <n v="0"/>
    <d v="2018-11-03T00:00:00"/>
    <n v="1.2"/>
    <x v="0"/>
    <d v="2018-11-04T00:00:00"/>
    <n v="0.5"/>
    <x v="0"/>
    <n v="0"/>
    <m/>
  </r>
  <r>
    <s v="72553-5"/>
    <d v="2018-11-07T00:00:00"/>
    <n v="72553"/>
    <s v="BBDILED-640-400-80-35-SO-8'-W-UNV-DP-1-CT15(60)"/>
    <n v="5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2T00:00:00"/>
    <s v=""/>
    <m/>
    <s v="B4LED-8'"/>
    <s v=""/>
    <s v="Regular"/>
    <n v="4"/>
    <s v="George"/>
    <s v="L4T-8'"/>
    <m/>
    <s v=""/>
    <n v="3"/>
    <s v="Priority"/>
    <s v=""/>
    <s v=""/>
    <b v="0"/>
    <m/>
    <m/>
    <b v="0"/>
    <b v="0"/>
    <n v="2869.56"/>
    <s v="BBDILED"/>
    <s v="Pendant"/>
    <n v="0"/>
    <d v="2018-11-03T00:00:00"/>
    <n v="3.5999999999999996"/>
    <x v="0"/>
    <d v="2018-11-04T00:00:00"/>
    <n v="1.5"/>
    <x v="0"/>
    <n v="0"/>
    <m/>
  </r>
  <r>
    <s v="72553-6"/>
    <d v="2018-11-07T00:00:00"/>
    <n v="72553"/>
    <s v="BBDILED-640-400-80-35-SO-8'-W-UNV-DP-1-CA(60)"/>
    <n v="6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2T00:00:00"/>
    <s v=""/>
    <m/>
    <s v="B4LED-8'"/>
    <s v=""/>
    <s v="Regular"/>
    <n v="4"/>
    <s v="George"/>
    <s v="L4G-8'"/>
    <m/>
    <s v=""/>
    <n v="3"/>
    <s v="Priority"/>
    <s v=""/>
    <s v=""/>
    <b v="0"/>
    <m/>
    <m/>
    <b v="0"/>
    <b v="0"/>
    <n v="2869.56"/>
    <s v="BBDILED"/>
    <s v="Pendant"/>
    <n v="0"/>
    <d v="2018-11-03T00:00:00"/>
    <n v="3.5999999999999996"/>
    <x v="0"/>
    <d v="2018-11-04T00:00:00"/>
    <n v="1.5"/>
    <x v="0"/>
    <n v="0"/>
    <m/>
  </r>
  <r>
    <s v="72553-7"/>
    <d v="2018-11-07T00:00:00"/>
    <n v="72553"/>
    <s v="BBDILED-640-400-80-35-SO-8'-W-UNV-DP-1-CA(60)-C(CT15 MOUNTING ON 1 SIDE)"/>
    <n v="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8'"/>
    <s v=""/>
    <s v="Regular"/>
    <n v="4"/>
    <s v="George"/>
    <s v="L4C-8'"/>
    <m/>
    <s v=""/>
    <n v="1"/>
    <s v="Priority"/>
    <s v=""/>
    <s v=""/>
    <b v="0"/>
    <m/>
    <m/>
    <b v="0"/>
    <b v="0"/>
    <n v="956.52"/>
    <s v="BBDILED"/>
    <s v="Pendant"/>
    <n v="0"/>
    <d v="2018-11-03T00:00:00"/>
    <n v="1.2"/>
    <x v="0"/>
    <d v="2018-11-04T00:00:00"/>
    <n v="0.5"/>
    <x v="0"/>
    <n v="0"/>
    <m/>
  </r>
  <r>
    <s v="72553-8"/>
    <d v="2018-11-07T00:00:00"/>
    <n v="72553"/>
    <s v="BBDILED-640-400-80-35-SO-12'-W-UNV-DP-1-CA(60)"/>
    <n v="8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B4LED-12'"/>
    <s v=""/>
    <s v="Regular"/>
    <n v="4"/>
    <s v="George"/>
    <s v="L4T-12"/>
    <m/>
    <s v=""/>
    <n v="4"/>
    <s v="Priority"/>
    <s v=""/>
    <s v=""/>
    <b v="0"/>
    <m/>
    <m/>
    <b v="0"/>
    <b v="0"/>
    <n v="5739.12"/>
    <s v="BBDILED"/>
    <s v="Pendant"/>
    <n v="0"/>
    <d v="2018-11-03T00:00:00"/>
    <n v="4.8"/>
    <x v="0"/>
    <d v="2018-11-04T00:00:00"/>
    <n v="2"/>
    <x v="0"/>
    <n v="0"/>
    <m/>
  </r>
  <r>
    <s v="72553-9"/>
    <d v="2018-11-07T00:00:00"/>
    <n v="72553"/>
    <s v="BBDILED-640-400-80-35-SO-12'-W-UNV-DP-1-CT15(60)"/>
    <n v="9"/>
    <n v="1"/>
    <s v="Scheduled/Released"/>
    <n v="10"/>
    <b v="0"/>
    <b v="0"/>
    <s v=""/>
    <b v="0"/>
    <b v="0"/>
    <b v="0"/>
    <s v=""/>
    <s v=""/>
    <s v=""/>
    <s v=""/>
    <s v=""/>
    <s v=""/>
    <s v=""/>
    <s v=""/>
    <d v="2018-11-02T00:00:00"/>
    <s v=""/>
    <m/>
    <s v="B4LED-12'"/>
    <s v=""/>
    <s v="Regular"/>
    <n v="4"/>
    <s v="George"/>
    <s v="L4G-12"/>
    <m/>
    <s v=""/>
    <n v="10"/>
    <s v="Priority"/>
    <s v=""/>
    <s v=""/>
    <b v="0"/>
    <m/>
    <m/>
    <b v="0"/>
    <b v="0"/>
    <n v="14347.8"/>
    <s v="BBDILED"/>
    <s v="Pendant"/>
    <n v="0"/>
    <d v="2018-11-03T00:00:00"/>
    <n v="12"/>
    <x v="0"/>
    <d v="2018-11-04T00:00:00"/>
    <n v="5"/>
    <x v="0"/>
    <n v="0"/>
    <m/>
  </r>
  <r>
    <s v="72553-10"/>
    <d v="2018-11-07T00:00:00"/>
    <n v="72553"/>
    <s v="BBDILED-640-400-80-35-SO-12'-W-UNV-DP-1-CA(60)-C(CT15 MOUNTING ON 1 SIDE)"/>
    <n v="10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1-02T00:00:00"/>
    <s v=""/>
    <m/>
    <s v="B4LED-12'"/>
    <s v=""/>
    <s v="Regular"/>
    <n v="4"/>
    <s v="George"/>
    <s v="L4C-12"/>
    <m/>
    <s v=""/>
    <n v="8"/>
    <s v="Priority"/>
    <s v=""/>
    <s v=""/>
    <b v="0"/>
    <m/>
    <m/>
    <b v="0"/>
    <b v="0"/>
    <n v="11478.24"/>
    <s v="BBDILED"/>
    <s v="Pendant"/>
    <n v="0"/>
    <d v="2018-11-03T00:00:00"/>
    <n v="9.6"/>
    <x v="0"/>
    <d v="2018-11-04T00:00:00"/>
    <n v="4"/>
    <x v="0"/>
    <n v="0"/>
    <m/>
  </r>
  <r>
    <s v="72553-11"/>
    <d v="2018-11-07T00:00:00"/>
    <n v="72553"/>
    <s v="BBDILED-640-400-80-35-SO-16'-W-UNV-DP-1-CA(60)"/>
    <n v="1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16'"/>
    <s v=""/>
    <s v="Regular"/>
    <n v="4"/>
    <s v="George"/>
    <s v="L4-16'"/>
    <m/>
    <s v=""/>
    <n v="2"/>
    <s v="Priority"/>
    <s v=""/>
    <s v=""/>
    <b v="0"/>
    <m/>
    <m/>
    <b v="0"/>
    <b v="0"/>
    <n v="1913.04"/>
    <s v="BBDILED"/>
    <s v="Pendant"/>
    <n v="0"/>
    <d v="2018-11-03T00:00:00"/>
    <n v="2.4"/>
    <x v="0"/>
    <d v="2018-11-04T00:00:00"/>
    <n v="1"/>
    <x v="0"/>
    <n v="12.96"/>
    <m/>
  </r>
  <r>
    <s v="72553-1"/>
    <d v="2018-11-07T00:00:00"/>
    <n v="72553"/>
    <s v="STFD-DSO(12-400)-80-35-AH(6)-W-UNV-MD-1-CA(60)-RC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2T00:00:00"/>
    <s v=""/>
    <m/>
    <s v="STENCL-STFD"/>
    <s v=""/>
    <s v="Regular"/>
    <n v="4"/>
    <s v="George"/>
    <s v="D2"/>
    <m/>
    <s v=""/>
    <n v="18"/>
    <s v="Priority"/>
    <s v=""/>
    <s v=""/>
    <b v="0"/>
    <m/>
    <m/>
    <b v="0"/>
    <b v="0"/>
    <n v="9717.39"/>
    <s v="STFD"/>
    <s v="Pendant"/>
    <s v="Pattern"/>
    <d v="2018-10-28T00:00:00"/>
    <n v="72"/>
    <x v="0"/>
    <d v="2018-11-05T00:00:00"/>
    <n v="86.76"/>
    <x v="0"/>
    <n v="194.4"/>
    <m/>
  </r>
  <r>
    <s v="73566-19"/>
    <d v="2018-11-07T00:00:00"/>
    <n v="73566"/>
    <s v="BMPRLED-750-80-35-RG3-13-C(ROCKFON723)-UNV-DP-1-TG9-TS(1)"/>
    <n v="1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3"/>
    <s v=""/>
    <s v="Regular"/>
    <n v="1"/>
    <s v="Gagandeep"/>
    <s v="F04-13'PATH-04-13D"/>
    <m/>
    <s v=""/>
    <n v="2"/>
    <s v="High Priority"/>
    <s v=""/>
    <s v=""/>
    <b v="0"/>
    <m/>
    <m/>
    <b v="0"/>
    <b v="0"/>
    <n v="780"/>
    <s v="BMPRLED"/>
    <s v="recessed"/>
    <n v="0"/>
    <d v="2018-11-03T00:00:00"/>
    <n v="2.4"/>
    <x v="0"/>
    <d v="2018-11-04T00:00:00"/>
    <n v="1"/>
    <x v="0"/>
    <n v="12.96"/>
    <m/>
  </r>
  <r>
    <s v="73566-20"/>
    <d v="2018-11-07T00:00:00"/>
    <n v="73566"/>
    <s v="BMPRLED-750-80-35-RG3-8'8&quot;-C(ROCKFON723)-UNV-DP-1-TG9-TS(1)"/>
    <n v="2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8'8&quot;"/>
    <s v=""/>
    <s v="Regular"/>
    <n v="1"/>
    <s v="Gagandeep"/>
    <s v="F04-8'8&quot; PATH-04-25C"/>
    <m/>
    <s v=""/>
    <n v="1"/>
    <s v="High Priority"/>
    <s v=""/>
    <s v=""/>
    <b v="0"/>
    <m/>
    <m/>
    <b v="0"/>
    <b v="0"/>
    <n v="615"/>
    <s v="BMPRLED"/>
    <s v="recessed"/>
    <n v="0"/>
    <d v="2018-11-03T00:00:00"/>
    <n v="1.2"/>
    <x v="0"/>
    <d v="2018-11-04T00:00:00"/>
    <n v="0.5"/>
    <x v="0"/>
    <n v="0"/>
    <m/>
  </r>
  <r>
    <s v="73566-21"/>
    <d v="2018-11-07T00:00:00"/>
    <n v="73566"/>
    <s v="BMPRLED-750-80-35-RG3-8'8&quot;-C(ROCKFON723)-UNV-DP-1-TG9-TS(1)"/>
    <n v="2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8'8&quot;"/>
    <s v=""/>
    <s v="Regular"/>
    <n v="1"/>
    <s v="Gagandeep"/>
    <s v="F04-8'8&quot; PATH-04-27C"/>
    <m/>
    <s v=""/>
    <n v="1"/>
    <s v="High Priority"/>
    <s v=""/>
    <s v=""/>
    <b v="0"/>
    <m/>
    <m/>
    <b v="0"/>
    <b v="0"/>
    <n v="615"/>
    <s v="BMPRLED"/>
    <s v="recessed"/>
    <n v="0"/>
    <d v="2018-11-03T00:00:00"/>
    <n v="1.2"/>
    <x v="0"/>
    <d v="2018-11-04T00:00:00"/>
    <n v="0.5"/>
    <x v="0"/>
    <n v="0"/>
    <m/>
  </r>
  <r>
    <s v="73566-22"/>
    <d v="2018-11-07T00:00:00"/>
    <n v="73566"/>
    <s v="BMPRLED-750-80-35-RG3-8'8&quot;-C(ROCKFON723)-UNV-DP-1-TG9-TS(1)"/>
    <n v="2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8'8&quot;"/>
    <s v=""/>
    <s v="Regular"/>
    <n v="1"/>
    <s v="Gagandeep"/>
    <s v="F04-8'8&quot; PATH-04-30C"/>
    <m/>
    <s v=""/>
    <n v="1"/>
    <s v="High Priority"/>
    <s v=""/>
    <s v=""/>
    <b v="0"/>
    <m/>
    <m/>
    <b v="0"/>
    <b v="0"/>
    <n v="615"/>
    <s v="BMPRLED"/>
    <s v="recessed"/>
    <n v="0"/>
    <d v="2018-11-03T00:00:00"/>
    <n v="1.2"/>
    <x v="0"/>
    <d v="2018-11-04T00:00:00"/>
    <n v="0.5"/>
    <x v="0"/>
    <n v="0"/>
    <m/>
  </r>
  <r>
    <s v="73566-23"/>
    <d v="2018-11-07T00:00:00"/>
    <n v="73566"/>
    <s v="BMPRLED-750-80-35-RG3-5'8&quot;-C(ROCKFON723)-UNV-DP-1-TG9-TS(1)"/>
    <n v="2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5'8&quot;"/>
    <s v=""/>
    <s v="Regular"/>
    <n v="1"/>
    <s v="Gagandeep"/>
    <s v="F04-5'8&quot; PATH-04-34C"/>
    <m/>
    <s v=""/>
    <n v="1"/>
    <s v="High Priority"/>
    <s v=""/>
    <s v=""/>
    <b v="0"/>
    <m/>
    <m/>
    <b v="0"/>
    <b v="0"/>
    <n v="435"/>
    <s v="BMPRLED"/>
    <s v="recessed"/>
    <n v="0"/>
    <d v="2018-11-03T00:00:00"/>
    <n v="1.2"/>
    <x v="0"/>
    <d v="2018-11-04T00:00:00"/>
    <n v="0.5"/>
    <x v="0"/>
    <n v="0"/>
    <m/>
  </r>
  <r>
    <s v="73566-24"/>
    <d v="2018-11-07T00:00:00"/>
    <n v="73566"/>
    <s v="BMPRLED-750-80-35-RG3-8'8&quot;-C(ROCKFON723)-UNV-DP-1-TG9-TS(1)"/>
    <n v="2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8'8&quot;"/>
    <s v=""/>
    <s v="Regular"/>
    <n v="1"/>
    <s v="Gagandeep"/>
    <s v="F04-8'8&quot; PATH-04-32C"/>
    <m/>
    <s v=""/>
    <n v="1"/>
    <s v="High Priority"/>
    <s v=""/>
    <s v=""/>
    <b v="0"/>
    <m/>
    <m/>
    <b v="0"/>
    <b v="0"/>
    <n v="615"/>
    <s v="BMPRLED"/>
    <s v="recessed"/>
    <n v="0"/>
    <d v="2018-11-03T00:00:00"/>
    <n v="1.2"/>
    <x v="0"/>
    <d v="2018-11-04T00:00:00"/>
    <n v="0.5"/>
    <x v="0"/>
    <n v="0"/>
    <m/>
  </r>
  <r>
    <s v="73566-25"/>
    <d v="2018-11-07T00:00:00"/>
    <n v="73566"/>
    <s v="BMPRLED-OPRI(1)-750-80-35-RG3-25'2&quot;-C(ROCKFON723)-UNV-DP-1-TG9-TS(2)"/>
    <n v="2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5'2&quot;"/>
    <s v=""/>
    <s v="Regular"/>
    <n v="1"/>
    <s v="Gagandeep"/>
    <s v="F04-10'6&quot;X13'8&quot;PATH-04-15G"/>
    <m/>
    <s v=""/>
    <n v="3"/>
    <s v="High Priority"/>
    <s v=""/>
    <s v=""/>
    <b v="0"/>
    <m/>
    <m/>
    <b v="0"/>
    <b v="0"/>
    <n v="1750"/>
    <s v="BMPRLED"/>
    <s v="recessed"/>
    <n v="0"/>
    <d v="2018-11-03T00:00:00"/>
    <n v="3.5999999999999996"/>
    <x v="0"/>
    <d v="2018-11-04T00:00:00"/>
    <n v="1.5"/>
    <x v="0"/>
    <n v="25.92"/>
    <m/>
  </r>
  <r>
    <s v="73566-26"/>
    <d v="2018-11-07T00:00:00"/>
    <n v="73566"/>
    <s v="BMPRLED-OPRI(1)-750-80-35-RG3-20'8&quot;-C(ROCKFON723)-UNV-DP-1-TG9-TS(2)"/>
    <n v="2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0'8&quot;"/>
    <s v=""/>
    <s v="Regular"/>
    <n v="1"/>
    <s v="Gagandeep"/>
    <s v="F04-10'2&quot;X10'6&quot;PATH-04-15I"/>
    <m/>
    <s v=""/>
    <n v="3"/>
    <s v="High Priority"/>
    <s v=""/>
    <s v=""/>
    <b v="0"/>
    <m/>
    <m/>
    <b v="0"/>
    <b v="0"/>
    <n v="1510"/>
    <s v="BMPRLED"/>
    <s v="recessed"/>
    <n v="0"/>
    <d v="2018-11-03T00:00:00"/>
    <n v="3.5999999999999996"/>
    <x v="0"/>
    <d v="2018-11-04T00:00:00"/>
    <n v="1.5"/>
    <x v="0"/>
    <n v="25.92"/>
    <m/>
  </r>
  <r>
    <s v="73566-27"/>
    <d v="2018-11-07T00:00:00"/>
    <n v="73566"/>
    <s v="BMPRLED-OPRI(1)-750-80-35-RG3-17'6&quot;-C(ROCKFON723)-UNV-DP-1-TG9-TS(2)"/>
    <n v="2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7'6&quot;"/>
    <s v=""/>
    <s v="Regular"/>
    <n v="1"/>
    <s v="Gagandeep"/>
    <s v="F04-10'X7'6&quot;PATH-04-15L"/>
    <m/>
    <s v=""/>
    <n v="3"/>
    <s v="High Priority"/>
    <s v=""/>
    <s v=""/>
    <b v="0"/>
    <m/>
    <m/>
    <b v="0"/>
    <b v="0"/>
    <n v="1430"/>
    <s v="BMPRLED"/>
    <s v="recessed"/>
    <n v="0"/>
    <d v="2018-11-03T00:00:00"/>
    <n v="3.5999999999999996"/>
    <x v="0"/>
    <d v="2018-11-04T00:00:00"/>
    <n v="1.5"/>
    <x v="0"/>
    <n v="25.92"/>
    <m/>
  </r>
  <r>
    <s v="73566-28"/>
    <d v="2018-11-07T00:00:00"/>
    <n v="73566"/>
    <s v="BMPRLED-750-80-35-RG3-4'8&quot;-C(ROCKFON723)-UNV-DP-1-TG9-TS(1)"/>
    <n v="28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4'8&quot;"/>
    <s v=""/>
    <s v="Regular"/>
    <n v="1"/>
    <s v="Gagandeep"/>
    <s v="F04-4'8&quot;PATH-04-15N"/>
    <m/>
    <s v=""/>
    <n v="1"/>
    <s v="High Priority"/>
    <s v=""/>
    <s v=""/>
    <b v="0"/>
    <m/>
    <m/>
    <b v="0"/>
    <b v="0"/>
    <n v="375"/>
    <s v="BMPRLED"/>
    <s v="recessed"/>
    <n v="0"/>
    <d v="2018-11-03T00:00:00"/>
    <n v="1.2"/>
    <x v="0"/>
    <d v="2018-11-04T00:00:00"/>
    <n v="0.5"/>
    <x v="0"/>
    <n v="0"/>
    <m/>
  </r>
  <r>
    <s v="73566-29"/>
    <d v="2018-11-07T00:00:00"/>
    <n v="73566"/>
    <s v="BMPRLED-750-80-35-RG3-5'4&quot;-C(ROCKFON723)-UNV-DP-1-TG9-TS(1)"/>
    <n v="29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5'4&quot;"/>
    <s v=""/>
    <s v="Regular"/>
    <n v="1"/>
    <s v="Gagandeep"/>
    <s v="F04-5'4&quot;PATH-04-16P"/>
    <m/>
    <s v=""/>
    <n v="1"/>
    <s v="High Priority"/>
    <s v=""/>
    <s v=""/>
    <b v="0"/>
    <m/>
    <m/>
    <b v="0"/>
    <b v="0"/>
    <n v="435"/>
    <s v="BMPRLED"/>
    <s v="recessed"/>
    <n v="0"/>
    <d v="2018-11-03T00:00:00"/>
    <n v="1.2"/>
    <x v="0"/>
    <d v="2018-11-04T00:00:00"/>
    <n v="0.5"/>
    <x v="0"/>
    <n v="0"/>
    <m/>
  </r>
  <r>
    <s v="73566-30"/>
    <d v="2018-11-07T00:00:00"/>
    <n v="73566"/>
    <s v="BMPRLED-OPRI(1)-750-80-35-RG3-18'9&quot;-C(ROCKFON723)-UNV-DP-1-TG9-TS(2)"/>
    <n v="3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8'9&quot;"/>
    <s v=""/>
    <s v="Regular"/>
    <n v="1"/>
    <s v="Gagandeep"/>
    <s v="F04-11'X7'9&quot;PATH-04-16R"/>
    <m/>
    <s v=""/>
    <n v="1"/>
    <s v="High Priority"/>
    <s v=""/>
    <s v=""/>
    <b v="0"/>
    <m/>
    <m/>
    <b v="0"/>
    <b v="0"/>
    <n v="1390"/>
    <s v="BMPRLED"/>
    <s v="recessed"/>
    <n v="0"/>
    <d v="2018-11-03T00:00:00"/>
    <n v="1.2"/>
    <x v="0"/>
    <d v="2018-11-04T00:00:00"/>
    <n v="0.5"/>
    <x v="0"/>
    <n v="0"/>
    <m/>
  </r>
  <r>
    <s v="73566-31"/>
    <d v="2018-11-07T00:00:00"/>
    <n v="73566"/>
    <s v="BMPRLED-750-80-35-RG3-12'-C(ROCKFON723)-UNV-DP-1-TG9-TS(1)"/>
    <n v="3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2'"/>
    <s v=""/>
    <s v="Regular"/>
    <n v="1"/>
    <s v="Gagandeep"/>
    <s v="F04-12'PATH-04-17T"/>
    <m/>
    <s v=""/>
    <n v="1"/>
    <s v="High Priority"/>
    <s v=""/>
    <s v=""/>
    <b v="0"/>
    <m/>
    <m/>
    <b v="0"/>
    <b v="0"/>
    <n v="795"/>
    <s v="BMPRLED"/>
    <s v="recessed"/>
    <n v="0"/>
    <d v="2018-11-03T00:00:00"/>
    <n v="1.2"/>
    <x v="0"/>
    <d v="2018-11-04T00:00:00"/>
    <n v="0.5"/>
    <x v="0"/>
    <n v="0"/>
    <m/>
  </r>
  <r>
    <s v="73566-33"/>
    <d v="2018-11-07T00:00:00"/>
    <n v="73566"/>
    <s v="BMPRLED-OPRI(1)-750-80-35-RG3-23'6&quot;-C(ROCKFON723)-UNV-DP-1-TG9-TS(2)"/>
    <n v="3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3'6&quot;"/>
    <s v=""/>
    <s v="Regular"/>
    <n v="1"/>
    <s v="Gagandeep"/>
    <s v="F04-14'X9'6&quot;PATH-04-36S"/>
    <m/>
    <s v=""/>
    <n v="3"/>
    <s v="High Priority"/>
    <s v=""/>
    <s v=""/>
    <b v="0"/>
    <m/>
    <m/>
    <b v="0"/>
    <b v="0"/>
    <n v="1690"/>
    <s v="BMPRLED"/>
    <s v="recessed"/>
    <n v="0"/>
    <d v="2018-11-03T00:00:00"/>
    <n v="3.5999999999999996"/>
    <x v="0"/>
    <d v="2018-11-04T00:00:00"/>
    <n v="1.5"/>
    <x v="0"/>
    <n v="25.92"/>
    <m/>
  </r>
  <r>
    <s v="73566-34"/>
    <d v="2018-11-07T00:00:00"/>
    <n v="73566"/>
    <s v="BMPRLED-OPRI(1)-750-80-35-RG3-21'10&quot;-C(ROCKFON723)-UNV-DP-1-TG9-TS(2)"/>
    <n v="34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1'10&quot;"/>
    <s v=""/>
    <s v="Regular"/>
    <n v="1"/>
    <s v="Gagandeep"/>
    <s v="F04-9'X12'10&quot;PATH-04-36P"/>
    <m/>
    <s v=""/>
    <n v="3"/>
    <s v="High Priority"/>
    <s v=""/>
    <s v=""/>
    <b v="0"/>
    <m/>
    <m/>
    <b v="0"/>
    <b v="0"/>
    <n v="1570"/>
    <s v="BMPRLED"/>
    <s v="recessed"/>
    <n v="0"/>
    <d v="2018-11-03T00:00:00"/>
    <n v="3.5999999999999996"/>
    <x v="0"/>
    <d v="2018-11-04T00:00:00"/>
    <n v="1.5"/>
    <x v="0"/>
    <n v="25.92"/>
    <m/>
  </r>
  <r>
    <s v="73566-35"/>
    <d v="2018-11-07T00:00:00"/>
    <n v="73566"/>
    <s v="BMPRLED-OPRI(1)-750-80-35-RG3-18'3&quot;-C(ROCKFON723)-UNV-DP-1-TG9-TS(2)"/>
    <n v="3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8'3&quot;"/>
    <s v=""/>
    <s v="Regular"/>
    <n v="1"/>
    <s v="Gagandeep"/>
    <s v="F04-9'X9'3&quot;PATH-04-36L"/>
    <m/>
    <s v=""/>
    <n v="3"/>
    <s v="High Priority"/>
    <s v=""/>
    <s v=""/>
    <b v="0"/>
    <m/>
    <m/>
    <b v="0"/>
    <b v="0"/>
    <n v="1390"/>
    <s v="BMPRLED"/>
    <s v="recessed"/>
    <n v="0"/>
    <d v="2018-11-03T00:00:00"/>
    <n v="3.5999999999999996"/>
    <x v="0"/>
    <d v="2018-11-04T00:00:00"/>
    <n v="1.5"/>
    <x v="0"/>
    <n v="25.92"/>
    <m/>
  </r>
  <r>
    <s v="73566-36"/>
    <d v="2018-11-07T00:00:00"/>
    <n v="73566"/>
    <s v="BMPRLED-OPRI(1)-750-80-35-RG3-14'9&quot;-C(ROCKFON723)-UNV-DP-1-TG9-TS(2)"/>
    <n v="36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14'9&quot;"/>
    <s v=""/>
    <s v="Regular"/>
    <n v="1"/>
    <s v="Gagandeep"/>
    <s v="F04-10'3&quot;X4'6&quot;PATH-04-36K"/>
    <m/>
    <s v=""/>
    <n v="3"/>
    <s v="High Priority"/>
    <s v=""/>
    <s v=""/>
    <b v="0"/>
    <m/>
    <m/>
    <b v="0"/>
    <b v="0"/>
    <n v="1250"/>
    <s v="BMPRLED"/>
    <s v="recessed"/>
    <n v="0"/>
    <d v="2018-11-03T00:00:00"/>
    <n v="3.5999999999999996"/>
    <x v="0"/>
    <d v="2018-11-04T00:00:00"/>
    <n v="1.5"/>
    <x v="0"/>
    <n v="25.92"/>
    <m/>
  </r>
  <r>
    <s v="73566-37"/>
    <d v="2018-11-07T00:00:00"/>
    <n v="73566"/>
    <s v="BMPRLED-750-80-35-RG3-2'-C(ROCKFON723)-UNV-DP-1-TG9"/>
    <n v="37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'"/>
    <s v=""/>
    <s v="Regular"/>
    <n v="1"/>
    <s v="Gagandeep"/>
    <s v="F04-2'PATH-04-36K"/>
    <m/>
    <s v=""/>
    <n v="1"/>
    <s v="High Priority"/>
    <s v=""/>
    <s v=""/>
    <b v="0"/>
    <m/>
    <m/>
    <b v="0"/>
    <b v="0"/>
    <n v="120"/>
    <s v="BMPRLED"/>
    <s v="recessed"/>
    <n v="0"/>
    <d v="2018-11-03T00:00:00"/>
    <n v="1.2"/>
    <x v="0"/>
    <d v="2018-11-04T00:00:00"/>
    <n v="0.5"/>
    <x v="0"/>
    <n v="0"/>
    <m/>
  </r>
  <r>
    <s v="73566-40"/>
    <d v="2018-11-07T00:00:00"/>
    <n v="73566"/>
    <s v="BMPRLED-750-80-35-RG3-24-W-UNV-DP-1-TG9-TS(1)"/>
    <n v="40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3PLED-24"/>
    <s v=""/>
    <s v="Regular"/>
    <n v="1"/>
    <s v="Gagandeep"/>
    <s v="F04A-24'"/>
    <m/>
    <s v=""/>
    <n v="2"/>
    <s v="High Priority"/>
    <s v=""/>
    <s v=""/>
    <b v="0"/>
    <m/>
    <m/>
    <b v="0"/>
    <b v="0"/>
    <n v="1445"/>
    <s v="BMPRLED"/>
    <s v="recessed"/>
    <n v="0"/>
    <d v="2018-11-03T00:00:00"/>
    <n v="2.4"/>
    <x v="0"/>
    <d v="2018-11-04T00:00:00"/>
    <n v="1"/>
    <x v="0"/>
    <n v="12.96"/>
    <m/>
  </r>
  <r>
    <s v="73764-1"/>
    <d v="2018-11-07T00:00:00"/>
    <n v="73764"/>
    <s v="CLKLED-575-80-35-SO-2-W-UNV-DP-1-TG9-C(C&amp;P-D-14’)"/>
    <n v="1"/>
    <n v="1"/>
    <s v="Scheduled/Released"/>
    <n v="20"/>
    <b v="0"/>
    <b v="0"/>
    <s v=""/>
    <b v="0"/>
    <b v="0"/>
    <b v="0"/>
    <s v=""/>
    <s v=""/>
    <s v=""/>
    <s v=""/>
    <s v=""/>
    <s v=""/>
    <s v=""/>
    <s v=""/>
    <d v="2018-11-02T00:00:00"/>
    <s v=""/>
    <m/>
    <s v="MRKT-KIT-CLICK-001"/>
    <s v=""/>
    <s v="MRKT Sample"/>
    <n v="1"/>
    <s v="Gagandeep"/>
    <s v="A-2'"/>
    <m/>
    <s v=""/>
    <n v="20"/>
    <s v="Regular"/>
    <s v=""/>
    <s v=""/>
    <b v="0"/>
    <m/>
    <m/>
    <b v="0"/>
    <b v="0"/>
    <n v="4000"/>
    <s v="CLKLED"/>
    <s v="recessed"/>
    <n v="0"/>
    <d v="2018-11-03T00:00:00"/>
    <n v="24"/>
    <x v="0"/>
    <d v="2018-11-04T00:00:00"/>
    <n v="10"/>
    <x v="0"/>
    <n v="0"/>
    <m/>
  </r>
  <r>
    <s v="73778-1"/>
    <d v="2018-11-07T00:00:00"/>
    <n v="73778"/>
    <s v="STFD-DSO(12-400)-80-40-AY(1)-AP-120-MD-1-CT9(36)-RC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2T00:00:00"/>
    <s v=""/>
    <m/>
    <s v="STFD"/>
    <s v=""/>
    <s v="Regular"/>
    <n v="7"/>
    <s v="Sacha"/>
    <s v="K"/>
    <m/>
    <s v=""/>
    <n v="18"/>
    <s v="Priority"/>
    <s v=""/>
    <s v=""/>
    <b v="0"/>
    <m/>
    <m/>
    <b v="0"/>
    <b v="0"/>
    <n v="6240"/>
    <s v="STFD"/>
    <s v="Pendant"/>
    <s v="Pattern"/>
    <d v="2018-10-28T00:00:00"/>
    <n v="72"/>
    <x v="0"/>
    <d v="2018-11-05T00:00:00"/>
    <n v="86.76"/>
    <x v="0"/>
    <n v="155.52000000000001"/>
    <m/>
  </r>
  <r>
    <s v="73841-1"/>
    <d v="2018-11-07T00:00:00"/>
    <n v="73841"/>
    <s v="SP18069(1)-BBRLED-400-80-30-RG-6-CB20946(2)-W-120-DP-1+LDI-TG15-FW(6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B4LED-6"/>
    <s v=""/>
    <s v="Regular"/>
    <n v="7"/>
    <s v="Gagandeep"/>
    <s v="F5-6'-5/6 FL"/>
    <m/>
    <s v=""/>
    <n v="4"/>
    <s v="High Priority"/>
    <s v=""/>
    <s v=""/>
    <b v="0"/>
    <m/>
    <m/>
    <b v="0"/>
    <b v="0"/>
    <n v="2520"/>
    <s v="BBRLED"/>
    <s v="recessed"/>
    <n v="0"/>
    <d v="2018-11-03T00:00:00"/>
    <n v="4.8"/>
    <x v="0"/>
    <d v="2018-11-04T00:00:00"/>
    <n v="2"/>
    <x v="0"/>
    <n v="0"/>
    <m/>
  </r>
  <r>
    <s v="73841-2"/>
    <d v="2018-11-07T00:00:00"/>
    <n v="73841"/>
    <s v="SP18069(1)-BBRLED-400-80-30-RG-12-CB20946(2)-W-120-DP-1+LDI-TG15-FW(6)"/>
    <n v="2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1-02T00:00:00"/>
    <s v=""/>
    <m/>
    <s v="B4LED-12"/>
    <s v=""/>
    <s v="Regular"/>
    <n v="7"/>
    <s v="Gagandeep"/>
    <s v="F5A-12-4TH FL"/>
    <m/>
    <s v=""/>
    <n v="8"/>
    <s v="High Priority"/>
    <s v=""/>
    <s v=""/>
    <b v="0"/>
    <m/>
    <m/>
    <b v="0"/>
    <b v="0"/>
    <n v="8640"/>
    <s v="BBRLED"/>
    <s v="recessed"/>
    <n v="0"/>
    <d v="2018-11-03T00:00:00"/>
    <n v="9.6"/>
    <x v="0"/>
    <d v="2018-11-04T00:00:00"/>
    <n v="4"/>
    <x v="0"/>
    <n v="0"/>
    <m/>
  </r>
  <r>
    <s v="73841-3"/>
    <d v="2018-11-07T00:00:00"/>
    <n v="73841"/>
    <s v="SP18069(1)-BBRLED-400-80-30-RG-8-CB20946(2)-W-120-DP-1+LDI-TG15-FW(6)"/>
    <n v="3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2T00:00:00"/>
    <s v=""/>
    <m/>
    <s v="B4LED-8"/>
    <s v=""/>
    <s v="Regular"/>
    <n v="7"/>
    <s v="Gagandeep"/>
    <s v="F5B-8'-4TH FL"/>
    <m/>
    <s v=""/>
    <n v="3"/>
    <s v="High Priority"/>
    <s v=""/>
    <s v=""/>
    <b v="0"/>
    <m/>
    <m/>
    <b v="0"/>
    <b v="0"/>
    <n v="2190"/>
    <s v="BBRLED"/>
    <s v="recessed"/>
    <n v="0"/>
    <d v="2018-11-03T00:00:00"/>
    <n v="3.5999999999999996"/>
    <x v="0"/>
    <d v="2018-11-04T00:00:00"/>
    <n v="1.5"/>
    <x v="0"/>
    <n v="0"/>
    <m/>
  </r>
  <r>
    <s v="73841-4"/>
    <d v="2018-11-07T00:00:00"/>
    <n v="73841"/>
    <s v="SP18069(1)-BBRLED-400-80-30-RG-6-CB20946(2)-W-120-DP-1+LDI-TG15-FW(6)"/>
    <n v="4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"/>
    <m/>
    <s v="B4LED-6"/>
    <s v=""/>
    <s v="Regular"/>
    <n v="7"/>
    <s v="Gagandeep"/>
    <s v="F5A-6'-5/6 FL-EDGE MOLDONG"/>
    <m/>
    <s v=""/>
    <n v="2"/>
    <s v="High Priority"/>
    <s v=""/>
    <s v=""/>
    <b v="0"/>
    <m/>
    <m/>
    <b v="0"/>
    <b v="0"/>
    <n v="1260"/>
    <s v="BBRLED"/>
    <s v="recessed"/>
    <n v="0"/>
    <d v="2018-11-03T00:00:00"/>
    <n v="2.4"/>
    <x v="0"/>
    <d v="2018-11-04T00:00:00"/>
    <n v="1"/>
    <x v="0"/>
    <n v="0"/>
    <m/>
  </r>
  <r>
    <s v="74338-1"/>
    <d v="2018-11-07T00:00:00"/>
    <n v="74338"/>
    <s v="B6SLED-575-80-27-SO-6-W-UNV-DP-1-S"/>
    <n v="1"/>
    <n v="1"/>
    <s v="Scheduled/Released"/>
    <n v="165"/>
    <b v="0"/>
    <b v="0"/>
    <s v=""/>
    <b v="0"/>
    <b v="0"/>
    <b v="0"/>
    <s v=""/>
    <s v=""/>
    <s v=""/>
    <s v=""/>
    <s v=""/>
    <s v=""/>
    <s v=""/>
    <s v=""/>
    <d v="2018-11-02T00:00:00"/>
    <s v=""/>
    <m/>
    <s v="B6LED-6"/>
    <s v=""/>
    <s v="Regular"/>
    <n v="7"/>
    <s v="Zahra"/>
    <s v="N6(A)"/>
    <m/>
    <s v=""/>
    <n v="165"/>
    <s v="Regular"/>
    <s v=""/>
    <s v=""/>
    <b v="0"/>
    <m/>
    <m/>
    <b v="0"/>
    <b v="0"/>
    <n v="81675"/>
    <s v="B6SLED"/>
    <s v="surface"/>
    <n v="0"/>
    <d v="2018-11-03T00:00:00"/>
    <n v="198"/>
    <x v="0"/>
    <d v="2018-11-04T00:00:00"/>
    <n v="82.5"/>
    <x v="0"/>
    <n v="0"/>
    <m/>
  </r>
  <r>
    <s v="74338-2"/>
    <d v="2018-11-07T00:00:00"/>
    <n v="74338"/>
    <s v="B6SLED-575-80-27-SO-6-W-UNV-DP-1-S"/>
    <n v="2"/>
    <n v="1"/>
    <s v="Scheduled/Released"/>
    <n v="169"/>
    <b v="0"/>
    <b v="0"/>
    <s v=""/>
    <b v="0"/>
    <b v="0"/>
    <b v="0"/>
    <s v=""/>
    <s v=""/>
    <s v=""/>
    <s v=""/>
    <s v=""/>
    <s v=""/>
    <s v=""/>
    <s v=""/>
    <d v="2018-11-02T00:00:00"/>
    <s v=""/>
    <m/>
    <s v="B6LED-6"/>
    <s v=""/>
    <s v="Regular"/>
    <n v="7"/>
    <s v="Zahra"/>
    <s v="N6(B)"/>
    <m/>
    <s v=""/>
    <n v="169"/>
    <s v="Regular"/>
    <s v=""/>
    <s v=""/>
    <b v="0"/>
    <m/>
    <m/>
    <b v="0"/>
    <b v="0"/>
    <n v="83655"/>
    <s v="B6SLED"/>
    <s v="surface"/>
    <n v="0"/>
    <d v="2018-11-03T00:00:00"/>
    <n v="202.79999999999998"/>
    <x v="0"/>
    <d v="2018-11-04T00:00:00"/>
    <n v="84.5"/>
    <x v="0"/>
    <n v="0"/>
    <m/>
  </r>
  <r>
    <s v="74338-3"/>
    <d v="2018-11-07T00:00:00"/>
    <n v="74338"/>
    <s v="B6SLED-575-80-27-SO-6-W-UNV-DP-1-S"/>
    <n v="3"/>
    <n v="1"/>
    <s v="Scheduled/Released"/>
    <n v="140"/>
    <b v="0"/>
    <b v="0"/>
    <s v=""/>
    <b v="0"/>
    <b v="0"/>
    <b v="0"/>
    <s v=""/>
    <s v=""/>
    <s v=""/>
    <s v=""/>
    <s v=""/>
    <s v=""/>
    <s v=""/>
    <s v=""/>
    <d v="2018-11-02T00:00:00"/>
    <s v=""/>
    <m/>
    <s v="B6LED-6"/>
    <s v=""/>
    <s v="Regular"/>
    <n v="7"/>
    <s v="Zahra"/>
    <s v="N6(C)"/>
    <m/>
    <s v=""/>
    <n v="140"/>
    <s v="Regular"/>
    <s v=""/>
    <s v=""/>
    <b v="0"/>
    <m/>
    <m/>
    <b v="0"/>
    <b v="0"/>
    <n v="69300"/>
    <s v="B6SLED"/>
    <s v="surface"/>
    <n v="0"/>
    <d v="2018-11-03T00:00:00"/>
    <n v="168"/>
    <x v="0"/>
    <d v="2018-11-04T00:00:00"/>
    <n v="70"/>
    <x v="0"/>
    <n v="0"/>
    <m/>
  </r>
  <r>
    <s v="74678-1"/>
    <d v="2018-11-07T00:00:00"/>
    <n v="74678"/>
    <s v="BMRLED-750-80-35-FL-11-AP-UNV-DP-1-DF"/>
    <n v="1"/>
    <n v="1"/>
    <s v="Scheduled/Released"/>
    <n v="3"/>
    <b v="0"/>
    <b v="0"/>
    <s v=""/>
    <b v="0"/>
    <b v="0"/>
    <b v="0"/>
    <s v=""/>
    <s v=""/>
    <s v=""/>
    <s v=""/>
    <s v=""/>
    <s v=""/>
    <s v=""/>
    <s v=""/>
    <d v="2018-11-02T00:00:00"/>
    <s v=""/>
    <m/>
    <s v="B3LED-11"/>
    <s v=""/>
    <s v="Regular"/>
    <n v="12"/>
    <s v="Rajithan"/>
    <s v="R10"/>
    <m/>
    <s v=""/>
    <n v="3"/>
    <s v="Regular"/>
    <s v=""/>
    <s v=""/>
    <b v="0"/>
    <m/>
    <m/>
    <b v="0"/>
    <b v="0"/>
    <n v="2376"/>
    <s v="BMRLED"/>
    <s v="recessed"/>
    <n v="0"/>
    <d v="2018-11-03T00:00:00"/>
    <n v="3.5999999999999996"/>
    <x v="0"/>
    <d v="2018-11-04T00:00:00"/>
    <n v="1.5"/>
    <x v="0"/>
    <n v="0"/>
    <m/>
  </r>
  <r>
    <s v="74750-1"/>
    <d v="2018-11-07T00:00:00"/>
    <n v="74750"/>
    <s v="BBRLED-500-80-35-FL-8'-W-UNV-DP-1-TB9"/>
    <n v="1"/>
    <n v="1"/>
    <s v="Scheduled/Released"/>
    <n v="8"/>
    <b v="0"/>
    <b v="0"/>
    <s v=""/>
    <b v="0"/>
    <b v="0"/>
    <b v="0"/>
    <s v=""/>
    <s v=""/>
    <s v=""/>
    <s v=""/>
    <s v=""/>
    <s v=""/>
    <s v=""/>
    <s v=""/>
    <d v="2018-11-02T00:00:00"/>
    <s v=""/>
    <m/>
    <s v="B4LED-8'"/>
    <s v=""/>
    <s v="Regular"/>
    <n v="12"/>
    <s v="Mervet"/>
    <s v="C1-8'"/>
    <m/>
    <s v=""/>
    <n v="8"/>
    <s v="Regular"/>
    <s v=""/>
    <s v=""/>
    <b v="0"/>
    <m/>
    <m/>
    <b v="0"/>
    <b v="0"/>
    <n v="4736"/>
    <s v="BBRLED"/>
    <s v="recessed"/>
    <n v="0"/>
    <d v="2018-11-03T00:00:00"/>
    <n v="9.6"/>
    <x v="0"/>
    <d v="2018-11-04T00:00:00"/>
    <n v="4"/>
    <x v="0"/>
    <n v="0"/>
    <m/>
  </r>
  <r>
    <s v="75000-1"/>
    <d v="2018-11-07T00:00:00"/>
    <n v="75000"/>
    <s v="SKPLED-22-4000-80-35-2-W-120-DP-1-DFK"/>
    <n v="1"/>
    <n v="1"/>
    <s v="Scheduled/Released"/>
    <n v="17"/>
    <b v="0"/>
    <b v="0"/>
    <s v=""/>
    <b v="0"/>
    <b v="0"/>
    <b v="0"/>
    <s v=""/>
    <s v=""/>
    <s v=""/>
    <s v=""/>
    <s v=""/>
    <s v=""/>
    <s v=""/>
    <s v=""/>
    <d v="2018-11-02T00:00:00"/>
    <s v=""/>
    <m/>
    <s v="SKPLED-22"/>
    <s v=""/>
    <s v="Regular"/>
    <n v="12"/>
    <s v="JessicaP"/>
    <s v="N"/>
    <m/>
    <s v=""/>
    <n v="17"/>
    <s v="Regular"/>
    <s v=""/>
    <s v=""/>
    <b v="0"/>
    <m/>
    <m/>
    <b v="0"/>
    <b v="0"/>
    <n v="8500"/>
    <s v="SKPLED"/>
    <s v="Grid LED"/>
    <n v="0"/>
    <d v="2018-11-03T00:00:00"/>
    <n v="20.399999999999999"/>
    <x v="0"/>
    <d v="2018-11-04T00:00:00"/>
    <n v="8.5"/>
    <x v="0"/>
    <n v="0"/>
    <m/>
  </r>
  <r>
    <s v="74750-2"/>
    <d v="2018-11-07T00:00:00"/>
    <n v="74750"/>
    <s v="BBRLED-500-80-35-FL-4'-W-UNV-DP-1-TB9"/>
    <n v="2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"/>
    <m/>
    <s v="B4LED-4'"/>
    <s v=""/>
    <s v="Regular"/>
    <n v="12"/>
    <s v="Mervet"/>
    <s v="C2-4'"/>
    <m/>
    <s v=""/>
    <n v="2"/>
    <s v="Regular"/>
    <s v=""/>
    <s v=""/>
    <b v="0"/>
    <m/>
    <m/>
    <b v="0"/>
    <b v="0"/>
    <n v="592"/>
    <s v="BBRLED"/>
    <s v="recessed"/>
    <n v="0"/>
    <d v="2018-11-03T00:00:00"/>
    <n v="2.4"/>
    <x v="0"/>
    <d v="2018-11-04T00:00:00"/>
    <n v="1"/>
    <x v="0"/>
    <n v="0"/>
    <m/>
  </r>
  <r>
    <s v="74750-3"/>
    <d v="2018-11-07T00:00:00"/>
    <n v="74750"/>
    <s v="WWR-SL-500-90-35-L-20'-W-UNV-DP-1-D"/>
    <n v="3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WWPRFK-20'"/>
    <s v=""/>
    <s v="Regular"/>
    <n v="12"/>
    <s v="Mervet"/>
    <s v="L-20'"/>
    <m/>
    <s v=""/>
    <n v="2"/>
    <s v="Regular"/>
    <s v=""/>
    <s v=""/>
    <b v="0"/>
    <m/>
    <m/>
    <b v="0"/>
    <b v="0"/>
    <n v="1700"/>
    <s v="WWR"/>
    <s v="recessed"/>
    <n v="0"/>
    <d v="2018-11-03T00:00:00"/>
    <n v="2.4"/>
    <x v="0"/>
    <d v="2018-11-04T00:00:00"/>
    <n v="1"/>
    <x v="0"/>
    <n v="12.96"/>
    <m/>
  </r>
  <r>
    <s v="74750-5"/>
    <d v="2018-11-07T00:00:00"/>
    <n v="74750"/>
    <s v="SCPLED-OPRO(4)-400-80-35-RG2-183 1/2&quot;-W-UNV-DP-1-DF"/>
    <n v="5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SKLPTP-183 1/2&quot;"/>
    <s v=""/>
    <s v="Regular"/>
    <n v="12"/>
    <s v="Mervet"/>
    <s v="M-SQR"/>
    <m/>
    <s v=""/>
    <n v="2"/>
    <s v="Regular"/>
    <s v=""/>
    <s v=""/>
    <b v="0"/>
    <m/>
    <m/>
    <b v="0"/>
    <b v="0"/>
    <n v="2250"/>
    <s v="SCPLED"/>
    <s v="recessed"/>
    <s v="Check for Kit"/>
    <d v="2018-11-03T00:00:00"/>
    <n v="2.4"/>
    <x v="0"/>
    <d v="2018-11-04T00:00:00"/>
    <n v="1"/>
    <x v="0"/>
    <n v="12.96"/>
    <m/>
  </r>
  <r>
    <s v="75120-1"/>
    <d v="2018-11-07T00:00:00"/>
    <n v="75120"/>
    <s v="BBRLED-750-80-40-ASO-12-W-UNV-DP-1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12"/>
    <s v=""/>
    <s v="Regular"/>
    <n v="12"/>
    <s v="Rajithan"/>
    <s v="D12"/>
    <m/>
    <s v=""/>
    <n v="1"/>
    <s v="Regular"/>
    <s v=""/>
    <s v=""/>
    <b v="0"/>
    <m/>
    <m/>
    <b v="0"/>
    <b v="0"/>
    <n v="1200"/>
    <s v="BBRLED"/>
    <s v="recessed"/>
    <n v="0"/>
    <d v="2018-11-03T00:00:00"/>
    <n v="1.2"/>
    <x v="0"/>
    <d v="2018-11-04T00:00:00"/>
    <n v="0.5"/>
    <x v="0"/>
    <n v="0"/>
    <m/>
  </r>
  <r>
    <s v="75120-2"/>
    <d v="2018-11-07T00:00:00"/>
    <n v="75120"/>
    <s v="BBRLED-750-80-40-ASO-16-W-UNV-DP-1-DF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16"/>
    <s v=""/>
    <s v="Regular"/>
    <n v="12"/>
    <s v="Rajithan"/>
    <s v="D16"/>
    <m/>
    <s v=""/>
    <n v="2"/>
    <s v="Regular"/>
    <s v=""/>
    <s v=""/>
    <b v="0"/>
    <m/>
    <m/>
    <b v="0"/>
    <b v="0"/>
    <n v="1600"/>
    <s v="BBRLED"/>
    <s v="recessed"/>
    <n v="0"/>
    <d v="2018-11-03T00:00:00"/>
    <n v="2.4"/>
    <x v="0"/>
    <d v="2018-11-04T00:00:00"/>
    <n v="1"/>
    <x v="0"/>
    <n v="12.96"/>
    <m/>
  </r>
  <r>
    <s v="75120-5"/>
    <d v="2018-11-07T00:00:00"/>
    <n v="75120"/>
    <s v="BBDLED-750-80-40-SO-6-W-UNV-DP-1-CA(36&quot;)"/>
    <n v="5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"/>
    <m/>
    <s v="B4LED-6"/>
    <s v=""/>
    <s v="Regular"/>
    <n v="12"/>
    <s v="Rajithan"/>
    <s v="D6"/>
    <m/>
    <s v=""/>
    <n v="2"/>
    <s v="Regular"/>
    <s v=""/>
    <s v=""/>
    <b v="0"/>
    <m/>
    <m/>
    <b v="0"/>
    <b v="0"/>
    <n v="1200"/>
    <s v="BBDLED"/>
    <s v="Pendant"/>
    <n v="0"/>
    <d v="2018-11-03T00:00:00"/>
    <n v="2.4"/>
    <x v="0"/>
    <d v="2018-11-04T00:00:00"/>
    <n v="1"/>
    <x v="0"/>
    <n v="0"/>
    <m/>
  </r>
  <r>
    <s v="75240-1"/>
    <d v="2018-11-07T00:00:00"/>
    <n v="75240"/>
    <s v="SCDI-750-500-90-35-SO-FL-20-BLK-UNV-DP-1-CA(36)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SCULPT-20"/>
    <s v=""/>
    <s v="Regular"/>
    <n v="12"/>
    <s v="Christina"/>
    <s v="J - CONF ROOM 2085"/>
    <m/>
    <s v=""/>
    <n v="2"/>
    <s v="Regular"/>
    <s v=""/>
    <s v=""/>
    <b v="0"/>
    <m/>
    <m/>
    <b v="0"/>
    <b v="0"/>
    <n v="1800"/>
    <s v="SCDI"/>
    <s v="Pendant"/>
    <s v="Check for Kit"/>
    <d v="2018-11-03T00:00:00"/>
    <n v="2.4"/>
    <x v="0"/>
    <d v="2018-11-04T00:00:00"/>
    <n v="1"/>
    <x v="0"/>
    <n v="12.96"/>
    <m/>
  </r>
  <r>
    <s v="75254-1"/>
    <d v="2018-11-07T00:00:00"/>
    <n v="75254"/>
    <s v="ZELED-SL 65/35-1100-80-40-MAL-12-AP-UNV-MD-1-CT15(36)"/>
    <n v="1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1-02T00:00:00"/>
    <s v=""/>
    <m/>
    <s v="ZEN-12"/>
    <s v=""/>
    <s v="Regular"/>
    <n v="4"/>
    <s v="Christina"/>
    <s v="LN1"/>
    <m/>
    <s v=""/>
    <n v="9"/>
    <s v="Regular"/>
    <s v=""/>
    <s v=""/>
    <b v="0"/>
    <m/>
    <m/>
    <b v="0"/>
    <b v="0"/>
    <n v="13095"/>
    <s v="ZELED"/>
    <s v="Pendant"/>
    <n v="0"/>
    <d v="2018-11-03T00:00:00"/>
    <n v="10.799999999999999"/>
    <x v="0"/>
    <d v="2018-11-04T00:00:00"/>
    <n v="4.5"/>
    <x v="0"/>
    <n v="0"/>
    <m/>
  </r>
  <r>
    <s v="75316-1"/>
    <d v="2018-11-07T00:00:00"/>
    <n v="75316"/>
    <s v="BBRVLED-500-80-40-SO-14-W-UNV-DP-1-DS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2T00:00:00"/>
    <s v=""/>
    <m/>
    <s v="B4LED-14"/>
    <s v=""/>
    <s v="Regular"/>
    <n v="12"/>
    <s v="Mervet"/>
    <s v="A-14'"/>
    <m/>
    <s v=""/>
    <n v="12"/>
    <s v="Regular"/>
    <s v=""/>
    <s v=""/>
    <b v="0"/>
    <m/>
    <m/>
    <b v="0"/>
    <b v="0"/>
    <n v="8064"/>
    <s v="BBRVLED"/>
    <s v="recessed"/>
    <n v="0"/>
    <d v="2018-11-03T00:00:00"/>
    <n v="14.399999999999999"/>
    <x v="0"/>
    <d v="2018-11-04T00:00:00"/>
    <n v="6"/>
    <x v="0"/>
    <n v="77.760000000000005"/>
    <m/>
  </r>
  <r>
    <s v="75316-2"/>
    <d v="2018-11-07T00:00:00"/>
    <n v="75316"/>
    <s v="BBRVLED-500-80-40-SO-17-W-UNV-DP-1-DS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17"/>
    <s v=""/>
    <s v="Regular"/>
    <n v="12"/>
    <s v="Mervet"/>
    <s v="A-17'"/>
    <m/>
    <s v=""/>
    <n v="2"/>
    <s v="Regular"/>
    <s v=""/>
    <s v=""/>
    <b v="0"/>
    <m/>
    <m/>
    <b v="0"/>
    <b v="0"/>
    <n v="1632"/>
    <s v="BBRVLED"/>
    <s v="recessed"/>
    <n v="0"/>
    <d v="2018-11-03T00:00:00"/>
    <n v="2.4"/>
    <x v="0"/>
    <d v="2018-11-04T00:00:00"/>
    <n v="1"/>
    <x v="0"/>
    <n v="12.96"/>
    <m/>
  </r>
  <r>
    <s v="75316-3"/>
    <d v="2018-11-07T00:00:00"/>
    <n v="75316"/>
    <s v="BBRVLED-1000-80-30-SO-6'-W-UNV-DP-1-DS"/>
    <n v="3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1-02T00:00:00"/>
    <s v=""/>
    <m/>
    <s v="B4LED-6'"/>
    <s v=""/>
    <s v="Regular"/>
    <n v="12"/>
    <s v="Mervet"/>
    <s v="A-6'"/>
    <m/>
    <s v=""/>
    <n v="7"/>
    <s v="Regular"/>
    <s v=""/>
    <s v=""/>
    <b v="0"/>
    <m/>
    <m/>
    <b v="0"/>
    <b v="0"/>
    <n v="4032"/>
    <s v="BBRVLED"/>
    <s v="recessed"/>
    <n v="0"/>
    <d v="2018-11-03T00:00:00"/>
    <n v="8.4"/>
    <x v="0"/>
    <d v="2018-11-04T00:00:00"/>
    <n v="3.5"/>
    <x v="0"/>
    <n v="0"/>
    <m/>
  </r>
  <r>
    <s v="75401-1"/>
    <d v="2018-11-07T00:00:00"/>
    <n v="75401"/>
    <s v="WBWLED-800-80-30-S-20&quot;-AP-UNV-DP-1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WB4LED-20&quot;"/>
    <s v=""/>
    <s v="Regular"/>
    <n v="12"/>
    <s v="Sacha"/>
    <s v="3"/>
    <m/>
    <s v=""/>
    <n v="4"/>
    <s v="Regular"/>
    <s v=""/>
    <s v=""/>
    <b v="0"/>
    <m/>
    <m/>
    <b v="0"/>
    <b v="0"/>
    <n v="1368"/>
    <s v="WBWLED"/>
    <s v="wall"/>
    <n v="0"/>
    <d v="2018-11-03T00:00:00"/>
    <n v="4.8"/>
    <x v="0"/>
    <d v="2018-11-04T00:00:00"/>
    <n v="2"/>
    <x v="0"/>
    <n v="0"/>
    <m/>
  </r>
  <r>
    <s v="75465-1"/>
    <d v="2018-11-07T00:00:00"/>
    <n v="75465"/>
    <s v="WBRLED-500-80-40-S-4'-AP-UNV-LT(LDE1)-1-D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WB4LED-4'"/>
    <s v=""/>
    <s v="Regular"/>
    <n v="12"/>
    <s v="stanb"/>
    <s v="F24"/>
    <m/>
    <s v=""/>
    <n v="4"/>
    <s v="Regular"/>
    <s v=""/>
    <s v=""/>
    <b v="0"/>
    <m/>
    <m/>
    <b v="0"/>
    <b v="0"/>
    <n v="2197.64"/>
    <s v="WBRLED"/>
    <s v="recessed"/>
    <n v="0"/>
    <d v="2018-11-03T00:00:00"/>
    <n v="4.8"/>
    <x v="0"/>
    <d v="2018-11-04T00:00:00"/>
    <n v="2"/>
    <x v="0"/>
    <n v="0"/>
    <m/>
  </r>
  <r>
    <s v="75518-1"/>
    <d v="2018-11-07T00:00:00"/>
    <n v="75518"/>
    <s v="B6DLED-640-80-40-SO-8-AP-UNV-DP-1-CA(60&quot;)"/>
    <n v="1"/>
    <n v="1"/>
    <s v="Scheduled/Released"/>
    <n v="2"/>
    <b v="0"/>
    <b v="0"/>
    <s v=""/>
    <b v="0"/>
    <b v="0"/>
    <b v="0"/>
    <s v=""/>
    <s v=""/>
    <s v=""/>
    <s v=""/>
    <s v=""/>
    <s v=""/>
    <s v=""/>
    <s v=""/>
    <d v="2018-11-02T00:00:00"/>
    <s v=""/>
    <m/>
    <s v="B6LED-8"/>
    <s v=""/>
    <s v="Regular"/>
    <n v="12"/>
    <s v="Christina"/>
    <s v="F16 ALT"/>
    <m/>
    <s v=""/>
    <n v="2"/>
    <s v="Regular"/>
    <s v=""/>
    <s v=""/>
    <b v="0"/>
    <m/>
    <m/>
    <b v="0"/>
    <b v="0"/>
    <n v="1332"/>
    <s v="B6DLED"/>
    <s v="Pendant"/>
    <n v="0"/>
    <d v="2018-11-03T00:00:00"/>
    <n v="2.4"/>
    <x v="0"/>
    <d v="2018-11-04T00:00:00"/>
    <n v="1"/>
    <x v="0"/>
    <n v="0"/>
    <m/>
  </r>
  <r>
    <s v="75574-1"/>
    <d v="2018-11-07T00:00:00"/>
    <n v="75574"/>
    <s v="DIALED-22-3000-80-35-VL-W-277-DP-1-TG15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DIALED-DIALED"/>
    <s v=""/>
    <s v="Regular"/>
    <n v="10"/>
    <s v="Christina"/>
    <s v="A22"/>
    <m/>
    <s v=""/>
    <n v="4"/>
    <s v="Regular"/>
    <s v=""/>
    <s v=""/>
    <b v="0"/>
    <m/>
    <m/>
    <b v="0"/>
    <b v="0"/>
    <n v="1060"/>
    <s v="DIALED"/>
    <s v="Grid LED"/>
    <n v="0"/>
    <d v="2018-11-03T00:00:00"/>
    <n v="4.8"/>
    <x v="0"/>
    <d v="2018-11-04T00:00:00"/>
    <n v="2"/>
    <x v="0"/>
    <n v="0"/>
    <m/>
  </r>
  <r>
    <s v="75584-1"/>
    <d v="2018-11-07T00:00:00"/>
    <n v="75584"/>
    <s v="SKSLED-22-2500-80-35-GL-FL-120-DP-1-TB9"/>
    <n v="1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2T00:00:00"/>
    <s v=""/>
    <m/>
    <s v="SKSLED-22"/>
    <s v=""/>
    <s v="Regular"/>
    <n v="10"/>
    <s v="Mervet"/>
    <s v="D-"/>
    <m/>
    <s v=""/>
    <n v="6"/>
    <s v="Regular"/>
    <s v=""/>
    <s v=""/>
    <b v="0"/>
    <m/>
    <m/>
    <b v="0"/>
    <b v="0"/>
    <n v="2046"/>
    <s v="SKSLED"/>
    <s v="Grid LED"/>
    <n v="0"/>
    <d v="2018-11-03T00:00:00"/>
    <n v="7.1999999999999993"/>
    <x v="0"/>
    <d v="2018-11-04T00:00:00"/>
    <n v="3"/>
    <x v="0"/>
    <n v="0"/>
    <m/>
  </r>
  <r>
    <s v="75584-2"/>
    <d v="2018-11-07T00:00:00"/>
    <n v="75584"/>
    <s v="SKSLED-22-2500-80-35-GL-FL-120-DP-1-TB9-B1(BSL310LP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SKSLED-22"/>
    <s v=""/>
    <s v="Regular"/>
    <n v="10"/>
    <s v="Mervet"/>
    <s v="D1"/>
    <m/>
    <s v=""/>
    <n v="1"/>
    <s v="Regular"/>
    <s v=""/>
    <s v=""/>
    <b v="0"/>
    <m/>
    <m/>
    <b v="0"/>
    <b v="0"/>
    <n v="539"/>
    <s v="SKSLED"/>
    <s v="Grid LED"/>
    <n v="0"/>
    <d v="2018-11-03T00:00:00"/>
    <n v="1.2"/>
    <x v="0"/>
    <d v="2018-11-04T00:00:00"/>
    <n v="0.5"/>
    <x v="0"/>
    <n v="0"/>
    <m/>
  </r>
  <r>
    <s v="75584-3"/>
    <d v="2018-11-07T00:00:00"/>
    <n v="75584"/>
    <s v="DAYFLED-24-3200-80-35-SO-W-120-DP-1-TB9"/>
    <n v="3"/>
    <n v="1"/>
    <s v="Scheduled/Released"/>
    <n v="9"/>
    <b v="0"/>
    <b v="0"/>
    <s v=""/>
    <b v="0"/>
    <b v="0"/>
    <b v="0"/>
    <s v=""/>
    <s v=""/>
    <s v=""/>
    <s v=""/>
    <s v=""/>
    <s v=""/>
    <s v=""/>
    <s v=""/>
    <d v="2018-11-02T00:00:00"/>
    <s v=""/>
    <m/>
    <s v="DAYFLED-24"/>
    <s v=""/>
    <s v="Regular"/>
    <n v="10"/>
    <s v="Mervet"/>
    <s v="E"/>
    <m/>
    <s v=""/>
    <n v="9"/>
    <s v="Regular"/>
    <s v=""/>
    <s v=""/>
    <b v="0"/>
    <m/>
    <m/>
    <b v="0"/>
    <b v="0"/>
    <n v="3321"/>
    <s v="DAYFLED"/>
    <s v="Grid LED"/>
    <n v="0"/>
    <d v="2018-11-03T00:00:00"/>
    <n v="10.799999999999999"/>
    <x v="0"/>
    <d v="2018-11-04T00:00:00"/>
    <n v="4.5"/>
    <x v="0"/>
    <n v="0"/>
    <m/>
  </r>
  <r>
    <s v="75584-4"/>
    <d v="2018-11-07T00:00:00"/>
    <n v="75584"/>
    <s v="DAYFLED-24-3200-80-35-SO-W-120-DP-1-TB9-B1(BSL310LP)"/>
    <n v="4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2T00:00:00"/>
    <s v=""/>
    <m/>
    <s v="DAYFLED-24"/>
    <s v=""/>
    <s v="Regular"/>
    <n v="10"/>
    <s v="Mervet"/>
    <s v="E1"/>
    <m/>
    <s v=""/>
    <n v="6"/>
    <s v="Regular"/>
    <s v=""/>
    <s v=""/>
    <b v="0"/>
    <m/>
    <m/>
    <b v="0"/>
    <b v="0"/>
    <n v="3402"/>
    <s v="DAYFLED"/>
    <s v="Grid LED"/>
    <n v="0"/>
    <d v="2018-11-03T00:00:00"/>
    <n v="7.1999999999999993"/>
    <x v="0"/>
    <d v="2018-11-04T00:00:00"/>
    <n v="3"/>
    <x v="0"/>
    <n v="0"/>
    <m/>
  </r>
  <r>
    <s v="75584-5"/>
    <d v="2018-11-07T00:00:00"/>
    <n v="75584"/>
    <s v="DIALED-22-3000-80-35-VL-W-120-DP-1-TB9"/>
    <n v="5"/>
    <n v="1"/>
    <s v="Scheduled/Released"/>
    <n v="6"/>
    <b v="0"/>
    <b v="0"/>
    <s v=""/>
    <b v="0"/>
    <b v="0"/>
    <b v="0"/>
    <s v=""/>
    <s v=""/>
    <s v=""/>
    <s v=""/>
    <s v=""/>
    <s v=""/>
    <s v=""/>
    <s v=""/>
    <d v="2018-11-02T00:00:00"/>
    <s v=""/>
    <m/>
    <s v="DIALED-22"/>
    <s v=""/>
    <s v="Regular"/>
    <n v="10"/>
    <s v="Mervet"/>
    <s v="L"/>
    <m/>
    <s v=""/>
    <n v="6"/>
    <s v="Regular"/>
    <s v=""/>
    <s v=""/>
    <b v="0"/>
    <m/>
    <m/>
    <b v="0"/>
    <b v="0"/>
    <n v="1224"/>
    <s v="DIALED"/>
    <s v="Grid LED"/>
    <n v="0"/>
    <d v="2018-11-03T00:00:00"/>
    <n v="7.1999999999999993"/>
    <x v="0"/>
    <d v="2018-11-04T00:00:00"/>
    <n v="3"/>
    <x v="0"/>
    <n v="0"/>
    <m/>
  </r>
  <r>
    <s v="75584-6"/>
    <d v="2018-11-07T00:00:00"/>
    <n v="75584"/>
    <s v="DIALED-22-2500-80-40-VL-W-120-DP-1-TB9"/>
    <n v="6"/>
    <n v="1"/>
    <s v="Scheduled/Released"/>
    <n v="22"/>
    <b v="0"/>
    <b v="0"/>
    <s v=""/>
    <b v="0"/>
    <b v="0"/>
    <b v="0"/>
    <s v=""/>
    <s v=""/>
    <s v=""/>
    <s v=""/>
    <s v=""/>
    <s v=""/>
    <s v=""/>
    <s v=""/>
    <d v="2018-11-02T00:00:00"/>
    <s v=""/>
    <m/>
    <s v="DIALED-22"/>
    <s v=""/>
    <s v="Regular"/>
    <n v="10"/>
    <s v="Mervet"/>
    <s v="N"/>
    <m/>
    <s v=""/>
    <n v="22"/>
    <s v="Regular"/>
    <s v=""/>
    <s v=""/>
    <b v="0"/>
    <m/>
    <m/>
    <b v="0"/>
    <b v="0"/>
    <n v="4488"/>
    <s v="DIALED"/>
    <s v="Grid LED"/>
    <n v="0"/>
    <d v="2018-11-03T00:00:00"/>
    <n v="26.4"/>
    <x v="0"/>
    <d v="2018-11-04T00:00:00"/>
    <n v="11"/>
    <x v="0"/>
    <n v="0"/>
    <m/>
  </r>
  <r>
    <s v="75584-7"/>
    <d v="2018-11-07T00:00:00"/>
    <n v="75584"/>
    <s v="DIALED-22-2500-80-40-VL-W-120-DP-1-TB9-B1(BSL310LP)"/>
    <n v="7"/>
    <n v="1"/>
    <s v="Scheduled/Released"/>
    <n v="7"/>
    <b v="0"/>
    <b v="0"/>
    <s v=""/>
    <b v="0"/>
    <b v="0"/>
    <b v="0"/>
    <s v=""/>
    <s v=""/>
    <s v=""/>
    <s v=""/>
    <s v=""/>
    <s v=""/>
    <s v=""/>
    <s v=""/>
    <d v="2018-11-02T00:00:00"/>
    <s v=""/>
    <m/>
    <s v="DIALED-22"/>
    <s v=""/>
    <s v="Regular"/>
    <n v="10"/>
    <s v="Mervet"/>
    <s v="N1"/>
    <m/>
    <s v=""/>
    <n v="7"/>
    <s v="Regular"/>
    <s v=""/>
    <s v=""/>
    <b v="0"/>
    <m/>
    <m/>
    <b v="0"/>
    <b v="0"/>
    <n v="2814"/>
    <s v="DIALED"/>
    <s v="Grid LED"/>
    <n v="0"/>
    <d v="2018-11-03T00:00:00"/>
    <n v="8.4"/>
    <x v="0"/>
    <d v="2018-11-04T00:00:00"/>
    <n v="3.5"/>
    <x v="0"/>
    <n v="0"/>
    <m/>
  </r>
  <r>
    <s v="75597-1"/>
    <d v="2018-11-07T00:00:00"/>
    <n v="75597"/>
    <s v="WALED-22-4400-80-30-VL-W-UNV-DP-1-DF"/>
    <n v="1"/>
    <n v="1"/>
    <s v="Scheduled/Released"/>
    <n v="12"/>
    <b v="0"/>
    <b v="0"/>
    <s v=""/>
    <b v="0"/>
    <b v="0"/>
    <b v="0"/>
    <s v=""/>
    <s v=""/>
    <s v=""/>
    <s v=""/>
    <s v=""/>
    <s v=""/>
    <s v=""/>
    <s v=""/>
    <d v="2018-11-02T00:00:00"/>
    <s v=""/>
    <m/>
    <s v="WAVLED-WALED"/>
    <s v=""/>
    <s v="Regular"/>
    <n v="10"/>
    <s v="stanb"/>
    <s v="F6"/>
    <m/>
    <s v=""/>
    <n v="12"/>
    <s v="Regular"/>
    <s v=""/>
    <s v=""/>
    <b v="0"/>
    <m/>
    <m/>
    <b v="0"/>
    <b v="0"/>
    <n v="2700"/>
    <s v="WALED"/>
    <s v="Grid LED"/>
    <n v="0"/>
    <d v="2018-11-03T00:00:00"/>
    <n v="14.399999999999999"/>
    <x v="0"/>
    <d v="2018-11-04T00:00:00"/>
    <n v="6"/>
    <x v="0"/>
    <n v="0"/>
    <m/>
  </r>
  <r>
    <s v="75518-2"/>
    <d v="2018-11-07T00:00:00"/>
    <n v="75518"/>
    <s v="B6DLED-640-80-40-SO-24-AP-UNV-DP-1-CA(60&quot;)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6LED-24"/>
    <s v=""/>
    <s v="Regular"/>
    <n v="12"/>
    <s v="Christina"/>
    <s v="F24 ALT"/>
    <m/>
    <s v=""/>
    <n v="2"/>
    <s v="Regular"/>
    <s v=""/>
    <s v=""/>
    <b v="0"/>
    <m/>
    <m/>
    <b v="0"/>
    <b v="0"/>
    <n v="1978"/>
    <s v="B6DLED"/>
    <s v="Pendant"/>
    <n v="0"/>
    <d v="2018-11-03T00:00:00"/>
    <n v="2.4"/>
    <x v="0"/>
    <d v="2018-11-04T00:00:00"/>
    <n v="1"/>
    <x v="0"/>
    <n v="12.96"/>
    <m/>
  </r>
  <r>
    <s v="75554-1"/>
    <d v="2018-11-07T00:00:00"/>
    <n v="75554"/>
    <s v="TWRW-S-4-T5-1-W-120-ERS-1-B1(LP600)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TWIG-4"/>
    <s v=""/>
    <s v="Regular"/>
    <n v="12"/>
    <s v="Jatin"/>
    <s v="F1-4'"/>
    <m/>
    <s v=""/>
    <n v="4"/>
    <s v="Regular"/>
    <s v=""/>
    <s v=""/>
    <b v="0"/>
    <m/>
    <m/>
    <b v="0"/>
    <b v="0"/>
    <n v="1644"/>
    <s v="TWRW"/>
    <s v="wall"/>
    <n v="0"/>
    <d v="2018-11-03T00:00:00"/>
    <n v="4.8"/>
    <x v="0"/>
    <d v="2018-11-04T00:00:00"/>
    <n v="2"/>
    <x v="0"/>
    <n v="0"/>
    <m/>
  </r>
  <r>
    <s v="75562-1"/>
    <d v="2018-11-07T00:00:00"/>
    <n v="75562"/>
    <s v="SCPLED-500-80-35-RG2-30'2&quot;-W-UNV-DP-1-DF-EF"/>
    <n v="1"/>
    <n v="1"/>
    <s v="Scheduled/Released"/>
    <n v="4"/>
    <b v="0"/>
    <b v="0"/>
    <s v=""/>
    <b v="0"/>
    <b v="0"/>
    <b v="0"/>
    <s v=""/>
    <s v=""/>
    <s v=""/>
    <s v=""/>
    <s v=""/>
    <s v=""/>
    <s v=""/>
    <s v=""/>
    <d v="2018-11-02T00:00:00"/>
    <s v=""/>
    <m/>
    <s v="SKLPTP-30'2&quot;"/>
    <s v=""/>
    <s v="Regular"/>
    <n v="12"/>
    <s v="Joshua"/>
    <s v="5-30'2&quot;"/>
    <m/>
    <s v=""/>
    <n v="16"/>
    <s v="Regular"/>
    <s v=""/>
    <s v=""/>
    <b v="0"/>
    <m/>
    <m/>
    <b v="0"/>
    <b v="0"/>
    <n v="3645.6"/>
    <s v="SCPLED"/>
    <s v="recessed"/>
    <s v="Check for Kit"/>
    <d v="2018-11-03T00:00:00"/>
    <n v="19.2"/>
    <x v="0"/>
    <d v="2018-11-04T00:00:00"/>
    <n v="8"/>
    <x v="0"/>
    <n v="155.52000000000001"/>
    <m/>
  </r>
  <r>
    <s v="75672-1"/>
    <d v="2018-11-07T00:00:00"/>
    <n v="75672"/>
    <s v="BBRLED-1000-80-35-FL-4-W-120-O(MARK10)-1-DF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4"/>
    <s v=""/>
    <s v="Regular"/>
    <n v="12"/>
    <s v="George"/>
    <s v="A-4'"/>
    <m/>
    <s v=""/>
    <n v="1"/>
    <s v="Regular"/>
    <s v=""/>
    <s v=""/>
    <b v="0"/>
    <m/>
    <m/>
    <b v="0"/>
    <b v="0"/>
    <n v="352"/>
    <s v="BBRLED"/>
    <s v="recessed"/>
    <n v="0"/>
    <d v="2018-11-03T00:00:00"/>
    <n v="1.2"/>
    <x v="0"/>
    <d v="2018-11-04T00:00:00"/>
    <n v="0.5"/>
    <x v="0"/>
    <n v="0"/>
    <m/>
  </r>
  <r>
    <s v="75672-2"/>
    <d v="2018-11-07T00:00:00"/>
    <n v="75672"/>
    <s v="BBRLED-1000-80-35-FL-8-W-120-O(MARK10)-1-DF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B4LED-8"/>
    <s v=""/>
    <s v="Regular"/>
    <n v="12"/>
    <s v="George"/>
    <s v="B-8'"/>
    <m/>
    <s v=""/>
    <n v="1"/>
    <s v="Regular"/>
    <s v=""/>
    <s v=""/>
    <b v="0"/>
    <m/>
    <m/>
    <b v="0"/>
    <b v="0"/>
    <n v="704"/>
    <s v="BBRLED"/>
    <s v="recessed"/>
    <n v="0"/>
    <d v="2018-11-03T00:00:00"/>
    <n v="1.2"/>
    <x v="0"/>
    <d v="2018-11-04T00:00:00"/>
    <n v="0.5"/>
    <x v="0"/>
    <n v="0"/>
    <m/>
  </r>
  <r>
    <s v="75836-1"/>
    <d v="2018-11-07T00:00:00"/>
    <n v="75836"/>
    <s v="PRSLED-500-80-30-S-4'-W-UNV-DP-1-SC"/>
    <n v="1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PRMLED-4'"/>
    <s v=""/>
    <s v="Mockup/Samples"/>
    <n v="12"/>
    <s v="Rohan"/>
    <s v="S1"/>
    <m/>
    <s v=""/>
    <n v="1"/>
    <s v="Regular"/>
    <s v=""/>
    <s v=""/>
    <b v="0"/>
    <m/>
    <m/>
    <b v="0"/>
    <b v="0"/>
    <n v="100"/>
    <s v="PRSLED"/>
    <s v="surface"/>
    <n v="0"/>
    <d v="2018-11-03T00:00:00"/>
    <n v="1.2"/>
    <x v="0"/>
    <d v="2018-11-04T00:00:00"/>
    <n v="0.5"/>
    <x v="0"/>
    <n v="0"/>
    <m/>
  </r>
  <r>
    <s v="75836-2"/>
    <d v="2018-11-07T00:00:00"/>
    <n v="75836"/>
    <s v="PWSLED-500-80-30-S-4'-W-UNV-DP-1-SC"/>
    <n v="2"/>
    <n v="1"/>
    <s v="Scheduled/Released"/>
    <n v="1"/>
    <b v="0"/>
    <b v="0"/>
    <s v=""/>
    <b v="0"/>
    <b v="0"/>
    <b v="0"/>
    <s v=""/>
    <s v=""/>
    <s v=""/>
    <s v=""/>
    <s v=""/>
    <s v=""/>
    <s v=""/>
    <s v=""/>
    <d v="2018-11-02T00:00:00"/>
    <s v=""/>
    <m/>
    <s v="PRMLED-4'"/>
    <s v=""/>
    <s v="Mockup/Samples"/>
    <n v="12"/>
    <s v="Rohan"/>
    <s v="S2"/>
    <m/>
    <s v=""/>
    <n v="1"/>
    <s v="Regular"/>
    <s v=""/>
    <s v=""/>
    <b v="0"/>
    <m/>
    <m/>
    <b v="0"/>
    <b v="0"/>
    <n v="100"/>
    <s v="PWSLED"/>
    <s v="surface"/>
    <n v="0"/>
    <d v="2018-11-03T00:00:00"/>
    <n v="1.2"/>
    <x v="0"/>
    <d v="2018-11-04T00:00:00"/>
    <n v="0.5"/>
    <x v="0"/>
    <n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5">
  <r>
    <s v="76116-3"/>
    <x v="0"/>
    <x v="0"/>
    <s v="SCRPAT-ASO-60.01+120-500-80-40-2M-20-NL-W-UNV-DP-1-D-C(X PATTERN, 10' X 10')"/>
    <n v="3"/>
    <n v="1"/>
    <x v="0"/>
    <n v="1"/>
    <x v="0"/>
    <b v="1"/>
    <x v="0"/>
    <b v="1"/>
    <b v="1"/>
    <x v="0"/>
    <x v="0"/>
    <x v="0"/>
    <s v=""/>
    <s v=""/>
    <s v=""/>
    <s v=""/>
    <x v="0"/>
    <x v="0"/>
    <d v="2018-12-10T00:00:00"/>
    <s v="Picked - Complete"/>
    <m/>
    <s v="SCULPT-20"/>
    <s v="Wrong info. In SD"/>
    <x v="0"/>
    <x v="0"/>
    <s v="Rajithan Sivapatharajahon"/>
    <s v="I-20'"/>
    <m/>
    <s v=""/>
    <n v="4"/>
    <s v="High Priority"/>
    <s v=""/>
    <s v=""/>
    <b v="0"/>
    <m/>
    <m/>
    <b v="0"/>
    <b v="1"/>
    <n v="2000"/>
    <x v="0"/>
    <x v="0"/>
    <s v="Pattern"/>
    <x v="0"/>
    <n v="0"/>
    <x v="0"/>
    <d v="2018-12-24T00:00:00"/>
    <n v="19.28"/>
    <x v="0"/>
    <n v="38.880000000000003"/>
    <x v="0"/>
    <s v="SCRPAT-ASO-60.01+120-500-80-40-2M-20-NL-W-UNV-DP-1-D-C(X PATTERN, 10' X 10')"/>
    <n v="0"/>
    <x v="0"/>
    <s v="Sculpt"/>
    <b v="1"/>
    <x v="0"/>
    <n v="2"/>
    <n v="0"/>
    <n v="5"/>
    <d v="2018-12-16T00:00:00"/>
    <m/>
    <d v="2018-12-24T00:00:00"/>
    <n v="8"/>
    <n v="8"/>
    <n v="12"/>
    <x v="0"/>
    <x v="0"/>
    <x v="0"/>
    <m/>
    <s v="Ready"/>
    <s v=""/>
    <b v="1"/>
    <s v="Ready"/>
    <d v="2018-12-26T00:00:00"/>
    <s v="Done"/>
    <d v="2019-01-01T00:00:00"/>
    <s v="Done"/>
    <s v="Done"/>
    <s v=""/>
    <s v="Done"/>
    <s v="Machine Shop Started"/>
  </r>
  <r>
    <s v="75685-1"/>
    <x v="0"/>
    <x v="1"/>
    <s v="ZESQWDI-SL 25/75-1050-80-30-MSO-6-W-UNV-MD-1"/>
    <n v="1"/>
    <n v="1"/>
    <x v="0"/>
    <n v="27"/>
    <x v="0"/>
    <b v="1"/>
    <x v="1"/>
    <b v="1"/>
    <b v="1"/>
    <x v="0"/>
    <x v="0"/>
    <x v="0"/>
    <s v=""/>
    <s v=""/>
    <s v=""/>
    <s v=""/>
    <x v="0"/>
    <x v="1"/>
    <d v="2018-12-19T00:00:00"/>
    <s v="Picked - Complete"/>
    <s v="01:38:16"/>
    <s v="ZENSQ-6"/>
    <s v="Mechanical issue"/>
    <x v="0"/>
    <x v="1"/>
    <s v="Zahra Vatani"/>
    <s v="W3-ALT-6'"/>
    <d v="2018-12-17T00:00:00"/>
    <s v=""/>
    <n v="27"/>
    <s v="Regular"/>
    <s v=""/>
    <s v=""/>
    <b v="1"/>
    <d v="2018-12-27T09:55:48"/>
    <m/>
    <b v="1"/>
    <b v="1"/>
    <n v="14580"/>
    <x v="1"/>
    <x v="1"/>
    <n v="0"/>
    <x v="1"/>
    <n v="0"/>
    <x v="0"/>
    <d v="2018-12-23T00:00:00"/>
    <n v="13.5"/>
    <x v="1"/>
    <n v="0"/>
    <x v="0"/>
    <s v="ZESQWDI-SL 25/75-1050-80-30-MSO-6-W-UNV-MD-1"/>
    <n v="0"/>
    <x v="0"/>
    <s v="Zen"/>
    <b v="1"/>
    <x v="1"/>
    <n v="2"/>
    <n v="0"/>
    <n v="0"/>
    <d v="2018-12-22T00:00:00"/>
    <m/>
    <d v="2018-12-23T00:00:00"/>
    <n v="54"/>
    <n v="54"/>
    <n v="40.5"/>
    <x v="0"/>
    <x v="0"/>
    <x v="0"/>
    <m/>
    <s v="Ready"/>
    <s v=""/>
    <b v="1"/>
    <s v=""/>
    <d v="2018-12-26T00:00:00"/>
    <s v="Done"/>
    <s v="Done"/>
    <s v="Done"/>
    <s v=""/>
    <s v=""/>
    <s v="Done"/>
    <s v="Machine Shop Started"/>
  </r>
  <r>
    <s v="75685-2"/>
    <x v="0"/>
    <x v="1"/>
    <s v="ZESQWDI-SL 25/75-1050-80-30-MSO-8-W-UNV-MD-1"/>
    <n v="2"/>
    <n v="1"/>
    <x v="0"/>
    <n v="22"/>
    <x v="0"/>
    <b v="1"/>
    <x v="1"/>
    <b v="1"/>
    <b v="1"/>
    <x v="0"/>
    <x v="0"/>
    <x v="0"/>
    <s v=""/>
    <s v=""/>
    <s v=""/>
    <s v=""/>
    <x v="0"/>
    <x v="1"/>
    <d v="2018-12-19T00:00:00"/>
    <s v="Picked - Complete"/>
    <s v="01:38:18"/>
    <s v="ZENSQ-8"/>
    <s v="Shortage"/>
    <x v="0"/>
    <x v="1"/>
    <s v="Zahra Vatani"/>
    <s v="W4-ALT-8'"/>
    <d v="2018-12-17T00:00:00"/>
    <s v=""/>
    <n v="22"/>
    <s v="Regular"/>
    <s v=""/>
    <s v=""/>
    <b v="1"/>
    <d v="2018-12-27T09:55:49"/>
    <m/>
    <b v="1"/>
    <b v="1"/>
    <n v="15840"/>
    <x v="1"/>
    <x v="1"/>
    <n v="0"/>
    <x v="1"/>
    <n v="0"/>
    <x v="0"/>
    <d v="2018-12-23T00:00:00"/>
    <n v="11"/>
    <x v="1"/>
    <n v="0"/>
    <x v="0"/>
    <s v="ZESQWDI-SL 25/75-1050-80-30-MSO-8-W-UNV-MD-1"/>
    <n v="0"/>
    <x v="0"/>
    <s v="Zen"/>
    <b v="1"/>
    <x v="1"/>
    <n v="2"/>
    <n v="0"/>
    <n v="0"/>
    <d v="2018-12-22T00:00:00"/>
    <s v="x"/>
    <d v="2018-12-23T00:00:00"/>
    <n v="44"/>
    <s v="x"/>
    <n v="33"/>
    <x v="0"/>
    <x v="0"/>
    <x v="0"/>
    <m/>
    <s v="Ready"/>
    <s v=""/>
    <b v="1"/>
    <s v=""/>
    <d v="2018-12-26T00:00:00"/>
    <s v="Done"/>
    <s v="Done"/>
    <s v="Done"/>
    <s v=""/>
    <s v=""/>
    <s v="Done"/>
    <s v="Machine Shop Started"/>
  </r>
  <r>
    <s v="75685-3"/>
    <x v="0"/>
    <x v="1"/>
    <s v="ZESQWDI-SL 25/75-1050-80-30-MSO-4-W-UNV-MD-1"/>
    <n v="3"/>
    <n v="1"/>
    <x v="0"/>
    <n v="3"/>
    <x v="0"/>
    <b v="1"/>
    <x v="1"/>
    <b v="1"/>
    <b v="1"/>
    <x v="0"/>
    <x v="0"/>
    <x v="0"/>
    <s v=""/>
    <s v=""/>
    <s v=""/>
    <s v=""/>
    <x v="0"/>
    <x v="1"/>
    <d v="2018-12-19T00:00:00"/>
    <s v="Picked - Complete"/>
    <s v="01:38:20"/>
    <s v="ZENSQ-4"/>
    <s v=""/>
    <x v="0"/>
    <x v="1"/>
    <s v="Zahra Vatani"/>
    <s v="W5-ALT"/>
    <d v="2018-12-17T00:00:00"/>
    <s v=""/>
    <n v="3"/>
    <s v="Regular"/>
    <s v=""/>
    <s v=""/>
    <b v="1"/>
    <d v="2018-12-27T09:55:49"/>
    <m/>
    <b v="1"/>
    <b v="0"/>
    <n v="1080"/>
    <x v="1"/>
    <x v="1"/>
    <n v="0"/>
    <x v="1"/>
    <n v="0"/>
    <x v="0"/>
    <d v="2018-12-23T00:00:00"/>
    <n v="1.5"/>
    <x v="1"/>
    <n v="0"/>
    <x v="0"/>
    <s v="ZESQWDI-SL 25/75-1050-80-30-MSO-4-W-UNV-MD-1"/>
    <n v="0"/>
    <x v="0"/>
    <s v="Zen"/>
    <b v="1"/>
    <x v="1"/>
    <n v="2"/>
    <n v="0"/>
    <n v="0"/>
    <d v="2018-12-22T00:00:00"/>
    <s v="x"/>
    <d v="2018-12-23T00:00:00"/>
    <n v="6"/>
    <s v="x"/>
    <n v="4.5"/>
    <x v="0"/>
    <x v="0"/>
    <x v="0"/>
    <m/>
    <s v="Ready"/>
    <s v=""/>
    <b v="1"/>
    <s v=""/>
    <d v="2018-12-26T00:00:00"/>
    <s v="Done"/>
    <s v="Done"/>
    <s v="Done"/>
    <s v=""/>
    <s v=""/>
    <s v="Done"/>
    <s v="Machine Shop Started"/>
  </r>
  <r>
    <s v="74900-13"/>
    <x v="1"/>
    <x v="2"/>
    <s v="SP18348(1)-SCDIPAT-REC-90(4)-300-300-80-35-NO-0.5M-460'-NL-BLK-UNV-DP-10+E(14)-CA(96)"/>
    <n v="13"/>
    <n v="1"/>
    <x v="0"/>
    <n v="1"/>
    <x v="0"/>
    <b v="1"/>
    <x v="0"/>
    <b v="1"/>
    <b v="1"/>
    <x v="1"/>
    <x v="0"/>
    <x v="1"/>
    <s v=""/>
    <s v=""/>
    <s v=""/>
    <s v=""/>
    <x v="0"/>
    <x v="0"/>
    <d v="2018-12-31T00:00:00"/>
    <s v=""/>
    <m/>
    <s v="SCULPT-462'"/>
    <s v="Missing info. In SD"/>
    <x v="0"/>
    <x v="2"/>
    <s v="Rohan Srivastava"/>
    <s v="F5-462'(54'X176' RECT)-26TH"/>
    <m/>
    <s v=""/>
    <n v="44"/>
    <s v="High Priority"/>
    <s v=""/>
    <s v=""/>
    <b v="0"/>
    <m/>
    <m/>
    <b v="0"/>
    <b v="0"/>
    <n v="42590"/>
    <x v="2"/>
    <x v="2"/>
    <s v="Pattern"/>
    <x v="2"/>
    <n v="176"/>
    <x v="1"/>
    <d v="2019-01-02T00:00:00"/>
    <n v="212.08"/>
    <x v="0"/>
    <n v="557.28000000000009"/>
    <x v="0"/>
    <s v="SCDIPAT-REC-90(4)-300-300-80-3"/>
    <n v="0"/>
    <x v="0"/>
    <m/>
    <b v="0"/>
    <x v="0"/>
    <n v="2"/>
    <n v="0"/>
    <n v="5"/>
    <d v="2018-12-25T00:00:00"/>
    <m/>
    <d v="2019-01-02T00:00:00"/>
    <n v="88"/>
    <n v="88"/>
    <n v="132"/>
    <x v="1"/>
    <x v="0"/>
    <x v="0"/>
    <m/>
    <s v="InProg"/>
    <s v=""/>
    <b v="1"/>
    <s v="Ready"/>
    <d v="2019-01-04T00:00:00"/>
    <d v="2019-01-01T00:00:00"/>
    <d v="2019-01-01T00:00:00"/>
    <d v="2019-01-01T00:00:00"/>
    <s v="Done"/>
    <s v=""/>
    <s v="Done"/>
    <s v="Machine Shop Started"/>
  </r>
  <r>
    <s v="75664-2"/>
    <x v="1"/>
    <x v="3"/>
    <s v="BSLEDPAT-OPR-90(4)-400-90-27-SO-363' 1/8&quot;-EX-BLK-UNV-DP-6+E(14)-S-FW(6)"/>
    <n v="2"/>
    <n v="1"/>
    <x v="0"/>
    <n v="1"/>
    <x v="0"/>
    <b v="0"/>
    <x v="0"/>
    <b v="0"/>
    <b v="1"/>
    <x v="0"/>
    <x v="0"/>
    <x v="2"/>
    <s v=""/>
    <s v=""/>
    <s v=""/>
    <s v=""/>
    <x v="0"/>
    <x v="1"/>
    <d v="2018-12-31T00:00:00"/>
    <s v=""/>
    <m/>
    <s v="B2LED-363' 1/8&quot;"/>
    <s v=""/>
    <x v="0"/>
    <x v="2"/>
    <s v="Gagandeep Singh"/>
    <s v="FG-48'6-1/2&quot;X108'8 1/8&quot;X112'10-1/2&quot;X81'8-14&quot;X135&quot;"/>
    <m/>
    <s v=""/>
    <n v="35"/>
    <s v="Regular"/>
    <s v=""/>
    <s v=""/>
    <b v="0"/>
    <m/>
    <m/>
    <b v="0"/>
    <b v="0"/>
    <n v="26290"/>
    <x v="3"/>
    <x v="3"/>
    <s v="Pattern"/>
    <x v="2"/>
    <n v="0"/>
    <x v="0"/>
    <d v="2019-01-02T00:00:00"/>
    <n v="168.70000000000002"/>
    <x v="0"/>
    <n v="440.64000000000004"/>
    <x v="0"/>
    <s v="BSLEDPAT-OPR-90(4)-400-90-27-SO-363' 1/8&quot;-EX-BLK-UNV-DP-6+E(14)-S-FW(6)"/>
    <n v="0"/>
    <x v="0"/>
    <m/>
    <b v="1"/>
    <x v="0"/>
    <n v="2"/>
    <n v="0"/>
    <n v="5"/>
    <d v="2018-12-25T00:00:00"/>
    <m/>
    <d v="2019-01-02T00:00:00"/>
    <n v="70"/>
    <n v="70"/>
    <n v="105"/>
    <x v="1"/>
    <x v="0"/>
    <x v="1"/>
    <m/>
    <s v=""/>
    <s v=""/>
    <b v="0"/>
    <s v=""/>
    <d v="2019-01-04T00:00:00"/>
    <s v="Done"/>
    <d v="2019-01-01T00:00:00"/>
    <d v="2019-01-01T00:00:00"/>
    <s v=""/>
    <s v=""/>
    <d v="2018-12-31T00:00:00"/>
    <s v="Machine Shop Started"/>
  </r>
  <r>
    <s v="75690-1"/>
    <x v="1"/>
    <x v="4"/>
    <s v="SP18422(1)-STFC-I(22-350)-DML(32-600)+DML(6-225)-B(10)-80-35-AL(7)+AT(3)+SLV(4)-BLK-UNV-MD-1-CT15(80&quot;)-RC-C(VERTICAL TO BE DML225LM)"/>
    <n v="1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STENCL-STFC"/>
    <s v="Missing parts in BOM"/>
    <x v="0"/>
    <x v="2"/>
    <s v="Christina Torok"/>
    <s v="L9-A"/>
    <m/>
    <s v=""/>
    <n v="36"/>
    <s v="Regular"/>
    <s v="ToDo"/>
    <s v=""/>
    <b v="0"/>
    <m/>
    <m/>
    <b v="0"/>
    <b v="1"/>
    <n v="10660"/>
    <x v="4"/>
    <x v="2"/>
    <s v="Pattern"/>
    <x v="2"/>
    <n v="144"/>
    <x v="1"/>
    <d v="2019-01-02T00:00:00"/>
    <n v="173.52"/>
    <x v="1"/>
    <n v="440.64000000000004"/>
    <x v="0"/>
    <s v="STFC-I(22-350)-DML(32-600)+DML"/>
    <n v="0"/>
    <x v="0"/>
    <s v="Stencil"/>
    <b v="0"/>
    <x v="1"/>
    <n v="2"/>
    <n v="0"/>
    <n v="5"/>
    <d v="2018-12-25T00:00:00"/>
    <s v="x"/>
    <d v="2019-01-02T00:00:00"/>
    <n v="72"/>
    <s v="x"/>
    <n v="108"/>
    <x v="1"/>
    <x v="0"/>
    <x v="2"/>
    <m/>
    <s v="ToDo"/>
    <s v=""/>
    <b v="0"/>
    <s v=""/>
    <d v="2019-01-04T00:00:00"/>
    <d v="2019-01-01T00:00:00"/>
    <s v="Done"/>
    <d v="2019-01-01T00:00:00"/>
    <s v=""/>
    <s v=""/>
    <s v=""/>
    <s v="Machine Shop Started"/>
  </r>
  <r>
    <s v="75690-2"/>
    <x v="1"/>
    <x v="4"/>
    <s v="SP18422(1)-STFC-I(22-350)-DML(32-600)+DML(6-225)-B(10)-80-35-AL(7)+AT(3)+SLV(4)-BLK-UNV-MD-1-CT15(80&quot;)-RC-C(VERTICAL TO BE DML225LM)"/>
    <n v="2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STENCL-STFC"/>
    <s v="Others"/>
    <x v="0"/>
    <x v="2"/>
    <s v="Christina Torok"/>
    <s v="L9-B"/>
    <m/>
    <s v=""/>
    <n v="36"/>
    <s v="Regular"/>
    <s v="ToDo"/>
    <s v=""/>
    <b v="0"/>
    <m/>
    <m/>
    <b v="0"/>
    <b v="0"/>
    <n v="10660"/>
    <x v="4"/>
    <x v="2"/>
    <s v="Pattern"/>
    <x v="2"/>
    <n v="144"/>
    <x v="1"/>
    <d v="2019-01-02T00:00:00"/>
    <n v="173.52"/>
    <x v="1"/>
    <n v="440.64000000000004"/>
    <x v="0"/>
    <s v="STFC-I(22-350)-DML(32-600)+DML"/>
    <n v="0"/>
    <x v="0"/>
    <s v="Stencil"/>
    <b v="0"/>
    <x v="1"/>
    <n v="2"/>
    <n v="0"/>
    <n v="5"/>
    <d v="2018-12-25T00:00:00"/>
    <s v="x"/>
    <d v="2019-01-02T00:00:00"/>
    <n v="72"/>
    <s v="x"/>
    <n v="108"/>
    <x v="1"/>
    <x v="0"/>
    <x v="2"/>
    <m/>
    <s v="ToDo"/>
    <s v=""/>
    <b v="0"/>
    <s v=""/>
    <d v="2019-01-04T00:00:00"/>
    <d v="2019-01-01T00:00:00"/>
    <s v="Done"/>
    <d v="2019-01-01T00:00:00"/>
    <s v=""/>
    <s v=""/>
    <s v=""/>
    <s v="Machine Shop Started"/>
  </r>
  <r>
    <s v="75690-3"/>
    <x v="1"/>
    <x v="4"/>
    <s v="SP18422(1)-STFC-I(22-350)-DML(68-600)+DML(6-225)-B(24)-80-35-AL(24)+AT(3)+SLV(4)+AI(2)-BLK-UNV-MD-1-CT15(80&quot;)-RC-C(VERTICAL TO BE DML225LM)"/>
    <n v="3"/>
    <n v="1"/>
    <x v="0"/>
    <n v="1"/>
    <x v="0"/>
    <b v="0"/>
    <x v="1"/>
    <b v="0"/>
    <b v="1"/>
    <x v="1"/>
    <x v="0"/>
    <x v="3"/>
    <s v=""/>
    <s v=""/>
    <s v=""/>
    <s v=""/>
    <x v="0"/>
    <x v="1"/>
    <d v="2018-12-31T00:00:00"/>
    <s v=""/>
    <m/>
    <s v="STENCL-STFC"/>
    <s v="Others"/>
    <x v="0"/>
    <x v="2"/>
    <s v="Christina Torok"/>
    <s v="L9-C"/>
    <m/>
    <s v=""/>
    <n v="27"/>
    <s v="Regular"/>
    <s v="ToDo"/>
    <s v=""/>
    <b v="0"/>
    <m/>
    <m/>
    <b v="0"/>
    <b v="0"/>
    <n v="8860"/>
    <x v="4"/>
    <x v="2"/>
    <s v="Pattern"/>
    <x v="2"/>
    <n v="108"/>
    <x v="1"/>
    <d v="2019-01-02T00:00:00"/>
    <n v="130.14000000000001"/>
    <x v="1"/>
    <n v="336.96000000000004"/>
    <x v="0"/>
    <s v="STFC-I(22-350)-DML(68-600)+DML"/>
    <n v="0"/>
    <x v="0"/>
    <s v="Stencil"/>
    <b v="0"/>
    <x v="1"/>
    <n v="2"/>
    <n v="0"/>
    <n v="5"/>
    <d v="2018-12-25T00:00:00"/>
    <s v="x"/>
    <d v="2019-01-02T00:00:00"/>
    <n v="54"/>
    <s v="x"/>
    <n v="81"/>
    <x v="1"/>
    <x v="0"/>
    <x v="2"/>
    <m/>
    <s v="ToDo"/>
    <s v=""/>
    <b v="0"/>
    <s v=""/>
    <d v="2019-01-04T00:00:00"/>
    <d v="2019-01-01T00:00:00"/>
    <s v="Done"/>
    <d v="2019-01-01T00:00:00"/>
    <s v=""/>
    <s v=""/>
    <s v=""/>
    <s v="Machine Shop Started"/>
  </r>
  <r>
    <s v="75690-4"/>
    <x v="1"/>
    <x v="4"/>
    <s v="SP18422(1)-STFC-I(28-350)-DML(54-600)+DML(6-225)-B(10)-80-35-AL(9)+AT(4)+SLV(7)+AG(1)-BLK-UNV-MD-1-CT15(80&quot;)-RC-C(VERTICAL TO BE DML225LM)"/>
    <n v="4"/>
    <n v="1"/>
    <x v="0"/>
    <n v="1"/>
    <x v="0"/>
    <b v="0"/>
    <x v="1"/>
    <b v="0"/>
    <b v="1"/>
    <x v="1"/>
    <x v="0"/>
    <x v="3"/>
    <s v=""/>
    <s v=""/>
    <s v=""/>
    <s v=""/>
    <x v="0"/>
    <x v="1"/>
    <d v="2018-12-31T00:00:00"/>
    <s v=""/>
    <m/>
    <s v="STENCL-STFC"/>
    <s v=""/>
    <x v="0"/>
    <x v="2"/>
    <s v="Christina Torok"/>
    <s v="L9-D"/>
    <m/>
    <s v=""/>
    <n v="24"/>
    <s v="Regular"/>
    <s v="ToDo"/>
    <s v=""/>
    <b v="0"/>
    <m/>
    <m/>
    <b v="0"/>
    <b v="0"/>
    <n v="7780"/>
    <x v="4"/>
    <x v="2"/>
    <s v="Pattern"/>
    <x v="2"/>
    <n v="96"/>
    <x v="1"/>
    <d v="2019-01-02T00:00:00"/>
    <n v="115.68"/>
    <x v="1"/>
    <n v="298.08000000000004"/>
    <x v="0"/>
    <s v="STFC-I(28-350)-DML(54-600)+DML"/>
    <n v="0"/>
    <x v="0"/>
    <s v="Stencil"/>
    <b v="0"/>
    <x v="1"/>
    <n v="2"/>
    <n v="0"/>
    <n v="5"/>
    <d v="2018-12-25T00:00:00"/>
    <s v="x"/>
    <d v="2019-01-02T00:00:00"/>
    <n v="48"/>
    <s v="x"/>
    <n v="72"/>
    <x v="1"/>
    <x v="0"/>
    <x v="2"/>
    <m/>
    <s v="ToDo"/>
    <s v=""/>
    <b v="0"/>
    <s v=""/>
    <d v="2019-01-04T00:00:00"/>
    <d v="2019-01-01T00:00:00"/>
    <s v="Done"/>
    <d v="2019-01-01T00:00:00"/>
    <s v=""/>
    <s v=""/>
    <s v=""/>
    <s v="Machine Shop Started"/>
  </r>
  <r>
    <s v="76873-1"/>
    <x v="1"/>
    <x v="5"/>
    <s v="SCRPAT-OPI-90(1)-500-90-30-FL-371 1/4&quot;-EX-W-UNV-DP-1-D"/>
    <n v="1"/>
    <n v="1"/>
    <x v="0"/>
    <n v="1"/>
    <x v="0"/>
    <b v="0"/>
    <x v="0"/>
    <b v="0"/>
    <b v="1"/>
    <x v="0"/>
    <x v="0"/>
    <x v="3"/>
    <s v=""/>
    <s v=""/>
    <s v=""/>
    <s v=""/>
    <x v="0"/>
    <x v="2"/>
    <d v="2018-12-31T00:00:00"/>
    <s v="Picked - Complete"/>
    <m/>
    <s v="SCULPT-31'2&quot;"/>
    <s v=""/>
    <x v="0"/>
    <x v="3"/>
    <s v="Joshua Zimet"/>
    <s v="A"/>
    <m/>
    <s v=""/>
    <n v="4"/>
    <s v="High Priority"/>
    <s v=""/>
    <s v=""/>
    <b v="0"/>
    <m/>
    <m/>
    <b v="0"/>
    <b v="0"/>
    <n v="2525"/>
    <x v="0"/>
    <x v="0"/>
    <s v="Pattern"/>
    <x v="2"/>
    <n v="0"/>
    <x v="0"/>
    <d v="2019-01-02T00:00:00"/>
    <n v="19.28"/>
    <x v="0"/>
    <n v="38.880000000000003"/>
    <x v="0"/>
    <s v="SCRPAT-OPI-90(1)-500-90-30-FL-371 1/4&quot;-EX-W-UNV-DP-1-D"/>
    <n v="0"/>
    <x v="0"/>
    <m/>
    <b v="1"/>
    <x v="0"/>
    <n v="2"/>
    <n v="0"/>
    <n v="5"/>
    <d v="2018-12-25T00:00:00"/>
    <m/>
    <d v="2019-01-02T00:00:00"/>
    <n v="8"/>
    <n v="8"/>
    <n v="12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1"/>
    <x v="1"/>
    <x v="6"/>
    <s v="SCRPAT-OPI-90-400-80-35-FL-107 1/8&quot;-EX-W-UNV-DP-1-D-C (JOINING TO EXISTING FIXTURE ON SITE - SEE PDF ATTACHED)"/>
    <n v="1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Missing info. In SD"/>
    <x v="1"/>
    <x v="2"/>
    <s v="Anil Surendra Sanchara"/>
    <s v="F5E - 4TH FLOOR EAST"/>
    <m/>
    <s v=""/>
    <n v="1"/>
    <s v="High Priority"/>
    <s v=""/>
    <s v=""/>
    <b v="0"/>
    <m/>
    <m/>
    <b v="0"/>
    <b v="1"/>
    <n v="729"/>
    <x v="0"/>
    <x v="0"/>
    <s v="Pattern"/>
    <x v="2"/>
    <n v="0"/>
    <x v="0"/>
    <d v="2019-01-02T00:00:00"/>
    <n v="4.82"/>
    <x v="0"/>
    <n v="0"/>
    <x v="0"/>
    <s v="SCRPAT-OPI-90-400-80-35-FL-107 1/8&quot;-EX-W-UNV-DP-1-D-C (JOINING TO EXISTING FIXTURE ON SITE - SEE PDF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2"/>
    <x v="1"/>
    <x v="6"/>
    <s v="SCRPAT-OPI-90-400-80-35-FL-106 3/4&quot;-EX-W-UNV-DP-1-D-C (JOINING TO EXISTING FIXTURE ON SITE - SEE PDF ATTACHED)"/>
    <n v="2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"/>
    <x v="1"/>
    <x v="2"/>
    <s v="Anil Surendra Sanchara"/>
    <s v="F5E - 4TH FLOOR WEST"/>
    <m/>
    <s v=""/>
    <n v="1"/>
    <s v="High Priority"/>
    <s v=""/>
    <s v=""/>
    <b v="0"/>
    <m/>
    <m/>
    <b v="0"/>
    <b v="0"/>
    <n v="729"/>
    <x v="0"/>
    <x v="0"/>
    <s v="Pattern"/>
    <x v="2"/>
    <n v="0"/>
    <x v="0"/>
    <d v="2019-01-02T00:00:00"/>
    <n v="4.82"/>
    <x v="0"/>
    <n v="0"/>
    <x v="0"/>
    <s v="SCRPAT-OPI-90-400-80-35-FL-106 3/4&quot;-EX-W-UNV-DP-1-D-C (JOINING TO EXISTING FIXTURE ON SITE - SEE PDF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3"/>
    <x v="1"/>
    <x v="6"/>
    <s v="SCRPAT-OPI-90-400-80-35-FL-108 1/8&quot;-EX-W-UNV-DP-1-D-C (JOINING TO EXISTING FIXTURE ON SITE - SEE PSD ATTACHED)"/>
    <n v="3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"/>
    <x v="1"/>
    <x v="2"/>
    <s v="Anil Surendra Sanchara"/>
    <s v="F5E - 3RD FLOOR EAST"/>
    <m/>
    <s v=""/>
    <n v="1"/>
    <s v="High Priority"/>
    <s v=""/>
    <s v=""/>
    <b v="0"/>
    <m/>
    <m/>
    <b v="0"/>
    <b v="0"/>
    <n v="729"/>
    <x v="0"/>
    <x v="0"/>
    <s v="Pattern"/>
    <x v="2"/>
    <n v="0"/>
    <x v="0"/>
    <d v="2019-01-02T00:00:00"/>
    <n v="4.82"/>
    <x v="0"/>
    <n v="0"/>
    <x v="0"/>
    <s v="SCRPAT-OPI-90-400-80-35-FL-108 1/8&quot;-EX-W-UNV-DP-1-D-C (JOINING TO EXISTING FIXTURE ON SITE - SEE PSD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4"/>
    <x v="1"/>
    <x v="6"/>
    <s v="SCRPAT-OPI-90-400-80-35-FL-108 1/8&quot;-EX-W-UNV-DP-1-D-C (JOINING TO EXISTING FIXTURE ON SITE - SEE PDF ATTACHED)"/>
    <n v="4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"/>
    <x v="1"/>
    <x v="2"/>
    <s v="Anil Surendra Sanchara"/>
    <s v="F5E - 3RD FLOOR WEST"/>
    <m/>
    <s v=""/>
    <n v="1"/>
    <s v="High Priority"/>
    <s v=""/>
    <s v=""/>
    <b v="0"/>
    <m/>
    <m/>
    <b v="0"/>
    <b v="0"/>
    <n v="729"/>
    <x v="0"/>
    <x v="0"/>
    <s v="Pattern"/>
    <x v="2"/>
    <n v="0"/>
    <x v="0"/>
    <d v="2019-01-02T00:00:00"/>
    <n v="4.82"/>
    <x v="0"/>
    <n v="0"/>
    <x v="0"/>
    <s v="SCRPAT-OPI-90-400-80-35-FL-108 1/8&quot;-EX-W-UNV-DP-1-D-C (JOINING TO EXISTING FIXTURE ON SITE - SEE PDF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5"/>
    <x v="1"/>
    <x v="6"/>
    <s v="SCRPAT-OPI-90-400-80-35-FL-106&quot;-EX-W-UNV-DP-1-D-C (JOINING TO EXISTING FIXTURE ON SITE - SEE PDF ATTACHED)"/>
    <n v="5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"/>
    <x v="1"/>
    <x v="2"/>
    <s v="Anil Surendra Sanchara"/>
    <s v="F5E - 2ND FLOOR EAST"/>
    <m/>
    <s v=""/>
    <n v="1"/>
    <s v="High Priority"/>
    <s v=""/>
    <s v=""/>
    <b v="0"/>
    <m/>
    <m/>
    <b v="0"/>
    <b v="0"/>
    <n v="729"/>
    <x v="0"/>
    <x v="0"/>
    <s v="Pattern"/>
    <x v="2"/>
    <n v="0"/>
    <x v="0"/>
    <d v="2019-01-02T00:00:00"/>
    <n v="4.82"/>
    <x v="0"/>
    <n v="0"/>
    <x v="0"/>
    <s v="SCRPAT-OPI-90-400-80-35-FL-106&quot;-EX-W-UNV-DP-1-D-C (JOINING TO EXISTING FIXTURE ON SITE - SEE PDF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7251-6"/>
    <x v="1"/>
    <x v="6"/>
    <s v="SCRPAT-OPI-90-400-80-35-FL-107 1/4&quot;-EX-W-UNV-DP-1-D-C (JOINING TO EXISTING FIXTURE ON SITE - SEE PDF ATTACHED)"/>
    <n v="6"/>
    <n v="1"/>
    <x v="0"/>
    <n v="1"/>
    <x v="0"/>
    <b v="0"/>
    <x v="0"/>
    <b v="0"/>
    <b v="0"/>
    <x v="0"/>
    <x v="0"/>
    <x v="3"/>
    <s v=""/>
    <s v=""/>
    <s v=""/>
    <s v=""/>
    <x v="0"/>
    <x v="2"/>
    <d v="2018-12-31T00:00:00"/>
    <s v=""/>
    <m/>
    <s v="SCULPT-SCRPAT"/>
    <s v=""/>
    <x v="1"/>
    <x v="2"/>
    <s v="Anil Surendra Sanchara"/>
    <s v="F5E - 2ND FLOOR WEST"/>
    <m/>
    <s v=""/>
    <n v="1"/>
    <s v="High Priority"/>
    <s v=""/>
    <s v=""/>
    <b v="0"/>
    <m/>
    <m/>
    <b v="0"/>
    <b v="0"/>
    <n v="729"/>
    <x v="0"/>
    <x v="0"/>
    <s v="Pattern"/>
    <x v="2"/>
    <n v="0"/>
    <x v="0"/>
    <d v="2019-01-02T00:00:00"/>
    <n v="4.82"/>
    <x v="0"/>
    <n v="0"/>
    <x v="0"/>
    <s v="SCRPAT-OPI-90-400-80-35-FL-107 1/4&quot;-EX-W-UNV-DP-1-D-C (JOINING TO EXISTING FIXTURE ON SITE - SEE PDF ATTACHED)"/>
    <n v="0"/>
    <x v="0"/>
    <m/>
    <b v="1"/>
    <x v="0"/>
    <n v="2"/>
    <n v="0"/>
    <n v="5"/>
    <d v="2018-12-25T00:00:00"/>
    <m/>
    <d v="2019-01-02T00:00:00"/>
    <n v="2"/>
    <n v="2"/>
    <n v="3"/>
    <x v="1"/>
    <x v="0"/>
    <x v="2"/>
    <m/>
    <s v="ToDo"/>
    <s v=""/>
    <b v="0"/>
    <s v="ToDo"/>
    <d v="2019-01-04T00:00:00"/>
    <s v="Done"/>
    <d v="2019-01-01T00:00:00"/>
    <d v="2019-01-01T00:00:00"/>
    <s v=""/>
    <s v=""/>
    <s v=""/>
    <s v="Machine Shop Started"/>
  </r>
  <r>
    <s v="75595-1"/>
    <x v="2"/>
    <x v="7"/>
    <s v="STSLF-SO-400-80-35-10-BLK-UNV-MD-1-S-AC(6)-D35-BLK"/>
    <n v="1"/>
    <n v="1"/>
    <x v="0"/>
    <n v="1"/>
    <x v="0"/>
    <b v="0"/>
    <x v="1"/>
    <b v="0"/>
    <b v="1"/>
    <x v="1"/>
    <x v="0"/>
    <x v="3"/>
    <s v=""/>
    <s v="ToDo"/>
    <s v=""/>
    <s v=""/>
    <x v="0"/>
    <x v="1"/>
    <d v="2019-01-02T00:00:00"/>
    <s v=""/>
    <m/>
    <s v="STNCLS-10"/>
    <s v="Others"/>
    <x v="0"/>
    <x v="2"/>
    <s v="Stan Buyansky"/>
    <s v="1-10'"/>
    <m/>
    <s v=""/>
    <n v="1"/>
    <s v="Regular"/>
    <s v="ToDo"/>
    <s v=""/>
    <b v="0"/>
    <m/>
    <m/>
    <b v="0"/>
    <b v="0"/>
    <n v="1230"/>
    <x v="5"/>
    <x v="3"/>
    <s v="Pattern"/>
    <x v="3"/>
    <n v="4"/>
    <x v="1"/>
    <d v="2019-01-05T00:00:00"/>
    <n v="4.82"/>
    <x v="1"/>
    <n v="0"/>
    <x v="0"/>
    <s v="STSLF-SO-400-80-35-10-BLK-UNV-MD-1-S-AC(6)-D35-BLK"/>
    <n v="0"/>
    <x v="0"/>
    <m/>
    <b v="0"/>
    <x v="1"/>
    <n v="2"/>
    <n v="0"/>
    <n v="5"/>
    <d v="2018-12-28T00:00:00"/>
    <m/>
    <d v="2019-01-05T00:00:00"/>
    <n v="2"/>
    <n v="2"/>
    <n v="3"/>
    <x v="1"/>
    <x v="0"/>
    <x v="0"/>
    <m/>
    <s v="ToDo"/>
    <s v=""/>
    <b v="0"/>
    <s v=""/>
    <d v="2019-01-07T00:00:00"/>
    <d v="2019-01-01T00:00:00"/>
    <s v="Done"/>
    <d v="2019-01-01T00:00:00"/>
    <s v=""/>
    <s v=""/>
    <s v=""/>
    <s v="Machine Shop Started"/>
  </r>
  <r>
    <s v="75595-2"/>
    <x v="2"/>
    <x v="7"/>
    <s v="STSLF-SO-400-80-35-4-BLK-UNV-MD-2-S-AC(2)-D35-BLK"/>
    <n v="2"/>
    <n v="1"/>
    <x v="0"/>
    <n v="33"/>
    <x v="0"/>
    <b v="0"/>
    <x v="1"/>
    <b v="0"/>
    <b v="1"/>
    <x v="1"/>
    <x v="0"/>
    <x v="3"/>
    <s v=""/>
    <s v="ToDo"/>
    <s v=""/>
    <s v=""/>
    <x v="0"/>
    <x v="1"/>
    <d v="2019-01-02T00:00:00"/>
    <s v=""/>
    <m/>
    <s v="STNCLS-4"/>
    <s v="Wrong info. In SD"/>
    <x v="0"/>
    <x v="2"/>
    <s v="Stan Buyansky"/>
    <s v="2-4'"/>
    <m/>
    <s v=""/>
    <n v="33"/>
    <s v="Regular"/>
    <s v="ToDo"/>
    <s v=""/>
    <b v="0"/>
    <m/>
    <m/>
    <b v="0"/>
    <b v="1"/>
    <n v="19866"/>
    <x v="5"/>
    <x v="3"/>
    <s v="Pattern"/>
    <x v="3"/>
    <n v="132"/>
    <x v="1"/>
    <d v="2019-01-05T00:00:00"/>
    <n v="159.06"/>
    <x v="1"/>
    <n v="0"/>
    <x v="0"/>
    <s v="STSLF-SO-400-80-35-4-BLK-UNV-MD-2-S-AC(2)-D35-BLK"/>
    <n v="0"/>
    <x v="0"/>
    <m/>
    <b v="0"/>
    <x v="1"/>
    <n v="2"/>
    <n v="0"/>
    <n v="5"/>
    <d v="2018-12-28T00:00:00"/>
    <m/>
    <d v="2019-01-05T00:00:00"/>
    <n v="66"/>
    <n v="66"/>
    <n v="99"/>
    <x v="1"/>
    <x v="0"/>
    <x v="0"/>
    <m/>
    <s v="ToDo"/>
    <s v=""/>
    <b v="0"/>
    <s v=""/>
    <d v="2019-01-07T00:00:00"/>
    <d v="2019-01-01T00:00:00"/>
    <s v="Done"/>
    <d v="2019-01-01T00:00:00"/>
    <s v=""/>
    <s v=""/>
    <s v=""/>
    <s v="Machine Shop Started"/>
  </r>
  <r>
    <s v="75595-3"/>
    <x v="2"/>
    <x v="7"/>
    <s v="STSLF-SO-400-B(4)-80-30-4-BLK-UNV-MD-1-S-AC(4)-D35-BLK"/>
    <n v="3"/>
    <n v="1"/>
    <x v="0"/>
    <n v="4"/>
    <x v="0"/>
    <b v="0"/>
    <x v="1"/>
    <b v="0"/>
    <b v="1"/>
    <x v="1"/>
    <x v="0"/>
    <x v="3"/>
    <s v=""/>
    <s v="ToDo"/>
    <s v=""/>
    <s v=""/>
    <x v="0"/>
    <x v="1"/>
    <d v="2019-01-02T00:00:00"/>
    <s v=""/>
    <m/>
    <s v="STNCLS-4"/>
    <s v="Others"/>
    <x v="0"/>
    <x v="2"/>
    <s v="Stan Buyansky"/>
    <s v="3-4"/>
    <m/>
    <s v=""/>
    <n v="4"/>
    <s v="Regular"/>
    <s v="ToDo"/>
    <s v=""/>
    <b v="0"/>
    <m/>
    <m/>
    <b v="0"/>
    <b v="0"/>
    <n v="1852"/>
    <x v="5"/>
    <x v="3"/>
    <s v="Pattern"/>
    <x v="3"/>
    <n v="16"/>
    <x v="1"/>
    <d v="2019-01-05T00:00:00"/>
    <n v="19.28"/>
    <x v="1"/>
    <n v="0"/>
    <x v="0"/>
    <s v="STSLF-SO-400-B(4)-80-30-4-BLK-UNV-MD-1-S-AC(4)-D35-BLK"/>
    <n v="0"/>
    <x v="0"/>
    <m/>
    <b v="0"/>
    <x v="1"/>
    <n v="2"/>
    <n v="0"/>
    <n v="5"/>
    <d v="2018-12-28T00:00:00"/>
    <m/>
    <d v="2019-01-05T00:00:00"/>
    <n v="8"/>
    <n v="8"/>
    <n v="12"/>
    <x v="1"/>
    <x v="0"/>
    <x v="0"/>
    <m/>
    <s v="ToDo"/>
    <s v=""/>
    <b v="0"/>
    <s v=""/>
    <d v="2019-01-07T00:00:00"/>
    <d v="2019-01-01T00:00:00"/>
    <s v="Done"/>
    <d v="2019-01-01T00:00:00"/>
    <s v=""/>
    <s v=""/>
    <s v=""/>
    <s v="Machine Shop Started"/>
  </r>
  <r>
    <s v="75595-4"/>
    <x v="2"/>
    <x v="7"/>
    <s v="STSLF-SO-400-80-35-2-BLK-UNV-MD-1-S"/>
    <n v="4"/>
    <n v="1"/>
    <x v="0"/>
    <n v="4"/>
    <x v="0"/>
    <b v="0"/>
    <x v="1"/>
    <b v="0"/>
    <b v="1"/>
    <x v="1"/>
    <x v="0"/>
    <x v="3"/>
    <s v=""/>
    <s v="ToDo"/>
    <s v=""/>
    <s v=""/>
    <x v="0"/>
    <x v="1"/>
    <d v="2019-01-02T00:00:00"/>
    <s v=""/>
    <m/>
    <s v="STNCLS-2"/>
    <s v="Others"/>
    <x v="0"/>
    <x v="2"/>
    <s v="Stan Buyansky"/>
    <s v="4-2'"/>
    <m/>
    <s v=""/>
    <n v="4"/>
    <s v="Regular"/>
    <s v="ToDo"/>
    <s v=""/>
    <b v="0"/>
    <m/>
    <m/>
    <b v="0"/>
    <b v="0"/>
    <n v="864"/>
    <x v="5"/>
    <x v="3"/>
    <s v="Pattern"/>
    <x v="3"/>
    <n v="16"/>
    <x v="1"/>
    <d v="2019-01-05T00:00:00"/>
    <n v="19.28"/>
    <x v="1"/>
    <n v="0"/>
    <x v="0"/>
    <s v="STSLF-SO-400-80-35-2-BLK-UNV-MD-1-S"/>
    <n v="0"/>
    <x v="0"/>
    <m/>
    <b v="0"/>
    <x v="1"/>
    <n v="2"/>
    <n v="0"/>
    <n v="5"/>
    <d v="2018-12-28T00:00:00"/>
    <m/>
    <d v="2019-01-05T00:00:00"/>
    <n v="8"/>
    <n v="8"/>
    <n v="12"/>
    <x v="1"/>
    <x v="0"/>
    <x v="0"/>
    <m/>
    <s v="ToDo"/>
    <s v=""/>
    <b v="0"/>
    <s v=""/>
    <d v="2019-01-07T00:00:00"/>
    <d v="2019-01-01T00:00:00"/>
    <s v="Done"/>
    <d v="2019-01-01T00:00:00"/>
    <s v=""/>
    <s v=""/>
    <s v=""/>
    <s v="Machine Shop Started"/>
  </r>
  <r>
    <s v="75595-7"/>
    <x v="2"/>
    <x v="7"/>
    <s v="STSLF-SO-400-80-35-10-BLK-UNV-MD-1+E(1)-S-AC(6)-D35-BLK"/>
    <n v="7"/>
    <n v="1"/>
    <x v="0"/>
    <n v="1"/>
    <x v="0"/>
    <b v="0"/>
    <x v="0"/>
    <b v="0"/>
    <b v="1"/>
    <x v="1"/>
    <x v="0"/>
    <x v="3"/>
    <s v=""/>
    <s v="ToDo"/>
    <s v=""/>
    <s v=""/>
    <x v="0"/>
    <x v="1"/>
    <d v="2019-01-02T00:00:00"/>
    <s v=""/>
    <m/>
    <s v="STNCLS-10"/>
    <s v=""/>
    <x v="0"/>
    <x v="2"/>
    <s v="Stan Buyansky"/>
    <s v="1-10EM"/>
    <m/>
    <s v=""/>
    <n v="1"/>
    <s v="Regular"/>
    <s v="ToDo"/>
    <s v=""/>
    <b v="0"/>
    <m/>
    <m/>
    <b v="0"/>
    <b v="0"/>
    <n v="1230"/>
    <x v="5"/>
    <x v="3"/>
    <s v="Pattern"/>
    <x v="3"/>
    <n v="4"/>
    <x v="1"/>
    <d v="2019-01-05T00:00:00"/>
    <n v="4.82"/>
    <x v="0"/>
    <n v="0"/>
    <x v="0"/>
    <s v="STSLF-SO-400-80-35-10-BLK-UNV-MD-1+E(1)-S-AC(6)-D35-BLK"/>
    <n v="0"/>
    <x v="0"/>
    <m/>
    <b v="0"/>
    <x v="0"/>
    <n v="2"/>
    <n v="0"/>
    <n v="5"/>
    <d v="2018-12-28T00:00:00"/>
    <m/>
    <d v="2019-01-05T00:00:00"/>
    <n v="2"/>
    <n v="2"/>
    <n v="3"/>
    <x v="1"/>
    <x v="0"/>
    <x v="0"/>
    <m/>
    <s v="ToDo"/>
    <s v=""/>
    <b v="0"/>
    <s v=""/>
    <d v="2019-01-07T00:00:00"/>
    <d v="2019-01-01T00:00:00"/>
    <d v="2019-01-01T00:00:00"/>
    <d v="2019-01-01T00:00:00"/>
    <s v=""/>
    <s v=""/>
    <s v=""/>
    <s v="Machine Shop Started"/>
  </r>
  <r>
    <s v="77242-3"/>
    <x v="2"/>
    <x v="8"/>
    <s v="SCSPAT-OPR-90(2)-500-80-35-FL-137&quot;-EX-W-120-DP-1-S-C(REPLACEMENT CORNER 6 AND 4, SEE ATTACHED)"/>
    <n v="3"/>
    <n v="1"/>
    <x v="0"/>
    <n v="1"/>
    <x v="0"/>
    <b v="0"/>
    <x v="0"/>
    <b v="0"/>
    <b v="1"/>
    <x v="0"/>
    <x v="0"/>
    <x v="3"/>
    <s v=""/>
    <s v=""/>
    <s v=""/>
    <s v=""/>
    <x v="0"/>
    <x v="2"/>
    <d v="2019-01-02T00:00:00"/>
    <s v=""/>
    <m/>
    <s v="SCULPT-137&quot;"/>
    <s v="Missing info. In SD"/>
    <x v="1"/>
    <x v="0"/>
    <s v="Tajinder Singh"/>
    <s v="115 G BOTTOM"/>
    <m/>
    <s v=""/>
    <n v="2"/>
    <s v="Regular"/>
    <s v=""/>
    <s v=""/>
    <b v="0"/>
    <m/>
    <m/>
    <b v="0"/>
    <b v="1"/>
    <n v="800"/>
    <x v="6"/>
    <x v="3"/>
    <s v="Pattern"/>
    <x v="3"/>
    <n v="0"/>
    <x v="0"/>
    <d v="2019-01-05T00:00:00"/>
    <n v="9.64"/>
    <x v="0"/>
    <n v="12.96"/>
    <x v="0"/>
    <s v="SCSPAT-OPR-90(2)-500-80-35-FL-137&quot;-EX-W-120-DP-1-S-C(REPLACEMENT CORNER 6 AND 4, SEE ATTACHED)"/>
    <n v="0"/>
    <x v="0"/>
    <m/>
    <b v="1"/>
    <x v="0"/>
    <n v="2"/>
    <n v="0"/>
    <n v="5"/>
    <d v="2018-12-28T00:00:00"/>
    <m/>
    <d v="2019-01-05T00:00:00"/>
    <n v="4"/>
    <n v="4"/>
    <n v="6"/>
    <x v="1"/>
    <x v="0"/>
    <x v="0"/>
    <m/>
    <s v="ToDo"/>
    <s v=""/>
    <b v="0"/>
    <s v="ToDo"/>
    <d v="2019-01-07T00:00:00"/>
    <s v="Done"/>
    <d v="2019-01-01T00:00:00"/>
    <d v="2019-01-01T00:00:00"/>
    <s v=""/>
    <s v=""/>
    <s v=""/>
    <s v="Machine Shop Started"/>
  </r>
  <r>
    <s v="72675-5"/>
    <x v="3"/>
    <x v="9"/>
    <s v="SCRAC-AC(8)-D60-HX-D-CC-80-27-18'2 1/4&quot;-W-UNV-1-DS"/>
    <n v="5"/>
    <n v="1"/>
    <x v="0"/>
    <n v="1"/>
    <x v="0"/>
    <b v="0"/>
    <x v="0"/>
    <b v="1"/>
    <b v="1"/>
    <x v="0"/>
    <x v="0"/>
    <x v="3"/>
    <s v=""/>
    <s v="ToDo"/>
    <s v=""/>
    <s v=""/>
    <x v="0"/>
    <x v="1"/>
    <d v="2018-12-27T00:00:00"/>
    <s v=""/>
    <m/>
    <s v="ACCENT-18'2 1/4&quot;"/>
    <s v=""/>
    <x v="0"/>
    <x v="2"/>
    <s v="Rajithan Sivapatharajahon"/>
    <s v="RL1"/>
    <m/>
    <s v=""/>
    <n v="2"/>
    <s v="Regular"/>
    <s v=""/>
    <s v=""/>
    <b v="0"/>
    <m/>
    <m/>
    <b v="0"/>
    <b v="0"/>
    <n v="2160"/>
    <x v="7"/>
    <x v="0"/>
    <s v="Check for Kit"/>
    <x v="4"/>
    <n v="0"/>
    <x v="0"/>
    <d v="2018-12-30T00:00:00"/>
    <n v="1"/>
    <x v="0"/>
    <n v="12.96"/>
    <x v="0"/>
    <s v="SCRAC-AC(8)-D60-HX-D-CC-80-27-18'2 1/4&quot;-W-UNV-1-DS"/>
    <n v="0"/>
    <x v="0"/>
    <s v="Sculpt"/>
    <b v="1"/>
    <x v="0"/>
    <n v="2"/>
    <n v="0"/>
    <n v="0"/>
    <d v="2018-12-29T00:00:00"/>
    <s v="x"/>
    <d v="2018-12-30T00:00:00"/>
    <n v="4"/>
    <s v="x"/>
    <n v="3"/>
    <x v="1"/>
    <x v="0"/>
    <x v="1"/>
    <m/>
    <s v="ToDo"/>
    <s v=""/>
    <b v="0"/>
    <s v=""/>
    <d v="2019-01-02T00:00:00"/>
    <s v="Done"/>
    <d v="2019-01-01T00:00:00"/>
    <d v="2019-01-01T00:00:00"/>
    <s v=""/>
    <s v=""/>
    <d v="2018-12-31T00:00:00"/>
    <s v="Machine Shop Started"/>
  </r>
  <r>
    <s v="73528-1"/>
    <x v="3"/>
    <x v="10"/>
    <s v="NPI-N16035-STSLF-B-3-BLK-1-SBS-MD(2)-BLK"/>
    <n v="1"/>
    <n v="1"/>
    <x v="0"/>
    <n v="1"/>
    <x v="0"/>
    <b v="1"/>
    <x v="0"/>
    <b v="1"/>
    <b v="1"/>
    <x v="0"/>
    <x v="0"/>
    <x v="0"/>
    <s v=""/>
    <s v=""/>
    <s v=""/>
    <s v=""/>
    <x v="0"/>
    <x v="1"/>
    <d v="2018-12-05T00:00:00"/>
    <s v=""/>
    <m/>
    <s v="NPI-N16035-03"/>
    <s v=""/>
    <x v="2"/>
    <x v="0"/>
    <s v="Stan Buyansky"/>
    <s v="A"/>
    <m/>
    <s v=""/>
    <n v="1"/>
    <s v="Regular"/>
    <s v="ToDo"/>
    <s v=""/>
    <b v="0"/>
    <m/>
    <m/>
    <b v="0"/>
    <b v="0"/>
    <n v="300"/>
    <x v="8"/>
    <x v="4"/>
    <n v="0"/>
    <x v="4"/>
    <n v="0"/>
    <x v="0"/>
    <d v="2018-12-30T00:00:00"/>
    <n v="0.5"/>
    <x v="1"/>
    <n v="0"/>
    <x v="0"/>
    <s v="NPI-N16035-STSLF-B-3-BLK-1-SBS-MD(2)-BLK"/>
    <n v="0"/>
    <x v="0"/>
    <s v="NPI"/>
    <b v="1"/>
    <x v="0"/>
    <n v="2"/>
    <n v="3"/>
    <n v="0"/>
    <d v="2018-12-29T00:00:00"/>
    <d v="2018-12-31T00:00:00"/>
    <d v="2018-12-30T00:00:00"/>
    <n v="2"/>
    <n v="2"/>
    <n v="1.5"/>
    <x v="0"/>
    <x v="1"/>
    <x v="0"/>
    <m/>
    <s v="Ready"/>
    <s v=""/>
    <b v="1"/>
    <s v=""/>
    <d v="2019-01-02T00:00:00"/>
    <s v="Done"/>
    <s v=""/>
    <s v="Done"/>
    <s v=""/>
    <d v="2018-12-31T00:00:00"/>
    <s v="Done"/>
    <s v="Machine Shop Started"/>
  </r>
  <r>
    <s v="77271-1"/>
    <x v="3"/>
    <x v="11"/>
    <s v="SCWD-500-80-30-FL-4-W-UNV-DP-1"/>
    <n v="1"/>
    <n v="1"/>
    <x v="1"/>
    <n v="1"/>
    <x v="0"/>
    <b v="1"/>
    <x v="1"/>
    <b v="1"/>
    <b v="1"/>
    <x v="0"/>
    <x v="0"/>
    <x v="0"/>
    <s v=""/>
    <s v=""/>
    <s v=""/>
    <s v=""/>
    <x v="0"/>
    <x v="1"/>
    <d v="2018-12-27T00:00:00"/>
    <s v="Picked - Complete"/>
    <s v="07:43:05"/>
    <s v="SCULPT-4"/>
    <s v=""/>
    <x v="0"/>
    <x v="3"/>
    <s v="Rohan Srivastava"/>
    <s v="K-4'"/>
    <d v="2018-12-12T00:00:00"/>
    <s v=""/>
    <n v="1"/>
    <s v="Regular"/>
    <s v=""/>
    <s v=""/>
    <b v="1"/>
    <d v="2018-12-28T11:26:13"/>
    <m/>
    <b v="0"/>
    <b v="0"/>
    <n v="400"/>
    <x v="9"/>
    <x v="1"/>
    <s v="Check for Kit"/>
    <x v="4"/>
    <n v="0"/>
    <x v="0"/>
    <d v="2018-12-30T00:00:00"/>
    <n v="0.5"/>
    <x v="1"/>
    <n v="0"/>
    <x v="0"/>
    <s v="SCWD-500-80-30-FL-4-W-UNV-DP-1"/>
    <n v="0"/>
    <x v="0"/>
    <s v="Sculpt"/>
    <b v="1"/>
    <x v="1"/>
    <n v="2"/>
    <n v="0"/>
    <n v="0"/>
    <d v="2018-12-29T00:00:00"/>
    <s v="x"/>
    <d v="2018-12-30T00:00:00"/>
    <n v="2"/>
    <s v="x"/>
    <n v="1.5"/>
    <x v="0"/>
    <x v="0"/>
    <x v="0"/>
    <m/>
    <s v="Ready"/>
    <s v=""/>
    <b v="1"/>
    <s v=""/>
    <d v="2019-01-02T00:00:00"/>
    <s v="Done"/>
    <s v="Done"/>
    <s v="Done"/>
    <s v=""/>
    <s v=""/>
    <s v="Done"/>
    <s v="Scheduled/Released"/>
  </r>
  <r>
    <s v="77581-1"/>
    <x v="3"/>
    <x v="12"/>
    <s v="ZELED-SL 65/35-750-80-35-MSO-14' 0&quot;-W-UNV-MD-1-CA(36)"/>
    <n v="1"/>
    <n v="1"/>
    <x v="0"/>
    <n v="1"/>
    <x v="0"/>
    <b v="0"/>
    <x v="1"/>
    <b v="1"/>
    <b v="1"/>
    <x v="0"/>
    <x v="0"/>
    <x v="3"/>
    <s v=""/>
    <s v=""/>
    <s v=""/>
    <s v=""/>
    <x v="0"/>
    <x v="1"/>
    <d v="2018-12-27T00:00:00"/>
    <s v=""/>
    <m/>
    <s v="ZEN-14' 0&quot;"/>
    <s v=""/>
    <x v="0"/>
    <x v="0"/>
    <s v="Philip Halsey"/>
    <s v="P2.2-14'-0&quot;-REPL"/>
    <m/>
    <s v=""/>
    <n v="2"/>
    <s v="Regular"/>
    <s v=""/>
    <s v=""/>
    <b v="0"/>
    <m/>
    <m/>
    <b v="0"/>
    <b v="0"/>
    <n v="980"/>
    <x v="10"/>
    <x v="2"/>
    <n v="0"/>
    <x v="4"/>
    <n v="0"/>
    <x v="0"/>
    <d v="2018-12-30T00:00:00"/>
    <n v="1"/>
    <x v="1"/>
    <n v="12.96"/>
    <x v="0"/>
    <s v="ZELED-SL 65/35-750-80-35-MSO-14' 0&quot;-W-UNV-MD-1-CA(36)"/>
    <n v="0"/>
    <x v="0"/>
    <m/>
    <b v="1"/>
    <x v="1"/>
    <n v="2"/>
    <n v="0"/>
    <n v="0"/>
    <d v="2018-12-29T00:00:00"/>
    <m/>
    <d v="2018-12-30T00:00:00"/>
    <n v="4"/>
    <n v="4"/>
    <n v="3"/>
    <x v="1"/>
    <x v="0"/>
    <x v="1"/>
    <m/>
    <s v="ToDo"/>
    <s v=""/>
    <b v="0"/>
    <s v=""/>
    <d v="2019-01-02T00:00:00"/>
    <s v="Done"/>
    <s v="Done"/>
    <d v="2019-01-01T00:00:00"/>
    <s v=""/>
    <s v=""/>
    <d v="2018-12-31T00:00:00"/>
    <s v="Machine Shop Started"/>
  </r>
  <r>
    <s v="78114-1"/>
    <x v="3"/>
    <x v="13"/>
    <s v="SCD-500-80-35-FL-4-W-UNV-DP-1-CA(36&quot;)"/>
    <n v="1"/>
    <n v="1"/>
    <x v="0"/>
    <n v="1"/>
    <x v="0"/>
    <b v="0"/>
    <x v="1"/>
    <b v="1"/>
    <b v="1"/>
    <x v="0"/>
    <x v="0"/>
    <x v="2"/>
    <s v=""/>
    <s v=""/>
    <s v=""/>
    <s v=""/>
    <x v="0"/>
    <x v="1"/>
    <d v="2018-12-27T00:00:00"/>
    <s v=""/>
    <m/>
    <s v="SCULPT-4"/>
    <s v=""/>
    <x v="3"/>
    <x v="3"/>
    <s v="Rajithan Sivapatharajahon"/>
    <s v="H ADD"/>
    <m/>
    <s v=""/>
    <n v="1"/>
    <s v="High Priority"/>
    <s v=""/>
    <s v=""/>
    <b v="0"/>
    <m/>
    <m/>
    <b v="0"/>
    <b v="0"/>
    <n v="350"/>
    <x v="11"/>
    <x v="2"/>
    <s v="Check for Kit"/>
    <x v="4"/>
    <n v="0"/>
    <x v="0"/>
    <d v="2018-12-30T00:00:00"/>
    <n v="0.5"/>
    <x v="1"/>
    <n v="0"/>
    <x v="0"/>
    <s v="SCD-500-80-35-FL-4-W-UNV-DP-1-CA(36&quot;)"/>
    <n v="0"/>
    <x v="0"/>
    <m/>
    <b v="1"/>
    <x v="1"/>
    <n v="2"/>
    <n v="0"/>
    <n v="5"/>
    <d v="2018-12-29T00:00:00"/>
    <m/>
    <d v="2018-12-30T00:00:00"/>
    <n v="2"/>
    <n v="2"/>
    <n v="1.5"/>
    <x v="0"/>
    <x v="0"/>
    <x v="1"/>
    <m/>
    <s v="Ready"/>
    <s v=""/>
    <b v="1"/>
    <s v=""/>
    <d v="2019-01-02T00:00:00"/>
    <s v="Done"/>
    <s v="Done"/>
    <s v=""/>
    <s v=""/>
    <s v=""/>
    <d v="2018-12-31T00:00:00"/>
    <s v="Machine Shop Finished"/>
  </r>
  <r>
    <s v="74294-10"/>
    <x v="4"/>
    <x v="14"/>
    <s v="SCRPAT-OPR-90(3)-500-80-40-FL-9' 5 7/8&quot;-NL-W-UNV-DP-1-DF"/>
    <n v="10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9' 5 7/8&quot;"/>
    <s v="Missing info. In SD"/>
    <x v="0"/>
    <x v="0"/>
    <s v="Joshua Zimet"/>
    <s v="L23-B"/>
    <m/>
    <s v=""/>
    <n v="2"/>
    <s v="Regular"/>
    <s v=""/>
    <s v=""/>
    <b v="0"/>
    <m/>
    <m/>
    <b v="0"/>
    <b v="1"/>
    <n v="600"/>
    <x v="0"/>
    <x v="0"/>
    <s v="Pattern"/>
    <x v="5"/>
    <n v="8"/>
    <x v="1"/>
    <d v="2019-01-06T00:00:00"/>
    <n v="9.64"/>
    <x v="0"/>
    <n v="12.96"/>
    <x v="0"/>
    <s v="SCRPAT-OPR-90(3)-500-80-40-FL-9' 5 7/8&quot;-NL-W-UNV-DP-1-DF"/>
    <n v="0"/>
    <x v="0"/>
    <m/>
    <b v="0"/>
    <x v="0"/>
    <n v="2"/>
    <n v="0"/>
    <n v="5"/>
    <d v="2018-12-29T00:00:00"/>
    <m/>
    <d v="2019-01-06T00:00:00"/>
    <n v="4"/>
    <n v="4"/>
    <n v="6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1"/>
    <x v="4"/>
    <x v="14"/>
    <s v="SCRPAT-OPR-90(10)-500-80-40-FL-63' 9 5/16&quot;-NL-W-UNV-DP-1-DF"/>
    <n v="11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63' 9 5/16&quot;"/>
    <s v=""/>
    <x v="0"/>
    <x v="0"/>
    <s v="Joshua Zimet"/>
    <s v="L23-C"/>
    <m/>
    <s v=""/>
    <n v="13"/>
    <s v="Regular"/>
    <s v=""/>
    <s v=""/>
    <b v="0"/>
    <m/>
    <m/>
    <b v="0"/>
    <b v="0"/>
    <n v="5320"/>
    <x v="0"/>
    <x v="0"/>
    <s v="Pattern"/>
    <x v="5"/>
    <n v="52"/>
    <x v="1"/>
    <d v="2019-01-06T00:00:00"/>
    <n v="62.660000000000004"/>
    <x v="0"/>
    <n v="155.52000000000001"/>
    <x v="0"/>
    <s v="SCRPAT-OPR-90(10)-500-80-40-FL-63' 9 5/16&quot;-NL-W-UNV-DP-1-DF"/>
    <n v="0"/>
    <x v="0"/>
    <m/>
    <b v="0"/>
    <x v="0"/>
    <n v="2"/>
    <n v="0"/>
    <n v="5"/>
    <d v="2018-12-29T00:00:00"/>
    <m/>
    <d v="2019-01-06T00:00:00"/>
    <n v="26"/>
    <n v="26"/>
    <n v="39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2"/>
    <x v="4"/>
    <x v="14"/>
    <s v="SCRPAT-OPR-90(10)-500-80-40-FL-54' 6 7/16&quot;-NL-W-UNV-DP-1-DF"/>
    <n v="12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54' 6 7/16&quot;"/>
    <s v=""/>
    <x v="0"/>
    <x v="0"/>
    <s v="Joshua Zimet"/>
    <s v="L23-D"/>
    <m/>
    <s v=""/>
    <n v="12"/>
    <s v="Regular"/>
    <s v=""/>
    <s v=""/>
    <b v="0"/>
    <m/>
    <m/>
    <b v="0"/>
    <b v="0"/>
    <n v="5320"/>
    <x v="0"/>
    <x v="0"/>
    <s v="Pattern"/>
    <x v="5"/>
    <n v="48"/>
    <x v="1"/>
    <d v="2019-01-06T00:00:00"/>
    <n v="57.84"/>
    <x v="0"/>
    <n v="142.56"/>
    <x v="0"/>
    <s v="SCRPAT-OPR-90(10)-500-80-40-FL-54' 6 7/16&quot;-NL-W-UNV-DP-1-DF"/>
    <n v="0"/>
    <x v="0"/>
    <m/>
    <b v="0"/>
    <x v="0"/>
    <n v="2"/>
    <n v="0"/>
    <n v="5"/>
    <d v="2018-12-29T00:00:00"/>
    <m/>
    <d v="2019-01-06T00:00:00"/>
    <n v="24"/>
    <n v="24"/>
    <n v="36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3"/>
    <x v="4"/>
    <x v="14"/>
    <s v="SCRPAT-OPR-90(3)-500-80-40-FL-14' 6 3/4&quot;-NL-W-UNV-DP-1-DF"/>
    <n v="13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14' 6 3/4&quot;"/>
    <s v=""/>
    <x v="0"/>
    <x v="0"/>
    <s v="Joshua Zimet"/>
    <s v="L23-E"/>
    <m/>
    <s v=""/>
    <n v="3"/>
    <s v="Regular"/>
    <s v=""/>
    <s v=""/>
    <b v="0"/>
    <m/>
    <m/>
    <b v="0"/>
    <b v="0"/>
    <n v="900"/>
    <x v="0"/>
    <x v="0"/>
    <s v="Pattern"/>
    <x v="5"/>
    <n v="12"/>
    <x v="1"/>
    <d v="2019-01-06T00:00:00"/>
    <n v="14.46"/>
    <x v="0"/>
    <n v="25.92"/>
    <x v="0"/>
    <s v="SCRPAT-OPR-90(3)-500-80-40-FL-14' 6 3/4&quot;-NL-W-UNV-DP-1-DF"/>
    <n v="0"/>
    <x v="0"/>
    <m/>
    <b v="0"/>
    <x v="0"/>
    <n v="2"/>
    <n v="0"/>
    <n v="5"/>
    <d v="2018-12-29T00:00:00"/>
    <m/>
    <d v="2019-01-06T00:00:00"/>
    <n v="6"/>
    <n v="6"/>
    <n v="9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4"/>
    <x v="4"/>
    <x v="14"/>
    <s v="SCRPAT-OPR-90(3)-500-80-40-FL-11' 7 1/2&quot;-NL-W-UNV-DP-1-DF"/>
    <n v="14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11' 7 1/2&quot;"/>
    <s v=""/>
    <x v="0"/>
    <x v="0"/>
    <s v="Joshua Zimet"/>
    <s v="L23-F"/>
    <m/>
    <s v=""/>
    <n v="3"/>
    <s v="Regular"/>
    <s v=""/>
    <s v=""/>
    <b v="0"/>
    <m/>
    <m/>
    <b v="0"/>
    <b v="0"/>
    <n v="780"/>
    <x v="0"/>
    <x v="0"/>
    <s v="Pattern"/>
    <x v="5"/>
    <n v="12"/>
    <x v="1"/>
    <d v="2019-01-06T00:00:00"/>
    <n v="14.46"/>
    <x v="0"/>
    <n v="25.92"/>
    <x v="0"/>
    <s v="SCRPAT-OPR-90(3)-500-80-40-FL-11' 7 1/2&quot;-NL-W-UNV-DP-1-DF"/>
    <n v="0"/>
    <x v="0"/>
    <m/>
    <b v="0"/>
    <x v="0"/>
    <n v="2"/>
    <n v="0"/>
    <n v="5"/>
    <d v="2018-12-29T00:00:00"/>
    <m/>
    <d v="2019-01-06T00:00:00"/>
    <n v="6"/>
    <n v="6"/>
    <n v="9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5"/>
    <x v="4"/>
    <x v="14"/>
    <s v="STFC-I(22-175)-DSO(22-200)-80-40-AL(6)+AX(1)-W-UNV-MD-1-CA(36)-RC"/>
    <n v="15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TENCL-STFC"/>
    <s v=""/>
    <x v="0"/>
    <x v="2"/>
    <s v="Joshua Zimet"/>
    <s v="L31"/>
    <m/>
    <s v=""/>
    <n v="8"/>
    <s v="Regular"/>
    <s v=""/>
    <s v=""/>
    <b v="0"/>
    <m/>
    <m/>
    <b v="0"/>
    <b v="0"/>
    <n v="5882.35"/>
    <x v="4"/>
    <x v="2"/>
    <s v="Pattern"/>
    <x v="5"/>
    <n v="32"/>
    <x v="1"/>
    <d v="2019-01-06T00:00:00"/>
    <n v="38.56"/>
    <x v="0"/>
    <n v="90.72"/>
    <x v="0"/>
    <s v="STFC-I(22-175)-DSO(22-200)-80-40-AL(6)+AX(1)-W-UNV-MD-1-CA(36)-RC"/>
    <n v="0"/>
    <x v="0"/>
    <m/>
    <b v="0"/>
    <x v="0"/>
    <n v="2"/>
    <n v="0"/>
    <n v="5"/>
    <d v="2018-12-29T00:00:00"/>
    <m/>
    <d v="2019-01-06T00:00:00"/>
    <n v="16"/>
    <n v="16"/>
    <n v="24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6"/>
    <x v="4"/>
    <x v="14"/>
    <s v="STFC-I(28-175)-DSO(28-200)-80-40-AL(6)+AX(1)-W-UNV-MD-1-CA(36)-RC"/>
    <n v="16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TENCL-STFC"/>
    <s v=""/>
    <x v="0"/>
    <x v="2"/>
    <s v="Joshua Zimet"/>
    <s v="L32"/>
    <m/>
    <s v=""/>
    <n v="8"/>
    <s v="Regular"/>
    <s v=""/>
    <s v=""/>
    <b v="0"/>
    <m/>
    <m/>
    <b v="0"/>
    <b v="0"/>
    <n v="5418.82"/>
    <x v="4"/>
    <x v="2"/>
    <s v="Pattern"/>
    <x v="5"/>
    <n v="32"/>
    <x v="1"/>
    <d v="2019-01-06T00:00:00"/>
    <n v="38.56"/>
    <x v="0"/>
    <n v="90.72"/>
    <x v="0"/>
    <s v="STFC-I(28-175)-DSO(28-200)-80-40-AL(6)+AX(1)-W-UNV-MD-1-CA(36)-RC"/>
    <n v="0"/>
    <x v="0"/>
    <s v="Stencil"/>
    <b v="0"/>
    <x v="0"/>
    <n v="2"/>
    <n v="0"/>
    <n v="5"/>
    <d v="2018-12-29T00:00:00"/>
    <s v="x"/>
    <d v="2019-01-06T00:00:00"/>
    <n v="16"/>
    <s v="x"/>
    <n v="24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7"/>
    <x v="4"/>
    <x v="14"/>
    <s v="STFC-I(22-175)-DSO(22-200)-80-40-AL(6)+AX(1)-W-UNV-MD-1-CA(36)-RC"/>
    <n v="17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TENCL-STFC"/>
    <s v=""/>
    <x v="0"/>
    <x v="2"/>
    <s v="Joshua Zimet"/>
    <s v="L33"/>
    <m/>
    <s v=""/>
    <n v="8"/>
    <s v="Regular"/>
    <s v=""/>
    <s v=""/>
    <b v="0"/>
    <m/>
    <m/>
    <b v="0"/>
    <b v="0"/>
    <n v="5882.35"/>
    <x v="4"/>
    <x v="2"/>
    <s v="Pattern"/>
    <x v="5"/>
    <n v="32"/>
    <x v="1"/>
    <d v="2019-01-06T00:00:00"/>
    <n v="38.56"/>
    <x v="0"/>
    <n v="90.72"/>
    <x v="0"/>
    <s v="STFC-I(22-175)-DSO(22-200)-80-40-AL(6)+AX(1)-W-UNV-MD-1-CA(36)-RC"/>
    <n v="0"/>
    <x v="0"/>
    <m/>
    <b v="0"/>
    <x v="0"/>
    <n v="2"/>
    <n v="0"/>
    <n v="5"/>
    <d v="2018-12-29T00:00:00"/>
    <m/>
    <d v="2019-01-06T00:00:00"/>
    <n v="16"/>
    <n v="16"/>
    <n v="24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8"/>
    <x v="4"/>
    <x v="14"/>
    <s v="STFC-I(22-175)-DSO(22-200)-80-40-AL(6)+AX(1)-W-UNV-MD-1-CA(36)-RC"/>
    <n v="18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TENCL-STFC"/>
    <s v=""/>
    <x v="0"/>
    <x v="2"/>
    <s v="Joshua Zimet"/>
    <s v="L34"/>
    <m/>
    <s v=""/>
    <n v="8"/>
    <s v="Regular"/>
    <s v=""/>
    <s v=""/>
    <b v="0"/>
    <m/>
    <m/>
    <b v="0"/>
    <b v="0"/>
    <n v="5882.35"/>
    <x v="4"/>
    <x v="2"/>
    <s v="Pattern"/>
    <x v="5"/>
    <n v="32"/>
    <x v="1"/>
    <d v="2019-01-06T00:00:00"/>
    <n v="38.56"/>
    <x v="0"/>
    <n v="90.72"/>
    <x v="0"/>
    <s v="STFC-I(22-175)-DSO(22-200)-80-40-AL(6)+AX(1)-W-UNV-MD-1-CA(36)-RC"/>
    <n v="0"/>
    <x v="0"/>
    <m/>
    <b v="0"/>
    <x v="0"/>
    <n v="2"/>
    <n v="0"/>
    <n v="5"/>
    <d v="2018-12-29T00:00:00"/>
    <m/>
    <d v="2019-01-06T00:00:00"/>
    <n v="16"/>
    <n v="16"/>
    <n v="24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19"/>
    <x v="4"/>
    <x v="14"/>
    <s v="STFC-I(22-175)-DSO(22-200)-80-40-AL(6)+AX(1)-W-UNV-MD-1-CA(36)-RC"/>
    <n v="19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TENCL-STFC"/>
    <s v=""/>
    <x v="0"/>
    <x v="2"/>
    <s v="Joshua Zimet"/>
    <s v="L35"/>
    <m/>
    <s v=""/>
    <n v="8"/>
    <s v="Regular"/>
    <s v=""/>
    <s v=""/>
    <b v="0"/>
    <m/>
    <m/>
    <b v="0"/>
    <b v="0"/>
    <n v="5882.35"/>
    <x v="4"/>
    <x v="2"/>
    <s v="Pattern"/>
    <x v="5"/>
    <n v="32"/>
    <x v="1"/>
    <d v="2019-01-06T00:00:00"/>
    <n v="38.56"/>
    <x v="0"/>
    <n v="90.72"/>
    <x v="0"/>
    <s v="STFC-I(22-175)-DSO(22-200)-80-40-AL(6)+AX(1)-W-UNV-MD-1-CA(36)-RC"/>
    <n v="0"/>
    <x v="0"/>
    <m/>
    <b v="0"/>
    <x v="0"/>
    <n v="2"/>
    <n v="0"/>
    <n v="5"/>
    <d v="2018-12-29T00:00:00"/>
    <m/>
    <d v="2019-01-06T00:00:00"/>
    <n v="16"/>
    <n v="16"/>
    <n v="24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4294-9"/>
    <x v="4"/>
    <x v="14"/>
    <s v="SCRPAT-OPR-90(3)-500-80-40-FL-10' 5/16&quot;-NL-W-UNV-DP-1-DF"/>
    <n v="9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CULPT-10' 5/16&quot;"/>
    <s v=""/>
    <x v="0"/>
    <x v="0"/>
    <s v="Joshua Zimet"/>
    <s v="L23-A"/>
    <m/>
    <s v=""/>
    <n v="3"/>
    <s v="Regular"/>
    <s v=""/>
    <s v=""/>
    <b v="0"/>
    <m/>
    <m/>
    <b v="0"/>
    <b v="0"/>
    <n v="730"/>
    <x v="0"/>
    <x v="0"/>
    <s v="Pattern"/>
    <x v="5"/>
    <n v="12"/>
    <x v="1"/>
    <d v="2019-01-06T00:00:00"/>
    <n v="14.46"/>
    <x v="0"/>
    <n v="25.92"/>
    <x v="0"/>
    <s v="SCRPAT-OPR-90(3)-500-80-40-FL-10' 5/16&quot;-NL-W-UNV-DP-1-DF"/>
    <n v="0"/>
    <x v="0"/>
    <s v="Sculpt"/>
    <b v="0"/>
    <x v="0"/>
    <n v="2"/>
    <n v="0"/>
    <n v="5"/>
    <d v="2018-12-29T00:00:00"/>
    <s v="x"/>
    <d v="2019-01-06T00:00:00"/>
    <n v="6"/>
    <s v="x"/>
    <n v="9"/>
    <x v="1"/>
    <x v="0"/>
    <x v="0"/>
    <m/>
    <s v=""/>
    <s v=""/>
    <b v="0"/>
    <s v=""/>
    <d v="2019-01-08T00:00:00"/>
    <d v="2019-01-01T00:00:00"/>
    <d v="2019-01-01T00:00:00"/>
    <d v="2019-01-01T00:00:00"/>
    <s v=""/>
    <s v=""/>
    <s v=""/>
    <s v="Machine Shop Started"/>
  </r>
  <r>
    <s v="75981-20"/>
    <x v="4"/>
    <x v="15"/>
    <s v="SCRPAT-ASO-90(1)-500-80-35-FL-26' 35/4 &quot;-EX-W-UNV-DP-1+E(1)-DS"/>
    <n v="20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26' 35/4 &quot;"/>
    <s v=""/>
    <x v="0"/>
    <x v="0"/>
    <s v="Rajithan Sivapatharajahon"/>
    <s v="F4- 26' 35/4&quot;"/>
    <m/>
    <s v=""/>
    <n v="4"/>
    <s v="Regular"/>
    <s v=""/>
    <s v=""/>
    <b v="0"/>
    <m/>
    <m/>
    <b v="0"/>
    <b v="0"/>
    <n v="1765"/>
    <x v="0"/>
    <x v="0"/>
    <s v="Pattern"/>
    <x v="5"/>
    <n v="0"/>
    <x v="0"/>
    <d v="2019-01-06T00:00:00"/>
    <n v="19.28"/>
    <x v="2"/>
    <n v="38.880000000000003"/>
    <x v="0"/>
    <s v="SCRPAT-ASO-90(1)-500-80-35-FL-26' 35/4 &quot;-EX-W-UNV-DP-1+E(1)-DS"/>
    <n v="0"/>
    <x v="0"/>
    <m/>
    <b v="1"/>
    <x v="0"/>
    <n v="2"/>
    <n v="0"/>
    <n v="5"/>
    <d v="2018-12-29T00:00:00"/>
    <s v="x"/>
    <d v="2019-01-06T00:00:00"/>
    <n v="8"/>
    <s v="x"/>
    <n v="12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1"/>
    <x v="4"/>
    <x v="15"/>
    <s v="SCRPAT-ASO-90(1)-500-80-35-FL-37' 65/8 &quot;-EX-W-UNV-DP-1+E(1)-DS"/>
    <n v="21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37' 65/8 &quot;"/>
    <s v=""/>
    <x v="0"/>
    <x v="0"/>
    <s v="Rajithan Sivapatharajahon"/>
    <s v="F4 - 37' 65/8&quot;"/>
    <m/>
    <s v=""/>
    <n v="5"/>
    <s v="Regular"/>
    <s v=""/>
    <s v=""/>
    <b v="0"/>
    <m/>
    <m/>
    <b v="0"/>
    <b v="0"/>
    <n v="2370"/>
    <x v="0"/>
    <x v="0"/>
    <s v="Pattern"/>
    <x v="5"/>
    <n v="0"/>
    <x v="0"/>
    <d v="2019-01-06T00:00:00"/>
    <n v="24.1"/>
    <x v="2"/>
    <n v="51.84"/>
    <x v="0"/>
    <s v="SCRPAT-ASO-90(1)-500-80-35-FL-37' 65/8 &quot;-EX-W-UNV-DP-1+E(1)-DS"/>
    <n v="0"/>
    <x v="0"/>
    <m/>
    <b v="1"/>
    <x v="0"/>
    <n v="2"/>
    <n v="0"/>
    <n v="5"/>
    <d v="2018-12-29T00:00:00"/>
    <s v="x"/>
    <d v="2019-01-06T00:00:00"/>
    <n v="10"/>
    <s v="x"/>
    <n v="15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2"/>
    <x v="4"/>
    <x v="15"/>
    <s v="SCRPAT-ASO-90(1)-500-80-35-FL-19' 9&quot;-EX-W-UNV-DP-1+E(1)-DS"/>
    <n v="22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19' 9&quot;"/>
    <s v=""/>
    <x v="0"/>
    <x v="0"/>
    <s v="Rajithan Sivapatharajahon"/>
    <s v="F4 - 19' 9&quot;"/>
    <m/>
    <s v=""/>
    <n v="3"/>
    <s v="Regular"/>
    <s v=""/>
    <s v=""/>
    <b v="0"/>
    <m/>
    <m/>
    <b v="0"/>
    <b v="0"/>
    <n v="1435"/>
    <x v="0"/>
    <x v="0"/>
    <s v="Pattern"/>
    <x v="5"/>
    <n v="0"/>
    <x v="0"/>
    <d v="2019-01-06T00:00:00"/>
    <n v="14.46"/>
    <x v="2"/>
    <n v="25.92"/>
    <x v="0"/>
    <s v="SCRPAT-ASO-90(1)-500-80-35-FL-19' 9&quot;-EX-W-UNV-DP-1+E(1)-DS"/>
    <n v="0"/>
    <x v="0"/>
    <m/>
    <b v="1"/>
    <x v="0"/>
    <n v="2"/>
    <n v="0"/>
    <n v="5"/>
    <d v="2018-12-29T00:00:00"/>
    <s v="x"/>
    <d v="2019-01-06T00:00:00"/>
    <n v="6"/>
    <s v="x"/>
    <n v="9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3"/>
    <x v="4"/>
    <x v="15"/>
    <s v="SCRPAT-ASO-90(1)-500-80-35-FL-66' 27/8&quot;-EX-W-UNV-DP-1-DS"/>
    <n v="23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66' 27/8&quot;"/>
    <s v=""/>
    <x v="0"/>
    <x v="0"/>
    <s v="Rajithan Sivapatharajahon"/>
    <s v="F4 - 66' 27/8&quot;"/>
    <m/>
    <s v=""/>
    <n v="7"/>
    <s v="Regular"/>
    <s v=""/>
    <s v=""/>
    <b v="0"/>
    <m/>
    <m/>
    <b v="0"/>
    <b v="0"/>
    <n v="3965"/>
    <x v="0"/>
    <x v="0"/>
    <s v="Pattern"/>
    <x v="5"/>
    <n v="0"/>
    <x v="0"/>
    <d v="2019-01-06T00:00:00"/>
    <n v="33.74"/>
    <x v="2"/>
    <n v="77.760000000000005"/>
    <x v="0"/>
    <s v="SCRPAT-ASO-90(1)-500-80-35-FL-66' 27/8&quot;-EX-W-UNV-DP-1-DS"/>
    <n v="0"/>
    <x v="0"/>
    <m/>
    <b v="1"/>
    <x v="0"/>
    <n v="2"/>
    <n v="0"/>
    <n v="5"/>
    <d v="2018-12-29T00:00:00"/>
    <s v="x"/>
    <d v="2019-01-06T00:00:00"/>
    <n v="14"/>
    <s v="x"/>
    <n v="21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4"/>
    <x v="4"/>
    <x v="15"/>
    <s v="SCRPAT-ASO-90(3)-500-80-35-FL-199' 5&quot;-EX-W-UNV-DP-1+E(1)-DS"/>
    <n v="24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199' 5&quot;"/>
    <s v=""/>
    <x v="0"/>
    <x v="0"/>
    <s v="Rajithan Sivapatharajahon"/>
    <s v="F4 - 199' 5&quot;"/>
    <m/>
    <s v=""/>
    <n v="20"/>
    <s v="Regular"/>
    <s v=""/>
    <s v=""/>
    <b v="0"/>
    <m/>
    <m/>
    <b v="0"/>
    <b v="0"/>
    <n v="11535"/>
    <x v="0"/>
    <x v="0"/>
    <s v="Pattern"/>
    <x v="5"/>
    <n v="0"/>
    <x v="0"/>
    <d v="2019-01-06T00:00:00"/>
    <n v="96.4"/>
    <x v="2"/>
    <n v="246.24"/>
    <x v="0"/>
    <s v="SCRPAT-ASO-90(3)-500-80-35-FL-199' 5&quot;-EX-W-UNV-DP-1+E(1)-DS"/>
    <n v="0"/>
    <x v="0"/>
    <m/>
    <b v="1"/>
    <x v="0"/>
    <n v="2"/>
    <n v="0"/>
    <n v="5"/>
    <d v="2018-12-29T00:00:00"/>
    <m/>
    <d v="2019-01-06T00:00:00"/>
    <n v="40"/>
    <n v="40"/>
    <n v="60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5"/>
    <x v="4"/>
    <x v="15"/>
    <s v="SCRPAT-ASO-90(2)-500-80-35-FL-50' 13/16&quot;-EX-W-UNV-DP-1-DS"/>
    <n v="25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50' 13/16&quot;"/>
    <s v=""/>
    <x v="0"/>
    <x v="0"/>
    <s v="Rajithan Sivapatharajahon"/>
    <s v="F4 - 50' 13/16&quot;"/>
    <m/>
    <s v=""/>
    <n v="7"/>
    <s v="Regular"/>
    <s v=""/>
    <s v=""/>
    <b v="0"/>
    <m/>
    <m/>
    <b v="0"/>
    <b v="0"/>
    <n v="2355"/>
    <x v="0"/>
    <x v="0"/>
    <s v="Pattern"/>
    <x v="5"/>
    <n v="0"/>
    <x v="0"/>
    <d v="2019-01-06T00:00:00"/>
    <n v="33.74"/>
    <x v="2"/>
    <n v="77.760000000000005"/>
    <x v="0"/>
    <s v="SCRPAT-ASO-90(2)-500-80-35-FL-50' 13/16&quot;-EX-W-UNV-DP-1-DS"/>
    <n v="0"/>
    <x v="0"/>
    <m/>
    <b v="1"/>
    <x v="0"/>
    <n v="2"/>
    <n v="0"/>
    <n v="5"/>
    <d v="2018-12-29T00:00:00"/>
    <m/>
    <d v="2019-01-06T00:00:00"/>
    <n v="14"/>
    <n v="14"/>
    <n v="21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6"/>
    <x v="4"/>
    <x v="15"/>
    <s v="SCRPAT-ASO-90(1)-500-80-35-FL-152' 133/16&quot;-EX-W-UNV-DP-1-DS"/>
    <n v="26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152' 133/16&quot;"/>
    <s v=""/>
    <x v="0"/>
    <x v="0"/>
    <s v="Rajithan Sivapatharajahon"/>
    <s v="F4 - 152' 133/16&quot;"/>
    <m/>
    <s v=""/>
    <n v="14"/>
    <s v="Regular"/>
    <s v=""/>
    <s v=""/>
    <b v="0"/>
    <m/>
    <m/>
    <b v="0"/>
    <b v="0"/>
    <n v="8570"/>
    <x v="0"/>
    <x v="0"/>
    <s v="Pattern"/>
    <x v="5"/>
    <n v="0"/>
    <x v="0"/>
    <d v="2019-01-06T00:00:00"/>
    <n v="67.48"/>
    <x v="2"/>
    <n v="168.48000000000002"/>
    <x v="0"/>
    <s v="SCRPAT-ASO-90(1)-500-80-35-FL-152' 133/16&quot;-EX-W-UNV-DP-1-DS"/>
    <n v="0"/>
    <x v="0"/>
    <m/>
    <b v="1"/>
    <x v="0"/>
    <n v="2"/>
    <n v="0"/>
    <n v="5"/>
    <d v="2018-12-29T00:00:00"/>
    <m/>
    <d v="2019-01-06T00:00:00"/>
    <n v="28"/>
    <n v="28"/>
    <n v="42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5981-27"/>
    <x v="4"/>
    <x v="15"/>
    <s v="SCRPAT-ASO-90(3)-500-80-35-FL-191' 15/16&quot;-EX-W-UNV-DP-1+E(1)-DS"/>
    <n v="27"/>
    <n v="1"/>
    <x v="0"/>
    <n v="1"/>
    <x v="0"/>
    <b v="0"/>
    <x v="0"/>
    <b v="0"/>
    <b v="1"/>
    <x v="0"/>
    <x v="0"/>
    <x v="0"/>
    <s v=""/>
    <s v=""/>
    <s v=""/>
    <s v=""/>
    <x v="0"/>
    <x v="1"/>
    <d v="2019-01-03T00:00:00"/>
    <s v=""/>
    <m/>
    <s v="SCULPT-191' 15/16&quot;"/>
    <s v=""/>
    <x v="0"/>
    <x v="0"/>
    <s v="Rajithan Sivapatharajahon"/>
    <s v="F4 - 191' 15/16&quot;"/>
    <m/>
    <s v=""/>
    <n v="20"/>
    <s v="Regular"/>
    <s v=""/>
    <s v=""/>
    <b v="0"/>
    <m/>
    <m/>
    <b v="0"/>
    <b v="0"/>
    <n v="10765"/>
    <x v="0"/>
    <x v="0"/>
    <s v="Pattern"/>
    <x v="5"/>
    <n v="0"/>
    <x v="0"/>
    <d v="2019-01-06T00:00:00"/>
    <n v="96.4"/>
    <x v="2"/>
    <n v="246.24"/>
    <x v="0"/>
    <s v="SCRPAT-ASO-90(3)-500-80-35-FL-191' 15/16&quot;-EX-W-UNV-DP-1+E(1)-DS"/>
    <n v="0"/>
    <x v="0"/>
    <m/>
    <b v="1"/>
    <x v="0"/>
    <n v="2"/>
    <n v="0"/>
    <n v="5"/>
    <d v="2018-12-29T00:00:00"/>
    <m/>
    <d v="2019-01-06T00:00:00"/>
    <n v="40"/>
    <n v="40"/>
    <n v="60"/>
    <x v="0"/>
    <x v="0"/>
    <x v="0"/>
    <m/>
    <s v="Ready"/>
    <s v=""/>
    <b v="0"/>
    <s v=""/>
    <d v="2019-01-08T00:00:00"/>
    <s v="Done"/>
    <s v=""/>
    <s v="Done"/>
    <s v=""/>
    <s v=""/>
    <s v=""/>
    <s v="Machine Shop Started"/>
  </r>
  <r>
    <s v="77225-1"/>
    <x v="4"/>
    <x v="16"/>
    <s v="STFD-DSO(12-400)-80-40-AY(1)-AP-120-MD-1-CT9(36)-RC"/>
    <n v="1"/>
    <n v="1"/>
    <x v="0"/>
    <n v="1"/>
    <x v="0"/>
    <b v="0"/>
    <x v="1"/>
    <b v="0"/>
    <b v="1"/>
    <x v="1"/>
    <x v="0"/>
    <x v="2"/>
    <s v=""/>
    <s v=""/>
    <s v=""/>
    <s v=""/>
    <x v="0"/>
    <x v="1"/>
    <d v="2019-01-03T00:00:00"/>
    <s v=""/>
    <m/>
    <s v="STENCL-STFD"/>
    <s v=""/>
    <x v="0"/>
    <x v="0"/>
    <s v="Sacha Lempka"/>
    <s v="K"/>
    <m/>
    <s v=""/>
    <n v="3"/>
    <s v="Regular"/>
    <s v=""/>
    <s v=""/>
    <b v="0"/>
    <m/>
    <m/>
    <b v="0"/>
    <b v="0"/>
    <n v="1040"/>
    <x v="12"/>
    <x v="2"/>
    <s v="Pattern"/>
    <x v="5"/>
    <n v="12"/>
    <x v="1"/>
    <d v="2019-01-06T00:00:00"/>
    <n v="14.46"/>
    <x v="1"/>
    <n v="25.92"/>
    <x v="0"/>
    <s v="STFD-DSO(12-400)-80-40-AY(1)-AP-120-MD-1-CT9(36)-RC"/>
    <n v="0"/>
    <x v="0"/>
    <m/>
    <b v="0"/>
    <x v="1"/>
    <n v="2"/>
    <n v="0"/>
    <n v="5"/>
    <d v="2018-12-29T00:00:00"/>
    <m/>
    <d v="2019-01-06T00:00:00"/>
    <n v="6"/>
    <n v="6"/>
    <n v="9"/>
    <x v="1"/>
    <x v="0"/>
    <x v="0"/>
    <m/>
    <s v=""/>
    <s v=""/>
    <b v="0"/>
    <s v=""/>
    <d v="2019-01-08T00:00:00"/>
    <d v="2019-01-01T00:00:00"/>
    <s v="Done"/>
    <d v="2019-01-01T00:00:00"/>
    <s v=""/>
    <s v=""/>
    <s v=""/>
    <s v="Machine Shop Started"/>
  </r>
  <r>
    <s v="75309-5"/>
    <x v="5"/>
    <x v="17"/>
    <s v="CCH-SL-1100-80-35-CL(71')-W-UNV-DP-1+E(4)-AC-C(18'5&quot;X17')"/>
    <n v="5"/>
    <n v="1"/>
    <x v="0"/>
    <n v="1"/>
    <x v="0"/>
    <b v="1"/>
    <x v="1"/>
    <b v="1"/>
    <b v="1"/>
    <x v="0"/>
    <x v="0"/>
    <x v="3"/>
    <s v=""/>
    <s v=""/>
    <s v=""/>
    <s v=""/>
    <x v="0"/>
    <x v="1"/>
    <d v="2018-12-28T00:00:00"/>
    <s v=""/>
    <m/>
    <s v="PERFKT-CCH"/>
    <s v=""/>
    <x v="0"/>
    <x v="1"/>
    <s v="Zahra Vatani"/>
    <s v="C1-71'"/>
    <m/>
    <s v=""/>
    <n v="28"/>
    <s v="High Priority"/>
    <s v=""/>
    <s v=""/>
    <b v="0"/>
    <m/>
    <m/>
    <b v="0"/>
    <b v="0"/>
    <n v="7250"/>
    <x v="13"/>
    <x v="3"/>
    <n v="0"/>
    <x v="6"/>
    <n v="0"/>
    <x v="0"/>
    <d v="2018-12-31T00:00:00"/>
    <n v="14"/>
    <x v="1"/>
    <n v="349.92"/>
    <x v="0"/>
    <s v="CCH-SL-1100-80-35-CL(71')-W-UNV-DP-1+E(4)-AC-C(18'5&quot;X17')"/>
    <n v="0"/>
    <x v="0"/>
    <m/>
    <b v="1"/>
    <x v="1"/>
    <n v="2"/>
    <n v="0"/>
    <n v="0"/>
    <d v="2018-12-30T00:00:00"/>
    <m/>
    <d v="2018-12-31T00:00:00"/>
    <n v="56"/>
    <n v="56"/>
    <n v="42"/>
    <x v="1"/>
    <x v="0"/>
    <x v="0"/>
    <m/>
    <s v="ToDo"/>
    <s v=""/>
    <b v="1"/>
    <s v=""/>
    <d v="2019-01-03T00:00:00"/>
    <s v="Done"/>
    <s v="Done"/>
    <d v="2019-01-01T00:00:00"/>
    <s v=""/>
    <s v=""/>
    <s v="Done"/>
    <s v="Machine Shop Started"/>
  </r>
  <r>
    <s v="75309-8"/>
    <x v="5"/>
    <x v="17"/>
    <s v="SP18438(2)-CCH-SL-1100-80-35-CP(52' 4 3/8&quot;)-W-UNV-DP-1-AC"/>
    <n v="8"/>
    <n v="1"/>
    <x v="0"/>
    <n v="1"/>
    <x v="0"/>
    <b v="0"/>
    <x v="0"/>
    <b v="1"/>
    <b v="1"/>
    <x v="0"/>
    <x v="0"/>
    <x v="3"/>
    <s v=""/>
    <s v=""/>
    <s v=""/>
    <s v=""/>
    <x v="0"/>
    <x v="2"/>
    <d v="2018-12-28T00:00:00"/>
    <s v=""/>
    <m/>
    <s v="PERFKT-CCH"/>
    <s v="PM wrong/missing info"/>
    <x v="0"/>
    <x v="1"/>
    <s v="Zahra Vatani"/>
    <s v="C1-S1"/>
    <m/>
    <s v=""/>
    <n v="26"/>
    <s v="High Priority"/>
    <s v=""/>
    <s v=""/>
    <b v="0"/>
    <m/>
    <m/>
    <b v="0"/>
    <b v="1"/>
    <n v="5710"/>
    <x v="13"/>
    <x v="3"/>
    <n v="0"/>
    <x v="6"/>
    <n v="0"/>
    <x v="0"/>
    <d v="2018-12-31T00:00:00"/>
    <n v="13"/>
    <x v="0"/>
    <n v="324"/>
    <x v="1"/>
    <s v="CCH-SL-1100-80-35-CP(52' 4 3/8"/>
    <n v="0"/>
    <x v="0"/>
    <s v="PERFKT"/>
    <b v="1"/>
    <x v="0"/>
    <n v="2"/>
    <n v="0"/>
    <n v="0"/>
    <d v="2018-12-30T00:00:00"/>
    <s v="x"/>
    <d v="2018-12-31T00:00:00"/>
    <n v="52"/>
    <s v="x"/>
    <n v="39"/>
    <x v="1"/>
    <x v="0"/>
    <x v="1"/>
    <m/>
    <s v="ToDo"/>
    <s v=""/>
    <b v="0"/>
    <s v="ToDo"/>
    <d v="2019-01-03T00:00:00"/>
    <s v="Done"/>
    <d v="2019-01-01T00:00:00"/>
    <d v="2019-01-01T00:00:00"/>
    <d v="2018-12-31T00:00:00"/>
    <s v=""/>
    <d v="2018-12-31T00:00:00"/>
    <s v="Machine Shop Started"/>
  </r>
  <r>
    <s v="75309-9"/>
    <x v="5"/>
    <x v="17"/>
    <s v="SP000-CCH-SL-1100-80-35-CL(1)-W-UNV-DP-1-AC"/>
    <n v="9"/>
    <n v="1"/>
    <x v="0"/>
    <n v="3"/>
    <x v="0"/>
    <b v="1"/>
    <x v="1"/>
    <b v="1"/>
    <b v="1"/>
    <x v="0"/>
    <x v="0"/>
    <x v="3"/>
    <s v=""/>
    <s v=""/>
    <s v=""/>
    <s v=""/>
    <x v="0"/>
    <x v="1"/>
    <d v="2018-12-28T00:00:00"/>
    <s v=""/>
    <m/>
    <s v="PERFKT-CCH"/>
    <s v="Wrong part in BOM"/>
    <x v="0"/>
    <x v="1"/>
    <s v="Zahra Vatani"/>
    <s v="C1-S1-1'"/>
    <m/>
    <s v=""/>
    <n v="3"/>
    <s v="High Priority"/>
    <s v=""/>
    <s v=""/>
    <b v="0"/>
    <m/>
    <m/>
    <b v="0"/>
    <b v="1"/>
    <n v="1110"/>
    <x v="13"/>
    <x v="3"/>
    <n v="0"/>
    <x v="6"/>
    <n v="0"/>
    <x v="0"/>
    <d v="2018-12-31T00:00:00"/>
    <n v="1.5"/>
    <x v="1"/>
    <n v="0"/>
    <x v="0"/>
    <s v="CCH-SL-1100-80-35-CL(1)-W-UNV-"/>
    <n v="0"/>
    <x v="0"/>
    <s v="PERFKT"/>
    <b v="1"/>
    <x v="1"/>
    <n v="2"/>
    <n v="0"/>
    <n v="0"/>
    <d v="2018-12-30T00:00:00"/>
    <s v="x"/>
    <d v="2018-12-31T00:00:00"/>
    <n v="6"/>
    <s v="x"/>
    <n v="4.5"/>
    <x v="1"/>
    <x v="0"/>
    <x v="0"/>
    <m/>
    <s v="ToDo"/>
    <s v=""/>
    <b v="1"/>
    <s v=""/>
    <d v="2019-01-03T00:00:00"/>
    <s v="Done"/>
    <s v="Done"/>
    <d v="2019-01-01T00:00:00"/>
    <s v=""/>
    <s v=""/>
    <s v="Done"/>
    <s v="Machine Shop Started"/>
  </r>
  <r>
    <s v="75311-6"/>
    <x v="5"/>
    <x v="18"/>
    <s v="SP18438(2)-CCH-SL-1100-80-35-CP(51' 11 1/8&quot;)-W-UNV-DP-1-AC"/>
    <n v="6"/>
    <n v="1"/>
    <x v="0"/>
    <n v="1"/>
    <x v="0"/>
    <b v="0"/>
    <x v="1"/>
    <b v="1"/>
    <b v="1"/>
    <x v="0"/>
    <x v="0"/>
    <x v="3"/>
    <s v=""/>
    <s v=""/>
    <s v=""/>
    <s v=""/>
    <x v="0"/>
    <x v="2"/>
    <d v="2018-12-28T00:00:00"/>
    <s v="Picked - Complete"/>
    <m/>
    <s v="PERFKT-CCH"/>
    <s v="Others"/>
    <x v="0"/>
    <x v="1"/>
    <s v="Zahra Vatani"/>
    <s v="C1-S1"/>
    <m/>
    <s v=""/>
    <n v="34"/>
    <s v="High Priority"/>
    <s v=""/>
    <s v=""/>
    <b v="0"/>
    <m/>
    <m/>
    <b v="0"/>
    <b v="1"/>
    <n v="5103.6363600000004"/>
    <x v="13"/>
    <x v="3"/>
    <n v="0"/>
    <x v="6"/>
    <n v="0"/>
    <x v="0"/>
    <d v="2018-12-31T00:00:00"/>
    <n v="17"/>
    <x v="1"/>
    <n v="427.68"/>
    <x v="2"/>
    <s v="CCH-SL-1100-80-35-CP(51' 11 1/"/>
    <n v="0"/>
    <x v="0"/>
    <m/>
    <b v="1"/>
    <x v="1"/>
    <n v="2"/>
    <n v="0"/>
    <n v="0"/>
    <d v="2018-12-30T00:00:00"/>
    <m/>
    <d v="2018-12-31T00:00:00"/>
    <n v="68"/>
    <n v="68"/>
    <n v="51"/>
    <x v="1"/>
    <x v="0"/>
    <x v="1"/>
    <m/>
    <s v="ToDo"/>
    <s v=""/>
    <b v="0"/>
    <s v="ToDo"/>
    <d v="2019-01-03T00:00:00"/>
    <s v="Done"/>
    <s v="Done"/>
    <d v="2019-01-01T00:00:00"/>
    <s v=""/>
    <s v=""/>
    <d v="2018-12-31T00:00:00"/>
    <s v="Machine Shop Started"/>
  </r>
  <r>
    <s v="75324-8"/>
    <x v="5"/>
    <x v="19"/>
    <s v="SP18438(2)-CCH-SL-1100-80-35-CP(82' 6 5/8&quot;)-W-UNV-DP-1-AC"/>
    <n v="8"/>
    <n v="1"/>
    <x v="0"/>
    <n v="1"/>
    <x v="0"/>
    <b v="0"/>
    <x v="1"/>
    <b v="1"/>
    <b v="1"/>
    <x v="0"/>
    <x v="0"/>
    <x v="3"/>
    <s v=""/>
    <s v=""/>
    <s v=""/>
    <s v=""/>
    <x v="0"/>
    <x v="2"/>
    <d v="2018-12-28T00:00:00"/>
    <s v="Picked - Complete"/>
    <m/>
    <s v="PERFKT-CCH"/>
    <s v=""/>
    <x v="0"/>
    <x v="1"/>
    <s v="Zahra Vatani"/>
    <s v="C1-S1"/>
    <m/>
    <s v=""/>
    <n v="49"/>
    <s v="High Priority"/>
    <s v=""/>
    <s v=""/>
    <b v="0"/>
    <m/>
    <m/>
    <b v="0"/>
    <b v="0"/>
    <n v="7349.0909099999999"/>
    <x v="13"/>
    <x v="3"/>
    <n v="0"/>
    <x v="6"/>
    <n v="0"/>
    <x v="0"/>
    <d v="2018-12-31T00:00:00"/>
    <n v="24.5"/>
    <x v="1"/>
    <n v="622.08000000000004"/>
    <x v="3"/>
    <s v="CCH-SL-1100-80-35-CP(82' 6 5/8"/>
    <n v="0"/>
    <x v="0"/>
    <s v="PERFKT"/>
    <b v="1"/>
    <x v="1"/>
    <n v="2"/>
    <n v="0"/>
    <n v="0"/>
    <d v="2018-12-30T00:00:00"/>
    <s v="x"/>
    <d v="2018-12-31T00:00:00"/>
    <n v="98"/>
    <s v="x"/>
    <n v="73.5"/>
    <x v="1"/>
    <x v="0"/>
    <x v="1"/>
    <m/>
    <s v="ToDo"/>
    <s v=""/>
    <b v="0"/>
    <s v="ToDo"/>
    <d v="2019-01-03T00:00:00"/>
    <s v="Done"/>
    <s v="Done"/>
    <d v="2019-01-01T00:00:00"/>
    <s v=""/>
    <s v=""/>
    <d v="2018-12-31T00:00:00"/>
    <s v="Machine Shop Started"/>
  </r>
  <r>
    <s v="75324-9"/>
    <x v="5"/>
    <x v="19"/>
    <s v="SP0000-CCH-SL-1100-80-35-CL(1')-W-UNV-DP-1-AC"/>
    <n v="9"/>
    <n v="1"/>
    <x v="0"/>
    <n v="3"/>
    <x v="0"/>
    <b v="1"/>
    <x v="1"/>
    <b v="1"/>
    <b v="1"/>
    <x v="0"/>
    <x v="0"/>
    <x v="3"/>
    <s v=""/>
    <s v=""/>
    <s v=""/>
    <s v=""/>
    <x v="0"/>
    <x v="1"/>
    <d v="2018-12-28T00:00:00"/>
    <s v="Picked - Complete"/>
    <m/>
    <s v="PERFKT-CCH"/>
    <s v=""/>
    <x v="0"/>
    <x v="1"/>
    <s v="Zahra Vatani"/>
    <s v="C1-S1-2'"/>
    <m/>
    <s v=""/>
    <n v="3"/>
    <s v="High Priority"/>
    <s v=""/>
    <s v=""/>
    <b v="0"/>
    <m/>
    <m/>
    <b v="0"/>
    <b v="0"/>
    <n v="927.27273000000002"/>
    <x v="13"/>
    <x v="3"/>
    <n v="0"/>
    <x v="6"/>
    <n v="0"/>
    <x v="0"/>
    <d v="2018-12-31T00:00:00"/>
    <n v="1.5"/>
    <x v="1"/>
    <n v="0"/>
    <x v="0"/>
    <s v="CCH-SL-1100-80-35-CL(1')-W-UNV"/>
    <n v="0"/>
    <x v="0"/>
    <s v="PERFKT"/>
    <b v="1"/>
    <x v="1"/>
    <n v="2"/>
    <n v="0"/>
    <n v="0"/>
    <d v="2018-12-30T00:00:00"/>
    <s v="x"/>
    <d v="2018-12-31T00:00:00"/>
    <n v="6"/>
    <s v="x"/>
    <n v="4.5"/>
    <x v="2"/>
    <x v="0"/>
    <x v="0"/>
    <m/>
    <s v="ToDo"/>
    <s v=""/>
    <b v="1"/>
    <s v=""/>
    <d v="2019-01-03T00:00:00"/>
    <s v="Done"/>
    <s v="Done"/>
    <s v=""/>
    <s v=""/>
    <s v=""/>
    <s v="Done"/>
    <s v="Machine Shop Started"/>
  </r>
  <r>
    <s v="75761-10"/>
    <x v="5"/>
    <x v="20"/>
    <s v="SCD-300-80-50-FL-3' 10&quot;-BLK-UNV-DP-1-CA(60)-B1(BSL310LP)"/>
    <n v="10"/>
    <n v="1"/>
    <x v="0"/>
    <n v="9"/>
    <x v="0"/>
    <b v="1"/>
    <x v="1"/>
    <b v="1"/>
    <b v="1"/>
    <x v="0"/>
    <x v="1"/>
    <x v="3"/>
    <s v=""/>
    <s v=""/>
    <s v=""/>
    <s v=""/>
    <x v="0"/>
    <x v="1"/>
    <d v="2018-12-28T00:00:00"/>
    <s v=""/>
    <m/>
    <s v="SCULPT-3' 10&quot;"/>
    <s v=""/>
    <x v="0"/>
    <x v="1"/>
    <s v="Zahra Vatani"/>
    <s v="LP2E-3' 10&quot;"/>
    <m/>
    <s v=""/>
    <n v="9"/>
    <s v="High Priority"/>
    <s v=""/>
    <s v=""/>
    <b v="0"/>
    <m/>
    <m/>
    <b v="0"/>
    <b v="0"/>
    <n v="4665.09609"/>
    <x v="11"/>
    <x v="2"/>
    <s v="Check for Kit"/>
    <x v="6"/>
    <n v="0"/>
    <x v="0"/>
    <d v="2018-12-31T00:00:00"/>
    <n v="4.5"/>
    <x v="1"/>
    <n v="0"/>
    <x v="0"/>
    <s v="SCD-300-80-50-FL-3' 10&quot;-BLK-UNV-DP-1-CA(60)-B1(BSL310LP)"/>
    <n v="0"/>
    <x v="0"/>
    <m/>
    <b v="1"/>
    <x v="1"/>
    <n v="2"/>
    <n v="0"/>
    <n v="5"/>
    <d v="2018-12-30T00:00:00"/>
    <m/>
    <d v="2018-12-31T00:00:00"/>
    <n v="18"/>
    <n v="18"/>
    <n v="13.5"/>
    <x v="2"/>
    <x v="0"/>
    <x v="0"/>
    <m/>
    <s v="ToDo"/>
    <s v=""/>
    <b v="1"/>
    <s v=""/>
    <d v="2019-01-03T00:00:00"/>
    <s v="Done"/>
    <s v="Done"/>
    <s v=""/>
    <s v=""/>
    <s v=""/>
    <s v="Done"/>
    <s v="Machine Shop Started"/>
  </r>
  <r>
    <s v="75907-1"/>
    <x v="5"/>
    <x v="21"/>
    <s v="TB2DILED-600-400-80-30-SL-SO-12'-BLK-UNV-DP-1-CA(24)"/>
    <n v="1"/>
    <n v="1"/>
    <x v="0"/>
    <n v="14"/>
    <x v="0"/>
    <b v="0"/>
    <x v="1"/>
    <b v="0"/>
    <b v="1"/>
    <x v="0"/>
    <x v="0"/>
    <x v="0"/>
    <s v=""/>
    <s v=""/>
    <s v=""/>
    <s v=""/>
    <x v="0"/>
    <x v="1"/>
    <d v="2018-12-28T00:00:00"/>
    <s v=""/>
    <m/>
    <s v="TB2LED-12'"/>
    <s v=""/>
    <x v="0"/>
    <x v="1"/>
    <s v="Joshua Zimet"/>
    <s v="H1-12'"/>
    <m/>
    <s v=""/>
    <n v="14"/>
    <s v="Regular"/>
    <s v=""/>
    <s v=""/>
    <b v="0"/>
    <m/>
    <m/>
    <b v="0"/>
    <b v="0"/>
    <n v="20370"/>
    <x v="14"/>
    <x v="2"/>
    <n v="0"/>
    <x v="6"/>
    <n v="0"/>
    <x v="0"/>
    <d v="2018-12-31T00:00:00"/>
    <n v="7"/>
    <x v="1"/>
    <n v="0"/>
    <x v="0"/>
    <s v="TB2DILED-600-400-80-30-SL-SO-12'-BLK-UNV-DP-1-CA(24)"/>
    <n v="0"/>
    <x v="0"/>
    <s v="TB2LED"/>
    <b v="1"/>
    <x v="1"/>
    <n v="2"/>
    <n v="0"/>
    <n v="0"/>
    <d v="2018-12-30T00:00:00"/>
    <s v="x"/>
    <d v="2018-12-31T00:00:00"/>
    <n v="28"/>
    <s v="x"/>
    <n v="21"/>
    <x v="0"/>
    <x v="0"/>
    <x v="1"/>
    <m/>
    <s v="Ready"/>
    <s v=""/>
    <b v="0"/>
    <s v=""/>
    <d v="2019-01-03T00:00:00"/>
    <s v="Done"/>
    <s v="Done"/>
    <s v="Done"/>
    <s v=""/>
    <s v=""/>
    <d v="2018-12-31T00:00:00"/>
    <s v="Machine Shop Started"/>
  </r>
  <r>
    <s v="75907-3"/>
    <x v="5"/>
    <x v="21"/>
    <s v="ZELED-SL 65/35-750-80-30-MSO-14-AP-UNV-MD-2A/B-CA(24)"/>
    <n v="3"/>
    <n v="1"/>
    <x v="0"/>
    <n v="1"/>
    <x v="0"/>
    <b v="0"/>
    <x v="1"/>
    <b v="0"/>
    <b v="1"/>
    <x v="0"/>
    <x v="0"/>
    <x v="3"/>
    <s v=""/>
    <s v=""/>
    <s v=""/>
    <s v=""/>
    <x v="0"/>
    <x v="1"/>
    <d v="2018-12-28T00:00:00"/>
    <s v=""/>
    <m/>
    <s v="ZEN-14"/>
    <s v=""/>
    <x v="0"/>
    <x v="1"/>
    <s v="Joshua Zimet"/>
    <s v="H4-14'"/>
    <m/>
    <s v=""/>
    <n v="2"/>
    <s v="Regular"/>
    <s v=""/>
    <s v=""/>
    <b v="0"/>
    <m/>
    <m/>
    <b v="0"/>
    <b v="0"/>
    <n v="1503"/>
    <x v="10"/>
    <x v="2"/>
    <n v="0"/>
    <x v="6"/>
    <n v="0"/>
    <x v="0"/>
    <d v="2018-12-31T00:00:00"/>
    <n v="1"/>
    <x v="1"/>
    <n v="12.96"/>
    <x v="0"/>
    <s v="ZELED-SL 65/35-750-80-30-MSO-14-AP-UNV-MD-2A/B-CA(24)"/>
    <n v="0"/>
    <x v="0"/>
    <s v="Zen"/>
    <b v="1"/>
    <x v="1"/>
    <n v="2"/>
    <n v="0"/>
    <n v="0"/>
    <d v="2018-12-30T00:00:00"/>
    <s v="x"/>
    <d v="2018-12-31T00:00:00"/>
    <n v="4"/>
    <s v="x"/>
    <n v="3"/>
    <x v="2"/>
    <x v="0"/>
    <x v="1"/>
    <m/>
    <s v="ToDo"/>
    <s v=""/>
    <b v="0"/>
    <s v=""/>
    <d v="2019-01-03T00:00:00"/>
    <s v="Done"/>
    <s v="Done"/>
    <s v=""/>
    <s v=""/>
    <s v=""/>
    <d v="2018-12-31T00:00:00"/>
    <s v="Machine Shop Started"/>
  </r>
  <r>
    <s v="75953-5"/>
    <x v="5"/>
    <x v="22"/>
    <s v="CLKLED-750-80-27-SO-4-W-UNV-DP-1-AC"/>
    <n v="5"/>
    <n v="1"/>
    <x v="0"/>
    <n v="9"/>
    <x v="0"/>
    <b v="0"/>
    <x v="1"/>
    <b v="1"/>
    <b v="1"/>
    <x v="0"/>
    <x v="0"/>
    <x v="0"/>
    <s v=""/>
    <s v=""/>
    <s v=""/>
    <s v=""/>
    <x v="0"/>
    <x v="1"/>
    <d v="2018-12-28T00:00:00"/>
    <s v=""/>
    <m/>
    <s v="CLICK-4"/>
    <s v=""/>
    <x v="0"/>
    <x v="0"/>
    <s v="Philip Halsey"/>
    <s v="S1-4'-AC"/>
    <m/>
    <s v=""/>
    <n v="9"/>
    <s v="Regular"/>
    <s v=""/>
    <s v=""/>
    <b v="0"/>
    <m/>
    <m/>
    <b v="0"/>
    <b v="0"/>
    <n v="3240"/>
    <x v="15"/>
    <x v="0"/>
    <n v="0"/>
    <x v="6"/>
    <n v="0"/>
    <x v="0"/>
    <d v="2018-12-31T00:00:00"/>
    <n v="4.5"/>
    <x v="1"/>
    <n v="0"/>
    <x v="0"/>
    <s v="CLKLED-750-80-27-SO-4-W-UNV-DP-1-AC"/>
    <n v="0"/>
    <x v="0"/>
    <m/>
    <b v="1"/>
    <x v="1"/>
    <n v="2"/>
    <n v="0"/>
    <n v="0"/>
    <d v="2018-12-30T00:00:00"/>
    <m/>
    <d v="2018-12-31T00:00:00"/>
    <n v="18"/>
    <n v="18"/>
    <n v="13.5"/>
    <x v="0"/>
    <x v="0"/>
    <x v="1"/>
    <m/>
    <s v="Ready"/>
    <s v=""/>
    <b v="0"/>
    <s v=""/>
    <d v="2019-01-03T00:00:00"/>
    <s v="Done"/>
    <s v="Done"/>
    <s v="Done"/>
    <s v=""/>
    <s v=""/>
    <d v="2018-12-31T00:00:00"/>
    <s v="Machine Shop Started"/>
  </r>
  <r>
    <s v="77757-2"/>
    <x v="5"/>
    <x v="23"/>
    <s v="SP15078-WBDILED-400-80-40-SO-2-AP-UNV-DP-1-SA(5-3/4&quot;)-TF-C(30' CORD)"/>
    <n v="2"/>
    <n v="1"/>
    <x v="0"/>
    <n v="1"/>
    <x v="0"/>
    <b v="0"/>
    <x v="1"/>
    <b v="0"/>
    <b v="1"/>
    <x v="0"/>
    <x v="0"/>
    <x v="2"/>
    <s v=""/>
    <s v=""/>
    <s v=""/>
    <s v=""/>
    <x v="0"/>
    <x v="1"/>
    <d v="2018-12-28T00:00:00"/>
    <s v="Picked - Complete"/>
    <m/>
    <s v="WDILED-WBDILED"/>
    <s v=""/>
    <x v="1"/>
    <x v="3"/>
    <s v="Anil Surendra Sanchara"/>
    <s v="A2-2 UL CONFIRMATION."/>
    <m/>
    <s v=""/>
    <n v="1"/>
    <s v="High Priority"/>
    <s v=""/>
    <s v=""/>
    <b v="0"/>
    <m/>
    <m/>
    <b v="0"/>
    <b v="0"/>
    <n v="630"/>
    <x v="16"/>
    <x v="2"/>
    <n v="0"/>
    <x v="6"/>
    <n v="0"/>
    <x v="0"/>
    <d v="2018-12-31T00:00:00"/>
    <n v="0.5"/>
    <x v="1"/>
    <n v="0"/>
    <x v="0"/>
    <s v="WBDILED-400-80-40-SO-2-AP-UNV-"/>
    <n v="0"/>
    <x v="0"/>
    <s v="WB4LED"/>
    <b v="1"/>
    <x v="1"/>
    <n v="2"/>
    <n v="0"/>
    <n v="0"/>
    <d v="2018-12-30T00:00:00"/>
    <s v="x"/>
    <d v="2018-12-31T00:00:00"/>
    <n v="2"/>
    <s v="x"/>
    <n v="1.5"/>
    <x v="2"/>
    <x v="0"/>
    <x v="1"/>
    <m/>
    <s v=""/>
    <s v=""/>
    <b v="0"/>
    <s v=""/>
    <d v="2019-01-03T00:00:00"/>
    <s v="Done"/>
    <s v="Done"/>
    <s v=""/>
    <s v=""/>
    <s v=""/>
    <d v="2018-12-31T00:00:00"/>
    <s v="Machine Shop Started"/>
  </r>
  <r>
    <s v="77886-1"/>
    <x v="5"/>
    <x v="24"/>
    <s v="WBWLED-500-80-30-SO-4-W-UNV-DP-1"/>
    <n v="1"/>
    <n v="1"/>
    <x v="0"/>
    <n v="1"/>
    <x v="0"/>
    <b v="0"/>
    <x v="1"/>
    <b v="0"/>
    <b v="1"/>
    <x v="0"/>
    <x v="0"/>
    <x v="2"/>
    <s v=""/>
    <s v=""/>
    <s v=""/>
    <s v=""/>
    <x v="0"/>
    <x v="1"/>
    <d v="2018-12-28T00:00:00"/>
    <s v=""/>
    <m/>
    <s v="WB4LED-4"/>
    <s v=""/>
    <x v="0"/>
    <x v="3"/>
    <s v="Stan Buyansky"/>
    <s v="XF8"/>
    <m/>
    <s v=""/>
    <n v="1"/>
    <s v="High Priority"/>
    <s v=""/>
    <s v=""/>
    <b v="0"/>
    <m/>
    <m/>
    <b v="0"/>
    <b v="0"/>
    <n v="575"/>
    <x v="17"/>
    <x v="1"/>
    <n v="0"/>
    <x v="6"/>
    <n v="0"/>
    <x v="0"/>
    <d v="2018-12-31T00:00:00"/>
    <n v="0.5"/>
    <x v="1"/>
    <n v="0"/>
    <x v="0"/>
    <s v="WBWLED-500-80-30-SO-4-W-UNV-DP-1"/>
    <n v="0"/>
    <x v="0"/>
    <m/>
    <b v="1"/>
    <x v="1"/>
    <n v="2"/>
    <n v="0"/>
    <n v="0"/>
    <d v="2018-12-30T00:00:00"/>
    <m/>
    <d v="2018-12-31T00:00:00"/>
    <n v="2"/>
    <n v="2"/>
    <n v="1.5"/>
    <x v="2"/>
    <x v="0"/>
    <x v="1"/>
    <m/>
    <s v=""/>
    <s v=""/>
    <b v="0"/>
    <s v=""/>
    <d v="2019-01-03T00:00:00"/>
    <s v="Done"/>
    <s v="Done"/>
    <s v=""/>
    <s v=""/>
    <s v=""/>
    <d v="2018-12-31T00:00:00"/>
    <s v="Machine Shop Started"/>
  </r>
  <r>
    <s v="75910-1"/>
    <x v="6"/>
    <x v="25"/>
    <s v="STFD-DSO(15'-320)-80-30-BT(3)-BLK-UNV-MD-1-CTS(48)-RC"/>
    <n v="1"/>
    <n v="1"/>
    <x v="0"/>
    <n v="3"/>
    <x v="0"/>
    <b v="0"/>
    <x v="0"/>
    <b v="0"/>
    <b v="0"/>
    <x v="1"/>
    <x v="0"/>
    <x v="2"/>
    <s v=""/>
    <s v=""/>
    <s v=""/>
    <s v=""/>
    <x v="0"/>
    <x v="1"/>
    <d v="2019-01-04T00:00:00"/>
    <s v="Picked - Shortage"/>
    <m/>
    <s v="STENCL-STFD"/>
    <s v=""/>
    <x v="0"/>
    <x v="2"/>
    <s v="Philip Halsey"/>
    <s v="PC-4'"/>
    <m/>
    <s v=""/>
    <n v="9"/>
    <s v="Regular"/>
    <s v=""/>
    <s v=""/>
    <b v="0"/>
    <m/>
    <m/>
    <b v="0"/>
    <b v="0"/>
    <n v="4031.97"/>
    <x v="12"/>
    <x v="2"/>
    <s v="Pattern"/>
    <x v="7"/>
    <n v="36"/>
    <x v="1"/>
    <d v="2019-01-07T00:00:00"/>
    <n v="43.38"/>
    <x v="2"/>
    <n v="77.760000000000005"/>
    <x v="0"/>
    <s v="STFD-DSO(15'-320)-80-30-BT(3)-BLK-UNV-MD-1-CTS(48)-RC"/>
    <n v="0"/>
    <x v="0"/>
    <s v="Stencil"/>
    <b v="0"/>
    <x v="0"/>
    <n v="2"/>
    <n v="0"/>
    <n v="5"/>
    <d v="2018-12-30T00:00:00"/>
    <s v="x"/>
    <d v="2019-01-07T00:00:00"/>
    <n v="18"/>
    <s v="x"/>
    <n v="27"/>
    <x v="2"/>
    <x v="0"/>
    <x v="0"/>
    <m/>
    <s v=""/>
    <s v=""/>
    <b v="0"/>
    <s v=""/>
    <d v="2019-01-09T00:00:00"/>
    <d v="2019-01-01T00:00:00"/>
    <s v=""/>
    <s v=""/>
    <s v=""/>
    <s v=""/>
    <s v=""/>
    <s v="Machine Shop Started"/>
  </r>
  <r>
    <s v="75910-10"/>
    <x v="6"/>
    <x v="25"/>
    <s v="SCR-400-80-30-FL-K(2X4)-BLK-UNV-DP-1-TB15-C(RECTANGLE 2' X 4')"/>
    <n v="10"/>
    <n v="1"/>
    <x v="0"/>
    <n v="10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K(2X4)"/>
    <s v=""/>
    <x v="0"/>
    <x v="2"/>
    <s v="Philip Halsey"/>
    <s v="RC-7'"/>
    <m/>
    <s v=""/>
    <n v="10"/>
    <s v="Regular"/>
    <s v=""/>
    <s v=""/>
    <b v="0"/>
    <m/>
    <m/>
    <b v="0"/>
    <b v="0"/>
    <n v="8488.2999999999993"/>
    <x v="18"/>
    <x v="0"/>
    <s v="Pattern"/>
    <x v="7"/>
    <n v="40"/>
    <x v="1"/>
    <d v="2019-01-07T00:00:00"/>
    <n v="48.2"/>
    <x v="2"/>
    <n v="0"/>
    <x v="0"/>
    <s v="SCR-400-80-30-FL-K(2X4)-BLK-UNV-DP-1-TB15-C(RECTANGLE 2' X 4')"/>
    <n v="17"/>
    <x v="0"/>
    <m/>
    <b v="0"/>
    <x v="0"/>
    <n v="2"/>
    <n v="0"/>
    <n v="5"/>
    <d v="2018-12-30T00:00:00"/>
    <m/>
    <d v="2019-01-07T00:00:00"/>
    <n v="20"/>
    <n v="20"/>
    <n v="30"/>
    <x v="2"/>
    <x v="0"/>
    <x v="0"/>
    <m/>
    <s v=""/>
    <s v=""/>
    <b v="0"/>
    <s v=""/>
    <d v="2019-01-09T00:00:00"/>
    <d v="2019-01-01T00:00:00"/>
    <s v=""/>
    <s v=""/>
    <s v=""/>
    <s v=""/>
    <s v=""/>
    <s v="Machine Shop Started"/>
  </r>
  <r>
    <s v="75910-11"/>
    <x v="6"/>
    <x v="25"/>
    <s v="SCR-400-80-30-FL-K(2X4)-BLK-UNV-DP-1-TB15-B1(BSL310LP)-C(RECTANGLE 2' X 4' WITH EMERGENCY CIRCUIT)"/>
    <n v="11"/>
    <n v="1"/>
    <x v="0"/>
    <n v="4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K(2X4)"/>
    <s v="Missing info. In SD"/>
    <x v="0"/>
    <x v="2"/>
    <s v="Philip Halsey"/>
    <s v="RC-7'E"/>
    <m/>
    <s v=""/>
    <n v="4"/>
    <s v="Regular"/>
    <s v=""/>
    <s v=""/>
    <b v="0"/>
    <m/>
    <m/>
    <b v="0"/>
    <b v="0"/>
    <n v="4149.88"/>
    <x v="18"/>
    <x v="0"/>
    <s v="Pattern"/>
    <x v="7"/>
    <n v="16"/>
    <x v="1"/>
    <d v="2019-01-07T00:00:00"/>
    <n v="19.28"/>
    <x v="2"/>
    <n v="0"/>
    <x v="0"/>
    <s v="SCR-400-80-30-FL-K(2X4)-BLK-UNV-DP-1-TB15-B1(BSL310LP)-C(RECTANGLE 2' X 4' WITH EMERGENCY CIRCUIT)"/>
    <n v="17"/>
    <x v="0"/>
    <m/>
    <b v="0"/>
    <x v="0"/>
    <n v="2"/>
    <n v="0"/>
    <n v="5"/>
    <d v="2018-12-30T00:00:00"/>
    <m/>
    <d v="2019-01-07T00:00:00"/>
    <n v="8"/>
    <n v="8"/>
    <n v="12"/>
    <x v="2"/>
    <x v="0"/>
    <x v="0"/>
    <m/>
    <s v=""/>
    <s v=""/>
    <b v="0"/>
    <s v=""/>
    <d v="2019-01-09T00:00:00"/>
    <d v="2019-01-01T00:00:00"/>
    <s v=""/>
    <s v=""/>
    <s v=""/>
    <s v=""/>
    <s v=""/>
    <s v="Machine Shop Started"/>
  </r>
  <r>
    <s v="75910-2"/>
    <x v="6"/>
    <x v="25"/>
    <s v="STFD-DSO(15'-320)-80-30-BT(3)-BLK-UNV-MD-1-CTS(48)-RC-B1(BSL10LST)-C(REMOTE BATTERY DUE TO FIXTURE SIZE)"/>
    <n v="2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TENCL-STFD"/>
    <s v=""/>
    <x v="0"/>
    <x v="2"/>
    <s v="Philip Halsey"/>
    <s v="PC-4' EM"/>
    <m/>
    <s v=""/>
    <n v="6"/>
    <s v="Regular"/>
    <s v=""/>
    <s v=""/>
    <b v="0"/>
    <m/>
    <m/>
    <b v="0"/>
    <b v="0"/>
    <n v="3230.28"/>
    <x v="12"/>
    <x v="2"/>
    <s v="Pattern"/>
    <x v="7"/>
    <n v="24"/>
    <x v="1"/>
    <d v="2019-01-07T00:00:00"/>
    <n v="28.92"/>
    <x v="2"/>
    <n v="51.84"/>
    <x v="0"/>
    <s v="STFD-DSO(15'-320)-80-30-BT(3)-BLK-UNV-MD-1-CTS(48)-RC-B1(BSL10LST)-C(REMOTE BATTERY DUE TO FIXTURE SIZE)"/>
    <n v="0"/>
    <x v="0"/>
    <s v="Stencil"/>
    <b v="0"/>
    <x v="0"/>
    <n v="2"/>
    <n v="0"/>
    <n v="5"/>
    <d v="2018-12-30T00:00:00"/>
    <s v="x"/>
    <d v="2019-01-07T00:00:00"/>
    <n v="12"/>
    <s v="x"/>
    <n v="18"/>
    <x v="2"/>
    <x v="0"/>
    <x v="0"/>
    <m/>
    <s v=""/>
    <s v=""/>
    <b v="0"/>
    <s v=""/>
    <d v="2019-01-09T00:00:00"/>
    <d v="2019-01-01T00:00:00"/>
    <s v=""/>
    <s v=""/>
    <s v=""/>
    <s v=""/>
    <s v=""/>
    <s v="Machine Shop Started"/>
  </r>
  <r>
    <s v="77456-10"/>
    <x v="6"/>
    <x v="26"/>
    <s v="SCDIPAT-REC-90(4)-500-500-80-35-SO-FL-30' 0&quot;-EX-W-UNV-DP-1-CT15(36)"/>
    <n v="10"/>
    <n v="1"/>
    <x v="0"/>
    <n v="2"/>
    <x v="0"/>
    <b v="0"/>
    <x v="0"/>
    <b v="0"/>
    <b v="1"/>
    <x v="0"/>
    <x v="0"/>
    <x v="3"/>
    <s v=""/>
    <s v=""/>
    <s v=""/>
    <s v=""/>
    <x v="0"/>
    <x v="2"/>
    <d v="2019-01-04T00:00:00"/>
    <s v="Picked - Complete"/>
    <m/>
    <s v="SCULPT-30' 0&quot;"/>
    <s v=""/>
    <x v="0"/>
    <x v="2"/>
    <s v="Stan Buyansky"/>
    <s v="J2-(10' X 5')"/>
    <m/>
    <s v=""/>
    <n v="4"/>
    <s v="Regular"/>
    <s v=""/>
    <s v=""/>
    <b v="0"/>
    <m/>
    <m/>
    <b v="0"/>
    <b v="0"/>
    <n v="4200"/>
    <x v="2"/>
    <x v="2"/>
    <s v="Pattern"/>
    <x v="7"/>
    <n v="0"/>
    <x v="0"/>
    <d v="2019-01-07T00:00:00"/>
    <n v="19.28"/>
    <x v="2"/>
    <n v="25.92"/>
    <x v="0"/>
    <s v="SCDIPAT-REC-90(4)-500-500-80-35-SO-FL-30' 0&quot;-EX-W-UNV-DP-1-CT15(36)"/>
    <n v="0"/>
    <x v="0"/>
    <m/>
    <b v="1"/>
    <x v="0"/>
    <n v="2"/>
    <n v="0"/>
    <n v="5"/>
    <d v="2018-12-30T00:00:00"/>
    <m/>
    <d v="2019-01-07T00:00:00"/>
    <n v="8"/>
    <n v="8"/>
    <n v="12"/>
    <x v="0"/>
    <x v="0"/>
    <x v="0"/>
    <m/>
    <s v="Ready"/>
    <s v=""/>
    <b v="0"/>
    <s v="ToDo"/>
    <d v="2019-01-09T00:00:00"/>
    <s v="Done"/>
    <s v=""/>
    <s v=""/>
    <s v=""/>
    <s v=""/>
    <s v=""/>
    <s v="Machine Shop Started"/>
  </r>
  <r>
    <s v="77456-9"/>
    <x v="6"/>
    <x v="26"/>
    <s v="SCDIPAT-REC-90(4)-500-500-80-35-SO-FL-24' 0&quot;-EX-W-UNV-DP-1-CT15(36)"/>
    <n v="9"/>
    <n v="1"/>
    <x v="0"/>
    <n v="4"/>
    <x v="0"/>
    <b v="0"/>
    <x v="0"/>
    <b v="0"/>
    <b v="1"/>
    <x v="0"/>
    <x v="0"/>
    <x v="3"/>
    <s v=""/>
    <s v=""/>
    <s v=""/>
    <s v=""/>
    <x v="0"/>
    <x v="2"/>
    <d v="2019-01-04T00:00:00"/>
    <s v="Picked - Complete"/>
    <m/>
    <s v="SCULPT-24' 0&quot;"/>
    <s v=""/>
    <x v="0"/>
    <x v="2"/>
    <s v="Stan Buyansky"/>
    <s v="J4-(8' X 4')"/>
    <m/>
    <s v=""/>
    <n v="8"/>
    <s v="Regular"/>
    <s v=""/>
    <s v=""/>
    <b v="0"/>
    <m/>
    <m/>
    <b v="0"/>
    <b v="0"/>
    <n v="6720"/>
    <x v="2"/>
    <x v="2"/>
    <s v="Pattern"/>
    <x v="7"/>
    <n v="0"/>
    <x v="0"/>
    <d v="2019-01-07T00:00:00"/>
    <n v="38.56"/>
    <x v="2"/>
    <n v="51.84"/>
    <x v="0"/>
    <s v="SCDIPAT-REC-90(4)-500-500-80-35-SO-FL-24' 0&quot;-EX-W-UNV-DP-1-CT15(36)"/>
    <n v="0"/>
    <x v="0"/>
    <m/>
    <b v="1"/>
    <x v="0"/>
    <n v="2"/>
    <n v="0"/>
    <n v="5"/>
    <d v="2018-12-30T00:00:00"/>
    <m/>
    <d v="2019-01-07T00:00:00"/>
    <n v="16"/>
    <n v="16"/>
    <n v="24"/>
    <x v="0"/>
    <x v="0"/>
    <x v="0"/>
    <m/>
    <s v="Ready"/>
    <s v=""/>
    <b v="0"/>
    <s v="ToDo"/>
    <d v="2019-01-09T00:00:00"/>
    <s v="Done"/>
    <s v=""/>
    <s v=""/>
    <s v=""/>
    <s v=""/>
    <s v=""/>
    <s v="Machine Shop Started"/>
  </r>
  <r>
    <s v="70963-1"/>
    <x v="1"/>
    <x v="27"/>
    <s v="NPI-N17020-ZERLEDPAT-OPR-86-650-90-30-MSO-8'-W-UNV-DP-1-DS-C(OPEN ENDCAPS , SQUARE LENS)"/>
    <n v="1"/>
    <n v="1"/>
    <x v="0"/>
    <n v="1"/>
    <x v="0"/>
    <b v="0"/>
    <x v="1"/>
    <b v="0"/>
    <b v="0"/>
    <x v="0"/>
    <x v="0"/>
    <x v="2"/>
    <s v=""/>
    <s v=""/>
    <s v=""/>
    <s v=""/>
    <x v="0"/>
    <x v="0"/>
    <d v="2018-11-23T00:00:00"/>
    <s v="Picked - Complete"/>
    <m/>
    <s v="NPI-N17020-01"/>
    <s v=""/>
    <x v="2"/>
    <x v="1"/>
    <s v="Stan Buyansky"/>
    <s v="A"/>
    <m/>
    <s v=""/>
    <n v="3"/>
    <s v="Regular"/>
    <s v=""/>
    <s v=""/>
    <b v="0"/>
    <m/>
    <m/>
    <b v="0"/>
    <b v="0"/>
    <n v="500"/>
    <x v="8"/>
    <x v="4"/>
    <n v="0"/>
    <x v="8"/>
    <n v="0"/>
    <x v="0"/>
    <d v="2019-01-01T00:00:00"/>
    <n v="1.5"/>
    <x v="1"/>
    <n v="25.92"/>
    <x v="0"/>
    <s v="NPI-N17020-ZERLEDPAT-OPR-86-650-90-30-MSO-8'-W-UNV-DP-1-DS-C(OPEN ENDCAPS , SQUARE LENS)"/>
    <n v="0"/>
    <x v="0"/>
    <m/>
    <b v="1"/>
    <x v="1"/>
    <n v="2"/>
    <n v="3"/>
    <n v="0"/>
    <d v="2018-12-31T00:00:00"/>
    <m/>
    <d v="2019-01-01T00:00:00"/>
    <n v="6"/>
    <n v="6"/>
    <n v="4.5"/>
    <x v="2"/>
    <x v="0"/>
    <x v="1"/>
    <m/>
    <s v=""/>
    <s v=""/>
    <b v="0"/>
    <s v="Ready"/>
    <d v="2019-01-04T00:00:00"/>
    <s v="Done"/>
    <s v="Done"/>
    <s v=""/>
    <s v="Done"/>
    <s v=""/>
    <d v="2018-12-31T00:00:00"/>
    <s v="Machine Shop Started"/>
  </r>
  <r>
    <s v="70963-2"/>
    <x v="1"/>
    <x v="27"/>
    <s v="NPI-N17020-ZERLEDPAT-OPR-94-650-90-30-MSO-8'-W-UNV-DP-1-DS-C(OPEN ENDCAPS , TRAPEZOIDE LENS)"/>
    <n v="2"/>
    <n v="1"/>
    <x v="0"/>
    <n v="1"/>
    <x v="0"/>
    <b v="0"/>
    <x v="1"/>
    <b v="0"/>
    <b v="0"/>
    <x v="0"/>
    <x v="0"/>
    <x v="2"/>
    <s v=""/>
    <s v=""/>
    <s v=""/>
    <s v=""/>
    <x v="0"/>
    <x v="0"/>
    <d v="2018-11-23T00:00:00"/>
    <s v="Picked - Complete"/>
    <m/>
    <s v="NPI-N17020-02"/>
    <s v=""/>
    <x v="2"/>
    <x v="1"/>
    <s v="Stan Buyansky"/>
    <s v="B"/>
    <m/>
    <s v=""/>
    <n v="3"/>
    <s v="Regular"/>
    <s v=""/>
    <s v=""/>
    <b v="0"/>
    <m/>
    <m/>
    <b v="0"/>
    <b v="0"/>
    <n v="500"/>
    <x v="8"/>
    <x v="4"/>
    <n v="0"/>
    <x v="8"/>
    <n v="0"/>
    <x v="0"/>
    <d v="2019-01-01T00:00:00"/>
    <n v="1.5"/>
    <x v="1"/>
    <n v="25.92"/>
    <x v="0"/>
    <s v="NPI-N17020-ZERLEDPAT-OPR-94-650-90-30-MSO-8'-W-UNV-DP-1-DS-C(OPEN ENDCAPS , TRAPEZOIDE LENS)"/>
    <n v="0"/>
    <x v="0"/>
    <s v="NPI"/>
    <b v="1"/>
    <x v="1"/>
    <n v="2"/>
    <n v="3"/>
    <n v="0"/>
    <d v="2018-12-31T00:00:00"/>
    <d v="2019-01-02T00:00:00"/>
    <d v="2019-01-01T00:00:00"/>
    <n v="6"/>
    <n v="6"/>
    <n v="4.5"/>
    <x v="2"/>
    <x v="1"/>
    <x v="1"/>
    <m/>
    <s v=""/>
    <s v=""/>
    <b v="0"/>
    <s v="Ready"/>
    <d v="2019-01-04T00:00:00"/>
    <s v="Done"/>
    <s v="Done"/>
    <s v=""/>
    <s v="Done"/>
    <d v="2018-12-31T00:00:00"/>
    <d v="2018-12-31T00:00:00"/>
    <s v="Machine Shop Started"/>
  </r>
  <r>
    <s v="75664-12"/>
    <x v="1"/>
    <x v="3"/>
    <s v="STSFF-SO(52-400)-90-27-AL(1)-BLK-UNV-MD-1-S"/>
    <n v="12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Picked - Complete"/>
    <m/>
    <s v="STNCLS-STSFF"/>
    <s v="Wrong info. In SD"/>
    <x v="0"/>
    <x v="2"/>
    <s v="Gagandeep Singh"/>
    <s v="FR-11'10&quot;X40'9-3/4&quot;"/>
    <m/>
    <s v=""/>
    <n v="8"/>
    <s v="Regular"/>
    <s v=""/>
    <s v=""/>
    <b v="0"/>
    <m/>
    <m/>
    <b v="0"/>
    <b v="1"/>
    <n v="3710"/>
    <x v="19"/>
    <x v="3"/>
    <n v="0"/>
    <x v="8"/>
    <n v="0"/>
    <x v="0"/>
    <d v="2019-01-01T00:00:00"/>
    <n v="4"/>
    <x v="1"/>
    <n v="90.72"/>
    <x v="0"/>
    <s v="STSFF-SO(52-400)-90-27-AL(1)-BLK-UNV-MD-1-S"/>
    <n v="0"/>
    <x v="0"/>
    <m/>
    <b v="1"/>
    <x v="1"/>
    <n v="2"/>
    <n v="0"/>
    <n v="0"/>
    <d v="2018-12-31T00:00:00"/>
    <m/>
    <d v="2019-01-01T00:00:00"/>
    <n v="16"/>
    <n v="16"/>
    <n v="12"/>
    <x v="2"/>
    <x v="0"/>
    <x v="1"/>
    <m/>
    <s v=""/>
    <s v=""/>
    <b v="0"/>
    <s v=""/>
    <d v="2019-01-04T00:00:00"/>
    <s v="Done"/>
    <s v="Done"/>
    <s v=""/>
    <s v=""/>
    <s v=""/>
    <d v="2018-12-31T00:00:00"/>
    <s v="Machine Shop Started"/>
  </r>
  <r>
    <s v="75801-17"/>
    <x v="1"/>
    <x v="28"/>
    <s v="B2SQDLED-400-80-30-SO-4'-W-120-DP-1-CA(48&quot;)-C(6&quot; BLANKS ON EACH END)"/>
    <n v="17"/>
    <n v="1"/>
    <x v="0"/>
    <n v="27"/>
    <x v="0"/>
    <b v="0"/>
    <x v="1"/>
    <b v="0"/>
    <b v="1"/>
    <x v="1"/>
    <x v="0"/>
    <x v="0"/>
    <s v=""/>
    <s v=""/>
    <s v=""/>
    <s v=""/>
    <x v="0"/>
    <x v="1"/>
    <d v="2018-12-31T00:00:00"/>
    <s v=""/>
    <m/>
    <s v="B2SLED-4'"/>
    <s v=""/>
    <x v="0"/>
    <x v="1"/>
    <s v="Rohan Srivastava"/>
    <s v="LT53/04'-23RD"/>
    <m/>
    <s v=""/>
    <n v="27"/>
    <s v="Regular"/>
    <s v=""/>
    <s v=""/>
    <b v="0"/>
    <m/>
    <m/>
    <b v="0"/>
    <b v="0"/>
    <n v="9450"/>
    <x v="20"/>
    <x v="2"/>
    <n v="0"/>
    <x v="8"/>
    <n v="32.4"/>
    <x v="2"/>
    <d v="2019-01-01T00:00:00"/>
    <n v="13.5"/>
    <x v="1"/>
    <n v="0"/>
    <x v="0"/>
    <s v="B2SQDLED-400-80-30-SO-4'-W-120-DP-1-CA(48&quot;)-C(6&quot; BLANKS ON EACH END)"/>
    <n v="0"/>
    <x v="0"/>
    <m/>
    <b v="0"/>
    <x v="1"/>
    <n v="2"/>
    <n v="0"/>
    <n v="0"/>
    <d v="2018-12-31T00:00:00"/>
    <m/>
    <d v="2019-01-01T00:00:00"/>
    <n v="54"/>
    <n v="54"/>
    <n v="40.5"/>
    <x v="0"/>
    <x v="0"/>
    <x v="1"/>
    <m/>
    <s v="Ready"/>
    <s v=""/>
    <b v="0"/>
    <s v=""/>
    <d v="2019-01-04T00:00:00"/>
    <s v=""/>
    <s v="Done"/>
    <s v="Done"/>
    <s v=""/>
    <s v=""/>
    <d v="2018-12-31T00:00:00"/>
    <s v="Machine Shop Started"/>
  </r>
  <r>
    <s v="75801-28"/>
    <x v="1"/>
    <x v="28"/>
    <s v="B2SQDLED-400-80-30-SO-4'-W-120-DP-1-CA(48&quot;)-C(6&quot; BLANKS ON EACH END)"/>
    <n v="28"/>
    <n v="1"/>
    <x v="0"/>
    <n v="25"/>
    <x v="0"/>
    <b v="0"/>
    <x v="1"/>
    <b v="0"/>
    <b v="1"/>
    <x v="1"/>
    <x v="0"/>
    <x v="0"/>
    <s v=""/>
    <s v=""/>
    <s v=""/>
    <s v=""/>
    <x v="0"/>
    <x v="1"/>
    <d v="2018-12-31T00:00:00"/>
    <s v=""/>
    <m/>
    <s v="B2SLED-4'"/>
    <s v=""/>
    <x v="0"/>
    <x v="1"/>
    <s v="Rohan Srivastava"/>
    <s v="LT53/04'-24TH"/>
    <m/>
    <s v=""/>
    <n v="25"/>
    <s v="Regular"/>
    <s v=""/>
    <s v=""/>
    <b v="0"/>
    <m/>
    <m/>
    <b v="0"/>
    <b v="0"/>
    <n v="8750"/>
    <x v="20"/>
    <x v="2"/>
    <n v="0"/>
    <x v="8"/>
    <n v="30"/>
    <x v="2"/>
    <d v="2019-01-01T00:00:00"/>
    <n v="12.5"/>
    <x v="1"/>
    <n v="0"/>
    <x v="0"/>
    <s v="B2SQDLED-400-80-30-SO-4'-W-120-DP-1-CA(48&quot;)-C(6&quot; BLANKS ON EACH END)"/>
    <n v="0"/>
    <x v="0"/>
    <m/>
    <b v="0"/>
    <x v="1"/>
    <n v="2"/>
    <n v="0"/>
    <n v="0"/>
    <d v="2018-12-31T00:00:00"/>
    <m/>
    <d v="2019-01-01T00:00:00"/>
    <n v="50"/>
    <n v="50"/>
    <n v="37.5"/>
    <x v="0"/>
    <x v="0"/>
    <x v="1"/>
    <m/>
    <s v="Ready"/>
    <s v=""/>
    <b v="0"/>
    <s v=""/>
    <d v="2019-01-04T00:00:00"/>
    <s v=""/>
    <s v="Done"/>
    <s v="Done"/>
    <s v=""/>
    <s v=""/>
    <d v="2018-12-31T00:00:00"/>
    <s v="Machine Shop Started"/>
  </r>
  <r>
    <s v="75801-42"/>
    <x v="1"/>
    <x v="28"/>
    <s v="B2SQDLED-400-80-30-SO-4'-W-120-DP-1-CA(48&quot;)-C(6&quot; BLANKS ON EACH END)"/>
    <n v="42"/>
    <n v="1"/>
    <x v="0"/>
    <n v="29"/>
    <x v="0"/>
    <b v="0"/>
    <x v="1"/>
    <b v="0"/>
    <b v="1"/>
    <x v="1"/>
    <x v="0"/>
    <x v="0"/>
    <s v=""/>
    <s v=""/>
    <s v=""/>
    <s v=""/>
    <x v="0"/>
    <x v="1"/>
    <d v="2018-12-31T00:00:00"/>
    <s v=""/>
    <m/>
    <s v="B2SLED-4'"/>
    <s v=""/>
    <x v="0"/>
    <x v="1"/>
    <s v="Rohan Srivastava"/>
    <s v="LT53/04'-25TH"/>
    <m/>
    <s v=""/>
    <n v="29"/>
    <s v="Regular"/>
    <s v=""/>
    <s v=""/>
    <b v="0"/>
    <m/>
    <m/>
    <b v="0"/>
    <b v="0"/>
    <n v="10150"/>
    <x v="20"/>
    <x v="2"/>
    <n v="0"/>
    <x v="8"/>
    <n v="34.799999999999997"/>
    <x v="0"/>
    <d v="2019-01-01T00:00:00"/>
    <n v="14.5"/>
    <x v="1"/>
    <n v="0"/>
    <x v="0"/>
    <s v="B2SQDLED-400-80-30-SO-4'-W-120-DP-1-CA(48&quot;)-C(6&quot; BLANKS ON EACH END)"/>
    <n v="0"/>
    <x v="0"/>
    <m/>
    <b v="1"/>
    <x v="1"/>
    <n v="2"/>
    <n v="0"/>
    <n v="0"/>
    <d v="2018-12-31T00:00:00"/>
    <m/>
    <d v="2019-01-01T00:00:00"/>
    <n v="58"/>
    <n v="58"/>
    <n v="43.5"/>
    <x v="0"/>
    <x v="0"/>
    <x v="1"/>
    <m/>
    <s v="Ready"/>
    <s v=""/>
    <b v="1"/>
    <s v=""/>
    <d v="2019-01-04T00:00:00"/>
    <s v=""/>
    <s v="Done"/>
    <s v="Done"/>
    <s v=""/>
    <s v=""/>
    <d v="2018-12-31T00:00:00"/>
    <s v="Machine Shop Finished"/>
  </r>
  <r>
    <s v="75801-50"/>
    <x v="1"/>
    <x v="28"/>
    <s v="B2SQDLED-400-80-30-SO-4'-W-120-DP-1-CA(48&quot;)-C(6&quot; BLANKS ON EACH END)"/>
    <n v="50"/>
    <n v="1"/>
    <x v="0"/>
    <n v="30"/>
    <x v="0"/>
    <b v="0"/>
    <x v="1"/>
    <b v="0"/>
    <b v="1"/>
    <x v="1"/>
    <x v="0"/>
    <x v="0"/>
    <s v=""/>
    <s v=""/>
    <s v=""/>
    <s v=""/>
    <x v="0"/>
    <x v="1"/>
    <d v="2018-12-31T00:00:00"/>
    <s v=""/>
    <m/>
    <s v="B2SLED-4'"/>
    <s v=""/>
    <x v="0"/>
    <x v="1"/>
    <s v="Rohan Srivastava"/>
    <s v="LT53/04'-26TH"/>
    <m/>
    <s v=""/>
    <n v="30"/>
    <s v="Regular"/>
    <s v=""/>
    <s v=""/>
    <b v="0"/>
    <m/>
    <m/>
    <b v="0"/>
    <b v="0"/>
    <n v="10500"/>
    <x v="20"/>
    <x v="2"/>
    <n v="0"/>
    <x v="8"/>
    <n v="36"/>
    <x v="0"/>
    <d v="2019-01-01T00:00:00"/>
    <n v="15"/>
    <x v="1"/>
    <n v="0"/>
    <x v="0"/>
    <s v="B2SQDLED-400-80-30-SO-4'-W-120-DP-1-CA(48&quot;)-C(6&quot; BLANKS ON EACH END)"/>
    <n v="0"/>
    <x v="0"/>
    <s v="B2S"/>
    <b v="1"/>
    <x v="1"/>
    <n v="2"/>
    <n v="0"/>
    <n v="0"/>
    <d v="2018-12-31T00:00:00"/>
    <s v="x"/>
    <d v="2019-01-01T00:00:00"/>
    <n v="60"/>
    <s v="x"/>
    <n v="45"/>
    <x v="0"/>
    <x v="0"/>
    <x v="1"/>
    <m/>
    <s v="Ready"/>
    <s v=""/>
    <b v="1"/>
    <s v=""/>
    <d v="2019-01-04T00:00:00"/>
    <s v=""/>
    <s v="Done"/>
    <s v="Done"/>
    <s v=""/>
    <s v=""/>
    <d v="2018-12-31T00:00:00"/>
    <s v="Machine Shop Finished"/>
  </r>
  <r>
    <s v="75801-7"/>
    <x v="1"/>
    <x v="28"/>
    <s v="B2SQDLED-400-80-30-SO-4'-W-120-DP-1-CA(48&quot;)-C(6&quot; BLANKS ON EACH END)"/>
    <n v="7"/>
    <n v="1"/>
    <x v="0"/>
    <n v="30"/>
    <x v="0"/>
    <b v="0"/>
    <x v="1"/>
    <b v="0"/>
    <b v="1"/>
    <x v="1"/>
    <x v="0"/>
    <x v="0"/>
    <s v=""/>
    <s v=""/>
    <s v=""/>
    <s v=""/>
    <x v="0"/>
    <x v="1"/>
    <d v="2018-12-31T00:00:00"/>
    <s v=""/>
    <m/>
    <s v="B2SLED-4'"/>
    <s v=""/>
    <x v="0"/>
    <x v="1"/>
    <s v="Rohan Srivastava"/>
    <s v="LT53/04'-22ND"/>
    <m/>
    <s v=""/>
    <n v="30"/>
    <s v="Regular"/>
    <s v=""/>
    <s v=""/>
    <b v="0"/>
    <m/>
    <m/>
    <b v="0"/>
    <b v="0"/>
    <n v="10500"/>
    <x v="20"/>
    <x v="2"/>
    <n v="0"/>
    <x v="8"/>
    <n v="36"/>
    <x v="2"/>
    <d v="2019-01-01T00:00:00"/>
    <n v="15"/>
    <x v="1"/>
    <n v="0"/>
    <x v="0"/>
    <s v="B2SQDLED-400-80-30-SO-4'-W-120-DP-1-CA(48&quot;)-C(6&quot; BLANKS ON EACH END)"/>
    <n v="0"/>
    <x v="0"/>
    <m/>
    <b v="0"/>
    <x v="1"/>
    <n v="2"/>
    <n v="0"/>
    <n v="0"/>
    <d v="2018-12-31T00:00:00"/>
    <m/>
    <d v="2019-01-01T00:00:00"/>
    <n v="60"/>
    <n v="60"/>
    <n v="45"/>
    <x v="0"/>
    <x v="0"/>
    <x v="1"/>
    <m/>
    <s v="Ready"/>
    <s v=""/>
    <b v="0"/>
    <s v=""/>
    <d v="2019-01-04T00:00:00"/>
    <s v=""/>
    <s v="Done"/>
    <s v="Done"/>
    <s v=""/>
    <s v=""/>
    <d v="2018-12-31T00:00:00"/>
    <s v="Machine Shop Started"/>
  </r>
  <r>
    <s v="76157-1"/>
    <x v="1"/>
    <x v="29"/>
    <s v="GPSLED-750-90-30-FL-69' 6&quot;-W-120-DP-1-S"/>
    <n v="1"/>
    <n v="1"/>
    <x v="0"/>
    <n v="1"/>
    <x v="0"/>
    <b v="0"/>
    <x v="1"/>
    <b v="0"/>
    <b v="0"/>
    <x v="0"/>
    <x v="0"/>
    <x v="3"/>
    <s v=""/>
    <s v=""/>
    <s v=""/>
    <s v=""/>
    <x v="0"/>
    <x v="1"/>
    <d v="2018-12-31T00:00:00"/>
    <s v="Picked - Complete"/>
    <s v="07:24:40"/>
    <s v="GRAZE-69' 6&quot;"/>
    <s v=""/>
    <x v="0"/>
    <x v="2"/>
    <s v="Jessica Kennedy"/>
    <s v="LT-04"/>
    <d v="2018-12-11T00:00:00"/>
    <s v=""/>
    <n v="6"/>
    <s v="High Priority"/>
    <s v=""/>
    <s v=""/>
    <b v="0"/>
    <m/>
    <m/>
    <b v="1"/>
    <b v="0"/>
    <n v="7000"/>
    <x v="21"/>
    <x v="3"/>
    <n v="0"/>
    <x v="8"/>
    <n v="0"/>
    <x v="0"/>
    <d v="2019-01-01T00:00:00"/>
    <n v="3"/>
    <x v="1"/>
    <n v="64.800000000000011"/>
    <x v="0"/>
    <s v="GPSLED-750-90-30-FL-69' 6&quot;-W-120-DP-1-S"/>
    <n v="0"/>
    <x v="0"/>
    <s v="PERFKT"/>
    <b v="1"/>
    <x v="1"/>
    <n v="2"/>
    <n v="0"/>
    <n v="0"/>
    <d v="2018-12-31T00:00:00"/>
    <s v="x"/>
    <d v="2019-01-01T00:00:00"/>
    <n v="12"/>
    <s v="x"/>
    <n v="9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6157-4"/>
    <x v="1"/>
    <x v="29"/>
    <s v="GPSLED-750-90-30-FL-10' 6&quot;-W-120-DP-1-S"/>
    <n v="4"/>
    <n v="1"/>
    <x v="0"/>
    <n v="2"/>
    <x v="0"/>
    <b v="0"/>
    <x v="1"/>
    <b v="0"/>
    <b v="0"/>
    <x v="0"/>
    <x v="0"/>
    <x v="3"/>
    <s v=""/>
    <s v=""/>
    <s v=""/>
    <s v=""/>
    <x v="0"/>
    <x v="1"/>
    <d v="2018-12-31T00:00:00"/>
    <s v="Picked - Complete"/>
    <s v="07:24:42"/>
    <s v="GRAZE-10' 6&quot;"/>
    <s v=""/>
    <x v="0"/>
    <x v="2"/>
    <s v="Jessica Kennedy"/>
    <s v="LT-14"/>
    <d v="2018-12-11T00:00:00"/>
    <s v=""/>
    <n v="2"/>
    <s v="High Priority"/>
    <s v=""/>
    <s v=""/>
    <b v="1"/>
    <d v="2018-12-13T17:06:36"/>
    <m/>
    <b v="1"/>
    <b v="0"/>
    <n v="2200"/>
    <x v="21"/>
    <x v="3"/>
    <n v="0"/>
    <x v="8"/>
    <n v="0"/>
    <x v="0"/>
    <d v="2019-01-01T00:00:00"/>
    <n v="1"/>
    <x v="1"/>
    <n v="0"/>
    <x v="0"/>
    <s v="GPSLED-750-90-30-FL-10' 6&quot;-W-120-DP-1-S"/>
    <n v="0"/>
    <x v="0"/>
    <s v="PERFKT"/>
    <b v="1"/>
    <x v="1"/>
    <n v="2"/>
    <n v="0"/>
    <n v="0"/>
    <d v="2018-12-31T00:00:00"/>
    <s v="x"/>
    <d v="2019-01-01T00:00:00"/>
    <n v="4"/>
    <s v="x"/>
    <n v="3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6157-5"/>
    <x v="1"/>
    <x v="29"/>
    <s v="GPSLED-750-90-30-FL-5' 6&quot;-W-120-DP-1-S"/>
    <n v="5"/>
    <n v="1"/>
    <x v="0"/>
    <n v="2"/>
    <x v="0"/>
    <b v="0"/>
    <x v="1"/>
    <b v="0"/>
    <b v="0"/>
    <x v="0"/>
    <x v="0"/>
    <x v="3"/>
    <s v=""/>
    <s v=""/>
    <s v=""/>
    <s v=""/>
    <x v="0"/>
    <x v="1"/>
    <d v="2018-12-31T00:00:00"/>
    <s v="Picked - Complete"/>
    <s v="07:24:44"/>
    <s v="GRAZE-5' 6&quot;"/>
    <s v=""/>
    <x v="0"/>
    <x v="2"/>
    <s v="Jessica Kennedy"/>
    <s v="LT-14"/>
    <d v="2018-12-11T00:00:00"/>
    <s v=""/>
    <n v="2"/>
    <s v="High Priority"/>
    <s v=""/>
    <s v=""/>
    <b v="1"/>
    <d v="2018-12-13T17:06:35"/>
    <m/>
    <b v="1"/>
    <b v="0"/>
    <n v="1200"/>
    <x v="21"/>
    <x v="3"/>
    <n v="0"/>
    <x v="8"/>
    <n v="0"/>
    <x v="0"/>
    <d v="2019-01-01T00:00:00"/>
    <n v="1"/>
    <x v="1"/>
    <n v="0"/>
    <x v="0"/>
    <s v="GPSLED-750-90-30-FL-5' 6&quot;-W-120-DP-1-S"/>
    <n v="0"/>
    <x v="0"/>
    <s v="PERFKT"/>
    <b v="1"/>
    <x v="1"/>
    <n v="2"/>
    <n v="0"/>
    <n v="0"/>
    <d v="2018-12-31T00:00:00"/>
    <s v="x"/>
    <d v="2019-01-01T00:00:00"/>
    <n v="4"/>
    <s v="x"/>
    <n v="3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6157-7"/>
    <x v="1"/>
    <x v="29"/>
    <s v="GPSLED-750-90-30-FL-15-W-120-DP-1-S"/>
    <n v="7"/>
    <n v="1"/>
    <x v="0"/>
    <n v="1"/>
    <x v="0"/>
    <b v="0"/>
    <x v="1"/>
    <b v="0"/>
    <b v="0"/>
    <x v="0"/>
    <x v="0"/>
    <x v="3"/>
    <s v=""/>
    <s v=""/>
    <s v=""/>
    <s v=""/>
    <x v="0"/>
    <x v="1"/>
    <d v="2018-12-31T00:00:00"/>
    <s v="Picked - Complete"/>
    <s v="07:24:46"/>
    <s v="GRAZE-15"/>
    <s v=""/>
    <x v="0"/>
    <x v="2"/>
    <s v="Jessica Kennedy"/>
    <s v="LT-04A"/>
    <d v="2018-12-11T00:00:00"/>
    <s v=""/>
    <n v="2"/>
    <s v="High Priority"/>
    <s v=""/>
    <s v=""/>
    <b v="1"/>
    <d v="2018-12-13T17:06:34"/>
    <m/>
    <b v="1"/>
    <b v="0"/>
    <n v="1500"/>
    <x v="21"/>
    <x v="3"/>
    <n v="0"/>
    <x v="8"/>
    <n v="0"/>
    <x v="0"/>
    <d v="2019-01-01T00:00:00"/>
    <n v="1"/>
    <x v="1"/>
    <n v="12.96"/>
    <x v="0"/>
    <s v="GPSLED-750-90-30-FL-15-W-120-DP-1-S"/>
    <n v="0"/>
    <x v="0"/>
    <s v="PERFKT"/>
    <b v="1"/>
    <x v="1"/>
    <n v="2"/>
    <n v="0"/>
    <n v="0"/>
    <d v="2018-12-31T00:00:00"/>
    <s v="x"/>
    <d v="2019-01-01T00:00:00"/>
    <n v="4"/>
    <s v="x"/>
    <n v="3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6157-8"/>
    <x v="1"/>
    <x v="29"/>
    <s v="GPSLED-750-90-30-FL-6' 6&quot;-W-120-DP-1-S"/>
    <n v="8"/>
    <n v="1"/>
    <x v="0"/>
    <n v="1"/>
    <x v="0"/>
    <b v="0"/>
    <x v="1"/>
    <b v="0"/>
    <b v="0"/>
    <x v="0"/>
    <x v="0"/>
    <x v="3"/>
    <s v=""/>
    <s v=""/>
    <s v=""/>
    <s v=""/>
    <x v="0"/>
    <x v="1"/>
    <d v="2018-12-31T00:00:00"/>
    <s v="Picked - Complete"/>
    <s v="07:25:38"/>
    <s v="GRAZE-6' 6&quot;"/>
    <s v=""/>
    <x v="0"/>
    <x v="2"/>
    <s v="Jessica Kennedy"/>
    <s v="LT-04B"/>
    <d v="2018-12-11T00:00:00"/>
    <s v=""/>
    <n v="1"/>
    <s v="High Priority"/>
    <s v=""/>
    <s v=""/>
    <b v="1"/>
    <d v="2018-12-13T17:06:33"/>
    <m/>
    <b v="1"/>
    <b v="0"/>
    <n v="700"/>
    <x v="21"/>
    <x v="3"/>
    <n v="0"/>
    <x v="8"/>
    <n v="0"/>
    <x v="0"/>
    <d v="2019-01-01T00:00:00"/>
    <n v="0.5"/>
    <x v="1"/>
    <n v="0"/>
    <x v="0"/>
    <s v="GPSLED-750-90-30-FL-6' 6&quot;-W-120-DP-1-S"/>
    <n v="0"/>
    <x v="0"/>
    <m/>
    <b v="1"/>
    <x v="1"/>
    <n v="2"/>
    <n v="0"/>
    <n v="0"/>
    <d v="2018-12-31T00:00:00"/>
    <m/>
    <d v="2019-01-01T00:00:00"/>
    <n v="2"/>
    <n v="2"/>
    <n v="1.5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6668-1"/>
    <x v="1"/>
    <x v="30"/>
    <s v="ZELED-SL 65/35-1100-80-35-MSO-4-AP-UNV-MD-1-CA(36)"/>
    <n v="1"/>
    <n v="1"/>
    <x v="0"/>
    <n v="38"/>
    <x v="0"/>
    <b v="0"/>
    <x v="1"/>
    <b v="1"/>
    <b v="1"/>
    <x v="0"/>
    <x v="0"/>
    <x v="2"/>
    <s v=""/>
    <s v=""/>
    <s v=""/>
    <s v=""/>
    <x v="0"/>
    <x v="1"/>
    <d v="2018-12-31T00:00:00"/>
    <s v="Picked - Complete"/>
    <m/>
    <s v="ZEN-4"/>
    <s v=""/>
    <x v="0"/>
    <x v="1"/>
    <s v="George Bacalla"/>
    <s v="102-4'"/>
    <m/>
    <s v=""/>
    <n v="38"/>
    <s v="High Priority"/>
    <s v=""/>
    <s v=""/>
    <b v="0"/>
    <m/>
    <m/>
    <b v="0"/>
    <b v="0"/>
    <n v="13680"/>
    <x v="10"/>
    <x v="2"/>
    <n v="0"/>
    <x v="8"/>
    <n v="0"/>
    <x v="0"/>
    <d v="2019-01-01T00:00:00"/>
    <n v="19"/>
    <x v="1"/>
    <n v="0"/>
    <x v="0"/>
    <s v="ZELED-SL 65/35-1100-80-35-MSO-4-AP-UNV-MD-1-CA(36)"/>
    <n v="0"/>
    <x v="0"/>
    <s v="Zen"/>
    <b v="1"/>
    <x v="1"/>
    <n v="2"/>
    <n v="0"/>
    <n v="0"/>
    <d v="2018-12-31T00:00:00"/>
    <s v="x"/>
    <d v="2019-01-01T00:00:00"/>
    <n v="76"/>
    <s v="x"/>
    <n v="57"/>
    <x v="2"/>
    <x v="0"/>
    <x v="1"/>
    <m/>
    <s v=""/>
    <s v=""/>
    <b v="0"/>
    <s v=""/>
    <d v="2019-01-04T00:00:00"/>
    <s v="Done"/>
    <s v="Done"/>
    <s v=""/>
    <s v=""/>
    <s v=""/>
    <d v="2018-12-31T00:00:00"/>
    <s v="Machine Shop Started"/>
  </r>
  <r>
    <s v="76668-2"/>
    <x v="1"/>
    <x v="30"/>
    <s v="ZELED-SL 65/35-1100-80-35-MSO-10-AP-UNV-MD-1-CA(36)"/>
    <n v="2"/>
    <n v="1"/>
    <x v="0"/>
    <n v="3"/>
    <x v="0"/>
    <b v="0"/>
    <x v="1"/>
    <b v="1"/>
    <b v="1"/>
    <x v="0"/>
    <x v="0"/>
    <x v="2"/>
    <s v=""/>
    <s v=""/>
    <s v=""/>
    <s v=""/>
    <x v="0"/>
    <x v="1"/>
    <d v="2018-12-31T00:00:00"/>
    <s v="Picked - Complete"/>
    <m/>
    <s v="ZEN-10"/>
    <s v=""/>
    <x v="0"/>
    <x v="1"/>
    <s v="George Bacalla"/>
    <s v="102-10'"/>
    <m/>
    <s v=""/>
    <n v="3"/>
    <s v="High Priority"/>
    <s v=""/>
    <s v=""/>
    <b v="0"/>
    <m/>
    <m/>
    <b v="0"/>
    <b v="0"/>
    <n v="2700"/>
    <x v="10"/>
    <x v="2"/>
    <n v="0"/>
    <x v="8"/>
    <n v="0"/>
    <x v="0"/>
    <d v="2019-01-01T00:00:00"/>
    <n v="1.5"/>
    <x v="1"/>
    <n v="0"/>
    <x v="0"/>
    <s v="ZELED-SL 65/35-1100-80-35-MSO-10-AP-UNV-MD-1-CA(36)"/>
    <n v="0"/>
    <x v="0"/>
    <s v="Zen"/>
    <b v="1"/>
    <x v="1"/>
    <n v="2"/>
    <n v="0"/>
    <n v="0"/>
    <d v="2018-12-31T00:00:00"/>
    <s v="x"/>
    <d v="2019-01-01T00:00:00"/>
    <n v="6"/>
    <s v="x"/>
    <n v="4.5"/>
    <x v="2"/>
    <x v="0"/>
    <x v="1"/>
    <m/>
    <s v=""/>
    <s v=""/>
    <b v="0"/>
    <s v=""/>
    <d v="2019-01-04T00:00:00"/>
    <s v="Done"/>
    <s v="Done"/>
    <s v=""/>
    <s v=""/>
    <s v=""/>
    <d v="2018-12-31T00:00:00"/>
    <s v="Machine Shop Started"/>
  </r>
  <r>
    <s v="76783-3"/>
    <x v="1"/>
    <x v="31"/>
    <s v="SP17046(2)-PRLED-1000-80-35-S-12-AP-UNV-O(SR)-1+GTD(1)-CTS(48)-DOS(2)"/>
    <n v="3"/>
    <n v="1"/>
    <x v="0"/>
    <n v="1"/>
    <x v="0"/>
    <b v="0"/>
    <x v="0"/>
    <b v="0"/>
    <b v="0"/>
    <x v="1"/>
    <x v="0"/>
    <x v="2"/>
    <s v=""/>
    <s v=""/>
    <s v=""/>
    <s v=""/>
    <x v="0"/>
    <x v="1"/>
    <d v="2018-12-31T00:00:00"/>
    <s v=""/>
    <m/>
    <s v="PRMLED-12"/>
    <s v="Wrong info. In SD"/>
    <x v="0"/>
    <x v="3"/>
    <s v="Rajithan Sivapatharajahon"/>
    <s v="FT 02 12 GTD"/>
    <m/>
    <s v=""/>
    <n v="2"/>
    <s v="Regular"/>
    <s v=""/>
    <s v=""/>
    <b v="0"/>
    <m/>
    <m/>
    <b v="0"/>
    <b v="1"/>
    <n v="1910"/>
    <x v="22"/>
    <x v="2"/>
    <n v="0"/>
    <x v="8"/>
    <n v="2.4"/>
    <x v="2"/>
    <d v="2019-01-01T00:00:00"/>
    <n v="1"/>
    <x v="0"/>
    <n v="12.96"/>
    <x v="0"/>
    <s v="PRLED-1000-80-35-S-12-AP-UNV-O"/>
    <n v="0"/>
    <x v="0"/>
    <m/>
    <b v="0"/>
    <x v="0"/>
    <n v="2"/>
    <n v="0"/>
    <n v="0"/>
    <d v="2018-12-31T00:00:00"/>
    <m/>
    <d v="2019-01-01T00:00:00"/>
    <n v="4"/>
    <n v="4"/>
    <n v="3"/>
    <x v="2"/>
    <x v="0"/>
    <x v="1"/>
    <m/>
    <s v=""/>
    <s v=""/>
    <b v="0"/>
    <s v=""/>
    <d v="2019-01-04T00:00:00"/>
    <s v=""/>
    <d v="2019-01-01T00:00:00"/>
    <s v=""/>
    <s v=""/>
    <s v=""/>
    <d v="2018-12-31T00:00:00"/>
    <s v="Machine Shop Started"/>
  </r>
  <r>
    <s v="76884-1"/>
    <x v="1"/>
    <x v="32"/>
    <s v="NPI-N18008-SKPE-10004-SL60/40-CIR-AL# 12' 6.75&quot;-1000-80-35-SO-W-UNV-D-1-CA(36)"/>
    <n v="1"/>
    <n v="1"/>
    <x v="0"/>
    <n v="2"/>
    <x v="0"/>
    <b v="0"/>
    <x v="0"/>
    <b v="0"/>
    <b v="0"/>
    <x v="1"/>
    <x v="0"/>
    <x v="2"/>
    <s v=""/>
    <s v=""/>
    <s v=""/>
    <s v=""/>
    <x v="0"/>
    <x v="1"/>
    <d v="2018-12-21T00:00:00"/>
    <s v=""/>
    <m/>
    <s v="NPI-18008-01"/>
    <s v="Missing info. In SD"/>
    <x v="2"/>
    <x v="0"/>
    <s v="Stan Buyansky"/>
    <s v="A"/>
    <m/>
    <s v=""/>
    <n v="4"/>
    <s v="Regular"/>
    <s v=""/>
    <s v=""/>
    <b v="0"/>
    <m/>
    <m/>
    <b v="0"/>
    <b v="1"/>
    <n v="1840"/>
    <x v="8"/>
    <x v="4"/>
    <n v="0"/>
    <x v="8"/>
    <n v="4.8"/>
    <x v="0"/>
    <d v="2019-01-01T00:00:00"/>
    <n v="2"/>
    <x v="1"/>
    <n v="25.92"/>
    <x v="0"/>
    <s v="NPI-N18008-SKPE-10004-SL60/40-CIR-AL# 12' 6.75&quot;-1000-80-35-SO-W-UNV-D-1-CA(36)"/>
    <n v="0"/>
    <x v="0"/>
    <m/>
    <b v="0"/>
    <x v="0"/>
    <n v="2"/>
    <n v="3"/>
    <n v="0"/>
    <d v="2018-12-31T00:00:00"/>
    <m/>
    <d v="2019-01-01T00:00:00"/>
    <n v="8"/>
    <n v="8"/>
    <n v="6"/>
    <x v="2"/>
    <x v="0"/>
    <x v="1"/>
    <m/>
    <s v=""/>
    <s v=""/>
    <b v="0"/>
    <s v=""/>
    <d v="2019-01-04T00:00:00"/>
    <s v=""/>
    <s v=""/>
    <s v=""/>
    <s v=""/>
    <s v=""/>
    <d v="2018-12-31T00:00:00"/>
    <s v="Machine Shop Started"/>
  </r>
  <r>
    <s v="77177-1"/>
    <x v="1"/>
    <x v="33"/>
    <s v="SCR-300-80-35-FL-TR75X4-W-UNV-DP-1-MFTG9"/>
    <n v="1"/>
    <n v="1"/>
    <x v="0"/>
    <n v="18"/>
    <x v="0"/>
    <b v="0"/>
    <x v="0"/>
    <b v="0"/>
    <b v="0"/>
    <x v="1"/>
    <x v="0"/>
    <x v="3"/>
    <s v=""/>
    <s v=""/>
    <s v=""/>
    <s v=""/>
    <x v="0"/>
    <x v="2"/>
    <d v="2018-12-31T00:00:00"/>
    <s v="Picked - Complete"/>
    <m/>
    <s v="SCULPT-TR75X4"/>
    <s v="Others"/>
    <x v="0"/>
    <x v="2"/>
    <s v="Rajithan Sivapatharajahon"/>
    <s v="R3"/>
    <m/>
    <s v=""/>
    <n v="18"/>
    <s v="High Priority"/>
    <s v=""/>
    <s v=""/>
    <b v="0"/>
    <m/>
    <m/>
    <b v="0"/>
    <b v="1"/>
    <n v="10800"/>
    <x v="18"/>
    <x v="0"/>
    <s v="Check for Kit"/>
    <x v="8"/>
    <n v="21.599999999999998"/>
    <x v="2"/>
    <d v="2019-01-01T00:00:00"/>
    <n v="9"/>
    <x v="0"/>
    <n v="0"/>
    <x v="0"/>
    <s v="SCR-300-80-35-FL-TR75X4-W-UNV-DP-1-MFTG9"/>
    <n v="0"/>
    <x v="0"/>
    <m/>
    <b v="0"/>
    <x v="0"/>
    <n v="2"/>
    <n v="0"/>
    <n v="5"/>
    <d v="2018-12-31T00:00:00"/>
    <m/>
    <d v="2019-01-01T00:00:00"/>
    <n v="36"/>
    <n v="36"/>
    <n v="27"/>
    <x v="2"/>
    <x v="0"/>
    <x v="1"/>
    <m/>
    <s v="ToDo"/>
    <s v=""/>
    <b v="0"/>
    <s v="ToDo"/>
    <d v="2019-01-04T00:00:00"/>
    <s v=""/>
    <d v="2019-01-01T00:00:00"/>
    <s v=""/>
    <s v=""/>
    <s v=""/>
    <d v="2018-12-31T00:00:00"/>
    <s v="Machine Shop Started"/>
  </r>
  <r>
    <s v="77183-1"/>
    <x v="1"/>
    <x v="34"/>
    <s v="ZESQDI-SL 50/50-800-80-35-SO-12-W-UNV-MD-1-CA(36)"/>
    <n v="1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"/>
    <m/>
    <s v="ZENSQ-12"/>
    <s v=""/>
    <x v="0"/>
    <x v="1"/>
    <s v="Sacha Lempka"/>
    <s v="A-12'"/>
    <m/>
    <s v=""/>
    <n v="1"/>
    <s v="Regular"/>
    <s v=""/>
    <s v=""/>
    <b v="0"/>
    <m/>
    <m/>
    <b v="0"/>
    <b v="0"/>
    <n v="1276"/>
    <x v="23"/>
    <x v="0"/>
    <n v="0"/>
    <x v="8"/>
    <n v="0"/>
    <x v="0"/>
    <d v="2019-01-01T00:00:00"/>
    <n v="0.5"/>
    <x v="1"/>
    <n v="0"/>
    <x v="0"/>
    <s v="ZESQDI-SL 50/50-800-80-35-SO-12-W-UNV-MD-1-CA(36)"/>
    <n v="0"/>
    <x v="0"/>
    <s v="Zen"/>
    <b v="1"/>
    <x v="1"/>
    <n v="2"/>
    <n v="0"/>
    <n v="0"/>
    <d v="2018-12-31T00:00:00"/>
    <s v="x"/>
    <d v="2019-01-01T00:00:00"/>
    <n v="2"/>
    <s v="x"/>
    <n v="1.5"/>
    <x v="2"/>
    <x v="0"/>
    <x v="1"/>
    <m/>
    <s v=""/>
    <s v=""/>
    <b v="0"/>
    <s v=""/>
    <d v="2019-01-04T00:00:00"/>
    <s v="Done"/>
    <s v="Done"/>
    <s v=""/>
    <s v=""/>
    <s v=""/>
    <d v="2018-12-31T00:00:00"/>
    <s v="Machine Shop Started"/>
  </r>
  <r>
    <s v="77420-2"/>
    <x v="1"/>
    <x v="35"/>
    <s v="BRLED-500-90-40-FL-8-W-277-DP-1-D"/>
    <n v="2"/>
    <n v="1"/>
    <x v="0"/>
    <n v="1"/>
    <x v="0"/>
    <b v="0"/>
    <x v="1"/>
    <b v="0"/>
    <b v="1"/>
    <x v="1"/>
    <x v="0"/>
    <x v="0"/>
    <s v=""/>
    <s v=""/>
    <s v=""/>
    <s v=""/>
    <x v="0"/>
    <x v="1"/>
    <d v="2018-12-31T00:00:00"/>
    <s v="Picked - Complete"/>
    <m/>
    <s v="B2LED-8"/>
    <s v=""/>
    <x v="0"/>
    <x v="3"/>
    <s v="Stan Buyansky"/>
    <s v="F10-8"/>
    <m/>
    <s v=""/>
    <n v="1"/>
    <s v="Regular"/>
    <s v=""/>
    <s v=""/>
    <b v="0"/>
    <m/>
    <m/>
    <b v="0"/>
    <b v="0"/>
    <n v="440"/>
    <x v="24"/>
    <x v="0"/>
    <n v="0"/>
    <x v="8"/>
    <n v="1.2"/>
    <x v="0"/>
    <d v="2019-01-01T00:00:00"/>
    <n v="0.5"/>
    <x v="1"/>
    <n v="0"/>
    <x v="0"/>
    <s v="BRLED-500-90-40-FL-8-W-277-DP-1-D"/>
    <n v="0"/>
    <x v="0"/>
    <s v="B2LED"/>
    <b v="1"/>
    <x v="1"/>
    <n v="2"/>
    <n v="0"/>
    <n v="0"/>
    <d v="2018-12-31T00:00:00"/>
    <s v="x"/>
    <d v="2019-01-01T00:00:00"/>
    <n v="2"/>
    <s v="x"/>
    <n v="1.5"/>
    <x v="0"/>
    <x v="0"/>
    <x v="1"/>
    <m/>
    <s v="Ready"/>
    <s v=""/>
    <b v="1"/>
    <s v=""/>
    <d v="2019-01-04T00:00:00"/>
    <s v=""/>
    <s v="Done"/>
    <s v="Done"/>
    <s v=""/>
    <s v=""/>
    <d v="2018-12-31T00:00:00"/>
    <s v="Machine Shop Finished"/>
  </r>
  <r>
    <s v="77420-3"/>
    <x v="1"/>
    <x v="35"/>
    <s v="BRLED-500-90-40-FL-4-W-277-DP-1-D"/>
    <n v="3"/>
    <n v="1"/>
    <x v="0"/>
    <n v="2"/>
    <x v="0"/>
    <b v="0"/>
    <x v="1"/>
    <b v="0"/>
    <b v="1"/>
    <x v="1"/>
    <x v="0"/>
    <x v="0"/>
    <s v=""/>
    <s v=""/>
    <s v=""/>
    <s v=""/>
    <x v="0"/>
    <x v="1"/>
    <d v="2018-12-31T00:00:00"/>
    <s v="Picked - Complete"/>
    <m/>
    <s v="B2LED-4"/>
    <s v=""/>
    <x v="0"/>
    <x v="3"/>
    <s v="Stan Buyansky"/>
    <s v="F10A-4"/>
    <m/>
    <s v=""/>
    <n v="2"/>
    <s v="Regular"/>
    <s v=""/>
    <s v=""/>
    <b v="0"/>
    <m/>
    <m/>
    <b v="0"/>
    <b v="0"/>
    <n v="440"/>
    <x v="24"/>
    <x v="0"/>
    <n v="0"/>
    <x v="8"/>
    <n v="2.4"/>
    <x v="0"/>
    <d v="2019-01-01T00:00:00"/>
    <n v="1"/>
    <x v="1"/>
    <n v="0"/>
    <x v="0"/>
    <s v="BRLED-500-90-40-FL-4-W-277-DP-1-D"/>
    <n v="0"/>
    <x v="0"/>
    <s v="B2LED"/>
    <b v="1"/>
    <x v="1"/>
    <n v="2"/>
    <n v="0"/>
    <n v="0"/>
    <d v="2018-12-31T00:00:00"/>
    <s v="x"/>
    <d v="2019-01-01T00:00:00"/>
    <n v="4"/>
    <s v="x"/>
    <n v="3"/>
    <x v="0"/>
    <x v="0"/>
    <x v="1"/>
    <m/>
    <s v="Ready"/>
    <s v=""/>
    <b v="1"/>
    <s v=""/>
    <d v="2019-01-04T00:00:00"/>
    <s v=""/>
    <s v="Done"/>
    <s v="Done"/>
    <s v=""/>
    <s v=""/>
    <d v="2018-12-31T00:00:00"/>
    <s v="Machine Shop Finished"/>
  </r>
  <r>
    <s v="77682-1"/>
    <x v="1"/>
    <x v="36"/>
    <s v="SCD-500-80-35-FL-4X4-W-UNV-DP-1-CT9(96)"/>
    <n v="1"/>
    <n v="1"/>
    <x v="0"/>
    <n v="4"/>
    <x v="0"/>
    <b v="0"/>
    <x v="0"/>
    <b v="0"/>
    <b v="1"/>
    <x v="0"/>
    <x v="0"/>
    <x v="2"/>
    <s v=""/>
    <s v=""/>
    <s v=""/>
    <s v=""/>
    <x v="0"/>
    <x v="1"/>
    <d v="2018-12-31T00:00:00"/>
    <s v="Picked - Complete"/>
    <m/>
    <s v="SCULPT-4X4"/>
    <s v=""/>
    <x v="0"/>
    <x v="3"/>
    <s v="Stan Buyansky"/>
    <s v="F13"/>
    <m/>
    <s v=""/>
    <n v="4"/>
    <s v="High Priority"/>
    <s v=""/>
    <s v=""/>
    <b v="0"/>
    <m/>
    <m/>
    <b v="0"/>
    <b v="0"/>
    <n v="4536"/>
    <x v="11"/>
    <x v="2"/>
    <s v="Check for Kit"/>
    <x v="8"/>
    <n v="0"/>
    <x v="0"/>
    <d v="2019-01-01T00:00:00"/>
    <n v="2"/>
    <x v="0"/>
    <n v="0"/>
    <x v="0"/>
    <s v="SCD-500-80-35-FL-4X4-W-UNV-DP-1-CT9(96)"/>
    <n v="0"/>
    <x v="0"/>
    <s v="Sculpt"/>
    <b v="1"/>
    <x v="0"/>
    <n v="2"/>
    <n v="0"/>
    <n v="5"/>
    <d v="2018-12-31T00:00:00"/>
    <s v="x"/>
    <d v="2019-01-01T00:00:00"/>
    <n v="8"/>
    <s v="x"/>
    <n v="6"/>
    <x v="2"/>
    <x v="0"/>
    <x v="1"/>
    <m/>
    <s v=""/>
    <s v=""/>
    <b v="0"/>
    <s v=""/>
    <d v="2019-01-04T00:00:00"/>
    <s v="Done"/>
    <d v="2019-01-01T00:00:00"/>
    <s v=""/>
    <s v=""/>
    <s v=""/>
    <d v="2018-12-31T00:00:00"/>
    <s v="Machine Shop Started"/>
  </r>
  <r>
    <s v="77933-1"/>
    <x v="1"/>
    <x v="37"/>
    <s v="SP17130(2)-SLWLED-SL 100/0-800-80-35-NO-3-W-UNV-LT(L3D)-1"/>
    <n v="1"/>
    <n v="1"/>
    <x v="0"/>
    <n v="1"/>
    <x v="0"/>
    <b v="0"/>
    <x v="1"/>
    <b v="0"/>
    <b v="1"/>
    <x v="0"/>
    <x v="0"/>
    <x v="3"/>
    <s v=""/>
    <s v=""/>
    <s v=""/>
    <s v=""/>
    <x v="0"/>
    <x v="1"/>
    <d v="2018-12-31T00:00:00"/>
    <s v=""/>
    <m/>
    <s v="SLMLED-4"/>
    <s v=""/>
    <x v="0"/>
    <x v="3"/>
    <s v="Joshua Zimet"/>
    <s v="AU03A"/>
    <m/>
    <s v=""/>
    <n v="1"/>
    <s v="Regular"/>
    <s v=""/>
    <s v=""/>
    <b v="0"/>
    <m/>
    <m/>
    <b v="0"/>
    <b v="0"/>
    <n v="316"/>
    <x v="25"/>
    <x v="1"/>
    <n v="0"/>
    <x v="8"/>
    <n v="0"/>
    <x v="0"/>
    <d v="2019-01-01T00:00:00"/>
    <n v="0.5"/>
    <x v="1"/>
    <n v="0"/>
    <x v="0"/>
    <s v="SLWLED-SL 100/0-800-80-35-NO-3"/>
    <n v="0"/>
    <x v="0"/>
    <m/>
    <b v="1"/>
    <x v="1"/>
    <n v="2"/>
    <n v="0"/>
    <n v="0"/>
    <d v="2018-12-31T00:00:00"/>
    <m/>
    <d v="2019-01-01T00:00:00"/>
    <n v="2"/>
    <n v="2"/>
    <n v="1.5"/>
    <x v="2"/>
    <x v="0"/>
    <x v="1"/>
    <m/>
    <s v="ToDo"/>
    <s v=""/>
    <b v="0"/>
    <s v=""/>
    <d v="2019-01-04T00:00:00"/>
    <s v="Done"/>
    <s v="Done"/>
    <s v=""/>
    <s v=""/>
    <s v=""/>
    <d v="2018-12-31T00:00:00"/>
    <s v="Machine Shop Started"/>
  </r>
  <r>
    <s v="77021-1"/>
    <x v="7"/>
    <x v="38"/>
    <s v="STFC-NO-DSO(12-400)-90-40-AH(6)-W-UNV-MD-1-CA(48)-SC"/>
    <n v="1"/>
    <n v="1"/>
    <x v="0"/>
    <n v="20"/>
    <x v="0"/>
    <b v="0"/>
    <x v="0"/>
    <b v="0"/>
    <b v="1"/>
    <x v="1"/>
    <x v="0"/>
    <x v="3"/>
    <s v=""/>
    <s v=""/>
    <s v=""/>
    <s v=""/>
    <x v="0"/>
    <x v="1"/>
    <d v="2019-01-07T00:00:00"/>
    <s v="Picked - Complete"/>
    <m/>
    <s v="STENCL-STFC"/>
    <s v="Others"/>
    <x v="0"/>
    <x v="2"/>
    <s v="Zahra Vatani"/>
    <s v="C"/>
    <m/>
    <s v=""/>
    <n v="120"/>
    <s v="High Priority"/>
    <s v="ToDo"/>
    <s v=""/>
    <b v="0"/>
    <m/>
    <m/>
    <b v="0"/>
    <b v="1"/>
    <n v="22800"/>
    <x v="4"/>
    <x v="2"/>
    <s v="Pattern"/>
    <x v="4"/>
    <n v="480"/>
    <x v="1"/>
    <d v="2019-01-08T00:00:00"/>
    <n v="578.40000000000009"/>
    <x v="2"/>
    <n v="1296"/>
    <x v="0"/>
    <s v="STFC-NO-DSO(12-400)-90-40-AH(6)-W-UNV-MD-1-CA(48)-SC"/>
    <n v="0"/>
    <x v="0"/>
    <s v="Stencil"/>
    <b v="0"/>
    <x v="0"/>
    <n v="2"/>
    <n v="0"/>
    <n v="5"/>
    <d v="2018-12-31T00:00:00"/>
    <s v="x"/>
    <d v="2019-01-08T00:00:00"/>
    <n v="240"/>
    <s v="x"/>
    <n v="360"/>
    <x v="2"/>
    <x v="0"/>
    <x v="0"/>
    <m/>
    <s v="ToDo"/>
    <s v=""/>
    <b v="0"/>
    <s v=""/>
    <d v="2019-01-10T00:00:00"/>
    <d v="2019-01-01T00:00:00"/>
    <s v=""/>
    <s v=""/>
    <s v=""/>
    <s v=""/>
    <s v=""/>
    <s v="Machine Shop Started"/>
  </r>
  <r>
    <s v="77157-1"/>
    <x v="7"/>
    <x v="39"/>
    <s v="STFC-NO-DML(12'-225)-80-40-AH(6)-W-UNV-MD-1-CA(48)-RC"/>
    <n v="1"/>
    <n v="1"/>
    <x v="0"/>
    <n v="1"/>
    <x v="0"/>
    <b v="0"/>
    <x v="1"/>
    <b v="0"/>
    <b v="1"/>
    <x v="1"/>
    <x v="0"/>
    <x v="3"/>
    <s v=""/>
    <s v=""/>
    <s v="ToDo"/>
    <s v=""/>
    <x v="0"/>
    <x v="1"/>
    <d v="2019-01-07T00:00:00"/>
    <s v="Picked - Complete"/>
    <m/>
    <s v="STENCL-STFC"/>
    <s v=""/>
    <x v="0"/>
    <x v="2"/>
    <s v="Jessica Kennedy"/>
    <s v="G1"/>
    <m/>
    <s v=""/>
    <n v="6"/>
    <s v="Regular"/>
    <s v="ToDo"/>
    <s v=""/>
    <b v="0"/>
    <m/>
    <m/>
    <b v="0"/>
    <b v="0"/>
    <n v="2025.15"/>
    <x v="4"/>
    <x v="2"/>
    <s v="Pattern"/>
    <x v="4"/>
    <n v="24"/>
    <x v="1"/>
    <d v="2019-01-08T00:00:00"/>
    <n v="28.92"/>
    <x v="1"/>
    <n v="64.800000000000011"/>
    <x v="0"/>
    <s v="STFC-NO-DML(12'-225)-80-40-AH(6)-W-UNV-MD-1-CA(48)-RC"/>
    <n v="0"/>
    <x v="0"/>
    <m/>
    <b v="0"/>
    <x v="1"/>
    <n v="2"/>
    <n v="0"/>
    <n v="5"/>
    <d v="2018-12-31T00:00:00"/>
    <m/>
    <d v="2019-01-08T00:00:00"/>
    <n v="12"/>
    <n v="12"/>
    <n v="18"/>
    <x v="2"/>
    <x v="0"/>
    <x v="0"/>
    <m/>
    <s v="ToDo"/>
    <s v=""/>
    <b v="0"/>
    <s v=""/>
    <d v="2019-01-10T00:00:00"/>
    <d v="2019-01-01T00:00:00"/>
    <s v="Done"/>
    <s v=""/>
    <s v=""/>
    <s v=""/>
    <s v=""/>
    <s v="Machine Shop Started"/>
  </r>
  <r>
    <s v="77157-2"/>
    <x v="7"/>
    <x v="39"/>
    <s v="STFC-NO-DML(18'-225)-80-40-AH(6)-W-UNV-MD-1-CA(48)-RC"/>
    <n v="2"/>
    <n v="1"/>
    <x v="0"/>
    <n v="1"/>
    <x v="0"/>
    <b v="0"/>
    <x v="1"/>
    <b v="0"/>
    <b v="1"/>
    <x v="1"/>
    <x v="0"/>
    <x v="3"/>
    <s v=""/>
    <s v=""/>
    <s v="ToDo"/>
    <s v=""/>
    <x v="0"/>
    <x v="1"/>
    <d v="2019-01-07T00:00:00"/>
    <s v="Picked - Complete"/>
    <m/>
    <s v="STENCL-STFC"/>
    <s v=""/>
    <x v="0"/>
    <x v="2"/>
    <s v="Jessica Kennedy"/>
    <s v="G2-CA"/>
    <m/>
    <s v=""/>
    <n v="6"/>
    <s v="Regular"/>
    <s v="ToDo"/>
    <s v=""/>
    <b v="0"/>
    <m/>
    <m/>
    <b v="0"/>
    <b v="0"/>
    <n v="2752.13"/>
    <x v="4"/>
    <x v="2"/>
    <s v="Pattern"/>
    <x v="4"/>
    <n v="24"/>
    <x v="1"/>
    <d v="2019-01-08T00:00:00"/>
    <n v="28.92"/>
    <x v="1"/>
    <n v="64.800000000000011"/>
    <x v="0"/>
    <s v="STFC-NO-DML(18'-225)-80-40-AH(6)-W-UNV-MD-1-CA(48)-RC"/>
    <n v="0"/>
    <x v="0"/>
    <m/>
    <b v="0"/>
    <x v="1"/>
    <n v="2"/>
    <n v="0"/>
    <n v="5"/>
    <d v="2018-12-31T00:00:00"/>
    <m/>
    <d v="2019-01-08T00:00:00"/>
    <n v="12"/>
    <n v="12"/>
    <n v="18"/>
    <x v="2"/>
    <x v="0"/>
    <x v="0"/>
    <m/>
    <s v="ToDo"/>
    <s v=""/>
    <b v="0"/>
    <s v=""/>
    <d v="2019-01-10T00:00:00"/>
    <d v="2019-01-01T00:00:00"/>
    <s v="Done"/>
    <s v=""/>
    <s v=""/>
    <s v=""/>
    <s v=""/>
    <s v="Machine Shop Started"/>
  </r>
  <r>
    <s v="77157-3"/>
    <x v="7"/>
    <x v="39"/>
    <s v="STFC-NO-DML(28'-225)-80-40-AH(6)+AL(2)-W-UNV-MD-1-CT9(48)-RC"/>
    <n v="3"/>
    <n v="1"/>
    <x v="0"/>
    <n v="3"/>
    <x v="0"/>
    <b v="0"/>
    <x v="1"/>
    <b v="0"/>
    <b v="1"/>
    <x v="1"/>
    <x v="0"/>
    <x v="3"/>
    <s v=""/>
    <s v=""/>
    <s v="ToDo"/>
    <s v=""/>
    <x v="0"/>
    <x v="1"/>
    <d v="2019-01-07T00:00:00"/>
    <s v="Picked - Complete"/>
    <m/>
    <s v="STENCL-STFC"/>
    <s v=""/>
    <x v="0"/>
    <x v="2"/>
    <s v="Jessica Kennedy"/>
    <s v="G3"/>
    <m/>
    <s v=""/>
    <n v="24"/>
    <s v="Regular"/>
    <s v="ToDo"/>
    <s v=""/>
    <b v="0"/>
    <m/>
    <m/>
    <b v="0"/>
    <b v="0"/>
    <n v="12981.72"/>
    <x v="4"/>
    <x v="2"/>
    <s v="Pattern"/>
    <x v="4"/>
    <n v="96"/>
    <x v="1"/>
    <d v="2019-01-08T00:00:00"/>
    <n v="115.68"/>
    <x v="1"/>
    <n v="272.16000000000003"/>
    <x v="0"/>
    <s v="STFC-NO-DML(28'-225)-80-40-AH(6)+AL(2)-W-UNV-MD-1-CT9(48)-RC"/>
    <n v="0"/>
    <x v="0"/>
    <m/>
    <b v="0"/>
    <x v="1"/>
    <n v="2"/>
    <n v="0"/>
    <n v="5"/>
    <d v="2018-12-31T00:00:00"/>
    <m/>
    <d v="2019-01-08T00:00:00"/>
    <n v="48"/>
    <n v="48"/>
    <n v="72"/>
    <x v="2"/>
    <x v="0"/>
    <x v="0"/>
    <m/>
    <s v="ToDo"/>
    <s v=""/>
    <b v="0"/>
    <s v=""/>
    <d v="2019-01-10T00:00:00"/>
    <d v="2019-01-01T00:00:00"/>
    <s v="Done"/>
    <s v=""/>
    <s v=""/>
    <s v=""/>
    <s v=""/>
    <s v="Machine Shop Started"/>
  </r>
  <r>
    <s v="77157-6"/>
    <x v="7"/>
    <x v="39"/>
    <s v="STFC-NO-DML(18'-225)-80-40-AH(6)-W-UNV-MD-1-CT9(48)-RC"/>
    <n v="6"/>
    <n v="1"/>
    <x v="0"/>
    <n v="1"/>
    <x v="0"/>
    <b v="0"/>
    <x v="1"/>
    <b v="0"/>
    <b v="1"/>
    <x v="1"/>
    <x v="0"/>
    <x v="3"/>
    <s v=""/>
    <s v=""/>
    <s v="ToDo"/>
    <s v=""/>
    <x v="0"/>
    <x v="1"/>
    <d v="2019-01-07T00:00:00"/>
    <s v="Picked - Complete"/>
    <m/>
    <s v="STENCL-STFC"/>
    <s v=""/>
    <x v="0"/>
    <x v="2"/>
    <s v="Jessica Kennedy"/>
    <s v="G2-CT9"/>
    <m/>
    <s v=""/>
    <n v="6"/>
    <s v="Regular"/>
    <s v="ToDo"/>
    <s v=""/>
    <b v="0"/>
    <m/>
    <m/>
    <b v="0"/>
    <b v="0"/>
    <n v="2752.13"/>
    <x v="4"/>
    <x v="2"/>
    <s v="Pattern"/>
    <x v="4"/>
    <n v="24"/>
    <x v="1"/>
    <d v="2019-01-08T00:00:00"/>
    <n v="28.92"/>
    <x v="1"/>
    <n v="64.800000000000011"/>
    <x v="0"/>
    <s v="STFC-NO-DML(18'-225)-80-40-AH(6)-W-UNV-MD-1-CT9(48)-RC"/>
    <n v="0"/>
    <x v="0"/>
    <m/>
    <b v="0"/>
    <x v="1"/>
    <n v="2"/>
    <n v="0"/>
    <n v="5"/>
    <d v="2018-12-31T00:00:00"/>
    <m/>
    <d v="2019-01-08T00:00:00"/>
    <n v="12"/>
    <n v="12"/>
    <n v="18"/>
    <x v="2"/>
    <x v="0"/>
    <x v="0"/>
    <m/>
    <s v="ToDo"/>
    <s v=""/>
    <b v="0"/>
    <s v=""/>
    <d v="2019-01-10T00:00:00"/>
    <d v="2019-01-01T00:00:00"/>
    <s v="Done"/>
    <s v=""/>
    <s v=""/>
    <s v=""/>
    <s v=""/>
    <s v="Machine Shop Started"/>
  </r>
  <r>
    <s v="77202-1"/>
    <x v="7"/>
    <x v="40"/>
    <s v="STSLF-SO-400-80-35-23-W-347-MD-1-S"/>
    <n v="1"/>
    <n v="1"/>
    <x v="0"/>
    <n v="1"/>
    <x v="0"/>
    <b v="0"/>
    <x v="0"/>
    <b v="0"/>
    <b v="1"/>
    <x v="1"/>
    <x v="0"/>
    <x v="3"/>
    <s v=""/>
    <s v=""/>
    <s v=""/>
    <s v=""/>
    <x v="0"/>
    <x v="1"/>
    <d v="2019-01-07T00:00:00"/>
    <s v="Picked - Complete"/>
    <m/>
    <s v="STNCLS-23"/>
    <s v=""/>
    <x v="0"/>
    <x v="0"/>
    <s v="George Bacalla"/>
    <s v="LT3C-23'"/>
    <m/>
    <s v=""/>
    <n v="2"/>
    <s v="High Priority"/>
    <s v="ToDo"/>
    <s v=""/>
    <b v="0"/>
    <m/>
    <m/>
    <b v="0"/>
    <b v="0"/>
    <n v="2294"/>
    <x v="5"/>
    <x v="3"/>
    <s v="Pattern"/>
    <x v="4"/>
    <n v="8"/>
    <x v="1"/>
    <d v="2019-01-08T00:00:00"/>
    <n v="9.64"/>
    <x v="2"/>
    <n v="12.96"/>
    <x v="0"/>
    <s v="STSLF-SO-400-80-35-23-W-347-MD-1-S"/>
    <n v="0"/>
    <x v="0"/>
    <s v="Stencil"/>
    <b v="0"/>
    <x v="0"/>
    <n v="2"/>
    <n v="0"/>
    <n v="5"/>
    <d v="2018-12-31T00:00:00"/>
    <s v="x"/>
    <d v="2019-01-08T00:00:00"/>
    <n v="4"/>
    <s v="x"/>
    <n v="6"/>
    <x v="2"/>
    <x v="0"/>
    <x v="0"/>
    <m/>
    <s v="ToDo"/>
    <s v=""/>
    <b v="0"/>
    <s v=""/>
    <d v="2019-01-10T00:00:00"/>
    <d v="2019-01-01T00:00:00"/>
    <s v=""/>
    <s v=""/>
    <s v=""/>
    <s v=""/>
    <s v=""/>
    <s v="Machine Shop Started"/>
  </r>
  <r>
    <s v="75712-1"/>
    <x v="8"/>
    <x v="41"/>
    <s v="SCDIPAT-REC-90(4)-750-500-90-35-SO-FL-34'-NL-W-UNV-DP-1-CA(36)-OS(1)"/>
    <n v="1"/>
    <n v="1"/>
    <x v="0"/>
    <n v="1"/>
    <x v="0"/>
    <b v="0"/>
    <x v="0"/>
    <b v="0"/>
    <b v="0"/>
    <x v="0"/>
    <x v="0"/>
    <x v="3"/>
    <s v=""/>
    <s v=""/>
    <s v=""/>
    <s v=""/>
    <x v="0"/>
    <x v="2"/>
    <d v="2019-01-08T00:00:00"/>
    <s v="Picked - Complete"/>
    <m/>
    <s v="SCULPT-34'"/>
    <s v="Missing info. In SD"/>
    <x v="0"/>
    <x v="3"/>
    <s v="Gagandeep Singh"/>
    <s v="F-7'X10' REC"/>
    <m/>
    <s v=""/>
    <n v="4"/>
    <s v="Regular"/>
    <s v=""/>
    <s v=""/>
    <b v="0"/>
    <m/>
    <m/>
    <b v="0"/>
    <b v="1"/>
    <n v="5825"/>
    <x v="2"/>
    <x v="2"/>
    <s v="Pattern"/>
    <x v="6"/>
    <n v="0"/>
    <x v="0"/>
    <d v="2019-01-09T00:00:00"/>
    <n v="19.28"/>
    <x v="2"/>
    <n v="38.880000000000003"/>
    <x v="0"/>
    <s v="SCDIPAT-REC-90(4)-750-500-90-35-SO-FL-34'-NL-W-UNV-DP-1-CA(36)-OS(1)"/>
    <n v="0"/>
    <x v="0"/>
    <s v="Sculpt"/>
    <b v="1"/>
    <x v="0"/>
    <n v="2"/>
    <n v="0"/>
    <n v="5"/>
    <d v="2019-01-01T00:00:00"/>
    <s v="x"/>
    <d v="2019-01-09T00:00:00"/>
    <n v="8"/>
    <s v="x"/>
    <n v="12"/>
    <x v="0"/>
    <x v="0"/>
    <x v="0"/>
    <m/>
    <s v="Ready"/>
    <s v=""/>
    <b v="0"/>
    <s v="ToDo"/>
    <d v="2019-01-11T00:00:00"/>
    <s v="Done"/>
    <s v=""/>
    <s v=""/>
    <s v=""/>
    <s v=""/>
    <s v=""/>
    <s v="Machine Shop Started"/>
  </r>
  <r>
    <s v="76286-3"/>
    <x v="8"/>
    <x v="42"/>
    <s v="SCRPAT-REC-90(4)-300-80-40-FL-28-NL-W-UNV-DP-1-MFTG9"/>
    <n v="3"/>
    <n v="1"/>
    <x v="0"/>
    <n v="1"/>
    <x v="0"/>
    <b v="0"/>
    <x v="0"/>
    <b v="0"/>
    <b v="0"/>
    <x v="0"/>
    <x v="0"/>
    <x v="3"/>
    <s v=""/>
    <s v="ToDo"/>
    <s v=""/>
    <s v=""/>
    <x v="0"/>
    <x v="2"/>
    <d v="2019-01-08T00:00:00"/>
    <s v="Picked - Complete"/>
    <m/>
    <s v="SCULPT-28"/>
    <s v=""/>
    <x v="0"/>
    <x v="3"/>
    <s v="Rajithan Sivapatharajahon"/>
    <s v="S28-RECESSED"/>
    <m/>
    <s v=""/>
    <n v="4"/>
    <s v="Regular"/>
    <s v=""/>
    <s v=""/>
    <b v="0"/>
    <m/>
    <m/>
    <b v="0"/>
    <b v="0"/>
    <n v="2311"/>
    <x v="0"/>
    <x v="0"/>
    <s v="Pattern"/>
    <x v="6"/>
    <n v="0"/>
    <x v="0"/>
    <d v="2019-01-09T00:00:00"/>
    <n v="19.28"/>
    <x v="2"/>
    <n v="38.880000000000003"/>
    <x v="0"/>
    <s v="SCRPAT-REC-90(4)-300-80-40-FL-28-NL-W-UNV-DP-1-MFTG9"/>
    <n v="0"/>
    <x v="0"/>
    <s v="Sculpt"/>
    <b v="1"/>
    <x v="0"/>
    <n v="2"/>
    <n v="0"/>
    <n v="5"/>
    <d v="2019-01-01T00:00:00"/>
    <s v="x"/>
    <d v="2019-01-09T00:00:00"/>
    <n v="8"/>
    <s v="x"/>
    <n v="12"/>
    <x v="2"/>
    <x v="0"/>
    <x v="0"/>
    <m/>
    <s v="ToDo"/>
    <s v=""/>
    <b v="0"/>
    <s v="ToDo"/>
    <d v="2019-01-11T00:00:00"/>
    <s v="Done"/>
    <s v=""/>
    <s v=""/>
    <s v=""/>
    <s v=""/>
    <s v=""/>
    <s v="Machine Shop Started"/>
  </r>
  <r>
    <s v="76641-1"/>
    <x v="8"/>
    <x v="43"/>
    <s v="STFC-NO-DSO(18-300)-80-35-AH(6)-AP-277-MD-1-CTS(54)-RC"/>
    <n v="1"/>
    <n v="1"/>
    <x v="1"/>
    <n v="9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TENCL-STFC"/>
    <s v=""/>
    <x v="0"/>
    <x v="2"/>
    <s v="Philip Halsey"/>
    <s v="H1"/>
    <m/>
    <s v=""/>
    <n v="54"/>
    <s v="Regular"/>
    <s v=""/>
    <s v=""/>
    <b v="0"/>
    <m/>
    <m/>
    <b v="0"/>
    <b v="0"/>
    <n v="17774.362079999999"/>
    <x v="4"/>
    <x v="2"/>
    <s v="Pattern"/>
    <x v="6"/>
    <n v="216"/>
    <x v="2"/>
    <d v="2019-01-09T00:00:00"/>
    <n v="260.28000000000003"/>
    <x v="2"/>
    <n v="583.20000000000005"/>
    <x v="0"/>
    <s v="STFC-NO-DSO(18-300)-80-35-AH(6)-AP-277-MD-1-CTS(54)-RC"/>
    <n v="0"/>
    <x v="1"/>
    <s v="Stencil"/>
    <b v="0"/>
    <x v="0"/>
    <n v="2"/>
    <n v="0"/>
    <n v="5"/>
    <d v="2019-01-01T00:00:00"/>
    <s v="x"/>
    <d v="2019-01-09T00:00:00"/>
    <n v="108"/>
    <s v="x"/>
    <n v="162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6641-3"/>
    <x v="8"/>
    <x v="43"/>
    <s v="STFC-NO-DSO(50-300)-80-35-AY(12)-AP-277-MD-1-CTS(54)-RC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TENCL-STFC"/>
    <s v=""/>
    <x v="0"/>
    <x v="2"/>
    <s v="Philip Halsey"/>
    <s v="ST1"/>
    <m/>
    <s v=""/>
    <n v="25"/>
    <s v="Regular"/>
    <s v=""/>
    <s v=""/>
    <b v="0"/>
    <m/>
    <m/>
    <b v="0"/>
    <b v="0"/>
    <n v="5485.92"/>
    <x v="4"/>
    <x v="2"/>
    <s v="Pattern"/>
    <x v="6"/>
    <n v="100"/>
    <x v="2"/>
    <d v="2019-01-09T00:00:00"/>
    <n v="120.5"/>
    <x v="2"/>
    <n v="311.04000000000002"/>
    <x v="0"/>
    <s v="STFC-NO-DSO(50-300)-80-35-AY(12)-AP-277-MD-1-CTS(54)-RC"/>
    <n v="0"/>
    <x v="1"/>
    <m/>
    <b v="0"/>
    <x v="0"/>
    <n v="2"/>
    <n v="0"/>
    <n v="5"/>
    <d v="2019-01-01T00:00:00"/>
    <s v="x"/>
    <d v="2019-01-09T00:00:00"/>
    <n v="50"/>
    <s v="x"/>
    <n v="7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6641-4"/>
    <x v="8"/>
    <x v="43"/>
    <s v="STFC-NO-DSO(34-300)-80-35-AY(8)-AP-277-MD-1-CTS(54)-RC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TENCL-STFC"/>
    <s v=""/>
    <x v="0"/>
    <x v="2"/>
    <s v="Philip Halsey"/>
    <s v="ST2"/>
    <m/>
    <s v=""/>
    <n v="17"/>
    <s v="Regular"/>
    <s v=""/>
    <s v=""/>
    <b v="0"/>
    <m/>
    <m/>
    <b v="0"/>
    <b v="0"/>
    <n v="3730.4216700000002"/>
    <x v="4"/>
    <x v="2"/>
    <s v="Pattern"/>
    <x v="6"/>
    <n v="68"/>
    <x v="2"/>
    <d v="2019-01-09T00:00:00"/>
    <n v="81.94"/>
    <x v="2"/>
    <n v="207.36"/>
    <x v="0"/>
    <s v="STFC-NO-DSO(34-300)-80-35-AY(8)-AP-277-MD-1-CTS(54)-RC"/>
    <n v="0"/>
    <x v="1"/>
    <m/>
    <b v="0"/>
    <x v="0"/>
    <n v="2"/>
    <n v="0"/>
    <n v="5"/>
    <d v="2019-01-01T00:00:00"/>
    <s v="x"/>
    <d v="2019-01-09T00:00:00"/>
    <n v="34"/>
    <s v="x"/>
    <n v="51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1106-41"/>
    <x v="2"/>
    <x v="44"/>
    <s v="SCS-500-80-30-FL-26-W-UNV-LT(LDE5)-1-SC"/>
    <n v="41"/>
    <n v="1"/>
    <x v="0"/>
    <n v="1"/>
    <x v="0"/>
    <b v="0"/>
    <x v="0"/>
    <b v="1"/>
    <b v="1"/>
    <x v="1"/>
    <x v="0"/>
    <x v="2"/>
    <s v=""/>
    <s v=""/>
    <s v=""/>
    <s v=""/>
    <x v="0"/>
    <x v="1"/>
    <d v="2019-01-02T00:00:00"/>
    <s v=""/>
    <m/>
    <s v="SCULPT-26"/>
    <s v=""/>
    <x v="0"/>
    <x v="0"/>
    <s v="Gagandeep Singh"/>
    <s v="FBN@ 26'"/>
    <m/>
    <s v=""/>
    <n v="3"/>
    <s v="Regular"/>
    <s v=""/>
    <s v=""/>
    <b v="0"/>
    <m/>
    <m/>
    <b v="0"/>
    <b v="0"/>
    <n v="1365"/>
    <x v="26"/>
    <x v="3"/>
    <s v="Check for Kit"/>
    <x v="9"/>
    <n v="3.5999999999999996"/>
    <x v="2"/>
    <d v="2019-01-04T00:00:00"/>
    <n v="1.5"/>
    <x v="0"/>
    <n v="25.92"/>
    <x v="0"/>
    <s v="SCS-500-80-30-FL-26-W-UNV-LT(LDE5)-1-SC"/>
    <n v="0"/>
    <x v="0"/>
    <m/>
    <b v="0"/>
    <x v="0"/>
    <n v="2"/>
    <n v="0"/>
    <n v="5"/>
    <d v="2019-01-03T00:00:00"/>
    <m/>
    <d v="2019-01-04T00:00:00"/>
    <n v="6"/>
    <n v="6"/>
    <n v="4.5"/>
    <x v="2"/>
    <x v="0"/>
    <x v="2"/>
    <m/>
    <s v=""/>
    <s v=""/>
    <b v="0"/>
    <s v=""/>
    <d v="2019-01-07T00:00:00"/>
    <s v=""/>
    <d v="2019-01-01T00:00:00"/>
    <s v=""/>
    <s v=""/>
    <s v=""/>
    <s v=""/>
    <s v="Machine Shop Started"/>
  </r>
  <r>
    <s v="74732-1"/>
    <x v="2"/>
    <x v="45"/>
    <s v="SCDI-750-500-80-35-FL-2X2-AP-UNV-DP-1-CA(36)"/>
    <n v="1"/>
    <n v="1"/>
    <x v="0"/>
    <n v="4"/>
    <x v="0"/>
    <b v="1"/>
    <x v="0"/>
    <b v="1"/>
    <b v="1"/>
    <x v="0"/>
    <x v="0"/>
    <x v="0"/>
    <s v=""/>
    <s v=""/>
    <s v=""/>
    <s v=""/>
    <x v="0"/>
    <x v="0"/>
    <d v="2019-01-02T00:00:00"/>
    <s v=""/>
    <m/>
    <s v="SCULPT-2X2"/>
    <s v=""/>
    <x v="0"/>
    <x v="1"/>
    <s v="Stan Buyansky"/>
    <s v="19"/>
    <m/>
    <s v=""/>
    <n v="4"/>
    <s v="Regular"/>
    <s v=""/>
    <s v=""/>
    <b v="0"/>
    <m/>
    <m/>
    <b v="0"/>
    <b v="0"/>
    <n v="3750"/>
    <x v="27"/>
    <x v="2"/>
    <s v="Check for Kit"/>
    <x v="9"/>
    <n v="0"/>
    <x v="0"/>
    <d v="2019-01-04T00:00:00"/>
    <n v="2"/>
    <x v="0"/>
    <n v="0"/>
    <x v="0"/>
    <s v="SCDI-750-500-80-35-FL-2X2-AP-UNV-DP-1-CA(36)"/>
    <n v="0"/>
    <x v="0"/>
    <s v="Sculpt"/>
    <b v="1"/>
    <x v="0"/>
    <n v="2"/>
    <n v="0"/>
    <n v="0"/>
    <d v="2019-01-03T00:00:00"/>
    <s v="x"/>
    <d v="2019-01-04T00:00:00"/>
    <n v="8"/>
    <s v="x"/>
    <n v="6"/>
    <x v="0"/>
    <x v="0"/>
    <x v="0"/>
    <m/>
    <s v="Ready"/>
    <s v=""/>
    <b v="1"/>
    <s v="Ready"/>
    <d v="2019-01-07T00:00:00"/>
    <s v="Done"/>
    <d v="2019-01-01T00:00:00"/>
    <s v="Done"/>
    <s v="Done"/>
    <s v=""/>
    <s v="Done"/>
    <s v="Machine Shop Started"/>
  </r>
  <r>
    <s v="74732-2"/>
    <x v="2"/>
    <x v="45"/>
    <s v="SP18339(1)-ZESQD-SL 0/100-1200-80-35-MSO-NO-4-W-UNV-MD-1-CT9(48)"/>
    <n v="2"/>
    <n v="1"/>
    <x v="0"/>
    <n v="48"/>
    <x v="0"/>
    <b v="0"/>
    <x v="0"/>
    <b v="0"/>
    <b v="1"/>
    <x v="0"/>
    <x v="0"/>
    <x v="3"/>
    <s v=""/>
    <s v=""/>
    <s v=""/>
    <s v=""/>
    <x v="0"/>
    <x v="1"/>
    <d v="2019-01-02T00:00:00"/>
    <s v=""/>
    <m/>
    <s v="ZENSQ-4"/>
    <s v=""/>
    <x v="0"/>
    <x v="1"/>
    <s v="Stan Buyansky"/>
    <s v="17-4"/>
    <m/>
    <s v=""/>
    <n v="48"/>
    <s v="Regular"/>
    <s v=""/>
    <s v=""/>
    <b v="0"/>
    <m/>
    <m/>
    <b v="0"/>
    <b v="0"/>
    <n v="20832"/>
    <x v="28"/>
    <x v="2"/>
    <n v="0"/>
    <x v="9"/>
    <n v="0"/>
    <x v="0"/>
    <d v="2019-01-04T00:00:00"/>
    <n v="24"/>
    <x v="0"/>
    <n v="0"/>
    <x v="0"/>
    <s v="ZESQD-SL 0/100-1200-80-35-MSO-"/>
    <n v="0"/>
    <x v="0"/>
    <s v="Zen"/>
    <b v="1"/>
    <x v="0"/>
    <n v="2"/>
    <n v="0"/>
    <n v="0"/>
    <d v="2019-01-03T00:00:00"/>
    <s v="x"/>
    <d v="2019-01-04T00:00:00"/>
    <n v="96"/>
    <s v="x"/>
    <n v="72"/>
    <x v="0"/>
    <x v="0"/>
    <x v="2"/>
    <m/>
    <s v="Ready"/>
    <s v=""/>
    <b v="1"/>
    <s v=""/>
    <d v="2019-01-07T00:00:00"/>
    <s v="Done"/>
    <d v="2019-01-01T00:00:00"/>
    <s v=""/>
    <s v=""/>
    <s v=""/>
    <s v=""/>
    <s v="Machine Shop Started"/>
  </r>
  <r>
    <s v="74732-3"/>
    <x v="2"/>
    <x v="45"/>
    <s v="SP18339(1)-ZESQD-SL 0/100-1200-80-35-MSO-NO-8-W-UNV-MD-1-CT9(48)"/>
    <n v="3"/>
    <n v="1"/>
    <x v="0"/>
    <n v="14"/>
    <x v="0"/>
    <b v="0"/>
    <x v="0"/>
    <b v="0"/>
    <b v="1"/>
    <x v="0"/>
    <x v="0"/>
    <x v="0"/>
    <s v=""/>
    <s v=""/>
    <s v=""/>
    <s v=""/>
    <x v="0"/>
    <x v="1"/>
    <d v="2019-01-02T00:00:00"/>
    <s v=""/>
    <m/>
    <s v="ZENSQ-8"/>
    <s v=""/>
    <x v="0"/>
    <x v="1"/>
    <s v="Stan Buyansky"/>
    <s v="17-8"/>
    <m/>
    <s v=""/>
    <n v="14"/>
    <s v="Regular"/>
    <s v=""/>
    <s v=""/>
    <b v="0"/>
    <m/>
    <m/>
    <b v="0"/>
    <b v="0"/>
    <n v="10878"/>
    <x v="28"/>
    <x v="2"/>
    <n v="0"/>
    <x v="9"/>
    <n v="0"/>
    <x v="0"/>
    <d v="2019-01-04T00:00:00"/>
    <n v="7"/>
    <x v="0"/>
    <n v="0"/>
    <x v="0"/>
    <s v="ZESQD-SL 0/100-1200-80-35-MSO-"/>
    <n v="0"/>
    <x v="0"/>
    <m/>
    <b v="1"/>
    <x v="0"/>
    <n v="2"/>
    <n v="0"/>
    <n v="0"/>
    <d v="2019-01-03T00:00:00"/>
    <s v="x"/>
    <d v="2019-01-04T00:00:00"/>
    <n v="28"/>
    <s v="x"/>
    <n v="21"/>
    <x v="0"/>
    <x v="0"/>
    <x v="2"/>
    <m/>
    <s v="Ready"/>
    <s v=""/>
    <b v="1"/>
    <s v=""/>
    <d v="2019-01-07T00:00:00"/>
    <s v="Done"/>
    <d v="2019-01-01T00:00:00"/>
    <s v="Done"/>
    <s v=""/>
    <s v=""/>
    <s v=""/>
    <s v="Machine Shop Started"/>
  </r>
  <r>
    <s v="74732-4"/>
    <x v="2"/>
    <x v="45"/>
    <s v="SP18339(1)-ZESQD-SL 0/100-1200-80-35-MSO-NO-12-W-UNV-MD-1-CT9(48)"/>
    <n v="4"/>
    <n v="1"/>
    <x v="0"/>
    <n v="1"/>
    <x v="0"/>
    <b v="0"/>
    <x v="0"/>
    <b v="0"/>
    <b v="1"/>
    <x v="0"/>
    <x v="0"/>
    <x v="3"/>
    <s v=""/>
    <s v=""/>
    <s v=""/>
    <s v=""/>
    <x v="0"/>
    <x v="1"/>
    <d v="2019-01-02T00:00:00"/>
    <s v=""/>
    <m/>
    <s v="ZENSQ-12"/>
    <s v=""/>
    <x v="0"/>
    <x v="1"/>
    <s v="Stan Buyansky"/>
    <s v="17/12"/>
    <m/>
    <s v=""/>
    <n v="1"/>
    <s v="Regular"/>
    <s v=""/>
    <s v=""/>
    <b v="0"/>
    <m/>
    <m/>
    <b v="0"/>
    <b v="0"/>
    <n v="1105"/>
    <x v="28"/>
    <x v="2"/>
    <n v="0"/>
    <x v="9"/>
    <n v="0"/>
    <x v="0"/>
    <d v="2019-01-04T00:00:00"/>
    <n v="0.5"/>
    <x v="0"/>
    <n v="0"/>
    <x v="0"/>
    <s v="ZESQD-SL 0/100-1200-80-35-MSO-"/>
    <n v="0"/>
    <x v="0"/>
    <m/>
    <b v="1"/>
    <x v="0"/>
    <n v="2"/>
    <n v="0"/>
    <n v="0"/>
    <d v="2019-01-03T00:00:00"/>
    <s v="x"/>
    <d v="2019-01-04T00:00:00"/>
    <n v="2"/>
    <s v="x"/>
    <n v="1.5"/>
    <x v="0"/>
    <x v="0"/>
    <x v="2"/>
    <m/>
    <s v="Ready"/>
    <s v=""/>
    <b v="1"/>
    <s v=""/>
    <d v="2019-01-07T00:00:00"/>
    <s v="Done"/>
    <d v="2019-01-01T00:00:00"/>
    <s v=""/>
    <s v=""/>
    <s v=""/>
    <s v=""/>
    <s v="Machine Shop Started"/>
  </r>
  <r>
    <s v="75595-5"/>
    <x v="2"/>
    <x v="7"/>
    <s v="SCRV-500-80-27-FL-6-W-UNV-DP-1-D"/>
    <n v="5"/>
    <n v="1"/>
    <x v="0"/>
    <n v="1"/>
    <x v="0"/>
    <b v="0"/>
    <x v="1"/>
    <b v="0"/>
    <b v="1"/>
    <x v="1"/>
    <x v="0"/>
    <x v="3"/>
    <s v=""/>
    <s v=""/>
    <s v=""/>
    <s v=""/>
    <x v="0"/>
    <x v="1"/>
    <d v="2019-01-02T00:00:00"/>
    <s v=""/>
    <m/>
    <s v="SCULPT-6"/>
    <s v="Wrong info. In SD"/>
    <x v="0"/>
    <x v="2"/>
    <s v="Stan Buyansky"/>
    <s v="5-6"/>
    <m/>
    <s v=""/>
    <n v="1"/>
    <s v="Regular"/>
    <s v="ToDo"/>
    <s v=""/>
    <b v="0"/>
    <m/>
    <m/>
    <b v="0"/>
    <b v="1"/>
    <n v="411"/>
    <x v="29"/>
    <x v="0"/>
    <s v="Check for Kit"/>
    <x v="9"/>
    <n v="1.2"/>
    <x v="2"/>
    <d v="2019-01-04T00:00:00"/>
    <n v="0.5"/>
    <x v="1"/>
    <n v="0"/>
    <x v="0"/>
    <s v="SCRV-500-80-27-FL-6-W-UNV-DP-1-D"/>
    <n v="0"/>
    <x v="0"/>
    <m/>
    <b v="0"/>
    <x v="1"/>
    <n v="2"/>
    <n v="0"/>
    <n v="5"/>
    <d v="2019-01-03T00:00:00"/>
    <m/>
    <d v="2019-01-04T00:00:00"/>
    <n v="2"/>
    <n v="2"/>
    <n v="1.5"/>
    <x v="2"/>
    <x v="0"/>
    <x v="2"/>
    <m/>
    <s v="ToDo"/>
    <s v=""/>
    <b v="0"/>
    <s v=""/>
    <d v="2019-01-07T00:00:00"/>
    <s v=""/>
    <s v="Done"/>
    <s v=""/>
    <s v=""/>
    <s v=""/>
    <s v=""/>
    <s v="Machine Shop Started"/>
  </r>
  <r>
    <s v="75595-6"/>
    <x v="2"/>
    <x v="7"/>
    <s v="SCRAC-AC(6)-D36-HX-D-CC-80-30-12-BLK-UNV-1-D"/>
    <n v="6"/>
    <n v="1"/>
    <x v="0"/>
    <n v="1"/>
    <x v="0"/>
    <b v="0"/>
    <x v="0"/>
    <b v="0"/>
    <b v="1"/>
    <x v="1"/>
    <x v="0"/>
    <x v="3"/>
    <s v=""/>
    <s v="ToDo"/>
    <s v=""/>
    <s v=""/>
    <x v="0"/>
    <x v="1"/>
    <d v="2019-01-02T00:00:00"/>
    <s v=""/>
    <m/>
    <s v="ACCENT-12"/>
    <s v="Wrong info. In SD"/>
    <x v="0"/>
    <x v="2"/>
    <s v="Stan Buyansky"/>
    <s v="6-12"/>
    <m/>
    <s v=""/>
    <n v="1"/>
    <s v="Regular"/>
    <s v="ToDo"/>
    <s v=""/>
    <b v="0"/>
    <m/>
    <m/>
    <b v="0"/>
    <b v="0"/>
    <n v="1266"/>
    <x v="7"/>
    <x v="0"/>
    <s v="Check for Kit"/>
    <x v="9"/>
    <n v="1.2"/>
    <x v="2"/>
    <d v="2019-01-04T00:00:00"/>
    <n v="0.5"/>
    <x v="0"/>
    <n v="0"/>
    <x v="0"/>
    <s v="SCRAC-AC(6)-D36-HX-D-CC-80-30-12-BLK-UNV-1-D"/>
    <n v="0"/>
    <x v="0"/>
    <m/>
    <b v="0"/>
    <x v="0"/>
    <n v="2"/>
    <n v="0"/>
    <n v="0"/>
    <d v="2019-01-03T00:00:00"/>
    <m/>
    <d v="2019-01-04T00:00:00"/>
    <n v="2"/>
    <n v="2"/>
    <n v="1.5"/>
    <x v="2"/>
    <x v="0"/>
    <x v="2"/>
    <m/>
    <s v="ToDo"/>
    <s v=""/>
    <b v="0"/>
    <s v=""/>
    <d v="2019-01-07T00:00:00"/>
    <s v=""/>
    <d v="2019-01-01T00:00:00"/>
    <s v=""/>
    <s v=""/>
    <s v=""/>
    <s v=""/>
    <s v="Machine Shop Started"/>
  </r>
  <r>
    <s v="77242-1"/>
    <x v="2"/>
    <x v="8"/>
    <s v="SCS-500-80-35-FL-99 19/32&quot;-W-120-DP-1-S-C(JOINERS EACH SIDE, REPLACEMENT TO TYPE 117#3,10)"/>
    <n v="1"/>
    <n v="1"/>
    <x v="0"/>
    <n v="2"/>
    <x v="0"/>
    <b v="1"/>
    <x v="0"/>
    <b v="0"/>
    <b v="1"/>
    <x v="0"/>
    <x v="0"/>
    <x v="0"/>
    <s v=""/>
    <s v=""/>
    <s v=""/>
    <s v=""/>
    <x v="0"/>
    <x v="1"/>
    <d v="2019-01-02T00:00:00"/>
    <s v=""/>
    <m/>
    <s v="SCULPT-99 23/32&quot;"/>
    <s v=""/>
    <x v="1"/>
    <x v="0"/>
    <s v="Tajinder Singh"/>
    <s v="117#3"/>
    <m/>
    <s v=""/>
    <n v="4"/>
    <s v="Regular"/>
    <s v=""/>
    <s v=""/>
    <b v="0"/>
    <m/>
    <m/>
    <b v="0"/>
    <b v="0"/>
    <n v="1200"/>
    <x v="26"/>
    <x v="3"/>
    <s v="Check for Kit"/>
    <x v="9"/>
    <n v="0"/>
    <x v="0"/>
    <d v="2019-01-04T00:00:00"/>
    <n v="2"/>
    <x v="0"/>
    <n v="25.92"/>
    <x v="0"/>
    <s v="SCS-500-80-35-FL-99 19/32&quot;-W-120-DP-1-S-C(JOINERS EACH SIDE, REPLACEMENT TO TYPE 117#3,10)"/>
    <n v="0"/>
    <x v="0"/>
    <m/>
    <b v="1"/>
    <x v="0"/>
    <n v="2"/>
    <n v="0"/>
    <n v="5"/>
    <d v="2019-01-03T00:00:00"/>
    <m/>
    <d v="2019-01-04T00:00:00"/>
    <n v="8"/>
    <n v="8"/>
    <n v="6"/>
    <x v="0"/>
    <x v="0"/>
    <x v="0"/>
    <m/>
    <s v="Ready"/>
    <s v=""/>
    <b v="1"/>
    <s v=""/>
    <d v="2019-01-07T00:00:00"/>
    <s v="Done"/>
    <d v="2019-01-01T00:00:00"/>
    <s v="Done"/>
    <s v=""/>
    <s v=""/>
    <s v="Done"/>
    <s v="Machine Shop Started"/>
  </r>
  <r>
    <s v="77242-2"/>
    <x v="2"/>
    <x v="8"/>
    <s v="SCS-500-80-35-FL-73 23/32&quot;-W-120-DP-1-S-C(JOINERS EACH SIDE, replacement to type 117#7,13)"/>
    <n v="2"/>
    <n v="1"/>
    <x v="0"/>
    <n v="2"/>
    <x v="0"/>
    <b v="1"/>
    <x v="0"/>
    <b v="0"/>
    <b v="1"/>
    <x v="0"/>
    <x v="0"/>
    <x v="0"/>
    <s v=""/>
    <s v=""/>
    <s v=""/>
    <s v=""/>
    <x v="0"/>
    <x v="1"/>
    <d v="2019-01-02T00:00:00"/>
    <s v=""/>
    <m/>
    <s v="SCULPT-73 25/32&quot;"/>
    <s v=""/>
    <x v="1"/>
    <x v="0"/>
    <s v="Tajinder Singh"/>
    <s v="117#13"/>
    <m/>
    <s v=""/>
    <n v="4"/>
    <s v="Regular"/>
    <s v=""/>
    <s v=""/>
    <b v="0"/>
    <m/>
    <m/>
    <b v="0"/>
    <b v="0"/>
    <n v="800"/>
    <x v="26"/>
    <x v="3"/>
    <s v="Check for Kit"/>
    <x v="9"/>
    <n v="0"/>
    <x v="0"/>
    <d v="2019-01-04T00:00:00"/>
    <n v="2"/>
    <x v="0"/>
    <n v="25.92"/>
    <x v="0"/>
    <s v="SCS-500-80-35-FL-73 23/32&quot;-W-120-DP-1-S-C(JOINERS EACH SIDE, replacement to type 117#7,13)"/>
    <n v="0"/>
    <x v="0"/>
    <m/>
    <b v="1"/>
    <x v="0"/>
    <n v="2"/>
    <n v="0"/>
    <n v="5"/>
    <d v="2019-01-03T00:00:00"/>
    <m/>
    <d v="2019-01-04T00:00:00"/>
    <n v="8"/>
    <n v="8"/>
    <n v="6"/>
    <x v="0"/>
    <x v="0"/>
    <x v="0"/>
    <m/>
    <s v="Ready"/>
    <s v=""/>
    <b v="1"/>
    <s v=""/>
    <d v="2019-01-07T00:00:00"/>
    <s v="Done"/>
    <d v="2019-01-01T00:00:00"/>
    <s v="Done"/>
    <s v=""/>
    <s v=""/>
    <s v="Done"/>
    <s v="Machine Shop Started"/>
  </r>
  <r>
    <s v="77307-1"/>
    <x v="2"/>
    <x v="46"/>
    <s v="SKPE-10008-SL 60/40-CIR-AL(23' 6 3/4&quot;)-800-80-27-SO-W-UNV-D-1-CA(96)"/>
    <n v="1"/>
    <n v="1"/>
    <x v="0"/>
    <n v="1"/>
    <x v="0"/>
    <b v="0"/>
    <x v="1"/>
    <b v="0"/>
    <b v="1"/>
    <x v="1"/>
    <x v="0"/>
    <x v="2"/>
    <s v=""/>
    <s v=""/>
    <s v=""/>
    <s v=""/>
    <x v="0"/>
    <x v="1"/>
    <d v="2019-01-02T00:00:00"/>
    <s v=""/>
    <m/>
    <s v="SKETCH-AL(23' 6 3/4&quot;)"/>
    <s v=""/>
    <x v="0"/>
    <x v="0"/>
    <s v="Sacha Lempka"/>
    <s v="P3-23'6 3/4&quot;"/>
    <m/>
    <s v=""/>
    <n v="4"/>
    <s v="Regular"/>
    <s v=""/>
    <s v=""/>
    <b v="0"/>
    <m/>
    <m/>
    <b v="0"/>
    <b v="0"/>
    <n v="5400"/>
    <x v="30"/>
    <x v="2"/>
    <n v="0"/>
    <x v="9"/>
    <n v="4.8"/>
    <x v="2"/>
    <d v="2019-01-04T00:00:00"/>
    <n v="2"/>
    <x v="1"/>
    <n v="38.880000000000003"/>
    <x v="0"/>
    <s v="SKPE-10008-SL 60/40-CIR-AL(23' 6 3/4&quot;)-800-80-27-SO-W-UNV-D-1-CA(96)"/>
    <n v="0"/>
    <x v="0"/>
    <s v="SKETCH"/>
    <b v="0"/>
    <x v="1"/>
    <n v="2"/>
    <n v="0"/>
    <n v="5"/>
    <d v="2019-01-03T00:00:00"/>
    <s v="x"/>
    <d v="2019-01-04T00:00:00"/>
    <n v="8"/>
    <s v="x"/>
    <n v="6"/>
    <x v="2"/>
    <x v="0"/>
    <x v="0"/>
    <m/>
    <s v=""/>
    <s v=""/>
    <b v="0"/>
    <s v=""/>
    <d v="2019-01-07T00:00:00"/>
    <s v=""/>
    <s v="Done"/>
    <s v=""/>
    <s v=""/>
    <s v=""/>
    <s v=""/>
    <s v="Machine Shop Started"/>
  </r>
  <r>
    <s v="70411-37"/>
    <x v="4"/>
    <x v="47"/>
    <s v="SCRM-3'-(3)-1000-90-TW2750-D55-BLK-C(HS512W1186)-UNV-O(DALIDT6)-1-TB15-LBC-C(PENDANT HANGERS 72&quot; WITH CORD)"/>
    <n v="37"/>
    <n v="1"/>
    <x v="0"/>
    <n v="151"/>
    <x v="0"/>
    <b v="1"/>
    <x v="0"/>
    <b v="1"/>
    <b v="1"/>
    <x v="0"/>
    <x v="0"/>
    <x v="0"/>
    <s v=""/>
    <s v=""/>
    <s v=""/>
    <s v=""/>
    <x v="0"/>
    <x v="1"/>
    <d v="2019-01-03T00:00:00"/>
    <s v=""/>
    <m/>
    <s v="SCULPT-3"/>
    <s v=""/>
    <x v="0"/>
    <x v="2"/>
    <s v="Gagandeep Singh"/>
    <s v="L-01.11-3'"/>
    <m/>
    <s v=""/>
    <n v="151"/>
    <s v="Regular"/>
    <s v="ToDo"/>
    <s v=""/>
    <b v="0"/>
    <m/>
    <m/>
    <b v="0"/>
    <b v="0"/>
    <n v="38505"/>
    <x v="31"/>
    <x v="0"/>
    <s v="Check for Kit"/>
    <x v="10"/>
    <n v="0"/>
    <x v="0"/>
    <d v="2019-01-05T00:00:00"/>
    <n v="75.5"/>
    <x v="0"/>
    <n v="0"/>
    <x v="0"/>
    <s v="SCRM-3'-(3)-1000-90-TW2750-D55-BLK-C(HS512W1186)-UNV-O(DALIDT6)-1-TB15-LBC-C(PENDANT HANGERS 72&quot; WITH CORD)"/>
    <n v="0"/>
    <x v="0"/>
    <s v="Sculpt"/>
    <b v="1"/>
    <x v="0"/>
    <n v="2"/>
    <n v="0"/>
    <n v="5"/>
    <d v="2019-01-04T00:00:00"/>
    <s v="x"/>
    <d v="2019-01-05T00:00:00"/>
    <n v="302"/>
    <s v="x"/>
    <n v="226.5"/>
    <x v="0"/>
    <x v="0"/>
    <x v="0"/>
    <m/>
    <s v="Ready"/>
    <s v=""/>
    <b v="1"/>
    <s v=""/>
    <d v="2019-01-08T00:00:00"/>
    <s v="Done"/>
    <d v="2019-01-01T00:00:00"/>
    <s v="Done"/>
    <s v=""/>
    <s v=""/>
    <s v="Done"/>
    <s v="Machine Shop Started"/>
  </r>
  <r>
    <s v="74294-1"/>
    <x v="4"/>
    <x v="14"/>
    <s v="SK-10003-CIR-AL(7' 10 1/4&quot;)-700-80-40-SO-W-UNV-DP-1-DF"/>
    <n v="1"/>
    <n v="1"/>
    <x v="0"/>
    <n v="3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KETCH-AL(7' 10 1/4&quot;)"/>
    <s v=""/>
    <x v="0"/>
    <x v="0"/>
    <s v="Joshua Zimet"/>
    <s v="L17"/>
    <m/>
    <s v=""/>
    <n v="12"/>
    <s v="Regular"/>
    <s v=""/>
    <s v=""/>
    <b v="0"/>
    <m/>
    <m/>
    <b v="0"/>
    <b v="0"/>
    <n v="6600"/>
    <x v="32"/>
    <x v="0"/>
    <n v="0"/>
    <x v="10"/>
    <n v="14.399999999999999"/>
    <x v="2"/>
    <d v="2019-01-05T00:00:00"/>
    <n v="6"/>
    <x v="0"/>
    <n v="116.64000000000001"/>
    <x v="0"/>
    <s v="SK-10003-CIR-AL(7' 10 1/4&quot;)-700-80-40-SO-W-UNV-DP-1-DF"/>
    <n v="0"/>
    <x v="0"/>
    <m/>
    <b v="0"/>
    <x v="0"/>
    <n v="2"/>
    <n v="0"/>
    <n v="5"/>
    <d v="2019-01-04T00:00:00"/>
    <s v="x"/>
    <d v="2019-01-05T00:00:00"/>
    <n v="24"/>
    <s v="x"/>
    <n v="18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4294-4"/>
    <x v="4"/>
    <x v="14"/>
    <s v="CCH-SL-700-90-TC1680-CP(26)-W-UNV-DMX-1-C"/>
    <n v="4"/>
    <n v="1"/>
    <x v="0"/>
    <n v="4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PERFKT-CCH"/>
    <s v=""/>
    <x v="0"/>
    <x v="0"/>
    <s v="Joshua Zimet"/>
    <s v="L20A"/>
    <m/>
    <s v=""/>
    <n v="32"/>
    <s v="Regular"/>
    <s v=""/>
    <s v=""/>
    <b v="0"/>
    <m/>
    <m/>
    <b v="0"/>
    <b v="0"/>
    <n v="13000"/>
    <x v="13"/>
    <x v="3"/>
    <n v="0"/>
    <x v="10"/>
    <n v="38.4"/>
    <x v="2"/>
    <d v="2019-01-05T00:00:00"/>
    <n v="16"/>
    <x v="0"/>
    <n v="362.88"/>
    <x v="0"/>
    <s v="CCH-SL-700-90-TC1680-CP(26)-W-UNV-DMX-1-C"/>
    <n v="0"/>
    <x v="0"/>
    <m/>
    <b v="0"/>
    <x v="0"/>
    <n v="2"/>
    <n v="0"/>
    <n v="0"/>
    <d v="2019-01-04T00:00:00"/>
    <s v="x"/>
    <d v="2019-01-05T00:00:00"/>
    <n v="64"/>
    <s v="x"/>
    <n v="48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4294-5"/>
    <x v="4"/>
    <x v="14"/>
    <s v="SK-18031-ARC-AL(353 7/16&quot;)-700-80-40-SO-W-UNV-DP-1-DF"/>
    <n v="5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KETCH-AL(353 7/16&quot;)"/>
    <s v=""/>
    <x v="0"/>
    <x v="0"/>
    <s v="Joshua Zimet"/>
    <s v="L21-A"/>
    <m/>
    <s v=""/>
    <n v="5"/>
    <s v="Regular"/>
    <s v=""/>
    <s v=""/>
    <b v="0"/>
    <m/>
    <m/>
    <b v="0"/>
    <b v="0"/>
    <n v="8250"/>
    <x v="32"/>
    <x v="0"/>
    <n v="0"/>
    <x v="10"/>
    <n v="6"/>
    <x v="2"/>
    <d v="2019-01-05T00:00:00"/>
    <n v="2.5"/>
    <x v="0"/>
    <n v="51.84"/>
    <x v="0"/>
    <s v="SK-18031-ARC-AL(353 7/16&quot;)-700-80-40-SO-W-UNV-DP-1-DF"/>
    <n v="0"/>
    <x v="0"/>
    <m/>
    <b v="0"/>
    <x v="0"/>
    <n v="2"/>
    <n v="0"/>
    <n v="5"/>
    <d v="2019-01-04T00:00:00"/>
    <s v="x"/>
    <d v="2019-01-05T00:00:00"/>
    <n v="10"/>
    <s v="x"/>
    <n v="7.5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4294-6"/>
    <x v="4"/>
    <x v="14"/>
    <s v="SK-18031-ARC-AL(494 13/16&quot;)-700-80-40-SO-W-UNV-DP-1-DF"/>
    <n v="6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KETCH-AL(494 13/16&quot;)"/>
    <s v=""/>
    <x v="0"/>
    <x v="0"/>
    <s v="Joshua Zimet"/>
    <s v="L21-B"/>
    <m/>
    <s v=""/>
    <n v="7"/>
    <s v="Regular"/>
    <s v=""/>
    <s v=""/>
    <b v="0"/>
    <m/>
    <m/>
    <b v="0"/>
    <b v="0"/>
    <n v="11275"/>
    <x v="32"/>
    <x v="0"/>
    <n v="0"/>
    <x v="10"/>
    <n v="8.4"/>
    <x v="2"/>
    <d v="2019-01-05T00:00:00"/>
    <n v="3.5"/>
    <x v="0"/>
    <n v="77.760000000000005"/>
    <x v="0"/>
    <s v="SK-18031-ARC-AL(494 13/16&quot;)-700-80-40-SO-W-UNV-DP-1-DF"/>
    <n v="0"/>
    <x v="0"/>
    <s v="SKETCH"/>
    <b v="0"/>
    <x v="0"/>
    <n v="2"/>
    <n v="0"/>
    <n v="5"/>
    <d v="2019-01-04T00:00:00"/>
    <s v="x"/>
    <d v="2019-01-05T00:00:00"/>
    <n v="14"/>
    <s v="x"/>
    <n v="10.5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4294-7"/>
    <x v="4"/>
    <x v="14"/>
    <s v="SK-18031-ARC-AL(424 1/8&quot;)-700-80-40-SO-W-UNV-DP-1-DF"/>
    <n v="7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KETCH-AL(424 1/8&quot;)"/>
    <s v=""/>
    <x v="0"/>
    <x v="0"/>
    <s v="Joshua Zimet"/>
    <s v="L21-C"/>
    <m/>
    <s v=""/>
    <n v="6"/>
    <s v="Regular"/>
    <s v=""/>
    <s v=""/>
    <b v="0"/>
    <m/>
    <m/>
    <b v="0"/>
    <b v="0"/>
    <n v="9900"/>
    <x v="32"/>
    <x v="0"/>
    <n v="0"/>
    <x v="10"/>
    <n v="7.1999999999999993"/>
    <x v="2"/>
    <d v="2019-01-05T00:00:00"/>
    <n v="3"/>
    <x v="0"/>
    <n v="64.800000000000011"/>
    <x v="0"/>
    <s v="SK-18031-ARC-AL(424 1/8&quot;)-700-80-40-SO-W-UNV-DP-1-DF"/>
    <n v="0"/>
    <x v="0"/>
    <s v="SKETCH"/>
    <b v="0"/>
    <x v="0"/>
    <n v="2"/>
    <n v="0"/>
    <n v="5"/>
    <d v="2019-01-04T00:00:00"/>
    <s v="x"/>
    <d v="2019-01-05T00:00:00"/>
    <n v="12"/>
    <s v="x"/>
    <n v="9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4294-8"/>
    <x v="4"/>
    <x v="14"/>
    <s v="SK-18031-ARC-AL(353 7/16&quot;)-700-80-40-SO-W-UNV-DP-1-DF"/>
    <n v="8"/>
    <n v="1"/>
    <x v="0"/>
    <n v="1"/>
    <x v="0"/>
    <b v="0"/>
    <x v="0"/>
    <b v="0"/>
    <b v="1"/>
    <x v="1"/>
    <x v="0"/>
    <x v="2"/>
    <s v=""/>
    <s v=""/>
    <s v=""/>
    <s v=""/>
    <x v="0"/>
    <x v="1"/>
    <d v="2019-01-03T00:00:00"/>
    <s v="Picked - Complete"/>
    <m/>
    <s v="SKETCH-AL(353 7/16&quot;)"/>
    <s v=""/>
    <x v="0"/>
    <x v="0"/>
    <s v="Joshua Zimet"/>
    <s v="L21-D"/>
    <m/>
    <s v=""/>
    <n v="5"/>
    <s v="Regular"/>
    <s v=""/>
    <s v=""/>
    <b v="0"/>
    <m/>
    <m/>
    <b v="0"/>
    <b v="0"/>
    <n v="8250"/>
    <x v="32"/>
    <x v="0"/>
    <n v="0"/>
    <x v="10"/>
    <n v="6"/>
    <x v="2"/>
    <d v="2019-01-05T00:00:00"/>
    <n v="2.5"/>
    <x v="0"/>
    <n v="51.84"/>
    <x v="0"/>
    <s v="SK-18031-ARC-AL(353 7/16&quot;)-700-80-40-SO-W-UNV-DP-1-DF"/>
    <n v="0"/>
    <x v="0"/>
    <s v="SKETCH"/>
    <b v="0"/>
    <x v="0"/>
    <n v="2"/>
    <n v="0"/>
    <n v="5"/>
    <d v="2019-01-04T00:00:00"/>
    <s v="x"/>
    <d v="2019-01-05T00:00:00"/>
    <n v="10"/>
    <s v="x"/>
    <n v="7.5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5231-1"/>
    <x v="4"/>
    <x v="48"/>
    <s v="SCD-500-80-30-FL-1' 8&quot;-W-UNV-LT(LDE1)-1-CA(36)"/>
    <n v="1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SCULPT-1' 8&quot;"/>
    <s v=""/>
    <x v="0"/>
    <x v="2"/>
    <s v="Gagandeep Singh"/>
    <s v="JA-1, 1' 8&quot;"/>
    <m/>
    <s v=""/>
    <n v="2"/>
    <s v="Regular"/>
    <s v=""/>
    <s v=""/>
    <b v="0"/>
    <m/>
    <m/>
    <b v="0"/>
    <b v="0"/>
    <n v="460"/>
    <x v="11"/>
    <x v="2"/>
    <s v="Check for Kit"/>
    <x v="10"/>
    <n v="0"/>
    <x v="0"/>
    <d v="2019-01-05T00:00:00"/>
    <n v="1"/>
    <x v="0"/>
    <n v="0"/>
    <x v="0"/>
    <s v="SCD-500-80-30-FL-1' 8&quot;-W-UNV-LT(LDE1)-1-CA(36)"/>
    <n v="0"/>
    <x v="0"/>
    <m/>
    <b v="1"/>
    <x v="0"/>
    <n v="2"/>
    <n v="0"/>
    <n v="5"/>
    <d v="2019-01-04T00:00:00"/>
    <m/>
    <d v="2019-01-05T00:00:00"/>
    <n v="4"/>
    <n v="4"/>
    <n v="3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10"/>
    <x v="4"/>
    <x v="48"/>
    <s v="SCDLAC-AC(2)-D36-HX-D-500-80-30-FL-11' 6&quot;-W-UNV-LT(LDE1)-2+E(1)-CA(36)"/>
    <n v="10"/>
    <n v="1"/>
    <x v="0"/>
    <n v="3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11' 6&quot;"/>
    <s v=""/>
    <x v="0"/>
    <x v="2"/>
    <s v="Gagandeep Singh"/>
    <s v="JA-11, 11'6&quot;-EM-EOR"/>
    <m/>
    <s v=""/>
    <n v="3"/>
    <s v="Regular"/>
    <s v=""/>
    <s v=""/>
    <b v="0"/>
    <m/>
    <m/>
    <b v="0"/>
    <b v="0"/>
    <n v="3390"/>
    <x v="33"/>
    <x v="2"/>
    <s v="Check for Kit"/>
    <x v="10"/>
    <n v="0"/>
    <x v="0"/>
    <d v="2019-01-05T00:00:00"/>
    <n v="1.5"/>
    <x v="0"/>
    <n v="0"/>
    <x v="0"/>
    <s v="SCDLAC-AC(2)-D36-HX-D-500-80-30-FL-11' 6&quot;-W-UNV-LT(LDE1)-2+E(1)-CA(36)"/>
    <n v="0"/>
    <x v="0"/>
    <m/>
    <b v="1"/>
    <x v="0"/>
    <n v="2"/>
    <n v="0"/>
    <n v="5"/>
    <d v="2019-01-04T00:00:00"/>
    <m/>
    <d v="2019-01-05T00:00:00"/>
    <n v="6"/>
    <n v="6"/>
    <n v="4.5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11"/>
    <x v="4"/>
    <x v="48"/>
    <s v="SCDLAC-AC(2)-D36-HX-D-500-80-30-FL-12'-W-UNV-LT(LDE1)-2+E(1)-CA(36)"/>
    <n v="11"/>
    <n v="1"/>
    <x v="0"/>
    <n v="1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12'"/>
    <s v=""/>
    <x v="0"/>
    <x v="2"/>
    <s v="Gagandeep Singh"/>
    <s v="JA-12, 12'-EM-EOR"/>
    <m/>
    <s v=""/>
    <n v="1"/>
    <s v="Regular"/>
    <s v=""/>
    <s v=""/>
    <b v="0"/>
    <m/>
    <m/>
    <b v="0"/>
    <b v="0"/>
    <n v="1130"/>
    <x v="33"/>
    <x v="2"/>
    <s v="Check for Kit"/>
    <x v="10"/>
    <n v="0"/>
    <x v="0"/>
    <d v="2019-01-05T00:00:00"/>
    <n v="0.5"/>
    <x v="0"/>
    <n v="0"/>
    <x v="0"/>
    <s v="SCDLAC-AC(2)-D36-HX-D-500-80-30-FL-12'-W-UNV-LT(LDE1)-2+E(1)-CA(36)"/>
    <n v="0"/>
    <x v="0"/>
    <m/>
    <b v="1"/>
    <x v="0"/>
    <n v="2"/>
    <n v="0"/>
    <n v="5"/>
    <d v="2019-01-04T00:00:00"/>
    <m/>
    <d v="2019-01-05T00:00:00"/>
    <n v="2"/>
    <n v="2"/>
    <n v="1.5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12"/>
    <x v="4"/>
    <x v="48"/>
    <s v="SCDLAC-AC(5)-D36-HX-D-500-80-30-FL-36'-W-UNV-LT(LDE1)-2+E(1)-CA(36)"/>
    <n v="12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36'"/>
    <s v=""/>
    <x v="0"/>
    <x v="2"/>
    <s v="Gagandeep Singh"/>
    <s v="JA-36, 36'-EM-EOR"/>
    <m/>
    <s v=""/>
    <n v="6"/>
    <s v="Regular"/>
    <s v=""/>
    <s v=""/>
    <b v="0"/>
    <m/>
    <m/>
    <b v="0"/>
    <b v="0"/>
    <n v="6280"/>
    <x v="33"/>
    <x v="2"/>
    <s v="Check for Kit"/>
    <x v="10"/>
    <n v="0"/>
    <x v="0"/>
    <d v="2019-01-05T00:00:00"/>
    <n v="3"/>
    <x v="0"/>
    <n v="51.84"/>
    <x v="0"/>
    <s v="SCDLAC-AC(5)-D36-HX-D-500-80-30-FL-36'-W-UNV-LT(LDE1)-2+E(1)-CA(36)"/>
    <n v="0"/>
    <x v="0"/>
    <m/>
    <b v="1"/>
    <x v="0"/>
    <n v="2"/>
    <n v="0"/>
    <n v="5"/>
    <d v="2019-01-04T00:00:00"/>
    <m/>
    <d v="2019-01-05T00:00:00"/>
    <n v="12"/>
    <n v="12"/>
    <n v="9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3"/>
    <x v="4"/>
    <x v="48"/>
    <s v="SCDLAC-AC(2)-D36-HX-D-500-80-30-FL-9' 6&quot;-W-UNV-LT(LDE1)-2+E(1)-CA(36)"/>
    <n v="3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9' 6&quot;"/>
    <s v=""/>
    <x v="0"/>
    <x v="2"/>
    <s v="Gagandeep Singh"/>
    <s v="JA-9, 9' 6&quot;EM-BOR"/>
    <m/>
    <s v=""/>
    <n v="2"/>
    <s v="Regular"/>
    <s v=""/>
    <s v=""/>
    <b v="0"/>
    <m/>
    <m/>
    <b v="0"/>
    <b v="0"/>
    <n v="2020"/>
    <x v="33"/>
    <x v="2"/>
    <s v="Check for Kit"/>
    <x v="10"/>
    <n v="0"/>
    <x v="0"/>
    <d v="2019-01-05T00:00:00"/>
    <n v="1"/>
    <x v="0"/>
    <n v="0"/>
    <x v="0"/>
    <s v="SCDLAC-AC(2)-D36-HX-D-500-80-30-FL-9' 6&quot;-W-UNV-LT(LDE1)-2+E(1)-CA(36)"/>
    <n v="0"/>
    <x v="0"/>
    <m/>
    <b v="1"/>
    <x v="0"/>
    <n v="2"/>
    <n v="0"/>
    <n v="5"/>
    <d v="2019-01-04T00:00:00"/>
    <m/>
    <d v="2019-01-05T00:00:00"/>
    <n v="4"/>
    <n v="4"/>
    <n v="3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4"/>
    <x v="4"/>
    <x v="48"/>
    <s v="SCDLAC-AC(2)-D36-HX-D-500-80-30-FL-11' 6&quot;-W-UNV-LT(LDE1)-2-CA(36)"/>
    <n v="4"/>
    <n v="1"/>
    <x v="0"/>
    <n v="3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11' 6&quot;"/>
    <s v=""/>
    <x v="0"/>
    <x v="2"/>
    <s v="Gagandeep Singh"/>
    <s v="JA-11, 11' 6&quot;"/>
    <m/>
    <s v=""/>
    <n v="3"/>
    <s v="Regular"/>
    <s v=""/>
    <s v=""/>
    <b v="0"/>
    <m/>
    <m/>
    <b v="0"/>
    <b v="0"/>
    <n v="3390"/>
    <x v="33"/>
    <x v="2"/>
    <s v="Check for Kit"/>
    <x v="10"/>
    <n v="0"/>
    <x v="0"/>
    <d v="2019-01-05T00:00:00"/>
    <n v="1.5"/>
    <x v="0"/>
    <n v="0"/>
    <x v="0"/>
    <s v="SCDLAC-AC(2)-D36-HX-D-500-80-30-FL-11' 6&quot;-W-UNV-LT(LDE1)-2-CA(36)"/>
    <n v="0"/>
    <x v="0"/>
    <m/>
    <b v="1"/>
    <x v="0"/>
    <n v="2"/>
    <n v="0"/>
    <n v="5"/>
    <d v="2019-01-04T00:00:00"/>
    <m/>
    <d v="2019-01-05T00:00:00"/>
    <n v="6"/>
    <n v="6"/>
    <n v="4.5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5"/>
    <x v="4"/>
    <x v="48"/>
    <s v="SCDLAC-AC(2)-D36-HX-D-500-80-30-FL-12'-W-UNV-LT(LDE1)-2-CA(36)"/>
    <n v="5"/>
    <n v="1"/>
    <x v="0"/>
    <n v="1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12'"/>
    <s v=""/>
    <x v="0"/>
    <x v="2"/>
    <s v="Gagandeep Singh"/>
    <s v="JA-12, 12'"/>
    <m/>
    <s v=""/>
    <n v="1"/>
    <s v="Regular"/>
    <s v=""/>
    <s v=""/>
    <b v="0"/>
    <m/>
    <m/>
    <b v="0"/>
    <b v="0"/>
    <n v="1090"/>
    <x v="33"/>
    <x v="2"/>
    <s v="Check for Kit"/>
    <x v="10"/>
    <n v="0"/>
    <x v="0"/>
    <d v="2019-01-05T00:00:00"/>
    <n v="0.5"/>
    <x v="0"/>
    <n v="0"/>
    <x v="0"/>
    <s v="SCDLAC-AC(2)-D36-HX-D-500-80-30-FL-12'-W-UNV-LT(LDE1)-2-CA(36)"/>
    <n v="0"/>
    <x v="0"/>
    <m/>
    <b v="1"/>
    <x v="0"/>
    <n v="2"/>
    <n v="0"/>
    <n v="5"/>
    <d v="2019-01-04T00:00:00"/>
    <m/>
    <d v="2019-01-05T00:00:00"/>
    <n v="2"/>
    <n v="2"/>
    <n v="1.5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6"/>
    <x v="4"/>
    <x v="48"/>
    <s v="SCDLAC-AC(3)-D36-HX-D-500-80-30-FL-20'-W-UNV-LT(LDE1)-2+E(1)-CA(36)"/>
    <n v="6"/>
    <n v="1"/>
    <x v="0"/>
    <n v="4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20'"/>
    <s v=""/>
    <x v="0"/>
    <x v="2"/>
    <s v="Gagandeep Singh"/>
    <s v="JA-20, 20'-EM-BOR"/>
    <m/>
    <s v=""/>
    <n v="12"/>
    <s v="Regular"/>
    <s v=""/>
    <s v=""/>
    <b v="0"/>
    <m/>
    <m/>
    <b v="0"/>
    <b v="0"/>
    <n v="7200"/>
    <x v="33"/>
    <x v="2"/>
    <s v="Check for Kit"/>
    <x v="10"/>
    <n v="0"/>
    <x v="0"/>
    <d v="2019-01-05T00:00:00"/>
    <n v="6"/>
    <x v="0"/>
    <n v="103.68"/>
    <x v="0"/>
    <s v="SCDLAC-AC(3)-D36-HX-D-500-80-30-FL-20'-W-UNV-LT(LDE1)-2+E(1)-CA(36)"/>
    <n v="0"/>
    <x v="0"/>
    <m/>
    <b v="1"/>
    <x v="0"/>
    <n v="2"/>
    <n v="0"/>
    <n v="5"/>
    <d v="2019-01-04T00:00:00"/>
    <m/>
    <d v="2019-01-05T00:00:00"/>
    <n v="24"/>
    <n v="24"/>
    <n v="18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7"/>
    <x v="4"/>
    <x v="48"/>
    <s v="SCDLAC-AC(4)-D36-HX-D-500-80-30-FL-28'-W-UNV-LT(LDE1)-2+E(1)-CA(36)"/>
    <n v="7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28'"/>
    <s v=""/>
    <x v="0"/>
    <x v="2"/>
    <s v="Gagandeep Singh"/>
    <s v="JA-28, 28'-EM-EOR"/>
    <m/>
    <s v=""/>
    <n v="8"/>
    <s v="Regular"/>
    <s v=""/>
    <s v=""/>
    <b v="0"/>
    <m/>
    <m/>
    <b v="0"/>
    <b v="0"/>
    <n v="4940"/>
    <x v="33"/>
    <x v="2"/>
    <s v="Check for Kit"/>
    <x v="10"/>
    <n v="0"/>
    <x v="0"/>
    <d v="2019-01-05T00:00:00"/>
    <n v="4"/>
    <x v="0"/>
    <n v="77.760000000000005"/>
    <x v="0"/>
    <s v="SCDLAC-AC(4)-D36-HX-D-500-80-30-FL-28'-W-UNV-LT(LDE1)-2+E(1)-CA(36)"/>
    <n v="0"/>
    <x v="0"/>
    <m/>
    <b v="1"/>
    <x v="0"/>
    <n v="2"/>
    <n v="0"/>
    <n v="5"/>
    <d v="2019-01-04T00:00:00"/>
    <m/>
    <d v="2019-01-05T00:00:00"/>
    <n v="16"/>
    <n v="16"/>
    <n v="12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8"/>
    <x v="4"/>
    <x v="48"/>
    <s v="SCDLAC-AC(5)-D36-HX-D-500-80-30-FL-36'-W-UNV-LT(LDE1)-2+E(1)-CA(36)"/>
    <n v="8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36'"/>
    <s v=""/>
    <x v="0"/>
    <x v="2"/>
    <s v="Gagandeep Singh"/>
    <s v="JA-36, 36'-EM-BOR"/>
    <m/>
    <s v=""/>
    <n v="6"/>
    <s v="Regular"/>
    <s v=""/>
    <s v=""/>
    <b v="0"/>
    <m/>
    <m/>
    <b v="0"/>
    <b v="0"/>
    <n v="6280"/>
    <x v="33"/>
    <x v="2"/>
    <s v="Check for Kit"/>
    <x v="10"/>
    <n v="0"/>
    <x v="0"/>
    <d v="2019-01-05T00:00:00"/>
    <n v="3"/>
    <x v="0"/>
    <n v="51.84"/>
    <x v="0"/>
    <s v="SCDLAC-AC(5)-D36-HX-D-500-80-30-FL-36'-W-UNV-LT(LDE1)-2+E(1)-CA(36)"/>
    <n v="0"/>
    <x v="0"/>
    <m/>
    <b v="1"/>
    <x v="0"/>
    <n v="2"/>
    <n v="0"/>
    <n v="5"/>
    <d v="2019-01-04T00:00:00"/>
    <m/>
    <d v="2019-01-05T00:00:00"/>
    <n v="12"/>
    <n v="12"/>
    <n v="9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31-9"/>
    <x v="4"/>
    <x v="48"/>
    <s v="SCDLAC-AC(2)-D36-HX-D-500-80-30-FL-11' 6&quot;-W-UNV-LT(LDE1)-2+E(1)-CA(36)"/>
    <n v="9"/>
    <n v="1"/>
    <x v="0"/>
    <n v="2"/>
    <x v="0"/>
    <b v="0"/>
    <x v="0"/>
    <b v="0"/>
    <b v="0"/>
    <x v="0"/>
    <x v="0"/>
    <x v="2"/>
    <s v=""/>
    <s v=""/>
    <s v=""/>
    <s v=""/>
    <x v="0"/>
    <x v="1"/>
    <d v="2019-01-03T00:00:00"/>
    <s v=""/>
    <m/>
    <s v="ACCENT-11' 6&quot;"/>
    <s v=""/>
    <x v="0"/>
    <x v="2"/>
    <s v="Gagandeep Singh"/>
    <s v="JA-11, 11'6&quot;-EM-BOR"/>
    <m/>
    <s v=""/>
    <n v="2"/>
    <s v="Regular"/>
    <s v=""/>
    <s v=""/>
    <b v="0"/>
    <m/>
    <m/>
    <b v="0"/>
    <b v="0"/>
    <n v="2260"/>
    <x v="33"/>
    <x v="2"/>
    <s v="Check for Kit"/>
    <x v="10"/>
    <n v="0"/>
    <x v="0"/>
    <d v="2019-01-05T00:00:00"/>
    <n v="1"/>
    <x v="0"/>
    <n v="0"/>
    <x v="0"/>
    <s v="SCDLAC-AC(2)-D36-HX-D-500-80-30-FL-11' 6&quot;-W-UNV-LT(LDE1)-2+E(1)-CA(36)"/>
    <n v="0"/>
    <x v="0"/>
    <m/>
    <b v="1"/>
    <x v="0"/>
    <n v="2"/>
    <n v="0"/>
    <n v="5"/>
    <d v="2019-01-04T00:00:00"/>
    <m/>
    <d v="2019-01-05T00:00:00"/>
    <n v="4"/>
    <n v="4"/>
    <n v="3"/>
    <x v="2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504-17"/>
    <x v="4"/>
    <x v="49"/>
    <s v="SP18478(4)-SCDLAC-AC(5)-D60-D-400-80-35-FL-20-BLK-UNV-LT(L3D)-3-CA(96)"/>
    <n v="17"/>
    <n v="1"/>
    <x v="0"/>
    <n v="6"/>
    <x v="0"/>
    <b v="0"/>
    <x v="0"/>
    <b v="0"/>
    <b v="0"/>
    <x v="1"/>
    <x v="0"/>
    <x v="2"/>
    <s v=""/>
    <s v=""/>
    <s v=""/>
    <s v=""/>
    <x v="0"/>
    <x v="1"/>
    <d v="2019-01-03T00:00:00"/>
    <s v=""/>
    <m/>
    <s v="ACCENT-20"/>
    <s v=""/>
    <x v="0"/>
    <x v="2"/>
    <s v="Gagandeep Singh"/>
    <s v="F19-20'-61ST FL"/>
    <m/>
    <s v=""/>
    <n v="18"/>
    <s v="Regular"/>
    <s v=""/>
    <s v=""/>
    <b v="0"/>
    <m/>
    <m/>
    <b v="0"/>
    <b v="0"/>
    <n v="10200"/>
    <x v="33"/>
    <x v="2"/>
    <s v="Check for Kit"/>
    <x v="10"/>
    <n v="21.599999999999998"/>
    <x v="2"/>
    <d v="2019-01-05T00:00:00"/>
    <n v="9"/>
    <x v="0"/>
    <n v="155.52000000000001"/>
    <x v="0"/>
    <s v="SCDLAC-AC(5)-D60-D-400-80-35-F"/>
    <n v="0"/>
    <x v="0"/>
    <m/>
    <b v="0"/>
    <x v="0"/>
    <n v="2"/>
    <n v="0"/>
    <n v="5"/>
    <d v="2019-01-04T00:00:00"/>
    <m/>
    <d v="2019-01-05T00:00:00"/>
    <n v="36"/>
    <n v="36"/>
    <n v="27"/>
    <x v="2"/>
    <x v="0"/>
    <x v="0"/>
    <m/>
    <s v=""/>
    <s v=""/>
    <b v="0"/>
    <s v=""/>
    <d v="2019-01-08T00:00:00"/>
    <s v=""/>
    <d v="2019-01-01T00:00:00"/>
    <s v=""/>
    <s v=""/>
    <s v=""/>
    <s v=""/>
    <s v="Machine Shop Started"/>
  </r>
  <r>
    <s v="76406-1"/>
    <x v="4"/>
    <x v="50"/>
    <s v="ARWLED-750-80-40-S-4-W-UNV-DP-1"/>
    <n v="1"/>
    <n v="1"/>
    <x v="0"/>
    <n v="2"/>
    <x v="0"/>
    <b v="1"/>
    <x v="0"/>
    <b v="1"/>
    <b v="1"/>
    <x v="0"/>
    <x v="0"/>
    <x v="0"/>
    <s v=""/>
    <s v=""/>
    <s v=""/>
    <s v=""/>
    <x v="0"/>
    <x v="1"/>
    <d v="2019-01-03T00:00:00"/>
    <s v=""/>
    <m/>
    <s v="AIRLED-4"/>
    <s v=""/>
    <x v="0"/>
    <x v="3"/>
    <s v="George Bacalla"/>
    <s v="104-4'"/>
    <m/>
    <s v=""/>
    <n v="2"/>
    <s v="Regular"/>
    <s v=""/>
    <s v=""/>
    <b v="0"/>
    <m/>
    <m/>
    <b v="0"/>
    <b v="0"/>
    <n v="944"/>
    <x v="34"/>
    <x v="1"/>
    <n v="0"/>
    <x v="10"/>
    <n v="0"/>
    <x v="0"/>
    <d v="2019-01-05T00:00:00"/>
    <n v="1"/>
    <x v="1"/>
    <n v="0"/>
    <x v="0"/>
    <s v="ARWLED-750-80-40-S-4-W-UNV-DP-1"/>
    <n v="0"/>
    <x v="0"/>
    <s v="AIRLED"/>
    <b v="1"/>
    <x v="1"/>
    <n v="2"/>
    <n v="0"/>
    <n v="0"/>
    <d v="2019-01-04T00:00:00"/>
    <s v="x"/>
    <d v="2019-01-05T00:00:00"/>
    <n v="4"/>
    <s v="x"/>
    <n v="3"/>
    <x v="0"/>
    <x v="0"/>
    <x v="0"/>
    <m/>
    <s v="Ready"/>
    <s v=""/>
    <b v="1"/>
    <s v=""/>
    <d v="2019-01-08T00:00:00"/>
    <s v="Done"/>
    <s v=""/>
    <s v="Done"/>
    <s v=""/>
    <s v=""/>
    <s v="Done"/>
    <s v="Machine Shop Finished"/>
  </r>
  <r>
    <s v="76657-1"/>
    <x v="4"/>
    <x v="51"/>
    <s v="ZELED-SL 0/100-900-80-40-MSO-4-AP-UNV-MD-1-CA(36)"/>
    <n v="1"/>
    <n v="1"/>
    <x v="0"/>
    <n v="15"/>
    <x v="0"/>
    <b v="0"/>
    <x v="1"/>
    <b v="0"/>
    <b v="0"/>
    <x v="0"/>
    <x v="0"/>
    <x v="2"/>
    <s v=""/>
    <s v=""/>
    <s v=""/>
    <s v=""/>
    <x v="0"/>
    <x v="1"/>
    <d v="2019-01-03T00:00:00"/>
    <s v=""/>
    <m/>
    <s v="ZEN-4"/>
    <s v=""/>
    <x v="0"/>
    <x v="1"/>
    <s v="Sacha Lempka"/>
    <s v="L-4'"/>
    <m/>
    <s v=""/>
    <n v="15"/>
    <s v="Regular"/>
    <s v=""/>
    <s v=""/>
    <b v="0"/>
    <m/>
    <m/>
    <b v="0"/>
    <b v="0"/>
    <n v="4860"/>
    <x v="10"/>
    <x v="2"/>
    <n v="0"/>
    <x v="10"/>
    <n v="0"/>
    <x v="0"/>
    <d v="2019-01-05T00:00:00"/>
    <n v="7.5"/>
    <x v="1"/>
    <n v="0"/>
    <x v="0"/>
    <s v="ZELED-SL 0/100-900-80-40-MSO-4-AP-UNV-MD-1-CA(36)"/>
    <n v="0"/>
    <x v="0"/>
    <m/>
    <b v="1"/>
    <x v="1"/>
    <n v="2"/>
    <n v="0"/>
    <n v="0"/>
    <d v="2019-01-04T00:00:00"/>
    <m/>
    <d v="2019-01-05T00:00:00"/>
    <n v="30"/>
    <n v="30"/>
    <n v="22.5"/>
    <x v="2"/>
    <x v="0"/>
    <x v="0"/>
    <m/>
    <s v=""/>
    <s v=""/>
    <b v="0"/>
    <s v=""/>
    <d v="2019-01-08T00:00:00"/>
    <s v="Done"/>
    <s v="Done"/>
    <s v=""/>
    <s v=""/>
    <s v=""/>
    <s v=""/>
    <s v="Machine Shop Started"/>
  </r>
  <r>
    <s v="76947-3"/>
    <x v="4"/>
    <x v="52"/>
    <s v="ARWLED-800-80-35-S-4-W-UNV-LT(LDE5)-1"/>
    <n v="3"/>
    <n v="1"/>
    <x v="0"/>
    <n v="2"/>
    <x v="0"/>
    <b v="1"/>
    <x v="0"/>
    <b v="1"/>
    <b v="1"/>
    <x v="0"/>
    <x v="0"/>
    <x v="0"/>
    <s v=""/>
    <s v=""/>
    <s v=""/>
    <s v=""/>
    <x v="0"/>
    <x v="1"/>
    <d v="2019-01-03T00:00:00"/>
    <s v=""/>
    <m/>
    <s v="AIRLED-4"/>
    <s v=""/>
    <x v="0"/>
    <x v="3"/>
    <s v="Christina Torok"/>
    <s v="F13-4'"/>
    <m/>
    <s v=""/>
    <n v="2"/>
    <s v="Regular"/>
    <s v=""/>
    <s v=""/>
    <b v="0"/>
    <m/>
    <m/>
    <b v="0"/>
    <b v="0"/>
    <n v="890"/>
    <x v="34"/>
    <x v="1"/>
    <n v="0"/>
    <x v="10"/>
    <n v="0"/>
    <x v="0"/>
    <d v="2019-01-05T00:00:00"/>
    <n v="1"/>
    <x v="0"/>
    <n v="0"/>
    <x v="0"/>
    <s v="ARWLED-800-80-35-S-4-W-UNV-LT(LDE5)-1"/>
    <n v="0"/>
    <x v="0"/>
    <s v="AIRLED"/>
    <b v="1"/>
    <x v="0"/>
    <n v="2"/>
    <n v="0"/>
    <n v="0"/>
    <d v="2019-01-04T00:00:00"/>
    <s v="x"/>
    <d v="2019-01-05T00:00:00"/>
    <n v="4"/>
    <s v="x"/>
    <n v="3"/>
    <x v="0"/>
    <x v="0"/>
    <x v="0"/>
    <m/>
    <s v="Ready"/>
    <s v=""/>
    <b v="1"/>
    <s v=""/>
    <d v="2019-01-08T00:00:00"/>
    <s v="Done"/>
    <d v="2019-01-01T00:00:00"/>
    <s v="Done"/>
    <s v=""/>
    <s v=""/>
    <s v="Done"/>
    <s v="Machine Shop Started"/>
  </r>
  <r>
    <s v="77381-1"/>
    <x v="4"/>
    <x v="53"/>
    <s v="GPRLED-EX2W-520-80-35-RG2-22'10&quot;-W-UNV-DP-1-DS"/>
    <n v="1"/>
    <n v="1"/>
    <x v="0"/>
    <n v="1"/>
    <x v="0"/>
    <b v="0"/>
    <x v="1"/>
    <b v="0"/>
    <b v="0"/>
    <x v="0"/>
    <x v="2"/>
    <x v="3"/>
    <s v=""/>
    <s v=""/>
    <s v=""/>
    <s v=""/>
    <x v="0"/>
    <x v="1"/>
    <d v="2019-01-03T00:00:00"/>
    <s v=""/>
    <m/>
    <s v="GRAZE-22'10&quot;"/>
    <s v=""/>
    <x v="0"/>
    <x v="3"/>
    <s v="Christina Torok"/>
    <s v="LE"/>
    <m/>
    <s v=""/>
    <n v="2"/>
    <s v="Regular"/>
    <s v=""/>
    <s v=""/>
    <b v="0"/>
    <m/>
    <m/>
    <b v="0"/>
    <b v="0"/>
    <n v="2663.2"/>
    <x v="35"/>
    <x v="0"/>
    <n v="0"/>
    <x v="10"/>
    <n v="0.24"/>
    <x v="0"/>
    <d v="2019-01-05T00:00:00"/>
    <n v="1"/>
    <x v="1"/>
    <n v="12.96"/>
    <x v="0"/>
    <s v="GPRLED-EX2W-520-80-35-RG2-22'10&quot;-W-UNV-DP-1-DS"/>
    <n v="0"/>
    <x v="0"/>
    <m/>
    <b v="1"/>
    <x v="1"/>
    <n v="2"/>
    <n v="0"/>
    <n v="0"/>
    <d v="2019-01-04T00:00:00"/>
    <s v="x"/>
    <d v="2019-01-05T00:00:00"/>
    <n v="4"/>
    <s v="x"/>
    <n v="3"/>
    <x v="2"/>
    <x v="0"/>
    <x v="0"/>
    <m/>
    <s v="ToDo"/>
    <s v=""/>
    <b v="0"/>
    <s v=""/>
    <d v="2019-01-08T00:00:00"/>
    <s v="Done"/>
    <s v="Done"/>
    <s v=""/>
    <s v=""/>
    <s v=""/>
    <s v=""/>
    <s v="Machine Shop Started"/>
  </r>
  <r>
    <s v="77381-2"/>
    <x v="4"/>
    <x v="53"/>
    <s v="SCR-417-80-35-FL-5'0&quot;-W-UNV-DP-1-DS"/>
    <n v="2"/>
    <n v="1"/>
    <x v="0"/>
    <n v="1"/>
    <x v="0"/>
    <b v="0"/>
    <x v="1"/>
    <b v="0"/>
    <b v="0"/>
    <x v="0"/>
    <x v="0"/>
    <x v="3"/>
    <s v=""/>
    <s v=""/>
    <s v=""/>
    <s v=""/>
    <x v="0"/>
    <x v="1"/>
    <d v="2019-01-03T00:00:00"/>
    <s v=""/>
    <m/>
    <s v="SCULPT-5'0&quot;"/>
    <s v=""/>
    <x v="0"/>
    <x v="3"/>
    <s v="Christina Torok"/>
    <s v="LG-5'"/>
    <m/>
    <s v=""/>
    <n v="1"/>
    <s v="Regular"/>
    <s v=""/>
    <s v=""/>
    <b v="0"/>
    <m/>
    <m/>
    <b v="0"/>
    <b v="0"/>
    <n v="350.9"/>
    <x v="18"/>
    <x v="0"/>
    <s v="Check for Kit"/>
    <x v="10"/>
    <n v="0"/>
    <x v="0"/>
    <d v="2019-01-05T00:00:00"/>
    <n v="0.5"/>
    <x v="1"/>
    <n v="0"/>
    <x v="0"/>
    <s v="SCR-417-80-35-FL-5'0&quot;-W-UNV-DP-1-DS"/>
    <n v="0"/>
    <x v="0"/>
    <s v="Sculpt"/>
    <b v="1"/>
    <x v="1"/>
    <n v="2"/>
    <n v="0"/>
    <n v="5"/>
    <d v="2019-01-04T00:00:00"/>
    <s v="x"/>
    <d v="2019-01-05T00:00:00"/>
    <n v="2"/>
    <s v="x"/>
    <n v="1.5"/>
    <x v="2"/>
    <x v="0"/>
    <x v="0"/>
    <m/>
    <s v="ToDo"/>
    <s v=""/>
    <b v="0"/>
    <s v=""/>
    <d v="2019-01-08T00:00:00"/>
    <s v="Done"/>
    <s v="Done"/>
    <s v=""/>
    <s v=""/>
    <s v=""/>
    <s v=""/>
    <s v="Machine Shop Started"/>
  </r>
  <r>
    <s v="77381-3"/>
    <x v="4"/>
    <x v="53"/>
    <s v="SCR-417-80-35-FL-15'0&quot;-W-UNV-DP-1-DS"/>
    <n v="3"/>
    <n v="1"/>
    <x v="0"/>
    <n v="1"/>
    <x v="0"/>
    <b v="0"/>
    <x v="1"/>
    <b v="0"/>
    <b v="0"/>
    <x v="0"/>
    <x v="0"/>
    <x v="3"/>
    <s v=""/>
    <s v=""/>
    <s v=""/>
    <s v=""/>
    <x v="0"/>
    <x v="1"/>
    <d v="2019-01-03T00:00:00"/>
    <s v=""/>
    <m/>
    <s v="SCULPT-15'0&quot;"/>
    <s v=""/>
    <x v="0"/>
    <x v="3"/>
    <s v="Christina Torok"/>
    <s v="LG-15'"/>
    <m/>
    <s v=""/>
    <n v="2"/>
    <s v="Regular"/>
    <s v=""/>
    <s v=""/>
    <b v="0"/>
    <m/>
    <m/>
    <b v="0"/>
    <b v="0"/>
    <n v="1052.7"/>
    <x v="18"/>
    <x v="0"/>
    <s v="Check for Kit"/>
    <x v="10"/>
    <n v="0"/>
    <x v="0"/>
    <d v="2019-01-05T00:00:00"/>
    <n v="1"/>
    <x v="1"/>
    <n v="12.96"/>
    <x v="0"/>
    <s v="SCR-417-80-35-FL-15'0&quot;-W-UNV-DP-1-DS"/>
    <n v="0"/>
    <x v="0"/>
    <s v="Sculpt"/>
    <b v="1"/>
    <x v="1"/>
    <n v="2"/>
    <n v="0"/>
    <n v="5"/>
    <d v="2019-01-04T00:00:00"/>
    <s v="x"/>
    <d v="2019-01-05T00:00:00"/>
    <n v="4"/>
    <s v="x"/>
    <n v="3"/>
    <x v="2"/>
    <x v="0"/>
    <x v="0"/>
    <m/>
    <s v="ToDo"/>
    <s v=""/>
    <b v="0"/>
    <s v=""/>
    <d v="2019-01-08T00:00:00"/>
    <s v="Done"/>
    <s v="Done"/>
    <s v=""/>
    <s v=""/>
    <s v=""/>
    <s v=""/>
    <s v="Machine Shop Started"/>
  </r>
  <r>
    <s v="75644-1"/>
    <x v="9"/>
    <x v="54"/>
    <s v="SCDPAT-ASO-90(16)-500-80-35-SO-FL-48-EX-W-UNV-DP-1-CT9(36)"/>
    <n v="1"/>
    <n v="1"/>
    <x v="0"/>
    <n v="1"/>
    <x v="0"/>
    <b v="0"/>
    <x v="0"/>
    <b v="0"/>
    <b v="0"/>
    <x v="1"/>
    <x v="0"/>
    <x v="3"/>
    <s v=""/>
    <s v=""/>
    <s v=""/>
    <s v=""/>
    <x v="0"/>
    <x v="2"/>
    <d v="2019-01-09T00:00:00"/>
    <s v=""/>
    <m/>
    <s v="SCULPT-48"/>
    <s v=""/>
    <x v="0"/>
    <x v="0"/>
    <s v="Stan Buyansky"/>
    <s v="C-4'X4' SQ"/>
    <m/>
    <s v=""/>
    <n v="6"/>
    <s v="Regular"/>
    <s v=""/>
    <s v=""/>
    <b v="0"/>
    <m/>
    <m/>
    <b v="0"/>
    <b v="0"/>
    <n v="5830"/>
    <x v="36"/>
    <x v="2"/>
    <s v="Pattern"/>
    <x v="8"/>
    <n v="24"/>
    <x v="2"/>
    <d v="2019-01-12T00:00:00"/>
    <n v="28.92"/>
    <x v="2"/>
    <n v="64.800000000000011"/>
    <x v="0"/>
    <s v="SCDPAT-ASO-90(16)-500-80-35-SO-FL-48-EX-W-UNV-DP-1-CT9(36)"/>
    <n v="0"/>
    <x v="0"/>
    <m/>
    <b v="0"/>
    <x v="0"/>
    <n v="2"/>
    <n v="0"/>
    <n v="5"/>
    <d v="2019-01-04T00:00:00"/>
    <m/>
    <d v="2019-01-12T00:00:00"/>
    <n v="12"/>
    <n v="12"/>
    <n v="18"/>
    <x v="2"/>
    <x v="0"/>
    <x v="0"/>
    <m/>
    <s v="ToDo"/>
    <s v=""/>
    <b v="0"/>
    <s v="ToDo"/>
    <d v="2019-01-14T00:00:00"/>
    <s v=""/>
    <s v=""/>
    <s v=""/>
    <s v=""/>
    <s v=""/>
    <s v=""/>
    <s v="Machine Shop Started"/>
  </r>
  <r>
    <s v="75644-2"/>
    <x v="9"/>
    <x v="54"/>
    <s v="SCDPAT-REC-90(4)-500-80-35-SO-FL-20-EX-W-UNV-DP-1-CT9(36)"/>
    <n v="2"/>
    <n v="1"/>
    <x v="0"/>
    <n v="1"/>
    <x v="0"/>
    <b v="0"/>
    <x v="0"/>
    <b v="0"/>
    <b v="0"/>
    <x v="1"/>
    <x v="0"/>
    <x v="3"/>
    <s v=""/>
    <s v=""/>
    <s v=""/>
    <s v=""/>
    <x v="0"/>
    <x v="2"/>
    <d v="2019-01-09T00:00:00"/>
    <s v=""/>
    <m/>
    <s v="SCULPT-20"/>
    <s v=""/>
    <x v="0"/>
    <x v="0"/>
    <s v="Stan Buyansky"/>
    <s v="C-4'X6' REC"/>
    <m/>
    <s v=""/>
    <n v="2"/>
    <s v="Regular"/>
    <s v=""/>
    <s v=""/>
    <b v="0"/>
    <m/>
    <m/>
    <b v="0"/>
    <b v="0"/>
    <n v="2200"/>
    <x v="36"/>
    <x v="2"/>
    <s v="Pattern"/>
    <x v="8"/>
    <n v="8"/>
    <x v="2"/>
    <d v="2019-01-12T00:00:00"/>
    <n v="9.64"/>
    <x v="2"/>
    <n v="12.96"/>
    <x v="0"/>
    <s v="SCDPAT-REC-90(4)-500-80-35-SO-FL-20-EX-W-UNV-DP-1-CT9(36)"/>
    <n v="0"/>
    <x v="0"/>
    <m/>
    <b v="0"/>
    <x v="0"/>
    <n v="2"/>
    <n v="0"/>
    <n v="5"/>
    <d v="2019-01-04T00:00:00"/>
    <m/>
    <d v="2019-01-12T00:00:00"/>
    <n v="4"/>
    <n v="4"/>
    <n v="6"/>
    <x v="2"/>
    <x v="0"/>
    <x v="0"/>
    <m/>
    <s v="ToDo"/>
    <s v=""/>
    <b v="0"/>
    <s v="ToDo"/>
    <d v="2019-01-14T00:00:00"/>
    <s v=""/>
    <s v=""/>
    <s v=""/>
    <s v=""/>
    <s v=""/>
    <s v=""/>
    <s v="Machine Shop Started"/>
  </r>
  <r>
    <s v="75644-3"/>
    <x v="9"/>
    <x v="54"/>
    <s v="SCDPAT-REC-90(4)-500-80-35-SO-FL-24-EX-W-UNV-DP-1-CT9(36)"/>
    <n v="3"/>
    <n v="1"/>
    <x v="0"/>
    <n v="2"/>
    <x v="0"/>
    <b v="0"/>
    <x v="0"/>
    <b v="0"/>
    <b v="0"/>
    <x v="1"/>
    <x v="0"/>
    <x v="3"/>
    <s v=""/>
    <s v=""/>
    <s v=""/>
    <s v=""/>
    <x v="0"/>
    <x v="2"/>
    <d v="2019-01-09T00:00:00"/>
    <s v=""/>
    <m/>
    <s v="SCULPT-24"/>
    <s v=""/>
    <x v="0"/>
    <x v="0"/>
    <s v="Stan Buyansky"/>
    <s v="C-4'X8' REC"/>
    <m/>
    <s v=""/>
    <n v="8"/>
    <s v="Regular"/>
    <s v=""/>
    <s v=""/>
    <b v="0"/>
    <m/>
    <m/>
    <b v="0"/>
    <b v="0"/>
    <n v="5080"/>
    <x v="36"/>
    <x v="2"/>
    <s v="Pattern"/>
    <x v="8"/>
    <n v="32"/>
    <x v="2"/>
    <d v="2019-01-12T00:00:00"/>
    <n v="38.56"/>
    <x v="2"/>
    <n v="77.760000000000005"/>
    <x v="0"/>
    <s v="SCDPAT-REC-90(4)-500-80-35-SO-FL-24-EX-W-UNV-DP-1-CT9(36)"/>
    <n v="0"/>
    <x v="0"/>
    <m/>
    <b v="0"/>
    <x v="0"/>
    <n v="2"/>
    <n v="0"/>
    <n v="5"/>
    <d v="2019-01-04T00:00:00"/>
    <m/>
    <d v="2019-01-12T00:00:00"/>
    <n v="16"/>
    <n v="16"/>
    <n v="24"/>
    <x v="2"/>
    <x v="0"/>
    <x v="0"/>
    <m/>
    <s v="ToDo"/>
    <s v=""/>
    <b v="0"/>
    <s v="ToDo"/>
    <d v="2019-01-14T00:00:00"/>
    <s v=""/>
    <s v=""/>
    <s v=""/>
    <s v=""/>
    <s v=""/>
    <s v=""/>
    <s v="Machine Shop Started"/>
  </r>
  <r>
    <s v="77224-1"/>
    <x v="9"/>
    <x v="55"/>
    <s v="SCDPAT-OPR-90(2)-500-80-40-FL-28-NL-W-120-DP-1-CA(144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8"/>
    <s v=""/>
    <x v="0"/>
    <x v="3"/>
    <s v="Sacha Lempka"/>
    <s v="LT6A"/>
    <m/>
    <s v=""/>
    <n v="4"/>
    <s v="Regular"/>
    <s v=""/>
    <s v=""/>
    <b v="0"/>
    <m/>
    <m/>
    <b v="0"/>
    <b v="0"/>
    <n v="2831"/>
    <x v="36"/>
    <x v="2"/>
    <s v="Pattern"/>
    <x v="8"/>
    <n v="16"/>
    <x v="2"/>
    <d v="2019-01-12T00:00:00"/>
    <n v="19.28"/>
    <x v="2"/>
    <n v="38.880000000000003"/>
    <x v="0"/>
    <s v="SCDPAT-OPR-90(2)-500-80-40-FL-28-NL-W-120-DP-1-CA(144)"/>
    <n v="0"/>
    <x v="1"/>
    <m/>
    <b v="0"/>
    <x v="0"/>
    <n v="2"/>
    <n v="0"/>
    <n v="5"/>
    <d v="2019-01-04T00:00:00"/>
    <m/>
    <d v="2019-01-12T00:00:00"/>
    <n v="8"/>
    <n v="8"/>
    <n v="12"/>
    <x v="2"/>
    <x v="0"/>
    <x v="0"/>
    <m/>
    <s v=""/>
    <s v=""/>
    <b v="0"/>
    <s v=""/>
    <d v="2019-01-14T00:00:00"/>
    <s v=""/>
    <s v=""/>
    <s v=""/>
    <s v=""/>
    <s v=""/>
    <s v=""/>
    <s v="Scheduled/Released"/>
  </r>
  <r>
    <s v="77255-2"/>
    <x v="9"/>
    <x v="56"/>
    <s v="SCDIPAT-OPR-60(2)-300-750-80-35-SO-FL-24-EX-BLK-347-DP-1-CA(218&quot;)"/>
    <n v="2"/>
    <n v="1"/>
    <x v="0"/>
    <n v="2"/>
    <x v="0"/>
    <b v="0"/>
    <x v="0"/>
    <b v="0"/>
    <b v="0"/>
    <x v="1"/>
    <x v="0"/>
    <x v="3"/>
    <s v=""/>
    <s v=""/>
    <s v=""/>
    <s v=""/>
    <x v="0"/>
    <x v="2"/>
    <d v="2019-01-09T00:00:00"/>
    <s v=""/>
    <m/>
    <s v="SCULPT-24"/>
    <s v=""/>
    <x v="0"/>
    <x v="0"/>
    <s v="George Bacalla"/>
    <s v="B1-16'X8'"/>
    <m/>
    <s v=""/>
    <n v="6"/>
    <s v="High Priority"/>
    <s v=""/>
    <s v=""/>
    <b v="0"/>
    <m/>
    <m/>
    <b v="0"/>
    <b v="0"/>
    <n v="6120"/>
    <x v="2"/>
    <x v="2"/>
    <s v="Pattern"/>
    <x v="8"/>
    <n v="24"/>
    <x v="2"/>
    <d v="2019-01-12T00:00:00"/>
    <n v="28.92"/>
    <x v="2"/>
    <n v="51.84"/>
    <x v="0"/>
    <s v="SCDIPAT-OPR-60(2)-300-750-80-35-SO-FL-24-EX-BLK-347-DP-1-CA(218&quot;)"/>
    <n v="0"/>
    <x v="0"/>
    <s v="Sculpt"/>
    <b v="0"/>
    <x v="0"/>
    <n v="2"/>
    <n v="0"/>
    <n v="5"/>
    <d v="2019-01-04T00:00:00"/>
    <s v="x"/>
    <d v="2019-01-12T00:00:00"/>
    <n v="12"/>
    <s v="x"/>
    <n v="18"/>
    <x v="2"/>
    <x v="0"/>
    <x v="0"/>
    <m/>
    <s v="ToDo"/>
    <s v=""/>
    <b v="0"/>
    <s v="ToDo"/>
    <d v="2019-01-14T00:00:00"/>
    <s v=""/>
    <s v=""/>
    <s v=""/>
    <s v=""/>
    <s v=""/>
    <s v=""/>
    <s v="Machine Shop Started"/>
  </r>
  <r>
    <s v="77255-3"/>
    <x v="9"/>
    <x v="56"/>
    <s v="SCDIPAT-OPR-60(2)-300-750-80-35-SO-FL-24-EX-BLK-347-DP-1-CA(218&quot;)"/>
    <n v="3"/>
    <n v="1"/>
    <x v="0"/>
    <n v="1"/>
    <x v="0"/>
    <b v="0"/>
    <x v="0"/>
    <b v="0"/>
    <b v="0"/>
    <x v="1"/>
    <x v="0"/>
    <x v="3"/>
    <s v=""/>
    <s v=""/>
    <s v=""/>
    <s v=""/>
    <x v="0"/>
    <x v="2"/>
    <d v="2019-01-09T00:00:00"/>
    <s v=""/>
    <m/>
    <s v="SCULPT-24"/>
    <s v=""/>
    <x v="0"/>
    <x v="0"/>
    <s v="George Bacalla"/>
    <s v="B2-16'X8'"/>
    <m/>
    <s v=""/>
    <n v="3"/>
    <s v="High Priority"/>
    <s v=""/>
    <s v=""/>
    <b v="0"/>
    <m/>
    <m/>
    <b v="0"/>
    <b v="0"/>
    <n v="3060"/>
    <x v="2"/>
    <x v="2"/>
    <s v="Pattern"/>
    <x v="8"/>
    <n v="12"/>
    <x v="2"/>
    <d v="2019-01-12T00:00:00"/>
    <n v="14.46"/>
    <x v="2"/>
    <n v="25.92"/>
    <x v="0"/>
    <s v="SCDIPAT-OPR-60(2)-300-750-80-35-SO-FL-24-EX-BLK-347-DP-1-CA(218&quot;)"/>
    <n v="0"/>
    <x v="0"/>
    <s v="Sculpt"/>
    <b v="0"/>
    <x v="0"/>
    <n v="2"/>
    <n v="0"/>
    <n v="5"/>
    <d v="2019-01-04T00:00:00"/>
    <s v="x"/>
    <d v="2019-01-12T00:00:00"/>
    <n v="6"/>
    <s v="x"/>
    <n v="9"/>
    <x v="2"/>
    <x v="0"/>
    <x v="0"/>
    <m/>
    <s v="ToDo"/>
    <s v=""/>
    <b v="0"/>
    <s v="ToDo"/>
    <d v="2019-01-14T00:00:00"/>
    <s v=""/>
    <s v=""/>
    <s v=""/>
    <s v=""/>
    <s v=""/>
    <s v=""/>
    <s v="Machine Shop Started"/>
  </r>
  <r>
    <s v="74442-1"/>
    <x v="6"/>
    <x v="57"/>
    <s v="SCDI-300-300-90-35-BW-FL-8-AP-UNV-DP-1-CT9(36)"/>
    <n v="1"/>
    <n v="1"/>
    <x v="0"/>
    <n v="5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8"/>
    <s v=""/>
    <x v="0"/>
    <x v="0"/>
    <s v="Jessica Pasternyk"/>
    <s v="L4-8"/>
    <m/>
    <s v=""/>
    <n v="5"/>
    <s v="Regular"/>
    <s v=""/>
    <s v=""/>
    <b v="0"/>
    <m/>
    <m/>
    <b v="0"/>
    <b v="0"/>
    <n v="3495"/>
    <x v="27"/>
    <x v="2"/>
    <s v="Check for Kit"/>
    <x v="11"/>
    <n v="6"/>
    <x v="2"/>
    <d v="2019-01-06T00:00:00"/>
    <n v="2.5"/>
    <x v="2"/>
    <n v="0"/>
    <x v="0"/>
    <s v="SCDI-300-300-90-35-BW-FL-8-AP-UNV-DP-1-CT9(36)"/>
    <n v="0"/>
    <x v="0"/>
    <s v="Sculpt"/>
    <b v="0"/>
    <x v="0"/>
    <n v="2"/>
    <n v="0"/>
    <n v="0"/>
    <d v="2019-01-05T00:00:00"/>
    <s v="x"/>
    <d v="2019-01-06T00:00:00"/>
    <n v="10"/>
    <s v="x"/>
    <n v="7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10"/>
    <x v="6"/>
    <x v="57"/>
    <s v="SCDI-300-300-90-35-BW-FL-20-AP-UNV-DP-1+E(1)-CT9(36)"/>
    <n v="10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20"/>
    <s v=""/>
    <x v="0"/>
    <x v="0"/>
    <s v="Jessica Pasternyk"/>
    <s v="L4-20EM"/>
    <m/>
    <s v=""/>
    <n v="4"/>
    <s v="Regular"/>
    <s v=""/>
    <s v=""/>
    <b v="0"/>
    <m/>
    <m/>
    <b v="0"/>
    <b v="0"/>
    <n v="1782"/>
    <x v="27"/>
    <x v="2"/>
    <s v="Check for Kit"/>
    <x v="11"/>
    <n v="4.8"/>
    <x v="2"/>
    <d v="2019-01-06T00:00:00"/>
    <n v="2"/>
    <x v="2"/>
    <n v="38.880000000000003"/>
    <x v="0"/>
    <s v="SCDI-300-300-90-35-BW-FL-20-AP-UNV-DP-1+E(1)-CT9(36)"/>
    <n v="0"/>
    <x v="0"/>
    <s v="Sculpt"/>
    <b v="0"/>
    <x v="0"/>
    <n v="2"/>
    <n v="0"/>
    <n v="0"/>
    <d v="2019-01-05T00:00:00"/>
    <s v="x"/>
    <d v="2019-01-06T00:00:00"/>
    <n v="8"/>
    <s v="x"/>
    <n v="6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11"/>
    <x v="6"/>
    <x v="57"/>
    <s v="SCDI-300-300-90-35-BW-FL-20-AP-UNV-DP-1+E(1)-CT9(36)"/>
    <n v="11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20"/>
    <s v="Others"/>
    <x v="0"/>
    <x v="0"/>
    <s v="Jessica Pasternyk"/>
    <s v="L4-20EM/B/B"/>
    <m/>
    <s v=""/>
    <n v="3"/>
    <s v="Regular"/>
    <s v=""/>
    <s v=""/>
    <b v="0"/>
    <m/>
    <m/>
    <b v="0"/>
    <b v="1"/>
    <n v="1782"/>
    <x v="27"/>
    <x v="2"/>
    <s v="Check for Kit"/>
    <x v="11"/>
    <n v="3.5999999999999996"/>
    <x v="2"/>
    <d v="2019-01-06T00:00:00"/>
    <n v="1.5"/>
    <x v="2"/>
    <n v="25.92"/>
    <x v="0"/>
    <s v="SCDI-300-300-90-35-BW-FL-20-AP-UNV-DP-1+E(1)-CT9(36)"/>
    <n v="0"/>
    <x v="0"/>
    <s v="Sculpt"/>
    <b v="0"/>
    <x v="0"/>
    <n v="2"/>
    <n v="0"/>
    <n v="0"/>
    <d v="2019-01-05T00:00:00"/>
    <s v="x"/>
    <d v="2019-01-06T00:00:00"/>
    <n v="6"/>
    <s v="x"/>
    <n v="4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2"/>
    <x v="6"/>
    <x v="57"/>
    <s v="SCDI-300-300-90-35-BW-FL-8-AP-UNV-DP-1+E(1)-CT9(36)"/>
    <n v="2"/>
    <n v="1"/>
    <x v="0"/>
    <n v="9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8"/>
    <s v=""/>
    <x v="0"/>
    <x v="0"/>
    <s v="Jessica Pasternyk"/>
    <s v="L4-8EM"/>
    <m/>
    <s v=""/>
    <n v="9"/>
    <s v="Regular"/>
    <s v=""/>
    <s v=""/>
    <b v="0"/>
    <m/>
    <m/>
    <b v="0"/>
    <b v="0"/>
    <n v="6615"/>
    <x v="27"/>
    <x v="2"/>
    <s v="Check for Kit"/>
    <x v="11"/>
    <n v="10.799999999999999"/>
    <x v="2"/>
    <d v="2019-01-06T00:00:00"/>
    <n v="4.5"/>
    <x v="2"/>
    <n v="0"/>
    <x v="0"/>
    <s v="SCDI-300-300-90-35-BW-FL-8-AP-UNV-DP-1+E(1)-CT9(36)"/>
    <n v="0"/>
    <x v="0"/>
    <s v="Sculpt"/>
    <b v="0"/>
    <x v="0"/>
    <n v="2"/>
    <n v="0"/>
    <n v="0"/>
    <d v="2019-01-05T00:00:00"/>
    <s v="x"/>
    <d v="2019-01-06T00:00:00"/>
    <n v="18"/>
    <s v="x"/>
    <n v="13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5"/>
    <x v="6"/>
    <x v="57"/>
    <s v="SCR-500-90-35-2M-4-W-UNV-DP-1-MFTG9"/>
    <n v="5"/>
    <n v="1"/>
    <x v="0"/>
    <n v="26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4"/>
    <s v=""/>
    <x v="0"/>
    <x v="0"/>
    <s v="Jessica Pasternyk"/>
    <s v="L6-4'"/>
    <m/>
    <s v=""/>
    <n v="26"/>
    <s v="Regular"/>
    <s v=""/>
    <s v=""/>
    <b v="0"/>
    <m/>
    <m/>
    <b v="0"/>
    <b v="0"/>
    <n v="6084"/>
    <x v="18"/>
    <x v="0"/>
    <s v="Check for Kit"/>
    <x v="11"/>
    <n v="31.2"/>
    <x v="2"/>
    <d v="2019-01-06T00:00:00"/>
    <n v="13"/>
    <x v="2"/>
    <n v="0"/>
    <x v="0"/>
    <s v="SCR-500-90-35-2M-4-W-UNV-DP-1-MFTG9"/>
    <n v="0"/>
    <x v="0"/>
    <m/>
    <b v="0"/>
    <x v="0"/>
    <n v="2"/>
    <n v="0"/>
    <n v="5"/>
    <d v="2019-01-05T00:00:00"/>
    <m/>
    <d v="2019-01-06T00:00:00"/>
    <n v="52"/>
    <n v="52"/>
    <n v="39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6"/>
    <x v="6"/>
    <x v="57"/>
    <s v="SCR-500-90-35-2M-4-W-UNV-DP-E(1)-MFTG9"/>
    <n v="6"/>
    <n v="1"/>
    <x v="0"/>
    <n v="10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4"/>
    <s v=""/>
    <x v="0"/>
    <x v="0"/>
    <s v="Jessica Pasternyk"/>
    <s v="L6-4' E"/>
    <m/>
    <s v=""/>
    <n v="10"/>
    <s v="Regular"/>
    <s v=""/>
    <s v=""/>
    <b v="0"/>
    <m/>
    <m/>
    <b v="0"/>
    <b v="0"/>
    <n v="2700"/>
    <x v="18"/>
    <x v="0"/>
    <s v="Check for Kit"/>
    <x v="11"/>
    <n v="12"/>
    <x v="2"/>
    <d v="2019-01-06T00:00:00"/>
    <n v="5"/>
    <x v="2"/>
    <n v="0"/>
    <x v="0"/>
    <s v="SCR-500-90-35-2M-4-W-UNV-DP-E(1)-MFTG9"/>
    <n v="0"/>
    <x v="0"/>
    <m/>
    <b v="0"/>
    <x v="0"/>
    <n v="2"/>
    <n v="0"/>
    <n v="5"/>
    <d v="2019-01-05T00:00:00"/>
    <m/>
    <d v="2019-01-06T00:00:00"/>
    <n v="20"/>
    <n v="20"/>
    <n v="1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7"/>
    <x v="6"/>
    <x v="57"/>
    <s v="SCR-500-90-35-2M-8-W-UNV-DP-1-MFTG9"/>
    <n v="7"/>
    <n v="1"/>
    <x v="0"/>
    <n v="25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8"/>
    <s v=""/>
    <x v="0"/>
    <x v="0"/>
    <s v="Jessica Pasternyk"/>
    <s v="L6-8'"/>
    <m/>
    <s v=""/>
    <n v="25"/>
    <s v="Regular"/>
    <s v=""/>
    <s v=""/>
    <b v="0"/>
    <m/>
    <m/>
    <b v="0"/>
    <b v="0"/>
    <n v="11700"/>
    <x v="18"/>
    <x v="0"/>
    <s v="Check for Kit"/>
    <x v="11"/>
    <n v="30"/>
    <x v="2"/>
    <d v="2019-01-06T00:00:00"/>
    <n v="12.5"/>
    <x v="2"/>
    <n v="0"/>
    <x v="0"/>
    <s v="SCR-500-90-35-2M-8-W-UNV-DP-1-MFTG9"/>
    <n v="0"/>
    <x v="0"/>
    <m/>
    <b v="0"/>
    <x v="0"/>
    <n v="2"/>
    <n v="0"/>
    <n v="5"/>
    <d v="2019-01-05T00:00:00"/>
    <m/>
    <d v="2019-01-06T00:00:00"/>
    <n v="50"/>
    <n v="50"/>
    <n v="37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8"/>
    <x v="6"/>
    <x v="57"/>
    <s v="SCDI-300-300-90-35-BW-FL-36-AP-UNV-DP-1+E(2)-CT9(36)"/>
    <n v="8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36"/>
    <s v=""/>
    <x v="0"/>
    <x v="0"/>
    <s v="Jessica Pasternyk"/>
    <s v="L4-36EM"/>
    <m/>
    <s v=""/>
    <n v="6"/>
    <s v="Regular"/>
    <s v=""/>
    <s v=""/>
    <b v="0"/>
    <m/>
    <m/>
    <b v="0"/>
    <b v="0"/>
    <n v="3215"/>
    <x v="27"/>
    <x v="2"/>
    <s v="Check for Kit"/>
    <x v="11"/>
    <n v="7.1999999999999993"/>
    <x v="2"/>
    <d v="2019-01-06T00:00:00"/>
    <n v="3"/>
    <x v="2"/>
    <n v="64.800000000000011"/>
    <x v="0"/>
    <s v="SCDI-300-300-90-35-BW-FL-36-AP-UNV-DP-1+E(2)-CT9(36)"/>
    <n v="0"/>
    <x v="0"/>
    <s v="Sculpt"/>
    <b v="0"/>
    <x v="0"/>
    <n v="2"/>
    <n v="0"/>
    <n v="0"/>
    <d v="2019-01-05T00:00:00"/>
    <s v="x"/>
    <d v="2019-01-06T00:00:00"/>
    <n v="12"/>
    <s v="x"/>
    <n v="9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4442-9"/>
    <x v="6"/>
    <x v="57"/>
    <s v="SCDI-300-300-90-35-BW-FL-36-AP-UNV-DP-1+E(2)-CT9(36)"/>
    <n v="9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"/>
    <m/>
    <s v="SCULPT-36"/>
    <s v=""/>
    <x v="0"/>
    <x v="0"/>
    <s v="Jessica Pasternyk"/>
    <s v="L4-36EM"/>
    <m/>
    <s v=""/>
    <n v="6"/>
    <s v="Regular"/>
    <s v=""/>
    <s v=""/>
    <b v="0"/>
    <m/>
    <m/>
    <b v="0"/>
    <b v="0"/>
    <n v="3215"/>
    <x v="27"/>
    <x v="2"/>
    <s v="Check for Kit"/>
    <x v="11"/>
    <n v="7.1999999999999993"/>
    <x v="2"/>
    <d v="2019-01-06T00:00:00"/>
    <n v="3"/>
    <x v="2"/>
    <n v="64.800000000000011"/>
    <x v="0"/>
    <s v="SCDI-300-300-90-35-BW-FL-36-AP-UNV-DP-1+E(2)-CT9(36)"/>
    <n v="0"/>
    <x v="0"/>
    <s v="Sculpt"/>
    <b v="0"/>
    <x v="0"/>
    <n v="2"/>
    <n v="0"/>
    <n v="0"/>
    <d v="2019-01-05T00:00:00"/>
    <s v="x"/>
    <d v="2019-01-06T00:00:00"/>
    <n v="12"/>
    <s v="x"/>
    <n v="9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069-1"/>
    <x v="6"/>
    <x v="58"/>
    <s v="SCD-500-80-35-FL-2X4-C(SW-6594)-277-DP-1-CA(36)"/>
    <n v="1"/>
    <n v="1"/>
    <x v="0"/>
    <n v="4"/>
    <x v="0"/>
    <b v="1"/>
    <x v="0"/>
    <b v="1"/>
    <b v="1"/>
    <x v="0"/>
    <x v="0"/>
    <x v="0"/>
    <s v=""/>
    <s v=""/>
    <s v=""/>
    <s v=""/>
    <x v="0"/>
    <x v="0"/>
    <d v="2019-01-04T00:00:00"/>
    <s v="Picked - Complete"/>
    <m/>
    <s v="SCULPT-2X4"/>
    <s v="Shortage"/>
    <x v="0"/>
    <x v="3"/>
    <s v="Rajithan Sivapatharajahon"/>
    <s v="BB-2X4"/>
    <m/>
    <s v=""/>
    <n v="4"/>
    <s v="High Priority"/>
    <s v=""/>
    <s v=""/>
    <b v="0"/>
    <m/>
    <m/>
    <b v="0"/>
    <b v="0"/>
    <n v="2520"/>
    <x v="11"/>
    <x v="2"/>
    <s v="Check for Kit"/>
    <x v="11"/>
    <n v="0"/>
    <x v="0"/>
    <d v="2019-01-06T00:00:00"/>
    <n v="2"/>
    <x v="2"/>
    <n v="0"/>
    <x v="0"/>
    <s v="SCD-500-80-35-FL-2X4-C(SW-6594)-277-DP-1-CA(36)"/>
    <n v="0"/>
    <x v="0"/>
    <s v="Sculpt"/>
    <b v="1"/>
    <x v="0"/>
    <n v="2"/>
    <n v="0"/>
    <n v="5"/>
    <d v="2019-01-05T00:00:00"/>
    <s v="x"/>
    <d v="2019-01-06T00:00:00"/>
    <n v="8"/>
    <s v="x"/>
    <n v="6"/>
    <x v="0"/>
    <x v="0"/>
    <x v="0"/>
    <m/>
    <s v="Ready"/>
    <s v=""/>
    <b v="1"/>
    <s v="Ready"/>
    <d v="2019-01-09T00:00:00"/>
    <s v="Done"/>
    <s v=""/>
    <s v="Done"/>
    <s v="Done"/>
    <s v=""/>
    <s v="Done"/>
    <s v="Machine Shop Started"/>
  </r>
  <r>
    <s v="75217-1"/>
    <x v="6"/>
    <x v="59"/>
    <s v="BRLED-750-80-35-FL-6-W-UNV-DP-1-TG9"/>
    <n v="1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6"/>
    <s v=""/>
    <x v="0"/>
    <x v="0"/>
    <s v="Joshua Zimet"/>
    <s v="F6A"/>
    <m/>
    <s v=""/>
    <n v="2"/>
    <s v="Regular"/>
    <s v=""/>
    <s v=""/>
    <b v="0"/>
    <m/>
    <m/>
    <b v="0"/>
    <b v="0"/>
    <n v="840"/>
    <x v="24"/>
    <x v="0"/>
    <n v="0"/>
    <x v="11"/>
    <n v="0"/>
    <x v="0"/>
    <d v="2019-01-06T00:00:00"/>
    <n v="1"/>
    <x v="2"/>
    <n v="0"/>
    <x v="0"/>
    <s v="BRLED-750-80-35-FL-6-W-UNV-DP-1-TG9"/>
    <n v="0"/>
    <x v="0"/>
    <m/>
    <b v="1"/>
    <x v="0"/>
    <n v="2"/>
    <n v="0"/>
    <n v="0"/>
    <d v="2019-01-05T00:00:00"/>
    <m/>
    <d v="2019-01-06T00:00:00"/>
    <n v="4"/>
    <n v="4"/>
    <n v="3"/>
    <x v="0"/>
    <x v="0"/>
    <x v="0"/>
    <m/>
    <s v="Ready"/>
    <s v=""/>
    <b v="0"/>
    <s v=""/>
    <d v="2019-01-09T00:00:00"/>
    <s v="Done"/>
    <s v=""/>
    <s v=""/>
    <s v=""/>
    <s v=""/>
    <s v=""/>
    <s v="Machine Shop Started"/>
  </r>
  <r>
    <s v="75217-2"/>
    <x v="6"/>
    <x v="59"/>
    <s v="BRLED-750-80-35-FL-4-W-UNV-DP-1-TG9"/>
    <n v="2"/>
    <n v="1"/>
    <x v="0"/>
    <n v="3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B2LED-4"/>
    <s v=""/>
    <x v="0"/>
    <x v="0"/>
    <s v="Joshua Zimet"/>
    <s v="F6B"/>
    <m/>
    <s v=""/>
    <n v="3"/>
    <s v="Regular"/>
    <s v=""/>
    <s v=""/>
    <b v="0"/>
    <m/>
    <m/>
    <b v="0"/>
    <b v="0"/>
    <n v="600"/>
    <x v="24"/>
    <x v="0"/>
    <n v="0"/>
    <x v="11"/>
    <n v="0"/>
    <x v="0"/>
    <d v="2019-01-06T00:00:00"/>
    <n v="1.5"/>
    <x v="2"/>
    <n v="0"/>
    <x v="0"/>
    <s v="BRLED-750-80-35-FL-4-W-UNV-DP-1-TG9"/>
    <n v="0"/>
    <x v="0"/>
    <m/>
    <b v="1"/>
    <x v="0"/>
    <n v="2"/>
    <n v="0"/>
    <n v="0"/>
    <d v="2019-01-05T00:00:00"/>
    <m/>
    <d v="2019-01-06T00:00:00"/>
    <n v="6"/>
    <n v="6"/>
    <n v="4.5"/>
    <x v="0"/>
    <x v="0"/>
    <x v="0"/>
    <m/>
    <s v="Ready"/>
    <s v=""/>
    <b v="0"/>
    <s v=""/>
    <d v="2019-01-09T00:00:00"/>
    <s v="Done"/>
    <s v=""/>
    <s v=""/>
    <s v=""/>
    <s v=""/>
    <s v=""/>
    <s v="Machine Shop Started"/>
  </r>
  <r>
    <s v="75217-3"/>
    <x v="6"/>
    <x v="59"/>
    <s v="BRLED-1000-80-35-FL-2-W-UNV-DP-1-TG9"/>
    <n v="3"/>
    <n v="1"/>
    <x v="0"/>
    <n v="2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B2LED-2"/>
    <s v=""/>
    <x v="0"/>
    <x v="0"/>
    <s v="Joshua Zimet"/>
    <s v="F6C"/>
    <m/>
    <s v=""/>
    <n v="2"/>
    <s v="Regular"/>
    <s v=""/>
    <s v=""/>
    <b v="0"/>
    <m/>
    <m/>
    <b v="0"/>
    <b v="0"/>
    <n v="240"/>
    <x v="24"/>
    <x v="0"/>
    <n v="0"/>
    <x v="11"/>
    <n v="0"/>
    <x v="0"/>
    <d v="2019-01-06T00:00:00"/>
    <n v="1"/>
    <x v="2"/>
    <n v="0"/>
    <x v="0"/>
    <s v="BRLED-1000-80-35-FL-2-W-UNV-DP-1-TG9"/>
    <n v="0"/>
    <x v="0"/>
    <m/>
    <b v="1"/>
    <x v="0"/>
    <n v="2"/>
    <n v="0"/>
    <n v="0"/>
    <d v="2019-01-05T00:00:00"/>
    <m/>
    <d v="2019-01-06T00:00:00"/>
    <n v="4"/>
    <n v="4"/>
    <n v="3"/>
    <x v="0"/>
    <x v="0"/>
    <x v="0"/>
    <m/>
    <s v="Ready"/>
    <s v=""/>
    <b v="0"/>
    <s v=""/>
    <d v="2019-01-09T00:00:00"/>
    <s v="Done"/>
    <s v=""/>
    <s v=""/>
    <s v=""/>
    <s v=""/>
    <s v=""/>
    <s v="Machine Shop Started"/>
  </r>
  <r>
    <s v="75217-4"/>
    <x v="6"/>
    <x v="59"/>
    <s v="MBLED-1000-80-35-S-4-W-UNV-DP-1-CT9(36)"/>
    <n v="4"/>
    <n v="1"/>
    <x v="0"/>
    <n v="2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4"/>
    <s v=""/>
    <x v="0"/>
    <x v="0"/>
    <s v="Joshua Zimet"/>
    <s v="F7-4'"/>
    <m/>
    <s v=""/>
    <n v="2"/>
    <s v="Regular"/>
    <s v=""/>
    <s v=""/>
    <b v="0"/>
    <m/>
    <m/>
    <b v="0"/>
    <b v="0"/>
    <n v="468"/>
    <x v="37"/>
    <x v="2"/>
    <n v="0"/>
    <x v="11"/>
    <n v="0"/>
    <x v="0"/>
    <d v="2019-01-06T00:00:00"/>
    <n v="1"/>
    <x v="2"/>
    <n v="0"/>
    <x v="0"/>
    <s v="MBLED-1000-80-35-S-4-W-UNV-DP-1-CT9(36)"/>
    <n v="0"/>
    <x v="0"/>
    <m/>
    <b v="1"/>
    <x v="0"/>
    <n v="2"/>
    <n v="0"/>
    <n v="0"/>
    <d v="2019-01-05T00:00:00"/>
    <m/>
    <d v="2019-01-06T00:00:00"/>
    <n v="4"/>
    <n v="4"/>
    <n v="3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217-5"/>
    <x v="6"/>
    <x v="59"/>
    <s v="MBLED-1000-80-35-S-10-W-UNV-DP-1-CT9(36)"/>
    <n v="5"/>
    <n v="1"/>
    <x v="0"/>
    <n v="5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10"/>
    <s v=""/>
    <x v="0"/>
    <x v="0"/>
    <s v="Joshua Zimet"/>
    <s v="F7-10'"/>
    <m/>
    <s v=""/>
    <n v="5"/>
    <s v="Regular"/>
    <s v=""/>
    <s v=""/>
    <b v="0"/>
    <m/>
    <m/>
    <b v="0"/>
    <b v="0"/>
    <n v="2925"/>
    <x v="37"/>
    <x v="2"/>
    <n v="0"/>
    <x v="11"/>
    <n v="0"/>
    <x v="0"/>
    <d v="2019-01-06T00:00:00"/>
    <n v="2.5"/>
    <x v="2"/>
    <n v="0"/>
    <x v="0"/>
    <s v="MBLED-1000-80-35-S-10-W-UNV-DP-1-CT9(36)"/>
    <n v="0"/>
    <x v="0"/>
    <m/>
    <b v="1"/>
    <x v="0"/>
    <n v="2"/>
    <n v="0"/>
    <n v="0"/>
    <d v="2019-01-05T00:00:00"/>
    <m/>
    <d v="2019-01-06T00:00:00"/>
    <n v="10"/>
    <n v="10"/>
    <n v="7.5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217-6"/>
    <x v="6"/>
    <x v="59"/>
    <s v="MBLED-1000-80-35-S-12-W-UNV-DP-1-CT9(36)"/>
    <n v="6"/>
    <n v="1"/>
    <x v="0"/>
    <n v="1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12"/>
    <s v=""/>
    <x v="0"/>
    <x v="0"/>
    <s v="Joshua Zimet"/>
    <s v="F7-12'"/>
    <m/>
    <s v=""/>
    <n v="1"/>
    <s v="Regular"/>
    <s v=""/>
    <s v=""/>
    <b v="0"/>
    <m/>
    <m/>
    <b v="0"/>
    <b v="0"/>
    <n v="702"/>
    <x v="37"/>
    <x v="2"/>
    <n v="0"/>
    <x v="11"/>
    <n v="0"/>
    <x v="0"/>
    <d v="2019-01-06T00:00:00"/>
    <n v="0.5"/>
    <x v="2"/>
    <n v="0"/>
    <x v="0"/>
    <s v="MBLED-1000-80-35-S-12-W-UNV-DP-1-CT9(36)"/>
    <n v="0"/>
    <x v="0"/>
    <m/>
    <b v="1"/>
    <x v="0"/>
    <n v="2"/>
    <n v="0"/>
    <n v="0"/>
    <d v="2019-01-05T00:00:00"/>
    <m/>
    <d v="2019-01-06T00:00:00"/>
    <n v="2"/>
    <n v="2"/>
    <n v="1.5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217-7"/>
    <x v="6"/>
    <x v="59"/>
    <s v="MBLED-1000-80-35-S-16-W-UNV-DP-1-CT9(36)"/>
    <n v="7"/>
    <n v="1"/>
    <x v="0"/>
    <n v="2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16"/>
    <s v=""/>
    <x v="0"/>
    <x v="0"/>
    <s v="Joshua Zimet"/>
    <s v="F7-16'"/>
    <m/>
    <s v=""/>
    <n v="4"/>
    <s v="Regular"/>
    <s v=""/>
    <s v=""/>
    <b v="0"/>
    <m/>
    <m/>
    <b v="0"/>
    <b v="0"/>
    <n v="1872"/>
    <x v="37"/>
    <x v="2"/>
    <n v="0"/>
    <x v="11"/>
    <n v="0"/>
    <x v="0"/>
    <d v="2019-01-06T00:00:00"/>
    <n v="2"/>
    <x v="2"/>
    <n v="25.92"/>
    <x v="0"/>
    <s v="MBLED-1000-80-35-S-16-W-UNV-DP-1-CT9(36)"/>
    <n v="0"/>
    <x v="0"/>
    <m/>
    <b v="1"/>
    <x v="0"/>
    <n v="2"/>
    <n v="0"/>
    <n v="0"/>
    <d v="2019-01-05T00:00:00"/>
    <m/>
    <d v="2019-01-06T00:00:00"/>
    <n v="8"/>
    <n v="8"/>
    <n v="6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217-8"/>
    <x v="6"/>
    <x v="59"/>
    <s v="MBLED-1000-80-35-S-20-W-UNV-DP-1-CT9(36)"/>
    <n v="8"/>
    <n v="1"/>
    <x v="0"/>
    <n v="2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20"/>
    <s v=""/>
    <x v="0"/>
    <x v="0"/>
    <s v="Joshua Zimet"/>
    <s v="F7-20'"/>
    <m/>
    <s v=""/>
    <n v="12"/>
    <s v="Regular"/>
    <s v=""/>
    <s v=""/>
    <b v="0"/>
    <m/>
    <m/>
    <b v="0"/>
    <b v="0"/>
    <n v="2340"/>
    <x v="37"/>
    <x v="2"/>
    <n v="0"/>
    <x v="11"/>
    <n v="0"/>
    <x v="0"/>
    <d v="2019-01-06T00:00:00"/>
    <n v="6"/>
    <x v="2"/>
    <n v="129.60000000000002"/>
    <x v="0"/>
    <s v="MBLED-1000-80-35-S-20-W-UNV-DP-1-CT9(36)"/>
    <n v="0"/>
    <x v="0"/>
    <m/>
    <b v="1"/>
    <x v="0"/>
    <n v="2"/>
    <n v="0"/>
    <n v="0"/>
    <d v="2019-01-05T00:00:00"/>
    <m/>
    <d v="2019-01-06T00:00:00"/>
    <n v="24"/>
    <n v="24"/>
    <n v="18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217-9"/>
    <x v="6"/>
    <x v="59"/>
    <s v="MBLED-1000-80-35-S-32-W-UNV-DP-1-CT9(36)"/>
    <n v="9"/>
    <n v="1"/>
    <x v="0"/>
    <n v="1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MINLED-32"/>
    <s v=""/>
    <x v="0"/>
    <x v="0"/>
    <s v="Joshua Zimet"/>
    <s v="F7-32'"/>
    <m/>
    <s v=""/>
    <n v="4"/>
    <s v="Regular"/>
    <s v=""/>
    <s v=""/>
    <b v="0"/>
    <m/>
    <m/>
    <b v="0"/>
    <b v="0"/>
    <n v="1872"/>
    <x v="37"/>
    <x v="2"/>
    <n v="0"/>
    <x v="11"/>
    <n v="0"/>
    <x v="0"/>
    <d v="2019-01-06T00:00:00"/>
    <n v="2"/>
    <x v="2"/>
    <n v="38.880000000000003"/>
    <x v="0"/>
    <s v="MBLED-1000-80-35-S-32-W-UNV-DP-1-CT9(36)"/>
    <n v="0"/>
    <x v="0"/>
    <m/>
    <b v="1"/>
    <x v="0"/>
    <n v="2"/>
    <n v="0"/>
    <n v="0"/>
    <d v="2019-01-05T00:00:00"/>
    <m/>
    <d v="2019-01-06T00:00:00"/>
    <n v="8"/>
    <n v="8"/>
    <n v="6"/>
    <x v="0"/>
    <x v="0"/>
    <x v="0"/>
    <m/>
    <s v="Ready"/>
    <s v=""/>
    <b v="1"/>
    <s v=""/>
    <d v="2019-01-09T00:00:00"/>
    <s v="Done"/>
    <s v=""/>
    <s v=""/>
    <s v=""/>
    <s v=""/>
    <s v=""/>
    <s v="Machine Shop Started"/>
  </r>
  <r>
    <s v="75859-31"/>
    <x v="6"/>
    <x v="60"/>
    <s v="BRLED-500-80-35-FL-10'-W-UNV-DP-1-DS-FW(6)"/>
    <n v="31"/>
    <n v="1"/>
    <x v="0"/>
    <n v="1"/>
    <x v="0"/>
    <b v="0"/>
    <x v="0"/>
    <b v="0"/>
    <b v="1"/>
    <x v="0"/>
    <x v="0"/>
    <x v="2"/>
    <s v=""/>
    <s v=""/>
    <s v=""/>
    <s v=""/>
    <x v="0"/>
    <x v="1"/>
    <d v="2019-01-04T00:00:00"/>
    <s v="Picked - Shortage"/>
    <m/>
    <s v="B2LED-10'"/>
    <s v=""/>
    <x v="0"/>
    <x v="0"/>
    <s v="Gagandeep Singh"/>
    <s v="F2, 10/5TH"/>
    <m/>
    <s v=""/>
    <n v="1"/>
    <s v="Regular"/>
    <s v=""/>
    <s v=""/>
    <b v="0"/>
    <m/>
    <m/>
    <b v="0"/>
    <b v="0"/>
    <n v="395"/>
    <x v="24"/>
    <x v="0"/>
    <n v="0"/>
    <x v="11"/>
    <n v="0"/>
    <x v="0"/>
    <d v="2019-01-06T00:00:00"/>
    <n v="0.5"/>
    <x v="2"/>
    <n v="0"/>
    <x v="0"/>
    <s v="BRLED-500-80-35-FL-10'-W-UNV-DP-1-DS-FW(6)"/>
    <n v="0"/>
    <x v="0"/>
    <s v="B2LED"/>
    <b v="1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34"/>
    <x v="6"/>
    <x v="60"/>
    <s v="BRLED-500-80-35-FL-12'-W-UNV-DP-1-DS-FW(6)"/>
    <n v="34"/>
    <n v="1"/>
    <x v="0"/>
    <n v="1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2'"/>
    <s v=""/>
    <x v="0"/>
    <x v="0"/>
    <s v="Gagandeep Singh"/>
    <s v="F2, 12/5TH"/>
    <m/>
    <s v=""/>
    <n v="1"/>
    <s v="Regular"/>
    <s v=""/>
    <s v=""/>
    <b v="0"/>
    <m/>
    <m/>
    <b v="0"/>
    <b v="0"/>
    <n v="473"/>
    <x v="24"/>
    <x v="0"/>
    <n v="0"/>
    <x v="11"/>
    <n v="0"/>
    <x v="0"/>
    <d v="2019-01-06T00:00:00"/>
    <n v="0.5"/>
    <x v="2"/>
    <n v="0"/>
    <x v="0"/>
    <s v="BRLED-500-80-35-FL-12'-W-UNV-DP-1-DS-FW(6)"/>
    <n v="0"/>
    <x v="0"/>
    <s v="B2LED"/>
    <b v="1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37"/>
    <x v="6"/>
    <x v="60"/>
    <s v="BRLED-500-80-35-FL-12'-W-UNV-DP-1+E(1)-DS-FW(6)"/>
    <n v="37"/>
    <n v="1"/>
    <x v="0"/>
    <n v="1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2'"/>
    <s v=""/>
    <x v="0"/>
    <x v="0"/>
    <s v="Gagandeep Singh"/>
    <s v="F2EC, 12/5TH"/>
    <m/>
    <s v=""/>
    <n v="1"/>
    <s v="Regular"/>
    <s v=""/>
    <s v=""/>
    <b v="0"/>
    <m/>
    <m/>
    <b v="0"/>
    <b v="0"/>
    <n v="483"/>
    <x v="24"/>
    <x v="0"/>
    <n v="0"/>
    <x v="11"/>
    <n v="0"/>
    <x v="0"/>
    <d v="2019-01-06T00:00:00"/>
    <n v="0.5"/>
    <x v="2"/>
    <n v="0"/>
    <x v="0"/>
    <s v="BRLED-500-80-35-FL-12'-W-UNV-DP-1+E(1)-DS-FW(6)"/>
    <n v="0"/>
    <x v="0"/>
    <s v="B2LED"/>
    <b v="1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40"/>
    <x v="6"/>
    <x v="60"/>
    <s v="BRLED-500-80-35-FL-16'-W-UNV-DP-1-DS-FW(6)"/>
    <n v="40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6'"/>
    <s v=""/>
    <x v="0"/>
    <x v="0"/>
    <s v="Gagandeep Singh"/>
    <s v="F2, 16/5TH"/>
    <m/>
    <s v=""/>
    <n v="4"/>
    <s v="Regular"/>
    <s v=""/>
    <s v=""/>
    <b v="0"/>
    <m/>
    <m/>
    <b v="0"/>
    <b v="0"/>
    <n v="1258"/>
    <x v="24"/>
    <x v="0"/>
    <n v="0"/>
    <x v="11"/>
    <n v="0"/>
    <x v="0"/>
    <d v="2019-01-06T00:00:00"/>
    <n v="2"/>
    <x v="2"/>
    <n v="25.92"/>
    <x v="0"/>
    <s v="BRLED-500-80-35-FL-16'-W-UNV-DP-1-DS-FW(6)"/>
    <n v="0"/>
    <x v="0"/>
    <s v="B2LED"/>
    <b v="1"/>
    <x v="0"/>
    <n v="2"/>
    <n v="0"/>
    <n v="0"/>
    <d v="2019-01-05T00:00:00"/>
    <s v="x"/>
    <d v="2019-01-06T00:00:00"/>
    <n v="8"/>
    <s v="x"/>
    <n v="6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43"/>
    <x v="6"/>
    <x v="60"/>
    <s v="BRLED-500-80-35-FL-16'-W-UNV-DP-1-DS-FW(6)"/>
    <n v="43"/>
    <n v="1"/>
    <x v="0"/>
    <n v="4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6'"/>
    <s v=""/>
    <x v="0"/>
    <x v="0"/>
    <s v="Gagandeep Singh"/>
    <s v="F2, 16/8TH"/>
    <m/>
    <s v=""/>
    <n v="8"/>
    <s v="Regular"/>
    <s v=""/>
    <s v=""/>
    <b v="0"/>
    <m/>
    <m/>
    <b v="0"/>
    <b v="0"/>
    <n v="2536"/>
    <x v="24"/>
    <x v="0"/>
    <n v="0"/>
    <x v="11"/>
    <n v="0"/>
    <x v="0"/>
    <d v="2019-01-06T00:00:00"/>
    <n v="4"/>
    <x v="2"/>
    <n v="51.84"/>
    <x v="0"/>
    <s v="BRLED-500-80-35-FL-16'-W-UNV-DP-1-DS-FW(6)"/>
    <n v="0"/>
    <x v="0"/>
    <s v="B2LED"/>
    <b v="1"/>
    <x v="0"/>
    <n v="2"/>
    <n v="0"/>
    <n v="0"/>
    <d v="2019-01-05T00:00:00"/>
    <s v="x"/>
    <d v="2019-01-06T00:00:00"/>
    <n v="16"/>
    <s v="x"/>
    <n v="12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45"/>
    <x v="6"/>
    <x v="60"/>
    <s v="BRLED-500-80-35-FL-16'-W-UNV-DP-1+E(1)-DS-FW(6)"/>
    <n v="45"/>
    <n v="1"/>
    <x v="0"/>
    <n v="6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6'"/>
    <s v=""/>
    <x v="0"/>
    <x v="0"/>
    <s v="Gagandeep Singh"/>
    <s v="F2EC, 16/5TH"/>
    <m/>
    <s v=""/>
    <n v="12"/>
    <s v="Regular"/>
    <s v=""/>
    <s v=""/>
    <b v="0"/>
    <m/>
    <m/>
    <b v="0"/>
    <b v="0"/>
    <n v="3834"/>
    <x v="24"/>
    <x v="0"/>
    <n v="0"/>
    <x v="11"/>
    <n v="0"/>
    <x v="0"/>
    <d v="2019-01-06T00:00:00"/>
    <n v="6"/>
    <x v="2"/>
    <n v="77.760000000000005"/>
    <x v="0"/>
    <s v="BRLED-500-80-35-FL-16'-W-UNV-DP-1+E(1)-DS-FW(6)"/>
    <n v="0"/>
    <x v="0"/>
    <s v="B2LED"/>
    <b v="1"/>
    <x v="0"/>
    <n v="2"/>
    <n v="0"/>
    <n v="0"/>
    <d v="2019-01-05T00:00:00"/>
    <s v="x"/>
    <d v="2019-01-06T00:00:00"/>
    <n v="24"/>
    <s v="x"/>
    <n v="18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47"/>
    <x v="6"/>
    <x v="60"/>
    <s v="BRLED-500-80-35-FL-16'-W-UNV-DP-1+E(1)-DS-FW(6)"/>
    <n v="47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6'"/>
    <s v=""/>
    <x v="0"/>
    <x v="0"/>
    <s v="Gagandeep Singh"/>
    <s v="F2EC, 16/8TH"/>
    <m/>
    <s v=""/>
    <n v="4"/>
    <s v="Regular"/>
    <s v=""/>
    <s v=""/>
    <b v="0"/>
    <m/>
    <m/>
    <b v="0"/>
    <b v="0"/>
    <n v="1278"/>
    <x v="24"/>
    <x v="0"/>
    <n v="0"/>
    <x v="11"/>
    <n v="0"/>
    <x v="0"/>
    <d v="2019-01-06T00:00:00"/>
    <n v="2"/>
    <x v="2"/>
    <n v="25.92"/>
    <x v="0"/>
    <s v="BRLED-500-80-35-FL-16'-W-UNV-DP-1+E(1)-DS-FW(6)"/>
    <n v="0"/>
    <x v="0"/>
    <s v="B2LED"/>
    <b v="1"/>
    <x v="0"/>
    <n v="2"/>
    <n v="0"/>
    <n v="0"/>
    <d v="2019-01-05T00:00:00"/>
    <s v="x"/>
    <d v="2019-01-06T00:00:00"/>
    <n v="8"/>
    <s v="x"/>
    <n v="6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50"/>
    <x v="6"/>
    <x v="60"/>
    <s v="BRLED-500-80-35-FL-18'-W-UNV-DP-1+E(1)-DS-FW(6)"/>
    <n v="50"/>
    <n v="1"/>
    <x v="0"/>
    <n v="1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18'"/>
    <s v=""/>
    <x v="0"/>
    <x v="0"/>
    <s v="Gagandeep Singh"/>
    <s v="F2EC, 18/5TH"/>
    <m/>
    <s v=""/>
    <n v="2"/>
    <s v="Regular"/>
    <s v=""/>
    <s v=""/>
    <b v="0"/>
    <m/>
    <m/>
    <b v="0"/>
    <b v="0"/>
    <n v="727"/>
    <x v="24"/>
    <x v="0"/>
    <n v="0"/>
    <x v="11"/>
    <n v="0"/>
    <x v="0"/>
    <d v="2019-01-06T00:00:00"/>
    <n v="1"/>
    <x v="2"/>
    <n v="12.96"/>
    <x v="0"/>
    <s v="BRLED-500-80-35-FL-18'-W-UNV-DP-1+E(1)-DS-FW(6)"/>
    <n v="0"/>
    <x v="0"/>
    <s v="B2LED"/>
    <b v="1"/>
    <x v="0"/>
    <n v="2"/>
    <n v="0"/>
    <n v="0"/>
    <d v="2019-01-05T00:00:00"/>
    <s v="x"/>
    <d v="2019-01-06T00:00:00"/>
    <n v="4"/>
    <s v="x"/>
    <n v="3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859-54"/>
    <x v="6"/>
    <x v="60"/>
    <s v="BRLED-500-80-35-FL-26'-W-UNV-DP-1+E(1)-DS-FW(6)"/>
    <n v="54"/>
    <n v="1"/>
    <x v="0"/>
    <n v="1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2LED-26'"/>
    <s v=""/>
    <x v="0"/>
    <x v="0"/>
    <s v="Gagandeep Singh"/>
    <s v="F2EC, 26/8TH"/>
    <m/>
    <s v=""/>
    <n v="3"/>
    <s v="Regular"/>
    <s v=""/>
    <s v=""/>
    <b v="0"/>
    <m/>
    <m/>
    <b v="0"/>
    <b v="0"/>
    <n v="1029"/>
    <x v="24"/>
    <x v="0"/>
    <n v="0"/>
    <x v="11"/>
    <n v="0"/>
    <x v="0"/>
    <d v="2019-01-06T00:00:00"/>
    <n v="1.5"/>
    <x v="2"/>
    <n v="25.92"/>
    <x v="0"/>
    <s v="BRLED-500-80-35-FL-26'-W-UNV-DP-1+E(1)-DS-FW(6)"/>
    <n v="0"/>
    <x v="0"/>
    <s v="B2LED"/>
    <b v="1"/>
    <x v="0"/>
    <n v="2"/>
    <n v="0"/>
    <n v="0"/>
    <d v="2019-01-05T00:00:00"/>
    <s v="x"/>
    <d v="2019-01-06T00:00:00"/>
    <n v="6"/>
    <s v="x"/>
    <n v="4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5910-12"/>
    <x v="6"/>
    <x v="25"/>
    <s v="TB2WDILED-500-500-80-30-SO-SO-2'-BLK-UNV-DP-2-B1(BSL10LST)-C(REMOTE BATTERY DUE TO LENGTH)"/>
    <n v="12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TB2LED-2'"/>
    <s v=""/>
    <x v="0"/>
    <x v="2"/>
    <s v="Philip Halsey"/>
    <s v="SW-4, 2'"/>
    <m/>
    <s v=""/>
    <n v="1"/>
    <s v="Regular"/>
    <s v=""/>
    <s v=""/>
    <b v="0"/>
    <m/>
    <m/>
    <b v="0"/>
    <b v="0"/>
    <n v="683.7"/>
    <x v="38"/>
    <x v="1"/>
    <n v="0"/>
    <x v="11"/>
    <n v="1.2"/>
    <x v="2"/>
    <d v="2019-01-06T00:00:00"/>
    <n v="0.5"/>
    <x v="2"/>
    <n v="0"/>
    <x v="0"/>
    <s v="TB2WDILED-500-500-80-30-SO-SO-2'-BLK-UNV-DP-2-B1(BSL10LST)-C(REMOTE BATTERY DUE TO LENGTH)"/>
    <n v="0"/>
    <x v="0"/>
    <m/>
    <b v="0"/>
    <x v="0"/>
    <n v="2"/>
    <n v="0"/>
    <n v="0"/>
    <d v="2019-01-05T00:00:00"/>
    <m/>
    <d v="2019-01-06T00:00:00"/>
    <n v="2"/>
    <n v="2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3"/>
    <x v="6"/>
    <x v="25"/>
    <s v="SCD-500-80-30-FL-8'-BLK-UNV-DP-1-CTS(48)"/>
    <n v="3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8'"/>
    <s v=""/>
    <x v="0"/>
    <x v="2"/>
    <s v="Philip Halsey"/>
    <s v="PC-5, 8'"/>
    <m/>
    <s v=""/>
    <n v="2"/>
    <s v="Regular"/>
    <s v=""/>
    <s v=""/>
    <b v="0"/>
    <m/>
    <m/>
    <b v="0"/>
    <b v="0"/>
    <n v="1322.42"/>
    <x v="11"/>
    <x v="2"/>
    <s v="Check for Kit"/>
    <x v="11"/>
    <n v="2.4"/>
    <x v="2"/>
    <d v="2019-01-06T00:00:00"/>
    <n v="1"/>
    <x v="2"/>
    <n v="0"/>
    <x v="0"/>
    <s v="SCD-500-80-30-FL-8'-BLK-UNV-DP-1-CTS(48)"/>
    <n v="0"/>
    <x v="0"/>
    <s v="Sculpt"/>
    <b v="0"/>
    <x v="0"/>
    <n v="2"/>
    <n v="0"/>
    <n v="5"/>
    <d v="2019-01-05T00:00:00"/>
    <s v="x"/>
    <d v="2019-01-06T00:00:00"/>
    <n v="4"/>
    <s v="x"/>
    <n v="3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4"/>
    <x v="6"/>
    <x v="25"/>
    <s v="SCD-500-80-30-FL-8'-BLK-UNV-DP-1-CTS(48)-B1(BSL310LP)"/>
    <n v="4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8'"/>
    <s v=""/>
    <x v="0"/>
    <x v="2"/>
    <s v="Philip Halsey"/>
    <s v="PC-5E, 8'"/>
    <m/>
    <s v=""/>
    <n v="1"/>
    <s v="Regular"/>
    <s v=""/>
    <s v=""/>
    <b v="0"/>
    <m/>
    <m/>
    <b v="0"/>
    <b v="0"/>
    <n v="872.42"/>
    <x v="11"/>
    <x v="2"/>
    <s v="Check for Kit"/>
    <x v="11"/>
    <n v="1.2"/>
    <x v="2"/>
    <d v="2019-01-06T00:00:00"/>
    <n v="0.5"/>
    <x v="2"/>
    <n v="0"/>
    <x v="0"/>
    <s v="SCD-500-80-30-FL-8'-BLK-UNV-DP-1-CTS(48)-B1(BSL310LP)"/>
    <n v="0"/>
    <x v="0"/>
    <s v="Sculpt"/>
    <b v="0"/>
    <x v="0"/>
    <n v="2"/>
    <n v="0"/>
    <n v="5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5"/>
    <x v="6"/>
    <x v="25"/>
    <s v="BRLED-750-80-30-FL-4'-BLK-UNV-DP-1-TB15"/>
    <n v="5"/>
    <n v="1"/>
    <x v="0"/>
    <n v="19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2LED-4'"/>
    <s v=""/>
    <x v="0"/>
    <x v="2"/>
    <s v="Philip Halsey"/>
    <s v="RC-1"/>
    <m/>
    <s v=""/>
    <n v="19"/>
    <s v="Regular"/>
    <s v=""/>
    <s v=""/>
    <b v="0"/>
    <m/>
    <m/>
    <b v="0"/>
    <b v="0"/>
    <n v="6272.09"/>
    <x v="24"/>
    <x v="0"/>
    <n v="0"/>
    <x v="11"/>
    <n v="22.8"/>
    <x v="2"/>
    <d v="2019-01-06T00:00:00"/>
    <n v="9.5"/>
    <x v="2"/>
    <n v="0"/>
    <x v="0"/>
    <s v="BRLED-750-80-30-FL-4'-BLK-UNV-DP-1-TB15"/>
    <n v="0"/>
    <x v="0"/>
    <s v="B2LED"/>
    <b v="0"/>
    <x v="0"/>
    <n v="2"/>
    <n v="0"/>
    <n v="0"/>
    <d v="2019-01-05T00:00:00"/>
    <s v="x"/>
    <d v="2019-01-06T00:00:00"/>
    <n v="38"/>
    <s v="x"/>
    <n v="28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6"/>
    <x v="6"/>
    <x v="25"/>
    <s v="BRLED-750-80-30-FL-4'-BLK-UNV-DP-1-TB15-B1(BSL310LP)"/>
    <n v="6"/>
    <n v="1"/>
    <x v="0"/>
    <n v="8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2LED-4'"/>
    <s v=""/>
    <x v="0"/>
    <x v="2"/>
    <s v="Philip Halsey"/>
    <s v="RC-1 EM"/>
    <m/>
    <s v=""/>
    <n v="8"/>
    <s v="Regular"/>
    <s v=""/>
    <s v=""/>
    <b v="0"/>
    <m/>
    <m/>
    <b v="0"/>
    <b v="0"/>
    <n v="4149.84"/>
    <x v="24"/>
    <x v="0"/>
    <n v="0"/>
    <x v="11"/>
    <n v="9.6"/>
    <x v="2"/>
    <d v="2019-01-06T00:00:00"/>
    <n v="4"/>
    <x v="2"/>
    <n v="0"/>
    <x v="0"/>
    <s v="BRLED-750-80-30-FL-4'-BLK-UNV-DP-1-TB15-B1(BSL310LP)"/>
    <n v="0"/>
    <x v="0"/>
    <s v="B2LED"/>
    <b v="0"/>
    <x v="0"/>
    <n v="2"/>
    <n v="0"/>
    <n v="0"/>
    <d v="2019-01-05T00:00:00"/>
    <s v="x"/>
    <d v="2019-01-06T00:00:00"/>
    <n v="16"/>
    <s v="x"/>
    <n v="12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7"/>
    <x v="6"/>
    <x v="25"/>
    <s v="BRLED-750-80-30-FL-4'-BLK-UNV-DP-1-D"/>
    <n v="7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2LED-4'"/>
    <s v=""/>
    <x v="0"/>
    <x v="2"/>
    <s v="Philip Halsey"/>
    <s v="RC-3, 4'"/>
    <m/>
    <s v=""/>
    <n v="2"/>
    <s v="Regular"/>
    <s v=""/>
    <s v=""/>
    <b v="0"/>
    <m/>
    <m/>
    <b v="0"/>
    <b v="0"/>
    <n v="660.22"/>
    <x v="24"/>
    <x v="0"/>
    <n v="0"/>
    <x v="11"/>
    <n v="2.4"/>
    <x v="2"/>
    <d v="2019-01-06T00:00:00"/>
    <n v="1"/>
    <x v="2"/>
    <n v="0"/>
    <x v="0"/>
    <s v="BRLED-750-80-30-FL-4'-BLK-UNV-DP-1-D"/>
    <n v="0"/>
    <x v="0"/>
    <s v="B2LED"/>
    <b v="0"/>
    <x v="0"/>
    <n v="2"/>
    <n v="0"/>
    <n v="0"/>
    <d v="2019-01-05T00:00:00"/>
    <s v="x"/>
    <d v="2019-01-06T00:00:00"/>
    <n v="4"/>
    <s v="x"/>
    <n v="3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8"/>
    <x v="6"/>
    <x v="25"/>
    <s v="BRLED-750-80-30-FL-6'-BLK-UNV-DP-1-D"/>
    <n v="8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2LED-6'"/>
    <s v=""/>
    <x v="0"/>
    <x v="2"/>
    <s v="Philip Halsey"/>
    <s v="RC-3, 6'"/>
    <m/>
    <s v=""/>
    <n v="1"/>
    <s v="Regular"/>
    <s v=""/>
    <s v=""/>
    <b v="0"/>
    <m/>
    <m/>
    <b v="0"/>
    <b v="0"/>
    <n v="495.1"/>
    <x v="24"/>
    <x v="0"/>
    <n v="0"/>
    <x v="11"/>
    <n v="1.2"/>
    <x v="2"/>
    <d v="2019-01-06T00:00:00"/>
    <n v="0.5"/>
    <x v="2"/>
    <n v="0"/>
    <x v="0"/>
    <s v="BRLED-750-80-30-FL-6'-BLK-UNV-DP-1-D"/>
    <n v="0"/>
    <x v="0"/>
    <s v="B2LED"/>
    <b v="0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5910-9"/>
    <x v="6"/>
    <x v="25"/>
    <s v="BRLED-750-80-30-FL-6'-BLK-UNV-DP-1-D-B1(BSL310LP)"/>
    <n v="9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2LED-6'"/>
    <s v=""/>
    <x v="0"/>
    <x v="2"/>
    <s v="Philip Halsey"/>
    <s v="RC-3E, 6'"/>
    <m/>
    <s v=""/>
    <n v="1"/>
    <s v="Regular"/>
    <s v=""/>
    <s v=""/>
    <b v="0"/>
    <m/>
    <m/>
    <b v="0"/>
    <b v="0"/>
    <n v="683.78"/>
    <x v="24"/>
    <x v="0"/>
    <n v="0"/>
    <x v="11"/>
    <n v="1.2"/>
    <x v="2"/>
    <d v="2019-01-06T00:00:00"/>
    <n v="0.5"/>
    <x v="2"/>
    <n v="0"/>
    <x v="0"/>
    <s v="BRLED-750-80-30-FL-6'-BLK-UNV-DP-1-D-B1(BSL310LP)"/>
    <n v="0"/>
    <x v="0"/>
    <m/>
    <b v="0"/>
    <x v="0"/>
    <n v="2"/>
    <n v="0"/>
    <n v="0"/>
    <d v="2019-01-05T00:00:00"/>
    <m/>
    <d v="2019-01-06T00:00:00"/>
    <n v="2"/>
    <n v="2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6222-1"/>
    <x v="6"/>
    <x v="61"/>
    <s v="CCH-SL-1100-80-35-CL(2')-W-UNV-DP-1-C-C(Customer requested 2')"/>
    <n v="1"/>
    <n v="1"/>
    <x v="0"/>
    <n v="20"/>
    <x v="0"/>
    <b v="0"/>
    <x v="0"/>
    <b v="0"/>
    <b v="1"/>
    <x v="0"/>
    <x v="0"/>
    <x v="0"/>
    <s v=""/>
    <s v=""/>
    <s v=""/>
    <s v=""/>
    <x v="0"/>
    <x v="1"/>
    <d v="2019-01-04T00:00:00"/>
    <s v="Picked - Complete"/>
    <m/>
    <s v="PERFKT-CCH"/>
    <s v=""/>
    <x v="0"/>
    <x v="1"/>
    <s v="Philip Halsey"/>
    <s v="C1-2'-3A,7,9,10"/>
    <m/>
    <s v=""/>
    <n v="20"/>
    <s v="Regular"/>
    <s v=""/>
    <s v=""/>
    <b v="0"/>
    <m/>
    <m/>
    <b v="0"/>
    <b v="0"/>
    <n v="5000"/>
    <x v="13"/>
    <x v="3"/>
    <n v="0"/>
    <x v="11"/>
    <n v="0"/>
    <x v="0"/>
    <d v="2019-01-06T00:00:00"/>
    <n v="10"/>
    <x v="2"/>
    <n v="0"/>
    <x v="0"/>
    <s v="CCH-SL-1100-80-35-CL(2')-W-UNV-DP-1-C-C(Customer requested 2')"/>
    <n v="0"/>
    <x v="0"/>
    <s v="PERFKT"/>
    <b v="1"/>
    <x v="0"/>
    <n v="2"/>
    <n v="0"/>
    <n v="0"/>
    <d v="2019-01-05T00:00:00"/>
    <s v="x"/>
    <d v="2019-01-06T00:00:00"/>
    <n v="40"/>
    <s v="x"/>
    <n v="30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6222-3"/>
    <x v="6"/>
    <x v="61"/>
    <s v="CCH-SL-1100-80-35-CL(8')-W-UNV-DP-1-C"/>
    <n v="3"/>
    <n v="1"/>
    <x v="0"/>
    <n v="10"/>
    <x v="0"/>
    <b v="0"/>
    <x v="0"/>
    <b v="0"/>
    <b v="1"/>
    <x v="0"/>
    <x v="0"/>
    <x v="0"/>
    <s v=""/>
    <s v=""/>
    <s v=""/>
    <s v=""/>
    <x v="0"/>
    <x v="1"/>
    <d v="2019-01-04T00:00:00"/>
    <s v="Picked - Complete"/>
    <m/>
    <s v="PERFKT-CCH"/>
    <s v=""/>
    <x v="0"/>
    <x v="1"/>
    <s v="Philip Halsey"/>
    <s v="C1-8'-3A,7,9,10"/>
    <m/>
    <s v=""/>
    <n v="10"/>
    <s v="Regular"/>
    <s v=""/>
    <s v=""/>
    <b v="0"/>
    <m/>
    <m/>
    <b v="0"/>
    <b v="0"/>
    <n v="6400"/>
    <x v="13"/>
    <x v="3"/>
    <n v="0"/>
    <x v="11"/>
    <n v="0"/>
    <x v="0"/>
    <d v="2019-01-06T00:00:00"/>
    <n v="5"/>
    <x v="2"/>
    <n v="0"/>
    <x v="0"/>
    <s v="CCH-SL-1100-80-35-CL(8')-W-UNV-DP-1-C"/>
    <n v="0"/>
    <x v="0"/>
    <s v="PERFKT"/>
    <b v="1"/>
    <x v="0"/>
    <n v="2"/>
    <n v="0"/>
    <n v="0"/>
    <d v="2019-01-05T00:00:00"/>
    <s v="x"/>
    <d v="2019-01-06T00:00:00"/>
    <n v="20"/>
    <s v="x"/>
    <n v="15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6222-5"/>
    <x v="6"/>
    <x v="61"/>
    <s v="CCH-SL-1100-80-35-CL(9'2&quot;)-W-UNV-DP-1-C"/>
    <n v="5"/>
    <n v="1"/>
    <x v="0"/>
    <n v="10"/>
    <x v="0"/>
    <b v="0"/>
    <x v="0"/>
    <b v="0"/>
    <b v="1"/>
    <x v="0"/>
    <x v="0"/>
    <x v="0"/>
    <s v=""/>
    <s v=""/>
    <s v=""/>
    <s v=""/>
    <x v="0"/>
    <x v="1"/>
    <d v="2019-01-04T00:00:00"/>
    <s v="Picked - Complete"/>
    <m/>
    <s v="PERFKT-CCH"/>
    <s v=""/>
    <x v="0"/>
    <x v="1"/>
    <s v="Philip Halsey"/>
    <s v="C1-9'2&quot;-3A,7,9,10"/>
    <m/>
    <s v=""/>
    <n v="10"/>
    <s v="Regular"/>
    <s v=""/>
    <s v=""/>
    <b v="0"/>
    <m/>
    <m/>
    <b v="0"/>
    <b v="0"/>
    <n v="8000"/>
    <x v="13"/>
    <x v="3"/>
    <n v="0"/>
    <x v="11"/>
    <n v="0"/>
    <x v="0"/>
    <d v="2019-01-06T00:00:00"/>
    <n v="5"/>
    <x v="2"/>
    <n v="0"/>
    <x v="0"/>
    <s v="CCH-SL-1100-80-35-CL(9'2&quot;)-W-UNV-DP-1-C"/>
    <n v="0"/>
    <x v="0"/>
    <s v="PERFKT"/>
    <b v="1"/>
    <x v="0"/>
    <n v="2"/>
    <n v="0"/>
    <n v="0"/>
    <d v="2019-01-05T00:00:00"/>
    <s v="x"/>
    <d v="2019-01-06T00:00:00"/>
    <n v="20"/>
    <s v="x"/>
    <n v="15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6222-6"/>
    <x v="6"/>
    <x v="61"/>
    <s v="CCH-SL-1100-80-35-CL(23'6&quot;)-W-UNV-DP-1-C"/>
    <n v="6"/>
    <n v="1"/>
    <x v="0"/>
    <n v="4"/>
    <x v="0"/>
    <b v="0"/>
    <x v="0"/>
    <b v="0"/>
    <b v="1"/>
    <x v="0"/>
    <x v="0"/>
    <x v="0"/>
    <s v=""/>
    <s v=""/>
    <s v=""/>
    <s v=""/>
    <x v="0"/>
    <x v="1"/>
    <d v="2019-01-04T00:00:00"/>
    <s v="Picked - Complete"/>
    <m/>
    <s v="PERFKT-CCH"/>
    <s v=""/>
    <x v="0"/>
    <x v="1"/>
    <s v="Philip Halsey"/>
    <s v="C1-23'6&quot;-9,10"/>
    <m/>
    <s v=""/>
    <n v="12"/>
    <s v="Regular"/>
    <s v=""/>
    <s v=""/>
    <b v="0"/>
    <m/>
    <m/>
    <b v="0"/>
    <b v="0"/>
    <n v="7680"/>
    <x v="13"/>
    <x v="3"/>
    <n v="0"/>
    <x v="11"/>
    <n v="0"/>
    <x v="0"/>
    <d v="2019-01-06T00:00:00"/>
    <n v="6"/>
    <x v="2"/>
    <n v="103.68"/>
    <x v="0"/>
    <s v="CCH-SL-1100-80-35-CL(23'6&quot;)-W-UNV-DP-1-C"/>
    <n v="0"/>
    <x v="0"/>
    <s v="PERFKT"/>
    <b v="1"/>
    <x v="0"/>
    <n v="2"/>
    <n v="0"/>
    <n v="0"/>
    <d v="2019-01-05T00:00:00"/>
    <s v="x"/>
    <d v="2019-01-06T00:00:00"/>
    <n v="24"/>
    <s v="x"/>
    <n v="18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6222-7"/>
    <x v="6"/>
    <x v="61"/>
    <s v="CCH-SL-1100-80-35-CL(24'6&quot;)-W-UNV-DP-1-C"/>
    <n v="7"/>
    <n v="1"/>
    <x v="0"/>
    <n v="6"/>
    <x v="0"/>
    <b v="0"/>
    <x v="0"/>
    <b v="0"/>
    <b v="1"/>
    <x v="0"/>
    <x v="0"/>
    <x v="0"/>
    <s v=""/>
    <s v=""/>
    <s v=""/>
    <s v=""/>
    <x v="0"/>
    <x v="1"/>
    <d v="2019-01-04T00:00:00"/>
    <s v="Picked - Complete"/>
    <m/>
    <s v="PERFKT-CCH"/>
    <s v=""/>
    <x v="0"/>
    <x v="1"/>
    <s v="Philip Halsey"/>
    <s v="C1-24'6&quot;-3A,7"/>
    <m/>
    <s v=""/>
    <n v="18"/>
    <s v="Regular"/>
    <s v=""/>
    <s v=""/>
    <b v="0"/>
    <m/>
    <m/>
    <b v="0"/>
    <b v="0"/>
    <n v="12000"/>
    <x v="13"/>
    <x v="3"/>
    <n v="0"/>
    <x v="11"/>
    <n v="0"/>
    <x v="0"/>
    <d v="2019-01-06T00:00:00"/>
    <n v="9"/>
    <x v="2"/>
    <n v="155.52000000000001"/>
    <x v="0"/>
    <s v="CCH-SL-1100-80-35-CL(24'6&quot;)-W-UNV-DP-1-C"/>
    <n v="0"/>
    <x v="0"/>
    <s v="PERFKT"/>
    <b v="1"/>
    <x v="0"/>
    <n v="2"/>
    <n v="0"/>
    <n v="0"/>
    <d v="2019-01-05T00:00:00"/>
    <s v="x"/>
    <d v="2019-01-06T00:00:00"/>
    <n v="36"/>
    <s v="x"/>
    <n v="27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6409-1"/>
    <x v="6"/>
    <x v="62"/>
    <s v="SCR-550-80-40-FL-4X4-W-UNV-DP-1-TB15"/>
    <n v="1"/>
    <n v="1"/>
    <x v="0"/>
    <n v="9"/>
    <x v="0"/>
    <b v="0"/>
    <x v="0"/>
    <b v="0"/>
    <b v="0"/>
    <x v="1"/>
    <x v="0"/>
    <x v="3"/>
    <s v=""/>
    <s v=""/>
    <s v=""/>
    <s v=""/>
    <x v="0"/>
    <x v="2"/>
    <d v="2019-01-04T00:00:00"/>
    <s v="Picked - Complete"/>
    <m/>
    <s v="SCULPT-4X4"/>
    <s v=""/>
    <x v="0"/>
    <x v="0"/>
    <s v="Joshua Zimet"/>
    <s v="F7-4'X'4'"/>
    <m/>
    <s v=""/>
    <n v="9"/>
    <s v="Regular"/>
    <s v=""/>
    <s v=""/>
    <b v="0"/>
    <m/>
    <m/>
    <b v="0"/>
    <b v="0"/>
    <n v="7200"/>
    <x v="18"/>
    <x v="0"/>
    <s v="Check for Kit"/>
    <x v="11"/>
    <n v="10.799999999999999"/>
    <x v="2"/>
    <d v="2019-01-06T00:00:00"/>
    <n v="4.5"/>
    <x v="2"/>
    <n v="0"/>
    <x v="0"/>
    <s v="SCR-550-80-40-FL-4X4-W-UNV-DP-1-TB15"/>
    <n v="0"/>
    <x v="0"/>
    <m/>
    <b v="0"/>
    <x v="0"/>
    <n v="2"/>
    <n v="0"/>
    <n v="5"/>
    <d v="2019-01-05T00:00:00"/>
    <m/>
    <d v="2019-01-06T00:00:00"/>
    <n v="18"/>
    <n v="18"/>
    <n v="13.5"/>
    <x v="2"/>
    <x v="0"/>
    <x v="0"/>
    <m/>
    <s v="ToDo"/>
    <s v=""/>
    <b v="0"/>
    <s v="ToDo"/>
    <d v="2019-01-09T00:00:00"/>
    <s v=""/>
    <s v=""/>
    <s v=""/>
    <s v=""/>
    <s v=""/>
    <s v=""/>
    <s v="Machine Shop Started"/>
  </r>
  <r>
    <s v="76409-2"/>
    <x v="6"/>
    <x v="62"/>
    <s v="MBLED-500-80-40-S-4-AP-UNV-DP-1-CA(36)"/>
    <n v="2"/>
    <n v="1"/>
    <x v="0"/>
    <n v="1"/>
    <x v="0"/>
    <b v="0"/>
    <x v="0"/>
    <b v="0"/>
    <b v="0"/>
    <x v="1"/>
    <x v="0"/>
    <x v="3"/>
    <s v=""/>
    <s v=""/>
    <s v=""/>
    <s v=""/>
    <x v="0"/>
    <x v="1"/>
    <d v="2019-01-04T00:00:00"/>
    <s v="Picked - Complete"/>
    <m/>
    <s v="MINLED-4"/>
    <s v=""/>
    <x v="0"/>
    <x v="0"/>
    <s v="Joshua Zimet"/>
    <s v="F13-4'"/>
    <m/>
    <s v=""/>
    <n v="1"/>
    <s v="Regular"/>
    <s v=""/>
    <s v=""/>
    <b v="0"/>
    <m/>
    <m/>
    <b v="0"/>
    <b v="0"/>
    <n v="240"/>
    <x v="37"/>
    <x v="2"/>
    <n v="0"/>
    <x v="11"/>
    <n v="1.2"/>
    <x v="2"/>
    <d v="2019-01-06T00:00:00"/>
    <n v="0.5"/>
    <x v="2"/>
    <n v="0"/>
    <x v="0"/>
    <s v="MBLED-500-80-40-S-4-AP-UNV-DP-1-CA(36)"/>
    <n v="0"/>
    <x v="0"/>
    <m/>
    <b v="0"/>
    <x v="0"/>
    <n v="2"/>
    <n v="0"/>
    <n v="0"/>
    <d v="2019-01-05T00:00:00"/>
    <m/>
    <d v="2019-01-06T00:00:00"/>
    <n v="2"/>
    <n v="2"/>
    <n v="1.5"/>
    <x v="2"/>
    <x v="0"/>
    <x v="0"/>
    <m/>
    <s v="ToDo"/>
    <s v=""/>
    <b v="0"/>
    <s v=""/>
    <d v="2019-01-09T00:00:00"/>
    <s v=""/>
    <s v=""/>
    <s v=""/>
    <s v=""/>
    <s v=""/>
    <s v=""/>
    <s v="Machine Shop Started"/>
  </r>
  <r>
    <s v="76409-3"/>
    <x v="6"/>
    <x v="62"/>
    <s v="MBLED-500-80-40-S-12-AP-UNV-DP-1-CA(36)"/>
    <n v="3"/>
    <n v="1"/>
    <x v="0"/>
    <n v="3"/>
    <x v="0"/>
    <b v="0"/>
    <x v="0"/>
    <b v="0"/>
    <b v="0"/>
    <x v="1"/>
    <x v="0"/>
    <x v="3"/>
    <s v=""/>
    <s v=""/>
    <s v=""/>
    <s v=""/>
    <x v="0"/>
    <x v="1"/>
    <d v="2019-01-04T00:00:00"/>
    <s v="Picked - Complete"/>
    <m/>
    <s v="MINLED-12"/>
    <s v=""/>
    <x v="0"/>
    <x v="0"/>
    <s v="Joshua Zimet"/>
    <s v="F13-12'"/>
    <m/>
    <s v=""/>
    <n v="3"/>
    <s v="Regular"/>
    <s v=""/>
    <s v=""/>
    <b v="0"/>
    <m/>
    <m/>
    <b v="0"/>
    <b v="0"/>
    <n v="2160"/>
    <x v="37"/>
    <x v="2"/>
    <n v="0"/>
    <x v="11"/>
    <n v="3.5999999999999996"/>
    <x v="2"/>
    <d v="2019-01-06T00:00:00"/>
    <n v="1.5"/>
    <x v="2"/>
    <n v="0"/>
    <x v="0"/>
    <s v="MBLED-500-80-40-S-12-AP-UNV-DP-1-CA(36)"/>
    <n v="0"/>
    <x v="0"/>
    <s v="MINLED"/>
    <b v="0"/>
    <x v="0"/>
    <n v="2"/>
    <n v="0"/>
    <n v="0"/>
    <d v="2019-01-05T00:00:00"/>
    <s v="x"/>
    <d v="2019-01-06T00:00:00"/>
    <n v="6"/>
    <s v="x"/>
    <n v="4.5"/>
    <x v="2"/>
    <x v="0"/>
    <x v="0"/>
    <m/>
    <s v="ToDo"/>
    <s v=""/>
    <b v="0"/>
    <s v=""/>
    <d v="2019-01-09T00:00:00"/>
    <s v=""/>
    <s v=""/>
    <s v=""/>
    <s v=""/>
    <s v=""/>
    <s v=""/>
    <s v="Machine Shop Started"/>
  </r>
  <r>
    <s v="76409-4"/>
    <x v="6"/>
    <x v="62"/>
    <s v="MBLED-500-80-40-S-24-AP-UNV-DP-1-CA(36)"/>
    <n v="4"/>
    <n v="1"/>
    <x v="0"/>
    <n v="1"/>
    <x v="0"/>
    <b v="0"/>
    <x v="0"/>
    <b v="0"/>
    <b v="0"/>
    <x v="1"/>
    <x v="0"/>
    <x v="3"/>
    <s v=""/>
    <s v=""/>
    <s v=""/>
    <s v=""/>
    <x v="0"/>
    <x v="1"/>
    <d v="2019-01-04T00:00:00"/>
    <s v="Picked - Complete"/>
    <m/>
    <s v="MINLED-24"/>
    <s v=""/>
    <x v="0"/>
    <x v="0"/>
    <s v="Joshua Zimet"/>
    <s v="F13-24'"/>
    <m/>
    <s v=""/>
    <n v="2"/>
    <s v="Regular"/>
    <s v=""/>
    <s v=""/>
    <b v="0"/>
    <m/>
    <m/>
    <b v="0"/>
    <b v="0"/>
    <n v="1440"/>
    <x v="37"/>
    <x v="2"/>
    <n v="0"/>
    <x v="11"/>
    <n v="2.4"/>
    <x v="2"/>
    <d v="2019-01-06T00:00:00"/>
    <n v="1"/>
    <x v="2"/>
    <n v="12.96"/>
    <x v="0"/>
    <s v="MBLED-500-80-40-S-24-AP-UNV-DP-1-CA(36)"/>
    <n v="0"/>
    <x v="0"/>
    <s v="MINLED"/>
    <b v="0"/>
    <x v="0"/>
    <n v="2"/>
    <n v="0"/>
    <n v="0"/>
    <d v="2019-01-05T00:00:00"/>
    <s v="x"/>
    <d v="2019-01-06T00:00:00"/>
    <n v="4"/>
    <s v="x"/>
    <n v="3"/>
    <x v="2"/>
    <x v="0"/>
    <x v="0"/>
    <m/>
    <s v="ToDo"/>
    <s v=""/>
    <b v="0"/>
    <s v=""/>
    <d v="2019-01-09T00:00:00"/>
    <s v=""/>
    <s v=""/>
    <s v=""/>
    <s v=""/>
    <s v=""/>
    <s v=""/>
    <s v="Machine Shop Started"/>
  </r>
  <r>
    <s v="76409-5"/>
    <x v="6"/>
    <x v="62"/>
    <s v="MBLED-500-80-40-S-36-AP-UNV-DP-1-CA(36)"/>
    <n v="5"/>
    <n v="1"/>
    <x v="0"/>
    <n v="2"/>
    <x v="0"/>
    <b v="0"/>
    <x v="0"/>
    <b v="0"/>
    <b v="0"/>
    <x v="1"/>
    <x v="0"/>
    <x v="3"/>
    <s v=""/>
    <s v=""/>
    <s v=""/>
    <s v=""/>
    <x v="0"/>
    <x v="1"/>
    <d v="2019-01-04T00:00:00"/>
    <s v="Picked - Complete"/>
    <m/>
    <s v="MINLED-36"/>
    <s v=""/>
    <x v="0"/>
    <x v="0"/>
    <s v="Joshua Zimet"/>
    <s v="F13-36'"/>
    <m/>
    <s v=""/>
    <n v="6"/>
    <s v="Regular"/>
    <s v=""/>
    <s v=""/>
    <b v="0"/>
    <m/>
    <m/>
    <b v="0"/>
    <b v="0"/>
    <n v="4320"/>
    <x v="37"/>
    <x v="2"/>
    <n v="0"/>
    <x v="11"/>
    <n v="7.1999999999999993"/>
    <x v="2"/>
    <d v="2019-01-06T00:00:00"/>
    <n v="3"/>
    <x v="2"/>
    <n v="51.84"/>
    <x v="0"/>
    <s v="MBLED-500-80-40-S-36-AP-UNV-DP-1-CA(36)"/>
    <n v="0"/>
    <x v="0"/>
    <s v="MINLED"/>
    <b v="0"/>
    <x v="0"/>
    <n v="2"/>
    <n v="0"/>
    <n v="0"/>
    <d v="2019-01-05T00:00:00"/>
    <s v="x"/>
    <d v="2019-01-06T00:00:00"/>
    <n v="12"/>
    <s v="x"/>
    <n v="9"/>
    <x v="2"/>
    <x v="0"/>
    <x v="0"/>
    <m/>
    <s v="ToDo"/>
    <s v=""/>
    <b v="0"/>
    <s v=""/>
    <d v="2019-01-09T00:00:00"/>
    <s v=""/>
    <s v=""/>
    <s v=""/>
    <s v=""/>
    <s v=""/>
    <s v=""/>
    <s v="Machine Shop Started"/>
  </r>
  <r>
    <s v="76946-2"/>
    <x v="6"/>
    <x v="63"/>
    <s v="ZELED-SL 0/100-600-80-35-MSO-8-W-UNV-MD-1-CA(300)"/>
    <n v="2"/>
    <n v="1"/>
    <x v="0"/>
    <n v="1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ZEN-8"/>
    <s v=""/>
    <x v="0"/>
    <x v="3"/>
    <s v="Jessica Kennedy"/>
    <s v="H"/>
    <m/>
    <s v=""/>
    <n v="1"/>
    <s v="Regular"/>
    <s v=""/>
    <s v=""/>
    <b v="0"/>
    <m/>
    <m/>
    <b v="0"/>
    <b v="0"/>
    <n v="919.2"/>
    <x v="10"/>
    <x v="2"/>
    <n v="0"/>
    <x v="11"/>
    <n v="0"/>
    <x v="0"/>
    <d v="2019-01-06T00:00:00"/>
    <n v="0.5"/>
    <x v="2"/>
    <n v="0"/>
    <x v="0"/>
    <s v="ZELED-SL 0/100-600-80-35-MSO-8-W-UNV-MD-1-CA(300)"/>
    <n v="0"/>
    <x v="0"/>
    <s v="Zen"/>
    <b v="1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6954-10"/>
    <x v="6"/>
    <x v="64"/>
    <s v="ZESQDI-SL 25/75-1050-80-35-MSO-32-BLK-UNV-MD-1-CA(96)"/>
    <n v="10"/>
    <n v="1"/>
    <x v="0"/>
    <n v="2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32"/>
    <s v=""/>
    <x v="0"/>
    <x v="1"/>
    <s v="Gagandeep Singh"/>
    <s v="A- 32'"/>
    <m/>
    <s v=""/>
    <n v="8"/>
    <s v="High Priority"/>
    <s v=""/>
    <s v=""/>
    <b v="0"/>
    <m/>
    <m/>
    <b v="0"/>
    <b v="0"/>
    <n v="3080"/>
    <x v="23"/>
    <x v="0"/>
    <n v="0"/>
    <x v="11"/>
    <n v="0"/>
    <x v="0"/>
    <d v="2019-01-06T00:00:00"/>
    <n v="4"/>
    <x v="1"/>
    <n v="77.760000000000005"/>
    <x v="0"/>
    <s v="ZESQDI-SL 25/75-1050-80-35-MSO-32-BLK-UNV-MD-1-CA(96)"/>
    <n v="0"/>
    <x v="0"/>
    <s v="Zen"/>
    <b v="1"/>
    <x v="1"/>
    <n v="2"/>
    <n v="0"/>
    <n v="0"/>
    <d v="2019-01-05T00:00:00"/>
    <s v="x"/>
    <d v="2019-01-06T00:00:00"/>
    <n v="16"/>
    <s v="x"/>
    <n v="12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11"/>
    <x v="6"/>
    <x v="64"/>
    <s v="ZESQDI-SL 25/75-1050-80-35-MSO-44-BLK-UNV-MD-1-CA(96)-B2(BSL10LST)"/>
    <n v="11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44"/>
    <s v=""/>
    <x v="0"/>
    <x v="1"/>
    <s v="Gagandeep Singh"/>
    <s v="A- 44'EM"/>
    <m/>
    <s v=""/>
    <n v="4"/>
    <s v="High Priority"/>
    <s v=""/>
    <s v=""/>
    <b v="0"/>
    <m/>
    <m/>
    <b v="0"/>
    <b v="0"/>
    <n v="3568"/>
    <x v="23"/>
    <x v="0"/>
    <n v="0"/>
    <x v="11"/>
    <n v="0"/>
    <x v="0"/>
    <d v="2019-01-06T00:00:00"/>
    <n v="2"/>
    <x v="1"/>
    <n v="38.880000000000003"/>
    <x v="0"/>
    <s v="ZESQDI-SL 25/75-1050-80-35-MSO-44-BLK-UNV-MD-1-CA(96)-B2(BSL10LST)"/>
    <n v="0"/>
    <x v="0"/>
    <s v="Zen"/>
    <b v="1"/>
    <x v="1"/>
    <n v="2"/>
    <n v="0"/>
    <n v="0"/>
    <d v="2019-01-05T00:00:00"/>
    <s v="x"/>
    <d v="2019-01-06T00:00:00"/>
    <n v="8"/>
    <s v="x"/>
    <n v="6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17"/>
    <x v="6"/>
    <x v="64"/>
    <s v="ZESQDI-SL 25/75-1050-80-35-MSO-18-BLK-UNV-MD-1-CA(96)-B1(BSL10LST)"/>
    <n v="17"/>
    <n v="1"/>
    <x v="0"/>
    <n v="10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18"/>
    <s v=""/>
    <x v="0"/>
    <x v="1"/>
    <s v="Gagandeep Singh"/>
    <s v="A- 18'EM"/>
    <m/>
    <s v=""/>
    <n v="20"/>
    <s v="High Priority"/>
    <s v=""/>
    <s v=""/>
    <b v="0"/>
    <m/>
    <m/>
    <b v="0"/>
    <b v="0"/>
    <n v="15660"/>
    <x v="23"/>
    <x v="0"/>
    <n v="0"/>
    <x v="11"/>
    <n v="0"/>
    <x v="0"/>
    <d v="2019-01-06T00:00:00"/>
    <n v="10"/>
    <x v="1"/>
    <n v="129.60000000000002"/>
    <x v="0"/>
    <s v="ZESQDI-SL 25/75-1050-80-35-MSO-18-BLK-UNV-MD-1-CA(96)-B1(BSL10LST)"/>
    <n v="0"/>
    <x v="0"/>
    <m/>
    <b v="1"/>
    <x v="1"/>
    <n v="2"/>
    <n v="0"/>
    <n v="0"/>
    <d v="2019-01-05T00:00:00"/>
    <m/>
    <d v="2019-01-06T00:00:00"/>
    <n v="40"/>
    <n v="40"/>
    <n v="30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18"/>
    <x v="6"/>
    <x v="64"/>
    <s v="ZESQDI-SL 25/75-1050-80-35-MSO-20-BLK-UNV-MD-1-CA(96)-B1(BSL10LST)"/>
    <n v="18"/>
    <n v="1"/>
    <x v="0"/>
    <n v="13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0"/>
    <s v=""/>
    <x v="0"/>
    <x v="1"/>
    <s v="Gagandeep Singh"/>
    <s v="A- 20'EM"/>
    <m/>
    <s v=""/>
    <n v="26"/>
    <s v="High Priority"/>
    <s v=""/>
    <s v=""/>
    <b v="0"/>
    <m/>
    <m/>
    <b v="0"/>
    <b v="0"/>
    <n v="22360"/>
    <x v="23"/>
    <x v="0"/>
    <n v="0"/>
    <x v="11"/>
    <n v="0"/>
    <x v="0"/>
    <d v="2019-01-06T00:00:00"/>
    <n v="13"/>
    <x v="1"/>
    <n v="168.48000000000002"/>
    <x v="0"/>
    <s v="ZESQDI-SL 25/75-1050-80-35-MSO-20-BLK-UNV-MD-1-CA(96)-B1(BSL10LST)"/>
    <n v="0"/>
    <x v="0"/>
    <m/>
    <b v="1"/>
    <x v="1"/>
    <n v="2"/>
    <n v="0"/>
    <n v="0"/>
    <d v="2019-01-05T00:00:00"/>
    <m/>
    <d v="2019-01-06T00:00:00"/>
    <n v="52"/>
    <n v="52"/>
    <n v="39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19"/>
    <x v="6"/>
    <x v="64"/>
    <s v="ZESQDI-SL 25/75-1050-80-35-MSO-23-BLK-UNV-MD-1-CA(96)-B1(BSL10LST)"/>
    <n v="19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3"/>
    <s v=""/>
    <x v="0"/>
    <x v="1"/>
    <s v="Gagandeep Singh"/>
    <s v="A- 23'EM"/>
    <m/>
    <s v=""/>
    <n v="3"/>
    <s v="High Priority"/>
    <s v=""/>
    <s v=""/>
    <b v="0"/>
    <m/>
    <m/>
    <b v="0"/>
    <b v="0"/>
    <n v="1951"/>
    <x v="23"/>
    <x v="0"/>
    <n v="0"/>
    <x v="11"/>
    <n v="0"/>
    <x v="0"/>
    <d v="2019-01-06T00:00:00"/>
    <n v="1.5"/>
    <x v="1"/>
    <n v="25.92"/>
    <x v="0"/>
    <s v="ZESQDI-SL 25/75-1050-80-35-MSO-23-BLK-UNV-MD-1-CA(96)-B1(BSL10LST)"/>
    <n v="0"/>
    <x v="0"/>
    <m/>
    <b v="1"/>
    <x v="1"/>
    <n v="2"/>
    <n v="0"/>
    <n v="0"/>
    <d v="2019-01-05T00:00:00"/>
    <m/>
    <d v="2019-01-06T00:00:00"/>
    <n v="6"/>
    <n v="6"/>
    <n v="4.5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0"/>
    <x v="6"/>
    <x v="64"/>
    <s v="ZESQDI-SL 25/75-1050-80-35-MSO-24-BLK-UNV-MD-1-CA(96)-B1(BSL10LST)"/>
    <n v="20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4"/>
    <s v=""/>
    <x v="0"/>
    <x v="1"/>
    <s v="Gagandeep Singh"/>
    <s v="A- 24'EM"/>
    <m/>
    <s v=""/>
    <n v="2"/>
    <s v="High Priority"/>
    <s v=""/>
    <s v=""/>
    <b v="0"/>
    <m/>
    <m/>
    <b v="0"/>
    <b v="0"/>
    <n v="2028"/>
    <x v="23"/>
    <x v="0"/>
    <n v="0"/>
    <x v="11"/>
    <n v="0"/>
    <x v="0"/>
    <d v="2019-01-06T00:00:00"/>
    <n v="1"/>
    <x v="1"/>
    <n v="12.96"/>
    <x v="0"/>
    <s v="ZESQDI-SL 25/75-1050-80-35-MSO-24-BLK-UNV-MD-1-CA(96)-B1(BSL10LST)"/>
    <n v="0"/>
    <x v="0"/>
    <m/>
    <b v="1"/>
    <x v="1"/>
    <n v="2"/>
    <n v="0"/>
    <n v="0"/>
    <d v="2019-01-05T00:00:00"/>
    <m/>
    <d v="2019-01-06T00:00:00"/>
    <n v="4"/>
    <n v="4"/>
    <n v="3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1"/>
    <x v="6"/>
    <x v="64"/>
    <s v="ZESQDI-SL 25/75-1050-80-35-MSO-26-BLK-UNV-MD-1-CA(96)-B1(BSL10LST)"/>
    <n v="21"/>
    <n v="1"/>
    <x v="0"/>
    <n v="5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6"/>
    <s v=""/>
    <x v="0"/>
    <x v="1"/>
    <s v="Gagandeep Singh"/>
    <s v="A- 26'EM"/>
    <m/>
    <s v=""/>
    <n v="15"/>
    <s v="High Priority"/>
    <s v=""/>
    <s v=""/>
    <b v="0"/>
    <m/>
    <m/>
    <b v="0"/>
    <b v="0"/>
    <n v="10910"/>
    <x v="23"/>
    <x v="0"/>
    <n v="0"/>
    <x v="11"/>
    <n v="0"/>
    <x v="0"/>
    <d v="2019-01-06T00:00:00"/>
    <n v="7.5"/>
    <x v="1"/>
    <n v="129.60000000000002"/>
    <x v="0"/>
    <s v="ZESQDI-SL 25/75-1050-80-35-MSO-26-BLK-UNV-MD-1-CA(96)-B1(BSL10LST)"/>
    <n v="0"/>
    <x v="0"/>
    <s v="Zen"/>
    <b v="1"/>
    <x v="1"/>
    <n v="2"/>
    <n v="0"/>
    <n v="0"/>
    <d v="2019-01-05T00:00:00"/>
    <s v="x"/>
    <d v="2019-01-06T00:00:00"/>
    <n v="30"/>
    <s v="x"/>
    <n v="22.5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2"/>
    <x v="6"/>
    <x v="64"/>
    <s v="ZESQDI-SL 25/75-1050-80-35-MSO-30-BLK-UNV-MD-1-CA(96)-B2(BSL10LST)"/>
    <n v="22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30"/>
    <s v=""/>
    <x v="0"/>
    <x v="1"/>
    <s v="Gagandeep Singh"/>
    <s v="A- 30'EM"/>
    <m/>
    <s v=""/>
    <n v="3"/>
    <s v="High Priority"/>
    <s v=""/>
    <s v=""/>
    <b v="0"/>
    <m/>
    <m/>
    <b v="0"/>
    <b v="0"/>
    <n v="2490"/>
    <x v="23"/>
    <x v="0"/>
    <n v="0"/>
    <x v="11"/>
    <n v="0"/>
    <x v="0"/>
    <d v="2019-01-06T00:00:00"/>
    <n v="1.5"/>
    <x v="1"/>
    <n v="25.92"/>
    <x v="0"/>
    <s v="ZESQDI-SL 25/75-1050-80-35-MSO-30-BLK-UNV-MD-1-CA(96)-B2(BSL10LST)"/>
    <n v="0"/>
    <x v="0"/>
    <s v="Zen"/>
    <b v="1"/>
    <x v="1"/>
    <n v="2"/>
    <n v="0"/>
    <n v="0"/>
    <d v="2019-01-05T00:00:00"/>
    <s v="x"/>
    <d v="2019-01-06T00:00:00"/>
    <n v="6"/>
    <s v="x"/>
    <n v="4.5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3"/>
    <x v="6"/>
    <x v="64"/>
    <s v="ZESQDI-SL 25/75-1050-80-35-MSO-32-BLK-UNV-MD-1-CA(96)-B2(BSL10LST)"/>
    <n v="23"/>
    <n v="1"/>
    <x v="0"/>
    <n v="4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32"/>
    <s v=""/>
    <x v="0"/>
    <x v="1"/>
    <s v="Gagandeep Singh"/>
    <s v="A-32'EM"/>
    <m/>
    <s v=""/>
    <n v="16"/>
    <s v="High Priority"/>
    <s v=""/>
    <s v=""/>
    <b v="0"/>
    <m/>
    <m/>
    <b v="0"/>
    <b v="0"/>
    <n v="10576"/>
    <x v="23"/>
    <x v="0"/>
    <n v="0"/>
    <x v="11"/>
    <n v="0"/>
    <x v="0"/>
    <d v="2019-01-06T00:00:00"/>
    <n v="8"/>
    <x v="1"/>
    <n v="155.52000000000001"/>
    <x v="0"/>
    <s v="ZESQDI-SL 25/75-1050-80-35-MSO-32-BLK-UNV-MD-1-CA(96)-B2(BSL10LST)"/>
    <n v="0"/>
    <x v="0"/>
    <s v="Zen"/>
    <b v="1"/>
    <x v="1"/>
    <n v="2"/>
    <n v="0"/>
    <n v="0"/>
    <d v="2019-01-05T00:00:00"/>
    <s v="x"/>
    <d v="2019-01-06T00:00:00"/>
    <n v="32"/>
    <s v="x"/>
    <n v="24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4"/>
    <x v="6"/>
    <x v="64"/>
    <s v="ZESQDI-SL 25/75-1050-80-35-MSO-34-BLK-UNV-MD-1-CA(96)-B1(BSL10LST)"/>
    <n v="24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34"/>
    <s v=""/>
    <x v="0"/>
    <x v="1"/>
    <s v="Gagandeep Singh"/>
    <s v="A- 34'EM"/>
    <m/>
    <s v=""/>
    <n v="4"/>
    <s v="High Priority"/>
    <s v=""/>
    <s v=""/>
    <b v="0"/>
    <m/>
    <m/>
    <b v="0"/>
    <b v="0"/>
    <n v="2618"/>
    <x v="23"/>
    <x v="0"/>
    <n v="0"/>
    <x v="11"/>
    <n v="0"/>
    <x v="0"/>
    <d v="2019-01-06T00:00:00"/>
    <n v="2"/>
    <x v="1"/>
    <n v="38.880000000000003"/>
    <x v="0"/>
    <s v="ZESQDI-SL 25/75-1050-80-35-MSO-34-BLK-UNV-MD-1-CA(96)-B1(BSL10LST)"/>
    <n v="0"/>
    <x v="0"/>
    <s v="Zen"/>
    <b v="1"/>
    <x v="1"/>
    <n v="2"/>
    <n v="0"/>
    <n v="0"/>
    <d v="2019-01-05T00:00:00"/>
    <s v="x"/>
    <d v="2019-01-06T00:00:00"/>
    <n v="8"/>
    <s v="x"/>
    <n v="6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25"/>
    <x v="6"/>
    <x v="64"/>
    <s v="ZESQDI-SL 25/75-1050-80-35-MSO-34-BLK-UNV-MD-1-CA(96)-B2(BSL10LST)"/>
    <n v="25"/>
    <n v="1"/>
    <x v="0"/>
    <n v="1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34"/>
    <s v=""/>
    <x v="0"/>
    <x v="1"/>
    <s v="Gagandeep Singh"/>
    <s v="A1-34'EM"/>
    <m/>
    <s v=""/>
    <n v="4"/>
    <s v="High Priority"/>
    <s v=""/>
    <s v=""/>
    <b v="0"/>
    <m/>
    <m/>
    <b v="0"/>
    <b v="0"/>
    <n v="3188"/>
    <x v="23"/>
    <x v="0"/>
    <n v="0"/>
    <x v="11"/>
    <n v="0"/>
    <x v="0"/>
    <d v="2019-01-06T00:00:00"/>
    <n v="2"/>
    <x v="1"/>
    <n v="38.880000000000003"/>
    <x v="0"/>
    <s v="ZESQDI-SL 25/75-1050-80-35-MSO-34-BLK-UNV-MD-1-CA(96)-B2(BSL10LST)"/>
    <n v="0"/>
    <x v="0"/>
    <s v="Zen"/>
    <b v="1"/>
    <x v="1"/>
    <n v="2"/>
    <n v="0"/>
    <n v="0"/>
    <d v="2019-01-05T00:00:00"/>
    <s v="x"/>
    <d v="2019-01-06T00:00:00"/>
    <n v="8"/>
    <s v="x"/>
    <n v="6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7"/>
    <x v="6"/>
    <x v="64"/>
    <s v="ZESQDI-SL 25/75-1050-80-35-MSO-20-BLK-UNV-MD-1-CA(96)"/>
    <n v="7"/>
    <n v="1"/>
    <x v="0"/>
    <n v="3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0"/>
    <s v=""/>
    <x v="0"/>
    <x v="1"/>
    <s v="Gagandeep Singh"/>
    <s v="A- 20'"/>
    <m/>
    <s v=""/>
    <n v="6"/>
    <s v="High Priority"/>
    <s v=""/>
    <s v=""/>
    <b v="0"/>
    <m/>
    <m/>
    <b v="0"/>
    <b v="0"/>
    <n v="4620"/>
    <x v="23"/>
    <x v="0"/>
    <n v="0"/>
    <x v="11"/>
    <n v="0"/>
    <x v="0"/>
    <d v="2019-01-06T00:00:00"/>
    <n v="3"/>
    <x v="1"/>
    <n v="38.880000000000003"/>
    <x v="0"/>
    <s v="ZESQDI-SL 25/75-1050-80-35-MSO-20-BLK-UNV-MD-1-CA(96)"/>
    <n v="0"/>
    <x v="0"/>
    <s v="Zen"/>
    <b v="1"/>
    <x v="1"/>
    <n v="2"/>
    <n v="0"/>
    <n v="0"/>
    <d v="2019-01-05T00:00:00"/>
    <s v="x"/>
    <d v="2019-01-06T00:00:00"/>
    <n v="12"/>
    <s v="x"/>
    <n v="9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8"/>
    <x v="6"/>
    <x v="64"/>
    <s v="ZESQDI-SL 25/75-1050-80-35-MSO-22-BLK-UNV-MD-1-CA(96)"/>
    <n v="8"/>
    <n v="1"/>
    <x v="0"/>
    <n v="4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2"/>
    <s v=""/>
    <x v="0"/>
    <x v="1"/>
    <s v="Gagandeep Singh"/>
    <s v="A-22'"/>
    <m/>
    <s v=""/>
    <n v="8"/>
    <s v="High Priority"/>
    <s v=""/>
    <s v=""/>
    <b v="0"/>
    <m/>
    <m/>
    <b v="0"/>
    <b v="0"/>
    <n v="6776"/>
    <x v="23"/>
    <x v="0"/>
    <n v="0"/>
    <x v="11"/>
    <n v="0"/>
    <x v="0"/>
    <d v="2019-01-06T00:00:00"/>
    <n v="4"/>
    <x v="1"/>
    <n v="51.84"/>
    <x v="0"/>
    <s v="ZESQDI-SL 25/75-1050-80-35-MSO-22-BLK-UNV-MD-1-CA(96)"/>
    <n v="0"/>
    <x v="0"/>
    <s v="Zen"/>
    <b v="1"/>
    <x v="1"/>
    <n v="2"/>
    <n v="0"/>
    <n v="0"/>
    <d v="2019-01-05T00:00:00"/>
    <s v="x"/>
    <d v="2019-01-06T00:00:00"/>
    <n v="16"/>
    <s v="x"/>
    <n v="12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54-9"/>
    <x v="6"/>
    <x v="64"/>
    <s v="ZESQDI-SL 25/75-1050-80-35-MSO-22-BLK-UNV-MD-1-CA(96)-B1(BSL10LST)"/>
    <n v="9"/>
    <n v="1"/>
    <x v="0"/>
    <n v="14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ZENSQ-22"/>
    <s v=""/>
    <x v="0"/>
    <x v="1"/>
    <s v="Gagandeep Singh"/>
    <s v="A- 22'EM"/>
    <m/>
    <s v=""/>
    <n v="28"/>
    <s v="High Priority"/>
    <s v=""/>
    <s v=""/>
    <b v="0"/>
    <m/>
    <m/>
    <b v="0"/>
    <b v="0"/>
    <n v="26404"/>
    <x v="23"/>
    <x v="0"/>
    <n v="0"/>
    <x v="11"/>
    <n v="0"/>
    <x v="0"/>
    <d v="2019-01-06T00:00:00"/>
    <n v="14"/>
    <x v="1"/>
    <n v="181.44"/>
    <x v="0"/>
    <s v="ZESQDI-SL 25/75-1050-80-35-MSO-22-BLK-UNV-MD-1-CA(96)-B1(BSL10LST)"/>
    <n v="0"/>
    <x v="0"/>
    <s v="Zen"/>
    <b v="1"/>
    <x v="1"/>
    <n v="2"/>
    <n v="0"/>
    <n v="0"/>
    <d v="2019-01-05T00:00:00"/>
    <s v="x"/>
    <d v="2019-01-06T00:00:00"/>
    <n v="56"/>
    <s v="x"/>
    <n v="42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6990-1"/>
    <x v="6"/>
    <x v="65"/>
    <s v="SKPE-10005-SL 60/40-CIR-AL15' 8 1/2&quot;-1000-80-40-SO-W-UNV-D-1-CA(36&quot;)-C(F)"/>
    <n v="1"/>
    <n v="1"/>
    <x v="0"/>
    <n v="2"/>
    <x v="0"/>
    <b v="0"/>
    <x v="1"/>
    <b v="0"/>
    <b v="1"/>
    <x v="1"/>
    <x v="0"/>
    <x v="2"/>
    <s v=""/>
    <s v=""/>
    <s v=""/>
    <s v=""/>
    <x v="0"/>
    <x v="1"/>
    <d v="2019-01-04T00:00:00"/>
    <s v="Picked - Complete"/>
    <m/>
    <s v="SKETCH-AL15' 8 1/2&quot;"/>
    <s v=""/>
    <x v="0"/>
    <x v="0"/>
    <s v="Joshua Zimet"/>
    <s v="B"/>
    <m/>
    <s v=""/>
    <n v="8"/>
    <s v="Regular"/>
    <s v=""/>
    <s v=""/>
    <b v="0"/>
    <m/>
    <m/>
    <b v="0"/>
    <b v="0"/>
    <n v="9436"/>
    <x v="30"/>
    <x v="2"/>
    <n v="0"/>
    <x v="11"/>
    <n v="9.6"/>
    <x v="2"/>
    <d v="2019-01-06T00:00:00"/>
    <n v="4"/>
    <x v="1"/>
    <n v="77.760000000000005"/>
    <x v="0"/>
    <s v="SKPE-10005-SL 60/40-CIR-AL15' 8 1/2&quot;-1000-80-40-SO-W-UNV-D-1-CA(36&quot;)-C(F)"/>
    <n v="0"/>
    <x v="0"/>
    <s v="SKETCH"/>
    <b v="0"/>
    <x v="1"/>
    <n v="2"/>
    <n v="0"/>
    <n v="5"/>
    <d v="2019-01-05T00:00:00"/>
    <s v="x"/>
    <d v="2019-01-06T00:00:00"/>
    <n v="16"/>
    <s v="x"/>
    <n v="12"/>
    <x v="2"/>
    <x v="0"/>
    <x v="0"/>
    <m/>
    <s v=""/>
    <s v=""/>
    <b v="0"/>
    <s v=""/>
    <d v="2019-01-09T00:00:00"/>
    <s v=""/>
    <s v="Done"/>
    <s v=""/>
    <s v=""/>
    <s v=""/>
    <s v=""/>
    <s v="Machine Shop Started"/>
  </r>
  <r>
    <s v="77058-2"/>
    <x v="6"/>
    <x v="66"/>
    <s v="SCD-500-80-35-0.5M-3-W-UNV-DP-1-CA(36)"/>
    <n v="2"/>
    <n v="1"/>
    <x v="0"/>
    <n v="16"/>
    <x v="0"/>
    <b v="0"/>
    <x v="1"/>
    <b v="0"/>
    <b v="0"/>
    <x v="0"/>
    <x v="0"/>
    <x v="2"/>
    <s v=""/>
    <s v=""/>
    <s v=""/>
    <s v=""/>
    <x v="0"/>
    <x v="1"/>
    <d v="2019-01-04T00:00:00"/>
    <s v="Picked - Complete"/>
    <m/>
    <s v="SCULPT-3"/>
    <s v=""/>
    <x v="0"/>
    <x v="4"/>
    <s v="George Bacalla"/>
    <s v="E1-3'"/>
    <m/>
    <s v=""/>
    <n v="16"/>
    <s v="Regular"/>
    <s v=""/>
    <s v=""/>
    <b v="0"/>
    <m/>
    <m/>
    <b v="0"/>
    <b v="0"/>
    <n v="3600"/>
    <x v="11"/>
    <x v="2"/>
    <s v="Check for Kit"/>
    <x v="11"/>
    <n v="0"/>
    <x v="0"/>
    <d v="2019-01-06T00:00:00"/>
    <n v="8"/>
    <x v="1"/>
    <n v="0"/>
    <x v="0"/>
    <s v="SCD-500-80-35-0.5M-3-W-UNV-DP-1-CA(36)"/>
    <n v="0"/>
    <x v="0"/>
    <s v="Sculpt"/>
    <b v="1"/>
    <x v="1"/>
    <n v="2"/>
    <n v="0"/>
    <n v="5"/>
    <d v="2019-01-05T00:00:00"/>
    <s v="x"/>
    <d v="2019-01-06T00:00:00"/>
    <n v="32"/>
    <s v="x"/>
    <n v="24"/>
    <x v="2"/>
    <x v="0"/>
    <x v="0"/>
    <m/>
    <s v=""/>
    <s v=""/>
    <b v="0"/>
    <s v=""/>
    <d v="2019-01-09T00:00:00"/>
    <s v="Done"/>
    <s v="Done"/>
    <s v=""/>
    <s v=""/>
    <s v=""/>
    <s v=""/>
    <s v="Machine Shop Started"/>
  </r>
  <r>
    <s v="77058-3"/>
    <x v="6"/>
    <x v="66"/>
    <s v="SCD-500-80-35-0.5M-6-W-UNV-DP-1-CA(36)"/>
    <n v="3"/>
    <n v="1"/>
    <x v="0"/>
    <n v="16"/>
    <x v="0"/>
    <b v="0"/>
    <x v="1"/>
    <b v="0"/>
    <b v="0"/>
    <x v="0"/>
    <x v="0"/>
    <x v="2"/>
    <s v=""/>
    <s v=""/>
    <s v=""/>
    <s v=""/>
    <x v="0"/>
    <x v="1"/>
    <d v="2019-01-04T00:00:00"/>
    <s v="Picked - Complete"/>
    <m/>
    <s v="SCULPT-6"/>
    <s v=""/>
    <x v="0"/>
    <x v="4"/>
    <s v="George Bacalla"/>
    <s v="E1-6'"/>
    <m/>
    <s v=""/>
    <n v="16"/>
    <s v="Regular"/>
    <s v=""/>
    <s v=""/>
    <b v="0"/>
    <m/>
    <m/>
    <b v="0"/>
    <b v="0"/>
    <n v="7200"/>
    <x v="11"/>
    <x v="2"/>
    <s v="Check for Kit"/>
    <x v="11"/>
    <n v="0"/>
    <x v="0"/>
    <d v="2019-01-06T00:00:00"/>
    <n v="8"/>
    <x v="1"/>
    <n v="0"/>
    <x v="0"/>
    <s v="SCD-500-80-35-0.5M-6-W-UNV-DP-1-CA(36)"/>
    <n v="0"/>
    <x v="0"/>
    <s v="Sculpt"/>
    <b v="1"/>
    <x v="1"/>
    <n v="2"/>
    <n v="0"/>
    <n v="5"/>
    <d v="2019-01-05T00:00:00"/>
    <s v="x"/>
    <d v="2019-01-06T00:00:00"/>
    <n v="32"/>
    <s v="x"/>
    <n v="24"/>
    <x v="2"/>
    <x v="0"/>
    <x v="0"/>
    <m/>
    <s v=""/>
    <s v=""/>
    <b v="0"/>
    <s v=""/>
    <d v="2019-01-09T00:00:00"/>
    <s v="Done"/>
    <s v="Done"/>
    <s v=""/>
    <s v=""/>
    <s v=""/>
    <s v=""/>
    <s v="Machine Shop Started"/>
  </r>
  <r>
    <s v="77065-1"/>
    <x v="6"/>
    <x v="67"/>
    <s v="SCR-500-80-35-FL-8-W-120-DP-1-D"/>
    <n v="1"/>
    <n v="1"/>
    <x v="0"/>
    <n v="1"/>
    <x v="0"/>
    <b v="0"/>
    <x v="1"/>
    <b v="0"/>
    <b v="0"/>
    <x v="0"/>
    <x v="0"/>
    <x v="2"/>
    <s v=""/>
    <s v=""/>
    <s v=""/>
    <s v=""/>
    <x v="0"/>
    <x v="1"/>
    <d v="2019-01-04T00:00:00"/>
    <s v=""/>
    <m/>
    <s v="SCULPT-8"/>
    <s v=""/>
    <x v="0"/>
    <x v="3"/>
    <s v="Sacha Lempka"/>
    <s v="D-8'"/>
    <m/>
    <s v=""/>
    <n v="1"/>
    <s v="Regular"/>
    <s v=""/>
    <s v=""/>
    <b v="0"/>
    <m/>
    <m/>
    <b v="0"/>
    <b v="0"/>
    <n v="560"/>
    <x v="18"/>
    <x v="0"/>
    <s v="Check for Kit"/>
    <x v="11"/>
    <n v="0"/>
    <x v="0"/>
    <d v="2019-01-06T00:00:00"/>
    <n v="0.5"/>
    <x v="1"/>
    <n v="0"/>
    <x v="0"/>
    <s v="SCR-500-80-35-FL-8-W-120-DP-1-D"/>
    <n v="0"/>
    <x v="0"/>
    <s v="Sculpt"/>
    <b v="1"/>
    <x v="1"/>
    <n v="2"/>
    <n v="0"/>
    <n v="5"/>
    <d v="2019-01-05T00:00:00"/>
    <s v="x"/>
    <d v="2019-01-06T00:00:00"/>
    <n v="2"/>
    <s v="x"/>
    <n v="1.5"/>
    <x v="0"/>
    <x v="0"/>
    <x v="0"/>
    <m/>
    <s v="Ready"/>
    <s v=""/>
    <b v="1"/>
    <s v=""/>
    <d v="2019-01-09T00:00:00"/>
    <s v="Done"/>
    <s v="Done"/>
    <s v=""/>
    <s v=""/>
    <s v=""/>
    <s v=""/>
    <s v="Machine Shop Finished"/>
  </r>
  <r>
    <s v="77065-2"/>
    <x v="6"/>
    <x v="67"/>
    <s v="SCR-500-80-35-0.5M-8-W-120-DP-1-D"/>
    <n v="2"/>
    <n v="1"/>
    <x v="0"/>
    <n v="2"/>
    <x v="0"/>
    <b v="0"/>
    <x v="1"/>
    <b v="0"/>
    <b v="0"/>
    <x v="0"/>
    <x v="0"/>
    <x v="2"/>
    <s v=""/>
    <s v=""/>
    <s v=""/>
    <s v=""/>
    <x v="0"/>
    <x v="1"/>
    <d v="2019-01-04T00:00:00"/>
    <s v=""/>
    <m/>
    <s v="SCULPT-8"/>
    <s v=""/>
    <x v="0"/>
    <x v="3"/>
    <s v="Sacha Lempka"/>
    <s v="D1-8'"/>
    <m/>
    <s v=""/>
    <n v="2"/>
    <s v="Regular"/>
    <s v=""/>
    <s v=""/>
    <b v="0"/>
    <m/>
    <m/>
    <b v="0"/>
    <b v="0"/>
    <n v="1168"/>
    <x v="18"/>
    <x v="0"/>
    <s v="Check for Kit"/>
    <x v="11"/>
    <n v="0"/>
    <x v="0"/>
    <d v="2019-01-06T00:00:00"/>
    <n v="1"/>
    <x v="1"/>
    <n v="0"/>
    <x v="0"/>
    <s v="SCR-500-80-35-0.5M-8-W-120-DP-1-D"/>
    <n v="0"/>
    <x v="0"/>
    <s v="Sculpt"/>
    <b v="1"/>
    <x v="1"/>
    <n v="2"/>
    <n v="0"/>
    <n v="5"/>
    <d v="2019-01-05T00:00:00"/>
    <s v="x"/>
    <d v="2019-01-06T00:00:00"/>
    <n v="4"/>
    <s v="x"/>
    <n v="3"/>
    <x v="0"/>
    <x v="0"/>
    <x v="0"/>
    <m/>
    <s v="Ready"/>
    <s v=""/>
    <b v="1"/>
    <s v=""/>
    <d v="2019-01-09T00:00:00"/>
    <s v="Done"/>
    <s v="Done"/>
    <s v=""/>
    <s v=""/>
    <s v=""/>
    <s v=""/>
    <s v="Machine Shop Finished"/>
  </r>
  <r>
    <s v="77065-3"/>
    <x v="6"/>
    <x v="67"/>
    <s v="SCR-500-80-35-2M-8-W-120-DP-1-D"/>
    <n v="3"/>
    <n v="1"/>
    <x v="0"/>
    <n v="1"/>
    <x v="0"/>
    <b v="0"/>
    <x v="1"/>
    <b v="0"/>
    <b v="0"/>
    <x v="0"/>
    <x v="0"/>
    <x v="2"/>
    <s v=""/>
    <s v=""/>
    <s v=""/>
    <s v=""/>
    <x v="0"/>
    <x v="1"/>
    <d v="2019-01-04T00:00:00"/>
    <s v=""/>
    <m/>
    <s v="SCULPT-8"/>
    <s v=""/>
    <x v="0"/>
    <x v="3"/>
    <s v="Sacha Lempka"/>
    <s v="D1A-8'"/>
    <m/>
    <s v=""/>
    <n v="1"/>
    <s v="Regular"/>
    <s v=""/>
    <s v=""/>
    <b v="0"/>
    <m/>
    <m/>
    <b v="0"/>
    <b v="0"/>
    <n v="600"/>
    <x v="18"/>
    <x v="0"/>
    <s v="Check for Kit"/>
    <x v="11"/>
    <n v="0"/>
    <x v="0"/>
    <d v="2019-01-06T00:00:00"/>
    <n v="0.5"/>
    <x v="1"/>
    <n v="0"/>
    <x v="0"/>
    <s v="SCR-500-80-35-2M-8-W-120-DP-1-D"/>
    <n v="0"/>
    <x v="0"/>
    <m/>
    <b v="1"/>
    <x v="1"/>
    <n v="2"/>
    <n v="0"/>
    <n v="5"/>
    <d v="2019-01-05T00:00:00"/>
    <m/>
    <d v="2019-01-06T00:00:00"/>
    <n v="2"/>
    <n v="2"/>
    <n v="1.5"/>
    <x v="0"/>
    <x v="0"/>
    <x v="0"/>
    <m/>
    <s v="Ready"/>
    <s v=""/>
    <b v="1"/>
    <s v=""/>
    <d v="2019-01-09T00:00:00"/>
    <s v="Done"/>
    <s v="Done"/>
    <s v=""/>
    <s v=""/>
    <s v=""/>
    <s v=""/>
    <s v="Machine Shop Finished"/>
  </r>
  <r>
    <s v="77129-1"/>
    <x v="6"/>
    <x v="68"/>
    <s v="CCH-SL-900-90-35-CL(14' 6&quot;)-W-UNV-DP-1-C"/>
    <n v="1"/>
    <n v="1"/>
    <x v="0"/>
    <n v="1"/>
    <x v="0"/>
    <b v="0"/>
    <x v="0"/>
    <b v="0"/>
    <b v="0"/>
    <x v="0"/>
    <x v="0"/>
    <x v="0"/>
    <s v=""/>
    <s v=""/>
    <s v=""/>
    <s v=""/>
    <x v="0"/>
    <x v="1"/>
    <d v="2019-01-04T00:00:00"/>
    <s v=""/>
    <m/>
    <s v="PERFKT-CCH"/>
    <s v=""/>
    <x v="0"/>
    <x v="1"/>
    <s v="Zahra Vatani"/>
    <s v="C4-14'-6&quot;"/>
    <m/>
    <s v=""/>
    <n v="2"/>
    <s v="Regular"/>
    <s v=""/>
    <s v=""/>
    <b v="0"/>
    <m/>
    <m/>
    <b v="0"/>
    <b v="0"/>
    <n v="1920"/>
    <x v="13"/>
    <x v="3"/>
    <n v="0"/>
    <x v="11"/>
    <n v="0"/>
    <x v="0"/>
    <d v="2019-01-06T00:00:00"/>
    <n v="1"/>
    <x v="1"/>
    <n v="12.96"/>
    <x v="0"/>
    <s v="CCH-SL-900-90-35-CL(14' 6&quot;)-W-UNV-DP-1-C"/>
    <n v="0"/>
    <x v="0"/>
    <s v="PERFKT"/>
    <b v="1"/>
    <x v="1"/>
    <n v="2"/>
    <n v="0"/>
    <n v="0"/>
    <d v="2019-01-05T00:00:00"/>
    <s v="x"/>
    <d v="2019-01-06T00:00:00"/>
    <n v="4"/>
    <s v="x"/>
    <n v="3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7129-2"/>
    <x v="6"/>
    <x v="68"/>
    <s v="CCH-SL-900-90-35-CL(25' 6&quot;)-W-UNV-DP-1-C"/>
    <n v="2"/>
    <n v="1"/>
    <x v="0"/>
    <n v="3"/>
    <x v="0"/>
    <b v="0"/>
    <x v="0"/>
    <b v="0"/>
    <b v="0"/>
    <x v="0"/>
    <x v="0"/>
    <x v="0"/>
    <s v=""/>
    <s v=""/>
    <s v=""/>
    <s v=""/>
    <x v="0"/>
    <x v="1"/>
    <d v="2019-01-04T00:00:00"/>
    <s v=""/>
    <m/>
    <s v="PERFKT-CCH"/>
    <s v=""/>
    <x v="0"/>
    <x v="1"/>
    <s v="Zahra Vatani"/>
    <s v="C4-25'-6&quot;"/>
    <m/>
    <s v=""/>
    <n v="9"/>
    <s v="Regular"/>
    <s v=""/>
    <s v=""/>
    <b v="0"/>
    <m/>
    <m/>
    <b v="0"/>
    <b v="0"/>
    <n v="8280"/>
    <x v="13"/>
    <x v="3"/>
    <n v="0"/>
    <x v="11"/>
    <n v="0"/>
    <x v="0"/>
    <d v="2019-01-06T00:00:00"/>
    <n v="4.5"/>
    <x v="1"/>
    <n v="77.760000000000005"/>
    <x v="0"/>
    <s v="CCH-SL-900-90-35-CL(25' 6&quot;)-W-UNV-DP-1-C"/>
    <n v="0"/>
    <x v="0"/>
    <s v="PERFKT"/>
    <b v="1"/>
    <x v="1"/>
    <n v="2"/>
    <n v="0"/>
    <n v="0"/>
    <d v="2019-01-05T00:00:00"/>
    <s v="x"/>
    <d v="2019-01-06T00:00:00"/>
    <n v="18"/>
    <s v="x"/>
    <n v="13.5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7129-3"/>
    <x v="6"/>
    <x v="68"/>
    <s v="CCH-SL-900-90-35-CL(12' 9&quot;)-W-UNV-DP-1-C"/>
    <n v="3"/>
    <n v="1"/>
    <x v="0"/>
    <n v="1"/>
    <x v="0"/>
    <b v="0"/>
    <x v="0"/>
    <b v="0"/>
    <b v="0"/>
    <x v="0"/>
    <x v="0"/>
    <x v="0"/>
    <s v=""/>
    <s v=""/>
    <s v=""/>
    <s v=""/>
    <x v="0"/>
    <x v="1"/>
    <d v="2019-01-04T00:00:00"/>
    <s v=""/>
    <m/>
    <s v="PERFKT-CCH"/>
    <s v=""/>
    <x v="0"/>
    <x v="1"/>
    <s v="Zahra Vatani"/>
    <s v="C4-12'-9&quot;"/>
    <m/>
    <s v=""/>
    <n v="3"/>
    <s v="Regular"/>
    <s v=""/>
    <s v=""/>
    <b v="0"/>
    <m/>
    <m/>
    <b v="0"/>
    <b v="0"/>
    <n v="1760"/>
    <x v="13"/>
    <x v="3"/>
    <n v="0"/>
    <x v="11"/>
    <n v="0"/>
    <x v="0"/>
    <d v="2019-01-06T00:00:00"/>
    <n v="1.5"/>
    <x v="1"/>
    <n v="25.92"/>
    <x v="0"/>
    <s v="CCH-SL-900-90-35-CL(12' 9&quot;)-W-UNV-DP-1-C"/>
    <n v="0"/>
    <x v="0"/>
    <s v="PERFKT"/>
    <b v="1"/>
    <x v="1"/>
    <n v="2"/>
    <n v="0"/>
    <n v="0"/>
    <d v="2019-01-05T00:00:00"/>
    <s v="x"/>
    <d v="2019-01-06T00:00:00"/>
    <n v="6"/>
    <s v="x"/>
    <n v="4.5"/>
    <x v="0"/>
    <x v="0"/>
    <x v="0"/>
    <m/>
    <s v="Ready"/>
    <s v=""/>
    <b v="0"/>
    <s v=""/>
    <d v="2019-01-09T00:00:00"/>
    <s v="Done"/>
    <s v=""/>
    <s v="Done"/>
    <s v=""/>
    <s v=""/>
    <s v=""/>
    <s v="Machine Shop Started"/>
  </r>
  <r>
    <s v="77138-1"/>
    <x v="6"/>
    <x v="69"/>
    <s v="SCR-400-90-35-FL-4-W-UNV-DP-1-D-CP"/>
    <n v="1"/>
    <n v="1"/>
    <x v="0"/>
    <n v="8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4"/>
    <s v="Shortage"/>
    <x v="0"/>
    <x v="2"/>
    <s v="Joshua Zimet"/>
    <s v="F5"/>
    <m/>
    <s v=""/>
    <n v="8"/>
    <s v="Regular"/>
    <s v=""/>
    <s v=""/>
    <b v="0"/>
    <m/>
    <m/>
    <b v="0"/>
    <b v="0"/>
    <n v="2136"/>
    <x v="18"/>
    <x v="0"/>
    <s v="Check for Kit"/>
    <x v="11"/>
    <n v="9.6"/>
    <x v="2"/>
    <d v="2019-01-06T00:00:00"/>
    <n v="4"/>
    <x v="2"/>
    <n v="0"/>
    <x v="0"/>
    <s v="SCR-400-90-35-FL-4-W-UNV-DP-1-D-CP"/>
    <n v="0"/>
    <x v="0"/>
    <m/>
    <b v="0"/>
    <x v="0"/>
    <n v="2"/>
    <n v="0"/>
    <n v="5"/>
    <d v="2019-01-05T00:00:00"/>
    <m/>
    <d v="2019-01-06T00:00:00"/>
    <n v="16"/>
    <n v="16"/>
    <n v="12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10"/>
    <x v="6"/>
    <x v="69"/>
    <s v="TBWDILED-350-400-90-35-SO-13-BLK-UNV-DP-1"/>
    <n v="10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TB2LED-13"/>
    <s v=""/>
    <x v="0"/>
    <x v="2"/>
    <s v="Joshua Zimet"/>
    <s v="F8-13"/>
    <m/>
    <s v=""/>
    <n v="4"/>
    <s v="Regular"/>
    <s v=""/>
    <s v=""/>
    <b v="0"/>
    <m/>
    <m/>
    <b v="0"/>
    <b v="0"/>
    <n v="2890"/>
    <x v="39"/>
    <x v="1"/>
    <n v="0"/>
    <x v="11"/>
    <n v="4.8"/>
    <x v="2"/>
    <d v="2019-01-06T00:00:00"/>
    <n v="2"/>
    <x v="2"/>
    <n v="25.92"/>
    <x v="0"/>
    <s v="TBWDILED-350-400-90-35-SO-13-BLK-UNV-DP-1"/>
    <n v="0"/>
    <x v="0"/>
    <m/>
    <b v="0"/>
    <x v="0"/>
    <n v="2"/>
    <n v="0"/>
    <n v="0"/>
    <d v="2019-01-05T00:00:00"/>
    <m/>
    <d v="2019-01-06T00:00:00"/>
    <n v="8"/>
    <n v="8"/>
    <n v="6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11"/>
    <x v="6"/>
    <x v="69"/>
    <s v="BMDLED-400-90-35-ASO-28-BLK-UNV-DP-1-CTS(36&quot;)"/>
    <n v="11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LED-28"/>
    <s v=""/>
    <x v="0"/>
    <x v="2"/>
    <s v="Joshua Zimet"/>
    <s v="F17-28"/>
    <m/>
    <s v=""/>
    <n v="3"/>
    <s v="Regular"/>
    <s v=""/>
    <s v=""/>
    <b v="0"/>
    <m/>
    <m/>
    <b v="0"/>
    <b v="0"/>
    <n v="2085"/>
    <x v="40"/>
    <x v="2"/>
    <n v="0"/>
    <x v="11"/>
    <n v="3.5999999999999996"/>
    <x v="2"/>
    <d v="2019-01-06T00:00:00"/>
    <n v="1.5"/>
    <x v="2"/>
    <n v="25.92"/>
    <x v="0"/>
    <s v="BMDLED-400-90-35-ASO-28-BLK-UNV-DP-1-CTS(36&quot;)"/>
    <n v="0"/>
    <x v="0"/>
    <m/>
    <b v="0"/>
    <x v="0"/>
    <n v="2"/>
    <n v="0"/>
    <n v="0"/>
    <d v="2019-01-05T00:00:00"/>
    <m/>
    <d v="2019-01-06T00:00:00"/>
    <n v="6"/>
    <n v="6"/>
    <n v="4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8"/>
    <x v="6"/>
    <x v="69"/>
    <s v="TBWDILED-350-400-90-35-SO-9-BLK-UNV-DP-1"/>
    <n v="8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TB2LED-9"/>
    <s v=""/>
    <x v="0"/>
    <x v="2"/>
    <s v="Joshua Zimet"/>
    <s v="F8-9"/>
    <m/>
    <s v=""/>
    <n v="2"/>
    <s v="Regular"/>
    <s v=""/>
    <s v=""/>
    <b v="0"/>
    <m/>
    <m/>
    <b v="0"/>
    <b v="0"/>
    <n v="2000"/>
    <x v="39"/>
    <x v="1"/>
    <n v="0"/>
    <x v="11"/>
    <n v="2.4"/>
    <x v="2"/>
    <d v="2019-01-06T00:00:00"/>
    <n v="1"/>
    <x v="2"/>
    <n v="0"/>
    <x v="0"/>
    <s v="TBWDILED-350-400-90-35-SO-9-BLK-UNV-DP-1"/>
    <n v="0"/>
    <x v="0"/>
    <m/>
    <b v="0"/>
    <x v="0"/>
    <n v="2"/>
    <n v="0"/>
    <n v="0"/>
    <d v="2019-01-05T00:00:00"/>
    <m/>
    <d v="2019-01-06T00:00:00"/>
    <n v="4"/>
    <n v="4"/>
    <n v="3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9"/>
    <x v="6"/>
    <x v="69"/>
    <s v="TBWDILED-350-400-90-35-SO-10-BLK-UNV-DP-1"/>
    <n v="9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TB2LED-10"/>
    <s v=""/>
    <x v="0"/>
    <x v="2"/>
    <s v="Joshua Zimet"/>
    <s v="F8-10"/>
    <m/>
    <s v=""/>
    <n v="2"/>
    <s v="Regular"/>
    <s v=""/>
    <s v=""/>
    <b v="0"/>
    <m/>
    <m/>
    <b v="0"/>
    <b v="0"/>
    <n v="2224"/>
    <x v="39"/>
    <x v="1"/>
    <n v="0"/>
    <x v="11"/>
    <n v="2.4"/>
    <x v="2"/>
    <d v="2019-01-06T00:00:00"/>
    <n v="1"/>
    <x v="2"/>
    <n v="0"/>
    <x v="0"/>
    <s v="TBWDILED-350-400-90-35-SO-10-BLK-UNV-DP-1"/>
    <n v="0"/>
    <x v="0"/>
    <m/>
    <b v="0"/>
    <x v="0"/>
    <n v="2"/>
    <n v="0"/>
    <n v="0"/>
    <d v="2019-01-05T00:00:00"/>
    <m/>
    <d v="2019-01-06T00:00:00"/>
    <n v="4"/>
    <n v="4"/>
    <n v="3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357-1"/>
    <x v="6"/>
    <x v="70"/>
    <s v="SCPLED-500-90-27-FL-7' 11 1/2&quot;-W-UNV-DP-1-DS"/>
    <n v="1"/>
    <n v="1"/>
    <x v="0"/>
    <n v="2"/>
    <x v="0"/>
    <b v="1"/>
    <x v="0"/>
    <b v="1"/>
    <b v="1"/>
    <x v="0"/>
    <x v="0"/>
    <x v="0"/>
    <s v=""/>
    <s v=""/>
    <s v=""/>
    <s v=""/>
    <x v="0"/>
    <x v="1"/>
    <d v="2019-01-04T00:00:00"/>
    <s v="Picked - Complete"/>
    <m/>
    <s v="SKLPTP-7' 11 1/2&quot;"/>
    <s v=""/>
    <x v="0"/>
    <x v="3"/>
    <s v="Rajithan Sivapatharajahon"/>
    <s v="RL2 @ 7' 11 1/2&quot;"/>
    <m/>
    <s v=""/>
    <n v="2"/>
    <s v="Priority"/>
    <s v=""/>
    <s v=""/>
    <b v="0"/>
    <m/>
    <m/>
    <b v="0"/>
    <b v="0"/>
    <n v="2000"/>
    <x v="41"/>
    <x v="0"/>
    <s v="Check for Kit"/>
    <x v="11"/>
    <n v="0"/>
    <x v="0"/>
    <d v="2019-01-06T00:00:00"/>
    <n v="1"/>
    <x v="2"/>
    <n v="0"/>
    <x v="0"/>
    <s v="SCPLED-500-90-27-FL-7' 11 1/2&quot;-W-UNV-DP-1-DS"/>
    <n v="0"/>
    <x v="0"/>
    <m/>
    <b v="1"/>
    <x v="0"/>
    <n v="2"/>
    <n v="0"/>
    <n v="5"/>
    <d v="2019-01-05T00:00:00"/>
    <m/>
    <d v="2019-01-06T00:00:00"/>
    <n v="4"/>
    <n v="4"/>
    <n v="3"/>
    <x v="0"/>
    <x v="0"/>
    <x v="0"/>
    <m/>
    <s v="Ready"/>
    <s v=""/>
    <b v="1"/>
    <s v=""/>
    <d v="2019-01-09T00:00:00"/>
    <s v="Done"/>
    <s v=""/>
    <s v="Done"/>
    <s v=""/>
    <s v=""/>
    <s v="Done"/>
    <s v="Machine Shop Started"/>
  </r>
  <r>
    <s v="77450-1"/>
    <x v="6"/>
    <x v="71"/>
    <s v="SCD-500-80-35-FL-4X4-AP-UNV-DP-1-CA(36)"/>
    <n v="1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4X4"/>
    <s v=""/>
    <x v="0"/>
    <x v="3"/>
    <s v="Stan Buyansky"/>
    <s v="P1"/>
    <m/>
    <s v=""/>
    <n v="1"/>
    <s v="High Priority"/>
    <s v=""/>
    <s v=""/>
    <b v="0"/>
    <m/>
    <m/>
    <b v="0"/>
    <b v="0"/>
    <n v="900"/>
    <x v="11"/>
    <x v="2"/>
    <s v="Check for Kit"/>
    <x v="11"/>
    <n v="1.2"/>
    <x v="2"/>
    <d v="2019-01-06T00:00:00"/>
    <n v="0.5"/>
    <x v="2"/>
    <n v="0"/>
    <x v="0"/>
    <s v="SCD-500-80-35-FL-4X4-AP-UNV-DP-1-CA(36)"/>
    <n v="0"/>
    <x v="0"/>
    <s v="Sculpt"/>
    <b v="0"/>
    <x v="0"/>
    <n v="2"/>
    <n v="0"/>
    <n v="5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450-2"/>
    <x v="6"/>
    <x v="71"/>
    <s v="SCD-500-80-35-FL-4X4-AP-UNV-DP-1-CA(36)-B1(BSL10LST)"/>
    <n v="2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SCULPT-4X4"/>
    <s v=""/>
    <x v="0"/>
    <x v="3"/>
    <s v="Stan Buyansky"/>
    <s v="P1-EM"/>
    <m/>
    <s v=""/>
    <n v="1"/>
    <s v="High Priority"/>
    <s v=""/>
    <s v=""/>
    <b v="0"/>
    <m/>
    <m/>
    <b v="0"/>
    <b v="0"/>
    <n v="1080"/>
    <x v="11"/>
    <x v="2"/>
    <s v="Check for Kit"/>
    <x v="11"/>
    <n v="1.2"/>
    <x v="2"/>
    <d v="2019-01-06T00:00:00"/>
    <n v="0.5"/>
    <x v="2"/>
    <n v="0"/>
    <x v="0"/>
    <s v="SCD-500-80-35-FL-4X4-AP-UNV-DP-1-CA(36)-B1(BSL10LST)"/>
    <n v="0"/>
    <x v="0"/>
    <s v="Sculpt"/>
    <b v="0"/>
    <x v="0"/>
    <n v="2"/>
    <n v="0"/>
    <n v="5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"/>
    <s v=""/>
    <s v=""/>
    <s v=""/>
    <s v=""/>
    <s v=""/>
    <s v="Machine Shop Started"/>
  </r>
  <r>
    <s v="77456-11"/>
    <x v="6"/>
    <x v="26"/>
    <s v="SCDI-500-500-80-35-SO-FL-10' 0&quot;-W-UNV-DP-1-CT15(36)"/>
    <n v="11"/>
    <n v="1"/>
    <x v="0"/>
    <n v="3"/>
    <x v="0"/>
    <b v="0"/>
    <x v="1"/>
    <b v="0"/>
    <b v="1"/>
    <x v="0"/>
    <x v="0"/>
    <x v="3"/>
    <s v=""/>
    <s v=""/>
    <s v=""/>
    <s v=""/>
    <x v="0"/>
    <x v="1"/>
    <d v="2019-01-04T00:00:00"/>
    <s v="Picked - Complete"/>
    <m/>
    <s v="SCULPT-10' 0&quot;"/>
    <s v=""/>
    <x v="0"/>
    <x v="2"/>
    <s v="Stan Buyansky"/>
    <s v="N-10"/>
    <m/>
    <s v=""/>
    <n v="3"/>
    <s v="Regular"/>
    <s v=""/>
    <s v=""/>
    <b v="0"/>
    <m/>
    <m/>
    <b v="0"/>
    <b v="0"/>
    <n v="2100"/>
    <x v="27"/>
    <x v="2"/>
    <s v="Check for Kit"/>
    <x v="11"/>
    <n v="0"/>
    <x v="0"/>
    <d v="2019-01-06T00:00:00"/>
    <n v="1.5"/>
    <x v="1"/>
    <n v="0"/>
    <x v="0"/>
    <s v="SCDI-500-500-80-35-SO-FL-10' 0&quot;-W-UNV-DP-1-CT15(36)"/>
    <n v="0"/>
    <x v="0"/>
    <m/>
    <b v="1"/>
    <x v="1"/>
    <n v="2"/>
    <n v="0"/>
    <n v="0"/>
    <d v="2019-01-05T00:00:00"/>
    <m/>
    <d v="2019-01-06T00:00:00"/>
    <n v="6"/>
    <n v="6"/>
    <n v="4.5"/>
    <x v="2"/>
    <x v="0"/>
    <x v="0"/>
    <m/>
    <s v="ToDo"/>
    <s v=""/>
    <b v="0"/>
    <s v=""/>
    <d v="2019-01-09T00:00:00"/>
    <s v="Done"/>
    <s v="Done"/>
    <s v=""/>
    <s v=""/>
    <s v=""/>
    <s v=""/>
    <s v="Machine Shop Started"/>
  </r>
  <r>
    <s v="77768-1"/>
    <x v="6"/>
    <x v="72"/>
    <s v="SCWDI-300-500-80-35-SO-FL-8-W-UNV-DP-1"/>
    <n v="1"/>
    <n v="1"/>
    <x v="0"/>
    <n v="1"/>
    <x v="0"/>
    <b v="0"/>
    <x v="0"/>
    <b v="0"/>
    <b v="0"/>
    <x v="0"/>
    <x v="0"/>
    <x v="2"/>
    <s v=""/>
    <s v=""/>
    <s v=""/>
    <s v=""/>
    <x v="0"/>
    <x v="1"/>
    <d v="2019-01-04T00:00:00"/>
    <s v="Picked - Complete"/>
    <m/>
    <s v="SCULPT-8"/>
    <s v=""/>
    <x v="0"/>
    <x v="3"/>
    <s v="Christina Torok"/>
    <s v="F18"/>
    <m/>
    <s v=""/>
    <n v="1"/>
    <s v="Regular"/>
    <s v=""/>
    <s v=""/>
    <b v="0"/>
    <m/>
    <m/>
    <b v="0"/>
    <b v="0"/>
    <n v="941.2"/>
    <x v="42"/>
    <x v="1"/>
    <s v="Check for Kit"/>
    <x v="11"/>
    <n v="0"/>
    <x v="0"/>
    <d v="2019-01-06T00:00:00"/>
    <n v="0.5"/>
    <x v="2"/>
    <n v="0"/>
    <x v="0"/>
    <s v="SCWDI-300-500-80-35-SO-FL-8-W-UNV-DP-1"/>
    <n v="0"/>
    <x v="0"/>
    <s v="Sculpt"/>
    <b v="1"/>
    <x v="0"/>
    <n v="2"/>
    <n v="0"/>
    <n v="0"/>
    <d v="2019-01-05T00:00:00"/>
    <s v="x"/>
    <d v="2019-01-06T00:00:00"/>
    <n v="2"/>
    <s v="x"/>
    <n v="1.5"/>
    <x v="2"/>
    <x v="0"/>
    <x v="0"/>
    <m/>
    <s v=""/>
    <s v=""/>
    <b v="0"/>
    <s v=""/>
    <d v="2019-01-09T00:00:00"/>
    <s v="Done"/>
    <s v=""/>
    <s v=""/>
    <s v=""/>
    <s v=""/>
    <s v=""/>
    <s v="Machine Shop Started"/>
  </r>
  <r>
    <s v="77772-1"/>
    <x v="6"/>
    <x v="73"/>
    <s v="BRLED-600-90-30-FL-5' 5 15/32&quot;-W-UNV-DP-1-DF-C(DF OUTSIDE &amp; TB9 INSIDE)"/>
    <n v="1"/>
    <n v="1"/>
    <x v="0"/>
    <n v="2"/>
    <x v="0"/>
    <b v="0"/>
    <x v="1"/>
    <b v="0"/>
    <b v="0"/>
    <x v="0"/>
    <x v="0"/>
    <x v="2"/>
    <s v=""/>
    <s v=""/>
    <s v=""/>
    <s v=""/>
    <x v="0"/>
    <x v="1"/>
    <d v="2019-01-04T00:00:00"/>
    <s v=""/>
    <m/>
    <s v="B2LED-5.5"/>
    <s v=""/>
    <x v="1"/>
    <x v="3"/>
    <s v="Ilan Weintraub"/>
    <s v="FF-60'"/>
    <m/>
    <s v=""/>
    <n v="2"/>
    <s v="Regular"/>
    <s v=""/>
    <s v=""/>
    <b v="0"/>
    <m/>
    <m/>
    <b v="0"/>
    <b v="0"/>
    <n v="2400"/>
    <x v="24"/>
    <x v="0"/>
    <n v="0"/>
    <x v="11"/>
    <n v="0"/>
    <x v="0"/>
    <d v="2019-01-06T00:00:00"/>
    <n v="1"/>
    <x v="1"/>
    <n v="0"/>
    <x v="0"/>
    <s v="BRLED-600-90-30-FL-5' 5 15/32&quot;-W-UNV-DP-1-DF-C(DF OUTSIDE &amp; TB9 INSIDE)"/>
    <n v="0"/>
    <x v="0"/>
    <s v="B2LED"/>
    <b v="1"/>
    <x v="1"/>
    <n v="2"/>
    <n v="0"/>
    <n v="0"/>
    <d v="2019-01-05T00:00:00"/>
    <s v="x"/>
    <d v="2019-01-06T00:00:00"/>
    <n v="4"/>
    <s v="x"/>
    <n v="3"/>
    <x v="2"/>
    <x v="0"/>
    <x v="0"/>
    <m/>
    <s v=""/>
    <s v=""/>
    <b v="0"/>
    <s v=""/>
    <d v="2019-01-09T00:00:00"/>
    <s v="Done"/>
    <s v="Done"/>
    <s v=""/>
    <s v=""/>
    <s v=""/>
    <s v=""/>
    <s v="Machine Shop Started"/>
  </r>
  <r>
    <s v="78026-1"/>
    <x v="6"/>
    <x v="74"/>
    <s v="SCR-500-80-35-FL-4'-W-277-DP-1-TB15"/>
    <n v="1"/>
    <n v="1"/>
    <x v="0"/>
    <n v="71"/>
    <x v="0"/>
    <b v="1"/>
    <x v="0"/>
    <b v="1"/>
    <b v="1"/>
    <x v="0"/>
    <x v="0"/>
    <x v="0"/>
    <s v=""/>
    <s v=""/>
    <s v=""/>
    <s v=""/>
    <x v="0"/>
    <x v="1"/>
    <d v="2019-01-04T00:00:00"/>
    <s v="Picked - Complete"/>
    <m/>
    <s v="SCULPT-4'"/>
    <s v=""/>
    <x v="0"/>
    <x v="0"/>
    <s v="George Bacalla"/>
    <s v="R06-4'"/>
    <m/>
    <s v=""/>
    <n v="71"/>
    <s v="High Priority"/>
    <s v=""/>
    <s v=""/>
    <b v="0"/>
    <m/>
    <m/>
    <b v="0"/>
    <b v="0"/>
    <n v="17040"/>
    <x v="18"/>
    <x v="0"/>
    <s v="Check for Kit"/>
    <x v="11"/>
    <n v="0"/>
    <x v="0"/>
    <d v="2019-01-06T00:00:00"/>
    <n v="35.5"/>
    <x v="1"/>
    <n v="0"/>
    <x v="0"/>
    <s v="SCR-500-80-35-FL-4'-W-277-DP-1-TB15"/>
    <n v="0"/>
    <x v="0"/>
    <s v="Sculpt"/>
    <b v="1"/>
    <x v="1"/>
    <n v="2"/>
    <n v="0"/>
    <n v="5"/>
    <d v="2019-01-05T00:00:00"/>
    <s v="x"/>
    <d v="2019-01-06T00:00:00"/>
    <n v="142"/>
    <s v="x"/>
    <n v="106.5"/>
    <x v="0"/>
    <x v="0"/>
    <x v="0"/>
    <m/>
    <s v="Ready"/>
    <s v=""/>
    <b v="1"/>
    <s v=""/>
    <d v="2019-01-09T00:00:00"/>
    <s v="Done"/>
    <s v=""/>
    <s v="Done"/>
    <s v=""/>
    <s v=""/>
    <s v="Done"/>
    <s v="Machine Shop Finished"/>
  </r>
  <r>
    <s v="78026-2"/>
    <x v="6"/>
    <x v="74"/>
    <s v="SCR-500-80-35-FL-3'-W-277-DP-1-TB15"/>
    <n v="2"/>
    <n v="1"/>
    <x v="0"/>
    <n v="16"/>
    <x v="0"/>
    <b v="1"/>
    <x v="0"/>
    <b v="1"/>
    <b v="1"/>
    <x v="0"/>
    <x v="0"/>
    <x v="0"/>
    <s v=""/>
    <s v=""/>
    <s v=""/>
    <s v=""/>
    <x v="0"/>
    <x v="1"/>
    <d v="2019-01-04T00:00:00"/>
    <s v="Picked - Complete"/>
    <m/>
    <s v="SCULPT-3'"/>
    <s v=""/>
    <x v="0"/>
    <x v="0"/>
    <s v="George Bacalla"/>
    <s v="R06A-3'"/>
    <m/>
    <s v=""/>
    <n v="16"/>
    <s v="High Priority"/>
    <s v=""/>
    <s v=""/>
    <b v="0"/>
    <m/>
    <m/>
    <b v="0"/>
    <b v="0"/>
    <n v="3360"/>
    <x v="18"/>
    <x v="0"/>
    <s v="Check for Kit"/>
    <x v="11"/>
    <n v="0"/>
    <x v="0"/>
    <d v="2019-01-06T00:00:00"/>
    <n v="8"/>
    <x v="1"/>
    <n v="0"/>
    <x v="0"/>
    <s v="SCR-500-80-35-FL-3'-W-277-DP-1-TB15"/>
    <n v="0"/>
    <x v="0"/>
    <s v="Sculpt"/>
    <b v="1"/>
    <x v="1"/>
    <n v="2"/>
    <n v="0"/>
    <n v="5"/>
    <d v="2019-01-05T00:00:00"/>
    <s v="x"/>
    <d v="2019-01-06T00:00:00"/>
    <n v="32"/>
    <s v="x"/>
    <n v="24"/>
    <x v="0"/>
    <x v="0"/>
    <x v="0"/>
    <m/>
    <s v="Ready"/>
    <s v=""/>
    <b v="1"/>
    <s v=""/>
    <d v="2019-01-09T00:00:00"/>
    <s v="Done"/>
    <s v=""/>
    <s v="Done"/>
    <s v=""/>
    <s v=""/>
    <s v="Done"/>
    <s v="Machine Shop Finished"/>
  </r>
  <r>
    <s v="77206-1"/>
    <x v="10"/>
    <x v="75"/>
    <s v="STFC-NO-DSO(32-300)-90-35-AL(4)+AI(1)-C(5002)-277-MD-1-CA(72)-RC"/>
    <n v="1"/>
    <n v="1"/>
    <x v="1"/>
    <n v="18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C"/>
    <s v=""/>
    <x v="0"/>
    <x v="2"/>
    <s v="Zahra Vatani"/>
    <s v="F9-10'X6' REC"/>
    <m/>
    <s v=""/>
    <n v="108"/>
    <s v="Regular"/>
    <s v=""/>
    <s v=""/>
    <b v="0"/>
    <m/>
    <m/>
    <b v="0"/>
    <b v="0"/>
    <n v="48960"/>
    <x v="4"/>
    <x v="2"/>
    <s v="Pattern"/>
    <x v="9"/>
    <n v="432"/>
    <x v="2"/>
    <d v="2019-01-13T00:00:00"/>
    <n v="520.56000000000006"/>
    <x v="3"/>
    <n v="1166.4000000000001"/>
    <x v="0"/>
    <s v="STFC-NO-DSO(32-300)-90-35-AL(4)+AI(1)-C(5002)-277-MD-1-CA(72)-RC"/>
    <n v="0"/>
    <x v="1"/>
    <s v="Stencil"/>
    <b v="0"/>
    <x v="0"/>
    <n v="2"/>
    <n v="0"/>
    <n v="5"/>
    <d v="2019-01-05T00:00:00"/>
    <s v="x"/>
    <d v="2019-01-13T00:00:00"/>
    <n v="216"/>
    <s v="x"/>
    <n v="324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7206-2"/>
    <x v="10"/>
    <x v="75"/>
    <s v="STFC-NO-DSO(32-300)-90-35-AL(4)+AI(1)-C(5002)-277-MD-1-CA(72)-RC-B1(BSL310LP)"/>
    <n v="2"/>
    <n v="1"/>
    <x v="1"/>
    <n v="10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C"/>
    <s v=""/>
    <x v="0"/>
    <x v="2"/>
    <s v="Zahra Vatani"/>
    <s v="F9-10'X6' EM REC"/>
    <m/>
    <s v=""/>
    <n v="60"/>
    <s v="Regular"/>
    <s v=""/>
    <s v=""/>
    <b v="0"/>
    <m/>
    <m/>
    <b v="0"/>
    <b v="0"/>
    <n v="29950"/>
    <x v="4"/>
    <x v="2"/>
    <s v="Pattern"/>
    <x v="9"/>
    <n v="240"/>
    <x v="2"/>
    <d v="2019-01-13T00:00:00"/>
    <n v="289.20000000000005"/>
    <x v="3"/>
    <n v="648"/>
    <x v="0"/>
    <s v="STFC-NO-DSO(32-300)-90-35-AL(4)+AI(1)-C(5002)-277-MD-1-CA(72)-RC-B1(BSL310LP)"/>
    <n v="0"/>
    <x v="1"/>
    <s v="Stencil"/>
    <b v="0"/>
    <x v="0"/>
    <n v="2"/>
    <n v="0"/>
    <n v="5"/>
    <d v="2019-01-05T00:00:00"/>
    <s v="x"/>
    <d v="2019-01-13T00:00:00"/>
    <n v="120"/>
    <s v="x"/>
    <n v="180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7444-1"/>
    <x v="10"/>
    <x v="76"/>
    <s v="STFD-DSO(56-400)-80-35-AL(4)+AI(6)-BLK-UNV-MD-1-CA(36)-RC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D"/>
    <s v=""/>
    <x v="0"/>
    <x v="2"/>
    <s v="Stan Buyansky"/>
    <s v="RECT"/>
    <m/>
    <s v=""/>
    <n v="20"/>
    <s v="Regular"/>
    <s v=""/>
    <s v=""/>
    <b v="0"/>
    <m/>
    <m/>
    <b v="0"/>
    <b v="0"/>
    <n v="8776"/>
    <x v="12"/>
    <x v="2"/>
    <s v="Pattern"/>
    <x v="9"/>
    <n v="80"/>
    <x v="2"/>
    <d v="2019-01-13T00:00:00"/>
    <n v="96.4"/>
    <x v="3"/>
    <n v="233.28000000000003"/>
    <x v="0"/>
    <s v="STFD-DSO(56-400)-80-35-AL(4)+AI(6)-BLK-UNV-MD-1-CA(36)-RC"/>
    <n v="0"/>
    <x v="1"/>
    <s v="Stencil"/>
    <b v="0"/>
    <x v="0"/>
    <n v="2"/>
    <n v="0"/>
    <n v="5"/>
    <d v="2019-01-05T00:00:00"/>
    <s v="x"/>
    <d v="2019-01-13T00:00:00"/>
    <n v="40"/>
    <s v="x"/>
    <n v="60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7444-2"/>
    <x v="10"/>
    <x v="76"/>
    <s v="STFD-DSO(11-400)-80-35-AY(1)-BLK-UNV-MD-1-CA(36)-RC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D"/>
    <s v=""/>
    <x v="0"/>
    <x v="2"/>
    <s v="Stan Buyansky"/>
    <s v="F5A"/>
    <m/>
    <s v=""/>
    <n v="3"/>
    <s v="Regular"/>
    <s v=""/>
    <s v=""/>
    <b v="0"/>
    <m/>
    <m/>
    <b v="0"/>
    <b v="0"/>
    <n v="1487"/>
    <x v="12"/>
    <x v="2"/>
    <s v="Pattern"/>
    <x v="9"/>
    <n v="12"/>
    <x v="2"/>
    <d v="2019-01-13T00:00:00"/>
    <n v="14.46"/>
    <x v="3"/>
    <n v="25.92"/>
    <x v="0"/>
    <s v="STFD-DSO(11-400)-80-35-AY(1)-BLK-UNV-MD-1-CA(36)-RC"/>
    <n v="0"/>
    <x v="1"/>
    <s v="Stencil"/>
    <b v="0"/>
    <x v="0"/>
    <n v="2"/>
    <n v="0"/>
    <n v="5"/>
    <d v="2019-01-05T00:00:00"/>
    <s v="x"/>
    <d v="2019-01-13T00:00:00"/>
    <n v="6"/>
    <s v="x"/>
    <n v="9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7444-3"/>
    <x v="10"/>
    <x v="76"/>
    <s v="STFD-DSO(13-400)-80-35-AY(1)-BLK-UNV-MD-1-CA(36)-RC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D"/>
    <s v=""/>
    <x v="0"/>
    <x v="2"/>
    <s v="Stan Buyansky"/>
    <s v="F5B"/>
    <m/>
    <s v=""/>
    <n v="3"/>
    <s v="Regular"/>
    <s v=""/>
    <s v=""/>
    <b v="0"/>
    <m/>
    <m/>
    <b v="0"/>
    <b v="0"/>
    <n v="1069"/>
    <x v="12"/>
    <x v="2"/>
    <s v="Pattern"/>
    <x v="9"/>
    <n v="12"/>
    <x v="2"/>
    <d v="2019-01-13T00:00:00"/>
    <n v="14.46"/>
    <x v="3"/>
    <n v="25.92"/>
    <x v="0"/>
    <s v="STFD-DSO(13-400)-80-35-AY(1)-BLK-UNV-MD-1-CA(36)-RC"/>
    <n v="0"/>
    <x v="1"/>
    <s v="Stencil"/>
    <b v="0"/>
    <x v="0"/>
    <n v="2"/>
    <n v="0"/>
    <n v="5"/>
    <d v="2019-01-05T00:00:00"/>
    <s v="x"/>
    <d v="2019-01-13T00:00:00"/>
    <n v="6"/>
    <s v="x"/>
    <n v="9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7444-4"/>
    <x v="10"/>
    <x v="76"/>
    <s v="STFD-DSO(14-400)-80-35-AY(1)-BLK-UNV-MD-1-CA(36)-RC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STFD"/>
    <s v=""/>
    <x v="0"/>
    <x v="2"/>
    <s v="Stan Buyansky"/>
    <s v="F5C"/>
    <m/>
    <s v=""/>
    <n v="3"/>
    <s v="Regular"/>
    <s v=""/>
    <s v=""/>
    <b v="0"/>
    <m/>
    <m/>
    <b v="0"/>
    <b v="0"/>
    <n v="1142"/>
    <x v="12"/>
    <x v="2"/>
    <s v="Pattern"/>
    <x v="9"/>
    <n v="12"/>
    <x v="2"/>
    <d v="2019-01-13T00:00:00"/>
    <n v="14.46"/>
    <x v="3"/>
    <n v="25.92"/>
    <x v="0"/>
    <s v="STFD-DSO(14-400)-80-35-AY(1)-BLK-UNV-MD-1-CA(36)-RC"/>
    <n v="0"/>
    <x v="1"/>
    <s v="Stencil"/>
    <b v="0"/>
    <x v="0"/>
    <n v="2"/>
    <n v="0"/>
    <n v="5"/>
    <d v="2019-01-05T00:00:00"/>
    <s v="x"/>
    <d v="2019-01-13T00:00:00"/>
    <n v="6"/>
    <s v="x"/>
    <n v="9"/>
    <x v="2"/>
    <x v="0"/>
    <x v="0"/>
    <m/>
    <s v=""/>
    <s v=""/>
    <b v="0"/>
    <s v=""/>
    <d v="2019-01-15T00:00:00"/>
    <s v=""/>
    <s v=""/>
    <s v=""/>
    <s v=""/>
    <s v=""/>
    <s v=""/>
    <s v="Scheduled/Released"/>
  </r>
  <r>
    <s v="71687-1"/>
    <x v="7"/>
    <x v="77"/>
    <s v="SCD-500-80-30-0.5M-4'-BLK-120-DP-1-CA(60)"/>
    <n v="1"/>
    <n v="1"/>
    <x v="0"/>
    <n v="1"/>
    <x v="0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4'"/>
    <s v=""/>
    <x v="0"/>
    <x v="3"/>
    <s v="Shivam Gandhi"/>
    <s v="DD-4'"/>
    <m/>
    <s v=""/>
    <n v="1"/>
    <s v="Regular"/>
    <s v=""/>
    <s v=""/>
    <b v="0"/>
    <m/>
    <m/>
    <b v="0"/>
    <b v="0"/>
    <n v="200"/>
    <x v="11"/>
    <x v="2"/>
    <s v="Check for Kit"/>
    <x v="12"/>
    <n v="1.2"/>
    <x v="2"/>
    <d v="2019-01-07T00:00:00"/>
    <n v="0.5"/>
    <x v="2"/>
    <n v="0"/>
    <x v="0"/>
    <s v="SCD-500-80-30-0.5M-4'-BLK-120-DP-1-CA(60)"/>
    <n v="0"/>
    <x v="0"/>
    <s v="Sculpt"/>
    <b v="0"/>
    <x v="0"/>
    <n v="2"/>
    <n v="0"/>
    <n v="5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1687-2"/>
    <x v="7"/>
    <x v="77"/>
    <s v="SCR-500-80-27-FL-6'-W-120-DP-1-DB"/>
    <n v="2"/>
    <n v="1"/>
    <x v="0"/>
    <n v="5"/>
    <x v="0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6'"/>
    <s v=""/>
    <x v="0"/>
    <x v="3"/>
    <s v="Shivam Gandhi"/>
    <s v="FP4-6'"/>
    <m/>
    <s v=""/>
    <n v="5"/>
    <s v="Regular"/>
    <s v=""/>
    <s v=""/>
    <b v="0"/>
    <m/>
    <m/>
    <b v="0"/>
    <b v="0"/>
    <n v="1500"/>
    <x v="18"/>
    <x v="0"/>
    <s v="Check for Kit"/>
    <x v="12"/>
    <n v="6"/>
    <x v="2"/>
    <d v="2019-01-07T00:00:00"/>
    <n v="2.5"/>
    <x v="2"/>
    <n v="0"/>
    <x v="0"/>
    <s v="SCR-500-80-27-FL-6'-W-120-DP-1-DB"/>
    <n v="0"/>
    <x v="0"/>
    <s v="Sculpt"/>
    <b v="0"/>
    <x v="0"/>
    <n v="2"/>
    <n v="0"/>
    <n v="5"/>
    <d v="2019-01-06T00:00:00"/>
    <s v="x"/>
    <d v="2019-01-07T00:00:00"/>
    <n v="10"/>
    <s v="x"/>
    <n v="7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1687-3"/>
    <x v="7"/>
    <x v="77"/>
    <s v="SCR-500-80-27-FL-6'-W-120-DP-1-DS"/>
    <n v="3"/>
    <n v="1"/>
    <x v="0"/>
    <n v="1"/>
    <x v="0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6'"/>
    <s v=""/>
    <x v="0"/>
    <x v="3"/>
    <s v="Shivam Gandhi"/>
    <s v="FQ2-6'"/>
    <m/>
    <s v=""/>
    <n v="1"/>
    <s v="Regular"/>
    <s v=""/>
    <s v=""/>
    <b v="0"/>
    <m/>
    <m/>
    <b v="0"/>
    <b v="0"/>
    <n v="300"/>
    <x v="18"/>
    <x v="0"/>
    <s v="Check for Kit"/>
    <x v="12"/>
    <n v="1.2"/>
    <x v="2"/>
    <d v="2019-01-07T00:00:00"/>
    <n v="0.5"/>
    <x v="2"/>
    <n v="0"/>
    <x v="0"/>
    <s v="SCR-500-80-27-FL-6'-W-120-DP-1-DS"/>
    <n v="0"/>
    <x v="0"/>
    <s v="Sculpt"/>
    <b v="0"/>
    <x v="0"/>
    <n v="2"/>
    <n v="0"/>
    <n v="5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1687-4"/>
    <x v="7"/>
    <x v="77"/>
    <s v="SCR-500-80-27-FL-59'-W-120-DP-1-DS"/>
    <n v="4"/>
    <n v="1"/>
    <x v="0"/>
    <n v="1"/>
    <x v="0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59'"/>
    <s v=""/>
    <x v="0"/>
    <x v="3"/>
    <s v="Shivam Gandhi"/>
    <s v="FQ2-59'"/>
    <m/>
    <s v=""/>
    <n v="7"/>
    <s v="Regular"/>
    <s v=""/>
    <s v=""/>
    <b v="0"/>
    <m/>
    <m/>
    <b v="0"/>
    <b v="0"/>
    <n v="2950"/>
    <x v="18"/>
    <x v="0"/>
    <s v="Check for Kit"/>
    <x v="12"/>
    <n v="8.4"/>
    <x v="2"/>
    <d v="2019-01-07T00:00:00"/>
    <n v="3.5"/>
    <x v="2"/>
    <n v="77.760000000000005"/>
    <x v="0"/>
    <s v="SCR-500-80-27-FL-59'-W-120-DP-1-DS"/>
    <n v="0"/>
    <x v="0"/>
    <s v="Sculpt"/>
    <b v="0"/>
    <x v="0"/>
    <n v="2"/>
    <n v="0"/>
    <n v="5"/>
    <d v="2019-01-06T00:00:00"/>
    <s v="x"/>
    <d v="2019-01-07T00:00:00"/>
    <n v="14"/>
    <s v="x"/>
    <n v="10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1891-3"/>
    <x v="7"/>
    <x v="78"/>
    <s v="CCH-SL-900-80-35-CL(33' 9&quot;)-W-277-DP-1-AC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07T00:00:00"/>
    <s v=""/>
    <m/>
    <s v="CCH"/>
    <s v=""/>
    <x v="0"/>
    <x v="1"/>
    <s v="Gagandeep Singh"/>
    <s v="F13, 33' 9&quot;"/>
    <m/>
    <s v=""/>
    <n v="6"/>
    <s v="Regular"/>
    <s v=""/>
    <s v=""/>
    <b v="0"/>
    <m/>
    <m/>
    <b v="0"/>
    <b v="0"/>
    <n v="5700"/>
    <x v="13"/>
    <x v="3"/>
    <n v="0"/>
    <x v="12"/>
    <n v="7.1999999999999993"/>
    <x v="2"/>
    <d v="2019-01-07T00:00:00"/>
    <n v="3"/>
    <x v="2"/>
    <n v="51.84"/>
    <x v="0"/>
    <s v="CCH-SL-900-80-35-CL(33' 9&quot;)-W-277-DP-1-AC"/>
    <n v="0"/>
    <x v="1"/>
    <s v="PERFKT"/>
    <b v="0"/>
    <x v="0"/>
    <n v="2"/>
    <n v="0"/>
    <n v="0"/>
    <d v="2019-01-06T00:00:00"/>
    <s v="x"/>
    <d v="2019-01-07T00:00:00"/>
    <n v="12"/>
    <s v="x"/>
    <n v="9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3125-2"/>
    <x v="7"/>
    <x v="79"/>
    <s v="B2SQDLED-750-80-35-SO-4'-W-120-DP-1-CA(36&quot;)"/>
    <n v="2"/>
    <n v="1"/>
    <x v="0"/>
    <n v="38"/>
    <x v="0"/>
    <b v="0"/>
    <x v="0"/>
    <b v="0"/>
    <b v="0"/>
    <x v="0"/>
    <x v="0"/>
    <x v="2"/>
    <s v=""/>
    <s v=""/>
    <s v=""/>
    <s v=""/>
    <x v="0"/>
    <x v="1"/>
    <d v="2019-01-07T00:00:00"/>
    <s v=""/>
    <m/>
    <s v="B2SLED-4'"/>
    <s v=""/>
    <x v="0"/>
    <x v="0"/>
    <s v="Rajithan Sivapatharajahon"/>
    <s v="5"/>
    <m/>
    <s v=""/>
    <n v="38"/>
    <s v="Regular"/>
    <s v=""/>
    <s v=""/>
    <b v="0"/>
    <m/>
    <m/>
    <b v="0"/>
    <b v="0"/>
    <n v="10640"/>
    <x v="20"/>
    <x v="2"/>
    <n v="0"/>
    <x v="12"/>
    <n v="0"/>
    <x v="0"/>
    <d v="2019-01-07T00:00:00"/>
    <n v="19"/>
    <x v="2"/>
    <n v="0"/>
    <x v="0"/>
    <s v="B2SQDLED-750-80-35-SO-4'-W-120-DP-1-CA(36&quot;)"/>
    <n v="0"/>
    <x v="0"/>
    <s v="B2S"/>
    <b v="1"/>
    <x v="0"/>
    <n v="2"/>
    <n v="0"/>
    <n v="0"/>
    <d v="2019-01-06T00:00:00"/>
    <s v="x"/>
    <d v="2019-01-07T00:00:00"/>
    <n v="76"/>
    <s v="x"/>
    <n v="57"/>
    <x v="2"/>
    <x v="0"/>
    <x v="0"/>
    <m/>
    <s v=""/>
    <s v=""/>
    <b v="0"/>
    <s v=""/>
    <d v="2019-01-10T00:00:00"/>
    <s v="Done"/>
    <s v=""/>
    <s v=""/>
    <s v=""/>
    <s v=""/>
    <s v=""/>
    <s v="Machine Shop Started"/>
  </r>
  <r>
    <s v="73949-4"/>
    <x v="7"/>
    <x v="80"/>
    <s v="SCDI-750-400-80-35-SO-FL-10'-W-UNV-DP-1-CT9(36)"/>
    <n v="4"/>
    <n v="1"/>
    <x v="0"/>
    <n v="12"/>
    <x v="0"/>
    <b v="0"/>
    <x v="1"/>
    <b v="0"/>
    <b v="0"/>
    <x v="0"/>
    <x v="0"/>
    <x v="2"/>
    <s v=""/>
    <s v=""/>
    <s v=""/>
    <s v=""/>
    <x v="0"/>
    <x v="1"/>
    <d v="2019-01-07T00:00:00"/>
    <s v="Picked - Complete"/>
    <m/>
    <s v="SCULPT-10'"/>
    <s v=""/>
    <x v="0"/>
    <x v="0"/>
    <s v="Rajithan Sivapatharajahon"/>
    <s v="F2-5, 10'"/>
    <m/>
    <s v=""/>
    <n v="12"/>
    <s v="Regular"/>
    <s v=""/>
    <s v=""/>
    <b v="0"/>
    <m/>
    <m/>
    <b v="0"/>
    <b v="0"/>
    <n v="11400"/>
    <x v="27"/>
    <x v="2"/>
    <s v="Check for Kit"/>
    <x v="12"/>
    <n v="0"/>
    <x v="0"/>
    <d v="2019-01-07T00:00:00"/>
    <n v="6"/>
    <x v="1"/>
    <n v="0"/>
    <x v="0"/>
    <s v="SCDI-750-400-80-35-SO-FL-10'-W-UNV-DP-1-CT9(36)"/>
    <n v="0"/>
    <x v="0"/>
    <s v="Sculpt"/>
    <b v="1"/>
    <x v="1"/>
    <n v="2"/>
    <n v="0"/>
    <n v="0"/>
    <d v="2019-01-06T00:00:00"/>
    <s v="x"/>
    <d v="2019-01-07T00:00:00"/>
    <n v="24"/>
    <s v="x"/>
    <n v="18"/>
    <x v="2"/>
    <x v="0"/>
    <x v="0"/>
    <m/>
    <s v=""/>
    <s v=""/>
    <b v="0"/>
    <s v=""/>
    <d v="2019-01-10T00:00:00"/>
    <s v="Done"/>
    <s v="Done"/>
    <s v=""/>
    <s v=""/>
    <s v=""/>
    <s v=""/>
    <s v="Machine Shop Started"/>
  </r>
  <r>
    <s v="74136-2"/>
    <x v="7"/>
    <x v="81"/>
    <s v="SCDI-750-500-80-35-FL-4-BLK-277-DP-1-CA(36)"/>
    <n v="2"/>
    <n v="1"/>
    <x v="1"/>
    <n v="14"/>
    <x v="0"/>
    <b v="0"/>
    <x v="0"/>
    <b v="0"/>
    <b v="1"/>
    <x v="1"/>
    <x v="0"/>
    <x v="3"/>
    <s v=""/>
    <s v=""/>
    <s v=""/>
    <s v=""/>
    <x v="0"/>
    <x v="1"/>
    <d v="2019-01-07T00:00:00"/>
    <s v="Picked - Complete"/>
    <m/>
    <s v="SCULPT-4"/>
    <s v=""/>
    <x v="0"/>
    <x v="0"/>
    <s v="Stan Buyansky"/>
    <s v="PL1-4"/>
    <m/>
    <s v=""/>
    <n v="14"/>
    <s v="High Priority"/>
    <s v=""/>
    <s v=""/>
    <b v="0"/>
    <m/>
    <m/>
    <b v="0"/>
    <b v="0"/>
    <n v="6104"/>
    <x v="27"/>
    <x v="2"/>
    <s v="Check for Kit"/>
    <x v="12"/>
    <n v="16.8"/>
    <x v="2"/>
    <d v="2019-01-07T00:00:00"/>
    <n v="7"/>
    <x v="2"/>
    <n v="0"/>
    <x v="0"/>
    <s v="SCDI-750-500-80-35-FL-4-BLK-277-DP-1-CA(36)"/>
    <n v="0"/>
    <x v="0"/>
    <s v="Sculpt"/>
    <b v="0"/>
    <x v="0"/>
    <n v="2"/>
    <n v="0"/>
    <n v="0"/>
    <d v="2019-01-06T00:00:00"/>
    <s v="x"/>
    <d v="2019-01-07T00:00:00"/>
    <n v="28"/>
    <s v="x"/>
    <n v="21"/>
    <x v="2"/>
    <x v="0"/>
    <x v="0"/>
    <m/>
    <s v="ToDo"/>
    <s v=""/>
    <b v="0"/>
    <s v=""/>
    <d v="2019-01-10T00:00:00"/>
    <s v=""/>
    <s v=""/>
    <s v=""/>
    <s v=""/>
    <s v=""/>
    <s v=""/>
    <s v="Scheduled/Released"/>
  </r>
  <r>
    <s v="74136-3"/>
    <x v="7"/>
    <x v="81"/>
    <s v="SCDI-750-500-80-35-FL-8-BLK-277-DP-1-CA(36)"/>
    <n v="3"/>
    <n v="1"/>
    <x v="1"/>
    <n v="35"/>
    <x v="0"/>
    <b v="0"/>
    <x v="0"/>
    <b v="0"/>
    <b v="1"/>
    <x v="1"/>
    <x v="0"/>
    <x v="3"/>
    <s v=""/>
    <s v=""/>
    <s v=""/>
    <s v=""/>
    <x v="0"/>
    <x v="1"/>
    <d v="2019-01-07T00:00:00"/>
    <s v="Picked - Complete"/>
    <m/>
    <s v="SCULPT-8"/>
    <s v=""/>
    <x v="0"/>
    <x v="0"/>
    <s v="Stan Buyansky"/>
    <s v="PL1-8"/>
    <m/>
    <s v=""/>
    <n v="35"/>
    <s v="High Priority"/>
    <s v=""/>
    <s v=""/>
    <b v="0"/>
    <m/>
    <m/>
    <b v="0"/>
    <b v="0"/>
    <n v="27860"/>
    <x v="27"/>
    <x v="2"/>
    <s v="Check for Kit"/>
    <x v="12"/>
    <n v="42"/>
    <x v="2"/>
    <d v="2019-01-07T00:00:00"/>
    <n v="17.5"/>
    <x v="2"/>
    <n v="0"/>
    <x v="0"/>
    <s v="SCDI-750-500-80-35-FL-8-BLK-277-DP-1-CA(36)"/>
    <n v="0"/>
    <x v="0"/>
    <m/>
    <b v="0"/>
    <x v="0"/>
    <n v="2"/>
    <n v="0"/>
    <n v="0"/>
    <d v="2019-01-06T00:00:00"/>
    <s v="x"/>
    <d v="2019-01-07T00:00:00"/>
    <n v="70"/>
    <s v="x"/>
    <n v="52.5"/>
    <x v="2"/>
    <x v="0"/>
    <x v="0"/>
    <m/>
    <s v="ToDo"/>
    <s v=""/>
    <b v="0"/>
    <s v=""/>
    <d v="2019-01-10T00:00:00"/>
    <s v=""/>
    <s v=""/>
    <s v=""/>
    <s v=""/>
    <s v=""/>
    <s v=""/>
    <s v="Scheduled/Released"/>
  </r>
  <r>
    <s v="75717-1"/>
    <x v="7"/>
    <x v="82"/>
    <s v="BDLED-750-80-30-SO-5-AP-120-DP-1-CA(144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7T00:00:00"/>
    <s v=""/>
    <m/>
    <s v="B2LED-5"/>
    <s v=""/>
    <x v="0"/>
    <x v="3"/>
    <s v="Jessica Pasternyk"/>
    <s v="A-5'"/>
    <m/>
    <s v=""/>
    <n v="2"/>
    <s v="Regular"/>
    <s v=""/>
    <s v=""/>
    <b v="0"/>
    <m/>
    <m/>
    <b v="0"/>
    <b v="0"/>
    <n v="830"/>
    <x v="43"/>
    <x v="2"/>
    <n v="0"/>
    <x v="12"/>
    <n v="2.4"/>
    <x v="2"/>
    <d v="2019-01-07T00:00:00"/>
    <n v="1"/>
    <x v="2"/>
    <n v="0"/>
    <x v="0"/>
    <s v="BDLED-750-80-30-SO-5-AP-120-DP-1-CA(144)"/>
    <n v="0"/>
    <x v="0"/>
    <s v="B2LED"/>
    <b v="0"/>
    <x v="0"/>
    <n v="2"/>
    <n v="0"/>
    <n v="0"/>
    <d v="2019-01-06T00:00:00"/>
    <s v="x"/>
    <d v="2019-01-07T00:00:00"/>
    <n v="4"/>
    <s v="x"/>
    <n v="3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6658-1"/>
    <x v="7"/>
    <x v="83"/>
    <s v="SCR-400-80-35-0.5M-4X4-W-277-DP-1-MFST"/>
    <n v="1"/>
    <n v="1"/>
    <x v="1"/>
    <n v="10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4X4"/>
    <s v=""/>
    <x v="0"/>
    <x v="0"/>
    <s v="Stan Buyansky"/>
    <s v="G15"/>
    <m/>
    <s v=""/>
    <n v="10"/>
    <s v="Priority"/>
    <s v=""/>
    <s v=""/>
    <b v="0"/>
    <m/>
    <m/>
    <b v="0"/>
    <b v="0"/>
    <n v="10500"/>
    <x v="18"/>
    <x v="0"/>
    <s v="Check for Kit"/>
    <x v="12"/>
    <n v="12"/>
    <x v="2"/>
    <d v="2019-01-07T00:00:00"/>
    <n v="5"/>
    <x v="2"/>
    <n v="0"/>
    <x v="0"/>
    <s v="SCR-400-80-35-0.5M-4X4-W-277-DP-1-MFST"/>
    <n v="0"/>
    <x v="0"/>
    <m/>
    <b v="0"/>
    <x v="0"/>
    <n v="2"/>
    <n v="0"/>
    <n v="5"/>
    <d v="2019-01-06T00:00:00"/>
    <m/>
    <d v="2019-01-07T00:00:00"/>
    <n v="20"/>
    <n v="20"/>
    <n v="1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6658-2"/>
    <x v="7"/>
    <x v="83"/>
    <s v="SCR-400-80-35-0.5M-4X6-W-277-DP-1-MFST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4X6"/>
    <s v=""/>
    <x v="0"/>
    <x v="0"/>
    <s v="Stan Buyansky"/>
    <s v="G16"/>
    <m/>
    <s v=""/>
    <n v="4"/>
    <s v="Priority"/>
    <s v=""/>
    <s v=""/>
    <b v="0"/>
    <m/>
    <m/>
    <b v="0"/>
    <b v="0"/>
    <n v="3320"/>
    <x v="18"/>
    <x v="0"/>
    <s v="Check for Kit"/>
    <x v="12"/>
    <n v="4.8"/>
    <x v="2"/>
    <d v="2019-01-07T00:00:00"/>
    <n v="2"/>
    <x v="2"/>
    <n v="25.92"/>
    <x v="0"/>
    <s v="SCR-400-80-35-0.5M-4X6-W-277-DP-1-MFST"/>
    <n v="0"/>
    <x v="0"/>
    <m/>
    <b v="0"/>
    <x v="0"/>
    <n v="2"/>
    <n v="0"/>
    <n v="5"/>
    <d v="2019-01-06T00:00:00"/>
    <m/>
    <d v="2019-01-07T00:00:00"/>
    <n v="8"/>
    <n v="8"/>
    <n v="6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6658-3"/>
    <x v="7"/>
    <x v="83"/>
    <s v="SCR-400-80-35-0.5M-6-W-277-DP-1-MFST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6"/>
    <s v=""/>
    <x v="0"/>
    <x v="0"/>
    <s v="Stan Buyansky"/>
    <s v="G21"/>
    <m/>
    <s v=""/>
    <n v="1"/>
    <s v="Priority"/>
    <s v=""/>
    <s v=""/>
    <b v="0"/>
    <m/>
    <m/>
    <b v="0"/>
    <b v="0"/>
    <n v="640.49"/>
    <x v="18"/>
    <x v="0"/>
    <s v="Check for Kit"/>
    <x v="12"/>
    <n v="1.2"/>
    <x v="2"/>
    <d v="2019-01-07T00:00:00"/>
    <n v="0.5"/>
    <x v="2"/>
    <n v="0"/>
    <x v="0"/>
    <s v="SCR-400-80-35-0.5M-6-W-277-DP-1-MFST"/>
    <n v="0"/>
    <x v="0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6962-3"/>
    <x v="7"/>
    <x v="84"/>
    <s v="SCS-500-80-35-FL-12'-BLK-UNV-DP-1-SC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12'"/>
    <s v=""/>
    <x v="0"/>
    <x v="3"/>
    <s v="Joshua Zimet"/>
    <s v="F7"/>
    <m/>
    <s v=""/>
    <n v="1"/>
    <s v="Regular"/>
    <s v=""/>
    <s v=""/>
    <b v="0"/>
    <m/>
    <m/>
    <b v="0"/>
    <b v="0"/>
    <n v="827"/>
    <x v="26"/>
    <x v="3"/>
    <s v="Check for Kit"/>
    <x v="12"/>
    <n v="1.2"/>
    <x v="2"/>
    <d v="2019-01-07T00:00:00"/>
    <n v="0.5"/>
    <x v="2"/>
    <n v="0"/>
    <x v="0"/>
    <s v="SCS-500-80-35-FL-12'-BLK-UNV-DP-1-SC"/>
    <n v="0"/>
    <x v="1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122-1"/>
    <x v="7"/>
    <x v="85"/>
    <s v="B2SQSLED-400-90-35-SO-12-W-UNV-DP-1-S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2SLED-12"/>
    <s v=""/>
    <x v="0"/>
    <x v="3"/>
    <s v="Zahra Vatani"/>
    <s v="C12"/>
    <m/>
    <s v=""/>
    <n v="2"/>
    <s v="Regular"/>
    <s v=""/>
    <s v=""/>
    <b v="0"/>
    <m/>
    <m/>
    <b v="0"/>
    <b v="0"/>
    <n v="2400"/>
    <x v="44"/>
    <x v="3"/>
    <n v="0"/>
    <x v="12"/>
    <n v="2.4"/>
    <x v="2"/>
    <d v="2019-01-07T00:00:00"/>
    <n v="1"/>
    <x v="2"/>
    <n v="0"/>
    <x v="0"/>
    <s v="B2SQSLED-400-90-35-SO-12-W-UNV-DP-1-S"/>
    <n v="0"/>
    <x v="1"/>
    <s v="B2S"/>
    <b v="0"/>
    <x v="0"/>
    <n v="2"/>
    <n v="0"/>
    <n v="0"/>
    <d v="2019-01-06T00:00:00"/>
    <s v="x"/>
    <d v="2019-01-07T00:00:00"/>
    <n v="4"/>
    <s v="x"/>
    <n v="3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122-2"/>
    <x v="7"/>
    <x v="85"/>
    <s v="SP18372(1)-B2SQSLED-400-90-35-SO-L(12X5)-W-UNV-DP-1-S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2SLED-L(12X5)"/>
    <s v=""/>
    <x v="0"/>
    <x v="3"/>
    <s v="Zahra Vatani"/>
    <s v="C5/C12"/>
    <m/>
    <s v=""/>
    <n v="3"/>
    <s v="Regular"/>
    <s v=""/>
    <s v=""/>
    <b v="0"/>
    <m/>
    <m/>
    <b v="0"/>
    <b v="0"/>
    <n v="2200"/>
    <x v="44"/>
    <x v="3"/>
    <n v="0"/>
    <x v="12"/>
    <n v="3.5999999999999996"/>
    <x v="2"/>
    <d v="2019-01-07T00:00:00"/>
    <n v="1.5"/>
    <x v="2"/>
    <n v="25.92"/>
    <x v="0"/>
    <s v="B2SQSLED-400-90-35-SO-L(12X5)-"/>
    <n v="0"/>
    <x v="1"/>
    <s v="B2S"/>
    <b v="0"/>
    <x v="0"/>
    <n v="2"/>
    <n v="0"/>
    <n v="0"/>
    <d v="2019-01-06T00:00:00"/>
    <s v="x"/>
    <d v="2019-01-07T00:00:00"/>
    <n v="6"/>
    <s v="x"/>
    <n v="4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195-2"/>
    <x v="7"/>
    <x v="86"/>
    <s v="BRLED-350-80-30-FL-4-W-UNV-DP-1-D"/>
    <n v="2"/>
    <n v="1"/>
    <x v="0"/>
    <n v="2"/>
    <x v="0"/>
    <b v="0"/>
    <x v="0"/>
    <b v="0"/>
    <b v="0"/>
    <x v="0"/>
    <x v="0"/>
    <x v="2"/>
    <s v=""/>
    <s v=""/>
    <s v=""/>
    <s v=""/>
    <x v="0"/>
    <x v="1"/>
    <d v="2019-01-07T00:00:00"/>
    <s v="Picked - Complete"/>
    <m/>
    <s v="B2LED-4"/>
    <s v=""/>
    <x v="0"/>
    <x v="3"/>
    <s v="Stan Buyansky"/>
    <s v="LR1"/>
    <m/>
    <s v=""/>
    <n v="2"/>
    <s v="Regular"/>
    <s v=""/>
    <s v=""/>
    <b v="0"/>
    <m/>
    <m/>
    <b v="0"/>
    <b v="0"/>
    <n v="560"/>
    <x v="24"/>
    <x v="0"/>
    <n v="0"/>
    <x v="12"/>
    <n v="0"/>
    <x v="0"/>
    <d v="2019-01-07T00:00:00"/>
    <n v="1"/>
    <x v="2"/>
    <n v="0"/>
    <x v="0"/>
    <s v="BRLED-350-80-30-FL-4-W-UNV-DP-1-D"/>
    <n v="0"/>
    <x v="0"/>
    <s v="B2LED"/>
    <b v="1"/>
    <x v="0"/>
    <n v="2"/>
    <n v="0"/>
    <n v="0"/>
    <d v="2019-01-06T00:00:00"/>
    <s v="x"/>
    <d v="2019-01-07T00:00:00"/>
    <n v="4"/>
    <s v="x"/>
    <n v="3"/>
    <x v="2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215-1"/>
    <x v="7"/>
    <x v="87"/>
    <s v="SCPLED-300-80-30-RG2-9' 2&quot;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KLPTP-9' 2&quot;"/>
    <s v=""/>
    <x v="0"/>
    <x v="3"/>
    <s v="Rohan Srivastava"/>
    <s v="V-9'-2&quot;-5TH AVE"/>
    <m/>
    <s v=""/>
    <n v="1"/>
    <s v="Regular"/>
    <s v=""/>
    <s v=""/>
    <b v="0"/>
    <m/>
    <m/>
    <b v="0"/>
    <b v="0"/>
    <n v="855"/>
    <x v="41"/>
    <x v="0"/>
    <s v="Check for Kit"/>
    <x v="12"/>
    <n v="1.2"/>
    <x v="2"/>
    <d v="2019-01-07T00:00:00"/>
    <n v="0.5"/>
    <x v="2"/>
    <n v="0"/>
    <x v="0"/>
    <s v="SCPLED-300-80-30-RG2-9' 2&quot;-W-UNV-DP-1-DF"/>
    <n v="0"/>
    <x v="1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15-2"/>
    <x v="7"/>
    <x v="87"/>
    <s v="SCPLED-300-80-30-RG2-8' 2&quot;-W-UNV-DP-1-DF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KLPTP-8' 2&quot;"/>
    <s v=""/>
    <x v="0"/>
    <x v="3"/>
    <s v="Rohan Srivastava"/>
    <s v="V-8'-2&quot;-26TH FL"/>
    <m/>
    <s v=""/>
    <n v="1"/>
    <s v="Regular"/>
    <s v=""/>
    <s v=""/>
    <b v="0"/>
    <m/>
    <m/>
    <b v="0"/>
    <b v="0"/>
    <n v="855"/>
    <x v="41"/>
    <x v="0"/>
    <s v="Check for Kit"/>
    <x v="12"/>
    <n v="1.2"/>
    <x v="2"/>
    <d v="2019-01-07T00:00:00"/>
    <n v="0.5"/>
    <x v="2"/>
    <n v="0"/>
    <x v="0"/>
    <s v="SCPLED-300-80-30-RG2-8' 2&quot;-W-UNV-DP-1-DF"/>
    <n v="0"/>
    <x v="1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15-3"/>
    <x v="7"/>
    <x v="87"/>
    <s v="SCPLED-300-80-30-RG2-9' 5 1/2&quot;-W-UNV-DP-1-DF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KLPTP-9' 5 1/2&quot;"/>
    <s v=""/>
    <x v="0"/>
    <x v="3"/>
    <s v="Rohan Srivastava"/>
    <s v="V-9'-5 1/2&quot;-26TH FL"/>
    <m/>
    <s v=""/>
    <n v="1"/>
    <s v="Regular"/>
    <s v=""/>
    <s v=""/>
    <b v="0"/>
    <m/>
    <m/>
    <b v="0"/>
    <b v="0"/>
    <n v="855"/>
    <x v="41"/>
    <x v="0"/>
    <s v="Check for Kit"/>
    <x v="12"/>
    <n v="1.2"/>
    <x v="2"/>
    <d v="2019-01-07T00:00:00"/>
    <n v="0.5"/>
    <x v="2"/>
    <n v="0"/>
    <x v="0"/>
    <s v="SCPLED-300-80-30-RG2-9' 5 1/2&quot;-W-UNV-DP-1-DF"/>
    <n v="0"/>
    <x v="1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15-4"/>
    <x v="7"/>
    <x v="87"/>
    <s v="SCPLED-300-80-30-RG2-11' 7 1/2&quot;-W-UNV-DP-1-DF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KLPTP-11' 7 1/2&quot;"/>
    <s v=""/>
    <x v="0"/>
    <x v="3"/>
    <s v="Rohan Srivastava"/>
    <s v="V-11'-7 1/2&quot;-26TH FL"/>
    <m/>
    <s v=""/>
    <n v="2"/>
    <s v="Regular"/>
    <s v=""/>
    <s v=""/>
    <b v="0"/>
    <m/>
    <m/>
    <b v="0"/>
    <b v="0"/>
    <n v="1045"/>
    <x v="41"/>
    <x v="0"/>
    <s v="Check for Kit"/>
    <x v="12"/>
    <n v="2.4"/>
    <x v="2"/>
    <d v="2019-01-07T00:00:00"/>
    <n v="1"/>
    <x v="2"/>
    <n v="12.96"/>
    <x v="0"/>
    <s v="SCPLED-300-80-30-RG2-11' 7 1/2&quot;-W-UNV-DP-1-DF"/>
    <n v="0"/>
    <x v="1"/>
    <m/>
    <b v="0"/>
    <x v="0"/>
    <n v="2"/>
    <n v="0"/>
    <n v="5"/>
    <d v="2019-01-06T00:00:00"/>
    <m/>
    <d v="2019-01-07T00:00:00"/>
    <n v="4"/>
    <n v="4"/>
    <n v="3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15-5"/>
    <x v="7"/>
    <x v="87"/>
    <s v="SCPLED-300-80-30-RG2-8' 3 1/2&quot;-W-UNV-DP-1-DF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KLPTP-8' 3 1/2&quot;"/>
    <s v=""/>
    <x v="0"/>
    <x v="3"/>
    <s v="Rohan Srivastava"/>
    <s v="V-8'-3 1/2&quot;-5TH AVE"/>
    <m/>
    <s v=""/>
    <n v="1"/>
    <s v="Regular"/>
    <s v=""/>
    <s v=""/>
    <b v="0"/>
    <m/>
    <m/>
    <b v="0"/>
    <b v="0"/>
    <n v="855"/>
    <x v="41"/>
    <x v="0"/>
    <s v="Check for Kit"/>
    <x v="12"/>
    <n v="1.2"/>
    <x v="2"/>
    <d v="2019-01-07T00:00:00"/>
    <n v="0.5"/>
    <x v="2"/>
    <n v="0"/>
    <x v="0"/>
    <s v="SCPLED-300-80-30-RG2-8' 3 1/2&quot;-W-UNV-DP-1-DF"/>
    <n v="0"/>
    <x v="1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49-12"/>
    <x v="7"/>
    <x v="88"/>
    <s v="GPSLED-900-80-35-FL-12-W-UNV-DP-1-SBS-C(REMOTE ENLIGHTED INTEGRAL SENSOR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GRAZE-12"/>
    <s v=""/>
    <x v="4"/>
    <x v="0"/>
    <s v="Jatin Patel"/>
    <s v="WALL EXEC"/>
    <m/>
    <s v=""/>
    <n v="1"/>
    <s v="High Priority"/>
    <s v=""/>
    <s v=""/>
    <b v="0"/>
    <m/>
    <m/>
    <b v="0"/>
    <b v="0"/>
    <n v="1020"/>
    <x v="21"/>
    <x v="3"/>
    <n v="0"/>
    <x v="12"/>
    <n v="1.2"/>
    <x v="2"/>
    <d v="2019-01-07T00:00:00"/>
    <n v="0.5"/>
    <x v="2"/>
    <n v="0"/>
    <x v="0"/>
    <s v="GPSLED-900-80-35-FL-12-W-UNV-DP-1-SBS-C(REMOTE ENLIGHTED INTEGRAL SENSOR)"/>
    <n v="0"/>
    <x v="1"/>
    <m/>
    <b v="0"/>
    <x v="0"/>
    <n v="2"/>
    <n v="0"/>
    <n v="0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49-2"/>
    <x v="7"/>
    <x v="88"/>
    <s v="STSFF-SO(16-400)-80-35-AL(2)+AT(2)-MKL(10)-80-35-W-BLK-BLK-UNV-MD-1-SBS-C(REMOTE ENLIGHTED INTEGRAL SENSOR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TNCLS-STSFF"/>
    <s v=""/>
    <x v="4"/>
    <x v="0"/>
    <s v="Jatin Patel"/>
    <s v="MEETING ROOM 4"/>
    <m/>
    <s v=""/>
    <n v="7"/>
    <s v="High Priority"/>
    <s v=""/>
    <s v=""/>
    <b v="0"/>
    <m/>
    <m/>
    <b v="0"/>
    <b v="0"/>
    <n v="1360"/>
    <x v="19"/>
    <x v="3"/>
    <n v="0"/>
    <x v="12"/>
    <n v="8.4"/>
    <x v="2"/>
    <d v="2019-01-07T00:00:00"/>
    <n v="3.5"/>
    <x v="2"/>
    <n v="77.760000000000005"/>
    <x v="0"/>
    <s v="STSFF-SO(16-400)-80-35-AL(2)+AT(2)-MKL(10)-80-35-W-BLK-BLK-UNV-MD-1-SBS-C(REMOTE ENLIGHTED INTEGRAL SENSOR)"/>
    <n v="0"/>
    <x v="1"/>
    <m/>
    <b v="0"/>
    <x v="0"/>
    <n v="2"/>
    <n v="0"/>
    <n v="0"/>
    <d v="2019-01-06T00:00:00"/>
    <m/>
    <d v="2019-01-07T00:00:00"/>
    <n v="14"/>
    <n v="14"/>
    <n v="10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249-9"/>
    <x v="7"/>
    <x v="88"/>
    <s v="ZERLED-SQ-400-80-35-46-W-UNV-DP-1-ST-B2(BSL10LST)-C(REMOTE ENLIGHTED INTEGRAL SENSOR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ZEN-46"/>
    <s v=""/>
    <x v="4"/>
    <x v="0"/>
    <s v="Jatin Patel"/>
    <s v="EXEC. CORRIDOR"/>
    <m/>
    <s v=""/>
    <n v="4"/>
    <s v="High Priority"/>
    <s v=""/>
    <s v=""/>
    <b v="0"/>
    <m/>
    <m/>
    <b v="0"/>
    <b v="0"/>
    <n v="3910"/>
    <x v="45"/>
    <x v="0"/>
    <n v="0"/>
    <x v="12"/>
    <n v="4.8"/>
    <x v="2"/>
    <d v="2019-01-07T00:00:00"/>
    <n v="2"/>
    <x v="2"/>
    <n v="38.880000000000003"/>
    <x v="0"/>
    <s v="ZERLED-SQ-400-80-35-46-W-UNV-DP-1-ST-B2(BSL10LST)-C(REMOTE ENLIGHTED INTEGRAL SENSOR)"/>
    <n v="0"/>
    <x v="1"/>
    <m/>
    <b v="0"/>
    <x v="0"/>
    <n v="2"/>
    <n v="0"/>
    <n v="0"/>
    <d v="2019-01-06T00:00:00"/>
    <m/>
    <d v="2019-01-07T00:00:00"/>
    <n v="8"/>
    <n v="8"/>
    <n v="6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300-1"/>
    <x v="7"/>
    <x v="89"/>
    <s v="SCR-500-80-30-FL-TR75X2-W-UNV-DP-1-MFTG9-C(WITH PLUG AND CORD PLEASE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TR75X2"/>
    <s v=""/>
    <x v="4"/>
    <x v="0"/>
    <s v="Rajithan Sivapatharajahon"/>
    <s v="S"/>
    <m/>
    <s v=""/>
    <n v="3"/>
    <s v="High Priority"/>
    <s v=""/>
    <s v=""/>
    <b v="0"/>
    <m/>
    <m/>
    <b v="0"/>
    <b v="0"/>
    <n v="450"/>
    <x v="18"/>
    <x v="0"/>
    <s v="Check for Kit"/>
    <x v="12"/>
    <n v="3.5999999999999996"/>
    <x v="2"/>
    <d v="2019-01-07T00:00:00"/>
    <n v="1.5"/>
    <x v="2"/>
    <n v="25.92"/>
    <x v="0"/>
    <s v="SCR-500-80-30-FL-TR75X2-W-UNV-DP-1-MFTG9-C(WITH PLUG AND CORD PLEASE)"/>
    <n v="0"/>
    <x v="1"/>
    <s v="Sculpt"/>
    <b v="0"/>
    <x v="0"/>
    <n v="2"/>
    <n v="0"/>
    <n v="5"/>
    <d v="2019-01-06T00:00:00"/>
    <s v="x"/>
    <d v="2019-01-07T00:00:00"/>
    <n v="6"/>
    <s v="x"/>
    <n v="4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476-1"/>
    <x v="7"/>
    <x v="90"/>
    <s v="SCR-400-80-40-0.5M-4-W-UNV-DP-1-TB15-C(MIXED LENSES: 0.5M1'/1'-FL/1'-2M/1-0.5M/1')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"/>
    <m/>
    <s v="SCULPT-4"/>
    <s v=""/>
    <x v="0"/>
    <x v="5"/>
    <s v="Jessica Pasternyk"/>
    <s v="A"/>
    <m/>
    <s v=""/>
    <n v="6"/>
    <s v="Regular"/>
    <s v=""/>
    <s v=""/>
    <b v="0"/>
    <m/>
    <m/>
    <b v="0"/>
    <b v="0"/>
    <n v="1560"/>
    <x v="18"/>
    <x v="0"/>
    <s v="Check for Kit"/>
    <x v="12"/>
    <n v="7.1999999999999993"/>
    <x v="2"/>
    <d v="2019-01-07T00:00:00"/>
    <n v="3"/>
    <x v="2"/>
    <n v="0"/>
    <x v="0"/>
    <s v="SCR-400-80-40-0.5M-4-W-UNV-DP-1-TB15-C(MIXED LENSES: 0.5M1'/1'-FL/1'-2M/1-0.5M/1')"/>
    <n v="0"/>
    <x v="1"/>
    <m/>
    <b v="0"/>
    <x v="0"/>
    <n v="2"/>
    <n v="0"/>
    <n v="5"/>
    <d v="2019-01-06T00:00:00"/>
    <m/>
    <d v="2019-01-07T00:00:00"/>
    <n v="12"/>
    <n v="12"/>
    <n v="9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485-1"/>
    <x v="7"/>
    <x v="91"/>
    <s v="SCR-300-80-35-FL-4'0&quot;-W-UNV-DP-1-DF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4'0&quot;"/>
    <s v=""/>
    <x v="0"/>
    <x v="3"/>
    <s v="Sacha Lempka"/>
    <s v="L4-4'"/>
    <m/>
    <s v=""/>
    <n v="4"/>
    <s v="Regular"/>
    <s v=""/>
    <s v=""/>
    <b v="0"/>
    <m/>
    <m/>
    <b v="0"/>
    <b v="0"/>
    <n v="864"/>
    <x v="18"/>
    <x v="0"/>
    <s v="Check for Kit"/>
    <x v="12"/>
    <n v="4.8"/>
    <x v="2"/>
    <d v="2019-01-07T00:00:00"/>
    <n v="2"/>
    <x v="2"/>
    <n v="0"/>
    <x v="0"/>
    <s v="SCR-300-80-35-FL-4'0&quot;-W-UNV-DP-1-DF"/>
    <n v="0"/>
    <x v="0"/>
    <m/>
    <b v="0"/>
    <x v="0"/>
    <n v="2"/>
    <n v="0"/>
    <n v="5"/>
    <d v="2019-01-06T00:00:00"/>
    <m/>
    <d v="2019-01-07T00:00:00"/>
    <n v="8"/>
    <n v="8"/>
    <n v="6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485-2"/>
    <x v="7"/>
    <x v="91"/>
    <s v="SCR-300-80-35-FL-8'0&quot;-W-UNV-DP-1-DF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8'0&quot;"/>
    <s v=""/>
    <x v="0"/>
    <x v="3"/>
    <s v="Sacha Lempka"/>
    <s v="L4-8'"/>
    <m/>
    <s v=""/>
    <n v="1"/>
    <s v="Regular"/>
    <s v=""/>
    <s v=""/>
    <b v="0"/>
    <m/>
    <m/>
    <b v="0"/>
    <b v="0"/>
    <n v="462"/>
    <x v="18"/>
    <x v="0"/>
    <s v="Check for Kit"/>
    <x v="12"/>
    <n v="1.2"/>
    <x v="2"/>
    <d v="2019-01-07T00:00:00"/>
    <n v="0.5"/>
    <x v="2"/>
    <n v="0"/>
    <x v="0"/>
    <s v="SCR-300-80-35-FL-8'0&quot;-W-UNV-DP-1-DF"/>
    <n v="0"/>
    <x v="0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485-3"/>
    <x v="7"/>
    <x v="91"/>
    <s v="SCR-300-80-35-FL-12'0&quot;-W-UNV-DP-1-DF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12'0&quot;"/>
    <s v=""/>
    <x v="0"/>
    <x v="3"/>
    <s v="Sacha Lempka"/>
    <s v="L4-12'"/>
    <m/>
    <s v=""/>
    <n v="1"/>
    <s v="Regular"/>
    <s v=""/>
    <s v=""/>
    <b v="0"/>
    <m/>
    <m/>
    <b v="0"/>
    <b v="0"/>
    <n v="648"/>
    <x v="18"/>
    <x v="0"/>
    <s v="Check for Kit"/>
    <x v="12"/>
    <n v="1.2"/>
    <x v="2"/>
    <d v="2019-01-07T00:00:00"/>
    <n v="0.5"/>
    <x v="2"/>
    <n v="0"/>
    <x v="0"/>
    <s v="SCR-300-80-35-FL-12'0&quot;-W-UNV-DP-1-DF"/>
    <n v="0"/>
    <x v="0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485-4"/>
    <x v="7"/>
    <x v="91"/>
    <s v="SCR-300-80-35-FL-8'0&quot;-W-UNV-DP-1-DF-B1(BSL10LST)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8'0&quot;"/>
    <s v=""/>
    <x v="0"/>
    <x v="3"/>
    <s v="Sacha Lempka"/>
    <s v="L4-8'EM"/>
    <m/>
    <s v=""/>
    <n v="3"/>
    <s v="Regular"/>
    <s v=""/>
    <s v=""/>
    <b v="0"/>
    <m/>
    <m/>
    <b v="0"/>
    <b v="0"/>
    <n v="1782"/>
    <x v="18"/>
    <x v="0"/>
    <s v="Check for Kit"/>
    <x v="12"/>
    <n v="3.5999999999999996"/>
    <x v="2"/>
    <d v="2019-01-07T00:00:00"/>
    <n v="1.5"/>
    <x v="2"/>
    <n v="0"/>
    <x v="0"/>
    <s v="SCR-300-80-35-FL-8'0&quot;-W-UNV-DP-1-DF-B1(BSL10LST)"/>
    <n v="0"/>
    <x v="0"/>
    <m/>
    <b v="0"/>
    <x v="0"/>
    <n v="2"/>
    <n v="0"/>
    <n v="5"/>
    <d v="2019-01-06T00:00:00"/>
    <m/>
    <d v="2019-01-07T00:00:00"/>
    <n v="6"/>
    <n v="6"/>
    <n v="4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485-5"/>
    <x v="7"/>
    <x v="91"/>
    <s v="SCR-300-80-35-FL-12'0&quot;-W-UNV-DP-1-DF-B1(BSL10LST)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12'0&quot;"/>
    <s v=""/>
    <x v="0"/>
    <x v="3"/>
    <s v="Sacha Lempka"/>
    <s v="L4-12'EM"/>
    <m/>
    <s v=""/>
    <n v="1"/>
    <s v="Regular"/>
    <s v=""/>
    <s v=""/>
    <b v="0"/>
    <m/>
    <m/>
    <b v="0"/>
    <b v="0"/>
    <n v="810"/>
    <x v="18"/>
    <x v="0"/>
    <s v="Check for Kit"/>
    <x v="12"/>
    <n v="1.2"/>
    <x v="2"/>
    <d v="2019-01-07T00:00:00"/>
    <n v="0.5"/>
    <x v="2"/>
    <n v="0"/>
    <x v="0"/>
    <s v="SCR-300-80-35-FL-12'0&quot;-W-UNV-DP-1-DF-B1(BSL10LST)"/>
    <n v="0"/>
    <x v="0"/>
    <m/>
    <b v="0"/>
    <x v="0"/>
    <n v="2"/>
    <n v="0"/>
    <n v="5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504-1"/>
    <x v="7"/>
    <x v="92"/>
    <s v="BRVLED-400-90-35-SO-9' 0&quot;-W-120-DP-1-DS"/>
    <n v="1"/>
    <n v="1"/>
    <x v="1"/>
    <n v="5"/>
    <x v="1"/>
    <b v="0"/>
    <x v="0"/>
    <b v="0"/>
    <b v="1"/>
    <x v="1"/>
    <x v="0"/>
    <x v="2"/>
    <s v=""/>
    <s v=""/>
    <s v=""/>
    <s v=""/>
    <x v="0"/>
    <x v="1"/>
    <d v="2019-01-07T00:00:00"/>
    <s v=""/>
    <m/>
    <s v="B2LED-9' 0&quot;"/>
    <s v=""/>
    <x v="0"/>
    <x v="3"/>
    <s v="Shivam Gandhi"/>
    <s v="L10-9'-0&quot;"/>
    <m/>
    <s v=""/>
    <n v="5"/>
    <s v="Regular"/>
    <s v=""/>
    <s v=""/>
    <b v="0"/>
    <m/>
    <m/>
    <b v="0"/>
    <b v="0"/>
    <n v="3690"/>
    <x v="46"/>
    <x v="0"/>
    <n v="0"/>
    <x v="12"/>
    <n v="6"/>
    <x v="2"/>
    <d v="2019-01-07T00:00:00"/>
    <n v="2.5"/>
    <x v="2"/>
    <n v="0"/>
    <x v="0"/>
    <s v="BRVLED-400-90-35-SO-9' 0&quot;-W-120-DP-1-DS"/>
    <n v="0"/>
    <x v="1"/>
    <s v="B2LED"/>
    <b v="0"/>
    <x v="0"/>
    <n v="2"/>
    <n v="0"/>
    <n v="0"/>
    <d v="2019-01-06T00:00:00"/>
    <s v="x"/>
    <d v="2019-01-07T00:00:00"/>
    <n v="10"/>
    <s v="x"/>
    <n v="7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559-1"/>
    <x v="7"/>
    <x v="93"/>
    <s v="PRLED-1000-80-35-S-8' 0&quot;-AP-UNV-DP-1-CT15(36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"/>
    <m/>
    <s v="PRMLED-8' 0&quot;"/>
    <s v=""/>
    <x v="0"/>
    <x v="3"/>
    <s v="George Bacalla"/>
    <s v="L5-8'-0&quot;"/>
    <m/>
    <s v=""/>
    <n v="3"/>
    <s v="Regular"/>
    <s v=""/>
    <s v=""/>
    <b v="0"/>
    <m/>
    <m/>
    <b v="0"/>
    <b v="0"/>
    <n v="2640"/>
    <x v="22"/>
    <x v="2"/>
    <n v="0"/>
    <x v="12"/>
    <n v="3.5999999999999996"/>
    <x v="2"/>
    <d v="2019-01-07T00:00:00"/>
    <n v="1.5"/>
    <x v="2"/>
    <n v="0"/>
    <x v="0"/>
    <s v="PRLED-1000-80-35-S-8' 0&quot;-AP-UNV-DP-1-CT15(36)"/>
    <n v="0"/>
    <x v="1"/>
    <s v="PRMLED"/>
    <b v="0"/>
    <x v="0"/>
    <n v="2"/>
    <n v="0"/>
    <n v="0"/>
    <d v="2019-01-06T00:00:00"/>
    <s v="x"/>
    <d v="2019-01-07T00:00:00"/>
    <n v="6"/>
    <s v="x"/>
    <n v="4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559-2"/>
    <x v="7"/>
    <x v="93"/>
    <s v="PRLED-1000-80-35-S-12' 0&quot;-AP-UNV-DP-1-CA(36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"/>
    <m/>
    <s v="PRMLED-12' 0&quot;"/>
    <s v=""/>
    <x v="0"/>
    <x v="3"/>
    <s v="George Bacalla"/>
    <s v="L6-12'-0&quot;"/>
    <m/>
    <s v=""/>
    <n v="1"/>
    <s v="Regular"/>
    <s v=""/>
    <s v=""/>
    <b v="0"/>
    <m/>
    <m/>
    <b v="0"/>
    <b v="0"/>
    <n v="1320"/>
    <x v="22"/>
    <x v="2"/>
    <n v="0"/>
    <x v="12"/>
    <n v="1.2"/>
    <x v="2"/>
    <d v="2019-01-07T00:00:00"/>
    <n v="0.5"/>
    <x v="2"/>
    <n v="0"/>
    <x v="0"/>
    <s v="PRLED-1000-80-35-S-12' 0&quot;-AP-UNV-DP-1-CA(36)"/>
    <n v="0"/>
    <x v="1"/>
    <s v="PRMLED"/>
    <b v="0"/>
    <x v="0"/>
    <n v="2"/>
    <n v="0"/>
    <n v="0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593-4"/>
    <x v="7"/>
    <x v="94"/>
    <s v="BBWDILED-640-800-80-40-SO-4-W-120-DP-1"/>
    <n v="4"/>
    <n v="1"/>
    <x v="1"/>
    <n v="11"/>
    <x v="1"/>
    <b v="0"/>
    <x v="0"/>
    <b v="0"/>
    <b v="0"/>
    <x v="1"/>
    <x v="0"/>
    <x v="2"/>
    <s v=""/>
    <s v=""/>
    <s v=""/>
    <s v=""/>
    <x v="0"/>
    <x v="1"/>
    <d v="2019-01-07T00:00:00"/>
    <s v=""/>
    <m/>
    <s v="B4LED-4"/>
    <s v=""/>
    <x v="0"/>
    <x v="3"/>
    <s v="Sacha Lempka"/>
    <s v="H"/>
    <m/>
    <s v=""/>
    <n v="11"/>
    <s v="Regular"/>
    <s v=""/>
    <s v=""/>
    <b v="0"/>
    <m/>
    <m/>
    <b v="0"/>
    <b v="0"/>
    <n v="6160"/>
    <x v="47"/>
    <x v="1"/>
    <n v="0"/>
    <x v="12"/>
    <n v="13.2"/>
    <x v="2"/>
    <d v="2019-01-07T00:00:00"/>
    <n v="5.5"/>
    <x v="2"/>
    <n v="0"/>
    <x v="0"/>
    <s v="BBWDILED-640-800-80-40-SO-4-W-120-DP-1"/>
    <n v="0"/>
    <x v="1"/>
    <s v="B4LED"/>
    <b v="0"/>
    <x v="0"/>
    <n v="2"/>
    <n v="0"/>
    <n v="0"/>
    <d v="2019-01-06T00:00:00"/>
    <s v="x"/>
    <d v="2019-01-07T00:00:00"/>
    <n v="22"/>
    <s v="x"/>
    <n v="16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610-1"/>
    <x v="7"/>
    <x v="95"/>
    <s v="BWDLED-750-80-30-SO-4'5 1/4&quot;-W-UNV-DP-1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"/>
    <m/>
    <s v="B2LED-4'5 1/4&quot;"/>
    <s v=""/>
    <x v="0"/>
    <x v="3"/>
    <s v="Rohan Srivastava"/>
    <s v="A-4'5 1/4&quot;"/>
    <m/>
    <s v=""/>
    <n v="1"/>
    <s v="Regular"/>
    <s v=""/>
    <s v=""/>
    <b v="0"/>
    <m/>
    <m/>
    <b v="0"/>
    <b v="0"/>
    <n v="575"/>
    <x v="48"/>
    <x v="1"/>
    <n v="0"/>
    <x v="12"/>
    <n v="1.2"/>
    <x v="2"/>
    <d v="2019-01-07T00:00:00"/>
    <n v="0.5"/>
    <x v="2"/>
    <n v="0"/>
    <x v="0"/>
    <s v="BWDLED-750-80-30-SO-4'5 1/4&quot;-W-UNV-DP-1"/>
    <n v="0"/>
    <x v="0"/>
    <m/>
    <b v="0"/>
    <x v="0"/>
    <n v="2"/>
    <n v="0"/>
    <n v="0"/>
    <d v="2019-01-06T00:00:00"/>
    <m/>
    <d v="2019-01-07T00:00:00"/>
    <n v="2"/>
    <n v="2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648-1"/>
    <x v="7"/>
    <x v="96"/>
    <s v="BBWDILED-400-400-80-30-SO-6'0&quot;-W-UNV-DP-1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6'0&quot;"/>
    <s v=""/>
    <x v="0"/>
    <x v="3"/>
    <s v="Sacha Lempka"/>
    <s v="A-6'0&quot;"/>
    <m/>
    <s v=""/>
    <n v="1"/>
    <s v="Regular"/>
    <s v=""/>
    <s v=""/>
    <b v="0"/>
    <m/>
    <m/>
    <b v="0"/>
    <b v="0"/>
    <n v="720"/>
    <x v="47"/>
    <x v="1"/>
    <n v="0"/>
    <x v="12"/>
    <n v="1.2"/>
    <x v="2"/>
    <d v="2019-01-07T00:00:00"/>
    <n v="0.5"/>
    <x v="2"/>
    <n v="0"/>
    <x v="0"/>
    <s v="BBWDILED-400-400-80-30-SO-6'0&quot;-W-UNV-DP-1"/>
    <n v="0"/>
    <x v="0"/>
    <s v="B4LED"/>
    <b v="0"/>
    <x v="0"/>
    <n v="2"/>
    <n v="0"/>
    <n v="0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683-1"/>
    <x v="7"/>
    <x v="97"/>
    <s v="SCR-300-80-35-2M-6' 0&quot;-W-277-DP-1-DS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6' 0&quot;"/>
    <s v=""/>
    <x v="0"/>
    <x v="3"/>
    <s v="Jessica Kennedy"/>
    <s v="LR"/>
    <m/>
    <s v=""/>
    <n v="5"/>
    <s v="Priority"/>
    <s v=""/>
    <s v=""/>
    <b v="0"/>
    <m/>
    <m/>
    <b v="0"/>
    <b v="0"/>
    <n v="3080"/>
    <x v="18"/>
    <x v="0"/>
    <s v="Check for Kit"/>
    <x v="12"/>
    <n v="6"/>
    <x v="2"/>
    <d v="2019-01-07T00:00:00"/>
    <n v="2.5"/>
    <x v="2"/>
    <n v="0"/>
    <x v="0"/>
    <s v="SCR-300-80-35-2M-6' 0&quot;-W-277-DP-1-DS"/>
    <n v="0"/>
    <x v="0"/>
    <s v="Sculpt"/>
    <b v="0"/>
    <x v="0"/>
    <n v="2"/>
    <n v="0"/>
    <n v="5"/>
    <d v="2019-01-06T00:00:00"/>
    <s v="x"/>
    <d v="2019-01-07T00:00:00"/>
    <n v="10"/>
    <s v="x"/>
    <n v="7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7766-1"/>
    <x v="7"/>
    <x v="98"/>
    <s v="SCDI-300-500-80-40-BW-FL-2X6-BLK-UNV-DP-1-CT15(36&quot;)-EN(1)-C(SU-5E-01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2X6"/>
    <s v=""/>
    <x v="0"/>
    <x v="3"/>
    <s v="Christina Torok"/>
    <s v="A"/>
    <m/>
    <s v=""/>
    <n v="1"/>
    <s v="Regular"/>
    <s v=""/>
    <s v=""/>
    <b v="0"/>
    <m/>
    <m/>
    <b v="0"/>
    <b v="0"/>
    <n v="2223.5500000000002"/>
    <x v="27"/>
    <x v="2"/>
    <s v="Check for Kit"/>
    <x v="12"/>
    <n v="1.2"/>
    <x v="2"/>
    <d v="2019-01-07T00:00:00"/>
    <n v="0.5"/>
    <x v="2"/>
    <n v="0"/>
    <x v="0"/>
    <s v="SCDI-300-500-80-40-BW-FL-2X6-BLK-UNV-DP-1-CT15(36&quot;)-EN(1)-C(SU-5E-01)"/>
    <n v="0"/>
    <x v="1"/>
    <s v="Sculpt"/>
    <b v="0"/>
    <x v="0"/>
    <n v="2"/>
    <n v="0"/>
    <n v="0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7786-1"/>
    <x v="7"/>
    <x v="99"/>
    <s v="BRLED-400-80-30-FL-6'-W-120-DP-1-D"/>
    <n v="1"/>
    <n v="1"/>
    <x v="0"/>
    <n v="4"/>
    <x v="0"/>
    <b v="0"/>
    <x v="0"/>
    <b v="0"/>
    <b v="0"/>
    <x v="0"/>
    <x v="0"/>
    <x v="2"/>
    <s v=""/>
    <s v=""/>
    <s v=""/>
    <s v=""/>
    <x v="0"/>
    <x v="1"/>
    <d v="2019-01-07T00:00:00"/>
    <s v=""/>
    <m/>
    <s v="B2LED-6'"/>
    <s v=""/>
    <x v="0"/>
    <x v="3"/>
    <s v="Jessica Pasternyk"/>
    <s v="A-6'"/>
    <m/>
    <s v=""/>
    <n v="4"/>
    <s v="Regular"/>
    <s v=""/>
    <s v=""/>
    <b v="0"/>
    <m/>
    <m/>
    <b v="0"/>
    <b v="0"/>
    <n v="2160"/>
    <x v="24"/>
    <x v="0"/>
    <n v="0"/>
    <x v="12"/>
    <n v="0"/>
    <x v="0"/>
    <d v="2019-01-07T00:00:00"/>
    <n v="2"/>
    <x v="2"/>
    <n v="0"/>
    <x v="0"/>
    <s v="BRLED-400-80-30-FL-6'-W-120-DP-1-D"/>
    <n v="0"/>
    <x v="0"/>
    <s v="B2LED"/>
    <b v="1"/>
    <x v="0"/>
    <n v="2"/>
    <n v="0"/>
    <n v="0"/>
    <d v="2019-01-06T00:00:00"/>
    <s v="x"/>
    <d v="2019-01-07T00:00:00"/>
    <n v="8"/>
    <s v="x"/>
    <n v="6"/>
    <x v="2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969-1"/>
    <x v="7"/>
    <x v="100"/>
    <s v="SCDI-1000-625-80-30-SO-2M-6'-W-UNV-DP-1-CT9(3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6'"/>
    <s v=""/>
    <x v="0"/>
    <x v="3"/>
    <s v="Philip Halsey"/>
    <s v="F6"/>
    <m/>
    <s v=""/>
    <n v="1"/>
    <s v="Regular"/>
    <s v=""/>
    <s v=""/>
    <b v="0"/>
    <m/>
    <m/>
    <b v="0"/>
    <b v="0"/>
    <n v="485"/>
    <x v="27"/>
    <x v="2"/>
    <s v="Check for Kit"/>
    <x v="12"/>
    <n v="1.2"/>
    <x v="2"/>
    <d v="2019-01-07T00:00:00"/>
    <n v="0.5"/>
    <x v="2"/>
    <n v="0"/>
    <x v="0"/>
    <s v="SCDI-1000-625-80-30-SO-2M-6'-W-UNV-DP-1-CT9(36)"/>
    <n v="0"/>
    <x v="1"/>
    <s v="Sculpt"/>
    <b v="0"/>
    <x v="0"/>
    <n v="2"/>
    <n v="0"/>
    <n v="0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8005-1"/>
    <x v="7"/>
    <x v="101"/>
    <s v="SCI-300-80-35-SO-2X6-W-120-DP-1-CA(3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CULPT-2X6"/>
    <s v=""/>
    <x v="0"/>
    <x v="3"/>
    <s v="George Bacalla"/>
    <s v="A-2X6"/>
    <m/>
    <s v=""/>
    <n v="1"/>
    <s v="Regular"/>
    <s v=""/>
    <s v=""/>
    <b v="0"/>
    <m/>
    <m/>
    <b v="0"/>
    <b v="0"/>
    <n v="1035"/>
    <x v="49"/>
    <x v="2"/>
    <s v="Check for Kit"/>
    <x v="12"/>
    <n v="1.2"/>
    <x v="2"/>
    <d v="2019-01-07T00:00:00"/>
    <n v="0.5"/>
    <x v="2"/>
    <n v="0"/>
    <x v="0"/>
    <s v="SCI-300-80-35-SO-2X6-W-120-DP-1-CA(36)"/>
    <n v="0"/>
    <x v="1"/>
    <s v="Sculpt"/>
    <b v="0"/>
    <x v="0"/>
    <n v="2"/>
    <n v="0"/>
    <n v="0"/>
    <d v="2019-01-06T00:00:00"/>
    <s v="x"/>
    <d v="2019-01-07T00:00:00"/>
    <n v="2"/>
    <s v="x"/>
    <n v="1.5"/>
    <x v="2"/>
    <x v="0"/>
    <x v="0"/>
    <m/>
    <s v=""/>
    <s v=""/>
    <b v="0"/>
    <s v=""/>
    <d v="2019-01-10T00:00:00"/>
    <s v=""/>
    <s v=""/>
    <s v=""/>
    <s v=""/>
    <s v=""/>
    <s v=""/>
    <s v="Scheduled/Released"/>
  </r>
  <r>
    <s v="78116-2"/>
    <x v="7"/>
    <x v="102"/>
    <s v="TB2DILED-1000-615-80-35-SO-SO-48-W-UNV-DP-1-CA(48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"/>
    <m/>
    <s v="TB2LED-48"/>
    <s v=""/>
    <x v="1"/>
    <x v="5"/>
    <s v="Ilan Weintraub"/>
    <s v="C-48'"/>
    <m/>
    <s v=""/>
    <n v="12"/>
    <s v="Regular"/>
    <s v=""/>
    <s v=""/>
    <b v="0"/>
    <m/>
    <m/>
    <b v="0"/>
    <b v="0"/>
    <n v="8010"/>
    <x v="14"/>
    <x v="2"/>
    <n v="0"/>
    <x v="12"/>
    <n v="14.399999999999999"/>
    <x v="2"/>
    <d v="2019-01-07T00:00:00"/>
    <n v="6"/>
    <x v="2"/>
    <n v="116.64000000000001"/>
    <x v="0"/>
    <s v="TB2DILED-1000-615-80-35-SO-SO-48-W-UNV-DP-1-CA(48)"/>
    <n v="0"/>
    <x v="0"/>
    <m/>
    <b v="0"/>
    <x v="0"/>
    <n v="2"/>
    <n v="0"/>
    <n v="0"/>
    <d v="2019-01-06T00:00:00"/>
    <m/>
    <d v="2019-01-07T00:00:00"/>
    <n v="24"/>
    <n v="24"/>
    <n v="18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8116-3"/>
    <x v="7"/>
    <x v="102"/>
    <s v="TB2DILED-1000-615-80-35-SO-SO-36-W-UNV-DP-1-CA(48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"/>
    <m/>
    <s v="TB2LED-36"/>
    <s v=""/>
    <x v="1"/>
    <x v="5"/>
    <s v="Ilan Weintraub"/>
    <s v="C-36'"/>
    <m/>
    <s v=""/>
    <n v="3"/>
    <s v="Regular"/>
    <s v=""/>
    <s v=""/>
    <b v="0"/>
    <m/>
    <m/>
    <b v="0"/>
    <b v="0"/>
    <n v="2000"/>
    <x v="14"/>
    <x v="2"/>
    <n v="0"/>
    <x v="12"/>
    <n v="3.5999999999999996"/>
    <x v="2"/>
    <d v="2019-01-07T00:00:00"/>
    <n v="1.5"/>
    <x v="2"/>
    <n v="25.92"/>
    <x v="0"/>
    <s v="TB2DILED-1000-615-80-35-SO-SO-36-W-UNV-DP-1-CA(48)"/>
    <n v="0"/>
    <x v="0"/>
    <m/>
    <b v="0"/>
    <x v="0"/>
    <n v="2"/>
    <n v="0"/>
    <n v="0"/>
    <d v="2019-01-06T00:00:00"/>
    <m/>
    <d v="2019-01-07T00:00:00"/>
    <n v="6"/>
    <n v="6"/>
    <n v="4.5"/>
    <x v="2"/>
    <x v="0"/>
    <x v="0"/>
    <m/>
    <s v=""/>
    <s v=""/>
    <b v="0"/>
    <s v=""/>
    <d v="2019-01-10T00:00:00"/>
    <s v=""/>
    <s v=""/>
    <s v=""/>
    <s v=""/>
    <s v=""/>
    <s v=""/>
    <s v="Machine Shop Started"/>
  </r>
  <r>
    <s v="71032-1"/>
    <x v="8"/>
    <x v="103"/>
    <s v="BDLED-750-80-35-SO-5'-BLK-UNV-DP-1-CA(96)"/>
    <n v="1"/>
    <n v="1"/>
    <x v="0"/>
    <n v="5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2LED-5'"/>
    <s v=""/>
    <x v="0"/>
    <x v="6"/>
    <s v="Christina Torok"/>
    <s v="L3-5'"/>
    <m/>
    <s v=""/>
    <n v="5"/>
    <s v="Regular"/>
    <s v=""/>
    <s v=""/>
    <b v="0"/>
    <m/>
    <m/>
    <b v="0"/>
    <b v="0"/>
    <n v="1375"/>
    <x v="43"/>
    <x v="2"/>
    <n v="0"/>
    <x v="13"/>
    <n v="0"/>
    <x v="0"/>
    <d v="2019-01-08T00:00:00"/>
    <n v="2.5"/>
    <x v="2"/>
    <n v="0"/>
    <x v="0"/>
    <s v="BDLED-750-80-35-SO-5'-BLK-UNV-DP-1-CA(96)"/>
    <n v="0"/>
    <x v="0"/>
    <m/>
    <b v="1"/>
    <x v="0"/>
    <n v="2"/>
    <n v="0"/>
    <n v="0"/>
    <d v="2019-01-07T00:00:00"/>
    <m/>
    <d v="2019-01-08T00:00:00"/>
    <n v="10"/>
    <n v="10"/>
    <n v="7.5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1032-2"/>
    <x v="8"/>
    <x v="103"/>
    <s v="BDLED-750-80-35-SO-5'-BLK-UNV-DP-E(1)-CA(96)"/>
    <n v="2"/>
    <n v="1"/>
    <x v="0"/>
    <n v="1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2LED-5'"/>
    <s v=""/>
    <x v="0"/>
    <x v="6"/>
    <s v="Christina Torok"/>
    <s v="L3EM-5'"/>
    <m/>
    <s v=""/>
    <n v="1"/>
    <s v="Regular"/>
    <s v=""/>
    <s v=""/>
    <b v="0"/>
    <m/>
    <m/>
    <b v="0"/>
    <b v="0"/>
    <n v="425"/>
    <x v="43"/>
    <x v="2"/>
    <n v="0"/>
    <x v="13"/>
    <n v="0"/>
    <x v="0"/>
    <d v="2019-01-08T00:00:00"/>
    <n v="0.5"/>
    <x v="2"/>
    <n v="0"/>
    <x v="0"/>
    <s v="BDLED-750-80-35-SO-5'-BLK-UNV-DP-E(1)-CA(96)"/>
    <n v="0"/>
    <x v="0"/>
    <m/>
    <b v="1"/>
    <x v="0"/>
    <n v="2"/>
    <n v="0"/>
    <n v="0"/>
    <d v="2019-01-07T00:00:00"/>
    <m/>
    <d v="2019-01-08T00:00:00"/>
    <n v="2"/>
    <n v="2"/>
    <n v="1.5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1032-3"/>
    <x v="8"/>
    <x v="103"/>
    <s v="BWDLED-400-80-40-SO-4-W-UNV-DP-1"/>
    <n v="3"/>
    <n v="1"/>
    <x v="0"/>
    <n v="13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2LED-4"/>
    <s v=""/>
    <x v="0"/>
    <x v="6"/>
    <s v="Christina Torok"/>
    <s v="L5-4'"/>
    <m/>
    <s v=""/>
    <n v="13"/>
    <s v="Regular"/>
    <s v=""/>
    <s v=""/>
    <b v="0"/>
    <m/>
    <m/>
    <b v="0"/>
    <b v="0"/>
    <n v="2860"/>
    <x v="48"/>
    <x v="1"/>
    <n v="0"/>
    <x v="13"/>
    <n v="0"/>
    <x v="0"/>
    <d v="2019-01-08T00:00:00"/>
    <n v="6.5"/>
    <x v="2"/>
    <n v="0"/>
    <x v="0"/>
    <s v="BWDLED-400-80-40-SO-4-W-UNV-DP-1"/>
    <n v="0"/>
    <x v="0"/>
    <m/>
    <b v="1"/>
    <x v="0"/>
    <n v="2"/>
    <n v="0"/>
    <n v="0"/>
    <d v="2019-01-07T00:00:00"/>
    <m/>
    <d v="2019-01-08T00:00:00"/>
    <n v="26"/>
    <n v="26"/>
    <n v="19.5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1032-4"/>
    <x v="8"/>
    <x v="103"/>
    <s v="BRLED-400-80-35-FL-5'-BLK-UNV-DP-1-DF"/>
    <n v="4"/>
    <n v="1"/>
    <x v="0"/>
    <n v="2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2LED-5'"/>
    <s v=""/>
    <x v="0"/>
    <x v="6"/>
    <s v="Christina Torok"/>
    <s v="W6-5'"/>
    <m/>
    <s v=""/>
    <n v="2"/>
    <s v="Regular"/>
    <s v=""/>
    <s v=""/>
    <b v="0"/>
    <m/>
    <m/>
    <b v="0"/>
    <b v="0"/>
    <n v="550"/>
    <x v="24"/>
    <x v="0"/>
    <n v="0"/>
    <x v="13"/>
    <n v="0"/>
    <x v="0"/>
    <d v="2019-01-08T00:00:00"/>
    <n v="1"/>
    <x v="2"/>
    <n v="0"/>
    <x v="0"/>
    <s v="BRLED-400-80-35-FL-5'-BLK-UNV-DP-1-DF"/>
    <n v="0"/>
    <x v="0"/>
    <m/>
    <b v="1"/>
    <x v="0"/>
    <n v="2"/>
    <n v="0"/>
    <n v="0"/>
    <d v="2019-01-07T00:00:00"/>
    <m/>
    <d v="2019-01-08T00:00:00"/>
    <n v="4"/>
    <n v="4"/>
    <n v="3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1032-5"/>
    <x v="8"/>
    <x v="103"/>
    <s v="BRLED-750-80-35-FL-5-BLK-UNV-DP-1-DF"/>
    <n v="5"/>
    <n v="1"/>
    <x v="0"/>
    <n v="1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2LED-5"/>
    <s v=""/>
    <x v="0"/>
    <x v="6"/>
    <s v="Christina Torok"/>
    <s v="L3A-5'"/>
    <m/>
    <s v=""/>
    <n v="1"/>
    <s v="Regular"/>
    <s v=""/>
    <s v=""/>
    <b v="0"/>
    <m/>
    <m/>
    <b v="0"/>
    <b v="0"/>
    <n v="275"/>
    <x v="24"/>
    <x v="0"/>
    <n v="0"/>
    <x v="13"/>
    <n v="0"/>
    <x v="0"/>
    <d v="2019-01-08T00:00:00"/>
    <n v="0.5"/>
    <x v="2"/>
    <n v="0"/>
    <x v="0"/>
    <s v="BRLED-750-80-35-FL-5-BLK-UNV-DP-1-DF"/>
    <n v="0"/>
    <x v="0"/>
    <m/>
    <b v="1"/>
    <x v="0"/>
    <n v="2"/>
    <n v="0"/>
    <n v="0"/>
    <d v="2019-01-07T00:00:00"/>
    <m/>
    <d v="2019-01-08T00:00:00"/>
    <n v="2"/>
    <n v="2"/>
    <n v="1.5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6286-2"/>
    <x v="8"/>
    <x v="42"/>
    <s v="SCS-300-80-40-FL-8'6&quot;-BLK-120-DP-1-S"/>
    <n v="2"/>
    <n v="1"/>
    <x v="0"/>
    <n v="3"/>
    <x v="0"/>
    <b v="0"/>
    <x v="1"/>
    <b v="0"/>
    <b v="0"/>
    <x v="0"/>
    <x v="0"/>
    <x v="3"/>
    <s v=""/>
    <s v="ToDo"/>
    <s v=""/>
    <s v=""/>
    <x v="0"/>
    <x v="1"/>
    <d v="2019-01-08T00:00:00"/>
    <s v="Picked - Complete"/>
    <m/>
    <s v="SCULPT-8'6&quot;"/>
    <s v="PM wrong/missing info"/>
    <x v="0"/>
    <x v="3"/>
    <s v="Rajithan Sivapatharajahon"/>
    <s v="S8"/>
    <m/>
    <s v=""/>
    <n v="3"/>
    <s v="Regular"/>
    <s v=""/>
    <s v=""/>
    <b v="0"/>
    <m/>
    <m/>
    <b v="0"/>
    <b v="1"/>
    <n v="1950"/>
    <x v="26"/>
    <x v="3"/>
    <s v="Check for Kit"/>
    <x v="13"/>
    <n v="0"/>
    <x v="0"/>
    <d v="2019-01-08T00:00:00"/>
    <n v="1.5"/>
    <x v="1"/>
    <n v="0"/>
    <x v="0"/>
    <s v="SCS-300-80-40-FL-8'6&quot;-BLK-120-DP-1-S"/>
    <n v="0"/>
    <x v="0"/>
    <s v="Sculpt"/>
    <b v="1"/>
    <x v="1"/>
    <n v="2"/>
    <n v="0"/>
    <n v="5"/>
    <d v="2019-01-07T00:00:00"/>
    <s v="x"/>
    <d v="2019-01-08T00:00:00"/>
    <n v="6"/>
    <s v="x"/>
    <n v="4.5"/>
    <x v="2"/>
    <x v="0"/>
    <x v="0"/>
    <m/>
    <s v="ToDo"/>
    <s v=""/>
    <b v="0"/>
    <s v=""/>
    <d v="2019-01-11T00:00:00"/>
    <s v="Done"/>
    <s v="Done"/>
    <s v=""/>
    <s v=""/>
    <s v=""/>
    <s v=""/>
    <s v="Machine Shop Started"/>
  </r>
  <r>
    <s v="76645-3"/>
    <x v="8"/>
    <x v="104"/>
    <s v="CCH-SL-900-80-35-CL(19'0&quot;)-W-UNV-DP-1-AC"/>
    <n v="3"/>
    <n v="1"/>
    <x v="0"/>
    <n v="2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PERFKT-CCH"/>
    <s v=""/>
    <x v="0"/>
    <x v="1"/>
    <s v="Philip Halsey"/>
    <s v="F13-19'"/>
    <m/>
    <s v=""/>
    <n v="4"/>
    <s v="Regular"/>
    <s v=""/>
    <s v=""/>
    <b v="0"/>
    <m/>
    <m/>
    <b v="0"/>
    <b v="0"/>
    <n v="3450"/>
    <x v="13"/>
    <x v="3"/>
    <n v="0"/>
    <x v="13"/>
    <n v="0"/>
    <x v="0"/>
    <d v="2019-01-08T00:00:00"/>
    <n v="2"/>
    <x v="2"/>
    <n v="25.92"/>
    <x v="0"/>
    <s v="CCH-SL-900-80-35-CL(19'0&quot;)-W-UNV-DP-1-AC"/>
    <n v="0"/>
    <x v="0"/>
    <s v="PERFKT"/>
    <b v="1"/>
    <x v="0"/>
    <n v="2"/>
    <n v="0"/>
    <n v="0"/>
    <d v="2019-01-07T00:00:00"/>
    <s v="x"/>
    <d v="2019-01-08T00:00:00"/>
    <n v="8"/>
    <s v="x"/>
    <n v="6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6645-4"/>
    <x v="8"/>
    <x v="104"/>
    <s v="CCH-SL-900-80-35-CL(25'4&quot;)-W-UNV-DP-1-AC"/>
    <n v="4"/>
    <n v="1"/>
    <x v="0"/>
    <n v="2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PERFKT-CCH"/>
    <s v=""/>
    <x v="0"/>
    <x v="1"/>
    <s v="Philip Halsey"/>
    <s v="F13-25'4&quot;"/>
    <m/>
    <s v=""/>
    <n v="6"/>
    <s v="Regular"/>
    <s v=""/>
    <s v=""/>
    <b v="0"/>
    <m/>
    <m/>
    <b v="0"/>
    <b v="0"/>
    <n v="4900"/>
    <x v="13"/>
    <x v="3"/>
    <n v="0"/>
    <x v="13"/>
    <n v="0"/>
    <x v="0"/>
    <d v="2019-01-08T00:00:00"/>
    <n v="3"/>
    <x v="2"/>
    <n v="51.84"/>
    <x v="0"/>
    <s v="CCH-SL-900-80-35-CL(25'4&quot;)-W-UNV-DP-1-AC"/>
    <n v="0"/>
    <x v="0"/>
    <s v="PERFKT"/>
    <b v="1"/>
    <x v="0"/>
    <n v="2"/>
    <n v="0"/>
    <n v="0"/>
    <d v="2019-01-07T00:00:00"/>
    <s v="x"/>
    <d v="2019-01-08T00:00:00"/>
    <n v="12"/>
    <s v="x"/>
    <n v="9"/>
    <x v="2"/>
    <x v="0"/>
    <x v="0"/>
    <m/>
    <s v=""/>
    <s v=""/>
    <b v="0"/>
    <s v=""/>
    <d v="2019-01-11T00:00:00"/>
    <s v="Done"/>
    <s v=""/>
    <s v=""/>
    <s v=""/>
    <s v=""/>
    <s v=""/>
    <s v="Machine Shop Started"/>
  </r>
  <r>
    <s v="76942-1"/>
    <x v="8"/>
    <x v="105"/>
    <s v="MBLED-1000-80-35-S-12-W-UNV-DP-1-CA(9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"/>
    <m/>
    <s v="MINLED-12"/>
    <s v=""/>
    <x v="0"/>
    <x v="3"/>
    <s v="Christina Torok"/>
    <s v="S212-12'"/>
    <m/>
    <s v=""/>
    <n v="1"/>
    <s v="Regular"/>
    <s v=""/>
    <s v=""/>
    <b v="0"/>
    <m/>
    <m/>
    <b v="0"/>
    <b v="0"/>
    <n v="864"/>
    <x v="37"/>
    <x v="2"/>
    <n v="0"/>
    <x v="13"/>
    <n v="1.2"/>
    <x v="2"/>
    <d v="2019-01-08T00:00:00"/>
    <n v="0.5"/>
    <x v="2"/>
    <n v="0"/>
    <x v="0"/>
    <s v="MBLED-1000-80-35-S-12-W-UNV-DP-1-CA(96)"/>
    <n v="0"/>
    <x v="1"/>
    <s v="MINLED"/>
    <b v="0"/>
    <x v="0"/>
    <n v="2"/>
    <n v="0"/>
    <n v="0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6942-2"/>
    <x v="8"/>
    <x v="105"/>
    <s v="MBSLED-1000-80-35-S-8-W-UNV-DP-1-S"/>
    <n v="2"/>
    <n v="1"/>
    <x v="1"/>
    <n v="9"/>
    <x v="1"/>
    <b v="0"/>
    <x v="0"/>
    <b v="0"/>
    <b v="0"/>
    <x v="1"/>
    <x v="0"/>
    <x v="2"/>
    <s v=""/>
    <s v=""/>
    <s v=""/>
    <s v=""/>
    <x v="0"/>
    <x v="1"/>
    <d v="2019-01-08T00:00:00"/>
    <s v=""/>
    <m/>
    <s v="MINLED-8"/>
    <s v=""/>
    <x v="0"/>
    <x v="3"/>
    <s v="Christina Torok"/>
    <s v="S28-8'"/>
    <m/>
    <s v=""/>
    <n v="9"/>
    <s v="Regular"/>
    <s v=""/>
    <s v=""/>
    <b v="0"/>
    <m/>
    <m/>
    <b v="0"/>
    <b v="0"/>
    <n v="5184"/>
    <x v="50"/>
    <x v="3"/>
    <n v="0"/>
    <x v="13"/>
    <n v="10.799999999999999"/>
    <x v="2"/>
    <d v="2019-01-08T00:00:00"/>
    <n v="4.5"/>
    <x v="2"/>
    <n v="0"/>
    <x v="0"/>
    <s v="MBSLED-1000-80-35-S-8-W-UNV-DP-1-S"/>
    <n v="0"/>
    <x v="1"/>
    <s v="MINLED"/>
    <b v="0"/>
    <x v="0"/>
    <n v="2"/>
    <n v="0"/>
    <n v="0"/>
    <d v="2019-01-07T00:00:00"/>
    <s v="x"/>
    <d v="2019-01-08T00:00:00"/>
    <n v="18"/>
    <s v="x"/>
    <n v="13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6942-3"/>
    <x v="8"/>
    <x v="105"/>
    <s v="MBLED-1000-80-35-S-8-W-UNV-DP-1-CA(96)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08T00:00:00"/>
    <s v=""/>
    <m/>
    <s v="MINLED-8"/>
    <s v=""/>
    <x v="0"/>
    <x v="3"/>
    <s v="Christina Torok"/>
    <s v="S28P-8'"/>
    <m/>
    <s v=""/>
    <n v="4"/>
    <s v="Regular"/>
    <s v=""/>
    <s v=""/>
    <b v="0"/>
    <m/>
    <m/>
    <b v="0"/>
    <b v="0"/>
    <n v="2304"/>
    <x v="37"/>
    <x v="2"/>
    <n v="0"/>
    <x v="13"/>
    <n v="4.8"/>
    <x v="2"/>
    <d v="2019-01-08T00:00:00"/>
    <n v="2"/>
    <x v="2"/>
    <n v="0"/>
    <x v="0"/>
    <s v="MBLED-1000-80-35-S-8-W-UNV-DP-1-CA(96)"/>
    <n v="0"/>
    <x v="1"/>
    <s v="MINLED"/>
    <b v="0"/>
    <x v="0"/>
    <n v="2"/>
    <n v="0"/>
    <n v="0"/>
    <d v="2019-01-07T00:00:00"/>
    <s v="x"/>
    <d v="2019-01-08T00:00:00"/>
    <n v="8"/>
    <s v="x"/>
    <n v="6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145-1"/>
    <x v="8"/>
    <x v="106"/>
    <s v="CLKLED-900-80-35-SO-4-W-UNV-DP-1-AC"/>
    <n v="1"/>
    <n v="1"/>
    <x v="1"/>
    <n v="14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4"/>
    <s v=""/>
    <x v="0"/>
    <x v="0"/>
    <s v="George Bacalla"/>
    <s v="C4-4'"/>
    <m/>
    <s v=""/>
    <n v="14"/>
    <s v="Regular"/>
    <s v=""/>
    <s v=""/>
    <b v="0"/>
    <m/>
    <m/>
    <b v="0"/>
    <b v="0"/>
    <n v="4284"/>
    <x v="15"/>
    <x v="0"/>
    <n v="0"/>
    <x v="13"/>
    <n v="16.8"/>
    <x v="2"/>
    <d v="2019-01-08T00:00:00"/>
    <n v="7"/>
    <x v="2"/>
    <n v="0"/>
    <x v="0"/>
    <s v="CLKLED-900-80-35-SO-4-W-UNV-DP-1-AC"/>
    <n v="0"/>
    <x v="0"/>
    <m/>
    <b v="0"/>
    <x v="0"/>
    <n v="2"/>
    <n v="0"/>
    <n v="0"/>
    <d v="2019-01-07T00:00:00"/>
    <m/>
    <d v="2019-01-08T00:00:00"/>
    <n v="28"/>
    <n v="28"/>
    <n v="21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145-2"/>
    <x v="8"/>
    <x v="106"/>
    <s v="CLKLED-900-80-35-SO-4-W-UNV-DP-1-AC-B1(BSL10LST)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4"/>
    <s v=""/>
    <x v="0"/>
    <x v="0"/>
    <s v="George Bacalla"/>
    <s v="C4-4' EM"/>
    <m/>
    <s v=""/>
    <n v="4"/>
    <s v="Regular"/>
    <s v=""/>
    <s v=""/>
    <b v="0"/>
    <m/>
    <m/>
    <b v="0"/>
    <b v="0"/>
    <n v="1872"/>
    <x v="15"/>
    <x v="0"/>
    <n v="0"/>
    <x v="13"/>
    <n v="4.8"/>
    <x v="2"/>
    <d v="2019-01-08T00:00:00"/>
    <n v="2"/>
    <x v="2"/>
    <n v="0"/>
    <x v="0"/>
    <s v="CLKLED-900-80-35-SO-4-W-UNV-DP-1-AC-B1(BSL10LST)"/>
    <n v="0"/>
    <x v="0"/>
    <m/>
    <b v="0"/>
    <x v="0"/>
    <n v="2"/>
    <n v="0"/>
    <n v="0"/>
    <d v="2019-01-07T00:00:00"/>
    <m/>
    <d v="2019-01-08T00:00:00"/>
    <n v="8"/>
    <n v="8"/>
    <n v="6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145-3"/>
    <x v="8"/>
    <x v="106"/>
    <s v="CLKLED-900-80-35-SO-8-W-UNV-DP-1-AC"/>
    <n v="3"/>
    <n v="1"/>
    <x v="1"/>
    <n v="7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8"/>
    <s v=""/>
    <x v="0"/>
    <x v="0"/>
    <s v="George Bacalla"/>
    <s v="C8-8'"/>
    <m/>
    <s v=""/>
    <n v="7"/>
    <s v="Regular"/>
    <s v=""/>
    <s v=""/>
    <b v="0"/>
    <m/>
    <m/>
    <b v="0"/>
    <b v="0"/>
    <n v="4284"/>
    <x v="15"/>
    <x v="0"/>
    <n v="0"/>
    <x v="13"/>
    <n v="8.4"/>
    <x v="2"/>
    <d v="2019-01-08T00:00:00"/>
    <n v="3.5"/>
    <x v="2"/>
    <n v="0"/>
    <x v="0"/>
    <s v="CLKLED-900-80-35-SO-8-W-UNV-DP-1-AC"/>
    <n v="0"/>
    <x v="0"/>
    <m/>
    <b v="0"/>
    <x v="0"/>
    <n v="2"/>
    <n v="0"/>
    <n v="0"/>
    <d v="2019-01-07T00:00:00"/>
    <m/>
    <d v="2019-01-08T00:00:00"/>
    <n v="14"/>
    <n v="14"/>
    <n v="10.5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145-4"/>
    <x v="8"/>
    <x v="106"/>
    <s v="CLKLED-900-80-35-SO-8-W-UNV-DP-1-AC-B1(BSL10LST)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8"/>
    <s v=""/>
    <x v="0"/>
    <x v="0"/>
    <s v="George Bacalla"/>
    <s v="C8-8' EM"/>
    <m/>
    <s v=""/>
    <n v="2"/>
    <s v="Regular"/>
    <s v=""/>
    <s v=""/>
    <b v="0"/>
    <m/>
    <m/>
    <b v="0"/>
    <b v="0"/>
    <n v="1548"/>
    <x v="15"/>
    <x v="0"/>
    <n v="0"/>
    <x v="13"/>
    <n v="2.4"/>
    <x v="2"/>
    <d v="2019-01-08T00:00:00"/>
    <n v="1"/>
    <x v="2"/>
    <n v="0"/>
    <x v="0"/>
    <s v="CLKLED-900-80-35-SO-8-W-UNV-DP-1-AC-B1(BSL10LST)"/>
    <n v="0"/>
    <x v="0"/>
    <m/>
    <b v="0"/>
    <x v="0"/>
    <n v="2"/>
    <n v="0"/>
    <n v="0"/>
    <d v="2019-01-07T00:00:00"/>
    <m/>
    <d v="2019-01-08T00:00:00"/>
    <n v="4"/>
    <n v="4"/>
    <n v="3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145-5"/>
    <x v="8"/>
    <x v="106"/>
    <s v="CLKLED-900-80-35-SO-12-W-UNV-DP-1-AC"/>
    <n v="5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12"/>
    <s v=""/>
    <x v="0"/>
    <x v="0"/>
    <s v="George Bacalla"/>
    <s v="C12-12'"/>
    <m/>
    <s v=""/>
    <n v="6"/>
    <s v="Regular"/>
    <s v=""/>
    <s v=""/>
    <b v="0"/>
    <m/>
    <m/>
    <b v="0"/>
    <b v="0"/>
    <n v="2754"/>
    <x v="15"/>
    <x v="0"/>
    <n v="0"/>
    <x v="13"/>
    <n v="7.1999999999999993"/>
    <x v="2"/>
    <d v="2019-01-08T00:00:00"/>
    <n v="3"/>
    <x v="2"/>
    <n v="38.880000000000003"/>
    <x v="0"/>
    <s v="CLKLED-900-80-35-SO-12-W-UNV-DP-1-AC"/>
    <n v="0"/>
    <x v="0"/>
    <m/>
    <b v="0"/>
    <x v="0"/>
    <n v="2"/>
    <n v="0"/>
    <n v="0"/>
    <d v="2019-01-07T00:00:00"/>
    <m/>
    <d v="2019-01-08T00:00:00"/>
    <n v="12"/>
    <n v="12"/>
    <n v="9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145-6"/>
    <x v="8"/>
    <x v="106"/>
    <s v="CLKLED-900-80-35-SO-12-W-UNV-DP-1-AC-B1(BSL10LST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12"/>
    <s v=""/>
    <x v="0"/>
    <x v="0"/>
    <s v="George Bacalla"/>
    <s v="C12-12' EM"/>
    <m/>
    <s v=""/>
    <n v="2"/>
    <s v="Regular"/>
    <s v=""/>
    <s v=""/>
    <b v="0"/>
    <m/>
    <m/>
    <b v="0"/>
    <b v="0"/>
    <n v="1080"/>
    <x v="15"/>
    <x v="0"/>
    <n v="0"/>
    <x v="13"/>
    <n v="2.4"/>
    <x v="2"/>
    <d v="2019-01-08T00:00:00"/>
    <n v="1"/>
    <x v="2"/>
    <n v="12.96"/>
    <x v="0"/>
    <s v="CLKLED-900-80-35-SO-12-W-UNV-DP-1-AC-B1(BSL10LST)"/>
    <n v="0"/>
    <x v="0"/>
    <m/>
    <b v="0"/>
    <x v="0"/>
    <n v="2"/>
    <n v="0"/>
    <n v="0"/>
    <d v="2019-01-07T00:00:00"/>
    <m/>
    <d v="2019-01-08T00:00:00"/>
    <n v="4"/>
    <n v="4"/>
    <n v="3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246-1"/>
    <x v="8"/>
    <x v="107"/>
    <s v="CCL-SL-300-80-35-CL(18)-W-UNV-DP-1-C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"/>
    <m/>
    <s v="PERFKT-CCL"/>
    <s v=""/>
    <x v="0"/>
    <x v="3"/>
    <s v="Christina Torok"/>
    <s v="S2"/>
    <m/>
    <s v=""/>
    <n v="4"/>
    <s v="Regular"/>
    <s v=""/>
    <s v=""/>
    <b v="0"/>
    <m/>
    <m/>
    <b v="0"/>
    <b v="0"/>
    <n v="3390"/>
    <x v="51"/>
    <x v="3"/>
    <n v="0"/>
    <x v="13"/>
    <n v="4.8"/>
    <x v="2"/>
    <d v="2019-01-08T00:00:00"/>
    <n v="2"/>
    <x v="2"/>
    <n v="25.92"/>
    <x v="0"/>
    <s v="CCL-SL-300-80-35-CL(18)-W-UNV-DP-1-C"/>
    <n v="0"/>
    <x v="1"/>
    <m/>
    <b v="0"/>
    <x v="0"/>
    <n v="2"/>
    <n v="0"/>
    <n v="0"/>
    <d v="2019-01-07T00:00:00"/>
    <m/>
    <d v="2019-01-08T00:00:00"/>
    <n v="8"/>
    <n v="8"/>
    <n v="6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1"/>
    <x v="8"/>
    <x v="108"/>
    <s v="SCS-400-80-35-FL-4-AP-UNV-DP-E(1)-SC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4"/>
    <s v=""/>
    <x v="0"/>
    <x v="4"/>
    <s v="Stan Buyansky"/>
    <s v="H14-4FT-EM"/>
    <m/>
    <s v=""/>
    <n v="4"/>
    <s v="Regular"/>
    <s v=""/>
    <s v=""/>
    <b v="0"/>
    <m/>
    <m/>
    <b v="0"/>
    <b v="0"/>
    <n v="1480"/>
    <x v="26"/>
    <x v="3"/>
    <s v="Check for Kit"/>
    <x v="13"/>
    <n v="4.8"/>
    <x v="2"/>
    <d v="2019-01-08T00:00:00"/>
    <n v="2"/>
    <x v="2"/>
    <n v="0"/>
    <x v="0"/>
    <s v="SCS-400-80-35-FL-4-AP-UNV-DP-E(1)-SC"/>
    <n v="0"/>
    <x v="1"/>
    <m/>
    <b v="0"/>
    <x v="0"/>
    <n v="2"/>
    <n v="0"/>
    <n v="5"/>
    <d v="2019-01-07T00:00:00"/>
    <m/>
    <d v="2019-01-08T00:00:00"/>
    <n v="8"/>
    <n v="8"/>
    <n v="6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2"/>
    <x v="8"/>
    <x v="108"/>
    <s v="SCS-400-80-35-FL-4-AP-UNV-DP-1-SC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4"/>
    <s v=""/>
    <x v="0"/>
    <x v="4"/>
    <s v="Stan Buyansky"/>
    <s v="H14-4FT"/>
    <m/>
    <s v=""/>
    <n v="3"/>
    <s v="Regular"/>
    <s v=""/>
    <s v=""/>
    <b v="0"/>
    <m/>
    <m/>
    <b v="0"/>
    <b v="0"/>
    <n v="990"/>
    <x v="26"/>
    <x v="3"/>
    <s v="Check for Kit"/>
    <x v="13"/>
    <n v="3.5999999999999996"/>
    <x v="2"/>
    <d v="2019-01-08T00:00:00"/>
    <n v="1.5"/>
    <x v="2"/>
    <n v="0"/>
    <x v="0"/>
    <s v="SCS-400-80-35-FL-4-AP-UNV-DP-1-SC"/>
    <n v="0"/>
    <x v="1"/>
    <m/>
    <b v="0"/>
    <x v="0"/>
    <n v="2"/>
    <n v="0"/>
    <n v="5"/>
    <d v="2019-01-07T00:00:00"/>
    <m/>
    <d v="2019-01-08T00:00:00"/>
    <n v="6"/>
    <n v="6"/>
    <n v="4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4"/>
    <x v="8"/>
    <x v="108"/>
    <s v="SCS-400-80-35-FL-8' 0&quot;-AP-UNV-DP-1-SC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8"/>
    <s v=""/>
    <x v="0"/>
    <x v="4"/>
    <s v="Stan Buyansky"/>
    <s v="H14-8FT"/>
    <m/>
    <s v=""/>
    <n v="2"/>
    <s v="Regular"/>
    <s v=""/>
    <s v=""/>
    <b v="0"/>
    <m/>
    <m/>
    <b v="0"/>
    <b v="0"/>
    <n v="1202"/>
    <x v="26"/>
    <x v="3"/>
    <s v="Check for Kit"/>
    <x v="13"/>
    <n v="2.4"/>
    <x v="2"/>
    <d v="2019-01-08T00:00:00"/>
    <n v="1"/>
    <x v="2"/>
    <n v="0"/>
    <x v="0"/>
    <s v="SCS-400-80-35-FL-8' 0&quot;-AP-UNV-DP-1-SC"/>
    <n v="0"/>
    <x v="1"/>
    <m/>
    <b v="0"/>
    <x v="0"/>
    <n v="2"/>
    <n v="0"/>
    <n v="5"/>
    <d v="2019-01-07T00:00:00"/>
    <m/>
    <d v="2019-01-08T00:00:00"/>
    <n v="4"/>
    <n v="4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5"/>
    <x v="8"/>
    <x v="108"/>
    <s v="SCS-400-80-35-FL-3' 0&quot;-AP-UNV-DP-1-SC"/>
    <n v="5"/>
    <n v="1"/>
    <x v="1"/>
    <n v="5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3"/>
    <s v=""/>
    <x v="0"/>
    <x v="4"/>
    <s v="Stan Buyansky"/>
    <s v="H14-3FT"/>
    <m/>
    <s v=""/>
    <n v="5"/>
    <s v="Regular"/>
    <s v=""/>
    <s v=""/>
    <b v="0"/>
    <m/>
    <m/>
    <b v="0"/>
    <b v="0"/>
    <n v="1325"/>
    <x v="26"/>
    <x v="3"/>
    <s v="Check for Kit"/>
    <x v="13"/>
    <n v="6"/>
    <x v="2"/>
    <d v="2019-01-08T00:00:00"/>
    <n v="2.5"/>
    <x v="2"/>
    <n v="0"/>
    <x v="0"/>
    <s v="SCS-400-80-35-FL-3' 0&quot;-AP-UNV-DP-1-SC"/>
    <n v="0"/>
    <x v="1"/>
    <m/>
    <b v="0"/>
    <x v="0"/>
    <n v="2"/>
    <n v="0"/>
    <n v="5"/>
    <d v="2019-01-07T00:00:00"/>
    <m/>
    <d v="2019-01-08T00:00:00"/>
    <n v="10"/>
    <n v="10"/>
    <n v="7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6"/>
    <x v="8"/>
    <x v="108"/>
    <s v="SCS-400-80-35-FL-3-AP-UNV-DP-E(1)-SC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3"/>
    <s v=""/>
    <x v="0"/>
    <x v="4"/>
    <s v="Stan Buyansky"/>
    <s v="H14-3FT-EM"/>
    <m/>
    <s v=""/>
    <n v="2"/>
    <s v="Regular"/>
    <s v=""/>
    <s v=""/>
    <b v="0"/>
    <m/>
    <m/>
    <b v="0"/>
    <b v="0"/>
    <n v="610"/>
    <x v="26"/>
    <x v="3"/>
    <s v="Check for Kit"/>
    <x v="13"/>
    <n v="2.4"/>
    <x v="2"/>
    <d v="2019-01-08T00:00:00"/>
    <n v="1"/>
    <x v="2"/>
    <n v="0"/>
    <x v="0"/>
    <s v="SCS-400-80-35-FL-3-AP-UNV-DP-E(1)-SC"/>
    <n v="0"/>
    <x v="1"/>
    <m/>
    <b v="0"/>
    <x v="0"/>
    <n v="2"/>
    <n v="0"/>
    <n v="5"/>
    <d v="2019-01-07T00:00:00"/>
    <m/>
    <d v="2019-01-08T00:00:00"/>
    <n v="4"/>
    <n v="4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52-8"/>
    <x v="8"/>
    <x v="108"/>
    <s v="SCS-400-80-35-FL-5-AP-UNV-DP-1-SC"/>
    <n v="8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5"/>
    <s v=""/>
    <x v="0"/>
    <x v="4"/>
    <s v="Stan Buyansky"/>
    <s v="H14-5FT"/>
    <m/>
    <s v=""/>
    <n v="2"/>
    <s v="Regular"/>
    <s v=""/>
    <s v=""/>
    <b v="0"/>
    <m/>
    <m/>
    <b v="0"/>
    <b v="0"/>
    <n v="790"/>
    <x v="26"/>
    <x v="3"/>
    <s v="Check for Kit"/>
    <x v="13"/>
    <n v="2.4"/>
    <x v="2"/>
    <d v="2019-01-08T00:00:00"/>
    <n v="1"/>
    <x v="2"/>
    <n v="0"/>
    <x v="0"/>
    <s v="SCS-400-80-35-FL-5-AP-UNV-DP-1-SC"/>
    <n v="0"/>
    <x v="1"/>
    <m/>
    <b v="0"/>
    <x v="0"/>
    <n v="2"/>
    <n v="0"/>
    <n v="5"/>
    <d v="2019-01-07T00:00:00"/>
    <m/>
    <d v="2019-01-08T00:00:00"/>
    <n v="4"/>
    <n v="4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10"/>
    <x v="8"/>
    <x v="109"/>
    <s v="SCPLED-300-90-35-RG2-13' 6&quot;-W-UNV-DP-1-DS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13' 6&quot;"/>
    <s v=""/>
    <x v="0"/>
    <x v="3"/>
    <s v="Gagandeep Singh"/>
    <s v="F8-13' 6&quot;-44TH FL MK: MENS 44-33"/>
    <m/>
    <s v=""/>
    <n v="2"/>
    <s v="High Priority"/>
    <s v=""/>
    <s v=""/>
    <b v="0"/>
    <m/>
    <m/>
    <b v="0"/>
    <b v="0"/>
    <n v="1022"/>
    <x v="41"/>
    <x v="0"/>
    <s v="Check for Kit"/>
    <x v="13"/>
    <n v="2.4"/>
    <x v="2"/>
    <d v="2019-01-08T00:00:00"/>
    <n v="1"/>
    <x v="2"/>
    <n v="12.96"/>
    <x v="0"/>
    <s v="SCPLED-300-90-35-RG2-13' 6&quot;-W-UNV-DP-1-DS"/>
    <n v="0"/>
    <x v="1"/>
    <m/>
    <b v="0"/>
    <x v="0"/>
    <n v="2"/>
    <n v="0"/>
    <n v="5"/>
    <d v="2019-01-07T00:00:00"/>
    <s v="x"/>
    <d v="2019-01-08T00:00:00"/>
    <n v="4"/>
    <s v="x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5"/>
    <x v="8"/>
    <x v="109"/>
    <s v="SCPLED-300-90-35-RG2-7' 9&quot;-W-UNV-DP-1-DS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7' 9&quot;"/>
    <s v=""/>
    <x v="0"/>
    <x v="3"/>
    <s v="Gagandeep Singh"/>
    <s v="F8-7' 9&quot;-44TH FL MK: MEN'S 44-51"/>
    <m/>
    <s v=""/>
    <n v="1"/>
    <s v="High Priority"/>
    <s v=""/>
    <s v=""/>
    <b v="0"/>
    <m/>
    <m/>
    <b v="0"/>
    <b v="0"/>
    <n v="584"/>
    <x v="41"/>
    <x v="0"/>
    <s v="Check for Kit"/>
    <x v="13"/>
    <n v="1.2"/>
    <x v="2"/>
    <d v="2019-01-08T00:00:00"/>
    <n v="0.5"/>
    <x v="2"/>
    <n v="0"/>
    <x v="0"/>
    <s v="SCPLED-300-90-35-RG2-7' 9&quot;-W-UNV-DP-1-DS"/>
    <n v="0"/>
    <x v="1"/>
    <m/>
    <b v="0"/>
    <x v="0"/>
    <n v="2"/>
    <n v="0"/>
    <n v="5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6"/>
    <x v="8"/>
    <x v="109"/>
    <s v="SCPLED-300-90-35-RG2-12' 9&quot;-W-UNV-DP-1-DS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12' 9&quot;"/>
    <s v=""/>
    <x v="0"/>
    <x v="3"/>
    <s v="Gagandeep Singh"/>
    <s v="F8-12 9&quot;-44TH FL MK: WOMENS 44-50"/>
    <m/>
    <s v=""/>
    <n v="2"/>
    <s v="High Priority"/>
    <s v=""/>
    <s v=""/>
    <b v="0"/>
    <m/>
    <m/>
    <b v="0"/>
    <b v="0"/>
    <n v="949"/>
    <x v="41"/>
    <x v="0"/>
    <s v="Check for Kit"/>
    <x v="13"/>
    <n v="2.4"/>
    <x v="2"/>
    <d v="2019-01-08T00:00:00"/>
    <n v="1"/>
    <x v="2"/>
    <n v="12.96"/>
    <x v="0"/>
    <s v="SCPLED-300-90-35-RG2-12' 9&quot;-W-UNV-DP-1-DS"/>
    <n v="0"/>
    <x v="1"/>
    <m/>
    <b v="0"/>
    <x v="0"/>
    <n v="2"/>
    <n v="0"/>
    <n v="5"/>
    <d v="2019-01-07T00:00:00"/>
    <s v="x"/>
    <d v="2019-01-08T00:00:00"/>
    <n v="4"/>
    <s v="x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7"/>
    <x v="8"/>
    <x v="109"/>
    <s v="SCPLED-300-90-35-RG2-4' 3&quot;-W-UNV-DP-1-DS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4' 3&quot;"/>
    <s v=""/>
    <x v="0"/>
    <x v="3"/>
    <s v="Gagandeep Singh"/>
    <s v="F8-4' 3&quot;-44TH FL MR: WOMENS 44-50"/>
    <m/>
    <s v=""/>
    <n v="1"/>
    <s v="High Priority"/>
    <s v=""/>
    <s v=""/>
    <b v="0"/>
    <m/>
    <m/>
    <b v="0"/>
    <b v="0"/>
    <n v="292"/>
    <x v="41"/>
    <x v="0"/>
    <s v="Check for Kit"/>
    <x v="13"/>
    <n v="1.2"/>
    <x v="2"/>
    <d v="2019-01-08T00:00:00"/>
    <n v="0.5"/>
    <x v="2"/>
    <n v="0"/>
    <x v="0"/>
    <s v="SCPLED-300-90-35-RG2-4' 3&quot;-W-UNV-DP-1-DS"/>
    <n v="0"/>
    <x v="1"/>
    <m/>
    <b v="0"/>
    <x v="0"/>
    <n v="2"/>
    <n v="0"/>
    <n v="5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8"/>
    <x v="8"/>
    <x v="109"/>
    <s v="SCPLED-300-90-35-RG2-14' 3&quot;-W-UNV-DP-1-DS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14' 3&quot;"/>
    <s v=""/>
    <x v="0"/>
    <x v="3"/>
    <s v="Gagandeep Singh"/>
    <s v="F8-14' 3&quot;- 44TH FL MK: WOMENS 44-32"/>
    <m/>
    <s v=""/>
    <n v="2"/>
    <s v="High Priority"/>
    <s v=""/>
    <s v=""/>
    <b v="0"/>
    <m/>
    <m/>
    <b v="0"/>
    <b v="0"/>
    <n v="1022"/>
    <x v="41"/>
    <x v="0"/>
    <s v="Check for Kit"/>
    <x v="13"/>
    <n v="2.4"/>
    <x v="2"/>
    <d v="2019-01-08T00:00:00"/>
    <n v="1"/>
    <x v="2"/>
    <n v="12.96"/>
    <x v="0"/>
    <s v="SCPLED-300-90-35-RG2-14' 3&quot;-W-UNV-DP-1-DS"/>
    <n v="0"/>
    <x v="1"/>
    <m/>
    <b v="0"/>
    <x v="0"/>
    <n v="2"/>
    <n v="0"/>
    <n v="5"/>
    <d v="2019-01-07T00:00:00"/>
    <s v="x"/>
    <d v="2019-01-08T00:00:00"/>
    <n v="4"/>
    <s v="x"/>
    <n v="3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497-9"/>
    <x v="8"/>
    <x v="109"/>
    <s v="SCPLED-300-90-35-RG2-3' 9&quot;-W-UNV-DP-1-DS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LPTP-3' 9&quot;"/>
    <s v=""/>
    <x v="0"/>
    <x v="3"/>
    <s v="Gagandeep Singh"/>
    <s v="F8-3' 9&quot;-44TH FL MK: WOMENS 44-32"/>
    <m/>
    <s v=""/>
    <n v="1"/>
    <s v="High Priority"/>
    <s v=""/>
    <s v=""/>
    <b v="0"/>
    <m/>
    <m/>
    <b v="0"/>
    <b v="0"/>
    <n v="292"/>
    <x v="41"/>
    <x v="0"/>
    <s v="Check for Kit"/>
    <x v="13"/>
    <n v="1.2"/>
    <x v="2"/>
    <d v="2019-01-08T00:00:00"/>
    <n v="0.5"/>
    <x v="2"/>
    <n v="0"/>
    <x v="0"/>
    <s v="SCPLED-300-90-35-RG2-3' 9&quot;-W-UNV-DP-1-DS"/>
    <n v="0"/>
    <x v="1"/>
    <m/>
    <b v="0"/>
    <x v="0"/>
    <n v="2"/>
    <n v="0"/>
    <n v="5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541-1"/>
    <x v="8"/>
    <x v="110"/>
    <s v="SCR-400-80-35-FL-12' 7 1/8&quot;-W-UNV-DP-1-DS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12' 7 1/8&quot;"/>
    <s v=""/>
    <x v="0"/>
    <x v="4"/>
    <s v="Zahra Vatani"/>
    <s v="H-12'-7 1/8&quot;"/>
    <m/>
    <s v=""/>
    <n v="24"/>
    <s v="Regular"/>
    <s v=""/>
    <s v=""/>
    <b v="0"/>
    <m/>
    <m/>
    <b v="0"/>
    <b v="0"/>
    <n v="9360"/>
    <x v="18"/>
    <x v="0"/>
    <s v="Check for Kit"/>
    <x v="13"/>
    <n v="28.799999999999997"/>
    <x v="2"/>
    <d v="2019-01-08T00:00:00"/>
    <n v="12"/>
    <x v="2"/>
    <n v="155.52000000000001"/>
    <x v="0"/>
    <s v="SCR-400-80-35-FL-12' 7 1/8&quot;-W-UNV-DP-1-DS"/>
    <n v="0"/>
    <x v="1"/>
    <s v="Sculpt"/>
    <b v="0"/>
    <x v="0"/>
    <n v="2"/>
    <n v="0"/>
    <n v="5"/>
    <d v="2019-01-07T00:00:00"/>
    <s v="x"/>
    <d v="2019-01-08T00:00:00"/>
    <n v="48"/>
    <s v="x"/>
    <n v="36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612-1"/>
    <x v="8"/>
    <x v="111"/>
    <s v="BBWDILED-1000-625-80-35-SO-8-W-UNV-DP-1"/>
    <n v="1"/>
    <n v="1"/>
    <x v="1"/>
    <n v="1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3"/>
    <s v="Stan Buyansky"/>
    <s v="LW1 8'"/>
    <m/>
    <s v=""/>
    <n v="11"/>
    <s v="Regular"/>
    <s v=""/>
    <s v=""/>
    <b v="0"/>
    <m/>
    <m/>
    <b v="0"/>
    <b v="0"/>
    <n v="3960"/>
    <x v="47"/>
    <x v="1"/>
    <n v="0"/>
    <x v="13"/>
    <n v="13.2"/>
    <x v="2"/>
    <d v="2019-01-08T00:00:00"/>
    <n v="5.5"/>
    <x v="2"/>
    <n v="0"/>
    <x v="0"/>
    <s v="BBWDILED-1000-625-80-35-SO-8-W-UNV-DP-1"/>
    <n v="0"/>
    <x v="1"/>
    <m/>
    <b v="0"/>
    <x v="0"/>
    <n v="2"/>
    <n v="0"/>
    <n v="0"/>
    <d v="2019-01-07T00:00:00"/>
    <m/>
    <d v="2019-01-08T00:00:00"/>
    <n v="22"/>
    <n v="22"/>
    <n v="16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777-3"/>
    <x v="8"/>
    <x v="112"/>
    <s v="SCD-500-80-35-0.5M-12-AP-UNV-DP-1-CA(36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CULPT-12"/>
    <s v=""/>
    <x v="0"/>
    <x v="3"/>
    <s v="George Bacalla"/>
    <s v="D-12'"/>
    <m/>
    <s v=""/>
    <n v="1"/>
    <s v="Regular"/>
    <s v=""/>
    <s v=""/>
    <b v="0"/>
    <m/>
    <m/>
    <b v="0"/>
    <b v="0"/>
    <n v="810"/>
    <x v="11"/>
    <x v="2"/>
    <s v="Check for Kit"/>
    <x v="13"/>
    <n v="1.2"/>
    <x v="2"/>
    <d v="2019-01-08T00:00:00"/>
    <n v="0.5"/>
    <x v="2"/>
    <n v="0"/>
    <x v="0"/>
    <s v="SCD-500-80-35-0.5M-12-AP-UNV-DP-1-CA(36)"/>
    <n v="0"/>
    <x v="1"/>
    <s v="Sculpt"/>
    <b v="0"/>
    <x v="0"/>
    <n v="2"/>
    <n v="0"/>
    <n v="5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787-1"/>
    <x v="8"/>
    <x v="113"/>
    <s v="BRLED-500-80-35-FL-4'-W-UNV-DP-1-DF"/>
    <n v="1"/>
    <n v="1"/>
    <x v="0"/>
    <n v="42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2LED-4'"/>
    <s v=""/>
    <x v="0"/>
    <x v="4"/>
    <s v="George Bacalla"/>
    <s v="L01-4'"/>
    <m/>
    <s v=""/>
    <n v="42"/>
    <s v="Regular"/>
    <s v=""/>
    <s v=""/>
    <b v="0"/>
    <m/>
    <m/>
    <b v="0"/>
    <b v="0"/>
    <n v="8904"/>
    <x v="24"/>
    <x v="0"/>
    <n v="0"/>
    <x v="13"/>
    <n v="50.4"/>
    <x v="2"/>
    <d v="2019-01-08T00:00:00"/>
    <n v="21"/>
    <x v="2"/>
    <n v="0"/>
    <x v="0"/>
    <s v="BRLED-500-80-35-FL-4'-W-UNV-DP-1-DF"/>
    <n v="0"/>
    <x v="0"/>
    <s v="B2LED"/>
    <b v="0"/>
    <x v="0"/>
    <n v="2"/>
    <n v="0"/>
    <n v="0"/>
    <d v="2019-01-07T00:00:00"/>
    <s v="x"/>
    <d v="2019-01-08T00:00:00"/>
    <n v="84"/>
    <s v="x"/>
    <n v="63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787-2"/>
    <x v="8"/>
    <x v="113"/>
    <s v="BRLED-500-80-35-FL-16'-W-UNV-DP-1-DF"/>
    <n v="2"/>
    <n v="1"/>
    <x v="0"/>
    <n v="1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2LED-16'"/>
    <s v=""/>
    <x v="0"/>
    <x v="4"/>
    <s v="George Bacalla"/>
    <s v="L04-16'"/>
    <m/>
    <s v=""/>
    <n v="2"/>
    <s v="Regular"/>
    <s v=""/>
    <s v=""/>
    <b v="0"/>
    <m/>
    <m/>
    <b v="0"/>
    <b v="0"/>
    <n v="848"/>
    <x v="24"/>
    <x v="0"/>
    <n v="0"/>
    <x v="13"/>
    <n v="2.4"/>
    <x v="2"/>
    <d v="2019-01-08T00:00:00"/>
    <n v="1"/>
    <x v="2"/>
    <n v="12.96"/>
    <x v="0"/>
    <s v="BRLED-500-80-35-FL-16'-W-UNV-DP-1-DF"/>
    <n v="0"/>
    <x v="0"/>
    <s v="B2LED"/>
    <b v="0"/>
    <x v="0"/>
    <n v="2"/>
    <n v="0"/>
    <n v="0"/>
    <d v="2019-01-07T00:00:00"/>
    <s v="x"/>
    <d v="2019-01-08T00:00:00"/>
    <n v="4"/>
    <s v="x"/>
    <n v="3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787-3"/>
    <x v="8"/>
    <x v="113"/>
    <s v="BRLED-500-80-35-FL-11'-W-UNV-DP-1-DF"/>
    <n v="3"/>
    <n v="1"/>
    <x v="0"/>
    <n v="1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2LED-11'"/>
    <s v=""/>
    <x v="0"/>
    <x v="4"/>
    <s v="George Bacalla"/>
    <s v="L04-11'"/>
    <m/>
    <s v=""/>
    <n v="1"/>
    <s v="Regular"/>
    <s v=""/>
    <s v=""/>
    <b v="0"/>
    <m/>
    <m/>
    <b v="0"/>
    <b v="0"/>
    <n v="583"/>
    <x v="24"/>
    <x v="0"/>
    <n v="0"/>
    <x v="13"/>
    <n v="1.2"/>
    <x v="2"/>
    <d v="2019-01-08T00:00:00"/>
    <n v="0.5"/>
    <x v="2"/>
    <n v="0"/>
    <x v="0"/>
    <s v="BRLED-500-80-35-FL-11'-W-UNV-DP-1-DF"/>
    <n v="0"/>
    <x v="0"/>
    <s v="B2LED"/>
    <b v="0"/>
    <x v="0"/>
    <n v="2"/>
    <n v="0"/>
    <n v="0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787-4"/>
    <x v="8"/>
    <x v="113"/>
    <s v="BRLED-500-80-35-FL-8'-W-UNV-DP-1-DF"/>
    <n v="4"/>
    <n v="1"/>
    <x v="0"/>
    <n v="1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2LED-8'"/>
    <s v=""/>
    <x v="0"/>
    <x v="4"/>
    <s v="George Bacalla"/>
    <s v="L04-8'"/>
    <m/>
    <s v=""/>
    <n v="1"/>
    <s v="Regular"/>
    <s v=""/>
    <s v=""/>
    <b v="0"/>
    <m/>
    <m/>
    <b v="0"/>
    <b v="0"/>
    <n v="424"/>
    <x v="24"/>
    <x v="0"/>
    <n v="0"/>
    <x v="13"/>
    <n v="1.2"/>
    <x v="2"/>
    <d v="2019-01-08T00:00:00"/>
    <n v="0.5"/>
    <x v="2"/>
    <n v="0"/>
    <x v="0"/>
    <s v="BRLED-500-80-35-FL-8'-W-UNV-DP-1-DF"/>
    <n v="0"/>
    <x v="0"/>
    <s v="B2LED"/>
    <b v="0"/>
    <x v="0"/>
    <n v="2"/>
    <n v="0"/>
    <n v="0"/>
    <d v="2019-01-07T00:00:00"/>
    <s v="x"/>
    <d v="2019-01-08T00:00:00"/>
    <n v="2"/>
    <s v="x"/>
    <n v="1.5"/>
    <x v="2"/>
    <x v="0"/>
    <x v="0"/>
    <m/>
    <s v=""/>
    <s v=""/>
    <b v="0"/>
    <s v=""/>
    <d v="2019-01-11T00:00:00"/>
    <s v=""/>
    <s v=""/>
    <s v=""/>
    <s v=""/>
    <s v=""/>
    <s v=""/>
    <s v="Machine Shop Started"/>
  </r>
  <r>
    <s v="77798-1"/>
    <x v="8"/>
    <x v="114"/>
    <s v="CLKLED-400-90-40-SO-8-W-UNV-DP-1-DS-FW(6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"/>
    <m/>
    <s v="CLICK-8"/>
    <s v=""/>
    <x v="0"/>
    <x v="3"/>
    <s v="Stan Buyansky"/>
    <s v="BB"/>
    <m/>
    <s v=""/>
    <n v="3"/>
    <s v="Regular"/>
    <s v=""/>
    <s v=""/>
    <b v="0"/>
    <m/>
    <m/>
    <b v="0"/>
    <b v="0"/>
    <n v="3129.9989999999998"/>
    <x v="15"/>
    <x v="0"/>
    <n v="0"/>
    <x v="13"/>
    <n v="3.5999999999999996"/>
    <x v="2"/>
    <d v="2019-01-08T00:00:00"/>
    <n v="1.5"/>
    <x v="2"/>
    <n v="0"/>
    <x v="0"/>
    <s v="CLKLED-400-90-40-SO-8-W-UNV-DP-1-DS-FW(6)"/>
    <n v="0"/>
    <x v="1"/>
    <s v="CLICK"/>
    <b v="0"/>
    <x v="0"/>
    <n v="2"/>
    <n v="0"/>
    <n v="0"/>
    <d v="2019-01-07T00:00:00"/>
    <s v="x"/>
    <d v="2019-01-08T00:00:00"/>
    <n v="6"/>
    <s v="x"/>
    <n v="4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77865-1"/>
    <x v="8"/>
    <x v="115"/>
    <s v="BRLED-400-90-30-FL-9'-W-120-DP-1-D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2LED-9'"/>
    <s v=""/>
    <x v="0"/>
    <x v="3"/>
    <s v="George Bacalla"/>
    <s v="ALI-9'"/>
    <m/>
    <s v=""/>
    <n v="1"/>
    <s v="Regular"/>
    <s v=""/>
    <s v=""/>
    <b v="0"/>
    <m/>
    <m/>
    <b v="0"/>
    <b v="0"/>
    <n v="675"/>
    <x v="24"/>
    <x v="0"/>
    <n v="0"/>
    <x v="13"/>
    <n v="1.2"/>
    <x v="2"/>
    <d v="2019-01-08T00:00:00"/>
    <n v="0.5"/>
    <x v="2"/>
    <n v="0"/>
    <x v="0"/>
    <s v="BRLED-400-90-30-FL-9'-W-120-DP-1-D"/>
    <n v="0"/>
    <x v="1"/>
    <m/>
    <b v="0"/>
    <x v="0"/>
    <n v="2"/>
    <n v="0"/>
    <n v="0"/>
    <d v="2019-01-07T00:00:00"/>
    <m/>
    <d v="2019-01-08T00:00:00"/>
    <n v="2"/>
    <n v="2"/>
    <n v="1.5"/>
    <x v="2"/>
    <x v="0"/>
    <x v="0"/>
    <m/>
    <s v=""/>
    <s v=""/>
    <b v="0"/>
    <s v=""/>
    <d v="2019-01-11T00:00:00"/>
    <s v=""/>
    <s v=""/>
    <s v=""/>
    <s v=""/>
    <s v=""/>
    <s v=""/>
    <s v="Scheduled/Released"/>
  </r>
  <r>
    <s v="59584-66"/>
    <x v="11"/>
    <x v="116"/>
    <s v="SCRPAT-OPR-90(1)-300-80-35-FL-35'5&quot;-NL-W-UNV-DP-1+E(2)-D"/>
    <n v="66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35'5&quot;"/>
    <s v=""/>
    <x v="0"/>
    <x v="0"/>
    <s v="Gagandeep Singh"/>
    <s v="F4-16'2&quot;X18'7&quot;-L SHAPE"/>
    <m/>
    <s v=""/>
    <n v="0"/>
    <s v="Regular"/>
    <s v=""/>
    <s v=""/>
    <b v="0"/>
    <m/>
    <m/>
    <b v="0"/>
    <b v="0"/>
    <n v="2385"/>
    <x v="0"/>
    <x v="0"/>
    <s v="Pattern"/>
    <x v="11"/>
    <n v="0"/>
    <x v="0"/>
    <d v="2019-01-15T00:00:00"/>
    <n v="0"/>
    <x v="1"/>
    <n v="-12.96"/>
    <x v="0"/>
    <s v="SCRPAT-OPR-90(1)-300-80-35-FL-35'5&quot;-NL-W-UNV-DP-1+E(2)-D"/>
    <n v="0"/>
    <x v="0"/>
    <s v="Sculpt"/>
    <b v="1"/>
    <x v="1"/>
    <n v="2"/>
    <n v="0"/>
    <n v="5"/>
    <d v="2019-01-07T00:00:00"/>
    <s v="x"/>
    <d v="2019-01-15T00:00:00"/>
    <n v="0"/>
    <s v="x"/>
    <n v="0"/>
    <x v="0"/>
    <x v="0"/>
    <x v="0"/>
    <m/>
    <s v="Ready"/>
    <s v="Ready"/>
    <b v="1"/>
    <s v="Ready"/>
    <d v="2019-01-17T00:00:00"/>
    <s v=""/>
    <s v=""/>
    <s v=""/>
    <s v=""/>
    <s v=""/>
    <s v=""/>
    <s v="Done"/>
  </r>
  <r>
    <s v="76501-2"/>
    <x v="11"/>
    <x v="117"/>
    <s v="SP18455(1)-STFDI-I-250-DSO-200-120'-80-40-BT(4)+BX(3)-AP-UNV-DP-1-CA(144)-SC-C(SLOPED CEILING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TENCL-120'"/>
    <s v=""/>
    <x v="0"/>
    <x v="2"/>
    <s v="Joshua Zimet"/>
    <s v="CTRL 12-STFDI"/>
    <m/>
    <s v=""/>
    <n v="2"/>
    <s v="Priority"/>
    <s v=""/>
    <s v=""/>
    <b v="0"/>
    <m/>
    <m/>
    <b v="0"/>
    <b v="0"/>
    <n v="12930"/>
    <x v="52"/>
    <x v="2"/>
    <s v="Pattern"/>
    <x v="11"/>
    <n v="8"/>
    <x v="2"/>
    <d v="2019-01-15T00:00:00"/>
    <n v="9.64"/>
    <x v="3"/>
    <n v="12.96"/>
    <x v="0"/>
    <s v="STFDI-I-250-DSO-200-120'-80-40"/>
    <n v="0"/>
    <x v="1"/>
    <s v="Stencil"/>
    <b v="0"/>
    <x v="0"/>
    <n v="2"/>
    <n v="0"/>
    <n v="5"/>
    <d v="2019-01-07T00:00:00"/>
    <s v="x"/>
    <d v="2019-01-15T00:00:00"/>
    <n v="4"/>
    <s v="x"/>
    <n v="6"/>
    <x v="2"/>
    <x v="0"/>
    <x v="0"/>
    <m/>
    <s v=""/>
    <s v=""/>
    <b v="0"/>
    <s v=""/>
    <d v="2019-01-17T00:00:00"/>
    <s v=""/>
    <s v=""/>
    <s v=""/>
    <s v=""/>
    <s v=""/>
    <s v=""/>
    <s v="Scheduled/Released"/>
  </r>
  <r>
    <s v="76501-6"/>
    <x v="11"/>
    <x v="117"/>
    <s v="SP18455(1)-STFDI-I-250-DSO-200-84'-80-40-AL(4)-AP-UNV-DP-1-CA(96)-SC-C(SLOPED CEILING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TENCL-84'"/>
    <s v=""/>
    <x v="0"/>
    <x v="2"/>
    <s v="Joshua Zimet"/>
    <s v="CTRL 14-STFDI"/>
    <m/>
    <s v=""/>
    <n v="3"/>
    <s v="Priority"/>
    <s v=""/>
    <s v=""/>
    <b v="0"/>
    <m/>
    <m/>
    <b v="0"/>
    <b v="0"/>
    <n v="9180"/>
    <x v="52"/>
    <x v="2"/>
    <s v="Pattern"/>
    <x v="11"/>
    <n v="12"/>
    <x v="2"/>
    <d v="2019-01-15T00:00:00"/>
    <n v="14.46"/>
    <x v="3"/>
    <n v="25.92"/>
    <x v="0"/>
    <s v="STFDI-I-250-DSO-200-84'-80-40-"/>
    <n v="0"/>
    <x v="1"/>
    <s v="Stencil"/>
    <b v="0"/>
    <x v="0"/>
    <n v="2"/>
    <n v="0"/>
    <n v="5"/>
    <d v="2019-01-07T00:00:00"/>
    <s v="x"/>
    <d v="2019-01-15T00:00:00"/>
    <n v="6"/>
    <s v="x"/>
    <n v="9"/>
    <x v="2"/>
    <x v="0"/>
    <x v="0"/>
    <m/>
    <s v=""/>
    <s v=""/>
    <b v="0"/>
    <s v=""/>
    <d v="2019-01-17T00:00:00"/>
    <s v=""/>
    <s v=""/>
    <s v=""/>
    <s v=""/>
    <s v=""/>
    <s v=""/>
    <s v="Scheduled/Released"/>
  </r>
  <r>
    <s v="77134-4"/>
    <x v="11"/>
    <x v="118"/>
    <s v="STFC-NO-DSO(12-400)-80-35-BX(1)-W-120-MD-1-CT15(36)-SC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TENCL-STFC"/>
    <s v=""/>
    <x v="0"/>
    <x v="0"/>
    <s v="Rajithan Sivapatharajahon"/>
    <s v="105"/>
    <m/>
    <s v=""/>
    <n v="4"/>
    <s v="Regular"/>
    <s v=""/>
    <s v=""/>
    <b v="0"/>
    <m/>
    <m/>
    <b v="0"/>
    <b v="0"/>
    <n v="2475"/>
    <x v="4"/>
    <x v="2"/>
    <s v="Pattern"/>
    <x v="11"/>
    <n v="16"/>
    <x v="2"/>
    <d v="2019-01-15T00:00:00"/>
    <n v="19.28"/>
    <x v="3"/>
    <n v="38.880000000000003"/>
    <x v="0"/>
    <s v="STFC-NO-DSO(12-400)-80-35-BX(1)-W-120-MD-1-CT15(36)-SC"/>
    <n v="0"/>
    <x v="1"/>
    <s v="Stencil"/>
    <b v="0"/>
    <x v="0"/>
    <n v="2"/>
    <n v="0"/>
    <n v="5"/>
    <d v="2019-01-07T00:00:00"/>
    <s v="x"/>
    <d v="2019-01-15T00:00:00"/>
    <n v="8"/>
    <s v="x"/>
    <n v="12"/>
    <x v="2"/>
    <x v="0"/>
    <x v="0"/>
    <m/>
    <s v=""/>
    <s v=""/>
    <b v="0"/>
    <s v=""/>
    <d v="2019-01-17T00:00:00"/>
    <s v=""/>
    <s v=""/>
    <s v=""/>
    <s v=""/>
    <s v=""/>
    <s v=""/>
    <s v="Scheduled/Released"/>
  </r>
  <r>
    <s v="74999-2"/>
    <x v="12"/>
    <x v="119"/>
    <s v="BBRLEDPAT-OPI-110(1)-400-90-40-SO-FL-19' 9&quot;-NL-W-UNV-DP-1-D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19' 9&quot;"/>
    <s v=""/>
    <x v="0"/>
    <x v="1"/>
    <s v="Zahra Vatani"/>
    <s v="J-19'9&quot;"/>
    <m/>
    <s v=""/>
    <n v="6"/>
    <s v="Regular"/>
    <s v=""/>
    <s v=""/>
    <b v="0"/>
    <m/>
    <m/>
    <b v="0"/>
    <b v="0"/>
    <n v="4109.1186600000001"/>
    <x v="53"/>
    <x v="0"/>
    <s v="Pattern"/>
    <x v="12"/>
    <n v="24"/>
    <x v="2"/>
    <d v="2019-01-16T00:00:00"/>
    <n v="28.92"/>
    <x v="3"/>
    <n v="51.84"/>
    <x v="0"/>
    <s v="BBRLEDPAT-OPI-110(1)-400-90-40-SO-FL-19' 9&quot;-NL-W-UNV-DP-1-D"/>
    <n v="0"/>
    <x v="1"/>
    <m/>
    <b v="0"/>
    <x v="0"/>
    <n v="2"/>
    <n v="3"/>
    <n v="5"/>
    <d v="2019-01-08T00:00:00"/>
    <m/>
    <d v="2019-01-16T00:00:00"/>
    <n v="12"/>
    <n v="12"/>
    <n v="18"/>
    <x v="2"/>
    <x v="0"/>
    <x v="0"/>
    <m/>
    <s v=""/>
    <s v=""/>
    <b v="0"/>
    <s v=""/>
    <d v="2019-01-18T00:00:00"/>
    <s v=""/>
    <s v=""/>
    <s v=""/>
    <s v=""/>
    <s v=""/>
    <s v=""/>
    <s v="Scheduled/Released"/>
  </r>
  <r>
    <s v="76896-2"/>
    <x v="12"/>
    <x v="120"/>
    <s v="STFD-DSO(12-400)-90-35-AY(1)-W-UNV-MD-1-CA(84)-SC"/>
    <n v="2"/>
    <n v="1"/>
    <x v="1"/>
    <n v="8"/>
    <x v="1"/>
    <b v="0"/>
    <x v="0"/>
    <b v="0"/>
    <b v="0"/>
    <x v="1"/>
    <x v="0"/>
    <x v="2"/>
    <s v=""/>
    <s v=""/>
    <s v=""/>
    <s v=""/>
    <x v="0"/>
    <x v="1"/>
    <d v="2019-01-15T00:00:00"/>
    <s v=""/>
    <m/>
    <s v="STENCL-STFD"/>
    <s v=""/>
    <x v="0"/>
    <x v="2"/>
    <s v="Sacha Lempka"/>
    <s v="G12"/>
    <m/>
    <s v=""/>
    <n v="24"/>
    <s v="Regular"/>
    <s v=""/>
    <s v=""/>
    <b v="0"/>
    <m/>
    <m/>
    <b v="0"/>
    <b v="0"/>
    <n v="8800"/>
    <x v="12"/>
    <x v="2"/>
    <s v="Pattern"/>
    <x v="12"/>
    <n v="96"/>
    <x v="2"/>
    <d v="2019-01-16T00:00:00"/>
    <n v="115.68"/>
    <x v="3"/>
    <n v="207.36"/>
    <x v="0"/>
    <s v="STFD-DSO(12-400)-90-35-AY(1)-W-UNV-MD-1-CA(84)-SC"/>
    <n v="0"/>
    <x v="1"/>
    <m/>
    <b v="0"/>
    <x v="0"/>
    <n v="2"/>
    <n v="0"/>
    <n v="5"/>
    <d v="2019-01-08T00:00:00"/>
    <m/>
    <d v="2019-01-16T00:00:00"/>
    <n v="48"/>
    <n v="48"/>
    <n v="72"/>
    <x v="2"/>
    <x v="0"/>
    <x v="0"/>
    <m/>
    <s v=""/>
    <s v=""/>
    <b v="0"/>
    <s v=""/>
    <d v="2019-01-18T00:00:00"/>
    <s v=""/>
    <s v=""/>
    <s v=""/>
    <s v=""/>
    <s v=""/>
    <s v=""/>
    <s v="Scheduled/Released"/>
  </r>
  <r>
    <s v="77249-4"/>
    <x v="12"/>
    <x v="88"/>
    <s v="SCDIPAT-REC-90-500-300-80-35-BW-0.5M-6X8-NL-W-UNV-DP-1-CTS(12)-EN(1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6X8"/>
    <s v=""/>
    <x v="4"/>
    <x v="0"/>
    <s v="Jatin Patel"/>
    <s v="HR OFFICE"/>
    <m/>
    <s v=""/>
    <n v="4"/>
    <s v="High Priority"/>
    <s v=""/>
    <s v=""/>
    <b v="0"/>
    <m/>
    <m/>
    <b v="0"/>
    <b v="0"/>
    <n v="2100"/>
    <x v="2"/>
    <x v="2"/>
    <s v="Pattern"/>
    <x v="12"/>
    <n v="16"/>
    <x v="2"/>
    <d v="2019-01-16T00:00:00"/>
    <n v="19.28"/>
    <x v="3"/>
    <n v="38.880000000000003"/>
    <x v="0"/>
    <s v="SCDIPAT-REC-90-500-300-80-35-BW-0.5M-6X8-NL-W-UNV-DP-1-CTS(12)-EN(1)"/>
    <n v="0"/>
    <x v="1"/>
    <m/>
    <b v="0"/>
    <x v="0"/>
    <n v="2"/>
    <n v="0"/>
    <n v="5"/>
    <d v="2019-01-08T00:00:00"/>
    <m/>
    <d v="2019-01-16T00:00:00"/>
    <n v="8"/>
    <n v="8"/>
    <n v="12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380-3"/>
    <x v="12"/>
    <x v="121"/>
    <s v="SCDPAT-REC-90(4)-500-80-35-2M-16'0&quot;-NL-W-UNV-DP-1-CT9(36)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16'0&quot;"/>
    <s v=""/>
    <x v="0"/>
    <x v="7"/>
    <s v="Christina Torok"/>
    <s v="F4-2X6'"/>
    <m/>
    <s v=""/>
    <n v="3"/>
    <s v="Regular"/>
    <s v=""/>
    <s v=""/>
    <b v="0"/>
    <m/>
    <m/>
    <b v="0"/>
    <b v="0"/>
    <n v="4320"/>
    <x v="36"/>
    <x v="2"/>
    <s v="Pattern"/>
    <x v="12"/>
    <n v="12"/>
    <x v="2"/>
    <d v="2019-01-16T00:00:00"/>
    <n v="14.46"/>
    <x v="3"/>
    <n v="0"/>
    <x v="0"/>
    <s v="SCDPAT-REC-90(4)-500-80-35-2M-16'0&quot;-NL-W-UNV-DP-1-CT9(36)"/>
    <n v="0"/>
    <x v="1"/>
    <m/>
    <b v="0"/>
    <x v="0"/>
    <n v="2"/>
    <n v="0"/>
    <n v="5"/>
    <d v="2019-01-08T00:00:00"/>
    <m/>
    <d v="2019-01-16T00:00:00"/>
    <n v="6"/>
    <n v="6"/>
    <n v="9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380-4"/>
    <x v="12"/>
    <x v="121"/>
    <s v="SCDPAT-REC-90(4)-500-80-35-2M-36'0&quot;-NL-W-UNV-DP-1-CT9(36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6'0&quot;"/>
    <s v=""/>
    <x v="0"/>
    <x v="7"/>
    <s v="Christina Torok"/>
    <s v="F4-4X14'"/>
    <m/>
    <s v=""/>
    <n v="4"/>
    <s v="Regular"/>
    <s v=""/>
    <s v=""/>
    <b v="0"/>
    <m/>
    <m/>
    <b v="0"/>
    <b v="0"/>
    <n v="2740"/>
    <x v="36"/>
    <x v="2"/>
    <s v="Pattern"/>
    <x v="12"/>
    <n v="16"/>
    <x v="2"/>
    <d v="2019-01-16T00:00:00"/>
    <n v="19.28"/>
    <x v="3"/>
    <n v="38.880000000000003"/>
    <x v="0"/>
    <s v="SCDPAT-REC-90(4)-500-80-35-2M-36'0&quot;-NL-W-UNV-DP-1-CT9(36)"/>
    <n v="0"/>
    <x v="1"/>
    <m/>
    <b v="0"/>
    <x v="0"/>
    <n v="2"/>
    <n v="0"/>
    <n v="5"/>
    <d v="2019-01-08T00:00:00"/>
    <m/>
    <d v="2019-01-16T00:00:00"/>
    <n v="8"/>
    <n v="8"/>
    <n v="12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380-5"/>
    <x v="12"/>
    <x v="121"/>
    <s v="SCDPAT-REC-90(4)-500-80-35-2M-36'0&quot;-NL-W-UNV-DP-1-CT9(36)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6'0&quot;"/>
    <s v=""/>
    <x v="0"/>
    <x v="7"/>
    <s v="Christina Torok"/>
    <s v="F4-6X12'"/>
    <m/>
    <s v=""/>
    <n v="4"/>
    <s v="Regular"/>
    <s v=""/>
    <s v=""/>
    <b v="0"/>
    <m/>
    <m/>
    <b v="0"/>
    <b v="0"/>
    <n v="2740"/>
    <x v="36"/>
    <x v="2"/>
    <s v="Pattern"/>
    <x v="12"/>
    <n v="16"/>
    <x v="2"/>
    <d v="2019-01-16T00:00:00"/>
    <n v="19.28"/>
    <x v="3"/>
    <n v="38.880000000000003"/>
    <x v="0"/>
    <s v="SCDPAT-REC-90(4)-500-80-35-2M-36'0&quot;-NL-W-UNV-DP-1-CT9(36)"/>
    <n v="0"/>
    <x v="1"/>
    <m/>
    <b v="0"/>
    <x v="0"/>
    <n v="2"/>
    <n v="0"/>
    <n v="5"/>
    <d v="2019-01-08T00:00:00"/>
    <m/>
    <d v="2019-01-16T00:00:00"/>
    <n v="8"/>
    <n v="8"/>
    <n v="12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380-6"/>
    <x v="12"/>
    <x v="121"/>
    <s v="SCDPAT-REC-90(4)-500-80-35-2M-44'0&quot;-NL-W-UNV-DP-1-CT9(36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44'0&quot;"/>
    <s v=""/>
    <x v="0"/>
    <x v="7"/>
    <s v="Christina Torok"/>
    <s v="F4-6X16'"/>
    <m/>
    <s v=""/>
    <n v="4"/>
    <s v="Regular"/>
    <s v=""/>
    <s v=""/>
    <b v="0"/>
    <m/>
    <m/>
    <b v="0"/>
    <b v="0"/>
    <n v="3260"/>
    <x v="36"/>
    <x v="2"/>
    <s v="Pattern"/>
    <x v="12"/>
    <n v="16"/>
    <x v="2"/>
    <d v="2019-01-16T00:00:00"/>
    <n v="19.28"/>
    <x v="3"/>
    <n v="38.880000000000003"/>
    <x v="0"/>
    <s v="SCDPAT-REC-90(4)-500-80-35-2M-44'0&quot;-NL-W-UNV-DP-1-CT9(36)"/>
    <n v="0"/>
    <x v="1"/>
    <s v="Sculpt"/>
    <b v="0"/>
    <x v="0"/>
    <n v="2"/>
    <n v="0"/>
    <n v="5"/>
    <d v="2019-01-08T00:00:00"/>
    <s v="x"/>
    <d v="2019-01-16T00:00:00"/>
    <n v="8"/>
    <s v="x"/>
    <n v="12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736-1"/>
    <x v="12"/>
    <x v="122"/>
    <s v="STSLF-SO-400-80-35-8-AP-UNV-MD-1-SB15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15T00:00:00"/>
    <s v=""/>
    <m/>
    <s v="STNCLS-8"/>
    <s v=""/>
    <x v="0"/>
    <x v="7"/>
    <s v="Joshua Zimet"/>
    <s v="F1A-8 CORRIDOR"/>
    <m/>
    <s v=""/>
    <n v="4"/>
    <s v="Regular"/>
    <s v=""/>
    <s v=""/>
    <b v="0"/>
    <m/>
    <m/>
    <b v="0"/>
    <b v="0"/>
    <n v="2700"/>
    <x v="5"/>
    <x v="3"/>
    <s v="Pattern"/>
    <x v="12"/>
    <n v="16"/>
    <x v="2"/>
    <d v="2019-01-16T00:00:00"/>
    <n v="19.28"/>
    <x v="3"/>
    <n v="0"/>
    <x v="0"/>
    <s v="STSLF-SO-400-80-35-8-AP-UNV-MD-1-SB15"/>
    <n v="0"/>
    <x v="1"/>
    <s v="Stencil"/>
    <b v="0"/>
    <x v="0"/>
    <n v="2"/>
    <n v="0"/>
    <n v="5"/>
    <d v="2019-01-08T00:00:00"/>
    <s v="x"/>
    <d v="2019-01-16T00:00:00"/>
    <n v="8"/>
    <s v="x"/>
    <n v="12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7736-2"/>
    <x v="12"/>
    <x v="122"/>
    <s v="STSLF-SO-400-80-35-8-AP-UNV-MD-1+E(1)-SB15"/>
    <n v="2"/>
    <n v="1"/>
    <x v="1"/>
    <n v="5"/>
    <x v="1"/>
    <b v="0"/>
    <x v="0"/>
    <b v="0"/>
    <b v="0"/>
    <x v="1"/>
    <x v="0"/>
    <x v="2"/>
    <s v=""/>
    <s v=""/>
    <s v=""/>
    <s v=""/>
    <x v="0"/>
    <x v="1"/>
    <d v="2019-01-15T00:00:00"/>
    <s v=""/>
    <m/>
    <s v="STNCLS-8"/>
    <s v=""/>
    <x v="0"/>
    <x v="7"/>
    <s v="Joshua Zimet"/>
    <s v="F1A-8' EM CORRIDOR"/>
    <m/>
    <s v=""/>
    <n v="5"/>
    <s v="Regular"/>
    <s v=""/>
    <s v=""/>
    <b v="0"/>
    <m/>
    <m/>
    <b v="0"/>
    <b v="0"/>
    <n v="3575"/>
    <x v="5"/>
    <x v="3"/>
    <s v="Pattern"/>
    <x v="12"/>
    <n v="20"/>
    <x v="2"/>
    <d v="2019-01-16T00:00:00"/>
    <n v="24.1"/>
    <x v="3"/>
    <n v="0"/>
    <x v="0"/>
    <s v="STSLF-SO-400-80-35-8-AP-UNV-MD-1+E(1)-SB15"/>
    <n v="0"/>
    <x v="1"/>
    <s v="Stencil"/>
    <b v="0"/>
    <x v="0"/>
    <n v="2"/>
    <n v="0"/>
    <n v="5"/>
    <d v="2019-01-08T00:00:00"/>
    <s v="x"/>
    <d v="2019-01-16T00:00:00"/>
    <n v="10"/>
    <s v="x"/>
    <n v="15"/>
    <x v="3"/>
    <x v="0"/>
    <x v="0"/>
    <m/>
    <s v=""/>
    <s v=""/>
    <b v="0"/>
    <s v=""/>
    <d v="2019-01-18T00:00:00"/>
    <s v=""/>
    <s v=""/>
    <s v=""/>
    <s v=""/>
    <s v=""/>
    <s v=""/>
    <s v="Scheduled/Released"/>
  </r>
  <r>
    <s v="70411-5"/>
    <x v="9"/>
    <x v="47"/>
    <s v="SCDM-3'-(3)-1000-90-TW2750-D55-BLK-C(HS512W1186)-UNV-O(DALIDT6)-1-CA(72)-LBC"/>
    <n v="5"/>
    <n v="1"/>
    <x v="1"/>
    <n v="583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3'"/>
    <s v=""/>
    <x v="0"/>
    <x v="2"/>
    <s v="Gagandeep Singh"/>
    <s v="L-01.4-3'"/>
    <m/>
    <s v=""/>
    <n v="583"/>
    <s v="Regular"/>
    <s v=""/>
    <s v=""/>
    <b v="0"/>
    <m/>
    <m/>
    <b v="0"/>
    <b v="0"/>
    <n v="148665"/>
    <x v="54"/>
    <x v="2"/>
    <s v="Check for Kit"/>
    <x v="14"/>
    <n v="699.6"/>
    <x v="3"/>
    <d v="2019-01-11T00:00:00"/>
    <n v="291.5"/>
    <x v="2"/>
    <n v="0"/>
    <x v="0"/>
    <s v="SCDM-3'-(3)-1000-90-TW2750-D55-BLK-C(HS512W1186)-UNV-O(DALIDT6)-1-CA(72)-LBC"/>
    <n v="0"/>
    <x v="1"/>
    <s v="Sculpt"/>
    <b v="0"/>
    <x v="0"/>
    <n v="2"/>
    <n v="0"/>
    <n v="0"/>
    <d v="2019-01-10T00:00:00"/>
    <s v="x"/>
    <d v="2019-01-11T00:00:00"/>
    <n v="1166"/>
    <s v="x"/>
    <n v="874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1"/>
    <x v="9"/>
    <x v="123"/>
    <s v="BRLED-500-80-35-FL-4-W-UNV-DP-1-TG15"/>
    <n v="1"/>
    <n v="1"/>
    <x v="1"/>
    <n v="22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4"/>
    <s v=""/>
    <x v="0"/>
    <x v="4"/>
    <s v="George Bacalla"/>
    <s v="D4"/>
    <m/>
    <s v=""/>
    <n v="22"/>
    <s v="High Priority"/>
    <s v=""/>
    <s v=""/>
    <b v="0"/>
    <m/>
    <m/>
    <b v="0"/>
    <b v="0"/>
    <n v="4224"/>
    <x v="24"/>
    <x v="0"/>
    <n v="0"/>
    <x v="14"/>
    <n v="26.4"/>
    <x v="2"/>
    <d v="2019-01-11T00:00:00"/>
    <n v="11"/>
    <x v="2"/>
    <n v="0"/>
    <x v="0"/>
    <s v="BRLED-500-80-35-FL-4-W-UNV-DP-1-TG15"/>
    <n v="0"/>
    <x v="1"/>
    <m/>
    <b v="0"/>
    <x v="0"/>
    <n v="2"/>
    <n v="0"/>
    <n v="0"/>
    <d v="2019-01-10T00:00:00"/>
    <m/>
    <d v="2019-01-11T00:00:00"/>
    <n v="44"/>
    <n v="44"/>
    <n v="33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11"/>
    <x v="9"/>
    <x v="123"/>
    <s v="BRLED-500-80-35-FL-18-W-UNV-DP-1-DF"/>
    <n v="11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8"/>
    <s v=""/>
    <x v="0"/>
    <x v="4"/>
    <s v="George Bacalla"/>
    <s v="D18"/>
    <m/>
    <s v=""/>
    <n v="4"/>
    <s v="High Priority"/>
    <s v=""/>
    <s v=""/>
    <b v="0"/>
    <m/>
    <m/>
    <b v="0"/>
    <b v="0"/>
    <n v="1728"/>
    <x v="24"/>
    <x v="0"/>
    <n v="0"/>
    <x v="14"/>
    <n v="4.8"/>
    <x v="2"/>
    <d v="2019-01-11T00:00:00"/>
    <n v="2"/>
    <x v="2"/>
    <n v="25.92"/>
    <x v="0"/>
    <s v="BRLED-500-80-35-FL-18-W-UNV-DP-1-DF"/>
    <n v="0"/>
    <x v="1"/>
    <m/>
    <b v="0"/>
    <x v="0"/>
    <n v="2"/>
    <n v="0"/>
    <n v="0"/>
    <d v="2019-01-10T00:00:00"/>
    <s v="x"/>
    <d v="2019-01-11T00:00:00"/>
    <n v="8"/>
    <s v="x"/>
    <n v="6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3"/>
    <x v="9"/>
    <x v="123"/>
    <s v="BRLED-500-80-35-FL-8-W-UNV-DP-1-TG15"/>
    <n v="3"/>
    <n v="1"/>
    <x v="1"/>
    <n v="53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8"/>
    <s v=""/>
    <x v="0"/>
    <x v="4"/>
    <s v="George Bacalla"/>
    <s v="D8"/>
    <m/>
    <s v=""/>
    <n v="53"/>
    <s v="High Priority"/>
    <s v=""/>
    <s v=""/>
    <b v="0"/>
    <m/>
    <m/>
    <b v="0"/>
    <b v="0"/>
    <n v="20352"/>
    <x v="24"/>
    <x v="0"/>
    <n v="0"/>
    <x v="14"/>
    <n v="63.599999999999994"/>
    <x v="2"/>
    <d v="2019-01-11T00:00:00"/>
    <n v="26.5"/>
    <x v="2"/>
    <n v="0"/>
    <x v="0"/>
    <s v="BRLED-500-80-35-FL-8-W-UNV-DP-1-TG15"/>
    <n v="0"/>
    <x v="1"/>
    <m/>
    <b v="0"/>
    <x v="0"/>
    <n v="2"/>
    <n v="0"/>
    <n v="0"/>
    <d v="2019-01-10T00:00:00"/>
    <m/>
    <d v="2019-01-11T00:00:00"/>
    <n v="106"/>
    <n v="106"/>
    <n v="79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4"/>
    <x v="9"/>
    <x v="123"/>
    <s v="BRLED-500-80-35-FL-8-W-UNV-DP-1-DF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8"/>
    <s v=""/>
    <x v="0"/>
    <x v="4"/>
    <s v="George Bacalla"/>
    <s v="D8 DF"/>
    <m/>
    <s v=""/>
    <n v="1"/>
    <s v="High Priority"/>
    <s v=""/>
    <s v=""/>
    <b v="0"/>
    <m/>
    <m/>
    <b v="0"/>
    <b v="0"/>
    <n v="394"/>
    <x v="24"/>
    <x v="0"/>
    <n v="0"/>
    <x v="14"/>
    <n v="1.2"/>
    <x v="2"/>
    <d v="2019-01-11T00:00:00"/>
    <n v="0.5"/>
    <x v="2"/>
    <n v="0"/>
    <x v="0"/>
    <s v="BRLED-500-80-35-FL-8-W-UNV-DP-1-DF"/>
    <n v="0"/>
    <x v="1"/>
    <m/>
    <b v="0"/>
    <x v="0"/>
    <n v="2"/>
    <n v="0"/>
    <n v="0"/>
    <d v="2019-01-10T00:00:00"/>
    <m/>
    <d v="2019-01-11T00:00:00"/>
    <n v="2"/>
    <n v="2"/>
    <n v="1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5"/>
    <x v="9"/>
    <x v="123"/>
    <s v="BRLED-500-80-35-FL-10-W-UNV-DP-1-TG15"/>
    <n v="5"/>
    <n v="1"/>
    <x v="1"/>
    <n v="10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0"/>
    <s v=""/>
    <x v="0"/>
    <x v="4"/>
    <s v="George Bacalla"/>
    <s v="D10"/>
    <m/>
    <s v=""/>
    <n v="10"/>
    <s v="High Priority"/>
    <s v=""/>
    <s v=""/>
    <b v="0"/>
    <m/>
    <m/>
    <b v="0"/>
    <b v="0"/>
    <n v="4800"/>
    <x v="24"/>
    <x v="0"/>
    <n v="0"/>
    <x v="14"/>
    <n v="12"/>
    <x v="2"/>
    <d v="2019-01-11T00:00:00"/>
    <n v="5"/>
    <x v="2"/>
    <n v="0"/>
    <x v="0"/>
    <s v="BRLED-500-80-35-FL-10-W-UNV-DP-1-TG15"/>
    <n v="0"/>
    <x v="1"/>
    <m/>
    <b v="0"/>
    <x v="0"/>
    <n v="2"/>
    <n v="0"/>
    <n v="0"/>
    <d v="2019-01-10T00:00:00"/>
    <m/>
    <d v="2019-01-11T00:00:00"/>
    <n v="20"/>
    <n v="20"/>
    <n v="1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7"/>
    <x v="9"/>
    <x v="123"/>
    <s v="BRLED-500-80-35-FL-12-W-UNV-DP-1-DF"/>
    <n v="7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2"/>
    <s v=""/>
    <x v="0"/>
    <x v="4"/>
    <s v="George Bacalla"/>
    <s v="D12"/>
    <m/>
    <s v=""/>
    <n v="2"/>
    <s v="High Priority"/>
    <s v=""/>
    <s v=""/>
    <b v="0"/>
    <m/>
    <m/>
    <b v="0"/>
    <b v="0"/>
    <n v="1152"/>
    <x v="24"/>
    <x v="0"/>
    <n v="0"/>
    <x v="14"/>
    <n v="2.4"/>
    <x v="2"/>
    <d v="2019-01-11T00:00:00"/>
    <n v="1"/>
    <x v="2"/>
    <n v="0"/>
    <x v="0"/>
    <s v="BRLED-500-80-35-FL-12-W-UNV-DP-1-DF"/>
    <n v="0"/>
    <x v="1"/>
    <m/>
    <b v="0"/>
    <x v="0"/>
    <n v="2"/>
    <n v="0"/>
    <n v="0"/>
    <d v="2019-01-10T00:00:00"/>
    <m/>
    <d v="2019-01-11T00:00:00"/>
    <n v="4"/>
    <n v="4"/>
    <n v="3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8"/>
    <x v="9"/>
    <x v="123"/>
    <s v="BRLED-750-80-35-FL-12-W-UNV-DP-1-TG15"/>
    <n v="8"/>
    <n v="1"/>
    <x v="1"/>
    <n v="3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2"/>
    <s v=""/>
    <x v="0"/>
    <x v="4"/>
    <s v="George Bacalla"/>
    <s v="D12HO"/>
    <m/>
    <s v=""/>
    <n v="3"/>
    <s v="High Priority"/>
    <s v=""/>
    <s v=""/>
    <b v="0"/>
    <m/>
    <m/>
    <b v="0"/>
    <b v="0"/>
    <n v="1728"/>
    <x v="24"/>
    <x v="0"/>
    <n v="0"/>
    <x v="14"/>
    <n v="3.5999999999999996"/>
    <x v="2"/>
    <d v="2019-01-11T00:00:00"/>
    <n v="1.5"/>
    <x v="2"/>
    <n v="0"/>
    <x v="0"/>
    <s v="BRLED-750-80-35-FL-12-W-UNV-DP-1-TG15"/>
    <n v="0"/>
    <x v="1"/>
    <s v="B2LED"/>
    <b v="0"/>
    <x v="0"/>
    <n v="2"/>
    <n v="0"/>
    <n v="0"/>
    <d v="2019-01-10T00:00:00"/>
    <s v="x"/>
    <d v="2019-01-11T00:00:00"/>
    <n v="6"/>
    <s v="x"/>
    <n v="4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3835-9"/>
    <x v="9"/>
    <x v="123"/>
    <s v="BRLED-500-80-35-FL-16-W-UNV-DP-1-TG15"/>
    <n v="9"/>
    <n v="1"/>
    <x v="1"/>
    <n v="6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6"/>
    <s v=""/>
    <x v="0"/>
    <x v="4"/>
    <s v="George Bacalla"/>
    <s v="D16"/>
    <m/>
    <s v=""/>
    <n v="12"/>
    <s v="High Priority"/>
    <s v=""/>
    <s v=""/>
    <b v="0"/>
    <m/>
    <m/>
    <b v="0"/>
    <b v="0"/>
    <n v="4608"/>
    <x v="24"/>
    <x v="0"/>
    <n v="0"/>
    <x v="14"/>
    <n v="14.399999999999999"/>
    <x v="2"/>
    <d v="2019-01-11T00:00:00"/>
    <n v="6"/>
    <x v="2"/>
    <n v="77.760000000000005"/>
    <x v="0"/>
    <s v="BRLED-500-80-35-FL-16-W-UNV-DP-1-TG15"/>
    <n v="0"/>
    <x v="1"/>
    <s v="B2LED"/>
    <b v="0"/>
    <x v="0"/>
    <n v="2"/>
    <n v="0"/>
    <n v="0"/>
    <d v="2019-01-10T00:00:00"/>
    <s v="x"/>
    <d v="2019-01-11T00:00:00"/>
    <n v="24"/>
    <s v="x"/>
    <n v="18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6719-1"/>
    <x v="9"/>
    <x v="124"/>
    <s v="SCD-500-80-40-FL-4X4-W-UNV-DP-1-CA(48)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4X4"/>
    <s v=""/>
    <x v="0"/>
    <x v="0"/>
    <s v="Christina Torok"/>
    <s v="C109"/>
    <m/>
    <s v=""/>
    <n v="5"/>
    <s v="Regular"/>
    <s v=""/>
    <s v=""/>
    <b v="0"/>
    <m/>
    <m/>
    <b v="0"/>
    <b v="0"/>
    <n v="4250"/>
    <x v="11"/>
    <x v="2"/>
    <s v="Check for Kit"/>
    <x v="14"/>
    <n v="6"/>
    <x v="2"/>
    <d v="2019-01-11T00:00:00"/>
    <n v="2.5"/>
    <x v="2"/>
    <n v="0"/>
    <x v="0"/>
    <s v="SCD-500-80-40-FL-4X4-W-UNV-DP-1-CA(48)"/>
    <n v="0"/>
    <x v="0"/>
    <m/>
    <b v="0"/>
    <x v="0"/>
    <n v="2"/>
    <n v="0"/>
    <n v="5"/>
    <d v="2019-01-10T00:00:00"/>
    <s v="x"/>
    <d v="2019-01-11T00:00:00"/>
    <n v="10"/>
    <s v="x"/>
    <n v="7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2"/>
    <x v="9"/>
    <x v="124"/>
    <s v="SCD-500-80-40-2M-4X4-W-UNV-DP-1-CA(48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4X4"/>
    <s v=""/>
    <x v="0"/>
    <x v="0"/>
    <s v="Christina Torok"/>
    <s v="C201"/>
    <m/>
    <s v=""/>
    <n v="1"/>
    <s v="Regular"/>
    <s v=""/>
    <s v=""/>
    <b v="0"/>
    <m/>
    <m/>
    <b v="0"/>
    <b v="0"/>
    <n v="900"/>
    <x v="11"/>
    <x v="2"/>
    <s v="Check for Kit"/>
    <x v="14"/>
    <n v="1.2"/>
    <x v="2"/>
    <d v="2019-01-11T00:00:00"/>
    <n v="0.5"/>
    <x v="2"/>
    <n v="0"/>
    <x v="0"/>
    <s v="SCD-500-80-40-2M-4X4-W-UNV-DP-1-CA(48)"/>
    <n v="0"/>
    <x v="0"/>
    <s v="Sculpt"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3"/>
    <x v="9"/>
    <x v="124"/>
    <s v="SCD-500-80-40-FL-4X4-W-UNV-DP-1-CA(48)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4X4"/>
    <s v=""/>
    <x v="0"/>
    <x v="0"/>
    <s v="Christina Torok"/>
    <s v="C102-A"/>
    <m/>
    <s v=""/>
    <n v="4"/>
    <s v="Regular"/>
    <s v=""/>
    <s v=""/>
    <b v="0"/>
    <m/>
    <m/>
    <b v="0"/>
    <b v="0"/>
    <n v="3400"/>
    <x v="11"/>
    <x v="2"/>
    <s v="Check for Kit"/>
    <x v="14"/>
    <n v="4.8"/>
    <x v="2"/>
    <d v="2019-01-11T00:00:00"/>
    <n v="2"/>
    <x v="2"/>
    <n v="0"/>
    <x v="0"/>
    <s v="SCD-500-80-40-FL-4X4-W-UNV-DP-1-CA(48)"/>
    <n v="0"/>
    <x v="0"/>
    <s v="Sculpt"/>
    <b v="0"/>
    <x v="0"/>
    <n v="2"/>
    <n v="0"/>
    <n v="5"/>
    <d v="2019-01-10T00:00:00"/>
    <s v="x"/>
    <d v="2019-01-11T00:00:00"/>
    <n v="8"/>
    <s v="x"/>
    <n v="6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4"/>
    <x v="9"/>
    <x v="124"/>
    <s v="SCD-500-80-40-FL-2X2-W-UNV-DP-1-CA(48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2"/>
    <s v=""/>
    <x v="0"/>
    <x v="0"/>
    <s v="Christina Torok"/>
    <s v="C102-B"/>
    <m/>
    <s v=""/>
    <n v="1"/>
    <s v="Regular"/>
    <s v=""/>
    <s v=""/>
    <b v="0"/>
    <m/>
    <m/>
    <b v="0"/>
    <b v="0"/>
    <n v="400"/>
    <x v="11"/>
    <x v="2"/>
    <s v="Check for Kit"/>
    <x v="14"/>
    <n v="1.2"/>
    <x v="2"/>
    <d v="2019-01-11T00:00:00"/>
    <n v="0.5"/>
    <x v="2"/>
    <n v="0"/>
    <x v="0"/>
    <s v="SCD-500-80-40-FL-2X2-W-UNV-DP-1-CA(48)"/>
    <n v="0"/>
    <x v="0"/>
    <s v="Sculpt"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5"/>
    <x v="9"/>
    <x v="124"/>
    <s v="SCR-500-80-40-FL-2X6-W-UNV-DP-1-DF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6"/>
    <s v=""/>
    <x v="0"/>
    <x v="0"/>
    <s v="Christina Torok"/>
    <s v="C102-C"/>
    <m/>
    <s v=""/>
    <n v="1"/>
    <s v="Regular"/>
    <s v=""/>
    <s v=""/>
    <b v="0"/>
    <m/>
    <m/>
    <b v="0"/>
    <b v="0"/>
    <n v="700"/>
    <x v="18"/>
    <x v="0"/>
    <s v="Check for Kit"/>
    <x v="14"/>
    <n v="1.2"/>
    <x v="2"/>
    <d v="2019-01-11T00:00:00"/>
    <n v="0.5"/>
    <x v="2"/>
    <n v="0"/>
    <x v="0"/>
    <s v="SCR-500-80-40-FL-2X6-W-UNV-DP-1-DF"/>
    <n v="0"/>
    <x v="0"/>
    <s v="Sculpt"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6"/>
    <x v="9"/>
    <x v="124"/>
    <s v="SCR-500-80-40-2M-2X6-W-UNV-DP-1-DF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6"/>
    <s v=""/>
    <x v="0"/>
    <x v="0"/>
    <s v="Christina Torok"/>
    <s v="C102-D"/>
    <m/>
    <s v=""/>
    <n v="1"/>
    <s v="Regular"/>
    <s v=""/>
    <s v=""/>
    <b v="0"/>
    <m/>
    <m/>
    <b v="0"/>
    <b v="0"/>
    <n v="750"/>
    <x v="18"/>
    <x v="0"/>
    <s v="Check for Kit"/>
    <x v="14"/>
    <n v="1.2"/>
    <x v="2"/>
    <d v="2019-01-11T00:00:00"/>
    <n v="0.5"/>
    <x v="2"/>
    <n v="0"/>
    <x v="0"/>
    <s v="SCR-500-80-40-2M-2X6-W-UNV-DP-1-DF"/>
    <n v="0"/>
    <x v="0"/>
    <m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7"/>
    <x v="9"/>
    <x v="124"/>
    <s v="SCR-500-80-40-2M-2X4-W-UNV-DP-1-DF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4"/>
    <s v=""/>
    <x v="0"/>
    <x v="0"/>
    <s v="Christina Torok"/>
    <s v="C102-E"/>
    <m/>
    <s v=""/>
    <n v="1"/>
    <s v="Regular"/>
    <s v=""/>
    <s v=""/>
    <b v="0"/>
    <m/>
    <m/>
    <b v="0"/>
    <b v="0"/>
    <n v="535"/>
    <x v="18"/>
    <x v="0"/>
    <s v="Check for Kit"/>
    <x v="14"/>
    <n v="1.2"/>
    <x v="2"/>
    <d v="2019-01-11T00:00:00"/>
    <n v="0.5"/>
    <x v="2"/>
    <n v="0"/>
    <x v="0"/>
    <s v="SCR-500-80-40-2M-2X4-W-UNV-DP-1-DF"/>
    <n v="0"/>
    <x v="0"/>
    <m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8"/>
    <x v="9"/>
    <x v="124"/>
    <s v="SCD-500-80-40-2M-2X10-W-UNV-DP-1-CA(48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10"/>
    <s v=""/>
    <x v="0"/>
    <x v="0"/>
    <s v="Christina Torok"/>
    <s v="C102-F"/>
    <m/>
    <s v=""/>
    <n v="1"/>
    <s v="Regular"/>
    <s v=""/>
    <s v=""/>
    <b v="0"/>
    <m/>
    <m/>
    <b v="0"/>
    <b v="0"/>
    <n v="1300"/>
    <x v="11"/>
    <x v="2"/>
    <s v="Check for Kit"/>
    <x v="14"/>
    <n v="1.2"/>
    <x v="2"/>
    <d v="2019-01-11T00:00:00"/>
    <n v="0.5"/>
    <x v="2"/>
    <n v="0"/>
    <x v="0"/>
    <s v="SCD-500-80-40-2M-2X10-W-UNV-DP-1-CA(48)"/>
    <n v="0"/>
    <x v="0"/>
    <m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19-9"/>
    <x v="9"/>
    <x v="124"/>
    <s v="SCD-500-80-40-2M-2X8-W-UNV-DP-1-CA(48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2X8"/>
    <s v=""/>
    <x v="0"/>
    <x v="0"/>
    <s v="Christina Torok"/>
    <s v="C102-G"/>
    <m/>
    <s v=""/>
    <n v="1"/>
    <s v="Regular"/>
    <s v=""/>
    <s v=""/>
    <b v="0"/>
    <m/>
    <m/>
    <b v="0"/>
    <b v="0"/>
    <n v="1140"/>
    <x v="11"/>
    <x v="2"/>
    <s v="Check for Kit"/>
    <x v="14"/>
    <n v="1.2"/>
    <x v="2"/>
    <d v="2019-01-11T00:00:00"/>
    <n v="0.5"/>
    <x v="2"/>
    <n v="0"/>
    <x v="0"/>
    <s v="SCD-500-80-40-2M-2X8-W-UNV-DP-1-CA(48)"/>
    <n v="0"/>
    <x v="0"/>
    <s v="Sculpt"/>
    <b v="0"/>
    <x v="0"/>
    <n v="2"/>
    <n v="0"/>
    <n v="5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1"/>
    <x v="9"/>
    <x v="125"/>
    <s v="BRLED-1000-80-30-FL-4-W-120-DP-1-TG9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4"/>
    <s v=""/>
    <x v="0"/>
    <x v="5"/>
    <s v="Gagandeep Singh"/>
    <s v="F1-4'"/>
    <m/>
    <s v=""/>
    <n v="1"/>
    <s v="Regular"/>
    <s v=""/>
    <s v=""/>
    <b v="0"/>
    <m/>
    <m/>
    <b v="0"/>
    <b v="0"/>
    <n v="272"/>
    <x v="24"/>
    <x v="0"/>
    <n v="0"/>
    <x v="14"/>
    <n v="1.2"/>
    <x v="2"/>
    <d v="2019-01-11T00:00:00"/>
    <n v="0.5"/>
    <x v="2"/>
    <n v="0"/>
    <x v="0"/>
    <s v="BRLED-1000-80-30-FL-4-W-120-DP-1-TG9"/>
    <n v="0"/>
    <x v="0"/>
    <m/>
    <b v="0"/>
    <x v="0"/>
    <n v="2"/>
    <n v="0"/>
    <n v="0"/>
    <d v="2019-01-10T00:00:00"/>
    <m/>
    <d v="2019-01-11T00:00:00"/>
    <n v="2"/>
    <n v="2"/>
    <n v="1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2"/>
    <x v="9"/>
    <x v="125"/>
    <s v="BRLED-1000-80-30-FL-6-W-120-DP-1-TG9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6"/>
    <s v=""/>
    <x v="0"/>
    <x v="5"/>
    <s v="Gagandeep Singh"/>
    <s v="F1-6'"/>
    <m/>
    <s v=""/>
    <n v="2"/>
    <s v="Regular"/>
    <s v=""/>
    <s v=""/>
    <b v="0"/>
    <m/>
    <m/>
    <b v="0"/>
    <b v="0"/>
    <n v="816"/>
    <x v="24"/>
    <x v="0"/>
    <n v="0"/>
    <x v="14"/>
    <n v="2.4"/>
    <x v="2"/>
    <d v="2019-01-11T00:00:00"/>
    <n v="1"/>
    <x v="2"/>
    <n v="0"/>
    <x v="0"/>
    <s v="BRLED-1000-80-30-FL-6-W-120-DP-1-TG9"/>
    <n v="0"/>
    <x v="0"/>
    <m/>
    <b v="0"/>
    <x v="0"/>
    <n v="2"/>
    <n v="0"/>
    <n v="0"/>
    <d v="2019-01-10T00:00:00"/>
    <m/>
    <d v="2019-01-11T00:00:00"/>
    <n v="4"/>
    <n v="4"/>
    <n v="3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3"/>
    <x v="9"/>
    <x v="125"/>
    <s v="BRLED-1000-80-30-FL-8-W-120-DP-1-TG9"/>
    <n v="3"/>
    <n v="1"/>
    <x v="1"/>
    <n v="5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8"/>
    <s v=""/>
    <x v="0"/>
    <x v="5"/>
    <s v="Gagandeep Singh"/>
    <s v="F1-8'"/>
    <m/>
    <s v=""/>
    <n v="5"/>
    <s v="Regular"/>
    <s v=""/>
    <s v=""/>
    <b v="0"/>
    <m/>
    <m/>
    <b v="0"/>
    <b v="0"/>
    <n v="2720"/>
    <x v="24"/>
    <x v="0"/>
    <n v="0"/>
    <x v="14"/>
    <n v="6"/>
    <x v="2"/>
    <d v="2019-01-11T00:00:00"/>
    <n v="2.5"/>
    <x v="2"/>
    <n v="0"/>
    <x v="0"/>
    <s v="BRLED-1000-80-30-FL-8-W-120-DP-1-TG9"/>
    <n v="0"/>
    <x v="0"/>
    <m/>
    <b v="0"/>
    <x v="0"/>
    <n v="2"/>
    <n v="0"/>
    <n v="0"/>
    <d v="2019-01-10T00:00:00"/>
    <m/>
    <d v="2019-01-11T00:00:00"/>
    <n v="10"/>
    <n v="10"/>
    <n v="7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4"/>
    <x v="9"/>
    <x v="125"/>
    <s v="BRLED-1000-80-30-FL-10-W-120-DP-1-TG9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0"/>
    <s v=""/>
    <x v="0"/>
    <x v="5"/>
    <s v="Gagandeep Singh"/>
    <s v="F1-10'"/>
    <m/>
    <s v=""/>
    <n v="3"/>
    <s v="Regular"/>
    <s v=""/>
    <s v=""/>
    <b v="0"/>
    <m/>
    <m/>
    <b v="0"/>
    <b v="0"/>
    <n v="2040"/>
    <x v="24"/>
    <x v="0"/>
    <n v="0"/>
    <x v="14"/>
    <n v="3.5999999999999996"/>
    <x v="2"/>
    <d v="2019-01-11T00:00:00"/>
    <n v="1.5"/>
    <x v="2"/>
    <n v="0"/>
    <x v="0"/>
    <s v="BRLED-1000-80-30-FL-10-W-120-DP-1-TG9"/>
    <n v="0"/>
    <x v="0"/>
    <m/>
    <b v="0"/>
    <x v="0"/>
    <n v="2"/>
    <n v="0"/>
    <n v="0"/>
    <d v="2019-01-10T00:00:00"/>
    <m/>
    <d v="2019-01-11T00:00:00"/>
    <n v="6"/>
    <n v="6"/>
    <n v="4.5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5"/>
    <x v="9"/>
    <x v="125"/>
    <s v="BRLED-1000-80-30-FL-13'7&quot;-W-120-DP-1-DB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3'7&quot;"/>
    <s v=""/>
    <x v="0"/>
    <x v="5"/>
    <s v="Gagandeep Singh"/>
    <s v="F1-13'7&quot;"/>
    <m/>
    <s v=""/>
    <n v="4"/>
    <s v="Regular"/>
    <s v=""/>
    <s v=""/>
    <b v="0"/>
    <m/>
    <m/>
    <b v="0"/>
    <b v="0"/>
    <n v="2992"/>
    <x v="24"/>
    <x v="0"/>
    <n v="0"/>
    <x v="14"/>
    <n v="4.8"/>
    <x v="2"/>
    <d v="2019-01-11T00:00:00"/>
    <n v="2"/>
    <x v="2"/>
    <n v="25.92"/>
    <x v="0"/>
    <s v="BRLED-1000-80-30-FL-13'7&quot;-W-120-DP-1-DB"/>
    <n v="0"/>
    <x v="0"/>
    <m/>
    <b v="0"/>
    <x v="0"/>
    <n v="2"/>
    <n v="0"/>
    <n v="0"/>
    <d v="2019-01-10T00:00:00"/>
    <m/>
    <d v="2019-01-11T00:00:00"/>
    <n v="8"/>
    <n v="8"/>
    <n v="6"/>
    <x v="3"/>
    <x v="0"/>
    <x v="0"/>
    <m/>
    <s v=""/>
    <s v=""/>
    <b v="0"/>
    <s v=""/>
    <d v="2019-01-14T00:00:00"/>
    <s v=""/>
    <s v=""/>
    <s v=""/>
    <s v=""/>
    <s v=""/>
    <s v=""/>
    <s v="Machine Shop Started"/>
  </r>
  <r>
    <s v="76734-6"/>
    <x v="9"/>
    <x v="125"/>
    <s v="BRLED-1000-80-30-FL-14-W-120-DP-1-DB"/>
    <n v="6"/>
    <n v="1"/>
    <x v="1"/>
    <n v="3"/>
    <x v="1"/>
    <b v="0"/>
    <x v="0"/>
    <b v="0"/>
    <b v="0"/>
    <x v="1"/>
    <x v="0"/>
    <x v="2"/>
    <s v=""/>
    <s v=""/>
    <s v=""/>
    <s v=""/>
    <x v="0"/>
    <x v="1"/>
    <d v="2019-01-09T00:00:00"/>
    <s v=""/>
    <m/>
    <s v="B2LED-14"/>
    <s v=""/>
    <x v="0"/>
    <x v="5"/>
    <s v="Gagandeep Singh"/>
    <s v="F1-14'"/>
    <m/>
    <s v=""/>
    <n v="6"/>
    <s v="Regular"/>
    <s v=""/>
    <s v=""/>
    <b v="0"/>
    <m/>
    <m/>
    <b v="0"/>
    <b v="0"/>
    <n v="2856"/>
    <x v="24"/>
    <x v="0"/>
    <n v="0"/>
    <x v="14"/>
    <n v="7.1999999999999993"/>
    <x v="2"/>
    <d v="2019-01-11T00:00:00"/>
    <n v="3"/>
    <x v="2"/>
    <n v="38.880000000000003"/>
    <x v="0"/>
    <s v="BRLED-1000-80-30-FL-14-W-120-DP-1-DB"/>
    <n v="0"/>
    <x v="1"/>
    <m/>
    <b v="0"/>
    <x v="0"/>
    <n v="2"/>
    <n v="0"/>
    <n v="0"/>
    <d v="2019-01-10T00:00:00"/>
    <m/>
    <d v="2019-01-11T00:00:00"/>
    <n v="12"/>
    <n v="12"/>
    <n v="9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053-1"/>
    <x v="9"/>
    <x v="126"/>
    <s v="SCDI-500-400-80-35-SO-FL-4-W-120-DP-1-CT9(3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4"/>
    <s v=""/>
    <x v="0"/>
    <x v="3"/>
    <s v="Sacha Lempka"/>
    <s v="L5-4'"/>
    <m/>
    <s v=""/>
    <n v="1"/>
    <s v="Regular"/>
    <s v=""/>
    <s v=""/>
    <b v="0"/>
    <m/>
    <m/>
    <b v="0"/>
    <b v="0"/>
    <n v="500"/>
    <x v="27"/>
    <x v="2"/>
    <s v="Check for Kit"/>
    <x v="14"/>
    <n v="1.2"/>
    <x v="2"/>
    <d v="2019-01-11T00:00:00"/>
    <n v="0.5"/>
    <x v="2"/>
    <n v="0"/>
    <x v="0"/>
    <s v="SCDI-500-400-80-35-SO-FL-4-W-120-DP-1-CT9(36)"/>
    <n v="0"/>
    <x v="1"/>
    <s v="Sculpt"/>
    <b v="0"/>
    <x v="0"/>
    <n v="2"/>
    <n v="0"/>
    <n v="0"/>
    <d v="2019-01-10T00:00:00"/>
    <s v="x"/>
    <d v="2019-01-11T00:00:00"/>
    <n v="2"/>
    <s v="x"/>
    <n v="1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194-3"/>
    <x v="9"/>
    <x v="127"/>
    <s v="SCRAC-AC(4)-D36-HX-D-CC-80-30-8-BLK-120-1-DF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ACCENT-8"/>
    <s v=""/>
    <x v="0"/>
    <x v="0"/>
    <s v="Sacha Lempka"/>
    <s v="L5A"/>
    <m/>
    <s v=""/>
    <n v="2"/>
    <s v="Regular"/>
    <s v=""/>
    <s v=""/>
    <b v="0"/>
    <m/>
    <m/>
    <b v="0"/>
    <b v="0"/>
    <n v="1920"/>
    <x v="7"/>
    <x v="0"/>
    <s v="Check for Kit"/>
    <x v="14"/>
    <n v="2.4"/>
    <x v="2"/>
    <d v="2019-01-11T00:00:00"/>
    <n v="1"/>
    <x v="2"/>
    <n v="0"/>
    <x v="0"/>
    <s v="SCRAC-AC(4)-D36-HX-D-CC-80-30-8-BLK-120-1-DF"/>
    <n v="0"/>
    <x v="1"/>
    <s v="Sculpt"/>
    <b v="0"/>
    <x v="0"/>
    <n v="2"/>
    <n v="0"/>
    <n v="0"/>
    <d v="2019-01-10T00:00:00"/>
    <s v="x"/>
    <d v="2019-01-11T00:00:00"/>
    <n v="4"/>
    <s v="x"/>
    <n v="3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194-4"/>
    <x v="9"/>
    <x v="127"/>
    <s v="SCRAC-AC(4)-D24-HX-D-CC-80-30-12-BLK-120-1-DF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1-09T00:00:00"/>
    <s v=""/>
    <m/>
    <s v="ACCENT-12"/>
    <s v=""/>
    <x v="0"/>
    <x v="0"/>
    <s v="Sacha Lempka"/>
    <s v="L5B"/>
    <m/>
    <s v=""/>
    <n v="3"/>
    <s v="Regular"/>
    <s v=""/>
    <s v=""/>
    <b v="0"/>
    <m/>
    <m/>
    <b v="0"/>
    <b v="0"/>
    <n v="3720"/>
    <x v="7"/>
    <x v="0"/>
    <s v="Check for Kit"/>
    <x v="14"/>
    <n v="3.5999999999999996"/>
    <x v="2"/>
    <d v="2019-01-11T00:00:00"/>
    <n v="1.5"/>
    <x v="2"/>
    <n v="0"/>
    <x v="0"/>
    <s v="SCRAC-AC(4)-D24-HX-D-CC-80-30-12-BLK-120-1-DF"/>
    <n v="0"/>
    <x v="1"/>
    <s v="Sculpt"/>
    <b v="0"/>
    <x v="0"/>
    <n v="2"/>
    <n v="0"/>
    <n v="0"/>
    <d v="2019-01-10T00:00:00"/>
    <s v="x"/>
    <d v="2019-01-11T00:00:00"/>
    <n v="6"/>
    <s v="x"/>
    <n v="4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220-1"/>
    <x v="9"/>
    <x v="128"/>
    <s v="SCR-300-90-30-FL-4X4-W-277-DP-1-MFTB15"/>
    <n v="1"/>
    <n v="1"/>
    <x v="1"/>
    <n v="10"/>
    <x v="1"/>
    <b v="0"/>
    <x v="0"/>
    <b v="0"/>
    <b v="0"/>
    <x v="1"/>
    <x v="0"/>
    <x v="2"/>
    <s v=""/>
    <s v=""/>
    <s v=""/>
    <s v=""/>
    <x v="0"/>
    <x v="1"/>
    <d v="2019-01-09T00:00:00"/>
    <s v=""/>
    <m/>
    <s v="SCULPT-4X4"/>
    <s v=""/>
    <x v="0"/>
    <x v="4"/>
    <s v="Stan Buyansky"/>
    <s v="F1"/>
    <m/>
    <s v=""/>
    <n v="10"/>
    <s v="Regular"/>
    <s v=""/>
    <s v=""/>
    <b v="0"/>
    <m/>
    <m/>
    <b v="0"/>
    <b v="0"/>
    <n v="10170"/>
    <x v="18"/>
    <x v="0"/>
    <s v="Check for Kit"/>
    <x v="14"/>
    <n v="12"/>
    <x v="2"/>
    <d v="2019-01-11T00:00:00"/>
    <n v="5"/>
    <x v="2"/>
    <n v="0"/>
    <x v="0"/>
    <s v="SCR-300-90-30-FL-4X4-W-277-DP-1-MFTB15"/>
    <n v="0"/>
    <x v="1"/>
    <m/>
    <b v="0"/>
    <x v="0"/>
    <n v="2"/>
    <n v="0"/>
    <n v="5"/>
    <d v="2019-01-10T00:00:00"/>
    <m/>
    <d v="2019-01-11T00:00:00"/>
    <n v="20"/>
    <n v="20"/>
    <n v="1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255-1"/>
    <x v="9"/>
    <x v="56"/>
    <s v="SCDI-300-750-80-35-SO-FL-8-BLK-347-DP-1-CT15(218&quot;)D"/>
    <n v="1"/>
    <n v="1"/>
    <x v="0"/>
    <n v="4"/>
    <x v="0"/>
    <b v="0"/>
    <x v="0"/>
    <b v="0"/>
    <b v="0"/>
    <x v="1"/>
    <x v="0"/>
    <x v="3"/>
    <s v=""/>
    <s v=""/>
    <s v=""/>
    <s v=""/>
    <x v="0"/>
    <x v="1"/>
    <d v="2019-01-09T00:00:00"/>
    <s v=""/>
    <m/>
    <s v="SCULPT-8"/>
    <s v=""/>
    <x v="0"/>
    <x v="0"/>
    <s v="George Bacalla"/>
    <s v="A-8'"/>
    <m/>
    <s v=""/>
    <n v="4"/>
    <s v="High Priority"/>
    <s v=""/>
    <s v=""/>
    <b v="0"/>
    <m/>
    <m/>
    <b v="0"/>
    <b v="0"/>
    <n v="3218.4"/>
    <x v="27"/>
    <x v="2"/>
    <s v="Check for Kit"/>
    <x v="14"/>
    <n v="4.8"/>
    <x v="2"/>
    <d v="2019-01-11T00:00:00"/>
    <n v="2"/>
    <x v="2"/>
    <n v="0"/>
    <x v="0"/>
    <s v="SCDI-300-750-80-35-SO-FL-8-BLK-347-DP-1-CT15(218&quot;)D"/>
    <n v="0"/>
    <x v="0"/>
    <s v="Sculpt"/>
    <b v="0"/>
    <x v="0"/>
    <n v="2"/>
    <n v="0"/>
    <n v="0"/>
    <d v="2019-01-10T00:00:00"/>
    <s v="x"/>
    <d v="2019-01-11T00:00:00"/>
    <n v="8"/>
    <s v="x"/>
    <n v="6"/>
    <x v="3"/>
    <x v="0"/>
    <x v="0"/>
    <m/>
    <s v="ToDo"/>
    <s v=""/>
    <b v="0"/>
    <s v=""/>
    <d v="2019-01-14T00:00:00"/>
    <s v=""/>
    <s v=""/>
    <s v=""/>
    <s v=""/>
    <s v=""/>
    <s v=""/>
    <s v="Machine Shop Started"/>
  </r>
  <r>
    <s v="77509-1"/>
    <x v="9"/>
    <x v="129"/>
    <s v="CLKLED-400-80-30-SO-6'0&quot;-W-120-DP-1-DS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09T00:00:00"/>
    <s v=""/>
    <m/>
    <s v="CLICK-6'0&quot;"/>
    <s v=""/>
    <x v="0"/>
    <x v="3"/>
    <s v="Sacha Lempka"/>
    <s v="A-6'0&quot;"/>
    <m/>
    <s v=""/>
    <n v="6"/>
    <s v="Regular"/>
    <s v=""/>
    <s v=""/>
    <b v="0"/>
    <m/>
    <m/>
    <b v="0"/>
    <b v="0"/>
    <n v="5204.82"/>
    <x v="15"/>
    <x v="0"/>
    <n v="0"/>
    <x v="14"/>
    <n v="7.1999999999999993"/>
    <x v="2"/>
    <d v="2019-01-11T00:00:00"/>
    <n v="3"/>
    <x v="2"/>
    <n v="0"/>
    <x v="0"/>
    <s v="CLKLED-400-80-30-SO-6'0&quot;-W-120-DP-1-DS"/>
    <n v="0"/>
    <x v="1"/>
    <s v="CLICK"/>
    <b v="0"/>
    <x v="0"/>
    <n v="2"/>
    <n v="0"/>
    <n v="0"/>
    <d v="2019-01-10T00:00:00"/>
    <s v="x"/>
    <d v="2019-01-11T00:00:00"/>
    <n v="12"/>
    <s v="x"/>
    <n v="9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588-1"/>
    <x v="9"/>
    <x v="130"/>
    <s v="WBDIWLED-1000-500-80-35-SO-SO-8' 0&quot;-AP-UNV-DP-1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09T00:00:00"/>
    <s v=""/>
    <m/>
    <s v="WDILED-8' 0&quot;"/>
    <s v=""/>
    <x v="0"/>
    <x v="3"/>
    <s v="Jessica Pasternyk"/>
    <s v="D-8'-0&quot;"/>
    <m/>
    <s v=""/>
    <n v="4"/>
    <s v="Regular"/>
    <s v=""/>
    <s v=""/>
    <b v="0"/>
    <m/>
    <m/>
    <b v="0"/>
    <b v="0"/>
    <n v="4032"/>
    <x v="55"/>
    <x v="2"/>
    <n v="0"/>
    <x v="14"/>
    <n v="4.8"/>
    <x v="2"/>
    <d v="2019-01-11T00:00:00"/>
    <n v="2"/>
    <x v="2"/>
    <n v="0"/>
    <x v="0"/>
    <s v="WBDIWLED-1000-500-80-35-SO-SO-8' 0&quot;-AP-UNV-DP-1"/>
    <n v="0"/>
    <x v="1"/>
    <m/>
    <b v="0"/>
    <x v="0"/>
    <n v="2"/>
    <n v="0"/>
    <n v="0"/>
    <d v="2019-01-10T00:00:00"/>
    <m/>
    <d v="2019-01-11T00:00:00"/>
    <n v="8"/>
    <n v="8"/>
    <n v="6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7716-1"/>
    <x v="9"/>
    <x v="131"/>
    <s v="ARWLED-800-80-30-S-8'-W-UNV-BI-1-OS(1)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09T00:00:00"/>
    <s v=""/>
    <m/>
    <s v="AIRLED-8'"/>
    <s v=""/>
    <x v="0"/>
    <x v="3"/>
    <s v="Rajithan Sivapatharajahon"/>
    <s v="W7-8'"/>
    <m/>
    <s v=""/>
    <n v="5"/>
    <s v="Regular"/>
    <s v=""/>
    <s v=""/>
    <b v="0"/>
    <m/>
    <m/>
    <b v="0"/>
    <b v="0"/>
    <n v="5160"/>
    <x v="34"/>
    <x v="1"/>
    <n v="0"/>
    <x v="14"/>
    <n v="6"/>
    <x v="2"/>
    <d v="2019-01-11T00:00:00"/>
    <n v="2.5"/>
    <x v="2"/>
    <n v="0"/>
    <x v="0"/>
    <s v="ARWLED-800-80-30-S-8'-W-UNV-BI-1-OS(1)"/>
    <n v="0"/>
    <x v="1"/>
    <s v="AIRLED"/>
    <b v="0"/>
    <x v="0"/>
    <n v="2"/>
    <n v="0"/>
    <n v="0"/>
    <d v="2019-01-10T00:00:00"/>
    <s v="x"/>
    <d v="2019-01-11T00:00:00"/>
    <n v="10"/>
    <s v="x"/>
    <n v="7.5"/>
    <x v="3"/>
    <x v="0"/>
    <x v="0"/>
    <m/>
    <s v=""/>
    <s v=""/>
    <b v="0"/>
    <s v=""/>
    <d v="2019-01-14T00:00:00"/>
    <s v=""/>
    <s v=""/>
    <s v=""/>
    <s v=""/>
    <s v=""/>
    <s v=""/>
    <s v="Scheduled/Released"/>
  </r>
  <r>
    <s v="74756-16"/>
    <x v="10"/>
    <x v="132"/>
    <s v="SCPLED-300-80-30-RG2-6' 6&quot;-C(RAL 9005)-UNV-DP-1-TG9"/>
    <n v="16"/>
    <n v="1"/>
    <x v="0"/>
    <n v="1"/>
    <x v="0"/>
    <b v="0"/>
    <x v="0"/>
    <b v="0"/>
    <b v="0"/>
    <x v="1"/>
    <x v="0"/>
    <x v="2"/>
    <s v=""/>
    <s v=""/>
    <s v=""/>
    <s v=""/>
    <x v="0"/>
    <x v="1"/>
    <d v="2019-01-10T00:00:00"/>
    <s v=""/>
    <m/>
    <s v="SKLPTP-6' 6&quot;"/>
    <s v=""/>
    <x v="0"/>
    <x v="2"/>
    <s v="Rohan Srivastava"/>
    <s v="J-6.5"/>
    <m/>
    <s v=""/>
    <n v="1"/>
    <s v="Regular"/>
    <s v=""/>
    <s v=""/>
    <b v="0"/>
    <m/>
    <m/>
    <b v="0"/>
    <b v="0"/>
    <n v="793.75"/>
    <x v="41"/>
    <x v="0"/>
    <s v="Check for Kit"/>
    <x v="15"/>
    <n v="1.2"/>
    <x v="3"/>
    <d v="2019-01-12T00:00:00"/>
    <n v="0.5"/>
    <x v="2"/>
    <n v="0"/>
    <x v="0"/>
    <s v="SCPLED-300-80-30-RG2-6' 6&quot;-C(RAL 9005)-UNV-DP-1-TG9"/>
    <n v="0"/>
    <x v="0"/>
    <s v="Sculpt"/>
    <b v="0"/>
    <x v="0"/>
    <n v="2"/>
    <n v="0"/>
    <n v="5"/>
    <d v="2019-01-11T00:00:00"/>
    <s v="x"/>
    <d v="2019-01-12T00:00:00"/>
    <n v="2"/>
    <s v="x"/>
    <n v="1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4756-17"/>
    <x v="10"/>
    <x v="132"/>
    <s v="SCPLED-300-80-30-RG2-13'-C(RAL 9005)-UNV-DP-1-TG9-B1(BSL310LP)"/>
    <n v="17"/>
    <n v="1"/>
    <x v="0"/>
    <n v="1"/>
    <x v="0"/>
    <b v="0"/>
    <x v="0"/>
    <b v="0"/>
    <b v="0"/>
    <x v="1"/>
    <x v="0"/>
    <x v="2"/>
    <s v=""/>
    <s v=""/>
    <s v=""/>
    <s v=""/>
    <x v="0"/>
    <x v="1"/>
    <d v="2019-01-10T00:00:00"/>
    <s v=""/>
    <m/>
    <s v="SKLPTP-13'"/>
    <s v=""/>
    <x v="0"/>
    <x v="2"/>
    <s v="Rohan Srivastava"/>
    <s v="J-13EM"/>
    <m/>
    <s v=""/>
    <n v="2"/>
    <s v="Regular"/>
    <s v=""/>
    <s v=""/>
    <b v="0"/>
    <m/>
    <m/>
    <b v="0"/>
    <b v="0"/>
    <n v="1474.11"/>
    <x v="41"/>
    <x v="0"/>
    <s v="Check for Kit"/>
    <x v="15"/>
    <n v="2.4"/>
    <x v="3"/>
    <d v="2019-01-12T00:00:00"/>
    <n v="1"/>
    <x v="2"/>
    <n v="12.96"/>
    <x v="0"/>
    <s v="SCPLED-300-80-30-RG2-13'-C(RAL 9005)-UNV-DP-1-TG9-B1(BSL310LP)"/>
    <n v="0"/>
    <x v="0"/>
    <s v="Sculpt"/>
    <b v="0"/>
    <x v="0"/>
    <n v="2"/>
    <n v="0"/>
    <n v="5"/>
    <d v="2019-01-11T00:00:00"/>
    <s v="x"/>
    <d v="2019-01-12T00:00:00"/>
    <n v="4"/>
    <s v="x"/>
    <n v="3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4756-18"/>
    <x v="10"/>
    <x v="132"/>
    <s v="SCPLED-300-80-30-RG2-15' 6&quot;-C(RAL 9005)-UNV-DP-1-TG9-B1(BSL310LP)"/>
    <n v="18"/>
    <n v="1"/>
    <x v="0"/>
    <n v="1"/>
    <x v="0"/>
    <b v="0"/>
    <x v="0"/>
    <b v="0"/>
    <b v="0"/>
    <x v="1"/>
    <x v="0"/>
    <x v="2"/>
    <s v=""/>
    <s v=""/>
    <s v=""/>
    <s v=""/>
    <x v="0"/>
    <x v="1"/>
    <d v="2019-01-10T00:00:00"/>
    <s v=""/>
    <m/>
    <s v="SKLPTP-15' 6&quot;"/>
    <s v=""/>
    <x v="0"/>
    <x v="2"/>
    <s v="Rohan Srivastava"/>
    <s v="J-15.5"/>
    <m/>
    <s v=""/>
    <n v="2"/>
    <s v="Regular"/>
    <s v=""/>
    <s v=""/>
    <b v="0"/>
    <m/>
    <m/>
    <b v="0"/>
    <b v="0"/>
    <n v="1814.22"/>
    <x v="41"/>
    <x v="0"/>
    <s v="Check for Kit"/>
    <x v="15"/>
    <n v="2.4"/>
    <x v="3"/>
    <d v="2019-01-12T00:00:00"/>
    <n v="1"/>
    <x v="2"/>
    <n v="12.96"/>
    <x v="0"/>
    <s v="SCPLED-300-80-30-RG2-15' 6&quot;-C(RAL 9005)-UNV-DP-1-TG9-B1(BSL310LP)"/>
    <n v="0"/>
    <x v="0"/>
    <m/>
    <b v="0"/>
    <x v="0"/>
    <n v="2"/>
    <n v="0"/>
    <n v="5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4756-19"/>
    <x v="10"/>
    <x v="132"/>
    <s v="SCPLED-300-80-30-RG2-23'-C(RAL 9005)-UNV-DP-1-DS-C(PERIMETER MOUNT ON WALL SIDE)"/>
    <n v="19"/>
    <n v="1"/>
    <x v="0"/>
    <n v="1"/>
    <x v="0"/>
    <b v="0"/>
    <x v="0"/>
    <b v="0"/>
    <b v="0"/>
    <x v="1"/>
    <x v="0"/>
    <x v="2"/>
    <s v=""/>
    <s v=""/>
    <s v=""/>
    <s v=""/>
    <x v="0"/>
    <x v="1"/>
    <d v="2019-01-10T00:00:00"/>
    <s v=""/>
    <m/>
    <s v="SKLPTP-23'"/>
    <s v=""/>
    <x v="0"/>
    <x v="2"/>
    <s v="Rohan Srivastava"/>
    <s v="J2-23"/>
    <m/>
    <s v=""/>
    <n v="2"/>
    <s v="Regular"/>
    <s v=""/>
    <s v=""/>
    <b v="0"/>
    <m/>
    <m/>
    <b v="0"/>
    <b v="0"/>
    <n v="2608.0500000000002"/>
    <x v="41"/>
    <x v="0"/>
    <s v="Check for Kit"/>
    <x v="15"/>
    <n v="2.4"/>
    <x v="3"/>
    <d v="2019-01-12T00:00:00"/>
    <n v="1"/>
    <x v="2"/>
    <n v="12.96"/>
    <x v="0"/>
    <s v="SCPLED-300-80-30-RG2-23'-C(RAL 9005)-UNV-DP-1-DS-C(PERIMETER MOUNT ON WALL SIDE)"/>
    <n v="0"/>
    <x v="0"/>
    <m/>
    <b v="0"/>
    <x v="0"/>
    <n v="2"/>
    <n v="0"/>
    <n v="5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4756-20"/>
    <x v="10"/>
    <x v="132"/>
    <s v="SCPLED-OPRI-300-80-30-RG2-24' 6&quot;-C(RAL 9005)-UNV-DP-1-DS-C(&quot;L&quot; SHAPE; 8' X 16.6&quot;, PERIMETER MOUTN ON WALL SIDE)"/>
    <n v="20"/>
    <n v="1"/>
    <x v="0"/>
    <n v="1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24' 6&quot;"/>
    <s v=""/>
    <x v="0"/>
    <x v="2"/>
    <s v="Rohan Srivastava"/>
    <s v="J2-L1"/>
    <m/>
    <s v=""/>
    <n v="4"/>
    <s v="Regular"/>
    <s v=""/>
    <s v=""/>
    <b v="0"/>
    <m/>
    <m/>
    <b v="0"/>
    <b v="0"/>
    <n v="2834.83"/>
    <x v="41"/>
    <x v="0"/>
    <s v="Check for Kit"/>
    <x v="15"/>
    <n v="4.8"/>
    <x v="3"/>
    <d v="2019-01-12T00:00:00"/>
    <n v="2"/>
    <x v="2"/>
    <n v="38.880000000000003"/>
    <x v="0"/>
    <s v="SCPLED-OPRI-300-80-30-RG2-24' 6&quot;-C(RAL 9005)-UNV-DP-1-DS-C(&quot;L&quot; SHAPE; 8' X 16.6&quot;, PERIMETER MOUTN ON WALL SIDE)"/>
    <n v="0"/>
    <x v="0"/>
    <m/>
    <b v="0"/>
    <x v="0"/>
    <n v="2"/>
    <n v="0"/>
    <n v="5"/>
    <d v="2019-01-11T00:00:00"/>
    <m/>
    <d v="2019-01-12T00:00:00"/>
    <n v="8"/>
    <n v="8"/>
    <n v="6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1"/>
    <x v="10"/>
    <x v="133"/>
    <s v="SCDI-500-400-90-35-SO-FL-4'-AP-UNV-DP-1-CA(48)"/>
    <n v="1"/>
    <n v="1"/>
    <x v="0"/>
    <n v="5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4'"/>
    <s v=""/>
    <x v="0"/>
    <x v="0"/>
    <s v="George Bacalla"/>
    <s v="PL1-4'"/>
    <m/>
    <s v=""/>
    <n v="5"/>
    <s v="Priority"/>
    <s v=""/>
    <s v=""/>
    <b v="0"/>
    <m/>
    <m/>
    <b v="0"/>
    <b v="0"/>
    <n v="1960.55"/>
    <x v="27"/>
    <x v="2"/>
    <s v="Check for Kit"/>
    <x v="15"/>
    <n v="6"/>
    <x v="3"/>
    <d v="2019-01-12T00:00:00"/>
    <n v="2.5"/>
    <x v="2"/>
    <n v="0"/>
    <x v="0"/>
    <s v="SCDI-500-400-90-35-SO-FL-4'-AP-UNV-DP-1-CA(48)"/>
    <n v="0"/>
    <x v="0"/>
    <s v="Sculpt"/>
    <b v="0"/>
    <x v="0"/>
    <n v="2"/>
    <n v="0"/>
    <n v="0"/>
    <d v="2019-01-11T00:00:00"/>
    <s v="x"/>
    <d v="2019-01-12T00:00:00"/>
    <n v="10"/>
    <s v="x"/>
    <n v="7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10"/>
    <x v="10"/>
    <x v="133"/>
    <s v="SCDI-500-400-90-35-SO-FL-16'-AP-UNV-DP-1-CA(48)"/>
    <n v="10"/>
    <n v="1"/>
    <x v="1"/>
    <n v="3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16'"/>
    <s v=""/>
    <x v="0"/>
    <x v="0"/>
    <s v="George Bacalla"/>
    <s v="PL4-16'"/>
    <m/>
    <s v=""/>
    <n v="6"/>
    <s v="Priority"/>
    <s v=""/>
    <s v=""/>
    <b v="0"/>
    <m/>
    <m/>
    <b v="0"/>
    <b v="0"/>
    <n v="5282.2049999999999"/>
    <x v="27"/>
    <x v="2"/>
    <s v="Check for Kit"/>
    <x v="15"/>
    <n v="7.1999999999999993"/>
    <x v="3"/>
    <d v="2019-01-12T00:00:00"/>
    <n v="3"/>
    <x v="2"/>
    <n v="38.880000000000003"/>
    <x v="0"/>
    <s v="SCDI-500-400-90-35-SO-FL-16'-AP-UNV-DP-1-CA(48)"/>
    <n v="0"/>
    <x v="1"/>
    <s v="Sculpt"/>
    <b v="0"/>
    <x v="0"/>
    <n v="2"/>
    <n v="0"/>
    <n v="0"/>
    <d v="2019-01-11T00:00:00"/>
    <s v="x"/>
    <d v="2019-01-12T00:00:00"/>
    <n v="12"/>
    <s v="x"/>
    <n v="9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467-2"/>
    <x v="10"/>
    <x v="133"/>
    <s v="SCDI-500-400-90-35-SO-FL-8'-AP-UNV-DP-1-CA(48)"/>
    <n v="2"/>
    <n v="1"/>
    <x v="0"/>
    <n v="22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8'"/>
    <s v=""/>
    <x v="0"/>
    <x v="0"/>
    <s v="George Bacalla"/>
    <s v="PL2-8'"/>
    <m/>
    <s v=""/>
    <n v="22"/>
    <s v="Priority"/>
    <s v=""/>
    <s v=""/>
    <b v="0"/>
    <m/>
    <m/>
    <b v="0"/>
    <b v="0"/>
    <n v="14801.093999999999"/>
    <x v="27"/>
    <x v="2"/>
    <s v="Check for Kit"/>
    <x v="15"/>
    <n v="26.4"/>
    <x v="3"/>
    <d v="2019-01-12T00:00:00"/>
    <n v="11"/>
    <x v="2"/>
    <n v="0"/>
    <x v="0"/>
    <s v="SCDI-500-400-90-35-SO-FL-8'-AP-UNV-DP-1-CA(48)"/>
    <n v="0"/>
    <x v="0"/>
    <s v="Sculpt"/>
    <b v="0"/>
    <x v="0"/>
    <n v="2"/>
    <n v="0"/>
    <n v="0"/>
    <d v="2019-01-11T00:00:00"/>
    <s v="x"/>
    <d v="2019-01-12T00:00:00"/>
    <n v="44"/>
    <s v="x"/>
    <n v="33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3"/>
    <x v="10"/>
    <x v="133"/>
    <s v="SCDI-500-400-90-35-SO-FL-12'-AP-UNV-DP-1-CA(48)"/>
    <n v="3"/>
    <n v="1"/>
    <x v="0"/>
    <n v="3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12'"/>
    <s v="Wrong info. In SD"/>
    <x v="0"/>
    <x v="0"/>
    <s v="George Bacalla"/>
    <s v="PL3-12'"/>
    <m/>
    <s v=""/>
    <n v="3"/>
    <s v="Priority"/>
    <s v=""/>
    <s v=""/>
    <b v="0"/>
    <m/>
    <m/>
    <b v="0"/>
    <b v="1"/>
    <n v="3961.6502999999998"/>
    <x v="27"/>
    <x v="2"/>
    <s v="Check for Kit"/>
    <x v="15"/>
    <n v="3.5999999999999996"/>
    <x v="3"/>
    <d v="2019-01-12T00:00:00"/>
    <n v="1.5"/>
    <x v="2"/>
    <n v="0"/>
    <x v="0"/>
    <s v="SCDI-500-400-90-35-SO-FL-12'-AP-UNV-DP-1-CA(48)"/>
    <n v="0"/>
    <x v="0"/>
    <s v="Sculpt"/>
    <b v="0"/>
    <x v="0"/>
    <n v="2"/>
    <n v="0"/>
    <n v="0"/>
    <d v="2019-01-11T00:00:00"/>
    <s v="x"/>
    <d v="2019-01-12T00:00:00"/>
    <n v="6"/>
    <s v="x"/>
    <n v="4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4"/>
    <x v="10"/>
    <x v="133"/>
    <s v="SCDI-500-400-90-35-SO-FL-16'-AP-UNV-DP-1-CA(48)"/>
    <n v="4"/>
    <n v="1"/>
    <x v="0"/>
    <n v="2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16'"/>
    <s v=""/>
    <x v="0"/>
    <x v="0"/>
    <s v="George Bacalla"/>
    <s v="PL4-16'"/>
    <m/>
    <s v=""/>
    <n v="4"/>
    <s v="Priority"/>
    <s v=""/>
    <s v=""/>
    <b v="0"/>
    <m/>
    <m/>
    <b v="0"/>
    <b v="0"/>
    <n v="4002.2040000000002"/>
    <x v="27"/>
    <x v="2"/>
    <s v="Check for Kit"/>
    <x v="15"/>
    <n v="4.8"/>
    <x v="3"/>
    <d v="2019-01-12T00:00:00"/>
    <n v="2"/>
    <x v="2"/>
    <n v="25.92"/>
    <x v="0"/>
    <s v="SCDI-500-400-90-35-SO-FL-16'-AP-UNV-DP-1-CA(48)"/>
    <n v="0"/>
    <x v="0"/>
    <s v="Sculpt"/>
    <b v="0"/>
    <x v="0"/>
    <n v="2"/>
    <n v="0"/>
    <n v="0"/>
    <d v="2019-01-11T00:00:00"/>
    <s v="x"/>
    <d v="2019-01-12T00:00:00"/>
    <n v="8"/>
    <s v="x"/>
    <n v="6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5"/>
    <x v="10"/>
    <x v="133"/>
    <s v="SCDI-500-400-90-35-SO-FL-4'-AP-UNV-DP-1-CA(48)"/>
    <n v="5"/>
    <n v="1"/>
    <x v="0"/>
    <n v="43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4'"/>
    <s v=""/>
    <x v="0"/>
    <x v="0"/>
    <s v="George Bacalla"/>
    <s v="PL1-4'"/>
    <m/>
    <s v=""/>
    <n v="43"/>
    <s v="Priority"/>
    <s v=""/>
    <s v=""/>
    <b v="0"/>
    <m/>
    <m/>
    <b v="0"/>
    <b v="0"/>
    <n v="14120.555"/>
    <x v="27"/>
    <x v="2"/>
    <s v="Check for Kit"/>
    <x v="15"/>
    <n v="51.6"/>
    <x v="3"/>
    <d v="2019-01-12T00:00:00"/>
    <n v="21.5"/>
    <x v="2"/>
    <n v="0"/>
    <x v="0"/>
    <s v="SCDI-500-400-90-35-SO-FL-4'-AP-UNV-DP-1-CA(48)"/>
    <n v="0"/>
    <x v="0"/>
    <s v="Sculpt"/>
    <b v="0"/>
    <x v="0"/>
    <n v="2"/>
    <n v="0"/>
    <n v="0"/>
    <d v="2019-01-11T00:00:00"/>
    <s v="x"/>
    <d v="2019-01-12T00:00:00"/>
    <n v="86"/>
    <s v="x"/>
    <n v="64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6"/>
    <x v="10"/>
    <x v="133"/>
    <s v="SCDI-500-400-90-35-SO-FL-4'-AP-UNV-DP-1-CA(48)-DS(1)"/>
    <n v="6"/>
    <n v="1"/>
    <x v="0"/>
    <n v="5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4'"/>
    <s v=""/>
    <x v="0"/>
    <x v="0"/>
    <s v="George Bacalla"/>
    <s v="PL1D-4'"/>
    <m/>
    <s v=""/>
    <n v="5"/>
    <s v="Priority"/>
    <s v=""/>
    <s v=""/>
    <b v="0"/>
    <m/>
    <m/>
    <b v="0"/>
    <b v="0"/>
    <n v="2524.21"/>
    <x v="27"/>
    <x v="2"/>
    <s v="Check for Kit"/>
    <x v="15"/>
    <n v="6"/>
    <x v="3"/>
    <d v="2019-01-12T00:00:00"/>
    <n v="2.5"/>
    <x v="2"/>
    <n v="0"/>
    <x v="0"/>
    <s v="SCDI-500-400-90-35-SO-FL-4'-AP-UNV-DP-1-CA(48)-DS(1)"/>
    <n v="0"/>
    <x v="0"/>
    <s v="Sculpt"/>
    <b v="0"/>
    <x v="0"/>
    <n v="2"/>
    <n v="0"/>
    <n v="0"/>
    <d v="2019-01-11T00:00:00"/>
    <s v="x"/>
    <d v="2019-01-12T00:00:00"/>
    <n v="10"/>
    <s v="x"/>
    <n v="7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7"/>
    <x v="10"/>
    <x v="133"/>
    <s v="SCDI-500-400-90-35-SO-FL-8'-AP-UNV-DP-1-CA(48)"/>
    <n v="7"/>
    <n v="1"/>
    <x v="0"/>
    <n v="54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8'"/>
    <s v=""/>
    <x v="0"/>
    <x v="0"/>
    <s v="George Bacalla"/>
    <s v="PL2-8'"/>
    <m/>
    <s v=""/>
    <n v="54"/>
    <s v="Priority"/>
    <s v=""/>
    <s v=""/>
    <b v="0"/>
    <m/>
    <m/>
    <b v="0"/>
    <b v="0"/>
    <n v="35281.116000000002"/>
    <x v="27"/>
    <x v="2"/>
    <s v="Check for Kit"/>
    <x v="15"/>
    <n v="64.8"/>
    <x v="3"/>
    <d v="2019-01-12T00:00:00"/>
    <n v="27"/>
    <x v="2"/>
    <n v="0"/>
    <x v="0"/>
    <s v="SCDI-500-400-90-35-SO-FL-8'-AP-UNV-DP-1-CA(48)"/>
    <n v="0"/>
    <x v="0"/>
    <s v="Sculpt"/>
    <b v="0"/>
    <x v="0"/>
    <n v="2"/>
    <n v="0"/>
    <n v="0"/>
    <d v="2019-01-11T00:00:00"/>
    <s v="x"/>
    <d v="2019-01-12T00:00:00"/>
    <n v="108"/>
    <s v="x"/>
    <n v="81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8"/>
    <x v="10"/>
    <x v="133"/>
    <s v="SCDI-500-400-90-35-SO-FL-8'-AP-UNV-DP-1-CA(48)-DS(1)"/>
    <n v="8"/>
    <n v="1"/>
    <x v="0"/>
    <n v="15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8'"/>
    <s v=""/>
    <x v="0"/>
    <x v="0"/>
    <s v="George Bacalla"/>
    <s v="PL2D-8'"/>
    <m/>
    <s v=""/>
    <n v="15"/>
    <s v="Priority"/>
    <s v=""/>
    <s v=""/>
    <b v="0"/>
    <m/>
    <m/>
    <b v="0"/>
    <b v="0"/>
    <n v="11804.76"/>
    <x v="27"/>
    <x v="2"/>
    <s v="Check for Kit"/>
    <x v="15"/>
    <n v="18"/>
    <x v="3"/>
    <d v="2019-01-12T00:00:00"/>
    <n v="7.5"/>
    <x v="2"/>
    <n v="0"/>
    <x v="0"/>
    <s v="SCDI-500-400-90-35-SO-FL-8'-AP-UNV-DP-1-CA(48)-DS(1)"/>
    <n v="0"/>
    <x v="0"/>
    <s v="Sculpt"/>
    <b v="0"/>
    <x v="0"/>
    <n v="2"/>
    <n v="0"/>
    <n v="0"/>
    <d v="2019-01-11T00:00:00"/>
    <s v="x"/>
    <d v="2019-01-12T00:00:00"/>
    <n v="30"/>
    <s v="x"/>
    <n v="22.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467-9"/>
    <x v="10"/>
    <x v="133"/>
    <s v="SCDI-500-400-90-35-SO-FL-12'-AP-UNV-DP-1-CA(48)"/>
    <n v="9"/>
    <n v="1"/>
    <x v="0"/>
    <n v="10"/>
    <x v="0"/>
    <b v="0"/>
    <x v="0"/>
    <b v="0"/>
    <b v="0"/>
    <x v="1"/>
    <x v="0"/>
    <x v="2"/>
    <s v=""/>
    <s v=""/>
    <s v=""/>
    <s v=""/>
    <x v="0"/>
    <x v="1"/>
    <d v="2019-01-10T00:00:00"/>
    <s v=""/>
    <m/>
    <s v="SCULPT-12'"/>
    <s v=""/>
    <x v="0"/>
    <x v="0"/>
    <s v="George Bacalla"/>
    <s v="PL3-12'"/>
    <m/>
    <s v=""/>
    <n v="10"/>
    <s v="Priority"/>
    <s v=""/>
    <s v=""/>
    <b v="0"/>
    <m/>
    <m/>
    <b v="0"/>
    <b v="0"/>
    <n v="10681.65"/>
    <x v="27"/>
    <x v="2"/>
    <s v="Check for Kit"/>
    <x v="15"/>
    <n v="12"/>
    <x v="3"/>
    <d v="2019-01-12T00:00:00"/>
    <n v="5"/>
    <x v="2"/>
    <n v="0"/>
    <x v="0"/>
    <s v="SCDI-500-400-90-35-SO-FL-12'-AP-UNV-DP-1-CA(48)"/>
    <n v="0"/>
    <x v="0"/>
    <s v="Sculpt"/>
    <b v="0"/>
    <x v="0"/>
    <n v="2"/>
    <n v="0"/>
    <n v="0"/>
    <d v="2019-01-11T00:00:00"/>
    <s v="x"/>
    <d v="2019-01-12T00:00:00"/>
    <n v="20"/>
    <s v="x"/>
    <n v="15"/>
    <x v="3"/>
    <x v="0"/>
    <x v="0"/>
    <m/>
    <s v=""/>
    <s v=""/>
    <b v="0"/>
    <s v=""/>
    <d v="2019-01-15T00:00:00"/>
    <s v=""/>
    <s v=""/>
    <s v=""/>
    <s v=""/>
    <s v=""/>
    <s v=""/>
    <s v="Machine Shop Started"/>
  </r>
  <r>
    <s v="76581-4"/>
    <x v="10"/>
    <x v="134"/>
    <s v="BDLED-500-80-35-SO-32'-W-UNV-DP-1-CA(48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2LED-32'"/>
    <s v=""/>
    <x v="0"/>
    <x v="5"/>
    <s v="George Bacalla"/>
    <s v="L16-32"/>
    <m/>
    <s v=""/>
    <n v="3"/>
    <s v="Regular"/>
    <s v=""/>
    <s v=""/>
    <b v="0"/>
    <m/>
    <m/>
    <b v="0"/>
    <b v="0"/>
    <n v="1824"/>
    <x v="43"/>
    <x v="2"/>
    <n v="0"/>
    <x v="15"/>
    <n v="3.5999999999999996"/>
    <x v="3"/>
    <d v="2019-01-12T00:00:00"/>
    <n v="1.5"/>
    <x v="2"/>
    <n v="25.92"/>
    <x v="0"/>
    <s v="BDLED-500-80-35-SO-32'-W-UNV-DP-1-CA(48)"/>
    <n v="0"/>
    <x v="1"/>
    <s v="B2LED"/>
    <b v="0"/>
    <x v="0"/>
    <n v="2"/>
    <n v="0"/>
    <n v="0"/>
    <d v="2019-01-11T00:00:00"/>
    <s v="x"/>
    <d v="2019-01-12T00:00:00"/>
    <n v="6"/>
    <s v="x"/>
    <n v="4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647-1"/>
    <x v="10"/>
    <x v="135"/>
    <s v="B3RLED-SL-400-80-35-FL-4-W-UNV-DP-1-TG9"/>
    <n v="1"/>
    <n v="1"/>
    <x v="1"/>
    <n v="13"/>
    <x v="1"/>
    <b v="0"/>
    <x v="0"/>
    <b v="0"/>
    <b v="0"/>
    <x v="1"/>
    <x v="0"/>
    <x v="2"/>
    <s v=""/>
    <s v=""/>
    <s v=""/>
    <s v=""/>
    <x v="0"/>
    <x v="1"/>
    <d v="2019-01-10T00:00:00"/>
    <s v=""/>
    <m/>
    <s v="B3SLED-4"/>
    <s v=""/>
    <x v="0"/>
    <x v="1"/>
    <s v="Jessica Kennedy"/>
    <s v="H"/>
    <m/>
    <s v=""/>
    <n v="13"/>
    <s v="Regular"/>
    <s v=""/>
    <s v=""/>
    <b v="0"/>
    <m/>
    <m/>
    <b v="0"/>
    <b v="0"/>
    <n v="4680"/>
    <x v="56"/>
    <x v="0"/>
    <n v="0"/>
    <x v="15"/>
    <n v="15.6"/>
    <x v="3"/>
    <d v="2019-01-12T00:00:00"/>
    <n v="6.5"/>
    <x v="2"/>
    <n v="0"/>
    <x v="0"/>
    <s v="B3RLED-SL-400-80-35-FL-4-W-UNV-DP-1-TG9"/>
    <n v="0"/>
    <x v="1"/>
    <s v="B3S"/>
    <b v="0"/>
    <x v="0"/>
    <n v="2"/>
    <n v="3"/>
    <n v="0"/>
    <d v="2019-01-11T00:00:00"/>
    <d v="2019-01-13T00:00:00"/>
    <d v="2019-01-12T00:00:00"/>
    <n v="26"/>
    <n v="26"/>
    <n v="19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647-2"/>
    <x v="10"/>
    <x v="135"/>
    <s v="CCH-SL-700-80-35-CP(76)-W-UNV-DP-1-AC-C(18' X 20' RECTANGLE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PERFKT-CCH"/>
    <s v=""/>
    <x v="0"/>
    <x v="1"/>
    <s v="Jessica Kennedy"/>
    <s v="D"/>
    <m/>
    <s v=""/>
    <n v="20"/>
    <s v="Regular"/>
    <s v=""/>
    <s v=""/>
    <b v="0"/>
    <m/>
    <m/>
    <b v="0"/>
    <b v="0"/>
    <n v="5928"/>
    <x v="13"/>
    <x v="3"/>
    <n v="0"/>
    <x v="15"/>
    <n v="24"/>
    <x v="3"/>
    <d v="2019-01-12T00:00:00"/>
    <n v="10"/>
    <x v="2"/>
    <n v="246.24"/>
    <x v="0"/>
    <s v="CCH-SL-700-80-35-CP(76)-W-UNV-DP-1-AC-C(18' X 20' RECTANGLE)"/>
    <n v="0"/>
    <x v="1"/>
    <s v="PERFKT"/>
    <b v="0"/>
    <x v="0"/>
    <n v="2"/>
    <n v="0"/>
    <n v="0"/>
    <d v="2019-01-11T00:00:00"/>
    <s v="x"/>
    <d v="2019-01-12T00:00:00"/>
    <n v="40"/>
    <s v="x"/>
    <n v="30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647-3"/>
    <x v="10"/>
    <x v="135"/>
    <s v="GPLED-EX1W-500-80-35-RG2-24-W-UNV-DP-1-DS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GRAZE-24"/>
    <s v=""/>
    <x v="0"/>
    <x v="1"/>
    <s v="Jessica Kennedy"/>
    <s v="E"/>
    <m/>
    <s v=""/>
    <n v="4"/>
    <s v="Regular"/>
    <s v=""/>
    <s v=""/>
    <b v="0"/>
    <m/>
    <m/>
    <b v="0"/>
    <b v="0"/>
    <n v="5184"/>
    <x v="57"/>
    <x v="0"/>
    <n v="0"/>
    <x v="15"/>
    <n v="4.8"/>
    <x v="3"/>
    <d v="2019-01-12T00:00:00"/>
    <n v="2"/>
    <x v="2"/>
    <n v="25.92"/>
    <x v="0"/>
    <s v="GPLED-EX1W-500-80-35-RG2-24-W-UNV-DP-1-DS"/>
    <n v="0"/>
    <x v="1"/>
    <s v="PERFKT"/>
    <b v="0"/>
    <x v="0"/>
    <n v="2"/>
    <n v="0"/>
    <n v="0"/>
    <d v="2019-01-11T00:00:00"/>
    <s v="x"/>
    <d v="2019-01-12T00:00:00"/>
    <n v="8"/>
    <s v="x"/>
    <n v="6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647-4"/>
    <x v="10"/>
    <x v="135"/>
    <s v="GPLED-EX1W-500-80-35-RG2-21-W-UNV-DP-1-DS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GRAZE-21"/>
    <s v=""/>
    <x v="0"/>
    <x v="1"/>
    <s v="Jessica Kennedy"/>
    <s v="E"/>
    <m/>
    <s v=""/>
    <n v="2"/>
    <s v="Regular"/>
    <s v=""/>
    <s v=""/>
    <b v="0"/>
    <m/>
    <m/>
    <b v="0"/>
    <b v="0"/>
    <n v="2310"/>
    <x v="57"/>
    <x v="0"/>
    <n v="0"/>
    <x v="15"/>
    <n v="2.4"/>
    <x v="3"/>
    <d v="2019-01-12T00:00:00"/>
    <n v="1"/>
    <x v="2"/>
    <n v="12.96"/>
    <x v="0"/>
    <s v="GPLED-EX1W-500-80-35-RG2-21-W-UNV-DP-1-DS"/>
    <n v="0"/>
    <x v="1"/>
    <s v="PERFKT"/>
    <b v="0"/>
    <x v="0"/>
    <n v="2"/>
    <n v="0"/>
    <n v="0"/>
    <d v="2019-01-11T00:00:00"/>
    <s v="x"/>
    <d v="2019-01-12T00:00:00"/>
    <n v="4"/>
    <s v="x"/>
    <n v="3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847-10"/>
    <x v="10"/>
    <x v="136"/>
    <s v="CCH-SL-1100-80-30-CL(10)-W-UNV-DP-1-C"/>
    <n v="10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PERFKT-CCH"/>
    <s v=""/>
    <x v="0"/>
    <x v="0"/>
    <s v="Philip Halsey"/>
    <s v="F13-10"/>
    <m/>
    <s v=""/>
    <n v="2"/>
    <s v="Regular"/>
    <s v=""/>
    <s v=""/>
    <b v="0"/>
    <m/>
    <m/>
    <b v="0"/>
    <b v="0"/>
    <n v="2002.85"/>
    <x v="13"/>
    <x v="3"/>
    <n v="0"/>
    <x v="15"/>
    <n v="2.4"/>
    <x v="3"/>
    <d v="2019-01-12T00:00:00"/>
    <n v="1"/>
    <x v="2"/>
    <n v="0"/>
    <x v="0"/>
    <s v="CCH-SL-1100-80-30-CL(10)-W-UNV-DP-1-C"/>
    <n v="0"/>
    <x v="1"/>
    <m/>
    <b v="0"/>
    <x v="0"/>
    <n v="2"/>
    <n v="0"/>
    <n v="0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847-5"/>
    <x v="10"/>
    <x v="136"/>
    <s v="CLKLED-400-80-30-SO-8-W-UNV-DP-1-TG9"/>
    <n v="5"/>
    <n v="1"/>
    <x v="1"/>
    <n v="19"/>
    <x v="1"/>
    <b v="0"/>
    <x v="0"/>
    <b v="0"/>
    <b v="0"/>
    <x v="1"/>
    <x v="0"/>
    <x v="2"/>
    <s v=""/>
    <s v=""/>
    <s v=""/>
    <s v=""/>
    <x v="0"/>
    <x v="1"/>
    <d v="2019-01-10T00:00:00"/>
    <s v=""/>
    <m/>
    <s v="CLICK-8"/>
    <s v=""/>
    <x v="0"/>
    <x v="0"/>
    <s v="Philip Halsey"/>
    <s v="F4"/>
    <m/>
    <s v=""/>
    <n v="19"/>
    <s v="Regular"/>
    <s v=""/>
    <s v=""/>
    <b v="0"/>
    <m/>
    <m/>
    <b v="0"/>
    <b v="0"/>
    <n v="17124.314679999999"/>
    <x v="15"/>
    <x v="0"/>
    <n v="0"/>
    <x v="15"/>
    <n v="22.8"/>
    <x v="3"/>
    <d v="2019-01-12T00:00:00"/>
    <n v="9.5"/>
    <x v="2"/>
    <n v="0"/>
    <x v="0"/>
    <s v="CLKLED-400-80-30-SO-8-W-UNV-DP-1-TG9"/>
    <n v="0"/>
    <x v="1"/>
    <m/>
    <b v="0"/>
    <x v="0"/>
    <n v="2"/>
    <n v="0"/>
    <n v="0"/>
    <d v="2019-01-11T00:00:00"/>
    <m/>
    <d v="2019-01-12T00:00:00"/>
    <n v="38"/>
    <n v="38"/>
    <n v="28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847-7"/>
    <x v="10"/>
    <x v="136"/>
    <s v="CCH-SL-1100-80-30-CL(8)-W-UNV-DP-1-C"/>
    <n v="7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PERFKT-CCH"/>
    <s v=""/>
    <x v="0"/>
    <x v="0"/>
    <s v="Philip Halsey"/>
    <s v="F13-8"/>
    <m/>
    <s v=""/>
    <n v="2"/>
    <s v="Regular"/>
    <s v=""/>
    <s v=""/>
    <b v="0"/>
    <m/>
    <m/>
    <b v="0"/>
    <b v="0"/>
    <n v="1602.2750599999999"/>
    <x v="13"/>
    <x v="3"/>
    <n v="0"/>
    <x v="15"/>
    <n v="2.4"/>
    <x v="3"/>
    <d v="2019-01-12T00:00:00"/>
    <n v="1"/>
    <x v="2"/>
    <n v="0"/>
    <x v="0"/>
    <s v="CCH-SL-1100-80-30-CL(8)-W-UNV-DP-1-C"/>
    <n v="0"/>
    <x v="1"/>
    <m/>
    <b v="0"/>
    <x v="0"/>
    <n v="2"/>
    <n v="0"/>
    <n v="0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847-8"/>
    <x v="10"/>
    <x v="136"/>
    <s v="CCH-SL-1100-80-30-CL(12)-W-UNV-DP-1-C"/>
    <n v="8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PERFKT-CCH"/>
    <s v=""/>
    <x v="0"/>
    <x v="0"/>
    <s v="Philip Halsey"/>
    <s v="F13-12"/>
    <m/>
    <s v=""/>
    <n v="2"/>
    <s v="Regular"/>
    <s v=""/>
    <s v=""/>
    <b v="0"/>
    <m/>
    <m/>
    <b v="0"/>
    <b v="0"/>
    <n v="2403.4125800000002"/>
    <x v="13"/>
    <x v="3"/>
    <n v="0"/>
    <x v="15"/>
    <n v="2.4"/>
    <x v="3"/>
    <d v="2019-01-12T00:00:00"/>
    <n v="1"/>
    <x v="2"/>
    <n v="0"/>
    <x v="0"/>
    <s v="CCH-SL-1100-80-30-CL(12)-W-UNV-DP-1-C"/>
    <n v="0"/>
    <x v="1"/>
    <m/>
    <b v="0"/>
    <x v="0"/>
    <n v="2"/>
    <n v="0"/>
    <n v="0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6847-9"/>
    <x v="10"/>
    <x v="136"/>
    <s v="CCH-SL-1100-80-30-CL(22)-W-UNV-DP-1-C"/>
    <n v="9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PERFKT-CCH"/>
    <s v=""/>
    <x v="0"/>
    <x v="0"/>
    <s v="Philip Halsey"/>
    <s v="F13-22"/>
    <m/>
    <s v=""/>
    <n v="4"/>
    <s v="Regular"/>
    <s v=""/>
    <s v=""/>
    <b v="0"/>
    <m/>
    <m/>
    <b v="0"/>
    <b v="0"/>
    <n v="4406.2564199999997"/>
    <x v="13"/>
    <x v="3"/>
    <n v="0"/>
    <x v="15"/>
    <n v="4.8"/>
    <x v="3"/>
    <d v="2019-01-12T00:00:00"/>
    <n v="2"/>
    <x v="2"/>
    <n v="25.92"/>
    <x v="0"/>
    <s v="CCH-SL-1100-80-30-CL(22)-W-UNV-DP-1-C"/>
    <n v="0"/>
    <x v="1"/>
    <m/>
    <b v="0"/>
    <x v="0"/>
    <n v="2"/>
    <n v="0"/>
    <n v="0"/>
    <d v="2019-01-11T00:00:00"/>
    <m/>
    <d v="2019-01-12T00:00:00"/>
    <n v="8"/>
    <n v="8"/>
    <n v="6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358-1"/>
    <x v="10"/>
    <x v="137"/>
    <s v="SP16416-SCR-500-80-30-FL-12'-W-UNV-DP-1-D-FW(6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12'"/>
    <s v="PM wrong/missing info"/>
    <x v="0"/>
    <x v="3"/>
    <s v="Rohan Srivastava"/>
    <s v="L17.18-12'"/>
    <m/>
    <s v=""/>
    <n v="2"/>
    <s v="Regular"/>
    <s v=""/>
    <s v=""/>
    <b v="0"/>
    <m/>
    <m/>
    <b v="0"/>
    <b v="1"/>
    <n v="3020"/>
    <x v="18"/>
    <x v="0"/>
    <s v="Check for Kit"/>
    <x v="15"/>
    <n v="2.4"/>
    <x v="3"/>
    <d v="2019-01-12T00:00:00"/>
    <n v="1"/>
    <x v="2"/>
    <n v="0"/>
    <x v="0"/>
    <s v="SCR-500-80-30-FL-12'-W-UNV-DP-"/>
    <n v="0"/>
    <x v="1"/>
    <m/>
    <b v="0"/>
    <x v="0"/>
    <n v="2"/>
    <n v="0"/>
    <n v="5"/>
    <d v="2019-01-11T00:00:00"/>
    <m/>
    <d v="2019-01-12T00:00:00"/>
    <n v="4"/>
    <n v="4"/>
    <n v="3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358-2"/>
    <x v="10"/>
    <x v="137"/>
    <s v="SCR-500-80-30-FL-12'-W-UNV-DP-1-DF-FW(6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12'"/>
    <s v=""/>
    <x v="0"/>
    <x v="3"/>
    <s v="Rohan Srivastava"/>
    <s v="L17.20.6-12'"/>
    <m/>
    <s v=""/>
    <n v="1"/>
    <s v="Regular"/>
    <s v=""/>
    <s v=""/>
    <b v="0"/>
    <m/>
    <m/>
    <b v="0"/>
    <b v="0"/>
    <n v="1150"/>
    <x v="18"/>
    <x v="0"/>
    <s v="Check for Kit"/>
    <x v="15"/>
    <n v="1.2"/>
    <x v="3"/>
    <d v="2019-01-12T00:00:00"/>
    <n v="0.5"/>
    <x v="2"/>
    <n v="0"/>
    <x v="0"/>
    <s v="SCR-500-80-30-FL-12'-W-UNV-DP-1-DF-FW(6)"/>
    <n v="0"/>
    <x v="1"/>
    <m/>
    <b v="0"/>
    <x v="0"/>
    <n v="2"/>
    <n v="0"/>
    <n v="5"/>
    <d v="2019-01-11T00:00:00"/>
    <m/>
    <d v="2019-01-12T00:00:00"/>
    <n v="2"/>
    <n v="2"/>
    <n v="1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394-5"/>
    <x v="10"/>
    <x v="138"/>
    <s v="SCDI-400-1000-80-35-SO-FL-3' 0&quot;-W-UNV-DP-1-CA(120)"/>
    <n v="5"/>
    <n v="1"/>
    <x v="1"/>
    <n v="5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3' 0&quot;"/>
    <s v=""/>
    <x v="0"/>
    <x v="0"/>
    <s v="George Bacalla"/>
    <s v="CO4 ALT-3'-0&quot;"/>
    <m/>
    <s v=""/>
    <n v="5"/>
    <s v="Regular"/>
    <s v=""/>
    <s v=""/>
    <b v="0"/>
    <m/>
    <m/>
    <b v="0"/>
    <b v="0"/>
    <n v="1625"/>
    <x v="27"/>
    <x v="2"/>
    <s v="Check for Kit"/>
    <x v="15"/>
    <n v="6"/>
    <x v="3"/>
    <d v="2019-01-12T00:00:00"/>
    <n v="2.5"/>
    <x v="2"/>
    <n v="0"/>
    <x v="0"/>
    <s v="SCDI-400-1000-80-35-SO-FL-3' 0&quot;-W-UNV-DP-1-CA(120)"/>
    <n v="0"/>
    <x v="1"/>
    <m/>
    <b v="0"/>
    <x v="0"/>
    <n v="2"/>
    <n v="0"/>
    <n v="0"/>
    <d v="2019-01-11T00:00:00"/>
    <s v="x"/>
    <d v="2019-01-12T00:00:00"/>
    <n v="10"/>
    <s v="x"/>
    <n v="7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394-6"/>
    <x v="10"/>
    <x v="138"/>
    <s v="SCDI-400-1000-80-35-SO-FL-3' 0&quot;-W-UNV-DP-1-CA(120)-B1(BSL10LST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3' 0&quot;"/>
    <s v=""/>
    <x v="0"/>
    <x v="0"/>
    <s v="George Bacalla"/>
    <s v="CO4E ALT-3'-0&quot;"/>
    <m/>
    <s v=""/>
    <n v="1"/>
    <s v="Regular"/>
    <s v=""/>
    <s v=""/>
    <b v="0"/>
    <m/>
    <m/>
    <b v="0"/>
    <b v="0"/>
    <n v="545"/>
    <x v="27"/>
    <x v="2"/>
    <s v="Check for Kit"/>
    <x v="15"/>
    <n v="1.2"/>
    <x v="3"/>
    <d v="2019-01-12T00:00:00"/>
    <n v="0.5"/>
    <x v="2"/>
    <n v="0"/>
    <x v="0"/>
    <s v="SCDI-400-1000-80-35-SO-FL-3' 0&quot;-W-UNV-DP-1-CA(120)-B1(BSL10LST)"/>
    <n v="0"/>
    <x v="1"/>
    <s v="Sculpt"/>
    <b v="0"/>
    <x v="0"/>
    <n v="2"/>
    <n v="0"/>
    <n v="0"/>
    <d v="2019-01-11T00:00:00"/>
    <s v="x"/>
    <d v="2019-01-12T00:00:00"/>
    <n v="2"/>
    <s v="x"/>
    <n v="1.5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394-7"/>
    <x v="10"/>
    <x v="138"/>
    <s v="SCDI-400-1000-80-35-SO-FL-4' 0&quot;-W-UNV-DP-1-CA(120)"/>
    <n v="7"/>
    <n v="1"/>
    <x v="1"/>
    <n v="4"/>
    <x v="1"/>
    <b v="0"/>
    <x v="0"/>
    <b v="0"/>
    <b v="0"/>
    <x v="1"/>
    <x v="0"/>
    <x v="2"/>
    <s v=""/>
    <s v=""/>
    <s v=""/>
    <s v=""/>
    <x v="0"/>
    <x v="1"/>
    <d v="2019-01-10T00:00:00"/>
    <s v=""/>
    <m/>
    <s v="SCULPT-4' 0&quot;"/>
    <s v=""/>
    <x v="0"/>
    <x v="0"/>
    <s v="George Bacalla"/>
    <s v="CO5 ALT-4'-0&quot;"/>
    <m/>
    <s v=""/>
    <n v="4"/>
    <s v="Regular"/>
    <s v=""/>
    <s v=""/>
    <b v="0"/>
    <m/>
    <m/>
    <b v="0"/>
    <b v="0"/>
    <n v="1560"/>
    <x v="27"/>
    <x v="2"/>
    <s v="Check for Kit"/>
    <x v="15"/>
    <n v="4.8"/>
    <x v="3"/>
    <d v="2019-01-12T00:00:00"/>
    <n v="2"/>
    <x v="2"/>
    <n v="0"/>
    <x v="0"/>
    <s v="SCDI-400-1000-80-35-SO-FL-4' 0&quot;-W-UNV-DP-1-CA(120)"/>
    <n v="0"/>
    <x v="1"/>
    <s v="Sculpt"/>
    <b v="0"/>
    <x v="0"/>
    <n v="2"/>
    <n v="0"/>
    <n v="0"/>
    <d v="2019-01-11T00:00:00"/>
    <s v="x"/>
    <d v="2019-01-12T00:00:00"/>
    <n v="8"/>
    <s v="x"/>
    <n v="6"/>
    <x v="3"/>
    <x v="0"/>
    <x v="0"/>
    <m/>
    <s v=""/>
    <s v=""/>
    <b v="0"/>
    <s v=""/>
    <d v="2019-01-15T00:00:00"/>
    <s v=""/>
    <s v=""/>
    <s v=""/>
    <s v=""/>
    <s v=""/>
    <s v=""/>
    <s v="Scheduled/Released"/>
  </r>
  <r>
    <s v="77121-10"/>
    <x v="13"/>
    <x v="139"/>
    <s v="BRLEDPAT-OPR-90-1000-90-35-SO-FL-18-EX-W-120-DP-1-DS"/>
    <n v="10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2LED-18"/>
    <s v="PM wrong/missing info"/>
    <x v="0"/>
    <x v="2"/>
    <s v="Rajithan Sivapatharajahon"/>
    <s v="N1"/>
    <m/>
    <s v=""/>
    <n v="8"/>
    <s v="Regular"/>
    <s v=""/>
    <s v=""/>
    <b v="0"/>
    <m/>
    <m/>
    <b v="0"/>
    <b v="1"/>
    <n v="3848"/>
    <x v="58"/>
    <x v="0"/>
    <s v="Pattern"/>
    <x v="13"/>
    <n v="32"/>
    <x v="2"/>
    <d v="2019-01-19T00:00:00"/>
    <n v="38.56"/>
    <x v="3"/>
    <n v="77.760000000000005"/>
    <x v="0"/>
    <s v="BRLEDPAT-OPR-90-1000-90-35-SO-FL-18-EX-W-120-DP-1-DS"/>
    <n v="0"/>
    <x v="1"/>
    <m/>
    <b v="0"/>
    <x v="0"/>
    <n v="2"/>
    <n v="0"/>
    <n v="5"/>
    <d v="2019-01-11T00:00:00"/>
    <m/>
    <d v="2019-01-19T00:00:00"/>
    <n v="16"/>
    <n v="16"/>
    <n v="24"/>
    <x v="3"/>
    <x v="0"/>
    <x v="0"/>
    <m/>
    <s v=""/>
    <s v=""/>
    <b v="0"/>
    <s v=""/>
    <d v="2019-01-21T00:00:00"/>
    <s v=""/>
    <s v=""/>
    <s v=""/>
    <s v=""/>
    <s v=""/>
    <s v=""/>
    <s v="Scheduled/Released"/>
  </r>
  <r>
    <s v="77121-5"/>
    <x v="13"/>
    <x v="139"/>
    <s v="BRLEDPAT-OPR-90-1000-90-35-SO-FL-18-EX-W-120-DP-1-DS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LED-18"/>
    <s v=""/>
    <x v="0"/>
    <x v="2"/>
    <s v="Rajithan Sivapatharajahon"/>
    <s v="N1"/>
    <m/>
    <s v=""/>
    <n v="4"/>
    <s v="Regular"/>
    <s v=""/>
    <s v=""/>
    <b v="0"/>
    <m/>
    <m/>
    <b v="0"/>
    <b v="0"/>
    <n v="1924"/>
    <x v="58"/>
    <x v="0"/>
    <s v="Pattern"/>
    <x v="13"/>
    <n v="16"/>
    <x v="2"/>
    <d v="2019-01-19T00:00:00"/>
    <n v="19.28"/>
    <x v="3"/>
    <n v="38.880000000000003"/>
    <x v="0"/>
    <s v="BRLEDPAT-OPR-90-1000-90-35-SO-FL-18-EX-W-120-DP-1-DS"/>
    <n v="0"/>
    <x v="1"/>
    <m/>
    <b v="0"/>
    <x v="0"/>
    <n v="2"/>
    <n v="0"/>
    <n v="5"/>
    <d v="2019-01-11T00:00:00"/>
    <m/>
    <d v="2019-01-19T00:00:00"/>
    <n v="8"/>
    <n v="8"/>
    <n v="12"/>
    <x v="3"/>
    <x v="0"/>
    <x v="0"/>
    <m/>
    <s v=""/>
    <s v=""/>
    <b v="0"/>
    <s v=""/>
    <d v="2019-01-21T00:00:00"/>
    <s v=""/>
    <s v=""/>
    <s v=""/>
    <s v=""/>
    <s v=""/>
    <s v=""/>
    <s v="Scheduled/Released"/>
  </r>
  <r>
    <s v="61268-1"/>
    <x v="14"/>
    <x v="140"/>
    <s v="SK-10003-CIR-AL(7' 10 1/4&quot;)-400-80-40-SO-W-UNV-DP-1-DF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11T00:00:00"/>
    <s v=""/>
    <m/>
    <s v="SKETCH-AL(7' 10 1/4&quot;)"/>
    <s v=""/>
    <x v="0"/>
    <x v="0"/>
    <s v="Rajithan Sivapatharajahon"/>
    <s v="L13"/>
    <m/>
    <s v=""/>
    <n v="16"/>
    <s v="Regular"/>
    <s v=""/>
    <s v=""/>
    <b v="0"/>
    <m/>
    <m/>
    <b v="0"/>
    <b v="0"/>
    <n v="9600"/>
    <x v="32"/>
    <x v="0"/>
    <n v="0"/>
    <x v="16"/>
    <n v="19.2"/>
    <x v="3"/>
    <d v="2019-01-13T00:00:00"/>
    <n v="8"/>
    <x v="3"/>
    <n v="155.52000000000001"/>
    <x v="0"/>
    <s v="SK-10003-CIR-AL(7' 10 1/4&quot;)-400-80-40-SO-W-UNV-DP-1-DF"/>
    <n v="0"/>
    <x v="1"/>
    <s v="SKETCH"/>
    <b v="0"/>
    <x v="0"/>
    <n v="2"/>
    <n v="0"/>
    <n v="5"/>
    <d v="2019-01-12T00:00:00"/>
    <s v="x"/>
    <d v="2019-01-13T00:00:00"/>
    <n v="32"/>
    <s v="x"/>
    <n v="24"/>
    <x v="3"/>
    <x v="0"/>
    <x v="0"/>
    <m/>
    <s v=""/>
    <s v=""/>
    <b v="0"/>
    <s v=""/>
    <d v="2019-01-16T00:00:00"/>
    <s v=""/>
    <s v=""/>
    <s v=""/>
    <s v=""/>
    <s v=""/>
    <s v=""/>
    <s v="Scheduled/Released"/>
  </r>
  <r>
    <s v="69622-1"/>
    <x v="14"/>
    <x v="141"/>
    <s v="B2SQDLED-500-80-35-SO-12'-BLK-UNV-DP-1-CA(36&quot;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B2SLED-12'"/>
    <s v=""/>
    <x v="0"/>
    <x v="3"/>
    <s v="Jessica Pasternyk"/>
    <s v="L-12'"/>
    <m/>
    <s v=""/>
    <n v="2"/>
    <s v="Regular"/>
    <s v=""/>
    <s v=""/>
    <b v="0"/>
    <m/>
    <m/>
    <b v="0"/>
    <b v="0"/>
    <n v="2040"/>
    <x v="20"/>
    <x v="2"/>
    <n v="0"/>
    <x v="16"/>
    <n v="2.4"/>
    <x v="3"/>
    <d v="2019-01-13T00:00:00"/>
    <n v="1"/>
    <x v="3"/>
    <n v="0"/>
    <x v="0"/>
    <s v="B2SQDLED-500-80-35-SO-12'-BLK-UNV-DP-1-CA(36&quot;)"/>
    <n v="0"/>
    <x v="1"/>
    <m/>
    <b v="0"/>
    <x v="0"/>
    <n v="2"/>
    <n v="0"/>
    <n v="0"/>
    <d v="2019-01-12T00:00:00"/>
    <m/>
    <d v="2019-01-13T00:00:00"/>
    <n v="4"/>
    <n v="4"/>
    <n v="3"/>
    <x v="3"/>
    <x v="0"/>
    <x v="0"/>
    <m/>
    <s v=""/>
    <s v=""/>
    <b v="0"/>
    <s v=""/>
    <d v="2019-01-16T00:00:00"/>
    <s v=""/>
    <s v=""/>
    <s v=""/>
    <s v=""/>
    <s v=""/>
    <s v=""/>
    <s v="Scheduled/Released"/>
  </r>
  <r>
    <s v="75398-1"/>
    <x v="14"/>
    <x v="142"/>
    <s v="SP000-B2SQILED-1100-80-TW2750-SL-4-BLK-277-O(ELDOLED)-1-CA(36)-C(NIO EZ-CCT. NLIGHT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11T00:00:00"/>
    <s v=""/>
    <m/>
    <s v="B2SLED-4"/>
    <s v=""/>
    <x v="0"/>
    <x v="1"/>
    <s v="Stan Buyansky"/>
    <s v="L01A - 4"/>
    <m/>
    <s v=""/>
    <n v="3"/>
    <s v="High Priority"/>
    <s v=""/>
    <s v=""/>
    <b v="0"/>
    <m/>
    <m/>
    <b v="0"/>
    <b v="0"/>
    <n v="1470"/>
    <x v="59"/>
    <x v="2"/>
    <n v="0"/>
    <x v="16"/>
    <n v="3.5999999999999996"/>
    <x v="3"/>
    <d v="2019-01-13T00:00:00"/>
    <n v="1.5"/>
    <x v="3"/>
    <n v="0"/>
    <x v="0"/>
    <s v="B2SQILED-1100-80-TW2750-SL-4-B"/>
    <n v="0"/>
    <x v="1"/>
    <s v="B2S"/>
    <b v="0"/>
    <x v="0"/>
    <n v="2"/>
    <n v="0"/>
    <n v="0"/>
    <d v="2019-01-12T00:00:00"/>
    <s v="x"/>
    <d v="2019-01-13T00:00:00"/>
    <n v="6"/>
    <s v="x"/>
    <n v="4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5398-2"/>
    <x v="14"/>
    <x v="142"/>
    <s v="SP000-B2SQILED-1100-80-TW2750-SLA-26-W-277-O(ELDOLED)-1-CA(36)-C(NIO EZ-CCT. NLIGHT)"/>
    <n v="2"/>
    <n v="1"/>
    <x v="1"/>
    <n v="43"/>
    <x v="1"/>
    <b v="0"/>
    <x v="0"/>
    <b v="0"/>
    <b v="0"/>
    <x v="1"/>
    <x v="0"/>
    <x v="2"/>
    <s v=""/>
    <s v=""/>
    <s v=""/>
    <s v=""/>
    <x v="0"/>
    <x v="1"/>
    <d v="2019-01-11T00:00:00"/>
    <s v=""/>
    <m/>
    <s v="B2SLED-26"/>
    <s v=""/>
    <x v="0"/>
    <x v="1"/>
    <s v="Stan Buyansky"/>
    <s v="L01B - 26"/>
    <m/>
    <s v=""/>
    <n v="129"/>
    <s v="High Priority"/>
    <s v=""/>
    <s v=""/>
    <b v="0"/>
    <m/>
    <m/>
    <b v="0"/>
    <b v="0"/>
    <n v="156520"/>
    <x v="59"/>
    <x v="2"/>
    <n v="0"/>
    <x v="16"/>
    <n v="154.79999999999998"/>
    <x v="3"/>
    <d v="2019-01-13T00:00:00"/>
    <n v="64.5"/>
    <x v="3"/>
    <n v="1114.5600000000002"/>
    <x v="0"/>
    <s v="B2SQILED-1100-80-TW2750-SLA-26"/>
    <n v="0"/>
    <x v="1"/>
    <s v="B2S"/>
    <b v="0"/>
    <x v="0"/>
    <n v="2"/>
    <n v="0"/>
    <n v="0"/>
    <d v="2019-01-12T00:00:00"/>
    <s v="x"/>
    <d v="2019-01-13T00:00:00"/>
    <n v="258"/>
    <s v="x"/>
    <n v="193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5398-3"/>
    <x v="14"/>
    <x v="142"/>
    <s v="SP000-B2SQILED-1100-80-TW2750-SLA-4' 6 1/2&quot;-W-277-O(ELDOLED)-1-CA(36)-C(NIO EZ-CCT. NLIGHT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2SLED-4' 6 1/2&quot;"/>
    <s v=""/>
    <x v="0"/>
    <x v="1"/>
    <s v="Stan Buyansky"/>
    <s v="L01B - 4.5"/>
    <m/>
    <s v=""/>
    <n v="1"/>
    <s v="High Priority"/>
    <s v=""/>
    <s v=""/>
    <b v="0"/>
    <m/>
    <m/>
    <b v="0"/>
    <b v="0"/>
    <n v="585"/>
    <x v="59"/>
    <x v="2"/>
    <n v="0"/>
    <x v="16"/>
    <n v="1.2"/>
    <x v="3"/>
    <d v="2019-01-13T00:00:00"/>
    <n v="0.5"/>
    <x v="3"/>
    <n v="0"/>
    <x v="0"/>
    <s v="B2SQILED-1100-80-TW2750-SLA-4'"/>
    <n v="0"/>
    <x v="1"/>
    <m/>
    <b v="0"/>
    <x v="0"/>
    <n v="2"/>
    <n v="0"/>
    <n v="0"/>
    <d v="2019-01-12T00:00:00"/>
    <m/>
    <d v="2019-01-13T00:00:00"/>
    <n v="2"/>
    <n v="2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5398-4"/>
    <x v="14"/>
    <x v="142"/>
    <s v="SP000-CCH-SL-1100-80-TW2750-CL(2)-W-277-O(ELDOLED)-1-C-C(NIO EZ-CCT. NLIGHT)"/>
    <n v="4"/>
    <n v="1"/>
    <x v="1"/>
    <n v="4"/>
    <x v="1"/>
    <b v="0"/>
    <x v="0"/>
    <b v="0"/>
    <b v="0"/>
    <x v="1"/>
    <x v="0"/>
    <x v="2"/>
    <s v=""/>
    <s v=""/>
    <s v=""/>
    <s v=""/>
    <x v="0"/>
    <x v="1"/>
    <d v="2019-01-11T00:00:00"/>
    <s v=""/>
    <m/>
    <s v="PERFKT-CCH"/>
    <s v=""/>
    <x v="0"/>
    <x v="1"/>
    <s v="Stan Buyansky"/>
    <s v="L02 - 2'"/>
    <m/>
    <s v=""/>
    <n v="4"/>
    <s v="High Priority"/>
    <s v=""/>
    <s v=""/>
    <b v="0"/>
    <m/>
    <m/>
    <b v="0"/>
    <b v="0"/>
    <n v="1080"/>
    <x v="13"/>
    <x v="3"/>
    <n v="0"/>
    <x v="16"/>
    <n v="4.8"/>
    <x v="3"/>
    <d v="2019-01-13T00:00:00"/>
    <n v="2"/>
    <x v="3"/>
    <n v="0"/>
    <x v="0"/>
    <s v="CCH-SL-1100-80-TW2750-CL(2)-W-"/>
    <n v="0"/>
    <x v="1"/>
    <m/>
    <b v="0"/>
    <x v="0"/>
    <n v="2"/>
    <n v="0"/>
    <n v="0"/>
    <d v="2019-01-12T00:00:00"/>
    <m/>
    <d v="2019-01-13T00:00:00"/>
    <n v="8"/>
    <n v="8"/>
    <n v="6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5398-5"/>
    <x v="14"/>
    <x v="142"/>
    <s v="SP000-CCH-SL-1100-80-TW2750-CL(8)-W-277-O(ELDOLED)-1-C-C(ZIO EZ-CCT. NLIGHT)"/>
    <n v="5"/>
    <n v="1"/>
    <x v="1"/>
    <n v="16"/>
    <x v="1"/>
    <b v="0"/>
    <x v="0"/>
    <b v="0"/>
    <b v="0"/>
    <x v="1"/>
    <x v="0"/>
    <x v="2"/>
    <s v=""/>
    <s v=""/>
    <s v=""/>
    <s v=""/>
    <x v="0"/>
    <x v="1"/>
    <d v="2019-01-11T00:00:00"/>
    <s v=""/>
    <m/>
    <s v="PERFKT-CCH"/>
    <s v=""/>
    <x v="0"/>
    <x v="1"/>
    <s v="Stan Buyansky"/>
    <s v="L02 - 8'"/>
    <m/>
    <s v=""/>
    <n v="16"/>
    <s v="High Priority"/>
    <s v=""/>
    <s v=""/>
    <b v="0"/>
    <m/>
    <m/>
    <b v="0"/>
    <b v="0"/>
    <n v="12480"/>
    <x v="13"/>
    <x v="3"/>
    <n v="0"/>
    <x v="16"/>
    <n v="19.2"/>
    <x v="3"/>
    <d v="2019-01-13T00:00:00"/>
    <n v="8"/>
    <x v="3"/>
    <n v="0"/>
    <x v="0"/>
    <s v="CCH-SL-1100-80-TW2750-CL(8)-W-"/>
    <n v="0"/>
    <x v="1"/>
    <m/>
    <b v="0"/>
    <x v="0"/>
    <n v="2"/>
    <n v="0"/>
    <n v="0"/>
    <d v="2019-01-12T00:00:00"/>
    <m/>
    <d v="2019-01-13T00:00:00"/>
    <n v="32"/>
    <n v="32"/>
    <n v="24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10"/>
    <x v="14"/>
    <x v="143"/>
    <s v="SCPLED-300-90-35-RG2-105 1/2&quot;-W-UNV-DP-1-DS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105 1/2&quot;"/>
    <s v=""/>
    <x v="0"/>
    <x v="2"/>
    <s v="Gagandeep Singh"/>
    <s v="F8-105-1/2&quot;- MK: WOMENS 42-72"/>
    <m/>
    <s v=""/>
    <n v="1"/>
    <s v="High Priority"/>
    <s v=""/>
    <s v=""/>
    <b v="0"/>
    <m/>
    <m/>
    <b v="0"/>
    <b v="0"/>
    <n v="687.5"/>
    <x v="41"/>
    <x v="0"/>
    <s v="Check for Kit"/>
    <x v="16"/>
    <n v="1.2"/>
    <x v="3"/>
    <d v="2019-01-13T00:00:00"/>
    <n v="0.5"/>
    <x v="3"/>
    <n v="0"/>
    <x v="0"/>
    <s v="SCPLED-300-90-35-RG2-105 1/2&quot;-W-UNV-DP-1-DS"/>
    <n v="0"/>
    <x v="1"/>
    <m/>
    <b v="0"/>
    <x v="0"/>
    <n v="2"/>
    <n v="0"/>
    <n v="5"/>
    <d v="2019-01-12T00:00:00"/>
    <m/>
    <d v="2019-01-13T00:00:00"/>
    <n v="2"/>
    <n v="2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16"/>
    <x v="14"/>
    <x v="143"/>
    <s v="SCPLED-300-90-35-RG2-101 1/2&quot;-W-UNV-DP-1-DS"/>
    <n v="1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101 1/2&quot;"/>
    <s v=""/>
    <x v="0"/>
    <x v="2"/>
    <s v="Gagandeep Singh"/>
    <s v="F8-101-1/2&quot;--MK:MENS 43-65"/>
    <m/>
    <s v=""/>
    <n v="1"/>
    <s v="High Priority"/>
    <s v=""/>
    <s v=""/>
    <b v="0"/>
    <m/>
    <m/>
    <b v="0"/>
    <b v="0"/>
    <n v="657"/>
    <x v="41"/>
    <x v="0"/>
    <s v="Check for Kit"/>
    <x v="16"/>
    <n v="1.2"/>
    <x v="3"/>
    <d v="2019-01-13T00:00:00"/>
    <n v="0.5"/>
    <x v="3"/>
    <n v="0"/>
    <x v="0"/>
    <s v="SCPLED-300-90-35-RG2-101 1/2&quot;-W-UNV-DP-1-DS"/>
    <n v="0"/>
    <x v="1"/>
    <m/>
    <b v="0"/>
    <x v="0"/>
    <n v="2"/>
    <n v="0"/>
    <n v="5"/>
    <d v="2019-01-12T00:00:00"/>
    <m/>
    <d v="2019-01-13T00:00:00"/>
    <n v="2"/>
    <n v="2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17"/>
    <x v="14"/>
    <x v="143"/>
    <s v="SCPLED-300-90-35-RG2-105 1/2&quot;-W-UNV-DP-1-DS"/>
    <n v="17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105 1/2&quot;"/>
    <s v=""/>
    <x v="0"/>
    <x v="2"/>
    <s v="Gagandeep Singh"/>
    <s v="F8-105-1/2&quot;--MK: WOMENS 43-64"/>
    <m/>
    <s v=""/>
    <n v="1"/>
    <s v="High Priority"/>
    <s v=""/>
    <s v=""/>
    <b v="0"/>
    <m/>
    <m/>
    <b v="0"/>
    <b v="0"/>
    <n v="657"/>
    <x v="41"/>
    <x v="0"/>
    <s v="Check for Kit"/>
    <x v="16"/>
    <n v="1.2"/>
    <x v="3"/>
    <d v="2019-01-13T00:00:00"/>
    <n v="0.5"/>
    <x v="3"/>
    <n v="0"/>
    <x v="0"/>
    <s v="SCPLED-300-90-35-RG2-105 1/2&quot;-W-UNV-DP-1-DS"/>
    <n v="0"/>
    <x v="1"/>
    <s v="Sculpt"/>
    <b v="0"/>
    <x v="0"/>
    <n v="2"/>
    <n v="0"/>
    <n v="5"/>
    <d v="2019-01-12T00:00:00"/>
    <s v="x"/>
    <d v="2019-01-13T00:00:00"/>
    <n v="2"/>
    <s v="x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18"/>
    <x v="14"/>
    <x v="143"/>
    <s v="SCPLED-300-90-35-RG2-37 1/2&quot;-W-UNV-DP-1-DS"/>
    <n v="18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37 1/2&quot;"/>
    <s v=""/>
    <x v="0"/>
    <x v="2"/>
    <s v="Gagandeep Singh"/>
    <s v="F8-37-1/2&quot;- MK: WOMENS 42-72"/>
    <m/>
    <s v=""/>
    <n v="2"/>
    <s v="High Priority"/>
    <s v=""/>
    <s v=""/>
    <b v="0"/>
    <m/>
    <m/>
    <b v="0"/>
    <b v="0"/>
    <n v="438"/>
    <x v="41"/>
    <x v="0"/>
    <s v="Check for Kit"/>
    <x v="16"/>
    <n v="2.4"/>
    <x v="3"/>
    <d v="2019-01-13T00:00:00"/>
    <n v="1"/>
    <x v="3"/>
    <n v="0"/>
    <x v="0"/>
    <s v="SCPLED-300-90-35-RG2-37 1/2&quot;-W-UNV-DP-1-DS"/>
    <n v="0"/>
    <x v="1"/>
    <s v="Sculpt"/>
    <b v="0"/>
    <x v="0"/>
    <n v="2"/>
    <n v="0"/>
    <n v="5"/>
    <d v="2019-01-12T00:00:00"/>
    <s v="x"/>
    <d v="2019-01-13T00:00:00"/>
    <n v="4"/>
    <s v="x"/>
    <n v="3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19"/>
    <x v="14"/>
    <x v="143"/>
    <s v="SCPLED-300-90-35-RG2-37 1/2&quot;-W-UNV-DP-1-DS"/>
    <n v="19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37 1/2&quot;"/>
    <s v=""/>
    <x v="0"/>
    <x v="2"/>
    <s v="Gagandeep Singh"/>
    <s v="F8-37-1/2&quot;--MK: WOMENS 43-64"/>
    <m/>
    <s v=""/>
    <n v="2"/>
    <s v="High Priority"/>
    <s v=""/>
    <s v=""/>
    <b v="0"/>
    <m/>
    <m/>
    <b v="0"/>
    <b v="0"/>
    <n v="438"/>
    <x v="41"/>
    <x v="0"/>
    <s v="Check for Kit"/>
    <x v="16"/>
    <n v="2.4"/>
    <x v="3"/>
    <d v="2019-01-13T00:00:00"/>
    <n v="1"/>
    <x v="3"/>
    <n v="0"/>
    <x v="0"/>
    <s v="SCPLED-300-90-35-RG2-37 1/2&quot;-W-UNV-DP-1-DS"/>
    <n v="0"/>
    <x v="1"/>
    <s v="Sculpt"/>
    <b v="0"/>
    <x v="0"/>
    <n v="2"/>
    <n v="0"/>
    <n v="5"/>
    <d v="2019-01-12T00:00:00"/>
    <s v="x"/>
    <d v="2019-01-13T00:00:00"/>
    <n v="4"/>
    <s v="x"/>
    <n v="3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6"/>
    <x v="14"/>
    <x v="143"/>
    <s v="SCPLED-300-90-35-RG2-205 1/4&quot;-W-UNV-DP-1-DS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205 1/4&quot;"/>
    <s v=""/>
    <x v="0"/>
    <x v="2"/>
    <s v="Gagandeep Singh"/>
    <s v="F8-205-1/4&quot;-MK: MEETING 42-42"/>
    <m/>
    <s v=""/>
    <n v="2"/>
    <s v="High Priority"/>
    <s v=""/>
    <s v=""/>
    <b v="0"/>
    <m/>
    <m/>
    <b v="0"/>
    <b v="0"/>
    <n v="1414"/>
    <x v="41"/>
    <x v="0"/>
    <s v="Check for Kit"/>
    <x v="16"/>
    <n v="2.4"/>
    <x v="3"/>
    <d v="2019-01-13T00:00:00"/>
    <n v="1"/>
    <x v="3"/>
    <n v="12.96"/>
    <x v="0"/>
    <s v="SCPLED-300-90-35-RG2-205 1/4&quot;-W-UNV-DP-1-DS"/>
    <n v="0"/>
    <x v="1"/>
    <m/>
    <b v="0"/>
    <x v="0"/>
    <n v="2"/>
    <n v="0"/>
    <n v="5"/>
    <d v="2019-01-12T00:00:00"/>
    <m/>
    <d v="2019-01-13T00:00:00"/>
    <n v="4"/>
    <n v="4"/>
    <n v="3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8"/>
    <x v="14"/>
    <x v="143"/>
    <s v="SCPLED-OPRO(1)-300-90-35-RG2-185 3/4&quot;-W-UNV-DP-1-DS-C(135° ANGLE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185 3/4&quot;"/>
    <s v=""/>
    <x v="0"/>
    <x v="2"/>
    <s v="Gagandeep Singh"/>
    <s v="F8-86-7/8&quot;X98-7/8&quot;- MK: MEETING 42-55"/>
    <m/>
    <s v=""/>
    <n v="3"/>
    <s v="High Priority"/>
    <s v=""/>
    <s v=""/>
    <b v="0"/>
    <m/>
    <m/>
    <b v="0"/>
    <b v="0"/>
    <n v="1562"/>
    <x v="41"/>
    <x v="0"/>
    <s v="Check for Kit"/>
    <x v="16"/>
    <n v="3.5999999999999996"/>
    <x v="3"/>
    <d v="2019-01-13T00:00:00"/>
    <n v="1.5"/>
    <x v="3"/>
    <n v="25.92"/>
    <x v="0"/>
    <s v="SCPLED-OPRO(1)-300-90-35-RG2-185 3/4&quot;-W-UNV-DP-1-DS-C(135° ANGLE)"/>
    <n v="0"/>
    <x v="1"/>
    <m/>
    <b v="0"/>
    <x v="0"/>
    <n v="2"/>
    <n v="0"/>
    <n v="5"/>
    <d v="2019-01-12T00:00:00"/>
    <m/>
    <d v="2019-01-13T00:00:00"/>
    <n v="6"/>
    <n v="6"/>
    <n v="4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6979-9"/>
    <x v="14"/>
    <x v="143"/>
    <s v="SCPLED-300-90-35-RG2-101 1/2&quot;-W-UNV-DP-1-DS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KLPTP-101 1/2&quot;"/>
    <s v=""/>
    <x v="0"/>
    <x v="2"/>
    <s v="Gagandeep Singh"/>
    <s v="F8-101-1/2&quot;- MK: MENS 42-73"/>
    <m/>
    <s v=""/>
    <n v="1"/>
    <s v="High Priority"/>
    <s v=""/>
    <s v=""/>
    <b v="0"/>
    <m/>
    <m/>
    <b v="0"/>
    <b v="0"/>
    <n v="687.5"/>
    <x v="41"/>
    <x v="0"/>
    <s v="Check for Kit"/>
    <x v="16"/>
    <n v="1.2"/>
    <x v="3"/>
    <d v="2019-01-13T00:00:00"/>
    <n v="0.5"/>
    <x v="3"/>
    <n v="0"/>
    <x v="0"/>
    <s v="SCPLED-300-90-35-RG2-101 1/2&quot;-W-UNV-DP-1-DS"/>
    <n v="0"/>
    <x v="1"/>
    <m/>
    <b v="0"/>
    <x v="0"/>
    <n v="2"/>
    <n v="0"/>
    <n v="5"/>
    <d v="2019-01-12T00:00:00"/>
    <m/>
    <d v="2019-01-13T00:00:00"/>
    <n v="2"/>
    <n v="2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7658-1"/>
    <x v="14"/>
    <x v="144"/>
    <s v="SCD-500-80-35-FL-8'-AP-120-DP-1-CT9(36&quot;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SCULPT-8'"/>
    <s v=""/>
    <x v="0"/>
    <x v="3"/>
    <s v="George Bacalla"/>
    <s v="A-8'"/>
    <m/>
    <s v=""/>
    <n v="1"/>
    <s v="High Priority"/>
    <s v=""/>
    <s v=""/>
    <b v="0"/>
    <m/>
    <m/>
    <b v="0"/>
    <b v="0"/>
    <n v="561.1"/>
    <x v="11"/>
    <x v="2"/>
    <s v="Check for Kit"/>
    <x v="16"/>
    <n v="1.2"/>
    <x v="3"/>
    <d v="2019-01-13T00:00:00"/>
    <n v="0.5"/>
    <x v="3"/>
    <n v="0"/>
    <x v="0"/>
    <s v="SCD-500-80-35-FL-8'-AP-120-DP-1-CT9(36&quot;)"/>
    <n v="0"/>
    <x v="1"/>
    <s v="Sculpt"/>
    <b v="0"/>
    <x v="0"/>
    <n v="2"/>
    <n v="0"/>
    <n v="5"/>
    <d v="2019-01-12T00:00:00"/>
    <s v="x"/>
    <d v="2019-01-13T00:00:00"/>
    <n v="2"/>
    <s v="x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7756-1"/>
    <x v="14"/>
    <x v="145"/>
    <s v="GPSLED-1200-90-DW3020-RG2-2'-BLK-UNV-DP-1-S-C(CORD-PLUG-INLINE-DIMMER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GRAZE-2'"/>
    <s v=""/>
    <x v="4"/>
    <x v="3"/>
    <s v="Zahra Vatani"/>
    <s v="A-2'"/>
    <m/>
    <s v=""/>
    <n v="1"/>
    <s v="Priority"/>
    <s v=""/>
    <s v=""/>
    <b v="0"/>
    <m/>
    <m/>
    <b v="0"/>
    <b v="0"/>
    <n v="350"/>
    <x v="21"/>
    <x v="3"/>
    <n v="0"/>
    <x v="16"/>
    <n v="1.2"/>
    <x v="3"/>
    <d v="2019-01-13T00:00:00"/>
    <n v="0.5"/>
    <x v="3"/>
    <n v="0"/>
    <x v="0"/>
    <s v="GPSLED-1200-90-DW3020-RG2-2'-BLK-UNV-DP-1-S-C(CORD-PLUG-INLINE-DIMMER)"/>
    <n v="0"/>
    <x v="1"/>
    <s v="PERFKT"/>
    <b v="0"/>
    <x v="0"/>
    <n v="2"/>
    <n v="0"/>
    <n v="0"/>
    <d v="2019-01-12T00:00:00"/>
    <s v="x"/>
    <d v="2019-01-13T00:00:00"/>
    <n v="2"/>
    <s v="x"/>
    <n v="1.5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7809-1"/>
    <x v="14"/>
    <x v="146"/>
    <s v="BDLED-400-80-27-SO-20'-BLK-UNV-DP-1-CT15(36&quot;)-C(BLACK CANOPY+PUT GASKET AT JOINING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11T00:00:00"/>
    <s v=""/>
    <m/>
    <s v="B2LED-20'"/>
    <s v=""/>
    <x v="0"/>
    <x v="5"/>
    <s v="Jessica Pasternyk"/>
    <s v="LA-20P-20'"/>
    <m/>
    <s v=""/>
    <n v="6"/>
    <s v="Regular"/>
    <s v=""/>
    <s v=""/>
    <b v="0"/>
    <m/>
    <m/>
    <b v="0"/>
    <b v="0"/>
    <n v="4800"/>
    <x v="43"/>
    <x v="2"/>
    <n v="0"/>
    <x v="16"/>
    <n v="7.1999999999999993"/>
    <x v="3"/>
    <d v="2019-01-13T00:00:00"/>
    <n v="3"/>
    <x v="3"/>
    <n v="38.880000000000003"/>
    <x v="0"/>
    <s v="BDLED-400-80-27-SO-20'-BLK-UNV-DP-1-CT15(36&quot;)-C(BLACK CANOPY+PUT GASKET AT JOINING)"/>
    <n v="0"/>
    <x v="1"/>
    <s v="B2LED"/>
    <b v="0"/>
    <x v="0"/>
    <n v="2"/>
    <n v="0"/>
    <n v="0"/>
    <d v="2019-01-12T00:00:00"/>
    <s v="x"/>
    <d v="2019-01-13T00:00:00"/>
    <n v="12"/>
    <s v="x"/>
    <n v="9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7809-2"/>
    <x v="14"/>
    <x v="146"/>
    <s v="BRLED-400-80-27-FL-20'-BLK-UNV-DP-1-TB15"/>
    <n v="2"/>
    <n v="1"/>
    <x v="1"/>
    <n v="7"/>
    <x v="1"/>
    <b v="0"/>
    <x v="0"/>
    <b v="0"/>
    <b v="0"/>
    <x v="1"/>
    <x v="0"/>
    <x v="2"/>
    <s v=""/>
    <s v=""/>
    <s v=""/>
    <s v=""/>
    <x v="0"/>
    <x v="1"/>
    <d v="2019-01-11T00:00:00"/>
    <s v=""/>
    <m/>
    <s v="B2LED-20'"/>
    <s v=""/>
    <x v="0"/>
    <x v="5"/>
    <s v="Jessica Pasternyk"/>
    <s v="LA-20R-20'"/>
    <m/>
    <s v=""/>
    <n v="14"/>
    <s v="Regular"/>
    <s v=""/>
    <s v=""/>
    <b v="0"/>
    <m/>
    <m/>
    <b v="0"/>
    <b v="0"/>
    <n v="11200"/>
    <x v="24"/>
    <x v="0"/>
    <n v="0"/>
    <x v="16"/>
    <n v="16.8"/>
    <x v="3"/>
    <d v="2019-01-13T00:00:00"/>
    <n v="7"/>
    <x v="3"/>
    <n v="90.72"/>
    <x v="0"/>
    <s v="BRLED-400-80-27-FL-20'-BLK-UNV-DP-1-TB15"/>
    <n v="0"/>
    <x v="1"/>
    <s v="B2LED"/>
    <b v="0"/>
    <x v="0"/>
    <n v="2"/>
    <n v="0"/>
    <n v="0"/>
    <d v="2019-01-12T00:00:00"/>
    <s v="x"/>
    <d v="2019-01-13T00:00:00"/>
    <n v="28"/>
    <s v="x"/>
    <n v="21"/>
    <x v="4"/>
    <x v="0"/>
    <x v="0"/>
    <m/>
    <s v=""/>
    <s v=""/>
    <b v="0"/>
    <s v=""/>
    <d v="2019-01-16T00:00:00"/>
    <s v=""/>
    <s v=""/>
    <s v=""/>
    <s v=""/>
    <s v=""/>
    <s v=""/>
    <s v="Scheduled/Released"/>
  </r>
  <r>
    <s v="72675-3"/>
    <x v="15"/>
    <x v="9"/>
    <s v="SCDIPAT-REC-90(4)-500-500-90-27-NO-FL-58'-EX-W-UNV-DP-1-CA(36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SCULPT-58'"/>
    <s v=""/>
    <x v="0"/>
    <x v="2"/>
    <s v="Rajithan Sivapatharajahon"/>
    <s v="PL2-14'10 1/2&quot;X13'10 1/4&quot;"/>
    <m/>
    <s v=""/>
    <n v="10"/>
    <s v="Regular"/>
    <s v=""/>
    <s v=""/>
    <b v="0"/>
    <m/>
    <m/>
    <b v="0"/>
    <b v="0"/>
    <n v="9340"/>
    <x v="2"/>
    <x v="2"/>
    <s v="Pattern"/>
    <x v="14"/>
    <n v="40"/>
    <x v="2"/>
    <d v="2019-01-20T00:00:00"/>
    <n v="48.2"/>
    <x v="4"/>
    <n v="116.64000000000001"/>
    <x v="0"/>
    <s v="SCDIPAT-REC-90(4)-500-500-90-27-NO-FL-58'-EX-W-UNV-DP-1-CA(36)"/>
    <n v="0"/>
    <x v="1"/>
    <m/>
    <b v="0"/>
    <x v="0"/>
    <n v="2"/>
    <n v="0"/>
    <n v="5"/>
    <d v="2019-01-12T00:00:00"/>
    <s v="x"/>
    <d v="2019-01-20T00:00:00"/>
    <n v="20"/>
    <s v="x"/>
    <n v="30"/>
    <x v="4"/>
    <x v="0"/>
    <x v="0"/>
    <m/>
    <s v=""/>
    <s v=""/>
    <b v="0"/>
    <s v=""/>
    <d v="2019-01-22T00:00:00"/>
    <s v=""/>
    <s v=""/>
    <s v=""/>
    <s v=""/>
    <s v=""/>
    <s v=""/>
    <s v="Scheduled/Released"/>
  </r>
  <r>
    <s v="72675-4"/>
    <x v="15"/>
    <x v="9"/>
    <s v="SCDPAT-REC-90(4)-300-90-27-FL-135'-NL-W-UNV-DP-1-CA(36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SCULPT-135'"/>
    <s v=""/>
    <x v="0"/>
    <x v="2"/>
    <s v="Rajithan Sivapatharajahon"/>
    <s v="PL4-19'3&quot;X48'3&quot;"/>
    <m/>
    <s v=""/>
    <n v="16"/>
    <s v="Regular"/>
    <s v=""/>
    <s v=""/>
    <b v="0"/>
    <m/>
    <m/>
    <b v="0"/>
    <b v="0"/>
    <n v="19700"/>
    <x v="36"/>
    <x v="2"/>
    <s v="Pattern"/>
    <x v="14"/>
    <n v="64"/>
    <x v="2"/>
    <d v="2019-01-20T00:00:00"/>
    <n v="77.12"/>
    <x v="4"/>
    <n v="194.4"/>
    <x v="0"/>
    <s v="SCDPAT-REC-90(4)-300-90-27-FL-135'-NL-W-UNV-DP-1-CA(36)"/>
    <n v="0"/>
    <x v="1"/>
    <s v="Sculpt"/>
    <b v="0"/>
    <x v="0"/>
    <n v="2"/>
    <n v="0"/>
    <n v="5"/>
    <d v="2019-01-12T00:00:00"/>
    <s v="x"/>
    <d v="2019-01-20T00:00:00"/>
    <n v="32"/>
    <s v="x"/>
    <n v="48"/>
    <x v="4"/>
    <x v="0"/>
    <x v="0"/>
    <m/>
    <s v=""/>
    <s v=""/>
    <b v="0"/>
    <s v=""/>
    <d v="2019-01-22T00:00:00"/>
    <s v=""/>
    <s v=""/>
    <s v=""/>
    <s v=""/>
    <s v=""/>
    <s v=""/>
    <s v="Scheduled/Released"/>
  </r>
  <r>
    <s v="59584-13"/>
    <x v="11"/>
    <x v="116"/>
    <s v="TBDILED-650-400-80-35-SO-4-C(HM642M649)-UNV-DP-1-CA(36)"/>
    <n v="13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TB2LED-4"/>
    <s v=""/>
    <x v="0"/>
    <x v="0"/>
    <s v="Gagandeep Singh"/>
    <s v="F7-4"/>
    <m/>
    <s v=""/>
    <n v="2"/>
    <s v="Regular"/>
    <s v=""/>
    <s v=""/>
    <b v="0"/>
    <m/>
    <m/>
    <b v="0"/>
    <b v="0"/>
    <n v="800"/>
    <x v="60"/>
    <x v="2"/>
    <n v="0"/>
    <x v="17"/>
    <n v="2.4"/>
    <x v="3"/>
    <d v="2019-01-14T00:00:00"/>
    <n v="1"/>
    <x v="3"/>
    <n v="0"/>
    <x v="0"/>
    <s v="TBDILED-650-400-80-35-SO-4-C(HM642M649)-UNV-DP-1-CA(36)"/>
    <n v="0"/>
    <x v="1"/>
    <s v="TB2LED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59584-24"/>
    <x v="11"/>
    <x v="116"/>
    <s v="TBDILED-650-400-80-35-SO-6-BLK-UNV-DP-2-CA(48)"/>
    <n v="24"/>
    <n v="1"/>
    <x v="1"/>
    <n v="20"/>
    <x v="1"/>
    <b v="0"/>
    <x v="0"/>
    <b v="0"/>
    <b v="0"/>
    <x v="1"/>
    <x v="0"/>
    <x v="2"/>
    <s v=""/>
    <s v=""/>
    <s v=""/>
    <s v=""/>
    <x v="0"/>
    <x v="1"/>
    <d v="2019-01-14T00:00:00"/>
    <s v=""/>
    <m/>
    <s v="TB2LED-6"/>
    <s v=""/>
    <x v="0"/>
    <x v="0"/>
    <s v="Gagandeep Singh"/>
    <s v="F20"/>
    <m/>
    <s v=""/>
    <n v="20"/>
    <s v="Regular"/>
    <s v=""/>
    <s v=""/>
    <b v="0"/>
    <m/>
    <m/>
    <b v="0"/>
    <b v="0"/>
    <n v="12000"/>
    <x v="60"/>
    <x v="2"/>
    <n v="0"/>
    <x v="17"/>
    <n v="24"/>
    <x v="3"/>
    <d v="2019-01-14T00:00:00"/>
    <n v="10"/>
    <x v="3"/>
    <n v="0"/>
    <x v="0"/>
    <s v="TBDILED-650-400-80-35-SO-6-BLK-UNV-DP-2-CA(48)"/>
    <n v="0"/>
    <x v="1"/>
    <s v="TB2LED"/>
    <b v="0"/>
    <x v="0"/>
    <n v="2"/>
    <n v="0"/>
    <n v="0"/>
    <d v="2019-01-13T00:00:00"/>
    <s v="x"/>
    <d v="2019-01-14T00:00:00"/>
    <n v="40"/>
    <s v="x"/>
    <n v="30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1102-1"/>
    <x v="11"/>
    <x v="147"/>
    <s v="ARWLED-600-80-35-S-27'-W-UNV-DP-1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AIRLED-27'"/>
    <s v=""/>
    <x v="0"/>
    <x v="6"/>
    <s v="Jessica Pasternyk"/>
    <s v="W27"/>
    <m/>
    <s v=""/>
    <n v="6"/>
    <s v="Regular"/>
    <s v=""/>
    <s v=""/>
    <b v="0"/>
    <m/>
    <m/>
    <b v="0"/>
    <b v="0"/>
    <n v="4618"/>
    <x v="34"/>
    <x v="1"/>
    <n v="0"/>
    <x v="17"/>
    <n v="7.1999999999999993"/>
    <x v="3"/>
    <d v="2019-01-14T00:00:00"/>
    <n v="3"/>
    <x v="3"/>
    <n v="51.84"/>
    <x v="0"/>
    <s v="ARWLED-600-80-35-S-27'-W-UNV-DP-1"/>
    <n v="0"/>
    <x v="1"/>
    <m/>
    <b v="0"/>
    <x v="0"/>
    <n v="2"/>
    <n v="0"/>
    <n v="0"/>
    <d v="2019-01-13T00:00:00"/>
    <m/>
    <d v="2019-01-14T00:00:00"/>
    <n v="12"/>
    <n v="12"/>
    <n v="9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1102-2"/>
    <x v="11"/>
    <x v="147"/>
    <s v="ARWLED-600-80-35-S-32'-W-UNV-DP-1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AIRLED-32'"/>
    <s v=""/>
    <x v="0"/>
    <x v="6"/>
    <s v="Jessica Pasternyk"/>
    <s v="W32"/>
    <m/>
    <s v=""/>
    <n v="6"/>
    <s v="Regular"/>
    <s v=""/>
    <s v=""/>
    <b v="0"/>
    <m/>
    <m/>
    <b v="0"/>
    <b v="0"/>
    <n v="5472"/>
    <x v="34"/>
    <x v="1"/>
    <n v="0"/>
    <x v="17"/>
    <n v="7.1999999999999993"/>
    <x v="3"/>
    <d v="2019-01-14T00:00:00"/>
    <n v="3"/>
    <x v="3"/>
    <n v="51.84"/>
    <x v="0"/>
    <s v="ARWLED-600-80-35-S-32'-W-UNV-DP-1"/>
    <n v="0"/>
    <x v="1"/>
    <m/>
    <b v="0"/>
    <x v="0"/>
    <n v="2"/>
    <n v="0"/>
    <n v="0"/>
    <d v="2019-01-13T00:00:00"/>
    <m/>
    <d v="2019-01-14T00:00:00"/>
    <n v="12"/>
    <n v="12"/>
    <n v="9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0"/>
    <x v="11"/>
    <x v="148"/>
    <s v="CCWH-SL-1100-90-35-CL(13' 1&quot;)-W-UNV-DP-1-C"/>
    <n v="40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13' 1&quot;"/>
    <m/>
    <s v=""/>
    <n v="2"/>
    <s v="Regular"/>
    <s v=""/>
    <s v=""/>
    <b v="0"/>
    <m/>
    <m/>
    <b v="0"/>
    <b v="0"/>
    <n v="980"/>
    <x v="61"/>
    <x v="1"/>
    <n v="0"/>
    <x v="17"/>
    <n v="2.4"/>
    <x v="3"/>
    <d v="2019-01-14T00:00:00"/>
    <n v="1"/>
    <x v="3"/>
    <n v="12.96"/>
    <x v="0"/>
    <s v="CCWH-SL-1100-90-35-CL(13' 1&quot;)-W-UNV-DP-1-C"/>
    <n v="0"/>
    <x v="1"/>
    <s v="PERFK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1"/>
    <x v="11"/>
    <x v="148"/>
    <s v="CCWH-SL-1100-90-35-CL(14' 4&quot;)-W-UNV-DP-1-C"/>
    <n v="41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14' 4&quot;"/>
    <m/>
    <s v=""/>
    <n v="2"/>
    <s v="Regular"/>
    <s v=""/>
    <s v=""/>
    <b v="0"/>
    <m/>
    <m/>
    <b v="0"/>
    <b v="0"/>
    <n v="1050"/>
    <x v="61"/>
    <x v="1"/>
    <n v="0"/>
    <x v="17"/>
    <n v="2.4"/>
    <x v="3"/>
    <d v="2019-01-14T00:00:00"/>
    <n v="1"/>
    <x v="3"/>
    <n v="12.96"/>
    <x v="0"/>
    <s v="CCWH-SL-1100-90-35-CL(14' 4&quot;)-W-UNV-DP-1-C"/>
    <n v="0"/>
    <x v="1"/>
    <s v="PERFK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2"/>
    <x v="11"/>
    <x v="148"/>
    <s v="CCWH-SL-1100-90-35-CL(24' 4&quot;)-W-UNV-DP-1-C"/>
    <n v="42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24' 4&quot;"/>
    <m/>
    <s v=""/>
    <n v="2"/>
    <s v="Regular"/>
    <s v=""/>
    <s v=""/>
    <b v="0"/>
    <m/>
    <m/>
    <b v="0"/>
    <b v="0"/>
    <n v="1725"/>
    <x v="61"/>
    <x v="1"/>
    <n v="0"/>
    <x v="17"/>
    <n v="2.4"/>
    <x v="3"/>
    <d v="2019-01-14T00:00:00"/>
    <n v="1"/>
    <x v="3"/>
    <n v="12.96"/>
    <x v="0"/>
    <s v="CCWH-SL-1100-90-35-CL(24' 4&quot;)-W-UNV-DP-1-C"/>
    <n v="0"/>
    <x v="1"/>
    <s v="PERFK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3"/>
    <x v="11"/>
    <x v="148"/>
    <s v="CCWH-SL-1100-90-35-CL(6' 11&quot;)-W-UNV-DP-1-C"/>
    <n v="43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6' 11&quot;"/>
    <m/>
    <s v=""/>
    <n v="1"/>
    <s v="Regular"/>
    <s v=""/>
    <s v=""/>
    <b v="0"/>
    <m/>
    <m/>
    <b v="0"/>
    <b v="0"/>
    <n v="490"/>
    <x v="61"/>
    <x v="1"/>
    <n v="0"/>
    <x v="17"/>
    <n v="1.2"/>
    <x v="3"/>
    <d v="2019-01-14T00:00:00"/>
    <n v="0.5"/>
    <x v="3"/>
    <n v="0"/>
    <x v="0"/>
    <s v="CCWH-SL-1100-90-35-CL(6' 11&quot;)-W-UNV-DP-1-C"/>
    <n v="0"/>
    <x v="1"/>
    <s v="PERFKT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4"/>
    <x v="11"/>
    <x v="148"/>
    <s v="CCWH-SL-1100-90-35-CL(5' 8&quot;)-W-UNV-DP-1-C"/>
    <n v="44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5' 8&quot;"/>
    <m/>
    <s v=""/>
    <n v="1"/>
    <s v="Regular"/>
    <s v=""/>
    <s v=""/>
    <b v="0"/>
    <m/>
    <m/>
    <b v="0"/>
    <b v="0"/>
    <n v="420"/>
    <x v="61"/>
    <x v="1"/>
    <n v="0"/>
    <x v="17"/>
    <n v="1.2"/>
    <x v="3"/>
    <d v="2019-01-14T00:00:00"/>
    <n v="0.5"/>
    <x v="3"/>
    <n v="0"/>
    <x v="0"/>
    <s v="CCWH-SL-1100-90-35-CL(5' 8&quot;)-W-UNV-DP-1-C"/>
    <n v="0"/>
    <x v="1"/>
    <s v="PERFKT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5"/>
    <x v="11"/>
    <x v="148"/>
    <s v="CCWH-SL-1100-90-35-CL(12' 9&quot;)-W-UNV-DP-1-C"/>
    <n v="45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12' 9&quot;"/>
    <m/>
    <s v=""/>
    <n v="2"/>
    <s v="Regular"/>
    <s v=""/>
    <s v=""/>
    <b v="0"/>
    <m/>
    <m/>
    <b v="0"/>
    <b v="0"/>
    <n v="980"/>
    <x v="61"/>
    <x v="1"/>
    <n v="0"/>
    <x v="17"/>
    <n v="2.4"/>
    <x v="3"/>
    <d v="2019-01-14T00:00:00"/>
    <n v="1"/>
    <x v="3"/>
    <n v="12.96"/>
    <x v="0"/>
    <s v="CCWH-SL-1100-90-35-CL(12' 9&quot;)-W-UNV-DP-1-C"/>
    <n v="0"/>
    <x v="1"/>
    <s v="PERFK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6"/>
    <x v="11"/>
    <x v="148"/>
    <s v="CCWH-SL-1100-90-35-CL(9' 8&quot;)-W-UNV-DP-1-C"/>
    <n v="46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9' 8&quot;"/>
    <m/>
    <s v=""/>
    <n v="1"/>
    <s v="Regular"/>
    <s v=""/>
    <s v=""/>
    <b v="0"/>
    <m/>
    <m/>
    <b v="0"/>
    <b v="0"/>
    <n v="700"/>
    <x v="61"/>
    <x v="1"/>
    <n v="0"/>
    <x v="17"/>
    <n v="1.2"/>
    <x v="3"/>
    <d v="2019-01-14T00:00:00"/>
    <n v="0.5"/>
    <x v="3"/>
    <n v="0"/>
    <x v="0"/>
    <s v="CCWH-SL-1100-90-35-CL(9' 8&quot;)-W-UNV-DP-1-C"/>
    <n v="0"/>
    <x v="1"/>
    <s v="PERFKT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7"/>
    <x v="11"/>
    <x v="148"/>
    <s v="CCWH-SL-1100-90-35-CL(6' 4&quot;)-W-UNV-DP-1-C"/>
    <n v="47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6' 4&quot;"/>
    <m/>
    <s v=""/>
    <n v="1"/>
    <s v="Regular"/>
    <s v=""/>
    <s v=""/>
    <b v="0"/>
    <m/>
    <m/>
    <b v="0"/>
    <b v="0"/>
    <n v="480"/>
    <x v="61"/>
    <x v="1"/>
    <n v="0"/>
    <x v="17"/>
    <n v="1.2"/>
    <x v="3"/>
    <d v="2019-01-14T00:00:00"/>
    <n v="0.5"/>
    <x v="3"/>
    <n v="0"/>
    <x v="0"/>
    <s v="CCWH-SL-1100-90-35-CL(6' 4&quot;)-W-UNV-DP-1-C"/>
    <n v="0"/>
    <x v="1"/>
    <m/>
    <b v="0"/>
    <x v="0"/>
    <n v="2"/>
    <n v="0"/>
    <n v="0"/>
    <d v="2019-01-13T00:00:00"/>
    <m/>
    <d v="2019-01-14T00:00:00"/>
    <n v="2"/>
    <n v="2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8"/>
    <x v="11"/>
    <x v="148"/>
    <s v="CCWH-SL-1100-90-35-CL(18' 7&quot;)-W-UNV-DP-1-C"/>
    <n v="48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1ST FL - 18' 7&quot;"/>
    <m/>
    <s v=""/>
    <n v="2"/>
    <s v="Regular"/>
    <s v=""/>
    <s v=""/>
    <b v="0"/>
    <m/>
    <m/>
    <b v="0"/>
    <b v="0"/>
    <n v="1330"/>
    <x v="61"/>
    <x v="1"/>
    <n v="0"/>
    <x v="17"/>
    <n v="2.4"/>
    <x v="3"/>
    <d v="2019-01-14T00:00:00"/>
    <n v="1"/>
    <x v="3"/>
    <n v="12.96"/>
    <x v="0"/>
    <s v="CCWH-SL-1100-90-35-CL(18' 7&quot;)-W-UNV-DP-1-C"/>
    <n v="0"/>
    <x v="1"/>
    <m/>
    <b v="0"/>
    <x v="0"/>
    <n v="2"/>
    <n v="0"/>
    <n v="0"/>
    <d v="2019-01-13T00:00:00"/>
    <m/>
    <d v="2019-01-14T00:00:00"/>
    <n v="4"/>
    <n v="4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49"/>
    <x v="11"/>
    <x v="148"/>
    <s v="CCWH-SL-1100-90-35-CL(11' 1&quot;)-W-UNV-DP-1-C"/>
    <n v="49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1' 1&quot;"/>
    <m/>
    <s v=""/>
    <n v="1"/>
    <s v="Regular"/>
    <s v=""/>
    <s v=""/>
    <b v="0"/>
    <m/>
    <m/>
    <b v="0"/>
    <b v="0"/>
    <n v="840"/>
    <x v="61"/>
    <x v="1"/>
    <n v="0"/>
    <x v="17"/>
    <n v="1.2"/>
    <x v="3"/>
    <d v="2019-01-14T00:00:00"/>
    <n v="0.5"/>
    <x v="3"/>
    <n v="0"/>
    <x v="0"/>
    <s v="CCWH-SL-1100-90-35-CL(11' 1&quot;)-W-UNV-DP-1-C"/>
    <n v="0"/>
    <x v="1"/>
    <m/>
    <b v="0"/>
    <x v="0"/>
    <n v="2"/>
    <n v="0"/>
    <n v="0"/>
    <d v="2019-01-13T00:00:00"/>
    <m/>
    <d v="2019-01-14T00:00:00"/>
    <n v="2"/>
    <n v="2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50"/>
    <x v="11"/>
    <x v="148"/>
    <s v="CCWH-SL-1100-90-35-CL(12' 6&quot;)-W-UNV-DP-1-C"/>
    <n v="50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2' 6&quot;"/>
    <m/>
    <s v=""/>
    <n v="2"/>
    <s v="Regular"/>
    <s v=""/>
    <s v=""/>
    <b v="0"/>
    <m/>
    <m/>
    <b v="0"/>
    <b v="0"/>
    <n v="875"/>
    <x v="61"/>
    <x v="1"/>
    <n v="0"/>
    <x v="17"/>
    <n v="2.4"/>
    <x v="3"/>
    <d v="2019-01-14T00:00:00"/>
    <n v="1"/>
    <x v="3"/>
    <n v="12.96"/>
    <x v="0"/>
    <s v="CCWH-SL-1100-90-35-CL(12' 6&quot;)-W-UNV-DP-1-C"/>
    <n v="0"/>
    <x v="1"/>
    <s v="PERFK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51"/>
    <x v="11"/>
    <x v="148"/>
    <s v="CCWH-SL-1100-90-35-CL(17' 7&quot;)-W-UNV-DP-1-C"/>
    <n v="51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7' 7&quot;"/>
    <m/>
    <s v=""/>
    <n v="2"/>
    <s v="Regular"/>
    <s v=""/>
    <s v=""/>
    <b v="0"/>
    <m/>
    <m/>
    <b v="0"/>
    <b v="0"/>
    <n v="1260"/>
    <x v="61"/>
    <x v="1"/>
    <n v="0"/>
    <x v="17"/>
    <n v="2.4"/>
    <x v="3"/>
    <d v="2019-01-14T00:00:00"/>
    <n v="1"/>
    <x v="3"/>
    <n v="12.96"/>
    <x v="0"/>
    <s v="CCWH-SL-1100-90-35-CL(17' 7&quot;)-W-UNV-DP-1-C"/>
    <n v="0"/>
    <x v="1"/>
    <m/>
    <b v="0"/>
    <x v="0"/>
    <n v="2"/>
    <n v="0"/>
    <n v="0"/>
    <d v="2019-01-13T00:00:00"/>
    <m/>
    <d v="2019-01-14T00:00:00"/>
    <n v="4"/>
    <n v="4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52"/>
    <x v="11"/>
    <x v="148"/>
    <s v="CCWH-SL-1100-90-35-CL(11' 6&quot;)-W-UNV-DP-1-C"/>
    <n v="52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1' 6&quot;"/>
    <m/>
    <s v=""/>
    <n v="1"/>
    <s v="Regular"/>
    <s v=""/>
    <s v=""/>
    <b v="0"/>
    <m/>
    <m/>
    <b v="0"/>
    <b v="0"/>
    <n v="840"/>
    <x v="61"/>
    <x v="1"/>
    <n v="0"/>
    <x v="17"/>
    <n v="1.2"/>
    <x v="3"/>
    <d v="2019-01-14T00:00:00"/>
    <n v="0.5"/>
    <x v="3"/>
    <n v="0"/>
    <x v="0"/>
    <s v="CCWH-SL-1100-90-35-CL(11' 6&quot;)-W-UNV-DP-1-C"/>
    <n v="0"/>
    <x v="1"/>
    <m/>
    <b v="0"/>
    <x v="0"/>
    <n v="2"/>
    <n v="0"/>
    <n v="0"/>
    <d v="2019-01-13T00:00:00"/>
    <m/>
    <d v="2019-01-14T00:00:00"/>
    <n v="2"/>
    <n v="2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53"/>
    <x v="11"/>
    <x v="148"/>
    <s v="CCWH-SL-1100-90-35-CL(11' 5&quot;)-W-UNV-DP-1-C"/>
    <n v="53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1' 5&quot;"/>
    <m/>
    <s v=""/>
    <n v="1"/>
    <s v="Regular"/>
    <s v=""/>
    <s v=""/>
    <b v="0"/>
    <m/>
    <m/>
    <b v="0"/>
    <b v="0"/>
    <n v="840"/>
    <x v="61"/>
    <x v="1"/>
    <n v="0"/>
    <x v="17"/>
    <n v="1.2"/>
    <x v="3"/>
    <d v="2019-01-14T00:00:00"/>
    <n v="0.5"/>
    <x v="3"/>
    <n v="0"/>
    <x v="0"/>
    <s v="CCWH-SL-1100-90-35-CL(11' 5&quot;)-W-UNV-DP-1-C"/>
    <n v="0"/>
    <x v="1"/>
    <m/>
    <b v="0"/>
    <x v="0"/>
    <n v="2"/>
    <n v="0"/>
    <n v="0"/>
    <d v="2019-01-13T00:00:00"/>
    <m/>
    <d v="2019-01-14T00:00:00"/>
    <n v="2"/>
    <n v="2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3699-54"/>
    <x v="11"/>
    <x v="148"/>
    <s v="CCWH-SL-1100-90-35-CL(15' 5&quot;)-W-UNV-DP-1-C"/>
    <n v="54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PERFKT-CCWH"/>
    <s v=""/>
    <x v="0"/>
    <x v="1"/>
    <s v="Joshua Zimet"/>
    <s v="F7 2ND FL - 15' 5&quot;"/>
    <m/>
    <s v=""/>
    <n v="2"/>
    <s v="Regular"/>
    <s v=""/>
    <s v=""/>
    <b v="0"/>
    <m/>
    <m/>
    <b v="0"/>
    <b v="0"/>
    <n v="1120"/>
    <x v="61"/>
    <x v="1"/>
    <n v="0"/>
    <x v="17"/>
    <n v="2.4"/>
    <x v="3"/>
    <d v="2019-01-14T00:00:00"/>
    <n v="1"/>
    <x v="3"/>
    <n v="12.96"/>
    <x v="0"/>
    <s v="CCWH-SL-1100-90-35-CL(15' 5&quot;)-W-UNV-DP-1-C"/>
    <n v="0"/>
    <x v="1"/>
    <m/>
    <b v="0"/>
    <x v="0"/>
    <n v="2"/>
    <n v="0"/>
    <n v="0"/>
    <d v="2019-01-13T00:00:00"/>
    <m/>
    <d v="2019-01-14T00:00:00"/>
    <n v="4"/>
    <n v="4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0"/>
    <x v="11"/>
    <x v="149"/>
    <s v="BRLED-600-90-35-FL-11'-W-UNV-DP-1-DF-CP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11'"/>
    <s v=""/>
    <x v="0"/>
    <x v="4"/>
    <s v="Joshua Zimet"/>
    <s v="F14-11'"/>
    <m/>
    <s v=""/>
    <n v="1"/>
    <s v="Regular"/>
    <s v=""/>
    <s v=""/>
    <b v="0"/>
    <m/>
    <m/>
    <b v="0"/>
    <b v="0"/>
    <n v="682"/>
    <x v="24"/>
    <x v="0"/>
    <n v="0"/>
    <x v="17"/>
    <n v="1.2"/>
    <x v="3"/>
    <d v="2019-01-14T00:00:00"/>
    <n v="0.5"/>
    <x v="3"/>
    <n v="0"/>
    <x v="0"/>
    <s v="BRLED-600-90-35-FL-11'-W-UNV-DP-1-DF-CP"/>
    <n v="0"/>
    <x v="1"/>
    <s v="B2LED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1"/>
    <x v="11"/>
    <x v="149"/>
    <s v="BRLED-600-90-35-FL-12'-W-UNV-DP-1-DF-CP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12'"/>
    <s v=""/>
    <x v="0"/>
    <x v="4"/>
    <s v="Joshua Zimet"/>
    <s v="F14-12'"/>
    <m/>
    <s v=""/>
    <n v="1"/>
    <s v="Regular"/>
    <s v=""/>
    <s v=""/>
    <b v="0"/>
    <m/>
    <m/>
    <b v="0"/>
    <b v="0"/>
    <n v="744"/>
    <x v="24"/>
    <x v="0"/>
    <n v="0"/>
    <x v="17"/>
    <n v="1.2"/>
    <x v="3"/>
    <d v="2019-01-14T00:00:00"/>
    <n v="0.5"/>
    <x v="3"/>
    <n v="0"/>
    <x v="0"/>
    <s v="BRLED-600-90-35-FL-12'-W-UNV-DP-1-DF-CP"/>
    <n v="0"/>
    <x v="1"/>
    <s v="B2LED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3"/>
    <x v="11"/>
    <x v="149"/>
    <s v="BMDLED-500-90-35-SO-16-W-UNV-DP-1-CA(144)"/>
    <n v="13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16"/>
    <s v=""/>
    <x v="0"/>
    <x v="4"/>
    <s v="Joshua Zimet"/>
    <s v="F4-16'"/>
    <m/>
    <s v=""/>
    <n v="4"/>
    <s v="Regular"/>
    <s v=""/>
    <s v=""/>
    <b v="0"/>
    <m/>
    <m/>
    <b v="0"/>
    <b v="0"/>
    <n v="2340"/>
    <x v="40"/>
    <x v="2"/>
    <n v="0"/>
    <x v="17"/>
    <n v="4.8"/>
    <x v="3"/>
    <d v="2019-01-14T00:00:00"/>
    <n v="2"/>
    <x v="3"/>
    <n v="25.92"/>
    <x v="0"/>
    <s v="BMDLED-500-90-35-SO-16-W-UNV-DP-1-CA(144)"/>
    <n v="0"/>
    <x v="1"/>
    <s v="B3LED"/>
    <b v="0"/>
    <x v="0"/>
    <n v="2"/>
    <n v="0"/>
    <n v="0"/>
    <d v="2019-01-13T00:00:00"/>
    <s v="x"/>
    <d v="2019-01-14T00:00:00"/>
    <n v="8"/>
    <s v="x"/>
    <n v="6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4"/>
    <x v="11"/>
    <x v="149"/>
    <s v="BMDLED-500-90-35-SO-16-W-UNV-DP-2-CA(144)"/>
    <n v="14"/>
    <n v="1"/>
    <x v="1"/>
    <n v="7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16"/>
    <s v=""/>
    <x v="0"/>
    <x v="4"/>
    <s v="Joshua Zimet"/>
    <s v="F4-16' DAY"/>
    <m/>
    <s v=""/>
    <n v="14"/>
    <s v="Regular"/>
    <s v=""/>
    <s v=""/>
    <b v="0"/>
    <m/>
    <m/>
    <b v="0"/>
    <b v="0"/>
    <n v="8890"/>
    <x v="40"/>
    <x v="2"/>
    <n v="0"/>
    <x v="17"/>
    <n v="16.8"/>
    <x v="3"/>
    <d v="2019-01-14T00:00:00"/>
    <n v="7"/>
    <x v="3"/>
    <n v="90.72"/>
    <x v="0"/>
    <s v="BMDLED-500-90-35-SO-16-W-UNV-DP-2-CA(144)"/>
    <n v="0"/>
    <x v="1"/>
    <s v="B3LED"/>
    <b v="0"/>
    <x v="0"/>
    <n v="2"/>
    <n v="0"/>
    <n v="0"/>
    <d v="2019-01-13T00:00:00"/>
    <s v="x"/>
    <d v="2019-01-14T00:00:00"/>
    <n v="28"/>
    <s v="x"/>
    <n v="21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5"/>
    <x v="11"/>
    <x v="149"/>
    <s v="BMDLED-500-90-35-SO-32-W-UNV-DP-2-CA(144)"/>
    <n v="15"/>
    <n v="1"/>
    <x v="1"/>
    <n v="6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32"/>
    <s v=""/>
    <x v="0"/>
    <x v="4"/>
    <s v="Joshua Zimet"/>
    <s v="F4-32' DAY"/>
    <m/>
    <s v=""/>
    <n v="18"/>
    <s v="Regular"/>
    <s v=""/>
    <s v=""/>
    <b v="0"/>
    <m/>
    <m/>
    <b v="0"/>
    <b v="0"/>
    <n v="15240"/>
    <x v="40"/>
    <x v="2"/>
    <n v="0"/>
    <x v="17"/>
    <n v="21.599999999999998"/>
    <x v="3"/>
    <d v="2019-01-14T00:00:00"/>
    <n v="9"/>
    <x v="3"/>
    <n v="155.52000000000001"/>
    <x v="0"/>
    <s v="BMDLED-500-90-35-SO-32-W-UNV-DP-2-CA(144)"/>
    <n v="0"/>
    <x v="1"/>
    <s v="B3LED"/>
    <b v="0"/>
    <x v="0"/>
    <n v="2"/>
    <n v="0"/>
    <n v="0"/>
    <d v="2019-01-13T00:00:00"/>
    <s v="x"/>
    <d v="2019-01-14T00:00:00"/>
    <n v="36"/>
    <s v="x"/>
    <n v="27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16"/>
    <x v="11"/>
    <x v="149"/>
    <s v="BMDLED-500-90-35-SO-32-W-UNV-DP-2+E(1)-CA(144)"/>
    <n v="16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32"/>
    <s v=""/>
    <x v="0"/>
    <x v="4"/>
    <s v="Joshua Zimet"/>
    <s v="F4-32' DAY/EM"/>
    <m/>
    <s v=""/>
    <n v="3"/>
    <s v="Regular"/>
    <s v=""/>
    <s v=""/>
    <b v="0"/>
    <m/>
    <m/>
    <b v="0"/>
    <b v="0"/>
    <n v="2594"/>
    <x v="40"/>
    <x v="2"/>
    <n v="0"/>
    <x v="17"/>
    <n v="3.5999999999999996"/>
    <x v="3"/>
    <d v="2019-01-14T00:00:00"/>
    <n v="1.5"/>
    <x v="3"/>
    <n v="25.92"/>
    <x v="0"/>
    <s v="BMDLED-500-90-35-SO-32-W-UNV-DP-2+E(1)-CA(144)"/>
    <n v="0"/>
    <x v="1"/>
    <m/>
    <b v="0"/>
    <x v="0"/>
    <n v="2"/>
    <n v="0"/>
    <n v="0"/>
    <d v="2019-01-13T00:00:00"/>
    <m/>
    <d v="2019-01-14T00:00:00"/>
    <n v="6"/>
    <n v="6"/>
    <n v="4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8"/>
    <x v="11"/>
    <x v="149"/>
    <s v="BMDLED-500-90-35-SO-8-W-UNV-DP-1-CA(144)"/>
    <n v="8"/>
    <n v="1"/>
    <x v="1"/>
    <n v="7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8"/>
    <s v=""/>
    <x v="0"/>
    <x v="4"/>
    <s v="Joshua Zimet"/>
    <s v="F4-8'"/>
    <m/>
    <s v=""/>
    <n v="7"/>
    <s v="Regular"/>
    <s v=""/>
    <s v=""/>
    <b v="0"/>
    <m/>
    <m/>
    <b v="0"/>
    <b v="0"/>
    <n v="4095"/>
    <x v="40"/>
    <x v="2"/>
    <n v="0"/>
    <x v="17"/>
    <n v="8.4"/>
    <x v="3"/>
    <d v="2019-01-14T00:00:00"/>
    <n v="3.5"/>
    <x v="3"/>
    <n v="0"/>
    <x v="0"/>
    <s v="BMDLED-500-90-35-SO-8-W-UNV-DP-1-CA(144)"/>
    <n v="0"/>
    <x v="1"/>
    <m/>
    <b v="0"/>
    <x v="0"/>
    <n v="2"/>
    <n v="0"/>
    <n v="0"/>
    <d v="2019-01-13T00:00:00"/>
    <s v="x"/>
    <d v="2019-01-14T00:00:00"/>
    <n v="14"/>
    <s v="x"/>
    <n v="10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029-9"/>
    <x v="11"/>
    <x v="149"/>
    <s v="BRLED-600-90-35-FL-9'-W-UNV-DP-1-DF-CP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9'"/>
    <s v=""/>
    <x v="0"/>
    <x v="4"/>
    <s v="Joshua Zimet"/>
    <s v="F14-9'"/>
    <m/>
    <s v=""/>
    <n v="1"/>
    <s v="Regular"/>
    <s v=""/>
    <s v=""/>
    <b v="0"/>
    <m/>
    <m/>
    <b v="0"/>
    <b v="0"/>
    <n v="558"/>
    <x v="24"/>
    <x v="0"/>
    <n v="0"/>
    <x v="17"/>
    <n v="1.2"/>
    <x v="3"/>
    <d v="2019-01-14T00:00:00"/>
    <n v="0.5"/>
    <x v="3"/>
    <n v="0"/>
    <x v="0"/>
    <s v="BRLED-600-90-35-FL-9'-W-UNV-DP-1-DF-CP"/>
    <n v="0"/>
    <x v="1"/>
    <m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191-1"/>
    <x v="11"/>
    <x v="150"/>
    <s v="ZESLED-SL 0/100-600-80-35-MSO-8-W-UNV-MD-1-S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14T00:00:00"/>
    <s v=""/>
    <m/>
    <s v="ZEN-8"/>
    <s v=""/>
    <x v="0"/>
    <x v="0"/>
    <s v="Sacha Lempka"/>
    <s v="P2"/>
    <m/>
    <s v=""/>
    <n v="5"/>
    <s v="Regular"/>
    <s v=""/>
    <s v=""/>
    <b v="0"/>
    <m/>
    <m/>
    <b v="0"/>
    <b v="0"/>
    <n v="3240"/>
    <x v="62"/>
    <x v="3"/>
    <n v="0"/>
    <x v="17"/>
    <n v="6"/>
    <x v="3"/>
    <d v="2019-01-14T00:00:00"/>
    <n v="2.5"/>
    <x v="3"/>
    <n v="0"/>
    <x v="0"/>
    <s v="ZESLED-SL 0/100-600-80-35-MSO-8-W-UNV-MD-1-S"/>
    <n v="0"/>
    <x v="1"/>
    <m/>
    <b v="0"/>
    <x v="0"/>
    <n v="2"/>
    <n v="0"/>
    <n v="0"/>
    <d v="2019-01-13T00:00:00"/>
    <m/>
    <d v="2019-01-14T00:00:00"/>
    <n v="10"/>
    <n v="10"/>
    <n v="7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694-1"/>
    <x v="11"/>
    <x v="151"/>
    <s v="SCDI-750-500-90-35-SO-FL-8-W-UNV-DP-1-CA(60)"/>
    <n v="1"/>
    <n v="1"/>
    <x v="1"/>
    <n v="53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8"/>
    <s v=""/>
    <x v="0"/>
    <x v="4"/>
    <s v="Rohan Srivastava"/>
    <s v="A-8'"/>
    <m/>
    <s v=""/>
    <n v="53"/>
    <s v="Regular"/>
    <s v=""/>
    <s v=""/>
    <b v="0"/>
    <m/>
    <m/>
    <b v="0"/>
    <b v="0"/>
    <n v="51410"/>
    <x v="27"/>
    <x v="2"/>
    <s v="Check for Kit"/>
    <x v="17"/>
    <n v="63.599999999999994"/>
    <x v="3"/>
    <d v="2019-01-14T00:00:00"/>
    <n v="26.5"/>
    <x v="3"/>
    <n v="0"/>
    <x v="0"/>
    <s v="SCDI-750-500-90-35-SO-FL-8-W-UNV-DP-1-CA(60)"/>
    <n v="0"/>
    <x v="1"/>
    <s v="Sculpt"/>
    <b v="0"/>
    <x v="0"/>
    <n v="2"/>
    <n v="0"/>
    <n v="0"/>
    <d v="2019-01-13T00:00:00"/>
    <s v="x"/>
    <d v="2019-01-14T00:00:00"/>
    <n v="106"/>
    <s v="x"/>
    <n v="79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6694-2"/>
    <x v="11"/>
    <x v="151"/>
    <s v="SCDI-750-500-90-35-SO-FL-6-W-UNV-DP-1-CA(60)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6"/>
    <s v=""/>
    <x v="0"/>
    <x v="4"/>
    <s v="Rohan Srivastava"/>
    <s v="B-6'"/>
    <m/>
    <s v=""/>
    <n v="6"/>
    <s v="Regular"/>
    <s v=""/>
    <s v=""/>
    <b v="0"/>
    <m/>
    <m/>
    <b v="0"/>
    <b v="0"/>
    <n v="4380"/>
    <x v="27"/>
    <x v="2"/>
    <s v="Check for Kit"/>
    <x v="17"/>
    <n v="7.1999999999999993"/>
    <x v="3"/>
    <d v="2019-01-14T00:00:00"/>
    <n v="3"/>
    <x v="3"/>
    <n v="0"/>
    <x v="0"/>
    <s v="SCDI-750-500-90-35-SO-FL-6-W-UNV-DP-1-CA(60)"/>
    <n v="0"/>
    <x v="1"/>
    <s v="Sculpt"/>
    <b v="0"/>
    <x v="0"/>
    <n v="2"/>
    <n v="0"/>
    <n v="0"/>
    <d v="2019-01-13T00:00:00"/>
    <s v="x"/>
    <d v="2019-01-14T00:00:00"/>
    <n v="12"/>
    <s v="x"/>
    <n v="9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134-1"/>
    <x v="11"/>
    <x v="118"/>
    <s v="SCD-500-80-35-FL-4-W-120-DP-1-CA(36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4"/>
    <s v=""/>
    <x v="0"/>
    <x v="0"/>
    <s v="Rajithan Sivapatharajahon"/>
    <s v="102"/>
    <m/>
    <s v=""/>
    <n v="2"/>
    <s v="Regular"/>
    <s v=""/>
    <s v=""/>
    <b v="0"/>
    <m/>
    <m/>
    <b v="0"/>
    <b v="0"/>
    <n v="1493.32"/>
    <x v="11"/>
    <x v="2"/>
    <s v="Check for Kit"/>
    <x v="17"/>
    <n v="2.4"/>
    <x v="3"/>
    <d v="2019-01-14T00:00:00"/>
    <n v="1"/>
    <x v="3"/>
    <n v="0"/>
    <x v="0"/>
    <s v="SCD-500-80-35-FL-4-W-120-DP-1-CA(36)"/>
    <n v="0"/>
    <x v="1"/>
    <s v="Sculpt"/>
    <b v="0"/>
    <x v="0"/>
    <n v="2"/>
    <n v="0"/>
    <n v="5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134-2"/>
    <x v="11"/>
    <x v="118"/>
    <s v="SCS-500-80-35-FL-6-W-120-DP-1-SC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6"/>
    <s v=""/>
    <x v="0"/>
    <x v="0"/>
    <s v="Rajithan Sivapatharajahon"/>
    <s v="103"/>
    <m/>
    <s v=""/>
    <n v="4"/>
    <s v="Regular"/>
    <s v=""/>
    <s v=""/>
    <b v="0"/>
    <m/>
    <m/>
    <b v="0"/>
    <b v="0"/>
    <n v="4480"/>
    <x v="26"/>
    <x v="3"/>
    <s v="Check for Kit"/>
    <x v="17"/>
    <n v="4.8"/>
    <x v="3"/>
    <d v="2019-01-14T00:00:00"/>
    <n v="2"/>
    <x v="3"/>
    <n v="0"/>
    <x v="0"/>
    <s v="SCS-500-80-35-FL-6-W-120-DP-1-SC"/>
    <n v="0"/>
    <x v="1"/>
    <s v="Sculpt"/>
    <b v="0"/>
    <x v="0"/>
    <n v="2"/>
    <n v="0"/>
    <n v="5"/>
    <d v="2019-01-13T00:00:00"/>
    <s v="x"/>
    <d v="2019-01-14T00:00:00"/>
    <n v="8"/>
    <s v="x"/>
    <n v="6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134-3"/>
    <x v="11"/>
    <x v="118"/>
    <s v="SCDLAC-AC(1)-D36-D-500-80-30-FL-4-W-120-DP-2-CT15(36)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14T00:00:00"/>
    <s v=""/>
    <m/>
    <s v="ACCENT-4"/>
    <s v=""/>
    <x v="0"/>
    <x v="0"/>
    <s v="Rajithan Sivapatharajahon"/>
    <s v="104"/>
    <m/>
    <s v=""/>
    <n v="4"/>
    <s v="Regular"/>
    <s v=""/>
    <s v=""/>
    <b v="0"/>
    <m/>
    <m/>
    <b v="0"/>
    <b v="0"/>
    <n v="3346.68"/>
    <x v="33"/>
    <x v="2"/>
    <s v="Check for Kit"/>
    <x v="17"/>
    <n v="4.8"/>
    <x v="3"/>
    <d v="2019-01-14T00:00:00"/>
    <n v="2"/>
    <x v="3"/>
    <n v="0"/>
    <x v="0"/>
    <s v="SCDLAC-AC(1)-D36-D-500-80-30-FL-4-W-120-DP-2-CT15(36)"/>
    <n v="0"/>
    <x v="1"/>
    <s v="Sculpt"/>
    <b v="0"/>
    <x v="0"/>
    <n v="2"/>
    <n v="0"/>
    <n v="5"/>
    <d v="2019-01-13T00:00:00"/>
    <s v="x"/>
    <d v="2019-01-14T00:00:00"/>
    <n v="8"/>
    <s v="x"/>
    <n v="6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283-1"/>
    <x v="11"/>
    <x v="152"/>
    <s v="BMDLED-750-80-30-SO-4'-BLK-UNV-DP-1-CA(60)"/>
    <n v="1"/>
    <n v="1"/>
    <x v="1"/>
    <n v="11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4'"/>
    <s v=""/>
    <x v="0"/>
    <x v="0"/>
    <s v="Sacha Lempka"/>
    <s v="L4"/>
    <m/>
    <s v=""/>
    <n v="11"/>
    <s v="Regular"/>
    <s v=""/>
    <s v=""/>
    <b v="0"/>
    <m/>
    <m/>
    <b v="0"/>
    <b v="0"/>
    <n v="2772"/>
    <x v="40"/>
    <x v="2"/>
    <n v="0"/>
    <x v="17"/>
    <n v="13.2"/>
    <x v="4"/>
    <d v="2019-01-14T00:00:00"/>
    <n v="5.5"/>
    <x v="3"/>
    <n v="0"/>
    <x v="0"/>
    <s v="BMDLED-750-80-30-SO-4'-BLK-UNV-DP-1-CA(60)"/>
    <n v="0"/>
    <x v="1"/>
    <s v="B3LED"/>
    <b v="0"/>
    <x v="0"/>
    <n v="2"/>
    <n v="0"/>
    <n v="0"/>
    <d v="2019-01-13T00:00:00"/>
    <s v="x"/>
    <d v="2019-01-14T00:00:00"/>
    <n v="22"/>
    <s v="x"/>
    <n v="16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283-2"/>
    <x v="11"/>
    <x v="152"/>
    <s v="BMDLED-750-80-30-SO-4'-BLK-UNV-DP-1-CA(60)-B1(BSL10LST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4'"/>
    <s v=""/>
    <x v="0"/>
    <x v="0"/>
    <s v="Sacha Lempka"/>
    <s v="L4E"/>
    <m/>
    <s v=""/>
    <n v="2"/>
    <s v="Regular"/>
    <s v=""/>
    <s v=""/>
    <b v="0"/>
    <m/>
    <m/>
    <b v="0"/>
    <b v="0"/>
    <n v="828"/>
    <x v="40"/>
    <x v="2"/>
    <n v="0"/>
    <x v="17"/>
    <n v="2.4"/>
    <x v="4"/>
    <d v="2019-01-14T00:00:00"/>
    <n v="1"/>
    <x v="3"/>
    <n v="0"/>
    <x v="0"/>
    <s v="BMDLED-750-80-30-SO-4'-BLK-UNV-DP-1-CA(60)-B1(BSL10LST)"/>
    <n v="0"/>
    <x v="1"/>
    <m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283-3"/>
    <x v="11"/>
    <x v="152"/>
    <s v="BMDLED-750-80-30-SO-12'-BLK-UNV-DP-1-CA(60)"/>
    <n v="3"/>
    <n v="1"/>
    <x v="1"/>
    <n v="7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12'"/>
    <s v=""/>
    <x v="0"/>
    <x v="0"/>
    <s v="Sacha Lempka"/>
    <s v="L12"/>
    <m/>
    <s v=""/>
    <n v="7"/>
    <s v="Regular"/>
    <s v=""/>
    <s v=""/>
    <b v="0"/>
    <m/>
    <m/>
    <b v="0"/>
    <b v="0"/>
    <n v="5292"/>
    <x v="40"/>
    <x v="2"/>
    <n v="0"/>
    <x v="17"/>
    <n v="8.4"/>
    <x v="4"/>
    <d v="2019-01-14T00:00:00"/>
    <n v="3.5"/>
    <x v="3"/>
    <n v="0"/>
    <x v="0"/>
    <s v="BMDLED-750-80-30-SO-12'-BLK-UNV-DP-1-CA(60)"/>
    <n v="0"/>
    <x v="1"/>
    <m/>
    <b v="0"/>
    <x v="0"/>
    <n v="2"/>
    <n v="0"/>
    <n v="0"/>
    <d v="2019-01-13T00:00:00"/>
    <s v="x"/>
    <d v="2019-01-14T00:00:00"/>
    <n v="14"/>
    <s v="x"/>
    <n v="10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283-4"/>
    <x v="11"/>
    <x v="152"/>
    <s v="BMDLED-750-80-30-SO-8'-BLK-UNV-DP-1-CA(60)"/>
    <n v="4"/>
    <n v="1"/>
    <x v="1"/>
    <n v="20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8'"/>
    <s v=""/>
    <x v="0"/>
    <x v="0"/>
    <s v="Sacha Lempka"/>
    <s v="M8"/>
    <m/>
    <s v=""/>
    <n v="20"/>
    <s v="Regular"/>
    <s v=""/>
    <s v=""/>
    <b v="0"/>
    <m/>
    <m/>
    <b v="0"/>
    <b v="0"/>
    <n v="10080"/>
    <x v="40"/>
    <x v="2"/>
    <n v="0"/>
    <x v="17"/>
    <n v="24"/>
    <x v="4"/>
    <d v="2019-01-14T00:00:00"/>
    <n v="10"/>
    <x v="3"/>
    <n v="0"/>
    <x v="0"/>
    <s v="BMDLED-750-80-30-SO-8'-BLK-UNV-DP-1-CA(60)"/>
    <n v="0"/>
    <x v="1"/>
    <m/>
    <b v="0"/>
    <x v="0"/>
    <n v="2"/>
    <n v="0"/>
    <n v="0"/>
    <d v="2019-01-13T00:00:00"/>
    <s v="x"/>
    <d v="2019-01-14T00:00:00"/>
    <n v="40"/>
    <s v="x"/>
    <n v="30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283-5"/>
    <x v="11"/>
    <x v="152"/>
    <s v="BMDLED-750-80-30-SO-8'-BLK-UNV-DP-1-CA(60)-B1(BSL10LST)"/>
    <n v="5"/>
    <n v="1"/>
    <x v="1"/>
    <n v="8"/>
    <x v="1"/>
    <b v="0"/>
    <x v="0"/>
    <b v="0"/>
    <b v="0"/>
    <x v="1"/>
    <x v="0"/>
    <x v="2"/>
    <s v=""/>
    <s v=""/>
    <s v=""/>
    <s v=""/>
    <x v="0"/>
    <x v="1"/>
    <d v="2019-01-14T00:00:00"/>
    <s v=""/>
    <m/>
    <s v="B3LED-8'"/>
    <s v=""/>
    <x v="0"/>
    <x v="0"/>
    <s v="Sacha Lempka"/>
    <s v="M8E"/>
    <m/>
    <s v=""/>
    <n v="8"/>
    <s v="Regular"/>
    <s v=""/>
    <s v=""/>
    <b v="0"/>
    <m/>
    <m/>
    <b v="0"/>
    <b v="0"/>
    <n v="5328"/>
    <x v="40"/>
    <x v="2"/>
    <n v="0"/>
    <x v="17"/>
    <n v="9.6"/>
    <x v="4"/>
    <d v="2019-01-14T00:00:00"/>
    <n v="4"/>
    <x v="3"/>
    <n v="0"/>
    <x v="0"/>
    <s v="BMDLED-750-80-30-SO-8'-BLK-UNV-DP-1-CA(60)-B1(BSL10LST)"/>
    <n v="0"/>
    <x v="1"/>
    <m/>
    <b v="0"/>
    <x v="0"/>
    <n v="2"/>
    <n v="0"/>
    <n v="0"/>
    <d v="2019-01-13T00:00:00"/>
    <s v="x"/>
    <d v="2019-01-14T00:00:00"/>
    <n v="16"/>
    <s v="x"/>
    <n v="12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714-1"/>
    <x v="11"/>
    <x v="153"/>
    <s v="SCDI-375-500-80-40-SO-FL-4-W-UNV-DP-1-CA(96)-B1(BSL10LST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4"/>
    <s v=""/>
    <x v="0"/>
    <x v="3"/>
    <s v="Sacha Lempka"/>
    <s v="DE"/>
    <m/>
    <s v=""/>
    <n v="1"/>
    <s v="Regular"/>
    <s v=""/>
    <s v=""/>
    <b v="0"/>
    <m/>
    <m/>
    <b v="0"/>
    <b v="0"/>
    <n v="552"/>
    <x v="27"/>
    <x v="2"/>
    <s v="Check for Kit"/>
    <x v="17"/>
    <n v="1.2"/>
    <x v="4"/>
    <d v="2019-01-14T00:00:00"/>
    <n v="0.5"/>
    <x v="3"/>
    <n v="0"/>
    <x v="0"/>
    <s v="SCDI-375-500-80-40-SO-FL-4-W-UNV-DP-1-CA(96)-B1(BSL10LST)"/>
    <n v="0"/>
    <x v="1"/>
    <s v="Sculpt"/>
    <b v="0"/>
    <x v="0"/>
    <n v="2"/>
    <n v="0"/>
    <n v="0"/>
    <d v="2019-01-13T00:00:00"/>
    <s v="x"/>
    <d v="2019-01-14T00:00:00"/>
    <n v="2"/>
    <s v="x"/>
    <n v="1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795-1"/>
    <x v="11"/>
    <x v="154"/>
    <s v="BDLED-1000-80-30-SO-6-W-277-DP-1-CA(36)"/>
    <n v="1"/>
    <n v="1"/>
    <x v="1"/>
    <n v="25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6"/>
    <s v=""/>
    <x v="0"/>
    <x v="5"/>
    <s v="Rajithan Sivapatharajahon"/>
    <s v="A-6'"/>
    <m/>
    <s v=""/>
    <n v="25"/>
    <s v="High Priority"/>
    <s v=""/>
    <s v=""/>
    <b v="0"/>
    <m/>
    <m/>
    <b v="0"/>
    <b v="0"/>
    <n v="11133.5"/>
    <x v="43"/>
    <x v="2"/>
    <n v="0"/>
    <x v="17"/>
    <n v="30"/>
    <x v="3"/>
    <d v="2019-01-14T00:00:00"/>
    <n v="12.5"/>
    <x v="3"/>
    <n v="0"/>
    <x v="0"/>
    <s v="BDLED-1000-80-30-SO-6-W-277-DP-1-CA(36)"/>
    <n v="0"/>
    <x v="1"/>
    <s v="B2LED"/>
    <b v="0"/>
    <x v="0"/>
    <n v="2"/>
    <n v="0"/>
    <n v="0"/>
    <d v="2019-01-13T00:00:00"/>
    <s v="x"/>
    <d v="2019-01-14T00:00:00"/>
    <n v="50"/>
    <s v="x"/>
    <n v="37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795-2"/>
    <x v="11"/>
    <x v="154"/>
    <s v="BDLED-1000-80-30-SO-8-W-277-DP-1-CA(36)"/>
    <n v="2"/>
    <n v="1"/>
    <x v="1"/>
    <n v="12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8"/>
    <s v=""/>
    <x v="0"/>
    <x v="5"/>
    <s v="Rajithan Sivapatharajahon"/>
    <s v="A-8'"/>
    <m/>
    <s v=""/>
    <n v="12"/>
    <s v="High Priority"/>
    <s v=""/>
    <s v=""/>
    <b v="0"/>
    <m/>
    <m/>
    <b v="0"/>
    <b v="0"/>
    <n v="7272.36"/>
    <x v="43"/>
    <x v="2"/>
    <n v="0"/>
    <x v="17"/>
    <n v="14.399999999999999"/>
    <x v="3"/>
    <d v="2019-01-14T00:00:00"/>
    <n v="6"/>
    <x v="3"/>
    <n v="0"/>
    <x v="0"/>
    <s v="BDLED-1000-80-30-SO-8-W-277-DP-1-CA(36)"/>
    <n v="0"/>
    <x v="1"/>
    <s v="B2LED"/>
    <b v="0"/>
    <x v="0"/>
    <n v="2"/>
    <n v="0"/>
    <n v="0"/>
    <d v="2019-01-13T00:00:00"/>
    <s v="x"/>
    <d v="2019-01-14T00:00:00"/>
    <n v="24"/>
    <s v="x"/>
    <n v="18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795-3"/>
    <x v="11"/>
    <x v="154"/>
    <s v="BDLED-1000-80-30-SO-6-W-277-DP-1+E(1)-CA(36)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6"/>
    <s v=""/>
    <x v="0"/>
    <x v="5"/>
    <s v="Rajithan Sivapatharajahon"/>
    <s v="A-6' EM"/>
    <m/>
    <s v=""/>
    <n v="3"/>
    <s v="High Priority"/>
    <s v=""/>
    <s v=""/>
    <b v="0"/>
    <m/>
    <m/>
    <b v="0"/>
    <b v="0"/>
    <n v="1404.84"/>
    <x v="43"/>
    <x v="2"/>
    <n v="0"/>
    <x v="17"/>
    <n v="3.5999999999999996"/>
    <x v="3"/>
    <d v="2019-01-14T00:00:00"/>
    <n v="1.5"/>
    <x v="3"/>
    <n v="0"/>
    <x v="0"/>
    <s v="BDLED-1000-80-30-SO-6-W-277-DP-1+E(1)-CA(36)"/>
    <n v="0"/>
    <x v="1"/>
    <s v="B2LED"/>
    <b v="0"/>
    <x v="0"/>
    <n v="2"/>
    <n v="0"/>
    <n v="0"/>
    <d v="2019-01-13T00:00:00"/>
    <s v="x"/>
    <d v="2019-01-14T00:00:00"/>
    <n v="6"/>
    <s v="x"/>
    <n v="4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795-4"/>
    <x v="11"/>
    <x v="154"/>
    <s v="BDLED-1000-80-30-SO-8-W-277-DP-1+E(1)-CA(36)"/>
    <n v="4"/>
    <n v="1"/>
    <x v="1"/>
    <n v="5"/>
    <x v="1"/>
    <b v="0"/>
    <x v="0"/>
    <b v="0"/>
    <b v="0"/>
    <x v="1"/>
    <x v="0"/>
    <x v="2"/>
    <s v=""/>
    <s v=""/>
    <s v=""/>
    <s v=""/>
    <x v="0"/>
    <x v="1"/>
    <d v="2019-01-14T00:00:00"/>
    <s v=""/>
    <m/>
    <s v="B2LED-8"/>
    <s v=""/>
    <x v="0"/>
    <x v="5"/>
    <s v="Rajithan Sivapatharajahon"/>
    <s v="A-8' EM"/>
    <m/>
    <s v=""/>
    <n v="5"/>
    <s v="High Priority"/>
    <s v=""/>
    <s v=""/>
    <b v="0"/>
    <m/>
    <m/>
    <b v="0"/>
    <b v="0"/>
    <n v="3076.1"/>
    <x v="43"/>
    <x v="2"/>
    <n v="0"/>
    <x v="17"/>
    <n v="6"/>
    <x v="3"/>
    <d v="2019-01-14T00:00:00"/>
    <n v="2.5"/>
    <x v="3"/>
    <n v="0"/>
    <x v="0"/>
    <s v="BDLED-1000-80-30-SO-8-W-277-DP-1+E(1)-CA(36)"/>
    <n v="0"/>
    <x v="1"/>
    <m/>
    <b v="0"/>
    <x v="0"/>
    <n v="2"/>
    <n v="0"/>
    <n v="0"/>
    <d v="2019-01-13T00:00:00"/>
    <m/>
    <d v="2019-01-14T00:00:00"/>
    <n v="10"/>
    <n v="10"/>
    <n v="7.5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7982-1"/>
    <x v="11"/>
    <x v="155"/>
    <s v="SCDI-500-500-80-35-SO-FL-8'-W-UNV-DP-1-CA(36&quot;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SCULPT-8'"/>
    <s v=""/>
    <x v="0"/>
    <x v="3"/>
    <s v="Joshua Zimet"/>
    <s v="F3B-8'"/>
    <m/>
    <s v=""/>
    <n v="2"/>
    <s v="Regular"/>
    <s v=""/>
    <s v=""/>
    <b v="0"/>
    <m/>
    <m/>
    <b v="0"/>
    <b v="0"/>
    <n v="1520"/>
    <x v="27"/>
    <x v="2"/>
    <s v="Check for Kit"/>
    <x v="17"/>
    <n v="2.4"/>
    <x v="4"/>
    <d v="2019-01-14T00:00:00"/>
    <n v="1"/>
    <x v="3"/>
    <n v="0"/>
    <x v="0"/>
    <s v="SCDI-500-500-80-35-SO-FL-8'-W-UNV-DP-1-CA(36&quot;)"/>
    <n v="0"/>
    <x v="1"/>
    <s v="Sculpt"/>
    <b v="0"/>
    <x v="0"/>
    <n v="2"/>
    <n v="0"/>
    <n v="0"/>
    <d v="2019-01-13T00:00:00"/>
    <s v="x"/>
    <d v="2019-01-14T00:00:00"/>
    <n v="4"/>
    <s v="x"/>
    <n v="3"/>
    <x v="4"/>
    <x v="0"/>
    <x v="0"/>
    <m/>
    <s v=""/>
    <s v=""/>
    <b v="0"/>
    <s v=""/>
    <d v="2019-01-17T00:00:00"/>
    <s v=""/>
    <s v=""/>
    <s v=""/>
    <s v=""/>
    <s v=""/>
    <s v=""/>
    <s v="Scheduled/Released"/>
  </r>
  <r>
    <s v="75730-4"/>
    <x v="16"/>
    <x v="156"/>
    <s v="TB4DILEDPAT-SQ-90(4)-400-400-80-35-SO-16-NL-W-UNV-DP-1-CA(48)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TB4LED-16"/>
    <s v=""/>
    <x v="0"/>
    <x v="7"/>
    <s v="Christina Torok"/>
    <s v="LLCD-4X4"/>
    <m/>
    <s v=""/>
    <n v="2"/>
    <s v="Regular"/>
    <s v=""/>
    <s v=""/>
    <b v="0"/>
    <m/>
    <m/>
    <b v="0"/>
    <b v="0"/>
    <n v="8177.8"/>
    <x v="63"/>
    <x v="3"/>
    <s v="Pattern"/>
    <x v="15"/>
    <n v="8"/>
    <x v="3"/>
    <d v="2019-01-21T00:00:00"/>
    <n v="9.64"/>
    <x v="4"/>
    <n v="0"/>
    <x v="0"/>
    <s v="TB4DILEDPAT-SQ-90(4)-400-400-80-35-SO-16-NL-W-UNV-DP-1-CA(48)"/>
    <n v="0"/>
    <x v="1"/>
    <m/>
    <b v="0"/>
    <x v="0"/>
    <n v="2"/>
    <n v="0"/>
    <n v="5"/>
    <d v="2019-01-13T00:00:00"/>
    <m/>
    <d v="2019-01-21T00:00:00"/>
    <n v="4"/>
    <n v="4"/>
    <n v="6"/>
    <x v="4"/>
    <x v="0"/>
    <x v="0"/>
    <m/>
    <s v=""/>
    <s v=""/>
    <b v="0"/>
    <s v=""/>
    <d v="2019-01-23T00:00:00"/>
    <s v=""/>
    <s v=""/>
    <s v=""/>
    <s v=""/>
    <s v=""/>
    <s v=""/>
    <s v="Scheduled/Released"/>
  </r>
  <r>
    <s v="75830-1"/>
    <x v="16"/>
    <x v="157"/>
    <s v="STFC-I(6'-350)-DSO(14'-400)-80-30-AY(6)-W-UNV-MD-1-CT9(36)-RC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TENCL-STFC"/>
    <s v=""/>
    <x v="0"/>
    <x v="2"/>
    <s v="Philip Halsey"/>
    <s v="G1/2G-20'"/>
    <m/>
    <s v=""/>
    <n v="26"/>
    <s v="Regular"/>
    <s v=""/>
    <s v=""/>
    <b v="0"/>
    <m/>
    <m/>
    <b v="0"/>
    <b v="0"/>
    <n v="6000"/>
    <x v="4"/>
    <x v="2"/>
    <s v="Pattern"/>
    <x v="15"/>
    <n v="104"/>
    <x v="3"/>
    <d v="2019-01-21T00:00:00"/>
    <n v="125.32000000000001"/>
    <x v="4"/>
    <n v="311.04000000000002"/>
    <x v="0"/>
    <s v="STFC-I(6'-350)-DSO(14'-400)-80-30-AY(6)-W-UNV-MD-1-CT9(36)-RC"/>
    <n v="0"/>
    <x v="1"/>
    <s v="Stencil"/>
    <b v="0"/>
    <x v="0"/>
    <n v="2"/>
    <n v="0"/>
    <n v="5"/>
    <d v="2019-01-13T00:00:00"/>
    <s v="x"/>
    <d v="2019-01-21T00:00:00"/>
    <n v="52"/>
    <s v="x"/>
    <n v="78"/>
    <x v="4"/>
    <x v="0"/>
    <x v="0"/>
    <m/>
    <s v=""/>
    <s v=""/>
    <b v="0"/>
    <s v=""/>
    <d v="2019-01-23T00:00:00"/>
    <s v=""/>
    <s v=""/>
    <s v=""/>
    <s v=""/>
    <s v=""/>
    <s v=""/>
    <s v="Scheduled/Released"/>
  </r>
  <r>
    <s v="75830-2"/>
    <x v="16"/>
    <x v="157"/>
    <s v="STFC-I(10'-350)-DSO(22'-400)-80-30-AY(10)-W-UNV-MD-1-CT9(36)-RC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TENCL-STFC"/>
    <s v=""/>
    <x v="0"/>
    <x v="2"/>
    <s v="Philip Halsey"/>
    <s v="GA/G2-32'"/>
    <m/>
    <s v=""/>
    <n v="42"/>
    <s v="Regular"/>
    <s v=""/>
    <s v=""/>
    <b v="0"/>
    <m/>
    <m/>
    <b v="0"/>
    <b v="0"/>
    <n v="9600"/>
    <x v="4"/>
    <x v="2"/>
    <s v="Pattern"/>
    <x v="15"/>
    <n v="168"/>
    <x v="3"/>
    <d v="2019-01-21T00:00:00"/>
    <n v="202.44"/>
    <x v="4"/>
    <n v="518.40000000000009"/>
    <x v="0"/>
    <s v="STFC-I(10'-350)-DSO(22'-400)-80-30-AY(10)-W-UNV-MD-1-CT9(36)-RC"/>
    <n v="0"/>
    <x v="1"/>
    <s v="Stencil"/>
    <b v="0"/>
    <x v="0"/>
    <n v="2"/>
    <n v="0"/>
    <n v="5"/>
    <d v="2019-01-13T00:00:00"/>
    <s v="x"/>
    <d v="2019-01-21T00:00:00"/>
    <n v="84"/>
    <s v="x"/>
    <n v="126"/>
    <x v="4"/>
    <x v="0"/>
    <x v="0"/>
    <m/>
    <s v=""/>
    <s v=""/>
    <b v="0"/>
    <s v=""/>
    <d v="2019-01-23T00:00:00"/>
    <s v=""/>
    <s v=""/>
    <s v=""/>
    <s v=""/>
    <s v=""/>
    <s v=""/>
    <s v="Scheduled/Released"/>
  </r>
  <r>
    <s v="75830-3"/>
    <x v="16"/>
    <x v="157"/>
    <s v="STFC-I(112'-350)-DSO(336'-400)-80-30-AY(32)+AH(32)+BH(6)+BX(21)-W-UNV-MD-3-CT9(36)-RC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8T00:00:00"/>
    <s v=""/>
    <m/>
    <s v="STENCL-STFC"/>
    <s v=""/>
    <x v="0"/>
    <x v="2"/>
    <s v="Philip Halsey"/>
    <s v="G4-448'"/>
    <m/>
    <s v=""/>
    <n v="112"/>
    <s v="Regular"/>
    <s v=""/>
    <s v=""/>
    <b v="0"/>
    <m/>
    <m/>
    <b v="0"/>
    <b v="0"/>
    <n v="41180.6"/>
    <x v="4"/>
    <x v="2"/>
    <s v="Pattern"/>
    <x v="15"/>
    <n v="448"/>
    <x v="3"/>
    <d v="2019-01-21T00:00:00"/>
    <n v="539.84"/>
    <x v="4"/>
    <n v="1438.5600000000002"/>
    <x v="0"/>
    <s v="STFC-I(112'-350)-DSO(336'-400)-80-30-AY(32)+AH(32)+BH(6)+BX(21)-W-UNV-MD-3-CT9(36)-RC"/>
    <n v="0"/>
    <x v="1"/>
    <s v="Stencil"/>
    <b v="0"/>
    <x v="0"/>
    <n v="2"/>
    <n v="0"/>
    <n v="5"/>
    <d v="2019-01-13T00:00:00"/>
    <s v="x"/>
    <d v="2019-01-21T00:00:00"/>
    <n v="224"/>
    <s v="x"/>
    <n v="336"/>
    <x v="4"/>
    <x v="0"/>
    <x v="0"/>
    <m/>
    <s v=""/>
    <s v=""/>
    <b v="0"/>
    <s v=""/>
    <d v="2019-01-23T00:00:00"/>
    <s v=""/>
    <s v=""/>
    <s v=""/>
    <s v=""/>
    <s v=""/>
    <s v=""/>
    <s v="Scheduled/Released"/>
  </r>
  <r>
    <s v="73287-10"/>
    <x v="12"/>
    <x v="158"/>
    <s v="SCS-500-80-35-FL-97 1/2&quot;-W-120-DP-1-S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97 1/2&quot;"/>
    <s v=""/>
    <x v="0"/>
    <x v="0"/>
    <s v="George Bacalla"/>
    <s v="115 G B SECT 8"/>
    <m/>
    <s v=""/>
    <n v="1"/>
    <s v="High Priority"/>
    <s v=""/>
    <s v=""/>
    <b v="0"/>
    <m/>
    <m/>
    <b v="0"/>
    <b v="0"/>
    <n v="986"/>
    <x v="26"/>
    <x v="3"/>
    <s v="Check for Kit"/>
    <x v="18"/>
    <n v="1.2"/>
    <x v="4"/>
    <d v="2019-01-15T00:00:00"/>
    <n v="0.5"/>
    <x v="3"/>
    <n v="0"/>
    <x v="0"/>
    <s v="SCS-500-80-35-FL-97 1/2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1"/>
    <x v="12"/>
    <x v="158"/>
    <s v="SCS-500-80-35-FL-90 1/4&quot;-W-120-DP-1-S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90 1/4&quot;"/>
    <s v=""/>
    <x v="0"/>
    <x v="0"/>
    <s v="George Bacalla"/>
    <s v="115 G T SECT 1"/>
    <m/>
    <s v=""/>
    <n v="1"/>
    <s v="High Priority"/>
    <s v=""/>
    <s v=""/>
    <b v="0"/>
    <m/>
    <m/>
    <b v="0"/>
    <b v="0"/>
    <n v="844"/>
    <x v="26"/>
    <x v="3"/>
    <s v="Check for Kit"/>
    <x v="18"/>
    <n v="1.2"/>
    <x v="4"/>
    <d v="2019-01-15T00:00:00"/>
    <n v="0.5"/>
    <x v="3"/>
    <n v="0"/>
    <x v="0"/>
    <s v="SCS-500-80-35-FL-90 1/4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2"/>
    <x v="12"/>
    <x v="158"/>
    <s v="SCS-500-80-35-FL-71 3/16&quot;-W-120-DP-1-S-C(JOINERS EACH SIDE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71 3/16&quot;"/>
    <s v=""/>
    <x v="0"/>
    <x v="0"/>
    <s v="George Bacalla"/>
    <s v="115 G T SECT 5"/>
    <m/>
    <s v=""/>
    <n v="1"/>
    <s v="High Priority"/>
    <s v=""/>
    <s v=""/>
    <b v="0"/>
    <m/>
    <m/>
    <b v="0"/>
    <b v="0"/>
    <n v="708"/>
    <x v="26"/>
    <x v="3"/>
    <s v="Check for Kit"/>
    <x v="18"/>
    <n v="1.2"/>
    <x v="4"/>
    <d v="2019-01-15T00:00:00"/>
    <n v="0.5"/>
    <x v="3"/>
    <n v="0"/>
    <x v="0"/>
    <s v="SCS-500-80-35-FL-71 3/16&quot;-W-120-DP-1-S-C(JOINERS EACH SIDE)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3"/>
    <x v="12"/>
    <x v="158"/>
    <s v="SCS-500-80-35-FL-89 5/8&quot;-W-120-DP-1-S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89 5/8&quot;"/>
    <s v=""/>
    <x v="0"/>
    <x v="0"/>
    <s v="George Bacalla"/>
    <s v="115 G T SECT 9"/>
    <m/>
    <s v=""/>
    <n v="1"/>
    <s v="High Priority"/>
    <s v=""/>
    <s v=""/>
    <b v="0"/>
    <m/>
    <m/>
    <b v="0"/>
    <b v="0"/>
    <n v="944"/>
    <x v="26"/>
    <x v="3"/>
    <s v="Check for Kit"/>
    <x v="18"/>
    <n v="1.2"/>
    <x v="4"/>
    <d v="2019-01-15T00:00:00"/>
    <n v="0.5"/>
    <x v="3"/>
    <n v="0"/>
    <x v="0"/>
    <s v="SCS-500-80-35-FL-89 5/8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4"/>
    <x v="12"/>
    <x v="158"/>
    <s v="SCS-500-80-35-FL-96 3/8&quot;-W-120-DP-1-S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96 3/8&quot;"/>
    <s v=""/>
    <x v="0"/>
    <x v="0"/>
    <s v="George Bacalla"/>
    <s v="115 H T SECT 1 EAST"/>
    <m/>
    <s v=""/>
    <n v="1"/>
    <s v="High Priority"/>
    <s v=""/>
    <s v=""/>
    <b v="0"/>
    <m/>
    <m/>
    <b v="0"/>
    <b v="0"/>
    <n v="1245"/>
    <x v="26"/>
    <x v="3"/>
    <s v="Check for Kit"/>
    <x v="18"/>
    <n v="1.2"/>
    <x v="4"/>
    <d v="2019-01-15T00:00:00"/>
    <n v="0.5"/>
    <x v="3"/>
    <n v="0"/>
    <x v="0"/>
    <s v="SCS-500-80-35-FL-96 3/8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5"/>
    <x v="12"/>
    <x v="158"/>
    <s v="SCS-500-80-35-FL-32 5/16&quot;-W-120-DP-1-S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2 5/16&quot;"/>
    <s v=""/>
    <x v="0"/>
    <x v="0"/>
    <s v="George Bacalla"/>
    <s v="115 H T SECT 3 EAST"/>
    <m/>
    <s v=""/>
    <n v="1"/>
    <s v="High Priority"/>
    <s v=""/>
    <s v=""/>
    <b v="0"/>
    <m/>
    <m/>
    <b v="0"/>
    <b v="0"/>
    <n v="465"/>
    <x v="26"/>
    <x v="3"/>
    <s v="Check for Kit"/>
    <x v="18"/>
    <n v="1.2"/>
    <x v="4"/>
    <d v="2019-01-15T00:00:00"/>
    <n v="0.5"/>
    <x v="3"/>
    <n v="0"/>
    <x v="0"/>
    <s v="SCS-500-80-35-FL-32 5/16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6"/>
    <x v="12"/>
    <x v="158"/>
    <s v="SCS-500-80-35-FL-87 3/8&quot;-W-120-DP-1-S"/>
    <n v="16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87 3/8&quot;"/>
    <s v=""/>
    <x v="0"/>
    <x v="0"/>
    <s v="George Bacalla"/>
    <s v="115 H T SECT 5 EAST"/>
    <m/>
    <s v=""/>
    <n v="1"/>
    <s v="High Priority"/>
    <s v=""/>
    <s v=""/>
    <b v="0"/>
    <m/>
    <m/>
    <b v="0"/>
    <b v="0"/>
    <n v="1085"/>
    <x v="26"/>
    <x v="3"/>
    <s v="Check for Kit"/>
    <x v="18"/>
    <n v="1.2"/>
    <x v="4"/>
    <d v="2019-01-15T00:00:00"/>
    <n v="0.5"/>
    <x v="3"/>
    <n v="0"/>
    <x v="0"/>
    <s v="SCS-500-80-35-FL-87 3/8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7"/>
    <x v="12"/>
    <x v="158"/>
    <s v="SCS-500-80-35-FL-113 7/8&quot;-W-120-DP-1-S"/>
    <n v="17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113 7/8&quot;"/>
    <s v=""/>
    <x v="0"/>
    <x v="0"/>
    <s v="George Bacalla"/>
    <s v="115 H T SECT 9 EAST"/>
    <m/>
    <s v=""/>
    <n v="1"/>
    <s v="High Priority"/>
    <s v=""/>
    <s v=""/>
    <b v="0"/>
    <m/>
    <m/>
    <b v="0"/>
    <b v="0"/>
    <n v="1415"/>
    <x v="26"/>
    <x v="3"/>
    <s v="Check for Kit"/>
    <x v="18"/>
    <n v="1.2"/>
    <x v="4"/>
    <d v="2019-01-15T00:00:00"/>
    <n v="0.5"/>
    <x v="3"/>
    <n v="0"/>
    <x v="0"/>
    <s v="SCS-500-80-35-FL-113 7/8&quot;-W-120-DP-1-S"/>
    <n v="0"/>
    <x v="1"/>
    <m/>
    <b v="0"/>
    <x v="0"/>
    <n v="2"/>
    <n v="0"/>
    <n v="5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8"/>
    <x v="12"/>
    <x v="158"/>
    <s v="SCS-500-80-35-FL-95 7/8&quot;-W-120-DP-1-S"/>
    <n v="18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95 7/8&quot;"/>
    <s v=""/>
    <x v="0"/>
    <x v="0"/>
    <s v="George Bacalla"/>
    <s v="115 H T SECT 1 WEST"/>
    <m/>
    <s v=""/>
    <n v="1"/>
    <s v="High Priority"/>
    <s v=""/>
    <s v=""/>
    <b v="0"/>
    <m/>
    <m/>
    <b v="0"/>
    <b v="0"/>
    <n v="1240"/>
    <x v="26"/>
    <x v="3"/>
    <s v="Check for Kit"/>
    <x v="18"/>
    <n v="1.2"/>
    <x v="4"/>
    <d v="2019-01-15T00:00:00"/>
    <n v="0.5"/>
    <x v="3"/>
    <n v="0"/>
    <x v="0"/>
    <s v="SCS-500-80-35-FL-95 7/8&quot;-W-120-DP-1-S"/>
    <n v="0"/>
    <x v="1"/>
    <m/>
    <b v="0"/>
    <x v="0"/>
    <n v="2"/>
    <n v="0"/>
    <n v="5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19"/>
    <x v="12"/>
    <x v="158"/>
    <s v="SCS-500-80-35-FL-32 11/16&quot;-W-120-DP-1-S"/>
    <n v="19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2 11/16&quot;"/>
    <s v=""/>
    <x v="0"/>
    <x v="0"/>
    <s v="George Bacalla"/>
    <s v="115 H T SECT 3 WEST"/>
    <m/>
    <s v=""/>
    <n v="1"/>
    <s v="High Priority"/>
    <s v=""/>
    <s v=""/>
    <b v="0"/>
    <m/>
    <m/>
    <b v="0"/>
    <b v="0"/>
    <n v="465"/>
    <x v="26"/>
    <x v="3"/>
    <s v="Check for Kit"/>
    <x v="18"/>
    <n v="1.2"/>
    <x v="4"/>
    <d v="2019-01-15T00:00:00"/>
    <n v="0.5"/>
    <x v="3"/>
    <n v="0"/>
    <x v="0"/>
    <s v="SCS-500-80-35-FL-32 11/16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20"/>
    <x v="12"/>
    <x v="158"/>
    <s v="SCS-500-80-35-FL-86 3/4&quot;-W-120-DP-1-S"/>
    <n v="20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86 3/4&quot;"/>
    <s v=""/>
    <x v="0"/>
    <x v="0"/>
    <s v="George Bacalla"/>
    <s v="115 H T SECT 5 WEST"/>
    <m/>
    <s v=""/>
    <n v="1"/>
    <s v="High Priority"/>
    <s v=""/>
    <s v=""/>
    <b v="0"/>
    <m/>
    <m/>
    <b v="0"/>
    <b v="0"/>
    <n v="1085"/>
    <x v="26"/>
    <x v="3"/>
    <s v="Check for Kit"/>
    <x v="18"/>
    <n v="1.2"/>
    <x v="4"/>
    <d v="2019-01-15T00:00:00"/>
    <n v="0.5"/>
    <x v="3"/>
    <n v="0"/>
    <x v="0"/>
    <s v="SCS-500-80-35-FL-86 3/4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21"/>
    <x v="12"/>
    <x v="158"/>
    <s v="SCS-500-80-35-FL-32 3/8&quot;-W-120-DP-1-S"/>
    <n v="21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2 3/8&quot;"/>
    <s v=""/>
    <x v="0"/>
    <x v="0"/>
    <s v="George Bacalla"/>
    <s v="115 H T SECT 7 EAST"/>
    <m/>
    <s v=""/>
    <n v="1"/>
    <s v="High Priority"/>
    <s v=""/>
    <s v=""/>
    <b v="0"/>
    <m/>
    <m/>
    <b v="0"/>
    <b v="0"/>
    <n v="465"/>
    <x v="26"/>
    <x v="3"/>
    <s v="Check for Kit"/>
    <x v="18"/>
    <n v="1.2"/>
    <x v="4"/>
    <d v="2019-01-15T00:00:00"/>
    <n v="0.5"/>
    <x v="3"/>
    <n v="0"/>
    <x v="0"/>
    <s v="SCS-500-80-35-FL-32 3/8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22"/>
    <x v="12"/>
    <x v="158"/>
    <s v="SCS-500-80-35-FL-32 7/8&quot;-W-120-DP-1-S"/>
    <n v="22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32 7/8&quot;"/>
    <s v=""/>
    <x v="0"/>
    <x v="0"/>
    <s v="George Bacalla"/>
    <s v="115 H T SECT 7 WEST"/>
    <m/>
    <s v=""/>
    <n v="1"/>
    <s v="High Priority"/>
    <s v=""/>
    <s v=""/>
    <b v="0"/>
    <m/>
    <m/>
    <b v="0"/>
    <b v="0"/>
    <n v="465"/>
    <x v="26"/>
    <x v="3"/>
    <s v="Check for Kit"/>
    <x v="18"/>
    <n v="1.2"/>
    <x v="4"/>
    <d v="2019-01-15T00:00:00"/>
    <n v="0.5"/>
    <x v="3"/>
    <n v="0"/>
    <x v="0"/>
    <s v="SCS-500-80-35-FL-32 7/8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23"/>
    <x v="12"/>
    <x v="158"/>
    <s v="SCS-500-80-35-FL-114 1/2&quot;-W-120-DP-1-S"/>
    <n v="23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114 1/2&quot;"/>
    <s v=""/>
    <x v="0"/>
    <x v="0"/>
    <s v="George Bacalla"/>
    <s v="115 H T SECT 9 WEST"/>
    <m/>
    <s v=""/>
    <n v="1"/>
    <s v="High Priority"/>
    <s v=""/>
    <s v=""/>
    <b v="0"/>
    <m/>
    <m/>
    <b v="0"/>
    <b v="0"/>
    <n v="1570"/>
    <x v="26"/>
    <x v="3"/>
    <s v="Check for Kit"/>
    <x v="18"/>
    <n v="1.2"/>
    <x v="4"/>
    <d v="2019-01-15T00:00:00"/>
    <n v="0.5"/>
    <x v="3"/>
    <n v="0"/>
    <x v="0"/>
    <s v="SCS-500-80-35-FL-114 1/2&quot;-W-120-DP-1-S"/>
    <n v="0"/>
    <x v="1"/>
    <m/>
    <b v="0"/>
    <x v="0"/>
    <n v="2"/>
    <n v="0"/>
    <n v="5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8"/>
    <x v="12"/>
    <x v="158"/>
    <s v="SCS-500-80-35-FL-88 3/4&quot;-W-120-DP-1-S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88 3/4&quot;"/>
    <s v=""/>
    <x v="0"/>
    <x v="0"/>
    <s v="George Bacalla"/>
    <s v="115 G B SECT 1"/>
    <m/>
    <s v=""/>
    <n v="1"/>
    <s v="High Priority"/>
    <s v=""/>
    <s v=""/>
    <b v="0"/>
    <m/>
    <m/>
    <b v="0"/>
    <b v="0"/>
    <n v="968"/>
    <x v="26"/>
    <x v="3"/>
    <s v="Check for Kit"/>
    <x v="18"/>
    <n v="1.2"/>
    <x v="4"/>
    <d v="2019-01-15T00:00:00"/>
    <n v="0.5"/>
    <x v="3"/>
    <n v="0"/>
    <x v="0"/>
    <s v="SCS-500-80-35-FL-88 3/4&quot;-W-120-DP-1-S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287-9"/>
    <x v="12"/>
    <x v="158"/>
    <s v="SCS-500-80-35-FL-57 15/16&quot;-W-120-DP-1-S-C(JOINERS EACH SIDE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57 15/16&quot;"/>
    <s v=""/>
    <x v="0"/>
    <x v="0"/>
    <s v="George Bacalla"/>
    <s v="115 G B SECT 5"/>
    <m/>
    <s v=""/>
    <n v="1"/>
    <s v="High Priority"/>
    <s v=""/>
    <s v=""/>
    <b v="0"/>
    <m/>
    <m/>
    <b v="0"/>
    <b v="0"/>
    <n v="605"/>
    <x v="26"/>
    <x v="3"/>
    <s v="Check for Kit"/>
    <x v="18"/>
    <n v="1.2"/>
    <x v="4"/>
    <d v="2019-01-15T00:00:00"/>
    <n v="0.5"/>
    <x v="3"/>
    <n v="0"/>
    <x v="0"/>
    <s v="SCS-500-80-35-FL-57 15/16&quot;-W-120-DP-1-S-C(JOINERS EACH SIDE)"/>
    <n v="0"/>
    <x v="1"/>
    <s v="Sculpt"/>
    <b v="0"/>
    <x v="0"/>
    <n v="2"/>
    <n v="0"/>
    <n v="5"/>
    <d v="2019-01-14T00:00:00"/>
    <s v="x"/>
    <d v="2019-01-15T00:00:00"/>
    <n v="2"/>
    <s v="x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086-3"/>
    <x v="12"/>
    <x v="159"/>
    <s v="GPLED-EXNW-750-80-40-RG2-6-W-UNV-DP-1-DF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GRAZE-6"/>
    <s v=""/>
    <x v="0"/>
    <x v="3"/>
    <s v="Jessica Pasternyk"/>
    <s v="LG-6'"/>
    <m/>
    <s v=""/>
    <n v="1"/>
    <s v="Regular"/>
    <s v=""/>
    <s v=""/>
    <b v="0"/>
    <m/>
    <m/>
    <b v="0"/>
    <b v="0"/>
    <n v="588"/>
    <x v="57"/>
    <x v="0"/>
    <n v="0"/>
    <x v="18"/>
    <n v="1.2"/>
    <x v="4"/>
    <d v="2019-01-15T00:00:00"/>
    <n v="0.5"/>
    <x v="3"/>
    <n v="0"/>
    <x v="0"/>
    <s v="GPLED-EXNW-750-80-40-RG2-6-W-UNV-DP-1-DF"/>
    <n v="0"/>
    <x v="1"/>
    <m/>
    <b v="0"/>
    <x v="0"/>
    <n v="2"/>
    <n v="0"/>
    <n v="0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086-4"/>
    <x v="12"/>
    <x v="159"/>
    <s v="TB2WDILED-400-600-80-40-0.25G-0.25G-6'6&quot;-W-UNV-DP-1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TB2LED-6'6&quot;"/>
    <s v=""/>
    <x v="0"/>
    <x v="3"/>
    <s v="Jessica Pasternyk"/>
    <s v="WD-6'6&quot;"/>
    <m/>
    <s v=""/>
    <n v="1"/>
    <s v="Regular"/>
    <s v=""/>
    <s v=""/>
    <b v="0"/>
    <m/>
    <m/>
    <b v="0"/>
    <b v="0"/>
    <n v="780"/>
    <x v="38"/>
    <x v="1"/>
    <n v="0"/>
    <x v="18"/>
    <n v="1.2"/>
    <x v="4"/>
    <d v="2019-01-15T00:00:00"/>
    <n v="0.5"/>
    <x v="3"/>
    <n v="0"/>
    <x v="0"/>
    <s v="TB2WDILED-400-600-80-40-0.25G-0.25G-6'6&quot;-W-UNV-DP-1"/>
    <n v="0"/>
    <x v="1"/>
    <m/>
    <b v="0"/>
    <x v="0"/>
    <n v="2"/>
    <n v="0"/>
    <n v="0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086-5"/>
    <x v="12"/>
    <x v="159"/>
    <s v="TB2WDILED-400-600-80-40-0.25G-0.25G-8-W-UNV-DP-1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TB2LED-8"/>
    <s v=""/>
    <x v="0"/>
    <x v="3"/>
    <s v="Jessica Pasternyk"/>
    <s v="WD-8"/>
    <m/>
    <s v=""/>
    <n v="1"/>
    <s v="Regular"/>
    <s v=""/>
    <s v=""/>
    <b v="0"/>
    <m/>
    <m/>
    <b v="0"/>
    <b v="0"/>
    <n v="820"/>
    <x v="38"/>
    <x v="1"/>
    <n v="0"/>
    <x v="18"/>
    <n v="1.2"/>
    <x v="4"/>
    <d v="2019-01-15T00:00:00"/>
    <n v="0.5"/>
    <x v="3"/>
    <n v="0"/>
    <x v="0"/>
    <s v="TB2WDILED-400-600-80-40-0.25G-0.25G-8-W-UNV-DP-1"/>
    <n v="0"/>
    <x v="1"/>
    <m/>
    <b v="0"/>
    <x v="0"/>
    <n v="2"/>
    <n v="0"/>
    <n v="0"/>
    <d v="2019-01-14T00:00:00"/>
    <m/>
    <d v="2019-01-15T00:00:00"/>
    <n v="2"/>
    <n v="2"/>
    <n v="1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281-1"/>
    <x v="12"/>
    <x v="160"/>
    <s v="B2SQDLED-452-90-27-SO-8-AP-UNV-DP-E(1)-CA(60)-C(W/ BLACK CORDS AND CANOPIES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2SLED-8"/>
    <s v=""/>
    <x v="0"/>
    <x v="3"/>
    <s v="Rohan Srivastava"/>
    <s v="MA-PEC-8'"/>
    <m/>
    <s v=""/>
    <n v="2"/>
    <s v="Regular"/>
    <s v=""/>
    <s v=""/>
    <b v="0"/>
    <m/>
    <m/>
    <b v="0"/>
    <b v="0"/>
    <n v="1000"/>
    <x v="20"/>
    <x v="2"/>
    <n v="0"/>
    <x v="18"/>
    <n v="2.4"/>
    <x v="4"/>
    <d v="2019-01-15T00:00:00"/>
    <n v="1"/>
    <x v="3"/>
    <n v="0"/>
    <x v="0"/>
    <s v="B2SQDLED-452-90-27-SO-8-AP-UNV-DP-E(1)-CA(60)-C(W/ BLACK CORDS AND CANOPIES)"/>
    <n v="0"/>
    <x v="1"/>
    <s v="B2S"/>
    <b v="0"/>
    <x v="0"/>
    <n v="2"/>
    <n v="0"/>
    <n v="0"/>
    <d v="2019-01-14T00:00:00"/>
    <s v="x"/>
    <d v="2019-01-15T00:00:00"/>
    <n v="4"/>
    <s v="x"/>
    <n v="3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281-2"/>
    <x v="12"/>
    <x v="160"/>
    <s v="B2SQDLED-452-90-27-SO-10-AP-UNV-DP-1-CA(60)-C(W/ BLACK CORDS AND CANOPIES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2SLED-10"/>
    <s v=""/>
    <x v="0"/>
    <x v="3"/>
    <s v="Rohan Srivastava"/>
    <s v="MA-P-10'"/>
    <m/>
    <s v=""/>
    <n v="2"/>
    <s v="Regular"/>
    <s v=""/>
    <s v=""/>
    <b v="0"/>
    <m/>
    <m/>
    <b v="0"/>
    <b v="0"/>
    <n v="1200"/>
    <x v="20"/>
    <x v="2"/>
    <n v="0"/>
    <x v="18"/>
    <n v="2.4"/>
    <x v="4"/>
    <d v="2019-01-15T00:00:00"/>
    <n v="1"/>
    <x v="3"/>
    <n v="0"/>
    <x v="0"/>
    <s v="B2SQDLED-452-90-27-SO-10-AP-UNV-DP-1-CA(60)-C(W/ BLACK CORDS AND CANOPIES)"/>
    <n v="0"/>
    <x v="1"/>
    <s v="B2S"/>
    <b v="0"/>
    <x v="0"/>
    <n v="2"/>
    <n v="0"/>
    <n v="0"/>
    <d v="2019-01-14T00:00:00"/>
    <s v="x"/>
    <d v="2019-01-15T00:00:00"/>
    <n v="4"/>
    <s v="x"/>
    <n v="3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281-3"/>
    <x v="12"/>
    <x v="160"/>
    <s v="B2SQDLED-452-90-27-SO-17-AP-UNV-DP-1-CA(60)-C(W/ BLACK CORDS AND CANOPIES)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2SLED-17"/>
    <s v=""/>
    <x v="0"/>
    <x v="3"/>
    <s v="Rohan Srivastava"/>
    <s v="MA-P-17'"/>
    <m/>
    <s v=""/>
    <n v="4"/>
    <s v="Regular"/>
    <s v=""/>
    <s v=""/>
    <b v="0"/>
    <m/>
    <m/>
    <b v="0"/>
    <b v="0"/>
    <n v="2040"/>
    <x v="20"/>
    <x v="2"/>
    <n v="0"/>
    <x v="18"/>
    <n v="4.8"/>
    <x v="4"/>
    <d v="2019-01-15T00:00:00"/>
    <n v="2"/>
    <x v="3"/>
    <n v="25.92"/>
    <x v="0"/>
    <s v="B2SQDLED-452-90-27-SO-17-AP-UNV-DP-1-CA(60)-C(W/ BLACK CORDS AND CANOPIES)"/>
    <n v="0"/>
    <x v="1"/>
    <s v="B2S"/>
    <b v="0"/>
    <x v="0"/>
    <n v="2"/>
    <n v="0"/>
    <n v="0"/>
    <d v="2019-01-14T00:00:00"/>
    <s v="x"/>
    <d v="2019-01-15T00:00:00"/>
    <n v="8"/>
    <s v="x"/>
    <n v="6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281-4"/>
    <x v="12"/>
    <x v="160"/>
    <s v="B2SQDLED-452-90-27-SO-24-AP-UNV-DP-1-CA(60)-C(W/ BLACK CORDS AND CANOPIES)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2SLED-24"/>
    <s v=""/>
    <x v="0"/>
    <x v="3"/>
    <s v="Rohan Srivastava"/>
    <s v="MA-P-24'"/>
    <m/>
    <s v=""/>
    <n v="4"/>
    <s v="Regular"/>
    <s v=""/>
    <s v=""/>
    <b v="0"/>
    <m/>
    <m/>
    <b v="0"/>
    <b v="0"/>
    <n v="2880"/>
    <x v="20"/>
    <x v="2"/>
    <n v="0"/>
    <x v="18"/>
    <n v="4.8"/>
    <x v="4"/>
    <d v="2019-01-15T00:00:00"/>
    <n v="2"/>
    <x v="3"/>
    <n v="25.92"/>
    <x v="0"/>
    <s v="B2SQDLED-452-90-27-SO-24-AP-UNV-DP-1-CA(60)-C(W/ BLACK CORDS AND CANOPIES)"/>
    <n v="0"/>
    <x v="1"/>
    <s v="B2S"/>
    <b v="0"/>
    <x v="0"/>
    <n v="2"/>
    <n v="0"/>
    <n v="0"/>
    <d v="2019-01-14T00:00:00"/>
    <s v="x"/>
    <d v="2019-01-15T00:00:00"/>
    <n v="8"/>
    <s v="x"/>
    <n v="6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281-5"/>
    <x v="12"/>
    <x v="160"/>
    <s v="B2SQDLED-452-90-27-SO-26-AP-UNV-DP-1-CA(60)-C(W/ BLACK CORDS AND CANOPIES)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2SLED-26"/>
    <s v=""/>
    <x v="0"/>
    <x v="3"/>
    <s v="Rohan Srivastava"/>
    <s v="MA-P-26'"/>
    <m/>
    <s v=""/>
    <n v="6"/>
    <s v="Regular"/>
    <s v=""/>
    <s v=""/>
    <b v="0"/>
    <m/>
    <m/>
    <b v="0"/>
    <b v="0"/>
    <n v="3120"/>
    <x v="20"/>
    <x v="2"/>
    <n v="0"/>
    <x v="18"/>
    <n v="7.1999999999999993"/>
    <x v="4"/>
    <d v="2019-01-15T00:00:00"/>
    <n v="3"/>
    <x v="3"/>
    <n v="51.84"/>
    <x v="0"/>
    <s v="B2SQDLED-452-90-27-SO-26-AP-UNV-DP-1-CA(60)-C(W/ BLACK CORDS AND CANOPIES)"/>
    <n v="0"/>
    <x v="1"/>
    <m/>
    <b v="0"/>
    <x v="0"/>
    <n v="2"/>
    <n v="0"/>
    <n v="0"/>
    <d v="2019-01-14T00:00:00"/>
    <m/>
    <d v="2019-01-15T00:00:00"/>
    <n v="12"/>
    <n v="12"/>
    <n v="9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6896-1"/>
    <x v="12"/>
    <x v="120"/>
    <s v="SCDI-500-500-90-35-BW-FL-8-W-UNV-DP-1-CA(84)"/>
    <n v="1"/>
    <n v="1"/>
    <x v="1"/>
    <n v="25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8"/>
    <s v=""/>
    <x v="0"/>
    <x v="2"/>
    <s v="Sacha Lempka"/>
    <s v="A8"/>
    <m/>
    <s v=""/>
    <n v="25"/>
    <s v="Regular"/>
    <s v=""/>
    <s v=""/>
    <b v="0"/>
    <m/>
    <m/>
    <b v="0"/>
    <b v="0"/>
    <n v="21400"/>
    <x v="27"/>
    <x v="2"/>
    <s v="Check for Kit"/>
    <x v="18"/>
    <n v="30"/>
    <x v="4"/>
    <d v="2019-01-15T00:00:00"/>
    <n v="12.5"/>
    <x v="3"/>
    <n v="0"/>
    <x v="0"/>
    <s v="SCDI-500-500-90-35-BW-FL-8-W-UNV-DP-1-CA(84)"/>
    <n v="0"/>
    <x v="1"/>
    <m/>
    <b v="0"/>
    <x v="0"/>
    <n v="2"/>
    <n v="0"/>
    <n v="0"/>
    <d v="2019-01-14T00:00:00"/>
    <m/>
    <d v="2019-01-15T00:00:00"/>
    <n v="50"/>
    <n v="50"/>
    <n v="37.5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7249-1"/>
    <x v="12"/>
    <x v="88"/>
    <s v="SCML-8-BW-400-MLB(16)-300-GR-80-35-AP-UNV-DP-1-CA(36)-EN(1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Picked - Complete"/>
    <m/>
    <s v="SCULPT-SCML"/>
    <s v=""/>
    <x v="4"/>
    <x v="0"/>
    <s v="Jatin Patel"/>
    <s v="PRIVATE OFFICE - NEIL"/>
    <m/>
    <s v=""/>
    <n v="2"/>
    <s v="High Priority"/>
    <s v=""/>
    <s v=""/>
    <b v="0"/>
    <m/>
    <m/>
    <b v="0"/>
    <b v="0"/>
    <n v="1440"/>
    <x v="64"/>
    <x v="1"/>
    <s v="Check for Kit"/>
    <x v="18"/>
    <n v="2.4"/>
    <x v="4"/>
    <d v="2019-01-15T00:00:00"/>
    <n v="1"/>
    <x v="3"/>
    <n v="0"/>
    <x v="0"/>
    <s v="SCML-8-BW-400-MLB(16)-300-GR-80-35-AP-UNV-DP-1-CA(36)-EN(1)"/>
    <n v="0"/>
    <x v="1"/>
    <m/>
    <b v="0"/>
    <x v="0"/>
    <n v="2"/>
    <n v="0"/>
    <n v="5"/>
    <d v="2019-01-14T00:00:00"/>
    <m/>
    <d v="2019-01-15T00:00:00"/>
    <n v="4"/>
    <n v="4"/>
    <n v="3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7380-1"/>
    <x v="12"/>
    <x v="121"/>
    <s v="SCD-500-80-35-2M-4'0&quot;-W-UNV-DP-1-CA(48)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4'0&quot;"/>
    <s v=""/>
    <x v="0"/>
    <x v="7"/>
    <s v="Christina Torok"/>
    <s v="F4-4'"/>
    <m/>
    <s v=""/>
    <n v="12"/>
    <s v="Regular"/>
    <s v=""/>
    <s v=""/>
    <b v="0"/>
    <m/>
    <m/>
    <b v="0"/>
    <b v="0"/>
    <n v="3120"/>
    <x v="11"/>
    <x v="2"/>
    <s v="Check for Kit"/>
    <x v="18"/>
    <n v="14.399999999999999"/>
    <x v="4"/>
    <d v="2019-01-15T00:00:00"/>
    <n v="6"/>
    <x v="3"/>
    <n v="0"/>
    <x v="0"/>
    <s v="SCD-500-80-35-2M-4'0&quot;-W-UNV-DP-1-CA(48)"/>
    <n v="0"/>
    <x v="1"/>
    <m/>
    <b v="0"/>
    <x v="0"/>
    <n v="2"/>
    <n v="0"/>
    <n v="5"/>
    <d v="2019-01-14T00:00:00"/>
    <m/>
    <d v="2019-01-15T00:00:00"/>
    <n v="24"/>
    <n v="24"/>
    <n v="18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7380-2"/>
    <x v="12"/>
    <x v="121"/>
    <s v="SCD-500-80-35-2M-4'0&quot;-W-UNV-DP-1-CA(48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SCULPT-4'0&quot;"/>
    <s v=""/>
    <x v="0"/>
    <x v="7"/>
    <s v="Christina Torok"/>
    <s v="F4-4' GYP"/>
    <m/>
    <s v=""/>
    <n v="2"/>
    <s v="Regular"/>
    <s v=""/>
    <s v=""/>
    <b v="0"/>
    <m/>
    <m/>
    <b v="0"/>
    <b v="0"/>
    <n v="520"/>
    <x v="11"/>
    <x v="2"/>
    <s v="Check for Kit"/>
    <x v="18"/>
    <n v="2.4"/>
    <x v="4"/>
    <d v="2019-01-15T00:00:00"/>
    <n v="1"/>
    <x v="3"/>
    <n v="0"/>
    <x v="0"/>
    <s v="SCD-500-80-35-2M-4'0&quot;-W-UNV-DP-1-CA(48)"/>
    <n v="0"/>
    <x v="1"/>
    <m/>
    <b v="0"/>
    <x v="0"/>
    <n v="2"/>
    <n v="0"/>
    <n v="5"/>
    <d v="2019-01-14T00:00:00"/>
    <m/>
    <d v="2019-01-15T00:00:00"/>
    <n v="4"/>
    <n v="4"/>
    <n v="3"/>
    <x v="4"/>
    <x v="0"/>
    <x v="0"/>
    <m/>
    <s v=""/>
    <s v=""/>
    <b v="0"/>
    <s v=""/>
    <d v="2019-01-18T00:00:00"/>
    <s v=""/>
    <s v=""/>
    <s v=""/>
    <s v=""/>
    <s v=""/>
    <s v=""/>
    <s v="Scheduled/Released"/>
  </r>
  <r>
    <s v="73835-12"/>
    <x v="13"/>
    <x v="123"/>
    <s v="TB2DILED-400-500-80-35-SO-SO-12'-W-UNV-DP-1-CA(84)"/>
    <n v="12"/>
    <n v="1"/>
    <x v="1"/>
    <n v="28"/>
    <x v="1"/>
    <b v="0"/>
    <x v="0"/>
    <b v="0"/>
    <b v="0"/>
    <x v="1"/>
    <x v="0"/>
    <x v="2"/>
    <s v=""/>
    <s v=""/>
    <s v=""/>
    <s v=""/>
    <x v="0"/>
    <x v="1"/>
    <d v="2019-01-16T00:00:00"/>
    <s v=""/>
    <m/>
    <s v="TB2LED-12'"/>
    <s v=""/>
    <x v="0"/>
    <x v="6"/>
    <s v="George Bacalla"/>
    <s v="S12"/>
    <m/>
    <s v=""/>
    <n v="28"/>
    <s v="High Priority"/>
    <s v=""/>
    <s v=""/>
    <b v="0"/>
    <m/>
    <m/>
    <b v="0"/>
    <b v="0"/>
    <n v="16128"/>
    <x v="14"/>
    <x v="2"/>
    <n v="0"/>
    <x v="19"/>
    <n v="33.6"/>
    <x v="4"/>
    <d v="2019-01-18T00:00:00"/>
    <n v="14"/>
    <x v="3"/>
    <n v="0"/>
    <x v="0"/>
    <s v="TB2DILED-400-500-80-35-SO-SO-12'-W-UNV-DP-1-CA(84)"/>
    <n v="0"/>
    <x v="1"/>
    <s v="TB2LED"/>
    <b v="0"/>
    <x v="0"/>
    <n v="2"/>
    <n v="0"/>
    <n v="0"/>
    <d v="2019-01-17T00:00:00"/>
    <s v="x"/>
    <d v="2019-01-18T00:00:00"/>
    <n v="56"/>
    <s v="x"/>
    <n v="4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3835-14"/>
    <x v="13"/>
    <x v="123"/>
    <s v="TB2DILED-600-500-80-35-SO-SO-36'-W-277-DP-3-CA(84)"/>
    <n v="14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TB2LED-36'"/>
    <s v=""/>
    <x v="0"/>
    <x v="6"/>
    <s v="George Bacalla"/>
    <s v="R36-DZ2"/>
    <m/>
    <s v=""/>
    <n v="6"/>
    <s v="High Priority"/>
    <s v=""/>
    <s v=""/>
    <b v="0"/>
    <m/>
    <m/>
    <b v="0"/>
    <b v="0"/>
    <n v="6090"/>
    <x v="14"/>
    <x v="2"/>
    <n v="0"/>
    <x v="19"/>
    <n v="7.1999999999999993"/>
    <x v="4"/>
    <d v="2019-01-18T00:00:00"/>
    <n v="3"/>
    <x v="3"/>
    <n v="51.84"/>
    <x v="0"/>
    <s v="TB2DILED-600-500-80-35-SO-SO-36'-W-277-DP-3-CA(84)"/>
    <n v="0"/>
    <x v="1"/>
    <s v="TB2LED"/>
    <b v="0"/>
    <x v="0"/>
    <n v="2"/>
    <n v="0"/>
    <n v="0"/>
    <d v="2019-01-17T00:00:00"/>
    <s v="x"/>
    <d v="2019-01-18T00:00:00"/>
    <n v="12"/>
    <s v="x"/>
    <n v="9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3835-16"/>
    <x v="13"/>
    <x v="123"/>
    <s v="TB2DILED-600-500-80-35-SO-SO-42'-W-277-DP-3-CA(84)"/>
    <n v="16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TB2LED-42'"/>
    <s v=""/>
    <x v="0"/>
    <x v="6"/>
    <s v="George Bacalla"/>
    <s v="R42-DZ2"/>
    <m/>
    <s v=""/>
    <n v="8"/>
    <s v="High Priority"/>
    <s v=""/>
    <s v=""/>
    <b v="0"/>
    <m/>
    <m/>
    <b v="0"/>
    <b v="0"/>
    <n v="7106"/>
    <x v="14"/>
    <x v="2"/>
    <n v="0"/>
    <x v="19"/>
    <n v="9.6"/>
    <x v="4"/>
    <d v="2019-01-18T00:00:00"/>
    <n v="4"/>
    <x v="3"/>
    <n v="77.760000000000005"/>
    <x v="0"/>
    <s v="TB2DILED-600-500-80-35-SO-SO-42'-W-277-DP-3-CA(84)"/>
    <n v="0"/>
    <x v="1"/>
    <m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3835-18"/>
    <x v="13"/>
    <x v="123"/>
    <s v="TB2DILED-600-500-80-35-SO-SO-54'-W-277-DP-3-CA(84)"/>
    <n v="18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TB2LED-54'"/>
    <s v=""/>
    <x v="0"/>
    <x v="6"/>
    <s v="George Bacalla"/>
    <s v="R54-DZ2"/>
    <m/>
    <s v=""/>
    <n v="10"/>
    <s v="High Priority"/>
    <s v=""/>
    <s v=""/>
    <b v="0"/>
    <m/>
    <m/>
    <b v="0"/>
    <b v="0"/>
    <n v="9136"/>
    <x v="14"/>
    <x v="2"/>
    <n v="0"/>
    <x v="19"/>
    <n v="12"/>
    <x v="4"/>
    <d v="2019-01-18T00:00:00"/>
    <n v="5"/>
    <x v="3"/>
    <n v="103.68"/>
    <x v="0"/>
    <s v="TB2DILED-600-500-80-35-SO-SO-54'-W-277-DP-3-CA(84)"/>
    <n v="0"/>
    <x v="1"/>
    <s v="TB2LED"/>
    <b v="0"/>
    <x v="0"/>
    <n v="2"/>
    <n v="0"/>
    <n v="0"/>
    <d v="2019-01-17T00:00:00"/>
    <s v="x"/>
    <d v="2019-01-18T00:00:00"/>
    <n v="20"/>
    <s v="x"/>
    <n v="1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3835-24"/>
    <x v="13"/>
    <x v="123"/>
    <s v="TB2DILED-600-500-80-35-SO-SO-36'-W-277-DP-1-CA(84)"/>
    <n v="2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TB2LED-36'"/>
    <s v=""/>
    <x v="0"/>
    <x v="6"/>
    <s v="George Bacalla"/>
    <s v="R36"/>
    <m/>
    <s v=""/>
    <n v="3"/>
    <s v="High Priority"/>
    <s v=""/>
    <s v=""/>
    <b v="0"/>
    <m/>
    <m/>
    <b v="0"/>
    <b v="0"/>
    <n v="0"/>
    <x v="14"/>
    <x v="2"/>
    <n v="0"/>
    <x v="19"/>
    <n v="3.5999999999999996"/>
    <x v="4"/>
    <d v="2019-01-18T00:00:00"/>
    <n v="1.5"/>
    <x v="3"/>
    <n v="25.92"/>
    <x v="0"/>
    <s v="TB2DILED-600-500-80-35-SO-SO-36'-W-277-DP-1-CA(84)"/>
    <n v="0"/>
    <x v="1"/>
    <s v="TB2LED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"/>
    <x v="13"/>
    <x v="161"/>
    <s v="CCH-SL-1100-80-35-CL(3)-W-UNV-DP-1-C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3'"/>
    <m/>
    <s v=""/>
    <n v="1"/>
    <s v="Regular"/>
    <s v=""/>
    <s v=""/>
    <b v="0"/>
    <m/>
    <m/>
    <b v="0"/>
    <b v="0"/>
    <n v="186"/>
    <x v="13"/>
    <x v="3"/>
    <n v="0"/>
    <x v="19"/>
    <n v="1.2"/>
    <x v="4"/>
    <d v="2019-01-18T00:00:00"/>
    <n v="0.5"/>
    <x v="3"/>
    <n v="0"/>
    <x v="0"/>
    <s v="CCH-SL-1100-80-35-CL(3)-W-UNV-DP-1-C"/>
    <n v="0"/>
    <x v="1"/>
    <m/>
    <b v="0"/>
    <x v="0"/>
    <n v="2"/>
    <n v="0"/>
    <n v="0"/>
    <d v="2019-01-17T00:00:00"/>
    <m/>
    <d v="2019-01-18T00:00:00"/>
    <n v="2"/>
    <n v="2"/>
    <n v="1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0"/>
    <x v="13"/>
    <x v="161"/>
    <s v="CCH-SL-1100-80-35-CL(16)-W-UNV-DP-1-C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16'"/>
    <m/>
    <s v=""/>
    <n v="2"/>
    <s v="Regular"/>
    <s v=""/>
    <s v=""/>
    <b v="0"/>
    <m/>
    <m/>
    <b v="0"/>
    <b v="0"/>
    <n v="992"/>
    <x v="13"/>
    <x v="3"/>
    <n v="0"/>
    <x v="19"/>
    <n v="2.4"/>
    <x v="4"/>
    <d v="2019-01-18T00:00:00"/>
    <n v="1"/>
    <x v="3"/>
    <n v="12.96"/>
    <x v="0"/>
    <s v="CCH-SL-1100-80-35-CL(16)-W-UNV-DP-1-C"/>
    <n v="0"/>
    <x v="1"/>
    <s v="PERFKT"/>
    <b v="0"/>
    <x v="0"/>
    <n v="2"/>
    <n v="0"/>
    <n v="0"/>
    <d v="2019-01-17T00:00:00"/>
    <s v="x"/>
    <d v="2019-01-18T00:00:00"/>
    <n v="4"/>
    <s v="x"/>
    <n v="3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1"/>
    <x v="13"/>
    <x v="161"/>
    <s v="CCH-SL-1100-80-35-CL(20)-W-UNV-DP-1-C"/>
    <n v="11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20'"/>
    <m/>
    <s v=""/>
    <n v="4"/>
    <s v="Regular"/>
    <s v=""/>
    <s v=""/>
    <b v="0"/>
    <m/>
    <m/>
    <b v="0"/>
    <b v="0"/>
    <n v="2480"/>
    <x v="13"/>
    <x v="3"/>
    <n v="0"/>
    <x v="19"/>
    <n v="4.8"/>
    <x v="4"/>
    <d v="2019-01-18T00:00:00"/>
    <n v="2"/>
    <x v="3"/>
    <n v="25.92"/>
    <x v="0"/>
    <s v="CCH-SL-1100-80-35-CL(20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2"/>
    <x v="13"/>
    <x v="161"/>
    <s v="CCH-SL-1100-80-35-CL(22)-W-UNV-DP-1-C"/>
    <n v="12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22'"/>
    <m/>
    <s v=""/>
    <n v="4"/>
    <s v="Regular"/>
    <s v=""/>
    <s v=""/>
    <b v="0"/>
    <m/>
    <m/>
    <b v="0"/>
    <b v="0"/>
    <n v="2728"/>
    <x v="13"/>
    <x v="3"/>
    <n v="0"/>
    <x v="19"/>
    <n v="4.8"/>
    <x v="4"/>
    <d v="2019-01-18T00:00:00"/>
    <n v="2"/>
    <x v="3"/>
    <n v="25.92"/>
    <x v="0"/>
    <s v="CCH-SL-1100-80-35-CL(22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3"/>
    <x v="13"/>
    <x v="161"/>
    <s v="CCH-SL-1100-80-35-CL(23)-W-UNV-DP-1-C"/>
    <n v="13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23'"/>
    <m/>
    <s v=""/>
    <n v="6"/>
    <s v="Regular"/>
    <s v=""/>
    <s v=""/>
    <b v="0"/>
    <m/>
    <m/>
    <b v="0"/>
    <b v="0"/>
    <n v="4278"/>
    <x v="13"/>
    <x v="3"/>
    <n v="0"/>
    <x v="19"/>
    <n v="7.1999999999999993"/>
    <x v="4"/>
    <d v="2019-01-18T00:00:00"/>
    <n v="3"/>
    <x v="3"/>
    <n v="38.880000000000003"/>
    <x v="0"/>
    <s v="CCH-SL-1100-80-35-CL(23)-W-UNV-DP-1-C"/>
    <n v="0"/>
    <x v="1"/>
    <s v="PERFKT"/>
    <b v="0"/>
    <x v="0"/>
    <n v="2"/>
    <n v="0"/>
    <n v="0"/>
    <d v="2019-01-17T00:00:00"/>
    <s v="x"/>
    <d v="2019-01-18T00:00:00"/>
    <n v="12"/>
    <s v="x"/>
    <n v="9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5"/>
    <x v="13"/>
    <x v="161"/>
    <s v="CCH-SL-1100-80-35-CL(26)-W-UNV-DP-1-C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26'"/>
    <m/>
    <s v=""/>
    <n v="3"/>
    <s v="Regular"/>
    <s v=""/>
    <s v=""/>
    <b v="0"/>
    <m/>
    <m/>
    <b v="0"/>
    <b v="0"/>
    <n v="1612"/>
    <x v="13"/>
    <x v="3"/>
    <n v="0"/>
    <x v="19"/>
    <n v="3.5999999999999996"/>
    <x v="4"/>
    <d v="2019-01-18T00:00:00"/>
    <n v="1.5"/>
    <x v="3"/>
    <n v="25.92"/>
    <x v="0"/>
    <s v="CCH-SL-1100-80-35-CL(26)-W-UNV-DP-1-C"/>
    <n v="0"/>
    <x v="1"/>
    <s v="PERFKT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6"/>
    <x v="13"/>
    <x v="161"/>
    <s v="CCH-SL-1100-80-35-CL(27)-W-UNV-DP-1-C"/>
    <n v="16"/>
    <n v="1"/>
    <x v="1"/>
    <n v="7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27'"/>
    <m/>
    <s v=""/>
    <n v="21"/>
    <s v="Regular"/>
    <s v=""/>
    <s v=""/>
    <b v="0"/>
    <m/>
    <m/>
    <b v="0"/>
    <b v="0"/>
    <n v="11718"/>
    <x v="13"/>
    <x v="3"/>
    <n v="0"/>
    <x v="19"/>
    <n v="25.2"/>
    <x v="4"/>
    <d v="2019-01-18T00:00:00"/>
    <n v="10.5"/>
    <x v="3"/>
    <n v="181.44"/>
    <x v="0"/>
    <s v="CCH-SL-1100-80-35-CL(27)-W-UNV-DP-1-C"/>
    <n v="0"/>
    <x v="1"/>
    <s v="PERFKT"/>
    <b v="0"/>
    <x v="0"/>
    <n v="2"/>
    <n v="0"/>
    <n v="0"/>
    <d v="2019-01-17T00:00:00"/>
    <s v="x"/>
    <d v="2019-01-18T00:00:00"/>
    <n v="42"/>
    <s v="x"/>
    <n v="31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7"/>
    <x v="13"/>
    <x v="161"/>
    <s v="CCH-SL-1100-80-35-CL(28)-W-UNV-DP-1-C"/>
    <n v="17"/>
    <n v="1"/>
    <x v="1"/>
    <n v="4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28'"/>
    <m/>
    <s v=""/>
    <n v="12"/>
    <s v="Regular"/>
    <s v=""/>
    <s v=""/>
    <b v="0"/>
    <m/>
    <m/>
    <b v="0"/>
    <b v="0"/>
    <n v="6944"/>
    <x v="13"/>
    <x v="3"/>
    <n v="0"/>
    <x v="19"/>
    <n v="14.399999999999999"/>
    <x v="4"/>
    <d v="2019-01-18T00:00:00"/>
    <n v="6"/>
    <x v="3"/>
    <n v="103.68"/>
    <x v="0"/>
    <s v="CCH-SL-1100-80-35-CL(28)-W-UNV-DP-1-C"/>
    <n v="0"/>
    <x v="1"/>
    <s v="PERFKT"/>
    <b v="0"/>
    <x v="0"/>
    <n v="2"/>
    <n v="0"/>
    <n v="0"/>
    <d v="2019-01-17T00:00:00"/>
    <s v="x"/>
    <d v="2019-01-18T00:00:00"/>
    <n v="24"/>
    <s v="x"/>
    <n v="18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8"/>
    <x v="13"/>
    <x v="161"/>
    <s v="CCH-SL-1100-80-35-CL(30)-W-UNV-DP-1-C"/>
    <n v="18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0'"/>
    <m/>
    <s v=""/>
    <n v="3"/>
    <s v="Regular"/>
    <s v=""/>
    <s v=""/>
    <b v="0"/>
    <m/>
    <m/>
    <b v="0"/>
    <b v="0"/>
    <n v="1860"/>
    <x v="13"/>
    <x v="3"/>
    <n v="0"/>
    <x v="19"/>
    <n v="3.5999999999999996"/>
    <x v="4"/>
    <d v="2019-01-18T00:00:00"/>
    <n v="1.5"/>
    <x v="3"/>
    <n v="25.92"/>
    <x v="0"/>
    <s v="CCH-SL-1100-80-35-CL(30)-W-UNV-DP-1-C"/>
    <n v="0"/>
    <x v="1"/>
    <s v="PERFKT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19"/>
    <x v="13"/>
    <x v="161"/>
    <s v="CCH-SL-1100-80-35-CL(31)-W-UNV-DP-1-C"/>
    <n v="19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1'"/>
    <m/>
    <s v=""/>
    <n v="3"/>
    <s v="Regular"/>
    <s v=""/>
    <s v=""/>
    <b v="0"/>
    <m/>
    <m/>
    <b v="0"/>
    <b v="0"/>
    <n v="1922"/>
    <x v="13"/>
    <x v="3"/>
    <n v="0"/>
    <x v="19"/>
    <n v="3.5999999999999996"/>
    <x v="4"/>
    <d v="2019-01-18T00:00:00"/>
    <n v="1.5"/>
    <x v="3"/>
    <n v="25.92"/>
    <x v="0"/>
    <s v="CCH-SL-1100-80-35-CL(31)-W-UNV-DP-1-C"/>
    <n v="0"/>
    <x v="1"/>
    <s v="PERFKT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"/>
    <x v="13"/>
    <x v="161"/>
    <s v="CCH-SL-1100-80-35-CL(4)-W-UNV-DP-1-C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4'"/>
    <m/>
    <s v=""/>
    <n v="3"/>
    <s v="Regular"/>
    <s v=""/>
    <s v=""/>
    <b v="0"/>
    <m/>
    <m/>
    <b v="0"/>
    <b v="0"/>
    <n v="744"/>
    <x v="13"/>
    <x v="3"/>
    <n v="0"/>
    <x v="19"/>
    <n v="3.5999999999999996"/>
    <x v="4"/>
    <d v="2019-01-18T00:00:00"/>
    <n v="1.5"/>
    <x v="3"/>
    <n v="0"/>
    <x v="0"/>
    <s v="CCH-SL-1100-80-35-CL(4)-W-UNV-DP-1-C"/>
    <n v="0"/>
    <x v="1"/>
    <m/>
    <b v="0"/>
    <x v="0"/>
    <n v="2"/>
    <n v="0"/>
    <n v="0"/>
    <d v="2019-01-17T00:00:00"/>
    <m/>
    <d v="2019-01-18T00:00:00"/>
    <n v="6"/>
    <n v="6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0"/>
    <x v="13"/>
    <x v="161"/>
    <s v="CCH-SL-1100-80-35-CL(32)-W-UNV-DP-1-C"/>
    <n v="20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2'"/>
    <m/>
    <s v=""/>
    <n v="3"/>
    <s v="Regular"/>
    <s v=""/>
    <s v=""/>
    <b v="0"/>
    <m/>
    <m/>
    <b v="0"/>
    <b v="0"/>
    <n v="1984"/>
    <x v="13"/>
    <x v="3"/>
    <n v="0"/>
    <x v="19"/>
    <n v="3.5999999999999996"/>
    <x v="4"/>
    <d v="2019-01-18T00:00:00"/>
    <n v="1.5"/>
    <x v="3"/>
    <n v="25.92"/>
    <x v="0"/>
    <s v="CCH-SL-1100-80-35-CL(32)-W-UNV-DP-1-C"/>
    <n v="0"/>
    <x v="1"/>
    <s v="PERFKT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1"/>
    <x v="13"/>
    <x v="161"/>
    <s v="CCH-SL-1100-80-35-CL(34)-W-UNV-DP-1-C"/>
    <n v="2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4'"/>
    <m/>
    <s v=""/>
    <n v="3"/>
    <s v="Regular"/>
    <s v=""/>
    <s v=""/>
    <b v="0"/>
    <m/>
    <m/>
    <b v="0"/>
    <b v="0"/>
    <n v="2108"/>
    <x v="13"/>
    <x v="3"/>
    <n v="0"/>
    <x v="19"/>
    <n v="3.5999999999999996"/>
    <x v="4"/>
    <d v="2019-01-18T00:00:00"/>
    <n v="1.5"/>
    <x v="3"/>
    <n v="25.92"/>
    <x v="0"/>
    <s v="CCH-SL-1100-80-35-CL(34)-W-UNV-DP-1-C"/>
    <n v="0"/>
    <x v="1"/>
    <s v="PERFKT"/>
    <b v="0"/>
    <x v="0"/>
    <n v="2"/>
    <n v="0"/>
    <n v="0"/>
    <d v="2019-01-17T00:00:00"/>
    <s v="x"/>
    <d v="2019-01-18T00:00:00"/>
    <n v="6"/>
    <s v="x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2"/>
    <x v="13"/>
    <x v="161"/>
    <s v="CCH-SL-1100-80-35-CL(38)-W-UNV-DP-1-C"/>
    <n v="22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8'"/>
    <m/>
    <s v=""/>
    <n v="8"/>
    <s v="Regular"/>
    <s v=""/>
    <s v=""/>
    <b v="0"/>
    <m/>
    <m/>
    <b v="0"/>
    <b v="0"/>
    <n v="4712"/>
    <x v="13"/>
    <x v="3"/>
    <n v="0"/>
    <x v="19"/>
    <n v="9.6"/>
    <x v="4"/>
    <d v="2019-01-18T00:00:00"/>
    <n v="4"/>
    <x v="3"/>
    <n v="77.760000000000005"/>
    <x v="0"/>
    <s v="CCH-SL-1100-80-35-CL(38)-W-UNV-DP-1-C"/>
    <n v="0"/>
    <x v="1"/>
    <s v="PERFKT"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3"/>
    <x v="13"/>
    <x v="161"/>
    <s v="CCH-SL-1100-80-35-CL(39)-W-UNV-DP-1-C"/>
    <n v="23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39'"/>
    <m/>
    <s v=""/>
    <n v="4"/>
    <s v="Regular"/>
    <s v=""/>
    <s v=""/>
    <b v="0"/>
    <m/>
    <m/>
    <b v="0"/>
    <b v="0"/>
    <n v="2418"/>
    <x v="13"/>
    <x v="3"/>
    <n v="0"/>
    <x v="19"/>
    <n v="4.8"/>
    <x v="4"/>
    <d v="2019-01-18T00:00:00"/>
    <n v="2"/>
    <x v="3"/>
    <n v="38.880000000000003"/>
    <x v="0"/>
    <s v="CCH-SL-1100-80-35-CL(39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4"/>
    <x v="13"/>
    <x v="161"/>
    <s v="CCH-SL-1100-80-35-CL(40)-W-UNV-DP-1-C"/>
    <n v="2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0'"/>
    <m/>
    <s v=""/>
    <n v="4"/>
    <s v="Regular"/>
    <s v=""/>
    <s v=""/>
    <b v="0"/>
    <m/>
    <m/>
    <b v="0"/>
    <b v="0"/>
    <n v="2480"/>
    <x v="13"/>
    <x v="3"/>
    <n v="0"/>
    <x v="19"/>
    <n v="4.8"/>
    <x v="4"/>
    <d v="2019-01-18T00:00:00"/>
    <n v="2"/>
    <x v="3"/>
    <n v="38.880000000000003"/>
    <x v="0"/>
    <s v="CCH-SL-1100-80-35-CL(40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5"/>
    <x v="13"/>
    <x v="161"/>
    <s v="CCH-SL-1100-80-35-CL(42)-W-UNV-DP-1-C"/>
    <n v="25"/>
    <n v="1"/>
    <x v="1"/>
    <n v="4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2'"/>
    <m/>
    <s v=""/>
    <n v="16"/>
    <s v="Regular"/>
    <s v=""/>
    <s v=""/>
    <b v="0"/>
    <m/>
    <m/>
    <b v="0"/>
    <b v="0"/>
    <n v="10416"/>
    <x v="13"/>
    <x v="3"/>
    <n v="0"/>
    <x v="19"/>
    <n v="19.2"/>
    <x v="4"/>
    <d v="2019-01-18T00:00:00"/>
    <n v="8"/>
    <x v="3"/>
    <n v="155.52000000000001"/>
    <x v="0"/>
    <s v="CCH-SL-1100-80-35-CL(42)-W-UNV-DP-1-C"/>
    <n v="0"/>
    <x v="1"/>
    <s v="PERFKT"/>
    <b v="0"/>
    <x v="0"/>
    <n v="2"/>
    <n v="0"/>
    <n v="0"/>
    <d v="2019-01-17T00:00:00"/>
    <s v="x"/>
    <d v="2019-01-18T00:00:00"/>
    <n v="32"/>
    <s v="x"/>
    <n v="24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6"/>
    <x v="13"/>
    <x v="161"/>
    <s v="CCH-SL-1100-80-35-CL(43)-W-UNV-DP-1-C"/>
    <n v="26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3'"/>
    <m/>
    <s v=""/>
    <n v="8"/>
    <s v="Regular"/>
    <s v=""/>
    <s v=""/>
    <b v="0"/>
    <m/>
    <m/>
    <b v="0"/>
    <b v="0"/>
    <n v="5332"/>
    <x v="13"/>
    <x v="3"/>
    <n v="0"/>
    <x v="19"/>
    <n v="9.6"/>
    <x v="4"/>
    <d v="2019-01-18T00:00:00"/>
    <n v="4"/>
    <x v="3"/>
    <n v="77.760000000000005"/>
    <x v="0"/>
    <s v="CCH-SL-1100-80-35-CL(43)-W-UNV-DP-1-C"/>
    <n v="0"/>
    <x v="1"/>
    <s v="PERFKT"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7"/>
    <x v="13"/>
    <x v="161"/>
    <s v="CCH-SL-1100-80-35-CL(44)-W-UNV-DP-1-C"/>
    <n v="27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4'"/>
    <m/>
    <s v=""/>
    <n v="12"/>
    <s v="Regular"/>
    <s v=""/>
    <s v=""/>
    <b v="0"/>
    <m/>
    <m/>
    <b v="0"/>
    <b v="0"/>
    <n v="8184"/>
    <x v="13"/>
    <x v="3"/>
    <n v="0"/>
    <x v="19"/>
    <n v="14.399999999999999"/>
    <x v="4"/>
    <d v="2019-01-18T00:00:00"/>
    <n v="6"/>
    <x v="3"/>
    <n v="116.64000000000001"/>
    <x v="0"/>
    <s v="CCH-SL-1100-80-35-CL(44)-W-UNV-DP-1-C"/>
    <n v="0"/>
    <x v="1"/>
    <s v="PERFKT"/>
    <b v="0"/>
    <x v="0"/>
    <n v="2"/>
    <n v="0"/>
    <n v="0"/>
    <d v="2019-01-17T00:00:00"/>
    <s v="x"/>
    <d v="2019-01-18T00:00:00"/>
    <n v="24"/>
    <s v="x"/>
    <n v="18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8"/>
    <x v="13"/>
    <x v="161"/>
    <s v="CCH-SL-1100-80-35-CL(47)-W-UNV-DP-1-C"/>
    <n v="28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7'"/>
    <m/>
    <s v=""/>
    <n v="4"/>
    <s v="Regular"/>
    <s v=""/>
    <s v=""/>
    <b v="0"/>
    <m/>
    <m/>
    <b v="0"/>
    <b v="0"/>
    <n v="2914"/>
    <x v="13"/>
    <x v="3"/>
    <n v="0"/>
    <x v="19"/>
    <n v="4.8"/>
    <x v="4"/>
    <d v="2019-01-18T00:00:00"/>
    <n v="2"/>
    <x v="3"/>
    <n v="38.880000000000003"/>
    <x v="0"/>
    <s v="CCH-SL-1100-80-35-CL(47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29"/>
    <x v="13"/>
    <x v="161"/>
    <s v="CCH-SL-1100-80-35-CL(48)-W-UNV-DP-1-C"/>
    <n v="29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48'"/>
    <m/>
    <s v=""/>
    <n v="5"/>
    <s v="Regular"/>
    <s v=""/>
    <s v=""/>
    <b v="0"/>
    <m/>
    <m/>
    <b v="0"/>
    <b v="0"/>
    <n v="2976"/>
    <x v="13"/>
    <x v="3"/>
    <n v="0"/>
    <x v="19"/>
    <n v="6"/>
    <x v="4"/>
    <d v="2019-01-18T00:00:00"/>
    <n v="2.5"/>
    <x v="3"/>
    <n v="51.84"/>
    <x v="0"/>
    <s v="CCH-SL-1100-80-35-CL(48)-W-UNV-DP-1-C"/>
    <n v="0"/>
    <x v="1"/>
    <s v="PERFKT"/>
    <b v="0"/>
    <x v="0"/>
    <n v="2"/>
    <n v="0"/>
    <n v="0"/>
    <d v="2019-01-17T00:00:00"/>
    <s v="x"/>
    <d v="2019-01-18T00:00:00"/>
    <n v="10"/>
    <s v="x"/>
    <n v="7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"/>
    <x v="13"/>
    <x v="161"/>
    <s v="CCH-SL-1100-80-35-CL(6)-W-UNV-DP-1-C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6'"/>
    <m/>
    <s v=""/>
    <n v="2"/>
    <s v="Regular"/>
    <s v=""/>
    <s v=""/>
    <b v="0"/>
    <m/>
    <m/>
    <b v="0"/>
    <b v="0"/>
    <n v="372"/>
    <x v="13"/>
    <x v="3"/>
    <n v="0"/>
    <x v="19"/>
    <n v="2.4"/>
    <x v="4"/>
    <d v="2019-01-18T00:00:00"/>
    <n v="1"/>
    <x v="3"/>
    <n v="12.96"/>
    <x v="0"/>
    <s v="CCH-SL-1100-80-35-CL(6)-W-UNV-DP-1-C"/>
    <n v="0"/>
    <x v="1"/>
    <m/>
    <b v="0"/>
    <x v="0"/>
    <n v="2"/>
    <n v="0"/>
    <n v="0"/>
    <d v="2019-01-17T00:00:00"/>
    <m/>
    <d v="2019-01-18T00:00:00"/>
    <n v="4"/>
    <n v="4"/>
    <n v="3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0"/>
    <x v="13"/>
    <x v="161"/>
    <s v="CCH-SL-1100-80-35-CL(50)-W-UNV-DP-1-C"/>
    <n v="30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50'"/>
    <m/>
    <s v=""/>
    <n v="10"/>
    <s v="Regular"/>
    <s v=""/>
    <s v=""/>
    <b v="0"/>
    <m/>
    <m/>
    <b v="0"/>
    <b v="0"/>
    <n v="6200"/>
    <x v="13"/>
    <x v="3"/>
    <n v="0"/>
    <x v="19"/>
    <n v="12"/>
    <x v="4"/>
    <d v="2019-01-18T00:00:00"/>
    <n v="5"/>
    <x v="3"/>
    <n v="103.68"/>
    <x v="0"/>
    <s v="CCH-SL-1100-80-35-CL(50)-W-UNV-DP-1-C"/>
    <n v="0"/>
    <x v="1"/>
    <s v="PERFKT"/>
    <b v="0"/>
    <x v="0"/>
    <n v="2"/>
    <n v="0"/>
    <n v="0"/>
    <d v="2019-01-17T00:00:00"/>
    <s v="x"/>
    <d v="2019-01-18T00:00:00"/>
    <n v="20"/>
    <s v="x"/>
    <n v="1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1"/>
    <x v="13"/>
    <x v="161"/>
    <s v="CCH-SL-1100-80-35-CL(55)-W-UNV-DP-1-C"/>
    <n v="3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55'"/>
    <m/>
    <s v=""/>
    <n v="5"/>
    <s v="Regular"/>
    <s v=""/>
    <s v=""/>
    <b v="0"/>
    <m/>
    <m/>
    <b v="0"/>
    <b v="0"/>
    <n v="3410"/>
    <x v="13"/>
    <x v="3"/>
    <n v="0"/>
    <x v="19"/>
    <n v="6"/>
    <x v="4"/>
    <d v="2019-01-18T00:00:00"/>
    <n v="2.5"/>
    <x v="3"/>
    <n v="51.84"/>
    <x v="0"/>
    <s v="CCH-SL-1100-80-35-CL(55)-W-UNV-DP-1-C"/>
    <n v="0"/>
    <x v="1"/>
    <s v="PERFKT"/>
    <b v="0"/>
    <x v="0"/>
    <n v="2"/>
    <n v="0"/>
    <n v="0"/>
    <d v="2019-01-17T00:00:00"/>
    <s v="x"/>
    <d v="2019-01-18T00:00:00"/>
    <n v="10"/>
    <s v="x"/>
    <n v="7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3"/>
    <x v="13"/>
    <x v="161"/>
    <s v="CCH-SL-1100-80-35-CL(60)-W-UNV-DP-1-C"/>
    <n v="33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60'"/>
    <m/>
    <s v=""/>
    <n v="18"/>
    <s v="Regular"/>
    <s v=""/>
    <s v=""/>
    <b v="0"/>
    <m/>
    <m/>
    <b v="0"/>
    <b v="0"/>
    <n v="11160"/>
    <x v="13"/>
    <x v="3"/>
    <n v="0"/>
    <x v="19"/>
    <n v="21.599999999999998"/>
    <x v="4"/>
    <d v="2019-01-18T00:00:00"/>
    <n v="9"/>
    <x v="3"/>
    <n v="194.4"/>
    <x v="0"/>
    <s v="CCH-SL-1100-80-35-CL(60)-W-UNV-DP-1-C"/>
    <n v="0"/>
    <x v="1"/>
    <s v="PERFKT"/>
    <b v="0"/>
    <x v="0"/>
    <n v="2"/>
    <n v="0"/>
    <n v="0"/>
    <d v="2019-01-17T00:00:00"/>
    <s v="x"/>
    <d v="2019-01-18T00:00:00"/>
    <n v="36"/>
    <s v="x"/>
    <n v="27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4"/>
    <x v="13"/>
    <x v="161"/>
    <s v="CCH-SL-1100-80-35-CL(67)-W-UNV-DP-1-C"/>
    <n v="3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67'"/>
    <m/>
    <s v=""/>
    <n v="6"/>
    <s v="Regular"/>
    <s v=""/>
    <s v=""/>
    <b v="0"/>
    <m/>
    <m/>
    <b v="0"/>
    <b v="0"/>
    <n v="4154"/>
    <x v="13"/>
    <x v="3"/>
    <n v="0"/>
    <x v="19"/>
    <n v="7.1999999999999993"/>
    <x v="4"/>
    <d v="2019-01-18T00:00:00"/>
    <n v="3"/>
    <x v="3"/>
    <n v="64.800000000000011"/>
    <x v="0"/>
    <s v="CCH-SL-1100-80-35-CL(67)-W-UNV-DP-1-C"/>
    <n v="0"/>
    <x v="1"/>
    <s v="PERFKT"/>
    <b v="0"/>
    <x v="0"/>
    <n v="2"/>
    <n v="0"/>
    <n v="0"/>
    <d v="2019-01-17T00:00:00"/>
    <s v="x"/>
    <d v="2019-01-18T00:00:00"/>
    <n v="12"/>
    <s v="x"/>
    <n v="9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5"/>
    <x v="13"/>
    <x v="161"/>
    <s v="CCH-SL-1100-80-35-CL(86)-W-UNV-DP-1-C"/>
    <n v="35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86'"/>
    <m/>
    <s v=""/>
    <n v="8"/>
    <s v="Regular"/>
    <s v=""/>
    <s v=""/>
    <b v="0"/>
    <m/>
    <m/>
    <b v="0"/>
    <b v="0"/>
    <n v="5332"/>
    <x v="13"/>
    <x v="3"/>
    <n v="0"/>
    <x v="19"/>
    <n v="9.6"/>
    <x v="4"/>
    <d v="2019-01-18T00:00:00"/>
    <n v="4"/>
    <x v="3"/>
    <n v="90.72"/>
    <x v="0"/>
    <s v="CCH-SL-1100-80-35-CL(86)-W-UNV-DP-1-C"/>
    <n v="0"/>
    <x v="1"/>
    <s v="PERFKT"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6"/>
    <x v="13"/>
    <x v="161"/>
    <s v="CCH-SL-1100-80-35-CL(88)-W-UNV-DP-1-C"/>
    <n v="36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88'"/>
    <m/>
    <s v=""/>
    <n v="8"/>
    <s v="Regular"/>
    <s v=""/>
    <s v=""/>
    <b v="0"/>
    <m/>
    <m/>
    <b v="0"/>
    <b v="0"/>
    <n v="5456"/>
    <x v="13"/>
    <x v="3"/>
    <n v="0"/>
    <x v="19"/>
    <n v="9.6"/>
    <x v="4"/>
    <d v="2019-01-18T00:00:00"/>
    <n v="4"/>
    <x v="3"/>
    <n v="90.72"/>
    <x v="0"/>
    <s v="CCH-SL-1100-80-35-CL(88)-W-UNV-DP-1-C"/>
    <n v="0"/>
    <x v="1"/>
    <s v="PERFKT"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7"/>
    <x v="13"/>
    <x v="161"/>
    <s v="CCH-SL-1100-80-35-CL(94)-W-UNV-DP-2-C"/>
    <n v="37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94'"/>
    <m/>
    <s v=""/>
    <n v="8"/>
    <s v="Regular"/>
    <s v=""/>
    <s v=""/>
    <b v="0"/>
    <m/>
    <m/>
    <b v="0"/>
    <b v="0"/>
    <n v="5828"/>
    <x v="13"/>
    <x v="3"/>
    <n v="0"/>
    <x v="19"/>
    <n v="9.6"/>
    <x v="4"/>
    <d v="2019-01-18T00:00:00"/>
    <n v="4"/>
    <x v="3"/>
    <n v="90.72"/>
    <x v="0"/>
    <s v="CCH-SL-1100-80-35-CL(94)-W-UNV-DP-2-C"/>
    <n v="0"/>
    <x v="1"/>
    <s v="PERFKT"/>
    <b v="0"/>
    <x v="0"/>
    <n v="2"/>
    <n v="0"/>
    <n v="0"/>
    <d v="2019-01-17T00:00:00"/>
    <s v="x"/>
    <d v="2019-01-18T00:00:00"/>
    <n v="16"/>
    <s v="x"/>
    <n v="12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8"/>
    <x v="13"/>
    <x v="161"/>
    <s v="CCH-SL-1100-80-35-CL(95)-W-UNV-DP-2-C"/>
    <n v="38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95'"/>
    <m/>
    <s v=""/>
    <n v="9"/>
    <s v="Regular"/>
    <s v=""/>
    <s v=""/>
    <b v="0"/>
    <m/>
    <m/>
    <b v="0"/>
    <b v="0"/>
    <n v="5890"/>
    <x v="13"/>
    <x v="3"/>
    <n v="0"/>
    <x v="19"/>
    <n v="10.799999999999999"/>
    <x v="4"/>
    <d v="2019-01-18T00:00:00"/>
    <n v="4.5"/>
    <x v="3"/>
    <n v="103.68"/>
    <x v="0"/>
    <s v="CCH-SL-1100-80-35-CL(95)-W-UNV-DP-2-C"/>
    <n v="0"/>
    <x v="1"/>
    <s v="PERFKT"/>
    <b v="0"/>
    <x v="0"/>
    <n v="2"/>
    <n v="0"/>
    <n v="0"/>
    <d v="2019-01-17T00:00:00"/>
    <s v="x"/>
    <d v="2019-01-18T00:00:00"/>
    <n v="18"/>
    <s v="x"/>
    <n v="13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39"/>
    <x v="13"/>
    <x v="161"/>
    <s v="CCH-SL-1100-80-35-CL(102)-W-UNV-DP-2-C"/>
    <n v="39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102'"/>
    <m/>
    <s v=""/>
    <n v="9"/>
    <s v="Regular"/>
    <s v=""/>
    <s v=""/>
    <b v="0"/>
    <m/>
    <m/>
    <b v="0"/>
    <b v="0"/>
    <n v="6324"/>
    <x v="13"/>
    <x v="3"/>
    <n v="0"/>
    <x v="19"/>
    <n v="10.799999999999999"/>
    <x v="4"/>
    <d v="2019-01-18T00:00:00"/>
    <n v="4.5"/>
    <x v="3"/>
    <n v="103.68"/>
    <x v="0"/>
    <s v="CCH-SL-1100-80-35-CL(102)-W-UNV-DP-2-C"/>
    <n v="0"/>
    <x v="1"/>
    <m/>
    <b v="0"/>
    <x v="0"/>
    <n v="2"/>
    <n v="0"/>
    <n v="0"/>
    <d v="2019-01-17T00:00:00"/>
    <m/>
    <d v="2019-01-18T00:00:00"/>
    <n v="18"/>
    <n v="18"/>
    <n v="13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4"/>
    <x v="13"/>
    <x v="161"/>
    <s v="CCH-SL-1100-80-35-CL(7)-W-UNV-DP-1-C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7'"/>
    <m/>
    <s v=""/>
    <n v="1"/>
    <s v="Regular"/>
    <s v=""/>
    <s v=""/>
    <b v="0"/>
    <m/>
    <m/>
    <b v="0"/>
    <b v="0"/>
    <n v="434"/>
    <x v="13"/>
    <x v="3"/>
    <n v="0"/>
    <x v="19"/>
    <n v="1.2"/>
    <x v="4"/>
    <d v="2019-01-18T00:00:00"/>
    <n v="0.5"/>
    <x v="3"/>
    <n v="0"/>
    <x v="0"/>
    <s v="CCH-SL-1100-80-35-CL(7)-W-UNV-DP-1-C"/>
    <n v="0"/>
    <x v="1"/>
    <m/>
    <b v="0"/>
    <x v="0"/>
    <n v="2"/>
    <n v="0"/>
    <n v="0"/>
    <d v="2019-01-17T00:00:00"/>
    <m/>
    <d v="2019-01-18T00:00:00"/>
    <n v="2"/>
    <n v="2"/>
    <n v="1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40"/>
    <x v="13"/>
    <x v="161"/>
    <s v="CCH-SL-1100-80-35-CL(104)-W-UNV-DP-2-C"/>
    <n v="40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104'"/>
    <m/>
    <s v=""/>
    <n v="18"/>
    <s v="Regular"/>
    <s v=""/>
    <s v=""/>
    <b v="0"/>
    <m/>
    <m/>
    <b v="0"/>
    <b v="0"/>
    <n v="12896"/>
    <x v="13"/>
    <x v="3"/>
    <n v="0"/>
    <x v="19"/>
    <n v="21.599999999999998"/>
    <x v="4"/>
    <d v="2019-01-18T00:00:00"/>
    <n v="9"/>
    <x v="3"/>
    <n v="207.36"/>
    <x v="0"/>
    <s v="CCH-SL-1100-80-35-CL(104)-W-UNV-DP-2-C"/>
    <n v="0"/>
    <x v="1"/>
    <m/>
    <b v="0"/>
    <x v="0"/>
    <n v="2"/>
    <n v="0"/>
    <n v="0"/>
    <d v="2019-01-17T00:00:00"/>
    <m/>
    <d v="2019-01-18T00:00:00"/>
    <n v="36"/>
    <n v="36"/>
    <n v="27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41"/>
    <x v="13"/>
    <x v="161"/>
    <s v="CCH-SL-1100-80-35-CL(111)-W-UNV-DP-2-C"/>
    <n v="4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111'"/>
    <m/>
    <s v=""/>
    <n v="10"/>
    <s v="Regular"/>
    <s v=""/>
    <s v=""/>
    <b v="0"/>
    <m/>
    <m/>
    <b v="0"/>
    <b v="0"/>
    <n v="6882"/>
    <x v="13"/>
    <x v="3"/>
    <n v="0"/>
    <x v="19"/>
    <n v="12"/>
    <x v="4"/>
    <d v="2019-01-18T00:00:00"/>
    <n v="5"/>
    <x v="3"/>
    <n v="116.64000000000001"/>
    <x v="0"/>
    <s v="CCH-SL-1100-80-35-CL(111)-W-UNV-DP-2-C"/>
    <n v="0"/>
    <x v="1"/>
    <m/>
    <b v="0"/>
    <x v="0"/>
    <n v="2"/>
    <n v="0"/>
    <n v="0"/>
    <d v="2019-01-17T00:00:00"/>
    <m/>
    <d v="2019-01-18T00:00:00"/>
    <n v="20"/>
    <n v="20"/>
    <n v="1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42"/>
    <x v="13"/>
    <x v="161"/>
    <s v="CCH-SL-1100-80-35-CL(114)-W-UNV-DP-2-C"/>
    <n v="42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114'"/>
    <m/>
    <s v=""/>
    <n v="10"/>
    <s v="Regular"/>
    <s v=""/>
    <s v=""/>
    <b v="0"/>
    <m/>
    <m/>
    <b v="0"/>
    <b v="0"/>
    <n v="7068"/>
    <x v="13"/>
    <x v="3"/>
    <n v="0"/>
    <x v="19"/>
    <n v="12"/>
    <x v="4"/>
    <d v="2019-01-18T00:00:00"/>
    <n v="5"/>
    <x v="3"/>
    <n v="116.64000000000001"/>
    <x v="0"/>
    <s v="CCH-SL-1100-80-35-CL(114)-W-UNV-DP-2-C"/>
    <n v="0"/>
    <x v="1"/>
    <m/>
    <b v="0"/>
    <x v="0"/>
    <n v="2"/>
    <n v="0"/>
    <n v="0"/>
    <d v="2019-01-17T00:00:00"/>
    <m/>
    <d v="2019-01-18T00:00:00"/>
    <n v="20"/>
    <n v="20"/>
    <n v="1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43"/>
    <x v="13"/>
    <x v="161"/>
    <s v="CCH-SL-1100-80-35-CL(120)-W-UNV-DP-2-C"/>
    <n v="43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PERFKT-CCH"/>
    <s v=""/>
    <x v="0"/>
    <x v="1"/>
    <s v="George Bacalla"/>
    <s v="L02-120'"/>
    <m/>
    <s v=""/>
    <n v="12"/>
    <s v="Regular"/>
    <s v=""/>
    <s v=""/>
    <b v="0"/>
    <m/>
    <m/>
    <b v="0"/>
    <b v="0"/>
    <n v="7440"/>
    <x v="13"/>
    <x v="3"/>
    <n v="0"/>
    <x v="19"/>
    <n v="14.399999999999999"/>
    <x v="4"/>
    <d v="2019-01-18T00:00:00"/>
    <n v="6"/>
    <x v="3"/>
    <n v="142.56"/>
    <x v="0"/>
    <s v="CCH-SL-1100-80-35-CL(120)-W-UNV-DP-2-C"/>
    <n v="0"/>
    <x v="1"/>
    <m/>
    <b v="0"/>
    <x v="0"/>
    <n v="2"/>
    <n v="0"/>
    <n v="0"/>
    <d v="2019-01-17T00:00:00"/>
    <m/>
    <d v="2019-01-18T00:00:00"/>
    <n v="24"/>
    <n v="24"/>
    <n v="18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5"/>
    <x v="13"/>
    <x v="161"/>
    <s v="CCH-SL-1100-80-35-CL(8)-W-UNV-DP-1-C"/>
    <n v="5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8'"/>
    <m/>
    <s v=""/>
    <n v="3"/>
    <s v="Regular"/>
    <s v=""/>
    <s v=""/>
    <b v="0"/>
    <m/>
    <m/>
    <b v="0"/>
    <b v="0"/>
    <n v="1488"/>
    <x v="13"/>
    <x v="3"/>
    <n v="0"/>
    <x v="19"/>
    <n v="3.5999999999999996"/>
    <x v="4"/>
    <d v="2019-01-18T00:00:00"/>
    <n v="1.5"/>
    <x v="3"/>
    <n v="0"/>
    <x v="0"/>
    <s v="CCH-SL-1100-80-35-CL(8)-W-UNV-DP-1-C"/>
    <n v="0"/>
    <x v="1"/>
    <m/>
    <b v="0"/>
    <x v="0"/>
    <n v="2"/>
    <n v="0"/>
    <n v="0"/>
    <d v="2019-01-17T00:00:00"/>
    <m/>
    <d v="2019-01-18T00:00:00"/>
    <n v="6"/>
    <n v="6"/>
    <n v="4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6"/>
    <x v="13"/>
    <x v="161"/>
    <s v="CCH-SL-1100-80-35-CL(9)-W-UNV-DP-1-C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9'"/>
    <m/>
    <s v=""/>
    <n v="1"/>
    <s v="Regular"/>
    <s v=""/>
    <s v=""/>
    <b v="0"/>
    <m/>
    <m/>
    <b v="0"/>
    <b v="0"/>
    <n v="558"/>
    <x v="13"/>
    <x v="3"/>
    <n v="0"/>
    <x v="19"/>
    <n v="1.2"/>
    <x v="4"/>
    <d v="2019-01-18T00:00:00"/>
    <n v="0.5"/>
    <x v="3"/>
    <n v="0"/>
    <x v="0"/>
    <s v="CCH-SL-1100-80-35-CL(9)-W-UNV-DP-1-C"/>
    <n v="0"/>
    <x v="1"/>
    <m/>
    <b v="0"/>
    <x v="0"/>
    <n v="2"/>
    <n v="0"/>
    <n v="0"/>
    <d v="2019-01-17T00:00:00"/>
    <m/>
    <d v="2019-01-18T00:00:00"/>
    <n v="2"/>
    <n v="2"/>
    <n v="1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7"/>
    <x v="13"/>
    <x v="161"/>
    <s v="CCH-SL-1100-80-35-CL(10)-W-UNV-DP-1-C"/>
    <n v="7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10'"/>
    <m/>
    <s v=""/>
    <n v="2"/>
    <s v="Regular"/>
    <s v=""/>
    <s v=""/>
    <b v="0"/>
    <m/>
    <m/>
    <b v="0"/>
    <b v="0"/>
    <n v="1240"/>
    <x v="13"/>
    <x v="3"/>
    <n v="0"/>
    <x v="19"/>
    <n v="2.4"/>
    <x v="4"/>
    <d v="2019-01-18T00:00:00"/>
    <n v="1"/>
    <x v="3"/>
    <n v="0"/>
    <x v="0"/>
    <s v="CCH-SL-1100-80-35-CL(10)-W-UNV-DP-1-C"/>
    <n v="0"/>
    <x v="1"/>
    <m/>
    <b v="0"/>
    <x v="0"/>
    <n v="2"/>
    <n v="0"/>
    <n v="0"/>
    <d v="2019-01-17T00:00:00"/>
    <m/>
    <d v="2019-01-18T00:00:00"/>
    <n v="4"/>
    <n v="4"/>
    <n v="3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8"/>
    <x v="13"/>
    <x v="161"/>
    <s v="CCH-SL-1100-80-35-CL(12)-W-UNV-DP-1-C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12'"/>
    <m/>
    <s v=""/>
    <n v="1"/>
    <s v="Regular"/>
    <s v=""/>
    <s v=""/>
    <b v="0"/>
    <m/>
    <m/>
    <b v="0"/>
    <b v="0"/>
    <n v="744"/>
    <x v="13"/>
    <x v="3"/>
    <n v="0"/>
    <x v="19"/>
    <n v="1.2"/>
    <x v="4"/>
    <d v="2019-01-18T00:00:00"/>
    <n v="0.5"/>
    <x v="3"/>
    <n v="0"/>
    <x v="0"/>
    <s v="CCH-SL-1100-80-35-CL(12)-W-UNV-DP-1-C"/>
    <n v="0"/>
    <x v="1"/>
    <s v="PERFKT"/>
    <b v="0"/>
    <x v="0"/>
    <n v="2"/>
    <n v="0"/>
    <n v="0"/>
    <d v="2019-01-17T00:00:00"/>
    <s v="x"/>
    <d v="2019-01-18T00:00:00"/>
    <n v="2"/>
    <s v="x"/>
    <n v="1.5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6028-9"/>
    <x v="13"/>
    <x v="161"/>
    <s v="CCH-SL-1100-80-35-CL(14)-W-UNV-DP-1-C"/>
    <n v="9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CCH"/>
    <s v=""/>
    <x v="0"/>
    <x v="1"/>
    <s v="George Bacalla"/>
    <s v="L02-14'"/>
    <m/>
    <s v=""/>
    <n v="4"/>
    <s v="Regular"/>
    <s v=""/>
    <s v=""/>
    <b v="0"/>
    <m/>
    <m/>
    <b v="0"/>
    <b v="0"/>
    <n v="1736"/>
    <x v="13"/>
    <x v="3"/>
    <n v="0"/>
    <x v="19"/>
    <n v="4.8"/>
    <x v="4"/>
    <d v="2019-01-18T00:00:00"/>
    <n v="2"/>
    <x v="3"/>
    <n v="25.92"/>
    <x v="0"/>
    <s v="CCH-SL-1100-80-35-CL(14)-W-UNV-DP-1-C"/>
    <n v="0"/>
    <x v="1"/>
    <s v="PERFKT"/>
    <b v="0"/>
    <x v="0"/>
    <n v="2"/>
    <n v="0"/>
    <n v="0"/>
    <d v="2019-01-17T00:00:00"/>
    <s v="x"/>
    <d v="2019-01-18T00:00:00"/>
    <n v="8"/>
    <s v="x"/>
    <n v="6"/>
    <x v="4"/>
    <x v="0"/>
    <x v="0"/>
    <m/>
    <s v=""/>
    <s v=""/>
    <b v="0"/>
    <s v=""/>
    <d v="2019-01-21T00:00:00"/>
    <s v=""/>
    <s v=""/>
    <s v=""/>
    <s v=""/>
    <s v=""/>
    <s v=""/>
    <s v="Scheduled/Released"/>
  </r>
  <r>
    <s v="77069-1"/>
    <x v="13"/>
    <x v="162"/>
    <s v="MBWVLED-1000-90-30-S-8-W-120-DP-1"/>
    <n v="1"/>
    <n v="1"/>
    <x v="1"/>
    <n v="72"/>
    <x v="1"/>
    <b v="0"/>
    <x v="0"/>
    <b v="0"/>
    <b v="0"/>
    <x v="1"/>
    <x v="0"/>
    <x v="2"/>
    <s v=""/>
    <s v=""/>
    <s v=""/>
    <s v=""/>
    <x v="0"/>
    <x v="1"/>
    <d v="2019-01-16T00:00:00"/>
    <s v=""/>
    <m/>
    <s v="MINLED-8"/>
    <s v=""/>
    <x v="0"/>
    <x v="2"/>
    <s v="Gagandeep Singh"/>
    <s v="K-8'-11TH FL"/>
    <m/>
    <s v=""/>
    <n v="72"/>
    <s v="Regular"/>
    <s v=""/>
    <s v=""/>
    <b v="0"/>
    <m/>
    <m/>
    <b v="0"/>
    <b v="0"/>
    <n v="43200"/>
    <x v="65"/>
    <x v="1"/>
    <n v="0"/>
    <x v="19"/>
    <n v="86.399999999999991"/>
    <x v="4"/>
    <d v="2019-01-18T00:00:00"/>
    <n v="36"/>
    <x v="3"/>
    <n v="0"/>
    <x v="0"/>
    <s v="MBWVLED-1000-90-30-S-8-W-120-DP-1"/>
    <n v="0"/>
    <x v="1"/>
    <m/>
    <b v="0"/>
    <x v="0"/>
    <n v="2"/>
    <n v="0"/>
    <n v="0"/>
    <d v="2019-01-17T00:00:00"/>
    <m/>
    <d v="2019-01-18T00:00:00"/>
    <n v="144"/>
    <n v="144"/>
    <n v="108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069-2"/>
    <x v="13"/>
    <x v="162"/>
    <s v="MBWVLED-1000-90-30-S-8-W-120-DP-1-B1(BSL310LP)"/>
    <n v="2"/>
    <n v="1"/>
    <x v="1"/>
    <n v="11"/>
    <x v="1"/>
    <b v="0"/>
    <x v="0"/>
    <b v="0"/>
    <b v="0"/>
    <x v="1"/>
    <x v="0"/>
    <x v="2"/>
    <s v=""/>
    <s v=""/>
    <s v=""/>
    <s v=""/>
    <x v="0"/>
    <x v="1"/>
    <d v="2019-01-16T00:00:00"/>
    <s v=""/>
    <m/>
    <s v="MINLED-8"/>
    <s v=""/>
    <x v="0"/>
    <x v="2"/>
    <s v="Gagandeep Singh"/>
    <s v="K-8' EM-11TH FL"/>
    <m/>
    <s v=""/>
    <n v="11"/>
    <s v="Regular"/>
    <s v=""/>
    <s v=""/>
    <b v="0"/>
    <m/>
    <m/>
    <b v="0"/>
    <b v="0"/>
    <n v="8800"/>
    <x v="65"/>
    <x v="1"/>
    <n v="0"/>
    <x v="19"/>
    <n v="13.2"/>
    <x v="4"/>
    <d v="2019-01-18T00:00:00"/>
    <n v="5.5"/>
    <x v="3"/>
    <n v="0"/>
    <x v="0"/>
    <s v="MBWVLED-1000-90-30-S-8-W-120-DP-1-B1(BSL310LP)"/>
    <n v="0"/>
    <x v="1"/>
    <m/>
    <b v="0"/>
    <x v="0"/>
    <n v="2"/>
    <n v="0"/>
    <n v="0"/>
    <d v="2019-01-17T00:00:00"/>
    <m/>
    <d v="2019-01-18T00:00:00"/>
    <n v="22"/>
    <n v="22"/>
    <n v="16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069-3"/>
    <x v="13"/>
    <x v="162"/>
    <s v="MBWVLED-1000-90-30-S-4-W-120-DP-1"/>
    <n v="3"/>
    <n v="1"/>
    <x v="1"/>
    <n v="14"/>
    <x v="1"/>
    <b v="0"/>
    <x v="0"/>
    <b v="0"/>
    <b v="0"/>
    <x v="1"/>
    <x v="0"/>
    <x v="2"/>
    <s v=""/>
    <s v=""/>
    <s v=""/>
    <s v=""/>
    <x v="0"/>
    <x v="1"/>
    <d v="2019-01-16T00:00:00"/>
    <s v=""/>
    <m/>
    <s v="MINLED-4"/>
    <s v=""/>
    <x v="0"/>
    <x v="2"/>
    <s v="Gagandeep Singh"/>
    <s v="K1-4'-11TH FL"/>
    <m/>
    <s v=""/>
    <n v="14"/>
    <s v="Regular"/>
    <s v=""/>
    <s v=""/>
    <b v="0"/>
    <m/>
    <m/>
    <b v="0"/>
    <b v="0"/>
    <n v="4200"/>
    <x v="65"/>
    <x v="1"/>
    <n v="0"/>
    <x v="19"/>
    <n v="16.8"/>
    <x v="4"/>
    <d v="2019-01-18T00:00:00"/>
    <n v="7"/>
    <x v="3"/>
    <n v="0"/>
    <x v="0"/>
    <s v="MBWVLED-1000-90-30-S-4-W-120-DP-1"/>
    <n v="0"/>
    <x v="1"/>
    <m/>
    <b v="0"/>
    <x v="0"/>
    <n v="2"/>
    <n v="0"/>
    <n v="0"/>
    <d v="2019-01-17T00:00:00"/>
    <m/>
    <d v="2019-01-18T00:00:00"/>
    <n v="28"/>
    <n v="28"/>
    <n v="21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069-4"/>
    <x v="13"/>
    <x v="162"/>
    <s v="MBWVLED-1000-90-30-S-4-W-120-DP-1-B1(BSL310LP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MINLED-4"/>
    <s v=""/>
    <x v="0"/>
    <x v="2"/>
    <s v="Gagandeep Singh"/>
    <s v="K1-4' EM-11TH FL"/>
    <m/>
    <s v=""/>
    <n v="1"/>
    <s v="Regular"/>
    <s v=""/>
    <s v=""/>
    <b v="0"/>
    <m/>
    <m/>
    <b v="0"/>
    <b v="0"/>
    <n v="500"/>
    <x v="65"/>
    <x v="1"/>
    <n v="0"/>
    <x v="19"/>
    <n v="1.2"/>
    <x v="4"/>
    <d v="2019-01-18T00:00:00"/>
    <n v="0.5"/>
    <x v="3"/>
    <n v="0"/>
    <x v="0"/>
    <s v="MBWVLED-1000-90-30-S-4-W-120-DP-1-B1(BSL310LP)"/>
    <n v="0"/>
    <x v="1"/>
    <m/>
    <b v="0"/>
    <x v="0"/>
    <n v="2"/>
    <n v="0"/>
    <n v="0"/>
    <d v="2019-01-17T00:00:00"/>
    <m/>
    <d v="2019-01-18T00:00:00"/>
    <n v="2"/>
    <n v="2"/>
    <n v="1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1"/>
    <x v="13"/>
    <x v="139"/>
    <s v="B2SQDLED-750-90-35-SO-25-AP-120-DP-1-CA(36&quot;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SLED-25"/>
    <s v=""/>
    <x v="0"/>
    <x v="2"/>
    <s v="Rajithan Sivapatharajahon"/>
    <s v="K"/>
    <m/>
    <s v=""/>
    <n v="3"/>
    <s v="Regular"/>
    <s v=""/>
    <s v=""/>
    <b v="0"/>
    <m/>
    <m/>
    <b v="0"/>
    <b v="0"/>
    <n v="2375"/>
    <x v="20"/>
    <x v="2"/>
    <n v="0"/>
    <x v="19"/>
    <n v="3.5999999999999996"/>
    <x v="4"/>
    <d v="2019-01-18T00:00:00"/>
    <n v="1.5"/>
    <x v="3"/>
    <n v="25.92"/>
    <x v="0"/>
    <s v="B2SQDLED-750-90-35-SO-25-AP-120-DP-1-CA(36&quot;)"/>
    <n v="0"/>
    <x v="1"/>
    <m/>
    <b v="0"/>
    <x v="0"/>
    <n v="2"/>
    <n v="0"/>
    <n v="0"/>
    <d v="2019-01-17T00:00:00"/>
    <m/>
    <d v="2019-01-18T00:00:00"/>
    <n v="6"/>
    <n v="6"/>
    <n v="4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2"/>
    <x v="13"/>
    <x v="139"/>
    <s v="B2SQDLED-750-90-35-SO-26-AP-120-DP-1-CA(36&quot;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SLED-26"/>
    <s v=""/>
    <x v="0"/>
    <x v="2"/>
    <s v="Rajithan Sivapatharajahon"/>
    <s v="K"/>
    <m/>
    <s v=""/>
    <n v="3"/>
    <s v="Regular"/>
    <s v=""/>
    <s v=""/>
    <b v="0"/>
    <m/>
    <m/>
    <b v="0"/>
    <b v="0"/>
    <n v="2470"/>
    <x v="20"/>
    <x v="2"/>
    <n v="0"/>
    <x v="19"/>
    <n v="3.5999999999999996"/>
    <x v="4"/>
    <d v="2019-01-18T00:00:00"/>
    <n v="1.5"/>
    <x v="3"/>
    <n v="25.92"/>
    <x v="0"/>
    <s v="B2SQDLED-750-90-35-SO-26-AP-120-DP-1-CA(36&quot;)"/>
    <n v="0"/>
    <x v="1"/>
    <m/>
    <b v="0"/>
    <x v="0"/>
    <n v="2"/>
    <n v="0"/>
    <n v="0"/>
    <d v="2019-01-17T00:00:00"/>
    <m/>
    <d v="2019-01-18T00:00:00"/>
    <n v="6"/>
    <n v="6"/>
    <n v="4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3"/>
    <x v="13"/>
    <x v="139"/>
    <s v="B2SQDLED-750-90-35-SO-36-AP-120-DP-1-CA(36&quot;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SLED-36"/>
    <s v=""/>
    <x v="0"/>
    <x v="2"/>
    <s v="Rajithan Sivapatharajahon"/>
    <s v="K"/>
    <m/>
    <s v=""/>
    <n v="3"/>
    <s v="Regular"/>
    <s v=""/>
    <s v=""/>
    <b v="0"/>
    <m/>
    <m/>
    <b v="0"/>
    <b v="0"/>
    <n v="3420"/>
    <x v="20"/>
    <x v="2"/>
    <n v="0"/>
    <x v="19"/>
    <n v="3.5999999999999996"/>
    <x v="4"/>
    <d v="2019-01-18T00:00:00"/>
    <n v="1.5"/>
    <x v="3"/>
    <n v="25.92"/>
    <x v="0"/>
    <s v="B2SQDLED-750-90-35-SO-36-AP-120-DP-1-CA(36&quot;)"/>
    <n v="0"/>
    <x v="1"/>
    <m/>
    <b v="0"/>
    <x v="0"/>
    <n v="2"/>
    <n v="0"/>
    <n v="0"/>
    <d v="2019-01-17T00:00:00"/>
    <m/>
    <d v="2019-01-18T00:00:00"/>
    <n v="6"/>
    <n v="6"/>
    <n v="4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4"/>
    <x v="13"/>
    <x v="139"/>
    <s v="B2SQDLED-750-90-35-SO-27-AP-120-DP-1-CA(36&quot;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SLED-27"/>
    <s v=""/>
    <x v="0"/>
    <x v="2"/>
    <s v="Rajithan Sivapatharajahon"/>
    <s v="K"/>
    <m/>
    <s v=""/>
    <n v="3"/>
    <s v="Regular"/>
    <s v=""/>
    <s v=""/>
    <b v="0"/>
    <m/>
    <m/>
    <b v="0"/>
    <b v="0"/>
    <n v="2565"/>
    <x v="20"/>
    <x v="2"/>
    <n v="0"/>
    <x v="19"/>
    <n v="3.5999999999999996"/>
    <x v="4"/>
    <d v="2019-01-18T00:00:00"/>
    <n v="1.5"/>
    <x v="3"/>
    <n v="25.92"/>
    <x v="0"/>
    <s v="B2SQDLED-750-90-35-SO-27-AP-120-DP-1-CA(36&quot;)"/>
    <n v="0"/>
    <x v="1"/>
    <m/>
    <b v="0"/>
    <x v="0"/>
    <n v="2"/>
    <n v="0"/>
    <n v="0"/>
    <d v="2019-01-17T00:00:00"/>
    <m/>
    <d v="2019-01-18T00:00:00"/>
    <n v="6"/>
    <n v="6"/>
    <n v="4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6"/>
    <x v="13"/>
    <x v="139"/>
    <s v="BRLED-1000-90-35-FL-9-W-120-DP-1-DS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LED-9"/>
    <s v=""/>
    <x v="0"/>
    <x v="2"/>
    <s v="Rajithan Sivapatharajahon"/>
    <s v="N2"/>
    <m/>
    <s v=""/>
    <n v="1"/>
    <s v="Regular"/>
    <s v=""/>
    <s v=""/>
    <b v="0"/>
    <m/>
    <m/>
    <b v="0"/>
    <b v="0"/>
    <n v="837"/>
    <x v="24"/>
    <x v="0"/>
    <n v="0"/>
    <x v="19"/>
    <n v="1.2"/>
    <x v="4"/>
    <d v="2019-01-18T00:00:00"/>
    <n v="0.5"/>
    <x v="3"/>
    <n v="0"/>
    <x v="0"/>
    <s v="BRLED-1000-90-35-FL-9-W-120-DP-1-DS"/>
    <n v="0"/>
    <x v="1"/>
    <m/>
    <b v="0"/>
    <x v="0"/>
    <n v="2"/>
    <n v="0"/>
    <n v="0"/>
    <d v="2019-01-17T00:00:00"/>
    <m/>
    <d v="2019-01-18T00:00:00"/>
    <n v="2"/>
    <n v="2"/>
    <n v="1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7"/>
    <x v="13"/>
    <x v="139"/>
    <s v="B2SQDLED-1000-90-35-SO-4-AP-120-DP-1-CA(36&quot;)"/>
    <n v="7"/>
    <n v="1"/>
    <x v="1"/>
    <n v="26"/>
    <x v="1"/>
    <b v="0"/>
    <x v="0"/>
    <b v="0"/>
    <b v="0"/>
    <x v="1"/>
    <x v="0"/>
    <x v="2"/>
    <s v=""/>
    <s v=""/>
    <s v=""/>
    <s v=""/>
    <x v="0"/>
    <x v="1"/>
    <d v="2019-01-16T00:00:00"/>
    <s v=""/>
    <m/>
    <s v="B2SLED-4"/>
    <s v=""/>
    <x v="0"/>
    <x v="2"/>
    <s v="Rajithan Sivapatharajahon"/>
    <s v="P"/>
    <m/>
    <s v=""/>
    <n v="26"/>
    <s v="Regular"/>
    <s v=""/>
    <s v=""/>
    <b v="0"/>
    <m/>
    <m/>
    <b v="0"/>
    <b v="0"/>
    <n v="9880"/>
    <x v="20"/>
    <x v="2"/>
    <n v="0"/>
    <x v="19"/>
    <n v="31.2"/>
    <x v="4"/>
    <d v="2019-01-18T00:00:00"/>
    <n v="13"/>
    <x v="3"/>
    <n v="0"/>
    <x v="0"/>
    <s v="B2SQDLED-1000-90-35-SO-4-AP-120-DP-1-CA(36&quot;)"/>
    <n v="0"/>
    <x v="1"/>
    <m/>
    <b v="0"/>
    <x v="0"/>
    <n v="2"/>
    <n v="0"/>
    <n v="0"/>
    <d v="2019-01-17T00:00:00"/>
    <m/>
    <d v="2019-01-18T00:00:00"/>
    <n v="52"/>
    <n v="52"/>
    <n v="39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121-9"/>
    <x v="13"/>
    <x v="139"/>
    <s v="BRLED-1000-90-35-FL-9-W-120-DP-1-DS"/>
    <n v="9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2LED-9"/>
    <s v=""/>
    <x v="0"/>
    <x v="2"/>
    <s v="Rajithan Sivapatharajahon"/>
    <s v="N2"/>
    <m/>
    <s v=""/>
    <n v="2"/>
    <s v="Regular"/>
    <s v=""/>
    <s v=""/>
    <b v="0"/>
    <m/>
    <m/>
    <b v="0"/>
    <b v="0"/>
    <n v="1674"/>
    <x v="24"/>
    <x v="0"/>
    <n v="0"/>
    <x v="19"/>
    <n v="2.4"/>
    <x v="4"/>
    <d v="2019-01-18T00:00:00"/>
    <n v="1"/>
    <x v="3"/>
    <n v="0"/>
    <x v="0"/>
    <s v="BRLED-1000-90-35-FL-9-W-120-DP-1-DS"/>
    <n v="0"/>
    <x v="1"/>
    <m/>
    <b v="0"/>
    <x v="0"/>
    <n v="2"/>
    <n v="0"/>
    <n v="0"/>
    <d v="2019-01-17T00:00:00"/>
    <m/>
    <d v="2019-01-18T00:00:00"/>
    <n v="4"/>
    <n v="4"/>
    <n v="3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7684-1"/>
    <x v="13"/>
    <x v="163"/>
    <s v="BWDLED-500-80-40-SO-8'-W-UNV-DP-1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2LED-8'"/>
    <s v=""/>
    <x v="0"/>
    <x v="3"/>
    <s v="Gagandeep Singh"/>
    <s v="A-8'"/>
    <m/>
    <s v=""/>
    <n v="1"/>
    <s v="Regular"/>
    <s v=""/>
    <s v=""/>
    <b v="0"/>
    <m/>
    <m/>
    <b v="0"/>
    <b v="0"/>
    <n v="450"/>
    <x v="48"/>
    <x v="1"/>
    <n v="0"/>
    <x v="19"/>
    <n v="1.2"/>
    <x v="4"/>
    <d v="2019-01-18T00:00:00"/>
    <n v="0.5"/>
    <x v="3"/>
    <n v="0"/>
    <x v="0"/>
    <s v="BWDLED-500-80-40-SO-8'-W-UNV-DP-1"/>
    <n v="0"/>
    <x v="1"/>
    <s v="B2LED"/>
    <b v="0"/>
    <x v="0"/>
    <n v="2"/>
    <n v="0"/>
    <n v="0"/>
    <d v="2019-01-17T00:00:00"/>
    <s v="x"/>
    <d v="2019-01-18T00:00:00"/>
    <n v="2"/>
    <s v="x"/>
    <n v="1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8066-5"/>
    <x v="13"/>
    <x v="164"/>
    <s v="SKPE-10003-SL 0/100-CIR-AL(7' 10 1/4&quot;)-800-80-35-SO-W-UNV-D-1-CT15(36)"/>
    <n v="5"/>
    <n v="1"/>
    <x v="1"/>
    <n v="5"/>
    <x v="1"/>
    <b v="0"/>
    <x v="0"/>
    <b v="0"/>
    <b v="0"/>
    <x v="1"/>
    <x v="0"/>
    <x v="2"/>
    <s v=""/>
    <s v=""/>
    <s v=""/>
    <s v=""/>
    <x v="0"/>
    <x v="1"/>
    <d v="2019-01-16T00:00:00"/>
    <s v=""/>
    <m/>
    <s v="SKETCH-AL(7' 10 1/4&quot;)"/>
    <s v=""/>
    <x v="0"/>
    <x v="0"/>
    <s v="Zahra Vatani"/>
    <s v="G-7'10 1/4&quot;"/>
    <m/>
    <s v=""/>
    <n v="5"/>
    <s v="Regular"/>
    <s v=""/>
    <s v=""/>
    <b v="0"/>
    <m/>
    <m/>
    <b v="0"/>
    <b v="0"/>
    <n v="11567.1"/>
    <x v="30"/>
    <x v="2"/>
    <n v="0"/>
    <x v="19"/>
    <n v="6"/>
    <x v="4"/>
    <d v="2019-01-18T00:00:00"/>
    <n v="2.5"/>
    <x v="3"/>
    <n v="0"/>
    <x v="0"/>
    <s v="SKPE-10003-SL 0/100-CIR-AL(7' 10 1/4&quot;)-800-80-35-SO-W-UNV-D-1-CT15(36)"/>
    <n v="0"/>
    <x v="1"/>
    <m/>
    <b v="0"/>
    <x v="0"/>
    <n v="2"/>
    <n v="0"/>
    <n v="5"/>
    <d v="2019-01-17T00:00:00"/>
    <m/>
    <d v="2019-01-18T00:00:00"/>
    <n v="10"/>
    <n v="10"/>
    <n v="7.5"/>
    <x v="5"/>
    <x v="0"/>
    <x v="0"/>
    <m/>
    <s v=""/>
    <s v=""/>
    <b v="0"/>
    <s v=""/>
    <d v="2019-01-21T00:00:00"/>
    <s v=""/>
    <s v=""/>
    <s v=""/>
    <s v=""/>
    <s v=""/>
    <s v=""/>
    <s v="Scheduled/Released"/>
  </r>
  <r>
    <s v="76517-1"/>
    <x v="15"/>
    <x v="165"/>
    <s v="ARWLED-600-80-40-S-4-W-UNV-DP-1-DOS(1)"/>
    <n v="1"/>
    <n v="1"/>
    <x v="1"/>
    <n v="7"/>
    <x v="1"/>
    <b v="0"/>
    <x v="0"/>
    <b v="0"/>
    <b v="0"/>
    <x v="1"/>
    <x v="0"/>
    <x v="2"/>
    <s v=""/>
    <s v=""/>
    <s v=""/>
    <s v=""/>
    <x v="0"/>
    <x v="1"/>
    <d v="2019-01-17T00:00:00"/>
    <s v=""/>
    <m/>
    <s v="AIRLED-4"/>
    <s v=""/>
    <x v="0"/>
    <x v="3"/>
    <s v="Jessica Pasternyk"/>
    <s v="18"/>
    <m/>
    <s v=""/>
    <n v="7"/>
    <s v="Regular"/>
    <s v=""/>
    <s v=""/>
    <b v="0"/>
    <m/>
    <m/>
    <b v="0"/>
    <b v="0"/>
    <n v="4375"/>
    <x v="34"/>
    <x v="1"/>
    <n v="0"/>
    <x v="20"/>
    <n v="8.4"/>
    <x v="4"/>
    <d v="2019-01-19T00:00:00"/>
    <n v="3.5"/>
    <x v="3"/>
    <n v="0"/>
    <x v="0"/>
    <s v="ARWLED-600-80-40-S-4-W-UNV-DP-1-DOS(1)"/>
    <n v="0"/>
    <x v="1"/>
    <s v="AIRLED"/>
    <b v="0"/>
    <x v="0"/>
    <n v="2"/>
    <n v="0"/>
    <n v="0"/>
    <d v="2019-01-18T00:00:00"/>
    <s v="x"/>
    <d v="2019-01-19T00:00:00"/>
    <n v="14"/>
    <s v="x"/>
    <n v="10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6575-10"/>
    <x v="15"/>
    <x v="166"/>
    <s v="SCPLED-400-80-35-RG2-10'9&quot;-W-UNV-DP-1-DF"/>
    <n v="10"/>
    <n v="1"/>
    <x v="1"/>
    <n v="2"/>
    <x v="1"/>
    <b v="0"/>
    <x v="0"/>
    <b v="0"/>
    <b v="0"/>
    <x v="1"/>
    <x v="0"/>
    <x v="2"/>
    <s v=""/>
    <s v=""/>
    <s v=""/>
    <s v=""/>
    <x v="0"/>
    <x v="1"/>
    <d v="2019-01-17T00:00:00"/>
    <s v=""/>
    <m/>
    <s v="SKLPTP-10'9&quot;"/>
    <s v=""/>
    <x v="0"/>
    <x v="0"/>
    <s v="George Bacalla"/>
    <s v="WS1=10'9&quot;"/>
    <m/>
    <s v=""/>
    <n v="2"/>
    <s v="High Priority"/>
    <s v=""/>
    <s v=""/>
    <b v="0"/>
    <m/>
    <m/>
    <b v="0"/>
    <b v="0"/>
    <n v="912"/>
    <x v="41"/>
    <x v="0"/>
    <s v="Check for Kit"/>
    <x v="20"/>
    <n v="2.4"/>
    <x v="4"/>
    <d v="2019-01-19T00:00:00"/>
    <n v="1"/>
    <x v="4"/>
    <n v="0"/>
    <x v="0"/>
    <s v="SCPLED-400-80-35-RG2-10'9&quot;-W-UNV-DP-1-DF"/>
    <n v="0"/>
    <x v="1"/>
    <s v="Sculpt"/>
    <b v="0"/>
    <x v="0"/>
    <n v="2"/>
    <n v="0"/>
    <n v="5"/>
    <d v="2019-01-18T00:00:00"/>
    <s v="x"/>
    <d v="2019-01-19T00:00:00"/>
    <n v="4"/>
    <s v="x"/>
    <n v="3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6575-9"/>
    <x v="15"/>
    <x v="166"/>
    <s v="SCPLED-400-80-35-RG2-10'6&quot;-W-UNV-DP-1-TB9"/>
    <n v="9"/>
    <n v="1"/>
    <x v="1"/>
    <n v="4"/>
    <x v="1"/>
    <b v="0"/>
    <x v="0"/>
    <b v="0"/>
    <b v="0"/>
    <x v="1"/>
    <x v="0"/>
    <x v="2"/>
    <s v=""/>
    <s v=""/>
    <s v=""/>
    <s v=""/>
    <x v="0"/>
    <x v="1"/>
    <d v="2019-01-17T00:00:00"/>
    <s v=""/>
    <m/>
    <s v="SKLPTP-10'6&quot;"/>
    <s v=""/>
    <x v="0"/>
    <x v="0"/>
    <s v="George Bacalla"/>
    <s v="WS1=10'6&quot;"/>
    <m/>
    <s v=""/>
    <n v="4"/>
    <s v="High Priority"/>
    <s v=""/>
    <s v=""/>
    <b v="0"/>
    <m/>
    <m/>
    <b v="0"/>
    <b v="0"/>
    <n v="1368"/>
    <x v="41"/>
    <x v="0"/>
    <s v="Check for Kit"/>
    <x v="20"/>
    <n v="4.8"/>
    <x v="4"/>
    <d v="2019-01-19T00:00:00"/>
    <n v="2"/>
    <x v="4"/>
    <n v="0"/>
    <x v="0"/>
    <s v="SCPLED-400-80-35-RG2-10'6&quot;-W-UNV-DP-1-TB9"/>
    <n v="0"/>
    <x v="1"/>
    <s v="Sculpt"/>
    <b v="0"/>
    <x v="0"/>
    <n v="2"/>
    <n v="0"/>
    <n v="5"/>
    <d v="2019-01-18T00:00:00"/>
    <s v="x"/>
    <d v="2019-01-19T00:00:00"/>
    <n v="8"/>
    <s v="x"/>
    <n v="6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5-1"/>
    <x v="15"/>
    <x v="167"/>
    <s v="SP000-B2SQILED-1100-80-TW2750-SL-6-BLK-277-O(ELDOLED)-1-CA(36)-C(NIO EZ-CCT. NLIGHT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6"/>
    <s v=""/>
    <x v="0"/>
    <x v="1"/>
    <s v="Stan Buyansky"/>
    <s v="L01A - 6"/>
    <m/>
    <s v=""/>
    <n v="3"/>
    <s v="High Priority"/>
    <s v=""/>
    <s v=""/>
    <b v="0"/>
    <m/>
    <m/>
    <b v="0"/>
    <b v="0"/>
    <n v="2370"/>
    <x v="59"/>
    <x v="2"/>
    <n v="0"/>
    <x v="20"/>
    <n v="3.5999999999999996"/>
    <x v="4"/>
    <d v="2019-01-19T00:00:00"/>
    <n v="1.5"/>
    <x v="4"/>
    <n v="0"/>
    <x v="0"/>
    <s v="B2SQILED-1100-80-TW2750-SL-6-B"/>
    <n v="0"/>
    <x v="1"/>
    <m/>
    <b v="0"/>
    <x v="0"/>
    <n v="2"/>
    <n v="0"/>
    <n v="0"/>
    <d v="2019-01-18T00:00:00"/>
    <m/>
    <d v="2019-01-19T00:00:00"/>
    <n v="6"/>
    <n v="6"/>
    <n v="4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5-2"/>
    <x v="15"/>
    <x v="167"/>
    <s v="SP000-B2SQILED-1100-80-TW2750-SLA-32-W-277-O(ELDOLED)-1-CA(36)-C(NIO EZ-CCT. NLIGHT)"/>
    <n v="2"/>
    <n v="1"/>
    <x v="1"/>
    <n v="7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32"/>
    <s v=""/>
    <x v="0"/>
    <x v="1"/>
    <s v="Stan Buyansky"/>
    <s v="L01B - 32"/>
    <m/>
    <s v=""/>
    <n v="21"/>
    <s v="High Priority"/>
    <s v=""/>
    <s v=""/>
    <b v="0"/>
    <m/>
    <m/>
    <b v="0"/>
    <b v="0"/>
    <n v="33670"/>
    <x v="59"/>
    <x v="2"/>
    <n v="0"/>
    <x v="20"/>
    <n v="25.2"/>
    <x v="4"/>
    <d v="2019-01-19T00:00:00"/>
    <n v="10.5"/>
    <x v="4"/>
    <n v="181.44"/>
    <x v="0"/>
    <s v="B2SQILED-1100-80-TW2750-SLA-32"/>
    <n v="0"/>
    <x v="1"/>
    <m/>
    <b v="0"/>
    <x v="0"/>
    <n v="2"/>
    <n v="0"/>
    <n v="0"/>
    <d v="2019-01-18T00:00:00"/>
    <m/>
    <d v="2019-01-19T00:00:00"/>
    <n v="42"/>
    <n v="42"/>
    <n v="31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5-3"/>
    <x v="15"/>
    <x v="167"/>
    <s v="SP000-B2SQILED-1100-80-TW2750-SLA-18-W-277-O(ELDOLED)-1-CA(36)-C(NIO EZ-CCT. NLIGHT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18"/>
    <s v=""/>
    <x v="0"/>
    <x v="1"/>
    <s v="Stan Buyansky"/>
    <s v="L01B - 18"/>
    <m/>
    <s v=""/>
    <n v="2"/>
    <s v="High Priority"/>
    <s v=""/>
    <s v=""/>
    <b v="0"/>
    <m/>
    <m/>
    <b v="0"/>
    <b v="0"/>
    <n v="3150"/>
    <x v="59"/>
    <x v="2"/>
    <n v="0"/>
    <x v="20"/>
    <n v="2.4"/>
    <x v="4"/>
    <d v="2019-01-19T00:00:00"/>
    <n v="1"/>
    <x v="4"/>
    <n v="12.96"/>
    <x v="0"/>
    <s v="B2SQILED-1100-80-TW2750-SLA-18"/>
    <n v="0"/>
    <x v="1"/>
    <s v="B2S"/>
    <b v="0"/>
    <x v="0"/>
    <n v="2"/>
    <n v="0"/>
    <n v="0"/>
    <d v="2019-01-18T00:00:00"/>
    <s v="x"/>
    <d v="2019-01-19T00:00:00"/>
    <n v="4"/>
    <s v="x"/>
    <n v="3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5-4"/>
    <x v="15"/>
    <x v="167"/>
    <s v="SP000-CCH-SL-1100-80-TW2750-CL(2)-W-277-O(ELDOLED)-1-C-C(ZIO EZ-CCT. NLIGHT)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7T00:00:00"/>
    <s v=""/>
    <m/>
    <s v="PERFKT-CCH"/>
    <s v=""/>
    <x v="0"/>
    <x v="1"/>
    <s v="Stan Buyansky"/>
    <s v="L02 - 2'"/>
    <m/>
    <s v=""/>
    <n v="2"/>
    <s v="High Priority"/>
    <s v=""/>
    <s v=""/>
    <b v="0"/>
    <m/>
    <m/>
    <b v="0"/>
    <b v="0"/>
    <n v="540"/>
    <x v="13"/>
    <x v="3"/>
    <n v="0"/>
    <x v="20"/>
    <n v="2.4"/>
    <x v="4"/>
    <d v="2019-01-19T00:00:00"/>
    <n v="1"/>
    <x v="4"/>
    <n v="0"/>
    <x v="0"/>
    <s v="CCH-SL-1100-80-TW2750-CL(2)-W-"/>
    <n v="0"/>
    <x v="1"/>
    <s v="PERFKT"/>
    <b v="0"/>
    <x v="0"/>
    <n v="2"/>
    <n v="0"/>
    <n v="0"/>
    <d v="2019-01-18T00:00:00"/>
    <s v="x"/>
    <d v="2019-01-19T00:00:00"/>
    <n v="4"/>
    <s v="x"/>
    <n v="3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5-5"/>
    <x v="15"/>
    <x v="167"/>
    <s v="SP000-CCH-SL-1100-80-TW2750-CL(8)-W-277-O(ELDOLED)-1-C-C(ZIO EZ-CCT. NLIGHT)"/>
    <n v="5"/>
    <n v="1"/>
    <x v="1"/>
    <n v="7"/>
    <x v="1"/>
    <b v="0"/>
    <x v="0"/>
    <b v="0"/>
    <b v="0"/>
    <x v="1"/>
    <x v="0"/>
    <x v="2"/>
    <s v=""/>
    <s v=""/>
    <s v=""/>
    <s v=""/>
    <x v="0"/>
    <x v="1"/>
    <d v="2019-01-17T00:00:00"/>
    <s v=""/>
    <m/>
    <s v="PERFKT-CCH"/>
    <s v=""/>
    <x v="0"/>
    <x v="1"/>
    <s v="Stan Buyansky"/>
    <s v="L02 - 8'"/>
    <m/>
    <s v=""/>
    <n v="7"/>
    <s v="High Priority"/>
    <s v=""/>
    <s v=""/>
    <b v="0"/>
    <m/>
    <m/>
    <b v="0"/>
    <b v="0"/>
    <n v="5460"/>
    <x v="13"/>
    <x v="3"/>
    <n v="0"/>
    <x v="20"/>
    <n v="8.4"/>
    <x v="4"/>
    <d v="2019-01-19T00:00:00"/>
    <n v="3.5"/>
    <x v="4"/>
    <n v="0"/>
    <x v="0"/>
    <s v="CCH-SL-1100-80-TW2750-CL(8)-W-"/>
    <n v="0"/>
    <x v="1"/>
    <s v="PERFKT"/>
    <b v="0"/>
    <x v="0"/>
    <n v="2"/>
    <n v="0"/>
    <n v="0"/>
    <d v="2019-01-18T00:00:00"/>
    <s v="x"/>
    <d v="2019-01-19T00:00:00"/>
    <n v="14"/>
    <s v="x"/>
    <n v="10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7-1"/>
    <x v="15"/>
    <x v="168"/>
    <s v="SP000-B2SQILED-1100-80-TW2750-SLA-34-W-277-O(ELDOLED)-1-CA(36)-C(NIO EZ-CCT. NLIGHT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34"/>
    <s v=""/>
    <x v="0"/>
    <x v="1"/>
    <s v="Stan Buyansky"/>
    <s v="L01B - 34"/>
    <m/>
    <s v=""/>
    <n v="3"/>
    <s v="High Priority"/>
    <s v=""/>
    <s v=""/>
    <b v="0"/>
    <m/>
    <m/>
    <b v="0"/>
    <b v="0"/>
    <n v="5520"/>
    <x v="59"/>
    <x v="2"/>
    <n v="0"/>
    <x v="20"/>
    <n v="3.5999999999999996"/>
    <x v="4"/>
    <d v="2019-01-19T00:00:00"/>
    <n v="1.5"/>
    <x v="4"/>
    <n v="25.92"/>
    <x v="0"/>
    <s v="B2SQILED-1100-80-TW2750-SLA-34"/>
    <n v="0"/>
    <x v="1"/>
    <m/>
    <b v="0"/>
    <x v="0"/>
    <n v="2"/>
    <n v="0"/>
    <n v="0"/>
    <d v="2019-01-18T00:00:00"/>
    <m/>
    <d v="2019-01-19T00:00:00"/>
    <n v="6"/>
    <n v="6"/>
    <n v="4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7-15"/>
    <x v="15"/>
    <x v="168"/>
    <s v="SP000-B2SQILED-1100-80-TW2750-SLA-37'  5&quot;-W-277-O(ELDOLED)-1-CA(36)-C(NIO EZ-CCT. NLIGHT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37'  5&quot;"/>
    <s v=""/>
    <x v="0"/>
    <x v="1"/>
    <s v="Stan Buyansky"/>
    <s v="L01B-37"/>
    <m/>
    <s v=""/>
    <n v="4"/>
    <s v="High Priority"/>
    <s v=""/>
    <s v=""/>
    <b v="0"/>
    <m/>
    <m/>
    <b v="0"/>
    <b v="0"/>
    <n v="6010"/>
    <x v="59"/>
    <x v="2"/>
    <n v="0"/>
    <x v="20"/>
    <n v="4.8"/>
    <x v="4"/>
    <d v="2019-01-19T00:00:00"/>
    <n v="2"/>
    <x v="4"/>
    <n v="38.880000000000003"/>
    <x v="0"/>
    <s v="B2SQILED-1100-80-TW2750-SLA-37"/>
    <n v="0"/>
    <x v="1"/>
    <s v="B2S"/>
    <b v="0"/>
    <x v="0"/>
    <n v="2"/>
    <n v="0"/>
    <n v="0"/>
    <d v="2019-01-18T00:00:00"/>
    <s v="x"/>
    <d v="2019-01-19T00:00:00"/>
    <n v="8"/>
    <s v="x"/>
    <n v="6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7-2"/>
    <x v="15"/>
    <x v="168"/>
    <s v="SP000-B2SQILED-1100-80-TW2750-SLA-24-W-277-O(ELDOLED)-1-CA(36)-C(NIO EZ-CCT. NLIGHT)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17T00:00:00"/>
    <s v=""/>
    <m/>
    <s v="B2SLED-24"/>
    <s v=""/>
    <x v="0"/>
    <x v="1"/>
    <s v="Stan Buyansky"/>
    <s v="L01B - 24"/>
    <m/>
    <s v=""/>
    <n v="8"/>
    <s v="High Priority"/>
    <s v=""/>
    <s v=""/>
    <b v="0"/>
    <m/>
    <m/>
    <b v="0"/>
    <b v="0"/>
    <n v="16960"/>
    <x v="59"/>
    <x v="2"/>
    <n v="0"/>
    <x v="20"/>
    <n v="9.6"/>
    <x v="4"/>
    <d v="2019-01-19T00:00:00"/>
    <n v="4"/>
    <x v="4"/>
    <n v="51.84"/>
    <x v="0"/>
    <s v="B2SQILED-1100-80-TW2750-SLA-24"/>
    <n v="0"/>
    <x v="1"/>
    <m/>
    <b v="0"/>
    <x v="0"/>
    <n v="2"/>
    <n v="0"/>
    <n v="0"/>
    <d v="2019-01-18T00:00:00"/>
    <m/>
    <d v="2019-01-19T00:00:00"/>
    <n v="16"/>
    <n v="16"/>
    <n v="12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7-3"/>
    <x v="15"/>
    <x v="168"/>
    <s v="SP000-CCH-SL-1100-80-TW2750-CL(2)-W-277-O(ELDOLED)-1-C-C(ZIO EZ-CCT. NLIGHT)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17T00:00:00"/>
    <s v=""/>
    <m/>
    <s v="PERFKT-CCH"/>
    <s v=""/>
    <x v="0"/>
    <x v="1"/>
    <s v="Stan Buyansky"/>
    <s v="L02 - 2'"/>
    <m/>
    <s v=""/>
    <n v="3"/>
    <s v="High Priority"/>
    <s v=""/>
    <s v=""/>
    <b v="0"/>
    <m/>
    <m/>
    <b v="0"/>
    <b v="0"/>
    <n v="810"/>
    <x v="13"/>
    <x v="3"/>
    <n v="0"/>
    <x v="20"/>
    <n v="3.5999999999999996"/>
    <x v="4"/>
    <d v="2019-01-19T00:00:00"/>
    <n v="1.5"/>
    <x v="4"/>
    <n v="0"/>
    <x v="0"/>
    <s v="CCH-SL-1100-80-TW2750-CL(2)-W-"/>
    <n v="0"/>
    <x v="1"/>
    <m/>
    <b v="0"/>
    <x v="0"/>
    <n v="2"/>
    <n v="0"/>
    <n v="0"/>
    <d v="2019-01-18T00:00:00"/>
    <m/>
    <d v="2019-01-19T00:00:00"/>
    <n v="6"/>
    <n v="6"/>
    <n v="4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7947-4"/>
    <x v="15"/>
    <x v="168"/>
    <s v="SP000-CCH-SL-1100-80-TW2750-CL(8)-W-277-O(ELDOLED)-1-C-C(ZIO EZ-CCT. NLIGHT)"/>
    <n v="4"/>
    <n v="1"/>
    <x v="1"/>
    <n v="9"/>
    <x v="1"/>
    <b v="0"/>
    <x v="0"/>
    <b v="0"/>
    <b v="0"/>
    <x v="1"/>
    <x v="0"/>
    <x v="2"/>
    <s v=""/>
    <s v=""/>
    <s v=""/>
    <s v=""/>
    <x v="0"/>
    <x v="1"/>
    <d v="2019-01-17T00:00:00"/>
    <s v=""/>
    <m/>
    <s v="PERFKT-CCH"/>
    <s v=""/>
    <x v="0"/>
    <x v="1"/>
    <s v="Stan Buyansky"/>
    <s v="L02 - 8'"/>
    <m/>
    <s v=""/>
    <n v="9"/>
    <s v="High Priority"/>
    <s v=""/>
    <s v=""/>
    <b v="0"/>
    <m/>
    <m/>
    <b v="0"/>
    <b v="0"/>
    <n v="8460"/>
    <x v="13"/>
    <x v="3"/>
    <n v="0"/>
    <x v="20"/>
    <n v="10.799999999999999"/>
    <x v="4"/>
    <d v="2019-01-19T00:00:00"/>
    <n v="4.5"/>
    <x v="4"/>
    <n v="0"/>
    <x v="0"/>
    <s v="CCH-SL-1100-80-TW2750-CL(8)-W-"/>
    <n v="0"/>
    <x v="1"/>
    <s v="PERFKT"/>
    <b v="0"/>
    <x v="0"/>
    <n v="2"/>
    <n v="0"/>
    <n v="0"/>
    <d v="2019-01-18T00:00:00"/>
    <s v="x"/>
    <d v="2019-01-19T00:00:00"/>
    <n v="18"/>
    <s v="x"/>
    <n v="13.5"/>
    <x v="5"/>
    <x v="0"/>
    <x v="0"/>
    <m/>
    <s v=""/>
    <s v=""/>
    <b v="0"/>
    <s v=""/>
    <d v="2019-01-22T00:00:00"/>
    <s v=""/>
    <s v=""/>
    <s v=""/>
    <s v=""/>
    <s v=""/>
    <s v=""/>
    <s v="Scheduled/Released"/>
  </r>
  <r>
    <s v="75103-1"/>
    <x v="16"/>
    <x v="169"/>
    <s v="B3RLED-SL-750-80-35-FL-10-W-120-DP-1-TB15"/>
    <n v="1"/>
    <n v="1"/>
    <x v="1"/>
    <n v="120"/>
    <x v="1"/>
    <b v="0"/>
    <x v="0"/>
    <b v="0"/>
    <b v="0"/>
    <x v="1"/>
    <x v="0"/>
    <x v="2"/>
    <s v=""/>
    <s v=""/>
    <s v=""/>
    <s v=""/>
    <x v="0"/>
    <x v="1"/>
    <d v="2019-01-18T00:00:00"/>
    <s v=""/>
    <m/>
    <s v="B3SLED-10"/>
    <s v=""/>
    <x v="0"/>
    <x v="1"/>
    <s v="Sacha Lempka"/>
    <s v="A-NIV5"/>
    <m/>
    <s v=""/>
    <n v="120"/>
    <s v="Regular"/>
    <s v=""/>
    <s v=""/>
    <b v="0"/>
    <m/>
    <m/>
    <b v="0"/>
    <b v="0"/>
    <n v="114000"/>
    <x v="56"/>
    <x v="0"/>
    <n v="0"/>
    <x v="21"/>
    <n v="144"/>
    <x v="4"/>
    <d v="2019-01-20T00:00:00"/>
    <n v="60"/>
    <x v="4"/>
    <n v="0"/>
    <x v="0"/>
    <s v="B3RLED-SL-750-80-35-FL-10-W-120-DP-1-TB15"/>
    <n v="0"/>
    <x v="1"/>
    <s v="B3S"/>
    <b v="0"/>
    <x v="0"/>
    <n v="2"/>
    <n v="3"/>
    <n v="0"/>
    <d v="2019-01-19T00:00:00"/>
    <d v="2019-01-21T00:00:00"/>
    <d v="2019-01-20T00:00:00"/>
    <n v="240"/>
    <n v="240"/>
    <n v="180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5103-2"/>
    <x v="16"/>
    <x v="169"/>
    <s v="B3RLED-SL-750-80-35-FL-5-W-120-DP-1-TB15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B3SLED-5"/>
    <s v=""/>
    <x v="0"/>
    <x v="1"/>
    <s v="Sacha Lempka"/>
    <s v="A1-NIV5"/>
    <m/>
    <s v=""/>
    <n v="4"/>
    <s v="Regular"/>
    <s v=""/>
    <s v=""/>
    <b v="0"/>
    <m/>
    <m/>
    <b v="0"/>
    <b v="0"/>
    <n v="1900"/>
    <x v="56"/>
    <x v="0"/>
    <n v="0"/>
    <x v="21"/>
    <n v="4.8"/>
    <x v="4"/>
    <d v="2019-01-20T00:00:00"/>
    <n v="2"/>
    <x v="4"/>
    <n v="0"/>
    <x v="0"/>
    <s v="B3RLED-SL-750-80-35-FL-5-W-120-DP-1-TB15"/>
    <n v="0"/>
    <x v="1"/>
    <s v="B3S"/>
    <b v="0"/>
    <x v="0"/>
    <n v="2"/>
    <n v="3"/>
    <n v="0"/>
    <d v="2019-01-19T00:00:00"/>
    <d v="2019-01-21T00:00:00"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5103-8"/>
    <x v="16"/>
    <x v="169"/>
    <s v="B3RLED-SL-750-80-35-FL-10-W-120-DP-1-TB15"/>
    <n v="8"/>
    <n v="1"/>
    <x v="1"/>
    <n v="64"/>
    <x v="1"/>
    <b v="0"/>
    <x v="0"/>
    <b v="0"/>
    <b v="0"/>
    <x v="1"/>
    <x v="0"/>
    <x v="2"/>
    <s v=""/>
    <s v=""/>
    <s v=""/>
    <s v=""/>
    <x v="0"/>
    <x v="1"/>
    <d v="2019-01-18T00:00:00"/>
    <s v=""/>
    <m/>
    <s v="B3SLED-10"/>
    <s v=""/>
    <x v="0"/>
    <x v="1"/>
    <s v="Sacha Lempka"/>
    <s v="A-NIV6"/>
    <m/>
    <s v=""/>
    <n v="64"/>
    <s v="Regular"/>
    <s v=""/>
    <s v=""/>
    <b v="0"/>
    <m/>
    <m/>
    <b v="0"/>
    <b v="0"/>
    <n v="60800"/>
    <x v="56"/>
    <x v="0"/>
    <n v="0"/>
    <x v="21"/>
    <n v="76.8"/>
    <x v="4"/>
    <d v="2019-01-20T00:00:00"/>
    <n v="32"/>
    <x v="4"/>
    <n v="0"/>
    <x v="0"/>
    <s v="B3RLED-SL-750-80-35-FL-10-W-120-DP-1-TB15"/>
    <n v="0"/>
    <x v="1"/>
    <m/>
    <b v="0"/>
    <x v="0"/>
    <n v="2"/>
    <n v="3"/>
    <n v="0"/>
    <d v="2019-01-19T00:00:00"/>
    <m/>
    <d v="2019-01-20T00:00:00"/>
    <n v="128"/>
    <n v="128"/>
    <n v="9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5103-9"/>
    <x v="16"/>
    <x v="169"/>
    <s v="B3RLED-SL-750-80-35-FL-5-W-120-DP-1-TB15"/>
    <n v="9"/>
    <n v="1"/>
    <x v="1"/>
    <n v="6"/>
    <x v="1"/>
    <b v="0"/>
    <x v="0"/>
    <b v="0"/>
    <b v="0"/>
    <x v="1"/>
    <x v="0"/>
    <x v="2"/>
    <s v=""/>
    <s v=""/>
    <s v=""/>
    <s v=""/>
    <x v="0"/>
    <x v="1"/>
    <d v="2019-01-18T00:00:00"/>
    <s v=""/>
    <m/>
    <s v="B3SLED-5"/>
    <s v=""/>
    <x v="0"/>
    <x v="1"/>
    <s v="Sacha Lempka"/>
    <s v="A1-NIV6"/>
    <m/>
    <s v=""/>
    <n v="6"/>
    <s v="Regular"/>
    <s v=""/>
    <s v=""/>
    <b v="0"/>
    <m/>
    <m/>
    <b v="0"/>
    <b v="0"/>
    <n v="2850"/>
    <x v="56"/>
    <x v="0"/>
    <n v="0"/>
    <x v="21"/>
    <n v="7.1999999999999993"/>
    <x v="4"/>
    <d v="2019-01-20T00:00:00"/>
    <n v="3"/>
    <x v="4"/>
    <n v="0"/>
    <x v="0"/>
    <s v="B3RLED-SL-750-80-35-FL-5-W-120-DP-1-TB15"/>
    <n v="0"/>
    <x v="1"/>
    <m/>
    <b v="0"/>
    <x v="0"/>
    <n v="2"/>
    <n v="3"/>
    <n v="0"/>
    <d v="2019-01-19T00:00:00"/>
    <m/>
    <d v="2019-01-20T00:00:00"/>
    <n v="12"/>
    <n v="12"/>
    <n v="9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5730-1"/>
    <x v="16"/>
    <x v="156"/>
    <s v="TB4DILED-400-400-80-35-SO-SO-6-W-UNV-DP-1-CA(48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8T00:00:00"/>
    <s v=""/>
    <m/>
    <s v="TB4LED-6"/>
    <s v=""/>
    <x v="0"/>
    <x v="7"/>
    <s v="Christina Torok"/>
    <s v="LLCD-6'"/>
    <m/>
    <s v=""/>
    <n v="1"/>
    <s v="Regular"/>
    <s v=""/>
    <s v=""/>
    <b v="0"/>
    <m/>
    <m/>
    <b v="0"/>
    <b v="0"/>
    <n v="700"/>
    <x v="66"/>
    <x v="3"/>
    <n v="0"/>
    <x v="21"/>
    <n v="1.2"/>
    <x v="4"/>
    <d v="2019-01-20T00:00:00"/>
    <n v="0.5"/>
    <x v="4"/>
    <n v="0"/>
    <x v="0"/>
    <s v="TB4DILED-400-400-80-35-SO-SO-6-W-UNV-DP-1-CA(48)"/>
    <n v="0"/>
    <x v="1"/>
    <s v="TB4LED"/>
    <b v="0"/>
    <x v="0"/>
    <n v="2"/>
    <n v="0"/>
    <n v="0"/>
    <d v="2019-01-19T00:00:00"/>
    <s v="x"/>
    <d v="2019-01-20T00:00:00"/>
    <n v="2"/>
    <s v="x"/>
    <n v="1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5730-3"/>
    <x v="16"/>
    <x v="156"/>
    <s v="TB4DILED-400-400-80-35-SO-SO-12-W-UNV-DP-1-CA(48)"/>
    <n v="3"/>
    <n v="1"/>
    <x v="1"/>
    <n v="8"/>
    <x v="1"/>
    <b v="0"/>
    <x v="0"/>
    <b v="0"/>
    <b v="0"/>
    <x v="1"/>
    <x v="0"/>
    <x v="2"/>
    <s v=""/>
    <s v=""/>
    <s v=""/>
    <s v=""/>
    <x v="0"/>
    <x v="1"/>
    <d v="2019-01-18T00:00:00"/>
    <s v=""/>
    <m/>
    <s v="TB4LED-12"/>
    <s v=""/>
    <x v="0"/>
    <x v="7"/>
    <s v="Christina Torok"/>
    <s v="LLCD-12'"/>
    <m/>
    <s v=""/>
    <n v="8"/>
    <s v="Regular"/>
    <s v=""/>
    <s v=""/>
    <b v="0"/>
    <m/>
    <m/>
    <b v="0"/>
    <b v="0"/>
    <n v="11200"/>
    <x v="66"/>
    <x v="3"/>
    <n v="0"/>
    <x v="21"/>
    <n v="9.6"/>
    <x v="4"/>
    <d v="2019-01-20T00:00:00"/>
    <n v="4"/>
    <x v="4"/>
    <n v="0"/>
    <x v="0"/>
    <s v="TB4DILED-400-400-80-35-SO-SO-12-W-UNV-DP-1-CA(48)"/>
    <n v="0"/>
    <x v="1"/>
    <m/>
    <b v="0"/>
    <x v="0"/>
    <n v="2"/>
    <n v="0"/>
    <n v="0"/>
    <d v="2019-01-19T00:00:00"/>
    <m/>
    <d v="2019-01-20T00:00:00"/>
    <n v="16"/>
    <n v="16"/>
    <n v="12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6338-5"/>
    <x v="16"/>
    <x v="170"/>
    <s v="WBWLED-750-80-40-S-4-BLK-UNV-DP-1-BF"/>
    <n v="5"/>
    <n v="1"/>
    <x v="1"/>
    <n v="32"/>
    <x v="1"/>
    <b v="0"/>
    <x v="0"/>
    <b v="0"/>
    <b v="0"/>
    <x v="1"/>
    <x v="0"/>
    <x v="2"/>
    <s v=""/>
    <s v=""/>
    <s v=""/>
    <s v=""/>
    <x v="0"/>
    <x v="1"/>
    <d v="2019-01-18T00:00:00"/>
    <s v=""/>
    <m/>
    <s v="WB4LED-4"/>
    <s v=""/>
    <x v="0"/>
    <x v="7"/>
    <s v="Jessica Kennedy"/>
    <s v="LL-4'"/>
    <m/>
    <s v=""/>
    <n v="32"/>
    <s v="Regular"/>
    <s v=""/>
    <s v=""/>
    <b v="1"/>
    <d v="2018-12-31T07:12:55"/>
    <m/>
    <b v="1"/>
    <b v="0"/>
    <n v="15328"/>
    <x v="17"/>
    <x v="1"/>
    <n v="0"/>
    <x v="21"/>
    <n v="38.4"/>
    <x v="4"/>
    <d v="2019-01-20T00:00:00"/>
    <n v="16"/>
    <x v="4"/>
    <n v="0"/>
    <x v="0"/>
    <s v="WBWLED-750-80-40-S-4-BLK-UNV-DP-1-BF"/>
    <n v="0"/>
    <x v="1"/>
    <s v="WB4LED"/>
    <b v="0"/>
    <x v="0"/>
    <n v="2"/>
    <n v="0"/>
    <n v="0"/>
    <d v="2019-01-19T00:00:00"/>
    <s v="x"/>
    <d v="2019-01-20T00:00:00"/>
    <n v="64"/>
    <s v="x"/>
    <n v="48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1"/>
    <x v="16"/>
    <x v="171"/>
    <s v="SCR-300-80-35-FL-4'-W-UNV-DP-1-DF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4'"/>
    <s v=""/>
    <x v="0"/>
    <x v="2"/>
    <s v="Sacha Lempka"/>
    <s v="D-4'"/>
    <m/>
    <s v=""/>
    <n v="6"/>
    <s v="Regular"/>
    <s v=""/>
    <s v=""/>
    <b v="0"/>
    <m/>
    <m/>
    <b v="0"/>
    <b v="0"/>
    <n v="1440"/>
    <x v="18"/>
    <x v="0"/>
    <s v="Check for Kit"/>
    <x v="21"/>
    <n v="7.1999999999999993"/>
    <x v="4"/>
    <d v="2019-01-20T00:00:00"/>
    <n v="3"/>
    <x v="4"/>
    <n v="0"/>
    <x v="0"/>
    <s v="SCR-300-80-35-FL-4'-W-UNV-DP-1-DF"/>
    <n v="0"/>
    <x v="1"/>
    <m/>
    <b v="0"/>
    <x v="0"/>
    <n v="2"/>
    <n v="0"/>
    <n v="5"/>
    <d v="2019-01-19T00:00:00"/>
    <m/>
    <d v="2019-01-20T00:00:00"/>
    <n v="12"/>
    <n v="12"/>
    <n v="9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10"/>
    <x v="16"/>
    <x v="171"/>
    <s v="SCR-300-80-40-FL-4'-W-UNV-DP-1-DF-B1(BSL310LP)"/>
    <n v="10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4'"/>
    <s v=""/>
    <x v="0"/>
    <x v="2"/>
    <s v="Sacha Lempka"/>
    <s v="SC-4' (1)EM"/>
    <m/>
    <s v=""/>
    <n v="2"/>
    <s v="Regular"/>
    <s v=""/>
    <s v=""/>
    <b v="0"/>
    <m/>
    <m/>
    <b v="0"/>
    <b v="0"/>
    <n v="480"/>
    <x v="18"/>
    <x v="0"/>
    <s v="Check for Kit"/>
    <x v="21"/>
    <n v="2.4"/>
    <x v="4"/>
    <d v="2019-01-20T00:00:00"/>
    <n v="1"/>
    <x v="4"/>
    <n v="0"/>
    <x v="0"/>
    <s v="SCR-300-80-40-FL-4'-W-UNV-DP-1-DF-B1(BSL310LP)"/>
    <n v="0"/>
    <x v="1"/>
    <s v="Sculpt"/>
    <b v="0"/>
    <x v="0"/>
    <n v="2"/>
    <n v="0"/>
    <n v="5"/>
    <d v="2019-01-19T00:00:00"/>
    <s v="x"/>
    <d v="2019-01-20T00:00:00"/>
    <n v="4"/>
    <s v="x"/>
    <n v="3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11"/>
    <x v="16"/>
    <x v="171"/>
    <s v="SCR-300-80-40-FL-8'-W-UNV-DP-1-DF"/>
    <n v="11"/>
    <n v="1"/>
    <x v="1"/>
    <n v="3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SC-8'"/>
    <m/>
    <s v=""/>
    <n v="3"/>
    <s v="Regular"/>
    <s v=""/>
    <s v=""/>
    <b v="0"/>
    <m/>
    <m/>
    <b v="0"/>
    <b v="0"/>
    <n v="1440"/>
    <x v="18"/>
    <x v="0"/>
    <s v="Check for Kit"/>
    <x v="21"/>
    <n v="3.5999999999999996"/>
    <x v="4"/>
    <d v="2019-01-20T00:00:00"/>
    <n v="1.5"/>
    <x v="4"/>
    <n v="0"/>
    <x v="0"/>
    <s v="SCR-300-80-40-FL-8'-W-UNV-DP-1-DF"/>
    <n v="0"/>
    <x v="1"/>
    <s v="Sculpt"/>
    <b v="0"/>
    <x v="0"/>
    <n v="2"/>
    <n v="0"/>
    <n v="5"/>
    <d v="2019-01-19T00:00:00"/>
    <s v="x"/>
    <d v="2019-01-20T00:00:00"/>
    <n v="6"/>
    <s v="x"/>
    <n v="4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12"/>
    <x v="16"/>
    <x v="171"/>
    <s v="SCR-300-80-40-FL-8'-W-UNV-DP-1-DF-B1(BSL310LP)"/>
    <n v="12"/>
    <n v="1"/>
    <x v="1"/>
    <n v="3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SC-8' (1)EM"/>
    <m/>
    <s v=""/>
    <n v="3"/>
    <s v="Regular"/>
    <s v=""/>
    <s v=""/>
    <b v="0"/>
    <m/>
    <m/>
    <b v="0"/>
    <b v="0"/>
    <n v="1440"/>
    <x v="18"/>
    <x v="0"/>
    <s v="Check for Kit"/>
    <x v="21"/>
    <n v="3.5999999999999996"/>
    <x v="4"/>
    <d v="2019-01-20T00:00:00"/>
    <n v="1.5"/>
    <x v="4"/>
    <n v="0"/>
    <x v="0"/>
    <s v="SCR-300-80-40-FL-8'-W-UNV-DP-1-DF-B1(BSL310LP)"/>
    <n v="0"/>
    <x v="1"/>
    <s v="Sculpt"/>
    <b v="0"/>
    <x v="0"/>
    <n v="2"/>
    <n v="0"/>
    <n v="5"/>
    <d v="2019-01-19T00:00:00"/>
    <s v="x"/>
    <d v="2019-01-20T00:00:00"/>
    <n v="6"/>
    <s v="x"/>
    <n v="4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2"/>
    <x v="16"/>
    <x v="171"/>
    <s v="SCR-300-80-35-FL-8'-W-UNV-DP-1-DF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D-8'"/>
    <m/>
    <s v=""/>
    <n v="6"/>
    <s v="Regular"/>
    <s v=""/>
    <s v=""/>
    <b v="0"/>
    <m/>
    <m/>
    <b v="0"/>
    <b v="0"/>
    <n v="2880"/>
    <x v="18"/>
    <x v="0"/>
    <s v="Check for Kit"/>
    <x v="21"/>
    <n v="7.1999999999999993"/>
    <x v="4"/>
    <d v="2019-01-20T00:00:00"/>
    <n v="3"/>
    <x v="4"/>
    <n v="0"/>
    <x v="0"/>
    <s v="SCR-300-80-35-FL-8'-W-UNV-DP-1-DF"/>
    <n v="0"/>
    <x v="1"/>
    <m/>
    <b v="0"/>
    <x v="0"/>
    <n v="2"/>
    <n v="0"/>
    <n v="5"/>
    <d v="2019-01-19T00:00:00"/>
    <m/>
    <d v="2019-01-20T00:00:00"/>
    <n v="12"/>
    <n v="12"/>
    <n v="9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3"/>
    <x v="16"/>
    <x v="171"/>
    <s v="SCR-300-80-35-FL-8'-W-UNV-DP-1-DF-B1(BSL310LP)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D-8' (1)EM"/>
    <m/>
    <s v=""/>
    <n v="2"/>
    <s v="Regular"/>
    <s v=""/>
    <s v=""/>
    <b v="0"/>
    <m/>
    <m/>
    <b v="0"/>
    <b v="0"/>
    <n v="960"/>
    <x v="18"/>
    <x v="0"/>
    <s v="Check for Kit"/>
    <x v="21"/>
    <n v="2.4"/>
    <x v="4"/>
    <d v="2019-01-20T00:00:00"/>
    <n v="1"/>
    <x v="4"/>
    <n v="0"/>
    <x v="0"/>
    <s v="SCR-300-80-35-FL-8'-W-UNV-DP-1-DF-B1(BSL310LP)"/>
    <n v="0"/>
    <x v="1"/>
    <m/>
    <b v="0"/>
    <x v="0"/>
    <n v="2"/>
    <n v="0"/>
    <n v="5"/>
    <d v="2019-01-19T00:00:00"/>
    <m/>
    <d v="2019-01-20T00:00:00"/>
    <n v="4"/>
    <n v="4"/>
    <n v="3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4"/>
    <x v="16"/>
    <x v="171"/>
    <s v="SCR-300-80-35-FL-16'-W-UNV-DP-1-DF"/>
    <n v="4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16'"/>
    <s v=""/>
    <x v="0"/>
    <x v="2"/>
    <s v="Sacha Lempka"/>
    <s v="D-16'"/>
    <m/>
    <s v=""/>
    <n v="8"/>
    <s v="Regular"/>
    <s v=""/>
    <s v=""/>
    <b v="0"/>
    <m/>
    <m/>
    <b v="0"/>
    <b v="0"/>
    <n v="3840"/>
    <x v="18"/>
    <x v="0"/>
    <s v="Check for Kit"/>
    <x v="21"/>
    <n v="9.6"/>
    <x v="4"/>
    <d v="2019-01-20T00:00:00"/>
    <n v="4"/>
    <x v="4"/>
    <n v="51.84"/>
    <x v="0"/>
    <s v="SCR-300-80-35-FL-16'-W-UNV-DP-1-DF"/>
    <n v="0"/>
    <x v="1"/>
    <m/>
    <b v="0"/>
    <x v="0"/>
    <n v="2"/>
    <n v="0"/>
    <n v="5"/>
    <d v="2019-01-19T00:00:00"/>
    <m/>
    <d v="2019-01-20T00:00:00"/>
    <n v="16"/>
    <n v="16"/>
    <n v="12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5"/>
    <x v="16"/>
    <x v="171"/>
    <s v="SCR-300-80-35-FL-28'-W-UNV-DP-1-DF-B2(BSL310LP)"/>
    <n v="5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28'"/>
    <s v=""/>
    <x v="0"/>
    <x v="2"/>
    <s v="Sacha Lempka"/>
    <s v="D-28' (2)EM"/>
    <m/>
    <s v=""/>
    <n v="12"/>
    <s v="Regular"/>
    <s v=""/>
    <s v=""/>
    <b v="0"/>
    <m/>
    <m/>
    <b v="0"/>
    <b v="0"/>
    <n v="6720"/>
    <x v="18"/>
    <x v="0"/>
    <s v="Check for Kit"/>
    <x v="21"/>
    <n v="14.399999999999999"/>
    <x v="4"/>
    <d v="2019-01-20T00:00:00"/>
    <n v="6"/>
    <x v="4"/>
    <n v="103.68"/>
    <x v="0"/>
    <s v="SCR-300-80-35-FL-28'-W-UNV-DP-1-DF-B2(BSL310LP)"/>
    <n v="0"/>
    <x v="1"/>
    <m/>
    <b v="0"/>
    <x v="0"/>
    <n v="2"/>
    <n v="0"/>
    <n v="5"/>
    <d v="2019-01-19T00:00:00"/>
    <m/>
    <d v="2019-01-20T00:00:00"/>
    <n v="24"/>
    <n v="24"/>
    <n v="18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6"/>
    <x v="16"/>
    <x v="171"/>
    <s v="SCR-300-80-35-FL-4'-C(BLK)-UNV-DP-1-DF"/>
    <n v="6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4'"/>
    <s v=""/>
    <x v="0"/>
    <x v="2"/>
    <s v="Sacha Lempka"/>
    <s v="F-4'"/>
    <m/>
    <s v=""/>
    <n v="4"/>
    <s v="Regular"/>
    <s v=""/>
    <s v=""/>
    <b v="0"/>
    <m/>
    <m/>
    <b v="0"/>
    <b v="0"/>
    <n v="960"/>
    <x v="18"/>
    <x v="0"/>
    <s v="Check for Kit"/>
    <x v="21"/>
    <n v="4.8"/>
    <x v="4"/>
    <d v="2019-01-20T00:00:00"/>
    <n v="2"/>
    <x v="4"/>
    <n v="0"/>
    <x v="0"/>
    <s v="SCR-300-80-35-FL-4'-C(BLK)-UNV-DP-1-DF"/>
    <n v="0"/>
    <x v="1"/>
    <s v="Sculpt"/>
    <b v="0"/>
    <x v="0"/>
    <n v="2"/>
    <n v="0"/>
    <n v="5"/>
    <d v="2019-01-19T00:00:00"/>
    <s v="x"/>
    <d v="2019-01-20T00:00:00"/>
    <n v="8"/>
    <s v="x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7"/>
    <x v="16"/>
    <x v="171"/>
    <s v="SCR-300-80-35-FL-8'-C(BLK)-UNV-DP-1-DF"/>
    <n v="7"/>
    <n v="1"/>
    <x v="1"/>
    <n v="5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F-8'"/>
    <m/>
    <s v=""/>
    <n v="5"/>
    <s v="Regular"/>
    <s v=""/>
    <s v=""/>
    <b v="0"/>
    <m/>
    <m/>
    <b v="0"/>
    <b v="0"/>
    <n v="2400"/>
    <x v="18"/>
    <x v="0"/>
    <s v="Check for Kit"/>
    <x v="21"/>
    <n v="6"/>
    <x v="4"/>
    <d v="2019-01-20T00:00:00"/>
    <n v="2.5"/>
    <x v="4"/>
    <n v="0"/>
    <x v="0"/>
    <s v="SCR-300-80-35-FL-8'-C(BLK)-UNV-DP-1-DF"/>
    <n v="0"/>
    <x v="1"/>
    <m/>
    <b v="0"/>
    <x v="0"/>
    <n v="2"/>
    <n v="0"/>
    <n v="5"/>
    <d v="2019-01-19T00:00:00"/>
    <s v="x"/>
    <d v="2019-01-20T00:00:00"/>
    <n v="10"/>
    <s v="x"/>
    <n v="7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8"/>
    <x v="16"/>
    <x v="171"/>
    <s v="SCR-300-80-35-FL-8'-C(BLK)-UNV-DP-1-DF-B1(BSL310LP)"/>
    <n v="8"/>
    <n v="1"/>
    <x v="1"/>
    <n v="5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8'"/>
    <s v=""/>
    <x v="0"/>
    <x v="2"/>
    <s v="Sacha Lempka"/>
    <s v="F-8' EM"/>
    <m/>
    <s v=""/>
    <n v="5"/>
    <s v="Regular"/>
    <s v=""/>
    <s v=""/>
    <b v="0"/>
    <m/>
    <m/>
    <b v="0"/>
    <b v="0"/>
    <n v="2400"/>
    <x v="18"/>
    <x v="0"/>
    <s v="Check for Kit"/>
    <x v="21"/>
    <n v="6"/>
    <x v="4"/>
    <d v="2019-01-20T00:00:00"/>
    <n v="2.5"/>
    <x v="4"/>
    <n v="0"/>
    <x v="0"/>
    <s v="SCR-300-80-35-FL-8'-C(BLK)-UNV-DP-1-DF-B1(BSL310LP)"/>
    <n v="0"/>
    <x v="1"/>
    <s v="Sculpt"/>
    <b v="0"/>
    <x v="0"/>
    <n v="2"/>
    <n v="0"/>
    <n v="5"/>
    <d v="2019-01-19T00:00:00"/>
    <s v="x"/>
    <d v="2019-01-20T00:00:00"/>
    <n v="10"/>
    <s v="x"/>
    <n v="7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180-9"/>
    <x v="16"/>
    <x v="171"/>
    <s v="SCR-300-80-40-FL-4'-W-UNV-DP-1-DF"/>
    <n v="9"/>
    <n v="1"/>
    <x v="1"/>
    <n v="9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4'"/>
    <s v=""/>
    <x v="0"/>
    <x v="2"/>
    <s v="Sacha Lempka"/>
    <s v="SC-4'"/>
    <m/>
    <s v=""/>
    <n v="9"/>
    <s v="Regular"/>
    <s v=""/>
    <s v=""/>
    <b v="0"/>
    <m/>
    <m/>
    <b v="0"/>
    <b v="0"/>
    <n v="2160"/>
    <x v="18"/>
    <x v="0"/>
    <s v="Check for Kit"/>
    <x v="21"/>
    <n v="10.799999999999999"/>
    <x v="4"/>
    <d v="2019-01-20T00:00:00"/>
    <n v="4.5"/>
    <x v="4"/>
    <n v="0"/>
    <x v="0"/>
    <s v="SCR-300-80-40-FL-4'-W-UNV-DP-1-DF"/>
    <n v="0"/>
    <x v="1"/>
    <s v="Sculpt"/>
    <b v="0"/>
    <x v="0"/>
    <n v="2"/>
    <n v="0"/>
    <n v="5"/>
    <d v="2019-01-19T00:00:00"/>
    <s v="x"/>
    <d v="2019-01-20T00:00:00"/>
    <n v="18"/>
    <s v="x"/>
    <n v="13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846-1"/>
    <x v="16"/>
    <x v="172"/>
    <s v="SLWLED-SL 100/0-800-80-35-NO-22'-W-UNV-DP-1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LMLED-22'"/>
    <s v=""/>
    <x v="0"/>
    <x v="1"/>
    <s v="Christina Torok"/>
    <s v="L1-7"/>
    <m/>
    <s v=""/>
    <n v="4"/>
    <s v="Regular"/>
    <s v=""/>
    <s v=""/>
    <b v="0"/>
    <m/>
    <m/>
    <b v="0"/>
    <b v="0"/>
    <n v="3960"/>
    <x v="25"/>
    <x v="1"/>
    <n v="0"/>
    <x v="21"/>
    <n v="4.8"/>
    <x v="4"/>
    <d v="2019-01-20T00:00:00"/>
    <n v="2"/>
    <x v="4"/>
    <n v="25.92"/>
    <x v="0"/>
    <s v="SLWLED-SL 100/0-800-80-35-NO-22'-W-UNV-DP-1"/>
    <n v="0"/>
    <x v="1"/>
    <m/>
    <b v="0"/>
    <x v="0"/>
    <n v="2"/>
    <n v="0"/>
    <n v="0"/>
    <d v="2019-01-19T00:00:00"/>
    <m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846-2"/>
    <x v="16"/>
    <x v="172"/>
    <s v="SLWLED-SL 100/0-800-80-35-NO-22'-W-UNV-DP-1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LMLED-22'"/>
    <s v=""/>
    <x v="0"/>
    <x v="1"/>
    <s v="Christina Torok"/>
    <s v="L1-9"/>
    <m/>
    <s v=""/>
    <n v="4"/>
    <s v="Regular"/>
    <s v=""/>
    <s v=""/>
    <b v="0"/>
    <m/>
    <m/>
    <b v="0"/>
    <b v="0"/>
    <n v="3960"/>
    <x v="25"/>
    <x v="1"/>
    <n v="0"/>
    <x v="21"/>
    <n v="4.8"/>
    <x v="4"/>
    <d v="2019-01-20T00:00:00"/>
    <n v="2"/>
    <x v="4"/>
    <n v="25.92"/>
    <x v="0"/>
    <s v="SLWLED-SL 100/0-800-80-35-NO-22'-W-UNV-DP-1"/>
    <n v="0"/>
    <x v="1"/>
    <m/>
    <b v="0"/>
    <x v="0"/>
    <n v="2"/>
    <n v="0"/>
    <n v="0"/>
    <d v="2019-01-19T00:00:00"/>
    <m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846-3"/>
    <x v="16"/>
    <x v="172"/>
    <s v="SLWLED-SL 100/0-800-80-35-NO-22'-W-UNV-DP-1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LMLED-22'"/>
    <s v=""/>
    <x v="0"/>
    <x v="1"/>
    <s v="Christina Torok"/>
    <s v="L1-17"/>
    <m/>
    <s v=""/>
    <n v="4"/>
    <s v="Regular"/>
    <s v=""/>
    <s v=""/>
    <b v="0"/>
    <m/>
    <m/>
    <b v="0"/>
    <b v="0"/>
    <n v="3960"/>
    <x v="25"/>
    <x v="1"/>
    <n v="0"/>
    <x v="21"/>
    <n v="4.8"/>
    <x v="4"/>
    <d v="2019-01-20T00:00:00"/>
    <n v="2"/>
    <x v="4"/>
    <n v="25.92"/>
    <x v="0"/>
    <s v="SLWLED-SL 100/0-800-80-35-NO-22'-W-UNV-DP-1"/>
    <n v="0"/>
    <x v="1"/>
    <m/>
    <b v="0"/>
    <x v="0"/>
    <n v="2"/>
    <n v="0"/>
    <n v="0"/>
    <d v="2019-01-19T00:00:00"/>
    <m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846-4"/>
    <x v="16"/>
    <x v="172"/>
    <s v="SLWLED-SL 100/0-800-80-35-NO-22'-W-UNV-DP-1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8T00:00:00"/>
    <s v=""/>
    <m/>
    <s v="SLMLED-22'"/>
    <s v=""/>
    <x v="0"/>
    <x v="1"/>
    <s v="Christina Torok"/>
    <s v="L1-21"/>
    <m/>
    <s v=""/>
    <n v="4"/>
    <s v="Regular"/>
    <s v=""/>
    <s v=""/>
    <b v="0"/>
    <m/>
    <m/>
    <b v="0"/>
    <b v="0"/>
    <n v="3960"/>
    <x v="25"/>
    <x v="1"/>
    <n v="0"/>
    <x v="21"/>
    <n v="4.8"/>
    <x v="4"/>
    <d v="2019-01-20T00:00:00"/>
    <n v="2"/>
    <x v="4"/>
    <n v="25.92"/>
    <x v="0"/>
    <s v="SLWLED-SL 100/0-800-80-35-NO-22'-W-UNV-DP-1"/>
    <n v="0"/>
    <x v="1"/>
    <m/>
    <b v="0"/>
    <x v="0"/>
    <n v="2"/>
    <n v="0"/>
    <n v="0"/>
    <d v="2019-01-19T00:00:00"/>
    <m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911-1"/>
    <x v="16"/>
    <x v="173"/>
    <s v="SCR-500-80-35-2M-2X8-W-UNV-DP-1-MFTB9-CP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2X8"/>
    <s v=""/>
    <x v="0"/>
    <x v="2"/>
    <s v="Joshua Zimet"/>
    <s v="F3G"/>
    <m/>
    <s v=""/>
    <n v="4"/>
    <s v="High Priority"/>
    <s v=""/>
    <s v=""/>
    <b v="0"/>
    <m/>
    <m/>
    <b v="0"/>
    <b v="0"/>
    <n v="4400"/>
    <x v="18"/>
    <x v="0"/>
    <s v="Check for Kit"/>
    <x v="21"/>
    <n v="4.8"/>
    <x v="4"/>
    <d v="2019-01-20T00:00:00"/>
    <n v="2"/>
    <x v="4"/>
    <n v="0"/>
    <x v="0"/>
    <s v="SCR-500-80-35-2M-2X8-W-UNV-DP-1-MFTB9-CP"/>
    <n v="0"/>
    <x v="1"/>
    <m/>
    <b v="0"/>
    <x v="0"/>
    <n v="2"/>
    <n v="0"/>
    <n v="5"/>
    <d v="2019-01-19T00:00:00"/>
    <m/>
    <d v="2019-01-20T00:00:00"/>
    <n v="8"/>
    <n v="8"/>
    <n v="6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911-2"/>
    <x v="16"/>
    <x v="173"/>
    <s v="SCR-500-90-35-FL-PN60X4-W-UNV-DP-1-MFTG9-CP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8T00:00:00"/>
    <s v=""/>
    <m/>
    <s v="SCULPT-PN60X4"/>
    <s v=""/>
    <x v="0"/>
    <x v="2"/>
    <s v="Joshua Zimet"/>
    <s v="F17B"/>
    <m/>
    <s v=""/>
    <n v="1"/>
    <s v="High Priority"/>
    <s v=""/>
    <s v=""/>
    <b v="0"/>
    <m/>
    <m/>
    <b v="0"/>
    <b v="0"/>
    <n v="1029.1199999999999"/>
    <x v="18"/>
    <x v="0"/>
    <s v="Check for Kit"/>
    <x v="21"/>
    <n v="1.2"/>
    <x v="4"/>
    <d v="2019-01-20T00:00:00"/>
    <n v="0.5"/>
    <x v="4"/>
    <n v="0"/>
    <x v="0"/>
    <s v="SCR-500-90-35-FL-PN60X4-W-UNV-DP-1-MFTG9-CP"/>
    <n v="0"/>
    <x v="1"/>
    <m/>
    <b v="0"/>
    <x v="0"/>
    <n v="2"/>
    <n v="0"/>
    <n v="5"/>
    <d v="2019-01-19T00:00:00"/>
    <m/>
    <d v="2019-01-20T00:00:00"/>
    <n v="2"/>
    <n v="2"/>
    <n v="1.5"/>
    <x v="5"/>
    <x v="0"/>
    <x v="0"/>
    <m/>
    <s v=""/>
    <s v=""/>
    <b v="0"/>
    <s v=""/>
    <d v="2019-01-23T00:00:00"/>
    <s v=""/>
    <s v=""/>
    <s v=""/>
    <s v=""/>
    <s v=""/>
    <s v=""/>
    <s v="Scheduled/Released"/>
  </r>
  <r>
    <s v="77249-10"/>
    <x v="17"/>
    <x v="88"/>
    <s v="ED2-1000-80-35-UB-6-W-W-UNV-MD-1-90D-CA(36)-FL-C(REMOTE ENLIGHTED INTEGRAL SENSOR)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21T00:00:00"/>
    <s v=""/>
    <m/>
    <s v="EDGE2-6"/>
    <s v=""/>
    <x v="4"/>
    <x v="1"/>
    <s v="Jatin Patel"/>
    <s v="MICHAEL R"/>
    <m/>
    <s v=""/>
    <n v="1"/>
    <s v="High Priority"/>
    <s v=""/>
    <s v=""/>
    <b v="0"/>
    <m/>
    <m/>
    <b v="0"/>
    <b v="0"/>
    <n v="510"/>
    <x v="67"/>
    <x v="1"/>
    <n v="0"/>
    <x v="22"/>
    <n v="1.2"/>
    <x v="4"/>
    <d v="2019-01-21T00:00:00"/>
    <n v="0.5"/>
    <x v="4"/>
    <n v="0"/>
    <x v="0"/>
    <s v="ED2-1000-80-35-UB-6-W-W-UNV-MD-1-90D-CA(36)-FL-C(REMOTE ENLIGHTED INTEGRAL SENSOR)"/>
    <n v="0"/>
    <x v="1"/>
    <m/>
    <b v="0"/>
    <x v="0"/>
    <n v="2"/>
    <n v="0"/>
    <n v="0"/>
    <d v="2019-01-20T00:00:00"/>
    <m/>
    <d v="2019-01-21T00:00:00"/>
    <n v="2"/>
    <n v="2"/>
    <n v="1.5"/>
    <x v="5"/>
    <x v="0"/>
    <x v="0"/>
    <m/>
    <s v=""/>
    <s v=""/>
    <b v="0"/>
    <s v=""/>
    <d v="2019-01-24T00:00:00"/>
    <s v=""/>
    <s v=""/>
    <s v=""/>
    <s v=""/>
    <s v=""/>
    <s v=""/>
    <s v="Scheduled/Released"/>
  </r>
  <r>
    <s v="77249-11"/>
    <x v="17"/>
    <x v="88"/>
    <s v="ED2-1000-80-35-UB-6-W-W-UNV-MD-1-45D-CA(36)-FL-C(REMOTE ENLIGHTED INTEGRAL SENSOR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21T00:00:00"/>
    <s v=""/>
    <m/>
    <s v="EDGE2-6"/>
    <s v=""/>
    <x v="4"/>
    <x v="1"/>
    <s v="Jatin Patel"/>
    <s v="LAZER"/>
    <m/>
    <s v=""/>
    <n v="1"/>
    <s v="High Priority"/>
    <s v=""/>
    <s v=""/>
    <b v="0"/>
    <m/>
    <m/>
    <b v="0"/>
    <b v="0"/>
    <n v="510"/>
    <x v="67"/>
    <x v="1"/>
    <n v="0"/>
    <x v="22"/>
    <n v="1.2"/>
    <x v="4"/>
    <d v="2019-01-21T00:00:00"/>
    <n v="0.5"/>
    <x v="4"/>
    <n v="0"/>
    <x v="0"/>
    <s v="ED2-1000-80-35-UB-6-W-W-UNV-MD-1-45D-CA(36)-FL-C(REMOTE ENLIGHTED INTEGRAL SENSOR)"/>
    <n v="0"/>
    <x v="1"/>
    <m/>
    <b v="0"/>
    <x v="0"/>
    <n v="2"/>
    <n v="0"/>
    <n v="0"/>
    <d v="2019-01-20T00:00:00"/>
    <m/>
    <d v="2019-01-21T00:00:00"/>
    <n v="2"/>
    <n v="2"/>
    <n v="1.5"/>
    <x v="5"/>
    <x v="0"/>
    <x v="0"/>
    <m/>
    <s v=""/>
    <s v=""/>
    <b v="0"/>
    <s v=""/>
    <d v="2019-01-24T00:00:00"/>
    <s v=""/>
    <s v=""/>
    <s v=""/>
    <s v=""/>
    <s v=""/>
    <s v=""/>
    <s v="Scheduled/Released"/>
  </r>
  <r>
    <s v="77249-15"/>
    <x v="17"/>
    <x v="88"/>
    <s v="ED2-1000-80-35-UB-4-W-W-UNV-MD-1-45D-CA(36)-FL-C(REMOTE ENLIGHTED INTEGRAL SENSOR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21T00:00:00"/>
    <s v=""/>
    <m/>
    <s v="EDGE2-4"/>
    <s v=""/>
    <x v="4"/>
    <x v="1"/>
    <s v="Jatin Patel"/>
    <s v="HR CORRIDOR"/>
    <m/>
    <s v=""/>
    <n v="1"/>
    <s v="High Priority"/>
    <s v=""/>
    <s v=""/>
    <b v="0"/>
    <m/>
    <m/>
    <b v="0"/>
    <b v="0"/>
    <n v="340"/>
    <x v="67"/>
    <x v="1"/>
    <n v="0"/>
    <x v="22"/>
    <n v="1.2"/>
    <x v="4"/>
    <d v="2019-01-21T00:00:00"/>
    <n v="0.5"/>
    <x v="4"/>
    <n v="0"/>
    <x v="0"/>
    <s v="ED2-1000-80-35-UB-4-W-W-UNV-MD-1-45D-CA(36)-FL-C(REMOTE ENLIGHTED INTEGRAL SENSOR)"/>
    <n v="0"/>
    <x v="1"/>
    <m/>
    <b v="0"/>
    <x v="0"/>
    <n v="2"/>
    <n v="0"/>
    <n v="0"/>
    <d v="2019-01-20T00:00:00"/>
    <m/>
    <d v="2019-01-21T00:00:00"/>
    <n v="2"/>
    <n v="2"/>
    <n v="1.5"/>
    <x v="5"/>
    <x v="0"/>
    <x v="0"/>
    <m/>
    <s v=""/>
    <s v=""/>
    <b v="0"/>
    <s v=""/>
    <d v="2019-01-24T00:00:00"/>
    <s v=""/>
    <s v=""/>
    <s v=""/>
    <s v=""/>
    <s v=""/>
    <s v=""/>
    <s v="Scheduled/Released"/>
  </r>
  <r>
    <s v="77249-3"/>
    <x v="17"/>
    <x v="88"/>
    <s v="ED2WD-1000-80-35-UB-8-W-W-UNV-DP-1-FL-C(REMOTE DRIVER AND ENLIGHTED INTEGRAL SENSOR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21T00:00:00"/>
    <s v=""/>
    <m/>
    <s v="EDGE2-8"/>
    <s v=""/>
    <x v="4"/>
    <x v="1"/>
    <s v="Jatin Patel"/>
    <s v="MEETING ROOM 3"/>
    <m/>
    <s v=""/>
    <n v="1"/>
    <s v="High Priority"/>
    <s v=""/>
    <s v=""/>
    <b v="0"/>
    <m/>
    <m/>
    <b v="0"/>
    <b v="0"/>
    <n v="680"/>
    <x v="68"/>
    <x v="1"/>
    <n v="0"/>
    <x v="22"/>
    <n v="1.2"/>
    <x v="4"/>
    <d v="2019-01-21T00:00:00"/>
    <n v="0.5"/>
    <x v="4"/>
    <n v="0"/>
    <x v="0"/>
    <s v="ED2WD-1000-80-35-UB-8-W-W-UNV-DP-1-FL-C(REMOTE DRIVER AND ENLIGHTED INTEGRAL SENSOR)"/>
    <n v="0"/>
    <x v="1"/>
    <m/>
    <b v="0"/>
    <x v="0"/>
    <n v="2"/>
    <n v="0"/>
    <n v="0"/>
    <d v="2019-01-20T00:00:00"/>
    <m/>
    <d v="2019-01-21T00:00:00"/>
    <n v="2"/>
    <n v="2"/>
    <n v="1.5"/>
    <x v="5"/>
    <x v="0"/>
    <x v="0"/>
    <m/>
    <s v=""/>
    <s v=""/>
    <b v="0"/>
    <s v=""/>
    <d v="2019-01-24T00:00:00"/>
    <s v=""/>
    <s v=""/>
    <s v=""/>
    <s v=""/>
    <s v=""/>
    <s v=""/>
    <s v="Scheduled/Released"/>
  </r>
  <r>
    <s v="77414-1"/>
    <x v="17"/>
    <x v="174"/>
    <s v="ZELED-SL 0/100-500-90-35-MSO-W-5' 0&quot;-BLK-UNV-MD-1-CT9(36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21T00:00:00"/>
    <s v=""/>
    <m/>
    <s v="ZEN-5' 0&quot;"/>
    <s v=""/>
    <x v="0"/>
    <x v="3"/>
    <s v="Jessica Pasternyk"/>
    <s v="LL-6'-0&quot;"/>
    <m/>
    <s v=""/>
    <n v="3"/>
    <s v="Regular"/>
    <s v=""/>
    <s v=""/>
    <b v="0"/>
    <m/>
    <m/>
    <b v="0"/>
    <b v="0"/>
    <n v="2106"/>
    <x v="10"/>
    <x v="2"/>
    <n v="0"/>
    <x v="22"/>
    <n v="3.5999999999999996"/>
    <x v="4"/>
    <d v="2019-01-21T00:00:00"/>
    <n v="1.5"/>
    <x v="4"/>
    <n v="0"/>
    <x v="0"/>
    <s v="ZELED-SL 0/100-500-90-35-MSO-W-5' 0&quot;-BLK-UNV-MD-1-CT9(36)"/>
    <n v="0"/>
    <x v="1"/>
    <s v="Zen"/>
    <b v="0"/>
    <x v="0"/>
    <n v="2"/>
    <n v="0"/>
    <n v="0"/>
    <d v="2019-01-20T00:00:00"/>
    <s v="x"/>
    <d v="2019-01-21T00:00:00"/>
    <n v="6"/>
    <s v="x"/>
    <n v="4.5"/>
    <x v="5"/>
    <x v="0"/>
    <x v="0"/>
    <m/>
    <s v=""/>
    <s v=""/>
    <b v="0"/>
    <s v=""/>
    <d v="2019-01-24T00:00:00"/>
    <s v=""/>
    <s v=""/>
    <s v=""/>
    <s v=""/>
    <s v=""/>
    <s v=""/>
    <s v="Scheduled/Released"/>
  </r>
  <r>
    <s v="74740-17"/>
    <x v="18"/>
    <x v="175"/>
    <s v="PWWLED-500-80-35-S-6-W-UNV-DP-1"/>
    <n v="17"/>
    <n v="1"/>
    <x v="1"/>
    <n v="2"/>
    <x v="1"/>
    <b v="0"/>
    <x v="0"/>
    <b v="0"/>
    <b v="0"/>
    <x v="1"/>
    <x v="0"/>
    <x v="2"/>
    <s v=""/>
    <s v=""/>
    <s v=""/>
    <s v=""/>
    <x v="0"/>
    <x v="1"/>
    <d v="2019-01-22T00:00:00"/>
    <s v=""/>
    <m/>
    <s v="PRMLED-6"/>
    <s v=""/>
    <x v="0"/>
    <x v="1"/>
    <s v="Jessica Kennedy"/>
    <s v="DL1 @ 6' - FLOOR 2"/>
    <m/>
    <s v=""/>
    <n v="2"/>
    <s v="Regular"/>
    <s v=""/>
    <s v=""/>
    <b v="0"/>
    <m/>
    <m/>
    <b v="0"/>
    <b v="0"/>
    <n v="1080"/>
    <x v="69"/>
    <x v="1"/>
    <n v="0"/>
    <x v="23"/>
    <n v="2.4"/>
    <x v="4"/>
    <d v="2019-01-22T00:00:00"/>
    <n v="1"/>
    <x v="4"/>
    <n v="0"/>
    <x v="0"/>
    <s v="PWWLED-500-80-35-S-6-W-UNV-DP-1"/>
    <n v="0"/>
    <x v="1"/>
    <s v="PRMLED"/>
    <b v="0"/>
    <x v="0"/>
    <n v="2"/>
    <n v="0"/>
    <n v="0"/>
    <d v="2019-01-21T00:00:00"/>
    <s v="x"/>
    <d v="2019-01-22T00:00:00"/>
    <n v="4"/>
    <s v="x"/>
    <n v="3"/>
    <x v="5"/>
    <x v="0"/>
    <x v="0"/>
    <m/>
    <s v=""/>
    <s v=""/>
    <b v="0"/>
    <s v=""/>
    <d v="2019-01-25T00:00:00"/>
    <s v=""/>
    <s v=""/>
    <s v=""/>
    <s v=""/>
    <s v=""/>
    <s v=""/>
    <s v="Scheduled/Released"/>
  </r>
  <r>
    <s v="76620-1"/>
    <x v="18"/>
    <x v="176"/>
    <s v="SOL-VL-0/100-4-T5-2-AP-277-D(MARK7)-1-SA(24)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22T00:00:00"/>
    <s v=""/>
    <m/>
    <s v="SOLEIL-4"/>
    <s v="PM wrong/missing info"/>
    <x v="0"/>
    <x v="3"/>
    <s v="Stan Buyansky"/>
    <s v="F"/>
    <m/>
    <s v=""/>
    <n v="5"/>
    <s v="High Priority"/>
    <s v=""/>
    <s v=""/>
    <b v="0"/>
    <m/>
    <m/>
    <b v="0"/>
    <b v="1"/>
    <n v="2500"/>
    <x v="70"/>
    <x v="2"/>
    <n v="0"/>
    <x v="23"/>
    <n v="6"/>
    <x v="4"/>
    <d v="2019-01-22T00:00:00"/>
    <n v="2.5"/>
    <x v="4"/>
    <n v="0"/>
    <x v="0"/>
    <s v="SOL-VL-0/100-4-T5-2-AP-277-D(MARK7)-1-SA(24)"/>
    <n v="0"/>
    <x v="1"/>
    <s v="SOLEIL"/>
    <b v="0"/>
    <x v="0"/>
    <n v="2"/>
    <n v="0"/>
    <n v="0"/>
    <d v="2019-01-21T00:00:00"/>
    <s v="x"/>
    <d v="2019-01-22T00:00:00"/>
    <n v="10"/>
    <s v="x"/>
    <n v="7.5"/>
    <x v="5"/>
    <x v="0"/>
    <x v="0"/>
    <m/>
    <s v=""/>
    <s v=""/>
    <b v="0"/>
    <s v=""/>
    <d v="2019-01-25T00:00:00"/>
    <s v=""/>
    <s v=""/>
    <s v=""/>
    <s v=""/>
    <s v=""/>
    <s v=""/>
    <s v="Scheduled/Released"/>
  </r>
  <r>
    <s v="76620-2"/>
    <x v="18"/>
    <x v="176"/>
    <s v="SOL-VL-0/100-4-T5-2-AP-277-D(MARK7)-1-SA(24)-DOS(1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22T00:00:00"/>
    <s v=""/>
    <m/>
    <s v="SOLEIL-4"/>
    <s v=""/>
    <x v="0"/>
    <x v="3"/>
    <s v="Stan Buyansky"/>
    <s v="F1"/>
    <m/>
    <s v=""/>
    <n v="1"/>
    <s v="High Priority"/>
    <s v=""/>
    <s v=""/>
    <b v="0"/>
    <m/>
    <m/>
    <b v="0"/>
    <b v="0"/>
    <n v="711.7"/>
    <x v="70"/>
    <x v="2"/>
    <n v="0"/>
    <x v="23"/>
    <n v="1.2"/>
    <x v="4"/>
    <d v="2019-01-22T00:00:00"/>
    <n v="0.5"/>
    <x v="4"/>
    <n v="0"/>
    <x v="0"/>
    <s v="SOL-VL-0/100-4-T5-2-AP-277-D(MARK7)-1-SA(24)-DOS(1)"/>
    <n v="0"/>
    <x v="1"/>
    <m/>
    <b v="0"/>
    <x v="0"/>
    <n v="2"/>
    <n v="0"/>
    <n v="0"/>
    <d v="2019-01-21T00:00:00"/>
    <s v="x"/>
    <d v="2019-01-22T00:00:00"/>
    <n v="2"/>
    <s v="x"/>
    <n v="1.5"/>
    <x v="5"/>
    <x v="0"/>
    <x v="0"/>
    <m/>
    <s v=""/>
    <s v=""/>
    <b v="0"/>
    <s v=""/>
    <d v="2019-01-25T00:00:00"/>
    <s v=""/>
    <s v=""/>
    <s v=""/>
    <s v=""/>
    <s v=""/>
    <s v=""/>
    <s v="Scheduled/Released"/>
  </r>
  <r>
    <s v="75859-29"/>
    <x v="19"/>
    <x v="60"/>
    <s v="BRLED-500-80-35-FL-8'-W-UNV-DP-1-DS-FW(6)"/>
    <n v="29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8'"/>
    <s v=""/>
    <x v="0"/>
    <x v="4"/>
    <s v="Gagandeep Singh"/>
    <s v="F2, 8/9TH"/>
    <m/>
    <s v=""/>
    <n v="2"/>
    <s v="Regular"/>
    <s v=""/>
    <s v=""/>
    <b v="0"/>
    <m/>
    <m/>
    <b v="0"/>
    <b v="0"/>
    <n v="634"/>
    <x v="24"/>
    <x v="0"/>
    <n v="0"/>
    <x v="24"/>
    <n v="2.4"/>
    <x v="4"/>
    <d v="2019-01-25T00:00:00"/>
    <n v="1"/>
    <x v="4"/>
    <n v="0"/>
    <x v="0"/>
    <s v="BRLED-500-80-35-FL-8'-W-UNV-DP-1-DS-FW(6)"/>
    <n v="0"/>
    <x v="1"/>
    <m/>
    <b v="0"/>
    <x v="0"/>
    <n v="2"/>
    <n v="0"/>
    <n v="0"/>
    <d v="2019-01-24T00:00:00"/>
    <m/>
    <d v="2019-01-25T00:00:00"/>
    <n v="4"/>
    <n v="4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30"/>
    <x v="19"/>
    <x v="60"/>
    <s v="BRLED-500-80-35-FL-8'6&quot;'-W-UNV-DP-1-DS-FW(6)"/>
    <n v="30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8'6&quot;'"/>
    <s v=""/>
    <x v="0"/>
    <x v="4"/>
    <s v="Gagandeep Singh"/>
    <s v="F2, 8'6&quot;/6TH"/>
    <m/>
    <s v=""/>
    <n v="2"/>
    <s v="Regular"/>
    <s v=""/>
    <s v=""/>
    <b v="0"/>
    <m/>
    <m/>
    <b v="0"/>
    <b v="0"/>
    <n v="712"/>
    <x v="24"/>
    <x v="0"/>
    <n v="0"/>
    <x v="24"/>
    <n v="2.4"/>
    <x v="4"/>
    <d v="2019-01-25T00:00:00"/>
    <n v="1"/>
    <x v="4"/>
    <n v="0"/>
    <x v="0"/>
    <s v="BRLED-500-80-35-FL-8'6&quot;'-W-UNV-DP-1-DS-FW(6)"/>
    <n v="0"/>
    <x v="1"/>
    <m/>
    <b v="0"/>
    <x v="0"/>
    <n v="2"/>
    <n v="0"/>
    <n v="0"/>
    <d v="2019-01-24T00:00:00"/>
    <m/>
    <d v="2019-01-25T00:00:00"/>
    <n v="4"/>
    <n v="4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35"/>
    <x v="19"/>
    <x v="60"/>
    <s v="BRLED-500-80-35-FL-12'-W-UNV-DP-1-DS-FW(6)"/>
    <n v="35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2'"/>
    <s v=""/>
    <x v="0"/>
    <x v="4"/>
    <s v="Gagandeep Singh"/>
    <s v="F2, 12/6TH"/>
    <m/>
    <s v=""/>
    <n v="2"/>
    <s v="Regular"/>
    <s v=""/>
    <s v=""/>
    <b v="0"/>
    <m/>
    <m/>
    <b v="0"/>
    <b v="0"/>
    <n v="946"/>
    <x v="24"/>
    <x v="0"/>
    <n v="0"/>
    <x v="24"/>
    <n v="2.4"/>
    <x v="4"/>
    <d v="2019-01-25T00:00:00"/>
    <n v="1"/>
    <x v="4"/>
    <n v="0"/>
    <x v="0"/>
    <s v="BRLED-500-80-35-FL-12'-W-UNV-DP-1-DS-FW(6)"/>
    <n v="0"/>
    <x v="1"/>
    <m/>
    <b v="0"/>
    <x v="0"/>
    <n v="2"/>
    <n v="0"/>
    <n v="0"/>
    <d v="2019-01-24T00:00:00"/>
    <s v="x"/>
    <d v="2019-01-25T00:00:00"/>
    <n v="4"/>
    <s v="x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38"/>
    <x v="19"/>
    <x v="60"/>
    <s v="BRLED-500-80-35-FL-12'-W-UNV-DP-1+E(1)-DS-FW(6)"/>
    <n v="38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2'"/>
    <s v=""/>
    <x v="0"/>
    <x v="4"/>
    <s v="Gagandeep Singh"/>
    <s v="F2EC, 12/6TH"/>
    <m/>
    <s v=""/>
    <n v="1"/>
    <s v="Regular"/>
    <s v=""/>
    <s v=""/>
    <b v="0"/>
    <m/>
    <m/>
    <b v="0"/>
    <b v="0"/>
    <n v="483"/>
    <x v="24"/>
    <x v="0"/>
    <n v="0"/>
    <x v="24"/>
    <n v="1.2"/>
    <x v="4"/>
    <d v="2019-01-25T00:00:00"/>
    <n v="0.5"/>
    <x v="4"/>
    <n v="0"/>
    <x v="0"/>
    <s v="BRLED-500-80-35-FL-12'-W-UNV-DP-1+E(1)-DS-FW(6)"/>
    <n v="0"/>
    <x v="1"/>
    <s v="B2LED"/>
    <b v="0"/>
    <x v="0"/>
    <n v="2"/>
    <n v="0"/>
    <n v="0"/>
    <d v="2019-01-24T00:00:00"/>
    <s v="x"/>
    <d v="2019-01-25T00:00:00"/>
    <n v="2"/>
    <s v="x"/>
    <n v="1.5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41"/>
    <x v="19"/>
    <x v="60"/>
    <s v="BRLED-500-80-35-FL-16'-W-UNV-DP-1-DS-FW(6)"/>
    <n v="41"/>
    <n v="1"/>
    <x v="1"/>
    <n v="4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6'"/>
    <s v=""/>
    <x v="0"/>
    <x v="4"/>
    <s v="Gagandeep Singh"/>
    <s v="F2, 16/6TH"/>
    <m/>
    <s v=""/>
    <n v="8"/>
    <s v="Regular"/>
    <s v=""/>
    <s v=""/>
    <b v="0"/>
    <m/>
    <m/>
    <b v="0"/>
    <b v="0"/>
    <n v="2516"/>
    <x v="24"/>
    <x v="0"/>
    <n v="0"/>
    <x v="24"/>
    <n v="9.6"/>
    <x v="4"/>
    <d v="2019-01-25T00:00:00"/>
    <n v="4"/>
    <x v="4"/>
    <n v="51.84"/>
    <x v="0"/>
    <s v="BRLED-500-80-35-FL-16'-W-UNV-DP-1-DS-FW(6)"/>
    <n v="0"/>
    <x v="1"/>
    <s v="B2LED"/>
    <b v="0"/>
    <x v="0"/>
    <n v="2"/>
    <n v="0"/>
    <n v="0"/>
    <d v="2019-01-24T00:00:00"/>
    <s v="x"/>
    <d v="2019-01-25T00:00:00"/>
    <n v="16"/>
    <s v="x"/>
    <n v="12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44"/>
    <x v="19"/>
    <x v="60"/>
    <s v="BRLED-500-80-35-FL-16'-W-UNV-DP-1-DS-FW(6)"/>
    <n v="44"/>
    <n v="1"/>
    <x v="1"/>
    <n v="4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6'"/>
    <s v=""/>
    <x v="0"/>
    <x v="4"/>
    <s v="Gagandeep Singh"/>
    <s v="F2, 16/9TH"/>
    <m/>
    <s v=""/>
    <n v="8"/>
    <s v="Regular"/>
    <s v=""/>
    <s v=""/>
    <b v="0"/>
    <m/>
    <m/>
    <b v="0"/>
    <b v="0"/>
    <n v="2516"/>
    <x v="24"/>
    <x v="0"/>
    <n v="0"/>
    <x v="24"/>
    <n v="9.6"/>
    <x v="4"/>
    <d v="2019-01-25T00:00:00"/>
    <n v="4"/>
    <x v="4"/>
    <n v="51.84"/>
    <x v="0"/>
    <s v="BRLED-500-80-35-FL-16'-W-UNV-DP-1-DS-FW(6)"/>
    <n v="0"/>
    <x v="1"/>
    <s v="B2LED"/>
    <b v="0"/>
    <x v="0"/>
    <n v="2"/>
    <n v="0"/>
    <n v="0"/>
    <d v="2019-01-24T00:00:00"/>
    <s v="x"/>
    <d v="2019-01-25T00:00:00"/>
    <n v="16"/>
    <s v="x"/>
    <n v="12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46"/>
    <x v="19"/>
    <x v="60"/>
    <s v="BRLED-500-80-35-FL-16'-W-UNV-DP-1+E(1)-DS-FW(6)"/>
    <n v="46"/>
    <n v="1"/>
    <x v="1"/>
    <n v="6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6'"/>
    <s v=""/>
    <x v="0"/>
    <x v="4"/>
    <s v="Gagandeep Singh"/>
    <s v="F2EC, 16/6TH"/>
    <m/>
    <s v=""/>
    <n v="12"/>
    <s v="Regular"/>
    <s v=""/>
    <s v=""/>
    <b v="0"/>
    <m/>
    <m/>
    <b v="0"/>
    <b v="0"/>
    <n v="3834"/>
    <x v="24"/>
    <x v="0"/>
    <n v="0"/>
    <x v="24"/>
    <n v="14.399999999999999"/>
    <x v="4"/>
    <d v="2019-01-25T00:00:00"/>
    <n v="6"/>
    <x v="4"/>
    <n v="77.760000000000005"/>
    <x v="0"/>
    <s v="BRLED-500-80-35-FL-16'-W-UNV-DP-1+E(1)-DS-FW(6)"/>
    <n v="0"/>
    <x v="1"/>
    <s v="B2LED"/>
    <b v="0"/>
    <x v="0"/>
    <n v="2"/>
    <n v="0"/>
    <n v="0"/>
    <d v="2019-01-24T00:00:00"/>
    <s v="x"/>
    <d v="2019-01-25T00:00:00"/>
    <n v="24"/>
    <s v="x"/>
    <n v="18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48"/>
    <x v="19"/>
    <x v="60"/>
    <s v="BRLED-500-80-35-FL-16'-W-UNV-DP-1+E(1)-DS-FW(6)"/>
    <n v="48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6'"/>
    <s v=""/>
    <x v="0"/>
    <x v="4"/>
    <s v="Gagandeep Singh"/>
    <s v="F2EC, 16/9TH"/>
    <m/>
    <s v=""/>
    <n v="4"/>
    <s v="Regular"/>
    <s v=""/>
    <s v=""/>
    <b v="0"/>
    <m/>
    <m/>
    <b v="0"/>
    <b v="0"/>
    <n v="1278"/>
    <x v="24"/>
    <x v="0"/>
    <n v="0"/>
    <x v="24"/>
    <n v="4.8"/>
    <x v="4"/>
    <d v="2019-01-25T00:00:00"/>
    <n v="2"/>
    <x v="4"/>
    <n v="25.92"/>
    <x v="0"/>
    <s v="BRLED-500-80-35-FL-16'-W-UNV-DP-1+E(1)-DS-FW(6)"/>
    <n v="0"/>
    <x v="1"/>
    <s v="B2LED"/>
    <b v="0"/>
    <x v="0"/>
    <n v="2"/>
    <n v="0"/>
    <n v="0"/>
    <d v="2019-01-24T00:00:00"/>
    <s v="x"/>
    <d v="2019-01-25T00:00:00"/>
    <n v="8"/>
    <s v="x"/>
    <n v="6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52"/>
    <x v="19"/>
    <x v="60"/>
    <s v="BRLED-500-80-35-FL-18'-W-UNV-DP-1+E(1)-DS-FW(6)"/>
    <n v="52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8'"/>
    <s v=""/>
    <x v="0"/>
    <x v="4"/>
    <s v="Gagandeep Singh"/>
    <s v="F2EC, 18/6TH"/>
    <m/>
    <s v=""/>
    <n v="2"/>
    <s v="Regular"/>
    <s v=""/>
    <s v=""/>
    <b v="0"/>
    <m/>
    <m/>
    <b v="0"/>
    <b v="0"/>
    <n v="727"/>
    <x v="24"/>
    <x v="0"/>
    <n v="0"/>
    <x v="24"/>
    <n v="2.4"/>
    <x v="4"/>
    <d v="2019-01-25T00:00:00"/>
    <n v="1"/>
    <x v="4"/>
    <n v="12.96"/>
    <x v="0"/>
    <s v="BRLED-500-80-35-FL-18'-W-UNV-DP-1+E(1)-DS-FW(6)"/>
    <n v="0"/>
    <x v="1"/>
    <s v="B2LED"/>
    <b v="0"/>
    <x v="0"/>
    <n v="2"/>
    <n v="0"/>
    <n v="0"/>
    <d v="2019-01-24T00:00:00"/>
    <s v="x"/>
    <d v="2019-01-25T00:00:00"/>
    <n v="4"/>
    <s v="x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53"/>
    <x v="19"/>
    <x v="60"/>
    <s v="BRLED-500-80-35-FL-22'-W-UNV-DP-1-DS-FW(6)"/>
    <n v="53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22'"/>
    <s v=""/>
    <x v="0"/>
    <x v="4"/>
    <s v="Gagandeep Singh"/>
    <s v="F2, 22/9TH"/>
    <m/>
    <s v=""/>
    <n v="4"/>
    <s v="Regular"/>
    <s v=""/>
    <s v=""/>
    <b v="0"/>
    <m/>
    <m/>
    <b v="0"/>
    <b v="0"/>
    <n v="1726"/>
    <x v="24"/>
    <x v="0"/>
    <n v="0"/>
    <x v="24"/>
    <n v="4.8"/>
    <x v="4"/>
    <d v="2019-01-25T00:00:00"/>
    <n v="2"/>
    <x v="4"/>
    <n v="25.92"/>
    <x v="0"/>
    <s v="BRLED-500-80-35-FL-22'-W-UNV-DP-1-DS-FW(6)"/>
    <n v="0"/>
    <x v="1"/>
    <s v="B2LED"/>
    <b v="0"/>
    <x v="0"/>
    <n v="2"/>
    <n v="0"/>
    <n v="0"/>
    <d v="2019-01-24T00:00:00"/>
    <s v="x"/>
    <d v="2019-01-25T00:00:00"/>
    <n v="8"/>
    <s v="x"/>
    <n v="6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55"/>
    <x v="19"/>
    <x v="60"/>
    <s v="BRLED-500-80-35-FL-30'-W-UNV-DP-1-DS-FW(6)"/>
    <n v="55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30'"/>
    <s v=""/>
    <x v="0"/>
    <x v="4"/>
    <s v="Gagandeep Singh"/>
    <s v="F2, 30/9TH"/>
    <m/>
    <s v=""/>
    <n v="3"/>
    <s v="Regular"/>
    <s v=""/>
    <s v=""/>
    <b v="0"/>
    <m/>
    <m/>
    <b v="0"/>
    <b v="0"/>
    <n v="1175"/>
    <x v="24"/>
    <x v="0"/>
    <n v="0"/>
    <x v="24"/>
    <n v="3.5999999999999996"/>
    <x v="4"/>
    <d v="2019-01-25T00:00:00"/>
    <n v="1.5"/>
    <x v="4"/>
    <n v="25.92"/>
    <x v="0"/>
    <s v="BRLED-500-80-35-FL-30'-W-UNV-DP-1-DS-FW(6)"/>
    <n v="0"/>
    <x v="1"/>
    <s v="B2LED"/>
    <b v="0"/>
    <x v="0"/>
    <n v="2"/>
    <n v="0"/>
    <n v="0"/>
    <d v="2019-01-24T00:00:00"/>
    <s v="x"/>
    <d v="2019-01-25T00:00:00"/>
    <n v="6"/>
    <s v="x"/>
    <n v="4.5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58"/>
    <x v="19"/>
    <x v="60"/>
    <s v="BRLED-500-80-35-FL-35'-W-UNV-DP-1+E(2)-DS-FW(6)"/>
    <n v="58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35'"/>
    <s v=""/>
    <x v="0"/>
    <x v="4"/>
    <s v="Gagandeep Singh"/>
    <s v="F2EC, 35/6TH"/>
    <m/>
    <s v=""/>
    <n v="6"/>
    <s v="Regular"/>
    <s v=""/>
    <s v=""/>
    <b v="0"/>
    <m/>
    <m/>
    <b v="0"/>
    <b v="0"/>
    <n v="2780"/>
    <x v="24"/>
    <x v="0"/>
    <n v="0"/>
    <x v="24"/>
    <n v="7.1999999999999993"/>
    <x v="4"/>
    <d v="2019-01-25T00:00:00"/>
    <n v="3"/>
    <x v="4"/>
    <n v="51.84"/>
    <x v="0"/>
    <s v="BRLED-500-80-35-FL-35'-W-UNV-DP-1+E(2)-DS-FW(6)"/>
    <n v="0"/>
    <x v="1"/>
    <s v="B2LED"/>
    <b v="0"/>
    <x v="0"/>
    <n v="2"/>
    <n v="0"/>
    <n v="0"/>
    <d v="2019-01-24T00:00:00"/>
    <s v="x"/>
    <d v="2019-01-25T00:00:00"/>
    <n v="12"/>
    <s v="x"/>
    <n v="9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60"/>
    <x v="19"/>
    <x v="60"/>
    <s v="BRLED-500-80-35-FL-43'-W-UNV-DP-1-DS-FW(6)"/>
    <n v="60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43'"/>
    <s v=""/>
    <x v="0"/>
    <x v="4"/>
    <s v="Gagandeep Singh"/>
    <s v="F2, 43/6TH"/>
    <m/>
    <s v=""/>
    <n v="8"/>
    <s v="Regular"/>
    <s v=""/>
    <s v=""/>
    <b v="0"/>
    <m/>
    <m/>
    <b v="0"/>
    <b v="0"/>
    <n v="3364"/>
    <x v="24"/>
    <x v="0"/>
    <n v="0"/>
    <x v="24"/>
    <n v="9.6"/>
    <x v="4"/>
    <d v="2019-01-25T00:00:00"/>
    <n v="4"/>
    <x v="4"/>
    <n v="77.760000000000005"/>
    <x v="0"/>
    <s v="BRLED-500-80-35-FL-43'-W-UNV-DP-1-DS-FW(6)"/>
    <n v="0"/>
    <x v="1"/>
    <m/>
    <b v="0"/>
    <x v="0"/>
    <n v="2"/>
    <n v="0"/>
    <n v="0"/>
    <d v="2019-01-24T00:00:00"/>
    <m/>
    <d v="2019-01-25T00:00:00"/>
    <n v="16"/>
    <n v="16"/>
    <n v="12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63"/>
    <x v="19"/>
    <x v="60"/>
    <s v="BRLED-500-80-35-FL-8'-W-UNV-DP-1-TB15-FW(6)"/>
    <n v="63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8'"/>
    <s v=""/>
    <x v="0"/>
    <x v="4"/>
    <s v="Gagandeep Singh"/>
    <s v="F2A, 8/8TH"/>
    <m/>
    <s v=""/>
    <n v="1"/>
    <s v="Regular"/>
    <s v=""/>
    <s v=""/>
    <b v="0"/>
    <m/>
    <m/>
    <b v="0"/>
    <b v="0"/>
    <n v="317"/>
    <x v="24"/>
    <x v="0"/>
    <n v="0"/>
    <x v="24"/>
    <n v="1.2"/>
    <x v="4"/>
    <d v="2019-01-25T00:00:00"/>
    <n v="0.5"/>
    <x v="4"/>
    <n v="0"/>
    <x v="0"/>
    <s v="BRLED-500-80-35-FL-8'-W-UNV-DP-1-TB15-FW(6)"/>
    <n v="0"/>
    <x v="1"/>
    <m/>
    <b v="0"/>
    <x v="0"/>
    <n v="2"/>
    <n v="0"/>
    <n v="0"/>
    <d v="2019-01-24T00:00:00"/>
    <m/>
    <d v="2019-01-25T00:00:00"/>
    <n v="2"/>
    <n v="2"/>
    <n v="1.5"/>
    <x v="5"/>
    <x v="0"/>
    <x v="0"/>
    <m/>
    <s v=""/>
    <s v=""/>
    <b v="0"/>
    <s v=""/>
    <d v="2019-01-28T00:00:00"/>
    <m/>
    <d v="2018-12-31T00:00:00"/>
    <s v=""/>
    <m/>
    <s v=""/>
    <s v=""/>
    <s v="Scheduled/Released"/>
  </r>
  <r>
    <s v="75859-65"/>
    <x v="19"/>
    <x v="60"/>
    <s v="BRLED-500-80-35-FL-12'-W-UNV-DP-1-TB15-FW(6)"/>
    <n v="65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2'"/>
    <s v=""/>
    <x v="0"/>
    <x v="4"/>
    <s v="Gagandeep Singh"/>
    <s v="F2A, 12/5TH"/>
    <m/>
    <s v=""/>
    <n v="1"/>
    <s v="Regular"/>
    <s v=""/>
    <s v=""/>
    <b v="0"/>
    <m/>
    <m/>
    <b v="0"/>
    <b v="0"/>
    <n v="473"/>
    <x v="24"/>
    <x v="0"/>
    <n v="0"/>
    <x v="24"/>
    <n v="1.2"/>
    <x v="4"/>
    <d v="2019-01-25T00:00:00"/>
    <n v="0.5"/>
    <x v="4"/>
    <n v="0"/>
    <x v="0"/>
    <s v="BRLED-500-80-35-FL-12'-W-UNV-DP-1-TB15-FW(6)"/>
    <n v="0"/>
    <x v="1"/>
    <s v="B2LED"/>
    <b v="0"/>
    <x v="0"/>
    <n v="2"/>
    <n v="0"/>
    <n v="0"/>
    <d v="2019-01-24T00:00:00"/>
    <s v="x"/>
    <d v="2019-01-25T00:00:00"/>
    <n v="2"/>
    <s v="x"/>
    <n v="1.5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68"/>
    <x v="19"/>
    <x v="60"/>
    <s v="BRLED-500-80-35-FL-14'-W-UNV-DP-1-TB15-FW(6)"/>
    <n v="68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4'"/>
    <s v=""/>
    <x v="0"/>
    <x v="4"/>
    <s v="Gagandeep Singh"/>
    <s v="F2A, 14/5TH"/>
    <m/>
    <s v=""/>
    <n v="2"/>
    <s v="Regular"/>
    <s v=""/>
    <s v=""/>
    <b v="0"/>
    <m/>
    <m/>
    <b v="0"/>
    <b v="0"/>
    <n v="551"/>
    <x v="24"/>
    <x v="0"/>
    <n v="0"/>
    <x v="24"/>
    <n v="2.4"/>
    <x v="4"/>
    <d v="2019-01-25T00:00:00"/>
    <n v="1"/>
    <x v="4"/>
    <n v="12.96"/>
    <x v="0"/>
    <s v="BRLED-500-80-35-FL-14'-W-UNV-DP-1-TB15-FW(6)"/>
    <n v="0"/>
    <x v="1"/>
    <m/>
    <b v="0"/>
    <x v="0"/>
    <n v="2"/>
    <n v="0"/>
    <n v="0"/>
    <d v="2019-01-24T00:00:00"/>
    <m/>
    <d v="2019-01-25T00:00:00"/>
    <n v="4"/>
    <n v="4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72"/>
    <x v="19"/>
    <x v="60"/>
    <s v="BRLED-500-80-35-FL-18'-W-UNV-DP-1-TB15-FW(6)"/>
    <n v="72"/>
    <n v="1"/>
    <x v="1"/>
    <n v="3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18'"/>
    <s v=""/>
    <x v="0"/>
    <x v="4"/>
    <s v="Gagandeep Singh"/>
    <s v="F2A, 18/5TH"/>
    <m/>
    <s v=""/>
    <n v="6"/>
    <s v="Regular"/>
    <s v=""/>
    <s v=""/>
    <b v="0"/>
    <m/>
    <m/>
    <b v="0"/>
    <b v="0"/>
    <n v="2121"/>
    <x v="24"/>
    <x v="0"/>
    <n v="0"/>
    <x v="24"/>
    <n v="7.1999999999999993"/>
    <x v="4"/>
    <d v="2019-01-25T00:00:00"/>
    <n v="3"/>
    <x v="4"/>
    <n v="38.880000000000003"/>
    <x v="0"/>
    <s v="BRLED-500-80-35-FL-18'-W-UNV-DP-1-TB15-FW(6)"/>
    <n v="0"/>
    <x v="1"/>
    <m/>
    <b v="0"/>
    <x v="0"/>
    <n v="2"/>
    <n v="0"/>
    <n v="0"/>
    <d v="2019-01-24T00:00:00"/>
    <m/>
    <d v="2019-01-25T00:00:00"/>
    <n v="12"/>
    <n v="12"/>
    <n v="9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75"/>
    <x v="19"/>
    <x v="60"/>
    <s v="BRLED-500-80-35-FL-20'-W-UNV-DP-1-TB15-FW(6)"/>
    <n v="75"/>
    <n v="1"/>
    <x v="1"/>
    <n v="2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20'"/>
    <s v=""/>
    <x v="0"/>
    <x v="4"/>
    <s v="Gagandeep Singh"/>
    <s v="F2A, 20/5TH"/>
    <m/>
    <s v=""/>
    <n v="4"/>
    <s v="Regular"/>
    <s v=""/>
    <s v=""/>
    <b v="0"/>
    <m/>
    <m/>
    <b v="0"/>
    <b v="0"/>
    <n v="1570"/>
    <x v="24"/>
    <x v="0"/>
    <n v="0"/>
    <x v="24"/>
    <n v="4.8"/>
    <x v="4"/>
    <d v="2019-01-25T00:00:00"/>
    <n v="2"/>
    <x v="4"/>
    <n v="25.92"/>
    <x v="0"/>
    <s v="BRLED-500-80-35-FL-20'-W-UNV-DP-1-TB15-FW(6)"/>
    <n v="0"/>
    <x v="1"/>
    <s v="B2LED"/>
    <b v="0"/>
    <x v="0"/>
    <n v="2"/>
    <n v="0"/>
    <n v="0"/>
    <d v="2019-01-24T00:00:00"/>
    <s v="x"/>
    <d v="2019-01-25T00:00:00"/>
    <n v="8"/>
    <s v="x"/>
    <n v="6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5859-76"/>
    <x v="19"/>
    <x v="60"/>
    <s v="BRLED-500-80-35-FL-24'-W-UNV-DP-1-TB15-FW(6)"/>
    <n v="76"/>
    <n v="1"/>
    <x v="1"/>
    <n v="1"/>
    <x v="1"/>
    <b v="0"/>
    <x v="0"/>
    <b v="0"/>
    <b v="0"/>
    <x v="1"/>
    <x v="0"/>
    <x v="2"/>
    <s v=""/>
    <s v=""/>
    <s v=""/>
    <s v=""/>
    <x v="0"/>
    <x v="1"/>
    <d v="2019-01-23T00:00:00"/>
    <s v=""/>
    <m/>
    <s v="B2LED-24'"/>
    <s v=""/>
    <x v="0"/>
    <x v="4"/>
    <s v="Gagandeep Singh"/>
    <s v="F2A, 24/5TH"/>
    <m/>
    <s v=""/>
    <n v="2"/>
    <s v="Regular"/>
    <s v=""/>
    <s v=""/>
    <b v="0"/>
    <m/>
    <m/>
    <b v="0"/>
    <b v="0"/>
    <n v="941"/>
    <x v="24"/>
    <x v="0"/>
    <n v="0"/>
    <x v="24"/>
    <n v="2.4"/>
    <x v="4"/>
    <d v="2019-01-25T00:00:00"/>
    <n v="1"/>
    <x v="4"/>
    <n v="12.96"/>
    <x v="0"/>
    <s v="BRLED-500-80-35-FL-24'-W-UNV-DP-1-TB15-FW(6)"/>
    <n v="0"/>
    <x v="1"/>
    <s v="B2LED"/>
    <b v="0"/>
    <x v="0"/>
    <n v="2"/>
    <n v="0"/>
    <n v="0"/>
    <d v="2019-01-24T00:00:00"/>
    <s v="x"/>
    <d v="2019-01-25T00:00:00"/>
    <n v="4"/>
    <s v="x"/>
    <n v="3"/>
    <x v="5"/>
    <x v="0"/>
    <x v="0"/>
    <m/>
    <s v=""/>
    <s v=""/>
    <b v="0"/>
    <s v=""/>
    <d v="2019-01-28T00:00:00"/>
    <s v=""/>
    <s v=""/>
    <s v=""/>
    <s v=""/>
    <s v=""/>
    <s v=""/>
    <s v="Scheduled/Released"/>
  </r>
  <r>
    <s v="72049-15"/>
    <x v="20"/>
    <x v="177"/>
    <s v="SP17629(2)-SKPE-17051-SL 60/40-ASO-AL(28' 1 1/4&quot;)-550-80-35-SO-C(RAL6017)-UNV-DP-1-CT15(36)-B2(BSL10LST)"/>
    <n v="15"/>
    <n v="1"/>
    <x v="1"/>
    <n v="2"/>
    <x v="1"/>
    <b v="0"/>
    <x v="0"/>
    <b v="0"/>
    <b v="0"/>
    <x v="1"/>
    <x v="0"/>
    <x v="2"/>
    <s v=""/>
    <s v=""/>
    <s v=""/>
    <s v=""/>
    <x v="0"/>
    <x v="1"/>
    <d v="2019-01-24T00:00:00"/>
    <s v=""/>
    <m/>
    <s v="SKETCH-AL(28' 1 1/4&quot;)"/>
    <s v=""/>
    <x v="0"/>
    <x v="0"/>
    <s v="Joshua Zimet"/>
    <s v="DL"/>
    <m/>
    <s v=""/>
    <n v="8"/>
    <s v="Regular"/>
    <s v=""/>
    <s v=""/>
    <b v="0"/>
    <m/>
    <m/>
    <b v="0"/>
    <b v="0"/>
    <n v="14720"/>
    <x v="30"/>
    <x v="2"/>
    <n v="0"/>
    <x v="25"/>
    <n v="9.6"/>
    <x v="4"/>
    <d v="2019-01-26T00:00:00"/>
    <n v="4"/>
    <x v="4"/>
    <n v="77.760000000000005"/>
    <x v="0"/>
    <s v="SKPE-17051-SL 60/40-ASO-AL(28'"/>
    <n v="0"/>
    <x v="1"/>
    <s v="SKETCH"/>
    <b v="0"/>
    <x v="0"/>
    <n v="2"/>
    <n v="0"/>
    <n v="5"/>
    <d v="2019-01-25T00:00:00"/>
    <s v="x"/>
    <d v="2019-01-26T00:00:00"/>
    <n v="16"/>
    <s v="x"/>
    <n v="12"/>
    <x v="5"/>
    <x v="0"/>
    <x v="0"/>
    <m/>
    <s v=""/>
    <s v=""/>
    <b v="0"/>
    <s v=""/>
    <d v="2019-01-29T00:00:00"/>
    <s v=""/>
    <s v=""/>
    <s v=""/>
    <s v=""/>
    <s v=""/>
    <s v=""/>
    <s v="Scheduled/Released"/>
  </r>
  <r>
    <s v="72049-16"/>
    <x v="20"/>
    <x v="177"/>
    <s v="SP17629(2)-SKPE-17051-SL 60/40-ASO-AL(19' 9 1/4&quot;)-550-80-35-SO-C(RAL6017)-UNV-DP-1-CT15(36)"/>
    <n v="16"/>
    <n v="1"/>
    <x v="0"/>
    <n v="2"/>
    <x v="0"/>
    <b v="0"/>
    <x v="0"/>
    <b v="1"/>
    <b v="1"/>
    <x v="1"/>
    <x v="0"/>
    <x v="2"/>
    <s v=""/>
    <s v=""/>
    <s v=""/>
    <s v=""/>
    <x v="0"/>
    <x v="1"/>
    <d v="2018-12-13T00:00:00"/>
    <s v=""/>
    <m/>
    <s v="SKETCH-AL(19' 9 1/4&quot;)"/>
    <s v=""/>
    <x v="0"/>
    <x v="0"/>
    <s v="Joshua Zimet"/>
    <s v="DS"/>
    <m/>
    <s v=""/>
    <n v="4"/>
    <s v="Regular"/>
    <s v=""/>
    <s v=""/>
    <b v="0"/>
    <m/>
    <m/>
    <b v="0"/>
    <b v="0"/>
    <n v="10000"/>
    <x v="30"/>
    <x v="2"/>
    <n v="0"/>
    <x v="25"/>
    <n v="4.8"/>
    <x v="4"/>
    <d v="2019-01-26T00:00:00"/>
    <n v="2"/>
    <x v="4"/>
    <n v="25.92"/>
    <x v="0"/>
    <s v="SKPE-17051-SL 60/40-ASO-AL(19'"/>
    <n v="0"/>
    <x v="0"/>
    <s v="SKETCH"/>
    <b v="0"/>
    <x v="0"/>
    <n v="2"/>
    <n v="0"/>
    <n v="5"/>
    <d v="2019-01-25T00:00:00"/>
    <s v="x"/>
    <d v="2019-01-26T00:00:00"/>
    <n v="8"/>
    <s v="x"/>
    <n v="6"/>
    <x v="5"/>
    <x v="0"/>
    <x v="0"/>
    <m/>
    <s v=""/>
    <s v=""/>
    <b v="0"/>
    <s v=""/>
    <d v="2019-01-29T00:00:00"/>
    <s v=""/>
    <s v=""/>
    <s v=""/>
    <s v=""/>
    <s v=""/>
    <s v=""/>
    <s v="Machine Shop Started"/>
  </r>
  <r>
    <s v="72049-3"/>
    <x v="20"/>
    <x v="177"/>
    <s v="SP17629(2)-SKPE-17051-SL 60/40-ASO-AL(28' 1 1/4&quot;)-550-80-35-SO-C(RAL5017)-UNV-DP-1-CT15(36)-B2(BSL10LST)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24T00:00:00"/>
    <s v=""/>
    <m/>
    <s v="SKETCH-AL(28' 1 1/4&quot;)"/>
    <s v=""/>
    <x v="0"/>
    <x v="0"/>
    <s v="Joshua Zimet"/>
    <s v="DL"/>
    <m/>
    <s v=""/>
    <n v="8"/>
    <s v="Regular"/>
    <s v=""/>
    <s v=""/>
    <b v="0"/>
    <m/>
    <m/>
    <b v="0"/>
    <b v="0"/>
    <n v="14720"/>
    <x v="30"/>
    <x v="2"/>
    <n v="0"/>
    <x v="25"/>
    <n v="9.6"/>
    <x v="4"/>
    <d v="2019-01-26T00:00:00"/>
    <n v="4"/>
    <x v="4"/>
    <n v="77.760000000000005"/>
    <x v="0"/>
    <s v="SKPE-17051-SL 60/40-ASO-AL(28'"/>
    <n v="0"/>
    <x v="1"/>
    <s v="SKETCH"/>
    <b v="0"/>
    <x v="0"/>
    <n v="2"/>
    <n v="0"/>
    <n v="5"/>
    <d v="2019-01-25T00:00:00"/>
    <s v="x"/>
    <d v="2019-01-26T00:00:00"/>
    <n v="16"/>
    <s v="x"/>
    <n v="12"/>
    <x v="5"/>
    <x v="0"/>
    <x v="0"/>
    <m/>
    <s v=""/>
    <s v=""/>
    <b v="0"/>
    <s v=""/>
    <d v="2019-01-29T00:00:00"/>
    <s v=""/>
    <s v=""/>
    <s v=""/>
    <s v=""/>
    <s v=""/>
    <s v=""/>
    <s v="Scheduled/Released"/>
  </r>
  <r>
    <s v="72049-4"/>
    <x v="20"/>
    <x v="177"/>
    <s v="SP17629(2)-SKPE-17051-SL 60/40-ASO-AL(19' 9 1/4&quot;)-550-80-35-SO-C(RAL5017)-UNV-DP-1-CT15(36)"/>
    <n v="4"/>
    <n v="1"/>
    <x v="0"/>
    <n v="2"/>
    <x v="0"/>
    <b v="0"/>
    <x v="1"/>
    <b v="1"/>
    <b v="1"/>
    <x v="0"/>
    <x v="0"/>
    <x v="2"/>
    <s v=""/>
    <s v=""/>
    <s v=""/>
    <s v=""/>
    <x v="0"/>
    <x v="1"/>
    <d v="2018-12-13T00:00:00"/>
    <s v=""/>
    <m/>
    <s v="SKETCH-AL(19' 9 1/4&quot;)"/>
    <s v=""/>
    <x v="0"/>
    <x v="0"/>
    <s v="Joshua Zimet"/>
    <s v="DS"/>
    <m/>
    <s v=""/>
    <n v="4"/>
    <s v="Regular"/>
    <s v=""/>
    <s v=""/>
    <b v="0"/>
    <m/>
    <m/>
    <b v="0"/>
    <b v="0"/>
    <n v="10000"/>
    <x v="30"/>
    <x v="2"/>
    <n v="0"/>
    <x v="25"/>
    <n v="0"/>
    <x v="0"/>
    <d v="2019-01-26T00:00:00"/>
    <n v="2"/>
    <x v="1"/>
    <n v="25.92"/>
    <x v="0"/>
    <s v="SKPE-17051-SL 60/40-ASO-AL(19'"/>
    <n v="0"/>
    <x v="0"/>
    <s v="SKETCH"/>
    <b v="1"/>
    <x v="1"/>
    <n v="2"/>
    <n v="0"/>
    <n v="5"/>
    <d v="2019-01-25T00:00:00"/>
    <s v="x"/>
    <d v="2019-01-26T00:00:00"/>
    <n v="8"/>
    <s v="x"/>
    <n v="6"/>
    <x v="5"/>
    <x v="0"/>
    <x v="0"/>
    <m/>
    <s v=""/>
    <s v=""/>
    <b v="0"/>
    <s v=""/>
    <d v="2019-01-29T00:00:00"/>
    <s v="Done"/>
    <s v="Done"/>
    <s v=""/>
    <s v=""/>
    <s v=""/>
    <s v=""/>
    <s v="Machine Shop Started"/>
  </r>
  <r>
    <s v="76192-1"/>
    <x v="21"/>
    <x v="178"/>
    <s v="GPRLED-EX2W-750-80-35-RG2-7'-W-277-LT(L3D)-1-DF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7'"/>
    <s v=""/>
    <x v="0"/>
    <x v="0"/>
    <s v="Jessica Kennedy"/>
    <s v="FS-7'"/>
    <m/>
    <s v=""/>
    <n v="2"/>
    <s v="Regular"/>
    <s v=""/>
    <s v=""/>
    <b v="0"/>
    <m/>
    <m/>
    <b v="0"/>
    <b v="0"/>
    <n v="1470"/>
    <x v="35"/>
    <x v="0"/>
    <n v="0"/>
    <x v="26"/>
    <n v="2.4"/>
    <x v="4"/>
    <d v="2019-01-27T00:00:00"/>
    <n v="1"/>
    <x v="4"/>
    <n v="0"/>
    <x v="0"/>
    <s v="GPRLED-EX2W-750-80-35-RG2-7'-W-277-LT(L3D)-1-DF"/>
    <n v="0"/>
    <x v="1"/>
    <m/>
    <b v="0"/>
    <x v="0"/>
    <n v="2"/>
    <n v="0"/>
    <n v="0"/>
    <d v="2019-01-26T00:00:00"/>
    <m/>
    <d v="2019-01-27T00:00:00"/>
    <n v="4"/>
    <n v="4"/>
    <n v="3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192-2"/>
    <x v="21"/>
    <x v="178"/>
    <s v="GPRLED-EX2W-750-80-35-RG2-9'-W-277-LT(L3D)-1-DF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9'"/>
    <s v=""/>
    <x v="0"/>
    <x v="0"/>
    <s v="Jessica Kennedy"/>
    <s v="FS-9'"/>
    <m/>
    <s v=""/>
    <n v="2"/>
    <s v="Regular"/>
    <s v=""/>
    <s v=""/>
    <b v="0"/>
    <m/>
    <m/>
    <b v="0"/>
    <b v="0"/>
    <n v="1890"/>
    <x v="35"/>
    <x v="0"/>
    <n v="0"/>
    <x v="26"/>
    <n v="2.4"/>
    <x v="4"/>
    <d v="2019-01-27T00:00:00"/>
    <n v="1"/>
    <x v="4"/>
    <n v="0"/>
    <x v="0"/>
    <s v="GPRLED-EX2W-750-80-35-RG2-9'-W-277-LT(L3D)-1-DF"/>
    <n v="0"/>
    <x v="1"/>
    <m/>
    <b v="0"/>
    <x v="0"/>
    <n v="2"/>
    <n v="0"/>
    <n v="0"/>
    <d v="2019-01-26T00:00:00"/>
    <m/>
    <d v="2019-01-27T00:00:00"/>
    <n v="4"/>
    <n v="4"/>
    <n v="3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192-3"/>
    <x v="21"/>
    <x v="178"/>
    <s v="GPRLED-EX2W-750-80-35-RG2-12'-W-277-LT(L3D)-1-DF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12'"/>
    <s v=""/>
    <x v="0"/>
    <x v="0"/>
    <s v="Jessica Kennedy"/>
    <s v="FS-12'"/>
    <m/>
    <s v=""/>
    <n v="2"/>
    <s v="Regular"/>
    <s v=""/>
    <s v=""/>
    <b v="0"/>
    <m/>
    <m/>
    <b v="0"/>
    <b v="0"/>
    <n v="2520"/>
    <x v="35"/>
    <x v="0"/>
    <n v="0"/>
    <x v="26"/>
    <n v="2.4"/>
    <x v="4"/>
    <d v="2019-01-27T00:00:00"/>
    <n v="1"/>
    <x v="4"/>
    <n v="0"/>
    <x v="0"/>
    <s v="GPRLED-EX2W-750-80-35-RG2-12'-W-277-LT(L3D)-1-DF"/>
    <n v="0"/>
    <x v="1"/>
    <m/>
    <b v="0"/>
    <x v="0"/>
    <n v="2"/>
    <n v="0"/>
    <n v="0"/>
    <d v="2019-01-26T00:00:00"/>
    <m/>
    <d v="2019-01-27T00:00:00"/>
    <n v="4"/>
    <n v="4"/>
    <n v="3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192-4"/>
    <x v="21"/>
    <x v="178"/>
    <s v="GPRLED-EX2W-750-80-35-RG2-13'-W-277-LT(L3D)-1-DF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13'"/>
    <s v=""/>
    <x v="0"/>
    <x v="0"/>
    <s v="Jessica Kennedy"/>
    <s v="FS-13'"/>
    <m/>
    <s v=""/>
    <n v="4"/>
    <s v="Regular"/>
    <s v=""/>
    <s v=""/>
    <b v="0"/>
    <m/>
    <m/>
    <b v="0"/>
    <b v="0"/>
    <n v="2730"/>
    <x v="35"/>
    <x v="0"/>
    <n v="0"/>
    <x v="26"/>
    <n v="4.8"/>
    <x v="4"/>
    <d v="2019-01-27T00:00:00"/>
    <n v="2"/>
    <x v="4"/>
    <n v="25.92"/>
    <x v="0"/>
    <s v="GPRLED-EX2W-750-80-35-RG2-13'-W-277-LT(L3D)-1-DF"/>
    <n v="0"/>
    <x v="1"/>
    <m/>
    <b v="0"/>
    <x v="0"/>
    <n v="2"/>
    <n v="0"/>
    <n v="0"/>
    <d v="2019-01-26T00:00:00"/>
    <m/>
    <d v="2019-01-27T00:00:00"/>
    <n v="8"/>
    <n v="8"/>
    <n v="6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192-5"/>
    <x v="21"/>
    <x v="178"/>
    <s v="GPRLED-EX2W-750-80-35-RG2-14'-W-277-LT(L3D)-1-DF"/>
    <n v="5"/>
    <n v="1"/>
    <x v="1"/>
    <n v="8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14'"/>
    <s v=""/>
    <x v="0"/>
    <x v="0"/>
    <s v="Jessica Kennedy"/>
    <s v="FS-14'"/>
    <m/>
    <s v=""/>
    <n v="16"/>
    <s v="Regular"/>
    <s v=""/>
    <s v=""/>
    <b v="0"/>
    <m/>
    <m/>
    <b v="0"/>
    <b v="0"/>
    <n v="11760"/>
    <x v="35"/>
    <x v="0"/>
    <n v="0"/>
    <x v="26"/>
    <n v="19.2"/>
    <x v="4"/>
    <d v="2019-01-27T00:00:00"/>
    <n v="8"/>
    <x v="4"/>
    <n v="103.68"/>
    <x v="0"/>
    <s v="GPRLED-EX2W-750-80-35-RG2-14'-W-277-LT(L3D)-1-DF"/>
    <n v="0"/>
    <x v="1"/>
    <m/>
    <b v="0"/>
    <x v="0"/>
    <n v="2"/>
    <n v="0"/>
    <n v="0"/>
    <d v="2019-01-26T00:00:00"/>
    <m/>
    <d v="2019-01-27T00:00:00"/>
    <n v="32"/>
    <n v="32"/>
    <n v="24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192-6"/>
    <x v="21"/>
    <x v="178"/>
    <s v="GPRLED-EX2W-750-80-35-RG2-19'-W-277-LT(L3D)-1-DF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25T00:00:00"/>
    <s v=""/>
    <m/>
    <s v="GRAZE-19'"/>
    <s v=""/>
    <x v="0"/>
    <x v="0"/>
    <s v="Jessica Kennedy"/>
    <s v="FS-19'"/>
    <m/>
    <s v=""/>
    <n v="4"/>
    <s v="Regular"/>
    <s v=""/>
    <s v=""/>
    <b v="0"/>
    <m/>
    <m/>
    <b v="0"/>
    <b v="0"/>
    <n v="3990"/>
    <x v="35"/>
    <x v="0"/>
    <n v="0"/>
    <x v="26"/>
    <n v="4.8"/>
    <x v="4"/>
    <d v="2019-01-27T00:00:00"/>
    <n v="2"/>
    <x v="4"/>
    <n v="25.92"/>
    <x v="0"/>
    <s v="GPRLED-EX2W-750-80-35-RG2-19'-W-277-LT(L3D)-1-DF"/>
    <n v="0"/>
    <x v="1"/>
    <m/>
    <b v="0"/>
    <x v="0"/>
    <n v="2"/>
    <n v="0"/>
    <n v="0"/>
    <d v="2019-01-26T00:00:00"/>
    <m/>
    <d v="2019-01-27T00:00:00"/>
    <n v="8"/>
    <n v="8"/>
    <n v="6"/>
    <x v="5"/>
    <x v="0"/>
    <x v="0"/>
    <m/>
    <s v=""/>
    <s v=""/>
    <b v="0"/>
    <s v=""/>
    <d v="2019-01-30T00:00:00"/>
    <s v=""/>
    <s v=""/>
    <s v=""/>
    <s v=""/>
    <s v=""/>
    <s v=""/>
    <s v="Scheduled/Released"/>
  </r>
  <r>
    <s v="76087-1"/>
    <x v="22"/>
    <x v="179"/>
    <s v="BRLED-400-80-35-FL-5-W-UNV-DP-1-TB15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29T00:00:00"/>
    <s v=""/>
    <m/>
    <s v="B2LED-5"/>
    <s v=""/>
    <x v="0"/>
    <x v="3"/>
    <s v="Sacha Lempka"/>
    <s v="L11"/>
    <m/>
    <s v=""/>
    <n v="3"/>
    <s v="Regular"/>
    <s v=""/>
    <s v=""/>
    <b v="0"/>
    <m/>
    <m/>
    <b v="0"/>
    <b v="0"/>
    <n v="945"/>
    <x v="24"/>
    <x v="0"/>
    <n v="0"/>
    <x v="27"/>
    <n v="3.5999999999999996"/>
    <x v="4"/>
    <d v="2019-01-29T00:00:00"/>
    <n v="1.5"/>
    <x v="4"/>
    <n v="0"/>
    <x v="0"/>
    <s v="BRLED-400-80-35-FL-5-W-UNV-DP-1-TB15"/>
    <n v="0"/>
    <x v="1"/>
    <m/>
    <b v="0"/>
    <x v="0"/>
    <n v="2"/>
    <n v="0"/>
    <n v="0"/>
    <d v="2019-01-28T00:00:00"/>
    <m/>
    <d v="2019-01-29T00:00:00"/>
    <n v="6"/>
    <n v="6"/>
    <n v="4.5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6087-2"/>
    <x v="22"/>
    <x v="179"/>
    <s v="BRLED-400-80-35-FL-5-W-UNV-DP-1-TB15-B1(BSL10LST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29T00:00:00"/>
    <s v=""/>
    <m/>
    <s v="B2LED-5"/>
    <s v=""/>
    <x v="0"/>
    <x v="3"/>
    <s v="Sacha Lempka"/>
    <s v="L11E"/>
    <m/>
    <s v=""/>
    <n v="3"/>
    <s v="Regular"/>
    <s v=""/>
    <s v=""/>
    <b v="0"/>
    <m/>
    <m/>
    <b v="0"/>
    <b v="0"/>
    <n v="1431"/>
    <x v="24"/>
    <x v="0"/>
    <n v="0"/>
    <x v="27"/>
    <n v="3.5999999999999996"/>
    <x v="4"/>
    <d v="2019-01-29T00:00:00"/>
    <n v="1.5"/>
    <x v="4"/>
    <n v="0"/>
    <x v="0"/>
    <s v="BRLED-400-80-35-FL-5-W-UNV-DP-1-TB15-B1(BSL10LST)"/>
    <n v="0"/>
    <x v="1"/>
    <m/>
    <b v="0"/>
    <x v="0"/>
    <n v="2"/>
    <n v="0"/>
    <n v="0"/>
    <d v="2019-01-28T00:00:00"/>
    <m/>
    <d v="2019-01-29T00:00:00"/>
    <n v="6"/>
    <n v="6"/>
    <n v="4.5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6087-3"/>
    <x v="22"/>
    <x v="179"/>
    <s v="SP00000-BDLED-125-80-35-SO-5-AP-UNV-DP-1-CA(48)-C(AP CANOS &amp; PWR CORD)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29T00:00:00"/>
    <s v=""/>
    <m/>
    <s v="B2LED-5"/>
    <s v=""/>
    <x v="0"/>
    <x v="3"/>
    <s v="Sacha Lempka"/>
    <s v="L13"/>
    <m/>
    <s v=""/>
    <n v="3"/>
    <s v="Regular"/>
    <s v=""/>
    <s v=""/>
    <b v="0"/>
    <m/>
    <m/>
    <b v="0"/>
    <b v="0"/>
    <n v="945"/>
    <x v="43"/>
    <x v="2"/>
    <n v="0"/>
    <x v="27"/>
    <n v="3.5999999999999996"/>
    <x v="4"/>
    <d v="2019-01-29T00:00:00"/>
    <n v="1.5"/>
    <x v="4"/>
    <n v="0"/>
    <x v="0"/>
    <s v="BDLED-125-80-35-SO-5-AP-UNV-DP"/>
    <n v="0"/>
    <x v="1"/>
    <m/>
    <b v="0"/>
    <x v="0"/>
    <n v="2"/>
    <n v="0"/>
    <n v="0"/>
    <d v="2019-01-28T00:00:00"/>
    <m/>
    <d v="2019-01-29T00:00:00"/>
    <n v="6"/>
    <n v="6"/>
    <n v="4.5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6087-4"/>
    <x v="22"/>
    <x v="179"/>
    <s v="SP00000-BDLED-125-80-35-SO-5-AP-UNV-DP-1-CA(48)-B1(BSL10LST)-C(AP CANOS &amp; PWR CORD)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1-29T00:00:00"/>
    <s v=""/>
    <m/>
    <s v="B2LED-5"/>
    <s v=""/>
    <x v="0"/>
    <x v="3"/>
    <s v="Sacha Lempka"/>
    <s v="L13E"/>
    <m/>
    <s v=""/>
    <n v="3"/>
    <s v="Regular"/>
    <s v=""/>
    <s v=""/>
    <b v="0"/>
    <m/>
    <m/>
    <b v="0"/>
    <b v="0"/>
    <n v="1431"/>
    <x v="43"/>
    <x v="2"/>
    <n v="0"/>
    <x v="27"/>
    <n v="3.5999999999999996"/>
    <x v="4"/>
    <d v="2019-01-29T00:00:00"/>
    <n v="1.5"/>
    <x v="4"/>
    <n v="0"/>
    <x v="0"/>
    <s v="BDLED-125-80-35-SO-5-AP-UNV-DP"/>
    <n v="0"/>
    <x v="1"/>
    <m/>
    <b v="0"/>
    <x v="0"/>
    <n v="2"/>
    <n v="0"/>
    <n v="0"/>
    <d v="2019-01-28T00:00:00"/>
    <m/>
    <d v="2019-01-29T00:00:00"/>
    <n v="6"/>
    <n v="6"/>
    <n v="4.5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7673-1"/>
    <x v="22"/>
    <x v="180"/>
    <s v="ZESQD-SL 0/100-900-80-30-MSO-NO-8-W-UNV-MD-1-CTS(120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29T00:00:00"/>
    <s v=""/>
    <m/>
    <s v="ZENSQ-8"/>
    <s v=""/>
    <x v="0"/>
    <x v="3"/>
    <s v="Jessica Pasternyk"/>
    <s v="A08'"/>
    <m/>
    <s v=""/>
    <n v="2"/>
    <s v="Regular"/>
    <s v=""/>
    <s v=""/>
    <b v="0"/>
    <m/>
    <m/>
    <b v="0"/>
    <b v="0"/>
    <n v="1220"/>
    <x v="28"/>
    <x v="2"/>
    <n v="0"/>
    <x v="27"/>
    <n v="2.4"/>
    <x v="4"/>
    <d v="2019-01-29T00:00:00"/>
    <n v="1"/>
    <x v="4"/>
    <n v="0"/>
    <x v="0"/>
    <s v="ZESQD-SL 0/100-900-80-30-MSO-NO-8-W-UNV-MD-1-CTS(120)"/>
    <n v="0"/>
    <x v="1"/>
    <s v="Zen"/>
    <b v="0"/>
    <x v="0"/>
    <n v="2"/>
    <n v="0"/>
    <n v="0"/>
    <d v="2019-01-28T00:00:00"/>
    <s v="x"/>
    <d v="2019-01-29T00:00:00"/>
    <n v="4"/>
    <s v="x"/>
    <n v="3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7839-1"/>
    <x v="22"/>
    <x v="181"/>
    <s v="BBWDLED-750-80-35-SO-4'-W-UNV-DP-1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29T00:00:00"/>
    <s v=""/>
    <m/>
    <s v="B4LED-4'"/>
    <s v=""/>
    <x v="0"/>
    <x v="3"/>
    <s v="Zahra Vatani"/>
    <s v="F4-4'"/>
    <m/>
    <s v=""/>
    <n v="12"/>
    <s v="Regular"/>
    <s v=""/>
    <s v=""/>
    <b v="0"/>
    <m/>
    <m/>
    <b v="0"/>
    <b v="0"/>
    <n v="3684"/>
    <x v="71"/>
    <x v="1"/>
    <n v="0"/>
    <x v="27"/>
    <n v="14.399999999999999"/>
    <x v="4"/>
    <d v="2019-01-29T00:00:00"/>
    <n v="6"/>
    <x v="4"/>
    <n v="0"/>
    <x v="0"/>
    <s v="BBWDLED-750-80-35-SO-4'-W-UNV-DP-1"/>
    <n v="0"/>
    <x v="1"/>
    <m/>
    <b v="0"/>
    <x v="0"/>
    <n v="2"/>
    <n v="0"/>
    <n v="0"/>
    <d v="2019-01-28T00:00:00"/>
    <m/>
    <d v="2019-01-29T00:00:00"/>
    <n v="24"/>
    <n v="24"/>
    <n v="18"/>
    <x v="5"/>
    <x v="0"/>
    <x v="0"/>
    <m/>
    <s v=""/>
    <s v=""/>
    <b v="0"/>
    <s v=""/>
    <d v="2019-02-01T00:00:00"/>
    <s v=""/>
    <s v=""/>
    <s v=""/>
    <s v=""/>
    <s v=""/>
    <s v=""/>
    <s v="Scheduled/Released"/>
  </r>
  <r>
    <s v="75103-10"/>
    <x v="23"/>
    <x v="169"/>
    <s v="TWRWLED-SL 90/10-1000-80-35-SO-4-W-120-DP-1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4"/>
    <s v=""/>
    <x v="0"/>
    <x v="1"/>
    <s v="Sacha Lempka"/>
    <s v="B4-NIV6"/>
    <m/>
    <s v=""/>
    <n v="1"/>
    <s v="Regular"/>
    <s v=""/>
    <s v=""/>
    <b v="0"/>
    <m/>
    <m/>
    <b v="0"/>
    <b v="0"/>
    <n v="480"/>
    <x v="72"/>
    <x v="1"/>
    <n v="0"/>
    <x v="28"/>
    <n v="1.2"/>
    <x v="4"/>
    <d v="2019-02-03T00:00:00"/>
    <n v="0.5"/>
    <x v="4"/>
    <n v="0"/>
    <x v="0"/>
    <s v="TWRWLED-SL 90/10-1000-80-35-SO-4-W-120-DP-1"/>
    <n v="0"/>
    <x v="1"/>
    <m/>
    <b v="0"/>
    <x v="0"/>
    <n v="2"/>
    <n v="0"/>
    <n v="0"/>
    <d v="2019-02-02T00:00:00"/>
    <m/>
    <d v="2019-02-03T00:00:00"/>
    <n v="2"/>
    <n v="2"/>
    <n v="1.5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5103-11"/>
    <x v="23"/>
    <x v="169"/>
    <s v="TWRWLED-SL 90/10-1000-80-35-SO-6-W-120-DP-1"/>
    <n v="11"/>
    <n v="1"/>
    <x v="1"/>
    <n v="4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6"/>
    <s v=""/>
    <x v="0"/>
    <x v="1"/>
    <s v="Sacha Lempka"/>
    <s v="B6-NIV6"/>
    <m/>
    <s v=""/>
    <n v="4"/>
    <s v="Regular"/>
    <s v=""/>
    <s v=""/>
    <b v="0"/>
    <m/>
    <m/>
    <b v="0"/>
    <b v="0"/>
    <n v="2880"/>
    <x v="72"/>
    <x v="1"/>
    <n v="0"/>
    <x v="28"/>
    <n v="4.8"/>
    <x v="4"/>
    <d v="2019-02-03T00:00:00"/>
    <n v="2"/>
    <x v="4"/>
    <n v="0"/>
    <x v="0"/>
    <s v="TWRWLED-SL 90/10-1000-80-35-SO-6-W-120-DP-1"/>
    <n v="0"/>
    <x v="1"/>
    <m/>
    <b v="0"/>
    <x v="0"/>
    <n v="2"/>
    <n v="0"/>
    <n v="0"/>
    <d v="2019-02-02T00:00:00"/>
    <m/>
    <d v="2019-02-03T00:00:00"/>
    <n v="8"/>
    <n v="8"/>
    <n v="6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5103-12"/>
    <x v="23"/>
    <x v="169"/>
    <s v="TWRWLED-SL 90/10-1000-80-35-SO-8-W-120-DP-1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8"/>
    <s v=""/>
    <x v="0"/>
    <x v="1"/>
    <s v="Sacha Lempka"/>
    <s v="B8-NIV6"/>
    <m/>
    <s v=""/>
    <n v="1"/>
    <s v="Regular"/>
    <s v=""/>
    <s v=""/>
    <b v="0"/>
    <m/>
    <m/>
    <b v="0"/>
    <b v="0"/>
    <n v="960"/>
    <x v="72"/>
    <x v="1"/>
    <n v="0"/>
    <x v="28"/>
    <n v="1.2"/>
    <x v="4"/>
    <d v="2019-02-03T00:00:00"/>
    <n v="0.5"/>
    <x v="4"/>
    <n v="0"/>
    <x v="0"/>
    <s v="TWRWLED-SL 90/10-1000-80-35-SO-8-W-120-DP-1"/>
    <n v="0"/>
    <x v="1"/>
    <m/>
    <b v="0"/>
    <x v="0"/>
    <n v="2"/>
    <n v="0"/>
    <n v="0"/>
    <d v="2019-02-02T00:00:00"/>
    <m/>
    <d v="2019-02-03T00:00:00"/>
    <n v="2"/>
    <n v="2"/>
    <n v="1.5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5103-3"/>
    <x v="23"/>
    <x v="169"/>
    <s v="TWRWLED-SL 90/10-1000-80-35-SO-4-W-120-DP-1"/>
    <n v="3"/>
    <n v="1"/>
    <x v="1"/>
    <n v="6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4"/>
    <s v=""/>
    <x v="0"/>
    <x v="1"/>
    <s v="Sacha Lempka"/>
    <s v="B4-NIV5"/>
    <m/>
    <s v=""/>
    <n v="6"/>
    <s v="Regular"/>
    <s v=""/>
    <s v=""/>
    <b v="0"/>
    <m/>
    <m/>
    <b v="0"/>
    <b v="0"/>
    <n v="2880"/>
    <x v="72"/>
    <x v="1"/>
    <n v="0"/>
    <x v="28"/>
    <n v="7.1999999999999993"/>
    <x v="4"/>
    <d v="2019-02-03T00:00:00"/>
    <n v="3"/>
    <x v="4"/>
    <n v="0"/>
    <x v="0"/>
    <s v="TWRWLED-SL 90/10-1000-80-35-SO-4-W-120-DP-1"/>
    <n v="0"/>
    <x v="1"/>
    <s v="TWGLED"/>
    <b v="0"/>
    <x v="0"/>
    <n v="2"/>
    <n v="0"/>
    <n v="0"/>
    <d v="2019-02-02T00:00:00"/>
    <s v="x"/>
    <d v="2019-02-03T00:00:00"/>
    <n v="12"/>
    <s v="x"/>
    <n v="9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5103-4"/>
    <x v="23"/>
    <x v="169"/>
    <s v="TWRWLED-SL 90/10-1000-80-35-SO-6-W-120-DP-1"/>
    <n v="4"/>
    <n v="1"/>
    <x v="1"/>
    <n v="5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6"/>
    <s v=""/>
    <x v="0"/>
    <x v="1"/>
    <s v="Sacha Lempka"/>
    <s v="B6-NIV5"/>
    <m/>
    <s v=""/>
    <n v="5"/>
    <s v="Regular"/>
    <s v=""/>
    <s v=""/>
    <b v="0"/>
    <m/>
    <m/>
    <b v="0"/>
    <b v="0"/>
    <n v="3600"/>
    <x v="72"/>
    <x v="1"/>
    <n v="0"/>
    <x v="28"/>
    <n v="6"/>
    <x v="4"/>
    <d v="2019-02-03T00:00:00"/>
    <n v="2.5"/>
    <x v="4"/>
    <n v="0"/>
    <x v="0"/>
    <s v="TWRWLED-SL 90/10-1000-80-35-SO-6-W-120-DP-1"/>
    <n v="0"/>
    <x v="1"/>
    <s v="TWGLED"/>
    <b v="0"/>
    <x v="0"/>
    <n v="2"/>
    <n v="0"/>
    <n v="0"/>
    <d v="2019-02-02T00:00:00"/>
    <s v="x"/>
    <d v="2019-02-03T00:00:00"/>
    <n v="10"/>
    <s v="x"/>
    <n v="7.5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5103-5"/>
    <x v="23"/>
    <x v="169"/>
    <s v="TWRWLED-SL 90/10-1000-80-35-SO-8-W-120-DP-1"/>
    <n v="5"/>
    <n v="1"/>
    <x v="1"/>
    <n v="12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8"/>
    <s v=""/>
    <x v="0"/>
    <x v="1"/>
    <s v="Sacha Lempka"/>
    <s v="B8-NIV5"/>
    <m/>
    <s v=""/>
    <n v="12"/>
    <s v="Regular"/>
    <s v=""/>
    <s v=""/>
    <b v="0"/>
    <m/>
    <m/>
    <b v="0"/>
    <b v="0"/>
    <n v="11520"/>
    <x v="72"/>
    <x v="1"/>
    <n v="0"/>
    <x v="28"/>
    <n v="14.399999999999999"/>
    <x v="4"/>
    <d v="2019-02-03T00:00:00"/>
    <n v="6"/>
    <x v="4"/>
    <n v="0"/>
    <x v="0"/>
    <s v="TWRWLED-SL 90/10-1000-80-35-SO-8-W-120-DP-1"/>
    <n v="0"/>
    <x v="1"/>
    <s v="TWGLED"/>
    <b v="0"/>
    <x v="0"/>
    <n v="2"/>
    <n v="0"/>
    <n v="0"/>
    <d v="2019-02-02T00:00:00"/>
    <s v="x"/>
    <d v="2019-02-03T00:00:00"/>
    <n v="24"/>
    <s v="x"/>
    <n v="18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7560-1"/>
    <x v="23"/>
    <x v="182"/>
    <s v="WBWLED-750-80-40-S-8' 0&quot;-BLK-UNV-DP-1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2-01T00:00:00"/>
    <s v=""/>
    <m/>
    <s v="WB4LED-8' 0&quot;"/>
    <s v=""/>
    <x v="0"/>
    <x v="3"/>
    <s v="George Bacalla"/>
    <s v="W2-8'-0&quot;"/>
    <m/>
    <s v=""/>
    <n v="12"/>
    <s v="Regular"/>
    <s v=""/>
    <s v=""/>
    <b v="0"/>
    <m/>
    <m/>
    <b v="0"/>
    <b v="0"/>
    <n v="11388.6"/>
    <x v="17"/>
    <x v="1"/>
    <n v="0"/>
    <x v="28"/>
    <n v="14.399999999999999"/>
    <x v="4"/>
    <d v="2019-02-03T00:00:00"/>
    <n v="6"/>
    <x v="4"/>
    <n v="0"/>
    <x v="0"/>
    <s v="WBWLED-750-80-40-S-8' 0&quot;-BLK-UNV-DP-1"/>
    <n v="0"/>
    <x v="1"/>
    <m/>
    <b v="0"/>
    <x v="0"/>
    <n v="2"/>
    <n v="0"/>
    <n v="0"/>
    <d v="2019-02-02T00:00:00"/>
    <m/>
    <d v="2019-02-03T00:00:00"/>
    <n v="24"/>
    <n v="24"/>
    <n v="18"/>
    <x v="5"/>
    <x v="0"/>
    <x v="0"/>
    <m/>
    <s v=""/>
    <s v=""/>
    <b v="0"/>
    <s v=""/>
    <d v="2019-02-06T00:00:00"/>
    <s v=""/>
    <s v=""/>
    <s v=""/>
    <s v=""/>
    <s v=""/>
    <s v=""/>
    <s v="Scheduled/Released"/>
  </r>
  <r>
    <s v="72906-2"/>
    <x v="24"/>
    <x v="183"/>
    <s v="BRLED-1000-90-35-FL-4-W-120-DP-1-DS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2-04T00:00:00"/>
    <s v=""/>
    <m/>
    <s v="B2LED-4"/>
    <s v=""/>
    <x v="0"/>
    <x v="0"/>
    <s v="Rajithan Sivapatharajahon"/>
    <s v="N1"/>
    <m/>
    <s v=""/>
    <n v="1"/>
    <s v="Regular"/>
    <s v=""/>
    <s v=""/>
    <b v="0"/>
    <m/>
    <m/>
    <b v="0"/>
    <b v="0"/>
    <n v="288"/>
    <x v="24"/>
    <x v="0"/>
    <n v="0"/>
    <x v="29"/>
    <n v="1.2"/>
    <x v="4"/>
    <d v="2019-02-04T00:00:00"/>
    <n v="0.5"/>
    <x v="4"/>
    <n v="0"/>
    <x v="0"/>
    <s v="BRLED-1000-90-35-FL-4-W-120-DP-1-DS"/>
    <n v="0"/>
    <x v="1"/>
    <m/>
    <b v="0"/>
    <x v="0"/>
    <n v="2"/>
    <n v="0"/>
    <n v="0"/>
    <d v="2019-02-03T00:00:00"/>
    <s v="x"/>
    <d v="2019-02-04T00:00:00"/>
    <n v="2"/>
    <s v="x"/>
    <n v="1.5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3"/>
    <x v="24"/>
    <x v="183"/>
    <s v="BRLED-1000-90-35-FL-10-W-120-DP-1-DS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2-04T00:00:00"/>
    <s v=""/>
    <m/>
    <s v="B2LED-10"/>
    <s v=""/>
    <x v="0"/>
    <x v="0"/>
    <s v="Rajithan Sivapatharajahon"/>
    <s v="N2"/>
    <m/>
    <s v=""/>
    <n v="2"/>
    <s v="Regular"/>
    <s v=""/>
    <s v=""/>
    <b v="0"/>
    <m/>
    <m/>
    <b v="0"/>
    <b v="0"/>
    <n v="1440"/>
    <x v="24"/>
    <x v="0"/>
    <n v="0"/>
    <x v="29"/>
    <n v="2.4"/>
    <x v="4"/>
    <d v="2019-02-04T00:00:00"/>
    <n v="1"/>
    <x v="4"/>
    <n v="0"/>
    <x v="0"/>
    <s v="BRLED-1000-90-35-FL-10-W-120-DP-1-DS"/>
    <n v="0"/>
    <x v="1"/>
    <m/>
    <b v="0"/>
    <x v="0"/>
    <n v="2"/>
    <n v="0"/>
    <n v="0"/>
    <d v="2019-02-03T00:00:00"/>
    <s v="x"/>
    <d v="2019-02-04T00:00:00"/>
    <n v="4"/>
    <s v="x"/>
    <n v="3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4"/>
    <x v="24"/>
    <x v="183"/>
    <s v="BRLED-1000-90-35-FL-6-W-120-DP-1-DS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2-04T00:00:00"/>
    <s v=""/>
    <m/>
    <s v="B2LED-6"/>
    <s v=""/>
    <x v="0"/>
    <x v="0"/>
    <s v="Rajithan Sivapatharajahon"/>
    <s v="N3"/>
    <m/>
    <s v=""/>
    <n v="1"/>
    <s v="Regular"/>
    <s v=""/>
    <s v=""/>
    <b v="0"/>
    <m/>
    <m/>
    <b v="0"/>
    <b v="0"/>
    <n v="432"/>
    <x v="24"/>
    <x v="0"/>
    <n v="0"/>
    <x v="29"/>
    <n v="1.2"/>
    <x v="4"/>
    <d v="2019-02-04T00:00:00"/>
    <n v="0.5"/>
    <x v="4"/>
    <n v="0"/>
    <x v="0"/>
    <s v="BRLED-1000-90-35-FL-6-W-120-DP-1-DS"/>
    <n v="0"/>
    <x v="1"/>
    <s v="B2LED"/>
    <b v="0"/>
    <x v="0"/>
    <n v="2"/>
    <n v="0"/>
    <n v="0"/>
    <d v="2019-02-03T00:00:00"/>
    <s v="x"/>
    <d v="2019-02-04T00:00:00"/>
    <n v="2"/>
    <s v="x"/>
    <n v="1.5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5"/>
    <x v="24"/>
    <x v="183"/>
    <s v="B2SQDLED-1000-90-35-SO-50-AP-120-DP-1-CA(36)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2-04T00:00:00"/>
    <s v=""/>
    <m/>
    <s v="B2SLED-50"/>
    <s v=""/>
    <x v="0"/>
    <x v="0"/>
    <s v="Rajithan Sivapatharajahon"/>
    <s v="K50"/>
    <m/>
    <s v=""/>
    <n v="10"/>
    <s v="Regular"/>
    <s v=""/>
    <s v=""/>
    <b v="0"/>
    <m/>
    <m/>
    <b v="0"/>
    <b v="0"/>
    <n v="8500"/>
    <x v="20"/>
    <x v="2"/>
    <n v="0"/>
    <x v="29"/>
    <n v="12"/>
    <x v="4"/>
    <d v="2019-02-04T00:00:00"/>
    <n v="5"/>
    <x v="4"/>
    <n v="103.68"/>
    <x v="0"/>
    <s v="B2SQDLED-1000-90-35-SO-50-AP-120-DP-1-CA(36)"/>
    <n v="0"/>
    <x v="1"/>
    <s v="B2S"/>
    <b v="0"/>
    <x v="0"/>
    <n v="2"/>
    <n v="0"/>
    <n v="0"/>
    <d v="2019-02-03T00:00:00"/>
    <s v="x"/>
    <d v="2019-02-04T00:00:00"/>
    <n v="20"/>
    <s v="x"/>
    <n v="15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6"/>
    <x v="24"/>
    <x v="183"/>
    <s v="B2SQDLED-1000-90-35-SO-22-AP-120-DP-1-CA(36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2-04T00:00:00"/>
    <s v=""/>
    <m/>
    <s v="B2SLED-22"/>
    <s v=""/>
    <x v="0"/>
    <x v="0"/>
    <s v="Rajithan Sivapatharajahon"/>
    <s v="K22"/>
    <m/>
    <s v=""/>
    <n v="2"/>
    <s v="Regular"/>
    <s v=""/>
    <s v=""/>
    <b v="0"/>
    <m/>
    <m/>
    <b v="0"/>
    <b v="0"/>
    <n v="1870"/>
    <x v="20"/>
    <x v="2"/>
    <n v="0"/>
    <x v="29"/>
    <n v="2.4"/>
    <x v="4"/>
    <d v="2019-02-04T00:00:00"/>
    <n v="1"/>
    <x v="4"/>
    <n v="12.96"/>
    <x v="0"/>
    <s v="B2SQDLED-1000-90-35-SO-22-AP-120-DP-1-CA(36)"/>
    <n v="0"/>
    <x v="1"/>
    <s v="B2S"/>
    <b v="0"/>
    <x v="0"/>
    <n v="2"/>
    <n v="0"/>
    <n v="0"/>
    <d v="2019-02-03T00:00:00"/>
    <s v="x"/>
    <d v="2019-02-04T00:00:00"/>
    <n v="4"/>
    <s v="x"/>
    <n v="3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7"/>
    <x v="24"/>
    <x v="183"/>
    <s v="B2SQDLED-1000-90-35-SO-21-AP-120-DP-1-CA(36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2-04T00:00:00"/>
    <s v=""/>
    <m/>
    <s v="B2SLED-21"/>
    <s v=""/>
    <x v="0"/>
    <x v="0"/>
    <s v="Rajithan Sivapatharajahon"/>
    <s v="K21"/>
    <m/>
    <s v=""/>
    <n v="2"/>
    <s v="Regular"/>
    <s v=""/>
    <s v=""/>
    <b v="0"/>
    <m/>
    <m/>
    <b v="0"/>
    <b v="0"/>
    <n v="1785"/>
    <x v="20"/>
    <x v="2"/>
    <n v="0"/>
    <x v="29"/>
    <n v="2.4"/>
    <x v="4"/>
    <d v="2019-02-04T00:00:00"/>
    <n v="1"/>
    <x v="4"/>
    <n v="12.96"/>
    <x v="0"/>
    <s v="B2SQDLED-1000-90-35-SO-21-AP-120-DP-1-CA(36)"/>
    <n v="0"/>
    <x v="1"/>
    <s v="B2S"/>
    <b v="0"/>
    <x v="0"/>
    <n v="2"/>
    <n v="0"/>
    <n v="0"/>
    <d v="2019-02-03T00:00:00"/>
    <s v="x"/>
    <d v="2019-02-04T00:00:00"/>
    <n v="4"/>
    <s v="x"/>
    <n v="3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2906-8"/>
    <x v="24"/>
    <x v="183"/>
    <s v="B2SQDLED-1000-90-35-SO-20-AP-120-DP-1-CA(36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2-04T00:00:00"/>
    <s v=""/>
    <m/>
    <s v="B2SLED-20"/>
    <s v=""/>
    <x v="0"/>
    <x v="0"/>
    <s v="Rajithan Sivapatharajahon"/>
    <s v="K20"/>
    <m/>
    <s v=""/>
    <n v="2"/>
    <s v="Regular"/>
    <s v=""/>
    <s v=""/>
    <b v="0"/>
    <m/>
    <m/>
    <b v="0"/>
    <b v="0"/>
    <n v="1700"/>
    <x v="20"/>
    <x v="2"/>
    <n v="0"/>
    <x v="29"/>
    <n v="2.4"/>
    <x v="4"/>
    <d v="2019-02-04T00:00:00"/>
    <n v="1"/>
    <x v="4"/>
    <n v="12.96"/>
    <x v="0"/>
    <s v="B2SQDLED-1000-90-35-SO-20-AP-120-DP-1-CA(36)"/>
    <n v="0"/>
    <x v="1"/>
    <s v="B2S"/>
    <b v="0"/>
    <x v="0"/>
    <n v="2"/>
    <n v="0"/>
    <n v="0"/>
    <d v="2019-02-03T00:00:00"/>
    <s v="x"/>
    <d v="2019-02-04T00:00:00"/>
    <n v="4"/>
    <s v="x"/>
    <n v="3"/>
    <x v="5"/>
    <x v="0"/>
    <x v="0"/>
    <m/>
    <s v=""/>
    <s v=""/>
    <b v="0"/>
    <s v=""/>
    <d v="2019-02-07T00:00:00"/>
    <s v=""/>
    <s v=""/>
    <s v=""/>
    <s v=""/>
    <s v=""/>
    <s v=""/>
    <s v="Scheduled/Released"/>
  </r>
  <r>
    <s v="77211-1"/>
    <x v="25"/>
    <x v="184"/>
    <s v="BBWDILED-640-400-80-40-SO-8-W-UNV-DP-1-D"/>
    <n v="1"/>
    <n v="1"/>
    <x v="1"/>
    <n v="11"/>
    <x v="1"/>
    <b v="0"/>
    <x v="0"/>
    <b v="0"/>
    <b v="0"/>
    <x v="1"/>
    <x v="0"/>
    <x v="2"/>
    <s v=""/>
    <s v=""/>
    <s v=""/>
    <s v=""/>
    <x v="0"/>
    <x v="1"/>
    <d v="2019-02-05T00:00:00"/>
    <s v=""/>
    <m/>
    <s v="B4LED-8"/>
    <s v=""/>
    <x v="0"/>
    <x v="3"/>
    <s v="George Bacalla"/>
    <s v="F1-8'"/>
    <m/>
    <s v=""/>
    <n v="11"/>
    <s v="Regular"/>
    <s v=""/>
    <s v=""/>
    <b v="0"/>
    <m/>
    <m/>
    <b v="0"/>
    <b v="0"/>
    <n v="10560"/>
    <x v="47"/>
    <x v="1"/>
    <n v="0"/>
    <x v="30"/>
    <n v="13.2"/>
    <x v="4"/>
    <d v="2019-02-05T00:00:00"/>
    <n v="5.5"/>
    <x v="4"/>
    <n v="0"/>
    <x v="0"/>
    <s v="BBWDILED-640-400-80-40-SO-8-W-UNV-DP-1-D"/>
    <n v="0"/>
    <x v="1"/>
    <m/>
    <b v="0"/>
    <x v="0"/>
    <n v="2"/>
    <n v="0"/>
    <n v="0"/>
    <d v="2019-02-04T00:00:00"/>
    <m/>
    <d v="2019-02-05T00:00:00"/>
    <n v="22"/>
    <n v="22"/>
    <n v="16.5"/>
    <x v="5"/>
    <x v="0"/>
    <x v="0"/>
    <m/>
    <s v=""/>
    <s v=""/>
    <b v="0"/>
    <s v=""/>
    <d v="2019-02-08T00:00:00"/>
    <s v=""/>
    <s v=""/>
    <s v=""/>
    <s v=""/>
    <s v=""/>
    <s v=""/>
    <s v="Scheduled/Released"/>
  </r>
  <r>
    <s v="77211-2"/>
    <x v="25"/>
    <x v="184"/>
    <s v="BBWDILED-640-400-80-40-SO-4-W-UNV-DP-1-D"/>
    <n v="2"/>
    <n v="1"/>
    <x v="1"/>
    <n v="8"/>
    <x v="1"/>
    <b v="0"/>
    <x v="0"/>
    <b v="0"/>
    <b v="0"/>
    <x v="1"/>
    <x v="0"/>
    <x v="2"/>
    <s v=""/>
    <s v=""/>
    <s v=""/>
    <s v=""/>
    <x v="0"/>
    <x v="1"/>
    <d v="2019-02-05T00:00:00"/>
    <s v=""/>
    <m/>
    <s v="B4LED-4"/>
    <s v=""/>
    <x v="0"/>
    <x v="3"/>
    <s v="George Bacalla"/>
    <s v="F2-4'"/>
    <m/>
    <s v=""/>
    <n v="8"/>
    <s v="Regular"/>
    <s v=""/>
    <s v=""/>
    <b v="0"/>
    <m/>
    <m/>
    <b v="0"/>
    <b v="0"/>
    <n v="3840"/>
    <x v="47"/>
    <x v="1"/>
    <n v="0"/>
    <x v="30"/>
    <n v="9.6"/>
    <x v="4"/>
    <d v="2019-02-05T00:00:00"/>
    <n v="4"/>
    <x v="4"/>
    <n v="0"/>
    <x v="0"/>
    <s v="BBWDILED-640-400-80-40-SO-4-W-UNV-DP-1-D"/>
    <n v="0"/>
    <x v="1"/>
    <m/>
    <b v="0"/>
    <x v="0"/>
    <n v="2"/>
    <n v="0"/>
    <n v="0"/>
    <d v="2019-02-04T00:00:00"/>
    <m/>
    <d v="2019-02-05T00:00:00"/>
    <n v="16"/>
    <n v="16"/>
    <n v="12"/>
    <x v="5"/>
    <x v="0"/>
    <x v="0"/>
    <m/>
    <s v=""/>
    <s v=""/>
    <b v="0"/>
    <s v=""/>
    <d v="2019-02-08T00:00:00"/>
    <s v=""/>
    <s v=""/>
    <s v=""/>
    <s v=""/>
    <s v=""/>
    <s v=""/>
    <s v="Scheduled/Released"/>
  </r>
  <r>
    <s v="75859-61"/>
    <x v="26"/>
    <x v="60"/>
    <s v="BRLED-500-80-35-FL-8'-W-UNV-DP-1-TB15-FW(6)"/>
    <n v="61"/>
    <n v="1"/>
    <x v="1"/>
    <n v="4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8'"/>
    <s v=""/>
    <x v="0"/>
    <x v="3"/>
    <s v="Gagandeep Singh"/>
    <s v="F2A, 8/6TH"/>
    <m/>
    <s v=""/>
    <n v="4"/>
    <s v="Regular"/>
    <s v=""/>
    <s v=""/>
    <b v="0"/>
    <m/>
    <m/>
    <b v="0"/>
    <b v="0"/>
    <n v="1268"/>
    <x v="24"/>
    <x v="0"/>
    <n v="0"/>
    <x v="31"/>
    <n v="4.8"/>
    <x v="4"/>
    <d v="2019-02-25T00:00:00"/>
    <n v="2"/>
    <x v="4"/>
    <n v="0"/>
    <x v="0"/>
    <s v="BRLED-500-80-35-FL-8'-W-UNV-DP-1-TB15-FW(6)"/>
    <n v="0"/>
    <x v="1"/>
    <m/>
    <b v="0"/>
    <x v="0"/>
    <n v="2"/>
    <n v="0"/>
    <n v="0"/>
    <d v="2019-02-24T00:00:00"/>
    <m/>
    <d v="2019-02-25T00:00:00"/>
    <n v="8"/>
    <n v="8"/>
    <n v="6"/>
    <x v="5"/>
    <x v="0"/>
    <x v="0"/>
    <m/>
    <s v=""/>
    <s v=""/>
    <b v="0"/>
    <s v=""/>
    <d v="2019-02-28T00:00:00"/>
    <m/>
    <d v="2018-12-31T00:00:00"/>
    <s v=""/>
    <m/>
    <s v=""/>
    <s v=""/>
    <s v="Scheduled/Released"/>
  </r>
  <r>
    <s v="75859-64"/>
    <x v="26"/>
    <x v="60"/>
    <s v="BRLED-500-80-35-FL-10'-W-UNV-DP-1-TB15-FW(6)"/>
    <n v="64"/>
    <n v="1"/>
    <x v="1"/>
    <n v="1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10'"/>
    <s v=""/>
    <x v="0"/>
    <x v="3"/>
    <s v="Gagandeep Singh"/>
    <s v="F2A, 10/9TH"/>
    <m/>
    <s v=""/>
    <n v="1"/>
    <s v="Regular"/>
    <s v=""/>
    <s v=""/>
    <b v="0"/>
    <m/>
    <m/>
    <b v="0"/>
    <b v="0"/>
    <n v="395"/>
    <x v="24"/>
    <x v="0"/>
    <n v="0"/>
    <x v="31"/>
    <n v="1.2"/>
    <x v="4"/>
    <d v="2019-02-25T00:00:00"/>
    <n v="0.5"/>
    <x v="4"/>
    <n v="0"/>
    <x v="0"/>
    <s v="BRLED-500-80-35-FL-10'-W-UNV-DP-1-TB15-FW(6)"/>
    <n v="0"/>
    <x v="1"/>
    <m/>
    <b v="0"/>
    <x v="0"/>
    <n v="2"/>
    <n v="0"/>
    <n v="0"/>
    <d v="2019-02-24T00:00:00"/>
    <m/>
    <d v="2019-02-25T00:00:00"/>
    <n v="2"/>
    <n v="2"/>
    <n v="1.5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5859-66"/>
    <x v="26"/>
    <x v="60"/>
    <s v="BRLED-500-80-35-FL-12'-W-UNV-DP-1-TB15-FW(6)"/>
    <n v="66"/>
    <n v="1"/>
    <x v="1"/>
    <n v="1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12'"/>
    <s v=""/>
    <x v="0"/>
    <x v="3"/>
    <s v="Gagandeep Singh"/>
    <s v="F2A, 12/6TH"/>
    <m/>
    <s v=""/>
    <n v="1"/>
    <s v="Regular"/>
    <s v=""/>
    <s v=""/>
    <b v="0"/>
    <m/>
    <m/>
    <b v="0"/>
    <b v="0"/>
    <n v="473"/>
    <x v="24"/>
    <x v="0"/>
    <n v="0"/>
    <x v="31"/>
    <n v="1.2"/>
    <x v="4"/>
    <d v="2019-02-25T00:00:00"/>
    <n v="0.5"/>
    <x v="4"/>
    <n v="0"/>
    <x v="0"/>
    <s v="BRLED-500-80-35-FL-12'-W-UNV-DP-1-TB15-FW(6)"/>
    <n v="0"/>
    <x v="1"/>
    <m/>
    <b v="0"/>
    <x v="0"/>
    <n v="2"/>
    <n v="0"/>
    <n v="0"/>
    <d v="2019-02-24T00:00:00"/>
    <m/>
    <d v="2019-02-25T00:00:00"/>
    <n v="2"/>
    <n v="2"/>
    <n v="1.5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5859-69"/>
    <x v="26"/>
    <x v="60"/>
    <s v="BRLED-500-80-35-FL-14'-W-UNV-DP-1-TB15-FW(6)"/>
    <n v="69"/>
    <n v="1"/>
    <x v="1"/>
    <n v="1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14'"/>
    <s v=""/>
    <x v="0"/>
    <x v="3"/>
    <s v="Gagandeep Singh"/>
    <s v="F2A, 14/6TH"/>
    <m/>
    <s v=""/>
    <n v="2"/>
    <s v="Regular"/>
    <s v=""/>
    <s v=""/>
    <b v="0"/>
    <m/>
    <m/>
    <b v="0"/>
    <b v="0"/>
    <n v="551"/>
    <x v="24"/>
    <x v="0"/>
    <n v="0"/>
    <x v="31"/>
    <n v="2.4"/>
    <x v="4"/>
    <d v="2019-02-25T00:00:00"/>
    <n v="1"/>
    <x v="4"/>
    <n v="12.96"/>
    <x v="0"/>
    <s v="BRLED-500-80-35-FL-14'-W-UNV-DP-1-TB15-FW(6)"/>
    <n v="0"/>
    <x v="1"/>
    <m/>
    <b v="0"/>
    <x v="0"/>
    <n v="2"/>
    <n v="0"/>
    <n v="0"/>
    <d v="2019-02-24T00:00:00"/>
    <m/>
    <d v="2019-02-25T00:00:00"/>
    <n v="4"/>
    <n v="4"/>
    <n v="3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5859-71"/>
    <x v="26"/>
    <x v="60"/>
    <s v="BRLED-500-80-35-FL-14'-W-UNV-DP-1-TB15-FW(6)"/>
    <n v="71"/>
    <n v="1"/>
    <x v="1"/>
    <n v="1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14'"/>
    <s v=""/>
    <x v="0"/>
    <x v="3"/>
    <s v="Gagandeep Singh"/>
    <s v="F2A, 14/9TH"/>
    <m/>
    <s v=""/>
    <n v="2"/>
    <s v="Regular"/>
    <s v=""/>
    <s v=""/>
    <b v="0"/>
    <m/>
    <m/>
    <b v="0"/>
    <b v="0"/>
    <n v="551"/>
    <x v="24"/>
    <x v="0"/>
    <n v="0"/>
    <x v="31"/>
    <n v="2.4"/>
    <x v="4"/>
    <d v="2019-02-25T00:00:00"/>
    <n v="1"/>
    <x v="4"/>
    <n v="12.96"/>
    <x v="0"/>
    <s v="BRLED-500-80-35-FL-14'-W-UNV-DP-1-TB15-FW(6)"/>
    <n v="0"/>
    <x v="1"/>
    <m/>
    <b v="0"/>
    <x v="0"/>
    <n v="2"/>
    <n v="0"/>
    <n v="0"/>
    <d v="2019-02-24T00:00:00"/>
    <m/>
    <d v="2019-02-25T00:00:00"/>
    <n v="4"/>
    <n v="4"/>
    <n v="3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5859-73"/>
    <x v="26"/>
    <x v="60"/>
    <s v="BRLED-500-80-35-FL-18'-W-UNV-DP-1-TB15-FW(6)"/>
    <n v="73"/>
    <n v="1"/>
    <x v="1"/>
    <n v="3"/>
    <x v="1"/>
    <b v="0"/>
    <x v="0"/>
    <b v="0"/>
    <b v="0"/>
    <x v="1"/>
    <x v="0"/>
    <x v="2"/>
    <s v=""/>
    <s v=""/>
    <s v=""/>
    <s v=""/>
    <x v="0"/>
    <x v="1"/>
    <d v="2019-02-25T00:00:00"/>
    <s v=""/>
    <m/>
    <s v="B2LED-18'"/>
    <s v=""/>
    <x v="0"/>
    <x v="3"/>
    <s v="Gagandeep Singh"/>
    <s v="F2A, 18/6TH"/>
    <m/>
    <s v=""/>
    <n v="6"/>
    <s v="Regular"/>
    <s v=""/>
    <s v=""/>
    <b v="0"/>
    <m/>
    <m/>
    <b v="0"/>
    <b v="0"/>
    <n v="2121"/>
    <x v="24"/>
    <x v="0"/>
    <n v="0"/>
    <x v="31"/>
    <n v="7.1999999999999993"/>
    <x v="4"/>
    <d v="2019-02-25T00:00:00"/>
    <n v="3"/>
    <x v="4"/>
    <n v="38.880000000000003"/>
    <x v="0"/>
    <s v="BRLED-500-80-35-FL-18'-W-UNV-DP-1-TB15-FW(6)"/>
    <n v="0"/>
    <x v="1"/>
    <s v="B2LED"/>
    <b v="0"/>
    <x v="0"/>
    <n v="2"/>
    <n v="0"/>
    <n v="0"/>
    <d v="2019-02-24T00:00:00"/>
    <s v="x"/>
    <d v="2019-02-25T00:00:00"/>
    <n v="12"/>
    <s v="x"/>
    <n v="9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6659-1"/>
    <x v="26"/>
    <x v="185"/>
    <s v="TB2DILED-400-400-80-35-SO-SO-4-W-UNV-DP-1-CA(36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2-25T00:00:00"/>
    <s v=""/>
    <m/>
    <s v="TB2LED-4"/>
    <s v=""/>
    <x v="0"/>
    <x v="3"/>
    <s v="Stan Buyansky"/>
    <s v="P1"/>
    <m/>
    <s v=""/>
    <n v="2"/>
    <s v="Regular"/>
    <s v=""/>
    <s v=""/>
    <b v="0"/>
    <m/>
    <m/>
    <b v="0"/>
    <b v="0"/>
    <n v="760"/>
    <x v="14"/>
    <x v="2"/>
    <n v="0"/>
    <x v="31"/>
    <n v="2.4"/>
    <x v="4"/>
    <d v="2019-02-25T00:00:00"/>
    <n v="1"/>
    <x v="4"/>
    <n v="0"/>
    <x v="0"/>
    <s v="TB2DILED-400-400-80-35-SO-SO-4-W-UNV-DP-1-CA(36)"/>
    <n v="0"/>
    <x v="1"/>
    <m/>
    <b v="0"/>
    <x v="0"/>
    <n v="2"/>
    <n v="0"/>
    <n v="0"/>
    <d v="2019-02-24T00:00:00"/>
    <m/>
    <d v="2019-02-25T00:00:00"/>
    <n v="4"/>
    <n v="4"/>
    <n v="3"/>
    <x v="5"/>
    <x v="0"/>
    <x v="0"/>
    <m/>
    <s v=""/>
    <s v=""/>
    <b v="0"/>
    <s v=""/>
    <d v="2019-02-28T00:00:00"/>
    <s v=""/>
    <s v=""/>
    <s v=""/>
    <s v=""/>
    <s v=""/>
    <s v=""/>
    <s v="Scheduled/Released"/>
  </r>
  <r>
    <s v="70411-4"/>
    <x v="27"/>
    <x v="47"/>
    <s v="SCDM-3'-(3)-800-90-TW2750-D55-BLK-C(HS512W1186)-UNV-O(DALIDT6)-1-CA(72)-LBC"/>
    <n v="4"/>
    <n v="2"/>
    <x v="1"/>
    <n v="254"/>
    <x v="1"/>
    <b v="0"/>
    <x v="0"/>
    <b v="0"/>
    <b v="0"/>
    <x v="1"/>
    <x v="0"/>
    <x v="2"/>
    <s v=""/>
    <s v=""/>
    <s v=""/>
    <s v=""/>
    <x v="0"/>
    <x v="1"/>
    <d v="2019-02-27T00:00:00"/>
    <s v=""/>
    <m/>
    <s v="SCULPT-3'"/>
    <s v=""/>
    <x v="0"/>
    <x v="2"/>
    <s v="Gagandeep Singh"/>
    <s v="L-01.3-3'"/>
    <m/>
    <s v=""/>
    <n v="254"/>
    <s v="Regular"/>
    <s v=""/>
    <s v=""/>
    <b v="0"/>
    <m/>
    <m/>
    <b v="0"/>
    <b v="0"/>
    <n v="72930"/>
    <x v="54"/>
    <x v="2"/>
    <s v="Check for Kit"/>
    <x v="32"/>
    <n v="304.8"/>
    <x v="0"/>
    <d v="2019-03-01T00:00:00"/>
    <n v="127"/>
    <x v="1"/>
    <n v="0"/>
    <x v="0"/>
    <s v="SCDM-3'-(3)-800-90-TW2750-D55-BLK-C(HS512W1186)-UNV-O(DALIDT6)-1-CA(72)-LBC"/>
    <n v="0"/>
    <x v="0"/>
    <s v="Sculpt"/>
    <b v="1"/>
    <x v="1"/>
    <n v="2"/>
    <n v="0"/>
    <n v="0"/>
    <d v="2019-02-28T00:00:00"/>
    <s v="x"/>
    <d v="2019-03-01T00:00:00"/>
    <n v="508"/>
    <s v="x"/>
    <n v="381"/>
    <x v="0"/>
    <x v="0"/>
    <x v="0"/>
    <m/>
    <s v="Ready"/>
    <s v=""/>
    <b v="1"/>
    <s v=""/>
    <d v="2019-03-04T00:00:00"/>
    <s v=""/>
    <s v=""/>
    <s v=""/>
    <s v=""/>
    <s v=""/>
    <s v=""/>
    <s v="Wiring Started"/>
  </r>
  <r>
    <s v="72891-3"/>
    <x v="28"/>
    <x v="186"/>
    <s v="SP18347(1)-MBWVLED-500-80-35-S-4-AP-120-DP-1-EF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3-04T00:00:00"/>
    <s v=""/>
    <m/>
    <s v="MINLED-4"/>
    <s v=""/>
    <x v="0"/>
    <x v="5"/>
    <s v="Sacha Lempka"/>
    <s v="S1"/>
    <m/>
    <s v=""/>
    <n v="4"/>
    <s v="Regular"/>
    <s v=""/>
    <s v=""/>
    <b v="0"/>
    <m/>
    <m/>
    <b v="0"/>
    <b v="0"/>
    <n v="1440"/>
    <x v="65"/>
    <x v="1"/>
    <n v="0"/>
    <x v="33"/>
    <n v="4.8"/>
    <x v="4"/>
    <d v="2019-03-04T00:00:00"/>
    <n v="2"/>
    <x v="4"/>
    <n v="0"/>
    <x v="0"/>
    <s v="MBWVLED-500-80-35-S-4-AP-120-D"/>
    <n v="0"/>
    <x v="1"/>
    <m/>
    <b v="0"/>
    <x v="0"/>
    <n v="2"/>
    <n v="0"/>
    <n v="0"/>
    <d v="2019-03-03T00:00:00"/>
    <s v="x"/>
    <d v="2019-03-04T00:00:00"/>
    <n v="8"/>
    <s v="x"/>
    <n v="6"/>
    <x v="5"/>
    <x v="0"/>
    <x v="0"/>
    <m/>
    <s v=""/>
    <s v=""/>
    <b v="0"/>
    <s v=""/>
    <d v="2019-03-07T00:00:00"/>
    <s v=""/>
    <s v=""/>
    <s v=""/>
    <s v=""/>
    <s v=""/>
    <s v=""/>
    <s v="Scheduled/Released"/>
  </r>
  <r>
    <s v="72891-4"/>
    <x v="28"/>
    <x v="186"/>
    <s v="SP18347(1)-MBWVLED-500-80-35-S-8-AP-120-DP-1-EF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3-04T00:00:00"/>
    <s v=""/>
    <m/>
    <s v="MINLED-8"/>
    <s v=""/>
    <x v="0"/>
    <x v="5"/>
    <s v="Sacha Lempka"/>
    <s v="S2"/>
    <m/>
    <s v=""/>
    <n v="3"/>
    <s v="Regular"/>
    <s v=""/>
    <s v=""/>
    <b v="0"/>
    <m/>
    <m/>
    <b v="0"/>
    <b v="0"/>
    <n v="2160"/>
    <x v="65"/>
    <x v="1"/>
    <n v="0"/>
    <x v="33"/>
    <n v="3.5999999999999996"/>
    <x v="4"/>
    <d v="2019-03-04T00:00:00"/>
    <n v="1.5"/>
    <x v="4"/>
    <n v="0"/>
    <x v="0"/>
    <s v="MBWVLED-500-80-35-S-8-AP-120-D"/>
    <n v="0"/>
    <x v="1"/>
    <m/>
    <b v="0"/>
    <x v="0"/>
    <n v="2"/>
    <n v="0"/>
    <n v="0"/>
    <d v="2019-03-03T00:00:00"/>
    <s v="x"/>
    <d v="2019-03-04T00:00:00"/>
    <n v="6"/>
    <s v="x"/>
    <n v="4.5"/>
    <x v="5"/>
    <x v="0"/>
    <x v="0"/>
    <m/>
    <s v=""/>
    <s v=""/>
    <b v="0"/>
    <s v=""/>
    <d v="2019-03-07T00:00:00"/>
    <s v=""/>
    <s v=""/>
    <s v=""/>
    <s v=""/>
    <s v=""/>
    <s v=""/>
    <s v="Scheduled/Released"/>
  </r>
  <r>
    <s v="74123-1"/>
    <x v="28"/>
    <x v="187"/>
    <s v="MBWV-S-3-T5-1-W-120-ERS-1"/>
    <n v="1"/>
    <n v="1"/>
    <x v="1"/>
    <n v="30"/>
    <x v="1"/>
    <b v="0"/>
    <x v="0"/>
    <b v="0"/>
    <b v="0"/>
    <x v="1"/>
    <x v="0"/>
    <x v="2"/>
    <s v=""/>
    <s v=""/>
    <s v=""/>
    <s v=""/>
    <x v="0"/>
    <x v="1"/>
    <d v="2019-03-04T00:00:00"/>
    <s v=""/>
    <m/>
    <s v="MINI-3"/>
    <s v=""/>
    <x v="0"/>
    <x v="3"/>
    <s v="Sacha Lempka"/>
    <s v="D"/>
    <m/>
    <s v=""/>
    <n v="30"/>
    <s v="High Priority"/>
    <s v=""/>
    <s v=""/>
    <b v="0"/>
    <m/>
    <m/>
    <b v="0"/>
    <b v="0"/>
    <n v="6930.3"/>
    <x v="73"/>
    <x v="1"/>
    <n v="0"/>
    <x v="33"/>
    <n v="36"/>
    <x v="4"/>
    <d v="2019-03-04T00:00:00"/>
    <n v="15"/>
    <x v="4"/>
    <n v="0"/>
    <x v="0"/>
    <s v="MBWV-S-3-T5-1-W-120-ERS-1"/>
    <n v="0"/>
    <x v="1"/>
    <s v="MINI"/>
    <b v="0"/>
    <x v="0"/>
    <n v="2"/>
    <n v="0"/>
    <n v="0"/>
    <d v="2019-03-03T00:00:00"/>
    <s v="x"/>
    <d v="2019-03-04T00:00:00"/>
    <n v="60"/>
    <s v="x"/>
    <n v="45"/>
    <x v="6"/>
    <x v="0"/>
    <x v="0"/>
    <m/>
    <s v=""/>
    <s v=""/>
    <b v="0"/>
    <s v=""/>
    <d v="2019-03-07T00:00:00"/>
    <s v=""/>
    <s v=""/>
    <s v=""/>
    <s v=""/>
    <s v=""/>
    <s v=""/>
    <s v="Scheduled/Released"/>
  </r>
  <r>
    <s v="70411-37"/>
    <x v="29"/>
    <x v="47"/>
    <s v="SCRM-3'-(3)-1000-90-TW2750-D55-BLK-C(HS512W1186)-UNV-O(DALIDT6)-1-TB15-LBC-C(PENDANT HANGERS 72&quot; WITH CORD)"/>
    <n v="37"/>
    <n v="2"/>
    <x v="1"/>
    <n v="281"/>
    <x v="1"/>
    <b v="0"/>
    <x v="0"/>
    <b v="0"/>
    <b v="0"/>
    <x v="1"/>
    <x v="0"/>
    <x v="2"/>
    <s v=""/>
    <s v=""/>
    <s v=""/>
    <s v=""/>
    <x v="0"/>
    <x v="1"/>
    <d v="2019-03-05T00:00:00"/>
    <s v=""/>
    <m/>
    <s v="SCULPT-3"/>
    <s v=""/>
    <x v="0"/>
    <x v="2"/>
    <s v="Gagandeep Singh"/>
    <s v="L-01.11-3'"/>
    <m/>
    <s v=""/>
    <n v="281"/>
    <s v="Regular"/>
    <s v=""/>
    <s v=""/>
    <b v="0"/>
    <m/>
    <m/>
    <b v="0"/>
    <b v="0"/>
    <n v="38505"/>
    <x v="31"/>
    <x v="0"/>
    <s v="Check for Kit"/>
    <x v="34"/>
    <n v="337.2"/>
    <x v="0"/>
    <d v="2019-03-05T00:00:00"/>
    <n v="140.5"/>
    <x v="4"/>
    <n v="0"/>
    <x v="0"/>
    <s v="SCRM-3'-(3)-1000-90-TW2750-D55-BLK-C(HS512W1186)-UNV-O(DALIDT6)-1-TB15-LBC-C(PENDANT HANGERS 72&quot; WITH CORD)"/>
    <n v="0"/>
    <x v="0"/>
    <s v="Sculpt"/>
    <b v="1"/>
    <x v="0"/>
    <n v="2"/>
    <n v="0"/>
    <n v="5"/>
    <d v="2019-03-04T00:00:00"/>
    <s v="x"/>
    <d v="2019-03-05T00:00:00"/>
    <n v="562"/>
    <s v="x"/>
    <n v="421.5"/>
    <x v="0"/>
    <x v="0"/>
    <x v="0"/>
    <m/>
    <s v="Ready"/>
    <s v=""/>
    <b v="1"/>
    <s v=""/>
    <d v="2019-03-08T00:00:00"/>
    <s v=""/>
    <s v=""/>
    <s v=""/>
    <s v=""/>
    <s v=""/>
    <s v=""/>
    <s v="Machine Shop Started"/>
  </r>
  <r>
    <s v="70411-5"/>
    <x v="30"/>
    <x v="47"/>
    <s v="SCDM-3'-(3)-1000-90-TW2750-D55-BLK-C(HS512W1186)-UNV-O(DALIDT6)-1-CA(72)-LBC"/>
    <n v="5"/>
    <n v="2"/>
    <x v="1"/>
    <n v="729"/>
    <x v="1"/>
    <b v="0"/>
    <x v="0"/>
    <b v="0"/>
    <b v="0"/>
    <x v="1"/>
    <x v="0"/>
    <x v="2"/>
    <s v=""/>
    <s v=""/>
    <s v=""/>
    <s v=""/>
    <x v="0"/>
    <x v="1"/>
    <d v="2019-03-08T00:00:00"/>
    <s v=""/>
    <m/>
    <s v="SCULPT-3'"/>
    <s v=""/>
    <x v="0"/>
    <x v="2"/>
    <s v="Gagandeep Singh"/>
    <s v="L-01.4-3'"/>
    <m/>
    <s v=""/>
    <n v="729"/>
    <s v="Regular"/>
    <s v=""/>
    <s v=""/>
    <b v="0"/>
    <m/>
    <m/>
    <b v="0"/>
    <b v="0"/>
    <n v="148665"/>
    <x v="54"/>
    <x v="2"/>
    <s v="Check for Kit"/>
    <x v="35"/>
    <n v="874.8"/>
    <x v="5"/>
    <d v="2019-03-10T00:00:00"/>
    <n v="364.5"/>
    <x v="4"/>
    <n v="0"/>
    <x v="0"/>
    <s v="SCDM-3'-(3)-1000-90-TW2750-D55-BLK-C(HS512W1186)-UNV-O(DALIDT6)-1-CA(72)-LBC"/>
    <n v="0"/>
    <x v="1"/>
    <s v="Sculpt"/>
    <b v="0"/>
    <x v="0"/>
    <n v="2"/>
    <n v="0"/>
    <n v="0"/>
    <d v="2019-03-09T00:00:00"/>
    <s v="x"/>
    <d v="2019-03-10T00:00:00"/>
    <n v="1458"/>
    <s v="x"/>
    <n v="1093.5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4740-1"/>
    <x v="30"/>
    <x v="175"/>
    <s v="PWWLED-500-80-35-S-6-W-UNV-DP-1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3-08T00:00:00"/>
    <s v=""/>
    <m/>
    <s v="PRMLED-6"/>
    <s v=""/>
    <x v="0"/>
    <x v="1"/>
    <s v="Jessica Kennedy"/>
    <s v="DL1 @ 6'-GROUND FLOOR"/>
    <m/>
    <s v=""/>
    <n v="2"/>
    <s v="Regular"/>
    <s v=""/>
    <s v=""/>
    <b v="0"/>
    <m/>
    <m/>
    <b v="0"/>
    <b v="0"/>
    <n v="1080"/>
    <x v="69"/>
    <x v="1"/>
    <n v="0"/>
    <x v="35"/>
    <n v="2.4"/>
    <x v="5"/>
    <d v="2019-03-10T00:00:00"/>
    <n v="1"/>
    <x v="4"/>
    <n v="0"/>
    <x v="0"/>
    <s v="PWWLED-500-80-35-S-6-W-UNV-DP-1"/>
    <n v="0"/>
    <x v="1"/>
    <m/>
    <b v="0"/>
    <x v="0"/>
    <n v="2"/>
    <n v="0"/>
    <n v="0"/>
    <d v="2019-03-09T00:00:00"/>
    <s v="x"/>
    <d v="2019-03-10T00:00:00"/>
    <n v="4"/>
    <s v="x"/>
    <n v="3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4740-2"/>
    <x v="30"/>
    <x v="175"/>
    <s v="PWWLED-500-80-35-S-2-W-UNV-DP-1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3-08T00:00:00"/>
    <s v=""/>
    <m/>
    <s v="PRMLED-2"/>
    <s v=""/>
    <x v="0"/>
    <x v="1"/>
    <s v="Jessica Kennedy"/>
    <s v="DL1A @ 2'-GROUND FLOOR"/>
    <m/>
    <s v=""/>
    <n v="2"/>
    <s v="Regular"/>
    <s v=""/>
    <s v=""/>
    <b v="0"/>
    <m/>
    <m/>
    <b v="0"/>
    <b v="0"/>
    <n v="560"/>
    <x v="69"/>
    <x v="1"/>
    <n v="0"/>
    <x v="35"/>
    <n v="2.4"/>
    <x v="5"/>
    <d v="2019-03-10T00:00:00"/>
    <n v="1"/>
    <x v="4"/>
    <n v="0"/>
    <x v="0"/>
    <s v="PWWLED-500-80-35-S-2-W-UNV-DP-1"/>
    <n v="0"/>
    <x v="1"/>
    <s v="PRMLED"/>
    <b v="0"/>
    <x v="0"/>
    <n v="2"/>
    <n v="0"/>
    <n v="0"/>
    <d v="2019-03-09T00:00:00"/>
    <s v="x"/>
    <d v="2019-03-10T00:00:00"/>
    <n v="4"/>
    <s v="x"/>
    <n v="3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4740-7"/>
    <x v="30"/>
    <x v="175"/>
    <s v="CCH-SL-1100-80-35-CL(26)-W-UNV-DP-1+E(2)-AC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3-08T00:00:00"/>
    <s v=""/>
    <m/>
    <s v="PERFKT-CCH"/>
    <s v=""/>
    <x v="0"/>
    <x v="1"/>
    <s v="Jessica Kennedy"/>
    <s v="CL1 &amp; 8.5'X17' - FLOOR 1"/>
    <m/>
    <s v=""/>
    <n v="8"/>
    <s v="Regular"/>
    <s v=""/>
    <s v=""/>
    <b v="0"/>
    <m/>
    <m/>
    <b v="0"/>
    <b v="0"/>
    <n v="2540"/>
    <x v="13"/>
    <x v="3"/>
    <n v="0"/>
    <x v="35"/>
    <n v="9.6"/>
    <x v="5"/>
    <d v="2019-03-10T00:00:00"/>
    <n v="4"/>
    <x v="4"/>
    <n v="90.72"/>
    <x v="0"/>
    <s v="CCH-SL-1100-80-35-CL(26)-W-UNV-DP-1+E(2)-AC"/>
    <n v="0"/>
    <x v="1"/>
    <s v="PERFKT"/>
    <b v="0"/>
    <x v="0"/>
    <n v="2"/>
    <n v="0"/>
    <n v="0"/>
    <d v="2019-03-09T00:00:00"/>
    <s v="x"/>
    <d v="2019-03-10T00:00:00"/>
    <n v="16"/>
    <s v="x"/>
    <n v="12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4740-8"/>
    <x v="30"/>
    <x v="175"/>
    <s v="CCH-SL-1100-80-35-CL(37)-W-UNV-DP-1+E(2)-AC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3-08T00:00:00"/>
    <s v=""/>
    <m/>
    <s v="PERFKT-CCH"/>
    <s v=""/>
    <x v="0"/>
    <x v="1"/>
    <s v="Jessica Kennedy"/>
    <s v="CL1 @ 20'X17' - FLOOR 1"/>
    <m/>
    <s v=""/>
    <n v="12"/>
    <s v="Regular"/>
    <s v=""/>
    <s v=""/>
    <b v="0"/>
    <m/>
    <m/>
    <b v="0"/>
    <b v="0"/>
    <n v="3530"/>
    <x v="13"/>
    <x v="3"/>
    <n v="0"/>
    <x v="35"/>
    <n v="14.399999999999999"/>
    <x v="5"/>
    <d v="2019-03-10T00:00:00"/>
    <n v="6"/>
    <x v="4"/>
    <n v="142.56"/>
    <x v="0"/>
    <s v="CCH-SL-1100-80-35-CL(37)-W-UNV-DP-1+E(2)-AC"/>
    <n v="0"/>
    <x v="1"/>
    <s v="PERFKT"/>
    <b v="0"/>
    <x v="0"/>
    <n v="2"/>
    <n v="0"/>
    <n v="0"/>
    <d v="2019-03-09T00:00:00"/>
    <s v="x"/>
    <d v="2019-03-10T00:00:00"/>
    <n v="24"/>
    <s v="x"/>
    <n v="18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4740-9"/>
    <x v="30"/>
    <x v="175"/>
    <s v="PWWLED-500-80-35-S-6-W-UNV-DP-1"/>
    <n v="9"/>
    <n v="1"/>
    <x v="1"/>
    <n v="2"/>
    <x v="1"/>
    <b v="0"/>
    <x v="0"/>
    <b v="0"/>
    <b v="0"/>
    <x v="1"/>
    <x v="0"/>
    <x v="2"/>
    <s v=""/>
    <s v=""/>
    <s v=""/>
    <s v=""/>
    <x v="0"/>
    <x v="1"/>
    <d v="2019-03-08T00:00:00"/>
    <s v=""/>
    <m/>
    <s v="PRMLED-6"/>
    <s v=""/>
    <x v="0"/>
    <x v="1"/>
    <s v="Jessica Kennedy"/>
    <s v="DL1 @ 6' - FLOOR 1"/>
    <m/>
    <s v=""/>
    <n v="2"/>
    <s v="Regular"/>
    <s v=""/>
    <s v=""/>
    <b v="0"/>
    <m/>
    <m/>
    <b v="0"/>
    <b v="0"/>
    <n v="1080"/>
    <x v="69"/>
    <x v="1"/>
    <n v="0"/>
    <x v="35"/>
    <n v="2.4"/>
    <x v="5"/>
    <d v="2019-03-10T00:00:00"/>
    <n v="1"/>
    <x v="4"/>
    <n v="0"/>
    <x v="0"/>
    <s v="PWWLED-500-80-35-S-6-W-UNV-DP-1"/>
    <n v="0"/>
    <x v="1"/>
    <s v="PRMLED"/>
    <b v="0"/>
    <x v="0"/>
    <n v="2"/>
    <n v="0"/>
    <n v="0"/>
    <d v="2019-03-09T00:00:00"/>
    <s v="x"/>
    <d v="2019-03-10T00:00:00"/>
    <n v="4"/>
    <s v="x"/>
    <n v="3"/>
    <x v="6"/>
    <x v="0"/>
    <x v="0"/>
    <m/>
    <s v=""/>
    <s v=""/>
    <b v="0"/>
    <s v=""/>
    <d v="2019-03-13T00:00:00"/>
    <s v=""/>
    <s v=""/>
    <s v=""/>
    <s v=""/>
    <s v=""/>
    <s v=""/>
    <s v="Scheduled/Released"/>
  </r>
  <r>
    <s v="70411-33"/>
    <x v="31"/>
    <x v="47"/>
    <s v="SCDM-4'-(4)-800-90-TW2750-D55-BLK-C(HS512W1186)-UNV-0(DALIDT6)-CA(72)-LBC"/>
    <n v="33"/>
    <n v="2"/>
    <x v="1"/>
    <n v="353"/>
    <x v="1"/>
    <b v="0"/>
    <x v="0"/>
    <b v="0"/>
    <b v="0"/>
    <x v="1"/>
    <x v="0"/>
    <x v="2"/>
    <s v=""/>
    <s v=""/>
    <s v=""/>
    <s v=""/>
    <x v="0"/>
    <x v="1"/>
    <d v="2019-03-15T00:00:00"/>
    <s v=""/>
    <m/>
    <s v="SCULPT-4"/>
    <s v=""/>
    <x v="0"/>
    <x v="2"/>
    <s v="Gagandeep Singh"/>
    <s v="L-11-4'"/>
    <m/>
    <s v=""/>
    <n v="353"/>
    <s v="Regular"/>
    <s v=""/>
    <s v=""/>
    <b v="0"/>
    <m/>
    <m/>
    <b v="0"/>
    <b v="0"/>
    <n v="105900"/>
    <x v="54"/>
    <x v="2"/>
    <s v="Check for Kit"/>
    <x v="36"/>
    <n v="423.59999999999997"/>
    <x v="5"/>
    <d v="2019-03-17T00:00:00"/>
    <n v="176.5"/>
    <x v="4"/>
    <n v="0"/>
    <x v="0"/>
    <s v="SCDM-4'-(4)-800-90-TW2750-D55-BLK-C(HS512W1186)-UNV-0(DALIDT6)-CA(72)-LBC"/>
    <n v="0"/>
    <x v="1"/>
    <s v="Sculpt"/>
    <b v="0"/>
    <x v="0"/>
    <n v="2"/>
    <n v="0"/>
    <n v="0"/>
    <d v="2019-03-16T00:00:00"/>
    <s v="x"/>
    <d v="2019-03-17T00:00:00"/>
    <n v="706"/>
    <s v="x"/>
    <n v="529.5"/>
    <x v="7"/>
    <x v="0"/>
    <x v="0"/>
    <m/>
    <s v=""/>
    <s v=""/>
    <b v="0"/>
    <s v=""/>
    <d v="2019-03-20T00:00:00"/>
    <s v=""/>
    <s v=""/>
    <s v=""/>
    <s v=""/>
    <s v=""/>
    <s v=""/>
    <s v="Scheduled/Released"/>
  </r>
  <r>
    <s v="70411-33"/>
    <x v="32"/>
    <x v="47"/>
    <s v="SCDM-4'-(4)-800-90-TW2750-D55-BLK-C(HS512W1186)-UNV-0(DALIDT6)-CA(72)-LBC"/>
    <n v="33"/>
    <n v="3"/>
    <x v="1"/>
    <n v="345"/>
    <x v="1"/>
    <b v="0"/>
    <x v="0"/>
    <b v="0"/>
    <b v="0"/>
    <x v="1"/>
    <x v="0"/>
    <x v="2"/>
    <s v=""/>
    <s v=""/>
    <s v=""/>
    <s v=""/>
    <x v="0"/>
    <x v="1"/>
    <d v="2019-03-22T00:00:00"/>
    <s v=""/>
    <m/>
    <s v="SCULPT-4"/>
    <s v=""/>
    <x v="0"/>
    <x v="2"/>
    <s v="Gagandeep Singh"/>
    <s v="L-11-4'"/>
    <m/>
    <s v=""/>
    <n v="345"/>
    <s v="Regular"/>
    <s v=""/>
    <s v=""/>
    <b v="0"/>
    <m/>
    <m/>
    <b v="0"/>
    <b v="0"/>
    <n v="105900"/>
    <x v="54"/>
    <x v="2"/>
    <s v="Check for Kit"/>
    <x v="37"/>
    <n v="414"/>
    <x v="5"/>
    <d v="2019-03-24T00:00:00"/>
    <n v="172.5"/>
    <x v="5"/>
    <n v="0"/>
    <x v="0"/>
    <s v="SCDM-4'-(4)-800-90-TW2750-D55-BLK-C(HS512W1186)-UNV-0(DALIDT6)-CA(72)-LBC"/>
    <n v="0"/>
    <x v="1"/>
    <s v="Sculpt"/>
    <b v="0"/>
    <x v="0"/>
    <n v="2"/>
    <n v="0"/>
    <n v="0"/>
    <d v="2019-03-23T00:00:00"/>
    <s v="x"/>
    <d v="2019-03-24T00:00:00"/>
    <n v="690"/>
    <s v="x"/>
    <n v="517.5"/>
    <x v="8"/>
    <x v="0"/>
    <x v="0"/>
    <m/>
    <s v=""/>
    <s v=""/>
    <b v="0"/>
    <s v=""/>
    <d v="2019-03-27T00:00:00"/>
    <s v=""/>
    <s v=""/>
    <s v=""/>
    <s v=""/>
    <s v=""/>
    <s v=""/>
    <s v="Scheduled/Released"/>
  </r>
  <r>
    <s v="74540-1"/>
    <x v="33"/>
    <x v="188"/>
    <s v="TB2DILED-1110-500-80-30-SO-SO-8-W-347-DP-1-CT15(3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3-28T00:00:00"/>
    <s v=""/>
    <m/>
    <s v="TB2LED-8"/>
    <s v=""/>
    <x v="0"/>
    <x v="3"/>
    <s v="Sacha Lempka"/>
    <s v="P1"/>
    <m/>
    <s v=""/>
    <n v="1"/>
    <s v="Regular"/>
    <s v=""/>
    <s v=""/>
    <b v="0"/>
    <m/>
    <m/>
    <b v="0"/>
    <b v="0"/>
    <n v="1250"/>
    <x v="14"/>
    <x v="2"/>
    <n v="0"/>
    <x v="38"/>
    <n v="1.2"/>
    <x v="5"/>
    <d v="2019-03-30T00:00:00"/>
    <n v="0.5"/>
    <x v="5"/>
    <n v="0"/>
    <x v="0"/>
    <s v="TB2DILED-1110-500-80-30-SO-SO-8-W-347-DP-1-CT15(36)"/>
    <n v="0"/>
    <x v="1"/>
    <s v="TB2LED"/>
    <b v="0"/>
    <x v="0"/>
    <n v="2"/>
    <n v="0"/>
    <n v="0"/>
    <d v="2019-03-29T00:00:00"/>
    <s v="x"/>
    <d v="2019-03-30T00:00:00"/>
    <n v="2"/>
    <s v="x"/>
    <n v="1.5"/>
    <x v="9"/>
    <x v="0"/>
    <x v="0"/>
    <m/>
    <s v=""/>
    <s v=""/>
    <b v="0"/>
    <s v=""/>
    <d v="2019-04-02T00:00:00"/>
    <s v=""/>
    <s v=""/>
    <s v=""/>
    <s v=""/>
    <s v=""/>
    <s v=""/>
    <s v="Scheduled/Released"/>
  </r>
  <r>
    <s v="74540-2"/>
    <x v="33"/>
    <x v="188"/>
    <s v="TB2DILED-1110-500-80-30-SO-SO-12-W-347-DP-1-CT15(36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3-28T00:00:00"/>
    <s v=""/>
    <m/>
    <s v="TB2LED-12"/>
    <s v=""/>
    <x v="0"/>
    <x v="3"/>
    <s v="Sacha Lempka"/>
    <s v="P2"/>
    <m/>
    <s v=""/>
    <n v="2"/>
    <s v="Regular"/>
    <s v=""/>
    <s v=""/>
    <b v="0"/>
    <m/>
    <m/>
    <b v="0"/>
    <b v="0"/>
    <n v="3750"/>
    <x v="14"/>
    <x v="2"/>
    <n v="0"/>
    <x v="38"/>
    <n v="2.4"/>
    <x v="5"/>
    <d v="2019-03-30T00:00:00"/>
    <n v="1"/>
    <x v="5"/>
    <n v="0"/>
    <x v="0"/>
    <s v="TB2DILED-1110-500-80-30-SO-SO-12-W-347-DP-1-CT15(36)"/>
    <n v="0"/>
    <x v="1"/>
    <s v="TB2LED"/>
    <b v="0"/>
    <x v="0"/>
    <n v="2"/>
    <n v="0"/>
    <n v="0"/>
    <d v="2019-03-29T00:00:00"/>
    <s v="x"/>
    <d v="2019-03-30T00:00:00"/>
    <n v="4"/>
    <s v="x"/>
    <n v="3"/>
    <x v="9"/>
    <x v="0"/>
    <x v="0"/>
    <m/>
    <s v=""/>
    <s v=""/>
    <b v="0"/>
    <s v=""/>
    <d v="2019-04-02T00:00:00"/>
    <s v=""/>
    <s v=""/>
    <s v=""/>
    <s v=""/>
    <s v=""/>
    <s v=""/>
    <s v="Scheduled/Released"/>
  </r>
  <r>
    <s v="70411-2"/>
    <x v="34"/>
    <x v="47"/>
    <s v="SCDM-4'-(4)-800-90-TW2750-D55-BLK-C(HS512W1186)-UNV-O(DALIDT6)-1-CA(72)-LBC"/>
    <n v="2"/>
    <n v="3"/>
    <x v="1"/>
    <n v="815"/>
    <x v="1"/>
    <b v="0"/>
    <x v="0"/>
    <b v="0"/>
    <b v="0"/>
    <x v="1"/>
    <x v="0"/>
    <x v="2"/>
    <s v=""/>
    <s v=""/>
    <s v=""/>
    <s v=""/>
    <x v="0"/>
    <x v="1"/>
    <d v="2019-03-29T00:00:00"/>
    <s v=""/>
    <m/>
    <s v="SCULPT-4'"/>
    <s v=""/>
    <x v="0"/>
    <x v="2"/>
    <s v="Gagandeep Singh"/>
    <s v="L-01.1-4'"/>
    <m/>
    <s v=""/>
    <n v="815"/>
    <s v="Regular"/>
    <s v=""/>
    <s v=""/>
    <b v="0"/>
    <m/>
    <m/>
    <b v="0"/>
    <b v="0"/>
    <n v="244500"/>
    <x v="54"/>
    <x v="2"/>
    <s v="Check for Kit"/>
    <x v="39"/>
    <n v="978"/>
    <x v="5"/>
    <d v="2019-03-31T00:00:00"/>
    <n v="407.5"/>
    <x v="5"/>
    <n v="0"/>
    <x v="0"/>
    <s v="SCDM-4'-(4)-800-90-TW2750-D55-BLK-C(HS512W1186)-UNV-O(DALIDT6)-1-CA(72)-LBC"/>
    <n v="0"/>
    <x v="1"/>
    <s v="Sculpt"/>
    <b v="0"/>
    <x v="0"/>
    <n v="2"/>
    <n v="0"/>
    <n v="0"/>
    <d v="2019-03-30T00:00:00"/>
    <s v="x"/>
    <d v="2019-03-31T00:00:00"/>
    <n v="1630"/>
    <s v="x"/>
    <n v="1222.5"/>
    <x v="8"/>
    <x v="0"/>
    <x v="0"/>
    <m/>
    <s v=""/>
    <s v=""/>
    <b v="0"/>
    <s v=""/>
    <d v="2019-04-03T00:00:00"/>
    <s v=""/>
    <s v=""/>
    <s v=""/>
    <s v=""/>
    <s v=""/>
    <s v=""/>
    <s v="Scheduled/Released"/>
  </r>
  <r>
    <s v="74123-1"/>
    <x v="35"/>
    <x v="187"/>
    <s v="MBWV-S-3-T5-1-W-120-ERS-1"/>
    <n v="1"/>
    <n v="2"/>
    <x v="1"/>
    <n v="35"/>
    <x v="1"/>
    <b v="0"/>
    <x v="0"/>
    <b v="0"/>
    <b v="0"/>
    <x v="1"/>
    <x v="0"/>
    <x v="2"/>
    <s v=""/>
    <s v=""/>
    <s v=""/>
    <s v=""/>
    <x v="0"/>
    <x v="1"/>
    <d v="2019-04-01T00:00:00"/>
    <s v=""/>
    <m/>
    <s v="MINI-3"/>
    <s v=""/>
    <x v="0"/>
    <x v="3"/>
    <s v="Sacha Lempka"/>
    <s v="D"/>
    <m/>
    <s v=""/>
    <n v="35"/>
    <s v="High Priority"/>
    <s v=""/>
    <s v=""/>
    <b v="0"/>
    <m/>
    <m/>
    <b v="0"/>
    <b v="0"/>
    <n v="6930.3"/>
    <x v="73"/>
    <x v="1"/>
    <n v="0"/>
    <x v="40"/>
    <n v="42"/>
    <x v="5"/>
    <d v="2019-04-01T00:00:00"/>
    <n v="17.5"/>
    <x v="5"/>
    <n v="0"/>
    <x v="0"/>
    <s v="MBWV-S-3-T5-1-W-120-ERS-1"/>
    <n v="0"/>
    <x v="1"/>
    <m/>
    <b v="0"/>
    <x v="0"/>
    <n v="2"/>
    <n v="0"/>
    <n v="0"/>
    <d v="2019-03-31T00:00:00"/>
    <m/>
    <d v="2019-04-01T00:00:00"/>
    <n v="70"/>
    <n v="70"/>
    <n v="52.5"/>
    <x v="9"/>
    <x v="0"/>
    <x v="0"/>
    <m/>
    <s v=""/>
    <s v=""/>
    <b v="0"/>
    <s v=""/>
    <d v="2019-04-04T00:00:00"/>
    <s v=""/>
    <s v=""/>
    <s v=""/>
    <s v=""/>
    <s v=""/>
    <s v=""/>
    <s v="Scheduled/Released"/>
  </r>
  <r>
    <s v="70411-2"/>
    <x v="36"/>
    <x v="47"/>
    <s v="SCDM-4'-(4)-800-90-TW2750-D55-BLK-C(HS512W1186)-UNV-O(DALIDT6)-1-CA(72)-LBC"/>
    <n v="2"/>
    <n v="4"/>
    <x v="1"/>
    <n v="733"/>
    <x v="1"/>
    <b v="0"/>
    <x v="0"/>
    <b v="0"/>
    <b v="0"/>
    <x v="1"/>
    <x v="0"/>
    <x v="2"/>
    <s v=""/>
    <s v=""/>
    <s v=""/>
    <s v=""/>
    <x v="0"/>
    <x v="1"/>
    <d v="2019-04-05T00:00:00"/>
    <s v=""/>
    <m/>
    <s v="SCULPT-4'"/>
    <s v=""/>
    <x v="0"/>
    <x v="2"/>
    <s v="Gagandeep Singh"/>
    <s v="L-01.1-4'"/>
    <m/>
    <s v=""/>
    <n v="733"/>
    <s v="Regular"/>
    <s v=""/>
    <s v=""/>
    <b v="0"/>
    <m/>
    <m/>
    <b v="0"/>
    <b v="0"/>
    <n v="244500"/>
    <x v="54"/>
    <x v="2"/>
    <s v="Check for Kit"/>
    <x v="41"/>
    <n v="879.6"/>
    <x v="6"/>
    <d v="2019-04-07T00:00:00"/>
    <n v="366.5"/>
    <x v="5"/>
    <n v="0"/>
    <x v="0"/>
    <s v="SCDM-4'-(4)-800-90-TW2750-D55-BLK-C(HS512W1186)-UNV-O(DALIDT6)-1-CA(72)-LBC"/>
    <n v="0"/>
    <x v="1"/>
    <s v="Sculpt"/>
    <b v="0"/>
    <x v="0"/>
    <n v="2"/>
    <n v="0"/>
    <n v="0"/>
    <d v="2019-04-06T00:00:00"/>
    <s v="x"/>
    <d v="2019-04-07T00:00:00"/>
    <n v="1466"/>
    <s v="x"/>
    <n v="1099.5"/>
    <x v="7"/>
    <x v="0"/>
    <x v="0"/>
    <m/>
    <s v=""/>
    <s v=""/>
    <b v="0"/>
    <s v=""/>
    <d v="2019-04-10T00:00:00"/>
    <s v=""/>
    <s v=""/>
    <s v=""/>
    <s v=""/>
    <s v=""/>
    <s v=""/>
    <s v="Scheduled/Released"/>
  </r>
  <r>
    <s v="76134-1"/>
    <x v="37"/>
    <x v="189"/>
    <s v="SCDPAT-ASO-60-400-80-35-FL-36-EX-W-UNV-DP-1-CTS(36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SCULPT-36"/>
    <s v=""/>
    <x v="0"/>
    <x v="1"/>
    <s v="George Bacalla"/>
    <s v="10A-3X60"/>
    <m/>
    <s v=""/>
    <n v="6"/>
    <s v="Regular"/>
    <s v=""/>
    <s v=""/>
    <b v="0"/>
    <m/>
    <m/>
    <b v="0"/>
    <b v="0"/>
    <n v="2821.5"/>
    <x v="36"/>
    <x v="2"/>
    <s v="Pattern"/>
    <x v="42"/>
    <n v="24"/>
    <x v="6"/>
    <d v="2019-04-22T00:00:00"/>
    <n v="28.92"/>
    <x v="5"/>
    <n v="64.800000000000011"/>
    <x v="0"/>
    <s v="SCDPAT-ASO-60-400-80-35-FL-36-EX-W-UNV-DP-1-CTS(36)"/>
    <n v="0"/>
    <x v="1"/>
    <m/>
    <b v="0"/>
    <x v="0"/>
    <n v="2"/>
    <n v="0"/>
    <n v="5"/>
    <d v="2019-04-14T00:00:00"/>
    <m/>
    <d v="2019-04-22T00:00:00"/>
    <n v="12"/>
    <n v="12"/>
    <n v="18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2"/>
    <x v="37"/>
    <x v="189"/>
    <s v="SCDPAT-ASO-60-400-80-35-FL-30-EX-W-UNV-DP-1-CTS(36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4-19T00:00:00"/>
    <s v=""/>
    <m/>
    <s v="SCULPT-30"/>
    <s v=""/>
    <x v="0"/>
    <x v="1"/>
    <s v="George Bacalla"/>
    <s v="10B-3X60"/>
    <m/>
    <s v=""/>
    <n v="18"/>
    <s v="Regular"/>
    <s v=""/>
    <s v=""/>
    <b v="0"/>
    <m/>
    <m/>
    <b v="0"/>
    <b v="0"/>
    <n v="7310.25"/>
    <x v="36"/>
    <x v="2"/>
    <s v="Pattern"/>
    <x v="42"/>
    <n v="72"/>
    <x v="6"/>
    <d v="2019-04-22T00:00:00"/>
    <n v="86.76"/>
    <x v="5"/>
    <n v="194.4"/>
    <x v="0"/>
    <s v="SCDPAT-ASO-60-400-80-35-FL-30-EX-W-UNV-DP-1-CTS(36)"/>
    <n v="0"/>
    <x v="1"/>
    <s v="Sculpt"/>
    <b v="0"/>
    <x v="0"/>
    <n v="2"/>
    <n v="0"/>
    <n v="5"/>
    <d v="2019-04-14T00:00:00"/>
    <s v="x"/>
    <d v="2019-04-22T00:00:00"/>
    <n v="36"/>
    <s v="x"/>
    <n v="54"/>
    <x v="9"/>
    <x v="0"/>
    <x v="0"/>
    <m/>
    <s v=""/>
    <s v=""/>
    <b v="0"/>
    <s v=""/>
    <d v="2019-04-24T00:00:00"/>
    <s v=""/>
    <s v=""/>
    <s v=""/>
    <s v=""/>
    <s v=""/>
    <s v=""/>
    <s v="Scheduled/Released"/>
  </r>
  <r>
    <s v="76134-3"/>
    <x v="37"/>
    <x v="189"/>
    <s v="SCDPAT-ASO-60-400-80-35-FL-48-EX-W-UNV-DP-1-CTS(36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SCULPT-48"/>
    <s v=""/>
    <x v="0"/>
    <x v="1"/>
    <s v="George Bacalla"/>
    <s v="10C-3X60"/>
    <m/>
    <s v=""/>
    <n v="6"/>
    <s v="Regular"/>
    <s v=""/>
    <s v=""/>
    <b v="0"/>
    <m/>
    <m/>
    <b v="0"/>
    <b v="0"/>
    <n v="3591"/>
    <x v="36"/>
    <x v="2"/>
    <s v="Pattern"/>
    <x v="42"/>
    <n v="24"/>
    <x v="6"/>
    <d v="2019-04-22T00:00:00"/>
    <n v="28.92"/>
    <x v="5"/>
    <n v="64.800000000000011"/>
    <x v="0"/>
    <s v="SCDPAT-ASO-60-400-80-35-FL-48-EX-W-UNV-DP-1-CTS(36)"/>
    <n v="0"/>
    <x v="1"/>
    <s v="Sculpt"/>
    <b v="0"/>
    <x v="0"/>
    <n v="2"/>
    <n v="0"/>
    <n v="5"/>
    <d v="2019-04-14T00:00:00"/>
    <s v="x"/>
    <d v="2019-04-22T00:00:00"/>
    <n v="12"/>
    <s v="x"/>
    <n v="18"/>
    <x v="9"/>
    <x v="0"/>
    <x v="0"/>
    <m/>
    <s v=""/>
    <s v=""/>
    <b v="0"/>
    <s v=""/>
    <d v="2019-04-24T00:00:00"/>
    <s v=""/>
    <s v=""/>
    <s v=""/>
    <s v=""/>
    <s v=""/>
    <s v=""/>
    <s v="Scheduled/Released"/>
  </r>
  <r>
    <s v="76134-12"/>
    <x v="37"/>
    <x v="189"/>
    <s v="BMDLED-1000-80-35-SO-4-W-120-DP-1-CTS(36)"/>
    <n v="12"/>
    <n v="1"/>
    <x v="1"/>
    <n v="2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4"/>
    <s v=""/>
    <x v="0"/>
    <x v="1"/>
    <s v="George Bacalla"/>
    <s v="14-4'"/>
    <m/>
    <s v=""/>
    <n v="21"/>
    <s v="Regular"/>
    <s v=""/>
    <s v=""/>
    <b v="0"/>
    <m/>
    <m/>
    <b v="0"/>
    <b v="0"/>
    <n v="5745.6"/>
    <x v="40"/>
    <x v="2"/>
    <n v="0"/>
    <x v="43"/>
    <n v="25.2"/>
    <x v="6"/>
    <d v="2019-04-21T00:00:00"/>
    <n v="10.5"/>
    <x v="5"/>
    <n v="0"/>
    <x v="0"/>
    <s v="BMDLED-1000-80-35-SO-4-W-120-DP-1-CTS(36)"/>
    <n v="0"/>
    <x v="1"/>
    <m/>
    <b v="0"/>
    <x v="0"/>
    <n v="2"/>
    <n v="0"/>
    <n v="0"/>
    <d v="2019-04-20T00:00:00"/>
    <m/>
    <d v="2019-04-21T00:00:00"/>
    <n v="42"/>
    <n v="42"/>
    <n v="31.5"/>
    <x v="9"/>
    <x v="0"/>
    <x v="0"/>
    <m/>
    <s v=""/>
    <s v=""/>
    <b v="0"/>
    <s v=""/>
    <d v="2019-04-24T00:00:00"/>
    <s v=""/>
    <s v=""/>
    <s v=""/>
    <s v=""/>
    <s v=""/>
    <s v=""/>
    <s v="Scheduled/Released"/>
  </r>
  <r>
    <s v="76134-13"/>
    <x v="37"/>
    <x v="189"/>
    <s v="BMDLED-1000-80-35-SO-8-W-120-DP-1-CTS(36)"/>
    <n v="13"/>
    <n v="1"/>
    <x v="1"/>
    <n v="2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8"/>
    <s v=""/>
    <x v="0"/>
    <x v="1"/>
    <s v="George Bacalla"/>
    <s v="14A-8'"/>
    <m/>
    <s v=""/>
    <n v="2"/>
    <s v="Regular"/>
    <s v=""/>
    <s v=""/>
    <b v="0"/>
    <m/>
    <m/>
    <b v="0"/>
    <b v="0"/>
    <n v="1094.4000000000001"/>
    <x v="40"/>
    <x v="2"/>
    <n v="0"/>
    <x v="43"/>
    <n v="2.4"/>
    <x v="6"/>
    <d v="2019-04-21T00:00:00"/>
    <n v="1"/>
    <x v="5"/>
    <n v="0"/>
    <x v="0"/>
    <s v="BMDLED-1000-80-35-SO-8-W-120-DP-1-CTS(36)"/>
    <n v="0"/>
    <x v="1"/>
    <m/>
    <b v="0"/>
    <x v="0"/>
    <n v="2"/>
    <n v="0"/>
    <n v="0"/>
    <d v="2019-04-20T00:00:00"/>
    <m/>
    <d v="2019-04-21T00:00:00"/>
    <n v="4"/>
    <n v="4"/>
    <n v="3"/>
    <x v="9"/>
    <x v="0"/>
    <x v="0"/>
    <m/>
    <s v=""/>
    <s v=""/>
    <b v="0"/>
    <s v=""/>
    <d v="2019-04-24T00:00:00"/>
    <s v=""/>
    <s v=""/>
    <s v=""/>
    <s v=""/>
    <s v=""/>
    <s v=""/>
    <s v="Scheduled/Released"/>
  </r>
  <r>
    <s v="76134-4"/>
    <x v="37"/>
    <x v="189"/>
    <s v="SCWDI-750-500-80-35-SO-FL-34-W-120-DP-2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SCULPT-34"/>
    <s v=""/>
    <x v="0"/>
    <x v="1"/>
    <s v="George Bacalla"/>
    <s v="11-34'"/>
    <m/>
    <s v=""/>
    <n v="3"/>
    <s v="Regular"/>
    <s v=""/>
    <s v=""/>
    <b v="0"/>
    <m/>
    <m/>
    <b v="0"/>
    <b v="0"/>
    <n v="3231.9"/>
    <x v="42"/>
    <x v="1"/>
    <s v="Check for Kit"/>
    <x v="43"/>
    <n v="3.5999999999999996"/>
    <x v="6"/>
    <d v="2019-04-21T00:00:00"/>
    <n v="1.5"/>
    <x v="5"/>
    <n v="25.92"/>
    <x v="0"/>
    <s v="SCWDI-750-500-80-35-SO-FL-34-W-120-DP-2"/>
    <n v="0"/>
    <x v="1"/>
    <s v="Sculpt"/>
    <b v="0"/>
    <x v="0"/>
    <n v="2"/>
    <n v="0"/>
    <n v="0"/>
    <d v="2019-04-20T00:00:00"/>
    <s v="x"/>
    <d v="2019-04-21T00:00:00"/>
    <n v="6"/>
    <s v="x"/>
    <n v="4.5"/>
    <x v="9"/>
    <x v="0"/>
    <x v="0"/>
    <m/>
    <s v=""/>
    <s v=""/>
    <b v="0"/>
    <s v=""/>
    <d v="2019-04-24T00:00:00"/>
    <s v=""/>
    <s v=""/>
    <s v=""/>
    <s v=""/>
    <s v=""/>
    <s v=""/>
    <s v="Scheduled/Released"/>
  </r>
  <r>
    <s v="74694-7"/>
    <x v="38"/>
    <x v="190"/>
    <s v="SP18210(2)-LTLED-SL 23/77-1000-80-35-PL-10-AP-120-DP-1-CA(48)"/>
    <n v="7"/>
    <n v="1"/>
    <x v="0"/>
    <n v="2"/>
    <x v="0"/>
    <b v="1"/>
    <x v="1"/>
    <b v="1"/>
    <b v="1"/>
    <x v="0"/>
    <x v="0"/>
    <x v="2"/>
    <s v=""/>
    <s v=""/>
    <s v=""/>
    <s v=""/>
    <x v="0"/>
    <x v="1"/>
    <d v="2018-12-12T00:00:00"/>
    <s v="Picked - Complete"/>
    <s v="14:55:49"/>
    <s v="LTLED-10"/>
    <s v="Mechanical issue"/>
    <x v="0"/>
    <x v="0"/>
    <s v="Sacha Lempka"/>
    <s v="LD2-10"/>
    <d v="2018-12-20T00:00:00"/>
    <s v=""/>
    <n v="2"/>
    <s v="Regular"/>
    <s v=""/>
    <s v=""/>
    <b v="1"/>
    <d v="2018-12-20T09:22:36"/>
    <m/>
    <b v="1"/>
    <b v="0"/>
    <n v="2100"/>
    <x v="74"/>
    <x v="2"/>
    <n v="0"/>
    <x v="44"/>
    <n v="0"/>
    <x v="0"/>
    <d v="2018-12-14T00:00:00"/>
    <n v="1"/>
    <x v="1"/>
    <n v="0"/>
    <x v="0"/>
    <s v="LTLED-SL 23/77-1000-80-35-PL-1"/>
    <n v="0"/>
    <x v="0"/>
    <s v="LT"/>
    <b v="1"/>
    <x v="1"/>
    <n v="0"/>
    <n v="0"/>
    <n v="0"/>
    <s v="x"/>
    <s v="x"/>
    <d v="2018-12-14T00:00:00"/>
    <s v="x"/>
    <s v="x"/>
    <n v="3"/>
    <x v="0"/>
    <x v="0"/>
    <x v="0"/>
    <m/>
    <s v=""/>
    <s v=""/>
    <b v="1"/>
    <s v=""/>
    <d v="2018-12-17T00:00:00"/>
    <s v="Done"/>
    <s v="Done"/>
    <s v=""/>
    <s v=""/>
    <s v=""/>
    <s v="Done"/>
    <s v="Machine Shop Started"/>
  </r>
  <r>
    <s v="72602-1"/>
    <x v="39"/>
    <x v="191"/>
    <s v="SP18088(2)-BBSLED-400-80-35-SO-12'-BLK-277-DP-1-S-B1(BSL10LST)"/>
    <n v="1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12'"/>
    <s v="Missing parts in BOM"/>
    <x v="0"/>
    <x v="0"/>
    <s v="Zahra Vatani"/>
    <s v="1"/>
    <m/>
    <s v=""/>
    <n v="1"/>
    <s v="Regular"/>
    <s v=""/>
    <s v=""/>
    <b v="0"/>
    <m/>
    <m/>
    <b v="0"/>
    <b v="1"/>
    <n v="1340"/>
    <x v="75"/>
    <x v="3"/>
    <n v="0"/>
    <x v="2"/>
    <n v="0"/>
    <x v="0"/>
    <d v="2018-12-24T00:00:00"/>
    <n v="0.5"/>
    <x v="1"/>
    <n v="0"/>
    <x v="0"/>
    <s v="BBSLED-400-80-35-SO-12'-BLK-2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2"/>
    <x v="39"/>
    <x v="191"/>
    <s v="SP18088(2)-BBSLED-400-80-35-SO-10'-BLK-277-DP-1-S-B1(BSL10LST)"/>
    <n v="2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10'"/>
    <s v=""/>
    <x v="0"/>
    <x v="0"/>
    <s v="Zahra Vatani"/>
    <s v="2"/>
    <m/>
    <s v=""/>
    <n v="1"/>
    <s v="Regular"/>
    <s v=""/>
    <s v=""/>
    <b v="0"/>
    <m/>
    <m/>
    <b v="0"/>
    <b v="0"/>
    <n v="980"/>
    <x v="75"/>
    <x v="3"/>
    <n v="0"/>
    <x v="2"/>
    <n v="0"/>
    <x v="0"/>
    <d v="2018-12-24T00:00:00"/>
    <n v="0.5"/>
    <x v="1"/>
    <n v="0"/>
    <x v="0"/>
    <s v="BBSLED-400-80-35-SO-10'-BLK-2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3"/>
    <x v="39"/>
    <x v="191"/>
    <s v="SP18088(2)-BBSLED-400-80-35-SO-6'-BLK-277-DP-1-S"/>
    <n v="3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6'"/>
    <s v=""/>
    <x v="0"/>
    <x v="0"/>
    <s v="Zahra Vatani"/>
    <s v="3"/>
    <m/>
    <s v=""/>
    <n v="1"/>
    <s v="Regular"/>
    <s v=""/>
    <s v=""/>
    <b v="0"/>
    <m/>
    <m/>
    <b v="0"/>
    <b v="0"/>
    <n v="660"/>
    <x v="75"/>
    <x v="3"/>
    <n v="0"/>
    <x v="2"/>
    <n v="0"/>
    <x v="0"/>
    <d v="2018-12-24T00:00:00"/>
    <n v="0.5"/>
    <x v="1"/>
    <n v="0"/>
    <x v="0"/>
    <s v="BBSLED-400-80-35-SO-6'-BLK-27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4"/>
    <x v="39"/>
    <x v="191"/>
    <s v="SP18088(2)-BBSLED-400-80-35-SO-7'-BLK-277-DP-1-S-B1(BSL10LST)"/>
    <n v="4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7'"/>
    <s v=""/>
    <x v="0"/>
    <x v="0"/>
    <s v="Zahra Vatani"/>
    <s v="4"/>
    <m/>
    <s v=""/>
    <n v="1"/>
    <s v="Regular"/>
    <s v=""/>
    <s v=""/>
    <b v="0"/>
    <m/>
    <m/>
    <b v="0"/>
    <b v="0"/>
    <n v="740"/>
    <x v="75"/>
    <x v="3"/>
    <n v="0"/>
    <x v="2"/>
    <n v="0"/>
    <x v="0"/>
    <d v="2018-12-24T00:00:00"/>
    <n v="0.5"/>
    <x v="1"/>
    <n v="0"/>
    <x v="0"/>
    <s v="BBSLED-400-80-35-SO-7'-BLK-27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5"/>
    <x v="39"/>
    <x v="191"/>
    <s v="SP18088A(2)-BBSLED-400-80-35-SO-8'-BLK-277-DP-1-S-B1(BSL10LST)"/>
    <n v="5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8'"/>
    <s v="Wrong info. In SD"/>
    <x v="0"/>
    <x v="0"/>
    <s v="Zahra Vatani"/>
    <s v="5"/>
    <m/>
    <s v=""/>
    <n v="1"/>
    <s v="Regular"/>
    <s v=""/>
    <s v=""/>
    <b v="0"/>
    <m/>
    <m/>
    <b v="0"/>
    <b v="1"/>
    <n v="820"/>
    <x v="75"/>
    <x v="3"/>
    <n v="0"/>
    <x v="2"/>
    <n v="0"/>
    <x v="0"/>
    <d v="2018-12-24T00:00:00"/>
    <n v="0.5"/>
    <x v="1"/>
    <n v="0"/>
    <x v="0"/>
    <s v="BBSLED-400-80-35-SO-8'-BLK-277"/>
    <n v="0"/>
    <x v="0"/>
    <m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6"/>
    <x v="39"/>
    <x v="191"/>
    <s v="SP18088(2)-BBSLED-400-80-35-SO-4'-BLK-277-DP-1-S"/>
    <n v="6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4'"/>
    <s v=""/>
    <x v="0"/>
    <x v="0"/>
    <s v="Zahra Vatani"/>
    <s v="6"/>
    <m/>
    <s v=""/>
    <n v="1"/>
    <s v="Regular"/>
    <s v=""/>
    <s v=""/>
    <b v="0"/>
    <m/>
    <m/>
    <b v="0"/>
    <b v="0"/>
    <n v="500"/>
    <x v="75"/>
    <x v="3"/>
    <n v="0"/>
    <x v="2"/>
    <n v="0"/>
    <x v="0"/>
    <d v="2018-12-24T00:00:00"/>
    <n v="0.5"/>
    <x v="1"/>
    <n v="0"/>
    <x v="0"/>
    <s v="BBSLED-400-80-35-SO-4'-BLK-27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7"/>
    <x v="39"/>
    <x v="191"/>
    <s v="SP18088(2)-BBSLED-400-80-35-SO-10'-BLK-277-DP-1-S-B1(BSL10LST)"/>
    <n v="7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10'"/>
    <s v=""/>
    <x v="0"/>
    <x v="0"/>
    <s v="Zahra Vatani"/>
    <s v="7"/>
    <m/>
    <s v=""/>
    <n v="1"/>
    <s v="Regular"/>
    <s v=""/>
    <s v=""/>
    <b v="0"/>
    <m/>
    <m/>
    <b v="0"/>
    <b v="0"/>
    <n v="980"/>
    <x v="75"/>
    <x v="3"/>
    <n v="0"/>
    <x v="2"/>
    <n v="0"/>
    <x v="0"/>
    <d v="2018-12-24T00:00:00"/>
    <n v="0.5"/>
    <x v="1"/>
    <n v="0"/>
    <x v="0"/>
    <s v="BBSLED-400-80-35-SO-10'-BLK-27"/>
    <n v="0"/>
    <x v="0"/>
    <s v="B4LED"/>
    <b v="1"/>
    <x v="2"/>
    <n v="0"/>
    <n v="0"/>
    <n v="0"/>
    <s v="x"/>
    <s v="x"/>
    <d v="2018-12-24T00:00:00"/>
    <s v="x"/>
    <s v="x"/>
    <n v="1.5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2602-8"/>
    <x v="39"/>
    <x v="191"/>
    <s v="SP18088(2)-BBSLED-400-80-35-SO-25'-BLK-277-DP-1-S-B1(BSL10LST)"/>
    <n v="8"/>
    <n v="1"/>
    <x v="0"/>
    <n v="1"/>
    <x v="0"/>
    <b v="0"/>
    <x v="2"/>
    <b v="1"/>
    <b v="1"/>
    <x v="0"/>
    <x v="0"/>
    <x v="2"/>
    <s v=""/>
    <s v=""/>
    <s v=""/>
    <s v=""/>
    <x v="0"/>
    <x v="1"/>
    <d v="2018-12-20T00:00:00"/>
    <s v="Picked - Complete"/>
    <m/>
    <s v="B4LED-25'"/>
    <s v="Missing info. In SD"/>
    <x v="0"/>
    <x v="0"/>
    <s v="Zahra Vatani"/>
    <s v="8"/>
    <m/>
    <s v=""/>
    <n v="2"/>
    <s v="Regular"/>
    <s v=""/>
    <s v=""/>
    <b v="0"/>
    <m/>
    <m/>
    <b v="0"/>
    <b v="1"/>
    <n v="2550"/>
    <x v="75"/>
    <x v="3"/>
    <n v="0"/>
    <x v="2"/>
    <n v="0"/>
    <x v="0"/>
    <d v="2018-12-24T00:00:00"/>
    <n v="1"/>
    <x v="1"/>
    <n v="12.96"/>
    <x v="0"/>
    <s v="BBSLED-400-80-35-SO-25'-BLK-27"/>
    <n v="0"/>
    <x v="0"/>
    <m/>
    <b v="1"/>
    <x v="2"/>
    <n v="0"/>
    <n v="0"/>
    <n v="0"/>
    <s v="x"/>
    <s v="x"/>
    <d v="2018-12-24T00:00:00"/>
    <s v="x"/>
    <s v="x"/>
    <n v="3"/>
    <x v="0"/>
    <x v="0"/>
    <x v="1"/>
    <m/>
    <s v=""/>
    <s v=""/>
    <b v="0"/>
    <s v=""/>
    <d v="2018-12-27T00:00:00"/>
    <s v="Done"/>
    <s v=""/>
    <s v=""/>
    <s v=""/>
    <s v=""/>
    <d v="2018-12-31T00:00:00"/>
    <s v="Machine Shop Started"/>
  </r>
  <r>
    <s v="75093-2"/>
    <x v="40"/>
    <x v="192"/>
    <s v="BBPRLED-300-80-35-RG3-46'-W-UNV-DP-1-DS-TS(2)"/>
    <n v="2"/>
    <n v="1"/>
    <x v="0"/>
    <n v="1"/>
    <x v="0"/>
    <b v="0"/>
    <x v="1"/>
    <b v="1"/>
    <b v="1"/>
    <x v="1"/>
    <x v="0"/>
    <x v="2"/>
    <s v=""/>
    <s v=""/>
    <s v=""/>
    <s v=""/>
    <x v="0"/>
    <x v="1"/>
    <d v="2018-12-24T00:00:00"/>
    <s v="Picked - Complete"/>
    <m/>
    <s v="B4PLED-46'"/>
    <s v="Wrong info. In SD"/>
    <x v="0"/>
    <x v="3"/>
    <s v="Shivam Gandhi"/>
    <s v="AL15-46'-14TH FL"/>
    <m/>
    <s v=""/>
    <n v="8"/>
    <s v="High Priority"/>
    <s v=""/>
    <s v=""/>
    <b v="0"/>
    <m/>
    <m/>
    <b v="0"/>
    <b v="1"/>
    <n v="3370"/>
    <x v="76"/>
    <x v="0"/>
    <n v="0"/>
    <x v="3"/>
    <n v="9.6"/>
    <x v="0"/>
    <d v="2018-12-25T00:00:00"/>
    <n v="4"/>
    <x v="1"/>
    <n v="90.72"/>
    <x v="0"/>
    <s v="BBPRLED-300-80-35-RG3-46'-W-UNV-DP-1-DS-TS(2)"/>
    <n v="0"/>
    <x v="0"/>
    <s v="B4LED"/>
    <b v="1"/>
    <x v="1"/>
    <n v="0"/>
    <n v="3"/>
    <n v="0"/>
    <s v="x"/>
    <d v="2018-12-26T00:00:00"/>
    <d v="2018-12-25T00:00:00"/>
    <s v="x"/>
    <n v="16"/>
    <n v="12"/>
    <x v="0"/>
    <x v="1"/>
    <x v="1"/>
    <m/>
    <s v=""/>
    <s v="Ready"/>
    <b v="1"/>
    <s v=""/>
    <d v="2018-12-28T00:00:00"/>
    <s v=""/>
    <s v="Done"/>
    <s v=""/>
    <s v=""/>
    <d v="2018-12-31T00:00:00"/>
    <d v="2018-12-31T00:00:00"/>
    <s v="Machine Shop Finished"/>
  </r>
  <r>
    <s v="77443-1"/>
    <x v="3"/>
    <x v="193"/>
    <s v="BBRLED-1000-80-35-RG-4-W-UNV-DP-1-TB9"/>
    <n v="1"/>
    <n v="1"/>
    <x v="0"/>
    <n v="9"/>
    <x v="0"/>
    <b v="0"/>
    <x v="1"/>
    <b v="1"/>
    <b v="1"/>
    <x v="0"/>
    <x v="0"/>
    <x v="2"/>
    <s v=""/>
    <s v=""/>
    <s v=""/>
    <s v=""/>
    <x v="0"/>
    <x v="1"/>
    <d v="2018-12-27T00:00:00"/>
    <s v="Picked - Complete"/>
    <m/>
    <s v="B4LED-4"/>
    <s v="Electrical issue"/>
    <x v="0"/>
    <x v="3"/>
    <s v="Philip Halsey"/>
    <s v="LT-01"/>
    <m/>
    <s v=""/>
    <n v="9"/>
    <s v="Regular"/>
    <s v=""/>
    <s v=""/>
    <b v="0"/>
    <m/>
    <m/>
    <b v="0"/>
    <b v="0"/>
    <n v="3150"/>
    <x v="77"/>
    <x v="0"/>
    <n v="0"/>
    <x v="4"/>
    <n v="0"/>
    <x v="0"/>
    <d v="2018-12-30T00:00:00"/>
    <n v="4.5"/>
    <x v="1"/>
    <n v="0"/>
    <x v="0"/>
    <s v="BBRLED-1000-80-35-RG-4-W-UNV-DP-1-TB9"/>
    <n v="0"/>
    <x v="0"/>
    <s v="B4LED"/>
    <b v="1"/>
    <x v="1"/>
    <n v="0"/>
    <n v="3"/>
    <n v="0"/>
    <s v="x"/>
    <d v="2018-12-31T00:00:00"/>
    <d v="2018-12-30T00:00:00"/>
    <s v="x"/>
    <n v="18"/>
    <n v="13.5"/>
    <x v="0"/>
    <x v="1"/>
    <x v="1"/>
    <m/>
    <s v=""/>
    <s v="Ready"/>
    <b v="1"/>
    <s v=""/>
    <d v="2019-01-02T00:00:00"/>
    <s v="Done"/>
    <s v="Done"/>
    <s v=""/>
    <s v=""/>
    <d v="2018-12-31T00:00:00"/>
    <d v="2018-12-31T00:00:00"/>
    <s v="Machine Shop Finished"/>
  </r>
  <r>
    <s v="77824-1"/>
    <x v="3"/>
    <x v="194"/>
    <s v="BMRLEDPAT-REC-90(4)-1000-90-30-SO-FL-50'-NL-W-UNV-LT(L3D)-2-D-C(LINEAR ST CONVERT TO D NO CNR)"/>
    <n v="1"/>
    <n v="1"/>
    <x v="0"/>
    <n v="1"/>
    <x v="0"/>
    <b v="1"/>
    <x v="0"/>
    <b v="1"/>
    <b v="1"/>
    <x v="0"/>
    <x v="0"/>
    <x v="2"/>
    <s v=""/>
    <s v=""/>
    <s v=""/>
    <s v=""/>
    <x v="1"/>
    <x v="1"/>
    <d v="2018-12-27T00:00:00"/>
    <s v=""/>
    <m/>
    <s v="B3LED-50'"/>
    <s v=""/>
    <x v="1"/>
    <x v="3"/>
    <s v="Robert Lipura"/>
    <s v="ENE-(10' X 15')(RECT)(DAY)(DIM)[ACT CL102]-DL43"/>
    <m/>
    <s v=""/>
    <n v="4"/>
    <s v="High Priority"/>
    <s v=""/>
    <s v=""/>
    <b v="0"/>
    <m/>
    <m/>
    <b v="0"/>
    <b v="0"/>
    <n v="1090"/>
    <x v="78"/>
    <x v="0"/>
    <s v="Pattern"/>
    <x v="45"/>
    <n v="0"/>
    <x v="0"/>
    <d v="2018-12-31T00:00:00"/>
    <n v="19.28"/>
    <x v="0"/>
    <n v="38.880000000000003"/>
    <x v="0"/>
    <s v="BMRLEDPAT-REC-90(4)-1000-90-30-SO-FL-50'-NL-W-UNV-LT(L3D)-2-D-C(LINEAR ST CONVERT TO D NO CNR)"/>
    <n v="0"/>
    <x v="0"/>
    <m/>
    <b v="1"/>
    <x v="0"/>
    <n v="0"/>
    <n v="3"/>
    <n v="5"/>
    <s v="x"/>
    <m/>
    <d v="2018-12-31T00:00:00"/>
    <s v="x"/>
    <n v="8"/>
    <n v="12"/>
    <x v="0"/>
    <x v="0"/>
    <x v="0"/>
    <m/>
    <s v=""/>
    <s v="Ready"/>
    <b v="1"/>
    <s v=""/>
    <d v="2019-01-02T00:00:00"/>
    <s v="Done"/>
    <d v="2019-01-01T00:00:00"/>
    <s v=""/>
    <s v=""/>
    <s v="Done"/>
    <s v="Done"/>
    <s v="Machine Shop Started"/>
  </r>
  <r>
    <s v="78046-1"/>
    <x v="3"/>
    <x v="195"/>
    <s v="POLED-22-2500-80-30-VL-W-UNV-DP-1-TB9"/>
    <n v="1"/>
    <n v="1"/>
    <x v="0"/>
    <n v="1"/>
    <x v="0"/>
    <b v="0"/>
    <x v="1"/>
    <b v="0"/>
    <b v="0"/>
    <x v="1"/>
    <x v="0"/>
    <x v="2"/>
    <s v=""/>
    <s v=""/>
    <s v=""/>
    <s v=""/>
    <x v="0"/>
    <x v="1"/>
    <d v="2018-12-27T00:00:00"/>
    <s v=""/>
    <m/>
    <s v="POLED-22"/>
    <s v=""/>
    <x v="4"/>
    <x v="5"/>
    <s v="Rajithan Sivapatharajahon"/>
    <s v="P22"/>
    <m/>
    <s v=""/>
    <n v="1"/>
    <s v="High Priority"/>
    <s v=""/>
    <s v=""/>
    <b v="0"/>
    <m/>
    <m/>
    <b v="0"/>
    <b v="0"/>
    <n v="180"/>
    <x v="79"/>
    <x v="5"/>
    <n v="0"/>
    <x v="4"/>
    <n v="1.2"/>
    <x v="0"/>
    <d v="2018-12-30T00:00:00"/>
    <n v="0.5"/>
    <x v="1"/>
    <n v="0"/>
    <x v="0"/>
    <s v="POLED-22-2500-80-30-VL-W-UNV-DP-1-TB9"/>
    <n v="0"/>
    <x v="0"/>
    <s v="PLNLED"/>
    <b v="1"/>
    <x v="1"/>
    <n v="0"/>
    <n v="0"/>
    <n v="0"/>
    <s v="x"/>
    <s v="x"/>
    <d v="2018-12-30T00:00:00"/>
    <s v="x"/>
    <s v="x"/>
    <n v="1.5"/>
    <x v="0"/>
    <x v="0"/>
    <x v="1"/>
    <m/>
    <s v="Ready"/>
    <s v="Ready"/>
    <b v="1"/>
    <s v="Ready"/>
    <d v="2019-01-02T00:00:00"/>
    <s v=""/>
    <s v="Done"/>
    <s v=""/>
    <s v=""/>
    <s v=""/>
    <d v="2018-12-31T00:00:00"/>
    <s v="Done"/>
  </r>
  <r>
    <s v="72293-9"/>
    <x v="5"/>
    <x v="196"/>
    <s v="BBRLED-400-80-40-FL-14' 6 7/8&quot;-W-UNV-DP-1-DS"/>
    <n v="9"/>
    <n v="1"/>
    <x v="0"/>
    <n v="1"/>
    <x v="0"/>
    <b v="0"/>
    <x v="1"/>
    <b v="0"/>
    <b v="1"/>
    <x v="1"/>
    <x v="0"/>
    <x v="2"/>
    <s v=""/>
    <s v=""/>
    <s v=""/>
    <s v=""/>
    <x v="0"/>
    <x v="1"/>
    <d v="2018-12-28T00:00:00"/>
    <s v=""/>
    <m/>
    <s v="B4LED-14' 6 7/8&quot;"/>
    <s v="PM wrong/missing info"/>
    <x v="0"/>
    <x v="3"/>
    <s v="Sacha Lempka"/>
    <s v="G TYPE 1 FILLER"/>
    <m/>
    <s v=""/>
    <n v="2"/>
    <s v="High Priority"/>
    <s v=""/>
    <s v=""/>
    <b v="0"/>
    <m/>
    <m/>
    <b v="0"/>
    <b v="1"/>
    <n v="1520"/>
    <x v="77"/>
    <x v="0"/>
    <n v="0"/>
    <x v="6"/>
    <n v="2.4"/>
    <x v="0"/>
    <d v="2018-12-31T00:00:00"/>
    <n v="1"/>
    <x v="1"/>
    <n v="12.96"/>
    <x v="0"/>
    <s v="BBRLED-400-80-40-FL-14' 6 7/8&quot;-W-UNV-DP-1-DS"/>
    <n v="0"/>
    <x v="0"/>
    <s v="B4LED"/>
    <b v="1"/>
    <x v="1"/>
    <n v="0"/>
    <n v="3"/>
    <n v="0"/>
    <s v="x"/>
    <d v="2019-01-01T00:00:00"/>
    <d v="2018-12-31T00:00:00"/>
    <s v="x"/>
    <n v="4"/>
    <n v="3"/>
    <x v="0"/>
    <x v="1"/>
    <x v="1"/>
    <m/>
    <s v=""/>
    <s v="Ready"/>
    <b v="1"/>
    <s v=""/>
    <d v="2019-01-03T00:00:00"/>
    <s v=""/>
    <s v="Done"/>
    <s v=""/>
    <s v=""/>
    <d v="2018-12-31T00:00:00"/>
    <d v="2018-12-31T00:00:00"/>
    <s v="Machine Shop Finished"/>
  </r>
  <r>
    <s v="73753-4"/>
    <x v="5"/>
    <x v="197"/>
    <s v="BBRLED-400-80-40-FL-8'-W-UNV-DP-1-TB15"/>
    <n v="4"/>
    <n v="1"/>
    <x v="0"/>
    <n v="10"/>
    <x v="0"/>
    <b v="0"/>
    <x v="1"/>
    <b v="1"/>
    <b v="1"/>
    <x v="0"/>
    <x v="0"/>
    <x v="2"/>
    <s v=""/>
    <s v=""/>
    <s v=""/>
    <s v=""/>
    <x v="0"/>
    <x v="1"/>
    <d v="2018-12-28T00:00:00"/>
    <s v=""/>
    <m/>
    <s v="B4LED-8'"/>
    <s v=""/>
    <x v="0"/>
    <x v="3"/>
    <s v="Jessica Pasternyk"/>
    <s v="F35"/>
    <m/>
    <s v=""/>
    <n v="10"/>
    <s v="Regular"/>
    <s v=""/>
    <s v=""/>
    <b v="1"/>
    <d v="2018-12-31T07:16:06"/>
    <m/>
    <b v="1"/>
    <b v="0"/>
    <n v="4680"/>
    <x v="77"/>
    <x v="0"/>
    <n v="0"/>
    <x v="6"/>
    <n v="0"/>
    <x v="0"/>
    <d v="2018-12-31T00:00:00"/>
    <n v="5"/>
    <x v="1"/>
    <n v="0"/>
    <x v="0"/>
    <s v="BBRLED-400-80-40-FL-8'-W-UNV-DP-1-TB15"/>
    <n v="0"/>
    <x v="0"/>
    <m/>
    <b v="1"/>
    <x v="1"/>
    <n v="0"/>
    <n v="3"/>
    <n v="0"/>
    <s v="x"/>
    <m/>
    <d v="2018-12-31T00:00:00"/>
    <s v="x"/>
    <n v="20"/>
    <n v="15"/>
    <x v="0"/>
    <x v="0"/>
    <x v="1"/>
    <m/>
    <s v=""/>
    <s v=""/>
    <b v="0"/>
    <s v=""/>
    <d v="2019-01-03T00:00:00"/>
    <s v="Done"/>
    <s v="Done"/>
    <s v=""/>
    <s v=""/>
    <s v=""/>
    <d v="2018-12-31T00:00:00"/>
    <s v="Machine Shop Started"/>
  </r>
  <r>
    <s v="74177-1"/>
    <x v="5"/>
    <x v="198"/>
    <s v="SP18290(2)-SLLED-SL 55/45-1250-80-35-VL-10-W-UNV-O(SR)-1-CT9(36)-EN(2)"/>
    <n v="1"/>
    <n v="1"/>
    <x v="0"/>
    <n v="4"/>
    <x v="0"/>
    <b v="1"/>
    <x v="0"/>
    <b v="1"/>
    <b v="1"/>
    <x v="0"/>
    <x v="0"/>
    <x v="2"/>
    <s v=""/>
    <s v=""/>
    <s v=""/>
    <s v=""/>
    <x v="0"/>
    <x v="1"/>
    <d v="2018-12-28T00:00:00"/>
    <s v=""/>
    <s v="15:10:01"/>
    <s v="SLMLED-SLLED"/>
    <s v=""/>
    <x v="0"/>
    <x v="1"/>
    <s v="Stan Buyansky"/>
    <s v=" F3 10"/>
    <d v="2018-12-30T00:00:00"/>
    <s v=""/>
    <n v="8"/>
    <s v="Priority"/>
    <s v=""/>
    <s v=""/>
    <b v="0"/>
    <m/>
    <m/>
    <b v="0"/>
    <b v="0"/>
    <n v="4576"/>
    <x v="80"/>
    <x v="2"/>
    <n v="0"/>
    <x v="6"/>
    <n v="0"/>
    <x v="0"/>
    <d v="2018-12-31T00:00:00"/>
    <n v="4"/>
    <x v="1"/>
    <n v="51.84"/>
    <x v="0"/>
    <s v="SLLED-SL 55/45-1250-80-35-VL-1"/>
    <n v="0"/>
    <x v="0"/>
    <s v="SLMLED"/>
    <b v="1"/>
    <x v="1"/>
    <n v="0"/>
    <n v="0"/>
    <n v="0"/>
    <s v="x"/>
    <s v="x"/>
    <d v="2018-12-31T00:00:00"/>
    <s v="x"/>
    <s v="x"/>
    <n v="12"/>
    <x v="0"/>
    <x v="0"/>
    <x v="0"/>
    <m/>
    <s v=""/>
    <s v=""/>
    <b v="1"/>
    <s v=""/>
    <d v="2019-01-03T00:00:00"/>
    <s v="Done"/>
    <s v=""/>
    <s v=""/>
    <s v=""/>
    <s v=""/>
    <s v="Done"/>
    <s v="Machine Shop Finished"/>
  </r>
  <r>
    <s v="74177-2"/>
    <x v="5"/>
    <x v="198"/>
    <s v="SP18290(2)-SLLED-SL 55/45-1250-80-35-VL-10-W-UNV-DP-1-CT15(36)-EN(2)-C(2 X RRU-X-UNV-FM)"/>
    <n v="2"/>
    <n v="1"/>
    <x v="0"/>
    <n v="4"/>
    <x v="0"/>
    <b v="1"/>
    <x v="0"/>
    <b v="1"/>
    <b v="1"/>
    <x v="0"/>
    <x v="0"/>
    <x v="2"/>
    <s v=""/>
    <s v=""/>
    <s v=""/>
    <s v=""/>
    <x v="0"/>
    <x v="1"/>
    <d v="2018-12-28T00:00:00"/>
    <s v=""/>
    <m/>
    <s v="SLMLED-VL"/>
    <s v="Missing info. In SD"/>
    <x v="0"/>
    <x v="1"/>
    <s v="Stan Buyansky"/>
    <s v="F3EM 10'"/>
    <m/>
    <s v=""/>
    <n v="4"/>
    <s v="Priority"/>
    <s v=""/>
    <s v=""/>
    <b v="0"/>
    <m/>
    <m/>
    <b v="0"/>
    <b v="0"/>
    <n v="4576"/>
    <x v="80"/>
    <x v="2"/>
    <n v="0"/>
    <x v="6"/>
    <n v="0"/>
    <x v="0"/>
    <d v="2018-12-31T00:00:00"/>
    <n v="2"/>
    <x v="1"/>
    <n v="0"/>
    <x v="0"/>
    <s v="SLLED-SL 55/45-1250-80-35-VL-1"/>
    <n v="0"/>
    <x v="0"/>
    <s v="SLMLED"/>
    <b v="1"/>
    <x v="1"/>
    <n v="0"/>
    <n v="0"/>
    <n v="0"/>
    <s v="x"/>
    <s v="x"/>
    <d v="2018-12-31T00:00:00"/>
    <s v="x"/>
    <s v="x"/>
    <n v="6"/>
    <x v="0"/>
    <x v="0"/>
    <x v="0"/>
    <m/>
    <s v=""/>
    <s v=""/>
    <b v="1"/>
    <s v=""/>
    <d v="2019-01-03T00:00:00"/>
    <s v="Done"/>
    <s v=""/>
    <s v=""/>
    <s v=""/>
    <s v=""/>
    <s v="Done"/>
    <s v="Machine Shop Finished"/>
  </r>
  <r>
    <s v="74177-23"/>
    <x v="5"/>
    <x v="198"/>
    <s v="SP18290(2)-SLLED-SL 55/45-1500-80-35-VL-8'-W-UNV-DP-1-CT9(36)-EN(2)-C(2 X RRU-X-UNV-FM)"/>
    <n v="23"/>
    <n v="1"/>
    <x v="0"/>
    <n v="3"/>
    <x v="0"/>
    <b v="1"/>
    <x v="1"/>
    <b v="1"/>
    <b v="1"/>
    <x v="0"/>
    <x v="0"/>
    <x v="3"/>
    <s v=""/>
    <s v=""/>
    <s v=""/>
    <s v=""/>
    <x v="0"/>
    <x v="1"/>
    <d v="2018-12-28T00:00:00"/>
    <s v=""/>
    <m/>
    <s v="SLMLED-VL"/>
    <s v=""/>
    <x v="0"/>
    <x v="1"/>
    <s v="Stan Buyansky"/>
    <s v="F2EM(2S) 8'"/>
    <m/>
    <s v=""/>
    <n v="3"/>
    <s v="Priority"/>
    <s v=""/>
    <s v=""/>
    <b v="0"/>
    <m/>
    <m/>
    <b v="0"/>
    <b v="0"/>
    <n v="2916"/>
    <x v="80"/>
    <x v="2"/>
    <n v="0"/>
    <x v="6"/>
    <n v="0"/>
    <x v="0"/>
    <d v="2018-12-31T00:00:00"/>
    <n v="1.5"/>
    <x v="1"/>
    <n v="0"/>
    <x v="0"/>
    <s v="SLLED-SL 55/45-1500-80-35-VL-8"/>
    <n v="0"/>
    <x v="0"/>
    <s v="SLMLED"/>
    <b v="1"/>
    <x v="1"/>
    <n v="0"/>
    <n v="0"/>
    <n v="0"/>
    <s v="x"/>
    <s v="x"/>
    <d v="2018-12-31T00:00:00"/>
    <s v="x"/>
    <s v="x"/>
    <n v="4.5"/>
    <x v="0"/>
    <x v="0"/>
    <x v="0"/>
    <m/>
    <s v="ToDo"/>
    <s v=""/>
    <b v="1"/>
    <s v=""/>
    <d v="2019-01-03T00:00:00"/>
    <s v="Done"/>
    <s v="Done"/>
    <s v=""/>
    <s v=""/>
    <s v=""/>
    <s v="Done"/>
    <s v="Machine Shop Started"/>
  </r>
  <r>
    <s v="74177-32"/>
    <x v="5"/>
    <x v="198"/>
    <s v="SLLED-SL 35/65-800-80-35-VL-8-W-UNV-DP-1-CT9(36)-EN(1)-C(RRU-X-UNV-FM)"/>
    <n v="32"/>
    <n v="1"/>
    <x v="0"/>
    <n v="1"/>
    <x v="0"/>
    <b v="1"/>
    <x v="1"/>
    <b v="0"/>
    <b v="1"/>
    <x v="0"/>
    <x v="0"/>
    <x v="0"/>
    <s v=""/>
    <s v=""/>
    <s v=""/>
    <s v=""/>
    <x v="0"/>
    <x v="1"/>
    <d v="2018-12-28T00:00:00"/>
    <s v=""/>
    <m/>
    <s v="SLMLED-8"/>
    <s v=""/>
    <x v="0"/>
    <x v="1"/>
    <s v="Stan Buyansky"/>
    <s v="F10EM 8'"/>
    <m/>
    <s v=""/>
    <n v="1"/>
    <s v="Priority"/>
    <s v=""/>
    <s v=""/>
    <b v="0"/>
    <m/>
    <m/>
    <b v="0"/>
    <b v="0"/>
    <n v="945"/>
    <x v="80"/>
    <x v="2"/>
    <n v="0"/>
    <x v="6"/>
    <n v="0"/>
    <x v="0"/>
    <d v="2018-12-31T00:00:00"/>
    <n v="0.5"/>
    <x v="1"/>
    <n v="0"/>
    <x v="0"/>
    <s v="SLLED-SL 35/65-800-80-35-VL-8-W-UNV-DP-1-CT9(36)-EN(1)-C(RRU-X-UNV-FM)"/>
    <n v="0"/>
    <x v="0"/>
    <m/>
    <b v="1"/>
    <x v="1"/>
    <n v="0"/>
    <n v="0"/>
    <n v="0"/>
    <s v="x"/>
    <s v="x"/>
    <d v="2018-12-31T00:00:00"/>
    <s v="x"/>
    <s v="x"/>
    <n v="1.5"/>
    <x v="0"/>
    <x v="0"/>
    <x v="0"/>
    <m/>
    <s v="Ready"/>
    <s v=""/>
    <b v="1"/>
    <s v=""/>
    <d v="2019-01-03T00:00:00"/>
    <s v="Done"/>
    <s v="Done"/>
    <s v="Done"/>
    <s v=""/>
    <s v=""/>
    <s v="Done"/>
    <s v="Machine Shop Started"/>
  </r>
  <r>
    <s v="74277-2"/>
    <x v="5"/>
    <x v="199"/>
    <s v="DAYFLED-22-3400-80-35-SO-W-UNV-DP-1-TB15-C(ANTIMICROBIAL PAINT)"/>
    <n v="2"/>
    <n v="1"/>
    <x v="0"/>
    <n v="20"/>
    <x v="0"/>
    <b v="0"/>
    <x v="1"/>
    <b v="0"/>
    <b v="0"/>
    <x v="1"/>
    <x v="0"/>
    <x v="2"/>
    <s v=""/>
    <s v=""/>
    <s v=""/>
    <s v=""/>
    <x v="0"/>
    <x v="1"/>
    <d v="2018-12-31T00:00:00"/>
    <s v=""/>
    <m/>
    <s v="DAYFLED-22"/>
    <s v="Shortage"/>
    <x v="0"/>
    <x v="5"/>
    <s v="Sacha Lempka"/>
    <s v="G-1D"/>
    <m/>
    <s v=""/>
    <n v="20"/>
    <s v="Priority"/>
    <s v=""/>
    <s v=""/>
    <b v="0"/>
    <m/>
    <m/>
    <b v="0"/>
    <b v="0"/>
    <n v="2940"/>
    <x v="81"/>
    <x v="5"/>
    <n v="0"/>
    <x v="6"/>
    <n v="24"/>
    <x v="1"/>
    <d v="2018-12-31T00:00:00"/>
    <n v="10"/>
    <x v="1"/>
    <n v="0"/>
    <x v="0"/>
    <s v="DAYFLED-22-3400-80-35-SO-W-UNV-DP-1-TB15-C(ANTIMICROBIAL PAINT)"/>
    <n v="0"/>
    <x v="0"/>
    <m/>
    <b v="0"/>
    <x v="1"/>
    <n v="0"/>
    <n v="0"/>
    <n v="0"/>
    <s v="x"/>
    <s v="x"/>
    <d v="2018-12-31T00:00:00"/>
    <s v="x"/>
    <s v="x"/>
    <n v="30"/>
    <x v="0"/>
    <x v="0"/>
    <x v="1"/>
    <m/>
    <s v=""/>
    <s v=""/>
    <b v="0"/>
    <s v=""/>
    <d v="2019-01-03T00:00:00"/>
    <d v="2019-01-01T00:00:00"/>
    <s v="Done"/>
    <s v=""/>
    <s v=""/>
    <s v=""/>
    <d v="2018-12-31T00:00:00"/>
    <s v="Machine Shop Started"/>
  </r>
  <r>
    <s v="75761-14"/>
    <x v="5"/>
    <x v="20"/>
    <s v="SP0000-BMPRLED-400-80-50-RG3-8' 3 1/2&quot;-W-UNV-DP-1-TG9-TS(2)"/>
    <n v="14"/>
    <n v="1"/>
    <x v="0"/>
    <n v="4"/>
    <x v="0"/>
    <b v="0"/>
    <x v="1"/>
    <b v="0"/>
    <b v="1"/>
    <x v="0"/>
    <x v="2"/>
    <x v="2"/>
    <s v=""/>
    <s v=""/>
    <s v=""/>
    <s v=""/>
    <x v="2"/>
    <x v="1"/>
    <d v="2018-12-28T00:00:00"/>
    <s v="Picked - Complete"/>
    <m/>
    <s v="B3PLED-8' 3 1/2&quot;"/>
    <s v=""/>
    <x v="0"/>
    <x v="1"/>
    <s v="Zahra Vatani"/>
    <s v="LR6"/>
    <m/>
    <s v=""/>
    <n v="4"/>
    <s v="High Priority"/>
    <s v=""/>
    <s v=""/>
    <b v="0"/>
    <m/>
    <m/>
    <b v="0"/>
    <b v="0"/>
    <n v="3777.3760400000001"/>
    <x v="82"/>
    <x v="0"/>
    <n v="0"/>
    <x v="6"/>
    <n v="0.48"/>
    <x v="0"/>
    <d v="2018-12-31T00:00:00"/>
    <n v="2"/>
    <x v="1"/>
    <n v="0"/>
    <x v="0"/>
    <s v="BMPRLED-400-80-50-RG3-8' 3 1/2"/>
    <n v="0"/>
    <x v="0"/>
    <m/>
    <b v="1"/>
    <x v="1"/>
    <n v="0"/>
    <n v="3"/>
    <n v="0"/>
    <s v="x"/>
    <m/>
    <d v="2018-12-31T00:00:00"/>
    <s v="x"/>
    <n v="8"/>
    <n v="6"/>
    <x v="0"/>
    <x v="0"/>
    <x v="1"/>
    <m/>
    <s v=""/>
    <s v="ToDo"/>
    <b v="0"/>
    <s v=""/>
    <d v="2019-01-03T00:00:00"/>
    <s v="Done"/>
    <s v="Done"/>
    <s v=""/>
    <s v=""/>
    <s v=""/>
    <d v="2018-12-31T00:00:00"/>
    <s v="Machine Shop Started"/>
  </r>
  <r>
    <s v="75761-7"/>
    <x v="5"/>
    <x v="20"/>
    <s v="BBDILED-640-400-80-50-SO-10-BLK-UNV-DP-1-CA(60)"/>
    <n v="7"/>
    <n v="1"/>
    <x v="0"/>
    <n v="38"/>
    <x v="0"/>
    <b v="0"/>
    <x v="1"/>
    <b v="1"/>
    <b v="1"/>
    <x v="0"/>
    <x v="0"/>
    <x v="2"/>
    <s v=""/>
    <s v=""/>
    <s v=""/>
    <s v=""/>
    <x v="0"/>
    <x v="1"/>
    <d v="2018-12-28T00:00:00"/>
    <s v="Picked - Complete"/>
    <m/>
    <s v="B4LED-10"/>
    <s v=""/>
    <x v="0"/>
    <x v="1"/>
    <s v="Zahra Vatani"/>
    <s v="LP-10'"/>
    <m/>
    <s v=""/>
    <n v="38"/>
    <s v="High Priority"/>
    <s v=""/>
    <s v=""/>
    <b v="0"/>
    <m/>
    <m/>
    <b v="0"/>
    <b v="0"/>
    <n v="40977.072379999998"/>
    <x v="83"/>
    <x v="2"/>
    <n v="0"/>
    <x v="6"/>
    <n v="0"/>
    <x v="0"/>
    <d v="2018-12-31T00:00:00"/>
    <n v="19"/>
    <x v="1"/>
    <n v="0"/>
    <x v="0"/>
    <s v="BBDILED-640-400-80-50-SO-10-BLK-UNV-DP-1-CA(60)"/>
    <n v="0"/>
    <x v="0"/>
    <m/>
    <b v="1"/>
    <x v="1"/>
    <n v="0"/>
    <n v="0"/>
    <n v="0"/>
    <s v="x"/>
    <m/>
    <d v="2018-12-31T00:00:00"/>
    <s v="x"/>
    <n v="76"/>
    <n v="57"/>
    <x v="0"/>
    <x v="0"/>
    <x v="1"/>
    <m/>
    <s v=""/>
    <s v=""/>
    <b v="0"/>
    <s v=""/>
    <d v="2019-01-03T00:00:00"/>
    <s v="Done"/>
    <s v="Done"/>
    <s v=""/>
    <s v=""/>
    <s v=""/>
    <d v="2018-12-31T00:00:00"/>
    <s v="Machine Shop Started"/>
  </r>
  <r>
    <s v="75801-15"/>
    <x v="1"/>
    <x v="28"/>
    <s v="WWS-SL-500-80-30-L-4'-BLK-120-DP-1-SC-C(W/ KNOCKOUT FOR CONDUIT POWER FEED)"/>
    <n v="15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WWPRFK-4'"/>
    <s v=""/>
    <x v="0"/>
    <x v="1"/>
    <s v="Rohan Srivastava"/>
    <s v="LT19/04'-23ND"/>
    <m/>
    <s v=""/>
    <n v="2"/>
    <s v="Regular"/>
    <s v=""/>
    <s v=""/>
    <b v="0"/>
    <m/>
    <m/>
    <b v="0"/>
    <b v="0"/>
    <n v="600"/>
    <x v="84"/>
    <x v="3"/>
    <n v="0"/>
    <x v="8"/>
    <n v="2.4"/>
    <x v="2"/>
    <d v="2019-01-01T00:00:00"/>
    <n v="1"/>
    <x v="1"/>
    <n v="0"/>
    <x v="0"/>
    <s v="WWS-SL-500-80-30-L-4'-BLK-120-DP-1-SC-C(W/ KNOCKOUT FOR CONDUIT POWER FEED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ToDo"/>
    <s v=""/>
    <b v="0"/>
    <s v=""/>
    <d v="2019-01-04T00:00:00"/>
    <s v=""/>
    <s v="Done"/>
    <s v=""/>
    <s v=""/>
    <s v=""/>
    <d v="2018-12-31T00:00:00"/>
    <s v="Machine Shop Started"/>
  </r>
  <r>
    <s v="75801-25"/>
    <x v="1"/>
    <x v="28"/>
    <s v="WWS-SL-500-80-30-L-4'-BLK-120-DP-1-SC-C(W/ KNOCKOUT FOR CONDUIT POWER FEED)"/>
    <n v="25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WWPRFK-4'"/>
    <s v=""/>
    <x v="0"/>
    <x v="1"/>
    <s v="Rohan Srivastava"/>
    <s v="LT19/04'-24TH"/>
    <m/>
    <s v=""/>
    <n v="2"/>
    <s v="Regular"/>
    <s v=""/>
    <s v=""/>
    <b v="0"/>
    <m/>
    <m/>
    <b v="0"/>
    <b v="0"/>
    <n v="600"/>
    <x v="84"/>
    <x v="3"/>
    <n v="0"/>
    <x v="8"/>
    <n v="2.4"/>
    <x v="2"/>
    <d v="2019-01-01T00:00:00"/>
    <n v="1"/>
    <x v="1"/>
    <n v="0"/>
    <x v="0"/>
    <s v="WWS-SL-500-80-30-L-4'-BLK-120-DP-1-SC-C(W/ KNOCKOUT FOR CONDUIT POWER FEED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ToDo"/>
    <s v=""/>
    <b v="0"/>
    <s v=""/>
    <d v="2019-01-04T00:00:00"/>
    <s v=""/>
    <s v="Done"/>
    <s v=""/>
    <s v=""/>
    <s v=""/>
    <d v="2018-12-31T00:00:00"/>
    <s v="Machine Shop Started"/>
  </r>
  <r>
    <s v="75801-36"/>
    <x v="1"/>
    <x v="28"/>
    <s v="WWS-SL-500-80-30-L-4'-BLK-120-DP-1-SC-C(W/ KNOCKOUT FOR CONDUIT POWER FEED)"/>
    <n v="36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WWPRFK-4'"/>
    <s v=""/>
    <x v="0"/>
    <x v="1"/>
    <s v="Rohan Srivastava"/>
    <s v="LT19/04'-25TH"/>
    <m/>
    <s v=""/>
    <n v="2"/>
    <s v="Regular"/>
    <s v=""/>
    <s v=""/>
    <b v="0"/>
    <m/>
    <m/>
    <b v="0"/>
    <b v="0"/>
    <n v="600"/>
    <x v="84"/>
    <x v="3"/>
    <n v="0"/>
    <x v="8"/>
    <n v="2.4"/>
    <x v="2"/>
    <d v="2019-01-01T00:00:00"/>
    <n v="1"/>
    <x v="1"/>
    <n v="0"/>
    <x v="0"/>
    <s v="WWS-SL-500-80-30-L-4'-BLK-120-DP-1-SC-C(W/ KNOCKOUT FOR CONDUIT POWER FEED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ToDo"/>
    <s v=""/>
    <b v="0"/>
    <s v=""/>
    <d v="2019-01-04T00:00:00"/>
    <s v=""/>
    <s v="Done"/>
    <s v=""/>
    <s v=""/>
    <s v=""/>
    <d v="2018-12-31T00:00:00"/>
    <s v="Machine Shop Started"/>
  </r>
  <r>
    <s v="75801-41"/>
    <x v="1"/>
    <x v="28"/>
    <s v="BMRLEDPAT-REC-90(4)-400-80-30-SO-FL-80'-EX-W-120-DP-1-DS-C(DS OUTSIDE + DF INSIDE)"/>
    <n v="41"/>
    <n v="1"/>
    <x v="0"/>
    <n v="1"/>
    <x v="0"/>
    <b v="0"/>
    <x v="0"/>
    <b v="0"/>
    <b v="1"/>
    <x v="1"/>
    <x v="2"/>
    <x v="3"/>
    <s v=""/>
    <s v=""/>
    <s v=""/>
    <s v=""/>
    <x v="2"/>
    <x v="2"/>
    <d v="2018-12-31T00:00:00"/>
    <s v=""/>
    <m/>
    <s v="B3LED-84'"/>
    <s v=""/>
    <x v="0"/>
    <x v="1"/>
    <s v="Rohan Srivastava"/>
    <s v="LT49/28'X12' RECT-25TH"/>
    <m/>
    <s v=""/>
    <n v="12"/>
    <s v="Regular"/>
    <s v=""/>
    <s v=""/>
    <b v="0"/>
    <m/>
    <m/>
    <b v="0"/>
    <b v="0"/>
    <n v="5840"/>
    <x v="78"/>
    <x v="0"/>
    <s v="Pattern"/>
    <x v="2"/>
    <n v="48"/>
    <x v="1"/>
    <d v="2019-01-02T00:00:00"/>
    <n v="57.84"/>
    <x v="0"/>
    <n v="142.56"/>
    <x v="0"/>
    <s v="BMRLEDPAT-REC-90(4)-400-80-30-SO-FL-80'-EX-W-120-DP-1-DS-C(DS OUTSIDE + DF INSIDE)"/>
    <n v="0"/>
    <x v="0"/>
    <m/>
    <b v="0"/>
    <x v="0"/>
    <n v="0"/>
    <n v="3"/>
    <n v="5"/>
    <s v="x"/>
    <m/>
    <d v="2019-01-02T00:00:00"/>
    <s v="x"/>
    <n v="24"/>
    <n v="36"/>
    <x v="0"/>
    <x v="0"/>
    <x v="2"/>
    <m/>
    <s v="ToDo"/>
    <s v="ToDo"/>
    <b v="0"/>
    <s v="ToDo"/>
    <d v="2019-01-04T00:00:00"/>
    <d v="2019-01-01T00:00:00"/>
    <d v="2019-01-01T00:00:00"/>
    <s v=""/>
    <s v=""/>
    <s v=""/>
    <s v=""/>
    <s v="Machine Shop Started"/>
  </r>
  <r>
    <s v="75801-49"/>
    <x v="1"/>
    <x v="28"/>
    <s v="WWS-SL-500-80-30-L-4'-BLK-120-DP-1-SC-C(W/ KNOCKOUT FOR CONDUIT POWER FEED)"/>
    <n v="49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WWPRFK-4'"/>
    <s v=""/>
    <x v="0"/>
    <x v="1"/>
    <s v="Rohan Srivastava"/>
    <s v="LT19/04'-26TH"/>
    <m/>
    <s v=""/>
    <n v="2"/>
    <s v="Regular"/>
    <s v=""/>
    <s v=""/>
    <b v="0"/>
    <m/>
    <m/>
    <b v="0"/>
    <b v="0"/>
    <n v="600"/>
    <x v="84"/>
    <x v="3"/>
    <n v="0"/>
    <x v="8"/>
    <n v="2.4"/>
    <x v="2"/>
    <d v="2019-01-01T00:00:00"/>
    <n v="1"/>
    <x v="1"/>
    <n v="0"/>
    <x v="0"/>
    <s v="WWS-SL-500-80-30-L-4'-BLK-120-DP-1-SC-C(W/ KNOCKOUT FOR CONDUIT POWER FEED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ToDo"/>
    <s v=""/>
    <b v="0"/>
    <s v=""/>
    <d v="2019-01-04T00:00:00"/>
    <s v=""/>
    <s v="Done"/>
    <s v=""/>
    <s v=""/>
    <s v=""/>
    <d v="2018-12-31T00:00:00"/>
    <s v="Machine Shop Started"/>
  </r>
  <r>
    <s v="75801-6"/>
    <x v="1"/>
    <x v="28"/>
    <s v="WWS-SL-500-80-30-L-4'-BLK-120-DP-1-SC-C(W/ KNOCKOUT FOR CONDUIT POWER FEED)"/>
    <n v="6"/>
    <n v="1"/>
    <x v="0"/>
    <n v="2"/>
    <x v="0"/>
    <b v="0"/>
    <x v="1"/>
    <b v="0"/>
    <b v="1"/>
    <x v="1"/>
    <x v="0"/>
    <x v="3"/>
    <s v=""/>
    <s v=""/>
    <s v=""/>
    <s v=""/>
    <x v="0"/>
    <x v="1"/>
    <d v="2018-12-31T00:00:00"/>
    <s v=""/>
    <m/>
    <s v="WWPRFK-4'"/>
    <s v=""/>
    <x v="0"/>
    <x v="1"/>
    <s v="Rohan Srivastava"/>
    <s v="LT19/04'-22ND"/>
    <m/>
    <s v=""/>
    <n v="2"/>
    <s v="Regular"/>
    <s v=""/>
    <s v=""/>
    <b v="0"/>
    <m/>
    <m/>
    <b v="0"/>
    <b v="0"/>
    <n v="600"/>
    <x v="84"/>
    <x v="3"/>
    <n v="0"/>
    <x v="8"/>
    <n v="2.4"/>
    <x v="2"/>
    <d v="2019-01-01T00:00:00"/>
    <n v="1"/>
    <x v="1"/>
    <n v="0"/>
    <x v="0"/>
    <s v="WWS-SL-500-80-30-L-4'-BLK-120-DP-1-SC-C(W/ KNOCKOUT FOR CONDUIT POWER FEED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ToDo"/>
    <s v=""/>
    <b v="0"/>
    <s v=""/>
    <d v="2019-01-04T00:00:00"/>
    <s v=""/>
    <s v="Done"/>
    <s v=""/>
    <s v=""/>
    <s v=""/>
    <d v="2018-12-31T00:00:00"/>
    <s v="Machine Shop Started"/>
  </r>
  <r>
    <s v="76897-1"/>
    <x v="1"/>
    <x v="200"/>
    <s v="BBDILEDPAT-REC-90(4)-640-400-80-40-SO-96'-NL-AP-120-DP-1-CA(72)-B4(BSL10LST)"/>
    <n v="1"/>
    <n v="1"/>
    <x v="0"/>
    <n v="1"/>
    <x v="0"/>
    <b v="0"/>
    <x v="0"/>
    <b v="0"/>
    <b v="1"/>
    <x v="1"/>
    <x v="0"/>
    <x v="2"/>
    <s v=""/>
    <s v=""/>
    <s v=""/>
    <s v=""/>
    <x v="0"/>
    <x v="2"/>
    <d v="2018-12-31T00:00:00"/>
    <s v=""/>
    <m/>
    <s v="B4LED-96'"/>
    <s v=""/>
    <x v="0"/>
    <x v="2"/>
    <s v="Christina Torok"/>
    <s v="A-CEM-32X16"/>
    <m/>
    <s v=""/>
    <n v="12"/>
    <s v="Regular"/>
    <s v=""/>
    <s v=""/>
    <b v="0"/>
    <m/>
    <m/>
    <b v="0"/>
    <b v="0"/>
    <n v="10920"/>
    <x v="85"/>
    <x v="2"/>
    <s v="Pattern"/>
    <x v="2"/>
    <n v="48"/>
    <x v="1"/>
    <d v="2019-01-02T00:00:00"/>
    <n v="57.84"/>
    <x v="0"/>
    <n v="142.56"/>
    <x v="0"/>
    <s v="BBDILEDPAT-REC-90(4)-640-400-80-40-SO-96'-NL-AP-120-DP-1-CA(72)-B4(BSL10LST)"/>
    <n v="0"/>
    <x v="0"/>
    <m/>
    <b v="0"/>
    <x v="0"/>
    <n v="0"/>
    <n v="0"/>
    <n v="5"/>
    <s v="x"/>
    <m/>
    <d v="2019-01-02T00:00:00"/>
    <s v="x"/>
    <n v="24"/>
    <n v="36"/>
    <x v="0"/>
    <x v="0"/>
    <x v="2"/>
    <m/>
    <s v=""/>
    <s v=""/>
    <b v="0"/>
    <s v="ToDo"/>
    <d v="2019-01-04T00:00:00"/>
    <d v="2019-01-01T00:00:00"/>
    <d v="2019-01-01T00:00:00"/>
    <s v=""/>
    <s v=""/>
    <s v=""/>
    <s v=""/>
    <s v="Machine Shop Started"/>
  </r>
  <r>
    <s v="76897-10"/>
    <x v="1"/>
    <x v="200"/>
    <s v="BBDILED-640-400-80-40-SO-6-AP-120-DP-1-CT15(72)"/>
    <n v="10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6"/>
    <s v=""/>
    <x v="0"/>
    <x v="2"/>
    <s v="Christina Torok"/>
    <s v="B3-C6'"/>
    <m/>
    <s v=""/>
    <n v="2"/>
    <s v="Regular"/>
    <s v=""/>
    <s v=""/>
    <b v="0"/>
    <m/>
    <m/>
    <b v="0"/>
    <b v="0"/>
    <n v="1140"/>
    <x v="83"/>
    <x v="2"/>
    <n v="0"/>
    <x v="8"/>
    <n v="2.4"/>
    <x v="2"/>
    <d v="2019-01-01T00:00:00"/>
    <n v="1"/>
    <x v="1"/>
    <n v="0"/>
    <x v="0"/>
    <s v="BBDILED-640-400-80-40-SO-6-AP-120-DP-1-CT15(72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2"/>
    <x v="1"/>
    <x v="200"/>
    <s v="BBDILED-640-400-80-40-SO-6-AP-120-DP-1-CA(72)"/>
    <n v="2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6"/>
    <s v=""/>
    <x v="0"/>
    <x v="2"/>
    <s v="Christina Torok"/>
    <s v="B3-C6'"/>
    <m/>
    <s v=""/>
    <n v="2"/>
    <s v="Regular"/>
    <s v=""/>
    <s v=""/>
    <b v="0"/>
    <m/>
    <m/>
    <b v="0"/>
    <b v="0"/>
    <n v="1140"/>
    <x v="83"/>
    <x v="2"/>
    <n v="0"/>
    <x v="8"/>
    <n v="2.4"/>
    <x v="2"/>
    <d v="2019-01-01T00:00:00"/>
    <n v="1"/>
    <x v="1"/>
    <n v="0"/>
    <x v="0"/>
    <s v="BBDILED-640-400-80-40-SO-6-AP-120-DP-1-CA(72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3"/>
    <x v="1"/>
    <x v="200"/>
    <s v="BBDILED-640-400-80-40-SO-6-AP-120-DP-1-CA(72)-B1(BSL10LST)"/>
    <n v="3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6"/>
    <s v=""/>
    <x v="0"/>
    <x v="2"/>
    <s v="Christina Torok"/>
    <s v="B3EM-C6'"/>
    <m/>
    <s v=""/>
    <n v="2"/>
    <s v="Regular"/>
    <s v=""/>
    <s v=""/>
    <b v="0"/>
    <m/>
    <m/>
    <b v="0"/>
    <b v="0"/>
    <n v="1500"/>
    <x v="83"/>
    <x v="2"/>
    <n v="0"/>
    <x v="8"/>
    <n v="2.4"/>
    <x v="2"/>
    <d v="2019-01-01T00:00:00"/>
    <n v="1"/>
    <x v="1"/>
    <n v="0"/>
    <x v="0"/>
    <s v="BBDILED-640-400-80-40-SO-6-AP-120-DP-1-CA(72)-B1(BSL10LST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4"/>
    <x v="1"/>
    <x v="200"/>
    <s v="BBDILED-640-400-80-40-SO-8-AP-120-DP-1-CA(72)"/>
    <n v="4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8"/>
    <s v=""/>
    <x v="0"/>
    <x v="2"/>
    <s v="Christina Torok"/>
    <s v="B3-C8'"/>
    <m/>
    <s v=""/>
    <n v="2"/>
    <s v="Regular"/>
    <s v=""/>
    <s v=""/>
    <b v="0"/>
    <m/>
    <m/>
    <b v="0"/>
    <b v="0"/>
    <n v="1520"/>
    <x v="83"/>
    <x v="2"/>
    <n v="0"/>
    <x v="8"/>
    <n v="2.4"/>
    <x v="2"/>
    <d v="2019-01-01T00:00:00"/>
    <n v="1"/>
    <x v="1"/>
    <n v="0"/>
    <x v="0"/>
    <s v="BBDILED-640-400-80-40-SO-8-AP-120-DP-1-CA(72)"/>
    <n v="0"/>
    <x v="0"/>
    <m/>
    <b v="0"/>
    <x v="1"/>
    <n v="0"/>
    <n v="0"/>
    <n v="0"/>
    <s v="x"/>
    <m/>
    <d v="2019-01-01T00:00:00"/>
    <s v="x"/>
    <n v="4"/>
    <n v="3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5"/>
    <x v="1"/>
    <x v="200"/>
    <s v="BBDILED-640-400-80-40-SO-8-AP-120-DP-1-CA(72)-B1(BSL10LST)"/>
    <n v="5"/>
    <n v="1"/>
    <x v="0"/>
    <n v="3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8"/>
    <s v=""/>
    <x v="0"/>
    <x v="2"/>
    <s v="Christina Torok"/>
    <s v="B3EM-C8'"/>
    <m/>
    <s v=""/>
    <n v="3"/>
    <s v="Regular"/>
    <s v=""/>
    <s v=""/>
    <b v="0"/>
    <m/>
    <m/>
    <b v="0"/>
    <b v="0"/>
    <n v="2820"/>
    <x v="83"/>
    <x v="2"/>
    <n v="0"/>
    <x v="8"/>
    <n v="3.5999999999999996"/>
    <x v="2"/>
    <d v="2019-01-01T00:00:00"/>
    <n v="1.5"/>
    <x v="1"/>
    <n v="0"/>
    <x v="0"/>
    <s v="BBDILED-640-400-80-40-SO-8-AP-120-DP-1-CA(72)-B1(BSL10LST)"/>
    <n v="0"/>
    <x v="0"/>
    <m/>
    <b v="0"/>
    <x v="1"/>
    <n v="0"/>
    <n v="0"/>
    <n v="0"/>
    <s v="x"/>
    <m/>
    <d v="2019-01-01T00:00:00"/>
    <s v="x"/>
    <n v="6"/>
    <n v="4.5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6"/>
    <x v="1"/>
    <x v="200"/>
    <s v="BBDILED-640-400-80-40-SO-16-AP-120-DP-1-CT15(60)"/>
    <n v="6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"/>
    <m/>
    <s v="B4LED-16"/>
    <s v=""/>
    <x v="0"/>
    <x v="2"/>
    <s v="Christina Torok"/>
    <s v="B3-C16'"/>
    <m/>
    <s v=""/>
    <n v="4"/>
    <s v="Regular"/>
    <s v=""/>
    <s v=""/>
    <b v="0"/>
    <m/>
    <m/>
    <b v="0"/>
    <b v="0"/>
    <n v="3040"/>
    <x v="83"/>
    <x v="2"/>
    <n v="0"/>
    <x v="8"/>
    <n v="4.8"/>
    <x v="2"/>
    <d v="2019-01-01T00:00:00"/>
    <n v="2"/>
    <x v="1"/>
    <n v="25.92"/>
    <x v="0"/>
    <s v="BBDILED-640-400-80-40-SO-16-AP-120-DP-1-CT15(60)"/>
    <n v="0"/>
    <x v="0"/>
    <m/>
    <b v="0"/>
    <x v="1"/>
    <n v="0"/>
    <n v="0"/>
    <n v="0"/>
    <s v="x"/>
    <m/>
    <d v="2019-01-01T00:00:00"/>
    <s v="x"/>
    <n v="8"/>
    <n v="6"/>
    <x v="0"/>
    <x v="0"/>
    <x v="1"/>
    <m/>
    <s v=""/>
    <s v=""/>
    <b v="0"/>
    <s v=""/>
    <d v="2019-01-04T00:00:00"/>
    <s v=""/>
    <s v="Done"/>
    <s v=""/>
    <s v=""/>
    <s v=""/>
    <d v="2018-12-31T00:00:00"/>
    <s v="Machine Shop Started"/>
  </r>
  <r>
    <s v="76897-7"/>
    <x v="1"/>
    <x v="200"/>
    <s v="BBRLED-400-80-40-FL-6-W-120-DP-1-DF"/>
    <n v="7"/>
    <n v="1"/>
    <x v="0"/>
    <n v="1"/>
    <x v="0"/>
    <b v="0"/>
    <x v="1"/>
    <b v="0"/>
    <b v="1"/>
    <x v="1"/>
    <x v="2"/>
    <x v="2"/>
    <s v=""/>
    <s v=""/>
    <s v=""/>
    <s v=""/>
    <x v="2"/>
    <x v="1"/>
    <d v="2018-12-31T00:00:00"/>
    <s v=""/>
    <m/>
    <s v="B4LED-6"/>
    <s v=""/>
    <x v="0"/>
    <x v="2"/>
    <s v="Christina Torok"/>
    <s v="B3-S6"/>
    <m/>
    <s v=""/>
    <n v="1"/>
    <s v="Regular"/>
    <s v=""/>
    <s v=""/>
    <b v="0"/>
    <m/>
    <m/>
    <b v="0"/>
    <b v="0"/>
    <n v="402"/>
    <x v="77"/>
    <x v="0"/>
    <n v="0"/>
    <x v="8"/>
    <n v="1.2"/>
    <x v="2"/>
    <d v="2019-01-01T00:00:00"/>
    <n v="0.5"/>
    <x v="1"/>
    <n v="0"/>
    <x v="0"/>
    <s v="BBRLED-400-80-40-FL-6-W-120-DP-1-DF"/>
    <n v="0"/>
    <x v="0"/>
    <m/>
    <b v="0"/>
    <x v="1"/>
    <n v="0"/>
    <n v="3"/>
    <n v="0"/>
    <s v="x"/>
    <m/>
    <d v="2019-01-01T00:00:00"/>
    <s v="x"/>
    <n v="2"/>
    <n v="1.5"/>
    <x v="0"/>
    <x v="0"/>
    <x v="1"/>
    <m/>
    <s v=""/>
    <s v="ToDo"/>
    <b v="0"/>
    <s v=""/>
    <d v="2019-01-04T00:00:00"/>
    <s v=""/>
    <s v="Done"/>
    <s v=""/>
    <s v=""/>
    <s v=""/>
    <d v="2018-12-31T00:00:00"/>
    <s v="Machine Shop Started"/>
  </r>
  <r>
    <s v="76897-8"/>
    <x v="1"/>
    <x v="200"/>
    <s v="BBRLED-400-80-40-FL-7-W-120-DP-1-DF"/>
    <n v="8"/>
    <n v="1"/>
    <x v="0"/>
    <n v="2"/>
    <x v="0"/>
    <b v="0"/>
    <x v="1"/>
    <b v="0"/>
    <b v="1"/>
    <x v="1"/>
    <x v="2"/>
    <x v="2"/>
    <s v=""/>
    <s v=""/>
    <s v=""/>
    <s v=""/>
    <x v="2"/>
    <x v="1"/>
    <d v="2018-12-31T00:00:00"/>
    <s v=""/>
    <m/>
    <s v="B4LED-7"/>
    <s v=""/>
    <x v="0"/>
    <x v="2"/>
    <s v="Christina Torok"/>
    <s v="B3-S7"/>
    <m/>
    <s v=""/>
    <n v="2"/>
    <s v="Regular"/>
    <s v=""/>
    <s v=""/>
    <b v="0"/>
    <m/>
    <m/>
    <b v="0"/>
    <b v="0"/>
    <n v="938"/>
    <x v="77"/>
    <x v="0"/>
    <n v="0"/>
    <x v="8"/>
    <n v="2.4"/>
    <x v="2"/>
    <d v="2019-01-01T00:00:00"/>
    <n v="1"/>
    <x v="1"/>
    <n v="0"/>
    <x v="0"/>
    <s v="BBRLED-400-80-40-FL-7-W-120-DP-1-DF"/>
    <n v="0"/>
    <x v="0"/>
    <m/>
    <b v="0"/>
    <x v="1"/>
    <n v="0"/>
    <n v="3"/>
    <n v="0"/>
    <s v="x"/>
    <m/>
    <d v="2019-01-01T00:00:00"/>
    <s v="x"/>
    <n v="4"/>
    <n v="3"/>
    <x v="0"/>
    <x v="0"/>
    <x v="1"/>
    <m/>
    <s v=""/>
    <s v="ToDo"/>
    <b v="0"/>
    <s v=""/>
    <d v="2019-01-04T00:00:00"/>
    <s v=""/>
    <s v="Done"/>
    <s v=""/>
    <s v=""/>
    <s v=""/>
    <d v="2018-12-31T00:00:00"/>
    <s v="Machine Shop Started"/>
  </r>
  <r>
    <s v="76897-9"/>
    <x v="1"/>
    <x v="200"/>
    <s v="BBRLED-400-80-40-FL-13-W-120-DP-1-DF"/>
    <n v="9"/>
    <n v="1"/>
    <x v="0"/>
    <n v="2"/>
    <x v="0"/>
    <b v="0"/>
    <x v="1"/>
    <b v="0"/>
    <b v="1"/>
    <x v="1"/>
    <x v="2"/>
    <x v="2"/>
    <s v=""/>
    <s v=""/>
    <s v=""/>
    <s v=""/>
    <x v="2"/>
    <x v="1"/>
    <d v="2018-12-31T00:00:00"/>
    <s v=""/>
    <m/>
    <s v="B4LED-13"/>
    <s v=""/>
    <x v="0"/>
    <x v="2"/>
    <s v="Christina Torok"/>
    <s v="B3-S13"/>
    <m/>
    <s v=""/>
    <n v="4"/>
    <s v="Regular"/>
    <s v=""/>
    <s v=""/>
    <b v="0"/>
    <m/>
    <m/>
    <b v="0"/>
    <b v="0"/>
    <n v="1742"/>
    <x v="77"/>
    <x v="0"/>
    <n v="0"/>
    <x v="8"/>
    <n v="4.8"/>
    <x v="2"/>
    <d v="2019-01-01T00:00:00"/>
    <n v="2"/>
    <x v="1"/>
    <n v="25.92"/>
    <x v="0"/>
    <s v="BBRLED-400-80-40-FL-13-W-120-DP-1-DF"/>
    <n v="0"/>
    <x v="0"/>
    <m/>
    <b v="0"/>
    <x v="1"/>
    <n v="0"/>
    <n v="3"/>
    <n v="0"/>
    <s v="x"/>
    <m/>
    <d v="2019-01-01T00:00:00"/>
    <s v="x"/>
    <n v="8"/>
    <n v="6"/>
    <x v="0"/>
    <x v="0"/>
    <x v="1"/>
    <m/>
    <s v=""/>
    <s v="ToDo"/>
    <b v="0"/>
    <s v=""/>
    <d v="2019-01-04T00:00:00"/>
    <s v=""/>
    <s v="Done"/>
    <s v=""/>
    <s v=""/>
    <s v=""/>
    <d v="2018-12-31T00:00:00"/>
    <s v="Machine Shop Started"/>
  </r>
  <r>
    <s v="77315-1"/>
    <x v="1"/>
    <x v="201"/>
    <s v="BBRLED-1000-80-35-FL-8-W-UNV-DP-1-DS"/>
    <n v="1"/>
    <n v="1"/>
    <x v="0"/>
    <n v="1"/>
    <x v="0"/>
    <b v="1"/>
    <x v="1"/>
    <b v="1"/>
    <b v="0"/>
    <x v="0"/>
    <x v="1"/>
    <x v="2"/>
    <s v=""/>
    <s v=""/>
    <s v=""/>
    <s v="Ready"/>
    <x v="1"/>
    <x v="1"/>
    <d v="2018-12-31T00:00:00"/>
    <s v="Picked - Complete"/>
    <m/>
    <s v="B4LED-8"/>
    <s v=""/>
    <x v="0"/>
    <x v="3"/>
    <s v="Zahra Vatani"/>
    <s v="E8"/>
    <m/>
    <s v=""/>
    <n v="1"/>
    <s v="Regular"/>
    <s v=""/>
    <s v=""/>
    <b v="0"/>
    <m/>
    <m/>
    <b v="0"/>
    <b v="0"/>
    <n v="640"/>
    <x v="77"/>
    <x v="0"/>
    <n v="0"/>
    <x v="8"/>
    <n v="0"/>
    <x v="0"/>
    <d v="2019-01-01T00:00:00"/>
    <n v="0.5"/>
    <x v="1"/>
    <n v="0"/>
    <x v="0"/>
    <s v="BBRLED-1000-80-35-FL-8-W-UNV-DP-1-DS"/>
    <n v="0"/>
    <x v="0"/>
    <s v="B4LED"/>
    <b v="1"/>
    <x v="1"/>
    <n v="0"/>
    <n v="3"/>
    <n v="0"/>
    <s v="x"/>
    <d v="2019-01-02T00:00:00"/>
    <d v="2019-01-01T00:00:00"/>
    <s v="x"/>
    <n v="2"/>
    <n v="1.5"/>
    <x v="0"/>
    <x v="0"/>
    <x v="0"/>
    <m/>
    <s v=""/>
    <s v="Ready"/>
    <b v="1"/>
    <s v=""/>
    <d v="2019-01-04T00:00:00"/>
    <s v="Done"/>
    <s v="Done"/>
    <s v=""/>
    <s v=""/>
    <s v="Done"/>
    <s v="Done"/>
    <s v="Machine Shop Started"/>
  </r>
  <r>
    <s v="77420-1"/>
    <x v="1"/>
    <x v="35"/>
    <s v="BBRLED-750-90-40-FL-6-CB21246(1)-W-277-DP-2+LDI-TB9"/>
    <n v="1"/>
    <n v="1"/>
    <x v="0"/>
    <n v="2"/>
    <x v="0"/>
    <b v="0"/>
    <x v="1"/>
    <b v="0"/>
    <b v="1"/>
    <x v="1"/>
    <x v="0"/>
    <x v="2"/>
    <s v=""/>
    <s v=""/>
    <s v=""/>
    <s v=""/>
    <x v="0"/>
    <x v="1"/>
    <d v="2018-12-31T00:00:00"/>
    <s v="Picked - Complete"/>
    <m/>
    <s v="B4LED-6"/>
    <s v=""/>
    <x v="0"/>
    <x v="3"/>
    <s v="Stan Buyansky"/>
    <s v="F2-6"/>
    <m/>
    <s v=""/>
    <n v="2"/>
    <s v="Regular"/>
    <s v=""/>
    <s v=""/>
    <b v="0"/>
    <m/>
    <m/>
    <b v="0"/>
    <b v="0"/>
    <n v="1020"/>
    <x v="77"/>
    <x v="0"/>
    <n v="0"/>
    <x v="8"/>
    <n v="2.4"/>
    <x v="0"/>
    <d v="2019-01-01T00:00:00"/>
    <n v="1"/>
    <x v="1"/>
    <n v="0"/>
    <x v="0"/>
    <s v="BBRLED-750-90-40-FL-6-CB21246(1)-W-277-DP-2+LDI-TB9"/>
    <n v="0"/>
    <x v="0"/>
    <s v="B4LED"/>
    <b v="1"/>
    <x v="1"/>
    <n v="0"/>
    <n v="3"/>
    <n v="0"/>
    <s v="x"/>
    <d v="2019-01-02T00:00:00"/>
    <d v="2019-01-01T00:00:00"/>
    <s v="x"/>
    <n v="4"/>
    <n v="3"/>
    <x v="0"/>
    <x v="1"/>
    <x v="1"/>
    <m/>
    <s v=""/>
    <s v="Ready"/>
    <b v="1"/>
    <s v=""/>
    <d v="2019-01-04T00:00:00"/>
    <s v=""/>
    <s v="Done"/>
    <s v=""/>
    <s v=""/>
    <d v="2018-12-31T00:00:00"/>
    <d v="2018-12-31T00:00:00"/>
    <s v="Machine Shop Finished"/>
  </r>
  <r>
    <s v="77603-1"/>
    <x v="1"/>
    <x v="202"/>
    <s v="DIALED-24-5000-80-35-VL-W-277-LT(LDE5)-1-TB15-FW(6')"/>
    <n v="1"/>
    <n v="1"/>
    <x v="0"/>
    <n v="5"/>
    <x v="0"/>
    <b v="0"/>
    <x v="1"/>
    <b v="0"/>
    <b v="0"/>
    <x v="1"/>
    <x v="0"/>
    <x v="2"/>
    <s v=""/>
    <s v=""/>
    <s v=""/>
    <s v=""/>
    <x v="0"/>
    <x v="1"/>
    <d v="2018-12-31T00:00:00"/>
    <s v=""/>
    <m/>
    <s v="DIALED-24"/>
    <s v=""/>
    <x v="1"/>
    <x v="5"/>
    <s v="Rohan Srivastava"/>
    <s v="A-24"/>
    <m/>
    <s v=""/>
    <n v="5"/>
    <s v="Regular"/>
    <s v=""/>
    <s v=""/>
    <b v="0"/>
    <m/>
    <m/>
    <b v="0"/>
    <b v="0"/>
    <n v="1875"/>
    <x v="86"/>
    <x v="5"/>
    <n v="0"/>
    <x v="8"/>
    <n v="6"/>
    <x v="0"/>
    <d v="2019-01-01T00:00:00"/>
    <n v="2.5"/>
    <x v="1"/>
    <n v="0"/>
    <x v="0"/>
    <s v="DIALED-24-5000-80-35-VL-W-277-LT(LDE5)-1-TB15-FW(6')"/>
    <n v="0"/>
    <x v="0"/>
    <s v="DIALED"/>
    <b v="1"/>
    <x v="1"/>
    <n v="0"/>
    <n v="0"/>
    <n v="0"/>
    <s v="x"/>
    <s v="x"/>
    <d v="2019-01-01T00:00:00"/>
    <s v="x"/>
    <s v="x"/>
    <n v="7.5"/>
    <x v="0"/>
    <x v="0"/>
    <x v="1"/>
    <m/>
    <s v="Ready"/>
    <s v="Ready"/>
    <b v="1"/>
    <s v="Ready"/>
    <d v="2019-01-04T00:00:00"/>
    <s v=""/>
    <s v="Done"/>
    <s v=""/>
    <s v=""/>
    <s v=""/>
    <d v="2018-12-31T00:00:00"/>
    <s v="Done"/>
  </r>
  <r>
    <s v="77968-1"/>
    <x v="1"/>
    <x v="203"/>
    <s v="WALED-24-4000-80-40-VL-W-UNV-DP-1-TB15"/>
    <n v="1"/>
    <n v="1"/>
    <x v="0"/>
    <n v="1"/>
    <x v="0"/>
    <b v="0"/>
    <x v="0"/>
    <b v="0"/>
    <b v="0"/>
    <x v="1"/>
    <x v="0"/>
    <x v="2"/>
    <s v=""/>
    <s v=""/>
    <s v=""/>
    <s v=""/>
    <x v="0"/>
    <x v="1"/>
    <d v="2018-12-31T00:00:00"/>
    <s v=""/>
    <m/>
    <s v="WALED-24"/>
    <s v=""/>
    <x v="0"/>
    <x v="5"/>
    <s v="George Bacalla"/>
    <s v="R2"/>
    <m/>
    <s v=""/>
    <n v="1"/>
    <s v="Regular"/>
    <s v=""/>
    <s v=""/>
    <b v="0"/>
    <m/>
    <m/>
    <b v="0"/>
    <b v="0"/>
    <n v="324"/>
    <x v="87"/>
    <x v="5"/>
    <n v="0"/>
    <x v="8"/>
    <n v="1.2"/>
    <x v="1"/>
    <d v="2019-01-01T00:00:00"/>
    <n v="0.5"/>
    <x v="0"/>
    <n v="0"/>
    <x v="0"/>
    <s v="WALED-24-4000-80-40-VL-W-UNV-DP-1-TB15"/>
    <n v="0"/>
    <x v="0"/>
    <s v="WAVLED"/>
    <b v="0"/>
    <x v="0"/>
    <n v="0"/>
    <n v="0"/>
    <n v="0"/>
    <s v="x"/>
    <s v="x"/>
    <d v="2019-01-01T00:00:00"/>
    <s v="x"/>
    <s v="x"/>
    <n v="1.5"/>
    <x v="0"/>
    <x v="0"/>
    <x v="1"/>
    <m/>
    <s v=""/>
    <s v=""/>
    <b v="0"/>
    <s v=""/>
    <d v="2019-01-04T00:00:00"/>
    <d v="2019-01-01T00:00:00"/>
    <d v="2019-01-01T00:00:00"/>
    <s v=""/>
    <s v=""/>
    <s v=""/>
    <d v="2018-12-31T00:00:00"/>
    <s v="Machine Shop Started"/>
  </r>
  <r>
    <s v="77984-1"/>
    <x v="1"/>
    <x v="204"/>
    <s v="BBRLED-750-80-40-FL-4-W-UNV-DP-1-TB9"/>
    <n v="1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Picked - Complete"/>
    <m/>
    <s v="B4LED-4"/>
    <s v=""/>
    <x v="0"/>
    <x v="3"/>
    <s v="Stan Buyansky"/>
    <s v="B-4'-TB9-1"/>
    <m/>
    <s v=""/>
    <n v="1"/>
    <s v="Regular"/>
    <s v=""/>
    <s v=""/>
    <b v="0"/>
    <m/>
    <m/>
    <b v="0"/>
    <b v="0"/>
    <n v="315"/>
    <x v="77"/>
    <x v="0"/>
    <n v="0"/>
    <x v="8"/>
    <n v="0"/>
    <x v="0"/>
    <d v="2019-01-01T00:00:00"/>
    <n v="0.5"/>
    <x v="1"/>
    <n v="0"/>
    <x v="0"/>
    <s v="BBRLED-750-80-40-FL-4-W-UNV-DP-1-TB9"/>
    <n v="0"/>
    <x v="0"/>
    <s v="B4LED"/>
    <b v="1"/>
    <x v="1"/>
    <n v="0"/>
    <n v="3"/>
    <n v="0"/>
    <s v="x"/>
    <d v="2019-01-02T00:00:00"/>
    <d v="2019-01-01T00:00:00"/>
    <s v="x"/>
    <n v="2"/>
    <n v="1.5"/>
    <x v="0"/>
    <x v="1"/>
    <x v="1"/>
    <m/>
    <s v=""/>
    <s v=""/>
    <b v="0"/>
    <s v=""/>
    <d v="2019-01-04T00:00:00"/>
    <s v="Done"/>
    <s v="Done"/>
    <s v=""/>
    <s v=""/>
    <d v="2018-12-31T00:00:00"/>
    <d v="2018-12-31T00:00:00"/>
    <s v="Machine Shop Started"/>
  </r>
  <r>
    <s v="78013-1"/>
    <x v="1"/>
    <x v="205"/>
    <s v="BBPRLED-500-90-35-RG2-85&quot;-W-UNV-DP-1-DS-C(ADD TO EXISTINGCUT LENGTH)"/>
    <n v="1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Picked - Complete"/>
    <m/>
    <s v="B4PLED-85&quot;"/>
    <s v=""/>
    <x v="1"/>
    <x v="3"/>
    <s v="Daljit Singh"/>
    <s v="M-15'1&quot;"/>
    <m/>
    <s v=""/>
    <n v="1"/>
    <s v="High Priority"/>
    <s v=""/>
    <s v=""/>
    <b v="0"/>
    <m/>
    <m/>
    <b v="0"/>
    <b v="0"/>
    <n v="560"/>
    <x v="76"/>
    <x v="0"/>
    <n v="0"/>
    <x v="8"/>
    <n v="0"/>
    <x v="0"/>
    <d v="2019-01-01T00:00:00"/>
    <n v="0.5"/>
    <x v="1"/>
    <n v="0"/>
    <x v="0"/>
    <s v="BBPRLED-500-90-35-RG2-85&quot;-W-UNV-DP-1-DS-C(ADD TO EXISTINGCUT LENGTH)"/>
    <n v="0"/>
    <x v="0"/>
    <s v="B4LED"/>
    <b v="1"/>
    <x v="1"/>
    <n v="0"/>
    <n v="3"/>
    <n v="0"/>
    <s v="x"/>
    <d v="2019-01-02T00:00:00"/>
    <d v="2019-01-01T00:00:00"/>
    <s v="x"/>
    <n v="2"/>
    <n v="1.5"/>
    <x v="0"/>
    <x v="1"/>
    <x v="1"/>
    <m/>
    <s v=""/>
    <s v=""/>
    <b v="0"/>
    <s v=""/>
    <d v="2019-01-04T00:00:00"/>
    <s v="Done"/>
    <s v="Done"/>
    <s v=""/>
    <s v=""/>
    <d v="2018-12-31T00:00:00"/>
    <d v="2018-12-31T00:00:00"/>
    <s v="Machine Shop Started"/>
  </r>
  <r>
    <s v="78013-2"/>
    <x v="1"/>
    <x v="205"/>
    <s v="BBPRLED-500-90-35-RG2-100&quot;-W-UNV-DP-1-DS-C(ADD TO EXISTINGCUT LENGTH)"/>
    <n v="2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Picked - Complete"/>
    <m/>
    <s v="B4PLED-104&quot;"/>
    <s v=""/>
    <x v="1"/>
    <x v="3"/>
    <s v="Daljit Singh"/>
    <s v="M20-9&quot;"/>
    <m/>
    <s v=""/>
    <n v="1"/>
    <s v="High Priority"/>
    <s v=""/>
    <s v=""/>
    <b v="0"/>
    <m/>
    <m/>
    <b v="0"/>
    <b v="0"/>
    <n v="720"/>
    <x v="76"/>
    <x v="0"/>
    <n v="0"/>
    <x v="8"/>
    <n v="0"/>
    <x v="0"/>
    <d v="2019-01-01T00:00:00"/>
    <n v="0.5"/>
    <x v="1"/>
    <n v="0"/>
    <x v="0"/>
    <s v="BBPRLED-500-90-35-RG2-100&quot;-W-UNV-DP-1-DS-C(ADD TO EXISTINGCUT LENGTH)"/>
    <n v="0"/>
    <x v="0"/>
    <s v="B4LED"/>
    <b v="1"/>
    <x v="1"/>
    <n v="0"/>
    <n v="3"/>
    <n v="0"/>
    <s v="x"/>
    <d v="2019-01-02T00:00:00"/>
    <d v="2019-01-01T00:00:00"/>
    <s v="x"/>
    <n v="2"/>
    <n v="1.5"/>
    <x v="0"/>
    <x v="1"/>
    <x v="1"/>
    <m/>
    <s v=""/>
    <s v=""/>
    <b v="0"/>
    <s v=""/>
    <d v="2019-01-04T00:00:00"/>
    <s v="Done"/>
    <s v="Done"/>
    <s v=""/>
    <s v=""/>
    <d v="2018-12-31T00:00:00"/>
    <d v="2018-12-31T00:00:00"/>
    <s v="Machine Shop Started"/>
  </r>
  <r>
    <s v="78013-3"/>
    <x v="1"/>
    <x v="205"/>
    <s v="BBPRLED-500-90-35-RG2-121&quot;-W-UNV-DP-1-DS-C(ADD TO EXISTINGCUT LENGTH)"/>
    <n v="3"/>
    <n v="1"/>
    <x v="0"/>
    <n v="1"/>
    <x v="0"/>
    <b v="0"/>
    <x v="1"/>
    <b v="0"/>
    <b v="1"/>
    <x v="0"/>
    <x v="0"/>
    <x v="2"/>
    <s v=""/>
    <s v=""/>
    <s v=""/>
    <s v=""/>
    <x v="0"/>
    <x v="1"/>
    <d v="2018-12-31T00:00:00"/>
    <s v="Picked - Complete"/>
    <m/>
    <s v="B4PLED-120&quot;"/>
    <s v=""/>
    <x v="1"/>
    <x v="3"/>
    <s v="Daljit Singh"/>
    <s v="M 23-9&quot;"/>
    <m/>
    <s v=""/>
    <n v="1"/>
    <s v="High Priority"/>
    <s v=""/>
    <s v=""/>
    <b v="0"/>
    <m/>
    <m/>
    <b v="0"/>
    <b v="0"/>
    <n v="800"/>
    <x v="76"/>
    <x v="0"/>
    <n v="0"/>
    <x v="8"/>
    <n v="0"/>
    <x v="0"/>
    <d v="2019-01-01T00:00:00"/>
    <n v="0.5"/>
    <x v="1"/>
    <n v="0"/>
    <x v="0"/>
    <s v="BBPRLED-500-90-35-RG2-121&quot;-W-UNV-DP-1-DS-C(ADD TO EXISTINGCUT LENGTH)"/>
    <n v="0"/>
    <x v="0"/>
    <m/>
    <b v="1"/>
    <x v="1"/>
    <n v="0"/>
    <n v="3"/>
    <n v="0"/>
    <s v="x"/>
    <m/>
    <d v="2019-01-01T00:00:00"/>
    <s v="x"/>
    <n v="2"/>
    <n v="1.5"/>
    <x v="0"/>
    <x v="0"/>
    <x v="1"/>
    <m/>
    <s v=""/>
    <s v=""/>
    <b v="0"/>
    <s v=""/>
    <d v="2019-01-04T00:00:00"/>
    <s v="Done"/>
    <s v="Done"/>
    <s v=""/>
    <s v=""/>
    <s v=""/>
    <d v="2018-12-31T00:00:00"/>
    <s v="Machine Shop Started"/>
  </r>
  <r>
    <s v="78052-1"/>
    <x v="1"/>
    <x v="206"/>
    <s v="WALED-22-4400-80-35-VL-W-UNV-DP-1-TB15"/>
    <n v="1"/>
    <n v="1"/>
    <x v="0"/>
    <n v="1"/>
    <x v="0"/>
    <b v="0"/>
    <x v="0"/>
    <b v="0"/>
    <b v="0"/>
    <x v="0"/>
    <x v="0"/>
    <x v="2"/>
    <s v=""/>
    <s v=""/>
    <s v=""/>
    <s v=""/>
    <x v="0"/>
    <x v="1"/>
    <d v="2018-12-31T00:00:00"/>
    <s v="Picked - Complete"/>
    <m/>
    <s v="WALED-22"/>
    <s v=""/>
    <x v="4"/>
    <x v="5"/>
    <s v="George Bacalla"/>
    <s v="D"/>
    <m/>
    <s v=""/>
    <n v="1"/>
    <s v="Regular"/>
    <s v=""/>
    <s v=""/>
    <b v="0"/>
    <m/>
    <m/>
    <b v="0"/>
    <b v="0"/>
    <n v="170"/>
    <x v="87"/>
    <x v="5"/>
    <n v="0"/>
    <x v="8"/>
    <n v="0"/>
    <x v="0"/>
    <d v="2019-01-01T00:00:00"/>
    <n v="0.5"/>
    <x v="0"/>
    <n v="0"/>
    <x v="0"/>
    <s v="WALED-22-4400-80-35-VL-W-UNV-DP-1-TB15"/>
    <n v="0"/>
    <x v="0"/>
    <s v="WAVLED"/>
    <b v="1"/>
    <x v="0"/>
    <n v="0"/>
    <n v="0"/>
    <n v="0"/>
    <s v="x"/>
    <s v="x"/>
    <d v="2019-01-01T00:00:00"/>
    <s v="x"/>
    <s v="x"/>
    <n v="1.5"/>
    <x v="0"/>
    <x v="0"/>
    <x v="1"/>
    <m/>
    <s v=""/>
    <s v=""/>
    <b v="0"/>
    <s v=""/>
    <d v="2019-01-04T00:00:00"/>
    <s v="Done"/>
    <d v="2019-01-01T00:00:00"/>
    <s v=""/>
    <s v=""/>
    <s v=""/>
    <d v="2018-12-31T00:00:00"/>
    <s v="Machine Shop Started"/>
  </r>
  <r>
    <s v="78052-2"/>
    <x v="1"/>
    <x v="206"/>
    <s v="SKPLED-22-4000-80-35-2-W-UNV-DP-1-TB15"/>
    <n v="2"/>
    <n v="1"/>
    <x v="0"/>
    <n v="1"/>
    <x v="0"/>
    <b v="0"/>
    <x v="0"/>
    <b v="0"/>
    <b v="0"/>
    <x v="0"/>
    <x v="0"/>
    <x v="3"/>
    <s v=""/>
    <s v=""/>
    <s v=""/>
    <s v=""/>
    <x v="0"/>
    <x v="1"/>
    <d v="2018-12-31T00:00:00"/>
    <s v="Picked - Complete"/>
    <m/>
    <s v="SKYPOL-SKPLED"/>
    <s v=""/>
    <x v="4"/>
    <x v="5"/>
    <s v="George Bacalla"/>
    <s v="C-2'"/>
    <m/>
    <s v=""/>
    <n v="1"/>
    <s v="Regular"/>
    <s v=""/>
    <s v=""/>
    <b v="0"/>
    <m/>
    <m/>
    <b v="0"/>
    <b v="0"/>
    <n v="280"/>
    <x v="88"/>
    <x v="5"/>
    <n v="0"/>
    <x v="8"/>
    <n v="0"/>
    <x v="0"/>
    <d v="2019-01-01T00:00:00"/>
    <n v="0.5"/>
    <x v="0"/>
    <n v="0"/>
    <x v="0"/>
    <s v="SKPLED-22-4000-80-35-2-W-UNV-DP-1-TB15"/>
    <n v="0"/>
    <x v="0"/>
    <s v="SKYPOL"/>
    <b v="1"/>
    <x v="0"/>
    <n v="0"/>
    <n v="0"/>
    <n v="5"/>
    <s v="x"/>
    <s v="x"/>
    <d v="2019-01-01T00:00:00"/>
    <s v="x"/>
    <s v="x"/>
    <n v="1.5"/>
    <x v="0"/>
    <x v="0"/>
    <x v="1"/>
    <m/>
    <s v="ToDo"/>
    <s v=""/>
    <b v="0"/>
    <s v=""/>
    <d v="2019-01-04T00:00:00"/>
    <s v="Done"/>
    <d v="2019-01-01T00:00:00"/>
    <s v=""/>
    <s v=""/>
    <s v=""/>
    <d v="2018-12-31T00:00:00"/>
    <s v="Machine Shop Started"/>
  </r>
  <r>
    <s v="71106-45"/>
    <x v="2"/>
    <x v="44"/>
    <s v="SP17109(3)-WBSLED-500-80-30-S-4'-W-UNV-DP-E(1)-SC-C(4' SECTION ONLY)"/>
    <n v="45"/>
    <n v="1"/>
    <x v="0"/>
    <n v="2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4'"/>
    <s v="Wrong info. In SD"/>
    <x v="0"/>
    <x v="0"/>
    <s v="Gagandeep Singh"/>
    <s v="XFQ-4' (EC/NL)"/>
    <m/>
    <s v=""/>
    <n v="2"/>
    <s v="Regular"/>
    <s v=""/>
    <s v=""/>
    <b v="0"/>
    <m/>
    <m/>
    <b v="0"/>
    <b v="1"/>
    <n v="880"/>
    <x v="89"/>
    <x v="3"/>
    <n v="0"/>
    <x v="9"/>
    <n v="0"/>
    <x v="0"/>
    <d v="2019-01-04T00:00:00"/>
    <n v="1"/>
    <x v="0"/>
    <n v="0"/>
    <x v="0"/>
    <s v="WBSLED-500-80-30-S-4'-W-UNV-DP"/>
    <n v="0"/>
    <x v="0"/>
    <m/>
    <b v="1"/>
    <x v="0"/>
    <n v="0"/>
    <n v="0"/>
    <n v="0"/>
    <s v="x"/>
    <m/>
    <d v="2019-01-04T00:00:00"/>
    <s v="x"/>
    <n v="4"/>
    <n v="3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46"/>
    <x v="2"/>
    <x v="44"/>
    <s v="SP17109(3)-WBSLED-500-80-30-S-8'-W-UNV-DP-E(1)-SC-C(4' SECTION ONLY)"/>
    <n v="46"/>
    <n v="1"/>
    <x v="0"/>
    <n v="2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8'"/>
    <s v=""/>
    <x v="0"/>
    <x v="0"/>
    <s v="Gagandeep Singh"/>
    <s v="XFQ-8' (EC/NL)"/>
    <m/>
    <s v=""/>
    <n v="4"/>
    <s v="Regular"/>
    <s v=""/>
    <s v=""/>
    <b v="0"/>
    <m/>
    <m/>
    <b v="0"/>
    <b v="0"/>
    <n v="1800"/>
    <x v="89"/>
    <x v="3"/>
    <n v="0"/>
    <x v="9"/>
    <n v="0"/>
    <x v="0"/>
    <d v="2019-01-04T00:00:00"/>
    <n v="2"/>
    <x v="0"/>
    <n v="25.92"/>
    <x v="0"/>
    <s v="WBSLED-500-80-30-S-8'-W-UNV-DP"/>
    <n v="0"/>
    <x v="0"/>
    <m/>
    <b v="1"/>
    <x v="0"/>
    <n v="0"/>
    <n v="0"/>
    <n v="0"/>
    <s v="x"/>
    <m/>
    <d v="2019-01-04T00:00:00"/>
    <s v="x"/>
    <n v="8"/>
    <n v="6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47"/>
    <x v="2"/>
    <x v="44"/>
    <s v="SP17109(3)-WBSLED-500-80-30-S-12'-W-UNV-DP-1+E(2)-SC-C(4' SECTION ONLY)"/>
    <n v="47"/>
    <n v="1"/>
    <x v="0"/>
    <n v="44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12'"/>
    <s v=""/>
    <x v="0"/>
    <x v="0"/>
    <s v="Gagandeep Singh"/>
    <s v="XFQ-12; W/2 (EC/NL)"/>
    <m/>
    <s v=""/>
    <n v="132"/>
    <s v="Regular"/>
    <s v=""/>
    <s v=""/>
    <b v="0"/>
    <m/>
    <m/>
    <b v="0"/>
    <b v="0"/>
    <n v="59840"/>
    <x v="89"/>
    <x v="3"/>
    <n v="0"/>
    <x v="9"/>
    <n v="0"/>
    <x v="0"/>
    <d v="2019-01-04T00:00:00"/>
    <n v="66"/>
    <x v="0"/>
    <n v="1140.48"/>
    <x v="0"/>
    <s v="WBSLED-500-80-30-S-12'-W-UNV-D"/>
    <n v="0"/>
    <x v="0"/>
    <s v="WB4LED"/>
    <b v="1"/>
    <x v="0"/>
    <n v="0"/>
    <n v="0"/>
    <n v="0"/>
    <s v="x"/>
    <s v="x"/>
    <d v="2019-01-04T00:00:00"/>
    <s v="x"/>
    <s v="x"/>
    <n v="198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48"/>
    <x v="2"/>
    <x v="44"/>
    <s v="SP17109(3)-WBSLED-500-80-30-S-12'-W-UNV-DP-E(1)-SC-C(4' SECTION ONLY)"/>
    <n v="48"/>
    <n v="1"/>
    <x v="0"/>
    <n v="2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12'"/>
    <s v=""/>
    <x v="0"/>
    <x v="0"/>
    <s v="Gagandeep Singh"/>
    <s v="XFQ-12' (EC/NL)"/>
    <m/>
    <s v=""/>
    <n v="6"/>
    <s v="Regular"/>
    <s v=""/>
    <s v=""/>
    <b v="0"/>
    <m/>
    <m/>
    <b v="0"/>
    <b v="0"/>
    <n v="2680"/>
    <x v="89"/>
    <x v="3"/>
    <n v="0"/>
    <x v="9"/>
    <n v="0"/>
    <x v="0"/>
    <d v="2019-01-04T00:00:00"/>
    <n v="3"/>
    <x v="0"/>
    <n v="51.84"/>
    <x v="0"/>
    <s v="WBSLED-500-80-30-S-12'-W-UNV-D"/>
    <n v="0"/>
    <x v="0"/>
    <s v="WB4LED"/>
    <b v="1"/>
    <x v="0"/>
    <n v="0"/>
    <n v="0"/>
    <n v="0"/>
    <s v="x"/>
    <s v="x"/>
    <d v="2019-01-04T00:00:00"/>
    <s v="x"/>
    <s v="x"/>
    <n v="9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49"/>
    <x v="2"/>
    <x v="44"/>
    <s v="SP17109(3)-WBSLED-500-80-30-S-16'-W-UNV-DP-1+E(2)-SC-C(4' SECTION ONLY)"/>
    <n v="49"/>
    <n v="1"/>
    <x v="0"/>
    <n v="4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16'"/>
    <s v=""/>
    <x v="0"/>
    <x v="0"/>
    <s v="Gagandeep Singh"/>
    <s v="XFQ-16' W/2 (EC/NL) ENDS"/>
    <m/>
    <s v=""/>
    <n v="16"/>
    <s v="Regular"/>
    <s v=""/>
    <s v=""/>
    <b v="0"/>
    <m/>
    <m/>
    <b v="0"/>
    <b v="0"/>
    <n v="7200"/>
    <x v="89"/>
    <x v="3"/>
    <n v="0"/>
    <x v="9"/>
    <n v="0"/>
    <x v="0"/>
    <d v="2019-01-04T00:00:00"/>
    <n v="8"/>
    <x v="0"/>
    <n v="155.52000000000001"/>
    <x v="0"/>
    <s v="WBSLED-500-80-30-S-16'-W-UNV-D"/>
    <n v="0"/>
    <x v="0"/>
    <s v="WB4LED"/>
    <b v="1"/>
    <x v="0"/>
    <n v="0"/>
    <n v="0"/>
    <n v="0"/>
    <s v="x"/>
    <s v="x"/>
    <d v="2019-01-04T00:00:00"/>
    <s v="x"/>
    <s v="x"/>
    <n v="24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50"/>
    <x v="2"/>
    <x v="44"/>
    <s v="SP17109(3)-WBSLED-500-80-30-S-20'-W-UNV-DP-1+E(3)-SC-C(4' SECTION ONLY)"/>
    <n v="50"/>
    <n v="1"/>
    <x v="0"/>
    <n v="19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20'"/>
    <s v=""/>
    <x v="0"/>
    <x v="0"/>
    <s v="Gagandeep Singh"/>
    <s v="XFQ-20' W/3 (EC/NL)"/>
    <m/>
    <s v=""/>
    <n v="95"/>
    <s v="Regular"/>
    <s v=""/>
    <s v=""/>
    <b v="0"/>
    <m/>
    <m/>
    <b v="0"/>
    <b v="0"/>
    <n v="42940"/>
    <x v="89"/>
    <x v="3"/>
    <n v="0"/>
    <x v="9"/>
    <n v="0"/>
    <x v="0"/>
    <d v="2019-01-04T00:00:00"/>
    <n v="47.5"/>
    <x v="0"/>
    <n v="984.96"/>
    <x v="0"/>
    <s v="WBSLED-500-80-30-S-20'-W-UNV-D"/>
    <n v="0"/>
    <x v="0"/>
    <m/>
    <b v="1"/>
    <x v="0"/>
    <n v="0"/>
    <n v="0"/>
    <n v="0"/>
    <s v="x"/>
    <s v="x"/>
    <d v="2019-01-04T00:00:00"/>
    <s v="x"/>
    <s v="x"/>
    <n v="142.5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51"/>
    <x v="2"/>
    <x v="44"/>
    <s v="SP17109(3)-WBSLED-500-80-30-S-36'-W-UNV-DP-1+E(5)-SC-C(4' SECTION ONLY)"/>
    <n v="51"/>
    <n v="1"/>
    <x v="0"/>
    <n v="1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36'"/>
    <s v=""/>
    <x v="0"/>
    <x v="0"/>
    <s v="Gagandeep Singh"/>
    <s v="XFQ-36' W/5 (EC/NL)"/>
    <m/>
    <s v=""/>
    <n v="9"/>
    <s v="Regular"/>
    <s v=""/>
    <s v=""/>
    <b v="0"/>
    <m/>
    <m/>
    <b v="0"/>
    <b v="0"/>
    <n v="4060"/>
    <x v="89"/>
    <x v="3"/>
    <n v="0"/>
    <x v="9"/>
    <n v="0"/>
    <x v="0"/>
    <d v="2019-01-04T00:00:00"/>
    <n v="4.5"/>
    <x v="0"/>
    <n v="103.68"/>
    <x v="0"/>
    <s v="WBSLED-500-80-30-S-36'-W-UNV-D"/>
    <n v="0"/>
    <x v="0"/>
    <m/>
    <b v="1"/>
    <x v="0"/>
    <n v="0"/>
    <n v="0"/>
    <n v="0"/>
    <s v="x"/>
    <s v="x"/>
    <d v="2019-01-04T00:00:00"/>
    <s v="x"/>
    <s v="x"/>
    <n v="13.5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52"/>
    <x v="2"/>
    <x v="44"/>
    <s v="SP17109(3)-WBSLED-750-80-30-S-16'-W-UNV-DP-1-SC-C(4' SECTION ONLY)"/>
    <n v="52"/>
    <n v="1"/>
    <x v="0"/>
    <n v="6"/>
    <x v="0"/>
    <b v="1"/>
    <x v="0"/>
    <b v="1"/>
    <b v="1"/>
    <x v="0"/>
    <x v="0"/>
    <x v="2"/>
    <s v=""/>
    <s v=""/>
    <s v=""/>
    <s v=""/>
    <x v="0"/>
    <x v="1"/>
    <d v="2019-01-02T00:00:00"/>
    <s v=""/>
    <m/>
    <s v="WB4LED-16'"/>
    <s v=""/>
    <x v="0"/>
    <x v="0"/>
    <s v="Gagandeep Singh"/>
    <s v="XFR-16'"/>
    <m/>
    <s v=""/>
    <n v="24"/>
    <s v="Regular"/>
    <s v=""/>
    <s v=""/>
    <b v="0"/>
    <m/>
    <m/>
    <b v="0"/>
    <b v="0"/>
    <n v="10200"/>
    <x v="89"/>
    <x v="3"/>
    <n v="0"/>
    <x v="9"/>
    <n v="0"/>
    <x v="0"/>
    <d v="2019-01-04T00:00:00"/>
    <n v="12"/>
    <x v="0"/>
    <n v="233.28000000000003"/>
    <x v="0"/>
    <s v="WBSLED-750-80-30-S-16'-W-UNV-D"/>
    <n v="0"/>
    <x v="0"/>
    <s v="WB4LED"/>
    <b v="1"/>
    <x v="0"/>
    <n v="0"/>
    <n v="0"/>
    <n v="0"/>
    <s v="x"/>
    <s v="x"/>
    <d v="2019-01-04T00:00:00"/>
    <s v="x"/>
    <s v="x"/>
    <n v="36"/>
    <x v="0"/>
    <x v="0"/>
    <x v="0"/>
    <m/>
    <s v=""/>
    <s v=""/>
    <b v="1"/>
    <s v=""/>
    <d v="2019-01-07T00:00:00"/>
    <s v="Done"/>
    <d v="2019-01-01T00:00:00"/>
    <s v=""/>
    <s v=""/>
    <s v=""/>
    <s v="Done"/>
    <s v="Machine Shop Started"/>
  </r>
  <r>
    <s v="71106-53"/>
    <x v="2"/>
    <x v="44"/>
    <s v="SP17109(3)-WBSLED-750-80-30-S-16'-W-UNV-DP-1+E(2)-SC-C(4' SECTION ONLY)"/>
    <n v="53"/>
    <n v="1"/>
    <x v="0"/>
    <n v="16"/>
    <x v="0"/>
    <b v="0"/>
    <x v="0"/>
    <b v="1"/>
    <b v="1"/>
    <x v="1"/>
    <x v="0"/>
    <x v="2"/>
    <s v=""/>
    <s v=""/>
    <s v=""/>
    <s v=""/>
    <x v="0"/>
    <x v="1"/>
    <d v="2019-01-02T00:00:00"/>
    <s v=""/>
    <m/>
    <s v="WB4LED-16'"/>
    <s v=""/>
    <x v="0"/>
    <x v="0"/>
    <s v="Gagandeep Singh"/>
    <s v="XFR-16' W/2 (EC/NL)"/>
    <m/>
    <s v=""/>
    <n v="64"/>
    <s v="Regular"/>
    <s v=""/>
    <s v=""/>
    <b v="0"/>
    <m/>
    <m/>
    <b v="0"/>
    <b v="0"/>
    <n v="28800"/>
    <x v="89"/>
    <x v="3"/>
    <n v="0"/>
    <x v="9"/>
    <n v="76.8"/>
    <x v="2"/>
    <d v="2019-01-04T00:00:00"/>
    <n v="32"/>
    <x v="0"/>
    <n v="622.08000000000004"/>
    <x v="0"/>
    <s v="WBSLED-750-80-30-S-16'-W-UNV-D"/>
    <n v="0"/>
    <x v="0"/>
    <s v="WB4LED"/>
    <b v="0"/>
    <x v="0"/>
    <n v="0"/>
    <n v="0"/>
    <n v="0"/>
    <s v="x"/>
    <s v="x"/>
    <d v="2019-01-04T00:00:00"/>
    <s v="x"/>
    <s v="x"/>
    <n v="96"/>
    <x v="0"/>
    <x v="0"/>
    <x v="2"/>
    <m/>
    <s v=""/>
    <s v=""/>
    <b v="0"/>
    <s v=""/>
    <d v="2019-01-07T00:00:00"/>
    <s v=""/>
    <d v="2019-01-01T00:00:00"/>
    <s v=""/>
    <s v=""/>
    <s v=""/>
    <s v=""/>
    <s v="Machine Shop Started"/>
  </r>
  <r>
    <s v="71106-54"/>
    <x v="2"/>
    <x v="44"/>
    <s v="SP17109(3)-WBSLED-375-80-30-S-16'-W-UNV-DP-1+E(2)-SC-C(4' SECTION ONLY)"/>
    <n v="54"/>
    <n v="1"/>
    <x v="0"/>
    <n v="3"/>
    <x v="0"/>
    <b v="0"/>
    <x v="0"/>
    <b v="1"/>
    <b v="1"/>
    <x v="1"/>
    <x v="0"/>
    <x v="2"/>
    <s v=""/>
    <s v=""/>
    <s v=""/>
    <s v=""/>
    <x v="0"/>
    <x v="1"/>
    <d v="2019-01-02T00:00:00"/>
    <s v=""/>
    <m/>
    <s v="WB4LED-16'"/>
    <s v=""/>
    <x v="0"/>
    <x v="0"/>
    <s v="Gagandeep Singh"/>
    <s v="XFR-1-16' W/2 (EC/NL)"/>
    <m/>
    <s v=""/>
    <n v="12"/>
    <s v="Regular"/>
    <s v=""/>
    <s v=""/>
    <b v="0"/>
    <m/>
    <m/>
    <b v="0"/>
    <b v="0"/>
    <n v="5400"/>
    <x v="89"/>
    <x v="3"/>
    <n v="0"/>
    <x v="9"/>
    <n v="14.399999999999999"/>
    <x v="2"/>
    <d v="2019-01-04T00:00:00"/>
    <n v="6"/>
    <x v="0"/>
    <n v="116.64000000000001"/>
    <x v="0"/>
    <s v="WBSLED-375-80-30-S-16'-W-UNV-D"/>
    <n v="0"/>
    <x v="0"/>
    <s v="WB4LED"/>
    <b v="0"/>
    <x v="0"/>
    <n v="0"/>
    <n v="0"/>
    <n v="0"/>
    <s v="x"/>
    <s v="x"/>
    <d v="2019-01-04T00:00:00"/>
    <s v="x"/>
    <s v="x"/>
    <n v="18"/>
    <x v="0"/>
    <x v="0"/>
    <x v="2"/>
    <m/>
    <s v=""/>
    <s v=""/>
    <b v="0"/>
    <s v=""/>
    <d v="2019-01-07T00:00:00"/>
    <s v=""/>
    <d v="2019-01-01T00:00:00"/>
    <s v=""/>
    <s v=""/>
    <s v=""/>
    <s v=""/>
    <s v="Machine Shop Started"/>
  </r>
  <r>
    <s v="75966-10"/>
    <x v="2"/>
    <x v="207"/>
    <s v="SKVLED-14-2400-80-40-2XVL-RE-W-UNV-DP-1-TB15-C(NLIGHT POWER PACK - NPP16-D)"/>
    <n v="10"/>
    <n v="1"/>
    <x v="0"/>
    <n v="43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Wrong info. In SD"/>
    <x v="0"/>
    <x v="5"/>
    <s v="Joshua Zimet"/>
    <s v="N32"/>
    <m/>
    <s v=""/>
    <n v="43"/>
    <s v="Regular"/>
    <s v=""/>
    <s v=""/>
    <b v="0"/>
    <m/>
    <m/>
    <b v="0"/>
    <b v="0"/>
    <n v="10750"/>
    <x v="90"/>
    <x v="5"/>
    <n v="0"/>
    <x v="9"/>
    <n v="51.6"/>
    <x v="0"/>
    <d v="2019-01-04T00:00:00"/>
    <n v="21.5"/>
    <x v="1"/>
    <n v="0"/>
    <x v="0"/>
    <s v="SKVLED-14-2400-80-40-2XVL-RE-W-UNV-DP-1-TB15-C(NLIGHT POWER PACK - NPP16-D)"/>
    <n v="0"/>
    <x v="0"/>
    <m/>
    <b v="0"/>
    <x v="0"/>
    <n v="0"/>
    <n v="0"/>
    <n v="0"/>
    <s v="x"/>
    <s v="x"/>
    <d v="2019-01-04T00:00:00"/>
    <s v="x"/>
    <s v="x"/>
    <n v="64.5"/>
    <x v="0"/>
    <x v="0"/>
    <x v="2"/>
    <m/>
    <s v=""/>
    <s v=""/>
    <b v="0"/>
    <s v=""/>
    <d v="2019-01-07T00:00:00"/>
    <s v=""/>
    <s v=""/>
    <s v=""/>
    <s v=""/>
    <s v=""/>
    <s v=""/>
    <s v="Machine Shop Started"/>
  </r>
  <r>
    <s v="75966-2"/>
    <x v="2"/>
    <x v="207"/>
    <s v="SKVLED-14-3200-80-40-2XVL-RE-W-UNV-DP-1-TB15-C(NLIGHT POWER PACK - NPP16-D)"/>
    <n v="2"/>
    <n v="1"/>
    <x v="0"/>
    <n v="61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N1"/>
    <m/>
    <s v=""/>
    <n v="61"/>
    <s v="Regular"/>
    <s v=""/>
    <s v=""/>
    <b v="0"/>
    <m/>
    <m/>
    <b v="0"/>
    <b v="0"/>
    <n v="15250"/>
    <x v="90"/>
    <x v="5"/>
    <n v="0"/>
    <x v="9"/>
    <n v="73.2"/>
    <x v="0"/>
    <d v="2019-01-04T00:00:00"/>
    <n v="30.5"/>
    <x v="1"/>
    <n v="0"/>
    <x v="0"/>
    <s v="SKVLED-14-3200-80-40-2XVL-RE-W-UNV-DP-1-TB15-C(NLIGHT POWER PACK - NPP16-D)"/>
    <n v="0"/>
    <x v="0"/>
    <m/>
    <b v="0"/>
    <x v="0"/>
    <n v="0"/>
    <n v="0"/>
    <n v="0"/>
    <s v="x"/>
    <m/>
    <d v="2019-01-04T00:00:00"/>
    <s v="x"/>
    <n v="122"/>
    <n v="91.5"/>
    <x v="0"/>
    <x v="0"/>
    <x v="2"/>
    <m/>
    <s v=""/>
    <s v=""/>
    <b v="0"/>
    <s v=""/>
    <d v="2019-01-07T00:00:00"/>
    <s v=""/>
    <s v=""/>
    <s v=""/>
    <s v=""/>
    <s v=""/>
    <s v=""/>
    <s v="Machine Shop Started"/>
  </r>
  <r>
    <s v="75966-3"/>
    <x v="2"/>
    <x v="207"/>
    <s v="SKVLED-14-3200-80-40-2XVL-RE-W-UNV-DP-1-TB15"/>
    <n v="3"/>
    <n v="1"/>
    <x v="0"/>
    <n v="17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Electrical issue"/>
    <x v="0"/>
    <x v="5"/>
    <s v="Joshua Zimet"/>
    <s v="F2"/>
    <m/>
    <s v=""/>
    <n v="17"/>
    <s v="Regular"/>
    <s v=""/>
    <s v=""/>
    <b v="0"/>
    <m/>
    <m/>
    <b v="0"/>
    <b v="0"/>
    <n v="3145"/>
    <x v="90"/>
    <x v="5"/>
    <n v="0"/>
    <x v="9"/>
    <n v="20.399999999999999"/>
    <x v="0"/>
    <d v="2019-01-04T00:00:00"/>
    <n v="8.5"/>
    <x v="1"/>
    <n v="0"/>
    <x v="0"/>
    <s v="SKVLED-14-3200-80-40-2XVL-RE-W-UNV-DP-1-TB15"/>
    <n v="0"/>
    <x v="0"/>
    <m/>
    <b v="0"/>
    <x v="0"/>
    <n v="0"/>
    <n v="0"/>
    <n v="0"/>
    <s v="x"/>
    <m/>
    <d v="2019-01-04T00:00:00"/>
    <s v="x"/>
    <n v="34"/>
    <n v="25.5"/>
    <x v="0"/>
    <x v="0"/>
    <x v="2"/>
    <m/>
    <s v=""/>
    <s v=""/>
    <b v="0"/>
    <s v=""/>
    <d v="2019-01-07T00:00:00"/>
    <s v=""/>
    <s v=""/>
    <s v=""/>
    <s v=""/>
    <s v=""/>
    <s v=""/>
    <s v="Machine Shop Started"/>
  </r>
  <r>
    <s v="75966-4"/>
    <x v="2"/>
    <x v="207"/>
    <s v="SKVLED-14-3200-80-40-2XVL-RE-W-UNV-DP-1-TB15-C(NLIGHT POWER PACK - NPP16-D)"/>
    <n v="4"/>
    <n v="1"/>
    <x v="0"/>
    <n v="119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N2"/>
    <m/>
    <s v=""/>
    <n v="119"/>
    <s v="Regular"/>
    <s v=""/>
    <s v=""/>
    <b v="0"/>
    <m/>
    <m/>
    <b v="0"/>
    <b v="0"/>
    <n v="29750"/>
    <x v="90"/>
    <x v="5"/>
    <n v="0"/>
    <x v="9"/>
    <n v="142.79999999999998"/>
    <x v="0"/>
    <d v="2019-01-04T00:00:00"/>
    <n v="59.5"/>
    <x v="1"/>
    <n v="0"/>
    <x v="0"/>
    <s v="SKVLED-14-3200-80-40-2XVL-RE-W-UNV-DP-1-TB15-C(NLIGHT POWER PACK - NPP16-D)"/>
    <n v="0"/>
    <x v="0"/>
    <m/>
    <b v="0"/>
    <x v="0"/>
    <n v="0"/>
    <n v="0"/>
    <n v="0"/>
    <s v="x"/>
    <m/>
    <d v="2019-01-04T00:00:00"/>
    <s v="x"/>
    <n v="238"/>
    <n v="178.5"/>
    <x v="0"/>
    <x v="0"/>
    <x v="0"/>
    <m/>
    <s v=""/>
    <s v=""/>
    <b v="0"/>
    <s v=""/>
    <d v="2019-01-07T00:00:00"/>
    <s v=""/>
    <s v=""/>
    <s v=""/>
    <s v=""/>
    <s v=""/>
    <s v=""/>
    <s v="Machine Shop Started"/>
  </r>
  <r>
    <s v="75966-5"/>
    <x v="2"/>
    <x v="207"/>
    <s v="SKVLED-14-4500-80-40-2XVL-RE-W-UNV-DP-1-TB15"/>
    <n v="5"/>
    <n v="1"/>
    <x v="0"/>
    <n v="12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F21"/>
    <m/>
    <s v=""/>
    <n v="12"/>
    <s v="Regular"/>
    <s v=""/>
    <s v=""/>
    <b v="0"/>
    <m/>
    <m/>
    <b v="0"/>
    <b v="0"/>
    <n v="2220"/>
    <x v="90"/>
    <x v="5"/>
    <n v="0"/>
    <x v="9"/>
    <n v="14.399999999999999"/>
    <x v="0"/>
    <d v="2019-01-04T00:00:00"/>
    <n v="6"/>
    <x v="1"/>
    <n v="0"/>
    <x v="0"/>
    <s v="SKVLED-14-4500-80-40-2XVL-RE-W-UNV-DP-1-TB15"/>
    <n v="0"/>
    <x v="0"/>
    <m/>
    <b v="0"/>
    <x v="0"/>
    <n v="0"/>
    <n v="0"/>
    <n v="0"/>
    <s v="x"/>
    <m/>
    <d v="2019-01-04T00:00:00"/>
    <s v="x"/>
    <n v="24"/>
    <n v="18"/>
    <x v="0"/>
    <x v="0"/>
    <x v="0"/>
    <m/>
    <s v=""/>
    <s v=""/>
    <b v="0"/>
    <s v=""/>
    <d v="2019-01-07T00:00:00"/>
    <s v=""/>
    <s v=""/>
    <s v=""/>
    <s v=""/>
    <s v=""/>
    <s v=""/>
    <s v="Machine Shop Started"/>
  </r>
  <r>
    <s v="75966-6"/>
    <x v="2"/>
    <x v="207"/>
    <s v="SKVLED-14-2400-80-40-2XVL-RE-W-UNV-DP-1-TB15"/>
    <n v="6"/>
    <n v="1"/>
    <x v="0"/>
    <n v="103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F25"/>
    <m/>
    <s v=""/>
    <n v="103"/>
    <s v="Regular"/>
    <s v=""/>
    <s v=""/>
    <b v="0"/>
    <m/>
    <m/>
    <b v="0"/>
    <b v="0"/>
    <n v="19055"/>
    <x v="90"/>
    <x v="5"/>
    <n v="0"/>
    <x v="9"/>
    <n v="123.6"/>
    <x v="0"/>
    <d v="2019-01-04T00:00:00"/>
    <n v="51.5"/>
    <x v="1"/>
    <n v="0"/>
    <x v="0"/>
    <s v="SKVLED-14-2400-80-40-2XVL-RE-W-UNV-DP-1-TB15"/>
    <n v="0"/>
    <x v="0"/>
    <m/>
    <b v="0"/>
    <x v="0"/>
    <n v="0"/>
    <n v="0"/>
    <n v="0"/>
    <s v="x"/>
    <m/>
    <d v="2019-01-04T00:00:00"/>
    <s v="x"/>
    <n v="206"/>
    <n v="154.5"/>
    <x v="0"/>
    <x v="0"/>
    <x v="0"/>
    <m/>
    <s v=""/>
    <s v=""/>
    <b v="0"/>
    <s v=""/>
    <d v="2019-01-07T00:00:00"/>
    <s v=""/>
    <s v=""/>
    <s v=""/>
    <s v=""/>
    <s v=""/>
    <s v=""/>
    <s v="Machine Shop Started"/>
  </r>
  <r>
    <s v="75966-7"/>
    <x v="2"/>
    <x v="207"/>
    <s v="SKVLED-14-2400-80-40-2XVL-RE-W-UNV-DP-1-TB15-C(NLIGHT POWER PACK - NPP16-D)"/>
    <n v="7"/>
    <n v="1"/>
    <x v="0"/>
    <n v="52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N25"/>
    <m/>
    <s v=""/>
    <n v="52"/>
    <s v="Regular"/>
    <s v=""/>
    <s v=""/>
    <b v="0"/>
    <m/>
    <m/>
    <b v="0"/>
    <b v="0"/>
    <n v="13000"/>
    <x v="90"/>
    <x v="5"/>
    <n v="0"/>
    <x v="9"/>
    <n v="62.4"/>
    <x v="0"/>
    <d v="2019-01-04T00:00:00"/>
    <n v="26"/>
    <x v="1"/>
    <n v="0"/>
    <x v="0"/>
    <s v="SKVLED-14-2400-80-40-2XVL-RE-W-UNV-DP-1-TB15-C(NLIGHT POWER PACK - NPP16-D)"/>
    <n v="0"/>
    <x v="0"/>
    <m/>
    <b v="0"/>
    <x v="0"/>
    <n v="0"/>
    <n v="0"/>
    <n v="0"/>
    <s v="x"/>
    <m/>
    <d v="2019-01-04T00:00:00"/>
    <s v="x"/>
    <n v="104"/>
    <n v="78"/>
    <x v="0"/>
    <x v="0"/>
    <x v="0"/>
    <m/>
    <s v=""/>
    <s v=""/>
    <b v="0"/>
    <s v=""/>
    <d v="2019-01-07T00:00:00"/>
    <s v=""/>
    <s v=""/>
    <s v=""/>
    <s v=""/>
    <s v=""/>
    <s v=""/>
    <s v="Machine Shop Started"/>
  </r>
  <r>
    <s v="75966-9"/>
    <x v="2"/>
    <x v="207"/>
    <s v="SKVLED-14-3200-80-40-2XVL-RE-W-UNV-DP-1-TB15-C(NLIGHT POWER PACK - NPP16-D)"/>
    <n v="9"/>
    <n v="1"/>
    <x v="0"/>
    <n v="13"/>
    <x v="0"/>
    <b v="0"/>
    <x v="0"/>
    <b v="0"/>
    <b v="0"/>
    <x v="1"/>
    <x v="0"/>
    <x v="2"/>
    <s v=""/>
    <s v=""/>
    <s v=""/>
    <s v=""/>
    <x v="0"/>
    <x v="1"/>
    <d v="2019-01-02T00:00:00"/>
    <s v=""/>
    <m/>
    <s v="SKVLED-14"/>
    <s v=""/>
    <x v="0"/>
    <x v="5"/>
    <s v="Joshua Zimet"/>
    <s v="N31"/>
    <m/>
    <s v=""/>
    <n v="13"/>
    <s v="Regular"/>
    <s v=""/>
    <s v=""/>
    <b v="0"/>
    <m/>
    <m/>
    <b v="0"/>
    <b v="0"/>
    <n v="3250"/>
    <x v="90"/>
    <x v="5"/>
    <n v="0"/>
    <x v="9"/>
    <n v="15.6"/>
    <x v="0"/>
    <d v="2019-01-04T00:00:00"/>
    <n v="6.5"/>
    <x v="1"/>
    <n v="0"/>
    <x v="0"/>
    <s v="SKVLED-14-3200-80-40-2XVL-RE-W-UNV-DP-1-TB15-C(NLIGHT POWER PACK - NPP16-D)"/>
    <n v="0"/>
    <x v="0"/>
    <s v="SKYVW"/>
    <b v="0"/>
    <x v="0"/>
    <n v="0"/>
    <n v="0"/>
    <n v="0"/>
    <s v="x"/>
    <s v="x"/>
    <d v="2019-01-04T00:00:00"/>
    <s v="x"/>
    <s v="x"/>
    <n v="19.5"/>
    <x v="0"/>
    <x v="0"/>
    <x v="0"/>
    <m/>
    <s v=""/>
    <s v=""/>
    <b v="0"/>
    <s v=""/>
    <d v="2019-01-07T00:00:00"/>
    <s v=""/>
    <s v=""/>
    <s v=""/>
    <s v=""/>
    <s v=""/>
    <s v=""/>
    <s v="Machine Shop Started"/>
  </r>
  <r>
    <s v="77352-1"/>
    <x v="2"/>
    <x v="208"/>
    <s v="SP18447(1)-BBRLED-1250-80-30-FL-4' 0&quot;-W-UNV-DP-1-TB9"/>
    <n v="1"/>
    <n v="1"/>
    <x v="0"/>
    <n v="2"/>
    <x v="0"/>
    <b v="0"/>
    <x v="1"/>
    <b v="0"/>
    <b v="1"/>
    <x v="0"/>
    <x v="0"/>
    <x v="2"/>
    <s v=""/>
    <s v=""/>
    <s v=""/>
    <s v=""/>
    <x v="0"/>
    <x v="1"/>
    <d v="2019-01-02T00:00:00"/>
    <s v="Picked - Complete"/>
    <m/>
    <s v="B4LED-4' 0&quot;"/>
    <s v="Wrong info. In SD"/>
    <x v="0"/>
    <x v="3"/>
    <s v="Gagandeep Singh"/>
    <s v="F-22-4'-0&quot;"/>
    <m/>
    <s v=""/>
    <n v="2"/>
    <s v="Regular"/>
    <s v=""/>
    <s v=""/>
    <b v="0"/>
    <m/>
    <m/>
    <b v="0"/>
    <b v="1"/>
    <n v="384"/>
    <x v="77"/>
    <x v="0"/>
    <n v="0"/>
    <x v="9"/>
    <n v="0"/>
    <x v="0"/>
    <d v="2019-01-04T00:00:00"/>
    <n v="1"/>
    <x v="1"/>
    <n v="0"/>
    <x v="0"/>
    <s v="BBRLED-1250-80-30-FL-4' 0&quot;-W-U"/>
    <n v="0"/>
    <x v="0"/>
    <m/>
    <b v="1"/>
    <x v="1"/>
    <n v="0"/>
    <n v="3"/>
    <n v="0"/>
    <s v="x"/>
    <m/>
    <d v="2019-01-04T00:00:00"/>
    <s v="x"/>
    <n v="4"/>
    <n v="3"/>
    <x v="0"/>
    <x v="0"/>
    <x v="0"/>
    <m/>
    <s v=""/>
    <s v=""/>
    <b v="0"/>
    <s v=""/>
    <d v="2019-01-07T00:00:00"/>
    <s v="Done"/>
    <s v="Done"/>
    <s v=""/>
    <s v=""/>
    <s v=""/>
    <s v=""/>
    <s v="Machine Shop Started"/>
  </r>
  <r>
    <s v="77455-1"/>
    <x v="2"/>
    <x v="209"/>
    <s v="BBPRLED-750-90-35-RG3-100&quot;-W-UNV-DP-1-DF-C(JOIN TO EXIST)"/>
    <n v="1"/>
    <n v="1"/>
    <x v="0"/>
    <n v="1"/>
    <x v="0"/>
    <b v="0"/>
    <x v="0"/>
    <b v="0"/>
    <b v="0"/>
    <x v="0"/>
    <x v="0"/>
    <x v="2"/>
    <s v=""/>
    <s v=""/>
    <s v=""/>
    <s v=""/>
    <x v="0"/>
    <x v="1"/>
    <d v="2019-01-02T00:00:00"/>
    <s v="Picked - Complete"/>
    <m/>
    <s v="B4PLED-100&quot;"/>
    <s v=""/>
    <x v="1"/>
    <x v="3"/>
    <s v="Robert Lipura"/>
    <s v="L18-15'9&quot;#2"/>
    <m/>
    <s v=""/>
    <n v="1"/>
    <s v="High Priority"/>
    <s v=""/>
    <s v=""/>
    <b v="0"/>
    <m/>
    <m/>
    <b v="0"/>
    <b v="0"/>
    <n v="1000"/>
    <x v="76"/>
    <x v="0"/>
    <n v="0"/>
    <x v="9"/>
    <n v="0"/>
    <x v="0"/>
    <d v="2019-01-04T00:00:00"/>
    <n v="0.5"/>
    <x v="0"/>
    <n v="0"/>
    <x v="0"/>
    <s v="BBPRLED-750-90-35-RG3-100&quot;-W-UNV-DP-1-DF-C(JOIN TO EXIST)"/>
    <n v="0"/>
    <x v="0"/>
    <m/>
    <b v="1"/>
    <x v="0"/>
    <n v="0"/>
    <n v="3"/>
    <n v="0"/>
    <s v="x"/>
    <m/>
    <d v="2019-01-04T00:00:00"/>
    <s v="x"/>
    <n v="2"/>
    <n v="1.5"/>
    <x v="0"/>
    <x v="0"/>
    <x v="0"/>
    <m/>
    <s v=""/>
    <s v=""/>
    <b v="0"/>
    <s v=""/>
    <d v="2019-01-07T00:00:00"/>
    <s v="Done"/>
    <d v="2019-01-01T00:00:00"/>
    <s v=""/>
    <s v=""/>
    <s v=""/>
    <s v=""/>
    <s v="Machine Shop Started"/>
  </r>
  <r>
    <s v="77550-1"/>
    <x v="2"/>
    <x v="210"/>
    <s v="BBPRLED-400-80-30-RG2-30' 0&quot;-W-UNV-DP-1-DF"/>
    <n v="1"/>
    <n v="1"/>
    <x v="0"/>
    <n v="2"/>
    <x v="0"/>
    <b v="0"/>
    <x v="1"/>
    <b v="0"/>
    <b v="1"/>
    <x v="1"/>
    <x v="0"/>
    <x v="2"/>
    <s v=""/>
    <s v=""/>
    <s v=""/>
    <s v=""/>
    <x v="0"/>
    <x v="1"/>
    <d v="2019-01-02T00:00:00"/>
    <s v=""/>
    <m/>
    <s v="B4PLED-30' 0&quot;"/>
    <s v=""/>
    <x v="0"/>
    <x v="3"/>
    <s v="Jessica Pasternyk"/>
    <s v="F21-30'-0&quot;"/>
    <m/>
    <s v=""/>
    <n v="6"/>
    <s v="Regular"/>
    <s v=""/>
    <s v=""/>
    <b v="0"/>
    <m/>
    <m/>
    <b v="0"/>
    <b v="0"/>
    <n v="5760"/>
    <x v="76"/>
    <x v="0"/>
    <n v="0"/>
    <x v="9"/>
    <n v="7.1999999999999993"/>
    <x v="2"/>
    <d v="2019-01-04T00:00:00"/>
    <n v="3"/>
    <x v="1"/>
    <n v="51.84"/>
    <x v="0"/>
    <s v="BBPRLED-400-80-30-RG2-30' 0&quot;-W-UNV-DP-1-DF"/>
    <n v="0"/>
    <x v="0"/>
    <s v="B4LED"/>
    <b v="0"/>
    <x v="1"/>
    <n v="0"/>
    <n v="3"/>
    <n v="0"/>
    <s v="x"/>
    <d v="2019-01-05T00:00:00"/>
    <d v="2019-01-04T00:00:00"/>
    <s v="x"/>
    <n v="12"/>
    <n v="9"/>
    <x v="0"/>
    <x v="1"/>
    <x v="0"/>
    <m/>
    <s v=""/>
    <s v=""/>
    <b v="0"/>
    <s v=""/>
    <d v="2019-01-07T00:00:00"/>
    <s v=""/>
    <s v="Done"/>
    <s v=""/>
    <s v=""/>
    <d v="2018-12-31T00:00:00"/>
    <s v=""/>
    <s v="Machine Shop Started"/>
  </r>
  <r>
    <s v="70411-32"/>
    <x v="4"/>
    <x v="47"/>
    <s v="BMRLED-500-90-TW2750-FL-4'-W-UNV-DALIDT6-1-TB15-C(LBC)"/>
    <n v="32"/>
    <n v="1"/>
    <x v="0"/>
    <n v="13"/>
    <x v="0"/>
    <b v="0"/>
    <x v="1"/>
    <b v="1"/>
    <b v="1"/>
    <x v="0"/>
    <x v="2"/>
    <x v="2"/>
    <s v=""/>
    <s v=""/>
    <s v=""/>
    <s v=""/>
    <x v="0"/>
    <x v="1"/>
    <d v="2019-01-03T00:00:00"/>
    <s v=""/>
    <m/>
    <s v="B3LED-4'"/>
    <s v="Missing info. In SD"/>
    <x v="0"/>
    <x v="2"/>
    <s v="Gagandeep Singh"/>
    <s v="LM-5-4'"/>
    <m/>
    <s v=""/>
    <n v="13"/>
    <s v="Regular"/>
    <s v=""/>
    <s v=""/>
    <b v="0"/>
    <m/>
    <m/>
    <b v="0"/>
    <b v="0"/>
    <n v="4420"/>
    <x v="91"/>
    <x v="0"/>
    <n v="0"/>
    <x v="10"/>
    <n v="1.56"/>
    <x v="0"/>
    <d v="2019-01-05T00:00:00"/>
    <n v="6.5"/>
    <x v="1"/>
    <n v="0"/>
    <x v="0"/>
    <s v="BMRLED-500-90-TW2750-FL-4'-W-UNV-DALIDT6-1-TB15-C(LBC)"/>
    <n v="0"/>
    <x v="0"/>
    <s v="B3LED"/>
    <b v="1"/>
    <x v="1"/>
    <n v="0"/>
    <n v="3"/>
    <n v="0"/>
    <s v="x"/>
    <d v="2019-01-06T00:00:00"/>
    <d v="2019-01-05T00:00:00"/>
    <s v="x"/>
    <n v="26"/>
    <n v="19.5"/>
    <x v="0"/>
    <x v="1"/>
    <x v="0"/>
    <m/>
    <s v=""/>
    <s v=""/>
    <b v="0"/>
    <s v=""/>
    <d v="2019-01-08T00:00:00"/>
    <s v="Done"/>
    <s v="Done"/>
    <s v=""/>
    <s v=""/>
    <d v="2018-12-31T00:00:00"/>
    <s v=""/>
    <s v="Machine Shop Started"/>
  </r>
  <r>
    <s v="73502-7"/>
    <x v="4"/>
    <x v="211"/>
    <s v="BBRLED-400-80-30-RG-8'-CB20946(2)-W-UNV-DP-1+LDI-ST"/>
    <n v="7"/>
    <n v="1"/>
    <x v="0"/>
    <n v="9"/>
    <x v="0"/>
    <b v="0"/>
    <x v="1"/>
    <b v="0"/>
    <b v="1"/>
    <x v="1"/>
    <x v="0"/>
    <x v="2"/>
    <s v=""/>
    <s v=""/>
    <s v=""/>
    <s v=""/>
    <x v="0"/>
    <x v="1"/>
    <d v="2019-01-03T00:00:00"/>
    <s v="Picked - Complete"/>
    <m/>
    <s v="B4LED-8'"/>
    <s v=""/>
    <x v="0"/>
    <x v="0"/>
    <s v="Gagandeep Singh"/>
    <s v="F5-8'-4TH FL"/>
    <m/>
    <s v=""/>
    <n v="9"/>
    <s v="High Priority"/>
    <s v=""/>
    <s v=""/>
    <b v="0"/>
    <m/>
    <m/>
    <b v="0"/>
    <b v="0"/>
    <n v="6570"/>
    <x v="77"/>
    <x v="0"/>
    <n v="0"/>
    <x v="10"/>
    <n v="10.799999999999999"/>
    <x v="2"/>
    <d v="2019-01-05T00:00:00"/>
    <n v="4.5"/>
    <x v="1"/>
    <n v="0"/>
    <x v="0"/>
    <s v="BBRLED-400-80-30-RG-8'-CB20946(2)-W-UNV-DP-1+LDI-ST"/>
    <n v="0"/>
    <x v="0"/>
    <m/>
    <b v="0"/>
    <x v="1"/>
    <n v="0"/>
    <n v="3"/>
    <n v="0"/>
    <s v="x"/>
    <m/>
    <d v="2019-01-05T00:00:00"/>
    <s v="x"/>
    <n v="18"/>
    <n v="13.5"/>
    <x v="0"/>
    <x v="0"/>
    <x v="0"/>
    <m/>
    <s v=""/>
    <s v=""/>
    <b v="0"/>
    <s v=""/>
    <d v="2019-01-08T00:00:00"/>
    <s v=""/>
    <s v="Done"/>
    <s v=""/>
    <s v=""/>
    <s v=""/>
    <s v=""/>
    <s v="Machine Shop Started"/>
  </r>
  <r>
    <s v="73502-8"/>
    <x v="4"/>
    <x v="211"/>
    <s v="BBRLED-400-80-30-RG-8'-CB20946(2)-W-UNV-DP-E(1)+LDI-ST"/>
    <n v="8"/>
    <n v="1"/>
    <x v="0"/>
    <n v="4"/>
    <x v="0"/>
    <b v="0"/>
    <x v="1"/>
    <b v="0"/>
    <b v="1"/>
    <x v="1"/>
    <x v="0"/>
    <x v="2"/>
    <s v=""/>
    <s v=""/>
    <s v=""/>
    <s v=""/>
    <x v="0"/>
    <x v="1"/>
    <d v="2019-01-03T00:00:00"/>
    <s v="Picked - Complete"/>
    <m/>
    <s v="B4LED-8'"/>
    <s v=""/>
    <x v="0"/>
    <x v="0"/>
    <s v="Gagandeep Singh"/>
    <s v="F5-8'EMCKT-4TH FL"/>
    <m/>
    <s v=""/>
    <n v="4"/>
    <s v="High Priority"/>
    <s v=""/>
    <s v=""/>
    <b v="0"/>
    <m/>
    <m/>
    <b v="0"/>
    <b v="0"/>
    <n v="2920"/>
    <x v="77"/>
    <x v="0"/>
    <n v="0"/>
    <x v="10"/>
    <n v="4.8"/>
    <x v="2"/>
    <d v="2019-01-05T00:00:00"/>
    <n v="2"/>
    <x v="1"/>
    <n v="0"/>
    <x v="0"/>
    <s v="BBRLED-400-80-30-RG-8'-CB20946(2)-W-UNV-DP-E(1)+LDI-ST"/>
    <n v="0"/>
    <x v="0"/>
    <s v="B4LED"/>
    <b v="0"/>
    <x v="1"/>
    <n v="0"/>
    <n v="3"/>
    <n v="0"/>
    <s v="x"/>
    <d v="2019-01-06T00:00:00"/>
    <d v="2019-01-05T00:00:00"/>
    <s v="x"/>
    <n v="8"/>
    <n v="6"/>
    <x v="0"/>
    <x v="1"/>
    <x v="0"/>
    <m/>
    <s v=""/>
    <s v=""/>
    <b v="0"/>
    <s v=""/>
    <d v="2019-01-08T00:00:00"/>
    <s v=""/>
    <s v="Done"/>
    <s v=""/>
    <s v=""/>
    <d v="2018-12-31T00:00:00"/>
    <s v=""/>
    <s v="Machine Shop Started"/>
  </r>
  <r>
    <s v="76378-8"/>
    <x v="4"/>
    <x v="212"/>
    <s v="BBRLED-400-90-30-RG-12-CB20946(3)-W-UNV-DP-2-TG9"/>
    <n v="8"/>
    <n v="1"/>
    <x v="0"/>
    <n v="3"/>
    <x v="0"/>
    <b v="0"/>
    <x v="1"/>
    <b v="0"/>
    <b v="1"/>
    <x v="0"/>
    <x v="1"/>
    <x v="2"/>
    <s v=""/>
    <s v=""/>
    <s v=""/>
    <s v="Ready"/>
    <x v="0"/>
    <x v="1"/>
    <d v="2019-01-03T00:00:00"/>
    <s v="Picked - Complete"/>
    <m/>
    <s v="B4LED-12"/>
    <s v="Missing info. In SD"/>
    <x v="0"/>
    <x v="5"/>
    <s v="Rohan Srivastava"/>
    <s v="F4-12'"/>
    <m/>
    <s v=""/>
    <n v="3"/>
    <s v="Regular"/>
    <s v=""/>
    <s v=""/>
    <b v="0"/>
    <m/>
    <m/>
    <b v="0"/>
    <b v="1"/>
    <n v="3555"/>
    <x v="77"/>
    <x v="0"/>
    <n v="0"/>
    <x v="10"/>
    <n v="0"/>
    <x v="0"/>
    <d v="2019-01-05T00:00:00"/>
    <n v="1.5"/>
    <x v="1"/>
    <n v="0"/>
    <x v="0"/>
    <s v="BBRLED-400-90-30-RG-12-CB20946(3)-W-UNV-DP-2-TG9"/>
    <n v="0"/>
    <x v="0"/>
    <s v="B4LED"/>
    <b v="1"/>
    <x v="1"/>
    <n v="0"/>
    <n v="3"/>
    <n v="0"/>
    <s v="x"/>
    <d v="2019-01-06T00:00:00"/>
    <d v="2019-01-05T00:00:00"/>
    <s v="x"/>
    <n v="6"/>
    <n v="4.5"/>
    <x v="0"/>
    <x v="1"/>
    <x v="0"/>
    <m/>
    <s v=""/>
    <s v=""/>
    <b v="0"/>
    <s v=""/>
    <d v="2019-01-08T00:00:00"/>
    <s v="Done"/>
    <s v="Done"/>
    <s v=""/>
    <s v=""/>
    <d v="2018-12-31T00:00:00"/>
    <s v=""/>
    <s v="Machine Shop Started"/>
  </r>
  <r>
    <s v="76378-9"/>
    <x v="4"/>
    <x v="212"/>
    <s v="BBRLED-400-90-30-RG-10-CB20946(2)-W-UNV-DP-2-TG9"/>
    <n v="9"/>
    <n v="1"/>
    <x v="0"/>
    <n v="4"/>
    <x v="0"/>
    <b v="0"/>
    <x v="1"/>
    <b v="0"/>
    <b v="1"/>
    <x v="0"/>
    <x v="1"/>
    <x v="2"/>
    <s v=""/>
    <s v=""/>
    <s v=""/>
    <s v="Ready"/>
    <x v="0"/>
    <x v="1"/>
    <d v="2019-01-03T00:00:00"/>
    <s v="Picked - Complete"/>
    <m/>
    <s v="B4LED-10"/>
    <s v="Missing info. In SD"/>
    <x v="0"/>
    <x v="5"/>
    <s v="Rohan Srivastava"/>
    <s v="F4A-10'"/>
    <m/>
    <s v=""/>
    <n v="4"/>
    <s v="Regular"/>
    <s v=""/>
    <s v=""/>
    <b v="0"/>
    <m/>
    <m/>
    <b v="0"/>
    <b v="1"/>
    <n v="4300"/>
    <x v="77"/>
    <x v="0"/>
    <n v="0"/>
    <x v="10"/>
    <n v="0"/>
    <x v="0"/>
    <d v="2019-01-05T00:00:00"/>
    <n v="2"/>
    <x v="1"/>
    <n v="0"/>
    <x v="0"/>
    <s v="BBRLED-400-90-30-RG-10-CB20946(2)-W-UNV-DP-2-TG9"/>
    <n v="0"/>
    <x v="0"/>
    <s v="B4LED"/>
    <b v="1"/>
    <x v="1"/>
    <n v="0"/>
    <n v="3"/>
    <n v="0"/>
    <s v="x"/>
    <d v="2019-01-06T00:00:00"/>
    <d v="2019-01-05T00:00:00"/>
    <s v="x"/>
    <n v="8"/>
    <n v="6"/>
    <x v="0"/>
    <x v="1"/>
    <x v="0"/>
    <m/>
    <s v=""/>
    <s v=""/>
    <b v="0"/>
    <s v=""/>
    <d v="2019-01-08T00:00:00"/>
    <s v="Done"/>
    <s v="Done"/>
    <s v=""/>
    <s v=""/>
    <d v="2018-12-31T00:00:00"/>
    <s v=""/>
    <s v="Machine Shop Started"/>
  </r>
  <r>
    <s v="76406-2"/>
    <x v="4"/>
    <x v="50"/>
    <s v="BBRLED-1000-80-40-FL-4-W-UNV-DP-1-TB15"/>
    <n v="2"/>
    <n v="1"/>
    <x v="0"/>
    <n v="6"/>
    <x v="0"/>
    <b v="0"/>
    <x v="0"/>
    <b v="1"/>
    <b v="1"/>
    <x v="0"/>
    <x v="1"/>
    <x v="2"/>
    <s v=""/>
    <s v=""/>
    <s v=""/>
    <s v=""/>
    <x v="2"/>
    <x v="1"/>
    <d v="2019-01-03T00:00:00"/>
    <s v=""/>
    <m/>
    <s v="B4LED-4"/>
    <s v=""/>
    <x v="0"/>
    <x v="3"/>
    <s v="George Bacalla"/>
    <s v="106-4'"/>
    <m/>
    <s v=""/>
    <n v="6"/>
    <s v="Regular"/>
    <s v=""/>
    <s v=""/>
    <b v="0"/>
    <m/>
    <m/>
    <b v="0"/>
    <b v="0"/>
    <n v="2112"/>
    <x v="77"/>
    <x v="0"/>
    <n v="0"/>
    <x v="10"/>
    <n v="0"/>
    <x v="0"/>
    <d v="2019-01-05T00:00:00"/>
    <n v="3"/>
    <x v="1"/>
    <n v="0"/>
    <x v="0"/>
    <s v="BBRLED-1000-80-40-FL-4-W-UNV-DP-1-TB15"/>
    <n v="0"/>
    <x v="0"/>
    <s v="B4LED"/>
    <b v="1"/>
    <x v="1"/>
    <n v="0"/>
    <n v="3"/>
    <n v="0"/>
    <s v="x"/>
    <d v="2019-01-06T00:00:00"/>
    <d v="2019-01-05T00:00:00"/>
    <s v="x"/>
    <n v="12"/>
    <n v="9"/>
    <x v="0"/>
    <x v="1"/>
    <x v="0"/>
    <m/>
    <s v=""/>
    <s v="ToDo"/>
    <b v="0"/>
    <s v=""/>
    <d v="2019-01-08T00:00:00"/>
    <s v="Done"/>
    <s v=""/>
    <s v=""/>
    <s v=""/>
    <d v="2018-12-31T00:00:00"/>
    <s v=""/>
    <s v="Machine Shop Started"/>
  </r>
  <r>
    <s v="76947-1"/>
    <x v="4"/>
    <x v="52"/>
    <s v="DIALED-14-2400-80-35-VL-W-UNV-LT(LDE5)-1-TB9"/>
    <n v="1"/>
    <n v="1"/>
    <x v="0"/>
    <n v="43"/>
    <x v="0"/>
    <b v="0"/>
    <x v="0"/>
    <b v="0"/>
    <b v="1"/>
    <x v="1"/>
    <x v="0"/>
    <x v="2"/>
    <s v=""/>
    <s v=""/>
    <s v=""/>
    <s v=""/>
    <x v="0"/>
    <x v="1"/>
    <d v="2019-01-03T00:00:00"/>
    <s v=""/>
    <m/>
    <s v="DIALED-14"/>
    <s v=""/>
    <x v="0"/>
    <x v="5"/>
    <s v="Christina Torok"/>
    <s v="F1-9/16"/>
    <m/>
    <s v=""/>
    <n v="43"/>
    <s v="Regular"/>
    <s v=""/>
    <s v=""/>
    <b v="0"/>
    <m/>
    <m/>
    <b v="0"/>
    <b v="0"/>
    <n v="13545"/>
    <x v="86"/>
    <x v="5"/>
    <n v="0"/>
    <x v="10"/>
    <n v="51.6"/>
    <x v="0"/>
    <d v="2019-01-05T00:00:00"/>
    <n v="21.5"/>
    <x v="1"/>
    <n v="0"/>
    <x v="0"/>
    <s v="DIALED-14-2400-80-35-VL-W-UNV-LT(LDE5)-1-TB9"/>
    <n v="0"/>
    <x v="0"/>
    <s v="DIALED"/>
    <b v="0"/>
    <x v="0"/>
    <n v="0"/>
    <n v="0"/>
    <n v="0"/>
    <s v="x"/>
    <s v="x"/>
    <d v="2019-01-05T00:00:00"/>
    <s v="x"/>
    <s v="x"/>
    <n v="64.5"/>
    <x v="0"/>
    <x v="0"/>
    <x v="0"/>
    <m/>
    <s v=""/>
    <s v=""/>
    <b v="0"/>
    <s v=""/>
    <d v="2019-01-08T00:00:00"/>
    <s v=""/>
    <s v=""/>
    <s v=""/>
    <s v=""/>
    <s v=""/>
    <s v=""/>
    <s v="Machine Shop Started"/>
  </r>
  <r>
    <s v="76947-2"/>
    <x v="4"/>
    <x v="52"/>
    <s v="BMRLED-500-80-35-RG-8-W-UNV-LT(LDE5)-1-TB9-DS(1)-C(LRF2-DCRB  DS+ RMJ-ECO32-DV-B POWER PACK)"/>
    <n v="2"/>
    <n v="1"/>
    <x v="0"/>
    <n v="5"/>
    <x v="0"/>
    <b v="0"/>
    <x v="1"/>
    <b v="1"/>
    <b v="1"/>
    <x v="0"/>
    <x v="0"/>
    <x v="2"/>
    <s v=""/>
    <s v=""/>
    <s v=""/>
    <s v=""/>
    <x v="0"/>
    <x v="1"/>
    <d v="2019-01-03T00:00:00"/>
    <s v=""/>
    <m/>
    <s v="B3LED-8"/>
    <s v=""/>
    <x v="0"/>
    <x v="3"/>
    <s v="Christina Torok"/>
    <s v="F5-8'"/>
    <m/>
    <s v=""/>
    <n v="5"/>
    <s v="Regular"/>
    <s v=""/>
    <s v=""/>
    <b v="0"/>
    <m/>
    <m/>
    <b v="0"/>
    <b v="0"/>
    <n v="5405"/>
    <x v="91"/>
    <x v="0"/>
    <n v="0"/>
    <x v="10"/>
    <n v="0"/>
    <x v="0"/>
    <d v="2019-01-05T00:00:00"/>
    <n v="2.5"/>
    <x v="1"/>
    <n v="0"/>
    <x v="0"/>
    <s v="BMRLED-500-80-35-RG-8-W-UNV-LT(LDE5)-1-TB9-DS(1)-C(LRF2-DCRB  DS+ RMJ-ECO32-DV-B POWER PACK)"/>
    <n v="0"/>
    <x v="0"/>
    <s v="B3LED"/>
    <b v="1"/>
    <x v="1"/>
    <n v="0"/>
    <n v="3"/>
    <n v="0"/>
    <s v="x"/>
    <d v="2019-01-06T00:00:00"/>
    <d v="2019-01-05T00:00:00"/>
    <s v="x"/>
    <n v="10"/>
    <n v="7.5"/>
    <x v="0"/>
    <x v="1"/>
    <x v="0"/>
    <m/>
    <s v=""/>
    <s v=""/>
    <b v="0"/>
    <s v=""/>
    <d v="2019-01-08T00:00:00"/>
    <s v="Done"/>
    <s v="Done"/>
    <s v=""/>
    <s v=""/>
    <d v="2018-12-31T00:00:00"/>
    <s v=""/>
    <s v="Machine Shop Started"/>
  </r>
  <r>
    <s v="76947-4"/>
    <x v="4"/>
    <x v="52"/>
    <s v="DIALED-14-2400-80-35-VL-W-UNV-LT(LDE5)-1-TB15"/>
    <n v="4"/>
    <n v="1"/>
    <x v="0"/>
    <n v="12"/>
    <x v="0"/>
    <b v="0"/>
    <x v="0"/>
    <b v="0"/>
    <b v="1"/>
    <x v="1"/>
    <x v="0"/>
    <x v="2"/>
    <s v=""/>
    <s v=""/>
    <s v=""/>
    <s v=""/>
    <x v="0"/>
    <x v="1"/>
    <d v="2019-01-03T00:00:00"/>
    <s v=""/>
    <m/>
    <s v="DIALED-14"/>
    <s v=""/>
    <x v="0"/>
    <x v="5"/>
    <s v="Christina Torok"/>
    <s v="F1-15/16"/>
    <m/>
    <s v=""/>
    <n v="12"/>
    <s v="Regular"/>
    <s v=""/>
    <s v=""/>
    <b v="0"/>
    <m/>
    <m/>
    <b v="0"/>
    <b v="0"/>
    <n v="3780"/>
    <x v="86"/>
    <x v="5"/>
    <n v="0"/>
    <x v="10"/>
    <n v="14.399999999999999"/>
    <x v="0"/>
    <d v="2019-01-05T00:00:00"/>
    <n v="6"/>
    <x v="1"/>
    <n v="0"/>
    <x v="0"/>
    <s v="DIALED-14-2400-80-35-VL-W-UNV-LT(LDE5)-1-TB15"/>
    <n v="0"/>
    <x v="0"/>
    <s v="DIALED"/>
    <b v="0"/>
    <x v="0"/>
    <n v="0"/>
    <n v="0"/>
    <n v="0"/>
    <s v="x"/>
    <s v="x"/>
    <d v="2019-01-05T00:00:00"/>
    <s v="x"/>
    <s v="x"/>
    <n v="18"/>
    <x v="0"/>
    <x v="0"/>
    <x v="0"/>
    <m/>
    <s v=""/>
    <s v=""/>
    <b v="0"/>
    <s v=""/>
    <d v="2019-01-08T00:00:00"/>
    <s v=""/>
    <s v=""/>
    <s v=""/>
    <s v=""/>
    <s v=""/>
    <s v=""/>
    <s v="Machine Shop Started"/>
  </r>
  <r>
    <s v="76947-5"/>
    <x v="4"/>
    <x v="52"/>
    <s v="DIALED-14-2400-80-35-VL-W-UNV-LT(LDE5)-1-DF"/>
    <n v="5"/>
    <n v="1"/>
    <x v="0"/>
    <n v="20"/>
    <x v="0"/>
    <b v="0"/>
    <x v="0"/>
    <b v="0"/>
    <b v="1"/>
    <x v="1"/>
    <x v="0"/>
    <x v="2"/>
    <s v=""/>
    <s v=""/>
    <s v=""/>
    <s v=""/>
    <x v="0"/>
    <x v="1"/>
    <d v="2019-01-03T00:00:00"/>
    <s v=""/>
    <m/>
    <s v="DIALED-14"/>
    <s v=""/>
    <x v="0"/>
    <x v="5"/>
    <s v="Christina Torok"/>
    <s v="F1-DRY WALL"/>
    <m/>
    <s v=""/>
    <n v="20"/>
    <s v="Regular"/>
    <s v=""/>
    <s v=""/>
    <b v="0"/>
    <m/>
    <m/>
    <b v="0"/>
    <b v="0"/>
    <n v="6300"/>
    <x v="86"/>
    <x v="5"/>
    <n v="0"/>
    <x v="10"/>
    <n v="24"/>
    <x v="0"/>
    <d v="2019-01-05T00:00:00"/>
    <n v="10"/>
    <x v="1"/>
    <n v="0"/>
    <x v="0"/>
    <s v="DIALED-14-2400-80-35-VL-W-UNV-LT(LDE5)-1-DF"/>
    <n v="0"/>
    <x v="0"/>
    <s v="DIALED"/>
    <b v="0"/>
    <x v="0"/>
    <n v="0"/>
    <n v="0"/>
    <n v="0"/>
    <s v="x"/>
    <s v="x"/>
    <d v="2019-01-05T00:00:00"/>
    <s v="x"/>
    <s v="x"/>
    <n v="30"/>
    <x v="0"/>
    <x v="0"/>
    <x v="0"/>
    <m/>
    <s v=""/>
    <s v=""/>
    <b v="0"/>
    <s v=""/>
    <d v="2019-01-08T00:00:00"/>
    <s v=""/>
    <s v=""/>
    <s v=""/>
    <s v=""/>
    <s v=""/>
    <s v=""/>
    <s v="Machine Shop Started"/>
  </r>
  <r>
    <s v="76947-6"/>
    <x v="4"/>
    <x v="52"/>
    <s v="DIALED-14-2400-80-35-VL-W-UNV-LT(LDE5)-1-TB15"/>
    <n v="6"/>
    <n v="1"/>
    <x v="0"/>
    <n v="8"/>
    <x v="0"/>
    <b v="0"/>
    <x v="0"/>
    <b v="0"/>
    <b v="1"/>
    <x v="1"/>
    <x v="0"/>
    <x v="2"/>
    <s v=""/>
    <s v=""/>
    <s v=""/>
    <s v=""/>
    <x v="0"/>
    <x v="1"/>
    <d v="2019-01-03T00:00:00"/>
    <s v=""/>
    <m/>
    <s v="DIALED-14"/>
    <s v="PM wrong/missing info"/>
    <x v="0"/>
    <x v="5"/>
    <s v="Christina Torok"/>
    <s v="F1B"/>
    <m/>
    <s v=""/>
    <n v="8"/>
    <s v="Regular"/>
    <s v=""/>
    <s v=""/>
    <b v="0"/>
    <m/>
    <m/>
    <b v="0"/>
    <b v="1"/>
    <n v="2520"/>
    <x v="86"/>
    <x v="5"/>
    <n v="0"/>
    <x v="10"/>
    <n v="9.6"/>
    <x v="0"/>
    <d v="2019-01-05T00:00:00"/>
    <n v="4"/>
    <x v="1"/>
    <n v="0"/>
    <x v="0"/>
    <s v="DIALED-14-2400-80-35-VL-W-UNV-LT(LDE5)-1-TB15"/>
    <n v="0"/>
    <x v="0"/>
    <s v="DIALED"/>
    <b v="0"/>
    <x v="0"/>
    <n v="0"/>
    <n v="0"/>
    <n v="0"/>
    <s v="x"/>
    <s v="x"/>
    <d v="2019-01-05T00:00:00"/>
    <s v="x"/>
    <s v="x"/>
    <n v="12"/>
    <x v="0"/>
    <x v="0"/>
    <x v="0"/>
    <m/>
    <s v=""/>
    <s v=""/>
    <b v="0"/>
    <s v=""/>
    <d v="2019-01-08T00:00:00"/>
    <s v=""/>
    <s v=""/>
    <s v=""/>
    <s v=""/>
    <s v=""/>
    <s v=""/>
    <s v="Machine Shop Started"/>
  </r>
  <r>
    <s v="77006-1"/>
    <x v="4"/>
    <x v="213"/>
    <s v="BBDILED-500-375-90-35-SO-24-W-UNV-DP-1-CA(36&quot;)"/>
    <n v="1"/>
    <n v="1"/>
    <x v="0"/>
    <n v="5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4LED-24"/>
    <s v=""/>
    <x v="0"/>
    <x v="2"/>
    <s v="Joshua Zimet"/>
    <s v="F2-24'"/>
    <m/>
    <s v=""/>
    <n v="10"/>
    <s v="Regular"/>
    <s v=""/>
    <s v=""/>
    <b v="0"/>
    <m/>
    <m/>
    <b v="0"/>
    <b v="0"/>
    <n v="10080"/>
    <x v="83"/>
    <x v="2"/>
    <n v="0"/>
    <x v="10"/>
    <n v="0"/>
    <x v="0"/>
    <d v="2019-01-05T00:00:00"/>
    <n v="5"/>
    <x v="1"/>
    <n v="64.800000000000011"/>
    <x v="0"/>
    <s v="BBDILED-500-375-90-35-SO-24-W-UNV-DP-1-CA(36&quot;)"/>
    <n v="0"/>
    <x v="0"/>
    <s v="B4LED"/>
    <b v="1"/>
    <x v="1"/>
    <n v="0"/>
    <n v="0"/>
    <n v="0"/>
    <s v="x"/>
    <s v="x"/>
    <d v="2019-01-05T00:00:00"/>
    <s v="x"/>
    <s v="x"/>
    <n v="15"/>
    <x v="0"/>
    <x v="0"/>
    <x v="0"/>
    <m/>
    <s v=""/>
    <s v=""/>
    <b v="1"/>
    <s v=""/>
    <d v="2019-01-08T00:00:00"/>
    <s v="Done"/>
    <s v=""/>
    <s v=""/>
    <s v=""/>
    <s v=""/>
    <s v="Done"/>
    <s v="Machine Shop Finished"/>
  </r>
  <r>
    <s v="77006-2"/>
    <x v="4"/>
    <x v="213"/>
    <s v="BBDILED-500-375-90-35-SO-24-W-UNV-DP-1-CA(36&quot;)-B1(BSL10LST)"/>
    <n v="2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4LED-24"/>
    <s v=""/>
    <x v="0"/>
    <x v="2"/>
    <s v="Joshua Zimet"/>
    <s v="F2-24' E 1"/>
    <m/>
    <s v=""/>
    <n v="2"/>
    <s v="Regular"/>
    <s v=""/>
    <s v=""/>
    <b v="0"/>
    <m/>
    <m/>
    <b v="0"/>
    <b v="0"/>
    <n v="2232"/>
    <x v="83"/>
    <x v="2"/>
    <n v="0"/>
    <x v="10"/>
    <n v="0"/>
    <x v="0"/>
    <d v="2019-01-05T00:00:00"/>
    <n v="1"/>
    <x v="1"/>
    <n v="12.96"/>
    <x v="0"/>
    <s v="BBDILED-500-375-90-35-SO-24-W-UNV-DP-1-CA(36&quot;)-B1(BSL10LST)"/>
    <n v="0"/>
    <x v="0"/>
    <s v="B4LED"/>
    <b v="1"/>
    <x v="1"/>
    <n v="0"/>
    <n v="0"/>
    <n v="0"/>
    <s v="x"/>
    <s v="x"/>
    <d v="2019-01-05T00:00:00"/>
    <s v="x"/>
    <s v="x"/>
    <n v="3"/>
    <x v="0"/>
    <x v="0"/>
    <x v="0"/>
    <m/>
    <s v=""/>
    <s v=""/>
    <b v="1"/>
    <s v=""/>
    <d v="2019-01-08T00:00:00"/>
    <s v="Done"/>
    <s v=""/>
    <s v=""/>
    <s v=""/>
    <s v=""/>
    <s v="Done"/>
    <s v="Machine Shop Finished"/>
  </r>
  <r>
    <s v="77006-3"/>
    <x v="4"/>
    <x v="213"/>
    <s v="BBRLED-500-80-35-FL-6-W-UNV-DP-1-TB9"/>
    <n v="3"/>
    <n v="1"/>
    <x v="0"/>
    <n v="14"/>
    <x v="0"/>
    <b v="1"/>
    <x v="0"/>
    <b v="1"/>
    <b v="1"/>
    <x v="0"/>
    <x v="1"/>
    <x v="2"/>
    <s v=""/>
    <s v=""/>
    <s v=""/>
    <s v="Ready"/>
    <x v="1"/>
    <x v="1"/>
    <d v="2019-01-03T00:00:00"/>
    <s v="Picked - Complete"/>
    <m/>
    <s v="B4LED-6"/>
    <s v=""/>
    <x v="0"/>
    <x v="2"/>
    <s v="Joshua Zimet"/>
    <s v="F3A-6'"/>
    <m/>
    <s v=""/>
    <n v="14"/>
    <s v="Regular"/>
    <s v=""/>
    <s v=""/>
    <b v="0"/>
    <m/>
    <m/>
    <b v="0"/>
    <b v="0"/>
    <n v="4704"/>
    <x v="77"/>
    <x v="0"/>
    <n v="0"/>
    <x v="10"/>
    <n v="0"/>
    <x v="0"/>
    <d v="2019-01-05T00:00:00"/>
    <n v="7"/>
    <x v="1"/>
    <n v="0"/>
    <x v="0"/>
    <s v="BBRLED-500-80-35-FL-6-W-UNV-DP-1-TB9"/>
    <n v="0"/>
    <x v="0"/>
    <s v="B4LED"/>
    <b v="1"/>
    <x v="1"/>
    <n v="0"/>
    <n v="3"/>
    <n v="0"/>
    <s v="x"/>
    <d v="2019-01-06T00:00:00"/>
    <d v="2019-01-05T00:00:00"/>
    <s v="x"/>
    <n v="28"/>
    <n v="21"/>
    <x v="0"/>
    <x v="0"/>
    <x v="0"/>
    <m/>
    <s v=""/>
    <s v="Ready"/>
    <b v="1"/>
    <s v=""/>
    <d v="2019-01-08T00:00:00"/>
    <s v="Done"/>
    <s v=""/>
    <s v=""/>
    <s v=""/>
    <s v="Done"/>
    <s v="Done"/>
    <s v="Machine Shop Finished"/>
  </r>
  <r>
    <s v="77006-4"/>
    <x v="4"/>
    <x v="213"/>
    <s v="BBRLED-500-80-35-FL-6-W-UNV-DP-1-TB9-B1(BSL10LST)"/>
    <n v="4"/>
    <n v="1"/>
    <x v="0"/>
    <n v="4"/>
    <x v="0"/>
    <b v="1"/>
    <x v="0"/>
    <b v="1"/>
    <b v="1"/>
    <x v="0"/>
    <x v="1"/>
    <x v="2"/>
    <s v=""/>
    <s v=""/>
    <s v=""/>
    <s v="Ready"/>
    <x v="1"/>
    <x v="1"/>
    <d v="2019-01-03T00:00:00"/>
    <s v="Picked - Complete"/>
    <m/>
    <s v="B4LED-6"/>
    <s v=""/>
    <x v="0"/>
    <x v="2"/>
    <s v="Joshua Zimet"/>
    <s v="F3A-6' E"/>
    <m/>
    <s v=""/>
    <n v="4"/>
    <s v="Regular"/>
    <s v=""/>
    <s v=""/>
    <b v="0"/>
    <m/>
    <m/>
    <b v="0"/>
    <b v="0"/>
    <n v="1944"/>
    <x v="77"/>
    <x v="0"/>
    <n v="0"/>
    <x v="10"/>
    <n v="0"/>
    <x v="0"/>
    <d v="2019-01-05T00:00:00"/>
    <n v="2"/>
    <x v="1"/>
    <n v="0"/>
    <x v="0"/>
    <s v="BBRLED-500-80-35-FL-6-W-UNV-DP-1-TB9-B1(BSL10LST)"/>
    <n v="0"/>
    <x v="0"/>
    <s v="B4LED"/>
    <b v="1"/>
    <x v="1"/>
    <n v="0"/>
    <n v="3"/>
    <n v="0"/>
    <s v="x"/>
    <d v="2019-01-06T00:00:00"/>
    <d v="2019-01-05T00:00:00"/>
    <s v="x"/>
    <n v="8"/>
    <n v="6"/>
    <x v="0"/>
    <x v="0"/>
    <x v="0"/>
    <m/>
    <s v=""/>
    <s v="Ready"/>
    <b v="1"/>
    <s v=""/>
    <d v="2019-01-08T00:00:00"/>
    <s v="Done"/>
    <s v=""/>
    <s v=""/>
    <s v=""/>
    <s v="Done"/>
    <s v="Done"/>
    <s v="Machine Shop Finished"/>
  </r>
  <r>
    <s v="77006-5"/>
    <x v="4"/>
    <x v="213"/>
    <s v="BBDILED-500-375-90-35-SO-24-W-UNV-DP-1-CA(36&quot;)-B1(BSL10LST)"/>
    <n v="5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4LED-24"/>
    <s v=""/>
    <x v="0"/>
    <x v="2"/>
    <s v="Joshua Zimet"/>
    <s v="F2-24' E 2"/>
    <m/>
    <s v=""/>
    <n v="2"/>
    <s v="Regular"/>
    <s v=""/>
    <s v=""/>
    <b v="0"/>
    <m/>
    <m/>
    <b v="0"/>
    <b v="0"/>
    <n v="2232"/>
    <x v="83"/>
    <x v="2"/>
    <n v="0"/>
    <x v="10"/>
    <n v="0"/>
    <x v="0"/>
    <d v="2019-01-05T00:00:00"/>
    <n v="1"/>
    <x v="1"/>
    <n v="12.96"/>
    <x v="0"/>
    <s v="BBDILED-500-375-90-35-SO-24-W-UNV-DP-1-CA(36&quot;)-B1(BSL10LST)"/>
    <n v="0"/>
    <x v="0"/>
    <m/>
    <b v="1"/>
    <x v="1"/>
    <n v="0"/>
    <n v="0"/>
    <n v="0"/>
    <s v="x"/>
    <s v="x"/>
    <d v="2019-01-05T00:00:00"/>
    <s v="x"/>
    <s v="x"/>
    <n v="3"/>
    <x v="0"/>
    <x v="0"/>
    <x v="0"/>
    <m/>
    <s v=""/>
    <s v=""/>
    <b v="1"/>
    <s v=""/>
    <d v="2019-01-08T00:00:00"/>
    <s v="Done"/>
    <s v=""/>
    <s v=""/>
    <s v=""/>
    <s v=""/>
    <s v="Done"/>
    <s v="Machine Shop Finished"/>
  </r>
  <r>
    <s v="77006-6"/>
    <x v="4"/>
    <x v="213"/>
    <s v="BBDILED-500-375-90-35-SO-24-W-UNV-DP-1-CA(36&quot;)-B1(BSL10LST)"/>
    <n v="6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4LED-24"/>
    <s v=""/>
    <x v="0"/>
    <x v="2"/>
    <s v="Joshua Zimet"/>
    <s v="F2-24' E 3"/>
    <m/>
    <s v=""/>
    <n v="2"/>
    <s v="Regular"/>
    <s v=""/>
    <s v=""/>
    <b v="0"/>
    <m/>
    <m/>
    <b v="0"/>
    <b v="0"/>
    <n v="2232"/>
    <x v="83"/>
    <x v="2"/>
    <n v="0"/>
    <x v="10"/>
    <n v="0"/>
    <x v="0"/>
    <d v="2019-01-05T00:00:00"/>
    <n v="1"/>
    <x v="1"/>
    <n v="12.96"/>
    <x v="0"/>
    <s v="BBDILED-500-375-90-35-SO-24-W-UNV-DP-1-CA(36&quot;)-B1(BSL10LST)"/>
    <n v="0"/>
    <x v="0"/>
    <s v="B4LED"/>
    <b v="1"/>
    <x v="1"/>
    <n v="0"/>
    <n v="0"/>
    <n v="0"/>
    <s v="x"/>
    <s v="x"/>
    <d v="2019-01-05T00:00:00"/>
    <s v="x"/>
    <s v="x"/>
    <n v="3"/>
    <x v="0"/>
    <x v="0"/>
    <x v="0"/>
    <m/>
    <s v=""/>
    <s v=""/>
    <b v="1"/>
    <s v=""/>
    <d v="2019-01-08T00:00:00"/>
    <s v="Done"/>
    <s v=""/>
    <s v=""/>
    <s v=""/>
    <s v=""/>
    <s v="Done"/>
    <s v="Machine Shop Finished"/>
  </r>
  <r>
    <s v="77006-7"/>
    <x v="4"/>
    <x v="213"/>
    <s v="BBDILED-500-375-90-35-SO-24-W-UNV-DP-1-CA(36&quot;)-B1(BSL10LST)"/>
    <n v="7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4LED-24"/>
    <s v=""/>
    <x v="0"/>
    <x v="2"/>
    <s v="Joshua Zimet"/>
    <s v="F2-24' E 4"/>
    <m/>
    <s v=""/>
    <n v="2"/>
    <s v="Regular"/>
    <s v=""/>
    <s v=""/>
    <b v="0"/>
    <m/>
    <m/>
    <b v="0"/>
    <b v="0"/>
    <n v="2232"/>
    <x v="83"/>
    <x v="2"/>
    <n v="0"/>
    <x v="10"/>
    <n v="0"/>
    <x v="0"/>
    <d v="2019-01-05T00:00:00"/>
    <n v="1"/>
    <x v="1"/>
    <n v="12.96"/>
    <x v="0"/>
    <s v="BBDILED-500-375-90-35-SO-24-W-UNV-DP-1-CA(36&quot;)-B1(BSL10LST)"/>
    <n v="0"/>
    <x v="0"/>
    <s v="B4LED"/>
    <b v="1"/>
    <x v="1"/>
    <n v="0"/>
    <n v="0"/>
    <n v="0"/>
    <s v="x"/>
    <s v="x"/>
    <d v="2019-01-05T00:00:00"/>
    <s v="x"/>
    <s v="x"/>
    <n v="3"/>
    <x v="0"/>
    <x v="0"/>
    <x v="0"/>
    <m/>
    <s v=""/>
    <s v=""/>
    <b v="1"/>
    <s v=""/>
    <d v="2019-01-08T00:00:00"/>
    <s v="Done"/>
    <s v=""/>
    <s v=""/>
    <s v=""/>
    <s v=""/>
    <s v="Done"/>
    <s v="Machine Shop Finished"/>
  </r>
  <r>
    <s v="77426-1"/>
    <x v="4"/>
    <x v="214"/>
    <s v="BBPRLED-300-80-35-RG4-17-W-120-DP-1-DF"/>
    <n v="1"/>
    <n v="1"/>
    <x v="0"/>
    <n v="4"/>
    <x v="0"/>
    <b v="0"/>
    <x v="1"/>
    <b v="0"/>
    <b v="1"/>
    <x v="1"/>
    <x v="0"/>
    <x v="2"/>
    <s v=""/>
    <s v=""/>
    <s v=""/>
    <s v=""/>
    <x v="0"/>
    <x v="1"/>
    <d v="2019-01-03T00:00:00"/>
    <s v=""/>
    <m/>
    <s v="B4PLED-17"/>
    <s v=""/>
    <x v="0"/>
    <x v="3"/>
    <s v="Stan Buyansky"/>
    <s v="D1"/>
    <m/>
    <s v=""/>
    <n v="8"/>
    <s v="High Priority"/>
    <s v=""/>
    <s v=""/>
    <b v="0"/>
    <m/>
    <m/>
    <b v="0"/>
    <b v="0"/>
    <n v="6304"/>
    <x v="76"/>
    <x v="0"/>
    <n v="0"/>
    <x v="10"/>
    <n v="9.6"/>
    <x v="2"/>
    <d v="2019-01-05T00:00:00"/>
    <n v="4"/>
    <x v="1"/>
    <n v="51.84"/>
    <x v="0"/>
    <s v="BBPRLED-300-80-35-RG4-17-W-120-DP-1-DF"/>
    <n v="0"/>
    <x v="0"/>
    <s v="B4LED"/>
    <b v="0"/>
    <x v="1"/>
    <n v="0"/>
    <n v="3"/>
    <n v="0"/>
    <s v="x"/>
    <d v="2019-01-06T00:00:00"/>
    <d v="2019-01-05T00:00:00"/>
    <s v="x"/>
    <n v="16"/>
    <n v="12"/>
    <x v="0"/>
    <x v="1"/>
    <x v="0"/>
    <m/>
    <s v=""/>
    <s v=""/>
    <b v="0"/>
    <s v=""/>
    <d v="2019-01-08T00:00:00"/>
    <s v=""/>
    <s v="Done"/>
    <s v=""/>
    <s v=""/>
    <d v="2018-12-31T00:00:00"/>
    <s v=""/>
    <s v="Machine Shop Started"/>
  </r>
  <r>
    <s v="77475-1"/>
    <x v="4"/>
    <x v="215"/>
    <s v="BBLED2-SL-750-500-90-35-SO-12-W-UNV-DP-1-CA(36)-B1(BSL310LP)-C(MOUNTING FOR SLOPED CEILING, JOIN TO EXISTING FIXTURE)"/>
    <n v="1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BLED2"/>
    <s v="Others"/>
    <x v="1"/>
    <x v="3"/>
    <s v="Ilan Weintraub"/>
    <s v="CE-1002-12'-A"/>
    <m/>
    <s v=""/>
    <n v="1"/>
    <s v="Regular"/>
    <s v=""/>
    <s v=""/>
    <b v="0"/>
    <m/>
    <m/>
    <b v="0"/>
    <b v="1"/>
    <n v="1980"/>
    <x v="92"/>
    <x v="2"/>
    <n v="0"/>
    <x v="10"/>
    <n v="0"/>
    <x v="0"/>
    <d v="2019-01-05T00:00:00"/>
    <n v="0.5"/>
    <x v="0"/>
    <n v="0"/>
    <x v="0"/>
    <s v="BBLED2-SL-750-500-90-35-SO-12-W-UNV-DP-1-CA(36)-B1(BSL310LP)-C(MOUNTING FOR SLOPED CEILING, JOIN TO EXISTING FIXTURE)"/>
    <n v="0"/>
    <x v="0"/>
    <m/>
    <b v="1"/>
    <x v="0"/>
    <n v="0"/>
    <n v="0"/>
    <n v="0"/>
    <s v="x"/>
    <m/>
    <d v="2019-01-05T00:00:00"/>
    <s v="x"/>
    <n v="2"/>
    <n v="1.5"/>
    <x v="0"/>
    <x v="0"/>
    <x v="0"/>
    <m/>
    <s v=""/>
    <s v=""/>
    <b v="1"/>
    <s v=""/>
    <d v="2019-01-08T00:00:00"/>
    <s v="Done"/>
    <d v="2019-01-01T00:00:00"/>
    <s v=""/>
    <s v=""/>
    <s v=""/>
    <s v="Done"/>
    <s v="Machine Shop Started"/>
  </r>
  <r>
    <s v="77475-2"/>
    <x v="4"/>
    <x v="215"/>
    <s v="BBLED2-SL-750-500-90-35-SO-12-W-UNV-DP-1-CA(36)-B1(BSL310LP)-C(MOUNTING FOR SLOPED CEILING, JOIN TO EXISTING FIXTURE)"/>
    <n v="2"/>
    <n v="1"/>
    <x v="0"/>
    <n v="1"/>
    <x v="0"/>
    <b v="1"/>
    <x v="0"/>
    <b v="1"/>
    <b v="1"/>
    <x v="0"/>
    <x v="0"/>
    <x v="2"/>
    <s v=""/>
    <s v=""/>
    <s v=""/>
    <s v=""/>
    <x v="0"/>
    <x v="1"/>
    <d v="2019-01-03T00:00:00"/>
    <s v="Picked - Complete"/>
    <m/>
    <s v="BBLED2"/>
    <s v="Others"/>
    <x v="1"/>
    <x v="3"/>
    <s v="Ilan Weintraub"/>
    <s v="CE-1002-12'-B"/>
    <m/>
    <s v=""/>
    <n v="1"/>
    <s v="Regular"/>
    <s v=""/>
    <s v=""/>
    <b v="0"/>
    <m/>
    <m/>
    <b v="0"/>
    <b v="1"/>
    <n v="1980"/>
    <x v="92"/>
    <x v="2"/>
    <n v="0"/>
    <x v="10"/>
    <n v="0"/>
    <x v="0"/>
    <d v="2019-01-05T00:00:00"/>
    <n v="0.5"/>
    <x v="0"/>
    <n v="0"/>
    <x v="0"/>
    <s v="BBLED2-SL-750-500-90-35-SO-12-W-UNV-DP-1-CA(36)-B1(BSL310LP)-C(MOUNTING FOR SLOPED CEILING, JOIN TO EXISTING FIXTURE)"/>
    <n v="0"/>
    <x v="0"/>
    <m/>
    <b v="1"/>
    <x v="0"/>
    <n v="0"/>
    <n v="0"/>
    <n v="0"/>
    <s v="x"/>
    <m/>
    <d v="2019-01-05T00:00:00"/>
    <s v="x"/>
    <n v="2"/>
    <n v="1.5"/>
    <x v="0"/>
    <x v="0"/>
    <x v="0"/>
    <m/>
    <s v=""/>
    <s v=""/>
    <b v="1"/>
    <s v=""/>
    <d v="2019-01-08T00:00:00"/>
    <s v="Done"/>
    <d v="2019-01-01T00:00:00"/>
    <s v=""/>
    <s v=""/>
    <s v=""/>
    <s v="Done"/>
    <s v="Machine Shop Started"/>
  </r>
  <r>
    <s v="77642-1"/>
    <x v="4"/>
    <x v="216"/>
    <s v="BMRLED-700-80-40-FL-12'-W-UNV-DP-1-DF"/>
    <n v="1"/>
    <n v="1"/>
    <x v="0"/>
    <n v="1"/>
    <x v="0"/>
    <b v="0"/>
    <x v="0"/>
    <b v="0"/>
    <b v="1"/>
    <x v="0"/>
    <x v="1"/>
    <x v="2"/>
    <s v=""/>
    <s v=""/>
    <s v=""/>
    <s v=""/>
    <x v="0"/>
    <x v="1"/>
    <d v="2019-01-03T00:00:00"/>
    <s v="Picked - Complete"/>
    <m/>
    <s v="B3LED-12'"/>
    <s v=""/>
    <x v="0"/>
    <x v="3"/>
    <s v="Gagandeep Singh"/>
    <s v="G-12'"/>
    <m/>
    <s v=""/>
    <n v="1"/>
    <s v="Regular"/>
    <s v=""/>
    <s v=""/>
    <b v="0"/>
    <m/>
    <m/>
    <b v="0"/>
    <b v="0"/>
    <n v="650"/>
    <x v="91"/>
    <x v="0"/>
    <n v="0"/>
    <x v="10"/>
    <n v="0"/>
    <x v="0"/>
    <d v="2019-01-05T00:00:00"/>
    <n v="0.5"/>
    <x v="0"/>
    <n v="0"/>
    <x v="0"/>
    <s v="BMRLED-700-80-40-FL-12'-W-UNV-DP-1-DF"/>
    <n v="0"/>
    <x v="0"/>
    <m/>
    <b v="1"/>
    <x v="0"/>
    <n v="0"/>
    <n v="3"/>
    <n v="0"/>
    <s v="x"/>
    <m/>
    <d v="2019-01-05T00:00:00"/>
    <s v="x"/>
    <n v="2"/>
    <n v="1.5"/>
    <x v="0"/>
    <x v="0"/>
    <x v="0"/>
    <m/>
    <s v=""/>
    <s v=""/>
    <b v="0"/>
    <s v=""/>
    <d v="2019-01-08T00:00:00"/>
    <s v="Done"/>
    <d v="2019-01-01T00:00:00"/>
    <s v=""/>
    <s v=""/>
    <s v=""/>
    <s v=""/>
    <s v="Machine Shop Started"/>
  </r>
  <r>
    <s v="75217-10"/>
    <x v="6"/>
    <x v="59"/>
    <s v="WBSLED-750-80-35-S-20-W-UNV-DP-1-SC"/>
    <n v="10"/>
    <n v="1"/>
    <x v="0"/>
    <n v="2"/>
    <x v="0"/>
    <b v="0"/>
    <x v="0"/>
    <b v="1"/>
    <b v="1"/>
    <x v="0"/>
    <x v="0"/>
    <x v="2"/>
    <s v=""/>
    <s v=""/>
    <s v=""/>
    <s v=""/>
    <x v="0"/>
    <x v="1"/>
    <d v="2019-01-04T00:00:00"/>
    <s v="Picked - Complete"/>
    <m/>
    <s v="WB4LED-20"/>
    <s v=""/>
    <x v="0"/>
    <x v="0"/>
    <s v="Joshua Zimet"/>
    <s v="F14-20'"/>
    <m/>
    <s v=""/>
    <n v="4"/>
    <s v="Regular"/>
    <s v=""/>
    <s v=""/>
    <b v="0"/>
    <m/>
    <m/>
    <b v="0"/>
    <b v="0"/>
    <n v="3060"/>
    <x v="89"/>
    <x v="3"/>
    <n v="0"/>
    <x v="11"/>
    <n v="0"/>
    <x v="0"/>
    <d v="2019-01-06T00:00:00"/>
    <n v="2"/>
    <x v="2"/>
    <n v="25.92"/>
    <x v="0"/>
    <s v="WBSLED-750-80-35-S-20-W-UNV-DP-1-SC"/>
    <n v="0"/>
    <x v="0"/>
    <m/>
    <b v="1"/>
    <x v="0"/>
    <n v="0"/>
    <n v="0"/>
    <n v="0"/>
    <s v="x"/>
    <m/>
    <d v="2019-01-06T00:00:00"/>
    <s v="x"/>
    <n v="8"/>
    <n v="6"/>
    <x v="0"/>
    <x v="0"/>
    <x v="0"/>
    <m/>
    <s v=""/>
    <s v=""/>
    <b v="1"/>
    <s v=""/>
    <d v="2019-01-09T00:00:00"/>
    <s v="Done"/>
    <s v=""/>
    <s v=""/>
    <s v=""/>
    <s v=""/>
    <s v=""/>
    <s v="Machine Shop Started"/>
  </r>
  <r>
    <s v="75859-88"/>
    <x v="6"/>
    <x v="60"/>
    <s v="BMRLED-600-80-35-ASO-4-W-UNV-DP-1-DS-FW(6)"/>
    <n v="88"/>
    <n v="1"/>
    <x v="0"/>
    <n v="4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3LED-4"/>
    <s v=""/>
    <x v="0"/>
    <x v="0"/>
    <s v="Gagandeep Singh"/>
    <s v="F25, 4/5TH"/>
    <m/>
    <s v=""/>
    <n v="4"/>
    <s v="Regular"/>
    <s v=""/>
    <s v=""/>
    <b v="0"/>
    <m/>
    <m/>
    <b v="0"/>
    <b v="0"/>
    <n v="644"/>
    <x v="91"/>
    <x v="0"/>
    <n v="0"/>
    <x v="11"/>
    <n v="0"/>
    <x v="0"/>
    <d v="2019-01-06T00:00:00"/>
    <n v="2"/>
    <x v="2"/>
    <n v="0"/>
    <x v="0"/>
    <s v="BMRLED-600-80-35-ASO-4-W-UNV-DP-1-DS-FW(6)"/>
    <n v="0"/>
    <x v="0"/>
    <s v="B3LED"/>
    <b v="1"/>
    <x v="0"/>
    <n v="0"/>
    <n v="3"/>
    <n v="0"/>
    <s v="x"/>
    <d v="2019-01-07T00:00:00"/>
    <d v="2019-01-06T00:00:00"/>
    <s v="x"/>
    <n v="8"/>
    <n v="6"/>
    <x v="0"/>
    <x v="1"/>
    <x v="0"/>
    <m/>
    <s v=""/>
    <s v=""/>
    <b v="0"/>
    <s v=""/>
    <d v="2019-01-09T00:00:00"/>
    <s v="Done"/>
    <s v=""/>
    <s v=""/>
    <s v=""/>
    <d v="2018-12-31T00:00:00"/>
    <s v=""/>
    <s v="Machine Shop Started"/>
  </r>
  <r>
    <s v="75859-90"/>
    <x v="6"/>
    <x v="60"/>
    <s v="BMRLED-600-80-35-ASO-4-W-UNV-DP-1-DS-FW(6)"/>
    <n v="90"/>
    <n v="1"/>
    <x v="0"/>
    <n v="5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3LED-4"/>
    <s v=""/>
    <x v="0"/>
    <x v="0"/>
    <s v="Gagandeep Singh"/>
    <s v="F25, 4/8TH"/>
    <m/>
    <s v=""/>
    <n v="5"/>
    <s v="Regular"/>
    <s v=""/>
    <s v=""/>
    <b v="0"/>
    <m/>
    <m/>
    <b v="0"/>
    <b v="0"/>
    <n v="805"/>
    <x v="91"/>
    <x v="0"/>
    <n v="0"/>
    <x v="11"/>
    <n v="0"/>
    <x v="0"/>
    <d v="2019-01-06T00:00:00"/>
    <n v="2.5"/>
    <x v="2"/>
    <n v="0"/>
    <x v="0"/>
    <s v="BMRLED-600-80-35-ASO-4-W-UNV-DP-1-DS-FW(6)"/>
    <n v="0"/>
    <x v="0"/>
    <s v="B3LED"/>
    <b v="1"/>
    <x v="0"/>
    <n v="0"/>
    <n v="3"/>
    <n v="0"/>
    <s v="x"/>
    <d v="2019-01-07T00:00:00"/>
    <d v="2019-01-06T00:00:00"/>
    <s v="x"/>
    <n v="10"/>
    <n v="7.5"/>
    <x v="0"/>
    <x v="1"/>
    <x v="0"/>
    <m/>
    <s v=""/>
    <s v=""/>
    <b v="0"/>
    <s v=""/>
    <d v="2019-01-09T00:00:00"/>
    <s v="Done"/>
    <s v=""/>
    <s v=""/>
    <s v=""/>
    <d v="2018-12-31T00:00:00"/>
    <s v=""/>
    <s v="Machine Shop Started"/>
  </r>
  <r>
    <s v="75859-92"/>
    <x v="6"/>
    <x v="60"/>
    <s v="BMRLED-600-80-35-ASO-4-W-UNV-DP-E(1)-DS-FW(6)"/>
    <n v="92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3LED-4"/>
    <s v=""/>
    <x v="0"/>
    <x v="0"/>
    <s v="Gagandeep Singh"/>
    <s v="F25EC, 4/5TH"/>
    <m/>
    <s v=""/>
    <n v="2"/>
    <s v="Regular"/>
    <s v=""/>
    <s v=""/>
    <b v="0"/>
    <m/>
    <m/>
    <b v="0"/>
    <b v="0"/>
    <n v="322"/>
    <x v="91"/>
    <x v="0"/>
    <n v="0"/>
    <x v="11"/>
    <n v="0"/>
    <x v="0"/>
    <d v="2019-01-06T00:00:00"/>
    <n v="1"/>
    <x v="2"/>
    <n v="0"/>
    <x v="0"/>
    <s v="BMRLED-600-80-35-ASO-4-W-UNV-DP-E(1)-DS-FW(6)"/>
    <n v="0"/>
    <x v="0"/>
    <s v="B3LED"/>
    <b v="1"/>
    <x v="0"/>
    <n v="0"/>
    <n v="3"/>
    <n v="0"/>
    <s v="x"/>
    <d v="2019-01-07T00:00:00"/>
    <d v="2019-01-06T00:00:00"/>
    <s v="x"/>
    <n v="4"/>
    <n v="3"/>
    <x v="0"/>
    <x v="1"/>
    <x v="0"/>
    <m/>
    <s v=""/>
    <s v=""/>
    <b v="0"/>
    <s v=""/>
    <d v="2019-01-09T00:00:00"/>
    <s v="Done"/>
    <s v=""/>
    <s v=""/>
    <s v=""/>
    <d v="2018-12-31T00:00:00"/>
    <s v=""/>
    <s v="Machine Shop Started"/>
  </r>
  <r>
    <s v="75859-94"/>
    <x v="6"/>
    <x v="60"/>
    <s v="BMRLED-600-80-35-ASO-4-W-UNV-DP-E(1)-DS-FW(6)"/>
    <n v="94"/>
    <n v="1"/>
    <x v="0"/>
    <n v="4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3LED-4"/>
    <s v=""/>
    <x v="0"/>
    <x v="0"/>
    <s v="Gagandeep Singh"/>
    <s v="F25EC, 4/8TH"/>
    <m/>
    <s v=""/>
    <n v="4"/>
    <s v="Regular"/>
    <s v=""/>
    <s v=""/>
    <b v="0"/>
    <m/>
    <m/>
    <b v="0"/>
    <b v="0"/>
    <n v="644"/>
    <x v="91"/>
    <x v="0"/>
    <n v="0"/>
    <x v="11"/>
    <n v="0"/>
    <x v="0"/>
    <d v="2019-01-06T00:00:00"/>
    <n v="2"/>
    <x v="2"/>
    <n v="0"/>
    <x v="0"/>
    <s v="BMRLED-600-80-35-ASO-4-W-UNV-DP-E(1)-DS-FW(6)"/>
    <n v="0"/>
    <x v="0"/>
    <s v="B3LED"/>
    <b v="1"/>
    <x v="0"/>
    <n v="0"/>
    <n v="3"/>
    <n v="0"/>
    <s v="x"/>
    <d v="2019-01-07T00:00:00"/>
    <d v="2019-01-06T00:00:00"/>
    <s v="x"/>
    <n v="8"/>
    <n v="6"/>
    <x v="0"/>
    <x v="1"/>
    <x v="0"/>
    <m/>
    <s v=""/>
    <s v=""/>
    <b v="0"/>
    <s v=""/>
    <d v="2019-01-09T00:00:00"/>
    <s v="Done"/>
    <s v=""/>
    <s v=""/>
    <s v=""/>
    <d v="2018-12-31T00:00:00"/>
    <s v=""/>
    <s v="Machine Shop Started"/>
  </r>
  <r>
    <s v="75865-1"/>
    <x v="6"/>
    <x v="217"/>
    <s v="WWR-SL-500-90-35-L-16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4T00:00:00"/>
    <s v=""/>
    <m/>
    <s v="WWPRFK-4"/>
    <s v=""/>
    <x v="0"/>
    <x v="3"/>
    <s v="Jessica Kennedy"/>
    <s v="G"/>
    <m/>
    <s v=""/>
    <n v="2"/>
    <s v="Regular"/>
    <s v=""/>
    <s v=""/>
    <b v="0"/>
    <m/>
    <m/>
    <b v="0"/>
    <b v="0"/>
    <n v="1568"/>
    <x v="93"/>
    <x v="0"/>
    <n v="0"/>
    <x v="11"/>
    <n v="2.4"/>
    <x v="2"/>
    <d v="2019-01-06T00:00:00"/>
    <n v="1"/>
    <x v="2"/>
    <n v="12.96"/>
    <x v="0"/>
    <s v="WWR-SL-500-90-35-L-16-W-UNV-DP-1-DF"/>
    <n v="0"/>
    <x v="1"/>
    <s v="PERFKT"/>
    <b v="0"/>
    <x v="0"/>
    <n v="0"/>
    <n v="0"/>
    <n v="0"/>
    <s v="x"/>
    <s v="x"/>
    <d v="2019-01-06T00:00:00"/>
    <s v="x"/>
    <s v="x"/>
    <n v="3"/>
    <x v="0"/>
    <x v="0"/>
    <x v="0"/>
    <m/>
    <s v=""/>
    <s v=""/>
    <b v="0"/>
    <s v=""/>
    <d v="2019-01-09T00:00:00"/>
    <s v=""/>
    <s v=""/>
    <s v=""/>
    <s v=""/>
    <s v=""/>
    <s v=""/>
    <s v="Scheduled/Released"/>
  </r>
  <r>
    <s v="76186-1"/>
    <x v="6"/>
    <x v="218"/>
    <s v="SP18368(2)-SLLED-SL 55/45-1500-80-35-SM-8-AP-120-DP-2-CA(36)-C(4.5&quot; AP CANOS &amp; PWR CORD)"/>
    <n v="1"/>
    <n v="1"/>
    <x v="0"/>
    <n v="1"/>
    <x v="0"/>
    <b v="1"/>
    <x v="0"/>
    <b v="1"/>
    <b v="1"/>
    <x v="0"/>
    <x v="0"/>
    <x v="2"/>
    <s v=""/>
    <s v=""/>
    <s v=""/>
    <s v=""/>
    <x v="0"/>
    <x v="1"/>
    <d v="2019-01-04T00:00:00"/>
    <s v="Picked - Complete"/>
    <m/>
    <s v="SLMLED-SM"/>
    <s v=""/>
    <x v="0"/>
    <x v="3"/>
    <s v="Sacha Lempka"/>
    <s v="A"/>
    <m/>
    <s v=""/>
    <n v="1"/>
    <s v="High Priority"/>
    <s v=""/>
    <s v=""/>
    <b v="0"/>
    <m/>
    <m/>
    <b v="0"/>
    <b v="0"/>
    <n v="1006"/>
    <x v="80"/>
    <x v="2"/>
    <n v="0"/>
    <x v="11"/>
    <n v="0"/>
    <x v="0"/>
    <d v="2019-01-06T00:00:00"/>
    <n v="0.5"/>
    <x v="2"/>
    <n v="0"/>
    <x v="0"/>
    <s v="SLLED-SL 55/45-1500-80-35-SM-8"/>
    <n v="0"/>
    <x v="0"/>
    <m/>
    <b v="1"/>
    <x v="0"/>
    <n v="0"/>
    <n v="0"/>
    <n v="0"/>
    <s v="x"/>
    <m/>
    <d v="2019-01-06T00:00:00"/>
    <s v="x"/>
    <n v="2"/>
    <n v="1.5"/>
    <x v="0"/>
    <x v="0"/>
    <x v="0"/>
    <m/>
    <s v=""/>
    <s v=""/>
    <b v="1"/>
    <s v=""/>
    <d v="2019-01-09T00:00:00"/>
    <s v="Done"/>
    <s v=""/>
    <s v=""/>
    <s v=""/>
    <s v=""/>
    <s v="Done"/>
    <s v="Machine Shop Started"/>
  </r>
  <r>
    <s v="76222-10"/>
    <x v="6"/>
    <x v="61"/>
    <s v="SLLED-SL 80/20-1500-80-35-RE-12'-W-UNV-DP-1-CT9(36)"/>
    <n v="10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SLMLED-12'"/>
    <s v=""/>
    <x v="0"/>
    <x v="1"/>
    <s v="Philip Halsey"/>
    <s v="P1-12'"/>
    <m/>
    <s v=""/>
    <n v="2"/>
    <s v="Regular"/>
    <s v=""/>
    <s v=""/>
    <b v="0"/>
    <m/>
    <m/>
    <b v="0"/>
    <b v="0"/>
    <n v="1920"/>
    <x v="80"/>
    <x v="2"/>
    <n v="0"/>
    <x v="11"/>
    <n v="0"/>
    <x v="0"/>
    <d v="2019-01-06T00:00:00"/>
    <n v="1"/>
    <x v="2"/>
    <n v="0"/>
    <x v="0"/>
    <s v="SLLED-SL 80/20-1500-80-35-RE-12'-W-UNV-DP-1-CT9(36)"/>
    <n v="0"/>
    <x v="0"/>
    <s v="SLMLED"/>
    <b v="1"/>
    <x v="0"/>
    <n v="0"/>
    <n v="0"/>
    <n v="0"/>
    <s v="x"/>
    <s v="x"/>
    <d v="2019-01-06T00:00:00"/>
    <s v="x"/>
    <s v="x"/>
    <n v="3"/>
    <x v="0"/>
    <x v="0"/>
    <x v="0"/>
    <m/>
    <s v=""/>
    <s v=""/>
    <b v="0"/>
    <s v=""/>
    <d v="2019-01-09T00:00:00"/>
    <s v="Done"/>
    <s v=""/>
    <s v=""/>
    <s v=""/>
    <s v=""/>
    <s v=""/>
    <s v="Machine Shop Started"/>
  </r>
  <r>
    <s v="76222-12"/>
    <x v="6"/>
    <x v="61"/>
    <s v="SP18213(2)-BBRLED-500-80-35-FL-20'-W-UNV-DP-1+E(1)-ST"/>
    <n v="12"/>
    <n v="1"/>
    <x v="0"/>
    <n v="8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B4LED-20'"/>
    <s v=""/>
    <x v="0"/>
    <x v="1"/>
    <s v="Philip Halsey"/>
    <s v="R1-20'-EM"/>
    <m/>
    <s v=""/>
    <n v="16"/>
    <s v="Regular"/>
    <s v=""/>
    <s v=""/>
    <b v="0"/>
    <m/>
    <m/>
    <b v="0"/>
    <b v="0"/>
    <n v="13600"/>
    <x v="77"/>
    <x v="0"/>
    <n v="0"/>
    <x v="11"/>
    <n v="0"/>
    <x v="0"/>
    <d v="2019-01-06T00:00:00"/>
    <n v="8"/>
    <x v="2"/>
    <n v="103.68"/>
    <x v="0"/>
    <s v="BBRLED-500-80-35-FL-20'-W-UNV-"/>
    <n v="0"/>
    <x v="0"/>
    <s v="B4LED"/>
    <b v="1"/>
    <x v="0"/>
    <n v="0"/>
    <n v="3"/>
    <n v="0"/>
    <s v="x"/>
    <d v="2019-01-07T00:00:00"/>
    <d v="2019-01-06T00:00:00"/>
    <s v="x"/>
    <n v="32"/>
    <n v="24"/>
    <x v="0"/>
    <x v="1"/>
    <x v="0"/>
    <m/>
    <s v=""/>
    <s v=""/>
    <b v="0"/>
    <s v=""/>
    <d v="2019-01-09T00:00:00"/>
    <s v="Done"/>
    <s v=""/>
    <s v=""/>
    <s v=""/>
    <d v="2018-12-31T00:00:00"/>
    <s v=""/>
    <s v="Machine Shop Started"/>
  </r>
  <r>
    <s v="76222-8"/>
    <x v="6"/>
    <x v="61"/>
    <s v="SLLED-SL 80/20-1500-80-35-RE-8'-W-UNV-DP-1-CT9(36)"/>
    <n v="8"/>
    <n v="1"/>
    <x v="0"/>
    <n v="2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SLMLED-8'"/>
    <s v=""/>
    <x v="0"/>
    <x v="1"/>
    <s v="Philip Halsey"/>
    <s v="P1-8'"/>
    <m/>
    <s v=""/>
    <n v="2"/>
    <s v="Regular"/>
    <s v=""/>
    <s v=""/>
    <b v="0"/>
    <m/>
    <m/>
    <b v="0"/>
    <b v="0"/>
    <n v="1280"/>
    <x v="80"/>
    <x v="2"/>
    <n v="0"/>
    <x v="11"/>
    <n v="0"/>
    <x v="0"/>
    <d v="2019-01-06T00:00:00"/>
    <n v="1"/>
    <x v="2"/>
    <n v="0"/>
    <x v="0"/>
    <s v="SLLED-SL 80/20-1500-80-35-RE-8'-W-UNV-DP-1-CT9(36)"/>
    <n v="0"/>
    <x v="0"/>
    <m/>
    <b v="1"/>
    <x v="0"/>
    <n v="0"/>
    <n v="0"/>
    <n v="0"/>
    <s v="x"/>
    <m/>
    <d v="2019-01-06T00:00:00"/>
    <s v="x"/>
    <n v="4"/>
    <n v="3"/>
    <x v="0"/>
    <x v="0"/>
    <x v="0"/>
    <m/>
    <s v=""/>
    <s v=""/>
    <b v="1"/>
    <s v=""/>
    <d v="2019-01-09T00:00:00"/>
    <s v="Done"/>
    <s v=""/>
    <s v=""/>
    <s v=""/>
    <s v=""/>
    <s v=""/>
    <s v="Machine Shop Started"/>
  </r>
  <r>
    <s v="76222-9"/>
    <x v="6"/>
    <x v="61"/>
    <s v="SLLED-SL 80/20-1500-80-35-RE-10'-W-UNV-DP-1-CT9(36)"/>
    <n v="9"/>
    <n v="1"/>
    <x v="0"/>
    <n v="4"/>
    <x v="0"/>
    <b v="0"/>
    <x v="0"/>
    <b v="0"/>
    <b v="1"/>
    <x v="0"/>
    <x v="0"/>
    <x v="2"/>
    <s v=""/>
    <s v=""/>
    <s v=""/>
    <s v=""/>
    <x v="0"/>
    <x v="1"/>
    <d v="2019-01-04T00:00:00"/>
    <s v="Picked - Complete"/>
    <m/>
    <s v="SLMLED-10'"/>
    <s v=""/>
    <x v="0"/>
    <x v="1"/>
    <s v="Philip Halsey"/>
    <s v="P1-10'"/>
    <m/>
    <s v=""/>
    <n v="4"/>
    <s v="Regular"/>
    <s v=""/>
    <s v=""/>
    <b v="0"/>
    <m/>
    <m/>
    <b v="0"/>
    <b v="0"/>
    <n v="3200"/>
    <x v="80"/>
    <x v="2"/>
    <n v="0"/>
    <x v="11"/>
    <n v="0"/>
    <x v="0"/>
    <d v="2019-01-06T00:00:00"/>
    <n v="2"/>
    <x v="2"/>
    <n v="0"/>
    <x v="0"/>
    <s v="SLLED-SL 80/20-1500-80-35-RE-10'-W-UNV-DP-1-CT9(36)"/>
    <n v="0"/>
    <x v="0"/>
    <m/>
    <b v="1"/>
    <x v="0"/>
    <n v="0"/>
    <n v="0"/>
    <n v="0"/>
    <s v="x"/>
    <m/>
    <d v="2019-01-06T00:00:00"/>
    <s v="x"/>
    <n v="8"/>
    <n v="6"/>
    <x v="0"/>
    <x v="0"/>
    <x v="0"/>
    <m/>
    <s v=""/>
    <s v=""/>
    <b v="1"/>
    <s v=""/>
    <d v="2019-01-09T00:00:00"/>
    <s v="Done"/>
    <s v=""/>
    <s v=""/>
    <s v=""/>
    <s v=""/>
    <s v=""/>
    <s v="Machine Shop Started"/>
  </r>
  <r>
    <s v="76451-1"/>
    <x v="6"/>
    <x v="219"/>
    <s v="SKPLED-22-3200-80-35-0.5-W-UNV-DP-1-TB9"/>
    <n v="1"/>
    <n v="1"/>
    <x v="0"/>
    <n v="290"/>
    <x v="0"/>
    <b v="0"/>
    <x v="0"/>
    <b v="0"/>
    <b v="0"/>
    <x v="1"/>
    <x v="0"/>
    <x v="3"/>
    <s v=""/>
    <s v=""/>
    <s v=""/>
    <s v=""/>
    <x v="0"/>
    <x v="1"/>
    <d v="2019-01-04T00:00:00"/>
    <s v="Picked - Complete"/>
    <m/>
    <s v="SKPLED-22"/>
    <s v=""/>
    <x v="0"/>
    <x v="0"/>
    <s v="Stan Buyansky"/>
    <s v="D"/>
    <m/>
    <s v=""/>
    <n v="290"/>
    <s v="Regular"/>
    <s v=""/>
    <s v=""/>
    <b v="0"/>
    <m/>
    <m/>
    <b v="0"/>
    <b v="0"/>
    <n v="102950"/>
    <x v="88"/>
    <x v="5"/>
    <n v="0"/>
    <x v="11"/>
    <n v="348"/>
    <x v="0"/>
    <d v="2019-01-06T00:00:00"/>
    <n v="145"/>
    <x v="1"/>
    <n v="0"/>
    <x v="0"/>
    <s v="SKPLED-22-3200-80-35-0.5-W-UNV-DP-1-TB9"/>
    <n v="0"/>
    <x v="0"/>
    <s v="SKYPOL"/>
    <b v="0"/>
    <x v="0"/>
    <n v="0"/>
    <n v="0"/>
    <n v="5"/>
    <s v="x"/>
    <s v="x"/>
    <d v="2019-01-06T00:00:00"/>
    <s v="x"/>
    <s v="x"/>
    <n v="435"/>
    <x v="0"/>
    <x v="0"/>
    <x v="0"/>
    <m/>
    <s v="ToDo"/>
    <s v=""/>
    <b v="0"/>
    <s v=""/>
    <d v="2019-01-09T00:00:00"/>
    <s v=""/>
    <s v=""/>
    <s v=""/>
    <s v=""/>
    <s v=""/>
    <s v=""/>
    <s v="Machine Shop Started"/>
  </r>
  <r>
    <s v="76522-1"/>
    <x v="6"/>
    <x v="220"/>
    <s v="WBRLED-750-80-30-S-50-AP-120-DP-1-DF-C(TOTAL LENGTH 600&quot;)"/>
    <n v="1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"/>
    <m/>
    <s v="WB4LED-50"/>
    <s v=""/>
    <x v="0"/>
    <x v="3"/>
    <s v="George Bacalla"/>
    <s v="302A-50'"/>
    <m/>
    <s v=""/>
    <n v="15"/>
    <s v="High Priority"/>
    <s v=""/>
    <s v=""/>
    <b v="0"/>
    <m/>
    <m/>
    <b v="0"/>
    <b v="0"/>
    <n v="6750"/>
    <x v="94"/>
    <x v="0"/>
    <n v="0"/>
    <x v="11"/>
    <n v="18"/>
    <x v="2"/>
    <d v="2019-01-06T00:00:00"/>
    <n v="7.5"/>
    <x v="2"/>
    <n v="181.44"/>
    <x v="0"/>
    <s v="WBRLED-750-80-30-S-50-AP-120-DP-1-DF-C(TOTAL LENGTH 600&quot;)"/>
    <n v="0"/>
    <x v="0"/>
    <s v="WB4LED"/>
    <b v="0"/>
    <x v="0"/>
    <n v="0"/>
    <n v="0"/>
    <n v="0"/>
    <s v="x"/>
    <s v="x"/>
    <d v="2019-01-06T00:00:00"/>
    <s v="x"/>
    <s v="x"/>
    <n v="22.5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6946-1"/>
    <x v="6"/>
    <x v="63"/>
    <s v="SLLED-SL 0/100-800-80-35-VL-16-W-UNV-DP-1-CT15(36)"/>
    <n v="1"/>
    <n v="1"/>
    <x v="0"/>
    <n v="1"/>
    <x v="0"/>
    <b v="1"/>
    <x v="0"/>
    <b v="1"/>
    <b v="1"/>
    <x v="0"/>
    <x v="0"/>
    <x v="2"/>
    <s v=""/>
    <s v=""/>
    <s v=""/>
    <s v=""/>
    <x v="0"/>
    <x v="1"/>
    <d v="2019-01-04T00:00:00"/>
    <s v="Picked - Complete"/>
    <m/>
    <s v="SLMLED-16"/>
    <s v=""/>
    <x v="0"/>
    <x v="3"/>
    <s v="Jessica Kennedy"/>
    <s v="G"/>
    <m/>
    <s v=""/>
    <n v="2"/>
    <s v="Regular"/>
    <s v=""/>
    <s v=""/>
    <b v="0"/>
    <m/>
    <m/>
    <b v="0"/>
    <b v="0"/>
    <n v="1306.5"/>
    <x v="80"/>
    <x v="2"/>
    <n v="0"/>
    <x v="11"/>
    <n v="0"/>
    <x v="0"/>
    <d v="2019-01-06T00:00:00"/>
    <n v="1"/>
    <x v="2"/>
    <n v="12.96"/>
    <x v="0"/>
    <s v="SLLED-SL 0/100-800-80-35-VL-16-W-UNV-DP-1-CT15(36)"/>
    <n v="0"/>
    <x v="0"/>
    <s v="SLMLED"/>
    <b v="1"/>
    <x v="0"/>
    <n v="0"/>
    <n v="0"/>
    <n v="0"/>
    <s v="x"/>
    <s v="x"/>
    <d v="2019-01-06T00:00:00"/>
    <s v="x"/>
    <s v="x"/>
    <n v="3"/>
    <x v="0"/>
    <x v="0"/>
    <x v="0"/>
    <m/>
    <s v=""/>
    <s v=""/>
    <b v="1"/>
    <s v=""/>
    <d v="2019-01-09T00:00:00"/>
    <s v="Done"/>
    <s v=""/>
    <s v=""/>
    <s v=""/>
    <s v=""/>
    <s v="Done"/>
    <s v="Machine Shop Started"/>
  </r>
  <r>
    <s v="77052-1"/>
    <x v="6"/>
    <x v="221"/>
    <s v="BMRLED-500-90-30-FL-4-W-UNV-DP-1-ST-B1(BSL310LP)"/>
    <n v="1"/>
    <n v="1"/>
    <x v="0"/>
    <n v="6"/>
    <x v="0"/>
    <b v="0"/>
    <x v="1"/>
    <b v="0"/>
    <b v="1"/>
    <x v="0"/>
    <x v="2"/>
    <x v="2"/>
    <s v=""/>
    <s v=""/>
    <s v=""/>
    <s v=""/>
    <x v="2"/>
    <x v="1"/>
    <d v="2019-01-04T00:00:00"/>
    <s v="Picked - Complete"/>
    <m/>
    <s v="B3LED-4"/>
    <s v=""/>
    <x v="0"/>
    <x v="3"/>
    <s v="Rohan Srivastava"/>
    <s v="A-4' EM"/>
    <m/>
    <s v=""/>
    <n v="6"/>
    <s v="High Priority"/>
    <s v=""/>
    <s v=""/>
    <b v="0"/>
    <m/>
    <m/>
    <b v="0"/>
    <b v="0"/>
    <n v="3330"/>
    <x v="91"/>
    <x v="0"/>
    <n v="0"/>
    <x v="11"/>
    <n v="0.72"/>
    <x v="0"/>
    <d v="2019-01-06T00:00:00"/>
    <n v="3"/>
    <x v="1"/>
    <n v="0"/>
    <x v="0"/>
    <s v="BMRLED-500-90-30-FL-4-W-UNV-DP-1-ST-B1(BSL310LP)"/>
    <n v="0"/>
    <x v="0"/>
    <s v="B3LED"/>
    <b v="1"/>
    <x v="1"/>
    <n v="0"/>
    <n v="3"/>
    <n v="0"/>
    <s v="x"/>
    <d v="2019-01-07T00:00:00"/>
    <d v="2019-01-06T00:00:00"/>
    <s v="x"/>
    <n v="12"/>
    <n v="9"/>
    <x v="0"/>
    <x v="1"/>
    <x v="0"/>
    <m/>
    <s v=""/>
    <s v="ToDo"/>
    <b v="0"/>
    <s v=""/>
    <d v="2019-01-09T00:00:00"/>
    <s v="Done"/>
    <s v="Done"/>
    <s v=""/>
    <s v=""/>
    <d v="2018-12-31T00:00:00"/>
    <s v=""/>
    <s v="Machine Shop Started"/>
  </r>
  <r>
    <s v="77052-2"/>
    <x v="6"/>
    <x v="221"/>
    <s v="BMRLED-500-90-30-FL-4-W-UNV-DP-1-ST"/>
    <n v="2"/>
    <n v="1"/>
    <x v="0"/>
    <n v="21"/>
    <x v="0"/>
    <b v="0"/>
    <x v="1"/>
    <b v="0"/>
    <b v="1"/>
    <x v="0"/>
    <x v="2"/>
    <x v="2"/>
    <s v=""/>
    <s v=""/>
    <s v=""/>
    <s v=""/>
    <x v="2"/>
    <x v="1"/>
    <d v="2019-01-04T00:00:00"/>
    <s v="Picked - Complete"/>
    <m/>
    <s v="B3LED-4"/>
    <s v=""/>
    <x v="0"/>
    <x v="3"/>
    <s v="Rohan Srivastava"/>
    <s v="A-4'"/>
    <m/>
    <s v=""/>
    <n v="21"/>
    <s v="High Priority"/>
    <s v=""/>
    <s v=""/>
    <b v="0"/>
    <m/>
    <m/>
    <b v="0"/>
    <b v="0"/>
    <n v="7560"/>
    <x v="91"/>
    <x v="0"/>
    <n v="0"/>
    <x v="11"/>
    <n v="2.52"/>
    <x v="0"/>
    <d v="2019-01-06T00:00:00"/>
    <n v="10.5"/>
    <x v="1"/>
    <n v="0"/>
    <x v="0"/>
    <s v="BMRLED-500-90-30-FL-4-W-UNV-DP-1-ST"/>
    <n v="0"/>
    <x v="0"/>
    <s v="B3LED"/>
    <b v="1"/>
    <x v="1"/>
    <n v="0"/>
    <n v="3"/>
    <n v="0"/>
    <s v="x"/>
    <d v="2019-01-07T00:00:00"/>
    <d v="2019-01-06T00:00:00"/>
    <s v="x"/>
    <n v="42"/>
    <n v="31.5"/>
    <x v="0"/>
    <x v="1"/>
    <x v="0"/>
    <m/>
    <s v=""/>
    <s v="ToDo"/>
    <b v="0"/>
    <s v=""/>
    <d v="2019-01-09T00:00:00"/>
    <s v="Done"/>
    <s v="Done"/>
    <s v=""/>
    <s v=""/>
    <d v="2018-12-31T00:00:00"/>
    <s v=""/>
    <s v="Machine Shop Started"/>
  </r>
  <r>
    <s v="77052-3"/>
    <x v="6"/>
    <x v="221"/>
    <s v="BMRLEDPAT-REC-90-500-90-30-SO-FL-52-NL-W-UNV-DP-1-DS-C(ST MOUNTING ON INSIDE)"/>
    <n v="3"/>
    <n v="1"/>
    <x v="0"/>
    <n v="1"/>
    <x v="0"/>
    <b v="0"/>
    <x v="0"/>
    <b v="0"/>
    <b v="1"/>
    <x v="0"/>
    <x v="2"/>
    <x v="2"/>
    <s v=""/>
    <s v=""/>
    <s v=""/>
    <s v=""/>
    <x v="2"/>
    <x v="2"/>
    <d v="2019-01-04T00:00:00"/>
    <s v="Picked - Complete"/>
    <m/>
    <s v="B3LED-52"/>
    <s v=""/>
    <x v="0"/>
    <x v="3"/>
    <s v="Rohan Srivastava"/>
    <s v="G-8'X18'"/>
    <m/>
    <s v=""/>
    <n v="10"/>
    <s v="High Priority"/>
    <s v=""/>
    <s v=""/>
    <b v="0"/>
    <m/>
    <m/>
    <b v="0"/>
    <b v="0"/>
    <n v="5120"/>
    <x v="78"/>
    <x v="0"/>
    <s v="Pattern"/>
    <x v="7"/>
    <n v="4"/>
    <x v="0"/>
    <d v="2019-01-07T00:00:00"/>
    <n v="48.2"/>
    <x v="2"/>
    <n v="116.64000000000001"/>
    <x v="0"/>
    <s v="BMRLEDPAT-REC-90-500-90-30-SO-FL-52-NL-W-UNV-DP-1-DS-C(ST MOUNTING ON INSIDE)"/>
    <n v="0"/>
    <x v="0"/>
    <s v="B3LED"/>
    <b v="1"/>
    <x v="0"/>
    <n v="0"/>
    <n v="3"/>
    <n v="5"/>
    <s v="x"/>
    <d v="2019-01-01T00:00:00"/>
    <d v="2019-01-07T00:00:00"/>
    <s v="x"/>
    <n v="20"/>
    <n v="30"/>
    <x v="0"/>
    <x v="1"/>
    <x v="0"/>
    <m/>
    <s v=""/>
    <s v="ToDo"/>
    <b v="0"/>
    <s v="ToDo"/>
    <d v="2019-01-09T00:00:00"/>
    <s v="Done"/>
    <s v=""/>
    <s v=""/>
    <s v=""/>
    <d v="2018-12-31T00:00:00"/>
    <s v=""/>
    <s v="Machine Shop Started"/>
  </r>
  <r>
    <s v="77138-2"/>
    <x v="6"/>
    <x v="69"/>
    <s v="BMPRLED-400-90-35-RG2-4-W-UNV-DP-1-DS-TS(1)-CP"/>
    <n v="2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4"/>
    <s v=""/>
    <x v="0"/>
    <x v="2"/>
    <s v="Joshua Zimet"/>
    <s v="F7-4"/>
    <m/>
    <s v=""/>
    <n v="1"/>
    <s v="Regular"/>
    <s v=""/>
    <s v=""/>
    <b v="0"/>
    <m/>
    <m/>
    <b v="0"/>
    <b v="0"/>
    <n v="406"/>
    <x v="82"/>
    <x v="0"/>
    <n v="0"/>
    <x v="11"/>
    <n v="1.2"/>
    <x v="2"/>
    <d v="2019-01-06T00:00:00"/>
    <n v="0.5"/>
    <x v="2"/>
    <n v="0"/>
    <x v="0"/>
    <s v="BMPRLED-400-90-35-RG2-4-W-UNV-DP-1-DS-TS(1)-CP"/>
    <n v="0"/>
    <x v="0"/>
    <m/>
    <b v="0"/>
    <x v="0"/>
    <n v="0"/>
    <n v="3"/>
    <n v="0"/>
    <s v="x"/>
    <m/>
    <d v="2019-01-06T00:00:00"/>
    <s v="x"/>
    <n v="2"/>
    <n v="1.5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3"/>
    <x v="6"/>
    <x v="69"/>
    <s v="BMPRLED-400-90-35-RG2-6-W-UNV-DP-1-DS-TS(1)-CP"/>
    <n v="3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6"/>
    <s v=""/>
    <x v="0"/>
    <x v="2"/>
    <s v="Joshua Zimet"/>
    <s v="F7-6"/>
    <m/>
    <s v=""/>
    <n v="1"/>
    <s v="Regular"/>
    <s v=""/>
    <s v=""/>
    <b v="0"/>
    <m/>
    <m/>
    <b v="0"/>
    <b v="0"/>
    <n v="573"/>
    <x v="82"/>
    <x v="0"/>
    <n v="0"/>
    <x v="11"/>
    <n v="1.2"/>
    <x v="2"/>
    <d v="2019-01-06T00:00:00"/>
    <n v="0.5"/>
    <x v="2"/>
    <n v="0"/>
    <x v="0"/>
    <s v="BMPRLED-400-90-35-RG2-6-W-UNV-DP-1-DS-TS(1)-CP"/>
    <n v="0"/>
    <x v="0"/>
    <m/>
    <b v="0"/>
    <x v="0"/>
    <n v="0"/>
    <n v="3"/>
    <n v="0"/>
    <s v="x"/>
    <m/>
    <d v="2019-01-06T00:00:00"/>
    <s v="x"/>
    <n v="2"/>
    <n v="1.5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4"/>
    <x v="6"/>
    <x v="69"/>
    <s v="BMPRLED-400-90-35-RG2-9-W-UNV-DP-1-DS-TS(1)-CP"/>
    <n v="4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9"/>
    <s v=""/>
    <x v="0"/>
    <x v="2"/>
    <s v="Joshua Zimet"/>
    <s v="F7-9"/>
    <m/>
    <s v=""/>
    <n v="1"/>
    <s v="Regular"/>
    <s v=""/>
    <s v=""/>
    <b v="0"/>
    <m/>
    <m/>
    <b v="0"/>
    <b v="0"/>
    <n v="823"/>
    <x v="82"/>
    <x v="0"/>
    <n v="0"/>
    <x v="11"/>
    <n v="1.2"/>
    <x v="2"/>
    <d v="2019-01-06T00:00:00"/>
    <n v="0.5"/>
    <x v="2"/>
    <n v="0"/>
    <x v="0"/>
    <s v="BMPRLED-400-90-35-RG2-9-W-UNV-DP-1-DS-TS(1)-CP"/>
    <n v="0"/>
    <x v="0"/>
    <m/>
    <b v="0"/>
    <x v="0"/>
    <n v="0"/>
    <n v="3"/>
    <n v="0"/>
    <s v="x"/>
    <m/>
    <d v="2019-01-06T00:00:00"/>
    <s v="x"/>
    <n v="2"/>
    <n v="1.5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5"/>
    <x v="6"/>
    <x v="69"/>
    <s v="BMPRLED-400-90-35-RG2-15-W-UNV-DP-1-DS-TS(1)-CP"/>
    <n v="5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15"/>
    <s v=""/>
    <x v="0"/>
    <x v="2"/>
    <s v="Joshua Zimet"/>
    <s v="F7-15"/>
    <m/>
    <s v=""/>
    <n v="2"/>
    <s v="Regular"/>
    <s v=""/>
    <s v=""/>
    <b v="0"/>
    <m/>
    <m/>
    <b v="0"/>
    <b v="0"/>
    <n v="1323"/>
    <x v="82"/>
    <x v="0"/>
    <n v="0"/>
    <x v="11"/>
    <n v="2.4"/>
    <x v="2"/>
    <d v="2019-01-06T00:00:00"/>
    <n v="1"/>
    <x v="2"/>
    <n v="12.96"/>
    <x v="0"/>
    <s v="BMPRLED-400-90-35-RG2-15-W-UNV-DP-1-DS-TS(1)-CP"/>
    <n v="0"/>
    <x v="0"/>
    <m/>
    <b v="0"/>
    <x v="0"/>
    <n v="0"/>
    <n v="3"/>
    <n v="0"/>
    <s v="x"/>
    <m/>
    <d v="2019-01-06T00:00:00"/>
    <s v="x"/>
    <n v="4"/>
    <n v="3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6"/>
    <x v="6"/>
    <x v="69"/>
    <s v="BMPRLED-400-90-35-RG2-13-W-UNV-DP-1-DS-TS(1)-CP"/>
    <n v="6"/>
    <n v="1"/>
    <x v="0"/>
    <n v="2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13"/>
    <s v=""/>
    <x v="0"/>
    <x v="2"/>
    <s v="Joshua Zimet"/>
    <s v="F7-13"/>
    <m/>
    <s v=""/>
    <n v="4"/>
    <s v="Regular"/>
    <s v=""/>
    <s v=""/>
    <b v="0"/>
    <m/>
    <m/>
    <b v="0"/>
    <b v="0"/>
    <n v="2312"/>
    <x v="82"/>
    <x v="0"/>
    <n v="0"/>
    <x v="11"/>
    <n v="4.8"/>
    <x v="2"/>
    <d v="2019-01-06T00:00:00"/>
    <n v="2"/>
    <x v="2"/>
    <n v="25.92"/>
    <x v="0"/>
    <s v="BMPRLED-400-90-35-RG2-13-W-UNV-DP-1-DS-TS(1)-CP"/>
    <n v="0"/>
    <x v="0"/>
    <m/>
    <b v="0"/>
    <x v="0"/>
    <n v="0"/>
    <n v="3"/>
    <n v="0"/>
    <s v="x"/>
    <m/>
    <d v="2019-01-06T00:00:00"/>
    <s v="x"/>
    <n v="8"/>
    <n v="6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38-7"/>
    <x v="6"/>
    <x v="69"/>
    <s v="BMPRLED-400-90-35-RG2-20-W-UNV-DP-1-DS-TS(1)-CP"/>
    <n v="7"/>
    <n v="1"/>
    <x v="0"/>
    <n v="1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PLED-20"/>
    <s v=""/>
    <x v="0"/>
    <x v="2"/>
    <s v="Joshua Zimet"/>
    <s v="F7-20"/>
    <m/>
    <s v=""/>
    <n v="2"/>
    <s v="Regular"/>
    <s v=""/>
    <s v=""/>
    <b v="0"/>
    <m/>
    <m/>
    <b v="0"/>
    <b v="0"/>
    <n v="1739"/>
    <x v="82"/>
    <x v="0"/>
    <n v="0"/>
    <x v="11"/>
    <n v="2.4"/>
    <x v="2"/>
    <d v="2019-01-06T00:00:00"/>
    <n v="1"/>
    <x v="2"/>
    <n v="12.96"/>
    <x v="0"/>
    <s v="BMPRLED-400-90-35-RG2-20-W-UNV-DP-1-DS-TS(1)-CP"/>
    <n v="0"/>
    <x v="0"/>
    <m/>
    <b v="0"/>
    <x v="0"/>
    <n v="0"/>
    <n v="3"/>
    <n v="0"/>
    <s v="x"/>
    <m/>
    <d v="2019-01-06T00:00:00"/>
    <s v="x"/>
    <n v="4"/>
    <n v="3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7171-1"/>
    <x v="6"/>
    <x v="222"/>
    <s v="BBRLED-500-80-35-1.5M-6-W-UNV-DP-1-TG9"/>
    <n v="1"/>
    <n v="1"/>
    <x v="0"/>
    <n v="2"/>
    <x v="0"/>
    <b v="0"/>
    <x v="1"/>
    <b v="0"/>
    <b v="1"/>
    <x v="0"/>
    <x v="0"/>
    <x v="2"/>
    <s v=""/>
    <s v=""/>
    <s v=""/>
    <s v=""/>
    <x v="0"/>
    <x v="1"/>
    <d v="2019-01-04T00:00:00"/>
    <s v="Picked - Complete"/>
    <m/>
    <s v="B4LED-6"/>
    <s v=""/>
    <x v="0"/>
    <x v="3"/>
    <s v="Zahra Vatani"/>
    <s v="L-6'"/>
    <m/>
    <s v=""/>
    <n v="2"/>
    <s v="Regular"/>
    <s v=""/>
    <s v=""/>
    <b v="0"/>
    <m/>
    <m/>
    <b v="0"/>
    <b v="0"/>
    <n v="1020"/>
    <x v="77"/>
    <x v="0"/>
    <n v="0"/>
    <x v="11"/>
    <n v="0"/>
    <x v="0"/>
    <d v="2019-01-06T00:00:00"/>
    <n v="1"/>
    <x v="1"/>
    <n v="0"/>
    <x v="0"/>
    <s v="BBRLED-500-80-35-1.5M-6-W-UNV-DP-1-TG9"/>
    <n v="0"/>
    <x v="0"/>
    <m/>
    <b v="1"/>
    <x v="1"/>
    <n v="0"/>
    <n v="3"/>
    <n v="0"/>
    <s v="x"/>
    <m/>
    <d v="2019-01-06T00:00:00"/>
    <s v="x"/>
    <n v="4"/>
    <n v="3"/>
    <x v="0"/>
    <x v="0"/>
    <x v="0"/>
    <m/>
    <s v=""/>
    <s v=""/>
    <b v="0"/>
    <s v=""/>
    <d v="2019-01-09T00:00:00"/>
    <s v="Done"/>
    <s v="Done"/>
    <s v=""/>
    <s v=""/>
    <s v=""/>
    <s v=""/>
    <s v="Machine Shop Started"/>
  </r>
  <r>
    <s v="77171-2"/>
    <x v="6"/>
    <x v="222"/>
    <s v="BBRLED-500-80-35-1.5M-6-W-UNV-DP-1-TG9"/>
    <n v="2"/>
    <n v="1"/>
    <x v="0"/>
    <n v="1"/>
    <x v="0"/>
    <b v="0"/>
    <x v="1"/>
    <b v="0"/>
    <b v="1"/>
    <x v="0"/>
    <x v="0"/>
    <x v="2"/>
    <s v=""/>
    <s v=""/>
    <s v=""/>
    <s v=""/>
    <x v="0"/>
    <x v="1"/>
    <d v="2019-01-04T00:00:00"/>
    <s v="Picked - Complete"/>
    <m/>
    <s v="B4LED-6"/>
    <s v=""/>
    <x v="0"/>
    <x v="3"/>
    <s v="Zahra Vatani"/>
    <s v="L-6'E"/>
    <m/>
    <s v=""/>
    <n v="1"/>
    <s v="Regular"/>
    <s v=""/>
    <s v=""/>
    <b v="0"/>
    <m/>
    <m/>
    <b v="0"/>
    <b v="0"/>
    <n v="510"/>
    <x v="77"/>
    <x v="0"/>
    <n v="0"/>
    <x v="11"/>
    <n v="0"/>
    <x v="0"/>
    <d v="2019-01-06T00:00:00"/>
    <n v="0.5"/>
    <x v="1"/>
    <n v="0"/>
    <x v="0"/>
    <s v="BBRLED-500-80-35-1.5M-6-W-UNV-DP-1-TG9"/>
    <n v="0"/>
    <x v="0"/>
    <m/>
    <b v="1"/>
    <x v="1"/>
    <n v="0"/>
    <n v="3"/>
    <n v="0"/>
    <s v="x"/>
    <m/>
    <d v="2019-01-06T00:00:00"/>
    <s v="x"/>
    <n v="2"/>
    <n v="1.5"/>
    <x v="0"/>
    <x v="0"/>
    <x v="0"/>
    <m/>
    <s v=""/>
    <s v=""/>
    <b v="0"/>
    <s v=""/>
    <d v="2019-01-09T00:00:00"/>
    <s v="Done"/>
    <s v="Done"/>
    <s v=""/>
    <s v=""/>
    <s v=""/>
    <s v=""/>
    <s v="Machine Shop Started"/>
  </r>
  <r>
    <s v="77655-1"/>
    <x v="6"/>
    <x v="223"/>
    <s v="BMRLED-500-80-35-FL-4'-W-UNV-DP-1-D"/>
    <n v="1"/>
    <n v="1"/>
    <x v="0"/>
    <n v="4"/>
    <x v="0"/>
    <b v="0"/>
    <x v="0"/>
    <b v="0"/>
    <b v="0"/>
    <x v="1"/>
    <x v="0"/>
    <x v="2"/>
    <s v=""/>
    <s v=""/>
    <s v=""/>
    <s v=""/>
    <x v="0"/>
    <x v="1"/>
    <d v="2019-01-04T00:00:00"/>
    <s v="Picked - Complete"/>
    <m/>
    <s v="B3LED-4'"/>
    <s v=""/>
    <x v="0"/>
    <x v="3"/>
    <s v="Rohan Srivastava"/>
    <s v="LF02A-4'"/>
    <m/>
    <s v=""/>
    <n v="4"/>
    <s v="Priority"/>
    <s v=""/>
    <s v=""/>
    <b v="0"/>
    <m/>
    <m/>
    <b v="0"/>
    <b v="0"/>
    <n v="1440"/>
    <x v="91"/>
    <x v="0"/>
    <n v="0"/>
    <x v="11"/>
    <n v="4.8"/>
    <x v="2"/>
    <d v="2019-01-06T00:00:00"/>
    <n v="2"/>
    <x v="2"/>
    <n v="0"/>
    <x v="0"/>
    <s v="BMRLED-500-80-35-FL-4'-W-UNV-DP-1-D"/>
    <n v="0"/>
    <x v="0"/>
    <s v="B3LED"/>
    <b v="0"/>
    <x v="0"/>
    <n v="0"/>
    <n v="3"/>
    <n v="0"/>
    <s v="x"/>
    <d v="2019-01-07T00:00:00"/>
    <d v="2019-01-06T00:00:00"/>
    <s v="x"/>
    <n v="8"/>
    <n v="6"/>
    <x v="0"/>
    <x v="1"/>
    <x v="0"/>
    <m/>
    <s v=""/>
    <s v=""/>
    <b v="0"/>
    <s v=""/>
    <d v="2019-01-09T00:00:00"/>
    <s v=""/>
    <s v=""/>
    <s v=""/>
    <s v=""/>
    <d v="2018-12-31T00:00:00"/>
    <s v=""/>
    <s v="Machine Shop Started"/>
  </r>
  <r>
    <s v="77801-1"/>
    <x v="6"/>
    <x v="224"/>
    <s v="SLLED-SL 80/20-1000-80-35-RE-4'-AP-120-DP-1-CA(36&quot;)-C(WITH CORD AND PLUG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4T00:00:00"/>
    <s v="Picked - Complete"/>
    <m/>
    <s v="SLMLED-4'"/>
    <s v=""/>
    <x v="4"/>
    <x v="3"/>
    <s v="Joshua Zimet"/>
    <s v="A-4'"/>
    <m/>
    <s v=""/>
    <n v="1"/>
    <s v="Regular"/>
    <s v=""/>
    <s v=""/>
    <b v="0"/>
    <m/>
    <m/>
    <b v="0"/>
    <b v="0"/>
    <n v="75"/>
    <x v="80"/>
    <x v="2"/>
    <n v="0"/>
    <x v="11"/>
    <n v="1.2"/>
    <x v="2"/>
    <d v="2019-01-06T00:00:00"/>
    <n v="0.5"/>
    <x v="2"/>
    <n v="0"/>
    <x v="0"/>
    <s v="SLLED-SL 80/20-1000-80-35-RE-4'-AP-120-DP-1-CA(36&quot;)-C(WITH CORD AND PLUG)"/>
    <n v="0"/>
    <x v="1"/>
    <s v="SLMLED"/>
    <b v="0"/>
    <x v="0"/>
    <n v="0"/>
    <n v="0"/>
    <n v="0"/>
    <s v="x"/>
    <s v="x"/>
    <d v="2019-01-06T00:00:00"/>
    <s v="x"/>
    <s v="x"/>
    <n v="1.5"/>
    <x v="0"/>
    <x v="0"/>
    <x v="0"/>
    <m/>
    <s v=""/>
    <s v=""/>
    <b v="0"/>
    <s v=""/>
    <d v="2019-01-09T00:00:00"/>
    <s v=""/>
    <s v=""/>
    <s v=""/>
    <s v=""/>
    <s v=""/>
    <s v=""/>
    <s v="Scheduled/Released"/>
  </r>
  <r>
    <s v="77997-1"/>
    <x v="6"/>
    <x v="225"/>
    <s v="BMRLED-750-80-30-FL-4'-W-UNV-DP-1-TG9-CP"/>
    <n v="1"/>
    <n v="1"/>
    <x v="0"/>
    <n v="2"/>
    <x v="0"/>
    <b v="0"/>
    <x v="1"/>
    <b v="0"/>
    <b v="1"/>
    <x v="0"/>
    <x v="1"/>
    <x v="2"/>
    <s v=""/>
    <s v=""/>
    <s v=""/>
    <s v=""/>
    <x v="0"/>
    <x v="1"/>
    <d v="2019-01-04T00:00:00"/>
    <s v="Picked - Complete"/>
    <m/>
    <s v="B3LED-4'"/>
    <s v=""/>
    <x v="0"/>
    <x v="3"/>
    <s v="Joshua Zimet"/>
    <s v="F2A-4'"/>
    <m/>
    <s v=""/>
    <n v="2"/>
    <s v="High Priority"/>
    <s v=""/>
    <s v=""/>
    <b v="0"/>
    <m/>
    <m/>
    <b v="0"/>
    <b v="0"/>
    <n v="540"/>
    <x v="91"/>
    <x v="0"/>
    <n v="0"/>
    <x v="11"/>
    <n v="0"/>
    <x v="0"/>
    <d v="2019-01-06T00:00:00"/>
    <n v="1"/>
    <x v="1"/>
    <n v="0"/>
    <x v="0"/>
    <s v="BMRLED-750-80-30-FL-4'-W-UNV-DP-1-TG9-CP"/>
    <n v="0"/>
    <x v="0"/>
    <s v="B3LED"/>
    <b v="1"/>
    <x v="1"/>
    <n v="0"/>
    <n v="3"/>
    <n v="0"/>
    <s v="x"/>
    <d v="2019-01-07T00:00:00"/>
    <d v="2019-01-06T00:00:00"/>
    <s v="x"/>
    <n v="4"/>
    <n v="3"/>
    <x v="0"/>
    <x v="1"/>
    <x v="0"/>
    <m/>
    <s v=""/>
    <s v=""/>
    <b v="0"/>
    <s v=""/>
    <d v="2019-01-09T00:00:00"/>
    <s v="Done"/>
    <s v="Done"/>
    <s v=""/>
    <s v=""/>
    <d v="2018-12-31T00:00:00"/>
    <s v=""/>
    <s v="Machine Shop Started"/>
  </r>
  <r>
    <s v="78097-1"/>
    <x v="6"/>
    <x v="226"/>
    <s v="BBRLED-1000-80-35-FL-3'-W-UNV-DP-1-TG15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4T00:00:00"/>
    <s v=""/>
    <m/>
    <s v="B4LED-3'"/>
    <s v=""/>
    <x v="0"/>
    <x v="3"/>
    <s v="Zahra Vatani"/>
    <s v="R4-3'"/>
    <m/>
    <s v=""/>
    <n v="2"/>
    <s v="Regular"/>
    <s v=""/>
    <s v=""/>
    <b v="0"/>
    <m/>
    <m/>
    <b v="0"/>
    <b v="0"/>
    <n v="750"/>
    <x v="77"/>
    <x v="0"/>
    <n v="0"/>
    <x v="11"/>
    <n v="2.4"/>
    <x v="2"/>
    <d v="2019-01-06T00:00:00"/>
    <n v="1"/>
    <x v="2"/>
    <n v="0"/>
    <x v="0"/>
    <s v="BBRLED-1000-80-35-FL-3'-W-UNV-DP-1-TG15"/>
    <n v="0"/>
    <x v="0"/>
    <m/>
    <b v="0"/>
    <x v="0"/>
    <n v="0"/>
    <n v="3"/>
    <n v="0"/>
    <s v="x"/>
    <m/>
    <d v="2019-01-06T00:00:00"/>
    <s v="x"/>
    <n v="4"/>
    <n v="3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8215-1"/>
    <x v="6"/>
    <x v="227"/>
    <s v="AULED-22-4000-80-35-SO-W-UNV-DP-1-TG9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4T00:00:00"/>
    <s v=""/>
    <m/>
    <s v="AULED-22"/>
    <s v=""/>
    <x v="3"/>
    <x v="5"/>
    <s v="Philip Halsey"/>
    <s v="V4"/>
    <m/>
    <s v=""/>
    <n v="3"/>
    <s v="High Priority"/>
    <s v=""/>
    <s v=""/>
    <b v="0"/>
    <m/>
    <m/>
    <b v="0"/>
    <b v="0"/>
    <n v="525"/>
    <x v="95"/>
    <x v="6"/>
    <n v="0"/>
    <x v="11"/>
    <n v="3.5999999999999996"/>
    <x v="0"/>
    <d v="2019-01-06T00:00:00"/>
    <n v="1.5"/>
    <x v="1"/>
    <n v="0"/>
    <x v="0"/>
    <s v="AULED-22-4000-80-35-SO-W-UNV-DP-1-TG9"/>
    <n v="0"/>
    <x v="0"/>
    <m/>
    <b v="0"/>
    <x v="0"/>
    <n v="0"/>
    <n v="0"/>
    <n v="0"/>
    <s v="x"/>
    <m/>
    <d v="2019-01-06T00:00:00"/>
    <s v="x"/>
    <n v="6"/>
    <n v="4.5"/>
    <x v="0"/>
    <x v="0"/>
    <x v="0"/>
    <m/>
    <s v=""/>
    <s v=""/>
    <b v="0"/>
    <s v=""/>
    <d v="2019-01-09T00:00:00"/>
    <s v=""/>
    <s v=""/>
    <s v=""/>
    <s v=""/>
    <s v=""/>
    <s v=""/>
    <s v="Machine Shop Started"/>
  </r>
  <r>
    <s v="71891-1"/>
    <x v="7"/>
    <x v="78"/>
    <s v="DIALED-22-3000-80-35-VL-W-UNV-DP-1-TG9"/>
    <n v="1"/>
    <n v="1"/>
    <x v="1"/>
    <n v="11"/>
    <x v="1"/>
    <b v="0"/>
    <x v="0"/>
    <b v="0"/>
    <b v="0"/>
    <x v="1"/>
    <x v="0"/>
    <x v="2"/>
    <s v=""/>
    <s v=""/>
    <s v=""/>
    <s v=""/>
    <x v="0"/>
    <x v="1"/>
    <d v="2019-01-07T00:00:00"/>
    <s v=""/>
    <m/>
    <s v="DIALED-22"/>
    <s v=""/>
    <x v="0"/>
    <x v="5"/>
    <s v="Gagandeep Singh"/>
    <s v="F2"/>
    <m/>
    <s v=""/>
    <n v="11"/>
    <s v="Regular"/>
    <s v=""/>
    <s v=""/>
    <b v="0"/>
    <m/>
    <m/>
    <b v="0"/>
    <b v="0"/>
    <n v="2145"/>
    <x v="86"/>
    <x v="5"/>
    <n v="0"/>
    <x v="12"/>
    <n v="13.2"/>
    <x v="0"/>
    <d v="2019-01-07T00:00:00"/>
    <n v="5.5"/>
    <x v="1"/>
    <n v="0"/>
    <x v="0"/>
    <s v="DIALED-22-3000-80-35-VL-W-UNV-DP-1-TG9"/>
    <n v="0"/>
    <x v="1"/>
    <s v="DIALED"/>
    <b v="0"/>
    <x v="0"/>
    <n v="0"/>
    <n v="0"/>
    <n v="0"/>
    <s v="x"/>
    <s v="x"/>
    <d v="2019-01-07T00:00:00"/>
    <s v="x"/>
    <s v="x"/>
    <n v="16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1891-2"/>
    <x v="7"/>
    <x v="78"/>
    <s v="DIALED-22-3000-80-35-VL-W-UNV-DP-1-TG9-B1(BSL10LST)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DIALED-22"/>
    <s v=""/>
    <x v="0"/>
    <x v="5"/>
    <s v="Gagandeep Singh"/>
    <s v="F2 EM"/>
    <m/>
    <s v=""/>
    <n v="4"/>
    <s v="Regular"/>
    <s v=""/>
    <s v=""/>
    <b v="0"/>
    <m/>
    <m/>
    <b v="0"/>
    <b v="0"/>
    <n v="1500"/>
    <x v="86"/>
    <x v="5"/>
    <n v="0"/>
    <x v="12"/>
    <n v="4.8"/>
    <x v="0"/>
    <d v="2019-01-07T00:00:00"/>
    <n v="2"/>
    <x v="1"/>
    <n v="0"/>
    <x v="0"/>
    <s v="DIALED-22-3000-80-35-VL-W-UNV-DP-1-TG9-B1(BSL10LST)"/>
    <n v="0"/>
    <x v="1"/>
    <s v="DIALED"/>
    <b v="0"/>
    <x v="0"/>
    <n v="0"/>
    <n v="0"/>
    <n v="0"/>
    <s v="x"/>
    <s v="x"/>
    <d v="2019-01-07T00:00:00"/>
    <s v="x"/>
    <s v="x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4129-1"/>
    <x v="7"/>
    <x v="228"/>
    <s v="BMPRLED-700-80-35-RG3-32'-W-UNV-DP-1-DF"/>
    <n v="1"/>
    <n v="1"/>
    <x v="0"/>
    <n v="1"/>
    <x v="0"/>
    <b v="0"/>
    <x v="0"/>
    <b v="0"/>
    <b v="1"/>
    <x v="0"/>
    <x v="0"/>
    <x v="2"/>
    <s v=""/>
    <s v=""/>
    <s v=""/>
    <s v=""/>
    <x v="0"/>
    <x v="1"/>
    <d v="2019-01-07T00:00:00"/>
    <s v="Picked - Complete"/>
    <m/>
    <s v="B3PLED-32'"/>
    <s v=""/>
    <x v="0"/>
    <x v="0"/>
    <s v="Sacha Lempka"/>
    <s v="W3-ALT32'A"/>
    <m/>
    <s v=""/>
    <n v="3"/>
    <s v="Regular"/>
    <s v=""/>
    <s v=""/>
    <b v="0"/>
    <m/>
    <m/>
    <b v="0"/>
    <b v="0"/>
    <n v="3050"/>
    <x v="82"/>
    <x v="0"/>
    <n v="0"/>
    <x v="12"/>
    <n v="0"/>
    <x v="0"/>
    <d v="2019-01-07T00:00:00"/>
    <n v="1.5"/>
    <x v="2"/>
    <n v="25.92"/>
    <x v="0"/>
    <s v="BMPRLED-700-80-35-RG3-32'-W-UNV-DP-1-DF"/>
    <n v="0"/>
    <x v="0"/>
    <s v="B3LED"/>
    <b v="1"/>
    <x v="0"/>
    <n v="0"/>
    <n v="3"/>
    <n v="0"/>
    <s v="x"/>
    <d v="2019-01-08T00:00:00"/>
    <d v="2019-01-07T00:00:00"/>
    <s v="x"/>
    <n v="6"/>
    <n v="4.5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4129-2"/>
    <x v="7"/>
    <x v="228"/>
    <s v="BMPRLED-700-80-35-RG3-32'-W-UNV-DP-1-DF"/>
    <n v="2"/>
    <n v="1"/>
    <x v="0"/>
    <n v="1"/>
    <x v="0"/>
    <b v="0"/>
    <x v="0"/>
    <b v="0"/>
    <b v="1"/>
    <x v="0"/>
    <x v="0"/>
    <x v="2"/>
    <s v=""/>
    <s v=""/>
    <s v=""/>
    <s v=""/>
    <x v="0"/>
    <x v="1"/>
    <d v="2019-01-07T00:00:00"/>
    <s v="Picked - Complete"/>
    <m/>
    <s v="B3PLED-32'"/>
    <s v=""/>
    <x v="0"/>
    <x v="0"/>
    <s v="Sacha Lempka"/>
    <s v="W3-ALT32'B"/>
    <m/>
    <s v=""/>
    <n v="3"/>
    <s v="Regular"/>
    <s v=""/>
    <s v=""/>
    <b v="0"/>
    <m/>
    <m/>
    <b v="0"/>
    <b v="0"/>
    <n v="3050"/>
    <x v="82"/>
    <x v="0"/>
    <n v="0"/>
    <x v="12"/>
    <n v="0"/>
    <x v="0"/>
    <d v="2019-01-07T00:00:00"/>
    <n v="1.5"/>
    <x v="2"/>
    <n v="25.92"/>
    <x v="0"/>
    <s v="BMPRLED-700-80-35-RG3-32'-W-UNV-DP-1-DF"/>
    <n v="0"/>
    <x v="0"/>
    <m/>
    <b v="1"/>
    <x v="0"/>
    <n v="0"/>
    <n v="3"/>
    <n v="0"/>
    <s v="x"/>
    <m/>
    <d v="2019-01-07T00:00:00"/>
    <s v="x"/>
    <n v="6"/>
    <n v="4.5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4129-3"/>
    <x v="7"/>
    <x v="228"/>
    <s v="BMPRLED-700-80-35-RG3-12'-W-UNV-DP-1-DF"/>
    <n v="3"/>
    <n v="1"/>
    <x v="0"/>
    <n v="2"/>
    <x v="0"/>
    <b v="0"/>
    <x v="0"/>
    <b v="0"/>
    <b v="1"/>
    <x v="0"/>
    <x v="0"/>
    <x v="2"/>
    <s v=""/>
    <s v=""/>
    <s v=""/>
    <s v=""/>
    <x v="0"/>
    <x v="1"/>
    <d v="2019-01-07T00:00:00"/>
    <s v="Picked - Complete"/>
    <m/>
    <s v="B3PLED-12'"/>
    <s v=""/>
    <x v="0"/>
    <x v="0"/>
    <s v="Sacha Lempka"/>
    <s v="W3-12'"/>
    <m/>
    <s v=""/>
    <n v="2"/>
    <s v="Regular"/>
    <s v=""/>
    <s v=""/>
    <b v="0"/>
    <m/>
    <m/>
    <b v="0"/>
    <b v="0"/>
    <n v="2478"/>
    <x v="82"/>
    <x v="0"/>
    <n v="0"/>
    <x v="12"/>
    <n v="0"/>
    <x v="0"/>
    <d v="2019-01-07T00:00:00"/>
    <n v="1"/>
    <x v="2"/>
    <n v="0"/>
    <x v="0"/>
    <s v="BMPRLED-700-80-35-RG3-12'-W-UNV-DP-1-DF"/>
    <n v="0"/>
    <x v="0"/>
    <m/>
    <b v="1"/>
    <x v="0"/>
    <n v="0"/>
    <n v="3"/>
    <n v="0"/>
    <s v="x"/>
    <m/>
    <d v="2019-01-07T00:00:00"/>
    <s v="x"/>
    <n v="4"/>
    <n v="3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4129-4"/>
    <x v="7"/>
    <x v="228"/>
    <s v="BMPRLED-700-80-35-RG3-19'-W-UNV-DP-1-DF"/>
    <n v="4"/>
    <n v="1"/>
    <x v="0"/>
    <n v="1"/>
    <x v="0"/>
    <b v="0"/>
    <x v="0"/>
    <b v="0"/>
    <b v="1"/>
    <x v="0"/>
    <x v="0"/>
    <x v="2"/>
    <s v=""/>
    <s v=""/>
    <s v=""/>
    <s v=""/>
    <x v="0"/>
    <x v="1"/>
    <d v="2019-01-07T00:00:00"/>
    <s v="Picked - Complete"/>
    <m/>
    <s v="B3PLED-19'"/>
    <s v=""/>
    <x v="0"/>
    <x v="0"/>
    <s v="Sacha Lempka"/>
    <s v="W3-19'"/>
    <m/>
    <s v=""/>
    <n v="2"/>
    <s v="Regular"/>
    <s v=""/>
    <s v=""/>
    <b v="0"/>
    <m/>
    <m/>
    <b v="0"/>
    <b v="0"/>
    <n v="1811"/>
    <x v="82"/>
    <x v="0"/>
    <n v="0"/>
    <x v="12"/>
    <n v="0"/>
    <x v="0"/>
    <d v="2019-01-07T00:00:00"/>
    <n v="1"/>
    <x v="2"/>
    <n v="12.96"/>
    <x v="0"/>
    <s v="BMPRLED-700-80-35-RG3-19'-W-UNV-DP-1-DF"/>
    <n v="0"/>
    <x v="0"/>
    <m/>
    <b v="1"/>
    <x v="0"/>
    <n v="0"/>
    <n v="3"/>
    <n v="0"/>
    <s v="x"/>
    <d v="2019-01-08T00:00:00"/>
    <d v="2019-01-07T00:00:00"/>
    <s v="x"/>
    <n v="4"/>
    <n v="3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4129-5"/>
    <x v="7"/>
    <x v="228"/>
    <s v="BMPRLED-700-80-35-RG3-24'-W-UNV-DP-1-DF"/>
    <n v="5"/>
    <n v="1"/>
    <x v="0"/>
    <n v="1"/>
    <x v="0"/>
    <b v="0"/>
    <x v="0"/>
    <b v="0"/>
    <b v="0"/>
    <x v="0"/>
    <x v="0"/>
    <x v="2"/>
    <s v=""/>
    <s v=""/>
    <s v=""/>
    <s v=""/>
    <x v="0"/>
    <x v="1"/>
    <d v="2019-01-07T00:00:00"/>
    <s v=""/>
    <m/>
    <s v="B3PLED-24'"/>
    <s v=""/>
    <x v="0"/>
    <x v="0"/>
    <s v="Sacha Lempka"/>
    <s v="W3-24'"/>
    <m/>
    <s v=""/>
    <n v="2"/>
    <s v="Regular"/>
    <s v=""/>
    <s v=""/>
    <b v="0"/>
    <m/>
    <m/>
    <b v="0"/>
    <b v="0"/>
    <n v="2288"/>
    <x v="82"/>
    <x v="0"/>
    <n v="0"/>
    <x v="12"/>
    <n v="0"/>
    <x v="0"/>
    <d v="2019-01-07T00:00:00"/>
    <n v="1"/>
    <x v="2"/>
    <n v="12.96"/>
    <x v="0"/>
    <s v="BMPRLED-700-80-35-RG3-24'-W-UNV-DP-1-DF"/>
    <n v="0"/>
    <x v="0"/>
    <m/>
    <b v="1"/>
    <x v="0"/>
    <n v="0"/>
    <n v="3"/>
    <n v="0"/>
    <s v="x"/>
    <d v="2019-01-08T00:00:00"/>
    <d v="2019-01-07T00:00:00"/>
    <s v="x"/>
    <n v="4"/>
    <n v="3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4129-6"/>
    <x v="7"/>
    <x v="228"/>
    <s v="BMPRLED-800-80-35-RG3-10'10&quot;-W-UNV-DP-1-DF"/>
    <n v="6"/>
    <n v="1"/>
    <x v="0"/>
    <n v="1"/>
    <x v="0"/>
    <b v="0"/>
    <x v="0"/>
    <b v="0"/>
    <b v="0"/>
    <x v="0"/>
    <x v="0"/>
    <x v="2"/>
    <s v=""/>
    <s v=""/>
    <s v=""/>
    <s v=""/>
    <x v="0"/>
    <x v="1"/>
    <d v="2019-01-07T00:00:00"/>
    <s v=""/>
    <m/>
    <s v="B3PLED-10'10&quot;"/>
    <s v=""/>
    <x v="0"/>
    <x v="0"/>
    <s v="Sacha Lempka"/>
    <s v="W9-WALL-10'"/>
    <m/>
    <s v=""/>
    <n v="1"/>
    <s v="Regular"/>
    <s v=""/>
    <s v=""/>
    <b v="0"/>
    <m/>
    <m/>
    <b v="0"/>
    <b v="0"/>
    <n v="1049"/>
    <x v="82"/>
    <x v="0"/>
    <n v="0"/>
    <x v="12"/>
    <n v="0"/>
    <x v="0"/>
    <d v="2019-01-07T00:00:00"/>
    <n v="0.5"/>
    <x v="2"/>
    <n v="0"/>
    <x v="0"/>
    <s v="BMPRLED-800-80-35-RG3-10'10&quot;-W-UNV-DP-1-DF"/>
    <n v="0"/>
    <x v="0"/>
    <s v="B3LED"/>
    <b v="1"/>
    <x v="0"/>
    <n v="0"/>
    <n v="3"/>
    <n v="0"/>
    <s v="x"/>
    <d v="2019-01-08T00:00:00"/>
    <d v="2019-01-07T00:00:00"/>
    <s v="x"/>
    <n v="2"/>
    <n v="1.5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4129-7"/>
    <x v="7"/>
    <x v="228"/>
    <s v="BMPRLED-800-80-35-RG3-35'-W-UNV-DP-1-DF"/>
    <n v="7"/>
    <n v="1"/>
    <x v="0"/>
    <n v="1"/>
    <x v="0"/>
    <b v="0"/>
    <x v="0"/>
    <b v="0"/>
    <b v="0"/>
    <x v="0"/>
    <x v="0"/>
    <x v="2"/>
    <s v=""/>
    <s v=""/>
    <s v=""/>
    <s v=""/>
    <x v="0"/>
    <x v="1"/>
    <d v="2019-01-07T00:00:00"/>
    <s v=""/>
    <m/>
    <s v="B3PLED-35'"/>
    <s v=""/>
    <x v="0"/>
    <x v="0"/>
    <s v="Sacha Lempka"/>
    <s v="W9-WALL-35'"/>
    <m/>
    <s v=""/>
    <n v="3"/>
    <s v="Regular"/>
    <s v=""/>
    <s v=""/>
    <b v="0"/>
    <m/>
    <m/>
    <b v="0"/>
    <b v="0"/>
    <n v="3336"/>
    <x v="82"/>
    <x v="0"/>
    <n v="0"/>
    <x v="12"/>
    <n v="0"/>
    <x v="0"/>
    <d v="2019-01-07T00:00:00"/>
    <n v="1.5"/>
    <x v="2"/>
    <n v="25.92"/>
    <x v="0"/>
    <s v="BMPRLED-800-80-35-RG3-35'-W-UNV-DP-1-DF"/>
    <n v="0"/>
    <x v="0"/>
    <s v="B3LED"/>
    <b v="1"/>
    <x v="0"/>
    <n v="0"/>
    <n v="3"/>
    <n v="0"/>
    <s v="x"/>
    <d v="2019-01-08T00:00:00"/>
    <d v="2019-01-07T00:00:00"/>
    <s v="x"/>
    <n v="6"/>
    <n v="4.5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4129-8"/>
    <x v="7"/>
    <x v="228"/>
    <s v="BMPRLED-800-80-35-RG3-52'-W-UNV-DP-1-DF"/>
    <n v="8"/>
    <n v="1"/>
    <x v="0"/>
    <n v="1"/>
    <x v="0"/>
    <b v="0"/>
    <x v="0"/>
    <b v="0"/>
    <b v="0"/>
    <x v="0"/>
    <x v="0"/>
    <x v="2"/>
    <s v=""/>
    <s v=""/>
    <s v=""/>
    <s v=""/>
    <x v="0"/>
    <x v="1"/>
    <d v="2019-01-07T00:00:00"/>
    <s v=""/>
    <m/>
    <s v="B3PLED-52'"/>
    <s v=""/>
    <x v="0"/>
    <x v="0"/>
    <s v="Sacha Lempka"/>
    <s v="W9-WALL-52'"/>
    <m/>
    <s v=""/>
    <n v="5"/>
    <s v="Regular"/>
    <s v=""/>
    <s v=""/>
    <b v="0"/>
    <m/>
    <m/>
    <b v="0"/>
    <b v="0"/>
    <n v="4956"/>
    <x v="82"/>
    <x v="0"/>
    <n v="0"/>
    <x v="12"/>
    <n v="0"/>
    <x v="0"/>
    <d v="2019-01-07T00:00:00"/>
    <n v="2.5"/>
    <x v="2"/>
    <n v="51.84"/>
    <x v="0"/>
    <s v="BMPRLED-800-80-35-RG3-52'-W-UNV-DP-1-DF"/>
    <n v="0"/>
    <x v="0"/>
    <s v="B3LED"/>
    <b v="1"/>
    <x v="0"/>
    <n v="0"/>
    <n v="3"/>
    <n v="0"/>
    <s v="x"/>
    <d v="2019-01-08T00:00:00"/>
    <d v="2019-01-07T00:00:00"/>
    <s v="x"/>
    <n v="10"/>
    <n v="7.5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6962-1"/>
    <x v="7"/>
    <x v="84"/>
    <s v="SLLED-SL 100/0-1500-80-35-NO-12-BLK-UNV-DP-1-CA(36)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LMLED-12"/>
    <s v=""/>
    <x v="0"/>
    <x v="3"/>
    <s v="Joshua Zimet"/>
    <s v="F1-12'"/>
    <m/>
    <s v=""/>
    <n v="6"/>
    <s v="Regular"/>
    <s v=""/>
    <s v=""/>
    <b v="0"/>
    <m/>
    <m/>
    <b v="0"/>
    <b v="0"/>
    <n v="7602"/>
    <x v="80"/>
    <x v="2"/>
    <n v="0"/>
    <x v="12"/>
    <n v="7.1999999999999993"/>
    <x v="2"/>
    <d v="2019-01-07T00:00:00"/>
    <n v="3"/>
    <x v="2"/>
    <n v="0"/>
    <x v="0"/>
    <s v="SLLED-SL 100/0-1500-80-35-NO-12-BLK-UNV-DP-1-CA(36)"/>
    <n v="0"/>
    <x v="1"/>
    <s v="SLMLED"/>
    <b v="0"/>
    <x v="0"/>
    <n v="0"/>
    <n v="0"/>
    <n v="0"/>
    <s v="x"/>
    <s v="x"/>
    <d v="2019-01-07T00:00:00"/>
    <s v="x"/>
    <s v="x"/>
    <n v="9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6962-2"/>
    <x v="7"/>
    <x v="84"/>
    <s v="SLLED-SL 100/0-1500-80-35-NO-12-BLK-UNV-DP-1-CA(36)-B1(BSL10LST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LMLED-12"/>
    <s v=""/>
    <x v="0"/>
    <x v="3"/>
    <s v="Joshua Zimet"/>
    <s v="F1E"/>
    <m/>
    <s v=""/>
    <n v="3"/>
    <s v="Regular"/>
    <s v=""/>
    <s v=""/>
    <b v="0"/>
    <m/>
    <m/>
    <b v="0"/>
    <b v="0"/>
    <n v="4635"/>
    <x v="80"/>
    <x v="2"/>
    <n v="0"/>
    <x v="12"/>
    <n v="3.5999999999999996"/>
    <x v="2"/>
    <d v="2019-01-07T00:00:00"/>
    <n v="1.5"/>
    <x v="2"/>
    <n v="0"/>
    <x v="0"/>
    <s v="SLLED-SL 100/0-1500-80-35-NO-12-BLK-UNV-DP-1-CA(36)-B1(BSL10LST)"/>
    <n v="0"/>
    <x v="1"/>
    <m/>
    <b v="0"/>
    <x v="0"/>
    <n v="0"/>
    <n v="0"/>
    <n v="0"/>
    <s v="x"/>
    <m/>
    <d v="2019-01-07T00:00:00"/>
    <s v="x"/>
    <n v="6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070-1"/>
    <x v="7"/>
    <x v="229"/>
    <s v="SCDI-750-500-80-30-SO-FL-K(2X10)-BLK-120-DP-1-CA(36)"/>
    <n v="1"/>
    <n v="1"/>
    <x v="0"/>
    <n v="1"/>
    <x v="0"/>
    <b v="0"/>
    <x v="0"/>
    <b v="0"/>
    <b v="1"/>
    <x v="0"/>
    <x v="0"/>
    <x v="2"/>
    <s v=""/>
    <s v=""/>
    <s v=""/>
    <s v=""/>
    <x v="0"/>
    <x v="1"/>
    <d v="2019-01-07T00:00:00"/>
    <s v="Picked - Complete"/>
    <m/>
    <s v="SCULPT-K(2X10)"/>
    <s v="Wrong info. In SD"/>
    <x v="0"/>
    <x v="3"/>
    <s v="Sacha Lempka"/>
    <s v="C-2X10"/>
    <m/>
    <s v=""/>
    <n v="1"/>
    <s v="Regular"/>
    <s v=""/>
    <s v=""/>
    <b v="0"/>
    <m/>
    <m/>
    <b v="0"/>
    <b v="1"/>
    <n v="2750"/>
    <x v="27"/>
    <x v="2"/>
    <s v="Pattern"/>
    <x v="4"/>
    <n v="0"/>
    <x v="0"/>
    <d v="2019-01-08T00:00:00"/>
    <n v="4.82"/>
    <x v="2"/>
    <n v="0"/>
    <x v="0"/>
    <s v="SCDI-750-500-80-30-SO-FL-K(2X10)-BLK-120-DP-1-CA(36)"/>
    <n v="25"/>
    <x v="0"/>
    <m/>
    <b v="1"/>
    <x v="0"/>
    <n v="0"/>
    <n v="0"/>
    <n v="0"/>
    <s v="x"/>
    <m/>
    <d v="2019-01-08T00:00:00"/>
    <s v="x"/>
    <n v="2"/>
    <n v="3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141-1"/>
    <x v="7"/>
    <x v="230"/>
    <s v="BBRLED-500-80-35-FL-7-W-120-DP-1-DF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7"/>
    <s v=""/>
    <x v="0"/>
    <x v="4"/>
    <s v="Christina Torok"/>
    <s v="FA7'"/>
    <m/>
    <s v=""/>
    <n v="3"/>
    <s v="Regular"/>
    <s v=""/>
    <s v=""/>
    <b v="0"/>
    <m/>
    <m/>
    <b v="0"/>
    <b v="0"/>
    <n v="1680"/>
    <x v="77"/>
    <x v="0"/>
    <n v="0"/>
    <x v="12"/>
    <n v="3.5999999999999996"/>
    <x v="2"/>
    <d v="2019-01-07T00:00:00"/>
    <n v="1.5"/>
    <x v="2"/>
    <n v="0"/>
    <x v="0"/>
    <s v="BBRLED-500-80-35-FL-7-W-120-DP-1-DF"/>
    <n v="0"/>
    <x v="1"/>
    <m/>
    <b v="0"/>
    <x v="0"/>
    <n v="0"/>
    <n v="3"/>
    <n v="0"/>
    <s v="x"/>
    <m/>
    <d v="2019-01-07T00:00:00"/>
    <s v="x"/>
    <n v="6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41-2"/>
    <x v="7"/>
    <x v="230"/>
    <s v="BBRLED-500-80-35-FL-12-W-120-DP-1-DF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12"/>
    <s v=""/>
    <x v="0"/>
    <x v="4"/>
    <s v="Christina Torok"/>
    <s v="FA12'"/>
    <m/>
    <s v=""/>
    <n v="1"/>
    <s v="Regular"/>
    <s v=""/>
    <s v=""/>
    <b v="0"/>
    <m/>
    <m/>
    <b v="0"/>
    <b v="0"/>
    <n v="960"/>
    <x v="77"/>
    <x v="0"/>
    <n v="0"/>
    <x v="12"/>
    <n v="1.2"/>
    <x v="2"/>
    <d v="2019-01-07T00:00:00"/>
    <n v="0.5"/>
    <x v="2"/>
    <n v="0"/>
    <x v="0"/>
    <s v="BBRLED-500-80-35-FL-12-W-120-DP-1-DF"/>
    <n v="0"/>
    <x v="1"/>
    <m/>
    <b v="0"/>
    <x v="0"/>
    <n v="0"/>
    <n v="3"/>
    <n v="0"/>
    <s v="x"/>
    <m/>
    <d v="2019-01-07T00:00:00"/>
    <s v="x"/>
    <n v="2"/>
    <n v="1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41-3"/>
    <x v="7"/>
    <x v="230"/>
    <s v="BBRLED-500-80-35-FL-14-W-120-DP-1-DF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14"/>
    <s v=""/>
    <x v="0"/>
    <x v="4"/>
    <s v="Christina Torok"/>
    <s v="FA14'"/>
    <m/>
    <s v=""/>
    <n v="2"/>
    <s v="Regular"/>
    <s v=""/>
    <s v=""/>
    <b v="0"/>
    <m/>
    <m/>
    <b v="0"/>
    <b v="0"/>
    <n v="1008"/>
    <x v="77"/>
    <x v="0"/>
    <n v="0"/>
    <x v="12"/>
    <n v="2.4"/>
    <x v="2"/>
    <d v="2019-01-07T00:00:00"/>
    <n v="1"/>
    <x v="2"/>
    <n v="12.96"/>
    <x v="0"/>
    <s v="BBRLED-500-80-35-FL-14-W-120-DP-1-DF"/>
    <n v="0"/>
    <x v="1"/>
    <m/>
    <b v="0"/>
    <x v="0"/>
    <n v="0"/>
    <n v="3"/>
    <n v="0"/>
    <s v="x"/>
    <m/>
    <d v="2019-01-07T00:00:00"/>
    <s v="x"/>
    <n v="4"/>
    <n v="3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41-4"/>
    <x v="7"/>
    <x v="230"/>
    <s v="BBRLED-500-80-35-FL-16-W-120-DP-1-DF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16"/>
    <s v=""/>
    <x v="0"/>
    <x v="4"/>
    <s v="Christina Torok"/>
    <s v="FA16'"/>
    <m/>
    <s v=""/>
    <n v="2"/>
    <s v="Regular"/>
    <s v=""/>
    <s v=""/>
    <b v="0"/>
    <m/>
    <m/>
    <b v="0"/>
    <b v="0"/>
    <n v="1152"/>
    <x v="77"/>
    <x v="0"/>
    <n v="0"/>
    <x v="12"/>
    <n v="2.4"/>
    <x v="2"/>
    <d v="2019-01-07T00:00:00"/>
    <n v="1"/>
    <x v="2"/>
    <n v="12.96"/>
    <x v="0"/>
    <s v="BBRLED-500-80-35-FL-16-W-120-DP-1-DF"/>
    <n v="0"/>
    <x v="1"/>
    <m/>
    <b v="0"/>
    <x v="0"/>
    <n v="0"/>
    <n v="3"/>
    <n v="0"/>
    <s v="x"/>
    <m/>
    <d v="2019-01-07T00:00:00"/>
    <s v="x"/>
    <n v="4"/>
    <n v="3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41-5"/>
    <x v="7"/>
    <x v="230"/>
    <s v="BBRLED-500-80-35-FL-17-W-120-DP-1-DF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17"/>
    <s v=""/>
    <x v="0"/>
    <x v="4"/>
    <s v="Christina Torok"/>
    <s v="FA17'"/>
    <m/>
    <s v=""/>
    <n v="2"/>
    <s v="Regular"/>
    <s v=""/>
    <s v=""/>
    <b v="0"/>
    <m/>
    <m/>
    <b v="0"/>
    <b v="0"/>
    <n v="1360"/>
    <x v="77"/>
    <x v="0"/>
    <n v="0"/>
    <x v="12"/>
    <n v="2.4"/>
    <x v="2"/>
    <d v="2019-01-07T00:00:00"/>
    <n v="1"/>
    <x v="2"/>
    <n v="12.96"/>
    <x v="0"/>
    <s v="BBRLED-500-80-35-FL-17-W-120-DP-1-DF"/>
    <n v="0"/>
    <x v="1"/>
    <m/>
    <b v="0"/>
    <x v="0"/>
    <n v="0"/>
    <n v="3"/>
    <n v="0"/>
    <s v="x"/>
    <m/>
    <d v="2019-01-07T00:00:00"/>
    <s v="x"/>
    <n v="4"/>
    <n v="3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41-7"/>
    <x v="7"/>
    <x v="230"/>
    <s v="BBRLED-500-80-35-FL-8-W-120-DP-1-DF"/>
    <n v="7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8"/>
    <s v=""/>
    <x v="0"/>
    <x v="4"/>
    <s v="Christina Torok"/>
    <s v="FA8'"/>
    <m/>
    <s v=""/>
    <n v="6"/>
    <s v="Regular"/>
    <s v=""/>
    <s v=""/>
    <b v="0"/>
    <m/>
    <m/>
    <b v="0"/>
    <b v="0"/>
    <n v="3840"/>
    <x v="77"/>
    <x v="0"/>
    <n v="0"/>
    <x v="12"/>
    <n v="7.1999999999999993"/>
    <x v="2"/>
    <d v="2019-01-07T00:00:00"/>
    <n v="3"/>
    <x v="2"/>
    <n v="0"/>
    <x v="0"/>
    <s v="BBRLED-500-80-35-FL-8-W-120-DP-1-DF"/>
    <n v="0"/>
    <x v="1"/>
    <m/>
    <b v="0"/>
    <x v="0"/>
    <n v="0"/>
    <n v="3"/>
    <n v="0"/>
    <s v="x"/>
    <m/>
    <d v="2019-01-07T00:00:00"/>
    <s v="x"/>
    <n v="12"/>
    <n v="9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157-4"/>
    <x v="7"/>
    <x v="39"/>
    <s v="BBDLED-400-80-40-SO-4'-W-UNV-DP-1-CA(48)"/>
    <n v="4"/>
    <n v="1"/>
    <x v="0"/>
    <n v="2"/>
    <x v="0"/>
    <b v="0"/>
    <x v="1"/>
    <b v="0"/>
    <b v="1"/>
    <x v="1"/>
    <x v="0"/>
    <x v="2"/>
    <s v=""/>
    <s v=""/>
    <s v=""/>
    <s v=""/>
    <x v="0"/>
    <x v="1"/>
    <d v="2019-01-07T00:00:00"/>
    <s v="Picked - Complete"/>
    <m/>
    <s v="B4LED-4'"/>
    <s v=""/>
    <x v="0"/>
    <x v="2"/>
    <s v="Jessica Kennedy"/>
    <s v="P1"/>
    <m/>
    <s v=""/>
    <n v="2"/>
    <s v="Regular"/>
    <s v=""/>
    <s v=""/>
    <b v="0"/>
    <m/>
    <m/>
    <b v="0"/>
    <b v="0"/>
    <n v="2215.56"/>
    <x v="96"/>
    <x v="2"/>
    <n v="0"/>
    <x v="12"/>
    <n v="2.4"/>
    <x v="2"/>
    <d v="2019-01-07T00:00:00"/>
    <n v="1"/>
    <x v="1"/>
    <n v="0"/>
    <x v="0"/>
    <s v="BBDLED-400-80-40-SO-4'-W-UNV-DP-1-CA(48)"/>
    <n v="0"/>
    <x v="0"/>
    <m/>
    <b v="0"/>
    <x v="1"/>
    <n v="0"/>
    <n v="0"/>
    <n v="0"/>
    <s v="x"/>
    <m/>
    <d v="2019-01-07T00:00:00"/>
    <s v="x"/>
    <n v="4"/>
    <n v="3"/>
    <x v="0"/>
    <x v="0"/>
    <x v="0"/>
    <m/>
    <s v=""/>
    <s v=""/>
    <b v="0"/>
    <s v=""/>
    <d v="2019-01-10T00:00:00"/>
    <s v=""/>
    <s v="Done"/>
    <s v=""/>
    <s v=""/>
    <s v=""/>
    <s v=""/>
    <s v="Machine Shop Started"/>
  </r>
  <r>
    <s v="77157-5"/>
    <x v="7"/>
    <x v="39"/>
    <s v="BBDLED-400-80-40-SO-4'-W-UNV-DP-1-CA(48)"/>
    <n v="5"/>
    <n v="1"/>
    <x v="0"/>
    <n v="3"/>
    <x v="0"/>
    <b v="0"/>
    <x v="1"/>
    <b v="0"/>
    <b v="1"/>
    <x v="1"/>
    <x v="0"/>
    <x v="2"/>
    <s v=""/>
    <s v=""/>
    <s v=""/>
    <s v=""/>
    <x v="0"/>
    <x v="1"/>
    <d v="2019-01-07T00:00:00"/>
    <s v="Picked - Complete"/>
    <m/>
    <s v="B4LED-4'"/>
    <s v=""/>
    <x v="0"/>
    <x v="2"/>
    <s v="Jessica Kennedy"/>
    <s v="P1 EM"/>
    <m/>
    <s v=""/>
    <n v="3"/>
    <s v="Regular"/>
    <s v=""/>
    <s v=""/>
    <b v="0"/>
    <m/>
    <m/>
    <b v="0"/>
    <b v="0"/>
    <n v="3323.31"/>
    <x v="96"/>
    <x v="2"/>
    <n v="0"/>
    <x v="12"/>
    <n v="3.5999999999999996"/>
    <x v="2"/>
    <d v="2019-01-07T00:00:00"/>
    <n v="1.5"/>
    <x v="1"/>
    <n v="0"/>
    <x v="0"/>
    <s v="BBDLED-400-80-40-SO-4'-W-UNV-DP-1-CA(48)"/>
    <n v="0"/>
    <x v="0"/>
    <m/>
    <b v="0"/>
    <x v="1"/>
    <n v="0"/>
    <n v="0"/>
    <n v="0"/>
    <s v="x"/>
    <m/>
    <d v="2019-01-07T00:00:00"/>
    <s v="x"/>
    <n v="6"/>
    <n v="4.5"/>
    <x v="0"/>
    <x v="0"/>
    <x v="0"/>
    <m/>
    <s v=""/>
    <s v=""/>
    <b v="0"/>
    <s v=""/>
    <d v="2019-01-10T00:00:00"/>
    <s v=""/>
    <s v="Done"/>
    <s v=""/>
    <s v=""/>
    <s v=""/>
    <s v=""/>
    <s v="Machine Shop Started"/>
  </r>
  <r>
    <s v="77210-1"/>
    <x v="7"/>
    <x v="231"/>
    <s v="WBRLED-750-90-30-S-8'10&quot;-W-UNV-DP-1-D-EF-C(OVERALL LENGTH WITH END CAPS 106&quot;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"/>
    <m/>
    <s v="WB4LED-8'10&quot;"/>
    <s v=""/>
    <x v="0"/>
    <x v="3"/>
    <s v="George Bacalla"/>
    <s v="F8-106&quot;"/>
    <m/>
    <s v=""/>
    <n v="1"/>
    <s v="Regular"/>
    <s v=""/>
    <s v=""/>
    <b v="0"/>
    <m/>
    <m/>
    <b v="0"/>
    <b v="0"/>
    <n v="1246.3"/>
    <x v="94"/>
    <x v="0"/>
    <n v="0"/>
    <x v="12"/>
    <n v="1.2"/>
    <x v="2"/>
    <d v="2019-01-07T00:00:00"/>
    <n v="0.5"/>
    <x v="2"/>
    <n v="0"/>
    <x v="0"/>
    <s v="WBRLED-750-90-30-S-8'10&quot;-W-UNV-DP-1-D-EF-C(OVERALL LENGTH WITH END CAPS 106&quot;)"/>
    <n v="0"/>
    <x v="0"/>
    <m/>
    <b v="0"/>
    <x v="0"/>
    <n v="0"/>
    <n v="0"/>
    <n v="0"/>
    <s v="x"/>
    <m/>
    <d v="2019-01-07T00:00:00"/>
    <s v="x"/>
    <n v="2"/>
    <n v="1.5"/>
    <x v="0"/>
    <x v="0"/>
    <x v="0"/>
    <m/>
    <s v=""/>
    <s v=""/>
    <b v="0"/>
    <s v=""/>
    <d v="2019-01-10T00:00:00"/>
    <s v=""/>
    <s v=""/>
    <s v=""/>
    <s v=""/>
    <s v=""/>
    <s v=""/>
    <s v="Machine Shop Started"/>
  </r>
  <r>
    <s v="77249-7"/>
    <x v="7"/>
    <x v="88"/>
    <s v="WWR-SL-400-80-35-L-2-W-UNV-DP-1-ST-C(REMOTE DRIVER AND ENLIGHTED INTEGRAL SENSOR)"/>
    <n v="7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WWPRFK-2"/>
    <s v=""/>
    <x v="4"/>
    <x v="0"/>
    <s v="Jatin Patel"/>
    <s v="QUOTES CORRIDOR"/>
    <m/>
    <s v=""/>
    <n v="3"/>
    <s v="High Priority"/>
    <s v=""/>
    <s v=""/>
    <b v="0"/>
    <m/>
    <m/>
    <b v="0"/>
    <b v="0"/>
    <n v="765"/>
    <x v="93"/>
    <x v="0"/>
    <n v="0"/>
    <x v="12"/>
    <n v="3.5999999999999996"/>
    <x v="2"/>
    <d v="2019-01-07T00:00:00"/>
    <n v="1.5"/>
    <x v="2"/>
    <n v="0"/>
    <x v="0"/>
    <s v="WWR-SL-400-80-35-L-2-W-UNV-DP-1-ST-C(REMOTE DRIVER AND ENLIGHTED INTEGRAL SENSOR)"/>
    <n v="0"/>
    <x v="1"/>
    <m/>
    <b v="0"/>
    <x v="0"/>
    <n v="0"/>
    <n v="0"/>
    <n v="0"/>
    <s v="x"/>
    <m/>
    <d v="2019-01-07T00:00:00"/>
    <s v="x"/>
    <n v="6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353-1"/>
    <x v="7"/>
    <x v="232"/>
    <s v="BMRLED-600-80-40-FL-4' 0&quot;-W-277-DP-1-TB9"/>
    <n v="1"/>
    <n v="1"/>
    <x v="0"/>
    <n v="23"/>
    <x v="0"/>
    <b v="0"/>
    <x v="0"/>
    <b v="0"/>
    <b v="0"/>
    <x v="0"/>
    <x v="0"/>
    <x v="2"/>
    <s v=""/>
    <s v=""/>
    <s v=""/>
    <s v=""/>
    <x v="0"/>
    <x v="1"/>
    <d v="2019-01-07T00:00:00"/>
    <s v="Picked - Complete"/>
    <m/>
    <s v="B3LED-4' 0&quot;"/>
    <s v=""/>
    <x v="0"/>
    <x v="3"/>
    <s v="Joshua Zimet"/>
    <s v="F12-4'-0&quot;"/>
    <m/>
    <s v=""/>
    <n v="23"/>
    <s v="Regular"/>
    <s v=""/>
    <s v=""/>
    <b v="0"/>
    <m/>
    <m/>
    <b v="0"/>
    <b v="0"/>
    <n v="5704"/>
    <x v="91"/>
    <x v="0"/>
    <n v="0"/>
    <x v="12"/>
    <n v="0"/>
    <x v="0"/>
    <d v="2019-01-07T00:00:00"/>
    <n v="11.5"/>
    <x v="2"/>
    <n v="0"/>
    <x v="0"/>
    <s v="BMRLED-600-80-40-FL-4' 0&quot;-W-277-DP-1-TB9"/>
    <n v="0"/>
    <x v="0"/>
    <m/>
    <b v="1"/>
    <x v="0"/>
    <n v="0"/>
    <n v="3"/>
    <n v="0"/>
    <s v="x"/>
    <m/>
    <d v="2019-01-07T00:00:00"/>
    <s v="x"/>
    <n v="46"/>
    <n v="34.5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353-2"/>
    <x v="7"/>
    <x v="232"/>
    <s v="BMRLED-600-80-40-FL-4' 0&quot;-W-277-DP-1-DF"/>
    <n v="2"/>
    <n v="1"/>
    <x v="0"/>
    <n v="20"/>
    <x v="0"/>
    <b v="0"/>
    <x v="0"/>
    <b v="0"/>
    <b v="0"/>
    <x v="0"/>
    <x v="0"/>
    <x v="2"/>
    <s v=""/>
    <s v=""/>
    <s v=""/>
    <s v=""/>
    <x v="0"/>
    <x v="1"/>
    <d v="2019-01-07T00:00:00"/>
    <s v="Picked - Complete"/>
    <m/>
    <s v="B3LED-4' 0&quot;"/>
    <s v=""/>
    <x v="0"/>
    <x v="3"/>
    <s v="Joshua Zimet"/>
    <s v="F12W-4'-0&quot;"/>
    <m/>
    <s v=""/>
    <n v="20"/>
    <s v="Regular"/>
    <s v=""/>
    <s v=""/>
    <b v="0"/>
    <m/>
    <m/>
    <b v="0"/>
    <b v="0"/>
    <n v="5160"/>
    <x v="91"/>
    <x v="0"/>
    <n v="0"/>
    <x v="12"/>
    <n v="0"/>
    <x v="0"/>
    <d v="2019-01-07T00:00:00"/>
    <n v="10"/>
    <x v="2"/>
    <n v="0"/>
    <x v="0"/>
    <s v="BMRLED-600-80-40-FL-4' 0&quot;-W-277-DP-1-DF"/>
    <n v="0"/>
    <x v="0"/>
    <m/>
    <b v="1"/>
    <x v="0"/>
    <n v="0"/>
    <n v="3"/>
    <n v="0"/>
    <s v="x"/>
    <m/>
    <d v="2019-01-07T00:00:00"/>
    <s v="x"/>
    <n v="40"/>
    <n v="30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353-3"/>
    <x v="7"/>
    <x v="232"/>
    <s v="B6RLED-500-80-40-FL-8' 0&quot;-W-277-DP-1-TB9"/>
    <n v="3"/>
    <n v="1"/>
    <x v="0"/>
    <n v="12"/>
    <x v="0"/>
    <b v="0"/>
    <x v="0"/>
    <b v="0"/>
    <b v="0"/>
    <x v="0"/>
    <x v="0"/>
    <x v="2"/>
    <s v=""/>
    <s v=""/>
    <s v=""/>
    <s v=""/>
    <x v="0"/>
    <x v="1"/>
    <d v="2019-01-07T00:00:00"/>
    <s v="Picked - Complete"/>
    <m/>
    <s v="B6LED-8' 0&quot;"/>
    <s v=""/>
    <x v="0"/>
    <x v="3"/>
    <s v="Joshua Zimet"/>
    <s v="F18-8'-0&quot;"/>
    <m/>
    <s v=""/>
    <n v="12"/>
    <s v="Regular"/>
    <s v=""/>
    <s v=""/>
    <b v="0"/>
    <m/>
    <m/>
    <b v="0"/>
    <b v="0"/>
    <n v="6720"/>
    <x v="97"/>
    <x v="0"/>
    <n v="0"/>
    <x v="12"/>
    <n v="0"/>
    <x v="0"/>
    <d v="2019-01-07T00:00:00"/>
    <n v="6"/>
    <x v="2"/>
    <n v="0"/>
    <x v="0"/>
    <s v="B6RLED-500-80-40-FL-8' 0&quot;-W-277-DP-1-TB9"/>
    <n v="0"/>
    <x v="0"/>
    <m/>
    <b v="1"/>
    <x v="0"/>
    <n v="0"/>
    <n v="3"/>
    <n v="0"/>
    <s v="x"/>
    <m/>
    <d v="2019-01-07T00:00:00"/>
    <s v="x"/>
    <n v="24"/>
    <n v="18"/>
    <x v="0"/>
    <x v="0"/>
    <x v="0"/>
    <m/>
    <s v=""/>
    <s v=""/>
    <b v="0"/>
    <s v=""/>
    <d v="2019-01-10T00:00:00"/>
    <s v="Done"/>
    <s v=""/>
    <s v=""/>
    <s v=""/>
    <s v=""/>
    <s v=""/>
    <s v="Machine Shop Started"/>
  </r>
  <r>
    <s v="77476-2"/>
    <x v="7"/>
    <x v="90"/>
    <s v="AULED-22-2500-80-40-SO-W-UNV-D-1-TB15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AULED-22"/>
    <s v=""/>
    <x v="0"/>
    <x v="5"/>
    <s v="Jessica Pasternyk"/>
    <s v="H1"/>
    <m/>
    <s v=""/>
    <n v="4"/>
    <s v="Regular"/>
    <s v=""/>
    <s v=""/>
    <b v="0"/>
    <m/>
    <m/>
    <b v="0"/>
    <b v="0"/>
    <n v="600"/>
    <x v="95"/>
    <x v="6"/>
    <n v="0"/>
    <x v="12"/>
    <n v="4.8"/>
    <x v="0"/>
    <d v="2019-01-07T00:00:00"/>
    <n v="2"/>
    <x v="1"/>
    <n v="0"/>
    <x v="0"/>
    <s v="AULED-22-2500-80-40-SO-W-UNV-D-1-TB15"/>
    <n v="0"/>
    <x v="1"/>
    <m/>
    <b v="0"/>
    <x v="0"/>
    <n v="0"/>
    <n v="0"/>
    <n v="0"/>
    <s v="x"/>
    <m/>
    <d v="2019-01-07T00:00:00"/>
    <s v="x"/>
    <n v="8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476-3"/>
    <x v="7"/>
    <x v="90"/>
    <s v="AULED-22-4400-80-40-SO-W-UNV-D-1-TB15"/>
    <n v="3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"/>
    <m/>
    <s v="AULED-22"/>
    <s v=""/>
    <x v="0"/>
    <x v="5"/>
    <s v="Jessica Pasternyk"/>
    <s v="H2"/>
    <m/>
    <s v=""/>
    <n v="6"/>
    <s v="Regular"/>
    <s v=""/>
    <s v=""/>
    <b v="0"/>
    <m/>
    <m/>
    <b v="0"/>
    <b v="0"/>
    <n v="1050"/>
    <x v="95"/>
    <x v="6"/>
    <n v="0"/>
    <x v="12"/>
    <n v="7.1999999999999993"/>
    <x v="0"/>
    <d v="2019-01-07T00:00:00"/>
    <n v="3"/>
    <x v="1"/>
    <n v="0"/>
    <x v="0"/>
    <s v="AULED-22-4400-80-40-SO-W-UNV-D-1-TB15"/>
    <n v="0"/>
    <x v="1"/>
    <m/>
    <b v="0"/>
    <x v="0"/>
    <n v="0"/>
    <n v="0"/>
    <n v="0"/>
    <s v="x"/>
    <m/>
    <d v="2019-01-07T00:00:00"/>
    <s v="x"/>
    <n v="12"/>
    <n v="9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485-6"/>
    <x v="7"/>
    <x v="91"/>
    <s v="WBSLED-500-80-35-S-4'0&quot;-W-UNV-DP-1-SC"/>
    <n v="6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WB4LED-4'0&quot;"/>
    <s v=""/>
    <x v="0"/>
    <x v="3"/>
    <s v="Sacha Lempka"/>
    <s v="S1-4'"/>
    <m/>
    <s v=""/>
    <n v="3"/>
    <s v="Regular"/>
    <s v=""/>
    <s v=""/>
    <b v="0"/>
    <m/>
    <m/>
    <b v="0"/>
    <b v="0"/>
    <n v="1080"/>
    <x v="89"/>
    <x v="3"/>
    <n v="0"/>
    <x v="12"/>
    <n v="3.5999999999999996"/>
    <x v="2"/>
    <d v="2019-01-07T00:00:00"/>
    <n v="1.5"/>
    <x v="2"/>
    <n v="0"/>
    <x v="0"/>
    <s v="WBSLED-500-80-35-S-4'0&quot;-W-UNV-DP-1-SC"/>
    <n v="0"/>
    <x v="0"/>
    <m/>
    <b v="0"/>
    <x v="0"/>
    <n v="0"/>
    <n v="0"/>
    <n v="0"/>
    <s v="x"/>
    <m/>
    <d v="2019-01-07T00:00:00"/>
    <s v="x"/>
    <n v="6"/>
    <n v="4.5"/>
    <x v="0"/>
    <x v="0"/>
    <x v="0"/>
    <m/>
    <s v=""/>
    <s v=""/>
    <b v="0"/>
    <s v=""/>
    <d v="2019-01-10T00:00:00"/>
    <s v=""/>
    <s v=""/>
    <s v=""/>
    <s v=""/>
    <s v=""/>
    <s v=""/>
    <s v="Machine Shop Started"/>
  </r>
  <r>
    <s v="77485-7"/>
    <x v="7"/>
    <x v="91"/>
    <s v="WBSLED-500-80-35-S-4'0&quot;-W-UNV-DP-1-SC-B1(BSL10LST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WB4LED-4'0&quot;"/>
    <s v=""/>
    <x v="0"/>
    <x v="3"/>
    <s v="Sacha Lempka"/>
    <s v="S1E-4'"/>
    <m/>
    <s v=""/>
    <n v="1"/>
    <s v="Regular"/>
    <s v=""/>
    <s v=""/>
    <b v="0"/>
    <m/>
    <m/>
    <b v="0"/>
    <b v="0"/>
    <n v="522"/>
    <x v="89"/>
    <x v="3"/>
    <n v="0"/>
    <x v="12"/>
    <n v="1.2"/>
    <x v="2"/>
    <d v="2019-01-07T00:00:00"/>
    <n v="0.5"/>
    <x v="2"/>
    <n v="0"/>
    <x v="0"/>
    <s v="WBSLED-500-80-35-S-4'0&quot;-W-UNV-DP-1-SC-B1(BSL10LST)"/>
    <n v="0"/>
    <x v="0"/>
    <m/>
    <b v="0"/>
    <x v="0"/>
    <n v="0"/>
    <n v="0"/>
    <n v="0"/>
    <s v="x"/>
    <m/>
    <d v="2019-01-07T00:00:00"/>
    <s v="x"/>
    <n v="2"/>
    <n v="1.5"/>
    <x v="0"/>
    <x v="0"/>
    <x v="0"/>
    <m/>
    <s v=""/>
    <s v=""/>
    <b v="0"/>
    <s v=""/>
    <d v="2019-01-10T00:00:00"/>
    <s v=""/>
    <s v=""/>
    <s v=""/>
    <s v=""/>
    <s v=""/>
    <s v=""/>
    <s v="Machine Shop Started"/>
  </r>
  <r>
    <s v="77510-1"/>
    <x v="7"/>
    <x v="233"/>
    <s v="TEK6LED-C-580-90-40-S-4-W-UNV-DP-1-TG9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"/>
    <m/>
    <s v="TEKLED-4"/>
    <s v=""/>
    <x v="0"/>
    <x v="4"/>
    <s v="Stan Buyansky"/>
    <s v="F3-4"/>
    <m/>
    <s v=""/>
    <n v="3"/>
    <s v="Regular"/>
    <s v=""/>
    <s v=""/>
    <b v="0"/>
    <m/>
    <m/>
    <b v="0"/>
    <b v="0"/>
    <n v="1260"/>
    <x v="98"/>
    <x v="0"/>
    <n v="0"/>
    <x v="12"/>
    <n v="3.5999999999999996"/>
    <x v="2"/>
    <d v="2019-01-07T00:00:00"/>
    <n v="1.5"/>
    <x v="2"/>
    <n v="0"/>
    <x v="0"/>
    <s v="TEK6LED-C-580-90-40-S-4-W-UNV-DP-1-TG9"/>
    <n v="0"/>
    <x v="1"/>
    <s v="TEKLED"/>
    <b v="0"/>
    <x v="0"/>
    <n v="0"/>
    <n v="0"/>
    <n v="0"/>
    <s v="x"/>
    <s v="x"/>
    <d v="2019-01-07T00:00:00"/>
    <s v="x"/>
    <s v="x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10-2"/>
    <x v="7"/>
    <x v="233"/>
    <s v="TEK6LED-C-580-90-40-S-4-W-UNV-DP-1-TG9-B1(BSL10LST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07T00:00:00"/>
    <s v=""/>
    <m/>
    <s v="TEKLED-4"/>
    <s v=""/>
    <x v="0"/>
    <x v="4"/>
    <s v="Stan Buyansky"/>
    <s v="F3E-4"/>
    <m/>
    <s v=""/>
    <n v="3"/>
    <s v="Regular"/>
    <s v=""/>
    <s v=""/>
    <b v="0"/>
    <m/>
    <m/>
    <b v="0"/>
    <b v="0"/>
    <n v="1860"/>
    <x v="98"/>
    <x v="0"/>
    <n v="0"/>
    <x v="12"/>
    <n v="3.5999999999999996"/>
    <x v="2"/>
    <d v="2019-01-07T00:00:00"/>
    <n v="1.5"/>
    <x v="2"/>
    <n v="0"/>
    <x v="0"/>
    <s v="TEK6LED-C-580-90-40-S-4-W-UNV-DP-1-TG9-B1(BSL10LST)"/>
    <n v="0"/>
    <x v="1"/>
    <s v="TEKLED"/>
    <b v="0"/>
    <x v="0"/>
    <n v="0"/>
    <n v="0"/>
    <n v="0"/>
    <s v="x"/>
    <s v="x"/>
    <d v="2019-01-07T00:00:00"/>
    <s v="x"/>
    <s v="x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10-3"/>
    <x v="7"/>
    <x v="233"/>
    <s v="TEK6LED-C-580-90-40-S-4-W-UNV-DP-1-DF"/>
    <n v="3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"/>
    <m/>
    <s v="TEKLED-4"/>
    <s v=""/>
    <x v="0"/>
    <x v="4"/>
    <s v="Stan Buyansky"/>
    <s v="F3-4HL"/>
    <m/>
    <s v=""/>
    <n v="6"/>
    <s v="Regular"/>
    <s v=""/>
    <s v=""/>
    <b v="0"/>
    <m/>
    <m/>
    <b v="0"/>
    <b v="0"/>
    <n v="2520"/>
    <x v="98"/>
    <x v="0"/>
    <n v="0"/>
    <x v="12"/>
    <n v="7.1999999999999993"/>
    <x v="2"/>
    <d v="2019-01-07T00:00:00"/>
    <n v="3"/>
    <x v="2"/>
    <n v="0"/>
    <x v="0"/>
    <s v="TEK6LED-C-580-90-40-S-4-W-UNV-DP-1-DF"/>
    <n v="0"/>
    <x v="1"/>
    <s v="TEKLED"/>
    <b v="0"/>
    <x v="0"/>
    <n v="0"/>
    <n v="0"/>
    <n v="0"/>
    <s v="x"/>
    <s v="x"/>
    <d v="2019-01-07T00:00:00"/>
    <s v="x"/>
    <s v="x"/>
    <n v="9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10-4"/>
    <x v="7"/>
    <x v="233"/>
    <s v="TEK6LED-C-580-90-40-S-4-W-UNV-DP-1-DF-B1(BSL10LST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"/>
    <m/>
    <s v="TEKLED-4"/>
    <s v=""/>
    <x v="0"/>
    <x v="4"/>
    <s v="Stan Buyansky"/>
    <s v="F3E-4HL"/>
    <m/>
    <s v=""/>
    <n v="1"/>
    <s v="Regular"/>
    <s v=""/>
    <s v=""/>
    <b v="0"/>
    <m/>
    <m/>
    <b v="0"/>
    <b v="0"/>
    <n v="620"/>
    <x v="98"/>
    <x v="0"/>
    <n v="0"/>
    <x v="12"/>
    <n v="1.2"/>
    <x v="2"/>
    <d v="2019-01-07T00:00:00"/>
    <n v="0.5"/>
    <x v="2"/>
    <n v="0"/>
    <x v="0"/>
    <s v="TEK6LED-C-580-90-40-S-4-W-UNV-DP-1-DF-B1(BSL10LST)"/>
    <n v="0"/>
    <x v="1"/>
    <s v="TEKLED"/>
    <b v="0"/>
    <x v="0"/>
    <n v="0"/>
    <n v="0"/>
    <n v="0"/>
    <s v="x"/>
    <s v="x"/>
    <d v="2019-01-07T00:00:00"/>
    <s v="x"/>
    <s v="x"/>
    <n v="1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93-1"/>
    <x v="7"/>
    <x v="94"/>
    <s v="WALED-22-3000-80-40-VL-W-UNV-DP-1-TB9"/>
    <n v="1"/>
    <n v="1"/>
    <x v="1"/>
    <n v="45"/>
    <x v="1"/>
    <b v="0"/>
    <x v="0"/>
    <b v="0"/>
    <b v="0"/>
    <x v="1"/>
    <x v="0"/>
    <x v="2"/>
    <s v=""/>
    <s v=""/>
    <s v=""/>
    <s v=""/>
    <x v="0"/>
    <x v="1"/>
    <d v="2019-01-07T00:00:00"/>
    <s v=""/>
    <m/>
    <s v="WALED-22"/>
    <s v=""/>
    <x v="0"/>
    <x v="5"/>
    <s v="Sacha Lempka"/>
    <s v="F1"/>
    <m/>
    <s v=""/>
    <n v="45"/>
    <s v="Regular"/>
    <s v=""/>
    <s v=""/>
    <b v="0"/>
    <m/>
    <m/>
    <b v="0"/>
    <b v="0"/>
    <n v="11250"/>
    <x v="87"/>
    <x v="5"/>
    <n v="0"/>
    <x v="12"/>
    <n v="54"/>
    <x v="0"/>
    <d v="2019-01-07T00:00:00"/>
    <n v="22.5"/>
    <x v="1"/>
    <n v="0"/>
    <x v="0"/>
    <s v="WALED-22-3000-80-40-VL-W-UNV-DP-1-TB9"/>
    <n v="0"/>
    <x v="1"/>
    <m/>
    <b v="0"/>
    <x v="0"/>
    <n v="0"/>
    <n v="0"/>
    <n v="0"/>
    <s v="x"/>
    <m/>
    <d v="2019-01-07T00:00:00"/>
    <s v="x"/>
    <n v="90"/>
    <n v="67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93-2"/>
    <x v="7"/>
    <x v="94"/>
    <s v="WALED-22-3000-80-40-VL-W-UNV-DP-1-DF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WALED-22"/>
    <s v=""/>
    <x v="0"/>
    <x v="5"/>
    <s v="Sacha Lempka"/>
    <s v="F2"/>
    <m/>
    <s v=""/>
    <n v="4"/>
    <s v="Regular"/>
    <s v=""/>
    <s v=""/>
    <b v="0"/>
    <m/>
    <m/>
    <b v="0"/>
    <b v="0"/>
    <n v="1000"/>
    <x v="87"/>
    <x v="5"/>
    <n v="0"/>
    <x v="12"/>
    <n v="4.8"/>
    <x v="0"/>
    <d v="2019-01-07T00:00:00"/>
    <n v="2"/>
    <x v="1"/>
    <n v="0"/>
    <x v="0"/>
    <s v="WALED-22-3000-80-40-VL-W-UNV-DP-1-DF"/>
    <n v="0"/>
    <x v="1"/>
    <m/>
    <b v="0"/>
    <x v="0"/>
    <n v="0"/>
    <n v="0"/>
    <n v="0"/>
    <s v="x"/>
    <m/>
    <d v="2019-01-07T00:00:00"/>
    <s v="x"/>
    <n v="8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593-3"/>
    <x v="7"/>
    <x v="94"/>
    <s v="WALED-22-3000-80-40-VL-W-UNV-DP-1-SM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WALED-22"/>
    <s v=""/>
    <x v="0"/>
    <x v="5"/>
    <s v="Sacha Lempka"/>
    <s v="F3"/>
    <m/>
    <s v=""/>
    <n v="4"/>
    <s v="Regular"/>
    <s v=""/>
    <s v=""/>
    <b v="0"/>
    <m/>
    <m/>
    <b v="0"/>
    <b v="0"/>
    <n v="1000"/>
    <x v="87"/>
    <x v="5"/>
    <n v="0"/>
    <x v="12"/>
    <n v="4.8"/>
    <x v="0"/>
    <d v="2019-01-07T00:00:00"/>
    <n v="2"/>
    <x v="1"/>
    <n v="0"/>
    <x v="0"/>
    <s v="WALED-22-3000-80-40-VL-W-UNV-DP-1-SM"/>
    <n v="0"/>
    <x v="1"/>
    <s v="WAVLED"/>
    <b v="0"/>
    <x v="0"/>
    <n v="0"/>
    <n v="0"/>
    <n v="0"/>
    <s v="x"/>
    <s v="x"/>
    <d v="2019-01-07T00:00:00"/>
    <s v="x"/>
    <s v="x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638-1"/>
    <x v="7"/>
    <x v="234"/>
    <s v="DIALED-22-2500-80-35-VL-W-277-DP-1-TB9"/>
    <n v="1"/>
    <n v="1"/>
    <x v="1"/>
    <n v="9"/>
    <x v="1"/>
    <b v="0"/>
    <x v="0"/>
    <b v="0"/>
    <b v="0"/>
    <x v="1"/>
    <x v="0"/>
    <x v="2"/>
    <s v=""/>
    <s v=""/>
    <s v=""/>
    <s v=""/>
    <x v="0"/>
    <x v="1"/>
    <d v="2019-01-07T00:00:00"/>
    <s v=""/>
    <m/>
    <s v="DIALED-22"/>
    <s v=""/>
    <x v="0"/>
    <x v="5"/>
    <s v="Philip Halsey"/>
    <s v="A-2'X2'"/>
    <m/>
    <s v=""/>
    <n v="9"/>
    <s v="Regular"/>
    <s v=""/>
    <s v=""/>
    <b v="0"/>
    <m/>
    <m/>
    <b v="0"/>
    <b v="0"/>
    <n v="1575"/>
    <x v="86"/>
    <x v="5"/>
    <n v="0"/>
    <x v="12"/>
    <n v="10.799999999999999"/>
    <x v="0"/>
    <d v="2019-01-07T00:00:00"/>
    <n v="4.5"/>
    <x v="1"/>
    <n v="0"/>
    <x v="0"/>
    <s v="DIALED-22-2500-80-35-VL-W-277-DP-1-TB9"/>
    <n v="0"/>
    <x v="1"/>
    <m/>
    <b v="0"/>
    <x v="0"/>
    <n v="0"/>
    <n v="0"/>
    <n v="0"/>
    <s v="x"/>
    <m/>
    <d v="2019-01-07T00:00:00"/>
    <s v="x"/>
    <n v="18"/>
    <n v="13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689-1"/>
    <x v="7"/>
    <x v="235"/>
    <s v="SLLED-SL 80/20-1000-80-40-SM-12-32'-W-277-DP-1-CA(72)-B2(BSL310LP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SLMLED-32'"/>
    <s v=""/>
    <x v="0"/>
    <x v="3"/>
    <s v="Jessica Kennedy"/>
    <s v="B1-32' EM"/>
    <m/>
    <s v=""/>
    <n v="3"/>
    <s v="Regular"/>
    <s v=""/>
    <s v=""/>
    <b v="0"/>
    <m/>
    <m/>
    <b v="0"/>
    <b v="0"/>
    <n v="2440"/>
    <x v="80"/>
    <x v="2"/>
    <n v="0"/>
    <x v="12"/>
    <n v="3.5999999999999996"/>
    <x v="2"/>
    <d v="2019-01-07T00:00:00"/>
    <n v="1.5"/>
    <x v="2"/>
    <n v="25.92"/>
    <x v="0"/>
    <s v="SLLED-SL 80/20-1000-80-40-SM-12-32'-W-277-DP-1-CA(72)-B2(BSL310LP)"/>
    <n v="0"/>
    <x v="1"/>
    <s v="SLMLED"/>
    <b v="0"/>
    <x v="0"/>
    <n v="0"/>
    <n v="0"/>
    <n v="0"/>
    <s v="x"/>
    <s v="x"/>
    <d v="2019-01-07T00:00:00"/>
    <s v="x"/>
    <s v="x"/>
    <n v="4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738-1"/>
    <x v="7"/>
    <x v="236"/>
    <s v="BBRLED-1000-90-30-FL-4-W-UNV-DP-1-TG15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07T00:00:00"/>
    <s v=""/>
    <m/>
    <s v="B4LED-4"/>
    <s v=""/>
    <x v="0"/>
    <x v="4"/>
    <s v="Stan Buyansky"/>
    <s v="LR1-GRID"/>
    <m/>
    <s v=""/>
    <n v="12"/>
    <s v="High Priority"/>
    <s v=""/>
    <s v=""/>
    <b v="0"/>
    <m/>
    <m/>
    <b v="0"/>
    <b v="0"/>
    <n v="4200"/>
    <x v="77"/>
    <x v="0"/>
    <n v="0"/>
    <x v="12"/>
    <n v="14.399999999999999"/>
    <x v="2"/>
    <d v="2019-01-07T00:00:00"/>
    <n v="6"/>
    <x v="2"/>
    <n v="0"/>
    <x v="0"/>
    <s v="BBRLED-1000-90-30-FL-4-W-UNV-DP-1-TG15"/>
    <n v="0"/>
    <x v="1"/>
    <s v="B4LED"/>
    <b v="0"/>
    <x v="0"/>
    <n v="0"/>
    <n v="3"/>
    <n v="0"/>
    <s v="x"/>
    <d v="2019-01-08T00:00:00"/>
    <d v="2019-01-07T00:00:00"/>
    <s v="x"/>
    <n v="24"/>
    <n v="18"/>
    <x v="0"/>
    <x v="1"/>
    <x v="0"/>
    <m/>
    <s v=""/>
    <s v=""/>
    <b v="0"/>
    <s v=""/>
    <d v="2019-01-10T00:00:00"/>
    <s v=""/>
    <s v=""/>
    <s v=""/>
    <s v=""/>
    <d v="2018-12-31T00:00:00"/>
    <s v=""/>
    <s v="Scheduled/Released"/>
  </r>
  <r>
    <s v="77762-2"/>
    <x v="7"/>
    <x v="237"/>
    <s v="BBRLED-750-80-35-FL-6'-W-UNV-DP-1-TB9"/>
    <n v="2"/>
    <n v="1"/>
    <x v="0"/>
    <n v="3"/>
    <x v="0"/>
    <b v="0"/>
    <x v="0"/>
    <b v="0"/>
    <b v="0"/>
    <x v="0"/>
    <x v="0"/>
    <x v="2"/>
    <s v=""/>
    <s v=""/>
    <s v=""/>
    <s v=""/>
    <x v="0"/>
    <x v="1"/>
    <d v="2019-01-07T00:00:00"/>
    <s v="Picked - Complete"/>
    <m/>
    <s v="B4LED-6'"/>
    <s v=""/>
    <x v="0"/>
    <x v="3"/>
    <s v="Rohan Srivastava"/>
    <s v="T-6'"/>
    <m/>
    <s v=""/>
    <n v="3"/>
    <s v="Regular"/>
    <s v=""/>
    <s v=""/>
    <b v="0"/>
    <m/>
    <m/>
    <b v="0"/>
    <b v="0"/>
    <n v="1080"/>
    <x v="77"/>
    <x v="0"/>
    <n v="0"/>
    <x v="12"/>
    <n v="0"/>
    <x v="0"/>
    <d v="2019-01-07T00:00:00"/>
    <n v="1.5"/>
    <x v="2"/>
    <n v="0"/>
    <x v="0"/>
    <s v="BBRLED-750-80-35-FL-6'-W-UNV-DP-1-TB9"/>
    <n v="0"/>
    <x v="0"/>
    <s v="B4LED"/>
    <b v="1"/>
    <x v="0"/>
    <n v="0"/>
    <n v="3"/>
    <n v="0"/>
    <s v="x"/>
    <d v="2019-01-08T00:00:00"/>
    <d v="2019-01-07T00:00:00"/>
    <s v="x"/>
    <n v="6"/>
    <n v="4.5"/>
    <x v="0"/>
    <x v="1"/>
    <x v="0"/>
    <m/>
    <s v=""/>
    <s v=""/>
    <b v="0"/>
    <s v=""/>
    <d v="2019-01-10T00:00:00"/>
    <s v="Done"/>
    <s v=""/>
    <s v=""/>
    <s v=""/>
    <d v="2018-12-31T00:00:00"/>
    <s v=""/>
    <s v="Machine Shop Started"/>
  </r>
  <r>
    <s v="77963-1"/>
    <x v="7"/>
    <x v="238"/>
    <s v="SKFLED-22-4000-80-30-2SF-W-UNV-DP-1-DF"/>
    <n v="1"/>
    <n v="1"/>
    <x v="1"/>
    <n v="19"/>
    <x v="1"/>
    <b v="0"/>
    <x v="0"/>
    <b v="0"/>
    <b v="0"/>
    <x v="1"/>
    <x v="0"/>
    <x v="2"/>
    <s v=""/>
    <s v=""/>
    <s v=""/>
    <s v=""/>
    <x v="0"/>
    <x v="1"/>
    <d v="2019-01-07T00:00:00"/>
    <s v=""/>
    <m/>
    <s v="SKFLED-22"/>
    <s v=""/>
    <x v="0"/>
    <x v="5"/>
    <s v="Zahra Vatani"/>
    <s v="C2SF"/>
    <m/>
    <s v=""/>
    <n v="19"/>
    <s v="Regular"/>
    <s v=""/>
    <s v=""/>
    <b v="0"/>
    <m/>
    <m/>
    <b v="0"/>
    <b v="0"/>
    <n v="9975"/>
    <x v="99"/>
    <x v="5"/>
    <n v="0"/>
    <x v="12"/>
    <n v="22.8"/>
    <x v="0"/>
    <d v="2019-01-07T00:00:00"/>
    <n v="9.5"/>
    <x v="1"/>
    <n v="0"/>
    <x v="0"/>
    <s v="SKFLED-22-4000-80-30-2SF-W-UNV-DP-1-DF"/>
    <n v="0"/>
    <x v="1"/>
    <s v="SKYEFALL"/>
    <b v="0"/>
    <x v="0"/>
    <n v="0"/>
    <n v="0"/>
    <n v="0"/>
    <s v="x"/>
    <s v="x"/>
    <d v="2019-01-07T00:00:00"/>
    <s v="x"/>
    <s v="x"/>
    <n v="28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7963-2"/>
    <x v="7"/>
    <x v="238"/>
    <s v="SP000-B6RLED-1125-80-40-FL-10'-W-UNV-DP-1-DS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B6LED-10'"/>
    <s v=""/>
    <x v="0"/>
    <x v="3"/>
    <s v="Zahra Vatani"/>
    <s v="EC-10FT"/>
    <m/>
    <s v=""/>
    <n v="4"/>
    <s v="Regular"/>
    <s v=""/>
    <s v=""/>
    <b v="0"/>
    <m/>
    <m/>
    <b v="0"/>
    <b v="0"/>
    <n v="4200"/>
    <x v="97"/>
    <x v="0"/>
    <n v="0"/>
    <x v="12"/>
    <n v="4.8"/>
    <x v="2"/>
    <d v="2019-01-07T00:00:00"/>
    <n v="2"/>
    <x v="2"/>
    <n v="0"/>
    <x v="0"/>
    <s v="B6RLED-1125-80-40-FL-10'-W-UNV"/>
    <n v="0"/>
    <x v="1"/>
    <s v="B6LED"/>
    <b v="0"/>
    <x v="0"/>
    <n v="0"/>
    <n v="3"/>
    <n v="0"/>
    <s v="x"/>
    <d v="2019-01-08T00:00:00"/>
    <d v="2019-01-07T00:00:00"/>
    <s v="x"/>
    <n v="8"/>
    <n v="6"/>
    <x v="0"/>
    <x v="1"/>
    <x v="0"/>
    <m/>
    <s v=""/>
    <s v=""/>
    <b v="0"/>
    <s v=""/>
    <d v="2019-01-10T00:00:00"/>
    <s v=""/>
    <s v=""/>
    <s v=""/>
    <s v=""/>
    <d v="2018-12-31T00:00:00"/>
    <s v=""/>
    <s v="Scheduled/Released"/>
  </r>
  <r>
    <s v="77963-3"/>
    <x v="7"/>
    <x v="238"/>
    <s v="SP000-B6RLED-1100-80-40-FL-6'-W-UNV-DP-1-DS"/>
    <n v="3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"/>
    <m/>
    <s v="B6LED-6'"/>
    <s v=""/>
    <x v="0"/>
    <x v="3"/>
    <s v="Zahra Vatani"/>
    <s v="K6'"/>
    <m/>
    <s v=""/>
    <n v="6"/>
    <s v="Regular"/>
    <s v=""/>
    <s v=""/>
    <b v="0"/>
    <m/>
    <m/>
    <b v="0"/>
    <b v="0"/>
    <n v="4260"/>
    <x v="97"/>
    <x v="0"/>
    <n v="0"/>
    <x v="12"/>
    <n v="7.1999999999999993"/>
    <x v="2"/>
    <d v="2019-01-07T00:00:00"/>
    <n v="3"/>
    <x v="2"/>
    <n v="0"/>
    <x v="0"/>
    <s v="B6RLED-1100-80-40-FL-6'-W-UNV-"/>
    <n v="0"/>
    <x v="1"/>
    <s v="B6LED"/>
    <b v="0"/>
    <x v="0"/>
    <n v="0"/>
    <n v="3"/>
    <n v="0"/>
    <s v="x"/>
    <d v="2019-01-08T00:00:00"/>
    <d v="2019-01-07T00:00:00"/>
    <s v="x"/>
    <n v="12"/>
    <n v="9"/>
    <x v="0"/>
    <x v="1"/>
    <x v="0"/>
    <m/>
    <s v=""/>
    <s v=""/>
    <b v="0"/>
    <s v=""/>
    <d v="2019-01-10T00:00:00"/>
    <s v=""/>
    <s v=""/>
    <s v=""/>
    <s v=""/>
    <d v="2018-12-31T00:00:00"/>
    <s v=""/>
    <s v="Scheduled/Released"/>
  </r>
  <r>
    <s v="77963-4"/>
    <x v="7"/>
    <x v="238"/>
    <s v="SP000-B6RLED-1100-80-40-FL-11'-W-UNV-DP-1-DS"/>
    <n v="4"/>
    <n v="1"/>
    <x v="1"/>
    <n v="6"/>
    <x v="1"/>
    <b v="0"/>
    <x v="0"/>
    <b v="0"/>
    <b v="0"/>
    <x v="1"/>
    <x v="0"/>
    <x v="2"/>
    <s v=""/>
    <s v=""/>
    <s v=""/>
    <s v=""/>
    <x v="0"/>
    <x v="1"/>
    <d v="2019-01-07T00:00:00"/>
    <s v=""/>
    <m/>
    <s v="B6LED-11'"/>
    <s v=""/>
    <x v="0"/>
    <x v="3"/>
    <s v="Zahra Vatani"/>
    <s v="K11'"/>
    <m/>
    <s v=""/>
    <n v="6"/>
    <s v="Regular"/>
    <s v=""/>
    <s v=""/>
    <b v="0"/>
    <m/>
    <m/>
    <b v="0"/>
    <b v="0"/>
    <n v="6810"/>
    <x v="97"/>
    <x v="0"/>
    <n v="0"/>
    <x v="12"/>
    <n v="7.1999999999999993"/>
    <x v="2"/>
    <d v="2019-01-07T00:00:00"/>
    <n v="3"/>
    <x v="2"/>
    <n v="0"/>
    <x v="0"/>
    <s v="B6RLED-1100-80-40-FL-11'-W-UNV"/>
    <n v="0"/>
    <x v="1"/>
    <s v="B6LED"/>
    <b v="0"/>
    <x v="0"/>
    <n v="0"/>
    <n v="3"/>
    <n v="0"/>
    <s v="x"/>
    <d v="2019-01-08T00:00:00"/>
    <d v="2019-01-07T00:00:00"/>
    <s v="x"/>
    <n v="12"/>
    <n v="9"/>
    <x v="0"/>
    <x v="1"/>
    <x v="0"/>
    <m/>
    <s v=""/>
    <s v=""/>
    <b v="0"/>
    <s v=""/>
    <d v="2019-01-10T00:00:00"/>
    <s v=""/>
    <s v=""/>
    <s v=""/>
    <s v=""/>
    <d v="2018-12-31T00:00:00"/>
    <s v=""/>
    <s v="Scheduled/Released"/>
  </r>
  <r>
    <s v="78024-1"/>
    <x v="7"/>
    <x v="239"/>
    <s v="DIALED-14-2400-80-30-VL-W-277-DP-1-TB9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DIALED-14"/>
    <s v=""/>
    <x v="0"/>
    <x v="5"/>
    <s v="Gaurav Jain"/>
    <s v="A-1X4"/>
    <m/>
    <s v=""/>
    <n v="4"/>
    <s v="Regular"/>
    <s v=""/>
    <s v=""/>
    <b v="0"/>
    <m/>
    <m/>
    <b v="0"/>
    <b v="0"/>
    <n v="900"/>
    <x v="86"/>
    <x v="5"/>
    <n v="0"/>
    <x v="12"/>
    <n v="4.8"/>
    <x v="0"/>
    <d v="2019-01-07T00:00:00"/>
    <n v="2"/>
    <x v="1"/>
    <n v="0"/>
    <x v="0"/>
    <s v="DIALED-14-2400-80-30-VL-W-277-DP-1-TB9"/>
    <n v="0"/>
    <x v="1"/>
    <s v="DIALED"/>
    <b v="0"/>
    <x v="0"/>
    <n v="0"/>
    <n v="0"/>
    <n v="0"/>
    <s v="x"/>
    <s v="x"/>
    <d v="2019-01-07T00:00:00"/>
    <s v="x"/>
    <s v="x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8039-1"/>
    <x v="7"/>
    <x v="240"/>
    <s v="BBPRLED-500-80-40-RG3-26-W-UNV-DP-1-TB15-TS(1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PLED-26"/>
    <s v="Shortage"/>
    <x v="0"/>
    <x v="3"/>
    <s v="Christina Torok"/>
    <s v="L3-26'"/>
    <m/>
    <s v=""/>
    <n v="3"/>
    <s v="Regular"/>
    <s v=""/>
    <s v=""/>
    <b v="0"/>
    <m/>
    <m/>
    <b v="0"/>
    <b v="0"/>
    <n v="2624"/>
    <x v="76"/>
    <x v="0"/>
    <n v="0"/>
    <x v="12"/>
    <n v="3.5999999999999996"/>
    <x v="2"/>
    <d v="2019-01-07T00:00:00"/>
    <n v="1.5"/>
    <x v="2"/>
    <n v="25.92"/>
    <x v="0"/>
    <s v="BBPRLED-500-80-40-RG3-26-W-UNV-DP-1-TB15-TS(1)"/>
    <n v="0"/>
    <x v="1"/>
    <s v="B4LED"/>
    <b v="0"/>
    <x v="0"/>
    <n v="0"/>
    <n v="3"/>
    <n v="0"/>
    <s v="x"/>
    <d v="2019-01-08T00:00:00"/>
    <d v="2019-01-07T00:00:00"/>
    <s v="x"/>
    <n v="6"/>
    <n v="4.5"/>
    <x v="0"/>
    <x v="1"/>
    <x v="0"/>
    <m/>
    <s v=""/>
    <s v=""/>
    <b v="0"/>
    <s v=""/>
    <d v="2019-01-10T00:00:00"/>
    <s v=""/>
    <s v=""/>
    <s v=""/>
    <s v=""/>
    <d v="2018-12-31T00:00:00"/>
    <s v=""/>
    <s v="Scheduled/Released"/>
  </r>
  <r>
    <s v="78117-1"/>
    <x v="7"/>
    <x v="241"/>
    <s v="DAYFLED-22-2500-80-35-SO-W-UNV-DP-1-TB9"/>
    <n v="1"/>
    <n v="1"/>
    <x v="1"/>
    <n v="7"/>
    <x v="1"/>
    <b v="0"/>
    <x v="0"/>
    <b v="0"/>
    <b v="0"/>
    <x v="1"/>
    <x v="0"/>
    <x v="2"/>
    <s v=""/>
    <s v=""/>
    <s v=""/>
    <s v=""/>
    <x v="0"/>
    <x v="1"/>
    <d v="2019-01-07T00:00:00"/>
    <s v=""/>
    <m/>
    <s v="DAYFLED-22"/>
    <s v=""/>
    <x v="0"/>
    <x v="5"/>
    <s v="Sacha Lempka"/>
    <s v="L37"/>
    <m/>
    <s v=""/>
    <n v="7"/>
    <s v="Regular"/>
    <s v=""/>
    <s v=""/>
    <b v="0"/>
    <m/>
    <m/>
    <b v="0"/>
    <b v="0"/>
    <n v="1365"/>
    <x v="81"/>
    <x v="5"/>
    <n v="0"/>
    <x v="12"/>
    <n v="8.4"/>
    <x v="0"/>
    <d v="2019-01-07T00:00:00"/>
    <n v="3.5"/>
    <x v="1"/>
    <n v="0"/>
    <x v="0"/>
    <s v="DAYFLED-22-2500-80-35-SO-W-UNV-DP-1-TB9"/>
    <n v="0"/>
    <x v="1"/>
    <m/>
    <b v="0"/>
    <x v="0"/>
    <n v="0"/>
    <n v="0"/>
    <n v="0"/>
    <s v="x"/>
    <m/>
    <d v="2019-01-07T00:00:00"/>
    <s v="x"/>
    <n v="14"/>
    <n v="10.5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8117-2"/>
    <x v="7"/>
    <x v="241"/>
    <s v="DAYFLED-14-5000-90-35-SO-W-UNV-DP-1-TB9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07T00:00:00"/>
    <s v=""/>
    <m/>
    <s v="DAYFLED-14"/>
    <s v=""/>
    <x v="0"/>
    <x v="5"/>
    <s v="Sacha Lempka"/>
    <s v="L37A"/>
    <m/>
    <s v=""/>
    <n v="4"/>
    <s v="Regular"/>
    <s v=""/>
    <s v=""/>
    <b v="0"/>
    <m/>
    <m/>
    <b v="0"/>
    <b v="0"/>
    <n v="900"/>
    <x v="81"/>
    <x v="5"/>
    <n v="0"/>
    <x v="12"/>
    <n v="4.8"/>
    <x v="0"/>
    <d v="2019-01-07T00:00:00"/>
    <n v="2"/>
    <x v="1"/>
    <n v="0"/>
    <x v="0"/>
    <s v="DAYFLED-14-5000-90-35-SO-W-UNV-DP-1-TB9"/>
    <n v="0"/>
    <x v="1"/>
    <m/>
    <b v="0"/>
    <x v="0"/>
    <n v="0"/>
    <n v="0"/>
    <n v="0"/>
    <s v="x"/>
    <m/>
    <d v="2019-01-07T00:00:00"/>
    <s v="x"/>
    <n v="8"/>
    <n v="6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8135-1"/>
    <x v="7"/>
    <x v="242"/>
    <s v="BBRLED-400-80-35-FL-2-W-277-LT(LDE1)-1-TB9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07T00:00:00"/>
    <s v="Picked - Complete"/>
    <m/>
    <s v="B4LED-2"/>
    <s v=""/>
    <x v="0"/>
    <x v="4"/>
    <s v="Stan Buyansky"/>
    <s v="AL-01-A4225A"/>
    <m/>
    <s v=""/>
    <n v="12"/>
    <s v="Regular"/>
    <s v=""/>
    <s v=""/>
    <b v="0"/>
    <m/>
    <m/>
    <b v="0"/>
    <b v="0"/>
    <n v="2376"/>
    <x v="77"/>
    <x v="0"/>
    <n v="0"/>
    <x v="12"/>
    <n v="14.399999999999999"/>
    <x v="2"/>
    <d v="2019-01-07T00:00:00"/>
    <n v="6"/>
    <x v="2"/>
    <n v="0"/>
    <x v="0"/>
    <s v="BBRLED-400-80-35-FL-2-W-277-LT(LDE1)-1-TB9"/>
    <n v="0"/>
    <x v="1"/>
    <m/>
    <b v="0"/>
    <x v="0"/>
    <n v="0"/>
    <n v="3"/>
    <n v="0"/>
    <s v="x"/>
    <m/>
    <d v="2019-01-07T00:00:00"/>
    <s v="x"/>
    <n v="24"/>
    <n v="18"/>
    <x v="0"/>
    <x v="0"/>
    <x v="0"/>
    <m/>
    <s v=""/>
    <s v=""/>
    <b v="0"/>
    <s v=""/>
    <d v="2019-01-10T00:00:00"/>
    <s v=""/>
    <s v=""/>
    <s v=""/>
    <s v=""/>
    <s v=""/>
    <s v=""/>
    <s v="Scheduled/Released"/>
  </r>
  <r>
    <s v="75182-1"/>
    <x v="8"/>
    <x v="243"/>
    <s v="BMRLED-750-90-27-FL-8'-W-UNV-DP-1-D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LED-8'"/>
    <s v=""/>
    <x v="0"/>
    <x v="3"/>
    <s v="Rohan Srivastava"/>
    <s v="L03, 8'"/>
    <m/>
    <s v=""/>
    <n v="1"/>
    <s v="Regular"/>
    <s v=""/>
    <s v=""/>
    <b v="0"/>
    <m/>
    <m/>
    <b v="0"/>
    <b v="0"/>
    <n v="650"/>
    <x v="91"/>
    <x v="0"/>
    <n v="0"/>
    <x v="13"/>
    <n v="1.2"/>
    <x v="2"/>
    <d v="2019-01-08T00:00:00"/>
    <n v="0.5"/>
    <x v="2"/>
    <n v="0"/>
    <x v="0"/>
    <s v="BMRLED-750-90-27-FL-8'-W-UNV-DP-1-D"/>
    <n v="0"/>
    <x v="1"/>
    <m/>
    <b v="0"/>
    <x v="0"/>
    <n v="0"/>
    <n v="3"/>
    <n v="0"/>
    <s v="x"/>
    <m/>
    <d v="2019-01-08T00:00:00"/>
    <s v="x"/>
    <n v="2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5182-2"/>
    <x v="8"/>
    <x v="243"/>
    <s v="BMRLED-750-90-27-FL-4'-W-UNV-DP-1-D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LED-4'"/>
    <s v=""/>
    <x v="0"/>
    <x v="3"/>
    <s v="Rohan Srivastava"/>
    <s v="L03, 4'"/>
    <m/>
    <s v=""/>
    <n v="1"/>
    <s v="Regular"/>
    <s v=""/>
    <s v=""/>
    <b v="0"/>
    <m/>
    <m/>
    <b v="0"/>
    <b v="0"/>
    <n v="275"/>
    <x v="91"/>
    <x v="0"/>
    <n v="0"/>
    <x v="13"/>
    <n v="1.2"/>
    <x v="2"/>
    <d v="2019-01-08T00:00:00"/>
    <n v="0.5"/>
    <x v="2"/>
    <n v="0"/>
    <x v="0"/>
    <s v="BMRLED-750-90-27-FL-4'-W-UNV-DP-1-D"/>
    <n v="0"/>
    <x v="1"/>
    <m/>
    <b v="0"/>
    <x v="0"/>
    <n v="0"/>
    <n v="3"/>
    <n v="0"/>
    <s v="x"/>
    <m/>
    <d v="2019-01-08T00:00:00"/>
    <s v="x"/>
    <n v="2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5475-21"/>
    <x v="8"/>
    <x v="244"/>
    <s v="SP18435(2)-BMPRLED-750-80-35-RG3-12'10&quot;-C(ROCKFON723)-UNV-DP-1-TG9-TS(1)-C(ANGLED ENDS - 82°&amp;98°)"/>
    <n v="2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PLED-12'10&quot;"/>
    <s v=""/>
    <x v="0"/>
    <x v="0"/>
    <s v="Gagandeep Singh"/>
    <s v="F04-12'10&quot;-06-13D"/>
    <m/>
    <s v=""/>
    <n v="2"/>
    <s v="Regular"/>
    <s v=""/>
    <s v=""/>
    <b v="0"/>
    <m/>
    <m/>
    <b v="0"/>
    <b v="0"/>
    <n v="1255"/>
    <x v="82"/>
    <x v="0"/>
    <n v="0"/>
    <x v="13"/>
    <n v="2.4"/>
    <x v="2"/>
    <d v="2019-01-08T00:00:00"/>
    <n v="1"/>
    <x v="2"/>
    <n v="12.96"/>
    <x v="0"/>
    <s v="BMPRLED-750-80-35-RG3-12'10&quot;-C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5475-23"/>
    <x v="8"/>
    <x v="244"/>
    <s v="SP18435(2)-BMPRLED-750-80-35-RG3-6'6 7/8&quot;-C(PS541A1391)-UNV-DP-1-TG9-TS(1)-C(85° ANGLED END)"/>
    <n v="2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PLED-6'6 7/8&quot;"/>
    <s v=""/>
    <x v="0"/>
    <x v="0"/>
    <s v="Gagandeep Singh"/>
    <s v="F04-6'6-7/8&quot;6TH"/>
    <m/>
    <s v=""/>
    <n v="1"/>
    <s v="Regular"/>
    <s v=""/>
    <s v=""/>
    <b v="0"/>
    <m/>
    <m/>
    <b v="0"/>
    <b v="0"/>
    <n v="695"/>
    <x v="82"/>
    <x v="0"/>
    <n v="0"/>
    <x v="13"/>
    <n v="1.2"/>
    <x v="2"/>
    <d v="2019-01-08T00:00:00"/>
    <n v="0.5"/>
    <x v="2"/>
    <n v="0"/>
    <x v="0"/>
    <s v="BMPRLED-750-80-35-RG3-6'6 7/8&quot;"/>
    <n v="0"/>
    <x v="1"/>
    <m/>
    <b v="0"/>
    <x v="0"/>
    <n v="0"/>
    <n v="3"/>
    <n v="0"/>
    <s v="x"/>
    <m/>
    <d v="2019-01-08T00:00:00"/>
    <s v="x"/>
    <n v="2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5475-25"/>
    <x v="8"/>
    <x v="244"/>
    <s v="SP18435(2)-BMPRLED-OPRI(107°)-750-80-35-RG3-18'8 15/16&quot;-W-UNV-DP-1-TG9-TS(2)-C(87° ANGLED END)"/>
    <n v="25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PLED-18'8 15/16&quot;"/>
    <s v=""/>
    <x v="0"/>
    <x v="0"/>
    <s v="Gagandeep Singh"/>
    <s v="F04-10'7-15/16&quot;X8'1&quot;-06-38G"/>
    <m/>
    <s v=""/>
    <n v="3"/>
    <s v="Regular"/>
    <s v=""/>
    <s v=""/>
    <b v="0"/>
    <m/>
    <m/>
    <b v="0"/>
    <b v="0"/>
    <n v="1540"/>
    <x v="82"/>
    <x v="0"/>
    <n v="0"/>
    <x v="13"/>
    <n v="3.5999999999999996"/>
    <x v="2"/>
    <d v="2019-01-08T00:00:00"/>
    <n v="1.5"/>
    <x v="2"/>
    <n v="25.92"/>
    <x v="0"/>
    <s v="BMPRLED-OPRI(107°)-750-80-35-R"/>
    <n v="0"/>
    <x v="1"/>
    <m/>
    <b v="0"/>
    <x v="0"/>
    <n v="0"/>
    <n v="3"/>
    <n v="0"/>
    <s v="x"/>
    <m/>
    <d v="2019-01-08T00:00:00"/>
    <s v="x"/>
    <n v="6"/>
    <n v="4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6005-1"/>
    <x v="8"/>
    <x v="245"/>
    <s v="BMRLED-750-90-30-RG-7-W-277-DP-1-TB9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LED-7"/>
    <s v=""/>
    <x v="0"/>
    <x v="3"/>
    <s v="Shivam Gandhi"/>
    <s v="F18B-7'"/>
    <m/>
    <s v=""/>
    <n v="2"/>
    <s v="Regular"/>
    <s v=""/>
    <s v=""/>
    <b v="0"/>
    <m/>
    <m/>
    <b v="0"/>
    <b v="0"/>
    <n v="1071"/>
    <x v="91"/>
    <x v="0"/>
    <n v="0"/>
    <x v="13"/>
    <n v="2.4"/>
    <x v="2"/>
    <d v="2019-01-08T00:00:00"/>
    <n v="1"/>
    <x v="2"/>
    <n v="0"/>
    <x v="0"/>
    <s v="BMRLED-750-90-30-RG-7-W-277-DP-1-TB9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6005-2"/>
    <x v="8"/>
    <x v="245"/>
    <s v="BMRLED-750-90-30-RG-11-W-277-DP-1-TB9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LED-11"/>
    <s v=""/>
    <x v="0"/>
    <x v="3"/>
    <s v="Shivam Gandhi"/>
    <s v="F18B-11'"/>
    <m/>
    <s v=""/>
    <n v="2"/>
    <s v="Regular"/>
    <s v=""/>
    <s v=""/>
    <b v="0"/>
    <m/>
    <m/>
    <b v="0"/>
    <b v="0"/>
    <n v="1683"/>
    <x v="91"/>
    <x v="0"/>
    <n v="0"/>
    <x v="13"/>
    <n v="2.4"/>
    <x v="2"/>
    <d v="2019-01-08T00:00:00"/>
    <n v="1"/>
    <x v="2"/>
    <n v="0"/>
    <x v="0"/>
    <s v="BMRLED-750-90-30-RG-11-W-277-DP-1-TB9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6005-3"/>
    <x v="8"/>
    <x v="245"/>
    <s v="BMRLED-750-90-30-RG-22-W-277-DP-1-TB9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3LED-22"/>
    <s v=""/>
    <x v="0"/>
    <x v="3"/>
    <s v="Shivam Gandhi"/>
    <s v="B18-22'"/>
    <m/>
    <s v=""/>
    <n v="2"/>
    <s v="Regular"/>
    <s v=""/>
    <s v=""/>
    <b v="0"/>
    <m/>
    <m/>
    <b v="0"/>
    <b v="0"/>
    <n v="1683"/>
    <x v="91"/>
    <x v="0"/>
    <n v="0"/>
    <x v="13"/>
    <n v="2.4"/>
    <x v="2"/>
    <d v="2019-01-08T00:00:00"/>
    <n v="1"/>
    <x v="2"/>
    <n v="12.96"/>
    <x v="0"/>
    <s v="BMRLED-750-90-30-RG-22-W-277-DP-1-TB9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6597-2"/>
    <x v="8"/>
    <x v="246"/>
    <s v="B6PRLED-800-80-35-RG3-9'-W-UNV-DP-1-DF-TS(2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6PLED-9'"/>
    <s v=""/>
    <x v="0"/>
    <x v="3"/>
    <s v="Zahra Vatani"/>
    <s v="W-9FT"/>
    <m/>
    <s v=""/>
    <n v="2"/>
    <s v="Regular"/>
    <s v=""/>
    <s v=""/>
    <b v="0"/>
    <m/>
    <m/>
    <b v="0"/>
    <b v="0"/>
    <n v="2096"/>
    <x v="100"/>
    <x v="0"/>
    <n v="0"/>
    <x v="13"/>
    <n v="2.4"/>
    <x v="2"/>
    <d v="2019-01-08T00:00:00"/>
    <n v="1"/>
    <x v="2"/>
    <n v="0"/>
    <x v="0"/>
    <s v="B6PRLED-800-80-35-RG3-9'-W-UNV-DP-1-DF-TS(2)"/>
    <n v="0"/>
    <x v="1"/>
    <s v="B6LED"/>
    <b v="0"/>
    <x v="0"/>
    <n v="0"/>
    <n v="3"/>
    <n v="0"/>
    <s v="x"/>
    <d v="2019-01-09T00:00:00"/>
    <d v="2019-01-08T00:00:00"/>
    <s v="x"/>
    <n v="4"/>
    <n v="3"/>
    <x v="0"/>
    <x v="1"/>
    <x v="0"/>
    <m/>
    <s v=""/>
    <s v=""/>
    <b v="0"/>
    <s v=""/>
    <d v="2019-01-11T00:00:00"/>
    <s v=""/>
    <s v=""/>
    <s v=""/>
    <s v=""/>
    <d v="2018-12-31T00:00:00"/>
    <s v=""/>
    <s v="Scheduled/Released"/>
  </r>
  <r>
    <s v="76597-3"/>
    <x v="8"/>
    <x v="246"/>
    <s v="B6PRLED-800-80-35-RG3-11'-W-UNV-DP-1-DF-TS(2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6PLED-11'"/>
    <s v=""/>
    <x v="0"/>
    <x v="3"/>
    <s v="Zahra Vatani"/>
    <s v="W-11FT"/>
    <m/>
    <s v=""/>
    <n v="1"/>
    <s v="Regular"/>
    <s v=""/>
    <s v=""/>
    <b v="0"/>
    <m/>
    <m/>
    <b v="0"/>
    <b v="0"/>
    <n v="1252"/>
    <x v="100"/>
    <x v="0"/>
    <n v="0"/>
    <x v="13"/>
    <n v="1.2"/>
    <x v="2"/>
    <d v="2019-01-08T00:00:00"/>
    <n v="0.5"/>
    <x v="2"/>
    <n v="0"/>
    <x v="0"/>
    <s v="B6PRLED-800-80-35-RG3-11'-W-UNV-DP-1-DF-TS(2)"/>
    <n v="0"/>
    <x v="1"/>
    <s v="B6LED"/>
    <b v="0"/>
    <x v="0"/>
    <n v="0"/>
    <n v="3"/>
    <n v="0"/>
    <s v="x"/>
    <d v="2019-01-09T00:00:00"/>
    <d v="2019-01-08T00:00:00"/>
    <s v="x"/>
    <n v="2"/>
    <n v="1.5"/>
    <x v="0"/>
    <x v="1"/>
    <x v="0"/>
    <m/>
    <s v=""/>
    <s v=""/>
    <b v="0"/>
    <s v=""/>
    <d v="2019-01-11T00:00:00"/>
    <s v=""/>
    <s v=""/>
    <s v=""/>
    <s v=""/>
    <d v="2018-12-31T00:00:00"/>
    <s v=""/>
    <s v="Scheduled/Released"/>
  </r>
  <r>
    <s v="76641-2"/>
    <x v="8"/>
    <x v="43"/>
    <s v="SKPLED-22-2800-80-35-FL-W-277-DP-1-TB15"/>
    <n v="2"/>
    <n v="1"/>
    <x v="1"/>
    <n v="2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SKPLED-22"/>
    <s v=""/>
    <x v="0"/>
    <x v="2"/>
    <s v="Philip Halsey"/>
    <s v="L3"/>
    <m/>
    <s v=""/>
    <n v="22"/>
    <s v="Regular"/>
    <s v=""/>
    <s v=""/>
    <b v="0"/>
    <m/>
    <m/>
    <b v="0"/>
    <b v="0"/>
    <n v="8519.3019999999997"/>
    <x v="88"/>
    <x v="5"/>
    <n v="0"/>
    <x v="13"/>
    <n v="26.4"/>
    <x v="0"/>
    <d v="2019-01-08T00:00:00"/>
    <n v="11"/>
    <x v="1"/>
    <n v="0"/>
    <x v="0"/>
    <s v="SKPLED-22-2800-80-35-FL-W-277-DP-1-TB15"/>
    <n v="0"/>
    <x v="1"/>
    <m/>
    <b v="0"/>
    <x v="0"/>
    <n v="0"/>
    <n v="0"/>
    <n v="5"/>
    <s v="x"/>
    <s v="x"/>
    <d v="2019-01-08T00:00:00"/>
    <s v="x"/>
    <s v="x"/>
    <n v="3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6645-1"/>
    <x v="8"/>
    <x v="104"/>
    <s v="BMRLED-500-80-35-FL-4-W-UNV-DP-1-TG9"/>
    <n v="1"/>
    <n v="1"/>
    <x v="0"/>
    <n v="19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3LED-4"/>
    <s v=""/>
    <x v="0"/>
    <x v="1"/>
    <s v="Philip Halsey"/>
    <s v="F8-4'"/>
    <m/>
    <s v=""/>
    <n v="19"/>
    <s v="Regular"/>
    <s v=""/>
    <s v=""/>
    <b v="0"/>
    <m/>
    <m/>
    <b v="0"/>
    <b v="0"/>
    <n v="6080"/>
    <x v="91"/>
    <x v="0"/>
    <n v="0"/>
    <x v="13"/>
    <n v="0"/>
    <x v="0"/>
    <d v="2019-01-08T00:00:00"/>
    <n v="9.5"/>
    <x v="2"/>
    <n v="0"/>
    <x v="0"/>
    <s v="BMRLED-500-80-35-FL-4-W-UNV-DP-1-TG9"/>
    <n v="0"/>
    <x v="0"/>
    <m/>
    <b v="1"/>
    <x v="0"/>
    <n v="0"/>
    <n v="3"/>
    <n v="0"/>
    <s v="x"/>
    <d v="2019-01-09T00:00:00"/>
    <d v="2019-01-08T00:00:00"/>
    <s v="x"/>
    <n v="38"/>
    <n v="28.5"/>
    <x v="0"/>
    <x v="1"/>
    <x v="0"/>
    <m/>
    <s v=""/>
    <s v=""/>
    <b v="0"/>
    <s v=""/>
    <d v="2019-01-11T00:00:00"/>
    <s v="Done"/>
    <s v=""/>
    <s v=""/>
    <s v=""/>
    <d v="2018-12-31T00:00:00"/>
    <s v=""/>
    <s v="Machine Shop Started"/>
  </r>
  <r>
    <s v="76645-2"/>
    <x v="8"/>
    <x v="104"/>
    <s v="BMRLED-500-80-35-1.25M-8-W-UNV-DP-1-TB15"/>
    <n v="2"/>
    <n v="1"/>
    <x v="0"/>
    <n v="5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3LED-8"/>
    <s v=""/>
    <x v="0"/>
    <x v="1"/>
    <s v="Philip Halsey"/>
    <s v="F8A-8'"/>
    <m/>
    <s v=""/>
    <n v="5"/>
    <s v="Regular"/>
    <s v=""/>
    <s v=""/>
    <b v="0"/>
    <m/>
    <m/>
    <b v="0"/>
    <b v="0"/>
    <n v="3600"/>
    <x v="91"/>
    <x v="0"/>
    <n v="0"/>
    <x v="13"/>
    <n v="0"/>
    <x v="0"/>
    <d v="2019-01-08T00:00:00"/>
    <n v="2.5"/>
    <x v="2"/>
    <n v="0"/>
    <x v="0"/>
    <s v="BMRLED-500-80-35-1.25M-8-W-UNV-DP-1-TB15"/>
    <n v="0"/>
    <x v="0"/>
    <s v="B3LED"/>
    <b v="1"/>
    <x v="0"/>
    <n v="0"/>
    <n v="3"/>
    <n v="0"/>
    <s v="x"/>
    <d v="2019-01-09T00:00:00"/>
    <d v="2019-01-08T00:00:00"/>
    <s v="x"/>
    <n v="10"/>
    <n v="7.5"/>
    <x v="0"/>
    <x v="1"/>
    <x v="0"/>
    <m/>
    <s v=""/>
    <s v=""/>
    <b v="0"/>
    <s v=""/>
    <d v="2019-01-11T00:00:00"/>
    <s v="Done"/>
    <s v=""/>
    <s v=""/>
    <s v=""/>
    <d v="2018-12-31T00:00:00"/>
    <s v=""/>
    <s v="Machine Shop Started"/>
  </r>
  <r>
    <s v="76941-1"/>
    <x v="8"/>
    <x v="247"/>
    <s v="BBRLED-500-80-35-FL-4-W-UNV-DP-1-TB9"/>
    <n v="1"/>
    <n v="1"/>
    <x v="0"/>
    <n v="4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"/>
    <s v=""/>
    <x v="0"/>
    <x v="6"/>
    <s v="Jessica Pasternyk"/>
    <s v="M4"/>
    <m/>
    <s v=""/>
    <n v="4"/>
    <s v="Regular"/>
    <s v=""/>
    <s v=""/>
    <b v="0"/>
    <m/>
    <m/>
    <b v="0"/>
    <b v="0"/>
    <n v="1065.5999999999999"/>
    <x v="77"/>
    <x v="0"/>
    <n v="0"/>
    <x v="13"/>
    <n v="4.8"/>
    <x v="2"/>
    <d v="2019-01-08T00:00:00"/>
    <n v="2"/>
    <x v="2"/>
    <n v="0"/>
    <x v="0"/>
    <s v="BBRLED-500-80-35-FL-4-W-UNV-DP-1-TB9"/>
    <n v="0"/>
    <x v="0"/>
    <s v="B4LED"/>
    <b v="0"/>
    <x v="0"/>
    <n v="0"/>
    <n v="3"/>
    <n v="0"/>
    <s v="x"/>
    <d v="2019-01-09T00:00:00"/>
    <d v="2019-01-08T00:00:00"/>
    <s v="x"/>
    <n v="8"/>
    <n v="6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6941-2"/>
    <x v="8"/>
    <x v="247"/>
    <s v="BBRLED-500-80-35-FL-4-W-UNV-DP-1-TB9-B1(BSL10LST)"/>
    <n v="2"/>
    <n v="1"/>
    <x v="0"/>
    <n v="3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"/>
    <s v=""/>
    <x v="0"/>
    <x v="6"/>
    <s v="Jessica Pasternyk"/>
    <s v="M4E"/>
    <m/>
    <s v=""/>
    <n v="3"/>
    <s v="Regular"/>
    <s v=""/>
    <s v=""/>
    <b v="0"/>
    <m/>
    <m/>
    <b v="0"/>
    <b v="0"/>
    <n v="907.2"/>
    <x v="77"/>
    <x v="0"/>
    <n v="0"/>
    <x v="13"/>
    <n v="3.5999999999999996"/>
    <x v="2"/>
    <d v="2019-01-08T00:00:00"/>
    <n v="1.5"/>
    <x v="2"/>
    <n v="0"/>
    <x v="0"/>
    <s v="BBRLED-500-80-35-FL-4-W-UNV-DP-1-TB9-B1(BSL10LST)"/>
    <n v="0"/>
    <x v="0"/>
    <s v="B4LED"/>
    <b v="0"/>
    <x v="0"/>
    <n v="0"/>
    <n v="3"/>
    <n v="0"/>
    <s v="x"/>
    <d v="2019-01-09T00:00:00"/>
    <d v="2019-01-08T00:00:00"/>
    <s v="x"/>
    <n v="6"/>
    <n v="4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6941-3"/>
    <x v="8"/>
    <x v="247"/>
    <s v="BBRLED-500-80-35-FL-8-W-UNV-DP-1-TB9"/>
    <n v="3"/>
    <n v="1"/>
    <x v="0"/>
    <n v="12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6"/>
    <s v="Jessica Pasternyk"/>
    <s v="M8"/>
    <m/>
    <s v=""/>
    <n v="12"/>
    <s v="Regular"/>
    <s v=""/>
    <s v=""/>
    <b v="0"/>
    <m/>
    <m/>
    <b v="0"/>
    <b v="0"/>
    <n v="6393.6"/>
    <x v="77"/>
    <x v="0"/>
    <n v="0"/>
    <x v="13"/>
    <n v="14.399999999999999"/>
    <x v="2"/>
    <d v="2019-01-08T00:00:00"/>
    <n v="6"/>
    <x v="2"/>
    <n v="0"/>
    <x v="0"/>
    <s v="BBRLED-500-80-35-FL-8-W-UNV-DP-1-TB9"/>
    <n v="0"/>
    <x v="0"/>
    <s v="B4LED"/>
    <b v="0"/>
    <x v="0"/>
    <n v="0"/>
    <n v="3"/>
    <n v="0"/>
    <s v="x"/>
    <d v="2019-01-09T00:00:00"/>
    <d v="2019-01-08T00:00:00"/>
    <s v="x"/>
    <n v="24"/>
    <n v="18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6941-4"/>
    <x v="8"/>
    <x v="247"/>
    <s v="BBRLED-500-80-35-FL-8-W-UNV-DP-1-TB9-B2(BSL10LST)"/>
    <n v="4"/>
    <n v="1"/>
    <x v="0"/>
    <n v="4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6"/>
    <s v="Jessica Pasternyk"/>
    <s v="M8E"/>
    <m/>
    <s v=""/>
    <n v="4"/>
    <s v="Regular"/>
    <s v=""/>
    <s v=""/>
    <b v="0"/>
    <m/>
    <m/>
    <b v="0"/>
    <b v="0"/>
    <n v="2275.1999999999998"/>
    <x v="77"/>
    <x v="0"/>
    <n v="0"/>
    <x v="13"/>
    <n v="4.8"/>
    <x v="2"/>
    <d v="2019-01-08T00:00:00"/>
    <n v="2"/>
    <x v="2"/>
    <n v="0"/>
    <x v="0"/>
    <s v="BBRLED-500-80-35-FL-8-W-UNV-DP-1-TB9-B2(BSL10LST)"/>
    <n v="0"/>
    <x v="0"/>
    <s v="B4LED"/>
    <b v="0"/>
    <x v="0"/>
    <n v="0"/>
    <n v="3"/>
    <n v="0"/>
    <s v="x"/>
    <d v="2019-01-09T00:00:00"/>
    <d v="2019-01-08T00:00:00"/>
    <s v="x"/>
    <n v="8"/>
    <n v="6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6941-5"/>
    <x v="8"/>
    <x v="247"/>
    <s v="BBRLED-750-80-35-FL-8-W-UNV-DP-1-TB9"/>
    <n v="5"/>
    <n v="1"/>
    <x v="0"/>
    <n v="7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6"/>
    <s v="Jessica Pasternyk"/>
    <s v="M8H"/>
    <m/>
    <s v=""/>
    <n v="7"/>
    <s v="Regular"/>
    <s v=""/>
    <s v=""/>
    <b v="0"/>
    <m/>
    <m/>
    <b v="0"/>
    <b v="0"/>
    <n v="3729.6"/>
    <x v="77"/>
    <x v="0"/>
    <n v="0"/>
    <x v="13"/>
    <n v="8.4"/>
    <x v="2"/>
    <d v="2019-01-08T00:00:00"/>
    <n v="3.5"/>
    <x v="2"/>
    <n v="0"/>
    <x v="0"/>
    <s v="BBRLED-750-80-35-FL-8-W-UNV-DP-1-TB9"/>
    <n v="0"/>
    <x v="0"/>
    <s v="B4LED"/>
    <b v="0"/>
    <x v="0"/>
    <n v="0"/>
    <n v="3"/>
    <n v="0"/>
    <s v="x"/>
    <d v="2019-01-09T00:00:00"/>
    <d v="2019-01-08T00:00:00"/>
    <s v="x"/>
    <n v="14"/>
    <n v="10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6941-6"/>
    <x v="8"/>
    <x v="247"/>
    <s v="BBRLED-500-80-35-FL-12-W-UNV-DP-1-TB9-B3(BSL10LST)"/>
    <n v="6"/>
    <n v="1"/>
    <x v="0"/>
    <n v="1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12"/>
    <s v=""/>
    <x v="0"/>
    <x v="6"/>
    <s v="Jessica Pasternyk"/>
    <s v="M12E"/>
    <m/>
    <s v=""/>
    <n v="1"/>
    <s v="Regular"/>
    <s v=""/>
    <s v=""/>
    <b v="0"/>
    <m/>
    <m/>
    <b v="0"/>
    <b v="0"/>
    <n v="799.2"/>
    <x v="77"/>
    <x v="0"/>
    <n v="0"/>
    <x v="13"/>
    <n v="1.2"/>
    <x v="2"/>
    <d v="2019-01-08T00:00:00"/>
    <n v="0.5"/>
    <x v="2"/>
    <n v="0"/>
    <x v="0"/>
    <s v="BBRLED-500-80-35-FL-12-W-UNV-DP-1-TB9-B3(BSL10LST)"/>
    <n v="0"/>
    <x v="0"/>
    <s v="B4LED"/>
    <b v="0"/>
    <x v="0"/>
    <n v="0"/>
    <n v="3"/>
    <n v="0"/>
    <s v="x"/>
    <d v="2019-01-09T00:00:00"/>
    <d v="2019-01-08T00:00:00"/>
    <s v="x"/>
    <n v="2"/>
    <n v="1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7155-1"/>
    <x v="8"/>
    <x v="248"/>
    <s v="BBDILED-650-650-80-35-SO-4-W-UNV-DP-2-CA(24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"/>
    <s v=""/>
    <x v="0"/>
    <x v="3"/>
    <s v="Sacha Lempka"/>
    <s v="L3A-4'"/>
    <m/>
    <s v=""/>
    <n v="2"/>
    <s v="Regular"/>
    <s v=""/>
    <s v=""/>
    <b v="0"/>
    <m/>
    <m/>
    <b v="0"/>
    <b v="0"/>
    <n v="792"/>
    <x v="83"/>
    <x v="2"/>
    <n v="0"/>
    <x v="13"/>
    <n v="2.4"/>
    <x v="2"/>
    <d v="2019-01-08T00:00:00"/>
    <n v="1"/>
    <x v="2"/>
    <n v="0"/>
    <x v="0"/>
    <s v="BBDILED-650-650-80-35-SO-4-W-UNV-DP-2-CA(24)"/>
    <n v="0"/>
    <x v="1"/>
    <m/>
    <b v="0"/>
    <x v="0"/>
    <n v="0"/>
    <n v="0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03-1"/>
    <x v="8"/>
    <x v="249"/>
    <s v="BBPRLED-375-80-40-FL-14'1&quot;-W-UNV-DP-1-DF-TS(1)-CP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4'1&quot;"/>
    <s v=""/>
    <x v="0"/>
    <x v="4"/>
    <s v="Joshua Zimet"/>
    <s v="F13-14"/>
    <m/>
    <s v=""/>
    <n v="2"/>
    <s v="Regular"/>
    <s v=""/>
    <s v=""/>
    <b v="0"/>
    <m/>
    <m/>
    <b v="0"/>
    <b v="0"/>
    <n v="1239"/>
    <x v="76"/>
    <x v="0"/>
    <n v="0"/>
    <x v="13"/>
    <n v="2.4"/>
    <x v="2"/>
    <d v="2019-01-08T00:00:00"/>
    <n v="1"/>
    <x v="2"/>
    <n v="12.96"/>
    <x v="0"/>
    <s v="BBPRLED-375-80-40-FL-14'1&quot;-W-UNV-DP-1-DF-TS(1)-CP"/>
    <n v="0"/>
    <x v="1"/>
    <s v="B4LED"/>
    <b v="0"/>
    <x v="0"/>
    <n v="0"/>
    <n v="3"/>
    <n v="0"/>
    <s v="x"/>
    <d v="2019-01-09T00:00:00"/>
    <d v="2019-01-08T00:00:00"/>
    <s v="x"/>
    <n v="4"/>
    <n v="3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203-2"/>
    <x v="8"/>
    <x v="249"/>
    <s v="BBPRLED-375-80-40-FL-15'-W-UNV-DP-1-DF-TS(1)-CP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5'"/>
    <s v=""/>
    <x v="0"/>
    <x v="4"/>
    <s v="Joshua Zimet"/>
    <s v="F13-15"/>
    <m/>
    <s v=""/>
    <n v="2"/>
    <s v="Regular"/>
    <s v=""/>
    <s v=""/>
    <b v="0"/>
    <m/>
    <m/>
    <b v="0"/>
    <b v="0"/>
    <n v="1323"/>
    <x v="76"/>
    <x v="0"/>
    <n v="0"/>
    <x v="13"/>
    <n v="2.4"/>
    <x v="2"/>
    <d v="2019-01-08T00:00:00"/>
    <n v="1"/>
    <x v="2"/>
    <n v="12.96"/>
    <x v="0"/>
    <s v="BBPRLED-375-80-40-FL-15'-W-UNV-DP-1-DF-TS(1)-CP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03-3"/>
    <x v="8"/>
    <x v="249"/>
    <s v="BBPRLED-375-80-40-FL-4'-W-UNV-DP-1-DF-TS(1)-CP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4'"/>
    <s v=""/>
    <x v="0"/>
    <x v="4"/>
    <s v="Joshua Zimet"/>
    <s v="F13-4"/>
    <m/>
    <s v=""/>
    <n v="2"/>
    <s v="Regular"/>
    <s v=""/>
    <s v=""/>
    <b v="0"/>
    <m/>
    <m/>
    <b v="0"/>
    <b v="0"/>
    <n v="812"/>
    <x v="76"/>
    <x v="0"/>
    <n v="0"/>
    <x v="13"/>
    <n v="2.4"/>
    <x v="2"/>
    <d v="2019-01-08T00:00:00"/>
    <n v="1"/>
    <x v="2"/>
    <n v="0"/>
    <x v="0"/>
    <s v="BBPRLED-375-80-40-FL-4'-W-UNV-DP-1-DF-TS(1)-CP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03-4"/>
    <x v="8"/>
    <x v="249"/>
    <s v="BBPRLED-375-80-40-FL-5'-W-UNV-DP-1-DF-TS(1)-CP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5'"/>
    <s v=""/>
    <x v="0"/>
    <x v="4"/>
    <s v="Joshua Zimet"/>
    <s v="F13-5"/>
    <m/>
    <s v=""/>
    <n v="2"/>
    <s v="Regular"/>
    <s v=""/>
    <s v=""/>
    <b v="0"/>
    <m/>
    <m/>
    <b v="0"/>
    <b v="0"/>
    <n v="978"/>
    <x v="76"/>
    <x v="0"/>
    <n v="0"/>
    <x v="13"/>
    <n v="2.4"/>
    <x v="2"/>
    <d v="2019-01-08T00:00:00"/>
    <n v="1"/>
    <x v="2"/>
    <n v="0"/>
    <x v="0"/>
    <s v="BBPRLED-375-80-40-FL-5'-W-UNV-DP-1-DF-TS(1)-CP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03-5"/>
    <x v="8"/>
    <x v="249"/>
    <s v="BBPRLED-375-80-40-FL-8'-W-UNV-DP-1-DF-TS(1)-CP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8'"/>
    <s v=""/>
    <x v="0"/>
    <x v="4"/>
    <s v="Joshua Zimet"/>
    <s v="F13-8"/>
    <m/>
    <s v=""/>
    <n v="2"/>
    <s v="Regular"/>
    <s v=""/>
    <s v=""/>
    <b v="0"/>
    <m/>
    <m/>
    <b v="0"/>
    <b v="0"/>
    <n v="1500"/>
    <x v="76"/>
    <x v="0"/>
    <n v="0"/>
    <x v="13"/>
    <n v="2.4"/>
    <x v="2"/>
    <d v="2019-01-08T00:00:00"/>
    <n v="1"/>
    <x v="2"/>
    <n v="0"/>
    <x v="0"/>
    <s v="BBPRLED-375-80-40-FL-8'-W-UNV-DP-1-DF-TS(1)-CP"/>
    <n v="0"/>
    <x v="1"/>
    <m/>
    <b v="0"/>
    <x v="0"/>
    <n v="0"/>
    <n v="3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56-1"/>
    <x v="8"/>
    <x v="250"/>
    <s v="B6-S-NO-12-NL-T8-1S-1S-W-277-D(MARK7)-2-CT9(36)-B1(LP600)-D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"/>
    <m/>
    <s v="BEAM6-12"/>
    <s v=""/>
    <x v="0"/>
    <x v="3"/>
    <s v="Christina Torok"/>
    <s v="F1A"/>
    <m/>
    <s v=""/>
    <n v="3"/>
    <s v="Regular"/>
    <s v=""/>
    <s v=""/>
    <b v="0"/>
    <m/>
    <m/>
    <b v="0"/>
    <b v="0"/>
    <n v="2694"/>
    <x v="101"/>
    <x v="2"/>
    <n v="0"/>
    <x v="13"/>
    <n v="3.5999999999999996"/>
    <x v="2"/>
    <d v="2019-01-08T00:00:00"/>
    <n v="1.5"/>
    <x v="2"/>
    <n v="0"/>
    <x v="0"/>
    <s v="B6-S-NO-12-NL-T8-1S-1S-W-277-D(MARK7)-2-CT9(36)-B1(LP600)-D"/>
    <n v="0"/>
    <x v="1"/>
    <s v="BEAM6"/>
    <b v="0"/>
    <x v="0"/>
    <n v="0"/>
    <n v="0"/>
    <n v="0"/>
    <s v="x"/>
    <s v="x"/>
    <d v="2019-01-08T00:00:00"/>
    <s v="x"/>
    <s v="x"/>
    <n v="4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56-2"/>
    <x v="8"/>
    <x v="250"/>
    <s v="B6-S-NO-24-NL-T8-1S-1S-W-277-D(MARK7)-2-CT9(36)-B1(LP600)-D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"/>
    <m/>
    <s v="BEAM6-24"/>
    <s v=""/>
    <x v="0"/>
    <x v="3"/>
    <s v="Christina Torok"/>
    <s v="F1B"/>
    <m/>
    <s v=""/>
    <n v="4"/>
    <s v="Regular"/>
    <s v=""/>
    <s v=""/>
    <b v="0"/>
    <m/>
    <m/>
    <b v="0"/>
    <b v="0"/>
    <n v="3132"/>
    <x v="101"/>
    <x v="2"/>
    <n v="0"/>
    <x v="13"/>
    <n v="4.8"/>
    <x v="2"/>
    <d v="2019-01-08T00:00:00"/>
    <n v="2"/>
    <x v="2"/>
    <n v="25.92"/>
    <x v="0"/>
    <s v="B6-S-NO-24-NL-T8-1S-1S-W-277-D(MARK7)-2-CT9(36)-B1(LP600)-D"/>
    <n v="0"/>
    <x v="1"/>
    <m/>
    <b v="0"/>
    <x v="0"/>
    <n v="0"/>
    <n v="0"/>
    <n v="0"/>
    <s v="x"/>
    <s v="x"/>
    <d v="2019-01-08T00:00:00"/>
    <s v="x"/>
    <s v="x"/>
    <n v="6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56-3"/>
    <x v="8"/>
    <x v="250"/>
    <s v="B6-S-NO-8-NL-T8-1S-1S-W-277-D(MARK7)-2-CT9(36)-B1(LP600)-D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"/>
    <m/>
    <s v="BEAM6-8"/>
    <s v=""/>
    <x v="0"/>
    <x v="3"/>
    <s v="Christina Torok"/>
    <s v="F1C"/>
    <m/>
    <s v=""/>
    <n v="3"/>
    <s v="Regular"/>
    <s v=""/>
    <s v=""/>
    <b v="0"/>
    <m/>
    <m/>
    <b v="0"/>
    <b v="0"/>
    <n v="2247"/>
    <x v="101"/>
    <x v="2"/>
    <n v="0"/>
    <x v="13"/>
    <n v="3.5999999999999996"/>
    <x v="2"/>
    <d v="2019-01-08T00:00:00"/>
    <n v="1.5"/>
    <x v="2"/>
    <n v="0"/>
    <x v="0"/>
    <s v="B6-S-NO-8-NL-T8-1S-1S-W-277-D(MARK7)-2-CT9(36)-B1(LP600)-D"/>
    <n v="0"/>
    <x v="1"/>
    <s v="BEAM6"/>
    <b v="0"/>
    <x v="0"/>
    <n v="0"/>
    <n v="0"/>
    <n v="0"/>
    <s v="x"/>
    <s v="x"/>
    <d v="2019-01-08T00:00:00"/>
    <s v="x"/>
    <s v="x"/>
    <n v="4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258-1"/>
    <x v="8"/>
    <x v="251"/>
    <s v="B6RLED-750-80-35-FL-4-W-120-DP-1-TB9"/>
    <n v="1"/>
    <n v="1"/>
    <x v="0"/>
    <n v="50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6LED-4"/>
    <s v=""/>
    <x v="0"/>
    <x v="4"/>
    <s v="Rohan Srivastava"/>
    <s v="A-4'"/>
    <m/>
    <s v=""/>
    <n v="50"/>
    <s v="Regular"/>
    <s v=""/>
    <s v=""/>
    <b v="0"/>
    <m/>
    <m/>
    <b v="0"/>
    <b v="0"/>
    <n v="23000"/>
    <x v="97"/>
    <x v="0"/>
    <n v="0"/>
    <x v="13"/>
    <n v="0"/>
    <x v="0"/>
    <d v="2019-01-08T00:00:00"/>
    <n v="25"/>
    <x v="2"/>
    <n v="0"/>
    <x v="0"/>
    <s v="B6RLED-750-80-35-FL-4-W-120-DP-1-TB9"/>
    <n v="0"/>
    <x v="0"/>
    <s v="B6LED"/>
    <b v="1"/>
    <x v="0"/>
    <n v="0"/>
    <n v="3"/>
    <n v="0"/>
    <s v="x"/>
    <d v="2019-01-09T00:00:00"/>
    <d v="2019-01-08T00:00:00"/>
    <s v="x"/>
    <n v="100"/>
    <n v="75"/>
    <x v="0"/>
    <x v="2"/>
    <x v="0"/>
    <m/>
    <s v=""/>
    <s v=""/>
    <b v="0"/>
    <s v=""/>
    <d v="2019-01-11T00:00:00"/>
    <s v="Done"/>
    <s v=""/>
    <s v=""/>
    <s v=""/>
    <s v=""/>
    <s v=""/>
    <s v="Machine Shop Started"/>
  </r>
  <r>
    <s v="77258-2"/>
    <x v="8"/>
    <x v="251"/>
    <s v="B6RLED-750-80-35-FL-4-W-120-DP-1-TB9-B1(BSL310LP)"/>
    <n v="2"/>
    <n v="1"/>
    <x v="0"/>
    <n v="9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6LED-4"/>
    <s v=""/>
    <x v="0"/>
    <x v="4"/>
    <s v="Rohan Srivastava"/>
    <s v="A-4' EM"/>
    <m/>
    <s v=""/>
    <n v="9"/>
    <s v="Regular"/>
    <s v=""/>
    <s v=""/>
    <b v="0"/>
    <m/>
    <m/>
    <b v="0"/>
    <b v="0"/>
    <n v="6345"/>
    <x v="97"/>
    <x v="0"/>
    <n v="0"/>
    <x v="13"/>
    <n v="0"/>
    <x v="0"/>
    <d v="2019-01-08T00:00:00"/>
    <n v="4.5"/>
    <x v="2"/>
    <n v="0"/>
    <x v="0"/>
    <s v="B6RLED-750-80-35-FL-4-W-120-DP-1-TB9-B1(BSL310LP)"/>
    <n v="0"/>
    <x v="0"/>
    <s v="B6LED"/>
    <b v="1"/>
    <x v="0"/>
    <n v="0"/>
    <n v="3"/>
    <n v="0"/>
    <s v="x"/>
    <d v="2019-01-09T00:00:00"/>
    <d v="2019-01-08T00:00:00"/>
    <s v="x"/>
    <n v="18"/>
    <n v="13.5"/>
    <x v="0"/>
    <x v="2"/>
    <x v="0"/>
    <m/>
    <s v=""/>
    <s v=""/>
    <b v="0"/>
    <s v=""/>
    <d v="2019-01-11T00:00:00"/>
    <s v="Done"/>
    <s v=""/>
    <s v=""/>
    <s v=""/>
    <s v=""/>
    <s v=""/>
    <s v="Machine Shop Started"/>
  </r>
  <r>
    <s v="77258-3"/>
    <x v="8"/>
    <x v="251"/>
    <s v="B6RLED-750-80-35-FL-6-W-120-DP-1-TB9"/>
    <n v="3"/>
    <n v="1"/>
    <x v="0"/>
    <n v="3"/>
    <x v="0"/>
    <b v="0"/>
    <x v="0"/>
    <b v="0"/>
    <b v="0"/>
    <x v="0"/>
    <x v="0"/>
    <x v="2"/>
    <s v=""/>
    <s v=""/>
    <s v=""/>
    <s v=""/>
    <x v="0"/>
    <x v="1"/>
    <d v="2019-01-08T00:00:00"/>
    <s v="Picked - Complete"/>
    <m/>
    <s v="B6LED-6"/>
    <s v=""/>
    <x v="0"/>
    <x v="4"/>
    <s v="Rohan Srivastava"/>
    <s v="A-6'"/>
    <m/>
    <s v=""/>
    <n v="3"/>
    <s v="Regular"/>
    <s v=""/>
    <s v=""/>
    <b v="0"/>
    <m/>
    <m/>
    <b v="0"/>
    <b v="0"/>
    <n v="2070"/>
    <x v="97"/>
    <x v="0"/>
    <n v="0"/>
    <x v="13"/>
    <n v="0"/>
    <x v="0"/>
    <d v="2019-01-08T00:00:00"/>
    <n v="1.5"/>
    <x v="2"/>
    <n v="0"/>
    <x v="0"/>
    <s v="B6RLED-750-80-35-FL-6-W-120-DP-1-TB9"/>
    <n v="0"/>
    <x v="0"/>
    <s v="B6LED"/>
    <b v="1"/>
    <x v="0"/>
    <n v="0"/>
    <n v="3"/>
    <n v="0"/>
    <s v="x"/>
    <d v="2019-01-09T00:00:00"/>
    <d v="2019-01-08T00:00:00"/>
    <s v="x"/>
    <n v="6"/>
    <n v="4.5"/>
    <x v="0"/>
    <x v="2"/>
    <x v="0"/>
    <m/>
    <s v=""/>
    <s v=""/>
    <b v="0"/>
    <s v=""/>
    <d v="2019-01-11T00:00:00"/>
    <s v="Done"/>
    <s v=""/>
    <s v=""/>
    <s v=""/>
    <s v=""/>
    <s v=""/>
    <s v="Machine Shop Started"/>
  </r>
  <r>
    <s v="77315-1"/>
    <x v="8"/>
    <x v="201"/>
    <s v="BBRLED-1000-80-35-FL-8-W-UNV-DP-1-DS"/>
    <n v="1"/>
    <n v="2"/>
    <x v="1"/>
    <n v="16"/>
    <x v="1"/>
    <b v="0"/>
    <x v="0"/>
    <b v="0"/>
    <b v="0"/>
    <x v="0"/>
    <x v="0"/>
    <x v="2"/>
    <s v=""/>
    <s v=""/>
    <s v=""/>
    <s v=""/>
    <x v="0"/>
    <x v="1"/>
    <d v="2019-01-08T00:00:00"/>
    <s v="Picked - Complete"/>
    <m/>
    <s v="B4LED-8"/>
    <s v=""/>
    <x v="0"/>
    <x v="3"/>
    <s v="Zahra Vatani"/>
    <s v="E8"/>
    <m/>
    <s v=""/>
    <n v="16"/>
    <s v="Regular"/>
    <s v=""/>
    <s v=""/>
    <b v="0"/>
    <m/>
    <m/>
    <b v="0"/>
    <b v="0"/>
    <n v="640"/>
    <x v="77"/>
    <x v="0"/>
    <n v="0"/>
    <x v="13"/>
    <n v="0"/>
    <x v="0"/>
    <d v="2019-01-08T00:00:00"/>
    <n v="8"/>
    <x v="1"/>
    <n v="0"/>
    <x v="0"/>
    <s v="BBRLED-1000-80-35-FL-8-W-UNV-DP-1-DS"/>
    <n v="0"/>
    <x v="0"/>
    <s v="B4LED"/>
    <b v="1"/>
    <x v="1"/>
    <n v="0"/>
    <n v="3"/>
    <n v="0"/>
    <s v="x"/>
    <d v="2019-01-09T00:00:00"/>
    <d v="2019-01-08T00:00:00"/>
    <s v="x"/>
    <n v="32"/>
    <n v="24"/>
    <x v="0"/>
    <x v="2"/>
    <x v="0"/>
    <m/>
    <s v=""/>
    <s v="Ready"/>
    <b v="1"/>
    <s v=""/>
    <d v="2019-01-11T00:00:00"/>
    <s v="Done"/>
    <s v=""/>
    <s v=""/>
    <s v=""/>
    <s v=""/>
    <s v=""/>
    <s v="Machine Shop Started"/>
  </r>
  <r>
    <s v="77315-2"/>
    <x v="8"/>
    <x v="201"/>
    <s v="BBRLED-1000-80-35-FL-8-W-UNV-DP-1-DS-B2(BSL310LP)"/>
    <n v="2"/>
    <n v="1"/>
    <x v="1"/>
    <n v="9"/>
    <x v="1"/>
    <b v="0"/>
    <x v="0"/>
    <b v="0"/>
    <b v="0"/>
    <x v="0"/>
    <x v="0"/>
    <x v="2"/>
    <s v=""/>
    <s v=""/>
    <s v=""/>
    <s v=""/>
    <x v="0"/>
    <x v="1"/>
    <d v="2019-01-08T00:00:00"/>
    <s v="Picked - Complete"/>
    <m/>
    <s v="B4LED-8"/>
    <s v=""/>
    <x v="0"/>
    <x v="3"/>
    <s v="Zahra Vatani"/>
    <s v="XE8"/>
    <m/>
    <s v=""/>
    <n v="9"/>
    <s v="Regular"/>
    <s v=""/>
    <s v=""/>
    <b v="0"/>
    <m/>
    <m/>
    <b v="0"/>
    <b v="0"/>
    <n v="9000"/>
    <x v="77"/>
    <x v="0"/>
    <n v="0"/>
    <x v="13"/>
    <n v="0"/>
    <x v="0"/>
    <d v="2019-01-08T00:00:00"/>
    <n v="4.5"/>
    <x v="2"/>
    <n v="0"/>
    <x v="0"/>
    <s v="BBRLED-1000-80-35-FL-8-W-UNV-DP-1-DS-B2(BSL310LP)"/>
    <n v="0"/>
    <x v="1"/>
    <s v="B4LED"/>
    <b v="1"/>
    <x v="0"/>
    <n v="0"/>
    <n v="3"/>
    <n v="0"/>
    <s v="x"/>
    <d v="2019-01-09T00:00:00"/>
    <d v="2019-01-08T00:00:00"/>
    <s v="x"/>
    <n v="18"/>
    <n v="13.5"/>
    <x v="0"/>
    <x v="2"/>
    <x v="0"/>
    <m/>
    <s v=""/>
    <s v=""/>
    <b v="0"/>
    <s v=""/>
    <d v="2019-01-11T00:00:00"/>
    <s v="Done"/>
    <s v=""/>
    <s v=""/>
    <s v=""/>
    <s v=""/>
    <s v=""/>
    <s v="Scheduled/Released"/>
  </r>
  <r>
    <s v="77316-1"/>
    <x v="8"/>
    <x v="252"/>
    <s v="BBRLED-1000-80-35-FL-4-W-UNV-DP-1-DS"/>
    <n v="1"/>
    <n v="1"/>
    <x v="0"/>
    <n v="3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"/>
    <s v=""/>
    <x v="0"/>
    <x v="3"/>
    <s v="Zahra Vatani"/>
    <s v="E-4"/>
    <m/>
    <s v=""/>
    <n v="3"/>
    <s v="Regular"/>
    <s v=""/>
    <s v=""/>
    <b v="0"/>
    <m/>
    <m/>
    <b v="0"/>
    <b v="0"/>
    <n v="960"/>
    <x v="77"/>
    <x v="0"/>
    <n v="0"/>
    <x v="13"/>
    <n v="3.5999999999999996"/>
    <x v="2"/>
    <d v="2019-01-08T00:00:00"/>
    <n v="1.5"/>
    <x v="2"/>
    <n v="0"/>
    <x v="0"/>
    <s v="BBRLED-1000-80-35-FL-4-W-UNV-DP-1-DS"/>
    <n v="0"/>
    <x v="0"/>
    <s v="B4LED"/>
    <b v="0"/>
    <x v="0"/>
    <n v="0"/>
    <n v="3"/>
    <n v="0"/>
    <s v="x"/>
    <d v="2019-01-09T00:00:00"/>
    <d v="2019-01-08T00:00:00"/>
    <s v="x"/>
    <n v="6"/>
    <n v="4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7316-2"/>
    <x v="8"/>
    <x v="252"/>
    <s v="BBRLED-1000-80-35-FL-8-W-UNV-DP-1-DS"/>
    <n v="2"/>
    <n v="1"/>
    <x v="0"/>
    <n v="9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3"/>
    <s v="Zahra Vatani"/>
    <s v="E-8"/>
    <m/>
    <s v=""/>
    <n v="9"/>
    <s v="Regular"/>
    <s v=""/>
    <s v=""/>
    <b v="0"/>
    <m/>
    <m/>
    <b v="0"/>
    <b v="0"/>
    <n v="5760"/>
    <x v="77"/>
    <x v="0"/>
    <n v="0"/>
    <x v="13"/>
    <n v="10.799999999999999"/>
    <x v="2"/>
    <d v="2019-01-08T00:00:00"/>
    <n v="4.5"/>
    <x v="2"/>
    <n v="0"/>
    <x v="0"/>
    <s v="BBRLED-1000-80-35-FL-8-W-UNV-DP-1-DS"/>
    <n v="0"/>
    <x v="0"/>
    <s v="B4LED"/>
    <b v="0"/>
    <x v="0"/>
    <n v="0"/>
    <n v="3"/>
    <n v="0"/>
    <s v="x"/>
    <d v="2019-01-09T00:00:00"/>
    <d v="2019-01-08T00:00:00"/>
    <s v="x"/>
    <n v="18"/>
    <n v="13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7316-3"/>
    <x v="8"/>
    <x v="252"/>
    <s v="BBRLED-1000-80-35-FL-4-W-UNV-DP-1-DS-B1(BSL310LP)"/>
    <n v="3"/>
    <n v="1"/>
    <x v="0"/>
    <n v="3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"/>
    <s v=""/>
    <x v="0"/>
    <x v="3"/>
    <s v="Zahra Vatani"/>
    <s v="XE4"/>
    <m/>
    <s v=""/>
    <n v="3"/>
    <s v="Regular"/>
    <s v=""/>
    <s v=""/>
    <b v="0"/>
    <m/>
    <m/>
    <b v="0"/>
    <b v="0"/>
    <n v="1500"/>
    <x v="77"/>
    <x v="0"/>
    <n v="0"/>
    <x v="13"/>
    <n v="3.5999999999999996"/>
    <x v="2"/>
    <d v="2019-01-08T00:00:00"/>
    <n v="1.5"/>
    <x v="2"/>
    <n v="0"/>
    <x v="0"/>
    <s v="BBRLED-1000-80-35-FL-4-W-UNV-DP-1-DS-B1(BSL310LP)"/>
    <n v="0"/>
    <x v="0"/>
    <s v="B4LED"/>
    <b v="0"/>
    <x v="0"/>
    <n v="0"/>
    <n v="3"/>
    <n v="0"/>
    <s v="x"/>
    <d v="2019-01-09T00:00:00"/>
    <d v="2019-01-08T00:00:00"/>
    <s v="x"/>
    <n v="6"/>
    <n v="4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7316-4"/>
    <x v="8"/>
    <x v="252"/>
    <s v="BBRLED-1000-80-35-FL-8-W-UNV-DP-1-DS-B2(BSL310LP)"/>
    <n v="4"/>
    <n v="1"/>
    <x v="0"/>
    <n v="5"/>
    <x v="0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"/>
    <s v=""/>
    <x v="0"/>
    <x v="3"/>
    <s v="Zahra Vatani"/>
    <s v="XE8"/>
    <m/>
    <s v=""/>
    <n v="5"/>
    <s v="Regular"/>
    <s v=""/>
    <s v=""/>
    <b v="0"/>
    <m/>
    <m/>
    <b v="0"/>
    <b v="0"/>
    <n v="5000"/>
    <x v="77"/>
    <x v="0"/>
    <n v="0"/>
    <x v="13"/>
    <n v="6"/>
    <x v="2"/>
    <d v="2019-01-08T00:00:00"/>
    <n v="2.5"/>
    <x v="2"/>
    <n v="0"/>
    <x v="0"/>
    <s v="BBRLED-1000-80-35-FL-8-W-UNV-DP-1-DS-B2(BSL310LP)"/>
    <n v="0"/>
    <x v="0"/>
    <s v="B4LED"/>
    <b v="0"/>
    <x v="0"/>
    <n v="0"/>
    <n v="3"/>
    <n v="0"/>
    <s v="x"/>
    <d v="2019-01-09T00:00:00"/>
    <d v="2019-01-08T00:00:00"/>
    <s v="x"/>
    <n v="10"/>
    <n v="7.5"/>
    <x v="0"/>
    <x v="2"/>
    <x v="0"/>
    <m/>
    <s v=""/>
    <s v=""/>
    <b v="0"/>
    <s v=""/>
    <d v="2019-01-11T00:00:00"/>
    <s v=""/>
    <s v=""/>
    <s v=""/>
    <s v=""/>
    <s v=""/>
    <s v=""/>
    <s v="Machine Shop Started"/>
  </r>
  <r>
    <s v="77497-1"/>
    <x v="8"/>
    <x v="109"/>
    <s v="BBPRLED-500-90-35-RG3-11' 5 1/2&quot;-W-UNV-DP-1-TG9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1' 5 1/2&quot;"/>
    <s v=""/>
    <x v="0"/>
    <x v="3"/>
    <s v="Gagandeep Singh"/>
    <s v="F7-11' 5 1/2&quot;-44TH FL -MK: MEN'S 44-51"/>
    <m/>
    <s v=""/>
    <n v="1"/>
    <s v="High Priority"/>
    <s v=""/>
    <s v=""/>
    <b v="0"/>
    <m/>
    <m/>
    <b v="0"/>
    <b v="0"/>
    <n v="732"/>
    <x v="76"/>
    <x v="0"/>
    <n v="0"/>
    <x v="13"/>
    <n v="1.2"/>
    <x v="2"/>
    <d v="2019-01-08T00:00:00"/>
    <n v="0.5"/>
    <x v="2"/>
    <n v="0"/>
    <x v="0"/>
    <s v="BBPRLED-500-90-35-RG3-11' 5 1/2&quot;-W-UNV-DP-1-TG9"/>
    <n v="0"/>
    <x v="1"/>
    <s v="B4LED"/>
    <b v="0"/>
    <x v="0"/>
    <n v="0"/>
    <n v="3"/>
    <n v="0"/>
    <s v="x"/>
    <d v="2019-01-09T00:00:00"/>
    <d v="2019-01-08T00:00:00"/>
    <s v="x"/>
    <n v="2"/>
    <n v="1.5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497-2"/>
    <x v="8"/>
    <x v="109"/>
    <s v="BBPRLED-500-90-35-RG3-12' 9&quot;-W-UNV-DP-1-TG9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2' 9&quot;"/>
    <s v=""/>
    <x v="0"/>
    <x v="3"/>
    <s v="Gagandeep Singh"/>
    <s v="F7-12' 9&quot;- 44TH FL MK: WOMENS 44-50"/>
    <m/>
    <s v=""/>
    <n v="2"/>
    <s v="High Priority"/>
    <s v=""/>
    <s v=""/>
    <b v="0"/>
    <m/>
    <m/>
    <b v="0"/>
    <b v="0"/>
    <n v="819"/>
    <x v="76"/>
    <x v="0"/>
    <n v="0"/>
    <x v="13"/>
    <n v="2.4"/>
    <x v="2"/>
    <d v="2019-01-08T00:00:00"/>
    <n v="1"/>
    <x v="2"/>
    <n v="12.96"/>
    <x v="0"/>
    <s v="BBPRLED-500-90-35-RG3-12' 9&quot;-W-UNV-DP-1-TG9"/>
    <n v="0"/>
    <x v="1"/>
    <m/>
    <b v="0"/>
    <x v="0"/>
    <n v="0"/>
    <n v="3"/>
    <n v="0"/>
    <s v="x"/>
    <d v="2019-01-09T00:00:00"/>
    <d v="2019-01-08T00:00:00"/>
    <s v="x"/>
    <n v="4"/>
    <n v="3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497-3"/>
    <x v="8"/>
    <x v="109"/>
    <s v="BBPRLED-500-90-35-RG3-14' 3&quot;-W-UNV-DP-1-TG9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4' 3&quot;"/>
    <s v=""/>
    <x v="0"/>
    <x v="3"/>
    <s v="Gagandeep Singh"/>
    <s v="F7-14' 3&quot;-44TH FL MK: WOMENS 44-32"/>
    <m/>
    <s v=""/>
    <n v="2"/>
    <s v="High Priority"/>
    <s v=""/>
    <s v=""/>
    <b v="0"/>
    <m/>
    <m/>
    <b v="0"/>
    <b v="0"/>
    <n v="882"/>
    <x v="76"/>
    <x v="0"/>
    <n v="0"/>
    <x v="13"/>
    <n v="2.4"/>
    <x v="2"/>
    <d v="2019-01-08T00:00:00"/>
    <n v="1"/>
    <x v="2"/>
    <n v="12.96"/>
    <x v="0"/>
    <s v="BBPRLED-500-90-35-RG3-14' 3&quot;-W-UNV-DP-1-TG9"/>
    <n v="0"/>
    <x v="1"/>
    <m/>
    <b v="0"/>
    <x v="0"/>
    <n v="0"/>
    <n v="3"/>
    <n v="0"/>
    <s v="x"/>
    <d v="2019-01-09T00:00:00"/>
    <d v="2019-01-08T00:00:00"/>
    <s v="x"/>
    <n v="4"/>
    <n v="3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497-4"/>
    <x v="8"/>
    <x v="109"/>
    <s v="BBPRLED-500-90-35-RG3-13' 6&quot;-W-UNV-DP-1-TG9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PLED-13' 6&quot;"/>
    <s v=""/>
    <x v="0"/>
    <x v="3"/>
    <s v="Gagandeep Singh"/>
    <s v="F7-13'  6&quot;-44TH FL MK: MEN'S 44-33"/>
    <m/>
    <s v=""/>
    <n v="2"/>
    <s v="High Priority"/>
    <s v=""/>
    <s v=""/>
    <b v="0"/>
    <m/>
    <m/>
    <b v="0"/>
    <b v="0"/>
    <n v="969"/>
    <x v="76"/>
    <x v="0"/>
    <n v="0"/>
    <x v="13"/>
    <n v="2.4"/>
    <x v="2"/>
    <d v="2019-01-08T00:00:00"/>
    <n v="1"/>
    <x v="2"/>
    <n v="12.96"/>
    <x v="0"/>
    <s v="BBPRLED-500-90-35-RG3-13' 6&quot;-W-UNV-DP-1-TG9"/>
    <n v="0"/>
    <x v="1"/>
    <m/>
    <b v="0"/>
    <x v="0"/>
    <n v="0"/>
    <n v="3"/>
    <n v="0"/>
    <s v="x"/>
    <d v="2019-01-09T00:00:00"/>
    <d v="2019-01-08T00:00:00"/>
    <s v="x"/>
    <n v="4"/>
    <n v="3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590-1"/>
    <x v="8"/>
    <x v="253"/>
    <s v="BBRLED-750-90-35-FL-4' 0&quot;-W-UNV-DP-1-TB15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' 0&quot;"/>
    <s v=""/>
    <x v="0"/>
    <x v="3"/>
    <s v="Christina Torok"/>
    <s v="A-4'-0&quot;"/>
    <m/>
    <s v=""/>
    <n v="6"/>
    <s v="Regular"/>
    <s v=""/>
    <s v=""/>
    <b v="0"/>
    <m/>
    <m/>
    <b v="0"/>
    <b v="0"/>
    <n v="1830"/>
    <x v="77"/>
    <x v="0"/>
    <n v="0"/>
    <x v="13"/>
    <n v="7.1999999999999993"/>
    <x v="2"/>
    <d v="2019-01-08T00:00:00"/>
    <n v="3"/>
    <x v="2"/>
    <n v="0"/>
    <x v="0"/>
    <s v="BBRLED-750-90-35-FL-4' 0&quot;-W-UNV-DP-1-TB15"/>
    <n v="0"/>
    <x v="1"/>
    <m/>
    <b v="0"/>
    <x v="0"/>
    <n v="0"/>
    <n v="3"/>
    <n v="0"/>
    <s v="x"/>
    <m/>
    <d v="2019-01-08T00:00:00"/>
    <s v="x"/>
    <n v="12"/>
    <n v="9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645-1"/>
    <x v="8"/>
    <x v="254"/>
    <s v="DIALED-22-4400-80-30-VL-W-UNV-DP-1-TG9-CP"/>
    <n v="1"/>
    <n v="1"/>
    <x v="1"/>
    <n v="8"/>
    <x v="1"/>
    <b v="0"/>
    <x v="0"/>
    <b v="0"/>
    <b v="0"/>
    <x v="1"/>
    <x v="0"/>
    <x v="2"/>
    <s v=""/>
    <s v=""/>
    <s v=""/>
    <s v=""/>
    <x v="0"/>
    <x v="1"/>
    <d v="2019-01-08T00:00:00"/>
    <s v=""/>
    <m/>
    <s v="DIALED-22"/>
    <s v=""/>
    <x v="0"/>
    <x v="5"/>
    <s v="Joshua Zimet"/>
    <s v="SV"/>
    <m/>
    <s v=""/>
    <n v="8"/>
    <s v="Regular"/>
    <s v=""/>
    <s v=""/>
    <b v="0"/>
    <m/>
    <m/>
    <b v="0"/>
    <b v="0"/>
    <n v="1400"/>
    <x v="86"/>
    <x v="5"/>
    <n v="0"/>
    <x v="13"/>
    <n v="9.6"/>
    <x v="0"/>
    <d v="2019-01-08T00:00:00"/>
    <n v="4"/>
    <x v="1"/>
    <n v="0"/>
    <x v="0"/>
    <s v="DIALED-22-4400-80-30-VL-W-UNV-DP-1-TG9-CP"/>
    <n v="0"/>
    <x v="1"/>
    <m/>
    <b v="0"/>
    <x v="0"/>
    <n v="0"/>
    <n v="0"/>
    <n v="0"/>
    <s v="x"/>
    <m/>
    <d v="2019-01-08T00:00:00"/>
    <s v="x"/>
    <n v="16"/>
    <n v="12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645-2"/>
    <x v="8"/>
    <x v="254"/>
    <s v="DIALED-22-4400-80-30-VL-W-UNV-DP-1-SM"/>
    <n v="2"/>
    <n v="1"/>
    <x v="1"/>
    <n v="22"/>
    <x v="1"/>
    <b v="0"/>
    <x v="0"/>
    <b v="0"/>
    <b v="0"/>
    <x v="1"/>
    <x v="0"/>
    <x v="2"/>
    <s v=""/>
    <s v=""/>
    <s v=""/>
    <s v=""/>
    <x v="0"/>
    <x v="1"/>
    <d v="2019-01-08T00:00:00"/>
    <s v=""/>
    <m/>
    <s v="DIALED-DIALED"/>
    <s v=""/>
    <x v="0"/>
    <x v="5"/>
    <s v="Joshua Zimet"/>
    <s v="SV1"/>
    <m/>
    <s v=""/>
    <n v="22"/>
    <s v="Regular"/>
    <s v=""/>
    <s v=""/>
    <b v="0"/>
    <m/>
    <m/>
    <b v="0"/>
    <b v="0"/>
    <n v="5500"/>
    <x v="86"/>
    <x v="5"/>
    <n v="0"/>
    <x v="13"/>
    <n v="26.4"/>
    <x v="0"/>
    <d v="2019-01-08T00:00:00"/>
    <n v="11"/>
    <x v="1"/>
    <n v="0"/>
    <x v="0"/>
    <s v="DIALED-22-4400-80-30-VL-W-UNV-DP-1-SM"/>
    <n v="0"/>
    <x v="1"/>
    <s v="DIALED"/>
    <b v="0"/>
    <x v="0"/>
    <n v="0"/>
    <n v="0"/>
    <n v="0"/>
    <s v="x"/>
    <s v="x"/>
    <d v="2019-01-08T00:00:00"/>
    <s v="x"/>
    <s v="x"/>
    <n v="3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777-1"/>
    <x v="8"/>
    <x v="112"/>
    <s v="BBDILED-750-750-80-35-SO-8'-AP-UNV-DP-1-CA(36)"/>
    <n v="1"/>
    <n v="1"/>
    <x v="1"/>
    <n v="10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'"/>
    <s v=""/>
    <x v="0"/>
    <x v="3"/>
    <s v="George Bacalla"/>
    <s v="B-8'"/>
    <m/>
    <s v=""/>
    <n v="10"/>
    <s v="Regular"/>
    <s v=""/>
    <s v=""/>
    <b v="0"/>
    <m/>
    <m/>
    <b v="0"/>
    <b v="0"/>
    <n v="7560"/>
    <x v="83"/>
    <x v="2"/>
    <n v="0"/>
    <x v="13"/>
    <n v="12"/>
    <x v="2"/>
    <d v="2019-01-08T00:00:00"/>
    <n v="5"/>
    <x v="2"/>
    <n v="0"/>
    <x v="0"/>
    <s v="BBDILED-750-750-80-35-SO-8'-AP-UNV-DP-1-CA(36)"/>
    <n v="0"/>
    <x v="1"/>
    <s v="B4LED"/>
    <b v="0"/>
    <x v="0"/>
    <n v="0"/>
    <n v="0"/>
    <n v="0"/>
    <s v="x"/>
    <s v="x"/>
    <d v="2019-01-08T00:00:00"/>
    <s v="x"/>
    <s v="x"/>
    <n v="1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777-2"/>
    <x v="8"/>
    <x v="112"/>
    <s v="ARCLED-SL 80/20-1000-80-35-SO-8'-AP-UNV-DP-1-CA(36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ARCLED-8'"/>
    <s v=""/>
    <x v="0"/>
    <x v="3"/>
    <s v="George Bacalla"/>
    <s v="C-8'"/>
    <m/>
    <s v=""/>
    <n v="1"/>
    <s v="Regular"/>
    <s v=""/>
    <s v=""/>
    <b v="0"/>
    <m/>
    <m/>
    <b v="0"/>
    <b v="0"/>
    <n v="684"/>
    <x v="102"/>
    <x v="2"/>
    <n v="0"/>
    <x v="13"/>
    <n v="1.2"/>
    <x v="2"/>
    <d v="2019-01-08T00:00:00"/>
    <n v="0.5"/>
    <x v="2"/>
    <n v="0"/>
    <x v="0"/>
    <s v="ARCLED-SL 80/20-1000-80-35-SO-8'-AP-UNV-DP-1-CA(36)"/>
    <n v="0"/>
    <x v="1"/>
    <s v="Arc"/>
    <b v="0"/>
    <x v="0"/>
    <n v="0"/>
    <n v="0"/>
    <n v="0"/>
    <s v="x"/>
    <s v="x"/>
    <d v="2019-01-08T00:00:00"/>
    <s v="x"/>
    <s v="x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20-1"/>
    <x v="8"/>
    <x v="255"/>
    <s v="BBDLED-1000-90-35-SO-4'-W-UNV-DP-1-CTS(96)-C(BLACK CANOPIES &amp; CORD)"/>
    <n v="1"/>
    <n v="1"/>
    <x v="1"/>
    <n v="22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'"/>
    <s v=""/>
    <x v="0"/>
    <x v="0"/>
    <s v="Stan Buyansky"/>
    <s v="A4"/>
    <m/>
    <s v=""/>
    <n v="22"/>
    <s v="Regular"/>
    <s v=""/>
    <s v=""/>
    <b v="0"/>
    <m/>
    <m/>
    <b v="0"/>
    <b v="0"/>
    <n v="7744"/>
    <x v="96"/>
    <x v="2"/>
    <n v="0"/>
    <x v="13"/>
    <n v="26.4"/>
    <x v="2"/>
    <d v="2019-01-08T00:00:00"/>
    <n v="11"/>
    <x v="2"/>
    <n v="0"/>
    <x v="0"/>
    <s v="BBDLED-1000-90-35-SO-4'-W-UNV-DP-1-CTS(96)-C(BLACK CANOPIES &amp; CORD)"/>
    <n v="0"/>
    <x v="1"/>
    <s v="B4LED"/>
    <b v="0"/>
    <x v="0"/>
    <n v="0"/>
    <n v="0"/>
    <n v="0"/>
    <s v="x"/>
    <s v="x"/>
    <d v="2019-01-08T00:00:00"/>
    <s v="x"/>
    <s v="x"/>
    <n v="3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20-2"/>
    <x v="8"/>
    <x v="255"/>
    <s v="BBDLED-1000-90-35-SO-4'-W-UNV-DP-1-CTS(96)-B1(BSL310LP)-C(BLACK CANOPIES &amp; CORD)"/>
    <n v="2"/>
    <n v="1"/>
    <x v="1"/>
    <n v="8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4'"/>
    <s v=""/>
    <x v="0"/>
    <x v="0"/>
    <s v="Stan Buyansky"/>
    <s v="A4-EM"/>
    <m/>
    <s v=""/>
    <n v="8"/>
    <s v="Regular"/>
    <s v=""/>
    <s v=""/>
    <b v="0"/>
    <m/>
    <m/>
    <b v="0"/>
    <b v="0"/>
    <n v="4512"/>
    <x v="96"/>
    <x v="2"/>
    <n v="0"/>
    <x v="13"/>
    <n v="9.6"/>
    <x v="2"/>
    <d v="2019-01-08T00:00:00"/>
    <n v="4"/>
    <x v="2"/>
    <n v="0"/>
    <x v="0"/>
    <s v="BBDLED-1000-90-35-SO-4'-W-UNV-DP-1-CTS(96)-B1(BSL310LP)-C(BLACK CANOPIES &amp; CORD)"/>
    <n v="0"/>
    <x v="1"/>
    <m/>
    <b v="0"/>
    <x v="0"/>
    <n v="0"/>
    <n v="0"/>
    <n v="0"/>
    <s v="x"/>
    <m/>
    <d v="2019-01-08T00:00:00"/>
    <s v="x"/>
    <n v="16"/>
    <n v="12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23-1"/>
    <x v="8"/>
    <x v="256"/>
    <s v="BBRLED-500-90-35-FL-8'-W-UNV-DP-1-DS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'"/>
    <s v=""/>
    <x v="0"/>
    <x v="3"/>
    <s v="George Bacalla"/>
    <s v="A-8'"/>
    <m/>
    <s v=""/>
    <n v="1"/>
    <s v="Regular"/>
    <s v=""/>
    <s v=""/>
    <b v="0"/>
    <m/>
    <m/>
    <b v="0"/>
    <b v="0"/>
    <n v="640"/>
    <x v="77"/>
    <x v="0"/>
    <n v="0"/>
    <x v="13"/>
    <n v="1.2"/>
    <x v="2"/>
    <d v="2019-01-08T00:00:00"/>
    <n v="0.5"/>
    <x v="2"/>
    <n v="0"/>
    <x v="0"/>
    <s v="BBRLED-500-90-35-FL-8'-W-UNV-DP-1-DS"/>
    <n v="0"/>
    <x v="1"/>
    <m/>
    <b v="0"/>
    <x v="0"/>
    <n v="0"/>
    <n v="3"/>
    <n v="0"/>
    <s v="x"/>
    <m/>
    <d v="2019-01-08T00:00:00"/>
    <s v="x"/>
    <n v="2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70-1"/>
    <x v="8"/>
    <x v="257"/>
    <s v="WWR-SL-400-90-35-L-6'-W-UNV-DP-1-D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8T00:00:00"/>
    <s v=""/>
    <m/>
    <s v="WWPRFK-6'"/>
    <s v=""/>
    <x v="0"/>
    <x v="3"/>
    <s v="Zahra Vatani"/>
    <s v="F4-6'"/>
    <m/>
    <s v=""/>
    <n v="2"/>
    <s v="Regular"/>
    <s v=""/>
    <s v=""/>
    <b v="0"/>
    <m/>
    <m/>
    <b v="0"/>
    <b v="0"/>
    <n v="1510"/>
    <x v="93"/>
    <x v="0"/>
    <n v="0"/>
    <x v="13"/>
    <n v="2.4"/>
    <x v="2"/>
    <d v="2019-01-08T00:00:00"/>
    <n v="1"/>
    <x v="2"/>
    <n v="0"/>
    <x v="0"/>
    <s v="WWR-SL-400-90-35-L-6'-W-UNV-DP-1-D"/>
    <n v="0"/>
    <x v="1"/>
    <m/>
    <b v="0"/>
    <x v="0"/>
    <n v="0"/>
    <n v="0"/>
    <n v="0"/>
    <s v="x"/>
    <m/>
    <d v="2019-01-08T00:00:00"/>
    <s v="x"/>
    <n v="4"/>
    <n v="3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70-2"/>
    <x v="8"/>
    <x v="257"/>
    <s v="WWR-SL-400-90-35-L-8'-W-UNV-DP-1-D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08T00:00:00"/>
    <s v=""/>
    <m/>
    <s v="WWPRFK-8'"/>
    <s v=""/>
    <x v="0"/>
    <x v="3"/>
    <s v="Zahra Vatani"/>
    <s v="F4-8'"/>
    <m/>
    <s v=""/>
    <n v="1"/>
    <s v="Regular"/>
    <s v=""/>
    <s v=""/>
    <b v="0"/>
    <m/>
    <m/>
    <b v="0"/>
    <b v="0"/>
    <n v="1005"/>
    <x v="93"/>
    <x v="0"/>
    <n v="0"/>
    <x v="13"/>
    <n v="1.2"/>
    <x v="2"/>
    <d v="2019-01-08T00:00:00"/>
    <n v="0.5"/>
    <x v="2"/>
    <n v="0"/>
    <x v="0"/>
    <s v="WWR-SL-400-90-35-L-8'-W-UNV-DP-1-D"/>
    <n v="0"/>
    <x v="1"/>
    <m/>
    <b v="0"/>
    <x v="0"/>
    <n v="0"/>
    <n v="0"/>
    <n v="0"/>
    <s v="x"/>
    <m/>
    <d v="2019-01-08T00:00:00"/>
    <s v="x"/>
    <n v="2"/>
    <n v="1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870-3"/>
    <x v="8"/>
    <x v="257"/>
    <s v="WWR-SL-400-90-35-L-10'-W-UNV-DP-1-D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08T00:00:00"/>
    <s v=""/>
    <m/>
    <s v="WWPRFK-10'"/>
    <s v=""/>
    <x v="0"/>
    <x v="3"/>
    <s v="Zahra Vatani"/>
    <s v="F4-10'"/>
    <m/>
    <s v=""/>
    <n v="4"/>
    <s v="Regular"/>
    <s v=""/>
    <s v=""/>
    <b v="0"/>
    <m/>
    <m/>
    <b v="0"/>
    <b v="0"/>
    <n v="5040"/>
    <x v="93"/>
    <x v="0"/>
    <n v="0"/>
    <x v="13"/>
    <n v="4.8"/>
    <x v="2"/>
    <d v="2019-01-08T00:00:00"/>
    <n v="2"/>
    <x v="2"/>
    <n v="0"/>
    <x v="0"/>
    <s v="WWR-SL-400-90-35-L-10'-W-UNV-DP-1-D"/>
    <n v="0"/>
    <x v="1"/>
    <m/>
    <b v="0"/>
    <x v="0"/>
    <n v="0"/>
    <n v="0"/>
    <n v="0"/>
    <s v="x"/>
    <m/>
    <d v="2019-01-08T00:00:00"/>
    <s v="x"/>
    <n v="8"/>
    <n v="6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902-1"/>
    <x v="8"/>
    <x v="258"/>
    <s v="BBRLED-500-80-35-FL-8'-W-120-DP-1-DF-FW(6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'"/>
    <s v=""/>
    <x v="0"/>
    <x v="3"/>
    <s v="Rohan Srivastava"/>
    <s v="F3-8' -6TH FL"/>
    <m/>
    <s v=""/>
    <n v="3"/>
    <s v="Regular"/>
    <s v=""/>
    <s v=""/>
    <b v="0"/>
    <m/>
    <m/>
    <b v="0"/>
    <b v="0"/>
    <n v="2520"/>
    <x v="77"/>
    <x v="0"/>
    <n v="0"/>
    <x v="13"/>
    <n v="3.5999999999999996"/>
    <x v="2"/>
    <d v="2019-01-08T00:00:00"/>
    <n v="1.5"/>
    <x v="2"/>
    <n v="0"/>
    <x v="0"/>
    <s v="BBRLED-500-80-35-FL-8'-W-120-DP-1-DF-FW(6)"/>
    <n v="0"/>
    <x v="1"/>
    <m/>
    <b v="0"/>
    <x v="0"/>
    <n v="0"/>
    <n v="3"/>
    <n v="0"/>
    <s v="x"/>
    <m/>
    <d v="2019-01-08T00:00:00"/>
    <s v="x"/>
    <n v="6"/>
    <n v="4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952-1"/>
    <x v="8"/>
    <x v="259"/>
    <s v="BBRLED-900-80-40-FL-8'-W-UNV-D-1-TB15"/>
    <n v="1"/>
    <n v="1"/>
    <x v="1"/>
    <n v="8"/>
    <x v="1"/>
    <b v="0"/>
    <x v="0"/>
    <b v="0"/>
    <b v="0"/>
    <x v="1"/>
    <x v="0"/>
    <x v="2"/>
    <s v=""/>
    <s v=""/>
    <s v=""/>
    <s v=""/>
    <x v="0"/>
    <x v="1"/>
    <d v="2019-01-08T00:00:00"/>
    <s v="Picked - Complete"/>
    <m/>
    <s v="B4LED-8'"/>
    <s v=""/>
    <x v="0"/>
    <x v="3"/>
    <s v="Joshua Zimet"/>
    <s v="F1"/>
    <m/>
    <s v=""/>
    <n v="8"/>
    <s v="Regular"/>
    <s v=""/>
    <s v=""/>
    <b v="0"/>
    <m/>
    <m/>
    <b v="0"/>
    <b v="0"/>
    <n v="3520"/>
    <x v="77"/>
    <x v="0"/>
    <n v="0"/>
    <x v="13"/>
    <n v="9.6"/>
    <x v="2"/>
    <d v="2019-01-08T00:00:00"/>
    <n v="4"/>
    <x v="2"/>
    <n v="0"/>
    <x v="0"/>
    <s v="BBRLED-900-80-40-FL-8'-W-UNV-D-1-TB15"/>
    <n v="0"/>
    <x v="1"/>
    <s v="B4LED"/>
    <b v="0"/>
    <x v="0"/>
    <n v="0"/>
    <n v="3"/>
    <n v="0"/>
    <s v="x"/>
    <d v="2019-01-09T00:00:00"/>
    <d v="2019-01-08T00:00:00"/>
    <s v="x"/>
    <n v="16"/>
    <n v="12"/>
    <x v="0"/>
    <x v="2"/>
    <x v="0"/>
    <m/>
    <s v=""/>
    <s v=""/>
    <b v="0"/>
    <s v=""/>
    <d v="2019-01-11T00:00:00"/>
    <s v=""/>
    <s v=""/>
    <s v=""/>
    <s v=""/>
    <s v=""/>
    <s v=""/>
    <s v="Scheduled/Released"/>
  </r>
  <r>
    <s v="77991-1"/>
    <x v="8"/>
    <x v="260"/>
    <s v="DAYFLED-14-4000-80-40-SO-W-120-LT(HI-LUME 0-10V 1%)-1-TB15"/>
    <n v="1"/>
    <n v="1"/>
    <x v="1"/>
    <n v="44"/>
    <x v="1"/>
    <b v="0"/>
    <x v="0"/>
    <b v="0"/>
    <b v="0"/>
    <x v="1"/>
    <x v="0"/>
    <x v="2"/>
    <s v=""/>
    <s v=""/>
    <s v=""/>
    <s v=""/>
    <x v="0"/>
    <x v="1"/>
    <d v="2019-01-08T00:00:00"/>
    <s v=""/>
    <m/>
    <s v="DAYFLED-14"/>
    <s v=""/>
    <x v="0"/>
    <x v="5"/>
    <s v="Jessica Pasternyk"/>
    <s v="F4A  ALT"/>
    <m/>
    <s v=""/>
    <n v="44"/>
    <s v="Regular"/>
    <s v=""/>
    <s v=""/>
    <b v="0"/>
    <m/>
    <m/>
    <b v="0"/>
    <b v="0"/>
    <n v="12078"/>
    <x v="81"/>
    <x v="5"/>
    <n v="0"/>
    <x v="13"/>
    <n v="52.8"/>
    <x v="0"/>
    <d v="2019-01-08T00:00:00"/>
    <n v="22"/>
    <x v="1"/>
    <n v="0"/>
    <x v="0"/>
    <s v="DAYFLED-14-4000-80-40-SO-W-120-LT(HI-LUME 0-10V 1%)-1-TB15"/>
    <n v="0"/>
    <x v="1"/>
    <m/>
    <b v="0"/>
    <x v="0"/>
    <n v="0"/>
    <n v="0"/>
    <n v="0"/>
    <s v="x"/>
    <m/>
    <d v="2019-01-08T00:00:00"/>
    <s v="x"/>
    <n v="88"/>
    <n v="66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7991-2"/>
    <x v="8"/>
    <x v="260"/>
    <s v="DAYFLED-12-2000-80-40-SO-W-120-LT(HI-LUME 0-10V 1%)-1-TB15"/>
    <n v="2"/>
    <n v="1"/>
    <x v="1"/>
    <n v="8"/>
    <x v="1"/>
    <b v="0"/>
    <x v="0"/>
    <b v="0"/>
    <b v="0"/>
    <x v="1"/>
    <x v="0"/>
    <x v="2"/>
    <s v=""/>
    <s v=""/>
    <s v=""/>
    <s v=""/>
    <x v="0"/>
    <x v="1"/>
    <d v="2019-01-08T00:00:00"/>
    <s v=""/>
    <m/>
    <s v="DAYFLED-12"/>
    <s v=""/>
    <x v="0"/>
    <x v="5"/>
    <s v="Jessica Pasternyk"/>
    <s v="F4B ALT"/>
    <m/>
    <s v=""/>
    <n v="8"/>
    <s v="Regular"/>
    <s v=""/>
    <s v=""/>
    <b v="0"/>
    <m/>
    <m/>
    <b v="0"/>
    <b v="0"/>
    <n v="1548"/>
    <x v="81"/>
    <x v="5"/>
    <n v="0"/>
    <x v="13"/>
    <n v="9.6"/>
    <x v="0"/>
    <d v="2019-01-08T00:00:00"/>
    <n v="4"/>
    <x v="1"/>
    <n v="0"/>
    <x v="0"/>
    <s v="DAYFLED-12-2000-80-40-SO-W-120-LT(HI-LUME 0-10V 1%)-1-TB15"/>
    <n v="0"/>
    <x v="1"/>
    <m/>
    <b v="0"/>
    <x v="0"/>
    <n v="0"/>
    <n v="0"/>
    <n v="0"/>
    <s v="x"/>
    <m/>
    <d v="2019-01-08T00:00:00"/>
    <s v="x"/>
    <n v="16"/>
    <n v="12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8019-1"/>
    <x v="8"/>
    <x v="261"/>
    <s v="DIALED-22-4000-80-27-VL-W-120-DP-1-TB9"/>
    <n v="1"/>
    <n v="1"/>
    <x v="1"/>
    <n v="35"/>
    <x v="1"/>
    <b v="0"/>
    <x v="0"/>
    <b v="0"/>
    <b v="0"/>
    <x v="1"/>
    <x v="0"/>
    <x v="2"/>
    <s v=""/>
    <s v=""/>
    <s v=""/>
    <s v=""/>
    <x v="0"/>
    <x v="1"/>
    <d v="2019-01-08T00:00:00"/>
    <s v=""/>
    <m/>
    <s v="DIALED-22"/>
    <s v=""/>
    <x v="0"/>
    <x v="5"/>
    <s v="Gaurav Jain"/>
    <s v="A-2X2"/>
    <m/>
    <s v=""/>
    <n v="35"/>
    <s v="Regular"/>
    <s v=""/>
    <s v=""/>
    <b v="0"/>
    <m/>
    <m/>
    <b v="0"/>
    <b v="0"/>
    <n v="6825"/>
    <x v="86"/>
    <x v="5"/>
    <n v="0"/>
    <x v="13"/>
    <n v="42"/>
    <x v="0"/>
    <d v="2019-01-08T00:00:00"/>
    <n v="17.5"/>
    <x v="1"/>
    <n v="0"/>
    <x v="0"/>
    <s v="DIALED-22-4000-80-27-VL-W-120-DP-1-TB9"/>
    <n v="0"/>
    <x v="1"/>
    <m/>
    <b v="0"/>
    <x v="0"/>
    <n v="0"/>
    <n v="0"/>
    <n v="0"/>
    <s v="x"/>
    <m/>
    <d v="2019-01-08T00:00:00"/>
    <s v="x"/>
    <n v="70"/>
    <n v="52.5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78200-1"/>
    <x v="8"/>
    <x v="262"/>
    <s v="DIA-22-VL-T5HO-3-W-UNV-ERS-2-TB9"/>
    <n v="1"/>
    <n v="1"/>
    <x v="1"/>
    <n v="18"/>
    <x v="1"/>
    <b v="0"/>
    <x v="0"/>
    <b v="0"/>
    <b v="0"/>
    <x v="1"/>
    <x v="0"/>
    <x v="2"/>
    <s v=""/>
    <s v=""/>
    <s v=""/>
    <s v=""/>
    <x v="0"/>
    <x v="1"/>
    <d v="2019-01-08T00:00:00"/>
    <s v=""/>
    <m/>
    <s v="DIA-22"/>
    <s v=""/>
    <x v="0"/>
    <x v="5"/>
    <s v="Jessica Pasternyk"/>
    <s v="CK"/>
    <m/>
    <s v=""/>
    <n v="18"/>
    <s v="Regular"/>
    <s v=""/>
    <s v=""/>
    <b v="0"/>
    <m/>
    <m/>
    <b v="0"/>
    <b v="0"/>
    <n v="4230"/>
    <x v="103"/>
    <x v="6"/>
    <n v="0"/>
    <x v="13"/>
    <n v="21.599999999999998"/>
    <x v="0"/>
    <d v="2019-01-08T00:00:00"/>
    <n v="9"/>
    <x v="1"/>
    <n v="0"/>
    <x v="0"/>
    <s v="DIA-22-VL-T5HO-3-W-UNV-ERS-2-TB9"/>
    <n v="0"/>
    <x v="1"/>
    <m/>
    <b v="0"/>
    <x v="0"/>
    <n v="0"/>
    <n v="0"/>
    <n v="0"/>
    <s v="x"/>
    <m/>
    <d v="2019-01-08T00:00:00"/>
    <s v="x"/>
    <n v="36"/>
    <n v="27"/>
    <x v="0"/>
    <x v="0"/>
    <x v="0"/>
    <m/>
    <s v=""/>
    <s v=""/>
    <b v="0"/>
    <s v=""/>
    <d v="2019-01-11T00:00:00"/>
    <s v=""/>
    <s v=""/>
    <s v=""/>
    <s v=""/>
    <s v=""/>
    <s v=""/>
    <s v="Scheduled/Released"/>
  </r>
  <r>
    <s v="60266-1"/>
    <x v="9"/>
    <x v="263"/>
    <s v="SLLED-SL 35/65-1000-80-35-PL-8-W-120-O(DALI)-1-CA(60)"/>
    <n v="1"/>
    <n v="1"/>
    <x v="1"/>
    <n v="292"/>
    <x v="1"/>
    <b v="0"/>
    <x v="0"/>
    <b v="0"/>
    <b v="0"/>
    <x v="1"/>
    <x v="0"/>
    <x v="0"/>
    <s v=""/>
    <s v=""/>
    <s v=""/>
    <s v=""/>
    <x v="0"/>
    <x v="1"/>
    <d v="2019-01-09T00:00:00"/>
    <s v=""/>
    <m/>
    <s v="SLMLED-8"/>
    <s v=""/>
    <x v="0"/>
    <x v="1"/>
    <s v="Jessica Pasternyk"/>
    <s v="LA"/>
    <m/>
    <s v=""/>
    <n v="292"/>
    <s v="High Priority"/>
    <s v=""/>
    <s v=""/>
    <b v="0"/>
    <m/>
    <m/>
    <b v="0"/>
    <b v="0"/>
    <n v="221920"/>
    <x v="80"/>
    <x v="2"/>
    <n v="0"/>
    <x v="14"/>
    <n v="350.4"/>
    <x v="2"/>
    <d v="2019-01-11T00:00:00"/>
    <n v="146"/>
    <x v="2"/>
    <n v="0"/>
    <x v="0"/>
    <s v="SLLED-SL 35/65-1000-80-35-PL-8-W-120-O(DALI)-1-CA(60)"/>
    <n v="0"/>
    <x v="1"/>
    <s v="SLMLED"/>
    <b v="0"/>
    <x v="0"/>
    <n v="0"/>
    <n v="0"/>
    <n v="0"/>
    <s v="x"/>
    <s v="x"/>
    <d v="2019-01-11T00:00:00"/>
    <s v="x"/>
    <s v="x"/>
    <n v="438"/>
    <x v="0"/>
    <x v="0"/>
    <x v="0"/>
    <m/>
    <s v="Ready"/>
    <s v=""/>
    <b v="0"/>
    <s v=""/>
    <d v="2019-01-14T00:00:00"/>
    <s v=""/>
    <s v=""/>
    <s v="Done"/>
    <s v=""/>
    <s v=""/>
    <s v=""/>
    <s v="Scheduled/Released"/>
  </r>
  <r>
    <s v="77569-1"/>
    <x v="9"/>
    <x v="264"/>
    <s v="WW-SL-750-90-35-38-W-UNV-DP-1-CA(48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09T00:00:00"/>
    <s v=""/>
    <m/>
    <s v="WWPRFK-38"/>
    <s v=""/>
    <x v="0"/>
    <x v="3"/>
    <s v="Joshua Zimet"/>
    <s v="F10"/>
    <m/>
    <s v=""/>
    <n v="5"/>
    <s v="Regular"/>
    <s v=""/>
    <s v=""/>
    <b v="0"/>
    <m/>
    <m/>
    <b v="0"/>
    <b v="0"/>
    <n v="3495"/>
    <x v="104"/>
    <x v="2"/>
    <n v="0"/>
    <x v="14"/>
    <n v="6"/>
    <x v="2"/>
    <d v="2019-01-11T00:00:00"/>
    <n v="2.5"/>
    <x v="2"/>
    <n v="51.84"/>
    <x v="0"/>
    <s v="WW-SL-750-90-35-38-W-UNV-DP-1-CA(48)"/>
    <n v="0"/>
    <x v="1"/>
    <m/>
    <b v="0"/>
    <x v="0"/>
    <n v="0"/>
    <n v="0"/>
    <n v="0"/>
    <s v="x"/>
    <m/>
    <d v="2019-01-11T00:00:00"/>
    <s v="x"/>
    <n v="10"/>
    <n v="7.5"/>
    <x v="0"/>
    <x v="0"/>
    <x v="0"/>
    <m/>
    <s v=""/>
    <s v=""/>
    <b v="0"/>
    <s v=""/>
    <d v="2019-01-14T00:00:00"/>
    <s v=""/>
    <s v=""/>
    <s v=""/>
    <s v=""/>
    <s v=""/>
    <s v=""/>
    <s v="Scheduled/Released"/>
  </r>
  <r>
    <s v="77851-1"/>
    <x v="9"/>
    <x v="265"/>
    <s v="BBRLED-400-80-40-1.5M-16'-W-UNV-DP-1-TB15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09T00:00:00"/>
    <s v=""/>
    <m/>
    <s v="B4LED-16'"/>
    <s v=""/>
    <x v="0"/>
    <x v="3"/>
    <s v="Jessica Kennedy"/>
    <s v="P1"/>
    <m/>
    <s v=""/>
    <n v="4"/>
    <s v="Regular"/>
    <s v=""/>
    <s v=""/>
    <b v="0"/>
    <m/>
    <m/>
    <b v="0"/>
    <b v="0"/>
    <n v="2656"/>
    <x v="77"/>
    <x v="0"/>
    <n v="0"/>
    <x v="14"/>
    <n v="4.8"/>
    <x v="2"/>
    <d v="2019-01-11T00:00:00"/>
    <n v="2"/>
    <x v="2"/>
    <n v="25.92"/>
    <x v="0"/>
    <s v="BBRLED-400-80-40-1.5M-16'-W-UNV-DP-1-TB15"/>
    <n v="0"/>
    <x v="1"/>
    <m/>
    <b v="0"/>
    <x v="0"/>
    <n v="0"/>
    <n v="3"/>
    <n v="0"/>
    <s v="x"/>
    <m/>
    <d v="2019-01-11T00:00:00"/>
    <s v="x"/>
    <n v="8"/>
    <n v="6"/>
    <x v="0"/>
    <x v="0"/>
    <x v="0"/>
    <m/>
    <s v=""/>
    <s v=""/>
    <b v="0"/>
    <s v=""/>
    <d v="2019-01-14T00:00:00"/>
    <s v=""/>
    <s v=""/>
    <s v=""/>
    <s v=""/>
    <s v=""/>
    <s v=""/>
    <s v="Scheduled/Released"/>
  </r>
  <r>
    <s v="73897-1"/>
    <x v="10"/>
    <x v="266"/>
    <s v="SCDI-100-100-80-40-SO-0.5M-K(4X4)-W-UNV-DP-1-CT9(120)-C(REC, 4' X 4')"/>
    <n v="1"/>
    <n v="1"/>
    <x v="0"/>
    <n v="8"/>
    <x v="0"/>
    <b v="0"/>
    <x v="0"/>
    <b v="0"/>
    <b v="0"/>
    <x v="0"/>
    <x v="0"/>
    <x v="2"/>
    <s v=""/>
    <s v=""/>
    <s v=""/>
    <s v=""/>
    <x v="0"/>
    <x v="1"/>
    <d v="2019-01-10T00:00:00"/>
    <s v=""/>
    <m/>
    <s v="SCULPT-K(4X4)"/>
    <s v=""/>
    <x v="0"/>
    <x v="2"/>
    <s v="Philip Halsey"/>
    <s v="J-16'-4'X4'"/>
    <m/>
    <s v=""/>
    <n v="8"/>
    <s v="Regular"/>
    <s v=""/>
    <s v=""/>
    <b v="0"/>
    <m/>
    <m/>
    <b v="0"/>
    <b v="0"/>
    <n v="12480"/>
    <x v="27"/>
    <x v="2"/>
    <s v="Pattern"/>
    <x v="9"/>
    <n v="0"/>
    <x v="0"/>
    <d v="2019-01-13T00:00:00"/>
    <n v="38.56"/>
    <x v="2"/>
    <n v="0"/>
    <x v="0"/>
    <s v="SCDI-100-100-80-40-SO-0.5M-K(4X4)-W-UNV-DP-1-CT9(120)-C(REC, 4' X 4')"/>
    <n v="27"/>
    <x v="0"/>
    <s v="SCULPT"/>
    <b v="1"/>
    <x v="0"/>
    <n v="0"/>
    <n v="0"/>
    <n v="0"/>
    <s v="x"/>
    <s v="x"/>
    <d v="2019-01-13T00:00:00"/>
    <s v="x"/>
    <s v="x"/>
    <n v="24"/>
    <x v="0"/>
    <x v="0"/>
    <x v="0"/>
    <m/>
    <s v=""/>
    <s v=""/>
    <b v="0"/>
    <s v=""/>
    <d v="2019-01-15T00:00:00"/>
    <s v="Done"/>
    <s v=""/>
    <s v=""/>
    <s v=""/>
    <s v=""/>
    <s v=""/>
    <s v="Machine Shop Started"/>
  </r>
  <r>
    <s v="73897-2"/>
    <x v="10"/>
    <x v="266"/>
    <s v="SCDI-200-200-80-40-SO-0.5M-K(4X4)-W-UNV-DP-1-CT9(120)-C(REC, 4' X 4')"/>
    <n v="2"/>
    <n v="1"/>
    <x v="0"/>
    <n v="8"/>
    <x v="0"/>
    <b v="0"/>
    <x v="0"/>
    <b v="0"/>
    <b v="0"/>
    <x v="0"/>
    <x v="0"/>
    <x v="2"/>
    <s v=""/>
    <s v=""/>
    <s v=""/>
    <s v=""/>
    <x v="0"/>
    <x v="1"/>
    <d v="2019-01-10T00:00:00"/>
    <s v=""/>
    <m/>
    <s v="SCULPT-K(4X4)"/>
    <s v=""/>
    <x v="0"/>
    <x v="2"/>
    <s v="Philip Halsey"/>
    <s v="J1-16'-4'X4'"/>
    <m/>
    <s v=""/>
    <n v="8"/>
    <s v="Regular"/>
    <s v=""/>
    <s v=""/>
    <b v="0"/>
    <m/>
    <m/>
    <b v="0"/>
    <b v="0"/>
    <n v="12480"/>
    <x v="27"/>
    <x v="2"/>
    <s v="Pattern"/>
    <x v="9"/>
    <n v="0"/>
    <x v="0"/>
    <d v="2019-01-13T00:00:00"/>
    <n v="38.56"/>
    <x v="2"/>
    <n v="0"/>
    <x v="0"/>
    <s v="SCDI-200-200-80-40-SO-0.5M-K(4X4)-W-UNV-DP-1-CT9(120)-C(REC, 4' X 4')"/>
    <n v="27"/>
    <x v="0"/>
    <s v="SCULPT"/>
    <b v="1"/>
    <x v="0"/>
    <n v="0"/>
    <n v="0"/>
    <n v="0"/>
    <s v="x"/>
    <s v="x"/>
    <d v="2019-01-13T00:00:00"/>
    <s v="x"/>
    <s v="x"/>
    <n v="24"/>
    <x v="0"/>
    <x v="0"/>
    <x v="0"/>
    <m/>
    <s v=""/>
    <s v=""/>
    <b v="0"/>
    <s v=""/>
    <d v="2019-01-15T00:00:00"/>
    <s v="Done"/>
    <s v=""/>
    <s v=""/>
    <s v=""/>
    <s v=""/>
    <s v=""/>
    <s v="Machine Shop Started"/>
  </r>
  <r>
    <s v="73897-3"/>
    <x v="10"/>
    <x v="266"/>
    <s v="SCDI-400-400-80-40-SO-0.5M-K(3X3)-W-UNV-DP-1-CT9(60)-C(REC, 3' X 3')"/>
    <n v="3"/>
    <n v="1"/>
    <x v="0"/>
    <n v="2"/>
    <x v="0"/>
    <b v="0"/>
    <x v="0"/>
    <b v="0"/>
    <b v="0"/>
    <x v="0"/>
    <x v="0"/>
    <x v="2"/>
    <s v=""/>
    <s v=""/>
    <s v=""/>
    <s v=""/>
    <x v="0"/>
    <x v="1"/>
    <d v="2019-01-10T00:00:00"/>
    <s v=""/>
    <m/>
    <s v="SCULPT-K(3X3)"/>
    <s v=""/>
    <x v="0"/>
    <x v="2"/>
    <s v="Philip Halsey"/>
    <s v="J2-12'-3'X'3"/>
    <m/>
    <s v=""/>
    <n v="2"/>
    <s v="Regular"/>
    <s v=""/>
    <s v=""/>
    <b v="0"/>
    <m/>
    <m/>
    <b v="0"/>
    <b v="0"/>
    <n v="4010"/>
    <x v="27"/>
    <x v="2"/>
    <s v="Pattern"/>
    <x v="9"/>
    <n v="0"/>
    <x v="0"/>
    <d v="2019-01-13T00:00:00"/>
    <n v="9.64"/>
    <x v="2"/>
    <n v="0"/>
    <x v="0"/>
    <s v="SCDI-400-400-80-40-SO-0.5M-K(3X3)-W-UNV-DP-1-CT9(60)-C(REC, 3' X 3')"/>
    <n v="27"/>
    <x v="0"/>
    <s v="SCULPT"/>
    <b v="1"/>
    <x v="0"/>
    <n v="0"/>
    <n v="0"/>
    <n v="0"/>
    <s v="x"/>
    <s v="x"/>
    <d v="2019-01-13T00:00:00"/>
    <s v="x"/>
    <s v="x"/>
    <n v="6"/>
    <x v="0"/>
    <x v="0"/>
    <x v="0"/>
    <m/>
    <s v=""/>
    <s v=""/>
    <b v="0"/>
    <s v=""/>
    <d v="2019-01-15T00:00:00"/>
    <s v="Done"/>
    <s v=""/>
    <s v=""/>
    <s v=""/>
    <s v=""/>
    <s v=""/>
    <s v="Machine Shop Started"/>
  </r>
  <r>
    <s v="73897-4"/>
    <x v="10"/>
    <x v="266"/>
    <s v="SCDI-150-150-80-40-SO-0.5M-K(4X4)-W-UNV-DP-2-CT9(60)-C(REC, 4' X 4')"/>
    <n v="4"/>
    <n v="1"/>
    <x v="0"/>
    <n v="2"/>
    <x v="0"/>
    <b v="0"/>
    <x v="0"/>
    <b v="0"/>
    <b v="0"/>
    <x v="0"/>
    <x v="0"/>
    <x v="2"/>
    <s v=""/>
    <s v=""/>
    <s v=""/>
    <s v=""/>
    <x v="0"/>
    <x v="1"/>
    <d v="2019-01-10T00:00:00"/>
    <s v=""/>
    <m/>
    <s v="SCULPT-K(4X4)"/>
    <s v=""/>
    <x v="0"/>
    <x v="2"/>
    <s v="Philip Halsey"/>
    <s v="J3-16'-4'X4'"/>
    <m/>
    <s v=""/>
    <n v="2"/>
    <s v="Regular"/>
    <s v=""/>
    <s v=""/>
    <b v="0"/>
    <m/>
    <m/>
    <b v="0"/>
    <b v="0"/>
    <n v="3520"/>
    <x v="27"/>
    <x v="2"/>
    <s v="Pattern"/>
    <x v="9"/>
    <n v="0"/>
    <x v="0"/>
    <d v="2019-01-13T00:00:00"/>
    <n v="9.64"/>
    <x v="2"/>
    <n v="0"/>
    <x v="0"/>
    <s v="SCDI-150-150-80-40-SO-0.5M-K(4X4)-W-UNV-DP-2-CT9(60)-C(REC, 4' X 4')"/>
    <n v="27"/>
    <x v="0"/>
    <s v="SCULPT"/>
    <b v="1"/>
    <x v="0"/>
    <n v="0"/>
    <n v="0"/>
    <n v="0"/>
    <s v="x"/>
    <s v="x"/>
    <d v="2019-01-13T00:00:00"/>
    <s v="x"/>
    <s v="x"/>
    <n v="6"/>
    <x v="0"/>
    <x v="0"/>
    <x v="0"/>
    <m/>
    <s v=""/>
    <s v=""/>
    <b v="0"/>
    <s v=""/>
    <d v="2019-01-15T00:00:00"/>
    <s v="Done"/>
    <s v=""/>
    <s v=""/>
    <s v=""/>
    <s v=""/>
    <s v=""/>
    <s v="Machine Shop Started"/>
  </r>
  <r>
    <s v="74756-1"/>
    <x v="10"/>
    <x v="132"/>
    <s v="BMRLED-750-80-30-FL-2'-W-UNV-DP-1-TG9"/>
    <n v="1"/>
    <n v="1"/>
    <x v="0"/>
    <n v="5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2'"/>
    <s v=""/>
    <x v="0"/>
    <x v="2"/>
    <s v="Rohan Srivastava"/>
    <s v="A2"/>
    <m/>
    <s v=""/>
    <n v="5"/>
    <s v="Regular"/>
    <s v=""/>
    <s v=""/>
    <b v="0"/>
    <m/>
    <m/>
    <b v="0"/>
    <b v="0"/>
    <n v="1133.95"/>
    <x v="91"/>
    <x v="0"/>
    <n v="0"/>
    <x v="15"/>
    <n v="6"/>
    <x v="3"/>
    <d v="2019-01-12T00:00:00"/>
    <n v="2.5"/>
    <x v="2"/>
    <n v="0"/>
    <x v="0"/>
    <s v="BMRLED-750-80-30-FL-2'-W-UNV-DP-1-TG9"/>
    <n v="0"/>
    <x v="0"/>
    <s v="B3LED"/>
    <b v="0"/>
    <x v="0"/>
    <n v="0"/>
    <n v="3"/>
    <n v="0"/>
    <s v="x"/>
    <d v="2019-01-13T00:00:00"/>
    <d v="2019-01-12T00:00:00"/>
    <s v="x"/>
    <n v="10"/>
    <n v="7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10"/>
    <x v="10"/>
    <x v="132"/>
    <s v="BMRLED-750-80-30-FL-12'-W-UNV-DP-1-TG9"/>
    <n v="10"/>
    <n v="1"/>
    <x v="0"/>
    <n v="10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12'"/>
    <s v=""/>
    <x v="0"/>
    <x v="2"/>
    <s v="Rohan Srivastava"/>
    <s v="A12"/>
    <m/>
    <s v=""/>
    <n v="10"/>
    <s v="Regular"/>
    <s v=""/>
    <s v=""/>
    <b v="0"/>
    <m/>
    <m/>
    <b v="0"/>
    <b v="0"/>
    <n v="13507.2"/>
    <x v="91"/>
    <x v="0"/>
    <n v="0"/>
    <x v="15"/>
    <n v="12"/>
    <x v="3"/>
    <d v="2019-01-12T00:00:00"/>
    <n v="5"/>
    <x v="2"/>
    <n v="0"/>
    <x v="0"/>
    <s v="BMRLED-750-80-30-FL-12'-W-UNV-DP-1-TG9"/>
    <n v="0"/>
    <x v="0"/>
    <s v="B3LED"/>
    <b v="0"/>
    <x v="0"/>
    <n v="0"/>
    <n v="3"/>
    <n v="0"/>
    <s v="x"/>
    <d v="2019-01-13T00:00:00"/>
    <d v="2019-01-12T00:00:00"/>
    <s v="x"/>
    <n v="20"/>
    <n v="1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11"/>
    <x v="10"/>
    <x v="132"/>
    <s v="BMRLED-750-80-30-FL-12'-W-UNV-DP-1+E(1)-TG9-B1(BSL310LP)"/>
    <n v="11"/>
    <n v="1"/>
    <x v="0"/>
    <n v="7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12'"/>
    <s v=""/>
    <x v="0"/>
    <x v="2"/>
    <s v="Rohan Srivastava"/>
    <s v="A12-EM"/>
    <m/>
    <s v=""/>
    <n v="7"/>
    <s v="Regular"/>
    <s v=""/>
    <s v=""/>
    <b v="0"/>
    <m/>
    <m/>
    <b v="0"/>
    <b v="0"/>
    <n v="10318.77"/>
    <x v="91"/>
    <x v="0"/>
    <n v="0"/>
    <x v="15"/>
    <n v="8.4"/>
    <x v="3"/>
    <d v="2019-01-12T00:00:00"/>
    <n v="3.5"/>
    <x v="2"/>
    <n v="0"/>
    <x v="0"/>
    <s v="BMRLED-750-80-30-FL-12'-W-UNV-DP-1+E(1)-TG9-B1(BSL310LP)"/>
    <n v="0"/>
    <x v="0"/>
    <s v="B3LED"/>
    <b v="0"/>
    <x v="0"/>
    <n v="0"/>
    <n v="3"/>
    <n v="0"/>
    <s v="x"/>
    <d v="2019-01-13T00:00:00"/>
    <d v="2019-01-12T00:00:00"/>
    <s v="x"/>
    <n v="14"/>
    <n v="10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12"/>
    <x v="10"/>
    <x v="132"/>
    <s v="BMRLED-1000-80-30-FL-4'-W-UNV-DP-1-TG9"/>
    <n v="12"/>
    <n v="1"/>
    <x v="0"/>
    <n v="4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4'"/>
    <s v=""/>
    <x v="0"/>
    <x v="2"/>
    <s v="Rohan Srivastava"/>
    <s v="A4-2"/>
    <m/>
    <s v=""/>
    <n v="4"/>
    <s v="Regular"/>
    <s v=""/>
    <s v=""/>
    <b v="0"/>
    <m/>
    <m/>
    <b v="0"/>
    <b v="0"/>
    <n v="1814.28"/>
    <x v="91"/>
    <x v="0"/>
    <n v="0"/>
    <x v="15"/>
    <n v="4.8"/>
    <x v="3"/>
    <d v="2019-01-12T00:00:00"/>
    <n v="2"/>
    <x v="2"/>
    <n v="0"/>
    <x v="0"/>
    <s v="BMRLED-1000-80-30-FL-4'-W-UNV-DP-1-TG9"/>
    <n v="0"/>
    <x v="0"/>
    <s v="B3LED"/>
    <b v="0"/>
    <x v="0"/>
    <n v="0"/>
    <n v="3"/>
    <n v="0"/>
    <s v="x"/>
    <d v="2019-01-13T00:00:00"/>
    <d v="2019-01-12T00:00:00"/>
    <s v="x"/>
    <n v="8"/>
    <n v="6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13"/>
    <x v="10"/>
    <x v="132"/>
    <s v="BMRLED-1000-80-30-FL-6'-W-UNV-DP-1-TG9"/>
    <n v="13"/>
    <n v="1"/>
    <x v="0"/>
    <n v="2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6'"/>
    <s v=""/>
    <x v="0"/>
    <x v="2"/>
    <s v="Rohan Srivastava"/>
    <s v="A6-2"/>
    <m/>
    <s v=""/>
    <n v="2"/>
    <s v="Regular"/>
    <s v=""/>
    <s v=""/>
    <b v="0"/>
    <m/>
    <m/>
    <b v="0"/>
    <b v="0"/>
    <n v="1360.72"/>
    <x v="91"/>
    <x v="0"/>
    <n v="0"/>
    <x v="15"/>
    <n v="2.4"/>
    <x v="3"/>
    <d v="2019-01-12T00:00:00"/>
    <n v="1"/>
    <x v="2"/>
    <n v="0"/>
    <x v="0"/>
    <s v="BMRLED-1000-80-30-FL-6'-W-UNV-DP-1-TG9"/>
    <n v="0"/>
    <x v="0"/>
    <s v="B3LED"/>
    <b v="0"/>
    <x v="0"/>
    <n v="0"/>
    <n v="3"/>
    <n v="0"/>
    <s v="x"/>
    <d v="2019-01-13T00:00:00"/>
    <d v="2019-01-12T00:00:00"/>
    <s v="x"/>
    <n v="4"/>
    <n v="3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14"/>
    <x v="10"/>
    <x v="132"/>
    <s v="BMRLED-1000-80-30-FL-8'-W-UNV-DP-1-TG9"/>
    <n v="14"/>
    <n v="1"/>
    <x v="0"/>
    <n v="2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8'"/>
    <s v=""/>
    <x v="0"/>
    <x v="2"/>
    <s v="Rohan Srivastava"/>
    <s v="A8-2"/>
    <m/>
    <s v=""/>
    <n v="2"/>
    <s v="Regular"/>
    <s v=""/>
    <s v=""/>
    <b v="0"/>
    <m/>
    <m/>
    <b v="0"/>
    <b v="0"/>
    <n v="1814.3"/>
    <x v="91"/>
    <x v="0"/>
    <n v="0"/>
    <x v="15"/>
    <n v="2.4"/>
    <x v="3"/>
    <d v="2019-01-12T00:00:00"/>
    <n v="1"/>
    <x v="2"/>
    <n v="0"/>
    <x v="0"/>
    <s v="BMRLED-1000-80-30-FL-8'-W-UNV-DP-1-TG9"/>
    <n v="0"/>
    <x v="0"/>
    <m/>
    <b v="0"/>
    <x v="0"/>
    <n v="0"/>
    <n v="3"/>
    <n v="0"/>
    <s v="x"/>
    <m/>
    <d v="2019-01-12T00:00:00"/>
    <s v="x"/>
    <n v="4"/>
    <n v="3"/>
    <x v="0"/>
    <x v="0"/>
    <x v="0"/>
    <m/>
    <s v=""/>
    <s v=""/>
    <b v="0"/>
    <s v=""/>
    <d v="2019-01-15T00:00:00"/>
    <s v=""/>
    <s v=""/>
    <s v=""/>
    <s v=""/>
    <s v=""/>
    <s v=""/>
    <s v="Machine Shop Started"/>
  </r>
  <r>
    <s v="74756-15"/>
    <x v="10"/>
    <x v="132"/>
    <s v="DIALED-24-4500-80-30-VL-W-277-DP-1-TG9"/>
    <n v="15"/>
    <n v="1"/>
    <x v="1"/>
    <n v="2"/>
    <x v="0"/>
    <b v="0"/>
    <x v="0"/>
    <b v="0"/>
    <b v="0"/>
    <x v="0"/>
    <x v="0"/>
    <x v="2"/>
    <s v=""/>
    <s v=""/>
    <s v=""/>
    <s v=""/>
    <x v="0"/>
    <x v="1"/>
    <d v="2019-01-10T00:00:00"/>
    <s v=""/>
    <m/>
    <s v="DIALED-24"/>
    <s v=""/>
    <x v="0"/>
    <x v="5"/>
    <s v="Rohan Srivastava"/>
    <s v="H"/>
    <m/>
    <s v=""/>
    <n v="2"/>
    <s v="Regular"/>
    <s v=""/>
    <s v=""/>
    <b v="0"/>
    <m/>
    <m/>
    <b v="0"/>
    <b v="0"/>
    <n v="2071.44"/>
    <x v="86"/>
    <x v="5"/>
    <n v="0"/>
    <x v="15"/>
    <n v="0"/>
    <x v="0"/>
    <d v="2019-01-12T00:00:00"/>
    <n v="1"/>
    <x v="1"/>
    <n v="0"/>
    <x v="0"/>
    <s v="DIALED-24-4500-80-30-VL-W-277-DP-1-TG9"/>
    <n v="0"/>
    <x v="0"/>
    <m/>
    <b v="1"/>
    <x v="0"/>
    <n v="0"/>
    <n v="0"/>
    <n v="0"/>
    <s v="x"/>
    <m/>
    <d v="2019-01-12T00:00:00"/>
    <s v="x"/>
    <n v="4"/>
    <n v="3"/>
    <x v="0"/>
    <x v="0"/>
    <x v="0"/>
    <m/>
    <s v=""/>
    <s v=""/>
    <b v="0"/>
    <s v=""/>
    <d v="2019-01-15T00:00:00"/>
    <s v="Done"/>
    <s v=""/>
    <s v=""/>
    <s v=""/>
    <s v=""/>
    <s v=""/>
    <s v="Scheduled/Released"/>
  </r>
  <r>
    <s v="74756-2"/>
    <x v="10"/>
    <x v="132"/>
    <s v="BMRLED-750-80-30-FL-2'-W-UNV-DP-1-TG9-B1(BSL310LP)"/>
    <n v="2"/>
    <n v="1"/>
    <x v="0"/>
    <n v="2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2'"/>
    <s v=""/>
    <x v="0"/>
    <x v="2"/>
    <s v="Rohan Srivastava"/>
    <s v="A2-EM"/>
    <m/>
    <s v=""/>
    <n v="2"/>
    <s v="Regular"/>
    <s v=""/>
    <s v=""/>
    <b v="0"/>
    <m/>
    <m/>
    <b v="0"/>
    <b v="0"/>
    <n v="680.36"/>
    <x v="91"/>
    <x v="0"/>
    <n v="0"/>
    <x v="15"/>
    <n v="2.4"/>
    <x v="3"/>
    <d v="2019-01-12T00:00:00"/>
    <n v="1"/>
    <x v="2"/>
    <n v="0"/>
    <x v="0"/>
    <s v="BMRLED-750-80-30-FL-2'-W-UNV-DP-1-TG9-B1(BSL310LP)"/>
    <n v="0"/>
    <x v="0"/>
    <s v="B3LED"/>
    <b v="0"/>
    <x v="0"/>
    <n v="0"/>
    <n v="3"/>
    <n v="0"/>
    <s v="x"/>
    <d v="2019-01-13T00:00:00"/>
    <d v="2019-01-12T00:00:00"/>
    <s v="x"/>
    <n v="4"/>
    <n v="3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3"/>
    <x v="10"/>
    <x v="132"/>
    <s v="BMRLED-750-80-30-FL-4'-W-UNV-DP-1-TG9"/>
    <n v="3"/>
    <n v="1"/>
    <x v="0"/>
    <n v="5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4'"/>
    <s v=""/>
    <x v="0"/>
    <x v="2"/>
    <s v="Rohan Srivastava"/>
    <s v="A4"/>
    <m/>
    <s v=""/>
    <n v="5"/>
    <s v="Regular"/>
    <s v=""/>
    <s v=""/>
    <b v="0"/>
    <m/>
    <m/>
    <b v="0"/>
    <b v="0"/>
    <n v="2267.85"/>
    <x v="91"/>
    <x v="0"/>
    <n v="0"/>
    <x v="15"/>
    <n v="6"/>
    <x v="3"/>
    <d v="2019-01-12T00:00:00"/>
    <n v="2.5"/>
    <x v="2"/>
    <n v="0"/>
    <x v="0"/>
    <s v="BMRLED-750-80-30-FL-4'-W-UNV-DP-1-TG9"/>
    <n v="0"/>
    <x v="0"/>
    <s v="B3LED"/>
    <b v="0"/>
    <x v="0"/>
    <n v="0"/>
    <n v="3"/>
    <n v="0"/>
    <s v="x"/>
    <d v="2019-01-13T00:00:00"/>
    <d v="2019-01-12T00:00:00"/>
    <s v="x"/>
    <n v="10"/>
    <n v="7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4"/>
    <x v="10"/>
    <x v="132"/>
    <s v="BMRLED-750-80-30-FL-4'-W-UNV-DP-1-TG9-B1(BSL310LP)"/>
    <n v="4"/>
    <n v="1"/>
    <x v="0"/>
    <n v="3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4'"/>
    <s v=""/>
    <x v="0"/>
    <x v="2"/>
    <s v="Rohan Srivastava"/>
    <s v="A4-EM"/>
    <m/>
    <s v=""/>
    <n v="3"/>
    <s v="Regular"/>
    <s v=""/>
    <s v=""/>
    <b v="0"/>
    <m/>
    <m/>
    <b v="0"/>
    <b v="0"/>
    <n v="1700.91"/>
    <x v="91"/>
    <x v="0"/>
    <n v="0"/>
    <x v="15"/>
    <n v="3.5999999999999996"/>
    <x v="3"/>
    <d v="2019-01-12T00:00:00"/>
    <n v="1.5"/>
    <x v="2"/>
    <n v="0"/>
    <x v="0"/>
    <s v="BMRLED-750-80-30-FL-4'-W-UNV-DP-1-TG9-B1(BSL310LP)"/>
    <n v="0"/>
    <x v="0"/>
    <s v="B3LED"/>
    <b v="0"/>
    <x v="0"/>
    <n v="0"/>
    <n v="3"/>
    <n v="0"/>
    <s v="x"/>
    <d v="2019-01-13T00:00:00"/>
    <d v="2019-01-12T00:00:00"/>
    <s v="x"/>
    <n v="6"/>
    <n v="4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5"/>
    <x v="10"/>
    <x v="132"/>
    <s v="BMRLED-750-80-30-FL-6'-W-UNV-DP-1-TG9"/>
    <n v="5"/>
    <n v="1"/>
    <x v="0"/>
    <n v="6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6'"/>
    <s v=""/>
    <x v="0"/>
    <x v="2"/>
    <s v="Rohan Srivastava"/>
    <s v="A6"/>
    <m/>
    <s v=""/>
    <n v="6"/>
    <s v="Regular"/>
    <s v=""/>
    <s v=""/>
    <b v="0"/>
    <m/>
    <m/>
    <b v="0"/>
    <b v="0"/>
    <n v="4082.16"/>
    <x v="91"/>
    <x v="0"/>
    <n v="0"/>
    <x v="15"/>
    <n v="7.1999999999999993"/>
    <x v="3"/>
    <d v="2019-01-12T00:00:00"/>
    <n v="3"/>
    <x v="2"/>
    <n v="0"/>
    <x v="0"/>
    <s v="BMRLED-750-80-30-FL-6'-W-UNV-DP-1-TG9"/>
    <n v="0"/>
    <x v="0"/>
    <s v="B3LED"/>
    <b v="0"/>
    <x v="0"/>
    <n v="0"/>
    <n v="3"/>
    <n v="0"/>
    <s v="x"/>
    <d v="2019-01-13T00:00:00"/>
    <d v="2019-01-12T00:00:00"/>
    <s v="x"/>
    <n v="12"/>
    <n v="9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6"/>
    <x v="10"/>
    <x v="132"/>
    <s v="BMRLED-750-80-30-FL-6'-W-UNV-DP-1+E(1)-TG9-B1(BSL310LP)"/>
    <n v="6"/>
    <n v="1"/>
    <x v="0"/>
    <n v="8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6'"/>
    <s v=""/>
    <x v="0"/>
    <x v="2"/>
    <s v="Rohan Srivastava"/>
    <s v="A6-EM"/>
    <m/>
    <s v=""/>
    <n v="8"/>
    <s v="Regular"/>
    <s v=""/>
    <s v=""/>
    <b v="0"/>
    <m/>
    <m/>
    <b v="0"/>
    <b v="0"/>
    <n v="6350"/>
    <x v="91"/>
    <x v="0"/>
    <n v="0"/>
    <x v="15"/>
    <n v="9.6"/>
    <x v="3"/>
    <d v="2019-01-12T00:00:00"/>
    <n v="4"/>
    <x v="2"/>
    <n v="0"/>
    <x v="0"/>
    <s v="BMRLED-750-80-30-FL-6'-W-UNV-DP-1+E(1)-TG9-B1(BSL310LP)"/>
    <n v="0"/>
    <x v="0"/>
    <s v="B3LED"/>
    <b v="0"/>
    <x v="0"/>
    <n v="0"/>
    <n v="3"/>
    <n v="0"/>
    <s v="x"/>
    <d v="2019-01-13T00:00:00"/>
    <d v="2019-01-12T00:00:00"/>
    <s v="x"/>
    <n v="16"/>
    <n v="12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7"/>
    <x v="10"/>
    <x v="132"/>
    <s v="BMRLED-750-80-30-FL-8'-W-UNV-DP-1-TG9"/>
    <n v="7"/>
    <n v="1"/>
    <x v="0"/>
    <n v="55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8'"/>
    <s v=""/>
    <x v="0"/>
    <x v="2"/>
    <s v="Rohan Srivastava"/>
    <s v="A8"/>
    <m/>
    <s v=""/>
    <n v="55"/>
    <s v="Regular"/>
    <s v=""/>
    <s v=""/>
    <b v="0"/>
    <m/>
    <m/>
    <b v="0"/>
    <b v="0"/>
    <n v="49893.25"/>
    <x v="91"/>
    <x v="0"/>
    <n v="0"/>
    <x v="15"/>
    <n v="66"/>
    <x v="3"/>
    <d v="2019-01-12T00:00:00"/>
    <n v="27.5"/>
    <x v="2"/>
    <n v="0"/>
    <x v="0"/>
    <s v="BMRLED-750-80-30-FL-8'-W-UNV-DP-1-TG9"/>
    <n v="0"/>
    <x v="0"/>
    <s v="B3LED"/>
    <b v="0"/>
    <x v="0"/>
    <n v="0"/>
    <n v="3"/>
    <n v="0"/>
    <s v="x"/>
    <d v="2019-01-13T00:00:00"/>
    <d v="2019-01-12T00:00:00"/>
    <s v="x"/>
    <n v="110"/>
    <n v="82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8"/>
    <x v="10"/>
    <x v="132"/>
    <s v="BMRLED-750-80-30-FL-10'-W-UNV-DP-1-TG9"/>
    <n v="8"/>
    <n v="1"/>
    <x v="0"/>
    <n v="2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10'"/>
    <s v=""/>
    <x v="0"/>
    <x v="2"/>
    <s v="Rohan Srivastava"/>
    <s v="A10"/>
    <m/>
    <s v=""/>
    <n v="2"/>
    <s v="Regular"/>
    <s v=""/>
    <s v=""/>
    <b v="0"/>
    <m/>
    <m/>
    <b v="0"/>
    <b v="0"/>
    <n v="2267.86"/>
    <x v="91"/>
    <x v="0"/>
    <n v="0"/>
    <x v="15"/>
    <n v="2.4"/>
    <x v="3"/>
    <d v="2019-01-12T00:00:00"/>
    <n v="1"/>
    <x v="2"/>
    <n v="0"/>
    <x v="0"/>
    <s v="BMRLED-750-80-30-FL-10'-W-UNV-DP-1-TG9"/>
    <n v="0"/>
    <x v="0"/>
    <s v="B3LED"/>
    <b v="0"/>
    <x v="0"/>
    <n v="0"/>
    <n v="3"/>
    <n v="0"/>
    <s v="x"/>
    <d v="2019-01-13T00:00:00"/>
    <d v="2019-01-12T00:00:00"/>
    <s v="x"/>
    <n v="4"/>
    <n v="3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4756-9"/>
    <x v="10"/>
    <x v="132"/>
    <s v="BMRLED-750-80-30-FL-10'-W-UNV-DP-1+E(1)-TG9-B1(BSL310LP)"/>
    <n v="9"/>
    <n v="1"/>
    <x v="0"/>
    <n v="3"/>
    <x v="0"/>
    <b v="0"/>
    <x v="0"/>
    <b v="0"/>
    <b v="0"/>
    <x v="1"/>
    <x v="0"/>
    <x v="2"/>
    <s v=""/>
    <s v=""/>
    <s v=""/>
    <s v=""/>
    <x v="0"/>
    <x v="1"/>
    <d v="2019-01-10T00:00:00"/>
    <s v=""/>
    <m/>
    <s v="B3LED-10'"/>
    <s v=""/>
    <x v="0"/>
    <x v="2"/>
    <s v="Rohan Srivastava"/>
    <s v="A10-EM"/>
    <m/>
    <s v=""/>
    <n v="3"/>
    <s v="Regular"/>
    <s v=""/>
    <s v=""/>
    <b v="0"/>
    <m/>
    <m/>
    <b v="0"/>
    <b v="0"/>
    <n v="3741.99"/>
    <x v="91"/>
    <x v="0"/>
    <n v="0"/>
    <x v="15"/>
    <n v="3.5999999999999996"/>
    <x v="3"/>
    <d v="2019-01-12T00:00:00"/>
    <n v="1.5"/>
    <x v="2"/>
    <n v="0"/>
    <x v="0"/>
    <s v="BMRLED-750-80-30-FL-10'-W-UNV-DP-1+E(1)-TG9-B1(BSL310LP)"/>
    <n v="0"/>
    <x v="0"/>
    <s v="B3LED"/>
    <b v="0"/>
    <x v="0"/>
    <n v="0"/>
    <n v="3"/>
    <n v="0"/>
    <s v="x"/>
    <d v="2019-01-13T00:00:00"/>
    <d v="2019-01-12T00:00:00"/>
    <s v="x"/>
    <n v="6"/>
    <n v="4.5"/>
    <x v="0"/>
    <x v="2"/>
    <x v="0"/>
    <m/>
    <s v=""/>
    <s v=""/>
    <b v="0"/>
    <s v=""/>
    <d v="2019-01-15T00:00:00"/>
    <s v=""/>
    <s v=""/>
    <s v=""/>
    <s v=""/>
    <s v=""/>
    <s v=""/>
    <s v="Machine Shop Started"/>
  </r>
  <r>
    <s v="76581-1"/>
    <x v="10"/>
    <x v="134"/>
    <s v="BMPRLED-750-80-35-RG2-13'-W-UNV-DP-1-DF-TS(1)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0T00:00:00"/>
    <s v=""/>
    <m/>
    <s v="B3PLED-13'"/>
    <s v="PM wrong/missing info"/>
    <x v="0"/>
    <x v="5"/>
    <s v="George Bacalla"/>
    <s v="L15-13"/>
    <m/>
    <s v=""/>
    <n v="4"/>
    <s v="Regular"/>
    <s v=""/>
    <s v=""/>
    <b v="0"/>
    <m/>
    <m/>
    <b v="0"/>
    <b v="1"/>
    <n v="1742"/>
    <x v="82"/>
    <x v="0"/>
    <n v="0"/>
    <x v="15"/>
    <n v="4.8"/>
    <x v="3"/>
    <d v="2019-01-12T00:00:00"/>
    <n v="2"/>
    <x v="2"/>
    <n v="25.92"/>
    <x v="0"/>
    <s v="BMPRLED-750-80-35-RG2-13'-W-UNV-DP-1-DF-TS(1)"/>
    <n v="0"/>
    <x v="1"/>
    <s v="B3led"/>
    <b v="0"/>
    <x v="0"/>
    <n v="0"/>
    <n v="3"/>
    <n v="0"/>
    <s v="x"/>
    <d v="2019-01-13T00:00:00"/>
    <d v="2019-01-12T00:00:00"/>
    <s v="x"/>
    <n v="8"/>
    <n v="6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581-2"/>
    <x v="10"/>
    <x v="134"/>
    <s v="BMPRLED-750-80-35-RG2-15'-W-UNV-DP-1-DF-TS(1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3PLED-15'"/>
    <s v=""/>
    <x v="0"/>
    <x v="5"/>
    <s v="George Bacalla"/>
    <s v="L15-15"/>
    <m/>
    <s v=""/>
    <n v="2"/>
    <s v="Regular"/>
    <s v=""/>
    <s v=""/>
    <b v="0"/>
    <m/>
    <m/>
    <b v="0"/>
    <b v="0"/>
    <n v="1055"/>
    <x v="82"/>
    <x v="0"/>
    <n v="0"/>
    <x v="15"/>
    <n v="2.4"/>
    <x v="3"/>
    <d v="2019-01-12T00:00:00"/>
    <n v="1"/>
    <x v="2"/>
    <n v="12.96"/>
    <x v="0"/>
    <s v="BMPRLED-750-80-35-RG2-15'-W-UNV-DP-1-DF-TS(1)"/>
    <n v="0"/>
    <x v="1"/>
    <s v="B3led"/>
    <b v="0"/>
    <x v="0"/>
    <n v="0"/>
    <n v="3"/>
    <n v="0"/>
    <s v="x"/>
    <d v="2019-01-13T00:00:00"/>
    <d v="2019-01-12T00:00:00"/>
    <s v="x"/>
    <n v="4"/>
    <n v="3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581-3"/>
    <x v="10"/>
    <x v="134"/>
    <s v="BMPRLED-750-80-35-RG2-28'-W-UNV-DP-1-DF-TS(1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3PLED-28'"/>
    <s v=""/>
    <x v="0"/>
    <x v="5"/>
    <s v="George Bacalla"/>
    <s v="L15-28"/>
    <m/>
    <s v=""/>
    <n v="3"/>
    <s v="Regular"/>
    <s v=""/>
    <s v=""/>
    <b v="0"/>
    <m/>
    <m/>
    <b v="0"/>
    <b v="0"/>
    <n v="1876"/>
    <x v="82"/>
    <x v="0"/>
    <n v="0"/>
    <x v="15"/>
    <n v="3.5999999999999996"/>
    <x v="3"/>
    <d v="2019-01-12T00:00:00"/>
    <n v="1.5"/>
    <x v="2"/>
    <n v="25.92"/>
    <x v="0"/>
    <s v="BMPRLED-750-80-35-RG2-28'-W-UNV-DP-1-DF-TS(1)"/>
    <n v="0"/>
    <x v="1"/>
    <s v="B3led"/>
    <b v="0"/>
    <x v="0"/>
    <n v="0"/>
    <n v="3"/>
    <n v="0"/>
    <s v="x"/>
    <d v="2019-01-13T00:00:00"/>
    <d v="2019-01-12T00:00:00"/>
    <s v="x"/>
    <n v="6"/>
    <n v="4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728-1"/>
    <x v="10"/>
    <x v="267"/>
    <s v="BMSLEDPAT-OPO-90-500-80-30-SO-123 1/2&quot;-EX-AP-120-DP-1-S-C(JOIN TO EXIST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3LED-123 1/2&quot;"/>
    <s v=""/>
    <x v="1"/>
    <x v="3"/>
    <s v="Robert Lipura"/>
    <s v="TM-104&quot;+19 1/2&quot;"/>
    <m/>
    <s v=""/>
    <n v="2"/>
    <s v="Regular"/>
    <s v=""/>
    <s v=""/>
    <b v="0"/>
    <m/>
    <m/>
    <b v="0"/>
    <b v="0"/>
    <n v="1500"/>
    <x v="105"/>
    <x v="3"/>
    <s v="Pattern"/>
    <x v="9"/>
    <n v="8"/>
    <x v="2"/>
    <d v="2019-01-13T00:00:00"/>
    <n v="9.64"/>
    <x v="3"/>
    <n v="12.96"/>
    <x v="0"/>
    <s v="BMSLEDPAT-OPO-90-500-80-30-SO-123 1/2&quot;-EX-AP-120-DP-1-S-C(JOIN TO EXIST)"/>
    <n v="0"/>
    <x v="1"/>
    <s v="B3LED"/>
    <b v="0"/>
    <x v="0"/>
    <n v="0"/>
    <n v="3"/>
    <n v="5"/>
    <s v="x"/>
    <d v="2019-01-07T00:00:00"/>
    <d v="2019-01-13T00:00:00"/>
    <s v="x"/>
    <n v="4"/>
    <n v="6"/>
    <x v="0"/>
    <x v="1"/>
    <x v="0"/>
    <m/>
    <s v=""/>
    <s v=""/>
    <b v="0"/>
    <s v=""/>
    <d v="2019-01-15T00:00:00"/>
    <s v=""/>
    <s v=""/>
    <s v=""/>
    <s v=""/>
    <d v="2018-12-31T00:00:00"/>
    <s v=""/>
    <s v="Scheduled/Released"/>
  </r>
  <r>
    <s v="76728-2"/>
    <x v="10"/>
    <x v="267"/>
    <s v="SP000-BMSLEDPAT-OPO-90-500-80-30-SO-123 3/8&quot;-EX-AP-120-DP-1-S-C(JOIN TO EXIST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3LED-123 3/8&quot;"/>
    <s v=""/>
    <x v="1"/>
    <x v="3"/>
    <s v="Robert Lipura"/>
    <s v="TM-104&quot;+19 3/8&quot;"/>
    <m/>
    <s v=""/>
    <n v="2"/>
    <s v="Regular"/>
    <s v=""/>
    <s v=""/>
    <b v="0"/>
    <m/>
    <m/>
    <b v="0"/>
    <b v="0"/>
    <n v="1500"/>
    <x v="105"/>
    <x v="3"/>
    <s v="Pattern"/>
    <x v="9"/>
    <n v="8"/>
    <x v="2"/>
    <d v="2019-01-13T00:00:00"/>
    <n v="9.64"/>
    <x v="3"/>
    <n v="12.96"/>
    <x v="0"/>
    <s v="BMSLEDPAT-OPO-90-500-80-30-SO-"/>
    <n v="0"/>
    <x v="1"/>
    <s v="B3LED"/>
    <b v="0"/>
    <x v="0"/>
    <n v="0"/>
    <n v="3"/>
    <n v="5"/>
    <s v="x"/>
    <d v="2019-01-07T00:00:00"/>
    <d v="2019-01-13T00:00:00"/>
    <s v="x"/>
    <n v="4"/>
    <n v="6"/>
    <x v="0"/>
    <x v="1"/>
    <x v="0"/>
    <m/>
    <s v=""/>
    <s v=""/>
    <b v="0"/>
    <s v=""/>
    <d v="2019-01-15T00:00:00"/>
    <s v=""/>
    <s v=""/>
    <s v=""/>
    <s v=""/>
    <d v="2018-12-31T00:00:00"/>
    <s v=""/>
    <s v="Scheduled/Released"/>
  </r>
  <r>
    <s v="76847-1"/>
    <x v="10"/>
    <x v="136"/>
    <s v="DIALED-22-3000-80-35-VL-W-UNV-DP-1-TG9"/>
    <n v="1"/>
    <n v="1"/>
    <x v="1"/>
    <n v="24"/>
    <x v="1"/>
    <b v="0"/>
    <x v="0"/>
    <b v="0"/>
    <b v="0"/>
    <x v="1"/>
    <x v="0"/>
    <x v="2"/>
    <s v=""/>
    <s v=""/>
    <s v=""/>
    <s v=""/>
    <x v="0"/>
    <x v="1"/>
    <d v="2019-01-10T00:00:00"/>
    <s v=""/>
    <m/>
    <s v="DIALED-22"/>
    <s v=""/>
    <x v="0"/>
    <x v="5"/>
    <s v="Philip Halsey"/>
    <s v="F1"/>
    <m/>
    <s v=""/>
    <n v="24"/>
    <s v="Regular"/>
    <s v=""/>
    <s v=""/>
    <b v="0"/>
    <m/>
    <m/>
    <b v="0"/>
    <b v="0"/>
    <n v="5257.4649600000002"/>
    <x v="86"/>
    <x v="5"/>
    <n v="0"/>
    <x v="15"/>
    <n v="28.799999999999997"/>
    <x v="0"/>
    <d v="2019-01-12T00:00:00"/>
    <n v="12"/>
    <x v="1"/>
    <n v="0"/>
    <x v="0"/>
    <s v="DIALED-22-3000-80-35-VL-W-UNV-DP-1-TG9"/>
    <n v="0"/>
    <x v="1"/>
    <m/>
    <b v="0"/>
    <x v="0"/>
    <n v="0"/>
    <n v="0"/>
    <n v="0"/>
    <s v="x"/>
    <m/>
    <d v="2019-01-12T00:00:00"/>
    <s v="x"/>
    <n v="48"/>
    <n v="36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847-2"/>
    <x v="10"/>
    <x v="136"/>
    <s v="SKFLED-22-1000-80-30-2SF-W-UNV-DP-1-TG9"/>
    <n v="2"/>
    <n v="1"/>
    <x v="1"/>
    <n v="9"/>
    <x v="1"/>
    <b v="0"/>
    <x v="0"/>
    <b v="0"/>
    <b v="0"/>
    <x v="1"/>
    <x v="0"/>
    <x v="2"/>
    <s v=""/>
    <s v=""/>
    <s v=""/>
    <s v=""/>
    <x v="0"/>
    <x v="1"/>
    <d v="2019-01-10T00:00:00"/>
    <s v=""/>
    <m/>
    <s v="SKFLED-22"/>
    <s v=""/>
    <x v="0"/>
    <x v="5"/>
    <s v="Philip Halsey"/>
    <s v="F2A"/>
    <m/>
    <s v=""/>
    <n v="9"/>
    <s v="Regular"/>
    <s v=""/>
    <s v=""/>
    <b v="0"/>
    <m/>
    <m/>
    <b v="0"/>
    <b v="0"/>
    <n v="3605.1188400000001"/>
    <x v="99"/>
    <x v="5"/>
    <n v="0"/>
    <x v="15"/>
    <n v="10.799999999999999"/>
    <x v="0"/>
    <d v="2019-01-12T00:00:00"/>
    <n v="4.5"/>
    <x v="1"/>
    <n v="0"/>
    <x v="0"/>
    <s v="SKFLED-22-1000-80-30-2SF-W-UNV-DP-1-TG9"/>
    <n v="0"/>
    <x v="1"/>
    <m/>
    <b v="0"/>
    <x v="0"/>
    <n v="0"/>
    <n v="0"/>
    <n v="0"/>
    <s v="x"/>
    <m/>
    <d v="2019-01-12T00:00:00"/>
    <s v="x"/>
    <n v="18"/>
    <n v="13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847-3"/>
    <x v="10"/>
    <x v="136"/>
    <s v="SKFLED-22-1000-80-30-4SF-W-UNV-DP-1-TG9"/>
    <n v="3"/>
    <n v="1"/>
    <x v="1"/>
    <n v="8"/>
    <x v="1"/>
    <b v="0"/>
    <x v="0"/>
    <b v="0"/>
    <b v="0"/>
    <x v="1"/>
    <x v="0"/>
    <x v="2"/>
    <s v=""/>
    <s v=""/>
    <s v=""/>
    <s v=""/>
    <x v="0"/>
    <x v="1"/>
    <d v="2019-01-10T00:00:00"/>
    <s v=""/>
    <m/>
    <s v="SKFLED-22"/>
    <s v=""/>
    <x v="0"/>
    <x v="5"/>
    <s v="Philip Halsey"/>
    <s v="F2B"/>
    <m/>
    <s v=""/>
    <n v="8"/>
    <s v="Regular"/>
    <s v=""/>
    <s v=""/>
    <b v="0"/>
    <m/>
    <m/>
    <b v="0"/>
    <b v="0"/>
    <n v="3404.83448"/>
    <x v="99"/>
    <x v="5"/>
    <n v="0"/>
    <x v="15"/>
    <n v="9.6"/>
    <x v="0"/>
    <d v="2019-01-12T00:00:00"/>
    <n v="4"/>
    <x v="1"/>
    <n v="0"/>
    <x v="0"/>
    <s v="SKFLED-22-1000-80-30-4SF-W-UNV-DP-1-TG9"/>
    <n v="0"/>
    <x v="1"/>
    <m/>
    <b v="0"/>
    <x v="0"/>
    <n v="0"/>
    <n v="0"/>
    <n v="0"/>
    <s v="x"/>
    <m/>
    <d v="2019-01-12T00:00:00"/>
    <s v="x"/>
    <n v="16"/>
    <n v="12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6847-4"/>
    <x v="10"/>
    <x v="136"/>
    <s v="SKFLED-22-1000-80-30-6SF-W-UNV-DP-1-TG9"/>
    <n v="4"/>
    <n v="1"/>
    <x v="1"/>
    <n v="7"/>
    <x v="1"/>
    <b v="0"/>
    <x v="0"/>
    <b v="0"/>
    <b v="0"/>
    <x v="1"/>
    <x v="0"/>
    <x v="2"/>
    <s v=""/>
    <s v=""/>
    <s v=""/>
    <s v=""/>
    <x v="0"/>
    <x v="1"/>
    <d v="2019-01-10T00:00:00"/>
    <s v=""/>
    <m/>
    <s v="SKFLED-22"/>
    <s v=""/>
    <x v="0"/>
    <x v="5"/>
    <s v="Philip Halsey"/>
    <s v="F2C"/>
    <m/>
    <s v=""/>
    <n v="7"/>
    <s v="Regular"/>
    <s v=""/>
    <s v=""/>
    <b v="0"/>
    <m/>
    <m/>
    <b v="0"/>
    <b v="0"/>
    <n v="3154.4790200000002"/>
    <x v="99"/>
    <x v="5"/>
    <n v="0"/>
    <x v="15"/>
    <n v="8.4"/>
    <x v="0"/>
    <d v="2019-01-12T00:00:00"/>
    <n v="3.5"/>
    <x v="1"/>
    <n v="0"/>
    <x v="0"/>
    <s v="SKFLED-22-1000-80-30-6SF-W-UNV-DP-1-TG9"/>
    <n v="0"/>
    <x v="1"/>
    <m/>
    <b v="0"/>
    <x v="0"/>
    <n v="0"/>
    <n v="0"/>
    <n v="0"/>
    <s v="x"/>
    <m/>
    <d v="2019-01-12T00:00:00"/>
    <s v="x"/>
    <n v="14"/>
    <n v="10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394-1"/>
    <x v="10"/>
    <x v="138"/>
    <s v="BBDLED-750-80-35-SO-4' 0&quot;-W-UNV-DP-1-CA(120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B4LED-4' 0&quot;"/>
    <s v=""/>
    <x v="0"/>
    <x v="0"/>
    <s v="George Bacalla"/>
    <s v="M41-4'-0&quot;"/>
    <m/>
    <s v=""/>
    <n v="1"/>
    <s v="Regular"/>
    <s v=""/>
    <s v=""/>
    <b v="0"/>
    <m/>
    <m/>
    <b v="0"/>
    <b v="0"/>
    <n v="310"/>
    <x v="96"/>
    <x v="2"/>
    <n v="0"/>
    <x v="15"/>
    <n v="1.2"/>
    <x v="3"/>
    <d v="2019-01-12T00:00:00"/>
    <n v="0.5"/>
    <x v="2"/>
    <n v="0"/>
    <x v="0"/>
    <s v="BBDLED-750-80-35-SO-4' 0&quot;-W-UNV-DP-1-CA(120)"/>
    <n v="0"/>
    <x v="1"/>
    <s v="B4LED"/>
    <b v="0"/>
    <x v="0"/>
    <n v="0"/>
    <n v="0"/>
    <n v="0"/>
    <s v="x"/>
    <s v="x"/>
    <d v="2019-01-12T00:00:00"/>
    <s v="x"/>
    <s v="x"/>
    <n v="1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394-2"/>
    <x v="10"/>
    <x v="138"/>
    <s v="BBDLED-750-80-35-SO-8' 0&quot;-W-UNV-DP-1-CA(120)"/>
    <n v="2"/>
    <n v="1"/>
    <x v="1"/>
    <n v="21"/>
    <x v="1"/>
    <b v="0"/>
    <x v="0"/>
    <b v="0"/>
    <b v="0"/>
    <x v="1"/>
    <x v="0"/>
    <x v="2"/>
    <s v=""/>
    <s v=""/>
    <s v=""/>
    <s v=""/>
    <x v="0"/>
    <x v="1"/>
    <d v="2019-01-10T00:00:00"/>
    <s v=""/>
    <m/>
    <s v="B4LED-8' 0&quot;"/>
    <s v=""/>
    <x v="0"/>
    <x v="0"/>
    <s v="George Bacalla"/>
    <s v="M81-8'-0&quot;"/>
    <m/>
    <s v=""/>
    <n v="21"/>
    <s v="Regular"/>
    <s v=""/>
    <s v=""/>
    <b v="0"/>
    <m/>
    <m/>
    <b v="0"/>
    <b v="0"/>
    <n v="11865"/>
    <x v="96"/>
    <x v="2"/>
    <n v="0"/>
    <x v="15"/>
    <n v="25.2"/>
    <x v="3"/>
    <d v="2019-01-12T00:00:00"/>
    <n v="10.5"/>
    <x v="2"/>
    <n v="0"/>
    <x v="0"/>
    <s v="BBDLED-750-80-35-SO-8' 0&quot;-W-UNV-DP-1-CA(120)"/>
    <n v="0"/>
    <x v="1"/>
    <m/>
    <b v="0"/>
    <x v="0"/>
    <n v="0"/>
    <n v="0"/>
    <n v="0"/>
    <s v="x"/>
    <s v="x"/>
    <d v="2019-01-12T00:00:00"/>
    <s v="x"/>
    <s v="x"/>
    <n v="31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394-3"/>
    <x v="10"/>
    <x v="138"/>
    <s v="BBDLED-750-80-35-SO-16-W-UNV-DP-1-CA(120)"/>
    <n v="3"/>
    <n v="1"/>
    <x v="1"/>
    <n v="11"/>
    <x v="1"/>
    <b v="0"/>
    <x v="0"/>
    <b v="0"/>
    <b v="0"/>
    <x v="1"/>
    <x v="0"/>
    <x v="2"/>
    <s v=""/>
    <s v=""/>
    <s v=""/>
    <s v=""/>
    <x v="0"/>
    <x v="1"/>
    <d v="2019-01-10T00:00:00"/>
    <s v=""/>
    <m/>
    <s v="B4LED-16"/>
    <s v=""/>
    <x v="0"/>
    <x v="0"/>
    <s v="George Bacalla"/>
    <s v="M81-16'-0&quot;"/>
    <m/>
    <s v=""/>
    <n v="22"/>
    <s v="Regular"/>
    <s v=""/>
    <s v=""/>
    <b v="0"/>
    <m/>
    <m/>
    <b v="0"/>
    <b v="0"/>
    <n v="13200"/>
    <x v="96"/>
    <x v="2"/>
    <n v="0"/>
    <x v="15"/>
    <n v="26.4"/>
    <x v="3"/>
    <d v="2019-01-12T00:00:00"/>
    <n v="11"/>
    <x v="2"/>
    <n v="142.56"/>
    <x v="0"/>
    <s v="BBDLED-750-80-35-SO-16-W-UNV-DP-1-CA(120)"/>
    <n v="0"/>
    <x v="1"/>
    <m/>
    <b v="0"/>
    <x v="0"/>
    <n v="0"/>
    <n v="0"/>
    <n v="0"/>
    <s v="x"/>
    <s v="x"/>
    <d v="2019-01-12T00:00:00"/>
    <s v="x"/>
    <s v="x"/>
    <n v="33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394-4"/>
    <x v="10"/>
    <x v="138"/>
    <s v="BBDLED-750-80-35-SO-16' 0&quot;-W-UNV-DP-1-CA(120)-B1(BSL10LST)"/>
    <n v="4"/>
    <n v="1"/>
    <x v="1"/>
    <n v="6"/>
    <x v="1"/>
    <b v="0"/>
    <x v="0"/>
    <b v="0"/>
    <b v="0"/>
    <x v="1"/>
    <x v="0"/>
    <x v="2"/>
    <s v=""/>
    <s v=""/>
    <s v=""/>
    <s v=""/>
    <x v="0"/>
    <x v="1"/>
    <d v="2019-01-10T00:00:00"/>
    <s v=""/>
    <m/>
    <s v="B4LED-16' 0&quot;"/>
    <s v=""/>
    <x v="0"/>
    <x v="0"/>
    <s v="George Bacalla"/>
    <s v="M81E-16'-0&quot;"/>
    <m/>
    <s v=""/>
    <n v="12"/>
    <s v="Regular"/>
    <s v=""/>
    <s v=""/>
    <b v="0"/>
    <m/>
    <m/>
    <b v="0"/>
    <b v="0"/>
    <n v="8400"/>
    <x v="96"/>
    <x v="2"/>
    <n v="0"/>
    <x v="15"/>
    <n v="14.399999999999999"/>
    <x v="3"/>
    <d v="2019-01-12T00:00:00"/>
    <n v="6"/>
    <x v="2"/>
    <n v="77.760000000000005"/>
    <x v="0"/>
    <s v="BBDLED-750-80-35-SO-16' 0&quot;-W-UNV-DP-1-CA(120)-B1(BSL10LST)"/>
    <n v="0"/>
    <x v="1"/>
    <m/>
    <b v="0"/>
    <x v="0"/>
    <n v="0"/>
    <n v="0"/>
    <n v="0"/>
    <s v="x"/>
    <s v="x"/>
    <d v="2019-01-12T00:00:00"/>
    <s v="x"/>
    <s v="x"/>
    <n v="18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394-8"/>
    <x v="10"/>
    <x v="138"/>
    <s v="BBDLED-750-80-35-SO-8' 0&quot;-W-UNV-DP-1-CA(120)-B1(BSL10LST)"/>
    <n v="8"/>
    <n v="1"/>
    <x v="1"/>
    <n v="31"/>
    <x v="1"/>
    <b v="0"/>
    <x v="0"/>
    <b v="0"/>
    <b v="0"/>
    <x v="1"/>
    <x v="0"/>
    <x v="2"/>
    <s v=""/>
    <s v=""/>
    <s v=""/>
    <s v=""/>
    <x v="0"/>
    <x v="1"/>
    <d v="2019-01-10T00:00:00"/>
    <s v=""/>
    <m/>
    <s v="B4LED-8' 0&quot;"/>
    <s v=""/>
    <x v="0"/>
    <x v="0"/>
    <s v="George Bacalla"/>
    <s v="M81-EM-8'-0&quot;"/>
    <m/>
    <s v=""/>
    <n v="31"/>
    <s v="Regular"/>
    <s v=""/>
    <s v=""/>
    <b v="0"/>
    <m/>
    <m/>
    <b v="0"/>
    <b v="0"/>
    <n v="24645"/>
    <x v="96"/>
    <x v="2"/>
    <n v="0"/>
    <x v="15"/>
    <n v="37.199999999999996"/>
    <x v="3"/>
    <d v="2019-01-12T00:00:00"/>
    <n v="15.5"/>
    <x v="2"/>
    <n v="0"/>
    <x v="0"/>
    <s v="BBDLED-750-80-35-SO-8' 0&quot;-W-UNV-DP-1-CA(120)-B1(BSL10LST)"/>
    <n v="0"/>
    <x v="1"/>
    <s v="B4LED"/>
    <b v="0"/>
    <x v="0"/>
    <n v="0"/>
    <n v="0"/>
    <n v="0"/>
    <s v="x"/>
    <s v="x"/>
    <d v="2019-01-12T00:00:00"/>
    <s v="x"/>
    <s v="x"/>
    <n v="46.5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444-5"/>
    <x v="10"/>
    <x v="76"/>
    <s v="STD-SO-400-80-35-3-BLK-UNV-MD-1-CA(36)-RC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0T00:00:00"/>
    <s v=""/>
    <m/>
    <s v="STENCL-3"/>
    <s v=""/>
    <x v="0"/>
    <x v="2"/>
    <s v="Stan Buyansky"/>
    <s v="F5D"/>
    <m/>
    <s v=""/>
    <n v="1"/>
    <s v="Regular"/>
    <s v=""/>
    <s v=""/>
    <b v="0"/>
    <m/>
    <m/>
    <b v="0"/>
    <b v="0"/>
    <n v="294"/>
    <x v="106"/>
    <x v="2"/>
    <s v="Pattern"/>
    <x v="9"/>
    <n v="4"/>
    <x v="2"/>
    <d v="2019-01-13T00:00:00"/>
    <n v="4.82"/>
    <x v="3"/>
    <n v="0"/>
    <x v="0"/>
    <s v="STD-SO-400-80-35-3-BLK-UNV-MD-1-CA(36)-RC"/>
    <n v="0"/>
    <x v="1"/>
    <s v="Stencil"/>
    <b v="0"/>
    <x v="0"/>
    <n v="0"/>
    <n v="0"/>
    <n v="0"/>
    <s v="x"/>
    <s v="x"/>
    <d v="2019-01-13T00:00:00"/>
    <s v="x"/>
    <s v="x"/>
    <n v="3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7743-1"/>
    <x v="10"/>
    <x v="268"/>
    <s v="BMRLED-750-80-30-FL-4'-W-UNV-DP-1-DF"/>
    <n v="1"/>
    <n v="1"/>
    <x v="1"/>
    <n v="12"/>
    <x v="1"/>
    <b v="0"/>
    <x v="0"/>
    <b v="0"/>
    <b v="0"/>
    <x v="1"/>
    <x v="0"/>
    <x v="2"/>
    <s v=""/>
    <s v=""/>
    <s v=""/>
    <s v=""/>
    <x v="0"/>
    <x v="1"/>
    <d v="2019-01-10T00:00:00"/>
    <s v=""/>
    <m/>
    <s v="B3LED-4'"/>
    <s v=""/>
    <x v="0"/>
    <x v="4"/>
    <s v="Rohan Srivastava"/>
    <s v="LL1-4'-2ND &amp; 3RD FL"/>
    <m/>
    <s v=""/>
    <n v="12"/>
    <s v="Regular"/>
    <s v=""/>
    <s v=""/>
    <b v="0"/>
    <m/>
    <m/>
    <b v="0"/>
    <b v="0"/>
    <n v="3600"/>
    <x v="91"/>
    <x v="0"/>
    <n v="0"/>
    <x v="15"/>
    <n v="14.399999999999999"/>
    <x v="3"/>
    <d v="2019-01-12T00:00:00"/>
    <n v="6"/>
    <x v="2"/>
    <n v="0"/>
    <x v="0"/>
    <s v="BMRLED-750-80-30-FL-4'-W-UNV-DP-1-DF"/>
    <n v="0"/>
    <x v="1"/>
    <s v="B3LED"/>
    <b v="0"/>
    <x v="0"/>
    <n v="0"/>
    <n v="3"/>
    <n v="0"/>
    <s v="x"/>
    <d v="2019-01-13T00:00:00"/>
    <d v="2019-01-12T00:00:00"/>
    <s v="x"/>
    <n v="24"/>
    <n v="18"/>
    <x v="0"/>
    <x v="0"/>
    <x v="0"/>
    <m/>
    <s v=""/>
    <s v=""/>
    <b v="0"/>
    <s v=""/>
    <d v="2019-01-15T00:00:00"/>
    <s v=""/>
    <s v=""/>
    <s v=""/>
    <s v=""/>
    <s v=""/>
    <s v=""/>
    <s v="Scheduled/Released"/>
  </r>
  <r>
    <s v="70328-1"/>
    <x v="14"/>
    <x v="269"/>
    <s v="SKFLED-22-2400-80-35-FL-W-120-DP-1-TG15"/>
    <n v="1"/>
    <n v="1"/>
    <x v="0"/>
    <n v="75"/>
    <x v="0"/>
    <b v="0"/>
    <x v="0"/>
    <b v="0"/>
    <b v="0"/>
    <x v="1"/>
    <x v="0"/>
    <x v="0"/>
    <s v=""/>
    <s v=""/>
    <s v=""/>
    <s v=""/>
    <x v="0"/>
    <x v="1"/>
    <d v="2019-01-11T00:00:00"/>
    <s v=""/>
    <m/>
    <s v="SKFLED-22"/>
    <s v=""/>
    <x v="0"/>
    <x v="5"/>
    <s v="Sacha Lempka"/>
    <s v="LD1"/>
    <m/>
    <s v=""/>
    <n v="75"/>
    <s v="Priority"/>
    <s v=""/>
    <s v=""/>
    <b v="0"/>
    <m/>
    <m/>
    <b v="0"/>
    <b v="0"/>
    <n v="26850"/>
    <x v="99"/>
    <x v="5"/>
    <n v="0"/>
    <x v="16"/>
    <n v="90"/>
    <x v="0"/>
    <d v="2019-01-13T00:00:00"/>
    <n v="37.5"/>
    <x v="1"/>
    <n v="0"/>
    <x v="0"/>
    <s v="SKFLED-22-2400-80-35-FL-W-120-DP-1-TG15"/>
    <n v="0"/>
    <x v="0"/>
    <s v="SKYEFALL"/>
    <b v="0"/>
    <x v="0"/>
    <n v="0"/>
    <n v="0"/>
    <n v="0"/>
    <s v="x"/>
    <s v="x"/>
    <d v="2019-01-13T00:00:00"/>
    <s v="x"/>
    <s v="x"/>
    <n v="112.5"/>
    <x v="0"/>
    <x v="0"/>
    <x v="0"/>
    <m/>
    <s v="Ready"/>
    <s v=""/>
    <b v="0"/>
    <s v=""/>
    <d v="2019-01-16T00:00:00"/>
    <s v=""/>
    <s v=""/>
    <s v="Done"/>
    <s v=""/>
    <s v=""/>
    <s v=""/>
    <s v="Machine Shop Started"/>
  </r>
  <r>
    <s v="70328-4"/>
    <x v="14"/>
    <x v="269"/>
    <s v="SKFLED-22-2400-80-35-1SF-W-347-DP-1-TB15"/>
    <n v="4"/>
    <n v="2"/>
    <x v="0"/>
    <n v="41"/>
    <x v="0"/>
    <b v="0"/>
    <x v="0"/>
    <b v="0"/>
    <b v="0"/>
    <x v="1"/>
    <x v="0"/>
    <x v="2"/>
    <s v=""/>
    <s v=""/>
    <s v=""/>
    <s v=""/>
    <x v="0"/>
    <x v="1"/>
    <d v="2019-01-11T00:00:00"/>
    <s v=""/>
    <m/>
    <s v="SKFLED-22"/>
    <s v=""/>
    <x v="0"/>
    <x v="5"/>
    <s v="Sacha Lempka"/>
    <s v="LD"/>
    <m/>
    <s v=""/>
    <n v="41"/>
    <s v="Priority"/>
    <s v=""/>
    <s v=""/>
    <b v="0"/>
    <m/>
    <m/>
    <b v="0"/>
    <b v="0"/>
    <n v="14678"/>
    <x v="99"/>
    <x v="5"/>
    <n v="0"/>
    <x v="16"/>
    <n v="49.199999999999996"/>
    <x v="0"/>
    <d v="2019-01-13T00:00:00"/>
    <n v="20.5"/>
    <x v="1"/>
    <n v="0"/>
    <x v="0"/>
    <s v="SKFLED-22-2400-80-35-1SF-W-347-DP-1-TB15"/>
    <n v="0"/>
    <x v="0"/>
    <s v="SKYEFALL"/>
    <b v="0"/>
    <x v="0"/>
    <n v="0"/>
    <n v="0"/>
    <n v="0"/>
    <s v="x"/>
    <s v="x"/>
    <d v="2019-01-13T00:00:00"/>
    <s v="x"/>
    <s v="x"/>
    <n v="61.5"/>
    <x v="0"/>
    <x v="0"/>
    <x v="0"/>
    <m/>
    <s v=""/>
    <s v=""/>
    <b v="0"/>
    <s v=""/>
    <d v="2019-01-16T00:00:00"/>
    <s v=""/>
    <s v=""/>
    <s v=""/>
    <s v=""/>
    <s v=""/>
    <s v=""/>
    <s v="Machine Shop Started"/>
  </r>
  <r>
    <s v="75398-10"/>
    <x v="14"/>
    <x v="142"/>
    <s v="SP18255(4)-BBPRLED-1000-80-TW2750-RG3-13' 6&quot;-W-277-O(ELDOLED)-1-DS-C(NIO EZ-CCT. NLIGHT)"/>
    <n v="10"/>
    <n v="1"/>
    <x v="1"/>
    <n v="6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13' 6&quot;"/>
    <m/>
    <s v=""/>
    <n v="12"/>
    <s v="High Priority"/>
    <s v=""/>
    <s v=""/>
    <b v="0"/>
    <m/>
    <m/>
    <b v="0"/>
    <b v="0"/>
    <n v="10020"/>
    <x v="76"/>
    <x v="0"/>
    <n v="0"/>
    <x v="16"/>
    <n v="14.399999999999999"/>
    <x v="3"/>
    <d v="2019-01-13T00:00:00"/>
    <n v="6"/>
    <x v="3"/>
    <n v="77.760000000000005"/>
    <x v="0"/>
    <s v="BBPRLED-1000-80-TW2750-RG3-13'"/>
    <n v="0"/>
    <x v="1"/>
    <m/>
    <b v="0"/>
    <x v="0"/>
    <n v="0"/>
    <n v="3"/>
    <n v="0"/>
    <s v="x"/>
    <m/>
    <d v="2019-01-13T00:00:00"/>
    <s v="x"/>
    <n v="24"/>
    <n v="18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11"/>
    <x v="14"/>
    <x v="142"/>
    <s v="SP18255(4)-BBPRLED-1000-80-TW2750-RG3-13' 1&quot;-W-277-O(ELDOLED)-1-DS-C(NIO EZ-CCT. NLIGHT)"/>
    <n v="11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13' 1&quot;"/>
    <m/>
    <s v=""/>
    <n v="4"/>
    <s v="High Priority"/>
    <s v=""/>
    <s v=""/>
    <b v="0"/>
    <m/>
    <m/>
    <b v="0"/>
    <b v="0"/>
    <n v="3130"/>
    <x v="76"/>
    <x v="0"/>
    <n v="0"/>
    <x v="16"/>
    <n v="4.8"/>
    <x v="3"/>
    <d v="2019-01-13T00:00:00"/>
    <n v="2"/>
    <x v="3"/>
    <n v="25.92"/>
    <x v="0"/>
    <s v="BBPRLED-1000-80-TW2750-RG3-13'"/>
    <n v="0"/>
    <x v="1"/>
    <m/>
    <b v="0"/>
    <x v="0"/>
    <n v="0"/>
    <n v="3"/>
    <n v="0"/>
    <s v="x"/>
    <m/>
    <d v="2019-01-13T00:00:00"/>
    <s v="x"/>
    <n v="8"/>
    <n v="6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12"/>
    <x v="14"/>
    <x v="142"/>
    <s v="SP18255(4)-BBPRLED-1000-80-TW2750-RG3-8' 10&quot;-W-277-O(ELDOLED)-1-DS-C(NIO EZ-CCT. NLIGHT)"/>
    <n v="12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8' 10&quot;"/>
    <m/>
    <s v=""/>
    <n v="2"/>
    <s v="High Priority"/>
    <s v=""/>
    <s v=""/>
    <b v="0"/>
    <m/>
    <m/>
    <b v="0"/>
    <b v="0"/>
    <n v="2190"/>
    <x v="76"/>
    <x v="0"/>
    <n v="0"/>
    <x v="16"/>
    <n v="2.4"/>
    <x v="3"/>
    <d v="2019-01-13T00:00:00"/>
    <n v="1"/>
    <x v="3"/>
    <n v="0"/>
    <x v="0"/>
    <s v="BBPRLED-1000-80-TW2750-RG3-8' 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13"/>
    <x v="14"/>
    <x v="142"/>
    <s v="SP18255(4)-BBPRLED-1000-80-TW2750-RG3-4' 6&quot; -W-277-O(ELDOLED)-1-DS-C(NIO EZ-CCT. NLIGHT)"/>
    <n v="13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4' 6&quot;"/>
    <m/>
    <s v=""/>
    <n v="2"/>
    <s v="High Priority"/>
    <s v=""/>
    <s v=""/>
    <b v="0"/>
    <m/>
    <m/>
    <b v="0"/>
    <b v="0"/>
    <n v="1250"/>
    <x v="76"/>
    <x v="0"/>
    <n v="0"/>
    <x v="16"/>
    <n v="2.4"/>
    <x v="3"/>
    <d v="2019-01-13T00:00:00"/>
    <n v="1"/>
    <x v="3"/>
    <n v="0"/>
    <x v="0"/>
    <s v="BBPRLED-1000-80-TW2750-RG3-4' 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6"/>
    <x v="14"/>
    <x v="142"/>
    <s v="SP18255(4)-BBPRLED-1000-80-TW2750-RG3-12-W-277-O(ELDOLED)-1-DS-C(NIO EZ-CCT. NLIGHT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12'"/>
    <m/>
    <s v=""/>
    <n v="1"/>
    <s v="High Priority"/>
    <s v=""/>
    <s v=""/>
    <b v="0"/>
    <m/>
    <m/>
    <b v="0"/>
    <b v="0"/>
    <n v="1470"/>
    <x v="76"/>
    <x v="0"/>
    <n v="0"/>
    <x v="16"/>
    <n v="1.2"/>
    <x v="3"/>
    <d v="2019-01-13T00:00:00"/>
    <n v="0.5"/>
    <x v="3"/>
    <n v="0"/>
    <x v="0"/>
    <s v="BBPRLED-1000-80-TW2750-RG3-12-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7"/>
    <x v="14"/>
    <x v="142"/>
    <s v="SP18255(4)-BBPRLED-1000-80-TW2750-RG3-7' 6&quot;-W-277-O(ELDOLED)-1-DS-C(NIO EZ-CCT. NLIGHT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7' 6&quot;"/>
    <m/>
    <s v=""/>
    <n v="1"/>
    <s v="High Priority"/>
    <s v=""/>
    <s v=""/>
    <b v="0"/>
    <m/>
    <m/>
    <b v="0"/>
    <b v="0"/>
    <n v="940"/>
    <x v="76"/>
    <x v="0"/>
    <n v="0"/>
    <x v="16"/>
    <n v="1.2"/>
    <x v="3"/>
    <d v="2019-01-13T00:00:00"/>
    <n v="0.5"/>
    <x v="3"/>
    <n v="0"/>
    <x v="0"/>
    <s v="BBPRLED-1000-80-TW2750-RG3-7' 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8"/>
    <x v="14"/>
    <x v="142"/>
    <s v="SP18255(4)-BBPRLED-1000-80-TW2750-RG3-21' 6&quot;-W-277-O(ELDOLED)-1-DS-C(NIO EZ-CCT. NLIGHT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21' 6&quot;"/>
    <m/>
    <s v=""/>
    <n v="2"/>
    <s v="High Priority"/>
    <s v=""/>
    <s v=""/>
    <b v="0"/>
    <m/>
    <m/>
    <b v="0"/>
    <b v="0"/>
    <n v="2610"/>
    <x v="76"/>
    <x v="0"/>
    <n v="0"/>
    <x v="16"/>
    <n v="2.4"/>
    <x v="3"/>
    <d v="2019-01-13T00:00:00"/>
    <n v="1"/>
    <x v="3"/>
    <n v="12.96"/>
    <x v="0"/>
    <s v="BBPRLED-1000-80-TW2750-RG3-21'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398-9"/>
    <x v="14"/>
    <x v="142"/>
    <s v="SP18255(4)-BBPRLED-1000-80-TW2750-RG3-6' 10&quot;-W-277-O(ELDOLED)-1-DS-C(NIO EZ-CCT. NLIGHT)"/>
    <n v="9"/>
    <n v="1"/>
    <x v="1"/>
    <n v="3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BBPRLED"/>
    <s v=""/>
    <x v="0"/>
    <x v="1"/>
    <s v="Stan Buyansky"/>
    <s v="L04 - 6' 10&quot;"/>
    <m/>
    <s v=""/>
    <n v="3"/>
    <s v="High Priority"/>
    <s v=""/>
    <s v=""/>
    <b v="0"/>
    <m/>
    <m/>
    <b v="0"/>
    <b v="0"/>
    <n v="2505"/>
    <x v="76"/>
    <x v="0"/>
    <n v="0"/>
    <x v="16"/>
    <n v="3.5999999999999996"/>
    <x v="3"/>
    <d v="2019-01-13T00:00:00"/>
    <n v="1.5"/>
    <x v="3"/>
    <n v="0"/>
    <x v="0"/>
    <s v="BBPRLED-1000-80-TW2750-RG3-6' "/>
    <n v="0"/>
    <x v="1"/>
    <m/>
    <b v="0"/>
    <x v="0"/>
    <n v="0"/>
    <n v="3"/>
    <n v="0"/>
    <s v="x"/>
    <m/>
    <d v="2019-01-13T00:00:00"/>
    <s v="x"/>
    <n v="6"/>
    <n v="4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692-11"/>
    <x v="14"/>
    <x v="270"/>
    <s v="SP18435(2)-BMPRLED-OPRO(158°)-750-80-35-RG3-40'2 1/8&quot;-C(BLK)-UNV-DP-1-DS-TS(2)-C(127° ANGLED END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40'2 1/8&quot;"/>
    <s v=""/>
    <x v="0"/>
    <x v="0"/>
    <s v="Gagandeep Singh"/>
    <s v="F04A-26'10-11/16&quot;X13'3-7/16&quot;-3RD FL"/>
    <m/>
    <s v=""/>
    <n v="5"/>
    <s v="Regular"/>
    <s v=""/>
    <s v=""/>
    <b v="0"/>
    <m/>
    <m/>
    <b v="0"/>
    <b v="0"/>
    <n v="3010"/>
    <x v="82"/>
    <x v="0"/>
    <n v="0"/>
    <x v="16"/>
    <n v="6"/>
    <x v="3"/>
    <d v="2019-01-13T00:00:00"/>
    <n v="2.5"/>
    <x v="3"/>
    <n v="51.84"/>
    <x v="0"/>
    <s v="BMPRLED-OPRO(158°)-750-80-35-R"/>
    <n v="0"/>
    <x v="1"/>
    <s v="B3led"/>
    <b v="0"/>
    <x v="0"/>
    <n v="0"/>
    <n v="3"/>
    <n v="0"/>
    <s v="x"/>
    <d v="2019-01-14T00:00:00"/>
    <d v="2019-01-13T00:00:00"/>
    <s v="x"/>
    <n v="10"/>
    <n v="7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692-13"/>
    <x v="14"/>
    <x v="270"/>
    <s v="BMPRLED-OPRO(265°)-750-80-35-RG3-29'7 1/16&quot;-W-UNV-DP-1-TG9-TS(2)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29'7 1/16&quot;"/>
    <s v=""/>
    <x v="0"/>
    <x v="0"/>
    <s v="Gagandeep Singh"/>
    <s v="F04-25'8-13/16&quot;X3'10-3/8-03-41N"/>
    <m/>
    <s v=""/>
    <n v="4"/>
    <s v="Regular"/>
    <s v=""/>
    <s v=""/>
    <b v="0"/>
    <m/>
    <m/>
    <b v="0"/>
    <b v="0"/>
    <n v="2150"/>
    <x v="82"/>
    <x v="0"/>
    <n v="0"/>
    <x v="16"/>
    <n v="4.8"/>
    <x v="3"/>
    <d v="2019-01-13T00:00:00"/>
    <n v="2"/>
    <x v="3"/>
    <n v="38.880000000000003"/>
    <x v="0"/>
    <s v="BMPRLED-OPRO(265°)-750-80-35-RG3-29'7 1/16&quot;-W-UNV-DP-1-TG9-TS(2)"/>
    <n v="0"/>
    <x v="1"/>
    <s v="B3led"/>
    <b v="0"/>
    <x v="0"/>
    <n v="0"/>
    <n v="3"/>
    <n v="0"/>
    <s v="x"/>
    <d v="2019-01-14T00:00:00"/>
    <d v="2019-01-13T00:00:00"/>
    <s v="x"/>
    <n v="8"/>
    <n v="6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887-3"/>
    <x v="14"/>
    <x v="271"/>
    <s v="BBDILED-640-400-80-40-SO-20-W-UNV-DP-1-CTS(36)"/>
    <n v="3"/>
    <n v="1"/>
    <x v="1"/>
    <n v="9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20"/>
    <s v=""/>
    <x v="0"/>
    <x v="2"/>
    <s v="George Bacalla"/>
    <s v="J1-20'"/>
    <m/>
    <s v=""/>
    <n v="18"/>
    <s v="Regular"/>
    <s v=""/>
    <s v=""/>
    <b v="0"/>
    <m/>
    <m/>
    <b v="0"/>
    <b v="0"/>
    <n v="21600"/>
    <x v="83"/>
    <x v="2"/>
    <n v="0"/>
    <x v="16"/>
    <n v="21.599999999999998"/>
    <x v="3"/>
    <d v="2019-01-13T00:00:00"/>
    <n v="9"/>
    <x v="3"/>
    <n v="116.64000000000001"/>
    <x v="0"/>
    <s v="BBDILED-640-400-80-40-SO-20-W-UNV-DP-1-CTS(36)"/>
    <n v="0"/>
    <x v="1"/>
    <s v="B4LED"/>
    <b v="0"/>
    <x v="0"/>
    <n v="0"/>
    <n v="0"/>
    <n v="0"/>
    <s v="x"/>
    <s v="x"/>
    <d v="2019-01-13T00:00:00"/>
    <s v="x"/>
    <s v="x"/>
    <n v="27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5887-4"/>
    <x v="14"/>
    <x v="271"/>
    <s v="BBDILED-640-400-80-40-SO-8-W-UNV-DP-1-CTS(36)"/>
    <n v="4"/>
    <n v="1"/>
    <x v="1"/>
    <n v="7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8"/>
    <s v=""/>
    <x v="0"/>
    <x v="2"/>
    <s v="George Bacalla"/>
    <s v="J2-8'"/>
    <m/>
    <s v=""/>
    <n v="7"/>
    <s v="Regular"/>
    <s v=""/>
    <s v=""/>
    <b v="0"/>
    <m/>
    <m/>
    <b v="0"/>
    <b v="0"/>
    <n v="6720"/>
    <x v="83"/>
    <x v="2"/>
    <n v="0"/>
    <x v="16"/>
    <n v="8.4"/>
    <x v="3"/>
    <d v="2019-01-13T00:00:00"/>
    <n v="3.5"/>
    <x v="3"/>
    <n v="0"/>
    <x v="0"/>
    <s v="BBDILED-640-400-80-40-SO-8-W-UNV-DP-1-CTS(36)"/>
    <n v="0"/>
    <x v="1"/>
    <s v="B4LED"/>
    <b v="0"/>
    <x v="0"/>
    <n v="0"/>
    <n v="0"/>
    <n v="0"/>
    <s v="x"/>
    <s v="x"/>
    <d v="2019-01-13T00:00:00"/>
    <s v="x"/>
    <s v="x"/>
    <n v="10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"/>
    <x v="14"/>
    <x v="272"/>
    <s v="SP18275-BMRLED-550-80-35-FL-4'-W-UNV-DP-1-TG9"/>
    <n v="1"/>
    <n v="1"/>
    <x v="1"/>
    <n v="8"/>
    <x v="1"/>
    <b v="0"/>
    <x v="0"/>
    <b v="0"/>
    <b v="0"/>
    <x v="1"/>
    <x v="0"/>
    <x v="2"/>
    <s v=""/>
    <s v=""/>
    <s v=""/>
    <s v=""/>
    <x v="0"/>
    <x v="1"/>
    <d v="2019-01-11T00:00:00"/>
    <s v=""/>
    <m/>
    <s v="B3LED-4'"/>
    <s v=""/>
    <x v="0"/>
    <x v="0"/>
    <s v="Gagandeep Singh"/>
    <s v="F01-4'-9TH FL"/>
    <m/>
    <s v=""/>
    <n v="8"/>
    <s v="Regular"/>
    <s v=""/>
    <s v=""/>
    <b v="0"/>
    <m/>
    <m/>
    <b v="0"/>
    <b v="0"/>
    <n v="1504"/>
    <x v="91"/>
    <x v="0"/>
    <n v="0"/>
    <x v="16"/>
    <n v="9.6"/>
    <x v="3"/>
    <d v="2019-01-13T00:00:00"/>
    <n v="4"/>
    <x v="3"/>
    <n v="0"/>
    <x v="0"/>
    <s v="BMRLED-550-80-35-FL-4'-W-UNV-D"/>
    <n v="0"/>
    <x v="1"/>
    <m/>
    <b v="0"/>
    <x v="0"/>
    <n v="0"/>
    <n v="3"/>
    <n v="0"/>
    <s v="x"/>
    <m/>
    <d v="2019-01-13T00:00:00"/>
    <s v="x"/>
    <n v="16"/>
    <n v="12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0"/>
    <x v="14"/>
    <x v="272"/>
    <s v="BMPRLED-750-80-35-RG3-10'1 3/4&quot;-C(ROCKFON723)-UNV-DP-1-TG9-TS(1)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3/4&quot;"/>
    <s v=""/>
    <x v="0"/>
    <x v="0"/>
    <s v="Gagandeep Singh"/>
    <s v="F04-10'1 3/4&quot;-09-24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3/4&quot;-C(ROCKFON723)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1"/>
    <x v="14"/>
    <x v="272"/>
    <s v="BMPRLED-750-80-35-RG3-10'1 3/4&quot;-C(ROCKFON723)-UNV-DP-1-TG9-TS(1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3/4&quot;"/>
    <s v=""/>
    <x v="0"/>
    <x v="0"/>
    <s v="Gagandeep Singh"/>
    <s v="F04-10'1 3/4&quot;-09-26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3/4&quot;-C(ROCKFON723)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2"/>
    <x v="14"/>
    <x v="272"/>
    <s v="BMPRLED-750-80-35-RG3-10'1 3/4&quot;-C(ROCKFON723)-UNV-DP-1-TG9-TS(1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3/4&quot;"/>
    <s v=""/>
    <x v="0"/>
    <x v="0"/>
    <s v="Gagandeep Singh"/>
    <s v="F04-10'1 3/4&quot;-09-28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3/4&quot;-C(ROCKFON723)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5"/>
    <x v="14"/>
    <x v="272"/>
    <s v="BMPRLED-750-80-35-RG3-21'8 11/16&quot;-C(ROCKFON723)-UNV-DP-1-TG9-TS(1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21'8 11/16&quot;"/>
    <s v=""/>
    <x v="0"/>
    <x v="0"/>
    <s v="Gagandeep Singh"/>
    <s v="F04-21'8 11/16&quot;-09-12L"/>
    <m/>
    <s v=""/>
    <n v="2"/>
    <s v="Regular"/>
    <s v=""/>
    <s v=""/>
    <b v="0"/>
    <m/>
    <m/>
    <b v="0"/>
    <b v="0"/>
    <n v="1395"/>
    <x v="82"/>
    <x v="0"/>
    <n v="0"/>
    <x v="16"/>
    <n v="2.4"/>
    <x v="3"/>
    <d v="2019-01-13T00:00:00"/>
    <n v="1"/>
    <x v="3"/>
    <n v="12.96"/>
    <x v="0"/>
    <s v="BMPRLED-750-80-35-RG3-21'8 11/16&quot;-C(ROCKFON723)-UNV-DP-1-TG9-TS(1)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6"/>
    <x v="14"/>
    <x v="272"/>
    <s v="BMPRLED-750-80-35-RG3-22' 2&quot;-C(ROCKFON723)-UNV-DP-1-TG9-TS(1)"/>
    <n v="1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22' 2&quot;"/>
    <s v=""/>
    <x v="0"/>
    <x v="0"/>
    <s v="Gagandeep Singh"/>
    <s v="F04-22' 2&quot;-09-13Q"/>
    <m/>
    <s v=""/>
    <n v="2"/>
    <s v="Regular"/>
    <s v=""/>
    <s v=""/>
    <b v="0"/>
    <m/>
    <m/>
    <b v="0"/>
    <b v="0"/>
    <n v="1395"/>
    <x v="82"/>
    <x v="0"/>
    <n v="0"/>
    <x v="16"/>
    <n v="2.4"/>
    <x v="3"/>
    <d v="2019-01-13T00:00:00"/>
    <n v="1"/>
    <x v="3"/>
    <n v="12.96"/>
    <x v="0"/>
    <s v="BMPRLED-750-80-35-RG3-22' 2&quot;-C(ROCKFON723)-UNV-DP-1-TG9-TS(1)"/>
    <n v="0"/>
    <x v="1"/>
    <s v="B3led"/>
    <b v="0"/>
    <x v="0"/>
    <n v="0"/>
    <n v="3"/>
    <n v="0"/>
    <s v="x"/>
    <d v="2019-01-14T00:00:00"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17"/>
    <x v="14"/>
    <x v="272"/>
    <s v="BMPRLED-750-80-35-RG3-32'1 1/16&quot;-W-UNV-DP-1-TG9-TS(1)"/>
    <n v="17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32'1 1/16&quot;"/>
    <s v=""/>
    <x v="0"/>
    <x v="0"/>
    <s v="Gagandeep Singh"/>
    <s v="F04-32'1 1/16&quot;-09-40L"/>
    <m/>
    <s v=""/>
    <n v="3"/>
    <s v="Regular"/>
    <s v=""/>
    <s v=""/>
    <b v="0"/>
    <m/>
    <m/>
    <b v="0"/>
    <b v="0"/>
    <n v="1995"/>
    <x v="82"/>
    <x v="0"/>
    <n v="0"/>
    <x v="16"/>
    <n v="3.5999999999999996"/>
    <x v="3"/>
    <d v="2019-01-13T00:00:00"/>
    <n v="1.5"/>
    <x v="3"/>
    <n v="25.92"/>
    <x v="0"/>
    <s v="BMPRLED-750-80-35-RG3-32'1 1/16&quot;-W-UNV-DP-1-TG9-TS(1)"/>
    <n v="0"/>
    <x v="1"/>
    <s v="B3led"/>
    <b v="0"/>
    <x v="0"/>
    <n v="0"/>
    <n v="3"/>
    <n v="0"/>
    <s v="x"/>
    <d v="2019-01-14T00:00:00"/>
    <d v="2019-01-13T00:00:00"/>
    <s v="x"/>
    <n v="6"/>
    <n v="4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"/>
    <x v="14"/>
    <x v="272"/>
    <s v="SP18275-BMRLED-550-80-35-FL-6'-W-UNV-DP-1-TG9"/>
    <n v="2"/>
    <n v="1"/>
    <x v="1"/>
    <n v="25"/>
    <x v="1"/>
    <b v="0"/>
    <x v="0"/>
    <b v="0"/>
    <b v="0"/>
    <x v="1"/>
    <x v="0"/>
    <x v="2"/>
    <s v=""/>
    <s v=""/>
    <s v=""/>
    <s v=""/>
    <x v="0"/>
    <x v="1"/>
    <d v="2019-01-11T00:00:00"/>
    <s v=""/>
    <m/>
    <s v="B3LED-6'"/>
    <s v=""/>
    <x v="0"/>
    <x v="0"/>
    <s v="Gagandeep Singh"/>
    <s v="F01-6'-9TH FL"/>
    <m/>
    <s v=""/>
    <n v="25"/>
    <s v="Regular"/>
    <s v=""/>
    <s v=""/>
    <b v="0"/>
    <m/>
    <m/>
    <b v="0"/>
    <b v="0"/>
    <n v="7050"/>
    <x v="91"/>
    <x v="0"/>
    <n v="0"/>
    <x v="16"/>
    <n v="30"/>
    <x v="3"/>
    <d v="2019-01-13T00:00:00"/>
    <n v="12.5"/>
    <x v="3"/>
    <n v="0"/>
    <x v="0"/>
    <s v="BMRLED-550-80-35-FL-6'-W-UNV-D"/>
    <n v="0"/>
    <x v="1"/>
    <m/>
    <b v="0"/>
    <x v="0"/>
    <n v="0"/>
    <n v="3"/>
    <n v="0"/>
    <s v="x"/>
    <m/>
    <d v="2019-01-13T00:00:00"/>
    <s v="x"/>
    <n v="50"/>
    <n v="37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0"/>
    <x v="14"/>
    <x v="272"/>
    <s v="BMPRLED-750-80-35-RG3-9'10 3/4&quot;-C(ROCKFON723)-UNV-DP-1-TG9-TS(1)"/>
    <n v="20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30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1"/>
    <x v="14"/>
    <x v="272"/>
    <s v="BMPRLED-750-80-35-RG3-9'10 3/4&quot;-C(ROCKFON723)-UNV-DP-1-TG9-TS(1)"/>
    <n v="2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32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2"/>
    <x v="14"/>
    <x v="272"/>
    <s v="BMPRLED-750-80-35-RG3-9'10 3/4&quot;-C(ROCKFON723)-UNV-DP-1-TG9-TS(1)"/>
    <n v="22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35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3"/>
    <x v="14"/>
    <x v="272"/>
    <s v="BMPRLED-750-80-35-RG3-9'10 3/4&quot;-C(ROCKFON723)-UNV-DP-1-TG9-TS(1)"/>
    <n v="23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36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4"/>
    <x v="14"/>
    <x v="272"/>
    <s v="BMPRLED-750-80-35-RG3-9'10 3/4&quot;-C(ROCKFON723)-UNV-DP-1-TG9-TS(1)"/>
    <n v="24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38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5"/>
    <x v="14"/>
    <x v="272"/>
    <s v="BMPRLED-750-80-35-RG3-9'10 3/4&quot;-C(ROCKFON723)-UNV-DP-1-TG9-TS(1)"/>
    <n v="25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10 3/4&quot;"/>
    <s v=""/>
    <x v="0"/>
    <x v="0"/>
    <s v="Gagandeep Singh"/>
    <s v="F04-9'10 3/4&quot;-09-40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10 3/4&quot;-C(ROCKFON723)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6"/>
    <x v="14"/>
    <x v="272"/>
    <s v="BMPRLED-750-80-35-RG3-9'5 3/4&quot;-W-UNV-DP-1-TG9-TS(1)"/>
    <n v="2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9'5 3/4&quot;"/>
    <s v=""/>
    <x v="0"/>
    <x v="0"/>
    <s v="Gagandeep Singh"/>
    <s v="F04-9'5 3/4&quot;-09-20T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9'5 3/4&quot;-W-UNV-DP-1-TG9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27"/>
    <x v="14"/>
    <x v="272"/>
    <s v="BMPRLED-750-80-35-RG3-7'10 3/8&quot;-W-UNV-DP-1-DS-TS(1)"/>
    <n v="27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7'10 3/8&quot;"/>
    <s v=""/>
    <x v="0"/>
    <x v="0"/>
    <s v="Gagandeep Singh"/>
    <s v="F04A-7'10 3/8&quot;-09-22F"/>
    <m/>
    <s v=""/>
    <n v="1"/>
    <s v="Regular"/>
    <s v=""/>
    <s v=""/>
    <b v="0"/>
    <m/>
    <m/>
    <b v="0"/>
    <b v="0"/>
    <n v="555"/>
    <x v="82"/>
    <x v="0"/>
    <n v="0"/>
    <x v="16"/>
    <n v="1.2"/>
    <x v="3"/>
    <d v="2019-01-13T00:00:00"/>
    <n v="0.5"/>
    <x v="3"/>
    <n v="0"/>
    <x v="0"/>
    <s v="BMPRLED-750-80-35-RG3-7'10 3/8&quot;-W-UNV-DP-1-DS-TS(1)"/>
    <n v="0"/>
    <x v="1"/>
    <s v="B3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3"/>
    <x v="14"/>
    <x v="272"/>
    <s v="SP18275-BMRLED-550-80-35-FL-8'-W-UNV-DP-1-TG9"/>
    <n v="3"/>
    <n v="1"/>
    <x v="1"/>
    <n v="13"/>
    <x v="1"/>
    <b v="0"/>
    <x v="0"/>
    <b v="0"/>
    <b v="0"/>
    <x v="1"/>
    <x v="0"/>
    <x v="2"/>
    <s v=""/>
    <s v=""/>
    <s v=""/>
    <s v=""/>
    <x v="0"/>
    <x v="1"/>
    <d v="2019-01-11T00:00:00"/>
    <s v=""/>
    <m/>
    <s v="B3LED-8'"/>
    <s v=""/>
    <x v="0"/>
    <x v="0"/>
    <s v="Gagandeep Singh"/>
    <s v="F01-8'-9TH FL"/>
    <m/>
    <s v=""/>
    <n v="13"/>
    <s v="Regular"/>
    <s v=""/>
    <s v=""/>
    <b v="0"/>
    <m/>
    <m/>
    <b v="0"/>
    <b v="0"/>
    <n v="4888"/>
    <x v="91"/>
    <x v="0"/>
    <n v="0"/>
    <x v="16"/>
    <n v="15.6"/>
    <x v="3"/>
    <d v="2019-01-13T00:00:00"/>
    <n v="6.5"/>
    <x v="3"/>
    <n v="0"/>
    <x v="0"/>
    <s v="BMRLED-550-80-35-FL-8'-W-UNV-D"/>
    <n v="0"/>
    <x v="1"/>
    <m/>
    <b v="0"/>
    <x v="0"/>
    <n v="0"/>
    <n v="3"/>
    <n v="0"/>
    <s v="x"/>
    <m/>
    <d v="2019-01-13T00:00:00"/>
    <s v="x"/>
    <n v="26"/>
    <n v="19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4"/>
    <x v="14"/>
    <x v="272"/>
    <s v="BMPRLED-750-80-35-RG3-10' 2&quot;-W-UNV-DP-1-TG9-TS(1)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 2&quot;"/>
    <s v=""/>
    <x v="0"/>
    <x v="0"/>
    <s v="Gagandeep Singh"/>
    <s v="F04-10' 2&quot;-09-04F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 2&quot;-W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5"/>
    <x v="14"/>
    <x v="272"/>
    <s v="BMPRLED-750-80-35-RG3-10' 2&quot;-W-UNV-DP-1-TG9-TS(1)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 2&quot;"/>
    <s v=""/>
    <x v="0"/>
    <x v="0"/>
    <s v="Gagandeep Singh"/>
    <s v="F04-10' 2&quot;-09-45F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 2&quot;-W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6"/>
    <x v="14"/>
    <x v="272"/>
    <s v="BMPRLED-750-80-35-RG3-10'-W-UNV-DP-1-TG9-TS(1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"/>
    <s v=""/>
    <x v="0"/>
    <x v="0"/>
    <s v="Gagandeep Singh"/>
    <s v="F04-10'-09-23T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-W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7"/>
    <x v="14"/>
    <x v="272"/>
    <s v="BMPRLED-750-80-35-RG3-10'1 1/2&quot;-W-UNV-DP-1-TG9-TS(1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1/2&quot;"/>
    <s v=""/>
    <x v="0"/>
    <x v="0"/>
    <s v="Gagandeep Singh"/>
    <s v="F04-10'1 1/2&quot;-09-07R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1/2&quot;-W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8"/>
    <x v="14"/>
    <x v="272"/>
    <s v="BMPRLED-750-80-35-RG3-10'1 3/4&quot;-C(ROCKFON723)-UNV-DP-1-TG9-TS(1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3/4&quot;"/>
    <s v=""/>
    <x v="0"/>
    <x v="0"/>
    <s v="Gagandeep Singh"/>
    <s v="F04-10'1 3/4&quot;-09-19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3/4&quot;-C(ROCKFON723)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203-9"/>
    <x v="14"/>
    <x v="272"/>
    <s v="BMPRLED-750-80-35-RG3-10'1 3/4&quot;-C(ROCKFON723)-UNV-DP-1-TG9-TS(1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3PLED-10'1 3/4&quot;"/>
    <s v=""/>
    <x v="0"/>
    <x v="0"/>
    <s v="Gagandeep Singh"/>
    <s v="F04-10'1 3/4&quot;-09-21W"/>
    <m/>
    <s v=""/>
    <n v="1"/>
    <s v="Regular"/>
    <s v=""/>
    <s v=""/>
    <b v="0"/>
    <m/>
    <m/>
    <b v="0"/>
    <b v="0"/>
    <n v="675"/>
    <x v="82"/>
    <x v="0"/>
    <n v="0"/>
    <x v="16"/>
    <n v="1.2"/>
    <x v="3"/>
    <d v="2019-01-13T00:00:00"/>
    <n v="0.5"/>
    <x v="3"/>
    <n v="0"/>
    <x v="0"/>
    <s v="BMPRLED-750-80-35-RG3-10'1 3/4&quot;-C(ROCKFON723)-UNV-DP-1-TG9-TS(1)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"/>
    <x v="14"/>
    <x v="143"/>
    <s v="BBPRLED-500-90-35-RG3-162 1/2&quot;-W-UNV-DP-1-TG9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162 1/2&quot;"/>
    <s v=""/>
    <x v="0"/>
    <x v="2"/>
    <s v="Gagandeep Singh"/>
    <s v="F7-162-1/2&quot;-  MK: WOMEN'S 42-72"/>
    <m/>
    <s v=""/>
    <n v="2"/>
    <s v="High Priority"/>
    <s v=""/>
    <s v=""/>
    <b v="0"/>
    <m/>
    <m/>
    <b v="0"/>
    <b v="0"/>
    <n v="985"/>
    <x v="76"/>
    <x v="0"/>
    <n v="0"/>
    <x v="16"/>
    <n v="2.4"/>
    <x v="3"/>
    <d v="2019-01-13T00:00:00"/>
    <n v="1"/>
    <x v="3"/>
    <n v="12.96"/>
    <x v="0"/>
    <s v="BBPRLED-500-90-35-RG3-162 1/2&quot;-W-UNV-DP-1-TG9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1"/>
    <x v="14"/>
    <x v="143"/>
    <s v="BBPRLED-500-90-35-RG3-162 1/2&quot;-W-UNV-DP-1-TG9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162 1/2&quot;"/>
    <s v=""/>
    <x v="0"/>
    <x v="2"/>
    <s v="Gagandeep Singh"/>
    <s v="F7-162-1/2&quot;--MK: WOMEN'S 43-64"/>
    <m/>
    <s v=""/>
    <n v="2"/>
    <s v="High Priority"/>
    <s v=""/>
    <s v=""/>
    <b v="0"/>
    <m/>
    <m/>
    <b v="0"/>
    <b v="0"/>
    <n v="985"/>
    <x v="76"/>
    <x v="0"/>
    <n v="0"/>
    <x v="16"/>
    <n v="2.4"/>
    <x v="3"/>
    <d v="2019-01-13T00:00:00"/>
    <n v="1"/>
    <x v="3"/>
    <n v="12.96"/>
    <x v="0"/>
    <s v="BBPRLED-500-90-35-RG3-162 1/2&quot;-W-UNV-DP-1-TG9"/>
    <n v="0"/>
    <x v="1"/>
    <m/>
    <b v="0"/>
    <x v="0"/>
    <n v="0"/>
    <n v="3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2"/>
    <x v="14"/>
    <x v="143"/>
    <s v="BBPRLED-500-90-35-RG3-130&quot;-W-UNV-DP-1-TG9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130&quot;"/>
    <s v=""/>
    <x v="0"/>
    <x v="2"/>
    <s v="Gagandeep Singh"/>
    <s v="F7-130&quot;- - MK: MENS 43-65"/>
    <m/>
    <s v=""/>
    <n v="1"/>
    <s v="High Priority"/>
    <s v=""/>
    <s v=""/>
    <b v="0"/>
    <m/>
    <m/>
    <b v="0"/>
    <b v="0"/>
    <n v="693"/>
    <x v="76"/>
    <x v="0"/>
    <n v="0"/>
    <x v="16"/>
    <n v="1.2"/>
    <x v="3"/>
    <d v="2019-01-13T00:00:00"/>
    <n v="0.5"/>
    <x v="3"/>
    <n v="0"/>
    <x v="0"/>
    <s v="BBPRLED-500-90-35-RG3-130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3"/>
    <x v="14"/>
    <x v="143"/>
    <s v="BBPRLED-500-90-35-RG3-105 5/8&quot;-W-UNV-DP-1-TG9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105 5/8&quot;"/>
    <s v=""/>
    <x v="0"/>
    <x v="2"/>
    <s v="Gagandeep Singh"/>
    <s v="F7-105-5/8&quot;-- MK: MOTHERS 43-42"/>
    <m/>
    <s v=""/>
    <n v="1"/>
    <s v="High Priority"/>
    <s v=""/>
    <s v=""/>
    <b v="0"/>
    <m/>
    <m/>
    <b v="0"/>
    <b v="0"/>
    <n v="567"/>
    <x v="76"/>
    <x v="0"/>
    <n v="0"/>
    <x v="16"/>
    <n v="1.2"/>
    <x v="3"/>
    <d v="2019-01-13T00:00:00"/>
    <n v="0.5"/>
    <x v="3"/>
    <n v="0"/>
    <x v="0"/>
    <s v="BBPRLED-500-90-35-RG3-105 5/8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4"/>
    <x v="14"/>
    <x v="143"/>
    <s v="BBPRLED-500-90-35-RG3-83 3/4&quot;-W-UNV-DP-1-TG9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83 3/4&quot;"/>
    <s v=""/>
    <x v="0"/>
    <x v="2"/>
    <s v="Gagandeep Singh"/>
    <s v="F7-83-3/4&quot;--MK: RESTROOM 43-49"/>
    <m/>
    <s v=""/>
    <n v="1"/>
    <s v="High Priority"/>
    <s v=""/>
    <s v=""/>
    <b v="0"/>
    <m/>
    <m/>
    <b v="0"/>
    <b v="0"/>
    <n v="441"/>
    <x v="76"/>
    <x v="0"/>
    <n v="0"/>
    <x v="16"/>
    <n v="1.2"/>
    <x v="3"/>
    <d v="2019-01-13T00:00:00"/>
    <n v="0.5"/>
    <x v="3"/>
    <n v="0"/>
    <x v="0"/>
    <s v="BBPRLED-500-90-35-RG3-83 3/4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15"/>
    <x v="14"/>
    <x v="143"/>
    <s v="BBPRLED-500-90-35-RG3-83 3/4&quot;-W-UNV-DP-1-TG9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83 3/4&quot;"/>
    <s v=""/>
    <x v="0"/>
    <x v="2"/>
    <s v="Gagandeep Singh"/>
    <s v="F7-83-3/4&quot;--MK: RESTROOM 43-50"/>
    <m/>
    <s v=""/>
    <n v="1"/>
    <s v="High Priority"/>
    <s v=""/>
    <s v=""/>
    <b v="0"/>
    <m/>
    <m/>
    <b v="0"/>
    <b v="0"/>
    <n v="441"/>
    <x v="76"/>
    <x v="0"/>
    <n v="0"/>
    <x v="16"/>
    <n v="1.2"/>
    <x v="3"/>
    <d v="2019-01-13T00:00:00"/>
    <n v="0.5"/>
    <x v="3"/>
    <n v="0"/>
    <x v="0"/>
    <s v="BBPRLED-500-90-35-RG3-83 3/4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2"/>
    <x v="14"/>
    <x v="143"/>
    <s v="BBPRLED-500-90-35-RG3-130&quot;-W-UNV-DP-1-TG9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130&quot;"/>
    <s v=""/>
    <x v="0"/>
    <x v="2"/>
    <s v="Gagandeep Singh"/>
    <s v="F7-130&quot;- MK: MENS 42-73"/>
    <m/>
    <s v=""/>
    <n v="1"/>
    <s v="High Priority"/>
    <s v=""/>
    <s v=""/>
    <b v="0"/>
    <m/>
    <m/>
    <b v="0"/>
    <b v="0"/>
    <n v="693"/>
    <x v="76"/>
    <x v="0"/>
    <n v="0"/>
    <x v="16"/>
    <n v="1.2"/>
    <x v="3"/>
    <d v="2019-01-13T00:00:00"/>
    <n v="0.5"/>
    <x v="3"/>
    <n v="0"/>
    <x v="0"/>
    <s v="BBPRLED-500-90-35-RG3-130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3"/>
    <x v="14"/>
    <x v="143"/>
    <s v="BBPRLED-500-90-35-RG3-95 3/4&quot;-W-UNV-DP-1-TG9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95 3/4&quot;"/>
    <s v=""/>
    <x v="0"/>
    <x v="2"/>
    <s v="Gagandeep Singh"/>
    <s v="F7-95-3/4&quot;- MK: MOTHERS 42-49"/>
    <m/>
    <s v=""/>
    <n v="1"/>
    <s v="High Priority"/>
    <s v=""/>
    <s v=""/>
    <b v="0"/>
    <m/>
    <m/>
    <b v="0"/>
    <b v="0"/>
    <n v="504"/>
    <x v="76"/>
    <x v="0"/>
    <n v="0"/>
    <x v="16"/>
    <n v="1.2"/>
    <x v="3"/>
    <d v="2019-01-13T00:00:00"/>
    <n v="0.5"/>
    <x v="3"/>
    <n v="0"/>
    <x v="0"/>
    <s v="BBPRLED-500-90-35-RG3-95 3/4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4"/>
    <x v="14"/>
    <x v="143"/>
    <s v="BBPRLED-500-90-35-RG3-84&quot;-W-UNV-DP-1-TG9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84&quot;"/>
    <s v=""/>
    <x v="0"/>
    <x v="2"/>
    <s v="Gagandeep Singh"/>
    <s v="F7-84&quot;- MK: RESTROOM 42-58"/>
    <m/>
    <s v=""/>
    <n v="1"/>
    <s v="High Priority"/>
    <s v=""/>
    <s v=""/>
    <b v="0"/>
    <m/>
    <m/>
    <b v="0"/>
    <b v="0"/>
    <n v="441"/>
    <x v="76"/>
    <x v="0"/>
    <n v="0"/>
    <x v="16"/>
    <n v="1.2"/>
    <x v="3"/>
    <d v="2019-01-13T00:00:00"/>
    <n v="0.5"/>
    <x v="3"/>
    <n v="0"/>
    <x v="0"/>
    <s v="BBPRLED-500-90-35-RG3-84&quot;-W-UNV-DP-1-TG9"/>
    <n v="0"/>
    <x v="1"/>
    <s v="B4LED"/>
    <b v="0"/>
    <x v="0"/>
    <n v="0"/>
    <n v="3"/>
    <n v="0"/>
    <s v="x"/>
    <d v="2019-01-14T00:00:00"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6979-5"/>
    <x v="14"/>
    <x v="143"/>
    <s v="BBPRLED-500-90-35-RG3-84 1/2&quot;-W-UNV-DP-1-TG9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PLED-84 1/2&quot;"/>
    <s v=""/>
    <x v="0"/>
    <x v="2"/>
    <s v="Gagandeep Singh"/>
    <s v="F7-84-1/2&quot;- MK: RESTROOM 42-59"/>
    <m/>
    <s v=""/>
    <n v="1"/>
    <s v="High Priority"/>
    <s v=""/>
    <s v=""/>
    <b v="0"/>
    <m/>
    <m/>
    <b v="0"/>
    <b v="0"/>
    <n v="441"/>
    <x v="76"/>
    <x v="0"/>
    <n v="0"/>
    <x v="16"/>
    <n v="1.2"/>
    <x v="3"/>
    <d v="2019-01-13T00:00:00"/>
    <n v="0.5"/>
    <x v="3"/>
    <n v="0"/>
    <x v="0"/>
    <s v="BBPRLED-500-90-35-RG3-84 1/2&quot;-W-UNV-DP-1-TG9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1"/>
    <x v="14"/>
    <x v="273"/>
    <s v="BBRLED-500-80-35-FL-4-W-UNV-DP-1-D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4"/>
    <s v=""/>
    <x v="0"/>
    <x v="3"/>
    <s v="Jessica Kennedy"/>
    <s v="D"/>
    <m/>
    <s v=""/>
    <n v="5"/>
    <s v="Regular"/>
    <s v=""/>
    <s v=""/>
    <b v="0"/>
    <m/>
    <m/>
    <b v="0"/>
    <b v="0"/>
    <n v="1500"/>
    <x v="77"/>
    <x v="0"/>
    <n v="0"/>
    <x v="16"/>
    <n v="6"/>
    <x v="3"/>
    <d v="2019-01-13T00:00:00"/>
    <n v="2.5"/>
    <x v="3"/>
    <n v="0"/>
    <x v="0"/>
    <s v="BBRLED-500-80-35-FL-4-W-UNV-DP-1-D"/>
    <n v="0"/>
    <x v="1"/>
    <s v="B4LED"/>
    <b v="0"/>
    <x v="0"/>
    <n v="0"/>
    <n v="3"/>
    <n v="0"/>
    <s v="x"/>
    <d v="2019-01-14T00:00:00"/>
    <d v="2019-01-13T00:00:00"/>
    <s v="x"/>
    <n v="10"/>
    <n v="7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2"/>
    <x v="14"/>
    <x v="273"/>
    <s v="BBRLED-500-80-35-FL-4-W-UNV-DP-1-D-B1(BSL10LST)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4"/>
    <s v=""/>
    <x v="0"/>
    <x v="3"/>
    <s v="Jessica Kennedy"/>
    <s v="DE"/>
    <m/>
    <s v=""/>
    <n v="3"/>
    <s v="Regular"/>
    <s v=""/>
    <s v=""/>
    <b v="0"/>
    <m/>
    <m/>
    <b v="0"/>
    <b v="0"/>
    <n v="1440"/>
    <x v="77"/>
    <x v="0"/>
    <n v="0"/>
    <x v="16"/>
    <n v="3.5999999999999996"/>
    <x v="3"/>
    <d v="2019-01-13T00:00:00"/>
    <n v="1.5"/>
    <x v="3"/>
    <n v="0"/>
    <x v="0"/>
    <s v="BBRLED-500-80-35-FL-4-W-UNV-DP-1-D-B1(BSL10LST)"/>
    <n v="0"/>
    <x v="1"/>
    <s v="B4LED"/>
    <b v="0"/>
    <x v="0"/>
    <n v="0"/>
    <n v="3"/>
    <n v="0"/>
    <s v="x"/>
    <d v="2019-01-14T00:00:00"/>
    <d v="2019-01-13T00:00:00"/>
    <s v="x"/>
    <n v="6"/>
    <n v="4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3"/>
    <x v="14"/>
    <x v="273"/>
    <s v="BBDLED-1000-80-35-SO-4-W-UNV-DP-1-CA(36)"/>
    <n v="3"/>
    <n v="1"/>
    <x v="1"/>
    <n v="27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4"/>
    <s v=""/>
    <x v="0"/>
    <x v="3"/>
    <s v="Jessica Kennedy"/>
    <s v="G"/>
    <m/>
    <s v=""/>
    <n v="27"/>
    <s v="Regular"/>
    <s v=""/>
    <s v=""/>
    <b v="0"/>
    <m/>
    <m/>
    <b v="0"/>
    <b v="0"/>
    <n v="8100"/>
    <x v="96"/>
    <x v="2"/>
    <n v="0"/>
    <x v="16"/>
    <n v="32.4"/>
    <x v="3"/>
    <d v="2019-01-13T00:00:00"/>
    <n v="13.5"/>
    <x v="3"/>
    <n v="0"/>
    <x v="0"/>
    <s v="BBDLED-1000-80-35-SO-4-W-UNV-DP-1-CA(36)"/>
    <n v="0"/>
    <x v="1"/>
    <s v="B4LED"/>
    <b v="0"/>
    <x v="0"/>
    <n v="0"/>
    <n v="0"/>
    <n v="0"/>
    <s v="x"/>
    <s v="x"/>
    <d v="2019-01-13T00:00:00"/>
    <s v="x"/>
    <s v="x"/>
    <n v="40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4"/>
    <x v="14"/>
    <x v="273"/>
    <s v="BBDLED-1000-80-35-SO-8-W-UNV-DP-1-CA(36)"/>
    <n v="4"/>
    <n v="1"/>
    <x v="1"/>
    <n v="9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8"/>
    <s v=""/>
    <x v="0"/>
    <x v="3"/>
    <s v="Jessica Kennedy"/>
    <s v="G1"/>
    <m/>
    <s v=""/>
    <n v="9"/>
    <s v="Regular"/>
    <s v=""/>
    <s v=""/>
    <b v="0"/>
    <m/>
    <m/>
    <b v="0"/>
    <b v="0"/>
    <n v="2700"/>
    <x v="96"/>
    <x v="2"/>
    <n v="0"/>
    <x v="16"/>
    <n v="10.799999999999999"/>
    <x v="3"/>
    <d v="2019-01-13T00:00:00"/>
    <n v="4.5"/>
    <x v="3"/>
    <n v="0"/>
    <x v="0"/>
    <s v="BBDLED-1000-80-35-SO-8-W-UNV-DP-1-CA(36)"/>
    <n v="0"/>
    <x v="1"/>
    <s v="B4LED"/>
    <b v="0"/>
    <x v="0"/>
    <n v="0"/>
    <n v="0"/>
    <n v="0"/>
    <s v="x"/>
    <s v="x"/>
    <d v="2019-01-13T00:00:00"/>
    <s v="x"/>
    <s v="x"/>
    <n v="13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5"/>
    <x v="14"/>
    <x v="273"/>
    <s v="BBDLED-1000-80-35-SO-8-W-UNV-DP-1-CA(36)-B1(BSL10LST)"/>
    <n v="5"/>
    <n v="1"/>
    <x v="1"/>
    <n v="7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8"/>
    <s v=""/>
    <x v="0"/>
    <x v="3"/>
    <s v="Jessica Kennedy"/>
    <s v="G1E"/>
    <m/>
    <s v=""/>
    <n v="7"/>
    <s v="Regular"/>
    <s v=""/>
    <s v=""/>
    <b v="0"/>
    <m/>
    <m/>
    <b v="0"/>
    <b v="0"/>
    <n v="3360"/>
    <x v="96"/>
    <x v="2"/>
    <n v="0"/>
    <x v="16"/>
    <n v="8.4"/>
    <x v="3"/>
    <d v="2019-01-13T00:00:00"/>
    <n v="3.5"/>
    <x v="3"/>
    <n v="0"/>
    <x v="0"/>
    <s v="BBDLED-1000-80-35-SO-8-W-UNV-DP-1-CA(36)-B1(BSL10LST)"/>
    <n v="0"/>
    <x v="1"/>
    <s v="B4LED"/>
    <b v="0"/>
    <x v="0"/>
    <n v="0"/>
    <n v="0"/>
    <n v="0"/>
    <s v="x"/>
    <s v="x"/>
    <d v="2019-01-13T00:00:00"/>
    <s v="x"/>
    <s v="x"/>
    <n v="10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46-6"/>
    <x v="14"/>
    <x v="273"/>
    <s v="BBDLED-1000-80-35-SO-4-W-UNV-DP-1-CA(36)-B1(BSL10LST)"/>
    <n v="6"/>
    <n v="1"/>
    <x v="1"/>
    <n v="8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4"/>
    <s v=""/>
    <x v="0"/>
    <x v="3"/>
    <s v="Jessica Kennedy"/>
    <s v="GE"/>
    <m/>
    <s v=""/>
    <n v="8"/>
    <s v="Regular"/>
    <s v=""/>
    <s v=""/>
    <b v="0"/>
    <m/>
    <m/>
    <b v="0"/>
    <b v="0"/>
    <n v="3840"/>
    <x v="96"/>
    <x v="2"/>
    <n v="0"/>
    <x v="16"/>
    <n v="9.6"/>
    <x v="3"/>
    <d v="2019-01-13T00:00:00"/>
    <n v="4"/>
    <x v="3"/>
    <n v="0"/>
    <x v="0"/>
    <s v="BBDLED-1000-80-35-SO-4-W-UNV-DP-1-CA(36)-B1(BSL10LST)"/>
    <n v="0"/>
    <x v="1"/>
    <s v="B4LED"/>
    <b v="0"/>
    <x v="0"/>
    <n v="0"/>
    <n v="0"/>
    <n v="0"/>
    <s v="x"/>
    <s v="x"/>
    <d v="2019-01-13T00:00:00"/>
    <s v="x"/>
    <s v="x"/>
    <n v="12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465-1"/>
    <x v="14"/>
    <x v="274"/>
    <s v="BBRLED-500-80-35-FL-8-C(#ES642N4-BLACK)-UNV-DP-1-TX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8"/>
    <s v=""/>
    <x v="0"/>
    <x v="3"/>
    <s v="Sacha Lempka"/>
    <s v="N-ALT"/>
    <m/>
    <s v=""/>
    <n v="1"/>
    <s v="Regular"/>
    <s v=""/>
    <s v=""/>
    <b v="0"/>
    <m/>
    <m/>
    <b v="0"/>
    <b v="0"/>
    <n v="760"/>
    <x v="77"/>
    <x v="0"/>
    <n v="0"/>
    <x v="16"/>
    <n v="1.2"/>
    <x v="3"/>
    <d v="2019-01-13T00:00:00"/>
    <n v="0.5"/>
    <x v="3"/>
    <n v="0"/>
    <x v="0"/>
    <s v="BBRLED-500-80-35-FL-8-C(#ES642N4-BLACK)-UNV-DP-1-TX"/>
    <n v="0"/>
    <x v="1"/>
    <m/>
    <b v="0"/>
    <x v="0"/>
    <n v="0"/>
    <n v="3"/>
    <n v="0"/>
    <s v="x"/>
    <m/>
    <d v="2019-01-13T00:00:00"/>
    <s v="x"/>
    <n v="2"/>
    <n v="1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616-1"/>
    <x v="14"/>
    <x v="275"/>
    <s v="SP18468(1)-BBDILED-640-400-80-50-SO-20'-W-UNV-DP-1-CA(36)"/>
    <n v="1"/>
    <n v="1"/>
    <x v="1"/>
    <n v="8"/>
    <x v="1"/>
    <b v="0"/>
    <x v="0"/>
    <b v="0"/>
    <b v="0"/>
    <x v="1"/>
    <x v="0"/>
    <x v="2"/>
    <s v=""/>
    <s v=""/>
    <s v=""/>
    <s v=""/>
    <x v="0"/>
    <x v="1"/>
    <d v="2019-01-11T00:00:00"/>
    <s v=""/>
    <m/>
    <s v="B4LED-20'"/>
    <s v=""/>
    <x v="0"/>
    <x v="3"/>
    <s v="Christina Torok"/>
    <s v="L1-20'"/>
    <m/>
    <s v=""/>
    <n v="16"/>
    <s v="Regular"/>
    <s v=""/>
    <s v=""/>
    <b v="0"/>
    <m/>
    <m/>
    <b v="0"/>
    <b v="0"/>
    <n v="16896"/>
    <x v="83"/>
    <x v="2"/>
    <n v="0"/>
    <x v="16"/>
    <n v="19.2"/>
    <x v="3"/>
    <d v="2019-01-13T00:00:00"/>
    <n v="8"/>
    <x v="3"/>
    <n v="103.68"/>
    <x v="0"/>
    <s v="BBDILED-640-400-80-50-SO-20'-W"/>
    <n v="0"/>
    <x v="1"/>
    <m/>
    <b v="0"/>
    <x v="0"/>
    <n v="0"/>
    <n v="0"/>
    <n v="0"/>
    <s v="x"/>
    <m/>
    <d v="2019-01-13T00:00:00"/>
    <s v="x"/>
    <n v="32"/>
    <n v="24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873-1"/>
    <x v="14"/>
    <x v="276"/>
    <s v="SKPLED-22-4000-80-35-0.5-W-120-DP-1-TG9"/>
    <n v="1"/>
    <n v="1"/>
    <x v="1"/>
    <n v="11"/>
    <x v="1"/>
    <b v="0"/>
    <x v="0"/>
    <b v="0"/>
    <b v="0"/>
    <x v="1"/>
    <x v="0"/>
    <x v="2"/>
    <s v=""/>
    <s v=""/>
    <s v=""/>
    <s v=""/>
    <x v="0"/>
    <x v="1"/>
    <d v="2019-01-11T00:00:00"/>
    <s v=""/>
    <m/>
    <s v="SKPLED-22"/>
    <s v=""/>
    <x v="0"/>
    <x v="3"/>
    <s v="Zahra Vatani"/>
    <s v="2X2"/>
    <m/>
    <s v=""/>
    <n v="11"/>
    <s v="Regular"/>
    <s v=""/>
    <s v=""/>
    <b v="0"/>
    <m/>
    <m/>
    <b v="0"/>
    <b v="0"/>
    <n v="4290"/>
    <x v="88"/>
    <x v="5"/>
    <n v="0"/>
    <x v="16"/>
    <n v="13.2"/>
    <x v="0"/>
    <d v="2019-01-13T00:00:00"/>
    <n v="5.5"/>
    <x v="1"/>
    <n v="0"/>
    <x v="0"/>
    <s v="SKPLED-22-4000-80-35-0.5-W-120-DP-1-TG9"/>
    <n v="0"/>
    <x v="1"/>
    <m/>
    <b v="0"/>
    <x v="0"/>
    <n v="0"/>
    <n v="0"/>
    <n v="5"/>
    <s v="x"/>
    <m/>
    <d v="2019-01-13T00:00:00"/>
    <s v="x"/>
    <n v="22"/>
    <n v="16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7873-2"/>
    <x v="14"/>
    <x v="276"/>
    <s v="SKPLED-22-4000-80-35-0.5-W-120-DP-1+E(3)-TG9"/>
    <n v="2"/>
    <n v="1"/>
    <x v="1"/>
    <n v="3"/>
    <x v="1"/>
    <b v="0"/>
    <x v="0"/>
    <b v="0"/>
    <b v="0"/>
    <x v="1"/>
    <x v="0"/>
    <x v="2"/>
    <s v=""/>
    <s v=""/>
    <s v=""/>
    <s v=""/>
    <x v="0"/>
    <x v="1"/>
    <d v="2019-01-11T00:00:00"/>
    <s v=""/>
    <m/>
    <s v="SKYPOL-SKPLED"/>
    <s v=""/>
    <x v="0"/>
    <x v="3"/>
    <s v="Zahra Vatani"/>
    <s v="2X2E"/>
    <m/>
    <s v=""/>
    <n v="3"/>
    <s v="Regular"/>
    <s v=""/>
    <s v=""/>
    <b v="0"/>
    <m/>
    <m/>
    <b v="0"/>
    <b v="0"/>
    <n v="1575"/>
    <x v="88"/>
    <x v="5"/>
    <n v="0"/>
    <x v="16"/>
    <n v="3.5999999999999996"/>
    <x v="0"/>
    <d v="2019-01-13T00:00:00"/>
    <n v="1.5"/>
    <x v="1"/>
    <n v="0"/>
    <x v="0"/>
    <s v="SKPLED-22-4000-80-35-0.5-W-120-DP-1+E(3)-TG9"/>
    <n v="0"/>
    <x v="1"/>
    <m/>
    <b v="0"/>
    <x v="0"/>
    <n v="0"/>
    <n v="0"/>
    <n v="5"/>
    <s v="x"/>
    <m/>
    <d v="2019-01-13T00:00:00"/>
    <s v="x"/>
    <n v="6"/>
    <n v="4.5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8107-1"/>
    <x v="14"/>
    <x v="277"/>
    <s v="DIA-24-VL-T8-2-W-UNV-D(MARK7)-1-TB15"/>
    <n v="1"/>
    <n v="1"/>
    <x v="1"/>
    <n v="36"/>
    <x v="1"/>
    <b v="0"/>
    <x v="0"/>
    <b v="0"/>
    <b v="0"/>
    <x v="1"/>
    <x v="0"/>
    <x v="2"/>
    <s v=""/>
    <s v=""/>
    <s v=""/>
    <s v=""/>
    <x v="0"/>
    <x v="1"/>
    <d v="2019-01-11T00:00:00"/>
    <s v=""/>
    <m/>
    <s v="DIA-24"/>
    <s v=""/>
    <x v="0"/>
    <x v="5"/>
    <s v="Gaurav Jain"/>
    <s v="RB-64"/>
    <m/>
    <s v=""/>
    <n v="36"/>
    <s v="Regular"/>
    <s v=""/>
    <s v=""/>
    <b v="0"/>
    <m/>
    <m/>
    <b v="0"/>
    <b v="0"/>
    <n v="11089.8"/>
    <x v="103"/>
    <x v="6"/>
    <n v="0"/>
    <x v="16"/>
    <n v="43.199999999999996"/>
    <x v="0"/>
    <d v="2019-01-13T00:00:00"/>
    <n v="18"/>
    <x v="1"/>
    <n v="0"/>
    <x v="0"/>
    <s v="DIA-24-VL-T8-2-W-UNV-D(MARK7)-1-TB15"/>
    <n v="0"/>
    <x v="1"/>
    <m/>
    <b v="0"/>
    <x v="0"/>
    <n v="0"/>
    <n v="0"/>
    <n v="0"/>
    <s v="x"/>
    <m/>
    <d v="2019-01-13T00:00:00"/>
    <s v="x"/>
    <n v="72"/>
    <n v="54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8107-2"/>
    <x v="14"/>
    <x v="277"/>
    <s v="DIA-24-VL-T8-3-W-UNV-D(MARK7)-1-TB15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1T00:00:00"/>
    <s v=""/>
    <m/>
    <s v="DIA-DIA"/>
    <s v=""/>
    <x v="0"/>
    <x v="5"/>
    <s v="Gaurav Jain"/>
    <s v="RB-96"/>
    <m/>
    <s v=""/>
    <n v="2"/>
    <s v="Regular"/>
    <s v=""/>
    <s v=""/>
    <b v="0"/>
    <m/>
    <m/>
    <b v="0"/>
    <b v="0"/>
    <n v="736.2"/>
    <x v="103"/>
    <x v="6"/>
    <n v="0"/>
    <x v="16"/>
    <n v="2.4"/>
    <x v="0"/>
    <d v="2019-01-13T00:00:00"/>
    <n v="1"/>
    <x v="1"/>
    <n v="0"/>
    <x v="0"/>
    <s v="DIA-24-VL-T8-3-W-UNV-D(MARK7)-1-TB15"/>
    <n v="0"/>
    <x v="1"/>
    <m/>
    <b v="0"/>
    <x v="0"/>
    <n v="0"/>
    <n v="0"/>
    <n v="0"/>
    <s v="x"/>
    <m/>
    <d v="2019-01-13T00:00:00"/>
    <s v="x"/>
    <n v="4"/>
    <n v="3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8199-1"/>
    <x v="14"/>
    <x v="278"/>
    <s v="DIALED-22-3000-90-35-VL-W-UNV-DP-1-TB9"/>
    <n v="1"/>
    <n v="1"/>
    <x v="1"/>
    <n v="78"/>
    <x v="1"/>
    <b v="0"/>
    <x v="0"/>
    <b v="0"/>
    <b v="0"/>
    <x v="1"/>
    <x v="0"/>
    <x v="2"/>
    <s v=""/>
    <s v=""/>
    <s v=""/>
    <s v=""/>
    <x v="0"/>
    <x v="1"/>
    <d v="2019-01-11T00:00:00"/>
    <s v=""/>
    <m/>
    <s v="DIALED-22"/>
    <s v=""/>
    <x v="0"/>
    <x v="5"/>
    <s v="Jessica Kennedy"/>
    <s v="L6"/>
    <m/>
    <s v=""/>
    <n v="78"/>
    <s v="Regular"/>
    <s v=""/>
    <s v=""/>
    <b v="0"/>
    <m/>
    <m/>
    <b v="0"/>
    <b v="0"/>
    <n v="12870"/>
    <x v="86"/>
    <x v="5"/>
    <n v="0"/>
    <x v="16"/>
    <n v="93.6"/>
    <x v="0"/>
    <d v="2019-01-13T00:00:00"/>
    <n v="39"/>
    <x v="1"/>
    <n v="0"/>
    <x v="0"/>
    <s v="DIALED-22-3000-90-35-VL-W-UNV-DP-1-TB9"/>
    <n v="0"/>
    <x v="1"/>
    <m/>
    <b v="0"/>
    <x v="0"/>
    <n v="0"/>
    <n v="0"/>
    <n v="0"/>
    <s v="x"/>
    <m/>
    <d v="2019-01-13T00:00:00"/>
    <s v="x"/>
    <n v="156"/>
    <n v="117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8199-2"/>
    <x v="14"/>
    <x v="278"/>
    <s v="DIALED-22-3000-90-35-VL-W-UNV-DP-1-TB9-B1(BSL10LST)"/>
    <n v="2"/>
    <n v="1"/>
    <x v="1"/>
    <n v="18"/>
    <x v="1"/>
    <b v="0"/>
    <x v="0"/>
    <b v="0"/>
    <b v="0"/>
    <x v="1"/>
    <x v="0"/>
    <x v="2"/>
    <s v=""/>
    <s v=""/>
    <s v=""/>
    <s v=""/>
    <x v="0"/>
    <x v="1"/>
    <d v="2019-01-11T00:00:00"/>
    <s v=""/>
    <m/>
    <s v="DIALED-22"/>
    <s v=""/>
    <x v="0"/>
    <x v="5"/>
    <s v="Jessica Kennedy"/>
    <s v="L6E"/>
    <m/>
    <s v=""/>
    <n v="18"/>
    <s v="Regular"/>
    <s v=""/>
    <s v=""/>
    <b v="0"/>
    <m/>
    <m/>
    <b v="0"/>
    <b v="0"/>
    <n v="6210"/>
    <x v="86"/>
    <x v="5"/>
    <n v="0"/>
    <x v="16"/>
    <n v="21.599999999999998"/>
    <x v="0"/>
    <d v="2019-01-13T00:00:00"/>
    <n v="9"/>
    <x v="1"/>
    <n v="0"/>
    <x v="0"/>
    <s v="DIALED-22-3000-90-35-VL-W-UNV-DP-1-TB9-B1(BSL10LST)"/>
    <n v="0"/>
    <x v="1"/>
    <m/>
    <b v="0"/>
    <x v="0"/>
    <n v="0"/>
    <n v="0"/>
    <n v="0"/>
    <s v="x"/>
    <m/>
    <d v="2019-01-13T00:00:00"/>
    <s v="x"/>
    <n v="36"/>
    <n v="27"/>
    <x v="0"/>
    <x v="0"/>
    <x v="0"/>
    <m/>
    <s v=""/>
    <s v=""/>
    <b v="0"/>
    <s v=""/>
    <d v="2019-01-16T00:00:00"/>
    <s v=""/>
    <s v=""/>
    <s v=""/>
    <s v=""/>
    <s v=""/>
    <s v=""/>
    <s v="Scheduled/Released"/>
  </r>
  <r>
    <s v="73699-23"/>
    <x v="11"/>
    <x v="148"/>
    <s v="BBRLED-400-80-35-RG-4-BLK-UNV-DP-1-D"/>
    <n v="23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4"/>
    <s v=""/>
    <x v="0"/>
    <x v="1"/>
    <s v="Joshua Zimet"/>
    <s v="F33"/>
    <m/>
    <s v=""/>
    <n v="1"/>
    <s v="Regular"/>
    <s v=""/>
    <s v=""/>
    <b v="0"/>
    <m/>
    <m/>
    <b v="0"/>
    <b v="0"/>
    <n v="248"/>
    <x v="77"/>
    <x v="0"/>
    <n v="0"/>
    <x v="17"/>
    <n v="1.2"/>
    <x v="3"/>
    <d v="2019-01-14T00:00:00"/>
    <n v="0.5"/>
    <x v="3"/>
    <n v="0"/>
    <x v="0"/>
    <s v="BBRLED-400-80-35-RG-4-BLK-UNV-DP-1-D"/>
    <n v="0"/>
    <x v="1"/>
    <s v="B4LED"/>
    <b v="0"/>
    <x v="0"/>
    <n v="0"/>
    <n v="3"/>
    <n v="0"/>
    <s v="x"/>
    <d v="2019-01-15T00:00:00"/>
    <d v="2019-01-14T00:00:00"/>
    <s v="x"/>
    <n v="2"/>
    <n v="1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1"/>
    <x v="11"/>
    <x v="279"/>
    <s v="SP18469(1)-B6RLED-500-80-50-FL-4-C(RAL7024)-UNV-DP-1-DF"/>
    <n v="1"/>
    <n v="1"/>
    <x v="1"/>
    <n v="2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4"/>
    <s v=""/>
    <x v="0"/>
    <x v="0"/>
    <s v="Jessica Pasternyk"/>
    <s v="HR4"/>
    <m/>
    <s v=""/>
    <n v="22"/>
    <s v="Regular"/>
    <s v=""/>
    <s v=""/>
    <b v="0"/>
    <m/>
    <m/>
    <b v="0"/>
    <b v="0"/>
    <n v="6688"/>
    <x v="97"/>
    <x v="0"/>
    <n v="0"/>
    <x v="17"/>
    <n v="26.4"/>
    <x v="3"/>
    <d v="2019-01-14T00:00:00"/>
    <n v="11"/>
    <x v="3"/>
    <n v="0"/>
    <x v="0"/>
    <s v="B6RLED-500-80-50-FL-4-C(RAL702"/>
    <n v="0"/>
    <x v="1"/>
    <m/>
    <b v="0"/>
    <x v="0"/>
    <n v="0"/>
    <n v="3"/>
    <n v="0"/>
    <s v="x"/>
    <m/>
    <d v="2019-01-14T00:00:00"/>
    <s v="x"/>
    <n v="44"/>
    <n v="3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2"/>
    <x v="11"/>
    <x v="279"/>
    <s v="SP18469(1)-B6RLED-500-80-50-FL-4-C(RAL7024)-UNV-DP-1-DF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4"/>
    <s v=""/>
    <x v="0"/>
    <x v="0"/>
    <s v="Jessica Pasternyk"/>
    <s v="HR4SP"/>
    <m/>
    <s v=""/>
    <n v="2"/>
    <s v="Regular"/>
    <s v=""/>
    <s v=""/>
    <b v="0"/>
    <m/>
    <m/>
    <b v="0"/>
    <b v="0"/>
    <n v="608"/>
    <x v="97"/>
    <x v="0"/>
    <n v="0"/>
    <x v="17"/>
    <n v="2.4"/>
    <x v="3"/>
    <d v="2019-01-14T00:00:00"/>
    <n v="1"/>
    <x v="3"/>
    <n v="0"/>
    <x v="0"/>
    <s v="B6RLED-500-80-50-FL-4-C(RAL702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3"/>
    <x v="11"/>
    <x v="279"/>
    <s v="SP18469(1)-B6RLED-500-80-50-FL-8-C(RAL7024)-UNV-DP-1-DF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8"/>
    <s v=""/>
    <x v="0"/>
    <x v="0"/>
    <s v="Jessica Pasternyk"/>
    <s v="HR8"/>
    <m/>
    <s v=""/>
    <n v="4"/>
    <s v="Regular"/>
    <s v=""/>
    <s v=""/>
    <b v="0"/>
    <m/>
    <m/>
    <b v="0"/>
    <b v="0"/>
    <n v="2432"/>
    <x v="97"/>
    <x v="0"/>
    <n v="0"/>
    <x v="17"/>
    <n v="4.8"/>
    <x v="3"/>
    <d v="2019-01-14T00:00:00"/>
    <n v="2"/>
    <x v="3"/>
    <n v="0"/>
    <x v="0"/>
    <s v="B6RLED-500-80-50-FL-8-C(RAL702"/>
    <n v="0"/>
    <x v="1"/>
    <s v="B6LED"/>
    <b v="0"/>
    <x v="0"/>
    <n v="0"/>
    <n v="3"/>
    <n v="0"/>
    <s v="x"/>
    <d v="2019-01-15T00:00:00"/>
    <d v="2019-01-14T00:00:00"/>
    <s v="x"/>
    <n v="8"/>
    <n v="6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4"/>
    <x v="11"/>
    <x v="279"/>
    <s v="SP18469(1)-B6RLED-500-80-50-FL-8-C(RAL7024)-UNV-DP-1-DF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8"/>
    <s v=""/>
    <x v="0"/>
    <x v="0"/>
    <s v="Jessica Pasternyk"/>
    <s v="HR8SP"/>
    <m/>
    <s v=""/>
    <n v="2"/>
    <s v="Regular"/>
    <s v=""/>
    <s v=""/>
    <b v="0"/>
    <m/>
    <m/>
    <b v="0"/>
    <b v="0"/>
    <n v="1216"/>
    <x v="97"/>
    <x v="0"/>
    <n v="0"/>
    <x v="17"/>
    <n v="2.4"/>
    <x v="3"/>
    <d v="2019-01-14T00:00:00"/>
    <n v="1"/>
    <x v="3"/>
    <n v="0"/>
    <x v="0"/>
    <s v="B6RLED-500-80-50-FL-8-C(RAL702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5"/>
    <x v="11"/>
    <x v="279"/>
    <s v="SP18469(1)-B6RLED-1000-80-50-FL-4-C(RAL7024)-UNV-DP-1-DF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4"/>
    <s v=""/>
    <x v="0"/>
    <x v="0"/>
    <s v="Jessica Pasternyk"/>
    <s v="RL4"/>
    <m/>
    <s v=""/>
    <n v="2"/>
    <s v="Regular"/>
    <s v=""/>
    <s v=""/>
    <b v="0"/>
    <m/>
    <m/>
    <b v="0"/>
    <b v="0"/>
    <n v="608"/>
    <x v="97"/>
    <x v="0"/>
    <n v="0"/>
    <x v="17"/>
    <n v="2.4"/>
    <x v="3"/>
    <d v="2019-01-14T00:00:00"/>
    <n v="1"/>
    <x v="3"/>
    <n v="0"/>
    <x v="0"/>
    <s v="B6RLED-1000-80-50-FL-4-C(RAL70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6"/>
    <x v="11"/>
    <x v="279"/>
    <s v="SP18469(1)-B6RLED-1000-80-50-FL-4-C(RAL7024)-UNV-DP-1-DF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4"/>
    <s v=""/>
    <x v="0"/>
    <x v="0"/>
    <s v="Jessica Pasternyk"/>
    <s v="RL4SP"/>
    <m/>
    <s v=""/>
    <n v="2"/>
    <s v="Regular"/>
    <s v=""/>
    <s v=""/>
    <b v="0"/>
    <m/>
    <m/>
    <b v="0"/>
    <b v="0"/>
    <n v="608"/>
    <x v="97"/>
    <x v="0"/>
    <n v="0"/>
    <x v="17"/>
    <n v="2.4"/>
    <x v="3"/>
    <d v="2019-01-14T00:00:00"/>
    <n v="1"/>
    <x v="3"/>
    <n v="0"/>
    <x v="0"/>
    <s v="B6RLED-1000-80-50-FL-4-C(RAL70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7"/>
    <x v="11"/>
    <x v="279"/>
    <s v="SP18469(1)-B6RLED-1000-80-50-FL-8-C(RAL7024)-UNV-DP-1-DF"/>
    <n v="7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8"/>
    <s v=""/>
    <x v="0"/>
    <x v="0"/>
    <s v="Jessica Pasternyk"/>
    <s v="RL8"/>
    <m/>
    <s v=""/>
    <n v="3"/>
    <s v="Regular"/>
    <s v=""/>
    <s v=""/>
    <b v="0"/>
    <m/>
    <m/>
    <b v="0"/>
    <b v="0"/>
    <n v="1824"/>
    <x v="97"/>
    <x v="0"/>
    <n v="0"/>
    <x v="17"/>
    <n v="3.5999999999999996"/>
    <x v="3"/>
    <d v="2019-01-14T00:00:00"/>
    <n v="1.5"/>
    <x v="3"/>
    <n v="0"/>
    <x v="0"/>
    <s v="B6RLED-1000-80-50-FL-8-C(RAL70"/>
    <n v="0"/>
    <x v="1"/>
    <s v="B6LED"/>
    <b v="0"/>
    <x v="0"/>
    <n v="0"/>
    <n v="3"/>
    <n v="0"/>
    <s v="x"/>
    <d v="2019-01-15T00:00:00"/>
    <d v="2019-01-14T00:00:00"/>
    <s v="x"/>
    <n v="6"/>
    <n v="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8"/>
    <x v="11"/>
    <x v="279"/>
    <s v="SP18469(1)-B6RLED-1000-80-50-FL-8-C(RAL7024)-UNV-DP-1-DF"/>
    <n v="8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8"/>
    <s v=""/>
    <x v="0"/>
    <x v="0"/>
    <s v="Jessica Pasternyk"/>
    <s v="RL8SP"/>
    <m/>
    <s v=""/>
    <n v="2"/>
    <s v="Regular"/>
    <s v=""/>
    <s v=""/>
    <b v="0"/>
    <m/>
    <m/>
    <b v="0"/>
    <b v="0"/>
    <n v="1216"/>
    <x v="97"/>
    <x v="0"/>
    <n v="0"/>
    <x v="17"/>
    <n v="2.4"/>
    <x v="3"/>
    <d v="2019-01-14T00:00:00"/>
    <n v="1"/>
    <x v="3"/>
    <n v="0"/>
    <x v="0"/>
    <s v="B6RLED-1000-80-50-FL-8-C(RAL70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5250-9"/>
    <x v="11"/>
    <x v="279"/>
    <s v="SP18469(1)-B6RLED-1000-80-50-FL-8-W-UNV-DP-1-DF"/>
    <n v="9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6LED-8"/>
    <s v=""/>
    <x v="0"/>
    <x v="0"/>
    <s v="Jessica Pasternyk"/>
    <s v="RL8-W"/>
    <m/>
    <s v=""/>
    <n v="2"/>
    <s v="Regular"/>
    <s v=""/>
    <s v=""/>
    <b v="0"/>
    <m/>
    <m/>
    <b v="0"/>
    <b v="0"/>
    <n v="1216"/>
    <x v="97"/>
    <x v="0"/>
    <n v="0"/>
    <x v="17"/>
    <n v="2.4"/>
    <x v="3"/>
    <d v="2019-01-14T00:00:00"/>
    <n v="1"/>
    <x v="3"/>
    <n v="0"/>
    <x v="0"/>
    <s v="B6RLED-1000-80-50-FL-8-W-UNV-D"/>
    <n v="0"/>
    <x v="1"/>
    <s v="B6LED"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1"/>
    <x v="11"/>
    <x v="149"/>
    <s v="BBRLED-750-90-35-FL-4'-W-UNV-DP-1-TG9-CP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4'"/>
    <s v=""/>
    <x v="0"/>
    <x v="4"/>
    <s v="Joshua Zimet"/>
    <s v="F1A-4'"/>
    <m/>
    <s v=""/>
    <n v="3"/>
    <s v="Regular"/>
    <s v=""/>
    <s v=""/>
    <b v="0"/>
    <m/>
    <m/>
    <b v="0"/>
    <b v="0"/>
    <n v="810"/>
    <x v="77"/>
    <x v="0"/>
    <n v="0"/>
    <x v="17"/>
    <n v="3.5999999999999996"/>
    <x v="3"/>
    <d v="2019-01-14T00:00:00"/>
    <n v="1.5"/>
    <x v="3"/>
    <n v="0"/>
    <x v="0"/>
    <s v="BBRLED-750-90-35-FL-4'-W-UNV-DP-1-TG9-CP"/>
    <n v="0"/>
    <x v="1"/>
    <m/>
    <b v="0"/>
    <x v="0"/>
    <n v="0"/>
    <n v="3"/>
    <n v="0"/>
    <s v="x"/>
    <m/>
    <d v="2019-01-14T00:00:00"/>
    <s v="x"/>
    <n v="6"/>
    <n v="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2"/>
    <x v="11"/>
    <x v="149"/>
    <s v="BBRLED-750-90-35-FL-6'-W-UNV-DP-1-TG9-CP"/>
    <n v="2"/>
    <n v="1"/>
    <x v="1"/>
    <n v="14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6'"/>
    <s v=""/>
    <x v="0"/>
    <x v="4"/>
    <s v="Joshua Zimet"/>
    <s v="F1A-6'"/>
    <m/>
    <s v=""/>
    <n v="14"/>
    <s v="Regular"/>
    <s v=""/>
    <s v=""/>
    <b v="0"/>
    <m/>
    <m/>
    <b v="0"/>
    <b v="0"/>
    <n v="5670"/>
    <x v="77"/>
    <x v="0"/>
    <n v="0"/>
    <x v="17"/>
    <n v="16.8"/>
    <x v="3"/>
    <d v="2019-01-14T00:00:00"/>
    <n v="7"/>
    <x v="3"/>
    <n v="0"/>
    <x v="0"/>
    <s v="BBRLED-750-90-35-FL-6'-W-UNV-DP-1-TG9-CP"/>
    <n v="0"/>
    <x v="1"/>
    <m/>
    <b v="0"/>
    <x v="0"/>
    <n v="0"/>
    <n v="3"/>
    <n v="0"/>
    <s v="x"/>
    <m/>
    <d v="2019-01-14T00:00:00"/>
    <s v="x"/>
    <n v="28"/>
    <n v="21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3"/>
    <x v="11"/>
    <x v="149"/>
    <s v="BBRLED-750-90-35-FL -8'-W-UNV-DP-1-TG9-CP"/>
    <n v="3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8'"/>
    <s v=""/>
    <x v="0"/>
    <x v="4"/>
    <s v="Joshua Zimet"/>
    <s v="F1A-8'"/>
    <m/>
    <s v=""/>
    <n v="3"/>
    <s v="Regular"/>
    <s v=""/>
    <s v=""/>
    <b v="0"/>
    <m/>
    <m/>
    <b v="0"/>
    <b v="0"/>
    <n v="1620"/>
    <x v="77"/>
    <x v="0"/>
    <n v="0"/>
    <x v="17"/>
    <n v="3.5999999999999996"/>
    <x v="3"/>
    <d v="2019-01-14T00:00:00"/>
    <n v="1.5"/>
    <x v="3"/>
    <n v="0"/>
    <x v="0"/>
    <s v="BBRLED-750-90-35-FL -8'-W-UNV-DP-1-TG9-CP"/>
    <n v="0"/>
    <x v="1"/>
    <m/>
    <b v="0"/>
    <x v="0"/>
    <n v="0"/>
    <n v="3"/>
    <n v="0"/>
    <s v="x"/>
    <m/>
    <d v="2019-01-14T00:00:00"/>
    <s v="x"/>
    <n v="6"/>
    <n v="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4"/>
    <x v="11"/>
    <x v="149"/>
    <s v="BBRLED-750-90-35-FL-10'-W-UNV-DP-1-TG9-CP"/>
    <n v="4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0'"/>
    <s v=""/>
    <x v="0"/>
    <x v="4"/>
    <s v="Joshua Zimet"/>
    <s v="F1A-10'"/>
    <m/>
    <s v=""/>
    <n v="1"/>
    <s v="Regular"/>
    <s v=""/>
    <s v=""/>
    <b v="0"/>
    <m/>
    <m/>
    <b v="0"/>
    <b v="0"/>
    <n v="674"/>
    <x v="77"/>
    <x v="0"/>
    <n v="0"/>
    <x v="17"/>
    <n v="1.2"/>
    <x v="3"/>
    <d v="2019-01-14T00:00:00"/>
    <n v="0.5"/>
    <x v="3"/>
    <n v="0"/>
    <x v="0"/>
    <s v="BBRLED-750-90-35-FL-10'-W-UNV-DP-1-TG9-CP"/>
    <n v="0"/>
    <x v="1"/>
    <m/>
    <b v="0"/>
    <x v="0"/>
    <n v="0"/>
    <n v="3"/>
    <n v="0"/>
    <s v="x"/>
    <m/>
    <d v="2019-01-14T00:00:00"/>
    <s v="x"/>
    <n v="2"/>
    <n v="1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5"/>
    <x v="11"/>
    <x v="149"/>
    <s v="BBRLED-750-90-35-FL-12'-W-UNV-DP-1-TG9-CP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'"/>
    <s v=""/>
    <x v="0"/>
    <x v="4"/>
    <s v="Joshua Zimet"/>
    <s v="F1A-12'"/>
    <m/>
    <s v=""/>
    <n v="2"/>
    <s v="Regular"/>
    <s v=""/>
    <s v=""/>
    <b v="0"/>
    <m/>
    <m/>
    <b v="0"/>
    <b v="0"/>
    <n v="1618"/>
    <x v="77"/>
    <x v="0"/>
    <n v="0"/>
    <x v="17"/>
    <n v="2.4"/>
    <x v="3"/>
    <d v="2019-01-14T00:00:00"/>
    <n v="1"/>
    <x v="3"/>
    <n v="0"/>
    <x v="0"/>
    <s v="BBRLED-750-90-35-FL-12'-W-UNV-DP-1-TG9-CP"/>
    <n v="0"/>
    <x v="1"/>
    <m/>
    <b v="0"/>
    <x v="0"/>
    <n v="0"/>
    <n v="3"/>
    <n v="0"/>
    <s v="x"/>
    <m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6"/>
    <x v="11"/>
    <x v="149"/>
    <s v="BBRLED-750-90-35-FL-16'-W-UNV-DP-1-D-C(CP)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6'"/>
    <s v=""/>
    <x v="0"/>
    <x v="4"/>
    <s v="Joshua Zimet"/>
    <s v="F1B-6'"/>
    <m/>
    <s v=""/>
    <n v="4"/>
    <s v="Regular"/>
    <s v=""/>
    <s v=""/>
    <b v="0"/>
    <m/>
    <m/>
    <b v="0"/>
    <b v="0"/>
    <n v="810"/>
    <x v="77"/>
    <x v="0"/>
    <n v="0"/>
    <x v="17"/>
    <n v="4.8"/>
    <x v="3"/>
    <d v="2019-01-14T00:00:00"/>
    <n v="2"/>
    <x v="3"/>
    <n v="25.92"/>
    <x v="0"/>
    <s v="BBRLED-750-90-35-FL-16'-W-UNV-DP-1-D-C(CP)"/>
    <n v="0"/>
    <x v="1"/>
    <m/>
    <b v="0"/>
    <x v="0"/>
    <n v="0"/>
    <n v="3"/>
    <n v="0"/>
    <s v="x"/>
    <m/>
    <d v="2019-01-14T00:00:00"/>
    <s v="x"/>
    <n v="8"/>
    <n v="6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029-7"/>
    <x v="11"/>
    <x v="149"/>
    <s v="BBRLED-750-90-35-FL-8'-W-UNV-DP-1-D-C(CP)"/>
    <n v="7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8'"/>
    <s v=""/>
    <x v="0"/>
    <x v="4"/>
    <s v="Joshua Zimet"/>
    <s v="F1B-8'"/>
    <m/>
    <s v=""/>
    <n v="3"/>
    <s v="Regular"/>
    <s v=""/>
    <s v=""/>
    <b v="0"/>
    <m/>
    <m/>
    <b v="0"/>
    <b v="0"/>
    <n v="1620"/>
    <x v="77"/>
    <x v="0"/>
    <n v="0"/>
    <x v="17"/>
    <n v="3.5999999999999996"/>
    <x v="3"/>
    <d v="2019-01-14T00:00:00"/>
    <n v="1.5"/>
    <x v="3"/>
    <n v="0"/>
    <x v="0"/>
    <s v="BBRLED-750-90-35-FL-8'-W-UNV-DP-1-D-C(CP)"/>
    <n v="0"/>
    <x v="1"/>
    <m/>
    <b v="0"/>
    <x v="0"/>
    <n v="0"/>
    <n v="3"/>
    <n v="0"/>
    <s v="x"/>
    <d v="2019-01-15T00:00:00"/>
    <d v="2019-01-14T00:00:00"/>
    <s v="x"/>
    <n v="6"/>
    <n v="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501-3"/>
    <x v="11"/>
    <x v="117"/>
    <s v="STD-SO-400-80-40-21'-AP-UNV-MD-1-CA(36)-SC-C(SLOPED CEILING)"/>
    <n v="3"/>
    <n v="1"/>
    <x v="1"/>
    <n v="1"/>
    <x v="1"/>
    <b v="0"/>
    <x v="0"/>
    <b v="0"/>
    <b v="0"/>
    <x v="1"/>
    <x v="0"/>
    <x v="2"/>
    <s v=""/>
    <s v=""/>
    <s v=""/>
    <s v=""/>
    <x v="0"/>
    <x v="1"/>
    <d v="2019-01-14T00:00:00"/>
    <s v=""/>
    <m/>
    <s v="STENCL-21'"/>
    <s v=""/>
    <x v="0"/>
    <x v="2"/>
    <s v="Joshua Zimet"/>
    <s v="CTRL 12-STD"/>
    <m/>
    <s v=""/>
    <n v="24"/>
    <s v="Priority"/>
    <s v=""/>
    <s v=""/>
    <b v="0"/>
    <m/>
    <m/>
    <b v="0"/>
    <b v="0"/>
    <n v="1590"/>
    <x v="106"/>
    <x v="2"/>
    <s v="Pattern"/>
    <x v="11"/>
    <n v="96"/>
    <x v="2"/>
    <d v="2019-01-15T00:00:00"/>
    <n v="115.68"/>
    <x v="3"/>
    <n v="298.08000000000004"/>
    <x v="0"/>
    <s v="STD-SO-400-80-40-21'-AP-UNV-MD-1-CA(36)-SC-C(SLOPED CEILING)"/>
    <n v="0"/>
    <x v="1"/>
    <s v="Stencil"/>
    <b v="0"/>
    <x v="0"/>
    <n v="0"/>
    <n v="0"/>
    <n v="0"/>
    <s v="x"/>
    <s v="x"/>
    <d v="2019-01-15T00:00:00"/>
    <s v="x"/>
    <s v="x"/>
    <n v="72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694-3"/>
    <x v="11"/>
    <x v="151"/>
    <s v="BBRLED-600-90-35-ASO-8-W-120-DP-1-ST-FW(6)"/>
    <n v="3"/>
    <n v="1"/>
    <x v="1"/>
    <n v="9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8"/>
    <s v=""/>
    <x v="0"/>
    <x v="4"/>
    <s v="Rohan Srivastava"/>
    <s v="C-8'"/>
    <m/>
    <s v=""/>
    <n v="9"/>
    <s v="Regular"/>
    <s v=""/>
    <s v=""/>
    <b v="0"/>
    <m/>
    <m/>
    <b v="0"/>
    <b v="0"/>
    <n v="8100"/>
    <x v="77"/>
    <x v="0"/>
    <n v="0"/>
    <x v="17"/>
    <n v="10.799999999999999"/>
    <x v="3"/>
    <d v="2019-01-14T00:00:00"/>
    <n v="4.5"/>
    <x v="3"/>
    <n v="0"/>
    <x v="0"/>
    <s v="BBRLED-600-90-35-ASO-8-W-120-DP-1-ST-FW(6)"/>
    <n v="0"/>
    <x v="1"/>
    <s v="B4LED"/>
    <b v="0"/>
    <x v="0"/>
    <n v="0"/>
    <n v="3"/>
    <n v="0"/>
    <s v="x"/>
    <d v="2019-01-15T00:00:00"/>
    <d v="2019-01-14T00:00:00"/>
    <s v="x"/>
    <n v="18"/>
    <n v="13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694-4"/>
    <x v="11"/>
    <x v="151"/>
    <s v="BBRLED-600-90-35-ASO-6-W-120-DP-1-ST-FW(6)"/>
    <n v="4"/>
    <n v="1"/>
    <x v="1"/>
    <n v="2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6"/>
    <s v=""/>
    <x v="0"/>
    <x v="4"/>
    <s v="Rohan Srivastava"/>
    <s v="D-6'"/>
    <m/>
    <s v=""/>
    <n v="23"/>
    <s v="Regular"/>
    <s v=""/>
    <s v=""/>
    <b v="0"/>
    <m/>
    <m/>
    <b v="0"/>
    <b v="0"/>
    <n v="15640"/>
    <x v="77"/>
    <x v="0"/>
    <n v="0"/>
    <x v="17"/>
    <n v="27.599999999999998"/>
    <x v="3"/>
    <d v="2019-01-14T00:00:00"/>
    <n v="11.5"/>
    <x v="3"/>
    <n v="0"/>
    <x v="0"/>
    <s v="BBRLED-600-90-35-ASO-6-W-120-DP-1-ST-FW(6)"/>
    <n v="0"/>
    <x v="1"/>
    <s v="B4LED"/>
    <b v="0"/>
    <x v="0"/>
    <n v="0"/>
    <n v="3"/>
    <n v="0"/>
    <s v="x"/>
    <d v="2019-01-15T00:00:00"/>
    <d v="2019-01-14T00:00:00"/>
    <s v="x"/>
    <n v="46"/>
    <n v="3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694-5"/>
    <x v="11"/>
    <x v="151"/>
    <s v="BBRLED-600-90-35-ASO-4-W-120-DP-1-ST-FW(6)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4"/>
    <s v=""/>
    <x v="0"/>
    <x v="4"/>
    <s v="Rohan Srivastava"/>
    <s v="F-4'"/>
    <m/>
    <s v=""/>
    <n v="2"/>
    <s v="Regular"/>
    <s v=""/>
    <s v=""/>
    <b v="0"/>
    <m/>
    <m/>
    <b v="0"/>
    <b v="0"/>
    <n v="940"/>
    <x v="77"/>
    <x v="0"/>
    <n v="0"/>
    <x v="17"/>
    <n v="2.4"/>
    <x v="3"/>
    <d v="2019-01-14T00:00:00"/>
    <n v="1"/>
    <x v="3"/>
    <n v="0"/>
    <x v="0"/>
    <s v="BBRLED-600-90-35-ASO-4-W-120-DP-1-ST-FW(6)"/>
    <n v="0"/>
    <x v="1"/>
    <m/>
    <b v="0"/>
    <x v="0"/>
    <n v="0"/>
    <n v="3"/>
    <n v="0"/>
    <s v="x"/>
    <d v="2019-01-15T00:00:00"/>
    <d v="2019-01-14T00:00:00"/>
    <s v="x"/>
    <n v="4"/>
    <n v="3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694-6"/>
    <x v="11"/>
    <x v="151"/>
    <s v="BBRLED-600-90-35-ASO-20-W-120-DP-1-ST-FW(6)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20"/>
    <s v=""/>
    <x v="0"/>
    <x v="4"/>
    <s v="Rohan Srivastava"/>
    <s v="K-20'"/>
    <m/>
    <s v=""/>
    <n v="4"/>
    <s v="Regular"/>
    <s v=""/>
    <s v=""/>
    <b v="0"/>
    <m/>
    <m/>
    <b v="0"/>
    <b v="0"/>
    <n v="4440"/>
    <x v="77"/>
    <x v="0"/>
    <n v="0"/>
    <x v="17"/>
    <n v="4.8"/>
    <x v="3"/>
    <d v="2019-01-14T00:00:00"/>
    <n v="2"/>
    <x v="3"/>
    <n v="25.92"/>
    <x v="0"/>
    <s v="BBRLED-600-90-35-ASO-20-W-120-DP-1-ST-FW(6)"/>
    <n v="0"/>
    <x v="1"/>
    <s v="B4LED"/>
    <b v="0"/>
    <x v="0"/>
    <n v="0"/>
    <n v="3"/>
    <n v="0"/>
    <s v="x"/>
    <d v="2019-01-15T00:00:00"/>
    <d v="2019-01-14T00:00:00"/>
    <s v="x"/>
    <n v="8"/>
    <n v="6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1"/>
    <x v="11"/>
    <x v="280"/>
    <s v="BBDLED-500-80-35-SO-12-W-UNV-DP-1-CA(36)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"/>
    <s v=""/>
    <x v="0"/>
    <x v="0"/>
    <s v="Zahra Vatani"/>
    <s v="F1-12'"/>
    <m/>
    <s v=""/>
    <n v="6"/>
    <s v="Regular"/>
    <s v=""/>
    <s v=""/>
    <b v="0"/>
    <m/>
    <m/>
    <b v="0"/>
    <b v="0"/>
    <n v="5040"/>
    <x v="96"/>
    <x v="2"/>
    <n v="0"/>
    <x v="17"/>
    <n v="7.1999999999999993"/>
    <x v="3"/>
    <d v="2019-01-14T00:00:00"/>
    <n v="3"/>
    <x v="3"/>
    <n v="0"/>
    <x v="0"/>
    <s v="BBDLED-500-80-35-SO-12-W-UNV-DP-1-CA(36)"/>
    <n v="0"/>
    <x v="1"/>
    <m/>
    <b v="0"/>
    <x v="0"/>
    <n v="0"/>
    <n v="0"/>
    <n v="0"/>
    <s v="x"/>
    <s v="x"/>
    <d v="2019-01-14T00:00:00"/>
    <s v="x"/>
    <s v="x"/>
    <n v="9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2"/>
    <x v="11"/>
    <x v="280"/>
    <s v="BBDLED-500-80-35-SO-12-W-UNV-DP-1+E(1)-CA(36)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"/>
    <s v=""/>
    <x v="0"/>
    <x v="0"/>
    <s v="Zahra Vatani"/>
    <s v="F1-12' EM"/>
    <m/>
    <s v=""/>
    <n v="6"/>
    <s v="Regular"/>
    <s v=""/>
    <s v=""/>
    <b v="0"/>
    <m/>
    <m/>
    <b v="0"/>
    <b v="0"/>
    <n v="5280"/>
    <x v="96"/>
    <x v="2"/>
    <n v="0"/>
    <x v="17"/>
    <n v="7.1999999999999993"/>
    <x v="3"/>
    <d v="2019-01-14T00:00:00"/>
    <n v="3"/>
    <x v="3"/>
    <n v="0"/>
    <x v="0"/>
    <s v="BBDLED-500-80-35-SO-12-W-UNV-DP-1+E(1)-CA(36)"/>
    <n v="0"/>
    <x v="1"/>
    <m/>
    <b v="0"/>
    <x v="0"/>
    <n v="0"/>
    <n v="0"/>
    <n v="0"/>
    <s v="x"/>
    <s v="x"/>
    <d v="2019-01-14T00:00:00"/>
    <s v="x"/>
    <s v="x"/>
    <n v="9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3"/>
    <x v="11"/>
    <x v="280"/>
    <s v="BBDLED-500-80-35-SO-12-W-UNV-DP-2-CA(36)"/>
    <n v="3"/>
    <n v="1"/>
    <x v="1"/>
    <n v="7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"/>
    <s v=""/>
    <x v="0"/>
    <x v="0"/>
    <s v="Zahra Vatani"/>
    <s v="F1A-12'"/>
    <m/>
    <s v=""/>
    <n v="7"/>
    <s v="Regular"/>
    <s v=""/>
    <s v=""/>
    <b v="0"/>
    <m/>
    <m/>
    <b v="0"/>
    <b v="0"/>
    <n v="6160"/>
    <x v="96"/>
    <x v="2"/>
    <n v="0"/>
    <x v="17"/>
    <n v="8.4"/>
    <x v="3"/>
    <d v="2019-01-14T00:00:00"/>
    <n v="3.5"/>
    <x v="3"/>
    <n v="0"/>
    <x v="0"/>
    <s v="BBDLED-500-80-35-SO-12-W-UNV-DP-2-CA(36)"/>
    <n v="0"/>
    <x v="1"/>
    <m/>
    <b v="0"/>
    <x v="0"/>
    <n v="0"/>
    <n v="0"/>
    <n v="0"/>
    <s v="x"/>
    <s v="x"/>
    <d v="2019-01-14T00:00:00"/>
    <s v="x"/>
    <s v="x"/>
    <n v="10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4"/>
    <x v="11"/>
    <x v="280"/>
    <s v="BBDLED-500-80-35-SO-12-W-UNV-DP-1+E(1)-CA(36)"/>
    <n v="4"/>
    <n v="1"/>
    <x v="1"/>
    <n v="8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"/>
    <s v=""/>
    <x v="0"/>
    <x v="0"/>
    <s v="Zahra Vatani"/>
    <s v="F1A-12' EM"/>
    <m/>
    <s v=""/>
    <n v="8"/>
    <s v="Regular"/>
    <s v=""/>
    <s v=""/>
    <b v="0"/>
    <m/>
    <m/>
    <b v="0"/>
    <b v="0"/>
    <n v="7040"/>
    <x v="96"/>
    <x v="2"/>
    <n v="0"/>
    <x v="17"/>
    <n v="9.6"/>
    <x v="3"/>
    <d v="2019-01-14T00:00:00"/>
    <n v="4"/>
    <x v="3"/>
    <n v="0"/>
    <x v="0"/>
    <s v="BBDLED-500-80-35-SO-12-W-UNV-DP-1+E(1)-CA(36)"/>
    <n v="0"/>
    <x v="1"/>
    <s v="B4LED"/>
    <b v="0"/>
    <x v="0"/>
    <n v="0"/>
    <n v="0"/>
    <n v="0"/>
    <s v="x"/>
    <s v="x"/>
    <d v="2019-01-14T00:00:00"/>
    <s v="x"/>
    <s v="x"/>
    <n v="12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5"/>
    <x v="11"/>
    <x v="280"/>
    <s v="BBRLED-450-80-35-RG-10-CB20946(3)-W-UNV-DP-2-TG9"/>
    <n v="5"/>
    <n v="1"/>
    <x v="1"/>
    <n v="1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0"/>
    <s v=""/>
    <x v="0"/>
    <x v="0"/>
    <s v="Zahra Vatani"/>
    <s v="F4-10'"/>
    <m/>
    <s v=""/>
    <n v="13"/>
    <s v="Regular"/>
    <s v=""/>
    <s v=""/>
    <b v="0"/>
    <m/>
    <m/>
    <b v="0"/>
    <b v="0"/>
    <n v="13000"/>
    <x v="77"/>
    <x v="0"/>
    <n v="0"/>
    <x v="17"/>
    <n v="15.6"/>
    <x v="3"/>
    <d v="2019-01-14T00:00:00"/>
    <n v="6.5"/>
    <x v="3"/>
    <n v="0"/>
    <x v="0"/>
    <s v="BBRLED-450-80-35-RG-10-CB20946(3)-W-UNV-DP-2-TG9"/>
    <n v="0"/>
    <x v="1"/>
    <m/>
    <b v="0"/>
    <x v="0"/>
    <n v="0"/>
    <n v="3"/>
    <n v="0"/>
    <s v="x"/>
    <m/>
    <d v="2019-01-14T00:00:00"/>
    <s v="x"/>
    <n v="26"/>
    <n v="19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6846-6"/>
    <x v="11"/>
    <x v="280"/>
    <s v="BBRLED-450-80-35-RG-12-CB20946(4)-W-UNV-DP-2-TG9"/>
    <n v="6"/>
    <n v="1"/>
    <x v="1"/>
    <n v="3"/>
    <x v="1"/>
    <b v="0"/>
    <x v="0"/>
    <b v="0"/>
    <b v="0"/>
    <x v="1"/>
    <x v="0"/>
    <x v="2"/>
    <s v=""/>
    <s v=""/>
    <s v=""/>
    <s v=""/>
    <x v="0"/>
    <x v="1"/>
    <d v="2019-01-14T00:00:00"/>
    <s v=""/>
    <m/>
    <s v="B4LED-12"/>
    <s v=""/>
    <x v="0"/>
    <x v="0"/>
    <s v="Zahra Vatani"/>
    <s v="F4A-12'"/>
    <m/>
    <s v=""/>
    <n v="3"/>
    <s v="Regular"/>
    <s v=""/>
    <s v=""/>
    <b v="0"/>
    <m/>
    <m/>
    <b v="0"/>
    <b v="0"/>
    <n v="3720"/>
    <x v="77"/>
    <x v="0"/>
    <n v="0"/>
    <x v="17"/>
    <n v="3.5999999999999996"/>
    <x v="3"/>
    <d v="2019-01-14T00:00:00"/>
    <n v="1.5"/>
    <x v="3"/>
    <n v="0"/>
    <x v="0"/>
    <s v="BBRLED-450-80-35-RG-12-CB20946(4)-W-UNV-DP-2-TG9"/>
    <n v="0"/>
    <x v="1"/>
    <m/>
    <b v="0"/>
    <x v="0"/>
    <n v="0"/>
    <n v="3"/>
    <n v="0"/>
    <s v="x"/>
    <m/>
    <d v="2019-01-14T00:00:00"/>
    <s v="x"/>
    <n v="6"/>
    <n v="4.5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7795-5"/>
    <x v="11"/>
    <x v="154"/>
    <s v="AULED-22-3000-80-30-SO-W-277-DP-1-TB9"/>
    <n v="5"/>
    <n v="1"/>
    <x v="1"/>
    <n v="76"/>
    <x v="1"/>
    <b v="0"/>
    <x v="0"/>
    <b v="0"/>
    <b v="0"/>
    <x v="1"/>
    <x v="0"/>
    <x v="2"/>
    <s v=""/>
    <s v=""/>
    <s v=""/>
    <s v=""/>
    <x v="0"/>
    <x v="1"/>
    <d v="2019-01-14T00:00:00"/>
    <s v=""/>
    <m/>
    <s v="AULED-22"/>
    <s v=""/>
    <x v="0"/>
    <x v="5"/>
    <s v="Rajithan Sivapatharajahon"/>
    <s v="B"/>
    <m/>
    <s v=""/>
    <n v="76"/>
    <s v="High Priority"/>
    <s v=""/>
    <s v=""/>
    <b v="0"/>
    <m/>
    <m/>
    <b v="0"/>
    <b v="0"/>
    <n v="12213.2"/>
    <x v="95"/>
    <x v="6"/>
    <n v="0"/>
    <x v="17"/>
    <n v="91.2"/>
    <x v="0"/>
    <d v="2019-01-14T00:00:00"/>
    <n v="38"/>
    <x v="1"/>
    <n v="0"/>
    <x v="0"/>
    <s v="AULED-22-3000-80-30-SO-W-277-DP-1-TB9"/>
    <n v="0"/>
    <x v="1"/>
    <m/>
    <b v="0"/>
    <x v="0"/>
    <n v="0"/>
    <n v="0"/>
    <n v="0"/>
    <s v="x"/>
    <m/>
    <d v="2019-01-14T00:00:00"/>
    <s v="x"/>
    <n v="152"/>
    <n v="114"/>
    <x v="0"/>
    <x v="0"/>
    <x v="0"/>
    <m/>
    <s v=""/>
    <s v=""/>
    <b v="0"/>
    <s v=""/>
    <d v="2019-01-17T00:00:00"/>
    <s v=""/>
    <s v=""/>
    <s v=""/>
    <s v=""/>
    <s v=""/>
    <s v=""/>
    <s v="Scheduled/Released"/>
  </r>
  <r>
    <s v="74999-1"/>
    <x v="12"/>
    <x v="119"/>
    <s v="B6RLED-400-90-40-FL-8-W-UNV-DP-1-D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15T00:00:00"/>
    <s v=""/>
    <m/>
    <s v="B6LED-8"/>
    <s v=""/>
    <x v="0"/>
    <x v="1"/>
    <s v="Zahra Vatani"/>
    <s v="H-8'"/>
    <m/>
    <s v=""/>
    <n v="4"/>
    <s v="Regular"/>
    <s v=""/>
    <s v=""/>
    <b v="0"/>
    <m/>
    <m/>
    <b v="0"/>
    <b v="0"/>
    <n v="2618.2373200000002"/>
    <x v="97"/>
    <x v="0"/>
    <n v="0"/>
    <x v="18"/>
    <n v="4.8"/>
    <x v="4"/>
    <d v="2019-01-15T00:00:00"/>
    <n v="2"/>
    <x v="3"/>
    <n v="0"/>
    <x v="0"/>
    <s v="B6RLED-400-90-40-FL-8-W-UNV-DP-1-D"/>
    <n v="0"/>
    <x v="1"/>
    <m/>
    <b v="0"/>
    <x v="0"/>
    <n v="0"/>
    <n v="3"/>
    <n v="0"/>
    <s v="x"/>
    <m/>
    <d v="2019-01-15T00:00:00"/>
    <s v="x"/>
    <n v="8"/>
    <n v="6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4999-3"/>
    <x v="12"/>
    <x v="119"/>
    <s v="B6RLED-400-90-40-FL-6-W-UNV-DP-1-D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15T00:00:00"/>
    <s v=""/>
    <m/>
    <s v="B6LED-6"/>
    <s v=""/>
    <x v="0"/>
    <x v="1"/>
    <s v="Zahra Vatani"/>
    <s v="K-6'"/>
    <m/>
    <s v=""/>
    <n v="4"/>
    <s v="Regular"/>
    <s v=""/>
    <s v=""/>
    <b v="0"/>
    <m/>
    <m/>
    <b v="0"/>
    <b v="0"/>
    <n v="2018.23732"/>
    <x v="97"/>
    <x v="0"/>
    <n v="0"/>
    <x v="18"/>
    <n v="4.8"/>
    <x v="4"/>
    <d v="2019-01-15T00:00:00"/>
    <n v="2"/>
    <x v="3"/>
    <n v="0"/>
    <x v="0"/>
    <s v="B6RLED-400-90-40-FL-6-W-UNV-DP-1-D"/>
    <n v="0"/>
    <x v="1"/>
    <m/>
    <b v="0"/>
    <x v="0"/>
    <n v="0"/>
    <n v="3"/>
    <n v="0"/>
    <s v="x"/>
    <m/>
    <d v="2019-01-15T00:00:00"/>
    <s v="x"/>
    <n v="8"/>
    <n v="6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4999-4"/>
    <x v="12"/>
    <x v="119"/>
    <s v="B6RLED-400-90-40-FL-4-W-UNV-DP-1-D"/>
    <n v="4"/>
    <n v="1"/>
    <x v="1"/>
    <n v="3"/>
    <x v="1"/>
    <b v="0"/>
    <x v="0"/>
    <b v="0"/>
    <b v="0"/>
    <x v="1"/>
    <x v="0"/>
    <x v="2"/>
    <s v=""/>
    <s v=""/>
    <s v=""/>
    <s v=""/>
    <x v="0"/>
    <x v="1"/>
    <d v="2019-01-15T00:00:00"/>
    <s v=""/>
    <m/>
    <s v="B6LED-4"/>
    <s v=""/>
    <x v="0"/>
    <x v="1"/>
    <s v="Zahra Vatani"/>
    <s v="L-4'"/>
    <m/>
    <s v=""/>
    <n v="3"/>
    <s v="Regular"/>
    <s v=""/>
    <s v=""/>
    <b v="0"/>
    <m/>
    <m/>
    <b v="0"/>
    <b v="0"/>
    <n v="1063.6779899999999"/>
    <x v="97"/>
    <x v="0"/>
    <n v="0"/>
    <x v="18"/>
    <n v="3.5999999999999996"/>
    <x v="4"/>
    <d v="2019-01-15T00:00:00"/>
    <n v="1.5"/>
    <x v="3"/>
    <n v="0"/>
    <x v="0"/>
    <s v="B6RLED-400-90-40-FL-4-W-UNV-DP-1-D"/>
    <n v="0"/>
    <x v="1"/>
    <s v="B6LED"/>
    <b v="0"/>
    <x v="0"/>
    <n v="0"/>
    <n v="3"/>
    <n v="0"/>
    <s v="x"/>
    <d v="2019-01-16T00:00:00"/>
    <d v="2019-01-15T00:00:00"/>
    <s v="x"/>
    <n v="6"/>
    <n v="4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4999-5"/>
    <x v="12"/>
    <x v="119"/>
    <s v="WBRLED-500-90-40-S-9' 1/4&quot;-W-UNV-DP-1-D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WB4LED-9' 1/4&quot;"/>
    <s v=""/>
    <x v="0"/>
    <x v="1"/>
    <s v="Zahra Vatani"/>
    <s v="N-9'2&quot;"/>
    <m/>
    <s v=""/>
    <n v="1"/>
    <s v="Regular"/>
    <s v=""/>
    <s v=""/>
    <b v="0"/>
    <m/>
    <m/>
    <b v="0"/>
    <b v="0"/>
    <n v="1044.55933"/>
    <x v="94"/>
    <x v="0"/>
    <n v="0"/>
    <x v="18"/>
    <n v="1.2"/>
    <x v="4"/>
    <d v="2019-01-15T00:00:00"/>
    <n v="0.5"/>
    <x v="3"/>
    <n v="0"/>
    <x v="0"/>
    <s v="WBRLED-500-90-40-S-9' 1/4&quot;-W-UNV-DP-1-D"/>
    <n v="0"/>
    <x v="1"/>
    <s v="WB4LED"/>
    <b v="0"/>
    <x v="0"/>
    <n v="0"/>
    <n v="0"/>
    <n v="0"/>
    <s v="x"/>
    <s v="x"/>
    <d v="2019-01-15T00:00:00"/>
    <s v="x"/>
    <s v="x"/>
    <n v="1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4999-6"/>
    <x v="12"/>
    <x v="119"/>
    <s v="WBRLED-500-90-40-S-16' 4&quot;-W-UNV-DP-1-D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WB4LED-16' 4&quot;"/>
    <s v=""/>
    <x v="0"/>
    <x v="1"/>
    <s v="Zahra Vatani"/>
    <s v="O-16'3&quot;"/>
    <m/>
    <s v=""/>
    <n v="2"/>
    <s v="Regular"/>
    <s v=""/>
    <s v=""/>
    <b v="0"/>
    <m/>
    <m/>
    <b v="0"/>
    <b v="0"/>
    <n v="1814.55933"/>
    <x v="94"/>
    <x v="0"/>
    <n v="0"/>
    <x v="18"/>
    <n v="2.4"/>
    <x v="4"/>
    <d v="2019-01-15T00:00:00"/>
    <n v="1"/>
    <x v="3"/>
    <n v="12.96"/>
    <x v="0"/>
    <s v="WBRLED-500-90-40-S-16' 4&quot;-W-UNV-DP-1-D"/>
    <n v="0"/>
    <x v="1"/>
    <s v="WB4LED"/>
    <b v="0"/>
    <x v="0"/>
    <n v="0"/>
    <n v="0"/>
    <n v="0"/>
    <s v="x"/>
    <s v="x"/>
    <d v="2019-01-15T00:00:00"/>
    <s v="x"/>
    <s v="x"/>
    <n v="3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6058-1"/>
    <x v="12"/>
    <x v="281"/>
    <s v="LTLED-SL 100/0-1000-80-35-SO-6'-AP-UNV-DP-1-CTS(36)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15T00:00:00"/>
    <s v=""/>
    <m/>
    <s v="LTLED-6'"/>
    <s v=""/>
    <x v="0"/>
    <x v="3"/>
    <s v="Rajithan Sivapatharajahon"/>
    <s v="L3-6'"/>
    <m/>
    <s v=""/>
    <n v="6"/>
    <s v="Regular"/>
    <s v=""/>
    <s v=""/>
    <b v="0"/>
    <m/>
    <m/>
    <b v="0"/>
    <b v="0"/>
    <n v="3060"/>
    <x v="74"/>
    <x v="2"/>
    <n v="0"/>
    <x v="18"/>
    <n v="7.1999999999999993"/>
    <x v="4"/>
    <d v="2019-01-15T00:00:00"/>
    <n v="3"/>
    <x v="3"/>
    <n v="0"/>
    <x v="0"/>
    <s v="LTLED-SL 100/0-1000-80-35-SO-6'-AP-UNV-DP-1-CTS(36)"/>
    <n v="0"/>
    <x v="1"/>
    <m/>
    <b v="0"/>
    <x v="0"/>
    <n v="0"/>
    <n v="0"/>
    <n v="0"/>
    <s v="x"/>
    <m/>
    <d v="2019-01-15T00:00:00"/>
    <s v="x"/>
    <n v="12"/>
    <n v="9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6058-2"/>
    <x v="12"/>
    <x v="281"/>
    <s v="LTLED-SL 100/0-1000-80-35-SO-8'-AP-UNV-DP-1-CTS(36)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15T00:00:00"/>
    <s v=""/>
    <m/>
    <s v="LTLED-8'"/>
    <s v=""/>
    <x v="0"/>
    <x v="3"/>
    <s v="Rajithan Sivapatharajahon"/>
    <s v="L3-8'"/>
    <m/>
    <s v=""/>
    <n v="6"/>
    <s v="Regular"/>
    <s v=""/>
    <s v=""/>
    <b v="0"/>
    <m/>
    <m/>
    <b v="0"/>
    <b v="0"/>
    <n v="4080"/>
    <x v="74"/>
    <x v="2"/>
    <n v="0"/>
    <x v="18"/>
    <n v="7.1999999999999993"/>
    <x v="4"/>
    <d v="2019-01-15T00:00:00"/>
    <n v="3"/>
    <x v="3"/>
    <n v="0"/>
    <x v="0"/>
    <s v="LTLED-SL 100/0-1000-80-35-SO-8'-AP-UNV-DP-1-CTS(36)"/>
    <n v="0"/>
    <x v="1"/>
    <m/>
    <b v="0"/>
    <x v="0"/>
    <n v="0"/>
    <n v="0"/>
    <n v="0"/>
    <s v="x"/>
    <m/>
    <d v="2019-01-15T00:00:00"/>
    <s v="x"/>
    <n v="12"/>
    <n v="9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6086-1"/>
    <x v="12"/>
    <x v="159"/>
    <s v="BBRLED-750-80-40-FL-8-W-UNV-DP-1-TB15"/>
    <n v="1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8"/>
    <s v=""/>
    <x v="0"/>
    <x v="3"/>
    <s v="Jessica Pasternyk"/>
    <s v="LC8"/>
    <m/>
    <s v=""/>
    <n v="2"/>
    <s v="Regular"/>
    <s v=""/>
    <s v=""/>
    <b v="0"/>
    <m/>
    <m/>
    <b v="0"/>
    <b v="0"/>
    <n v="928"/>
    <x v="77"/>
    <x v="0"/>
    <n v="0"/>
    <x v="18"/>
    <n v="2.4"/>
    <x v="4"/>
    <d v="2019-01-15T00:00:00"/>
    <n v="1"/>
    <x v="3"/>
    <n v="0"/>
    <x v="0"/>
    <s v="BBRLED-750-80-40-FL-8-W-UNV-DP-1-TB15"/>
    <n v="0"/>
    <x v="1"/>
    <m/>
    <b v="0"/>
    <x v="0"/>
    <n v="0"/>
    <n v="3"/>
    <n v="0"/>
    <s v="x"/>
    <m/>
    <d v="2019-01-15T00:00:00"/>
    <s v="x"/>
    <n v="4"/>
    <n v="3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6086-2"/>
    <x v="12"/>
    <x v="159"/>
    <s v="BBRLED-750-80-40-FL-12-W-UNV-DP-1-TB15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12"/>
    <s v=""/>
    <x v="0"/>
    <x v="3"/>
    <s v="Jessica Pasternyk"/>
    <s v="LC12"/>
    <m/>
    <s v=""/>
    <n v="2"/>
    <s v="Regular"/>
    <s v=""/>
    <s v=""/>
    <b v="0"/>
    <m/>
    <m/>
    <b v="0"/>
    <b v="0"/>
    <n v="1392"/>
    <x v="77"/>
    <x v="0"/>
    <n v="0"/>
    <x v="18"/>
    <n v="2.4"/>
    <x v="4"/>
    <d v="2019-01-15T00:00:00"/>
    <n v="1"/>
    <x v="3"/>
    <n v="0"/>
    <x v="0"/>
    <s v="BBRLED-750-80-40-FL-12-W-UNV-DP-1-TB15"/>
    <n v="0"/>
    <x v="1"/>
    <m/>
    <b v="0"/>
    <x v="0"/>
    <n v="0"/>
    <n v="3"/>
    <n v="0"/>
    <s v="x"/>
    <m/>
    <d v="2019-01-15T00:00:00"/>
    <s v="x"/>
    <n v="4"/>
    <n v="3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552-1"/>
    <x v="12"/>
    <x v="282"/>
    <s v="BBRLED-750-80-40-FL-4' 0&quot;-W-120-DP-1-TB15"/>
    <n v="1"/>
    <n v="1"/>
    <x v="1"/>
    <n v="19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4' 0&quot;"/>
    <s v=""/>
    <x v="0"/>
    <x v="3"/>
    <s v="George Bacalla"/>
    <s v="RL1-4'-0&quot;"/>
    <m/>
    <s v=""/>
    <n v="19"/>
    <s v="Regular"/>
    <s v=""/>
    <s v=""/>
    <b v="0"/>
    <m/>
    <m/>
    <b v="0"/>
    <b v="0"/>
    <n v="5472"/>
    <x v="77"/>
    <x v="0"/>
    <n v="0"/>
    <x v="18"/>
    <n v="22.8"/>
    <x v="4"/>
    <d v="2019-01-15T00:00:00"/>
    <n v="9.5"/>
    <x v="3"/>
    <n v="0"/>
    <x v="0"/>
    <s v="BBRLED-750-80-40-FL-4' 0&quot;-W-120-DP-1-TB15"/>
    <n v="0"/>
    <x v="1"/>
    <s v="B4LED"/>
    <b v="0"/>
    <x v="0"/>
    <n v="0"/>
    <n v="3"/>
    <n v="0"/>
    <s v="x"/>
    <d v="2019-01-16T00:00:00"/>
    <d v="2019-01-15T00:00:00"/>
    <s v="x"/>
    <n v="38"/>
    <n v="28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552-2"/>
    <x v="12"/>
    <x v="282"/>
    <s v="SP17627(1)-WBRLED-500-80-40-CLEAR POLYCARB- 4' 0&quot;-C(BLK)-UNV-DP-1-D-C(CUSTOM LENS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WB4LED- 4' 0&quot;"/>
    <s v=""/>
    <x v="0"/>
    <x v="3"/>
    <s v="George Bacalla"/>
    <s v="RL19-4'-0&quot;"/>
    <m/>
    <s v=""/>
    <n v="1"/>
    <s v="Regular"/>
    <s v=""/>
    <s v=""/>
    <b v="0"/>
    <m/>
    <m/>
    <b v="0"/>
    <b v="0"/>
    <n v="468"/>
    <x v="94"/>
    <x v="0"/>
    <n v="0"/>
    <x v="18"/>
    <n v="1.2"/>
    <x v="4"/>
    <d v="2019-01-15T00:00:00"/>
    <n v="0.5"/>
    <x v="3"/>
    <n v="0"/>
    <x v="0"/>
    <s v="WBRLED-500-80-40-CLEAR POLYCAR"/>
    <n v="0"/>
    <x v="1"/>
    <s v="WB4LED"/>
    <b v="0"/>
    <x v="0"/>
    <n v="0"/>
    <n v="0"/>
    <n v="0"/>
    <s v="x"/>
    <s v="x"/>
    <d v="2019-01-15T00:00:00"/>
    <s v="x"/>
    <s v="x"/>
    <n v="1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604-1"/>
    <x v="12"/>
    <x v="283"/>
    <s v="BBRLED-1000-80-40-FL-4'-W-UNV-DP-1-TB15"/>
    <n v="1"/>
    <n v="1"/>
    <x v="1"/>
    <n v="7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4'"/>
    <s v=""/>
    <x v="0"/>
    <x v="3"/>
    <s v="Rajithan Sivapatharajahon"/>
    <s v="C"/>
    <m/>
    <s v=""/>
    <n v="7"/>
    <s v="Regular"/>
    <s v=""/>
    <s v=""/>
    <b v="0"/>
    <m/>
    <m/>
    <b v="0"/>
    <b v="0"/>
    <n v="2100"/>
    <x v="77"/>
    <x v="0"/>
    <n v="0"/>
    <x v="18"/>
    <n v="8.4"/>
    <x v="4"/>
    <d v="2019-01-15T00:00:00"/>
    <n v="3.5"/>
    <x v="3"/>
    <n v="0"/>
    <x v="0"/>
    <s v="BBRLED-1000-80-40-FL-4'-W-UNV-DP-1-TB15"/>
    <n v="0"/>
    <x v="1"/>
    <s v="B4LED"/>
    <b v="0"/>
    <x v="0"/>
    <n v="0"/>
    <n v="3"/>
    <n v="0"/>
    <s v="x"/>
    <d v="2019-01-16T00:00:00"/>
    <d v="2019-01-15T00:00:00"/>
    <s v="x"/>
    <n v="14"/>
    <n v="10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604-2"/>
    <x v="12"/>
    <x v="283"/>
    <s v="BBRLED-1000-80-40-FL-4'-W-UNV-DP-1-TB15-B1(BSL310LP)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15T00:00:00"/>
    <s v=""/>
    <m/>
    <s v="B4LED-4'"/>
    <s v=""/>
    <x v="0"/>
    <x v="3"/>
    <s v="Rajithan Sivapatharajahon"/>
    <s v="CE"/>
    <m/>
    <s v=""/>
    <n v="6"/>
    <s v="Regular"/>
    <s v=""/>
    <s v=""/>
    <b v="0"/>
    <m/>
    <m/>
    <b v="0"/>
    <b v="0"/>
    <n v="2880"/>
    <x v="77"/>
    <x v="0"/>
    <n v="0"/>
    <x v="18"/>
    <n v="7.1999999999999993"/>
    <x v="4"/>
    <d v="2019-01-15T00:00:00"/>
    <n v="3"/>
    <x v="3"/>
    <n v="0"/>
    <x v="0"/>
    <s v="BBRLED-1000-80-40-FL-4'-W-UNV-DP-1-TB15-B1(BSL310LP)"/>
    <n v="0"/>
    <x v="1"/>
    <s v="B4LED"/>
    <b v="0"/>
    <x v="0"/>
    <n v="0"/>
    <n v="3"/>
    <n v="0"/>
    <s v="x"/>
    <d v="2019-01-16T00:00:00"/>
    <d v="2019-01-15T00:00:00"/>
    <s v="x"/>
    <n v="12"/>
    <n v="9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646-1"/>
    <x v="12"/>
    <x v="284"/>
    <s v="SL2LLED-2XSL-500-750-80-40-SM-6-BLK-UNV-DP-1-CA(36&quot;)-C(MOUNTING KIT BLACK)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L2LED-6"/>
    <s v=""/>
    <x v="0"/>
    <x v="3"/>
    <s v="Rajithan Sivapatharajahon"/>
    <s v="TYPE 18"/>
    <m/>
    <s v=""/>
    <n v="1"/>
    <s v="Regular"/>
    <s v=""/>
    <s v=""/>
    <b v="0"/>
    <m/>
    <m/>
    <b v="0"/>
    <b v="0"/>
    <n v="960"/>
    <x v="107"/>
    <x v="2"/>
    <n v="0"/>
    <x v="18"/>
    <n v="1.2"/>
    <x v="4"/>
    <d v="2019-01-15T00:00:00"/>
    <n v="0.5"/>
    <x v="3"/>
    <n v="0"/>
    <x v="0"/>
    <s v="SL2LLED-2XSL-500-750-80-40-SM-6-BLK-UNV-DP-1-CA(36&quot;)-C(MOUNTING KIT BLACK)"/>
    <n v="0"/>
    <x v="1"/>
    <s v="SL2LED"/>
    <b v="0"/>
    <x v="0"/>
    <n v="0"/>
    <n v="0"/>
    <n v="0"/>
    <s v="x"/>
    <s v="x"/>
    <d v="2019-01-15T00:00:00"/>
    <s v="x"/>
    <s v="x"/>
    <n v="1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77646-2"/>
    <x v="12"/>
    <x v="284"/>
    <s v="SLLED-SL 25/75-1000-80-40-SM-8-BLK-120-DP-1-CT9(36&quot;)-C(MOUNTING KIT BLACK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5T00:00:00"/>
    <s v=""/>
    <m/>
    <s v="SLMLED-8"/>
    <s v=""/>
    <x v="0"/>
    <x v="3"/>
    <s v="Rajithan Sivapatharajahon"/>
    <s v="TYPE 21"/>
    <m/>
    <s v=""/>
    <n v="1"/>
    <s v="Regular"/>
    <s v=""/>
    <s v=""/>
    <b v="0"/>
    <m/>
    <m/>
    <b v="0"/>
    <b v="0"/>
    <n v="760"/>
    <x v="80"/>
    <x v="2"/>
    <n v="0"/>
    <x v="18"/>
    <n v="1.2"/>
    <x v="4"/>
    <d v="2019-01-15T00:00:00"/>
    <n v="0.5"/>
    <x v="3"/>
    <n v="0"/>
    <x v="0"/>
    <s v="SLLED-SL 25/75-1000-80-40-SM-8-BLK-120-DP-1-CT9(36&quot;)-C(MOUNTING KIT BLACK)"/>
    <n v="0"/>
    <x v="1"/>
    <s v="SLMLED"/>
    <b v="0"/>
    <x v="0"/>
    <n v="0"/>
    <n v="0"/>
    <n v="0"/>
    <s v="x"/>
    <s v="x"/>
    <d v="2019-01-15T00:00:00"/>
    <s v="x"/>
    <s v="x"/>
    <n v="1.5"/>
    <x v="0"/>
    <x v="0"/>
    <x v="0"/>
    <m/>
    <s v=""/>
    <s v=""/>
    <b v="0"/>
    <s v=""/>
    <d v="2019-01-18T00:00:00"/>
    <s v=""/>
    <s v=""/>
    <s v=""/>
    <s v=""/>
    <s v=""/>
    <s v=""/>
    <s v="Scheduled/Released"/>
  </r>
  <r>
    <s v="68871-1"/>
    <x v="13"/>
    <x v="285"/>
    <s v="BBRLED-875-80-35-FL-4-W-UNV-DP-1-TB15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4"/>
    <s v=""/>
    <x v="0"/>
    <x v="0"/>
    <s v="Joshua Zimet"/>
    <s v="F6-4'"/>
    <m/>
    <s v=""/>
    <n v="5"/>
    <s v="Regular"/>
    <s v=""/>
    <s v=""/>
    <b v="0"/>
    <m/>
    <m/>
    <b v="0"/>
    <b v="0"/>
    <n v="1200"/>
    <x v="77"/>
    <x v="0"/>
    <n v="0"/>
    <x v="19"/>
    <n v="6"/>
    <x v="4"/>
    <d v="2019-01-18T00:00:00"/>
    <n v="2.5"/>
    <x v="3"/>
    <n v="0"/>
    <x v="0"/>
    <s v="BBRLED-875-80-35-FL-4-W-UNV-DP-1-TB15"/>
    <n v="0"/>
    <x v="1"/>
    <s v="B4LED"/>
    <b v="0"/>
    <x v="0"/>
    <n v="0"/>
    <n v="3"/>
    <n v="0"/>
    <s v="x"/>
    <d v="2019-01-19T00:00:00"/>
    <d v="2019-01-18T00:00:00"/>
    <s v="x"/>
    <n v="10"/>
    <n v="7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0"/>
    <x v="13"/>
    <x v="285"/>
    <s v="BBDLED-875-80-35-SO-6-W-UNV-DP-1-CA(48)-DOS(1)"/>
    <n v="10"/>
    <n v="1"/>
    <x v="1"/>
    <n v="9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7-6'"/>
    <m/>
    <s v=""/>
    <n v="9"/>
    <s v="Regular"/>
    <s v=""/>
    <s v=""/>
    <b v="0"/>
    <m/>
    <m/>
    <b v="0"/>
    <b v="0"/>
    <n v="4644"/>
    <x v="96"/>
    <x v="2"/>
    <n v="0"/>
    <x v="19"/>
    <n v="10.799999999999999"/>
    <x v="4"/>
    <d v="2019-01-18T00:00:00"/>
    <n v="4.5"/>
    <x v="3"/>
    <n v="0"/>
    <x v="0"/>
    <s v="BBDLED-875-80-35-SO-6-W-UNV-DP-1-CA(48)-DOS(1)"/>
    <n v="0"/>
    <x v="1"/>
    <m/>
    <b v="0"/>
    <x v="0"/>
    <n v="0"/>
    <n v="0"/>
    <n v="0"/>
    <s v="x"/>
    <m/>
    <d v="2019-01-18T00:00:00"/>
    <s v="x"/>
    <n v="18"/>
    <n v="13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1"/>
    <x v="13"/>
    <x v="285"/>
    <s v="BBDLED-875-80-35-SO-8-W-UNV-DP-1-CA(48)-DOS(1)"/>
    <n v="11"/>
    <n v="1"/>
    <x v="1"/>
    <n v="16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7-8'"/>
    <m/>
    <s v=""/>
    <n v="16"/>
    <s v="Regular"/>
    <s v=""/>
    <s v=""/>
    <b v="0"/>
    <m/>
    <m/>
    <b v="0"/>
    <b v="0"/>
    <n v="10176"/>
    <x v="96"/>
    <x v="2"/>
    <n v="0"/>
    <x v="19"/>
    <n v="19.2"/>
    <x v="4"/>
    <d v="2019-01-18T00:00:00"/>
    <n v="8"/>
    <x v="3"/>
    <n v="0"/>
    <x v="0"/>
    <s v="BBDLED-875-80-35-SO-8-W-UNV-DP-1-CA(48)-DOS(1)"/>
    <n v="0"/>
    <x v="1"/>
    <m/>
    <b v="0"/>
    <x v="0"/>
    <n v="0"/>
    <n v="0"/>
    <n v="0"/>
    <s v="x"/>
    <m/>
    <d v="2019-01-18T00:00:00"/>
    <s v="x"/>
    <n v="32"/>
    <n v="24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2"/>
    <x v="13"/>
    <x v="285"/>
    <s v="BBDILED-875-400-80-35-SO-6-W-UNV-DP-1-CA(48)"/>
    <n v="12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8-6'"/>
    <m/>
    <s v=""/>
    <n v="2"/>
    <s v="Regular"/>
    <s v=""/>
    <s v=""/>
    <b v="0"/>
    <m/>
    <m/>
    <b v="0"/>
    <b v="0"/>
    <n v="1272"/>
    <x v="83"/>
    <x v="2"/>
    <n v="0"/>
    <x v="19"/>
    <n v="2.4"/>
    <x v="4"/>
    <d v="2019-01-18T00:00:00"/>
    <n v="1"/>
    <x v="3"/>
    <n v="0"/>
    <x v="0"/>
    <s v="BBDILED-875-400-80-35-SO-6-W-UNV-DP-1-CA(48)"/>
    <n v="0"/>
    <x v="1"/>
    <s v="B4LED"/>
    <b v="0"/>
    <x v="0"/>
    <n v="0"/>
    <n v="0"/>
    <n v="0"/>
    <s v="x"/>
    <s v="x"/>
    <d v="2019-01-18T00:00:00"/>
    <s v="x"/>
    <s v="x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3"/>
    <x v="13"/>
    <x v="285"/>
    <s v="BBDILED-875-400-80-35-SO-8-W-UNV-DP-1-CA(48)"/>
    <n v="13"/>
    <n v="1"/>
    <x v="1"/>
    <n v="35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8-8'"/>
    <m/>
    <s v=""/>
    <n v="35"/>
    <s v="Regular"/>
    <s v=""/>
    <s v=""/>
    <b v="0"/>
    <m/>
    <m/>
    <b v="0"/>
    <b v="0"/>
    <n v="29610"/>
    <x v="83"/>
    <x v="2"/>
    <n v="0"/>
    <x v="19"/>
    <n v="42"/>
    <x v="4"/>
    <d v="2019-01-18T00:00:00"/>
    <n v="17.5"/>
    <x v="3"/>
    <n v="0"/>
    <x v="0"/>
    <s v="BBDILED-875-400-80-35-SO-8-W-UNV-DP-1-CA(48)"/>
    <n v="0"/>
    <x v="1"/>
    <s v="B4LED"/>
    <b v="0"/>
    <x v="0"/>
    <n v="0"/>
    <n v="0"/>
    <n v="0"/>
    <s v="x"/>
    <s v="x"/>
    <d v="2019-01-18T00:00:00"/>
    <s v="x"/>
    <s v="x"/>
    <n v="52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4"/>
    <x v="13"/>
    <x v="285"/>
    <s v="BBDILED-875-400-80-35-SO-6-W-UNV-DP-1-CA(48)"/>
    <n v="14"/>
    <n v="1"/>
    <x v="1"/>
    <n v="7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8A-6'"/>
    <m/>
    <s v=""/>
    <n v="7"/>
    <s v="Regular"/>
    <s v=""/>
    <s v=""/>
    <b v="0"/>
    <m/>
    <m/>
    <b v="0"/>
    <b v="0"/>
    <n v="4452"/>
    <x v="83"/>
    <x v="2"/>
    <n v="0"/>
    <x v="19"/>
    <n v="8.4"/>
    <x v="4"/>
    <d v="2019-01-18T00:00:00"/>
    <n v="3.5"/>
    <x v="3"/>
    <n v="0"/>
    <x v="0"/>
    <s v="BBDILED-875-400-80-35-SO-6-W-UNV-DP-1-CA(48)"/>
    <n v="0"/>
    <x v="1"/>
    <m/>
    <b v="0"/>
    <x v="0"/>
    <n v="0"/>
    <n v="0"/>
    <n v="0"/>
    <s v="x"/>
    <m/>
    <d v="2019-01-18T00:00:00"/>
    <s v="x"/>
    <n v="14"/>
    <n v="10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5"/>
    <x v="13"/>
    <x v="285"/>
    <s v="BBDILED-875-400-80-35-SO-8-W-UNV-DP-1-CA(48)"/>
    <n v="15"/>
    <n v="1"/>
    <x v="1"/>
    <n v="10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8A-10'"/>
    <m/>
    <s v=""/>
    <n v="10"/>
    <s v="Regular"/>
    <s v=""/>
    <s v=""/>
    <b v="0"/>
    <m/>
    <m/>
    <b v="0"/>
    <b v="0"/>
    <n v="8460"/>
    <x v="83"/>
    <x v="2"/>
    <n v="0"/>
    <x v="19"/>
    <n v="12"/>
    <x v="4"/>
    <d v="2019-01-18T00:00:00"/>
    <n v="5"/>
    <x v="3"/>
    <n v="0"/>
    <x v="0"/>
    <s v="BBDILED-875-400-80-35-SO-8-W-UNV-DP-1-CA(48)"/>
    <n v="0"/>
    <x v="1"/>
    <m/>
    <b v="0"/>
    <x v="0"/>
    <n v="0"/>
    <n v="0"/>
    <n v="0"/>
    <s v="x"/>
    <m/>
    <d v="2019-01-18T00:00:00"/>
    <s v="x"/>
    <n v="20"/>
    <n v="1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16"/>
    <x v="13"/>
    <x v="285"/>
    <s v="BBDILED-875-400-80-35-SO-8-W-UNV-DP-1+E(1)-CA(48)"/>
    <n v="16"/>
    <n v="1"/>
    <x v="1"/>
    <n v="4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8A-8' EM"/>
    <m/>
    <s v=""/>
    <n v="4"/>
    <s v="Regular"/>
    <s v=""/>
    <s v=""/>
    <b v="0"/>
    <m/>
    <m/>
    <b v="0"/>
    <b v="0"/>
    <n v="3544"/>
    <x v="83"/>
    <x v="2"/>
    <n v="0"/>
    <x v="19"/>
    <n v="4.8"/>
    <x v="4"/>
    <d v="2019-01-18T00:00:00"/>
    <n v="2"/>
    <x v="3"/>
    <n v="0"/>
    <x v="0"/>
    <s v="BBDILED-875-400-80-35-SO-8-W-UNV-DP-1+E(1)-CA(48)"/>
    <n v="0"/>
    <x v="1"/>
    <m/>
    <b v="0"/>
    <x v="0"/>
    <n v="0"/>
    <n v="0"/>
    <n v="0"/>
    <s v="x"/>
    <m/>
    <d v="2019-01-18T00:00:00"/>
    <s v="x"/>
    <n v="8"/>
    <n v="6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2"/>
    <x v="13"/>
    <x v="285"/>
    <s v="BBRLED-875-80-35-FL-6-W-UNV-DP-1-TB15"/>
    <n v="2"/>
    <n v="1"/>
    <x v="1"/>
    <n v="49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6-6'"/>
    <m/>
    <s v=""/>
    <n v="49"/>
    <s v="Regular"/>
    <s v=""/>
    <s v=""/>
    <b v="0"/>
    <m/>
    <m/>
    <b v="0"/>
    <b v="0"/>
    <n v="17640"/>
    <x v="77"/>
    <x v="0"/>
    <n v="0"/>
    <x v="19"/>
    <n v="58.8"/>
    <x v="4"/>
    <d v="2019-01-18T00:00:00"/>
    <n v="24.5"/>
    <x v="3"/>
    <n v="0"/>
    <x v="0"/>
    <s v="BBRLED-875-80-35-FL-6-W-UNV-DP-1-TB15"/>
    <n v="0"/>
    <x v="1"/>
    <s v="B4LED"/>
    <b v="0"/>
    <x v="0"/>
    <n v="0"/>
    <n v="3"/>
    <n v="0"/>
    <s v="x"/>
    <d v="2019-01-19T00:00:00"/>
    <d v="2019-01-18T00:00:00"/>
    <s v="x"/>
    <n v="98"/>
    <n v="73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3"/>
    <x v="13"/>
    <x v="285"/>
    <s v="BBRLED-875-80-35-FL-8-W-UNV-DP-1-TB15"/>
    <n v="3"/>
    <n v="1"/>
    <x v="1"/>
    <n v="52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6-8'"/>
    <m/>
    <s v=""/>
    <n v="52"/>
    <s v="Regular"/>
    <s v=""/>
    <s v=""/>
    <b v="0"/>
    <m/>
    <m/>
    <b v="0"/>
    <b v="0"/>
    <n v="24960"/>
    <x v="77"/>
    <x v="0"/>
    <n v="0"/>
    <x v="19"/>
    <n v="62.4"/>
    <x v="4"/>
    <d v="2019-01-18T00:00:00"/>
    <n v="26"/>
    <x v="3"/>
    <n v="0"/>
    <x v="0"/>
    <s v="BBRLED-875-80-35-FL-8-W-UNV-DP-1-TB15"/>
    <n v="0"/>
    <x v="1"/>
    <s v="B4LED"/>
    <b v="0"/>
    <x v="0"/>
    <n v="0"/>
    <n v="3"/>
    <n v="0"/>
    <s v="x"/>
    <d v="2019-01-19T00:00:00"/>
    <d v="2019-01-18T00:00:00"/>
    <s v="x"/>
    <n v="104"/>
    <n v="78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4"/>
    <x v="13"/>
    <x v="285"/>
    <s v="BBRLED-875-80-35-FL-4-W-UNV-DP-1-DS"/>
    <n v="4"/>
    <n v="1"/>
    <x v="1"/>
    <n v="15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4"/>
    <s v=""/>
    <x v="0"/>
    <x v="0"/>
    <s v="Joshua Zimet"/>
    <s v="F6G-4'"/>
    <m/>
    <s v=""/>
    <n v="15"/>
    <s v="Regular"/>
    <s v=""/>
    <s v=""/>
    <b v="0"/>
    <m/>
    <m/>
    <b v="0"/>
    <b v="0"/>
    <n v="3600"/>
    <x v="77"/>
    <x v="0"/>
    <n v="0"/>
    <x v="19"/>
    <n v="18"/>
    <x v="4"/>
    <d v="2019-01-18T00:00:00"/>
    <n v="7.5"/>
    <x v="3"/>
    <n v="0"/>
    <x v="0"/>
    <s v="BBRLED-875-80-35-FL-4-W-UNV-DP-1-DS"/>
    <n v="0"/>
    <x v="1"/>
    <s v="B4LED"/>
    <b v="0"/>
    <x v="0"/>
    <n v="0"/>
    <n v="3"/>
    <n v="0"/>
    <s v="x"/>
    <d v="2019-01-19T00:00:00"/>
    <d v="2019-01-18T00:00:00"/>
    <s v="x"/>
    <n v="30"/>
    <n v="22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5"/>
    <x v="13"/>
    <x v="285"/>
    <s v="BBRLED-875-80-35-FL-8-W-UNV-DP-1-DS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6G-8'"/>
    <m/>
    <s v=""/>
    <n v="2"/>
    <s v="Regular"/>
    <s v=""/>
    <s v=""/>
    <b v="0"/>
    <m/>
    <m/>
    <b v="0"/>
    <b v="0"/>
    <n v="960"/>
    <x v="77"/>
    <x v="0"/>
    <n v="0"/>
    <x v="19"/>
    <n v="2.4"/>
    <x v="4"/>
    <d v="2019-01-18T00:00:00"/>
    <n v="1"/>
    <x v="3"/>
    <n v="0"/>
    <x v="0"/>
    <s v="BBRLED-875-80-35-FL-8-W-UNV-DP-1-DS"/>
    <n v="0"/>
    <x v="1"/>
    <s v="B4LED"/>
    <b v="0"/>
    <x v="0"/>
    <n v="0"/>
    <n v="3"/>
    <n v="0"/>
    <s v="x"/>
    <d v="2019-01-19T00:00:00"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6"/>
    <x v="13"/>
    <x v="285"/>
    <s v="BBRLED-875-80-35-FL-4-W-UNV-DP-1-DS-DOS(1)"/>
    <n v="6"/>
    <n v="1"/>
    <x v="1"/>
    <n v="27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4"/>
    <s v=""/>
    <x v="0"/>
    <x v="0"/>
    <s v="Joshua Zimet"/>
    <s v="F6GW"/>
    <m/>
    <s v=""/>
    <n v="27"/>
    <s v="Regular"/>
    <s v=""/>
    <s v=""/>
    <b v="0"/>
    <m/>
    <m/>
    <b v="0"/>
    <b v="0"/>
    <n v="10530"/>
    <x v="77"/>
    <x v="0"/>
    <n v="0"/>
    <x v="19"/>
    <n v="32.4"/>
    <x v="4"/>
    <d v="2019-01-18T00:00:00"/>
    <n v="13.5"/>
    <x v="3"/>
    <n v="0"/>
    <x v="0"/>
    <s v="BBRLED-875-80-35-FL-4-W-UNV-DP-1-DS-DOS(1)"/>
    <n v="0"/>
    <x v="1"/>
    <s v="B4LED"/>
    <b v="0"/>
    <x v="0"/>
    <n v="0"/>
    <n v="3"/>
    <n v="0"/>
    <s v="x"/>
    <d v="2019-01-19T00:00:00"/>
    <d v="2019-01-18T00:00:00"/>
    <s v="x"/>
    <n v="54"/>
    <n v="40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7"/>
    <x v="13"/>
    <x v="285"/>
    <s v="BBRLED-875-80-35-FL-6-W-UNV-DP-1-D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6GA-6'"/>
    <m/>
    <s v=""/>
    <n v="1"/>
    <s v="Regular"/>
    <s v=""/>
    <s v=""/>
    <b v="0"/>
    <m/>
    <m/>
    <b v="0"/>
    <b v="0"/>
    <n v="360"/>
    <x v="77"/>
    <x v="0"/>
    <n v="0"/>
    <x v="19"/>
    <n v="1.2"/>
    <x v="4"/>
    <d v="2019-01-18T00:00:00"/>
    <n v="0.5"/>
    <x v="3"/>
    <n v="0"/>
    <x v="0"/>
    <s v="BBRLED-875-80-35-FL-6-W-UNV-DP-1-D"/>
    <n v="0"/>
    <x v="1"/>
    <s v="B4LED"/>
    <b v="0"/>
    <x v="0"/>
    <n v="0"/>
    <n v="3"/>
    <n v="0"/>
    <s v="x"/>
    <d v="2019-01-19T00:00:00"/>
    <d v="2019-01-18T00:00:00"/>
    <s v="x"/>
    <n v="2"/>
    <n v="1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8"/>
    <x v="13"/>
    <x v="285"/>
    <s v="BBRLED-875-80-35-FL-8-W-UNV-DP-1-D"/>
    <n v="8"/>
    <n v="1"/>
    <x v="1"/>
    <n v="7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8"/>
    <s v=""/>
    <x v="0"/>
    <x v="0"/>
    <s v="Joshua Zimet"/>
    <s v="F6GA-8'"/>
    <m/>
    <s v=""/>
    <n v="7"/>
    <s v="Regular"/>
    <s v=""/>
    <s v=""/>
    <b v="0"/>
    <m/>
    <m/>
    <b v="0"/>
    <b v="0"/>
    <n v="3360"/>
    <x v="77"/>
    <x v="0"/>
    <n v="0"/>
    <x v="19"/>
    <n v="8.4"/>
    <x v="4"/>
    <d v="2019-01-18T00:00:00"/>
    <n v="3.5"/>
    <x v="3"/>
    <n v="0"/>
    <x v="0"/>
    <s v="BBRLED-875-80-35-FL-8-W-UNV-DP-1-D"/>
    <n v="0"/>
    <x v="1"/>
    <s v="B4LED"/>
    <b v="0"/>
    <x v="0"/>
    <n v="0"/>
    <n v="3"/>
    <n v="0"/>
    <s v="x"/>
    <d v="2019-01-19T00:00:00"/>
    <d v="2019-01-18T00:00:00"/>
    <s v="x"/>
    <n v="14"/>
    <n v="10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68871-9"/>
    <x v="13"/>
    <x v="285"/>
    <s v="BBSLED-875-80-35-SO-6-W-UNV-DP-1-S"/>
    <n v="9"/>
    <n v="1"/>
    <x v="1"/>
    <n v="8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6"/>
    <s v=""/>
    <x v="0"/>
    <x v="0"/>
    <s v="Joshua Zimet"/>
    <s v="F6S"/>
    <m/>
    <s v=""/>
    <n v="8"/>
    <s v="Regular"/>
    <s v=""/>
    <s v=""/>
    <b v="0"/>
    <m/>
    <m/>
    <b v="0"/>
    <b v="0"/>
    <n v="2880"/>
    <x v="75"/>
    <x v="3"/>
    <n v="0"/>
    <x v="19"/>
    <n v="9.6"/>
    <x v="4"/>
    <d v="2019-01-18T00:00:00"/>
    <n v="4"/>
    <x v="3"/>
    <n v="0"/>
    <x v="0"/>
    <s v="BBSLED-875-80-35-SO-6-W-UNV-DP-1-S"/>
    <n v="0"/>
    <x v="1"/>
    <m/>
    <b v="0"/>
    <x v="0"/>
    <n v="0"/>
    <n v="0"/>
    <n v="0"/>
    <s v="x"/>
    <m/>
    <d v="2019-01-18T00:00:00"/>
    <s v="x"/>
    <n v="16"/>
    <n v="12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1"/>
    <x v="13"/>
    <x v="286"/>
    <s v="DAYCLED-22-3000-80-30-SO-W-UNV-DP-1-DF"/>
    <n v="1"/>
    <n v="1"/>
    <x v="1"/>
    <n v="41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2"/>
    <s v=""/>
    <x v="0"/>
    <x v="5"/>
    <s v="Sacha Lempka"/>
    <s v="B"/>
    <m/>
    <s v=""/>
    <n v="41"/>
    <s v="Priority"/>
    <s v=""/>
    <s v=""/>
    <b v="0"/>
    <m/>
    <m/>
    <b v="0"/>
    <b v="0"/>
    <n v="10865"/>
    <x v="108"/>
    <x v="5"/>
    <n v="0"/>
    <x v="19"/>
    <n v="49.199999999999996"/>
    <x v="0"/>
    <d v="2019-01-18T00:00:00"/>
    <n v="20.5"/>
    <x v="1"/>
    <n v="0"/>
    <x v="0"/>
    <s v="DAYCLED-22-3000-80-30-SO-W-UNV-DP-1-DF"/>
    <n v="0"/>
    <x v="1"/>
    <s v="DAYLED"/>
    <b v="0"/>
    <x v="0"/>
    <n v="0"/>
    <n v="0"/>
    <n v="0"/>
    <s v="x"/>
    <s v="x"/>
    <d v="2019-01-18T00:00:00"/>
    <s v="x"/>
    <s v="x"/>
    <n v="61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2"/>
    <x v="13"/>
    <x v="286"/>
    <s v="DAYCLED-14-4000-80-27-SO-W-UNV-DP-1-DF"/>
    <n v="2"/>
    <n v="1"/>
    <x v="1"/>
    <n v="19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14"/>
    <s v=""/>
    <x v="0"/>
    <x v="5"/>
    <s v="Sacha Lempka"/>
    <s v="E"/>
    <m/>
    <s v=""/>
    <n v="19"/>
    <s v="Priority"/>
    <s v=""/>
    <s v=""/>
    <b v="0"/>
    <m/>
    <m/>
    <b v="0"/>
    <b v="0"/>
    <n v="6460"/>
    <x v="108"/>
    <x v="5"/>
    <n v="0"/>
    <x v="19"/>
    <n v="22.8"/>
    <x v="0"/>
    <d v="2019-01-18T00:00:00"/>
    <n v="9.5"/>
    <x v="1"/>
    <n v="0"/>
    <x v="0"/>
    <s v="DAYCLED-14-4000-80-27-SO-W-UNV-DP-1-DF"/>
    <n v="0"/>
    <x v="1"/>
    <s v="DAYLED"/>
    <b v="0"/>
    <x v="0"/>
    <n v="0"/>
    <n v="0"/>
    <n v="0"/>
    <s v="x"/>
    <s v="x"/>
    <d v="2019-01-18T00:00:00"/>
    <s v="x"/>
    <s v="x"/>
    <n v="28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3"/>
    <x v="13"/>
    <x v="286"/>
    <s v="DAYCLED-22-3000-80-30-SO-W-UNV-DP-1-TB9"/>
    <n v="3"/>
    <n v="1"/>
    <x v="1"/>
    <n v="50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2"/>
    <s v=""/>
    <x v="0"/>
    <x v="5"/>
    <s v="Sacha Lempka"/>
    <s v="F"/>
    <m/>
    <s v=""/>
    <n v="50"/>
    <s v="Priority"/>
    <s v=""/>
    <s v=""/>
    <b v="0"/>
    <m/>
    <m/>
    <b v="0"/>
    <b v="0"/>
    <n v="12250"/>
    <x v="108"/>
    <x v="5"/>
    <n v="0"/>
    <x v="19"/>
    <n v="60"/>
    <x v="0"/>
    <d v="2019-01-18T00:00:00"/>
    <n v="25"/>
    <x v="1"/>
    <n v="0"/>
    <x v="0"/>
    <s v="DAYCLED-22-3000-80-30-SO-W-UNV-DP-1-TB9"/>
    <n v="0"/>
    <x v="1"/>
    <s v="DAYLED"/>
    <b v="0"/>
    <x v="0"/>
    <n v="0"/>
    <n v="0"/>
    <n v="0"/>
    <s v="x"/>
    <s v="x"/>
    <d v="2019-01-18T00:00:00"/>
    <s v="x"/>
    <s v="x"/>
    <n v="7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4"/>
    <x v="13"/>
    <x v="286"/>
    <s v="DAYCLED-22-3000-80-30-SO-W-UNV-DP-1-TB15"/>
    <n v="4"/>
    <n v="1"/>
    <x v="1"/>
    <n v="150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2"/>
    <s v=""/>
    <x v="0"/>
    <x v="5"/>
    <s v="Sacha Lempka"/>
    <s v="F1"/>
    <m/>
    <s v=""/>
    <n v="150"/>
    <s v="Priority"/>
    <s v=""/>
    <s v=""/>
    <b v="0"/>
    <m/>
    <m/>
    <b v="0"/>
    <b v="0"/>
    <n v="36750"/>
    <x v="108"/>
    <x v="5"/>
    <n v="0"/>
    <x v="19"/>
    <n v="180"/>
    <x v="0"/>
    <d v="2019-01-18T00:00:00"/>
    <n v="75"/>
    <x v="1"/>
    <n v="0"/>
    <x v="0"/>
    <s v="DAYCLED-22-3000-80-30-SO-W-UNV-DP-1-TB15"/>
    <n v="0"/>
    <x v="1"/>
    <m/>
    <b v="0"/>
    <x v="0"/>
    <n v="0"/>
    <n v="0"/>
    <n v="0"/>
    <s v="x"/>
    <s v="x"/>
    <d v="2019-01-18T00:00:00"/>
    <s v="x"/>
    <s v="x"/>
    <n v="22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5"/>
    <x v="13"/>
    <x v="286"/>
    <s v="DAYCLED-24-3200-80-27-SO-W-UNV-DP-1-TB15"/>
    <n v="5"/>
    <n v="1"/>
    <x v="1"/>
    <n v="33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4"/>
    <s v=""/>
    <x v="0"/>
    <x v="5"/>
    <s v="Sacha Lempka"/>
    <s v="G"/>
    <m/>
    <s v=""/>
    <n v="33"/>
    <s v="Priority"/>
    <s v=""/>
    <s v=""/>
    <b v="0"/>
    <m/>
    <m/>
    <b v="0"/>
    <b v="0"/>
    <n v="12210"/>
    <x v="108"/>
    <x v="5"/>
    <n v="0"/>
    <x v="19"/>
    <n v="39.6"/>
    <x v="0"/>
    <d v="2019-01-18T00:00:00"/>
    <n v="16.5"/>
    <x v="1"/>
    <n v="0"/>
    <x v="0"/>
    <s v="DAYCLED-24-3200-80-27-SO-W-UNV-DP-1-TB15"/>
    <n v="0"/>
    <x v="1"/>
    <m/>
    <b v="0"/>
    <x v="0"/>
    <n v="0"/>
    <n v="0"/>
    <n v="0"/>
    <s v="x"/>
    <m/>
    <d v="2019-01-18T00:00:00"/>
    <s v="x"/>
    <n v="66"/>
    <n v="49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6"/>
    <x v="13"/>
    <x v="286"/>
    <s v="DAYCLED-24-3200-80-30-SO-W-UNV-DP-1-TB15"/>
    <n v="6"/>
    <n v="1"/>
    <x v="1"/>
    <n v="9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4"/>
    <s v=""/>
    <x v="0"/>
    <x v="5"/>
    <s v="Sacha Lempka"/>
    <s v="K"/>
    <m/>
    <s v=""/>
    <n v="9"/>
    <s v="Priority"/>
    <s v=""/>
    <s v=""/>
    <b v="0"/>
    <m/>
    <m/>
    <b v="0"/>
    <b v="0"/>
    <n v="3330"/>
    <x v="108"/>
    <x v="5"/>
    <n v="0"/>
    <x v="19"/>
    <n v="10.799999999999999"/>
    <x v="0"/>
    <d v="2019-01-18T00:00:00"/>
    <n v="4.5"/>
    <x v="1"/>
    <n v="0"/>
    <x v="0"/>
    <s v="DAYCLED-24-3200-80-30-SO-W-UNV-DP-1-TB15"/>
    <n v="0"/>
    <x v="1"/>
    <m/>
    <b v="0"/>
    <x v="0"/>
    <n v="0"/>
    <n v="0"/>
    <n v="0"/>
    <s v="x"/>
    <s v="x"/>
    <d v="2019-01-18T00:00:00"/>
    <s v="x"/>
    <s v="x"/>
    <n v="13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2589-7"/>
    <x v="13"/>
    <x v="286"/>
    <s v="DAYCLED-24-3200-80-27-SO-W-UNV-DP-1-TB15"/>
    <n v="7"/>
    <n v="1"/>
    <x v="1"/>
    <n v="4"/>
    <x v="1"/>
    <b v="0"/>
    <x v="0"/>
    <b v="0"/>
    <b v="0"/>
    <x v="1"/>
    <x v="0"/>
    <x v="2"/>
    <s v=""/>
    <s v=""/>
    <s v=""/>
    <s v=""/>
    <x v="0"/>
    <x v="1"/>
    <d v="2019-01-16T00:00:00"/>
    <s v=""/>
    <m/>
    <s v="DAYCLED-24"/>
    <s v=""/>
    <x v="0"/>
    <x v="5"/>
    <s v="Sacha Lempka"/>
    <s v="K1"/>
    <m/>
    <s v=""/>
    <n v="4"/>
    <s v="Priority"/>
    <s v=""/>
    <s v=""/>
    <b v="0"/>
    <m/>
    <m/>
    <b v="0"/>
    <b v="0"/>
    <n v="1480"/>
    <x v="108"/>
    <x v="5"/>
    <n v="0"/>
    <x v="19"/>
    <n v="4.8"/>
    <x v="0"/>
    <d v="2019-01-18T00:00:00"/>
    <n v="2"/>
    <x v="1"/>
    <n v="0"/>
    <x v="0"/>
    <s v="DAYCLED-24-3200-80-27-SO-W-UNV-DP-1-TB15"/>
    <n v="0"/>
    <x v="1"/>
    <s v="DAYLED"/>
    <b v="0"/>
    <x v="0"/>
    <n v="0"/>
    <n v="0"/>
    <n v="0"/>
    <s v="x"/>
    <s v="x"/>
    <d v="2019-01-18T00:00:00"/>
    <s v="x"/>
    <s v="x"/>
    <n v="6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3835-20"/>
    <x v="13"/>
    <x v="123"/>
    <s v="BBDLED-1200-80-35-SO-4-W-277-DP-1-CA(84)"/>
    <n v="20"/>
    <n v="1"/>
    <x v="1"/>
    <n v="3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4"/>
    <s v=""/>
    <x v="0"/>
    <x v="6"/>
    <s v="George Bacalla"/>
    <s v="S-4'"/>
    <m/>
    <s v=""/>
    <n v="3"/>
    <s v="High Priority"/>
    <s v=""/>
    <s v=""/>
    <b v="0"/>
    <m/>
    <m/>
    <b v="0"/>
    <b v="0"/>
    <n v="900"/>
    <x v="96"/>
    <x v="2"/>
    <n v="0"/>
    <x v="19"/>
    <n v="3.5999999999999996"/>
    <x v="4"/>
    <d v="2019-01-18T00:00:00"/>
    <n v="1.5"/>
    <x v="3"/>
    <n v="0"/>
    <x v="0"/>
    <s v="BBDLED-1200-80-35-SO-4-W-277-DP-1-CA(84)"/>
    <n v="0"/>
    <x v="1"/>
    <m/>
    <b v="0"/>
    <x v="0"/>
    <n v="0"/>
    <n v="0"/>
    <n v="0"/>
    <s v="x"/>
    <s v="x"/>
    <d v="2019-01-18T00:00:00"/>
    <s v="x"/>
    <s v="x"/>
    <n v="4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3835-22"/>
    <x v="13"/>
    <x v="123"/>
    <s v="BBDLED-500-80-35-SO-4-W-277-DP-1-CA(84)"/>
    <n v="22"/>
    <n v="1"/>
    <x v="1"/>
    <n v="5"/>
    <x v="1"/>
    <b v="0"/>
    <x v="0"/>
    <b v="0"/>
    <b v="0"/>
    <x v="1"/>
    <x v="0"/>
    <x v="2"/>
    <s v=""/>
    <s v=""/>
    <s v=""/>
    <s v=""/>
    <x v="0"/>
    <x v="1"/>
    <d v="2019-01-16T00:00:00"/>
    <s v=""/>
    <m/>
    <s v="B4LED-4"/>
    <s v=""/>
    <x v="0"/>
    <x v="6"/>
    <s v="George Bacalla"/>
    <s v="S1-4'"/>
    <m/>
    <s v=""/>
    <n v="5"/>
    <s v="High Priority"/>
    <s v=""/>
    <s v=""/>
    <b v="0"/>
    <m/>
    <m/>
    <b v="0"/>
    <b v="0"/>
    <n v="1500"/>
    <x v="96"/>
    <x v="2"/>
    <n v="0"/>
    <x v="19"/>
    <n v="6"/>
    <x v="4"/>
    <d v="2019-01-18T00:00:00"/>
    <n v="2.5"/>
    <x v="3"/>
    <n v="0"/>
    <x v="0"/>
    <s v="BBDLED-500-80-35-SO-4-W-277-DP-1-CA(84)"/>
    <n v="0"/>
    <x v="1"/>
    <s v="B4LED"/>
    <b v="0"/>
    <x v="0"/>
    <n v="0"/>
    <n v="0"/>
    <n v="0"/>
    <s v="x"/>
    <s v="x"/>
    <d v="2019-01-18T00:00:00"/>
    <s v="x"/>
    <s v="x"/>
    <n v="7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"/>
    <x v="13"/>
    <x v="287"/>
    <s v="SP18275-BMRLED-550-80-35-FL-4'-W-UNV-DP-1-TG9"/>
    <n v="1"/>
    <n v="1"/>
    <x v="1"/>
    <n v="7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4'"/>
    <s v=""/>
    <x v="0"/>
    <x v="0"/>
    <s v="Gagandeep Singh"/>
    <s v="F01-4'-10TH FL"/>
    <m/>
    <s v=""/>
    <n v="7"/>
    <s v="Regular"/>
    <s v=""/>
    <s v=""/>
    <b v="0"/>
    <m/>
    <m/>
    <b v="0"/>
    <b v="0"/>
    <n v="1316"/>
    <x v="91"/>
    <x v="0"/>
    <n v="0"/>
    <x v="19"/>
    <n v="8.4"/>
    <x v="4"/>
    <d v="2019-01-18T00:00:00"/>
    <n v="3.5"/>
    <x v="3"/>
    <n v="0"/>
    <x v="0"/>
    <s v="BMRLED-550-80-35-FL-4'-W-UNV-D"/>
    <n v="0"/>
    <x v="1"/>
    <m/>
    <b v="0"/>
    <x v="0"/>
    <n v="0"/>
    <n v="3"/>
    <n v="0"/>
    <s v="x"/>
    <m/>
    <d v="2019-01-18T00:00:00"/>
    <s v="x"/>
    <n v="14"/>
    <n v="10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0"/>
    <x v="13"/>
    <x v="287"/>
    <s v="BMPRLED-750-80-35-RG3-10'2&quot;-W-UNV-DP-1-TG9-TS(1)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10'2&quot;"/>
    <s v=""/>
    <x v="0"/>
    <x v="0"/>
    <s v="Gagandeep Singh"/>
    <s v="F04-10'2&quot;-10-07R"/>
    <m/>
    <s v=""/>
    <n v="1"/>
    <s v="Regular"/>
    <s v=""/>
    <s v=""/>
    <b v="0"/>
    <m/>
    <m/>
    <b v="0"/>
    <b v="0"/>
    <n v="675"/>
    <x v="82"/>
    <x v="0"/>
    <n v="0"/>
    <x v="19"/>
    <n v="1.2"/>
    <x v="4"/>
    <d v="2019-01-18T00:00:00"/>
    <n v="0.5"/>
    <x v="3"/>
    <n v="0"/>
    <x v="0"/>
    <s v="BMPRLED-750-80-35-RG3-10'2&quot;-W-UNV-DP-1-TG9-TS(1)"/>
    <n v="0"/>
    <x v="1"/>
    <m/>
    <b v="0"/>
    <x v="0"/>
    <n v="0"/>
    <n v="3"/>
    <n v="0"/>
    <s v="x"/>
    <m/>
    <d v="2019-01-18T00:00:00"/>
    <s v="x"/>
    <n v="2"/>
    <n v="1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1"/>
    <x v="13"/>
    <x v="287"/>
    <s v="BMPRLED-OPRI(1)-750-80-35-RG3-22'6 9/16&quot;-C(ROCKFON723)-UNV-DP-1-TG9-TS(2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22'6 9/16&quot;"/>
    <s v=""/>
    <x v="0"/>
    <x v="0"/>
    <s v="Gagandeep Singh"/>
    <s v="F04-13'-11/16&quot;X9'5 13/16&quot;-10-15L"/>
    <m/>
    <s v=""/>
    <n v="3"/>
    <s v="Regular"/>
    <s v=""/>
    <s v=""/>
    <b v="0"/>
    <m/>
    <m/>
    <b v="0"/>
    <b v="0"/>
    <n v="1630"/>
    <x v="82"/>
    <x v="0"/>
    <n v="0"/>
    <x v="19"/>
    <n v="3.5999999999999996"/>
    <x v="4"/>
    <d v="2019-01-18T00:00:00"/>
    <n v="1.5"/>
    <x v="3"/>
    <n v="25.92"/>
    <x v="0"/>
    <s v="BMPRLED-OPRI(1)-750-80-35-RG3-22'6 9/16&quot;-C(ROCKFON723)-UNV-DP-1-TG9-TS(2)"/>
    <n v="0"/>
    <x v="1"/>
    <m/>
    <b v="0"/>
    <x v="0"/>
    <n v="0"/>
    <n v="3"/>
    <n v="0"/>
    <s v="x"/>
    <m/>
    <d v="2019-01-18T00:00:00"/>
    <s v="x"/>
    <n v="6"/>
    <n v="4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2"/>
    <x v="13"/>
    <x v="287"/>
    <s v="BMPRLED-750-80-35-RG3-19'6 1/4&quot;-C(ROCKFON723)-UNV-DP-1-TG9-TS(1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19'6 1/4&quot;"/>
    <s v=""/>
    <x v="0"/>
    <x v="0"/>
    <s v="Gagandeep Singh"/>
    <s v="F04-19'6-1/4&quot;-10-14M"/>
    <m/>
    <s v=""/>
    <n v="2"/>
    <s v="Regular"/>
    <s v=""/>
    <s v=""/>
    <b v="0"/>
    <m/>
    <m/>
    <b v="0"/>
    <b v="0"/>
    <n v="1275"/>
    <x v="82"/>
    <x v="0"/>
    <n v="0"/>
    <x v="19"/>
    <n v="2.4"/>
    <x v="4"/>
    <d v="2019-01-18T00:00:00"/>
    <n v="1"/>
    <x v="3"/>
    <n v="12.96"/>
    <x v="0"/>
    <s v="BMPRLED-750-80-35-RG3-19'6 1/4&quot;-C(ROCKFON723)-UNV-DP-1-TG9-TS(1)"/>
    <n v="0"/>
    <x v="1"/>
    <m/>
    <b v="0"/>
    <x v="0"/>
    <n v="0"/>
    <n v="3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3"/>
    <x v="13"/>
    <x v="287"/>
    <s v="SP18435-BMPRLED-750-80-35-RG3-22'3 13/16&quot;-C(ROCKFON723)-UNV-DP-1-TG9-TS(1)-C(76° ANGLED END)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22'3 13/16&quot;"/>
    <s v=""/>
    <x v="0"/>
    <x v="0"/>
    <s v="Gagandeep Singh"/>
    <s v="F04-22'3-3/16&quot;-10-16S"/>
    <m/>
    <s v=""/>
    <n v="2"/>
    <s v="Regular"/>
    <s v=""/>
    <s v=""/>
    <b v="0"/>
    <m/>
    <m/>
    <b v="0"/>
    <b v="0"/>
    <n v="1655"/>
    <x v="82"/>
    <x v="0"/>
    <n v="0"/>
    <x v="19"/>
    <n v="2.4"/>
    <x v="4"/>
    <d v="2019-01-18T00:00:00"/>
    <n v="1"/>
    <x v="3"/>
    <n v="12.96"/>
    <x v="0"/>
    <s v="BMPRLED-750-80-35-RG3-22'3 13/"/>
    <n v="0"/>
    <x v="1"/>
    <m/>
    <b v="0"/>
    <x v="0"/>
    <n v="0"/>
    <n v="3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4"/>
    <x v="13"/>
    <x v="287"/>
    <s v="SP18435-BMPRLED-OPRI(107°)-750-80-35-RG3-18'8 5/8&quot;-C(ROCKFON723)-UNV-DP-1-TG9-TS(2)-C(73° ANGLED END)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18'8 5/8&quot;"/>
    <s v=""/>
    <x v="0"/>
    <x v="0"/>
    <s v="Gagandeep Singh"/>
    <s v="F04-10'6-9/16&quot;X8'2-1/16&quot;-10-16X"/>
    <m/>
    <s v=""/>
    <n v="3"/>
    <s v="Regular"/>
    <s v=""/>
    <s v=""/>
    <b v="0"/>
    <m/>
    <m/>
    <b v="0"/>
    <b v="0"/>
    <n v="1690"/>
    <x v="82"/>
    <x v="0"/>
    <n v="0"/>
    <x v="19"/>
    <n v="3.5999999999999996"/>
    <x v="4"/>
    <d v="2019-01-18T00:00:00"/>
    <n v="1.5"/>
    <x v="3"/>
    <n v="25.92"/>
    <x v="0"/>
    <s v="BMPRLED-OPRI(107°)-750-80-35-R"/>
    <n v="0"/>
    <x v="1"/>
    <m/>
    <b v="0"/>
    <x v="0"/>
    <n v="0"/>
    <n v="3"/>
    <n v="0"/>
    <s v="x"/>
    <m/>
    <d v="2019-01-18T00:00:00"/>
    <s v="x"/>
    <n v="6"/>
    <n v="4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5"/>
    <x v="13"/>
    <x v="287"/>
    <s v="BMPRLED-OPRI(1)-750-80-35-RG3-19'6 3/8&quot;-C(ROCKFON723)-UNV-DP-1-TG9-TS(2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19'6 3/8&quot;"/>
    <s v=""/>
    <x v="0"/>
    <x v="0"/>
    <s v="Gagandeep Singh"/>
    <s v="F04-10'5&quot;X9'1-3/8&quot;-10-18X"/>
    <m/>
    <s v=""/>
    <n v="2"/>
    <s v="Regular"/>
    <s v=""/>
    <s v=""/>
    <b v="0"/>
    <m/>
    <m/>
    <b v="0"/>
    <b v="0"/>
    <n v="1450"/>
    <x v="82"/>
    <x v="0"/>
    <n v="0"/>
    <x v="19"/>
    <n v="2.4"/>
    <x v="4"/>
    <d v="2019-01-18T00:00:00"/>
    <n v="1"/>
    <x v="3"/>
    <n v="12.96"/>
    <x v="0"/>
    <s v="BMPRLED-OPRI(1)-750-80-35-RG3-19'6 3/8&quot;-C(ROCKFON723)-UNV-DP-1-TG9-TS(2)"/>
    <n v="0"/>
    <x v="1"/>
    <m/>
    <b v="0"/>
    <x v="0"/>
    <n v="0"/>
    <n v="3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16"/>
    <x v="13"/>
    <x v="287"/>
    <s v="BMPRLED-750-80-35-RG3-7'2 1/8&quot;-C(ROCKFON723)-UNV-DP-1-TG9-TS(1)"/>
    <n v="16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7'2 1/8&quot;"/>
    <s v=""/>
    <x v="0"/>
    <x v="0"/>
    <s v="Gagandeep Singh"/>
    <s v="F04-7'2-1/8&quot;-10-20X"/>
    <m/>
    <s v=""/>
    <n v="1"/>
    <s v="Regular"/>
    <s v=""/>
    <s v=""/>
    <b v="0"/>
    <m/>
    <m/>
    <b v="0"/>
    <b v="0"/>
    <n v="555"/>
    <x v="82"/>
    <x v="0"/>
    <n v="0"/>
    <x v="19"/>
    <n v="1.2"/>
    <x v="4"/>
    <d v="2019-01-18T00:00:00"/>
    <n v="0.5"/>
    <x v="3"/>
    <n v="0"/>
    <x v="0"/>
    <s v="BMPRLED-750-80-35-RG3-7'2 1/8&quot;-C(ROCKFON723)-UNV-DP-1-TG9-TS(1)"/>
    <n v="0"/>
    <x v="1"/>
    <m/>
    <b v="0"/>
    <x v="0"/>
    <n v="0"/>
    <n v="3"/>
    <n v="0"/>
    <s v="x"/>
    <m/>
    <d v="2019-01-18T00:00:00"/>
    <s v="x"/>
    <n v="2"/>
    <n v="1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2"/>
    <x v="13"/>
    <x v="287"/>
    <s v="SP18275-BMRLED-550-80-35-FL-6'-W-UNV-DP-1-TG9"/>
    <n v="2"/>
    <n v="1"/>
    <x v="1"/>
    <n v="25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6'"/>
    <s v=""/>
    <x v="0"/>
    <x v="0"/>
    <s v="Gagandeep Singh"/>
    <s v="F01-6'-10TH FL"/>
    <m/>
    <s v=""/>
    <n v="25"/>
    <s v="Regular"/>
    <s v=""/>
    <s v=""/>
    <b v="0"/>
    <m/>
    <m/>
    <b v="0"/>
    <b v="0"/>
    <n v="7050"/>
    <x v="91"/>
    <x v="0"/>
    <n v="0"/>
    <x v="19"/>
    <n v="30"/>
    <x v="4"/>
    <d v="2019-01-18T00:00:00"/>
    <n v="12.5"/>
    <x v="3"/>
    <n v="0"/>
    <x v="0"/>
    <s v="BMRLED-550-80-35-FL-6'-W-UNV-D"/>
    <n v="0"/>
    <x v="1"/>
    <m/>
    <b v="0"/>
    <x v="0"/>
    <n v="0"/>
    <n v="3"/>
    <n v="0"/>
    <s v="x"/>
    <m/>
    <d v="2019-01-18T00:00:00"/>
    <s v="x"/>
    <n v="50"/>
    <n v="37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3"/>
    <x v="13"/>
    <x v="287"/>
    <s v="SP18275-BMRLED-550-80-35-FL-8'-W-UNV-DP-1-TG9"/>
    <n v="3"/>
    <n v="1"/>
    <x v="1"/>
    <n v="11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8'"/>
    <s v=""/>
    <x v="0"/>
    <x v="0"/>
    <s v="Gagandeep Singh"/>
    <s v="F01-8'-10TH FL"/>
    <m/>
    <s v=""/>
    <n v="11"/>
    <s v="Regular"/>
    <s v=""/>
    <s v=""/>
    <b v="0"/>
    <m/>
    <m/>
    <b v="0"/>
    <b v="0"/>
    <n v="4136"/>
    <x v="91"/>
    <x v="0"/>
    <n v="0"/>
    <x v="19"/>
    <n v="13.2"/>
    <x v="4"/>
    <d v="2019-01-18T00:00:00"/>
    <n v="5.5"/>
    <x v="3"/>
    <n v="0"/>
    <x v="0"/>
    <s v="BMRLED-550-80-35-FL-8'-W-UNV-D"/>
    <n v="0"/>
    <x v="1"/>
    <m/>
    <b v="0"/>
    <x v="0"/>
    <n v="0"/>
    <n v="3"/>
    <n v="0"/>
    <s v="x"/>
    <m/>
    <d v="2019-01-18T00:00:00"/>
    <s v="x"/>
    <n v="22"/>
    <n v="16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4"/>
    <x v="13"/>
    <x v="287"/>
    <s v="SP18275-BMRLED-550-80-35-FL-10'-W-UNV-DP-1-TG9"/>
    <n v="4"/>
    <n v="1"/>
    <x v="1"/>
    <n v="5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10'"/>
    <s v=""/>
    <x v="0"/>
    <x v="0"/>
    <s v="Gagandeep Singh"/>
    <s v="F01-10'-10TH FL"/>
    <m/>
    <s v=""/>
    <n v="5"/>
    <s v="Regular"/>
    <s v=""/>
    <s v=""/>
    <b v="0"/>
    <m/>
    <m/>
    <b v="0"/>
    <b v="0"/>
    <n v="2350"/>
    <x v="91"/>
    <x v="0"/>
    <n v="0"/>
    <x v="19"/>
    <n v="6"/>
    <x v="4"/>
    <d v="2019-01-18T00:00:00"/>
    <n v="2.5"/>
    <x v="3"/>
    <n v="0"/>
    <x v="0"/>
    <s v="BMRLED-550-80-35-FL-10'-W-UNV-"/>
    <n v="0"/>
    <x v="1"/>
    <m/>
    <b v="0"/>
    <x v="0"/>
    <n v="0"/>
    <n v="3"/>
    <n v="0"/>
    <s v="x"/>
    <m/>
    <d v="2019-01-18T00:00:00"/>
    <s v="x"/>
    <n v="10"/>
    <n v="7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5746-9"/>
    <x v="13"/>
    <x v="287"/>
    <s v="BMPRLED-750-80-35-RG3-10' 3/4&quot;-W-UNV-DP-1-TG9-TS(1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6T00:00:00"/>
    <s v=""/>
    <m/>
    <s v="B3PLED-10' 3/4&quot;"/>
    <s v=""/>
    <x v="0"/>
    <x v="0"/>
    <s v="Gagandeep Singh"/>
    <s v="F04-10' 3/4&quot;-10-04F"/>
    <m/>
    <s v=""/>
    <n v="1"/>
    <s v="Regular"/>
    <s v=""/>
    <s v=""/>
    <b v="0"/>
    <m/>
    <m/>
    <b v="0"/>
    <b v="0"/>
    <n v="675"/>
    <x v="82"/>
    <x v="0"/>
    <n v="0"/>
    <x v="19"/>
    <n v="1.2"/>
    <x v="4"/>
    <d v="2019-01-18T00:00:00"/>
    <n v="0.5"/>
    <x v="3"/>
    <n v="0"/>
    <x v="0"/>
    <s v="BMPRLED-750-80-35-RG3-10' 3/4&quot;-W-UNV-DP-1-TG9-TS(1)"/>
    <n v="0"/>
    <x v="1"/>
    <m/>
    <b v="0"/>
    <x v="0"/>
    <n v="0"/>
    <n v="3"/>
    <n v="0"/>
    <s v="x"/>
    <m/>
    <d v="2019-01-18T00:00:00"/>
    <s v="x"/>
    <n v="2"/>
    <n v="1.5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7069-5"/>
    <x v="13"/>
    <x v="162"/>
    <s v="DIALED-22-3000-90-30-VL-W-120-DP-1-ST-FW(6)"/>
    <n v="5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DIALED-22"/>
    <s v=""/>
    <x v="0"/>
    <x v="5"/>
    <s v="Gagandeep Singh"/>
    <s v="A-11TH FL"/>
    <m/>
    <s v=""/>
    <n v="2"/>
    <s v="Regular"/>
    <s v=""/>
    <s v=""/>
    <b v="0"/>
    <m/>
    <m/>
    <b v="0"/>
    <b v="0"/>
    <n v="510"/>
    <x v="86"/>
    <x v="5"/>
    <n v="0"/>
    <x v="19"/>
    <n v="2.4"/>
    <x v="0"/>
    <d v="2019-01-18T00:00:00"/>
    <n v="1"/>
    <x v="1"/>
    <n v="0"/>
    <x v="0"/>
    <s v="DIALED-22-3000-90-30-VL-W-120-DP-1-ST-FW(6)"/>
    <n v="0"/>
    <x v="1"/>
    <m/>
    <b v="0"/>
    <x v="0"/>
    <n v="0"/>
    <n v="0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7069-6"/>
    <x v="13"/>
    <x v="162"/>
    <s v="DIALED-22-3000-90-30-VL-W-120-DP-1-ST-B1(BSL310LP)-FW(6)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DIALED-22"/>
    <s v=""/>
    <x v="0"/>
    <x v="5"/>
    <s v="Gagandeep Singh"/>
    <s v="A-EM-11TH FL"/>
    <m/>
    <s v=""/>
    <n v="2"/>
    <s v="Regular"/>
    <s v=""/>
    <s v=""/>
    <b v="0"/>
    <m/>
    <m/>
    <b v="0"/>
    <b v="0"/>
    <n v="910"/>
    <x v="86"/>
    <x v="5"/>
    <n v="0"/>
    <x v="19"/>
    <n v="2.4"/>
    <x v="0"/>
    <d v="2019-01-18T00:00:00"/>
    <n v="1"/>
    <x v="1"/>
    <n v="0"/>
    <x v="0"/>
    <s v="DIALED-22-3000-90-30-VL-W-120-DP-1-ST-B1(BSL310LP)-FW(6)"/>
    <n v="0"/>
    <x v="1"/>
    <m/>
    <b v="0"/>
    <x v="0"/>
    <n v="0"/>
    <n v="0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8066-1"/>
    <x v="13"/>
    <x v="164"/>
    <s v="BMRLED-400-80-35-RG-4'-W-UNV-DP-1-TG15"/>
    <n v="1"/>
    <n v="1"/>
    <x v="1"/>
    <n v="22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4'"/>
    <s v=""/>
    <x v="0"/>
    <x v="0"/>
    <s v="Zahra Vatani"/>
    <s v="F-4'"/>
    <m/>
    <s v=""/>
    <n v="22"/>
    <s v="Regular"/>
    <s v=""/>
    <s v=""/>
    <b v="0"/>
    <m/>
    <m/>
    <b v="0"/>
    <b v="0"/>
    <n v="6600"/>
    <x v="91"/>
    <x v="0"/>
    <n v="0"/>
    <x v="19"/>
    <n v="26.4"/>
    <x v="4"/>
    <d v="2019-01-18T00:00:00"/>
    <n v="11"/>
    <x v="3"/>
    <n v="0"/>
    <x v="0"/>
    <s v="BMRLED-400-80-35-RG-4'-W-UNV-DP-1-TG15"/>
    <n v="0"/>
    <x v="1"/>
    <s v="B3LED"/>
    <b v="0"/>
    <x v="0"/>
    <n v="0"/>
    <n v="3"/>
    <n v="0"/>
    <s v="x"/>
    <d v="2019-01-19T00:00:00"/>
    <d v="2019-01-18T00:00:00"/>
    <s v="x"/>
    <n v="44"/>
    <n v="3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8066-2"/>
    <x v="13"/>
    <x v="164"/>
    <s v="BMRLED-400-80-35-RG-4'-W-UNV-DP-1-TG15-B1(BSL310LP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4'"/>
    <s v=""/>
    <x v="0"/>
    <x v="0"/>
    <s v="Zahra Vatani"/>
    <s v="FE-4'"/>
    <m/>
    <s v=""/>
    <n v="2"/>
    <s v="Regular"/>
    <s v=""/>
    <s v=""/>
    <b v="0"/>
    <m/>
    <m/>
    <b v="0"/>
    <b v="0"/>
    <n v="960"/>
    <x v="91"/>
    <x v="0"/>
    <n v="0"/>
    <x v="19"/>
    <n v="2.4"/>
    <x v="4"/>
    <d v="2019-01-18T00:00:00"/>
    <n v="1"/>
    <x v="3"/>
    <n v="0"/>
    <x v="0"/>
    <s v="BMRLED-400-80-35-RG-4'-W-UNV-DP-1-TG15-B1(BSL310LP)"/>
    <n v="0"/>
    <x v="1"/>
    <s v="B3LED"/>
    <b v="0"/>
    <x v="0"/>
    <n v="0"/>
    <n v="3"/>
    <n v="0"/>
    <s v="x"/>
    <d v="2019-01-19T00:00:00"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8066-3"/>
    <x v="13"/>
    <x v="164"/>
    <s v="BMRLED-1000-80-35-RG-4'-W-UNV-DP-1-TG15"/>
    <n v="3"/>
    <n v="1"/>
    <x v="1"/>
    <n v="14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4'"/>
    <s v=""/>
    <x v="0"/>
    <x v="0"/>
    <s v="Zahra Vatani"/>
    <s v="F1-4'"/>
    <m/>
    <s v=""/>
    <n v="14"/>
    <s v="Regular"/>
    <s v=""/>
    <s v=""/>
    <b v="0"/>
    <m/>
    <m/>
    <b v="0"/>
    <b v="0"/>
    <n v="4200"/>
    <x v="91"/>
    <x v="0"/>
    <n v="0"/>
    <x v="19"/>
    <n v="16.8"/>
    <x v="4"/>
    <d v="2019-01-18T00:00:00"/>
    <n v="7"/>
    <x v="3"/>
    <n v="0"/>
    <x v="0"/>
    <s v="BMRLED-1000-80-35-RG-4'-W-UNV-DP-1-TG15"/>
    <n v="0"/>
    <x v="1"/>
    <s v="B3LED"/>
    <b v="0"/>
    <x v="0"/>
    <n v="0"/>
    <n v="3"/>
    <n v="0"/>
    <s v="x"/>
    <d v="2019-01-19T00:00:00"/>
    <d v="2019-01-18T00:00:00"/>
    <s v="x"/>
    <n v="28"/>
    <n v="21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8066-4"/>
    <x v="13"/>
    <x v="164"/>
    <s v="BMRLED-1000-80-35-RG-4'-W-UNV-DP-1-TG15-B1(BSL310LP)"/>
    <n v="4"/>
    <n v="1"/>
    <x v="1"/>
    <n v="2"/>
    <x v="1"/>
    <b v="0"/>
    <x v="0"/>
    <b v="0"/>
    <b v="0"/>
    <x v="1"/>
    <x v="0"/>
    <x v="2"/>
    <s v=""/>
    <s v=""/>
    <s v=""/>
    <s v=""/>
    <x v="0"/>
    <x v="1"/>
    <d v="2019-01-16T00:00:00"/>
    <s v=""/>
    <m/>
    <s v="B3LED-4'"/>
    <s v=""/>
    <x v="0"/>
    <x v="0"/>
    <s v="Zahra Vatani"/>
    <s v="F1E-4'"/>
    <m/>
    <s v=""/>
    <n v="2"/>
    <s v="Regular"/>
    <s v=""/>
    <s v=""/>
    <b v="0"/>
    <m/>
    <m/>
    <b v="0"/>
    <b v="0"/>
    <n v="960"/>
    <x v="91"/>
    <x v="0"/>
    <n v="0"/>
    <x v="19"/>
    <n v="2.4"/>
    <x v="4"/>
    <d v="2019-01-18T00:00:00"/>
    <n v="1"/>
    <x v="3"/>
    <n v="0"/>
    <x v="0"/>
    <s v="BMRLED-1000-80-35-RG-4'-W-UNV-DP-1-TG15-B1(BSL310LP)"/>
    <n v="0"/>
    <x v="1"/>
    <m/>
    <b v="0"/>
    <x v="0"/>
    <n v="0"/>
    <n v="3"/>
    <n v="0"/>
    <s v="x"/>
    <m/>
    <d v="2019-01-18T00:00:00"/>
    <s v="x"/>
    <n v="4"/>
    <n v="3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8249-1"/>
    <x v="13"/>
    <x v="288"/>
    <s v="DAYFLED-11-1200-90-40-SO-W-UNV-DP-1-DF"/>
    <n v="1"/>
    <n v="1"/>
    <x v="1"/>
    <n v="58"/>
    <x v="1"/>
    <b v="0"/>
    <x v="0"/>
    <b v="0"/>
    <b v="0"/>
    <x v="1"/>
    <x v="0"/>
    <x v="2"/>
    <s v=""/>
    <s v=""/>
    <s v=""/>
    <s v=""/>
    <x v="0"/>
    <x v="1"/>
    <d v="2019-01-16T00:00:00"/>
    <s v=""/>
    <m/>
    <s v="DAYFLED-11"/>
    <s v=""/>
    <x v="0"/>
    <x v="5"/>
    <s v="Zahra Vatani"/>
    <s v="R3"/>
    <m/>
    <s v=""/>
    <n v="58"/>
    <s v="Regular"/>
    <s v=""/>
    <s v=""/>
    <b v="0"/>
    <m/>
    <m/>
    <b v="0"/>
    <b v="0"/>
    <n v="8120"/>
    <x v="81"/>
    <x v="5"/>
    <n v="0"/>
    <x v="19"/>
    <n v="69.599999999999994"/>
    <x v="0"/>
    <d v="2019-01-18T00:00:00"/>
    <n v="29"/>
    <x v="1"/>
    <n v="0"/>
    <x v="0"/>
    <s v="DAYFLED-11-1200-90-40-SO-W-UNV-DP-1-DF"/>
    <n v="0"/>
    <x v="1"/>
    <m/>
    <b v="0"/>
    <x v="0"/>
    <n v="0"/>
    <n v="0"/>
    <n v="0"/>
    <s v="x"/>
    <m/>
    <d v="2019-01-18T00:00:00"/>
    <s v="x"/>
    <n v="116"/>
    <n v="87"/>
    <x v="0"/>
    <x v="0"/>
    <x v="0"/>
    <m/>
    <s v=""/>
    <s v=""/>
    <b v="0"/>
    <s v=""/>
    <d v="2019-01-21T00:00:00"/>
    <s v=""/>
    <s v=""/>
    <s v=""/>
    <s v=""/>
    <s v=""/>
    <s v=""/>
    <s v="Scheduled/Released"/>
  </r>
  <r>
    <s v="76575-2"/>
    <x v="15"/>
    <x v="166"/>
    <s v="CUBLED-SL 75/25-1000-80-35-SO-4-AP-120-DP-1-CT9(48)-DS(1)"/>
    <n v="2"/>
    <n v="1"/>
    <x v="1"/>
    <n v="2"/>
    <x v="1"/>
    <b v="0"/>
    <x v="0"/>
    <b v="0"/>
    <b v="0"/>
    <x v="1"/>
    <x v="0"/>
    <x v="2"/>
    <s v=""/>
    <s v=""/>
    <s v=""/>
    <s v=""/>
    <x v="0"/>
    <x v="1"/>
    <d v="2019-01-17T00:00:00"/>
    <s v=""/>
    <m/>
    <s v="CUBLED-4"/>
    <s v=""/>
    <x v="0"/>
    <x v="0"/>
    <s v="George Bacalla"/>
    <s v="PL4D"/>
    <m/>
    <s v=""/>
    <n v="2"/>
    <s v="High Priority"/>
    <s v=""/>
    <s v=""/>
    <b v="0"/>
    <m/>
    <m/>
    <b v="0"/>
    <b v="0"/>
    <n v="694"/>
    <x v="109"/>
    <x v="2"/>
    <n v="0"/>
    <x v="20"/>
    <n v="2.4"/>
    <x v="4"/>
    <d v="2019-01-19T00:00:00"/>
    <n v="1"/>
    <x v="4"/>
    <n v="0"/>
    <x v="0"/>
    <s v="CUBLED-SL 75/25-1000-80-35-SO-4-AP-120-DP-1-CT9(48)-DS(1)"/>
    <n v="0"/>
    <x v="1"/>
    <s v="CUBIC"/>
    <b v="0"/>
    <x v="0"/>
    <n v="0"/>
    <n v="0"/>
    <n v="0"/>
    <s v="x"/>
    <s v="x"/>
    <d v="2019-01-19T00:00:00"/>
    <s v="x"/>
    <s v="x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6575-3"/>
    <x v="15"/>
    <x v="166"/>
    <s v="CUBLED-SL 75/25-1000-80-35-SO-8-AP-120-DP-1-CT9(48)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17T00:00:00"/>
    <s v=""/>
    <m/>
    <s v="CUBLED-8"/>
    <s v=""/>
    <x v="0"/>
    <x v="0"/>
    <s v="George Bacalla"/>
    <s v="PL8"/>
    <m/>
    <s v=""/>
    <n v="4"/>
    <s v="High Priority"/>
    <s v=""/>
    <s v=""/>
    <b v="0"/>
    <m/>
    <m/>
    <b v="0"/>
    <b v="0"/>
    <n v="2176"/>
    <x v="109"/>
    <x v="2"/>
    <n v="0"/>
    <x v="20"/>
    <n v="4.8"/>
    <x v="4"/>
    <d v="2019-01-19T00:00:00"/>
    <n v="2"/>
    <x v="4"/>
    <n v="0"/>
    <x v="0"/>
    <s v="CUBLED-SL 75/25-1000-80-35-SO-8-AP-120-DP-1-CT9(48)"/>
    <n v="0"/>
    <x v="1"/>
    <s v="CUBIC"/>
    <b v="0"/>
    <x v="0"/>
    <n v="0"/>
    <n v="0"/>
    <n v="0"/>
    <s v="x"/>
    <s v="x"/>
    <d v="2019-01-19T00:00:00"/>
    <s v="x"/>
    <s v="x"/>
    <n v="6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6575-4"/>
    <x v="15"/>
    <x v="166"/>
    <s v="CUBLED-SL 75/25-1000-80-35-SO-8-AP-120-DP-1-CT9(48)-DS(1)"/>
    <n v="4"/>
    <n v="1"/>
    <x v="1"/>
    <n v="18"/>
    <x v="1"/>
    <b v="0"/>
    <x v="0"/>
    <b v="0"/>
    <b v="0"/>
    <x v="1"/>
    <x v="0"/>
    <x v="2"/>
    <s v=""/>
    <s v=""/>
    <s v=""/>
    <s v=""/>
    <x v="0"/>
    <x v="1"/>
    <d v="2019-01-17T00:00:00"/>
    <s v=""/>
    <m/>
    <s v="CUBLED-8"/>
    <s v=""/>
    <x v="0"/>
    <x v="0"/>
    <s v="George Bacalla"/>
    <s v="PL8D"/>
    <m/>
    <s v=""/>
    <n v="18"/>
    <s v="High Priority"/>
    <s v=""/>
    <s v=""/>
    <b v="0"/>
    <m/>
    <m/>
    <b v="0"/>
    <b v="0"/>
    <n v="11142"/>
    <x v="109"/>
    <x v="2"/>
    <n v="0"/>
    <x v="20"/>
    <n v="21.599999999999998"/>
    <x v="4"/>
    <d v="2019-01-19T00:00:00"/>
    <n v="9"/>
    <x v="4"/>
    <n v="0"/>
    <x v="0"/>
    <s v="CUBLED-SL 75/25-1000-80-35-SO-8-AP-120-DP-1-CT9(48)-DS(1)"/>
    <n v="0"/>
    <x v="1"/>
    <s v="CUBIC"/>
    <b v="0"/>
    <x v="0"/>
    <n v="0"/>
    <n v="0"/>
    <n v="0"/>
    <s v="x"/>
    <s v="x"/>
    <d v="2019-01-19T00:00:00"/>
    <s v="x"/>
    <s v="x"/>
    <n v="27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6575-5"/>
    <x v="15"/>
    <x v="166"/>
    <s v="CUBLED-SL 75/25-1000-80-35-SO-16-AP-120-DP-1-CT9(48)-DS(1)"/>
    <n v="5"/>
    <n v="1"/>
    <x v="1"/>
    <n v="6"/>
    <x v="1"/>
    <b v="0"/>
    <x v="0"/>
    <b v="0"/>
    <b v="0"/>
    <x v="1"/>
    <x v="0"/>
    <x v="2"/>
    <s v=""/>
    <s v=""/>
    <s v=""/>
    <s v=""/>
    <x v="0"/>
    <x v="1"/>
    <d v="2019-01-17T00:00:00"/>
    <s v=""/>
    <m/>
    <s v="CUBLED-16"/>
    <s v=""/>
    <x v="0"/>
    <x v="0"/>
    <s v="George Bacalla"/>
    <s v="PL16D"/>
    <m/>
    <s v=""/>
    <n v="12"/>
    <s v="High Priority"/>
    <s v=""/>
    <s v=""/>
    <b v="0"/>
    <m/>
    <m/>
    <b v="0"/>
    <b v="0"/>
    <n v="6978"/>
    <x v="109"/>
    <x v="2"/>
    <n v="0"/>
    <x v="20"/>
    <n v="14.399999999999999"/>
    <x v="4"/>
    <d v="2019-01-19T00:00:00"/>
    <n v="6"/>
    <x v="4"/>
    <n v="77.760000000000005"/>
    <x v="0"/>
    <s v="CUBLED-SL 75/25-1000-80-35-SO-16-AP-120-DP-1-CT9(48)-DS(1)"/>
    <n v="0"/>
    <x v="1"/>
    <s v="CUBIC"/>
    <b v="0"/>
    <x v="0"/>
    <n v="0"/>
    <n v="0"/>
    <n v="0"/>
    <s v="x"/>
    <s v="x"/>
    <d v="2019-01-19T00:00:00"/>
    <s v="x"/>
    <s v="x"/>
    <n v="18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6575-6"/>
    <x v="15"/>
    <x v="166"/>
    <s v="CUBLED-SL 75/25-1000-80-35-SO-20-AP-120-DP-1-CT9(48)"/>
    <n v="6"/>
    <n v="1"/>
    <x v="1"/>
    <n v="3"/>
    <x v="1"/>
    <b v="0"/>
    <x v="0"/>
    <b v="0"/>
    <b v="0"/>
    <x v="1"/>
    <x v="0"/>
    <x v="2"/>
    <s v=""/>
    <s v=""/>
    <s v=""/>
    <s v=""/>
    <x v="0"/>
    <x v="1"/>
    <d v="2019-01-17T00:00:00"/>
    <s v=""/>
    <m/>
    <s v="CUBLED-20"/>
    <s v=""/>
    <x v="0"/>
    <x v="0"/>
    <s v="George Bacalla"/>
    <s v="PL20"/>
    <m/>
    <s v=""/>
    <n v="6"/>
    <s v="High Priority"/>
    <s v=""/>
    <s v=""/>
    <b v="0"/>
    <m/>
    <m/>
    <b v="0"/>
    <b v="0"/>
    <n v="4080"/>
    <x v="109"/>
    <x v="2"/>
    <n v="0"/>
    <x v="20"/>
    <n v="7.1999999999999993"/>
    <x v="4"/>
    <d v="2019-01-19T00:00:00"/>
    <n v="3"/>
    <x v="4"/>
    <n v="38.880000000000003"/>
    <x v="0"/>
    <s v="CUBLED-SL 75/25-1000-80-35-SO-20-AP-120-DP-1-CT9(48)"/>
    <n v="0"/>
    <x v="1"/>
    <s v="CUBIC"/>
    <b v="0"/>
    <x v="0"/>
    <n v="0"/>
    <n v="0"/>
    <n v="0"/>
    <s v="x"/>
    <s v="x"/>
    <d v="2019-01-19T00:00:00"/>
    <s v="x"/>
    <s v="x"/>
    <n v="9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0"/>
    <x v="15"/>
    <x v="167"/>
    <s v="SP18255(4)-BBPRLED-1000-80-TW2750-RG3-13'-W-277-O(ELDOLED)-1-DS-C(NIO EZ-CCT. NLIGHT)"/>
    <n v="10"/>
    <n v="1"/>
    <x v="1"/>
    <n v="3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3'"/>
    <m/>
    <s v=""/>
    <n v="6"/>
    <s v="High Priority"/>
    <s v=""/>
    <s v=""/>
    <b v="0"/>
    <m/>
    <m/>
    <b v="0"/>
    <b v="0"/>
    <n v="4695"/>
    <x v="76"/>
    <x v="0"/>
    <n v="0"/>
    <x v="20"/>
    <n v="7.1999999999999993"/>
    <x v="4"/>
    <d v="2019-01-19T00:00:00"/>
    <n v="3"/>
    <x v="4"/>
    <n v="38.880000000000003"/>
    <x v="0"/>
    <s v="BBPRLED-1000-80-TW2750-RG3-13'"/>
    <n v="0"/>
    <x v="1"/>
    <s v="B4LED"/>
    <b v="0"/>
    <x v="0"/>
    <n v="0"/>
    <n v="3"/>
    <n v="0"/>
    <s v="x"/>
    <d v="2019-01-20T00:00:00"/>
    <d v="2019-01-19T00:00:00"/>
    <s v="x"/>
    <n v="12"/>
    <n v="9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1"/>
    <x v="15"/>
    <x v="167"/>
    <s v="SP18255(4)-BBPRLED-1000-80-TW2750-RG3-10' 6&quot;-W-277-O(ELDOLED)-1-DS-C(NIO EZ-CCT. NLIGHT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0' 6&quot;"/>
    <m/>
    <s v=""/>
    <n v="1"/>
    <s v="High Priority"/>
    <s v=""/>
    <s v=""/>
    <b v="0"/>
    <m/>
    <m/>
    <b v="0"/>
    <b v="0"/>
    <n v="1305"/>
    <x v="76"/>
    <x v="0"/>
    <n v="0"/>
    <x v="20"/>
    <n v="1.2"/>
    <x v="4"/>
    <d v="2019-01-19T00:00:00"/>
    <n v="0.5"/>
    <x v="4"/>
    <n v="0"/>
    <x v="0"/>
    <s v="BBPRLED-1000-80-TW2750-RG3-10'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2"/>
    <x v="15"/>
    <x v="167"/>
    <s v="SP18255(4)-BBPRLED-1000-80-TW2750-RG3-15' 6&quot;-W-277-O(ELDOLED)-1-DS-C(NIO EZ-CCT. NLIGHT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5' 6&quot;"/>
    <m/>
    <s v=""/>
    <n v="2"/>
    <s v="High Priority"/>
    <s v=""/>
    <s v=""/>
    <b v="0"/>
    <m/>
    <m/>
    <b v="0"/>
    <b v="0"/>
    <n v="1880"/>
    <x v="76"/>
    <x v="0"/>
    <n v="0"/>
    <x v="20"/>
    <n v="2.4"/>
    <x v="4"/>
    <d v="2019-01-19T00:00:00"/>
    <n v="1"/>
    <x v="4"/>
    <n v="12.96"/>
    <x v="0"/>
    <s v="BBPRLED-1000-80-TW2750-RG3-15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3"/>
    <x v="15"/>
    <x v="167"/>
    <s v="SP18255(4)-BBPRLED-1000-80-TW2750-RG3-5' 6&quot;-W-277-O(ELDOLED)-1-DS-C(NIO EZ-CCT. NLIGHT)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5' 6&quot;"/>
    <m/>
    <s v=""/>
    <n v="1"/>
    <s v="High Priority"/>
    <s v=""/>
    <s v=""/>
    <b v="0"/>
    <m/>
    <m/>
    <b v="0"/>
    <b v="0"/>
    <n v="730"/>
    <x v="76"/>
    <x v="0"/>
    <n v="0"/>
    <x v="20"/>
    <n v="1.2"/>
    <x v="4"/>
    <d v="2019-01-19T00:00:00"/>
    <n v="0.5"/>
    <x v="4"/>
    <n v="0"/>
    <x v="0"/>
    <s v="BBPRLED-1000-80-TW2750-RG3-5' "/>
    <n v="0"/>
    <x v="1"/>
    <m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4"/>
    <x v="15"/>
    <x v="167"/>
    <s v="SP18255(4)-BBPRLED-1000-80-TW2750-RG3-3' 6&quot;-W-277-O(ELDOLED)-1-DS-C(NIO EZ-CCT. NLIGHT)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3' 6&quot;"/>
    <m/>
    <s v=""/>
    <n v="1"/>
    <s v="High Priority"/>
    <s v=""/>
    <s v=""/>
    <b v="0"/>
    <m/>
    <m/>
    <b v="0"/>
    <b v="0"/>
    <n v="470"/>
    <x v="76"/>
    <x v="0"/>
    <n v="0"/>
    <x v="20"/>
    <n v="1.2"/>
    <x v="4"/>
    <d v="2019-01-19T00:00:00"/>
    <n v="0.5"/>
    <x v="4"/>
    <n v="0"/>
    <x v="0"/>
    <s v="BBPRLED-1000-80-TW2750-RG3-3' 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15"/>
    <x v="15"/>
    <x v="167"/>
    <s v="SP18255(4)-BBPRLED-1000-80-TW2750-RG3-23' 10&quot;-W-277-O(ELDOLED)-1-DS-C(NIO EZ-CCT. NLIGHT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23' 10&quot;"/>
    <m/>
    <s v=""/>
    <n v="2"/>
    <s v="High Priority"/>
    <s v=""/>
    <s v=""/>
    <b v="0"/>
    <m/>
    <m/>
    <b v="0"/>
    <b v="0"/>
    <n v="3600"/>
    <x v="76"/>
    <x v="0"/>
    <n v="0"/>
    <x v="20"/>
    <n v="2.4"/>
    <x v="4"/>
    <d v="2019-01-19T00:00:00"/>
    <n v="1"/>
    <x v="4"/>
    <n v="12.96"/>
    <x v="0"/>
    <s v="BBPRLED-1000-80-TW2750-RG3-23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6"/>
    <x v="15"/>
    <x v="167"/>
    <s v="SP18255(4)-BBPRLED-1000-80-TW2750-RG3-17'-W-277-O(ELDOLED)-1-DS-C(NIO EZ-CCT. NLIGHT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17'"/>
    <s v=""/>
    <x v="0"/>
    <x v="1"/>
    <s v="Stan Buyansky"/>
    <s v="L04 - 17'"/>
    <m/>
    <s v=""/>
    <n v="2"/>
    <s v="High Priority"/>
    <s v=""/>
    <s v=""/>
    <b v="0"/>
    <m/>
    <m/>
    <b v="0"/>
    <b v="0"/>
    <n v="2035"/>
    <x v="76"/>
    <x v="0"/>
    <n v="0"/>
    <x v="20"/>
    <n v="2.4"/>
    <x v="4"/>
    <d v="2019-01-19T00:00:00"/>
    <n v="1"/>
    <x v="4"/>
    <n v="12.96"/>
    <x v="0"/>
    <s v="BBPRLED-1000-80-TW2750-RG3-17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7"/>
    <x v="15"/>
    <x v="167"/>
    <s v="SP18255(4)-BBPRLED-1000-80-TW2750-RG3-11'-W-277-O(ELDOLED)-1-DS-C(NIO EZ-CCT. NLIGHT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1'"/>
    <m/>
    <s v=""/>
    <n v="1"/>
    <s v="High Priority"/>
    <s v=""/>
    <s v=""/>
    <b v="0"/>
    <m/>
    <m/>
    <b v="0"/>
    <b v="0"/>
    <n v="1305"/>
    <x v="76"/>
    <x v="0"/>
    <n v="0"/>
    <x v="20"/>
    <n v="1.2"/>
    <x v="4"/>
    <d v="2019-01-19T00:00:00"/>
    <n v="0.5"/>
    <x v="4"/>
    <n v="0"/>
    <x v="0"/>
    <s v="BBPRLED-1000-80-TW2750-RG3-11'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8"/>
    <x v="15"/>
    <x v="167"/>
    <s v="SP18255(4)-BBPRLED-1000-80-TW2750-RG3-18' 10&quot;-W-277-O(ELDOLED)-1-DS-C(NIO EZ-CCT. NLIGHT)"/>
    <n v="8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8' 10&quot;"/>
    <m/>
    <s v=""/>
    <n v="2"/>
    <s v="High Priority"/>
    <s v=""/>
    <s v=""/>
    <b v="0"/>
    <m/>
    <m/>
    <b v="0"/>
    <b v="0"/>
    <n v="2920"/>
    <x v="76"/>
    <x v="0"/>
    <n v="0"/>
    <x v="20"/>
    <n v="2.4"/>
    <x v="4"/>
    <d v="2019-01-19T00:00:00"/>
    <n v="1"/>
    <x v="4"/>
    <n v="12.96"/>
    <x v="0"/>
    <s v="BBPRLED-1000-80-TW2750-RG3-18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5-9"/>
    <x v="15"/>
    <x v="167"/>
    <s v="SP18255(4)-BBPRLED-1000-80-TW2750-RG3-6' 10&quot;-W-277-O(ELDOLED)-1-DS-C(NIO EZ-CCT. NLIGHT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2' 10&quot;"/>
    <m/>
    <s v=""/>
    <n v="1"/>
    <s v="High Priority"/>
    <s v=""/>
    <s v=""/>
    <b v="0"/>
    <m/>
    <m/>
    <b v="0"/>
    <b v="0"/>
    <n v="835"/>
    <x v="76"/>
    <x v="0"/>
    <n v="0"/>
    <x v="20"/>
    <n v="1.2"/>
    <x v="4"/>
    <d v="2019-01-19T00:00:00"/>
    <n v="0.5"/>
    <x v="4"/>
    <n v="0"/>
    <x v="0"/>
    <s v="BBPRLED-1000-80-TW2750-RG3-6' 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10"/>
    <x v="15"/>
    <x v="168"/>
    <s v="SP18255(4)-BBPRLED-1000-80-TW2750-RG3-5' 6&quot;-W-277-O(ELDOLED)-1-DS-C(NIO EZ-CCT. NLIGHT)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5' 6&quot;"/>
    <m/>
    <s v=""/>
    <n v="1"/>
    <s v="High Priority"/>
    <s v=""/>
    <s v=""/>
    <b v="0"/>
    <m/>
    <m/>
    <b v="0"/>
    <b v="0"/>
    <n v="730"/>
    <x v="76"/>
    <x v="0"/>
    <n v="0"/>
    <x v="20"/>
    <n v="1.2"/>
    <x v="4"/>
    <d v="2019-01-19T00:00:00"/>
    <n v="0.5"/>
    <x v="4"/>
    <n v="0"/>
    <x v="0"/>
    <s v="BBPRLED-1000-80-TW2750-RG3-5' "/>
    <n v="0"/>
    <x v="1"/>
    <m/>
    <b v="0"/>
    <x v="0"/>
    <n v="0"/>
    <n v="3"/>
    <n v="0"/>
    <s v="x"/>
    <m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11"/>
    <x v="15"/>
    <x v="168"/>
    <s v="SP18255(4)-BBPRLED-1000-80-TW2750-RG3-12'-W-277-O(ELDOLED)-1-DS-C(NIO EZ-CCT. NLIGHT)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2'"/>
    <m/>
    <s v=""/>
    <n v="1"/>
    <s v="High Priority"/>
    <s v=""/>
    <s v=""/>
    <b v="0"/>
    <m/>
    <m/>
    <b v="0"/>
    <b v="0"/>
    <n v="1410"/>
    <x v="76"/>
    <x v="0"/>
    <n v="0"/>
    <x v="20"/>
    <n v="1.2"/>
    <x v="4"/>
    <d v="2019-01-19T00:00:00"/>
    <n v="0.5"/>
    <x v="4"/>
    <n v="0"/>
    <x v="0"/>
    <s v="BBPRLED-1000-80-TW2750-RG3-12'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12"/>
    <x v="15"/>
    <x v="168"/>
    <s v="SP18255(4)-BBPRLED-1000-80-TW2750-RG3-14'-W-277-O(ELDOLED)-1-DS-C(NIO EZ-CCT. NLIGHT)"/>
    <n v="12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4'"/>
    <m/>
    <s v=""/>
    <n v="2"/>
    <s v="High Priority"/>
    <s v=""/>
    <s v=""/>
    <b v="0"/>
    <m/>
    <m/>
    <b v="0"/>
    <b v="0"/>
    <n v="1670"/>
    <x v="76"/>
    <x v="0"/>
    <n v="0"/>
    <x v="20"/>
    <n v="2.4"/>
    <x v="4"/>
    <d v="2019-01-19T00:00:00"/>
    <n v="1"/>
    <x v="4"/>
    <n v="12.96"/>
    <x v="0"/>
    <s v="BBPRLED-1000-80-TW2750-RG3-14'"/>
    <n v="0"/>
    <x v="1"/>
    <m/>
    <b v="0"/>
    <x v="0"/>
    <n v="0"/>
    <n v="3"/>
    <n v="0"/>
    <s v="x"/>
    <m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13"/>
    <x v="15"/>
    <x v="168"/>
    <s v="SP18255(4)-BBPRLED-1000-80-TW2750-RG3-18'-W-277-O(ELDOLED)-1-DS-C(NIO EZ-CCT. NLIGHT)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-18'"/>
    <m/>
    <s v=""/>
    <n v="2"/>
    <s v="High Priority"/>
    <s v=""/>
    <s v=""/>
    <b v="0"/>
    <m/>
    <m/>
    <b v="0"/>
    <b v="0"/>
    <n v="2140"/>
    <x v="76"/>
    <x v="0"/>
    <n v="0"/>
    <x v="20"/>
    <n v="2.4"/>
    <x v="4"/>
    <d v="2019-01-19T00:00:00"/>
    <n v="1"/>
    <x v="4"/>
    <n v="12.96"/>
    <x v="0"/>
    <s v="BBPRLED-1000-80-TW2750-RG3-18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14"/>
    <x v="15"/>
    <x v="168"/>
    <s v="SP18255(4)-BBPRLED-1000-80-TW2750-RG3-17-W-277-O(ELDOLED)-1-DS-C(NIO EZ-CCT. NLIGHT)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A-17'"/>
    <m/>
    <s v=""/>
    <n v="2"/>
    <s v="High Priority"/>
    <s v=""/>
    <s v=""/>
    <b v="0"/>
    <m/>
    <m/>
    <b v="0"/>
    <b v="0"/>
    <n v="2035"/>
    <x v="76"/>
    <x v="0"/>
    <n v="0"/>
    <x v="20"/>
    <n v="2.4"/>
    <x v="4"/>
    <d v="2019-01-19T00:00:00"/>
    <n v="1"/>
    <x v="4"/>
    <n v="12.96"/>
    <x v="0"/>
    <s v="BBPRLED-1000-80-TW2750-RG3-17-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5"/>
    <x v="15"/>
    <x v="168"/>
    <s v="SP18255(4)-BBPRLED-1000-80-TW2750-RG3-3' 6&quot;-W-277-O(ELDOLED)-1-DS-C(NIO EZ-CCT. NLIGHT)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3' 6&quot;"/>
    <m/>
    <s v=""/>
    <n v="1"/>
    <s v="High Priority"/>
    <s v=""/>
    <s v=""/>
    <b v="0"/>
    <m/>
    <m/>
    <b v="0"/>
    <b v="0"/>
    <n v="470"/>
    <x v="76"/>
    <x v="0"/>
    <n v="0"/>
    <x v="20"/>
    <n v="1.2"/>
    <x v="4"/>
    <d v="2019-01-19T00:00:00"/>
    <n v="0.5"/>
    <x v="4"/>
    <n v="0"/>
    <x v="0"/>
    <s v="BBPRLED-1000-80-TW2750-RG3-3' 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6"/>
    <x v="15"/>
    <x v="168"/>
    <s v="SP18255(4)-BBPRLED-1000-80-TW2750-RG3-9' 6&quot;-W-277-O(ELDOLED)-1-DS-C(NIO EZ-CCT. NLIGHT)"/>
    <n v="6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9' 6&quot;"/>
    <m/>
    <s v=""/>
    <n v="1"/>
    <s v="High Priority"/>
    <s v=""/>
    <s v=""/>
    <b v="0"/>
    <m/>
    <m/>
    <b v="0"/>
    <b v="0"/>
    <n v="1200"/>
    <x v="76"/>
    <x v="0"/>
    <n v="0"/>
    <x v="20"/>
    <n v="1.2"/>
    <x v="4"/>
    <d v="2019-01-19T00:00:00"/>
    <n v="0.5"/>
    <x v="4"/>
    <n v="0"/>
    <x v="0"/>
    <s v="BBPRLED-1000-80-TW2750-RG3-9' "/>
    <n v="0"/>
    <x v="1"/>
    <s v="B4LED"/>
    <b v="0"/>
    <x v="0"/>
    <n v="0"/>
    <n v="3"/>
    <n v="0"/>
    <s v="x"/>
    <d v="2019-01-20T00:00:00"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7"/>
    <x v="15"/>
    <x v="168"/>
    <s v="SP18255(4)-BBPRLED-1000-80-TW2750-RG3-12' 10&quot;-W-277-O(ELDOLED)-1-DS-C(NIO EZ-CCT. NLIGHT)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2' 10&quot;"/>
    <m/>
    <s v=""/>
    <n v="2"/>
    <s v="High Priority"/>
    <s v=""/>
    <s v=""/>
    <b v="0"/>
    <m/>
    <m/>
    <b v="0"/>
    <b v="0"/>
    <n v="1565"/>
    <x v="76"/>
    <x v="0"/>
    <n v="0"/>
    <x v="20"/>
    <n v="2.4"/>
    <x v="4"/>
    <d v="2019-01-19T00:00:00"/>
    <n v="1"/>
    <x v="4"/>
    <n v="12.96"/>
    <x v="0"/>
    <s v="BBPRLED-1000-80-TW2750-RG3-12'"/>
    <n v="0"/>
    <x v="1"/>
    <s v="B4LED"/>
    <b v="0"/>
    <x v="0"/>
    <n v="0"/>
    <n v="3"/>
    <n v="0"/>
    <s v="x"/>
    <d v="2019-01-20T00:00:00"/>
    <d v="2019-01-19T00:00:00"/>
    <s v="x"/>
    <n v="4"/>
    <n v="3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8"/>
    <x v="15"/>
    <x v="168"/>
    <s v="SP18255(4)-BBPRLED-1000-80-TW2750-RG3-13' 6&quot;-W-277-O(ELDOLED)-1-DS-C(NIO EZ-CCT. NLIGHT)"/>
    <n v="8"/>
    <n v="1"/>
    <x v="1"/>
    <n v="2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3' 6&quot;"/>
    <m/>
    <s v=""/>
    <n v="4"/>
    <s v="High Priority"/>
    <s v=""/>
    <s v=""/>
    <b v="0"/>
    <m/>
    <m/>
    <b v="0"/>
    <b v="0"/>
    <n v="3340"/>
    <x v="76"/>
    <x v="0"/>
    <n v="0"/>
    <x v="20"/>
    <n v="4.8"/>
    <x v="4"/>
    <d v="2019-01-19T00:00:00"/>
    <n v="2"/>
    <x v="4"/>
    <n v="25.92"/>
    <x v="0"/>
    <s v="BBPRLED-1000-80-TW2750-RG3-13'"/>
    <n v="0"/>
    <x v="1"/>
    <s v="B4LED"/>
    <b v="0"/>
    <x v="0"/>
    <n v="0"/>
    <n v="3"/>
    <n v="0"/>
    <s v="x"/>
    <d v="2019-01-20T00:00:00"/>
    <d v="2019-01-19T00:00:00"/>
    <s v="x"/>
    <n v="8"/>
    <n v="6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947-9"/>
    <x v="15"/>
    <x v="168"/>
    <s v="SP18255(4)-BBPRLED-1000-80-TW2750-RG3-10' 6&quot;-W-277-O(ELDOLED)-1-DS-C(NIO EZ-CCT. NLIGHT)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1-17T00:00:00"/>
    <s v=""/>
    <m/>
    <s v="B4PLED-BBPRLED"/>
    <s v=""/>
    <x v="0"/>
    <x v="1"/>
    <s v="Stan Buyansky"/>
    <s v="L04 - 10' 6&quot;"/>
    <m/>
    <s v=""/>
    <n v="1"/>
    <s v="High Priority"/>
    <s v=""/>
    <s v=""/>
    <b v="0"/>
    <m/>
    <m/>
    <b v="0"/>
    <b v="0"/>
    <n v="1305"/>
    <x v="76"/>
    <x v="0"/>
    <n v="0"/>
    <x v="20"/>
    <n v="1.2"/>
    <x v="4"/>
    <d v="2019-01-19T00:00:00"/>
    <n v="0.5"/>
    <x v="4"/>
    <n v="0"/>
    <x v="0"/>
    <s v="BBPRLED-1000-80-TW2750-RG3-10'"/>
    <n v="0"/>
    <x v="1"/>
    <m/>
    <b v="0"/>
    <x v="0"/>
    <n v="0"/>
    <n v="3"/>
    <n v="0"/>
    <s v="x"/>
    <m/>
    <d v="2019-01-19T00:00:00"/>
    <s v="x"/>
    <n v="2"/>
    <n v="1.5"/>
    <x v="0"/>
    <x v="0"/>
    <x v="0"/>
    <m/>
    <s v=""/>
    <s v=""/>
    <b v="0"/>
    <s v=""/>
    <d v="2019-01-22T00:00:00"/>
    <s v=""/>
    <s v=""/>
    <s v=""/>
    <s v=""/>
    <s v=""/>
    <s v=""/>
    <s v="Scheduled/Released"/>
  </r>
  <r>
    <s v="77398-1"/>
    <x v="16"/>
    <x v="289"/>
    <s v="BMRLED-750-80-30-FL-6'0&quot;-W-UNV-DP-1-TG9-FW(6)"/>
    <n v="1"/>
    <n v="1"/>
    <x v="1"/>
    <n v="3"/>
    <x v="1"/>
    <b v="0"/>
    <x v="0"/>
    <b v="0"/>
    <b v="0"/>
    <x v="1"/>
    <x v="0"/>
    <x v="2"/>
    <s v=""/>
    <s v=""/>
    <s v=""/>
    <s v=""/>
    <x v="0"/>
    <x v="1"/>
    <d v="2019-01-18T00:00:00"/>
    <s v=""/>
    <m/>
    <s v="B3LED-6'0&quot;"/>
    <s v=""/>
    <x v="0"/>
    <x v="3"/>
    <s v="Rohan Srivastava"/>
    <s v="G-6'"/>
    <m/>
    <s v=""/>
    <n v="3"/>
    <s v="Regular"/>
    <s v=""/>
    <s v=""/>
    <b v="0"/>
    <m/>
    <m/>
    <b v="0"/>
    <b v="0"/>
    <n v="1350"/>
    <x v="91"/>
    <x v="0"/>
    <n v="0"/>
    <x v="21"/>
    <n v="3.5999999999999996"/>
    <x v="4"/>
    <d v="2019-01-20T00:00:00"/>
    <n v="1.5"/>
    <x v="4"/>
    <n v="0"/>
    <x v="0"/>
    <s v="BMRLED-750-80-30-FL-6'0&quot;-W-UNV-DP-1-TG9-FW(6)"/>
    <n v="0"/>
    <x v="1"/>
    <s v="B3LED"/>
    <b v="0"/>
    <x v="0"/>
    <n v="0"/>
    <n v="3"/>
    <n v="0"/>
    <s v="x"/>
    <d v="2019-01-21T00:00:00"/>
    <d v="2019-01-20T00:00:00"/>
    <s v="x"/>
    <n v="6"/>
    <n v="4.5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7398-2"/>
    <x v="16"/>
    <x v="289"/>
    <s v="BMRLED-750-80-30-FL-6'0&quot;-W-UNV-DP-1-TG9-B1(BSL310LP)-FW(6)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1-18T00:00:00"/>
    <s v=""/>
    <m/>
    <s v="B3LED-6'0&quot;"/>
    <s v=""/>
    <x v="0"/>
    <x v="3"/>
    <s v="Rohan Srivastava"/>
    <s v="GEM"/>
    <m/>
    <s v=""/>
    <n v="1"/>
    <s v="Regular"/>
    <s v=""/>
    <s v=""/>
    <b v="0"/>
    <m/>
    <m/>
    <b v="0"/>
    <b v="0"/>
    <n v="695"/>
    <x v="91"/>
    <x v="0"/>
    <n v="0"/>
    <x v="21"/>
    <n v="1.2"/>
    <x v="4"/>
    <d v="2019-01-20T00:00:00"/>
    <n v="0.5"/>
    <x v="4"/>
    <n v="0"/>
    <x v="0"/>
    <s v="BMRLED-750-80-30-FL-6'0&quot;-W-UNV-DP-1-TG9-B1(BSL310LP)-FW(6)"/>
    <n v="0"/>
    <x v="1"/>
    <s v="B3LED"/>
    <b v="0"/>
    <x v="0"/>
    <n v="0"/>
    <n v="3"/>
    <n v="0"/>
    <s v="x"/>
    <d v="2019-01-21T00:00:00"/>
    <d v="2019-01-20T00:00:00"/>
    <s v="x"/>
    <n v="2"/>
    <n v="1.5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7398-3"/>
    <x v="16"/>
    <x v="289"/>
    <s v="BMRLED-750-80-30-FL-4'0&quot;-W-UNV-DP-1-TG9-FW(6)"/>
    <n v="3"/>
    <n v="1"/>
    <x v="1"/>
    <n v="8"/>
    <x v="1"/>
    <b v="0"/>
    <x v="0"/>
    <b v="0"/>
    <b v="0"/>
    <x v="1"/>
    <x v="0"/>
    <x v="2"/>
    <s v=""/>
    <s v=""/>
    <s v=""/>
    <s v=""/>
    <x v="0"/>
    <x v="1"/>
    <d v="2019-01-18T00:00:00"/>
    <s v=""/>
    <m/>
    <s v="B3LED-4'0&quot;"/>
    <s v=""/>
    <x v="0"/>
    <x v="3"/>
    <s v="Rohan Srivastava"/>
    <s v="G-4'"/>
    <m/>
    <s v=""/>
    <n v="8"/>
    <s v="Regular"/>
    <s v=""/>
    <s v=""/>
    <b v="0"/>
    <m/>
    <m/>
    <b v="0"/>
    <b v="0"/>
    <n v="2400"/>
    <x v="91"/>
    <x v="0"/>
    <n v="0"/>
    <x v="21"/>
    <n v="9.6"/>
    <x v="4"/>
    <d v="2019-01-20T00:00:00"/>
    <n v="4"/>
    <x v="4"/>
    <n v="0"/>
    <x v="0"/>
    <s v="BMRLED-750-80-30-FL-4'0&quot;-W-UNV-DP-1-TG9-FW(6)"/>
    <n v="0"/>
    <x v="1"/>
    <s v="B3LED"/>
    <b v="0"/>
    <x v="0"/>
    <n v="0"/>
    <n v="3"/>
    <n v="0"/>
    <s v="x"/>
    <d v="2019-01-21T00:00:00"/>
    <d v="2019-01-20T00:00:00"/>
    <s v="x"/>
    <n v="16"/>
    <n v="12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8207-1"/>
    <x v="16"/>
    <x v="290"/>
    <s v="SKFLED-22-2400-80-35-1SF-W-UNV-DP-1-TB9"/>
    <n v="1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KFLED-22"/>
    <s v=""/>
    <x v="0"/>
    <x v="5"/>
    <s v="Shivam Gandhi"/>
    <s v="H-1&quot;"/>
    <m/>
    <s v=""/>
    <n v="4"/>
    <s v="Regular"/>
    <s v=""/>
    <s v=""/>
    <b v="0"/>
    <m/>
    <m/>
    <b v="0"/>
    <b v="0"/>
    <n v="1640"/>
    <x v="99"/>
    <x v="5"/>
    <n v="0"/>
    <x v="21"/>
    <n v="4.8"/>
    <x v="0"/>
    <d v="2019-01-20T00:00:00"/>
    <n v="2"/>
    <x v="1"/>
    <n v="0"/>
    <x v="0"/>
    <s v="SKFLED-22-2400-80-35-1SF-W-UNV-DP-1-TB9"/>
    <n v="0"/>
    <x v="1"/>
    <m/>
    <b v="0"/>
    <x v="0"/>
    <n v="0"/>
    <n v="0"/>
    <n v="0"/>
    <s v="x"/>
    <m/>
    <d v="2019-01-20T00:00:00"/>
    <s v="x"/>
    <n v="8"/>
    <n v="6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8207-2"/>
    <x v="16"/>
    <x v="290"/>
    <s v="SKFLED-22-2400-80-35-3SF-W-UNV-DP-1-TB9"/>
    <n v="2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KFLED-22"/>
    <s v=""/>
    <x v="0"/>
    <x v="5"/>
    <s v="Shivam Gandhi"/>
    <s v="H-3&quot;"/>
    <m/>
    <s v=""/>
    <n v="4"/>
    <s v="Regular"/>
    <s v=""/>
    <s v=""/>
    <b v="0"/>
    <m/>
    <m/>
    <b v="0"/>
    <b v="0"/>
    <n v="1680"/>
    <x v="99"/>
    <x v="5"/>
    <n v="0"/>
    <x v="21"/>
    <n v="4.8"/>
    <x v="0"/>
    <d v="2019-01-20T00:00:00"/>
    <n v="2"/>
    <x v="1"/>
    <n v="0"/>
    <x v="0"/>
    <s v="SKFLED-22-2400-80-35-3SF-W-UNV-DP-1-TB9"/>
    <n v="0"/>
    <x v="1"/>
    <m/>
    <b v="0"/>
    <x v="0"/>
    <n v="0"/>
    <n v="0"/>
    <n v="0"/>
    <s v="x"/>
    <m/>
    <d v="2019-01-20T00:00:00"/>
    <s v="x"/>
    <n v="8"/>
    <n v="6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8207-3"/>
    <x v="16"/>
    <x v="290"/>
    <s v="SKFLED-22-2400-80-35-5SF-W-UNV-DP-1-TB9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18T00:00:00"/>
    <s v=""/>
    <m/>
    <s v="SKFLED-22"/>
    <s v=""/>
    <x v="0"/>
    <x v="5"/>
    <s v="Shivam Gandhi"/>
    <s v="H-5&quot;"/>
    <m/>
    <s v=""/>
    <n v="4"/>
    <s v="Regular"/>
    <s v=""/>
    <s v=""/>
    <b v="0"/>
    <m/>
    <m/>
    <b v="0"/>
    <b v="0"/>
    <n v="1680"/>
    <x v="99"/>
    <x v="5"/>
    <n v="0"/>
    <x v="21"/>
    <n v="4.8"/>
    <x v="0"/>
    <d v="2019-01-20T00:00:00"/>
    <n v="2"/>
    <x v="1"/>
    <n v="0"/>
    <x v="0"/>
    <s v="SKFLED-22-2400-80-35-5SF-W-UNV-DP-1-TB9"/>
    <n v="0"/>
    <x v="1"/>
    <m/>
    <b v="0"/>
    <x v="0"/>
    <n v="0"/>
    <n v="0"/>
    <n v="0"/>
    <s v="x"/>
    <m/>
    <d v="2019-01-20T00:00:00"/>
    <s v="x"/>
    <n v="8"/>
    <n v="6"/>
    <x v="0"/>
    <x v="0"/>
    <x v="0"/>
    <m/>
    <s v=""/>
    <s v=""/>
    <b v="0"/>
    <s v=""/>
    <d v="2019-01-23T00:00:00"/>
    <s v=""/>
    <s v=""/>
    <s v=""/>
    <s v=""/>
    <s v=""/>
    <s v=""/>
    <s v="Scheduled/Released"/>
  </r>
  <r>
    <s v="74740-10"/>
    <x v="18"/>
    <x v="175"/>
    <s v="SL2HLED-2XSL-1000-1000-80-35-VL-6-AP-UNV-DP-1-CA(108)-C(9' CABLE &amp; 20' POWER CORD)"/>
    <n v="10"/>
    <n v="3"/>
    <x v="1"/>
    <n v="40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6"/>
    <s v=""/>
    <x v="0"/>
    <x v="1"/>
    <s v="Jessica Kennedy"/>
    <s v="BL1 @ 6'- FLOOR 2"/>
    <m/>
    <s v=""/>
    <n v="40"/>
    <s v="Regular"/>
    <s v=""/>
    <s v=""/>
    <b v="0"/>
    <m/>
    <m/>
    <b v="0"/>
    <b v="0"/>
    <n v="900"/>
    <x v="110"/>
    <x v="2"/>
    <n v="0"/>
    <x v="23"/>
    <n v="48"/>
    <x v="0"/>
    <d v="2019-01-22T00:00:00"/>
    <n v="20"/>
    <x v="1"/>
    <n v="0"/>
    <x v="0"/>
    <s v="SL2HLED-2XSL-1000-1000-80-35-VL-6-AP-UNV-DP-1-CA(108)-C(9' CABLE &amp; 20' POWER CORD)"/>
    <n v="0"/>
    <x v="0"/>
    <s v="SL2LED"/>
    <b v="1"/>
    <x v="1"/>
    <n v="0"/>
    <n v="0"/>
    <n v="0"/>
    <s v="x"/>
    <s v="x"/>
    <d v="2019-01-22T00:00:00"/>
    <s v="x"/>
    <s v="x"/>
    <n v="60"/>
    <x v="0"/>
    <x v="0"/>
    <x v="0"/>
    <m/>
    <s v=""/>
    <s v=""/>
    <b v="1"/>
    <s v=""/>
    <d v="2019-01-25T00:00:00"/>
    <s v=""/>
    <s v=""/>
    <s v=""/>
    <s v=""/>
    <s v=""/>
    <s v=""/>
    <s v="Machine Shop Finished"/>
  </r>
  <r>
    <s v="74740-11"/>
    <x v="18"/>
    <x v="175"/>
    <s v="SL2HLED-2XSL-1000-1000-80-35-VL-4-AP-UNV-DP-1-CA(108)-C(9' CABLE &amp; 20' POWER CORD)"/>
    <n v="11"/>
    <n v="1"/>
    <x v="1"/>
    <n v="4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4"/>
    <s v=""/>
    <x v="0"/>
    <x v="1"/>
    <s v="Jessica Kennedy"/>
    <s v="BL1C @ 4' - FLOOR 2"/>
    <m/>
    <s v=""/>
    <n v="4"/>
    <s v="Regular"/>
    <s v=""/>
    <s v=""/>
    <b v="0"/>
    <m/>
    <m/>
    <b v="0"/>
    <b v="0"/>
    <n v="2400"/>
    <x v="110"/>
    <x v="2"/>
    <n v="0"/>
    <x v="23"/>
    <n v="4.8"/>
    <x v="4"/>
    <d v="2019-01-22T00:00:00"/>
    <n v="2"/>
    <x v="4"/>
    <n v="0"/>
    <x v="0"/>
    <s v="SL2HLED-2XSL-1000-1000-80-35-VL-4-AP-UNV-DP-1-CA(108)-C(9' CABLE &amp; 20' POWER CORD)"/>
    <n v="0"/>
    <x v="1"/>
    <s v="SL2LED"/>
    <b v="0"/>
    <x v="0"/>
    <n v="0"/>
    <n v="0"/>
    <n v="0"/>
    <s v="x"/>
    <s v="x"/>
    <d v="2019-01-22T00:00:00"/>
    <s v="x"/>
    <s v="x"/>
    <n v="6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2"/>
    <x v="18"/>
    <x v="175"/>
    <s v="SL2HLED-2XSL-1000-1000-80-35-VL-8-AP-UNV-DP-1-CA(108)-C(9' CABLE &amp; 20' POWER CORD)"/>
    <n v="12"/>
    <n v="1"/>
    <x v="1"/>
    <n v="10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1D @ 8' - FLOOR  2"/>
    <m/>
    <s v=""/>
    <n v="10"/>
    <s v="Regular"/>
    <s v=""/>
    <s v=""/>
    <b v="0"/>
    <m/>
    <m/>
    <b v="0"/>
    <b v="0"/>
    <n v="12000"/>
    <x v="110"/>
    <x v="2"/>
    <n v="0"/>
    <x v="23"/>
    <n v="12"/>
    <x v="4"/>
    <d v="2019-01-22T00:00:00"/>
    <n v="5"/>
    <x v="4"/>
    <n v="0"/>
    <x v="0"/>
    <s v="SL2HLED-2XSL-1000-1000-80-35-VL-8-AP-UNV-DP-1-CA(108)-C(9' CABLE &amp; 20' POWER CORD)"/>
    <n v="0"/>
    <x v="1"/>
    <s v="SL2LED"/>
    <b v="0"/>
    <x v="0"/>
    <n v="0"/>
    <n v="0"/>
    <n v="0"/>
    <s v="x"/>
    <s v="x"/>
    <d v="2019-01-22T00:00:00"/>
    <s v="x"/>
    <s v="x"/>
    <n v="1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3"/>
    <x v="18"/>
    <x v="175"/>
    <s v="SL2LLED-2XSL-1000-500-80-35-VL-8-W-UNV-DP-1-CT9(36)"/>
    <n v="13"/>
    <n v="1"/>
    <x v="1"/>
    <n v="7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2 @ 8' - FLOOR 2"/>
    <m/>
    <s v=""/>
    <n v="7"/>
    <s v="Regular"/>
    <s v=""/>
    <s v=""/>
    <b v="0"/>
    <m/>
    <m/>
    <b v="0"/>
    <b v="0"/>
    <n v="8400"/>
    <x v="107"/>
    <x v="2"/>
    <n v="0"/>
    <x v="23"/>
    <n v="8.4"/>
    <x v="4"/>
    <d v="2019-01-22T00:00:00"/>
    <n v="3.5"/>
    <x v="4"/>
    <n v="0"/>
    <x v="0"/>
    <s v="SL2LLED-2XSL-1000-500-80-35-VL-8-W-UNV-DP-1-CT9(36)"/>
    <n v="0"/>
    <x v="1"/>
    <s v="SL2LED"/>
    <b v="0"/>
    <x v="0"/>
    <n v="0"/>
    <n v="0"/>
    <n v="0"/>
    <s v="x"/>
    <s v="x"/>
    <d v="2019-01-22T00:00:00"/>
    <s v="x"/>
    <s v="x"/>
    <n v="10.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4"/>
    <x v="18"/>
    <x v="175"/>
    <s v="SL2LLED-2XSL-1000-500-80-35-VL-8-W-UNV-DP-1+E(1)-CT9(36)"/>
    <n v="14"/>
    <n v="1"/>
    <x v="1"/>
    <n v="2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2 @ 8' EM - FLOOR 2"/>
    <m/>
    <s v=""/>
    <n v="2"/>
    <s v="Regular"/>
    <s v=""/>
    <s v=""/>
    <b v="0"/>
    <m/>
    <m/>
    <b v="0"/>
    <b v="0"/>
    <n v="2460"/>
    <x v="107"/>
    <x v="2"/>
    <n v="0"/>
    <x v="23"/>
    <n v="2.4"/>
    <x v="4"/>
    <d v="2019-01-22T00:00:00"/>
    <n v="1"/>
    <x v="4"/>
    <n v="0"/>
    <x v="0"/>
    <s v="SL2LLED-2XSL-1000-500-80-35-VL-8-W-UNV-DP-1+E(1)-CT9(36)"/>
    <n v="0"/>
    <x v="1"/>
    <s v="SL2LED"/>
    <b v="0"/>
    <x v="0"/>
    <n v="0"/>
    <n v="0"/>
    <n v="0"/>
    <s v="x"/>
    <s v="x"/>
    <d v="2019-01-22T00:00:00"/>
    <s v="x"/>
    <s v="x"/>
    <n v="3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5"/>
    <x v="18"/>
    <x v="175"/>
    <s v="SL2LLED-2XSL-1000-250-80-35-VL-8-W-UNV-DP-1-CT9(36)"/>
    <n v="15"/>
    <n v="1"/>
    <x v="1"/>
    <n v="3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2A @ 8' - FLOOR 2"/>
    <m/>
    <s v=""/>
    <n v="3"/>
    <s v="Regular"/>
    <s v=""/>
    <s v=""/>
    <b v="0"/>
    <m/>
    <m/>
    <b v="0"/>
    <b v="0"/>
    <n v="3600"/>
    <x v="107"/>
    <x v="2"/>
    <n v="0"/>
    <x v="23"/>
    <n v="3.5999999999999996"/>
    <x v="4"/>
    <d v="2019-01-22T00:00:00"/>
    <n v="1.5"/>
    <x v="4"/>
    <n v="0"/>
    <x v="0"/>
    <s v="SL2LLED-2XSL-1000-250-80-35-VL-8-W-UNV-DP-1-CT9(36)"/>
    <n v="0"/>
    <x v="1"/>
    <s v="SL2LED"/>
    <b v="0"/>
    <x v="0"/>
    <n v="0"/>
    <n v="0"/>
    <n v="0"/>
    <s v="x"/>
    <s v="x"/>
    <d v="2019-01-22T00:00:00"/>
    <s v="x"/>
    <s v="x"/>
    <n v="4.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6"/>
    <x v="18"/>
    <x v="175"/>
    <s v="SL2LLED-2XSL-1000-500-80-35-VL-12-W-UNV-DP-1-CT9(36)"/>
    <n v="16"/>
    <n v="1"/>
    <x v="1"/>
    <n v="3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12"/>
    <s v=""/>
    <x v="0"/>
    <x v="1"/>
    <s v="Jessica Kennedy"/>
    <s v="BL2B @ 12' - FLOOR 2"/>
    <m/>
    <s v=""/>
    <n v="3"/>
    <s v="Regular"/>
    <s v=""/>
    <s v=""/>
    <b v="0"/>
    <m/>
    <m/>
    <b v="0"/>
    <b v="0"/>
    <n v="5400"/>
    <x v="107"/>
    <x v="2"/>
    <n v="0"/>
    <x v="23"/>
    <n v="3.5999999999999996"/>
    <x v="4"/>
    <d v="2019-01-22T00:00:00"/>
    <n v="1.5"/>
    <x v="4"/>
    <n v="0"/>
    <x v="0"/>
    <s v="SL2LLED-2XSL-1000-500-80-35-VL-12-W-UNV-DP-1-CT9(36)"/>
    <n v="0"/>
    <x v="1"/>
    <s v="SL2LED"/>
    <b v="0"/>
    <x v="0"/>
    <n v="0"/>
    <n v="0"/>
    <n v="0"/>
    <s v="x"/>
    <s v="x"/>
    <d v="2019-01-22T00:00:00"/>
    <s v="x"/>
    <s v="x"/>
    <n v="4.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19"/>
    <x v="18"/>
    <x v="175"/>
    <s v="SL2HLED-2XSL-1000-1000-80-35-VL-12-AP-UNV-DP-1-CA(72)-C(35' POWER CORD)"/>
    <n v="19"/>
    <n v="1"/>
    <x v="1"/>
    <n v="2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12"/>
    <s v=""/>
    <x v="0"/>
    <x v="1"/>
    <s v="Jessica Kennedy"/>
    <s v="BL1B @ 12' - FLOOR 3"/>
    <m/>
    <s v=""/>
    <n v="2"/>
    <s v="Regular"/>
    <s v=""/>
    <s v=""/>
    <b v="0"/>
    <m/>
    <m/>
    <b v="0"/>
    <b v="0"/>
    <n v="3600"/>
    <x v="110"/>
    <x v="2"/>
    <n v="0"/>
    <x v="23"/>
    <n v="2.4"/>
    <x v="4"/>
    <d v="2019-01-22T00:00:00"/>
    <n v="1"/>
    <x v="4"/>
    <n v="0"/>
    <x v="0"/>
    <s v="SL2HLED-2XSL-1000-1000-80-35-VL-12-AP-UNV-DP-1-CA(72)-C(35' POWER CORD)"/>
    <n v="0"/>
    <x v="1"/>
    <s v="SL2LED"/>
    <b v="0"/>
    <x v="0"/>
    <n v="0"/>
    <n v="0"/>
    <n v="0"/>
    <s v="x"/>
    <s v="x"/>
    <d v="2019-01-22T00:00:00"/>
    <s v="x"/>
    <s v="x"/>
    <n v="3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20"/>
    <x v="18"/>
    <x v="175"/>
    <s v="SL2HLED-2XSL-1000-1000-80-35-VL-12-AP-UNV-DP-1+E(1)-CA(72)-C(35' POWER CORD)"/>
    <n v="20"/>
    <n v="1"/>
    <x v="1"/>
    <n v="1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12"/>
    <s v=""/>
    <x v="0"/>
    <x v="1"/>
    <s v="Jessica Kennedy"/>
    <s v="BL1B @ 12' EM - FLOOR 3"/>
    <m/>
    <s v=""/>
    <n v="1"/>
    <s v="Regular"/>
    <s v=""/>
    <s v=""/>
    <b v="0"/>
    <m/>
    <m/>
    <b v="0"/>
    <b v="0"/>
    <n v="1830"/>
    <x v="110"/>
    <x v="2"/>
    <n v="0"/>
    <x v="23"/>
    <n v="1.2"/>
    <x v="4"/>
    <d v="2019-01-22T00:00:00"/>
    <n v="0.5"/>
    <x v="4"/>
    <n v="0"/>
    <x v="0"/>
    <s v="SL2HLED-2XSL-1000-1000-80-35-VL-12-AP-UNV-DP-1+E(1)-CA(72)-C(35' POWER CORD)"/>
    <n v="0"/>
    <x v="1"/>
    <s v="SL2LED"/>
    <b v="0"/>
    <x v="0"/>
    <n v="0"/>
    <n v="0"/>
    <n v="0"/>
    <s v="x"/>
    <s v="x"/>
    <d v="2019-01-22T00:00:00"/>
    <s v="x"/>
    <s v="x"/>
    <n v="1.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21"/>
    <x v="18"/>
    <x v="175"/>
    <s v="SL2HLED-2XSL-1000-1000-80-35-VL-8-W-UNV-DP-1-CT9(108)-C(9' CABLE &amp; 20' POWER CORD)"/>
    <n v="21"/>
    <n v="1"/>
    <x v="1"/>
    <n v="1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1D @ 8' - FLOOR 3"/>
    <m/>
    <s v=""/>
    <n v="1"/>
    <s v="Regular"/>
    <s v=""/>
    <s v=""/>
    <b v="0"/>
    <m/>
    <m/>
    <b v="0"/>
    <b v="0"/>
    <n v="1200"/>
    <x v="110"/>
    <x v="2"/>
    <n v="0"/>
    <x v="23"/>
    <n v="1.2"/>
    <x v="4"/>
    <d v="2019-01-22T00:00:00"/>
    <n v="0.5"/>
    <x v="4"/>
    <n v="0"/>
    <x v="0"/>
    <s v="SL2HLED-2XSL-1000-1000-80-35-VL-8-W-UNV-DP-1-CT9(108)-C(9' CABLE &amp; 20' POWER CORD)"/>
    <n v="0"/>
    <x v="1"/>
    <s v="SL2LED"/>
    <b v="0"/>
    <x v="0"/>
    <n v="0"/>
    <n v="0"/>
    <n v="0"/>
    <s v="x"/>
    <s v="x"/>
    <d v="2019-01-22T00:00:00"/>
    <s v="x"/>
    <s v="x"/>
    <n v="1.5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4740-22"/>
    <x v="18"/>
    <x v="175"/>
    <s v="SL2HLED-2XSL-1000-1000-80-35-VL-8-W-UNV-DP-1+E(1)-CT9(108)-C(9' CABLE &amp; 20' POWER CORD)"/>
    <n v="22"/>
    <n v="1"/>
    <x v="1"/>
    <n v="2"/>
    <x v="1"/>
    <b v="0"/>
    <x v="0"/>
    <b v="0"/>
    <b v="0"/>
    <x v="1"/>
    <x v="0"/>
    <x v="2"/>
    <s v=""/>
    <s v=""/>
    <s v=""/>
    <s v=""/>
    <x v="0"/>
    <x v="1"/>
    <d v="2019-01-22T00:00:00"/>
    <s v=""/>
    <m/>
    <s v="SL2LED-8"/>
    <s v=""/>
    <x v="0"/>
    <x v="1"/>
    <s v="Jessica Kennedy"/>
    <s v="BL1D @ 8' EM - FLOOR 3"/>
    <m/>
    <s v=""/>
    <n v="2"/>
    <s v="Regular"/>
    <s v=""/>
    <s v=""/>
    <b v="0"/>
    <m/>
    <m/>
    <b v="0"/>
    <b v="0"/>
    <n v="2460"/>
    <x v="110"/>
    <x v="2"/>
    <n v="0"/>
    <x v="23"/>
    <n v="2.4"/>
    <x v="4"/>
    <d v="2019-01-22T00:00:00"/>
    <n v="1"/>
    <x v="4"/>
    <n v="0"/>
    <x v="0"/>
    <s v="SL2HLED-2XSL-1000-1000-80-35-VL-8-W-UNV-DP-1+E(1)-CT9(108)-C(9' CABLE &amp; 20' POWER CORD)"/>
    <n v="0"/>
    <x v="1"/>
    <s v="SL2LED"/>
    <b v="0"/>
    <x v="0"/>
    <n v="0"/>
    <n v="0"/>
    <n v="0"/>
    <s v="x"/>
    <s v="x"/>
    <d v="2019-01-22T00:00:00"/>
    <s v="x"/>
    <s v="x"/>
    <n v="3"/>
    <x v="0"/>
    <x v="0"/>
    <x v="0"/>
    <m/>
    <s v=""/>
    <s v=""/>
    <b v="0"/>
    <s v=""/>
    <d v="2019-01-25T00:00:00"/>
    <s v=""/>
    <s v=""/>
    <s v=""/>
    <s v=""/>
    <s v=""/>
    <s v=""/>
    <s v="Scheduled/Released"/>
  </r>
  <r>
    <s v="70280-1"/>
    <x v="19"/>
    <x v="291"/>
    <s v="WALED-22-4000-80-35-VL-W-UNV-O(DALI)-1-TB15"/>
    <n v="1"/>
    <n v="1"/>
    <x v="1"/>
    <n v="433"/>
    <x v="1"/>
    <b v="0"/>
    <x v="0"/>
    <b v="0"/>
    <b v="0"/>
    <x v="1"/>
    <x v="0"/>
    <x v="2"/>
    <s v=""/>
    <s v=""/>
    <s v=""/>
    <s v=""/>
    <x v="0"/>
    <x v="1"/>
    <d v="2019-01-23T00:00:00"/>
    <s v=""/>
    <m/>
    <s v="WALED-22"/>
    <s v=""/>
    <x v="0"/>
    <x v="5"/>
    <s v="George Bacalla"/>
    <s v="C1"/>
    <m/>
    <s v=""/>
    <n v="433"/>
    <s v="High Priority"/>
    <s v=""/>
    <s v=""/>
    <b v="0"/>
    <m/>
    <m/>
    <b v="0"/>
    <b v="0"/>
    <n v="85734"/>
    <x v="87"/>
    <x v="5"/>
    <n v="0"/>
    <x v="24"/>
    <n v="519.6"/>
    <x v="0"/>
    <d v="2019-01-25T00:00:00"/>
    <n v="216.5"/>
    <x v="1"/>
    <n v="0"/>
    <x v="0"/>
    <s v="WALED-22-4000-80-35-VL-W-UNV-O(DALI)-1-TB15"/>
    <n v="0"/>
    <x v="1"/>
    <s v="WAVLED"/>
    <b v="0"/>
    <x v="0"/>
    <n v="0"/>
    <n v="0"/>
    <n v="0"/>
    <s v="x"/>
    <s v="x"/>
    <d v="2019-01-25T00:00:00"/>
    <s v="x"/>
    <s v="x"/>
    <n v="649.5"/>
    <x v="0"/>
    <x v="0"/>
    <x v="0"/>
    <m/>
    <s v=""/>
    <s v=""/>
    <b v="0"/>
    <s v=""/>
    <d v="2019-01-28T00:00:00"/>
    <s v=""/>
    <s v=""/>
    <s v=""/>
    <s v=""/>
    <s v=""/>
    <s v=""/>
    <s v="Scheduled/Released"/>
  </r>
  <r>
    <s v="76786-1"/>
    <x v="21"/>
    <x v="292"/>
    <s v="CUBLED-SL 75/25-1300-80-40-SO-16-W-UNV-DP-1-CT15(24)"/>
    <n v="1"/>
    <n v="1"/>
    <x v="1"/>
    <n v="6"/>
    <x v="1"/>
    <b v="0"/>
    <x v="0"/>
    <b v="0"/>
    <b v="0"/>
    <x v="1"/>
    <x v="0"/>
    <x v="2"/>
    <s v=""/>
    <s v=""/>
    <s v=""/>
    <s v=""/>
    <x v="0"/>
    <x v="1"/>
    <d v="2019-01-25T00:00:00"/>
    <s v=""/>
    <m/>
    <s v="CUBLED-16"/>
    <s v=""/>
    <x v="0"/>
    <x v="0"/>
    <s v="Rajithan Sivapatharajahon"/>
    <s v="J10-16"/>
    <m/>
    <s v=""/>
    <n v="12"/>
    <s v="Regular"/>
    <s v=""/>
    <s v=""/>
    <b v="0"/>
    <m/>
    <m/>
    <b v="0"/>
    <b v="0"/>
    <n v="7800"/>
    <x v="109"/>
    <x v="2"/>
    <n v="0"/>
    <x v="26"/>
    <n v="14.399999999999999"/>
    <x v="4"/>
    <d v="2019-01-27T00:00:00"/>
    <n v="6"/>
    <x v="4"/>
    <n v="77.760000000000005"/>
    <x v="0"/>
    <s v="CUBLED-SL 75/25-1300-80-40-SO-16-W-UNV-DP-1-CT15(24)"/>
    <n v="0"/>
    <x v="1"/>
    <s v="CUBIC"/>
    <b v="0"/>
    <x v="0"/>
    <n v="0"/>
    <n v="0"/>
    <n v="0"/>
    <s v="x"/>
    <s v="x"/>
    <d v="2019-01-27T00:00:00"/>
    <s v="x"/>
    <s v="x"/>
    <n v="18"/>
    <x v="0"/>
    <x v="0"/>
    <x v="0"/>
    <m/>
    <s v=""/>
    <s v=""/>
    <b v="0"/>
    <s v=""/>
    <d v="2019-01-30T00:00:00"/>
    <s v=""/>
    <s v=""/>
    <s v=""/>
    <s v=""/>
    <s v=""/>
    <s v=""/>
    <s v="Scheduled/Released"/>
  </r>
  <r>
    <s v="76786-2"/>
    <x v="21"/>
    <x v="292"/>
    <s v="CUBLED-SL 75/25-1300-80-40-SO-16-W-UNV-DP-1+NL(2)-CT15(24)"/>
    <n v="2"/>
    <n v="1"/>
    <x v="1"/>
    <n v="6"/>
    <x v="1"/>
    <b v="0"/>
    <x v="0"/>
    <b v="0"/>
    <b v="0"/>
    <x v="1"/>
    <x v="0"/>
    <x v="2"/>
    <s v=""/>
    <s v=""/>
    <s v=""/>
    <s v=""/>
    <x v="0"/>
    <x v="1"/>
    <d v="2019-01-25T00:00:00"/>
    <s v=""/>
    <m/>
    <s v="CUBLED-16"/>
    <s v=""/>
    <x v="0"/>
    <x v="0"/>
    <s v="Rajithan Sivapatharajahon"/>
    <s v="J10-16 NL"/>
    <m/>
    <s v=""/>
    <n v="12"/>
    <s v="Regular"/>
    <s v=""/>
    <s v=""/>
    <b v="0"/>
    <m/>
    <m/>
    <b v="0"/>
    <b v="0"/>
    <n v="9420"/>
    <x v="109"/>
    <x v="2"/>
    <n v="0"/>
    <x v="26"/>
    <n v="14.399999999999999"/>
    <x v="4"/>
    <d v="2019-01-27T00:00:00"/>
    <n v="6"/>
    <x v="4"/>
    <n v="77.760000000000005"/>
    <x v="0"/>
    <s v="CUBLED-SL 75/25-1300-80-40-SO-16-W-UNV-DP-1+NL(2)-CT15(24)"/>
    <n v="0"/>
    <x v="1"/>
    <s v="CUBIC"/>
    <b v="0"/>
    <x v="0"/>
    <n v="0"/>
    <n v="0"/>
    <n v="0"/>
    <s v="x"/>
    <s v="x"/>
    <d v="2019-01-27T00:00:00"/>
    <s v="x"/>
    <s v="x"/>
    <n v="18"/>
    <x v="0"/>
    <x v="0"/>
    <x v="0"/>
    <m/>
    <s v=""/>
    <s v=""/>
    <b v="0"/>
    <s v=""/>
    <d v="2019-01-30T00:00:00"/>
    <s v=""/>
    <s v=""/>
    <s v=""/>
    <s v=""/>
    <s v=""/>
    <s v=""/>
    <s v="Scheduled/Released"/>
  </r>
  <r>
    <s v="76786-3"/>
    <x v="21"/>
    <x v="292"/>
    <s v="CUBLED-SL 75/25-1300-80-40-SO-8-W-UNV-DP-1-CA(24)"/>
    <n v="3"/>
    <n v="1"/>
    <x v="1"/>
    <n v="4"/>
    <x v="1"/>
    <b v="0"/>
    <x v="0"/>
    <b v="0"/>
    <b v="0"/>
    <x v="1"/>
    <x v="0"/>
    <x v="2"/>
    <s v=""/>
    <s v=""/>
    <s v=""/>
    <s v=""/>
    <x v="0"/>
    <x v="1"/>
    <d v="2019-01-25T00:00:00"/>
    <s v=""/>
    <m/>
    <s v="CUBLED-8"/>
    <s v=""/>
    <x v="0"/>
    <x v="0"/>
    <s v="Rajithan Sivapatharajahon"/>
    <s v="J10-8"/>
    <m/>
    <s v=""/>
    <n v="4"/>
    <s v="Regular"/>
    <s v=""/>
    <s v=""/>
    <b v="0"/>
    <m/>
    <m/>
    <b v="0"/>
    <b v="0"/>
    <n v="2624.8"/>
    <x v="109"/>
    <x v="2"/>
    <n v="0"/>
    <x v="26"/>
    <n v="4.8"/>
    <x v="4"/>
    <d v="2019-01-27T00:00:00"/>
    <n v="2"/>
    <x v="4"/>
    <n v="0"/>
    <x v="0"/>
    <s v="CUBLED-SL 75/25-1300-80-40-SO-8-W-UNV-DP-1-CA(24)"/>
    <n v="0"/>
    <x v="1"/>
    <m/>
    <b v="0"/>
    <x v="0"/>
    <n v="0"/>
    <n v="0"/>
    <n v="0"/>
    <s v="x"/>
    <s v="x"/>
    <d v="2019-01-27T00:00:00"/>
    <s v="x"/>
    <s v="x"/>
    <n v="6"/>
    <x v="0"/>
    <x v="0"/>
    <x v="0"/>
    <m/>
    <s v=""/>
    <s v=""/>
    <b v="0"/>
    <s v=""/>
    <d v="2019-01-30T00:00:00"/>
    <s v=""/>
    <s v=""/>
    <s v=""/>
    <s v=""/>
    <s v=""/>
    <s v=""/>
    <s v="Scheduled/Released"/>
  </r>
  <r>
    <s v="75103-13"/>
    <x v="23"/>
    <x v="169"/>
    <s v="TWRLED-SL 90/10-1250-80-35-SO-4-W-120-DP-1-CTS(36)"/>
    <n v="13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4"/>
    <s v=""/>
    <x v="0"/>
    <x v="1"/>
    <s v="Sacha Lempka"/>
    <s v="M4-NIV6"/>
    <m/>
    <s v=""/>
    <n v="1"/>
    <s v="Regular"/>
    <s v=""/>
    <s v=""/>
    <b v="0"/>
    <m/>
    <m/>
    <b v="0"/>
    <b v="0"/>
    <n v="480"/>
    <x v="111"/>
    <x v="2"/>
    <n v="0"/>
    <x v="28"/>
    <n v="1.2"/>
    <x v="4"/>
    <d v="2019-02-03T00:00:00"/>
    <n v="0.5"/>
    <x v="4"/>
    <n v="0"/>
    <x v="0"/>
    <s v="TWRLED-SL 90/10-1250-80-35-SO-4-W-120-DP-1-CTS(36)"/>
    <n v="0"/>
    <x v="1"/>
    <m/>
    <b v="0"/>
    <x v="0"/>
    <n v="0"/>
    <n v="0"/>
    <n v="0"/>
    <s v="x"/>
    <m/>
    <d v="2019-02-03T00:00:00"/>
    <s v="x"/>
    <n v="2"/>
    <n v="1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5103-14"/>
    <x v="23"/>
    <x v="169"/>
    <s v="TWRLED-SL 90/10-1250-80-35-SO-6-W-120-DP-1-CTS(36)"/>
    <n v="14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6"/>
    <s v=""/>
    <x v="0"/>
    <x v="1"/>
    <s v="Sacha Lempka"/>
    <s v="M6-NIV6"/>
    <m/>
    <s v=""/>
    <n v="1"/>
    <s v="Regular"/>
    <s v=""/>
    <s v=""/>
    <b v="0"/>
    <m/>
    <m/>
    <b v="0"/>
    <b v="0"/>
    <n v="720"/>
    <x v="111"/>
    <x v="2"/>
    <n v="0"/>
    <x v="28"/>
    <n v="1.2"/>
    <x v="4"/>
    <d v="2019-02-03T00:00:00"/>
    <n v="0.5"/>
    <x v="4"/>
    <n v="0"/>
    <x v="0"/>
    <s v="TWRLED-SL 90/10-1250-80-35-SO-6-W-120-DP-1-CTS(36)"/>
    <n v="0"/>
    <x v="1"/>
    <m/>
    <b v="0"/>
    <x v="0"/>
    <n v="0"/>
    <n v="0"/>
    <n v="0"/>
    <s v="x"/>
    <m/>
    <d v="2019-02-03T00:00:00"/>
    <s v="x"/>
    <n v="2"/>
    <n v="1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5103-15"/>
    <x v="23"/>
    <x v="169"/>
    <s v="TWRLED-SL 90/10-1250-80-35-SO-8-W-120-DP-1-CTS(36)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8"/>
    <s v=""/>
    <x v="0"/>
    <x v="1"/>
    <s v="Sacha Lempka"/>
    <s v="M8-NIV6"/>
    <m/>
    <s v=""/>
    <n v="1"/>
    <s v="Regular"/>
    <s v=""/>
    <s v=""/>
    <b v="0"/>
    <m/>
    <m/>
    <b v="0"/>
    <b v="0"/>
    <n v="960"/>
    <x v="111"/>
    <x v="2"/>
    <n v="0"/>
    <x v="28"/>
    <n v="1.2"/>
    <x v="4"/>
    <d v="2019-02-03T00:00:00"/>
    <n v="0.5"/>
    <x v="4"/>
    <n v="0"/>
    <x v="0"/>
    <s v="TWRLED-SL 90/10-1250-80-35-SO-8-W-120-DP-1-CTS(36)"/>
    <n v="0"/>
    <x v="1"/>
    <m/>
    <b v="0"/>
    <x v="0"/>
    <n v="0"/>
    <n v="0"/>
    <n v="0"/>
    <s v="x"/>
    <m/>
    <d v="2019-02-03T00:00:00"/>
    <s v="x"/>
    <n v="2"/>
    <n v="1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5103-6"/>
    <x v="23"/>
    <x v="169"/>
    <s v="TWRLED-SL 90/10-1250-80-35-SO-4-W-120-DP-1-CTS(36)"/>
    <n v="6"/>
    <n v="1"/>
    <x v="1"/>
    <n v="7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4"/>
    <s v=""/>
    <x v="0"/>
    <x v="1"/>
    <s v="Sacha Lempka"/>
    <s v="M4-NIV5"/>
    <m/>
    <s v=""/>
    <n v="7"/>
    <s v="Regular"/>
    <s v=""/>
    <s v=""/>
    <b v="0"/>
    <m/>
    <m/>
    <b v="0"/>
    <b v="0"/>
    <n v="3360"/>
    <x v="111"/>
    <x v="2"/>
    <n v="0"/>
    <x v="28"/>
    <n v="8.4"/>
    <x v="4"/>
    <d v="2019-02-03T00:00:00"/>
    <n v="3.5"/>
    <x v="4"/>
    <n v="0"/>
    <x v="0"/>
    <s v="TWRLED-SL 90/10-1250-80-35-SO-4-W-120-DP-1-CTS(36)"/>
    <n v="0"/>
    <x v="1"/>
    <m/>
    <b v="0"/>
    <x v="0"/>
    <n v="0"/>
    <n v="0"/>
    <n v="0"/>
    <s v="x"/>
    <m/>
    <d v="2019-02-03T00:00:00"/>
    <s v="x"/>
    <n v="14"/>
    <n v="10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5103-7"/>
    <x v="23"/>
    <x v="169"/>
    <s v="TWRLED-SL 90/10-1250-80-35-SO-6-W-120-DP-1-CTS(36)"/>
    <n v="7"/>
    <n v="1"/>
    <x v="1"/>
    <n v="3"/>
    <x v="1"/>
    <b v="0"/>
    <x v="0"/>
    <b v="0"/>
    <b v="0"/>
    <x v="1"/>
    <x v="0"/>
    <x v="2"/>
    <s v=""/>
    <s v=""/>
    <s v=""/>
    <s v=""/>
    <x v="0"/>
    <x v="1"/>
    <d v="2019-02-01T00:00:00"/>
    <s v=""/>
    <m/>
    <s v="TWGLED-6"/>
    <s v=""/>
    <x v="0"/>
    <x v="1"/>
    <s v="Sacha Lempka"/>
    <s v="M6-NIV5"/>
    <m/>
    <s v=""/>
    <n v="3"/>
    <s v="Regular"/>
    <s v=""/>
    <s v=""/>
    <b v="0"/>
    <m/>
    <m/>
    <b v="0"/>
    <b v="0"/>
    <n v="2160"/>
    <x v="111"/>
    <x v="2"/>
    <n v="0"/>
    <x v="28"/>
    <n v="3.5999999999999996"/>
    <x v="4"/>
    <d v="2019-02-03T00:00:00"/>
    <n v="1.5"/>
    <x v="4"/>
    <n v="0"/>
    <x v="0"/>
    <s v="TWRLED-SL 90/10-1250-80-35-SO-6-W-120-DP-1-CTS(36)"/>
    <n v="0"/>
    <x v="1"/>
    <m/>
    <b v="0"/>
    <x v="0"/>
    <n v="0"/>
    <n v="0"/>
    <n v="0"/>
    <s v="x"/>
    <m/>
    <d v="2019-02-03T00:00:00"/>
    <s v="x"/>
    <n v="6"/>
    <n v="4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6914-1"/>
    <x v="23"/>
    <x v="293"/>
    <s v="BMRLED-700-80-40-FL-12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2-01T00:00:00"/>
    <s v=""/>
    <m/>
    <s v="B3LED-12"/>
    <s v=""/>
    <x v="0"/>
    <x v="3"/>
    <s v="Gagandeep Singh"/>
    <s v="G-12'"/>
    <m/>
    <s v=""/>
    <n v="1"/>
    <s v="Regular"/>
    <s v=""/>
    <s v=""/>
    <b v="0"/>
    <m/>
    <m/>
    <b v="0"/>
    <b v="0"/>
    <n v="650"/>
    <x v="91"/>
    <x v="0"/>
    <n v="0"/>
    <x v="28"/>
    <n v="1.2"/>
    <x v="4"/>
    <d v="2019-02-03T00:00:00"/>
    <n v="0.5"/>
    <x v="4"/>
    <n v="0"/>
    <x v="0"/>
    <s v="BMRLED-700-80-40-FL-12-W-UNV-DP-1-DF"/>
    <n v="0"/>
    <x v="1"/>
    <m/>
    <b v="0"/>
    <x v="0"/>
    <n v="0"/>
    <n v="3"/>
    <n v="0"/>
    <s v="x"/>
    <m/>
    <d v="2019-02-03T00:00:00"/>
    <s v="x"/>
    <n v="2"/>
    <n v="1.5"/>
    <x v="0"/>
    <x v="0"/>
    <x v="0"/>
    <m/>
    <s v=""/>
    <s v=""/>
    <b v="0"/>
    <s v=""/>
    <d v="2019-02-06T00:00:00"/>
    <s v=""/>
    <s v=""/>
    <s v=""/>
    <s v=""/>
    <s v=""/>
    <s v=""/>
    <s v="Scheduled/Released"/>
  </r>
  <r>
    <s v="77135-1"/>
    <x v="24"/>
    <x v="294"/>
    <s v="BBR-S-FL-20-NL-T5-2-W-277-D(IEZ-2S28-D)-1-DS"/>
    <n v="1"/>
    <n v="1"/>
    <x v="1"/>
    <n v="5"/>
    <x v="1"/>
    <b v="0"/>
    <x v="0"/>
    <b v="0"/>
    <b v="0"/>
    <x v="1"/>
    <x v="0"/>
    <x v="2"/>
    <s v=""/>
    <s v=""/>
    <s v=""/>
    <s v=""/>
    <x v="0"/>
    <x v="1"/>
    <d v="2019-02-04T00:00:00"/>
    <s v=""/>
    <m/>
    <s v="BEAM4-20"/>
    <s v="PM wrong/missing info"/>
    <x v="0"/>
    <x v="3"/>
    <s v="Jessica Kennedy"/>
    <s v="L12-20'"/>
    <m/>
    <s v=""/>
    <n v="10"/>
    <s v="Regular"/>
    <s v=""/>
    <s v=""/>
    <b v="0"/>
    <m/>
    <m/>
    <b v="0"/>
    <b v="1"/>
    <n v="7865.15"/>
    <x v="112"/>
    <x v="0"/>
    <n v="0"/>
    <x v="29"/>
    <n v="12"/>
    <x v="4"/>
    <d v="2019-02-04T00:00:00"/>
    <n v="5"/>
    <x v="4"/>
    <n v="64.800000000000011"/>
    <x v="0"/>
    <s v="BBR-S-FL-20-NL-T5-2-W-277-D(IEZ-2S28-D)-1-DS"/>
    <n v="0"/>
    <x v="1"/>
    <s v="BEAM4"/>
    <b v="0"/>
    <x v="0"/>
    <n v="0"/>
    <n v="3"/>
    <n v="0"/>
    <s v="x"/>
    <d v="2019-02-05T00:00:00"/>
    <d v="2019-02-04T00:00:00"/>
    <s v="x"/>
    <n v="20"/>
    <n v="15"/>
    <x v="0"/>
    <x v="0"/>
    <x v="0"/>
    <m/>
    <s v=""/>
    <s v=""/>
    <b v="0"/>
    <s v=""/>
    <d v="2019-02-07T00:00:00"/>
    <s v=""/>
    <s v=""/>
    <s v=""/>
    <s v=""/>
    <s v=""/>
    <s v=""/>
    <s v="Scheduled/Released"/>
  </r>
  <r>
    <s v="75966-8"/>
    <x v="41"/>
    <x v="207"/>
    <s v="SKVLED-14-2400-80-40-2XVL-RE-W-UNV-DP-1-TB15-C(NLIGHT POWER PACK - NPP16-D)"/>
    <n v="8"/>
    <n v="1"/>
    <x v="0"/>
    <n v="520"/>
    <x v="0"/>
    <b v="0"/>
    <x v="0"/>
    <b v="0"/>
    <b v="0"/>
    <x v="1"/>
    <x v="0"/>
    <x v="2"/>
    <s v=""/>
    <s v=""/>
    <s v=""/>
    <s v=""/>
    <x v="0"/>
    <x v="1"/>
    <d v="2019-02-06T00:00:00"/>
    <s v=""/>
    <m/>
    <s v="SKVLED-14"/>
    <s v="Wrong info. In SD"/>
    <x v="0"/>
    <x v="5"/>
    <s v="Joshua Zimet"/>
    <s v="N27"/>
    <m/>
    <s v=""/>
    <n v="520"/>
    <s v="Regular"/>
    <s v=""/>
    <s v=""/>
    <b v="0"/>
    <m/>
    <m/>
    <b v="0"/>
    <b v="0"/>
    <n v="130000"/>
    <x v="90"/>
    <x v="5"/>
    <n v="0"/>
    <x v="46"/>
    <n v="624"/>
    <x v="0"/>
    <d v="2019-02-08T00:00:00"/>
    <n v="260"/>
    <x v="1"/>
    <n v="0"/>
    <x v="0"/>
    <s v="SKVLED-14-2400-80-40-2XVL-RE-W-UNV-DP-1-TB15-C(NLIGHT POWER PACK - NPP16-D)"/>
    <n v="0"/>
    <x v="0"/>
    <s v="SKYVW"/>
    <b v="0"/>
    <x v="0"/>
    <n v="0"/>
    <n v="0"/>
    <n v="0"/>
    <s v="x"/>
    <s v="x"/>
    <d v="2019-02-08T00:00:00"/>
    <s v="x"/>
    <s v="x"/>
    <n v="780"/>
    <x v="0"/>
    <x v="0"/>
    <x v="0"/>
    <m/>
    <s v=""/>
    <s v=""/>
    <b v="0"/>
    <s v=""/>
    <d v="2019-02-11T00:00:00"/>
    <s v=""/>
    <s v=""/>
    <s v=""/>
    <s v=""/>
    <s v=""/>
    <s v=""/>
    <s v="Machine Shop Started"/>
  </r>
  <r>
    <s v="77926-1"/>
    <x v="41"/>
    <x v="295"/>
    <s v="SKFLED-22-2400-80-35-4SF-W-UNV-DP-1-TG9"/>
    <n v="1"/>
    <n v="1"/>
    <x v="1"/>
    <n v="72"/>
    <x v="1"/>
    <b v="0"/>
    <x v="0"/>
    <b v="0"/>
    <b v="0"/>
    <x v="1"/>
    <x v="0"/>
    <x v="2"/>
    <s v=""/>
    <s v=""/>
    <s v=""/>
    <s v=""/>
    <x v="0"/>
    <x v="1"/>
    <d v="2019-02-06T00:00:00"/>
    <s v=""/>
    <m/>
    <s v="SKFLED-22"/>
    <s v=""/>
    <x v="0"/>
    <x v="5"/>
    <s v="Philip Halsey"/>
    <s v="AL4-4SF"/>
    <m/>
    <s v=""/>
    <n v="72"/>
    <s v="Regular"/>
    <s v=""/>
    <s v=""/>
    <b v="0"/>
    <m/>
    <m/>
    <b v="0"/>
    <b v="0"/>
    <n v="18000"/>
    <x v="99"/>
    <x v="5"/>
    <n v="0"/>
    <x v="46"/>
    <n v="86.399999999999991"/>
    <x v="0"/>
    <d v="2019-02-08T00:00:00"/>
    <n v="36"/>
    <x v="1"/>
    <n v="0"/>
    <x v="0"/>
    <s v="SKFLED-22-2400-80-35-4SF-W-UNV-DP-1-TG9"/>
    <n v="0"/>
    <x v="1"/>
    <m/>
    <b v="0"/>
    <x v="0"/>
    <n v="0"/>
    <n v="0"/>
    <n v="0"/>
    <s v="x"/>
    <m/>
    <d v="2019-02-08T00:00:00"/>
    <s v="x"/>
    <n v="144"/>
    <n v="108"/>
    <x v="0"/>
    <x v="0"/>
    <x v="0"/>
    <m/>
    <s v=""/>
    <s v=""/>
    <b v="0"/>
    <s v=""/>
    <d v="2019-02-11T00:00:00"/>
    <s v=""/>
    <s v=""/>
    <s v=""/>
    <s v=""/>
    <s v=""/>
    <s v=""/>
    <s v="Scheduled/Released"/>
  </r>
  <r>
    <s v="75966-1"/>
    <x v="42"/>
    <x v="207"/>
    <s v="SKVLED-14-3200-80-40-2XVL-RE-W-UNV-DP-1-TB15"/>
    <n v="1"/>
    <n v="1"/>
    <x v="0"/>
    <n v="290"/>
    <x v="0"/>
    <b v="0"/>
    <x v="0"/>
    <b v="0"/>
    <b v="0"/>
    <x v="1"/>
    <x v="0"/>
    <x v="2"/>
    <s v=""/>
    <s v=""/>
    <s v=""/>
    <s v=""/>
    <x v="0"/>
    <x v="1"/>
    <d v="2019-02-11T00:00:00"/>
    <s v=""/>
    <m/>
    <s v="SKVLED-14"/>
    <s v=""/>
    <x v="0"/>
    <x v="5"/>
    <s v="Joshua Zimet"/>
    <s v="F1"/>
    <m/>
    <s v=""/>
    <n v="290"/>
    <s v="Regular"/>
    <s v=""/>
    <s v=""/>
    <b v="0"/>
    <m/>
    <m/>
    <b v="0"/>
    <b v="0"/>
    <n v="53650"/>
    <x v="90"/>
    <x v="5"/>
    <n v="0"/>
    <x v="47"/>
    <n v="348"/>
    <x v="0"/>
    <d v="2019-02-11T00:00:00"/>
    <n v="145"/>
    <x v="1"/>
    <n v="0"/>
    <x v="0"/>
    <s v="SKVLED-14-3200-80-40-2XVL-RE-W-UNV-DP-1-TB15"/>
    <n v="0"/>
    <x v="0"/>
    <m/>
    <b v="0"/>
    <x v="0"/>
    <n v="0"/>
    <n v="0"/>
    <n v="0"/>
    <s v="x"/>
    <m/>
    <d v="2019-02-11T00:00:00"/>
    <s v="x"/>
    <n v="580"/>
    <n v="435"/>
    <x v="0"/>
    <x v="0"/>
    <x v="0"/>
    <m/>
    <s v=""/>
    <s v=""/>
    <b v="0"/>
    <s v=""/>
    <d v="2019-02-14T00:00:00"/>
    <s v=""/>
    <s v=""/>
    <s v=""/>
    <s v=""/>
    <s v=""/>
    <s v=""/>
    <s v="Machine Shop Started"/>
  </r>
  <r>
    <s v="76472-1"/>
    <x v="43"/>
    <x v="296"/>
    <s v="BMRLED-700-80-40-FL-12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2-18T00:00:00"/>
    <s v=""/>
    <m/>
    <s v="B3LED-12"/>
    <s v=""/>
    <x v="0"/>
    <x v="3"/>
    <s v="Gagandeep Singh"/>
    <s v="G @ 12'"/>
    <m/>
    <s v=""/>
    <n v="1"/>
    <s v="Regular"/>
    <s v=""/>
    <s v=""/>
    <b v="0"/>
    <m/>
    <m/>
    <b v="0"/>
    <b v="0"/>
    <n v="650"/>
    <x v="91"/>
    <x v="0"/>
    <n v="0"/>
    <x v="48"/>
    <n v="1.2"/>
    <x v="4"/>
    <d v="2019-02-18T00:00:00"/>
    <n v="0.5"/>
    <x v="4"/>
    <n v="0"/>
    <x v="0"/>
    <s v="BMRLED-700-80-40-FL-12-W-UNV-DP-1-DF"/>
    <n v="0"/>
    <x v="1"/>
    <s v="B3LED"/>
    <b v="0"/>
    <x v="0"/>
    <n v="0"/>
    <n v="3"/>
    <n v="0"/>
    <s v="x"/>
    <d v="2019-02-19T00:00:00"/>
    <d v="2019-02-18T00:00:00"/>
    <s v="x"/>
    <n v="2"/>
    <n v="1.5"/>
    <x v="0"/>
    <x v="0"/>
    <x v="0"/>
    <m/>
    <s v=""/>
    <s v=""/>
    <b v="0"/>
    <s v=""/>
    <d v="2019-02-21T00:00:00"/>
    <s v=""/>
    <s v=""/>
    <s v=""/>
    <s v=""/>
    <s v=""/>
    <s v=""/>
    <s v="Scheduled/Released"/>
  </r>
  <r>
    <s v="76472-2"/>
    <x v="43"/>
    <x v="296"/>
    <s v="BMRLED-700-80-40-FL-4-W-UNV-DP-1-DF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2-18T00:00:00"/>
    <s v=""/>
    <m/>
    <s v="B3LED-4"/>
    <s v=""/>
    <x v="0"/>
    <x v="3"/>
    <s v="Gagandeep Singh"/>
    <s v="G @ 4'"/>
    <m/>
    <s v=""/>
    <n v="1"/>
    <s v="Regular"/>
    <s v=""/>
    <s v=""/>
    <b v="0"/>
    <m/>
    <m/>
    <b v="0"/>
    <b v="0"/>
    <n v="224"/>
    <x v="91"/>
    <x v="0"/>
    <n v="0"/>
    <x v="48"/>
    <n v="1.2"/>
    <x v="4"/>
    <d v="2019-02-18T00:00:00"/>
    <n v="0.5"/>
    <x v="4"/>
    <n v="0"/>
    <x v="0"/>
    <s v="BMRLED-700-80-40-FL-4-W-UNV-DP-1-DF"/>
    <n v="0"/>
    <x v="1"/>
    <s v="B3LED"/>
    <b v="0"/>
    <x v="0"/>
    <n v="0"/>
    <n v="3"/>
    <n v="0"/>
    <s v="x"/>
    <d v="2019-02-19T00:00:00"/>
    <d v="2019-02-18T00:00:00"/>
    <s v="x"/>
    <n v="2"/>
    <n v="1.5"/>
    <x v="0"/>
    <x v="0"/>
    <x v="0"/>
    <m/>
    <s v=""/>
    <s v=""/>
    <b v="0"/>
    <s v=""/>
    <d v="2019-02-21T00:00:00"/>
    <s v=""/>
    <s v=""/>
    <s v=""/>
    <s v=""/>
    <s v=""/>
    <s v=""/>
    <s v="Scheduled/Released"/>
  </r>
  <r>
    <s v="76659-2"/>
    <x v="26"/>
    <x v="185"/>
    <s v="BMRLED-400-80-35-FL-4-W-UNV-DP-1-DF"/>
    <n v="2"/>
    <n v="1"/>
    <x v="1"/>
    <n v="9"/>
    <x v="1"/>
    <b v="0"/>
    <x v="0"/>
    <b v="0"/>
    <b v="0"/>
    <x v="1"/>
    <x v="0"/>
    <x v="2"/>
    <s v=""/>
    <s v=""/>
    <s v=""/>
    <s v=""/>
    <x v="0"/>
    <x v="1"/>
    <d v="2019-02-25T00:00:00"/>
    <s v=""/>
    <m/>
    <s v="B3LED-4"/>
    <s v=""/>
    <x v="0"/>
    <x v="3"/>
    <s v="Stan Buyansky"/>
    <s v="R3"/>
    <m/>
    <s v=""/>
    <n v="9"/>
    <s v="Regular"/>
    <s v=""/>
    <s v=""/>
    <b v="0"/>
    <m/>
    <m/>
    <b v="0"/>
    <b v="0"/>
    <n v="2592"/>
    <x v="91"/>
    <x v="0"/>
    <n v="0"/>
    <x v="31"/>
    <n v="10.799999999999999"/>
    <x v="4"/>
    <d v="2019-02-25T00:00:00"/>
    <n v="4.5"/>
    <x v="4"/>
    <n v="0"/>
    <x v="0"/>
    <s v="BMRLED-400-80-35-FL-4-W-UNV-DP-1-DF"/>
    <n v="0"/>
    <x v="1"/>
    <m/>
    <b v="0"/>
    <x v="0"/>
    <n v="0"/>
    <n v="3"/>
    <n v="0"/>
    <s v="x"/>
    <m/>
    <d v="2019-02-25T00:00:00"/>
    <s v="x"/>
    <n v="18"/>
    <n v="13.5"/>
    <x v="0"/>
    <x v="0"/>
    <x v="0"/>
    <m/>
    <s v=""/>
    <s v=""/>
    <b v="0"/>
    <s v=""/>
    <d v="2019-02-28T00:00:00"/>
    <s v=""/>
    <s v=""/>
    <s v=""/>
    <s v=""/>
    <s v=""/>
    <s v=""/>
    <s v="Scheduled/Released"/>
  </r>
  <r>
    <s v="76659-3"/>
    <x v="26"/>
    <x v="185"/>
    <s v="BMRLED-400-80-35-FL-4-W-UNV-DP-1-TB9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2-25T00:00:00"/>
    <s v=""/>
    <m/>
    <s v="B3LED-4"/>
    <s v=""/>
    <x v="0"/>
    <x v="3"/>
    <s v="Stan Buyansky"/>
    <s v="R8"/>
    <m/>
    <s v=""/>
    <n v="2"/>
    <s v="Regular"/>
    <s v=""/>
    <s v=""/>
    <b v="0"/>
    <m/>
    <m/>
    <b v="0"/>
    <b v="0"/>
    <n v="576"/>
    <x v="91"/>
    <x v="0"/>
    <n v="0"/>
    <x v="31"/>
    <n v="2.4"/>
    <x v="4"/>
    <d v="2019-02-25T00:00:00"/>
    <n v="1"/>
    <x v="4"/>
    <n v="0"/>
    <x v="0"/>
    <s v="BMRLED-400-80-35-FL-4-W-UNV-DP-1-TB9"/>
    <n v="0"/>
    <x v="1"/>
    <m/>
    <b v="0"/>
    <x v="0"/>
    <n v="0"/>
    <n v="3"/>
    <n v="0"/>
    <s v="x"/>
    <m/>
    <d v="2019-02-25T00:00:00"/>
    <s v="x"/>
    <n v="4"/>
    <n v="3"/>
    <x v="0"/>
    <x v="0"/>
    <x v="0"/>
    <m/>
    <s v=""/>
    <s v=""/>
    <b v="0"/>
    <s v=""/>
    <d v="2019-02-28T00:00:00"/>
    <s v=""/>
    <s v=""/>
    <s v=""/>
    <s v=""/>
    <s v=""/>
    <s v=""/>
    <s v="Scheduled/Released"/>
  </r>
  <r>
    <s v="76659-4"/>
    <x v="26"/>
    <x v="185"/>
    <s v="BMRVLED-400-80-35-SO-4-W-UNV-DP-1-DF"/>
    <n v="4"/>
    <n v="1"/>
    <x v="1"/>
    <n v="6"/>
    <x v="1"/>
    <b v="0"/>
    <x v="0"/>
    <b v="0"/>
    <b v="0"/>
    <x v="1"/>
    <x v="0"/>
    <x v="2"/>
    <s v=""/>
    <s v=""/>
    <s v=""/>
    <s v=""/>
    <x v="0"/>
    <x v="1"/>
    <d v="2019-02-25T00:00:00"/>
    <s v=""/>
    <m/>
    <s v="B3LED-4"/>
    <s v="PM wrong/missing info"/>
    <x v="0"/>
    <x v="3"/>
    <s v="Stan Buyansky"/>
    <s v="R3V"/>
    <m/>
    <s v=""/>
    <n v="6"/>
    <s v="Regular"/>
    <s v=""/>
    <s v=""/>
    <b v="0"/>
    <m/>
    <m/>
    <b v="0"/>
    <b v="1"/>
    <n v="1728"/>
    <x v="113"/>
    <x v="0"/>
    <n v="0"/>
    <x v="31"/>
    <n v="7.1999999999999993"/>
    <x v="4"/>
    <d v="2019-02-25T00:00:00"/>
    <n v="3"/>
    <x v="4"/>
    <n v="0"/>
    <x v="0"/>
    <s v="BMRVLED-400-80-35-SO-4-W-UNV-DP-1-DF"/>
    <n v="0"/>
    <x v="1"/>
    <s v="B3LED"/>
    <b v="0"/>
    <x v="0"/>
    <n v="0"/>
    <n v="3"/>
    <n v="0"/>
    <s v="x"/>
    <d v="2019-02-26T00:00:00"/>
    <d v="2019-02-25T00:00:00"/>
    <s v="x"/>
    <n v="12"/>
    <n v="9"/>
    <x v="0"/>
    <x v="0"/>
    <x v="0"/>
    <m/>
    <s v=""/>
    <s v=""/>
    <b v="0"/>
    <s v=""/>
    <d v="2019-02-28T00:00:00"/>
    <s v=""/>
    <s v=""/>
    <s v=""/>
    <s v=""/>
    <s v=""/>
    <s v=""/>
    <s v="Scheduled/Released"/>
  </r>
  <r>
    <s v="69773-1"/>
    <x v="44"/>
    <x v="297"/>
    <s v="BMRLED-1000-80-35-FL-4-W-277-DP-1-D"/>
    <n v="1"/>
    <n v="1"/>
    <x v="1"/>
    <n v="14"/>
    <x v="1"/>
    <b v="0"/>
    <x v="0"/>
    <b v="0"/>
    <b v="0"/>
    <x v="1"/>
    <x v="0"/>
    <x v="2"/>
    <s v=""/>
    <s v=""/>
    <s v=""/>
    <s v=""/>
    <x v="0"/>
    <x v="1"/>
    <d v="2019-02-26T00:00:00"/>
    <s v=""/>
    <m/>
    <s v="B3LED-4"/>
    <s v=""/>
    <x v="0"/>
    <x v="3"/>
    <s v="George Bacalla"/>
    <s v="F7"/>
    <m/>
    <s v=""/>
    <n v="14"/>
    <s v="Regular"/>
    <s v=""/>
    <s v=""/>
    <b v="0"/>
    <m/>
    <m/>
    <b v="0"/>
    <b v="0"/>
    <n v="2744"/>
    <x v="91"/>
    <x v="0"/>
    <n v="0"/>
    <x v="49"/>
    <n v="16.8"/>
    <x v="4"/>
    <d v="2019-02-26T00:00:00"/>
    <n v="7"/>
    <x v="4"/>
    <n v="0"/>
    <x v="0"/>
    <s v="BMRLED-1000-80-35-FL-4-W-277-DP-1-D"/>
    <n v="0"/>
    <x v="1"/>
    <s v="B3LED"/>
    <b v="0"/>
    <x v="0"/>
    <n v="0"/>
    <n v="3"/>
    <n v="0"/>
    <s v="x"/>
    <d v="2019-02-27T00:00:00"/>
    <d v="2019-02-26T00:00:00"/>
    <s v="x"/>
    <n v="28"/>
    <n v="21"/>
    <x v="0"/>
    <x v="0"/>
    <x v="0"/>
    <m/>
    <s v=""/>
    <s v=""/>
    <b v="0"/>
    <s v=""/>
    <d v="2019-03-01T00:00:00"/>
    <s v=""/>
    <s v=""/>
    <s v=""/>
    <s v=""/>
    <s v=""/>
    <s v=""/>
    <s v="Scheduled/Released"/>
  </r>
  <r>
    <s v="69773-2"/>
    <x v="44"/>
    <x v="297"/>
    <s v="BMRLED-1000-80-35-FL-8-W-277-DP-1-D"/>
    <n v="2"/>
    <n v="1"/>
    <x v="1"/>
    <n v="5"/>
    <x v="1"/>
    <b v="0"/>
    <x v="0"/>
    <b v="0"/>
    <b v="0"/>
    <x v="1"/>
    <x v="0"/>
    <x v="2"/>
    <s v=""/>
    <s v=""/>
    <s v=""/>
    <s v=""/>
    <x v="0"/>
    <x v="1"/>
    <d v="2019-02-26T00:00:00"/>
    <s v=""/>
    <m/>
    <s v="B3LED-8"/>
    <s v=""/>
    <x v="0"/>
    <x v="3"/>
    <s v="George Bacalla"/>
    <s v="F8"/>
    <m/>
    <s v=""/>
    <n v="5"/>
    <s v="Regular"/>
    <s v=""/>
    <s v=""/>
    <b v="0"/>
    <m/>
    <m/>
    <b v="0"/>
    <b v="0"/>
    <n v="1960"/>
    <x v="91"/>
    <x v="0"/>
    <n v="0"/>
    <x v="49"/>
    <n v="6"/>
    <x v="4"/>
    <d v="2019-02-26T00:00:00"/>
    <n v="2.5"/>
    <x v="4"/>
    <n v="0"/>
    <x v="0"/>
    <s v="BMRLED-1000-80-35-FL-8-W-277-DP-1-D"/>
    <n v="0"/>
    <x v="1"/>
    <s v="B3LED"/>
    <b v="0"/>
    <x v="0"/>
    <n v="0"/>
    <n v="3"/>
    <n v="0"/>
    <s v="x"/>
    <d v="2019-02-27T00:00:00"/>
    <d v="2019-02-26T00:00:00"/>
    <s v="x"/>
    <n v="10"/>
    <n v="7.5"/>
    <x v="0"/>
    <x v="0"/>
    <x v="0"/>
    <m/>
    <s v=""/>
    <s v=""/>
    <b v="0"/>
    <s v=""/>
    <d v="2019-03-01T00:00:00"/>
    <s v=""/>
    <s v=""/>
    <s v=""/>
    <s v=""/>
    <s v=""/>
    <s v=""/>
    <s v="Scheduled/Released"/>
  </r>
  <r>
    <s v="73065-1"/>
    <x v="44"/>
    <x v="298"/>
    <s v="BBR-WW-NO-2-NL-T5-1-W-120-ERS-1-TB9"/>
    <n v="1"/>
    <n v="1"/>
    <x v="1"/>
    <n v="7"/>
    <x v="1"/>
    <b v="0"/>
    <x v="0"/>
    <b v="0"/>
    <b v="0"/>
    <x v="1"/>
    <x v="0"/>
    <x v="2"/>
    <s v=""/>
    <s v=""/>
    <s v=""/>
    <s v=""/>
    <x v="0"/>
    <x v="1"/>
    <d v="2019-02-26T00:00:00"/>
    <s v="Picked - Complete"/>
    <m/>
    <s v="BEAM4-2"/>
    <s v=""/>
    <x v="0"/>
    <x v="4"/>
    <s v="Joshua Zimet"/>
    <s v="P2"/>
    <m/>
    <s v=""/>
    <n v="7"/>
    <s v="Regular"/>
    <s v=""/>
    <s v=""/>
    <b v="0"/>
    <m/>
    <m/>
    <b v="0"/>
    <b v="0"/>
    <n v="1386"/>
    <x v="112"/>
    <x v="0"/>
    <n v="0"/>
    <x v="49"/>
    <n v="8.4"/>
    <x v="4"/>
    <d v="2019-02-26T00:00:00"/>
    <n v="3.5"/>
    <x v="4"/>
    <n v="0"/>
    <x v="0"/>
    <s v="BBR-WW-NO-2-NL-T5-1-W-120-ERS-1-TB9"/>
    <n v="0"/>
    <x v="1"/>
    <s v="BEAM4"/>
    <b v="0"/>
    <x v="0"/>
    <n v="0"/>
    <n v="3"/>
    <n v="0"/>
    <s v="x"/>
    <d v="2019-02-27T00:00:00"/>
    <d v="2019-02-26T00:00:00"/>
    <s v="x"/>
    <n v="14"/>
    <n v="10.5"/>
    <x v="0"/>
    <x v="0"/>
    <x v="0"/>
    <m/>
    <s v=""/>
    <s v=""/>
    <b v="0"/>
    <s v=""/>
    <d v="2019-03-01T00:00:00"/>
    <s v=""/>
    <s v=""/>
    <s v=""/>
    <s v=""/>
    <s v=""/>
    <s v=""/>
    <s v="Scheduled/Released"/>
  </r>
  <r>
    <s v="73065-2"/>
    <x v="44"/>
    <x v="298"/>
    <s v="BBR-WW-NO-4-NL-T5-1-W-120-ERS-1-TB9"/>
    <n v="2"/>
    <n v="1"/>
    <x v="1"/>
    <n v="36"/>
    <x v="1"/>
    <b v="0"/>
    <x v="0"/>
    <b v="0"/>
    <b v="0"/>
    <x v="1"/>
    <x v="0"/>
    <x v="2"/>
    <s v=""/>
    <s v=""/>
    <s v=""/>
    <s v=""/>
    <x v="0"/>
    <x v="1"/>
    <d v="2019-02-26T00:00:00"/>
    <s v="Picked - Complete"/>
    <m/>
    <s v="BEAM4-4"/>
    <s v="Wrong info. In SD"/>
    <x v="0"/>
    <x v="4"/>
    <s v="Joshua Zimet"/>
    <s v="P4"/>
    <m/>
    <s v=""/>
    <n v="36"/>
    <s v="Regular"/>
    <s v=""/>
    <s v=""/>
    <b v="0"/>
    <m/>
    <m/>
    <b v="0"/>
    <b v="1"/>
    <n v="7416"/>
    <x v="112"/>
    <x v="0"/>
    <n v="0"/>
    <x v="49"/>
    <n v="43.199999999999996"/>
    <x v="4"/>
    <d v="2019-02-26T00:00:00"/>
    <n v="18"/>
    <x v="4"/>
    <n v="0"/>
    <x v="0"/>
    <s v="BBR-WW-NO-4-NL-T5-1-W-120-ERS-1-TB9"/>
    <n v="0"/>
    <x v="1"/>
    <s v="BEAM4"/>
    <b v="0"/>
    <x v="0"/>
    <n v="0"/>
    <n v="3"/>
    <n v="0"/>
    <s v="x"/>
    <d v="2019-02-27T00:00:00"/>
    <d v="2019-02-26T00:00:00"/>
    <s v="x"/>
    <n v="72"/>
    <n v="54"/>
    <x v="0"/>
    <x v="0"/>
    <x v="0"/>
    <m/>
    <s v=""/>
    <s v=""/>
    <b v="0"/>
    <s v=""/>
    <d v="2019-03-01T00:00:00"/>
    <s v=""/>
    <s v=""/>
    <s v=""/>
    <s v=""/>
    <s v=""/>
    <s v=""/>
    <s v="Scheduled/Released"/>
  </r>
  <r>
    <s v="72891-1"/>
    <x v="28"/>
    <x v="186"/>
    <s v="WBRLED-500-80-35-S-5-AP-120-DP-1-D"/>
    <n v="1"/>
    <n v="1"/>
    <x v="1"/>
    <n v="19"/>
    <x v="1"/>
    <b v="0"/>
    <x v="0"/>
    <b v="0"/>
    <b v="0"/>
    <x v="1"/>
    <x v="0"/>
    <x v="2"/>
    <s v=""/>
    <s v=""/>
    <s v=""/>
    <s v=""/>
    <x v="0"/>
    <x v="1"/>
    <d v="2019-03-04T00:00:00"/>
    <s v=""/>
    <m/>
    <s v="WB4LED-5"/>
    <s v=""/>
    <x v="0"/>
    <x v="5"/>
    <s v="Sacha Lempka"/>
    <s v="V"/>
    <m/>
    <s v=""/>
    <n v="19"/>
    <s v="Regular"/>
    <s v=""/>
    <s v=""/>
    <b v="0"/>
    <m/>
    <m/>
    <b v="0"/>
    <b v="0"/>
    <n v="11400"/>
    <x v="94"/>
    <x v="0"/>
    <n v="0"/>
    <x v="33"/>
    <n v="22.8"/>
    <x v="4"/>
    <d v="2019-03-04T00:00:00"/>
    <n v="9.5"/>
    <x v="4"/>
    <n v="0"/>
    <x v="0"/>
    <s v="WBRLED-500-80-35-S-5-AP-120-DP-1-D"/>
    <n v="0"/>
    <x v="1"/>
    <s v="WB4LED"/>
    <b v="0"/>
    <x v="0"/>
    <n v="0"/>
    <n v="0"/>
    <n v="0"/>
    <s v="x"/>
    <s v="x"/>
    <d v="2019-03-04T00:00:00"/>
    <s v="x"/>
    <s v="x"/>
    <n v="28.5"/>
    <x v="0"/>
    <x v="0"/>
    <x v="0"/>
    <m/>
    <s v=""/>
    <s v=""/>
    <b v="0"/>
    <s v=""/>
    <d v="2019-03-07T00:00:00"/>
    <s v=""/>
    <s v=""/>
    <s v=""/>
    <s v=""/>
    <s v=""/>
    <s v=""/>
    <s v="Scheduled/Released"/>
  </r>
  <r>
    <s v="72891-2"/>
    <x v="28"/>
    <x v="186"/>
    <s v="WBRLED-500-80-35-S-2-AP-120-DP-1-D"/>
    <n v="2"/>
    <n v="1"/>
    <x v="1"/>
    <n v="1"/>
    <x v="1"/>
    <b v="0"/>
    <x v="0"/>
    <b v="0"/>
    <b v="0"/>
    <x v="1"/>
    <x v="0"/>
    <x v="2"/>
    <s v=""/>
    <s v=""/>
    <s v=""/>
    <s v=""/>
    <x v="0"/>
    <x v="1"/>
    <d v="2019-03-04T00:00:00"/>
    <s v=""/>
    <m/>
    <s v="WB4LED-2"/>
    <s v=""/>
    <x v="0"/>
    <x v="5"/>
    <s v="Sacha Lempka"/>
    <s v="V1"/>
    <m/>
    <s v=""/>
    <n v="1"/>
    <s v="Regular"/>
    <s v=""/>
    <s v=""/>
    <b v="0"/>
    <m/>
    <m/>
    <b v="0"/>
    <b v="0"/>
    <n v="400"/>
    <x v="94"/>
    <x v="0"/>
    <n v="0"/>
    <x v="33"/>
    <n v="1.2"/>
    <x v="4"/>
    <d v="2019-03-04T00:00:00"/>
    <n v="0.5"/>
    <x v="4"/>
    <n v="0"/>
    <x v="0"/>
    <s v="WBRLED-500-80-35-S-2-AP-120-DP-1-D"/>
    <n v="0"/>
    <x v="1"/>
    <m/>
    <b v="0"/>
    <x v="0"/>
    <n v="0"/>
    <n v="0"/>
    <n v="0"/>
    <s v="x"/>
    <s v="x"/>
    <d v="2019-03-04T00:00:00"/>
    <s v="x"/>
    <s v="x"/>
    <n v="1.5"/>
    <x v="0"/>
    <x v="0"/>
    <x v="0"/>
    <m/>
    <s v=""/>
    <s v=""/>
    <b v="0"/>
    <s v=""/>
    <d v="2019-03-07T00:00:00"/>
    <s v=""/>
    <s v=""/>
    <s v=""/>
    <s v=""/>
    <s v=""/>
    <s v=""/>
    <s v="Scheduled/Released"/>
  </r>
  <r>
    <s v="77441-1"/>
    <x v="29"/>
    <x v="299"/>
    <s v="SKVLED-22-1800-80-35-2XVL-FL-W-UNV-DP-1-TB15-FW(6)"/>
    <n v="1"/>
    <n v="1"/>
    <x v="1"/>
    <n v="40"/>
    <x v="1"/>
    <b v="0"/>
    <x v="0"/>
    <b v="0"/>
    <b v="0"/>
    <x v="1"/>
    <x v="0"/>
    <x v="2"/>
    <s v=""/>
    <s v=""/>
    <s v=""/>
    <s v=""/>
    <x v="0"/>
    <x v="1"/>
    <d v="2019-03-05T00:00:00"/>
    <s v=""/>
    <m/>
    <s v="SKVLED-22"/>
    <s v=""/>
    <x v="0"/>
    <x v="5"/>
    <s v="Gagandeep Singh"/>
    <s v="F5/6"/>
    <m/>
    <s v=""/>
    <n v="40"/>
    <s v="Regular"/>
    <s v=""/>
    <s v=""/>
    <b v="0"/>
    <m/>
    <m/>
    <b v="0"/>
    <b v="0"/>
    <n v="9040"/>
    <x v="90"/>
    <x v="5"/>
    <n v="0"/>
    <x v="34"/>
    <n v="48"/>
    <x v="0"/>
    <d v="2019-03-05T00:00:00"/>
    <n v="20"/>
    <x v="1"/>
    <n v="0"/>
    <x v="0"/>
    <s v="SKVLED-22-1800-80-35-2XVL-FL-W-UNV-DP-1-TB15-FW(6)"/>
    <n v="0"/>
    <x v="1"/>
    <s v="SKYVW"/>
    <b v="0"/>
    <x v="0"/>
    <n v="0"/>
    <n v="0"/>
    <n v="0"/>
    <s v="x"/>
    <s v="x"/>
    <d v="2019-03-05T00:00:00"/>
    <s v="x"/>
    <s v="x"/>
    <n v="60"/>
    <x v="0"/>
    <x v="0"/>
    <x v="0"/>
    <m/>
    <s v=""/>
    <s v=""/>
    <b v="0"/>
    <s v=""/>
    <d v="2019-03-08T00:00:00"/>
    <s v=""/>
    <s v=""/>
    <s v=""/>
    <s v=""/>
    <s v=""/>
    <s v=""/>
    <s v="Scheduled/Released"/>
  </r>
  <r>
    <s v="77441-2"/>
    <x v="29"/>
    <x v="299"/>
    <s v="SKVLED-22-1800-80-35-2XVL-FL-W-UNV-DP-1-TB15-FW(6)"/>
    <n v="2"/>
    <n v="1"/>
    <x v="1"/>
    <n v="20"/>
    <x v="1"/>
    <b v="0"/>
    <x v="0"/>
    <b v="0"/>
    <b v="0"/>
    <x v="1"/>
    <x v="0"/>
    <x v="2"/>
    <s v=""/>
    <s v=""/>
    <s v=""/>
    <s v=""/>
    <x v="0"/>
    <x v="1"/>
    <d v="2019-03-05T00:00:00"/>
    <s v=""/>
    <m/>
    <s v="SKVLED-22"/>
    <s v=""/>
    <x v="0"/>
    <x v="5"/>
    <s v="Gagandeep Singh"/>
    <s v="F5/7"/>
    <m/>
    <s v=""/>
    <n v="20"/>
    <s v="Regular"/>
    <s v=""/>
    <s v=""/>
    <b v="0"/>
    <m/>
    <m/>
    <b v="0"/>
    <b v="0"/>
    <n v="4520"/>
    <x v="90"/>
    <x v="5"/>
    <n v="0"/>
    <x v="34"/>
    <n v="24"/>
    <x v="0"/>
    <d v="2019-03-05T00:00:00"/>
    <n v="10"/>
    <x v="1"/>
    <n v="0"/>
    <x v="0"/>
    <s v="SKVLED-22-1800-80-35-2XVL-FL-W-UNV-DP-1-TB15-FW(6)"/>
    <n v="0"/>
    <x v="1"/>
    <s v="SKYVW"/>
    <b v="0"/>
    <x v="0"/>
    <n v="0"/>
    <n v="0"/>
    <n v="0"/>
    <s v="x"/>
    <s v="x"/>
    <d v="2019-03-05T00:00:00"/>
    <s v="x"/>
    <s v="x"/>
    <n v="30"/>
    <x v="0"/>
    <x v="0"/>
    <x v="0"/>
    <m/>
    <s v=""/>
    <s v=""/>
    <b v="0"/>
    <s v=""/>
    <d v="2019-03-08T00:00:00"/>
    <s v=""/>
    <s v=""/>
    <s v=""/>
    <s v=""/>
    <s v=""/>
    <s v=""/>
    <s v="Scheduled/Released"/>
  </r>
  <r>
    <s v="74740-3"/>
    <x v="30"/>
    <x v="175"/>
    <s v="BBRLED-500-80-35-RG-12-CB20934(3)-W-120-DP-2-TG9"/>
    <n v="3"/>
    <n v="1"/>
    <x v="1"/>
    <n v="2"/>
    <x v="1"/>
    <b v="0"/>
    <x v="0"/>
    <b v="0"/>
    <b v="0"/>
    <x v="1"/>
    <x v="0"/>
    <x v="2"/>
    <s v=""/>
    <s v=""/>
    <s v=""/>
    <s v=""/>
    <x v="0"/>
    <x v="1"/>
    <d v="2019-03-08T00:00:00"/>
    <s v=""/>
    <m/>
    <s v="B4LED-12"/>
    <s v=""/>
    <x v="0"/>
    <x v="1"/>
    <s v="Jessica Kennedy"/>
    <s v="AL5 @ 12'- FLOOR 1"/>
    <m/>
    <s v=""/>
    <n v="2"/>
    <s v="Regular"/>
    <s v=""/>
    <s v=""/>
    <b v="0"/>
    <m/>
    <m/>
    <b v="0"/>
    <b v="0"/>
    <n v="2700"/>
    <x v="77"/>
    <x v="0"/>
    <n v="0"/>
    <x v="35"/>
    <n v="2.4"/>
    <x v="5"/>
    <d v="2019-03-10T00:00:00"/>
    <n v="1"/>
    <x v="4"/>
    <n v="0"/>
    <x v="0"/>
    <s v="BBRLED-500-80-35-RG-12-CB20934(3)-W-120-DP-2-TG9"/>
    <n v="0"/>
    <x v="1"/>
    <s v="B4LED"/>
    <b v="0"/>
    <x v="0"/>
    <n v="0"/>
    <n v="3"/>
    <n v="0"/>
    <s v="x"/>
    <d v="2019-03-11T00:00:00"/>
    <d v="2019-03-10T00:00:00"/>
    <s v="x"/>
    <n v="4"/>
    <n v="3"/>
    <x v="0"/>
    <x v="0"/>
    <x v="0"/>
    <m/>
    <s v=""/>
    <s v=""/>
    <b v="0"/>
    <s v=""/>
    <d v="2019-03-13T00:00:00"/>
    <s v=""/>
    <s v=""/>
    <s v=""/>
    <s v=""/>
    <s v=""/>
    <s v=""/>
    <s v="Scheduled/Released"/>
  </r>
  <r>
    <s v="74740-4"/>
    <x v="30"/>
    <x v="175"/>
    <s v="SL2HLED-2XSL-1000-1000-80-35-VL-6-AP-UNV-DP-1-CA(108)-C(9' CABLE &amp; 20' POWER CORD)"/>
    <n v="4"/>
    <n v="1"/>
    <x v="1"/>
    <n v="37"/>
    <x v="1"/>
    <b v="0"/>
    <x v="0"/>
    <b v="0"/>
    <b v="0"/>
    <x v="1"/>
    <x v="0"/>
    <x v="2"/>
    <s v=""/>
    <s v=""/>
    <s v=""/>
    <s v=""/>
    <x v="0"/>
    <x v="1"/>
    <d v="2019-03-08T00:00:00"/>
    <s v=""/>
    <m/>
    <s v="SL2LED-6"/>
    <s v=""/>
    <x v="0"/>
    <x v="1"/>
    <s v="Jessica Kennedy"/>
    <s v="BL1 @ 6' - FLOOR 1"/>
    <m/>
    <s v=""/>
    <n v="37"/>
    <s v="Regular"/>
    <s v=""/>
    <s v=""/>
    <b v="0"/>
    <m/>
    <m/>
    <b v="0"/>
    <b v="0"/>
    <n v="33300"/>
    <x v="110"/>
    <x v="2"/>
    <n v="0"/>
    <x v="35"/>
    <n v="44.4"/>
    <x v="5"/>
    <d v="2019-03-10T00:00:00"/>
    <n v="18.5"/>
    <x v="4"/>
    <n v="0"/>
    <x v="0"/>
    <s v="SL2HLED-2XSL-1000-1000-80-35-VL-6-AP-UNV-DP-1-CA(108)-C(9' CABLE &amp; 20' POWER CORD)"/>
    <n v="0"/>
    <x v="1"/>
    <s v="SL2LED"/>
    <b v="0"/>
    <x v="0"/>
    <n v="0"/>
    <n v="0"/>
    <n v="0"/>
    <s v="x"/>
    <s v="x"/>
    <d v="2019-03-10T00:00:00"/>
    <s v="x"/>
    <s v="x"/>
    <n v="55.5"/>
    <x v="0"/>
    <x v="0"/>
    <x v="0"/>
    <m/>
    <s v=""/>
    <s v=""/>
    <b v="0"/>
    <s v=""/>
    <d v="2019-03-13T00:00:00"/>
    <s v=""/>
    <s v=""/>
    <s v=""/>
    <s v=""/>
    <s v=""/>
    <s v=""/>
    <s v="Scheduled/Released"/>
  </r>
  <r>
    <s v="74740-5"/>
    <x v="30"/>
    <x v="175"/>
    <s v="SL2LLED-2XSL-1000-500-80-35-VL-8-W-UNV-DP-1-CT9(36)"/>
    <n v="5"/>
    <n v="1"/>
    <x v="1"/>
    <n v="10"/>
    <x v="1"/>
    <b v="0"/>
    <x v="0"/>
    <b v="0"/>
    <b v="0"/>
    <x v="1"/>
    <x v="0"/>
    <x v="2"/>
    <s v=""/>
    <s v=""/>
    <s v=""/>
    <s v=""/>
    <x v="0"/>
    <x v="1"/>
    <d v="2019-03-08T00:00:00"/>
    <s v=""/>
    <m/>
    <s v="SL2LED-8"/>
    <s v=""/>
    <x v="0"/>
    <x v="1"/>
    <s v="Jessica Kennedy"/>
    <s v="BL2 @ 8' - FLOOR 1"/>
    <m/>
    <s v=""/>
    <n v="10"/>
    <s v="Regular"/>
    <s v=""/>
    <s v=""/>
    <b v="0"/>
    <m/>
    <m/>
    <b v="0"/>
    <b v="0"/>
    <n v="12000"/>
    <x v="107"/>
    <x v="2"/>
    <n v="0"/>
    <x v="35"/>
    <n v="12"/>
    <x v="5"/>
    <d v="2019-03-10T00:00:00"/>
    <n v="5"/>
    <x v="4"/>
    <n v="0"/>
    <x v="0"/>
    <s v="SL2LLED-2XSL-1000-500-80-35-VL-8-W-UNV-DP-1-CT9(36)"/>
    <n v="0"/>
    <x v="1"/>
    <s v="SL2LED"/>
    <b v="0"/>
    <x v="0"/>
    <n v="0"/>
    <n v="0"/>
    <n v="0"/>
    <s v="x"/>
    <s v="x"/>
    <d v="2019-03-10T00:00:00"/>
    <s v="x"/>
    <s v="x"/>
    <n v="15"/>
    <x v="0"/>
    <x v="0"/>
    <x v="0"/>
    <m/>
    <s v=""/>
    <s v=""/>
    <b v="0"/>
    <s v=""/>
    <d v="2019-03-13T00:00:00"/>
    <s v=""/>
    <s v=""/>
    <s v=""/>
    <s v=""/>
    <s v=""/>
    <s v=""/>
    <s v="Scheduled/Released"/>
  </r>
  <r>
    <s v="74740-6"/>
    <x v="30"/>
    <x v="175"/>
    <s v="SL2LLED-2XSL-1000-500-80-35-VL-8-W-UNV-DP-1+E(1)-CT9(36)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3-08T00:00:00"/>
    <s v=""/>
    <m/>
    <s v="SL2LED-8"/>
    <s v=""/>
    <x v="0"/>
    <x v="1"/>
    <s v="Jessica Kennedy"/>
    <s v="BL2 @ 8' EM - FLOOR 1"/>
    <m/>
    <s v=""/>
    <n v="2"/>
    <s v="Regular"/>
    <s v=""/>
    <s v=""/>
    <b v="0"/>
    <m/>
    <m/>
    <b v="0"/>
    <b v="0"/>
    <n v="2460"/>
    <x v="107"/>
    <x v="2"/>
    <n v="0"/>
    <x v="35"/>
    <n v="2.4"/>
    <x v="5"/>
    <d v="2019-03-10T00:00:00"/>
    <n v="1"/>
    <x v="4"/>
    <n v="0"/>
    <x v="0"/>
    <s v="SL2LLED-2XSL-1000-500-80-35-VL-8-W-UNV-DP-1+E(1)-CT9(36)"/>
    <n v="0"/>
    <x v="1"/>
    <s v="SL2LED"/>
    <b v="0"/>
    <x v="0"/>
    <n v="0"/>
    <n v="0"/>
    <n v="0"/>
    <s v="x"/>
    <s v="x"/>
    <d v="2019-03-10T00:00:00"/>
    <s v="x"/>
    <s v="x"/>
    <n v="3"/>
    <x v="0"/>
    <x v="0"/>
    <x v="0"/>
    <m/>
    <s v=""/>
    <s v=""/>
    <b v="0"/>
    <s v=""/>
    <d v="2019-03-13T00:00:00"/>
    <s v=""/>
    <s v=""/>
    <s v=""/>
    <s v=""/>
    <s v=""/>
    <s v=""/>
    <s v="Scheduled/Released"/>
  </r>
  <r>
    <s v="77784-1"/>
    <x v="45"/>
    <x v="300"/>
    <s v="BMRLED-700-80-40-FL-12'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3-12T00:00:00"/>
    <s v=""/>
    <m/>
    <s v="B3LED-12'"/>
    <s v=""/>
    <x v="0"/>
    <x v="3"/>
    <s v="Gagandeep Singh"/>
    <s v="A-12'"/>
    <m/>
    <s v=""/>
    <n v="1"/>
    <s v="Regular"/>
    <s v=""/>
    <s v=""/>
    <b v="0"/>
    <m/>
    <m/>
    <b v="0"/>
    <b v="0"/>
    <n v="650"/>
    <x v="91"/>
    <x v="0"/>
    <n v="0"/>
    <x v="50"/>
    <n v="1.2"/>
    <x v="5"/>
    <d v="2019-03-12T00:00:00"/>
    <n v="0.5"/>
    <x v="4"/>
    <n v="0"/>
    <x v="0"/>
    <s v="BMRLED-700-80-40-FL-12'-W-UNV-DP-1-DF"/>
    <n v="0"/>
    <x v="1"/>
    <s v="B3LED"/>
    <b v="0"/>
    <x v="0"/>
    <n v="0"/>
    <n v="3"/>
    <n v="0"/>
    <s v="x"/>
    <d v="2019-03-13T00:00:00"/>
    <d v="2019-03-12T00:00:00"/>
    <s v="x"/>
    <n v="2"/>
    <n v="1.5"/>
    <x v="0"/>
    <x v="0"/>
    <x v="0"/>
    <m/>
    <s v=""/>
    <s v=""/>
    <b v="0"/>
    <s v=""/>
    <d v="2019-03-15T00:00:00"/>
    <s v=""/>
    <s v=""/>
    <s v=""/>
    <s v=""/>
    <s v=""/>
    <s v=""/>
    <s v="Scheduled/Released"/>
  </r>
  <r>
    <s v="77479-1"/>
    <x v="46"/>
    <x v="301"/>
    <s v="BMRLED-700-80-40-FL-12' 0&quot;-W-UNV-DP-1-DF"/>
    <n v="1"/>
    <n v="1"/>
    <x v="1"/>
    <n v="1"/>
    <x v="1"/>
    <b v="0"/>
    <x v="0"/>
    <b v="0"/>
    <b v="0"/>
    <x v="1"/>
    <x v="0"/>
    <x v="2"/>
    <s v=""/>
    <s v=""/>
    <s v=""/>
    <s v=""/>
    <x v="0"/>
    <x v="1"/>
    <d v="2019-04-10T00:00:00"/>
    <s v=""/>
    <m/>
    <s v="B3LED-12' 0&quot;"/>
    <s v=""/>
    <x v="0"/>
    <x v="3"/>
    <s v="Gagandeep Singh"/>
    <s v="A-12'-0&quot;"/>
    <m/>
    <s v=""/>
    <n v="1"/>
    <s v="Regular"/>
    <s v=""/>
    <s v=""/>
    <b v="0"/>
    <m/>
    <m/>
    <b v="0"/>
    <b v="0"/>
    <n v="650"/>
    <x v="91"/>
    <x v="0"/>
    <n v="0"/>
    <x v="51"/>
    <n v="1.2"/>
    <x v="6"/>
    <d v="2019-04-12T00:00:00"/>
    <n v="0.5"/>
    <x v="5"/>
    <n v="0"/>
    <x v="0"/>
    <s v="BMRLED-700-80-40-FL-12' 0&quot;-W-UNV-DP-1-DF"/>
    <n v="0"/>
    <x v="1"/>
    <m/>
    <b v="0"/>
    <x v="0"/>
    <n v="0"/>
    <n v="3"/>
    <n v="0"/>
    <s v="x"/>
    <m/>
    <d v="2019-04-12T00:00:00"/>
    <s v="x"/>
    <n v="2"/>
    <n v="1.5"/>
    <x v="0"/>
    <x v="0"/>
    <x v="0"/>
    <m/>
    <s v=""/>
    <s v=""/>
    <b v="0"/>
    <s v=""/>
    <d v="2019-04-15T00:00:00"/>
    <s v=""/>
    <s v=""/>
    <s v=""/>
    <s v=""/>
    <s v=""/>
    <s v=""/>
    <s v="Scheduled/Released"/>
  </r>
  <r>
    <s v="76134-10"/>
    <x v="37"/>
    <x v="189"/>
    <s v="BMRLED-500-80-35-ASO-60-AP-120-DP-2-DF"/>
    <n v="10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60"/>
    <s v=""/>
    <x v="0"/>
    <x v="1"/>
    <s v="George Bacalla"/>
    <s v="13-60'"/>
    <m/>
    <s v=""/>
    <n v="5"/>
    <s v="Regular"/>
    <s v=""/>
    <s v=""/>
    <b v="0"/>
    <m/>
    <m/>
    <b v="0"/>
    <b v="0"/>
    <n v="4394.7"/>
    <x v="91"/>
    <x v="0"/>
    <n v="0"/>
    <x v="43"/>
    <n v="6"/>
    <x v="6"/>
    <d v="2019-04-21T00:00:00"/>
    <n v="2.5"/>
    <x v="5"/>
    <n v="51.84"/>
    <x v="0"/>
    <s v="BMRLED-500-80-35-ASO-60-AP-120-DP-2-DF"/>
    <n v="0"/>
    <x v="1"/>
    <m/>
    <b v="0"/>
    <x v="0"/>
    <n v="0"/>
    <n v="3"/>
    <n v="0"/>
    <s v="x"/>
    <m/>
    <d v="2019-04-21T00:00:00"/>
    <s v="x"/>
    <n v="10"/>
    <n v="7.5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11"/>
    <x v="37"/>
    <x v="189"/>
    <s v="BMRLED-500-80-35-ASO-59-AP-120-DP-2-DF"/>
    <n v="11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59"/>
    <s v=""/>
    <x v="0"/>
    <x v="1"/>
    <s v="George Bacalla"/>
    <s v="13A-59'"/>
    <m/>
    <s v=""/>
    <n v="5"/>
    <s v="Regular"/>
    <s v=""/>
    <s v=""/>
    <b v="0"/>
    <m/>
    <m/>
    <b v="0"/>
    <b v="0"/>
    <n v="4322.5"/>
    <x v="91"/>
    <x v="0"/>
    <n v="0"/>
    <x v="43"/>
    <n v="6"/>
    <x v="6"/>
    <d v="2019-04-21T00:00:00"/>
    <n v="2.5"/>
    <x v="5"/>
    <n v="51.84"/>
    <x v="0"/>
    <s v="BMRLED-500-80-35-ASO-59-AP-120-DP-2-DF"/>
    <n v="0"/>
    <x v="1"/>
    <m/>
    <b v="0"/>
    <x v="0"/>
    <n v="0"/>
    <n v="3"/>
    <n v="0"/>
    <s v="x"/>
    <m/>
    <d v="2019-04-21T00:00:00"/>
    <s v="x"/>
    <n v="10"/>
    <n v="7.5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14"/>
    <x v="37"/>
    <x v="189"/>
    <s v="BMRLED-750-80-35-FL-20-W-120-DP-1-DF"/>
    <n v="14"/>
    <n v="1"/>
    <x v="1"/>
    <n v="2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20"/>
    <s v=""/>
    <x v="0"/>
    <x v="1"/>
    <s v="George Bacalla"/>
    <s v="16-20'"/>
    <m/>
    <s v=""/>
    <n v="4"/>
    <s v="Regular"/>
    <s v=""/>
    <s v=""/>
    <b v="0"/>
    <m/>
    <m/>
    <b v="0"/>
    <b v="0"/>
    <n v="2736"/>
    <x v="91"/>
    <x v="0"/>
    <n v="0"/>
    <x v="43"/>
    <n v="4.8"/>
    <x v="6"/>
    <d v="2019-04-21T00:00:00"/>
    <n v="2"/>
    <x v="5"/>
    <n v="25.92"/>
    <x v="0"/>
    <s v="BMRLED-750-80-35-FL-20-W-120-DP-1-DF"/>
    <n v="0"/>
    <x v="1"/>
    <m/>
    <b v="0"/>
    <x v="0"/>
    <n v="0"/>
    <n v="3"/>
    <n v="0"/>
    <s v="x"/>
    <m/>
    <d v="2019-04-21T00:00:00"/>
    <s v="x"/>
    <n v="8"/>
    <n v="6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15"/>
    <x v="37"/>
    <x v="189"/>
    <s v="BMRLED-750-80-35-FL-16-W-120-DP-1-DF"/>
    <n v="15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16"/>
    <s v=""/>
    <x v="0"/>
    <x v="1"/>
    <s v="George Bacalla"/>
    <s v="16A-16'"/>
    <m/>
    <s v=""/>
    <n v="2"/>
    <s v="Regular"/>
    <s v=""/>
    <s v=""/>
    <b v="0"/>
    <m/>
    <m/>
    <b v="0"/>
    <b v="0"/>
    <n v="1094.4000000000001"/>
    <x v="91"/>
    <x v="0"/>
    <n v="0"/>
    <x v="43"/>
    <n v="2.4"/>
    <x v="6"/>
    <d v="2019-04-21T00:00:00"/>
    <n v="1"/>
    <x v="5"/>
    <n v="12.96"/>
    <x v="0"/>
    <s v="BMRLED-750-80-35-FL-16-W-120-DP-1-DF"/>
    <n v="0"/>
    <x v="1"/>
    <m/>
    <b v="0"/>
    <x v="0"/>
    <n v="0"/>
    <n v="3"/>
    <n v="0"/>
    <s v="x"/>
    <m/>
    <d v="2019-04-21T00:00:00"/>
    <s v="x"/>
    <n v="4"/>
    <n v="3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5"/>
    <x v="37"/>
    <x v="189"/>
    <s v="BMRLED-500-80-35-ASO-16-AP-120-DP-1-DF"/>
    <n v="5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16"/>
    <s v=""/>
    <x v="0"/>
    <x v="1"/>
    <s v="George Bacalla"/>
    <s v="12-16'"/>
    <m/>
    <s v=""/>
    <n v="2"/>
    <s v="Regular"/>
    <s v=""/>
    <s v=""/>
    <b v="0"/>
    <m/>
    <m/>
    <b v="0"/>
    <b v="0"/>
    <n v="1162.8"/>
    <x v="91"/>
    <x v="0"/>
    <n v="0"/>
    <x v="43"/>
    <n v="2.4"/>
    <x v="6"/>
    <d v="2019-04-21T00:00:00"/>
    <n v="1"/>
    <x v="5"/>
    <n v="12.96"/>
    <x v="0"/>
    <s v="BMRLED-500-80-35-ASO-16-AP-120-DP-1-DF"/>
    <n v="0"/>
    <x v="1"/>
    <m/>
    <b v="0"/>
    <x v="0"/>
    <n v="0"/>
    <n v="3"/>
    <n v="0"/>
    <s v="x"/>
    <m/>
    <d v="2019-04-21T00:00:00"/>
    <s v="x"/>
    <n v="4"/>
    <n v="3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6"/>
    <x v="37"/>
    <x v="189"/>
    <s v="BMRLED-500-80-35-ASO-35-AP-120-DP-1-DF"/>
    <n v="6"/>
    <n v="1"/>
    <x v="1"/>
    <n v="2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35"/>
    <s v=""/>
    <x v="0"/>
    <x v="1"/>
    <s v="George Bacalla"/>
    <s v="12A-35'"/>
    <m/>
    <s v=""/>
    <n v="6"/>
    <s v="Regular"/>
    <s v=""/>
    <s v=""/>
    <b v="0"/>
    <m/>
    <m/>
    <b v="0"/>
    <b v="0"/>
    <n v="5088.2"/>
    <x v="91"/>
    <x v="0"/>
    <n v="0"/>
    <x v="43"/>
    <n v="7.1999999999999993"/>
    <x v="6"/>
    <d v="2019-04-21T00:00:00"/>
    <n v="3"/>
    <x v="5"/>
    <n v="51.84"/>
    <x v="0"/>
    <s v="BMRLED-500-80-35-ASO-35-AP-120-DP-1-DF"/>
    <n v="0"/>
    <x v="1"/>
    <m/>
    <b v="0"/>
    <x v="0"/>
    <n v="0"/>
    <n v="3"/>
    <n v="0"/>
    <s v="x"/>
    <m/>
    <d v="2019-04-21T00:00:00"/>
    <s v="x"/>
    <n v="12"/>
    <n v="9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7"/>
    <x v="37"/>
    <x v="189"/>
    <s v="BMRLED-500-80-35-ASO-52-AP-120-DP-2-DF"/>
    <n v="7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52"/>
    <s v=""/>
    <x v="0"/>
    <x v="1"/>
    <s v="George Bacalla"/>
    <s v="12B-52'"/>
    <m/>
    <s v=""/>
    <n v="5"/>
    <s v="Regular"/>
    <s v=""/>
    <s v=""/>
    <b v="0"/>
    <m/>
    <m/>
    <b v="0"/>
    <b v="0"/>
    <n v="3813.3"/>
    <x v="91"/>
    <x v="0"/>
    <n v="0"/>
    <x v="43"/>
    <n v="6"/>
    <x v="6"/>
    <d v="2019-04-21T00:00:00"/>
    <n v="2.5"/>
    <x v="5"/>
    <n v="51.84"/>
    <x v="0"/>
    <s v="BMRLED-500-80-35-ASO-52-AP-120-DP-2-DF"/>
    <n v="0"/>
    <x v="1"/>
    <m/>
    <b v="0"/>
    <x v="0"/>
    <n v="0"/>
    <n v="3"/>
    <n v="0"/>
    <s v="x"/>
    <m/>
    <d v="2019-04-21T00:00:00"/>
    <s v="x"/>
    <n v="10"/>
    <n v="7.5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8"/>
    <x v="37"/>
    <x v="189"/>
    <s v="BMRLED-500-80-35-ASO-8-AP-120-DP-1-DF"/>
    <n v="8"/>
    <n v="1"/>
    <x v="1"/>
    <n v="3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8"/>
    <s v=""/>
    <x v="0"/>
    <x v="1"/>
    <s v="George Bacalla"/>
    <s v="12C-8'"/>
    <m/>
    <s v=""/>
    <n v="3"/>
    <s v="Regular"/>
    <s v=""/>
    <s v=""/>
    <b v="0"/>
    <m/>
    <m/>
    <b v="0"/>
    <b v="0"/>
    <n v="1744.2"/>
    <x v="91"/>
    <x v="0"/>
    <n v="0"/>
    <x v="43"/>
    <n v="3.5999999999999996"/>
    <x v="6"/>
    <d v="2019-04-21T00:00:00"/>
    <n v="1.5"/>
    <x v="5"/>
    <n v="0"/>
    <x v="0"/>
    <s v="BMRLED-500-80-35-ASO-8-AP-120-DP-1-DF"/>
    <n v="0"/>
    <x v="1"/>
    <m/>
    <b v="0"/>
    <x v="0"/>
    <n v="0"/>
    <n v="3"/>
    <n v="0"/>
    <s v="x"/>
    <m/>
    <d v="2019-04-21T00:00:00"/>
    <s v="x"/>
    <n v="6"/>
    <n v="4.5"/>
    <x v="0"/>
    <x v="0"/>
    <x v="0"/>
    <m/>
    <s v=""/>
    <s v=""/>
    <b v="0"/>
    <s v=""/>
    <d v="2019-04-24T00:00:00"/>
    <s v=""/>
    <s v=""/>
    <s v=""/>
    <s v=""/>
    <s v=""/>
    <s v=""/>
    <s v="Scheduled/Released"/>
  </r>
  <r>
    <s v="76134-9"/>
    <x v="37"/>
    <x v="189"/>
    <s v="BMRLED-500-80-35-ASO-12-AP-120-DP-1-DF"/>
    <n v="9"/>
    <n v="1"/>
    <x v="1"/>
    <n v="1"/>
    <x v="1"/>
    <b v="0"/>
    <x v="0"/>
    <b v="0"/>
    <b v="0"/>
    <x v="1"/>
    <x v="0"/>
    <x v="2"/>
    <s v=""/>
    <s v=""/>
    <s v=""/>
    <s v=""/>
    <x v="0"/>
    <x v="1"/>
    <d v="2019-04-19T00:00:00"/>
    <s v=""/>
    <m/>
    <s v="B3LED-12"/>
    <s v=""/>
    <x v="0"/>
    <x v="1"/>
    <s v="George Bacalla"/>
    <s v="12D-12'"/>
    <m/>
    <s v=""/>
    <n v="1"/>
    <s v="Regular"/>
    <s v=""/>
    <s v=""/>
    <b v="0"/>
    <m/>
    <m/>
    <b v="0"/>
    <b v="0"/>
    <n v="872.1"/>
    <x v="91"/>
    <x v="0"/>
    <n v="0"/>
    <x v="43"/>
    <n v="1.2"/>
    <x v="6"/>
    <d v="2019-04-21T00:00:00"/>
    <n v="0.5"/>
    <x v="5"/>
    <n v="0"/>
    <x v="0"/>
    <s v="BMRLED-500-80-35-ASO-12-AP-120-DP-1-DF"/>
    <n v="0"/>
    <x v="1"/>
    <m/>
    <b v="0"/>
    <x v="0"/>
    <n v="0"/>
    <n v="3"/>
    <n v="0"/>
    <s v="x"/>
    <m/>
    <d v="2019-04-21T00:00:00"/>
    <s v="x"/>
    <n v="2"/>
    <n v="1.5"/>
    <x v="0"/>
    <x v="0"/>
    <x v="0"/>
    <m/>
    <s v=""/>
    <s v=""/>
    <b v="0"/>
    <s v=""/>
    <d v="2019-04-24T00:00:00"/>
    <s v=""/>
    <s v=""/>
    <s v=""/>
    <s v=""/>
    <s v=""/>
    <s v=""/>
    <s v="Scheduled/Releas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AF146-93D7-4996-B310-848DE1A91DBA}" name="PivotTable1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illing date">
  <location ref="A3:C101" firstHeaderRow="1" firstDataRow="1" firstDataCol="2" rowPageCount="1" colPageCount="1"/>
  <pivotFields count="88">
    <pivotField showAll="0"/>
    <pivotField axis="axisRow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showAll="0"/>
    <pivotField showAll="0"/>
    <pivotField showAll="0"/>
    <pivotField showAll="0"/>
    <pivotField axis="axisPage" showAll="0">
      <items count="10">
        <item m="1" x="7"/>
        <item m="1" x="4"/>
        <item m="1" x="3"/>
        <item x="0"/>
        <item m="1" x="5"/>
        <item m="1" x="8"/>
        <item x="1"/>
        <item m="1" x="6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compact="0" outline="0" showAll="0" sortType="ascending">
      <items count="34">
        <item m="1" x="31"/>
        <item m="1" x="20"/>
        <item m="1" x="27"/>
        <item m="1" x="15"/>
        <item m="1" x="11"/>
        <item m="1" x="23"/>
        <item m="1" x="29"/>
        <item m="1" x="18"/>
        <item m="1" x="26"/>
        <item m="1" x="14"/>
        <item m="1" x="10"/>
        <item m="1" x="22"/>
        <item m="1" x="28"/>
        <item m="1" x="17"/>
        <item m="1" x="25"/>
        <item m="1" x="13"/>
        <item m="1" x="32"/>
        <item m="1" x="21"/>
        <item m="1" x="16"/>
        <item m="1" x="24"/>
        <item m="1" x="12"/>
        <item m="1" x="30"/>
        <item m="1" x="19"/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69"/>
    <field x="1"/>
  </rowFields>
  <rowItems count="98">
    <i>
      <x v="23"/>
      <x v="62"/>
    </i>
    <i r="1">
      <x v="63"/>
    </i>
    <i r="1">
      <x v="64"/>
    </i>
    <i r="1">
      <x v="65"/>
    </i>
    <i r="1">
      <x v="66"/>
    </i>
    <i t="default">
      <x v="23"/>
    </i>
    <i>
      <x v="24"/>
      <x v="63"/>
    </i>
    <i r="1">
      <x v="64"/>
    </i>
    <i r="1">
      <x v="65"/>
    </i>
    <i r="1">
      <x v="66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t="default">
      <x v="24"/>
    </i>
    <i>
      <x v="25"/>
      <x v="67"/>
    </i>
    <i r="1">
      <x v="73"/>
    </i>
    <i r="1">
      <x v="74"/>
    </i>
    <i r="1">
      <x v="76"/>
    </i>
    <i r="1">
      <x v="77"/>
    </i>
    <i t="default">
      <x v="25"/>
    </i>
    <i>
      <x v="26"/>
      <x v="67"/>
    </i>
    <i r="1">
      <x v="75"/>
    </i>
    <i r="1">
      <x v="76"/>
    </i>
    <i r="1">
      <x v="77"/>
    </i>
    <i r="1">
      <x v="78"/>
    </i>
    <i r="1">
      <x v="79"/>
    </i>
    <i t="default">
      <x v="26"/>
    </i>
    <i>
      <x v="27"/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2"/>
    </i>
    <i r="1">
      <x v="94"/>
    </i>
    <i t="default">
      <x v="27"/>
    </i>
    <i>
      <x v="28"/>
      <x v="94"/>
    </i>
    <i r="1">
      <x v="96"/>
    </i>
    <i t="default">
      <x v="28"/>
    </i>
    <i>
      <x v="29"/>
      <x v="98"/>
    </i>
    <i r="1">
      <x v="103"/>
    </i>
    <i t="default">
      <x v="29"/>
    </i>
    <i>
      <x v="30"/>
      <x v="99"/>
    </i>
    <i r="1">
      <x v="101"/>
    </i>
    <i t="default">
      <x v="30"/>
    </i>
    <i>
      <x v="31"/>
      <x v="100"/>
    </i>
    <i r="1">
      <x v="102"/>
    </i>
    <i r="1">
      <x v="105"/>
    </i>
    <i t="default">
      <x v="31"/>
    </i>
    <i>
      <x v="32"/>
      <x v="54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104"/>
    </i>
    <i r="1">
      <x v="105"/>
    </i>
    <i t="default">
      <x v="32"/>
    </i>
    <i t="grand">
      <x/>
    </i>
  </rowItems>
  <colItems count="1">
    <i/>
  </colItems>
  <pageFields count="1">
    <pageField fld="6" hier="-1"/>
  </pageFields>
  <dataFields count="1">
    <dataField name="Sum of Milling Cycle time" fld="66" baseField="1" baseItem="53"/>
  </dataFields>
  <formats count="1">
    <format dxfId="38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22B3-3EDA-496B-BC86-0DB010050D4D}" name="PivotTable2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W Date">
  <location ref="A3:C86" firstHeaderRow="1" firstDataRow="1" firstDataCol="2" rowPageCount="1" colPageCount="1"/>
  <pivotFields count="88">
    <pivotField showAll="0"/>
    <pivotField axis="axisRow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showAll="0"/>
    <pivotField showAll="0"/>
    <pivotField showAll="0"/>
    <pivotField showAll="0"/>
    <pivotField axis="axisPage" showAll="0">
      <items count="10">
        <item m="1" x="7"/>
        <item m="1" x="4"/>
        <item m="1" x="3"/>
        <item x="0"/>
        <item m="1" x="5"/>
        <item m="1" x="8"/>
        <item x="1"/>
        <item m="1" x="6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axis="axisRow" outline="0" showAll="0" sortType="ascending">
      <items count="71">
        <item m="1" x="11"/>
        <item m="1" x="41"/>
        <item m="1" x="55"/>
        <item m="1" x="20"/>
        <item m="1" x="46"/>
        <item m="1" x="7"/>
        <item m="1" x="38"/>
        <item m="1" x="28"/>
        <item m="1" x="52"/>
        <item m="1" x="16"/>
        <item m="1" x="44"/>
        <item m="1" x="58"/>
        <item m="1" x="23"/>
        <item m="1" x="10"/>
        <item m="1" x="40"/>
        <item m="1" x="63"/>
        <item m="1" x="30"/>
        <item m="1" x="54"/>
        <item m="1" x="18"/>
        <item m="1" x="69"/>
        <item m="1" x="37"/>
        <item m="1" x="61"/>
        <item m="1" x="27"/>
        <item m="1" x="51"/>
        <item m="1" x="15"/>
        <item m="1" x="67"/>
        <item m="1" x="35"/>
        <item m="1" x="60"/>
        <item m="1" x="25"/>
        <item m="1" x="49"/>
        <item m="1" x="13"/>
        <item m="1" x="32"/>
        <item m="1" x="57"/>
        <item m="1" x="22"/>
        <item m="1" x="47"/>
        <item m="1" x="9"/>
        <item m="1" x="43"/>
        <item m="1" x="66"/>
        <item m="1" x="34"/>
        <item m="1" x="59"/>
        <item m="1" x="24"/>
        <item m="1" x="48"/>
        <item m="1" x="12"/>
        <item m="1" x="42"/>
        <item m="1" x="64"/>
        <item m="1" x="31"/>
        <item m="1" x="56"/>
        <item m="1" x="21"/>
        <item m="1" x="8"/>
        <item m="1" x="39"/>
        <item m="1" x="62"/>
        <item m="1" x="29"/>
        <item m="1" x="53"/>
        <item m="1" x="17"/>
        <item m="1" x="45"/>
        <item m="1" x="68"/>
        <item m="1" x="36"/>
        <item m="1" x="26"/>
        <item m="1" x="50"/>
        <item m="1" x="14"/>
        <item m="1" x="65"/>
        <item m="1" x="33"/>
        <item x="1"/>
        <item x="2"/>
        <item x="3"/>
        <item x="4"/>
        <item x="5"/>
        <item x="6"/>
        <item m="1" x="19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8"/>
    <field x="1"/>
  </rowFields>
  <rowItems count="83">
    <i>
      <x v="62"/>
      <x v="63"/>
    </i>
    <i r="1">
      <x v="64"/>
    </i>
    <i r="1">
      <x v="65"/>
    </i>
    <i r="1">
      <x v="66"/>
    </i>
    <i r="1">
      <x v="70"/>
    </i>
    <i r="1">
      <x v="71"/>
    </i>
    <i t="default">
      <x v="62"/>
    </i>
    <i>
      <x v="63"/>
      <x v="64"/>
    </i>
    <i r="1">
      <x v="65"/>
    </i>
    <i r="1">
      <x v="66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t="default">
      <x v="63"/>
    </i>
    <i>
      <x v="64"/>
      <x v="67"/>
    </i>
    <i r="1">
      <x v="73"/>
    </i>
    <i r="1">
      <x v="74"/>
    </i>
    <i r="1">
      <x v="75"/>
    </i>
    <i r="1">
      <x v="79"/>
    </i>
    <i t="default">
      <x v="64"/>
    </i>
    <i>
      <x v="65"/>
      <x v="69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4"/>
    </i>
    <i t="default">
      <x v="65"/>
    </i>
    <i>
      <x v="66"/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t="default">
      <x v="66"/>
    </i>
    <i>
      <x v="67"/>
      <x v="103"/>
    </i>
    <i r="1">
      <x v="104"/>
    </i>
    <i r="1">
      <x v="105"/>
    </i>
    <i t="default">
      <x v="67"/>
    </i>
    <i>
      <x v="69"/>
      <x v="54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70"/>
    </i>
    <i r="1">
      <x v="71"/>
    </i>
    <i r="1">
      <x v="72"/>
    </i>
    <i r="1">
      <x v="74"/>
    </i>
    <i r="1">
      <x v="75"/>
    </i>
    <i r="1">
      <x v="77"/>
    </i>
    <i r="1">
      <x v="79"/>
    </i>
    <i r="1">
      <x v="80"/>
    </i>
    <i r="1">
      <x v="81"/>
    </i>
    <i r="1">
      <x v="82"/>
    </i>
    <i r="1">
      <x v="89"/>
    </i>
    <i r="1">
      <x v="90"/>
    </i>
    <i r="1">
      <x v="93"/>
    </i>
    <i r="1">
      <x v="95"/>
    </i>
    <i t="default">
      <x v="69"/>
    </i>
    <i t="grand">
      <x/>
    </i>
  </rowItems>
  <colItems count="1">
    <i/>
  </colItems>
  <pageFields count="1">
    <pageField fld="6" hier="-1"/>
  </pageFields>
  <dataFields count="1">
    <dataField name="Sum of Saw Cycle Time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28EEA-A01C-4519-9C08-ECB0C69841B6}" name="PivotTable3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Lens Date">
  <location ref="A3:C78" firstHeaderRow="1" firstDataRow="1" firstDataCol="2" rowPageCount="1" colPageCount="1"/>
  <pivotFields count="88">
    <pivotField showAll="0"/>
    <pivotField axis="axisRow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showAll="0"/>
    <pivotField showAll="0"/>
    <pivotField showAll="0"/>
    <pivotField showAll="0"/>
    <pivotField axis="axisPage" showAll="0">
      <items count="10">
        <item m="1" x="7"/>
        <item m="1" x="4"/>
        <item m="1" x="3"/>
        <item x="0"/>
        <item m="1" x="5"/>
        <item m="1" x="8"/>
        <item x="1"/>
        <item m="1" x="6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dataField="1" showAll="0"/>
    <pivotField axis="axisRow" outline="0" showAll="0" sortType="ascending">
      <items count="39">
        <item m="1" x="26"/>
        <item m="1" x="9"/>
        <item m="1" x="18"/>
        <item m="1" x="31"/>
        <item m="1" x="13"/>
        <item m="1" x="25"/>
        <item m="1" x="7"/>
        <item m="1" x="24"/>
        <item m="1" x="36"/>
        <item m="1" x="20"/>
        <item m="1" x="32"/>
        <item m="1" x="14"/>
        <item m="1" x="8"/>
        <item m="1" x="23"/>
        <item m="1" x="34"/>
        <item m="1" x="17"/>
        <item m="1" x="30"/>
        <item m="1" x="12"/>
        <item m="1" x="6"/>
        <item m="1" x="22"/>
        <item m="1" x="33"/>
        <item m="1" x="16"/>
        <item m="1" x="28"/>
        <item m="1" x="11"/>
        <item m="1" x="37"/>
        <item m="1" x="21"/>
        <item m="1" x="15"/>
        <item m="1" x="27"/>
        <item m="1" x="10"/>
        <item m="1" x="35"/>
        <item m="1" x="19"/>
        <item x="0"/>
        <item x="2"/>
        <item x="3"/>
        <item x="4"/>
        <item x="5"/>
        <item m="1" x="2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51"/>
    <field x="1"/>
  </rowFields>
  <rowItems count="75">
    <i>
      <x v="31"/>
      <x v="59"/>
    </i>
    <i r="1">
      <x v="62"/>
    </i>
    <i r="1">
      <x v="63"/>
    </i>
    <i r="1">
      <x v="64"/>
    </i>
    <i r="1">
      <x v="65"/>
    </i>
    <i r="1">
      <x v="66"/>
    </i>
    <i t="default">
      <x v="31"/>
    </i>
    <i>
      <x v="32"/>
      <x v="66"/>
    </i>
    <i r="1">
      <x v="70"/>
    </i>
    <i r="1">
      <x v="71"/>
    </i>
    <i r="1">
      <x v="72"/>
    </i>
    <i r="1">
      <x v="73"/>
    </i>
    <i r="1">
      <x v="74"/>
    </i>
    <i t="default">
      <x v="32"/>
    </i>
    <i>
      <x v="33"/>
      <x v="67"/>
    </i>
    <i r="1">
      <x v="74"/>
    </i>
    <i r="1">
      <x v="75"/>
    </i>
    <i r="1">
      <x v="76"/>
    </i>
    <i r="1">
      <x v="77"/>
    </i>
    <i r="1">
      <x v="78"/>
    </i>
    <i t="default">
      <x v="33"/>
    </i>
    <i>
      <x v="34"/>
      <x v="69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t="default">
      <x v="34"/>
    </i>
    <i>
      <x v="35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t="default">
      <x v="35"/>
    </i>
    <i>
      <x v="37"/>
      <x v="54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70"/>
    </i>
    <i r="1">
      <x v="71"/>
    </i>
    <i r="1">
      <x v="72"/>
    </i>
    <i r="1">
      <x v="74"/>
    </i>
    <i r="1">
      <x v="75"/>
    </i>
    <i r="1">
      <x v="77"/>
    </i>
    <i r="1">
      <x v="79"/>
    </i>
    <i r="1">
      <x v="80"/>
    </i>
    <i r="1">
      <x v="81"/>
    </i>
    <i r="1">
      <x v="82"/>
    </i>
    <i r="1">
      <x v="89"/>
    </i>
    <i r="1">
      <x v="90"/>
    </i>
    <i r="1">
      <x v="93"/>
    </i>
    <i r="1">
      <x v="95"/>
    </i>
    <i t="default">
      <x v="37"/>
    </i>
    <i t="grand">
      <x/>
    </i>
  </rowItems>
  <colItems count="1">
    <i/>
  </colItems>
  <pageFields count="1">
    <pageField fld="6" hier="-1"/>
  </pageFields>
  <dataFields count="1">
    <dataField name="Sum of Lens Cycle Time" fld="5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1C3E2-2789-46BF-8503-7701E05255A2}" name="PivotTable1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L53" firstHeaderRow="1" firstDataRow="2" firstDataCol="9"/>
  <pivotFields count="88">
    <pivotField compact="0" outline="0" showAll="0"/>
    <pivotField axis="axisRow" compact="0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sortType="ascending" defaultSubtotal="0">
      <items count="2248"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402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1176"/>
        <item m="1" x="1642"/>
        <item m="1" x="2139"/>
        <item m="1" x="684"/>
        <item m="1" x="1146"/>
        <item m="1" x="1610"/>
        <item m="1" x="2105"/>
        <item m="1" x="647"/>
        <item m="1" x="1115"/>
        <item m="1" x="1575"/>
        <item m="1" x="2068"/>
        <item m="1" x="613"/>
        <item m="1" x="1082"/>
        <item m="1" x="1544"/>
        <item m="1" x="2035"/>
        <item m="1" x="575"/>
        <item m="1" x="1047"/>
        <item m="1" x="1513"/>
        <item m="1" x="2006"/>
        <item m="1" x="542"/>
        <item m="1" x="1023"/>
        <item m="1" x="1479"/>
        <item m="1" x="1969"/>
        <item m="1" x="997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50"/>
        <item m="1" x="1608"/>
        <item m="1" x="1140"/>
        <item m="1" x="2213"/>
        <item m="1" x="649"/>
        <item x="116"/>
        <item m="1" x="1633"/>
        <item x="263"/>
        <item m="1" x="747"/>
        <item x="140"/>
        <item m="1" x="1749"/>
        <item m="1" x="1179"/>
        <item m="1" x="1372"/>
        <item m="1" x="2071"/>
        <item m="1" x="762"/>
        <item m="1" x="1801"/>
        <item m="1" x="1490"/>
        <item m="1" x="554"/>
        <item m="1" x="518"/>
        <item m="1" x="2062"/>
        <item m="1" x="2189"/>
        <item m="1" x="1414"/>
        <item m="1" x="1959"/>
        <item m="1" x="1507"/>
        <item m="1" x="2116"/>
        <item m="1" x="884"/>
        <item m="1" x="877"/>
        <item m="1" x="765"/>
        <item m="1" x="1964"/>
        <item m="1" x="1638"/>
        <item m="1" x="1721"/>
        <item m="1" x="1864"/>
        <item m="1" x="856"/>
        <item m="1" x="1560"/>
        <item m="1" x="1125"/>
        <item m="1" x="2057"/>
        <item m="1" x="705"/>
        <item m="1" x="703"/>
        <item m="1" x="337"/>
        <item m="1" x="671"/>
        <item m="1" x="715"/>
        <item m="1" x="898"/>
        <item m="1" x="924"/>
        <item m="1" x="519"/>
        <item m="1" x="907"/>
        <item m="1" x="1089"/>
        <item m="1" x="1518"/>
        <item m="1" x="1675"/>
        <item m="1" x="1908"/>
        <item m="1" x="1977"/>
        <item m="1" x="371"/>
        <item m="1" x="781"/>
        <item m="1" x="824"/>
        <item m="1" x="1002"/>
        <item x="285"/>
        <item m="1" x="1783"/>
        <item m="1" x="532"/>
        <item m="1" x="1434"/>
        <item m="1" x="1144"/>
        <item m="1" x="1987"/>
        <item m="1" x="406"/>
        <item m="1" x="486"/>
        <item m="1" x="1705"/>
        <item m="1" x="2147"/>
        <item x="141"/>
        <item m="1" x="1668"/>
        <item m="1" x="930"/>
        <item x="297"/>
        <item m="1" x="469"/>
        <item m="1" x="693"/>
        <item m="1" x="831"/>
        <item m="1" x="885"/>
        <item m="1" x="1664"/>
        <item m="1" x="1073"/>
        <item x="291"/>
        <item m="1" x="2144"/>
        <item x="269"/>
        <item x="47"/>
        <item m="1" x="1755"/>
        <item m="1" x="1871"/>
        <item m="1" x="2215"/>
        <item m="1" x="2242"/>
        <item m="1" x="1263"/>
        <item m="1" x="1193"/>
        <item m="1" x="1458"/>
        <item m="1" x="2108"/>
        <item m="1" x="2238"/>
        <item m="1" x="2196"/>
        <item m="1" x="332"/>
        <item m="1" x="1656"/>
        <item m="1" x="1906"/>
        <item m="1" x="2124"/>
        <item x="27"/>
        <item m="1" x="1156"/>
        <item x="103"/>
        <item m="1" x="492"/>
        <item m="1" x="614"/>
        <item x="147"/>
        <item x="44"/>
        <item m="1" x="777"/>
        <item m="1" x="918"/>
        <item m="1" x="1532"/>
        <item m="1" x="328"/>
        <item m="1" x="795"/>
        <item m="1" x="1031"/>
        <item m="1" x="1080"/>
        <item m="1" x="1384"/>
        <item m="1" x="1799"/>
        <item m="1" x="317"/>
        <item m="1" x="679"/>
        <item m="1" x="1218"/>
        <item m="1" x="1408"/>
        <item m="1" x="1480"/>
        <item m="1" x="1818"/>
        <item m="1" x="677"/>
        <item m="1" x="1111"/>
        <item m="1" x="1589"/>
        <item m="1" x="2191"/>
        <item m="1" x="302"/>
        <item m="1" x="741"/>
        <item m="1" x="806"/>
        <item m="1" x="913"/>
        <item m="1" x="1427"/>
        <item x="77"/>
        <item m="1" x="2096"/>
        <item m="1" x="740"/>
        <item m="1" x="1588"/>
        <item m="1" x="1954"/>
        <item m="1" x="772"/>
        <item m="1" x="805"/>
        <item m="1" x="969"/>
        <item x="78"/>
        <item m="1" x="1527"/>
        <item m="1" x="1896"/>
        <item m="1" x="342"/>
        <item m="1" x="363"/>
        <item m="1" x="604"/>
        <item m="1" x="788"/>
        <item m="1" x="1108"/>
        <item m="1" x="1525"/>
        <item x="177"/>
        <item m="1" x="1936"/>
        <item m="1" x="1952"/>
        <item m="1" x="2028"/>
        <item m="1" x="754"/>
        <item m="1" x="1040"/>
        <item m="1" x="1055"/>
        <item m="1" x="1195"/>
        <item m="1" x="1363"/>
        <item m="1" x="1401"/>
        <item m="1" x="1873"/>
        <item m="1" x="1054"/>
        <item x="196"/>
        <item m="1" x="1789"/>
        <item m="1" x="1809"/>
        <item m="1" x="2129"/>
        <item m="1" x="428"/>
        <item m="1" x="553"/>
        <item m="1" x="701"/>
        <item m="1" x="753"/>
        <item m="1" x="1770"/>
        <item m="1" x="426"/>
        <item m="1" x="1118"/>
        <item m="1" x="1361"/>
        <item m="1" x="1375"/>
        <item m="1" x="1439"/>
        <item m="1" x="1598"/>
        <item m="1" x="1842"/>
        <item m="1" x="1949"/>
        <item m="1" x="1994"/>
        <item x="286"/>
        <item m="1" x="2227"/>
        <item m="1" x="2240"/>
        <item m="1" x="373"/>
        <item m="1" x="384"/>
        <item x="191"/>
        <item m="1" x="767"/>
        <item m="1" x="1438"/>
        <item x="9"/>
        <item m="1" x="1644"/>
        <item m="1" x="1725"/>
        <item m="1" x="1978"/>
        <item m="1" x="2127"/>
        <item m="1" x="354"/>
        <item m="1" x="423"/>
        <item m="1" x="668"/>
        <item m="1" x="811"/>
        <item m="1" x="1191"/>
        <item m="1" x="1236"/>
        <item m="1" x="1535"/>
        <item m="1" x="1701"/>
        <item m="1" x="1738"/>
        <item m="1" x="1839"/>
        <item m="1" x="1887"/>
        <item m="1" x="2039"/>
        <item m="1" x="2224"/>
        <item m="1" x="333"/>
        <item m="1" x="963"/>
        <item x="186"/>
        <item m="1" x="1128"/>
        <item x="183"/>
        <item m="1" x="1515"/>
        <item m="1" x="1686"/>
        <item m="1" x="453"/>
        <item m="1" x="475"/>
        <item m="1" x="511"/>
        <item m="1" x="748"/>
        <item m="1" x="822"/>
        <item m="1" x="1064"/>
        <item m="1" x="1084"/>
        <item m="1" x="1127"/>
        <item m="1" x="1189"/>
        <item m="1" x="1300"/>
        <item m="1" x="1386"/>
        <item m="1" x="1547"/>
        <item x="298"/>
        <item m="1" x="1905"/>
        <item m="1" x="2083"/>
        <item m="1" x="2151"/>
        <item m="1" x="419"/>
        <item m="1" x="508"/>
        <item m="1" x="545"/>
        <item m="1" x="682"/>
        <item m="1" x="697"/>
        <item x="79"/>
        <item m="1" x="1048"/>
        <item m="1" x="1354"/>
        <item m="1" x="1722"/>
        <item m="1" x="1802"/>
        <item m="1" x="2150"/>
        <item m="1" x="418"/>
        <item m="1" x="725"/>
        <item m="1" x="1024"/>
        <item m="1" x="1032"/>
        <item x="158"/>
        <item m="1" x="2033"/>
        <item m="1" x="489"/>
        <item m="1" x="529"/>
        <item m="1" x="558"/>
        <item m="1" x="645"/>
        <item m="1" x="759"/>
        <item m="1" x="808"/>
        <item m="1" x="819"/>
        <item m="1" x="915"/>
        <item m="1" x="972"/>
        <item m="1" x="1284"/>
        <item m="1" x="1696"/>
        <item m="1" x="1732"/>
        <item m="1" x="1819"/>
        <item m="1" x="1942"/>
        <item m="1" x="2176"/>
        <item x="211"/>
        <item m="1" x="890"/>
        <item m="1" x="932"/>
        <item m="1" x="1009"/>
        <item x="10"/>
        <item m="1" x="1141"/>
        <item m="1" x="1153"/>
        <item m="1" x="1169"/>
        <item m="1" x="1186"/>
        <item m="1" x="1201"/>
        <item m="1" x="1216"/>
        <item m="1" x="1270"/>
        <item m="1" x="1510"/>
        <item m="1" x="1559"/>
        <item m="1" x="1670"/>
        <item m="1" x="1683"/>
        <item m="1" x="1695"/>
        <item m="1" x="303"/>
        <item m="1" x="315"/>
        <item m="1" x="527"/>
        <item m="1" x="609"/>
        <item m="1" x="792"/>
        <item m="1" x="958"/>
        <item m="1" x="970"/>
        <item m="1" x="1077"/>
        <item m="1" x="1096"/>
        <item m="1" x="1351"/>
        <item m="1" x="1557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659"/>
        <item x="197"/>
        <item m="1" x="721"/>
        <item m="1" x="866"/>
        <item m="1" x="931"/>
        <item m="1" x="1059"/>
        <item m="1" x="1138"/>
        <item m="1" x="1199"/>
        <item m="1" x="1493"/>
        <item m="1" x="1529"/>
        <item m="1" x="1650"/>
        <item m="1" x="1744"/>
        <item m="1" x="1815"/>
        <item m="1" x="1859"/>
        <item m="1" x="1876"/>
        <item x="123"/>
        <item m="1" x="1983"/>
        <item m="1" x="2000"/>
        <item m="1" x="2030"/>
        <item m="1" x="2133"/>
        <item m="1" x="2204"/>
        <item m="1" x="345"/>
        <item m="1" x="417"/>
        <item m="1" x="447"/>
        <item m="1" x="503"/>
        <item m="1" x="539"/>
        <item m="1" x="606"/>
        <item m="1" x="773"/>
        <item m="1" x="789"/>
        <item m="1" x="865"/>
        <item m="1" x="887"/>
        <item m="1" x="912"/>
        <item m="1" x="929"/>
        <item m="1" x="943"/>
        <item x="266"/>
        <item m="1" x="1123"/>
        <item m="1" x="1137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04"/>
        <item m="1" x="1714"/>
        <item x="80"/>
        <item m="1" x="1759"/>
        <item m="1" x="1792"/>
        <item m="1" x="1813"/>
        <item m="1" x="1875"/>
        <item m="1" x="1982"/>
        <item m="1" x="1999"/>
        <item m="1" x="2060"/>
        <item m="1" x="2077"/>
        <item m="1" x="2093"/>
        <item m="1" x="2173"/>
        <item m="1" x="2233"/>
        <item m="1" x="416"/>
        <item m="1" x="483"/>
        <item m="1" x="569"/>
        <item m="1" x="626"/>
        <item m="1" x="658"/>
        <item m="1" x="864"/>
        <item m="1" x="941"/>
        <item m="1" x="955"/>
        <item m="1" x="1042"/>
        <item m="1" x="1180"/>
        <item m="1" x="1197"/>
        <item m="1" x="1295"/>
        <item m="1" x="1423"/>
        <item m="1" x="1461"/>
        <item m="1" x="1566"/>
        <item m="1" x="1585"/>
        <item m="1" x="1602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2245"/>
        <item m="1" x="340"/>
        <item m="1" x="361"/>
        <item m="1" x="430"/>
        <item m="1" x="537"/>
        <item x="187"/>
        <item m="1" x="588"/>
        <item m="1" x="624"/>
        <item x="228"/>
        <item m="1" x="718"/>
        <item x="81"/>
        <item m="1" x="850"/>
        <item m="1" x="940"/>
        <item m="1" x="953"/>
        <item m="1" x="968"/>
        <item m="1" x="1006"/>
        <item m="1" x="1020"/>
        <item m="1" x="1056"/>
        <item m="1" x="1150"/>
        <item m="1" x="1163"/>
        <item m="1" x="1279"/>
        <item m="1" x="1294"/>
        <item m="1" x="1319"/>
        <item x="198"/>
        <item m="1" x="1505"/>
        <item m="1" x="1555"/>
        <item m="1" x="1583"/>
        <item m="1" x="1614"/>
        <item m="1" x="1648"/>
        <item m="1" x="1692"/>
        <item m="1" x="1713"/>
        <item m="1" x="1729"/>
        <item m="1" x="2046"/>
        <item m="1" x="2075"/>
        <item m="1" x="2090"/>
        <item m="1" x="2114"/>
        <item m="1" x="2157"/>
        <item m="1" x="2172"/>
        <item m="1" x="2202"/>
        <item m="1" x="312"/>
        <item m="1" x="339"/>
        <item m="1" x="359"/>
        <item m="1" x="376"/>
        <item m="1" x="466"/>
        <item m="1" x="568"/>
        <item m="1" x="656"/>
        <item m="1" x="689"/>
        <item m="1" x="717"/>
        <item m="1" x="787"/>
        <item m="1" x="804"/>
        <item m="1" x="882"/>
        <item m="1" x="927"/>
        <item m="1" x="967"/>
        <item m="1" x="983"/>
        <item x="199"/>
        <item m="1" x="1005"/>
        <item m="1" x="1019"/>
        <item m="1" x="1120"/>
        <item x="14"/>
        <item m="1" x="1252"/>
        <item m="1" x="1328"/>
        <item m="1" x="1346"/>
        <item m="1" x="1420"/>
        <item m="1" x="1442"/>
        <item m="1" x="1503"/>
        <item m="1" x="1524"/>
        <item m="1" x="1553"/>
        <item m="1" x="1564"/>
        <item m="1" x="1581"/>
        <item m="1" x="1613"/>
        <item m="1" x="1631"/>
        <item m="1" x="1647"/>
        <item m="1" x="1663"/>
        <item m="1" x="1703"/>
        <item m="1" x="1712"/>
        <item m="1" x="1772"/>
        <item m="1" x="1790"/>
        <item m="1" x="1810"/>
        <item m="1" x="1853"/>
        <item m="1" x="1892"/>
        <item m="1" x="1915"/>
        <item m="1" x="2054"/>
        <item m="1" x="2130"/>
        <item m="1" x="2201"/>
        <item m="1" x="2231"/>
        <item m="1" x="2243"/>
        <item m="1" x="310"/>
        <item m="1" x="357"/>
        <item m="1" x="444"/>
        <item m="1" x="464"/>
        <item m="1" x="480"/>
        <item m="1" x="497"/>
        <item m="1" x="522"/>
        <item m="1" x="586"/>
        <item m="1" x="603"/>
        <item m="1" x="639"/>
        <item m="1" x="672"/>
        <item m="1" x="688"/>
        <item m="1" x="702"/>
        <item m="1" x="736"/>
        <item m="1" x="769"/>
        <item m="1" x="829"/>
        <item m="1" x="848"/>
        <item m="1" x="880"/>
        <item m="1" x="939"/>
        <item m="1" x="951"/>
        <item m="1" x="966"/>
        <item m="1" x="982"/>
        <item m="1" x="1093"/>
        <item m="1" x="1149"/>
        <item m="1" x="1162"/>
        <item m="1" x="1178"/>
        <item m="1" x="1266"/>
        <item m="1" x="1278"/>
        <item m="1" x="1305"/>
        <item m="1" x="1400"/>
        <item m="1" x="1441"/>
        <item m="1" x="1488"/>
        <item m="1" x="1522"/>
        <item m="1" x="1551"/>
        <item x="57"/>
        <item m="1" x="1600"/>
        <item m="1" x="1629"/>
        <item m="1" x="1678"/>
        <item m="1" x="1691"/>
        <item m="1" x="1711"/>
        <item m="1" x="1756"/>
        <item m="1" x="1786"/>
        <item m="1" x="1828"/>
        <item m="1" x="1843"/>
        <item m="1" x="1852"/>
        <item m="1" x="1891"/>
        <item m="1" x="1914"/>
        <item m="1" x="1934"/>
        <item m="1" x="2088"/>
        <item m="1" x="2112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22"/>
        <item m="1" x="638"/>
        <item m="1" x="654"/>
        <item m="1" x="670"/>
        <item m="1" x="687"/>
        <item m="1" x="714"/>
        <item m="1" x="735"/>
        <item m="1" x="785"/>
        <item m="1" x="803"/>
        <item m="1" x="814"/>
        <item m="1" x="847"/>
        <item m="1" x="878"/>
        <item m="1" x="896"/>
        <item m="1" x="910"/>
        <item m="1" x="925"/>
        <item m="1" x="938"/>
        <item m="1" x="981"/>
        <item m="1" x="1017"/>
        <item m="1" x="1053"/>
        <item m="1" x="1070"/>
        <item m="1" x="1134"/>
        <item x="188"/>
        <item m="1" x="1251"/>
        <item m="1" x="1264"/>
        <item m="1" x="1316"/>
        <item m="1" x="1327"/>
        <item m="1" x="1345"/>
        <item m="1" x="1362"/>
        <item m="1" x="1417"/>
        <item m="1" x="1473"/>
        <item m="1" x="1486"/>
        <item m="1" x="1599"/>
        <item m="1" x="1662"/>
        <item m="1" x="1677"/>
        <item m="1" x="1690"/>
        <item m="1" x="1754"/>
        <item m="1" x="1870"/>
        <item m="1" x="1913"/>
        <item m="1" x="1933"/>
        <item m="1" x="2012"/>
        <item m="1" x="2024"/>
        <item m="1" x="2043"/>
        <item m="1" x="2053"/>
        <item m="1" x="2110"/>
        <item m="1" x="2155"/>
        <item m="1" x="2183"/>
        <item m="1" x="2200"/>
        <item m="1" x="2214"/>
        <item m="1" x="2228"/>
        <item m="1" x="2241"/>
        <item m="1" x="322"/>
        <item m="1" x="335"/>
        <item m="1" x="385"/>
        <item m="1" x="460"/>
        <item m="1" x="478"/>
        <item m="1" x="520"/>
        <item m="1" x="551"/>
        <item m="1" x="582"/>
        <item m="1" x="600"/>
        <item m="1" x="620"/>
        <item m="1" x="733"/>
        <item m="1" x="768"/>
        <item m="1" x="784"/>
        <item m="1" x="813"/>
        <item m="1" x="827"/>
        <item m="1" x="875"/>
        <item m="1" x="908"/>
        <item m="1" x="922"/>
        <item m="1" x="964"/>
        <item m="1" x="980"/>
        <item m="1" x="994"/>
        <item m="1" x="1028"/>
        <item m="1" x="1038"/>
        <item m="1" x="1052"/>
        <item m="1" x="1091"/>
        <item m="1" x="1105"/>
        <item m="1" x="1132"/>
        <item m="1" x="1249"/>
        <item m="1" x="1262"/>
        <item m="1" x="1277"/>
        <item m="1" x="1290"/>
        <item m="1" x="1304"/>
        <item m="1" x="1314"/>
        <item m="1" x="1373"/>
        <item m="1" x="1520"/>
        <item x="190"/>
        <item m="1" x="1627"/>
        <item m="1" x="1645"/>
        <item m="1" x="1660"/>
        <item m="1" x="1753"/>
        <item m="1" x="1768"/>
        <item m="1" x="1807"/>
        <item m="1" x="1841"/>
        <item m="1" x="1850"/>
        <item m="1" x="1868"/>
        <item m="1" x="1911"/>
        <item m="1" x="1932"/>
        <item m="1" x="1966"/>
        <item m="1" x="1979"/>
        <item x="45"/>
        <item m="1" x="2181"/>
        <item m="1" x="2198"/>
        <item m="1" x="2212"/>
        <item m="1" x="308"/>
        <item x="175"/>
        <item m="1" x="383"/>
        <item m="1" x="397"/>
        <item m="1" x="496"/>
        <item m="1" x="516"/>
        <item m="1" x="549"/>
        <item m="1" x="563"/>
        <item m="1" x="580"/>
        <item x="132"/>
        <item m="1" x="686"/>
        <item m="1" x="712"/>
        <item m="1" x="731"/>
        <item m="1" x="766"/>
        <item m="1" x="812"/>
        <item m="1" x="825"/>
        <item m="1" x="844"/>
        <item m="1" x="860"/>
        <item m="1" x="937"/>
        <item m="1" x="978"/>
        <item m="1" x="1036"/>
        <item m="1" x="1051"/>
        <item m="1" x="1090"/>
        <item m="1" x="1104"/>
        <item m="1" x="1160"/>
        <item m="1" x="1177"/>
        <item m="1" x="1209"/>
        <item m="1" x="1247"/>
        <item m="1" x="1303"/>
        <item m="1" x="1313"/>
        <item m="1" x="1343"/>
        <item m="1" x="1371"/>
        <item m="1" x="1415"/>
        <item m="1" x="1437"/>
        <item m="1" x="1456"/>
        <item m="1" x="1470"/>
        <item m="1" x="1500"/>
        <item m="1" x="1519"/>
        <item m="1" x="1536"/>
        <item m="1" x="1562"/>
        <item m="1" x="1578"/>
        <item m="1" x="1626"/>
        <item m="1" x="1658"/>
        <item m="1" x="1676"/>
        <item m="1" x="1688"/>
        <item m="1" x="1710"/>
        <item m="1" x="1723"/>
        <item m="1" x="1752"/>
        <item m="1" x="1767"/>
        <item m="1" x="1806"/>
        <item m="1" x="1825"/>
        <item m="1" x="1840"/>
        <item m="1" x="1888"/>
        <item m="1" x="1909"/>
        <item m="1" x="1992"/>
        <item m="1" x="2023"/>
        <item m="1" x="2040"/>
        <item m="1" x="2052"/>
        <item m="1" x="2072"/>
        <item m="1" x="2107"/>
        <item m="1" x="2126"/>
        <item m="1" x="2140"/>
        <item m="1" x="2153"/>
        <item m="1" x="2210"/>
        <item m="1" x="307"/>
        <item m="1" x="353"/>
        <item m="1" x="372"/>
        <item m="1" x="440"/>
        <item m="1" x="456"/>
        <item m="1" x="495"/>
        <item m="1" x="514"/>
        <item m="1" x="548"/>
        <item m="1" x="562"/>
        <item m="1" x="578"/>
        <item m="1" x="598"/>
        <item m="1" x="650"/>
        <item m="1" x="729"/>
        <item m="1" x="750"/>
        <item m="1" x="782"/>
        <item m="1" x="800"/>
        <item m="1" x="843"/>
        <item m="1" x="874"/>
        <item x="2"/>
        <item m="1" x="904"/>
        <item m="1" x="976"/>
        <item m="1" x="1014"/>
        <item m="1" x="1027"/>
        <item m="1" x="1049"/>
        <item m="1" x="1067"/>
        <item m="1" x="1087"/>
        <item m="1" x="1103"/>
        <item m="1" x="1116"/>
        <item m="1" x="1129"/>
        <item m="1" x="1147"/>
        <item m="1" x="1175"/>
        <item m="1" x="1190"/>
        <item m="1" x="1207"/>
        <item m="1" x="1223"/>
        <item m="1" x="1276"/>
        <item m="1" x="1288"/>
        <item m="1" x="1302"/>
        <item m="1" x="1325"/>
        <item m="1" x="1342"/>
        <item m="1" x="1358"/>
        <item m="1" x="1387"/>
        <item m="1" x="1413"/>
        <item m="1" x="1436"/>
        <item m="1" x="1455"/>
        <item m="1" x="1469"/>
        <item m="1" x="1483"/>
        <item m="1" x="1516"/>
        <item m="1" x="1549"/>
        <item m="1" x="1596"/>
        <item m="1" x="1611"/>
        <item m="1" x="1657"/>
        <item m="1" x="1687"/>
        <item m="1" x="1699"/>
        <item m="1" x="1866"/>
        <item m="1" x="1929"/>
        <item m="1" x="1947"/>
        <item m="1" x="1976"/>
        <item m="1" x="1991"/>
        <item m="1" x="2010"/>
        <item m="1" x="2021"/>
        <item m="1" x="2070"/>
        <item m="1" x="2085"/>
        <item m="1" x="410"/>
        <item m="1" x="421"/>
        <item x="119"/>
        <item m="1" x="454"/>
        <item m="1" x="476"/>
        <item m="1" x="494"/>
        <item m="1" x="512"/>
        <item m="1" x="533"/>
        <item m="1" x="547"/>
        <item m="1" x="561"/>
        <item m="1" x="577"/>
        <item m="1" x="597"/>
        <item m="1" x="617"/>
        <item m="1" x="634"/>
        <item m="1" x="648"/>
        <item m="1" x="666"/>
        <item m="1" x="728"/>
        <item m="1" x="779"/>
        <item m="1" x="798"/>
        <item m="1" x="823"/>
        <item m="1" x="841"/>
        <item m="1" x="920"/>
        <item m="1" x="1013"/>
        <item m="1" x="1034"/>
        <item m="1" x="1065"/>
        <item m="1" x="1085"/>
        <item m="1" x="1102"/>
        <item m="1" x="1157"/>
        <item m="1" x="1206"/>
        <item m="1" x="1234"/>
        <item m="1" x="1246"/>
        <item m="1" x="1261"/>
        <item m="1" x="1287"/>
        <item m="1" x="1324"/>
        <item m="1" x="1340"/>
        <item m="1" x="1356"/>
        <item m="1" x="1369"/>
        <item m="1" x="1396"/>
        <item m="1" x="1435"/>
        <item m="1" x="1467"/>
        <item m="1" x="1482"/>
        <item x="58"/>
        <item m="1" x="1533"/>
        <item m="1" x="1548"/>
        <item m="1" x="1595"/>
        <item m="1" x="1609"/>
        <item m="1" x="1623"/>
        <item m="1" x="1654"/>
        <item m="1" x="1708"/>
        <item m="1" x="1764"/>
        <item m="1" x="1781"/>
        <item m="1" x="1804"/>
        <item m="1" x="1848"/>
        <item x="192"/>
        <item m="1" x="1945"/>
        <item m="1" x="1962"/>
        <item m="1" x="1975"/>
        <item m="1" x="2008"/>
        <item m="1" x="2020"/>
        <item m="1" x="2037"/>
        <item x="169"/>
        <item m="1" x="2069"/>
        <item m="1" x="2084"/>
        <item m="1" x="2103"/>
        <item m="1" x="2137"/>
        <item m="1" x="2152"/>
        <item m="1" x="2179"/>
        <item m="1" x="2236"/>
        <item m="1" x="305"/>
        <item m="1" x="330"/>
        <item m="1" x="351"/>
        <item m="1" x="369"/>
        <item m="1" x="409"/>
        <item m="1" x="420"/>
        <item m="1" x="439"/>
        <item m="1" x="493"/>
        <item m="1" x="509"/>
        <item m="1" x="560"/>
        <item m="1" x="596"/>
        <item m="1" x="615"/>
        <item m="1" x="665"/>
        <item m="1" x="683"/>
        <item m="1" x="698"/>
        <item m="1" x="709"/>
        <item m="1" x="727"/>
        <item m="1" x="745"/>
        <item m="1" x="761"/>
        <item m="1" x="797"/>
        <item m="1" x="840"/>
        <item m="1" x="892"/>
        <item m="1" x="919"/>
        <item m="1" x="935"/>
        <item m="1" x="961"/>
        <item m="1" x="974"/>
        <item m="1" x="991"/>
        <item m="1" x="1001"/>
        <item m="1" x="1011"/>
        <item m="1" x="1025"/>
        <item m="1" x="1083"/>
        <item m="1" x="1145"/>
        <item m="1" x="1172"/>
        <item m="1" x="1205"/>
        <item m="1" x="1245"/>
        <item m="1" x="1260"/>
        <item m="1" x="1275"/>
        <item m="1" x="1286"/>
        <item x="243"/>
        <item m="1" x="1339"/>
        <item m="1" x="1355"/>
        <item m="1" x="1368"/>
        <item m="1" x="1411"/>
        <item m="1" x="1452"/>
        <item m="1" x="1545"/>
        <item m="1" x="1573"/>
        <item m="1" x="1606"/>
        <item m="1" x="1639"/>
        <item m="1" x="1707"/>
        <item m="1" x="1779"/>
        <item m="1" x="1803"/>
        <item m="1" x="1822"/>
        <item m="1" x="1836"/>
        <item x="59"/>
        <item m="1" x="1884"/>
        <item m="1" x="1903"/>
        <item m="1" x="1926"/>
        <item m="1" x="1960"/>
        <item m="1" x="1973"/>
        <item m="1" x="2007"/>
        <item m="1" x="2019"/>
        <item m="1" x="2066"/>
        <item x="48"/>
        <item m="1" x="2102"/>
        <item m="1" x="2123"/>
        <item m="1" x="2136"/>
        <item m="1" x="2164"/>
        <item m="1" x="2177"/>
        <item m="1" x="2209"/>
        <item m="1" x="2223"/>
        <item m="1" x="2235"/>
        <item m="1" x="318"/>
        <item m="1" x="349"/>
        <item m="1" x="395"/>
        <item m="1" x="408"/>
        <item x="279"/>
        <item m="1" x="438"/>
        <item m="1" x="450"/>
        <item m="1" x="491"/>
        <item m="1" x="507"/>
        <item m="1" x="530"/>
        <item m="1" x="544"/>
        <item m="1" x="576"/>
        <item m="1" x="646"/>
        <item m="1" x="663"/>
        <item m="1" x="681"/>
        <item m="1" x="726"/>
        <item m="1" x="744"/>
        <item m="1" x="796"/>
        <item m="1" x="820"/>
        <item m="1" x="838"/>
        <item m="1" x="857"/>
        <item m="1" x="960"/>
        <item m="1" x="1033"/>
        <item m="1" x="1081"/>
        <item m="1" x="1203"/>
        <item m="1" x="1220"/>
        <item m="1" x="1232"/>
        <item m="1" x="1244"/>
        <item m="1" x="1258"/>
        <item m="1" x="1274"/>
        <item m="1" x="1285"/>
        <item x="17"/>
        <item m="1" x="1337"/>
        <item x="18"/>
        <item m="1" x="1366"/>
        <item m="1" x="1385"/>
        <item m="1" x="1395"/>
        <item m="1" x="1410"/>
        <item m="1" x="1433"/>
        <item m="1" x="1481"/>
        <item m="1" x="1496"/>
        <item x="19"/>
        <item m="1" x="1593"/>
        <item m="1" x="1605"/>
        <item m="1" x="1621"/>
        <item m="1" x="1652"/>
        <item m="1" x="1734"/>
        <item m="1" x="1800"/>
        <item m="1" x="1821"/>
        <item m="1" x="1835"/>
        <item m="1" x="1863"/>
        <item m="1" x="1883"/>
        <item m="1" x="1943"/>
        <item m="1" x="1972"/>
        <item m="1" x="1990"/>
        <item m="1" x="2018"/>
        <item m="1" x="2034"/>
        <item m="1" x="2065"/>
        <item m="1" x="2101"/>
        <item m="1" x="2121"/>
        <item m="1" x="2149"/>
        <item m="1" x="2163"/>
        <item m="1" x="2222"/>
        <item m="1" x="326"/>
        <item m="1" x="367"/>
        <item m="1" x="393"/>
        <item m="1" x="407"/>
        <item m="1" x="472"/>
        <item m="1" x="574"/>
        <item m="1" x="594"/>
        <item m="1" x="611"/>
        <item m="1" x="631"/>
        <item m="1" x="662"/>
        <item m="1" x="680"/>
        <item m="1" x="724"/>
        <item m="1" x="743"/>
        <item x="142"/>
        <item m="1" x="836"/>
        <item m="1" x="855"/>
        <item m="1" x="870"/>
        <item m="1" x="902"/>
        <item m="1" x="916"/>
        <item m="1" x="934"/>
        <item m="1" x="948"/>
        <item m="1" x="973"/>
        <item m="1" x="990"/>
        <item m="1" x="999"/>
        <item m="1" x="1045"/>
        <item m="1" x="1061"/>
        <item m="1" x="1079"/>
        <item m="1" x="1099"/>
        <item m="1" x="1114"/>
        <item m="1" x="1143"/>
        <item m="1" x="1154"/>
        <item m="1" x="1187"/>
        <item m="1" x="1219"/>
        <item m="1" x="1243"/>
        <item m="1" x="1257"/>
        <item m="1" x="1272"/>
        <item m="1" x="1312"/>
        <item m="1" x="1322"/>
        <item m="1" x="1336"/>
        <item m="1" x="1383"/>
        <item m="1" x="1409"/>
        <item m="1" x="1431"/>
        <item m="1" x="1451"/>
        <item m="1" x="1495"/>
        <item m="1" x="1531"/>
        <item m="1" x="1570"/>
        <item m="1" x="1592"/>
        <item m="1" x="1685"/>
        <item m="1" x="1719"/>
        <item m="1" x="1733"/>
        <item m="1" x="1747"/>
        <item m="1" x="1761"/>
        <item m="1" x="1778"/>
        <item m="1" x="1798"/>
        <item m="1" x="1820"/>
        <item m="1" x="1862"/>
        <item m="1" x="1881"/>
        <item m="1" x="1901"/>
        <item m="1" x="1925"/>
        <item x="244"/>
        <item m="1" x="1970"/>
        <item m="1" x="1988"/>
        <item m="1" x="2004"/>
        <item m="1" x="2032"/>
        <item m="1" x="2063"/>
        <item m="1" x="2081"/>
        <item m="1" x="2099"/>
        <item m="1" x="2119"/>
        <item m="1" x="2135"/>
        <item m="1" x="2148"/>
        <item m="1" x="2193"/>
        <item m="1" x="2208"/>
        <item m="1" x="304"/>
        <item m="1" x="316"/>
        <item m="1" x="348"/>
        <item m="1" x="381"/>
        <item x="49"/>
        <item m="1" x="487"/>
        <item m="1" x="541"/>
        <item m="1" x="630"/>
        <item m="1" x="644"/>
        <item m="1" x="678"/>
        <item m="1" x="695"/>
        <item m="1" x="707"/>
        <item m="1" x="742"/>
        <item m="1" x="775"/>
        <item m="1" x="794"/>
        <item m="1" x="869"/>
        <item m="1" x="891"/>
        <item m="1" x="914"/>
        <item m="1" x="933"/>
        <item m="1" x="1078"/>
        <item m="1" x="1098"/>
        <item m="1" x="1112"/>
        <item m="1" x="1142"/>
        <item m="1" x="1170"/>
        <item m="1" x="1202"/>
        <item m="1" x="1217"/>
        <item m="1" x="1231"/>
        <item m="1" x="1271"/>
        <item m="1" x="1283"/>
        <item m="1" x="1311"/>
        <item m="1" x="1334"/>
        <item m="1" x="1353"/>
        <item m="1" x="1381"/>
        <item m="1" x="1407"/>
        <item m="1" x="1429"/>
        <item m="1" x="1450"/>
        <item m="1" x="1511"/>
        <item m="1" x="1530"/>
        <item m="1" x="1590"/>
        <item m="1" x="1651"/>
        <item m="1" x="1684"/>
        <item m="1" x="1706"/>
        <item m="1" x="1718"/>
        <item m="1" x="1731"/>
        <item m="1" x="1777"/>
        <item m="1" x="1817"/>
        <item m="1" x="1834"/>
        <item x="7"/>
        <item m="1" x="1861"/>
        <item m="1" x="1879"/>
        <item m="1" x="1900"/>
        <item m="1" x="1924"/>
        <item m="1" x="1940"/>
        <item m="1" x="1985"/>
        <item m="1" x="2003"/>
        <item m="1" x="2017"/>
        <item m="1" x="2080"/>
        <item m="1" x="2098"/>
        <item m="1" x="2175"/>
        <item m="1" x="2207"/>
        <item m="1" x="2220"/>
        <item m="1" x="380"/>
        <item m="1" x="391"/>
        <item m="1" x="405"/>
        <item m="1" x="436"/>
        <item m="1" x="471"/>
        <item m="1" x="485"/>
        <item m="1" x="506"/>
        <item m="1" x="528"/>
        <item m="1" x="540"/>
        <item m="1" x="573"/>
        <item m="1" x="592"/>
        <item m="1" x="610"/>
        <item m="1" x="628"/>
        <item m="1" x="643"/>
        <item m="1" x="660"/>
        <item m="1" x="676"/>
        <item x="54"/>
        <item m="1" x="723"/>
        <item m="1" x="757"/>
        <item m="1" x="774"/>
        <item m="1" x="793"/>
        <item m="1" x="807"/>
        <item m="1" x="834"/>
        <item m="1" x="868"/>
        <item m="1" x="959"/>
        <item x="3"/>
        <item m="1" x="1060"/>
        <item m="1" x="1110"/>
        <item m="1" x="1139"/>
        <item m="1" x="1168"/>
        <item m="1" x="1184"/>
        <item m="1" x="1200"/>
        <item m="1" x="1230"/>
        <item x="1"/>
        <item m="1" x="1333"/>
        <item m="1" x="1352"/>
        <item x="4"/>
        <item x="270"/>
        <item m="1" x="1406"/>
        <item m="1" x="1428"/>
        <item m="1" x="1448"/>
        <item m="1" x="1465"/>
        <item m="1" x="1494"/>
        <item m="1" x="1509"/>
        <item m="1" x="1541"/>
        <item m="1" x="1558"/>
        <item m="1" x="1619"/>
        <item m="1" x="1682"/>
        <item x="41"/>
        <item m="1" x="1717"/>
        <item m="1" x="1746"/>
        <item m="1" x="1760"/>
        <item x="82"/>
        <item m="1" x="1795"/>
        <item m="1" x="1833"/>
        <item m="1" x="1860"/>
        <item m="1" x="1899"/>
        <item m="1" x="1922"/>
        <item m="1" x="1956"/>
        <item m="1" x="1984"/>
        <item x="156"/>
        <item m="1" x="2016"/>
        <item m="1" x="2031"/>
        <item m="1" x="2050"/>
        <item m="1" x="2097"/>
        <item m="1" x="2118"/>
        <item m="1" x="2134"/>
        <item m="1" x="2146"/>
        <item m="1" x="2162"/>
        <item m="1" x="2234"/>
        <item x="287"/>
        <item m="1" x="346"/>
        <item m="1" x="366"/>
        <item m="1" x="379"/>
        <item m="1" x="390"/>
        <item m="1" x="404"/>
        <item m="1" x="435"/>
        <item m="1" x="448"/>
        <item m="1" x="484"/>
        <item x="20"/>
        <item m="1" x="572"/>
        <item m="1" x="642"/>
        <item m="1" x="675"/>
        <item m="1" x="722"/>
        <item m="1" x="791"/>
        <item m="1" x="867"/>
        <item m="1" x="1076"/>
        <item m="1" x="1095"/>
        <item x="28"/>
        <item m="1" x="1183"/>
        <item m="1" x="1215"/>
        <item m="1" x="1242"/>
        <item m="1" x="1255"/>
        <item m="1" x="1282"/>
        <item m="1" x="1321"/>
        <item m="1" x="1350"/>
        <item m="1" x="1380"/>
        <item m="1" x="1404"/>
        <item m="1" x="1426"/>
        <item m="1" x="1446"/>
        <item m="1" x="1464"/>
        <item m="1" x="1477"/>
        <item m="1" x="1508"/>
        <item m="1" x="1540"/>
        <item m="1" x="1556"/>
        <item m="1" x="1569"/>
        <item x="157"/>
        <item m="1" x="1636"/>
        <item m="1" x="1681"/>
        <item m="1" x="1694"/>
        <item m="1" x="1716"/>
        <item m="1" x="1793"/>
        <item m="1" x="1816"/>
        <item m="1" x="1877"/>
        <item m="1" x="1955"/>
        <item m="1" x="2001"/>
        <item x="60"/>
        <item m="1" x="2095"/>
        <item m="1" x="2117"/>
        <item x="217"/>
        <item m="1" x="2161"/>
        <item m="1" x="2174"/>
        <item m="1" x="2190"/>
        <item m="1" x="2205"/>
        <item m="1" x="2247"/>
        <item m="1" x="365"/>
        <item m="1" x="378"/>
        <item m="1" x="389"/>
        <item m="1" x="403"/>
        <item m="1" x="470"/>
        <item m="1" x="504"/>
        <item m="1" x="526"/>
        <item x="271"/>
        <item m="1" x="556"/>
        <item m="1" x="571"/>
        <item m="1" x="590"/>
        <item m="1" x="607"/>
        <item m="1" x="627"/>
        <item m="1" x="641"/>
        <item m="1" x="674"/>
        <item m="1" x="694"/>
        <item m="1" x="720"/>
        <item m="1" x="756"/>
        <item m="1" x="790"/>
        <item m="1" x="817"/>
        <item m="1" x="832"/>
        <item m="1" x="853"/>
        <item x="21"/>
        <item m="1" x="888"/>
        <item m="1" x="900"/>
        <item x="25"/>
        <item m="1" x="944"/>
        <item m="1" x="957"/>
        <item m="1" x="987"/>
        <item m="1" x="996"/>
        <item m="1" x="1021"/>
        <item m="1" x="1029"/>
        <item m="1" x="1058"/>
        <item m="1" x="1075"/>
        <item m="1" x="1109"/>
        <item m="1" x="1124"/>
        <item m="1" x="1152"/>
        <item m="1" x="1167"/>
        <item m="1" x="1182"/>
        <item m="1" x="1214"/>
        <item m="1" x="1229"/>
        <item m="1" x="1241"/>
        <item m="1" x="1254"/>
        <item m="1" x="1298"/>
        <item m="1" x="1309"/>
        <item m="1" x="1332"/>
        <item m="1" x="1365"/>
        <item m="1" x="1378"/>
        <item m="1" x="1392"/>
        <item m="1" x="1425"/>
        <item m="1" x="1445"/>
        <item m="1" x="1463"/>
        <item m="1" x="1476"/>
        <item m="1" x="1492"/>
        <item m="1" x="1528"/>
        <item x="22"/>
        <item m="1" x="1568"/>
        <item m="1" x="1587"/>
        <item m="1" x="1604"/>
        <item m="1" x="1616"/>
        <item m="1" x="1667"/>
        <item m="1" x="1680"/>
        <item m="1" x="1715"/>
        <item x="207"/>
        <item m="1" x="1743"/>
        <item m="1" x="1776"/>
        <item m="1" x="1814"/>
        <item m="1" x="1832"/>
        <item m="1" x="1857"/>
        <item m="1" x="1937"/>
        <item x="15"/>
        <item m="1" x="2015"/>
        <item m="1" x="2029"/>
        <item m="1" x="2049"/>
        <item m="1" x="2061"/>
        <item m="1" x="2078"/>
        <item m="1" x="2094"/>
        <item m="1" x="2132"/>
        <item m="1" x="2160"/>
        <item m="1" x="2246"/>
        <item m="1" x="324"/>
        <item m="1" x="343"/>
        <item m="1" x="364"/>
        <item m="1" x="388"/>
        <item x="245"/>
        <item m="1" x="431"/>
        <item m="1" x="468"/>
        <item m="1" x="501"/>
        <item m="1" x="525"/>
        <item m="1" x="538"/>
        <item m="1" x="555"/>
        <item m="1" x="570"/>
        <item m="1" x="589"/>
        <item m="1" x="605"/>
        <item m="1" x="692"/>
        <item m="1" x="738"/>
        <item m="1" x="755"/>
        <item x="161"/>
        <item x="149"/>
        <item m="1" x="830"/>
        <item m="1" x="852"/>
        <item m="1" x="942"/>
        <item m="1" x="956"/>
        <item m="1" x="986"/>
        <item m="1" x="995"/>
        <item m="1" x="1008"/>
        <item m="1" x="1043"/>
        <item m="1" x="1057"/>
        <item m="1" x="1074"/>
        <item m="1" x="1094"/>
        <item m="1" x="1151"/>
        <item m="1" x="1165"/>
        <item m="1" x="1181"/>
        <item m="1" x="1198"/>
        <item x="281"/>
        <item m="1" x="1269"/>
        <item m="1" x="1281"/>
        <item m="1" x="1296"/>
        <item m="1" x="1307"/>
        <item m="1" x="1320"/>
        <item m="1" x="1330"/>
        <item m="1" x="1348"/>
        <item m="1" x="1376"/>
        <item m="1" x="1402"/>
        <item m="1" x="1424"/>
        <item m="1" x="1444"/>
        <item sd="0" m="1" x="1462"/>
        <item m="1" x="1506"/>
        <item m="1" x="1526"/>
        <item m="1" x="1567"/>
        <item m="1" x="1586"/>
        <item m="1" x="1603"/>
        <item x="159"/>
        <item x="179"/>
        <item m="1" x="1758"/>
        <item m="1" x="1791"/>
        <item m="1" x="1812"/>
        <item m="1" x="1831"/>
        <item m="1" x="1845"/>
        <item m="1" x="1895"/>
        <item m="1" x="1919"/>
        <item m="1" x="2048"/>
        <item m="1" x="2058"/>
        <item m="1" x="2076"/>
        <item m="1" x="2092"/>
        <item x="0"/>
        <item m="1" x="2145"/>
        <item m="1" x="2159"/>
        <item m="1" x="2187"/>
        <item m="1" x="2218"/>
        <item m="1" x="314"/>
        <item m="1" x="341"/>
        <item m="1" x="362"/>
        <item m="1" x="401"/>
        <item m="1" x="415"/>
        <item x="189"/>
        <item m="1" x="482"/>
        <item m="1" x="500"/>
        <item m="1" x="524"/>
        <item m="1" x="625"/>
        <item m="1" x="657"/>
        <item m="1" x="673"/>
        <item m="1" x="691"/>
        <item m="1" x="706"/>
        <item m="1" x="719"/>
        <item m="1" x="737"/>
        <item m="1" x="771"/>
        <item x="29"/>
        <item m="1" x="851"/>
        <item m="1" x="883"/>
        <item m="1" x="911"/>
        <item m="1" x="928"/>
        <item m="1" x="954"/>
        <item m="1" x="985"/>
        <item m="1" x="1007"/>
        <item m="1" x="1041"/>
        <item m="1" x="1122"/>
        <item m="1" x="1136"/>
        <item m="1" x="1164"/>
        <item m="1" x="1196"/>
        <item m="1" x="1228"/>
        <item m="1" x="1240"/>
        <item x="218"/>
        <item m="1" x="1268"/>
        <item m="1" x="1280"/>
        <item m="1" x="1306"/>
        <item x="150"/>
        <item x="178"/>
        <item m="1" x="1364"/>
        <item m="1" x="1391"/>
        <item m="1" x="1422"/>
        <item m="1" x="1443"/>
        <item m="1" x="1460"/>
        <item x="272"/>
        <item m="1" x="1539"/>
        <item m="1" x="1565"/>
        <item m="1" x="1584"/>
        <item m="1" x="1601"/>
        <item m="1" x="1615"/>
        <item m="1" x="1632"/>
        <item m="1" x="1665"/>
        <item m="1" x="1730"/>
        <item m="1" x="1741"/>
        <item m="1" x="1757"/>
        <item m="1" x="1774"/>
        <item x="61"/>
        <item m="1" x="1811"/>
        <item m="1" x="1829"/>
        <item m="1" x="1854"/>
        <item m="1" x="1874"/>
        <item m="1" x="1893"/>
        <item m="1" x="1917"/>
        <item m="1" x="1968"/>
        <item m="1" x="2014"/>
        <item m="1" x="2027"/>
        <item m="1" x="2047"/>
        <item m="1" x="2056"/>
        <item m="1" x="2091"/>
        <item m="1" x="2131"/>
        <item m="1" x="2158"/>
        <item m="1" x="2186"/>
        <item m="1" x="2203"/>
        <item m="1" x="2217"/>
        <item m="1" x="2232"/>
        <item m="1" x="2244"/>
        <item m="1" x="313"/>
        <item m="1" x="360"/>
        <item m="1" x="400"/>
        <item m="1" x="414"/>
        <item m="1" x="429"/>
        <item m="1" x="446"/>
        <item m="1" x="467"/>
        <item m="1" x="481"/>
        <item m="1" x="499"/>
        <item m="1" x="523"/>
        <item m="1" x="587"/>
        <item m="1" x="640"/>
        <item m="1" x="690"/>
        <item m="1" x="704"/>
        <item x="160"/>
        <item m="1" x="816"/>
        <item x="42"/>
        <item m="1" x="899"/>
        <item m="1" x="984"/>
        <item m="1" x="1039"/>
        <item m="1" x="1107"/>
        <item m="1" x="1121"/>
        <item m="1" x="1212"/>
        <item m="1" x="1267"/>
        <item m="1" x="1293"/>
        <item m="1" x="1329"/>
        <item m="1" x="1390"/>
        <item m="1" x="1421"/>
        <item m="1" x="1489"/>
        <item m="1" x="1504"/>
        <item m="1" x="1554"/>
        <item m="1" x="1582"/>
        <item x="170"/>
        <item m="1" x="1773"/>
        <item m="1" x="1872"/>
        <item m="1" x="1916"/>
        <item m="1" x="1981"/>
        <item m="1" x="1997"/>
        <item m="1" x="2026"/>
        <item m="1" x="2045"/>
        <item m="1" x="2055"/>
        <item m="1" x="2216"/>
        <item m="1" x="311"/>
        <item x="212"/>
        <item m="1" x="358"/>
        <item m="1" x="375"/>
        <item m="1" x="387"/>
        <item m="1" x="399"/>
        <item m="1" x="413"/>
        <item m="1" x="445"/>
        <item m="1" x="465"/>
        <item m="1" x="498"/>
        <item m="1" x="536"/>
        <item m="1" x="567"/>
        <item m="1" x="623"/>
        <item m="1" x="716"/>
        <item m="1" x="770"/>
        <item x="50"/>
        <item x="62"/>
        <item m="1" x="849"/>
        <item m="1" x="881"/>
        <item m="1" x="952"/>
        <item m="1" x="1018"/>
        <item m="1" x="1072"/>
        <item m="1" x="1227"/>
        <item m="1" x="1317"/>
        <item m="1" x="1419"/>
        <item x="219"/>
        <item m="1" x="1459"/>
        <item m="1" x="1502"/>
        <item m="1" x="1523"/>
        <item m="1" x="1552"/>
        <item m="1" x="1580"/>
        <item m="1" x="1612"/>
        <item m="1" x="1630"/>
        <item m="1" x="1646"/>
        <item x="133"/>
        <item m="1" x="1728"/>
        <item m="1" x="1740"/>
        <item x="296"/>
        <item m="1" x="1771"/>
        <item m="1" x="1787"/>
        <item m="1" x="1808"/>
        <item m="1" x="1935"/>
        <item m="1" x="1951"/>
        <item m="1" x="1967"/>
        <item m="1" x="1996"/>
        <item m="1" x="2013"/>
        <item m="1" x="2074"/>
        <item m="1" x="2089"/>
        <item m="1" x="2113"/>
        <item m="1" x="2143"/>
        <item x="117"/>
        <item m="1" x="443"/>
        <item m="1" x="463"/>
        <item x="165"/>
        <item m="1" x="566"/>
        <item m="1" x="585"/>
        <item m="1" x="602"/>
        <item x="220"/>
        <item m="1" x="655"/>
        <item m="1" x="700"/>
        <item m="1" x="752"/>
        <item m="1" x="786"/>
        <item m="1" x="815"/>
        <item m="1" x="863"/>
        <item m="1" x="879"/>
        <item m="1" x="897"/>
        <item m="1" x="926"/>
        <item m="1" x="1071"/>
        <item m="1" x="1119"/>
        <item m="1" x="1135"/>
        <item m="1" x="1161"/>
        <item x="166"/>
        <item m="1" x="1418"/>
        <item m="1" x="1440"/>
        <item m="1" x="1474"/>
        <item m="1" x="1487"/>
        <item x="134"/>
        <item x="246"/>
        <item m="1" x="1785"/>
        <item m="1" x="1827"/>
        <item m="1" x="1950"/>
        <item m="1" x="1995"/>
        <item m="1" x="2025"/>
        <item m="1" x="2044"/>
        <item m="1" x="2111"/>
        <item x="176"/>
        <item m="1" x="2142"/>
        <item m="1" x="2156"/>
        <item m="1" x="2170"/>
        <item m="1" x="2184"/>
        <item m="1" x="2229"/>
        <item m="1" x="323"/>
        <item m="1" x="336"/>
        <item m="1" x="356"/>
        <item m="1" x="374"/>
        <item m="1" x="386"/>
        <item m="1" x="412"/>
        <item m="1" x="425"/>
        <item m="1" x="442"/>
        <item m="1" x="461"/>
        <item m="1" x="479"/>
        <item x="43"/>
        <item m="1" x="521"/>
        <item x="104"/>
        <item m="1" x="583"/>
        <item x="135"/>
        <item m="1" x="621"/>
        <item m="1" x="637"/>
        <item m="1" x="653"/>
        <item m="1" x="669"/>
        <item m="1" x="734"/>
        <item m="1" x="751"/>
        <item x="51"/>
        <item x="83"/>
        <item x="185"/>
        <item m="1" x="828"/>
        <item m="1" x="846"/>
        <item m="1" x="862"/>
        <item m="1" x="876"/>
        <item m="1" x="895"/>
        <item m="1" x="909"/>
        <item m="1" x="923"/>
        <item x="30"/>
        <item m="1" x="965"/>
        <item m="1" x="1004"/>
        <item m="1" x="1016"/>
        <item m="1" x="1092"/>
        <item m="1" x="1106"/>
        <item m="1" x="1133"/>
        <item m="1" x="1148"/>
        <item m="1" x="1194"/>
        <item m="1" x="1226"/>
        <item m="1" x="1238"/>
        <item m="1" x="1291"/>
        <item x="151"/>
        <item m="1" x="1315"/>
        <item m="1" x="1326"/>
        <item m="1" x="1344"/>
        <item m="1" x="1374"/>
        <item m="1" x="1389"/>
        <item m="1" x="1472"/>
        <item m="1" x="1501"/>
        <item m="1" x="1521"/>
        <item m="1" x="1538"/>
        <item m="1" x="1550"/>
        <item m="1" x="1628"/>
        <item m="1" x="1661"/>
        <item x="124"/>
        <item m="1" x="1702"/>
        <item m="1" x="1726"/>
        <item m="1" x="1769"/>
        <item x="267"/>
        <item m="1" x="1851"/>
        <item m="1" x="1869"/>
        <item m="1" x="1890"/>
        <item m="1" x="1912"/>
        <item x="125"/>
        <item m="1" x="1980"/>
        <item m="1" x="2042"/>
        <item m="1" x="2087"/>
        <item m="1" x="2109"/>
        <item m="1" x="2128"/>
        <item m="1" x="2141"/>
        <item m="1" x="2154"/>
        <item m="1" x="2182"/>
        <item m="1" x="2226"/>
        <item m="1" x="2239"/>
        <item m="1" x="321"/>
        <item m="1" x="355"/>
        <item m="1" x="398"/>
        <item m="1" x="424"/>
        <item m="1" x="459"/>
        <item m="1" x="517"/>
        <item m="1" x="534"/>
        <item m="1" x="550"/>
        <item m="1" x="564"/>
        <item m="1" x="581"/>
        <item m="1" x="599"/>
        <item m="1" x="619"/>
        <item m="1" x="636"/>
        <item m="1" x="652"/>
        <item m="1" x="699"/>
        <item m="1" x="713"/>
        <item m="1" x="732"/>
        <item x="31"/>
        <item m="1" x="783"/>
        <item m="1" x="802"/>
        <item x="292"/>
        <item m="1" x="826"/>
        <item m="1" x="845"/>
        <item m="1" x="861"/>
        <item m="1" x="894"/>
        <item m="1" x="906"/>
        <item m="1" x="921"/>
        <item m="1" x="950"/>
        <item m="1" x="979"/>
        <item m="1" x="1003"/>
        <item m="1" x="1015"/>
        <item m="1" x="1037"/>
        <item m="1" x="1069"/>
        <item m="1" x="1131"/>
        <item m="1" x="1192"/>
        <item m="1" x="1210"/>
        <item m="1" x="1225"/>
        <item m="1" x="1237"/>
        <item m="1" x="1248"/>
        <item m="1" x="1289"/>
        <item m="1" x="1360"/>
        <item m="1" x="1388"/>
        <item m="1" x="1399"/>
        <item m="1" x="1416"/>
        <item m="1" x="1457"/>
        <item m="1" x="1471"/>
        <item m="1" x="1485"/>
        <item m="1" x="1537"/>
        <item m="1" x="1563"/>
        <item m="1" x="1579"/>
        <item m="1" x="1597"/>
        <item m="1" x="1643"/>
        <item m="1" x="1659"/>
        <item m="1" x="1689"/>
        <item x="280"/>
        <item x="136"/>
        <item m="1" x="1724"/>
        <item m="1" x="1739"/>
        <item m="1" x="1826"/>
        <item m="1" x="1867"/>
        <item m="1" x="1889"/>
        <item m="1" x="1910"/>
        <item m="1" x="1931"/>
        <item m="1" x="1948"/>
        <item m="1" x="1965"/>
        <item m="1" x="1993"/>
        <item m="1" x="2041"/>
        <item m="1" x="2073"/>
        <item x="5"/>
        <item m="1" x="2168"/>
        <item m="1" x="2197"/>
        <item m="1" x="2211"/>
        <item m="1" x="2225"/>
        <item m="1" x="320"/>
        <item m="1" x="334"/>
        <item x="32"/>
        <item m="1" x="411"/>
        <item m="1" x="441"/>
        <item m="1" x="457"/>
        <item m="1" x="515"/>
        <item x="120"/>
        <item x="200"/>
        <item m="1" x="579"/>
        <item m="1" x="635"/>
        <item m="1" x="651"/>
        <item m="1" x="685"/>
        <item m="1" x="711"/>
        <item m="1" x="730"/>
        <item m="1" x="764"/>
        <item m="1" x="801"/>
        <item m="1" x="810"/>
        <item x="293"/>
        <item m="1" x="905"/>
        <item m="1" x="977"/>
        <item m="1" x="1050"/>
        <item m="1" x="1068"/>
        <item m="1" x="1088"/>
        <item m="1" x="1117"/>
        <item m="1" x="1130"/>
        <item m="1" x="1208"/>
        <item m="1" x="1224"/>
        <item x="247"/>
        <item x="105"/>
        <item x="63"/>
        <item x="52"/>
        <item m="1" x="1359"/>
        <item m="1" x="1398"/>
        <item x="64"/>
        <item m="1" x="1484"/>
        <item m="1" x="1499"/>
        <item m="1" x="1517"/>
        <item x="84"/>
        <item m="1" x="1577"/>
        <item m="1" x="1641"/>
        <item m="1" x="1700"/>
        <item m="1" x="1709"/>
        <item m="1" x="1737"/>
        <item m="1" x="1751"/>
        <item m="1" x="1766"/>
        <item m="1" x="1784"/>
        <item x="143"/>
        <item m="1" x="1824"/>
        <item m="1" x="1838"/>
        <item m="1" x="1886"/>
        <item m="1" x="1907"/>
        <item m="1" x="1930"/>
        <item m="1" x="1963"/>
        <item x="65"/>
        <item m="1" x="2011"/>
        <item m="1" x="2022"/>
        <item m="1" x="2086"/>
        <item m="1" x="2106"/>
        <item m="1" x="2125"/>
        <item m="1" x="2138"/>
        <item m="1" x="2167"/>
        <item m="1" x="2180"/>
        <item x="213"/>
        <item m="1" x="306"/>
        <item m="1" x="319"/>
        <item m="1" x="331"/>
        <item m="1" x="352"/>
        <item m="1" x="422"/>
        <item m="1" x="455"/>
        <item m="1" x="477"/>
        <item m="1" x="513"/>
        <item x="38"/>
        <item m="1" x="618"/>
        <item m="1" x="667"/>
        <item m="1" x="749"/>
        <item m="1" x="763"/>
        <item m="1" x="780"/>
        <item m="1" x="799"/>
        <item m="1" x="809"/>
        <item m="1" x="842"/>
        <item m="1" x="859"/>
        <item m="1" x="873"/>
        <item m="1" x="936"/>
        <item m="1" x="962"/>
        <item m="1" x="975"/>
        <item m="1" x="993"/>
        <item x="221"/>
        <item x="126"/>
        <item m="1" x="1035"/>
        <item m="1" x="1066"/>
        <item m="1" x="1086"/>
        <item x="66"/>
        <item m="1" x="1158"/>
        <item m="1" x="1174"/>
        <item x="67"/>
        <item m="1" x="1222"/>
        <item m="1" x="1235"/>
        <item x="162"/>
        <item x="229"/>
        <item m="1" x="1301"/>
        <item m="1" x="1341"/>
        <item m="1" x="1357"/>
        <item m="1" x="1370"/>
        <item m="1" x="1397"/>
        <item m="1" x="1412"/>
        <item m="1" x="1454"/>
        <item m="1" x="1468"/>
        <item m="1" x="1498"/>
        <item m="1" x="1514"/>
        <item m="1" x="1534"/>
        <item m="1" x="1576"/>
        <item m="1" x="1624"/>
        <item m="1" x="1655"/>
        <item m="1" x="1673"/>
        <item m="1" x="1698"/>
        <item m="1" x="1736"/>
        <item m="1" x="1750"/>
        <item m="1" x="1765"/>
        <item m="1" x="1782"/>
        <item m="1" x="1805"/>
        <item m="1" x="1823"/>
        <item m="1" x="1837"/>
        <item m="1" x="1849"/>
        <item m="1" x="1865"/>
        <item m="1" x="1928"/>
        <item m="1" x="1946"/>
        <item m="1" x="2009"/>
        <item m="1" x="2038"/>
        <item x="139"/>
        <item x="85"/>
        <item m="1" x="2104"/>
        <item m="1" x="2166"/>
        <item x="68"/>
        <item m="1" x="2237"/>
        <item x="118"/>
        <item x="294"/>
        <item m="1" x="370"/>
        <item x="69"/>
        <item x="230"/>
        <item m="1" x="452"/>
        <item m="1" x="474"/>
        <item x="106"/>
        <item m="1" x="510"/>
        <item m="1" x="546"/>
        <item m="1" x="616"/>
        <item m="1" x="633"/>
        <item x="248"/>
        <item x="39"/>
        <item m="1" x="710"/>
        <item m="1" x="746"/>
        <item m="1" x="778"/>
        <item m="1" x="821"/>
        <item m="1" x="858"/>
        <item m="1" x="872"/>
        <item m="1" x="893"/>
        <item x="222"/>
        <item m="1" x="992"/>
        <item x="33"/>
        <item m="1" x="1012"/>
        <item m="1" x="1026"/>
        <item x="171"/>
        <item m="1" x="1063"/>
        <item x="34"/>
        <item m="1" x="1101"/>
        <item m="1" x="1155"/>
        <item m="1" x="1173"/>
        <item m="1" x="1221"/>
        <item m="1" x="1233"/>
        <item x="127"/>
        <item x="86"/>
        <item m="1" x="1323"/>
        <item x="40"/>
        <item x="249"/>
        <item x="75"/>
        <item m="1" x="1453"/>
        <item x="231"/>
        <item x="184"/>
        <item m="1" x="1546"/>
        <item x="87"/>
        <item m="1" x="1574"/>
        <item m="1" x="1594"/>
        <item x="128"/>
        <item x="55"/>
        <item x="16"/>
        <item m="1" x="1735"/>
        <item m="1" x="1763"/>
        <item m="1" x="1780"/>
        <item m="1" x="1847"/>
        <item m="1" x="1885"/>
        <item m="1" x="1904"/>
        <item m="1" x="1927"/>
        <item m="1" x="1944"/>
        <item m="1" x="1961"/>
        <item m="1" x="1974"/>
        <item x="8"/>
        <item m="1" x="2036"/>
        <item x="107"/>
        <item m="1" x="2067"/>
        <item m="1" x="2082"/>
        <item x="88"/>
        <item x="6"/>
        <item m="1" x="2165"/>
        <item m="1" x="2178"/>
        <item x="56"/>
        <item x="250"/>
        <item x="251"/>
        <item m="1" x="329"/>
        <item m="1" x="350"/>
        <item m="1" x="382"/>
        <item m="1" x="396"/>
        <item m="1" x="451"/>
        <item x="11"/>
        <item m="1" x="531"/>
        <item m="1" x="664"/>
        <item x="152"/>
        <item m="1" x="760"/>
        <item m="1" x="776"/>
        <item m="1" x="839"/>
        <item m="1" x="871"/>
        <item m="1" x="917"/>
        <item m="1" x="949"/>
        <item x="89"/>
        <item m="1" x="1000"/>
        <item m="1" x="1010"/>
        <item x="46"/>
        <item m="1" x="1062"/>
        <item m="1" x="1100"/>
        <item m="1" x="1126"/>
        <item x="201"/>
        <item x="252"/>
        <item m="1" x="1204"/>
        <item m="1" x="1259"/>
        <item m="1" x="1338"/>
        <item m="1" x="1367"/>
        <item m="1" x="1466"/>
        <item m="1" x="1497"/>
        <item m="1" x="1571"/>
        <item m="1" x="1622"/>
        <item m="1" x="1653"/>
        <item m="1" x="1672"/>
        <item m="1" x="1697"/>
        <item x="208"/>
        <item x="232"/>
        <item x="70"/>
        <item x="137"/>
        <item m="1" x="1902"/>
        <item m="1" x="2051"/>
        <item m="1" x="2122"/>
        <item x="121"/>
        <item x="53"/>
        <item m="1" x="327"/>
        <item m="1" x="368"/>
        <item m="1" x="394"/>
        <item x="138"/>
        <item m="1" x="449"/>
        <item m="1" x="473"/>
        <item m="1" x="490"/>
        <item x="289"/>
        <item m="1" x="543"/>
        <item m="1" x="559"/>
        <item m="1" x="595"/>
        <item m="1" x="612"/>
        <item m="1" x="632"/>
        <item x="174"/>
        <item m="1" x="837"/>
        <item x="35"/>
        <item m="1" x="903"/>
        <item x="214"/>
        <item m="1" x="1046"/>
        <item x="299"/>
        <item m="1" x="1188"/>
        <item x="193"/>
        <item x="76"/>
        <item x="273"/>
        <item m="1" x="1273"/>
        <item x="71"/>
        <item x="108"/>
        <item x="209"/>
        <item x="26"/>
        <item m="1" x="1394"/>
        <item m="1" x="1432"/>
        <item x="274"/>
        <item m="1" x="1542"/>
        <item m="1" x="1561"/>
        <item m="1" x="1620"/>
        <item m="1" x="1671"/>
        <item x="215"/>
        <item x="90"/>
        <item m="1" x="1720"/>
        <item x="301"/>
        <item m="1" x="1748"/>
        <item m="1" x="1762"/>
        <item x="91"/>
        <item m="1" x="1846"/>
        <item m="1" x="1882"/>
        <item m="1" x="1958"/>
        <item m="1" x="1971"/>
        <item m="1" x="1989"/>
        <item m="1" x="2005"/>
        <item x="109"/>
        <item m="1" x="2100"/>
        <item m="1" x="2120"/>
        <item x="92"/>
        <item m="1" x="2194"/>
        <item x="129"/>
        <item x="233"/>
        <item m="1" x="392"/>
        <item m="1" x="437"/>
        <item m="1" x="488"/>
        <item m="1" x="593"/>
        <item m="1" x="661"/>
        <item m="1" x="696"/>
        <item m="1" x="708"/>
        <item m="1" x="758"/>
        <item x="110"/>
        <item m="1" x="818"/>
        <item x="210"/>
        <item m="1" x="947"/>
        <item x="282"/>
        <item m="1" x="989"/>
        <item m="1" x="998"/>
        <item m="1" x="1022"/>
        <item m="1" x="1030"/>
        <item x="93"/>
        <item x="182"/>
        <item m="1" x="1113"/>
        <item m="1" x="1171"/>
        <item x="264"/>
        <item m="1" x="1335"/>
        <item x="12"/>
        <item m="1" x="1382"/>
        <item m="1" x="1393"/>
        <item m="1" x="1430"/>
        <item x="130"/>
        <item x="253"/>
        <item x="94"/>
        <item m="1" x="1591"/>
        <item x="202"/>
        <item x="283"/>
        <item m="1" x="1797"/>
        <item x="95"/>
        <item x="111"/>
        <item m="1" x="1880"/>
        <item x="275"/>
        <item m="1" x="1941"/>
        <item m="1" x="1957"/>
        <item m="1" x="1986"/>
        <item m="1" x="2192"/>
        <item m="1" x="2221"/>
        <item x="234"/>
        <item m="1" x="347"/>
        <item x="216"/>
        <item x="254"/>
        <item x="284"/>
        <item x="96"/>
        <item x="223"/>
        <item m="1" x="629"/>
        <item x="144"/>
        <item m="1" x="835"/>
        <item x="180"/>
        <item m="1" x="901"/>
        <item m="1" x="946"/>
        <item m="1" x="971"/>
        <item m="1" x="988"/>
        <item x="36"/>
        <item x="97"/>
        <item x="163"/>
        <item m="1" x="1097"/>
        <item x="235"/>
        <item m="1" x="1185"/>
        <item m="1" x="1256"/>
        <item x="153"/>
        <item x="131"/>
        <item m="1" x="1796"/>
        <item x="122"/>
        <item x="236"/>
        <item m="1" x="1923"/>
        <item x="268"/>
        <item m="1" x="2002"/>
        <item x="145"/>
        <item x="23"/>
        <item m="1" x="2206"/>
        <item x="237"/>
        <item x="98"/>
        <item x="72"/>
        <item x="73"/>
        <item x="112"/>
        <item m="1" x="557"/>
        <item m="1" x="608"/>
        <item x="300"/>
        <item x="99"/>
        <item x="113"/>
        <item x="154"/>
        <item m="1" x="833"/>
        <item x="114"/>
        <item m="1" x="889"/>
        <item x="224"/>
        <item x="146"/>
        <item m="1" x="1044"/>
        <item x="255"/>
        <item x="256"/>
        <item x="194"/>
        <item m="1" x="1299"/>
        <item m="1" x="1310"/>
        <item x="181"/>
        <item x="172"/>
        <item m="1" x="1617"/>
        <item m="1" x="1637"/>
        <item x="265"/>
        <item m="1" x="1745"/>
        <item x="115"/>
        <item x="257"/>
        <item x="276"/>
        <item x="24"/>
        <item x="258"/>
        <item x="173"/>
        <item m="1" x="739"/>
        <item m="1" x="854"/>
        <item x="295"/>
        <item x="37"/>
        <item x="167"/>
        <item x="168"/>
        <item x="259"/>
        <item x="238"/>
        <item x="203"/>
        <item x="100"/>
        <item x="155"/>
        <item x="204"/>
        <item x="260"/>
        <item x="225"/>
        <item x="101"/>
        <item m="1" x="2188"/>
        <item x="205"/>
        <item m="1" x="325"/>
        <item m="1" x="344"/>
        <item x="261"/>
        <item x="239"/>
        <item x="74"/>
        <item x="240"/>
        <item x="195"/>
        <item m="1" x="886"/>
        <item x="206"/>
        <item x="164"/>
        <item x="226"/>
        <item x="277"/>
        <item x="13"/>
        <item x="102"/>
        <item x="241"/>
        <item m="1" x="1920"/>
        <item m="1" x="2059"/>
        <item x="242"/>
        <item x="278"/>
        <item x="262"/>
        <item x="290"/>
        <item x="227"/>
        <item x="288"/>
        <item m="1" x="458"/>
      </items>
    </pivotField>
    <pivotField compact="0" outline="0" showAll="0"/>
    <pivotField dataField="1" compact="0" outline="0" showAll="0"/>
    <pivotField compact="0" outline="0" showAll="0"/>
    <pivotField axis="axisRow" compact="0" outline="0" showAll="0">
      <items count="10">
        <item m="1" x="4"/>
        <item m="1" x="3"/>
        <item x="0"/>
        <item m="1" x="5"/>
        <item x="1"/>
        <item m="1" x="6"/>
        <item m="1" x="8"/>
        <item m="1" x="2"/>
        <item m="1" x="7"/>
        <item t="default"/>
      </items>
    </pivotField>
    <pivotField compact="0" outline="0" showAll="0"/>
    <pivotField compact="0" outline="0" showAll="0" sortType="descending" defaultSubtotal="0">
      <items count="5">
        <item m="1" x="2"/>
        <item x="0"/>
        <item x="1"/>
        <item m="1" x="3"/>
        <item m="1" x="4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m="1" x="3"/>
        <item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m="1" x="6"/>
        <item x="4"/>
        <item m="1" x="7"/>
        <item x="3"/>
        <item x="0"/>
        <item x="1"/>
        <item m="1" x="5"/>
        <item m="1" x="8"/>
        <item x="2"/>
      </items>
    </pivotField>
    <pivotField axis="axisRow" compact="0" outline="0" showAll="0" nonAutoSortDefault="1">
      <items count="11">
        <item n="1" sd="0" x="0"/>
        <item n="4" sd="0" x="1"/>
        <item n="7" sd="0" x="2"/>
        <item n="10" sd="0" x="5"/>
        <item n="12" sd="0" x="3"/>
        <item n="15" sd="0" x="4"/>
        <item sd="0" x="7"/>
        <item m="1" x="8"/>
        <item m="1" x="9"/>
        <item sd="0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53">
        <item x="102"/>
        <item m="1" x="198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x="82"/>
        <item m="1" x="174"/>
        <item x="91"/>
        <item x="78"/>
        <item m="1" x="137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190"/>
        <item x="109"/>
        <item m="1" x="131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sd="0" x="27"/>
        <item x="2"/>
        <item x="33"/>
        <item x="36"/>
        <item x="49"/>
        <item x="41"/>
        <item x="18"/>
        <item x="0"/>
        <item x="29"/>
        <item x="26"/>
        <item x="6"/>
        <item x="42"/>
        <item x="32"/>
        <item x="99"/>
        <item x="30"/>
        <item x="88"/>
        <item x="90"/>
        <item x="110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x="66"/>
        <item m="1" x="218"/>
        <item x="60"/>
        <item m="1" x="149"/>
        <item x="111"/>
        <item x="72"/>
        <item x="87"/>
        <item m="1" x="143"/>
        <item m="1" x="241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28"/>
        <item x="23"/>
        <item m="1" x="184"/>
        <item x="62"/>
        <item m="1" x="207"/>
        <item m="1" x="181"/>
        <item x="105"/>
        <item x="98"/>
        <item m="1" x="129"/>
        <item x="45"/>
        <item m="1" x="157"/>
        <item x="107"/>
        <item m="1" x="194"/>
        <item m="1" x="196"/>
        <item m="1" x="136"/>
        <item x="9"/>
        <item x="16"/>
        <item m="1" x="225"/>
        <item m="1" x="147"/>
        <item m="1" x="250"/>
        <item m="1" x="114"/>
        <item m="1" x="200"/>
        <item m="1" x="204"/>
        <item m="1" x="138"/>
        <item m="1" x="151"/>
        <item m="1" x="215"/>
        <item m="1" x="239"/>
        <item m="1" x="122"/>
        <item m="1" x="150"/>
        <item m="1" x="171"/>
        <item m="1" x="237"/>
        <item x="67"/>
        <item m="1" x="146"/>
        <item m="1" x="202"/>
        <item m="1" x="206"/>
        <item m="1" x="155"/>
        <item x="37"/>
        <item m="1" x="172"/>
        <item m="1" x="180"/>
        <item m="1" x="212"/>
        <item m="1" x="223"/>
        <item m="1" x="125"/>
        <item m="1" x="154"/>
        <item m="1" x="148"/>
        <item x="70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89"/>
        <item m="1" x="140"/>
        <item x="54"/>
        <item m="1" x="222"/>
        <item m="1" x="179"/>
        <item m="1" x="163"/>
        <item m="1" x="164"/>
        <item m="1" x="226"/>
        <item m="1" x="116"/>
        <item x="22"/>
        <item m="1" x="173"/>
        <item x="39"/>
        <item x="113"/>
        <item m="1" x="227"/>
        <item m="1" x="168"/>
        <item m="1" x="246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m="1" x="193"/>
        <item x="3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showAll="0" nonAutoSortDefault="1">
      <items count="71">
        <item m="1" x="14"/>
        <item m="1" x="33"/>
        <item x="2"/>
        <item x="3"/>
        <item x="4"/>
        <item x="5"/>
        <item x="6"/>
        <item m="1" x="19"/>
        <item x="0"/>
        <item m="1" x="11"/>
        <item m="1" x="41"/>
        <item m="1" x="55"/>
        <item m="1" x="20"/>
        <item m="1" x="46"/>
        <item m="1" x="7"/>
        <item m="1" x="38"/>
        <item m="1" x="28"/>
        <item m="1" x="52"/>
        <item m="1" x="16"/>
        <item m="1" x="44"/>
        <item m="1" x="58"/>
        <item m="1" x="23"/>
        <item m="1" x="10"/>
        <item m="1" x="40"/>
        <item m="1" x="63"/>
        <item m="1" x="30"/>
        <item m="1" x="54"/>
        <item m="1" x="18"/>
        <item m="1" x="69"/>
        <item m="1" x="37"/>
        <item m="1" x="61"/>
        <item m="1" x="27"/>
        <item m="1" x="51"/>
        <item m="1" x="15"/>
        <item m="1" x="67"/>
        <item m="1" x="35"/>
        <item m="1" x="60"/>
        <item m="1" x="25"/>
        <item m="1" x="49"/>
        <item m="1" x="13"/>
        <item m="1" x="32"/>
        <item m="1" x="57"/>
        <item m="1" x="22"/>
        <item m="1" x="47"/>
        <item m="1" x="9"/>
        <item m="1" x="43"/>
        <item m="1" x="66"/>
        <item m="1" x="34"/>
        <item m="1" x="59"/>
        <item m="1" x="24"/>
        <item m="1" x="48"/>
        <item m="1" x="12"/>
        <item m="1" x="42"/>
        <item m="1" x="64"/>
        <item m="1" x="31"/>
        <item m="1" x="56"/>
        <item m="1" x="21"/>
        <item m="1" x="8"/>
        <item m="1" x="39"/>
        <item m="1" x="62"/>
        <item m="1" x="29"/>
        <item m="1" x="53"/>
        <item m="1" x="17"/>
        <item m="1" x="45"/>
        <item m="1" x="36"/>
        <item m="1" x="68"/>
        <item m="1" x="26"/>
        <item m="1" x="50"/>
        <item m="1" x="65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4">
        <item m="1" x="2"/>
        <item x="0"/>
        <item x="1"/>
        <item t="default"/>
      </items>
    </pivotField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9">
    <field x="48"/>
    <field x="28"/>
    <field x="13"/>
    <field x="14"/>
    <field x="1"/>
    <field x="2"/>
    <field x="43"/>
    <field x="27"/>
    <field x="6"/>
  </rowFields>
  <rowItems count="49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>
      <x v="5"/>
    </i>
    <i r="1">
      <x v="1"/>
    </i>
    <i r="1">
      <x v="2"/>
    </i>
    <i r="1">
      <x v="4"/>
    </i>
    <i>
      <x v="6"/>
    </i>
    <i r="1">
      <x v="1"/>
    </i>
    <i r="1">
      <x v="2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>
      <x v="69"/>
    </i>
    <i r="1">
      <x/>
    </i>
    <i r="1">
      <x v="1"/>
    </i>
    <i r="1">
      <x v="2"/>
    </i>
    <i r="1">
      <x v="3"/>
    </i>
    <i t="grand">
      <x/>
    </i>
  </rowItems>
  <colFields count="1">
    <field x="56"/>
  </colFields>
  <colItems count="3">
    <i>
      <x v="1"/>
    </i>
    <i>
      <x v="2"/>
    </i>
    <i t="grand">
      <x/>
    </i>
  </colItems>
  <dataFields count="1">
    <dataField name="Count of Line" fld="4" subtotal="count" showDataAs="percentOfRow" baseField="6" baseItem="2" numFmtId="10"/>
  </dataFields>
  <formats count="6">
    <format dxfId="387">
      <pivotArea field="13" type="button" dataOnly="0" labelOnly="1" outline="0" axis="axisRow" fieldPosition="2"/>
    </format>
    <format dxfId="386">
      <pivotArea field="8" type="button" dataOnly="0" labelOnly="1" outline="0"/>
    </format>
    <format dxfId="385">
      <pivotArea field="1" type="button" dataOnly="0" labelOnly="1" outline="0" axis="axisRow" fieldPosition="4"/>
    </format>
    <format dxfId="384">
      <pivotArea field="48" type="button" dataOnly="0" labelOnly="1" outline="0" axis="axisRow" fieldPosition="0"/>
    </format>
    <format dxfId="383">
      <pivotArea field="28" type="button" dataOnly="0" labelOnly="1" outline="0" axis="axisRow" fieldPosition="1"/>
    </format>
    <format dxfId="38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144B3-5E85-409E-A82F-BFC561CE6119}" name="PivotTable4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3:M169" firstHeaderRow="1" firstDataRow="2" firstDataCol="10"/>
  <pivotFields count="88">
    <pivotField compact="0" outline="0" showAll="0"/>
    <pivotField axis="axisRow" compact="0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sortType="ascending" defaultSubtotal="0">
      <items count="2248"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402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1176"/>
        <item m="1" x="1642"/>
        <item m="1" x="2139"/>
        <item m="1" x="684"/>
        <item m="1" x="1146"/>
        <item m="1" x="1610"/>
        <item m="1" x="2105"/>
        <item m="1" x="647"/>
        <item m="1" x="1115"/>
        <item m="1" x="1575"/>
        <item m="1" x="2068"/>
        <item m="1" x="613"/>
        <item m="1" x="1082"/>
        <item m="1" x="1544"/>
        <item m="1" x="2035"/>
        <item m="1" x="575"/>
        <item m="1" x="1047"/>
        <item m="1" x="1513"/>
        <item m="1" x="2006"/>
        <item m="1" x="542"/>
        <item m="1" x="1023"/>
        <item m="1" x="1479"/>
        <item m="1" x="1969"/>
        <item m="1" x="997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50"/>
        <item m="1" x="1608"/>
        <item m="1" x="1140"/>
        <item m="1" x="2213"/>
        <item m="1" x="649"/>
        <item x="116"/>
        <item m="1" x="1633"/>
        <item x="263"/>
        <item m="1" x="747"/>
        <item x="140"/>
        <item m="1" x="1749"/>
        <item m="1" x="1179"/>
        <item m="1" x="1372"/>
        <item m="1" x="2071"/>
        <item m="1" x="762"/>
        <item m="1" x="1801"/>
        <item m="1" x="1490"/>
        <item m="1" x="554"/>
        <item m="1" x="518"/>
        <item m="1" x="2062"/>
        <item m="1" x="2189"/>
        <item m="1" x="1414"/>
        <item m="1" x="1959"/>
        <item m="1" x="1507"/>
        <item m="1" x="2116"/>
        <item m="1" x="884"/>
        <item m="1" x="877"/>
        <item m="1" x="765"/>
        <item m="1" x="1964"/>
        <item m="1" x="1638"/>
        <item m="1" x="1721"/>
        <item m="1" x="1864"/>
        <item m="1" x="856"/>
        <item m="1" x="1560"/>
        <item m="1" x="1125"/>
        <item m="1" x="2057"/>
        <item m="1" x="705"/>
        <item m="1" x="703"/>
        <item m="1" x="337"/>
        <item m="1" x="671"/>
        <item m="1" x="715"/>
        <item m="1" x="898"/>
        <item m="1" x="924"/>
        <item m="1" x="519"/>
        <item m="1" x="907"/>
        <item m="1" x="1089"/>
        <item m="1" x="1518"/>
        <item m="1" x="1675"/>
        <item m="1" x="1908"/>
        <item m="1" x="1977"/>
        <item m="1" x="371"/>
        <item m="1" x="781"/>
        <item m="1" x="824"/>
        <item m="1" x="1002"/>
        <item x="285"/>
        <item m="1" x="1783"/>
        <item m="1" x="532"/>
        <item m="1" x="1434"/>
        <item m="1" x="1144"/>
        <item m="1" x="1987"/>
        <item m="1" x="406"/>
        <item m="1" x="486"/>
        <item m="1" x="1705"/>
        <item m="1" x="2147"/>
        <item x="141"/>
        <item m="1" x="1668"/>
        <item m="1" x="930"/>
        <item x="297"/>
        <item m="1" x="469"/>
        <item m="1" x="693"/>
        <item m="1" x="831"/>
        <item m="1" x="885"/>
        <item m="1" x="1664"/>
        <item m="1" x="1073"/>
        <item x="291"/>
        <item m="1" x="2144"/>
        <item x="269"/>
        <item x="47"/>
        <item m="1" x="1755"/>
        <item m="1" x="1871"/>
        <item m="1" x="2215"/>
        <item m="1" x="2242"/>
        <item m="1" x="1263"/>
        <item m="1" x="1193"/>
        <item m="1" x="1458"/>
        <item m="1" x="2108"/>
        <item m="1" x="2238"/>
        <item m="1" x="2196"/>
        <item m="1" x="332"/>
        <item m="1" x="1656"/>
        <item m="1" x="1906"/>
        <item m="1" x="2124"/>
        <item x="27"/>
        <item m="1" x="1156"/>
        <item x="103"/>
        <item m="1" x="492"/>
        <item m="1" x="614"/>
        <item x="147"/>
        <item x="44"/>
        <item m="1" x="777"/>
        <item m="1" x="918"/>
        <item m="1" x="1532"/>
        <item m="1" x="328"/>
        <item m="1" x="795"/>
        <item m="1" x="1031"/>
        <item m="1" x="1080"/>
        <item m="1" x="1384"/>
        <item m="1" x="1799"/>
        <item m="1" x="317"/>
        <item m="1" x="679"/>
        <item m="1" x="1218"/>
        <item m="1" x="1408"/>
        <item m="1" x="1480"/>
        <item m="1" x="1818"/>
        <item m="1" x="677"/>
        <item m="1" x="1111"/>
        <item m="1" x="1589"/>
        <item m="1" x="2191"/>
        <item m="1" x="302"/>
        <item m="1" x="741"/>
        <item m="1" x="806"/>
        <item m="1" x="913"/>
        <item m="1" x="1427"/>
        <item x="77"/>
        <item m="1" x="2096"/>
        <item m="1" x="740"/>
        <item m="1" x="1588"/>
        <item m="1" x="1954"/>
        <item m="1" x="772"/>
        <item m="1" x="805"/>
        <item m="1" x="969"/>
        <item x="78"/>
        <item m="1" x="1527"/>
        <item m="1" x="1896"/>
        <item m="1" x="342"/>
        <item m="1" x="363"/>
        <item m="1" x="604"/>
        <item m="1" x="788"/>
        <item m="1" x="1108"/>
        <item m="1" x="1525"/>
        <item x="177"/>
        <item m="1" x="1936"/>
        <item m="1" x="1952"/>
        <item m="1" x="2028"/>
        <item m="1" x="754"/>
        <item m="1" x="1040"/>
        <item m="1" x="1055"/>
        <item m="1" x="1195"/>
        <item m="1" x="1363"/>
        <item m="1" x="1401"/>
        <item m="1" x="1873"/>
        <item m="1" x="1054"/>
        <item x="196"/>
        <item m="1" x="1789"/>
        <item m="1" x="1809"/>
        <item m="1" x="2129"/>
        <item m="1" x="428"/>
        <item m="1" x="553"/>
        <item m="1" x="701"/>
        <item m="1" x="753"/>
        <item m="1" x="1770"/>
        <item m="1" x="426"/>
        <item m="1" x="1118"/>
        <item m="1" x="1361"/>
        <item m="1" x="1375"/>
        <item m="1" x="1439"/>
        <item m="1" x="1598"/>
        <item m="1" x="1842"/>
        <item m="1" x="1949"/>
        <item m="1" x="1994"/>
        <item x="286"/>
        <item m="1" x="2227"/>
        <item m="1" x="2240"/>
        <item m="1" x="373"/>
        <item m="1" x="384"/>
        <item x="191"/>
        <item m="1" x="767"/>
        <item m="1" x="1438"/>
        <item x="9"/>
        <item m="1" x="1644"/>
        <item m="1" x="1725"/>
        <item m="1" x="1978"/>
        <item m="1" x="2127"/>
        <item m="1" x="354"/>
        <item m="1" x="423"/>
        <item m="1" x="668"/>
        <item m="1" x="811"/>
        <item m="1" x="1191"/>
        <item m="1" x="1236"/>
        <item m="1" x="1535"/>
        <item m="1" x="1701"/>
        <item m="1" x="1738"/>
        <item m="1" x="1839"/>
        <item m="1" x="1887"/>
        <item m="1" x="2039"/>
        <item m="1" x="2224"/>
        <item m="1" x="333"/>
        <item m="1" x="963"/>
        <item x="186"/>
        <item m="1" x="1128"/>
        <item x="183"/>
        <item m="1" x="1515"/>
        <item m="1" x="1686"/>
        <item m="1" x="453"/>
        <item m="1" x="475"/>
        <item m="1" x="511"/>
        <item m="1" x="748"/>
        <item m="1" x="822"/>
        <item m="1" x="1064"/>
        <item m="1" x="1084"/>
        <item m="1" x="1127"/>
        <item m="1" x="1189"/>
        <item m="1" x="1300"/>
        <item m="1" x="1386"/>
        <item m="1" x="1547"/>
        <item x="298"/>
        <item m="1" x="1905"/>
        <item m="1" x="2083"/>
        <item m="1" x="2151"/>
        <item m="1" x="419"/>
        <item m="1" x="508"/>
        <item m="1" x="545"/>
        <item m="1" x="682"/>
        <item m="1" x="697"/>
        <item x="79"/>
        <item m="1" x="1048"/>
        <item m="1" x="1354"/>
        <item m="1" x="1722"/>
        <item m="1" x="1802"/>
        <item m="1" x="2150"/>
        <item m="1" x="418"/>
        <item m="1" x="725"/>
        <item m="1" x="1024"/>
        <item m="1" x="1032"/>
        <item x="158"/>
        <item m="1" x="2033"/>
        <item m="1" x="489"/>
        <item m="1" x="529"/>
        <item m="1" x="558"/>
        <item m="1" x="645"/>
        <item m="1" x="759"/>
        <item m="1" x="808"/>
        <item m="1" x="819"/>
        <item m="1" x="915"/>
        <item m="1" x="972"/>
        <item m="1" x="1284"/>
        <item m="1" x="1696"/>
        <item m="1" x="1732"/>
        <item m="1" x="1819"/>
        <item m="1" x="1942"/>
        <item m="1" x="2176"/>
        <item x="211"/>
        <item m="1" x="890"/>
        <item m="1" x="932"/>
        <item m="1" x="1009"/>
        <item x="10"/>
        <item m="1" x="1141"/>
        <item m="1" x="1153"/>
        <item m="1" x="1169"/>
        <item m="1" x="1186"/>
        <item m="1" x="1201"/>
        <item m="1" x="1216"/>
        <item m="1" x="1270"/>
        <item m="1" x="1510"/>
        <item m="1" x="1559"/>
        <item m="1" x="1670"/>
        <item m="1" x="1683"/>
        <item m="1" x="1695"/>
        <item m="1" x="303"/>
        <item m="1" x="315"/>
        <item m="1" x="527"/>
        <item m="1" x="609"/>
        <item m="1" x="792"/>
        <item m="1" x="958"/>
        <item m="1" x="970"/>
        <item m="1" x="1077"/>
        <item m="1" x="1096"/>
        <item m="1" x="1351"/>
        <item m="1" x="1557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659"/>
        <item x="197"/>
        <item m="1" x="721"/>
        <item m="1" x="866"/>
        <item m="1" x="931"/>
        <item m="1" x="1059"/>
        <item m="1" x="1138"/>
        <item m="1" x="1199"/>
        <item m="1" x="1493"/>
        <item m="1" x="1529"/>
        <item m="1" x="1650"/>
        <item m="1" x="1744"/>
        <item m="1" x="1815"/>
        <item m="1" x="1859"/>
        <item m="1" x="1876"/>
        <item x="123"/>
        <item m="1" x="1983"/>
        <item m="1" x="2000"/>
        <item m="1" x="2030"/>
        <item m="1" x="2133"/>
        <item m="1" x="2204"/>
        <item m="1" x="345"/>
        <item m="1" x="417"/>
        <item m="1" x="447"/>
        <item m="1" x="503"/>
        <item m="1" x="539"/>
        <item m="1" x="606"/>
        <item m="1" x="773"/>
        <item m="1" x="789"/>
        <item m="1" x="865"/>
        <item m="1" x="887"/>
        <item m="1" x="912"/>
        <item m="1" x="929"/>
        <item m="1" x="943"/>
        <item x="266"/>
        <item m="1" x="1123"/>
        <item m="1" x="1137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04"/>
        <item m="1" x="1714"/>
        <item x="80"/>
        <item m="1" x="1759"/>
        <item m="1" x="1792"/>
        <item m="1" x="1813"/>
        <item m="1" x="1875"/>
        <item m="1" x="1982"/>
        <item m="1" x="1999"/>
        <item m="1" x="2060"/>
        <item m="1" x="2077"/>
        <item m="1" x="2093"/>
        <item m="1" x="2173"/>
        <item m="1" x="2233"/>
        <item m="1" x="416"/>
        <item m="1" x="483"/>
        <item m="1" x="569"/>
        <item m="1" x="626"/>
        <item m="1" x="658"/>
        <item m="1" x="864"/>
        <item m="1" x="941"/>
        <item m="1" x="955"/>
        <item m="1" x="1042"/>
        <item m="1" x="1180"/>
        <item m="1" x="1197"/>
        <item m="1" x="1295"/>
        <item m="1" x="1423"/>
        <item m="1" x="1461"/>
        <item m="1" x="1566"/>
        <item m="1" x="1585"/>
        <item m="1" x="1602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2245"/>
        <item m="1" x="340"/>
        <item m="1" x="361"/>
        <item m="1" x="430"/>
        <item m="1" x="537"/>
        <item x="187"/>
        <item m="1" x="588"/>
        <item m="1" x="624"/>
        <item x="228"/>
        <item m="1" x="718"/>
        <item x="81"/>
        <item m="1" x="850"/>
        <item m="1" x="940"/>
        <item m="1" x="953"/>
        <item m="1" x="968"/>
        <item m="1" x="1006"/>
        <item m="1" x="1020"/>
        <item m="1" x="1056"/>
        <item m="1" x="1150"/>
        <item m="1" x="1163"/>
        <item m="1" x="1279"/>
        <item m="1" x="1294"/>
        <item m="1" x="1319"/>
        <item x="198"/>
        <item m="1" x="1505"/>
        <item m="1" x="1555"/>
        <item m="1" x="1583"/>
        <item m="1" x="1614"/>
        <item m="1" x="1648"/>
        <item m="1" x="1692"/>
        <item m="1" x="1713"/>
        <item m="1" x="1729"/>
        <item m="1" x="2046"/>
        <item m="1" x="2075"/>
        <item m="1" x="2090"/>
        <item m="1" x="2114"/>
        <item m="1" x="2157"/>
        <item m="1" x="2172"/>
        <item m="1" x="2202"/>
        <item m="1" x="312"/>
        <item m="1" x="339"/>
        <item m="1" x="359"/>
        <item m="1" x="376"/>
        <item m="1" x="466"/>
        <item m="1" x="568"/>
        <item m="1" x="656"/>
        <item m="1" x="689"/>
        <item m="1" x="717"/>
        <item m="1" x="787"/>
        <item m="1" x="804"/>
        <item m="1" x="882"/>
        <item m="1" x="927"/>
        <item m="1" x="967"/>
        <item m="1" x="983"/>
        <item x="199"/>
        <item m="1" x="1005"/>
        <item m="1" x="1019"/>
        <item m="1" x="1120"/>
        <item x="14"/>
        <item m="1" x="1252"/>
        <item m="1" x="1328"/>
        <item m="1" x="1346"/>
        <item m="1" x="1420"/>
        <item m="1" x="1442"/>
        <item m="1" x="1503"/>
        <item m="1" x="1524"/>
        <item m="1" x="1553"/>
        <item m="1" x="1564"/>
        <item m="1" x="1581"/>
        <item m="1" x="1613"/>
        <item m="1" x="1631"/>
        <item m="1" x="1647"/>
        <item m="1" x="1663"/>
        <item m="1" x="1703"/>
        <item m="1" x="1712"/>
        <item m="1" x="1772"/>
        <item m="1" x="1790"/>
        <item m="1" x="1810"/>
        <item m="1" x="1853"/>
        <item m="1" x="1892"/>
        <item m="1" x="1915"/>
        <item m="1" x="2054"/>
        <item m="1" x="2130"/>
        <item m="1" x="2201"/>
        <item m="1" x="2231"/>
        <item m="1" x="2243"/>
        <item m="1" x="310"/>
        <item m="1" x="357"/>
        <item m="1" x="444"/>
        <item m="1" x="464"/>
        <item m="1" x="480"/>
        <item m="1" x="497"/>
        <item m="1" x="522"/>
        <item m="1" x="586"/>
        <item m="1" x="603"/>
        <item m="1" x="639"/>
        <item m="1" x="672"/>
        <item m="1" x="688"/>
        <item m="1" x="702"/>
        <item m="1" x="736"/>
        <item m="1" x="769"/>
        <item m="1" x="829"/>
        <item m="1" x="848"/>
        <item m="1" x="880"/>
        <item m="1" x="939"/>
        <item m="1" x="951"/>
        <item m="1" x="966"/>
        <item m="1" x="982"/>
        <item m="1" x="1093"/>
        <item m="1" x="1149"/>
        <item m="1" x="1162"/>
        <item m="1" x="1178"/>
        <item m="1" x="1266"/>
        <item m="1" x="1278"/>
        <item m="1" x="1305"/>
        <item m="1" x="1400"/>
        <item m="1" x="1441"/>
        <item m="1" x="1488"/>
        <item m="1" x="1522"/>
        <item m="1" x="1551"/>
        <item x="57"/>
        <item m="1" x="1600"/>
        <item m="1" x="1629"/>
        <item m="1" x="1678"/>
        <item m="1" x="1691"/>
        <item m="1" x="1711"/>
        <item m="1" x="1756"/>
        <item m="1" x="1786"/>
        <item m="1" x="1828"/>
        <item m="1" x="1843"/>
        <item m="1" x="1852"/>
        <item m="1" x="1891"/>
        <item m="1" x="1914"/>
        <item m="1" x="1934"/>
        <item m="1" x="2088"/>
        <item m="1" x="2112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22"/>
        <item m="1" x="638"/>
        <item m="1" x="654"/>
        <item m="1" x="670"/>
        <item m="1" x="687"/>
        <item m="1" x="714"/>
        <item m="1" x="735"/>
        <item m="1" x="785"/>
        <item m="1" x="803"/>
        <item m="1" x="814"/>
        <item m="1" x="847"/>
        <item m="1" x="878"/>
        <item m="1" x="896"/>
        <item m="1" x="910"/>
        <item m="1" x="925"/>
        <item m="1" x="938"/>
        <item m="1" x="981"/>
        <item m="1" x="1017"/>
        <item m="1" x="1053"/>
        <item m="1" x="1070"/>
        <item m="1" x="1134"/>
        <item x="188"/>
        <item m="1" x="1251"/>
        <item m="1" x="1264"/>
        <item m="1" x="1316"/>
        <item m="1" x="1327"/>
        <item m="1" x="1345"/>
        <item m="1" x="1362"/>
        <item m="1" x="1417"/>
        <item m="1" x="1473"/>
        <item m="1" x="1486"/>
        <item m="1" x="1599"/>
        <item m="1" x="1662"/>
        <item m="1" x="1677"/>
        <item m="1" x="1690"/>
        <item m="1" x="1754"/>
        <item m="1" x="1870"/>
        <item m="1" x="1913"/>
        <item m="1" x="1933"/>
        <item m="1" x="2012"/>
        <item m="1" x="2024"/>
        <item m="1" x="2043"/>
        <item m="1" x="2053"/>
        <item m="1" x="2110"/>
        <item m="1" x="2155"/>
        <item m="1" x="2183"/>
        <item m="1" x="2200"/>
        <item m="1" x="2214"/>
        <item m="1" x="2228"/>
        <item m="1" x="2241"/>
        <item m="1" x="322"/>
        <item m="1" x="335"/>
        <item m="1" x="385"/>
        <item m="1" x="460"/>
        <item m="1" x="478"/>
        <item m="1" x="520"/>
        <item m="1" x="551"/>
        <item m="1" x="582"/>
        <item m="1" x="600"/>
        <item m="1" x="620"/>
        <item m="1" x="733"/>
        <item m="1" x="768"/>
        <item m="1" x="784"/>
        <item m="1" x="813"/>
        <item m="1" x="827"/>
        <item m="1" x="875"/>
        <item m="1" x="908"/>
        <item m="1" x="922"/>
        <item m="1" x="964"/>
        <item m="1" x="980"/>
        <item m="1" x="994"/>
        <item m="1" x="1028"/>
        <item m="1" x="1038"/>
        <item m="1" x="1052"/>
        <item m="1" x="1091"/>
        <item m="1" x="1105"/>
        <item m="1" x="1132"/>
        <item m="1" x="1249"/>
        <item m="1" x="1262"/>
        <item m="1" x="1277"/>
        <item m="1" x="1290"/>
        <item m="1" x="1304"/>
        <item m="1" x="1314"/>
        <item m="1" x="1373"/>
        <item m="1" x="1520"/>
        <item x="190"/>
        <item m="1" x="1627"/>
        <item m="1" x="1645"/>
        <item m="1" x="1660"/>
        <item m="1" x="1753"/>
        <item m="1" x="1768"/>
        <item m="1" x="1807"/>
        <item m="1" x="1841"/>
        <item m="1" x="1850"/>
        <item m="1" x="1868"/>
        <item m="1" x="1911"/>
        <item m="1" x="1932"/>
        <item m="1" x="1966"/>
        <item m="1" x="1979"/>
        <item x="45"/>
        <item m="1" x="2181"/>
        <item m="1" x="2198"/>
        <item m="1" x="2212"/>
        <item m="1" x="308"/>
        <item x="175"/>
        <item m="1" x="383"/>
        <item m="1" x="397"/>
        <item m="1" x="496"/>
        <item m="1" x="516"/>
        <item m="1" x="549"/>
        <item m="1" x="563"/>
        <item m="1" x="580"/>
        <item x="132"/>
        <item m="1" x="686"/>
        <item m="1" x="712"/>
        <item m="1" x="731"/>
        <item m="1" x="766"/>
        <item m="1" x="812"/>
        <item m="1" x="825"/>
        <item m="1" x="844"/>
        <item m="1" x="860"/>
        <item m="1" x="937"/>
        <item m="1" x="978"/>
        <item m="1" x="1036"/>
        <item m="1" x="1051"/>
        <item m="1" x="1090"/>
        <item m="1" x="1104"/>
        <item m="1" x="1160"/>
        <item m="1" x="1177"/>
        <item m="1" x="1209"/>
        <item m="1" x="1247"/>
        <item m="1" x="1303"/>
        <item m="1" x="1313"/>
        <item m="1" x="1343"/>
        <item m="1" x="1371"/>
        <item m="1" x="1415"/>
        <item m="1" x="1437"/>
        <item m="1" x="1456"/>
        <item m="1" x="1470"/>
        <item m="1" x="1500"/>
        <item m="1" x="1519"/>
        <item m="1" x="1536"/>
        <item m="1" x="1562"/>
        <item m="1" x="1578"/>
        <item m="1" x="1626"/>
        <item m="1" x="1658"/>
        <item m="1" x="1676"/>
        <item m="1" x="1688"/>
        <item m="1" x="1710"/>
        <item m="1" x="1723"/>
        <item m="1" x="1752"/>
        <item m="1" x="1767"/>
        <item m="1" x="1806"/>
        <item m="1" x="1825"/>
        <item m="1" x="1840"/>
        <item m="1" x="1888"/>
        <item m="1" x="1909"/>
        <item m="1" x="1992"/>
        <item m="1" x="2023"/>
        <item m="1" x="2040"/>
        <item m="1" x="2052"/>
        <item m="1" x="2072"/>
        <item m="1" x="2107"/>
        <item m="1" x="2126"/>
        <item m="1" x="2140"/>
        <item m="1" x="2153"/>
        <item m="1" x="2210"/>
        <item m="1" x="307"/>
        <item m="1" x="353"/>
        <item m="1" x="372"/>
        <item m="1" x="440"/>
        <item m="1" x="456"/>
        <item m="1" x="495"/>
        <item m="1" x="514"/>
        <item m="1" x="548"/>
        <item m="1" x="562"/>
        <item m="1" x="578"/>
        <item m="1" x="598"/>
        <item m="1" x="650"/>
        <item m="1" x="729"/>
        <item m="1" x="750"/>
        <item m="1" x="782"/>
        <item m="1" x="800"/>
        <item m="1" x="843"/>
        <item m="1" x="874"/>
        <item x="2"/>
        <item m="1" x="904"/>
        <item m="1" x="976"/>
        <item m="1" x="1014"/>
        <item m="1" x="1027"/>
        <item m="1" x="1049"/>
        <item m="1" x="1067"/>
        <item m="1" x="1087"/>
        <item m="1" x="1103"/>
        <item m="1" x="1116"/>
        <item m="1" x="1129"/>
        <item m="1" x="1147"/>
        <item m="1" x="1175"/>
        <item m="1" x="1190"/>
        <item m="1" x="1207"/>
        <item m="1" x="1223"/>
        <item m="1" x="1276"/>
        <item m="1" x="1288"/>
        <item m="1" x="1302"/>
        <item m="1" x="1325"/>
        <item m="1" x="1342"/>
        <item m="1" x="1358"/>
        <item m="1" x="1387"/>
        <item m="1" x="1413"/>
        <item m="1" x="1436"/>
        <item m="1" x="1455"/>
        <item m="1" x="1469"/>
        <item m="1" x="1483"/>
        <item m="1" x="1516"/>
        <item m="1" x="1549"/>
        <item m="1" x="1596"/>
        <item m="1" x="1611"/>
        <item m="1" x="1657"/>
        <item m="1" x="1687"/>
        <item m="1" x="1699"/>
        <item m="1" x="1866"/>
        <item m="1" x="1929"/>
        <item m="1" x="1947"/>
        <item m="1" x="1976"/>
        <item m="1" x="1991"/>
        <item m="1" x="2010"/>
        <item m="1" x="2021"/>
        <item m="1" x="2070"/>
        <item m="1" x="2085"/>
        <item m="1" x="410"/>
        <item m="1" x="421"/>
        <item x="119"/>
        <item m="1" x="454"/>
        <item m="1" x="476"/>
        <item m="1" x="494"/>
        <item m="1" x="512"/>
        <item m="1" x="533"/>
        <item m="1" x="547"/>
        <item m="1" x="561"/>
        <item m="1" x="577"/>
        <item m="1" x="597"/>
        <item m="1" x="617"/>
        <item m="1" x="634"/>
        <item m="1" x="648"/>
        <item m="1" x="666"/>
        <item m="1" x="728"/>
        <item m="1" x="779"/>
        <item m="1" x="798"/>
        <item m="1" x="823"/>
        <item m="1" x="841"/>
        <item m="1" x="920"/>
        <item m="1" x="1013"/>
        <item m="1" x="1034"/>
        <item m="1" x="1065"/>
        <item m="1" x="1085"/>
        <item m="1" x="1102"/>
        <item m="1" x="1157"/>
        <item m="1" x="1206"/>
        <item m="1" x="1234"/>
        <item m="1" x="1246"/>
        <item m="1" x="1261"/>
        <item m="1" x="1287"/>
        <item m="1" x="1324"/>
        <item m="1" x="1340"/>
        <item m="1" x="1356"/>
        <item m="1" x="1369"/>
        <item m="1" x="1396"/>
        <item m="1" x="1435"/>
        <item m="1" x="1467"/>
        <item m="1" x="1482"/>
        <item x="58"/>
        <item m="1" x="1533"/>
        <item m="1" x="1548"/>
        <item m="1" x="1595"/>
        <item m="1" x="1609"/>
        <item m="1" x="1623"/>
        <item m="1" x="1654"/>
        <item m="1" x="1708"/>
        <item m="1" x="1764"/>
        <item m="1" x="1781"/>
        <item m="1" x="1804"/>
        <item m="1" x="1848"/>
        <item x="192"/>
        <item m="1" x="1945"/>
        <item m="1" x="1962"/>
        <item m="1" x="1975"/>
        <item m="1" x="2008"/>
        <item m="1" x="2020"/>
        <item m="1" x="2037"/>
        <item x="169"/>
        <item m="1" x="2069"/>
        <item m="1" x="2084"/>
        <item m="1" x="2103"/>
        <item m="1" x="2137"/>
        <item m="1" x="2152"/>
        <item m="1" x="2179"/>
        <item m="1" x="2236"/>
        <item m="1" x="305"/>
        <item m="1" x="330"/>
        <item m="1" x="351"/>
        <item m="1" x="369"/>
        <item m="1" x="409"/>
        <item m="1" x="420"/>
        <item m="1" x="439"/>
        <item m="1" x="493"/>
        <item m="1" x="509"/>
        <item m="1" x="560"/>
        <item m="1" x="596"/>
        <item m="1" x="615"/>
        <item m="1" x="665"/>
        <item m="1" x="683"/>
        <item m="1" x="698"/>
        <item m="1" x="709"/>
        <item m="1" x="727"/>
        <item m="1" x="745"/>
        <item m="1" x="761"/>
        <item m="1" x="797"/>
        <item m="1" x="840"/>
        <item m="1" x="892"/>
        <item m="1" x="919"/>
        <item m="1" x="935"/>
        <item m="1" x="961"/>
        <item m="1" x="974"/>
        <item m="1" x="991"/>
        <item m="1" x="1001"/>
        <item m="1" x="1011"/>
        <item m="1" x="1025"/>
        <item m="1" x="1083"/>
        <item m="1" x="1145"/>
        <item m="1" x="1172"/>
        <item m="1" x="1205"/>
        <item m="1" x="1245"/>
        <item m="1" x="1260"/>
        <item m="1" x="1275"/>
        <item m="1" x="1286"/>
        <item x="243"/>
        <item m="1" x="1339"/>
        <item m="1" x="1355"/>
        <item m="1" x="1368"/>
        <item m="1" x="1411"/>
        <item m="1" x="1452"/>
        <item m="1" x="1545"/>
        <item m="1" x="1573"/>
        <item m="1" x="1606"/>
        <item m="1" x="1639"/>
        <item m="1" x="1707"/>
        <item m="1" x="1779"/>
        <item m="1" x="1803"/>
        <item m="1" x="1822"/>
        <item m="1" x="1836"/>
        <item x="59"/>
        <item m="1" x="1884"/>
        <item m="1" x="1903"/>
        <item m="1" x="1926"/>
        <item m="1" x="1960"/>
        <item m="1" x="1973"/>
        <item m="1" x="2007"/>
        <item m="1" x="2019"/>
        <item m="1" x="2066"/>
        <item x="48"/>
        <item m="1" x="2102"/>
        <item m="1" x="2123"/>
        <item m="1" x="2136"/>
        <item m="1" x="2164"/>
        <item m="1" x="2177"/>
        <item m="1" x="2209"/>
        <item m="1" x="2223"/>
        <item m="1" x="2235"/>
        <item m="1" x="318"/>
        <item m="1" x="349"/>
        <item m="1" x="395"/>
        <item m="1" x="408"/>
        <item x="279"/>
        <item m="1" x="438"/>
        <item m="1" x="450"/>
        <item m="1" x="491"/>
        <item m="1" x="507"/>
        <item m="1" x="530"/>
        <item m="1" x="544"/>
        <item m="1" x="576"/>
        <item m="1" x="646"/>
        <item m="1" x="663"/>
        <item m="1" x="681"/>
        <item m="1" x="726"/>
        <item m="1" x="744"/>
        <item m="1" x="796"/>
        <item m="1" x="820"/>
        <item m="1" x="838"/>
        <item m="1" x="857"/>
        <item m="1" x="960"/>
        <item m="1" x="1033"/>
        <item m="1" x="1081"/>
        <item m="1" x="1203"/>
        <item m="1" x="1220"/>
        <item m="1" x="1232"/>
        <item m="1" x="1244"/>
        <item m="1" x="1258"/>
        <item m="1" x="1274"/>
        <item m="1" x="1285"/>
        <item x="17"/>
        <item m="1" x="1337"/>
        <item x="18"/>
        <item m="1" x="1366"/>
        <item m="1" x="1385"/>
        <item m="1" x="1395"/>
        <item m="1" x="1410"/>
        <item m="1" x="1433"/>
        <item m="1" x="1481"/>
        <item m="1" x="1496"/>
        <item x="19"/>
        <item m="1" x="1593"/>
        <item m="1" x="1605"/>
        <item m="1" x="1621"/>
        <item m="1" x="1652"/>
        <item m="1" x="1734"/>
        <item m="1" x="1800"/>
        <item m="1" x="1821"/>
        <item m="1" x="1835"/>
        <item m="1" x="1863"/>
        <item m="1" x="1883"/>
        <item m="1" x="1943"/>
        <item m="1" x="1972"/>
        <item m="1" x="1990"/>
        <item m="1" x="2018"/>
        <item m="1" x="2034"/>
        <item m="1" x="2065"/>
        <item m="1" x="2101"/>
        <item m="1" x="2121"/>
        <item m="1" x="2149"/>
        <item m="1" x="2163"/>
        <item m="1" x="2222"/>
        <item m="1" x="326"/>
        <item m="1" x="367"/>
        <item m="1" x="393"/>
        <item m="1" x="407"/>
        <item m="1" x="472"/>
        <item m="1" x="574"/>
        <item m="1" x="594"/>
        <item m="1" x="611"/>
        <item m="1" x="631"/>
        <item m="1" x="662"/>
        <item m="1" x="680"/>
        <item m="1" x="724"/>
        <item m="1" x="743"/>
        <item x="142"/>
        <item m="1" x="836"/>
        <item m="1" x="855"/>
        <item m="1" x="870"/>
        <item m="1" x="902"/>
        <item m="1" x="916"/>
        <item m="1" x="934"/>
        <item m="1" x="948"/>
        <item m="1" x="973"/>
        <item m="1" x="990"/>
        <item m="1" x="999"/>
        <item m="1" x="1045"/>
        <item m="1" x="1061"/>
        <item m="1" x="1079"/>
        <item m="1" x="1099"/>
        <item m="1" x="1114"/>
        <item m="1" x="1143"/>
        <item m="1" x="1154"/>
        <item m="1" x="1187"/>
        <item m="1" x="1219"/>
        <item m="1" x="1243"/>
        <item m="1" x="1257"/>
        <item m="1" x="1272"/>
        <item m="1" x="1312"/>
        <item m="1" x="1322"/>
        <item m="1" x="1336"/>
        <item m="1" x="1383"/>
        <item m="1" x="1409"/>
        <item m="1" x="1431"/>
        <item m="1" x="1451"/>
        <item m="1" x="1495"/>
        <item m="1" x="1531"/>
        <item m="1" x="1570"/>
        <item m="1" x="1592"/>
        <item m="1" x="1685"/>
        <item m="1" x="1719"/>
        <item m="1" x="1733"/>
        <item m="1" x="1747"/>
        <item m="1" x="1761"/>
        <item m="1" x="1778"/>
        <item m="1" x="1798"/>
        <item m="1" x="1820"/>
        <item m="1" x="1862"/>
        <item m="1" x="1881"/>
        <item m="1" x="1901"/>
        <item m="1" x="1925"/>
        <item x="244"/>
        <item m="1" x="1970"/>
        <item m="1" x="1988"/>
        <item m="1" x="2004"/>
        <item m="1" x="2032"/>
        <item m="1" x="2063"/>
        <item m="1" x="2081"/>
        <item m="1" x="2099"/>
        <item m="1" x="2119"/>
        <item m="1" x="2135"/>
        <item m="1" x="2148"/>
        <item m="1" x="2193"/>
        <item m="1" x="2208"/>
        <item m="1" x="304"/>
        <item m="1" x="316"/>
        <item m="1" x="348"/>
        <item m="1" x="381"/>
        <item x="49"/>
        <item m="1" x="487"/>
        <item m="1" x="541"/>
        <item m="1" x="630"/>
        <item m="1" x="644"/>
        <item m="1" x="678"/>
        <item m="1" x="695"/>
        <item m="1" x="707"/>
        <item m="1" x="742"/>
        <item m="1" x="775"/>
        <item m="1" x="794"/>
        <item m="1" x="869"/>
        <item m="1" x="891"/>
        <item m="1" x="914"/>
        <item m="1" x="933"/>
        <item m="1" x="1078"/>
        <item m="1" x="1098"/>
        <item m="1" x="1112"/>
        <item m="1" x="1142"/>
        <item m="1" x="1170"/>
        <item m="1" x="1202"/>
        <item m="1" x="1217"/>
        <item m="1" x="1231"/>
        <item m="1" x="1271"/>
        <item m="1" x="1283"/>
        <item m="1" x="1311"/>
        <item m="1" x="1334"/>
        <item m="1" x="1353"/>
        <item m="1" x="1381"/>
        <item m="1" x="1407"/>
        <item m="1" x="1429"/>
        <item m="1" x="1450"/>
        <item m="1" x="1511"/>
        <item m="1" x="1530"/>
        <item m="1" x="1590"/>
        <item m="1" x="1651"/>
        <item m="1" x="1684"/>
        <item m="1" x="1706"/>
        <item m="1" x="1718"/>
        <item m="1" x="1731"/>
        <item m="1" x="1777"/>
        <item m="1" x="1817"/>
        <item m="1" x="1834"/>
        <item x="7"/>
        <item m="1" x="1861"/>
        <item m="1" x="1879"/>
        <item m="1" x="1900"/>
        <item m="1" x="1924"/>
        <item m="1" x="1940"/>
        <item m="1" x="1985"/>
        <item m="1" x="2003"/>
        <item m="1" x="2017"/>
        <item m="1" x="2080"/>
        <item m="1" x="2098"/>
        <item m="1" x="2175"/>
        <item m="1" x="2207"/>
        <item m="1" x="2220"/>
        <item m="1" x="380"/>
        <item m="1" x="391"/>
        <item m="1" x="405"/>
        <item m="1" x="436"/>
        <item m="1" x="471"/>
        <item m="1" x="485"/>
        <item m="1" x="506"/>
        <item m="1" x="528"/>
        <item m="1" x="540"/>
        <item m="1" x="573"/>
        <item m="1" x="592"/>
        <item m="1" x="610"/>
        <item m="1" x="628"/>
        <item m="1" x="643"/>
        <item m="1" x="660"/>
        <item m="1" x="676"/>
        <item x="54"/>
        <item m="1" x="723"/>
        <item m="1" x="757"/>
        <item m="1" x="774"/>
        <item m="1" x="793"/>
        <item m="1" x="807"/>
        <item m="1" x="834"/>
        <item m="1" x="868"/>
        <item m="1" x="959"/>
        <item x="3"/>
        <item m="1" x="1060"/>
        <item m="1" x="1110"/>
        <item m="1" x="1139"/>
        <item m="1" x="1168"/>
        <item m="1" x="1184"/>
        <item m="1" x="1200"/>
        <item m="1" x="1230"/>
        <item x="1"/>
        <item m="1" x="1333"/>
        <item m="1" x="1352"/>
        <item x="4"/>
        <item x="270"/>
        <item m="1" x="1406"/>
        <item m="1" x="1428"/>
        <item m="1" x="1448"/>
        <item m="1" x="1465"/>
        <item m="1" x="1494"/>
        <item m="1" x="1509"/>
        <item m="1" x="1541"/>
        <item m="1" x="1558"/>
        <item m="1" x="1619"/>
        <item m="1" x="1682"/>
        <item x="41"/>
        <item m="1" x="1717"/>
        <item m="1" x="1746"/>
        <item m="1" x="1760"/>
        <item x="82"/>
        <item m="1" x="1795"/>
        <item m="1" x="1833"/>
        <item m="1" x="1860"/>
        <item m="1" x="1899"/>
        <item m="1" x="1922"/>
        <item m="1" x="1956"/>
        <item m="1" x="1984"/>
        <item x="156"/>
        <item m="1" x="2016"/>
        <item m="1" x="2031"/>
        <item m="1" x="2050"/>
        <item m="1" x="2097"/>
        <item m="1" x="2118"/>
        <item m="1" x="2134"/>
        <item m="1" x="2146"/>
        <item m="1" x="2162"/>
        <item m="1" x="2234"/>
        <item x="287"/>
        <item m="1" x="346"/>
        <item m="1" x="366"/>
        <item m="1" x="379"/>
        <item m="1" x="390"/>
        <item m="1" x="404"/>
        <item m="1" x="435"/>
        <item m="1" x="448"/>
        <item m="1" x="484"/>
        <item x="20"/>
        <item m="1" x="572"/>
        <item m="1" x="642"/>
        <item m="1" x="675"/>
        <item m="1" x="722"/>
        <item m="1" x="791"/>
        <item m="1" x="867"/>
        <item m="1" x="1076"/>
        <item m="1" x="1095"/>
        <item x="28"/>
        <item m="1" x="1183"/>
        <item m="1" x="1215"/>
        <item m="1" x="1242"/>
        <item m="1" x="1255"/>
        <item m="1" x="1282"/>
        <item m="1" x="1321"/>
        <item m="1" x="1350"/>
        <item m="1" x="1380"/>
        <item m="1" x="1404"/>
        <item m="1" x="1426"/>
        <item m="1" x="1446"/>
        <item m="1" x="1464"/>
        <item m="1" x="1477"/>
        <item m="1" x="1508"/>
        <item m="1" x="1540"/>
        <item m="1" x="1556"/>
        <item m="1" x="1569"/>
        <item x="157"/>
        <item m="1" x="1636"/>
        <item m="1" x="1681"/>
        <item m="1" x="1694"/>
        <item m="1" x="1716"/>
        <item m="1" x="1793"/>
        <item m="1" x="1816"/>
        <item m="1" x="1877"/>
        <item m="1" x="1955"/>
        <item m="1" x="2001"/>
        <item x="60"/>
        <item m="1" x="2095"/>
        <item m="1" x="2117"/>
        <item x="217"/>
        <item m="1" x="2161"/>
        <item m="1" x="2174"/>
        <item m="1" x="2190"/>
        <item m="1" x="2205"/>
        <item m="1" x="2247"/>
        <item m="1" x="365"/>
        <item m="1" x="378"/>
        <item m="1" x="389"/>
        <item m="1" x="403"/>
        <item m="1" x="470"/>
        <item m="1" x="504"/>
        <item m="1" x="526"/>
        <item x="271"/>
        <item m="1" x="556"/>
        <item m="1" x="571"/>
        <item m="1" x="590"/>
        <item m="1" x="607"/>
        <item m="1" x="627"/>
        <item m="1" x="641"/>
        <item m="1" x="674"/>
        <item m="1" x="694"/>
        <item m="1" x="720"/>
        <item m="1" x="756"/>
        <item m="1" x="790"/>
        <item m="1" x="817"/>
        <item m="1" x="832"/>
        <item m="1" x="853"/>
        <item x="21"/>
        <item m="1" x="888"/>
        <item m="1" x="900"/>
        <item x="25"/>
        <item m="1" x="944"/>
        <item m="1" x="957"/>
        <item m="1" x="987"/>
        <item m="1" x="996"/>
        <item m="1" x="1021"/>
        <item m="1" x="1029"/>
        <item m="1" x="1058"/>
        <item m="1" x="1075"/>
        <item m="1" x="1109"/>
        <item m="1" x="1124"/>
        <item m="1" x="1152"/>
        <item m="1" x="1167"/>
        <item m="1" x="1182"/>
        <item m="1" x="1214"/>
        <item m="1" x="1229"/>
        <item m="1" x="1241"/>
        <item m="1" x="1254"/>
        <item m="1" x="1298"/>
        <item m="1" x="1309"/>
        <item m="1" x="1332"/>
        <item m="1" x="1365"/>
        <item m="1" x="1378"/>
        <item m="1" x="1392"/>
        <item m="1" x="1425"/>
        <item m="1" x="1445"/>
        <item m="1" x="1463"/>
        <item m="1" x="1476"/>
        <item m="1" x="1492"/>
        <item m="1" x="1528"/>
        <item x="22"/>
        <item m="1" x="1568"/>
        <item m="1" x="1587"/>
        <item m="1" x="1604"/>
        <item m="1" x="1616"/>
        <item m="1" x="1667"/>
        <item m="1" x="1680"/>
        <item m="1" x="1715"/>
        <item x="207"/>
        <item m="1" x="1743"/>
        <item m="1" x="1776"/>
        <item m="1" x="1814"/>
        <item m="1" x="1832"/>
        <item m="1" x="1857"/>
        <item m="1" x="1937"/>
        <item x="15"/>
        <item m="1" x="2015"/>
        <item m="1" x="2029"/>
        <item m="1" x="2049"/>
        <item m="1" x="2061"/>
        <item m="1" x="2078"/>
        <item m="1" x="2094"/>
        <item m="1" x="2132"/>
        <item m="1" x="2160"/>
        <item m="1" x="2246"/>
        <item m="1" x="324"/>
        <item m="1" x="343"/>
        <item m="1" x="364"/>
        <item m="1" x="388"/>
        <item x="245"/>
        <item m="1" x="431"/>
        <item m="1" x="468"/>
        <item m="1" x="501"/>
        <item m="1" x="525"/>
        <item m="1" x="538"/>
        <item m="1" x="555"/>
        <item m="1" x="570"/>
        <item m="1" x="589"/>
        <item m="1" x="605"/>
        <item m="1" x="692"/>
        <item m="1" x="738"/>
        <item m="1" x="755"/>
        <item x="161"/>
        <item x="149"/>
        <item m="1" x="830"/>
        <item m="1" x="852"/>
        <item m="1" x="942"/>
        <item m="1" x="956"/>
        <item m="1" x="986"/>
        <item m="1" x="995"/>
        <item m="1" x="1008"/>
        <item m="1" x="1043"/>
        <item m="1" x="1057"/>
        <item m="1" x="1074"/>
        <item m="1" x="1094"/>
        <item m="1" x="1151"/>
        <item m="1" x="1165"/>
        <item m="1" x="1181"/>
        <item m="1" x="1198"/>
        <item x="281"/>
        <item m="1" x="1269"/>
        <item m="1" x="1281"/>
        <item m="1" x="1296"/>
        <item m="1" x="1307"/>
        <item m="1" x="1320"/>
        <item m="1" x="1330"/>
        <item m="1" x="1348"/>
        <item m="1" x="1376"/>
        <item m="1" x="1402"/>
        <item m="1" x="1424"/>
        <item m="1" x="1444"/>
        <item m="1" x="1462"/>
        <item m="1" x="1506"/>
        <item m="1" x="1526"/>
        <item m="1" x="1567"/>
        <item m="1" x="1586"/>
        <item m="1" x="1603"/>
        <item x="159"/>
        <item x="179"/>
        <item m="1" x="1758"/>
        <item m="1" x="1791"/>
        <item m="1" x="1812"/>
        <item m="1" x="1831"/>
        <item m="1" x="1845"/>
        <item m="1" x="1895"/>
        <item m="1" x="1919"/>
        <item m="1" x="2048"/>
        <item m="1" x="2058"/>
        <item m="1" x="2076"/>
        <item m="1" x="2092"/>
        <item x="0"/>
        <item m="1" x="2145"/>
        <item m="1" x="2159"/>
        <item m="1" x="2187"/>
        <item m="1" x="2218"/>
        <item m="1" x="314"/>
        <item m="1" x="341"/>
        <item m="1" x="362"/>
        <item m="1" x="401"/>
        <item m="1" x="415"/>
        <item x="189"/>
        <item m="1" x="482"/>
        <item m="1" x="500"/>
        <item m="1" x="524"/>
        <item m="1" x="625"/>
        <item m="1" x="657"/>
        <item m="1" x="673"/>
        <item m="1" x="691"/>
        <item m="1" x="706"/>
        <item m="1" x="719"/>
        <item m="1" x="737"/>
        <item m="1" x="771"/>
        <item x="29"/>
        <item m="1" x="851"/>
        <item m="1" x="883"/>
        <item m="1" x="911"/>
        <item m="1" x="928"/>
        <item m="1" x="954"/>
        <item m="1" x="985"/>
        <item m="1" x="1007"/>
        <item m="1" x="1041"/>
        <item m="1" x="1122"/>
        <item m="1" x="1136"/>
        <item m="1" x="1164"/>
        <item m="1" x="1196"/>
        <item m="1" x="1228"/>
        <item m="1" x="1240"/>
        <item x="218"/>
        <item m="1" x="1268"/>
        <item m="1" x="1280"/>
        <item m="1" x="1306"/>
        <item x="150"/>
        <item x="178"/>
        <item m="1" x="1364"/>
        <item m="1" x="1391"/>
        <item m="1" x="1422"/>
        <item m="1" x="1443"/>
        <item m="1" x="1460"/>
        <item x="272"/>
        <item m="1" x="1539"/>
        <item m="1" x="1565"/>
        <item m="1" x="1584"/>
        <item m="1" x="1601"/>
        <item m="1" x="1615"/>
        <item m="1" x="1632"/>
        <item m="1" x="1665"/>
        <item m="1" x="1730"/>
        <item m="1" x="1741"/>
        <item m="1" x="1757"/>
        <item m="1" x="1774"/>
        <item x="61"/>
        <item m="1" x="1811"/>
        <item m="1" x="1829"/>
        <item m="1" x="1854"/>
        <item m="1" x="1874"/>
        <item m="1" x="1893"/>
        <item m="1" x="1917"/>
        <item m="1" x="1968"/>
        <item m="1" x="2014"/>
        <item m="1" x="2027"/>
        <item m="1" x="2047"/>
        <item m="1" x="2056"/>
        <item m="1" x="2091"/>
        <item m="1" x="2131"/>
        <item m="1" x="2158"/>
        <item m="1" x="2186"/>
        <item m="1" x="2203"/>
        <item m="1" x="2217"/>
        <item m="1" x="2232"/>
        <item m="1" x="2244"/>
        <item m="1" x="313"/>
        <item m="1" x="360"/>
        <item m="1" x="400"/>
        <item m="1" x="414"/>
        <item m="1" x="429"/>
        <item m="1" x="446"/>
        <item m="1" x="467"/>
        <item m="1" x="481"/>
        <item m="1" x="499"/>
        <item m="1" x="523"/>
        <item m="1" x="587"/>
        <item m="1" x="640"/>
        <item m="1" x="690"/>
        <item m="1" x="704"/>
        <item x="160"/>
        <item m="1" x="816"/>
        <item x="42"/>
        <item m="1" x="899"/>
        <item m="1" x="984"/>
        <item m="1" x="1039"/>
        <item m="1" x="1107"/>
        <item m="1" x="1121"/>
        <item m="1" x="1212"/>
        <item m="1" x="1267"/>
        <item m="1" x="1293"/>
        <item m="1" x="1329"/>
        <item m="1" x="1390"/>
        <item m="1" x="1421"/>
        <item m="1" x="1489"/>
        <item m="1" x="1504"/>
        <item m="1" x="1554"/>
        <item m="1" x="1582"/>
        <item x="170"/>
        <item m="1" x="1773"/>
        <item m="1" x="1872"/>
        <item m="1" x="1916"/>
        <item m="1" x="1981"/>
        <item m="1" x="1997"/>
        <item m="1" x="2026"/>
        <item m="1" x="2045"/>
        <item m="1" x="2055"/>
        <item m="1" x="2216"/>
        <item m="1" x="311"/>
        <item x="212"/>
        <item m="1" x="358"/>
        <item m="1" x="375"/>
        <item m="1" x="387"/>
        <item m="1" x="399"/>
        <item m="1" x="413"/>
        <item m="1" x="445"/>
        <item m="1" x="465"/>
        <item m="1" x="498"/>
        <item m="1" x="536"/>
        <item m="1" x="567"/>
        <item m="1" x="623"/>
        <item m="1" x="716"/>
        <item m="1" x="770"/>
        <item x="50"/>
        <item x="62"/>
        <item m="1" x="849"/>
        <item m="1" x="881"/>
        <item m="1" x="952"/>
        <item m="1" x="1018"/>
        <item m="1" x="1072"/>
        <item m="1" x="1227"/>
        <item m="1" x="1317"/>
        <item m="1" x="1419"/>
        <item x="219"/>
        <item m="1" x="1459"/>
        <item m="1" x="1502"/>
        <item m="1" x="1523"/>
        <item m="1" x="1552"/>
        <item m="1" x="1580"/>
        <item m="1" x="1612"/>
        <item m="1" x="1630"/>
        <item m="1" x="1646"/>
        <item x="133"/>
        <item m="1" x="1728"/>
        <item m="1" x="1740"/>
        <item x="296"/>
        <item m="1" x="1771"/>
        <item m="1" x="1787"/>
        <item m="1" x="1808"/>
        <item m="1" x="1935"/>
        <item m="1" x="1951"/>
        <item m="1" x="1967"/>
        <item m="1" x="1996"/>
        <item m="1" x="2013"/>
        <item m="1" x="2074"/>
        <item m="1" x="2089"/>
        <item m="1" x="2113"/>
        <item m="1" x="2143"/>
        <item x="117"/>
        <item m="1" x="443"/>
        <item m="1" x="463"/>
        <item x="165"/>
        <item m="1" x="566"/>
        <item m="1" x="585"/>
        <item m="1" x="602"/>
        <item x="220"/>
        <item m="1" x="655"/>
        <item m="1" x="700"/>
        <item m="1" x="752"/>
        <item m="1" x="786"/>
        <item m="1" x="815"/>
        <item m="1" x="863"/>
        <item m="1" x="879"/>
        <item m="1" x="897"/>
        <item m="1" x="926"/>
        <item m="1" x="1071"/>
        <item m="1" x="1119"/>
        <item m="1" x="1135"/>
        <item m="1" x="1161"/>
        <item x="166"/>
        <item m="1" x="1418"/>
        <item m="1" x="1440"/>
        <item m="1" x="1474"/>
        <item m="1" x="1487"/>
        <item x="134"/>
        <item x="246"/>
        <item m="1" x="1785"/>
        <item m="1" x="1827"/>
        <item m="1" x="1950"/>
        <item m="1" x="1995"/>
        <item m="1" x="2025"/>
        <item m="1" x="2044"/>
        <item m="1" x="2111"/>
        <item x="176"/>
        <item m="1" x="2142"/>
        <item m="1" x="2156"/>
        <item m="1" x="2170"/>
        <item m="1" x="2184"/>
        <item m="1" x="2229"/>
        <item m="1" x="323"/>
        <item m="1" x="336"/>
        <item m="1" x="356"/>
        <item m="1" x="374"/>
        <item m="1" x="386"/>
        <item m="1" x="412"/>
        <item m="1" x="425"/>
        <item m="1" x="442"/>
        <item m="1" x="461"/>
        <item m="1" x="479"/>
        <item x="43"/>
        <item m="1" x="521"/>
        <item x="104"/>
        <item m="1" x="583"/>
        <item x="135"/>
        <item m="1" x="621"/>
        <item m="1" x="637"/>
        <item m="1" x="653"/>
        <item m="1" x="669"/>
        <item m="1" x="734"/>
        <item m="1" x="751"/>
        <item x="51"/>
        <item x="83"/>
        <item x="185"/>
        <item m="1" x="828"/>
        <item m="1" x="846"/>
        <item m="1" x="862"/>
        <item m="1" x="876"/>
        <item m="1" x="895"/>
        <item m="1" x="909"/>
        <item m="1" x="923"/>
        <item x="30"/>
        <item m="1" x="965"/>
        <item m="1" x="1004"/>
        <item m="1" x="1016"/>
        <item m="1" x="1092"/>
        <item m="1" x="1106"/>
        <item m="1" x="1133"/>
        <item m="1" x="1148"/>
        <item m="1" x="1194"/>
        <item m="1" x="1226"/>
        <item m="1" x="1238"/>
        <item m="1" x="1291"/>
        <item x="151"/>
        <item m="1" x="1315"/>
        <item m="1" x="1326"/>
        <item m="1" x="1344"/>
        <item m="1" x="1374"/>
        <item m="1" x="1389"/>
        <item m="1" x="1472"/>
        <item m="1" x="1501"/>
        <item m="1" x="1521"/>
        <item m="1" x="1538"/>
        <item m="1" x="1550"/>
        <item m="1" x="1628"/>
        <item m="1" x="1661"/>
        <item x="124"/>
        <item m="1" x="1702"/>
        <item m="1" x="1726"/>
        <item m="1" x="1769"/>
        <item x="267"/>
        <item m="1" x="1851"/>
        <item m="1" x="1869"/>
        <item m="1" x="1890"/>
        <item m="1" x="1912"/>
        <item x="125"/>
        <item m="1" x="1980"/>
        <item m="1" x="2042"/>
        <item m="1" x="2087"/>
        <item m="1" x="2109"/>
        <item m="1" x="2128"/>
        <item m="1" x="2141"/>
        <item m="1" x="2154"/>
        <item m="1" x="2182"/>
        <item m="1" x="2226"/>
        <item m="1" x="2239"/>
        <item m="1" x="321"/>
        <item m="1" x="355"/>
        <item m="1" x="398"/>
        <item m="1" x="424"/>
        <item m="1" x="459"/>
        <item m="1" x="517"/>
        <item m="1" x="534"/>
        <item m="1" x="550"/>
        <item m="1" x="564"/>
        <item m="1" x="581"/>
        <item m="1" x="599"/>
        <item m="1" x="619"/>
        <item m="1" x="636"/>
        <item m="1" x="652"/>
        <item m="1" x="699"/>
        <item m="1" x="713"/>
        <item m="1" x="732"/>
        <item x="31"/>
        <item m="1" x="783"/>
        <item m="1" x="802"/>
        <item x="292"/>
        <item m="1" x="826"/>
        <item m="1" x="845"/>
        <item m="1" x="861"/>
        <item m="1" x="894"/>
        <item m="1" x="906"/>
        <item m="1" x="921"/>
        <item m="1" x="950"/>
        <item m="1" x="979"/>
        <item m="1" x="1003"/>
        <item m="1" x="1015"/>
        <item m="1" x="1037"/>
        <item m="1" x="1069"/>
        <item m="1" x="1131"/>
        <item m="1" x="1192"/>
        <item m="1" x="1210"/>
        <item m="1" x="1225"/>
        <item m="1" x="1237"/>
        <item m="1" x="1248"/>
        <item m="1" x="1289"/>
        <item m="1" x="1360"/>
        <item m="1" x="1388"/>
        <item m="1" x="1399"/>
        <item m="1" x="1416"/>
        <item m="1" x="1457"/>
        <item m="1" x="1471"/>
        <item m="1" x="1485"/>
        <item m="1" x="1537"/>
        <item m="1" x="1563"/>
        <item m="1" x="1579"/>
        <item m="1" x="1597"/>
        <item m="1" x="1643"/>
        <item m="1" x="1659"/>
        <item m="1" x="1689"/>
        <item x="280"/>
        <item x="136"/>
        <item m="1" x="1724"/>
        <item m="1" x="1739"/>
        <item m="1" x="1826"/>
        <item m="1" x="1867"/>
        <item m="1" x="1889"/>
        <item m="1" x="1910"/>
        <item m="1" x="1931"/>
        <item m="1" x="1948"/>
        <item m="1" x="1965"/>
        <item m="1" x="1993"/>
        <item m="1" x="2041"/>
        <item m="1" x="2073"/>
        <item x="5"/>
        <item m="1" x="2168"/>
        <item m="1" x="2197"/>
        <item m="1" x="2211"/>
        <item m="1" x="2225"/>
        <item m="1" x="320"/>
        <item m="1" x="334"/>
        <item x="32"/>
        <item m="1" x="411"/>
        <item m="1" x="441"/>
        <item m="1" x="457"/>
        <item m="1" x="515"/>
        <item x="120"/>
        <item x="200"/>
        <item m="1" x="579"/>
        <item m="1" x="635"/>
        <item m="1" x="651"/>
        <item m="1" x="685"/>
        <item m="1" x="711"/>
        <item m="1" x="730"/>
        <item m="1" x="764"/>
        <item m="1" x="801"/>
        <item m="1" x="810"/>
        <item x="293"/>
        <item m="1" x="905"/>
        <item m="1" x="977"/>
        <item m="1" x="1050"/>
        <item m="1" x="1068"/>
        <item m="1" x="1088"/>
        <item m="1" x="1117"/>
        <item m="1" x="1130"/>
        <item m="1" x="1208"/>
        <item m="1" x="1224"/>
        <item x="247"/>
        <item x="105"/>
        <item x="63"/>
        <item x="52"/>
        <item m="1" x="1359"/>
        <item m="1" x="1398"/>
        <item x="64"/>
        <item m="1" x="1484"/>
        <item m="1" x="1499"/>
        <item m="1" x="1517"/>
        <item x="84"/>
        <item m="1" x="1577"/>
        <item m="1" x="1641"/>
        <item m="1" x="1700"/>
        <item m="1" x="1709"/>
        <item m="1" x="1737"/>
        <item m="1" x="1751"/>
        <item m="1" x="1766"/>
        <item m="1" x="1784"/>
        <item x="143"/>
        <item m="1" x="1824"/>
        <item m="1" x="1838"/>
        <item m="1" x="1886"/>
        <item m="1" x="1907"/>
        <item m="1" x="1930"/>
        <item m="1" x="1963"/>
        <item x="65"/>
        <item m="1" x="2011"/>
        <item m="1" x="2022"/>
        <item m="1" x="2086"/>
        <item m="1" x="2106"/>
        <item m="1" x="2125"/>
        <item m="1" x="2138"/>
        <item m="1" x="2167"/>
        <item m="1" x="2180"/>
        <item x="213"/>
        <item m="1" x="306"/>
        <item m="1" x="319"/>
        <item m="1" x="331"/>
        <item m="1" x="352"/>
        <item m="1" x="422"/>
        <item m="1" x="455"/>
        <item m="1" x="477"/>
        <item m="1" x="513"/>
        <item x="38"/>
        <item m="1" x="618"/>
        <item m="1" x="667"/>
        <item m="1" x="749"/>
        <item m="1" x="763"/>
        <item m="1" x="780"/>
        <item m="1" x="799"/>
        <item m="1" x="809"/>
        <item m="1" x="842"/>
        <item m="1" x="859"/>
        <item m="1" x="873"/>
        <item m="1" x="936"/>
        <item m="1" x="962"/>
        <item m="1" x="975"/>
        <item m="1" x="993"/>
        <item x="221"/>
        <item x="126"/>
        <item m="1" x="1035"/>
        <item m="1" x="1066"/>
        <item m="1" x="1086"/>
        <item x="66"/>
        <item m="1" x="1158"/>
        <item m="1" x="1174"/>
        <item x="67"/>
        <item m="1" x="1222"/>
        <item m="1" x="1235"/>
        <item x="162"/>
        <item x="229"/>
        <item m="1" x="1301"/>
        <item m="1" x="1341"/>
        <item m="1" x="1357"/>
        <item m="1" x="1370"/>
        <item m="1" x="1397"/>
        <item m="1" x="1412"/>
        <item m="1" x="1454"/>
        <item m="1" x="1468"/>
        <item m="1" x="1498"/>
        <item m="1" x="1514"/>
        <item m="1" x="1534"/>
        <item m="1" x="1576"/>
        <item m="1" x="1624"/>
        <item m="1" x="1655"/>
        <item m="1" x="1673"/>
        <item m="1" x="1698"/>
        <item m="1" x="1736"/>
        <item m="1" x="1750"/>
        <item m="1" x="1765"/>
        <item m="1" x="1782"/>
        <item m="1" x="1805"/>
        <item m="1" x="1823"/>
        <item m="1" x="1837"/>
        <item m="1" x="1849"/>
        <item m="1" x="1865"/>
        <item m="1" x="1928"/>
        <item m="1" x="1946"/>
        <item m="1" x="2009"/>
        <item m="1" x="2038"/>
        <item x="139"/>
        <item x="85"/>
        <item m="1" x="2104"/>
        <item m="1" x="2166"/>
        <item x="68"/>
        <item m="1" x="2237"/>
        <item x="118"/>
        <item x="294"/>
        <item m="1" x="370"/>
        <item x="69"/>
        <item x="230"/>
        <item m="1" x="452"/>
        <item m="1" x="474"/>
        <item x="106"/>
        <item m="1" x="510"/>
        <item m="1" x="546"/>
        <item m="1" x="616"/>
        <item m="1" x="633"/>
        <item x="248"/>
        <item x="39"/>
        <item m="1" x="710"/>
        <item m="1" x="746"/>
        <item m="1" x="778"/>
        <item m="1" x="821"/>
        <item m="1" x="858"/>
        <item m="1" x="872"/>
        <item m="1" x="893"/>
        <item x="222"/>
        <item m="1" x="992"/>
        <item x="33"/>
        <item m="1" x="1012"/>
        <item m="1" x="1026"/>
        <item x="171"/>
        <item m="1" x="1063"/>
        <item x="34"/>
        <item m="1" x="1101"/>
        <item m="1" x="1155"/>
        <item m="1" x="1173"/>
        <item m="1" x="1221"/>
        <item m="1" x="1233"/>
        <item x="127"/>
        <item x="86"/>
        <item m="1" x="1323"/>
        <item x="40"/>
        <item x="249"/>
        <item x="75"/>
        <item m="1" x="1453"/>
        <item x="231"/>
        <item x="184"/>
        <item m="1" x="1546"/>
        <item x="87"/>
        <item m="1" x="1574"/>
        <item m="1" x="1594"/>
        <item x="128"/>
        <item x="55"/>
        <item x="16"/>
        <item m="1" x="1735"/>
        <item m="1" x="1763"/>
        <item m="1" x="1780"/>
        <item m="1" x="1847"/>
        <item m="1" x="1885"/>
        <item m="1" x="1904"/>
        <item m="1" x="1927"/>
        <item m="1" x="1944"/>
        <item m="1" x="1961"/>
        <item m="1" x="1974"/>
        <item x="8"/>
        <item m="1" x="2036"/>
        <item x="107"/>
        <item m="1" x="2067"/>
        <item m="1" x="2082"/>
        <item x="88"/>
        <item x="6"/>
        <item m="1" x="2165"/>
        <item m="1" x="2178"/>
        <item x="56"/>
        <item x="250"/>
        <item x="251"/>
        <item m="1" x="329"/>
        <item m="1" x="350"/>
        <item m="1" x="382"/>
        <item m="1" x="396"/>
        <item m="1" x="451"/>
        <item x="11"/>
        <item m="1" x="531"/>
        <item m="1" x="664"/>
        <item x="152"/>
        <item m="1" x="760"/>
        <item m="1" x="776"/>
        <item m="1" x="839"/>
        <item m="1" x="871"/>
        <item m="1" x="917"/>
        <item m="1" x="949"/>
        <item x="89"/>
        <item m="1" x="1000"/>
        <item m="1" x="1010"/>
        <item x="46"/>
        <item m="1" x="1062"/>
        <item m="1" x="1100"/>
        <item m="1" x="1126"/>
        <item x="201"/>
        <item x="252"/>
        <item m="1" x="1204"/>
        <item m="1" x="1259"/>
        <item m="1" x="1338"/>
        <item m="1" x="1367"/>
        <item m="1" x="1466"/>
        <item m="1" x="1497"/>
        <item m="1" x="1571"/>
        <item m="1" x="1622"/>
        <item m="1" x="1653"/>
        <item m="1" x="1672"/>
        <item m="1" x="1697"/>
        <item x="208"/>
        <item x="232"/>
        <item x="70"/>
        <item x="137"/>
        <item m="1" x="1902"/>
        <item m="1" x="2051"/>
        <item m="1" x="2122"/>
        <item x="121"/>
        <item x="53"/>
        <item m="1" x="327"/>
        <item m="1" x="368"/>
        <item m="1" x="394"/>
        <item x="138"/>
        <item m="1" x="449"/>
        <item m="1" x="473"/>
        <item m="1" x="490"/>
        <item x="289"/>
        <item m="1" x="543"/>
        <item m="1" x="559"/>
        <item m="1" x="595"/>
        <item m="1" x="612"/>
        <item m="1" x="632"/>
        <item x="174"/>
        <item m="1" x="837"/>
        <item x="35"/>
        <item m="1" x="903"/>
        <item x="214"/>
        <item m="1" x="1046"/>
        <item x="299"/>
        <item m="1" x="1188"/>
        <item x="193"/>
        <item x="76"/>
        <item x="273"/>
        <item m="1" x="1273"/>
        <item x="71"/>
        <item x="108"/>
        <item x="209"/>
        <item x="26"/>
        <item m="1" x="1394"/>
        <item m="1" x="1432"/>
        <item x="274"/>
        <item m="1" x="1542"/>
        <item m="1" x="1561"/>
        <item m="1" x="1620"/>
        <item m="1" x="1671"/>
        <item x="215"/>
        <item x="90"/>
        <item m="1" x="1720"/>
        <item x="301"/>
        <item m="1" x="1748"/>
        <item m="1" x="1762"/>
        <item x="91"/>
        <item m="1" x="1846"/>
        <item m="1" x="1882"/>
        <item m="1" x="1958"/>
        <item m="1" x="1971"/>
        <item m="1" x="1989"/>
        <item m="1" x="2005"/>
        <item x="109"/>
        <item m="1" x="2100"/>
        <item m="1" x="2120"/>
        <item x="92"/>
        <item m="1" x="2194"/>
        <item x="129"/>
        <item x="233"/>
        <item m="1" x="392"/>
        <item m="1" x="437"/>
        <item m="1" x="488"/>
        <item m="1" x="593"/>
        <item m="1" x="661"/>
        <item m="1" x="696"/>
        <item m="1" x="708"/>
        <item m="1" x="758"/>
        <item x="110"/>
        <item m="1" x="818"/>
        <item x="210"/>
        <item m="1" x="947"/>
        <item x="282"/>
        <item m="1" x="989"/>
        <item m="1" x="998"/>
        <item m="1" x="1022"/>
        <item m="1" x="1030"/>
        <item x="93"/>
        <item x="182"/>
        <item m="1" x="1113"/>
        <item m="1" x="1171"/>
        <item x="264"/>
        <item m="1" x="1335"/>
        <item x="12"/>
        <item m="1" x="1382"/>
        <item m="1" x="1393"/>
        <item m="1" x="1430"/>
        <item x="130"/>
        <item x="253"/>
        <item x="94"/>
        <item m="1" x="1591"/>
        <item x="202"/>
        <item x="283"/>
        <item m="1" x="1797"/>
        <item x="95"/>
        <item x="111"/>
        <item m="1" x="1880"/>
        <item x="275"/>
        <item m="1" x="1941"/>
        <item m="1" x="1957"/>
        <item m="1" x="1986"/>
        <item m="1" x="2192"/>
        <item m="1" x="2221"/>
        <item x="234"/>
        <item m="1" x="347"/>
        <item x="216"/>
        <item x="254"/>
        <item x="284"/>
        <item x="96"/>
        <item x="223"/>
        <item m="1" x="629"/>
        <item x="144"/>
        <item m="1" x="835"/>
        <item x="180"/>
        <item m="1" x="901"/>
        <item m="1" x="946"/>
        <item m="1" x="971"/>
        <item m="1" x="988"/>
        <item x="36"/>
        <item x="97"/>
        <item x="163"/>
        <item m="1" x="1097"/>
        <item x="235"/>
        <item m="1" x="1185"/>
        <item m="1" x="1256"/>
        <item x="153"/>
        <item x="131"/>
        <item m="1" x="1796"/>
        <item x="122"/>
        <item x="236"/>
        <item m="1" x="1923"/>
        <item x="268"/>
        <item m="1" x="2002"/>
        <item x="145"/>
        <item x="23"/>
        <item m="1" x="2206"/>
        <item x="237"/>
        <item x="98"/>
        <item x="72"/>
        <item x="73"/>
        <item x="112"/>
        <item m="1" x="557"/>
        <item m="1" x="608"/>
        <item x="300"/>
        <item x="99"/>
        <item x="113"/>
        <item x="154"/>
        <item m="1" x="833"/>
        <item x="114"/>
        <item m="1" x="889"/>
        <item x="224"/>
        <item x="146"/>
        <item m="1" x="1044"/>
        <item x="255"/>
        <item x="256"/>
        <item x="194"/>
        <item m="1" x="1299"/>
        <item m="1" x="1310"/>
        <item x="181"/>
        <item x="172"/>
        <item m="1" x="1617"/>
        <item m="1" x="1637"/>
        <item x="265"/>
        <item m="1" x="1745"/>
        <item x="115"/>
        <item x="257"/>
        <item x="276"/>
        <item x="24"/>
        <item x="258"/>
        <item x="173"/>
        <item m="1" x="739"/>
        <item m="1" x="854"/>
        <item x="295"/>
        <item x="37"/>
        <item x="167"/>
        <item x="168"/>
        <item x="259"/>
        <item x="238"/>
        <item x="203"/>
        <item x="100"/>
        <item x="155"/>
        <item x="204"/>
        <item x="260"/>
        <item x="225"/>
        <item x="101"/>
        <item m="1" x="2188"/>
        <item x="205"/>
        <item m="1" x="325"/>
        <item m="1" x="344"/>
        <item x="261"/>
        <item x="239"/>
        <item x="74"/>
        <item x="240"/>
        <item x="195"/>
        <item m="1" x="886"/>
        <item x="206"/>
        <item x="164"/>
        <item x="226"/>
        <item x="277"/>
        <item x="13"/>
        <item x="102"/>
        <item x="241"/>
        <item m="1" x="1920"/>
        <item m="1" x="2059"/>
        <item x="242"/>
        <item x="278"/>
        <item x="262"/>
        <item x="290"/>
        <item x="227"/>
        <item x="288"/>
        <item m="1" x="458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0">
        <item m="1" x="4"/>
        <item m="1" x="3"/>
        <item x="0"/>
        <item m="1" x="5"/>
        <item x="1"/>
        <item m="1" x="6"/>
        <item m="1" x="8"/>
        <item m="1" x="2"/>
        <item m="1" x="7"/>
        <item t="default"/>
      </items>
    </pivotField>
    <pivotField compact="0" outline="0" showAll="0"/>
    <pivotField axis="axisRow" compact="0" outline="0" showAll="0" sortType="descending" defaultSubtotal="0">
      <items count="5">
        <item m="1" x="2"/>
        <item x="0"/>
        <item x="1"/>
        <item m="1" x="3"/>
        <item m="1" x="4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m="1" x="3"/>
        <item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m="1" x="6"/>
        <item x="4"/>
        <item m="1" x="7"/>
        <item x="3"/>
        <item x="0"/>
        <item x="1"/>
        <item m="1" x="5"/>
        <item m="1" x="8"/>
        <item x="2"/>
      </items>
    </pivotField>
    <pivotField axis="axisRow" compact="0" outline="0" showAll="0" sortType="ascending">
      <items count="11">
        <item x="7"/>
        <item x="6"/>
        <item m="1" x="8"/>
        <item m="1" x="9"/>
        <item n="1" x="0"/>
        <item n="10" x="5"/>
        <item n="12" x="3"/>
        <item n="15" x="4"/>
        <item n="4" x="1"/>
        <item n="7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x="102"/>
        <item m="1" x="198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x="82"/>
        <item m="1" x="174"/>
        <item x="91"/>
        <item x="78"/>
        <item m="1" x="137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sd="0" x="15"/>
        <item m="1" x="190"/>
        <item x="109"/>
        <item m="1" x="131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x="0"/>
        <item x="29"/>
        <item x="26"/>
        <item x="6"/>
        <item x="42"/>
        <item x="32"/>
        <item x="99"/>
        <item x="30"/>
        <item x="88"/>
        <item x="90"/>
        <item x="110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x="66"/>
        <item m="1" x="218"/>
        <item x="60"/>
        <item m="1" x="149"/>
        <item x="111"/>
        <item x="72"/>
        <item x="87"/>
        <item m="1" x="143"/>
        <item m="1" x="241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28"/>
        <item x="23"/>
        <item m="1" x="184"/>
        <item x="62"/>
        <item m="1" x="207"/>
        <item m="1" x="181"/>
        <item sd="0" x="105"/>
        <item x="98"/>
        <item m="1" x="129"/>
        <item x="45"/>
        <item m="1" x="157"/>
        <item x="107"/>
        <item m="1" x="194"/>
        <item m="1" x="196"/>
        <item m="1" x="136"/>
        <item x="9"/>
        <item x="16"/>
        <item m="1" x="225"/>
        <item m="1" x="147"/>
        <item m="1" x="250"/>
        <item m="1" x="114"/>
        <item m="1" x="200"/>
        <item m="1" x="204"/>
        <item m="1" x="138"/>
        <item m="1" x="151"/>
        <item m="1" x="215"/>
        <item m="1" x="239"/>
        <item m="1" x="122"/>
        <item m="1" x="150"/>
        <item m="1" x="171"/>
        <item m="1" x="237"/>
        <item x="67"/>
        <item m="1" x="146"/>
        <item m="1" x="202"/>
        <item m="1" x="206"/>
        <item m="1" x="155"/>
        <item x="37"/>
        <item m="1" x="172"/>
        <item m="1" x="180"/>
        <item m="1" x="212"/>
        <item m="1" x="223"/>
        <item m="1" x="125"/>
        <item m="1" x="154"/>
        <item m="1" x="148"/>
        <item x="70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89"/>
        <item m="1" x="140"/>
        <item x="54"/>
        <item m="1" x="222"/>
        <item m="1" x="179"/>
        <item m="1" x="163"/>
        <item m="1" x="164"/>
        <item m="1" x="226"/>
        <item m="1" x="116"/>
        <item x="22"/>
        <item m="1" x="173"/>
        <item x="39"/>
        <item x="113"/>
        <item m="1" x="227"/>
        <item m="1" x="168"/>
        <item m="1" x="246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m="1" x="193"/>
        <item x="3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nonAutoSortDefault="1">
      <items count="71">
        <item m="1" x="33"/>
        <item x="1"/>
        <item x="2"/>
        <item m="1" x="65"/>
        <item m="1" x="17"/>
        <item m="1" x="68"/>
        <item m="1" x="36"/>
        <item m="1" x="11"/>
        <item m="1" x="41"/>
        <item m="1" x="55"/>
        <item m="1" x="20"/>
        <item m="1" x="46"/>
        <item m="1" x="7"/>
        <item m="1" x="38"/>
        <item m="1" x="28"/>
        <item m="1" x="52"/>
        <item m="1" x="16"/>
        <item m="1" x="44"/>
        <item m="1" x="58"/>
        <item m="1" x="23"/>
        <item m="1" x="10"/>
        <item m="1" x="40"/>
        <item m="1" x="63"/>
        <item m="1" x="30"/>
        <item m="1" x="54"/>
        <item m="1" x="18"/>
        <item m="1" x="69"/>
        <item m="1" x="37"/>
        <item m="1" x="61"/>
        <item m="1" x="27"/>
        <item m="1" x="51"/>
        <item m="1" x="15"/>
        <item m="1" x="67"/>
        <item m="1" x="35"/>
        <item m="1" x="60"/>
        <item m="1" x="25"/>
        <item m="1" x="49"/>
        <item m="1" x="13"/>
        <item m="1" x="32"/>
        <item m="1" x="57"/>
        <item m="1" x="22"/>
        <item m="1" x="47"/>
        <item m="1" x="9"/>
        <item m="1" x="43"/>
        <item m="1" x="66"/>
        <item m="1" x="34"/>
        <item m="1" x="59"/>
        <item m="1" x="24"/>
        <item m="1" x="48"/>
        <item m="1" x="12"/>
        <item m="1" x="42"/>
        <item m="1" x="64"/>
        <item m="1" x="31"/>
        <item m="1" x="56"/>
        <item m="1" x="21"/>
        <item m="1" x="8"/>
        <item m="1" x="39"/>
        <item m="1" x="62"/>
        <item m="1" x="29"/>
        <item m="1" x="53"/>
        <item m="1" x="45"/>
        <item h="1" x="0"/>
        <item m="1" x="26"/>
        <item m="1" x="50"/>
        <item m="1" x="14"/>
        <item h="1" x="3"/>
        <item h="1" x="4"/>
        <item h="1" x="5"/>
        <item h="1" x="6"/>
        <item h="1" m="1"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10">
    <field x="48"/>
    <field x="28"/>
    <field x="8"/>
    <field x="13"/>
    <field x="14"/>
    <field x="1"/>
    <field x="2"/>
    <field x="43"/>
    <field x="27"/>
    <field x="6"/>
  </rowFields>
  <rowItems count="165">
    <i>
      <x v="1"/>
      <x v="4"/>
      <x v="1"/>
      <x/>
      <x/>
      <x v="66"/>
      <x v="507"/>
      <x v="91"/>
      <x v="4"/>
      <x v="2"/>
    </i>
    <i r="6">
      <x v="1974"/>
      <x v="126"/>
      <x v="4"/>
      <x v="2"/>
    </i>
    <i r="5">
      <x v="71"/>
      <x v="1962"/>
      <x v="131"/>
      <x v="4"/>
      <x v="2"/>
    </i>
    <i t="default" r="1">
      <x v="4"/>
    </i>
    <i r="1">
      <x v="5"/>
      <x v="1"/>
      <x/>
      <x/>
      <x v="63"/>
      <x v="503"/>
      <x v="64"/>
      <x v="4"/>
      <x v="2"/>
    </i>
    <i r="5">
      <x v="64"/>
      <x v="2215"/>
      <x v="142"/>
      <x v="4"/>
      <x v="2"/>
    </i>
    <i t="default" r="1">
      <x v="5"/>
    </i>
    <i r="1">
      <x v="8"/>
      <x v="1"/>
      <x/>
      <x v="2"/>
      <x v="64"/>
      <x v="1246"/>
      <x v="43"/>
      <x v="4"/>
      <x v="2"/>
    </i>
    <i t="default" r="1">
      <x v="8"/>
    </i>
    <i r="1">
      <x v="9"/>
      <x v="1"/>
      <x/>
      <x/>
      <x v="64"/>
      <x v="779"/>
      <x v="85"/>
      <x v="4"/>
      <x v="2"/>
    </i>
    <i r="6">
      <x v="1194"/>
      <x v="125"/>
      <x v="4"/>
      <x v="2"/>
    </i>
    <i r="6">
      <x v="1798"/>
      <x v="21"/>
      <x v="4"/>
      <x v="2"/>
    </i>
    <i r="5">
      <x v="65"/>
      <x v="1144"/>
      <x v="131"/>
      <x v="4"/>
      <x v="2"/>
    </i>
    <i r="5">
      <x v="66"/>
      <x v="507"/>
      <x v="125"/>
      <x v="4"/>
      <x v="2"/>
    </i>
    <i r="5">
      <x v="70"/>
      <x v="1308"/>
      <x v="90"/>
      <x v="4"/>
      <x v="2"/>
    </i>
    <i r="7">
      <x v="126"/>
      <x v="4"/>
      <x v="2"/>
    </i>
    <i r="5">
      <x v="71"/>
      <x v="1862"/>
      <x v="125"/>
      <x v="4"/>
      <x v="2"/>
    </i>
    <i r="6">
      <x v="1938"/>
      <x v="125"/>
      <x v="4"/>
      <x v="2"/>
    </i>
    <i t="default" r="1">
      <x v="9"/>
    </i>
    <i t="default">
      <x v="1"/>
    </i>
    <i>
      <x v="2"/>
      <x/>
      <x v="2"/>
      <x/>
      <x/>
      <x v="76"/>
      <x v="2039"/>
      <x v="87"/>
      <x v="4"/>
      <x v="4"/>
    </i>
    <i r="6">
      <x v="2165"/>
      <x v="131"/>
      <x v="4"/>
      <x v="4"/>
    </i>
    <i t="default" r="1">
      <x/>
    </i>
    <i r="1">
      <x v="1"/>
      <x v="1"/>
      <x/>
      <x/>
      <x v="72"/>
      <x v="1818"/>
      <x v="27"/>
      <x v="4"/>
      <x v="2"/>
    </i>
    <i t="default" r="1">
      <x v="1"/>
    </i>
    <i r="1">
      <x v="4"/>
      <x v="1"/>
      <x/>
      <x/>
      <x v="65"/>
      <x v="163"/>
      <x v="93"/>
      <x v="4"/>
      <x v="2"/>
    </i>
    <i r="7">
      <x v="150"/>
      <x v="4"/>
      <x v="2"/>
    </i>
    <i r="6">
      <x v="2015"/>
      <x v="98"/>
      <x v="4"/>
      <x v="2"/>
    </i>
    <i r="5">
      <x v="66"/>
      <x v="316"/>
      <x v="27"/>
      <x v="4"/>
      <x v="2"/>
    </i>
    <i r="6">
      <x v="507"/>
      <x v="55"/>
      <x v="4"/>
      <x v="2"/>
    </i>
    <i r="7">
      <x v="96"/>
      <x v="4"/>
      <x v="2"/>
    </i>
    <i r="5">
      <x v="70"/>
      <x v="569"/>
      <x v="84"/>
      <x v="4"/>
      <x v="2"/>
    </i>
    <i r="7">
      <x v="90"/>
      <x v="4"/>
      <x v="2"/>
    </i>
    <i r="6">
      <x v="1566"/>
      <x v="90"/>
      <x v="4"/>
      <x v="2"/>
    </i>
    <i r="7">
      <x v="192"/>
      <x v="4"/>
      <x v="2"/>
    </i>
    <i r="6">
      <x v="1844"/>
      <x v="98"/>
      <x v="4"/>
      <x v="2"/>
    </i>
    <i r="5">
      <x v="71"/>
      <x v="459"/>
      <x v="84"/>
      <x v="4"/>
      <x v="4"/>
    </i>
    <i r="5">
      <x v="73"/>
      <x v="1174"/>
      <x v="87"/>
      <x v="4"/>
      <x v="2"/>
    </i>
    <i r="6">
      <x v="1994"/>
      <x v="84"/>
      <x v="4"/>
      <x v="2"/>
    </i>
    <i r="7">
      <x v="85"/>
      <x v="4"/>
      <x v="2"/>
    </i>
    <i r="2">
      <x v="2"/>
      <x/>
      <x/>
      <x v="71"/>
      <x v="1663"/>
      <x v="90"/>
      <x v="4"/>
      <x v="4"/>
    </i>
    <i r="6">
      <x v="1990"/>
      <x v="130"/>
      <x v="1"/>
      <x v="4"/>
    </i>
    <i r="7">
      <x v="153"/>
      <x v="1"/>
      <x v="4"/>
    </i>
    <i r="7">
      <x v="165"/>
      <x v="1"/>
      <x v="4"/>
    </i>
    <i r="7">
      <x v="247"/>
      <x v="1"/>
      <x v="4"/>
    </i>
    <i r="6">
      <x v="2012"/>
      <x v="90"/>
      <x v="1"/>
      <x v="4"/>
    </i>
    <i r="5">
      <x v="72"/>
      <x v="1084"/>
      <x v="40"/>
      <x v="4"/>
      <x v="4"/>
    </i>
    <i r="6">
      <x v="1932"/>
      <x v="59"/>
    </i>
    <i r="6">
      <x v="2190"/>
      <x v="22"/>
      <x v="4"/>
      <x v="4"/>
    </i>
    <i r="5">
      <x v="73"/>
      <x v="1697"/>
      <x v="83"/>
      <x v="4"/>
      <x v="4"/>
    </i>
    <i r="7">
      <x v="90"/>
      <x v="4"/>
      <x v="4"/>
    </i>
    <i r="6">
      <x v="1959"/>
      <x v="234"/>
      <x v="4"/>
      <x v="4"/>
    </i>
    <i r="5">
      <x v="75"/>
      <x v="1925"/>
      <x v="125"/>
      <x v="4"/>
      <x v="4"/>
    </i>
    <i r="5">
      <x v="76"/>
      <x v="1990"/>
      <x v="85"/>
      <x v="1"/>
      <x v="4"/>
    </i>
    <i t="default" r="1">
      <x v="4"/>
    </i>
    <i r="1">
      <x v="5"/>
      <x v="2"/>
      <x/>
      <x/>
      <x v="71"/>
      <x v="2078"/>
      <x v="90"/>
      <x v="4"/>
      <x v="4"/>
    </i>
    <i r="6">
      <x v="2237"/>
      <x v="133"/>
      <x v="5"/>
      <x v="4"/>
    </i>
    <i r="5">
      <x v="73"/>
      <x v="1706"/>
      <x v="48"/>
      <x v="4"/>
      <x v="4"/>
    </i>
    <i t="default" r="1">
      <x v="5"/>
    </i>
    <i r="1">
      <x v="6"/>
      <x v="1"/>
      <x/>
      <x/>
      <x v="64"/>
      <x v="1734"/>
      <x v="221"/>
      <x v="4"/>
      <x v="2"/>
    </i>
    <i r="5">
      <x v="65"/>
      <x v="2107"/>
      <x v="25"/>
      <x v="4"/>
      <x v="2"/>
    </i>
    <i r="5">
      <x v="66"/>
      <x v="2058"/>
      <x v="25"/>
      <x v="4"/>
      <x v="2"/>
    </i>
    <i r="5">
      <x v="70"/>
      <x v="1607"/>
      <x v="148"/>
      <x v="4"/>
      <x v="2"/>
    </i>
    <i r="6">
      <x v="2066"/>
      <x v="83"/>
      <x v="4"/>
      <x v="2"/>
    </i>
    <i r="6">
      <x v="2146"/>
      <x v="42"/>
      <x v="4"/>
      <x v="2"/>
    </i>
    <i r="5">
      <x v="71"/>
      <x v="188"/>
      <x v="83"/>
      <x v="4"/>
      <x v="2"/>
    </i>
    <i r="7">
      <x v="90"/>
      <x v="4"/>
      <x v="2"/>
    </i>
    <i r="5">
      <x v="72"/>
      <x v="2020"/>
      <x v="27"/>
      <x v="4"/>
      <x v="2"/>
    </i>
    <i r="2">
      <x v="2"/>
      <x/>
      <x/>
      <x v="70"/>
      <x v="1277"/>
      <x v="153"/>
      <x v="4"/>
      <x v="4"/>
    </i>
    <i r="6">
      <x v="2187"/>
      <x v="102"/>
      <x v="1"/>
      <x v="4"/>
    </i>
    <i r="6">
      <x v="2234"/>
      <x v="27"/>
      <x v="4"/>
      <x v="4"/>
    </i>
    <i r="5">
      <x v="71"/>
      <x v="1210"/>
      <x v="36"/>
      <x v="4"/>
      <x v="4"/>
    </i>
    <i r="6">
      <x v="1828"/>
      <x v="93"/>
      <x v="4"/>
      <x v="4"/>
    </i>
    <i r="7">
      <x v="102"/>
      <x v="4"/>
      <x v="4"/>
    </i>
    <i r="6">
      <x v="1920"/>
      <x v="7"/>
      <x v="4"/>
      <x v="4"/>
    </i>
    <i r="6">
      <x v="1966"/>
      <x v="148"/>
      <x v="4"/>
      <x v="4"/>
    </i>
    <i r="6">
      <x v="1969"/>
      <x v="89"/>
      <x v="4"/>
      <x v="4"/>
    </i>
    <i r="6">
      <x v="2083"/>
      <x v="90"/>
      <x v="4"/>
      <x v="4"/>
    </i>
    <i r="7">
      <x v="150"/>
      <x v="4"/>
      <x v="4"/>
    </i>
    <i r="6">
      <x v="2093"/>
      <x v="50"/>
      <x v="4"/>
      <x v="4"/>
    </i>
    <i r="6">
      <x v="2114"/>
      <x v="221"/>
      <x v="4"/>
      <x v="4"/>
    </i>
    <i r="6">
      <x v="2126"/>
      <x v="31"/>
      <x v="4"/>
      <x v="4"/>
    </i>
    <i r="6">
      <x v="2131"/>
      <x v="53"/>
      <x v="4"/>
      <x v="4"/>
    </i>
    <i r="6">
      <x v="2145"/>
      <x v="31"/>
      <x v="4"/>
      <x v="4"/>
    </i>
    <i r="6">
      <x v="2156"/>
      <x v="90"/>
      <x v="4"/>
      <x v="4"/>
    </i>
    <i r="6">
      <x v="2159"/>
      <x v="102"/>
      <x v="4"/>
      <x v="4"/>
    </i>
    <i r="6">
      <x v="2174"/>
      <x v="84"/>
      <x v="4"/>
      <x v="4"/>
    </i>
    <i r="6">
      <x v="2214"/>
      <x v="13"/>
      <x v="4"/>
      <x v="4"/>
    </i>
    <i r="6">
      <x v="2216"/>
      <x v="84"/>
      <x v="4"/>
      <x v="4"/>
    </i>
    <i r="6">
      <x v="2221"/>
      <x v="88"/>
      <x v="4"/>
      <x v="4"/>
    </i>
    <i r="6">
      <x v="2229"/>
      <x v="25"/>
      <x v="4"/>
      <x v="4"/>
    </i>
    <i r="5">
      <x v="72"/>
      <x v="929"/>
      <x v="42"/>
      <x v="4"/>
      <x v="4"/>
    </i>
    <i r="6">
      <x v="1367"/>
      <x v="42"/>
      <x v="4"/>
      <x v="4"/>
    </i>
    <i r="6">
      <x v="1627"/>
      <x v="11"/>
      <x v="4"/>
      <x v="4"/>
    </i>
    <i r="6">
      <x v="1819"/>
      <x v="74"/>
      <x v="4"/>
      <x v="4"/>
    </i>
    <i r="7">
      <x v="192"/>
      <x v="4"/>
      <x v="4"/>
    </i>
    <i r="6">
      <x v="1937"/>
      <x v="20"/>
      <x v="4"/>
      <x v="4"/>
    </i>
    <i r="6">
      <x v="1987"/>
      <x v="56"/>
      <x v="4"/>
      <x v="4"/>
    </i>
    <i r="6">
      <x v="1995"/>
      <x v="251"/>
      <x v="4"/>
      <x v="4"/>
    </i>
    <i r="6">
      <x v="2090"/>
      <x v="25"/>
      <x v="4"/>
      <x v="4"/>
    </i>
    <i r="7">
      <x v="89"/>
      <x v="4"/>
      <x v="4"/>
    </i>
    <i r="6">
      <x v="2125"/>
      <x v="27"/>
      <x v="4"/>
      <x v="4"/>
    </i>
    <i r="6">
      <x v="2132"/>
      <x v="31"/>
      <x v="4"/>
      <x v="4"/>
    </i>
    <i r="6">
      <x v="2177"/>
      <x/>
      <x v="4"/>
      <x v="4"/>
    </i>
    <i r="7">
      <x v="20"/>
      <x v="4"/>
      <x v="4"/>
    </i>
    <i r="7">
      <x v="83"/>
      <x v="4"/>
      <x v="4"/>
    </i>
    <i r="6">
      <x v="2185"/>
      <x v="59"/>
    </i>
    <i r="6">
      <x v="2191"/>
      <x v="27"/>
      <x v="4"/>
      <x v="4"/>
    </i>
    <i r="6">
      <x v="2201"/>
      <x v="48"/>
      <x v="4"/>
      <x v="4"/>
    </i>
    <i r="6">
      <x v="2202"/>
      <x v="153"/>
      <x v="4"/>
      <x v="4"/>
    </i>
    <i r="6">
      <x v="2205"/>
      <x v="27"/>
      <x v="4"/>
      <x v="4"/>
    </i>
    <i r="6">
      <x v="2213"/>
      <x v="27"/>
      <x v="4"/>
      <x v="4"/>
    </i>
    <i r="5">
      <x v="73"/>
      <x v="1878"/>
      <x v="84"/>
      <x v="4"/>
      <x v="4"/>
    </i>
    <i r="6">
      <x v="1973"/>
      <x v="87"/>
      <x v="4"/>
      <x v="4"/>
    </i>
    <i r="6">
      <x v="2095"/>
      <x v="59"/>
    </i>
    <i r="6">
      <x v="2118"/>
      <x v="152"/>
      <x v="4"/>
      <x v="4"/>
    </i>
    <i r="6">
      <x v="2124"/>
      <x v="145"/>
      <x v="4"/>
      <x v="4"/>
    </i>
    <i r="6">
      <x v="2163"/>
      <x v="3"/>
      <x v="4"/>
      <x v="4"/>
    </i>
    <i r="6">
      <x v="2199"/>
      <x v="27"/>
      <x v="4"/>
      <x v="4"/>
    </i>
    <i r="5">
      <x v="74"/>
      <x v="1701"/>
      <x v="162"/>
    </i>
    <i t="default" r="1">
      <x v="6"/>
    </i>
    <i r="1">
      <x v="7"/>
      <x v="1"/>
      <x/>
      <x/>
      <x v="72"/>
      <x v="2182"/>
      <x v="48"/>
      <x v="4"/>
      <x v="2"/>
    </i>
    <i r="2">
      <x v="2"/>
      <x/>
      <x/>
      <x v="71"/>
      <x v="1929"/>
      <x v="27"/>
      <x v="4"/>
      <x v="4"/>
    </i>
    <i r="6">
      <x v="2096"/>
      <x v="163"/>
      <x v="4"/>
      <x v="4"/>
    </i>
    <i r="6">
      <x v="2166"/>
      <x v="27"/>
      <x v="4"/>
      <x v="4"/>
    </i>
    <i r="6">
      <x v="2241"/>
      <x v="27"/>
      <x v="4"/>
      <x v="4"/>
    </i>
    <i r="5">
      <x v="72"/>
      <x v="1963"/>
      <x v="25"/>
      <x v="4"/>
      <x v="4"/>
    </i>
    <i r="6">
      <x v="2067"/>
      <x v="93"/>
      <x v="4"/>
      <x v="4"/>
    </i>
    <i r="6">
      <x v="2105"/>
      <x v="90"/>
      <x v="4"/>
      <x v="4"/>
    </i>
    <i r="5">
      <x v="73"/>
      <x v="371"/>
      <x v="48"/>
      <x v="4"/>
      <x v="4"/>
    </i>
    <i r="6">
      <x v="1972"/>
      <x v="90"/>
      <x v="4"/>
      <x v="4"/>
    </i>
    <i t="default" r="1">
      <x v="7"/>
    </i>
    <i r="1">
      <x v="8"/>
      <x v="1"/>
      <x/>
      <x/>
      <x v="64"/>
      <x v="1246"/>
      <x v="5"/>
      <x v="4"/>
      <x v="2"/>
    </i>
    <i r="7">
      <x v="154"/>
      <x v="4"/>
      <x v="2"/>
    </i>
    <i r="2">
      <x v="2"/>
      <x/>
      <x/>
      <x v="71"/>
      <x v="196"/>
      <x v="55"/>
      <x v="4"/>
      <x v="4"/>
    </i>
    <i r="5">
      <x v="73"/>
      <x v="72"/>
      <x v="102"/>
      <x v="4"/>
      <x v="4"/>
    </i>
    <i r="5">
      <x v="76"/>
      <x v="825"/>
      <x v="28"/>
      <x v="4"/>
      <x v="4"/>
    </i>
    <i t="default" r="1">
      <x v="8"/>
    </i>
    <i r="1">
      <x v="9"/>
      <x v="1"/>
      <x/>
      <x/>
      <x v="64"/>
      <x v="1798"/>
      <x v="20"/>
      <x v="4"/>
      <x v="2"/>
    </i>
    <i r="6">
      <x v="1948"/>
      <x v="90"/>
      <x v="4"/>
      <x v="2"/>
    </i>
    <i r="5">
      <x v="65"/>
      <x v="1144"/>
      <x v="92"/>
      <x v="4"/>
      <x v="2"/>
    </i>
    <i r="7">
      <x v="234"/>
      <x v="4"/>
      <x v="2"/>
    </i>
    <i r="5">
      <x v="66"/>
      <x v="1101"/>
      <x v="86"/>
      <x v="4"/>
      <x v="2"/>
    </i>
    <i r="5">
      <x v="70"/>
      <x v="1308"/>
      <x v="48"/>
      <x v="4"/>
      <x v="2"/>
    </i>
    <i r="7">
      <x v="83"/>
      <x v="4"/>
      <x v="2"/>
    </i>
    <i r="7">
      <x v="135"/>
      <x v="4"/>
      <x v="2"/>
    </i>
    <i r="6">
      <x v="1928"/>
      <x v="39"/>
      <x v="4"/>
      <x v="2"/>
    </i>
    <i r="7">
      <x v="40"/>
      <x v="4"/>
      <x v="2"/>
    </i>
    <i r="7">
      <x v="90"/>
      <x v="4"/>
      <x v="2"/>
    </i>
    <i r="7">
      <x v="223"/>
      <x v="4"/>
      <x v="2"/>
    </i>
    <i r="5">
      <x v="71"/>
      <x v="1938"/>
      <x v="22"/>
      <x v="4"/>
      <x v="2"/>
    </i>
    <i r="4">
      <x v="2"/>
      <x v="64"/>
      <x v="1798"/>
      <x v="27"/>
      <x v="4"/>
      <x v="2"/>
    </i>
    <i r="2">
      <x v="2"/>
      <x/>
      <x/>
      <x v="72"/>
      <x v="1651"/>
      <x v="125"/>
      <x v="4"/>
      <x v="4"/>
    </i>
    <i r="5">
      <x v="74"/>
      <x v="1964"/>
      <x v="125"/>
      <x v="4"/>
      <x v="4"/>
    </i>
    <i r="6">
      <x v="2063"/>
      <x v="124"/>
      <x v="4"/>
      <x v="4"/>
    </i>
    <i r="7">
      <x v="126"/>
      <x v="4"/>
      <x v="4"/>
    </i>
    <i r="5">
      <x v="75"/>
      <x v="1600"/>
      <x v="124"/>
      <x v="4"/>
      <x v="4"/>
    </i>
    <i r="7">
      <x v="242"/>
      <x v="4"/>
      <x v="4"/>
    </i>
    <i r="5">
      <x v="76"/>
      <x v="1797"/>
      <x v="126"/>
      <x v="4"/>
      <x v="4"/>
    </i>
    <i r="5">
      <x v="77"/>
      <x v="1919"/>
      <x v="49"/>
      <x v="4"/>
      <x v="4"/>
    </i>
    <i r="5">
      <x v="78"/>
      <x v="243"/>
      <x v="85"/>
      <x v="4"/>
      <x v="4"/>
    </i>
    <i r="7">
      <x v="87"/>
      <x v="4"/>
      <x v="4"/>
    </i>
    <i t="default" r="1">
      <x v="9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ections" fld="33" baseField="0" baseItem="0"/>
    <dataField name="Sum of Open Value" fld="42" baseField="43" baseItem="66" numFmtId="166"/>
    <dataField name="Sum of Saw Time (hrs)" fld="86" baseField="43" baseItem="26" numFmtId="165"/>
  </dataFields>
  <formats count="75">
    <format dxfId="38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8">
      <pivotArea field="13" type="button" dataOnly="0" labelOnly="1" outline="0" axis="axisRow" fieldPosition="3"/>
    </format>
    <format dxfId="377">
      <pivotArea field="8" type="button" dataOnly="0" labelOnly="1" outline="0" axis="axisRow" fieldPosition="2"/>
    </format>
    <format dxfId="376">
      <pivotArea field="1" type="button" dataOnly="0" labelOnly="1" outline="0" axis="axisRow" fieldPosition="5"/>
    </format>
    <format dxfId="375">
      <pivotArea field="48" type="button" dataOnly="0" labelOnly="1" outline="0" axis="axisRow" fieldPosition="0"/>
    </format>
    <format dxfId="374">
      <pivotArea field="28" type="button" dataOnly="0" labelOnly="1" outline="0" axis="axisRow" fieldPosition="1"/>
    </format>
    <format dxfId="373">
      <pivotArea dataOnly="0" labelOnly="1" outline="0" fieldPosition="0">
        <references count="1">
          <reference field="43" count="0"/>
        </references>
      </pivotArea>
    </format>
    <format dxfId="372">
      <pivotArea dataOnly="0" labelOnly="1" outline="0" fieldPosition="0">
        <references count="8">
          <reference field="1" count="1" selected="0">
            <x v="60"/>
          </reference>
          <reference field="2" count="1" selected="0">
            <x v="330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5"/>
          </reference>
        </references>
      </pivotArea>
    </format>
    <format dxfId="371">
      <pivotArea dataOnly="0" labelOnly="1" outline="0" fieldPosition="0">
        <references count="8">
          <reference field="1" count="1" selected="0">
            <x v="65"/>
          </reference>
          <reference field="2" count="1" selected="0">
            <x v="1985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4"/>
          </reference>
          <reference field="48" count="1" selected="0">
            <x v="5"/>
          </reference>
        </references>
      </pivotArea>
    </format>
    <format dxfId="370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5"/>
          </reference>
        </references>
      </pivotArea>
    </format>
    <format dxfId="369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91"/>
          </reference>
          <reference field="48" count="1" selected="0">
            <x v="5"/>
          </reference>
        </references>
      </pivotArea>
    </format>
    <format dxfId="368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5"/>
          </reference>
        </references>
      </pivotArea>
    </format>
    <format dxfId="367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5"/>
          </reference>
        </references>
      </pivotArea>
    </format>
    <format dxfId="366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39"/>
          </reference>
          <reference field="48" count="1" selected="0">
            <x v="5"/>
          </reference>
        </references>
      </pivotArea>
    </format>
    <format dxfId="365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5"/>
          </reference>
        </references>
      </pivotArea>
    </format>
    <format dxfId="364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91"/>
          </reference>
          <reference field="48" count="1" selected="0">
            <x v="5"/>
          </reference>
        </references>
      </pivotArea>
    </format>
    <format dxfId="363">
      <pivotArea dataOnly="0" labelOnly="1" outline="0" fieldPosition="0">
        <references count="8">
          <reference field="1" count="1" selected="0">
            <x v="60"/>
          </reference>
          <reference field="2" count="1" selected="0">
            <x v="330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6"/>
          </reference>
        </references>
      </pivotArea>
    </format>
    <format dxfId="362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91"/>
          </reference>
          <reference field="48" count="1" selected="0">
            <x v="6"/>
          </reference>
        </references>
      </pivotArea>
    </format>
    <format dxfId="361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6"/>
          </reference>
        </references>
      </pivotArea>
    </format>
    <format dxfId="360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39"/>
          </reference>
          <reference field="48" count="1" selected="0">
            <x v="6"/>
          </reference>
        </references>
      </pivotArea>
    </format>
    <format dxfId="359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63"/>
          </reference>
        </references>
      </pivotArea>
    </format>
    <format dxfId="358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63"/>
          </reference>
        </references>
      </pivotArea>
    </format>
    <format dxfId="357">
      <pivotArea dataOnly="0" labelOnly="1" outline="0" fieldPosition="0">
        <references count="8">
          <reference field="1" count="1" selected="0">
            <x v="60"/>
          </reference>
          <reference field="2" count="1" selected="0">
            <x v="330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63"/>
          </reference>
        </references>
      </pivotArea>
    </format>
    <format dxfId="356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43"/>
          </reference>
          <reference field="48" count="1" selected="0">
            <x v="63"/>
          </reference>
        </references>
      </pivotArea>
    </format>
    <format dxfId="355">
      <pivotArea dataOnly="0" labelOnly="1" outline="0" fieldPosition="0">
        <references count="8">
          <reference field="1" count="1" selected="0">
            <x v="72"/>
          </reference>
          <reference field="2" count="1" selected="0">
            <x v="1524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91"/>
          </reference>
          <reference field="48" count="1" selected="0">
            <x v="63"/>
          </reference>
        </references>
      </pivotArea>
    </format>
    <format dxfId="354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63"/>
          </reference>
        </references>
      </pivotArea>
    </format>
    <format dxfId="353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39"/>
          </reference>
          <reference field="48" count="1" selected="0">
            <x v="63"/>
          </reference>
        </references>
      </pivotArea>
    </format>
    <format dxfId="352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63"/>
          </reference>
        </references>
      </pivotArea>
    </format>
    <format dxfId="351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2069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63"/>
          </reference>
        </references>
      </pivotArea>
    </format>
    <format dxfId="350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174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7"/>
          </reference>
          <reference field="48" count="1" selected="0">
            <x v="64"/>
          </reference>
        </references>
      </pivotArea>
    </format>
    <format dxfId="349">
      <pivotArea dataOnly="0" labelOnly="1" outline="0" fieldPosition="0">
        <references count="8">
          <reference field="1" count="1" selected="0">
            <x v="75"/>
          </reference>
          <reference field="2" count="1" selected="0">
            <x v="70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64"/>
          </reference>
        </references>
      </pivotArea>
    </format>
    <format dxfId="348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73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87"/>
          </reference>
          <reference field="48" count="1" selected="0">
            <x v="64"/>
          </reference>
        </references>
      </pivotArea>
    </format>
    <format dxfId="347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64"/>
          </reference>
        </references>
      </pivotArea>
    </format>
    <format dxfId="346">
      <pivotArea dataOnly="0" labelOnly="1" outline="0" fieldPosition="0">
        <references count="8">
          <reference field="1" count="1" selected="0">
            <x v="72"/>
          </reference>
          <reference field="2" count="1" selected="0">
            <x v="152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91"/>
          </reference>
          <reference field="48" count="1" selected="0">
            <x v="64"/>
          </reference>
        </references>
      </pivotArea>
    </format>
    <format dxfId="345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6"/>
          </reference>
          <reference field="43" count="1">
            <x v="43"/>
          </reference>
          <reference field="48" count="1" selected="0">
            <x v="64"/>
          </reference>
        </references>
      </pivotArea>
    </format>
    <format dxfId="344">
      <pivotArea dataOnly="0" labelOnly="1" outline="0" fieldPosition="0">
        <references count="8">
          <reference field="1" count="1" selected="0">
            <x v="72"/>
          </reference>
          <reference field="2" count="1" selected="0">
            <x v="1206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85"/>
          </reference>
          <reference field="48" count="1" selected="0">
            <x v="64"/>
          </reference>
        </references>
      </pivotArea>
    </format>
    <format dxfId="343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64"/>
          </reference>
        </references>
      </pivotArea>
    </format>
    <format dxfId="342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64"/>
          </reference>
        </references>
      </pivotArea>
    </format>
    <format dxfId="341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64"/>
          </reference>
        </references>
      </pivotArea>
    </format>
    <format dxfId="340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206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64"/>
          </reference>
        </references>
      </pivotArea>
    </format>
    <format dxfId="339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174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7"/>
          </reference>
          <reference field="48" count="1" selected="0">
            <x v="0"/>
          </reference>
        </references>
      </pivotArea>
    </format>
    <format dxfId="338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94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5"/>
          </reference>
          <reference field="48" count="1" selected="0">
            <x v="0"/>
          </reference>
        </references>
      </pivotArea>
    </format>
    <format dxfId="337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3"/>
          </reference>
        </references>
      </pivotArea>
    </format>
    <format dxfId="336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6"/>
          </reference>
          <reference field="43" count="1">
            <x v="43"/>
          </reference>
          <reference field="48" count="1" selected="0">
            <x v="3"/>
          </reference>
        </references>
      </pivotArea>
    </format>
    <format dxfId="335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3"/>
          </reference>
        </references>
      </pivotArea>
    </format>
    <format dxfId="334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3"/>
          </reference>
        </references>
      </pivotArea>
    </format>
    <format dxfId="333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3"/>
          </reference>
        </references>
      </pivotArea>
    </format>
    <format dxfId="332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206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3"/>
          </reference>
        </references>
      </pivotArea>
    </format>
    <format dxfId="331">
      <pivotArea dataOnly="0" labelOnly="1" outline="0" fieldPosition="0">
        <references count="8">
          <reference field="1" count="1" selected="0">
            <x v="72"/>
          </reference>
          <reference field="2" count="1" selected="0">
            <x v="152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91"/>
          </reference>
          <reference field="48" count="1" selected="0">
            <x v="0"/>
          </reference>
        </references>
      </pivotArea>
    </format>
    <format dxfId="330">
      <pivotArea dataOnly="0" labelOnly="1" outline="0" fieldPosition="0">
        <references count="8">
          <reference field="1" count="1" selected="0">
            <x v="72"/>
          </reference>
          <reference field="2" count="1" selected="0">
            <x v="1206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85"/>
          </reference>
          <reference field="48" count="1" selected="0">
            <x v="0"/>
          </reference>
        </references>
      </pivotArea>
    </format>
    <format dxfId="329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0"/>
          </reference>
        </references>
      </pivotArea>
    </format>
    <format dxfId="328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17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7"/>
          </reference>
          <reference field="48" count="1" selected="0">
            <x v="0"/>
          </reference>
        </references>
      </pivotArea>
    </format>
    <format dxfId="327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9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5"/>
          </reference>
          <reference field="48" count="1" selected="0">
            <x v="0"/>
          </reference>
        </references>
      </pivotArea>
    </format>
    <format dxfId="326">
      <pivotArea dataOnly="0" labelOnly="1" outline="0" fieldPosition="0">
        <references count="8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1"/>
          </reference>
          <reference field="13" count="1" selected="0">
            <x v="1"/>
          </reference>
          <reference field="14" count="1" selected="0">
            <x v="2"/>
          </reference>
          <reference field="28" count="1" selected="0">
            <x v="6"/>
          </reference>
          <reference field="43" count="1">
            <x v="43"/>
          </reference>
          <reference field="48" count="1" selected="0">
            <x v="0"/>
          </reference>
        </references>
      </pivotArea>
    </format>
    <format dxfId="325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73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87"/>
          </reference>
          <reference field="48" count="1" selected="0">
            <x v="0"/>
          </reference>
        </references>
      </pivotArea>
    </format>
    <format dxfId="324">
      <pivotArea dataOnly="0" labelOnly="1" outline="0" fieldPosition="0">
        <references count="8">
          <reference field="1" count="1" selected="0">
            <x v="74"/>
          </reference>
          <reference field="2" count="1" selected="0">
            <x v="1701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162"/>
          </reference>
          <reference field="48" count="1" selected="0">
            <x v="0"/>
          </reference>
        </references>
      </pivotArea>
    </format>
    <format dxfId="323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0"/>
          </reference>
        </references>
      </pivotArea>
    </format>
    <format dxfId="322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0"/>
          </reference>
        </references>
      </pivotArea>
    </format>
    <format dxfId="321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0"/>
          </reference>
        </references>
      </pivotArea>
    </format>
    <format dxfId="320">
      <pivotArea dataOnly="0" labelOnly="1" outline="0" fieldPosition="0">
        <references count="8">
          <reference field="1" count="1" selected="0">
            <x v="76"/>
          </reference>
          <reference field="2" count="1" selected="0">
            <x v="2039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0"/>
          </reference>
          <reference field="43" count="1">
            <x v="87"/>
          </reference>
          <reference field="48" count="1" selected="0">
            <x v="2"/>
          </reference>
        </references>
      </pivotArea>
    </format>
    <format dxfId="319">
      <pivotArea dataOnly="0" labelOnly="1" outline="0" fieldPosition="0">
        <references count="8">
          <reference field="1" count="1" selected="0">
            <x v="75"/>
          </reference>
          <reference field="2" count="1" selected="0">
            <x v="70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2"/>
          </reference>
        </references>
      </pivotArea>
    </format>
    <format dxfId="318">
      <pivotArea dataOnly="0" labelOnly="1" outline="0" fieldPosition="0">
        <references count="8">
          <reference field="1" count="1" selected="0">
            <x v="76"/>
          </reference>
          <reference field="2" count="1" selected="0">
            <x v="1990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5"/>
          </reference>
          <reference field="48" count="1" selected="0">
            <x v="2"/>
          </reference>
        </references>
      </pivotArea>
    </format>
    <format dxfId="317">
      <pivotArea dataOnly="0" labelOnly="1" outline="0" fieldPosition="0">
        <references count="8">
          <reference field="1" count="1" selected="0">
            <x v="76"/>
          </reference>
          <reference field="2" count="1" selected="0">
            <x v="825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8"/>
          </reference>
          <reference field="43" count="1">
            <x v="28"/>
          </reference>
          <reference field="48" count="1" selected="0">
            <x v="2"/>
          </reference>
        </references>
      </pivotArea>
    </format>
    <format dxfId="316">
      <pivotArea dataOnly="0" labelOnly="1" outline="0" fieldPosition="0">
        <references count="8">
          <reference field="1" count="1" selected="0">
            <x v="77"/>
          </reference>
          <reference field="2" count="1" selected="0">
            <x v="1919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49"/>
          </reference>
          <reference field="48" count="1" selected="0">
            <x v="2"/>
          </reference>
        </references>
      </pivotArea>
    </format>
    <format dxfId="315">
      <pivotArea dataOnly="0" labelOnly="1" outline="0" fieldPosition="0">
        <references count="8">
          <reference field="1" count="1" selected="0">
            <x v="78"/>
          </reference>
          <reference field="2" count="1" selected="0">
            <x v="243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2">
            <x v="85"/>
            <x v="87"/>
          </reference>
          <reference field="48" count="1" selected="0">
            <x v="2"/>
          </reference>
        </references>
      </pivotArea>
    </format>
    <format dxfId="314">
      <pivotArea dataOnly="0" labelOnly="1" outline="0" fieldPosition="0">
        <references count="8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91"/>
          </reference>
          <reference field="48" count="1" selected="0">
            <x v="1"/>
          </reference>
        </references>
      </pivotArea>
    </format>
    <format dxfId="313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2"/>
          </reference>
          <reference field="28" count="1" selected="0">
            <x v="8"/>
          </reference>
          <reference field="43" count="1">
            <x v="43"/>
          </reference>
          <reference field="48" count="1" selected="0">
            <x v="1"/>
          </reference>
        </references>
      </pivotArea>
    </format>
    <format dxfId="312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85"/>
          </reference>
          <reference field="48" count="1" selected="0">
            <x v="1"/>
          </reference>
        </references>
      </pivotArea>
    </format>
    <format dxfId="311">
      <pivotArea dataOnly="0" labelOnly="1" outline="0" fieldPosition="0">
        <references count="8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9"/>
          </reference>
          <reference field="43" count="1">
            <x v="21"/>
          </reference>
          <reference field="48" count="1" selected="0">
            <x v="1"/>
          </reference>
        </references>
      </pivotArea>
    </format>
    <format dxfId="310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17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7"/>
          </reference>
          <reference field="48" count="1" selected="0">
            <x v="2"/>
          </reference>
        </references>
      </pivotArea>
    </format>
    <format dxfId="309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94"/>
          </reference>
          <reference field="8" count="1" selected="0">
            <x v="1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4"/>
          </reference>
          <reference field="43" count="1">
            <x v="85"/>
          </reference>
          <reference field="48" count="1" selected="0">
            <x v="2"/>
          </reference>
        </references>
      </pivotArea>
    </format>
    <format dxfId="308">
      <pivotArea dataOnly="0" labelOnly="1" outline="0" fieldPosition="0">
        <references count="8">
          <reference field="1" count="1" selected="0">
            <x v="73"/>
          </reference>
          <reference field="2" count="1" selected="0">
            <x v="1973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87"/>
          </reference>
          <reference field="48" count="1" selected="0">
            <x v="2"/>
          </reference>
        </references>
      </pivotArea>
    </format>
    <format dxfId="307">
      <pivotArea dataOnly="0" labelOnly="1" outline="0" fieldPosition="0">
        <references count="8">
          <reference field="1" count="1" selected="0">
            <x v="74"/>
          </reference>
          <reference field="2" count="1" selected="0">
            <x v="1701"/>
          </reference>
          <reference field="8" count="1" selected="0">
            <x v="2"/>
          </reference>
          <reference field="13" count="1" selected="0">
            <x v="0"/>
          </reference>
          <reference field="14" count="1" selected="0">
            <x v="0"/>
          </reference>
          <reference field="28" count="1" selected="0">
            <x v="6"/>
          </reference>
          <reference field="43" count="1">
            <x v="162"/>
          </reference>
          <reference field="48" count="1" selected="0">
            <x v="2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84013-4F2D-4F16-B3C1-589510649812}" name="PivotTable5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4:I203" firstHeaderRow="1" firstDataRow="2" firstDataCol="6" rowPageCount="2" colPageCount="1"/>
  <pivotFields count="88">
    <pivotField compact="0" outline="0" showAll="0"/>
    <pivotField axis="axisRow" compact="0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sortType="ascending" defaultSubtotal="0">
      <items count="2248"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402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1176"/>
        <item m="1" x="1642"/>
        <item m="1" x="2139"/>
        <item m="1" x="684"/>
        <item m="1" x="1146"/>
        <item m="1" x="1610"/>
        <item m="1" x="2105"/>
        <item m="1" x="647"/>
        <item m="1" x="1115"/>
        <item m="1" x="1575"/>
        <item m="1" x="2068"/>
        <item m="1" x="613"/>
        <item m="1" x="1082"/>
        <item m="1" x="1544"/>
        <item m="1" x="2035"/>
        <item m="1" x="575"/>
        <item m="1" x="1047"/>
        <item m="1" x="1513"/>
        <item m="1" x="2006"/>
        <item m="1" x="542"/>
        <item m="1" x="1023"/>
        <item m="1" x="1479"/>
        <item m="1" x="1969"/>
        <item m="1" x="997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50"/>
        <item m="1" x="1608"/>
        <item m="1" x="1140"/>
        <item m="1" x="2213"/>
        <item m="1" x="649"/>
        <item x="116"/>
        <item m="1" x="1633"/>
        <item x="263"/>
        <item m="1" x="747"/>
        <item x="140"/>
        <item m="1" x="1749"/>
        <item m="1" x="1179"/>
        <item m="1" x="1372"/>
        <item m="1" x="2071"/>
        <item m="1" x="762"/>
        <item m="1" x="1801"/>
        <item m="1" x="1490"/>
        <item m="1" x="554"/>
        <item m="1" x="518"/>
        <item m="1" x="2062"/>
        <item m="1" x="2189"/>
        <item m="1" x="1414"/>
        <item m="1" x="1959"/>
        <item m="1" x="1507"/>
        <item m="1" x="2116"/>
        <item m="1" x="884"/>
        <item m="1" x="877"/>
        <item m="1" x="765"/>
        <item m="1" x="1964"/>
        <item m="1" x="1638"/>
        <item m="1" x="1721"/>
        <item m="1" x="1864"/>
        <item m="1" x="856"/>
        <item m="1" x="1560"/>
        <item m="1" x="1125"/>
        <item m="1" x="2057"/>
        <item m="1" x="705"/>
        <item m="1" x="703"/>
        <item m="1" x="337"/>
        <item m="1" x="671"/>
        <item m="1" x="715"/>
        <item m="1" x="898"/>
        <item m="1" x="924"/>
        <item m="1" x="519"/>
        <item m="1" x="907"/>
        <item m="1" x="1089"/>
        <item m="1" x="1518"/>
        <item m="1" x="1675"/>
        <item m="1" x="1908"/>
        <item m="1" x="1977"/>
        <item m="1" x="371"/>
        <item m="1" x="781"/>
        <item m="1" x="824"/>
        <item m="1" x="1002"/>
        <item x="285"/>
        <item m="1" x="1783"/>
        <item m="1" x="532"/>
        <item m="1" x="1434"/>
        <item m="1" x="1144"/>
        <item m="1" x="1987"/>
        <item m="1" x="406"/>
        <item m="1" x="486"/>
        <item m="1" x="1705"/>
        <item m="1" x="2147"/>
        <item x="141"/>
        <item m="1" x="1668"/>
        <item m="1" x="930"/>
        <item x="297"/>
        <item m="1" x="469"/>
        <item m="1" x="693"/>
        <item m="1" x="831"/>
        <item m="1" x="885"/>
        <item m="1" x="1664"/>
        <item m="1" x="1073"/>
        <item x="291"/>
        <item m="1" x="2144"/>
        <item x="269"/>
        <item x="47"/>
        <item m="1" x="1755"/>
        <item m="1" x="1871"/>
        <item m="1" x="2215"/>
        <item m="1" x="2242"/>
        <item m="1" x="1263"/>
        <item m="1" x="1193"/>
        <item m="1" x="1458"/>
        <item m="1" x="2108"/>
        <item m="1" x="2238"/>
        <item m="1" x="2196"/>
        <item m="1" x="332"/>
        <item m="1" x="1656"/>
        <item m="1" x="1906"/>
        <item m="1" x="2124"/>
        <item x="27"/>
        <item m="1" x="1156"/>
        <item x="103"/>
        <item m="1" x="492"/>
        <item m="1" x="614"/>
        <item x="147"/>
        <item x="44"/>
        <item m="1" x="777"/>
        <item m="1" x="918"/>
        <item m="1" x="1532"/>
        <item m="1" x="328"/>
        <item m="1" x="795"/>
        <item m="1" x="1031"/>
        <item m="1" x="1080"/>
        <item m="1" x="1384"/>
        <item m="1" x="1799"/>
        <item m="1" x="317"/>
        <item m="1" x="679"/>
        <item m="1" x="1218"/>
        <item m="1" x="1408"/>
        <item m="1" x="1480"/>
        <item m="1" x="1818"/>
        <item m="1" x="677"/>
        <item m="1" x="1111"/>
        <item m="1" x="1589"/>
        <item m="1" x="2191"/>
        <item m="1" x="302"/>
        <item m="1" x="741"/>
        <item m="1" x="806"/>
        <item m="1" x="913"/>
        <item m="1" x="1427"/>
        <item x="77"/>
        <item m="1" x="2096"/>
        <item m="1" x="740"/>
        <item m="1" x="1588"/>
        <item m="1" x="1954"/>
        <item m="1" x="772"/>
        <item m="1" x="805"/>
        <item m="1" x="969"/>
        <item x="78"/>
        <item m="1" x="1527"/>
        <item m="1" x="1896"/>
        <item m="1" x="342"/>
        <item m="1" x="363"/>
        <item m="1" x="604"/>
        <item m="1" x="788"/>
        <item m="1" x="1108"/>
        <item m="1" x="1525"/>
        <item x="177"/>
        <item m="1" x="1936"/>
        <item m="1" x="1952"/>
        <item m="1" x="2028"/>
        <item m="1" x="754"/>
        <item m="1" x="1040"/>
        <item m="1" x="1055"/>
        <item m="1" x="1195"/>
        <item m="1" x="1363"/>
        <item m="1" x="1401"/>
        <item m="1" x="1873"/>
        <item m="1" x="1054"/>
        <item x="196"/>
        <item m="1" x="1789"/>
        <item m="1" x="1809"/>
        <item m="1" x="2129"/>
        <item m="1" x="428"/>
        <item m="1" x="553"/>
        <item m="1" x="701"/>
        <item m="1" x="753"/>
        <item m="1" x="1770"/>
        <item m="1" x="426"/>
        <item m="1" x="1118"/>
        <item m="1" x="1361"/>
        <item m="1" x="1375"/>
        <item m="1" x="1439"/>
        <item m="1" x="1598"/>
        <item m="1" x="1842"/>
        <item m="1" x="1949"/>
        <item m="1" x="1994"/>
        <item x="286"/>
        <item m="1" x="2227"/>
        <item m="1" x="2240"/>
        <item m="1" x="373"/>
        <item m="1" x="384"/>
        <item x="191"/>
        <item m="1" x="767"/>
        <item m="1" x="1438"/>
        <item x="9"/>
        <item m="1" x="1644"/>
        <item m="1" x="1725"/>
        <item m="1" x="1978"/>
        <item m="1" x="2127"/>
        <item m="1" x="354"/>
        <item m="1" x="423"/>
        <item m="1" x="668"/>
        <item m="1" x="811"/>
        <item m="1" x="1191"/>
        <item m="1" x="1236"/>
        <item m="1" x="1535"/>
        <item m="1" x="1701"/>
        <item m="1" x="1738"/>
        <item m="1" x="1839"/>
        <item m="1" x="1887"/>
        <item m="1" x="2039"/>
        <item m="1" x="2224"/>
        <item m="1" x="333"/>
        <item m="1" x="963"/>
        <item x="186"/>
        <item m="1" x="1128"/>
        <item x="183"/>
        <item m="1" x="1515"/>
        <item m="1" x="1686"/>
        <item m="1" x="453"/>
        <item m="1" x="475"/>
        <item m="1" x="511"/>
        <item m="1" x="748"/>
        <item m="1" x="822"/>
        <item m="1" x="1064"/>
        <item m="1" x="1084"/>
        <item m="1" x="1127"/>
        <item m="1" x="1189"/>
        <item m="1" x="1300"/>
        <item m="1" x="1386"/>
        <item m="1" x="1547"/>
        <item x="298"/>
        <item m="1" x="1905"/>
        <item m="1" x="2083"/>
        <item m="1" x="2151"/>
        <item m="1" x="419"/>
        <item m="1" x="508"/>
        <item m="1" x="545"/>
        <item m="1" x="682"/>
        <item m="1" x="697"/>
        <item x="79"/>
        <item m="1" x="1048"/>
        <item m="1" x="1354"/>
        <item m="1" x="1722"/>
        <item m="1" x="1802"/>
        <item m="1" x="2150"/>
        <item m="1" x="418"/>
        <item m="1" x="725"/>
        <item m="1" x="1024"/>
        <item m="1" x="1032"/>
        <item x="158"/>
        <item m="1" x="2033"/>
        <item m="1" x="489"/>
        <item m="1" x="529"/>
        <item m="1" x="558"/>
        <item m="1" x="645"/>
        <item m="1" x="759"/>
        <item m="1" x="808"/>
        <item m="1" x="819"/>
        <item m="1" x="915"/>
        <item m="1" x="972"/>
        <item m="1" x="1284"/>
        <item m="1" x="1696"/>
        <item m="1" x="1732"/>
        <item m="1" x="1819"/>
        <item m="1" x="1942"/>
        <item m="1" x="2176"/>
        <item x="211"/>
        <item m="1" x="890"/>
        <item m="1" x="932"/>
        <item m="1" x="1009"/>
        <item x="10"/>
        <item m="1" x="1141"/>
        <item m="1" x="1153"/>
        <item m="1" x="1169"/>
        <item m="1" x="1186"/>
        <item m="1" x="1201"/>
        <item m="1" x="1216"/>
        <item m="1" x="1270"/>
        <item m="1" x="1510"/>
        <item m="1" x="1559"/>
        <item m="1" x="1670"/>
        <item m="1" x="1683"/>
        <item m="1" x="1695"/>
        <item m="1" x="303"/>
        <item m="1" x="315"/>
        <item m="1" x="527"/>
        <item m="1" x="609"/>
        <item m="1" x="792"/>
        <item m="1" x="958"/>
        <item m="1" x="970"/>
        <item m="1" x="1077"/>
        <item m="1" x="1096"/>
        <item m="1" x="1351"/>
        <item m="1" x="1557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659"/>
        <item x="197"/>
        <item m="1" x="721"/>
        <item m="1" x="866"/>
        <item m="1" x="931"/>
        <item m="1" x="1059"/>
        <item m="1" x="1138"/>
        <item m="1" x="1199"/>
        <item m="1" x="1493"/>
        <item m="1" x="1529"/>
        <item m="1" x="1650"/>
        <item m="1" x="1744"/>
        <item m="1" x="1815"/>
        <item m="1" x="1859"/>
        <item m="1" x="1876"/>
        <item x="123"/>
        <item m="1" x="1983"/>
        <item m="1" x="2000"/>
        <item m="1" x="2030"/>
        <item m="1" x="2133"/>
        <item m="1" x="2204"/>
        <item m="1" x="345"/>
        <item m="1" x="417"/>
        <item m="1" x="447"/>
        <item m="1" x="503"/>
        <item m="1" x="539"/>
        <item m="1" x="606"/>
        <item m="1" x="773"/>
        <item m="1" x="789"/>
        <item m="1" x="865"/>
        <item m="1" x="887"/>
        <item m="1" x="912"/>
        <item m="1" x="929"/>
        <item m="1" x="943"/>
        <item x="266"/>
        <item m="1" x="1123"/>
        <item m="1" x="1137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04"/>
        <item m="1" x="1714"/>
        <item x="80"/>
        <item m="1" x="1759"/>
        <item m="1" x="1792"/>
        <item m="1" x="1813"/>
        <item m="1" x="1875"/>
        <item m="1" x="1982"/>
        <item m="1" x="1999"/>
        <item m="1" x="2060"/>
        <item m="1" x="2077"/>
        <item m="1" x="2093"/>
        <item m="1" x="2173"/>
        <item m="1" x="2233"/>
        <item m="1" x="416"/>
        <item m="1" x="483"/>
        <item m="1" x="569"/>
        <item m="1" x="626"/>
        <item m="1" x="658"/>
        <item m="1" x="864"/>
        <item m="1" x="941"/>
        <item m="1" x="955"/>
        <item m="1" x="1042"/>
        <item m="1" x="1180"/>
        <item m="1" x="1197"/>
        <item m="1" x="1295"/>
        <item m="1" x="1423"/>
        <item m="1" x="1461"/>
        <item m="1" x="1566"/>
        <item m="1" x="1585"/>
        <item m="1" x="1602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2245"/>
        <item m="1" x="340"/>
        <item m="1" x="361"/>
        <item m="1" x="430"/>
        <item m="1" x="537"/>
        <item x="187"/>
        <item m="1" x="588"/>
        <item m="1" x="624"/>
        <item x="228"/>
        <item m="1" x="718"/>
        <item x="81"/>
        <item m="1" x="850"/>
        <item m="1" x="940"/>
        <item m="1" x="953"/>
        <item m="1" x="968"/>
        <item m="1" x="1006"/>
        <item m="1" x="1020"/>
        <item m="1" x="1056"/>
        <item m="1" x="1150"/>
        <item m="1" x="1163"/>
        <item m="1" x="1279"/>
        <item m="1" x="1294"/>
        <item m="1" x="1319"/>
        <item x="198"/>
        <item m="1" x="1505"/>
        <item m="1" x="1555"/>
        <item m="1" x="1583"/>
        <item m="1" x="1614"/>
        <item m="1" x="1648"/>
        <item m="1" x="1692"/>
        <item m="1" x="1713"/>
        <item m="1" x="1729"/>
        <item m="1" x="2046"/>
        <item m="1" x="2075"/>
        <item m="1" x="2090"/>
        <item m="1" x="2114"/>
        <item m="1" x="2157"/>
        <item m="1" x="2172"/>
        <item m="1" x="2202"/>
        <item m="1" x="312"/>
        <item m="1" x="339"/>
        <item m="1" x="359"/>
        <item m="1" x="376"/>
        <item m="1" x="466"/>
        <item m="1" x="568"/>
        <item m="1" x="656"/>
        <item m="1" x="689"/>
        <item m="1" x="717"/>
        <item m="1" x="787"/>
        <item m="1" x="804"/>
        <item m="1" x="882"/>
        <item m="1" x="927"/>
        <item m="1" x="967"/>
        <item m="1" x="983"/>
        <item x="199"/>
        <item m="1" x="1005"/>
        <item m="1" x="1019"/>
        <item m="1" x="1120"/>
        <item x="14"/>
        <item m="1" x="1252"/>
        <item m="1" x="1328"/>
        <item m="1" x="1346"/>
        <item m="1" x="1420"/>
        <item m="1" x="1442"/>
        <item m="1" x="1503"/>
        <item m="1" x="1524"/>
        <item m="1" x="1553"/>
        <item m="1" x="1564"/>
        <item m="1" x="1581"/>
        <item m="1" x="1613"/>
        <item m="1" x="1631"/>
        <item m="1" x="1647"/>
        <item m="1" x="1663"/>
        <item m="1" x="1703"/>
        <item m="1" x="1712"/>
        <item m="1" x="1772"/>
        <item m="1" x="1790"/>
        <item m="1" x="1810"/>
        <item m="1" x="1853"/>
        <item m="1" x="1892"/>
        <item m="1" x="1915"/>
        <item m="1" x="2054"/>
        <item m="1" x="2130"/>
        <item m="1" x="2201"/>
        <item m="1" x="2231"/>
        <item m="1" x="2243"/>
        <item m="1" x="310"/>
        <item m="1" x="357"/>
        <item m="1" x="444"/>
        <item m="1" x="464"/>
        <item m="1" x="480"/>
        <item m="1" x="497"/>
        <item m="1" x="522"/>
        <item m="1" x="586"/>
        <item m="1" x="603"/>
        <item m="1" x="639"/>
        <item m="1" x="672"/>
        <item m="1" x="688"/>
        <item m="1" x="702"/>
        <item m="1" x="736"/>
        <item m="1" x="769"/>
        <item m="1" x="829"/>
        <item m="1" x="848"/>
        <item m="1" x="880"/>
        <item m="1" x="939"/>
        <item m="1" x="951"/>
        <item m="1" x="966"/>
        <item m="1" x="982"/>
        <item m="1" x="1093"/>
        <item m="1" x="1149"/>
        <item m="1" x="1162"/>
        <item m="1" x="1178"/>
        <item m="1" x="1266"/>
        <item m="1" x="1278"/>
        <item m="1" x="1305"/>
        <item m="1" x="1400"/>
        <item m="1" x="1441"/>
        <item m="1" x="1488"/>
        <item m="1" x="1522"/>
        <item m="1" x="1551"/>
        <item x="57"/>
        <item m="1" x="1600"/>
        <item m="1" x="1629"/>
        <item m="1" x="1678"/>
        <item m="1" x="1691"/>
        <item m="1" x="1711"/>
        <item m="1" x="1756"/>
        <item m="1" x="1786"/>
        <item m="1" x="1828"/>
        <item m="1" x="1843"/>
        <item m="1" x="1852"/>
        <item m="1" x="1891"/>
        <item m="1" x="1914"/>
        <item m="1" x="1934"/>
        <item m="1" x="2088"/>
        <item m="1" x="2112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22"/>
        <item m="1" x="638"/>
        <item m="1" x="654"/>
        <item m="1" x="670"/>
        <item m="1" x="687"/>
        <item m="1" x="714"/>
        <item m="1" x="735"/>
        <item m="1" x="785"/>
        <item m="1" x="803"/>
        <item m="1" x="814"/>
        <item m="1" x="847"/>
        <item m="1" x="878"/>
        <item m="1" x="896"/>
        <item m="1" x="910"/>
        <item m="1" x="925"/>
        <item m="1" x="938"/>
        <item m="1" x="981"/>
        <item m="1" x="1017"/>
        <item m="1" x="1053"/>
        <item m="1" x="1070"/>
        <item m="1" x="1134"/>
        <item x="188"/>
        <item m="1" x="1251"/>
        <item m="1" x="1264"/>
        <item m="1" x="1316"/>
        <item m="1" x="1327"/>
        <item m="1" x="1345"/>
        <item m="1" x="1362"/>
        <item m="1" x="1417"/>
        <item m="1" x="1473"/>
        <item m="1" x="1486"/>
        <item m="1" x="1599"/>
        <item m="1" x="1662"/>
        <item m="1" x="1677"/>
        <item m="1" x="1690"/>
        <item m="1" x="1754"/>
        <item m="1" x="1870"/>
        <item m="1" x="1913"/>
        <item m="1" x="1933"/>
        <item m="1" x="2012"/>
        <item m="1" x="2024"/>
        <item m="1" x="2043"/>
        <item m="1" x="2053"/>
        <item m="1" x="2110"/>
        <item m="1" x="2155"/>
        <item m="1" x="2183"/>
        <item m="1" x="2200"/>
        <item m="1" x="2214"/>
        <item m="1" x="2228"/>
        <item m="1" x="2241"/>
        <item m="1" x="322"/>
        <item m="1" x="335"/>
        <item m="1" x="385"/>
        <item m="1" x="460"/>
        <item m="1" x="478"/>
        <item m="1" x="520"/>
        <item m="1" x="551"/>
        <item m="1" x="582"/>
        <item m="1" x="600"/>
        <item m="1" x="620"/>
        <item m="1" x="733"/>
        <item m="1" x="768"/>
        <item m="1" x="784"/>
        <item m="1" x="813"/>
        <item m="1" x="827"/>
        <item m="1" x="875"/>
        <item m="1" x="908"/>
        <item m="1" x="922"/>
        <item m="1" x="964"/>
        <item m="1" x="980"/>
        <item m="1" x="994"/>
        <item m="1" x="1028"/>
        <item m="1" x="1038"/>
        <item m="1" x="1052"/>
        <item m="1" x="1091"/>
        <item m="1" x="1105"/>
        <item m="1" x="1132"/>
        <item m="1" x="1249"/>
        <item m="1" x="1262"/>
        <item m="1" x="1277"/>
        <item m="1" x="1290"/>
        <item m="1" x="1304"/>
        <item m="1" x="1314"/>
        <item m="1" x="1373"/>
        <item m="1" x="1520"/>
        <item x="190"/>
        <item m="1" x="1627"/>
        <item m="1" x="1645"/>
        <item m="1" x="1660"/>
        <item m="1" x="1753"/>
        <item m="1" x="1768"/>
        <item m="1" x="1807"/>
        <item m="1" x="1841"/>
        <item m="1" x="1850"/>
        <item m="1" x="1868"/>
        <item m="1" x="1911"/>
        <item m="1" x="1932"/>
        <item m="1" x="1966"/>
        <item m="1" x="1979"/>
        <item x="45"/>
        <item m="1" x="2181"/>
        <item m="1" x="2198"/>
        <item m="1" x="2212"/>
        <item m="1" x="308"/>
        <item x="175"/>
        <item m="1" x="383"/>
        <item m="1" x="397"/>
        <item m="1" x="496"/>
        <item m="1" x="516"/>
        <item m="1" x="549"/>
        <item m="1" x="563"/>
        <item m="1" x="580"/>
        <item x="132"/>
        <item m="1" x="686"/>
        <item m="1" x="712"/>
        <item m="1" x="731"/>
        <item m="1" x="766"/>
        <item m="1" x="812"/>
        <item m="1" x="825"/>
        <item m="1" x="844"/>
        <item m="1" x="860"/>
        <item m="1" x="937"/>
        <item m="1" x="978"/>
        <item m="1" x="1036"/>
        <item m="1" x="1051"/>
        <item m="1" x="1090"/>
        <item m="1" x="1104"/>
        <item m="1" x="1160"/>
        <item m="1" x="1177"/>
        <item m="1" x="1209"/>
        <item m="1" x="1247"/>
        <item m="1" x="1303"/>
        <item m="1" x="1313"/>
        <item m="1" x="1343"/>
        <item m="1" x="1371"/>
        <item m="1" x="1415"/>
        <item m="1" x="1437"/>
        <item m="1" x="1456"/>
        <item m="1" x="1470"/>
        <item m="1" x="1500"/>
        <item m="1" x="1519"/>
        <item m="1" x="1536"/>
        <item m="1" x="1562"/>
        <item m="1" x="1578"/>
        <item m="1" x="1626"/>
        <item m="1" x="1658"/>
        <item m="1" x="1676"/>
        <item m="1" x="1688"/>
        <item m="1" x="1710"/>
        <item m="1" x="1723"/>
        <item m="1" x="1752"/>
        <item m="1" x="1767"/>
        <item m="1" x="1806"/>
        <item m="1" x="1825"/>
        <item m="1" x="1840"/>
        <item m="1" x="1888"/>
        <item m="1" x="1909"/>
        <item m="1" x="1992"/>
        <item m="1" x="2023"/>
        <item m="1" x="2040"/>
        <item m="1" x="2052"/>
        <item m="1" x="2072"/>
        <item m="1" x="2107"/>
        <item m="1" x="2126"/>
        <item m="1" x="2140"/>
        <item m="1" x="2153"/>
        <item m="1" x="2210"/>
        <item m="1" x="307"/>
        <item m="1" x="353"/>
        <item m="1" x="372"/>
        <item m="1" x="440"/>
        <item m="1" x="456"/>
        <item m="1" x="495"/>
        <item m="1" x="514"/>
        <item m="1" x="548"/>
        <item m="1" x="562"/>
        <item m="1" x="578"/>
        <item m="1" x="598"/>
        <item m="1" x="650"/>
        <item m="1" x="729"/>
        <item m="1" x="750"/>
        <item m="1" x="782"/>
        <item m="1" x="800"/>
        <item m="1" x="843"/>
        <item m="1" x="874"/>
        <item x="2"/>
        <item m="1" x="904"/>
        <item m="1" x="976"/>
        <item m="1" x="1014"/>
        <item m="1" x="1027"/>
        <item m="1" x="1049"/>
        <item m="1" x="1067"/>
        <item m="1" x="1087"/>
        <item m="1" x="1103"/>
        <item m="1" x="1116"/>
        <item m="1" x="1129"/>
        <item m="1" x="1147"/>
        <item m="1" x="1175"/>
        <item m="1" x="1190"/>
        <item m="1" x="1207"/>
        <item m="1" x="1223"/>
        <item m="1" x="1276"/>
        <item m="1" x="1288"/>
        <item m="1" x="1302"/>
        <item m="1" x="1325"/>
        <item m="1" x="1342"/>
        <item m="1" x="1358"/>
        <item m="1" x="1387"/>
        <item m="1" x="1413"/>
        <item m="1" x="1436"/>
        <item m="1" x="1455"/>
        <item m="1" x="1469"/>
        <item m="1" x="1483"/>
        <item m="1" x="1516"/>
        <item m="1" x="1549"/>
        <item m="1" x="1596"/>
        <item m="1" x="1611"/>
        <item m="1" x="1657"/>
        <item m="1" x="1687"/>
        <item m="1" x="1699"/>
        <item m="1" x="1866"/>
        <item m="1" x="1929"/>
        <item m="1" x="1947"/>
        <item m="1" x="1976"/>
        <item m="1" x="1991"/>
        <item m="1" x="2010"/>
        <item m="1" x="2021"/>
        <item m="1" x="2070"/>
        <item m="1" x="2085"/>
        <item m="1" x="410"/>
        <item m="1" x="421"/>
        <item x="119"/>
        <item m="1" x="454"/>
        <item m="1" x="476"/>
        <item m="1" x="494"/>
        <item m="1" x="512"/>
        <item m="1" x="533"/>
        <item m="1" x="547"/>
        <item m="1" x="561"/>
        <item m="1" x="577"/>
        <item m="1" x="597"/>
        <item m="1" x="617"/>
        <item m="1" x="634"/>
        <item m="1" x="648"/>
        <item m="1" x="666"/>
        <item m="1" x="728"/>
        <item m="1" x="779"/>
        <item m="1" x="798"/>
        <item m="1" x="823"/>
        <item m="1" x="841"/>
        <item m="1" x="920"/>
        <item m="1" x="1013"/>
        <item m="1" x="1034"/>
        <item m="1" x="1065"/>
        <item m="1" x="1085"/>
        <item m="1" x="1102"/>
        <item m="1" x="1157"/>
        <item m="1" x="1206"/>
        <item m="1" x="1234"/>
        <item m="1" x="1246"/>
        <item m="1" x="1261"/>
        <item m="1" x="1287"/>
        <item m="1" x="1324"/>
        <item m="1" x="1340"/>
        <item m="1" x="1356"/>
        <item m="1" x="1369"/>
        <item m="1" x="1396"/>
        <item m="1" x="1435"/>
        <item m="1" x="1467"/>
        <item m="1" x="1482"/>
        <item x="58"/>
        <item m="1" x="1533"/>
        <item m="1" x="1548"/>
        <item m="1" x="1595"/>
        <item m="1" x="1609"/>
        <item m="1" x="1623"/>
        <item m="1" x="1654"/>
        <item m="1" x="1708"/>
        <item m="1" x="1764"/>
        <item m="1" x="1781"/>
        <item m="1" x="1804"/>
        <item m="1" x="1848"/>
        <item x="192"/>
        <item m="1" x="1945"/>
        <item m="1" x="1962"/>
        <item m="1" x="1975"/>
        <item m="1" x="2008"/>
        <item m="1" x="2020"/>
        <item m="1" x="2037"/>
        <item x="169"/>
        <item m="1" x="2069"/>
        <item m="1" x="2084"/>
        <item m="1" x="2103"/>
        <item m="1" x="2137"/>
        <item m="1" x="2152"/>
        <item m="1" x="2179"/>
        <item m="1" x="2236"/>
        <item m="1" x="305"/>
        <item m="1" x="330"/>
        <item m="1" x="351"/>
        <item m="1" x="369"/>
        <item m="1" x="409"/>
        <item m="1" x="420"/>
        <item m="1" x="439"/>
        <item m="1" x="493"/>
        <item m="1" x="509"/>
        <item m="1" x="560"/>
        <item m="1" x="596"/>
        <item m="1" x="615"/>
        <item m="1" x="665"/>
        <item m="1" x="683"/>
        <item m="1" x="698"/>
        <item m="1" x="709"/>
        <item m="1" x="727"/>
        <item m="1" x="745"/>
        <item m="1" x="761"/>
        <item m="1" x="797"/>
        <item m="1" x="840"/>
        <item m="1" x="892"/>
        <item m="1" x="919"/>
        <item m="1" x="935"/>
        <item m="1" x="961"/>
        <item m="1" x="974"/>
        <item m="1" x="991"/>
        <item m="1" x="1001"/>
        <item m="1" x="1011"/>
        <item m="1" x="1025"/>
        <item m="1" x="1083"/>
        <item m="1" x="1145"/>
        <item m="1" x="1172"/>
        <item m="1" x="1205"/>
        <item m="1" x="1245"/>
        <item m="1" x="1260"/>
        <item m="1" x="1275"/>
        <item m="1" x="1286"/>
        <item x="243"/>
        <item m="1" x="1339"/>
        <item m="1" x="1355"/>
        <item m="1" x="1368"/>
        <item m="1" x="1411"/>
        <item m="1" x="1452"/>
        <item m="1" x="1545"/>
        <item m="1" x="1573"/>
        <item m="1" x="1606"/>
        <item m="1" x="1639"/>
        <item m="1" x="1707"/>
        <item m="1" x="1779"/>
        <item m="1" x="1803"/>
        <item m="1" x="1822"/>
        <item m="1" x="1836"/>
        <item x="59"/>
        <item m="1" x="1884"/>
        <item m="1" x="1903"/>
        <item m="1" x="1926"/>
        <item m="1" x="1960"/>
        <item m="1" x="1973"/>
        <item m="1" x="2007"/>
        <item m="1" x="2019"/>
        <item m="1" x="2066"/>
        <item x="48"/>
        <item m="1" x="2102"/>
        <item m="1" x="2123"/>
        <item m="1" x="2136"/>
        <item m="1" x="2164"/>
        <item m="1" x="2177"/>
        <item m="1" x="2209"/>
        <item m="1" x="2223"/>
        <item m="1" x="2235"/>
        <item m="1" x="318"/>
        <item m="1" x="349"/>
        <item m="1" x="395"/>
        <item m="1" x="408"/>
        <item x="279"/>
        <item m="1" x="438"/>
        <item m="1" x="450"/>
        <item m="1" x="491"/>
        <item m="1" x="507"/>
        <item m="1" x="530"/>
        <item m="1" x="544"/>
        <item m="1" x="576"/>
        <item m="1" x="646"/>
        <item m="1" x="663"/>
        <item m="1" x="681"/>
        <item m="1" x="726"/>
        <item m="1" x="744"/>
        <item m="1" x="796"/>
        <item m="1" x="820"/>
        <item m="1" x="838"/>
        <item m="1" x="857"/>
        <item m="1" x="960"/>
        <item m="1" x="1033"/>
        <item m="1" x="1081"/>
        <item m="1" x="1203"/>
        <item m="1" x="1220"/>
        <item m="1" x="1232"/>
        <item m="1" x="1244"/>
        <item m="1" x="1258"/>
        <item m="1" x="1274"/>
        <item m="1" x="1285"/>
        <item x="17"/>
        <item m="1" x="1337"/>
        <item x="18"/>
        <item m="1" x="1366"/>
        <item m="1" x="1385"/>
        <item m="1" x="1395"/>
        <item m="1" x="1410"/>
        <item m="1" x="1433"/>
        <item m="1" x="1481"/>
        <item m="1" x="1496"/>
        <item x="19"/>
        <item m="1" x="1593"/>
        <item m="1" x="1605"/>
        <item m="1" x="1621"/>
        <item m="1" x="1652"/>
        <item m="1" x="1734"/>
        <item m="1" x="1800"/>
        <item m="1" x="1821"/>
        <item m="1" x="1835"/>
        <item m="1" x="1863"/>
        <item m="1" x="1883"/>
        <item m="1" x="1943"/>
        <item m="1" x="1972"/>
        <item m="1" x="1990"/>
        <item m="1" x="2018"/>
        <item m="1" x="2034"/>
        <item m="1" x="2065"/>
        <item m="1" x="2101"/>
        <item m="1" x="2121"/>
        <item m="1" x="2149"/>
        <item m="1" x="2163"/>
        <item m="1" x="2222"/>
        <item m="1" x="326"/>
        <item m="1" x="367"/>
        <item m="1" x="393"/>
        <item m="1" x="407"/>
        <item m="1" x="472"/>
        <item m="1" x="574"/>
        <item m="1" x="594"/>
        <item m="1" x="611"/>
        <item m="1" x="631"/>
        <item m="1" x="662"/>
        <item m="1" x="680"/>
        <item m="1" x="724"/>
        <item m="1" x="743"/>
        <item x="142"/>
        <item m="1" x="836"/>
        <item m="1" x="855"/>
        <item m="1" x="870"/>
        <item m="1" x="902"/>
        <item m="1" x="916"/>
        <item m="1" x="934"/>
        <item m="1" x="948"/>
        <item m="1" x="973"/>
        <item m="1" x="990"/>
        <item m="1" x="999"/>
        <item m="1" x="1045"/>
        <item m="1" x="1061"/>
        <item m="1" x="1079"/>
        <item m="1" x="1099"/>
        <item m="1" x="1114"/>
        <item m="1" x="1143"/>
        <item m="1" x="1154"/>
        <item m="1" x="1187"/>
        <item m="1" x="1219"/>
        <item m="1" x="1243"/>
        <item m="1" x="1257"/>
        <item m="1" x="1272"/>
        <item m="1" x="1312"/>
        <item m="1" x="1322"/>
        <item m="1" x="1336"/>
        <item m="1" x="1383"/>
        <item m="1" x="1409"/>
        <item m="1" x="1431"/>
        <item m="1" x="1451"/>
        <item m="1" x="1495"/>
        <item m="1" x="1531"/>
        <item m="1" x="1570"/>
        <item m="1" x="1592"/>
        <item m="1" x="1685"/>
        <item m="1" x="1719"/>
        <item m="1" x="1733"/>
        <item m="1" x="1747"/>
        <item m="1" x="1761"/>
        <item m="1" x="1778"/>
        <item m="1" x="1798"/>
        <item m="1" x="1820"/>
        <item m="1" x="1862"/>
        <item m="1" x="1881"/>
        <item m="1" x="1901"/>
        <item m="1" x="1925"/>
        <item x="244"/>
        <item m="1" x="1970"/>
        <item m="1" x="1988"/>
        <item m="1" x="2004"/>
        <item m="1" x="2032"/>
        <item m="1" x="2063"/>
        <item m="1" x="2081"/>
        <item m="1" x="2099"/>
        <item m="1" x="2119"/>
        <item m="1" x="2135"/>
        <item m="1" x="2148"/>
        <item m="1" x="2193"/>
        <item m="1" x="2208"/>
        <item m="1" x="304"/>
        <item m="1" x="316"/>
        <item m="1" x="348"/>
        <item m="1" x="381"/>
        <item x="49"/>
        <item m="1" x="487"/>
        <item m="1" x="541"/>
        <item m="1" x="630"/>
        <item m="1" x="644"/>
        <item m="1" x="678"/>
        <item m="1" x="695"/>
        <item m="1" x="707"/>
        <item m="1" x="742"/>
        <item m="1" x="775"/>
        <item m="1" x="794"/>
        <item m="1" x="869"/>
        <item m="1" x="891"/>
        <item m="1" x="914"/>
        <item m="1" x="933"/>
        <item m="1" x="1078"/>
        <item m="1" x="1098"/>
        <item m="1" x="1112"/>
        <item m="1" x="1142"/>
        <item m="1" x="1170"/>
        <item m="1" x="1202"/>
        <item m="1" x="1217"/>
        <item m="1" x="1231"/>
        <item m="1" x="1271"/>
        <item m="1" x="1283"/>
        <item m="1" x="1311"/>
        <item m="1" x="1334"/>
        <item m="1" x="1353"/>
        <item m="1" x="1381"/>
        <item m="1" x="1407"/>
        <item m="1" x="1429"/>
        <item m="1" x="1450"/>
        <item m="1" x="1511"/>
        <item m="1" x="1530"/>
        <item m="1" x="1590"/>
        <item m="1" x="1651"/>
        <item m="1" x="1684"/>
        <item m="1" x="1706"/>
        <item m="1" x="1718"/>
        <item m="1" x="1731"/>
        <item m="1" x="1777"/>
        <item m="1" x="1817"/>
        <item m="1" x="1834"/>
        <item x="7"/>
        <item m="1" x="1861"/>
        <item m="1" x="1879"/>
        <item m="1" x="1900"/>
        <item m="1" x="1924"/>
        <item m="1" x="1940"/>
        <item m="1" x="1985"/>
        <item m="1" x="2003"/>
        <item m="1" x="2017"/>
        <item m="1" x="2080"/>
        <item m="1" x="2098"/>
        <item m="1" x="2175"/>
        <item m="1" x="2207"/>
        <item m="1" x="2220"/>
        <item m="1" x="380"/>
        <item m="1" x="391"/>
        <item m="1" x="405"/>
        <item m="1" x="436"/>
        <item m="1" x="471"/>
        <item m="1" x="485"/>
        <item m="1" x="506"/>
        <item m="1" x="528"/>
        <item m="1" x="540"/>
        <item m="1" x="573"/>
        <item m="1" x="592"/>
        <item m="1" x="610"/>
        <item m="1" x="628"/>
        <item m="1" x="643"/>
        <item m="1" x="660"/>
        <item m="1" x="676"/>
        <item x="54"/>
        <item m="1" x="723"/>
        <item m="1" x="757"/>
        <item m="1" x="774"/>
        <item m="1" x="793"/>
        <item m="1" x="807"/>
        <item m="1" x="834"/>
        <item m="1" x="868"/>
        <item m="1" x="959"/>
        <item x="3"/>
        <item m="1" x="1060"/>
        <item m="1" x="1110"/>
        <item m="1" x="1139"/>
        <item m="1" x="1168"/>
        <item m="1" x="1184"/>
        <item m="1" x="1200"/>
        <item m="1" x="1230"/>
        <item x="1"/>
        <item m="1" x="1333"/>
        <item m="1" x="1352"/>
        <item x="4"/>
        <item x="270"/>
        <item m="1" x="1406"/>
        <item m="1" x="1428"/>
        <item m="1" x="1448"/>
        <item m="1" x="1465"/>
        <item m="1" x="1494"/>
        <item m="1" x="1509"/>
        <item m="1" x="1541"/>
        <item m="1" x="1558"/>
        <item m="1" x="1619"/>
        <item m="1" x="1682"/>
        <item x="41"/>
        <item m="1" x="1717"/>
        <item m="1" x="1746"/>
        <item m="1" x="1760"/>
        <item x="82"/>
        <item m="1" x="1795"/>
        <item m="1" x="1833"/>
        <item m="1" x="1860"/>
        <item m="1" x="1899"/>
        <item m="1" x="1922"/>
        <item m="1" x="1956"/>
        <item m="1" x="1984"/>
        <item x="156"/>
        <item m="1" x="2016"/>
        <item m="1" x="2031"/>
        <item m="1" x="2050"/>
        <item m="1" x="2097"/>
        <item m="1" x="2118"/>
        <item m="1" x="2134"/>
        <item m="1" x="2146"/>
        <item m="1" x="2162"/>
        <item m="1" x="2234"/>
        <item x="287"/>
        <item m="1" x="346"/>
        <item m="1" x="366"/>
        <item m="1" x="379"/>
        <item m="1" x="390"/>
        <item m="1" x="404"/>
        <item m="1" x="435"/>
        <item m="1" x="448"/>
        <item m="1" x="484"/>
        <item x="20"/>
        <item m="1" x="572"/>
        <item m="1" x="642"/>
        <item m="1" x="675"/>
        <item m="1" x="722"/>
        <item m="1" x="791"/>
        <item m="1" x="867"/>
        <item m="1" x="1076"/>
        <item m="1" x="1095"/>
        <item x="28"/>
        <item m="1" x="1183"/>
        <item m="1" x="1215"/>
        <item m="1" x="1242"/>
        <item m="1" x="1255"/>
        <item m="1" x="1282"/>
        <item m="1" x="1321"/>
        <item m="1" x="1350"/>
        <item m="1" x="1380"/>
        <item m="1" x="1404"/>
        <item m="1" x="1426"/>
        <item m="1" x="1446"/>
        <item m="1" x="1464"/>
        <item m="1" x="1477"/>
        <item m="1" x="1508"/>
        <item m="1" x="1540"/>
        <item m="1" x="1556"/>
        <item m="1" x="1569"/>
        <item x="157"/>
        <item m="1" x="1636"/>
        <item m="1" x="1681"/>
        <item m="1" x="1694"/>
        <item m="1" x="1716"/>
        <item m="1" x="1793"/>
        <item m="1" x="1816"/>
        <item m="1" x="1877"/>
        <item m="1" x="1955"/>
        <item m="1" x="2001"/>
        <item x="60"/>
        <item m="1" x="2095"/>
        <item m="1" x="2117"/>
        <item x="217"/>
        <item m="1" x="2161"/>
        <item m="1" x="2174"/>
        <item m="1" x="2190"/>
        <item m="1" x="2205"/>
        <item m="1" x="2247"/>
        <item m="1" x="365"/>
        <item m="1" x="378"/>
        <item m="1" x="389"/>
        <item m="1" x="403"/>
        <item m="1" x="470"/>
        <item m="1" x="504"/>
        <item m="1" x="526"/>
        <item x="271"/>
        <item m="1" x="556"/>
        <item m="1" x="571"/>
        <item m="1" x="590"/>
        <item m="1" x="607"/>
        <item m="1" x="627"/>
        <item m="1" x="641"/>
        <item m="1" x="674"/>
        <item m="1" x="694"/>
        <item m="1" x="720"/>
        <item m="1" x="756"/>
        <item m="1" x="790"/>
        <item m="1" x="817"/>
        <item m="1" x="832"/>
        <item m="1" x="853"/>
        <item x="21"/>
        <item m="1" x="888"/>
        <item m="1" x="900"/>
        <item x="25"/>
        <item m="1" x="944"/>
        <item m="1" x="957"/>
        <item m="1" x="987"/>
        <item m="1" x="996"/>
        <item m="1" x="1021"/>
        <item m="1" x="1029"/>
        <item m="1" x="1058"/>
        <item m="1" x="1075"/>
        <item m="1" x="1109"/>
        <item m="1" x="1124"/>
        <item m="1" x="1152"/>
        <item m="1" x="1167"/>
        <item m="1" x="1182"/>
        <item m="1" x="1214"/>
        <item m="1" x="1229"/>
        <item m="1" x="1241"/>
        <item m="1" x="1254"/>
        <item m="1" x="1298"/>
        <item m="1" x="1309"/>
        <item m="1" x="1332"/>
        <item m="1" x="1365"/>
        <item m="1" x="1378"/>
        <item m="1" x="1392"/>
        <item m="1" x="1425"/>
        <item m="1" x="1445"/>
        <item m="1" x="1463"/>
        <item m="1" x="1476"/>
        <item m="1" x="1492"/>
        <item m="1" x="1528"/>
        <item x="22"/>
        <item m="1" x="1568"/>
        <item m="1" x="1587"/>
        <item m="1" x="1604"/>
        <item m="1" x="1616"/>
        <item m="1" x="1667"/>
        <item m="1" x="1680"/>
        <item m="1" x="1715"/>
        <item x="207"/>
        <item m="1" x="1743"/>
        <item m="1" x="1776"/>
        <item m="1" x="1814"/>
        <item m="1" x="1832"/>
        <item m="1" x="1857"/>
        <item m="1" x="1937"/>
        <item x="15"/>
        <item m="1" x="2015"/>
        <item m="1" x="2029"/>
        <item m="1" x="2049"/>
        <item m="1" x="2061"/>
        <item m="1" x="2078"/>
        <item m="1" x="2094"/>
        <item m="1" x="2132"/>
        <item m="1" x="2160"/>
        <item m="1" x="2246"/>
        <item m="1" x="324"/>
        <item m="1" x="343"/>
        <item m="1" x="364"/>
        <item m="1" x="388"/>
        <item x="245"/>
        <item m="1" x="431"/>
        <item m="1" x="468"/>
        <item m="1" x="501"/>
        <item m="1" x="525"/>
        <item m="1" x="538"/>
        <item m="1" x="555"/>
        <item m="1" x="570"/>
        <item m="1" x="589"/>
        <item m="1" x="605"/>
        <item m="1" x="692"/>
        <item m="1" x="738"/>
        <item m="1" x="755"/>
        <item x="161"/>
        <item x="149"/>
        <item m="1" x="830"/>
        <item m="1" x="852"/>
        <item m="1" x="942"/>
        <item m="1" x="956"/>
        <item m="1" x="986"/>
        <item m="1" x="995"/>
        <item m="1" x="1008"/>
        <item m="1" x="1043"/>
        <item m="1" x="1057"/>
        <item m="1" x="1074"/>
        <item m="1" x="1094"/>
        <item m="1" x="1151"/>
        <item m="1" x="1165"/>
        <item m="1" x="1181"/>
        <item m="1" x="1198"/>
        <item x="281"/>
        <item m="1" x="1269"/>
        <item m="1" x="1281"/>
        <item m="1" x="1296"/>
        <item m="1" x="1307"/>
        <item m="1" x="1320"/>
        <item m="1" x="1330"/>
        <item m="1" x="1348"/>
        <item m="1" x="1376"/>
        <item m="1" x="1402"/>
        <item m="1" x="1424"/>
        <item m="1" x="1444"/>
        <item m="1" x="1462"/>
        <item m="1" x="1506"/>
        <item m="1" x="1526"/>
        <item m="1" x="1567"/>
        <item m="1" x="1586"/>
        <item m="1" x="1603"/>
        <item x="159"/>
        <item x="179"/>
        <item m="1" x="1758"/>
        <item m="1" x="1791"/>
        <item m="1" x="1812"/>
        <item m="1" x="1831"/>
        <item m="1" x="1845"/>
        <item m="1" x="1895"/>
        <item m="1" x="1919"/>
        <item m="1" x="2048"/>
        <item m="1" x="2058"/>
        <item m="1" x="2076"/>
        <item m="1" x="2092"/>
        <item x="0"/>
        <item m="1" x="2145"/>
        <item m="1" x="2159"/>
        <item m="1" x="2187"/>
        <item m="1" x="2218"/>
        <item m="1" x="314"/>
        <item m="1" x="341"/>
        <item m="1" x="362"/>
        <item m="1" x="401"/>
        <item m="1" x="415"/>
        <item x="189"/>
        <item m="1" x="482"/>
        <item m="1" x="500"/>
        <item m="1" x="524"/>
        <item m="1" x="625"/>
        <item m="1" x="657"/>
        <item m="1" x="673"/>
        <item m="1" x="691"/>
        <item m="1" x="706"/>
        <item m="1" x="719"/>
        <item m="1" x="737"/>
        <item m="1" x="771"/>
        <item x="29"/>
        <item m="1" x="851"/>
        <item m="1" x="883"/>
        <item m="1" x="911"/>
        <item m="1" x="928"/>
        <item m="1" x="954"/>
        <item m="1" x="985"/>
        <item m="1" x="1007"/>
        <item m="1" x="1041"/>
        <item m="1" x="1122"/>
        <item m="1" x="1136"/>
        <item m="1" x="1164"/>
        <item m="1" x="1196"/>
        <item m="1" x="1228"/>
        <item m="1" x="1240"/>
        <item x="218"/>
        <item m="1" x="1268"/>
        <item m="1" x="1280"/>
        <item m="1" x="1306"/>
        <item x="150"/>
        <item x="178"/>
        <item m="1" x="1364"/>
        <item m="1" x="1391"/>
        <item m="1" x="1422"/>
        <item m="1" x="1443"/>
        <item m="1" x="1460"/>
        <item x="272"/>
        <item m="1" x="1539"/>
        <item m="1" x="1565"/>
        <item m="1" x="1584"/>
        <item m="1" x="1601"/>
        <item m="1" x="1615"/>
        <item m="1" x="1632"/>
        <item m="1" x="1665"/>
        <item m="1" x="1730"/>
        <item m="1" x="1741"/>
        <item m="1" x="1757"/>
        <item m="1" x="1774"/>
        <item x="61"/>
        <item m="1" x="1811"/>
        <item m="1" x="1829"/>
        <item m="1" x="1854"/>
        <item m="1" x="1874"/>
        <item m="1" x="1893"/>
        <item m="1" x="1917"/>
        <item m="1" x="1968"/>
        <item m="1" x="2014"/>
        <item m="1" x="2027"/>
        <item m="1" x="2047"/>
        <item m="1" x="2056"/>
        <item m="1" x="2091"/>
        <item m="1" x="2131"/>
        <item m="1" x="2158"/>
        <item m="1" x="2186"/>
        <item m="1" x="2203"/>
        <item m="1" x="2217"/>
        <item m="1" x="2232"/>
        <item m="1" x="2244"/>
        <item m="1" x="313"/>
        <item m="1" x="360"/>
        <item m="1" x="400"/>
        <item m="1" x="414"/>
        <item m="1" x="429"/>
        <item m="1" x="446"/>
        <item m="1" x="467"/>
        <item m="1" x="481"/>
        <item m="1" x="499"/>
        <item m="1" x="523"/>
        <item m="1" x="587"/>
        <item m="1" x="640"/>
        <item m="1" x="690"/>
        <item m="1" x="704"/>
        <item x="160"/>
        <item m="1" x="816"/>
        <item x="42"/>
        <item m="1" x="899"/>
        <item m="1" x="984"/>
        <item m="1" x="1039"/>
        <item m="1" x="1107"/>
        <item m="1" x="1121"/>
        <item m="1" x="1212"/>
        <item m="1" x="1267"/>
        <item m="1" x="1293"/>
        <item m="1" x="1329"/>
        <item m="1" x="1390"/>
        <item m="1" x="1421"/>
        <item m="1" x="1489"/>
        <item m="1" x="1504"/>
        <item m="1" x="1554"/>
        <item m="1" x="1582"/>
        <item x="170"/>
        <item m="1" x="1773"/>
        <item m="1" x="1872"/>
        <item m="1" x="1916"/>
        <item m="1" x="1981"/>
        <item m="1" x="1997"/>
        <item m="1" x="2026"/>
        <item m="1" x="2045"/>
        <item m="1" x="2055"/>
        <item m="1" x="2216"/>
        <item m="1" x="311"/>
        <item x="212"/>
        <item m="1" x="358"/>
        <item m="1" x="375"/>
        <item m="1" x="387"/>
        <item m="1" x="399"/>
        <item m="1" x="413"/>
        <item m="1" x="445"/>
        <item m="1" x="465"/>
        <item m="1" x="498"/>
        <item m="1" x="536"/>
        <item m="1" x="567"/>
        <item m="1" x="623"/>
        <item m="1" x="716"/>
        <item m="1" x="770"/>
        <item x="50"/>
        <item x="62"/>
        <item m="1" x="849"/>
        <item m="1" x="881"/>
        <item m="1" x="952"/>
        <item m="1" x="1018"/>
        <item m="1" x="1072"/>
        <item m="1" x="1227"/>
        <item m="1" x="1317"/>
        <item m="1" x="1419"/>
        <item x="219"/>
        <item m="1" x="1459"/>
        <item m="1" x="1502"/>
        <item m="1" x="1523"/>
        <item m="1" x="1552"/>
        <item m="1" x="1580"/>
        <item m="1" x="1612"/>
        <item m="1" x="1630"/>
        <item m="1" x="1646"/>
        <item x="133"/>
        <item m="1" x="1728"/>
        <item m="1" x="1740"/>
        <item x="296"/>
        <item m="1" x="1771"/>
        <item m="1" x="1787"/>
        <item m="1" x="1808"/>
        <item m="1" x="1935"/>
        <item m="1" x="1951"/>
        <item m="1" x="1967"/>
        <item m="1" x="1996"/>
        <item m="1" x="2013"/>
        <item m="1" x="2074"/>
        <item m="1" x="2089"/>
        <item m="1" x="2113"/>
        <item m="1" x="2143"/>
        <item x="117"/>
        <item m="1" x="443"/>
        <item m="1" x="463"/>
        <item x="165"/>
        <item m="1" x="566"/>
        <item m="1" x="585"/>
        <item m="1" x="602"/>
        <item x="220"/>
        <item m="1" x="655"/>
        <item m="1" x="700"/>
        <item m="1" x="752"/>
        <item m="1" x="786"/>
        <item m="1" x="815"/>
        <item m="1" x="863"/>
        <item m="1" x="879"/>
        <item m="1" x="897"/>
        <item m="1" x="926"/>
        <item m="1" x="1071"/>
        <item m="1" x="1119"/>
        <item m="1" x="1135"/>
        <item m="1" x="1161"/>
        <item x="166"/>
        <item m="1" x="1418"/>
        <item m="1" x="1440"/>
        <item m="1" x="1474"/>
        <item m="1" x="1487"/>
        <item x="134"/>
        <item x="246"/>
        <item m="1" x="1785"/>
        <item m="1" x="1827"/>
        <item m="1" x="1950"/>
        <item m="1" x="1995"/>
        <item m="1" x="2025"/>
        <item m="1" x="2044"/>
        <item m="1" x="2111"/>
        <item x="176"/>
        <item m="1" x="2142"/>
        <item m="1" x="2156"/>
        <item m="1" x="2170"/>
        <item m="1" x="2184"/>
        <item m="1" x="2229"/>
        <item m="1" x="323"/>
        <item m="1" x="336"/>
        <item m="1" x="356"/>
        <item m="1" x="374"/>
        <item m="1" x="386"/>
        <item m="1" x="412"/>
        <item m="1" x="425"/>
        <item m="1" x="442"/>
        <item m="1" x="461"/>
        <item m="1" x="479"/>
        <item x="43"/>
        <item m="1" x="521"/>
        <item x="104"/>
        <item m="1" x="583"/>
        <item x="135"/>
        <item m="1" x="621"/>
        <item m="1" x="637"/>
        <item m="1" x="653"/>
        <item m="1" x="669"/>
        <item m="1" x="734"/>
        <item m="1" x="751"/>
        <item x="51"/>
        <item x="83"/>
        <item x="185"/>
        <item m="1" x="828"/>
        <item m="1" x="846"/>
        <item m="1" x="862"/>
        <item m="1" x="876"/>
        <item m="1" x="895"/>
        <item m="1" x="909"/>
        <item m="1" x="923"/>
        <item x="30"/>
        <item m="1" x="965"/>
        <item m="1" x="1004"/>
        <item m="1" x="1016"/>
        <item m="1" x="1092"/>
        <item m="1" x="1106"/>
        <item m="1" x="1133"/>
        <item m="1" x="1148"/>
        <item m="1" x="1194"/>
        <item m="1" x="1226"/>
        <item m="1" x="1238"/>
        <item m="1" x="1291"/>
        <item x="151"/>
        <item m="1" x="1315"/>
        <item m="1" x="1326"/>
        <item m="1" x="1344"/>
        <item m="1" x="1374"/>
        <item m="1" x="1389"/>
        <item m="1" x="1472"/>
        <item m="1" x="1501"/>
        <item m="1" x="1521"/>
        <item m="1" x="1538"/>
        <item m="1" x="1550"/>
        <item m="1" x="1628"/>
        <item m="1" x="1661"/>
        <item x="124"/>
        <item m="1" x="1702"/>
        <item m="1" x="1726"/>
        <item m="1" x="1769"/>
        <item x="267"/>
        <item m="1" x="1851"/>
        <item m="1" x="1869"/>
        <item m="1" x="1890"/>
        <item m="1" x="1912"/>
        <item x="125"/>
        <item m="1" x="1980"/>
        <item m="1" x="2042"/>
        <item m="1" x="2087"/>
        <item m="1" x="2109"/>
        <item m="1" x="2128"/>
        <item m="1" x="2141"/>
        <item m="1" x="2154"/>
        <item m="1" x="2182"/>
        <item m="1" x="2226"/>
        <item m="1" x="2239"/>
        <item m="1" x="321"/>
        <item m="1" x="355"/>
        <item m="1" x="398"/>
        <item m="1" x="424"/>
        <item m="1" x="459"/>
        <item m="1" x="517"/>
        <item m="1" x="534"/>
        <item m="1" x="550"/>
        <item m="1" x="564"/>
        <item m="1" x="581"/>
        <item m="1" x="599"/>
        <item m="1" x="619"/>
        <item m="1" x="636"/>
        <item m="1" x="652"/>
        <item m="1" x="699"/>
        <item m="1" x="713"/>
        <item m="1" x="732"/>
        <item x="31"/>
        <item m="1" x="783"/>
        <item m="1" x="802"/>
        <item x="292"/>
        <item m="1" x="826"/>
        <item m="1" x="845"/>
        <item m="1" x="861"/>
        <item m="1" x="894"/>
        <item m="1" x="906"/>
        <item m="1" x="921"/>
        <item m="1" x="950"/>
        <item m="1" x="979"/>
        <item m="1" x="1003"/>
        <item m="1" x="1015"/>
        <item m="1" x="1037"/>
        <item m="1" x="1069"/>
        <item m="1" x="1131"/>
        <item m="1" x="1192"/>
        <item m="1" x="1210"/>
        <item m="1" x="1225"/>
        <item m="1" x="1237"/>
        <item m="1" x="1248"/>
        <item m="1" x="1289"/>
        <item m="1" x="1360"/>
        <item m="1" x="1388"/>
        <item m="1" x="1399"/>
        <item m="1" x="1416"/>
        <item m="1" x="1457"/>
        <item m="1" x="1471"/>
        <item m="1" x="1485"/>
        <item m="1" x="1537"/>
        <item m="1" x="1563"/>
        <item m="1" x="1579"/>
        <item m="1" x="1597"/>
        <item m="1" x="1643"/>
        <item m="1" x="1659"/>
        <item m="1" x="1689"/>
        <item x="280"/>
        <item x="136"/>
        <item m="1" x="1724"/>
        <item m="1" x="1739"/>
        <item m="1" x="1826"/>
        <item m="1" x="1867"/>
        <item m="1" x="1889"/>
        <item m="1" x="1910"/>
        <item m="1" x="1931"/>
        <item m="1" x="1948"/>
        <item m="1" x="1965"/>
        <item m="1" x="1993"/>
        <item m="1" x="2041"/>
        <item m="1" x="2073"/>
        <item x="5"/>
        <item m="1" x="2168"/>
        <item m="1" x="2197"/>
        <item m="1" x="2211"/>
        <item m="1" x="2225"/>
        <item m="1" x="320"/>
        <item m="1" x="334"/>
        <item x="32"/>
        <item m="1" x="411"/>
        <item m="1" x="441"/>
        <item m="1" x="457"/>
        <item m="1" x="515"/>
        <item x="120"/>
        <item x="200"/>
        <item m="1" x="579"/>
        <item m="1" x="635"/>
        <item m="1" x="651"/>
        <item m="1" x="685"/>
        <item m="1" x="711"/>
        <item m="1" x="730"/>
        <item m="1" x="764"/>
        <item m="1" x="801"/>
        <item m="1" x="810"/>
        <item x="293"/>
        <item m="1" x="905"/>
        <item m="1" x="977"/>
        <item m="1" x="1050"/>
        <item m="1" x="1068"/>
        <item m="1" x="1088"/>
        <item m="1" x="1117"/>
        <item m="1" x="1130"/>
        <item m="1" x="1208"/>
        <item m="1" x="1224"/>
        <item x="247"/>
        <item x="105"/>
        <item x="63"/>
        <item x="52"/>
        <item m="1" x="1359"/>
        <item m="1" x="1398"/>
        <item x="64"/>
        <item m="1" x="1484"/>
        <item m="1" x="1499"/>
        <item m="1" x="1517"/>
        <item x="84"/>
        <item m="1" x="1577"/>
        <item m="1" x="1641"/>
        <item m="1" x="1700"/>
        <item m="1" x="1709"/>
        <item m="1" x="1737"/>
        <item m="1" x="1751"/>
        <item m="1" x="1766"/>
        <item m="1" x="1784"/>
        <item x="143"/>
        <item m="1" x="1824"/>
        <item m="1" x="1838"/>
        <item m="1" x="1886"/>
        <item m="1" x="1907"/>
        <item m="1" x="1930"/>
        <item m="1" x="1963"/>
        <item x="65"/>
        <item m="1" x="2011"/>
        <item m="1" x="2022"/>
        <item m="1" x="2086"/>
        <item m="1" x="2106"/>
        <item m="1" x="2125"/>
        <item m="1" x="2138"/>
        <item m="1" x="2167"/>
        <item m="1" x="2180"/>
        <item x="213"/>
        <item m="1" x="306"/>
        <item m="1" x="319"/>
        <item m="1" x="331"/>
        <item m="1" x="352"/>
        <item m="1" x="422"/>
        <item m="1" x="455"/>
        <item m="1" x="477"/>
        <item m="1" x="513"/>
        <item x="38"/>
        <item m="1" x="618"/>
        <item m="1" x="667"/>
        <item m="1" x="749"/>
        <item m="1" x="763"/>
        <item m="1" x="780"/>
        <item m="1" x="799"/>
        <item m="1" x="809"/>
        <item m="1" x="842"/>
        <item m="1" x="859"/>
        <item m="1" x="873"/>
        <item m="1" x="936"/>
        <item m="1" x="962"/>
        <item m="1" x="975"/>
        <item m="1" x="993"/>
        <item x="221"/>
        <item x="126"/>
        <item m="1" x="1035"/>
        <item m="1" x="1066"/>
        <item m="1" x="1086"/>
        <item x="66"/>
        <item m="1" x="1158"/>
        <item m="1" x="1174"/>
        <item x="67"/>
        <item m="1" x="1222"/>
        <item m="1" x="1235"/>
        <item x="162"/>
        <item x="229"/>
        <item m="1" x="1301"/>
        <item m="1" x="1341"/>
        <item m="1" x="1357"/>
        <item m="1" x="1370"/>
        <item m="1" x="1397"/>
        <item m="1" x="1412"/>
        <item m="1" x="1454"/>
        <item m="1" x="1468"/>
        <item m="1" x="1498"/>
        <item m="1" x="1514"/>
        <item m="1" x="1534"/>
        <item m="1" x="1576"/>
        <item m="1" x="1624"/>
        <item m="1" x="1655"/>
        <item m="1" x="1673"/>
        <item m="1" x="1698"/>
        <item m="1" x="1736"/>
        <item m="1" x="1750"/>
        <item m="1" x="1765"/>
        <item m="1" x="1782"/>
        <item m="1" x="1805"/>
        <item m="1" x="1823"/>
        <item m="1" x="1837"/>
        <item m="1" x="1849"/>
        <item m="1" x="1865"/>
        <item m="1" x="1928"/>
        <item m="1" x="1946"/>
        <item m="1" x="2009"/>
        <item m="1" x="2038"/>
        <item x="139"/>
        <item x="85"/>
        <item m="1" x="2104"/>
        <item m="1" x="2166"/>
        <item x="68"/>
        <item m="1" x="2237"/>
        <item x="118"/>
        <item x="294"/>
        <item m="1" x="370"/>
        <item x="69"/>
        <item x="230"/>
        <item m="1" x="452"/>
        <item m="1" x="474"/>
        <item x="106"/>
        <item m="1" x="510"/>
        <item m="1" x="546"/>
        <item m="1" x="616"/>
        <item m="1" x="633"/>
        <item x="248"/>
        <item x="39"/>
        <item m="1" x="710"/>
        <item m="1" x="746"/>
        <item m="1" x="778"/>
        <item m="1" x="821"/>
        <item m="1" x="858"/>
        <item m="1" x="872"/>
        <item m="1" x="893"/>
        <item x="222"/>
        <item m="1" x="992"/>
        <item x="33"/>
        <item m="1" x="1012"/>
        <item m="1" x="1026"/>
        <item x="171"/>
        <item m="1" x="1063"/>
        <item x="34"/>
        <item m="1" x="1101"/>
        <item m="1" x="1155"/>
        <item m="1" x="1173"/>
        <item m="1" x="1221"/>
        <item m="1" x="1233"/>
        <item x="127"/>
        <item x="86"/>
        <item m="1" x="1323"/>
        <item x="40"/>
        <item x="249"/>
        <item x="75"/>
        <item m="1" x="1453"/>
        <item x="231"/>
        <item x="184"/>
        <item m="1" x="1546"/>
        <item x="87"/>
        <item m="1" x="1574"/>
        <item m="1" x="1594"/>
        <item x="128"/>
        <item x="55"/>
        <item x="16"/>
        <item m="1" x="1735"/>
        <item m="1" x="1763"/>
        <item m="1" x="1780"/>
        <item m="1" x="1847"/>
        <item m="1" x="1885"/>
        <item m="1" x="1904"/>
        <item m="1" x="1927"/>
        <item m="1" x="1944"/>
        <item m="1" x="1961"/>
        <item m="1" x="1974"/>
        <item x="8"/>
        <item m="1" x="2036"/>
        <item x="107"/>
        <item m="1" x="2067"/>
        <item m="1" x="2082"/>
        <item x="88"/>
        <item x="6"/>
        <item m="1" x="2165"/>
        <item m="1" x="2178"/>
        <item x="56"/>
        <item x="250"/>
        <item x="251"/>
        <item m="1" x="329"/>
        <item m="1" x="350"/>
        <item m="1" x="382"/>
        <item m="1" x="396"/>
        <item m="1" x="451"/>
        <item x="11"/>
        <item m="1" x="531"/>
        <item m="1" x="664"/>
        <item x="152"/>
        <item m="1" x="760"/>
        <item m="1" x="776"/>
        <item m="1" x="839"/>
        <item m="1" x="871"/>
        <item m="1" x="917"/>
        <item m="1" x="949"/>
        <item x="89"/>
        <item m="1" x="1000"/>
        <item m="1" x="1010"/>
        <item x="46"/>
        <item m="1" x="1062"/>
        <item m="1" x="1100"/>
        <item m="1" x="1126"/>
        <item x="201"/>
        <item x="252"/>
        <item m="1" x="1204"/>
        <item m="1" x="1259"/>
        <item m="1" x="1338"/>
        <item m="1" x="1367"/>
        <item m="1" x="1466"/>
        <item m="1" x="1497"/>
        <item m="1" x="1571"/>
        <item m="1" x="1622"/>
        <item m="1" x="1653"/>
        <item m="1" x="1672"/>
        <item m="1" x="1697"/>
        <item x="208"/>
        <item x="232"/>
        <item x="70"/>
        <item x="137"/>
        <item m="1" x="1902"/>
        <item m="1" x="2051"/>
        <item m="1" x="2122"/>
        <item x="121"/>
        <item x="53"/>
        <item m="1" x="327"/>
        <item m="1" x="368"/>
        <item m="1" x="394"/>
        <item x="138"/>
        <item m="1" x="449"/>
        <item m="1" x="473"/>
        <item m="1" x="490"/>
        <item x="289"/>
        <item m="1" x="543"/>
        <item m="1" x="559"/>
        <item m="1" x="595"/>
        <item m="1" x="612"/>
        <item m="1" x="632"/>
        <item x="174"/>
        <item m="1" x="837"/>
        <item x="35"/>
        <item m="1" x="903"/>
        <item x="214"/>
        <item m="1" x="1046"/>
        <item x="299"/>
        <item m="1" x="1188"/>
        <item x="193"/>
        <item x="76"/>
        <item x="273"/>
        <item m="1" x="1273"/>
        <item x="71"/>
        <item x="108"/>
        <item x="209"/>
        <item x="26"/>
        <item m="1" x="1394"/>
        <item m="1" x="1432"/>
        <item x="274"/>
        <item m="1" x="1542"/>
        <item m="1" x="1561"/>
        <item m="1" x="1620"/>
        <item m="1" x="1671"/>
        <item x="215"/>
        <item x="90"/>
        <item m="1" x="1720"/>
        <item x="301"/>
        <item m="1" x="1748"/>
        <item m="1" x="1762"/>
        <item x="91"/>
        <item m="1" x="1846"/>
        <item m="1" x="1882"/>
        <item m="1" x="1958"/>
        <item m="1" x="1971"/>
        <item m="1" x="1989"/>
        <item m="1" x="2005"/>
        <item x="109"/>
        <item m="1" x="2100"/>
        <item m="1" x="2120"/>
        <item x="92"/>
        <item m="1" x="2194"/>
        <item x="129"/>
        <item x="233"/>
        <item m="1" x="392"/>
        <item m="1" x="437"/>
        <item m="1" x="488"/>
        <item m="1" x="593"/>
        <item m="1" x="661"/>
        <item m="1" x="696"/>
        <item m="1" x="708"/>
        <item m="1" x="758"/>
        <item x="110"/>
        <item m="1" x="818"/>
        <item x="210"/>
        <item m="1" x="947"/>
        <item x="282"/>
        <item m="1" x="989"/>
        <item m="1" x="998"/>
        <item m="1" x="1022"/>
        <item m="1" x="1030"/>
        <item x="93"/>
        <item x="182"/>
        <item m="1" x="1113"/>
        <item m="1" x="1171"/>
        <item x="264"/>
        <item m="1" x="1335"/>
        <item x="12"/>
        <item m="1" x="1382"/>
        <item m="1" x="1393"/>
        <item m="1" x="1430"/>
        <item x="130"/>
        <item x="253"/>
        <item x="94"/>
        <item m="1" x="1591"/>
        <item x="202"/>
        <item x="283"/>
        <item m="1" x="1797"/>
        <item x="95"/>
        <item x="111"/>
        <item m="1" x="1880"/>
        <item x="275"/>
        <item m="1" x="1941"/>
        <item m="1" x="1957"/>
        <item m="1" x="1986"/>
        <item m="1" x="2192"/>
        <item m="1" x="2221"/>
        <item x="234"/>
        <item m="1" x="347"/>
        <item x="216"/>
        <item x="254"/>
        <item x="284"/>
        <item x="96"/>
        <item x="223"/>
        <item m="1" x="629"/>
        <item x="144"/>
        <item m="1" x="835"/>
        <item x="180"/>
        <item m="1" x="901"/>
        <item m="1" x="946"/>
        <item m="1" x="971"/>
        <item m="1" x="988"/>
        <item x="36"/>
        <item x="97"/>
        <item x="163"/>
        <item m="1" x="1097"/>
        <item x="235"/>
        <item m="1" x="1185"/>
        <item m="1" x="1256"/>
        <item x="153"/>
        <item x="131"/>
        <item m="1" x="1796"/>
        <item x="122"/>
        <item x="236"/>
        <item m="1" x="1923"/>
        <item x="268"/>
        <item m="1" x="2002"/>
        <item x="145"/>
        <item x="23"/>
        <item m="1" x="2206"/>
        <item x="237"/>
        <item x="98"/>
        <item x="72"/>
        <item x="73"/>
        <item x="112"/>
        <item m="1" x="557"/>
        <item m="1" x="608"/>
        <item x="300"/>
        <item x="99"/>
        <item x="113"/>
        <item x="154"/>
        <item m="1" x="833"/>
        <item x="114"/>
        <item m="1" x="889"/>
        <item x="224"/>
        <item x="146"/>
        <item m="1" x="1044"/>
        <item x="255"/>
        <item x="256"/>
        <item x="194"/>
        <item m="1" x="1299"/>
        <item m="1" x="1310"/>
        <item x="181"/>
        <item x="172"/>
        <item m="1" x="1617"/>
        <item m="1" x="1637"/>
        <item x="265"/>
        <item m="1" x="1745"/>
        <item x="115"/>
        <item x="257"/>
        <item x="276"/>
        <item x="24"/>
        <item x="258"/>
        <item x="173"/>
        <item m="1" x="739"/>
        <item m="1" x="854"/>
        <item x="295"/>
        <item x="37"/>
        <item x="167"/>
        <item x="168"/>
        <item x="259"/>
        <item x="238"/>
        <item x="203"/>
        <item x="100"/>
        <item x="155"/>
        <item x="204"/>
        <item x="260"/>
        <item x="225"/>
        <item x="101"/>
        <item m="1" x="2188"/>
        <item x="205"/>
        <item m="1" x="325"/>
        <item m="1" x="344"/>
        <item x="261"/>
        <item x="239"/>
        <item x="74"/>
        <item x="240"/>
        <item x="195"/>
        <item m="1" x="886"/>
        <item x="206"/>
        <item x="164"/>
        <item x="226"/>
        <item x="277"/>
        <item x="13"/>
        <item x="102"/>
        <item x="241"/>
        <item m="1" x="1920"/>
        <item m="1" x="2059"/>
        <item x="242"/>
        <item x="278"/>
        <item x="262"/>
        <item x="290"/>
        <item x="227"/>
        <item x="288"/>
        <item m="1" x="458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0">
        <item m="1" x="4"/>
        <item m="1" x="3"/>
        <item x="0"/>
        <item m="1" x="5"/>
        <item x="1"/>
        <item m="1" x="6"/>
        <item m="1" x="8"/>
        <item m="1" x="2"/>
        <item m="1" x="7"/>
        <item t="default"/>
      </items>
    </pivotField>
    <pivotField compact="0" outline="0" showAll="0"/>
    <pivotField axis="axisRow" compact="0" outline="0" showAll="0" sortType="descending">
      <items count="6">
        <item m="1" x="2"/>
        <item x="0"/>
        <item x="1"/>
        <item m="1" x="3"/>
        <item m="1" x="4"/>
        <item t="default"/>
      </items>
    </pivotField>
    <pivotField compact="0" outline="0" showAll="0"/>
    <pivotField axis="axisPage" compact="0" outline="0" multipleItemSelectionAllowed="1" showAll="0">
      <items count="6">
        <item x="0"/>
        <item x="2"/>
        <item h="1" x="1"/>
        <item h="1" m="1" x="3"/>
        <item h="1" m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x="102"/>
        <item m="1" x="198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x="82"/>
        <item m="1" x="174"/>
        <item x="91"/>
        <item x="78"/>
        <item m="1" x="137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190"/>
        <item x="109"/>
        <item m="1" x="131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x="0"/>
        <item x="29"/>
        <item x="26"/>
        <item x="6"/>
        <item x="42"/>
        <item x="32"/>
        <item x="99"/>
        <item x="30"/>
        <item x="88"/>
        <item x="90"/>
        <item x="110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x="66"/>
        <item m="1" x="218"/>
        <item x="60"/>
        <item m="1" x="149"/>
        <item x="111"/>
        <item x="72"/>
        <item x="87"/>
        <item m="1" x="143"/>
        <item m="1" x="241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28"/>
        <item x="23"/>
        <item m="1" x="184"/>
        <item x="62"/>
        <item m="1" x="207"/>
        <item m="1" x="181"/>
        <item x="105"/>
        <item x="98"/>
        <item m="1" x="129"/>
        <item x="45"/>
        <item m="1" x="157"/>
        <item x="107"/>
        <item m="1" x="194"/>
        <item m="1" x="196"/>
        <item m="1" x="136"/>
        <item x="9"/>
        <item x="16"/>
        <item m="1" x="225"/>
        <item m="1" x="147"/>
        <item m="1" x="250"/>
        <item m="1" x="114"/>
        <item m="1" x="200"/>
        <item m="1" x="204"/>
        <item m="1" x="138"/>
        <item m="1" x="151"/>
        <item m="1" x="215"/>
        <item m="1" x="239"/>
        <item m="1" x="122"/>
        <item m="1" x="150"/>
        <item m="1" x="171"/>
        <item m="1" x="237"/>
        <item x="67"/>
        <item m="1" x="146"/>
        <item m="1" x="202"/>
        <item m="1" x="206"/>
        <item m="1" x="155"/>
        <item x="37"/>
        <item m="1" x="172"/>
        <item m="1" x="180"/>
        <item m="1" x="212"/>
        <item m="1" x="223"/>
        <item m="1" x="125"/>
        <item m="1" x="154"/>
        <item m="1" x="148"/>
        <item x="70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89"/>
        <item m="1" x="140"/>
        <item x="54"/>
        <item m="1" x="222"/>
        <item m="1" x="179"/>
        <item m="1" x="163"/>
        <item m="1" x="164"/>
        <item m="1" x="226"/>
        <item m="1" x="116"/>
        <item x="22"/>
        <item m="1" x="173"/>
        <item x="39"/>
        <item x="113"/>
        <item m="1" x="227"/>
        <item m="1" x="168"/>
        <item m="1" x="246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m="1" x="193"/>
        <item x="3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39">
        <item m="1" x="26"/>
        <item m="1" x="9"/>
        <item m="1" x="18"/>
        <item m="1" x="31"/>
        <item m="1" x="13"/>
        <item m="1" x="25"/>
        <item m="1" x="7"/>
        <item m="1" x="24"/>
        <item m="1" x="36"/>
        <item m="1" x="20"/>
        <item m="1" x="32"/>
        <item m="1" x="14"/>
        <item m="1" x="8"/>
        <item m="1" x="23"/>
        <item m="1" x="34"/>
        <item m="1" x="17"/>
        <item m="1" x="30"/>
        <item m="1" x="12"/>
        <item m="1" x="6"/>
        <item m="1" x="22"/>
        <item m="1" x="33"/>
        <item m="1" x="16"/>
        <item m="1" x="28"/>
        <item m="1" x="11"/>
        <item m="1" x="37"/>
        <item m="1" x="21"/>
        <item h="1" m="1" x="15"/>
        <item m="1" x="27"/>
        <item m="1" x="10"/>
        <item m="1" x="35"/>
        <item m="1" x="19"/>
        <item x="0"/>
        <item x="2"/>
        <item h="1" x="3"/>
        <item h="1" x="4"/>
        <item h="1" x="5"/>
        <item h="1" m="1" x="29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h="1" x="2"/>
        <item x="1"/>
        <item m="1" x="5"/>
        <item m="1" x="3"/>
        <item h="1" m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6">
    <field x="51"/>
    <field x="8"/>
    <field x="1"/>
    <field x="2"/>
    <field x="43"/>
    <field x="6"/>
  </rowFields>
  <rowItems count="198">
    <i>
      <x v="31"/>
      <x v="1"/>
      <x v="59"/>
      <x v="1428"/>
      <x v="91"/>
      <x v="2"/>
    </i>
    <i r="2">
      <x v="62"/>
      <x v="243"/>
      <x v="234"/>
      <x v="2"/>
    </i>
    <i r="3">
      <x v="2192"/>
      <x v="43"/>
      <x v="2"/>
    </i>
    <i r="2">
      <x v="63"/>
      <x v="993"/>
      <x v="55"/>
      <x v="2"/>
    </i>
    <i r="2">
      <x v="64"/>
      <x v="779"/>
      <x v="85"/>
      <x v="2"/>
    </i>
    <i r="3">
      <x v="1183"/>
      <x v="239"/>
      <x v="2"/>
    </i>
    <i r="3">
      <x v="1246"/>
      <x v="43"/>
      <x v="2"/>
    </i>
    <i r="3">
      <x v="1734"/>
      <x v="221"/>
      <x v="2"/>
    </i>
    <i r="3">
      <x v="1785"/>
      <x v="91"/>
      <x v="2"/>
    </i>
    <i r="3">
      <x v="1798"/>
      <x v="21"/>
      <x v="2"/>
    </i>
    <i r="3">
      <x v="1948"/>
      <x v="90"/>
      <x v="2"/>
    </i>
    <i r="3">
      <x v="1991"/>
      <x v="91"/>
      <x v="2"/>
    </i>
    <i r="3">
      <x v="2155"/>
      <x v="83"/>
      <x v="2"/>
    </i>
    <i r="3">
      <x v="2215"/>
      <x v="142"/>
      <x v="2"/>
    </i>
    <i r="3">
      <x v="2232"/>
      <x v="99"/>
      <x v="2"/>
    </i>
    <i r="4">
      <x v="142"/>
      <x v="2"/>
    </i>
    <i r="2">
      <x v="65"/>
      <x v="163"/>
      <x v="93"/>
      <x v="2"/>
    </i>
    <i r="4">
      <x v="150"/>
      <x v="2"/>
    </i>
    <i r="3">
      <x v="693"/>
      <x v="84"/>
      <x v="2"/>
    </i>
    <i r="4">
      <x v="156"/>
      <x v="2"/>
    </i>
    <i r="3">
      <x v="1144"/>
      <x v="131"/>
      <x v="2"/>
    </i>
    <i r="4">
      <x v="234"/>
      <x v="2"/>
    </i>
    <i r="3">
      <x v="1985"/>
      <x v="93"/>
      <x v="2"/>
    </i>
    <i r="4">
      <x v="94"/>
      <x v="2"/>
    </i>
    <i r="3">
      <x v="2068"/>
      <x v="25"/>
      <x v="2"/>
    </i>
    <i r="2">
      <x v="66"/>
      <x v="142"/>
      <x v="246"/>
      <x v="2"/>
    </i>
    <i r="3">
      <x v="507"/>
      <x v="55"/>
      <x v="2"/>
    </i>
    <i r="4">
      <x v="91"/>
      <x v="2"/>
    </i>
    <i r="4">
      <x v="96"/>
      <x v="2"/>
    </i>
    <i r="4">
      <x v="125"/>
      <x v="2"/>
    </i>
    <i r="3">
      <x v="953"/>
      <x v="83"/>
      <x v="2"/>
    </i>
    <i r="4">
      <x v="86"/>
      <x v="2"/>
    </i>
    <i r="3">
      <x v="1101"/>
      <x v="86"/>
      <x v="2"/>
    </i>
    <i r="3">
      <x v="1821"/>
      <x v="3"/>
      <x v="2"/>
    </i>
    <i r="3">
      <x v="2077"/>
      <x v="24"/>
      <x v="2"/>
    </i>
    <i r="3">
      <x v="2142"/>
      <x v="42"/>
      <x v="2"/>
    </i>
    <i t="default" r="1">
      <x v="1"/>
    </i>
    <i t="default">
      <x v="31"/>
    </i>
    <i>
      <x v="32"/>
      <x v="1"/>
      <x v="66"/>
      <x v="1353"/>
      <x v="91"/>
      <x v="2"/>
    </i>
    <i r="2">
      <x v="70"/>
      <x v="569"/>
      <x v="84"/>
      <x v="2"/>
    </i>
    <i r="4">
      <x v="90"/>
      <x v="2"/>
    </i>
    <i r="3">
      <x v="864"/>
      <x v="83"/>
      <x v="2"/>
    </i>
    <i r="3">
      <x v="944"/>
      <x v="48"/>
      <x v="2"/>
    </i>
    <i r="4">
      <x v="150"/>
      <x v="2"/>
    </i>
    <i r="4">
      <x v="192"/>
      <x v="2"/>
    </i>
    <i r="3">
      <x v="1274"/>
      <x v="42"/>
      <x v="2"/>
    </i>
    <i r="4">
      <x v="48"/>
      <x v="2"/>
    </i>
    <i r="3">
      <x v="1308"/>
      <x v="48"/>
      <x v="2"/>
    </i>
    <i r="4">
      <x v="83"/>
      <x v="2"/>
    </i>
    <i r="4">
      <x v="90"/>
      <x v="2"/>
    </i>
    <i r="4">
      <x v="126"/>
      <x v="2"/>
    </i>
    <i r="4">
      <x v="135"/>
      <x v="2"/>
    </i>
    <i r="3">
      <x v="1465"/>
      <x v="102"/>
      <x v="2"/>
    </i>
    <i r="3">
      <x v="1488"/>
      <x v="27"/>
      <x v="2"/>
    </i>
    <i r="4">
      <x v="55"/>
      <x v="2"/>
    </i>
    <i r="4">
      <x v="102"/>
      <x v="2"/>
    </i>
    <i r="3">
      <x v="1566"/>
      <x v="90"/>
      <x v="2"/>
    </i>
    <i r="4">
      <x v="192"/>
      <x v="2"/>
    </i>
    <i r="3">
      <x v="1607"/>
      <x v="148"/>
      <x v="2"/>
    </i>
    <i r="3">
      <x v="1820"/>
      <x v="102"/>
      <x v="2"/>
    </i>
    <i r="4">
      <x v="155"/>
      <x v="2"/>
    </i>
    <i r="3">
      <x v="1877"/>
      <x v="43"/>
      <x v="2"/>
    </i>
    <i r="3">
      <x v="1928"/>
      <x v="39"/>
      <x v="2"/>
    </i>
    <i r="4">
      <x v="40"/>
      <x v="2"/>
    </i>
    <i r="4">
      <x v="90"/>
      <x v="2"/>
    </i>
    <i r="4">
      <x v="223"/>
      <x v="2"/>
    </i>
    <i r="3">
      <x v="2034"/>
      <x v="89"/>
      <x v="2"/>
    </i>
    <i r="3">
      <x v="2066"/>
      <x v="83"/>
      <x v="2"/>
    </i>
    <i r="3">
      <x v="2069"/>
      <x v="85"/>
      <x v="2"/>
    </i>
    <i r="3">
      <x v="2146"/>
      <x v="42"/>
      <x v="2"/>
    </i>
    <i r="3">
      <x v="2175"/>
      <x v="95"/>
      <x v="2"/>
    </i>
    <i r="2">
      <x v="71"/>
      <x v="188"/>
      <x v="83"/>
      <x v="2"/>
    </i>
    <i r="4">
      <x v="90"/>
      <x v="2"/>
    </i>
    <i r="3">
      <x v="289"/>
      <x v="5"/>
      <x v="2"/>
    </i>
    <i r="3">
      <x v="457"/>
      <x v="40"/>
      <x v="2"/>
    </i>
    <i r="3">
      <x v="459"/>
      <x v="84"/>
      <x v="4"/>
    </i>
    <i r="3">
      <x v="1862"/>
      <x v="125"/>
      <x v="2"/>
    </i>
    <i r="3">
      <x v="1889"/>
      <x v="84"/>
      <x v="2"/>
    </i>
    <i r="3">
      <x v="1960"/>
      <x v="48"/>
      <x v="2"/>
    </i>
    <i r="3">
      <x v="1962"/>
      <x v="131"/>
      <x v="2"/>
    </i>
    <i r="3">
      <x v="2033"/>
      <x v="13"/>
      <x v="2"/>
    </i>
    <i r="4">
      <x v="42"/>
      <x v="2"/>
    </i>
    <i r="3">
      <x v="2173"/>
      <x v="27"/>
      <x v="2"/>
    </i>
    <i r="3">
      <x v="2181"/>
      <x v="48"/>
      <x v="2"/>
    </i>
    <i r="2">
      <x v="72"/>
      <x v="159"/>
      <x v="36"/>
      <x v="2"/>
    </i>
    <i r="4">
      <x v="48"/>
      <x v="2"/>
    </i>
    <i r="4">
      <x v="53"/>
      <x v="2"/>
    </i>
    <i r="3">
      <x v="1206"/>
      <x v="85"/>
      <x v="2"/>
    </i>
    <i r="3">
      <x v="1524"/>
      <x v="91"/>
      <x v="2"/>
    </i>
    <i r="3">
      <x v="1653"/>
      <x v="42"/>
      <x v="2"/>
    </i>
    <i r="4">
      <x v="55"/>
      <x v="2"/>
    </i>
    <i r="3">
      <x v="1818"/>
      <x v="27"/>
      <x v="2"/>
    </i>
    <i r="3">
      <x v="1996"/>
      <x v="13"/>
      <x v="2"/>
    </i>
    <i r="3">
      <x v="2020"/>
      <x v="27"/>
      <x v="2"/>
    </i>
    <i r="3">
      <x v="2182"/>
      <x v="48"/>
      <x v="2"/>
    </i>
    <i r="2">
      <x v="73"/>
      <x v="1174"/>
      <x v="87"/>
      <x v="2"/>
    </i>
    <i r="3">
      <x v="1994"/>
      <x v="84"/>
      <x v="2"/>
    </i>
    <i r="4">
      <x v="85"/>
      <x v="2"/>
    </i>
    <i r="2">
      <x v="74"/>
      <x v="390"/>
      <x v="84"/>
      <x v="2"/>
    </i>
    <i r="3">
      <x v="706"/>
      <x v="42"/>
      <x v="2"/>
    </i>
    <i r="4">
      <x v="89"/>
      <x v="2"/>
    </i>
    <i r="3">
      <x v="1584"/>
      <x v="84"/>
      <x v="2"/>
    </i>
    <i t="default" r="1">
      <x v="1"/>
    </i>
    <i r="1">
      <x v="2"/>
      <x v="70"/>
      <x v="1277"/>
      <x v="153"/>
      <x v="4"/>
    </i>
    <i r="3">
      <x v="2187"/>
      <x v="102"/>
      <x v="4"/>
    </i>
    <i r="3">
      <x v="2234"/>
      <x v="27"/>
      <x v="4"/>
    </i>
    <i r="2">
      <x v="71"/>
      <x v="196"/>
      <x v="55"/>
      <x v="4"/>
    </i>
    <i r="3">
      <x v="1210"/>
      <x v="36"/>
      <x v="4"/>
    </i>
    <i r="3">
      <x v="1663"/>
      <x v="90"/>
      <x v="4"/>
    </i>
    <i r="3">
      <x v="1828"/>
      <x v="93"/>
      <x v="4"/>
    </i>
    <i r="4">
      <x v="102"/>
      <x v="4"/>
    </i>
    <i r="3">
      <x v="1920"/>
      <x v="7"/>
      <x v="4"/>
    </i>
    <i r="3">
      <x v="1929"/>
      <x v="27"/>
      <x v="4"/>
    </i>
    <i r="3">
      <x v="1966"/>
      <x v="148"/>
      <x v="4"/>
    </i>
    <i r="3">
      <x v="1969"/>
      <x v="89"/>
      <x v="4"/>
    </i>
    <i r="3">
      <x v="1990"/>
      <x v="130"/>
      <x v="4"/>
    </i>
    <i r="4">
      <x v="153"/>
      <x v="4"/>
    </i>
    <i r="4">
      <x v="165"/>
      <x v="4"/>
    </i>
    <i r="4">
      <x v="247"/>
      <x v="4"/>
    </i>
    <i r="3">
      <x v="2012"/>
      <x v="90"/>
      <x v="4"/>
    </i>
    <i r="3">
      <x v="2078"/>
      <x v="90"/>
      <x v="4"/>
    </i>
    <i r="3">
      <x v="2083"/>
      <x v="90"/>
      <x v="4"/>
    </i>
    <i r="4">
      <x v="150"/>
      <x v="4"/>
    </i>
    <i r="3">
      <x v="2093"/>
      <x v="50"/>
      <x v="4"/>
    </i>
    <i r="3">
      <x v="2096"/>
      <x v="163"/>
      <x v="4"/>
    </i>
    <i r="3">
      <x v="2114"/>
      <x v="221"/>
      <x v="4"/>
    </i>
    <i r="3">
      <x v="2126"/>
      <x v="31"/>
      <x v="4"/>
    </i>
    <i r="3">
      <x v="2131"/>
      <x v="53"/>
      <x v="4"/>
    </i>
    <i r="3">
      <x v="2145"/>
      <x v="31"/>
      <x v="4"/>
    </i>
    <i r="3">
      <x v="2156"/>
      <x v="90"/>
      <x v="4"/>
    </i>
    <i r="3">
      <x v="2159"/>
      <x v="102"/>
      <x v="4"/>
    </i>
    <i r="3">
      <x v="2166"/>
      <x v="27"/>
      <x v="4"/>
    </i>
    <i r="3">
      <x v="2174"/>
      <x v="84"/>
      <x v="4"/>
    </i>
    <i r="3">
      <x v="2214"/>
      <x v="13"/>
      <x v="4"/>
    </i>
    <i r="3">
      <x v="2216"/>
      <x v="84"/>
      <x v="4"/>
    </i>
    <i r="3">
      <x v="2221"/>
      <x v="88"/>
      <x v="4"/>
    </i>
    <i r="3">
      <x v="2229"/>
      <x v="25"/>
      <x v="4"/>
    </i>
    <i r="3">
      <x v="2237"/>
      <x v="133"/>
      <x v="4"/>
    </i>
    <i r="3">
      <x v="2241"/>
      <x v="27"/>
      <x v="4"/>
    </i>
    <i r="2">
      <x v="72"/>
      <x v="929"/>
      <x v="42"/>
      <x v="4"/>
    </i>
    <i r="3">
      <x v="1084"/>
      <x v="40"/>
      <x v="4"/>
    </i>
    <i r="3">
      <x v="1367"/>
      <x v="42"/>
      <x v="4"/>
    </i>
    <i r="3">
      <x v="1627"/>
      <x v="11"/>
      <x v="4"/>
    </i>
    <i r="3">
      <x v="1651"/>
      <x v="125"/>
      <x v="4"/>
    </i>
    <i r="3">
      <x v="1819"/>
      <x v="74"/>
      <x v="4"/>
    </i>
    <i r="4">
      <x v="192"/>
      <x v="4"/>
    </i>
    <i r="3">
      <x v="1932"/>
      <x v="59"/>
      <x v="4"/>
    </i>
    <i r="3">
      <x v="1937"/>
      <x v="20"/>
      <x v="4"/>
    </i>
    <i r="3">
      <x v="1963"/>
      <x v="25"/>
      <x v="4"/>
    </i>
    <i r="3">
      <x v="1987"/>
      <x v="56"/>
      <x v="4"/>
    </i>
    <i r="3">
      <x v="1995"/>
      <x v="251"/>
      <x v="4"/>
    </i>
    <i r="3">
      <x v="2019"/>
      <x v="27"/>
      <x v="4"/>
    </i>
    <i r="3">
      <x v="2067"/>
      <x v="93"/>
      <x v="4"/>
    </i>
    <i r="3">
      <x v="2090"/>
      <x v="25"/>
      <x v="4"/>
    </i>
    <i r="4">
      <x v="89"/>
      <x v="4"/>
    </i>
    <i r="3">
      <x v="2105"/>
      <x v="90"/>
      <x v="4"/>
    </i>
    <i r="3">
      <x v="2125"/>
      <x v="27"/>
      <x v="4"/>
    </i>
    <i r="3">
      <x v="2132"/>
      <x v="31"/>
      <x v="4"/>
    </i>
    <i r="3">
      <x v="2177"/>
      <x/>
      <x v="4"/>
    </i>
    <i r="4">
      <x v="20"/>
      <x v="4"/>
    </i>
    <i r="4">
      <x v="83"/>
      <x v="4"/>
    </i>
    <i r="3">
      <x v="2185"/>
      <x v="59"/>
      <x v="4"/>
    </i>
    <i r="3">
      <x v="2190"/>
      <x v="22"/>
      <x v="4"/>
    </i>
    <i r="3">
      <x v="2191"/>
      <x v="27"/>
      <x v="4"/>
    </i>
    <i r="3">
      <x v="2201"/>
      <x v="48"/>
      <x v="4"/>
    </i>
    <i r="3">
      <x v="2202"/>
      <x v="153"/>
      <x v="4"/>
    </i>
    <i r="3">
      <x v="2205"/>
      <x v="27"/>
      <x v="4"/>
    </i>
    <i r="3">
      <x v="2213"/>
      <x v="27"/>
      <x v="4"/>
    </i>
    <i r="2">
      <x v="73"/>
      <x v="72"/>
      <x v="102"/>
      <x v="4"/>
    </i>
    <i r="3">
      <x v="142"/>
      <x v="214"/>
      <x v="4"/>
    </i>
    <i r="3">
      <x v="371"/>
      <x v="48"/>
      <x v="4"/>
    </i>
    <i r="3">
      <x v="1697"/>
      <x v="83"/>
      <x v="4"/>
    </i>
    <i r="4">
      <x v="90"/>
      <x v="4"/>
    </i>
    <i r="3">
      <x v="1706"/>
      <x v="48"/>
      <x v="4"/>
    </i>
    <i r="3">
      <x v="1878"/>
      <x v="84"/>
      <x v="4"/>
    </i>
    <i r="3">
      <x v="1959"/>
      <x v="234"/>
      <x v="4"/>
    </i>
    <i r="3">
      <x v="1972"/>
      <x v="90"/>
      <x v="4"/>
    </i>
    <i r="3">
      <x v="1973"/>
      <x v="87"/>
      <x v="4"/>
    </i>
    <i r="3">
      <x v="2095"/>
      <x v="59"/>
      <x v="4"/>
    </i>
    <i r="3">
      <x v="2118"/>
      <x v="152"/>
      <x v="4"/>
    </i>
    <i r="3">
      <x v="2124"/>
      <x v="145"/>
      <x v="4"/>
    </i>
    <i r="3">
      <x v="2163"/>
      <x v="3"/>
      <x v="4"/>
    </i>
    <i r="3">
      <x v="2199"/>
      <x v="27"/>
      <x v="4"/>
    </i>
    <i r="2">
      <x v="74"/>
      <x v="1584"/>
      <x v="84"/>
      <x v="4"/>
    </i>
    <i r="3">
      <x v="1626"/>
      <x v="36"/>
      <x v="4"/>
    </i>
    <i r="4">
      <x v="40"/>
      <x v="4"/>
    </i>
    <i r="3">
      <x v="1655"/>
      <x v="9"/>
      <x v="4"/>
    </i>
    <i r="4">
      <x v="55"/>
      <x v="4"/>
    </i>
    <i r="4">
      <x v="69"/>
      <x v="4"/>
    </i>
    <i r="3">
      <x v="1772"/>
      <x v="55"/>
      <x v="4"/>
    </i>
    <i r="4">
      <x v="59"/>
      <x v="4"/>
    </i>
    <i r="3">
      <x v="2035"/>
      <x v="90"/>
      <x v="4"/>
    </i>
    <i r="3">
      <x v="2044"/>
      <x v="22"/>
      <x v="4"/>
    </i>
    <i r="4">
      <x v="84"/>
      <x v="4"/>
    </i>
    <i r="3">
      <x v="2168"/>
      <x v="42"/>
      <x v="4"/>
    </i>
    <i t="default" r="1">
      <x v="2"/>
    </i>
    <i t="default"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59" hier="-1"/>
  </pageFields>
  <dataFields count="3">
    <dataField name="Sum of Total Sections" fld="33" baseField="0" baseItem="0"/>
    <dataField name="Sum of Open Value" fld="42" baseField="43" baseItem="42" numFmtId="166"/>
    <dataField name="Sum of Lens Time(hrs)" fld="85" baseField="43" baseItem="42" numFmtId="165"/>
  </dataFields>
  <formats count="85">
    <format dxfId="306">
      <pivotArea field="2" type="button" dataOnly="0" labelOnly="1" outline="0" axis="axisRow" fieldPosition="3"/>
    </format>
    <format dxfId="3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02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4"/>
          </reference>
        </references>
      </pivotArea>
    </format>
    <format dxfId="301">
      <pivotArea dataOnly="0" labelOnly="1" outline="0" fieldPosition="0">
        <references count="5">
          <reference field="1" count="1" selected="0">
            <x v="61"/>
          </reference>
          <reference field="2" count="1" selected="0">
            <x v="100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4"/>
          </reference>
        </references>
      </pivotArea>
    </format>
    <format dxfId="300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43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4"/>
          </reference>
        </references>
      </pivotArea>
    </format>
    <format dxfId="299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1389"/>
          </reference>
          <reference field="8" count="1" selected="0">
            <x v="1"/>
          </reference>
          <reference field="43" count="1">
            <x v="244"/>
          </reference>
          <reference field="51" count="1" selected="0">
            <x v="24"/>
          </reference>
        </references>
      </pivotArea>
    </format>
    <format dxfId="298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4"/>
          </reference>
        </references>
      </pivotArea>
    </format>
    <format dxfId="297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24"/>
          </reference>
        </references>
      </pivotArea>
    </format>
    <format dxfId="296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24"/>
          </reference>
        </references>
      </pivotArea>
    </format>
    <format dxfId="295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5"/>
          </reference>
        </references>
      </pivotArea>
    </format>
    <format dxfId="294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25"/>
          </reference>
        </references>
      </pivotArea>
    </format>
    <format dxfId="293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5"/>
          </reference>
        </references>
      </pivotArea>
    </format>
    <format dxfId="292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2"/>
          </reference>
          <reference field="43" count="1">
            <x v="91"/>
          </reference>
          <reference field="51" count="1" selected="0">
            <x v="25"/>
          </reference>
        </references>
      </pivotArea>
    </format>
    <format dxfId="291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5"/>
          </reference>
        </references>
      </pivotArea>
    </format>
    <format dxfId="290">
      <pivotArea dataOnly="0" labelOnly="1" outline="0" fieldPosition="0">
        <references count="5">
          <reference field="1" count="1" selected="0">
            <x v="61"/>
          </reference>
          <reference field="2" count="1" selected="0">
            <x v="100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5"/>
          </reference>
        </references>
      </pivotArea>
    </format>
    <format dxfId="289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43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5"/>
          </reference>
        </references>
      </pivotArea>
    </format>
    <format dxfId="288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1389"/>
          </reference>
          <reference field="8" count="1" selected="0">
            <x v="1"/>
          </reference>
          <reference field="43" count="1">
            <x v="244"/>
          </reference>
          <reference field="51" count="1" selected="0">
            <x v="25"/>
          </reference>
        </references>
      </pivotArea>
    </format>
    <format dxfId="287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5"/>
          </reference>
        </references>
      </pivotArea>
    </format>
    <format dxfId="286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27"/>
          </reference>
        </references>
      </pivotArea>
    </format>
    <format dxfId="285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27"/>
          </reference>
        </references>
      </pivotArea>
    </format>
    <format dxfId="284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7"/>
          </reference>
        </references>
      </pivotArea>
    </format>
    <format dxfId="283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27"/>
          </reference>
        </references>
      </pivotArea>
    </format>
    <format dxfId="282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7"/>
          </reference>
        </references>
      </pivotArea>
    </format>
    <format dxfId="281">
      <pivotArea dataOnly="0" labelOnly="1" outline="0" fieldPosition="0">
        <references count="5">
          <reference field="1" count="1" selected="0">
            <x v="65"/>
          </reference>
          <reference field="2" count="1" selected="0">
            <x v="1985"/>
          </reference>
          <reference field="8" count="1" selected="0">
            <x v="1"/>
          </reference>
          <reference field="43" count="1">
            <x v="94"/>
          </reference>
          <reference field="51" count="1" selected="0">
            <x v="27"/>
          </reference>
        </references>
      </pivotArea>
    </format>
    <format dxfId="280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2"/>
          </reference>
          <reference field="43" count="1">
            <x v="91"/>
          </reference>
          <reference field="51" count="1" selected="0">
            <x v="27"/>
          </reference>
        </references>
      </pivotArea>
    </format>
    <format dxfId="279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344"/>
          </reference>
          <reference field="8" count="1" selected="0">
            <x v="1"/>
          </reference>
          <reference field="43" count="1">
            <x v="218"/>
          </reference>
          <reference field="51" count="1" selected="0">
            <x v="27"/>
          </reference>
        </references>
      </pivotArea>
    </format>
    <format dxfId="278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7"/>
          </reference>
        </references>
      </pivotArea>
    </format>
    <format dxfId="277">
      <pivotArea dataOnly="0" labelOnly="1" outline="0" fieldPosition="0">
        <references count="5">
          <reference field="1" count="1" selected="0">
            <x v="61"/>
          </reference>
          <reference field="2" count="1" selected="0">
            <x v="100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7"/>
          </reference>
        </references>
      </pivotArea>
    </format>
    <format dxfId="276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43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7"/>
          </reference>
        </references>
      </pivotArea>
    </format>
    <format dxfId="275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1389"/>
          </reference>
          <reference field="8" count="1" selected="0">
            <x v="1"/>
          </reference>
          <reference field="43" count="1">
            <x v="244"/>
          </reference>
          <reference field="51" count="1" selected="0">
            <x v="27"/>
          </reference>
        </references>
      </pivotArea>
    </format>
    <format dxfId="274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7"/>
          </reference>
        </references>
      </pivotArea>
    </format>
    <format dxfId="273">
      <pivotArea dataOnly="0" labelOnly="1" outline="0" fieldPosition="0">
        <references count="5">
          <reference field="1" count="1" selected="0">
            <x v="65"/>
          </reference>
          <reference field="2" count="1" selected="0">
            <x v="1985"/>
          </reference>
          <reference field="8" count="1" selected="0">
            <x v="1"/>
          </reference>
          <reference field="43" count="1">
            <x v="94"/>
          </reference>
          <reference field="51" count="1" selected="0">
            <x v="28"/>
          </reference>
        </references>
      </pivotArea>
    </format>
    <format dxfId="272">
      <pivotArea dataOnly="0" labelOnly="1" outline="0" fieldPosition="0">
        <references count="5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8"/>
          </reference>
        </references>
      </pivotArea>
    </format>
    <format dxfId="271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8"/>
          </reference>
        </references>
      </pivotArea>
    </format>
    <format dxfId="270">
      <pivotArea dataOnly="0" labelOnly="1" outline="0" fieldPosition="0">
        <references count="5">
          <reference field="1" count="1" selected="0">
            <x v="61"/>
          </reference>
          <reference field="2" count="1" selected="0">
            <x v="100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8"/>
          </reference>
        </references>
      </pivotArea>
    </format>
    <format dxfId="269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43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8"/>
          </reference>
        </references>
      </pivotArea>
    </format>
    <format dxfId="268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1389"/>
          </reference>
          <reference field="8" count="1" selected="0">
            <x v="1"/>
          </reference>
          <reference field="43" count="1">
            <x v="244"/>
          </reference>
          <reference field="51" count="1" selected="0">
            <x v="28"/>
          </reference>
        </references>
      </pivotArea>
    </format>
    <format dxfId="267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8"/>
          </reference>
        </references>
      </pivotArea>
    </format>
    <format dxfId="266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28"/>
          </reference>
        </references>
      </pivotArea>
    </format>
    <format dxfId="265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28"/>
          </reference>
        </references>
      </pivotArea>
    </format>
    <format dxfId="264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8"/>
          </reference>
        </references>
      </pivotArea>
    </format>
    <format dxfId="263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8"/>
          </reference>
        </references>
      </pivotArea>
    </format>
    <format dxfId="262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28"/>
          </reference>
        </references>
      </pivotArea>
    </format>
    <format dxfId="261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8"/>
          </reference>
        </references>
      </pivotArea>
    </format>
    <format dxfId="260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9"/>
          </reference>
        </references>
      </pivotArea>
    </format>
    <format dxfId="259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1389"/>
          </reference>
          <reference field="8" count="1" selected="0">
            <x v="1"/>
          </reference>
          <reference field="43" count="1">
            <x v="244"/>
          </reference>
          <reference field="51" count="1" selected="0">
            <x v="29"/>
          </reference>
        </references>
      </pivotArea>
    </format>
    <format dxfId="258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9"/>
          </reference>
        </references>
      </pivotArea>
    </format>
    <format dxfId="257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29"/>
          </reference>
        </references>
      </pivotArea>
    </format>
    <format dxfId="256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29"/>
          </reference>
        </references>
      </pivotArea>
    </format>
    <format dxfId="255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29"/>
          </reference>
        </references>
      </pivotArea>
    </format>
    <format dxfId="254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9"/>
          </reference>
        </references>
      </pivotArea>
    </format>
    <format dxfId="253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29"/>
          </reference>
        </references>
      </pivotArea>
    </format>
    <format dxfId="252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29"/>
          </reference>
        </references>
      </pivotArea>
    </format>
    <format dxfId="251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0"/>
          </reference>
        </references>
      </pivotArea>
    </format>
    <format dxfId="250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0"/>
          </reference>
        </references>
      </pivotArea>
    </format>
    <format dxfId="249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0"/>
          </reference>
        </references>
      </pivotArea>
    </format>
    <format dxfId="248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30"/>
          </reference>
        </references>
      </pivotArea>
    </format>
    <format dxfId="247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0"/>
          </reference>
        </references>
      </pivotArea>
    </format>
    <format dxfId="246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0"/>
          </reference>
        </references>
      </pivotArea>
    </format>
    <format dxfId="245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30"/>
          </reference>
        </references>
      </pivotArea>
    </format>
    <format dxfId="244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0"/>
          </reference>
        </references>
      </pivotArea>
    </format>
    <format dxfId="243">
      <pivotArea dataOnly="0" labelOnly="1" outline="0" fieldPosition="0">
        <references count="5">
          <reference field="1" count="1" selected="0">
            <x v="65"/>
          </reference>
          <reference field="2" count="1" selected="0">
            <x v="1985"/>
          </reference>
          <reference field="8" count="1" selected="0">
            <x v="1"/>
          </reference>
          <reference field="43" count="1">
            <x v="94"/>
          </reference>
          <reference field="51" count="1" selected="0">
            <x v="30"/>
          </reference>
        </references>
      </pivotArea>
    </format>
    <format dxfId="242">
      <pivotArea dataOnly="0" labelOnly="1" outline="0" fieldPosition="0">
        <references count="5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0"/>
          </reference>
        </references>
      </pivotArea>
    </format>
    <format dxfId="241">
      <pivotArea dataOnly="0" labelOnly="1" outline="0" fieldPosition="0">
        <references count="5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0"/>
          </reference>
        </references>
      </pivotArea>
    </format>
    <format dxfId="240">
      <pivotArea dataOnly="0" labelOnly="1" outline="0" fieldPosition="0">
        <references count="5">
          <reference field="1" count="1" selected="0">
            <x v="70"/>
          </reference>
          <reference field="2" count="1" selected="0">
            <x v="206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0"/>
          </reference>
        </references>
      </pivotArea>
    </format>
    <format dxfId="239">
      <pivotArea dataOnly="0" labelOnly="1" outline="0" fieldPosition="0">
        <references count="5">
          <reference field="1" count="1" selected="0">
            <x v="72"/>
          </reference>
          <reference field="2" count="1" selected="0">
            <x v="1206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2"/>
          </reference>
        </references>
      </pivotArea>
    </format>
    <format dxfId="238">
      <pivotArea dataOnly="0" labelOnly="1" outline="0" fieldPosition="0">
        <references count="5">
          <reference field="1" count="1" selected="0">
            <x v="72"/>
          </reference>
          <reference field="2" count="1" selected="0">
            <x v="1524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2"/>
          </reference>
        </references>
      </pivotArea>
    </format>
    <format dxfId="237">
      <pivotArea dataOnly="0" labelOnly="1" outline="0" fieldPosition="0">
        <references count="5">
          <reference field="1" count="1" selected="0">
            <x v="73"/>
          </reference>
          <reference field="2" count="1" selected="0">
            <x v="1174"/>
          </reference>
          <reference field="8" count="1" selected="0">
            <x v="1"/>
          </reference>
          <reference field="43" count="1">
            <x v="87"/>
          </reference>
          <reference field="51" count="1" selected="0">
            <x v="32"/>
          </reference>
        </references>
      </pivotArea>
    </format>
    <format dxfId="236">
      <pivotArea dataOnly="0" labelOnly="1" outline="0" fieldPosition="0">
        <references count="5">
          <reference field="1" count="1" selected="0">
            <x v="73"/>
          </reference>
          <reference field="2" count="1" selected="0">
            <x v="1994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2"/>
          </reference>
        </references>
      </pivotArea>
    </format>
    <format dxfId="235">
      <pivotArea dataOnly="0" labelOnly="1" outline="0" fieldPosition="0">
        <references count="5">
          <reference field="1" count="1" selected="0">
            <x v="73"/>
          </reference>
          <reference field="2" count="1" selected="0">
            <x v="1973"/>
          </reference>
          <reference field="8" count="1" selected="0">
            <x v="2"/>
          </reference>
          <reference field="43" count="1">
            <x v="87"/>
          </reference>
          <reference field="51" count="1" selected="0">
            <x v="32"/>
          </reference>
        </references>
      </pivotArea>
    </format>
    <format dxfId="234">
      <pivotArea dataOnly="0" labelOnly="1" outline="0" fieldPosition="0">
        <references count="5">
          <reference field="1" count="1" selected="0">
            <x v="59"/>
          </reference>
          <reference field="2" count="1" selected="0">
            <x v="1428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1"/>
          </reference>
        </references>
      </pivotArea>
    </format>
    <format dxfId="233">
      <pivotArea dataOnly="0" labelOnly="1" outline="0" fieldPosition="0">
        <references count="5">
          <reference field="1" count="1" selected="0">
            <x v="62"/>
          </reference>
          <reference field="2" count="1" selected="0">
            <x v="2192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1"/>
          </reference>
        </references>
      </pivotArea>
    </format>
    <format dxfId="232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77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1"/>
          </reference>
        </references>
      </pivotArea>
    </format>
    <format dxfId="231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183"/>
          </reference>
          <reference field="8" count="1" selected="0">
            <x v="1"/>
          </reference>
          <reference field="43" count="1">
            <x v="239"/>
          </reference>
          <reference field="51" count="1" selected="0">
            <x v="31"/>
          </reference>
        </references>
      </pivotArea>
    </format>
    <format dxfId="230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246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1"/>
          </reference>
        </references>
      </pivotArea>
    </format>
    <format dxfId="229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85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1"/>
          </reference>
        </references>
      </pivotArea>
    </format>
    <format dxfId="228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798"/>
          </reference>
          <reference field="8" count="1" selected="0">
            <x v="1"/>
          </reference>
          <reference field="43" count="1">
            <x v="21"/>
          </reference>
          <reference field="51" count="1" selected="0">
            <x v="31"/>
          </reference>
        </references>
      </pivotArea>
    </format>
    <format dxfId="227">
      <pivotArea dataOnly="0" labelOnly="1" outline="0" fieldPosition="0">
        <references count="5">
          <reference field="1" count="1" selected="0">
            <x v="64"/>
          </reference>
          <reference field="2" count="1" selected="0">
            <x v="1991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1"/>
          </reference>
        </references>
      </pivotArea>
    </format>
    <format dxfId="226">
      <pivotArea dataOnly="0" labelOnly="1" outline="0" fieldPosition="0">
        <references count="5">
          <reference field="1" count="1" selected="0">
            <x v="65"/>
          </reference>
          <reference field="2" count="1" selected="0">
            <x v="1985"/>
          </reference>
          <reference field="8" count="1" selected="0">
            <x v="1"/>
          </reference>
          <reference field="43" count="1">
            <x v="94"/>
          </reference>
          <reference field="51" count="1" selected="0">
            <x v="31"/>
          </reference>
        </references>
      </pivotArea>
    </format>
    <format dxfId="225">
      <pivotArea dataOnly="0" labelOnly="1" outline="0" fieldPosition="0">
        <references count="5">
          <reference field="1" count="1" selected="0">
            <x v="66"/>
          </reference>
          <reference field="2" count="1" selected="0">
            <x v="507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1"/>
          </reference>
        </references>
      </pivotArea>
    </format>
    <format dxfId="224">
      <pivotArea dataOnly="0" labelOnly="1" outline="0" fieldPosition="0">
        <references count="5">
          <reference field="1" count="1" selected="0">
            <x v="66"/>
          </reference>
          <reference field="2" count="1" selected="0">
            <x v="1353"/>
          </reference>
          <reference field="8" count="1" selected="0">
            <x v="1"/>
          </reference>
          <reference field="43" count="1">
            <x v="91"/>
          </reference>
          <reference field="51" count="1" selected="0">
            <x v="32"/>
          </reference>
        </references>
      </pivotArea>
    </format>
    <format dxfId="223">
      <pivotArea dataOnly="0" labelOnly="1" outline="0" fieldPosition="0">
        <references count="5">
          <reference field="1" count="1" selected="0">
            <x v="70"/>
          </reference>
          <reference field="2" count="1" selected="0">
            <x v="1877"/>
          </reference>
          <reference field="8" count="1" selected="0">
            <x v="1"/>
          </reference>
          <reference field="43" count="1">
            <x v="43"/>
          </reference>
          <reference field="51" count="1" selected="0">
            <x v="32"/>
          </reference>
        </references>
      </pivotArea>
    </format>
    <format dxfId="222">
      <pivotArea dataOnly="0" labelOnly="1" outline="0" fieldPosition="0">
        <references count="5">
          <reference field="1" count="1" selected="0">
            <x v="70"/>
          </reference>
          <reference field="2" count="1" selected="0">
            <x v="2069"/>
          </reference>
          <reference field="8" count="1" selected="0">
            <x v="1"/>
          </reference>
          <reference field="43" count="1">
            <x v="85"/>
          </reference>
          <reference field="51" count="1" selected="0">
            <x v="32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471D1-5242-455F-8A96-568F714E5109}" name="PivotTable1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3:G11" firstHeaderRow="1" firstDataRow="2" firstDataCol="4" rowPageCount="1" colPageCount="1"/>
  <pivotFields count="88">
    <pivotField compact="0" outline="0" showAll="0"/>
    <pivotField axis="axisRow" compact="0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defaultSubtotal="0">
      <items count="2248"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402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1176"/>
        <item m="1" x="1642"/>
        <item m="1" x="2139"/>
        <item m="1" x="684"/>
        <item m="1" x="1146"/>
        <item m="1" x="1610"/>
        <item m="1" x="2105"/>
        <item m="1" x="647"/>
        <item m="1" x="1115"/>
        <item m="1" x="1575"/>
        <item m="1" x="2068"/>
        <item m="1" x="613"/>
        <item m="1" x="1082"/>
        <item m="1" x="1544"/>
        <item m="1" x="2035"/>
        <item m="1" x="575"/>
        <item m="1" x="1047"/>
        <item m="1" x="1513"/>
        <item m="1" x="2006"/>
        <item m="1" x="542"/>
        <item m="1" x="1023"/>
        <item m="1" x="1479"/>
        <item m="1" x="1969"/>
        <item m="1" x="997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50"/>
        <item m="1" x="1608"/>
        <item m="1" x="1140"/>
        <item m="1" x="2213"/>
        <item x="116"/>
        <item m="1" x="747"/>
        <item m="1" x="1749"/>
        <item m="1" x="1179"/>
        <item m="1" x="762"/>
        <item m="1" x="1801"/>
        <item m="1" x="554"/>
        <item m="1" x="2062"/>
        <item m="1" x="1414"/>
        <item m="1" x="2116"/>
        <item m="1" x="884"/>
        <item m="1" x="856"/>
        <item m="1" x="1560"/>
        <item m="1" x="2057"/>
        <item m="1" x="705"/>
        <item m="1" x="703"/>
        <item m="1" x="337"/>
        <item m="1" x="671"/>
        <item m="1" x="715"/>
        <item m="1" x="898"/>
        <item m="1" x="907"/>
        <item m="1" x="1089"/>
        <item m="1" x="1675"/>
        <item m="1" x="1977"/>
        <item m="1" x="781"/>
        <item m="1" x="824"/>
        <item m="1" x="532"/>
        <item m="1" x="1434"/>
        <item m="1" x="1705"/>
        <item m="1" x="2147"/>
        <item m="1" x="1668"/>
        <item m="1" x="930"/>
        <item m="1" x="469"/>
        <item m="1" x="831"/>
        <item m="1" x="1664"/>
        <item m="1" x="1073"/>
        <item x="291"/>
        <item m="1" x="2144"/>
        <item x="269"/>
        <item m="1" x="2242"/>
        <item m="1" x="2108"/>
        <item m="1" x="2238"/>
        <item m="1" x="2196"/>
        <item m="1" x="332"/>
        <item m="1" x="1156"/>
        <item x="44"/>
        <item m="1" x="1532"/>
        <item m="1" x="1080"/>
        <item m="1" x="1384"/>
        <item m="1" x="679"/>
        <item m="1" x="1480"/>
        <item m="1" x="2191"/>
        <item m="1" x="302"/>
        <item m="1" x="806"/>
        <item m="1" x="2096"/>
        <item m="1" x="740"/>
        <item m="1" x="1588"/>
        <item m="1" x="1954"/>
        <item m="1" x="772"/>
        <item m="1" x="969"/>
        <item m="1" x="1896"/>
        <item m="1" x="342"/>
        <item m="1" x="363"/>
        <item m="1" x="788"/>
        <item m="1" x="1108"/>
        <item m="1" x="1525"/>
        <item m="1" x="1952"/>
        <item m="1" x="2028"/>
        <item m="1" x="1055"/>
        <item m="1" x="1195"/>
        <item m="1" x="1873"/>
        <item x="196"/>
        <item m="1" x="1809"/>
        <item m="1" x="2129"/>
        <item m="1" x="428"/>
        <item m="1" x="553"/>
        <item m="1" x="753"/>
        <item m="1" x="1118"/>
        <item m="1" x="1361"/>
        <item m="1" x="1375"/>
        <item m="1" x="1439"/>
        <item m="1" x="1598"/>
        <item m="1" x="1842"/>
        <item m="1" x="1949"/>
        <item m="1" x="1994"/>
        <item x="286"/>
        <item m="1" x="2227"/>
        <item m="1" x="2240"/>
        <item m="1" x="373"/>
        <item m="1" x="767"/>
        <item m="1" x="1438"/>
        <item m="1" x="1644"/>
        <item m="1" x="1725"/>
        <item m="1" x="1978"/>
        <item m="1" x="2127"/>
        <item m="1" x="354"/>
        <item m="1" x="423"/>
        <item m="1" x="668"/>
        <item m="1" x="811"/>
        <item m="1" x="1236"/>
        <item m="1" x="1738"/>
        <item m="1" x="2039"/>
        <item m="1" x="2224"/>
        <item m="1" x="333"/>
        <item m="1" x="963"/>
        <item m="1" x="1128"/>
        <item m="1" x="1515"/>
        <item m="1" x="1686"/>
        <item m="1" x="475"/>
        <item m="1" x="511"/>
        <item m="1" x="822"/>
        <item m="1" x="1064"/>
        <item m="1" x="1084"/>
        <item m="1" x="1189"/>
        <item m="1" x="1300"/>
        <item x="298"/>
        <item m="1" x="2083"/>
        <item m="1" x="545"/>
        <item m="1" x="682"/>
        <item m="1" x="1048"/>
        <item m="1" x="1354"/>
        <item m="1" x="1722"/>
        <item m="1" x="1802"/>
        <item m="1" x="2150"/>
        <item m="1" x="418"/>
        <item m="1" x="725"/>
        <item m="1" x="1032"/>
        <item x="158"/>
        <item m="1" x="2033"/>
        <item m="1" x="489"/>
        <item m="1" x="558"/>
        <item m="1" x="759"/>
        <item m="1" x="808"/>
        <item m="1" x="819"/>
        <item m="1" x="1732"/>
        <item m="1" x="1819"/>
        <item m="1" x="1942"/>
        <item m="1" x="2176"/>
        <item x="211"/>
        <item m="1" x="1009"/>
        <item m="1" x="1169"/>
        <item m="1" x="1186"/>
        <item m="1" x="1201"/>
        <item m="1" x="1270"/>
        <item m="1" x="1510"/>
        <item m="1" x="1559"/>
        <item m="1" x="1670"/>
        <item m="1" x="1683"/>
        <item m="1" x="1695"/>
        <item m="1" x="303"/>
        <item m="1" x="315"/>
        <item m="1" x="527"/>
        <item m="1" x="970"/>
        <item m="1" x="1096"/>
        <item m="1" x="1351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721"/>
        <item m="1" x="1138"/>
        <item m="1" x="1529"/>
        <item m="1" x="1650"/>
        <item m="1" x="1744"/>
        <item m="1" x="1815"/>
        <item m="1" x="1859"/>
        <item m="1" x="1876"/>
        <item m="1" x="1983"/>
        <item m="1" x="2000"/>
        <item m="1" x="2133"/>
        <item m="1" x="2204"/>
        <item m="1" x="345"/>
        <item m="1" x="447"/>
        <item m="1" x="503"/>
        <item m="1" x="539"/>
        <item m="1" x="606"/>
        <item m="1" x="789"/>
        <item m="1" x="865"/>
        <item m="1" x="887"/>
        <item m="1" x="912"/>
        <item m="1" x="929"/>
        <item m="1" x="943"/>
        <item m="1" x="1123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14"/>
        <item x="80"/>
        <item m="1" x="1759"/>
        <item m="1" x="1792"/>
        <item m="1" x="1813"/>
        <item m="1" x="1875"/>
        <item m="1" x="1982"/>
        <item m="1" x="1999"/>
        <item m="1" x="2060"/>
        <item m="1" x="2093"/>
        <item m="1" x="2173"/>
        <item m="1" x="2233"/>
        <item m="1" x="416"/>
        <item m="1" x="483"/>
        <item m="1" x="569"/>
        <item m="1" x="626"/>
        <item m="1" x="941"/>
        <item m="1" x="1042"/>
        <item m="1" x="1197"/>
        <item m="1" x="1295"/>
        <item m="1" x="1423"/>
        <item m="1" x="1461"/>
        <item m="1" x="1566"/>
        <item m="1" x="1585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340"/>
        <item m="1" x="361"/>
        <item m="1" x="430"/>
        <item m="1" x="537"/>
        <item x="187"/>
        <item m="1" x="588"/>
        <item m="1" x="718"/>
        <item m="1" x="953"/>
        <item m="1" x="968"/>
        <item m="1" x="1006"/>
        <item m="1" x="1020"/>
        <item m="1" x="1150"/>
        <item m="1" x="1279"/>
        <item m="1" x="1294"/>
        <item m="1" x="1319"/>
        <item m="1" x="1505"/>
        <item m="1" x="1583"/>
        <item m="1" x="1614"/>
        <item m="1" x="1648"/>
        <item m="1" x="1692"/>
        <item m="1" x="1729"/>
        <item m="1" x="2046"/>
        <item m="1" x="2075"/>
        <item m="1" x="2090"/>
        <item m="1" x="2157"/>
        <item m="1" x="2202"/>
        <item m="1" x="312"/>
        <item m="1" x="339"/>
        <item m="1" x="466"/>
        <item m="1" x="568"/>
        <item m="1" x="689"/>
        <item m="1" x="717"/>
        <item m="1" x="882"/>
        <item m="1" x="927"/>
        <item m="1" x="967"/>
        <item x="199"/>
        <item m="1" x="1019"/>
        <item m="1" x="1252"/>
        <item m="1" x="1328"/>
        <item m="1" x="1346"/>
        <item m="1" x="1442"/>
        <item m="1" x="1503"/>
        <item m="1" x="1524"/>
        <item m="1" x="1553"/>
        <item m="1" x="1564"/>
        <item m="1" x="1631"/>
        <item m="1" x="1703"/>
        <item m="1" x="1712"/>
        <item m="1" x="1772"/>
        <item m="1" x="1810"/>
        <item m="1" x="1853"/>
        <item m="1" x="1892"/>
        <item m="1" x="1915"/>
        <item m="1" x="2054"/>
        <item m="1" x="2130"/>
        <item m="1" x="2201"/>
        <item m="1" x="2231"/>
        <item m="1" x="310"/>
        <item m="1" x="357"/>
        <item m="1" x="464"/>
        <item m="1" x="522"/>
        <item m="1" x="603"/>
        <item m="1" x="672"/>
        <item m="1" x="688"/>
        <item m="1" x="702"/>
        <item m="1" x="736"/>
        <item m="1" x="848"/>
        <item m="1" x="880"/>
        <item m="1" x="951"/>
        <item m="1" x="982"/>
        <item m="1" x="1149"/>
        <item m="1" x="1266"/>
        <item m="1" x="1278"/>
        <item m="1" x="1305"/>
        <item m="1" x="1400"/>
        <item m="1" x="1488"/>
        <item m="1" x="1522"/>
        <item m="1" x="1551"/>
        <item m="1" x="1600"/>
        <item m="1" x="1629"/>
        <item m="1" x="1678"/>
        <item m="1" x="1691"/>
        <item m="1" x="1711"/>
        <item m="1" x="1828"/>
        <item m="1" x="1852"/>
        <item m="1" x="1891"/>
        <item m="1" x="1914"/>
        <item m="1" x="1934"/>
        <item m="1" x="2088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38"/>
        <item m="1" x="670"/>
        <item m="1" x="687"/>
        <item m="1" x="714"/>
        <item m="1" x="735"/>
        <item m="1" x="785"/>
        <item m="1" x="847"/>
        <item m="1" x="878"/>
        <item m="1" x="896"/>
        <item m="1" x="925"/>
        <item m="1" x="938"/>
        <item m="1" x="1017"/>
        <item m="1" x="1053"/>
        <item m="1" x="1134"/>
        <item m="1" x="1251"/>
        <item m="1" x="1327"/>
        <item m="1" x="1362"/>
        <item m="1" x="1417"/>
        <item m="1" x="1486"/>
        <item m="1" x="1677"/>
        <item m="1" x="1690"/>
        <item m="1" x="1754"/>
        <item m="1" x="1913"/>
        <item m="1" x="1933"/>
        <item m="1" x="2012"/>
        <item m="1" x="2043"/>
        <item m="1" x="2110"/>
        <item m="1" x="2155"/>
        <item m="1" x="2183"/>
        <item m="1" x="2200"/>
        <item m="1" x="2228"/>
        <item m="1" x="322"/>
        <item m="1" x="335"/>
        <item m="1" x="460"/>
        <item m="1" x="600"/>
        <item m="1" x="620"/>
        <item m="1" x="733"/>
        <item m="1" x="784"/>
        <item m="1" x="813"/>
        <item m="1" x="827"/>
        <item m="1" x="875"/>
        <item m="1" x="908"/>
        <item m="1" x="922"/>
        <item m="1" x="980"/>
        <item m="1" x="1038"/>
        <item m="1" x="1052"/>
        <item m="1" x="1105"/>
        <item m="1" x="1249"/>
        <item m="1" x="1262"/>
        <item m="1" x="1277"/>
        <item m="1" x="1290"/>
        <item m="1" x="1373"/>
        <item m="1" x="1520"/>
        <item m="1" x="1627"/>
        <item m="1" x="1645"/>
        <item m="1" x="1660"/>
        <item m="1" x="1753"/>
        <item m="1" x="1768"/>
        <item m="1" x="1807"/>
        <item m="1" x="1850"/>
        <item m="1" x="1932"/>
        <item m="1" x="1966"/>
        <item m="1" x="1979"/>
        <item x="45"/>
        <item m="1" x="2181"/>
        <item m="1" x="2198"/>
        <item m="1" x="2212"/>
        <item m="1" x="308"/>
        <item m="1" x="397"/>
        <item m="1" x="516"/>
        <item m="1" x="549"/>
        <item m="1" x="563"/>
        <item m="1" x="580"/>
        <item m="1" x="686"/>
        <item m="1" x="712"/>
        <item m="1" x="731"/>
        <item m="1" x="766"/>
        <item m="1" x="812"/>
        <item m="1" x="825"/>
        <item m="1" x="844"/>
        <item m="1" x="860"/>
        <item m="1" x="937"/>
        <item m="1" x="978"/>
        <item m="1" x="1051"/>
        <item m="1" x="1090"/>
        <item m="1" x="1104"/>
        <item m="1" x="1160"/>
        <item m="1" x="1209"/>
        <item m="1" x="1303"/>
        <item m="1" x="1313"/>
        <item m="1" x="1343"/>
        <item m="1" x="1371"/>
        <item m="1" x="1415"/>
        <item m="1" x="1437"/>
        <item m="1" x="1456"/>
        <item m="1" x="1470"/>
        <item m="1" x="1519"/>
        <item m="1" x="1536"/>
        <item m="1" x="1562"/>
        <item m="1" x="1578"/>
        <item m="1" x="1658"/>
        <item m="1" x="1710"/>
        <item m="1" x="1723"/>
        <item m="1" x="1752"/>
        <item m="1" x="1767"/>
        <item m="1" x="1806"/>
        <item m="1" x="1825"/>
        <item m="1" x="1909"/>
        <item m="1" x="2023"/>
        <item m="1" x="2040"/>
        <item m="1" x="2072"/>
        <item m="1" x="2107"/>
        <item m="1" x="2126"/>
        <item m="1" x="2140"/>
        <item m="1" x="2153"/>
        <item m="1" x="353"/>
        <item m="1" x="372"/>
        <item m="1" x="456"/>
        <item m="1" x="495"/>
        <item m="1" x="514"/>
        <item m="1" x="578"/>
        <item m="1" x="598"/>
        <item m="1" x="650"/>
        <item m="1" x="729"/>
        <item m="1" x="750"/>
        <item m="1" x="800"/>
        <item m="1" x="843"/>
        <item m="1" x="904"/>
        <item m="1" x="976"/>
        <item m="1" x="1049"/>
        <item m="1" x="1067"/>
        <item m="1" x="1103"/>
        <item m="1" x="1116"/>
        <item m="1" x="1129"/>
        <item m="1" x="1147"/>
        <item m="1" x="1175"/>
        <item m="1" x="1190"/>
        <item m="1" x="1207"/>
        <item m="1" x="1223"/>
        <item m="1" x="1276"/>
        <item m="1" x="1288"/>
        <item m="1" x="1325"/>
        <item m="1" x="1342"/>
        <item m="1" x="1358"/>
        <item m="1" x="1387"/>
        <item m="1" x="1413"/>
        <item m="1" x="1436"/>
        <item m="1" x="1469"/>
        <item m="1" x="1483"/>
        <item m="1" x="1516"/>
        <item m="1" x="1549"/>
        <item m="1" x="1657"/>
        <item m="1" x="1687"/>
        <item m="1" x="1699"/>
        <item m="1" x="1866"/>
        <item m="1" x="1929"/>
        <item m="1" x="1947"/>
        <item m="1" x="2010"/>
        <item m="1" x="2021"/>
        <item m="1" x="2070"/>
        <item m="1" x="2085"/>
        <item m="1" x="476"/>
        <item m="1" x="547"/>
        <item m="1" x="561"/>
        <item m="1" x="648"/>
        <item m="1" x="798"/>
        <item m="1" x="823"/>
        <item m="1" x="920"/>
        <item m="1" x="1013"/>
        <item m="1" x="1034"/>
        <item m="1" x="1085"/>
        <item m="1" x="1102"/>
        <item m="1" x="1157"/>
        <item m="1" x="1234"/>
        <item m="1" x="1324"/>
        <item m="1" x="1340"/>
        <item m="1" x="1369"/>
        <item m="1" x="1396"/>
        <item m="1" x="1435"/>
        <item m="1" x="1548"/>
        <item m="1" x="1595"/>
        <item m="1" x="1609"/>
        <item m="1" x="1654"/>
        <item m="1" x="1708"/>
        <item m="1" x="1764"/>
        <item m="1" x="1781"/>
        <item m="1" x="1804"/>
        <item m="1" x="1848"/>
        <item x="192"/>
        <item m="1" x="1945"/>
        <item m="1" x="1962"/>
        <item m="1" x="1975"/>
        <item m="1" x="2008"/>
        <item m="1" x="2020"/>
        <item m="1" x="2069"/>
        <item m="1" x="2103"/>
        <item m="1" x="2152"/>
        <item m="1" x="2179"/>
        <item m="1" x="439"/>
        <item m="1" x="509"/>
        <item m="1" x="596"/>
        <item m="1" x="615"/>
        <item m="1" x="665"/>
        <item m="1" x="683"/>
        <item m="1" x="727"/>
        <item m="1" x="761"/>
        <item m="1" x="797"/>
        <item m="1" x="892"/>
        <item m="1" x="974"/>
        <item m="1" x="991"/>
        <item m="1" x="1001"/>
        <item m="1" x="1145"/>
        <item m="1" x="1172"/>
        <item m="1" x="1205"/>
        <item m="1" x="1260"/>
        <item m="1" x="1411"/>
        <item m="1" x="1452"/>
        <item m="1" x="1606"/>
        <item m="1" x="1803"/>
        <item m="1" x="1822"/>
        <item m="1" x="1836"/>
        <item m="1" x="1884"/>
        <item m="1" x="1960"/>
        <item m="1" x="1973"/>
        <item m="1" x="2007"/>
        <item m="1" x="2164"/>
        <item m="1" x="2177"/>
        <item m="1" x="2209"/>
        <item m="1" x="438"/>
        <item m="1" x="507"/>
        <item m="1" x="530"/>
        <item m="1" x="646"/>
        <item m="1" x="663"/>
        <item m="1" x="726"/>
        <item m="1" x="744"/>
        <item m="1" x="838"/>
        <item m="1" x="857"/>
        <item m="1" x="960"/>
        <item m="1" x="1220"/>
        <item m="1" x="1258"/>
        <item m="1" x="1274"/>
        <item m="1" x="1395"/>
        <item m="1" x="1835"/>
        <item m="1" x="1863"/>
        <item m="1" x="2018"/>
        <item m="1" x="2163"/>
        <item m="1" x="407"/>
        <item m="1" x="472"/>
        <item m="1" x="594"/>
        <item m="1" x="611"/>
        <item m="1" x="870"/>
        <item m="1" x="973"/>
        <item m="1" x="1099"/>
        <item m="1" x="1114"/>
        <item m="1" x="1272"/>
        <item m="1" x="1322"/>
        <item m="1" x="1685"/>
        <item m="1" x="1719"/>
        <item m="1" x="1901"/>
        <item m="1" x="1925"/>
        <item m="1" x="2135"/>
        <item m="1" x="630"/>
        <item m="1" x="678"/>
        <item m="1" x="1450"/>
        <item m="1" x="2235"/>
        <item m="1" x="1558"/>
        <item m="1" x="1385"/>
        <item m="1" x="1137"/>
        <item m="1" x="1926"/>
        <item m="1" x="450"/>
        <item m="1" x="1593"/>
        <item m="1" x="1154"/>
        <item m="1" x="1217"/>
        <item m="1" x="1596"/>
        <item m="1" x="1219"/>
        <item m="1" x="1988"/>
        <item m="1" x="1246"/>
        <item m="1" x="305"/>
        <item m="1" x="2102"/>
        <item m="1" x="541"/>
        <item m="1" x="1142"/>
        <item m="1" x="2031"/>
        <item m="1" x="1339"/>
        <item m="1" x="1257"/>
        <item m="1" x="2119"/>
        <item m="1" x="757"/>
        <item m="1" x="656"/>
        <item m="1" x="1178"/>
        <item m="1" x="520"/>
        <item m="1" x="1286"/>
        <item m="1" x="395"/>
        <item m="1" x="1098"/>
        <item m="1" x="1777"/>
        <item m="1" x="1467"/>
        <item m="1" x="709"/>
        <item m="1" x="918"/>
        <item m="1" x="1704"/>
        <item m="1" x="604"/>
        <item m="1" x="1284"/>
        <item m="1" x="1153"/>
        <item m="1" x="1555"/>
        <item m="1" x="1264"/>
        <item m="1" x="681"/>
        <item m="1" x="722"/>
        <item m="1" x="1141"/>
        <item m="1" x="1061"/>
        <item m="1" x="932"/>
        <item m="1" x="492"/>
        <item m="1" x="1056"/>
        <item m="1" x="829"/>
        <item m="1" x="1870"/>
        <item m="1" x="2052"/>
        <item m="1" x="874"/>
        <item m="1" x="1261"/>
        <item m="1" x="1368"/>
        <item m="1" x="1734"/>
        <item m="1" x="855"/>
        <item m="1" x="631"/>
        <item m="1" x="1747"/>
        <item m="1" x="1427"/>
        <item m="1" x="1761"/>
        <item m="1" x="444"/>
        <item m="1" x="743"/>
        <item m="1" x="1045"/>
        <item m="1" x="1079"/>
        <item m="1" x="701"/>
        <item m="1" x="1095"/>
        <item m="1" x="1321"/>
        <item m="1" x="506"/>
        <item m="1" x="1760"/>
        <item m="1" x="393"/>
        <item m="1" x="793"/>
        <item m="1" x="2236"/>
        <item m="1" x="1242"/>
        <item m="1" x="1243"/>
        <item m="1" x="1789"/>
        <item m="1" x="796"/>
        <item m="1" x="2189"/>
        <item m="1" x="2114"/>
        <item m="1" x="420"/>
        <item m="1" x="405"/>
        <item m="1" x="2004"/>
        <item m="1" x="1420"/>
        <item m="1" x="754"/>
        <item m="1" x="1112"/>
        <item m="1" x="1533"/>
        <item m="1" x="574"/>
        <item m="1" x="1924"/>
        <item m="1" x="1448"/>
        <item m="1" x="867"/>
        <item m="1" x="1638"/>
        <item m="1" x="866"/>
        <item m="1" x="1059"/>
        <item m="1" x="2030"/>
        <item m="1" x="1314"/>
        <item m="1" x="496"/>
        <item m="1" x="454"/>
        <item m="1" x="369"/>
        <item m="1" x="2223"/>
        <item m="1" x="491"/>
        <item m="1" x="1433"/>
        <item m="1" x="1312"/>
        <item m="1" x="1778"/>
        <item m="1" x="695"/>
        <item m="1" x="1231"/>
        <item m="1" x="1334"/>
        <item m="1" x="1530"/>
        <item m="1" x="1684"/>
        <item m="1" x="1879"/>
        <item m="1" x="2001"/>
        <item m="1" x="385"/>
        <item m="1" x="2003"/>
        <item m="1" x="1569"/>
        <item m="1" x="1682"/>
        <item m="1" x="480"/>
        <item m="1" x="916"/>
        <item m="1" x="794"/>
        <item m="1" x="836"/>
        <item m="1" x="1110"/>
        <item m="1" x="1681"/>
        <item m="1" x="627"/>
        <item m="1" x="1407"/>
        <item m="1" x="1214"/>
        <item m="1" x="1604"/>
        <item m="1" x="1167"/>
        <item m="1" x="328"/>
        <item m="1" x="426"/>
        <item m="1" x="1191"/>
        <item m="1" x="850"/>
        <item m="1" x="804"/>
        <item m="1" x="1093"/>
        <item m="1" x="910"/>
        <item m="1" x="1070"/>
        <item m="1" x="1091"/>
        <item m="1" x="782"/>
        <item m="1" x="1976"/>
        <item m="1" x="1991"/>
        <item m="1" x="1065"/>
        <item m="1" x="493"/>
        <item m="1" x="349"/>
        <item m="1" x="1285"/>
        <item m="1" x="1621"/>
        <item m="1" x="1972"/>
        <item m="1" x="2101"/>
        <item m="1" x="2149"/>
        <item m="1" x="367"/>
        <item m="1" x="1495"/>
        <item m="1" x="775"/>
        <item m="1" x="1706"/>
        <item m="1" x="2017"/>
        <item m="1" x="573"/>
        <item m="1" x="1984"/>
        <item m="1" x="1230"/>
        <item m="1" x="768"/>
        <item m="1" x="1404"/>
        <item m="1" x="834"/>
        <item m="1" x="2099"/>
        <item m="1" x="742"/>
        <item m="1" x="1287"/>
        <item m="1" x="942"/>
        <item m="1" x="1721"/>
        <item m="1" x="777"/>
        <item m="1" x="1547"/>
        <item m="1" x="645"/>
        <item m="1" x="792"/>
        <item m="1" x="2172"/>
        <item m="1" x="1647"/>
        <item m="1" x="2241"/>
        <item m="1" x="1028"/>
        <item m="1" x="1304"/>
        <item m="1" x="1206"/>
        <item m="1" x="2037"/>
        <item m="1" x="409"/>
        <item m="1" x="919"/>
        <item m="1" x="318"/>
        <item m="1" x="2034"/>
        <item m="1" x="2065"/>
        <item m="1" x="948"/>
        <item m="1" x="1187"/>
        <item m="1" x="891"/>
        <item m="1" x="1078"/>
        <item m="1" x="1311"/>
        <item m="1" x="1940"/>
        <item m="1" x="436"/>
        <item m="1" x="1200"/>
        <item m="1" x="1619"/>
        <item m="1" x="555"/>
        <item m="1" x="2049"/>
        <item m="1" x="525"/>
        <item m="1" x="343"/>
        <item m="1" x="995"/>
        <item m="1" x="468"/>
        <item m="1" x="852"/>
        <item m="1" x="570"/>
        <item m="1" x="1281"/>
        <item m="1" x="790"/>
        <item m="1" x="2112"/>
        <item m="1" x="639"/>
        <item m="1" x="572"/>
        <item m="1" x="1296"/>
        <item m="1" x="1087"/>
        <item m="1" x="957"/>
        <item m="1" x="2193"/>
        <item m="1" x="1298"/>
        <item m="1" x="1245"/>
        <item m="1" x="2117"/>
        <item m="1" x="987"/>
        <item m="1" x="1586"/>
        <item m="1" x="1444"/>
        <item m="1" x="390"/>
        <item m="1" x="2205"/>
        <item m="1" x="590"/>
        <item m="1" x="888"/>
        <item m="1" x="470"/>
        <item m="1" x="1518"/>
        <item m="1" x="1843"/>
        <item m="1" x="1132"/>
        <item m="1" x="1676"/>
        <item m="1" x="728"/>
        <item m="1" x="1033"/>
        <item m="1" x="1881"/>
        <item m="1" x="1900"/>
        <item m="1" x="723"/>
        <item m="1" x="2146"/>
        <item m="1" x="346"/>
        <item m="1" x="1857"/>
        <item m="1" x="994"/>
        <item m="1" x="440"/>
        <item m="1" x="1922"/>
        <item m="1" x="497"/>
        <item m="1" x="538"/>
        <item m="1" x="1816"/>
        <item m="1" x="2032"/>
        <item m="1" x="1109"/>
        <item m="1" x="787"/>
        <item m="1" x="1345"/>
        <item m="1" x="383"/>
        <item m="1" x="1247"/>
        <item m="1" x="1688"/>
        <item m="1" x="1275"/>
        <item m="1" x="2066"/>
        <item m="1" x="1733"/>
        <item m="1" x="1283"/>
        <item m="1" x="2175"/>
        <item m="1" x="1464"/>
        <item m="1" x="341"/>
        <item m="1" x="641"/>
        <item m="1" x="694"/>
        <item m="1" x="1183"/>
        <item m="1" x="915"/>
        <item m="1" x="1779"/>
        <item m="1" x="1402"/>
        <item m="1" x="524"/>
        <item m="1" x="1494"/>
        <item m="1" x="1445"/>
        <item m="1" x="1424"/>
        <item m="1" x="1027"/>
        <item m="1" x="779"/>
        <item m="1" x="2245"/>
        <item m="1" x="649"/>
        <item m="1" x="1352"/>
        <item m="1" x="518"/>
        <item m="1" x="1964"/>
        <item m="1" x="1527"/>
        <item m="1" x="1662"/>
        <item m="1" x="724"/>
        <item m="1" x="1451"/>
        <item m="1" x="622"/>
        <item m="1" x="1386"/>
        <item m="1" x="1350"/>
        <item m="1" x="1832"/>
        <item m="1" x="2145"/>
        <item m="1" x="1282"/>
        <item m="1" x="2080"/>
        <item m="1" x="853"/>
        <item m="1" x="1603"/>
        <item m="1" x="614"/>
        <item m="1" x="508"/>
        <item m="1" x="955"/>
        <item x="81"/>
        <item m="1" x="1005"/>
        <item m="1" x="1841"/>
        <item m="1" x="410"/>
        <item m="1" x="841"/>
        <item m="1" x="1356"/>
        <item m="1" x="840"/>
        <item m="1" x="1337"/>
        <item m="1" x="1409"/>
        <item m="1" x="1862"/>
        <item m="1" x="1511"/>
        <item m="1" x="2098"/>
        <item m="1" x="1333"/>
        <item m="1" x="1556"/>
        <item m="1" x="900"/>
        <item m="1" x="1058"/>
        <item m="1" x="1730"/>
        <item m="1" x="1443"/>
        <item m="1" x="1811"/>
        <item m="1" x="446"/>
        <item m="1" x="851"/>
        <item m="1" x="2186"/>
        <item m="1" x="1854"/>
        <item m="1" x="360"/>
        <item m="1" x="414"/>
        <item m="1" x="1316"/>
        <item m="1" x="2214"/>
        <item m="1" x="1899"/>
        <item m="1" x="556"/>
        <item m="1" x="1378"/>
        <item m="1" x="2029"/>
        <item m="1" x="1136"/>
        <item m="1" x="2148"/>
        <item m="1" x="1075"/>
        <item m="1" x="1834"/>
        <item m="1" x="1269"/>
        <item m="1" x="1180"/>
        <item m="1" x="814"/>
        <item m="1" x="981"/>
        <item m="1" x="964"/>
        <item m="1" x="961"/>
        <item m="1" x="576"/>
        <item m="1" x="1496"/>
        <item m="1" x="1336"/>
        <item m="1" x="869"/>
        <item m="1" x="2016"/>
        <item m="1" x="1636"/>
        <item m="1" x="944"/>
        <item m="1" x="1182"/>
        <item m="1" x="1528"/>
        <item m="1" x="1997"/>
        <item m="1" x="1791"/>
        <item m="1" x="1320"/>
        <item m="1" x="2203"/>
        <item m="1" x="2217"/>
        <item m="1" x="2232"/>
        <item m="1" x="1905"/>
        <item m="1" x="494"/>
        <item m="1" x="1170"/>
        <item m="1" x="484"/>
        <item m="1" x="680"/>
        <item m="1" x="2174"/>
        <item m="1" x="1348"/>
        <item m="1" x="1883"/>
        <item m="1" x="1202"/>
        <item m="1" x="643"/>
        <item m="1" x="1746"/>
        <item m="1" x="2159"/>
        <item m="1" x="1888"/>
        <item m="1" x="1428"/>
        <item m="1" x="1535"/>
        <item m="1" x="453"/>
        <item m="1" x="697"/>
        <item m="1" x="478"/>
        <item m="1" x="1493"/>
        <item x="132"/>
        <item m="1" x="1623"/>
        <item m="1" x="1355"/>
        <item m="1" x="1990"/>
        <item m="1" x="1570"/>
        <item m="1" x="1731"/>
        <item m="1" x="610"/>
        <item m="1" x="1168"/>
        <item m="1" x="1717"/>
        <item m="1" x="1860"/>
        <item m="1" x="1508"/>
        <item m="1" x="403"/>
        <item m="1" x="388"/>
        <item m="1" x="1074"/>
        <item m="1" x="415"/>
        <item m="1" x="911"/>
        <item m="1" x="640"/>
        <item m="1" x="849"/>
        <item m="1" x="1872"/>
        <item m="1" x="924"/>
        <item m="1" x="504"/>
        <item m="1" x="1031"/>
        <item m="1" x="966"/>
        <item m="1" x="1029"/>
        <item m="1" x="928"/>
        <item m="1" x="719"/>
        <item m="1" x="704"/>
        <item m="1" x="1545"/>
        <item m="1" x="765"/>
        <item m="1" x="560"/>
        <item m="1" x="990"/>
        <item m="1" x="378"/>
        <item m="1" x="1507"/>
        <item m="1" x="662"/>
        <item m="1" x="1613"/>
        <item m="1" x="803"/>
        <item m="1" x="972"/>
        <item m="1" x="448"/>
        <item m="1" x="1198"/>
        <item m="1" x="940"/>
        <item m="1" x="1868"/>
        <item m="1" x="1992"/>
        <item m="1" x="326"/>
        <item m="1" x="934"/>
        <item m="1" x="914"/>
        <item m="1" x="1429"/>
        <item m="1" x="528"/>
        <item m="1" x="2132"/>
        <item m="1" x="830"/>
        <item m="1" x="1506"/>
        <item m="1" x="2091"/>
        <item m="1" x="1970"/>
        <item m="1" x="1509"/>
        <item m="1" x="986"/>
        <item m="1" x="523"/>
        <item m="1" x="2063"/>
        <item m="1" x="673"/>
        <item m="1" x="1580"/>
        <item m="1" x="1707"/>
        <item m="1" x="1054"/>
        <item m="1" x="2078"/>
        <item m="1" x="362"/>
        <item m="1" x="371"/>
        <item m="1" x="512"/>
        <item m="1" x="1381"/>
        <item m="1" x="1589"/>
        <item m="1" x="1057"/>
        <item m="1" x="1959"/>
        <item m="1" x="1002"/>
        <item m="1" x="795"/>
        <item m="1" x="1218"/>
        <item m="1" x="384"/>
        <item m="1" x="1077"/>
        <item m="1" x="1713"/>
        <item m="1" x="1626"/>
        <item m="1" x="562"/>
        <item m="1" x="1482"/>
        <item m="1" x="1232"/>
        <item m="1" x="1271"/>
        <item m="1" x="1353"/>
        <item m="1" x="391"/>
        <item m="1" x="2162"/>
        <item m="1" x="642"/>
        <item m="1" x="1446"/>
        <item m="1" x="756"/>
        <item m="1" x="589"/>
        <item m="1" x="1919"/>
        <item m="1" x="2187"/>
        <item m="1" x="2218"/>
        <item m="1" x="482"/>
        <item m="1" x="737"/>
        <item m="1" x="1196"/>
        <item m="1" x="1268"/>
        <item m="1" x="1968"/>
        <item m="1" x="2027"/>
        <item m="1" x="1039"/>
        <item m="1" x="2097"/>
        <item m="1" x="2161"/>
        <item m="1" x="1568"/>
        <item m="1" x="1523"/>
        <item m="1" x="1996"/>
        <item m="1" x="1152"/>
        <item m="1" x="2061"/>
        <item m="1" x="899"/>
        <item m="1" x="1584"/>
        <item m="1" x="304"/>
        <item m="1" x="571"/>
        <item m="1" x="913"/>
        <item m="1" x="526"/>
        <item m="1" x="1776"/>
        <item m="1" x="897"/>
        <item m="1" x="2056"/>
        <item m="1" x="1135"/>
        <item m="1" x="1317"/>
        <item m="1" x="2050"/>
        <item m="1" x="769"/>
        <item m="1" x="1911"/>
        <item m="1" x="351"/>
        <item m="1" x="1715"/>
        <item m="1" x="1332"/>
        <item m="1" x="954"/>
        <item m="1" x="1390"/>
        <item m="1" x="1094"/>
        <item m="1" x="1008"/>
        <item m="1" x="2058"/>
        <item m="1" x="1987"/>
        <item m="1" x="1887"/>
        <item m="1" x="609"/>
        <item m="1" x="773"/>
        <item m="1" x="2019"/>
        <item m="1" x="654"/>
        <item m="1" x="2136"/>
        <item m="1" x="1383"/>
        <item m="1" x="1861"/>
        <item m="1" x="592"/>
        <item m="1" x="1184"/>
        <item m="1" x="1465"/>
        <item m="1" x="1833"/>
        <item m="1" x="431"/>
        <item m="1" x="1307"/>
        <item m="1" x="2208"/>
        <item m="1" x="933"/>
        <item m="1" x="1605"/>
        <item m="1" x="2220"/>
        <item m="1" x="501"/>
        <item m="1" x="2092"/>
        <item m="1" x="706"/>
        <item m="1" x="1728"/>
        <item m="1" x="1602"/>
        <item m="1" x="1490"/>
        <item m="1" x="1774"/>
        <item m="1" x="1011"/>
        <item m="1" x="1455"/>
        <item m="1" x="533"/>
        <item m="1" x="1127"/>
        <item m="1" x="586"/>
        <item m="1" x="2123"/>
        <item m="1" x="902"/>
        <item m="1" x="1531"/>
        <item m="1" x="628"/>
        <item m="1" x="660"/>
        <item m="1" x="774"/>
        <item m="1" x="675"/>
        <item m="1" x="1426"/>
        <item m="1" x="1477"/>
        <item m="1" x="2095"/>
        <item m="1" x="1492"/>
        <item m="1" x="2160"/>
        <item m="1" x="1165"/>
        <item m="1" x="1181"/>
        <item m="1" x="2076"/>
        <item m="1" x="401"/>
        <item m="1" x="625"/>
        <item m="1" x="1240"/>
        <item m="1" x="1829"/>
        <item m="1" x="1874"/>
        <item m="1" x="1771"/>
        <item m="1" x="691"/>
        <item m="1" x="1817"/>
        <item m="1" x="1955"/>
        <item m="1" x="1541"/>
        <item m="1" x="313"/>
        <item m="1" x="655"/>
        <item m="1" x="1121"/>
        <item m="1" x="996"/>
        <item m="1" x="1895"/>
        <item m="1" x="657"/>
        <item m="1" x="985"/>
        <item m="1" x="1228"/>
        <item m="1" x="1177"/>
        <item m="1" x="2089"/>
        <item m="1" x="1111"/>
        <item m="1" x="2077"/>
        <item m="1" x="1162"/>
        <item m="1" x="540"/>
        <item m="1" x="2015"/>
        <item m="1" x="2184"/>
        <item m="1" x="1656"/>
        <item m="1" x="1391"/>
        <item m="1" x="1125"/>
        <item x="47"/>
        <item m="1" x="317"/>
        <item m="1" x="890"/>
        <item m="1" x="958"/>
        <item m="1" x="644"/>
        <item m="1" x="471"/>
        <item m="1" x="868"/>
        <item m="1" x="1254"/>
        <item m="1" x="1194"/>
        <item m="1" x="425"/>
        <item m="1" x="2244"/>
        <item m="1" x="1831"/>
        <item m="1" x="1280"/>
        <item m="1" x="1936"/>
        <item m="1" x="1401"/>
        <item m="1" x="863"/>
        <item m="1" x="1076"/>
        <item m="1" x="1539"/>
        <item m="1" x="498"/>
        <item m="1" x="1526"/>
        <item m="1" x="1122"/>
        <item m="1" x="939"/>
        <item m="1" x="375"/>
        <item m="1" x="1758"/>
        <item m="1" x="1812"/>
        <item m="1" x="1107"/>
        <item m="1" x="577"/>
        <item m="1" x="399"/>
        <item m="1" x="1229"/>
        <item m="1" x="952"/>
        <item m="1" x="1567"/>
        <item m="1" x="1757"/>
        <item m="1" x="374"/>
        <item m="1" x="1770"/>
        <item m="1" x="1302"/>
        <item m="1" x="1651"/>
        <item m="1" x="745"/>
        <item m="1" x="698"/>
        <item m="1" x="336"/>
        <item m="1" x="500"/>
        <item m="1" x="1267"/>
        <item m="1" x="1950"/>
        <item m="1" x="2111"/>
        <item m="1" x="2044"/>
        <item m="1" x="408"/>
        <item m="1" x="1694"/>
        <item m="1" x="1376"/>
        <item m="1" x="442"/>
        <item m="1" x="653"/>
        <item m="1" x="2071"/>
        <item m="1" x="2121"/>
        <item m="1" x="1581"/>
        <item m="1" x="1083"/>
        <item m="1" x="1309"/>
        <item m="1" x="1981"/>
        <item m="1" x="1851"/>
        <item m="1" x="1557"/>
        <item m="1" x="2247"/>
        <item m="1" x="2081"/>
        <item m="1" x="1365"/>
        <item m="1" x="864"/>
        <item m="1" x="1756"/>
        <item m="1" x="1060"/>
        <item m="1" x="1716"/>
        <item m="1" x="816"/>
        <item m="1" x="815"/>
        <item m="1" x="602"/>
        <item m="1" x="583"/>
        <item m="1" x="2131"/>
        <item m="1" x="700"/>
        <item m="1" x="965"/>
        <item m="1" x="2109"/>
        <item m="1" x="1726"/>
        <item m="1" x="621"/>
        <item m="1" x="926"/>
        <item m="1" x="566"/>
        <item m="1" x="2074"/>
        <item m="1" x="2025"/>
        <item m="1" x="1869"/>
        <item m="1" x="716"/>
        <item m="1" x="1024"/>
        <item m="1" x="1628"/>
        <item m="1" x="921"/>
        <item m="1" x="1216"/>
        <item m="1" x="1565"/>
        <item m="1" x="323"/>
        <item m="1" x="1472"/>
        <item m="1" x="585"/>
        <item m="1" x="752"/>
        <item m="1" x="359"/>
        <item m="1" x="1639"/>
        <item x="27"/>
        <item m="1" x="1612"/>
        <item m="1" x="605"/>
        <item m="1" x="1820"/>
        <item m="1" x="567"/>
        <item m="1" x="1785"/>
        <item m="1" x="1769"/>
        <item m="1" x="2229"/>
        <item m="1" x="534"/>
        <item m="1" x="581"/>
        <item m="1" x="1701"/>
        <item m="1" x="1995"/>
        <item m="1" x="1133"/>
        <item m="1" x="1661"/>
        <item m="1" x="1632"/>
        <item m="1" x="429"/>
        <item m="1" x="1814"/>
        <item m="1" x="1718"/>
        <item m="1" x="1120"/>
        <item m="1" x="1326"/>
        <item m="1" x="1389"/>
        <item m="1" x="412"/>
        <item m="1" x="486"/>
        <item m="1" x="1937"/>
        <item m="1" x="1667"/>
        <item m="1" x="791"/>
        <item m="1" x="1306"/>
        <item m="1" x="1329"/>
        <item m="1" x="1839"/>
        <item m="1" x="529"/>
        <item m="1" x="1786"/>
        <item m="1" x="1599"/>
        <item m="1" x="435"/>
        <item m="1" x="1036"/>
        <item m="1" x="1956"/>
        <item x="15"/>
        <item m="1" x="1893"/>
        <item m="1" x="1041"/>
        <item m="1" x="2047"/>
        <item m="1" x="1212"/>
        <item m="1" x="2216"/>
        <item m="1" x="1072"/>
        <item m="1" x="1808"/>
        <item m="1" x="1967"/>
        <item m="1" x="879"/>
        <item m="1" x="876"/>
        <item m="1" x="923"/>
        <item m="1" x="1425"/>
        <item m="1" x="1917"/>
        <item m="1" x="1037"/>
        <item m="1" x="582"/>
        <item m="1" x="544"/>
        <item m="1" x="956"/>
        <item m="1" x="1003"/>
        <item m="1" x="979"/>
        <item m="1" x="467"/>
        <item m="1" x="669"/>
        <item x="58"/>
        <item m="1" x="1821"/>
        <item m="1" x="2134"/>
        <item m="1" x="720"/>
        <item m="1" x="1463"/>
        <item m="1" x="364"/>
        <item m="1" x="1151"/>
        <item m="1" x="1845"/>
        <item m="1" x="1007"/>
        <item m="1" x="2158"/>
        <item m="1" x="690"/>
        <item m="1" x="536"/>
        <item m="1" x="1951"/>
        <item m="1" x="862"/>
        <item m="1" x="1521"/>
        <item m="1" x="619"/>
        <item m="1" x="894"/>
        <item m="1" x="386"/>
        <item m="1" x="846"/>
        <item m="1" x="734"/>
        <item m="1" x="355"/>
        <item m="1" x="1935"/>
        <item m="1" x="1474"/>
        <item m="1" x="635"/>
        <item m="1" x="652"/>
        <item m="1" x="404"/>
        <item m="1" x="828"/>
        <item m="1" x="334"/>
        <item m="1" x="1799"/>
        <item m="1" x="1040"/>
        <item m="1" x="376"/>
        <item m="1" x="2137"/>
        <item m="1" x="2014"/>
        <item m="1" x="1124"/>
        <item m="1" x="1458"/>
        <item m="1" x="805"/>
        <item m="1" x="551"/>
        <item x="3"/>
        <item m="1" x="1665"/>
        <item m="1" x="1088"/>
        <item m="1" x="1903"/>
        <item m="1" x="1985"/>
        <item m="1" x="358"/>
        <item m="1" x="1582"/>
        <item m="1" x="1372"/>
        <item m="1" x="487"/>
        <item m="1" x="398"/>
        <item m="1" x="2022"/>
        <item m="1" x="1838"/>
        <item m="1" x="1563"/>
        <item m="1" x="1130"/>
        <item m="1" x="764"/>
        <item m="1" x="1597"/>
        <item m="1" x="895"/>
        <item m="1" x="711"/>
        <item m="1" x="1360"/>
        <item m="1" x="1700"/>
        <item m="1" x="1579"/>
        <item m="1" x="1016"/>
        <item m="1" x="2128"/>
        <item m="1" x="477"/>
        <item m="1" x="1050"/>
        <item m="1" x="1784"/>
        <item m="1" x="1766"/>
        <item m="1" x="2087"/>
        <item m="1" x="637"/>
        <item m="1" x="380"/>
        <item m="1" x="881"/>
        <item m="1" x="883"/>
        <item m="1" x="1907"/>
        <item m="1" x="2138"/>
        <item m="1" x="1537"/>
        <item m="1" x="2048"/>
        <item m="1" x="1471"/>
        <item m="1" x="1004"/>
        <item m="1" x="1226"/>
        <item m="1" x="2215"/>
        <item m="1" x="1611"/>
        <item m="1" x="741"/>
        <item m="1" x="1473"/>
        <item m="1" x="1143"/>
        <item m="1" x="587"/>
        <item m="1" x="413"/>
        <item m="1" x="2154"/>
        <item m="1" x="1948"/>
        <item m="1" x="1993"/>
        <item m="1" x="2225"/>
        <item m="1" x="1068"/>
        <item m="1" x="1440"/>
        <item m="1" x="1441"/>
        <item m="1" x="1805"/>
        <item m="1" x="1498"/>
        <item m="1" x="826"/>
        <item m="1" x="909"/>
        <item m="1" x="1459"/>
        <item m="1" x="1069"/>
        <item m="1" x="1765"/>
        <item m="1" x="465"/>
        <item m="1" x="1015"/>
        <item m="1" x="1117"/>
        <item m="1" x="832"/>
        <item m="1" x="387"/>
        <item m="1" x="499"/>
        <item m="1" x="799"/>
        <item m="1" x="2084"/>
        <item m="1" x="1773"/>
        <item m="1" x="2207"/>
        <item m="1" x="1224"/>
        <item m="1" x="2094"/>
        <item m="1" x="311"/>
        <item m="1" x="1092"/>
        <item x="64"/>
        <item m="1" x="607"/>
        <item m="1" x="1680"/>
        <item m="1" x="659"/>
        <item m="1" x="1908"/>
        <item m="1" x="1783"/>
        <item m="1" x="1755"/>
        <item m="1" x="1790"/>
        <item m="1" x="1025"/>
        <item m="1" x="1616"/>
        <item m="1" x="1462"/>
        <item m="1" x="481"/>
        <item m="1" x="1106"/>
        <item m="1" x="1148"/>
        <item m="1" x="424"/>
        <item m="1" x="1889"/>
        <item m="1" x="411"/>
        <item m="1" x="1736"/>
        <item m="1" x="1590"/>
        <item m="1" x="1740"/>
        <item m="1" x="707"/>
        <item m="1" x="2170"/>
        <item m="1" x="320"/>
        <item m="1" x="1517"/>
        <item m="1" x="1500"/>
        <item m="1" x="692"/>
        <item m="1" x="2118"/>
        <item m="1" x="443"/>
        <item m="1" x="2197"/>
        <item m="1" x="441"/>
        <item m="1" x="1916"/>
        <item m="1" x="873"/>
        <item m="1" x="1481"/>
        <item m="1" x="1877"/>
        <item m="1" x="1741"/>
        <item m="1" x="356"/>
        <item m="1" x="1538"/>
        <item m="1" x="1225"/>
        <item m="1" x="331"/>
        <item m="1" x="1552"/>
        <item m="1" x="1210"/>
        <item m="1" x="1289"/>
        <item m="1" x="1696"/>
        <item m="1" x="548"/>
        <item m="1" x="348"/>
        <item m="1" x="1709"/>
        <item m="1" x="1782"/>
        <item m="1" x="421"/>
        <item m="1" x="885"/>
        <item m="1" x="366"/>
        <item m="1" x="755"/>
        <item m="1" x="770"/>
        <item m="1" x="2143"/>
        <item m="1" x="1724"/>
        <item m="1" x="306"/>
        <item m="1" x="1380"/>
        <item m="1" x="1035"/>
        <item m="1" x="1946"/>
        <item m="1" x="1412"/>
        <item m="1" x="370"/>
        <item m="1" x="1485"/>
        <item m="1" x="616"/>
        <item m="1" x="780"/>
        <item m="1" x="618"/>
        <item m="1" x="2086"/>
        <item m="1" x="667"/>
        <item m="1" x="458"/>
        <item m="1" x="821"/>
        <item m="1" x="905"/>
        <item m="1" x="1063"/>
        <item m="1" x="1514"/>
        <item m="1" x="1397"/>
        <item m="1" x="872"/>
        <item m="1" x="993"/>
        <item m="1" x="2038"/>
        <item m="1" x="2009"/>
        <item m="1" x="2045"/>
        <item m="1" x="1192"/>
        <item m="1" x="1963"/>
        <item m="1" x="1468"/>
        <item m="1" x="732"/>
        <item m="1" x="962"/>
        <item m="1" x="1086"/>
        <item m="1" x="2042"/>
        <item m="1" x="461"/>
        <item m="1" x="1193"/>
        <item m="1" x="676"/>
        <item m="1" x="1601"/>
        <item m="1" x="1931"/>
        <item m="1" x="651"/>
        <item m="1" x="1737"/>
        <item m="1" x="1374"/>
        <item m="1" x="623"/>
        <item m="1" x="1071"/>
        <item m="1" x="1237"/>
        <item m="1" x="2041"/>
        <item m="1" x="330"/>
        <item m="1" x="1431"/>
        <item m="1" x="324"/>
        <item m="1" x="738"/>
        <item x="61"/>
        <item m="1" x="455"/>
        <item m="1" x="1823"/>
        <item m="1" x="748"/>
        <item m="1" x="1227"/>
        <item m="1" x="1501"/>
        <item m="1" x="1574"/>
        <item m="1" x="730"/>
        <item m="1" x="2055"/>
        <item m="1" x="2239"/>
        <item m="1" x="1366"/>
        <item m="1" x="1800"/>
        <item m="1" x="2182"/>
        <item x="19"/>
        <item m="1" x="1961"/>
        <item m="1" x="893"/>
        <item m="1" x="1203"/>
        <item m="1" x="1484"/>
        <item x="0"/>
        <item m="1" x="550"/>
        <item m="1" x="1928"/>
        <item m="1" x="1980"/>
        <item m="1" x="636"/>
        <item m="1" x="510"/>
        <item m="1" x="546"/>
        <item m="1" x="1101"/>
        <item m="1" x="2024"/>
        <item m="1" x="1081"/>
        <item m="1" x="521"/>
        <item x="185"/>
        <item m="1" x="1173"/>
        <item m="1" x="1344"/>
        <item x="17"/>
        <item x="18"/>
        <item m="1" x="1837"/>
        <item m="1" x="2165"/>
        <item m="1" x="950"/>
        <item m="1" x="2104"/>
        <item m="1" x="1534"/>
        <item m="1" x="1418"/>
        <item m="1" x="2222"/>
        <item m="1" x="381"/>
        <item m="1" x="1489"/>
        <item m="1" x="564"/>
        <item m="1" x="1388"/>
        <item m="1" x="1698"/>
        <item m="1" x="1886"/>
        <item m="1" x="778"/>
        <item m="1" x="1408"/>
        <item m="1" x="859"/>
        <item m="1" x="845"/>
        <item m="1" x="422"/>
        <item m="1" x="2151"/>
        <item m="1" x="457"/>
        <item m="1" x="1502"/>
        <item x="29"/>
        <item x="166"/>
        <item m="1" x="1018"/>
        <item m="1" x="1119"/>
        <item m="1" x="949"/>
        <item m="1" x="2073"/>
        <item m="1" x="1454"/>
        <item m="1" x="1798"/>
        <item m="1" x="1943"/>
        <item m="1" x="1131"/>
        <item m="1" x="1930"/>
        <item m="1" x="1974"/>
        <item m="1" x="463"/>
        <item m="1" x="699"/>
        <item m="1" x="1026"/>
        <item m="1" x="617"/>
        <item x="20"/>
        <item m="1" x="579"/>
        <item x="190"/>
        <item m="1" x="1330"/>
        <item m="1" x="984"/>
        <item x="198"/>
        <item m="1" x="807"/>
        <item m="1" x="1422"/>
        <item m="1" x="1364"/>
        <item m="1" x="871"/>
        <item m="1" x="959"/>
        <item m="1" x="1702"/>
        <item m="1" x="674"/>
        <item m="1" x="1215"/>
        <item m="1" x="1787"/>
        <item m="1" x="1904"/>
        <item m="1" x="517"/>
        <item m="1" x="1546"/>
        <item m="1" x="1499"/>
        <item m="1" x="406"/>
        <item x="177"/>
        <item m="1" x="1410"/>
        <item m="1" x="1750"/>
        <item m="1" x="1871"/>
        <item m="1" x="2156"/>
        <item m="1" x="1248"/>
        <item m="1" x="2125"/>
        <item m="1" x="751"/>
        <item m="1" x="1199"/>
        <item m="1" x="983"/>
        <item m="1" x="783"/>
        <item m="1" x="1392"/>
        <item m="1" x="1399"/>
        <item m="1" x="1867"/>
        <item m="1" x="1641"/>
        <item m="1" x="2036"/>
        <item m="1" x="1163"/>
        <item m="1" x="2246"/>
        <item m="1" x="1062"/>
        <item m="1" x="1263"/>
        <item m="1" x="2026"/>
        <item m="1" x="786"/>
        <item m="1" x="977"/>
        <item m="1" x="1398"/>
        <item m="1" x="1208"/>
        <item m="1" x="1743"/>
        <item m="1" x="1341"/>
        <item m="1" x="1906"/>
        <item m="1" x="1504"/>
        <item m="1" x="861"/>
        <item m="1" x="809"/>
        <item m="1" x="917"/>
        <item m="1" x="1965"/>
        <item m="1" x="1012"/>
        <item m="1" x="396"/>
        <item m="1" x="307"/>
        <item x="2"/>
        <item m="1" x="531"/>
        <item m="1" x="1421"/>
        <item m="1" x="1577"/>
        <item m="1" x="1174"/>
        <item m="1" x="2141"/>
        <item m="1" x="513"/>
        <item m="1" x="936"/>
        <item m="1" x="2166"/>
        <item m="1" x="1453"/>
        <item m="1" x="1763"/>
        <item m="1" x="1238"/>
        <item m="1" x="1739"/>
        <item m="1" x="1233"/>
        <item m="1" x="1672"/>
        <item m="1" x="2051"/>
        <item m="1" x="1659"/>
        <item x="270"/>
        <item m="1" x="992"/>
        <item m="1" x="2226"/>
        <item m="1" x="1633"/>
        <item m="1" x="1827"/>
        <item m="1" x="906"/>
        <item m="1" x="1359"/>
        <item x="143"/>
        <item m="1" x="632"/>
        <item m="1" x="1958"/>
        <item m="1" x="321"/>
        <item m="1" x="1221"/>
        <item m="1" x="1594"/>
        <item m="1" x="1100"/>
        <item m="1" x="2082"/>
        <item m="1" x="1370"/>
        <item m="1" x="1624"/>
        <item m="1" x="382"/>
        <item m="1" x="316"/>
        <item m="1" x="1927"/>
        <item m="1" x="314"/>
        <item m="1" x="1457"/>
        <item m="1" x="746"/>
        <item m="1" x="1000"/>
        <item m="1" x="1357"/>
        <item m="1" x="327"/>
        <item m="1" x="771"/>
        <item m="1" x="1255"/>
        <item m="1" x="1419"/>
        <item m="1" x="2113"/>
        <item m="1" x="842"/>
        <item m="1" x="329"/>
        <item m="1" x="1291"/>
        <item m="1" x="488"/>
        <item m="1" x="713"/>
        <item m="1" x="935"/>
        <item m="1" x="1671"/>
        <item m="1" x="459"/>
        <item m="1" x="763"/>
        <item m="1" x="820"/>
        <item m="1" x="2013"/>
        <item m="1" x="975"/>
        <item x="175"/>
        <item m="1" x="1066"/>
        <item m="1" x="1046"/>
        <item m="1" x="1164"/>
        <item m="1" x="2124"/>
        <item m="1" x="624"/>
        <item m="1" x="2210"/>
        <item m="1" x="597"/>
        <item m="1" x="634"/>
        <item m="1" x="666"/>
        <item x="1"/>
        <item m="1" x="1793"/>
        <item m="1" x="1550"/>
        <item m="1" x="1912"/>
        <item m="1" x="1824"/>
        <item m="1" x="2011"/>
        <item m="1" x="749"/>
        <item m="1" x="1655"/>
        <item m="1" x="474"/>
        <item m="1" x="1323"/>
        <item m="1" x="1847"/>
        <item m="1" x="2178"/>
        <item m="1" x="612"/>
        <item m="1" x="1273"/>
        <item m="1" x="1971"/>
        <item m="1" x="677"/>
        <item m="1" x="1646"/>
        <item m="1" x="452"/>
        <item m="1" x="1780"/>
        <item x="11"/>
        <item m="1" x="1204"/>
        <item m="1" x="903"/>
        <item m="1" x="1620"/>
        <item m="1" x="1010"/>
        <item m="1" x="595"/>
        <item m="1" x="1882"/>
        <item m="1" x="658"/>
        <item x="28"/>
        <item m="1" x="2106"/>
        <item m="1" x="1139"/>
        <item m="1" x="1944"/>
        <item m="1" x="1592"/>
        <item m="1" x="473"/>
        <item m="1" x="1014"/>
        <item x="244"/>
        <item m="1" x="1540"/>
        <item m="1" x="2190"/>
        <item m="1" x="365"/>
        <item m="1" x="1615"/>
        <item m="1" x="1293"/>
        <item m="1" x="1630"/>
        <item m="1" x="1161"/>
        <item x="31"/>
        <item m="1" x="685"/>
        <item m="1" x="352"/>
        <item m="1" x="1235"/>
        <item m="1" x="858"/>
        <item m="1" x="1653"/>
        <item m="1" x="449"/>
        <item m="1" x="1188"/>
        <item m="1" x="1561"/>
        <item m="1" x="1989"/>
        <item m="1" x="1171"/>
        <item m="1" x="1591"/>
        <item m="1" x="1751"/>
        <item m="1" x="1573"/>
        <item m="1" x="1030"/>
        <item m="1" x="347"/>
        <item m="1" x="1097"/>
        <item m="1" x="559"/>
        <item m="1" x="1432"/>
        <item m="1" x="1542"/>
        <item m="1" x="2221"/>
        <item m="1" x="2237"/>
        <item m="1" x="1849"/>
        <item m="1" x="661"/>
        <item m="1" x="999"/>
        <item m="1" x="696"/>
        <item m="1" x="818"/>
        <item m="1" x="1673"/>
        <item m="1" x="1144"/>
        <item x="191"/>
        <item m="1" x="1890"/>
        <item m="1" x="1689"/>
        <item m="1" x="1576"/>
        <item m="1" x="1126"/>
        <item m="1" x="394"/>
        <item x="23"/>
        <item m="1" x="2100"/>
        <item m="1" x="2206"/>
        <item m="1" x="998"/>
        <item m="1" x="1476"/>
        <item m="1" x="1363"/>
        <item m="1" x="1652"/>
        <item m="1" x="445"/>
        <item m="1" x="1185"/>
        <item m="1" x="877"/>
        <item m="1" x="419"/>
        <item m="1" x="1406"/>
        <item m="1" x="2234"/>
        <item m="1" x="817"/>
        <item m="1" x="1043"/>
        <item x="170"/>
        <item m="1" x="1487"/>
        <item m="1" x="599"/>
        <item m="1" x="2167"/>
        <item m="1" x="1158"/>
        <item m="1" x="710"/>
        <item m="1" x="776"/>
        <item m="1" x="1338"/>
        <item m="1" x="1497"/>
        <item m="1" x="1571"/>
        <item m="1" x="2194"/>
        <item m="1" x="437"/>
        <item m="1" x="1637"/>
        <item m="1" x="833"/>
        <item m="1" x="515"/>
        <item m="1" x="889"/>
        <item m="1" x="1846"/>
        <item m="1" x="2005"/>
        <item m="1" x="1460"/>
        <item m="1" x="835"/>
        <item m="1" x="2120"/>
        <item m="1" x="1382"/>
        <item m="1" x="693"/>
        <item m="1" x="1416"/>
        <item m="1" x="1622"/>
        <item m="1" x="392"/>
        <item m="1" x="2192"/>
        <item m="1" x="1044"/>
        <item x="9"/>
        <item m="1" x="2243"/>
        <item m="1" x="389"/>
        <item m="1" x="1865"/>
        <item m="1" x="971"/>
        <item x="237"/>
        <item m="1" x="1315"/>
        <item m="1" x="839"/>
        <item m="1" x="1367"/>
        <item m="1" x="760"/>
        <item m="1" x="1840"/>
        <item m="1" x="1021"/>
        <item m="1" x="802"/>
        <item m="1" x="810"/>
        <item m="1" x="319"/>
        <item m="1" x="1155"/>
        <item m="1" x="1697"/>
        <item m="1" x="543"/>
        <item x="193"/>
        <item m="1" x="1394"/>
        <item m="1" x="758"/>
        <item m="1" x="1335"/>
        <item m="1" x="1430"/>
        <item m="1" x="1957"/>
        <item m="1" x="947"/>
        <item m="1" x="988"/>
        <item m="1" x="1745"/>
        <item m="1" x="854"/>
        <item m="1" x="1735"/>
        <item m="1" x="633"/>
        <item m="1" x="1256"/>
        <item m="1" x="2067"/>
        <item m="1" x="1259"/>
        <item m="1" x="1720"/>
        <item x="12"/>
        <item m="1" x="608"/>
        <item m="1" x="739"/>
        <item m="1" x="989"/>
        <item m="1" x="1241"/>
        <item m="1" x="946"/>
        <item m="1" x="1301"/>
        <item m="1" x="1617"/>
        <item m="1" x="379"/>
        <item m="1" x="1795"/>
        <item m="1" x="519"/>
        <item x="197"/>
        <item m="1" x="931"/>
        <item m="1" x="417"/>
        <item m="1" x="1244"/>
        <item x="21"/>
        <item x="22"/>
        <item m="1" x="400"/>
        <item m="1" x="2142"/>
        <item m="1" x="2180"/>
        <item m="1" x="1885"/>
        <item m="1" x="368"/>
        <item m="1" x="557"/>
        <item m="1" x="1826"/>
        <item x="194"/>
        <item x="30"/>
        <item x="5"/>
        <item x="4"/>
        <item x="200"/>
        <item x="6"/>
        <item m="1" x="2002"/>
        <item m="1" x="1554"/>
        <item m="1" x="901"/>
        <item m="1" x="708"/>
        <item m="1" x="1864"/>
        <item m="1" x="1818"/>
        <item m="1" x="2053"/>
        <item m="1" x="479"/>
        <item m="1" x="1222"/>
        <item x="34"/>
        <item m="1" x="350"/>
        <item m="1" x="664"/>
        <item m="1" x="1466"/>
        <item m="1" x="837"/>
        <item x="35"/>
        <item m="1" x="1113"/>
        <item x="202"/>
        <item m="1" x="1880"/>
        <item x="10"/>
        <item m="1" x="490"/>
        <item x="32"/>
        <item m="1" x="2188"/>
        <item x="7"/>
        <item x="8"/>
        <item x="195"/>
        <item m="1" x="2122"/>
        <item m="1" x="325"/>
        <item m="1" x="1941"/>
        <item x="24"/>
        <item m="1" x="1587"/>
        <item x="88"/>
        <item x="33"/>
        <item m="1" x="593"/>
        <item x="37"/>
        <item x="263"/>
        <item m="1" x="485"/>
        <item x="207"/>
        <item m="1" x="2168"/>
        <item m="1" x="451"/>
        <item x="46"/>
        <item m="1" x="1762"/>
        <item x="210"/>
        <item m="1" x="1022"/>
        <item m="1" x="1393"/>
        <item m="1" x="344"/>
        <item m="1" x="1920"/>
        <item x="14"/>
        <item x="16"/>
        <item m="1" x="1910"/>
        <item m="1" x="2211"/>
        <item m="1" x="886"/>
        <item m="1" x="1663"/>
        <item m="1" x="1923"/>
        <item x="102"/>
        <item x="36"/>
        <item m="1" x="1299"/>
        <item m="1" x="1643"/>
        <item x="204"/>
        <item x="205"/>
        <item x="214"/>
        <item x="48"/>
        <item x="49"/>
        <item x="212"/>
        <item x="50"/>
        <item x="51"/>
        <item m="1" x="801"/>
        <item x="52"/>
        <item x="213"/>
        <item m="1" x="1902"/>
        <item x="53"/>
        <item m="1" x="1986"/>
        <item x="221"/>
        <item x="25"/>
        <item x="26"/>
        <item x="13"/>
        <item m="1" x="2059"/>
        <item x="38"/>
        <item x="40"/>
        <item x="229"/>
        <item x="39"/>
        <item x="42"/>
        <item x="43"/>
        <item x="201"/>
        <item m="1" x="629"/>
        <item x="54"/>
        <item x="55"/>
        <item x="208"/>
        <item x="266"/>
        <item x="75"/>
        <item x="76"/>
        <item x="215"/>
        <item x="216"/>
        <item x="218"/>
        <item x="220"/>
        <item x="71"/>
        <item x="225"/>
        <item x="74"/>
        <item x="70"/>
        <item x="117"/>
        <item x="57"/>
        <item x="59"/>
        <item x="60"/>
        <item x="62"/>
        <item x="219"/>
        <item x="63"/>
        <item x="65"/>
        <item x="66"/>
        <item x="67"/>
        <item x="68"/>
        <item x="69"/>
        <item x="222"/>
        <item m="1" x="1748"/>
        <item m="1" x="1797"/>
        <item x="72"/>
        <item x="89"/>
        <item m="1" x="1310"/>
        <item x="97"/>
        <item x="77"/>
        <item x="78"/>
        <item x="79"/>
        <item x="228"/>
        <item x="83"/>
        <item x="84"/>
        <item x="230"/>
        <item x="86"/>
        <item x="231"/>
        <item x="87"/>
        <item x="232"/>
        <item x="90"/>
        <item x="91"/>
        <item x="92"/>
        <item x="93"/>
        <item x="94"/>
        <item x="95"/>
        <item x="234"/>
        <item m="1" x="1796"/>
        <item x="99"/>
        <item x="238"/>
        <item x="101"/>
        <item x="239"/>
        <item x="240"/>
        <item x="242"/>
        <item x="119"/>
        <item x="120"/>
        <item x="109"/>
        <item x="103"/>
        <item x="243"/>
        <item x="245"/>
        <item x="246"/>
        <item x="104"/>
        <item x="247"/>
        <item x="105"/>
        <item x="106"/>
        <item x="248"/>
        <item x="249"/>
        <item x="251"/>
        <item x="252"/>
        <item x="108"/>
        <item x="110"/>
        <item x="253"/>
        <item x="111"/>
        <item x="112"/>
        <item x="114"/>
        <item x="255"/>
        <item x="259"/>
        <item x="260"/>
        <item x="261"/>
        <item x="139"/>
        <item x="123"/>
        <item x="124"/>
        <item x="126"/>
        <item x="128"/>
        <item x="264"/>
        <item x="130"/>
        <item x="131"/>
        <item x="133"/>
        <item x="134"/>
        <item x="135"/>
        <item x="136"/>
        <item x="137"/>
        <item x="138"/>
        <item x="236"/>
        <item x="268"/>
        <item x="142"/>
        <item x="145"/>
        <item x="140"/>
        <item x="271"/>
        <item x="272"/>
        <item x="273"/>
        <item x="274"/>
        <item x="275"/>
        <item x="146"/>
        <item x="276"/>
        <item x="154"/>
        <item x="279"/>
        <item x="149"/>
        <item x="151"/>
        <item x="280"/>
        <item x="152"/>
        <item x="160"/>
        <item x="287"/>
        <item x="163"/>
        <item x="167"/>
        <item x="168"/>
        <item x="165"/>
        <item x="169"/>
        <item x="171"/>
        <item x="172"/>
        <item x="178"/>
        <item x="292"/>
        <item x="41"/>
        <item x="56"/>
        <item x="203"/>
        <item x="206"/>
        <item x="209"/>
        <item x="267"/>
        <item x="227"/>
        <item x="73"/>
        <item x="224"/>
        <item x="82"/>
        <item x="233"/>
        <item x="96"/>
        <item x="235"/>
        <item x="98"/>
        <item x="100"/>
        <item x="113"/>
        <item x="256"/>
        <item x="258"/>
        <item x="125"/>
        <item x="157"/>
        <item x="144"/>
        <item x="141"/>
        <item x="277"/>
        <item x="278"/>
        <item x="150"/>
        <item x="153"/>
        <item x="155"/>
        <item x="282"/>
        <item x="283"/>
        <item x="284"/>
        <item x="285"/>
        <item x="162"/>
        <item x="173"/>
        <item x="289"/>
        <item x="179"/>
        <item x="180"/>
        <item x="181"/>
        <item x="293"/>
        <item x="182"/>
        <item x="183"/>
        <item x="294"/>
        <item x="184"/>
        <item x="295"/>
        <item x="296"/>
        <item x="297"/>
        <item x="186"/>
        <item x="299"/>
        <item x="300"/>
        <item x="188"/>
        <item x="301"/>
        <item x="189"/>
        <item x="223"/>
        <item x="217"/>
        <item x="226"/>
        <item x="118"/>
        <item x="85"/>
        <item x="241"/>
        <item x="121"/>
        <item x="122"/>
        <item x="107"/>
        <item x="250"/>
        <item x="254"/>
        <item x="115"/>
        <item x="257"/>
        <item x="262"/>
        <item x="127"/>
        <item x="129"/>
        <item x="265"/>
        <item x="156"/>
        <item x="147"/>
        <item x="281"/>
        <item x="159"/>
        <item x="161"/>
        <item x="164"/>
        <item x="288"/>
        <item x="290"/>
        <item x="174"/>
        <item x="17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h="1" x="1"/>
        <item h="1" x="0"/>
        <item x="2"/>
        <item m="1" x="3"/>
        <item h="1" m="1" x="4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m="1" x="114"/>
        <item m="1" x="151"/>
        <item x="102"/>
        <item m="1" x="198"/>
        <item m="1" x="129"/>
        <item m="1" x="196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m="1" x="181"/>
        <item x="82"/>
        <item m="1" x="174"/>
        <item x="91"/>
        <item m="1" x="239"/>
        <item x="78"/>
        <item m="1" x="137"/>
        <item x="105"/>
        <item m="1" x="122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204"/>
        <item m="1" x="190"/>
        <item x="109"/>
        <item m="1" x="131"/>
        <item m="1" x="194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m="1" x="207"/>
        <item x="0"/>
        <item x="29"/>
        <item x="26"/>
        <item x="6"/>
        <item x="9"/>
        <item x="42"/>
        <item x="32"/>
        <item x="99"/>
        <item x="30"/>
        <item x="88"/>
        <item m="1" x="157"/>
        <item x="90"/>
        <item m="1" x="215"/>
        <item x="110"/>
        <item x="107"/>
        <item x="80"/>
        <item x="25"/>
        <item m="1" x="185"/>
        <item m="1" x="119"/>
        <item m="1" x="127"/>
        <item m="1" x="224"/>
        <item m="1" x="245"/>
        <item m="1" x="249"/>
        <item m="1" x="250"/>
        <item m="1" x="225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147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m="1" x="136"/>
        <item x="66"/>
        <item m="1" x="218"/>
        <item m="1" x="138"/>
        <item x="60"/>
        <item m="1" x="184"/>
        <item m="1" x="149"/>
        <item x="98"/>
        <item x="111"/>
        <item x="72"/>
        <item x="87"/>
        <item m="1" x="143"/>
        <item m="1" x="241"/>
        <item x="16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45"/>
        <item m="1" x="200"/>
        <item x="62"/>
        <item x="28"/>
        <item x="23"/>
        <item m="1" x="150"/>
        <item m="1" x="171"/>
        <item m="1" x="237"/>
        <item x="67"/>
        <item m="1" x="146"/>
        <item m="1" x="202"/>
        <item m="1" x="206"/>
        <item m="1" x="155"/>
        <item x="37"/>
        <item m="1" x="172"/>
        <item m="1" x="180"/>
        <item m="1" x="212"/>
        <item m="1" x="223"/>
        <item m="1" x="125"/>
        <item m="1" x="154"/>
        <item m="1" x="148"/>
        <item x="70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89"/>
        <item m="1" x="140"/>
        <item x="54"/>
        <item m="1" x="222"/>
        <item m="1" x="179"/>
        <item m="1" x="163"/>
        <item m="1" x="164"/>
        <item m="1" x="226"/>
        <item m="1" x="116"/>
        <item x="22"/>
        <item m="1" x="173"/>
        <item x="39"/>
        <item x="113"/>
        <item m="1" x="227"/>
        <item m="1" x="168"/>
        <item m="1" x="246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m="1" x="193"/>
        <item x="3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30">
        <item m="1" x="20"/>
        <item m="1" x="5"/>
        <item m="1" x="13"/>
        <item m="1" x="24"/>
        <item m="1" x="9"/>
        <item m="1" x="19"/>
        <item m="1" x="4"/>
        <item m="1" x="18"/>
        <item m="1" x="28"/>
        <item m="1" x="14"/>
        <item m="1" x="25"/>
        <item m="1" x="10"/>
        <item m="1" x="17"/>
        <item m="1" x="27"/>
        <item m="1" x="12"/>
        <item m="1" x="23"/>
        <item m="1" x="8"/>
        <item m="1" x="16"/>
        <item m="1" x="26"/>
        <item m="1" x="11"/>
        <item m="1" x="22"/>
        <item m="1" x="7"/>
        <item m="1" x="15"/>
        <item m="1" x="21"/>
        <item m="1" x="6"/>
        <item x="1"/>
        <item x="2"/>
        <item x="3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4">
    <field x="53"/>
    <field x="1"/>
    <field x="2"/>
    <field x="43"/>
  </rowFields>
  <rowItems count="7">
    <i>
      <x v="25"/>
      <x v="63"/>
      <x v="1612"/>
      <x v="63"/>
    </i>
    <i t="default">
      <x v="25"/>
    </i>
    <i>
      <x v="26"/>
      <x v="63"/>
      <x v="1613"/>
      <x v="63"/>
    </i>
    <i t="default">
      <x v="26"/>
    </i>
    <i>
      <x v="27"/>
      <x v="63"/>
      <x v="1593"/>
      <x v="63"/>
    </i>
    <i t="default"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1" hier="-1"/>
  </pageFields>
  <dataFields count="3">
    <dataField name="Sum of Total Sections" fld="33" baseField="0" baseItem="0"/>
    <dataField name="Sum of Open Value" fld="42" baseField="53" baseItem="0" numFmtId="166"/>
    <dataField name="Sum of Welding (Hrs)" fld="87" baseField="0" baseItem="43421224" numFmtId="165"/>
  </dataFields>
  <formats count="5">
    <format dxfId="221">
      <pivotArea dataOnly="0" outline="0" fieldPosition="0">
        <references count="1">
          <reference field="43" count="1">
            <x v="97"/>
          </reference>
        </references>
      </pivotArea>
    </format>
    <format dxfId="220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1598"/>
          </reference>
          <reference field="43" count="1">
            <x v="102"/>
          </reference>
          <reference field="53" count="1" selected="0">
            <x v="23"/>
          </reference>
        </references>
      </pivotArea>
    </format>
    <format dxfId="219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1859"/>
          </reference>
          <reference field="43" count="1">
            <x v="49"/>
          </reference>
          <reference field="53" count="1" selected="0">
            <x v="23"/>
          </reference>
        </references>
      </pivotArea>
    </format>
    <format dxfId="218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96"/>
          </reference>
          <reference field="43" count="1">
            <x v="102"/>
          </reference>
          <reference field="53" count="1" selected="0">
            <x v="23"/>
          </reference>
        </references>
      </pivotArea>
    </format>
    <format dxfId="217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67"/>
          </reference>
          <reference field="43" count="1">
            <x v="244"/>
          </reference>
          <reference field="53" count="1" selected="0">
            <x v="24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7C31E-D380-4A13-AA42-298AF0C99090}" name="PivotTable2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9:A20" firstHeaderRow="1" firstDataRow="1" firstDataCol="0"/>
  <pivotFields count="88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Items count="1">
    <i/>
  </rowItems>
  <colItems count="1">
    <i/>
  </colItems>
  <dataFields count="1">
    <dataField name="Sum of Welding (Hrs)" fld="87" baseField="0" baseItem="43421224" numFmtId="165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B9DCC-2B1A-4F9B-B9CC-23008A51A05E}" name="PivotTable6" cacheId="23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6">
  <location ref="A11:B14" firstHeaderRow="1" firstDataRow="1" firstDataCol="1"/>
  <pivotFields count="5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1"/>
  </rowFields>
  <rowItems count="3">
    <i>
      <x v="1"/>
    </i>
    <i>
      <x v="2"/>
    </i>
    <i>
      <x v="3"/>
    </i>
  </rowItems>
  <colItems count="1">
    <i/>
  </colItems>
  <dataFields count="1">
    <dataField name="Sum of Lens Cycle Time" fld="50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EC720-7679-4450-A8D6-83287CA25D5C}" name="PivotTable5" cacheId="23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4">
  <location ref="A3:B5" firstHeaderRow="1" firstDataRow="1" firstDataCol="1"/>
  <pivotFields count="5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8"/>
  </rowFields>
  <rowItems count="2">
    <i>
      <x v="2"/>
    </i>
    <i>
      <x v="3"/>
    </i>
  </rowItems>
  <colItems count="1">
    <i/>
  </colItems>
  <dataFields count="1">
    <dataField name="Sum of Saw Cycle Time" fld="4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43C49-26E4-4EDA-BE93-025C7EF6D3E0}" name="PivotTable1" cacheId="2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54" firstHeaderRow="1" firstDataRow="1" firstDataCol="1" rowPageCount="3" colPageCount="1"/>
  <pivotFields count="88"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m="1" x="4"/>
        <item m="1" x="3"/>
        <item x="0"/>
        <item m="1" x="5"/>
        <item m="1" x="8"/>
        <item x="1"/>
        <item m="1" x="6"/>
        <item m="1" x="2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6"/>
        <item x="5"/>
        <item x="2"/>
        <item x="0"/>
        <item x="3"/>
        <item x="1"/>
        <item h="1" m="1" x="7"/>
        <item h="1" x="4"/>
        <item t="default"/>
      </items>
    </pivotField>
    <pivotField showAll="0"/>
    <pivotField axis="axisRow" numFmtId="164" showAll="0">
      <items count="102">
        <item m="1" x="54"/>
        <item m="1" x="60"/>
        <item m="1" x="82"/>
        <item m="1" x="52"/>
        <item m="1" x="74"/>
        <item m="1" x="88"/>
        <item m="1" x="58"/>
        <item m="1" x="81"/>
        <item m="1" x="93"/>
        <item m="1" x="63"/>
        <item m="1" x="56"/>
        <item m="1" x="64"/>
        <item m="1" x="97"/>
        <item m="1" x="84"/>
        <item m="1" x="67"/>
        <item m="1" x="86"/>
        <item m="1" x="77"/>
        <item m="1" x="90"/>
        <item m="1" x="79"/>
        <item m="1" x="94"/>
        <item m="1" x="76"/>
        <item m="1" x="99"/>
        <item m="1" x="69"/>
        <item m="1" x="89"/>
        <item m="1" x="59"/>
        <item m="1" x="73"/>
        <item m="1" x="98"/>
        <item m="1" x="68"/>
        <item m="1" x="87"/>
        <item m="1" x="57"/>
        <item m="1" x="72"/>
        <item m="1" x="96"/>
        <item m="1" x="66"/>
        <item m="1" x="85"/>
        <item m="1" x="55"/>
        <item m="1" x="70"/>
        <item m="1" x="92"/>
        <item m="1" x="62"/>
        <item m="1" x="83"/>
        <item m="1" x="53"/>
        <item m="1" x="80"/>
        <item m="1" x="100"/>
        <item m="1" x="71"/>
        <item m="1" x="95"/>
        <item m="1" x="65"/>
        <item m="1" x="78"/>
        <item x="44"/>
        <item x="0"/>
        <item m="1" x="91"/>
        <item m="1" x="61"/>
        <item m="1" x="75"/>
        <item x="1"/>
        <item x="2"/>
        <item x="3"/>
        <item x="45"/>
        <item x="4"/>
        <item x="6"/>
        <item x="8"/>
        <item x="9"/>
        <item x="5"/>
        <item x="10"/>
        <item x="7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2"/>
        <item x="27"/>
        <item x="28"/>
        <item x="29"/>
        <item x="30"/>
        <item x="46"/>
        <item x="47"/>
        <item x="48"/>
        <item x="31"/>
        <item x="49"/>
        <item x="32"/>
        <item x="33"/>
        <item x="34"/>
        <item x="35"/>
        <item x="50"/>
        <item x="36"/>
        <item x="37"/>
        <item x="38"/>
        <item x="39"/>
        <item x="40"/>
        <item x="41"/>
        <item x="51"/>
        <item x="42"/>
        <item x="43"/>
        <item t="default"/>
      </items>
    </pivotField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6"/>
  </rowFields>
  <rowItems count="49"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pageFields count="3">
    <pageField fld="6" hier="-1"/>
    <pageField fld="13" hier="-1"/>
    <pageField fld="44" hier="-1"/>
  </pageFields>
  <dataFields count="1">
    <dataField name="Sum of Saw Cycle Time" fld="4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1DAB7-3351-48A5-8B4B-A59C4F4FB935}" name="PivotTable4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4:I139" firstHeaderRow="1" firstDataRow="2" firstDataCol="7" rowPageCount="1" colPageCount="1"/>
  <pivotFields count="88">
    <pivotField compact="0" outline="0" showAll="0"/>
    <pivotField axis="axisRow" compact="0" numFmtId="14" outline="0" showAll="0" sortType="ascending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6"/>
        <item x="7"/>
        <item x="8"/>
        <item x="9"/>
        <item x="10"/>
        <item x="14"/>
        <item x="11"/>
        <item x="12"/>
        <item x="13"/>
        <item x="15"/>
        <item x="16"/>
        <item x="17"/>
        <item x="18"/>
        <item x="19"/>
        <item x="20"/>
        <item x="21"/>
        <item x="22"/>
        <item m="1" x="104"/>
        <item x="23"/>
        <item x="24"/>
        <item x="25"/>
        <item x="41"/>
        <item x="42"/>
        <item x="43"/>
        <item x="26"/>
        <item x="44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defaultSubtotal="0">
      <items count="2248">
        <item m="1" x="1250"/>
        <item m="1" x="1608"/>
        <item m="1" x="1140"/>
        <item m="1" x="2213"/>
        <item x="116"/>
        <item m="1" x="747"/>
        <item m="1" x="1749"/>
        <item m="1" x="1179"/>
        <item m="1" x="762"/>
        <item m="1" x="1801"/>
        <item m="1" x="554"/>
        <item m="1" x="2062"/>
        <item m="1" x="884"/>
        <item m="1" x="856"/>
        <item m="1" x="1560"/>
        <item m="1" x="2057"/>
        <item m="1" x="705"/>
        <item m="1" x="703"/>
        <item m="1" x="337"/>
        <item m="1" x="671"/>
        <item m="1" x="715"/>
        <item m="1" x="898"/>
        <item m="1" x="907"/>
        <item m="1" x="1089"/>
        <item m="1" x="1675"/>
        <item m="1" x="781"/>
        <item m="1" x="824"/>
        <item m="1" x="532"/>
        <item m="1" x="1434"/>
        <item m="1" x="1705"/>
        <item m="1" x="2147"/>
        <item m="1" x="1668"/>
        <item m="1" x="469"/>
        <item m="1" x="831"/>
        <item m="1" x="1073"/>
        <item x="291"/>
        <item m="1" x="2144"/>
        <item x="269"/>
        <item m="1" x="2242"/>
        <item m="1" x="2108"/>
        <item m="1" x="2238"/>
        <item m="1" x="2196"/>
        <item m="1" x="332"/>
        <item m="1" x="1156"/>
        <item m="1" x="1532"/>
        <item m="1" x="1080"/>
        <item m="1" x="1384"/>
        <item m="1" x="1480"/>
        <item m="1" x="2191"/>
        <item m="1" x="302"/>
        <item m="1" x="806"/>
        <item m="1" x="2096"/>
        <item m="1" x="740"/>
        <item m="1" x="1588"/>
        <item m="1" x="1954"/>
        <item m="1" x="772"/>
        <item m="1" x="969"/>
        <item m="1" x="1896"/>
        <item m="1" x="342"/>
        <item m="1" x="788"/>
        <item m="1" x="1108"/>
        <item m="1" x="1525"/>
        <item m="1" x="1952"/>
        <item m="1" x="2028"/>
        <item m="1" x="1055"/>
        <item m="1" x="1195"/>
        <item m="1" x="1873"/>
        <item x="196"/>
        <item m="1" x="1809"/>
        <item m="1" x="2129"/>
        <item m="1" x="553"/>
        <item m="1" x="753"/>
        <item m="1" x="1118"/>
        <item m="1" x="1375"/>
        <item m="1" x="1439"/>
        <item m="1" x="1598"/>
        <item m="1" x="1842"/>
        <item m="1" x="1949"/>
        <item m="1" x="1994"/>
        <item x="286"/>
        <item m="1" x="2240"/>
        <item m="1" x="373"/>
        <item m="1" x="767"/>
        <item m="1" x="1438"/>
        <item m="1" x="1644"/>
        <item m="1" x="1725"/>
        <item m="1" x="2127"/>
        <item m="1" x="354"/>
        <item m="1" x="423"/>
        <item m="1" x="668"/>
        <item m="1" x="811"/>
        <item m="1" x="1236"/>
        <item m="1" x="1738"/>
        <item m="1" x="2039"/>
        <item m="1" x="2224"/>
        <item m="1" x="333"/>
        <item m="1" x="963"/>
        <item m="1" x="1128"/>
        <item m="1" x="1515"/>
        <item m="1" x="1686"/>
        <item m="1" x="475"/>
        <item m="1" x="511"/>
        <item m="1" x="822"/>
        <item m="1" x="1064"/>
        <item m="1" x="1084"/>
        <item m="1" x="1189"/>
        <item m="1" x="1300"/>
        <item x="298"/>
        <item m="1" x="2083"/>
        <item m="1" x="545"/>
        <item m="1" x="682"/>
        <item m="1" x="1048"/>
        <item m="1" x="1354"/>
        <item m="1" x="1722"/>
        <item m="1" x="1802"/>
        <item m="1" x="2150"/>
        <item m="1" x="418"/>
        <item m="1" x="725"/>
        <item m="1" x="1032"/>
        <item x="158"/>
        <item m="1" x="2033"/>
        <item m="1" x="489"/>
        <item m="1" x="558"/>
        <item m="1" x="759"/>
        <item m="1" x="808"/>
        <item m="1" x="819"/>
        <item m="1" x="1732"/>
        <item m="1" x="1819"/>
        <item m="1" x="1942"/>
        <item m="1" x="2176"/>
        <item x="211"/>
        <item m="1" x="1009"/>
        <item m="1" x="1169"/>
        <item m="1" x="1186"/>
        <item m="1" x="1201"/>
        <item m="1" x="1270"/>
        <item m="1" x="1510"/>
        <item m="1" x="1559"/>
        <item m="1" x="1670"/>
        <item m="1" x="1695"/>
        <item m="1" x="303"/>
        <item m="1" x="527"/>
        <item m="1" x="970"/>
        <item m="1" x="1096"/>
        <item m="1" x="1351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721"/>
        <item m="1" x="1138"/>
        <item m="1" x="1529"/>
        <item m="1" x="1650"/>
        <item m="1" x="1815"/>
        <item m="1" x="1876"/>
        <item m="1" x="1983"/>
        <item m="1" x="2000"/>
        <item m="1" x="2133"/>
        <item m="1" x="2204"/>
        <item m="1" x="345"/>
        <item m="1" x="503"/>
        <item m="1" x="539"/>
        <item m="1" x="789"/>
        <item m="1" x="865"/>
        <item m="1" x="887"/>
        <item m="1" x="912"/>
        <item m="1" x="929"/>
        <item m="1" x="943"/>
        <item m="1" x="1123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14"/>
        <item m="1" x="1759"/>
        <item m="1" x="1792"/>
        <item m="1" x="1813"/>
        <item m="1" x="1875"/>
        <item m="1" x="1982"/>
        <item m="1" x="2060"/>
        <item m="1" x="2093"/>
        <item m="1" x="2233"/>
        <item m="1" x="416"/>
        <item m="1" x="483"/>
        <item m="1" x="569"/>
        <item m="1" x="626"/>
        <item m="1" x="941"/>
        <item m="1" x="1042"/>
        <item m="1" x="1197"/>
        <item m="1" x="1423"/>
        <item m="1" x="1461"/>
        <item m="1" x="1566"/>
        <item m="1" x="1585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340"/>
        <item m="1" x="430"/>
        <item m="1" x="537"/>
        <item x="187"/>
        <item m="1" x="588"/>
        <item m="1" x="718"/>
        <item m="1" x="953"/>
        <item m="1" x="968"/>
        <item m="1" x="1006"/>
        <item m="1" x="1020"/>
        <item m="1" x="1150"/>
        <item m="1" x="1279"/>
        <item m="1" x="1319"/>
        <item m="1" x="1505"/>
        <item m="1" x="1583"/>
        <item m="1" x="1614"/>
        <item m="1" x="1648"/>
        <item m="1" x="1692"/>
        <item m="1" x="1729"/>
        <item m="1" x="2046"/>
        <item m="1" x="2075"/>
        <item m="1" x="2157"/>
        <item m="1" x="2202"/>
        <item m="1" x="312"/>
        <item m="1" x="339"/>
        <item m="1" x="466"/>
        <item m="1" x="568"/>
        <item m="1" x="689"/>
        <item m="1" x="717"/>
        <item m="1" x="882"/>
        <item m="1" x="927"/>
        <item m="1" x="967"/>
        <item x="199"/>
        <item m="1" x="1019"/>
        <item m="1" x="1252"/>
        <item m="1" x="1328"/>
        <item m="1" x="1346"/>
        <item m="1" x="1442"/>
        <item m="1" x="1503"/>
        <item m="1" x="1524"/>
        <item m="1" x="1553"/>
        <item m="1" x="1564"/>
        <item m="1" x="1631"/>
        <item m="1" x="1703"/>
        <item m="1" x="1712"/>
        <item m="1" x="1772"/>
        <item m="1" x="1810"/>
        <item m="1" x="1853"/>
        <item m="1" x="1915"/>
        <item m="1" x="2054"/>
        <item m="1" x="2130"/>
        <item m="1" x="2201"/>
        <item m="1" x="2231"/>
        <item m="1" x="310"/>
        <item m="1" x="357"/>
        <item m="1" x="464"/>
        <item m="1" x="522"/>
        <item m="1" x="603"/>
        <item m="1" x="672"/>
        <item m="1" x="688"/>
        <item m="1" x="702"/>
        <item m="1" x="848"/>
        <item m="1" x="880"/>
        <item m="1" x="951"/>
        <item m="1" x="982"/>
        <item m="1" x="1149"/>
        <item m="1" x="1266"/>
        <item m="1" x="1278"/>
        <item m="1" x="1400"/>
        <item m="1" x="1488"/>
        <item m="1" x="1522"/>
        <item m="1" x="1551"/>
        <item m="1" x="1600"/>
        <item m="1" x="1629"/>
        <item m="1" x="1678"/>
        <item m="1" x="1691"/>
        <item m="1" x="1711"/>
        <item m="1" x="1828"/>
        <item m="1" x="1852"/>
        <item m="1" x="1891"/>
        <item m="1" x="1914"/>
        <item m="1" x="1934"/>
        <item m="1" x="2088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38"/>
        <item m="1" x="670"/>
        <item m="1" x="847"/>
        <item m="1" x="878"/>
        <item m="1" x="896"/>
        <item m="1" x="925"/>
        <item m="1" x="938"/>
        <item m="1" x="1134"/>
        <item m="1" x="1251"/>
        <item m="1" x="1327"/>
        <item m="1" x="1362"/>
        <item m="1" x="1417"/>
        <item m="1" x="1486"/>
        <item m="1" x="1677"/>
        <item m="1" x="1690"/>
        <item m="1" x="1754"/>
        <item m="1" x="1913"/>
        <item m="1" x="1933"/>
        <item m="1" x="2012"/>
        <item m="1" x="2110"/>
        <item m="1" x="2155"/>
        <item m="1" x="2200"/>
        <item m="1" x="2228"/>
        <item m="1" x="322"/>
        <item m="1" x="460"/>
        <item m="1" x="600"/>
        <item m="1" x="733"/>
        <item m="1" x="784"/>
        <item m="1" x="813"/>
        <item m="1" x="827"/>
        <item m="1" x="875"/>
        <item m="1" x="908"/>
        <item m="1" x="922"/>
        <item m="1" x="980"/>
        <item m="1" x="1038"/>
        <item m="1" x="1052"/>
        <item m="1" x="1249"/>
        <item m="1" x="1262"/>
        <item m="1" x="1277"/>
        <item m="1" x="1290"/>
        <item m="1" x="1373"/>
        <item m="1" x="1520"/>
        <item m="1" x="1627"/>
        <item m="1" x="1645"/>
        <item m="1" x="1753"/>
        <item m="1" x="1768"/>
        <item m="1" x="1850"/>
        <item m="1" x="1932"/>
        <item m="1" x="1966"/>
        <item m="1" x="1979"/>
        <item x="45"/>
        <item m="1" x="2181"/>
        <item m="1" x="2198"/>
        <item m="1" x="2212"/>
        <item m="1" x="308"/>
        <item m="1" x="397"/>
        <item m="1" x="516"/>
        <item m="1" x="549"/>
        <item m="1" x="563"/>
        <item m="1" x="580"/>
        <item m="1" x="686"/>
        <item m="1" x="731"/>
        <item m="1" x="766"/>
        <item m="1" x="825"/>
        <item m="1" x="844"/>
        <item m="1" x="860"/>
        <item m="1" x="937"/>
        <item m="1" x="978"/>
        <item m="1" x="1090"/>
        <item m="1" x="1104"/>
        <item m="1" x="1160"/>
        <item m="1" x="1209"/>
        <item m="1" x="1303"/>
        <item m="1" x="1437"/>
        <item m="1" x="1456"/>
        <item m="1" x="1470"/>
        <item m="1" x="1519"/>
        <item m="1" x="1536"/>
        <item m="1" x="1562"/>
        <item m="1" x="1578"/>
        <item m="1" x="1723"/>
        <item m="1" x="1767"/>
        <item m="1" x="1806"/>
        <item m="1" x="2023"/>
        <item m="1" x="2040"/>
        <item m="1" x="2072"/>
        <item m="1" x="2107"/>
        <item m="1" x="2140"/>
        <item m="1" x="2153"/>
        <item m="1" x="372"/>
        <item m="1" x="456"/>
        <item m="1" x="495"/>
        <item m="1" x="514"/>
        <item m="1" x="578"/>
        <item m="1" x="598"/>
        <item m="1" x="650"/>
        <item m="1" x="729"/>
        <item m="1" x="750"/>
        <item m="1" x="800"/>
        <item m="1" x="843"/>
        <item m="1" x="904"/>
        <item m="1" x="976"/>
        <item m="1" x="1049"/>
        <item m="1" x="1129"/>
        <item m="1" x="1147"/>
        <item m="1" x="1175"/>
        <item m="1" x="1223"/>
        <item m="1" x="1276"/>
        <item m="1" x="1325"/>
        <item m="1" x="1342"/>
        <item m="1" x="1358"/>
        <item m="1" x="1387"/>
        <item m="1" x="1469"/>
        <item m="1" x="1516"/>
        <item m="1" x="1657"/>
        <item m="1" x="1866"/>
        <item m="1" x="1929"/>
        <item m="1" x="1947"/>
        <item m="1" x="2010"/>
        <item m="1" x="2021"/>
        <item m="1" x="2085"/>
        <item m="1" x="476"/>
        <item m="1" x="547"/>
        <item m="1" x="561"/>
        <item m="1" x="648"/>
        <item m="1" x="798"/>
        <item m="1" x="823"/>
        <item m="1" x="920"/>
        <item m="1" x="1102"/>
        <item m="1" x="1234"/>
        <item m="1" x="1324"/>
        <item m="1" x="1340"/>
        <item m="1" x="1396"/>
        <item m="1" x="1548"/>
        <item m="1" x="1595"/>
        <item m="1" x="1609"/>
        <item m="1" x="1654"/>
        <item m="1" x="1708"/>
        <item m="1" x="1764"/>
        <item m="1" x="1848"/>
        <item m="1" x="1945"/>
        <item m="1" x="1962"/>
        <item m="1" x="2008"/>
        <item m="1" x="2020"/>
        <item m="1" x="2152"/>
        <item m="1" x="2179"/>
        <item m="1" x="596"/>
        <item m="1" x="665"/>
        <item m="1" x="727"/>
        <item m="1" x="761"/>
        <item m="1" x="797"/>
        <item m="1" x="892"/>
        <item m="1" x="991"/>
        <item m="1" x="1172"/>
        <item m="1" x="1606"/>
        <item m="1" x="1822"/>
        <item m="1" x="2007"/>
        <item m="1" x="2164"/>
        <item m="1" x="2209"/>
        <item m="1" x="438"/>
        <item m="1" x="507"/>
        <item m="1" x="530"/>
        <item m="1" x="744"/>
        <item m="1" x="838"/>
        <item m="1" x="857"/>
        <item m="1" x="960"/>
        <item m="1" x="1395"/>
        <item m="1" x="407"/>
        <item m="1" x="472"/>
        <item m="1" x="1099"/>
        <item m="1" x="1272"/>
        <item m="1" x="1322"/>
        <item m="1" x="1901"/>
        <item m="1" x="1371"/>
        <item m="1" x="1413"/>
        <item m="1" x="2177"/>
        <item m="1" x="679"/>
        <item m="1" x="1863"/>
        <item m="1" x="1683"/>
        <item m="1" x="1343"/>
        <item m="1" x="1415"/>
        <item m="1" x="1085"/>
        <item m="1" x="736"/>
        <item m="1" x="785"/>
        <item m="1" x="1053"/>
        <item m="1" x="2126"/>
        <item m="1" x="1116"/>
        <item m="1" x="1483"/>
        <item m="1" x="1435"/>
        <item m="1" x="870"/>
        <item m="1" x="1978"/>
        <item m="1" x="712"/>
        <item m="1" x="1051"/>
        <item m="1" x="1710"/>
        <item m="1" x="1687"/>
        <item m="1" x="1369"/>
        <item m="1" x="1884"/>
        <item m="1" x="428"/>
        <item m="1" x="606"/>
        <item m="1" x="1295"/>
        <item m="1" x="1892"/>
        <item m="1" x="812"/>
        <item m="1" x="2070"/>
        <item m="1" x="1013"/>
        <item m="1" x="1909"/>
        <item m="1" x="509"/>
        <item m="1" x="2227"/>
        <item x="80"/>
        <item m="1" x="1017"/>
        <item m="1" x="335"/>
        <item m="1" x="1190"/>
        <item m="1" x="1804"/>
        <item m="1" x="2103"/>
        <item m="1" x="439"/>
        <item m="1" x="1001"/>
        <item m="1" x="1803"/>
        <item m="1" x="1719"/>
        <item m="1" x="2116"/>
        <item m="1" x="361"/>
        <item m="1" x="1294"/>
        <item m="1" x="714"/>
        <item m="1" x="1807"/>
        <item m="1" x="1436"/>
        <item m="1" x="1157"/>
        <item m="1" x="615"/>
        <item m="1" x="1452"/>
        <item m="1" x="1836"/>
        <item m="1" x="1744"/>
        <item m="1" x="1960"/>
        <item m="1" x="930"/>
        <item m="1" x="363"/>
        <item m="1" x="735"/>
        <item m="1" x="2043"/>
        <item m="1" x="2183"/>
        <item m="1" x="620"/>
        <item m="1" x="1660"/>
        <item m="1" x="630"/>
        <item m="1" x="2173"/>
        <item m="1" x="1145"/>
        <item m="1" x="1260"/>
        <item m="1" x="1999"/>
        <item m="1" x="353"/>
        <item m="1" x="1685"/>
        <item m="1" x="1305"/>
        <item m="1" x="1825"/>
        <item m="1" x="1925"/>
        <item m="1" x="1513"/>
        <item m="1" x="2006"/>
        <item m="1" x="542"/>
        <item m="1" x="997"/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2139"/>
        <item m="1" x="684"/>
        <item m="1" x="1146"/>
        <item m="1" x="1610"/>
        <item m="1" x="2105"/>
        <item m="1" x="647"/>
        <item m="1" x="1115"/>
        <item m="1" x="2068"/>
        <item m="1" x="1082"/>
        <item m="1" x="1544"/>
        <item m="1" x="402"/>
        <item m="1" x="1575"/>
        <item m="1" x="1023"/>
        <item m="1" x="1479"/>
        <item m="1" x="1176"/>
        <item m="1" x="1642"/>
        <item m="1" x="613"/>
        <item m="1" x="2035"/>
        <item m="1" x="575"/>
        <item m="1" x="1047"/>
        <item m="1" x="1969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88"/>
        <item m="1" x="687"/>
        <item m="1" x="974"/>
        <item m="1" x="1274"/>
        <item m="1" x="678"/>
        <item m="1" x="447"/>
        <item m="1" x="1658"/>
        <item m="1" x="1067"/>
        <item m="1" x="1699"/>
        <item m="1" x="1752"/>
        <item m="1" x="2069"/>
        <item m="1" x="1114"/>
        <item m="1" x="1781"/>
        <item m="1" x="1835"/>
        <item m="1" x="611"/>
        <item m="1" x="594"/>
        <item x="44"/>
        <item m="1" x="315"/>
        <item m="1" x="2090"/>
        <item m="1" x="726"/>
        <item m="1" x="1450"/>
        <item m="1" x="1205"/>
        <item m="1" x="1973"/>
        <item m="1" x="1034"/>
        <item m="1" x="1664"/>
        <item m="1" x="1975"/>
        <item m="1" x="1313"/>
        <item m="1" x="1361"/>
        <item m="1" x="1558"/>
        <item m="1" x="2135"/>
        <item m="1" x="2235"/>
        <item m="1" x="1385"/>
        <item m="1" x="1103"/>
        <item m="1" x="450"/>
        <item m="1" x="1220"/>
        <item m="1" x="1593"/>
        <item m="1" x="1154"/>
        <item m="1" x="1596"/>
        <item m="1" x="646"/>
        <item m="1" x="663"/>
        <item m="1" x="1219"/>
        <item m="1" x="1988"/>
        <item m="1" x="1467"/>
        <item m="1" x="305"/>
        <item m="1" x="1411"/>
        <item m="1" x="2102"/>
        <item m="1" x="973"/>
        <item m="1" x="1257"/>
        <item m="1" x="2119"/>
        <item m="1" x="918"/>
        <item m="1" x="604"/>
        <item m="1" x="1284"/>
        <item m="1" x="1105"/>
        <item m="1" x="757"/>
        <item m="1" x="1555"/>
        <item m="1" x="683"/>
        <item m="1" x="1286"/>
        <item m="1" x="681"/>
        <item m="1" x="1777"/>
        <item m="1" x="1977"/>
        <item m="1" x="1137"/>
        <item m="1" x="1549"/>
        <item m="1" x="1926"/>
        <item m="1" x="1258"/>
        <item m="1" x="1217"/>
        <item m="1" x="709"/>
        <item m="1" x="2031"/>
        <item m="1" x="1339"/>
        <item m="1" x="1704"/>
        <item m="1" x="2163"/>
        <item m="1" x="1178"/>
        <item m="1" x="1264"/>
        <item m="1" x="395"/>
        <item m="1" x="1098"/>
        <item m="1" x="1261"/>
        <item m="1" x="1734"/>
        <item m="1" x="492"/>
        <item m="1" x="829"/>
        <item m="1" x="1207"/>
        <item m="1" x="1061"/>
        <item m="1" x="1056"/>
        <item m="1" x="1870"/>
        <item m="1" x="874"/>
        <item m="1" x="1427"/>
        <item m="1" x="631"/>
        <item m="1" x="1246"/>
        <item m="1" x="2052"/>
        <item m="1" x="1368"/>
        <item m="1" x="855"/>
        <item m="1" x="722"/>
        <item m="1" x="1747"/>
        <item m="1" x="541"/>
        <item m="1" x="1142"/>
        <item m="1" x="1761"/>
        <item m="1" x="444"/>
        <item m="1" x="656"/>
        <item m="1" x="520"/>
        <item m="1" x="1141"/>
        <item m="1" x="932"/>
        <item m="1" x="1153"/>
        <item m="1" x="701"/>
        <item m="1" x="1321"/>
        <item m="1" x="506"/>
        <item m="1" x="1243"/>
        <item m="1" x="1095"/>
        <item m="1" x="1760"/>
        <item m="1" x="393"/>
        <item m="1" x="793"/>
        <item m="1" x="2236"/>
        <item m="1" x="1242"/>
        <item m="1" x="1789"/>
        <item m="1" x="743"/>
        <item m="1" x="1045"/>
        <item m="1" x="1079"/>
        <item m="1" x="796"/>
        <item m="1" x="2189"/>
        <item m="1" x="2114"/>
        <item m="1" x="420"/>
        <item m="1" x="405"/>
        <item m="1" x="2004"/>
        <item m="1" x="1420"/>
        <item m="1" x="754"/>
        <item m="1" x="1112"/>
        <item m="1" x="1533"/>
        <item m="1" x="574"/>
        <item m="1" x="1924"/>
        <item m="1" x="1448"/>
        <item m="1" x="867"/>
        <item m="1" x="1638"/>
        <item m="1" x="866"/>
        <item m="1" x="1059"/>
        <item m="1" x="2030"/>
        <item m="1" x="1314"/>
        <item m="1" x="496"/>
        <item m="1" x="454"/>
        <item m="1" x="369"/>
        <item m="1" x="2223"/>
        <item m="1" x="491"/>
        <item m="1" x="1433"/>
        <item m="1" x="1312"/>
        <item m="1" x="1778"/>
        <item m="1" x="695"/>
        <item m="1" x="1231"/>
        <item m="1" x="1334"/>
        <item m="1" x="1530"/>
        <item m="1" x="1684"/>
        <item m="1" x="1879"/>
        <item m="1" x="2001"/>
        <item m="1" x="385"/>
        <item m="1" x="627"/>
        <item m="1" x="1407"/>
        <item m="1" x="2003"/>
        <item m="1" x="1569"/>
        <item m="1" x="1214"/>
        <item m="1" x="1682"/>
        <item m="1" x="1604"/>
        <item m="1" x="1167"/>
        <item m="1" x="480"/>
        <item m="1" x="916"/>
        <item m="1" x="794"/>
        <item m="1" x="836"/>
        <item m="1" x="1110"/>
        <item m="1" x="1681"/>
        <item m="1" x="328"/>
        <item m="1" x="426"/>
        <item m="1" x="1191"/>
        <item m="1" x="850"/>
        <item m="1" x="804"/>
        <item m="1" x="1093"/>
        <item m="1" x="910"/>
        <item m="1" x="1070"/>
        <item m="1" x="1091"/>
        <item m="1" x="782"/>
        <item m="1" x="1976"/>
        <item m="1" x="1991"/>
        <item m="1" x="1065"/>
        <item m="1" x="493"/>
        <item m="1" x="349"/>
        <item m="1" x="1285"/>
        <item m="1" x="1621"/>
        <item m="1" x="1972"/>
        <item m="1" x="2101"/>
        <item m="1" x="2149"/>
        <item m="1" x="367"/>
        <item m="1" x="1495"/>
        <item m="1" x="775"/>
        <item m="1" x="1706"/>
        <item m="1" x="2017"/>
        <item m="1" x="573"/>
        <item m="1" x="1984"/>
        <item m="1" x="768"/>
        <item m="1" x="834"/>
        <item m="1" x="2099"/>
        <item m="1" x="1230"/>
        <item m="1" x="1404"/>
        <item m="1" x="742"/>
        <item m="1" x="1287"/>
        <item m="1" x="1721"/>
        <item m="1" x="2172"/>
        <item m="1" x="1647"/>
        <item m="1" x="1304"/>
        <item m="1" x="1940"/>
        <item m="1" x="942"/>
        <item m="1" x="777"/>
        <item m="1" x="1547"/>
        <item m="1" x="645"/>
        <item m="1" x="792"/>
        <item m="1" x="2241"/>
        <item m="1" x="1028"/>
        <item m="1" x="1206"/>
        <item m="1" x="2037"/>
        <item m="1" x="409"/>
        <item m="1" x="919"/>
        <item m="1" x="318"/>
        <item m="1" x="2034"/>
        <item m="1" x="2065"/>
        <item m="1" x="948"/>
        <item m="1" x="1187"/>
        <item m="1" x="891"/>
        <item m="1" x="1078"/>
        <item m="1" x="1311"/>
        <item m="1" x="436"/>
        <item m="1" x="1200"/>
        <item m="1" x="1619"/>
        <item m="1" x="1296"/>
        <item m="1" x="572"/>
        <item m="1" x="1087"/>
        <item m="1" x="1586"/>
        <item m="1" x="1444"/>
        <item m="1" x="2205"/>
        <item m="1" x="888"/>
        <item m="1" x="728"/>
        <item m="1" x="1245"/>
        <item m="1" x="1900"/>
        <item m="1" x="723"/>
        <item m="1" x="2146"/>
        <item m="1" x="346"/>
        <item m="1" x="1843"/>
        <item m="1" x="1132"/>
        <item m="1" x="1676"/>
        <item m="1" x="1033"/>
        <item m="1" x="1881"/>
        <item m="1" x="2193"/>
        <item m="1" x="1298"/>
        <item m="1" x="987"/>
        <item m="1" x="390"/>
        <item m="1" x="590"/>
        <item m="1" x="1518"/>
        <item m="1" x="994"/>
        <item m="1" x="1922"/>
        <item m="1" x="1857"/>
        <item m="1" x="440"/>
        <item m="1" x="497"/>
        <item m="1" x="1816"/>
        <item m="1" x="1109"/>
        <item m="1" x="787"/>
        <item m="1" x="1345"/>
        <item m="1" x="1247"/>
        <item m="1" x="1275"/>
        <item m="1" x="1733"/>
        <item m="1" x="538"/>
        <item m="1" x="1688"/>
        <item m="1" x="2066"/>
        <item m="1" x="2032"/>
        <item m="1" x="1283"/>
        <item m="1" x="2175"/>
        <item m="1" x="383"/>
        <item m="1" x="341"/>
        <item m="1" x="641"/>
        <item m="1" x="1183"/>
        <item m="1" x="957"/>
        <item m="1" x="694"/>
        <item m="1" x="1779"/>
        <item m="1" x="915"/>
        <item m="1" x="2117"/>
        <item m="1" x="1445"/>
        <item m="1" x="1424"/>
        <item m="1" x="1027"/>
        <item m="1" x="470"/>
        <item m="1" x="1402"/>
        <item m="1" x="524"/>
        <item m="1" x="1494"/>
        <item m="1" x="1464"/>
        <item m="1" x="2245"/>
        <item m="1" x="649"/>
        <item m="1" x="1964"/>
        <item m="1" x="1662"/>
        <item m="1" x="779"/>
        <item m="1" x="1352"/>
        <item m="1" x="518"/>
        <item m="1" x="1527"/>
        <item m="1" x="724"/>
        <item m="1" x="1451"/>
        <item m="1" x="622"/>
        <item m="1" x="1386"/>
        <item m="1" x="1350"/>
        <item m="1" x="1832"/>
        <item m="1" x="1282"/>
        <item m="1" x="2080"/>
        <item m="1" x="853"/>
        <item m="1" x="1603"/>
        <item m="1" x="1414"/>
        <item m="1" x="614"/>
        <item m="1" x="508"/>
        <item m="1" x="955"/>
        <item x="81"/>
        <item m="1" x="1005"/>
        <item m="1" x="639"/>
        <item m="1" x="1841"/>
        <item m="1" x="410"/>
        <item m="1" x="841"/>
        <item m="1" x="1356"/>
        <item m="1" x="840"/>
        <item m="1" x="1337"/>
        <item m="1" x="1409"/>
        <item m="1" x="1862"/>
        <item m="1" x="1511"/>
        <item m="1" x="2098"/>
        <item m="1" x="1333"/>
        <item m="1" x="1556"/>
        <item m="1" x="900"/>
        <item m="1" x="1058"/>
        <item m="1" x="1316"/>
        <item m="1" x="2214"/>
        <item m="1" x="1899"/>
        <item m="1" x="556"/>
        <item m="1" x="1378"/>
        <item m="1" x="2029"/>
        <item m="1" x="1136"/>
        <item m="1" x="2148"/>
        <item m="1" x="1075"/>
        <item m="1" x="814"/>
        <item m="1" x="981"/>
        <item m="1" x="964"/>
        <item m="1" x="961"/>
        <item m="1" x="576"/>
        <item m="1" x="1496"/>
        <item m="1" x="1336"/>
        <item m="1" x="869"/>
        <item m="1" x="2016"/>
        <item m="1" x="1636"/>
        <item m="1" x="944"/>
        <item m="1" x="1182"/>
        <item m="1" x="640"/>
        <item m="1" x="1997"/>
        <item m="1" x="1791"/>
        <item m="1" x="1320"/>
        <item m="1" x="1872"/>
        <item m="1" x="924"/>
        <item m="1" x="2174"/>
        <item m="1" x="680"/>
        <item m="1" x="484"/>
        <item m="1" x="504"/>
        <item m="1" x="643"/>
        <item m="1" x="1348"/>
        <item m="1" x="2159"/>
        <item m="1" x="1905"/>
        <item m="1" x="494"/>
        <item m="1" x="1170"/>
        <item m="1" x="1031"/>
        <item m="1" x="1029"/>
        <item m="1" x="928"/>
        <item m="1" x="453"/>
        <item m="1" x="697"/>
        <item x="132"/>
        <item m="1" x="1888"/>
        <item m="1" x="1990"/>
        <item m="1" x="1570"/>
        <item m="1" x="1731"/>
        <item m="1" x="610"/>
        <item m="1" x="1168"/>
        <item m="1" x="1717"/>
        <item m="1" x="1860"/>
        <item m="1" x="1508"/>
        <item m="1" x="1883"/>
        <item m="1" x="1202"/>
        <item m="1" x="1746"/>
        <item m="1" x="966"/>
        <item m="1" x="719"/>
        <item m="1" x="1535"/>
        <item m="1" x="1493"/>
        <item m="1" x="1623"/>
        <item m="1" x="1355"/>
        <item m="1" x="1428"/>
        <item m="1" x="403"/>
        <item m="1" x="388"/>
        <item m="1" x="1074"/>
        <item m="1" x="415"/>
        <item m="1" x="378"/>
        <item m="1" x="1507"/>
        <item m="1" x="765"/>
        <item m="1" x="972"/>
        <item m="1" x="940"/>
        <item m="1" x="1613"/>
        <item m="1" x="803"/>
        <item m="1" x="1868"/>
        <item m="1" x="1992"/>
        <item m="1" x="560"/>
        <item m="1" x="1545"/>
        <item m="1" x="326"/>
        <item m="1" x="662"/>
        <item m="1" x="934"/>
        <item m="1" x="990"/>
        <item m="1" x="914"/>
        <item m="1" x="1429"/>
        <item m="1" x="528"/>
        <item m="1" x="448"/>
        <item m="1" x="830"/>
        <item m="1" x="1198"/>
        <item m="1" x="1506"/>
        <item m="1" x="1970"/>
        <item m="1" x="2145"/>
        <item m="1" x="2203"/>
        <item m="1" x="2217"/>
        <item m="1" x="2232"/>
        <item m="1" x="986"/>
        <item m="1" x="1707"/>
        <item m="1" x="911"/>
        <item m="1" x="2132"/>
        <item m="1" x="2091"/>
        <item m="1" x="704"/>
        <item m="1" x="849"/>
        <item m="1" x="1509"/>
        <item m="1" x="523"/>
        <item m="1" x="2063"/>
        <item m="1" x="673"/>
        <item m="1" x="1580"/>
        <item m="1" x="1834"/>
        <item m="1" x="1180"/>
        <item m="1" x="1528"/>
        <item m="1" x="478"/>
        <item m="1" x="1269"/>
        <item m="1" x="1002"/>
        <item m="1" x="1218"/>
        <item m="1" x="1626"/>
        <item m="1" x="562"/>
        <item m="1" x="1482"/>
        <item m="1" x="1271"/>
        <item m="1" x="2162"/>
        <item m="1" x="642"/>
        <item m="1" x="756"/>
        <item m="1" x="1196"/>
        <item m="1" x="1968"/>
        <item m="1" x="1054"/>
        <item m="1" x="2078"/>
        <item m="1" x="362"/>
        <item m="1" x="1959"/>
        <item m="1" x="371"/>
        <item m="1" x="795"/>
        <item m="1" x="1589"/>
        <item m="1" x="384"/>
        <item m="1" x="1077"/>
        <item m="1" x="1713"/>
        <item m="1" x="512"/>
        <item m="1" x="1232"/>
        <item m="1" x="1353"/>
        <item m="1" x="1381"/>
        <item m="1" x="391"/>
        <item m="1" x="1446"/>
        <item m="1" x="589"/>
        <item m="1" x="1057"/>
        <item m="1" x="1919"/>
        <item m="1" x="2187"/>
        <item m="1" x="2218"/>
        <item m="1" x="482"/>
        <item m="1" x="737"/>
        <item m="1" x="1268"/>
        <item m="1" x="2027"/>
        <item m="1" x="1039"/>
        <item m="1" x="1523"/>
        <item m="1" x="2097"/>
        <item m="1" x="2161"/>
        <item m="1" x="1152"/>
        <item m="1" x="899"/>
        <item m="1" x="304"/>
        <item m="1" x="1568"/>
        <item m="1" x="1996"/>
        <item m="1" x="2061"/>
        <item m="1" x="1584"/>
        <item m="1" x="1332"/>
        <item m="1" x="571"/>
        <item m="1" x="1987"/>
        <item m="1" x="773"/>
        <item m="1" x="592"/>
        <item m="1" x="2050"/>
        <item m="1" x="769"/>
        <item m="1" x="1911"/>
        <item m="1" x="351"/>
        <item m="1" x="526"/>
        <item m="1" x="1776"/>
        <item m="1" x="2056"/>
        <item m="1" x="897"/>
        <item m="1" x="1135"/>
        <item m="1" x="1317"/>
        <item m="1" x="1715"/>
        <item m="1" x="913"/>
        <item m="1" x="954"/>
        <item m="1" x="1390"/>
        <item m="1" x="1094"/>
        <item m="1" x="1887"/>
        <item m="1" x="609"/>
        <item m="1" x="654"/>
        <item m="1" x="2019"/>
        <item m="1" x="2136"/>
        <item m="1" x="1383"/>
        <item m="1" x="1861"/>
        <item m="1" x="1184"/>
        <item m="1" x="1465"/>
        <item m="1" x="1833"/>
        <item m="1" x="431"/>
        <item m="1" x="1008"/>
        <item m="1" x="1307"/>
        <item m="1" x="2058"/>
        <item m="1" x="933"/>
        <item m="1" x="1605"/>
        <item m="1" x="2220"/>
        <item m="1" x="501"/>
        <item m="1" x="2208"/>
        <item m="1" x="2092"/>
        <item m="1" x="1728"/>
        <item m="1" x="706"/>
        <item m="1" x="1127"/>
        <item m="1" x="902"/>
        <item m="1" x="675"/>
        <item m="1" x="2095"/>
        <item m="1" x="625"/>
        <item m="1" x="1490"/>
        <item m="1" x="1602"/>
        <item m="1" x="1774"/>
        <item m="1" x="1011"/>
        <item m="1" x="586"/>
        <item m="1" x="1455"/>
        <item m="1" x="533"/>
        <item m="1" x="2123"/>
        <item m="1" x="1531"/>
        <item m="1" x="628"/>
        <item m="1" x="660"/>
        <item m="1" x="774"/>
        <item m="1" x="1426"/>
        <item m="1" x="1477"/>
        <item m="1" x="1492"/>
        <item m="1" x="2160"/>
        <item m="1" x="1165"/>
        <item m="1" x="1181"/>
        <item m="1" x="2076"/>
        <item m="1" x="401"/>
        <item m="1" x="1240"/>
        <item m="1" x="1829"/>
        <item m="1" x="1874"/>
        <item m="1" x="1817"/>
        <item m="1" x="1541"/>
        <item m="1" x="313"/>
        <item m="1" x="655"/>
        <item m="1" x="657"/>
        <item m="1" x="985"/>
        <item m="1" x="1228"/>
        <item m="1" x="1121"/>
        <item m="1" x="1955"/>
        <item m="1" x="996"/>
        <item m="1" x="1895"/>
        <item m="1" x="1177"/>
        <item m="1" x="2089"/>
        <item m="1" x="2184"/>
        <item m="1" x="1111"/>
        <item m="1" x="2077"/>
        <item m="1" x="1162"/>
        <item m="1" x="540"/>
        <item m="1" x="1656"/>
        <item m="1" x="317"/>
        <item m="1" x="890"/>
        <item m="1" x="958"/>
        <item m="1" x="644"/>
        <item m="1" x="471"/>
        <item m="1" x="868"/>
        <item m="1" x="1254"/>
        <item m="1" x="2015"/>
        <item m="1" x="1391"/>
        <item m="1" x="1125"/>
        <item x="47"/>
        <item m="1" x="425"/>
        <item m="1" x="1194"/>
        <item m="1" x="1280"/>
        <item m="1" x="2244"/>
        <item m="1" x="1936"/>
        <item m="1" x="1401"/>
        <item m="1" x="1539"/>
        <item m="1" x="498"/>
        <item m="1" x="863"/>
        <item m="1" x="1526"/>
        <item m="1" x="1831"/>
        <item m="1" x="1122"/>
        <item m="1" x="1812"/>
        <item m="1" x="1107"/>
        <item m="1" x="1076"/>
        <item m="1" x="939"/>
        <item m="1" x="1758"/>
        <item m="1" x="375"/>
        <item m="1" x="399"/>
        <item m="1" x="577"/>
        <item m="1" x="1229"/>
        <item m="1" x="952"/>
        <item m="1" x="1567"/>
        <item m="1" x="745"/>
        <item m="1" x="1651"/>
        <item m="1" x="1757"/>
        <item m="1" x="500"/>
        <item m="1" x="1267"/>
        <item m="1" x="2111"/>
        <item m="1" x="408"/>
        <item m="1" x="442"/>
        <item m="1" x="2071"/>
        <item m="1" x="1581"/>
        <item m="1" x="1083"/>
        <item m="1" x="1309"/>
        <item m="1" x="1981"/>
        <item m="1" x="374"/>
        <item m="1" x="698"/>
        <item m="1" x="1950"/>
        <item m="1" x="336"/>
        <item m="1" x="2044"/>
        <item m="1" x="1694"/>
        <item m="1" x="1376"/>
        <item m="1" x="653"/>
        <item m="1" x="1770"/>
        <item m="1" x="1302"/>
        <item m="1" x="2121"/>
        <item m="1" x="2081"/>
        <item m="1" x="1365"/>
        <item m="1" x="1557"/>
        <item m="1" x="1851"/>
        <item m="1" x="2247"/>
        <item m="1" x="864"/>
        <item m="1" x="1756"/>
        <item m="1" x="1060"/>
        <item m="1" x="1716"/>
        <item m="1" x="816"/>
        <item m="1" x="1565"/>
        <item m="1" x="1628"/>
        <item m="1" x="585"/>
        <item m="1" x="1024"/>
        <item m="1" x="716"/>
        <item m="1" x="921"/>
        <item m="1" x="323"/>
        <item m="1" x="752"/>
        <item m="1" x="1472"/>
        <item m="1" x="359"/>
        <item m="1" x="1639"/>
        <item m="1" x="1216"/>
        <item x="27"/>
        <item m="1" x="1612"/>
        <item m="1" x="1820"/>
        <item m="1" x="567"/>
        <item m="1" x="1785"/>
        <item m="1" x="2229"/>
        <item m="1" x="1701"/>
        <item m="1" x="1995"/>
        <item m="1" x="1133"/>
        <item m="1" x="1632"/>
        <item m="1" x="1769"/>
        <item m="1" x="534"/>
        <item m="1" x="581"/>
        <item m="1" x="605"/>
        <item m="1" x="1661"/>
        <item m="1" x="429"/>
        <item m="1" x="1814"/>
        <item m="1" x="1718"/>
        <item m="1" x="1326"/>
        <item m="1" x="1389"/>
        <item m="1" x="1120"/>
        <item m="1" x="412"/>
        <item m="1" x="486"/>
        <item m="1" x="1808"/>
        <item m="1" x="1967"/>
        <item m="1" x="879"/>
        <item m="1" x="876"/>
        <item m="1" x="923"/>
        <item m="1" x="529"/>
        <item m="1" x="1786"/>
        <item m="1" x="1599"/>
        <item m="1" x="1956"/>
        <item m="1" x="435"/>
        <item m="1" x="791"/>
        <item x="15"/>
        <item m="1" x="1306"/>
        <item m="1" x="1893"/>
        <item m="1" x="1329"/>
        <item m="1" x="1072"/>
        <item m="1" x="1937"/>
        <item m="1" x="1839"/>
        <item m="1" x="1036"/>
        <item m="1" x="1667"/>
        <item m="1" x="1041"/>
        <item m="1" x="2047"/>
        <item m="1" x="1212"/>
        <item m="1" x="2216"/>
        <item m="1" x="1425"/>
        <item m="1" x="1003"/>
        <item m="1" x="582"/>
        <item x="58"/>
        <item m="1" x="1821"/>
        <item m="1" x="536"/>
        <item m="1" x="544"/>
        <item m="1" x="956"/>
        <item m="1" x="1917"/>
        <item m="1" x="1037"/>
        <item m="1" x="467"/>
        <item m="1" x="669"/>
        <item m="1" x="979"/>
        <item m="1" x="2134"/>
        <item m="1" x="720"/>
        <item m="1" x="1463"/>
        <item m="1" x="364"/>
        <item m="1" x="1151"/>
        <item m="1" x="1845"/>
        <item m="1" x="1007"/>
        <item m="1" x="2158"/>
        <item m="1" x="690"/>
        <item m="1" x="1951"/>
        <item m="1" x="862"/>
        <item m="1" x="1521"/>
        <item m="1" x="619"/>
        <item m="1" x="386"/>
        <item m="1" x="846"/>
        <item m="1" x="734"/>
        <item m="1" x="355"/>
        <item m="1" x="1935"/>
        <item m="1" x="1474"/>
        <item m="1" x="635"/>
        <item m="1" x="828"/>
        <item m="1" x="652"/>
        <item m="1" x="334"/>
        <item m="1" x="1040"/>
        <item m="1" x="376"/>
        <item m="1" x="2137"/>
        <item m="1" x="404"/>
        <item m="1" x="805"/>
        <item x="3"/>
        <item m="1" x="1665"/>
        <item m="1" x="2014"/>
        <item m="1" x="1124"/>
        <item m="1" x="1458"/>
        <item m="1" x="1799"/>
        <item m="1" x="551"/>
        <item m="1" x="1088"/>
        <item m="1" x="1903"/>
        <item m="1" x="1985"/>
        <item m="1" x="358"/>
        <item m="1" x="487"/>
        <item m="1" x="1582"/>
        <item m="1" x="398"/>
        <item m="1" x="1372"/>
        <item m="1" x="2087"/>
        <item m="1" x="1766"/>
        <item m="1" x="637"/>
        <item m="1" x="883"/>
        <item m="1" x="1907"/>
        <item m="1" x="380"/>
        <item m="1" x="881"/>
        <item m="1" x="2048"/>
        <item m="1" x="1471"/>
        <item m="1" x="1993"/>
        <item m="1" x="2225"/>
        <item m="1" x="1068"/>
        <item m="1" x="2215"/>
        <item m="1" x="741"/>
        <item m="1" x="1473"/>
        <item m="1" x="1143"/>
        <item m="1" x="1226"/>
        <item m="1" x="2154"/>
        <item m="1" x="1537"/>
        <item m="1" x="2138"/>
        <item m="1" x="1004"/>
        <item m="1" x="1611"/>
        <item m="1" x="587"/>
        <item m="1" x="413"/>
        <item m="1" x="1948"/>
        <item m="1" x="1440"/>
        <item m="1" x="1805"/>
        <item m="1" x="1441"/>
        <item m="1" x="465"/>
        <item m="1" x="1459"/>
        <item m="1" x="1015"/>
        <item m="1" x="1117"/>
        <item m="1" x="1765"/>
        <item m="1" x="1069"/>
        <item m="1" x="499"/>
        <item m="1" x="799"/>
        <item m="1" x="909"/>
        <item m="1" x="832"/>
        <item m="1" x="387"/>
        <item m="1" x="2084"/>
        <item m="1" x="1773"/>
        <item m="1" x="2207"/>
        <item m="1" x="1224"/>
        <item m="1" x="2094"/>
        <item m="1" x="1092"/>
        <item m="1" x="1908"/>
        <item m="1" x="1025"/>
        <item m="1" x="1616"/>
        <item m="1" x="1680"/>
        <item m="1" x="1462"/>
        <item m="1" x="1106"/>
        <item m="1" x="1148"/>
        <item m="1" x="424"/>
        <item m="1" x="1498"/>
        <item m="1" x="826"/>
        <item m="1" x="311"/>
        <item x="64"/>
        <item m="1" x="1783"/>
        <item m="1" x="1755"/>
        <item m="1" x="659"/>
        <item m="1" x="1790"/>
        <item m="1" x="607"/>
        <item m="1" x="481"/>
        <item m="1" x="1889"/>
        <item m="1" x="411"/>
        <item m="1" x="1736"/>
        <item m="1" x="1590"/>
        <item m="1" x="1740"/>
        <item m="1" x="707"/>
        <item m="1" x="2170"/>
        <item m="1" x="320"/>
        <item m="1" x="2118"/>
        <item m="1" x="443"/>
        <item m="1" x="2197"/>
        <item m="1" x="441"/>
        <item m="1" x="1916"/>
        <item m="1" x="1481"/>
        <item m="1" x="1500"/>
        <item m="1" x="692"/>
        <item m="1" x="356"/>
        <item m="1" x="1225"/>
        <item m="1" x="331"/>
        <item m="1" x="873"/>
        <item m="1" x="1552"/>
        <item m="1" x="1210"/>
        <item m="1" x="348"/>
        <item m="1" x="1709"/>
        <item m="1" x="1782"/>
        <item m="1" x="885"/>
        <item m="1" x="421"/>
        <item m="1" x="755"/>
        <item m="1" x="2143"/>
        <item m="1" x="1724"/>
        <item m="1" x="1517"/>
        <item m="1" x="1877"/>
        <item m="1" x="1741"/>
        <item m="1" x="1538"/>
        <item m="1" x="1289"/>
        <item m="1" x="1696"/>
        <item m="1" x="548"/>
        <item m="1" x="366"/>
        <item m="1" x="770"/>
        <item m="1" x="306"/>
        <item m="1" x="1380"/>
        <item m="1" x="732"/>
        <item m="1" x="962"/>
        <item m="1" x="1086"/>
        <item m="1" x="2042"/>
        <item m="1" x="461"/>
        <item m="1" x="676"/>
        <item m="1" x="1601"/>
        <item m="1" x="1931"/>
        <item m="1" x="651"/>
        <item m="1" x="1737"/>
        <item m="1" x="1193"/>
        <item m="1" x="1374"/>
        <item m="1" x="623"/>
        <item m="1" x="1071"/>
        <item m="1" x="1237"/>
        <item m="1" x="2041"/>
        <item m="1" x="330"/>
        <item m="1" x="1431"/>
        <item m="1" x="324"/>
        <item m="1" x="738"/>
        <item x="61"/>
        <item m="1" x="455"/>
        <item m="1" x="1574"/>
        <item m="1" x="748"/>
        <item m="1" x="1823"/>
        <item m="1" x="1227"/>
        <item m="1" x="1501"/>
        <item m="1" x="730"/>
        <item m="1" x="2055"/>
        <item m="1" x="2239"/>
        <item m="1" x="1366"/>
        <item m="1" x="1800"/>
        <item m="1" x="2182"/>
        <item m="1" x="893"/>
        <item x="19"/>
        <item m="1" x="1484"/>
        <item m="1" x="510"/>
        <item m="1" x="1081"/>
        <item x="185"/>
        <item m="1" x="1961"/>
        <item m="1" x="550"/>
        <item m="1" x="1928"/>
        <item m="1" x="1203"/>
        <item m="1" x="1980"/>
        <item m="1" x="636"/>
        <item m="1" x="546"/>
        <item m="1" x="1101"/>
        <item m="1" x="2024"/>
        <item x="0"/>
        <item m="1" x="521"/>
        <item m="1" x="1173"/>
        <item m="1" x="2165"/>
        <item m="1" x="1344"/>
        <item x="17"/>
        <item x="18"/>
        <item m="1" x="2222"/>
        <item m="1" x="381"/>
        <item m="1" x="1837"/>
        <item m="1" x="950"/>
        <item m="1" x="2104"/>
        <item m="1" x="1418"/>
        <item m="1" x="1534"/>
        <item m="1" x="1489"/>
        <item m="1" x="564"/>
        <item m="1" x="1388"/>
        <item m="1" x="1886"/>
        <item m="1" x="1698"/>
        <item m="1" x="778"/>
        <item m="1" x="1408"/>
        <item m="1" x="845"/>
        <item m="1" x="859"/>
        <item m="1" x="422"/>
        <item m="1" x="2151"/>
        <item x="29"/>
        <item m="1" x="1018"/>
        <item m="1" x="1502"/>
        <item m="1" x="1119"/>
        <item x="166"/>
        <item m="1" x="457"/>
        <item m="1" x="2073"/>
        <item m="1" x="1798"/>
        <item x="20"/>
        <item x="190"/>
        <item m="1" x="1330"/>
        <item m="1" x="1422"/>
        <item m="1" x="984"/>
        <item m="1" x="1943"/>
        <item m="1" x="949"/>
        <item m="1" x="1454"/>
        <item m="1" x="1131"/>
        <item m="1" x="1930"/>
        <item m="1" x="1974"/>
        <item m="1" x="463"/>
        <item m="1" x="699"/>
        <item m="1" x="1026"/>
        <item m="1" x="617"/>
        <item m="1" x="579"/>
        <item x="198"/>
        <item m="1" x="807"/>
        <item m="1" x="959"/>
        <item m="1" x="1546"/>
        <item m="1" x="1702"/>
        <item m="1" x="1871"/>
        <item m="1" x="1215"/>
        <item m="1" x="674"/>
        <item m="1" x="1787"/>
        <item m="1" x="517"/>
        <item m="1" x="406"/>
        <item x="177"/>
        <item m="1" x="1199"/>
        <item m="1" x="783"/>
        <item m="1" x="1867"/>
        <item m="1" x="1410"/>
        <item m="1" x="871"/>
        <item m="1" x="1904"/>
        <item m="1" x="1364"/>
        <item m="1" x="1499"/>
        <item m="1" x="1750"/>
        <item m="1" x="2156"/>
        <item m="1" x="1248"/>
        <item m="1" x="2125"/>
        <item m="1" x="751"/>
        <item m="1" x="983"/>
        <item m="1" x="1392"/>
        <item m="1" x="1399"/>
        <item m="1" x="1641"/>
        <item m="1" x="977"/>
        <item m="1" x="1504"/>
        <item m="1" x="861"/>
        <item m="1" x="1163"/>
        <item m="1" x="2246"/>
        <item m="1" x="2036"/>
        <item m="1" x="1263"/>
        <item m="1" x="2026"/>
        <item m="1" x="786"/>
        <item m="1" x="1398"/>
        <item m="1" x="1062"/>
        <item m="1" x="1208"/>
        <item m="1" x="1743"/>
        <item m="1" x="1341"/>
        <item m="1" x="1906"/>
        <item m="1" x="809"/>
        <item m="1" x="917"/>
        <item m="1" x="343"/>
        <item m="1" x="360"/>
        <item m="1" x="370"/>
        <item m="1" x="414"/>
        <item m="1" x="446"/>
        <item m="1" x="458"/>
        <item m="1" x="468"/>
        <item m="1" x="477"/>
        <item m="1" x="525"/>
        <item m="1" x="555"/>
        <item m="1" x="566"/>
        <item m="1" x="570"/>
        <item m="1" x="583"/>
        <item m="1" x="602"/>
        <item m="1" x="616"/>
        <item m="1" x="618"/>
        <item m="1" x="621"/>
        <item m="1" x="667"/>
        <item m="1" x="691"/>
        <item m="1" x="700"/>
        <item m="1" x="711"/>
        <item m="1" x="764"/>
        <item m="1" x="780"/>
        <item m="1" x="790"/>
        <item m="1" x="815"/>
        <item m="1" x="821"/>
        <item m="1" x="851"/>
        <item m="1" x="852"/>
        <item m="1" x="872"/>
        <item m="1" x="894"/>
        <item m="1" x="895"/>
        <item m="1" x="905"/>
        <item m="1" x="926"/>
        <item m="1" x="965"/>
        <item m="1" x="993"/>
        <item m="1" x="995"/>
        <item m="1" x="1016"/>
        <item m="1" x="1035"/>
        <item m="1" x="1050"/>
        <item m="1" x="1063"/>
        <item m="1" x="1130"/>
        <item m="1" x="1192"/>
        <item m="1" x="1281"/>
        <item m="1" x="1360"/>
        <item m="1" x="1397"/>
        <item m="1" x="1412"/>
        <item m="1" x="1443"/>
        <item m="1" x="1468"/>
        <item m="1" x="1485"/>
        <item m="1" x="1514"/>
        <item m="1" x="1563"/>
        <item m="1" x="1579"/>
        <item m="1" x="1597"/>
        <item m="1" x="1700"/>
        <item m="1" x="1726"/>
        <item m="1" x="1730"/>
        <item m="1" x="1771"/>
        <item m="1" x="1784"/>
        <item m="1" x="1811"/>
        <item m="1" x="1838"/>
        <item m="1" x="1854"/>
        <item m="1" x="1859"/>
        <item m="1" x="1869"/>
        <item x="192"/>
        <item m="1" x="1946"/>
        <item m="1" x="1963"/>
        <item m="1" x="2009"/>
        <item m="1" x="2018"/>
        <item m="1" x="2022"/>
        <item m="1" x="2025"/>
        <item m="1" x="2038"/>
        <item m="1" x="2045"/>
        <item m="1" x="2049"/>
        <item m="1" x="2074"/>
        <item m="1" x="2086"/>
        <item m="1" x="2109"/>
        <item m="1" x="2112"/>
        <item m="1" x="2128"/>
        <item m="1" x="2131"/>
        <item m="1" x="2186"/>
        <item m="1" x="1965"/>
        <item m="1" x="1012"/>
        <item m="1" x="396"/>
        <item m="1" x="307"/>
        <item x="2"/>
        <item m="1" x="531"/>
        <item m="1" x="1421"/>
        <item m="1" x="1577"/>
        <item m="1" x="1174"/>
        <item m="1" x="2141"/>
        <item m="1" x="513"/>
        <item m="1" x="936"/>
        <item m="1" x="2166"/>
        <item m="1" x="1453"/>
        <item m="1" x="1763"/>
        <item m="1" x="1238"/>
        <item m="1" x="1739"/>
        <item m="1" x="1233"/>
        <item m="1" x="1672"/>
        <item m="1" x="2051"/>
        <item m="1" x="1659"/>
        <item x="270"/>
        <item m="1" x="992"/>
        <item m="1" x="2226"/>
        <item m="1" x="1633"/>
        <item m="1" x="1827"/>
        <item m="1" x="906"/>
        <item m="1" x="1359"/>
        <item x="143"/>
        <item m="1" x="632"/>
        <item m="1" x="1958"/>
        <item m="1" x="321"/>
        <item m="1" x="1221"/>
        <item m="1" x="1594"/>
        <item m="1" x="1100"/>
        <item m="1" x="2082"/>
        <item m="1" x="1370"/>
        <item m="1" x="1624"/>
        <item m="1" x="382"/>
        <item m="1" x="316"/>
        <item m="1" x="1927"/>
        <item m="1" x="314"/>
        <item m="1" x="1457"/>
        <item m="1" x="746"/>
        <item m="1" x="1000"/>
        <item m="1" x="1357"/>
        <item m="1" x="327"/>
        <item m="1" x="771"/>
        <item m="1" x="1255"/>
        <item m="1" x="1419"/>
        <item m="1" x="2113"/>
        <item m="1" x="842"/>
        <item m="1" x="329"/>
        <item m="1" x="1291"/>
        <item m="1" x="488"/>
        <item m="1" x="713"/>
        <item m="1" x="935"/>
        <item m="1" x="1671"/>
        <item m="1" x="459"/>
        <item m="1" x="763"/>
        <item m="1" x="820"/>
        <item m="1" x="2013"/>
        <item m="1" x="975"/>
        <item x="175"/>
        <item m="1" x="1066"/>
        <item m="1" x="1046"/>
        <item m="1" x="1164"/>
        <item m="1" x="2124"/>
        <item m="1" x="624"/>
        <item m="1" x="2210"/>
        <item m="1" x="597"/>
        <item m="1" x="634"/>
        <item m="1" x="666"/>
        <item x="1"/>
        <item m="1" x="1793"/>
        <item m="1" x="1550"/>
        <item m="1" x="1912"/>
        <item m="1" x="1824"/>
        <item m="1" x="2011"/>
        <item m="1" x="749"/>
        <item m="1" x="1655"/>
        <item m="1" x="474"/>
        <item m="1" x="1323"/>
        <item m="1" x="1847"/>
        <item m="1" x="2178"/>
        <item m="1" x="612"/>
        <item m="1" x="1273"/>
        <item m="1" x="1971"/>
        <item m="1" x="677"/>
        <item m="1" x="1646"/>
        <item m="1" x="452"/>
        <item m="1" x="1780"/>
        <item x="11"/>
        <item m="1" x="1204"/>
        <item m="1" x="903"/>
        <item m="1" x="1620"/>
        <item m="1" x="1010"/>
        <item m="1" x="595"/>
        <item m="1" x="1882"/>
        <item m="1" x="658"/>
        <item x="28"/>
        <item m="1" x="2106"/>
        <item m="1" x="1139"/>
        <item m="1" x="1944"/>
        <item m="1" x="1592"/>
        <item m="1" x="473"/>
        <item m="1" x="1014"/>
        <item x="244"/>
        <item m="1" x="1540"/>
        <item m="1" x="2190"/>
        <item m="1" x="365"/>
        <item m="1" x="1615"/>
        <item m="1" x="1293"/>
        <item m="1" x="1630"/>
        <item m="1" x="1161"/>
        <item x="31"/>
        <item m="1" x="685"/>
        <item m="1" x="352"/>
        <item m="1" x="1235"/>
        <item m="1" x="858"/>
        <item m="1" x="1653"/>
        <item m="1" x="449"/>
        <item m="1" x="1188"/>
        <item m="1" x="1561"/>
        <item m="1" x="1989"/>
        <item m="1" x="1171"/>
        <item m="1" x="1591"/>
        <item m="1" x="1751"/>
        <item m="1" x="1573"/>
        <item m="1" x="1030"/>
        <item m="1" x="347"/>
        <item m="1" x="1097"/>
        <item m="1" x="559"/>
        <item m="1" x="1432"/>
        <item m="1" x="1542"/>
        <item m="1" x="2221"/>
        <item m="1" x="2237"/>
        <item m="1" x="1849"/>
        <item m="1" x="661"/>
        <item m="1" x="999"/>
        <item m="1" x="696"/>
        <item m="1" x="818"/>
        <item m="1" x="1673"/>
        <item m="1" x="1144"/>
        <item x="191"/>
        <item m="1" x="1890"/>
        <item m="1" x="1689"/>
        <item m="1" x="1576"/>
        <item m="1" x="1126"/>
        <item m="1" x="394"/>
        <item x="23"/>
        <item m="1" x="2100"/>
        <item m="1" x="2206"/>
        <item m="1" x="998"/>
        <item m="1" x="1476"/>
        <item m="1" x="1363"/>
        <item m="1" x="1652"/>
        <item m="1" x="445"/>
        <item m="1" x="1185"/>
        <item m="1" x="877"/>
        <item m="1" x="419"/>
        <item m="1" x="1406"/>
        <item m="1" x="2234"/>
        <item m="1" x="817"/>
        <item m="1" x="1043"/>
        <item x="170"/>
        <item m="1" x="1487"/>
        <item m="1" x="599"/>
        <item m="1" x="2167"/>
        <item m="1" x="1158"/>
        <item m="1" x="710"/>
        <item m="1" x="776"/>
        <item m="1" x="1338"/>
        <item m="1" x="1497"/>
        <item m="1" x="1571"/>
        <item m="1" x="2194"/>
        <item m="1" x="437"/>
        <item m="1" x="1637"/>
        <item m="1" x="833"/>
        <item m="1" x="515"/>
        <item m="1" x="889"/>
        <item m="1" x="1846"/>
        <item m="1" x="2005"/>
        <item m="1" x="1460"/>
        <item m="1" x="835"/>
        <item m="1" x="2120"/>
        <item m="1" x="1382"/>
        <item m="1" x="693"/>
        <item m="1" x="1416"/>
        <item m="1" x="1622"/>
        <item m="1" x="392"/>
        <item m="1" x="2192"/>
        <item m="1" x="1044"/>
        <item x="9"/>
        <item m="1" x="2243"/>
        <item m="1" x="389"/>
        <item m="1" x="1865"/>
        <item m="1" x="971"/>
        <item x="237"/>
        <item m="1" x="1315"/>
        <item m="1" x="839"/>
        <item m="1" x="1367"/>
        <item m="1" x="760"/>
        <item m="1" x="1840"/>
        <item m="1" x="1021"/>
        <item m="1" x="802"/>
        <item m="1" x="810"/>
        <item m="1" x="319"/>
        <item m="1" x="1155"/>
        <item m="1" x="1697"/>
        <item m="1" x="543"/>
        <item x="193"/>
        <item m="1" x="1394"/>
        <item m="1" x="758"/>
        <item m="1" x="1335"/>
        <item m="1" x="1430"/>
        <item m="1" x="1957"/>
        <item m="1" x="947"/>
        <item m="1" x="988"/>
        <item m="1" x="1745"/>
        <item m="1" x="854"/>
        <item m="1" x="1735"/>
        <item m="1" x="633"/>
        <item m="1" x="1256"/>
        <item m="1" x="2067"/>
        <item m="1" x="1259"/>
        <item m="1" x="1720"/>
        <item x="12"/>
        <item m="1" x="608"/>
        <item m="1" x="739"/>
        <item m="1" x="989"/>
        <item m="1" x="1241"/>
        <item m="1" x="946"/>
        <item m="1" x="1301"/>
        <item m="1" x="1617"/>
        <item m="1" x="379"/>
        <item m="1" x="1795"/>
        <item m="1" x="519"/>
        <item x="197"/>
        <item m="1" x="931"/>
        <item m="1" x="417"/>
        <item m="1" x="1244"/>
        <item x="21"/>
        <item x="22"/>
        <item m="1" x="400"/>
        <item m="1" x="2142"/>
        <item m="1" x="2180"/>
        <item m="1" x="1885"/>
        <item m="1" x="368"/>
        <item m="1" x="557"/>
        <item m="1" x="1826"/>
        <item x="194"/>
        <item x="30"/>
        <item x="5"/>
        <item x="4"/>
        <item x="200"/>
        <item x="6"/>
        <item m="1" x="2002"/>
        <item m="1" x="1554"/>
        <item m="1" x="901"/>
        <item m="1" x="708"/>
        <item m="1" x="1864"/>
        <item m="1" x="1818"/>
        <item m="1" x="2053"/>
        <item m="1" x="479"/>
        <item m="1" x="1222"/>
        <item x="34"/>
        <item m="1" x="350"/>
        <item m="1" x="664"/>
        <item m="1" x="1466"/>
        <item m="1" x="837"/>
        <item x="35"/>
        <item m="1" x="1113"/>
        <item x="202"/>
        <item m="1" x="1880"/>
        <item x="10"/>
        <item m="1" x="490"/>
        <item x="32"/>
        <item m="1" x="2188"/>
        <item x="7"/>
        <item x="8"/>
        <item x="195"/>
        <item m="1" x="2122"/>
        <item m="1" x="325"/>
        <item m="1" x="1941"/>
        <item x="24"/>
        <item m="1" x="1587"/>
        <item x="88"/>
        <item x="33"/>
        <item m="1" x="593"/>
        <item x="37"/>
        <item x="263"/>
        <item m="1" x="485"/>
        <item x="207"/>
        <item m="1" x="2168"/>
        <item m="1" x="451"/>
        <item x="46"/>
        <item m="1" x="1762"/>
        <item x="210"/>
        <item m="1" x="1022"/>
        <item m="1" x="1393"/>
        <item m="1" x="344"/>
        <item m="1" x="1920"/>
        <item x="14"/>
        <item x="16"/>
        <item m="1" x="1910"/>
        <item m="1" x="2211"/>
        <item m="1" x="886"/>
        <item m="1" x="1663"/>
        <item m="1" x="1923"/>
        <item x="102"/>
        <item x="36"/>
        <item m="1" x="1299"/>
        <item m="1" x="1643"/>
        <item x="204"/>
        <item x="205"/>
        <item x="214"/>
        <item x="48"/>
        <item x="49"/>
        <item x="212"/>
        <item x="50"/>
        <item x="51"/>
        <item m="1" x="801"/>
        <item x="52"/>
        <item x="213"/>
        <item m="1" x="1902"/>
        <item x="53"/>
        <item m="1" x="1986"/>
        <item x="221"/>
        <item x="25"/>
        <item x="26"/>
        <item x="13"/>
        <item m="1" x="2059"/>
        <item x="38"/>
        <item x="40"/>
        <item x="229"/>
        <item x="39"/>
        <item x="42"/>
        <item x="43"/>
        <item x="201"/>
        <item m="1" x="629"/>
        <item x="54"/>
        <item x="55"/>
        <item x="208"/>
        <item x="266"/>
        <item x="75"/>
        <item x="76"/>
        <item x="215"/>
        <item x="216"/>
        <item x="218"/>
        <item x="220"/>
        <item x="71"/>
        <item x="225"/>
        <item x="74"/>
        <item x="70"/>
        <item x="117"/>
        <item x="57"/>
        <item x="59"/>
        <item x="60"/>
        <item x="62"/>
        <item x="219"/>
        <item x="63"/>
        <item x="65"/>
        <item x="66"/>
        <item x="67"/>
        <item x="68"/>
        <item x="69"/>
        <item x="222"/>
        <item m="1" x="1748"/>
        <item m="1" x="1797"/>
        <item x="72"/>
        <item x="89"/>
        <item m="1" x="1310"/>
        <item x="97"/>
        <item x="77"/>
        <item x="78"/>
        <item x="79"/>
        <item x="228"/>
        <item x="83"/>
        <item x="84"/>
        <item x="230"/>
        <item x="86"/>
        <item x="231"/>
        <item x="87"/>
        <item x="232"/>
        <item x="90"/>
        <item x="91"/>
        <item x="92"/>
        <item x="93"/>
        <item x="94"/>
        <item x="95"/>
        <item x="234"/>
        <item m="1" x="1796"/>
        <item x="99"/>
        <item x="238"/>
        <item x="101"/>
        <item x="239"/>
        <item x="240"/>
        <item x="242"/>
        <item x="119"/>
        <item x="120"/>
        <item x="109"/>
        <item x="103"/>
        <item x="243"/>
        <item x="245"/>
        <item x="246"/>
        <item x="104"/>
        <item x="247"/>
        <item x="105"/>
        <item x="106"/>
        <item x="248"/>
        <item x="249"/>
        <item x="251"/>
        <item x="252"/>
        <item x="108"/>
        <item x="110"/>
        <item x="253"/>
        <item x="111"/>
        <item x="112"/>
        <item x="114"/>
        <item x="255"/>
        <item x="259"/>
        <item x="260"/>
        <item x="261"/>
        <item x="139"/>
        <item x="123"/>
        <item x="124"/>
        <item x="126"/>
        <item x="128"/>
        <item x="264"/>
        <item x="130"/>
        <item x="131"/>
        <item x="133"/>
        <item x="134"/>
        <item x="135"/>
        <item x="136"/>
        <item x="137"/>
        <item x="138"/>
        <item x="236"/>
        <item x="268"/>
        <item x="142"/>
        <item x="145"/>
        <item x="140"/>
        <item x="271"/>
        <item x="272"/>
        <item x="273"/>
        <item x="274"/>
        <item x="275"/>
        <item x="146"/>
        <item x="276"/>
        <item x="154"/>
        <item x="279"/>
        <item x="149"/>
        <item x="151"/>
        <item x="280"/>
        <item x="152"/>
        <item x="160"/>
        <item x="287"/>
        <item x="163"/>
        <item x="167"/>
        <item x="168"/>
        <item x="165"/>
        <item x="169"/>
        <item x="171"/>
        <item x="172"/>
        <item x="178"/>
        <item x="292"/>
        <item x="41"/>
        <item x="56"/>
        <item x="203"/>
        <item x="206"/>
        <item x="209"/>
        <item x="267"/>
        <item x="227"/>
        <item x="73"/>
        <item x="224"/>
        <item x="82"/>
        <item x="233"/>
        <item x="96"/>
        <item x="235"/>
        <item x="98"/>
        <item x="100"/>
        <item x="113"/>
        <item x="256"/>
        <item x="258"/>
        <item x="125"/>
        <item x="157"/>
        <item x="144"/>
        <item x="141"/>
        <item x="277"/>
        <item x="278"/>
        <item x="150"/>
        <item x="153"/>
        <item x="155"/>
        <item x="282"/>
        <item x="283"/>
        <item x="284"/>
        <item x="285"/>
        <item x="162"/>
        <item x="173"/>
        <item x="289"/>
        <item x="179"/>
        <item x="180"/>
        <item x="181"/>
        <item x="293"/>
        <item x="182"/>
        <item x="183"/>
        <item x="294"/>
        <item x="184"/>
        <item x="295"/>
        <item x="296"/>
        <item x="297"/>
        <item x="186"/>
        <item x="299"/>
        <item x="300"/>
        <item x="188"/>
        <item x="301"/>
        <item x="189"/>
        <item x="223"/>
        <item x="217"/>
        <item x="226"/>
        <item x="118"/>
        <item x="85"/>
        <item x="241"/>
        <item x="121"/>
        <item x="122"/>
        <item x="107"/>
        <item x="250"/>
        <item x="254"/>
        <item x="115"/>
        <item x="257"/>
        <item x="262"/>
        <item x="127"/>
        <item x="129"/>
        <item x="265"/>
        <item x="156"/>
        <item x="147"/>
        <item x="281"/>
        <item x="159"/>
        <item x="161"/>
        <item x="164"/>
        <item x="288"/>
        <item x="290"/>
        <item x="174"/>
        <item x="176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1"/>
        <item m="1" x="8"/>
        <item m="1" x="2"/>
        <item m="1" x="3"/>
        <item m="1" x="4"/>
        <item m="1" x="5"/>
        <item m="1" x="6"/>
        <item m="1" x="7"/>
        <item t="default"/>
      </items>
    </pivotField>
    <pivotField compact="0" outline="0" showAll="0"/>
    <pivotField axis="axisRow" compact="0" outline="0" showAll="0" sortType="descending">
      <items count="6">
        <item m="1" x="2"/>
        <item x="0"/>
        <item x="1"/>
        <item m="1" x="3"/>
        <item m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m="1" x="2"/>
        <item x="0"/>
        <item x="1"/>
        <item t="default"/>
      </items>
    </pivotField>
    <pivotField compact="0" outline="0" showAll="0"/>
    <pivotField axis="axisRow" compact="0" outline="0" showAll="0" defaultSubtotal="0">
      <items count="6">
        <item x="2"/>
        <item x="0"/>
        <item x="3"/>
        <item x="1"/>
        <item m="1" x="5"/>
        <item m="1"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x="102"/>
        <item m="1" x="198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x="82"/>
        <item m="1" x="174"/>
        <item x="91"/>
        <item x="78"/>
        <item m="1" x="137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190"/>
        <item x="109"/>
        <item m="1" x="131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x="0"/>
        <item x="29"/>
        <item x="26"/>
        <item x="6"/>
        <item x="42"/>
        <item x="32"/>
        <item x="99"/>
        <item x="30"/>
        <item x="88"/>
        <item x="90"/>
        <item x="110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n=" " x="12"/>
        <item m="1" x="211"/>
        <item m="1" x="243"/>
        <item m="1" x="186"/>
        <item x="19"/>
        <item x="5"/>
        <item m="1" x="238"/>
        <item x="14"/>
        <item m="1" x="210"/>
        <item x="38"/>
        <item x="66"/>
        <item m="1" x="218"/>
        <item x="60"/>
        <item m="1" x="149"/>
        <item x="111"/>
        <item x="72"/>
        <item x="87"/>
        <item m="1" x="143"/>
        <item m="1" x="241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28"/>
        <item x="23"/>
        <item m="1" x="184"/>
        <item x="62"/>
        <item m="1" x="207"/>
        <item m="1" x="181"/>
        <item x="105"/>
        <item x="98"/>
        <item m="1" x="129"/>
        <item x="45"/>
        <item m="1" x="157"/>
        <item x="107"/>
        <item m="1" x="194"/>
        <item m="1" x="196"/>
        <item m="1" x="136"/>
        <item x="9"/>
        <item x="16"/>
        <item m="1" x="114"/>
        <item m="1" x="151"/>
        <item m="1" x="150"/>
        <item m="1" x="171"/>
        <item m="1" x="122"/>
        <item m="1" x="237"/>
        <item x="67"/>
        <item m="1" x="146"/>
        <item m="1" x="202"/>
        <item x="37"/>
        <item m="1" x="206"/>
        <item m="1" x="155"/>
        <item m="1" x="172"/>
        <item m="1" x="180"/>
        <item m="1" x="212"/>
        <item m="1" x="154"/>
        <item m="1" x="125"/>
        <item m="1" x="148"/>
        <item x="70"/>
        <item m="1" x="204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40"/>
        <item x="54"/>
        <item m="1" x="222"/>
        <item m="1" x="179"/>
        <item m="1" x="164"/>
        <item m="1" x="163"/>
        <item m="1" x="226"/>
        <item m="1" x="116"/>
        <item x="22"/>
        <item m="1" x="173"/>
        <item x="39"/>
        <item x="113"/>
        <item m="1" x="227"/>
        <item m="1" x="246"/>
        <item m="1" x="168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x="3"/>
        <item m="1" x="193"/>
        <item m="1" x="138"/>
        <item m="1" x="147"/>
        <item m="1" x="189"/>
        <item m="1" x="200"/>
        <item m="1" x="215"/>
        <item m="1" x="223"/>
        <item m="1" x="225"/>
        <item m="1" x="239"/>
        <item m="1" x="250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ascending">
      <items count="34">
        <item m="1" x="31"/>
        <item m="1" x="20"/>
        <item m="1" x="27"/>
        <item m="1" x="15"/>
        <item m="1" x="11"/>
        <item m="1" x="23"/>
        <item m="1" x="29"/>
        <item m="1" x="18"/>
        <item m="1" x="26"/>
        <item m="1" x="14"/>
        <item m="1" x="10"/>
        <item m="1" x="22"/>
        <item m="1" x="28"/>
        <item m="1" x="17"/>
        <item m="1" x="25"/>
        <item h="1" m="1" x="13"/>
        <item m="1" x="32"/>
        <item m="1" x="21"/>
        <item m="1" x="16"/>
        <item m="1" x="24"/>
        <item m="1" x="12"/>
        <item m="1" x="30"/>
        <item m="1" x="19"/>
        <item x="1"/>
        <item x="2"/>
        <item h="1" x="3"/>
        <item h="1" x="4"/>
        <item h="1" x="5"/>
        <item h="1" x="6"/>
        <item h="1" x="7"/>
        <item h="1" x="8"/>
        <item h="1" x="9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7">
    <field x="69"/>
    <field x="8"/>
    <field x="13"/>
    <field x="1"/>
    <field x="2"/>
    <field x="43"/>
    <field x="15"/>
  </rowFields>
  <rowItems count="134">
    <i>
      <x v="23"/>
      <x v="1"/>
      <x v="1"/>
      <x v="62"/>
      <x v="1896"/>
      <x v="225"/>
      <x v="2"/>
    </i>
    <i r="4">
      <x v="1930"/>
      <x v="155"/>
      <x v="2"/>
    </i>
    <i r="3">
      <x v="63"/>
      <x v="1514"/>
      <x v="55"/>
      <x v="2"/>
    </i>
    <i r="4">
      <x v="1533"/>
      <x v="55"/>
      <x v="2"/>
    </i>
    <i r="4">
      <x v="1534"/>
      <x v="55"/>
      <x v="2"/>
    </i>
    <i r="3">
      <x v="64"/>
      <x v="1361"/>
      <x v="229"/>
      <x/>
    </i>
    <i r="4">
      <x v="1956"/>
      <x v="91"/>
      <x v="2"/>
    </i>
    <i r="4">
      <x v="1959"/>
      <x v="91"/>
      <x v="2"/>
    </i>
    <i r="3">
      <x v="65"/>
      <x v="1983"/>
      <x v="94"/>
      <x v="2"/>
    </i>
    <i t="default" r="2">
      <x v="1"/>
    </i>
    <i r="2">
      <x v="2"/>
      <x v="64"/>
      <x v="1707"/>
      <x v="85"/>
      <x v="3"/>
    </i>
    <i r="4">
      <x v="1957"/>
      <x v="125"/>
      <x v="2"/>
    </i>
    <i r="3">
      <x v="65"/>
      <x v="1982"/>
      <x v="131"/>
      <x v="2"/>
    </i>
    <i r="3">
      <x v="66"/>
      <x v="2006"/>
      <x v="91"/>
      <x/>
    </i>
    <i r="5">
      <x v="125"/>
      <x/>
    </i>
    <i r="4">
      <x v="2007"/>
      <x v="126"/>
      <x/>
    </i>
    <i t="default" r="2">
      <x v="2"/>
    </i>
    <i t="default" r="1">
      <x v="1"/>
    </i>
    <i t="default">
      <x v="23"/>
    </i>
    <i>
      <x v="24"/>
      <x v="1"/>
      <x v="1"/>
      <x v="63"/>
      <x v="1514"/>
      <x v="55"/>
      <x v="2"/>
    </i>
    <i r="4">
      <x v="1561"/>
      <x v="83"/>
      <x v="2"/>
    </i>
    <i r="4">
      <x v="1853"/>
      <x v="172"/>
      <x/>
    </i>
    <i r="4">
      <x v="1945"/>
      <x v="155"/>
      <x v="2"/>
    </i>
    <i r="4">
      <x v="1988"/>
      <x v="151"/>
      <x/>
    </i>
    <i r="3">
      <x v="64"/>
      <x v="1273"/>
      <x v="78"/>
      <x/>
    </i>
    <i r="4">
      <x v="1361"/>
      <x v="130"/>
      <x/>
    </i>
    <i r="4">
      <x v="1553"/>
      <x v="247"/>
      <x v="2"/>
    </i>
    <i r="4">
      <x v="1955"/>
      <x v="155"/>
      <x/>
    </i>
    <i r="4">
      <x v="1969"/>
      <x v="157"/>
      <x/>
    </i>
    <i r="4">
      <x v="1993"/>
      <x v="103"/>
      <x v="2"/>
    </i>
    <i r="4">
      <x v="2014"/>
      <x v="83"/>
      <x/>
    </i>
    <i r="3">
      <x v="66"/>
      <x v="2020"/>
      <x v="83"/>
      <x/>
    </i>
    <i r="5">
      <x v="86"/>
      <x/>
    </i>
    <i r="4">
      <x v="2024"/>
      <x v="155"/>
      <x/>
    </i>
    <i r="4">
      <x v="2029"/>
      <x v="70"/>
      <x v="2"/>
    </i>
    <i r="5">
      <x v="90"/>
      <x v="2"/>
    </i>
    <i r="3">
      <x v="67"/>
      <x v="1432"/>
      <x v="157"/>
      <x v="2"/>
    </i>
    <i r="4">
      <x v="2033"/>
      <x v="84"/>
      <x v="2"/>
    </i>
    <i r="4">
      <x v="2061"/>
      <x v="48"/>
      <x/>
    </i>
    <i r="4">
      <x v="2064"/>
      <x v="155"/>
      <x/>
    </i>
    <i r="4">
      <x v="2066"/>
      <x v="83"/>
      <x/>
    </i>
    <i r="4">
      <x v="2073"/>
      <x v="95"/>
      <x/>
    </i>
    <i r="4">
      <x v="2177"/>
      <x v="48"/>
      <x/>
    </i>
    <i r="3">
      <x v="68"/>
      <x v="521"/>
      <x v="84"/>
      <x/>
    </i>
    <i r="4">
      <x v="2079"/>
      <x v="5"/>
      <x/>
    </i>
    <i r="4">
      <x v="2084"/>
      <x v="48"/>
      <x/>
    </i>
    <i r="4">
      <x v="2096"/>
      <x v="48"/>
      <x/>
    </i>
    <i r="3">
      <x v="69"/>
      <x v="2040"/>
      <x v="91"/>
      <x v="2"/>
    </i>
    <i r="5">
      <x v="93"/>
      <x v="2"/>
    </i>
    <i r="4">
      <x v="2105"/>
      <x v="36"/>
      <x/>
    </i>
    <i r="5">
      <x v="48"/>
      <x/>
    </i>
    <i r="5">
      <x v="53"/>
      <x/>
    </i>
    <i r="4">
      <x v="2109"/>
      <x v="55"/>
      <x/>
    </i>
    <i t="default" r="2">
      <x v="1"/>
    </i>
    <i r="2">
      <x v="2"/>
      <x v="64"/>
      <x v="1818"/>
      <x v="212"/>
      <x/>
    </i>
    <i r="4">
      <x v="1980"/>
      <x v="78"/>
      <x/>
    </i>
    <i r="4">
      <x v="1991"/>
      <x v="90"/>
      <x v="2"/>
    </i>
    <i r="3">
      <x v="65"/>
      <x v="641"/>
      <x v="93"/>
      <x/>
    </i>
    <i r="4">
      <x v="1982"/>
      <x v="92"/>
      <x v="2"/>
    </i>
    <i r="5">
      <x v="225"/>
      <x v="2"/>
    </i>
    <i r="4">
      <x v="1999"/>
      <x v="98"/>
      <x/>
    </i>
    <i r="3">
      <x v="66"/>
      <x v="2006"/>
      <x v="55"/>
      <x/>
    </i>
    <i r="5">
      <x v="96"/>
      <x/>
    </i>
    <i r="4">
      <x v="2021"/>
      <x v="86"/>
      <x/>
    </i>
    <i r="3">
      <x v="67"/>
      <x v="2032"/>
      <x v="48"/>
      <x/>
    </i>
    <i r="5">
      <x v="83"/>
      <x/>
    </i>
    <i r="5">
      <x v="90"/>
      <x/>
    </i>
    <i r="5">
      <x v="126"/>
      <x/>
    </i>
    <i r="5">
      <x v="135"/>
      <x/>
    </i>
    <i r="4">
      <x v="2054"/>
      <x v="83"/>
      <x/>
    </i>
    <i r="4">
      <x v="2059"/>
      <x v="84"/>
      <x/>
    </i>
    <i r="5">
      <x v="90"/>
      <x/>
    </i>
    <i r="4">
      <x v="2062"/>
      <x v="90"/>
      <x v="2"/>
    </i>
    <i r="5">
      <x v="182"/>
      <x v="2"/>
    </i>
    <i r="4">
      <x v="2065"/>
      <x v="98"/>
      <x/>
    </i>
    <i r="4">
      <x v="2069"/>
      <x v="39"/>
      <x/>
    </i>
    <i r="5">
      <x v="90"/>
      <x/>
    </i>
    <i r="5">
      <x v="214"/>
      <x/>
    </i>
    <i r="3">
      <x v="68"/>
      <x v="930"/>
      <x v="84"/>
      <x v="2"/>
    </i>
    <i r="4">
      <x v="2036"/>
      <x v="125"/>
      <x v="2"/>
    </i>
    <i r="4">
      <x v="2037"/>
      <x v="131"/>
      <x v="2"/>
    </i>
    <i r="4">
      <x v="2039"/>
      <x v="125"/>
      <x v="2"/>
    </i>
    <i r="4">
      <x v="2077"/>
      <x v="83"/>
      <x/>
    </i>
    <i r="5">
      <x v="90"/>
      <x/>
    </i>
    <i r="3">
      <x v="69"/>
      <x v="2185"/>
      <x v="48"/>
      <x/>
    </i>
    <i r="3">
      <x v="70"/>
      <x v="2044"/>
      <x v="87"/>
      <x v="2"/>
    </i>
    <i r="4">
      <x v="2171"/>
      <x v="85"/>
      <x v="2"/>
    </i>
    <i t="default" r="2">
      <x v="2"/>
    </i>
    <i t="default" r="1">
      <x v="1"/>
    </i>
    <i r="1">
      <x v="2"/>
      <x v="2"/>
      <x v="68"/>
      <x v="1990"/>
      <x v="130"/>
      <x/>
    </i>
    <i r="5">
      <x v="165"/>
      <x/>
    </i>
    <i r="5">
      <x v="247"/>
      <x/>
    </i>
    <i r="4">
      <x v="2013"/>
      <x v="133"/>
      <x/>
    </i>
    <i r="4">
      <x v="2074"/>
      <x v="90"/>
      <x/>
    </i>
    <i r="4">
      <x v="2076"/>
      <x v="90"/>
      <x/>
    </i>
    <i r="4">
      <x v="2078"/>
      <x v="55"/>
      <x/>
    </i>
    <i r="4">
      <x v="2081"/>
      <x v="90"/>
      <x/>
    </i>
    <i r="4">
      <x v="2082"/>
      <x v="93"/>
      <x/>
    </i>
    <i r="4">
      <x v="2086"/>
      <x v="89"/>
      <x/>
    </i>
    <i r="4">
      <x v="2088"/>
      <x v="90"/>
      <x/>
    </i>
    <i r="4">
      <x v="2089"/>
      <x v="90"/>
      <x/>
    </i>
    <i r="4">
      <x v="2090"/>
      <x v="50"/>
      <x/>
    </i>
    <i r="4">
      <x v="2091"/>
      <x v="212"/>
      <x/>
    </i>
    <i r="4">
      <x v="2092"/>
      <x v="31"/>
      <x/>
    </i>
    <i r="4">
      <x v="2093"/>
      <x v="53"/>
      <x/>
    </i>
    <i r="4">
      <x v="2098"/>
      <x v="88"/>
      <x/>
    </i>
    <i r="4">
      <x v="2179"/>
      <x v="36"/>
      <x/>
    </i>
    <i r="4">
      <x v="2181"/>
      <x v="31"/>
      <x/>
    </i>
    <i r="4">
      <x v="2183"/>
      <x v="84"/>
      <x/>
    </i>
    <i r="4">
      <x v="2184"/>
      <x v="84"/>
      <x/>
    </i>
    <i r="4">
      <x v="2225"/>
      <x v="7"/>
      <x/>
    </i>
    <i r="3">
      <x v="69"/>
      <x v="2041"/>
      <x v="125"/>
      <x/>
    </i>
    <i r="4">
      <x v="2104"/>
      <x v="89"/>
      <x/>
    </i>
    <i r="4">
      <x v="2111"/>
      <x v="74"/>
      <x/>
    </i>
    <i r="5">
      <x v="182"/>
      <x/>
    </i>
    <i r="4">
      <x v="2112"/>
      <x v="59"/>
      <x/>
    </i>
    <i r="4">
      <x v="2117"/>
      <x v="93"/>
      <x/>
    </i>
    <i r="4">
      <x v="2118"/>
      <x v="90"/>
      <x/>
    </i>
    <i r="4">
      <x v="2120"/>
      <x v="31"/>
      <x/>
    </i>
    <i r="4">
      <x v="2121"/>
      <x v="83"/>
      <x/>
    </i>
    <i r="4">
      <x v="2122"/>
      <x v="59"/>
      <x/>
    </i>
    <i r="4">
      <x v="2229"/>
      <x v="56"/>
      <x/>
    </i>
    <i r="4">
      <x v="2232"/>
      <x v="48"/>
      <x/>
    </i>
    <i r="3">
      <x v="70"/>
      <x v="2045"/>
      <x v="87"/>
      <x/>
    </i>
    <i r="3">
      <x v="71"/>
      <x v="2048"/>
      <x v="125"/>
      <x/>
    </i>
    <i r="4">
      <x v="2049"/>
      <x v="126"/>
      <x/>
    </i>
    <i r="3">
      <x v="73"/>
      <x v="2058"/>
      <x v="242"/>
      <x/>
    </i>
    <i r="4">
      <x v="2224"/>
      <x v="125"/>
      <x/>
    </i>
    <i r="3">
      <x v="74"/>
      <x v="2102"/>
      <x v="28"/>
      <x/>
    </i>
    <i r="4">
      <x v="2103"/>
      <x v="126"/>
      <x/>
    </i>
    <i t="default" r="2">
      <x v="2"/>
    </i>
    <i t="default" r="1">
      <x v="2"/>
    </i>
    <i t="default">
      <x v="24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Open Value" fld="42" baseField="43" baseItem="66" numFmtId="166"/>
    <dataField name="Sum of Milling Cycle time" fld="66" baseField="0" baseItem="0"/>
  </dataFields>
  <formats count="55">
    <format dxfId="214">
      <pivotArea field="13" type="button" dataOnly="0" labelOnly="1" outline="0" axis="axisRow" fieldPosition="2"/>
    </format>
    <format dxfId="213">
      <pivotArea field="1" type="button" dataOnly="0" labelOnly="1" outline="0" axis="axisRow" fieldPosition="3"/>
    </format>
    <format dxfId="212">
      <pivotArea dataOnly="0" labelOnly="1" outline="0" fieldPosition="0">
        <references count="6">
          <reference field="1" count="1" selected="0">
            <x v="59"/>
          </reference>
          <reference field="2" count="1" selected="0">
            <x v="145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08"/>
          </reference>
          <reference field="69" count="1" selected="0">
            <x v="17"/>
          </reference>
        </references>
      </pivotArea>
    </format>
    <format dxfId="211">
      <pivotArea dataOnly="0" labelOnly="1" outline="0" fieldPosition="0">
        <references count="6">
          <reference field="1" count="1" selected="0">
            <x v="59"/>
          </reference>
          <reference field="2" count="1" selected="0">
            <x v="1528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17"/>
          </reference>
        </references>
      </pivotArea>
    </format>
    <format dxfId="210">
      <pivotArea dataOnly="0" labelOnly="1" outline="0" fieldPosition="0">
        <references count="6">
          <reference field="1" count="1" selected="0">
            <x v="61"/>
          </reference>
          <reference field="2" count="1" selected="0">
            <x v="1859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43"/>
          </reference>
          <reference field="69" count="1" selected="0">
            <x v="17"/>
          </reference>
        </references>
      </pivotArea>
    </format>
    <format dxfId="209">
      <pivotArea dataOnly="0" labelOnly="1" outline="0" fieldPosition="0">
        <references count="6">
          <reference field="1" count="1" selected="0">
            <x v="62"/>
          </reference>
          <reference field="2" count="1" selected="0">
            <x v="1896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17"/>
          </reference>
        </references>
      </pivotArea>
    </format>
    <format dxfId="208">
      <pivotArea dataOnly="0" labelOnly="1" outline="0" fieldPosition="0">
        <references count="6">
          <reference field="1" count="1" selected="0">
            <x v="62"/>
          </reference>
          <reference field="2" count="1" selected="0">
            <x v="1954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43"/>
          </reference>
          <reference field="69" count="1" selected="0">
            <x v="17"/>
          </reference>
        </references>
      </pivotArea>
    </format>
    <format dxfId="207">
      <pivotArea dataOnly="0" labelOnly="1" outline="0" fieldPosition="0">
        <references count="6">
          <reference field="1" count="1" selected="0">
            <x v="60"/>
          </reference>
          <reference field="2" count="1" selected="0">
            <x v="138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17"/>
          </reference>
        </references>
      </pivotArea>
    </format>
    <format dxfId="206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803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43"/>
          </reference>
          <reference field="69" count="1" selected="0">
            <x v="17"/>
          </reference>
        </references>
      </pivotArea>
    </format>
    <format dxfId="205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8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21"/>
          </reference>
          <reference field="69" count="1" selected="0">
            <x v="17"/>
          </reference>
        </references>
      </pivotArea>
    </format>
    <format dxfId="204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9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203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6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202">
      <pivotArea dataOnly="0" labelOnly="1" outline="0" fieldPosition="0">
        <references count="6">
          <reference field="1" count="1" selected="0">
            <x v="59"/>
          </reference>
          <reference field="2" count="1" selected="0">
            <x v="145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08"/>
          </reference>
          <reference field="69" count="1" selected="0">
            <x v="19"/>
          </reference>
        </references>
      </pivotArea>
    </format>
    <format dxfId="201">
      <pivotArea dataOnly="0" labelOnly="1" outline="0" fieldPosition="0">
        <references count="6">
          <reference field="1" count="1" selected="0">
            <x v="59"/>
          </reference>
          <reference field="2" count="1" selected="0">
            <x v="1528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200">
      <pivotArea dataOnly="0" labelOnly="1" outline="0" fieldPosition="0">
        <references count="6">
          <reference field="1" count="1" selected="0">
            <x v="62"/>
          </reference>
          <reference field="2" count="1" selected="0">
            <x v="1867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44"/>
          </reference>
          <reference field="69" count="1" selected="0">
            <x v="19"/>
          </reference>
        </references>
      </pivotArea>
    </format>
    <format dxfId="199">
      <pivotArea dataOnly="0" labelOnly="1" outline="0" fieldPosition="0">
        <references count="6">
          <reference field="1" count="1" selected="0">
            <x v="62"/>
          </reference>
          <reference field="2" count="1" selected="0">
            <x v="1896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198">
      <pivotArea dataOnly="0" labelOnly="1" outline="0" fieldPosition="0">
        <references count="6">
          <reference field="1" count="1" selected="0">
            <x v="65"/>
          </reference>
          <reference field="2" count="1" selected="0">
            <x v="1983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4"/>
          </reference>
          <reference field="69" count="1" selected="0">
            <x v="19"/>
          </reference>
        </references>
      </pivotArea>
    </format>
    <format dxfId="197">
      <pivotArea dataOnly="0" labelOnly="1" outline="0" fieldPosition="0">
        <references count="6">
          <reference field="1" count="1" selected="0">
            <x v="60"/>
          </reference>
          <reference field="2" count="1" selected="0">
            <x v="138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196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361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229"/>
          </reference>
          <reference field="69" count="1" selected="0">
            <x v="19"/>
          </reference>
        </references>
      </pivotArea>
    </format>
    <format dxfId="195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7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19"/>
          </reference>
        </references>
      </pivotArea>
    </format>
    <format dxfId="194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13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19"/>
          </reference>
        </references>
      </pivotArea>
    </format>
    <format dxfId="193">
      <pivotArea dataOnly="0" labelOnly="1" outline="0" fieldPosition="0">
        <references count="6">
          <reference field="1" count="1" selected="0">
            <x v="67"/>
          </reference>
          <reference field="2" count="1" selected="0">
            <x v="2033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0"/>
          </reference>
        </references>
      </pivotArea>
    </format>
    <format dxfId="192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040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0"/>
          </reference>
        </references>
      </pivotArea>
    </format>
    <format dxfId="191">
      <pivotArea dataOnly="0" labelOnly="1" outline="0" fieldPosition="0">
        <references count="6">
          <reference field="1" count="1" selected="0">
            <x v="70"/>
          </reference>
          <reference field="2" count="1" selected="0">
            <x v="2044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87"/>
          </reference>
          <reference field="69" count="1" selected="0">
            <x v="20"/>
          </reference>
        </references>
      </pivotArea>
    </format>
    <format dxfId="190">
      <pivotArea dataOnly="0" labelOnly="1" outline="0" fieldPosition="0">
        <references count="6">
          <reference field="1" count="1" selected="0">
            <x v="62"/>
          </reference>
          <reference field="2" count="1" selected="0">
            <x v="1867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44"/>
          </reference>
          <reference field="69" count="1" selected="0">
            <x v="20"/>
          </reference>
        </references>
      </pivotArea>
    </format>
    <format dxfId="189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361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29"/>
          </reference>
          <reference field="69" count="1" selected="0">
            <x v="20"/>
          </reference>
        </references>
      </pivotArea>
    </format>
    <format dxfId="188">
      <pivotArea dataOnly="0" labelOnly="1" outline="0" fieldPosition="0">
        <references count="6">
          <reference field="1" count="1" selected="0">
            <x v="65"/>
          </reference>
          <reference field="2" count="1" selected="0">
            <x v="1983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4"/>
          </reference>
          <reference field="69" count="1" selected="0">
            <x v="20"/>
          </reference>
        </references>
      </pivotArea>
    </format>
    <format dxfId="187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7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0"/>
          </reference>
        </references>
      </pivotArea>
    </format>
    <format dxfId="186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13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0"/>
          </reference>
        </references>
      </pivotArea>
    </format>
    <format dxfId="185">
      <pivotArea dataOnly="0" labelOnly="1" outline="0" fieldPosition="0">
        <references count="6">
          <reference field="1" count="1" selected="0">
            <x v="67"/>
          </reference>
          <reference field="2" count="1" selected="0">
            <x v="2033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2"/>
          </reference>
        </references>
      </pivotArea>
    </format>
    <format dxfId="184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040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2"/>
          </reference>
        </references>
      </pivotArea>
    </format>
    <format dxfId="183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170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2"/>
          </reference>
        </references>
      </pivotArea>
    </format>
    <format dxfId="182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6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20"/>
          </reference>
        </references>
      </pivotArea>
    </format>
    <format dxfId="181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2006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0"/>
          </reference>
        </references>
      </pivotArea>
    </format>
    <format dxfId="180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13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2"/>
          </reference>
        </references>
      </pivotArea>
    </format>
    <format dxfId="179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361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29"/>
          </reference>
          <reference field="69" count="1" selected="0">
            <x v="22"/>
          </reference>
        </references>
      </pivotArea>
    </format>
    <format dxfId="178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6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22"/>
          </reference>
        </references>
      </pivotArea>
    </format>
    <format dxfId="177">
      <pivotArea dataOnly="0" labelOnly="1" outline="0" fieldPosition="0">
        <references count="6">
          <reference field="1" count="1" selected="0">
            <x v="65"/>
          </reference>
          <reference field="2" count="1" selected="0">
            <x v="1983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4"/>
          </reference>
          <reference field="69" count="1" selected="0">
            <x v="22"/>
          </reference>
        </references>
      </pivotArea>
    </format>
    <format dxfId="176">
      <pivotArea dataOnly="0" labelOnly="1" outline="0" fieldPosition="0">
        <references count="6">
          <reference field="1" count="1" selected="0">
            <x v="67"/>
          </reference>
          <reference field="2" count="1" selected="0">
            <x v="2033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85"/>
          </reference>
          <reference field="69" count="1" selected="0">
            <x v="22"/>
          </reference>
        </references>
      </pivotArea>
    </format>
    <format dxfId="175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040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22"/>
          </reference>
        </references>
      </pivotArea>
    </format>
    <format dxfId="174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170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85"/>
          </reference>
          <reference field="69" count="1" selected="0">
            <x v="22"/>
          </reference>
        </references>
      </pivotArea>
    </format>
    <format dxfId="173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7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2"/>
          </reference>
        </references>
      </pivotArea>
    </format>
    <format dxfId="172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2006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2"/>
          </reference>
        </references>
      </pivotArea>
    </format>
    <format dxfId="171">
      <pivotArea dataOnly="0" labelOnly="1" outline="0" fieldPosition="0">
        <references count="6">
          <reference field="1" count="1" selected="0">
            <x v="70"/>
          </reference>
          <reference field="2" count="1" selected="0">
            <x v="2044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7"/>
          </reference>
          <reference field="69" count="1" selected="0">
            <x v="22"/>
          </reference>
        </references>
      </pivotArea>
    </format>
    <format dxfId="170">
      <pivotArea dataOnly="0" labelOnly="1" outline="0" fieldPosition="0">
        <references count="6">
          <reference field="1" count="1" selected="0">
            <x v="70"/>
          </reference>
          <reference field="2" count="1" selected="0">
            <x v="2044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7"/>
          </reference>
          <reference field="69" count="1" selected="0">
            <x v="24"/>
          </reference>
        </references>
      </pivotArea>
    </format>
    <format dxfId="169">
      <pivotArea dataOnly="0" labelOnly="1" outline="0" fieldPosition="0">
        <references count="6">
          <reference field="1" count="1" selected="0">
            <x v="70"/>
          </reference>
          <reference field="2" count="1" selected="0">
            <x v="2171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4"/>
          </reference>
        </references>
      </pivotArea>
    </format>
    <format dxfId="168">
      <pivotArea dataOnly="0" labelOnly="1" outline="0" fieldPosition="0">
        <references count="6">
          <reference field="1" count="1" selected="0">
            <x v="70"/>
          </reference>
          <reference field="2" count="1" selected="0">
            <x v="2045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87"/>
          </reference>
          <reference field="69" count="1" selected="0">
            <x v="24"/>
          </reference>
        </references>
      </pivotArea>
    </format>
    <format dxfId="167">
      <pivotArea dataOnly="0" labelOnly="1" outline="0" fieldPosition="0">
        <references count="6">
          <reference field="1" count="1" selected="0">
            <x v="73"/>
          </reference>
          <reference field="2" count="1" selected="0">
            <x v="4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4"/>
          </reference>
        </references>
      </pivotArea>
    </format>
    <format dxfId="166">
      <pivotArea dataOnly="0" labelOnly="1" outline="0" fieldPosition="0">
        <references count="6">
          <reference field="1" count="1" selected="0">
            <x v="74"/>
          </reference>
          <reference field="2" count="1" selected="0">
            <x v="2102"/>
          </reference>
          <reference field="8" count="1" selected="0">
            <x v="2"/>
          </reference>
          <reference field="13" count="1" selected="0">
            <x v="2"/>
          </reference>
          <reference field="43" count="1">
            <x v="28"/>
          </reference>
          <reference field="69" count="1" selected="0">
            <x v="24"/>
          </reference>
        </references>
      </pivotArea>
    </format>
    <format dxfId="165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361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229"/>
          </reference>
          <reference field="69" count="1" selected="0">
            <x v="23"/>
          </reference>
        </references>
      </pivotArea>
    </format>
    <format dxfId="164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956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23"/>
          </reference>
        </references>
      </pivotArea>
    </format>
    <format dxfId="163">
      <pivotArea dataOnly="0" labelOnly="1" outline="0" fieldPosition="0">
        <references count="6">
          <reference field="1" count="1" selected="0">
            <x v="65"/>
          </reference>
          <reference field="2" count="1" selected="0">
            <x v="1983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4"/>
          </reference>
          <reference field="69" count="1" selected="0">
            <x v="23"/>
          </reference>
        </references>
      </pivotArea>
    </format>
    <format dxfId="162">
      <pivotArea dataOnly="0" labelOnly="1" outline="0" fieldPosition="0">
        <references count="6">
          <reference field="1" count="1" selected="0">
            <x v="64"/>
          </reference>
          <reference field="2" count="1" selected="0">
            <x v="1707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85"/>
          </reference>
          <reference field="69" count="1" selected="0">
            <x v="23"/>
          </reference>
        </references>
      </pivotArea>
    </format>
    <format dxfId="161">
      <pivotArea dataOnly="0" labelOnly="1" outline="0" fieldPosition="0">
        <references count="6">
          <reference field="1" count="1" selected="0">
            <x v="66"/>
          </reference>
          <reference field="2" count="1" selected="0">
            <x v="2006"/>
          </reference>
          <reference field="8" count="1" selected="0">
            <x v="1"/>
          </reference>
          <reference field="13" count="1" selected="0">
            <x v="2"/>
          </reference>
          <reference field="43" count="1">
            <x v="91"/>
          </reference>
          <reference field="69" count="1" selected="0">
            <x v="23"/>
          </reference>
        </references>
      </pivotArea>
    </format>
    <format dxfId="160">
      <pivotArea dataOnly="0" labelOnly="1" outline="0" fieldPosition="0">
        <references count="6">
          <reference field="1" count="1" selected="0">
            <x v="69"/>
          </reference>
          <reference field="2" count="1" selected="0">
            <x v="2040"/>
          </reference>
          <reference field="8" count="1" selected="0">
            <x v="1"/>
          </reference>
          <reference field="13" count="1" selected="0">
            <x v="1"/>
          </reference>
          <reference field="43" count="1">
            <x v="91"/>
          </reference>
          <reference field="69" count="1" selected="0">
            <x v="24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ABF95-F5D2-4A7C-8F04-CD729FB5BA68}" name="PivotTable5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4:G45" firstHeaderRow="1" firstDataRow="2" firstDataCol="5" rowPageCount="1" colPageCount="1"/>
  <pivotFields count="88">
    <pivotField compact="0" outline="0" showAll="0"/>
    <pivotField axis="axisRow" compact="0" numFmtId="14" outline="0" showAll="0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14"/>
        <item m="1" x="104"/>
        <item x="44"/>
        <item x="6"/>
        <item x="7"/>
        <item x="8"/>
        <item x="9"/>
        <item x="10"/>
        <item x="11"/>
        <item x="12"/>
        <item x="13"/>
        <item x="15"/>
        <item x="16"/>
        <item x="18"/>
        <item x="19"/>
        <item x="20"/>
        <item x="21"/>
        <item x="17"/>
        <item x="22"/>
        <item x="23"/>
        <item x="24"/>
        <item x="25"/>
        <item x="41"/>
        <item x="42"/>
        <item x="43"/>
        <item x="26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defaultSubtotal="0">
      <items count="2248">
        <item m="1" x="1250"/>
        <item m="1" x="1608"/>
        <item m="1" x="1140"/>
        <item m="1" x="2213"/>
        <item x="116"/>
        <item m="1" x="747"/>
        <item m="1" x="1749"/>
        <item m="1" x="1179"/>
        <item m="1" x="762"/>
        <item m="1" x="1801"/>
        <item m="1" x="554"/>
        <item m="1" x="2062"/>
        <item m="1" x="884"/>
        <item m="1" x="856"/>
        <item m="1" x="1560"/>
        <item m="1" x="2057"/>
        <item m="1" x="705"/>
        <item m="1" x="703"/>
        <item m="1" x="337"/>
        <item m="1" x="671"/>
        <item m="1" x="715"/>
        <item m="1" x="898"/>
        <item m="1" x="907"/>
        <item m="1" x="1089"/>
        <item m="1" x="1675"/>
        <item m="1" x="781"/>
        <item m="1" x="824"/>
        <item m="1" x="532"/>
        <item m="1" x="1434"/>
        <item m="1" x="1705"/>
        <item m="1" x="2147"/>
        <item m="1" x="1668"/>
        <item m="1" x="469"/>
        <item m="1" x="831"/>
        <item m="1" x="1073"/>
        <item x="291"/>
        <item m="1" x="2144"/>
        <item x="269"/>
        <item m="1" x="2242"/>
        <item m="1" x="2108"/>
        <item m="1" x="2238"/>
        <item m="1" x="2196"/>
        <item m="1" x="332"/>
        <item m="1" x="1156"/>
        <item m="1" x="1532"/>
        <item m="1" x="1080"/>
        <item m="1" x="1384"/>
        <item m="1" x="1480"/>
        <item m="1" x="2191"/>
        <item m="1" x="302"/>
        <item m="1" x="806"/>
        <item m="1" x="2096"/>
        <item m="1" x="740"/>
        <item m="1" x="1588"/>
        <item m="1" x="1954"/>
        <item m="1" x="772"/>
        <item m="1" x="969"/>
        <item m="1" x="1896"/>
        <item m="1" x="342"/>
        <item m="1" x="788"/>
        <item m="1" x="1108"/>
        <item m="1" x="1525"/>
        <item m="1" x="1952"/>
        <item m="1" x="2028"/>
        <item m="1" x="1055"/>
        <item m="1" x="1195"/>
        <item m="1" x="1873"/>
        <item x="196"/>
        <item m="1" x="1809"/>
        <item m="1" x="2129"/>
        <item m="1" x="553"/>
        <item m="1" x="753"/>
        <item m="1" x="1118"/>
        <item m="1" x="1375"/>
        <item m="1" x="1439"/>
        <item m="1" x="1598"/>
        <item m="1" x="1842"/>
        <item m="1" x="1949"/>
        <item m="1" x="1994"/>
        <item x="286"/>
        <item m="1" x="2240"/>
        <item m="1" x="373"/>
        <item m="1" x="767"/>
        <item m="1" x="1438"/>
        <item m="1" x="1644"/>
        <item m="1" x="1725"/>
        <item m="1" x="2127"/>
        <item m="1" x="354"/>
        <item m="1" x="423"/>
        <item m="1" x="668"/>
        <item m="1" x="811"/>
        <item m="1" x="1236"/>
        <item m="1" x="1738"/>
        <item m="1" x="2039"/>
        <item m="1" x="2224"/>
        <item m="1" x="333"/>
        <item m="1" x="963"/>
        <item m="1" x="1128"/>
        <item m="1" x="1515"/>
        <item m="1" x="1686"/>
        <item m="1" x="475"/>
        <item m="1" x="511"/>
        <item m="1" x="822"/>
        <item m="1" x="1064"/>
        <item m="1" x="1084"/>
        <item m="1" x="1189"/>
        <item m="1" x="1300"/>
        <item x="298"/>
        <item m="1" x="2083"/>
        <item m="1" x="545"/>
        <item m="1" x="682"/>
        <item m="1" x="1048"/>
        <item m="1" x="1354"/>
        <item m="1" x="1722"/>
        <item m="1" x="1802"/>
        <item m="1" x="2150"/>
        <item m="1" x="418"/>
        <item m="1" x="725"/>
        <item m="1" x="1032"/>
        <item x="158"/>
        <item m="1" x="2033"/>
        <item m="1" x="489"/>
        <item m="1" x="558"/>
        <item m="1" x="759"/>
        <item m="1" x="808"/>
        <item m="1" x="819"/>
        <item m="1" x="1732"/>
        <item m="1" x="1819"/>
        <item m="1" x="1942"/>
        <item m="1" x="2176"/>
        <item x="211"/>
        <item m="1" x="1009"/>
        <item m="1" x="1169"/>
        <item m="1" x="1186"/>
        <item m="1" x="1201"/>
        <item m="1" x="1270"/>
        <item m="1" x="1510"/>
        <item m="1" x="1559"/>
        <item m="1" x="1670"/>
        <item m="1" x="1695"/>
        <item m="1" x="303"/>
        <item m="1" x="527"/>
        <item m="1" x="970"/>
        <item m="1" x="1096"/>
        <item m="1" x="1351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721"/>
        <item m="1" x="1138"/>
        <item m="1" x="1529"/>
        <item m="1" x="1650"/>
        <item m="1" x="1815"/>
        <item m="1" x="1876"/>
        <item m="1" x="1983"/>
        <item m="1" x="2000"/>
        <item m="1" x="2133"/>
        <item m="1" x="2204"/>
        <item m="1" x="345"/>
        <item m="1" x="503"/>
        <item m="1" x="539"/>
        <item m="1" x="789"/>
        <item m="1" x="865"/>
        <item m="1" x="887"/>
        <item m="1" x="912"/>
        <item m="1" x="929"/>
        <item m="1" x="943"/>
        <item m="1" x="1123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14"/>
        <item m="1" x="1759"/>
        <item m="1" x="1792"/>
        <item m="1" x="1813"/>
        <item m="1" x="1875"/>
        <item m="1" x="1982"/>
        <item m="1" x="2060"/>
        <item m="1" x="2093"/>
        <item m="1" x="2233"/>
        <item m="1" x="416"/>
        <item m="1" x="483"/>
        <item m="1" x="569"/>
        <item m="1" x="626"/>
        <item m="1" x="941"/>
        <item m="1" x="1042"/>
        <item m="1" x="1197"/>
        <item m="1" x="1423"/>
        <item m="1" x="1461"/>
        <item m="1" x="1566"/>
        <item m="1" x="1585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340"/>
        <item m="1" x="430"/>
        <item m="1" x="537"/>
        <item x="187"/>
        <item m="1" x="588"/>
        <item m="1" x="718"/>
        <item m="1" x="953"/>
        <item m="1" x="968"/>
        <item m="1" x="1006"/>
        <item m="1" x="1020"/>
        <item m="1" x="1150"/>
        <item m="1" x="1279"/>
        <item m="1" x="1319"/>
        <item m="1" x="1505"/>
        <item m="1" x="1583"/>
        <item m="1" x="1614"/>
        <item m="1" x="1648"/>
        <item m="1" x="1692"/>
        <item m="1" x="1729"/>
        <item m="1" x="2046"/>
        <item m="1" x="2075"/>
        <item m="1" x="2157"/>
        <item m="1" x="2202"/>
        <item m="1" x="312"/>
        <item m="1" x="339"/>
        <item m="1" x="466"/>
        <item m="1" x="568"/>
        <item m="1" x="689"/>
        <item m="1" x="717"/>
        <item m="1" x="882"/>
        <item m="1" x="927"/>
        <item m="1" x="967"/>
        <item x="199"/>
        <item m="1" x="1019"/>
        <item m="1" x="1252"/>
        <item m="1" x="1328"/>
        <item m="1" x="1346"/>
        <item m="1" x="1442"/>
        <item m="1" x="1503"/>
        <item m="1" x="1524"/>
        <item m="1" x="1553"/>
        <item m="1" x="1564"/>
        <item m="1" x="1631"/>
        <item m="1" x="1703"/>
        <item m="1" x="1712"/>
        <item m="1" x="1772"/>
        <item m="1" x="1810"/>
        <item m="1" x="1853"/>
        <item m="1" x="1915"/>
        <item m="1" x="2054"/>
        <item m="1" x="2130"/>
        <item m="1" x="2201"/>
        <item m="1" x="2231"/>
        <item m="1" x="310"/>
        <item m="1" x="357"/>
        <item m="1" x="464"/>
        <item m="1" x="522"/>
        <item m="1" x="603"/>
        <item m="1" x="672"/>
        <item m="1" x="688"/>
        <item m="1" x="702"/>
        <item m="1" x="848"/>
        <item m="1" x="880"/>
        <item m="1" x="951"/>
        <item m="1" x="982"/>
        <item m="1" x="1149"/>
        <item m="1" x="1266"/>
        <item m="1" x="1278"/>
        <item m="1" x="1400"/>
        <item m="1" x="1488"/>
        <item m="1" x="1522"/>
        <item m="1" x="1551"/>
        <item m="1" x="1600"/>
        <item m="1" x="1629"/>
        <item m="1" x="1678"/>
        <item m="1" x="1691"/>
        <item m="1" x="1711"/>
        <item m="1" x="1828"/>
        <item m="1" x="1852"/>
        <item m="1" x="1891"/>
        <item m="1" x="1914"/>
        <item m="1" x="1934"/>
        <item m="1" x="2088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38"/>
        <item m="1" x="670"/>
        <item m="1" x="847"/>
        <item m="1" x="878"/>
        <item m="1" x="896"/>
        <item m="1" x="925"/>
        <item m="1" x="938"/>
        <item m="1" x="1134"/>
        <item m="1" x="1251"/>
        <item m="1" x="1327"/>
        <item m="1" x="1362"/>
        <item m="1" x="1417"/>
        <item m="1" x="1486"/>
        <item m="1" x="1677"/>
        <item m="1" x="1690"/>
        <item m="1" x="1754"/>
        <item m="1" x="1913"/>
        <item m="1" x="1933"/>
        <item m="1" x="2012"/>
        <item m="1" x="2110"/>
        <item m="1" x="2155"/>
        <item m="1" x="2200"/>
        <item m="1" x="2228"/>
        <item m="1" x="322"/>
        <item m="1" x="460"/>
        <item m="1" x="600"/>
        <item m="1" x="733"/>
        <item m="1" x="784"/>
        <item m="1" x="813"/>
        <item m="1" x="827"/>
        <item m="1" x="875"/>
        <item m="1" x="908"/>
        <item m="1" x="922"/>
        <item m="1" x="980"/>
        <item m="1" x="1038"/>
        <item m="1" x="1052"/>
        <item m="1" x="1249"/>
        <item m="1" x="1262"/>
        <item m="1" x="1277"/>
        <item m="1" x="1290"/>
        <item m="1" x="1373"/>
        <item m="1" x="1520"/>
        <item m="1" x="1627"/>
        <item m="1" x="1645"/>
        <item m="1" x="1753"/>
        <item m="1" x="1768"/>
        <item m="1" x="1850"/>
        <item m="1" x="1932"/>
        <item m="1" x="1966"/>
        <item m="1" x="1979"/>
        <item x="45"/>
        <item m="1" x="2181"/>
        <item m="1" x="2198"/>
        <item m="1" x="2212"/>
        <item m="1" x="308"/>
        <item m="1" x="397"/>
        <item m="1" x="516"/>
        <item m="1" x="549"/>
        <item m="1" x="563"/>
        <item m="1" x="580"/>
        <item m="1" x="686"/>
        <item m="1" x="731"/>
        <item m="1" x="766"/>
        <item m="1" x="825"/>
        <item m="1" x="844"/>
        <item m="1" x="860"/>
        <item m="1" x="937"/>
        <item m="1" x="978"/>
        <item m="1" x="1090"/>
        <item m="1" x="1104"/>
        <item m="1" x="1160"/>
        <item m="1" x="1209"/>
        <item m="1" x="1303"/>
        <item m="1" x="1437"/>
        <item m="1" x="1456"/>
        <item m="1" x="1470"/>
        <item m="1" x="1519"/>
        <item m="1" x="1536"/>
        <item m="1" x="1562"/>
        <item m="1" x="1578"/>
        <item m="1" x="1723"/>
        <item m="1" x="1767"/>
        <item m="1" x="1806"/>
        <item m="1" x="2023"/>
        <item m="1" x="2040"/>
        <item m="1" x="2072"/>
        <item m="1" x="2107"/>
        <item m="1" x="2140"/>
        <item m="1" x="2153"/>
        <item m="1" x="372"/>
        <item m="1" x="456"/>
        <item m="1" x="495"/>
        <item m="1" x="514"/>
        <item m="1" x="578"/>
        <item m="1" x="598"/>
        <item m="1" x="650"/>
        <item m="1" x="729"/>
        <item m="1" x="750"/>
        <item m="1" x="800"/>
        <item m="1" x="843"/>
        <item m="1" x="904"/>
        <item m="1" x="976"/>
        <item m="1" x="1049"/>
        <item m="1" x="1129"/>
        <item m="1" x="1147"/>
        <item m="1" x="1175"/>
        <item m="1" x="1223"/>
        <item m="1" x="1276"/>
        <item m="1" x="1325"/>
        <item m="1" x="1342"/>
        <item m="1" x="1358"/>
        <item m="1" x="1387"/>
        <item m="1" x="1469"/>
        <item m="1" x="1516"/>
        <item m="1" x="1657"/>
        <item m="1" x="1866"/>
        <item m="1" x="1929"/>
        <item m="1" x="1947"/>
        <item m="1" x="2010"/>
        <item m="1" x="2021"/>
        <item m="1" x="2085"/>
        <item m="1" x="476"/>
        <item m="1" x="547"/>
        <item m="1" x="561"/>
        <item m="1" x="648"/>
        <item m="1" x="798"/>
        <item m="1" x="823"/>
        <item m="1" x="920"/>
        <item m="1" x="1102"/>
        <item m="1" x="1234"/>
        <item m="1" x="1324"/>
        <item m="1" x="1340"/>
        <item m="1" x="1396"/>
        <item m="1" x="1548"/>
        <item m="1" x="1595"/>
        <item m="1" x="1609"/>
        <item m="1" x="1654"/>
        <item m="1" x="1708"/>
        <item m="1" x="1764"/>
        <item m="1" x="1848"/>
        <item m="1" x="1945"/>
        <item m="1" x="1962"/>
        <item m="1" x="2008"/>
        <item m="1" x="2020"/>
        <item m="1" x="2152"/>
        <item m="1" x="2179"/>
        <item m="1" x="596"/>
        <item m="1" x="665"/>
        <item m="1" x="727"/>
        <item m="1" x="761"/>
        <item m="1" x="797"/>
        <item m="1" x="892"/>
        <item m="1" x="991"/>
        <item m="1" x="1172"/>
        <item m="1" x="1606"/>
        <item m="1" x="1822"/>
        <item m="1" x="2007"/>
        <item m="1" x="2164"/>
        <item m="1" x="2209"/>
        <item m="1" x="438"/>
        <item m="1" x="507"/>
        <item m="1" x="530"/>
        <item m="1" x="744"/>
        <item m="1" x="838"/>
        <item m="1" x="857"/>
        <item m="1" x="960"/>
        <item m="1" x="1395"/>
        <item m="1" x="407"/>
        <item m="1" x="472"/>
        <item m="1" x="1099"/>
        <item m="1" x="1272"/>
        <item m="1" x="1322"/>
        <item m="1" x="1901"/>
        <item m="1" x="1371"/>
        <item m="1" x="1413"/>
        <item m="1" x="2177"/>
        <item m="1" x="679"/>
        <item m="1" x="1863"/>
        <item m="1" x="1683"/>
        <item m="1" x="1343"/>
        <item m="1" x="1415"/>
        <item m="1" x="1085"/>
        <item m="1" x="736"/>
        <item m="1" x="785"/>
        <item m="1" x="1053"/>
        <item m="1" x="2126"/>
        <item m="1" x="1116"/>
        <item m="1" x="1483"/>
        <item m="1" x="1435"/>
        <item m="1" x="870"/>
        <item m="1" x="1978"/>
        <item m="1" x="712"/>
        <item m="1" x="1051"/>
        <item m="1" x="1710"/>
        <item m="1" x="1687"/>
        <item m="1" x="1369"/>
        <item m="1" x="1884"/>
        <item m="1" x="428"/>
        <item m="1" x="606"/>
        <item m="1" x="1295"/>
        <item m="1" x="1892"/>
        <item m="1" x="812"/>
        <item m="1" x="2070"/>
        <item m="1" x="1013"/>
        <item m="1" x="1909"/>
        <item m="1" x="509"/>
        <item m="1" x="2227"/>
        <item x="80"/>
        <item m="1" x="1017"/>
        <item m="1" x="335"/>
        <item m="1" x="1190"/>
        <item m="1" x="1804"/>
        <item m="1" x="2103"/>
        <item m="1" x="439"/>
        <item m="1" x="1001"/>
        <item m="1" x="1803"/>
        <item m="1" x="1719"/>
        <item m="1" x="2116"/>
        <item m="1" x="361"/>
        <item m="1" x="1294"/>
        <item m="1" x="714"/>
        <item m="1" x="1807"/>
        <item m="1" x="1436"/>
        <item m="1" x="1157"/>
        <item m="1" x="615"/>
        <item m="1" x="1452"/>
        <item m="1" x="1836"/>
        <item m="1" x="1744"/>
        <item m="1" x="1960"/>
        <item m="1" x="930"/>
        <item m="1" x="363"/>
        <item m="1" x="735"/>
        <item m="1" x="2043"/>
        <item m="1" x="2183"/>
        <item m="1" x="620"/>
        <item m="1" x="1660"/>
        <item m="1" x="630"/>
        <item m="1" x="2173"/>
        <item m="1" x="1145"/>
        <item m="1" x="1260"/>
        <item m="1" x="1999"/>
        <item m="1" x="353"/>
        <item m="1" x="1685"/>
        <item m="1" x="1305"/>
        <item m="1" x="1825"/>
        <item m="1" x="1925"/>
        <item m="1" x="1513"/>
        <item m="1" x="2006"/>
        <item m="1" x="542"/>
        <item m="1" x="997"/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2139"/>
        <item m="1" x="684"/>
        <item m="1" x="1146"/>
        <item m="1" x="1610"/>
        <item m="1" x="2105"/>
        <item m="1" x="647"/>
        <item m="1" x="1115"/>
        <item m="1" x="2068"/>
        <item m="1" x="1082"/>
        <item m="1" x="1544"/>
        <item m="1" x="402"/>
        <item m="1" x="1575"/>
        <item m="1" x="1023"/>
        <item m="1" x="1479"/>
        <item m="1" x="1176"/>
        <item m="1" x="1642"/>
        <item m="1" x="613"/>
        <item m="1" x="2035"/>
        <item m="1" x="575"/>
        <item m="1" x="1047"/>
        <item m="1" x="1969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88"/>
        <item m="1" x="687"/>
        <item m="1" x="974"/>
        <item m="1" x="1274"/>
        <item m="1" x="678"/>
        <item m="1" x="447"/>
        <item m="1" x="1658"/>
        <item m="1" x="1067"/>
        <item m="1" x="1699"/>
        <item m="1" x="1752"/>
        <item m="1" x="2069"/>
        <item m="1" x="1114"/>
        <item m="1" x="1781"/>
        <item m="1" x="1835"/>
        <item m="1" x="611"/>
        <item m="1" x="594"/>
        <item x="44"/>
        <item m="1" x="315"/>
        <item m="1" x="2090"/>
        <item m="1" x="726"/>
        <item m="1" x="1450"/>
        <item m="1" x="1205"/>
        <item m="1" x="1973"/>
        <item m="1" x="1034"/>
        <item m="1" x="1664"/>
        <item m="1" x="1975"/>
        <item m="1" x="1313"/>
        <item m="1" x="1361"/>
        <item m="1" x="1558"/>
        <item m="1" x="2135"/>
        <item m="1" x="2235"/>
        <item m="1" x="1385"/>
        <item m="1" x="1103"/>
        <item m="1" x="450"/>
        <item m="1" x="1220"/>
        <item m="1" x="1593"/>
        <item m="1" x="1154"/>
        <item m="1" x="1596"/>
        <item m="1" x="646"/>
        <item m="1" x="663"/>
        <item m="1" x="1219"/>
        <item m="1" x="1988"/>
        <item m="1" x="1467"/>
        <item m="1" x="305"/>
        <item m="1" x="1411"/>
        <item m="1" x="2102"/>
        <item m="1" x="973"/>
        <item m="1" x="1257"/>
        <item m="1" x="2119"/>
        <item m="1" x="918"/>
        <item m="1" x="604"/>
        <item m="1" x="1284"/>
        <item m="1" x="1105"/>
        <item m="1" x="757"/>
        <item m="1" x="1555"/>
        <item m="1" x="683"/>
        <item m="1" x="1286"/>
        <item m="1" x="681"/>
        <item m="1" x="1777"/>
        <item m="1" x="1977"/>
        <item m="1" x="1137"/>
        <item m="1" x="1549"/>
        <item m="1" x="1926"/>
        <item m="1" x="1258"/>
        <item m="1" x="1217"/>
        <item m="1" x="709"/>
        <item m="1" x="2031"/>
        <item m="1" x="1339"/>
        <item m="1" x="1704"/>
        <item m="1" x="2163"/>
        <item m="1" x="1178"/>
        <item m="1" x="1264"/>
        <item m="1" x="395"/>
        <item m="1" x="1098"/>
        <item m="1" x="1261"/>
        <item m="1" x="1734"/>
        <item m="1" x="492"/>
        <item m="1" x="829"/>
        <item m="1" x="1207"/>
        <item m="1" x="1061"/>
        <item m="1" x="1056"/>
        <item m="1" x="1870"/>
        <item m="1" x="874"/>
        <item m="1" x="1427"/>
        <item m="1" x="631"/>
        <item m="1" x="1246"/>
        <item m="1" x="2052"/>
        <item m="1" x="1368"/>
        <item m="1" x="855"/>
        <item m="1" x="722"/>
        <item m="1" x="1747"/>
        <item m="1" x="541"/>
        <item m="1" x="1142"/>
        <item m="1" x="1761"/>
        <item m="1" x="444"/>
        <item m="1" x="656"/>
        <item m="1" x="520"/>
        <item m="1" x="1141"/>
        <item m="1" x="932"/>
        <item m="1" x="1153"/>
        <item m="1" x="701"/>
        <item m="1" x="1321"/>
        <item m="1" x="506"/>
        <item m="1" x="1243"/>
        <item m="1" x="1095"/>
        <item m="1" x="1760"/>
        <item m="1" x="393"/>
        <item m="1" x="793"/>
        <item m="1" x="2236"/>
        <item m="1" x="1242"/>
        <item m="1" x="1789"/>
        <item m="1" x="743"/>
        <item m="1" x="1045"/>
        <item m="1" x="1079"/>
        <item m="1" x="796"/>
        <item m="1" x="2189"/>
        <item m="1" x="2114"/>
        <item m="1" x="420"/>
        <item m="1" x="405"/>
        <item m="1" x="2004"/>
        <item m="1" x="1420"/>
        <item m="1" x="754"/>
        <item m="1" x="1112"/>
        <item m="1" x="1533"/>
        <item m="1" x="574"/>
        <item m="1" x="1924"/>
        <item m="1" x="1448"/>
        <item m="1" x="867"/>
        <item m="1" x="1638"/>
        <item m="1" x="866"/>
        <item m="1" x="1059"/>
        <item m="1" x="2030"/>
        <item m="1" x="1314"/>
        <item m="1" x="496"/>
        <item m="1" x="454"/>
        <item m="1" x="369"/>
        <item m="1" x="2223"/>
        <item m="1" x="491"/>
        <item m="1" x="1433"/>
        <item m="1" x="1312"/>
        <item m="1" x="1778"/>
        <item m="1" x="695"/>
        <item m="1" x="1231"/>
        <item m="1" x="1334"/>
        <item m="1" x="1530"/>
        <item m="1" x="1684"/>
        <item m="1" x="1879"/>
        <item m="1" x="2001"/>
        <item m="1" x="385"/>
        <item m="1" x="627"/>
        <item m="1" x="1407"/>
        <item m="1" x="2003"/>
        <item m="1" x="1569"/>
        <item m="1" x="1214"/>
        <item m="1" x="1682"/>
        <item m="1" x="1604"/>
        <item m="1" x="1167"/>
        <item m="1" x="480"/>
        <item m="1" x="916"/>
        <item m="1" x="794"/>
        <item m="1" x="836"/>
        <item m="1" x="1110"/>
        <item m="1" x="1681"/>
        <item m="1" x="328"/>
        <item m="1" x="426"/>
        <item m="1" x="1191"/>
        <item m="1" x="850"/>
        <item m="1" x="804"/>
        <item m="1" x="1093"/>
        <item m="1" x="910"/>
        <item m="1" x="1070"/>
        <item m="1" x="1091"/>
        <item m="1" x="782"/>
        <item m="1" x="1976"/>
        <item m="1" x="1991"/>
        <item m="1" x="1065"/>
        <item m="1" x="493"/>
        <item m="1" x="349"/>
        <item m="1" x="1285"/>
        <item m="1" x="1621"/>
        <item m="1" x="1972"/>
        <item m="1" x="2101"/>
        <item m="1" x="2149"/>
        <item m="1" x="367"/>
        <item m="1" x="1495"/>
        <item m="1" x="775"/>
        <item m="1" x="1706"/>
        <item m="1" x="2017"/>
        <item m="1" x="573"/>
        <item m="1" x="1984"/>
        <item m="1" x="768"/>
        <item m="1" x="834"/>
        <item m="1" x="2099"/>
        <item m="1" x="1230"/>
        <item m="1" x="1404"/>
        <item m="1" x="742"/>
        <item m="1" x="1287"/>
        <item m="1" x="1721"/>
        <item m="1" x="2172"/>
        <item m="1" x="1647"/>
        <item m="1" x="1304"/>
        <item m="1" x="1940"/>
        <item m="1" x="942"/>
        <item m="1" x="777"/>
        <item m="1" x="1547"/>
        <item m="1" x="645"/>
        <item m="1" x="792"/>
        <item m="1" x="2241"/>
        <item m="1" x="1028"/>
        <item m="1" x="1206"/>
        <item m="1" x="2037"/>
        <item m="1" x="409"/>
        <item m="1" x="919"/>
        <item m="1" x="318"/>
        <item m="1" x="2034"/>
        <item m="1" x="2065"/>
        <item m="1" x="948"/>
        <item m="1" x="1187"/>
        <item m="1" x="891"/>
        <item m="1" x="1078"/>
        <item m="1" x="1311"/>
        <item m="1" x="436"/>
        <item m="1" x="1200"/>
        <item m="1" x="1619"/>
        <item m="1" x="1296"/>
        <item m="1" x="572"/>
        <item m="1" x="1087"/>
        <item m="1" x="1586"/>
        <item m="1" x="1444"/>
        <item m="1" x="2205"/>
        <item m="1" x="888"/>
        <item m="1" x="728"/>
        <item m="1" x="1245"/>
        <item m="1" x="1900"/>
        <item m="1" x="723"/>
        <item m="1" x="2146"/>
        <item m="1" x="346"/>
        <item m="1" x="1843"/>
        <item m="1" x="1132"/>
        <item m="1" x="1676"/>
        <item m="1" x="1033"/>
        <item m="1" x="1881"/>
        <item m="1" x="2193"/>
        <item m="1" x="1298"/>
        <item m="1" x="987"/>
        <item m="1" x="390"/>
        <item m="1" x="590"/>
        <item m="1" x="1518"/>
        <item m="1" x="994"/>
        <item m="1" x="1922"/>
        <item m="1" x="1857"/>
        <item m="1" x="440"/>
        <item m="1" x="497"/>
        <item m="1" x="1816"/>
        <item m="1" x="1109"/>
        <item m="1" x="787"/>
        <item m="1" x="1345"/>
        <item m="1" x="1247"/>
        <item m="1" x="1275"/>
        <item m="1" x="1733"/>
        <item m="1" x="538"/>
        <item m="1" x="1688"/>
        <item m="1" x="2066"/>
        <item m="1" x="2032"/>
        <item m="1" x="1283"/>
        <item m="1" x="2175"/>
        <item m="1" x="383"/>
        <item m="1" x="341"/>
        <item m="1" x="641"/>
        <item m="1" x="1183"/>
        <item m="1" x="957"/>
        <item m="1" x="694"/>
        <item m="1" x="1779"/>
        <item m="1" x="915"/>
        <item m="1" x="2117"/>
        <item m="1" x="1445"/>
        <item m="1" x="1424"/>
        <item m="1" x="1027"/>
        <item m="1" x="470"/>
        <item m="1" x="1402"/>
        <item m="1" x="524"/>
        <item m="1" x="1494"/>
        <item m="1" x="1464"/>
        <item m="1" x="2245"/>
        <item m="1" x="649"/>
        <item m="1" x="1964"/>
        <item m="1" x="1662"/>
        <item m="1" x="779"/>
        <item m="1" x="1352"/>
        <item m="1" x="518"/>
        <item m="1" x="1527"/>
        <item m="1" x="724"/>
        <item m="1" x="1451"/>
        <item m="1" x="622"/>
        <item m="1" x="1386"/>
        <item m="1" x="1350"/>
        <item m="1" x="1832"/>
        <item m="1" x="1282"/>
        <item m="1" x="2080"/>
        <item m="1" x="853"/>
        <item m="1" x="1603"/>
        <item m="1" x="1414"/>
        <item m="1" x="614"/>
        <item m="1" x="508"/>
        <item m="1" x="955"/>
        <item x="81"/>
        <item m="1" x="1005"/>
        <item m="1" x="639"/>
        <item m="1" x="1841"/>
        <item m="1" x="410"/>
        <item m="1" x="841"/>
        <item m="1" x="1356"/>
        <item m="1" x="840"/>
        <item m="1" x="1337"/>
        <item m="1" x="1409"/>
        <item m="1" x="1862"/>
        <item m="1" x="1511"/>
        <item m="1" x="2098"/>
        <item m="1" x="1333"/>
        <item m="1" x="1556"/>
        <item m="1" x="900"/>
        <item m="1" x="1058"/>
        <item m="1" x="1316"/>
        <item m="1" x="2214"/>
        <item m="1" x="1899"/>
        <item m="1" x="556"/>
        <item m="1" x="1378"/>
        <item m="1" x="2029"/>
        <item m="1" x="1136"/>
        <item m="1" x="2148"/>
        <item m="1" x="1075"/>
        <item m="1" x="814"/>
        <item m="1" x="981"/>
        <item m="1" x="964"/>
        <item m="1" x="961"/>
        <item m="1" x="576"/>
        <item m="1" x="1496"/>
        <item m="1" x="1336"/>
        <item m="1" x="869"/>
        <item m="1" x="2016"/>
        <item m="1" x="1636"/>
        <item m="1" x="944"/>
        <item m="1" x="1182"/>
        <item m="1" x="640"/>
        <item m="1" x="1997"/>
        <item m="1" x="1791"/>
        <item m="1" x="1320"/>
        <item m="1" x="1872"/>
        <item m="1" x="924"/>
        <item m="1" x="2174"/>
        <item m="1" x="680"/>
        <item m="1" x="484"/>
        <item m="1" x="504"/>
        <item m="1" x="643"/>
        <item m="1" x="1348"/>
        <item m="1" x="2159"/>
        <item m="1" x="1905"/>
        <item m="1" x="494"/>
        <item m="1" x="1170"/>
        <item m="1" x="1031"/>
        <item m="1" x="1029"/>
        <item m="1" x="928"/>
        <item m="1" x="453"/>
        <item m="1" x="697"/>
        <item x="132"/>
        <item m="1" x="1888"/>
        <item m="1" x="1990"/>
        <item m="1" x="1570"/>
        <item m="1" x="1731"/>
        <item m="1" x="610"/>
        <item m="1" x="1168"/>
        <item m="1" x="1717"/>
        <item m="1" x="1860"/>
        <item m="1" x="1508"/>
        <item m="1" x="1883"/>
        <item m="1" x="1202"/>
        <item m="1" x="1746"/>
        <item m="1" x="966"/>
        <item m="1" x="719"/>
        <item m="1" x="1535"/>
        <item m="1" x="1493"/>
        <item m="1" x="1623"/>
        <item m="1" x="1355"/>
        <item m="1" x="1428"/>
        <item m="1" x="403"/>
        <item m="1" x="388"/>
        <item m="1" x="1074"/>
        <item m="1" x="415"/>
        <item m="1" x="378"/>
        <item m="1" x="1507"/>
        <item m="1" x="765"/>
        <item m="1" x="972"/>
        <item m="1" x="940"/>
        <item m="1" x="1613"/>
        <item m="1" x="803"/>
        <item m="1" x="1868"/>
        <item m="1" x="1992"/>
        <item m="1" x="560"/>
        <item m="1" x="1545"/>
        <item m="1" x="326"/>
        <item m="1" x="662"/>
        <item m="1" x="934"/>
        <item m="1" x="990"/>
        <item m="1" x="914"/>
        <item m="1" x="1429"/>
        <item m="1" x="528"/>
        <item m="1" x="448"/>
        <item m="1" x="830"/>
        <item m="1" x="1198"/>
        <item m="1" x="1506"/>
        <item m="1" x="1970"/>
        <item m="1" x="2145"/>
        <item m="1" x="2203"/>
        <item m="1" x="2217"/>
        <item m="1" x="2232"/>
        <item m="1" x="986"/>
        <item m="1" x="1707"/>
        <item m="1" x="911"/>
        <item m="1" x="2132"/>
        <item m="1" x="2091"/>
        <item m="1" x="704"/>
        <item m="1" x="849"/>
        <item m="1" x="1509"/>
        <item m="1" x="523"/>
        <item m="1" x="2063"/>
        <item m="1" x="673"/>
        <item m="1" x="1580"/>
        <item m="1" x="1834"/>
        <item m="1" x="1180"/>
        <item m="1" x="1528"/>
        <item m="1" x="478"/>
        <item m="1" x="1269"/>
        <item m="1" x="1002"/>
        <item m="1" x="1218"/>
        <item m="1" x="1626"/>
        <item m="1" x="562"/>
        <item m="1" x="1482"/>
        <item m="1" x="1271"/>
        <item m="1" x="2162"/>
        <item m="1" x="642"/>
        <item m="1" x="756"/>
        <item m="1" x="1196"/>
        <item m="1" x="1968"/>
        <item m="1" x="1054"/>
        <item m="1" x="2078"/>
        <item m="1" x="362"/>
        <item m="1" x="1959"/>
        <item m="1" x="371"/>
        <item m="1" x="795"/>
        <item m="1" x="1589"/>
        <item m="1" x="384"/>
        <item m="1" x="1077"/>
        <item m="1" x="1713"/>
        <item m="1" x="512"/>
        <item m="1" x="1232"/>
        <item m="1" x="1353"/>
        <item m="1" x="1381"/>
        <item m="1" x="391"/>
        <item m="1" x="1446"/>
        <item m="1" x="589"/>
        <item m="1" x="1057"/>
        <item m="1" x="1919"/>
        <item m="1" x="2187"/>
        <item m="1" x="2218"/>
        <item m="1" x="482"/>
        <item m="1" x="737"/>
        <item m="1" x="1268"/>
        <item m="1" x="2027"/>
        <item m="1" x="1039"/>
        <item m="1" x="1523"/>
        <item m="1" x="2097"/>
        <item m="1" x="2161"/>
        <item m="1" x="1152"/>
        <item m="1" x="899"/>
        <item m="1" x="304"/>
        <item m="1" x="1568"/>
        <item m="1" x="1996"/>
        <item m="1" x="2061"/>
        <item m="1" x="1584"/>
        <item m="1" x="1332"/>
        <item m="1" x="571"/>
        <item m="1" x="1987"/>
        <item m="1" x="773"/>
        <item m="1" x="592"/>
        <item m="1" x="2050"/>
        <item m="1" x="769"/>
        <item m="1" x="1911"/>
        <item m="1" x="351"/>
        <item m="1" x="526"/>
        <item m="1" x="1776"/>
        <item m="1" x="2056"/>
        <item m="1" x="897"/>
        <item m="1" x="1135"/>
        <item m="1" x="1317"/>
        <item m="1" x="1715"/>
        <item m="1" x="913"/>
        <item m="1" x="954"/>
        <item m="1" x="1390"/>
        <item m="1" x="1094"/>
        <item m="1" x="1887"/>
        <item m="1" x="609"/>
        <item m="1" x="654"/>
        <item m="1" x="2019"/>
        <item m="1" x="2136"/>
        <item m="1" x="1383"/>
        <item m="1" x="1861"/>
        <item m="1" x="1184"/>
        <item m="1" x="1465"/>
        <item m="1" x="1833"/>
        <item m="1" x="431"/>
        <item m="1" x="1008"/>
        <item m="1" x="1307"/>
        <item m="1" x="2058"/>
        <item m="1" x="933"/>
        <item m="1" x="1605"/>
        <item m="1" x="2220"/>
        <item m="1" x="501"/>
        <item m="1" x="2208"/>
        <item m="1" x="2092"/>
        <item m="1" x="1728"/>
        <item m="1" x="706"/>
        <item m="1" x="1127"/>
        <item m="1" x="902"/>
        <item m="1" x="675"/>
        <item m="1" x="2095"/>
        <item m="1" x="625"/>
        <item m="1" x="1490"/>
        <item m="1" x="1602"/>
        <item m="1" x="1774"/>
        <item m="1" x="1011"/>
        <item m="1" x="586"/>
        <item m="1" x="1455"/>
        <item m="1" x="533"/>
        <item m="1" x="2123"/>
        <item m="1" x="1531"/>
        <item m="1" x="628"/>
        <item m="1" x="660"/>
        <item m="1" x="774"/>
        <item m="1" x="1426"/>
        <item m="1" x="1477"/>
        <item m="1" x="1492"/>
        <item m="1" x="2160"/>
        <item m="1" x="1165"/>
        <item m="1" x="1181"/>
        <item m="1" x="2076"/>
        <item m="1" x="401"/>
        <item m="1" x="1240"/>
        <item m="1" x="1829"/>
        <item m="1" x="1874"/>
        <item m="1" x="1817"/>
        <item m="1" x="1541"/>
        <item m="1" x="313"/>
        <item m="1" x="655"/>
        <item m="1" x="657"/>
        <item m="1" x="985"/>
        <item m="1" x="1228"/>
        <item m="1" x="1121"/>
        <item m="1" x="1955"/>
        <item m="1" x="996"/>
        <item m="1" x="1895"/>
        <item m="1" x="1177"/>
        <item m="1" x="2089"/>
        <item m="1" x="2184"/>
        <item m="1" x="1111"/>
        <item m="1" x="2077"/>
        <item m="1" x="1162"/>
        <item m="1" x="540"/>
        <item m="1" x="1656"/>
        <item m="1" x="317"/>
        <item m="1" x="890"/>
        <item m="1" x="958"/>
        <item m="1" x="644"/>
        <item m="1" x="471"/>
        <item m="1" x="868"/>
        <item m="1" x="1254"/>
        <item m="1" x="2015"/>
        <item m="1" x="1391"/>
        <item m="1" x="1125"/>
        <item x="47"/>
        <item m="1" x="425"/>
        <item m="1" x="1194"/>
        <item m="1" x="1280"/>
        <item m="1" x="2244"/>
        <item m="1" x="1936"/>
        <item m="1" x="1401"/>
        <item m="1" x="1539"/>
        <item m="1" x="498"/>
        <item m="1" x="863"/>
        <item m="1" x="1526"/>
        <item m="1" x="1831"/>
        <item m="1" x="1122"/>
        <item m="1" x="1812"/>
        <item m="1" x="1107"/>
        <item m="1" x="1076"/>
        <item m="1" x="939"/>
        <item m="1" x="1758"/>
        <item m="1" x="375"/>
        <item m="1" x="399"/>
        <item m="1" x="577"/>
        <item m="1" x="1229"/>
        <item m="1" x="952"/>
        <item m="1" x="1567"/>
        <item m="1" x="745"/>
        <item m="1" x="1651"/>
        <item m="1" x="1757"/>
        <item m="1" x="500"/>
        <item m="1" x="1267"/>
        <item m="1" x="2111"/>
        <item m="1" x="408"/>
        <item m="1" x="442"/>
        <item m="1" x="2071"/>
        <item m="1" x="1581"/>
        <item m="1" x="1083"/>
        <item m="1" x="1309"/>
        <item m="1" x="1981"/>
        <item m="1" x="374"/>
        <item m="1" x="698"/>
        <item m="1" x="1950"/>
        <item m="1" x="336"/>
        <item m="1" x="2044"/>
        <item m="1" x="1694"/>
        <item m="1" x="1376"/>
        <item m="1" x="653"/>
        <item m="1" x="1770"/>
        <item m="1" x="1302"/>
        <item m="1" x="2121"/>
        <item m="1" x="2081"/>
        <item m="1" x="1365"/>
        <item m="1" x="1557"/>
        <item m="1" x="1851"/>
        <item m="1" x="2247"/>
        <item m="1" x="864"/>
        <item m="1" x="1756"/>
        <item m="1" x="1060"/>
        <item m="1" x="1716"/>
        <item m="1" x="816"/>
        <item m="1" x="1565"/>
        <item m="1" x="1628"/>
        <item m="1" x="585"/>
        <item m="1" x="1024"/>
        <item m="1" x="716"/>
        <item m="1" x="921"/>
        <item m="1" x="323"/>
        <item m="1" x="752"/>
        <item m="1" x="1472"/>
        <item m="1" x="359"/>
        <item m="1" x="1639"/>
        <item m="1" x="1216"/>
        <item x="27"/>
        <item m="1" x="1612"/>
        <item m="1" x="1820"/>
        <item m="1" x="567"/>
        <item m="1" x="1785"/>
        <item m="1" x="2229"/>
        <item m="1" x="1701"/>
        <item m="1" x="1995"/>
        <item m="1" x="1133"/>
        <item m="1" x="1632"/>
        <item m="1" x="1769"/>
        <item m="1" x="534"/>
        <item m="1" x="581"/>
        <item m="1" x="605"/>
        <item m="1" x="1661"/>
        <item m="1" x="429"/>
        <item m="1" x="1814"/>
        <item m="1" x="1718"/>
        <item m="1" x="1326"/>
        <item m="1" x="1389"/>
        <item m="1" x="1120"/>
        <item m="1" x="412"/>
        <item m="1" x="486"/>
        <item m="1" x="1808"/>
        <item m="1" x="1967"/>
        <item m="1" x="879"/>
        <item m="1" x="876"/>
        <item m="1" x="923"/>
        <item m="1" x="529"/>
        <item m="1" x="1786"/>
        <item m="1" x="1599"/>
        <item m="1" x="1956"/>
        <item m="1" x="435"/>
        <item m="1" x="791"/>
        <item x="15"/>
        <item m="1" x="1306"/>
        <item m="1" x="1893"/>
        <item m="1" x="1329"/>
        <item m="1" x="1072"/>
        <item m="1" x="1937"/>
        <item m="1" x="1839"/>
        <item m="1" x="1036"/>
        <item m="1" x="1667"/>
        <item m="1" x="1041"/>
        <item m="1" x="2047"/>
        <item m="1" x="1212"/>
        <item m="1" x="2216"/>
        <item m="1" x="1425"/>
        <item m="1" x="1003"/>
        <item m="1" x="582"/>
        <item x="58"/>
        <item m="1" x="1821"/>
        <item m="1" x="536"/>
        <item m="1" x="544"/>
        <item m="1" x="956"/>
        <item m="1" x="1917"/>
        <item m="1" x="1037"/>
        <item m="1" x="467"/>
        <item m="1" x="669"/>
        <item m="1" x="979"/>
        <item m="1" x="2134"/>
        <item m="1" x="720"/>
        <item m="1" x="1463"/>
        <item m="1" x="364"/>
        <item m="1" x="1151"/>
        <item m="1" x="1845"/>
        <item m="1" x="1007"/>
        <item m="1" x="2158"/>
        <item m="1" x="690"/>
        <item m="1" x="1951"/>
        <item m="1" x="862"/>
        <item m="1" x="1521"/>
        <item m="1" x="619"/>
        <item m="1" x="386"/>
        <item m="1" x="846"/>
        <item m="1" x="734"/>
        <item m="1" x="355"/>
        <item m="1" x="1935"/>
        <item m="1" x="1474"/>
        <item m="1" x="635"/>
        <item m="1" x="828"/>
        <item m="1" x="652"/>
        <item m="1" x="334"/>
        <item m="1" x="1040"/>
        <item m="1" x="376"/>
        <item m="1" x="2137"/>
        <item m="1" x="404"/>
        <item m="1" x="805"/>
        <item x="3"/>
        <item m="1" x="1665"/>
        <item m="1" x="2014"/>
        <item m="1" x="1124"/>
        <item m="1" x="1458"/>
        <item m="1" x="1799"/>
        <item m="1" x="551"/>
        <item m="1" x="1088"/>
        <item m="1" x="1903"/>
        <item m="1" x="1985"/>
        <item m="1" x="358"/>
        <item m="1" x="487"/>
        <item m="1" x="1582"/>
        <item m="1" x="398"/>
        <item m="1" x="1372"/>
        <item m="1" x="2087"/>
        <item m="1" x="1766"/>
        <item m="1" x="637"/>
        <item m="1" x="883"/>
        <item m="1" x="1907"/>
        <item m="1" x="380"/>
        <item m="1" x="881"/>
        <item m="1" x="2048"/>
        <item m="1" x="1471"/>
        <item m="1" x="1993"/>
        <item m="1" x="2225"/>
        <item m="1" x="1068"/>
        <item m="1" x="2215"/>
        <item m="1" x="741"/>
        <item m="1" x="1473"/>
        <item m="1" x="1143"/>
        <item m="1" x="1226"/>
        <item m="1" x="2154"/>
        <item m="1" x="1537"/>
        <item m="1" x="2138"/>
        <item m="1" x="1004"/>
        <item m="1" x="1611"/>
        <item m="1" x="587"/>
        <item m="1" x="413"/>
        <item m="1" x="1948"/>
        <item m="1" x="1440"/>
        <item m="1" x="1805"/>
        <item m="1" x="1441"/>
        <item m="1" x="465"/>
        <item m="1" x="1459"/>
        <item m="1" x="1015"/>
        <item m="1" x="1117"/>
        <item m="1" x="1765"/>
        <item m="1" x="1069"/>
        <item m="1" x="499"/>
        <item m="1" x="799"/>
        <item m="1" x="909"/>
        <item m="1" x="832"/>
        <item m="1" x="387"/>
        <item m="1" x="2084"/>
        <item m="1" x="1773"/>
        <item m="1" x="2207"/>
        <item m="1" x="1224"/>
        <item m="1" x="2094"/>
        <item m="1" x="1092"/>
        <item m="1" x="1908"/>
        <item m="1" x="1025"/>
        <item m="1" x="1616"/>
        <item m="1" x="1680"/>
        <item m="1" x="1462"/>
        <item m="1" x="1106"/>
        <item m="1" x="1148"/>
        <item m="1" x="424"/>
        <item m="1" x="1498"/>
        <item m="1" x="826"/>
        <item m="1" x="311"/>
        <item x="64"/>
        <item m="1" x="1783"/>
        <item m="1" x="1755"/>
        <item m="1" x="659"/>
        <item m="1" x="1790"/>
        <item m="1" x="607"/>
        <item m="1" x="481"/>
        <item m="1" x="1889"/>
        <item m="1" x="411"/>
        <item m="1" x="1736"/>
        <item m="1" x="1590"/>
        <item m="1" x="1740"/>
        <item m="1" x="707"/>
        <item m="1" x="2170"/>
        <item m="1" x="320"/>
        <item m="1" x="2118"/>
        <item m="1" x="443"/>
        <item m="1" x="2197"/>
        <item m="1" x="441"/>
        <item m="1" x="1916"/>
        <item m="1" x="1481"/>
        <item m="1" x="1500"/>
        <item m="1" x="692"/>
        <item m="1" x="356"/>
        <item m="1" x="1225"/>
        <item m="1" x="331"/>
        <item m="1" x="873"/>
        <item m="1" x="1552"/>
        <item m="1" x="1210"/>
        <item m="1" x="348"/>
        <item m="1" x="1709"/>
        <item m="1" x="1782"/>
        <item m="1" x="885"/>
        <item m="1" x="421"/>
        <item m="1" x="755"/>
        <item m="1" x="2143"/>
        <item m="1" x="1724"/>
        <item m="1" x="1517"/>
        <item m="1" x="1877"/>
        <item m="1" x="1741"/>
        <item m="1" x="1538"/>
        <item m="1" x="1289"/>
        <item m="1" x="1696"/>
        <item m="1" x="548"/>
        <item m="1" x="366"/>
        <item m="1" x="770"/>
        <item m="1" x="306"/>
        <item m="1" x="1380"/>
        <item m="1" x="732"/>
        <item m="1" x="962"/>
        <item m="1" x="1086"/>
        <item m="1" x="2042"/>
        <item m="1" x="461"/>
        <item m="1" x="676"/>
        <item m="1" x="1601"/>
        <item m="1" x="1931"/>
        <item m="1" x="651"/>
        <item m="1" x="1737"/>
        <item m="1" x="1193"/>
        <item m="1" x="1374"/>
        <item m="1" x="623"/>
        <item m="1" x="1071"/>
        <item m="1" x="1237"/>
        <item m="1" x="2041"/>
        <item m="1" x="330"/>
        <item m="1" x="1431"/>
        <item m="1" x="324"/>
        <item m="1" x="738"/>
        <item x="61"/>
        <item m="1" x="455"/>
        <item m="1" x="1574"/>
        <item m="1" x="748"/>
        <item m="1" x="1823"/>
        <item m="1" x="1227"/>
        <item m="1" x="1501"/>
        <item m="1" x="730"/>
        <item m="1" x="2055"/>
        <item m="1" x="2239"/>
        <item m="1" x="1366"/>
        <item m="1" x="1800"/>
        <item m="1" x="2182"/>
        <item m="1" x="893"/>
        <item x="19"/>
        <item m="1" x="1484"/>
        <item m="1" x="510"/>
        <item m="1" x="1081"/>
        <item x="185"/>
        <item m="1" x="1961"/>
        <item m="1" x="550"/>
        <item m="1" x="1928"/>
        <item m="1" x="1203"/>
        <item m="1" x="1980"/>
        <item m="1" x="636"/>
        <item m="1" x="546"/>
        <item m="1" x="1101"/>
        <item m="1" x="2024"/>
        <item x="0"/>
        <item m="1" x="521"/>
        <item m="1" x="1173"/>
        <item m="1" x="2165"/>
        <item m="1" x="1344"/>
        <item x="17"/>
        <item x="18"/>
        <item m="1" x="2222"/>
        <item m="1" x="381"/>
        <item m="1" x="1837"/>
        <item m="1" x="950"/>
        <item m="1" x="2104"/>
        <item m="1" x="1418"/>
        <item m="1" x="1534"/>
        <item m="1" x="1489"/>
        <item m="1" x="564"/>
        <item m="1" x="1388"/>
        <item m="1" x="1886"/>
        <item m="1" x="1698"/>
        <item m="1" x="778"/>
        <item m="1" x="1408"/>
        <item m="1" x="845"/>
        <item m="1" x="859"/>
        <item m="1" x="422"/>
        <item m="1" x="2151"/>
        <item x="29"/>
        <item m="1" x="1018"/>
        <item m="1" x="1502"/>
        <item m="1" x="1119"/>
        <item x="166"/>
        <item m="1" x="457"/>
        <item m="1" x="2073"/>
        <item m="1" x="1798"/>
        <item x="20"/>
        <item x="190"/>
        <item m="1" x="1330"/>
        <item m="1" x="1422"/>
        <item m="1" x="984"/>
        <item m="1" x="1943"/>
        <item m="1" x="949"/>
        <item m="1" x="1454"/>
        <item m="1" x="1131"/>
        <item m="1" x="1930"/>
        <item m="1" x="1974"/>
        <item m="1" x="463"/>
        <item m="1" x="699"/>
        <item m="1" x="1026"/>
        <item m="1" x="617"/>
        <item m="1" x="579"/>
        <item x="198"/>
        <item m="1" x="807"/>
        <item m="1" x="959"/>
        <item m="1" x="1546"/>
        <item m="1" x="1702"/>
        <item m="1" x="1871"/>
        <item m="1" x="1215"/>
        <item m="1" x="674"/>
        <item m="1" x="1787"/>
        <item m="1" x="517"/>
        <item m="1" x="406"/>
        <item x="177"/>
        <item m="1" x="1199"/>
        <item m="1" x="783"/>
        <item m="1" x="1867"/>
        <item m="1" x="1410"/>
        <item m="1" x="871"/>
        <item m="1" x="1904"/>
        <item m="1" x="1364"/>
        <item m="1" x="1499"/>
        <item m="1" x="1750"/>
        <item m="1" x="2156"/>
        <item m="1" x="1248"/>
        <item m="1" x="2125"/>
        <item m="1" x="751"/>
        <item m="1" x="983"/>
        <item m="1" x="1392"/>
        <item m="1" x="1399"/>
        <item m="1" x="1641"/>
        <item m="1" x="977"/>
        <item m="1" x="1504"/>
        <item m="1" x="861"/>
        <item m="1" x="1163"/>
        <item m="1" x="2246"/>
        <item m="1" x="2036"/>
        <item m="1" x="1263"/>
        <item m="1" x="2026"/>
        <item m="1" x="786"/>
        <item m="1" x="1398"/>
        <item m="1" x="1062"/>
        <item m="1" x="1208"/>
        <item m="1" x="1743"/>
        <item m="1" x="1341"/>
        <item m="1" x="1906"/>
        <item m="1" x="809"/>
        <item m="1" x="917"/>
        <item m="1" x="343"/>
        <item m="1" x="360"/>
        <item m="1" x="370"/>
        <item m="1" x="414"/>
        <item m="1" x="446"/>
        <item m="1" x="458"/>
        <item m="1" x="468"/>
        <item m="1" x="477"/>
        <item m="1" x="525"/>
        <item m="1" x="555"/>
        <item m="1" x="566"/>
        <item m="1" x="570"/>
        <item m="1" x="583"/>
        <item m="1" x="602"/>
        <item m="1" x="616"/>
        <item m="1" x="618"/>
        <item m="1" x="621"/>
        <item m="1" x="667"/>
        <item m="1" x="691"/>
        <item m="1" x="700"/>
        <item m="1" x="711"/>
        <item m="1" x="764"/>
        <item m="1" x="780"/>
        <item m="1" x="790"/>
        <item m="1" x="815"/>
        <item m="1" x="821"/>
        <item m="1" x="851"/>
        <item m="1" x="852"/>
        <item m="1" x="872"/>
        <item m="1" x="894"/>
        <item m="1" x="895"/>
        <item m="1" x="905"/>
        <item m="1" x="926"/>
        <item m="1" x="965"/>
        <item m="1" x="993"/>
        <item m="1" x="995"/>
        <item m="1" x="1016"/>
        <item m="1" x="1035"/>
        <item m="1" x="1050"/>
        <item m="1" x="1063"/>
        <item m="1" x="1130"/>
        <item m="1" x="1192"/>
        <item m="1" x="1281"/>
        <item m="1" x="1360"/>
        <item m="1" x="1397"/>
        <item m="1" x="1412"/>
        <item m="1" x="1443"/>
        <item m="1" x="1468"/>
        <item m="1" x="1485"/>
        <item m="1" x="1514"/>
        <item m="1" x="1563"/>
        <item m="1" x="1579"/>
        <item m="1" x="1597"/>
        <item m="1" x="1700"/>
        <item m="1" x="1726"/>
        <item m="1" x="1730"/>
        <item m="1" x="1771"/>
        <item m="1" x="1784"/>
        <item m="1" x="1811"/>
        <item m="1" x="1838"/>
        <item m="1" x="1854"/>
        <item m="1" x="1859"/>
        <item m="1" x="1869"/>
        <item x="192"/>
        <item m="1" x="1946"/>
        <item m="1" x="1963"/>
        <item m="1" x="2009"/>
        <item m="1" x="2018"/>
        <item m="1" x="2022"/>
        <item m="1" x="2025"/>
        <item m="1" x="2038"/>
        <item m="1" x="2045"/>
        <item m="1" x="2049"/>
        <item m="1" x="2074"/>
        <item m="1" x="2086"/>
        <item m="1" x="2109"/>
        <item m="1" x="2112"/>
        <item m="1" x="2128"/>
        <item m="1" x="2131"/>
        <item m="1" x="2186"/>
        <item m="1" x="1965"/>
        <item m="1" x="1012"/>
        <item m="1" x="396"/>
        <item m="1" x="307"/>
        <item x="2"/>
        <item m="1" x="531"/>
        <item m="1" x="1421"/>
        <item m="1" x="1577"/>
        <item m="1" x="1174"/>
        <item m="1" x="2141"/>
        <item m="1" x="513"/>
        <item m="1" x="936"/>
        <item m="1" x="2166"/>
        <item m="1" x="1453"/>
        <item m="1" x="1763"/>
        <item m="1" x="1238"/>
        <item m="1" x="1739"/>
        <item m="1" x="1233"/>
        <item m="1" x="1672"/>
        <item m="1" x="2051"/>
        <item m="1" x="1659"/>
        <item x="270"/>
        <item m="1" x="992"/>
        <item m="1" x="2226"/>
        <item m="1" x="1633"/>
        <item m="1" x="1827"/>
        <item m="1" x="906"/>
        <item m="1" x="1359"/>
        <item x="143"/>
        <item m="1" x="632"/>
        <item m="1" x="1958"/>
        <item m="1" x="321"/>
        <item m="1" x="1221"/>
        <item m="1" x="1594"/>
        <item m="1" x="1100"/>
        <item m="1" x="2082"/>
        <item m="1" x="1370"/>
        <item m="1" x="1624"/>
        <item m="1" x="382"/>
        <item m="1" x="316"/>
        <item m="1" x="1927"/>
        <item m="1" x="314"/>
        <item m="1" x="1457"/>
        <item m="1" x="746"/>
        <item m="1" x="1000"/>
        <item m="1" x="1357"/>
        <item m="1" x="327"/>
        <item m="1" x="771"/>
        <item m="1" x="1255"/>
        <item m="1" x="1419"/>
        <item m="1" x="2113"/>
        <item m="1" x="842"/>
        <item m="1" x="329"/>
        <item m="1" x="1291"/>
        <item m="1" x="488"/>
        <item m="1" x="713"/>
        <item m="1" x="935"/>
        <item m="1" x="1671"/>
        <item m="1" x="459"/>
        <item m="1" x="763"/>
        <item m="1" x="820"/>
        <item m="1" x="2013"/>
        <item m="1" x="975"/>
        <item x="175"/>
        <item m="1" x="1066"/>
        <item m="1" x="1046"/>
        <item m="1" x="1164"/>
        <item m="1" x="2124"/>
        <item m="1" x="624"/>
        <item m="1" x="2210"/>
        <item m="1" x="597"/>
        <item m="1" x="634"/>
        <item m="1" x="666"/>
        <item x="1"/>
        <item m="1" x="1793"/>
        <item m="1" x="1550"/>
        <item m="1" x="1912"/>
        <item m="1" x="1824"/>
        <item m="1" x="2011"/>
        <item m="1" x="749"/>
        <item m="1" x="1655"/>
        <item m="1" x="474"/>
        <item m="1" x="1323"/>
        <item m="1" x="1847"/>
        <item m="1" x="2178"/>
        <item m="1" x="612"/>
        <item m="1" x="1273"/>
        <item m="1" x="1971"/>
        <item m="1" x="677"/>
        <item m="1" x="1646"/>
        <item m="1" x="452"/>
        <item m="1" x="1780"/>
        <item x="11"/>
        <item m="1" x="1204"/>
        <item m="1" x="903"/>
        <item m="1" x="1620"/>
        <item m="1" x="1010"/>
        <item m="1" x="595"/>
        <item m="1" x="1882"/>
        <item m="1" x="658"/>
        <item x="28"/>
        <item m="1" x="2106"/>
        <item m="1" x="1139"/>
        <item m="1" x="1944"/>
        <item m="1" x="1592"/>
        <item m="1" x="473"/>
        <item m="1" x="1014"/>
        <item x="244"/>
        <item m="1" x="1540"/>
        <item m="1" x="2190"/>
        <item m="1" x="365"/>
        <item m="1" x="1615"/>
        <item m="1" x="1293"/>
        <item m="1" x="1630"/>
        <item m="1" x="1161"/>
        <item x="31"/>
        <item m="1" x="685"/>
        <item m="1" x="352"/>
        <item m="1" x="1235"/>
        <item m="1" x="858"/>
        <item m="1" x="1653"/>
        <item m="1" x="449"/>
        <item m="1" x="1188"/>
        <item m="1" x="1561"/>
        <item m="1" x="1989"/>
        <item m="1" x="1171"/>
        <item m="1" x="1591"/>
        <item m="1" x="1751"/>
        <item m="1" x="1573"/>
        <item m="1" x="1030"/>
        <item m="1" x="347"/>
        <item m="1" x="1097"/>
        <item m="1" x="559"/>
        <item m="1" x="1432"/>
        <item m="1" x="1542"/>
        <item m="1" x="2221"/>
        <item m="1" x="2237"/>
        <item m="1" x="1849"/>
        <item m="1" x="661"/>
        <item m="1" x="999"/>
        <item m="1" x="696"/>
        <item m="1" x="818"/>
        <item m="1" x="1673"/>
        <item m="1" x="1144"/>
        <item x="191"/>
        <item m="1" x="1890"/>
        <item m="1" x="1689"/>
        <item m="1" x="1576"/>
        <item m="1" x="1126"/>
        <item m="1" x="394"/>
        <item x="23"/>
        <item m="1" x="2100"/>
        <item m="1" x="2206"/>
        <item m="1" x="998"/>
        <item m="1" x="1476"/>
        <item m="1" x="1363"/>
        <item m="1" x="1652"/>
        <item m="1" x="445"/>
        <item m="1" x="1185"/>
        <item m="1" x="877"/>
        <item m="1" x="419"/>
        <item m="1" x="1406"/>
        <item m="1" x="2234"/>
        <item m="1" x="817"/>
        <item m="1" x="1043"/>
        <item x="170"/>
        <item m="1" x="1487"/>
        <item m="1" x="599"/>
        <item m="1" x="2167"/>
        <item m="1" x="1158"/>
        <item m="1" x="710"/>
        <item m="1" x="776"/>
        <item m="1" x="1338"/>
        <item m="1" x="1497"/>
        <item m="1" x="1571"/>
        <item m="1" x="2194"/>
        <item m="1" x="437"/>
        <item m="1" x="1637"/>
        <item m="1" x="833"/>
        <item m="1" x="515"/>
        <item m="1" x="889"/>
        <item m="1" x="1846"/>
        <item m="1" x="2005"/>
        <item m="1" x="1460"/>
        <item m="1" x="835"/>
        <item m="1" x="2120"/>
        <item m="1" x="1382"/>
        <item m="1" x="693"/>
        <item m="1" x="1416"/>
        <item m="1" x="1622"/>
        <item m="1" x="392"/>
        <item m="1" x="2192"/>
        <item m="1" x="1044"/>
        <item x="9"/>
        <item m="1" x="2243"/>
        <item m="1" x="389"/>
        <item m="1" x="1865"/>
        <item m="1" x="971"/>
        <item x="237"/>
        <item m="1" x="1315"/>
        <item m="1" x="839"/>
        <item m="1" x="1367"/>
        <item m="1" x="760"/>
        <item m="1" x="1840"/>
        <item m="1" x="1021"/>
        <item m="1" x="802"/>
        <item m="1" x="810"/>
        <item m="1" x="319"/>
        <item m="1" x="1155"/>
        <item m="1" x="1697"/>
        <item m="1" x="543"/>
        <item x="193"/>
        <item m="1" x="1394"/>
        <item m="1" x="758"/>
        <item m="1" x="1335"/>
        <item m="1" x="1430"/>
        <item m="1" x="1957"/>
        <item m="1" x="947"/>
        <item m="1" x="988"/>
        <item m="1" x="1745"/>
        <item m="1" x="854"/>
        <item m="1" x="1735"/>
        <item m="1" x="633"/>
        <item m="1" x="1256"/>
        <item m="1" x="2067"/>
        <item m="1" x="1259"/>
        <item m="1" x="1720"/>
        <item x="12"/>
        <item m="1" x="608"/>
        <item m="1" x="739"/>
        <item m="1" x="989"/>
        <item m="1" x="1241"/>
        <item m="1" x="946"/>
        <item m="1" x="1301"/>
        <item m="1" x="1617"/>
        <item m="1" x="379"/>
        <item m="1" x="1795"/>
        <item m="1" x="519"/>
        <item x="197"/>
        <item m="1" x="931"/>
        <item m="1" x="417"/>
        <item m="1" x="1244"/>
        <item x="21"/>
        <item x="22"/>
        <item m="1" x="400"/>
        <item m="1" x="2142"/>
        <item m="1" x="2180"/>
        <item m="1" x="1885"/>
        <item m="1" x="368"/>
        <item m="1" x="557"/>
        <item m="1" x="1826"/>
        <item x="194"/>
        <item x="30"/>
        <item x="5"/>
        <item x="4"/>
        <item x="200"/>
        <item x="6"/>
        <item m="1" x="2002"/>
        <item m="1" x="1554"/>
        <item m="1" x="901"/>
        <item m="1" x="708"/>
        <item m="1" x="1864"/>
        <item m="1" x="1818"/>
        <item m="1" x="2053"/>
        <item m="1" x="479"/>
        <item m="1" x="1222"/>
        <item x="34"/>
        <item m="1" x="350"/>
        <item m="1" x="664"/>
        <item m="1" x="1466"/>
        <item m="1" x="837"/>
        <item x="35"/>
        <item m="1" x="1113"/>
        <item x="202"/>
        <item m="1" x="1880"/>
        <item x="10"/>
        <item m="1" x="490"/>
        <item x="32"/>
        <item m="1" x="2188"/>
        <item x="7"/>
        <item x="8"/>
        <item x="195"/>
        <item m="1" x="2122"/>
        <item m="1" x="325"/>
        <item m="1" x="1941"/>
        <item x="24"/>
        <item m="1" x="1587"/>
        <item x="88"/>
        <item x="33"/>
        <item m="1" x="593"/>
        <item x="37"/>
        <item x="263"/>
        <item m="1" x="485"/>
        <item x="207"/>
        <item m="1" x="2168"/>
        <item m="1" x="451"/>
        <item x="46"/>
        <item m="1" x="1762"/>
        <item x="210"/>
        <item m="1" x="1022"/>
        <item m="1" x="1393"/>
        <item m="1" x="344"/>
        <item m="1" x="1920"/>
        <item x="14"/>
        <item x="16"/>
        <item m="1" x="1910"/>
        <item m="1" x="2211"/>
        <item m="1" x="886"/>
        <item m="1" x="1663"/>
        <item m="1" x="1923"/>
        <item x="102"/>
        <item x="36"/>
        <item m="1" x="1299"/>
        <item m="1" x="1643"/>
        <item x="204"/>
        <item x="205"/>
        <item x="214"/>
        <item x="48"/>
        <item x="49"/>
        <item x="212"/>
        <item x="50"/>
        <item x="51"/>
        <item m="1" x="801"/>
        <item x="52"/>
        <item x="213"/>
        <item m="1" x="1902"/>
        <item x="53"/>
        <item m="1" x="1986"/>
        <item x="221"/>
        <item x="25"/>
        <item x="26"/>
        <item x="13"/>
        <item m="1" x="2059"/>
        <item x="38"/>
        <item x="40"/>
        <item x="229"/>
        <item x="39"/>
        <item x="42"/>
        <item x="43"/>
        <item x="201"/>
        <item m="1" x="629"/>
        <item x="54"/>
        <item x="55"/>
        <item x="208"/>
        <item x="266"/>
        <item x="75"/>
        <item x="76"/>
        <item x="215"/>
        <item x="216"/>
        <item x="218"/>
        <item x="220"/>
        <item x="71"/>
        <item x="225"/>
        <item x="74"/>
        <item x="70"/>
        <item x="117"/>
        <item x="57"/>
        <item x="59"/>
        <item x="60"/>
        <item x="62"/>
        <item x="219"/>
        <item x="63"/>
        <item x="65"/>
        <item x="66"/>
        <item x="67"/>
        <item x="68"/>
        <item x="69"/>
        <item x="222"/>
        <item m="1" x="1748"/>
        <item m="1" x="1797"/>
        <item x="72"/>
        <item x="89"/>
        <item m="1" x="1310"/>
        <item x="97"/>
        <item x="77"/>
        <item x="78"/>
        <item x="79"/>
        <item x="228"/>
        <item x="83"/>
        <item x="84"/>
        <item x="230"/>
        <item x="86"/>
        <item x="231"/>
        <item x="87"/>
        <item x="232"/>
        <item x="90"/>
        <item x="91"/>
        <item x="92"/>
        <item x="93"/>
        <item x="94"/>
        <item x="95"/>
        <item x="234"/>
        <item m="1" x="1796"/>
        <item x="99"/>
        <item x="238"/>
        <item x="101"/>
        <item x="239"/>
        <item x="240"/>
        <item x="242"/>
        <item x="119"/>
        <item x="120"/>
        <item x="109"/>
        <item x="103"/>
        <item x="243"/>
        <item x="245"/>
        <item x="246"/>
        <item x="104"/>
        <item x="247"/>
        <item x="105"/>
        <item x="106"/>
        <item x="248"/>
        <item x="249"/>
        <item x="251"/>
        <item x="252"/>
        <item x="108"/>
        <item x="110"/>
        <item x="253"/>
        <item x="111"/>
        <item x="112"/>
        <item x="114"/>
        <item x="255"/>
        <item x="259"/>
        <item x="260"/>
        <item x="261"/>
        <item x="139"/>
        <item x="123"/>
        <item x="124"/>
        <item x="126"/>
        <item x="128"/>
        <item x="264"/>
        <item x="130"/>
        <item x="131"/>
        <item x="133"/>
        <item x="134"/>
        <item x="135"/>
        <item x="136"/>
        <item x="137"/>
        <item x="138"/>
        <item x="236"/>
        <item x="268"/>
        <item x="142"/>
        <item x="145"/>
        <item x="140"/>
        <item x="271"/>
        <item x="272"/>
        <item x="273"/>
        <item x="274"/>
        <item x="275"/>
        <item x="146"/>
        <item x="276"/>
        <item x="154"/>
        <item x="279"/>
        <item x="149"/>
        <item x="151"/>
        <item x="280"/>
        <item x="152"/>
        <item x="160"/>
        <item x="287"/>
        <item x="163"/>
        <item x="167"/>
        <item x="168"/>
        <item x="165"/>
        <item x="169"/>
        <item x="171"/>
        <item x="172"/>
        <item x="178"/>
        <item x="292"/>
        <item x="41"/>
        <item x="56"/>
        <item x="203"/>
        <item x="206"/>
        <item x="209"/>
        <item x="267"/>
        <item x="227"/>
        <item x="73"/>
        <item x="224"/>
        <item x="82"/>
        <item x="233"/>
        <item x="96"/>
        <item x="235"/>
        <item x="98"/>
        <item x="100"/>
        <item x="113"/>
        <item x="256"/>
        <item x="258"/>
        <item x="125"/>
        <item x="157"/>
        <item x="144"/>
        <item x="141"/>
        <item x="277"/>
        <item x="278"/>
        <item x="150"/>
        <item x="153"/>
        <item x="155"/>
        <item x="282"/>
        <item x="283"/>
        <item x="284"/>
        <item x="285"/>
        <item x="162"/>
        <item x="173"/>
        <item x="289"/>
        <item x="179"/>
        <item x="180"/>
        <item x="181"/>
        <item x="293"/>
        <item x="182"/>
        <item x="183"/>
        <item x="294"/>
        <item x="184"/>
        <item x="295"/>
        <item x="296"/>
        <item x="297"/>
        <item x="186"/>
        <item x="299"/>
        <item x="300"/>
        <item x="188"/>
        <item x="301"/>
        <item x="189"/>
        <item x="223"/>
        <item x="217"/>
        <item x="226"/>
        <item x="118"/>
        <item x="85"/>
        <item x="241"/>
        <item x="121"/>
        <item x="122"/>
        <item x="107"/>
        <item x="250"/>
        <item x="254"/>
        <item x="115"/>
        <item x="257"/>
        <item x="262"/>
        <item x="127"/>
        <item x="129"/>
        <item x="265"/>
        <item x="156"/>
        <item x="147"/>
        <item x="281"/>
        <item x="159"/>
        <item x="161"/>
        <item x="164"/>
        <item x="288"/>
        <item x="290"/>
        <item x="174"/>
        <item x="176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1"/>
        <item m="1" x="8"/>
        <item m="1" x="2"/>
        <item m="1" x="3"/>
        <item m="1" x="4"/>
        <item m="1" x="5"/>
        <item m="1" x="6"/>
        <item m="1" x="7"/>
        <item t="default"/>
      </items>
    </pivotField>
    <pivotField compact="0" outline="0" showAll="0"/>
    <pivotField compact="0" outline="0" showAll="0" sortType="descending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x="102"/>
        <item m="1" x="198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x="82"/>
        <item m="1" x="174"/>
        <item x="91"/>
        <item x="78"/>
        <item m="1" x="137"/>
        <item m="1" x="229"/>
        <item m="1" x="128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190"/>
        <item x="109"/>
        <item m="1" x="131"/>
        <item x="108"/>
        <item x="81"/>
        <item x="103"/>
        <item x="86"/>
        <item m="1" x="161"/>
        <item m="1" x="176"/>
        <item x="57"/>
        <item x="35"/>
        <item m="1" x="209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x="0"/>
        <item x="29"/>
        <item x="26"/>
        <item x="6"/>
        <item x="42"/>
        <item x="32"/>
        <item x="99"/>
        <item x="30"/>
        <item x="88"/>
        <item x="90"/>
        <item x="110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x="66"/>
        <item m="1" x="218"/>
        <item x="60"/>
        <item m="1" x="149"/>
        <item x="111"/>
        <item x="72"/>
        <item x="87"/>
        <item m="1" x="143"/>
        <item m="1" x="241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28"/>
        <item x="23"/>
        <item m="1" x="184"/>
        <item x="62"/>
        <item m="1" x="207"/>
        <item m="1" x="181"/>
        <item x="105"/>
        <item x="98"/>
        <item m="1" x="129"/>
        <item x="45"/>
        <item m="1" x="157"/>
        <item x="107"/>
        <item m="1" x="194"/>
        <item m="1" x="196"/>
        <item m="1" x="136"/>
        <item x="9"/>
        <item x="16"/>
        <item m="1" x="114"/>
        <item m="1" x="151"/>
        <item m="1" x="150"/>
        <item m="1" x="171"/>
        <item m="1" x="122"/>
        <item m="1" x="237"/>
        <item x="67"/>
        <item m="1" x="146"/>
        <item m="1" x="202"/>
        <item x="37"/>
        <item m="1" x="206"/>
        <item m="1" x="155"/>
        <item m="1" x="172"/>
        <item m="1" x="180"/>
        <item m="1" x="212"/>
        <item m="1" x="154"/>
        <item m="1" x="125"/>
        <item m="1" x="148"/>
        <item x="70"/>
        <item m="1" x="204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40"/>
        <item x="54"/>
        <item m="1" x="222"/>
        <item m="1" x="179"/>
        <item m="1" x="164"/>
        <item m="1" x="163"/>
        <item m="1" x="226"/>
        <item m="1" x="116"/>
        <item x="22"/>
        <item m="1" x="173"/>
        <item x="39"/>
        <item x="113"/>
        <item m="1" x="227"/>
        <item m="1" x="246"/>
        <item m="1" x="168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x="3"/>
        <item m="1" x="193"/>
        <item m="1" x="138"/>
        <item m="1" x="147"/>
        <item m="1" x="189"/>
        <item m="1" x="200"/>
        <item m="1" x="215"/>
        <item m="1" x="223"/>
        <item m="1" x="225"/>
        <item m="1" x="239"/>
        <item m="1" x="250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21">
        <item m="1" x="19"/>
        <item m="1" x="9"/>
        <item h="1" x="0"/>
        <item m="1" x="16"/>
        <item m="1" x="6"/>
        <item m="1" x="12"/>
        <item m="1" x="18"/>
        <item m="1" x="8"/>
        <item m="1" x="15"/>
        <item m="1" x="5"/>
        <item m="1" x="11"/>
        <item m="1" x="17"/>
        <item m="1" x="7"/>
        <item m="1" x="14"/>
        <item m="1" x="4"/>
        <item m="1" x="10"/>
        <item m="1" x="13"/>
        <item m="1"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5">
    <field x="70"/>
    <field x="1"/>
    <field x="2"/>
    <field x="43"/>
    <field x="20"/>
  </rowFields>
  <rowItems count="40">
    <i>
      <x v="18"/>
      <x v="61"/>
      <x v="1686"/>
      <x v="25"/>
      <x/>
    </i>
    <i r="1">
      <x v="62"/>
      <x v="1914"/>
      <x v="27"/>
      <x/>
    </i>
    <i r="2">
      <x v="1978"/>
      <x v="78"/>
      <x/>
    </i>
    <i r="1">
      <x v="63"/>
      <x v="67"/>
      <x v="27"/>
      <x/>
    </i>
    <i r="1">
      <x v="64"/>
      <x v="1273"/>
      <x v="78"/>
      <x/>
    </i>
    <i r="2">
      <x v="1974"/>
      <x v="27"/>
      <x/>
    </i>
    <i r="2">
      <x v="2017"/>
      <x v="27"/>
      <x/>
    </i>
    <i r="2">
      <x v="2018"/>
      <x v="25"/>
      <x/>
    </i>
    <i r="1">
      <x v="65"/>
      <x v="2001"/>
      <x v="25"/>
      <x/>
    </i>
    <i r="1">
      <x v="66"/>
      <x v="130"/>
      <x v="27"/>
      <x/>
    </i>
    <i r="2">
      <x v="1203"/>
      <x v="42"/>
      <x/>
    </i>
    <i r="2">
      <x v="2019"/>
      <x v="25"/>
      <x/>
    </i>
    <i r="2">
      <x v="2022"/>
      <x v="27"/>
      <x/>
    </i>
    <i r="2">
      <x v="2023"/>
      <x v="27"/>
      <x v="2"/>
    </i>
    <i r="2">
      <x v="2026"/>
      <x v="42"/>
      <x/>
    </i>
    <i r="1">
      <x v="70"/>
      <x v="1500"/>
      <x v="27"/>
      <x/>
    </i>
    <i r="2">
      <x v="2031"/>
      <x v="42"/>
      <x v="2"/>
    </i>
    <i r="3">
      <x v="43"/>
      <x v="2"/>
    </i>
    <i r="2">
      <x v="2055"/>
      <x v="42"/>
      <x/>
    </i>
    <i r="2">
      <x v="2061"/>
      <x v="42"/>
      <x/>
    </i>
    <i r="2">
      <x v="2221"/>
      <x v="42"/>
      <x/>
    </i>
    <i r="1">
      <x v="71"/>
      <x v="1901"/>
      <x v="27"/>
      <x/>
    </i>
    <i r="2">
      <x v="2080"/>
      <x v="40"/>
      <x/>
    </i>
    <i r="2">
      <x v="2097"/>
      <x v="13"/>
      <x/>
    </i>
    <i r="2">
      <x v="2100"/>
      <x v="25"/>
      <x/>
    </i>
    <i r="2">
      <x v="2141"/>
      <x v="27"/>
      <x/>
    </i>
    <i r="1">
      <x v="72"/>
      <x v="2108"/>
      <x v="11"/>
      <x/>
    </i>
    <i r="2">
      <x v="2109"/>
      <x v="42"/>
      <x/>
    </i>
    <i r="1">
      <x v="74"/>
      <x v="2175"/>
      <x v="162"/>
      <x/>
    </i>
    <i t="default">
      <x v="18"/>
    </i>
    <i>
      <x v="19"/>
      <x v="72"/>
      <x v="2042"/>
      <x v="27"/>
      <x/>
    </i>
    <i r="2">
      <x v="2104"/>
      <x v="25"/>
      <x/>
    </i>
    <i r="2">
      <x v="2110"/>
      <x v="27"/>
      <x/>
    </i>
    <i r="2">
      <x v="2114"/>
      <x v="25"/>
      <x/>
    </i>
    <i r="2">
      <x v="2115"/>
      <x v="13"/>
      <x/>
    </i>
    <i r="2">
      <x v="2116"/>
      <x v="27"/>
      <x/>
    </i>
    <i r="2">
      <x v="2124"/>
      <x v="27"/>
      <x/>
    </i>
    <i r="1">
      <x v="74"/>
      <x v="989"/>
      <x v="42"/>
      <x/>
    </i>
    <i t="default"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Open Value" fld="42" baseField="43" baseItem="42" numFmtId="166"/>
    <dataField name="Sum of Puching Cycle time" fld="67" baseField="20" baseItem="2"/>
  </dataFields>
  <formats count="8">
    <format dxfId="159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1859"/>
          </reference>
          <reference field="43" count="1">
            <x v="43"/>
          </reference>
          <reference field="70" count="1" selected="0">
            <x v="16"/>
          </reference>
        </references>
      </pivotArea>
    </format>
    <format dxfId="158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67"/>
          </reference>
          <reference field="43" count="1">
            <x v="244"/>
          </reference>
          <reference field="70" count="1" selected="0">
            <x v="16"/>
          </reference>
        </references>
      </pivotArea>
    </format>
    <format dxfId="157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954"/>
          </reference>
          <reference field="43" count="1">
            <x v="43"/>
          </reference>
          <reference field="70" count="1" selected="0">
            <x v="16"/>
          </reference>
        </references>
      </pivotArea>
    </format>
    <format dxfId="156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67"/>
          </reference>
          <reference field="43" count="1">
            <x v="244"/>
          </reference>
          <reference field="70" count="1" selected="0">
            <x v="17"/>
          </reference>
        </references>
      </pivotArea>
    </format>
    <format dxfId="155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803"/>
          </reference>
          <reference field="43" count="1">
            <x v="43"/>
          </reference>
          <reference field="70" count="1" selected="0">
            <x v="17"/>
          </reference>
        </references>
      </pivotArea>
    </format>
    <format dxfId="154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2175"/>
          </reference>
          <reference field="43" count="1">
            <x v="162"/>
          </reference>
          <reference field="70" count="1" selected="0">
            <x v="18"/>
          </reference>
        </references>
      </pivotArea>
    </format>
    <format dxfId="153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2102"/>
          </reference>
          <reference field="43" count="1">
            <x v="28"/>
          </reference>
          <reference field="70" count="1" selected="0">
            <x v="18"/>
          </reference>
        </references>
      </pivotArea>
    </format>
    <format dxfId="152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2031"/>
          </reference>
          <reference field="43" count="1">
            <x v="43"/>
          </reference>
          <reference field="70" count="1" selected="0">
            <x v="18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F0468-1F3B-4EEF-9B30-EC889401EE49}" name="PivotTable1" cacheId="23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3:F61" firstHeaderRow="1" firstDataRow="2" firstDataCol="4" rowPageCount="1" colPageCount="1"/>
  <pivotFields count="88">
    <pivotField compact="0" outline="0" showAll="0"/>
    <pivotField axis="axisRow" compact="0" numFmtId="14" outline="0" showAll="0" sortType="ascending" defaultSubtotal="0">
      <items count="106">
        <item m="1" x="102"/>
        <item m="1" x="105"/>
        <item m="1" x="89"/>
        <item m="1" x="55"/>
        <item m="1" x="80"/>
        <item m="1" x="64"/>
        <item m="1" x="85"/>
        <item m="1" x="51"/>
        <item m="1" x="77"/>
        <item m="1" x="95"/>
        <item m="1" x="61"/>
        <item m="1" x="83"/>
        <item m="1" x="49"/>
        <item m="1" x="75"/>
        <item m="1" x="91"/>
        <item m="1" x="57"/>
        <item m="1" x="81"/>
        <item m="1" x="47"/>
        <item m="1" x="73"/>
        <item m="1" x="87"/>
        <item m="1" x="53"/>
        <item m="1" x="79"/>
        <item m="1" x="94"/>
        <item m="1" x="60"/>
        <item m="1" x="74"/>
        <item m="1" x="100"/>
        <item m="1" x="67"/>
        <item m="1" x="90"/>
        <item m="1" x="56"/>
        <item m="1" x="72"/>
        <item m="1" x="98"/>
        <item m="1" x="65"/>
        <item m="1" x="86"/>
        <item m="1" x="52"/>
        <item m="1" x="71"/>
        <item m="1" x="97"/>
        <item m="1" x="63"/>
        <item m="1" x="84"/>
        <item m="1" x="50"/>
        <item m="1" x="69"/>
        <item m="1" x="93"/>
        <item m="1" x="59"/>
        <item m="1" x="82"/>
        <item m="1" x="48"/>
        <item m="1" x="78"/>
        <item m="1" x="103"/>
        <item m="1" x="70"/>
        <item m="1" x="96"/>
        <item m="1" x="62"/>
        <item m="1" x="76"/>
        <item m="1" x="101"/>
        <item m="1" x="68"/>
        <item m="1" x="92"/>
        <item m="1" x="58"/>
        <item x="38"/>
        <item m="1" x="99"/>
        <item m="1" x="66"/>
        <item m="1" x="88"/>
        <item m="1" x="54"/>
        <item x="0"/>
        <item x="39"/>
        <item x="40"/>
        <item x="3"/>
        <item x="5"/>
        <item x="1"/>
        <item x="2"/>
        <item x="4"/>
        <item x="6"/>
        <item x="7"/>
        <item x="8"/>
        <item x="9"/>
        <item x="10"/>
        <item x="14"/>
        <item x="11"/>
        <item x="12"/>
        <item x="13"/>
        <item x="15"/>
        <item x="16"/>
        <item x="17"/>
        <item x="18"/>
        <item x="19"/>
        <item x="20"/>
        <item x="21"/>
        <item x="22"/>
        <item m="1" x="104"/>
        <item x="23"/>
        <item x="24"/>
        <item x="25"/>
        <item x="41"/>
        <item x="42"/>
        <item x="43"/>
        <item x="26"/>
        <item x="44"/>
        <item x="27"/>
        <item x="28"/>
        <item x="29"/>
        <item x="30"/>
        <item x="45"/>
        <item x="31"/>
        <item x="32"/>
        <item x="33"/>
        <item x="34"/>
        <item x="35"/>
        <item x="36"/>
        <item x="46"/>
        <item x="37"/>
      </items>
    </pivotField>
    <pivotField axis="axisRow" compact="0" outline="0" showAll="0" defaultSubtotal="0">
      <items count="2248">
        <item m="1" x="1250"/>
        <item m="1" x="1608"/>
        <item m="1" x="1140"/>
        <item m="1" x="2213"/>
        <item x="116"/>
        <item m="1" x="747"/>
        <item m="1" x="1749"/>
        <item m="1" x="1179"/>
        <item m="1" x="762"/>
        <item m="1" x="1801"/>
        <item m="1" x="554"/>
        <item m="1" x="2062"/>
        <item m="1" x="884"/>
        <item m="1" x="856"/>
        <item m="1" x="1560"/>
        <item m="1" x="2057"/>
        <item m="1" x="705"/>
        <item m="1" x="703"/>
        <item m="1" x="337"/>
        <item m="1" x="671"/>
        <item m="1" x="715"/>
        <item m="1" x="898"/>
        <item m="1" x="907"/>
        <item m="1" x="1089"/>
        <item m="1" x="1675"/>
        <item m="1" x="781"/>
        <item m="1" x="824"/>
        <item m="1" x="532"/>
        <item m="1" x="1434"/>
        <item m="1" x="1705"/>
        <item m="1" x="2147"/>
        <item m="1" x="1668"/>
        <item m="1" x="469"/>
        <item m="1" x="831"/>
        <item m="1" x="1073"/>
        <item x="291"/>
        <item m="1" x="2144"/>
        <item x="269"/>
        <item m="1" x="2242"/>
        <item m="1" x="2108"/>
        <item m="1" x="2238"/>
        <item m="1" x="2196"/>
        <item m="1" x="332"/>
        <item m="1" x="1156"/>
        <item m="1" x="1532"/>
        <item m="1" x="1080"/>
        <item m="1" x="1384"/>
        <item m="1" x="1480"/>
        <item m="1" x="2191"/>
        <item m="1" x="302"/>
        <item m="1" x="806"/>
        <item m="1" x="2096"/>
        <item m="1" x="740"/>
        <item m="1" x="1588"/>
        <item m="1" x="1954"/>
        <item m="1" x="772"/>
        <item m="1" x="969"/>
        <item m="1" x="1896"/>
        <item m="1" x="342"/>
        <item m="1" x="788"/>
        <item m="1" x="1108"/>
        <item m="1" x="1525"/>
        <item m="1" x="1952"/>
        <item m="1" x="2028"/>
        <item m="1" x="1055"/>
        <item m="1" x="1195"/>
        <item m="1" x="1873"/>
        <item x="196"/>
        <item m="1" x="1809"/>
        <item m="1" x="2129"/>
        <item m="1" x="553"/>
        <item m="1" x="753"/>
        <item m="1" x="1118"/>
        <item m="1" x="1375"/>
        <item m="1" x="1439"/>
        <item m="1" x="1598"/>
        <item m="1" x="1842"/>
        <item m="1" x="1949"/>
        <item m="1" x="1994"/>
        <item x="286"/>
        <item m="1" x="2240"/>
        <item m="1" x="373"/>
        <item m="1" x="767"/>
        <item m="1" x="1438"/>
        <item m="1" x="1644"/>
        <item m="1" x="1725"/>
        <item m="1" x="2127"/>
        <item m="1" x="354"/>
        <item m="1" x="423"/>
        <item m="1" x="668"/>
        <item m="1" x="811"/>
        <item m="1" x="1236"/>
        <item m="1" x="1738"/>
        <item m="1" x="2039"/>
        <item m="1" x="2224"/>
        <item m="1" x="333"/>
        <item m="1" x="963"/>
        <item m="1" x="1128"/>
        <item m="1" x="1515"/>
        <item m="1" x="1686"/>
        <item m="1" x="475"/>
        <item m="1" x="511"/>
        <item m="1" x="822"/>
        <item m="1" x="1064"/>
        <item m="1" x="1084"/>
        <item m="1" x="1189"/>
        <item m="1" x="1300"/>
        <item x="298"/>
        <item m="1" x="2083"/>
        <item m="1" x="545"/>
        <item m="1" x="682"/>
        <item m="1" x="1048"/>
        <item m="1" x="1354"/>
        <item m="1" x="1722"/>
        <item m="1" x="1802"/>
        <item m="1" x="2150"/>
        <item m="1" x="418"/>
        <item m="1" x="725"/>
        <item m="1" x="1032"/>
        <item x="158"/>
        <item m="1" x="2033"/>
        <item m="1" x="489"/>
        <item m="1" x="558"/>
        <item m="1" x="759"/>
        <item m="1" x="808"/>
        <item m="1" x="819"/>
        <item m="1" x="1732"/>
        <item m="1" x="1819"/>
        <item m="1" x="1942"/>
        <item m="1" x="2176"/>
        <item x="211"/>
        <item m="1" x="1009"/>
        <item m="1" x="1169"/>
        <item m="1" x="1186"/>
        <item m="1" x="1201"/>
        <item m="1" x="1270"/>
        <item m="1" x="1510"/>
        <item m="1" x="1559"/>
        <item m="1" x="1670"/>
        <item m="1" x="1695"/>
        <item m="1" x="303"/>
        <item m="1" x="527"/>
        <item m="1" x="970"/>
        <item m="1" x="1096"/>
        <item m="1" x="1351"/>
        <item m="1" x="1618"/>
        <item m="1" x="1669"/>
        <item x="148"/>
        <item m="1" x="1794"/>
        <item m="1" x="1878"/>
        <item m="1" x="1898"/>
        <item m="1" x="1921"/>
        <item m="1" x="2079"/>
        <item m="1" x="2219"/>
        <item m="1" x="434"/>
        <item m="1" x="505"/>
        <item m="1" x="591"/>
        <item m="1" x="721"/>
        <item m="1" x="1138"/>
        <item m="1" x="1529"/>
        <item m="1" x="1650"/>
        <item m="1" x="1815"/>
        <item m="1" x="1876"/>
        <item m="1" x="1983"/>
        <item m="1" x="2000"/>
        <item m="1" x="2133"/>
        <item m="1" x="2204"/>
        <item m="1" x="345"/>
        <item m="1" x="503"/>
        <item m="1" x="539"/>
        <item m="1" x="789"/>
        <item m="1" x="865"/>
        <item m="1" x="887"/>
        <item m="1" x="912"/>
        <item m="1" x="929"/>
        <item m="1" x="943"/>
        <item m="1" x="1123"/>
        <item m="1" x="1166"/>
        <item m="1" x="1213"/>
        <item m="1" x="1253"/>
        <item m="1" x="1297"/>
        <item m="1" x="1308"/>
        <item m="1" x="1331"/>
        <item m="1" x="1349"/>
        <item m="1" x="1475"/>
        <item m="1" x="1491"/>
        <item m="1" x="1635"/>
        <item m="1" x="1693"/>
        <item m="1" x="1714"/>
        <item m="1" x="1759"/>
        <item m="1" x="1792"/>
        <item m="1" x="1813"/>
        <item m="1" x="1875"/>
        <item m="1" x="1982"/>
        <item m="1" x="2060"/>
        <item m="1" x="2093"/>
        <item m="1" x="2233"/>
        <item m="1" x="416"/>
        <item m="1" x="483"/>
        <item m="1" x="569"/>
        <item m="1" x="626"/>
        <item m="1" x="941"/>
        <item m="1" x="1042"/>
        <item m="1" x="1197"/>
        <item m="1" x="1423"/>
        <item m="1" x="1461"/>
        <item m="1" x="1566"/>
        <item m="1" x="1585"/>
        <item m="1" x="1634"/>
        <item m="1" x="1649"/>
        <item m="1" x="1666"/>
        <item m="1" x="1679"/>
        <item m="1" x="1742"/>
        <item m="1" x="1775"/>
        <item m="1" x="1830"/>
        <item m="1" x="1844"/>
        <item m="1" x="1856"/>
        <item m="1" x="1894"/>
        <item m="1" x="1918"/>
        <item m="1" x="1953"/>
        <item m="1" x="1998"/>
        <item m="1" x="2115"/>
        <item m="1" x="340"/>
        <item m="1" x="430"/>
        <item m="1" x="537"/>
        <item x="187"/>
        <item m="1" x="588"/>
        <item m="1" x="718"/>
        <item m="1" x="953"/>
        <item m="1" x="968"/>
        <item m="1" x="1006"/>
        <item m="1" x="1020"/>
        <item m="1" x="1150"/>
        <item m="1" x="1279"/>
        <item m="1" x="1319"/>
        <item m="1" x="1505"/>
        <item m="1" x="1583"/>
        <item m="1" x="1614"/>
        <item m="1" x="1648"/>
        <item m="1" x="1692"/>
        <item m="1" x="1729"/>
        <item m="1" x="2046"/>
        <item m="1" x="2075"/>
        <item m="1" x="2157"/>
        <item m="1" x="2202"/>
        <item m="1" x="312"/>
        <item m="1" x="339"/>
        <item m="1" x="466"/>
        <item m="1" x="568"/>
        <item m="1" x="689"/>
        <item m="1" x="717"/>
        <item m="1" x="882"/>
        <item m="1" x="927"/>
        <item m="1" x="967"/>
        <item x="199"/>
        <item m="1" x="1019"/>
        <item m="1" x="1252"/>
        <item m="1" x="1328"/>
        <item m="1" x="1346"/>
        <item m="1" x="1442"/>
        <item m="1" x="1503"/>
        <item m="1" x="1524"/>
        <item m="1" x="1553"/>
        <item m="1" x="1564"/>
        <item m="1" x="1631"/>
        <item m="1" x="1703"/>
        <item m="1" x="1712"/>
        <item m="1" x="1772"/>
        <item m="1" x="1810"/>
        <item m="1" x="1853"/>
        <item m="1" x="1915"/>
        <item m="1" x="2054"/>
        <item m="1" x="2130"/>
        <item m="1" x="2201"/>
        <item m="1" x="2231"/>
        <item m="1" x="310"/>
        <item m="1" x="357"/>
        <item m="1" x="464"/>
        <item m="1" x="522"/>
        <item m="1" x="603"/>
        <item m="1" x="672"/>
        <item m="1" x="688"/>
        <item m="1" x="702"/>
        <item m="1" x="848"/>
        <item m="1" x="880"/>
        <item m="1" x="951"/>
        <item m="1" x="982"/>
        <item m="1" x="1149"/>
        <item m="1" x="1266"/>
        <item m="1" x="1278"/>
        <item m="1" x="1400"/>
        <item m="1" x="1488"/>
        <item m="1" x="1522"/>
        <item m="1" x="1551"/>
        <item m="1" x="1600"/>
        <item m="1" x="1629"/>
        <item m="1" x="1678"/>
        <item m="1" x="1691"/>
        <item m="1" x="1711"/>
        <item m="1" x="1828"/>
        <item m="1" x="1852"/>
        <item m="1" x="1891"/>
        <item m="1" x="1914"/>
        <item m="1" x="1934"/>
        <item m="1" x="2088"/>
        <item m="1" x="2171"/>
        <item m="1" x="2185"/>
        <item m="1" x="427"/>
        <item m="1" x="462"/>
        <item m="1" x="535"/>
        <item m="1" x="552"/>
        <item m="1" x="565"/>
        <item m="1" x="584"/>
        <item m="1" x="601"/>
        <item m="1" x="638"/>
        <item m="1" x="670"/>
        <item m="1" x="847"/>
        <item m="1" x="878"/>
        <item m="1" x="896"/>
        <item m="1" x="925"/>
        <item m="1" x="938"/>
        <item m="1" x="1134"/>
        <item m="1" x="1251"/>
        <item m="1" x="1327"/>
        <item m="1" x="1362"/>
        <item m="1" x="1417"/>
        <item m="1" x="1486"/>
        <item m="1" x="1677"/>
        <item m="1" x="1690"/>
        <item m="1" x="1754"/>
        <item m="1" x="1913"/>
        <item m="1" x="1933"/>
        <item m="1" x="2012"/>
        <item m="1" x="2110"/>
        <item m="1" x="2155"/>
        <item m="1" x="2200"/>
        <item m="1" x="2228"/>
        <item m="1" x="322"/>
        <item m="1" x="460"/>
        <item m="1" x="600"/>
        <item m="1" x="733"/>
        <item m="1" x="784"/>
        <item m="1" x="813"/>
        <item m="1" x="827"/>
        <item m="1" x="875"/>
        <item m="1" x="908"/>
        <item m="1" x="922"/>
        <item m="1" x="980"/>
        <item m="1" x="1038"/>
        <item m="1" x="1052"/>
        <item m="1" x="1249"/>
        <item m="1" x="1262"/>
        <item m="1" x="1277"/>
        <item m="1" x="1290"/>
        <item m="1" x="1373"/>
        <item m="1" x="1520"/>
        <item m="1" x="1627"/>
        <item m="1" x="1645"/>
        <item m="1" x="1753"/>
        <item m="1" x="1768"/>
        <item m="1" x="1850"/>
        <item m="1" x="1932"/>
        <item m="1" x="1966"/>
        <item m="1" x="1979"/>
        <item x="45"/>
        <item m="1" x="2181"/>
        <item m="1" x="2198"/>
        <item m="1" x="2212"/>
        <item m="1" x="308"/>
        <item m="1" x="397"/>
        <item m="1" x="516"/>
        <item m="1" x="549"/>
        <item m="1" x="563"/>
        <item m="1" x="580"/>
        <item m="1" x="686"/>
        <item m="1" x="731"/>
        <item m="1" x="766"/>
        <item m="1" x="825"/>
        <item m="1" x="844"/>
        <item m="1" x="860"/>
        <item m="1" x="937"/>
        <item m="1" x="978"/>
        <item m="1" x="1090"/>
        <item m="1" x="1104"/>
        <item m="1" x="1160"/>
        <item m="1" x="1209"/>
        <item m="1" x="1303"/>
        <item m="1" x="1437"/>
        <item m="1" x="1456"/>
        <item m="1" x="1470"/>
        <item m="1" x="1519"/>
        <item m="1" x="1536"/>
        <item m="1" x="1562"/>
        <item m="1" x="1578"/>
        <item m="1" x="1723"/>
        <item m="1" x="1767"/>
        <item m="1" x="1806"/>
        <item m="1" x="2023"/>
        <item m="1" x="2040"/>
        <item m="1" x="2072"/>
        <item m="1" x="2107"/>
        <item m="1" x="2140"/>
        <item m="1" x="2153"/>
        <item m="1" x="372"/>
        <item m="1" x="456"/>
        <item m="1" x="495"/>
        <item m="1" x="514"/>
        <item m="1" x="578"/>
        <item m="1" x="598"/>
        <item m="1" x="650"/>
        <item m="1" x="729"/>
        <item m="1" x="750"/>
        <item m="1" x="800"/>
        <item m="1" x="843"/>
        <item m="1" x="904"/>
        <item m="1" x="976"/>
        <item m="1" x="1049"/>
        <item m="1" x="1129"/>
        <item m="1" x="1147"/>
        <item m="1" x="1175"/>
        <item m="1" x="1223"/>
        <item m="1" x="1276"/>
        <item m="1" x="1325"/>
        <item m="1" x="1342"/>
        <item m="1" x="1358"/>
        <item m="1" x="1387"/>
        <item m="1" x="1469"/>
        <item m="1" x="1516"/>
        <item m="1" x="1657"/>
        <item m="1" x="1866"/>
        <item m="1" x="1929"/>
        <item m="1" x="1947"/>
        <item m="1" x="2010"/>
        <item m="1" x="2021"/>
        <item m="1" x="2085"/>
        <item m="1" x="476"/>
        <item m="1" x="547"/>
        <item m="1" x="561"/>
        <item m="1" x="648"/>
        <item m="1" x="798"/>
        <item m="1" x="823"/>
        <item m="1" x="920"/>
        <item m="1" x="1102"/>
        <item m="1" x="1234"/>
        <item m="1" x="1324"/>
        <item m="1" x="1340"/>
        <item m="1" x="1396"/>
        <item m="1" x="1548"/>
        <item m="1" x="1595"/>
        <item m="1" x="1609"/>
        <item m="1" x="1654"/>
        <item m="1" x="1708"/>
        <item m="1" x="1764"/>
        <item m="1" x="1848"/>
        <item m="1" x="1945"/>
        <item m="1" x="1962"/>
        <item m="1" x="2008"/>
        <item m="1" x="2020"/>
        <item m="1" x="2152"/>
        <item m="1" x="2179"/>
        <item m="1" x="596"/>
        <item m="1" x="665"/>
        <item m="1" x="727"/>
        <item m="1" x="761"/>
        <item m="1" x="797"/>
        <item m="1" x="892"/>
        <item m="1" x="991"/>
        <item m="1" x="1172"/>
        <item m="1" x="1606"/>
        <item m="1" x="1822"/>
        <item m="1" x="2007"/>
        <item m="1" x="2164"/>
        <item m="1" x="2209"/>
        <item m="1" x="438"/>
        <item m="1" x="507"/>
        <item m="1" x="530"/>
        <item m="1" x="744"/>
        <item m="1" x="838"/>
        <item m="1" x="857"/>
        <item m="1" x="960"/>
        <item m="1" x="1395"/>
        <item m="1" x="407"/>
        <item m="1" x="472"/>
        <item m="1" x="1099"/>
        <item m="1" x="1272"/>
        <item m="1" x="1322"/>
        <item m="1" x="1901"/>
        <item m="1" x="1371"/>
        <item m="1" x="1413"/>
        <item m="1" x="2177"/>
        <item m="1" x="679"/>
        <item m="1" x="1863"/>
        <item m="1" x="1683"/>
        <item m="1" x="1343"/>
        <item m="1" x="1415"/>
        <item m="1" x="1085"/>
        <item m="1" x="736"/>
        <item m="1" x="785"/>
        <item m="1" x="1053"/>
        <item m="1" x="2126"/>
        <item m="1" x="1116"/>
        <item m="1" x="1483"/>
        <item m="1" x="1435"/>
        <item m="1" x="870"/>
        <item m="1" x="1978"/>
        <item m="1" x="712"/>
        <item m="1" x="1051"/>
        <item m="1" x="1710"/>
        <item m="1" x="1687"/>
        <item m="1" x="1369"/>
        <item m="1" x="1884"/>
        <item m="1" x="428"/>
        <item m="1" x="606"/>
        <item m="1" x="1295"/>
        <item m="1" x="1892"/>
        <item m="1" x="812"/>
        <item m="1" x="2070"/>
        <item m="1" x="1013"/>
        <item m="1" x="1909"/>
        <item m="1" x="509"/>
        <item m="1" x="2227"/>
        <item x="80"/>
        <item m="1" x="1017"/>
        <item m="1" x="335"/>
        <item m="1" x="1190"/>
        <item m="1" x="1804"/>
        <item m="1" x="2103"/>
        <item m="1" x="439"/>
        <item m="1" x="1001"/>
        <item m="1" x="1803"/>
        <item m="1" x="1719"/>
        <item m="1" x="2116"/>
        <item m="1" x="361"/>
        <item m="1" x="1294"/>
        <item m="1" x="714"/>
        <item m="1" x="1807"/>
        <item m="1" x="1436"/>
        <item m="1" x="1157"/>
        <item m="1" x="615"/>
        <item m="1" x="1452"/>
        <item m="1" x="1836"/>
        <item m="1" x="1744"/>
        <item m="1" x="1960"/>
        <item m="1" x="930"/>
        <item m="1" x="363"/>
        <item m="1" x="735"/>
        <item m="1" x="2043"/>
        <item m="1" x="2183"/>
        <item m="1" x="620"/>
        <item m="1" x="1660"/>
        <item m="1" x="630"/>
        <item m="1" x="2173"/>
        <item m="1" x="1145"/>
        <item m="1" x="1260"/>
        <item m="1" x="1999"/>
        <item m="1" x="353"/>
        <item m="1" x="1685"/>
        <item m="1" x="1305"/>
        <item m="1" x="1825"/>
        <item m="1" x="1925"/>
        <item m="1" x="1513"/>
        <item m="1" x="2006"/>
        <item m="1" x="542"/>
        <item m="1" x="997"/>
        <item m="1" x="502"/>
        <item m="1" x="2195"/>
        <item m="1" x="2064"/>
        <item m="1" x="1938"/>
        <item m="1" x="1855"/>
        <item m="1" x="1788"/>
        <item m="1" x="1727"/>
        <item m="1" x="1674"/>
        <item m="1" x="1640"/>
        <item m="1" x="1607"/>
        <item m="1" x="1572"/>
        <item m="1" x="1543"/>
        <item m="1" x="1512"/>
        <item m="1" x="1478"/>
        <item m="1" x="1447"/>
        <item m="1" x="1403"/>
        <item m="1" x="432"/>
        <item m="1" x="1377"/>
        <item m="1" x="1347"/>
        <item m="1" x="377"/>
        <item m="1" x="1318"/>
        <item m="1" x="338"/>
        <item m="1" x="1292"/>
        <item m="1" x="309"/>
        <item m="1" x="1265"/>
        <item m="1" x="2230"/>
        <item m="1" x="1239"/>
        <item m="1" x="2199"/>
        <item m="1" x="1211"/>
        <item m="1" x="2169"/>
        <item m="1" x="2139"/>
        <item m="1" x="684"/>
        <item m="1" x="1146"/>
        <item m="1" x="1610"/>
        <item m="1" x="2105"/>
        <item m="1" x="647"/>
        <item m="1" x="1115"/>
        <item m="1" x="2068"/>
        <item m="1" x="1082"/>
        <item m="1" x="1544"/>
        <item m="1" x="402"/>
        <item m="1" x="1575"/>
        <item m="1" x="1023"/>
        <item m="1" x="1479"/>
        <item m="1" x="1176"/>
        <item m="1" x="1642"/>
        <item m="1" x="613"/>
        <item m="1" x="2035"/>
        <item m="1" x="575"/>
        <item m="1" x="1047"/>
        <item m="1" x="1969"/>
        <item m="1" x="1449"/>
        <item m="1" x="1939"/>
        <item m="1" x="1405"/>
        <item m="1" x="1897"/>
        <item m="1" x="433"/>
        <item m="1" x="945"/>
        <item m="1" x="1159"/>
        <item m="1" x="1379"/>
        <item m="1" x="1625"/>
        <item m="1" x="1858"/>
        <item m="1" x="1288"/>
        <item m="1" x="687"/>
        <item m="1" x="974"/>
        <item m="1" x="1274"/>
        <item m="1" x="678"/>
        <item m="1" x="447"/>
        <item m="1" x="1658"/>
        <item m="1" x="1067"/>
        <item m="1" x="1699"/>
        <item m="1" x="1752"/>
        <item m="1" x="2069"/>
        <item m="1" x="1114"/>
        <item m="1" x="1781"/>
        <item m="1" x="1835"/>
        <item m="1" x="611"/>
        <item m="1" x="594"/>
        <item x="44"/>
        <item m="1" x="315"/>
        <item m="1" x="2090"/>
        <item m="1" x="726"/>
        <item m="1" x="1450"/>
        <item m="1" x="1205"/>
        <item m="1" x="1973"/>
        <item m="1" x="1034"/>
        <item m="1" x="1664"/>
        <item m="1" x="1975"/>
        <item m="1" x="1313"/>
        <item m="1" x="1361"/>
        <item m="1" x="1558"/>
        <item m="1" x="2135"/>
        <item m="1" x="2235"/>
        <item m="1" x="1385"/>
        <item m="1" x="1103"/>
        <item m="1" x="450"/>
        <item m="1" x="1220"/>
        <item m="1" x="1593"/>
        <item m="1" x="1154"/>
        <item m="1" x="1596"/>
        <item m="1" x="646"/>
        <item m="1" x="663"/>
        <item m="1" x="1219"/>
        <item m="1" x="1988"/>
        <item m="1" x="1467"/>
        <item m="1" x="305"/>
        <item m="1" x="1411"/>
        <item m="1" x="2102"/>
        <item m="1" x="973"/>
        <item m="1" x="1257"/>
        <item m="1" x="2119"/>
        <item m="1" x="918"/>
        <item m="1" x="604"/>
        <item m="1" x="1284"/>
        <item m="1" x="1105"/>
        <item m="1" x="757"/>
        <item m="1" x="1555"/>
        <item m="1" x="683"/>
        <item m="1" x="1286"/>
        <item m="1" x="681"/>
        <item m="1" x="1777"/>
        <item m="1" x="1977"/>
        <item m="1" x="1137"/>
        <item m="1" x="1549"/>
        <item m="1" x="1926"/>
        <item m="1" x="1258"/>
        <item m="1" x="1217"/>
        <item m="1" x="709"/>
        <item m="1" x="2031"/>
        <item m="1" x="1339"/>
        <item m="1" x="1704"/>
        <item m="1" x="2163"/>
        <item m="1" x="1178"/>
        <item m="1" x="1264"/>
        <item m="1" x="395"/>
        <item m="1" x="1098"/>
        <item m="1" x="1261"/>
        <item m="1" x="1734"/>
        <item m="1" x="492"/>
        <item m="1" x="829"/>
        <item m="1" x="1207"/>
        <item m="1" x="1061"/>
        <item m="1" x="1056"/>
        <item m="1" x="1870"/>
        <item m="1" x="874"/>
        <item m="1" x="1427"/>
        <item m="1" x="631"/>
        <item m="1" x="1246"/>
        <item m="1" x="2052"/>
        <item m="1" x="1368"/>
        <item m="1" x="855"/>
        <item m="1" x="722"/>
        <item m="1" x="1747"/>
        <item m="1" x="541"/>
        <item m="1" x="1142"/>
        <item m="1" x="1761"/>
        <item m="1" x="444"/>
        <item m="1" x="656"/>
        <item m="1" x="520"/>
        <item m="1" x="1141"/>
        <item m="1" x="932"/>
        <item m="1" x="1153"/>
        <item m="1" x="701"/>
        <item m="1" x="1321"/>
        <item m="1" x="506"/>
        <item m="1" x="1243"/>
        <item m="1" x="1095"/>
        <item m="1" x="1760"/>
        <item m="1" x="393"/>
        <item m="1" x="793"/>
        <item m="1" x="2236"/>
        <item m="1" x="1242"/>
        <item m="1" x="1789"/>
        <item m="1" x="743"/>
        <item m="1" x="1045"/>
        <item m="1" x="1079"/>
        <item m="1" x="796"/>
        <item m="1" x="2189"/>
        <item m="1" x="2114"/>
        <item m="1" x="420"/>
        <item m="1" x="405"/>
        <item m="1" x="2004"/>
        <item m="1" x="1420"/>
        <item m="1" x="754"/>
        <item m="1" x="1112"/>
        <item m="1" x="1533"/>
        <item m="1" x="574"/>
        <item m="1" x="1924"/>
        <item m="1" x="1448"/>
        <item m="1" x="867"/>
        <item m="1" x="1638"/>
        <item m="1" x="866"/>
        <item m="1" x="1059"/>
        <item m="1" x="2030"/>
        <item m="1" x="1314"/>
        <item m="1" x="496"/>
        <item m="1" x="454"/>
        <item m="1" x="369"/>
        <item m="1" x="2223"/>
        <item m="1" x="491"/>
        <item m="1" x="1433"/>
        <item m="1" x="1312"/>
        <item m="1" x="1778"/>
        <item m="1" x="695"/>
        <item m="1" x="1231"/>
        <item m="1" x="1334"/>
        <item m="1" x="1530"/>
        <item m="1" x="1684"/>
        <item m="1" x="1879"/>
        <item m="1" x="2001"/>
        <item m="1" x="385"/>
        <item m="1" x="627"/>
        <item m="1" x="1407"/>
        <item m="1" x="2003"/>
        <item m="1" x="1569"/>
        <item m="1" x="1214"/>
        <item m="1" x="1682"/>
        <item m="1" x="1604"/>
        <item m="1" x="1167"/>
        <item m="1" x="480"/>
        <item m="1" x="916"/>
        <item m="1" x="794"/>
        <item m="1" x="836"/>
        <item m="1" x="1110"/>
        <item m="1" x="1681"/>
        <item m="1" x="328"/>
        <item m="1" x="426"/>
        <item m="1" x="1191"/>
        <item m="1" x="850"/>
        <item m="1" x="804"/>
        <item m="1" x="1093"/>
        <item m="1" x="910"/>
        <item m="1" x="1070"/>
        <item m="1" x="1091"/>
        <item m="1" x="782"/>
        <item m="1" x="1976"/>
        <item m="1" x="1991"/>
        <item m="1" x="1065"/>
        <item m="1" x="493"/>
        <item m="1" x="349"/>
        <item m="1" x="1285"/>
        <item m="1" x="1621"/>
        <item m="1" x="1972"/>
        <item m="1" x="2101"/>
        <item m="1" x="2149"/>
        <item m="1" x="367"/>
        <item m="1" x="1495"/>
        <item m="1" x="775"/>
        <item m="1" x="1706"/>
        <item m="1" x="2017"/>
        <item m="1" x="573"/>
        <item m="1" x="1984"/>
        <item m="1" x="768"/>
        <item m="1" x="834"/>
        <item m="1" x="2099"/>
        <item m="1" x="1230"/>
        <item m="1" x="1404"/>
        <item m="1" x="742"/>
        <item m="1" x="1287"/>
        <item m="1" x="1721"/>
        <item m="1" x="2172"/>
        <item m="1" x="1647"/>
        <item m="1" x="1304"/>
        <item m="1" x="1940"/>
        <item m="1" x="942"/>
        <item m="1" x="777"/>
        <item m="1" x="1547"/>
        <item m="1" x="645"/>
        <item m="1" x="792"/>
        <item m="1" x="2241"/>
        <item m="1" x="1028"/>
        <item m="1" x="1206"/>
        <item m="1" x="2037"/>
        <item m="1" x="409"/>
        <item m="1" x="919"/>
        <item m="1" x="318"/>
        <item m="1" x="2034"/>
        <item m="1" x="2065"/>
        <item m="1" x="948"/>
        <item m="1" x="1187"/>
        <item m="1" x="891"/>
        <item m="1" x="1078"/>
        <item m="1" x="1311"/>
        <item m="1" x="436"/>
        <item m="1" x="1200"/>
        <item m="1" x="1619"/>
        <item m="1" x="1296"/>
        <item m="1" x="572"/>
        <item m="1" x="1087"/>
        <item m="1" x="1586"/>
        <item m="1" x="1444"/>
        <item m="1" x="2205"/>
        <item m="1" x="888"/>
        <item m="1" x="728"/>
        <item m="1" x="1245"/>
        <item m="1" x="1900"/>
        <item m="1" x="723"/>
        <item m="1" x="2146"/>
        <item m="1" x="346"/>
        <item m="1" x="1843"/>
        <item m="1" x="1132"/>
        <item m="1" x="1676"/>
        <item m="1" x="1033"/>
        <item m="1" x="1881"/>
        <item m="1" x="2193"/>
        <item m="1" x="1298"/>
        <item m="1" x="987"/>
        <item m="1" x="390"/>
        <item m="1" x="590"/>
        <item m="1" x="1518"/>
        <item m="1" x="994"/>
        <item m="1" x="1922"/>
        <item m="1" x="1857"/>
        <item m="1" x="440"/>
        <item m="1" x="497"/>
        <item m="1" x="1816"/>
        <item m="1" x="1109"/>
        <item m="1" x="787"/>
        <item m="1" x="1345"/>
        <item m="1" x="1247"/>
        <item m="1" x="1275"/>
        <item m="1" x="1733"/>
        <item m="1" x="538"/>
        <item m="1" x="1688"/>
        <item m="1" x="2066"/>
        <item m="1" x="2032"/>
        <item m="1" x="1283"/>
        <item m="1" x="2175"/>
        <item m="1" x="383"/>
        <item m="1" x="341"/>
        <item m="1" x="641"/>
        <item m="1" x="1183"/>
        <item m="1" x="957"/>
        <item m="1" x="694"/>
        <item m="1" x="1779"/>
        <item m="1" x="915"/>
        <item m="1" x="2117"/>
        <item m="1" x="1445"/>
        <item m="1" x="1424"/>
        <item m="1" x="1027"/>
        <item m="1" x="470"/>
        <item m="1" x="1402"/>
        <item m="1" x="524"/>
        <item m="1" x="1494"/>
        <item m="1" x="1464"/>
        <item m="1" x="2245"/>
        <item m="1" x="649"/>
        <item m="1" x="1964"/>
        <item m="1" x="1662"/>
        <item m="1" x="779"/>
        <item m="1" x="1352"/>
        <item m="1" x="518"/>
        <item m="1" x="1527"/>
        <item m="1" x="724"/>
        <item m="1" x="1451"/>
        <item m="1" x="622"/>
        <item m="1" x="1386"/>
        <item m="1" x="1350"/>
        <item m="1" x="1832"/>
        <item m="1" x="1282"/>
        <item m="1" x="2080"/>
        <item m="1" x="853"/>
        <item m="1" x="1603"/>
        <item m="1" x="1414"/>
        <item m="1" x="614"/>
        <item m="1" x="508"/>
        <item m="1" x="955"/>
        <item x="81"/>
        <item m="1" x="1005"/>
        <item m="1" x="639"/>
        <item m="1" x="1841"/>
        <item m="1" x="410"/>
        <item m="1" x="841"/>
        <item m="1" x="1356"/>
        <item m="1" x="840"/>
        <item m="1" x="1337"/>
        <item m="1" x="1409"/>
        <item m="1" x="1862"/>
        <item m="1" x="1511"/>
        <item m="1" x="2098"/>
        <item m="1" x="1333"/>
        <item m="1" x="1556"/>
        <item m="1" x="900"/>
        <item m="1" x="1058"/>
        <item m="1" x="1316"/>
        <item m="1" x="2214"/>
        <item m="1" x="1899"/>
        <item m="1" x="556"/>
        <item m="1" x="1378"/>
        <item m="1" x="2029"/>
        <item m="1" x="1136"/>
        <item m="1" x="2148"/>
        <item m="1" x="1075"/>
        <item m="1" x="814"/>
        <item m="1" x="981"/>
        <item m="1" x="964"/>
        <item m="1" x="961"/>
        <item m="1" x="576"/>
        <item m="1" x="1496"/>
        <item m="1" x="1336"/>
        <item m="1" x="869"/>
        <item m="1" x="2016"/>
        <item m="1" x="1636"/>
        <item m="1" x="944"/>
        <item m="1" x="1182"/>
        <item m="1" x="640"/>
        <item m="1" x="1997"/>
        <item m="1" x="1791"/>
        <item m="1" x="1320"/>
        <item m="1" x="1872"/>
        <item m="1" x="924"/>
        <item m="1" x="2174"/>
        <item m="1" x="680"/>
        <item m="1" x="484"/>
        <item m="1" x="504"/>
        <item m="1" x="643"/>
        <item m="1" x="1348"/>
        <item m="1" x="2159"/>
        <item m="1" x="1905"/>
        <item m="1" x="494"/>
        <item m="1" x="1170"/>
        <item m="1" x="1031"/>
        <item m="1" x="1029"/>
        <item m="1" x="928"/>
        <item m="1" x="453"/>
        <item m="1" x="697"/>
        <item x="132"/>
        <item m="1" x="1888"/>
        <item m="1" x="1990"/>
        <item m="1" x="1570"/>
        <item m="1" x="1731"/>
        <item m="1" x="610"/>
        <item m="1" x="1168"/>
        <item m="1" x="1717"/>
        <item m="1" x="1860"/>
        <item m="1" x="1508"/>
        <item m="1" x="1883"/>
        <item m="1" x="1202"/>
        <item m="1" x="1746"/>
        <item m="1" x="966"/>
        <item m="1" x="719"/>
        <item m="1" x="1535"/>
        <item m="1" x="1493"/>
        <item m="1" x="1623"/>
        <item m="1" x="1355"/>
        <item m="1" x="1428"/>
        <item m="1" x="403"/>
        <item m="1" x="388"/>
        <item m="1" x="1074"/>
        <item m="1" x="415"/>
        <item m="1" x="378"/>
        <item m="1" x="1507"/>
        <item m="1" x="765"/>
        <item m="1" x="972"/>
        <item m="1" x="940"/>
        <item m="1" x="1613"/>
        <item m="1" x="803"/>
        <item m="1" x="1868"/>
        <item m="1" x="1992"/>
        <item m="1" x="560"/>
        <item m="1" x="1545"/>
        <item m="1" x="326"/>
        <item m="1" x="662"/>
        <item m="1" x="934"/>
        <item m="1" x="990"/>
        <item m="1" x="914"/>
        <item m="1" x="1429"/>
        <item m="1" x="528"/>
        <item m="1" x="448"/>
        <item m="1" x="830"/>
        <item m="1" x="1198"/>
        <item m="1" x="1506"/>
        <item m="1" x="1970"/>
        <item m="1" x="2145"/>
        <item m="1" x="2203"/>
        <item m="1" x="2217"/>
        <item m="1" x="2232"/>
        <item m="1" x="986"/>
        <item m="1" x="1707"/>
        <item m="1" x="911"/>
        <item m="1" x="2132"/>
        <item m="1" x="2091"/>
        <item m="1" x="704"/>
        <item m="1" x="849"/>
        <item m="1" x="1509"/>
        <item m="1" x="523"/>
        <item m="1" x="2063"/>
        <item m="1" x="673"/>
        <item m="1" x="1580"/>
        <item m="1" x="1834"/>
        <item m="1" x="1180"/>
        <item m="1" x="1528"/>
        <item m="1" x="478"/>
        <item m="1" x="1269"/>
        <item m="1" x="1002"/>
        <item m="1" x="1218"/>
        <item m="1" x="1626"/>
        <item m="1" x="562"/>
        <item m="1" x="1482"/>
        <item m="1" x="1271"/>
        <item m="1" x="2162"/>
        <item m="1" x="642"/>
        <item m="1" x="756"/>
        <item m="1" x="1196"/>
        <item m="1" x="1968"/>
        <item m="1" x="1054"/>
        <item m="1" x="2078"/>
        <item m="1" x="362"/>
        <item m="1" x="1959"/>
        <item m="1" x="371"/>
        <item m="1" x="795"/>
        <item m="1" x="1589"/>
        <item m="1" x="384"/>
        <item m="1" x="1077"/>
        <item m="1" x="1713"/>
        <item m="1" x="512"/>
        <item m="1" x="1232"/>
        <item m="1" x="1353"/>
        <item m="1" x="1381"/>
        <item m="1" x="391"/>
        <item m="1" x="1446"/>
        <item m="1" x="589"/>
        <item m="1" x="1057"/>
        <item m="1" x="1919"/>
        <item m="1" x="2187"/>
        <item m="1" x="2218"/>
        <item m="1" x="482"/>
        <item m="1" x="737"/>
        <item m="1" x="1268"/>
        <item m="1" x="2027"/>
        <item m="1" x="1039"/>
        <item m="1" x="1523"/>
        <item m="1" x="2097"/>
        <item m="1" x="2161"/>
        <item m="1" x="1152"/>
        <item m="1" x="899"/>
        <item m="1" x="304"/>
        <item m="1" x="1568"/>
        <item m="1" x="1996"/>
        <item m="1" x="2061"/>
        <item m="1" x="1584"/>
        <item m="1" x="1332"/>
        <item m="1" x="571"/>
        <item m="1" x="1987"/>
        <item m="1" x="773"/>
        <item m="1" x="592"/>
        <item m="1" x="2050"/>
        <item m="1" x="769"/>
        <item m="1" x="1911"/>
        <item m="1" x="351"/>
        <item m="1" x="526"/>
        <item m="1" x="1776"/>
        <item m="1" x="2056"/>
        <item m="1" x="897"/>
        <item m="1" x="1135"/>
        <item m="1" x="1317"/>
        <item m="1" x="1715"/>
        <item m="1" x="913"/>
        <item m="1" x="954"/>
        <item m="1" x="1390"/>
        <item m="1" x="1094"/>
        <item m="1" x="1887"/>
        <item m="1" x="609"/>
        <item m="1" x="654"/>
        <item m="1" x="2019"/>
        <item m="1" x="2136"/>
        <item m="1" x="1383"/>
        <item m="1" x="1861"/>
        <item m="1" x="1184"/>
        <item m="1" x="1465"/>
        <item m="1" x="1833"/>
        <item m="1" x="431"/>
        <item m="1" x="1008"/>
        <item m="1" x="1307"/>
        <item m="1" x="2058"/>
        <item m="1" x="933"/>
        <item m="1" x="1605"/>
        <item m="1" x="2220"/>
        <item m="1" x="501"/>
        <item m="1" x="2208"/>
        <item m="1" x="2092"/>
        <item m="1" x="1728"/>
        <item m="1" x="706"/>
        <item m="1" x="1127"/>
        <item m="1" x="902"/>
        <item m="1" x="675"/>
        <item m="1" x="2095"/>
        <item m="1" x="625"/>
        <item m="1" x="1490"/>
        <item m="1" x="1602"/>
        <item m="1" x="1774"/>
        <item m="1" x="1011"/>
        <item m="1" x="586"/>
        <item m="1" x="1455"/>
        <item m="1" x="533"/>
        <item m="1" x="2123"/>
        <item m="1" x="1531"/>
        <item m="1" x="628"/>
        <item m="1" x="660"/>
        <item m="1" x="774"/>
        <item m="1" x="1426"/>
        <item m="1" x="1477"/>
        <item m="1" x="1492"/>
        <item m="1" x="2160"/>
        <item m="1" x="1165"/>
        <item m="1" x="1181"/>
        <item m="1" x="2076"/>
        <item m="1" x="401"/>
        <item m="1" x="1240"/>
        <item m="1" x="1829"/>
        <item m="1" x="1874"/>
        <item m="1" x="1817"/>
        <item m="1" x="1541"/>
        <item m="1" x="313"/>
        <item m="1" x="655"/>
        <item m="1" x="657"/>
        <item m="1" x="985"/>
        <item m="1" x="1228"/>
        <item m="1" x="1121"/>
        <item m="1" x="1955"/>
        <item m="1" x="996"/>
        <item m="1" x="1895"/>
        <item m="1" x="1177"/>
        <item m="1" x="2089"/>
        <item m="1" x="2184"/>
        <item m="1" x="1111"/>
        <item m="1" x="2077"/>
        <item m="1" x="1162"/>
        <item m="1" x="540"/>
        <item m="1" x="1656"/>
        <item m="1" x="317"/>
        <item m="1" x="890"/>
        <item m="1" x="958"/>
        <item m="1" x="644"/>
        <item m="1" x="471"/>
        <item m="1" x="868"/>
        <item m="1" x="1254"/>
        <item m="1" x="2015"/>
        <item m="1" x="1391"/>
        <item m="1" x="1125"/>
        <item x="47"/>
        <item m="1" x="425"/>
        <item m="1" x="1194"/>
        <item m="1" x="1280"/>
        <item m="1" x="2244"/>
        <item m="1" x="1936"/>
        <item m="1" x="1401"/>
        <item m="1" x="1539"/>
        <item m="1" x="498"/>
        <item m="1" x="863"/>
        <item m="1" x="1526"/>
        <item m="1" x="1831"/>
        <item m="1" x="1122"/>
        <item m="1" x="1812"/>
        <item m="1" x="1107"/>
        <item m="1" x="1076"/>
        <item m="1" x="939"/>
        <item m="1" x="1758"/>
        <item m="1" x="375"/>
        <item m="1" x="399"/>
        <item m="1" x="577"/>
        <item m="1" x="1229"/>
        <item m="1" x="952"/>
        <item m="1" x="1567"/>
        <item m="1" x="745"/>
        <item m="1" x="1651"/>
        <item m="1" x="1757"/>
        <item m="1" x="500"/>
        <item m="1" x="1267"/>
        <item m="1" x="2111"/>
        <item m="1" x="408"/>
        <item m="1" x="442"/>
        <item m="1" x="2071"/>
        <item m="1" x="1581"/>
        <item m="1" x="1083"/>
        <item m="1" x="1309"/>
        <item m="1" x="1981"/>
        <item m="1" x="374"/>
        <item m="1" x="698"/>
        <item m="1" x="1950"/>
        <item m="1" x="336"/>
        <item m="1" x="2044"/>
        <item m="1" x="1694"/>
        <item m="1" x="1376"/>
        <item m="1" x="653"/>
        <item m="1" x="1770"/>
        <item m="1" x="1302"/>
        <item m="1" x="2121"/>
        <item m="1" x="2081"/>
        <item m="1" x="1365"/>
        <item m="1" x="1557"/>
        <item m="1" x="1851"/>
        <item m="1" x="2247"/>
        <item m="1" x="864"/>
        <item m="1" x="1756"/>
        <item m="1" x="1060"/>
        <item m="1" x="1716"/>
        <item m="1" x="816"/>
        <item m="1" x="1565"/>
        <item m="1" x="1628"/>
        <item m="1" x="585"/>
        <item m="1" x="1024"/>
        <item m="1" x="716"/>
        <item m="1" x="921"/>
        <item m="1" x="323"/>
        <item m="1" x="752"/>
        <item m="1" x="1472"/>
        <item m="1" x="359"/>
        <item m="1" x="1639"/>
        <item m="1" x="1216"/>
        <item x="27"/>
        <item m="1" x="1612"/>
        <item m="1" x="1820"/>
        <item m="1" x="567"/>
        <item m="1" x="1785"/>
        <item m="1" x="2229"/>
        <item m="1" x="1701"/>
        <item m="1" x="1995"/>
        <item m="1" x="1133"/>
        <item m="1" x="1632"/>
        <item m="1" x="1769"/>
        <item m="1" x="534"/>
        <item m="1" x="581"/>
        <item m="1" x="605"/>
        <item m="1" x="1661"/>
        <item m="1" x="429"/>
        <item m="1" x="1814"/>
        <item m="1" x="1718"/>
        <item m="1" x="1326"/>
        <item m="1" x="1389"/>
        <item m="1" x="1120"/>
        <item m="1" x="412"/>
        <item m="1" x="486"/>
        <item m="1" x="1808"/>
        <item m="1" x="1967"/>
        <item m="1" x="879"/>
        <item m="1" x="876"/>
        <item m="1" x="923"/>
        <item m="1" x="529"/>
        <item m="1" x="1786"/>
        <item m="1" x="1599"/>
        <item m="1" x="1956"/>
        <item m="1" x="435"/>
        <item m="1" x="791"/>
        <item x="15"/>
        <item m="1" x="1306"/>
        <item m="1" x="1893"/>
        <item m="1" x="1329"/>
        <item m="1" x="1072"/>
        <item m="1" x="1937"/>
        <item m="1" x="1839"/>
        <item m="1" x="1036"/>
        <item m="1" x="1667"/>
        <item m="1" x="1041"/>
        <item m="1" x="2047"/>
        <item m="1" x="1212"/>
        <item m="1" x="2216"/>
        <item m="1" x="1425"/>
        <item m="1" x="1003"/>
        <item m="1" x="582"/>
        <item x="58"/>
        <item m="1" x="1821"/>
        <item m="1" x="536"/>
        <item m="1" x="544"/>
        <item m="1" x="956"/>
        <item m="1" x="1917"/>
        <item m="1" x="1037"/>
        <item m="1" x="467"/>
        <item m="1" x="669"/>
        <item m="1" x="979"/>
        <item m="1" x="2134"/>
        <item m="1" x="720"/>
        <item m="1" x="1463"/>
        <item m="1" x="364"/>
        <item m="1" x="1151"/>
        <item m="1" x="1845"/>
        <item m="1" x="1007"/>
        <item m="1" x="2158"/>
        <item m="1" x="690"/>
        <item m="1" x="1951"/>
        <item m="1" x="862"/>
        <item m="1" x="1521"/>
        <item m="1" x="619"/>
        <item m="1" x="386"/>
        <item m="1" x="846"/>
        <item m="1" x="734"/>
        <item m="1" x="355"/>
        <item m="1" x="1935"/>
        <item m="1" x="1474"/>
        <item m="1" x="635"/>
        <item m="1" x="828"/>
        <item m="1" x="652"/>
        <item m="1" x="334"/>
        <item m="1" x="1040"/>
        <item m="1" x="376"/>
        <item m="1" x="2137"/>
        <item m="1" x="404"/>
        <item m="1" x="805"/>
        <item x="3"/>
        <item m="1" x="1665"/>
        <item m="1" x="2014"/>
        <item m="1" x="1124"/>
        <item m="1" x="1458"/>
        <item m="1" x="1799"/>
        <item m="1" x="551"/>
        <item m="1" x="1088"/>
        <item m="1" x="1903"/>
        <item m="1" x="1985"/>
        <item m="1" x="358"/>
        <item m="1" x="487"/>
        <item m="1" x="1582"/>
        <item m="1" x="398"/>
        <item m="1" x="1372"/>
        <item m="1" x="2087"/>
        <item m="1" x="1766"/>
        <item m="1" x="637"/>
        <item m="1" x="883"/>
        <item m="1" x="1907"/>
        <item m="1" x="380"/>
        <item m="1" x="881"/>
        <item m="1" x="2048"/>
        <item m="1" x="1471"/>
        <item m="1" x="1993"/>
        <item m="1" x="2225"/>
        <item m="1" x="1068"/>
        <item m="1" x="2215"/>
        <item m="1" x="741"/>
        <item m="1" x="1473"/>
        <item m="1" x="1143"/>
        <item m="1" x="1226"/>
        <item m="1" x="2154"/>
        <item m="1" x="1537"/>
        <item m="1" x="2138"/>
        <item m="1" x="1004"/>
        <item m="1" x="1611"/>
        <item m="1" x="587"/>
        <item m="1" x="413"/>
        <item m="1" x="1948"/>
        <item m="1" x="1440"/>
        <item m="1" x="1805"/>
        <item m="1" x="1441"/>
        <item m="1" x="465"/>
        <item m="1" x="1459"/>
        <item m="1" x="1015"/>
        <item m="1" x="1117"/>
        <item m="1" x="1765"/>
        <item m="1" x="1069"/>
        <item m="1" x="499"/>
        <item m="1" x="799"/>
        <item m="1" x="909"/>
        <item m="1" x="832"/>
        <item m="1" x="387"/>
        <item m="1" x="2084"/>
        <item m="1" x="1773"/>
        <item m="1" x="2207"/>
        <item m="1" x="1224"/>
        <item m="1" x="2094"/>
        <item m="1" x="1092"/>
        <item m="1" x="1908"/>
        <item m="1" x="1025"/>
        <item m="1" x="1616"/>
        <item m="1" x="1680"/>
        <item m="1" x="1462"/>
        <item m="1" x="1106"/>
        <item m="1" x="1148"/>
        <item m="1" x="424"/>
        <item m="1" x="1498"/>
        <item m="1" x="826"/>
        <item m="1" x="311"/>
        <item x="64"/>
        <item m="1" x="1783"/>
        <item m="1" x="1755"/>
        <item m="1" x="659"/>
        <item m="1" x="1790"/>
        <item m="1" x="607"/>
        <item m="1" x="481"/>
        <item m="1" x="1889"/>
        <item m="1" x="411"/>
        <item m="1" x="1736"/>
        <item m="1" x="1590"/>
        <item m="1" x="1740"/>
        <item m="1" x="707"/>
        <item m="1" x="2170"/>
        <item m="1" x="320"/>
        <item m="1" x="2118"/>
        <item m="1" x="443"/>
        <item m="1" x="2197"/>
        <item m="1" x="441"/>
        <item m="1" x="1916"/>
        <item m="1" x="1481"/>
        <item m="1" x="1500"/>
        <item m="1" x="692"/>
        <item m="1" x="356"/>
        <item m="1" x="1225"/>
        <item m="1" x="331"/>
        <item m="1" x="873"/>
        <item m="1" x="1552"/>
        <item m="1" x="1210"/>
        <item m="1" x="348"/>
        <item m="1" x="1709"/>
        <item m="1" x="1782"/>
        <item m="1" x="885"/>
        <item m="1" x="421"/>
        <item m="1" x="755"/>
        <item m="1" x="2143"/>
        <item m="1" x="1724"/>
        <item m="1" x="1517"/>
        <item m="1" x="1877"/>
        <item m="1" x="1741"/>
        <item m="1" x="1538"/>
        <item m="1" x="1289"/>
        <item m="1" x="1696"/>
        <item m="1" x="548"/>
        <item m="1" x="366"/>
        <item m="1" x="770"/>
        <item m="1" x="306"/>
        <item m="1" x="1380"/>
        <item m="1" x="732"/>
        <item m="1" x="962"/>
        <item m="1" x="1086"/>
        <item m="1" x="2042"/>
        <item m="1" x="461"/>
        <item m="1" x="676"/>
        <item m="1" x="1601"/>
        <item m="1" x="1931"/>
        <item m="1" x="651"/>
        <item m="1" x="1737"/>
        <item m="1" x="1193"/>
        <item m="1" x="1374"/>
        <item m="1" x="623"/>
        <item m="1" x="1071"/>
        <item m="1" x="1237"/>
        <item m="1" x="2041"/>
        <item m="1" x="330"/>
        <item m="1" x="1431"/>
        <item m="1" x="324"/>
        <item m="1" x="738"/>
        <item x="61"/>
        <item m="1" x="455"/>
        <item m="1" x="1574"/>
        <item m="1" x="748"/>
        <item m="1" x="1823"/>
        <item m="1" x="1227"/>
        <item m="1" x="1501"/>
        <item m="1" x="730"/>
        <item m="1" x="2055"/>
        <item m="1" x="2239"/>
        <item m="1" x="1366"/>
        <item m="1" x="1800"/>
        <item m="1" x="2182"/>
        <item m="1" x="893"/>
        <item x="19"/>
        <item m="1" x="1484"/>
        <item m="1" x="510"/>
        <item m="1" x="1081"/>
        <item x="185"/>
        <item m="1" x="1961"/>
        <item m="1" x="550"/>
        <item m="1" x="1928"/>
        <item m="1" x="1203"/>
        <item m="1" x="1980"/>
        <item m="1" x="636"/>
        <item m="1" x="546"/>
        <item m="1" x="1101"/>
        <item m="1" x="2024"/>
        <item x="0"/>
        <item m="1" x="521"/>
        <item m="1" x="1173"/>
        <item m="1" x="2165"/>
        <item m="1" x="1344"/>
        <item x="17"/>
        <item x="18"/>
        <item m="1" x="2222"/>
        <item m="1" x="381"/>
        <item m="1" x="1837"/>
        <item m="1" x="950"/>
        <item m="1" x="2104"/>
        <item m="1" x="1418"/>
        <item m="1" x="1534"/>
        <item m="1" x="1489"/>
        <item m="1" x="564"/>
        <item m="1" x="1388"/>
        <item m="1" x="1886"/>
        <item m="1" x="1698"/>
        <item m="1" x="778"/>
        <item m="1" x="1408"/>
        <item m="1" x="845"/>
        <item m="1" x="859"/>
        <item m="1" x="422"/>
        <item m="1" x="2151"/>
        <item x="29"/>
        <item m="1" x="1018"/>
        <item m="1" x="1502"/>
        <item m="1" x="1119"/>
        <item x="166"/>
        <item m="1" x="457"/>
        <item m="1" x="2073"/>
        <item m="1" x="1798"/>
        <item x="20"/>
        <item x="190"/>
        <item m="1" x="1330"/>
        <item m="1" x="1422"/>
        <item m="1" x="984"/>
        <item m="1" x="1943"/>
        <item m="1" x="949"/>
        <item m="1" x="1454"/>
        <item m="1" x="1131"/>
        <item m="1" x="1930"/>
        <item m="1" x="1974"/>
        <item m="1" x="463"/>
        <item m="1" x="699"/>
        <item m="1" x="1026"/>
        <item m="1" x="617"/>
        <item m="1" x="579"/>
        <item x="198"/>
        <item m="1" x="807"/>
        <item m="1" x="959"/>
        <item m="1" x="1546"/>
        <item m="1" x="1702"/>
        <item m="1" x="1871"/>
        <item m="1" x="1215"/>
        <item m="1" x="674"/>
        <item m="1" x="1787"/>
        <item m="1" x="517"/>
        <item m="1" x="406"/>
        <item x="177"/>
        <item m="1" x="1199"/>
        <item m="1" x="783"/>
        <item m="1" x="1867"/>
        <item m="1" x="1410"/>
        <item m="1" x="871"/>
        <item m="1" x="1904"/>
        <item m="1" x="1364"/>
        <item m="1" x="1499"/>
        <item m="1" x="1750"/>
        <item m="1" x="2156"/>
        <item m="1" x="1248"/>
        <item m="1" x="2125"/>
        <item m="1" x="751"/>
        <item m="1" x="983"/>
        <item m="1" x="1392"/>
        <item m="1" x="1399"/>
        <item m="1" x="1641"/>
        <item m="1" x="977"/>
        <item m="1" x="1504"/>
        <item m="1" x="861"/>
        <item m="1" x="1163"/>
        <item m="1" x="2246"/>
        <item m="1" x="2036"/>
        <item m="1" x="1263"/>
        <item m="1" x="2026"/>
        <item m="1" x="786"/>
        <item m="1" x="1398"/>
        <item m="1" x="1062"/>
        <item m="1" x="1208"/>
        <item m="1" x="1743"/>
        <item m="1" x="1341"/>
        <item m="1" x="1906"/>
        <item m="1" x="809"/>
        <item m="1" x="917"/>
        <item m="1" x="343"/>
        <item m="1" x="360"/>
        <item m="1" x="370"/>
        <item m="1" x="414"/>
        <item m="1" x="446"/>
        <item m="1" x="458"/>
        <item m="1" x="468"/>
        <item m="1" x="477"/>
        <item m="1" x="525"/>
        <item m="1" x="555"/>
        <item m="1" x="566"/>
        <item m="1" x="570"/>
        <item m="1" x="583"/>
        <item m="1" x="602"/>
        <item m="1" x="616"/>
        <item m="1" x="618"/>
        <item m="1" x="621"/>
        <item m="1" x="667"/>
        <item m="1" x="691"/>
        <item m="1" x="700"/>
        <item m="1" x="711"/>
        <item m="1" x="764"/>
        <item m="1" x="780"/>
        <item m="1" x="790"/>
        <item m="1" x="815"/>
        <item m="1" x="821"/>
        <item m="1" x="851"/>
        <item m="1" x="852"/>
        <item m="1" x="872"/>
        <item m="1" x="894"/>
        <item m="1" x="895"/>
        <item m="1" x="905"/>
        <item m="1" x="926"/>
        <item m="1" x="965"/>
        <item m="1" x="993"/>
        <item m="1" x="995"/>
        <item m="1" x="1016"/>
        <item m="1" x="1035"/>
        <item m="1" x="1050"/>
        <item m="1" x="1063"/>
        <item m="1" x="1130"/>
        <item m="1" x="1192"/>
        <item m="1" x="1281"/>
        <item m="1" x="1360"/>
        <item m="1" x="1397"/>
        <item m="1" x="1412"/>
        <item m="1" x="1443"/>
        <item m="1" x="1468"/>
        <item m="1" x="1485"/>
        <item m="1" x="1514"/>
        <item m="1" x="1563"/>
        <item m="1" x="1579"/>
        <item m="1" x="1597"/>
        <item m="1" x="1700"/>
        <item m="1" x="1726"/>
        <item m="1" x="1730"/>
        <item m="1" x="1771"/>
        <item m="1" x="1784"/>
        <item m="1" x="1811"/>
        <item m="1" x="1838"/>
        <item m="1" x="1854"/>
        <item m="1" x="1859"/>
        <item m="1" x="1869"/>
        <item x="192"/>
        <item m="1" x="1946"/>
        <item m="1" x="1963"/>
        <item m="1" x="2009"/>
        <item m="1" x="2018"/>
        <item m="1" x="2022"/>
        <item m="1" x="2025"/>
        <item m="1" x="2038"/>
        <item m="1" x="2045"/>
        <item m="1" x="2049"/>
        <item m="1" x="2074"/>
        <item m="1" x="2086"/>
        <item m="1" x="2109"/>
        <item m="1" x="2112"/>
        <item m="1" x="2128"/>
        <item m="1" x="2131"/>
        <item m="1" x="2186"/>
        <item m="1" x="1965"/>
        <item m="1" x="1012"/>
        <item m="1" x="396"/>
        <item m="1" x="307"/>
        <item x="2"/>
        <item m="1" x="531"/>
        <item m="1" x="1421"/>
        <item m="1" x="1577"/>
        <item m="1" x="1174"/>
        <item m="1" x="2141"/>
        <item m="1" x="513"/>
        <item m="1" x="936"/>
        <item m="1" x="2166"/>
        <item m="1" x="1453"/>
        <item m="1" x="1763"/>
        <item m="1" x="1238"/>
        <item m="1" x="1739"/>
        <item m="1" x="1233"/>
        <item m="1" x="1672"/>
        <item m="1" x="2051"/>
        <item m="1" x="1659"/>
        <item x="270"/>
        <item m="1" x="992"/>
        <item m="1" x="2226"/>
        <item m="1" x="1633"/>
        <item m="1" x="1827"/>
        <item m="1" x="906"/>
        <item m="1" x="1359"/>
        <item x="143"/>
        <item m="1" x="632"/>
        <item m="1" x="1958"/>
        <item m="1" x="321"/>
        <item m="1" x="1221"/>
        <item m="1" x="1594"/>
        <item m="1" x="1100"/>
        <item m="1" x="2082"/>
        <item m="1" x="1370"/>
        <item m="1" x="1624"/>
        <item m="1" x="382"/>
        <item m="1" x="316"/>
        <item m="1" x="1927"/>
        <item m="1" x="314"/>
        <item m="1" x="1457"/>
        <item m="1" x="746"/>
        <item m="1" x="1000"/>
        <item m="1" x="1357"/>
        <item m="1" x="327"/>
        <item m="1" x="771"/>
        <item m="1" x="1255"/>
        <item m="1" x="1419"/>
        <item m="1" x="2113"/>
        <item m="1" x="842"/>
        <item m="1" x="329"/>
        <item m="1" x="1291"/>
        <item m="1" x="488"/>
        <item m="1" x="713"/>
        <item m="1" x="935"/>
        <item m="1" x="1671"/>
        <item m="1" x="459"/>
        <item m="1" x="763"/>
        <item m="1" x="820"/>
        <item m="1" x="2013"/>
        <item m="1" x="975"/>
        <item x="175"/>
        <item m="1" x="1066"/>
        <item m="1" x="1046"/>
        <item m="1" x="1164"/>
        <item m="1" x="2124"/>
        <item m="1" x="624"/>
        <item m="1" x="2210"/>
        <item m="1" x="597"/>
        <item m="1" x="634"/>
        <item m="1" x="666"/>
        <item x="1"/>
        <item m="1" x="1793"/>
        <item m="1" x="1550"/>
        <item m="1" x="1912"/>
        <item m="1" x="1824"/>
        <item m="1" x="2011"/>
        <item m="1" x="749"/>
        <item m="1" x="1655"/>
        <item m="1" x="474"/>
        <item m="1" x="1323"/>
        <item m="1" x="1847"/>
        <item m="1" x="2178"/>
        <item m="1" x="612"/>
        <item m="1" x="1273"/>
        <item m="1" x="1971"/>
        <item m="1" x="677"/>
        <item m="1" x="1646"/>
        <item m="1" x="452"/>
        <item m="1" x="1780"/>
        <item x="11"/>
        <item m="1" x="1204"/>
        <item m="1" x="903"/>
        <item m="1" x="1620"/>
        <item m="1" x="1010"/>
        <item m="1" x="595"/>
        <item m="1" x="1882"/>
        <item m="1" x="658"/>
        <item x="28"/>
        <item m="1" x="2106"/>
        <item m="1" x="1139"/>
        <item m="1" x="1944"/>
        <item m="1" x="1592"/>
        <item m="1" x="473"/>
        <item m="1" x="1014"/>
        <item x="244"/>
        <item m="1" x="1540"/>
        <item m="1" x="2190"/>
        <item m="1" x="365"/>
        <item m="1" x="1615"/>
        <item m="1" x="1293"/>
        <item m="1" x="1630"/>
        <item m="1" x="1161"/>
        <item x="31"/>
        <item m="1" x="685"/>
        <item m="1" x="352"/>
        <item m="1" x="1235"/>
        <item m="1" x="858"/>
        <item m="1" x="1653"/>
        <item m="1" x="449"/>
        <item m="1" x="1188"/>
        <item m="1" x="1561"/>
        <item m="1" x="1989"/>
        <item m="1" x="1171"/>
        <item m="1" x="1591"/>
        <item m="1" x="1751"/>
        <item m="1" x="1573"/>
        <item m="1" x="1030"/>
        <item m="1" x="347"/>
        <item m="1" x="1097"/>
        <item m="1" x="559"/>
        <item m="1" x="1432"/>
        <item m="1" x="1542"/>
        <item m="1" x="2221"/>
        <item m="1" x="2237"/>
        <item m="1" x="1849"/>
        <item m="1" x="661"/>
        <item m="1" x="999"/>
        <item m="1" x="696"/>
        <item m="1" x="818"/>
        <item m="1" x="1673"/>
        <item m="1" x="1144"/>
        <item x="191"/>
        <item m="1" x="1890"/>
        <item m="1" x="1689"/>
        <item m="1" x="1576"/>
        <item m="1" x="1126"/>
        <item m="1" x="394"/>
        <item x="23"/>
        <item m="1" x="2100"/>
        <item m="1" x="2206"/>
        <item m="1" x="998"/>
        <item m="1" x="1476"/>
        <item m="1" x="1363"/>
        <item m="1" x="1652"/>
        <item m="1" x="445"/>
        <item m="1" x="1185"/>
        <item m="1" x="877"/>
        <item m="1" x="419"/>
        <item m="1" x="1406"/>
        <item m="1" x="2234"/>
        <item m="1" x="817"/>
        <item m="1" x="1043"/>
        <item x="170"/>
        <item m="1" x="1487"/>
        <item m="1" x="599"/>
        <item m="1" x="2167"/>
        <item m="1" x="1158"/>
        <item m="1" x="710"/>
        <item m="1" x="776"/>
        <item m="1" x="1338"/>
        <item m="1" x="1497"/>
        <item m="1" x="1571"/>
        <item m="1" x="2194"/>
        <item m="1" x="437"/>
        <item m="1" x="1637"/>
        <item m="1" x="833"/>
        <item m="1" x="515"/>
        <item m="1" x="889"/>
        <item m="1" x="1846"/>
        <item m="1" x="2005"/>
        <item m="1" x="1460"/>
        <item m="1" x="835"/>
        <item m="1" x="2120"/>
        <item m="1" x="1382"/>
        <item m="1" x="693"/>
        <item m="1" x="1416"/>
        <item m="1" x="1622"/>
        <item m="1" x="392"/>
        <item m="1" x="2192"/>
        <item m="1" x="1044"/>
        <item x="9"/>
        <item m="1" x="2243"/>
        <item m="1" x="389"/>
        <item m="1" x="1865"/>
        <item m="1" x="971"/>
        <item x="237"/>
        <item m="1" x="1315"/>
        <item m="1" x="839"/>
        <item m="1" x="1367"/>
        <item m="1" x="760"/>
        <item m="1" x="1840"/>
        <item m="1" x="1021"/>
        <item m="1" x="802"/>
        <item m="1" x="810"/>
        <item m="1" x="319"/>
        <item m="1" x="1155"/>
        <item m="1" x="1697"/>
        <item m="1" x="543"/>
        <item x="193"/>
        <item m="1" x="1394"/>
        <item m="1" x="758"/>
        <item m="1" x="1335"/>
        <item m="1" x="1430"/>
        <item m="1" x="1957"/>
        <item m="1" x="947"/>
        <item m="1" x="988"/>
        <item m="1" x="1745"/>
        <item m="1" x="854"/>
        <item m="1" x="1735"/>
        <item m="1" x="633"/>
        <item m="1" x="1256"/>
        <item m="1" x="2067"/>
        <item m="1" x="1259"/>
        <item m="1" x="1720"/>
        <item x="12"/>
        <item m="1" x="608"/>
        <item m="1" x="739"/>
        <item m="1" x="989"/>
        <item m="1" x="1241"/>
        <item m="1" x="946"/>
        <item m="1" x="1301"/>
        <item m="1" x="1617"/>
        <item m="1" x="379"/>
        <item m="1" x="1795"/>
        <item m="1" x="519"/>
        <item x="197"/>
        <item m="1" x="931"/>
        <item m="1" x="417"/>
        <item m="1" x="1244"/>
        <item x="21"/>
        <item x="22"/>
        <item m="1" x="400"/>
        <item m="1" x="2142"/>
        <item m="1" x="2180"/>
        <item m="1" x="1885"/>
        <item m="1" x="368"/>
        <item m="1" x="557"/>
        <item m="1" x="1826"/>
        <item x="194"/>
        <item x="30"/>
        <item x="5"/>
        <item x="4"/>
        <item x="200"/>
        <item x="6"/>
        <item m="1" x="2002"/>
        <item m="1" x="1554"/>
        <item m="1" x="901"/>
        <item m="1" x="708"/>
        <item m="1" x="1864"/>
        <item m="1" x="1818"/>
        <item m="1" x="2053"/>
        <item m="1" x="479"/>
        <item m="1" x="1222"/>
        <item x="34"/>
        <item m="1" x="350"/>
        <item m="1" x="664"/>
        <item m="1" x="1466"/>
        <item m="1" x="837"/>
        <item x="35"/>
        <item m="1" x="1113"/>
        <item x="202"/>
        <item m="1" x="1880"/>
        <item x="10"/>
        <item m="1" x="490"/>
        <item x="32"/>
        <item m="1" x="2188"/>
        <item x="7"/>
        <item x="8"/>
        <item x="195"/>
        <item m="1" x="2122"/>
        <item m="1" x="325"/>
        <item m="1" x="1941"/>
        <item x="24"/>
        <item m="1" x="1587"/>
        <item x="88"/>
        <item x="33"/>
        <item m="1" x="593"/>
        <item x="37"/>
        <item x="263"/>
        <item m="1" x="485"/>
        <item x="207"/>
        <item m="1" x="2168"/>
        <item m="1" x="451"/>
        <item x="46"/>
        <item m="1" x="1762"/>
        <item x="210"/>
        <item m="1" x="1022"/>
        <item m="1" x="1393"/>
        <item m="1" x="344"/>
        <item m="1" x="1920"/>
        <item x="14"/>
        <item x="16"/>
        <item m="1" x="1910"/>
        <item m="1" x="2211"/>
        <item m="1" x="886"/>
        <item m="1" x="1663"/>
        <item m="1" x="1923"/>
        <item x="102"/>
        <item x="36"/>
        <item m="1" x="1299"/>
        <item m="1" x="1643"/>
        <item x="204"/>
        <item x="205"/>
        <item x="214"/>
        <item x="48"/>
        <item x="49"/>
        <item x="212"/>
        <item x="50"/>
        <item x="51"/>
        <item m="1" x="801"/>
        <item x="52"/>
        <item x="213"/>
        <item m="1" x="1902"/>
        <item x="53"/>
        <item m="1" x="1986"/>
        <item x="221"/>
        <item x="25"/>
        <item x="26"/>
        <item x="13"/>
        <item m="1" x="2059"/>
        <item x="38"/>
        <item x="40"/>
        <item x="229"/>
        <item x="39"/>
        <item x="42"/>
        <item x="43"/>
        <item x="201"/>
        <item m="1" x="629"/>
        <item x="54"/>
        <item x="55"/>
        <item x="208"/>
        <item x="266"/>
        <item x="75"/>
        <item x="76"/>
        <item x="215"/>
        <item x="216"/>
        <item x="218"/>
        <item x="220"/>
        <item x="71"/>
        <item x="225"/>
        <item x="74"/>
        <item x="70"/>
        <item x="117"/>
        <item x="57"/>
        <item x="59"/>
        <item x="60"/>
        <item x="62"/>
        <item x="219"/>
        <item x="63"/>
        <item x="65"/>
        <item x="66"/>
        <item x="67"/>
        <item x="68"/>
        <item x="69"/>
        <item x="222"/>
        <item m="1" x="1748"/>
        <item m="1" x="1797"/>
        <item x="72"/>
        <item x="89"/>
        <item m="1" x="1310"/>
        <item x="97"/>
        <item x="77"/>
        <item x="78"/>
        <item x="79"/>
        <item x="228"/>
        <item x="83"/>
        <item x="84"/>
        <item x="230"/>
        <item x="86"/>
        <item x="231"/>
        <item x="87"/>
        <item x="232"/>
        <item x="90"/>
        <item x="91"/>
        <item x="92"/>
        <item x="93"/>
        <item x="94"/>
        <item x="95"/>
        <item x="234"/>
        <item m="1" x="1796"/>
        <item x="99"/>
        <item x="238"/>
        <item x="101"/>
        <item x="239"/>
        <item x="240"/>
        <item x="242"/>
        <item x="119"/>
        <item x="120"/>
        <item x="109"/>
        <item x="103"/>
        <item x="243"/>
        <item x="245"/>
        <item x="246"/>
        <item x="104"/>
        <item x="247"/>
        <item x="105"/>
        <item x="106"/>
        <item x="248"/>
        <item x="249"/>
        <item x="251"/>
        <item x="252"/>
        <item x="108"/>
        <item x="110"/>
        <item x="253"/>
        <item x="111"/>
        <item x="112"/>
        <item x="114"/>
        <item x="255"/>
        <item x="259"/>
        <item x="260"/>
        <item x="261"/>
        <item x="139"/>
        <item x="123"/>
        <item x="124"/>
        <item x="126"/>
        <item x="128"/>
        <item x="264"/>
        <item x="130"/>
        <item x="131"/>
        <item x="133"/>
        <item x="134"/>
        <item x="135"/>
        <item x="136"/>
        <item x="137"/>
        <item x="138"/>
        <item x="236"/>
        <item x="268"/>
        <item x="142"/>
        <item x="145"/>
        <item x="140"/>
        <item x="271"/>
        <item x="272"/>
        <item x="273"/>
        <item x="274"/>
        <item x="275"/>
        <item x="146"/>
        <item x="276"/>
        <item x="154"/>
        <item x="279"/>
        <item x="149"/>
        <item x="151"/>
        <item x="280"/>
        <item x="152"/>
        <item x="160"/>
        <item x="287"/>
        <item x="163"/>
        <item x="167"/>
        <item x="168"/>
        <item x="165"/>
        <item x="169"/>
        <item x="171"/>
        <item x="172"/>
        <item x="178"/>
        <item x="292"/>
        <item x="41"/>
        <item x="56"/>
        <item x="203"/>
        <item x="206"/>
        <item x="209"/>
        <item x="267"/>
        <item x="227"/>
        <item x="73"/>
        <item x="224"/>
        <item x="82"/>
        <item x="233"/>
        <item x="96"/>
        <item x="235"/>
        <item x="98"/>
        <item x="100"/>
        <item x="113"/>
        <item x="256"/>
        <item x="258"/>
        <item x="125"/>
        <item x="157"/>
        <item x="144"/>
        <item x="141"/>
        <item x="277"/>
        <item x="278"/>
        <item x="150"/>
        <item x="153"/>
        <item x="155"/>
        <item x="282"/>
        <item x="283"/>
        <item x="284"/>
        <item x="285"/>
        <item x="162"/>
        <item x="173"/>
        <item x="289"/>
        <item x="179"/>
        <item x="180"/>
        <item x="181"/>
        <item x="293"/>
        <item x="182"/>
        <item x="183"/>
        <item x="294"/>
        <item x="184"/>
        <item x="295"/>
        <item x="296"/>
        <item x="297"/>
        <item x="186"/>
        <item x="299"/>
        <item x="300"/>
        <item x="188"/>
        <item x="301"/>
        <item x="189"/>
        <item x="223"/>
        <item x="217"/>
        <item x="226"/>
        <item x="118"/>
        <item x="85"/>
        <item x="241"/>
        <item x="121"/>
        <item x="122"/>
        <item x="107"/>
        <item x="250"/>
        <item x="254"/>
        <item x="115"/>
        <item x="257"/>
        <item x="262"/>
        <item x="127"/>
        <item x="129"/>
        <item x="265"/>
        <item x="156"/>
        <item x="147"/>
        <item x="281"/>
        <item x="159"/>
        <item x="161"/>
        <item x="164"/>
        <item x="288"/>
        <item x="290"/>
        <item x="174"/>
        <item x="176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x="0"/>
        <item x="1"/>
        <item m="1" x="8"/>
        <item m="1" x="2"/>
        <item m="1" x="3"/>
        <item m="1" x="4"/>
        <item m="1" x="5"/>
        <item m="1" x="6"/>
        <item m="1" x="7"/>
        <item t="default"/>
      </items>
    </pivotField>
    <pivotField compact="0" outline="0" showAll="0"/>
    <pivotField compact="0" outline="0" showAll="0" sortType="descending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253">
        <item m="1" x="114"/>
        <item m="1" x="151"/>
        <item x="102"/>
        <item m="1" x="198"/>
        <item m="1" x="129"/>
        <item m="1" x="196"/>
        <item m="1" x="166"/>
        <item x="34"/>
        <item x="95"/>
        <item x="20"/>
        <item x="59"/>
        <item x="44"/>
        <item m="1" x="183"/>
        <item x="56"/>
        <item m="1" x="217"/>
        <item x="100"/>
        <item m="1" x="175"/>
        <item x="97"/>
        <item m="1" x="228"/>
        <item m="1" x="242"/>
        <item m="1" x="139"/>
        <item m="1" x="233"/>
        <item m="1" x="165"/>
        <item m="1" x="152"/>
        <item x="83"/>
        <item x="85"/>
        <item x="96"/>
        <item m="1" x="213"/>
        <item x="92"/>
        <item x="76"/>
        <item x="112"/>
        <item x="77"/>
        <item x="53"/>
        <item x="75"/>
        <item m="1" x="133"/>
        <item x="47"/>
        <item x="71"/>
        <item m="1" x="169"/>
        <item m="1" x="201"/>
        <item m="1" x="182"/>
        <item x="43"/>
        <item m="1" x="142"/>
        <item m="1" x="248"/>
        <item x="40"/>
        <item m="1" x="181"/>
        <item x="82"/>
        <item m="1" x="174"/>
        <item x="91"/>
        <item x="78"/>
        <item m="1" x="137"/>
        <item x="105"/>
        <item m="1" x="122"/>
        <item m="1" x="229"/>
        <item m="1" x="128"/>
        <item m="1" x="171"/>
        <item m="1" x="205"/>
        <item x="24"/>
        <item x="58"/>
        <item x="46"/>
        <item m="1" x="117"/>
        <item m="1" x="144"/>
        <item x="48"/>
        <item m="1" x="126"/>
        <item x="13"/>
        <item x="51"/>
        <item x="61"/>
        <item m="1" x="153"/>
        <item x="15"/>
        <item m="1" x="190"/>
        <item x="109"/>
        <item m="1" x="131"/>
        <item m="1" x="194"/>
        <item x="108"/>
        <item x="81"/>
        <item x="103"/>
        <item x="86"/>
        <item m="1" x="161"/>
        <item m="1" x="176"/>
        <item x="57"/>
        <item x="35"/>
        <item m="1" x="209"/>
        <item m="1" x="237"/>
        <item x="74"/>
        <item m="1" x="135"/>
        <item x="50"/>
        <item m="1" x="141"/>
        <item x="73"/>
        <item x="65"/>
        <item x="8"/>
        <item x="79"/>
        <item m="1" x="221"/>
        <item x="69"/>
        <item m="1" x="156"/>
        <item x="11"/>
        <item x="27"/>
        <item x="2"/>
        <item x="33"/>
        <item x="36"/>
        <item x="49"/>
        <item x="41"/>
        <item x="18"/>
        <item m="1" x="207"/>
        <item x="0"/>
        <item x="29"/>
        <item x="26"/>
        <item x="6"/>
        <item x="9"/>
        <item x="42"/>
        <item x="32"/>
        <item x="99"/>
        <item x="30"/>
        <item x="88"/>
        <item m="1" x="157"/>
        <item x="90"/>
        <item x="110"/>
        <item x="107"/>
        <item x="80"/>
        <item x="25"/>
        <item m="1" x="185"/>
        <item m="1" x="119"/>
        <item m="1" x="127"/>
        <item m="1" x="224"/>
        <item m="1" x="245"/>
        <item m="1" x="249"/>
        <item m="1" x="240"/>
        <item m="1" x="167"/>
        <item m="1" x="124"/>
        <item m="1" x="177"/>
        <item m="1" x="230"/>
        <item m="1" x="199"/>
        <item m="1" x="159"/>
        <item m="1" x="170"/>
        <item m="1" x="187"/>
        <item m="1" x="188"/>
        <item m="1" x="234"/>
        <item m="1" x="158"/>
        <item m="1" x="203"/>
        <item m="1" x="115"/>
        <item x="106"/>
        <item x="4"/>
        <item x="12"/>
        <item m="1" x="211"/>
        <item m="1" x="243"/>
        <item m="1" x="186"/>
        <item x="19"/>
        <item x="5"/>
        <item m="1" x="238"/>
        <item x="14"/>
        <item m="1" x="210"/>
        <item x="38"/>
        <item m="1" x="150"/>
        <item m="1" x="136"/>
        <item x="66"/>
        <item m="1" x="218"/>
        <item x="60"/>
        <item m="1" x="184"/>
        <item m="1" x="149"/>
        <item x="98"/>
        <item x="111"/>
        <item x="72"/>
        <item x="87"/>
        <item m="1" x="143"/>
        <item m="1" x="241"/>
        <item x="16"/>
        <item x="55"/>
        <item m="1" x="195"/>
        <item m="1" x="121"/>
        <item x="94"/>
        <item m="1" x="192"/>
        <item x="89"/>
        <item x="17"/>
        <item x="104"/>
        <item x="93"/>
        <item x="84"/>
        <item x="10"/>
        <item x="45"/>
        <item x="62"/>
        <item x="28"/>
        <item x="23"/>
        <item x="67"/>
        <item m="1" x="146"/>
        <item m="1" x="202"/>
        <item x="37"/>
        <item m="1" x="206"/>
        <item m="1" x="155"/>
        <item m="1" x="172"/>
        <item m="1" x="180"/>
        <item m="1" x="212"/>
        <item m="1" x="154"/>
        <item m="1" x="125"/>
        <item m="1" x="148"/>
        <item x="70"/>
        <item m="1" x="204"/>
        <item m="1" x="208"/>
        <item m="1" x="145"/>
        <item m="1" x="132"/>
        <item m="1" x="219"/>
        <item m="1" x="214"/>
        <item m="1" x="231"/>
        <item x="1"/>
        <item m="1" x="123"/>
        <item m="1" x="120"/>
        <item m="1" x="244"/>
        <item m="1" x="134"/>
        <item m="1" x="140"/>
        <item x="54"/>
        <item m="1" x="222"/>
        <item m="1" x="179"/>
        <item m="1" x="164"/>
        <item m="1" x="163"/>
        <item m="1" x="226"/>
        <item m="1" x="116"/>
        <item x="22"/>
        <item m="1" x="173"/>
        <item x="39"/>
        <item x="113"/>
        <item m="1" x="227"/>
        <item m="1" x="246"/>
        <item m="1" x="168"/>
        <item m="1" x="232"/>
        <item m="1" x="197"/>
        <item m="1" x="235"/>
        <item m="1" x="247"/>
        <item m="1" x="216"/>
        <item m="1" x="236"/>
        <item x="7"/>
        <item m="1" x="118"/>
        <item m="1" x="251"/>
        <item m="1" x="130"/>
        <item x="3"/>
        <item m="1" x="193"/>
        <item m="1" x="138"/>
        <item m="1" x="147"/>
        <item m="1" x="189"/>
        <item m="1" x="200"/>
        <item m="1" x="215"/>
        <item m="1" x="223"/>
        <item m="1" x="225"/>
        <item m="1" x="239"/>
        <item m="1" x="250"/>
        <item m="1" x="162"/>
        <item m="1" x="191"/>
        <item x="52"/>
        <item m="1" x="252"/>
        <item m="1" x="220"/>
        <item m="1" x="178"/>
        <item x="31"/>
        <item x="21"/>
        <item x="64"/>
        <item m="1" x="160"/>
        <item x="68"/>
        <item x="101"/>
        <item x="63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21">
        <item m="1" x="19"/>
        <item m="1" x="9"/>
        <item h="1" x="0"/>
        <item m="1" x="16"/>
        <item m="1" x="6"/>
        <item m="1" x="12"/>
        <item m="1" x="18"/>
        <item m="1" x="8"/>
        <item m="1" x="15"/>
        <item m="1" x="5"/>
        <item m="1" x="11"/>
        <item m="1" x="17"/>
        <item m="1" x="7"/>
        <item m="1" x="14"/>
        <item m="1" x="4"/>
        <item m="1" x="10"/>
        <item m="1" x="13"/>
        <item m="1"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4">
    <field x="71"/>
    <field x="1"/>
    <field x="2"/>
    <field x="43"/>
  </rowFields>
  <rowItems count="57">
    <i>
      <x v="18"/>
      <x v="60"/>
      <x v="1847"/>
      <x v="33"/>
    </i>
    <i r="1">
      <x v="61"/>
      <x v="1686"/>
      <x v="29"/>
    </i>
    <i r="1">
      <x v="62"/>
      <x v="1896"/>
      <x v="225"/>
    </i>
    <i r="2">
      <x v="1914"/>
      <x v="31"/>
    </i>
    <i r="2">
      <x v="1930"/>
      <x v="174"/>
    </i>
    <i r="2">
      <x v="1984"/>
      <x v="89"/>
    </i>
    <i r="2">
      <x v="2034"/>
      <x v="93"/>
    </i>
    <i r="1">
      <x v="63"/>
      <x v="67"/>
      <x v="31"/>
    </i>
    <i r="2">
      <x v="254"/>
      <x v="73"/>
    </i>
    <i r="2">
      <x v="1514"/>
      <x v="63"/>
    </i>
    <i r="2">
      <x v="1533"/>
      <x v="63"/>
    </i>
    <i r="2">
      <x v="1534"/>
      <x v="63"/>
    </i>
    <i r="2">
      <x v="1561"/>
      <x v="24"/>
    </i>
    <i r="3">
      <x v="45"/>
    </i>
    <i r="2">
      <x v="1853"/>
      <x v="163"/>
    </i>
    <i r="2">
      <x v="1941"/>
      <x v="31"/>
    </i>
    <i r="2">
      <x v="1945"/>
      <x v="147"/>
    </i>
    <i r="3">
      <x v="174"/>
    </i>
    <i r="2">
      <x v="1946"/>
      <x v="67"/>
    </i>
    <i r="2">
      <x v="1988"/>
      <x v="170"/>
    </i>
    <i r="1">
      <x v="64"/>
      <x v="1273"/>
      <x v="88"/>
    </i>
    <i r="2">
      <x v="1361"/>
      <x v="144"/>
    </i>
    <i r="3">
      <x v="229"/>
    </i>
    <i r="2">
      <x v="1553"/>
      <x v="247"/>
    </i>
    <i r="2">
      <x v="1803"/>
      <x v="9"/>
    </i>
    <i r="3">
      <x v="173"/>
    </i>
    <i r="2">
      <x v="1818"/>
      <x v="212"/>
    </i>
    <i r="2">
      <x v="1955"/>
      <x v="174"/>
    </i>
    <i r="2">
      <x v="1958"/>
      <x v="24"/>
    </i>
    <i r="3">
      <x v="31"/>
    </i>
    <i r="2">
      <x v="1969"/>
      <x v="178"/>
    </i>
    <i r="2">
      <x v="1974"/>
      <x v="31"/>
    </i>
    <i r="3">
      <x v="56"/>
    </i>
    <i r="2">
      <x v="1976"/>
      <x v="75"/>
    </i>
    <i r="2">
      <x v="1980"/>
      <x v="88"/>
    </i>
    <i r="2">
      <x v="1991"/>
      <x v="100"/>
    </i>
    <i r="2">
      <x v="1993"/>
      <x v="117"/>
    </i>
    <i r="2">
      <x v="2014"/>
      <x v="93"/>
    </i>
    <i r="2">
      <x v="2017"/>
      <x v="31"/>
    </i>
    <i r="2">
      <x v="2018"/>
      <x v="29"/>
    </i>
    <i r="2">
      <x v="2172"/>
      <x v="160"/>
    </i>
    <i r="2">
      <x v="2173"/>
      <x v="111"/>
    </i>
    <i r="3">
      <x v="160"/>
    </i>
    <i t="default">
      <x v="18"/>
    </i>
    <i>
      <x v="19"/>
      <x v="64"/>
      <x v="1803"/>
      <x v="48"/>
    </i>
    <i r="2">
      <x v="1956"/>
      <x v="102"/>
    </i>
    <i r="2">
      <x v="1957"/>
      <x v="139"/>
    </i>
    <i r="2">
      <x v="1958"/>
      <x v="25"/>
    </i>
    <i r="2">
      <x v="1959"/>
      <x v="102"/>
    </i>
    <i r="1">
      <x v="65"/>
      <x v="364"/>
      <x v="177"/>
    </i>
    <i r="2">
      <x v="641"/>
      <x v="104"/>
    </i>
    <i r="3">
      <x v="169"/>
    </i>
    <i r="2">
      <x v="1982"/>
      <x v="103"/>
    </i>
    <i r="3">
      <x v="225"/>
    </i>
    <i r="2">
      <x v="1996"/>
      <x v="113"/>
    </i>
    <i t="default"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Open Value" fld="42" baseField="43" baseItem="42" numFmtId="166"/>
    <dataField name="Sum of HousingCycle Time" fld="68" baseField="0" baseItem="0"/>
  </dataFields>
  <formats count="15">
    <format dxfId="151">
      <pivotArea field="1" type="button" dataOnly="0" labelOnly="1" outline="0" axis="axisRow" fieldPosition="1"/>
    </format>
    <format dxfId="150">
      <pivotArea field="2" type="button" dataOnly="0" labelOnly="1" outline="0" axis="axisRow" fieldPosition="2"/>
    </format>
    <format dxfId="149">
      <pivotArea field="43" type="button" dataOnly="0" labelOnly="1" outline="0" axis="axisRow" fieldPosition="3"/>
    </format>
    <format dxfId="1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7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1528"/>
          </reference>
          <reference field="43" count="1">
            <x v="102"/>
          </reference>
          <reference field="71" count="1" selected="0">
            <x v="16"/>
          </reference>
        </references>
      </pivotArea>
    </format>
    <format dxfId="146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138"/>
          </reference>
          <reference field="43" count="1">
            <x v="102"/>
          </reference>
          <reference field="71" count="1" selected="0">
            <x v="16"/>
          </reference>
        </references>
      </pivotArea>
    </format>
    <format dxfId="14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1859"/>
          </reference>
          <reference field="43" count="1">
            <x v="48"/>
          </reference>
          <reference field="71" count="1" selected="0">
            <x v="16"/>
          </reference>
        </references>
      </pivotArea>
    </format>
    <format dxfId="144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67"/>
          </reference>
          <reference field="43" count="1">
            <x v="244"/>
          </reference>
          <reference field="71" count="1" selected="0">
            <x v="17"/>
          </reference>
        </references>
      </pivotArea>
    </format>
    <format dxfId="143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896"/>
          </reference>
          <reference field="43" count="1">
            <x v="102"/>
          </reference>
          <reference field="71" count="1" selected="0">
            <x v="17"/>
          </reference>
        </references>
      </pivotArea>
    </format>
    <format dxfId="142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954"/>
          </reference>
          <reference field="43" count="1">
            <x v="48"/>
          </reference>
          <reference field="71" count="1" selected="0">
            <x v="17"/>
          </reference>
        </references>
      </pivotArea>
    </format>
    <format dxfId="141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361"/>
          </reference>
          <reference field="43" count="1">
            <x v="229"/>
          </reference>
          <reference field="71" count="1" selected="0">
            <x v="18"/>
          </reference>
        </references>
      </pivotArea>
    </format>
    <format dxfId="140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803"/>
          </reference>
          <reference field="43" count="1">
            <x v="48"/>
          </reference>
          <reference field="71" count="1" selected="0">
            <x v="19"/>
          </reference>
        </references>
      </pivotArea>
    </format>
    <format dxfId="139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956"/>
          </reference>
          <reference field="43" count="1">
            <x v="102"/>
          </reference>
          <reference field="71" count="1" selected="0">
            <x v="19"/>
          </reference>
        </references>
      </pivotArea>
    </format>
    <format dxfId="138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958"/>
          </reference>
          <reference field="43" count="1">
            <x v="25"/>
          </reference>
          <reference field="71" count="1" selected="0">
            <x v="19"/>
          </reference>
        </references>
      </pivotArea>
    </format>
    <format dxfId="137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1959"/>
          </reference>
          <reference field="43" count="1">
            <x v="102"/>
          </reference>
          <reference field="71" count="1" selected="0">
            <x v="19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1D72BF-0FD4-4541-B2BB-8F5E3060B6E3}" name="Table6" displayName="Table6" ref="Z4:AB14" totalsRowShown="0">
  <autoFilter ref="Z4:AB14" xr:uid="{A296CFFF-3EBF-4622-939D-99B59D3A418E}"/>
  <tableColumns count="3">
    <tableColumn id="1" xr3:uid="{214084E3-413D-4480-82B8-369CF67E9B1E}" name="Date" dataDxfId="216"/>
    <tableColumn id="2" xr3:uid="{B5938465-2BEB-4599-A71D-7A43317C6A6F}" name="Sum of Saw Cycle Time" dataDxfId="215"/>
    <tableColumn id="3" xr3:uid="{C8082F9B-6553-4279-A024-EE72976B8148}" name="Capaci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441EB8-E7E8-4614-9F87-A243875A8A53}" name="Table4" displayName="Table4" ref="A1:AQ1733" totalsRowShown="0" headerRowDxfId="136" tableBorderDxfId="135">
  <autoFilter ref="A1:AQ1733" xr:uid="{317DAE5F-ED90-4B07-9623-A6F2F71E9024}"/>
  <tableColumns count="43">
    <tableColumn id="1" xr3:uid="{EDEDC9F7-A563-45D8-8C1E-9D9922CAE277}" name="Job.no" dataDxfId="134">
      <calculatedColumnFormula>_xlfn.CONCAT(Table4[[#This Row],[Order]],"-",Table4[[#This Row],[Line]])</calculatedColumnFormula>
    </tableColumn>
    <tableColumn id="2" xr3:uid="{2001DEED-6A33-4CD6-AE31-0FFAF8DEA86F}" name="Scheduled Ship Date" dataDxfId="133"/>
    <tableColumn id="3" xr3:uid="{49379508-F870-421E-9073-17D9B6C807DB}" name="Order" dataDxfId="132"/>
    <tableColumn id="4" xr3:uid="{BEA69908-6328-41B8-97BB-54D9032F8AA4}" name="Part Description" dataDxfId="131"/>
    <tableColumn id="5" xr3:uid="{3E71A987-BF41-418E-9A7C-30910D6971D1}" name="Line" dataDxfId="130"/>
    <tableColumn id="6" xr3:uid="{1ADEB221-CF35-42B4-A069-C5493FBA70FC}" name="Rel" dataDxfId="129"/>
    <tableColumn id="7" xr3:uid="{14BCA5AA-6B40-4B26-91BE-03694154CA19}" name="Status" dataDxfId="128"/>
    <tableColumn id="8" xr3:uid="{6E7B7541-F2FA-4797-86D6-F4AD1A0ED53D}" name="Open Qty" dataDxfId="127"/>
    <tableColumn id="9" xr3:uid="{55C935D9-7ECE-4363-8585-C2119338A888}" name="SD vs BOM" dataDxfId="126"/>
    <tableColumn id="10" xr3:uid="{C1BA9146-FCBD-44F5-9B2F-36CF4DDFC6A2}" name="Body Assembly" dataDxfId="125"/>
    <tableColumn id="11" xr3:uid="{4709CF6A-8317-4F67-9C23-079BD80D4E23}" name="MSLens" dataDxfId="124"/>
    <tableColumn id="12" xr3:uid="{08CF439A-29F0-4D9F-A204-28716EC0A1F6}" name="Type Labels" dataDxfId="123"/>
    <tableColumn id="13" xr3:uid="{5CE444BA-116E-464E-8F66-257D67032F0F}" name="Material (Stores)" dataDxfId="122"/>
    <tableColumn id="14" xr3:uid="{00D69A40-E327-453B-BDFF-5E8D3E24C3E4}" name="Extrusion cut double saw" dataDxfId="121"/>
    <tableColumn id="15" xr3:uid="{E6B5E545-6DD6-4BAF-AAC8-B8F1E818BD03}" name="Cut Flanges" dataDxfId="120"/>
    <tableColumn id="16" xr3:uid="{61792F68-ABFD-4B90-9A4C-9FF5BAD9B654}" name="CNC Holes" dataDxfId="119"/>
    <tableColumn id="17" xr3:uid="{3740479A-59B6-4F59-AA18-8C8819CA0707}" name="Asymmetric (CNC)"/>
    <tableColumn id="18" xr3:uid="{6E806FE4-FD82-462D-8C21-872515B831F1}" name="CNC Controls"/>
    <tableColumn id="19" xr3:uid="{BBD33700-1477-4A25-98B4-1755E21B465B}" name="Milling MFG"/>
    <tableColumn id="20" xr3:uid="{5E40915A-84A2-4F75-83D3-67597FBFD7D4}" name="End Plates Joiners"/>
    <tableColumn id="21" xr3:uid="{6A60E26E-A0BE-480E-9D30-E8C35293299F}" name="Punch Holes"/>
    <tableColumn id="22" xr3:uid="{A21955A0-0813-406A-8BC0-70516DA83DEA}" name="Welding Corners"/>
    <tableColumn id="23" xr3:uid="{382A5DCE-ED08-46CC-85A1-7881D6CD09CE}" name="Machine Shop Due Date" dataDxfId="118"/>
    <tableColumn id="24" xr3:uid="{6F6E2332-35BB-4F15-AD94-0FC291384B16}" name="Pick Status" dataDxfId="117"/>
    <tableColumn id="25" xr3:uid="{E51B31A6-3DDA-402D-A3DA-98D4A1D23E02}" name="MS Time" dataDxfId="116"/>
    <tableColumn id="26" xr3:uid="{F13D8D1E-CE08-491A-B90A-2A0E854C2CC7}" name="Part" dataDxfId="115"/>
    <tableColumn id="27" xr3:uid="{A56E4B9D-FEAA-4E1A-9711-45E3881E3251}" name="Non Conformance Reason" dataDxfId="114"/>
    <tableColumn id="28" xr3:uid="{1B4E10EF-AD0D-4D74-9D93-23049C050943}" name="Category" dataDxfId="113"/>
    <tableColumn id="29" xr3:uid="{E1944F92-7BC0-4430-AEB0-71A0BC5BFA2E}" name="Assembly Line" dataDxfId="112"/>
    <tableColumn id="30" xr3:uid="{C569AB01-5F86-4218-8272-18153F6CABB8}" name="Fixture Type" dataDxfId="111"/>
    <tableColumn id="31" xr3:uid="{EBFBCEAD-5906-4E81-9679-613F907B506B}" name="MS Date" dataDxfId="110"/>
    <tableColumn id="32" xr3:uid="{FB67972A-F4CC-49E9-A2A6-8700F0A90595}" name="Production Comment" dataDxfId="109"/>
    <tableColumn id="33" xr3:uid="{F7EB4EAD-2A30-4B93-A5FC-3CD1D6A7EC60}" name="Total Sections" dataDxfId="108"/>
    <tableColumn id="34" xr3:uid="{2CA4BE3F-B8EC-4136-82D6-DA89CA6F2008}" name="Sched Date Priority" dataDxfId="107"/>
    <tableColumn id="35" xr3:uid="{D0700ABD-B4A5-4585-9F75-2615F0544997}" name="PM" dataDxfId="106"/>
    <tableColumn id="36" xr3:uid="{4C7EBBD1-9616-46D1-BA50-9A28EFAC246A}" name="CNC Cartridge" dataDxfId="105"/>
    <tableColumn id="37" xr3:uid="{77CD2087-C2E6-4533-BB4C-2D6831996BC7}" name="SAW Cartridge" dataDxfId="104"/>
    <tableColumn id="38" xr3:uid="{C42DEBBD-0FE8-41B6-B34E-1CAEF95333AC}" name="LED Sub Assembly"/>
    <tableColumn id="39" xr3:uid="{D56B1C50-97D2-4476-89A7-38BA82472C67}" name="DeliveredChk" dataDxfId="103"/>
    <tableColumn id="40" xr3:uid="{D2784125-CA2C-4D3B-BEAE-7E9077FFC489}" name="DeliveredDate" dataDxfId="102"/>
    <tableColumn id="41" xr3:uid="{AF05F699-FFCA-4129-BEE7-7F937FAB3991}" name="RequestDate" dataDxfId="101"/>
    <tableColumn id="42" xr3:uid="{7E6BC209-587B-4A40-9EF2-7A7038E23F41}" name="Material Kit" dataDxfId="100"/>
    <tableColumn id="43" xr3:uid="{4B7FFBC0-D266-4543-A212-61977AC029DE}" name="Issue Resolved" dataDxfId="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F682E0-AA5F-453B-ADC5-190DB3FACECA}" name="Table2" displayName="Table2" ref="A1:CG1176" totalsRowShown="0" headerRowDxfId="98" tableBorderDxfId="97">
  <autoFilter ref="A1:CG1176" xr:uid="{C43638BA-2D02-4446-AA71-4B876131D362}">
    <filterColumn colId="73">
      <filters blank="1">
        <filter val="InProg"/>
        <filter val="ToDo"/>
      </filters>
    </filterColumn>
  </autoFilter>
  <sortState xmlns:xlrd2="http://schemas.microsoft.com/office/spreadsheetml/2017/richdata2" ref="A2:CG1176">
    <sortCondition ref="BL1:BL1176"/>
  </sortState>
  <tableColumns count="85">
    <tableColumn id="48" xr3:uid="{726F64AE-B7FB-4E7C-BFA1-401F16CFC83C}" name="Job-no" dataDxfId="96">
      <calculatedColumnFormula>_xlfn.CONCAT(Table2[[#This Row],[Order]],"-",Table2[[#This Row],[Line]])</calculatedColumnFormula>
    </tableColumn>
    <tableColumn id="1" xr3:uid="{77F01F31-8E90-40C8-AED1-DC857C714B42}" name="Scheduled Ship Date" dataDxfId="95"/>
    <tableColumn id="2" xr3:uid="{833FAEA1-DF1B-44C8-BF08-16B30B705750}" name="Order" dataDxfId="94"/>
    <tableColumn id="3" xr3:uid="{84F241A5-0045-4861-B72C-A2D92D07AC88}" name="Part Description" dataDxfId="93"/>
    <tableColumn id="4" xr3:uid="{2A4659F1-6D46-4341-8234-7865C1DE840E}" name="Line" dataDxfId="92"/>
    <tableColumn id="5" xr3:uid="{C44E7B29-B38F-4D56-9086-658C5E13BFEC}" name="Rel" dataDxfId="91"/>
    <tableColumn id="6" xr3:uid="{2496CF53-4B44-4ECD-A64A-1446957B0A9E}" name="Status" dataDxfId="90"/>
    <tableColumn id="7" xr3:uid="{C798C9A0-785E-47C2-B591-AE7CA98A6FA1}" name="Open Qty" dataDxfId="89"/>
    <tableColumn id="8" xr3:uid="{5DE3C43E-A0B3-4EF5-9B5B-7681586D4426}" name="SD vs BOM" dataDxfId="88"/>
    <tableColumn id="9" xr3:uid="{E81480B3-AE93-4EC5-B596-029C076AA63B}" name="Body Assembly" dataDxfId="87"/>
    <tableColumn id="10" xr3:uid="{4B6DEA61-92D3-4C67-AD55-0987317B9EBE}" name="MSLens" dataDxfId="86"/>
    <tableColumn id="11" xr3:uid="{26D63FAD-8FA0-4CEA-B905-5D53D7BABACE}" name="Type Labels" dataDxfId="85"/>
    <tableColumn id="12" xr3:uid="{F5D212D7-889D-40F1-91D7-4C2A96F8BA95}" name="Material (Stores)" dataDxfId="84"/>
    <tableColumn id="13" xr3:uid="{9579FFCD-9CBF-4763-AB83-C997C0E8A993}" name="Extrusion cut double saw" dataDxfId="83"/>
    <tableColumn id="14" xr3:uid="{538A2ABE-C281-4E18-B049-03F6862C3D44}" name="Cut Flanges" dataDxfId="82"/>
    <tableColumn id="15" xr3:uid="{6305E9B3-C257-4409-A94E-1DB91925883E}" name="CNC Holes" dataDxfId="81"/>
    <tableColumn id="16" xr3:uid="{B82E9262-ED1E-44EB-9BBB-A2DC089D1F3F}" name="CNC MR" dataDxfId="80"/>
    <tableColumn id="17" xr3:uid="{CFB83F69-09E4-4A57-8150-4D31B46512BE}" name="CNC Controls" dataDxfId="79"/>
    <tableColumn id="18" xr3:uid="{D2FCA1EC-8A25-4657-A725-AE4113E06728}" name="Milling MFG" dataDxfId="78"/>
    <tableColumn id="19" xr3:uid="{69840DB3-2C6E-46B2-A14B-EA4C575E8C2C}" name="End Plates Joiners" dataDxfId="77"/>
    <tableColumn id="20" xr3:uid="{D4DC4BF2-0323-4CAE-8B5A-AFBF2CF95174}" name="Punch Holes" dataDxfId="76"/>
    <tableColumn id="21" xr3:uid="{6B97A29B-98E7-4847-BCDD-1D22A41FF610}" name="Welding Corners" dataDxfId="75"/>
    <tableColumn id="22" xr3:uid="{E0F519D1-ED2E-44FD-82BF-7938D22488A8}" name="Machine Shop Due Date" dataDxfId="74"/>
    <tableColumn id="23" xr3:uid="{2A101DE1-5D55-4960-AD18-68701F4BAD33}" name="Pick Status" dataDxfId="73"/>
    <tableColumn id="24" xr3:uid="{CF19BDF5-6322-44AA-87B5-3855A047397F}" name="MS Time" dataDxfId="72"/>
    <tableColumn id="25" xr3:uid="{1432509E-D449-4660-9DFF-4767B83C8CF6}" name="Part" dataDxfId="71"/>
    <tableColumn id="26" xr3:uid="{AFF8B7B7-AF49-4DEA-8F53-170BAB77A0B1}" name="Non Conformance Reason" dataDxfId="70"/>
    <tableColumn id="27" xr3:uid="{33EDE177-5ACE-4B95-A347-D75F3EDF1822}" name="Category" dataDxfId="69"/>
    <tableColumn id="28" xr3:uid="{CB42AE66-BBEB-4492-816F-23E7B153D9C1}" name="Assembly Line" dataDxfId="68"/>
    <tableColumn id="29" xr3:uid="{F97FB0E4-E8C1-43A6-8EF3-6CFAB168AA60}" name="PM" dataDxfId="67"/>
    <tableColumn id="30" xr3:uid="{E39A029D-64F3-462B-A82E-A5A8197E4FBE}" name="Fixture Type" dataDxfId="66"/>
    <tableColumn id="31" xr3:uid="{DFF35EF8-DCB7-4B35-A596-3B4A80C25C68}" name="MS Date" dataDxfId="65"/>
    <tableColumn id="32" xr3:uid="{F85ECA13-5A60-4E14-B51C-52CA8DDAD067}" name="Production Comment" dataDxfId="64"/>
    <tableColumn id="33" xr3:uid="{BC90E5CC-AE11-4E4B-9300-7494134E9347}" name="Total Sections" dataDxfId="63"/>
    <tableColumn id="34" xr3:uid="{328AF1BA-6187-4986-9518-8743A477D729}" name="Sched Date Priority" dataDxfId="62"/>
    <tableColumn id="35" xr3:uid="{EF3B5B0E-2478-4F57-ADFF-F03FA6BF210C}" name="CNC Cartridge"/>
    <tableColumn id="36" xr3:uid="{188EFC06-2F7A-4795-964B-47FD960EA899}" name="LED Sub Assembly"/>
    <tableColumn id="37" xr3:uid="{6D99F251-7885-4BDF-8D92-1D1589FA085C}" name="DeliveredChk" dataDxfId="61"/>
    <tableColumn id="38" xr3:uid="{31F805AD-9BB1-46E8-8E48-DE3CE679AA20}" name="DeliveredDate" dataDxfId="60"/>
    <tableColumn id="39" xr3:uid="{5195E1CD-25EF-40B1-A9BB-D16656E4F30A}" name="RequestDate" dataDxfId="59"/>
    <tableColumn id="40" xr3:uid="{A0A3B6A6-3DB3-4328-8C96-BD9A222AAB52}" name="Material Kit" dataDxfId="58"/>
    <tableColumn id="41" xr3:uid="{8CFFAB84-71C9-4AE7-B48D-4C1C5A06C309}" name="Issue Resolved" dataDxfId="57"/>
    <tableColumn id="49" xr3:uid="{AED7C552-5CE0-4BB6-AB60-9C4461A8FBEB}" name="Open Value" dataDxfId="56">
      <calculatedColumnFormula>VLOOKUP(Table2[[#This Row],[Job-no]],Table3[],26,FALSE)</calculatedColumnFormula>
    </tableColumn>
    <tableColumn id="42" xr3:uid="{F9389E53-7B0B-465C-9DB2-4725ABFFCD4D}" name="Product Code">
      <calculatedColumnFormula>IFERROR(MID(BC2,1,FIND("-",BC2,1)-1),"")</calculatedColumnFormula>
    </tableColumn>
    <tableColumn id="43" xr3:uid="{9AA7E34E-5887-485A-B507-F5442FBAD6D3}" name="Fixture Type2">
      <calculatedColumnFormula>VLOOKUP(AR2,Table1[],4,0)</calculatedColumnFormula>
    </tableColumn>
    <tableColumn id="44" xr3:uid="{A61D96F0-0D9C-47CD-82AE-71EEB3E68147}" name="Pattern">
      <calculatedColumnFormula>IF(BD2&gt;0,"Pattern",VLOOKUP(AR2,Table1[],5,0))</calculatedColumnFormula>
    </tableColumn>
    <tableColumn id="45" xr3:uid="{0D7ED3A3-DEB3-4611-B313-18247EAD6CD4}" name="Saw start date" dataDxfId="55">
      <calculatedColumnFormula>IF(AT2="Pattern",WORKDAY(Table2[[#This Row],[Scheduled Ship Date]],-10),WORKDAY(Table2[[#This Row],[Scheduled Ship Date]],-4))</calculatedColumnFormula>
    </tableColumn>
    <tableColumn id="46" xr3:uid="{71C865A7-17C9-45B5-ABC3-5EDA6DC635DD}" name="Saw Cycle Time" dataDxfId="54">
      <calculatedColumnFormula>IF(Table2[[#This Row],[Extrusion cut double saw]]=TRUE,IF(O2="ToDo",IF(AT2="Pattern",Table2[[#This Row],[Total Sections]]*0.4,Table2[[#This Row],[Total Sections]]*0.12),0),IF(AT2="Pattern",Table2[[#This Row],[Total Sections]]*4,Table2[[#This Row],[Total Sections]]*1.2))</calculatedColumnFormula>
    </tableColumn>
    <tableColumn id="47" xr3:uid="{EA03BF60-933F-4D66-88EC-792469244238}" name="Saw Date"/>
    <tableColumn id="50" xr3:uid="{A0D628AB-4AD8-448E-A0E0-ED6893E135A6}" name="Lens start date" dataDxfId="53">
      <calculatedColumnFormula>IF(AT2="Pattern",Table2[[#This Row],[Scheduled Ship Date]]-2,Table2[[#This Row],[Scheduled Ship Date]]-3)</calculatedColumnFormula>
    </tableColumn>
    <tableColumn id="51" xr3:uid="{DF9CD9EA-ACF0-47C3-B98F-3A40C866AC1F}" name="Lens Cycle Time" dataDxfId="52">
      <calculatedColumnFormula>IF(Table2[[#This Row],[Pattern]]="Pattern",Table2[[#This Row],[Total Sections]]*4.82,Table2[[#This Row],[Total Sections]]*0.5)</calculatedColumnFormula>
    </tableColumn>
    <tableColumn id="52" xr3:uid="{D4EE4A45-004E-4152-B107-DC31B25CAD09}" name="Lens Date" dataDxfId="51"/>
    <tableColumn id="53" xr3:uid="{D224E19A-E2A0-4368-A3DD-0890A6956AD9}" name="Welding Cycle Time" dataDxfId="50">
      <calculatedColumnFormula>((Table2[Total Sections]/Table2[Open Qty])-1)*Table2[Open Qty]*12.96</calculatedColumnFormula>
    </tableColumn>
    <tableColumn id="54" xr3:uid="{03795A60-D81F-4795-B2DA-88FA7696DD18}" name="Welding Date" dataDxfId="49"/>
    <tableColumn id="55" xr3:uid="{6424A388-32FC-4BFA-B633-3CF107EA0509}" name="Column1" dataDxfId="48">
      <calculatedColumnFormula>IF(MID(D2,1,2)="SP",MID(D2,FIND("-",D2,1)+1,30),D2)</calculatedColumnFormula>
    </tableColumn>
    <tableColumn id="56" xr3:uid="{73398510-A760-4A2F-8306-3EAEAAA98C86}" name="Column2" dataDxfId="47">
      <calculatedColumnFormula>IFERROR(FIND("-K(",D2,1),0)</calculatedColumnFormula>
    </tableColumn>
    <tableColumn id="57" xr3:uid="{3F652F47-72A3-4D80-8F95-F2F2BC847E04}" name="FOR IS team" dataDxfId="46">
      <calculatedColumnFormula>_xlfn.IFNA(VLOOKUP(Table2[[#This Row],[Job-no]],Table4[],9,FALSE),TRUE)</calculatedColumnFormula>
    </tableColumn>
    <tableColumn id="58" xr3:uid="{3468F9E6-5B82-4E0C-A068-3ED1565A8CF6}" name="Fixture" dataDxfId="45"/>
    <tableColumn id="59" xr3:uid="{9FE3984A-373B-49DD-B3D3-6B63466A5106}" name="eve saw status" dataDxfId="44">
      <calculatedColumnFormula>_xlfn.IFNA(VLOOKUP(Table2[[#This Row],[Job-no]],Table4[],14,FALSE),TRUE)</calculatedColumnFormula>
    </tableColumn>
    <tableColumn id="60" xr3:uid="{000EBDF7-BF39-41B5-B2B1-88B4C26B73EB}" name="Lens Stat" dataDxfId="43">
      <calculatedColumnFormula>_xlfn.IFNA(VLOOKUP(Table2[[#This Row],[Job-no]],Table4[],11,FALSE),"Done")</calculatedColumnFormula>
    </tableColumn>
    <tableColumn id="61" xr3:uid="{C5735117-4A00-464E-8D3B-84955E8E9834}" name="Milling Required" dataDxfId="42">
      <calculatedColumnFormula>IF(Table2[[#This Row],[Pattern]]="Pattern",VLOOKUP(Table2[[#This Row],[Product Code]],'Routing data'!$A$2:$W$470,13,FALSE),VLOOKUP(Table2[[#This Row],[Product Code]],'Routing data'!$A$2:$W$470,3,FALSE))</calculatedColumnFormula>
    </tableColumn>
    <tableColumn id="62" xr3:uid="{8F2E0C55-D77F-467B-A6E0-BF29F1D0C6B0}" name="Punching Required" dataDxfId="41">
      <calculatedColumnFormula>IF(Table2[[#This Row],[Pattern]]="Pattern",VLOOKUP(Table2[[#This Row],[Product Code]],'Routing data'!$A$2:$W$470,14,FALSE),VLOOKUP(Table2[[#This Row],[Product Code]],'Routing data'!$A$2:$W$470,4,FALSE))</calculatedColumnFormula>
    </tableColumn>
    <tableColumn id="63" xr3:uid="{F1E7777F-0E4D-4C5F-897C-6557982C4C54}" name="Housing Required" dataDxfId="40">
      <calculatedColumnFormula>VLOOKUP(Table2[[#This Row],[Product Code]],'Routing data'!A$4:W$524,16,FALSE)</calculatedColumnFormula>
    </tableColumn>
    <tableColumn id="64" xr3:uid="{C25EA438-E84B-4026-81CE-A13C821297A4}" name="Milling" dataDxfId="39">
      <calculatedColumnFormula>IF(Table2[[#This Row],[Milling Required]]=0,"x",IF(AT2="Pattern",B2-10,B2-4))</calculatedColumnFormula>
    </tableColumn>
    <tableColumn id="65" xr3:uid="{C5434F6F-F31D-4CDE-B310-E9831734CF61}" name="Punching" dataDxfId="38"/>
    <tableColumn id="66" xr3:uid="{42495C02-2149-43CF-BEFA-4C5FB6B91BA6}" name="Housing" dataDxfId="37">
      <calculatedColumnFormula>IF(AT2="Pattern",B2-2,B2-3)</calculatedColumnFormula>
    </tableColumn>
    <tableColumn id="67" xr3:uid="{39299608-8320-47FC-9E5D-0BBB4FAB0E78}" name="Milling Cycle time" dataDxfId="36">
      <calculatedColumnFormula>IF(Table2[[#This Row],[Milling]]="x","x",Table2[[#This Row],[Total Sections]]*2)</calculatedColumnFormula>
    </tableColumn>
    <tableColumn id="68" xr3:uid="{42603E61-69FC-4286-A837-D2F9125805F4}" name="Puching Cycle time" dataDxfId="35">
      <calculatedColumnFormula>IF(Table2[[#This Row],[Punching]]="x","x",Table2[Total Sections]*2)</calculatedColumnFormula>
    </tableColumn>
    <tableColumn id="69" xr3:uid="{3AB5F3E5-F1FE-4554-B0A2-3EE70576CE73}" name="HousingCycle Time" dataDxfId="34">
      <calculatedColumnFormula>IF(Table2[[#This Row],[Pattern]]="Pattern",Table2[Total Sections]*3,Table2[Total Sections]*1.5)</calculatedColumnFormula>
    </tableColumn>
    <tableColumn id="70" xr3:uid="{75846E7C-FAEF-4B24-8EC9-CA3C43A22111}" name="Milling Date" dataDxfId="33"/>
    <tableColumn id="71" xr3:uid="{5B87CEC4-7D24-4B0A-8263-D605D74D6BD3}" name="Puching Date" dataDxfId="32"/>
    <tableColumn id="72" xr3:uid="{519021A8-49E4-4F8D-B5AC-54626AA67883}" name="Housing Date2" dataDxfId="31"/>
    <tableColumn id="73" xr3:uid="{3901A331-33B7-4187-90A7-9312A40BDCA5}" name="Fixture2" dataDxfId="30"/>
    <tableColumn id="74" xr3:uid="{9FADC099-1FBE-4D53-8BCA-BED81DDD0EF0}" name="Milling Status" dataDxfId="29">
      <calculatedColumnFormula>_xlfn.IFNA(VLOOKUP(Table2[[#This Row],[Job-no]],Table4[],16,FALSE),"Ready")</calculatedColumnFormula>
    </tableColumn>
    <tableColumn id="83" xr3:uid="{43C9AB8B-BD02-452A-9E7D-E782D7650E0B}" name="Punching Status" dataDxfId="28">
      <calculatedColumnFormula>_xlfn.IFNA(VLOOKUP(Table2[[#This Row],[Job-no]],Table4[],21,FALSE),"Ready")</calculatedColumnFormula>
    </tableColumn>
    <tableColumn id="84" xr3:uid="{4FD90507-60A2-4EC4-9081-4B44323219E6}" name="BA Status" dataDxfId="27">
      <calculatedColumnFormula>_xlfn.IFNA(VLOOKUP(Table2[[#This Row],[Job-no]],Table4[],10,FALSE),TRUE)</calculatedColumnFormula>
    </tableColumn>
    <tableColumn id="85" xr3:uid="{37A5FA00-D8EB-4B3F-B64F-F1C90C276278}" name="Welding Status" dataDxfId="26">
      <calculatedColumnFormula>_xlfn.IFNA(VLOOKUP(Table2[[#This Row],[Job-no]],Table4[],22,FALSE),"Ready")</calculatedColumnFormula>
    </tableColumn>
    <tableColumn id="75" xr3:uid="{AF1F72CE-1792-4C1C-B6A9-73AEB477CAD3}" name="Ship Date" dataDxfId="25">
      <calculatedColumnFormula>B2</calculatedColumnFormula>
    </tableColumn>
    <tableColumn id="76" xr3:uid="{1061EB12-1184-42C2-BDD9-6593694A79A9}" name="Saw_Date" dataDxfId="24">
      <calculatedColumnFormula>IF(OR(Table2[[#This Row],[Saw Date]]=TODAY(),Table2[[#This Row],[Saw Date]]=TODAY()+1), Table2[[#This Row],[Saw Date]],IF(Table2[[#This Row],[Extrusion cut double saw]],"Done",""))</calculatedColumnFormula>
    </tableColumn>
    <tableColumn id="77" xr3:uid="{41DEA6FB-2719-48D7-88B7-AD9EC578958D}" name="Lens_date" dataDxfId="23">
      <calculatedColumnFormula>IF(OR(Table2[[#This Row],[Lens Date]]=TODAY(),Table2[[#This Row],[Lens Date]]=TODAY()+1), Table2[[#This Row],[Lens Date]],IF(Table2[[#This Row],[MSLens]]="Done","Done",""))</calculatedColumnFormula>
    </tableColumn>
    <tableColumn id="78" xr3:uid="{288B6B4F-9BF4-4958-B810-7FF831D3189D}" name="Milling_Date" dataDxfId="22">
      <calculatedColumnFormula>IF(OR(Table2[[#This Row],[Milling Date]]=TODAY(),Table2[[#This Row],[Milling Date]]=TODAY()+1), Table2[[#This Row],[Milling Date]],IF(Table2[[#This Row],[CNC Holes]]="Ready","Done",""))</calculatedColumnFormula>
    </tableColumn>
    <tableColumn id="79" xr3:uid="{A1584D90-677C-4FAC-8F52-C8CCC485CF1B}" name="Welding_Date" dataDxfId="21">
      <calculatedColumnFormula>IF(OR(Table2[[#This Row],[Welding Date]]=TODAY(),Table2[[#This Row],[Welding Date]]=TODAY()+1), Table2[[#This Row],[Welding Date]],IF(Table2[[#This Row],[Welding Corners]]="Ready","Done",""))</calculatedColumnFormula>
    </tableColumn>
    <tableColumn id="80" xr3:uid="{C058DF49-3347-434B-9911-EDFB54388E6B}" name="Punching_Date" dataDxfId="20">
      <calculatedColumnFormula>IF(OR(Table2[[#This Row],[Puching Date]]=TODAY(),Table2[[#This Row],[Puching Date]]=TODAY()+1), Table2[[#This Row],[Puching Date]],IF(Table2[[#This Row],[Punch Holes]]="Ready","Done",""))</calculatedColumnFormula>
    </tableColumn>
    <tableColumn id="81" xr3:uid="{7E776EC1-5542-4AC5-8B9B-2AA484905C81}" name="BA_Date" dataDxfId="19">
      <calculatedColumnFormula>IF(OR(Table2[[#This Row],[Housing Date2]]=TODAY(),Table2[[#This Row],[Housing Date2]]=TODAY()+1),Table2[[#This Row],[Housing Date2]],IF(Table2[[#This Row],[Body Assembly]],"Done",""))</calculatedColumnFormula>
    </tableColumn>
    <tableColumn id="82" xr3:uid="{75C0F70E-88CD-4F70-B4B8-6BCEB7EFB223}" name="Status_" dataDxfId="18">
      <calculatedColumnFormula>_xlfn.IFNA(VLOOKUP(Table2[[#This Row],[Job-no]],Table4[],7,FALSE),"Done")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5CC4CB-F28F-42C3-9044-441DC2FA40A4}" name="Table3" displayName="Table3" ref="A1:AG2331" totalsRowShown="0">
  <autoFilter ref="A1:AG2331" xr:uid="{F21D58BA-FCB1-4809-A404-422CB9F87DBC}"/>
  <tableColumns count="33">
    <tableColumn id="33" xr3:uid="{07D7ED3C-C196-400E-90AB-D61C7FA1F723}" name="Job-no." dataDxfId="17">
      <calculatedColumnFormula>_xlfn.CONCAT(Table3[[#This Row],[Order]],"-",Table3[[#This Row],[Line]])</calculatedColumnFormula>
    </tableColumn>
    <tableColumn id="1" xr3:uid="{557805A9-5668-4A04-BDE9-1859EAC4B920}" name="Priority"/>
    <tableColumn id="2" xr3:uid="{7776F9DC-6AF7-43A2-A4A4-97D054DF255E}" name="PM"/>
    <tableColumn id="3" xr3:uid="{664E90F5-7764-464C-AB65-D38072E2E640}" name="Sales Category"/>
    <tableColumn id="4" xr3:uid="{9BCDDD74-6547-42ED-B2C9-F936E34F4B20}" name="Rework"/>
    <tableColumn id="5" xr3:uid="{38FE6D1F-14FA-4AA6-B363-F1C07C2BD094}" name="Order"/>
    <tableColumn id="6" xr3:uid="{ED368046-139D-414B-A8FA-E8152A24C8BE}" name="Line"/>
    <tableColumn id="7" xr3:uid="{38A3EB97-BA9E-4241-A94D-84A8C16204E0}" name="Open Qty"/>
    <tableColumn id="8" xr3:uid="{A029ED6B-D11A-4F50-A33C-23EE0B6FE204}" name="Product Group"/>
    <tableColumn id="9" xr3:uid="{32B5FAD0-2C98-4F99-9739-ED6ACFA78A5E}" name="Fixture Type"/>
    <tableColumn id="10" xr3:uid="{180ED80D-98D7-492F-B5E5-0DB30E0A1770}" name="Desc"/>
    <tableColumn id="11" xr3:uid="{AA45511C-58BD-41FA-88FF-9305249E8B54}" name="Final Assembly"/>
    <tableColumn id="12" xr3:uid="{6804686F-9C1E-4C0D-8B3A-72483A8A6D07}" name="Scheduled Ship Date"/>
    <tableColumn id="13" xr3:uid="{26E4B0FE-6747-4120-A39B-8D5DAAC10947}" name="Status"/>
    <tableColumn id="14" xr3:uid="{B59E80D3-CBF8-4DEA-AABA-1405BCF9C79D}" name="Comment"/>
    <tableColumn id="15" xr3:uid="{2F0705A2-E622-44D6-A69E-D68C62A65D1E}" name="Pick Status"/>
    <tableColumn id="16" xr3:uid="{EC5A216D-8E82-4B1E-AFAD-A283B30DE8EE}" name="MachineShop Delivered"/>
    <tableColumn id="17" xr3:uid="{BF5035F8-4682-49EF-8495-64100707BB84}" name="Wiring Delivered"/>
    <tableColumn id="18" xr3:uid="{F8A06434-105C-40FA-958F-D8C28E70A32A}" name="Issue Resolved"/>
    <tableColumn id="19" xr3:uid="{46B40488-C3B9-42A1-8491-19E6E9162C69}" name="Issue Reason"/>
    <tableColumn id="20" xr3:uid="{E1AF1A84-3903-4980-BEE1-A3B10C793C15}" name="Production Comment"/>
    <tableColumn id="21" xr3:uid="{1D37B005-5247-4C11-8E73-7984B777F72D}" name="Complexity"/>
    <tableColumn id="22" xr3:uid="{6ACF624E-B71C-40EC-93A6-6038CCBF0F7C}" name="Assembly line"/>
    <tableColumn id="23" xr3:uid="{A0076D20-5654-4B27-B942-A884A5FAE901}" name="Total Sections"/>
    <tableColumn id="24" xr3:uid="{9652CE49-F7EA-4CCD-978C-0FCA8C144220}" name="Ballast/Driver Qty"/>
    <tableColumn id="25" xr3:uid="{33C63854-ADDC-412A-89F2-48DA253F3FE6}" name="Open Value"/>
    <tableColumn id="26" xr3:uid="{A3615AEE-47BF-44C5-A8FA-5DFBA8FC7AA9}" name="Open Value (Discounted)"/>
    <tableColumn id="27" xr3:uid="{FCF06B3A-3ADA-4636-B730-02DB1DE7191B}" name="(Wiring) Pick Status"/>
    <tableColumn id="28" xr3:uid="{D72ED69C-0EEB-4ED0-ACDF-91F0B2A349C7}" name="(LED) Pick Status"/>
    <tableColumn id="29" xr3:uid="{7EDAB268-E7C8-409C-9284-DFAF12E1BC80}" name="(MS) Pick Status"/>
    <tableColumn id="30" xr3:uid="{DC0957D8-DD0C-492E-8DDE-5752E01800E8}" name="Staging Area"/>
    <tableColumn id="31" xr3:uid="{DC44AB4E-5BB2-4DFF-8560-083EC48F34CE}" name="Sched Date Priority"/>
    <tableColumn id="32" xr3:uid="{18AFEE04-B8C7-41A5-8C48-81C6666AA43E}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629BA7-4B4F-4D58-9E73-AD83D960726A}" name="Table16" displayName="Table16" ref="A1:E470" totalsRowShown="0" headerRowDxfId="12" tableBorderDxfId="11">
  <autoFilter ref="A1:E470" xr:uid="{B4F1670A-BBA4-436C-B193-AA7BC1726B11}"/>
  <tableColumns count="5">
    <tableColumn id="1" xr3:uid="{B25D1E0E-4AFA-476A-8AD9-720CDC12FC42}" name="Product ID" dataDxfId="10"/>
    <tableColumn id="2" xr3:uid="{ABDAB3FC-1B04-4A1A-A37D-CC52E6DF8CD9}" name="Lighting" dataDxfId="9"/>
    <tableColumn id="3" xr3:uid="{E846B17A-22A3-4D35-BF3C-3562F2318355}" name="Fixture" dataDxfId="8"/>
    <tableColumn id="4" xr3:uid="{F71FACA6-E944-43B6-9822-BEE0C822100F}" name="CNC"/>
    <tableColumn id="5" xr3:uid="{7E1097DE-98FB-4C79-99A2-F77B2F94E1E2}" name="C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BE3056-14B7-451C-AB11-757B1B6675E9}" name="Table1" displayName="Table1" ref="A1:E457" totalsRowShown="0" headerRowDxfId="7" dataDxfId="6" tableBorderDxfId="5">
  <autoFilter ref="A1:E457" xr:uid="{8758A952-B6E4-48D6-8992-1649EBD8EE1F}"/>
  <tableColumns count="5">
    <tableColumn id="1" xr3:uid="{1AD626BD-4002-4AB8-8270-6F8430020D81}" name="Product ID" dataDxfId="4"/>
    <tableColumn id="2" xr3:uid="{25C09428-A8BA-4B69-AD1C-9BFDA61064A3}" name="Lighting" dataDxfId="3"/>
    <tableColumn id="3" xr3:uid="{0657AE53-B151-4EDC-BFE4-134857DDED54}" name="Fixture" dataDxfId="2"/>
    <tableColumn id="4" xr3:uid="{9F0E2CBF-1CED-46D7-9F9C-F2AAA9B85341}" name="Fixture Type" dataDxfId="1"/>
    <tableColumn id="5" xr3:uid="{5956F16E-C1DB-45E4-A907-6F36DFE9F8EC}" name="Patter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hyperlink" Target="file:///\\tb2led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9C38-AACF-4C79-AF06-BCA33894F81C}">
  <dimension ref="A1:C101"/>
  <sheetViews>
    <sheetView workbookViewId="0">
      <selection activeCell="B7" sqref="B7"/>
    </sheetView>
  </sheetViews>
  <sheetFormatPr defaultRowHeight="15" x14ac:dyDescent="0.25"/>
  <cols>
    <col min="1" max="1" width="14.7109375" bestFit="1" customWidth="1"/>
    <col min="2" max="2" width="21.7109375" bestFit="1" customWidth="1"/>
    <col min="3" max="3" width="24" bestFit="1" customWidth="1"/>
  </cols>
  <sheetData>
    <row r="1" spans="1:3" x14ac:dyDescent="0.25">
      <c r="A1" s="35" t="s">
        <v>44</v>
      </c>
      <c r="B1" t="s">
        <v>1040</v>
      </c>
    </row>
    <row r="3" spans="1:3" x14ac:dyDescent="0.25">
      <c r="A3" s="35" t="s">
        <v>4368</v>
      </c>
      <c r="B3" s="35" t="s">
        <v>72</v>
      </c>
      <c r="C3" t="s">
        <v>2194</v>
      </c>
    </row>
    <row r="4" spans="1:3" x14ac:dyDescent="0.25">
      <c r="A4" s="42">
        <v>43466</v>
      </c>
      <c r="B4" s="42">
        <v>43467</v>
      </c>
      <c r="C4" s="39">
        <v>8</v>
      </c>
    </row>
    <row r="5" spans="1:3" x14ac:dyDescent="0.25">
      <c r="B5" s="42">
        <v>43468</v>
      </c>
      <c r="C5" s="39">
        <v>280</v>
      </c>
    </row>
    <row r="6" spans="1:3" x14ac:dyDescent="0.25">
      <c r="B6" s="42">
        <v>43469</v>
      </c>
      <c r="C6" s="39">
        <v>424</v>
      </c>
    </row>
    <row r="7" spans="1:3" x14ac:dyDescent="0.25">
      <c r="B7" s="42">
        <v>43472</v>
      </c>
      <c r="C7" s="39">
        <v>90</v>
      </c>
    </row>
    <row r="8" spans="1:3" x14ac:dyDescent="0.25">
      <c r="B8" s="42">
        <v>43473</v>
      </c>
      <c r="C8" s="39">
        <v>158</v>
      </c>
    </row>
    <row r="9" spans="1:3" x14ac:dyDescent="0.25">
      <c r="A9" t="s">
        <v>5966</v>
      </c>
      <c r="C9" s="39">
        <v>960</v>
      </c>
    </row>
    <row r="10" spans="1:3" x14ac:dyDescent="0.25">
      <c r="A10" s="42">
        <v>43467</v>
      </c>
      <c r="B10" s="42">
        <v>43468</v>
      </c>
      <c r="C10" s="39">
        <v>32</v>
      </c>
    </row>
    <row r="11" spans="1:3" x14ac:dyDescent="0.25">
      <c r="B11" s="42">
        <v>43469</v>
      </c>
      <c r="C11" s="39">
        <v>196</v>
      </c>
    </row>
    <row r="12" spans="1:3" x14ac:dyDescent="0.25">
      <c r="B12" s="42">
        <v>43472</v>
      </c>
      <c r="C12" s="39">
        <v>18</v>
      </c>
    </row>
    <row r="13" spans="1:3" x14ac:dyDescent="0.25">
      <c r="B13" s="42">
        <v>43473</v>
      </c>
      <c r="C13" s="39">
        <v>302</v>
      </c>
    </row>
    <row r="14" spans="1:3" x14ac:dyDescent="0.25">
      <c r="B14" s="42">
        <v>43474</v>
      </c>
      <c r="C14" s="39">
        <v>860</v>
      </c>
    </row>
    <row r="15" spans="1:3" x14ac:dyDescent="0.25">
      <c r="B15" s="42">
        <v>43475</v>
      </c>
      <c r="C15" s="39">
        <v>788</v>
      </c>
    </row>
    <row r="16" spans="1:3" x14ac:dyDescent="0.25">
      <c r="B16" s="42">
        <v>43476</v>
      </c>
      <c r="C16" s="39">
        <v>602</v>
      </c>
    </row>
    <row r="17" spans="1:3" x14ac:dyDescent="0.25">
      <c r="B17" s="42">
        <v>43479</v>
      </c>
      <c r="C17" s="39">
        <v>58</v>
      </c>
    </row>
    <row r="18" spans="1:3" x14ac:dyDescent="0.25">
      <c r="B18" s="42">
        <v>43480</v>
      </c>
      <c r="C18" s="39">
        <v>394</v>
      </c>
    </row>
    <row r="19" spans="1:3" x14ac:dyDescent="0.25">
      <c r="B19" s="42">
        <v>43482</v>
      </c>
      <c r="C19" s="39">
        <v>18</v>
      </c>
    </row>
    <row r="20" spans="1:3" x14ac:dyDescent="0.25">
      <c r="B20" s="42">
        <v>43483</v>
      </c>
      <c r="C20" s="39">
        <v>60</v>
      </c>
    </row>
    <row r="21" spans="1:3" x14ac:dyDescent="0.25">
      <c r="A21" t="s">
        <v>5048</v>
      </c>
      <c r="C21" s="39">
        <v>3328</v>
      </c>
    </row>
    <row r="22" spans="1:3" x14ac:dyDescent="0.25">
      <c r="A22" s="42">
        <v>43468</v>
      </c>
      <c r="B22" s="42">
        <v>43481</v>
      </c>
      <c r="C22" s="39">
        <v>36</v>
      </c>
    </row>
    <row r="23" spans="1:3" x14ac:dyDescent="0.25">
      <c r="B23" s="42">
        <v>43479</v>
      </c>
      <c r="C23" s="39">
        <v>1524</v>
      </c>
    </row>
    <row r="24" spans="1:3" x14ac:dyDescent="0.25">
      <c r="B24" s="42">
        <v>43480</v>
      </c>
      <c r="C24" s="39">
        <v>524</v>
      </c>
    </row>
    <row r="25" spans="1:3" x14ac:dyDescent="0.25">
      <c r="B25" s="42">
        <v>43483</v>
      </c>
      <c r="C25" s="39">
        <v>56</v>
      </c>
    </row>
    <row r="26" spans="1:3" x14ac:dyDescent="0.25">
      <c r="B26" s="42">
        <v>43486</v>
      </c>
      <c r="C26" s="39">
        <v>24</v>
      </c>
    </row>
    <row r="27" spans="1:3" x14ac:dyDescent="0.25">
      <c r="A27" t="s">
        <v>5049</v>
      </c>
      <c r="C27" s="39">
        <v>2164</v>
      </c>
    </row>
    <row r="28" spans="1:3" x14ac:dyDescent="0.25">
      <c r="A28" s="42">
        <v>43469</v>
      </c>
      <c r="B28" s="42">
        <v>43481</v>
      </c>
      <c r="C28" s="39">
        <v>376</v>
      </c>
    </row>
    <row r="29" spans="1:3" x14ac:dyDescent="0.25">
      <c r="B29" s="42">
        <v>43482</v>
      </c>
      <c r="C29" s="39">
        <v>552</v>
      </c>
    </row>
    <row r="30" spans="1:3" x14ac:dyDescent="0.25">
      <c r="B30" s="42">
        <v>43483</v>
      </c>
      <c r="C30" s="39">
        <v>156</v>
      </c>
    </row>
    <row r="31" spans="1:3" x14ac:dyDescent="0.25">
      <c r="B31" s="42">
        <v>43486</v>
      </c>
      <c r="C31" s="39">
        <v>658</v>
      </c>
    </row>
    <row r="32" spans="1:3" x14ac:dyDescent="0.25">
      <c r="B32" s="42">
        <v>43487</v>
      </c>
      <c r="C32" s="39">
        <v>52</v>
      </c>
    </row>
    <row r="33" spans="1:3" x14ac:dyDescent="0.25">
      <c r="B33" s="42">
        <v>43488</v>
      </c>
      <c r="C33" s="39">
        <v>364</v>
      </c>
    </row>
    <row r="34" spans="1:3" x14ac:dyDescent="0.25">
      <c r="A34" t="s">
        <v>5052</v>
      </c>
      <c r="C34" s="39">
        <v>2158</v>
      </c>
    </row>
    <row r="35" spans="1:3" x14ac:dyDescent="0.25">
      <c r="A35" s="42">
        <v>43472</v>
      </c>
      <c r="B35" s="42">
        <v>43486</v>
      </c>
      <c r="C35" s="39">
        <v>290</v>
      </c>
    </row>
    <row r="36" spans="1:3" x14ac:dyDescent="0.25">
      <c r="B36" s="42">
        <v>43487</v>
      </c>
      <c r="C36" s="39">
        <v>150</v>
      </c>
    </row>
    <row r="37" spans="1:3" x14ac:dyDescent="0.25">
      <c r="B37" s="42">
        <v>43488</v>
      </c>
      <c r="C37" s="39">
        <v>642</v>
      </c>
    </row>
    <row r="38" spans="1:3" x14ac:dyDescent="0.25">
      <c r="B38" s="42">
        <v>43490</v>
      </c>
      <c r="C38" s="39">
        <v>16</v>
      </c>
    </row>
    <row r="39" spans="1:3" x14ac:dyDescent="0.25">
      <c r="B39" s="42">
        <v>43493</v>
      </c>
      <c r="C39" s="39">
        <v>156</v>
      </c>
    </row>
    <row r="40" spans="1:3" x14ac:dyDescent="0.25">
      <c r="B40" s="42">
        <v>43494</v>
      </c>
      <c r="C40" s="39">
        <v>48</v>
      </c>
    </row>
    <row r="41" spans="1:3" x14ac:dyDescent="0.25">
      <c r="B41" s="42">
        <v>43495</v>
      </c>
      <c r="C41" s="39">
        <v>60</v>
      </c>
    </row>
    <row r="42" spans="1:3" x14ac:dyDescent="0.25">
      <c r="B42" s="42">
        <v>43489</v>
      </c>
      <c r="C42" s="39">
        <v>14</v>
      </c>
    </row>
    <row r="43" spans="1:3" x14ac:dyDescent="0.25">
      <c r="B43" s="42">
        <v>43497</v>
      </c>
      <c r="C43" s="39">
        <v>52</v>
      </c>
    </row>
    <row r="44" spans="1:3" x14ac:dyDescent="0.25">
      <c r="B44" s="42">
        <v>43502</v>
      </c>
      <c r="C44" s="39">
        <v>82</v>
      </c>
    </row>
    <row r="45" spans="1:3" x14ac:dyDescent="0.25">
      <c r="B45" s="42">
        <v>43503</v>
      </c>
      <c r="C45" s="39">
        <v>40</v>
      </c>
    </row>
    <row r="46" spans="1:3" x14ac:dyDescent="0.25">
      <c r="B46" s="42">
        <v>43504</v>
      </c>
      <c r="C46" s="39">
        <v>38</v>
      </c>
    </row>
    <row r="47" spans="1:3" x14ac:dyDescent="0.25">
      <c r="B47" s="42">
        <v>43524</v>
      </c>
      <c r="C47" s="39">
        <v>36</v>
      </c>
    </row>
    <row r="48" spans="1:3" x14ac:dyDescent="0.25">
      <c r="B48" s="42">
        <v>43531</v>
      </c>
      <c r="C48" s="39">
        <v>14</v>
      </c>
    </row>
    <row r="49" spans="1:3" x14ac:dyDescent="0.25">
      <c r="A49" t="s">
        <v>5053</v>
      </c>
      <c r="C49" s="39">
        <v>1638</v>
      </c>
    </row>
    <row r="50" spans="1:3" x14ac:dyDescent="0.25">
      <c r="A50" s="42">
        <v>43473</v>
      </c>
      <c r="B50" s="42">
        <v>43531</v>
      </c>
      <c r="C50" s="39">
        <v>60</v>
      </c>
    </row>
    <row r="51" spans="1:3" x14ac:dyDescent="0.25">
      <c r="B51" s="42">
        <v>43537</v>
      </c>
      <c r="C51" s="39">
        <v>1510</v>
      </c>
    </row>
    <row r="52" spans="1:3" x14ac:dyDescent="0.25">
      <c r="A52" t="s">
        <v>5200</v>
      </c>
      <c r="C52" s="39">
        <v>1570</v>
      </c>
    </row>
    <row r="53" spans="1:3" x14ac:dyDescent="0.25">
      <c r="A53" s="42">
        <v>43474</v>
      </c>
      <c r="B53" s="42">
        <v>43544</v>
      </c>
      <c r="C53" s="39">
        <v>706</v>
      </c>
    </row>
    <row r="54" spans="1:3" x14ac:dyDescent="0.25">
      <c r="B54" s="42">
        <v>43565</v>
      </c>
      <c r="C54" s="39">
        <v>1466</v>
      </c>
    </row>
    <row r="55" spans="1:3" x14ac:dyDescent="0.25">
      <c r="A55" t="s">
        <v>5201</v>
      </c>
      <c r="C55" s="39">
        <v>2172</v>
      </c>
    </row>
    <row r="56" spans="1:3" x14ac:dyDescent="0.25">
      <c r="A56" s="42">
        <v>43475</v>
      </c>
      <c r="B56" s="42">
        <v>43551</v>
      </c>
      <c r="C56" s="39">
        <v>690</v>
      </c>
    </row>
    <row r="57" spans="1:3" x14ac:dyDescent="0.25">
      <c r="B57" s="42">
        <v>43558</v>
      </c>
      <c r="C57" s="39">
        <v>1630</v>
      </c>
    </row>
    <row r="58" spans="1:3" x14ac:dyDescent="0.25">
      <c r="A58" t="s">
        <v>5202</v>
      </c>
      <c r="C58" s="39">
        <v>2320</v>
      </c>
    </row>
    <row r="59" spans="1:3" x14ac:dyDescent="0.25">
      <c r="A59" s="42">
        <v>43476</v>
      </c>
      <c r="B59" s="42">
        <v>43557</v>
      </c>
      <c r="C59" s="39">
        <v>6</v>
      </c>
    </row>
    <row r="60" spans="1:3" x14ac:dyDescent="0.25">
      <c r="B60" s="42">
        <v>43559</v>
      </c>
      <c r="C60" s="39">
        <v>70</v>
      </c>
    </row>
    <row r="61" spans="1:3" x14ac:dyDescent="0.25">
      <c r="B61" s="42">
        <v>43579</v>
      </c>
      <c r="C61" s="39">
        <v>100</v>
      </c>
    </row>
    <row r="62" spans="1:3" x14ac:dyDescent="0.25">
      <c r="A62" t="s">
        <v>5461</v>
      </c>
      <c r="C62" s="39">
        <v>176</v>
      </c>
    </row>
    <row r="63" spans="1:3" x14ac:dyDescent="0.25">
      <c r="A63" t="s">
        <v>1001</v>
      </c>
      <c r="B63" s="42">
        <v>43451</v>
      </c>
      <c r="C63" s="39">
        <v>0</v>
      </c>
    </row>
    <row r="64" spans="1:3" x14ac:dyDescent="0.25">
      <c r="B64" s="42">
        <v>43460</v>
      </c>
      <c r="C64" s="39">
        <v>112</v>
      </c>
    </row>
    <row r="65" spans="2:3" x14ac:dyDescent="0.25">
      <c r="B65" s="42">
        <v>43461</v>
      </c>
      <c r="C65" s="39">
        <v>0</v>
      </c>
    </row>
    <row r="66" spans="2:3" x14ac:dyDescent="0.25">
      <c r="B66" s="42">
        <v>43462</v>
      </c>
      <c r="C66" s="39">
        <v>0</v>
      </c>
    </row>
    <row r="67" spans="2:3" x14ac:dyDescent="0.25">
      <c r="B67" s="42">
        <v>43467</v>
      </c>
      <c r="C67" s="39">
        <v>6</v>
      </c>
    </row>
    <row r="68" spans="2:3" x14ac:dyDescent="0.25">
      <c r="B68" s="42">
        <v>43468</v>
      </c>
      <c r="C68" s="39">
        <v>46</v>
      </c>
    </row>
    <row r="69" spans="2:3" x14ac:dyDescent="0.25">
      <c r="B69" s="42">
        <v>43469</v>
      </c>
      <c r="C69" s="39">
        <v>288</v>
      </c>
    </row>
    <row r="70" spans="2:3" x14ac:dyDescent="0.25">
      <c r="B70" s="42">
        <v>43472</v>
      </c>
      <c r="C70" s="39">
        <v>150</v>
      </c>
    </row>
    <row r="71" spans="2:3" x14ac:dyDescent="0.25">
      <c r="B71" s="42">
        <v>43473</v>
      </c>
      <c r="C71" s="39">
        <v>470</v>
      </c>
    </row>
    <row r="72" spans="2:3" x14ac:dyDescent="0.25">
      <c r="B72" s="42">
        <v>43481</v>
      </c>
      <c r="C72" s="39">
        <v>0</v>
      </c>
    </row>
    <row r="73" spans="2:3" x14ac:dyDescent="0.25">
      <c r="B73" s="42">
        <v>43525</v>
      </c>
      <c r="C73" s="39">
        <v>0</v>
      </c>
    </row>
    <row r="74" spans="2:3" x14ac:dyDescent="0.25">
      <c r="B74" s="42">
        <v>43474</v>
      </c>
      <c r="C74" s="39">
        <v>456</v>
      </c>
    </row>
    <row r="75" spans="2:3" x14ac:dyDescent="0.25">
      <c r="B75" s="42">
        <v>43475</v>
      </c>
      <c r="C75" s="39">
        <v>0</v>
      </c>
    </row>
    <row r="76" spans="2:3" x14ac:dyDescent="0.25">
      <c r="B76" s="42">
        <v>43476</v>
      </c>
      <c r="C76" s="39">
        <v>8</v>
      </c>
    </row>
    <row r="77" spans="2:3" x14ac:dyDescent="0.25">
      <c r="B77" s="42">
        <v>43479</v>
      </c>
      <c r="C77" s="39">
        <v>0</v>
      </c>
    </row>
    <row r="78" spans="2:3" x14ac:dyDescent="0.25">
      <c r="B78" s="42">
        <v>43480</v>
      </c>
      <c r="C78" s="39">
        <v>0</v>
      </c>
    </row>
    <row r="79" spans="2:3" x14ac:dyDescent="0.25">
      <c r="B79" s="42">
        <v>43482</v>
      </c>
      <c r="C79" s="39">
        <v>0</v>
      </c>
    </row>
    <row r="80" spans="2:3" x14ac:dyDescent="0.25">
      <c r="B80" s="42">
        <v>43483</v>
      </c>
      <c r="C80" s="39">
        <v>0</v>
      </c>
    </row>
    <row r="81" spans="2:3" x14ac:dyDescent="0.25">
      <c r="B81" s="42">
        <v>43486</v>
      </c>
      <c r="C81" s="39">
        <v>0</v>
      </c>
    </row>
    <row r="82" spans="2:3" x14ac:dyDescent="0.25">
      <c r="B82" s="42">
        <v>43487</v>
      </c>
      <c r="C82" s="39">
        <v>0</v>
      </c>
    </row>
    <row r="83" spans="2:3" x14ac:dyDescent="0.25">
      <c r="B83" s="42">
        <v>43488</v>
      </c>
      <c r="C83" s="39">
        <v>0</v>
      </c>
    </row>
    <row r="84" spans="2:3" x14ac:dyDescent="0.25">
      <c r="B84" s="42">
        <v>43490</v>
      </c>
      <c r="C84" s="39">
        <v>0</v>
      </c>
    </row>
    <row r="85" spans="2:3" x14ac:dyDescent="0.25">
      <c r="B85" s="42">
        <v>43493</v>
      </c>
      <c r="C85" s="39">
        <v>0</v>
      </c>
    </row>
    <row r="86" spans="2:3" x14ac:dyDescent="0.25">
      <c r="B86" s="42">
        <v>43495</v>
      </c>
      <c r="C86" s="39">
        <v>0</v>
      </c>
    </row>
    <row r="87" spans="2:3" x14ac:dyDescent="0.25">
      <c r="B87" s="42">
        <v>43502</v>
      </c>
      <c r="C87" s="39">
        <v>0</v>
      </c>
    </row>
    <row r="88" spans="2:3" x14ac:dyDescent="0.25">
      <c r="B88" s="42">
        <v>43503</v>
      </c>
      <c r="C88" s="39">
        <v>0</v>
      </c>
    </row>
    <row r="89" spans="2:3" x14ac:dyDescent="0.25">
      <c r="B89" s="42">
        <v>43507</v>
      </c>
      <c r="C89" s="39">
        <v>0</v>
      </c>
    </row>
    <row r="90" spans="2:3" x14ac:dyDescent="0.25">
      <c r="B90" s="42">
        <v>43510</v>
      </c>
      <c r="C90" s="39">
        <v>0</v>
      </c>
    </row>
    <row r="91" spans="2:3" x14ac:dyDescent="0.25">
      <c r="B91" s="42">
        <v>43517</v>
      </c>
      <c r="C91" s="39">
        <v>0</v>
      </c>
    </row>
    <row r="92" spans="2:3" x14ac:dyDescent="0.25">
      <c r="B92" s="42">
        <v>43524</v>
      </c>
      <c r="C92" s="39">
        <v>0</v>
      </c>
    </row>
    <row r="93" spans="2:3" x14ac:dyDescent="0.25">
      <c r="B93" s="42">
        <v>43528</v>
      </c>
      <c r="C93" s="39">
        <v>508</v>
      </c>
    </row>
    <row r="94" spans="2:3" x14ac:dyDescent="0.25">
      <c r="B94" s="42">
        <v>43531</v>
      </c>
      <c r="C94" s="39">
        <v>0</v>
      </c>
    </row>
    <row r="95" spans="2:3" x14ac:dyDescent="0.25">
      <c r="B95" s="42">
        <v>43532</v>
      </c>
      <c r="C95" s="39">
        <v>562</v>
      </c>
    </row>
    <row r="96" spans="2:3" x14ac:dyDescent="0.25">
      <c r="B96" s="42">
        <v>43537</v>
      </c>
      <c r="C96" s="39">
        <v>0</v>
      </c>
    </row>
    <row r="97" spans="1:3" x14ac:dyDescent="0.25">
      <c r="B97" s="42">
        <v>43539</v>
      </c>
      <c r="C97" s="39">
        <v>0</v>
      </c>
    </row>
    <row r="98" spans="1:3" x14ac:dyDescent="0.25">
      <c r="B98" s="42">
        <v>43570</v>
      </c>
      <c r="C98" s="39">
        <v>0</v>
      </c>
    </row>
    <row r="99" spans="1:3" x14ac:dyDescent="0.25">
      <c r="B99" s="42">
        <v>43579</v>
      </c>
      <c r="C99" s="39">
        <v>12</v>
      </c>
    </row>
    <row r="100" spans="1:3" x14ac:dyDescent="0.25">
      <c r="A100" t="s">
        <v>4367</v>
      </c>
      <c r="C100" s="39">
        <v>2618</v>
      </c>
    </row>
    <row r="101" spans="1:3" x14ac:dyDescent="0.25">
      <c r="A101" t="s">
        <v>685</v>
      </c>
      <c r="C101" s="39">
        <v>19104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991E-EB54-47C6-AC04-6B8B5DBBB670}">
  <dimension ref="A1:C86"/>
  <sheetViews>
    <sheetView workbookViewId="0">
      <selection activeCell="C19" sqref="C19"/>
    </sheetView>
  </sheetViews>
  <sheetFormatPr defaultRowHeight="15" x14ac:dyDescent="0.25"/>
  <cols>
    <col min="1" max="1" width="13.7109375" bestFit="1" customWidth="1"/>
    <col min="2" max="2" width="21.7109375" bestFit="1" customWidth="1"/>
    <col min="3" max="3" width="21.5703125" bestFit="1" customWidth="1"/>
  </cols>
  <sheetData>
    <row r="1" spans="1:3" x14ac:dyDescent="0.25">
      <c r="A1" s="35" t="s">
        <v>44</v>
      </c>
      <c r="B1" t="s">
        <v>1040</v>
      </c>
    </row>
    <row r="3" spans="1:3" x14ac:dyDescent="0.25">
      <c r="A3" s="35" t="s">
        <v>4425</v>
      </c>
      <c r="B3" s="35" t="s">
        <v>72</v>
      </c>
      <c r="C3" t="s">
        <v>936</v>
      </c>
    </row>
    <row r="4" spans="1:3" x14ac:dyDescent="0.25">
      <c r="A4" s="42">
        <v>43466</v>
      </c>
      <c r="B4" s="42">
        <v>43468</v>
      </c>
      <c r="C4" s="39">
        <v>24</v>
      </c>
    </row>
    <row r="5" spans="1:3" x14ac:dyDescent="0.25">
      <c r="B5" s="42">
        <v>43469</v>
      </c>
      <c r="C5" s="39">
        <v>765.2</v>
      </c>
    </row>
    <row r="6" spans="1:3" x14ac:dyDescent="0.25">
      <c r="B6" s="42">
        <v>43472</v>
      </c>
      <c r="C6" s="39">
        <v>172</v>
      </c>
    </row>
    <row r="7" spans="1:3" x14ac:dyDescent="0.25">
      <c r="B7" s="42">
        <v>43473</v>
      </c>
      <c r="C7" s="39">
        <v>316</v>
      </c>
    </row>
    <row r="8" spans="1:3" x14ac:dyDescent="0.25">
      <c r="B8" s="42">
        <v>43474</v>
      </c>
      <c r="C8" s="39">
        <v>116</v>
      </c>
    </row>
    <row r="9" spans="1:3" x14ac:dyDescent="0.25">
      <c r="B9" s="42">
        <v>43475</v>
      </c>
      <c r="C9" s="39">
        <v>656</v>
      </c>
    </row>
    <row r="10" spans="1:3" x14ac:dyDescent="0.25">
      <c r="A10" t="s">
        <v>5966</v>
      </c>
      <c r="C10" s="39">
        <v>2049.1999999999998</v>
      </c>
    </row>
    <row r="11" spans="1:3" x14ac:dyDescent="0.25">
      <c r="A11" s="42">
        <v>43467</v>
      </c>
      <c r="B11" s="42">
        <v>43469</v>
      </c>
      <c r="C11" s="39">
        <v>160.80000000000007</v>
      </c>
    </row>
    <row r="12" spans="1:3" x14ac:dyDescent="0.25">
      <c r="B12" s="42">
        <v>43472</v>
      </c>
      <c r="C12" s="39">
        <v>109.2</v>
      </c>
    </row>
    <row r="13" spans="1:3" x14ac:dyDescent="0.25">
      <c r="B13" s="42">
        <v>43473</v>
      </c>
      <c r="C13" s="39">
        <v>127.19999999999999</v>
      </c>
    </row>
    <row r="14" spans="1:3" x14ac:dyDescent="0.25">
      <c r="B14" s="42">
        <v>43474</v>
      </c>
      <c r="C14" s="39">
        <v>256.79999999999995</v>
      </c>
    </row>
    <row r="15" spans="1:3" x14ac:dyDescent="0.25">
      <c r="B15" s="42">
        <v>43475</v>
      </c>
      <c r="C15" s="39">
        <v>325.19999999999982</v>
      </c>
    </row>
    <row r="16" spans="1:3" x14ac:dyDescent="0.25">
      <c r="B16" s="42">
        <v>43476</v>
      </c>
      <c r="C16" s="39">
        <v>778.80000000000007</v>
      </c>
    </row>
    <row r="17" spans="1:3" x14ac:dyDescent="0.25">
      <c r="B17" s="42">
        <v>43479</v>
      </c>
      <c r="C17" s="39">
        <v>691.99999999999977</v>
      </c>
    </row>
    <row r="18" spans="1:3" x14ac:dyDescent="0.25">
      <c r="B18" s="42">
        <v>43480</v>
      </c>
      <c r="C18" s="39">
        <v>808</v>
      </c>
    </row>
    <row r="19" spans="1:3" x14ac:dyDescent="0.25">
      <c r="B19" s="42">
        <v>43482</v>
      </c>
      <c r="C19" s="39">
        <v>132</v>
      </c>
    </row>
    <row r="20" spans="1:3" x14ac:dyDescent="0.25">
      <c r="B20" s="42">
        <v>43483</v>
      </c>
      <c r="C20" s="39">
        <v>232</v>
      </c>
    </row>
    <row r="21" spans="1:3" x14ac:dyDescent="0.25">
      <c r="B21" s="42">
        <v>43486</v>
      </c>
      <c r="C21" s="39">
        <v>48</v>
      </c>
    </row>
    <row r="22" spans="1:3" x14ac:dyDescent="0.25">
      <c r="B22" s="42">
        <v>43487</v>
      </c>
      <c r="C22" s="39">
        <v>104</v>
      </c>
    </row>
    <row r="23" spans="1:3" x14ac:dyDescent="0.25">
      <c r="A23" t="s">
        <v>5048</v>
      </c>
      <c r="C23" s="39">
        <v>3774</v>
      </c>
    </row>
    <row r="24" spans="1:3" x14ac:dyDescent="0.25">
      <c r="A24" s="42">
        <v>43468</v>
      </c>
      <c r="B24" s="42">
        <v>43481</v>
      </c>
      <c r="C24" s="39">
        <v>509.99999999999955</v>
      </c>
    </row>
    <row r="25" spans="1:3" x14ac:dyDescent="0.25">
      <c r="B25" s="42">
        <v>43479</v>
      </c>
      <c r="C25" s="39">
        <v>699.6</v>
      </c>
    </row>
    <row r="26" spans="1:3" x14ac:dyDescent="0.25">
      <c r="B26" s="42">
        <v>43480</v>
      </c>
      <c r="C26" s="39">
        <v>580.79999999999984</v>
      </c>
    </row>
    <row r="27" spans="1:3" x14ac:dyDescent="0.25">
      <c r="B27" s="42">
        <v>43482</v>
      </c>
      <c r="C27" s="39">
        <v>453.59999999999997</v>
      </c>
    </row>
    <row r="28" spans="1:3" x14ac:dyDescent="0.25">
      <c r="B28" s="42">
        <v>43488</v>
      </c>
      <c r="C28" s="39">
        <v>728</v>
      </c>
    </row>
    <row r="29" spans="1:3" x14ac:dyDescent="0.25">
      <c r="A29" t="s">
        <v>5049</v>
      </c>
      <c r="C29" s="39">
        <v>2971.9999999999991</v>
      </c>
    </row>
    <row r="30" spans="1:3" x14ac:dyDescent="0.25">
      <c r="A30" s="42">
        <v>43469</v>
      </c>
      <c r="B30" s="42">
        <v>43525</v>
      </c>
      <c r="C30" s="39">
        <v>74.400000000000006</v>
      </c>
    </row>
    <row r="31" spans="1:3" x14ac:dyDescent="0.25">
      <c r="B31" s="42">
        <v>43482</v>
      </c>
      <c r="C31" s="39">
        <v>61.2</v>
      </c>
    </row>
    <row r="32" spans="1:3" x14ac:dyDescent="0.25">
      <c r="B32" s="42">
        <v>43483</v>
      </c>
      <c r="C32" s="39">
        <v>171.59999999999997</v>
      </c>
    </row>
    <row r="33" spans="1:3" x14ac:dyDescent="0.25">
      <c r="B33" s="42">
        <v>43486</v>
      </c>
      <c r="C33" s="39">
        <v>1000.8000000000002</v>
      </c>
    </row>
    <row r="34" spans="1:3" x14ac:dyDescent="0.25">
      <c r="B34" s="42">
        <v>43487</v>
      </c>
      <c r="C34" s="39">
        <v>183.59999999999991</v>
      </c>
    </row>
    <row r="35" spans="1:3" x14ac:dyDescent="0.25">
      <c r="B35" s="42">
        <v>43488</v>
      </c>
      <c r="C35" s="39">
        <v>399.60000000000008</v>
      </c>
    </row>
    <row r="36" spans="1:3" x14ac:dyDescent="0.25">
      <c r="B36" s="42">
        <v>43490</v>
      </c>
      <c r="C36" s="39">
        <v>51.6</v>
      </c>
    </row>
    <row r="37" spans="1:3" x14ac:dyDescent="0.25">
      <c r="B37" s="42">
        <v>43493</v>
      </c>
      <c r="C37" s="39">
        <v>93.600000000000009</v>
      </c>
    </row>
    <row r="38" spans="1:3" x14ac:dyDescent="0.25">
      <c r="B38" s="42">
        <v>43494</v>
      </c>
      <c r="C38" s="39">
        <v>24</v>
      </c>
    </row>
    <row r="39" spans="1:3" x14ac:dyDescent="0.25">
      <c r="B39" s="42">
        <v>43495</v>
      </c>
      <c r="C39" s="39">
        <v>69.599999999999994</v>
      </c>
    </row>
    <row r="40" spans="1:3" x14ac:dyDescent="0.25">
      <c r="B40" s="42">
        <v>43489</v>
      </c>
      <c r="C40" s="39">
        <v>8.3999999999999986</v>
      </c>
    </row>
    <row r="41" spans="1:3" x14ac:dyDescent="0.25">
      <c r="B41" s="42">
        <v>43497</v>
      </c>
      <c r="C41" s="39">
        <v>31.199999999999996</v>
      </c>
    </row>
    <row r="42" spans="1:3" x14ac:dyDescent="0.25">
      <c r="B42" s="42">
        <v>43502</v>
      </c>
      <c r="C42" s="39">
        <v>66</v>
      </c>
    </row>
    <row r="43" spans="1:3" x14ac:dyDescent="0.25">
      <c r="B43" s="42">
        <v>43503</v>
      </c>
      <c r="C43" s="39">
        <v>36</v>
      </c>
    </row>
    <row r="44" spans="1:3" x14ac:dyDescent="0.25">
      <c r="B44" s="42">
        <v>43504</v>
      </c>
      <c r="C44" s="39">
        <v>22.799999999999997</v>
      </c>
    </row>
    <row r="45" spans="1:3" x14ac:dyDescent="0.25">
      <c r="B45" s="42">
        <v>43517</v>
      </c>
      <c r="C45" s="39">
        <v>2.4</v>
      </c>
    </row>
    <row r="46" spans="1:3" x14ac:dyDescent="0.25">
      <c r="B46" s="42">
        <v>43524</v>
      </c>
      <c r="C46" s="39">
        <v>42</v>
      </c>
    </row>
    <row r="47" spans="1:3" x14ac:dyDescent="0.25">
      <c r="B47" s="42">
        <v>43531</v>
      </c>
      <c r="C47" s="39">
        <v>68.400000000000006</v>
      </c>
    </row>
    <row r="48" spans="1:3" x14ac:dyDescent="0.25">
      <c r="A48" t="s">
        <v>5052</v>
      </c>
      <c r="C48" s="39">
        <v>2407.2000000000003</v>
      </c>
    </row>
    <row r="49" spans="1:3" x14ac:dyDescent="0.25">
      <c r="A49" s="42">
        <v>43472</v>
      </c>
      <c r="B49" s="42">
        <v>43537</v>
      </c>
      <c r="C49" s="39">
        <v>967.19999999999982</v>
      </c>
    </row>
    <row r="50" spans="1:3" x14ac:dyDescent="0.25">
      <c r="B50" s="42">
        <v>43539</v>
      </c>
      <c r="C50" s="39">
        <v>1.2</v>
      </c>
    </row>
    <row r="51" spans="1:3" x14ac:dyDescent="0.25">
      <c r="B51" s="42">
        <v>43544</v>
      </c>
      <c r="C51" s="39">
        <v>423.59999999999997</v>
      </c>
    </row>
    <row r="52" spans="1:3" x14ac:dyDescent="0.25">
      <c r="B52" s="42">
        <v>43551</v>
      </c>
      <c r="C52" s="39">
        <v>414</v>
      </c>
    </row>
    <row r="53" spans="1:3" x14ac:dyDescent="0.25">
      <c r="B53" s="42">
        <v>43557</v>
      </c>
      <c r="C53" s="39">
        <v>3.5999999999999996</v>
      </c>
    </row>
    <row r="54" spans="1:3" x14ac:dyDescent="0.25">
      <c r="B54" s="42">
        <v>43558</v>
      </c>
      <c r="C54" s="39">
        <v>978</v>
      </c>
    </row>
    <row r="55" spans="1:3" x14ac:dyDescent="0.25">
      <c r="B55" s="42">
        <v>43559</v>
      </c>
      <c r="C55" s="39">
        <v>42</v>
      </c>
    </row>
    <row r="56" spans="1:3" x14ac:dyDescent="0.25">
      <c r="A56" t="s">
        <v>5053</v>
      </c>
      <c r="C56" s="39">
        <v>2829.5999999999995</v>
      </c>
    </row>
    <row r="57" spans="1:3" x14ac:dyDescent="0.25">
      <c r="A57" s="42">
        <v>43473</v>
      </c>
      <c r="B57" s="42">
        <v>43565</v>
      </c>
      <c r="C57" s="39">
        <v>879.6</v>
      </c>
    </row>
    <row r="58" spans="1:3" x14ac:dyDescent="0.25">
      <c r="B58" s="42">
        <v>43570</v>
      </c>
      <c r="C58" s="39">
        <v>1.2</v>
      </c>
    </row>
    <row r="59" spans="1:3" x14ac:dyDescent="0.25">
      <c r="B59" s="42">
        <v>43579</v>
      </c>
      <c r="C59" s="39">
        <v>190.79999999999998</v>
      </c>
    </row>
    <row r="60" spans="1:3" x14ac:dyDescent="0.25">
      <c r="A60" t="s">
        <v>5200</v>
      </c>
      <c r="C60" s="39">
        <v>1071.6000000000001</v>
      </c>
    </row>
    <row r="61" spans="1:3" x14ac:dyDescent="0.25">
      <c r="A61" t="s">
        <v>1001</v>
      </c>
      <c r="B61" s="42">
        <v>43451</v>
      </c>
      <c r="C61" s="39">
        <v>0</v>
      </c>
    </row>
    <row r="62" spans="1:3" x14ac:dyDescent="0.25">
      <c r="B62" s="42">
        <v>43460</v>
      </c>
      <c r="C62" s="39">
        <v>0</v>
      </c>
    </row>
    <row r="63" spans="1:3" x14ac:dyDescent="0.25">
      <c r="B63" s="42">
        <v>43461</v>
      </c>
      <c r="C63" s="39">
        <v>0</v>
      </c>
    </row>
    <row r="64" spans="1:3" x14ac:dyDescent="0.25">
      <c r="B64" s="42">
        <v>43462</v>
      </c>
      <c r="C64" s="39">
        <v>9.6</v>
      </c>
    </row>
    <row r="65" spans="2:3" x14ac:dyDescent="0.25">
      <c r="B65" s="42">
        <v>43467</v>
      </c>
      <c r="C65" s="39">
        <v>1.2</v>
      </c>
    </row>
    <row r="66" spans="2:3" x14ac:dyDescent="0.25">
      <c r="B66" s="42">
        <v>43468</v>
      </c>
      <c r="C66" s="39">
        <v>2.88</v>
      </c>
    </row>
    <row r="67" spans="2:3" x14ac:dyDescent="0.25">
      <c r="B67" s="42">
        <v>43469</v>
      </c>
      <c r="C67" s="39">
        <v>87.600000000000009</v>
      </c>
    </row>
    <row r="68" spans="2:3" x14ac:dyDescent="0.25">
      <c r="B68" s="42">
        <v>43472</v>
      </c>
      <c r="C68" s="39">
        <v>504</v>
      </c>
    </row>
    <row r="69" spans="2:3" x14ac:dyDescent="0.25">
      <c r="B69" s="42">
        <v>43473</v>
      </c>
      <c r="C69" s="39">
        <v>101.39999999999999</v>
      </c>
    </row>
    <row r="70" spans="2:3" x14ac:dyDescent="0.25">
      <c r="B70" s="42">
        <v>43481</v>
      </c>
      <c r="C70" s="39">
        <v>316.79999999999995</v>
      </c>
    </row>
    <row r="71" spans="2:3" x14ac:dyDescent="0.25">
      <c r="B71" s="42">
        <v>43474</v>
      </c>
      <c r="C71" s="39">
        <v>358.84000000000003</v>
      </c>
    </row>
    <row r="72" spans="2:3" x14ac:dyDescent="0.25">
      <c r="B72" s="42">
        <v>43475</v>
      </c>
      <c r="C72" s="39">
        <v>145.20000000000002</v>
      </c>
    </row>
    <row r="73" spans="2:3" x14ac:dyDescent="0.25">
      <c r="B73" s="42">
        <v>43476</v>
      </c>
      <c r="C73" s="39">
        <v>188.39999999999998</v>
      </c>
    </row>
    <row r="74" spans="2:3" x14ac:dyDescent="0.25">
      <c r="B74" s="42">
        <v>43480</v>
      </c>
      <c r="C74" s="39">
        <v>57.599999999999994</v>
      </c>
    </row>
    <row r="75" spans="2:3" x14ac:dyDescent="0.25">
      <c r="B75" s="42">
        <v>43482</v>
      </c>
      <c r="C75" s="39">
        <v>91.2</v>
      </c>
    </row>
    <row r="76" spans="2:3" x14ac:dyDescent="0.25">
      <c r="B76" s="42">
        <v>43486</v>
      </c>
      <c r="C76" s="39">
        <v>441.6</v>
      </c>
    </row>
    <row r="77" spans="2:3" x14ac:dyDescent="0.25">
      <c r="B77" s="42">
        <v>43488</v>
      </c>
      <c r="C77" s="39">
        <v>14.399999999999999</v>
      </c>
    </row>
    <row r="78" spans="2:3" x14ac:dyDescent="0.25">
      <c r="B78" s="42">
        <v>43490</v>
      </c>
      <c r="C78" s="39">
        <v>48</v>
      </c>
    </row>
    <row r="79" spans="2:3" x14ac:dyDescent="0.25">
      <c r="B79" s="42">
        <v>43493</v>
      </c>
      <c r="C79" s="39">
        <v>519.6</v>
      </c>
    </row>
    <row r="80" spans="2:3" x14ac:dyDescent="0.25">
      <c r="B80" s="42">
        <v>43494</v>
      </c>
      <c r="C80" s="39">
        <v>0</v>
      </c>
    </row>
    <row r="81" spans="1:3" x14ac:dyDescent="0.25">
      <c r="B81" s="42">
        <v>43507</v>
      </c>
      <c r="C81" s="39">
        <v>710.4</v>
      </c>
    </row>
    <row r="82" spans="1:3" x14ac:dyDescent="0.25">
      <c r="B82" s="42">
        <v>43510</v>
      </c>
      <c r="C82" s="39">
        <v>348</v>
      </c>
    </row>
    <row r="83" spans="1:3" x14ac:dyDescent="0.25">
      <c r="B83" s="42">
        <v>43528</v>
      </c>
      <c r="C83" s="39">
        <v>304.8</v>
      </c>
    </row>
    <row r="84" spans="1:3" x14ac:dyDescent="0.25">
      <c r="B84" s="42">
        <v>43532</v>
      </c>
      <c r="C84" s="39">
        <v>409.2</v>
      </c>
    </row>
    <row r="85" spans="1:3" x14ac:dyDescent="0.25">
      <c r="A85" t="s">
        <v>4367</v>
      </c>
      <c r="C85" s="39">
        <v>4660.72</v>
      </c>
    </row>
    <row r="86" spans="1:3" x14ac:dyDescent="0.25">
      <c r="A86" t="s">
        <v>685</v>
      </c>
      <c r="C86" s="39">
        <v>19764.320000000003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E563-F87D-42BA-B9F7-6E0CDCF25682}">
  <dimension ref="A1:C78"/>
  <sheetViews>
    <sheetView workbookViewId="0">
      <selection activeCell="A4" sqref="A4"/>
    </sheetView>
  </sheetViews>
  <sheetFormatPr defaultRowHeight="15" x14ac:dyDescent="0.25"/>
  <cols>
    <col min="1" max="1" width="13.7109375" bestFit="1" customWidth="1"/>
    <col min="2" max="2" width="21.7109375" bestFit="1" customWidth="1"/>
    <col min="3" max="3" width="22" bestFit="1" customWidth="1"/>
  </cols>
  <sheetData>
    <row r="1" spans="1:3" x14ac:dyDescent="0.25">
      <c r="A1" s="35" t="s">
        <v>44</v>
      </c>
      <c r="B1" t="s">
        <v>1040</v>
      </c>
    </row>
    <row r="3" spans="1:3" x14ac:dyDescent="0.25">
      <c r="A3" s="35" t="s">
        <v>1554</v>
      </c>
      <c r="B3" s="35" t="s">
        <v>72</v>
      </c>
      <c r="C3" t="s">
        <v>937</v>
      </c>
    </row>
    <row r="4" spans="1:3" x14ac:dyDescent="0.25">
      <c r="A4" s="42">
        <v>43466</v>
      </c>
      <c r="B4" s="42">
        <v>43460</v>
      </c>
      <c r="C4" s="39">
        <v>19.28</v>
      </c>
    </row>
    <row r="5" spans="1:3" x14ac:dyDescent="0.25">
      <c r="B5" s="42">
        <v>43467</v>
      </c>
      <c r="C5" s="39">
        <v>20.28</v>
      </c>
    </row>
    <row r="6" spans="1:3" x14ac:dyDescent="0.25">
      <c r="B6" s="42">
        <v>43468</v>
      </c>
      <c r="C6" s="39">
        <v>13</v>
      </c>
    </row>
    <row r="7" spans="1:3" x14ac:dyDescent="0.25">
      <c r="B7" s="42">
        <v>43469</v>
      </c>
      <c r="C7" s="39">
        <v>558.16000000000008</v>
      </c>
    </row>
    <row r="8" spans="1:3" x14ac:dyDescent="0.25">
      <c r="B8" s="42">
        <v>43472</v>
      </c>
      <c r="C8" s="39">
        <v>236.46</v>
      </c>
    </row>
    <row r="9" spans="1:3" x14ac:dyDescent="0.25">
      <c r="B9" s="42">
        <v>43473</v>
      </c>
      <c r="C9" s="39">
        <v>509.82</v>
      </c>
    </row>
    <row r="10" spans="1:3" x14ac:dyDescent="0.25">
      <c r="A10" t="s">
        <v>5966</v>
      </c>
      <c r="C10" s="39">
        <v>1357</v>
      </c>
    </row>
    <row r="11" spans="1:3" x14ac:dyDescent="0.25">
      <c r="A11" s="42">
        <v>43467</v>
      </c>
      <c r="B11" s="42">
        <v>43473</v>
      </c>
      <c r="C11" s="39">
        <v>385.6</v>
      </c>
    </row>
    <row r="12" spans="1:3" x14ac:dyDescent="0.25">
      <c r="B12" s="42">
        <v>43474</v>
      </c>
      <c r="C12" s="39">
        <v>446.32</v>
      </c>
    </row>
    <row r="13" spans="1:3" x14ac:dyDescent="0.25">
      <c r="B13" s="42">
        <v>43475</v>
      </c>
      <c r="C13" s="39">
        <v>787.36000000000013</v>
      </c>
    </row>
    <row r="14" spans="1:3" x14ac:dyDescent="0.25">
      <c r="B14" s="42">
        <v>43476</v>
      </c>
      <c r="C14" s="39">
        <v>729.28</v>
      </c>
    </row>
    <row r="15" spans="1:3" x14ac:dyDescent="0.25">
      <c r="B15" s="42">
        <v>43479</v>
      </c>
      <c r="C15" s="39">
        <v>671.28</v>
      </c>
    </row>
    <row r="16" spans="1:3" x14ac:dyDescent="0.25">
      <c r="B16" s="42">
        <v>43480</v>
      </c>
      <c r="C16" s="39">
        <v>338.4</v>
      </c>
    </row>
    <row r="17" spans="1:3" x14ac:dyDescent="0.25">
      <c r="A17" t="s">
        <v>5048</v>
      </c>
      <c r="C17" s="39">
        <v>3358.2400000000002</v>
      </c>
    </row>
    <row r="18" spans="1:3" x14ac:dyDescent="0.25">
      <c r="A18" s="42">
        <v>43468</v>
      </c>
      <c r="B18" s="42">
        <v>43481</v>
      </c>
      <c r="C18" s="39">
        <v>212.5</v>
      </c>
    </row>
    <row r="19" spans="1:3" x14ac:dyDescent="0.25">
      <c r="B19" s="42">
        <v>43480</v>
      </c>
      <c r="C19" s="39">
        <v>973.64000000000021</v>
      </c>
    </row>
    <row r="20" spans="1:3" x14ac:dyDescent="0.25">
      <c r="B20" s="42">
        <v>43482</v>
      </c>
      <c r="C20" s="39">
        <v>373.56</v>
      </c>
    </row>
    <row r="21" spans="1:3" x14ac:dyDescent="0.25">
      <c r="B21" s="42">
        <v>43483</v>
      </c>
      <c r="C21" s="39">
        <v>351.06000000000006</v>
      </c>
    </row>
    <row r="22" spans="1:3" x14ac:dyDescent="0.25">
      <c r="B22" s="42">
        <v>43486</v>
      </c>
      <c r="C22" s="39">
        <v>474.84000000000003</v>
      </c>
    </row>
    <row r="23" spans="1:3" x14ac:dyDescent="0.25">
      <c r="B23" s="42">
        <v>43487</v>
      </c>
      <c r="C23" s="39">
        <v>3.5</v>
      </c>
    </row>
    <row r="24" spans="1:3" x14ac:dyDescent="0.25">
      <c r="A24" t="s">
        <v>5049</v>
      </c>
      <c r="C24" s="39">
        <v>2389.1000000000004</v>
      </c>
    </row>
    <row r="25" spans="1:3" x14ac:dyDescent="0.25">
      <c r="A25" s="42">
        <v>43469</v>
      </c>
      <c r="B25" s="42">
        <v>43525</v>
      </c>
      <c r="C25" s="39">
        <v>31</v>
      </c>
    </row>
    <row r="26" spans="1:3" x14ac:dyDescent="0.25">
      <c r="B26" s="42">
        <v>43487</v>
      </c>
      <c r="C26" s="39">
        <v>198.32</v>
      </c>
    </row>
    <row r="27" spans="1:3" x14ac:dyDescent="0.25">
      <c r="B27" s="42">
        <v>43488</v>
      </c>
      <c r="C27" s="39">
        <v>1043.74</v>
      </c>
    </row>
    <row r="28" spans="1:3" x14ac:dyDescent="0.25">
      <c r="B28" s="42">
        <v>43490</v>
      </c>
      <c r="C28" s="39">
        <v>21.5</v>
      </c>
    </row>
    <row r="29" spans="1:3" x14ac:dyDescent="0.25">
      <c r="B29" s="42">
        <v>43493</v>
      </c>
      <c r="C29" s="39">
        <v>39</v>
      </c>
    </row>
    <row r="30" spans="1:3" x14ac:dyDescent="0.25">
      <c r="B30" s="42">
        <v>43494</v>
      </c>
      <c r="C30" s="39">
        <v>10</v>
      </c>
    </row>
    <row r="31" spans="1:3" x14ac:dyDescent="0.25">
      <c r="B31" s="42">
        <v>43495</v>
      </c>
      <c r="C31" s="39">
        <v>29</v>
      </c>
    </row>
    <row r="32" spans="1:3" x14ac:dyDescent="0.25">
      <c r="B32" s="42">
        <v>43489</v>
      </c>
      <c r="C32" s="39">
        <v>3.5</v>
      </c>
    </row>
    <row r="33" spans="1:3" x14ac:dyDescent="0.25">
      <c r="B33" s="42">
        <v>43497</v>
      </c>
      <c r="C33" s="39">
        <v>13</v>
      </c>
    </row>
    <row r="34" spans="1:3" x14ac:dyDescent="0.25">
      <c r="B34" s="42">
        <v>43502</v>
      </c>
      <c r="C34" s="39">
        <v>27.5</v>
      </c>
    </row>
    <row r="35" spans="1:3" x14ac:dyDescent="0.25">
      <c r="B35" s="42">
        <v>43503</v>
      </c>
      <c r="C35" s="39">
        <v>15</v>
      </c>
    </row>
    <row r="36" spans="1:3" x14ac:dyDescent="0.25">
      <c r="B36" s="42">
        <v>43504</v>
      </c>
      <c r="C36" s="39">
        <v>9.5</v>
      </c>
    </row>
    <row r="37" spans="1:3" x14ac:dyDescent="0.25">
      <c r="B37" s="42">
        <v>43517</v>
      </c>
      <c r="C37" s="39">
        <v>1</v>
      </c>
    </row>
    <row r="38" spans="1:3" x14ac:dyDescent="0.25">
      <c r="B38" s="42">
        <v>43524</v>
      </c>
      <c r="C38" s="39">
        <v>17.5</v>
      </c>
    </row>
    <row r="39" spans="1:3" x14ac:dyDescent="0.25">
      <c r="B39" s="42">
        <v>43531</v>
      </c>
      <c r="C39" s="39">
        <v>28.5</v>
      </c>
    </row>
    <row r="40" spans="1:3" x14ac:dyDescent="0.25">
      <c r="B40" s="42">
        <v>43532</v>
      </c>
      <c r="C40" s="39">
        <v>140.5</v>
      </c>
    </row>
    <row r="41" spans="1:3" x14ac:dyDescent="0.25">
      <c r="B41" s="42">
        <v>43537</v>
      </c>
      <c r="C41" s="39">
        <v>403</v>
      </c>
    </row>
    <row r="42" spans="1:3" x14ac:dyDescent="0.25">
      <c r="B42" s="42">
        <v>43539</v>
      </c>
      <c r="C42" s="39">
        <v>0.5</v>
      </c>
    </row>
    <row r="43" spans="1:3" x14ac:dyDescent="0.25">
      <c r="B43" s="42">
        <v>43544</v>
      </c>
      <c r="C43" s="39">
        <v>176.5</v>
      </c>
    </row>
    <row r="44" spans="1:3" x14ac:dyDescent="0.25">
      <c r="A44" t="s">
        <v>5052</v>
      </c>
      <c r="C44" s="39">
        <v>2208.56</v>
      </c>
    </row>
    <row r="45" spans="1:3" x14ac:dyDescent="0.25">
      <c r="A45" s="42">
        <v>43472</v>
      </c>
      <c r="B45" s="42">
        <v>43551</v>
      </c>
      <c r="C45" s="39">
        <v>172.5</v>
      </c>
    </row>
    <row r="46" spans="1:3" x14ac:dyDescent="0.25">
      <c r="B46" s="42">
        <v>43557</v>
      </c>
      <c r="C46" s="39">
        <v>1.5</v>
      </c>
    </row>
    <row r="47" spans="1:3" x14ac:dyDescent="0.25">
      <c r="B47" s="42">
        <v>43558</v>
      </c>
      <c r="C47" s="39">
        <v>407.5</v>
      </c>
    </row>
    <row r="48" spans="1:3" x14ac:dyDescent="0.25">
      <c r="B48" s="42">
        <v>43559</v>
      </c>
      <c r="C48" s="39">
        <v>17.5</v>
      </c>
    </row>
    <row r="49" spans="1:3" x14ac:dyDescent="0.25">
      <c r="B49" s="42">
        <v>43565</v>
      </c>
      <c r="C49" s="39">
        <v>366.5</v>
      </c>
    </row>
    <row r="50" spans="1:3" x14ac:dyDescent="0.25">
      <c r="B50" s="42">
        <v>43570</v>
      </c>
      <c r="C50" s="39">
        <v>0.5</v>
      </c>
    </row>
    <row r="51" spans="1:3" x14ac:dyDescent="0.25">
      <c r="B51" s="42">
        <v>43579</v>
      </c>
      <c r="C51" s="39">
        <v>174.10000000000002</v>
      </c>
    </row>
    <row r="52" spans="1:3" x14ac:dyDescent="0.25">
      <c r="A52" t="s">
        <v>5053</v>
      </c>
      <c r="C52" s="39">
        <v>1140.0999999999999</v>
      </c>
    </row>
    <row r="53" spans="1:3" x14ac:dyDescent="0.25">
      <c r="A53" t="s">
        <v>1001</v>
      </c>
      <c r="B53" s="42">
        <v>43451</v>
      </c>
      <c r="C53" s="39">
        <v>1</v>
      </c>
    </row>
    <row r="54" spans="1:3" x14ac:dyDescent="0.25">
      <c r="B54" s="42">
        <v>43460</v>
      </c>
      <c r="C54" s="39">
        <v>26</v>
      </c>
    </row>
    <row r="55" spans="1:3" x14ac:dyDescent="0.25">
      <c r="B55" s="42">
        <v>43461</v>
      </c>
      <c r="C55" s="39">
        <v>4.5</v>
      </c>
    </row>
    <row r="56" spans="1:3" x14ac:dyDescent="0.25">
      <c r="B56" s="42">
        <v>43462</v>
      </c>
      <c r="C56" s="39">
        <v>4</v>
      </c>
    </row>
    <row r="57" spans="1:3" x14ac:dyDescent="0.25">
      <c r="B57" s="42">
        <v>43467</v>
      </c>
      <c r="C57" s="39">
        <v>7.5</v>
      </c>
    </row>
    <row r="58" spans="1:3" x14ac:dyDescent="0.25">
      <c r="B58" s="42">
        <v>43468</v>
      </c>
      <c r="C58" s="39">
        <v>121.5</v>
      </c>
    </row>
    <row r="59" spans="1:3" x14ac:dyDescent="0.25">
      <c r="B59" s="42">
        <v>43469</v>
      </c>
      <c r="C59" s="39">
        <v>723.86000000000013</v>
      </c>
    </row>
    <row r="60" spans="1:3" x14ac:dyDescent="0.25">
      <c r="B60" s="42">
        <v>43472</v>
      </c>
      <c r="C60" s="39">
        <v>418.94</v>
      </c>
    </row>
    <row r="61" spans="1:3" x14ac:dyDescent="0.25">
      <c r="B61" s="42">
        <v>43473</v>
      </c>
      <c r="C61" s="39">
        <v>110.96000000000001</v>
      </c>
    </row>
    <row r="62" spans="1:3" x14ac:dyDescent="0.25">
      <c r="B62" s="42">
        <v>43481</v>
      </c>
      <c r="C62" s="39">
        <v>132</v>
      </c>
    </row>
    <row r="63" spans="1:3" x14ac:dyDescent="0.25">
      <c r="B63" s="42">
        <v>43474</v>
      </c>
      <c r="C63" s="39">
        <v>311</v>
      </c>
    </row>
    <row r="64" spans="1:3" x14ac:dyDescent="0.25">
      <c r="B64" s="42">
        <v>43475</v>
      </c>
      <c r="C64" s="39">
        <v>271.44</v>
      </c>
    </row>
    <row r="65" spans="1:3" x14ac:dyDescent="0.25">
      <c r="B65" s="42">
        <v>43476</v>
      </c>
      <c r="C65" s="39">
        <v>88</v>
      </c>
    </row>
    <row r="66" spans="1:3" x14ac:dyDescent="0.25">
      <c r="B66" s="42">
        <v>43480</v>
      </c>
      <c r="C66" s="39">
        <v>25</v>
      </c>
    </row>
    <row r="67" spans="1:3" x14ac:dyDescent="0.25">
      <c r="B67" s="42">
        <v>43482</v>
      </c>
      <c r="C67" s="39">
        <v>38</v>
      </c>
    </row>
    <row r="68" spans="1:3" x14ac:dyDescent="0.25">
      <c r="B68" s="42">
        <v>43486</v>
      </c>
      <c r="C68" s="39">
        <v>184</v>
      </c>
    </row>
    <row r="69" spans="1:3" x14ac:dyDescent="0.25">
      <c r="B69" s="42">
        <v>43488</v>
      </c>
      <c r="C69" s="39">
        <v>6</v>
      </c>
    </row>
    <row r="70" spans="1:3" x14ac:dyDescent="0.25">
      <c r="B70" s="42">
        <v>43490</v>
      </c>
      <c r="C70" s="39">
        <v>20</v>
      </c>
    </row>
    <row r="71" spans="1:3" x14ac:dyDescent="0.25">
      <c r="B71" s="42">
        <v>43493</v>
      </c>
      <c r="C71" s="39">
        <v>216.5</v>
      </c>
    </row>
    <row r="72" spans="1:3" x14ac:dyDescent="0.25">
      <c r="B72" s="42">
        <v>43494</v>
      </c>
      <c r="C72" s="39">
        <v>2</v>
      </c>
    </row>
    <row r="73" spans="1:3" x14ac:dyDescent="0.25">
      <c r="B73" s="42">
        <v>43507</v>
      </c>
      <c r="C73" s="39">
        <v>296</v>
      </c>
    </row>
    <row r="74" spans="1:3" x14ac:dyDescent="0.25">
      <c r="B74" s="42">
        <v>43510</v>
      </c>
      <c r="C74" s="39">
        <v>145</v>
      </c>
    </row>
    <row r="75" spans="1:3" x14ac:dyDescent="0.25">
      <c r="B75" s="42">
        <v>43528</v>
      </c>
      <c r="C75" s="39">
        <v>127</v>
      </c>
    </row>
    <row r="76" spans="1:3" x14ac:dyDescent="0.25">
      <c r="B76" s="42">
        <v>43532</v>
      </c>
      <c r="C76" s="39">
        <v>30</v>
      </c>
    </row>
    <row r="77" spans="1:3" x14ac:dyDescent="0.25">
      <c r="A77" t="s">
        <v>4367</v>
      </c>
      <c r="C77" s="39">
        <v>3310.2000000000003</v>
      </c>
    </row>
    <row r="78" spans="1:3" x14ac:dyDescent="0.25">
      <c r="A78" t="s">
        <v>685</v>
      </c>
      <c r="C78" s="39">
        <v>13763.200000000003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3A42-2013-44F0-9AB6-68242DF3E848}">
  <sheetPr>
    <pageSetUpPr fitToPage="1"/>
  </sheetPr>
  <dimension ref="A1:AC468"/>
  <sheetViews>
    <sheetView showZeros="0" zoomScaleNormal="100" workbookViewId="0">
      <pane ySplit="3" topLeftCell="A460" activePane="bottomLeft" state="frozen"/>
      <selection activeCell="AD334" sqref="AD334"/>
      <selection pane="bottomLeft" activeCell="A469" sqref="A469"/>
    </sheetView>
  </sheetViews>
  <sheetFormatPr defaultColWidth="9.140625" defaultRowHeight="16.5" x14ac:dyDescent="0.3"/>
  <cols>
    <col min="1" max="1" width="13.5703125" style="102" customWidth="1"/>
    <col min="2" max="5" width="3.7109375" style="63" customWidth="1"/>
    <col min="6" max="6" width="3.7109375" style="103" customWidth="1"/>
    <col min="7" max="8" width="3.7109375" style="104" customWidth="1"/>
    <col min="9" max="11" width="3.7109375" style="103" customWidth="1"/>
    <col min="12" max="18" width="3.7109375" style="63" customWidth="1"/>
    <col min="19" max="19" width="4" style="103" bestFit="1" customWidth="1"/>
    <col min="20" max="20" width="4" style="105" customWidth="1"/>
    <col min="21" max="23" width="4" style="103" bestFit="1" customWidth="1"/>
    <col min="24" max="25" width="9.140625" style="63"/>
    <col min="26" max="26" width="12.42578125" style="63" customWidth="1"/>
    <col min="27" max="27" width="5.85546875" style="63" customWidth="1"/>
    <col min="28" max="28" width="9.140625" style="63"/>
    <col min="29" max="29" width="13" style="63" customWidth="1"/>
    <col min="30" max="16384" width="9.140625" style="63"/>
  </cols>
  <sheetData>
    <row r="1" spans="1:29" ht="28.5" customHeight="1" x14ac:dyDescent="0.3">
      <c r="A1" s="62"/>
      <c r="B1" s="137" t="s">
        <v>581</v>
      </c>
      <c r="C1" s="137"/>
      <c r="D1" s="137"/>
      <c r="E1" s="137"/>
      <c r="F1" s="138" t="s">
        <v>1959</v>
      </c>
      <c r="G1" s="138"/>
      <c r="H1" s="138"/>
      <c r="I1" s="138"/>
      <c r="J1" s="138"/>
      <c r="K1" s="138"/>
      <c r="L1" s="137" t="s">
        <v>1960</v>
      </c>
      <c r="M1" s="137"/>
      <c r="N1" s="137"/>
      <c r="O1" s="137"/>
      <c r="P1" s="137"/>
      <c r="Q1" s="137"/>
      <c r="R1" s="137"/>
      <c r="S1" s="139" t="s">
        <v>1961</v>
      </c>
      <c r="T1" s="139"/>
      <c r="U1" s="139"/>
      <c r="V1" s="139"/>
      <c r="W1" s="139"/>
      <c r="Y1" s="134"/>
      <c r="Z1" s="134"/>
      <c r="AB1" s="134"/>
      <c r="AC1" s="134"/>
    </row>
    <row r="2" spans="1:29" x14ac:dyDescent="0.3">
      <c r="A2" s="135" t="s">
        <v>200</v>
      </c>
      <c r="B2" s="64">
        <v>1</v>
      </c>
      <c r="C2" s="64">
        <v>2</v>
      </c>
      <c r="D2" s="64">
        <v>3</v>
      </c>
      <c r="E2" s="64">
        <v>4</v>
      </c>
      <c r="F2" s="65" t="s">
        <v>1962</v>
      </c>
      <c r="G2" s="65" t="s">
        <v>1963</v>
      </c>
      <c r="H2" s="65" t="s">
        <v>1964</v>
      </c>
      <c r="I2" s="65" t="s">
        <v>1965</v>
      </c>
      <c r="J2" s="65" t="s">
        <v>1966</v>
      </c>
      <c r="K2" s="65" t="s">
        <v>1966</v>
      </c>
      <c r="L2" s="64">
        <v>1</v>
      </c>
      <c r="M2" s="64">
        <v>2</v>
      </c>
      <c r="N2" s="64">
        <v>3</v>
      </c>
      <c r="O2" s="64">
        <v>4</v>
      </c>
      <c r="P2" s="64">
        <v>5</v>
      </c>
      <c r="Q2" s="64">
        <v>6</v>
      </c>
      <c r="R2" s="66">
        <v>7</v>
      </c>
      <c r="S2" s="65" t="s">
        <v>1967</v>
      </c>
      <c r="T2" s="67" t="s">
        <v>1968</v>
      </c>
      <c r="U2" s="65" t="s">
        <v>1969</v>
      </c>
      <c r="V2" s="65" t="s">
        <v>1970</v>
      </c>
      <c r="W2" s="65" t="s">
        <v>1971</v>
      </c>
      <c r="Y2" s="134"/>
      <c r="Z2" s="134"/>
      <c r="AB2" s="134"/>
      <c r="AC2" s="134"/>
    </row>
    <row r="3" spans="1:29" s="72" customFormat="1" ht="63.75" customHeight="1" x14ac:dyDescent="0.3">
      <c r="A3" s="136"/>
      <c r="B3" s="68" t="s">
        <v>1972</v>
      </c>
      <c r="C3" s="68" t="s">
        <v>1973</v>
      </c>
      <c r="D3" s="68" t="s">
        <v>1974</v>
      </c>
      <c r="E3" s="69" t="s">
        <v>1975</v>
      </c>
      <c r="F3" s="70" t="s">
        <v>1976</v>
      </c>
      <c r="G3" s="70" t="s">
        <v>1977</v>
      </c>
      <c r="H3" s="70" t="s">
        <v>1978</v>
      </c>
      <c r="I3" s="70" t="s">
        <v>1979</v>
      </c>
      <c r="J3" s="70" t="s">
        <v>1980</v>
      </c>
      <c r="K3" s="70" t="s">
        <v>1981</v>
      </c>
      <c r="L3" s="68" t="s">
        <v>1982</v>
      </c>
      <c r="M3" s="68" t="s">
        <v>1973</v>
      </c>
      <c r="N3" s="68" t="s">
        <v>1974</v>
      </c>
      <c r="O3" s="68" t="s">
        <v>1983</v>
      </c>
      <c r="P3" s="68" t="s">
        <v>1984</v>
      </c>
      <c r="Q3" s="68" t="s">
        <v>1985</v>
      </c>
      <c r="R3" s="69" t="s">
        <v>1975</v>
      </c>
      <c r="S3" s="71" t="s">
        <v>1986</v>
      </c>
      <c r="T3" s="70" t="s">
        <v>1978</v>
      </c>
      <c r="U3" s="71" t="s">
        <v>1979</v>
      </c>
      <c r="V3" s="70" t="s">
        <v>1980</v>
      </c>
      <c r="W3" s="71" t="s">
        <v>1981</v>
      </c>
      <c r="Y3" s="134"/>
      <c r="Z3" s="134"/>
      <c r="AB3" s="134"/>
      <c r="AC3" s="134"/>
    </row>
    <row r="4" spans="1:29" ht="15" customHeight="1" x14ac:dyDescent="0.3">
      <c r="A4" s="73" t="s">
        <v>203</v>
      </c>
      <c r="B4" s="74">
        <v>1</v>
      </c>
      <c r="C4" s="74">
        <v>2</v>
      </c>
      <c r="D4" s="74"/>
      <c r="E4" s="74">
        <v>4</v>
      </c>
      <c r="F4" s="75" t="s">
        <v>160</v>
      </c>
      <c r="G4" s="76"/>
      <c r="H4" s="76"/>
      <c r="I4" s="76" t="s">
        <v>170</v>
      </c>
      <c r="J4" s="77"/>
      <c r="K4" s="75" t="s">
        <v>58</v>
      </c>
      <c r="L4" s="74"/>
      <c r="M4" s="74"/>
      <c r="N4" s="74"/>
      <c r="O4" s="74"/>
      <c r="P4" s="74"/>
      <c r="Q4" s="74"/>
      <c r="R4" s="74"/>
      <c r="S4" s="77"/>
      <c r="T4" s="78"/>
      <c r="U4" s="77"/>
      <c r="V4" s="77"/>
      <c r="W4" s="77"/>
    </row>
    <row r="5" spans="1:29" ht="15" customHeight="1" x14ac:dyDescent="0.3">
      <c r="A5" s="73" t="s">
        <v>207</v>
      </c>
      <c r="B5" s="74">
        <v>1</v>
      </c>
      <c r="C5" s="74">
        <v>2</v>
      </c>
      <c r="D5" s="74"/>
      <c r="E5" s="74">
        <v>4</v>
      </c>
      <c r="F5" s="75" t="s">
        <v>160</v>
      </c>
      <c r="G5" s="76"/>
      <c r="H5" s="76"/>
      <c r="I5" s="76" t="s">
        <v>170</v>
      </c>
      <c r="J5" s="77"/>
      <c r="K5" s="75" t="s">
        <v>58</v>
      </c>
      <c r="L5" s="74"/>
      <c r="M5" s="74"/>
      <c r="N5" s="74"/>
      <c r="O5" s="74"/>
      <c r="P5" s="74"/>
      <c r="Q5" s="74"/>
      <c r="R5" s="74"/>
      <c r="S5" s="77"/>
      <c r="T5" s="78"/>
      <c r="U5" s="77"/>
      <c r="V5" s="77"/>
      <c r="W5" s="77"/>
    </row>
    <row r="6" spans="1:29" ht="15" customHeight="1" x14ac:dyDescent="0.3">
      <c r="A6" s="73" t="s">
        <v>208</v>
      </c>
      <c r="B6" s="74">
        <v>1</v>
      </c>
      <c r="C6" s="74">
        <v>2</v>
      </c>
      <c r="D6" s="74"/>
      <c r="E6" s="74">
        <v>4</v>
      </c>
      <c r="F6" s="75" t="s">
        <v>160</v>
      </c>
      <c r="G6" s="76" t="s">
        <v>198</v>
      </c>
      <c r="H6" s="76"/>
      <c r="I6" s="76" t="s">
        <v>170</v>
      </c>
      <c r="J6" s="77"/>
      <c r="K6" s="75" t="s">
        <v>58</v>
      </c>
      <c r="L6" s="74"/>
      <c r="M6" s="74"/>
      <c r="N6" s="74"/>
      <c r="O6" s="74"/>
      <c r="P6" s="74"/>
      <c r="Q6" s="74"/>
      <c r="R6" s="74"/>
      <c r="S6" s="77"/>
      <c r="T6" s="78"/>
      <c r="U6" s="77"/>
      <c r="V6" s="77"/>
      <c r="W6" s="77"/>
    </row>
    <row r="7" spans="1:29" ht="15" customHeight="1" x14ac:dyDescent="0.3">
      <c r="A7" s="73" t="s">
        <v>210</v>
      </c>
      <c r="B7" s="74">
        <v>1</v>
      </c>
      <c r="C7" s="74">
        <v>2</v>
      </c>
      <c r="D7" s="74"/>
      <c r="E7" s="74">
        <v>4</v>
      </c>
      <c r="F7" s="75" t="s">
        <v>160</v>
      </c>
      <c r="G7" s="76" t="s">
        <v>198</v>
      </c>
      <c r="H7" s="76"/>
      <c r="I7" s="76" t="s">
        <v>170</v>
      </c>
      <c r="J7" s="77"/>
      <c r="K7" s="75" t="s">
        <v>58</v>
      </c>
      <c r="L7" s="74"/>
      <c r="M7" s="74"/>
      <c r="N7" s="74"/>
      <c r="O7" s="74"/>
      <c r="P7" s="74"/>
      <c r="Q7" s="74"/>
      <c r="R7" s="74"/>
      <c r="S7" s="77"/>
      <c r="T7" s="78"/>
      <c r="U7" s="77"/>
      <c r="V7" s="77"/>
      <c r="W7" s="77"/>
    </row>
    <row r="8" spans="1:29" ht="15" customHeight="1" x14ac:dyDescent="0.3">
      <c r="A8" s="73" t="s">
        <v>212</v>
      </c>
      <c r="B8" s="74">
        <v>1</v>
      </c>
      <c r="C8" s="74">
        <v>2</v>
      </c>
      <c r="D8" s="74"/>
      <c r="E8" s="74">
        <v>4</v>
      </c>
      <c r="F8" s="75" t="s">
        <v>160</v>
      </c>
      <c r="G8" s="76" t="s">
        <v>198</v>
      </c>
      <c r="H8" s="76"/>
      <c r="I8" s="76" t="s">
        <v>170</v>
      </c>
      <c r="J8" s="77"/>
      <c r="K8" s="75" t="s">
        <v>58</v>
      </c>
      <c r="L8" s="74"/>
      <c r="M8" s="74"/>
      <c r="N8" s="74"/>
      <c r="O8" s="74"/>
      <c r="P8" s="74"/>
      <c r="Q8" s="74"/>
      <c r="R8" s="74"/>
      <c r="S8" s="77"/>
      <c r="T8" s="78"/>
      <c r="U8" s="77"/>
      <c r="V8" s="77"/>
      <c r="W8" s="77"/>
    </row>
    <row r="9" spans="1:29" ht="15" customHeight="1" x14ac:dyDescent="0.3">
      <c r="A9" s="73" t="s">
        <v>213</v>
      </c>
      <c r="B9" s="74">
        <v>1</v>
      </c>
      <c r="C9" s="74">
        <v>2</v>
      </c>
      <c r="D9" s="74"/>
      <c r="E9" s="74">
        <v>4</v>
      </c>
      <c r="F9" s="75" t="s">
        <v>160</v>
      </c>
      <c r="G9" s="76"/>
      <c r="H9" s="76"/>
      <c r="I9" s="76" t="s">
        <v>170</v>
      </c>
      <c r="J9" s="77"/>
      <c r="K9" s="75" t="s">
        <v>58</v>
      </c>
      <c r="L9" s="74"/>
      <c r="M9" s="74"/>
      <c r="N9" s="74"/>
      <c r="O9" s="74"/>
      <c r="P9" s="74"/>
      <c r="Q9" s="74"/>
      <c r="R9" s="74"/>
      <c r="S9" s="77"/>
      <c r="T9" s="78"/>
      <c r="U9" s="77"/>
      <c r="V9" s="77"/>
      <c r="W9" s="77"/>
    </row>
    <row r="10" spans="1:29" ht="15" customHeight="1" x14ac:dyDescent="0.3">
      <c r="A10" s="73" t="s">
        <v>214</v>
      </c>
      <c r="B10" s="74">
        <v>1</v>
      </c>
      <c r="C10" s="74">
        <v>2</v>
      </c>
      <c r="D10" s="74"/>
      <c r="E10" s="74">
        <v>4</v>
      </c>
      <c r="F10" s="75" t="s">
        <v>160</v>
      </c>
      <c r="G10" s="76"/>
      <c r="H10" s="76"/>
      <c r="I10" s="76" t="s">
        <v>170</v>
      </c>
      <c r="J10" s="77"/>
      <c r="K10" s="75" t="s">
        <v>58</v>
      </c>
      <c r="L10" s="74"/>
      <c r="M10" s="74"/>
      <c r="N10" s="74"/>
      <c r="O10" s="74"/>
      <c r="P10" s="74"/>
      <c r="Q10" s="74"/>
      <c r="R10" s="74"/>
      <c r="S10" s="77"/>
      <c r="T10" s="78"/>
      <c r="U10" s="77"/>
      <c r="V10" s="77"/>
      <c r="W10" s="77"/>
    </row>
    <row r="11" spans="1:29" ht="15" customHeight="1" x14ac:dyDescent="0.3">
      <c r="A11" s="73" t="s">
        <v>215</v>
      </c>
      <c r="B11" s="74">
        <v>1</v>
      </c>
      <c r="C11" s="74">
        <v>2</v>
      </c>
      <c r="D11" s="74"/>
      <c r="E11" s="74">
        <v>4</v>
      </c>
      <c r="F11" s="75" t="s">
        <v>160</v>
      </c>
      <c r="G11" s="76" t="s">
        <v>198</v>
      </c>
      <c r="H11" s="76"/>
      <c r="I11" s="76" t="s">
        <v>170</v>
      </c>
      <c r="J11" s="77"/>
      <c r="K11" s="75" t="s">
        <v>58</v>
      </c>
      <c r="L11" s="74"/>
      <c r="M11" s="74"/>
      <c r="N11" s="74"/>
      <c r="O11" s="74"/>
      <c r="P11" s="74"/>
      <c r="Q11" s="74"/>
      <c r="R11" s="74"/>
      <c r="S11" s="77"/>
      <c r="T11" s="78"/>
      <c r="U11" s="77"/>
      <c r="V11" s="77"/>
      <c r="W11" s="77"/>
    </row>
    <row r="12" spans="1:29" ht="15" customHeight="1" x14ac:dyDescent="0.3">
      <c r="A12" s="73" t="s">
        <v>216</v>
      </c>
      <c r="B12" s="74">
        <v>1</v>
      </c>
      <c r="C12" s="74">
        <v>2</v>
      </c>
      <c r="D12" s="74"/>
      <c r="E12" s="74">
        <v>4</v>
      </c>
      <c r="F12" s="75" t="s">
        <v>160</v>
      </c>
      <c r="G12" s="76" t="s">
        <v>198</v>
      </c>
      <c r="H12" s="76"/>
      <c r="I12" s="76" t="s">
        <v>170</v>
      </c>
      <c r="J12" s="77"/>
      <c r="K12" s="75" t="s">
        <v>58</v>
      </c>
      <c r="L12" s="74"/>
      <c r="M12" s="74"/>
      <c r="N12" s="74"/>
      <c r="O12" s="74"/>
      <c r="P12" s="74"/>
      <c r="Q12" s="74"/>
      <c r="R12" s="74"/>
      <c r="S12" s="77"/>
      <c r="T12" s="78"/>
      <c r="U12" s="77"/>
      <c r="V12" s="77"/>
      <c r="W12" s="77"/>
    </row>
    <row r="13" spans="1:29" ht="15" customHeight="1" x14ac:dyDescent="0.3">
      <c r="A13" s="73" t="s">
        <v>217</v>
      </c>
      <c r="B13" s="74">
        <v>1</v>
      </c>
      <c r="C13" s="74">
        <v>2</v>
      </c>
      <c r="D13" s="74"/>
      <c r="E13" s="74">
        <v>4</v>
      </c>
      <c r="F13" s="75" t="s">
        <v>160</v>
      </c>
      <c r="G13" s="76"/>
      <c r="H13" s="76"/>
      <c r="I13" s="76" t="s">
        <v>170</v>
      </c>
      <c r="J13" s="77"/>
      <c r="K13" s="75" t="s">
        <v>58</v>
      </c>
      <c r="L13" s="74"/>
      <c r="M13" s="74"/>
      <c r="N13" s="74"/>
      <c r="O13" s="74"/>
      <c r="P13" s="74"/>
      <c r="Q13" s="74"/>
      <c r="R13" s="74"/>
      <c r="S13" s="77"/>
      <c r="T13" s="78"/>
      <c r="U13" s="77"/>
      <c r="V13" s="77"/>
      <c r="W13" s="77"/>
    </row>
    <row r="14" spans="1:29" ht="15" customHeight="1" x14ac:dyDescent="0.3">
      <c r="A14" s="73" t="s">
        <v>218</v>
      </c>
      <c r="B14" s="74">
        <v>1</v>
      </c>
      <c r="C14" s="74">
        <v>2</v>
      </c>
      <c r="D14" s="74"/>
      <c r="E14" s="74">
        <v>4</v>
      </c>
      <c r="F14" s="75" t="s">
        <v>160</v>
      </c>
      <c r="G14" s="76"/>
      <c r="H14" s="76"/>
      <c r="I14" s="76" t="s">
        <v>170</v>
      </c>
      <c r="J14" s="77"/>
      <c r="K14" s="75" t="s">
        <v>58</v>
      </c>
      <c r="L14" s="74"/>
      <c r="M14" s="74"/>
      <c r="N14" s="74"/>
      <c r="O14" s="74"/>
      <c r="P14" s="74"/>
      <c r="Q14" s="74"/>
      <c r="R14" s="74"/>
      <c r="S14" s="77"/>
      <c r="T14" s="78"/>
      <c r="U14" s="77"/>
      <c r="V14" s="77"/>
      <c r="W14" s="77"/>
    </row>
    <row r="15" spans="1:29" ht="15" customHeight="1" x14ac:dyDescent="0.3">
      <c r="A15" s="73" t="s">
        <v>219</v>
      </c>
      <c r="B15" s="74">
        <v>1</v>
      </c>
      <c r="C15" s="74">
        <v>2</v>
      </c>
      <c r="D15" s="74"/>
      <c r="E15" s="74">
        <v>4</v>
      </c>
      <c r="F15" s="75" t="s">
        <v>160</v>
      </c>
      <c r="G15" s="76" t="s">
        <v>198</v>
      </c>
      <c r="H15" s="76"/>
      <c r="I15" s="76" t="s">
        <v>170</v>
      </c>
      <c r="J15" s="77"/>
      <c r="K15" s="75" t="s">
        <v>58</v>
      </c>
      <c r="L15" s="74"/>
      <c r="M15" s="74"/>
      <c r="N15" s="74"/>
      <c r="O15" s="74"/>
      <c r="P15" s="74"/>
      <c r="Q15" s="74"/>
      <c r="R15" s="74"/>
      <c r="S15" s="77"/>
      <c r="T15" s="78"/>
      <c r="U15" s="77"/>
      <c r="V15" s="77"/>
      <c r="W15" s="77"/>
    </row>
    <row r="16" spans="1:29" ht="15" customHeight="1" x14ac:dyDescent="0.3">
      <c r="A16" s="73" t="s">
        <v>220</v>
      </c>
      <c r="B16" s="74">
        <v>1</v>
      </c>
      <c r="C16" s="74">
        <v>2</v>
      </c>
      <c r="D16" s="74"/>
      <c r="E16" s="74">
        <v>4</v>
      </c>
      <c r="F16" s="75" t="s">
        <v>160</v>
      </c>
      <c r="G16" s="76" t="s">
        <v>198</v>
      </c>
      <c r="H16" s="76"/>
      <c r="I16" s="76" t="s">
        <v>170</v>
      </c>
      <c r="J16" s="77"/>
      <c r="K16" s="75" t="s">
        <v>58</v>
      </c>
      <c r="L16" s="74"/>
      <c r="M16" s="74"/>
      <c r="N16" s="74"/>
      <c r="O16" s="74"/>
      <c r="P16" s="74"/>
      <c r="Q16" s="74"/>
      <c r="R16" s="74"/>
      <c r="S16" s="77"/>
      <c r="T16" s="78"/>
      <c r="U16" s="77"/>
      <c r="V16" s="77"/>
      <c r="W16" s="77"/>
    </row>
    <row r="17" spans="1:23" ht="15" customHeight="1" x14ac:dyDescent="0.3">
      <c r="A17" s="73" t="s">
        <v>221</v>
      </c>
      <c r="B17" s="74">
        <v>1</v>
      </c>
      <c r="C17" s="74">
        <v>2</v>
      </c>
      <c r="D17" s="74"/>
      <c r="E17" s="74">
        <v>4</v>
      </c>
      <c r="F17" s="75" t="s">
        <v>160</v>
      </c>
      <c r="G17" s="76" t="s">
        <v>198</v>
      </c>
      <c r="H17" s="76"/>
      <c r="I17" s="76" t="s">
        <v>170</v>
      </c>
      <c r="J17" s="77"/>
      <c r="K17" s="75" t="s">
        <v>58</v>
      </c>
      <c r="L17" s="74"/>
      <c r="M17" s="74"/>
      <c r="N17" s="74"/>
      <c r="O17" s="74"/>
      <c r="P17" s="74"/>
      <c r="Q17" s="74"/>
      <c r="R17" s="74"/>
      <c r="S17" s="77"/>
      <c r="T17" s="78"/>
      <c r="U17" s="77"/>
      <c r="V17" s="77"/>
      <c r="W17" s="77"/>
    </row>
    <row r="18" spans="1:23" ht="15" customHeight="1" x14ac:dyDescent="0.3">
      <c r="A18" s="73" t="s">
        <v>222</v>
      </c>
      <c r="B18" s="74">
        <v>1</v>
      </c>
      <c r="C18" s="74">
        <v>2</v>
      </c>
      <c r="D18" s="74"/>
      <c r="E18" s="74">
        <v>4</v>
      </c>
      <c r="F18" s="75" t="s">
        <v>160</v>
      </c>
      <c r="G18" s="76"/>
      <c r="H18" s="76"/>
      <c r="I18" s="76" t="s">
        <v>170</v>
      </c>
      <c r="J18" s="77"/>
      <c r="K18" s="75" t="s">
        <v>58</v>
      </c>
      <c r="L18" s="74"/>
      <c r="M18" s="74"/>
      <c r="N18" s="74"/>
      <c r="O18" s="74"/>
      <c r="P18" s="74"/>
      <c r="Q18" s="74"/>
      <c r="R18" s="74"/>
      <c r="S18" s="77"/>
      <c r="T18" s="78"/>
      <c r="U18" s="77"/>
      <c r="V18" s="77"/>
      <c r="W18" s="77"/>
    </row>
    <row r="19" spans="1:23" ht="15" customHeight="1" x14ac:dyDescent="0.3">
      <c r="A19" s="73" t="s">
        <v>223</v>
      </c>
      <c r="B19" s="74">
        <v>1</v>
      </c>
      <c r="C19" s="74">
        <v>2</v>
      </c>
      <c r="D19" s="74"/>
      <c r="E19" s="74">
        <v>4</v>
      </c>
      <c r="F19" s="75" t="s">
        <v>160</v>
      </c>
      <c r="G19" s="76"/>
      <c r="H19" s="76"/>
      <c r="I19" s="76" t="s">
        <v>170</v>
      </c>
      <c r="J19" s="77"/>
      <c r="K19" s="75" t="s">
        <v>58</v>
      </c>
      <c r="L19" s="74"/>
      <c r="M19" s="74"/>
      <c r="N19" s="74"/>
      <c r="O19" s="74"/>
      <c r="P19" s="74"/>
      <c r="Q19" s="74"/>
      <c r="R19" s="74"/>
      <c r="S19" s="77"/>
      <c r="T19" s="78"/>
      <c r="U19" s="77"/>
      <c r="V19" s="77"/>
      <c r="W19" s="77"/>
    </row>
    <row r="20" spans="1:23" ht="15" customHeight="1" x14ac:dyDescent="0.3">
      <c r="A20" s="73" t="s">
        <v>224</v>
      </c>
      <c r="B20" s="74">
        <v>1</v>
      </c>
      <c r="C20" s="74">
        <v>2</v>
      </c>
      <c r="D20" s="74"/>
      <c r="E20" s="74">
        <v>4</v>
      </c>
      <c r="F20" s="75" t="s">
        <v>160</v>
      </c>
      <c r="G20" s="76" t="s">
        <v>198</v>
      </c>
      <c r="H20" s="76"/>
      <c r="I20" s="76" t="s">
        <v>170</v>
      </c>
      <c r="J20" s="77"/>
      <c r="K20" s="75" t="s">
        <v>58</v>
      </c>
      <c r="L20" s="74"/>
      <c r="M20" s="74"/>
      <c r="N20" s="74"/>
      <c r="O20" s="74"/>
      <c r="P20" s="74"/>
      <c r="Q20" s="74"/>
      <c r="R20" s="74"/>
      <c r="S20" s="77"/>
      <c r="T20" s="78"/>
      <c r="U20" s="77"/>
      <c r="V20" s="77"/>
      <c r="W20" s="77"/>
    </row>
    <row r="21" spans="1:23" ht="15" customHeight="1" x14ac:dyDescent="0.3">
      <c r="A21" s="73" t="s">
        <v>225</v>
      </c>
      <c r="B21" s="74">
        <v>1</v>
      </c>
      <c r="C21" s="74">
        <v>2</v>
      </c>
      <c r="D21" s="74"/>
      <c r="E21" s="74">
        <v>4</v>
      </c>
      <c r="F21" s="75" t="s">
        <v>160</v>
      </c>
      <c r="G21" s="76" t="s">
        <v>198</v>
      </c>
      <c r="H21" s="76"/>
      <c r="I21" s="76" t="s">
        <v>170</v>
      </c>
      <c r="J21" s="77"/>
      <c r="K21" s="75" t="s">
        <v>58</v>
      </c>
      <c r="L21" s="74"/>
      <c r="M21" s="74"/>
      <c r="N21" s="74"/>
      <c r="O21" s="74"/>
      <c r="P21" s="74"/>
      <c r="Q21" s="74"/>
      <c r="R21" s="74"/>
      <c r="S21" s="77"/>
      <c r="T21" s="78"/>
      <c r="U21" s="77"/>
      <c r="V21" s="77"/>
      <c r="W21" s="77"/>
    </row>
    <row r="22" spans="1:23" ht="15" customHeight="1" x14ac:dyDescent="0.3">
      <c r="A22" s="73" t="s">
        <v>226</v>
      </c>
      <c r="B22" s="74">
        <v>1</v>
      </c>
      <c r="C22" s="74"/>
      <c r="D22" s="74"/>
      <c r="E22" s="74">
        <v>4</v>
      </c>
      <c r="F22" s="75" t="s">
        <v>160</v>
      </c>
      <c r="G22" s="76"/>
      <c r="H22" s="76" t="s">
        <v>184</v>
      </c>
      <c r="I22" s="76" t="s">
        <v>170</v>
      </c>
      <c r="J22" s="76" t="s">
        <v>166</v>
      </c>
      <c r="K22" s="75" t="s">
        <v>58</v>
      </c>
      <c r="L22" s="74"/>
      <c r="M22" s="74"/>
      <c r="N22" s="74"/>
      <c r="O22" s="74"/>
      <c r="P22" s="74"/>
      <c r="Q22" s="74"/>
      <c r="R22" s="74"/>
      <c r="S22" s="77"/>
      <c r="T22" s="78"/>
      <c r="U22" s="77"/>
      <c r="V22" s="77"/>
      <c r="W22" s="77"/>
    </row>
    <row r="23" spans="1:23" ht="15" customHeight="1" x14ac:dyDescent="0.3">
      <c r="A23" s="73" t="s">
        <v>229</v>
      </c>
      <c r="B23" s="74">
        <v>1</v>
      </c>
      <c r="C23" s="74">
        <v>2</v>
      </c>
      <c r="D23" s="74"/>
      <c r="E23" s="74">
        <v>4</v>
      </c>
      <c r="F23" s="75" t="s">
        <v>160</v>
      </c>
      <c r="G23" s="76" t="s">
        <v>198</v>
      </c>
      <c r="H23" s="76" t="s">
        <v>184</v>
      </c>
      <c r="I23" s="76" t="s">
        <v>170</v>
      </c>
      <c r="J23" s="76" t="s">
        <v>166</v>
      </c>
      <c r="K23" s="75" t="s">
        <v>58</v>
      </c>
      <c r="L23" s="74"/>
      <c r="M23" s="74"/>
      <c r="N23" s="74"/>
      <c r="O23" s="74"/>
      <c r="P23" s="74"/>
      <c r="Q23" s="74"/>
      <c r="R23" s="74"/>
      <c r="S23" s="77"/>
      <c r="T23" s="78"/>
      <c r="U23" s="77"/>
      <c r="V23" s="77"/>
      <c r="W23" s="77"/>
    </row>
    <row r="24" spans="1:23" ht="15" customHeight="1" x14ac:dyDescent="0.3">
      <c r="A24" s="73" t="s">
        <v>230</v>
      </c>
      <c r="B24" s="74">
        <v>1</v>
      </c>
      <c r="C24" s="74">
        <v>2</v>
      </c>
      <c r="D24" s="74"/>
      <c r="E24" s="74">
        <v>4</v>
      </c>
      <c r="F24" s="75" t="s">
        <v>160</v>
      </c>
      <c r="G24" s="76"/>
      <c r="H24" s="76"/>
      <c r="I24" s="76" t="s">
        <v>170</v>
      </c>
      <c r="J24" s="77"/>
      <c r="K24" s="75" t="s">
        <v>58</v>
      </c>
      <c r="L24" s="74"/>
      <c r="M24" s="74"/>
      <c r="N24" s="74"/>
      <c r="O24" s="74"/>
      <c r="P24" s="74"/>
      <c r="Q24" s="74"/>
      <c r="R24" s="74"/>
      <c r="S24" s="77"/>
      <c r="T24" s="78"/>
      <c r="U24" s="77"/>
      <c r="V24" s="77"/>
      <c r="W24" s="77"/>
    </row>
    <row r="25" spans="1:23" ht="15" customHeight="1" x14ac:dyDescent="0.3">
      <c r="A25" s="73" t="s">
        <v>232</v>
      </c>
      <c r="B25" s="74">
        <v>1</v>
      </c>
      <c r="C25" s="74" t="s">
        <v>1987</v>
      </c>
      <c r="D25" s="74"/>
      <c r="E25" s="74">
        <v>4</v>
      </c>
      <c r="F25" s="75" t="s">
        <v>160</v>
      </c>
      <c r="G25" s="76"/>
      <c r="H25" s="76"/>
      <c r="I25" s="76" t="s">
        <v>170</v>
      </c>
      <c r="J25" s="77"/>
      <c r="K25" s="75" t="s">
        <v>58</v>
      </c>
      <c r="L25" s="74"/>
      <c r="M25" s="74"/>
      <c r="N25" s="74"/>
      <c r="O25" s="74"/>
      <c r="P25" s="74"/>
      <c r="Q25" s="74"/>
      <c r="R25" s="74"/>
      <c r="S25" s="77"/>
      <c r="T25" s="78"/>
      <c r="U25" s="77"/>
      <c r="V25" s="77"/>
      <c r="W25" s="77"/>
    </row>
    <row r="26" spans="1:23" ht="15" customHeight="1" x14ac:dyDescent="0.3">
      <c r="A26" s="73" t="s">
        <v>233</v>
      </c>
      <c r="B26" s="74">
        <v>1</v>
      </c>
      <c r="C26" s="74"/>
      <c r="D26" s="74"/>
      <c r="E26" s="74">
        <v>4</v>
      </c>
      <c r="F26" s="75" t="s">
        <v>160</v>
      </c>
      <c r="G26" s="76"/>
      <c r="H26" s="76"/>
      <c r="I26" s="76" t="s">
        <v>170</v>
      </c>
      <c r="J26" s="77"/>
      <c r="K26" s="75" t="s">
        <v>58</v>
      </c>
      <c r="L26" s="74"/>
      <c r="M26" s="74"/>
      <c r="N26" s="74"/>
      <c r="O26" s="74"/>
      <c r="P26" s="74"/>
      <c r="Q26" s="74"/>
      <c r="R26" s="74"/>
      <c r="S26" s="77"/>
      <c r="T26" s="78"/>
      <c r="U26" s="77"/>
      <c r="V26" s="77"/>
      <c r="W26" s="77"/>
    </row>
    <row r="27" spans="1:23" ht="15" customHeight="1" x14ac:dyDescent="0.3">
      <c r="A27" s="73" t="s">
        <v>234</v>
      </c>
      <c r="B27" s="74">
        <v>1</v>
      </c>
      <c r="C27" s="74"/>
      <c r="D27" s="74"/>
      <c r="E27" s="74">
        <v>4</v>
      </c>
      <c r="F27" s="75" t="s">
        <v>160</v>
      </c>
      <c r="G27" s="76"/>
      <c r="H27" s="76" t="s">
        <v>184</v>
      </c>
      <c r="I27" s="76" t="s">
        <v>170</v>
      </c>
      <c r="J27" s="76" t="s">
        <v>166</v>
      </c>
      <c r="K27" s="75" t="s">
        <v>58</v>
      </c>
      <c r="L27" s="74"/>
      <c r="M27" s="74"/>
      <c r="N27" s="74"/>
      <c r="O27" s="74"/>
      <c r="P27" s="74"/>
      <c r="Q27" s="74"/>
      <c r="R27" s="74"/>
      <c r="S27" s="77"/>
      <c r="T27" s="78"/>
      <c r="U27" s="77"/>
      <c r="V27" s="77"/>
      <c r="W27" s="77"/>
    </row>
    <row r="28" spans="1:23" ht="15" customHeight="1" x14ac:dyDescent="0.3">
      <c r="A28" s="73" t="s">
        <v>236</v>
      </c>
      <c r="B28" s="74">
        <v>1</v>
      </c>
      <c r="C28" s="74">
        <v>2</v>
      </c>
      <c r="D28" s="74"/>
      <c r="E28" s="74">
        <v>4</v>
      </c>
      <c r="F28" s="75" t="s">
        <v>160</v>
      </c>
      <c r="G28" s="76" t="s">
        <v>198</v>
      </c>
      <c r="H28" s="76"/>
      <c r="I28" s="76" t="s">
        <v>170</v>
      </c>
      <c r="J28" s="77"/>
      <c r="K28" s="75" t="s">
        <v>58</v>
      </c>
      <c r="L28" s="74"/>
      <c r="M28" s="74"/>
      <c r="N28" s="74"/>
      <c r="O28" s="74"/>
      <c r="P28" s="74"/>
      <c r="Q28" s="74"/>
      <c r="R28" s="74"/>
      <c r="S28" s="77"/>
      <c r="T28" s="78"/>
      <c r="U28" s="77"/>
      <c r="V28" s="77"/>
      <c r="W28" s="77"/>
    </row>
    <row r="29" spans="1:23" ht="15" customHeight="1" x14ac:dyDescent="0.3">
      <c r="A29" s="73" t="s">
        <v>237</v>
      </c>
      <c r="B29" s="74">
        <v>1</v>
      </c>
      <c r="C29" s="74">
        <v>2</v>
      </c>
      <c r="D29" s="74"/>
      <c r="E29" s="74">
        <v>4</v>
      </c>
      <c r="F29" s="75" t="s">
        <v>160</v>
      </c>
      <c r="G29" s="76" t="s">
        <v>198</v>
      </c>
      <c r="H29" s="76"/>
      <c r="I29" s="76" t="s">
        <v>170</v>
      </c>
      <c r="J29" s="77"/>
      <c r="K29" s="75" t="s">
        <v>58</v>
      </c>
      <c r="L29" s="74"/>
      <c r="M29" s="74"/>
      <c r="N29" s="74"/>
      <c r="O29" s="74"/>
      <c r="P29" s="74"/>
      <c r="Q29" s="74"/>
      <c r="R29" s="74"/>
      <c r="S29" s="77"/>
      <c r="T29" s="78"/>
      <c r="U29" s="77"/>
      <c r="V29" s="77"/>
      <c r="W29" s="77"/>
    </row>
    <row r="30" spans="1:23" ht="15" customHeight="1" x14ac:dyDescent="0.3">
      <c r="A30" s="73" t="s">
        <v>238</v>
      </c>
      <c r="B30" s="74">
        <v>1</v>
      </c>
      <c r="C30" s="74">
        <v>2</v>
      </c>
      <c r="D30" s="74"/>
      <c r="E30" s="74">
        <v>4</v>
      </c>
      <c r="F30" s="75" t="s">
        <v>160</v>
      </c>
      <c r="G30" s="76" t="s">
        <v>198</v>
      </c>
      <c r="H30" s="76" t="s">
        <v>184</v>
      </c>
      <c r="I30" s="76" t="s">
        <v>170</v>
      </c>
      <c r="J30" s="76" t="s">
        <v>166</v>
      </c>
      <c r="K30" s="75" t="s">
        <v>58</v>
      </c>
      <c r="L30" s="74"/>
      <c r="M30" s="74"/>
      <c r="N30" s="74"/>
      <c r="O30" s="74"/>
      <c r="P30" s="74"/>
      <c r="Q30" s="74"/>
      <c r="R30" s="74"/>
      <c r="S30" s="77"/>
      <c r="T30" s="78"/>
      <c r="U30" s="77"/>
      <c r="V30" s="77"/>
      <c r="W30" s="77"/>
    </row>
    <row r="31" spans="1:23" ht="15" customHeight="1" x14ac:dyDescent="0.3">
      <c r="A31" s="73" t="s">
        <v>239</v>
      </c>
      <c r="B31" s="74">
        <v>1</v>
      </c>
      <c r="C31" s="74">
        <v>2</v>
      </c>
      <c r="D31" s="74"/>
      <c r="E31" s="74">
        <v>4</v>
      </c>
      <c r="F31" s="75" t="s">
        <v>160</v>
      </c>
      <c r="G31" s="76"/>
      <c r="H31" s="76" t="s">
        <v>184</v>
      </c>
      <c r="I31" s="76" t="s">
        <v>170</v>
      </c>
      <c r="J31" s="76" t="s">
        <v>166</v>
      </c>
      <c r="K31" s="75" t="s">
        <v>58</v>
      </c>
      <c r="L31" s="74"/>
      <c r="M31" s="74"/>
      <c r="N31" s="74"/>
      <c r="O31" s="74"/>
      <c r="P31" s="74"/>
      <c r="Q31" s="74"/>
      <c r="R31" s="74"/>
      <c r="S31" s="77"/>
      <c r="T31" s="78"/>
      <c r="U31" s="77"/>
      <c r="V31" s="77"/>
      <c r="W31" s="77"/>
    </row>
    <row r="32" spans="1:23" ht="15" customHeight="1" x14ac:dyDescent="0.3">
      <c r="A32" s="73" t="s">
        <v>241</v>
      </c>
      <c r="B32" s="74">
        <v>1</v>
      </c>
      <c r="C32" s="74">
        <v>2</v>
      </c>
      <c r="D32" s="74"/>
      <c r="E32" s="74">
        <v>4</v>
      </c>
      <c r="F32" s="75" t="s">
        <v>160</v>
      </c>
      <c r="G32" s="76"/>
      <c r="H32" s="76"/>
      <c r="I32" s="76" t="s">
        <v>170</v>
      </c>
      <c r="J32" s="77"/>
      <c r="K32" s="75" t="s">
        <v>58</v>
      </c>
      <c r="L32" s="74"/>
      <c r="M32" s="74"/>
      <c r="N32" s="74"/>
      <c r="O32" s="74"/>
      <c r="P32" s="74"/>
      <c r="Q32" s="74"/>
      <c r="R32" s="74"/>
      <c r="S32" s="77"/>
      <c r="T32" s="78"/>
      <c r="U32" s="77"/>
      <c r="V32" s="77"/>
      <c r="W32" s="77"/>
    </row>
    <row r="33" spans="1:23" ht="15" customHeight="1" x14ac:dyDescent="0.3">
      <c r="A33" s="73" t="s">
        <v>242</v>
      </c>
      <c r="B33" s="74">
        <v>1</v>
      </c>
      <c r="C33" s="74">
        <v>2</v>
      </c>
      <c r="D33" s="74"/>
      <c r="E33" s="74">
        <v>4</v>
      </c>
      <c r="F33" s="75" t="s">
        <v>160</v>
      </c>
      <c r="G33" s="76"/>
      <c r="H33" s="76" t="s">
        <v>184</v>
      </c>
      <c r="I33" s="76" t="s">
        <v>170</v>
      </c>
      <c r="J33" s="76" t="s">
        <v>166</v>
      </c>
      <c r="K33" s="75" t="s">
        <v>58</v>
      </c>
      <c r="L33" s="74"/>
      <c r="M33" s="74"/>
      <c r="N33" s="74"/>
      <c r="O33" s="74"/>
      <c r="P33" s="74"/>
      <c r="Q33" s="74"/>
      <c r="R33" s="74"/>
      <c r="S33" s="77"/>
      <c r="T33" s="78"/>
      <c r="U33" s="77"/>
      <c r="V33" s="77"/>
      <c r="W33" s="77"/>
    </row>
    <row r="34" spans="1:23" ht="15" customHeight="1" x14ac:dyDescent="0.3">
      <c r="A34" s="73" t="s">
        <v>243</v>
      </c>
      <c r="B34" s="74">
        <v>1</v>
      </c>
      <c r="C34" s="74">
        <v>2</v>
      </c>
      <c r="D34" s="74"/>
      <c r="E34" s="74">
        <v>4</v>
      </c>
      <c r="F34" s="75" t="s">
        <v>160</v>
      </c>
      <c r="G34" s="76"/>
      <c r="H34" s="76"/>
      <c r="I34" s="76" t="s">
        <v>170</v>
      </c>
      <c r="J34" s="77"/>
      <c r="K34" s="75" t="s">
        <v>58</v>
      </c>
      <c r="L34" s="74"/>
      <c r="M34" s="74"/>
      <c r="N34" s="74"/>
      <c r="O34" s="74"/>
      <c r="P34" s="74"/>
      <c r="Q34" s="74"/>
      <c r="R34" s="74"/>
      <c r="S34" s="77"/>
      <c r="T34" s="78"/>
      <c r="U34" s="77"/>
      <c r="V34" s="77"/>
      <c r="W34" s="77"/>
    </row>
    <row r="35" spans="1:23" ht="15" customHeight="1" x14ac:dyDescent="0.3">
      <c r="A35" s="73" t="s">
        <v>244</v>
      </c>
      <c r="B35" s="74">
        <v>1</v>
      </c>
      <c r="C35" s="74">
        <v>2</v>
      </c>
      <c r="D35" s="74"/>
      <c r="E35" s="74">
        <v>4</v>
      </c>
      <c r="F35" s="75" t="s">
        <v>160</v>
      </c>
      <c r="G35" s="76"/>
      <c r="H35" s="76"/>
      <c r="I35" s="76" t="s">
        <v>170</v>
      </c>
      <c r="J35" s="77"/>
      <c r="K35" s="75" t="s">
        <v>58</v>
      </c>
      <c r="L35" s="74"/>
      <c r="M35" s="74"/>
      <c r="N35" s="74"/>
      <c r="O35" s="74"/>
      <c r="P35" s="74"/>
      <c r="Q35" s="74"/>
      <c r="R35" s="74"/>
      <c r="S35" s="77"/>
      <c r="T35" s="78"/>
      <c r="U35" s="77"/>
      <c r="V35" s="77"/>
      <c r="W35" s="77"/>
    </row>
    <row r="36" spans="1:23" ht="15" customHeight="1" x14ac:dyDescent="0.3">
      <c r="A36" s="73" t="s">
        <v>245</v>
      </c>
      <c r="B36" s="74">
        <v>1</v>
      </c>
      <c r="C36" s="74">
        <v>2</v>
      </c>
      <c r="D36" s="74"/>
      <c r="E36" s="74">
        <v>4</v>
      </c>
      <c r="F36" s="75" t="s">
        <v>160</v>
      </c>
      <c r="G36" s="76"/>
      <c r="H36" s="76" t="s">
        <v>184</v>
      </c>
      <c r="I36" s="76" t="s">
        <v>170</v>
      </c>
      <c r="J36" s="76" t="s">
        <v>166</v>
      </c>
      <c r="K36" s="75" t="s">
        <v>58</v>
      </c>
      <c r="L36" s="74"/>
      <c r="M36" s="74"/>
      <c r="N36" s="74"/>
      <c r="O36" s="74"/>
      <c r="P36" s="74"/>
      <c r="Q36" s="74"/>
      <c r="R36" s="74"/>
      <c r="S36" s="77"/>
      <c r="T36" s="78"/>
      <c r="U36" s="77"/>
      <c r="V36" s="77"/>
      <c r="W36" s="77"/>
    </row>
    <row r="37" spans="1:23" ht="15" customHeight="1" x14ac:dyDescent="0.3">
      <c r="A37" s="73" t="s">
        <v>246</v>
      </c>
      <c r="B37" s="74">
        <v>1</v>
      </c>
      <c r="C37" s="74">
        <v>2</v>
      </c>
      <c r="D37" s="74"/>
      <c r="E37" s="74">
        <v>4</v>
      </c>
      <c r="F37" s="75" t="s">
        <v>160</v>
      </c>
      <c r="G37" s="76"/>
      <c r="H37" s="76" t="s">
        <v>184</v>
      </c>
      <c r="I37" s="76" t="s">
        <v>170</v>
      </c>
      <c r="J37" s="76" t="s">
        <v>166</v>
      </c>
      <c r="K37" s="75" t="s">
        <v>58</v>
      </c>
      <c r="L37" s="74"/>
      <c r="M37" s="74"/>
      <c r="N37" s="74"/>
      <c r="O37" s="74"/>
      <c r="P37" s="74"/>
      <c r="Q37" s="74"/>
      <c r="R37" s="74"/>
      <c r="S37" s="77"/>
      <c r="T37" s="78"/>
      <c r="U37" s="77"/>
      <c r="V37" s="77"/>
      <c r="W37" s="77"/>
    </row>
    <row r="38" spans="1:23" ht="15" customHeight="1" x14ac:dyDescent="0.3">
      <c r="A38" s="73" t="s">
        <v>247</v>
      </c>
      <c r="B38" s="74">
        <v>1</v>
      </c>
      <c r="C38" s="74">
        <v>2</v>
      </c>
      <c r="D38" s="74"/>
      <c r="E38" s="74">
        <v>4</v>
      </c>
      <c r="F38" s="75" t="s">
        <v>160</v>
      </c>
      <c r="G38" s="76"/>
      <c r="H38" s="76" t="s">
        <v>184</v>
      </c>
      <c r="I38" s="76" t="s">
        <v>170</v>
      </c>
      <c r="J38" s="76" t="s">
        <v>166</v>
      </c>
      <c r="K38" s="75" t="s">
        <v>58</v>
      </c>
      <c r="L38" s="74"/>
      <c r="M38" s="74"/>
      <c r="N38" s="74"/>
      <c r="O38" s="74"/>
      <c r="P38" s="74"/>
      <c r="Q38" s="74"/>
      <c r="R38" s="74"/>
      <c r="S38" s="77"/>
      <c r="T38" s="78"/>
      <c r="U38" s="77"/>
      <c r="V38" s="77"/>
      <c r="W38" s="77"/>
    </row>
    <row r="39" spans="1:23" ht="15" customHeight="1" x14ac:dyDescent="0.3">
      <c r="A39" s="73" t="s">
        <v>249</v>
      </c>
      <c r="B39" s="74"/>
      <c r="C39" s="74"/>
      <c r="D39" s="74"/>
      <c r="E39" s="74">
        <v>4</v>
      </c>
      <c r="F39" s="75" t="s">
        <v>160</v>
      </c>
      <c r="G39" s="76"/>
      <c r="H39" s="76"/>
      <c r="I39" s="76" t="s">
        <v>170</v>
      </c>
      <c r="J39" s="76"/>
      <c r="K39" s="75" t="s">
        <v>58</v>
      </c>
      <c r="L39" s="74"/>
      <c r="M39" s="74"/>
      <c r="N39" s="74"/>
      <c r="O39" s="74"/>
      <c r="P39" s="74"/>
      <c r="Q39" s="74"/>
      <c r="R39" s="74"/>
      <c r="S39" s="77"/>
      <c r="T39" s="78"/>
      <c r="U39" s="77"/>
      <c r="V39" s="77"/>
      <c r="W39" s="77"/>
    </row>
    <row r="40" spans="1:23" ht="15" customHeight="1" x14ac:dyDescent="0.3">
      <c r="A40" s="79" t="s">
        <v>252</v>
      </c>
      <c r="B40" s="74">
        <v>1</v>
      </c>
      <c r="C40" s="74">
        <v>2</v>
      </c>
      <c r="D40" s="74"/>
      <c r="E40" s="74">
        <v>4</v>
      </c>
      <c r="F40" s="75" t="s">
        <v>160</v>
      </c>
      <c r="G40" s="76"/>
      <c r="H40" s="76" t="s">
        <v>184</v>
      </c>
      <c r="I40" s="76" t="s">
        <v>170</v>
      </c>
      <c r="J40" s="76" t="s">
        <v>166</v>
      </c>
      <c r="K40" s="75" t="s">
        <v>58</v>
      </c>
      <c r="L40" s="74"/>
      <c r="M40" s="74"/>
      <c r="N40" s="74"/>
      <c r="O40" s="74"/>
      <c r="P40" s="74"/>
      <c r="Q40" s="74"/>
      <c r="R40" s="74"/>
      <c r="S40" s="77"/>
      <c r="T40" s="78"/>
      <c r="U40" s="77"/>
      <c r="V40" s="77"/>
      <c r="W40" s="77"/>
    </row>
    <row r="41" spans="1:23" ht="15" customHeight="1" x14ac:dyDescent="0.3">
      <c r="A41" s="79" t="s">
        <v>254</v>
      </c>
      <c r="B41" s="74">
        <v>1</v>
      </c>
      <c r="C41" s="74">
        <v>2</v>
      </c>
      <c r="D41" s="74"/>
      <c r="E41" s="74">
        <v>4</v>
      </c>
      <c r="F41" s="75" t="s">
        <v>160</v>
      </c>
      <c r="G41" s="76"/>
      <c r="H41" s="76" t="s">
        <v>184</v>
      </c>
      <c r="I41" s="76" t="s">
        <v>170</v>
      </c>
      <c r="J41" s="76" t="s">
        <v>166</v>
      </c>
      <c r="K41" s="75" t="s">
        <v>58</v>
      </c>
      <c r="L41" s="74"/>
      <c r="M41" s="74"/>
      <c r="N41" s="74"/>
      <c r="O41" s="74"/>
      <c r="P41" s="74"/>
      <c r="Q41" s="74"/>
      <c r="R41" s="74"/>
      <c r="S41" s="77"/>
      <c r="T41" s="78"/>
      <c r="U41" s="77"/>
      <c r="V41" s="77"/>
      <c r="W41" s="77"/>
    </row>
    <row r="42" spans="1:23" ht="15" customHeight="1" x14ac:dyDescent="0.3">
      <c r="A42" s="79" t="s">
        <v>255</v>
      </c>
      <c r="B42" s="74">
        <v>1</v>
      </c>
      <c r="C42" s="74">
        <v>2</v>
      </c>
      <c r="D42" s="74"/>
      <c r="E42" s="74">
        <v>4</v>
      </c>
      <c r="F42" s="75" t="s">
        <v>160</v>
      </c>
      <c r="G42" s="76"/>
      <c r="H42" s="76" t="s">
        <v>184</v>
      </c>
      <c r="I42" s="76" t="s">
        <v>170</v>
      </c>
      <c r="J42" s="76" t="s">
        <v>166</v>
      </c>
      <c r="K42" s="75" t="s">
        <v>58</v>
      </c>
      <c r="L42" s="74"/>
      <c r="M42" s="74"/>
      <c r="N42" s="74"/>
      <c r="O42" s="74"/>
      <c r="P42" s="74"/>
      <c r="Q42" s="74"/>
      <c r="R42" s="74"/>
      <c r="S42" s="77"/>
      <c r="T42" s="78"/>
      <c r="U42" s="77"/>
      <c r="V42" s="77"/>
      <c r="W42" s="77"/>
    </row>
    <row r="43" spans="1:23" ht="15" customHeight="1" x14ac:dyDescent="0.3">
      <c r="A43" s="79" t="s">
        <v>256</v>
      </c>
      <c r="B43" s="74">
        <v>1</v>
      </c>
      <c r="C43" s="74">
        <v>2</v>
      </c>
      <c r="D43" s="74"/>
      <c r="E43" s="74">
        <v>4</v>
      </c>
      <c r="F43" s="75" t="s">
        <v>160</v>
      </c>
      <c r="G43" s="76"/>
      <c r="H43" s="76" t="s">
        <v>184</v>
      </c>
      <c r="I43" s="76" t="s">
        <v>170</v>
      </c>
      <c r="J43" s="76" t="s">
        <v>166</v>
      </c>
      <c r="K43" s="75" t="s">
        <v>58</v>
      </c>
      <c r="L43" s="74"/>
      <c r="M43" s="74"/>
      <c r="N43" s="74"/>
      <c r="O43" s="74"/>
      <c r="P43" s="74"/>
      <c r="Q43" s="74"/>
      <c r="R43" s="74"/>
      <c r="S43" s="77"/>
      <c r="T43" s="78"/>
      <c r="U43" s="77"/>
      <c r="V43" s="77"/>
      <c r="W43" s="77"/>
    </row>
    <row r="44" spans="1:23" ht="15" customHeight="1" x14ac:dyDescent="0.3">
      <c r="A44" s="79" t="s">
        <v>257</v>
      </c>
      <c r="B44" s="74">
        <v>1</v>
      </c>
      <c r="C44" s="74">
        <v>2</v>
      </c>
      <c r="D44" s="74"/>
      <c r="E44" s="74">
        <v>4</v>
      </c>
      <c r="F44" s="75" t="s">
        <v>160</v>
      </c>
      <c r="G44" s="76"/>
      <c r="H44" s="76" t="s">
        <v>184</v>
      </c>
      <c r="I44" s="76" t="s">
        <v>170</v>
      </c>
      <c r="J44" s="76" t="s">
        <v>166</v>
      </c>
      <c r="K44" s="75" t="s">
        <v>58</v>
      </c>
      <c r="L44" s="74"/>
      <c r="M44" s="74"/>
      <c r="N44" s="74"/>
      <c r="O44" s="74"/>
      <c r="P44" s="74"/>
      <c r="Q44" s="74"/>
      <c r="R44" s="74"/>
      <c r="S44" s="77"/>
      <c r="T44" s="78"/>
      <c r="U44" s="77"/>
      <c r="V44" s="77"/>
      <c r="W44" s="77"/>
    </row>
    <row r="45" spans="1:23" ht="15" customHeight="1" x14ac:dyDescent="0.3">
      <c r="A45" s="79" t="s">
        <v>258</v>
      </c>
      <c r="B45" s="74">
        <v>1</v>
      </c>
      <c r="C45" s="74">
        <v>2</v>
      </c>
      <c r="D45" s="74">
        <v>3</v>
      </c>
      <c r="E45" s="74">
        <v>4</v>
      </c>
      <c r="F45" s="75" t="s">
        <v>160</v>
      </c>
      <c r="G45" s="76"/>
      <c r="H45" s="76" t="s">
        <v>184</v>
      </c>
      <c r="I45" s="76" t="s">
        <v>170</v>
      </c>
      <c r="J45" s="76" t="s">
        <v>166</v>
      </c>
      <c r="K45" s="75" t="s">
        <v>58</v>
      </c>
      <c r="L45" s="74"/>
      <c r="M45" s="74"/>
      <c r="N45" s="74"/>
      <c r="O45" s="74"/>
      <c r="P45" s="74"/>
      <c r="Q45" s="74"/>
      <c r="R45" s="74"/>
      <c r="S45" s="77"/>
      <c r="T45" s="78"/>
      <c r="U45" s="77"/>
      <c r="V45" s="77"/>
      <c r="W45" s="77"/>
    </row>
    <row r="46" spans="1:23" ht="15" customHeight="1" x14ac:dyDescent="0.3">
      <c r="A46" s="73" t="s">
        <v>145</v>
      </c>
      <c r="B46" s="74">
        <v>1</v>
      </c>
      <c r="C46" s="74"/>
      <c r="D46" s="74"/>
      <c r="E46" s="74">
        <v>4</v>
      </c>
      <c r="F46" s="75" t="s">
        <v>160</v>
      </c>
      <c r="G46" s="76"/>
      <c r="H46" s="76"/>
      <c r="I46" s="76" t="s">
        <v>170</v>
      </c>
      <c r="J46" s="77"/>
      <c r="K46" s="75" t="s">
        <v>58</v>
      </c>
      <c r="L46" s="74"/>
      <c r="M46" s="74"/>
      <c r="N46" s="74"/>
      <c r="O46" s="74"/>
      <c r="P46" s="74"/>
      <c r="Q46" s="74"/>
      <c r="R46" s="74"/>
      <c r="S46" s="77"/>
      <c r="T46" s="78"/>
      <c r="U46" s="77"/>
      <c r="V46" s="77"/>
      <c r="W46" s="77"/>
    </row>
    <row r="47" spans="1:23" ht="15" customHeight="1" x14ac:dyDescent="0.3">
      <c r="A47" s="73" t="s">
        <v>262</v>
      </c>
      <c r="B47" s="74">
        <v>1</v>
      </c>
      <c r="C47" s="74"/>
      <c r="D47" s="74"/>
      <c r="E47" s="74">
        <v>4</v>
      </c>
      <c r="F47" s="75" t="s">
        <v>160</v>
      </c>
      <c r="G47" s="76"/>
      <c r="H47" s="76"/>
      <c r="I47" s="76" t="s">
        <v>170</v>
      </c>
      <c r="J47" s="77"/>
      <c r="K47" s="75" t="s">
        <v>58</v>
      </c>
      <c r="L47" s="74"/>
      <c r="M47" s="74"/>
      <c r="N47" s="74"/>
      <c r="O47" s="74"/>
      <c r="P47" s="74"/>
      <c r="Q47" s="74"/>
      <c r="R47" s="74"/>
      <c r="S47" s="77"/>
      <c r="T47" s="78"/>
      <c r="U47" s="77"/>
      <c r="V47" s="77"/>
      <c r="W47" s="77"/>
    </row>
    <row r="48" spans="1:23" ht="15" customHeight="1" x14ac:dyDescent="0.3">
      <c r="A48" s="73" t="s">
        <v>263</v>
      </c>
      <c r="B48" s="74">
        <v>1</v>
      </c>
      <c r="C48" s="74"/>
      <c r="D48" s="74"/>
      <c r="E48" s="74">
        <v>4</v>
      </c>
      <c r="F48" s="75" t="s">
        <v>160</v>
      </c>
      <c r="G48" s="76"/>
      <c r="H48" s="76" t="s">
        <v>184</v>
      </c>
      <c r="I48" s="76" t="s">
        <v>170</v>
      </c>
      <c r="J48" s="76" t="s">
        <v>166</v>
      </c>
      <c r="K48" s="75" t="s">
        <v>58</v>
      </c>
      <c r="L48" s="74"/>
      <c r="M48" s="74"/>
      <c r="N48" s="74"/>
      <c r="O48" s="74"/>
      <c r="P48" s="74"/>
      <c r="Q48" s="74"/>
      <c r="R48" s="74"/>
      <c r="S48" s="77"/>
      <c r="T48" s="78"/>
      <c r="U48" s="77"/>
      <c r="V48" s="77"/>
      <c r="W48" s="77"/>
    </row>
    <row r="49" spans="1:23" ht="15" customHeight="1" x14ac:dyDescent="0.3">
      <c r="A49" s="73" t="s">
        <v>266</v>
      </c>
      <c r="B49" s="74">
        <v>1</v>
      </c>
      <c r="C49" s="74"/>
      <c r="D49" s="74"/>
      <c r="E49" s="74">
        <v>4</v>
      </c>
      <c r="F49" s="75" t="s">
        <v>160</v>
      </c>
      <c r="G49" s="76"/>
      <c r="H49" s="76" t="s">
        <v>184</v>
      </c>
      <c r="I49" s="76" t="s">
        <v>170</v>
      </c>
      <c r="J49" s="76" t="s">
        <v>166</v>
      </c>
      <c r="K49" s="75" t="s">
        <v>58</v>
      </c>
      <c r="L49" s="74"/>
      <c r="M49" s="74"/>
      <c r="N49" s="74"/>
      <c r="O49" s="74"/>
      <c r="P49" s="74"/>
      <c r="Q49" s="74"/>
      <c r="R49" s="74"/>
      <c r="S49" s="77"/>
      <c r="T49" s="78"/>
      <c r="U49" s="77"/>
      <c r="V49" s="77"/>
      <c r="W49" s="77"/>
    </row>
    <row r="50" spans="1:23" ht="15" customHeight="1" x14ac:dyDescent="0.3">
      <c r="A50" s="73" t="s">
        <v>267</v>
      </c>
      <c r="B50" s="74" t="s">
        <v>1987</v>
      </c>
      <c r="C50" s="74" t="s">
        <v>1987</v>
      </c>
      <c r="D50" s="74"/>
      <c r="E50" s="74"/>
      <c r="F50" s="75"/>
      <c r="G50" s="76"/>
      <c r="H50" s="76"/>
      <c r="I50" s="76"/>
      <c r="J50" s="76"/>
      <c r="K50" s="75"/>
      <c r="L50" s="74">
        <v>1</v>
      </c>
      <c r="M50" s="74" t="s">
        <v>1987</v>
      </c>
      <c r="N50" s="74" t="s">
        <v>1987</v>
      </c>
      <c r="O50" s="74">
        <v>4</v>
      </c>
      <c r="P50" s="74">
        <v>5</v>
      </c>
      <c r="Q50" s="74">
        <v>6</v>
      </c>
      <c r="R50" s="74">
        <v>7</v>
      </c>
      <c r="S50" s="77"/>
      <c r="T50" s="78" t="s">
        <v>184</v>
      </c>
      <c r="U50" s="75" t="s">
        <v>170</v>
      </c>
      <c r="V50" s="75" t="s">
        <v>58</v>
      </c>
      <c r="W50" s="75" t="s">
        <v>51</v>
      </c>
    </row>
    <row r="51" spans="1:23" ht="15" customHeight="1" x14ac:dyDescent="0.3">
      <c r="A51" s="73" t="s">
        <v>268</v>
      </c>
      <c r="B51" s="74"/>
      <c r="C51" s="74"/>
      <c r="D51" s="74"/>
      <c r="E51" s="74"/>
      <c r="F51" s="75"/>
      <c r="G51" s="76"/>
      <c r="H51" s="76"/>
      <c r="I51" s="76"/>
      <c r="J51" s="77"/>
      <c r="K51" s="75"/>
      <c r="L51" s="74">
        <v>1</v>
      </c>
      <c r="M51" s="74" t="s">
        <v>1987</v>
      </c>
      <c r="N51" s="74"/>
      <c r="O51" s="74">
        <v>4</v>
      </c>
      <c r="P51" s="74">
        <v>5</v>
      </c>
      <c r="Q51" s="74">
        <v>6</v>
      </c>
      <c r="R51" s="74">
        <v>7</v>
      </c>
      <c r="S51" s="77"/>
      <c r="T51" s="78" t="s">
        <v>1987</v>
      </c>
      <c r="U51" s="75" t="s">
        <v>170</v>
      </c>
      <c r="V51" s="75" t="s">
        <v>58</v>
      </c>
      <c r="W51" s="75" t="s">
        <v>51</v>
      </c>
    </row>
    <row r="52" spans="1:23" ht="15" customHeight="1" x14ac:dyDescent="0.3">
      <c r="A52" s="73" t="s">
        <v>269</v>
      </c>
      <c r="B52" s="74">
        <v>1</v>
      </c>
      <c r="C52" s="74"/>
      <c r="D52" s="74"/>
      <c r="E52" s="74">
        <v>4</v>
      </c>
      <c r="F52" s="75" t="s">
        <v>160</v>
      </c>
      <c r="G52" s="76"/>
      <c r="H52" s="76"/>
      <c r="I52" s="76" t="s">
        <v>170</v>
      </c>
      <c r="J52" s="77"/>
      <c r="K52" s="75" t="s">
        <v>58</v>
      </c>
      <c r="L52" s="74"/>
      <c r="M52" s="74"/>
      <c r="N52" s="74"/>
      <c r="O52" s="74"/>
      <c r="P52" s="74"/>
      <c r="Q52" s="74"/>
      <c r="R52" s="74"/>
      <c r="S52" s="77"/>
      <c r="T52" s="78"/>
      <c r="U52" s="77"/>
      <c r="V52" s="77"/>
      <c r="W52" s="77"/>
    </row>
    <row r="53" spans="1:23" ht="15" customHeight="1" x14ac:dyDescent="0.3">
      <c r="A53" s="73" t="s">
        <v>270</v>
      </c>
      <c r="B53" s="74">
        <v>1</v>
      </c>
      <c r="C53" s="74"/>
      <c r="D53" s="74"/>
      <c r="E53" s="74">
        <v>4</v>
      </c>
      <c r="F53" s="75" t="s">
        <v>160</v>
      </c>
      <c r="G53" s="76"/>
      <c r="H53" s="76" t="s">
        <v>184</v>
      </c>
      <c r="I53" s="76" t="s">
        <v>170</v>
      </c>
      <c r="J53" s="76" t="s">
        <v>166</v>
      </c>
      <c r="K53" s="75" t="s">
        <v>58</v>
      </c>
      <c r="L53" s="74"/>
      <c r="M53" s="74"/>
      <c r="N53" s="74"/>
      <c r="O53" s="74"/>
      <c r="P53" s="74"/>
      <c r="Q53" s="74"/>
      <c r="R53" s="74"/>
      <c r="S53" s="77"/>
      <c r="T53" s="78"/>
      <c r="U53" s="77"/>
      <c r="V53" s="77"/>
      <c r="W53" s="77"/>
    </row>
    <row r="54" spans="1:23" ht="15" customHeight="1" x14ac:dyDescent="0.3">
      <c r="A54" s="73" t="s">
        <v>271</v>
      </c>
      <c r="B54" s="74"/>
      <c r="C54" s="74"/>
      <c r="D54" s="74"/>
      <c r="E54" s="74"/>
      <c r="F54" s="75"/>
      <c r="G54" s="76"/>
      <c r="H54" s="76"/>
      <c r="I54" s="76"/>
      <c r="J54" s="76"/>
      <c r="K54" s="75"/>
      <c r="L54" s="74">
        <v>1</v>
      </c>
      <c r="M54" s="74"/>
      <c r="N54" s="74"/>
      <c r="O54" s="74">
        <v>4</v>
      </c>
      <c r="P54" s="74">
        <v>5</v>
      </c>
      <c r="Q54" s="74">
        <v>6</v>
      </c>
      <c r="R54" s="74">
        <v>7</v>
      </c>
      <c r="S54" s="77"/>
      <c r="T54" s="78" t="s">
        <v>184</v>
      </c>
      <c r="U54" s="75" t="s">
        <v>170</v>
      </c>
      <c r="V54" s="75" t="s">
        <v>58</v>
      </c>
      <c r="W54" s="75" t="s">
        <v>51</v>
      </c>
    </row>
    <row r="55" spans="1:23" ht="15" customHeight="1" x14ac:dyDescent="0.3">
      <c r="A55" s="73" t="s">
        <v>272</v>
      </c>
      <c r="B55" s="74"/>
      <c r="C55" s="74"/>
      <c r="D55" s="74"/>
      <c r="E55" s="74"/>
      <c r="F55" s="75"/>
      <c r="G55" s="76"/>
      <c r="H55" s="76"/>
      <c r="I55" s="76"/>
      <c r="J55" s="77"/>
      <c r="K55" s="75"/>
      <c r="L55" s="74">
        <v>1</v>
      </c>
      <c r="M55" s="74"/>
      <c r="N55" s="74"/>
      <c r="O55" s="74">
        <v>4</v>
      </c>
      <c r="P55" s="74">
        <v>5</v>
      </c>
      <c r="Q55" s="74">
        <v>6</v>
      </c>
      <c r="R55" s="74">
        <v>7</v>
      </c>
      <c r="S55" s="77"/>
      <c r="T55" s="78" t="s">
        <v>1987</v>
      </c>
      <c r="U55" s="75" t="s">
        <v>170</v>
      </c>
      <c r="V55" s="75" t="s">
        <v>58</v>
      </c>
      <c r="W55" s="75" t="s">
        <v>51</v>
      </c>
    </row>
    <row r="56" spans="1:23" ht="15" customHeight="1" x14ac:dyDescent="0.3">
      <c r="A56" s="73" t="s">
        <v>273</v>
      </c>
      <c r="B56" s="74"/>
      <c r="C56" s="74"/>
      <c r="D56" s="74"/>
      <c r="E56" s="74"/>
      <c r="F56" s="75"/>
      <c r="G56" s="76"/>
      <c r="H56" s="76"/>
      <c r="I56" s="76"/>
      <c r="J56" s="76"/>
      <c r="K56" s="75"/>
      <c r="L56" s="74">
        <v>1</v>
      </c>
      <c r="M56" s="74"/>
      <c r="N56" s="74"/>
      <c r="O56" s="74">
        <v>4</v>
      </c>
      <c r="P56" s="74">
        <v>5</v>
      </c>
      <c r="Q56" s="74">
        <v>6</v>
      </c>
      <c r="R56" s="74">
        <v>7</v>
      </c>
      <c r="S56" s="77"/>
      <c r="T56" s="78" t="s">
        <v>184</v>
      </c>
      <c r="U56" s="75" t="s">
        <v>170</v>
      </c>
      <c r="V56" s="75" t="s">
        <v>58</v>
      </c>
      <c r="W56" s="75" t="s">
        <v>51</v>
      </c>
    </row>
    <row r="57" spans="1:23" ht="15" customHeight="1" x14ac:dyDescent="0.3">
      <c r="A57" s="73" t="s">
        <v>274</v>
      </c>
      <c r="B57" s="74"/>
      <c r="C57" s="74"/>
      <c r="D57" s="74"/>
      <c r="E57" s="74"/>
      <c r="F57" s="75"/>
      <c r="G57" s="76"/>
      <c r="H57" s="76"/>
      <c r="I57" s="76"/>
      <c r="J57" s="77"/>
      <c r="K57" s="75"/>
      <c r="L57" s="74">
        <v>1</v>
      </c>
      <c r="M57" s="74"/>
      <c r="N57" s="74"/>
      <c r="O57" s="74">
        <v>4</v>
      </c>
      <c r="P57" s="74">
        <v>5</v>
      </c>
      <c r="Q57" s="74">
        <v>6</v>
      </c>
      <c r="R57" s="74">
        <v>7</v>
      </c>
      <c r="S57" s="77"/>
      <c r="T57" s="78" t="s">
        <v>1987</v>
      </c>
      <c r="U57" s="75" t="s">
        <v>170</v>
      </c>
      <c r="V57" s="75" t="s">
        <v>58</v>
      </c>
      <c r="W57" s="75" t="s">
        <v>51</v>
      </c>
    </row>
    <row r="58" spans="1:23" ht="15" customHeight="1" x14ac:dyDescent="0.3">
      <c r="A58" s="79" t="s">
        <v>275</v>
      </c>
      <c r="B58" s="74">
        <v>1</v>
      </c>
      <c r="C58" s="74"/>
      <c r="D58" s="74">
        <v>3</v>
      </c>
      <c r="E58" s="74">
        <v>4</v>
      </c>
      <c r="F58" s="75" t="s">
        <v>160</v>
      </c>
      <c r="G58" s="76"/>
      <c r="H58" s="76" t="s">
        <v>184</v>
      </c>
      <c r="I58" s="76" t="s">
        <v>170</v>
      </c>
      <c r="J58" s="76" t="s">
        <v>166</v>
      </c>
      <c r="K58" s="75" t="s">
        <v>58</v>
      </c>
      <c r="L58" s="74"/>
      <c r="M58" s="74"/>
      <c r="N58" s="74"/>
      <c r="O58" s="74"/>
      <c r="P58" s="74"/>
      <c r="Q58" s="74"/>
      <c r="R58" s="74"/>
      <c r="S58" s="77"/>
      <c r="T58" s="78"/>
      <c r="U58" s="77"/>
      <c r="V58" s="77"/>
      <c r="W58" s="77"/>
    </row>
    <row r="59" spans="1:23" ht="15" customHeight="1" x14ac:dyDescent="0.3">
      <c r="A59" s="73" t="s">
        <v>276</v>
      </c>
      <c r="B59" s="74">
        <v>1</v>
      </c>
      <c r="C59" s="74"/>
      <c r="D59" s="74">
        <v>3</v>
      </c>
      <c r="E59" s="74">
        <v>4</v>
      </c>
      <c r="F59" s="75" t="s">
        <v>160</v>
      </c>
      <c r="G59" s="76"/>
      <c r="H59" s="76"/>
      <c r="I59" s="76" t="s">
        <v>170</v>
      </c>
      <c r="J59" s="77"/>
      <c r="K59" s="75" t="s">
        <v>58</v>
      </c>
      <c r="L59" s="74"/>
      <c r="M59" s="74"/>
      <c r="N59" s="74"/>
      <c r="O59" s="74"/>
      <c r="P59" s="74"/>
      <c r="Q59" s="74"/>
      <c r="R59" s="74"/>
      <c r="S59" s="77"/>
      <c r="T59" s="78"/>
      <c r="U59" s="77"/>
      <c r="V59" s="77"/>
      <c r="W59" s="77"/>
    </row>
    <row r="60" spans="1:23" ht="15" customHeight="1" x14ac:dyDescent="0.3">
      <c r="A60" s="73" t="s">
        <v>277</v>
      </c>
      <c r="B60" s="74">
        <v>1</v>
      </c>
      <c r="C60" s="74"/>
      <c r="D60" s="74">
        <v>3</v>
      </c>
      <c r="E60" s="74">
        <v>4</v>
      </c>
      <c r="F60" s="75" t="s">
        <v>160</v>
      </c>
      <c r="G60" s="76"/>
      <c r="H60" s="76" t="s">
        <v>184</v>
      </c>
      <c r="I60" s="76" t="s">
        <v>170</v>
      </c>
      <c r="J60" s="76" t="s">
        <v>166</v>
      </c>
      <c r="K60" s="75" t="s">
        <v>58</v>
      </c>
      <c r="L60" s="74"/>
      <c r="M60" s="74"/>
      <c r="N60" s="74"/>
      <c r="O60" s="74"/>
      <c r="P60" s="74"/>
      <c r="Q60" s="74"/>
      <c r="R60" s="74"/>
      <c r="S60" s="77"/>
      <c r="T60" s="78"/>
      <c r="U60" s="77"/>
      <c r="V60" s="77"/>
      <c r="W60" s="77"/>
    </row>
    <row r="61" spans="1:23" ht="15" customHeight="1" x14ac:dyDescent="0.3">
      <c r="A61" s="73" t="s">
        <v>278</v>
      </c>
      <c r="B61" s="74"/>
      <c r="C61" s="74"/>
      <c r="D61" s="74"/>
      <c r="E61" s="74"/>
      <c r="F61" s="75"/>
      <c r="G61" s="76"/>
      <c r="H61" s="76"/>
      <c r="I61" s="76"/>
      <c r="J61" s="76"/>
      <c r="K61" s="75"/>
      <c r="L61" s="74">
        <v>1</v>
      </c>
      <c r="M61" s="74"/>
      <c r="N61" s="74">
        <v>3</v>
      </c>
      <c r="O61" s="74">
        <v>4</v>
      </c>
      <c r="P61" s="74">
        <v>5</v>
      </c>
      <c r="Q61" s="74">
        <v>6</v>
      </c>
      <c r="R61" s="74">
        <v>7</v>
      </c>
      <c r="S61" s="77"/>
      <c r="T61" s="78" t="s">
        <v>184</v>
      </c>
      <c r="U61" s="76" t="s">
        <v>170</v>
      </c>
      <c r="V61" s="76" t="s">
        <v>58</v>
      </c>
      <c r="W61" s="75" t="s">
        <v>51</v>
      </c>
    </row>
    <row r="62" spans="1:23" ht="15" customHeight="1" x14ac:dyDescent="0.3">
      <c r="A62" s="73" t="s">
        <v>279</v>
      </c>
      <c r="B62" s="74"/>
      <c r="C62" s="74"/>
      <c r="D62" s="74"/>
      <c r="E62" s="74"/>
      <c r="F62" s="75"/>
      <c r="G62" s="76"/>
      <c r="H62" s="76"/>
      <c r="I62" s="76"/>
      <c r="J62" s="77"/>
      <c r="K62" s="75"/>
      <c r="L62" s="74">
        <v>1</v>
      </c>
      <c r="M62" s="74"/>
      <c r="N62" s="74">
        <v>3</v>
      </c>
      <c r="O62" s="74">
        <v>4</v>
      </c>
      <c r="P62" s="74">
        <v>5</v>
      </c>
      <c r="Q62" s="74">
        <v>6</v>
      </c>
      <c r="R62" s="74">
        <v>7</v>
      </c>
      <c r="S62" s="77"/>
      <c r="T62" s="78" t="s">
        <v>1987</v>
      </c>
      <c r="U62" s="75" t="s">
        <v>170</v>
      </c>
      <c r="V62" s="75"/>
      <c r="W62" s="75" t="s">
        <v>51</v>
      </c>
    </row>
    <row r="63" spans="1:23" ht="15" customHeight="1" x14ac:dyDescent="0.3">
      <c r="A63" s="73" t="s">
        <v>280</v>
      </c>
      <c r="B63" s="74">
        <v>1</v>
      </c>
      <c r="C63" s="80" t="s">
        <v>1987</v>
      </c>
      <c r="D63" s="74">
        <v>3</v>
      </c>
      <c r="E63" s="74">
        <v>4</v>
      </c>
      <c r="F63" s="75" t="s">
        <v>160</v>
      </c>
      <c r="G63" s="76"/>
      <c r="H63" s="76"/>
      <c r="I63" s="76" t="s">
        <v>170</v>
      </c>
      <c r="J63" s="77"/>
      <c r="K63" s="75" t="s">
        <v>58</v>
      </c>
      <c r="L63" s="74"/>
      <c r="M63" s="74"/>
      <c r="N63" s="74"/>
      <c r="O63" s="74"/>
      <c r="P63" s="74"/>
      <c r="Q63" s="74"/>
      <c r="R63" s="74"/>
      <c r="S63" s="77"/>
      <c r="T63" s="78"/>
      <c r="U63" s="77"/>
      <c r="V63" s="77"/>
      <c r="W63" s="77"/>
    </row>
    <row r="64" spans="1:23" ht="15" customHeight="1" x14ac:dyDescent="0.3">
      <c r="A64" s="73" t="s">
        <v>281</v>
      </c>
      <c r="B64" s="74">
        <v>1</v>
      </c>
      <c r="C64" s="74"/>
      <c r="D64" s="74">
        <v>3</v>
      </c>
      <c r="E64" s="74">
        <v>4</v>
      </c>
      <c r="F64" s="75" t="s">
        <v>160</v>
      </c>
      <c r="G64" s="76"/>
      <c r="H64" s="76" t="s">
        <v>184</v>
      </c>
      <c r="I64" s="76" t="s">
        <v>170</v>
      </c>
      <c r="J64" s="77"/>
      <c r="K64" s="75" t="s">
        <v>58</v>
      </c>
      <c r="L64" s="74"/>
      <c r="M64" s="74"/>
      <c r="N64" s="74"/>
      <c r="O64" s="74"/>
      <c r="P64" s="74"/>
      <c r="Q64" s="74"/>
      <c r="R64" s="74"/>
      <c r="S64" s="77"/>
      <c r="T64" s="78"/>
      <c r="U64" s="77"/>
      <c r="V64" s="77"/>
      <c r="W64" s="77"/>
    </row>
    <row r="65" spans="1:23" ht="15" customHeight="1" x14ac:dyDescent="0.3">
      <c r="A65" s="73" t="s">
        <v>282</v>
      </c>
      <c r="B65" s="74">
        <v>1</v>
      </c>
      <c r="C65" s="74"/>
      <c r="D65" s="74"/>
      <c r="E65" s="74">
        <v>4</v>
      </c>
      <c r="F65" s="75" t="s">
        <v>160</v>
      </c>
      <c r="G65" s="76"/>
      <c r="H65" s="76"/>
      <c r="I65" s="76" t="s">
        <v>170</v>
      </c>
      <c r="J65" s="77"/>
      <c r="K65" s="75" t="s">
        <v>58</v>
      </c>
      <c r="L65" s="74"/>
      <c r="M65" s="74"/>
      <c r="N65" s="74"/>
      <c r="O65" s="74"/>
      <c r="P65" s="74"/>
      <c r="Q65" s="74"/>
      <c r="R65" s="74"/>
      <c r="S65" s="77"/>
      <c r="T65" s="78"/>
      <c r="U65" s="77"/>
      <c r="V65" s="77"/>
      <c r="W65" s="77"/>
    </row>
    <row r="66" spans="1:23" ht="15" customHeight="1" x14ac:dyDescent="0.3">
      <c r="A66" s="73" t="s">
        <v>283</v>
      </c>
      <c r="B66" s="74">
        <v>1</v>
      </c>
      <c r="C66" s="74"/>
      <c r="D66" s="74">
        <v>3</v>
      </c>
      <c r="E66" s="74">
        <v>4</v>
      </c>
      <c r="F66" s="75" t="s">
        <v>160</v>
      </c>
      <c r="G66" s="76"/>
      <c r="H66" s="76" t="s">
        <v>184</v>
      </c>
      <c r="I66" s="76" t="s">
        <v>170</v>
      </c>
      <c r="J66" s="76" t="s">
        <v>166</v>
      </c>
      <c r="K66" s="75" t="s">
        <v>58</v>
      </c>
      <c r="L66" s="74"/>
      <c r="M66" s="74"/>
      <c r="N66" s="74"/>
      <c r="O66" s="74"/>
      <c r="P66" s="74"/>
      <c r="Q66" s="74"/>
      <c r="R66" s="74"/>
      <c r="S66" s="77"/>
      <c r="T66" s="78"/>
      <c r="U66" s="77"/>
      <c r="V66" s="77"/>
      <c r="W66" s="77"/>
    </row>
    <row r="67" spans="1:23" ht="15" customHeight="1" x14ac:dyDescent="0.3">
      <c r="A67" s="73" t="s">
        <v>284</v>
      </c>
      <c r="B67" s="74"/>
      <c r="C67" s="74"/>
      <c r="D67" s="74"/>
      <c r="E67" s="74"/>
      <c r="F67" s="75"/>
      <c r="G67" s="76"/>
      <c r="H67" s="76"/>
      <c r="I67" s="76"/>
      <c r="J67" s="76"/>
      <c r="K67" s="75"/>
      <c r="L67" s="74">
        <v>1</v>
      </c>
      <c r="M67" s="74">
        <v>2</v>
      </c>
      <c r="N67" s="74">
        <v>3</v>
      </c>
      <c r="O67" s="74">
        <v>4</v>
      </c>
      <c r="P67" s="74">
        <v>5</v>
      </c>
      <c r="Q67" s="74">
        <v>6</v>
      </c>
      <c r="R67" s="74">
        <v>7</v>
      </c>
      <c r="S67" s="77"/>
      <c r="T67" s="78" t="s">
        <v>184</v>
      </c>
      <c r="U67" s="76" t="s">
        <v>170</v>
      </c>
      <c r="V67" s="76" t="s">
        <v>58</v>
      </c>
      <c r="W67" s="75" t="s">
        <v>51</v>
      </c>
    </row>
    <row r="68" spans="1:23" ht="15" customHeight="1" x14ac:dyDescent="0.3">
      <c r="A68" s="73" t="s">
        <v>285</v>
      </c>
      <c r="B68" s="74"/>
      <c r="C68" s="74"/>
      <c r="D68" s="74"/>
      <c r="E68" s="74"/>
      <c r="F68" s="75"/>
      <c r="G68" s="76"/>
      <c r="H68" s="76"/>
      <c r="I68" s="76"/>
      <c r="J68" s="77"/>
      <c r="K68" s="75"/>
      <c r="L68" s="74">
        <v>1</v>
      </c>
      <c r="M68" s="74">
        <v>2</v>
      </c>
      <c r="N68" s="74">
        <v>3</v>
      </c>
      <c r="O68" s="74">
        <v>4</v>
      </c>
      <c r="P68" s="74">
        <v>5</v>
      </c>
      <c r="Q68" s="74">
        <v>6</v>
      </c>
      <c r="R68" s="74">
        <v>7</v>
      </c>
      <c r="S68" s="77"/>
      <c r="T68" s="78" t="s">
        <v>1987</v>
      </c>
      <c r="U68" s="76" t="s">
        <v>170</v>
      </c>
      <c r="V68" s="77"/>
      <c r="W68" s="75" t="s">
        <v>51</v>
      </c>
    </row>
    <row r="69" spans="1:23" ht="15" customHeight="1" x14ac:dyDescent="0.3">
      <c r="A69" s="73" t="s">
        <v>286</v>
      </c>
      <c r="B69" s="74">
        <v>1</v>
      </c>
      <c r="C69" s="74">
        <v>2</v>
      </c>
      <c r="D69" s="74"/>
      <c r="E69" s="74">
        <v>4</v>
      </c>
      <c r="F69" s="75" t="s">
        <v>160</v>
      </c>
      <c r="G69" s="76"/>
      <c r="H69" s="76"/>
      <c r="I69" s="76" t="s">
        <v>170</v>
      </c>
      <c r="J69" s="77"/>
      <c r="K69" s="75" t="s">
        <v>58</v>
      </c>
      <c r="L69" s="74"/>
      <c r="M69" s="74"/>
      <c r="N69" s="74"/>
      <c r="O69" s="74"/>
      <c r="P69" s="74"/>
      <c r="Q69" s="74"/>
      <c r="R69" s="74"/>
      <c r="S69" s="77"/>
      <c r="T69" s="78"/>
      <c r="U69" s="76"/>
      <c r="V69" s="76"/>
      <c r="W69" s="75"/>
    </row>
    <row r="70" spans="1:23" ht="15" customHeight="1" x14ac:dyDescent="0.3">
      <c r="A70" s="73" t="s">
        <v>287</v>
      </c>
      <c r="B70" s="74">
        <v>1</v>
      </c>
      <c r="C70" s="74">
        <v>2</v>
      </c>
      <c r="D70" s="74"/>
      <c r="E70" s="74">
        <v>4</v>
      </c>
      <c r="F70" s="75" t="s">
        <v>160</v>
      </c>
      <c r="G70" s="76"/>
      <c r="H70" s="76"/>
      <c r="I70" s="76" t="s">
        <v>170</v>
      </c>
      <c r="J70" s="77"/>
      <c r="K70" s="75" t="s">
        <v>58</v>
      </c>
      <c r="L70" s="74"/>
      <c r="M70" s="74"/>
      <c r="N70" s="74"/>
      <c r="O70" s="74"/>
      <c r="P70" s="74"/>
      <c r="Q70" s="74"/>
      <c r="R70" s="74"/>
      <c r="S70" s="77"/>
      <c r="T70" s="78"/>
      <c r="U70" s="76"/>
      <c r="V70" s="77"/>
      <c r="W70" s="75"/>
    </row>
    <row r="71" spans="1:23" ht="15" customHeight="1" x14ac:dyDescent="0.3">
      <c r="A71" s="73" t="s">
        <v>288</v>
      </c>
      <c r="B71" s="74">
        <v>1</v>
      </c>
      <c r="C71" s="74">
        <v>2</v>
      </c>
      <c r="D71" s="74"/>
      <c r="E71" s="74">
        <v>4</v>
      </c>
      <c r="F71" s="75" t="s">
        <v>160</v>
      </c>
      <c r="G71" s="76"/>
      <c r="H71" s="76" t="s">
        <v>184</v>
      </c>
      <c r="I71" s="76" t="s">
        <v>170</v>
      </c>
      <c r="J71" s="76" t="s">
        <v>166</v>
      </c>
      <c r="K71" s="75" t="s">
        <v>58</v>
      </c>
      <c r="L71" s="74"/>
      <c r="M71" s="74"/>
      <c r="N71" s="74"/>
      <c r="O71" s="74"/>
      <c r="P71" s="74"/>
      <c r="Q71" s="74"/>
      <c r="R71" s="74"/>
      <c r="S71" s="77"/>
      <c r="T71" s="78"/>
      <c r="U71" s="76"/>
      <c r="V71" s="76"/>
      <c r="W71" s="75"/>
    </row>
    <row r="72" spans="1:23" ht="15" customHeight="1" x14ac:dyDescent="0.3">
      <c r="A72" s="73" t="s">
        <v>289</v>
      </c>
      <c r="B72" s="74"/>
      <c r="C72" s="74"/>
      <c r="D72" s="74"/>
      <c r="E72" s="74"/>
      <c r="F72" s="75"/>
      <c r="G72" s="76"/>
      <c r="H72" s="76"/>
      <c r="I72" s="76"/>
      <c r="J72" s="76"/>
      <c r="K72" s="75"/>
      <c r="L72" s="74">
        <v>1</v>
      </c>
      <c r="M72" s="74">
        <v>2</v>
      </c>
      <c r="N72" s="74"/>
      <c r="O72" s="74">
        <v>4</v>
      </c>
      <c r="P72" s="74">
        <v>5</v>
      </c>
      <c r="Q72" s="74">
        <v>6</v>
      </c>
      <c r="R72" s="74">
        <v>7</v>
      </c>
      <c r="S72" s="77"/>
      <c r="T72" s="78" t="s">
        <v>184</v>
      </c>
      <c r="U72" s="76" t="s">
        <v>170</v>
      </c>
      <c r="V72" s="77"/>
      <c r="W72" s="75" t="s">
        <v>51</v>
      </c>
    </row>
    <row r="73" spans="1:23" ht="15" customHeight="1" x14ac:dyDescent="0.3">
      <c r="A73" s="73" t="s">
        <v>290</v>
      </c>
      <c r="B73" s="74"/>
      <c r="C73" s="74"/>
      <c r="D73" s="74"/>
      <c r="E73" s="74"/>
      <c r="F73" s="75"/>
      <c r="G73" s="76"/>
      <c r="H73" s="76"/>
      <c r="I73" s="76"/>
      <c r="J73" s="77"/>
      <c r="K73" s="75"/>
      <c r="L73" s="74">
        <v>1</v>
      </c>
      <c r="M73" s="74">
        <v>2</v>
      </c>
      <c r="N73" s="74"/>
      <c r="O73" s="74">
        <v>4</v>
      </c>
      <c r="P73" s="74">
        <v>5</v>
      </c>
      <c r="Q73" s="74">
        <v>6</v>
      </c>
      <c r="R73" s="74">
        <v>7</v>
      </c>
      <c r="S73" s="77"/>
      <c r="T73" s="78" t="s">
        <v>1987</v>
      </c>
      <c r="U73" s="76" t="s">
        <v>170</v>
      </c>
      <c r="V73" s="76" t="s">
        <v>58</v>
      </c>
      <c r="W73" s="75" t="s">
        <v>51</v>
      </c>
    </row>
    <row r="74" spans="1:23" ht="15" customHeight="1" x14ac:dyDescent="0.3">
      <c r="A74" s="73" t="s">
        <v>291</v>
      </c>
      <c r="B74" s="74">
        <v>1</v>
      </c>
      <c r="C74" s="74">
        <v>2</v>
      </c>
      <c r="D74" s="74"/>
      <c r="E74" s="74">
        <v>4</v>
      </c>
      <c r="F74" s="75" t="s">
        <v>160</v>
      </c>
      <c r="G74" s="76"/>
      <c r="H74" s="76"/>
      <c r="I74" s="76" t="s">
        <v>170</v>
      </c>
      <c r="J74" s="77"/>
      <c r="K74" s="75" t="s">
        <v>58</v>
      </c>
      <c r="L74" s="74"/>
      <c r="M74" s="74"/>
      <c r="N74" s="74"/>
      <c r="O74" s="74"/>
      <c r="P74" s="74"/>
      <c r="Q74" s="74"/>
      <c r="R74" s="74"/>
      <c r="S74" s="77"/>
      <c r="T74" s="78"/>
      <c r="U74" s="76"/>
      <c r="V74" s="77"/>
      <c r="W74" s="75"/>
    </row>
    <row r="75" spans="1:23" ht="15" customHeight="1" x14ac:dyDescent="0.3">
      <c r="A75" s="73" t="s">
        <v>1988</v>
      </c>
      <c r="B75" s="74">
        <v>1</v>
      </c>
      <c r="C75" s="74">
        <v>2</v>
      </c>
      <c r="D75" s="74"/>
      <c r="E75" s="74">
        <v>4</v>
      </c>
      <c r="F75" s="75" t="s">
        <v>160</v>
      </c>
      <c r="G75" s="76"/>
      <c r="H75" s="76" t="s">
        <v>184</v>
      </c>
      <c r="I75" s="76" t="s">
        <v>170</v>
      </c>
      <c r="J75" s="76" t="s">
        <v>166</v>
      </c>
      <c r="K75" s="75" t="s">
        <v>58</v>
      </c>
      <c r="L75" s="74"/>
      <c r="M75" s="74"/>
      <c r="N75" s="74"/>
      <c r="O75" s="74"/>
      <c r="P75" s="74"/>
      <c r="Q75" s="74"/>
      <c r="R75" s="74"/>
      <c r="S75" s="77"/>
      <c r="T75" s="78"/>
      <c r="U75" s="76"/>
      <c r="V75" s="76"/>
      <c r="W75" s="75"/>
    </row>
    <row r="76" spans="1:23" ht="15" customHeight="1" x14ac:dyDescent="0.3">
      <c r="A76" s="73" t="s">
        <v>292</v>
      </c>
      <c r="B76" s="74"/>
      <c r="C76" s="74"/>
      <c r="D76" s="74"/>
      <c r="E76" s="74"/>
      <c r="F76" s="75"/>
      <c r="G76" s="76"/>
      <c r="H76" s="76"/>
      <c r="I76" s="76"/>
      <c r="J76" s="76"/>
      <c r="K76" s="75"/>
      <c r="L76" s="74">
        <v>1</v>
      </c>
      <c r="M76" s="74">
        <v>2</v>
      </c>
      <c r="N76" s="74"/>
      <c r="O76" s="74">
        <v>4</v>
      </c>
      <c r="P76" s="74">
        <v>5</v>
      </c>
      <c r="Q76" s="74">
        <v>6</v>
      </c>
      <c r="R76" s="74">
        <v>7</v>
      </c>
      <c r="S76" s="77"/>
      <c r="T76" s="78" t="s">
        <v>184</v>
      </c>
      <c r="U76" s="76" t="s">
        <v>170</v>
      </c>
      <c r="V76" s="76" t="s">
        <v>58</v>
      </c>
      <c r="W76" s="75" t="s">
        <v>51</v>
      </c>
    </row>
    <row r="77" spans="1:23" ht="15" customHeight="1" x14ac:dyDescent="0.3">
      <c r="A77" s="73" t="s">
        <v>293</v>
      </c>
      <c r="B77" s="74"/>
      <c r="C77" s="74"/>
      <c r="D77" s="74"/>
      <c r="E77" s="74"/>
      <c r="F77" s="75"/>
      <c r="G77" s="76"/>
      <c r="H77" s="76"/>
      <c r="I77" s="76"/>
      <c r="J77" s="77"/>
      <c r="K77" s="75"/>
      <c r="L77" s="74">
        <v>1</v>
      </c>
      <c r="M77" s="74">
        <v>2</v>
      </c>
      <c r="N77" s="74"/>
      <c r="O77" s="74">
        <v>4</v>
      </c>
      <c r="P77" s="74">
        <v>5</v>
      </c>
      <c r="Q77" s="74">
        <v>6</v>
      </c>
      <c r="R77" s="74">
        <v>7</v>
      </c>
      <c r="S77" s="77"/>
      <c r="T77" s="78" t="s">
        <v>1987</v>
      </c>
      <c r="U77" s="76" t="s">
        <v>170</v>
      </c>
      <c r="V77" s="77"/>
      <c r="W77" s="75" t="s">
        <v>51</v>
      </c>
    </row>
    <row r="78" spans="1:23" ht="15" customHeight="1" x14ac:dyDescent="0.3">
      <c r="A78" s="73" t="s">
        <v>294</v>
      </c>
      <c r="B78" s="74"/>
      <c r="C78" s="74"/>
      <c r="D78" s="74"/>
      <c r="E78" s="74"/>
      <c r="F78" s="75"/>
      <c r="G78" s="76"/>
      <c r="H78" s="76"/>
      <c r="I78" s="76"/>
      <c r="J78" s="76"/>
      <c r="K78" s="75"/>
      <c r="L78" s="74">
        <v>1</v>
      </c>
      <c r="M78" s="74">
        <v>2</v>
      </c>
      <c r="N78" s="74"/>
      <c r="O78" s="74">
        <v>4</v>
      </c>
      <c r="P78" s="74">
        <v>5</v>
      </c>
      <c r="Q78" s="74">
        <v>6</v>
      </c>
      <c r="R78" s="74">
        <v>7</v>
      </c>
      <c r="S78" s="77"/>
      <c r="T78" s="78" t="s">
        <v>184</v>
      </c>
      <c r="U78" s="76" t="s">
        <v>170</v>
      </c>
      <c r="V78" s="76" t="s">
        <v>58</v>
      </c>
      <c r="W78" s="75" t="s">
        <v>51</v>
      </c>
    </row>
    <row r="79" spans="1:23" ht="15" customHeight="1" x14ac:dyDescent="0.3">
      <c r="A79" s="73" t="s">
        <v>295</v>
      </c>
      <c r="B79" s="74"/>
      <c r="C79" s="74"/>
      <c r="D79" s="74"/>
      <c r="E79" s="74"/>
      <c r="F79" s="75"/>
      <c r="G79" s="76"/>
      <c r="H79" s="76"/>
      <c r="I79" s="76"/>
      <c r="J79" s="77"/>
      <c r="K79" s="75"/>
      <c r="L79" s="74">
        <v>1</v>
      </c>
      <c r="M79" s="74">
        <v>2</v>
      </c>
      <c r="N79" s="74"/>
      <c r="O79" s="74">
        <v>4</v>
      </c>
      <c r="P79" s="74">
        <v>5</v>
      </c>
      <c r="Q79" s="74">
        <v>6</v>
      </c>
      <c r="R79" s="74">
        <v>7</v>
      </c>
      <c r="S79" s="77"/>
      <c r="T79" s="78" t="s">
        <v>1987</v>
      </c>
      <c r="U79" s="76" t="s">
        <v>170</v>
      </c>
      <c r="V79" s="77"/>
      <c r="W79" s="75" t="s">
        <v>51</v>
      </c>
    </row>
    <row r="80" spans="1:23" ht="15" customHeight="1" x14ac:dyDescent="0.3">
      <c r="A80" s="73" t="s">
        <v>296</v>
      </c>
      <c r="B80" s="74">
        <v>1</v>
      </c>
      <c r="C80" s="74"/>
      <c r="D80" s="74"/>
      <c r="E80" s="74">
        <v>4</v>
      </c>
      <c r="F80" s="75" t="s">
        <v>160</v>
      </c>
      <c r="G80" s="76"/>
      <c r="H80" s="76"/>
      <c r="I80" s="76" t="s">
        <v>170</v>
      </c>
      <c r="J80" s="77"/>
      <c r="K80" s="75" t="s">
        <v>58</v>
      </c>
      <c r="L80" s="74"/>
      <c r="M80" s="74"/>
      <c r="N80" s="74"/>
      <c r="O80" s="74"/>
      <c r="P80" s="74"/>
      <c r="Q80" s="74"/>
      <c r="R80" s="74"/>
      <c r="S80" s="77"/>
      <c r="T80" s="78"/>
      <c r="U80" s="76"/>
      <c r="V80" s="76"/>
      <c r="W80" s="75"/>
    </row>
    <row r="81" spans="1:23" ht="15" customHeight="1" x14ac:dyDescent="0.3">
      <c r="A81" s="73" t="s">
        <v>298</v>
      </c>
      <c r="B81" s="74">
        <v>1</v>
      </c>
      <c r="C81" s="74"/>
      <c r="D81" s="74"/>
      <c r="E81" s="74">
        <v>4</v>
      </c>
      <c r="F81" s="75" t="s">
        <v>160</v>
      </c>
      <c r="G81" s="76"/>
      <c r="H81" s="76"/>
      <c r="I81" s="76" t="s">
        <v>170</v>
      </c>
      <c r="J81" s="77"/>
      <c r="K81" s="75" t="s">
        <v>58</v>
      </c>
      <c r="L81" s="74"/>
      <c r="M81" s="74"/>
      <c r="N81" s="74"/>
      <c r="O81" s="74"/>
      <c r="P81" s="74"/>
      <c r="Q81" s="74"/>
      <c r="R81" s="74"/>
      <c r="S81" s="77"/>
      <c r="T81" s="78"/>
      <c r="U81" s="77"/>
      <c r="V81" s="77"/>
      <c r="W81" s="77"/>
    </row>
    <row r="82" spans="1:23" ht="15" customHeight="1" x14ac:dyDescent="0.3">
      <c r="A82" s="73" t="s">
        <v>299</v>
      </c>
      <c r="B82" s="74">
        <v>1</v>
      </c>
      <c r="C82" s="74"/>
      <c r="D82" s="74"/>
      <c r="E82" s="74">
        <v>4</v>
      </c>
      <c r="F82" s="75" t="s">
        <v>160</v>
      </c>
      <c r="G82" s="76"/>
      <c r="H82" s="76"/>
      <c r="I82" s="76" t="s">
        <v>170</v>
      </c>
      <c r="J82" s="77"/>
      <c r="K82" s="75" t="s">
        <v>58</v>
      </c>
      <c r="L82" s="74"/>
      <c r="M82" s="74"/>
      <c r="N82" s="74"/>
      <c r="O82" s="74"/>
      <c r="P82" s="74"/>
      <c r="Q82" s="74"/>
      <c r="R82" s="74"/>
      <c r="S82" s="77"/>
      <c r="T82" s="78"/>
      <c r="U82" s="77"/>
      <c r="V82" s="77"/>
      <c r="W82" s="77"/>
    </row>
    <row r="83" spans="1:23" ht="15" customHeight="1" x14ac:dyDescent="0.3">
      <c r="A83" s="73" t="s">
        <v>300</v>
      </c>
      <c r="B83" s="74">
        <v>1</v>
      </c>
      <c r="C83" s="74">
        <v>2</v>
      </c>
      <c r="D83" s="74"/>
      <c r="E83" s="74">
        <v>4</v>
      </c>
      <c r="F83" s="75" t="s">
        <v>160</v>
      </c>
      <c r="G83" s="76"/>
      <c r="H83" s="76"/>
      <c r="I83" s="76" t="s">
        <v>170</v>
      </c>
      <c r="J83" s="77"/>
      <c r="K83" s="75" t="s">
        <v>58</v>
      </c>
      <c r="L83" s="74"/>
      <c r="M83" s="74"/>
      <c r="N83" s="74"/>
      <c r="O83" s="74"/>
      <c r="P83" s="74"/>
      <c r="Q83" s="74"/>
      <c r="R83" s="74"/>
      <c r="S83" s="77"/>
      <c r="T83" s="78"/>
      <c r="U83" s="77"/>
      <c r="V83" s="77"/>
      <c r="W83" s="77"/>
    </row>
    <row r="84" spans="1:23" ht="15" customHeight="1" x14ac:dyDescent="0.3">
      <c r="A84" s="73" t="s">
        <v>301</v>
      </c>
      <c r="B84" s="74">
        <v>1</v>
      </c>
      <c r="C84" s="74">
        <v>2</v>
      </c>
      <c r="D84" s="74"/>
      <c r="E84" s="74">
        <v>4</v>
      </c>
      <c r="F84" s="75" t="s">
        <v>160</v>
      </c>
      <c r="G84" s="76"/>
      <c r="H84" s="76"/>
      <c r="I84" s="76" t="s">
        <v>170</v>
      </c>
      <c r="J84" s="77"/>
      <c r="K84" s="75" t="s">
        <v>58</v>
      </c>
      <c r="L84" s="74"/>
      <c r="M84" s="74"/>
      <c r="N84" s="74"/>
      <c r="O84" s="74"/>
      <c r="P84" s="74"/>
      <c r="Q84" s="74"/>
      <c r="R84" s="74"/>
      <c r="S84" s="77"/>
      <c r="T84" s="78"/>
      <c r="U84" s="77"/>
      <c r="V84" s="77"/>
      <c r="W84" s="77"/>
    </row>
    <row r="85" spans="1:23" ht="15" customHeight="1" x14ac:dyDescent="0.3">
      <c r="A85" s="73" t="s">
        <v>302</v>
      </c>
      <c r="B85" s="74">
        <v>1</v>
      </c>
      <c r="C85" s="74"/>
      <c r="D85" s="74"/>
      <c r="E85" s="74">
        <v>4</v>
      </c>
      <c r="F85" s="75" t="s">
        <v>160</v>
      </c>
      <c r="G85" s="76"/>
      <c r="H85" s="76"/>
      <c r="I85" s="76" t="s">
        <v>170</v>
      </c>
      <c r="J85" s="77"/>
      <c r="K85" s="75" t="s">
        <v>58</v>
      </c>
      <c r="L85" s="74"/>
      <c r="M85" s="74"/>
      <c r="N85" s="74"/>
      <c r="O85" s="74"/>
      <c r="P85" s="74"/>
      <c r="Q85" s="74"/>
      <c r="R85" s="74"/>
      <c r="S85" s="77"/>
      <c r="T85" s="78"/>
      <c r="U85" s="77"/>
      <c r="V85" s="77"/>
      <c r="W85" s="77"/>
    </row>
    <row r="86" spans="1:23" ht="15" customHeight="1" x14ac:dyDescent="0.3">
      <c r="A86" s="73" t="s">
        <v>304</v>
      </c>
      <c r="B86" s="74">
        <v>1</v>
      </c>
      <c r="C86" s="74"/>
      <c r="D86" s="74"/>
      <c r="E86" s="74">
        <v>4</v>
      </c>
      <c r="F86" s="75" t="s">
        <v>160</v>
      </c>
      <c r="G86" s="76"/>
      <c r="H86" s="76"/>
      <c r="I86" s="76" t="s">
        <v>170</v>
      </c>
      <c r="J86" s="77"/>
      <c r="K86" s="75" t="s">
        <v>58</v>
      </c>
      <c r="L86" s="74"/>
      <c r="M86" s="74"/>
      <c r="N86" s="74"/>
      <c r="O86" s="74"/>
      <c r="P86" s="74"/>
      <c r="Q86" s="74"/>
      <c r="R86" s="74"/>
      <c r="S86" s="77"/>
      <c r="T86" s="78"/>
      <c r="U86" s="77"/>
      <c r="V86" s="77"/>
      <c r="W86" s="77"/>
    </row>
    <row r="87" spans="1:23" ht="15" customHeight="1" x14ac:dyDescent="0.3">
      <c r="A87" s="73" t="s">
        <v>305</v>
      </c>
      <c r="B87" s="74">
        <v>1</v>
      </c>
      <c r="C87" s="74"/>
      <c r="D87" s="74"/>
      <c r="E87" s="74">
        <v>4</v>
      </c>
      <c r="F87" s="75" t="s">
        <v>160</v>
      </c>
      <c r="G87" s="76"/>
      <c r="H87" s="81" t="s">
        <v>184</v>
      </c>
      <c r="I87" s="81" t="s">
        <v>170</v>
      </c>
      <c r="J87" s="81" t="s">
        <v>166</v>
      </c>
      <c r="K87" s="82" t="s">
        <v>58</v>
      </c>
      <c r="L87" s="74"/>
      <c r="M87" s="74"/>
      <c r="N87" s="74"/>
      <c r="O87" s="74"/>
      <c r="P87" s="74"/>
      <c r="Q87" s="74"/>
      <c r="R87" s="74"/>
      <c r="S87" s="77"/>
      <c r="T87" s="78"/>
      <c r="U87" s="77"/>
      <c r="V87" s="77"/>
      <c r="W87" s="77"/>
    </row>
    <row r="88" spans="1:23" ht="15" customHeight="1" x14ac:dyDescent="0.3">
      <c r="A88" s="73" t="s">
        <v>307</v>
      </c>
      <c r="B88" s="74"/>
      <c r="C88" s="74"/>
      <c r="D88" s="74"/>
      <c r="E88" s="74"/>
      <c r="F88" s="75"/>
      <c r="G88" s="76"/>
      <c r="H88" s="76"/>
      <c r="I88" s="77"/>
      <c r="J88" s="77"/>
      <c r="K88" s="77"/>
      <c r="L88" s="74">
        <v>1</v>
      </c>
      <c r="M88" s="74"/>
      <c r="N88" s="74"/>
      <c r="O88" s="74">
        <v>4</v>
      </c>
      <c r="P88" s="74">
        <v>5</v>
      </c>
      <c r="Q88" s="74">
        <v>6</v>
      </c>
      <c r="R88" s="74">
        <v>7</v>
      </c>
      <c r="S88" s="77"/>
      <c r="T88" s="78" t="s">
        <v>184</v>
      </c>
      <c r="U88" s="76" t="s">
        <v>170</v>
      </c>
      <c r="V88" s="76" t="s">
        <v>58</v>
      </c>
      <c r="W88" s="75" t="s">
        <v>51</v>
      </c>
    </row>
    <row r="89" spans="1:23" ht="15" customHeight="1" x14ac:dyDescent="0.3">
      <c r="A89" s="73" t="s">
        <v>308</v>
      </c>
      <c r="B89" s="74">
        <v>1</v>
      </c>
      <c r="C89" s="74"/>
      <c r="D89" s="74"/>
      <c r="E89" s="74">
        <v>4</v>
      </c>
      <c r="F89" s="75" t="s">
        <v>160</v>
      </c>
      <c r="G89" s="76"/>
      <c r="H89" s="76" t="s">
        <v>184</v>
      </c>
      <c r="I89" s="76" t="s">
        <v>170</v>
      </c>
      <c r="J89" s="76" t="s">
        <v>166</v>
      </c>
      <c r="K89" s="75" t="s">
        <v>58</v>
      </c>
      <c r="L89" s="74"/>
      <c r="M89" s="74"/>
      <c r="N89" s="74"/>
      <c r="O89" s="74"/>
      <c r="P89" s="74"/>
      <c r="Q89" s="74"/>
      <c r="R89" s="74"/>
      <c r="S89" s="77"/>
      <c r="T89" s="78"/>
      <c r="U89" s="77"/>
      <c r="V89" s="77"/>
      <c r="W89" s="77"/>
    </row>
    <row r="90" spans="1:23" ht="15" customHeight="1" x14ac:dyDescent="0.3">
      <c r="A90" s="73" t="s">
        <v>309</v>
      </c>
      <c r="B90" s="74"/>
      <c r="C90" s="74"/>
      <c r="D90" s="74"/>
      <c r="E90" s="74"/>
      <c r="F90" s="75"/>
      <c r="G90" s="76"/>
      <c r="H90" s="76"/>
      <c r="I90" s="77"/>
      <c r="J90" s="77"/>
      <c r="K90" s="77"/>
      <c r="L90" s="74">
        <v>1</v>
      </c>
      <c r="M90" s="74"/>
      <c r="N90" s="74"/>
      <c r="O90" s="74">
        <v>4</v>
      </c>
      <c r="P90" s="74">
        <v>5</v>
      </c>
      <c r="Q90" s="74">
        <v>6</v>
      </c>
      <c r="R90" s="74">
        <v>7</v>
      </c>
      <c r="S90" s="77"/>
      <c r="T90" s="78" t="s">
        <v>184</v>
      </c>
      <c r="U90" s="76" t="s">
        <v>170</v>
      </c>
      <c r="V90" s="76" t="s">
        <v>58</v>
      </c>
      <c r="W90" s="75" t="s">
        <v>51</v>
      </c>
    </row>
    <row r="91" spans="1:23" ht="15" customHeight="1" x14ac:dyDescent="0.3">
      <c r="A91" s="73" t="s">
        <v>310</v>
      </c>
      <c r="B91" s="74"/>
      <c r="C91" s="74"/>
      <c r="D91" s="74"/>
      <c r="E91" s="74"/>
      <c r="F91" s="75"/>
      <c r="G91" s="76"/>
      <c r="H91" s="76"/>
      <c r="I91" s="77"/>
      <c r="J91" s="77"/>
      <c r="K91" s="77"/>
      <c r="L91" s="74">
        <v>1</v>
      </c>
      <c r="M91" s="74"/>
      <c r="N91" s="74"/>
      <c r="O91" s="74">
        <v>4</v>
      </c>
      <c r="P91" s="74">
        <v>5</v>
      </c>
      <c r="Q91" s="74">
        <v>6</v>
      </c>
      <c r="R91" s="74">
        <v>7</v>
      </c>
      <c r="S91" s="77"/>
      <c r="T91" s="78" t="s">
        <v>184</v>
      </c>
      <c r="U91" s="76" t="s">
        <v>170</v>
      </c>
      <c r="V91" s="77"/>
      <c r="W91" s="75" t="s">
        <v>51</v>
      </c>
    </row>
    <row r="92" spans="1:23" ht="15" customHeight="1" x14ac:dyDescent="0.3">
      <c r="A92" s="73" t="s">
        <v>311</v>
      </c>
      <c r="B92" s="74">
        <v>1</v>
      </c>
      <c r="C92" s="74"/>
      <c r="D92" s="74"/>
      <c r="E92" s="74">
        <v>4</v>
      </c>
      <c r="F92" s="75" t="s">
        <v>160</v>
      </c>
      <c r="G92" s="76"/>
      <c r="H92" s="76"/>
      <c r="I92" s="76" t="s">
        <v>170</v>
      </c>
      <c r="J92" s="77"/>
      <c r="K92" s="75" t="s">
        <v>58</v>
      </c>
      <c r="L92" s="74"/>
      <c r="M92" s="74"/>
      <c r="N92" s="74"/>
      <c r="O92" s="74"/>
      <c r="P92" s="74"/>
      <c r="Q92" s="74"/>
      <c r="R92" s="74"/>
      <c r="S92" s="77"/>
      <c r="T92" s="78"/>
      <c r="U92" s="77"/>
      <c r="V92" s="77"/>
      <c r="W92" s="77"/>
    </row>
    <row r="93" spans="1:23" ht="15" customHeight="1" x14ac:dyDescent="0.3">
      <c r="A93" s="73" t="s">
        <v>312</v>
      </c>
      <c r="B93" s="74">
        <v>1</v>
      </c>
      <c r="C93" s="74"/>
      <c r="D93" s="74"/>
      <c r="E93" s="74">
        <v>4</v>
      </c>
      <c r="F93" s="75" t="s">
        <v>160</v>
      </c>
      <c r="G93" s="76"/>
      <c r="H93" s="76" t="s">
        <v>184</v>
      </c>
      <c r="I93" s="76" t="s">
        <v>170</v>
      </c>
      <c r="J93" s="76" t="s">
        <v>166</v>
      </c>
      <c r="K93" s="75" t="s">
        <v>58</v>
      </c>
      <c r="L93" s="74"/>
      <c r="M93" s="74"/>
      <c r="N93" s="74"/>
      <c r="O93" s="74"/>
      <c r="P93" s="74"/>
      <c r="Q93" s="74"/>
      <c r="R93" s="74"/>
      <c r="S93" s="77"/>
      <c r="T93" s="78"/>
      <c r="U93" s="77"/>
      <c r="V93" s="77"/>
      <c r="W93" s="77"/>
    </row>
    <row r="94" spans="1:23" ht="15" customHeight="1" x14ac:dyDescent="0.3">
      <c r="A94" s="73" t="s">
        <v>313</v>
      </c>
      <c r="B94" s="74">
        <v>1</v>
      </c>
      <c r="C94" s="74"/>
      <c r="D94" s="74"/>
      <c r="E94" s="74">
        <v>4</v>
      </c>
      <c r="F94" s="75" t="s">
        <v>160</v>
      </c>
      <c r="G94" s="76"/>
      <c r="H94" s="76" t="s">
        <v>184</v>
      </c>
      <c r="I94" s="76" t="s">
        <v>170</v>
      </c>
      <c r="J94" s="76" t="s">
        <v>166</v>
      </c>
      <c r="K94" s="75" t="s">
        <v>58</v>
      </c>
      <c r="L94" s="74"/>
      <c r="M94" s="74"/>
      <c r="N94" s="74"/>
      <c r="O94" s="74"/>
      <c r="P94" s="74"/>
      <c r="Q94" s="74"/>
      <c r="R94" s="74"/>
      <c r="S94" s="77"/>
      <c r="T94" s="78"/>
      <c r="U94" s="77"/>
      <c r="V94" s="77"/>
      <c r="W94" s="77"/>
    </row>
    <row r="95" spans="1:23" ht="15" customHeight="1" x14ac:dyDescent="0.3">
      <c r="A95" s="73" t="s">
        <v>315</v>
      </c>
      <c r="B95" s="74"/>
      <c r="C95" s="74"/>
      <c r="D95" s="74"/>
      <c r="E95" s="74"/>
      <c r="F95" s="75"/>
      <c r="G95" s="76"/>
      <c r="H95" s="76"/>
      <c r="I95" s="77"/>
      <c r="J95" s="77"/>
      <c r="K95" s="77"/>
      <c r="L95" s="74">
        <v>1</v>
      </c>
      <c r="M95" s="74"/>
      <c r="N95" s="74"/>
      <c r="O95" s="74">
        <v>4</v>
      </c>
      <c r="P95" s="74">
        <v>5</v>
      </c>
      <c r="Q95" s="74">
        <v>6</v>
      </c>
      <c r="R95" s="74">
        <v>7</v>
      </c>
      <c r="S95" s="77"/>
      <c r="T95" s="78" t="s">
        <v>184</v>
      </c>
      <c r="U95" s="76" t="s">
        <v>170</v>
      </c>
      <c r="V95" s="76" t="s">
        <v>58</v>
      </c>
      <c r="W95" s="75" t="s">
        <v>51</v>
      </c>
    </row>
    <row r="96" spans="1:23" ht="15" customHeight="1" x14ac:dyDescent="0.3">
      <c r="A96" s="73" t="s">
        <v>316</v>
      </c>
      <c r="B96" s="74"/>
      <c r="C96" s="74"/>
      <c r="D96" s="74"/>
      <c r="E96" s="74"/>
      <c r="F96" s="75"/>
      <c r="G96" s="76"/>
      <c r="H96" s="76"/>
      <c r="I96" s="77"/>
      <c r="J96" s="77"/>
      <c r="K96" s="77"/>
      <c r="L96" s="74">
        <v>1</v>
      </c>
      <c r="M96" s="74"/>
      <c r="N96" s="74"/>
      <c r="O96" s="74">
        <v>4</v>
      </c>
      <c r="P96" s="74">
        <v>5</v>
      </c>
      <c r="Q96" s="74">
        <v>6</v>
      </c>
      <c r="R96" s="74">
        <v>7</v>
      </c>
      <c r="S96" s="77"/>
      <c r="T96" s="78" t="s">
        <v>184</v>
      </c>
      <c r="U96" s="76" t="s">
        <v>170</v>
      </c>
      <c r="V96" s="77"/>
      <c r="W96" s="75" t="s">
        <v>51</v>
      </c>
    </row>
    <row r="97" spans="1:23" ht="15" customHeight="1" x14ac:dyDescent="0.3">
      <c r="A97" s="73" t="s">
        <v>317</v>
      </c>
      <c r="B97" s="74">
        <v>1</v>
      </c>
      <c r="C97" s="74"/>
      <c r="D97" s="74"/>
      <c r="E97" s="74">
        <v>4</v>
      </c>
      <c r="F97" s="75" t="s">
        <v>160</v>
      </c>
      <c r="G97" s="76"/>
      <c r="H97" s="76" t="s">
        <v>184</v>
      </c>
      <c r="I97" s="76" t="s">
        <v>170</v>
      </c>
      <c r="J97" s="76" t="s">
        <v>166</v>
      </c>
      <c r="K97" s="75" t="s">
        <v>58</v>
      </c>
      <c r="L97" s="74"/>
      <c r="M97" s="74"/>
      <c r="N97" s="74"/>
      <c r="O97" s="74"/>
      <c r="P97" s="74"/>
      <c r="Q97" s="74"/>
      <c r="R97" s="74"/>
      <c r="S97" s="77"/>
      <c r="T97" s="78"/>
      <c r="U97" s="77"/>
      <c r="V97" s="77"/>
      <c r="W97" s="77"/>
    </row>
    <row r="98" spans="1:23" ht="15" customHeight="1" x14ac:dyDescent="0.3">
      <c r="A98" s="73" t="s">
        <v>318</v>
      </c>
      <c r="B98" s="74"/>
      <c r="C98" s="74"/>
      <c r="D98" s="74"/>
      <c r="E98" s="74"/>
      <c r="F98" s="75"/>
      <c r="G98" s="76"/>
      <c r="H98" s="76"/>
      <c r="I98" s="77"/>
      <c r="J98" s="77"/>
      <c r="K98" s="77"/>
      <c r="L98" s="74">
        <v>1</v>
      </c>
      <c r="M98" s="74"/>
      <c r="N98" s="74"/>
      <c r="O98" s="74">
        <v>4</v>
      </c>
      <c r="P98" s="74">
        <v>5</v>
      </c>
      <c r="Q98" s="74">
        <v>6</v>
      </c>
      <c r="R98" s="74">
        <v>7</v>
      </c>
      <c r="S98" s="77"/>
      <c r="T98" s="78" t="s">
        <v>184</v>
      </c>
      <c r="U98" s="76" t="s">
        <v>170</v>
      </c>
      <c r="V98" s="76" t="s">
        <v>58</v>
      </c>
      <c r="W98" s="75" t="s">
        <v>51</v>
      </c>
    </row>
    <row r="99" spans="1:23" ht="15" customHeight="1" x14ac:dyDescent="0.3">
      <c r="A99" s="73" t="s">
        <v>319</v>
      </c>
      <c r="B99" s="74"/>
      <c r="C99" s="74"/>
      <c r="D99" s="74"/>
      <c r="E99" s="74"/>
      <c r="F99" s="75"/>
      <c r="G99" s="76"/>
      <c r="H99" s="76"/>
      <c r="I99" s="77"/>
      <c r="J99" s="77"/>
      <c r="K99" s="77"/>
      <c r="L99" s="74">
        <v>1</v>
      </c>
      <c r="M99" s="74"/>
      <c r="N99" s="74"/>
      <c r="O99" s="74">
        <v>4</v>
      </c>
      <c r="P99" s="74">
        <v>5</v>
      </c>
      <c r="Q99" s="74">
        <v>6</v>
      </c>
      <c r="R99" s="74">
        <v>7</v>
      </c>
      <c r="S99" s="77"/>
      <c r="T99" s="78" t="s">
        <v>184</v>
      </c>
      <c r="U99" s="76" t="s">
        <v>170</v>
      </c>
      <c r="V99" s="77"/>
      <c r="W99" s="75" t="s">
        <v>51</v>
      </c>
    </row>
    <row r="100" spans="1:23" ht="15" customHeight="1" x14ac:dyDescent="0.3">
      <c r="A100" s="79" t="s">
        <v>320</v>
      </c>
      <c r="B100" s="74">
        <v>1</v>
      </c>
      <c r="C100" s="74"/>
      <c r="D100" s="74">
        <v>3</v>
      </c>
      <c r="E100" s="74">
        <v>4</v>
      </c>
      <c r="F100" s="75" t="s">
        <v>160</v>
      </c>
      <c r="G100" s="76"/>
      <c r="H100" s="76" t="s">
        <v>184</v>
      </c>
      <c r="I100" s="76" t="s">
        <v>170</v>
      </c>
      <c r="J100" s="76" t="s">
        <v>166</v>
      </c>
      <c r="K100" s="75" t="s">
        <v>58</v>
      </c>
      <c r="L100" s="74"/>
      <c r="M100" s="74"/>
      <c r="N100" s="74"/>
      <c r="O100" s="74"/>
      <c r="P100" s="74"/>
      <c r="Q100" s="74"/>
      <c r="R100" s="74"/>
      <c r="S100" s="77"/>
      <c r="T100" s="78"/>
      <c r="U100" s="77"/>
      <c r="V100" s="77"/>
      <c r="W100" s="77"/>
    </row>
    <row r="101" spans="1:23" ht="15" customHeight="1" x14ac:dyDescent="0.3">
      <c r="A101" s="73" t="s">
        <v>321</v>
      </c>
      <c r="B101" s="74">
        <v>1</v>
      </c>
      <c r="C101" s="74"/>
      <c r="D101" s="74">
        <v>3</v>
      </c>
      <c r="E101" s="74">
        <v>4</v>
      </c>
      <c r="F101" s="75" t="s">
        <v>160</v>
      </c>
      <c r="G101" s="76"/>
      <c r="H101" s="76"/>
      <c r="I101" s="76" t="s">
        <v>170</v>
      </c>
      <c r="J101" s="77"/>
      <c r="K101" s="75" t="s">
        <v>58</v>
      </c>
      <c r="L101" s="74"/>
      <c r="M101" s="74"/>
      <c r="N101" s="74"/>
      <c r="O101" s="74"/>
      <c r="P101" s="74"/>
      <c r="Q101" s="74"/>
      <c r="R101" s="74"/>
      <c r="S101" s="77"/>
      <c r="T101" s="78"/>
      <c r="U101" s="77"/>
      <c r="V101" s="77"/>
      <c r="W101" s="77"/>
    </row>
    <row r="102" spans="1:23" ht="15" customHeight="1" x14ac:dyDescent="0.3">
      <c r="A102" s="73" t="s">
        <v>322</v>
      </c>
      <c r="B102" s="74">
        <v>1</v>
      </c>
      <c r="C102" s="74"/>
      <c r="D102" s="74">
        <v>3</v>
      </c>
      <c r="E102" s="74">
        <v>4</v>
      </c>
      <c r="F102" s="75" t="s">
        <v>160</v>
      </c>
      <c r="G102" s="76"/>
      <c r="H102" s="76" t="s">
        <v>184</v>
      </c>
      <c r="I102" s="76" t="s">
        <v>170</v>
      </c>
      <c r="J102" s="76" t="s">
        <v>166</v>
      </c>
      <c r="K102" s="75" t="s">
        <v>58</v>
      </c>
      <c r="L102" s="74"/>
      <c r="M102" s="74"/>
      <c r="N102" s="74"/>
      <c r="O102" s="74"/>
      <c r="P102" s="74"/>
      <c r="Q102" s="74"/>
      <c r="R102" s="74"/>
      <c r="S102" s="77"/>
      <c r="T102" s="78"/>
      <c r="U102" s="77"/>
      <c r="V102" s="77"/>
      <c r="W102" s="77"/>
    </row>
    <row r="103" spans="1:23" x14ac:dyDescent="0.3">
      <c r="A103" s="73" t="s">
        <v>323</v>
      </c>
      <c r="B103" s="74"/>
      <c r="C103" s="74"/>
      <c r="D103" s="74"/>
      <c r="E103" s="74"/>
      <c r="F103" s="75"/>
      <c r="G103" s="76"/>
      <c r="H103" s="76"/>
      <c r="I103" s="77"/>
      <c r="J103" s="77"/>
      <c r="K103" s="77"/>
      <c r="L103" s="74">
        <v>1</v>
      </c>
      <c r="M103" s="74">
        <v>2</v>
      </c>
      <c r="N103" s="74">
        <v>3</v>
      </c>
      <c r="O103" s="74">
        <v>4</v>
      </c>
      <c r="P103" s="74">
        <v>5</v>
      </c>
      <c r="Q103" s="74">
        <v>6</v>
      </c>
      <c r="R103" s="74">
        <v>7</v>
      </c>
      <c r="S103" s="77"/>
      <c r="T103" s="78" t="s">
        <v>184</v>
      </c>
      <c r="U103" s="76" t="s">
        <v>170</v>
      </c>
      <c r="V103" s="76" t="s">
        <v>58</v>
      </c>
      <c r="W103" s="75" t="s">
        <v>51</v>
      </c>
    </row>
    <row r="104" spans="1:23" ht="15" customHeight="1" x14ac:dyDescent="0.3">
      <c r="A104" s="73" t="s">
        <v>323</v>
      </c>
      <c r="B104" s="74"/>
      <c r="C104" s="74"/>
      <c r="D104" s="74"/>
      <c r="E104" s="74"/>
      <c r="F104" s="75"/>
      <c r="G104" s="76"/>
      <c r="H104" s="76"/>
      <c r="I104" s="77"/>
      <c r="J104" s="77"/>
      <c r="K104" s="77"/>
      <c r="L104" s="74">
        <v>1</v>
      </c>
      <c r="M104" s="74">
        <v>2</v>
      </c>
      <c r="N104" s="74"/>
      <c r="O104" s="74">
        <v>4</v>
      </c>
      <c r="P104" s="74">
        <v>5</v>
      </c>
      <c r="Q104" s="74">
        <v>6</v>
      </c>
      <c r="R104" s="74">
        <v>7</v>
      </c>
      <c r="S104" s="77"/>
      <c r="T104" s="78" t="s">
        <v>184</v>
      </c>
      <c r="U104" s="76" t="s">
        <v>170</v>
      </c>
      <c r="V104" s="76" t="s">
        <v>58</v>
      </c>
      <c r="W104" s="75" t="s">
        <v>51</v>
      </c>
    </row>
    <row r="105" spans="1:23" ht="15" customHeight="1" x14ac:dyDescent="0.3">
      <c r="A105" s="73" t="s">
        <v>324</v>
      </c>
      <c r="B105" s="74"/>
      <c r="C105" s="74"/>
      <c r="D105" s="74"/>
      <c r="E105" s="74"/>
      <c r="F105" s="75"/>
      <c r="G105" s="76"/>
      <c r="H105" s="76"/>
      <c r="I105" s="77"/>
      <c r="J105" s="77"/>
      <c r="K105" s="77"/>
      <c r="L105" s="74">
        <v>1</v>
      </c>
      <c r="M105" s="74" t="s">
        <v>1987</v>
      </c>
      <c r="N105" s="74">
        <v>3</v>
      </c>
      <c r="O105" s="74">
        <v>4</v>
      </c>
      <c r="P105" s="74">
        <v>5</v>
      </c>
      <c r="Q105" s="74">
        <v>6</v>
      </c>
      <c r="R105" s="74">
        <v>7</v>
      </c>
      <c r="S105" s="77"/>
      <c r="T105" s="78" t="s">
        <v>1987</v>
      </c>
      <c r="U105" s="76" t="s">
        <v>170</v>
      </c>
      <c r="V105" s="77"/>
      <c r="W105" s="75" t="s">
        <v>51</v>
      </c>
    </row>
    <row r="106" spans="1:23" ht="15" customHeight="1" x14ac:dyDescent="0.3">
      <c r="A106" s="73" t="s">
        <v>325</v>
      </c>
      <c r="B106" s="74">
        <v>1</v>
      </c>
      <c r="C106" s="74"/>
      <c r="D106" s="74">
        <v>3</v>
      </c>
      <c r="E106" s="74">
        <v>4</v>
      </c>
      <c r="F106" s="75" t="s">
        <v>160</v>
      </c>
      <c r="G106" s="76"/>
      <c r="H106" s="76"/>
      <c r="I106" s="76" t="s">
        <v>170</v>
      </c>
      <c r="J106" s="77"/>
      <c r="K106" s="75" t="s">
        <v>58</v>
      </c>
      <c r="L106" s="74"/>
      <c r="M106" s="74"/>
      <c r="N106" s="74"/>
      <c r="O106" s="74"/>
      <c r="P106" s="74"/>
      <c r="Q106" s="74"/>
      <c r="R106" s="74"/>
      <c r="S106" s="77"/>
      <c r="T106" s="78"/>
      <c r="U106" s="77"/>
      <c r="V106" s="77"/>
      <c r="W106" s="77"/>
    </row>
    <row r="107" spans="1:23" ht="15" customHeight="1" x14ac:dyDescent="0.3">
      <c r="A107" s="73" t="s">
        <v>326</v>
      </c>
      <c r="B107" s="74">
        <v>1</v>
      </c>
      <c r="C107" s="74"/>
      <c r="D107" s="74">
        <v>3</v>
      </c>
      <c r="E107" s="74">
        <v>4</v>
      </c>
      <c r="F107" s="75" t="s">
        <v>160</v>
      </c>
      <c r="G107" s="76"/>
      <c r="H107" s="76" t="s">
        <v>184</v>
      </c>
      <c r="I107" s="76" t="s">
        <v>170</v>
      </c>
      <c r="J107" s="76" t="s">
        <v>166</v>
      </c>
      <c r="K107" s="75" t="s">
        <v>58</v>
      </c>
      <c r="L107" s="74"/>
      <c r="M107" s="74"/>
      <c r="N107" s="74"/>
      <c r="O107" s="74"/>
      <c r="P107" s="74"/>
      <c r="Q107" s="74"/>
      <c r="R107" s="74"/>
      <c r="S107" s="77"/>
      <c r="T107" s="78"/>
      <c r="U107" s="77"/>
      <c r="V107" s="77"/>
      <c r="W107" s="77"/>
    </row>
    <row r="108" spans="1:23" ht="15" customHeight="1" x14ac:dyDescent="0.3">
      <c r="A108" s="73" t="s">
        <v>327</v>
      </c>
      <c r="B108" s="74">
        <v>1</v>
      </c>
      <c r="C108" s="74"/>
      <c r="D108" s="74"/>
      <c r="E108" s="74">
        <v>4</v>
      </c>
      <c r="F108" s="75" t="s">
        <v>160</v>
      </c>
      <c r="G108" s="76"/>
      <c r="H108" s="76"/>
      <c r="I108" s="76" t="s">
        <v>170</v>
      </c>
      <c r="J108" s="77"/>
      <c r="K108" s="75" t="s">
        <v>58</v>
      </c>
      <c r="L108" s="74"/>
      <c r="M108" s="74"/>
      <c r="N108" s="74"/>
      <c r="O108" s="74"/>
      <c r="P108" s="74"/>
      <c r="Q108" s="74"/>
      <c r="R108" s="74"/>
      <c r="S108" s="77"/>
      <c r="T108" s="78"/>
      <c r="U108" s="77"/>
      <c r="V108" s="77"/>
      <c r="W108" s="77"/>
    </row>
    <row r="109" spans="1:23" ht="15" customHeight="1" x14ac:dyDescent="0.3">
      <c r="A109" s="73" t="s">
        <v>328</v>
      </c>
      <c r="B109" s="74">
        <v>1</v>
      </c>
      <c r="C109" s="74"/>
      <c r="D109" s="74"/>
      <c r="E109" s="74">
        <v>4</v>
      </c>
      <c r="F109" s="75" t="s">
        <v>160</v>
      </c>
      <c r="G109" s="76"/>
      <c r="H109" s="76" t="s">
        <v>184</v>
      </c>
      <c r="I109" s="76" t="s">
        <v>170</v>
      </c>
      <c r="J109" s="76" t="s">
        <v>166</v>
      </c>
      <c r="K109" s="75" t="s">
        <v>58</v>
      </c>
      <c r="L109" s="74"/>
      <c r="M109" s="74"/>
      <c r="N109" s="74"/>
      <c r="O109" s="74"/>
      <c r="P109" s="74"/>
      <c r="Q109" s="74"/>
      <c r="R109" s="74"/>
      <c r="S109" s="77"/>
      <c r="T109" s="78"/>
      <c r="U109" s="77"/>
      <c r="V109" s="77"/>
      <c r="W109" s="77"/>
    </row>
    <row r="110" spans="1:23" ht="15" customHeight="1" x14ac:dyDescent="0.3">
      <c r="A110" s="73" t="s">
        <v>329</v>
      </c>
      <c r="B110" s="74"/>
      <c r="C110" s="74"/>
      <c r="D110" s="74"/>
      <c r="E110" s="74"/>
      <c r="F110" s="75"/>
      <c r="G110" s="76"/>
      <c r="H110" s="76"/>
      <c r="I110" s="77"/>
      <c r="J110" s="77"/>
      <c r="K110" s="77"/>
      <c r="L110" s="74">
        <v>1</v>
      </c>
      <c r="M110" s="74">
        <v>2</v>
      </c>
      <c r="N110" s="74" t="s">
        <v>1987</v>
      </c>
      <c r="O110" s="74">
        <v>4</v>
      </c>
      <c r="P110" s="74">
        <v>5</v>
      </c>
      <c r="Q110" s="74">
        <v>6</v>
      </c>
      <c r="R110" s="74">
        <v>7</v>
      </c>
      <c r="S110" s="77"/>
      <c r="T110" s="78" t="s">
        <v>184</v>
      </c>
      <c r="U110" s="76" t="s">
        <v>170</v>
      </c>
      <c r="V110" s="76" t="s">
        <v>58</v>
      </c>
      <c r="W110" s="75" t="s">
        <v>51</v>
      </c>
    </row>
    <row r="111" spans="1:23" ht="15" customHeight="1" x14ac:dyDescent="0.3">
      <c r="A111" s="73" t="s">
        <v>330</v>
      </c>
      <c r="B111" s="74"/>
      <c r="C111" s="74"/>
      <c r="D111" s="74"/>
      <c r="E111" s="74"/>
      <c r="F111" s="75"/>
      <c r="G111" s="76"/>
      <c r="H111" s="76"/>
      <c r="I111" s="77"/>
      <c r="J111" s="77"/>
      <c r="K111" s="77"/>
      <c r="L111" s="74">
        <v>1</v>
      </c>
      <c r="M111" s="74">
        <v>2</v>
      </c>
      <c r="N111" s="74" t="s">
        <v>1987</v>
      </c>
      <c r="O111" s="74">
        <v>4</v>
      </c>
      <c r="P111" s="74">
        <v>5</v>
      </c>
      <c r="Q111" s="74">
        <v>6</v>
      </c>
      <c r="R111" s="74">
        <v>7</v>
      </c>
      <c r="S111" s="77"/>
      <c r="T111" s="78" t="s">
        <v>1987</v>
      </c>
      <c r="U111" s="76" t="s">
        <v>170</v>
      </c>
      <c r="V111" s="77"/>
      <c r="W111" s="75" t="s">
        <v>51</v>
      </c>
    </row>
    <row r="112" spans="1:23" ht="15" customHeight="1" x14ac:dyDescent="0.3">
      <c r="A112" s="73" t="s">
        <v>331</v>
      </c>
      <c r="B112" s="74">
        <v>1</v>
      </c>
      <c r="C112" s="74">
        <v>2</v>
      </c>
      <c r="D112" s="74"/>
      <c r="E112" s="74">
        <v>4</v>
      </c>
      <c r="F112" s="75" t="s">
        <v>160</v>
      </c>
      <c r="G112" s="76"/>
      <c r="H112" s="76"/>
      <c r="I112" s="76" t="s">
        <v>170</v>
      </c>
      <c r="J112" s="77"/>
      <c r="K112" s="75" t="s">
        <v>58</v>
      </c>
      <c r="L112" s="74"/>
      <c r="M112" s="74"/>
      <c r="N112" s="74"/>
      <c r="O112" s="74"/>
      <c r="P112" s="74"/>
      <c r="Q112" s="74"/>
      <c r="R112" s="74"/>
      <c r="S112" s="77"/>
      <c r="T112" s="78"/>
      <c r="U112" s="77"/>
      <c r="V112" s="77"/>
      <c r="W112" s="77"/>
    </row>
    <row r="113" spans="1:23" ht="15" customHeight="1" x14ac:dyDescent="0.3">
      <c r="A113" s="73" t="s">
        <v>332</v>
      </c>
      <c r="B113" s="74">
        <v>1</v>
      </c>
      <c r="C113" s="74">
        <v>2</v>
      </c>
      <c r="D113" s="74"/>
      <c r="E113" s="74">
        <v>4</v>
      </c>
      <c r="F113" s="75" t="s">
        <v>160</v>
      </c>
      <c r="G113" s="76"/>
      <c r="H113" s="76"/>
      <c r="I113" s="76" t="s">
        <v>170</v>
      </c>
      <c r="J113" s="77"/>
      <c r="K113" s="75" t="s">
        <v>58</v>
      </c>
      <c r="L113" s="74"/>
      <c r="M113" s="74"/>
      <c r="N113" s="74"/>
      <c r="O113" s="74"/>
      <c r="P113" s="74"/>
      <c r="Q113" s="74"/>
      <c r="R113" s="74"/>
      <c r="S113" s="77"/>
      <c r="T113" s="78"/>
      <c r="U113" s="77"/>
      <c r="V113" s="77"/>
      <c r="W113" s="77"/>
    </row>
    <row r="114" spans="1:23" ht="15" customHeight="1" x14ac:dyDescent="0.3">
      <c r="A114" s="73" t="s">
        <v>333</v>
      </c>
      <c r="B114" s="74">
        <v>1</v>
      </c>
      <c r="C114" s="74">
        <v>2</v>
      </c>
      <c r="D114" s="74"/>
      <c r="E114" s="74">
        <v>4</v>
      </c>
      <c r="F114" s="75" t="s">
        <v>160</v>
      </c>
      <c r="G114" s="76"/>
      <c r="H114" s="76" t="s">
        <v>184</v>
      </c>
      <c r="I114" s="76" t="s">
        <v>170</v>
      </c>
      <c r="J114" s="76" t="s">
        <v>166</v>
      </c>
      <c r="K114" s="75" t="s">
        <v>58</v>
      </c>
      <c r="L114" s="74"/>
      <c r="M114" s="74"/>
      <c r="N114" s="74"/>
      <c r="O114" s="74"/>
      <c r="P114" s="74"/>
      <c r="Q114" s="74"/>
      <c r="R114" s="74"/>
      <c r="S114" s="77"/>
      <c r="T114" s="78"/>
      <c r="U114" s="77"/>
      <c r="V114" s="77"/>
      <c r="W114" s="77"/>
    </row>
    <row r="115" spans="1:23" ht="15" customHeight="1" x14ac:dyDescent="0.3">
      <c r="A115" s="73" t="s">
        <v>334</v>
      </c>
      <c r="B115" s="74">
        <v>1</v>
      </c>
      <c r="C115" s="74">
        <v>2</v>
      </c>
      <c r="D115" s="74"/>
      <c r="E115" s="74">
        <v>4</v>
      </c>
      <c r="F115" s="75" t="s">
        <v>160</v>
      </c>
      <c r="G115" s="76"/>
      <c r="H115" s="76" t="s">
        <v>184</v>
      </c>
      <c r="I115" s="76" t="s">
        <v>170</v>
      </c>
      <c r="J115" s="76" t="s">
        <v>166</v>
      </c>
      <c r="K115" s="75" t="s">
        <v>58</v>
      </c>
      <c r="L115" s="74"/>
      <c r="M115" s="74"/>
      <c r="N115" s="74"/>
      <c r="O115" s="74"/>
      <c r="P115" s="74"/>
      <c r="Q115" s="74"/>
      <c r="R115" s="74"/>
      <c r="S115" s="77"/>
      <c r="T115" s="78"/>
      <c r="U115" s="77"/>
      <c r="V115" s="77"/>
      <c r="W115" s="77"/>
    </row>
    <row r="116" spans="1:23" ht="15" customHeight="1" x14ac:dyDescent="0.3">
      <c r="A116" s="73" t="s">
        <v>335</v>
      </c>
      <c r="B116" s="74"/>
      <c r="C116" s="74"/>
      <c r="D116" s="74"/>
      <c r="E116" s="74"/>
      <c r="F116" s="75"/>
      <c r="G116" s="76"/>
      <c r="H116" s="76"/>
      <c r="I116" s="77"/>
      <c r="J116" s="77" t="s">
        <v>1987</v>
      </c>
      <c r="K116" s="77"/>
      <c r="L116" s="74">
        <v>1</v>
      </c>
      <c r="M116" s="74">
        <v>2</v>
      </c>
      <c r="N116" s="74" t="s">
        <v>1987</v>
      </c>
      <c r="O116" s="74">
        <v>4</v>
      </c>
      <c r="P116" s="74">
        <v>5</v>
      </c>
      <c r="Q116" s="74">
        <v>6</v>
      </c>
      <c r="R116" s="74">
        <v>7</v>
      </c>
      <c r="S116" s="77"/>
      <c r="T116" s="78" t="s">
        <v>184</v>
      </c>
      <c r="U116" s="76" t="s">
        <v>170</v>
      </c>
      <c r="V116" s="76" t="s">
        <v>58</v>
      </c>
      <c r="W116" s="75" t="s">
        <v>51</v>
      </c>
    </row>
    <row r="117" spans="1:23" ht="15" customHeight="1" x14ac:dyDescent="0.3">
      <c r="A117" s="73" t="s">
        <v>336</v>
      </c>
      <c r="B117" s="74"/>
      <c r="C117" s="74"/>
      <c r="D117" s="74"/>
      <c r="E117" s="74"/>
      <c r="F117" s="75"/>
      <c r="G117" s="76"/>
      <c r="H117" s="76"/>
      <c r="I117" s="77"/>
      <c r="J117" s="77"/>
      <c r="K117" s="77"/>
      <c r="L117" s="74">
        <v>1</v>
      </c>
      <c r="M117" s="74">
        <v>2</v>
      </c>
      <c r="N117" s="74" t="s">
        <v>1987</v>
      </c>
      <c r="O117" s="74">
        <v>4</v>
      </c>
      <c r="P117" s="74">
        <v>5</v>
      </c>
      <c r="Q117" s="74">
        <v>6</v>
      </c>
      <c r="R117" s="74">
        <v>7</v>
      </c>
      <c r="S117" s="77"/>
      <c r="T117" s="78" t="s">
        <v>1987</v>
      </c>
      <c r="U117" s="76" t="s">
        <v>170</v>
      </c>
      <c r="V117" s="77"/>
      <c r="W117" s="75" t="s">
        <v>51</v>
      </c>
    </row>
    <row r="118" spans="1:23" ht="15" customHeight="1" x14ac:dyDescent="0.3">
      <c r="A118" s="73" t="s">
        <v>337</v>
      </c>
      <c r="B118" s="74">
        <v>1</v>
      </c>
      <c r="C118" s="74">
        <v>2</v>
      </c>
      <c r="D118" s="74"/>
      <c r="E118" s="74">
        <v>4</v>
      </c>
      <c r="F118" s="75" t="s">
        <v>160</v>
      </c>
      <c r="G118" s="76"/>
      <c r="H118" s="76"/>
      <c r="I118" s="76" t="s">
        <v>170</v>
      </c>
      <c r="J118" s="77"/>
      <c r="K118" s="75" t="s">
        <v>58</v>
      </c>
      <c r="L118" s="74"/>
      <c r="M118" s="74"/>
      <c r="N118" s="74"/>
      <c r="O118" s="74"/>
      <c r="P118" s="74"/>
      <c r="Q118" s="74"/>
      <c r="R118" s="74"/>
      <c r="S118" s="77"/>
      <c r="T118" s="78"/>
      <c r="U118" s="77"/>
      <c r="V118" s="77"/>
      <c r="W118" s="77"/>
    </row>
    <row r="119" spans="1:23" ht="15" customHeight="1" x14ac:dyDescent="0.3">
      <c r="A119" s="73" t="s">
        <v>338</v>
      </c>
      <c r="B119" s="74">
        <v>1</v>
      </c>
      <c r="C119" s="74">
        <v>2</v>
      </c>
      <c r="D119" s="74"/>
      <c r="E119" s="74">
        <v>4</v>
      </c>
      <c r="F119" s="75" t="s">
        <v>160</v>
      </c>
      <c r="G119" s="76"/>
      <c r="H119" s="76" t="s">
        <v>184</v>
      </c>
      <c r="I119" s="76" t="s">
        <v>170</v>
      </c>
      <c r="J119" s="76" t="s">
        <v>166</v>
      </c>
      <c r="K119" s="75" t="s">
        <v>58</v>
      </c>
      <c r="L119" s="74"/>
      <c r="M119" s="74"/>
      <c r="N119" s="74"/>
      <c r="O119" s="74"/>
      <c r="P119" s="74"/>
      <c r="Q119" s="74"/>
      <c r="R119" s="74"/>
      <c r="S119" s="77"/>
      <c r="T119" s="78"/>
      <c r="U119" s="77"/>
      <c r="V119" s="77"/>
      <c r="W119" s="77"/>
    </row>
    <row r="120" spans="1:23" ht="15" customHeight="1" x14ac:dyDescent="0.3">
      <c r="A120" s="73" t="s">
        <v>339</v>
      </c>
      <c r="B120" s="74"/>
      <c r="C120" s="74"/>
      <c r="D120" s="74"/>
      <c r="E120" s="74"/>
      <c r="F120" s="75"/>
      <c r="G120" s="76"/>
      <c r="H120" s="76"/>
      <c r="I120" s="77"/>
      <c r="J120" s="77"/>
      <c r="K120" s="77"/>
      <c r="L120" s="74">
        <v>1</v>
      </c>
      <c r="M120" s="74">
        <v>2</v>
      </c>
      <c r="N120" s="74" t="s">
        <v>1987</v>
      </c>
      <c r="O120" s="74">
        <v>4</v>
      </c>
      <c r="P120" s="74">
        <v>5</v>
      </c>
      <c r="Q120" s="74">
        <v>6</v>
      </c>
      <c r="R120" s="74">
        <v>7</v>
      </c>
      <c r="S120" s="77"/>
      <c r="T120" s="78" t="s">
        <v>184</v>
      </c>
      <c r="U120" s="76" t="s">
        <v>170</v>
      </c>
      <c r="V120" s="76" t="s">
        <v>58</v>
      </c>
      <c r="W120" s="75" t="s">
        <v>51</v>
      </c>
    </row>
    <row r="121" spans="1:23" ht="15" customHeight="1" x14ac:dyDescent="0.3">
      <c r="A121" s="73" t="s">
        <v>340</v>
      </c>
      <c r="B121" s="74"/>
      <c r="C121" s="74"/>
      <c r="D121" s="74"/>
      <c r="E121" s="74"/>
      <c r="F121" s="75"/>
      <c r="G121" s="76"/>
      <c r="H121" s="76"/>
      <c r="I121" s="77"/>
      <c r="J121" s="77"/>
      <c r="K121" s="77"/>
      <c r="L121" s="74">
        <v>1</v>
      </c>
      <c r="M121" s="74">
        <v>2</v>
      </c>
      <c r="N121" s="74" t="s">
        <v>1987</v>
      </c>
      <c r="O121" s="74">
        <v>4</v>
      </c>
      <c r="P121" s="74">
        <v>5</v>
      </c>
      <c r="Q121" s="74">
        <v>6</v>
      </c>
      <c r="R121" s="74">
        <v>7</v>
      </c>
      <c r="S121" s="77"/>
      <c r="T121" s="78" t="s">
        <v>1987</v>
      </c>
      <c r="U121" s="76" t="s">
        <v>170</v>
      </c>
      <c r="V121" s="77"/>
      <c r="W121" s="75" t="s">
        <v>51</v>
      </c>
    </row>
    <row r="122" spans="1:23" ht="15" customHeight="1" x14ac:dyDescent="0.3">
      <c r="A122" s="73" t="s">
        <v>341</v>
      </c>
      <c r="B122" s="74"/>
      <c r="C122" s="74"/>
      <c r="D122" s="74"/>
      <c r="E122" s="74"/>
      <c r="F122" s="75"/>
      <c r="G122" s="76"/>
      <c r="H122" s="76"/>
      <c r="I122" s="77"/>
      <c r="J122" s="77"/>
      <c r="K122" s="77"/>
      <c r="L122" s="74">
        <v>1</v>
      </c>
      <c r="M122" s="74">
        <v>2</v>
      </c>
      <c r="N122" s="74" t="s">
        <v>1987</v>
      </c>
      <c r="O122" s="74">
        <v>4</v>
      </c>
      <c r="P122" s="74">
        <v>5</v>
      </c>
      <c r="Q122" s="74">
        <v>6</v>
      </c>
      <c r="R122" s="74">
        <v>7</v>
      </c>
      <c r="S122" s="77"/>
      <c r="T122" s="78" t="s">
        <v>184</v>
      </c>
      <c r="U122" s="76" t="s">
        <v>170</v>
      </c>
      <c r="V122" s="76" t="s">
        <v>58</v>
      </c>
      <c r="W122" s="75" t="s">
        <v>51</v>
      </c>
    </row>
    <row r="123" spans="1:23" ht="15" customHeight="1" x14ac:dyDescent="0.3">
      <c r="A123" s="73" t="s">
        <v>342</v>
      </c>
      <c r="B123" s="74"/>
      <c r="C123" s="74"/>
      <c r="D123" s="74"/>
      <c r="E123" s="74"/>
      <c r="F123" s="75"/>
      <c r="G123" s="76"/>
      <c r="H123" s="76"/>
      <c r="I123" s="77"/>
      <c r="J123" s="77"/>
      <c r="K123" s="77"/>
      <c r="L123" s="74">
        <v>1</v>
      </c>
      <c r="M123" s="74">
        <v>2</v>
      </c>
      <c r="N123" s="74" t="s">
        <v>1987</v>
      </c>
      <c r="O123" s="74">
        <v>4</v>
      </c>
      <c r="P123" s="74">
        <v>5</v>
      </c>
      <c r="Q123" s="74">
        <v>6</v>
      </c>
      <c r="R123" s="74">
        <v>7</v>
      </c>
      <c r="S123" s="77"/>
      <c r="T123" s="78" t="s">
        <v>1987</v>
      </c>
      <c r="U123" s="76" t="s">
        <v>170</v>
      </c>
      <c r="V123" s="77"/>
      <c r="W123" s="75" t="s">
        <v>51</v>
      </c>
    </row>
    <row r="124" spans="1:23" ht="15" customHeight="1" x14ac:dyDescent="0.3">
      <c r="A124" s="73" t="s">
        <v>343</v>
      </c>
      <c r="B124" s="74">
        <v>1</v>
      </c>
      <c r="C124" s="74">
        <v>2</v>
      </c>
      <c r="D124" s="74"/>
      <c r="E124" s="74">
        <v>4</v>
      </c>
      <c r="F124" s="75" t="s">
        <v>160</v>
      </c>
      <c r="G124" s="76"/>
      <c r="H124" s="76"/>
      <c r="I124" s="76" t="s">
        <v>170</v>
      </c>
      <c r="J124" s="77"/>
      <c r="K124" s="75" t="s">
        <v>58</v>
      </c>
      <c r="L124" s="74"/>
      <c r="M124" s="74"/>
      <c r="N124" s="74"/>
      <c r="O124" s="74"/>
      <c r="P124" s="74"/>
      <c r="Q124" s="74"/>
      <c r="R124" s="74"/>
      <c r="S124" s="77"/>
      <c r="T124" s="78"/>
      <c r="U124" s="77"/>
      <c r="V124" s="77"/>
      <c r="W124" s="77"/>
    </row>
    <row r="125" spans="1:23" ht="15" customHeight="1" x14ac:dyDescent="0.3">
      <c r="A125" s="73" t="s">
        <v>345</v>
      </c>
      <c r="B125" s="74">
        <v>1</v>
      </c>
      <c r="C125" s="74">
        <v>2</v>
      </c>
      <c r="D125" s="74"/>
      <c r="E125" s="74">
        <v>4</v>
      </c>
      <c r="F125" s="75" t="s">
        <v>160</v>
      </c>
      <c r="G125" s="76"/>
      <c r="H125" s="76"/>
      <c r="I125" s="76" t="s">
        <v>170</v>
      </c>
      <c r="J125" s="77"/>
      <c r="K125" s="75" t="s">
        <v>58</v>
      </c>
      <c r="L125" s="74"/>
      <c r="M125" s="74"/>
      <c r="N125" s="74"/>
      <c r="O125" s="74"/>
      <c r="P125" s="74"/>
      <c r="Q125" s="74"/>
      <c r="R125" s="74"/>
      <c r="S125" s="77"/>
      <c r="T125" s="78"/>
      <c r="U125" s="77"/>
      <c r="V125" s="77"/>
      <c r="W125" s="77"/>
    </row>
    <row r="126" spans="1:23" ht="15" customHeight="1" x14ac:dyDescent="0.3">
      <c r="A126" s="73" t="s">
        <v>347</v>
      </c>
      <c r="B126" s="74">
        <v>1</v>
      </c>
      <c r="C126" s="74">
        <v>2</v>
      </c>
      <c r="D126" s="74"/>
      <c r="E126" s="74">
        <v>4</v>
      </c>
      <c r="F126" s="75" t="s">
        <v>160</v>
      </c>
      <c r="G126" s="76"/>
      <c r="H126" s="76"/>
      <c r="I126" s="76" t="s">
        <v>170</v>
      </c>
      <c r="J126" s="77"/>
      <c r="K126" s="75" t="s">
        <v>58</v>
      </c>
      <c r="L126" s="74"/>
      <c r="M126" s="74"/>
      <c r="N126" s="74"/>
      <c r="O126" s="74"/>
      <c r="P126" s="74"/>
      <c r="Q126" s="74"/>
      <c r="R126" s="74"/>
      <c r="S126" s="77"/>
      <c r="T126" s="78"/>
      <c r="U126" s="77"/>
      <c r="V126" s="77"/>
      <c r="W126" s="77"/>
    </row>
    <row r="127" spans="1:23" ht="15" customHeight="1" x14ac:dyDescent="0.3">
      <c r="A127" s="73" t="s">
        <v>348</v>
      </c>
      <c r="B127" s="74">
        <v>1</v>
      </c>
      <c r="C127" s="74">
        <v>2</v>
      </c>
      <c r="D127" s="74"/>
      <c r="E127" s="74">
        <v>4</v>
      </c>
      <c r="F127" s="75" t="s">
        <v>160</v>
      </c>
      <c r="G127" s="76"/>
      <c r="H127" s="76" t="s">
        <v>184</v>
      </c>
      <c r="I127" s="76" t="s">
        <v>170</v>
      </c>
      <c r="J127" s="76" t="s">
        <v>166</v>
      </c>
      <c r="K127" s="75" t="s">
        <v>58</v>
      </c>
      <c r="L127" s="74"/>
      <c r="M127" s="74"/>
      <c r="N127" s="74"/>
      <c r="O127" s="74"/>
      <c r="P127" s="74"/>
      <c r="Q127" s="74"/>
      <c r="R127" s="74"/>
      <c r="S127" s="77"/>
      <c r="T127" s="78"/>
      <c r="U127" s="77"/>
      <c r="V127" s="77"/>
      <c r="W127" s="77"/>
    </row>
    <row r="128" spans="1:23" ht="15" customHeight="1" x14ac:dyDescent="0.3">
      <c r="A128" s="73" t="s">
        <v>350</v>
      </c>
      <c r="B128" s="74"/>
      <c r="C128" s="74"/>
      <c r="D128" s="74"/>
      <c r="E128" s="74"/>
      <c r="F128" s="75"/>
      <c r="G128" s="76"/>
      <c r="H128" s="81"/>
      <c r="I128" s="83"/>
      <c r="J128" s="83"/>
      <c r="K128" s="83"/>
      <c r="L128" s="74">
        <v>1</v>
      </c>
      <c r="M128" s="74">
        <v>2</v>
      </c>
      <c r="N128" s="74" t="s">
        <v>1987</v>
      </c>
      <c r="O128" s="74">
        <v>4</v>
      </c>
      <c r="P128" s="74">
        <v>5</v>
      </c>
      <c r="Q128" s="74">
        <v>6</v>
      </c>
      <c r="R128" s="74">
        <v>7</v>
      </c>
      <c r="S128" s="77"/>
      <c r="T128" s="78" t="s">
        <v>184</v>
      </c>
      <c r="U128" s="76" t="s">
        <v>170</v>
      </c>
      <c r="V128" s="76" t="s">
        <v>58</v>
      </c>
      <c r="W128" s="75" t="s">
        <v>51</v>
      </c>
    </row>
    <row r="129" spans="1:23" ht="15" customHeight="1" x14ac:dyDescent="0.3">
      <c r="A129" s="73" t="s">
        <v>351</v>
      </c>
      <c r="B129" s="74"/>
      <c r="C129" s="74"/>
      <c r="D129" s="74"/>
      <c r="E129" s="74"/>
      <c r="F129" s="75"/>
      <c r="G129" s="76"/>
      <c r="H129" s="76"/>
      <c r="I129" s="77"/>
      <c r="J129" s="77"/>
      <c r="K129" s="77"/>
      <c r="L129" s="74">
        <v>1</v>
      </c>
      <c r="M129" s="74">
        <v>2</v>
      </c>
      <c r="N129" s="74" t="s">
        <v>1987</v>
      </c>
      <c r="O129" s="74">
        <v>4</v>
      </c>
      <c r="P129" s="74">
        <v>5</v>
      </c>
      <c r="Q129" s="74">
        <v>6</v>
      </c>
      <c r="R129" s="74">
        <v>7</v>
      </c>
      <c r="S129" s="77"/>
      <c r="T129" s="78"/>
      <c r="U129" s="76" t="s">
        <v>170</v>
      </c>
      <c r="V129" s="77"/>
      <c r="W129" s="75" t="s">
        <v>51</v>
      </c>
    </row>
    <row r="130" spans="1:23" ht="15" customHeight="1" x14ac:dyDescent="0.3">
      <c r="A130" s="73" t="s">
        <v>352</v>
      </c>
      <c r="B130" s="74">
        <v>1</v>
      </c>
      <c r="C130" s="74">
        <v>2</v>
      </c>
      <c r="D130" s="74"/>
      <c r="E130" s="74">
        <v>4</v>
      </c>
      <c r="F130" s="75" t="s">
        <v>160</v>
      </c>
      <c r="G130" s="76"/>
      <c r="H130" s="76"/>
      <c r="I130" s="76" t="s">
        <v>170</v>
      </c>
      <c r="J130" s="77"/>
      <c r="K130" s="75" t="s">
        <v>58</v>
      </c>
      <c r="L130" s="74"/>
      <c r="M130" s="74"/>
      <c r="N130" s="74"/>
      <c r="O130" s="74"/>
      <c r="P130" s="74"/>
      <c r="Q130" s="74"/>
      <c r="R130" s="74"/>
      <c r="S130" s="77"/>
      <c r="T130" s="78"/>
      <c r="U130" s="77"/>
      <c r="V130" s="77"/>
      <c r="W130" s="77"/>
    </row>
    <row r="131" spans="1:23" ht="15" customHeight="1" x14ac:dyDescent="0.3">
      <c r="A131" s="73" t="s">
        <v>353</v>
      </c>
      <c r="B131" s="74">
        <v>1</v>
      </c>
      <c r="C131" s="74">
        <v>2</v>
      </c>
      <c r="D131" s="74"/>
      <c r="E131" s="74">
        <v>4</v>
      </c>
      <c r="F131" s="75" t="s">
        <v>160</v>
      </c>
      <c r="G131" s="76"/>
      <c r="H131" s="76" t="s">
        <v>184</v>
      </c>
      <c r="I131" s="76" t="s">
        <v>170</v>
      </c>
      <c r="J131" s="76" t="s">
        <v>166</v>
      </c>
      <c r="K131" s="75" t="s">
        <v>58</v>
      </c>
      <c r="L131" s="74"/>
      <c r="M131" s="74"/>
      <c r="N131" s="74"/>
      <c r="O131" s="74"/>
      <c r="P131" s="74"/>
      <c r="Q131" s="74"/>
      <c r="R131" s="74"/>
      <c r="S131" s="77"/>
      <c r="T131" s="78"/>
      <c r="U131" s="77"/>
      <c r="V131" s="77"/>
      <c r="W131" s="77"/>
    </row>
    <row r="132" spans="1:23" ht="15" customHeight="1" x14ac:dyDescent="0.3">
      <c r="A132" s="73" t="s">
        <v>354</v>
      </c>
      <c r="B132" s="74"/>
      <c r="C132" s="74"/>
      <c r="D132" s="74"/>
      <c r="E132" s="74"/>
      <c r="F132" s="75"/>
      <c r="G132" s="76"/>
      <c r="H132" s="76"/>
      <c r="I132" s="77"/>
      <c r="J132" s="77"/>
      <c r="K132" s="77"/>
      <c r="L132" s="74">
        <v>1</v>
      </c>
      <c r="M132" s="74">
        <v>2</v>
      </c>
      <c r="N132" s="74" t="s">
        <v>1987</v>
      </c>
      <c r="O132" s="74">
        <v>4</v>
      </c>
      <c r="P132" s="74">
        <v>5</v>
      </c>
      <c r="Q132" s="74">
        <v>6</v>
      </c>
      <c r="R132" s="74">
        <v>7</v>
      </c>
      <c r="S132" s="77"/>
      <c r="T132" s="78" t="s">
        <v>184</v>
      </c>
      <c r="U132" s="76" t="s">
        <v>170</v>
      </c>
      <c r="V132" s="76" t="s">
        <v>58</v>
      </c>
      <c r="W132" s="75" t="s">
        <v>51</v>
      </c>
    </row>
    <row r="133" spans="1:23" ht="15" customHeight="1" x14ac:dyDescent="0.3">
      <c r="A133" s="73" t="s">
        <v>355</v>
      </c>
      <c r="B133" s="74"/>
      <c r="C133" s="74"/>
      <c r="D133" s="74"/>
      <c r="E133" s="74"/>
      <c r="F133" s="75"/>
      <c r="G133" s="76"/>
      <c r="H133" s="76"/>
      <c r="I133" s="77"/>
      <c r="J133" s="77"/>
      <c r="K133" s="77"/>
      <c r="L133" s="74">
        <v>1</v>
      </c>
      <c r="M133" s="74">
        <v>2</v>
      </c>
      <c r="N133" s="74" t="s">
        <v>1987</v>
      </c>
      <c r="O133" s="74">
        <v>4</v>
      </c>
      <c r="P133" s="74">
        <v>5</v>
      </c>
      <c r="Q133" s="74">
        <v>6</v>
      </c>
      <c r="R133" s="74">
        <v>7</v>
      </c>
      <c r="S133" s="77"/>
      <c r="T133" s="78"/>
      <c r="U133" s="76" t="s">
        <v>170</v>
      </c>
      <c r="V133" s="77"/>
      <c r="W133" s="75" t="s">
        <v>51</v>
      </c>
    </row>
    <row r="134" spans="1:23" ht="15" customHeight="1" x14ac:dyDescent="0.3">
      <c r="A134" s="73" t="s">
        <v>356</v>
      </c>
      <c r="B134" s="74"/>
      <c r="C134" s="74"/>
      <c r="D134" s="74"/>
      <c r="E134" s="74"/>
      <c r="F134" s="75"/>
      <c r="G134" s="76"/>
      <c r="H134" s="76"/>
      <c r="I134" s="77"/>
      <c r="J134" s="77"/>
      <c r="K134" s="77"/>
      <c r="L134" s="74">
        <v>1</v>
      </c>
      <c r="M134" s="74" t="s">
        <v>1987</v>
      </c>
      <c r="N134" s="74" t="s">
        <v>1987</v>
      </c>
      <c r="O134" s="74">
        <v>4</v>
      </c>
      <c r="P134" s="74">
        <v>5</v>
      </c>
      <c r="Q134" s="74">
        <v>6</v>
      </c>
      <c r="R134" s="74">
        <v>7</v>
      </c>
      <c r="S134" s="77"/>
      <c r="T134" s="78" t="s">
        <v>184</v>
      </c>
      <c r="U134" s="76" t="s">
        <v>170</v>
      </c>
      <c r="V134" s="76" t="s">
        <v>58</v>
      </c>
      <c r="W134" s="75" t="s">
        <v>51</v>
      </c>
    </row>
    <row r="135" spans="1:23" ht="15" customHeight="1" x14ac:dyDescent="0.3">
      <c r="A135" s="73" t="s">
        <v>357</v>
      </c>
      <c r="B135" s="74">
        <v>1</v>
      </c>
      <c r="C135" s="74"/>
      <c r="D135" s="74">
        <v>3</v>
      </c>
      <c r="E135" s="74">
        <v>4</v>
      </c>
      <c r="F135" s="75" t="s">
        <v>160</v>
      </c>
      <c r="G135" s="76"/>
      <c r="H135" s="76"/>
      <c r="I135" s="76" t="s">
        <v>170</v>
      </c>
      <c r="J135" s="77"/>
      <c r="K135" s="75" t="s">
        <v>58</v>
      </c>
      <c r="L135" s="74"/>
      <c r="M135" s="74"/>
      <c r="N135" s="74"/>
      <c r="O135" s="74"/>
      <c r="P135" s="74"/>
      <c r="Q135" s="74"/>
      <c r="R135" s="74"/>
      <c r="S135" s="77"/>
      <c r="T135" s="78"/>
      <c r="U135" s="77"/>
      <c r="V135" s="77"/>
      <c r="W135" s="77"/>
    </row>
    <row r="136" spans="1:23" ht="15" customHeight="1" x14ac:dyDescent="0.3">
      <c r="A136" s="73" t="s">
        <v>359</v>
      </c>
      <c r="B136" s="74">
        <v>1</v>
      </c>
      <c r="C136" s="74">
        <v>2</v>
      </c>
      <c r="D136" s="74"/>
      <c r="E136" s="74">
        <v>4</v>
      </c>
      <c r="F136" s="75" t="s">
        <v>160</v>
      </c>
      <c r="G136" s="76"/>
      <c r="H136" s="76" t="s">
        <v>184</v>
      </c>
      <c r="I136" s="76" t="s">
        <v>170</v>
      </c>
      <c r="J136" s="76" t="s">
        <v>166</v>
      </c>
      <c r="K136" s="75" t="s">
        <v>58</v>
      </c>
      <c r="L136" s="74"/>
      <c r="M136" s="74"/>
      <c r="N136" s="74"/>
      <c r="O136" s="74"/>
      <c r="P136" s="74"/>
      <c r="Q136" s="74"/>
      <c r="R136" s="74"/>
      <c r="S136" s="77"/>
      <c r="T136" s="78"/>
      <c r="U136" s="77"/>
      <c r="V136" s="77"/>
      <c r="W136" s="77"/>
    </row>
    <row r="137" spans="1:23" ht="15" customHeight="1" x14ac:dyDescent="0.3">
      <c r="A137" s="73" t="s">
        <v>361</v>
      </c>
      <c r="B137" s="74"/>
      <c r="C137" s="74"/>
      <c r="D137" s="74"/>
      <c r="E137" s="74"/>
      <c r="F137" s="75"/>
      <c r="G137" s="76"/>
      <c r="H137" s="76"/>
      <c r="I137" s="77"/>
      <c r="J137" s="77"/>
      <c r="K137" s="77"/>
      <c r="L137" s="74">
        <v>1</v>
      </c>
      <c r="M137" s="74"/>
      <c r="N137" s="74">
        <v>3</v>
      </c>
      <c r="O137" s="74">
        <v>4</v>
      </c>
      <c r="P137" s="74">
        <v>5</v>
      </c>
      <c r="Q137" s="74">
        <v>6</v>
      </c>
      <c r="R137" s="74">
        <v>7</v>
      </c>
      <c r="S137" s="77"/>
      <c r="T137" s="78" t="s">
        <v>184</v>
      </c>
      <c r="U137" s="76" t="s">
        <v>170</v>
      </c>
      <c r="V137" s="76" t="s">
        <v>58</v>
      </c>
      <c r="W137" s="75" t="s">
        <v>51</v>
      </c>
    </row>
    <row r="138" spans="1:23" ht="15" customHeight="1" x14ac:dyDescent="0.3">
      <c r="A138" s="73" t="s">
        <v>362</v>
      </c>
      <c r="B138" s="74"/>
      <c r="C138" s="74"/>
      <c r="D138" s="74"/>
      <c r="E138" s="74"/>
      <c r="F138" s="75"/>
      <c r="G138" s="76"/>
      <c r="H138" s="76"/>
      <c r="I138" s="77"/>
      <c r="J138" s="77"/>
      <c r="K138" s="77"/>
      <c r="L138" s="74">
        <v>1</v>
      </c>
      <c r="M138" s="74"/>
      <c r="N138" s="74">
        <v>3</v>
      </c>
      <c r="O138" s="74">
        <v>4</v>
      </c>
      <c r="P138" s="74">
        <v>5</v>
      </c>
      <c r="Q138" s="74">
        <v>6</v>
      </c>
      <c r="R138" s="74">
        <v>7</v>
      </c>
      <c r="S138" s="77"/>
      <c r="T138" s="78"/>
      <c r="U138" s="76" t="s">
        <v>170</v>
      </c>
      <c r="V138" s="77"/>
      <c r="W138" s="75" t="s">
        <v>51</v>
      </c>
    </row>
    <row r="139" spans="1:23" ht="15" customHeight="1" x14ac:dyDescent="0.3">
      <c r="A139" s="73" t="s">
        <v>363</v>
      </c>
      <c r="B139" s="74">
        <v>1</v>
      </c>
      <c r="C139" s="74"/>
      <c r="D139" s="74">
        <v>3</v>
      </c>
      <c r="E139" s="74">
        <v>4</v>
      </c>
      <c r="F139" s="75" t="s">
        <v>160</v>
      </c>
      <c r="G139" s="76"/>
      <c r="H139" s="76"/>
      <c r="I139" s="76" t="s">
        <v>170</v>
      </c>
      <c r="J139" s="77"/>
      <c r="K139" s="75" t="s">
        <v>58</v>
      </c>
      <c r="L139" s="74"/>
      <c r="M139" s="74"/>
      <c r="N139" s="74"/>
      <c r="O139" s="74"/>
      <c r="P139" s="74"/>
      <c r="Q139" s="74"/>
      <c r="R139" s="74"/>
      <c r="S139" s="77"/>
      <c r="T139" s="78"/>
      <c r="U139" s="77"/>
      <c r="V139" s="77"/>
      <c r="W139" s="77"/>
    </row>
    <row r="140" spans="1:23" ht="15" customHeight="1" x14ac:dyDescent="0.3">
      <c r="A140" s="73" t="s">
        <v>364</v>
      </c>
      <c r="B140" s="74">
        <v>1</v>
      </c>
      <c r="C140" s="74">
        <v>2</v>
      </c>
      <c r="D140" s="74"/>
      <c r="E140" s="74">
        <v>4</v>
      </c>
      <c r="F140" s="75" t="s">
        <v>160</v>
      </c>
      <c r="G140" s="76"/>
      <c r="H140" s="76" t="s">
        <v>184</v>
      </c>
      <c r="I140" s="76" t="s">
        <v>170</v>
      </c>
      <c r="J140" s="76" t="s">
        <v>166</v>
      </c>
      <c r="K140" s="75" t="s">
        <v>58</v>
      </c>
      <c r="L140" s="74"/>
      <c r="M140" s="74"/>
      <c r="N140" s="74"/>
      <c r="O140" s="74"/>
      <c r="P140" s="74"/>
      <c r="Q140" s="74"/>
      <c r="R140" s="74"/>
      <c r="S140" s="77"/>
      <c r="T140" s="78"/>
      <c r="U140" s="77"/>
      <c r="V140" s="77"/>
      <c r="W140" s="77"/>
    </row>
    <row r="141" spans="1:23" ht="15" customHeight="1" x14ac:dyDescent="0.3">
      <c r="A141" s="73" t="s">
        <v>365</v>
      </c>
      <c r="B141" s="74"/>
      <c r="C141" s="74"/>
      <c r="D141" s="74"/>
      <c r="E141" s="74"/>
      <c r="F141" s="75"/>
      <c r="G141" s="76"/>
      <c r="H141" s="76"/>
      <c r="I141" s="77"/>
      <c r="J141" s="77"/>
      <c r="K141" s="77"/>
      <c r="L141" s="74">
        <v>1</v>
      </c>
      <c r="M141" s="74"/>
      <c r="N141" s="74">
        <v>3</v>
      </c>
      <c r="O141" s="74">
        <v>4</v>
      </c>
      <c r="P141" s="74">
        <v>5</v>
      </c>
      <c r="Q141" s="74">
        <v>6</v>
      </c>
      <c r="R141" s="74">
        <v>7</v>
      </c>
      <c r="S141" s="77"/>
      <c r="T141" s="78" t="s">
        <v>184</v>
      </c>
      <c r="U141" s="76" t="s">
        <v>170</v>
      </c>
      <c r="V141" s="76" t="s">
        <v>58</v>
      </c>
      <c r="W141" s="75" t="s">
        <v>51</v>
      </c>
    </row>
    <row r="142" spans="1:23" ht="15" customHeight="1" x14ac:dyDescent="0.3">
      <c r="A142" s="73" t="s">
        <v>366</v>
      </c>
      <c r="B142" s="74"/>
      <c r="C142" s="74"/>
      <c r="D142" s="74"/>
      <c r="E142" s="74"/>
      <c r="F142" s="75"/>
      <c r="G142" s="76"/>
      <c r="H142" s="76"/>
      <c r="I142" s="77"/>
      <c r="J142" s="77"/>
      <c r="K142" s="77"/>
      <c r="L142" s="74">
        <v>1</v>
      </c>
      <c r="M142" s="74"/>
      <c r="N142" s="74">
        <v>3</v>
      </c>
      <c r="O142" s="74">
        <v>4</v>
      </c>
      <c r="P142" s="74">
        <v>5</v>
      </c>
      <c r="Q142" s="74">
        <v>6</v>
      </c>
      <c r="R142" s="74">
        <v>7</v>
      </c>
      <c r="S142" s="77"/>
      <c r="T142" s="78"/>
      <c r="U142" s="76" t="s">
        <v>170</v>
      </c>
      <c r="V142" s="77"/>
      <c r="W142" s="75" t="s">
        <v>51</v>
      </c>
    </row>
    <row r="143" spans="1:23" ht="15" customHeight="1" x14ac:dyDescent="0.3">
      <c r="A143" s="73" t="s">
        <v>367</v>
      </c>
      <c r="B143" s="74"/>
      <c r="C143" s="74"/>
      <c r="D143" s="74"/>
      <c r="E143" s="74"/>
      <c r="F143" s="75"/>
      <c r="G143" s="76"/>
      <c r="H143" s="76"/>
      <c r="I143" s="77"/>
      <c r="J143" s="77"/>
      <c r="K143" s="77"/>
      <c r="L143" s="74">
        <v>1</v>
      </c>
      <c r="M143" s="74"/>
      <c r="N143" s="74">
        <v>3</v>
      </c>
      <c r="O143" s="74">
        <v>4</v>
      </c>
      <c r="P143" s="74">
        <v>5</v>
      </c>
      <c r="Q143" s="74">
        <v>6</v>
      </c>
      <c r="R143" s="74">
        <v>7</v>
      </c>
      <c r="S143" s="77"/>
      <c r="T143" s="78" t="s">
        <v>184</v>
      </c>
      <c r="U143" s="76" t="s">
        <v>170</v>
      </c>
      <c r="V143" s="76" t="s">
        <v>58</v>
      </c>
      <c r="W143" s="75" t="s">
        <v>51</v>
      </c>
    </row>
    <row r="144" spans="1:23" ht="15" customHeight="1" x14ac:dyDescent="0.3">
      <c r="A144" s="79" t="s">
        <v>368</v>
      </c>
      <c r="B144" s="74">
        <v>1</v>
      </c>
      <c r="C144" s="74"/>
      <c r="D144" s="74">
        <v>3</v>
      </c>
      <c r="E144" s="74">
        <v>4</v>
      </c>
      <c r="F144" s="75" t="s">
        <v>160</v>
      </c>
      <c r="G144" s="76"/>
      <c r="H144" s="76" t="s">
        <v>184</v>
      </c>
      <c r="I144" s="76" t="s">
        <v>170</v>
      </c>
      <c r="J144" s="76" t="s">
        <v>166</v>
      </c>
      <c r="K144" s="75" t="s">
        <v>58</v>
      </c>
      <c r="L144" s="74"/>
      <c r="M144" s="74"/>
      <c r="N144" s="74"/>
      <c r="O144" s="74"/>
      <c r="P144" s="74"/>
      <c r="Q144" s="74"/>
      <c r="R144" s="74"/>
      <c r="S144" s="77"/>
      <c r="T144" s="78"/>
      <c r="U144" s="77"/>
      <c r="V144" s="77"/>
      <c r="W144" s="77"/>
    </row>
    <row r="145" spans="1:23" ht="15" customHeight="1" x14ac:dyDescent="0.3">
      <c r="A145" s="73" t="s">
        <v>369</v>
      </c>
      <c r="B145" s="74">
        <v>1</v>
      </c>
      <c r="C145" s="74"/>
      <c r="D145" s="74">
        <v>3</v>
      </c>
      <c r="E145" s="74">
        <v>4</v>
      </c>
      <c r="F145" s="75" t="s">
        <v>160</v>
      </c>
      <c r="G145" s="76"/>
      <c r="H145" s="76"/>
      <c r="I145" s="76" t="s">
        <v>170</v>
      </c>
      <c r="J145" s="77"/>
      <c r="K145" s="75" t="s">
        <v>58</v>
      </c>
      <c r="L145" s="74"/>
      <c r="M145" s="74"/>
      <c r="N145" s="74"/>
      <c r="O145" s="74"/>
      <c r="P145" s="74"/>
      <c r="Q145" s="74"/>
      <c r="R145" s="74"/>
      <c r="S145" s="77"/>
      <c r="T145" s="78"/>
      <c r="U145" s="77"/>
      <c r="V145" s="77"/>
      <c r="W145" s="77"/>
    </row>
    <row r="146" spans="1:23" ht="15" customHeight="1" x14ac:dyDescent="0.3">
      <c r="A146" s="73" t="s">
        <v>370</v>
      </c>
      <c r="B146" s="74">
        <v>1</v>
      </c>
      <c r="C146" s="74"/>
      <c r="D146" s="74">
        <v>3</v>
      </c>
      <c r="E146" s="74">
        <v>4</v>
      </c>
      <c r="F146" s="75" t="s">
        <v>160</v>
      </c>
      <c r="G146" s="76"/>
      <c r="H146" s="76" t="s">
        <v>184</v>
      </c>
      <c r="I146" s="76" t="s">
        <v>170</v>
      </c>
      <c r="J146" s="76" t="s">
        <v>166</v>
      </c>
      <c r="K146" s="75" t="s">
        <v>58</v>
      </c>
      <c r="L146" s="74"/>
      <c r="M146" s="74"/>
      <c r="N146" s="74"/>
      <c r="O146" s="74"/>
      <c r="P146" s="74"/>
      <c r="Q146" s="74"/>
      <c r="R146" s="74"/>
      <c r="S146" s="77"/>
      <c r="T146" s="78"/>
      <c r="U146" s="77"/>
      <c r="V146" s="77"/>
      <c r="W146" s="77"/>
    </row>
    <row r="147" spans="1:23" ht="15" customHeight="1" x14ac:dyDescent="0.3">
      <c r="A147" s="73" t="s">
        <v>680</v>
      </c>
      <c r="B147" s="74">
        <v>1</v>
      </c>
      <c r="C147" s="74"/>
      <c r="D147" s="74">
        <v>3</v>
      </c>
      <c r="E147" s="74">
        <v>4</v>
      </c>
      <c r="F147" s="75" t="s">
        <v>160</v>
      </c>
      <c r="G147" s="76"/>
      <c r="H147" s="76" t="s">
        <v>184</v>
      </c>
      <c r="I147" s="76" t="s">
        <v>170</v>
      </c>
      <c r="J147" s="76" t="s">
        <v>166</v>
      </c>
      <c r="K147" s="75" t="s">
        <v>58</v>
      </c>
      <c r="L147" s="74"/>
      <c r="M147" s="74"/>
      <c r="N147" s="74"/>
      <c r="O147" s="74"/>
      <c r="P147" s="74"/>
      <c r="Q147" s="74"/>
      <c r="R147" s="74"/>
      <c r="S147" s="77"/>
      <c r="T147" s="78"/>
      <c r="U147" s="77"/>
      <c r="V147" s="77"/>
      <c r="W147" s="77"/>
    </row>
    <row r="148" spans="1:23" ht="15" customHeight="1" x14ac:dyDescent="0.3">
      <c r="A148" s="73" t="s">
        <v>371</v>
      </c>
      <c r="B148" s="74"/>
      <c r="C148" s="74"/>
      <c r="D148" s="74"/>
      <c r="E148" s="74"/>
      <c r="F148" s="75"/>
      <c r="G148" s="76"/>
      <c r="H148" s="76"/>
      <c r="I148" s="77"/>
      <c r="J148" s="77"/>
      <c r="K148" s="77"/>
      <c r="L148" s="74">
        <v>1</v>
      </c>
      <c r="M148" s="74"/>
      <c r="N148" s="74">
        <v>3</v>
      </c>
      <c r="O148" s="74">
        <v>4</v>
      </c>
      <c r="P148" s="74">
        <v>5</v>
      </c>
      <c r="Q148" s="74">
        <v>6</v>
      </c>
      <c r="R148" s="74">
        <v>7</v>
      </c>
      <c r="S148" s="77"/>
      <c r="T148" s="78" t="s">
        <v>184</v>
      </c>
      <c r="U148" s="76" t="s">
        <v>170</v>
      </c>
      <c r="V148" s="76" t="s">
        <v>58</v>
      </c>
      <c r="W148" s="75" t="s">
        <v>51</v>
      </c>
    </row>
    <row r="149" spans="1:23" ht="15" customHeight="1" x14ac:dyDescent="0.3">
      <c r="A149" s="73" t="s">
        <v>372</v>
      </c>
      <c r="B149" s="74"/>
      <c r="C149" s="74"/>
      <c r="D149" s="74"/>
      <c r="E149" s="74"/>
      <c r="F149" s="75"/>
      <c r="G149" s="76"/>
      <c r="H149" s="76"/>
      <c r="I149" s="77"/>
      <c r="J149" s="77"/>
      <c r="K149" s="77"/>
      <c r="L149" s="74">
        <v>1</v>
      </c>
      <c r="M149" s="74"/>
      <c r="N149" s="74">
        <v>3</v>
      </c>
      <c r="O149" s="74">
        <v>4</v>
      </c>
      <c r="P149" s="74">
        <v>5</v>
      </c>
      <c r="Q149" s="74">
        <v>6</v>
      </c>
      <c r="R149" s="74">
        <v>7</v>
      </c>
      <c r="S149" s="77"/>
      <c r="T149" s="78"/>
      <c r="U149" s="76" t="s">
        <v>170</v>
      </c>
      <c r="V149" s="77"/>
      <c r="W149" s="75" t="s">
        <v>51</v>
      </c>
    </row>
    <row r="150" spans="1:23" ht="15" customHeight="1" x14ac:dyDescent="0.3">
      <c r="A150" s="73" t="s">
        <v>373</v>
      </c>
      <c r="B150" s="74">
        <v>1</v>
      </c>
      <c r="C150" s="74"/>
      <c r="D150" s="74">
        <v>3</v>
      </c>
      <c r="E150" s="74">
        <v>4</v>
      </c>
      <c r="F150" s="75" t="s">
        <v>160</v>
      </c>
      <c r="G150" s="76"/>
      <c r="H150" s="76"/>
      <c r="I150" s="76" t="s">
        <v>170</v>
      </c>
      <c r="J150" s="77"/>
      <c r="K150" s="75" t="s">
        <v>58</v>
      </c>
      <c r="L150" s="74"/>
      <c r="M150" s="74"/>
      <c r="N150" s="74"/>
      <c r="O150" s="74"/>
      <c r="P150" s="74"/>
      <c r="Q150" s="74"/>
      <c r="R150" s="74"/>
      <c r="S150" s="77"/>
      <c r="T150" s="78"/>
      <c r="U150" s="77"/>
      <c r="V150" s="77"/>
      <c r="W150" s="77"/>
    </row>
    <row r="151" spans="1:23" ht="15" customHeight="1" x14ac:dyDescent="0.3">
      <c r="A151" s="73" t="s">
        <v>374</v>
      </c>
      <c r="B151" s="74">
        <v>1</v>
      </c>
      <c r="C151" s="74"/>
      <c r="D151" s="74">
        <v>3</v>
      </c>
      <c r="E151" s="74">
        <v>4</v>
      </c>
      <c r="F151" s="75" t="s">
        <v>160</v>
      </c>
      <c r="G151" s="76"/>
      <c r="H151" s="76" t="s">
        <v>184</v>
      </c>
      <c r="I151" s="76" t="s">
        <v>170</v>
      </c>
      <c r="J151" s="76" t="s">
        <v>166</v>
      </c>
      <c r="K151" s="75" t="s">
        <v>58</v>
      </c>
      <c r="L151" s="74"/>
      <c r="M151" s="74"/>
      <c r="N151" s="74"/>
      <c r="O151" s="74"/>
      <c r="P151" s="74"/>
      <c r="Q151" s="74"/>
      <c r="R151" s="74"/>
      <c r="S151" s="77"/>
      <c r="T151" s="78"/>
      <c r="U151" s="77"/>
      <c r="V151" s="77"/>
      <c r="W151" s="77"/>
    </row>
    <row r="152" spans="1:23" ht="15" customHeight="1" x14ac:dyDescent="0.3">
      <c r="A152" s="73" t="s">
        <v>375</v>
      </c>
      <c r="B152" s="74">
        <v>1</v>
      </c>
      <c r="C152" s="74"/>
      <c r="D152" s="74">
        <v>3</v>
      </c>
      <c r="E152" s="74">
        <v>4</v>
      </c>
      <c r="F152" s="75" t="s">
        <v>160</v>
      </c>
      <c r="G152" s="76"/>
      <c r="H152" s="76"/>
      <c r="I152" s="76" t="s">
        <v>170</v>
      </c>
      <c r="J152" s="77"/>
      <c r="K152" s="75" t="s">
        <v>58</v>
      </c>
      <c r="L152" s="74"/>
      <c r="M152" s="74"/>
      <c r="N152" s="74"/>
      <c r="O152" s="74"/>
      <c r="P152" s="74"/>
      <c r="Q152" s="74"/>
      <c r="R152" s="74"/>
      <c r="S152" s="77"/>
      <c r="T152" s="78"/>
      <c r="U152" s="77"/>
      <c r="V152" s="77"/>
      <c r="W152" s="77"/>
    </row>
    <row r="153" spans="1:23" ht="15" customHeight="1" x14ac:dyDescent="0.3">
      <c r="A153" s="73" t="s">
        <v>376</v>
      </c>
      <c r="B153" s="74">
        <v>1</v>
      </c>
      <c r="C153" s="74"/>
      <c r="D153" s="74">
        <v>3</v>
      </c>
      <c r="E153" s="74">
        <v>4</v>
      </c>
      <c r="F153" s="75" t="s">
        <v>160</v>
      </c>
      <c r="G153" s="76"/>
      <c r="H153" s="76" t="s">
        <v>184</v>
      </c>
      <c r="I153" s="76" t="s">
        <v>170</v>
      </c>
      <c r="J153" s="76" t="s">
        <v>166</v>
      </c>
      <c r="K153" s="75" t="s">
        <v>58</v>
      </c>
      <c r="L153" s="74"/>
      <c r="M153" s="74"/>
      <c r="N153" s="74"/>
      <c r="O153" s="74"/>
      <c r="P153" s="74"/>
      <c r="Q153" s="74"/>
      <c r="R153" s="74"/>
      <c r="S153" s="77"/>
      <c r="T153" s="78"/>
      <c r="U153" s="77"/>
      <c r="V153" s="77"/>
      <c r="W153" s="77"/>
    </row>
    <row r="154" spans="1:23" ht="15" customHeight="1" x14ac:dyDescent="0.3">
      <c r="A154" s="73" t="s">
        <v>377</v>
      </c>
      <c r="B154" s="74"/>
      <c r="C154" s="74"/>
      <c r="D154" s="74"/>
      <c r="E154" s="74"/>
      <c r="F154" s="75"/>
      <c r="G154" s="76"/>
      <c r="H154" s="76"/>
      <c r="I154" s="77"/>
      <c r="J154" s="77"/>
      <c r="K154" s="77"/>
      <c r="L154" s="74">
        <v>1</v>
      </c>
      <c r="M154" s="74"/>
      <c r="N154" s="74">
        <v>3</v>
      </c>
      <c r="O154" s="74">
        <v>4</v>
      </c>
      <c r="P154" s="74">
        <v>5</v>
      </c>
      <c r="Q154" s="74">
        <v>6</v>
      </c>
      <c r="R154" s="74">
        <v>7</v>
      </c>
      <c r="S154" s="77"/>
      <c r="T154" s="78" t="s">
        <v>184</v>
      </c>
      <c r="U154" s="76" t="s">
        <v>170</v>
      </c>
      <c r="V154" s="76" t="s">
        <v>58</v>
      </c>
      <c r="W154" s="75" t="s">
        <v>51</v>
      </c>
    </row>
    <row r="155" spans="1:23" ht="15" customHeight="1" x14ac:dyDescent="0.3">
      <c r="A155" s="73" t="s">
        <v>378</v>
      </c>
      <c r="B155" s="74"/>
      <c r="C155" s="74"/>
      <c r="D155" s="74"/>
      <c r="E155" s="74"/>
      <c r="F155" s="75"/>
      <c r="G155" s="76"/>
      <c r="H155" s="76"/>
      <c r="I155" s="77"/>
      <c r="J155" s="77"/>
      <c r="K155" s="77"/>
      <c r="L155" s="74">
        <v>1</v>
      </c>
      <c r="M155" s="74"/>
      <c r="N155" s="74">
        <v>3</v>
      </c>
      <c r="O155" s="74">
        <v>4</v>
      </c>
      <c r="P155" s="74">
        <v>5</v>
      </c>
      <c r="Q155" s="74">
        <v>6</v>
      </c>
      <c r="R155" s="74">
        <v>7</v>
      </c>
      <c r="S155" s="77"/>
      <c r="T155" s="78"/>
      <c r="U155" s="76" t="s">
        <v>170</v>
      </c>
      <c r="V155" s="77"/>
      <c r="W155" s="75" t="s">
        <v>51</v>
      </c>
    </row>
    <row r="156" spans="1:23" ht="15" customHeight="1" x14ac:dyDescent="0.3">
      <c r="A156" s="73" t="s">
        <v>379</v>
      </c>
      <c r="B156" s="74">
        <v>1</v>
      </c>
      <c r="C156" s="74">
        <v>2</v>
      </c>
      <c r="D156" s="74"/>
      <c r="E156" s="74">
        <v>4</v>
      </c>
      <c r="F156" s="75" t="s">
        <v>160</v>
      </c>
      <c r="G156" s="76"/>
      <c r="H156" s="76"/>
      <c r="I156" s="76" t="s">
        <v>170</v>
      </c>
      <c r="J156" s="77"/>
      <c r="K156" s="75" t="s">
        <v>58</v>
      </c>
      <c r="L156" s="74"/>
      <c r="M156" s="74"/>
      <c r="N156" s="74"/>
      <c r="O156" s="74"/>
      <c r="P156" s="74"/>
      <c r="Q156" s="74"/>
      <c r="R156" s="74"/>
      <c r="S156" s="77"/>
      <c r="T156" s="78"/>
      <c r="U156" s="77"/>
      <c r="V156" s="77"/>
      <c r="W156" s="77"/>
    </row>
    <row r="157" spans="1:23" ht="15" customHeight="1" x14ac:dyDescent="0.3">
      <c r="A157" s="73" t="s">
        <v>380</v>
      </c>
      <c r="B157" s="74">
        <v>1</v>
      </c>
      <c r="C157" s="74">
        <v>2</v>
      </c>
      <c r="D157" s="74"/>
      <c r="E157" s="74">
        <v>4</v>
      </c>
      <c r="F157" s="75" t="s">
        <v>160</v>
      </c>
      <c r="G157" s="76"/>
      <c r="H157" s="76" t="s">
        <v>184</v>
      </c>
      <c r="I157" s="76" t="s">
        <v>170</v>
      </c>
      <c r="J157" s="76" t="s">
        <v>166</v>
      </c>
      <c r="K157" s="75" t="s">
        <v>58</v>
      </c>
      <c r="L157" s="74"/>
      <c r="M157" s="74"/>
      <c r="N157" s="74"/>
      <c r="O157" s="74"/>
      <c r="P157" s="74"/>
      <c r="Q157" s="74"/>
      <c r="R157" s="74"/>
      <c r="S157" s="77"/>
      <c r="T157" s="78"/>
      <c r="U157" s="77"/>
      <c r="V157" s="77"/>
      <c r="W157" s="77"/>
    </row>
    <row r="158" spans="1:23" ht="15" customHeight="1" x14ac:dyDescent="0.3">
      <c r="A158" s="73" t="s">
        <v>381</v>
      </c>
      <c r="B158" s="74"/>
      <c r="C158" s="74"/>
      <c r="D158" s="74"/>
      <c r="E158" s="74"/>
      <c r="F158" s="75"/>
      <c r="G158" s="76"/>
      <c r="H158" s="76"/>
      <c r="I158" s="77"/>
      <c r="J158" s="77"/>
      <c r="K158" s="77"/>
      <c r="L158" s="74">
        <v>1</v>
      </c>
      <c r="M158" s="74">
        <v>2</v>
      </c>
      <c r="N158" s="74"/>
      <c r="O158" s="74">
        <v>4</v>
      </c>
      <c r="P158" s="74">
        <v>5</v>
      </c>
      <c r="Q158" s="74">
        <v>6</v>
      </c>
      <c r="R158" s="74">
        <v>7</v>
      </c>
      <c r="S158" s="77"/>
      <c r="T158" s="78" t="s">
        <v>184</v>
      </c>
      <c r="U158" s="76" t="s">
        <v>170</v>
      </c>
      <c r="V158" s="76" t="s">
        <v>58</v>
      </c>
      <c r="W158" s="75" t="s">
        <v>51</v>
      </c>
    </row>
    <row r="159" spans="1:23" ht="15" customHeight="1" x14ac:dyDescent="0.3">
      <c r="A159" s="73" t="s">
        <v>382</v>
      </c>
      <c r="B159" s="74"/>
      <c r="C159" s="74"/>
      <c r="D159" s="74"/>
      <c r="E159" s="74"/>
      <c r="F159" s="75"/>
      <c r="G159" s="76"/>
      <c r="H159" s="76"/>
      <c r="I159" s="77"/>
      <c r="J159" s="77"/>
      <c r="K159" s="77"/>
      <c r="L159" s="74">
        <v>1</v>
      </c>
      <c r="M159" s="74">
        <v>2</v>
      </c>
      <c r="N159" s="74"/>
      <c r="O159" s="74">
        <v>4</v>
      </c>
      <c r="P159" s="74">
        <v>5</v>
      </c>
      <c r="Q159" s="74">
        <v>6</v>
      </c>
      <c r="R159" s="74">
        <v>7</v>
      </c>
      <c r="S159" s="77"/>
      <c r="T159" s="78"/>
      <c r="U159" s="76" t="s">
        <v>170</v>
      </c>
      <c r="V159" s="77"/>
      <c r="W159" s="75" t="s">
        <v>51</v>
      </c>
    </row>
    <row r="160" spans="1:23" ht="15" customHeight="1" x14ac:dyDescent="0.3">
      <c r="A160" s="73" t="s">
        <v>383</v>
      </c>
      <c r="B160" s="74">
        <v>1</v>
      </c>
      <c r="C160" s="74">
        <v>2</v>
      </c>
      <c r="D160" s="74"/>
      <c r="E160" s="74">
        <v>4</v>
      </c>
      <c r="F160" s="75" t="s">
        <v>160</v>
      </c>
      <c r="G160" s="76"/>
      <c r="H160" s="76"/>
      <c r="I160" s="76" t="s">
        <v>170</v>
      </c>
      <c r="J160" s="77"/>
      <c r="K160" s="75" t="s">
        <v>58</v>
      </c>
      <c r="L160" s="74"/>
      <c r="M160" s="74"/>
      <c r="N160" s="74"/>
      <c r="O160" s="74"/>
      <c r="P160" s="74"/>
      <c r="Q160" s="74"/>
      <c r="R160" s="74"/>
      <c r="S160" s="77"/>
      <c r="T160" s="78"/>
      <c r="U160" s="77"/>
      <c r="V160" s="77"/>
      <c r="W160" s="77"/>
    </row>
    <row r="161" spans="1:23" ht="15" customHeight="1" x14ac:dyDescent="0.3">
      <c r="A161" s="73" t="s">
        <v>384</v>
      </c>
      <c r="B161" s="74">
        <v>1</v>
      </c>
      <c r="C161" s="74">
        <v>2</v>
      </c>
      <c r="D161" s="74"/>
      <c r="E161" s="74">
        <v>4</v>
      </c>
      <c r="F161" s="75" t="s">
        <v>160</v>
      </c>
      <c r="G161" s="76"/>
      <c r="H161" s="76" t="s">
        <v>184</v>
      </c>
      <c r="I161" s="76" t="s">
        <v>170</v>
      </c>
      <c r="J161" s="76" t="s">
        <v>166</v>
      </c>
      <c r="K161" s="75" t="s">
        <v>58</v>
      </c>
      <c r="L161" s="74"/>
      <c r="M161" s="74"/>
      <c r="N161" s="74"/>
      <c r="O161" s="74"/>
      <c r="P161" s="74"/>
      <c r="Q161" s="74"/>
      <c r="R161" s="74"/>
      <c r="S161" s="77"/>
      <c r="T161" s="78"/>
      <c r="U161" s="77"/>
      <c r="V161" s="77"/>
      <c r="W161" s="77"/>
    </row>
    <row r="162" spans="1:23" ht="15" customHeight="1" x14ac:dyDescent="0.3">
      <c r="A162" s="73" t="s">
        <v>385</v>
      </c>
      <c r="B162" s="74"/>
      <c r="C162" s="74"/>
      <c r="D162" s="74"/>
      <c r="E162" s="74"/>
      <c r="F162" s="75"/>
      <c r="G162" s="76"/>
      <c r="H162" s="76"/>
      <c r="I162" s="77"/>
      <c r="J162" s="77"/>
      <c r="K162" s="77"/>
      <c r="L162" s="74">
        <v>1</v>
      </c>
      <c r="M162" s="74">
        <v>2</v>
      </c>
      <c r="N162" s="74"/>
      <c r="O162" s="74">
        <v>4</v>
      </c>
      <c r="P162" s="74">
        <v>5</v>
      </c>
      <c r="Q162" s="74">
        <v>6</v>
      </c>
      <c r="R162" s="74">
        <v>7</v>
      </c>
      <c r="S162" s="77"/>
      <c r="T162" s="78" t="s">
        <v>184</v>
      </c>
      <c r="U162" s="76" t="s">
        <v>170</v>
      </c>
      <c r="V162" s="76" t="s">
        <v>58</v>
      </c>
      <c r="W162" s="75" t="s">
        <v>51</v>
      </c>
    </row>
    <row r="163" spans="1:23" ht="15" customHeight="1" x14ac:dyDescent="0.3">
      <c r="A163" s="73" t="s">
        <v>386</v>
      </c>
      <c r="B163" s="74"/>
      <c r="C163" s="74"/>
      <c r="D163" s="74"/>
      <c r="E163" s="74"/>
      <c r="F163" s="75"/>
      <c r="G163" s="76"/>
      <c r="H163" s="76"/>
      <c r="I163" s="77"/>
      <c r="J163" s="77"/>
      <c r="K163" s="77"/>
      <c r="L163" s="74">
        <v>1</v>
      </c>
      <c r="M163" s="74">
        <v>2</v>
      </c>
      <c r="N163" s="74"/>
      <c r="O163" s="74">
        <v>4</v>
      </c>
      <c r="P163" s="74">
        <v>5</v>
      </c>
      <c r="Q163" s="74">
        <v>6</v>
      </c>
      <c r="R163" s="74">
        <v>7</v>
      </c>
      <c r="S163" s="77"/>
      <c r="T163" s="78"/>
      <c r="U163" s="76" t="s">
        <v>170</v>
      </c>
      <c r="V163" s="77"/>
      <c r="W163" s="75" t="s">
        <v>51</v>
      </c>
    </row>
    <row r="164" spans="1:23" ht="15" customHeight="1" x14ac:dyDescent="0.3">
      <c r="A164" s="73" t="s">
        <v>387</v>
      </c>
      <c r="B164" s="74">
        <v>1</v>
      </c>
      <c r="C164" s="74"/>
      <c r="D164" s="74">
        <v>3</v>
      </c>
      <c r="E164" s="74">
        <v>4</v>
      </c>
      <c r="F164" s="75" t="s">
        <v>160</v>
      </c>
      <c r="G164" s="76"/>
      <c r="H164" s="84" t="s">
        <v>184</v>
      </c>
      <c r="I164" s="84" t="s">
        <v>170</v>
      </c>
      <c r="J164" s="84" t="s">
        <v>166</v>
      </c>
      <c r="K164" s="85" t="s">
        <v>58</v>
      </c>
      <c r="L164" s="74"/>
      <c r="M164" s="74"/>
      <c r="N164" s="74"/>
      <c r="O164" s="74"/>
      <c r="P164" s="74"/>
      <c r="Q164" s="74"/>
      <c r="R164" s="74"/>
      <c r="S164" s="77"/>
      <c r="T164" s="78"/>
      <c r="U164" s="77"/>
      <c r="V164" s="77"/>
      <c r="W164" s="77"/>
    </row>
    <row r="165" spans="1:23" ht="15" customHeight="1" x14ac:dyDescent="0.3">
      <c r="A165" s="73" t="s">
        <v>388</v>
      </c>
      <c r="B165" s="74"/>
      <c r="C165" s="74"/>
      <c r="D165" s="74"/>
      <c r="E165" s="74"/>
      <c r="F165" s="75"/>
      <c r="G165" s="76"/>
      <c r="H165" s="76"/>
      <c r="I165" s="77"/>
      <c r="J165" s="77"/>
      <c r="K165" s="77"/>
      <c r="L165" s="74">
        <v>1</v>
      </c>
      <c r="M165" s="74">
        <v>2</v>
      </c>
      <c r="N165" s="74"/>
      <c r="O165" s="74">
        <v>4</v>
      </c>
      <c r="P165" s="74">
        <v>5</v>
      </c>
      <c r="Q165" s="74">
        <v>6</v>
      </c>
      <c r="R165" s="74">
        <v>7</v>
      </c>
      <c r="S165" s="77"/>
      <c r="T165" s="78" t="s">
        <v>184</v>
      </c>
      <c r="U165" s="76" t="s">
        <v>170</v>
      </c>
      <c r="V165" s="76" t="s">
        <v>58</v>
      </c>
      <c r="W165" s="75" t="s">
        <v>51</v>
      </c>
    </row>
    <row r="166" spans="1:23" ht="15" customHeight="1" x14ac:dyDescent="0.3">
      <c r="A166" s="73" t="s">
        <v>389</v>
      </c>
      <c r="B166" s="74"/>
      <c r="C166" s="74"/>
      <c r="D166" s="74"/>
      <c r="E166" s="74"/>
      <c r="F166" s="75"/>
      <c r="G166" s="76"/>
      <c r="H166" s="76"/>
      <c r="I166" s="77"/>
      <c r="J166" s="77"/>
      <c r="K166" s="77"/>
      <c r="L166" s="74">
        <v>1</v>
      </c>
      <c r="M166" s="74">
        <v>2</v>
      </c>
      <c r="N166" s="74"/>
      <c r="O166" s="74">
        <v>4</v>
      </c>
      <c r="P166" s="74">
        <v>5</v>
      </c>
      <c r="Q166" s="74">
        <v>6</v>
      </c>
      <c r="R166" s="74">
        <v>7</v>
      </c>
      <c r="S166" s="77"/>
      <c r="T166" s="78"/>
      <c r="U166" s="76" t="s">
        <v>170</v>
      </c>
      <c r="V166" s="77"/>
      <c r="W166" s="75" t="s">
        <v>51</v>
      </c>
    </row>
    <row r="167" spans="1:23" ht="15" customHeight="1" x14ac:dyDescent="0.3">
      <c r="A167" s="73" t="s">
        <v>390</v>
      </c>
      <c r="B167" s="74">
        <v>1</v>
      </c>
      <c r="C167" s="74">
        <v>2</v>
      </c>
      <c r="D167" s="74"/>
      <c r="E167" s="74">
        <v>4</v>
      </c>
      <c r="F167" s="75" t="s">
        <v>160</v>
      </c>
      <c r="G167" s="76"/>
      <c r="H167" s="76"/>
      <c r="I167" s="76" t="s">
        <v>170</v>
      </c>
      <c r="J167" s="77"/>
      <c r="K167" s="75" t="s">
        <v>58</v>
      </c>
      <c r="L167" s="74"/>
      <c r="M167" s="74"/>
      <c r="N167" s="74"/>
      <c r="O167" s="74"/>
      <c r="P167" s="74"/>
      <c r="Q167" s="74"/>
      <c r="R167" s="74"/>
      <c r="S167" s="77"/>
      <c r="T167" s="78"/>
      <c r="U167" s="77"/>
      <c r="V167" s="77"/>
      <c r="W167" s="77"/>
    </row>
    <row r="168" spans="1:23" ht="15" customHeight="1" x14ac:dyDescent="0.3">
      <c r="A168" s="73" t="s">
        <v>391</v>
      </c>
      <c r="B168" s="74">
        <v>1</v>
      </c>
      <c r="C168" s="74"/>
      <c r="D168" s="74">
        <v>3</v>
      </c>
      <c r="E168" s="74">
        <v>4</v>
      </c>
      <c r="F168" s="75" t="s">
        <v>160</v>
      </c>
      <c r="G168" s="76"/>
      <c r="H168" s="76" t="s">
        <v>184</v>
      </c>
      <c r="I168" s="76" t="s">
        <v>170</v>
      </c>
      <c r="J168" s="76" t="s">
        <v>166</v>
      </c>
      <c r="K168" s="75" t="s">
        <v>58</v>
      </c>
      <c r="L168" s="74"/>
      <c r="M168" s="74"/>
      <c r="N168" s="74"/>
      <c r="O168" s="74"/>
      <c r="P168" s="74"/>
      <c r="Q168" s="74"/>
      <c r="R168" s="74"/>
      <c r="S168" s="77"/>
      <c r="T168" s="78"/>
      <c r="U168" s="77"/>
      <c r="V168" s="77"/>
      <c r="W168" s="77"/>
    </row>
    <row r="169" spans="1:23" ht="15" customHeight="1" x14ac:dyDescent="0.3">
      <c r="A169" s="73" t="s">
        <v>392</v>
      </c>
      <c r="B169" s="74">
        <v>1</v>
      </c>
      <c r="C169" s="74">
        <v>2</v>
      </c>
      <c r="D169" s="74"/>
      <c r="E169" s="74">
        <v>4</v>
      </c>
      <c r="F169" s="75" t="s">
        <v>160</v>
      </c>
      <c r="G169" s="76"/>
      <c r="H169" s="76"/>
      <c r="I169" s="76" t="s">
        <v>170</v>
      </c>
      <c r="J169" s="77"/>
      <c r="K169" s="75" t="s">
        <v>58</v>
      </c>
      <c r="L169" s="74"/>
      <c r="M169" s="74"/>
      <c r="N169" s="74"/>
      <c r="O169" s="74"/>
      <c r="P169" s="74"/>
      <c r="Q169" s="74"/>
      <c r="R169" s="74"/>
      <c r="S169" s="77"/>
      <c r="T169" s="78"/>
      <c r="U169" s="77"/>
      <c r="V169" s="77"/>
      <c r="W169" s="77"/>
    </row>
    <row r="170" spans="1:23" ht="15" customHeight="1" x14ac:dyDescent="0.3">
      <c r="A170" s="73" t="s">
        <v>393</v>
      </c>
      <c r="B170" s="74">
        <v>1</v>
      </c>
      <c r="C170" s="74">
        <v>2</v>
      </c>
      <c r="D170" s="74"/>
      <c r="E170" s="74">
        <v>4</v>
      </c>
      <c r="F170" s="75" t="s">
        <v>160</v>
      </c>
      <c r="G170" s="76"/>
      <c r="H170" s="76" t="s">
        <v>184</v>
      </c>
      <c r="I170" s="76" t="s">
        <v>170</v>
      </c>
      <c r="J170" s="76" t="s">
        <v>166</v>
      </c>
      <c r="K170" s="75" t="s">
        <v>58</v>
      </c>
      <c r="L170" s="74"/>
      <c r="M170" s="74"/>
      <c r="N170" s="74"/>
      <c r="O170" s="74"/>
      <c r="P170" s="74"/>
      <c r="Q170" s="74"/>
      <c r="R170" s="74"/>
      <c r="S170" s="77"/>
      <c r="T170" s="78"/>
      <c r="U170" s="77"/>
      <c r="V170" s="77"/>
      <c r="W170" s="77"/>
    </row>
    <row r="171" spans="1:23" ht="15" customHeight="1" x14ac:dyDescent="0.3">
      <c r="A171" s="73" t="s">
        <v>394</v>
      </c>
      <c r="B171" s="74"/>
      <c r="C171" s="74"/>
      <c r="D171" s="74"/>
      <c r="E171" s="74"/>
      <c r="F171" s="75"/>
      <c r="G171" s="76"/>
      <c r="H171" s="76"/>
      <c r="I171" s="77"/>
      <c r="J171" s="77"/>
      <c r="K171" s="77"/>
      <c r="L171" s="74">
        <v>1</v>
      </c>
      <c r="M171" s="74">
        <v>2</v>
      </c>
      <c r="N171" s="74"/>
      <c r="O171" s="74">
        <v>4</v>
      </c>
      <c r="P171" s="74">
        <v>5</v>
      </c>
      <c r="Q171" s="74">
        <v>6</v>
      </c>
      <c r="R171" s="74">
        <v>7</v>
      </c>
      <c r="S171" s="77"/>
      <c r="T171" s="78" t="s">
        <v>184</v>
      </c>
      <c r="U171" s="76" t="s">
        <v>170</v>
      </c>
      <c r="V171" s="76" t="s">
        <v>58</v>
      </c>
      <c r="W171" s="75" t="s">
        <v>51</v>
      </c>
    </row>
    <row r="172" spans="1:23" ht="15" customHeight="1" x14ac:dyDescent="0.3">
      <c r="A172" s="73" t="s">
        <v>395</v>
      </c>
      <c r="B172" s="74"/>
      <c r="C172" s="74"/>
      <c r="D172" s="74"/>
      <c r="E172" s="74"/>
      <c r="F172" s="75"/>
      <c r="G172" s="76"/>
      <c r="H172" s="76"/>
      <c r="I172" s="77"/>
      <c r="J172" s="77"/>
      <c r="K172" s="77"/>
      <c r="L172" s="74">
        <v>1</v>
      </c>
      <c r="M172" s="74">
        <v>2</v>
      </c>
      <c r="N172" s="74"/>
      <c r="O172" s="74">
        <v>4</v>
      </c>
      <c r="P172" s="74">
        <v>5</v>
      </c>
      <c r="Q172" s="74">
        <v>6</v>
      </c>
      <c r="R172" s="74">
        <v>7</v>
      </c>
      <c r="S172" s="77"/>
      <c r="T172" s="78"/>
      <c r="U172" s="76" t="s">
        <v>170</v>
      </c>
      <c r="V172" s="77"/>
      <c r="W172" s="75" t="s">
        <v>51</v>
      </c>
    </row>
    <row r="173" spans="1:23" ht="15" customHeight="1" x14ac:dyDescent="0.3">
      <c r="A173" s="73" t="s">
        <v>395</v>
      </c>
      <c r="B173" s="74"/>
      <c r="C173" s="74"/>
      <c r="D173" s="74"/>
      <c r="E173" s="74"/>
      <c r="F173" s="75"/>
      <c r="G173" s="76"/>
      <c r="H173" s="76"/>
      <c r="I173" s="77"/>
      <c r="J173" s="77"/>
      <c r="K173" s="77"/>
      <c r="L173" s="74">
        <v>1</v>
      </c>
      <c r="M173" s="74">
        <v>2</v>
      </c>
      <c r="N173" s="74">
        <v>3</v>
      </c>
      <c r="O173" s="74">
        <v>4</v>
      </c>
      <c r="P173" s="74">
        <v>5</v>
      </c>
      <c r="Q173" s="74">
        <v>6</v>
      </c>
      <c r="R173" s="74">
        <v>7</v>
      </c>
      <c r="S173" s="77"/>
      <c r="T173" s="78"/>
      <c r="U173" s="76" t="s">
        <v>170</v>
      </c>
      <c r="V173" s="77"/>
      <c r="W173" s="75" t="s">
        <v>51</v>
      </c>
    </row>
    <row r="174" spans="1:23" ht="15" customHeight="1" x14ac:dyDescent="0.3">
      <c r="A174" s="73" t="s">
        <v>396</v>
      </c>
      <c r="B174" s="74">
        <v>1</v>
      </c>
      <c r="C174" s="74">
        <v>2</v>
      </c>
      <c r="D174" s="74"/>
      <c r="E174" s="74">
        <v>4</v>
      </c>
      <c r="F174" s="75" t="s">
        <v>160</v>
      </c>
      <c r="G174" s="76"/>
      <c r="H174" s="76"/>
      <c r="I174" s="76" t="s">
        <v>170</v>
      </c>
      <c r="J174" s="77"/>
      <c r="K174" s="75" t="s">
        <v>58</v>
      </c>
      <c r="L174" s="74"/>
      <c r="M174" s="74"/>
      <c r="N174" s="74"/>
      <c r="O174" s="74"/>
      <c r="P174" s="74"/>
      <c r="Q174" s="74"/>
      <c r="R174" s="74"/>
      <c r="S174" s="77"/>
      <c r="T174" s="78"/>
      <c r="U174" s="77"/>
      <c r="V174" s="77"/>
      <c r="W174" s="77"/>
    </row>
    <row r="175" spans="1:23" ht="15" customHeight="1" x14ac:dyDescent="0.3">
      <c r="A175" s="73" t="s">
        <v>397</v>
      </c>
      <c r="B175" s="74">
        <v>1</v>
      </c>
      <c r="C175" s="74">
        <v>2</v>
      </c>
      <c r="D175" s="74"/>
      <c r="E175" s="74">
        <v>4</v>
      </c>
      <c r="F175" s="75" t="s">
        <v>160</v>
      </c>
      <c r="G175" s="76"/>
      <c r="H175" s="76" t="s">
        <v>184</v>
      </c>
      <c r="I175" s="76" t="s">
        <v>170</v>
      </c>
      <c r="J175" s="76" t="s">
        <v>166</v>
      </c>
      <c r="K175" s="75" t="s">
        <v>58</v>
      </c>
      <c r="L175" s="74"/>
      <c r="M175" s="74"/>
      <c r="N175" s="74"/>
      <c r="O175" s="74"/>
      <c r="P175" s="74"/>
      <c r="Q175" s="74"/>
      <c r="R175" s="74"/>
      <c r="S175" s="77"/>
      <c r="T175" s="78"/>
      <c r="U175" s="77"/>
      <c r="V175" s="77"/>
      <c r="W175" s="77"/>
    </row>
    <row r="176" spans="1:23" ht="15" customHeight="1" x14ac:dyDescent="0.3">
      <c r="A176" s="73" t="s">
        <v>398</v>
      </c>
      <c r="B176" s="74">
        <v>1</v>
      </c>
      <c r="C176" s="74">
        <v>2</v>
      </c>
      <c r="D176" s="74"/>
      <c r="E176" s="74">
        <v>4</v>
      </c>
      <c r="F176" s="75" t="s">
        <v>160</v>
      </c>
      <c r="G176" s="76"/>
      <c r="H176" s="76"/>
      <c r="I176" s="76" t="s">
        <v>170</v>
      </c>
      <c r="J176" s="77"/>
      <c r="K176" s="75" t="s">
        <v>58</v>
      </c>
      <c r="L176" s="74"/>
      <c r="M176" s="74"/>
      <c r="N176" s="74"/>
      <c r="O176" s="74"/>
      <c r="P176" s="74"/>
      <c r="Q176" s="74"/>
      <c r="R176" s="74"/>
      <c r="S176" s="77"/>
      <c r="T176" s="78"/>
      <c r="U176" s="77"/>
      <c r="V176" s="77"/>
      <c r="W176" s="77"/>
    </row>
    <row r="177" spans="1:23" ht="15" customHeight="1" x14ac:dyDescent="0.3">
      <c r="A177" s="73" t="s">
        <v>399</v>
      </c>
      <c r="B177" s="74">
        <v>1</v>
      </c>
      <c r="C177" s="74">
        <v>2</v>
      </c>
      <c r="D177" s="74"/>
      <c r="E177" s="74">
        <v>4</v>
      </c>
      <c r="F177" s="75" t="s">
        <v>160</v>
      </c>
      <c r="G177" s="76"/>
      <c r="H177" s="76" t="s">
        <v>184</v>
      </c>
      <c r="I177" s="76" t="s">
        <v>170</v>
      </c>
      <c r="J177" s="76" t="s">
        <v>166</v>
      </c>
      <c r="K177" s="75" t="s">
        <v>58</v>
      </c>
      <c r="L177" s="74"/>
      <c r="M177" s="74"/>
      <c r="N177" s="74"/>
      <c r="O177" s="74"/>
      <c r="P177" s="74"/>
      <c r="Q177" s="74"/>
      <c r="R177" s="74"/>
      <c r="S177" s="77"/>
      <c r="T177" s="78"/>
      <c r="U177" s="77"/>
      <c r="V177" s="77"/>
      <c r="W177" s="77"/>
    </row>
    <row r="178" spans="1:23" ht="15" customHeight="1" x14ac:dyDescent="0.3">
      <c r="A178" s="73" t="s">
        <v>400</v>
      </c>
      <c r="B178" s="74"/>
      <c r="C178" s="74"/>
      <c r="D178" s="74"/>
      <c r="E178" s="74"/>
      <c r="F178" s="75"/>
      <c r="G178" s="76"/>
      <c r="H178" s="81"/>
      <c r="I178" s="83"/>
      <c r="J178" s="83"/>
      <c r="K178" s="83"/>
      <c r="L178" s="74">
        <v>1</v>
      </c>
      <c r="M178" s="74">
        <v>2</v>
      </c>
      <c r="N178" s="74"/>
      <c r="O178" s="74">
        <v>4</v>
      </c>
      <c r="P178" s="74">
        <v>5</v>
      </c>
      <c r="Q178" s="74">
        <v>6</v>
      </c>
      <c r="R178" s="74">
        <v>7</v>
      </c>
      <c r="S178" s="77"/>
      <c r="T178" s="78" t="s">
        <v>184</v>
      </c>
      <c r="U178" s="76" t="s">
        <v>170</v>
      </c>
      <c r="V178" s="76" t="s">
        <v>58</v>
      </c>
      <c r="W178" s="75" t="s">
        <v>51</v>
      </c>
    </row>
    <row r="179" spans="1:23" ht="15" customHeight="1" x14ac:dyDescent="0.3">
      <c r="A179" s="73" t="s">
        <v>401</v>
      </c>
      <c r="B179" s="74"/>
      <c r="C179" s="74"/>
      <c r="D179" s="74"/>
      <c r="E179" s="74"/>
      <c r="F179" s="75"/>
      <c r="G179" s="76"/>
      <c r="H179" s="76"/>
      <c r="I179" s="77"/>
      <c r="J179" s="77"/>
      <c r="K179" s="77"/>
      <c r="L179" s="74">
        <v>1</v>
      </c>
      <c r="M179" s="74">
        <v>2</v>
      </c>
      <c r="N179" s="74"/>
      <c r="O179" s="74">
        <v>4</v>
      </c>
      <c r="P179" s="74">
        <v>5</v>
      </c>
      <c r="Q179" s="74">
        <v>6</v>
      </c>
      <c r="R179" s="74">
        <v>7</v>
      </c>
      <c r="S179" s="77"/>
      <c r="T179" s="78"/>
      <c r="U179" s="76" t="s">
        <v>170</v>
      </c>
      <c r="V179" s="77"/>
      <c r="W179" s="75" t="s">
        <v>51</v>
      </c>
    </row>
    <row r="180" spans="1:23" ht="15" customHeight="1" x14ac:dyDescent="0.3">
      <c r="A180" s="73" t="s">
        <v>402</v>
      </c>
      <c r="B180" s="74">
        <v>1</v>
      </c>
      <c r="C180" s="74">
        <v>2</v>
      </c>
      <c r="D180" s="74"/>
      <c r="E180" s="74">
        <v>4</v>
      </c>
      <c r="F180" s="75" t="s">
        <v>160</v>
      </c>
      <c r="G180" s="76"/>
      <c r="H180" s="76"/>
      <c r="I180" s="76" t="s">
        <v>170</v>
      </c>
      <c r="J180" s="77"/>
      <c r="K180" s="75" t="s">
        <v>58</v>
      </c>
      <c r="L180" s="74"/>
      <c r="M180" s="74"/>
      <c r="N180" s="74"/>
      <c r="O180" s="74"/>
      <c r="P180" s="74"/>
      <c r="Q180" s="74"/>
      <c r="R180" s="74"/>
      <c r="S180" s="77"/>
      <c r="T180" s="78"/>
      <c r="U180" s="77"/>
      <c r="V180" s="77"/>
      <c r="W180" s="77"/>
    </row>
    <row r="181" spans="1:23" ht="15" customHeight="1" x14ac:dyDescent="0.3">
      <c r="A181" s="73" t="s">
        <v>403</v>
      </c>
      <c r="B181" s="74">
        <v>1</v>
      </c>
      <c r="C181" s="74">
        <v>2</v>
      </c>
      <c r="D181" s="74"/>
      <c r="E181" s="74">
        <v>4</v>
      </c>
      <c r="F181" s="75" t="s">
        <v>160</v>
      </c>
      <c r="G181" s="76"/>
      <c r="H181" s="76" t="s">
        <v>184</v>
      </c>
      <c r="I181" s="76" t="s">
        <v>170</v>
      </c>
      <c r="J181" s="76" t="s">
        <v>166</v>
      </c>
      <c r="K181" s="75" t="s">
        <v>58</v>
      </c>
      <c r="L181" s="74"/>
      <c r="M181" s="74"/>
      <c r="N181" s="74"/>
      <c r="O181" s="74"/>
      <c r="P181" s="74"/>
      <c r="Q181" s="74"/>
      <c r="R181" s="74"/>
      <c r="S181" s="77"/>
      <c r="T181" s="78"/>
      <c r="U181" s="77"/>
      <c r="V181" s="77"/>
      <c r="W181" s="77"/>
    </row>
    <row r="182" spans="1:23" ht="15" customHeight="1" x14ac:dyDescent="0.3">
      <c r="A182" s="73" t="s">
        <v>404</v>
      </c>
      <c r="B182" s="74"/>
      <c r="C182" s="74"/>
      <c r="D182" s="74"/>
      <c r="E182" s="74"/>
      <c r="F182" s="75"/>
      <c r="G182" s="76"/>
      <c r="H182" s="76"/>
      <c r="I182" s="77"/>
      <c r="J182" s="77"/>
      <c r="K182" s="77"/>
      <c r="L182" s="74">
        <v>1</v>
      </c>
      <c r="M182" s="74">
        <v>2</v>
      </c>
      <c r="N182" s="74"/>
      <c r="O182" s="74">
        <v>4</v>
      </c>
      <c r="P182" s="74">
        <v>5</v>
      </c>
      <c r="Q182" s="74">
        <v>6</v>
      </c>
      <c r="R182" s="74">
        <v>7</v>
      </c>
      <c r="S182" s="77"/>
      <c r="T182" s="78" t="s">
        <v>184</v>
      </c>
      <c r="U182" s="76" t="s">
        <v>170</v>
      </c>
      <c r="V182" s="76" t="s">
        <v>58</v>
      </c>
      <c r="W182" s="75" t="s">
        <v>51</v>
      </c>
    </row>
    <row r="183" spans="1:23" ht="15" customHeight="1" x14ac:dyDescent="0.3">
      <c r="A183" s="73" t="s">
        <v>405</v>
      </c>
      <c r="B183" s="74"/>
      <c r="C183" s="74"/>
      <c r="D183" s="74"/>
      <c r="E183" s="74"/>
      <c r="F183" s="75"/>
      <c r="G183" s="76"/>
      <c r="H183" s="76"/>
      <c r="I183" s="77"/>
      <c r="J183" s="77"/>
      <c r="K183" s="77"/>
      <c r="L183" s="74">
        <v>1</v>
      </c>
      <c r="M183" s="74">
        <v>2</v>
      </c>
      <c r="N183" s="74"/>
      <c r="O183" s="74">
        <v>4</v>
      </c>
      <c r="P183" s="74">
        <v>5</v>
      </c>
      <c r="Q183" s="74">
        <v>6</v>
      </c>
      <c r="R183" s="74">
        <v>7</v>
      </c>
      <c r="S183" s="77"/>
      <c r="T183" s="78"/>
      <c r="U183" s="76" t="s">
        <v>170</v>
      </c>
      <c r="V183" s="77"/>
      <c r="W183" s="75" t="s">
        <v>51</v>
      </c>
    </row>
    <row r="184" spans="1:23" ht="15" customHeight="1" x14ac:dyDescent="0.3">
      <c r="A184" s="73" t="s">
        <v>406</v>
      </c>
      <c r="B184" s="74">
        <v>1</v>
      </c>
      <c r="C184" s="74">
        <v>2</v>
      </c>
      <c r="D184" s="74"/>
      <c r="E184" s="74">
        <v>4</v>
      </c>
      <c r="F184" s="75" t="s">
        <v>160</v>
      </c>
      <c r="G184" s="76"/>
      <c r="H184" s="76"/>
      <c r="I184" s="76" t="s">
        <v>170</v>
      </c>
      <c r="J184" s="77"/>
      <c r="K184" s="75" t="s">
        <v>58</v>
      </c>
      <c r="L184" s="74"/>
      <c r="M184" s="74"/>
      <c r="N184" s="74"/>
      <c r="O184" s="74"/>
      <c r="P184" s="74"/>
      <c r="Q184" s="74"/>
      <c r="R184" s="74"/>
      <c r="S184" s="77"/>
      <c r="T184" s="78"/>
      <c r="U184" s="77"/>
      <c r="V184" s="77"/>
      <c r="W184" s="77"/>
    </row>
    <row r="185" spans="1:23" ht="15" customHeight="1" x14ac:dyDescent="0.3">
      <c r="A185" s="73" t="s">
        <v>407</v>
      </c>
      <c r="B185" s="74">
        <v>1</v>
      </c>
      <c r="C185" s="74">
        <v>2</v>
      </c>
      <c r="D185" s="74"/>
      <c r="E185" s="74">
        <v>4</v>
      </c>
      <c r="F185" s="75" t="s">
        <v>160</v>
      </c>
      <c r="G185" s="76"/>
      <c r="H185" s="76" t="s">
        <v>184</v>
      </c>
      <c r="I185" s="76" t="s">
        <v>170</v>
      </c>
      <c r="J185" s="76" t="s">
        <v>166</v>
      </c>
      <c r="K185" s="75" t="s">
        <v>58</v>
      </c>
      <c r="L185" s="74"/>
      <c r="M185" s="74"/>
      <c r="N185" s="74"/>
      <c r="O185" s="74"/>
      <c r="P185" s="74"/>
      <c r="Q185" s="74"/>
      <c r="R185" s="74"/>
      <c r="S185" s="77"/>
      <c r="T185" s="78"/>
      <c r="U185" s="77"/>
      <c r="V185" s="77"/>
      <c r="W185" s="77"/>
    </row>
    <row r="186" spans="1:23" ht="15" customHeight="1" x14ac:dyDescent="0.3">
      <c r="A186" s="73" t="s">
        <v>408</v>
      </c>
      <c r="B186" s="74"/>
      <c r="C186" s="74"/>
      <c r="D186" s="74"/>
      <c r="E186" s="74"/>
      <c r="F186" s="75"/>
      <c r="G186" s="76"/>
      <c r="H186" s="76"/>
      <c r="I186" s="77"/>
      <c r="J186" s="77"/>
      <c r="K186" s="77"/>
      <c r="L186" s="74">
        <v>1</v>
      </c>
      <c r="M186" s="74">
        <v>2</v>
      </c>
      <c r="N186" s="74"/>
      <c r="O186" s="74">
        <v>4</v>
      </c>
      <c r="P186" s="74">
        <v>5</v>
      </c>
      <c r="Q186" s="74">
        <v>6</v>
      </c>
      <c r="R186" s="74">
        <v>7</v>
      </c>
      <c r="S186" s="77"/>
      <c r="T186" s="78" t="s">
        <v>184</v>
      </c>
      <c r="U186" s="76" t="s">
        <v>170</v>
      </c>
      <c r="V186" s="76" t="s">
        <v>58</v>
      </c>
      <c r="W186" s="75" t="s">
        <v>51</v>
      </c>
    </row>
    <row r="187" spans="1:23" ht="15" customHeight="1" x14ac:dyDescent="0.3">
      <c r="A187" s="73" t="s">
        <v>409</v>
      </c>
      <c r="B187" s="74"/>
      <c r="C187" s="74"/>
      <c r="D187" s="74"/>
      <c r="E187" s="74"/>
      <c r="F187" s="75"/>
      <c r="G187" s="76"/>
      <c r="H187" s="86"/>
      <c r="I187" s="86"/>
      <c r="J187" s="87"/>
      <c r="K187" s="88"/>
      <c r="L187" s="74">
        <v>1</v>
      </c>
      <c r="M187" s="74">
        <v>2</v>
      </c>
      <c r="N187" s="74"/>
      <c r="O187" s="74">
        <v>4</v>
      </c>
      <c r="P187" s="74">
        <v>5</v>
      </c>
      <c r="Q187" s="74">
        <v>6</v>
      </c>
      <c r="R187" s="74">
        <v>7</v>
      </c>
      <c r="S187" s="77"/>
      <c r="T187" s="78"/>
      <c r="U187" s="76" t="s">
        <v>170</v>
      </c>
      <c r="V187" s="77"/>
      <c r="W187" s="75" t="s">
        <v>51</v>
      </c>
    </row>
    <row r="188" spans="1:23" ht="15" customHeight="1" x14ac:dyDescent="0.3">
      <c r="A188" s="73" t="s">
        <v>410</v>
      </c>
      <c r="B188" s="74"/>
      <c r="C188" s="74"/>
      <c r="D188" s="74"/>
      <c r="E188" s="74"/>
      <c r="F188" s="75"/>
      <c r="G188" s="76"/>
      <c r="H188" s="76"/>
      <c r="I188" s="76"/>
      <c r="J188" s="76"/>
      <c r="K188" s="75"/>
      <c r="L188" s="74">
        <v>1</v>
      </c>
      <c r="M188" s="74">
        <v>2</v>
      </c>
      <c r="N188" s="74"/>
      <c r="O188" s="74">
        <v>4</v>
      </c>
      <c r="P188" s="74">
        <v>5</v>
      </c>
      <c r="Q188" s="74">
        <v>6</v>
      </c>
      <c r="R188" s="74">
        <v>7</v>
      </c>
      <c r="S188" s="77"/>
      <c r="T188" s="78" t="s">
        <v>184</v>
      </c>
      <c r="U188" s="76" t="s">
        <v>170</v>
      </c>
      <c r="V188" s="76" t="s">
        <v>58</v>
      </c>
      <c r="W188" s="75" t="s">
        <v>51</v>
      </c>
    </row>
    <row r="189" spans="1:23" ht="15" customHeight="1" x14ac:dyDescent="0.3">
      <c r="A189" s="73" t="s">
        <v>411</v>
      </c>
      <c r="B189" s="74"/>
      <c r="C189" s="74"/>
      <c r="D189" s="74"/>
      <c r="E189" s="74"/>
      <c r="F189" s="75"/>
      <c r="G189" s="76"/>
      <c r="H189" s="76"/>
      <c r="I189" s="76"/>
      <c r="J189" s="77"/>
      <c r="K189" s="75"/>
      <c r="L189" s="74">
        <v>1</v>
      </c>
      <c r="M189" s="74">
        <v>2</v>
      </c>
      <c r="N189" s="74"/>
      <c r="O189" s="74">
        <v>4</v>
      </c>
      <c r="P189" s="74">
        <v>5</v>
      </c>
      <c r="Q189" s="74">
        <v>6</v>
      </c>
      <c r="R189" s="74">
        <v>7</v>
      </c>
      <c r="S189" s="77"/>
      <c r="T189" s="78"/>
      <c r="U189" s="76" t="s">
        <v>170</v>
      </c>
      <c r="V189" s="77"/>
      <c r="W189" s="75" t="s">
        <v>51</v>
      </c>
    </row>
    <row r="190" spans="1:23" ht="15" customHeight="1" x14ac:dyDescent="0.3">
      <c r="A190" s="73" t="s">
        <v>412</v>
      </c>
      <c r="B190" s="74">
        <v>1</v>
      </c>
      <c r="C190" s="74">
        <v>2</v>
      </c>
      <c r="D190" s="74"/>
      <c r="E190" s="74">
        <v>4</v>
      </c>
      <c r="F190" s="75" t="s">
        <v>160</v>
      </c>
      <c r="G190" s="76"/>
      <c r="H190" s="76"/>
      <c r="I190" s="76" t="s">
        <v>170</v>
      </c>
      <c r="J190" s="77"/>
      <c r="K190" s="75" t="s">
        <v>58</v>
      </c>
      <c r="L190" s="74"/>
      <c r="M190" s="74"/>
      <c r="N190" s="74"/>
      <c r="O190" s="74"/>
      <c r="P190" s="74"/>
      <c r="Q190" s="74"/>
      <c r="R190" s="74"/>
      <c r="S190" s="77"/>
      <c r="T190" s="78"/>
      <c r="U190" s="77"/>
      <c r="V190" s="77"/>
      <c r="W190" s="77"/>
    </row>
    <row r="191" spans="1:23" ht="15" customHeight="1" x14ac:dyDescent="0.3">
      <c r="A191" s="73" t="s">
        <v>413</v>
      </c>
      <c r="B191" s="74">
        <v>1</v>
      </c>
      <c r="C191" s="74">
        <v>2</v>
      </c>
      <c r="D191" s="74"/>
      <c r="E191" s="74">
        <v>4</v>
      </c>
      <c r="F191" s="75" t="s">
        <v>160</v>
      </c>
      <c r="G191" s="76"/>
      <c r="H191" s="76" t="s">
        <v>184</v>
      </c>
      <c r="I191" s="76" t="s">
        <v>170</v>
      </c>
      <c r="J191" s="76" t="s">
        <v>166</v>
      </c>
      <c r="K191" s="75" t="s">
        <v>58</v>
      </c>
      <c r="L191" s="74"/>
      <c r="M191" s="74"/>
      <c r="N191" s="74"/>
      <c r="O191" s="74"/>
      <c r="P191" s="74"/>
      <c r="Q191" s="74"/>
      <c r="R191" s="74"/>
      <c r="S191" s="77"/>
      <c r="T191" s="78"/>
      <c r="U191" s="77"/>
      <c r="V191" s="77"/>
      <c r="W191" s="77"/>
    </row>
    <row r="192" spans="1:23" ht="15" customHeight="1" x14ac:dyDescent="0.3">
      <c r="A192" s="73" t="s">
        <v>130</v>
      </c>
      <c r="B192" s="74">
        <v>1</v>
      </c>
      <c r="C192" s="74">
        <v>2</v>
      </c>
      <c r="D192" s="74"/>
      <c r="E192" s="74">
        <v>4</v>
      </c>
      <c r="F192" s="75" t="s">
        <v>160</v>
      </c>
      <c r="G192" s="76"/>
      <c r="H192" s="76"/>
      <c r="I192" s="76" t="s">
        <v>170</v>
      </c>
      <c r="J192" s="77"/>
      <c r="K192" s="75" t="s">
        <v>58</v>
      </c>
      <c r="L192" s="74"/>
      <c r="M192" s="74"/>
      <c r="N192" s="74"/>
      <c r="O192" s="74"/>
      <c r="P192" s="74"/>
      <c r="Q192" s="74"/>
      <c r="R192" s="74"/>
      <c r="S192" s="77"/>
      <c r="T192" s="78"/>
      <c r="U192" s="77"/>
      <c r="V192" s="77"/>
      <c r="W192" s="77"/>
    </row>
    <row r="193" spans="1:24" ht="15" customHeight="1" x14ac:dyDescent="0.3">
      <c r="A193" s="73" t="s">
        <v>415</v>
      </c>
      <c r="B193" s="74"/>
      <c r="C193" s="74"/>
      <c r="D193" s="74"/>
      <c r="E193" s="74"/>
      <c r="F193" s="75"/>
      <c r="G193" s="76"/>
      <c r="H193" s="76"/>
      <c r="I193" s="76"/>
      <c r="J193" s="77"/>
      <c r="K193" s="75"/>
      <c r="L193" s="74">
        <v>1</v>
      </c>
      <c r="M193" s="74">
        <v>2</v>
      </c>
      <c r="N193" s="74"/>
      <c r="O193" s="74">
        <v>4</v>
      </c>
      <c r="P193" s="74">
        <v>5</v>
      </c>
      <c r="Q193" s="74">
        <v>6</v>
      </c>
      <c r="R193" s="74">
        <v>7</v>
      </c>
      <c r="S193" s="75" t="s">
        <v>198</v>
      </c>
      <c r="T193" s="78"/>
      <c r="U193" s="76" t="s">
        <v>170</v>
      </c>
      <c r="V193" s="77"/>
      <c r="W193" s="75" t="s">
        <v>51</v>
      </c>
      <c r="X193" s="89"/>
    </row>
    <row r="194" spans="1:24" ht="15" customHeight="1" x14ac:dyDescent="0.3">
      <c r="A194" s="73" t="s">
        <v>197</v>
      </c>
      <c r="B194" s="74">
        <v>1</v>
      </c>
      <c r="C194" s="74">
        <v>2</v>
      </c>
      <c r="D194" s="74"/>
      <c r="E194" s="74">
        <v>4</v>
      </c>
      <c r="F194" s="75" t="s">
        <v>160</v>
      </c>
      <c r="G194" s="76"/>
      <c r="H194" s="76"/>
      <c r="I194" s="76" t="s">
        <v>170</v>
      </c>
      <c r="J194" s="77"/>
      <c r="K194" s="75" t="s">
        <v>58</v>
      </c>
      <c r="L194" s="74"/>
      <c r="M194" s="74"/>
      <c r="N194" s="74"/>
      <c r="O194" s="74"/>
      <c r="P194" s="74"/>
      <c r="Q194" s="74"/>
      <c r="R194" s="74"/>
      <c r="S194" s="77"/>
      <c r="T194" s="78"/>
      <c r="U194" s="77"/>
      <c r="V194" s="77"/>
      <c r="W194" s="77"/>
    </row>
    <row r="195" spans="1:24" ht="15" customHeight="1" x14ac:dyDescent="0.3">
      <c r="A195" s="73" t="s">
        <v>416</v>
      </c>
      <c r="B195" s="74"/>
      <c r="C195" s="74"/>
      <c r="D195" s="74"/>
      <c r="E195" s="74"/>
      <c r="F195" s="75"/>
      <c r="G195" s="76"/>
      <c r="H195" s="76"/>
      <c r="I195" s="76"/>
      <c r="J195" s="77"/>
      <c r="K195" s="75"/>
      <c r="L195" s="74">
        <v>1</v>
      </c>
      <c r="M195" s="74">
        <v>2</v>
      </c>
      <c r="N195" s="74"/>
      <c r="O195" s="74">
        <v>4</v>
      </c>
      <c r="P195" s="74">
        <v>5</v>
      </c>
      <c r="Q195" s="74">
        <v>6</v>
      </c>
      <c r="R195" s="74">
        <v>7</v>
      </c>
      <c r="S195" s="75" t="s">
        <v>198</v>
      </c>
      <c r="T195" s="78"/>
      <c r="U195" s="76" t="s">
        <v>170</v>
      </c>
      <c r="V195" s="77"/>
      <c r="W195" s="75" t="s">
        <v>51</v>
      </c>
    </row>
    <row r="196" spans="1:24" ht="15" customHeight="1" x14ac:dyDescent="0.3">
      <c r="A196" s="73" t="s">
        <v>129</v>
      </c>
      <c r="B196" s="74">
        <v>1</v>
      </c>
      <c r="C196" s="74">
        <v>2</v>
      </c>
      <c r="D196" s="74"/>
      <c r="E196" s="74">
        <v>4</v>
      </c>
      <c r="F196" s="75" t="s">
        <v>160</v>
      </c>
      <c r="G196" s="76"/>
      <c r="H196" s="76"/>
      <c r="I196" s="76" t="s">
        <v>170</v>
      </c>
      <c r="J196" s="77"/>
      <c r="K196" s="75" t="s">
        <v>58</v>
      </c>
      <c r="L196" s="74"/>
      <c r="M196" s="74"/>
      <c r="N196" s="74"/>
      <c r="O196" s="74"/>
      <c r="P196" s="74"/>
      <c r="Q196" s="74"/>
      <c r="R196" s="74"/>
      <c r="S196" s="77"/>
      <c r="T196" s="78"/>
      <c r="U196" s="77"/>
      <c r="V196" s="77"/>
      <c r="W196" s="77"/>
    </row>
    <row r="197" spans="1:24" ht="15" customHeight="1" x14ac:dyDescent="0.3">
      <c r="A197" s="73" t="s">
        <v>417</v>
      </c>
      <c r="B197" s="74">
        <v>1</v>
      </c>
      <c r="C197" s="74">
        <v>2</v>
      </c>
      <c r="D197" s="74"/>
      <c r="E197" s="74">
        <v>4</v>
      </c>
      <c r="F197" s="75" t="s">
        <v>160</v>
      </c>
      <c r="G197" s="76"/>
      <c r="H197" s="76"/>
      <c r="I197" s="76" t="s">
        <v>170</v>
      </c>
      <c r="J197" s="77"/>
      <c r="K197" s="75" t="s">
        <v>58</v>
      </c>
      <c r="L197" s="74"/>
      <c r="M197" s="74"/>
      <c r="N197" s="74"/>
      <c r="O197" s="74"/>
      <c r="P197" s="74"/>
      <c r="Q197" s="74"/>
      <c r="R197" s="74"/>
      <c r="S197" s="77"/>
      <c r="T197" s="78"/>
      <c r="U197" s="77"/>
      <c r="V197" s="77"/>
      <c r="W197" s="77"/>
    </row>
    <row r="198" spans="1:24" ht="15" customHeight="1" x14ac:dyDescent="0.3">
      <c r="A198" s="73" t="s">
        <v>1811</v>
      </c>
      <c r="B198" s="74">
        <v>1</v>
      </c>
      <c r="C198" s="74">
        <v>2</v>
      </c>
      <c r="D198" s="74"/>
      <c r="E198" s="74">
        <v>4</v>
      </c>
      <c r="F198" s="75" t="s">
        <v>160</v>
      </c>
      <c r="G198" s="76"/>
      <c r="H198" s="76"/>
      <c r="I198" s="76" t="s">
        <v>170</v>
      </c>
      <c r="J198" s="77"/>
      <c r="K198" s="75" t="s">
        <v>58</v>
      </c>
      <c r="L198" s="74"/>
      <c r="M198" s="74"/>
      <c r="N198" s="74"/>
      <c r="O198" s="74"/>
      <c r="P198" s="74"/>
      <c r="Q198" s="74"/>
      <c r="R198" s="74"/>
      <c r="S198" s="77"/>
      <c r="T198" s="78"/>
      <c r="U198" s="77"/>
      <c r="V198" s="77"/>
      <c r="W198" s="77"/>
    </row>
    <row r="199" spans="1:24" ht="15" customHeight="1" x14ac:dyDescent="0.3">
      <c r="A199" s="73" t="s">
        <v>420</v>
      </c>
      <c r="B199" s="74">
        <v>1</v>
      </c>
      <c r="C199" s="74">
        <v>2</v>
      </c>
      <c r="D199" s="74"/>
      <c r="E199" s="74">
        <v>4</v>
      </c>
      <c r="F199" s="75" t="s">
        <v>160</v>
      </c>
      <c r="G199" s="76"/>
      <c r="H199" s="76"/>
      <c r="I199" s="76" t="s">
        <v>170</v>
      </c>
      <c r="J199" s="77"/>
      <c r="K199" s="75" t="s">
        <v>58</v>
      </c>
      <c r="L199" s="74"/>
      <c r="M199" s="74"/>
      <c r="N199" s="74"/>
      <c r="O199" s="74"/>
      <c r="P199" s="74"/>
      <c r="Q199" s="74"/>
      <c r="R199" s="74"/>
      <c r="S199" s="77"/>
      <c r="T199" s="78"/>
      <c r="U199" s="77"/>
      <c r="V199" s="77"/>
      <c r="W199" s="77"/>
    </row>
    <row r="200" spans="1:24" ht="15" customHeight="1" x14ac:dyDescent="0.3">
      <c r="A200" s="73" t="s">
        <v>422</v>
      </c>
      <c r="B200" s="74">
        <v>1</v>
      </c>
      <c r="C200" s="74">
        <v>2</v>
      </c>
      <c r="D200" s="74"/>
      <c r="E200" s="74">
        <v>4</v>
      </c>
      <c r="F200" s="75" t="s">
        <v>160</v>
      </c>
      <c r="G200" s="76"/>
      <c r="H200" s="76"/>
      <c r="I200" s="76" t="s">
        <v>170</v>
      </c>
      <c r="J200" s="77"/>
      <c r="K200" s="75" t="s">
        <v>58</v>
      </c>
      <c r="L200" s="74"/>
      <c r="M200" s="74"/>
      <c r="N200" s="74"/>
      <c r="O200" s="74"/>
      <c r="P200" s="74"/>
      <c r="Q200" s="74"/>
      <c r="R200" s="74"/>
      <c r="S200" s="77"/>
      <c r="T200" s="78"/>
      <c r="U200" s="77"/>
      <c r="V200" s="77"/>
      <c r="W200" s="77"/>
    </row>
    <row r="201" spans="1:24" ht="15" customHeight="1" x14ac:dyDescent="0.3">
      <c r="A201" s="73" t="s">
        <v>423</v>
      </c>
      <c r="B201" s="74">
        <v>1</v>
      </c>
      <c r="C201" s="74">
        <v>2</v>
      </c>
      <c r="D201" s="74"/>
      <c r="E201" s="74">
        <v>4</v>
      </c>
      <c r="F201" s="75" t="s">
        <v>160</v>
      </c>
      <c r="G201" s="76"/>
      <c r="H201" s="76"/>
      <c r="I201" s="76" t="s">
        <v>170</v>
      </c>
      <c r="J201" s="77"/>
      <c r="K201" s="75" t="s">
        <v>58</v>
      </c>
      <c r="L201" s="74"/>
      <c r="M201" s="74"/>
      <c r="N201" s="74"/>
      <c r="O201" s="74"/>
      <c r="P201" s="74"/>
      <c r="Q201" s="74"/>
      <c r="R201" s="74"/>
      <c r="S201" s="77"/>
      <c r="T201" s="78"/>
      <c r="U201" s="77"/>
      <c r="V201" s="77"/>
      <c r="W201" s="77"/>
    </row>
    <row r="202" spans="1:24" ht="15" customHeight="1" x14ac:dyDescent="0.3">
      <c r="A202" s="73" t="s">
        <v>424</v>
      </c>
      <c r="B202" s="74">
        <v>1</v>
      </c>
      <c r="C202" s="74">
        <v>2</v>
      </c>
      <c r="D202" s="74"/>
      <c r="E202" s="74">
        <v>4</v>
      </c>
      <c r="F202" s="75" t="s">
        <v>160</v>
      </c>
      <c r="G202" s="76"/>
      <c r="H202" s="76"/>
      <c r="I202" s="76" t="s">
        <v>170</v>
      </c>
      <c r="J202" s="77"/>
      <c r="K202" s="75" t="s">
        <v>58</v>
      </c>
      <c r="L202" s="74"/>
      <c r="M202" s="74"/>
      <c r="N202" s="74"/>
      <c r="O202" s="74"/>
      <c r="P202" s="74"/>
      <c r="Q202" s="74"/>
      <c r="R202" s="74"/>
      <c r="S202" s="77"/>
      <c r="T202" s="78"/>
      <c r="U202" s="77"/>
      <c r="V202" s="77"/>
      <c r="W202" s="77"/>
    </row>
    <row r="203" spans="1:24" ht="15" customHeight="1" x14ac:dyDescent="0.3">
      <c r="A203" s="73" t="s">
        <v>425</v>
      </c>
      <c r="B203" s="74">
        <v>1</v>
      </c>
      <c r="C203" s="74"/>
      <c r="D203" s="74"/>
      <c r="E203" s="74">
        <v>4</v>
      </c>
      <c r="F203" s="75" t="s">
        <v>160</v>
      </c>
      <c r="G203" s="76"/>
      <c r="H203" s="76" t="s">
        <v>184</v>
      </c>
      <c r="I203" s="76" t="s">
        <v>170</v>
      </c>
      <c r="J203" s="76" t="s">
        <v>166</v>
      </c>
      <c r="K203" s="75" t="s">
        <v>58</v>
      </c>
      <c r="L203" s="74"/>
      <c r="M203" s="74"/>
      <c r="N203" s="74"/>
      <c r="O203" s="74"/>
      <c r="P203" s="74"/>
      <c r="Q203" s="74"/>
      <c r="R203" s="74"/>
      <c r="S203" s="77"/>
      <c r="T203" s="78"/>
      <c r="U203" s="77"/>
      <c r="V203" s="77"/>
      <c r="W203" s="77"/>
    </row>
    <row r="204" spans="1:24" ht="15" customHeight="1" x14ac:dyDescent="0.3">
      <c r="A204" s="73" t="s">
        <v>426</v>
      </c>
      <c r="B204" s="74">
        <v>1</v>
      </c>
      <c r="C204" s="74">
        <v>2</v>
      </c>
      <c r="D204" s="74"/>
      <c r="E204" s="74">
        <v>4</v>
      </c>
      <c r="F204" s="75" t="s">
        <v>160</v>
      </c>
      <c r="G204" s="76"/>
      <c r="H204" s="76"/>
      <c r="I204" s="76" t="s">
        <v>170</v>
      </c>
      <c r="J204" s="77"/>
      <c r="K204" s="75" t="s">
        <v>58</v>
      </c>
      <c r="L204" s="74"/>
      <c r="M204" s="74"/>
      <c r="N204" s="74"/>
      <c r="O204" s="74"/>
      <c r="P204" s="74"/>
      <c r="Q204" s="74"/>
      <c r="R204" s="74"/>
      <c r="S204" s="77"/>
      <c r="T204" s="78"/>
      <c r="U204" s="77"/>
      <c r="V204" s="77"/>
      <c r="W204" s="77"/>
    </row>
    <row r="205" spans="1:24" ht="15" customHeight="1" x14ac:dyDescent="0.3">
      <c r="A205" s="73" t="s">
        <v>427</v>
      </c>
      <c r="B205" s="74">
        <v>1</v>
      </c>
      <c r="C205" s="74">
        <v>2</v>
      </c>
      <c r="D205" s="74"/>
      <c r="E205" s="74">
        <v>4</v>
      </c>
      <c r="F205" s="75" t="s">
        <v>160</v>
      </c>
      <c r="G205" s="76"/>
      <c r="H205" s="76"/>
      <c r="I205" s="76" t="s">
        <v>170</v>
      </c>
      <c r="J205" s="77"/>
      <c r="K205" s="75" t="s">
        <v>58</v>
      </c>
      <c r="L205" s="74"/>
      <c r="M205" s="74"/>
      <c r="N205" s="74"/>
      <c r="O205" s="74"/>
      <c r="P205" s="74"/>
      <c r="Q205" s="74"/>
      <c r="R205" s="74"/>
      <c r="S205" s="77"/>
      <c r="T205" s="78"/>
      <c r="U205" s="77"/>
      <c r="V205" s="77"/>
      <c r="W205" s="77"/>
    </row>
    <row r="206" spans="1:24" ht="15" customHeight="1" x14ac:dyDescent="0.3">
      <c r="A206" s="73" t="s">
        <v>428</v>
      </c>
      <c r="B206" s="74">
        <v>1</v>
      </c>
      <c r="C206" s="74">
        <v>2</v>
      </c>
      <c r="D206" s="74"/>
      <c r="E206" s="74">
        <v>4</v>
      </c>
      <c r="F206" s="75" t="s">
        <v>160</v>
      </c>
      <c r="G206" s="76"/>
      <c r="H206" s="76"/>
      <c r="I206" s="76" t="s">
        <v>170</v>
      </c>
      <c r="J206" s="77"/>
      <c r="K206" s="75" t="s">
        <v>58</v>
      </c>
      <c r="L206" s="74"/>
      <c r="M206" s="74"/>
      <c r="N206" s="74"/>
      <c r="O206" s="74"/>
      <c r="P206" s="74"/>
      <c r="Q206" s="74"/>
      <c r="R206" s="74"/>
      <c r="S206" s="77"/>
      <c r="T206" s="78"/>
      <c r="U206" s="77"/>
      <c r="V206" s="77"/>
      <c r="W206" s="77"/>
    </row>
    <row r="207" spans="1:24" ht="15" customHeight="1" x14ac:dyDescent="0.3">
      <c r="A207" s="73" t="s">
        <v>429</v>
      </c>
      <c r="B207" s="74">
        <v>1</v>
      </c>
      <c r="C207" s="74">
        <v>2</v>
      </c>
      <c r="D207" s="74"/>
      <c r="E207" s="74">
        <v>4</v>
      </c>
      <c r="F207" s="75" t="s">
        <v>160</v>
      </c>
      <c r="G207" s="76"/>
      <c r="H207" s="76" t="s">
        <v>184</v>
      </c>
      <c r="I207" s="76" t="s">
        <v>170</v>
      </c>
      <c r="J207" s="76" t="s">
        <v>166</v>
      </c>
      <c r="K207" s="75" t="s">
        <v>58</v>
      </c>
      <c r="L207" s="74"/>
      <c r="M207" s="74"/>
      <c r="N207" s="74"/>
      <c r="O207" s="74"/>
      <c r="P207" s="74"/>
      <c r="Q207" s="74"/>
      <c r="R207" s="74"/>
      <c r="S207" s="77"/>
      <c r="T207" s="78"/>
      <c r="U207" s="77"/>
      <c r="V207" s="77"/>
      <c r="W207" s="77"/>
    </row>
    <row r="208" spans="1:24" ht="15" customHeight="1" x14ac:dyDescent="0.3">
      <c r="A208" s="73" t="s">
        <v>430</v>
      </c>
      <c r="B208" s="74">
        <v>1</v>
      </c>
      <c r="C208" s="74">
        <v>2</v>
      </c>
      <c r="D208" s="74"/>
      <c r="E208" s="74">
        <v>4</v>
      </c>
      <c r="F208" s="75" t="s">
        <v>160</v>
      </c>
      <c r="G208" s="76"/>
      <c r="H208" s="76"/>
      <c r="I208" s="76" t="s">
        <v>170</v>
      </c>
      <c r="J208" s="77"/>
      <c r="K208" s="75" t="s">
        <v>58</v>
      </c>
      <c r="L208" s="74"/>
      <c r="M208" s="74"/>
      <c r="N208" s="74"/>
      <c r="O208" s="74"/>
      <c r="P208" s="74"/>
      <c r="Q208" s="74"/>
      <c r="R208" s="74"/>
      <c r="S208" s="77"/>
      <c r="T208" s="78"/>
      <c r="U208" s="77"/>
      <c r="V208" s="77"/>
      <c r="W208" s="77"/>
    </row>
    <row r="209" spans="1:23" ht="15" customHeight="1" x14ac:dyDescent="0.3">
      <c r="A209" s="73" t="s">
        <v>431</v>
      </c>
      <c r="B209" s="74">
        <v>1</v>
      </c>
      <c r="C209" s="74">
        <v>2</v>
      </c>
      <c r="D209" s="74"/>
      <c r="E209" s="74">
        <v>4</v>
      </c>
      <c r="F209" s="75" t="s">
        <v>160</v>
      </c>
      <c r="G209" s="76"/>
      <c r="H209" s="76"/>
      <c r="I209" s="76" t="s">
        <v>170</v>
      </c>
      <c r="J209" s="77"/>
      <c r="K209" s="75" t="s">
        <v>58</v>
      </c>
      <c r="L209" s="74"/>
      <c r="M209" s="74"/>
      <c r="N209" s="74"/>
      <c r="O209" s="74"/>
      <c r="P209" s="74"/>
      <c r="Q209" s="74"/>
      <c r="R209" s="74"/>
      <c r="S209" s="77"/>
      <c r="T209" s="78"/>
      <c r="U209" s="77"/>
      <c r="V209" s="77"/>
      <c r="W209" s="77"/>
    </row>
    <row r="210" spans="1:23" ht="15" customHeight="1" x14ac:dyDescent="0.3">
      <c r="A210" s="73" t="s">
        <v>432</v>
      </c>
      <c r="B210" s="74">
        <v>1</v>
      </c>
      <c r="C210" s="74">
        <v>2</v>
      </c>
      <c r="D210" s="74"/>
      <c r="E210" s="74">
        <v>4</v>
      </c>
      <c r="F210" s="75" t="s">
        <v>160</v>
      </c>
      <c r="G210" s="76"/>
      <c r="H210" s="76"/>
      <c r="I210" s="76" t="s">
        <v>170</v>
      </c>
      <c r="J210" s="77"/>
      <c r="K210" s="75" t="s">
        <v>58</v>
      </c>
      <c r="L210" s="74"/>
      <c r="M210" s="74"/>
      <c r="N210" s="74"/>
      <c r="O210" s="74"/>
      <c r="P210" s="74"/>
      <c r="Q210" s="74"/>
      <c r="R210" s="74"/>
      <c r="S210" s="77"/>
      <c r="T210" s="78"/>
      <c r="U210" s="77"/>
      <c r="V210" s="77"/>
      <c r="W210" s="77"/>
    </row>
    <row r="211" spans="1:23" ht="15" customHeight="1" x14ac:dyDescent="0.3">
      <c r="A211" s="73" t="s">
        <v>187</v>
      </c>
      <c r="B211" s="74">
        <v>1</v>
      </c>
      <c r="C211" s="74"/>
      <c r="D211" s="74"/>
      <c r="E211" s="74">
        <v>4</v>
      </c>
      <c r="F211" s="75" t="s">
        <v>160</v>
      </c>
      <c r="G211" s="76"/>
      <c r="H211" s="76"/>
      <c r="I211" s="76" t="s">
        <v>170</v>
      </c>
      <c r="J211" s="77"/>
      <c r="K211" s="75" t="s">
        <v>58</v>
      </c>
      <c r="L211" s="74"/>
      <c r="M211" s="74"/>
      <c r="N211" s="74"/>
      <c r="O211" s="74"/>
      <c r="P211" s="74"/>
      <c r="Q211" s="74"/>
      <c r="R211" s="74"/>
      <c r="S211" s="77"/>
      <c r="T211" s="78"/>
      <c r="U211" s="77"/>
      <c r="V211" s="77"/>
      <c r="W211" s="77"/>
    </row>
    <row r="212" spans="1:23" ht="15" customHeight="1" x14ac:dyDescent="0.3">
      <c r="A212" s="73" t="s">
        <v>187</v>
      </c>
      <c r="B212" s="74">
        <v>1</v>
      </c>
      <c r="C212" s="74"/>
      <c r="D212" s="74"/>
      <c r="E212" s="74">
        <v>4</v>
      </c>
      <c r="F212" s="75" t="s">
        <v>160</v>
      </c>
      <c r="G212" s="76"/>
      <c r="H212" s="76"/>
      <c r="I212" s="76" t="s">
        <v>170</v>
      </c>
      <c r="J212" s="77"/>
      <c r="K212" s="75" t="s">
        <v>58</v>
      </c>
      <c r="L212" s="74"/>
      <c r="M212" s="74"/>
      <c r="N212" s="74"/>
      <c r="O212" s="74"/>
      <c r="P212" s="74"/>
      <c r="Q212" s="74"/>
      <c r="R212" s="74"/>
      <c r="S212" s="77"/>
      <c r="T212" s="78"/>
      <c r="U212" s="77"/>
      <c r="V212" s="77"/>
      <c r="W212" s="77"/>
    </row>
    <row r="213" spans="1:23" ht="15" customHeight="1" x14ac:dyDescent="0.3">
      <c r="A213" s="73" t="s">
        <v>187</v>
      </c>
      <c r="B213" s="74">
        <v>1</v>
      </c>
      <c r="C213" s="74"/>
      <c r="D213" s="74"/>
      <c r="E213" s="74">
        <v>4</v>
      </c>
      <c r="F213" s="75" t="s">
        <v>160</v>
      </c>
      <c r="G213" s="76"/>
      <c r="H213" s="76"/>
      <c r="I213" s="76" t="s">
        <v>170</v>
      </c>
      <c r="J213" s="77"/>
      <c r="K213" s="75" t="s">
        <v>58</v>
      </c>
      <c r="L213" s="74"/>
      <c r="M213" s="74"/>
      <c r="N213" s="74"/>
      <c r="O213" s="74"/>
      <c r="P213" s="74"/>
      <c r="Q213" s="74"/>
      <c r="R213" s="74"/>
      <c r="S213" s="77"/>
      <c r="T213" s="78"/>
      <c r="U213" s="77"/>
      <c r="V213" s="77"/>
      <c r="W213" s="77"/>
    </row>
    <row r="214" spans="1:23" ht="15" customHeight="1" x14ac:dyDescent="0.3">
      <c r="A214" s="73" t="s">
        <v>434</v>
      </c>
      <c r="B214" s="74">
        <v>1</v>
      </c>
      <c r="C214" s="74"/>
      <c r="D214" s="74"/>
      <c r="E214" s="74">
        <v>4</v>
      </c>
      <c r="F214" s="75" t="s">
        <v>160</v>
      </c>
      <c r="G214" s="76"/>
      <c r="H214" s="76"/>
      <c r="I214" s="76" t="s">
        <v>170</v>
      </c>
      <c r="J214" s="77"/>
      <c r="K214" s="75" t="s">
        <v>58</v>
      </c>
      <c r="L214" s="74"/>
      <c r="M214" s="74"/>
      <c r="N214" s="74"/>
      <c r="O214" s="74"/>
      <c r="P214" s="74"/>
      <c r="Q214" s="74"/>
      <c r="R214" s="74"/>
      <c r="S214" s="77"/>
      <c r="T214" s="78"/>
      <c r="U214" s="77"/>
      <c r="V214" s="77"/>
      <c r="W214" s="77"/>
    </row>
    <row r="215" spans="1:23" ht="15" customHeight="1" x14ac:dyDescent="0.3">
      <c r="A215" s="73" t="s">
        <v>434</v>
      </c>
      <c r="B215" s="74">
        <v>1</v>
      </c>
      <c r="C215" s="74"/>
      <c r="D215" s="74"/>
      <c r="E215" s="74">
        <v>4</v>
      </c>
      <c r="F215" s="75" t="s">
        <v>160</v>
      </c>
      <c r="G215" s="76"/>
      <c r="H215" s="76"/>
      <c r="I215" s="76" t="s">
        <v>170</v>
      </c>
      <c r="J215" s="77"/>
      <c r="K215" s="75" t="s">
        <v>58</v>
      </c>
      <c r="L215" s="74"/>
      <c r="M215" s="74"/>
      <c r="N215" s="74"/>
      <c r="O215" s="74"/>
      <c r="P215" s="74"/>
      <c r="Q215" s="74"/>
      <c r="R215" s="74"/>
      <c r="S215" s="77"/>
      <c r="T215" s="78"/>
      <c r="U215" s="77"/>
      <c r="V215" s="77"/>
      <c r="W215" s="77"/>
    </row>
    <row r="216" spans="1:23" ht="15" customHeight="1" x14ac:dyDescent="0.3">
      <c r="A216" s="73" t="s">
        <v>434</v>
      </c>
      <c r="B216" s="74">
        <v>1</v>
      </c>
      <c r="C216" s="74"/>
      <c r="D216" s="74"/>
      <c r="E216" s="74">
        <v>4</v>
      </c>
      <c r="F216" s="75" t="s">
        <v>160</v>
      </c>
      <c r="G216" s="76"/>
      <c r="H216" s="81"/>
      <c r="I216" s="81" t="s">
        <v>170</v>
      </c>
      <c r="J216" s="83"/>
      <c r="K216" s="82" t="s">
        <v>58</v>
      </c>
      <c r="L216" s="74"/>
      <c r="M216" s="74"/>
      <c r="N216" s="74"/>
      <c r="O216" s="74"/>
      <c r="P216" s="74"/>
      <c r="Q216" s="74"/>
      <c r="R216" s="74"/>
      <c r="S216" s="77"/>
      <c r="T216" s="78"/>
      <c r="U216" s="77"/>
      <c r="V216" s="77"/>
      <c r="W216" s="77"/>
    </row>
    <row r="217" spans="1:23" ht="15" customHeight="1" x14ac:dyDescent="0.3">
      <c r="A217" s="73" t="s">
        <v>435</v>
      </c>
      <c r="B217" s="74">
        <v>1</v>
      </c>
      <c r="C217" s="74"/>
      <c r="D217" s="74"/>
      <c r="E217" s="74">
        <v>4</v>
      </c>
      <c r="F217" s="75" t="s">
        <v>160</v>
      </c>
      <c r="G217" s="76"/>
      <c r="H217" s="81"/>
      <c r="I217" s="81" t="s">
        <v>170</v>
      </c>
      <c r="J217" s="83"/>
      <c r="K217" s="82" t="s">
        <v>58</v>
      </c>
      <c r="L217" s="74"/>
      <c r="M217" s="74"/>
      <c r="N217" s="74"/>
      <c r="O217" s="74"/>
      <c r="P217" s="74"/>
      <c r="Q217" s="74"/>
      <c r="R217" s="74"/>
      <c r="S217" s="77"/>
      <c r="T217" s="78"/>
      <c r="U217" s="76"/>
      <c r="V217" s="77"/>
      <c r="W217" s="75"/>
    </row>
    <row r="218" spans="1:23" ht="15" customHeight="1" x14ac:dyDescent="0.3">
      <c r="A218" s="73" t="s">
        <v>435</v>
      </c>
      <c r="B218" s="74">
        <v>1</v>
      </c>
      <c r="C218" s="74"/>
      <c r="D218" s="74"/>
      <c r="E218" s="74">
        <v>4</v>
      </c>
      <c r="F218" s="75" t="s">
        <v>160</v>
      </c>
      <c r="G218" s="76"/>
      <c r="H218" s="81"/>
      <c r="I218" s="81" t="s">
        <v>170</v>
      </c>
      <c r="J218" s="83"/>
      <c r="K218" s="82" t="s">
        <v>58</v>
      </c>
      <c r="L218" s="74"/>
      <c r="M218" s="74"/>
      <c r="N218" s="74"/>
      <c r="O218" s="74"/>
      <c r="P218" s="74"/>
      <c r="Q218" s="74"/>
      <c r="R218" s="74"/>
      <c r="S218" s="77"/>
      <c r="T218" s="78"/>
      <c r="U218" s="76"/>
      <c r="V218" s="77"/>
      <c r="W218" s="75"/>
    </row>
    <row r="219" spans="1:23" ht="15" customHeight="1" x14ac:dyDescent="0.3">
      <c r="A219" s="73" t="s">
        <v>435</v>
      </c>
      <c r="B219" s="74">
        <v>1</v>
      </c>
      <c r="C219" s="74"/>
      <c r="D219" s="74"/>
      <c r="E219" s="74">
        <v>4</v>
      </c>
      <c r="F219" s="75" t="s">
        <v>160</v>
      </c>
      <c r="G219" s="76"/>
      <c r="H219" s="81"/>
      <c r="I219" s="81" t="s">
        <v>170</v>
      </c>
      <c r="J219" s="83"/>
      <c r="K219" s="82" t="s">
        <v>58</v>
      </c>
      <c r="L219" s="74"/>
      <c r="M219" s="74"/>
      <c r="N219" s="74"/>
      <c r="O219" s="74"/>
      <c r="P219" s="74"/>
      <c r="Q219" s="74"/>
      <c r="R219" s="74"/>
      <c r="S219" s="77"/>
      <c r="T219" s="78"/>
      <c r="U219" s="76"/>
      <c r="V219" s="77"/>
      <c r="W219" s="75"/>
    </row>
    <row r="220" spans="1:23" ht="15" customHeight="1" x14ac:dyDescent="0.3">
      <c r="A220" s="73" t="s">
        <v>436</v>
      </c>
      <c r="B220" s="74"/>
      <c r="C220" s="74"/>
      <c r="D220" s="74"/>
      <c r="E220" s="74">
        <v>4</v>
      </c>
      <c r="F220" s="75" t="s">
        <v>160</v>
      </c>
      <c r="G220" s="76"/>
      <c r="H220" s="76"/>
      <c r="I220" s="76" t="s">
        <v>170</v>
      </c>
      <c r="J220" s="77"/>
      <c r="K220" s="75" t="s">
        <v>58</v>
      </c>
      <c r="L220" s="74"/>
      <c r="M220" s="74"/>
      <c r="N220" s="74"/>
      <c r="O220" s="74"/>
      <c r="P220" s="74"/>
      <c r="Q220" s="74"/>
      <c r="R220" s="74"/>
      <c r="S220" s="77"/>
      <c r="T220" s="78"/>
      <c r="U220" s="77"/>
      <c r="V220" s="77"/>
      <c r="W220" s="77"/>
    </row>
    <row r="221" spans="1:23" ht="15" customHeight="1" x14ac:dyDescent="0.3">
      <c r="A221" s="73" t="s">
        <v>438</v>
      </c>
      <c r="B221" s="74"/>
      <c r="C221" s="74"/>
      <c r="D221" s="74"/>
      <c r="E221" s="74">
        <v>4</v>
      </c>
      <c r="F221" s="75" t="s">
        <v>160</v>
      </c>
      <c r="G221" s="76"/>
      <c r="H221" s="76"/>
      <c r="I221" s="76" t="s">
        <v>170</v>
      </c>
      <c r="J221" s="77"/>
      <c r="K221" s="75" t="s">
        <v>58</v>
      </c>
      <c r="L221" s="74"/>
      <c r="M221" s="74"/>
      <c r="N221" s="74"/>
      <c r="O221" s="74"/>
      <c r="P221" s="74"/>
      <c r="Q221" s="74"/>
      <c r="R221" s="74"/>
      <c r="S221" s="77"/>
      <c r="T221" s="78"/>
      <c r="U221" s="77"/>
      <c r="V221" s="77"/>
      <c r="W221" s="77"/>
    </row>
    <row r="222" spans="1:23" ht="15" customHeight="1" x14ac:dyDescent="0.3">
      <c r="A222" s="73" t="s">
        <v>441</v>
      </c>
      <c r="B222" s="74"/>
      <c r="C222" s="74"/>
      <c r="D222" s="74"/>
      <c r="E222" s="74">
        <v>4</v>
      </c>
      <c r="F222" s="75" t="s">
        <v>160</v>
      </c>
      <c r="G222" s="76"/>
      <c r="H222" s="76"/>
      <c r="I222" s="76" t="s">
        <v>170</v>
      </c>
      <c r="J222" s="77"/>
      <c r="K222" s="75" t="s">
        <v>58</v>
      </c>
      <c r="L222" s="74"/>
      <c r="M222" s="74"/>
      <c r="N222" s="74"/>
      <c r="O222" s="74"/>
      <c r="P222" s="74"/>
      <c r="Q222" s="74"/>
      <c r="R222" s="74"/>
      <c r="S222" s="77"/>
      <c r="T222" s="78"/>
      <c r="U222" s="77"/>
      <c r="V222" s="77"/>
      <c r="W222" s="77"/>
    </row>
    <row r="223" spans="1:23" ht="15" customHeight="1" x14ac:dyDescent="0.3">
      <c r="A223" s="73" t="s">
        <v>442</v>
      </c>
      <c r="B223" s="74"/>
      <c r="C223" s="74"/>
      <c r="D223" s="74"/>
      <c r="E223" s="74">
        <v>4</v>
      </c>
      <c r="F223" s="75" t="s">
        <v>160</v>
      </c>
      <c r="G223" s="76"/>
      <c r="H223" s="76"/>
      <c r="I223" s="76" t="s">
        <v>170</v>
      </c>
      <c r="J223" s="77"/>
      <c r="K223" s="75" t="s">
        <v>58</v>
      </c>
      <c r="L223" s="74"/>
      <c r="M223" s="74"/>
      <c r="N223" s="74"/>
      <c r="O223" s="74"/>
      <c r="P223" s="74"/>
      <c r="Q223" s="74"/>
      <c r="R223" s="74"/>
      <c r="S223" s="77"/>
      <c r="T223" s="78"/>
      <c r="U223" s="77"/>
      <c r="V223" s="77"/>
      <c r="W223" s="77"/>
    </row>
    <row r="224" spans="1:23" ht="15" customHeight="1" x14ac:dyDescent="0.3">
      <c r="A224" s="73" t="s">
        <v>443</v>
      </c>
      <c r="B224" s="74"/>
      <c r="C224" s="74"/>
      <c r="D224" s="74"/>
      <c r="E224" s="74">
        <v>4</v>
      </c>
      <c r="F224" s="75" t="s">
        <v>160</v>
      </c>
      <c r="G224" s="76"/>
      <c r="H224" s="76"/>
      <c r="I224" s="76" t="s">
        <v>170</v>
      </c>
      <c r="J224" s="77"/>
      <c r="K224" s="75" t="s">
        <v>58</v>
      </c>
      <c r="L224" s="74"/>
      <c r="M224" s="74"/>
      <c r="N224" s="74"/>
      <c r="O224" s="74"/>
      <c r="P224" s="74"/>
      <c r="Q224" s="74"/>
      <c r="R224" s="74"/>
      <c r="S224" s="77"/>
      <c r="T224" s="78"/>
      <c r="U224" s="77"/>
      <c r="V224" s="77"/>
      <c r="W224" s="77"/>
    </row>
    <row r="225" spans="1:23" s="92" customFormat="1" x14ac:dyDescent="0.3">
      <c r="A225" s="73" t="s">
        <v>444</v>
      </c>
      <c r="B225" s="74"/>
      <c r="C225" s="74"/>
      <c r="D225" s="74"/>
      <c r="E225" s="74">
        <v>4</v>
      </c>
      <c r="F225" s="75" t="s">
        <v>160</v>
      </c>
      <c r="G225" s="76"/>
      <c r="H225" s="76"/>
      <c r="I225" s="76" t="s">
        <v>170</v>
      </c>
      <c r="J225" s="77"/>
      <c r="K225" s="75" t="s">
        <v>58</v>
      </c>
      <c r="L225" s="74"/>
      <c r="M225" s="74"/>
      <c r="N225" s="74"/>
      <c r="O225" s="74"/>
      <c r="P225" s="74"/>
      <c r="Q225" s="74"/>
      <c r="R225" s="74"/>
      <c r="S225" s="90"/>
      <c r="T225" s="91"/>
      <c r="U225" s="90"/>
      <c r="V225" s="90"/>
      <c r="W225" s="90"/>
    </row>
    <row r="226" spans="1:23" s="92" customFormat="1" x14ac:dyDescent="0.3">
      <c r="A226" s="73" t="s">
        <v>445</v>
      </c>
      <c r="B226" s="93"/>
      <c r="C226" s="93"/>
      <c r="D226" s="93"/>
      <c r="E226" s="74">
        <v>4</v>
      </c>
      <c r="F226" s="75" t="s">
        <v>160</v>
      </c>
      <c r="G226" s="76"/>
      <c r="H226" s="76"/>
      <c r="I226" s="76" t="s">
        <v>170</v>
      </c>
      <c r="J226" s="77"/>
      <c r="K226" s="75" t="s">
        <v>58</v>
      </c>
      <c r="L226" s="93"/>
      <c r="M226" s="93"/>
      <c r="N226" s="93"/>
      <c r="O226" s="93"/>
      <c r="P226" s="93"/>
      <c r="Q226" s="93"/>
      <c r="R226" s="93"/>
      <c r="S226" s="90"/>
      <c r="T226" s="91"/>
      <c r="U226" s="90"/>
      <c r="V226" s="90"/>
      <c r="W226" s="90"/>
    </row>
    <row r="227" spans="1:23" s="92" customFormat="1" x14ac:dyDescent="0.3">
      <c r="A227" s="94" t="s">
        <v>446</v>
      </c>
      <c r="B227" s="74">
        <v>1</v>
      </c>
      <c r="C227" s="93"/>
      <c r="D227" s="93"/>
      <c r="E227" s="93">
        <v>4</v>
      </c>
      <c r="F227" s="75" t="s">
        <v>160</v>
      </c>
      <c r="G227" s="76"/>
      <c r="H227" s="76"/>
      <c r="I227" s="76" t="s">
        <v>170</v>
      </c>
      <c r="J227" s="77"/>
      <c r="K227" s="75" t="s">
        <v>58</v>
      </c>
      <c r="L227" s="93"/>
      <c r="M227" s="93"/>
      <c r="N227" s="93"/>
      <c r="O227" s="93"/>
      <c r="P227" s="93"/>
      <c r="Q227" s="93"/>
      <c r="R227" s="93"/>
      <c r="S227" s="90"/>
      <c r="T227" s="91"/>
      <c r="U227" s="76"/>
      <c r="V227" s="90"/>
      <c r="W227" s="75"/>
    </row>
    <row r="228" spans="1:23" ht="15" customHeight="1" x14ac:dyDescent="0.3">
      <c r="A228" s="94" t="s">
        <v>448</v>
      </c>
      <c r="B228" s="74">
        <v>1</v>
      </c>
      <c r="C228" s="93"/>
      <c r="D228" s="93"/>
      <c r="E228" s="93">
        <v>4</v>
      </c>
      <c r="F228" s="75" t="s">
        <v>160</v>
      </c>
      <c r="G228" s="76"/>
      <c r="H228" s="76"/>
      <c r="I228" s="76" t="s">
        <v>170</v>
      </c>
      <c r="J228" s="77"/>
      <c r="K228" s="75" t="s">
        <v>58</v>
      </c>
      <c r="L228" s="93"/>
      <c r="M228" s="93"/>
      <c r="N228" s="93"/>
      <c r="O228" s="93"/>
      <c r="P228" s="93"/>
      <c r="Q228" s="93"/>
      <c r="R228" s="93"/>
      <c r="S228" s="77"/>
      <c r="T228" s="78"/>
      <c r="U228" s="76"/>
      <c r="V228" s="90"/>
      <c r="W228" s="75"/>
    </row>
    <row r="229" spans="1:23" ht="15" customHeight="1" x14ac:dyDescent="0.3">
      <c r="A229" s="94" t="s">
        <v>449</v>
      </c>
      <c r="B229" s="74">
        <v>1</v>
      </c>
      <c r="C229" s="74">
        <v>2</v>
      </c>
      <c r="D229" s="74"/>
      <c r="E229" s="93">
        <v>4</v>
      </c>
      <c r="F229" s="75" t="s">
        <v>160</v>
      </c>
      <c r="G229" s="76"/>
      <c r="H229" s="76"/>
      <c r="I229" s="76" t="s">
        <v>170</v>
      </c>
      <c r="J229" s="77"/>
      <c r="K229" s="75" t="s">
        <v>58</v>
      </c>
      <c r="L229" s="74"/>
      <c r="M229" s="74"/>
      <c r="N229" s="74"/>
      <c r="O229" s="74"/>
      <c r="P229" s="74"/>
      <c r="Q229" s="74"/>
      <c r="R229" s="74"/>
      <c r="S229" s="77"/>
      <c r="T229" s="78"/>
      <c r="U229" s="76"/>
      <c r="V229" s="77"/>
      <c r="W229" s="75"/>
    </row>
    <row r="230" spans="1:23" ht="15" customHeight="1" x14ac:dyDescent="0.3">
      <c r="A230" s="73" t="s">
        <v>131</v>
      </c>
      <c r="B230" s="74">
        <v>1</v>
      </c>
      <c r="C230" s="74">
        <v>2</v>
      </c>
      <c r="D230" s="74"/>
      <c r="E230" s="93">
        <v>4</v>
      </c>
      <c r="F230" s="75" t="s">
        <v>160</v>
      </c>
      <c r="G230" s="76"/>
      <c r="H230" s="76"/>
      <c r="I230" s="76" t="s">
        <v>170</v>
      </c>
      <c r="J230" s="77"/>
      <c r="K230" s="75" t="s">
        <v>58</v>
      </c>
      <c r="L230" s="74"/>
      <c r="M230" s="74"/>
      <c r="N230" s="74"/>
      <c r="O230" s="74"/>
      <c r="P230" s="74"/>
      <c r="Q230" s="74"/>
      <c r="R230" s="74"/>
      <c r="S230" s="77"/>
      <c r="T230" s="78"/>
      <c r="U230" s="76"/>
      <c r="V230" s="77"/>
      <c r="W230" s="75"/>
    </row>
    <row r="231" spans="1:23" ht="15" customHeight="1" x14ac:dyDescent="0.3">
      <c r="A231" s="73" t="s">
        <v>451</v>
      </c>
      <c r="B231" s="74">
        <v>1</v>
      </c>
      <c r="C231" s="74">
        <v>2</v>
      </c>
      <c r="D231" s="74"/>
      <c r="E231" s="93">
        <v>4</v>
      </c>
      <c r="F231" s="75" t="s">
        <v>160</v>
      </c>
      <c r="G231" s="76" t="s">
        <v>198</v>
      </c>
      <c r="H231" s="76"/>
      <c r="I231" s="76" t="s">
        <v>170</v>
      </c>
      <c r="J231" s="77"/>
      <c r="K231" s="75" t="s">
        <v>58</v>
      </c>
      <c r="L231" s="74"/>
      <c r="M231" s="74"/>
      <c r="N231" s="74"/>
      <c r="O231" s="74"/>
      <c r="P231" s="74"/>
      <c r="Q231" s="74"/>
      <c r="R231" s="74"/>
      <c r="S231" s="77"/>
      <c r="T231" s="78"/>
      <c r="U231" s="76"/>
      <c r="V231" s="77"/>
      <c r="W231" s="75"/>
    </row>
    <row r="232" spans="1:23" ht="15" customHeight="1" x14ac:dyDescent="0.3">
      <c r="A232" s="73" t="s">
        <v>452</v>
      </c>
      <c r="B232" s="74">
        <v>1</v>
      </c>
      <c r="C232" s="74">
        <v>2</v>
      </c>
      <c r="D232" s="74"/>
      <c r="E232" s="74">
        <v>4</v>
      </c>
      <c r="F232" s="75" t="s">
        <v>160</v>
      </c>
      <c r="G232" s="76"/>
      <c r="H232" s="76" t="s">
        <v>184</v>
      </c>
      <c r="I232" s="76" t="s">
        <v>170</v>
      </c>
      <c r="J232" s="77"/>
      <c r="K232" s="75" t="s">
        <v>58</v>
      </c>
      <c r="L232" s="74"/>
      <c r="M232" s="74"/>
      <c r="N232" s="74"/>
      <c r="O232" s="74"/>
      <c r="P232" s="74"/>
      <c r="Q232" s="74"/>
      <c r="R232" s="74"/>
      <c r="S232" s="77"/>
      <c r="T232" s="78"/>
      <c r="U232" s="77"/>
      <c r="V232" s="77"/>
      <c r="W232" s="77"/>
    </row>
    <row r="233" spans="1:23" ht="15" customHeight="1" x14ac:dyDescent="0.3">
      <c r="A233" s="73" t="s">
        <v>12</v>
      </c>
      <c r="B233" s="74">
        <v>1</v>
      </c>
      <c r="C233" s="74"/>
      <c r="D233" s="74"/>
      <c r="E233" s="74">
        <v>4</v>
      </c>
      <c r="F233" s="75" t="s">
        <v>160</v>
      </c>
      <c r="G233" s="76"/>
      <c r="H233" s="76"/>
      <c r="I233" s="76" t="s">
        <v>170</v>
      </c>
      <c r="J233" s="77"/>
      <c r="K233" s="75" t="s">
        <v>58</v>
      </c>
      <c r="L233" s="74"/>
      <c r="M233" s="74"/>
      <c r="N233" s="74"/>
      <c r="O233" s="74"/>
      <c r="P233" s="74"/>
      <c r="Q233" s="74"/>
      <c r="R233" s="74"/>
      <c r="S233" s="77"/>
      <c r="T233" s="78"/>
      <c r="U233" s="77"/>
      <c r="V233" s="77"/>
      <c r="W233" s="77"/>
    </row>
    <row r="234" spans="1:23" ht="15" customHeight="1" x14ac:dyDescent="0.3">
      <c r="A234" s="73" t="s">
        <v>453</v>
      </c>
      <c r="B234" s="74">
        <v>1</v>
      </c>
      <c r="C234" s="74"/>
      <c r="D234" s="74"/>
      <c r="E234" s="74">
        <v>4</v>
      </c>
      <c r="F234" s="75" t="s">
        <v>160</v>
      </c>
      <c r="G234" s="76"/>
      <c r="H234" s="76"/>
      <c r="I234" s="76" t="s">
        <v>170</v>
      </c>
      <c r="J234" s="77"/>
      <c r="K234" s="75" t="s">
        <v>58</v>
      </c>
      <c r="L234" s="74"/>
      <c r="M234" s="74"/>
      <c r="N234" s="74"/>
      <c r="O234" s="74"/>
      <c r="P234" s="74"/>
      <c r="Q234" s="74"/>
      <c r="R234" s="74"/>
      <c r="S234" s="77"/>
      <c r="T234" s="78"/>
      <c r="U234" s="77"/>
      <c r="V234" s="77"/>
      <c r="W234" s="77"/>
    </row>
    <row r="235" spans="1:23" ht="15" customHeight="1" x14ac:dyDescent="0.3">
      <c r="A235" s="73" t="s">
        <v>454</v>
      </c>
      <c r="B235" s="74">
        <v>1</v>
      </c>
      <c r="C235" s="74"/>
      <c r="D235" s="74"/>
      <c r="E235" s="74">
        <v>4</v>
      </c>
      <c r="F235" s="75" t="s">
        <v>160</v>
      </c>
      <c r="G235" s="76"/>
      <c r="H235" s="76"/>
      <c r="I235" s="76" t="s">
        <v>170</v>
      </c>
      <c r="J235" s="77"/>
      <c r="K235" s="75" t="s">
        <v>58</v>
      </c>
      <c r="L235" s="74"/>
      <c r="M235" s="74"/>
      <c r="N235" s="74"/>
      <c r="O235" s="74"/>
      <c r="P235" s="74"/>
      <c r="Q235" s="74"/>
      <c r="R235" s="74"/>
      <c r="S235" s="77"/>
      <c r="T235" s="78"/>
      <c r="U235" s="77"/>
      <c r="V235" s="77"/>
      <c r="W235" s="77"/>
    </row>
    <row r="236" spans="1:23" ht="15" customHeight="1" x14ac:dyDescent="0.3">
      <c r="A236" s="73" t="s">
        <v>455</v>
      </c>
      <c r="B236" s="74">
        <v>1</v>
      </c>
      <c r="C236" s="74">
        <v>2</v>
      </c>
      <c r="D236" s="74"/>
      <c r="E236" s="74">
        <v>4</v>
      </c>
      <c r="F236" s="75" t="s">
        <v>160</v>
      </c>
      <c r="G236" s="76"/>
      <c r="H236" s="76"/>
      <c r="I236" s="76" t="s">
        <v>170</v>
      </c>
      <c r="J236" s="77"/>
      <c r="K236" s="75" t="s">
        <v>58</v>
      </c>
      <c r="L236" s="74"/>
      <c r="M236" s="74"/>
      <c r="N236" s="74"/>
      <c r="O236" s="74"/>
      <c r="P236" s="74"/>
      <c r="Q236" s="74"/>
      <c r="R236" s="74"/>
      <c r="S236" s="77"/>
      <c r="T236" s="78"/>
      <c r="U236" s="77"/>
      <c r="V236" s="77"/>
      <c r="W236" s="77"/>
    </row>
    <row r="237" spans="1:23" ht="15" customHeight="1" x14ac:dyDescent="0.3">
      <c r="A237" s="73" t="s">
        <v>456</v>
      </c>
      <c r="B237" s="74">
        <v>1</v>
      </c>
      <c r="C237" s="74">
        <v>2</v>
      </c>
      <c r="D237" s="74"/>
      <c r="E237" s="74">
        <v>4</v>
      </c>
      <c r="F237" s="75" t="s">
        <v>160</v>
      </c>
      <c r="G237" s="76"/>
      <c r="H237" s="76"/>
      <c r="I237" s="76" t="s">
        <v>170</v>
      </c>
      <c r="J237" s="77"/>
      <c r="K237" s="75" t="s">
        <v>58</v>
      </c>
      <c r="L237" s="74"/>
      <c r="M237" s="74"/>
      <c r="N237" s="74"/>
      <c r="O237" s="74"/>
      <c r="P237" s="74"/>
      <c r="Q237" s="74"/>
      <c r="R237" s="74"/>
      <c r="S237" s="77"/>
      <c r="T237" s="78"/>
      <c r="U237" s="77"/>
      <c r="V237" s="77"/>
      <c r="W237" s="77"/>
    </row>
    <row r="238" spans="1:23" ht="15" customHeight="1" x14ac:dyDescent="0.3">
      <c r="A238" s="73" t="s">
        <v>457</v>
      </c>
      <c r="B238" s="74">
        <v>1</v>
      </c>
      <c r="C238" s="74"/>
      <c r="D238" s="74"/>
      <c r="E238" s="74">
        <v>4</v>
      </c>
      <c r="F238" s="75" t="s">
        <v>160</v>
      </c>
      <c r="G238" s="76"/>
      <c r="H238" s="76"/>
      <c r="I238" s="76" t="s">
        <v>170</v>
      </c>
      <c r="J238" s="77"/>
      <c r="K238" s="75" t="s">
        <v>58</v>
      </c>
      <c r="L238" s="74"/>
      <c r="M238" s="74"/>
      <c r="N238" s="74"/>
      <c r="O238" s="74"/>
      <c r="P238" s="74"/>
      <c r="Q238" s="74"/>
      <c r="R238" s="74"/>
      <c r="S238" s="77"/>
      <c r="T238" s="78"/>
      <c r="U238" s="77"/>
      <c r="V238" s="77"/>
      <c r="W238" s="77"/>
    </row>
    <row r="239" spans="1:23" ht="15" customHeight="1" x14ac:dyDescent="0.3">
      <c r="A239" s="73" t="s">
        <v>458</v>
      </c>
      <c r="B239" s="74">
        <v>1</v>
      </c>
      <c r="C239" s="74"/>
      <c r="D239" s="74"/>
      <c r="E239" s="74">
        <v>4</v>
      </c>
      <c r="F239" s="75" t="s">
        <v>160</v>
      </c>
      <c r="G239" s="76"/>
      <c r="H239" s="76"/>
      <c r="I239" s="76" t="s">
        <v>170</v>
      </c>
      <c r="J239" s="77"/>
      <c r="K239" s="75" t="s">
        <v>58</v>
      </c>
      <c r="L239" s="74"/>
      <c r="M239" s="74"/>
      <c r="N239" s="74"/>
      <c r="O239" s="74"/>
      <c r="P239" s="74"/>
      <c r="Q239" s="74"/>
      <c r="R239" s="74"/>
      <c r="S239" s="77"/>
      <c r="T239" s="78"/>
      <c r="U239" s="77"/>
      <c r="V239" s="77"/>
      <c r="W239" s="77"/>
    </row>
    <row r="240" spans="1:23" ht="15" customHeight="1" x14ac:dyDescent="0.3">
      <c r="A240" s="73" t="s">
        <v>459</v>
      </c>
      <c r="B240" s="74">
        <v>1</v>
      </c>
      <c r="C240" s="74"/>
      <c r="D240" s="74"/>
      <c r="E240" s="74">
        <v>4</v>
      </c>
      <c r="F240" s="75" t="s">
        <v>160</v>
      </c>
      <c r="G240" s="76"/>
      <c r="H240" s="76" t="s">
        <v>184</v>
      </c>
      <c r="I240" s="76" t="s">
        <v>170</v>
      </c>
      <c r="J240" s="76" t="s">
        <v>166</v>
      </c>
      <c r="K240" s="75" t="s">
        <v>58</v>
      </c>
      <c r="L240" s="74"/>
      <c r="M240" s="74"/>
      <c r="N240" s="74"/>
      <c r="O240" s="74"/>
      <c r="P240" s="74"/>
      <c r="Q240" s="74"/>
      <c r="R240" s="74"/>
      <c r="S240" s="77"/>
      <c r="T240" s="78"/>
      <c r="U240" s="77"/>
      <c r="V240" s="77"/>
      <c r="W240" s="77"/>
    </row>
    <row r="241" spans="1:23" ht="15" customHeight="1" x14ac:dyDescent="0.3">
      <c r="A241" s="73" t="s">
        <v>460</v>
      </c>
      <c r="B241" s="74">
        <v>1</v>
      </c>
      <c r="C241" s="74">
        <v>2</v>
      </c>
      <c r="D241" s="74"/>
      <c r="E241" s="74">
        <v>4</v>
      </c>
      <c r="F241" s="75" t="s">
        <v>160</v>
      </c>
      <c r="G241" s="76"/>
      <c r="H241" s="76"/>
      <c r="I241" s="76" t="s">
        <v>170</v>
      </c>
      <c r="J241" s="77"/>
      <c r="K241" s="75" t="s">
        <v>58</v>
      </c>
      <c r="L241" s="74"/>
      <c r="M241" s="74"/>
      <c r="N241" s="74"/>
      <c r="O241" s="74"/>
      <c r="P241" s="74"/>
      <c r="Q241" s="74"/>
      <c r="R241" s="74"/>
      <c r="S241" s="77"/>
      <c r="T241" s="78"/>
      <c r="U241" s="77"/>
      <c r="V241" s="77"/>
      <c r="W241" s="77"/>
    </row>
    <row r="242" spans="1:23" ht="15" customHeight="1" x14ac:dyDescent="0.3">
      <c r="A242" s="73" t="s">
        <v>461</v>
      </c>
      <c r="B242" s="74">
        <v>1</v>
      </c>
      <c r="C242" s="74">
        <v>2</v>
      </c>
      <c r="D242" s="74"/>
      <c r="E242" s="74">
        <v>4</v>
      </c>
      <c r="F242" s="75" t="s">
        <v>160</v>
      </c>
      <c r="G242" s="76"/>
      <c r="H242" s="76"/>
      <c r="I242" s="76" t="s">
        <v>170</v>
      </c>
      <c r="J242" s="77"/>
      <c r="K242" s="75" t="s">
        <v>58</v>
      </c>
      <c r="L242" s="74"/>
      <c r="M242" s="74"/>
      <c r="N242" s="74"/>
      <c r="O242" s="74"/>
      <c r="P242" s="74"/>
      <c r="Q242" s="74"/>
      <c r="R242" s="74"/>
      <c r="S242" s="77"/>
      <c r="T242" s="78"/>
      <c r="U242" s="77"/>
      <c r="V242" s="77"/>
      <c r="W242" s="77"/>
    </row>
    <row r="243" spans="1:23" ht="15" customHeight="1" x14ac:dyDescent="0.3">
      <c r="A243" s="73" t="s">
        <v>462</v>
      </c>
      <c r="B243" s="74">
        <v>1</v>
      </c>
      <c r="C243" s="74">
        <v>2</v>
      </c>
      <c r="D243" s="74"/>
      <c r="E243" s="74">
        <v>4</v>
      </c>
      <c r="F243" s="75" t="s">
        <v>160</v>
      </c>
      <c r="G243" s="76"/>
      <c r="H243" s="76" t="s">
        <v>184</v>
      </c>
      <c r="I243" s="76" t="s">
        <v>170</v>
      </c>
      <c r="J243" s="76" t="s">
        <v>166</v>
      </c>
      <c r="K243" s="75" t="s">
        <v>58</v>
      </c>
      <c r="L243" s="74"/>
      <c r="M243" s="74"/>
      <c r="N243" s="74"/>
      <c r="O243" s="74"/>
      <c r="P243" s="74"/>
      <c r="Q243" s="74"/>
      <c r="R243" s="74"/>
      <c r="S243" s="77"/>
      <c r="T243" s="78"/>
      <c r="U243" s="77"/>
      <c r="V243" s="77"/>
      <c r="W243" s="77"/>
    </row>
    <row r="244" spans="1:23" ht="15" customHeight="1" x14ac:dyDescent="0.3">
      <c r="A244" s="73" t="s">
        <v>463</v>
      </c>
      <c r="B244" s="74">
        <v>1</v>
      </c>
      <c r="C244" s="74">
        <v>2</v>
      </c>
      <c r="D244" s="74"/>
      <c r="E244" s="74">
        <v>4</v>
      </c>
      <c r="F244" s="75" t="s">
        <v>160</v>
      </c>
      <c r="G244" s="76"/>
      <c r="H244" s="76"/>
      <c r="I244" s="76" t="s">
        <v>170</v>
      </c>
      <c r="J244" s="77"/>
      <c r="K244" s="75" t="s">
        <v>58</v>
      </c>
      <c r="L244" s="74"/>
      <c r="M244" s="74"/>
      <c r="N244" s="74"/>
      <c r="O244" s="74"/>
      <c r="P244" s="74"/>
      <c r="Q244" s="74"/>
      <c r="R244" s="74"/>
      <c r="S244" s="77"/>
      <c r="T244" s="78"/>
      <c r="U244" s="77"/>
      <c r="V244" s="77"/>
      <c r="W244" s="77"/>
    </row>
    <row r="245" spans="1:23" ht="15" customHeight="1" x14ac:dyDescent="0.3">
      <c r="A245" s="73" t="s">
        <v>465</v>
      </c>
      <c r="B245" s="74">
        <v>1</v>
      </c>
      <c r="C245" s="74">
        <v>2</v>
      </c>
      <c r="D245" s="74"/>
      <c r="E245" s="74">
        <v>4</v>
      </c>
      <c r="F245" s="75" t="s">
        <v>160</v>
      </c>
      <c r="G245" s="76"/>
      <c r="H245" s="76" t="s">
        <v>184</v>
      </c>
      <c r="I245" s="76" t="s">
        <v>170</v>
      </c>
      <c r="J245" s="76" t="s">
        <v>166</v>
      </c>
      <c r="K245" s="75" t="s">
        <v>58</v>
      </c>
      <c r="L245" s="74"/>
      <c r="M245" s="74"/>
      <c r="N245" s="74"/>
      <c r="O245" s="74"/>
      <c r="P245" s="74"/>
      <c r="Q245" s="74"/>
      <c r="R245" s="74"/>
      <c r="S245" s="77"/>
      <c r="T245" s="78"/>
      <c r="U245" s="77"/>
      <c r="V245" s="77"/>
      <c r="W245" s="77"/>
    </row>
    <row r="246" spans="1:23" ht="15" customHeight="1" x14ac:dyDescent="0.3">
      <c r="A246" s="73" t="s">
        <v>467</v>
      </c>
      <c r="B246" s="74">
        <v>1</v>
      </c>
      <c r="C246" s="74">
        <v>2</v>
      </c>
      <c r="D246" s="74"/>
      <c r="E246" s="74">
        <v>4</v>
      </c>
      <c r="F246" s="75" t="s">
        <v>160</v>
      </c>
      <c r="G246" s="76"/>
      <c r="H246" s="76"/>
      <c r="I246" s="76" t="s">
        <v>170</v>
      </c>
      <c r="J246" s="77"/>
      <c r="K246" s="75" t="s">
        <v>58</v>
      </c>
      <c r="L246" s="74"/>
      <c r="M246" s="74"/>
      <c r="N246" s="74"/>
      <c r="O246" s="74"/>
      <c r="P246" s="74"/>
      <c r="Q246" s="74"/>
      <c r="R246" s="74"/>
      <c r="S246" s="77"/>
      <c r="T246" s="78"/>
      <c r="U246" s="77"/>
      <c r="V246" s="77"/>
      <c r="W246" s="77"/>
    </row>
    <row r="247" spans="1:23" ht="15" customHeight="1" x14ac:dyDescent="0.3">
      <c r="A247" s="73" t="s">
        <v>468</v>
      </c>
      <c r="B247" s="74">
        <v>1</v>
      </c>
      <c r="C247" s="74">
        <v>2</v>
      </c>
      <c r="D247" s="74"/>
      <c r="E247" s="74">
        <v>4</v>
      </c>
      <c r="F247" s="75" t="s">
        <v>160</v>
      </c>
      <c r="G247" s="76"/>
      <c r="H247" s="76" t="s">
        <v>184</v>
      </c>
      <c r="I247" s="76" t="s">
        <v>170</v>
      </c>
      <c r="J247" s="76" t="s">
        <v>166</v>
      </c>
      <c r="K247" s="75" t="s">
        <v>58</v>
      </c>
      <c r="L247" s="74"/>
      <c r="M247" s="74"/>
      <c r="N247" s="74"/>
      <c r="O247" s="74"/>
      <c r="P247" s="74"/>
      <c r="Q247" s="74"/>
      <c r="R247" s="74"/>
      <c r="S247" s="77"/>
      <c r="T247" s="78"/>
      <c r="U247" s="77"/>
      <c r="V247" s="77"/>
      <c r="W247" s="77"/>
    </row>
    <row r="248" spans="1:23" ht="15" customHeight="1" x14ac:dyDescent="0.3">
      <c r="A248" s="73" t="s">
        <v>469</v>
      </c>
      <c r="B248" s="74">
        <v>1</v>
      </c>
      <c r="C248" s="74">
        <v>2</v>
      </c>
      <c r="D248" s="74"/>
      <c r="E248" s="74">
        <v>4</v>
      </c>
      <c r="F248" s="75" t="s">
        <v>160</v>
      </c>
      <c r="G248" s="76"/>
      <c r="H248" s="76"/>
      <c r="I248" s="76" t="s">
        <v>170</v>
      </c>
      <c r="J248" s="77"/>
      <c r="K248" s="75" t="s">
        <v>58</v>
      </c>
      <c r="L248" s="74"/>
      <c r="M248" s="74"/>
      <c r="N248" s="74"/>
      <c r="O248" s="74"/>
      <c r="P248" s="74"/>
      <c r="Q248" s="74"/>
      <c r="R248" s="74"/>
      <c r="S248" s="77"/>
      <c r="T248" s="78"/>
      <c r="U248" s="77"/>
      <c r="V248" s="77"/>
      <c r="W248" s="77"/>
    </row>
    <row r="249" spans="1:23" ht="15" customHeight="1" x14ac:dyDescent="0.3">
      <c r="A249" s="73" t="s">
        <v>470</v>
      </c>
      <c r="B249" s="74">
        <v>1</v>
      </c>
      <c r="C249" s="74">
        <v>2</v>
      </c>
      <c r="D249" s="74"/>
      <c r="E249" s="74">
        <v>4</v>
      </c>
      <c r="F249" s="75" t="s">
        <v>160</v>
      </c>
      <c r="G249" s="76"/>
      <c r="H249" s="76" t="s">
        <v>184</v>
      </c>
      <c r="I249" s="76" t="s">
        <v>170</v>
      </c>
      <c r="J249" s="76" t="s">
        <v>166</v>
      </c>
      <c r="K249" s="75" t="s">
        <v>58</v>
      </c>
      <c r="L249" s="74"/>
      <c r="M249" s="74"/>
      <c r="N249" s="74"/>
      <c r="O249" s="74"/>
      <c r="P249" s="74"/>
      <c r="Q249" s="74"/>
      <c r="R249" s="74"/>
      <c r="S249" s="77"/>
      <c r="T249" s="78"/>
      <c r="U249" s="77"/>
      <c r="V249" s="77"/>
      <c r="W249" s="77"/>
    </row>
    <row r="250" spans="1:23" ht="15" customHeight="1" x14ac:dyDescent="0.3">
      <c r="A250" s="73" t="s">
        <v>471</v>
      </c>
      <c r="B250" s="74">
        <v>1</v>
      </c>
      <c r="C250" s="74">
        <v>2</v>
      </c>
      <c r="D250" s="74"/>
      <c r="E250" s="74">
        <v>4</v>
      </c>
      <c r="F250" s="75" t="s">
        <v>160</v>
      </c>
      <c r="G250" s="76"/>
      <c r="H250" s="76"/>
      <c r="I250" s="76" t="s">
        <v>170</v>
      </c>
      <c r="J250" s="77"/>
      <c r="K250" s="75" t="s">
        <v>58</v>
      </c>
      <c r="L250" s="74"/>
      <c r="M250" s="74"/>
      <c r="N250" s="74"/>
      <c r="O250" s="74"/>
      <c r="P250" s="74"/>
      <c r="Q250" s="74"/>
      <c r="R250" s="74"/>
      <c r="S250" s="77"/>
      <c r="T250" s="78"/>
      <c r="U250" s="77"/>
      <c r="V250" s="77"/>
      <c r="W250" s="77"/>
    </row>
    <row r="251" spans="1:23" ht="15" customHeight="1" x14ac:dyDescent="0.3">
      <c r="A251" s="73" t="s">
        <v>472</v>
      </c>
      <c r="B251" s="74">
        <v>1</v>
      </c>
      <c r="C251" s="74">
        <v>2</v>
      </c>
      <c r="D251" s="74"/>
      <c r="E251" s="74">
        <v>4</v>
      </c>
      <c r="F251" s="75" t="s">
        <v>160</v>
      </c>
      <c r="G251" s="76"/>
      <c r="H251" s="76" t="s">
        <v>184</v>
      </c>
      <c r="I251" s="76" t="s">
        <v>170</v>
      </c>
      <c r="J251" s="76" t="s">
        <v>166</v>
      </c>
      <c r="K251" s="75" t="s">
        <v>58</v>
      </c>
      <c r="L251" s="74"/>
      <c r="M251" s="74"/>
      <c r="N251" s="74"/>
      <c r="O251" s="74"/>
      <c r="P251" s="74"/>
      <c r="Q251" s="74"/>
      <c r="R251" s="74"/>
      <c r="S251" s="77"/>
      <c r="T251" s="78"/>
      <c r="U251" s="77"/>
      <c r="V251" s="77"/>
      <c r="W251" s="77"/>
    </row>
    <row r="252" spans="1:23" ht="15.75" customHeight="1" x14ac:dyDescent="0.3">
      <c r="A252" s="73" t="s">
        <v>473</v>
      </c>
      <c r="B252" s="74">
        <v>1</v>
      </c>
      <c r="C252" s="74">
        <v>2</v>
      </c>
      <c r="D252" s="74"/>
      <c r="E252" s="74">
        <v>4</v>
      </c>
      <c r="F252" s="75"/>
      <c r="G252" s="76"/>
      <c r="H252" s="76"/>
      <c r="I252" s="76" t="s">
        <v>170</v>
      </c>
      <c r="J252" s="77"/>
      <c r="K252" s="75" t="s">
        <v>58</v>
      </c>
      <c r="L252" s="74"/>
      <c r="M252" s="74"/>
      <c r="N252" s="74"/>
      <c r="O252" s="74"/>
      <c r="P252" s="74"/>
      <c r="Q252" s="74"/>
      <c r="R252" s="74"/>
      <c r="S252" s="77"/>
      <c r="T252" s="78"/>
      <c r="U252" s="77"/>
      <c r="V252" s="77"/>
      <c r="W252" s="77"/>
    </row>
    <row r="253" spans="1:23" ht="15" customHeight="1" x14ac:dyDescent="0.3">
      <c r="A253" s="73" t="s">
        <v>475</v>
      </c>
      <c r="B253" s="74">
        <v>1</v>
      </c>
      <c r="C253" s="74">
        <v>2</v>
      </c>
      <c r="D253" s="74"/>
      <c r="E253" s="74">
        <v>4</v>
      </c>
      <c r="F253" s="75"/>
      <c r="G253" s="76"/>
      <c r="H253" s="76"/>
      <c r="I253" s="76" t="s">
        <v>170</v>
      </c>
      <c r="J253" s="77"/>
      <c r="K253" s="75" t="s">
        <v>58</v>
      </c>
      <c r="L253" s="74"/>
      <c r="M253" s="74"/>
      <c r="N253" s="74"/>
      <c r="O253" s="74"/>
      <c r="P253" s="74"/>
      <c r="Q253" s="74"/>
      <c r="R253" s="74"/>
      <c r="S253" s="77"/>
      <c r="T253" s="78"/>
      <c r="U253" s="77"/>
      <c r="V253" s="77"/>
      <c r="W253" s="77"/>
    </row>
    <row r="254" spans="1:23" ht="15" customHeight="1" x14ac:dyDescent="0.3">
      <c r="A254" s="73" t="s">
        <v>476</v>
      </c>
      <c r="B254" s="74">
        <v>1</v>
      </c>
      <c r="C254" s="74">
        <v>2</v>
      </c>
      <c r="D254" s="74"/>
      <c r="E254" s="74">
        <v>4</v>
      </c>
      <c r="F254" s="75"/>
      <c r="G254" s="76"/>
      <c r="H254" s="76"/>
      <c r="I254" s="76" t="s">
        <v>170</v>
      </c>
      <c r="J254" s="77"/>
      <c r="K254" s="75" t="s">
        <v>58</v>
      </c>
      <c r="L254" s="74"/>
      <c r="M254" s="74"/>
      <c r="N254" s="74"/>
      <c r="O254" s="74"/>
      <c r="P254" s="74"/>
      <c r="Q254" s="74"/>
      <c r="R254" s="74"/>
      <c r="S254" s="77"/>
      <c r="T254" s="78"/>
      <c r="U254" s="77"/>
      <c r="V254" s="77"/>
      <c r="W254" s="77"/>
    </row>
    <row r="255" spans="1:23" ht="15" customHeight="1" x14ac:dyDescent="0.3">
      <c r="A255" s="73" t="s">
        <v>477</v>
      </c>
      <c r="B255" s="74">
        <v>1</v>
      </c>
      <c r="C255" s="74">
        <v>2</v>
      </c>
      <c r="D255" s="74"/>
      <c r="E255" s="74">
        <v>4</v>
      </c>
      <c r="F255" s="75"/>
      <c r="G255" s="76"/>
      <c r="H255" s="76"/>
      <c r="I255" s="76" t="s">
        <v>170</v>
      </c>
      <c r="J255" s="77"/>
      <c r="K255" s="75" t="s">
        <v>58</v>
      </c>
      <c r="L255" s="74"/>
      <c r="M255" s="74"/>
      <c r="N255" s="74"/>
      <c r="O255" s="74"/>
      <c r="P255" s="74"/>
      <c r="Q255" s="74"/>
      <c r="R255" s="74"/>
      <c r="S255" s="77"/>
      <c r="T255" s="78"/>
      <c r="U255" s="77"/>
      <c r="V255" s="77"/>
      <c r="W255" s="77"/>
    </row>
    <row r="256" spans="1:23" ht="15" customHeight="1" x14ac:dyDescent="0.3">
      <c r="A256" s="73" t="s">
        <v>478</v>
      </c>
      <c r="B256" s="74">
        <v>1</v>
      </c>
      <c r="C256" s="74">
        <v>2</v>
      </c>
      <c r="D256" s="74"/>
      <c r="E256" s="74">
        <v>4</v>
      </c>
      <c r="F256" s="75"/>
      <c r="G256" s="76"/>
      <c r="H256" s="76"/>
      <c r="I256" s="76" t="s">
        <v>170</v>
      </c>
      <c r="J256" s="77"/>
      <c r="K256" s="75" t="s">
        <v>58</v>
      </c>
      <c r="L256" s="74"/>
      <c r="M256" s="74"/>
      <c r="N256" s="74"/>
      <c r="O256" s="74"/>
      <c r="P256" s="74"/>
      <c r="Q256" s="74"/>
      <c r="R256" s="74"/>
      <c r="S256" s="77"/>
      <c r="T256" s="78"/>
      <c r="U256" s="77"/>
      <c r="V256" s="77"/>
      <c r="W256" s="77"/>
    </row>
    <row r="257" spans="1:23" ht="15" customHeight="1" x14ac:dyDescent="0.3">
      <c r="A257" s="73" t="s">
        <v>479</v>
      </c>
      <c r="B257" s="74">
        <v>1</v>
      </c>
      <c r="C257" s="74">
        <v>2</v>
      </c>
      <c r="D257" s="74"/>
      <c r="E257" s="74">
        <v>4</v>
      </c>
      <c r="F257" s="75"/>
      <c r="G257" s="76"/>
      <c r="H257" s="86"/>
      <c r="I257" s="86" t="s">
        <v>170</v>
      </c>
      <c r="J257" s="87"/>
      <c r="K257" s="88" t="s">
        <v>58</v>
      </c>
      <c r="L257" s="74"/>
      <c r="M257" s="74"/>
      <c r="N257" s="74"/>
      <c r="O257" s="74"/>
      <c r="P257" s="74"/>
      <c r="Q257" s="74"/>
      <c r="R257" s="74"/>
      <c r="S257" s="77"/>
      <c r="T257" s="78"/>
      <c r="U257" s="77"/>
      <c r="V257" s="77"/>
      <c r="W257" s="77"/>
    </row>
    <row r="258" spans="1:23" ht="15" customHeight="1" x14ac:dyDescent="0.3">
      <c r="A258" s="73" t="s">
        <v>480</v>
      </c>
      <c r="B258" s="74">
        <v>1</v>
      </c>
      <c r="C258" s="74">
        <v>2</v>
      </c>
      <c r="D258" s="74"/>
      <c r="E258" s="74">
        <v>4</v>
      </c>
      <c r="F258" s="75" t="s">
        <v>160</v>
      </c>
      <c r="G258" s="76"/>
      <c r="H258" s="76"/>
      <c r="I258" s="76" t="s">
        <v>170</v>
      </c>
      <c r="J258" s="77"/>
      <c r="K258" s="75" t="s">
        <v>58</v>
      </c>
      <c r="L258" s="74"/>
      <c r="M258" s="74"/>
      <c r="N258" s="74"/>
      <c r="O258" s="74"/>
      <c r="P258" s="74"/>
      <c r="Q258" s="74"/>
      <c r="R258" s="74"/>
      <c r="S258" s="77"/>
      <c r="T258" s="78"/>
      <c r="U258" s="77"/>
      <c r="V258" s="77"/>
      <c r="W258" s="77"/>
    </row>
    <row r="259" spans="1:23" ht="15" customHeight="1" x14ac:dyDescent="0.3">
      <c r="A259" s="73" t="s">
        <v>482</v>
      </c>
      <c r="B259" s="74">
        <v>1</v>
      </c>
      <c r="C259" s="74"/>
      <c r="D259" s="74"/>
      <c r="E259" s="74">
        <v>4</v>
      </c>
      <c r="F259" s="75" t="s">
        <v>160</v>
      </c>
      <c r="G259" s="76"/>
      <c r="H259" s="76"/>
      <c r="I259" s="76" t="s">
        <v>170</v>
      </c>
      <c r="J259" s="77"/>
      <c r="K259" s="75" t="s">
        <v>58</v>
      </c>
      <c r="L259" s="74"/>
      <c r="M259" s="74"/>
      <c r="N259" s="74"/>
      <c r="O259" s="74"/>
      <c r="P259" s="74"/>
      <c r="Q259" s="74"/>
      <c r="R259" s="74"/>
      <c r="S259" s="77"/>
      <c r="T259" s="78"/>
      <c r="U259" s="77"/>
      <c r="V259" s="77"/>
      <c r="W259" s="77"/>
    </row>
    <row r="260" spans="1:23" ht="15" customHeight="1" x14ac:dyDescent="0.3">
      <c r="A260" s="73" t="s">
        <v>483</v>
      </c>
      <c r="B260" s="74">
        <v>1</v>
      </c>
      <c r="C260" s="74">
        <v>2</v>
      </c>
      <c r="D260" s="74"/>
      <c r="E260" s="74">
        <v>4</v>
      </c>
      <c r="F260" s="75" t="s">
        <v>160</v>
      </c>
      <c r="G260" s="76"/>
      <c r="H260" s="76"/>
      <c r="I260" s="76" t="s">
        <v>170</v>
      </c>
      <c r="J260" s="77"/>
      <c r="K260" s="75" t="s">
        <v>58</v>
      </c>
      <c r="L260" s="74"/>
      <c r="M260" s="74"/>
      <c r="N260" s="74"/>
      <c r="O260" s="74"/>
      <c r="P260" s="74"/>
      <c r="Q260" s="74"/>
      <c r="R260" s="74"/>
      <c r="S260" s="77"/>
      <c r="T260" s="78"/>
      <c r="U260" s="77"/>
      <c r="V260" s="77"/>
      <c r="W260" s="77"/>
    </row>
    <row r="261" spans="1:23" ht="15" customHeight="1" x14ac:dyDescent="0.3">
      <c r="A261" s="73" t="s">
        <v>484</v>
      </c>
      <c r="B261" s="74">
        <v>1</v>
      </c>
      <c r="C261" s="74">
        <v>2</v>
      </c>
      <c r="D261" s="74"/>
      <c r="E261" s="74">
        <v>4</v>
      </c>
      <c r="F261" s="75" t="s">
        <v>160</v>
      </c>
      <c r="G261" s="76"/>
      <c r="H261" s="76" t="s">
        <v>184</v>
      </c>
      <c r="I261" s="76" t="s">
        <v>170</v>
      </c>
      <c r="J261" s="76" t="s">
        <v>166</v>
      </c>
      <c r="K261" s="75" t="s">
        <v>58</v>
      </c>
      <c r="L261" s="74"/>
      <c r="M261" s="74"/>
      <c r="N261" s="74"/>
      <c r="O261" s="74"/>
      <c r="P261" s="74"/>
      <c r="Q261" s="74"/>
      <c r="R261" s="74"/>
      <c r="S261" s="77"/>
      <c r="T261" s="78"/>
      <c r="U261" s="77"/>
      <c r="V261" s="77"/>
      <c r="W261" s="77"/>
    </row>
    <row r="262" spans="1:23" ht="15" customHeight="1" x14ac:dyDescent="0.3">
      <c r="A262" s="73" t="s">
        <v>485</v>
      </c>
      <c r="B262" s="74">
        <v>1</v>
      </c>
      <c r="C262" s="74"/>
      <c r="D262" s="74"/>
      <c r="E262" s="74">
        <v>4</v>
      </c>
      <c r="F262" s="75" t="s">
        <v>160</v>
      </c>
      <c r="G262" s="76"/>
      <c r="H262" s="76"/>
      <c r="I262" s="76" t="s">
        <v>170</v>
      </c>
      <c r="J262" s="77"/>
      <c r="K262" s="75" t="s">
        <v>58</v>
      </c>
      <c r="L262" s="74"/>
      <c r="M262" s="74"/>
      <c r="N262" s="74"/>
      <c r="O262" s="74"/>
      <c r="P262" s="74"/>
      <c r="Q262" s="74"/>
      <c r="R262" s="74"/>
      <c r="S262" s="77"/>
      <c r="T262" s="78"/>
      <c r="U262" s="77"/>
      <c r="V262" s="77"/>
      <c r="W262" s="77"/>
    </row>
    <row r="263" spans="1:23" ht="15" customHeight="1" x14ac:dyDescent="0.3">
      <c r="A263" s="73" t="s">
        <v>486</v>
      </c>
      <c r="B263" s="74">
        <v>1</v>
      </c>
      <c r="C263" s="74"/>
      <c r="D263" s="74"/>
      <c r="E263" s="74">
        <v>4</v>
      </c>
      <c r="F263" s="75" t="s">
        <v>160</v>
      </c>
      <c r="G263" s="76"/>
      <c r="H263" s="76"/>
      <c r="I263" s="76" t="s">
        <v>170</v>
      </c>
      <c r="J263" s="77"/>
      <c r="K263" s="75" t="s">
        <v>58</v>
      </c>
      <c r="L263" s="74"/>
      <c r="M263" s="74"/>
      <c r="N263" s="74"/>
      <c r="O263" s="74"/>
      <c r="P263" s="74"/>
      <c r="Q263" s="74"/>
      <c r="R263" s="74"/>
      <c r="S263" s="77"/>
      <c r="T263" s="78"/>
      <c r="U263" s="77"/>
      <c r="V263" s="77"/>
      <c r="W263" s="77"/>
    </row>
    <row r="264" spans="1:23" ht="15" customHeight="1" x14ac:dyDescent="0.3">
      <c r="A264" s="73" t="s">
        <v>487</v>
      </c>
      <c r="B264" s="74">
        <v>1</v>
      </c>
      <c r="C264" s="74"/>
      <c r="D264" s="74"/>
      <c r="E264" s="74">
        <v>4</v>
      </c>
      <c r="F264" s="75" t="s">
        <v>160</v>
      </c>
      <c r="G264" s="76"/>
      <c r="H264" s="76"/>
      <c r="I264" s="76" t="s">
        <v>170</v>
      </c>
      <c r="J264" s="77"/>
      <c r="K264" s="75" t="s">
        <v>58</v>
      </c>
      <c r="L264" s="74"/>
      <c r="M264" s="74"/>
      <c r="N264" s="74"/>
      <c r="O264" s="74"/>
      <c r="P264" s="74"/>
      <c r="Q264" s="74"/>
      <c r="R264" s="74"/>
      <c r="S264" s="77"/>
      <c r="T264" s="78"/>
      <c r="U264" s="77"/>
      <c r="V264" s="77"/>
      <c r="W264" s="77"/>
    </row>
    <row r="265" spans="1:23" ht="15" customHeight="1" x14ac:dyDescent="0.3">
      <c r="A265" s="73" t="s">
        <v>488</v>
      </c>
      <c r="B265" s="74"/>
      <c r="C265" s="74"/>
      <c r="D265" s="74"/>
      <c r="E265" s="74">
        <v>4</v>
      </c>
      <c r="F265" s="75" t="s">
        <v>160</v>
      </c>
      <c r="G265" s="76"/>
      <c r="H265" s="76"/>
      <c r="I265" s="76" t="s">
        <v>170</v>
      </c>
      <c r="J265" s="77"/>
      <c r="K265" s="75" t="s">
        <v>58</v>
      </c>
      <c r="L265" s="74"/>
      <c r="M265" s="74"/>
      <c r="N265" s="74"/>
      <c r="O265" s="74"/>
      <c r="P265" s="74"/>
      <c r="Q265" s="74"/>
      <c r="R265" s="74"/>
      <c r="S265" s="77"/>
      <c r="T265" s="78"/>
      <c r="U265" s="77"/>
      <c r="V265" s="77"/>
      <c r="W265" s="77"/>
    </row>
    <row r="266" spans="1:23" ht="15" customHeight="1" x14ac:dyDescent="0.3">
      <c r="A266" s="73" t="s">
        <v>490</v>
      </c>
      <c r="B266" s="74"/>
      <c r="C266" s="74"/>
      <c r="D266" s="74"/>
      <c r="E266" s="74">
        <v>4</v>
      </c>
      <c r="F266" s="75" t="s">
        <v>160</v>
      </c>
      <c r="G266" s="76"/>
      <c r="H266" s="76"/>
      <c r="I266" s="76" t="s">
        <v>170</v>
      </c>
      <c r="J266" s="77"/>
      <c r="K266" s="75" t="s">
        <v>58</v>
      </c>
      <c r="L266" s="74"/>
      <c r="M266" s="74"/>
      <c r="N266" s="74"/>
      <c r="O266" s="74"/>
      <c r="P266" s="74"/>
      <c r="Q266" s="74"/>
      <c r="R266" s="74"/>
      <c r="S266" s="77"/>
      <c r="T266" s="78"/>
      <c r="U266" s="77"/>
      <c r="V266" s="77"/>
      <c r="W266" s="77"/>
    </row>
    <row r="267" spans="1:23" ht="15" customHeight="1" x14ac:dyDescent="0.3">
      <c r="A267" s="73" t="s">
        <v>492</v>
      </c>
      <c r="B267" s="74">
        <v>1</v>
      </c>
      <c r="C267" s="74">
        <v>2</v>
      </c>
      <c r="D267" s="74"/>
      <c r="E267" s="74">
        <v>4</v>
      </c>
      <c r="F267" s="75" t="s">
        <v>160</v>
      </c>
      <c r="G267" s="76"/>
      <c r="H267" s="76"/>
      <c r="I267" s="76" t="s">
        <v>170</v>
      </c>
      <c r="J267" s="77"/>
      <c r="K267" s="75" t="s">
        <v>58</v>
      </c>
      <c r="L267" s="74"/>
      <c r="M267" s="74"/>
      <c r="N267" s="74"/>
      <c r="O267" s="74"/>
      <c r="P267" s="74"/>
      <c r="Q267" s="74"/>
      <c r="R267" s="74"/>
      <c r="S267" s="77"/>
      <c r="T267" s="78"/>
      <c r="U267" s="77"/>
      <c r="V267" s="77"/>
      <c r="W267" s="77"/>
    </row>
    <row r="268" spans="1:23" ht="15" customHeight="1" x14ac:dyDescent="0.3">
      <c r="A268" s="73" t="s">
        <v>494</v>
      </c>
      <c r="B268" s="74">
        <v>1</v>
      </c>
      <c r="C268" s="74">
        <v>2</v>
      </c>
      <c r="D268" s="74"/>
      <c r="E268" s="74">
        <v>4</v>
      </c>
      <c r="F268" s="75" t="s">
        <v>160</v>
      </c>
      <c r="G268" s="76"/>
      <c r="H268" s="76" t="s">
        <v>184</v>
      </c>
      <c r="I268" s="76" t="s">
        <v>170</v>
      </c>
      <c r="J268" s="76" t="s">
        <v>166</v>
      </c>
      <c r="K268" s="75" t="s">
        <v>58</v>
      </c>
      <c r="L268" s="74"/>
      <c r="M268" s="74"/>
      <c r="N268" s="74"/>
      <c r="O268" s="74"/>
      <c r="P268" s="74"/>
      <c r="Q268" s="74"/>
      <c r="R268" s="74"/>
      <c r="S268" s="77"/>
      <c r="T268" s="78"/>
      <c r="U268" s="77"/>
      <c r="V268" s="77"/>
      <c r="W268" s="77"/>
    </row>
    <row r="269" spans="1:23" ht="15" customHeight="1" x14ac:dyDescent="0.3">
      <c r="A269" s="73" t="s">
        <v>496</v>
      </c>
      <c r="B269" s="74">
        <v>1</v>
      </c>
      <c r="C269" s="74">
        <v>2</v>
      </c>
      <c r="D269" s="74"/>
      <c r="E269" s="74">
        <v>4</v>
      </c>
      <c r="F269" s="75" t="s">
        <v>160</v>
      </c>
      <c r="G269" s="76"/>
      <c r="H269" s="76"/>
      <c r="I269" s="76" t="s">
        <v>170</v>
      </c>
      <c r="J269" s="77"/>
      <c r="K269" s="75" t="s">
        <v>58</v>
      </c>
      <c r="L269" s="74"/>
      <c r="M269" s="74"/>
      <c r="N269" s="74"/>
      <c r="O269" s="74"/>
      <c r="P269" s="74"/>
      <c r="Q269" s="74"/>
      <c r="R269" s="74"/>
      <c r="S269" s="77"/>
      <c r="T269" s="78"/>
      <c r="U269" s="77"/>
      <c r="V269" s="77"/>
      <c r="W269" s="77"/>
    </row>
    <row r="270" spans="1:23" ht="15" customHeight="1" x14ac:dyDescent="0.3">
      <c r="A270" s="73" t="s">
        <v>497</v>
      </c>
      <c r="B270" s="74">
        <v>1</v>
      </c>
      <c r="C270" s="74">
        <v>2</v>
      </c>
      <c r="D270" s="74"/>
      <c r="E270" s="74">
        <v>4</v>
      </c>
      <c r="F270" s="75" t="s">
        <v>160</v>
      </c>
      <c r="G270" s="76"/>
      <c r="H270" s="76" t="s">
        <v>184</v>
      </c>
      <c r="I270" s="76" t="s">
        <v>170</v>
      </c>
      <c r="J270" s="76" t="s">
        <v>166</v>
      </c>
      <c r="K270" s="75" t="s">
        <v>58</v>
      </c>
      <c r="L270" s="74"/>
      <c r="M270" s="74"/>
      <c r="N270" s="74"/>
      <c r="O270" s="74"/>
      <c r="P270" s="74"/>
      <c r="Q270" s="74"/>
      <c r="R270" s="74"/>
      <c r="S270" s="77"/>
      <c r="T270" s="78"/>
      <c r="U270" s="77"/>
      <c r="V270" s="77"/>
      <c r="W270" s="77"/>
    </row>
    <row r="271" spans="1:23" ht="15" customHeight="1" x14ac:dyDescent="0.3">
      <c r="A271" s="73" t="s">
        <v>498</v>
      </c>
      <c r="B271" s="74">
        <v>1</v>
      </c>
      <c r="C271" s="74">
        <v>2</v>
      </c>
      <c r="D271" s="74"/>
      <c r="E271" s="74">
        <v>4</v>
      </c>
      <c r="F271" s="75" t="s">
        <v>160</v>
      </c>
      <c r="G271" s="76"/>
      <c r="H271" s="76"/>
      <c r="I271" s="76" t="s">
        <v>170</v>
      </c>
      <c r="J271" s="77"/>
      <c r="K271" s="75" t="s">
        <v>58</v>
      </c>
      <c r="L271" s="74"/>
      <c r="M271" s="74"/>
      <c r="N271" s="74"/>
      <c r="O271" s="74"/>
      <c r="P271" s="74"/>
      <c r="Q271" s="74"/>
      <c r="R271" s="74"/>
      <c r="S271" s="77"/>
      <c r="T271" s="78"/>
      <c r="U271" s="77"/>
      <c r="V271" s="77"/>
      <c r="W271" s="77"/>
    </row>
    <row r="272" spans="1:23" ht="15" customHeight="1" x14ac:dyDescent="0.3">
      <c r="A272" s="73" t="s">
        <v>499</v>
      </c>
      <c r="B272" s="74">
        <v>1</v>
      </c>
      <c r="C272" s="74">
        <v>2</v>
      </c>
      <c r="D272" s="74"/>
      <c r="E272" s="74">
        <v>4</v>
      </c>
      <c r="F272" s="75" t="s">
        <v>160</v>
      </c>
      <c r="G272" s="76"/>
      <c r="H272" s="76" t="s">
        <v>184</v>
      </c>
      <c r="I272" s="76" t="s">
        <v>170</v>
      </c>
      <c r="J272" s="76" t="s">
        <v>166</v>
      </c>
      <c r="K272" s="75" t="s">
        <v>58</v>
      </c>
      <c r="L272" s="74"/>
      <c r="M272" s="74"/>
      <c r="N272" s="74"/>
      <c r="O272" s="74"/>
      <c r="P272" s="74"/>
      <c r="Q272" s="74"/>
      <c r="R272" s="74"/>
      <c r="S272" s="77"/>
      <c r="T272" s="78"/>
      <c r="U272" s="77"/>
      <c r="V272" s="77"/>
      <c r="W272" s="77"/>
    </row>
    <row r="273" spans="1:23" ht="15" customHeight="1" x14ac:dyDescent="0.3">
      <c r="A273" s="73" t="s">
        <v>500</v>
      </c>
      <c r="B273" s="74">
        <v>1</v>
      </c>
      <c r="C273" s="74">
        <v>2</v>
      </c>
      <c r="D273" s="74"/>
      <c r="E273" s="74">
        <v>4</v>
      </c>
      <c r="F273" s="75" t="s">
        <v>160</v>
      </c>
      <c r="G273" s="76"/>
      <c r="H273" s="76"/>
      <c r="I273" s="76" t="s">
        <v>170</v>
      </c>
      <c r="J273" s="77"/>
      <c r="K273" s="75" t="s">
        <v>58</v>
      </c>
      <c r="L273" s="74"/>
      <c r="M273" s="74"/>
      <c r="N273" s="74"/>
      <c r="O273" s="74"/>
      <c r="P273" s="74"/>
      <c r="Q273" s="74"/>
      <c r="R273" s="74"/>
      <c r="S273" s="77"/>
      <c r="T273" s="78"/>
      <c r="U273" s="77"/>
      <c r="V273" s="77"/>
      <c r="W273" s="77"/>
    </row>
    <row r="274" spans="1:23" ht="15" customHeight="1" x14ac:dyDescent="0.3">
      <c r="A274" s="73" t="s">
        <v>501</v>
      </c>
      <c r="B274" s="74">
        <v>1</v>
      </c>
      <c r="C274" s="74">
        <v>2</v>
      </c>
      <c r="D274" s="74"/>
      <c r="E274" s="74">
        <v>4</v>
      </c>
      <c r="F274" s="75" t="s">
        <v>160</v>
      </c>
      <c r="G274" s="76"/>
      <c r="H274" s="76" t="s">
        <v>184</v>
      </c>
      <c r="I274" s="76" t="s">
        <v>170</v>
      </c>
      <c r="J274" s="76" t="s">
        <v>166</v>
      </c>
      <c r="K274" s="75" t="s">
        <v>58</v>
      </c>
      <c r="L274" s="74"/>
      <c r="M274" s="74"/>
      <c r="N274" s="74"/>
      <c r="O274" s="74"/>
      <c r="P274" s="74"/>
      <c r="Q274" s="74"/>
      <c r="R274" s="74"/>
      <c r="S274" s="77"/>
      <c r="T274" s="78"/>
      <c r="U274" s="77"/>
      <c r="V274" s="77"/>
      <c r="W274" s="77"/>
    </row>
    <row r="275" spans="1:23" ht="15" customHeight="1" x14ac:dyDescent="0.3">
      <c r="A275" s="73" t="s">
        <v>502</v>
      </c>
      <c r="B275" s="74">
        <v>1</v>
      </c>
      <c r="C275" s="74">
        <v>2</v>
      </c>
      <c r="D275" s="74"/>
      <c r="E275" s="74">
        <v>4</v>
      </c>
      <c r="F275" s="75" t="s">
        <v>160</v>
      </c>
      <c r="G275" s="76"/>
      <c r="H275" s="76"/>
      <c r="I275" s="76" t="s">
        <v>170</v>
      </c>
      <c r="J275" s="77"/>
      <c r="K275" s="75" t="s">
        <v>58</v>
      </c>
      <c r="L275" s="74"/>
      <c r="M275" s="74"/>
      <c r="N275" s="74"/>
      <c r="O275" s="74"/>
      <c r="P275" s="74"/>
      <c r="Q275" s="74"/>
      <c r="R275" s="74"/>
      <c r="S275" s="77"/>
      <c r="T275" s="78"/>
      <c r="U275" s="77"/>
      <c r="V275" s="77"/>
      <c r="W275" s="77"/>
    </row>
    <row r="276" spans="1:23" ht="15" customHeight="1" x14ac:dyDescent="0.3">
      <c r="A276" s="73" t="s">
        <v>503</v>
      </c>
      <c r="B276" s="74">
        <v>1</v>
      </c>
      <c r="C276" s="74">
        <v>2</v>
      </c>
      <c r="D276" s="74"/>
      <c r="E276" s="74">
        <v>4</v>
      </c>
      <c r="F276" s="75" t="s">
        <v>160</v>
      </c>
      <c r="G276" s="76"/>
      <c r="H276" s="76" t="s">
        <v>184</v>
      </c>
      <c r="I276" s="76" t="s">
        <v>170</v>
      </c>
      <c r="J276" s="76" t="s">
        <v>166</v>
      </c>
      <c r="K276" s="75" t="s">
        <v>58</v>
      </c>
      <c r="L276" s="74"/>
      <c r="M276" s="74"/>
      <c r="N276" s="74"/>
      <c r="O276" s="74"/>
      <c r="P276" s="74"/>
      <c r="Q276" s="74"/>
      <c r="R276" s="74"/>
      <c r="S276" s="77"/>
      <c r="T276" s="78"/>
      <c r="U276" s="77"/>
      <c r="V276" s="77"/>
      <c r="W276" s="77"/>
    </row>
    <row r="277" spans="1:23" ht="15" customHeight="1" x14ac:dyDescent="0.3">
      <c r="A277" s="73" t="s">
        <v>504</v>
      </c>
      <c r="B277" s="74">
        <v>1</v>
      </c>
      <c r="C277" s="74">
        <v>2</v>
      </c>
      <c r="D277" s="74"/>
      <c r="E277" s="74">
        <v>4</v>
      </c>
      <c r="F277" s="75" t="s">
        <v>160</v>
      </c>
      <c r="G277" s="76"/>
      <c r="H277" s="76"/>
      <c r="I277" s="76" t="s">
        <v>170</v>
      </c>
      <c r="J277" s="77"/>
      <c r="K277" s="75" t="s">
        <v>58</v>
      </c>
      <c r="L277" s="74"/>
      <c r="M277" s="74"/>
      <c r="N277" s="74"/>
      <c r="O277" s="74"/>
      <c r="P277" s="74"/>
      <c r="Q277" s="74"/>
      <c r="R277" s="74"/>
      <c r="S277" s="77"/>
      <c r="T277" s="78"/>
      <c r="U277" s="77"/>
      <c r="V277" s="77"/>
      <c r="W277" s="77"/>
    </row>
    <row r="278" spans="1:23" ht="15" customHeight="1" x14ac:dyDescent="0.3">
      <c r="A278" s="73" t="s">
        <v>505</v>
      </c>
      <c r="B278" s="74">
        <v>1</v>
      </c>
      <c r="C278" s="74">
        <v>2</v>
      </c>
      <c r="D278" s="74"/>
      <c r="E278" s="74">
        <v>4</v>
      </c>
      <c r="F278" s="75" t="s">
        <v>160</v>
      </c>
      <c r="G278" s="76"/>
      <c r="H278" s="76" t="s">
        <v>184</v>
      </c>
      <c r="I278" s="76" t="s">
        <v>170</v>
      </c>
      <c r="J278" s="76" t="s">
        <v>166</v>
      </c>
      <c r="K278" s="75" t="s">
        <v>58</v>
      </c>
      <c r="L278" s="74"/>
      <c r="M278" s="74"/>
      <c r="N278" s="74"/>
      <c r="O278" s="74"/>
      <c r="P278" s="74"/>
      <c r="Q278" s="74"/>
      <c r="R278" s="74"/>
      <c r="S278" s="77"/>
      <c r="T278" s="78"/>
      <c r="U278" s="77"/>
      <c r="V278" s="77"/>
      <c r="W278" s="77"/>
    </row>
    <row r="279" spans="1:23" ht="15" customHeight="1" x14ac:dyDescent="0.3">
      <c r="A279" s="73" t="s">
        <v>506</v>
      </c>
      <c r="B279" s="74">
        <v>1</v>
      </c>
      <c r="C279" s="74"/>
      <c r="D279" s="74"/>
      <c r="E279" s="74">
        <v>4</v>
      </c>
      <c r="F279" s="75" t="s">
        <v>160</v>
      </c>
      <c r="G279" s="76"/>
      <c r="H279" s="76"/>
      <c r="I279" s="76" t="s">
        <v>170</v>
      </c>
      <c r="J279" s="77"/>
      <c r="K279" s="75" t="s">
        <v>58</v>
      </c>
      <c r="L279" s="74"/>
      <c r="M279" s="74"/>
      <c r="N279" s="74"/>
      <c r="O279" s="74"/>
      <c r="P279" s="74"/>
      <c r="Q279" s="74"/>
      <c r="R279" s="74"/>
      <c r="S279" s="77"/>
      <c r="T279" s="78"/>
      <c r="U279" s="77"/>
      <c r="V279" s="77"/>
      <c r="W279" s="77"/>
    </row>
    <row r="280" spans="1:23" ht="15" customHeight="1" x14ac:dyDescent="0.3">
      <c r="A280" s="73" t="s">
        <v>507</v>
      </c>
      <c r="B280" s="74">
        <v>1</v>
      </c>
      <c r="C280" s="74"/>
      <c r="D280" s="74"/>
      <c r="E280" s="74">
        <v>4</v>
      </c>
      <c r="F280" s="75" t="s">
        <v>160</v>
      </c>
      <c r="G280" s="76"/>
      <c r="H280" s="76"/>
      <c r="I280" s="76" t="s">
        <v>170</v>
      </c>
      <c r="J280" s="77"/>
      <c r="K280" s="75" t="s">
        <v>58</v>
      </c>
      <c r="L280" s="74"/>
      <c r="M280" s="74"/>
      <c r="N280" s="74"/>
      <c r="O280" s="74"/>
      <c r="P280" s="74"/>
      <c r="Q280" s="74"/>
      <c r="R280" s="74"/>
      <c r="S280" s="77"/>
      <c r="T280" s="78"/>
      <c r="U280" s="77"/>
      <c r="V280" s="77"/>
      <c r="W280" s="77"/>
    </row>
    <row r="281" spans="1:23" ht="15" customHeight="1" x14ac:dyDescent="0.3">
      <c r="A281" s="73" t="s">
        <v>508</v>
      </c>
      <c r="B281" s="74">
        <v>1</v>
      </c>
      <c r="C281" s="74"/>
      <c r="D281" s="74"/>
      <c r="E281" s="74">
        <v>4</v>
      </c>
      <c r="F281" s="75" t="s">
        <v>160</v>
      </c>
      <c r="G281" s="76"/>
      <c r="H281" s="76"/>
      <c r="I281" s="76" t="s">
        <v>170</v>
      </c>
      <c r="J281" s="77"/>
      <c r="K281" s="75" t="s">
        <v>58</v>
      </c>
      <c r="L281" s="74"/>
      <c r="M281" s="74"/>
      <c r="N281" s="74"/>
      <c r="O281" s="74"/>
      <c r="P281" s="74"/>
      <c r="Q281" s="74"/>
      <c r="R281" s="74"/>
      <c r="S281" s="77"/>
      <c r="T281" s="78"/>
      <c r="U281" s="77"/>
      <c r="V281" s="77"/>
      <c r="W281" s="77"/>
    </row>
    <row r="282" spans="1:23" ht="15" customHeight="1" x14ac:dyDescent="0.3">
      <c r="A282" s="73" t="s">
        <v>509</v>
      </c>
      <c r="B282" s="74">
        <v>1</v>
      </c>
      <c r="C282" s="74"/>
      <c r="D282" s="74"/>
      <c r="E282" s="74">
        <v>4</v>
      </c>
      <c r="F282" s="75" t="s">
        <v>160</v>
      </c>
      <c r="G282" s="76"/>
      <c r="H282" s="76"/>
      <c r="I282" s="76" t="s">
        <v>170</v>
      </c>
      <c r="J282" s="77"/>
      <c r="K282" s="75" t="s">
        <v>58</v>
      </c>
      <c r="L282" s="74"/>
      <c r="M282" s="74"/>
      <c r="N282" s="74"/>
      <c r="O282" s="74"/>
      <c r="P282" s="74"/>
      <c r="Q282" s="74"/>
      <c r="R282" s="74"/>
      <c r="S282" s="77"/>
      <c r="T282" s="78"/>
      <c r="U282" s="77"/>
      <c r="V282" s="77"/>
      <c r="W282" s="77"/>
    </row>
    <row r="283" spans="1:23" ht="15" customHeight="1" x14ac:dyDescent="0.3">
      <c r="A283" s="73" t="s">
        <v>510</v>
      </c>
      <c r="B283" s="74">
        <v>1</v>
      </c>
      <c r="C283" s="74"/>
      <c r="D283" s="74"/>
      <c r="E283" s="74">
        <v>4</v>
      </c>
      <c r="F283" s="75" t="s">
        <v>160</v>
      </c>
      <c r="G283" s="76"/>
      <c r="H283" s="76"/>
      <c r="I283" s="76" t="s">
        <v>170</v>
      </c>
      <c r="J283" s="77"/>
      <c r="K283" s="75" t="s">
        <v>58</v>
      </c>
      <c r="L283" s="74"/>
      <c r="M283" s="74"/>
      <c r="N283" s="74"/>
      <c r="O283" s="74"/>
      <c r="P283" s="74"/>
      <c r="Q283" s="74"/>
      <c r="R283" s="74"/>
      <c r="S283" s="77"/>
      <c r="T283" s="78"/>
      <c r="U283" s="77"/>
      <c r="V283" s="77"/>
      <c r="W283" s="77"/>
    </row>
    <row r="284" spans="1:23" ht="15" customHeight="1" x14ac:dyDescent="0.3">
      <c r="A284" s="73" t="s">
        <v>511</v>
      </c>
      <c r="B284" s="74">
        <v>1</v>
      </c>
      <c r="C284" s="74"/>
      <c r="D284" s="74"/>
      <c r="E284" s="74">
        <v>4</v>
      </c>
      <c r="F284" s="75" t="s">
        <v>160</v>
      </c>
      <c r="G284" s="76"/>
      <c r="H284" s="76"/>
      <c r="I284" s="76" t="s">
        <v>170</v>
      </c>
      <c r="J284" s="77"/>
      <c r="K284" s="75" t="s">
        <v>58</v>
      </c>
      <c r="L284" s="74"/>
      <c r="M284" s="74"/>
      <c r="N284" s="74"/>
      <c r="O284" s="74"/>
      <c r="P284" s="74"/>
      <c r="Q284" s="74"/>
      <c r="R284" s="74"/>
      <c r="S284" s="77"/>
      <c r="T284" s="78"/>
      <c r="U284" s="77"/>
      <c r="V284" s="77"/>
      <c r="W284" s="77"/>
    </row>
    <row r="285" spans="1:23" ht="15" customHeight="1" x14ac:dyDescent="0.3">
      <c r="A285" s="73" t="s">
        <v>514</v>
      </c>
      <c r="B285" s="74">
        <v>1</v>
      </c>
      <c r="C285" s="74"/>
      <c r="D285" s="74"/>
      <c r="E285" s="74">
        <v>4</v>
      </c>
      <c r="F285" s="75" t="s">
        <v>160</v>
      </c>
      <c r="G285" s="76"/>
      <c r="H285" s="76"/>
      <c r="I285" s="76" t="s">
        <v>170</v>
      </c>
      <c r="J285" s="77"/>
      <c r="K285" s="75" t="s">
        <v>58</v>
      </c>
      <c r="L285" s="74"/>
      <c r="M285" s="74"/>
      <c r="N285" s="74"/>
      <c r="O285" s="74"/>
      <c r="P285" s="74"/>
      <c r="Q285" s="74"/>
      <c r="R285" s="74"/>
      <c r="S285" s="77"/>
      <c r="T285" s="78"/>
      <c r="U285" s="77"/>
      <c r="V285" s="77"/>
      <c r="W285" s="77"/>
    </row>
    <row r="286" spans="1:23" ht="15" customHeight="1" x14ac:dyDescent="0.3">
      <c r="A286" s="73" t="s">
        <v>515</v>
      </c>
      <c r="B286" s="74">
        <v>1</v>
      </c>
      <c r="C286" s="74"/>
      <c r="D286" s="74"/>
      <c r="E286" s="74">
        <v>4</v>
      </c>
      <c r="F286" s="75" t="s">
        <v>160</v>
      </c>
      <c r="G286" s="76"/>
      <c r="H286" s="76"/>
      <c r="I286" s="76" t="s">
        <v>170</v>
      </c>
      <c r="J286" s="77"/>
      <c r="K286" s="75" t="s">
        <v>58</v>
      </c>
      <c r="L286" s="74"/>
      <c r="M286" s="74"/>
      <c r="N286" s="74"/>
      <c r="O286" s="74"/>
      <c r="P286" s="74"/>
      <c r="Q286" s="74"/>
      <c r="R286" s="74"/>
      <c r="S286" s="77"/>
      <c r="T286" s="78"/>
      <c r="U286" s="77"/>
      <c r="V286" s="77"/>
      <c r="W286" s="77"/>
    </row>
    <row r="287" spans="1:23" ht="15" customHeight="1" x14ac:dyDescent="0.3">
      <c r="A287" s="73" t="s">
        <v>516</v>
      </c>
      <c r="B287" s="74">
        <v>1</v>
      </c>
      <c r="C287" s="74"/>
      <c r="D287" s="74"/>
      <c r="E287" s="74">
        <v>4</v>
      </c>
      <c r="F287" s="75" t="s">
        <v>160</v>
      </c>
      <c r="G287" s="76"/>
      <c r="H287" s="76"/>
      <c r="I287" s="76" t="s">
        <v>170</v>
      </c>
      <c r="J287" s="77"/>
      <c r="K287" s="75" t="s">
        <v>58</v>
      </c>
      <c r="L287" s="74"/>
      <c r="M287" s="74"/>
      <c r="N287" s="74"/>
      <c r="O287" s="74"/>
      <c r="P287" s="74"/>
      <c r="Q287" s="74"/>
      <c r="R287" s="74"/>
      <c r="S287" s="77"/>
      <c r="T287" s="78"/>
      <c r="U287" s="77"/>
      <c r="V287" s="77"/>
      <c r="W287" s="77"/>
    </row>
    <row r="288" spans="1:23" ht="15" customHeight="1" x14ac:dyDescent="0.3">
      <c r="A288" s="73" t="s">
        <v>517</v>
      </c>
      <c r="B288" s="74">
        <v>1</v>
      </c>
      <c r="C288" s="74"/>
      <c r="D288" s="74"/>
      <c r="E288" s="74">
        <v>4</v>
      </c>
      <c r="F288" s="75" t="s">
        <v>160</v>
      </c>
      <c r="G288" s="76"/>
      <c r="H288" s="76"/>
      <c r="I288" s="76" t="s">
        <v>170</v>
      </c>
      <c r="J288" s="77"/>
      <c r="K288" s="75" t="s">
        <v>58</v>
      </c>
      <c r="L288" s="74"/>
      <c r="M288" s="74"/>
      <c r="N288" s="74"/>
      <c r="O288" s="74"/>
      <c r="P288" s="74"/>
      <c r="Q288" s="74"/>
      <c r="R288" s="74"/>
      <c r="S288" s="77"/>
      <c r="T288" s="78"/>
      <c r="U288" s="77"/>
      <c r="V288" s="77"/>
      <c r="W288" s="77"/>
    </row>
    <row r="289" spans="1:23" ht="15" customHeight="1" x14ac:dyDescent="0.3">
      <c r="A289" s="73" t="s">
        <v>518</v>
      </c>
      <c r="B289" s="74">
        <v>1</v>
      </c>
      <c r="C289" s="74"/>
      <c r="D289" s="74"/>
      <c r="E289" s="74">
        <v>4</v>
      </c>
      <c r="F289" s="75" t="s">
        <v>160</v>
      </c>
      <c r="G289" s="76"/>
      <c r="H289" s="76"/>
      <c r="I289" s="76" t="s">
        <v>170</v>
      </c>
      <c r="J289" s="77"/>
      <c r="K289" s="75" t="s">
        <v>58</v>
      </c>
      <c r="L289" s="74"/>
      <c r="M289" s="74"/>
      <c r="N289" s="74"/>
      <c r="O289" s="74"/>
      <c r="P289" s="74"/>
      <c r="Q289" s="74"/>
      <c r="R289" s="74"/>
      <c r="S289" s="77"/>
      <c r="T289" s="78"/>
      <c r="U289" s="77"/>
      <c r="V289" s="77"/>
      <c r="W289" s="77"/>
    </row>
    <row r="290" spans="1:23" ht="15" customHeight="1" x14ac:dyDescent="0.3">
      <c r="A290" s="73" t="s">
        <v>519</v>
      </c>
      <c r="B290" s="74">
        <v>1</v>
      </c>
      <c r="C290" s="74"/>
      <c r="D290" s="74"/>
      <c r="E290" s="74">
        <v>4</v>
      </c>
      <c r="F290" s="75" t="s">
        <v>160</v>
      </c>
      <c r="G290" s="76"/>
      <c r="H290" s="76"/>
      <c r="I290" s="76" t="s">
        <v>170</v>
      </c>
      <c r="J290" s="77"/>
      <c r="K290" s="75" t="s">
        <v>58</v>
      </c>
      <c r="L290" s="74"/>
      <c r="M290" s="74"/>
      <c r="N290" s="74"/>
      <c r="O290" s="74"/>
      <c r="P290" s="74"/>
      <c r="Q290" s="74"/>
      <c r="R290" s="74"/>
      <c r="S290" s="77"/>
      <c r="T290" s="78"/>
      <c r="U290" s="77"/>
      <c r="V290" s="77"/>
      <c r="W290" s="77"/>
    </row>
    <row r="291" spans="1:23" ht="15" customHeight="1" x14ac:dyDescent="0.3">
      <c r="A291" s="73" t="s">
        <v>520</v>
      </c>
      <c r="B291" s="74">
        <v>1</v>
      </c>
      <c r="C291" s="74"/>
      <c r="D291" s="74"/>
      <c r="E291" s="74">
        <v>4</v>
      </c>
      <c r="F291" s="75" t="s">
        <v>160</v>
      </c>
      <c r="G291" s="76"/>
      <c r="H291" s="76"/>
      <c r="I291" s="76" t="s">
        <v>170</v>
      </c>
      <c r="J291" s="77"/>
      <c r="K291" s="75" t="s">
        <v>58</v>
      </c>
      <c r="L291" s="74"/>
      <c r="M291" s="74"/>
      <c r="N291" s="74"/>
      <c r="O291" s="74"/>
      <c r="P291" s="74"/>
      <c r="Q291" s="74"/>
      <c r="R291" s="74"/>
      <c r="S291" s="77"/>
      <c r="T291" s="78"/>
      <c r="U291" s="77"/>
      <c r="V291" s="77"/>
      <c r="W291" s="77"/>
    </row>
    <row r="292" spans="1:23" ht="15" customHeight="1" x14ac:dyDescent="0.3">
      <c r="A292" s="73" t="s">
        <v>521</v>
      </c>
      <c r="B292" s="74">
        <v>1</v>
      </c>
      <c r="C292" s="74"/>
      <c r="D292" s="74"/>
      <c r="E292" s="74">
        <v>4</v>
      </c>
      <c r="F292" s="75" t="s">
        <v>160</v>
      </c>
      <c r="G292" s="76"/>
      <c r="H292" s="76"/>
      <c r="I292" s="76" t="s">
        <v>170</v>
      </c>
      <c r="J292" s="77"/>
      <c r="K292" s="75" t="s">
        <v>58</v>
      </c>
      <c r="L292" s="74"/>
      <c r="M292" s="74"/>
      <c r="N292" s="74"/>
      <c r="O292" s="74"/>
      <c r="P292" s="74"/>
      <c r="Q292" s="74"/>
      <c r="R292" s="74"/>
      <c r="S292" s="77"/>
      <c r="T292" s="78"/>
      <c r="U292" s="77"/>
      <c r="V292" s="77"/>
      <c r="W292" s="77"/>
    </row>
    <row r="293" spans="1:23" ht="15" customHeight="1" x14ac:dyDescent="0.3">
      <c r="A293" s="73" t="s">
        <v>522</v>
      </c>
      <c r="B293" s="74">
        <v>1</v>
      </c>
      <c r="C293" s="74"/>
      <c r="D293" s="74"/>
      <c r="E293" s="74">
        <v>4</v>
      </c>
      <c r="F293" s="75" t="s">
        <v>160</v>
      </c>
      <c r="G293" s="76"/>
      <c r="H293" s="76"/>
      <c r="I293" s="76" t="s">
        <v>170</v>
      </c>
      <c r="J293" s="77"/>
      <c r="K293" s="75" t="s">
        <v>58</v>
      </c>
      <c r="L293" s="74"/>
      <c r="M293" s="74"/>
      <c r="N293" s="74"/>
      <c r="O293" s="74"/>
      <c r="P293" s="74"/>
      <c r="Q293" s="74"/>
      <c r="R293" s="74"/>
      <c r="S293" s="77"/>
      <c r="T293" s="78"/>
      <c r="U293" s="77"/>
      <c r="V293" s="77"/>
      <c r="W293" s="77"/>
    </row>
    <row r="294" spans="1:23" ht="15" customHeight="1" x14ac:dyDescent="0.3">
      <c r="A294" s="73" t="s">
        <v>523</v>
      </c>
      <c r="B294" s="74">
        <v>1</v>
      </c>
      <c r="C294" s="74"/>
      <c r="D294" s="74"/>
      <c r="E294" s="74">
        <v>4</v>
      </c>
      <c r="F294" s="75" t="s">
        <v>160</v>
      </c>
      <c r="G294" s="76"/>
      <c r="H294" s="76"/>
      <c r="I294" s="76" t="s">
        <v>170</v>
      </c>
      <c r="J294" s="77"/>
      <c r="K294" s="75" t="s">
        <v>58</v>
      </c>
      <c r="L294" s="74"/>
      <c r="M294" s="74"/>
      <c r="N294" s="74"/>
      <c r="O294" s="74"/>
      <c r="P294" s="74"/>
      <c r="Q294" s="74"/>
      <c r="R294" s="74"/>
      <c r="S294" s="77"/>
      <c r="T294" s="78"/>
      <c r="U294" s="77"/>
      <c r="V294" s="77"/>
      <c r="W294" s="77"/>
    </row>
    <row r="295" spans="1:23" ht="15" customHeight="1" x14ac:dyDescent="0.3">
      <c r="A295" s="73" t="s">
        <v>524</v>
      </c>
      <c r="B295" s="74">
        <v>1</v>
      </c>
      <c r="C295" s="74">
        <v>2</v>
      </c>
      <c r="D295" s="74"/>
      <c r="E295" s="74">
        <v>4</v>
      </c>
      <c r="F295" s="75" t="s">
        <v>160</v>
      </c>
      <c r="G295" s="76"/>
      <c r="H295" s="76"/>
      <c r="I295" s="76" t="s">
        <v>170</v>
      </c>
      <c r="J295" s="77"/>
      <c r="K295" s="75" t="s">
        <v>58</v>
      </c>
      <c r="L295" s="74"/>
      <c r="M295" s="74"/>
      <c r="N295" s="74"/>
      <c r="O295" s="74"/>
      <c r="P295" s="74"/>
      <c r="Q295" s="74"/>
      <c r="R295" s="74"/>
      <c r="S295" s="77"/>
      <c r="T295" s="78"/>
      <c r="U295" s="77"/>
      <c r="V295" s="77"/>
      <c r="W295" s="77"/>
    </row>
    <row r="296" spans="1:23" ht="15" customHeight="1" x14ac:dyDescent="0.3">
      <c r="A296" s="73" t="s">
        <v>526</v>
      </c>
      <c r="B296" s="74">
        <v>1</v>
      </c>
      <c r="C296" s="74">
        <v>2</v>
      </c>
      <c r="D296" s="74"/>
      <c r="E296" s="74">
        <v>4</v>
      </c>
      <c r="F296" s="75" t="s">
        <v>160</v>
      </c>
      <c r="G296" s="76"/>
      <c r="H296" s="76"/>
      <c r="I296" s="76" t="s">
        <v>170</v>
      </c>
      <c r="J296" s="76" t="s">
        <v>166</v>
      </c>
      <c r="K296" s="75" t="s">
        <v>58</v>
      </c>
      <c r="L296" s="74">
        <v>1</v>
      </c>
      <c r="M296" s="74">
        <v>2</v>
      </c>
      <c r="N296" s="74"/>
      <c r="O296" s="74">
        <v>4</v>
      </c>
      <c r="P296" s="74">
        <v>5</v>
      </c>
      <c r="Q296" s="74">
        <v>6</v>
      </c>
      <c r="R296" s="74">
        <v>7</v>
      </c>
      <c r="S296" s="77"/>
      <c r="T296" s="78"/>
      <c r="U296" s="77" t="s">
        <v>170</v>
      </c>
      <c r="V296" s="77" t="s">
        <v>58</v>
      </c>
      <c r="W296" s="77" t="s">
        <v>51</v>
      </c>
    </row>
    <row r="297" spans="1:23" ht="15" customHeight="1" x14ac:dyDescent="0.3">
      <c r="A297" s="73" t="s">
        <v>529</v>
      </c>
      <c r="B297" s="74">
        <v>1</v>
      </c>
      <c r="C297" s="74">
        <v>2</v>
      </c>
      <c r="D297" s="74"/>
      <c r="E297" s="74">
        <v>4</v>
      </c>
      <c r="F297" s="75" t="s">
        <v>160</v>
      </c>
      <c r="G297" s="76"/>
      <c r="H297" s="76"/>
      <c r="I297" s="76" t="s">
        <v>170</v>
      </c>
      <c r="J297" s="76" t="s">
        <v>166</v>
      </c>
      <c r="K297" s="75" t="s">
        <v>58</v>
      </c>
      <c r="L297" s="74"/>
      <c r="M297" s="74"/>
      <c r="N297" s="74"/>
      <c r="O297" s="74"/>
      <c r="P297" s="74"/>
      <c r="Q297" s="74"/>
      <c r="R297" s="74"/>
      <c r="S297" s="77"/>
      <c r="T297" s="78"/>
      <c r="U297" s="77"/>
      <c r="V297" s="77"/>
      <c r="W297" s="77"/>
    </row>
    <row r="298" spans="1:23" ht="15" customHeight="1" x14ac:dyDescent="0.3">
      <c r="A298" s="73" t="s">
        <v>531</v>
      </c>
      <c r="B298" s="74"/>
      <c r="C298" s="74"/>
      <c r="D298" s="74"/>
      <c r="E298" s="74"/>
      <c r="F298" s="75"/>
      <c r="G298" s="76"/>
      <c r="H298" s="76"/>
      <c r="I298" s="77"/>
      <c r="J298" s="77"/>
      <c r="K298" s="77"/>
      <c r="L298" s="74">
        <v>1</v>
      </c>
      <c r="M298" s="74">
        <v>2</v>
      </c>
      <c r="N298" s="74"/>
      <c r="O298" s="74">
        <v>4</v>
      </c>
      <c r="P298" s="74">
        <v>5</v>
      </c>
      <c r="Q298" s="74">
        <v>6</v>
      </c>
      <c r="R298" s="74">
        <v>7</v>
      </c>
      <c r="S298" s="77"/>
      <c r="T298" s="78"/>
      <c r="U298" s="76" t="s">
        <v>170</v>
      </c>
      <c r="V298" s="76" t="s">
        <v>58</v>
      </c>
      <c r="W298" s="75" t="s">
        <v>51</v>
      </c>
    </row>
    <row r="299" spans="1:23" ht="15" customHeight="1" x14ac:dyDescent="0.3">
      <c r="A299" s="73" t="s">
        <v>532</v>
      </c>
      <c r="B299" s="74">
        <v>1</v>
      </c>
      <c r="C299" s="74">
        <v>2</v>
      </c>
      <c r="D299" s="74"/>
      <c r="E299" s="74">
        <v>4</v>
      </c>
      <c r="F299" s="75" t="s">
        <v>160</v>
      </c>
      <c r="G299" s="76"/>
      <c r="H299" s="76"/>
      <c r="I299" s="76" t="s">
        <v>170</v>
      </c>
      <c r="J299" s="76" t="s">
        <v>166</v>
      </c>
      <c r="K299" s="75" t="s">
        <v>58</v>
      </c>
      <c r="L299" s="74">
        <v>1</v>
      </c>
      <c r="M299" s="74">
        <v>2</v>
      </c>
      <c r="N299" s="74"/>
      <c r="O299" s="74">
        <v>4</v>
      </c>
      <c r="P299" s="74">
        <v>5</v>
      </c>
      <c r="Q299" s="74">
        <v>6</v>
      </c>
      <c r="R299" s="74">
        <v>7</v>
      </c>
      <c r="S299" s="77"/>
      <c r="T299" s="78"/>
      <c r="U299" s="77" t="s">
        <v>170</v>
      </c>
      <c r="V299" s="77" t="s">
        <v>58</v>
      </c>
      <c r="W299" s="77" t="s">
        <v>51</v>
      </c>
    </row>
    <row r="300" spans="1:23" ht="15" customHeight="1" x14ac:dyDescent="0.3">
      <c r="A300" s="73" t="s">
        <v>533</v>
      </c>
      <c r="B300" s="74"/>
      <c r="C300" s="74"/>
      <c r="D300" s="74"/>
      <c r="E300" s="74"/>
      <c r="F300" s="75"/>
      <c r="G300" s="76"/>
      <c r="H300" s="76"/>
      <c r="I300" s="77"/>
      <c r="J300" s="77"/>
      <c r="K300" s="77"/>
      <c r="L300" s="74">
        <v>1</v>
      </c>
      <c r="M300" s="74">
        <v>2</v>
      </c>
      <c r="N300" s="74"/>
      <c r="O300" s="74">
        <v>4</v>
      </c>
      <c r="P300" s="74">
        <v>5</v>
      </c>
      <c r="Q300" s="74">
        <v>6</v>
      </c>
      <c r="R300" s="74">
        <v>7</v>
      </c>
      <c r="S300" s="77"/>
      <c r="T300" s="78"/>
      <c r="U300" s="76" t="s">
        <v>170</v>
      </c>
      <c r="V300" s="76" t="s">
        <v>58</v>
      </c>
      <c r="W300" s="75" t="s">
        <v>51</v>
      </c>
    </row>
    <row r="301" spans="1:23" ht="15" customHeight="1" x14ac:dyDescent="0.3">
      <c r="A301" s="73" t="s">
        <v>1989</v>
      </c>
      <c r="B301" s="74">
        <v>1</v>
      </c>
      <c r="C301" s="74">
        <v>2</v>
      </c>
      <c r="D301" s="74"/>
      <c r="E301" s="74">
        <v>4</v>
      </c>
      <c r="F301" s="75" t="s">
        <v>160</v>
      </c>
      <c r="G301" s="76"/>
      <c r="H301" s="76"/>
      <c r="I301" s="76" t="s">
        <v>170</v>
      </c>
      <c r="J301" s="76" t="s">
        <v>166</v>
      </c>
      <c r="K301" s="75" t="s">
        <v>58</v>
      </c>
      <c r="L301" s="74"/>
      <c r="M301" s="74"/>
      <c r="N301" s="74"/>
      <c r="O301" s="74"/>
      <c r="P301" s="74"/>
      <c r="Q301" s="74"/>
      <c r="R301" s="74"/>
      <c r="S301" s="77"/>
      <c r="T301" s="78"/>
      <c r="U301" s="77"/>
      <c r="V301" s="77"/>
      <c r="W301" s="77"/>
    </row>
    <row r="302" spans="1:23" ht="15" customHeight="1" x14ac:dyDescent="0.3">
      <c r="A302" s="73" t="s">
        <v>535</v>
      </c>
      <c r="B302" s="74">
        <v>1</v>
      </c>
      <c r="C302" s="74">
        <v>2</v>
      </c>
      <c r="D302" s="74"/>
      <c r="E302" s="74">
        <v>4</v>
      </c>
      <c r="F302" s="75" t="s">
        <v>160</v>
      </c>
      <c r="G302" s="76"/>
      <c r="H302" s="76"/>
      <c r="I302" s="76" t="s">
        <v>170</v>
      </c>
      <c r="J302" s="76" t="s">
        <v>166</v>
      </c>
      <c r="K302" s="75" t="s">
        <v>58</v>
      </c>
      <c r="L302" s="74"/>
      <c r="M302" s="74"/>
      <c r="N302" s="74"/>
      <c r="O302" s="74"/>
      <c r="P302" s="74"/>
      <c r="Q302" s="74"/>
      <c r="R302" s="74"/>
      <c r="S302" s="77"/>
      <c r="T302" s="78"/>
      <c r="U302" s="77"/>
      <c r="V302" s="77"/>
      <c r="W302" s="77"/>
    </row>
    <row r="303" spans="1:23" ht="15" customHeight="1" x14ac:dyDescent="0.3">
      <c r="A303" s="73" t="s">
        <v>536</v>
      </c>
      <c r="B303" s="74"/>
      <c r="C303" s="74"/>
      <c r="D303" s="74"/>
      <c r="E303" s="74"/>
      <c r="F303" s="75"/>
      <c r="G303" s="76"/>
      <c r="H303" s="76"/>
      <c r="I303" s="77"/>
      <c r="J303" s="77"/>
      <c r="K303" s="77"/>
      <c r="L303" s="74">
        <v>1</v>
      </c>
      <c r="M303" s="74">
        <v>2</v>
      </c>
      <c r="N303" s="74"/>
      <c r="O303" s="74">
        <v>4</v>
      </c>
      <c r="P303" s="74">
        <v>5</v>
      </c>
      <c r="Q303" s="74">
        <v>6</v>
      </c>
      <c r="R303" s="74">
        <v>7</v>
      </c>
      <c r="S303" s="77"/>
      <c r="T303" s="78"/>
      <c r="U303" s="76" t="s">
        <v>170</v>
      </c>
      <c r="V303" s="76" t="s">
        <v>58</v>
      </c>
      <c r="W303" s="75" t="s">
        <v>51</v>
      </c>
    </row>
    <row r="304" spans="1:23" ht="15" customHeight="1" x14ac:dyDescent="0.3">
      <c r="A304" s="73" t="s">
        <v>537</v>
      </c>
      <c r="B304" s="74">
        <v>1</v>
      </c>
      <c r="C304" s="74">
        <v>2</v>
      </c>
      <c r="D304" s="74"/>
      <c r="E304" s="74">
        <v>4</v>
      </c>
      <c r="F304" s="75" t="s">
        <v>160</v>
      </c>
      <c r="G304" s="76"/>
      <c r="H304" s="76"/>
      <c r="I304" s="76" t="s">
        <v>170</v>
      </c>
      <c r="J304" s="76" t="s">
        <v>166</v>
      </c>
      <c r="K304" s="75" t="s">
        <v>58</v>
      </c>
      <c r="L304" s="74">
        <v>1</v>
      </c>
      <c r="M304" s="74">
        <v>2</v>
      </c>
      <c r="N304" s="74"/>
      <c r="O304" s="74">
        <v>4</v>
      </c>
      <c r="P304" s="74">
        <v>5</v>
      </c>
      <c r="Q304" s="74">
        <v>6</v>
      </c>
      <c r="R304" s="74">
        <v>7</v>
      </c>
      <c r="S304" s="77"/>
      <c r="T304" s="78"/>
      <c r="U304" s="76" t="s">
        <v>170</v>
      </c>
      <c r="V304" s="76" t="s">
        <v>58</v>
      </c>
      <c r="W304" s="75" t="s">
        <v>51</v>
      </c>
    </row>
    <row r="305" spans="1:23" ht="15" customHeight="1" x14ac:dyDescent="0.3">
      <c r="A305" s="73" t="s">
        <v>538</v>
      </c>
      <c r="B305" s="74">
        <v>1</v>
      </c>
      <c r="C305" s="74">
        <v>2</v>
      </c>
      <c r="D305" s="74"/>
      <c r="E305" s="74">
        <v>4</v>
      </c>
      <c r="F305" s="75" t="s">
        <v>160</v>
      </c>
      <c r="G305" s="76"/>
      <c r="H305" s="86"/>
      <c r="I305" s="86" t="s">
        <v>170</v>
      </c>
      <c r="J305" s="86" t="s">
        <v>166</v>
      </c>
      <c r="K305" s="88" t="s">
        <v>58</v>
      </c>
      <c r="L305" s="74">
        <v>1</v>
      </c>
      <c r="M305" s="74">
        <v>2</v>
      </c>
      <c r="N305" s="74"/>
      <c r="O305" s="74">
        <v>4</v>
      </c>
      <c r="P305" s="74">
        <v>5</v>
      </c>
      <c r="Q305" s="74">
        <v>6</v>
      </c>
      <c r="R305" s="74">
        <v>7</v>
      </c>
      <c r="S305" s="77"/>
      <c r="T305" s="78"/>
      <c r="U305" s="77" t="s">
        <v>170</v>
      </c>
      <c r="V305" s="77" t="s">
        <v>58</v>
      </c>
      <c r="W305" s="77" t="s">
        <v>51</v>
      </c>
    </row>
    <row r="306" spans="1:23" ht="15" customHeight="1" x14ac:dyDescent="0.3">
      <c r="A306" s="73" t="s">
        <v>539</v>
      </c>
      <c r="B306" s="74">
        <v>1</v>
      </c>
      <c r="C306" s="74">
        <v>2</v>
      </c>
      <c r="D306" s="74"/>
      <c r="E306" s="74">
        <v>4</v>
      </c>
      <c r="F306" s="75" t="s">
        <v>160</v>
      </c>
      <c r="G306" s="76"/>
      <c r="H306" s="76"/>
      <c r="I306" s="76" t="s">
        <v>170</v>
      </c>
      <c r="J306" s="76" t="s">
        <v>166</v>
      </c>
      <c r="K306" s="75" t="s">
        <v>58</v>
      </c>
      <c r="L306" s="74"/>
      <c r="M306" s="74"/>
      <c r="N306" s="74"/>
      <c r="O306" s="74"/>
      <c r="P306" s="74"/>
      <c r="Q306" s="74"/>
      <c r="R306" s="74"/>
      <c r="S306" s="77"/>
      <c r="T306" s="78"/>
      <c r="U306" s="77"/>
      <c r="V306" s="77"/>
      <c r="W306" s="77"/>
    </row>
    <row r="307" spans="1:23" ht="15" customHeight="1" x14ac:dyDescent="0.3">
      <c r="A307" s="73" t="s">
        <v>540</v>
      </c>
      <c r="B307" s="74">
        <v>1</v>
      </c>
      <c r="C307" s="74">
        <v>2</v>
      </c>
      <c r="D307" s="74"/>
      <c r="E307" s="74">
        <v>4</v>
      </c>
      <c r="F307" s="75" t="s">
        <v>160</v>
      </c>
      <c r="G307" s="76"/>
      <c r="H307" s="81"/>
      <c r="I307" s="81" t="s">
        <v>170</v>
      </c>
      <c r="J307" s="81" t="s">
        <v>166</v>
      </c>
      <c r="K307" s="82" t="s">
        <v>58</v>
      </c>
      <c r="L307" s="74">
        <v>1</v>
      </c>
      <c r="M307" s="74">
        <v>2</v>
      </c>
      <c r="N307" s="74"/>
      <c r="O307" s="74">
        <v>4</v>
      </c>
      <c r="P307" s="74">
        <v>5</v>
      </c>
      <c r="Q307" s="74">
        <v>6</v>
      </c>
      <c r="R307" s="74">
        <v>7</v>
      </c>
      <c r="S307" s="77"/>
      <c r="T307" s="78"/>
      <c r="U307" s="77" t="s">
        <v>170</v>
      </c>
      <c r="V307" s="77" t="s">
        <v>58</v>
      </c>
      <c r="W307" s="77" t="s">
        <v>51</v>
      </c>
    </row>
    <row r="308" spans="1:23" ht="15" customHeight="1" x14ac:dyDescent="0.3">
      <c r="A308" s="73" t="s">
        <v>541</v>
      </c>
      <c r="B308" s="74"/>
      <c r="C308" s="74"/>
      <c r="D308" s="74"/>
      <c r="E308" s="74"/>
      <c r="F308" s="75"/>
      <c r="G308" s="76"/>
      <c r="H308" s="76"/>
      <c r="I308" s="77"/>
      <c r="J308" s="77"/>
      <c r="K308" s="77"/>
      <c r="L308" s="74">
        <v>1</v>
      </c>
      <c r="M308" s="74">
        <v>2</v>
      </c>
      <c r="N308" s="74"/>
      <c r="O308" s="74">
        <v>4</v>
      </c>
      <c r="P308" s="74">
        <v>5</v>
      </c>
      <c r="Q308" s="74">
        <v>6</v>
      </c>
      <c r="R308" s="74">
        <v>7</v>
      </c>
      <c r="S308" s="77"/>
      <c r="T308" s="78"/>
      <c r="U308" s="76" t="s">
        <v>170</v>
      </c>
      <c r="V308" s="76" t="s">
        <v>58</v>
      </c>
      <c r="W308" s="75" t="s">
        <v>51</v>
      </c>
    </row>
    <row r="309" spans="1:23" ht="15" customHeight="1" x14ac:dyDescent="0.3">
      <c r="A309" s="73" t="s">
        <v>541</v>
      </c>
      <c r="B309" s="74"/>
      <c r="C309" s="74"/>
      <c r="D309" s="74"/>
      <c r="E309" s="74"/>
      <c r="F309" s="75"/>
      <c r="G309" s="76"/>
      <c r="H309" s="76"/>
      <c r="I309" s="77"/>
      <c r="J309" s="77"/>
      <c r="K309" s="77"/>
      <c r="L309" s="74">
        <v>1</v>
      </c>
      <c r="M309" s="74">
        <v>2</v>
      </c>
      <c r="N309" s="74"/>
      <c r="O309" s="74">
        <v>4</v>
      </c>
      <c r="P309" s="74">
        <v>5</v>
      </c>
      <c r="Q309" s="74">
        <v>6</v>
      </c>
      <c r="R309" s="74">
        <v>7</v>
      </c>
      <c r="S309" s="77"/>
      <c r="T309" s="78"/>
      <c r="U309" s="76" t="s">
        <v>170</v>
      </c>
      <c r="V309" s="76" t="s">
        <v>58</v>
      </c>
      <c r="W309" s="75" t="s">
        <v>51</v>
      </c>
    </row>
    <row r="310" spans="1:23" ht="15" customHeight="1" x14ac:dyDescent="0.3">
      <c r="A310" s="73" t="s">
        <v>542</v>
      </c>
      <c r="B310" s="74">
        <v>1</v>
      </c>
      <c r="C310" s="74">
        <v>2</v>
      </c>
      <c r="D310" s="74"/>
      <c r="E310" s="74">
        <v>4</v>
      </c>
      <c r="F310" s="75" t="s">
        <v>160</v>
      </c>
      <c r="G310" s="76"/>
      <c r="H310" s="76"/>
      <c r="I310" s="76" t="s">
        <v>170</v>
      </c>
      <c r="J310" s="76" t="s">
        <v>166</v>
      </c>
      <c r="K310" s="75" t="s">
        <v>58</v>
      </c>
      <c r="L310" s="74">
        <v>1</v>
      </c>
      <c r="M310" s="74">
        <v>2</v>
      </c>
      <c r="N310" s="74"/>
      <c r="O310" s="74">
        <v>4</v>
      </c>
      <c r="P310" s="74">
        <v>5</v>
      </c>
      <c r="Q310" s="74">
        <v>6</v>
      </c>
      <c r="R310" s="74">
        <v>7</v>
      </c>
      <c r="S310" s="77"/>
      <c r="T310" s="78"/>
      <c r="U310" s="76" t="s">
        <v>170</v>
      </c>
      <c r="V310" s="76" t="s">
        <v>58</v>
      </c>
      <c r="W310" s="75" t="s">
        <v>51</v>
      </c>
    </row>
    <row r="311" spans="1:23" ht="15" customHeight="1" x14ac:dyDescent="0.3">
      <c r="A311" s="73" t="s">
        <v>543</v>
      </c>
      <c r="B311" s="74">
        <v>1</v>
      </c>
      <c r="C311" s="74">
        <v>2</v>
      </c>
      <c r="D311" s="74"/>
      <c r="E311" s="74">
        <v>4</v>
      </c>
      <c r="F311" s="75" t="s">
        <v>160</v>
      </c>
      <c r="G311" s="76"/>
      <c r="H311" s="76"/>
      <c r="I311" s="76" t="s">
        <v>170</v>
      </c>
      <c r="J311" s="76" t="s">
        <v>166</v>
      </c>
      <c r="K311" s="75" t="s">
        <v>58</v>
      </c>
      <c r="L311" s="74">
        <v>1</v>
      </c>
      <c r="M311" s="74">
        <v>2</v>
      </c>
      <c r="N311" s="74"/>
      <c r="O311" s="74">
        <v>4</v>
      </c>
      <c r="P311" s="74">
        <v>5</v>
      </c>
      <c r="Q311" s="74">
        <v>6</v>
      </c>
      <c r="R311" s="74">
        <v>7</v>
      </c>
      <c r="S311" s="77"/>
      <c r="T311" s="78"/>
      <c r="U311" s="76" t="s">
        <v>170</v>
      </c>
      <c r="V311" s="76" t="s">
        <v>58</v>
      </c>
      <c r="W311" s="75" t="s">
        <v>51</v>
      </c>
    </row>
    <row r="312" spans="1:23" ht="15" customHeight="1" x14ac:dyDescent="0.3">
      <c r="A312" s="73" t="s">
        <v>544</v>
      </c>
      <c r="B312" s="74">
        <v>1</v>
      </c>
      <c r="C312" s="74">
        <v>2</v>
      </c>
      <c r="D312" s="74"/>
      <c r="E312" s="74">
        <v>4</v>
      </c>
      <c r="F312" s="75" t="s">
        <v>160</v>
      </c>
      <c r="G312" s="76"/>
      <c r="H312" s="76"/>
      <c r="I312" s="76" t="s">
        <v>170</v>
      </c>
      <c r="J312" s="76" t="s">
        <v>166</v>
      </c>
      <c r="K312" s="75" t="s">
        <v>58</v>
      </c>
      <c r="L312" s="74"/>
      <c r="M312" s="74"/>
      <c r="N312" s="74"/>
      <c r="O312" s="74"/>
      <c r="P312" s="74"/>
      <c r="Q312" s="74"/>
      <c r="R312" s="74"/>
      <c r="S312" s="77"/>
      <c r="T312" s="78"/>
      <c r="U312" s="77"/>
      <c r="V312" s="77"/>
      <c r="W312" s="77"/>
    </row>
    <row r="313" spans="1:23" ht="15" customHeight="1" x14ac:dyDescent="0.3">
      <c r="A313" s="73" t="s">
        <v>545</v>
      </c>
      <c r="B313" s="74">
        <v>1</v>
      </c>
      <c r="C313" s="74">
        <v>2</v>
      </c>
      <c r="D313" s="74"/>
      <c r="E313" s="74">
        <v>4</v>
      </c>
      <c r="F313" s="75" t="s">
        <v>160</v>
      </c>
      <c r="G313" s="76"/>
      <c r="H313" s="76"/>
      <c r="I313" s="76" t="s">
        <v>170</v>
      </c>
      <c r="J313" s="76" t="s">
        <v>58</v>
      </c>
      <c r="K313" s="75" t="s">
        <v>58</v>
      </c>
      <c r="L313" s="74"/>
      <c r="M313" s="74"/>
      <c r="N313" s="74"/>
      <c r="O313" s="74"/>
      <c r="P313" s="74"/>
      <c r="Q313" s="74"/>
      <c r="R313" s="74"/>
      <c r="S313" s="77"/>
      <c r="T313" s="78"/>
      <c r="U313" s="77"/>
      <c r="V313" s="77"/>
      <c r="W313" s="77"/>
    </row>
    <row r="314" spans="1:23" ht="15" customHeight="1" x14ac:dyDescent="0.3">
      <c r="A314" s="73" t="s">
        <v>546</v>
      </c>
      <c r="B314" s="74"/>
      <c r="C314" s="74"/>
      <c r="D314" s="74"/>
      <c r="E314" s="74"/>
      <c r="F314" s="75"/>
      <c r="G314" s="76"/>
      <c r="H314" s="76"/>
      <c r="I314" s="77"/>
      <c r="J314" s="77"/>
      <c r="K314" s="77"/>
      <c r="L314" s="74">
        <v>1</v>
      </c>
      <c r="M314" s="74">
        <v>2</v>
      </c>
      <c r="N314" s="74"/>
      <c r="O314" s="74">
        <v>4</v>
      </c>
      <c r="P314" s="74">
        <v>5</v>
      </c>
      <c r="Q314" s="74">
        <v>6</v>
      </c>
      <c r="R314" s="74">
        <v>7</v>
      </c>
      <c r="S314" s="77"/>
      <c r="T314" s="78"/>
      <c r="U314" s="76" t="s">
        <v>170</v>
      </c>
      <c r="V314" s="76" t="s">
        <v>58</v>
      </c>
      <c r="W314" s="75" t="s">
        <v>51</v>
      </c>
    </row>
    <row r="315" spans="1:23" ht="15" customHeight="1" x14ac:dyDescent="0.3">
      <c r="A315" s="73" t="s">
        <v>547</v>
      </c>
      <c r="B315" s="74">
        <v>1</v>
      </c>
      <c r="C315" s="74">
        <v>2</v>
      </c>
      <c r="D315" s="74"/>
      <c r="E315" s="74">
        <v>4</v>
      </c>
      <c r="F315" s="75" t="s">
        <v>160</v>
      </c>
      <c r="G315" s="76"/>
      <c r="H315" s="86"/>
      <c r="I315" s="86" t="s">
        <v>170</v>
      </c>
      <c r="J315" s="86" t="s">
        <v>166</v>
      </c>
      <c r="K315" s="88" t="s">
        <v>58</v>
      </c>
      <c r="L315" s="74"/>
      <c r="M315" s="74"/>
      <c r="N315" s="74"/>
      <c r="O315" s="74"/>
      <c r="P315" s="74"/>
      <c r="Q315" s="74"/>
      <c r="R315" s="74"/>
      <c r="S315" s="77"/>
      <c r="T315" s="78"/>
      <c r="U315" s="77"/>
      <c r="V315" s="77"/>
      <c r="W315" s="77"/>
    </row>
    <row r="316" spans="1:23" ht="15" customHeight="1" x14ac:dyDescent="0.3">
      <c r="A316" s="73" t="s">
        <v>548</v>
      </c>
      <c r="B316" s="74">
        <v>1</v>
      </c>
      <c r="C316" s="74">
        <v>2</v>
      </c>
      <c r="D316" s="74"/>
      <c r="E316" s="74">
        <v>4</v>
      </c>
      <c r="F316" s="75" t="s">
        <v>160</v>
      </c>
      <c r="G316" s="76"/>
      <c r="H316" s="81"/>
      <c r="I316" s="81" t="s">
        <v>170</v>
      </c>
      <c r="J316" s="81" t="s">
        <v>166</v>
      </c>
      <c r="K316" s="82" t="s">
        <v>58</v>
      </c>
      <c r="L316" s="74"/>
      <c r="M316" s="74"/>
      <c r="N316" s="74"/>
      <c r="O316" s="74"/>
      <c r="P316" s="74"/>
      <c r="Q316" s="74"/>
      <c r="R316" s="74"/>
      <c r="S316" s="77"/>
      <c r="T316" s="78"/>
      <c r="U316" s="77"/>
      <c r="V316" s="77"/>
      <c r="W316" s="77"/>
    </row>
    <row r="317" spans="1:23" ht="15" customHeight="1" x14ac:dyDescent="0.3">
      <c r="A317" s="73" t="s">
        <v>549</v>
      </c>
      <c r="B317" s="74"/>
      <c r="C317" s="74"/>
      <c r="D317" s="74"/>
      <c r="E317" s="74"/>
      <c r="F317" s="75"/>
      <c r="G317" s="76"/>
      <c r="H317" s="76"/>
      <c r="I317" s="77"/>
      <c r="J317" s="77"/>
      <c r="K317" s="77"/>
      <c r="L317" s="74">
        <v>1</v>
      </c>
      <c r="M317" s="74">
        <v>2</v>
      </c>
      <c r="N317" s="74"/>
      <c r="O317" s="74">
        <v>4</v>
      </c>
      <c r="P317" s="74">
        <v>5</v>
      </c>
      <c r="Q317" s="74">
        <v>6</v>
      </c>
      <c r="R317" s="74">
        <v>7</v>
      </c>
      <c r="S317" s="77"/>
      <c r="T317" s="78"/>
      <c r="U317" s="76" t="s">
        <v>170</v>
      </c>
      <c r="V317" s="76" t="s">
        <v>58</v>
      </c>
      <c r="W317" s="75" t="s">
        <v>51</v>
      </c>
    </row>
    <row r="318" spans="1:23" ht="15" customHeight="1" x14ac:dyDescent="0.3">
      <c r="A318" s="73" t="s">
        <v>550</v>
      </c>
      <c r="B318" s="74"/>
      <c r="C318" s="74"/>
      <c r="D318" s="74"/>
      <c r="E318" s="74"/>
      <c r="F318" s="75"/>
      <c r="G318" s="76"/>
      <c r="H318" s="76"/>
      <c r="I318" s="77"/>
      <c r="J318" s="77"/>
      <c r="K318" s="77"/>
      <c r="L318" s="74">
        <v>1</v>
      </c>
      <c r="M318" s="74">
        <v>2</v>
      </c>
      <c r="N318" s="74"/>
      <c r="O318" s="74">
        <v>4</v>
      </c>
      <c r="P318" s="74">
        <v>5</v>
      </c>
      <c r="Q318" s="74">
        <v>6</v>
      </c>
      <c r="R318" s="74">
        <v>7</v>
      </c>
      <c r="S318" s="77"/>
      <c r="T318" s="78"/>
      <c r="U318" s="76" t="s">
        <v>170</v>
      </c>
      <c r="V318" s="76" t="s">
        <v>58</v>
      </c>
      <c r="W318" s="75" t="s">
        <v>51</v>
      </c>
    </row>
    <row r="319" spans="1:23" ht="15" customHeight="1" x14ac:dyDescent="0.3">
      <c r="A319" s="73" t="s">
        <v>551</v>
      </c>
      <c r="B319" s="74">
        <v>1</v>
      </c>
      <c r="C319" s="74">
        <v>2</v>
      </c>
      <c r="D319" s="74"/>
      <c r="E319" s="74">
        <v>4</v>
      </c>
      <c r="F319" s="75" t="s">
        <v>160</v>
      </c>
      <c r="G319" s="76"/>
      <c r="H319" s="76"/>
      <c r="I319" s="76" t="s">
        <v>170</v>
      </c>
      <c r="J319" s="76" t="s">
        <v>166</v>
      </c>
      <c r="K319" s="75" t="s">
        <v>58</v>
      </c>
      <c r="L319" s="74"/>
      <c r="M319" s="74"/>
      <c r="N319" s="74"/>
      <c r="O319" s="74"/>
      <c r="P319" s="74"/>
      <c r="Q319" s="74"/>
      <c r="R319" s="74"/>
      <c r="S319" s="77"/>
      <c r="T319" s="78"/>
      <c r="U319" s="77"/>
      <c r="V319" s="77"/>
      <c r="W319" s="77"/>
    </row>
    <row r="320" spans="1:23" ht="15" customHeight="1" x14ac:dyDescent="0.3">
      <c r="A320" s="73" t="s">
        <v>552</v>
      </c>
      <c r="B320" s="74"/>
      <c r="C320" s="74"/>
      <c r="D320" s="74"/>
      <c r="E320" s="74"/>
      <c r="F320" s="75"/>
      <c r="G320" s="76"/>
      <c r="H320" s="76"/>
      <c r="I320" s="77"/>
      <c r="J320" s="77"/>
      <c r="K320" s="77"/>
      <c r="L320" s="74">
        <v>1</v>
      </c>
      <c r="M320" s="74">
        <v>2</v>
      </c>
      <c r="N320" s="74"/>
      <c r="O320" s="74">
        <v>4</v>
      </c>
      <c r="P320" s="74">
        <v>5</v>
      </c>
      <c r="Q320" s="74">
        <v>6</v>
      </c>
      <c r="R320" s="74">
        <v>7</v>
      </c>
      <c r="S320" s="77"/>
      <c r="T320" s="78"/>
      <c r="U320" s="76" t="s">
        <v>170</v>
      </c>
      <c r="V320" s="76" t="s">
        <v>58</v>
      </c>
      <c r="W320" s="75" t="s">
        <v>51</v>
      </c>
    </row>
    <row r="321" spans="1:23" ht="15" customHeight="1" x14ac:dyDescent="0.3">
      <c r="A321" s="73" t="s">
        <v>553</v>
      </c>
      <c r="B321" s="74">
        <v>1</v>
      </c>
      <c r="C321" s="74">
        <v>2</v>
      </c>
      <c r="D321" s="74"/>
      <c r="E321" s="74">
        <v>4</v>
      </c>
      <c r="F321" s="75" t="s">
        <v>160</v>
      </c>
      <c r="G321" s="76"/>
      <c r="H321" s="76"/>
      <c r="I321" s="76" t="s">
        <v>170</v>
      </c>
      <c r="J321" s="76" t="s">
        <v>166</v>
      </c>
      <c r="K321" s="75" t="s">
        <v>58</v>
      </c>
      <c r="L321" s="74"/>
      <c r="M321" s="74"/>
      <c r="N321" s="74"/>
      <c r="O321" s="74"/>
      <c r="P321" s="74">
        <v>5</v>
      </c>
      <c r="Q321" s="74">
        <v>6</v>
      </c>
      <c r="R321" s="74">
        <v>7</v>
      </c>
      <c r="S321" s="77"/>
      <c r="T321" s="78"/>
      <c r="U321" s="76" t="s">
        <v>170</v>
      </c>
      <c r="V321" s="76" t="s">
        <v>58</v>
      </c>
      <c r="W321" s="75" t="s">
        <v>51</v>
      </c>
    </row>
    <row r="322" spans="1:23" ht="15" customHeight="1" x14ac:dyDescent="0.3">
      <c r="A322" s="73" t="s">
        <v>555</v>
      </c>
      <c r="B322" s="74"/>
      <c r="C322" s="74"/>
      <c r="D322" s="74"/>
      <c r="E322" s="74">
        <v>4</v>
      </c>
      <c r="F322" s="75" t="s">
        <v>160</v>
      </c>
      <c r="G322" s="76"/>
      <c r="H322" s="76"/>
      <c r="I322" s="77" t="s">
        <v>170</v>
      </c>
      <c r="J322" s="77"/>
      <c r="K322" s="77" t="s">
        <v>58</v>
      </c>
      <c r="L322" s="74"/>
      <c r="M322" s="74"/>
      <c r="N322" s="74"/>
      <c r="O322" s="74"/>
      <c r="P322" s="74"/>
      <c r="Q322" s="74"/>
      <c r="R322" s="74"/>
      <c r="S322" s="77"/>
      <c r="T322" s="78"/>
      <c r="U322" s="77"/>
      <c r="V322" s="77"/>
      <c r="W322" s="77"/>
    </row>
    <row r="323" spans="1:23" ht="15" customHeight="1" x14ac:dyDescent="0.3">
      <c r="A323" s="73" t="s">
        <v>557</v>
      </c>
      <c r="B323" s="74">
        <v>1</v>
      </c>
      <c r="C323" s="74">
        <v>2</v>
      </c>
      <c r="D323" s="74"/>
      <c r="E323" s="74">
        <v>4</v>
      </c>
      <c r="F323" s="75" t="s">
        <v>160</v>
      </c>
      <c r="G323" s="76"/>
      <c r="H323" s="76"/>
      <c r="I323" s="77" t="s">
        <v>170</v>
      </c>
      <c r="J323" s="77"/>
      <c r="K323" s="77" t="s">
        <v>58</v>
      </c>
      <c r="L323" s="74"/>
      <c r="M323" s="74"/>
      <c r="N323" s="74"/>
      <c r="O323" s="74"/>
      <c r="P323" s="74">
        <v>5</v>
      </c>
      <c r="Q323" s="74">
        <v>6</v>
      </c>
      <c r="R323" s="74">
        <v>7</v>
      </c>
      <c r="S323" s="77"/>
      <c r="T323" s="78"/>
      <c r="U323" s="76" t="s">
        <v>170</v>
      </c>
      <c r="V323" s="76" t="s">
        <v>58</v>
      </c>
      <c r="W323" s="75" t="s">
        <v>51</v>
      </c>
    </row>
    <row r="324" spans="1:23" ht="15" customHeight="1" x14ac:dyDescent="0.3">
      <c r="A324" s="73" t="s">
        <v>558</v>
      </c>
      <c r="B324" s="74"/>
      <c r="C324" s="74"/>
      <c r="D324" s="74"/>
      <c r="E324" s="74"/>
      <c r="F324" s="75"/>
      <c r="G324" s="76"/>
      <c r="H324" s="76"/>
      <c r="I324" s="77"/>
      <c r="J324" s="77"/>
      <c r="K324" s="77"/>
      <c r="L324" s="74">
        <v>1</v>
      </c>
      <c r="M324" s="74">
        <v>2</v>
      </c>
      <c r="N324" s="74"/>
      <c r="O324" s="74">
        <v>4</v>
      </c>
      <c r="P324" s="74">
        <v>5</v>
      </c>
      <c r="Q324" s="74">
        <v>6</v>
      </c>
      <c r="R324" s="74">
        <v>7</v>
      </c>
      <c r="S324" s="77"/>
      <c r="T324" s="78"/>
      <c r="U324" s="76" t="s">
        <v>170</v>
      </c>
      <c r="V324" s="76" t="s">
        <v>58</v>
      </c>
      <c r="W324" s="75" t="s">
        <v>51</v>
      </c>
    </row>
    <row r="325" spans="1:23" ht="15" customHeight="1" x14ac:dyDescent="0.3">
      <c r="A325" s="73" t="s">
        <v>560</v>
      </c>
      <c r="B325" s="74"/>
      <c r="C325" s="74"/>
      <c r="D325" s="74"/>
      <c r="E325" s="74">
        <v>4</v>
      </c>
      <c r="F325" s="75" t="s">
        <v>160</v>
      </c>
      <c r="G325" s="76"/>
      <c r="H325" s="76"/>
      <c r="I325" s="76" t="s">
        <v>170</v>
      </c>
      <c r="J325" s="77"/>
      <c r="K325" s="75" t="s">
        <v>58</v>
      </c>
      <c r="L325" s="74"/>
      <c r="M325" s="74"/>
      <c r="N325" s="74"/>
      <c r="O325" s="74"/>
      <c r="P325" s="74"/>
      <c r="Q325" s="74"/>
      <c r="R325" s="74"/>
      <c r="S325" s="77"/>
      <c r="T325" s="78"/>
      <c r="U325" s="77"/>
      <c r="V325" s="77"/>
      <c r="W325" s="77"/>
    </row>
    <row r="326" spans="1:23" ht="15" customHeight="1" x14ac:dyDescent="0.3">
      <c r="A326" s="73" t="s">
        <v>562</v>
      </c>
      <c r="B326" s="74"/>
      <c r="C326" s="74"/>
      <c r="D326" s="74"/>
      <c r="E326" s="74">
        <v>4</v>
      </c>
      <c r="F326" s="75" t="s">
        <v>160</v>
      </c>
      <c r="G326" s="76"/>
      <c r="H326" s="76"/>
      <c r="I326" s="76" t="s">
        <v>170</v>
      </c>
      <c r="J326" s="77"/>
      <c r="K326" s="75" t="s">
        <v>58</v>
      </c>
      <c r="L326" s="74"/>
      <c r="M326" s="74"/>
      <c r="N326" s="74"/>
      <c r="O326" s="74"/>
      <c r="P326" s="74"/>
      <c r="Q326" s="74"/>
      <c r="R326" s="74"/>
      <c r="S326" s="77"/>
      <c r="T326" s="78"/>
      <c r="U326" s="77"/>
      <c r="V326" s="77"/>
      <c r="W326" s="77"/>
    </row>
    <row r="327" spans="1:23" ht="15" customHeight="1" x14ac:dyDescent="0.3">
      <c r="A327" s="73" t="s">
        <v>178</v>
      </c>
      <c r="B327" s="74">
        <v>1</v>
      </c>
      <c r="C327" s="74"/>
      <c r="D327" s="74"/>
      <c r="E327" s="74">
        <v>4</v>
      </c>
      <c r="F327" s="75" t="s">
        <v>160</v>
      </c>
      <c r="G327" s="76"/>
      <c r="H327" s="76"/>
      <c r="I327" s="76" t="s">
        <v>170</v>
      </c>
      <c r="J327" s="77"/>
      <c r="K327" s="75" t="s">
        <v>58</v>
      </c>
      <c r="L327" s="74"/>
      <c r="M327" s="74"/>
      <c r="N327" s="74"/>
      <c r="O327" s="74"/>
      <c r="P327" s="74"/>
      <c r="Q327" s="74"/>
      <c r="R327" s="74"/>
      <c r="S327" s="77"/>
      <c r="T327" s="78"/>
      <c r="U327" s="77"/>
      <c r="V327" s="77"/>
      <c r="W327" s="77"/>
    </row>
    <row r="328" spans="1:23" s="97" customFormat="1" ht="15" customHeight="1" x14ac:dyDescent="0.3">
      <c r="A328" s="73" t="s">
        <v>565</v>
      </c>
      <c r="B328" s="74">
        <v>1</v>
      </c>
      <c r="C328" s="74"/>
      <c r="D328" s="74"/>
      <c r="E328" s="74">
        <v>4</v>
      </c>
      <c r="F328" s="75" t="s">
        <v>160</v>
      </c>
      <c r="G328" s="76"/>
      <c r="H328" s="76"/>
      <c r="I328" s="76" t="s">
        <v>170</v>
      </c>
      <c r="J328" s="77"/>
      <c r="K328" s="75" t="s">
        <v>58</v>
      </c>
      <c r="L328" s="74"/>
      <c r="M328" s="74"/>
      <c r="N328" s="74"/>
      <c r="O328" s="74"/>
      <c r="P328" s="74"/>
      <c r="Q328" s="74"/>
      <c r="R328" s="74"/>
      <c r="S328" s="95"/>
      <c r="T328" s="96"/>
      <c r="U328" s="95"/>
      <c r="V328" s="95"/>
      <c r="W328" s="95"/>
    </row>
    <row r="329" spans="1:23" s="97" customFormat="1" ht="15" customHeight="1" x14ac:dyDescent="0.3">
      <c r="A329" s="73" t="s">
        <v>567</v>
      </c>
      <c r="B329" s="74">
        <v>1</v>
      </c>
      <c r="C329" s="74"/>
      <c r="D329" s="74"/>
      <c r="E329" s="74">
        <v>4</v>
      </c>
      <c r="F329" s="75" t="s">
        <v>160</v>
      </c>
      <c r="G329" s="76"/>
      <c r="H329" s="76"/>
      <c r="I329" s="76" t="s">
        <v>170</v>
      </c>
      <c r="J329" s="77"/>
      <c r="K329" s="75" t="s">
        <v>58</v>
      </c>
      <c r="L329" s="74"/>
      <c r="M329" s="74"/>
      <c r="N329" s="74"/>
      <c r="O329" s="74"/>
      <c r="P329" s="74"/>
      <c r="Q329" s="74"/>
      <c r="R329" s="74"/>
      <c r="S329" s="95"/>
      <c r="T329" s="96"/>
      <c r="U329" s="95"/>
      <c r="V329" s="95"/>
      <c r="W329" s="95"/>
    </row>
    <row r="330" spans="1:23" s="97" customFormat="1" ht="15" customHeight="1" x14ac:dyDescent="0.3">
      <c r="A330" s="73" t="s">
        <v>568</v>
      </c>
      <c r="B330" s="74">
        <v>1</v>
      </c>
      <c r="C330" s="74"/>
      <c r="D330" s="74"/>
      <c r="E330" s="74">
        <v>4</v>
      </c>
      <c r="F330" s="75" t="s">
        <v>160</v>
      </c>
      <c r="G330" s="76"/>
      <c r="H330" s="76"/>
      <c r="I330" s="76" t="s">
        <v>170</v>
      </c>
      <c r="J330" s="77"/>
      <c r="K330" s="75" t="s">
        <v>58</v>
      </c>
      <c r="L330" s="74"/>
      <c r="M330" s="74"/>
      <c r="N330" s="74"/>
      <c r="O330" s="74"/>
      <c r="P330" s="74"/>
      <c r="Q330" s="74"/>
      <c r="R330" s="74"/>
      <c r="S330" s="95"/>
      <c r="T330" s="96"/>
      <c r="U330" s="95"/>
      <c r="V330" s="95"/>
      <c r="W330" s="95"/>
    </row>
    <row r="331" spans="1:23" s="97" customFormat="1" ht="15" customHeight="1" x14ac:dyDescent="0.3">
      <c r="A331" s="73" t="s">
        <v>570</v>
      </c>
      <c r="B331" s="74">
        <v>1</v>
      </c>
      <c r="C331" s="74">
        <v>2</v>
      </c>
      <c r="D331" s="74"/>
      <c r="E331" s="74">
        <v>4</v>
      </c>
      <c r="F331" s="75" t="s">
        <v>160</v>
      </c>
      <c r="G331" s="76"/>
      <c r="H331" s="76"/>
      <c r="I331" s="76" t="s">
        <v>170</v>
      </c>
      <c r="J331" s="77"/>
      <c r="K331" s="75" t="s">
        <v>58</v>
      </c>
      <c r="L331" s="74"/>
      <c r="M331" s="74"/>
      <c r="N331" s="74"/>
      <c r="O331" s="74"/>
      <c r="P331" s="74"/>
      <c r="Q331" s="74"/>
      <c r="R331" s="74"/>
      <c r="S331" s="95"/>
      <c r="T331" s="96"/>
      <c r="U331" s="95"/>
      <c r="V331" s="95"/>
      <c r="W331" s="95"/>
    </row>
    <row r="332" spans="1:23" ht="15" customHeight="1" x14ac:dyDescent="0.3">
      <c r="A332" s="73" t="s">
        <v>571</v>
      </c>
      <c r="B332" s="74">
        <v>1</v>
      </c>
      <c r="C332" s="74">
        <v>2</v>
      </c>
      <c r="D332" s="74"/>
      <c r="E332" s="74">
        <v>4</v>
      </c>
      <c r="F332" s="75" t="s">
        <v>160</v>
      </c>
      <c r="G332" s="76"/>
      <c r="H332" s="76"/>
      <c r="I332" s="76" t="s">
        <v>170</v>
      </c>
      <c r="J332" s="77"/>
      <c r="K332" s="75" t="s">
        <v>58</v>
      </c>
      <c r="L332" s="74"/>
      <c r="M332" s="74"/>
      <c r="N332" s="74"/>
      <c r="O332" s="74"/>
      <c r="P332" s="74"/>
      <c r="Q332" s="74"/>
      <c r="R332" s="74"/>
      <c r="S332" s="77"/>
      <c r="T332" s="78"/>
      <c r="U332" s="77"/>
      <c r="V332" s="77"/>
      <c r="W332" s="77"/>
    </row>
    <row r="333" spans="1:23" ht="15" customHeight="1" x14ac:dyDescent="0.3">
      <c r="A333" s="73" t="s">
        <v>572</v>
      </c>
      <c r="B333" s="74">
        <v>1</v>
      </c>
      <c r="C333" s="74">
        <v>2</v>
      </c>
      <c r="D333" s="74"/>
      <c r="E333" s="74">
        <v>4</v>
      </c>
      <c r="F333" s="75" t="s">
        <v>160</v>
      </c>
      <c r="G333" s="76"/>
      <c r="H333" s="76"/>
      <c r="I333" s="76" t="s">
        <v>170</v>
      </c>
      <c r="J333" s="77"/>
      <c r="K333" s="75" t="s">
        <v>58</v>
      </c>
      <c r="L333" s="74"/>
      <c r="M333" s="74"/>
      <c r="N333" s="74"/>
      <c r="O333" s="74"/>
      <c r="P333" s="74"/>
      <c r="Q333" s="74"/>
      <c r="R333" s="74"/>
      <c r="S333" s="77"/>
      <c r="T333" s="78"/>
      <c r="U333" s="77"/>
      <c r="V333" s="77"/>
      <c r="W333" s="77"/>
    </row>
    <row r="334" spans="1:23" ht="15" customHeight="1" x14ac:dyDescent="0.3">
      <c r="A334" s="73" t="s">
        <v>574</v>
      </c>
      <c r="B334" s="74">
        <v>1</v>
      </c>
      <c r="C334" s="74">
        <v>2</v>
      </c>
      <c r="D334" s="74"/>
      <c r="E334" s="74">
        <v>4</v>
      </c>
      <c r="F334" s="75" t="s">
        <v>160</v>
      </c>
      <c r="G334" s="76"/>
      <c r="H334" s="76"/>
      <c r="I334" s="76" t="s">
        <v>170</v>
      </c>
      <c r="J334" s="77"/>
      <c r="K334" s="75" t="s">
        <v>58</v>
      </c>
      <c r="L334" s="74"/>
      <c r="M334" s="74"/>
      <c r="N334" s="74"/>
      <c r="O334" s="74"/>
      <c r="P334" s="74"/>
      <c r="Q334" s="74"/>
      <c r="R334" s="74"/>
      <c r="S334" s="77"/>
      <c r="T334" s="78"/>
      <c r="U334" s="77"/>
      <c r="V334" s="77"/>
      <c r="W334" s="77"/>
    </row>
    <row r="335" spans="1:23" ht="15" customHeight="1" x14ac:dyDescent="0.3">
      <c r="A335" s="73" t="s">
        <v>575</v>
      </c>
      <c r="B335" s="74">
        <v>1</v>
      </c>
      <c r="C335" s="74">
        <v>2</v>
      </c>
      <c r="D335" s="74"/>
      <c r="E335" s="74">
        <v>4</v>
      </c>
      <c r="F335" s="75" t="s">
        <v>160</v>
      </c>
      <c r="G335" s="76"/>
      <c r="H335" s="81"/>
      <c r="I335" s="81" t="s">
        <v>170</v>
      </c>
      <c r="J335" s="83"/>
      <c r="K335" s="82" t="s">
        <v>58</v>
      </c>
      <c r="L335" s="74"/>
      <c r="M335" s="74"/>
      <c r="N335" s="74"/>
      <c r="O335" s="74"/>
      <c r="P335" s="74"/>
      <c r="Q335" s="74"/>
      <c r="R335" s="74"/>
      <c r="S335" s="77"/>
      <c r="T335" s="78"/>
      <c r="U335" s="77"/>
      <c r="V335" s="77"/>
      <c r="W335" s="77"/>
    </row>
    <row r="336" spans="1:23" ht="15" customHeight="1" x14ac:dyDescent="0.3">
      <c r="A336" s="73" t="s">
        <v>576</v>
      </c>
      <c r="B336" s="74"/>
      <c r="C336" s="74"/>
      <c r="D336" s="74"/>
      <c r="E336" s="74"/>
      <c r="F336" s="75"/>
      <c r="G336" s="76"/>
      <c r="H336" s="76"/>
      <c r="I336" s="77"/>
      <c r="J336" s="77"/>
      <c r="K336" s="77"/>
      <c r="L336" s="74">
        <v>1</v>
      </c>
      <c r="M336" s="74">
        <v>2</v>
      </c>
      <c r="N336" s="74"/>
      <c r="O336" s="74">
        <v>4</v>
      </c>
      <c r="P336" s="74">
        <v>5</v>
      </c>
      <c r="Q336" s="74">
        <v>6</v>
      </c>
      <c r="R336" s="74">
        <v>7</v>
      </c>
      <c r="S336" s="77"/>
      <c r="T336" s="78"/>
      <c r="U336" s="76" t="s">
        <v>170</v>
      </c>
      <c r="V336" s="76" t="s">
        <v>58</v>
      </c>
      <c r="W336" s="75" t="s">
        <v>51</v>
      </c>
    </row>
    <row r="337" spans="1:23" ht="15" customHeight="1" x14ac:dyDescent="0.3">
      <c r="A337" s="73" t="s">
        <v>578</v>
      </c>
      <c r="B337" s="74"/>
      <c r="C337" s="74"/>
      <c r="D337" s="74"/>
      <c r="E337" s="74"/>
      <c r="F337" s="75"/>
      <c r="G337" s="76"/>
      <c r="H337" s="76"/>
      <c r="I337" s="77"/>
      <c r="J337" s="77"/>
      <c r="K337" s="77"/>
      <c r="L337" s="74">
        <v>1</v>
      </c>
      <c r="M337" s="74">
        <v>2</v>
      </c>
      <c r="N337" s="74"/>
      <c r="O337" s="74">
        <v>4</v>
      </c>
      <c r="P337" s="74">
        <v>5</v>
      </c>
      <c r="Q337" s="74">
        <v>6</v>
      </c>
      <c r="R337" s="74">
        <v>7</v>
      </c>
      <c r="S337" s="77"/>
      <c r="T337" s="78"/>
      <c r="U337" s="76" t="s">
        <v>170</v>
      </c>
      <c r="V337" s="76" t="s">
        <v>58</v>
      </c>
      <c r="W337" s="75" t="s">
        <v>51</v>
      </c>
    </row>
    <row r="338" spans="1:23" ht="15" customHeight="1" x14ac:dyDescent="0.3">
      <c r="A338" s="73" t="s">
        <v>579</v>
      </c>
      <c r="B338" s="74"/>
      <c r="C338" s="74"/>
      <c r="D338" s="74"/>
      <c r="E338" s="74"/>
      <c r="F338" s="75"/>
      <c r="G338" s="76"/>
      <c r="H338" s="76"/>
      <c r="I338" s="77"/>
      <c r="J338" s="77"/>
      <c r="K338" s="77"/>
      <c r="L338" s="74">
        <v>1</v>
      </c>
      <c r="M338" s="74">
        <v>2</v>
      </c>
      <c r="N338" s="74"/>
      <c r="O338" s="74">
        <v>4</v>
      </c>
      <c r="P338" s="74">
        <v>5</v>
      </c>
      <c r="Q338" s="74">
        <v>6</v>
      </c>
      <c r="R338" s="74">
        <v>7</v>
      </c>
      <c r="S338" s="77"/>
      <c r="T338" s="78"/>
      <c r="U338" s="76" t="s">
        <v>170</v>
      </c>
      <c r="V338" s="76" t="s">
        <v>58</v>
      </c>
      <c r="W338" s="75" t="s">
        <v>51</v>
      </c>
    </row>
    <row r="339" spans="1:23" ht="15" customHeight="1" x14ac:dyDescent="0.3">
      <c r="A339" s="98" t="s">
        <v>580</v>
      </c>
      <c r="B339" s="99"/>
      <c r="C339" s="99"/>
      <c r="D339" s="99"/>
      <c r="E339" s="99"/>
      <c r="F339" s="75"/>
      <c r="G339" s="100"/>
      <c r="H339" s="100"/>
      <c r="I339" s="77"/>
      <c r="J339" s="77"/>
      <c r="K339" s="77"/>
      <c r="L339" s="74">
        <v>1</v>
      </c>
      <c r="M339" s="74">
        <v>2</v>
      </c>
      <c r="N339" s="74"/>
      <c r="O339" s="74">
        <v>4</v>
      </c>
      <c r="P339" s="74">
        <v>5</v>
      </c>
      <c r="Q339" s="74">
        <v>6</v>
      </c>
      <c r="R339" s="74">
        <v>7</v>
      </c>
      <c r="S339" s="77"/>
      <c r="T339" s="78"/>
      <c r="U339" s="76" t="s">
        <v>170</v>
      </c>
      <c r="V339" s="76" t="s">
        <v>58</v>
      </c>
      <c r="W339" s="75" t="s">
        <v>51</v>
      </c>
    </row>
    <row r="340" spans="1:23" ht="15" customHeight="1" x14ac:dyDescent="0.3">
      <c r="A340" s="98" t="s">
        <v>581</v>
      </c>
      <c r="B340" s="99">
        <v>1</v>
      </c>
      <c r="C340" s="99">
        <v>2</v>
      </c>
      <c r="D340" s="99"/>
      <c r="E340" s="99">
        <v>4</v>
      </c>
      <c r="F340" s="75" t="s">
        <v>160</v>
      </c>
      <c r="G340" s="100"/>
      <c r="H340" s="101"/>
      <c r="I340" s="86" t="s">
        <v>170</v>
      </c>
      <c r="J340" s="86" t="s">
        <v>166</v>
      </c>
      <c r="K340" s="88" t="s">
        <v>58</v>
      </c>
      <c r="L340" s="99"/>
      <c r="M340" s="99"/>
      <c r="N340" s="99"/>
      <c r="O340" s="99"/>
      <c r="P340" s="99"/>
      <c r="Q340" s="99"/>
      <c r="R340" s="99"/>
      <c r="S340" s="77"/>
      <c r="T340" s="78"/>
      <c r="U340" s="77"/>
      <c r="V340" s="77"/>
      <c r="W340" s="77"/>
    </row>
    <row r="341" spans="1:23" ht="15" customHeight="1" x14ac:dyDescent="0.3">
      <c r="A341" s="98" t="s">
        <v>582</v>
      </c>
      <c r="B341" s="99">
        <v>1</v>
      </c>
      <c r="C341" s="99">
        <v>2</v>
      </c>
      <c r="D341" s="99"/>
      <c r="E341" s="99">
        <v>4</v>
      </c>
      <c r="F341" s="75" t="s">
        <v>160</v>
      </c>
      <c r="G341" s="100"/>
      <c r="H341" s="100"/>
      <c r="I341" s="76" t="s">
        <v>170</v>
      </c>
      <c r="J341" s="76"/>
      <c r="K341" s="75"/>
      <c r="L341" s="74">
        <v>1</v>
      </c>
      <c r="M341" s="74">
        <v>2</v>
      </c>
      <c r="N341" s="74"/>
      <c r="O341" s="74">
        <v>4</v>
      </c>
      <c r="P341" s="74">
        <v>5</v>
      </c>
      <c r="Q341" s="74">
        <v>6</v>
      </c>
      <c r="R341" s="74">
        <v>7</v>
      </c>
      <c r="S341" s="77"/>
      <c r="T341" s="78"/>
      <c r="U341" s="76" t="s">
        <v>170</v>
      </c>
      <c r="V341" s="76" t="s">
        <v>58</v>
      </c>
      <c r="W341" s="75" t="s">
        <v>51</v>
      </c>
    </row>
    <row r="342" spans="1:23" ht="15" customHeight="1" x14ac:dyDescent="0.3">
      <c r="A342" s="98" t="s">
        <v>90</v>
      </c>
      <c r="B342" s="99">
        <v>1</v>
      </c>
      <c r="C342" s="99">
        <v>2</v>
      </c>
      <c r="D342" s="99"/>
      <c r="E342" s="99">
        <v>4</v>
      </c>
      <c r="F342" s="75" t="s">
        <v>160</v>
      </c>
      <c r="G342" s="100"/>
      <c r="H342" s="100"/>
      <c r="I342" s="76" t="s">
        <v>170</v>
      </c>
      <c r="J342" s="76"/>
      <c r="K342" s="75"/>
      <c r="L342" s="74">
        <v>1</v>
      </c>
      <c r="M342" s="74">
        <v>2</v>
      </c>
      <c r="N342" s="74"/>
      <c r="O342" s="74">
        <v>4</v>
      </c>
      <c r="P342" s="74">
        <v>5</v>
      </c>
      <c r="Q342" s="74">
        <v>6</v>
      </c>
      <c r="R342" s="74">
        <v>7</v>
      </c>
      <c r="S342" s="77"/>
      <c r="T342" s="78"/>
      <c r="U342" s="76" t="s">
        <v>170</v>
      </c>
      <c r="V342" s="76" t="s">
        <v>58</v>
      </c>
      <c r="W342" s="75" t="s">
        <v>51</v>
      </c>
    </row>
    <row r="343" spans="1:23" ht="15" customHeight="1" x14ac:dyDescent="0.3">
      <c r="A343" s="73" t="s">
        <v>116</v>
      </c>
      <c r="B343" s="99">
        <v>1</v>
      </c>
      <c r="C343" s="99">
        <v>2</v>
      </c>
      <c r="D343" s="99"/>
      <c r="E343" s="99">
        <v>4</v>
      </c>
      <c r="F343" s="75" t="s">
        <v>160</v>
      </c>
      <c r="G343" s="100"/>
      <c r="H343" s="100"/>
      <c r="I343" s="76" t="s">
        <v>170</v>
      </c>
      <c r="J343" s="76"/>
      <c r="K343" s="75"/>
      <c r="L343" s="74">
        <v>1</v>
      </c>
      <c r="M343" s="74">
        <v>2</v>
      </c>
      <c r="N343" s="74"/>
      <c r="O343" s="74">
        <v>4</v>
      </c>
      <c r="P343" s="74">
        <v>5</v>
      </c>
      <c r="Q343" s="74">
        <v>6</v>
      </c>
      <c r="R343" s="74">
        <v>7</v>
      </c>
      <c r="S343" s="77"/>
      <c r="T343" s="78"/>
      <c r="U343" s="76" t="s">
        <v>170</v>
      </c>
      <c r="V343" s="76" t="s">
        <v>58</v>
      </c>
      <c r="W343" s="75" t="s">
        <v>51</v>
      </c>
    </row>
    <row r="344" spans="1:23" ht="15" customHeight="1" x14ac:dyDescent="0.3">
      <c r="A344" s="73" t="s">
        <v>583</v>
      </c>
      <c r="B344" s="74">
        <v>1</v>
      </c>
      <c r="C344" s="74">
        <v>2</v>
      </c>
      <c r="D344" s="74"/>
      <c r="E344" s="74">
        <v>4</v>
      </c>
      <c r="F344" s="75" t="s">
        <v>160</v>
      </c>
      <c r="G344" s="76"/>
      <c r="H344" s="76"/>
      <c r="I344" s="76" t="s">
        <v>170</v>
      </c>
      <c r="J344" s="76" t="s">
        <v>166</v>
      </c>
      <c r="K344" s="75" t="s">
        <v>58</v>
      </c>
      <c r="L344" s="74"/>
      <c r="M344" s="74"/>
      <c r="N344" s="74"/>
      <c r="O344" s="74"/>
      <c r="P344" s="74"/>
      <c r="Q344" s="74"/>
      <c r="R344" s="74"/>
      <c r="S344" s="77"/>
      <c r="T344" s="78"/>
      <c r="U344" s="77"/>
      <c r="V344" s="77"/>
      <c r="W344" s="77"/>
    </row>
    <row r="345" spans="1:23" ht="15" customHeight="1" x14ac:dyDescent="0.3">
      <c r="A345" s="73" t="s">
        <v>584</v>
      </c>
      <c r="B345" s="74">
        <v>1</v>
      </c>
      <c r="C345" s="74">
        <v>2</v>
      </c>
      <c r="D345" s="74" t="s">
        <v>1987</v>
      </c>
      <c r="E345" s="74">
        <v>4</v>
      </c>
      <c r="F345" s="75" t="s">
        <v>160</v>
      </c>
      <c r="G345" s="76"/>
      <c r="H345" s="76"/>
      <c r="I345" s="76" t="s">
        <v>170</v>
      </c>
      <c r="J345" s="76" t="s">
        <v>166</v>
      </c>
      <c r="K345" s="75" t="s">
        <v>58</v>
      </c>
      <c r="L345" s="74"/>
      <c r="M345" s="74"/>
      <c r="N345" s="74"/>
      <c r="O345" s="74"/>
      <c r="P345" s="74"/>
      <c r="Q345" s="74"/>
      <c r="R345" s="74"/>
      <c r="S345" s="77"/>
      <c r="T345" s="78"/>
      <c r="U345" s="77"/>
      <c r="V345" s="77"/>
      <c r="W345" s="77"/>
    </row>
    <row r="346" spans="1:23" ht="15" customHeight="1" x14ac:dyDescent="0.3">
      <c r="A346" s="73" t="s">
        <v>585</v>
      </c>
      <c r="B346" s="74"/>
      <c r="C346" s="74"/>
      <c r="D346" s="74"/>
      <c r="E346" s="74"/>
      <c r="F346" s="75"/>
      <c r="G346" s="76"/>
      <c r="H346" s="76"/>
      <c r="I346" s="76"/>
      <c r="J346" s="76"/>
      <c r="K346" s="75"/>
      <c r="L346" s="74">
        <v>1</v>
      </c>
      <c r="M346" s="74">
        <v>2</v>
      </c>
      <c r="N346" s="74"/>
      <c r="O346" s="74">
        <v>4</v>
      </c>
      <c r="P346" s="74">
        <v>5</v>
      </c>
      <c r="Q346" s="74">
        <v>6</v>
      </c>
      <c r="R346" s="74">
        <v>7</v>
      </c>
      <c r="S346" s="77"/>
      <c r="T346" s="78"/>
      <c r="U346" s="76" t="s">
        <v>170</v>
      </c>
      <c r="V346" s="76" t="s">
        <v>58</v>
      </c>
      <c r="W346" s="75" t="s">
        <v>51</v>
      </c>
    </row>
    <row r="347" spans="1:23" ht="15" customHeight="1" x14ac:dyDescent="0.3">
      <c r="A347" s="73" t="s">
        <v>586</v>
      </c>
      <c r="B347" s="74"/>
      <c r="C347" s="74"/>
      <c r="D347" s="74"/>
      <c r="E347" s="74"/>
      <c r="F347" s="75"/>
      <c r="G347" s="76"/>
      <c r="H347" s="76"/>
      <c r="I347" s="76"/>
      <c r="J347" s="76"/>
      <c r="K347" s="75"/>
      <c r="L347" s="74">
        <v>1</v>
      </c>
      <c r="M347" s="74">
        <v>2</v>
      </c>
      <c r="N347" s="74"/>
      <c r="O347" s="74">
        <v>4</v>
      </c>
      <c r="P347" s="74">
        <v>5</v>
      </c>
      <c r="Q347" s="74">
        <v>6</v>
      </c>
      <c r="R347" s="74">
        <v>7</v>
      </c>
      <c r="S347" s="77"/>
      <c r="T347" s="78"/>
      <c r="U347" s="76" t="s">
        <v>170</v>
      </c>
      <c r="V347" s="76" t="s">
        <v>58</v>
      </c>
      <c r="W347" s="75" t="s">
        <v>51</v>
      </c>
    </row>
    <row r="348" spans="1:23" ht="15" customHeight="1" x14ac:dyDescent="0.3">
      <c r="A348" s="73" t="s">
        <v>587</v>
      </c>
      <c r="B348" s="74"/>
      <c r="C348" s="74"/>
      <c r="D348" s="74"/>
      <c r="E348" s="74"/>
      <c r="F348" s="75"/>
      <c r="G348" s="76"/>
      <c r="H348" s="76"/>
      <c r="I348" s="76"/>
      <c r="J348" s="76"/>
      <c r="K348" s="75"/>
      <c r="L348" s="74">
        <v>1</v>
      </c>
      <c r="M348" s="74">
        <v>2</v>
      </c>
      <c r="N348" s="74"/>
      <c r="O348" s="74">
        <v>4</v>
      </c>
      <c r="P348" s="74">
        <v>5</v>
      </c>
      <c r="Q348" s="74">
        <v>6</v>
      </c>
      <c r="R348" s="74">
        <v>7</v>
      </c>
      <c r="S348" s="77"/>
      <c r="T348" s="78"/>
      <c r="U348" s="76" t="s">
        <v>170</v>
      </c>
      <c r="V348" s="76" t="s">
        <v>58</v>
      </c>
      <c r="W348" s="75" t="s">
        <v>51</v>
      </c>
    </row>
    <row r="349" spans="1:23" ht="15" customHeight="1" x14ac:dyDescent="0.3">
      <c r="A349" s="73" t="s">
        <v>588</v>
      </c>
      <c r="B349" s="74"/>
      <c r="C349" s="74"/>
      <c r="D349" s="74"/>
      <c r="E349" s="74"/>
      <c r="F349" s="75"/>
      <c r="G349" s="76"/>
      <c r="H349" s="76"/>
      <c r="I349" s="76"/>
      <c r="J349" s="76"/>
      <c r="K349" s="75"/>
      <c r="L349" s="74">
        <v>1</v>
      </c>
      <c r="M349" s="74">
        <v>2</v>
      </c>
      <c r="N349" s="74"/>
      <c r="O349" s="74">
        <v>4</v>
      </c>
      <c r="P349" s="74">
        <v>5</v>
      </c>
      <c r="Q349" s="74">
        <v>6</v>
      </c>
      <c r="R349" s="74">
        <v>7</v>
      </c>
      <c r="S349" s="77"/>
      <c r="T349" s="78"/>
      <c r="U349" s="76" t="s">
        <v>170</v>
      </c>
      <c r="V349" s="76" t="s">
        <v>58</v>
      </c>
      <c r="W349" s="75" t="s">
        <v>51</v>
      </c>
    </row>
    <row r="350" spans="1:23" ht="15" customHeight="1" x14ac:dyDescent="0.3">
      <c r="A350" s="73" t="s">
        <v>589</v>
      </c>
      <c r="B350" s="74"/>
      <c r="C350" s="74"/>
      <c r="D350" s="74"/>
      <c r="E350" s="74"/>
      <c r="F350" s="75"/>
      <c r="G350" s="76"/>
      <c r="H350" s="76"/>
      <c r="I350" s="76"/>
      <c r="J350" s="76"/>
      <c r="K350" s="75"/>
      <c r="L350" s="74">
        <v>1</v>
      </c>
      <c r="M350" s="74">
        <v>2</v>
      </c>
      <c r="N350" s="74"/>
      <c r="O350" s="74">
        <v>4</v>
      </c>
      <c r="P350" s="74">
        <v>5</v>
      </c>
      <c r="Q350" s="74">
        <v>6</v>
      </c>
      <c r="R350" s="74">
        <v>7</v>
      </c>
      <c r="S350" s="77"/>
      <c r="T350" s="78"/>
      <c r="U350" s="76" t="s">
        <v>170</v>
      </c>
      <c r="V350" s="76" t="s">
        <v>58</v>
      </c>
      <c r="W350" s="75" t="s">
        <v>51</v>
      </c>
    </row>
    <row r="351" spans="1:23" ht="15" customHeight="1" x14ac:dyDescent="0.3">
      <c r="A351" s="73" t="s">
        <v>590</v>
      </c>
      <c r="B351" s="74"/>
      <c r="C351" s="74"/>
      <c r="D351" s="74"/>
      <c r="E351" s="74"/>
      <c r="F351" s="75"/>
      <c r="G351" s="76"/>
      <c r="H351" s="76"/>
      <c r="I351" s="76"/>
      <c r="J351" s="76"/>
      <c r="K351" s="75"/>
      <c r="L351" s="74">
        <v>1</v>
      </c>
      <c r="M351" s="74">
        <v>2</v>
      </c>
      <c r="N351" s="74"/>
      <c r="O351" s="74">
        <v>4</v>
      </c>
      <c r="P351" s="74">
        <v>5</v>
      </c>
      <c r="Q351" s="74">
        <v>6</v>
      </c>
      <c r="R351" s="74">
        <v>7</v>
      </c>
      <c r="S351" s="77"/>
      <c r="T351" s="78"/>
      <c r="U351" s="76" t="s">
        <v>170</v>
      </c>
      <c r="V351" s="76" t="s">
        <v>58</v>
      </c>
      <c r="W351" s="75" t="s">
        <v>51</v>
      </c>
    </row>
    <row r="352" spans="1:23" ht="15" customHeight="1" x14ac:dyDescent="0.3">
      <c r="A352" s="73" t="s">
        <v>591</v>
      </c>
      <c r="B352" s="74"/>
      <c r="C352" s="74"/>
      <c r="D352" s="74"/>
      <c r="E352" s="74"/>
      <c r="F352" s="75"/>
      <c r="G352" s="76"/>
      <c r="H352" s="76"/>
      <c r="I352" s="76"/>
      <c r="J352" s="76"/>
      <c r="K352" s="75"/>
      <c r="L352" s="74">
        <v>1</v>
      </c>
      <c r="M352" s="74">
        <v>2</v>
      </c>
      <c r="N352" s="74"/>
      <c r="O352" s="74">
        <v>4</v>
      </c>
      <c r="P352" s="74">
        <v>5</v>
      </c>
      <c r="Q352" s="74">
        <v>6</v>
      </c>
      <c r="R352" s="74">
        <v>7</v>
      </c>
      <c r="S352" s="77"/>
      <c r="T352" s="78"/>
      <c r="U352" s="76" t="s">
        <v>170</v>
      </c>
      <c r="V352" s="76" t="s">
        <v>58</v>
      </c>
      <c r="W352" s="75" t="s">
        <v>51</v>
      </c>
    </row>
    <row r="353" spans="1:23" ht="15" customHeight="1" x14ac:dyDescent="0.3">
      <c r="A353" s="73" t="s">
        <v>592</v>
      </c>
      <c r="B353" s="74"/>
      <c r="C353" s="74"/>
      <c r="D353" s="74"/>
      <c r="E353" s="74"/>
      <c r="F353" s="75"/>
      <c r="G353" s="76"/>
      <c r="H353" s="76"/>
      <c r="I353" s="76"/>
      <c r="J353" s="76"/>
      <c r="K353" s="75"/>
      <c r="L353" s="74">
        <v>1</v>
      </c>
      <c r="M353" s="74">
        <v>2</v>
      </c>
      <c r="N353" s="74"/>
      <c r="O353" s="74">
        <v>4</v>
      </c>
      <c r="P353" s="74">
        <v>5</v>
      </c>
      <c r="Q353" s="74">
        <v>6</v>
      </c>
      <c r="R353" s="74">
        <v>7</v>
      </c>
      <c r="S353" s="77"/>
      <c r="T353" s="78"/>
      <c r="U353" s="76" t="s">
        <v>170</v>
      </c>
      <c r="V353" s="76" t="s">
        <v>58</v>
      </c>
      <c r="W353" s="75" t="s">
        <v>51</v>
      </c>
    </row>
    <row r="354" spans="1:23" x14ac:dyDescent="0.3">
      <c r="A354" s="73" t="s">
        <v>593</v>
      </c>
      <c r="B354" s="74"/>
      <c r="C354" s="74"/>
      <c r="D354" s="74"/>
      <c r="E354" s="74"/>
      <c r="F354" s="75"/>
      <c r="G354" s="76"/>
      <c r="H354" s="76"/>
      <c r="I354" s="76"/>
      <c r="J354" s="76"/>
      <c r="K354" s="75"/>
      <c r="L354" s="74">
        <v>1</v>
      </c>
      <c r="M354" s="74">
        <v>2</v>
      </c>
      <c r="N354" s="74"/>
      <c r="O354" s="74">
        <v>4</v>
      </c>
      <c r="P354" s="74">
        <v>5</v>
      </c>
      <c r="Q354" s="74">
        <v>6</v>
      </c>
      <c r="R354" s="74">
        <v>7</v>
      </c>
      <c r="S354" s="77"/>
      <c r="T354" s="78"/>
      <c r="U354" s="76" t="s">
        <v>170</v>
      </c>
      <c r="V354" s="76" t="s">
        <v>58</v>
      </c>
      <c r="W354" s="75" t="s">
        <v>51</v>
      </c>
    </row>
    <row r="355" spans="1:23" x14ac:dyDescent="0.3">
      <c r="A355" s="73" t="s">
        <v>594</v>
      </c>
      <c r="B355" s="74"/>
      <c r="C355" s="74"/>
      <c r="D355" s="74"/>
      <c r="E355" s="74"/>
      <c r="F355" s="75"/>
      <c r="G355" s="76"/>
      <c r="H355" s="76"/>
      <c r="I355" s="76"/>
      <c r="J355" s="76"/>
      <c r="K355" s="75"/>
      <c r="L355" s="74">
        <v>1</v>
      </c>
      <c r="M355" s="74">
        <v>2</v>
      </c>
      <c r="N355" s="74"/>
      <c r="O355" s="74">
        <v>4</v>
      </c>
      <c r="P355" s="74">
        <v>5</v>
      </c>
      <c r="Q355" s="74">
        <v>6</v>
      </c>
      <c r="R355" s="74">
        <v>7</v>
      </c>
      <c r="S355" s="77"/>
      <c r="T355" s="78"/>
      <c r="U355" s="76" t="s">
        <v>170</v>
      </c>
      <c r="V355" s="76" t="s">
        <v>58</v>
      </c>
      <c r="W355" s="75" t="s">
        <v>51</v>
      </c>
    </row>
    <row r="356" spans="1:23" x14ac:dyDescent="0.3">
      <c r="A356" s="73" t="s">
        <v>595</v>
      </c>
      <c r="B356" s="74"/>
      <c r="C356" s="74"/>
      <c r="D356" s="74"/>
      <c r="E356" s="74"/>
      <c r="F356" s="75"/>
      <c r="G356" s="76"/>
      <c r="H356" s="76"/>
      <c r="I356" s="76"/>
      <c r="J356" s="76"/>
      <c r="K356" s="75"/>
      <c r="L356" s="74">
        <v>1</v>
      </c>
      <c r="M356" s="74">
        <v>2</v>
      </c>
      <c r="N356" s="74"/>
      <c r="O356" s="74">
        <v>4</v>
      </c>
      <c r="P356" s="74">
        <v>5</v>
      </c>
      <c r="Q356" s="74">
        <v>6</v>
      </c>
      <c r="R356" s="74">
        <v>7</v>
      </c>
      <c r="S356" s="77"/>
      <c r="T356" s="78"/>
      <c r="U356" s="76" t="s">
        <v>170</v>
      </c>
      <c r="V356" s="76" t="s">
        <v>58</v>
      </c>
      <c r="W356" s="75" t="s">
        <v>51</v>
      </c>
    </row>
    <row r="357" spans="1:23" x14ac:dyDescent="0.3">
      <c r="A357" s="73" t="s">
        <v>596</v>
      </c>
      <c r="B357" s="74"/>
      <c r="C357" s="74"/>
      <c r="D357" s="74"/>
      <c r="E357" s="74"/>
      <c r="F357" s="75"/>
      <c r="G357" s="76"/>
      <c r="H357" s="76"/>
      <c r="I357" s="76"/>
      <c r="J357" s="76"/>
      <c r="K357" s="75"/>
      <c r="L357" s="74">
        <v>1</v>
      </c>
      <c r="M357" s="74">
        <v>2</v>
      </c>
      <c r="N357" s="74"/>
      <c r="O357" s="74">
        <v>4</v>
      </c>
      <c r="P357" s="74">
        <v>5</v>
      </c>
      <c r="Q357" s="74">
        <v>6</v>
      </c>
      <c r="R357" s="74">
        <v>7</v>
      </c>
      <c r="S357" s="77"/>
      <c r="T357" s="78"/>
      <c r="U357" s="76" t="s">
        <v>170</v>
      </c>
      <c r="V357" s="76" t="s">
        <v>58</v>
      </c>
      <c r="W357" s="75" t="s">
        <v>51</v>
      </c>
    </row>
    <row r="358" spans="1:23" x14ac:dyDescent="0.3">
      <c r="A358" s="73" t="s">
        <v>597</v>
      </c>
      <c r="B358" s="74"/>
      <c r="C358" s="74"/>
      <c r="D358" s="74"/>
      <c r="E358" s="74"/>
      <c r="F358" s="75"/>
      <c r="G358" s="76"/>
      <c r="H358" s="76"/>
      <c r="I358" s="76"/>
      <c r="J358" s="76"/>
      <c r="K358" s="75"/>
      <c r="L358" s="74">
        <v>1</v>
      </c>
      <c r="M358" s="74">
        <v>2</v>
      </c>
      <c r="N358" s="74"/>
      <c r="O358" s="74">
        <v>4</v>
      </c>
      <c r="P358" s="74">
        <v>5</v>
      </c>
      <c r="Q358" s="74">
        <v>6</v>
      </c>
      <c r="R358" s="74">
        <v>7</v>
      </c>
      <c r="S358" s="77"/>
      <c r="T358" s="78"/>
      <c r="U358" s="76" t="s">
        <v>170</v>
      </c>
      <c r="V358" s="76" t="s">
        <v>58</v>
      </c>
      <c r="W358" s="75" t="s">
        <v>51</v>
      </c>
    </row>
    <row r="359" spans="1:23" x14ac:dyDescent="0.3">
      <c r="A359" s="73" t="s">
        <v>598</v>
      </c>
      <c r="B359" s="74"/>
      <c r="C359" s="74"/>
      <c r="D359" s="74"/>
      <c r="E359" s="74"/>
      <c r="F359" s="75"/>
      <c r="G359" s="76"/>
      <c r="H359" s="76"/>
      <c r="I359" s="76"/>
      <c r="J359" s="76"/>
      <c r="K359" s="75"/>
      <c r="L359" s="74">
        <v>1</v>
      </c>
      <c r="M359" s="74">
        <v>2</v>
      </c>
      <c r="N359" s="74"/>
      <c r="O359" s="74">
        <v>4</v>
      </c>
      <c r="P359" s="74">
        <v>5</v>
      </c>
      <c r="Q359" s="74">
        <v>6</v>
      </c>
      <c r="R359" s="74">
        <v>7</v>
      </c>
      <c r="S359" s="77"/>
      <c r="T359" s="78"/>
      <c r="U359" s="76" t="s">
        <v>170</v>
      </c>
      <c r="V359" s="76" t="s">
        <v>58</v>
      </c>
      <c r="W359" s="75" t="s">
        <v>51</v>
      </c>
    </row>
    <row r="360" spans="1:23" ht="15" customHeight="1" x14ac:dyDescent="0.3">
      <c r="A360" s="73" t="s">
        <v>599</v>
      </c>
      <c r="B360" s="74"/>
      <c r="C360" s="74"/>
      <c r="D360" s="74"/>
      <c r="E360" s="74"/>
      <c r="F360" s="75"/>
      <c r="G360" s="76"/>
      <c r="H360" s="76"/>
      <c r="I360" s="76"/>
      <c r="J360" s="76"/>
      <c r="K360" s="75"/>
      <c r="L360" s="74">
        <v>1</v>
      </c>
      <c r="M360" s="74">
        <v>2</v>
      </c>
      <c r="N360" s="74"/>
      <c r="O360" s="74">
        <v>4</v>
      </c>
      <c r="P360" s="74">
        <v>5</v>
      </c>
      <c r="Q360" s="74">
        <v>6</v>
      </c>
      <c r="R360" s="74">
        <v>7</v>
      </c>
      <c r="S360" s="77"/>
      <c r="T360" s="78"/>
      <c r="U360" s="76" t="s">
        <v>170</v>
      </c>
      <c r="V360" s="76" t="s">
        <v>58</v>
      </c>
      <c r="W360" s="75" t="s">
        <v>51</v>
      </c>
    </row>
    <row r="361" spans="1:23" ht="15" customHeight="1" x14ac:dyDescent="0.3">
      <c r="A361" s="73" t="s">
        <v>600</v>
      </c>
      <c r="B361" s="74"/>
      <c r="C361" s="74"/>
      <c r="D361" s="74"/>
      <c r="E361" s="74"/>
      <c r="F361" s="75"/>
      <c r="G361" s="76"/>
      <c r="H361" s="76"/>
      <c r="I361" s="76"/>
      <c r="J361" s="76"/>
      <c r="K361" s="75"/>
      <c r="L361" s="74">
        <v>1</v>
      </c>
      <c r="M361" s="74">
        <v>2</v>
      </c>
      <c r="N361" s="74"/>
      <c r="O361" s="74">
        <v>4</v>
      </c>
      <c r="P361" s="74">
        <v>5</v>
      </c>
      <c r="Q361" s="74">
        <v>6</v>
      </c>
      <c r="R361" s="74">
        <v>7</v>
      </c>
      <c r="S361" s="77"/>
      <c r="T361" s="78"/>
      <c r="U361" s="76" t="s">
        <v>170</v>
      </c>
      <c r="V361" s="76" t="s">
        <v>58</v>
      </c>
      <c r="W361" s="75" t="s">
        <v>51</v>
      </c>
    </row>
    <row r="362" spans="1:23" ht="15" customHeight="1" x14ac:dyDescent="0.3">
      <c r="A362" s="73" t="s">
        <v>601</v>
      </c>
      <c r="B362" s="74">
        <v>1</v>
      </c>
      <c r="C362" s="74"/>
      <c r="D362" s="74"/>
      <c r="E362" s="74">
        <v>4</v>
      </c>
      <c r="F362" s="75" t="s">
        <v>160</v>
      </c>
      <c r="G362" s="76"/>
      <c r="H362" s="76"/>
      <c r="I362" s="76" t="s">
        <v>170</v>
      </c>
      <c r="J362" s="77"/>
      <c r="K362" s="75" t="s">
        <v>58</v>
      </c>
      <c r="L362" s="74"/>
      <c r="M362" s="74"/>
      <c r="N362" s="74"/>
      <c r="O362" s="74"/>
      <c r="P362" s="74"/>
      <c r="Q362" s="74"/>
      <c r="R362" s="74"/>
      <c r="S362" s="77"/>
      <c r="T362" s="78"/>
      <c r="U362" s="77"/>
      <c r="V362" s="77"/>
      <c r="W362" s="77"/>
    </row>
    <row r="363" spans="1:23" ht="15" customHeight="1" x14ac:dyDescent="0.3">
      <c r="A363" s="73" t="s">
        <v>603</v>
      </c>
      <c r="B363" s="74">
        <v>1</v>
      </c>
      <c r="C363" s="74"/>
      <c r="D363" s="74"/>
      <c r="E363" s="74">
        <v>4</v>
      </c>
      <c r="F363" s="75" t="s">
        <v>160</v>
      </c>
      <c r="G363" s="76"/>
      <c r="H363" s="76"/>
      <c r="I363" s="76" t="s">
        <v>170</v>
      </c>
      <c r="J363" s="77"/>
      <c r="K363" s="75" t="s">
        <v>58</v>
      </c>
      <c r="L363" s="74"/>
      <c r="M363" s="74"/>
      <c r="N363" s="74"/>
      <c r="O363" s="74"/>
      <c r="P363" s="74"/>
      <c r="Q363" s="74"/>
      <c r="R363" s="74"/>
      <c r="S363" s="77"/>
      <c r="T363" s="78"/>
      <c r="U363" s="77"/>
      <c r="V363" s="77"/>
      <c r="W363" s="77"/>
    </row>
    <row r="364" spans="1:23" ht="15.75" customHeight="1" x14ac:dyDescent="0.3">
      <c r="A364" s="73" t="s">
        <v>604</v>
      </c>
      <c r="B364" s="74">
        <v>1</v>
      </c>
      <c r="C364" s="74"/>
      <c r="D364" s="74"/>
      <c r="E364" s="74">
        <v>4</v>
      </c>
      <c r="F364" s="75" t="s">
        <v>160</v>
      </c>
      <c r="G364" s="76"/>
      <c r="H364" s="76"/>
      <c r="I364" s="76" t="s">
        <v>170</v>
      </c>
      <c r="J364" s="77"/>
      <c r="K364" s="75" t="s">
        <v>58</v>
      </c>
      <c r="L364" s="74"/>
      <c r="M364" s="74"/>
      <c r="N364" s="74"/>
      <c r="O364" s="74"/>
      <c r="P364" s="74"/>
      <c r="Q364" s="74"/>
      <c r="R364" s="74"/>
      <c r="S364" s="77"/>
      <c r="T364" s="78"/>
      <c r="U364" s="77"/>
      <c r="V364" s="77"/>
      <c r="W364" s="77"/>
    </row>
    <row r="365" spans="1:23" ht="15.75" customHeight="1" x14ac:dyDescent="0.3">
      <c r="A365" s="73" t="s">
        <v>605</v>
      </c>
      <c r="B365" s="74">
        <v>1</v>
      </c>
      <c r="C365" s="74">
        <v>2</v>
      </c>
      <c r="D365" s="74"/>
      <c r="E365" s="74">
        <v>4</v>
      </c>
      <c r="F365" s="75" t="s">
        <v>160</v>
      </c>
      <c r="G365" s="76"/>
      <c r="H365" s="76"/>
      <c r="I365" s="76" t="s">
        <v>170</v>
      </c>
      <c r="J365" s="77"/>
      <c r="K365" s="75" t="s">
        <v>58</v>
      </c>
      <c r="L365" s="74"/>
      <c r="M365" s="74"/>
      <c r="N365" s="74"/>
      <c r="O365" s="74"/>
      <c r="P365" s="74"/>
      <c r="Q365" s="74"/>
      <c r="R365" s="74"/>
      <c r="S365" s="77"/>
      <c r="T365" s="78"/>
      <c r="U365" s="77"/>
      <c r="V365" s="77"/>
      <c r="W365" s="77"/>
    </row>
    <row r="366" spans="1:23" ht="15.75" customHeight="1" x14ac:dyDescent="0.3">
      <c r="A366" s="73" t="s">
        <v>606</v>
      </c>
      <c r="B366" s="74">
        <v>1</v>
      </c>
      <c r="C366" s="74">
        <v>2</v>
      </c>
      <c r="D366" s="74"/>
      <c r="E366" s="74">
        <v>4</v>
      </c>
      <c r="F366" s="75" t="s">
        <v>160</v>
      </c>
      <c r="G366" s="76"/>
      <c r="H366" s="76"/>
      <c r="I366" s="76" t="s">
        <v>170</v>
      </c>
      <c r="J366" s="77"/>
      <c r="K366" s="75" t="s">
        <v>58</v>
      </c>
      <c r="L366" s="74"/>
      <c r="M366" s="74"/>
      <c r="N366" s="74"/>
      <c r="O366" s="74"/>
      <c r="P366" s="74"/>
      <c r="Q366" s="74"/>
      <c r="R366" s="74"/>
      <c r="S366" s="77"/>
      <c r="T366" s="78"/>
      <c r="U366" s="77"/>
      <c r="V366" s="77"/>
      <c r="W366" s="77"/>
    </row>
    <row r="367" spans="1:23" ht="15" customHeight="1" x14ac:dyDescent="0.3">
      <c r="A367" s="73" t="s">
        <v>607</v>
      </c>
      <c r="B367" s="74">
        <v>1</v>
      </c>
      <c r="C367" s="74">
        <v>2</v>
      </c>
      <c r="D367" s="74"/>
      <c r="E367" s="74">
        <v>4</v>
      </c>
      <c r="F367" s="75"/>
      <c r="G367" s="76"/>
      <c r="H367" s="76"/>
      <c r="I367" s="76" t="s">
        <v>170</v>
      </c>
      <c r="J367" s="76" t="s">
        <v>1987</v>
      </c>
      <c r="K367" s="75" t="s">
        <v>58</v>
      </c>
      <c r="L367" s="74"/>
      <c r="M367" s="74"/>
      <c r="N367" s="74"/>
      <c r="O367" s="74"/>
      <c r="P367" s="74"/>
      <c r="Q367" s="74"/>
      <c r="R367" s="74"/>
      <c r="S367" s="77"/>
      <c r="T367" s="78"/>
      <c r="U367" s="77"/>
      <c r="V367" s="77"/>
      <c r="W367" s="77"/>
    </row>
    <row r="368" spans="1:23" ht="15" customHeight="1" x14ac:dyDescent="0.3">
      <c r="A368" s="73" t="s">
        <v>609</v>
      </c>
      <c r="B368" s="74">
        <v>1</v>
      </c>
      <c r="C368" s="74">
        <v>2</v>
      </c>
      <c r="D368" s="74"/>
      <c r="E368" s="74">
        <v>4</v>
      </c>
      <c r="F368" s="75" t="s">
        <v>160</v>
      </c>
      <c r="G368" s="76"/>
      <c r="H368" s="76" t="s">
        <v>184</v>
      </c>
      <c r="I368" s="76" t="s">
        <v>170</v>
      </c>
      <c r="J368" s="76" t="s">
        <v>166</v>
      </c>
      <c r="K368" s="75" t="s">
        <v>58</v>
      </c>
      <c r="L368" s="74"/>
      <c r="M368" s="74"/>
      <c r="N368" s="74"/>
      <c r="O368" s="74"/>
      <c r="P368" s="74"/>
      <c r="Q368" s="74"/>
      <c r="R368" s="74"/>
      <c r="S368" s="77"/>
      <c r="T368" s="78"/>
      <c r="U368" s="77"/>
      <c r="V368" s="77"/>
      <c r="W368" s="77"/>
    </row>
    <row r="369" spans="1:23" ht="15" customHeight="1" x14ac:dyDescent="0.3">
      <c r="A369" s="73" t="s">
        <v>613</v>
      </c>
      <c r="B369" s="74">
        <v>1</v>
      </c>
      <c r="C369" s="74">
        <v>2</v>
      </c>
      <c r="D369" s="74"/>
      <c r="E369" s="74">
        <v>4</v>
      </c>
      <c r="F369" s="75" t="s">
        <v>160</v>
      </c>
      <c r="G369" s="76"/>
      <c r="H369" s="76" t="s">
        <v>184</v>
      </c>
      <c r="I369" s="76" t="s">
        <v>170</v>
      </c>
      <c r="J369" s="76" t="s">
        <v>166</v>
      </c>
      <c r="K369" s="75" t="s">
        <v>58</v>
      </c>
      <c r="L369" s="74"/>
      <c r="M369" s="74"/>
      <c r="N369" s="74"/>
      <c r="O369" s="74"/>
      <c r="P369" s="74"/>
      <c r="Q369" s="74"/>
      <c r="R369" s="74"/>
      <c r="S369" s="77"/>
      <c r="T369" s="78"/>
      <c r="U369" s="77"/>
      <c r="V369" s="77"/>
      <c r="W369" s="77"/>
    </row>
    <row r="370" spans="1:23" ht="15" customHeight="1" x14ac:dyDescent="0.3">
      <c r="A370" s="73" t="s">
        <v>614</v>
      </c>
      <c r="B370" s="74">
        <v>1</v>
      </c>
      <c r="C370" s="74">
        <v>2</v>
      </c>
      <c r="D370" s="74"/>
      <c r="E370" s="74">
        <v>4</v>
      </c>
      <c r="F370" s="75" t="s">
        <v>160</v>
      </c>
      <c r="G370" s="76"/>
      <c r="H370" s="76" t="s">
        <v>184</v>
      </c>
      <c r="I370" s="76" t="s">
        <v>170</v>
      </c>
      <c r="J370" s="76" t="s">
        <v>166</v>
      </c>
      <c r="K370" s="75" t="s">
        <v>58</v>
      </c>
      <c r="L370" s="74"/>
      <c r="M370" s="74"/>
      <c r="N370" s="74"/>
      <c r="O370" s="74"/>
      <c r="P370" s="74"/>
      <c r="Q370" s="74"/>
      <c r="R370" s="74"/>
      <c r="S370" s="77"/>
      <c r="T370" s="78"/>
      <c r="U370" s="77"/>
      <c r="V370" s="77"/>
      <c r="W370" s="77"/>
    </row>
    <row r="371" spans="1:23" ht="15" customHeight="1" x14ac:dyDescent="0.3">
      <c r="A371" s="73" t="s">
        <v>615</v>
      </c>
      <c r="B371" s="74">
        <v>1</v>
      </c>
      <c r="C371" s="74">
        <v>2</v>
      </c>
      <c r="D371" s="74"/>
      <c r="E371" s="74">
        <v>4</v>
      </c>
      <c r="F371" s="75" t="s">
        <v>160</v>
      </c>
      <c r="G371" s="76"/>
      <c r="H371" s="76" t="s">
        <v>184</v>
      </c>
      <c r="I371" s="76" t="s">
        <v>170</v>
      </c>
      <c r="J371" s="76" t="s">
        <v>166</v>
      </c>
      <c r="K371" s="75" t="s">
        <v>58</v>
      </c>
      <c r="L371" s="74"/>
      <c r="M371" s="74"/>
      <c r="N371" s="74"/>
      <c r="O371" s="74"/>
      <c r="P371" s="74"/>
      <c r="Q371" s="74"/>
      <c r="R371" s="74"/>
      <c r="S371" s="77"/>
      <c r="T371" s="78"/>
      <c r="U371" s="77"/>
      <c r="V371" s="77"/>
      <c r="W371" s="77"/>
    </row>
    <row r="372" spans="1:23" ht="15" customHeight="1" x14ac:dyDescent="0.3">
      <c r="A372" s="73" t="s">
        <v>931</v>
      </c>
      <c r="B372" s="74">
        <v>1</v>
      </c>
      <c r="C372" s="74">
        <v>2</v>
      </c>
      <c r="D372" s="74"/>
      <c r="E372" s="74">
        <v>4</v>
      </c>
      <c r="F372" s="75" t="s">
        <v>160</v>
      </c>
      <c r="G372" s="76"/>
      <c r="H372" s="76" t="s">
        <v>184</v>
      </c>
      <c r="I372" s="76" t="s">
        <v>170</v>
      </c>
      <c r="J372" s="76" t="s">
        <v>166</v>
      </c>
      <c r="K372" s="75" t="s">
        <v>58</v>
      </c>
      <c r="L372" s="74"/>
      <c r="M372" s="74"/>
      <c r="N372" s="74"/>
      <c r="O372" s="74"/>
      <c r="P372" s="74"/>
      <c r="Q372" s="74"/>
      <c r="R372" s="74"/>
      <c r="S372" s="77"/>
      <c r="T372" s="78"/>
      <c r="U372" s="77"/>
      <c r="V372" s="77"/>
      <c r="W372" s="77"/>
    </row>
    <row r="373" spans="1:23" ht="15" customHeight="1" x14ac:dyDescent="0.3">
      <c r="A373" s="73" t="s">
        <v>1135</v>
      </c>
      <c r="B373" s="74">
        <v>1</v>
      </c>
      <c r="C373" s="74">
        <v>2</v>
      </c>
      <c r="D373" s="74"/>
      <c r="E373" s="74">
        <v>4</v>
      </c>
      <c r="F373" s="75" t="s">
        <v>160</v>
      </c>
      <c r="G373" s="76"/>
      <c r="H373" s="76" t="s">
        <v>184</v>
      </c>
      <c r="I373" s="76" t="s">
        <v>170</v>
      </c>
      <c r="J373" s="76" t="s">
        <v>166</v>
      </c>
      <c r="K373" s="75" t="s">
        <v>58</v>
      </c>
      <c r="L373" s="74"/>
      <c r="M373" s="74"/>
      <c r="N373" s="74"/>
      <c r="O373" s="74"/>
      <c r="P373" s="74"/>
      <c r="Q373" s="74"/>
      <c r="R373" s="74"/>
      <c r="S373" s="77"/>
      <c r="T373" s="78"/>
      <c r="U373" s="77"/>
      <c r="V373" s="77"/>
      <c r="W373" s="77"/>
    </row>
    <row r="374" spans="1:23" ht="15" customHeight="1" x14ac:dyDescent="0.3">
      <c r="A374" s="73" t="s">
        <v>1145</v>
      </c>
      <c r="B374" s="74">
        <v>1</v>
      </c>
      <c r="C374" s="74">
        <v>2</v>
      </c>
      <c r="D374" s="74"/>
      <c r="E374" s="74">
        <v>4</v>
      </c>
      <c r="F374" s="75" t="s">
        <v>160</v>
      </c>
      <c r="G374" s="76"/>
      <c r="H374" s="76" t="s">
        <v>184</v>
      </c>
      <c r="I374" s="76" t="s">
        <v>170</v>
      </c>
      <c r="J374" s="76" t="s">
        <v>166</v>
      </c>
      <c r="K374" s="75" t="s">
        <v>58</v>
      </c>
      <c r="L374" s="74"/>
      <c r="M374" s="74"/>
      <c r="N374" s="74"/>
      <c r="O374" s="74"/>
      <c r="P374" s="74"/>
      <c r="Q374" s="74"/>
      <c r="R374" s="74"/>
      <c r="S374" s="77"/>
      <c r="T374" s="78"/>
      <c r="U374" s="77"/>
      <c r="V374" s="77"/>
      <c r="W374" s="77"/>
    </row>
    <row r="375" spans="1:23" ht="15" customHeight="1" x14ac:dyDescent="0.3">
      <c r="A375" s="73" t="s">
        <v>1146</v>
      </c>
      <c r="B375" s="74">
        <v>1</v>
      </c>
      <c r="C375" s="74">
        <v>2</v>
      </c>
      <c r="D375" s="74"/>
      <c r="E375" s="74">
        <v>4</v>
      </c>
      <c r="F375" s="75" t="s">
        <v>160</v>
      </c>
      <c r="G375" s="76"/>
      <c r="H375" s="76" t="s">
        <v>184</v>
      </c>
      <c r="I375" s="76" t="s">
        <v>170</v>
      </c>
      <c r="J375" s="76" t="s">
        <v>166</v>
      </c>
      <c r="K375" s="75" t="s">
        <v>58</v>
      </c>
      <c r="L375" s="74"/>
      <c r="M375" s="74"/>
      <c r="N375" s="74"/>
      <c r="O375" s="74"/>
      <c r="P375" s="74"/>
      <c r="Q375" s="74"/>
      <c r="R375" s="74"/>
      <c r="S375" s="77"/>
      <c r="T375" s="78"/>
      <c r="U375" s="77"/>
      <c r="V375" s="77"/>
      <c r="W375" s="77"/>
    </row>
    <row r="376" spans="1:23" ht="15" customHeight="1" x14ac:dyDescent="0.3">
      <c r="A376" s="73" t="s">
        <v>681</v>
      </c>
      <c r="B376" s="74">
        <v>1</v>
      </c>
      <c r="C376" s="74">
        <v>2</v>
      </c>
      <c r="D376" s="74"/>
      <c r="E376" s="74">
        <v>4</v>
      </c>
      <c r="F376" s="75" t="s">
        <v>160</v>
      </c>
      <c r="G376" s="76"/>
      <c r="H376" s="76" t="s">
        <v>184</v>
      </c>
      <c r="I376" s="76" t="s">
        <v>170</v>
      </c>
      <c r="J376" s="76" t="s">
        <v>166</v>
      </c>
      <c r="K376" s="75" t="s">
        <v>58</v>
      </c>
      <c r="L376" s="74"/>
      <c r="M376" s="74"/>
      <c r="N376" s="74"/>
      <c r="O376" s="74"/>
      <c r="P376" s="74"/>
      <c r="Q376" s="74"/>
      <c r="R376" s="74"/>
      <c r="S376" s="77"/>
      <c r="T376" s="78"/>
      <c r="U376" s="77"/>
      <c r="V376" s="77"/>
      <c r="W376" s="77"/>
    </row>
    <row r="377" spans="1:23" ht="15" customHeight="1" x14ac:dyDescent="0.3">
      <c r="A377" s="73" t="s">
        <v>682</v>
      </c>
      <c r="B377" s="74">
        <v>1</v>
      </c>
      <c r="C377" s="74">
        <v>2</v>
      </c>
      <c r="D377" s="74"/>
      <c r="E377" s="74">
        <v>4</v>
      </c>
      <c r="F377" s="75" t="s">
        <v>160</v>
      </c>
      <c r="G377" s="76"/>
      <c r="H377" s="76" t="s">
        <v>184</v>
      </c>
      <c r="I377" s="76" t="s">
        <v>170</v>
      </c>
      <c r="J377" s="76" t="s">
        <v>166</v>
      </c>
      <c r="K377" s="75" t="s">
        <v>58</v>
      </c>
      <c r="L377" s="74"/>
      <c r="M377" s="74"/>
      <c r="N377" s="74"/>
      <c r="O377" s="74"/>
      <c r="P377" s="74"/>
      <c r="Q377" s="74"/>
      <c r="R377" s="74"/>
      <c r="S377" s="77"/>
      <c r="T377" s="78"/>
      <c r="U377" s="77"/>
      <c r="V377" s="77"/>
      <c r="W377" s="77"/>
    </row>
    <row r="378" spans="1:23" ht="15" customHeight="1" x14ac:dyDescent="0.3">
      <c r="A378" s="73" t="s">
        <v>1990</v>
      </c>
      <c r="B378" s="74">
        <v>1</v>
      </c>
      <c r="C378" s="74">
        <v>2</v>
      </c>
      <c r="D378" s="74"/>
      <c r="E378" s="74">
        <v>4</v>
      </c>
      <c r="F378" s="75" t="s">
        <v>160</v>
      </c>
      <c r="G378" s="76"/>
      <c r="H378" s="76" t="s">
        <v>184</v>
      </c>
      <c r="I378" s="76" t="s">
        <v>170</v>
      </c>
      <c r="J378" s="76" t="s">
        <v>166</v>
      </c>
      <c r="K378" s="75" t="s">
        <v>58</v>
      </c>
      <c r="L378" s="74"/>
      <c r="M378" s="74"/>
      <c r="N378" s="74"/>
      <c r="O378" s="74"/>
      <c r="P378" s="74"/>
      <c r="Q378" s="74"/>
      <c r="R378" s="74"/>
      <c r="S378" s="77"/>
      <c r="T378" s="78"/>
      <c r="U378" s="77"/>
      <c r="V378" s="77"/>
      <c r="W378" s="77"/>
    </row>
    <row r="379" spans="1:23" ht="15" customHeight="1" x14ac:dyDescent="0.3">
      <c r="A379" s="73" t="s">
        <v>1991</v>
      </c>
      <c r="B379" s="74">
        <v>1</v>
      </c>
      <c r="C379" s="74">
        <v>2</v>
      </c>
      <c r="D379" s="74"/>
      <c r="E379" s="74">
        <v>4</v>
      </c>
      <c r="F379" s="75" t="s">
        <v>160</v>
      </c>
      <c r="G379" s="76"/>
      <c r="H379" s="76" t="s">
        <v>184</v>
      </c>
      <c r="I379" s="76" t="s">
        <v>170</v>
      </c>
      <c r="J379" s="76" t="s">
        <v>166</v>
      </c>
      <c r="K379" s="75" t="s">
        <v>58</v>
      </c>
      <c r="L379" s="74"/>
      <c r="M379" s="74"/>
      <c r="N379" s="74"/>
      <c r="O379" s="74"/>
      <c r="P379" s="74"/>
      <c r="Q379" s="74"/>
      <c r="R379" s="74"/>
      <c r="S379" s="77"/>
      <c r="T379" s="78"/>
      <c r="U379" s="77"/>
      <c r="V379" s="77"/>
      <c r="W379" s="77"/>
    </row>
    <row r="380" spans="1:23" ht="15" customHeight="1" x14ac:dyDescent="0.3">
      <c r="A380" s="73" t="s">
        <v>616</v>
      </c>
      <c r="B380" s="74">
        <v>1</v>
      </c>
      <c r="C380" s="74">
        <v>2</v>
      </c>
      <c r="D380" s="74"/>
      <c r="E380" s="74">
        <v>4</v>
      </c>
      <c r="F380" s="75" t="s">
        <v>160</v>
      </c>
      <c r="G380" s="76"/>
      <c r="H380" s="76" t="s">
        <v>184</v>
      </c>
      <c r="I380" s="76" t="s">
        <v>170</v>
      </c>
      <c r="J380" s="76" t="s">
        <v>166</v>
      </c>
      <c r="K380" s="75" t="s">
        <v>58</v>
      </c>
      <c r="L380" s="74"/>
      <c r="M380" s="74"/>
      <c r="N380" s="74"/>
      <c r="O380" s="74"/>
      <c r="P380" s="74"/>
      <c r="Q380" s="74"/>
      <c r="R380" s="74"/>
      <c r="S380" s="77"/>
      <c r="T380" s="78"/>
      <c r="U380" s="77"/>
      <c r="V380" s="77"/>
      <c r="W380" s="77"/>
    </row>
    <row r="381" spans="1:23" ht="15" customHeight="1" x14ac:dyDescent="0.3">
      <c r="A381" s="73" t="s">
        <v>617</v>
      </c>
      <c r="B381" s="74"/>
      <c r="C381" s="74"/>
      <c r="D381" s="74"/>
      <c r="E381" s="74"/>
      <c r="F381" s="75"/>
      <c r="G381" s="76"/>
      <c r="H381" s="76"/>
      <c r="I381" s="76"/>
      <c r="J381" s="76" t="s">
        <v>1987</v>
      </c>
      <c r="K381" s="75"/>
      <c r="L381" s="74">
        <v>1</v>
      </c>
      <c r="M381" s="74">
        <v>2</v>
      </c>
      <c r="N381" s="74"/>
      <c r="O381" s="74">
        <v>4</v>
      </c>
      <c r="P381" s="74">
        <v>5</v>
      </c>
      <c r="Q381" s="74">
        <v>6</v>
      </c>
      <c r="R381" s="74">
        <v>7</v>
      </c>
      <c r="S381" s="77"/>
      <c r="T381" s="78" t="s">
        <v>184</v>
      </c>
      <c r="U381" s="76" t="s">
        <v>170</v>
      </c>
      <c r="V381" s="76" t="s">
        <v>58</v>
      </c>
      <c r="W381" s="75" t="s">
        <v>51</v>
      </c>
    </row>
    <row r="382" spans="1:23" ht="15" customHeight="1" x14ac:dyDescent="0.3">
      <c r="A382" s="73" t="s">
        <v>618</v>
      </c>
      <c r="B382" s="74">
        <v>1</v>
      </c>
      <c r="C382" s="74">
        <v>2</v>
      </c>
      <c r="D382" s="74"/>
      <c r="E382" s="74">
        <v>4</v>
      </c>
      <c r="F382" s="75" t="s">
        <v>160</v>
      </c>
      <c r="G382" s="76"/>
      <c r="H382" s="76" t="s">
        <v>184</v>
      </c>
      <c r="I382" s="76" t="s">
        <v>170</v>
      </c>
      <c r="J382" s="76" t="s">
        <v>166</v>
      </c>
      <c r="K382" s="75" t="s">
        <v>58</v>
      </c>
      <c r="L382" s="74"/>
      <c r="M382" s="74"/>
      <c r="N382" s="74"/>
      <c r="O382" s="74"/>
      <c r="P382" s="74"/>
      <c r="Q382" s="74"/>
      <c r="R382" s="74"/>
      <c r="S382" s="77"/>
      <c r="T382" s="78"/>
      <c r="U382" s="76"/>
      <c r="V382" s="76"/>
      <c r="W382" s="75"/>
    </row>
    <row r="383" spans="1:23" ht="15" customHeight="1" x14ac:dyDescent="0.3">
      <c r="A383" s="73" t="s">
        <v>619</v>
      </c>
      <c r="B383" s="74"/>
      <c r="C383" s="74"/>
      <c r="D383" s="74"/>
      <c r="E383" s="74"/>
      <c r="F383" s="75"/>
      <c r="G383" s="76"/>
      <c r="H383" s="76"/>
      <c r="I383" s="76"/>
      <c r="J383" s="76"/>
      <c r="K383" s="75"/>
      <c r="L383" s="74">
        <v>1</v>
      </c>
      <c r="M383" s="74">
        <v>2</v>
      </c>
      <c r="N383" s="74"/>
      <c r="O383" s="74">
        <v>4</v>
      </c>
      <c r="P383" s="74">
        <v>5</v>
      </c>
      <c r="Q383" s="74">
        <v>6</v>
      </c>
      <c r="R383" s="74">
        <v>7</v>
      </c>
      <c r="S383" s="77"/>
      <c r="T383" s="78" t="s">
        <v>184</v>
      </c>
      <c r="U383" s="76" t="s">
        <v>170</v>
      </c>
      <c r="V383" s="76" t="s">
        <v>58</v>
      </c>
      <c r="W383" s="75" t="s">
        <v>51</v>
      </c>
    </row>
    <row r="384" spans="1:23" ht="15" customHeight="1" x14ac:dyDescent="0.3">
      <c r="A384" s="73" t="s">
        <v>620</v>
      </c>
      <c r="B384" s="74">
        <v>1</v>
      </c>
      <c r="C384" s="74">
        <v>2</v>
      </c>
      <c r="D384" s="74"/>
      <c r="E384" s="74">
        <v>4</v>
      </c>
      <c r="F384" s="75" t="s">
        <v>160</v>
      </c>
      <c r="G384" s="76"/>
      <c r="H384" s="76"/>
      <c r="I384" s="76" t="s">
        <v>170</v>
      </c>
      <c r="J384" s="77"/>
      <c r="K384" s="75" t="s">
        <v>58</v>
      </c>
      <c r="L384" s="74">
        <v>1</v>
      </c>
      <c r="M384" s="74">
        <v>2</v>
      </c>
      <c r="N384" s="74"/>
      <c r="O384" s="74">
        <v>4</v>
      </c>
      <c r="P384" s="74">
        <v>5</v>
      </c>
      <c r="Q384" s="74">
        <v>6</v>
      </c>
      <c r="R384" s="74">
        <v>7</v>
      </c>
      <c r="S384" s="77"/>
      <c r="T384" s="78"/>
      <c r="U384" s="77"/>
      <c r="V384" s="77"/>
      <c r="W384" s="77"/>
    </row>
    <row r="385" spans="1:23" ht="15" customHeight="1" x14ac:dyDescent="0.3">
      <c r="A385" s="73" t="s">
        <v>621</v>
      </c>
      <c r="B385" s="74">
        <v>1</v>
      </c>
      <c r="C385" s="74">
        <v>2</v>
      </c>
      <c r="D385" s="74"/>
      <c r="E385" s="74">
        <v>4</v>
      </c>
      <c r="F385" s="75" t="s">
        <v>160</v>
      </c>
      <c r="G385" s="76"/>
      <c r="H385" s="76" t="s">
        <v>184</v>
      </c>
      <c r="I385" s="76" t="s">
        <v>170</v>
      </c>
      <c r="J385" s="76" t="s">
        <v>166</v>
      </c>
      <c r="K385" s="75" t="s">
        <v>58</v>
      </c>
      <c r="L385" s="74"/>
      <c r="M385" s="74"/>
      <c r="N385" s="74"/>
      <c r="O385" s="74"/>
      <c r="P385" s="74"/>
      <c r="Q385" s="74"/>
      <c r="R385" s="74"/>
      <c r="S385" s="77"/>
      <c r="T385" s="78"/>
      <c r="U385" s="77"/>
      <c r="V385" s="77"/>
      <c r="W385" s="77"/>
    </row>
    <row r="386" spans="1:23" ht="15" customHeight="1" x14ac:dyDescent="0.3">
      <c r="A386" s="73" t="s">
        <v>622</v>
      </c>
      <c r="B386" s="74"/>
      <c r="C386" s="74"/>
      <c r="D386" s="74"/>
      <c r="E386" s="74"/>
      <c r="F386" s="75"/>
      <c r="G386" s="76"/>
      <c r="H386" s="76"/>
      <c r="I386" s="76"/>
      <c r="J386" s="76"/>
      <c r="K386" s="75"/>
      <c r="L386" s="74">
        <v>1</v>
      </c>
      <c r="M386" s="74">
        <v>2</v>
      </c>
      <c r="N386" s="74"/>
      <c r="O386" s="74">
        <v>4</v>
      </c>
      <c r="P386" s="74">
        <v>5</v>
      </c>
      <c r="Q386" s="74">
        <v>6</v>
      </c>
      <c r="R386" s="74">
        <v>7</v>
      </c>
      <c r="S386" s="77"/>
      <c r="T386" s="78" t="s">
        <v>184</v>
      </c>
      <c r="U386" s="76" t="s">
        <v>170</v>
      </c>
      <c r="V386" s="76" t="s">
        <v>58</v>
      </c>
      <c r="W386" s="75" t="s">
        <v>51</v>
      </c>
    </row>
    <row r="387" spans="1:23" ht="15" customHeight="1" x14ac:dyDescent="0.3">
      <c r="A387" s="73" t="s">
        <v>623</v>
      </c>
      <c r="B387" s="74">
        <v>1</v>
      </c>
      <c r="C387" s="74">
        <v>2</v>
      </c>
      <c r="D387" s="74"/>
      <c r="E387" s="74">
        <v>4</v>
      </c>
      <c r="F387" s="75" t="s">
        <v>160</v>
      </c>
      <c r="G387" s="76"/>
      <c r="H387" s="76"/>
      <c r="I387" s="76" t="s">
        <v>170</v>
      </c>
      <c r="J387" s="77"/>
      <c r="K387" s="75" t="s">
        <v>58</v>
      </c>
      <c r="L387" s="74">
        <v>1</v>
      </c>
      <c r="M387" s="74">
        <v>2</v>
      </c>
      <c r="N387" s="74"/>
      <c r="O387" s="74">
        <v>4</v>
      </c>
      <c r="P387" s="74">
        <v>5</v>
      </c>
      <c r="Q387" s="74">
        <v>6</v>
      </c>
      <c r="R387" s="74">
        <v>7</v>
      </c>
      <c r="S387" s="77"/>
      <c r="T387" s="78"/>
      <c r="U387" s="76" t="s">
        <v>170</v>
      </c>
      <c r="V387" s="76" t="s">
        <v>58</v>
      </c>
      <c r="W387" s="75" t="s">
        <v>51</v>
      </c>
    </row>
    <row r="388" spans="1:23" ht="15" customHeight="1" x14ac:dyDescent="0.3">
      <c r="A388" s="73" t="s">
        <v>624</v>
      </c>
      <c r="B388" s="74"/>
      <c r="C388" s="74"/>
      <c r="D388" s="74"/>
      <c r="E388" s="74"/>
      <c r="F388" s="75"/>
      <c r="G388" s="76"/>
      <c r="H388" s="76"/>
      <c r="I388" s="76"/>
      <c r="J388" s="76"/>
      <c r="K388" s="75"/>
      <c r="L388" s="74">
        <v>1</v>
      </c>
      <c r="M388" s="74">
        <v>2</v>
      </c>
      <c r="N388" s="74"/>
      <c r="O388" s="74">
        <v>4</v>
      </c>
      <c r="P388" s="74">
        <v>5</v>
      </c>
      <c r="Q388" s="74">
        <v>6</v>
      </c>
      <c r="R388" s="74">
        <v>7</v>
      </c>
      <c r="S388" s="77"/>
      <c r="T388" s="78" t="s">
        <v>184</v>
      </c>
      <c r="U388" s="76" t="s">
        <v>170</v>
      </c>
      <c r="V388" s="76" t="s">
        <v>58</v>
      </c>
      <c r="W388" s="75" t="s">
        <v>51</v>
      </c>
    </row>
    <row r="389" spans="1:23" ht="15" customHeight="1" x14ac:dyDescent="0.3">
      <c r="A389" s="73" t="s">
        <v>625</v>
      </c>
      <c r="B389" s="74"/>
      <c r="C389" s="74"/>
      <c r="D389" s="74"/>
      <c r="E389" s="74"/>
      <c r="F389" s="75"/>
      <c r="G389" s="76"/>
      <c r="H389" s="76"/>
      <c r="I389" s="76"/>
      <c r="J389" s="77"/>
      <c r="K389" s="75"/>
      <c r="L389" s="74">
        <v>1</v>
      </c>
      <c r="M389" s="74">
        <v>2</v>
      </c>
      <c r="N389" s="74"/>
      <c r="O389" s="74">
        <v>4</v>
      </c>
      <c r="P389" s="74">
        <v>5</v>
      </c>
      <c r="Q389" s="74">
        <v>6</v>
      </c>
      <c r="R389" s="74">
        <v>7</v>
      </c>
      <c r="S389" s="77"/>
      <c r="T389" s="78"/>
      <c r="U389" s="76" t="s">
        <v>170</v>
      </c>
      <c r="V389" s="76"/>
      <c r="W389" s="75" t="s">
        <v>51</v>
      </c>
    </row>
    <row r="390" spans="1:23" ht="15" customHeight="1" x14ac:dyDescent="0.3">
      <c r="A390" s="73" t="s">
        <v>626</v>
      </c>
      <c r="B390" s="74">
        <v>1</v>
      </c>
      <c r="C390" s="74">
        <v>2</v>
      </c>
      <c r="D390" s="74"/>
      <c r="E390" s="74">
        <v>4</v>
      </c>
      <c r="F390" s="75" t="s">
        <v>160</v>
      </c>
      <c r="G390" s="76"/>
      <c r="H390" s="76"/>
      <c r="I390" s="76" t="s">
        <v>170</v>
      </c>
      <c r="J390" s="77"/>
      <c r="K390" s="75" t="s">
        <v>58</v>
      </c>
      <c r="L390" s="74"/>
      <c r="M390" s="74"/>
      <c r="N390" s="74"/>
      <c r="O390" s="74"/>
      <c r="P390" s="74"/>
      <c r="Q390" s="74"/>
      <c r="R390" s="74"/>
      <c r="S390" s="77"/>
      <c r="T390" s="78"/>
      <c r="U390" s="77"/>
      <c r="V390" s="77"/>
      <c r="W390" s="77"/>
    </row>
    <row r="391" spans="1:23" ht="15" customHeight="1" x14ac:dyDescent="0.3">
      <c r="A391" s="73" t="s">
        <v>627</v>
      </c>
      <c r="B391" s="74">
        <v>1</v>
      </c>
      <c r="C391" s="74">
        <v>2</v>
      </c>
      <c r="D391" s="74"/>
      <c r="E391" s="74">
        <v>4</v>
      </c>
      <c r="F391" s="75" t="s">
        <v>160</v>
      </c>
      <c r="G391" s="76"/>
      <c r="H391" s="76" t="s">
        <v>184</v>
      </c>
      <c r="I391" s="76" t="s">
        <v>170</v>
      </c>
      <c r="J391" s="76" t="s">
        <v>166</v>
      </c>
      <c r="K391" s="75" t="s">
        <v>58</v>
      </c>
      <c r="L391" s="74"/>
      <c r="M391" s="74"/>
      <c r="N391" s="74"/>
      <c r="O391" s="74"/>
      <c r="P391" s="74"/>
      <c r="Q391" s="74"/>
      <c r="R391" s="74"/>
      <c r="S391" s="77"/>
      <c r="T391" s="78"/>
      <c r="U391" s="77"/>
      <c r="V391" s="77"/>
      <c r="W391" s="77"/>
    </row>
    <row r="392" spans="1:23" ht="15" customHeight="1" x14ac:dyDescent="0.3">
      <c r="A392" s="73" t="s">
        <v>628</v>
      </c>
      <c r="B392" s="74"/>
      <c r="C392" s="74"/>
      <c r="D392" s="74"/>
      <c r="E392" s="74"/>
      <c r="F392" s="75"/>
      <c r="G392" s="76"/>
      <c r="H392" s="76"/>
      <c r="I392" s="76"/>
      <c r="J392" s="76"/>
      <c r="K392" s="75"/>
      <c r="L392" s="74">
        <v>1</v>
      </c>
      <c r="M392" s="74">
        <v>2</v>
      </c>
      <c r="N392" s="74"/>
      <c r="O392" s="74">
        <v>4</v>
      </c>
      <c r="P392" s="74">
        <v>5</v>
      </c>
      <c r="Q392" s="74">
        <v>6</v>
      </c>
      <c r="R392" s="74">
        <v>7</v>
      </c>
      <c r="S392" s="77"/>
      <c r="T392" s="78" t="s">
        <v>184</v>
      </c>
      <c r="U392" s="76" t="s">
        <v>170</v>
      </c>
      <c r="V392" s="76" t="s">
        <v>58</v>
      </c>
      <c r="W392" s="75" t="s">
        <v>51</v>
      </c>
    </row>
    <row r="393" spans="1:23" ht="15" customHeight="1" x14ac:dyDescent="0.3">
      <c r="A393" s="73" t="s">
        <v>629</v>
      </c>
      <c r="B393" s="74">
        <v>1</v>
      </c>
      <c r="C393" s="74">
        <v>2</v>
      </c>
      <c r="D393" s="74"/>
      <c r="E393" s="74">
        <v>4</v>
      </c>
      <c r="F393" s="75" t="s">
        <v>160</v>
      </c>
      <c r="G393" s="76"/>
      <c r="H393" s="76" t="s">
        <v>184</v>
      </c>
      <c r="I393" s="76" t="s">
        <v>170</v>
      </c>
      <c r="J393" s="76" t="s">
        <v>166</v>
      </c>
      <c r="K393" s="75" t="s">
        <v>58</v>
      </c>
      <c r="L393" s="74"/>
      <c r="M393" s="74"/>
      <c r="N393" s="74"/>
      <c r="O393" s="74"/>
      <c r="P393" s="74"/>
      <c r="Q393" s="74"/>
      <c r="R393" s="74"/>
      <c r="S393" s="77"/>
      <c r="T393" s="78"/>
      <c r="U393" s="76"/>
      <c r="V393" s="76"/>
      <c r="W393" s="75"/>
    </row>
    <row r="394" spans="1:23" ht="15" customHeight="1" x14ac:dyDescent="0.3">
      <c r="A394" s="73" t="s">
        <v>630</v>
      </c>
      <c r="B394" s="74"/>
      <c r="C394" s="74"/>
      <c r="D394" s="74"/>
      <c r="E394" s="74"/>
      <c r="F394" s="75"/>
      <c r="G394" s="76"/>
      <c r="H394" s="76"/>
      <c r="I394" s="76"/>
      <c r="J394" s="76"/>
      <c r="K394" s="75"/>
      <c r="L394" s="74">
        <v>1</v>
      </c>
      <c r="M394" s="74">
        <v>2</v>
      </c>
      <c r="N394" s="74"/>
      <c r="O394" s="74">
        <v>4</v>
      </c>
      <c r="P394" s="74">
        <v>5</v>
      </c>
      <c r="Q394" s="74">
        <v>6</v>
      </c>
      <c r="R394" s="74">
        <v>7</v>
      </c>
      <c r="S394" s="77"/>
      <c r="T394" s="78" t="s">
        <v>184</v>
      </c>
      <c r="U394" s="76" t="s">
        <v>170</v>
      </c>
      <c r="V394" s="76" t="s">
        <v>58</v>
      </c>
      <c r="W394" s="75" t="s">
        <v>51</v>
      </c>
    </row>
    <row r="395" spans="1:23" ht="15" customHeight="1" x14ac:dyDescent="0.3">
      <c r="A395" s="73" t="s">
        <v>631</v>
      </c>
      <c r="B395" s="74"/>
      <c r="C395" s="74"/>
      <c r="D395" s="74"/>
      <c r="E395" s="74"/>
      <c r="F395" s="75"/>
      <c r="G395" s="76"/>
      <c r="H395" s="76"/>
      <c r="I395" s="76"/>
      <c r="J395" s="77"/>
      <c r="K395" s="75"/>
      <c r="L395" s="74">
        <v>1</v>
      </c>
      <c r="M395" s="74">
        <v>2</v>
      </c>
      <c r="N395" s="74"/>
      <c r="O395" s="74">
        <v>4</v>
      </c>
      <c r="P395" s="74">
        <v>5</v>
      </c>
      <c r="Q395" s="74">
        <v>6</v>
      </c>
      <c r="R395" s="74">
        <v>7</v>
      </c>
      <c r="S395" s="77"/>
      <c r="T395" s="78"/>
      <c r="U395" s="76" t="s">
        <v>170</v>
      </c>
      <c r="V395" s="76" t="s">
        <v>58</v>
      </c>
      <c r="W395" s="75" t="s">
        <v>51</v>
      </c>
    </row>
    <row r="396" spans="1:23" ht="15" customHeight="1" x14ac:dyDescent="0.3">
      <c r="A396" s="73" t="s">
        <v>632</v>
      </c>
      <c r="B396" s="74">
        <v>1</v>
      </c>
      <c r="C396" s="74">
        <v>2</v>
      </c>
      <c r="D396" s="74"/>
      <c r="E396" s="74">
        <v>4</v>
      </c>
      <c r="F396" s="75" t="s">
        <v>160</v>
      </c>
      <c r="G396" s="76"/>
      <c r="H396" s="76" t="s">
        <v>184</v>
      </c>
      <c r="I396" s="76" t="s">
        <v>170</v>
      </c>
      <c r="J396" s="76" t="s">
        <v>166</v>
      </c>
      <c r="K396" s="75" t="s">
        <v>58</v>
      </c>
      <c r="L396" s="74"/>
      <c r="M396" s="74"/>
      <c r="N396" s="74"/>
      <c r="O396" s="74"/>
      <c r="P396" s="74"/>
      <c r="Q396" s="74"/>
      <c r="R396" s="74"/>
      <c r="S396" s="77"/>
      <c r="T396" s="78"/>
      <c r="U396" s="76"/>
      <c r="V396" s="76"/>
      <c r="W396" s="75"/>
    </row>
    <row r="397" spans="1:23" ht="15" customHeight="1" x14ac:dyDescent="0.3">
      <c r="A397" s="73" t="s">
        <v>633</v>
      </c>
      <c r="B397" s="74"/>
      <c r="C397" s="74"/>
      <c r="D397" s="74"/>
      <c r="E397" s="74"/>
      <c r="F397" s="75"/>
      <c r="G397" s="76"/>
      <c r="H397" s="76"/>
      <c r="I397" s="76"/>
      <c r="J397" s="76"/>
      <c r="K397" s="75"/>
      <c r="L397" s="74">
        <v>1</v>
      </c>
      <c r="M397" s="74">
        <v>2</v>
      </c>
      <c r="N397" s="74"/>
      <c r="O397" s="74">
        <v>4</v>
      </c>
      <c r="P397" s="74">
        <v>5</v>
      </c>
      <c r="Q397" s="74">
        <v>6</v>
      </c>
      <c r="R397" s="74">
        <v>7</v>
      </c>
      <c r="S397" s="77"/>
      <c r="T397" s="78" t="s">
        <v>184</v>
      </c>
      <c r="U397" s="76" t="s">
        <v>170</v>
      </c>
      <c r="V397" s="76" t="s">
        <v>58</v>
      </c>
      <c r="W397" s="75" t="s">
        <v>51</v>
      </c>
    </row>
    <row r="398" spans="1:23" ht="15" customHeight="1" x14ac:dyDescent="0.3">
      <c r="A398" s="73" t="s">
        <v>634</v>
      </c>
      <c r="B398" s="74"/>
      <c r="C398" s="74"/>
      <c r="D398" s="74"/>
      <c r="E398" s="74"/>
      <c r="F398" s="75"/>
      <c r="G398" s="76"/>
      <c r="H398" s="76"/>
      <c r="I398" s="76"/>
      <c r="J398" s="77"/>
      <c r="K398" s="75"/>
      <c r="L398" s="74">
        <v>1</v>
      </c>
      <c r="M398" s="74">
        <v>2</v>
      </c>
      <c r="N398" s="74"/>
      <c r="O398" s="74">
        <v>4</v>
      </c>
      <c r="P398" s="74">
        <v>5</v>
      </c>
      <c r="Q398" s="74">
        <v>6</v>
      </c>
      <c r="R398" s="74">
        <v>7</v>
      </c>
      <c r="S398" s="77"/>
      <c r="T398" s="78"/>
      <c r="U398" s="76" t="s">
        <v>170</v>
      </c>
      <c r="V398" s="76" t="s">
        <v>58</v>
      </c>
      <c r="W398" s="75" t="s">
        <v>51</v>
      </c>
    </row>
    <row r="399" spans="1:23" ht="15" customHeight="1" x14ac:dyDescent="0.3">
      <c r="A399" s="73" t="s">
        <v>635</v>
      </c>
      <c r="B399" s="74"/>
      <c r="C399" s="74"/>
      <c r="D399" s="74"/>
      <c r="E399" s="74"/>
      <c r="F399" s="75"/>
      <c r="G399" s="76"/>
      <c r="H399" s="76"/>
      <c r="I399" s="76"/>
      <c r="J399" s="77"/>
      <c r="K399" s="75"/>
      <c r="L399" s="74">
        <v>1</v>
      </c>
      <c r="M399" s="74">
        <v>2</v>
      </c>
      <c r="N399" s="74"/>
      <c r="O399" s="74">
        <v>4</v>
      </c>
      <c r="P399" s="74">
        <v>5</v>
      </c>
      <c r="Q399" s="74">
        <v>6</v>
      </c>
      <c r="R399" s="74">
        <v>7</v>
      </c>
      <c r="S399" s="77"/>
      <c r="T399" s="78"/>
      <c r="U399" s="76" t="s">
        <v>170</v>
      </c>
      <c r="V399" s="76" t="s">
        <v>58</v>
      </c>
      <c r="W399" s="75" t="s">
        <v>51</v>
      </c>
    </row>
    <row r="400" spans="1:23" ht="15" customHeight="1" x14ac:dyDescent="0.3">
      <c r="A400" s="73" t="s">
        <v>636</v>
      </c>
      <c r="B400" s="74">
        <v>1</v>
      </c>
      <c r="C400" s="74"/>
      <c r="D400" s="74"/>
      <c r="E400" s="74">
        <v>4</v>
      </c>
      <c r="F400" s="75" t="s">
        <v>160</v>
      </c>
      <c r="G400" s="76"/>
      <c r="H400" s="76"/>
      <c r="I400" s="76" t="s">
        <v>170</v>
      </c>
      <c r="J400" s="77"/>
      <c r="K400" s="75" t="s">
        <v>58</v>
      </c>
      <c r="L400" s="74"/>
      <c r="M400" s="74"/>
      <c r="N400" s="74"/>
      <c r="O400" s="74"/>
      <c r="P400" s="74"/>
      <c r="Q400" s="74"/>
      <c r="R400" s="74"/>
      <c r="S400" s="77"/>
      <c r="T400" s="78"/>
      <c r="U400" s="77"/>
      <c r="V400" s="77"/>
      <c r="W400" s="77"/>
    </row>
    <row r="401" spans="1:23" ht="15" customHeight="1" x14ac:dyDescent="0.3">
      <c r="A401" s="73" t="s">
        <v>638</v>
      </c>
      <c r="B401" s="74">
        <v>1</v>
      </c>
      <c r="C401" s="74"/>
      <c r="D401" s="74"/>
      <c r="E401" s="74">
        <v>4</v>
      </c>
      <c r="F401" s="75" t="s">
        <v>160</v>
      </c>
      <c r="G401" s="76"/>
      <c r="H401" s="76" t="s">
        <v>184</v>
      </c>
      <c r="I401" s="76" t="s">
        <v>170</v>
      </c>
      <c r="J401" s="76" t="s">
        <v>166</v>
      </c>
      <c r="K401" s="75" t="s">
        <v>58</v>
      </c>
      <c r="L401" s="74"/>
      <c r="M401" s="74"/>
      <c r="N401" s="74"/>
      <c r="O401" s="74"/>
      <c r="P401" s="74"/>
      <c r="Q401" s="74"/>
      <c r="R401" s="74"/>
      <c r="S401" s="77"/>
      <c r="T401" s="78"/>
      <c r="U401" s="77"/>
      <c r="V401" s="77"/>
      <c r="W401" s="77"/>
    </row>
    <row r="402" spans="1:23" ht="15" customHeight="1" x14ac:dyDescent="0.3">
      <c r="A402" s="73" t="s">
        <v>640</v>
      </c>
      <c r="B402" s="74">
        <v>1</v>
      </c>
      <c r="C402" s="74"/>
      <c r="D402" s="74"/>
      <c r="E402" s="74">
        <v>4</v>
      </c>
      <c r="F402" s="75" t="s">
        <v>160</v>
      </c>
      <c r="G402" s="76"/>
      <c r="H402" s="76"/>
      <c r="I402" s="76" t="s">
        <v>170</v>
      </c>
      <c r="J402" s="77"/>
      <c r="K402" s="75" t="s">
        <v>58</v>
      </c>
      <c r="L402" s="74"/>
      <c r="M402" s="74"/>
      <c r="N402" s="74"/>
      <c r="O402" s="74"/>
      <c r="P402" s="74"/>
      <c r="Q402" s="74"/>
      <c r="R402" s="74"/>
      <c r="S402" s="77"/>
      <c r="T402" s="78"/>
      <c r="U402" s="77"/>
      <c r="V402" s="77"/>
      <c r="W402" s="77"/>
    </row>
    <row r="403" spans="1:23" ht="15" customHeight="1" x14ac:dyDescent="0.3">
      <c r="A403" s="73" t="s">
        <v>641</v>
      </c>
      <c r="B403" s="74">
        <v>1</v>
      </c>
      <c r="C403" s="74"/>
      <c r="D403" s="74"/>
      <c r="E403" s="74">
        <v>4</v>
      </c>
      <c r="F403" s="75" t="s">
        <v>160</v>
      </c>
      <c r="G403" s="76"/>
      <c r="H403" s="76" t="s">
        <v>184</v>
      </c>
      <c r="I403" s="76" t="s">
        <v>170</v>
      </c>
      <c r="J403" s="76" t="s">
        <v>166</v>
      </c>
      <c r="K403" s="75" t="s">
        <v>58</v>
      </c>
      <c r="L403" s="74"/>
      <c r="M403" s="74"/>
      <c r="N403" s="74"/>
      <c r="O403" s="74"/>
      <c r="P403" s="74"/>
      <c r="Q403" s="74"/>
      <c r="R403" s="74"/>
      <c r="S403" s="77"/>
      <c r="T403" s="78"/>
      <c r="U403" s="77"/>
      <c r="V403" s="77"/>
      <c r="W403" s="77"/>
    </row>
    <row r="404" spans="1:23" ht="14.25" customHeight="1" x14ac:dyDescent="0.3">
      <c r="A404" s="73" t="s">
        <v>642</v>
      </c>
      <c r="B404" s="74">
        <v>1</v>
      </c>
      <c r="C404" s="74"/>
      <c r="D404" s="74"/>
      <c r="E404" s="74">
        <v>4</v>
      </c>
      <c r="F404" s="75" t="s">
        <v>160</v>
      </c>
      <c r="G404" s="76"/>
      <c r="H404" s="76"/>
      <c r="I404" s="76" t="s">
        <v>170</v>
      </c>
      <c r="J404" s="77"/>
      <c r="K404" s="75" t="s">
        <v>58</v>
      </c>
      <c r="L404" s="74"/>
      <c r="M404" s="74"/>
      <c r="N404" s="74"/>
      <c r="O404" s="74"/>
      <c r="P404" s="74"/>
      <c r="Q404" s="74"/>
      <c r="R404" s="74"/>
      <c r="S404" s="77"/>
      <c r="T404" s="78"/>
      <c r="U404" s="77"/>
      <c r="V404" s="77"/>
      <c r="W404" s="77"/>
    </row>
    <row r="405" spans="1:23" ht="15" customHeight="1" x14ac:dyDescent="0.3">
      <c r="A405" s="73" t="s">
        <v>644</v>
      </c>
      <c r="B405" s="74">
        <v>1</v>
      </c>
      <c r="C405" s="74">
        <v>2</v>
      </c>
      <c r="D405" s="74"/>
      <c r="E405" s="74">
        <v>4</v>
      </c>
      <c r="F405" s="75" t="s">
        <v>160</v>
      </c>
      <c r="G405" s="76"/>
      <c r="H405" s="76"/>
      <c r="I405" s="76" t="s">
        <v>170</v>
      </c>
      <c r="J405" s="77"/>
      <c r="K405" s="75" t="s">
        <v>58</v>
      </c>
      <c r="L405" s="74"/>
      <c r="M405" s="74"/>
      <c r="N405" s="74"/>
      <c r="O405" s="74"/>
      <c r="P405" s="74"/>
      <c r="Q405" s="74"/>
      <c r="R405" s="74"/>
      <c r="S405" s="77"/>
      <c r="T405" s="78"/>
      <c r="U405" s="77"/>
      <c r="V405" s="77"/>
      <c r="W405" s="77"/>
    </row>
    <row r="406" spans="1:23" x14ac:dyDescent="0.3">
      <c r="A406" s="73" t="s">
        <v>645</v>
      </c>
      <c r="B406" s="74">
        <v>1</v>
      </c>
      <c r="C406" s="74"/>
      <c r="D406" s="74"/>
      <c r="E406" s="74">
        <v>4</v>
      </c>
      <c r="F406" s="75" t="s">
        <v>160</v>
      </c>
      <c r="G406" s="76"/>
      <c r="H406" s="76"/>
      <c r="I406" s="76" t="s">
        <v>170</v>
      </c>
      <c r="J406" s="77"/>
      <c r="K406" s="75" t="s">
        <v>58</v>
      </c>
      <c r="L406" s="74"/>
      <c r="M406" s="74"/>
      <c r="N406" s="74"/>
      <c r="O406" s="74"/>
      <c r="P406" s="74"/>
      <c r="Q406" s="74"/>
      <c r="R406" s="74"/>
      <c r="S406" s="77"/>
      <c r="T406" s="78"/>
      <c r="U406" s="77"/>
      <c r="V406" s="77"/>
      <c r="W406" s="77"/>
    </row>
    <row r="407" spans="1:23" x14ac:dyDescent="0.3">
      <c r="A407" s="73" t="s">
        <v>646</v>
      </c>
      <c r="B407" s="74">
        <v>1</v>
      </c>
      <c r="C407" s="74">
        <v>2</v>
      </c>
      <c r="D407" s="74"/>
      <c r="E407" s="74">
        <v>4</v>
      </c>
      <c r="F407" s="75" t="s">
        <v>160</v>
      </c>
      <c r="G407" s="76"/>
      <c r="H407" s="76"/>
      <c r="I407" s="76" t="s">
        <v>170</v>
      </c>
      <c r="J407" s="77"/>
      <c r="K407" s="75" t="s">
        <v>58</v>
      </c>
      <c r="L407" s="74"/>
      <c r="M407" s="74"/>
      <c r="N407" s="74"/>
      <c r="O407" s="74"/>
      <c r="P407" s="74"/>
      <c r="Q407" s="74"/>
      <c r="R407" s="74"/>
      <c r="S407" s="77"/>
      <c r="T407" s="78"/>
      <c r="U407" s="77"/>
      <c r="V407" s="77"/>
      <c r="W407" s="77"/>
    </row>
    <row r="408" spans="1:23" x14ac:dyDescent="0.3">
      <c r="A408" s="73" t="s">
        <v>647</v>
      </c>
      <c r="B408" s="74">
        <v>1</v>
      </c>
      <c r="C408" s="74"/>
      <c r="D408" s="74"/>
      <c r="E408" s="74">
        <v>4</v>
      </c>
      <c r="F408" s="75" t="s">
        <v>160</v>
      </c>
      <c r="G408" s="76"/>
      <c r="H408" s="76"/>
      <c r="I408" s="76" t="s">
        <v>170</v>
      </c>
      <c r="J408" s="77"/>
      <c r="K408" s="75" t="s">
        <v>58</v>
      </c>
      <c r="L408" s="74"/>
      <c r="M408" s="74"/>
      <c r="N408" s="74"/>
      <c r="O408" s="74"/>
      <c r="P408" s="74"/>
      <c r="Q408" s="74"/>
      <c r="R408" s="74"/>
      <c r="S408" s="77"/>
      <c r="T408" s="78"/>
      <c r="U408" s="77"/>
      <c r="V408" s="77"/>
      <c r="W408" s="77"/>
    </row>
    <row r="409" spans="1:23" x14ac:dyDescent="0.3">
      <c r="A409" s="73" t="s">
        <v>648</v>
      </c>
      <c r="B409" s="74">
        <v>1</v>
      </c>
      <c r="C409" s="74"/>
      <c r="D409" s="74"/>
      <c r="E409" s="74">
        <v>4</v>
      </c>
      <c r="F409" s="75" t="s">
        <v>160</v>
      </c>
      <c r="G409" s="76"/>
      <c r="H409" s="76" t="s">
        <v>184</v>
      </c>
      <c r="I409" s="76" t="s">
        <v>170</v>
      </c>
      <c r="J409" s="76" t="s">
        <v>166</v>
      </c>
      <c r="K409" s="75" t="s">
        <v>58</v>
      </c>
      <c r="L409" s="74"/>
      <c r="M409" s="74"/>
      <c r="N409" s="74"/>
      <c r="O409" s="74"/>
      <c r="P409" s="74"/>
      <c r="Q409" s="74"/>
      <c r="R409" s="74"/>
      <c r="S409" s="77"/>
      <c r="T409" s="78"/>
      <c r="U409" s="77"/>
      <c r="V409" s="77"/>
      <c r="W409" s="77"/>
    </row>
    <row r="410" spans="1:23" x14ac:dyDescent="0.3">
      <c r="A410" s="73" t="s">
        <v>650</v>
      </c>
      <c r="B410" s="74">
        <v>1</v>
      </c>
      <c r="C410" s="74">
        <v>2</v>
      </c>
      <c r="D410" s="74"/>
      <c r="E410" s="74">
        <v>4</v>
      </c>
      <c r="F410" s="75" t="s">
        <v>160</v>
      </c>
      <c r="G410" s="76"/>
      <c r="H410" s="76"/>
      <c r="I410" s="76" t="s">
        <v>170</v>
      </c>
      <c r="J410" s="77"/>
      <c r="K410" s="75" t="s">
        <v>58</v>
      </c>
      <c r="L410" s="74"/>
      <c r="M410" s="74"/>
      <c r="N410" s="74"/>
      <c r="O410" s="74"/>
      <c r="P410" s="74"/>
      <c r="Q410" s="74"/>
      <c r="R410" s="74"/>
      <c r="S410" s="77"/>
      <c r="T410" s="78"/>
      <c r="U410" s="77"/>
      <c r="V410" s="77"/>
      <c r="W410" s="77"/>
    </row>
    <row r="411" spans="1:23" x14ac:dyDescent="0.3">
      <c r="A411" s="73" t="s">
        <v>651</v>
      </c>
      <c r="B411" s="74">
        <v>1</v>
      </c>
      <c r="C411" s="74">
        <v>2</v>
      </c>
      <c r="D411" s="74"/>
      <c r="E411" s="74">
        <v>4</v>
      </c>
      <c r="F411" s="75" t="s">
        <v>160</v>
      </c>
      <c r="G411" s="76"/>
      <c r="H411" s="76" t="s">
        <v>184</v>
      </c>
      <c r="I411" s="76" t="s">
        <v>170</v>
      </c>
      <c r="J411" s="76" t="s">
        <v>166</v>
      </c>
      <c r="K411" s="75" t="s">
        <v>58</v>
      </c>
      <c r="L411" s="74"/>
      <c r="M411" s="74"/>
      <c r="N411" s="74"/>
      <c r="O411" s="74"/>
      <c r="P411" s="74"/>
      <c r="Q411" s="74"/>
      <c r="R411" s="74"/>
      <c r="S411" s="77"/>
      <c r="T411" s="78"/>
      <c r="U411" s="77"/>
      <c r="V411" s="77"/>
      <c r="W411" s="77"/>
    </row>
    <row r="412" spans="1:23" x14ac:dyDescent="0.3">
      <c r="A412" s="73" t="s">
        <v>652</v>
      </c>
      <c r="B412" s="74"/>
      <c r="C412" s="74"/>
      <c r="D412" s="74"/>
      <c r="E412" s="74">
        <v>4</v>
      </c>
      <c r="F412" s="75" t="s">
        <v>160</v>
      </c>
      <c r="G412" s="76"/>
      <c r="H412" s="76"/>
      <c r="I412" s="76" t="s">
        <v>170</v>
      </c>
      <c r="J412" s="77"/>
      <c r="K412" s="75" t="s">
        <v>58</v>
      </c>
      <c r="L412" s="74"/>
      <c r="M412" s="74"/>
      <c r="N412" s="74"/>
      <c r="O412" s="74"/>
      <c r="P412" s="74"/>
      <c r="Q412" s="74"/>
      <c r="R412" s="74"/>
      <c r="S412" s="77"/>
      <c r="T412" s="78"/>
      <c r="U412" s="77"/>
      <c r="V412" s="77"/>
      <c r="W412" s="77"/>
    </row>
    <row r="413" spans="1:23" x14ac:dyDescent="0.3">
      <c r="A413" s="73" t="s">
        <v>654</v>
      </c>
      <c r="B413" s="74"/>
      <c r="C413" s="74"/>
      <c r="D413" s="74"/>
      <c r="E413" s="74">
        <v>4</v>
      </c>
      <c r="F413" s="75" t="s">
        <v>160</v>
      </c>
      <c r="G413" s="76"/>
      <c r="H413" s="76"/>
      <c r="I413" s="76" t="s">
        <v>170</v>
      </c>
      <c r="J413" s="77"/>
      <c r="K413" s="75" t="s">
        <v>58</v>
      </c>
      <c r="L413" s="74"/>
      <c r="M413" s="74"/>
      <c r="N413" s="74"/>
      <c r="O413" s="74"/>
      <c r="P413" s="74"/>
      <c r="Q413" s="74"/>
      <c r="R413" s="74"/>
      <c r="S413" s="77"/>
      <c r="T413" s="78"/>
      <c r="U413" s="77"/>
      <c r="V413" s="77"/>
      <c r="W413" s="77"/>
    </row>
    <row r="414" spans="1:23" x14ac:dyDescent="0.3">
      <c r="A414" s="73" t="s">
        <v>656</v>
      </c>
      <c r="B414" s="74">
        <v>1</v>
      </c>
      <c r="C414" s="74"/>
      <c r="D414" s="74"/>
      <c r="E414" s="74">
        <v>4</v>
      </c>
      <c r="F414" s="75" t="s">
        <v>160</v>
      </c>
      <c r="G414" s="76"/>
      <c r="H414" s="76"/>
      <c r="I414" s="76" t="s">
        <v>170</v>
      </c>
      <c r="J414" s="77"/>
      <c r="K414" s="75" t="s">
        <v>58</v>
      </c>
      <c r="L414" s="74"/>
      <c r="M414" s="74"/>
      <c r="N414" s="74"/>
      <c r="O414" s="74"/>
      <c r="P414" s="74"/>
      <c r="Q414" s="74"/>
      <c r="R414" s="74"/>
      <c r="S414" s="77"/>
      <c r="T414" s="78"/>
      <c r="U414" s="77"/>
      <c r="V414" s="77"/>
      <c r="W414" s="77"/>
    </row>
    <row r="415" spans="1:23" x14ac:dyDescent="0.3">
      <c r="A415" s="73" t="s">
        <v>658</v>
      </c>
      <c r="B415" s="74">
        <v>1</v>
      </c>
      <c r="C415" s="74">
        <v>2</v>
      </c>
      <c r="D415" s="74"/>
      <c r="E415" s="74">
        <v>4</v>
      </c>
      <c r="F415" s="75" t="s">
        <v>160</v>
      </c>
      <c r="G415" s="76"/>
      <c r="H415" s="76"/>
      <c r="I415" s="76" t="s">
        <v>170</v>
      </c>
      <c r="J415" s="77"/>
      <c r="K415" s="75" t="s">
        <v>58</v>
      </c>
      <c r="L415" s="74"/>
      <c r="M415" s="74"/>
      <c r="N415" s="74"/>
      <c r="O415" s="74"/>
      <c r="P415" s="74"/>
      <c r="Q415" s="74"/>
      <c r="R415" s="74"/>
      <c r="S415" s="77"/>
      <c r="T415" s="78"/>
      <c r="U415" s="77"/>
      <c r="V415" s="77"/>
      <c r="W415" s="77"/>
    </row>
    <row r="416" spans="1:23" x14ac:dyDescent="0.3">
      <c r="A416" s="73" t="s">
        <v>660</v>
      </c>
      <c r="B416" s="74">
        <v>1</v>
      </c>
      <c r="C416" s="74">
        <v>2</v>
      </c>
      <c r="D416" s="74"/>
      <c r="E416" s="74">
        <v>4</v>
      </c>
      <c r="F416" s="75" t="s">
        <v>160</v>
      </c>
      <c r="G416" s="76"/>
      <c r="H416" s="76" t="s">
        <v>184</v>
      </c>
      <c r="I416" s="76" t="s">
        <v>170</v>
      </c>
      <c r="J416" s="76" t="s">
        <v>58</v>
      </c>
      <c r="K416" s="75" t="s">
        <v>58</v>
      </c>
      <c r="L416" s="74"/>
      <c r="M416" s="74"/>
      <c r="N416" s="74"/>
      <c r="O416" s="74"/>
      <c r="P416" s="74"/>
      <c r="Q416" s="74"/>
      <c r="R416" s="74"/>
      <c r="S416" s="77"/>
      <c r="T416" s="78"/>
      <c r="U416" s="77"/>
      <c r="V416" s="77"/>
      <c r="W416" s="77"/>
    </row>
    <row r="417" spans="1:23" x14ac:dyDescent="0.3">
      <c r="A417" s="73" t="s">
        <v>662</v>
      </c>
      <c r="B417" s="74">
        <v>1</v>
      </c>
      <c r="C417" s="74">
        <v>2</v>
      </c>
      <c r="D417" s="74"/>
      <c r="E417" s="74">
        <v>4</v>
      </c>
      <c r="F417" s="75" t="s">
        <v>160</v>
      </c>
      <c r="G417" s="76"/>
      <c r="H417" s="76"/>
      <c r="I417" s="76" t="s">
        <v>170</v>
      </c>
      <c r="J417" s="77"/>
      <c r="K417" s="75" t="s">
        <v>58</v>
      </c>
      <c r="L417" s="74"/>
      <c r="M417" s="74"/>
      <c r="N417" s="74"/>
      <c r="O417" s="74"/>
      <c r="P417" s="74"/>
      <c r="Q417" s="74"/>
      <c r="R417" s="74"/>
      <c r="S417" s="77"/>
      <c r="T417" s="78"/>
      <c r="U417" s="77"/>
      <c r="V417" s="77"/>
      <c r="W417" s="77"/>
    </row>
    <row r="418" spans="1:23" x14ac:dyDescent="0.3">
      <c r="A418" s="73" t="s">
        <v>663</v>
      </c>
      <c r="B418" s="74">
        <v>1</v>
      </c>
      <c r="C418" s="74">
        <v>2</v>
      </c>
      <c r="D418" s="74"/>
      <c r="E418" s="74">
        <v>4</v>
      </c>
      <c r="F418" s="75" t="s">
        <v>160</v>
      </c>
      <c r="G418" s="76"/>
      <c r="H418" s="76" t="s">
        <v>184</v>
      </c>
      <c r="I418" s="76" t="s">
        <v>170</v>
      </c>
      <c r="J418" s="76" t="s">
        <v>58</v>
      </c>
      <c r="K418" s="75" t="s">
        <v>58</v>
      </c>
      <c r="L418" s="74"/>
      <c r="M418" s="74"/>
      <c r="N418" s="74"/>
      <c r="O418" s="74"/>
      <c r="P418" s="74"/>
      <c r="Q418" s="74"/>
      <c r="R418" s="74"/>
      <c r="S418" s="77"/>
      <c r="T418" s="78"/>
      <c r="U418" s="77"/>
      <c r="V418" s="77"/>
      <c r="W418" s="77"/>
    </row>
    <row r="419" spans="1:23" x14ac:dyDescent="0.3">
      <c r="A419" s="73" t="s">
        <v>664</v>
      </c>
      <c r="B419" s="74">
        <v>1</v>
      </c>
      <c r="C419" s="74"/>
      <c r="D419" s="74"/>
      <c r="E419" s="74">
        <v>4</v>
      </c>
      <c r="F419" s="75" t="s">
        <v>160</v>
      </c>
      <c r="G419" s="76"/>
      <c r="H419" s="76" t="s">
        <v>184</v>
      </c>
      <c r="I419" s="76" t="s">
        <v>170</v>
      </c>
      <c r="J419" s="76" t="s">
        <v>58</v>
      </c>
      <c r="K419" s="75" t="s">
        <v>58</v>
      </c>
      <c r="L419" s="74"/>
      <c r="M419" s="74"/>
      <c r="N419" s="74"/>
      <c r="O419" s="74"/>
      <c r="P419" s="74"/>
      <c r="Q419" s="74"/>
      <c r="R419" s="74"/>
      <c r="S419" s="77"/>
      <c r="T419" s="78"/>
      <c r="U419" s="77"/>
      <c r="V419" s="77"/>
      <c r="W419" s="77"/>
    </row>
    <row r="420" spans="1:23" x14ac:dyDescent="0.3">
      <c r="A420" s="73" t="s">
        <v>665</v>
      </c>
      <c r="B420" s="74">
        <v>1</v>
      </c>
      <c r="C420" s="74"/>
      <c r="D420" s="74"/>
      <c r="E420" s="74">
        <v>4</v>
      </c>
      <c r="F420" s="75" t="s">
        <v>160</v>
      </c>
      <c r="G420" s="76"/>
      <c r="H420" s="76" t="s">
        <v>184</v>
      </c>
      <c r="I420" s="76" t="s">
        <v>170</v>
      </c>
      <c r="J420" s="76" t="s">
        <v>58</v>
      </c>
      <c r="K420" s="75" t="s">
        <v>58</v>
      </c>
      <c r="L420" s="74"/>
      <c r="M420" s="74"/>
      <c r="N420" s="74"/>
      <c r="O420" s="74"/>
      <c r="P420" s="74"/>
      <c r="Q420" s="74"/>
      <c r="R420" s="74"/>
      <c r="S420" s="77"/>
      <c r="T420" s="78"/>
      <c r="U420" s="77"/>
      <c r="V420" s="77"/>
      <c r="W420" s="77"/>
    </row>
    <row r="421" spans="1:23" x14ac:dyDescent="0.3">
      <c r="A421" s="73" t="s">
        <v>666</v>
      </c>
      <c r="B421" s="74">
        <v>1</v>
      </c>
      <c r="C421" s="74"/>
      <c r="D421" s="74"/>
      <c r="E421" s="74">
        <v>4</v>
      </c>
      <c r="F421" s="75" t="s">
        <v>160</v>
      </c>
      <c r="G421" s="76"/>
      <c r="H421" s="76" t="s">
        <v>184</v>
      </c>
      <c r="I421" s="76" t="s">
        <v>170</v>
      </c>
      <c r="J421" s="76" t="s">
        <v>58</v>
      </c>
      <c r="K421" s="75" t="s">
        <v>58</v>
      </c>
      <c r="L421" s="74"/>
      <c r="M421" s="74"/>
      <c r="N421" s="74"/>
      <c r="O421" s="74"/>
      <c r="P421" s="74"/>
      <c r="Q421" s="74"/>
      <c r="R421" s="74"/>
      <c r="S421" s="77"/>
      <c r="T421" s="78"/>
      <c r="U421" s="77"/>
      <c r="V421" s="77"/>
      <c r="W421" s="77"/>
    </row>
    <row r="422" spans="1:23" x14ac:dyDescent="0.3">
      <c r="A422" s="73" t="s">
        <v>667</v>
      </c>
      <c r="B422" s="74">
        <v>1</v>
      </c>
      <c r="C422" s="74"/>
      <c r="D422" s="74"/>
      <c r="E422" s="74">
        <v>4</v>
      </c>
      <c r="F422" s="75" t="s">
        <v>160</v>
      </c>
      <c r="G422" s="76"/>
      <c r="H422" s="76" t="s">
        <v>184</v>
      </c>
      <c r="I422" s="76" t="s">
        <v>170</v>
      </c>
      <c r="J422" s="76" t="s">
        <v>58</v>
      </c>
      <c r="K422" s="75" t="s">
        <v>58</v>
      </c>
      <c r="L422" s="74"/>
      <c r="M422" s="74"/>
      <c r="N422" s="74"/>
      <c r="O422" s="74"/>
      <c r="P422" s="74"/>
      <c r="Q422" s="74"/>
      <c r="R422" s="74"/>
      <c r="S422" s="77"/>
      <c r="T422" s="78"/>
      <c r="U422" s="77"/>
      <c r="V422" s="77"/>
      <c r="W422" s="77"/>
    </row>
    <row r="423" spans="1:23" x14ac:dyDescent="0.3">
      <c r="A423" s="73" t="s">
        <v>668</v>
      </c>
      <c r="B423" s="74">
        <v>1</v>
      </c>
      <c r="C423" s="74"/>
      <c r="D423" s="74"/>
      <c r="E423" s="74">
        <v>4</v>
      </c>
      <c r="F423" s="75" t="s">
        <v>160</v>
      </c>
      <c r="G423" s="76"/>
      <c r="H423" s="76" t="s">
        <v>184</v>
      </c>
      <c r="I423" s="76" t="s">
        <v>170</v>
      </c>
      <c r="J423" s="76" t="s">
        <v>58</v>
      </c>
      <c r="K423" s="75" t="s">
        <v>58</v>
      </c>
      <c r="L423" s="74"/>
      <c r="M423" s="74"/>
      <c r="N423" s="74"/>
      <c r="O423" s="74"/>
      <c r="P423" s="74"/>
      <c r="Q423" s="74"/>
      <c r="R423" s="74"/>
      <c r="S423" s="77"/>
      <c r="T423" s="78"/>
      <c r="U423" s="77"/>
      <c r="V423" s="77"/>
      <c r="W423" s="77"/>
    </row>
    <row r="424" spans="1:23" x14ac:dyDescent="0.3">
      <c r="A424" s="73" t="s">
        <v>669</v>
      </c>
      <c r="B424" s="74">
        <v>1</v>
      </c>
      <c r="C424" s="74"/>
      <c r="D424" s="74"/>
      <c r="E424" s="74">
        <v>4</v>
      </c>
      <c r="F424" s="75" t="s">
        <v>160</v>
      </c>
      <c r="G424" s="76"/>
      <c r="H424" s="76"/>
      <c r="I424" s="76" t="s">
        <v>170</v>
      </c>
      <c r="J424" s="77"/>
      <c r="K424" s="75" t="s">
        <v>58</v>
      </c>
      <c r="L424" s="74"/>
      <c r="M424" s="74"/>
      <c r="N424" s="74"/>
      <c r="O424" s="74"/>
      <c r="P424" s="74"/>
      <c r="Q424" s="74"/>
      <c r="R424" s="74"/>
      <c r="S424" s="77"/>
      <c r="T424" s="78"/>
      <c r="U424" s="77"/>
      <c r="V424" s="77"/>
      <c r="W424" s="77"/>
    </row>
    <row r="425" spans="1:23" x14ac:dyDescent="0.3">
      <c r="A425" s="73" t="s">
        <v>670</v>
      </c>
      <c r="B425" s="74">
        <v>1</v>
      </c>
      <c r="C425" s="74"/>
      <c r="D425" s="74"/>
      <c r="E425" s="74">
        <v>4</v>
      </c>
      <c r="F425" s="75" t="s">
        <v>160</v>
      </c>
      <c r="G425" s="76"/>
      <c r="H425" s="76" t="s">
        <v>184</v>
      </c>
      <c r="I425" s="76" t="s">
        <v>170</v>
      </c>
      <c r="J425" s="76" t="s">
        <v>58</v>
      </c>
      <c r="K425" s="75" t="s">
        <v>58</v>
      </c>
      <c r="L425" s="74"/>
      <c r="M425" s="74"/>
      <c r="N425" s="74"/>
      <c r="O425" s="74"/>
      <c r="P425" s="74"/>
      <c r="Q425" s="74"/>
      <c r="R425" s="74"/>
      <c r="S425" s="77"/>
      <c r="T425" s="78"/>
      <c r="U425" s="77"/>
      <c r="V425" s="77"/>
      <c r="W425" s="77"/>
    </row>
    <row r="426" spans="1:23" x14ac:dyDescent="0.3">
      <c r="A426" s="73" t="s">
        <v>671</v>
      </c>
      <c r="B426" s="74">
        <v>1</v>
      </c>
      <c r="C426" s="74"/>
      <c r="D426" s="74"/>
      <c r="E426" s="74">
        <v>4</v>
      </c>
      <c r="F426" s="75" t="s">
        <v>160</v>
      </c>
      <c r="G426" s="76"/>
      <c r="H426" s="76" t="s">
        <v>184</v>
      </c>
      <c r="I426" s="76" t="s">
        <v>170</v>
      </c>
      <c r="J426" s="76" t="s">
        <v>58</v>
      </c>
      <c r="K426" s="75" t="s">
        <v>58</v>
      </c>
      <c r="L426" s="74"/>
      <c r="M426" s="74"/>
      <c r="N426" s="74"/>
      <c r="O426" s="74"/>
      <c r="P426" s="74"/>
      <c r="Q426" s="74"/>
      <c r="R426" s="74"/>
      <c r="S426" s="77"/>
      <c r="T426" s="78"/>
      <c r="U426" s="77"/>
      <c r="V426" s="77"/>
      <c r="W426" s="77"/>
    </row>
    <row r="427" spans="1:23" x14ac:dyDescent="0.3">
      <c r="A427" s="73" t="s">
        <v>672</v>
      </c>
      <c r="B427" s="74">
        <v>1</v>
      </c>
      <c r="C427" s="74"/>
      <c r="D427" s="74"/>
      <c r="E427" s="74">
        <v>4</v>
      </c>
      <c r="F427" s="75" t="s">
        <v>160</v>
      </c>
      <c r="G427" s="76"/>
      <c r="H427" s="76"/>
      <c r="I427" s="76" t="s">
        <v>170</v>
      </c>
      <c r="J427" s="77"/>
      <c r="K427" s="75" t="s">
        <v>58</v>
      </c>
      <c r="L427" s="74"/>
      <c r="M427" s="74"/>
      <c r="N427" s="74"/>
      <c r="O427" s="74"/>
      <c r="P427" s="74"/>
      <c r="Q427" s="74"/>
      <c r="R427" s="74"/>
      <c r="S427" s="77"/>
      <c r="T427" s="78"/>
      <c r="U427" s="77"/>
      <c r="V427" s="77"/>
      <c r="W427" s="77"/>
    </row>
    <row r="428" spans="1:23" x14ac:dyDescent="0.3">
      <c r="A428" s="73" t="s">
        <v>673</v>
      </c>
      <c r="B428" s="74">
        <v>1</v>
      </c>
      <c r="C428" s="74"/>
      <c r="D428" s="74"/>
      <c r="E428" s="74">
        <v>4</v>
      </c>
      <c r="F428" s="75" t="s">
        <v>160</v>
      </c>
      <c r="G428" s="76"/>
      <c r="H428" s="76" t="s">
        <v>184</v>
      </c>
      <c r="I428" s="76" t="s">
        <v>170</v>
      </c>
      <c r="J428" s="76" t="s">
        <v>58</v>
      </c>
      <c r="K428" s="75" t="s">
        <v>58</v>
      </c>
      <c r="L428" s="74"/>
      <c r="M428" s="74"/>
      <c r="N428" s="74"/>
      <c r="O428" s="74"/>
      <c r="P428" s="74"/>
      <c r="Q428" s="74"/>
      <c r="R428" s="74"/>
      <c r="S428" s="77"/>
      <c r="T428" s="78"/>
      <c r="U428" s="77"/>
      <c r="V428" s="77"/>
      <c r="W428" s="77"/>
    </row>
    <row r="429" spans="1:23" x14ac:dyDescent="0.3">
      <c r="A429" s="73" t="s">
        <v>674</v>
      </c>
      <c r="B429" s="74">
        <v>1</v>
      </c>
      <c r="C429" s="74">
        <v>2</v>
      </c>
      <c r="D429" s="74"/>
      <c r="E429" s="74">
        <v>4</v>
      </c>
      <c r="F429" s="75" t="s">
        <v>160</v>
      </c>
      <c r="G429" s="76"/>
      <c r="H429" s="76"/>
      <c r="I429" s="76" t="s">
        <v>170</v>
      </c>
      <c r="J429" s="77"/>
      <c r="K429" s="75" t="s">
        <v>58</v>
      </c>
      <c r="L429" s="74"/>
      <c r="M429" s="74"/>
      <c r="N429" s="74"/>
      <c r="O429" s="74"/>
      <c r="P429" s="74"/>
      <c r="Q429" s="74"/>
      <c r="R429" s="74"/>
      <c r="S429" s="77"/>
      <c r="T429" s="78"/>
      <c r="U429" s="77"/>
      <c r="V429" s="77"/>
      <c r="W429" s="77"/>
    </row>
    <row r="430" spans="1:23" x14ac:dyDescent="0.3">
      <c r="A430" s="73" t="s">
        <v>675</v>
      </c>
      <c r="B430" s="74">
        <v>1</v>
      </c>
      <c r="C430" s="74">
        <v>2</v>
      </c>
      <c r="D430" s="74"/>
      <c r="E430" s="74">
        <v>4</v>
      </c>
      <c r="F430" s="75" t="s">
        <v>160</v>
      </c>
      <c r="G430" s="76"/>
      <c r="H430" s="76" t="s">
        <v>184</v>
      </c>
      <c r="I430" s="76" t="s">
        <v>170</v>
      </c>
      <c r="J430" s="76" t="s">
        <v>58</v>
      </c>
      <c r="K430" s="75" t="s">
        <v>58</v>
      </c>
      <c r="L430" s="74"/>
      <c r="M430" s="74"/>
      <c r="N430" s="74"/>
      <c r="O430" s="74"/>
      <c r="P430" s="74"/>
      <c r="Q430" s="74"/>
      <c r="R430" s="74"/>
      <c r="S430" s="77"/>
      <c r="T430" s="78"/>
      <c r="U430" s="77"/>
      <c r="V430" s="77"/>
      <c r="W430" s="77"/>
    </row>
    <row r="431" spans="1:23" x14ac:dyDescent="0.3">
      <c r="A431" s="73" t="s">
        <v>676</v>
      </c>
      <c r="B431" s="74">
        <v>1</v>
      </c>
      <c r="C431" s="74"/>
      <c r="D431" s="74"/>
      <c r="E431" s="74">
        <v>4</v>
      </c>
      <c r="F431" s="75" t="s">
        <v>160</v>
      </c>
      <c r="G431" s="76"/>
      <c r="H431" s="76" t="s">
        <v>184</v>
      </c>
      <c r="I431" s="76" t="s">
        <v>170</v>
      </c>
      <c r="J431" s="77"/>
      <c r="K431" s="75" t="s">
        <v>58</v>
      </c>
      <c r="L431" s="74"/>
      <c r="M431" s="74"/>
      <c r="N431" s="74"/>
      <c r="O431" s="74"/>
      <c r="P431" s="74"/>
      <c r="Q431" s="74"/>
      <c r="R431" s="74"/>
      <c r="S431" s="77"/>
      <c r="T431" s="78"/>
      <c r="U431" s="77"/>
      <c r="V431" s="77"/>
      <c r="W431" s="77"/>
    </row>
    <row r="432" spans="1:23" x14ac:dyDescent="0.3">
      <c r="A432" s="73" t="s">
        <v>677</v>
      </c>
      <c r="B432" s="74">
        <v>1</v>
      </c>
      <c r="C432" s="74">
        <v>2</v>
      </c>
      <c r="D432" s="74"/>
      <c r="E432" s="74">
        <v>4</v>
      </c>
      <c r="F432" s="75" t="s">
        <v>160</v>
      </c>
      <c r="G432" s="76"/>
      <c r="H432" s="76"/>
      <c r="I432" s="76" t="s">
        <v>170</v>
      </c>
      <c r="J432" s="77"/>
      <c r="K432" s="75" t="s">
        <v>58</v>
      </c>
      <c r="L432" s="74"/>
      <c r="M432" s="74"/>
      <c r="N432" s="74"/>
      <c r="O432" s="74"/>
      <c r="P432" s="74"/>
      <c r="Q432" s="74"/>
      <c r="R432" s="74"/>
      <c r="S432" s="77"/>
      <c r="T432" s="78"/>
      <c r="U432" s="77"/>
      <c r="V432" s="77"/>
      <c r="W432" s="77"/>
    </row>
    <row r="433" spans="1:26" x14ac:dyDescent="0.3">
      <c r="A433" s="73" t="s">
        <v>530</v>
      </c>
      <c r="B433" s="74">
        <v>1</v>
      </c>
      <c r="C433" s="74">
        <v>2</v>
      </c>
      <c r="D433" s="74">
        <v>3</v>
      </c>
      <c r="E433" s="74">
        <v>4</v>
      </c>
      <c r="F433" s="75"/>
      <c r="G433" s="76"/>
      <c r="H433" s="76"/>
      <c r="I433" s="76"/>
      <c r="J433" s="77"/>
      <c r="K433" s="75"/>
      <c r="L433" s="74"/>
      <c r="M433" s="74"/>
      <c r="N433" s="74"/>
      <c r="O433" s="74"/>
      <c r="P433" s="74"/>
      <c r="Q433" s="74"/>
      <c r="R433" s="74"/>
      <c r="S433" s="77"/>
      <c r="T433" s="78"/>
      <c r="U433" s="77"/>
      <c r="V433" s="77"/>
      <c r="W433" s="77"/>
    </row>
    <row r="434" spans="1:26" x14ac:dyDescent="0.3">
      <c r="A434" s="73" t="s">
        <v>305</v>
      </c>
      <c r="B434" s="74">
        <v>1</v>
      </c>
      <c r="C434" s="74">
        <v>2</v>
      </c>
      <c r="D434" s="74"/>
      <c r="E434" s="74">
        <v>4</v>
      </c>
      <c r="F434" s="75"/>
      <c r="G434" s="76"/>
      <c r="H434" s="76"/>
      <c r="I434" s="76"/>
      <c r="J434" s="77"/>
      <c r="K434" s="75"/>
      <c r="L434" s="74"/>
      <c r="M434" s="74"/>
      <c r="N434" s="74"/>
      <c r="O434" s="74"/>
      <c r="P434" s="74"/>
      <c r="Q434" s="74"/>
      <c r="R434" s="74"/>
      <c r="S434" s="77"/>
      <c r="T434" s="78"/>
      <c r="U434" s="77"/>
      <c r="V434" s="77"/>
      <c r="W434" s="77"/>
    </row>
    <row r="435" spans="1:26" x14ac:dyDescent="0.3">
      <c r="A435" s="73" t="s">
        <v>1992</v>
      </c>
      <c r="B435" s="74">
        <v>1</v>
      </c>
      <c r="C435" s="74"/>
      <c r="D435" s="74"/>
      <c r="E435" s="74">
        <v>4</v>
      </c>
      <c r="F435" s="75"/>
      <c r="G435" s="76"/>
      <c r="H435" s="76"/>
      <c r="I435" s="76"/>
      <c r="J435" s="77"/>
      <c r="K435" s="75"/>
      <c r="L435" s="74"/>
      <c r="M435" s="74"/>
      <c r="N435" s="74"/>
      <c r="O435" s="74"/>
      <c r="P435" s="74"/>
      <c r="Q435" s="74"/>
      <c r="R435" s="74"/>
      <c r="S435" s="77"/>
      <c r="T435" s="78"/>
      <c r="U435" s="77"/>
      <c r="V435" s="77"/>
      <c r="W435" s="77"/>
    </row>
    <row r="436" spans="1:26" x14ac:dyDescent="0.3">
      <c r="A436" s="73" t="s">
        <v>1993</v>
      </c>
      <c r="B436" s="74">
        <v>1</v>
      </c>
      <c r="C436" s="74">
        <v>2</v>
      </c>
      <c r="D436" s="74"/>
      <c r="E436" s="74">
        <v>4</v>
      </c>
      <c r="F436" s="75"/>
      <c r="G436" s="76"/>
      <c r="H436" s="76"/>
      <c r="I436" s="76"/>
      <c r="J436" s="77"/>
      <c r="K436" s="75"/>
      <c r="L436" s="74"/>
      <c r="M436" s="74"/>
      <c r="N436" s="74"/>
      <c r="O436" s="74"/>
      <c r="P436" s="74"/>
      <c r="Q436" s="74"/>
      <c r="R436" s="74"/>
      <c r="S436" s="77"/>
      <c r="T436" s="78"/>
      <c r="U436" s="77"/>
      <c r="V436" s="77"/>
      <c r="W436" s="77"/>
      <c r="Z436"/>
    </row>
    <row r="437" spans="1:26" x14ac:dyDescent="0.3">
      <c r="A437" s="73" t="s">
        <v>617</v>
      </c>
      <c r="B437" s="74"/>
      <c r="C437" s="74"/>
      <c r="D437" s="74"/>
      <c r="E437" s="74"/>
      <c r="F437" s="75"/>
      <c r="G437" s="76"/>
      <c r="H437" s="76"/>
      <c r="I437" s="76"/>
      <c r="J437" s="77"/>
      <c r="K437" s="75"/>
      <c r="L437" s="74">
        <v>1</v>
      </c>
      <c r="M437" s="74">
        <v>2</v>
      </c>
      <c r="N437" s="74"/>
      <c r="O437" s="74">
        <v>4</v>
      </c>
      <c r="P437" s="74">
        <v>5</v>
      </c>
      <c r="Q437" s="74">
        <v>6</v>
      </c>
      <c r="R437" s="74">
        <v>7</v>
      </c>
      <c r="S437" s="77"/>
      <c r="T437" s="78"/>
      <c r="U437" s="77"/>
      <c r="V437" s="77"/>
      <c r="W437" s="77"/>
      <c r="Z437"/>
    </row>
    <row r="438" spans="1:26" x14ac:dyDescent="0.3">
      <c r="A438" s="73" t="s">
        <v>1994</v>
      </c>
      <c r="B438" s="74"/>
      <c r="C438" s="74"/>
      <c r="D438" s="74"/>
      <c r="E438" s="74"/>
      <c r="F438" s="75"/>
      <c r="G438" s="76"/>
      <c r="H438" s="76"/>
      <c r="I438" s="76"/>
      <c r="J438" s="77"/>
      <c r="K438" s="75"/>
      <c r="L438" s="74">
        <v>1</v>
      </c>
      <c r="M438" s="74">
        <v>2</v>
      </c>
      <c r="N438" s="74"/>
      <c r="O438" s="74">
        <v>4</v>
      </c>
      <c r="P438" s="74">
        <v>5</v>
      </c>
      <c r="Q438" s="74">
        <v>6</v>
      </c>
      <c r="R438" s="74">
        <v>7</v>
      </c>
      <c r="S438" s="77"/>
      <c r="T438" s="78"/>
      <c r="U438" s="77"/>
      <c r="V438" s="77"/>
      <c r="W438" s="77"/>
      <c r="Z438"/>
    </row>
    <row r="439" spans="1:26" x14ac:dyDescent="0.3">
      <c r="A439" s="73" t="s">
        <v>611</v>
      </c>
      <c r="B439" s="74"/>
      <c r="C439" s="74"/>
      <c r="D439" s="74"/>
      <c r="E439" s="74"/>
      <c r="F439" s="75"/>
      <c r="G439" s="76"/>
      <c r="H439" s="76"/>
      <c r="I439" s="76"/>
      <c r="J439" s="77"/>
      <c r="K439" s="75"/>
      <c r="L439" s="74">
        <v>1</v>
      </c>
      <c r="M439" s="74">
        <v>2</v>
      </c>
      <c r="N439" s="74"/>
      <c r="O439" s="74">
        <v>4</v>
      </c>
      <c r="P439" s="74">
        <v>5</v>
      </c>
      <c r="Q439" s="74">
        <v>6</v>
      </c>
      <c r="R439" s="74">
        <v>7</v>
      </c>
      <c r="S439" s="77"/>
      <c r="T439" s="78"/>
      <c r="U439" s="77"/>
      <c r="V439" s="77"/>
      <c r="W439" s="77"/>
      <c r="Z439"/>
    </row>
    <row r="440" spans="1:26" x14ac:dyDescent="0.3">
      <c r="A440" s="73" t="s">
        <v>1995</v>
      </c>
      <c r="B440" s="74"/>
      <c r="C440" s="74"/>
      <c r="D440" s="74"/>
      <c r="E440" s="74"/>
      <c r="F440" s="75"/>
      <c r="G440" s="76"/>
      <c r="H440" s="76"/>
      <c r="I440" s="76"/>
      <c r="J440" s="77"/>
      <c r="K440" s="75"/>
      <c r="L440" s="74">
        <v>1</v>
      </c>
      <c r="M440" s="74">
        <v>2</v>
      </c>
      <c r="N440" s="74">
        <v>3</v>
      </c>
      <c r="O440" s="74">
        <v>4</v>
      </c>
      <c r="P440" s="74">
        <v>5</v>
      </c>
      <c r="Q440" s="74">
        <v>6</v>
      </c>
      <c r="R440" s="74">
        <v>7</v>
      </c>
      <c r="S440" s="77"/>
      <c r="T440" s="78"/>
      <c r="U440" s="77"/>
      <c r="V440" s="77"/>
      <c r="W440" s="77"/>
      <c r="Z440"/>
    </row>
    <row r="441" spans="1:26" x14ac:dyDescent="0.3">
      <c r="A441" s="73" t="s">
        <v>1996</v>
      </c>
      <c r="B441" s="74">
        <v>1</v>
      </c>
      <c r="C441" s="74">
        <v>2</v>
      </c>
      <c r="D441" s="74"/>
      <c r="E441" s="74">
        <v>4</v>
      </c>
      <c r="F441" s="75"/>
      <c r="G441" s="76"/>
      <c r="H441" s="76"/>
      <c r="I441" s="76"/>
      <c r="J441" s="77"/>
      <c r="K441" s="75"/>
      <c r="L441" s="74"/>
      <c r="M441" s="74"/>
      <c r="N441" s="74"/>
      <c r="O441" s="74"/>
      <c r="P441" s="74"/>
      <c r="Q441" s="74"/>
      <c r="R441" s="74"/>
      <c r="S441" s="77"/>
      <c r="T441" s="78"/>
      <c r="U441" s="77"/>
      <c r="V441" s="77"/>
      <c r="W441" s="77"/>
      <c r="Z441"/>
    </row>
    <row r="442" spans="1:26" x14ac:dyDescent="0.3">
      <c r="A442" s="73" t="s">
        <v>693</v>
      </c>
      <c r="B442" s="74">
        <v>1</v>
      </c>
      <c r="C442" s="74">
        <v>2</v>
      </c>
      <c r="D442" s="74"/>
      <c r="E442" s="74">
        <v>4</v>
      </c>
      <c r="F442" s="75"/>
      <c r="G442" s="76"/>
      <c r="H442" s="76"/>
      <c r="I442" s="76"/>
      <c r="J442" s="77"/>
      <c r="K442" s="75"/>
      <c r="L442" s="74"/>
      <c r="M442" s="74"/>
      <c r="N442" s="74"/>
      <c r="O442" s="74"/>
      <c r="P442" s="74"/>
      <c r="Q442" s="74"/>
      <c r="R442" s="74"/>
      <c r="S442" s="77"/>
      <c r="T442" s="78"/>
      <c r="U442" s="77"/>
      <c r="V442" s="77"/>
      <c r="W442" s="77"/>
      <c r="Z442"/>
    </row>
    <row r="443" spans="1:26" x14ac:dyDescent="0.3">
      <c r="A443" s="73" t="s">
        <v>688</v>
      </c>
      <c r="B443" s="74">
        <v>1</v>
      </c>
      <c r="C443" s="74">
        <v>2</v>
      </c>
      <c r="D443" s="74"/>
      <c r="E443" s="74">
        <v>4</v>
      </c>
      <c r="F443" s="75" t="s">
        <v>160</v>
      </c>
      <c r="G443" s="76"/>
      <c r="H443" s="76" t="s">
        <v>184</v>
      </c>
      <c r="I443" s="76" t="s">
        <v>170</v>
      </c>
      <c r="J443" s="77"/>
      <c r="K443" s="75" t="s">
        <v>58</v>
      </c>
      <c r="L443" s="74"/>
      <c r="M443" s="74"/>
      <c r="N443" s="74"/>
      <c r="O443" s="74"/>
      <c r="P443" s="74"/>
      <c r="Q443" s="74"/>
      <c r="R443" s="74"/>
      <c r="S443" s="77"/>
      <c r="T443" s="78"/>
      <c r="U443" s="77"/>
      <c r="V443" s="77"/>
      <c r="W443" s="77"/>
      <c r="Z443"/>
    </row>
    <row r="444" spans="1:26" x14ac:dyDescent="0.3">
      <c r="A444" s="73" t="s">
        <v>692</v>
      </c>
      <c r="B444" s="74">
        <v>1</v>
      </c>
      <c r="C444" s="74">
        <v>0</v>
      </c>
      <c r="D444" s="74"/>
      <c r="E444" s="74">
        <v>4</v>
      </c>
      <c r="F444" s="75" t="s">
        <v>160</v>
      </c>
      <c r="G444" s="76"/>
      <c r="H444" s="76" t="s">
        <v>184</v>
      </c>
      <c r="I444" s="76" t="s">
        <v>170</v>
      </c>
      <c r="J444" s="77"/>
      <c r="K444" s="75" t="s">
        <v>58</v>
      </c>
      <c r="L444" s="74"/>
      <c r="M444" s="74"/>
      <c r="N444" s="74"/>
      <c r="O444" s="74"/>
      <c r="P444" s="74"/>
      <c r="Q444" s="74"/>
      <c r="R444" s="74"/>
      <c r="S444" s="77"/>
      <c r="T444" s="78"/>
      <c r="U444" s="77"/>
      <c r="V444" s="77"/>
      <c r="W444" s="77"/>
      <c r="Z444"/>
    </row>
    <row r="445" spans="1:26" x14ac:dyDescent="0.3">
      <c r="A445" s="73" t="s">
        <v>930</v>
      </c>
      <c r="B445" s="74">
        <v>1</v>
      </c>
      <c r="C445" s="74">
        <v>2</v>
      </c>
      <c r="D445" s="74"/>
      <c r="E445" s="74">
        <v>4</v>
      </c>
      <c r="F445" s="75" t="s">
        <v>160</v>
      </c>
      <c r="G445" s="76"/>
      <c r="H445" s="76"/>
      <c r="I445" s="76" t="s">
        <v>170</v>
      </c>
      <c r="J445" s="77"/>
      <c r="K445" s="75" t="s">
        <v>58</v>
      </c>
      <c r="L445" s="74"/>
      <c r="M445" s="74"/>
      <c r="N445" s="74"/>
      <c r="O445" s="74"/>
      <c r="P445" s="74"/>
      <c r="Q445" s="74"/>
      <c r="R445" s="74"/>
      <c r="S445" s="77"/>
      <c r="T445" s="78"/>
      <c r="U445" s="77"/>
      <c r="V445" s="77"/>
      <c r="W445" s="77"/>
    </row>
    <row r="446" spans="1:26" x14ac:dyDescent="0.3">
      <c r="A446" s="73" t="s">
        <v>687</v>
      </c>
      <c r="B446" s="74">
        <v>1</v>
      </c>
      <c r="C446" s="74">
        <v>2</v>
      </c>
      <c r="D446" s="74"/>
      <c r="E446" s="74">
        <v>4</v>
      </c>
      <c r="F446" s="75" t="s">
        <v>160</v>
      </c>
      <c r="G446" s="76"/>
      <c r="H446" s="76" t="s">
        <v>184</v>
      </c>
      <c r="I446" s="76" t="s">
        <v>170</v>
      </c>
      <c r="J446" s="77"/>
      <c r="K446" s="75" t="s">
        <v>58</v>
      </c>
      <c r="L446" s="74"/>
      <c r="M446" s="74"/>
      <c r="N446" s="74"/>
      <c r="O446" s="74"/>
      <c r="P446" s="74"/>
      <c r="Q446" s="74"/>
      <c r="R446" s="74"/>
      <c r="S446" s="77"/>
      <c r="T446" s="78"/>
      <c r="U446" s="77"/>
      <c r="V446" s="77"/>
      <c r="W446" s="77"/>
    </row>
    <row r="447" spans="1:26" x14ac:dyDescent="0.3">
      <c r="A447" s="73" t="s">
        <v>679</v>
      </c>
      <c r="B447" s="74">
        <v>1</v>
      </c>
      <c r="C447" s="74">
        <v>2</v>
      </c>
      <c r="D447" s="74"/>
      <c r="E447" s="74">
        <v>4</v>
      </c>
      <c r="F447" s="75"/>
      <c r="G447" s="76"/>
      <c r="H447" s="76"/>
      <c r="I447" s="76"/>
      <c r="J447" s="77"/>
      <c r="K447" s="75"/>
      <c r="L447" s="74"/>
      <c r="M447" s="74"/>
      <c r="N447" s="74"/>
      <c r="O447" s="74"/>
      <c r="P447" s="74"/>
      <c r="Q447" s="74"/>
      <c r="R447" s="74"/>
      <c r="S447" s="77"/>
      <c r="T447" s="78"/>
      <c r="U447" s="77"/>
      <c r="V447" s="77"/>
      <c r="W447" s="77"/>
    </row>
    <row r="448" spans="1:26" x14ac:dyDescent="0.3">
      <c r="A448" s="73" t="s">
        <v>691</v>
      </c>
      <c r="B448" s="74">
        <v>1</v>
      </c>
      <c r="C448" s="74">
        <v>0</v>
      </c>
      <c r="D448" s="74"/>
      <c r="E448" s="74">
        <v>4</v>
      </c>
      <c r="F448" s="75" t="s">
        <v>160</v>
      </c>
      <c r="G448" s="76"/>
      <c r="H448" s="76" t="s">
        <v>184</v>
      </c>
      <c r="I448" s="76" t="s">
        <v>170</v>
      </c>
      <c r="J448" s="77"/>
      <c r="K448" s="75" t="s">
        <v>58</v>
      </c>
      <c r="L448" s="74"/>
      <c r="M448" s="74"/>
      <c r="N448" s="74"/>
      <c r="O448" s="74"/>
      <c r="P448" s="74"/>
      <c r="Q448" s="74"/>
      <c r="R448" s="74"/>
      <c r="S448" s="77"/>
      <c r="T448" s="78"/>
      <c r="U448" s="77"/>
      <c r="V448" s="77"/>
      <c r="W448" s="77"/>
    </row>
    <row r="449" spans="1:26" x14ac:dyDescent="0.3">
      <c r="A449" s="73" t="s">
        <v>690</v>
      </c>
      <c r="B449" s="74"/>
      <c r="C449" s="74"/>
      <c r="D449" s="74"/>
      <c r="E449" s="74"/>
      <c r="F449" s="75"/>
      <c r="G449" s="76"/>
      <c r="H449" s="76"/>
      <c r="I449" s="76"/>
      <c r="J449" s="77"/>
      <c r="K449" s="75"/>
      <c r="L449" s="74">
        <v>1</v>
      </c>
      <c r="M449" s="74">
        <v>2</v>
      </c>
      <c r="N449" s="74"/>
      <c r="O449" s="74">
        <v>4</v>
      </c>
      <c r="P449" s="74">
        <v>5</v>
      </c>
      <c r="Q449" s="74">
        <v>6</v>
      </c>
      <c r="R449" s="74">
        <v>7</v>
      </c>
      <c r="S449" s="77"/>
      <c r="T449" s="78"/>
      <c r="U449" s="76" t="s">
        <v>170</v>
      </c>
      <c r="V449" s="76" t="s">
        <v>58</v>
      </c>
      <c r="W449" s="75" t="s">
        <v>51</v>
      </c>
    </row>
    <row r="450" spans="1:26" x14ac:dyDescent="0.3">
      <c r="A450" s="73" t="s">
        <v>1062</v>
      </c>
      <c r="B450" s="74"/>
      <c r="C450" s="74"/>
      <c r="D450" s="74"/>
      <c r="E450" s="74"/>
      <c r="F450" s="75"/>
      <c r="G450" s="76"/>
      <c r="H450" s="76"/>
      <c r="I450" s="76"/>
      <c r="J450" s="77"/>
      <c r="K450" s="75"/>
      <c r="L450" s="74">
        <v>1</v>
      </c>
      <c r="M450" s="74">
        <v>2</v>
      </c>
      <c r="N450" s="74"/>
      <c r="O450" s="74">
        <v>4</v>
      </c>
      <c r="P450" s="74">
        <v>5</v>
      </c>
      <c r="Q450" s="74">
        <v>6</v>
      </c>
      <c r="R450" s="74">
        <v>7</v>
      </c>
      <c r="S450" s="77"/>
      <c r="T450" s="78"/>
      <c r="U450" s="76" t="s">
        <v>170</v>
      </c>
      <c r="V450" s="76" t="s">
        <v>58</v>
      </c>
      <c r="W450" s="75" t="s">
        <v>51</v>
      </c>
    </row>
    <row r="451" spans="1:26" x14ac:dyDescent="0.3">
      <c r="A451" s="73" t="s">
        <v>999</v>
      </c>
      <c r="B451" s="74">
        <v>1</v>
      </c>
      <c r="C451" s="74">
        <v>2</v>
      </c>
      <c r="D451" s="74"/>
      <c r="E451" s="74">
        <v>4</v>
      </c>
      <c r="F451" s="75"/>
      <c r="G451" s="76"/>
      <c r="H451" s="76"/>
      <c r="I451" s="76"/>
      <c r="J451" s="77"/>
      <c r="K451" s="75"/>
      <c r="L451" s="74"/>
      <c r="M451" s="74"/>
      <c r="N451" s="74"/>
      <c r="O451" s="74"/>
      <c r="P451" s="74"/>
      <c r="Q451" s="74"/>
      <c r="R451" s="74"/>
      <c r="S451" s="77"/>
      <c r="T451" s="78"/>
      <c r="U451" s="76"/>
      <c r="V451" s="76"/>
      <c r="W451" s="75"/>
    </row>
    <row r="452" spans="1:26" x14ac:dyDescent="0.3">
      <c r="A452" s="73" t="s">
        <v>1997</v>
      </c>
      <c r="B452" s="74">
        <v>1</v>
      </c>
      <c r="C452" s="74">
        <v>2</v>
      </c>
      <c r="D452" s="74"/>
      <c r="E452" s="74">
        <v>4</v>
      </c>
      <c r="F452" s="75"/>
      <c r="G452" s="76"/>
      <c r="H452" s="76"/>
      <c r="I452" s="76"/>
      <c r="J452" s="77"/>
      <c r="K452" s="75"/>
      <c r="L452" s="74"/>
      <c r="M452" s="74"/>
      <c r="N452" s="74"/>
      <c r="O452" s="74"/>
      <c r="P452" s="74"/>
      <c r="Q452" s="74"/>
      <c r="R452" s="74"/>
      <c r="S452" s="77"/>
      <c r="T452" s="78"/>
      <c r="U452" s="76"/>
      <c r="V452" s="76"/>
      <c r="W452" s="75"/>
    </row>
    <row r="453" spans="1:26" x14ac:dyDescent="0.3">
      <c r="A453" s="73" t="s">
        <v>1140</v>
      </c>
      <c r="B453" s="74">
        <v>1</v>
      </c>
      <c r="C453" s="74">
        <v>2</v>
      </c>
      <c r="D453" s="74"/>
      <c r="E453" s="74">
        <v>4</v>
      </c>
      <c r="F453" s="75"/>
      <c r="G453" s="76"/>
      <c r="H453" s="76"/>
      <c r="I453" s="76"/>
      <c r="J453" s="77"/>
      <c r="K453" s="75"/>
      <c r="L453" s="74"/>
      <c r="M453" s="74"/>
      <c r="N453" s="74"/>
      <c r="O453" s="74"/>
      <c r="P453" s="74"/>
      <c r="Q453" s="74"/>
      <c r="R453" s="74"/>
      <c r="S453" s="77"/>
      <c r="T453" s="78"/>
      <c r="U453" s="77"/>
      <c r="V453" s="77"/>
      <c r="W453" s="77"/>
    </row>
    <row r="454" spans="1:26" ht="15" customHeight="1" x14ac:dyDescent="0.3">
      <c r="A454" s="73" t="s">
        <v>1205</v>
      </c>
      <c r="B454" s="74"/>
      <c r="C454" s="74"/>
      <c r="D454" s="74"/>
      <c r="E454" s="74"/>
      <c r="F454" s="75"/>
      <c r="G454" s="76"/>
      <c r="H454" s="76"/>
      <c r="I454" s="77"/>
      <c r="J454" s="77"/>
      <c r="K454" s="77"/>
      <c r="L454" s="74">
        <v>1</v>
      </c>
      <c r="M454" s="74"/>
      <c r="N454" s="74">
        <v>3</v>
      </c>
      <c r="O454" s="74">
        <v>4</v>
      </c>
      <c r="P454" s="74">
        <v>5</v>
      </c>
      <c r="Q454" s="74">
        <v>6</v>
      </c>
      <c r="R454" s="74">
        <v>7</v>
      </c>
      <c r="S454" s="77"/>
      <c r="T454" s="78" t="s">
        <v>184</v>
      </c>
      <c r="U454" s="76" t="s">
        <v>170</v>
      </c>
      <c r="V454" s="76" t="s">
        <v>58</v>
      </c>
      <c r="W454" s="75" t="s">
        <v>51</v>
      </c>
    </row>
    <row r="455" spans="1:26" ht="15" customHeight="1" x14ac:dyDescent="0.3">
      <c r="A455" s="73" t="s">
        <v>1204</v>
      </c>
      <c r="B455" s="74">
        <v>1</v>
      </c>
      <c r="C455" s="74">
        <v>2</v>
      </c>
      <c r="D455" s="74"/>
      <c r="E455" s="74">
        <v>4</v>
      </c>
      <c r="F455" s="75" t="s">
        <v>160</v>
      </c>
      <c r="G455" s="76"/>
      <c r="H455" s="76"/>
      <c r="I455" s="76" t="s">
        <v>170</v>
      </c>
      <c r="J455" s="76" t="s">
        <v>166</v>
      </c>
      <c r="K455" s="75" t="s">
        <v>58</v>
      </c>
      <c r="L455" s="74"/>
      <c r="M455" s="74"/>
      <c r="N455" s="74"/>
      <c r="O455" s="74"/>
      <c r="P455" s="74"/>
      <c r="Q455" s="74"/>
      <c r="R455" s="74"/>
      <c r="S455" s="77"/>
      <c r="T455" s="78"/>
      <c r="U455" s="77"/>
      <c r="V455" s="77"/>
      <c r="W455" s="77"/>
    </row>
    <row r="456" spans="1:26" x14ac:dyDescent="0.3">
      <c r="A456" s="73" t="s">
        <v>1237</v>
      </c>
      <c r="B456" s="74"/>
      <c r="C456" s="74"/>
      <c r="D456" s="74"/>
      <c r="E456" s="74"/>
      <c r="F456" s="75"/>
      <c r="G456" s="76"/>
      <c r="H456" s="76"/>
      <c r="I456" s="76"/>
      <c r="J456" s="77"/>
      <c r="K456" s="75"/>
      <c r="L456" s="74">
        <v>1</v>
      </c>
      <c r="M456" s="74">
        <v>2</v>
      </c>
      <c r="N456" s="74"/>
      <c r="O456" s="74">
        <v>4</v>
      </c>
      <c r="P456" s="74">
        <v>5</v>
      </c>
      <c r="Q456" s="74">
        <v>6</v>
      </c>
      <c r="R456" s="74">
        <v>7</v>
      </c>
      <c r="S456" s="77"/>
      <c r="T456" s="78"/>
      <c r="U456" s="77"/>
      <c r="V456" s="77"/>
      <c r="W456" s="77"/>
      <c r="Z456"/>
    </row>
    <row r="457" spans="1:26" ht="15" customHeight="1" x14ac:dyDescent="0.3">
      <c r="A457" s="73" t="s">
        <v>1295</v>
      </c>
      <c r="B457" s="74">
        <v>1</v>
      </c>
      <c r="C457" s="74">
        <v>2</v>
      </c>
      <c r="D457" s="74"/>
      <c r="E457" s="74">
        <v>4</v>
      </c>
      <c r="F457" s="75" t="s">
        <v>160</v>
      </c>
      <c r="G457" s="76"/>
      <c r="H457" s="76"/>
      <c r="I457" s="76" t="s">
        <v>170</v>
      </c>
      <c r="J457" s="76" t="s">
        <v>166</v>
      </c>
      <c r="K457" s="75" t="s">
        <v>58</v>
      </c>
      <c r="L457" s="74"/>
      <c r="M457" s="74"/>
      <c r="N457" s="74"/>
      <c r="O457" s="74"/>
      <c r="P457" s="74"/>
      <c r="Q457" s="74"/>
      <c r="R457" s="74"/>
      <c r="S457" s="77"/>
      <c r="T457" s="78"/>
      <c r="U457" s="77"/>
      <c r="V457" s="77"/>
      <c r="W457" s="77"/>
    </row>
    <row r="458" spans="1:26" ht="15" customHeight="1" x14ac:dyDescent="0.3">
      <c r="A458" s="73" t="s">
        <v>80</v>
      </c>
      <c r="B458" s="74">
        <v>1</v>
      </c>
      <c r="C458" s="74">
        <v>2</v>
      </c>
      <c r="D458" s="74"/>
      <c r="E458" s="74">
        <v>4</v>
      </c>
      <c r="F458" s="75" t="s">
        <v>160</v>
      </c>
      <c r="G458" s="76"/>
      <c r="H458" s="76"/>
      <c r="I458" s="76" t="s">
        <v>170</v>
      </c>
      <c r="J458" s="76" t="s">
        <v>166</v>
      </c>
      <c r="K458" s="75" t="s">
        <v>58</v>
      </c>
      <c r="L458" s="74"/>
      <c r="M458" s="74"/>
      <c r="N458" s="74"/>
      <c r="O458" s="74"/>
      <c r="P458" s="74"/>
      <c r="Q458" s="74"/>
      <c r="R458" s="74"/>
      <c r="S458" s="77"/>
      <c r="T458" s="78"/>
      <c r="U458" s="77"/>
      <c r="V458" s="77"/>
      <c r="W458" s="77"/>
    </row>
    <row r="459" spans="1:26" x14ac:dyDescent="0.3">
      <c r="A459" s="73" t="s">
        <v>169</v>
      </c>
      <c r="B459" s="74">
        <v>1</v>
      </c>
      <c r="C459" s="74">
        <v>2</v>
      </c>
      <c r="D459" s="74">
        <v>3</v>
      </c>
      <c r="E459" s="74">
        <v>4</v>
      </c>
      <c r="F459" s="75"/>
      <c r="G459" s="76"/>
      <c r="H459" s="76"/>
      <c r="I459" s="76"/>
      <c r="J459" s="77"/>
      <c r="K459" s="75"/>
      <c r="L459" s="74"/>
      <c r="M459" s="74"/>
      <c r="N459" s="74"/>
      <c r="O459" s="74"/>
      <c r="P459" s="74"/>
      <c r="Q459" s="74"/>
      <c r="R459" s="74"/>
      <c r="S459" s="77"/>
      <c r="T459" s="78"/>
      <c r="U459" s="77"/>
      <c r="V459" s="77"/>
      <c r="W459" s="77"/>
    </row>
    <row r="460" spans="1:26" x14ac:dyDescent="0.3">
      <c r="A460" s="73" t="s">
        <v>1555</v>
      </c>
      <c r="B460" s="74"/>
      <c r="C460" s="74"/>
      <c r="D460" s="74"/>
      <c r="E460" s="74"/>
      <c r="F460" s="75"/>
      <c r="G460" s="76"/>
      <c r="H460" s="76"/>
      <c r="I460" s="76"/>
      <c r="J460" s="77"/>
      <c r="K460" s="75"/>
      <c r="L460" s="74">
        <v>1</v>
      </c>
      <c r="M460" s="74">
        <v>2</v>
      </c>
      <c r="N460" s="74"/>
      <c r="O460" s="74">
        <v>4</v>
      </c>
      <c r="P460" s="74">
        <v>5</v>
      </c>
      <c r="Q460" s="74">
        <v>6</v>
      </c>
      <c r="R460" s="74">
        <v>7</v>
      </c>
      <c r="S460" s="77"/>
      <c r="T460" s="78"/>
      <c r="U460" s="77"/>
      <c r="V460" s="77"/>
      <c r="W460" s="77"/>
      <c r="Z460"/>
    </row>
    <row r="461" spans="1:26" ht="15" customHeight="1" x14ac:dyDescent="0.3">
      <c r="A461" s="73" t="s">
        <v>689</v>
      </c>
      <c r="B461" s="99">
        <v>1</v>
      </c>
      <c r="C461" s="99">
        <v>2</v>
      </c>
      <c r="D461" s="99"/>
      <c r="E461" s="99">
        <v>4</v>
      </c>
      <c r="F461" s="75" t="s">
        <v>160</v>
      </c>
      <c r="G461" s="100"/>
      <c r="H461" s="100"/>
      <c r="I461" s="76" t="s">
        <v>170</v>
      </c>
      <c r="J461" s="76"/>
      <c r="K461" s="75"/>
      <c r="L461" s="74">
        <v>1</v>
      </c>
      <c r="M461" s="74">
        <v>2</v>
      </c>
      <c r="N461" s="74"/>
      <c r="O461" s="74">
        <v>4</v>
      </c>
      <c r="P461" s="74">
        <v>5</v>
      </c>
      <c r="Q461" s="74">
        <v>6</v>
      </c>
      <c r="R461" s="74">
        <v>7</v>
      </c>
      <c r="S461" s="77"/>
      <c r="T461" s="78"/>
      <c r="U461" s="76" t="s">
        <v>170</v>
      </c>
      <c r="V461" s="76" t="s">
        <v>58</v>
      </c>
      <c r="W461" s="75" t="s">
        <v>51</v>
      </c>
    </row>
    <row r="462" spans="1:26" ht="15" customHeight="1" x14ac:dyDescent="0.3">
      <c r="A462" s="98" t="s">
        <v>2316</v>
      </c>
      <c r="B462" s="99">
        <v>1</v>
      </c>
      <c r="C462" s="99">
        <v>2</v>
      </c>
      <c r="D462" s="99"/>
      <c r="E462" s="99">
        <v>4</v>
      </c>
      <c r="F462" s="75" t="s">
        <v>160</v>
      </c>
      <c r="G462" s="100"/>
      <c r="H462" s="100"/>
      <c r="I462" s="76" t="s">
        <v>170</v>
      </c>
      <c r="J462" s="76"/>
      <c r="K462" s="75"/>
      <c r="L462" s="74">
        <v>1</v>
      </c>
      <c r="M462" s="74">
        <v>2</v>
      </c>
      <c r="N462" s="74"/>
      <c r="O462" s="74">
        <v>4</v>
      </c>
      <c r="P462" s="74">
        <v>5</v>
      </c>
      <c r="Q462" s="74">
        <v>6</v>
      </c>
      <c r="R462" s="74">
        <v>7</v>
      </c>
      <c r="S462" s="77"/>
      <c r="T462" s="78"/>
      <c r="U462" s="76" t="s">
        <v>170</v>
      </c>
      <c r="V462" s="76" t="s">
        <v>58</v>
      </c>
      <c r="W462" s="75" t="s">
        <v>51</v>
      </c>
    </row>
    <row r="463" spans="1:26" ht="15" customHeight="1" x14ac:dyDescent="0.3">
      <c r="A463" s="73" t="s">
        <v>4064</v>
      </c>
      <c r="B463" s="74">
        <v>1</v>
      </c>
      <c r="C463" s="74">
        <v>2</v>
      </c>
      <c r="D463" s="74"/>
      <c r="E463" s="74">
        <v>4</v>
      </c>
      <c r="F463" s="75" t="s">
        <v>160</v>
      </c>
      <c r="G463" s="76"/>
      <c r="H463" s="86"/>
      <c r="I463" s="86" t="s">
        <v>170</v>
      </c>
      <c r="J463" s="86" t="s">
        <v>166</v>
      </c>
      <c r="K463" s="88" t="s">
        <v>58</v>
      </c>
      <c r="L463" s="74">
        <v>1</v>
      </c>
      <c r="M463" s="74">
        <v>2</v>
      </c>
      <c r="N463" s="74"/>
      <c r="O463" s="74">
        <v>4</v>
      </c>
      <c r="P463" s="74">
        <v>5</v>
      </c>
      <c r="Q463" s="74">
        <v>6</v>
      </c>
      <c r="R463" s="74">
        <v>7</v>
      </c>
      <c r="S463" s="77"/>
      <c r="T463" s="78"/>
      <c r="U463" s="77" t="s">
        <v>170</v>
      </c>
      <c r="V463" s="77" t="s">
        <v>58</v>
      </c>
      <c r="W463" s="77" t="s">
        <v>51</v>
      </c>
    </row>
    <row r="464" spans="1:26" ht="15" customHeight="1" x14ac:dyDescent="0.3">
      <c r="A464" s="73" t="s">
        <v>2053</v>
      </c>
      <c r="B464" s="74">
        <v>1</v>
      </c>
      <c r="C464" s="74">
        <v>2</v>
      </c>
      <c r="D464" s="74"/>
      <c r="E464" s="74">
        <v>4</v>
      </c>
      <c r="F464" s="75" t="s">
        <v>160</v>
      </c>
      <c r="G464" s="76"/>
      <c r="H464" s="86"/>
      <c r="I464" s="86" t="s">
        <v>170</v>
      </c>
      <c r="J464" s="86" t="s">
        <v>166</v>
      </c>
      <c r="K464" s="88" t="s">
        <v>58</v>
      </c>
      <c r="L464" s="74">
        <v>1</v>
      </c>
      <c r="M464" s="74">
        <v>2</v>
      </c>
      <c r="N464" s="74"/>
      <c r="O464" s="74">
        <v>4</v>
      </c>
      <c r="P464" s="74">
        <v>5</v>
      </c>
      <c r="Q464" s="74">
        <v>6</v>
      </c>
      <c r="R464" s="74">
        <v>7</v>
      </c>
      <c r="S464" s="77"/>
      <c r="T464" s="78"/>
      <c r="U464" s="77" t="s">
        <v>170</v>
      </c>
      <c r="V464" s="77" t="s">
        <v>58</v>
      </c>
      <c r="W464" s="77" t="s">
        <v>51</v>
      </c>
    </row>
    <row r="465" spans="1:23" ht="15" customHeight="1" x14ac:dyDescent="0.3">
      <c r="A465" s="73" t="s">
        <v>5046</v>
      </c>
      <c r="B465" s="74">
        <v>1</v>
      </c>
      <c r="C465" s="74">
        <v>2</v>
      </c>
      <c r="D465" s="74"/>
      <c r="E465" s="74">
        <v>4</v>
      </c>
      <c r="F465" s="75" t="s">
        <v>160</v>
      </c>
      <c r="G465" s="76"/>
      <c r="H465" s="76" t="s">
        <v>184</v>
      </c>
      <c r="I465" s="76" t="s">
        <v>170</v>
      </c>
      <c r="J465" s="77"/>
      <c r="K465" s="75" t="s">
        <v>58</v>
      </c>
      <c r="L465" s="74"/>
      <c r="M465" s="74"/>
      <c r="N465" s="74"/>
      <c r="O465" s="74"/>
      <c r="P465" s="74"/>
      <c r="Q465" s="74"/>
      <c r="R465" s="74"/>
      <c r="S465" s="77"/>
      <c r="T465" s="78"/>
      <c r="U465" s="77"/>
      <c r="V465" s="77"/>
      <c r="W465" s="77"/>
    </row>
    <row r="466" spans="1:23" x14ac:dyDescent="0.3">
      <c r="A466" s="73" t="s">
        <v>5199</v>
      </c>
      <c r="B466" s="74">
        <v>1</v>
      </c>
      <c r="C466" s="74">
        <v>2</v>
      </c>
      <c r="D466" s="74"/>
      <c r="E466" s="74">
        <v>4</v>
      </c>
      <c r="F466" s="75"/>
      <c r="G466" s="76"/>
      <c r="H466" s="76"/>
      <c r="I466" s="76"/>
      <c r="J466" s="77"/>
      <c r="K466" s="75"/>
      <c r="L466" s="74"/>
      <c r="M466" s="74"/>
      <c r="N466" s="74"/>
      <c r="O466" s="74"/>
      <c r="P466" s="74"/>
      <c r="Q466" s="74"/>
      <c r="R466" s="74"/>
      <c r="S466" s="77"/>
      <c r="T466" s="78"/>
      <c r="U466" s="76"/>
      <c r="V466" s="76"/>
      <c r="W466" s="75"/>
    </row>
    <row r="467" spans="1:23" ht="15" customHeight="1" x14ac:dyDescent="0.3">
      <c r="A467" s="73" t="s">
        <v>5457</v>
      </c>
      <c r="B467" s="74"/>
      <c r="C467" s="74"/>
      <c r="D467" s="74"/>
      <c r="E467" s="74"/>
      <c r="F467" s="75"/>
      <c r="G467" s="76"/>
      <c r="H467" s="76"/>
      <c r="I467" s="76"/>
      <c r="J467" s="76" t="s">
        <v>1987</v>
      </c>
      <c r="K467" s="75"/>
      <c r="L467" s="74">
        <v>1</v>
      </c>
      <c r="M467" s="74">
        <v>2</v>
      </c>
      <c r="N467" s="74"/>
      <c r="O467" s="74">
        <v>4</v>
      </c>
      <c r="P467" s="74">
        <v>5</v>
      </c>
      <c r="Q467" s="74">
        <v>6</v>
      </c>
      <c r="R467" s="74">
        <v>7</v>
      </c>
      <c r="S467" s="77"/>
      <c r="T467" s="78" t="s">
        <v>184</v>
      </c>
      <c r="U467" s="76" t="s">
        <v>170</v>
      </c>
      <c r="V467" s="76" t="s">
        <v>58</v>
      </c>
      <c r="W467" s="75" t="s">
        <v>51</v>
      </c>
    </row>
    <row r="468" spans="1:23" x14ac:dyDescent="0.3">
      <c r="A468" s="73" t="s">
        <v>925</v>
      </c>
      <c r="B468" s="74">
        <v>1</v>
      </c>
      <c r="C468" s="74">
        <v>2</v>
      </c>
      <c r="D468" s="74"/>
      <c r="E468" s="74">
        <v>4</v>
      </c>
      <c r="F468" s="75" t="s">
        <v>160</v>
      </c>
      <c r="G468" s="76"/>
      <c r="H468" s="76"/>
      <c r="I468" s="76" t="s">
        <v>170</v>
      </c>
      <c r="J468" s="77"/>
      <c r="K468" s="75" t="s">
        <v>58</v>
      </c>
      <c r="L468" s="74"/>
      <c r="M468" s="74"/>
      <c r="N468" s="74"/>
      <c r="O468" s="74"/>
      <c r="P468" s="74"/>
      <c r="Q468" s="74"/>
      <c r="R468" s="74"/>
      <c r="S468" s="77"/>
      <c r="T468" s="78"/>
      <c r="U468" s="77"/>
      <c r="V468" s="77"/>
      <c r="W468" s="77"/>
    </row>
  </sheetData>
  <autoFilter ref="A3:W442" xr:uid="{73609682-D855-411C-9C3F-C46E22D53311}"/>
  <mergeCells count="7">
    <mergeCell ref="Y1:Z3"/>
    <mergeCell ref="AB1:AC3"/>
    <mergeCell ref="A2:A3"/>
    <mergeCell ref="B1:E1"/>
    <mergeCell ref="F1:K1"/>
    <mergeCell ref="L1:R1"/>
    <mergeCell ref="S1:W1"/>
  </mergeCells>
  <printOptions horizontalCentered="1" verticalCentered="1"/>
  <pageMargins left="0" right="0" top="0" bottom="0" header="0.3" footer="0.3"/>
  <pageSetup scale="58" orientation="landscape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autoPict="0" r:id="rId5">
            <anchor moveWithCells="1">
              <from>
                <xdr:col>27</xdr:col>
                <xdr:colOff>19050</xdr:colOff>
                <xdr:row>0</xdr:row>
                <xdr:rowOff>0</xdr:rowOff>
              </from>
              <to>
                <xdr:col>28</xdr:col>
                <xdr:colOff>838200</xdr:colOff>
                <xdr:row>2</xdr:row>
                <xdr:rowOff>762000</xdr:rowOff>
              </to>
            </anchor>
          </objectPr>
        </oleObject>
      </mc:Choice>
      <mc:Fallback>
        <oleObject progId="Visio.Drawing.15" shapeId="5121" r:id="rId4"/>
      </mc:Fallback>
    </mc:AlternateContent>
    <mc:AlternateContent xmlns:mc="http://schemas.openxmlformats.org/markup-compatibility/2006">
      <mc:Choice Requires="x14">
        <oleObject progId="Visio.Drawing.15" shapeId="5122" r:id="rId6">
          <objectPr defaultSize="0" autoPict="0" r:id="rId7">
            <anchor moveWithCells="1">
              <from>
                <xdr:col>24</xdr:col>
                <xdr:colOff>0</xdr:colOff>
                <xdr:row>0</xdr:row>
                <xdr:rowOff>0</xdr:rowOff>
              </from>
              <to>
                <xdr:col>25</xdr:col>
                <xdr:colOff>781050</xdr:colOff>
                <xdr:row>2</xdr:row>
                <xdr:rowOff>323850</xdr:rowOff>
              </to>
            </anchor>
          </objectPr>
        </oleObject>
      </mc:Choice>
      <mc:Fallback>
        <oleObject progId="Visio.Drawing.15" shapeId="5122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15A0-A74B-4670-B797-9ACDB5F03D32}">
  <dimension ref="A1:L86"/>
  <sheetViews>
    <sheetView workbookViewId="0">
      <selection activeCell="K8" sqref="K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9.140625" customWidth="1"/>
    <col min="4" max="4" width="4.42578125" customWidth="1"/>
    <col min="5" max="5" width="15.28515625" customWidth="1"/>
    <col min="6" max="6" width="12.7109375" style="54" customWidth="1"/>
    <col min="7" max="7" width="15" customWidth="1"/>
    <col min="8" max="8" width="9.140625" customWidth="1"/>
    <col min="9" max="9" width="8.7109375" bestFit="1" customWidth="1"/>
    <col min="10" max="11" width="13.85546875" bestFit="1" customWidth="1"/>
    <col min="12" max="12" width="11.28515625" hidden="1" customWidth="1"/>
    <col min="13" max="13" width="8.140625" bestFit="1" customWidth="1"/>
    <col min="14" max="15" width="11.28515625" bestFit="1" customWidth="1"/>
    <col min="16" max="16" width="8" bestFit="1" customWidth="1"/>
    <col min="17" max="17" width="11" bestFit="1" customWidth="1"/>
    <col min="18" max="18" width="11.28515625" bestFit="1" customWidth="1"/>
    <col min="19" max="19" width="23.28515625" bestFit="1" customWidth="1"/>
    <col min="20" max="20" width="26" bestFit="1" customWidth="1"/>
    <col min="21" max="21" width="17.85546875" bestFit="1" customWidth="1"/>
  </cols>
  <sheetData>
    <row r="1" spans="1:12" x14ac:dyDescent="0.25">
      <c r="F1"/>
    </row>
    <row r="2" spans="1:12" x14ac:dyDescent="0.25">
      <c r="F2"/>
    </row>
    <row r="3" spans="1:12" x14ac:dyDescent="0.25">
      <c r="A3" s="35" t="s">
        <v>1235</v>
      </c>
      <c r="F3"/>
      <c r="J3" s="35" t="s">
        <v>1294</v>
      </c>
    </row>
    <row r="4" spans="1:12" ht="60" x14ac:dyDescent="0.25">
      <c r="A4" s="53" t="s">
        <v>919</v>
      </c>
      <c r="B4" s="53" t="s">
        <v>24</v>
      </c>
      <c r="C4" s="53" t="s">
        <v>177</v>
      </c>
      <c r="D4" s="35" t="s">
        <v>81</v>
      </c>
      <c r="E4" s="53" t="s">
        <v>72</v>
      </c>
      <c r="F4" s="35" t="s">
        <v>124</v>
      </c>
      <c r="G4" s="35" t="s">
        <v>199</v>
      </c>
      <c r="H4" s="35" t="s">
        <v>108</v>
      </c>
      <c r="I4" s="35" t="s">
        <v>44</v>
      </c>
      <c r="J4" t="s">
        <v>935</v>
      </c>
      <c r="K4" t="s">
        <v>934</v>
      </c>
      <c r="L4" t="s">
        <v>685</v>
      </c>
    </row>
    <row r="5" spans="1:12" x14ac:dyDescent="0.25">
      <c r="A5" s="42">
        <v>43467</v>
      </c>
      <c r="F5"/>
      <c r="J5" s="56">
        <v>0.48780487804878048</v>
      </c>
      <c r="K5" s="56">
        <v>0.51219512195121952</v>
      </c>
      <c r="L5" s="56">
        <v>1</v>
      </c>
    </row>
    <row r="6" spans="1:12" x14ac:dyDescent="0.25">
      <c r="B6" t="s">
        <v>1214</v>
      </c>
      <c r="F6"/>
      <c r="J6" s="56">
        <v>0.79104477611940294</v>
      </c>
      <c r="K6" s="56">
        <v>0.20895522388059701</v>
      </c>
      <c r="L6" s="56">
        <v>1</v>
      </c>
    </row>
    <row r="7" spans="1:12" x14ac:dyDescent="0.25">
      <c r="B7" t="s">
        <v>1215</v>
      </c>
      <c r="F7"/>
      <c r="J7" s="56">
        <v>0.72727272727272729</v>
      </c>
      <c r="K7" s="56">
        <v>0.27272727272727271</v>
      </c>
      <c r="L7" s="56">
        <v>1</v>
      </c>
    </row>
    <row r="8" spans="1:12" x14ac:dyDescent="0.25">
      <c r="B8" t="s">
        <v>1216</v>
      </c>
      <c r="F8"/>
      <c r="J8" s="56">
        <v>0.65384615384615385</v>
      </c>
      <c r="K8" s="56">
        <v>0.34615384615384615</v>
      </c>
      <c r="L8" s="56">
        <v>1</v>
      </c>
    </row>
    <row r="9" spans="1:12" x14ac:dyDescent="0.25">
      <c r="B9" t="s">
        <v>1217</v>
      </c>
      <c r="F9"/>
      <c r="J9" s="56">
        <v>0.77777777777777779</v>
      </c>
      <c r="K9" s="56">
        <v>0.22222222222222221</v>
      </c>
      <c r="L9" s="56">
        <v>1</v>
      </c>
    </row>
    <row r="10" spans="1:12" x14ac:dyDescent="0.25">
      <c r="B10" t="s">
        <v>1142</v>
      </c>
      <c r="F10"/>
      <c r="J10" s="56">
        <v>0.28282828282828282</v>
      </c>
      <c r="K10" s="56">
        <v>0.71717171717171713</v>
      </c>
      <c r="L10" s="56">
        <v>1</v>
      </c>
    </row>
    <row r="11" spans="1:12" x14ac:dyDescent="0.25">
      <c r="B11" t="s">
        <v>1556</v>
      </c>
      <c r="F11"/>
      <c r="J11" s="56">
        <v>0.10810810810810811</v>
      </c>
      <c r="K11" s="56">
        <v>0.89189189189189189</v>
      </c>
      <c r="L11" s="56">
        <v>1</v>
      </c>
    </row>
    <row r="12" spans="1:12" x14ac:dyDescent="0.25">
      <c r="B12">
        <v>0</v>
      </c>
      <c r="F12"/>
      <c r="J12" s="56">
        <v>0</v>
      </c>
      <c r="K12" s="56">
        <v>1</v>
      </c>
      <c r="L12" s="56">
        <v>1</v>
      </c>
    </row>
    <row r="13" spans="1:12" x14ac:dyDescent="0.25">
      <c r="B13">
        <v>18</v>
      </c>
      <c r="F13"/>
      <c r="J13" s="56">
        <v>1</v>
      </c>
      <c r="K13" s="56">
        <v>0</v>
      </c>
      <c r="L13" s="56">
        <v>1</v>
      </c>
    </row>
    <row r="14" spans="1:12" x14ac:dyDescent="0.25">
      <c r="A14" s="42">
        <v>43468</v>
      </c>
      <c r="F14"/>
      <c r="J14" s="56">
        <v>0.14432989690721648</v>
      </c>
      <c r="K14" s="56">
        <v>0.85567010309278346</v>
      </c>
      <c r="L14" s="56">
        <v>1</v>
      </c>
    </row>
    <row r="15" spans="1:12" x14ac:dyDescent="0.25">
      <c r="B15" t="s">
        <v>1214</v>
      </c>
      <c r="F15"/>
      <c r="J15" s="56">
        <v>0.12857142857142856</v>
      </c>
      <c r="K15" s="56">
        <v>0.87142857142857144</v>
      </c>
      <c r="L15" s="56">
        <v>1</v>
      </c>
    </row>
    <row r="16" spans="1:12" x14ac:dyDescent="0.25">
      <c r="B16" t="s">
        <v>1215</v>
      </c>
      <c r="F16"/>
      <c r="J16" s="56">
        <v>0</v>
      </c>
      <c r="K16" s="56">
        <v>1</v>
      </c>
      <c r="L16" s="56">
        <v>1</v>
      </c>
    </row>
    <row r="17" spans="1:12" x14ac:dyDescent="0.25">
      <c r="B17" t="s">
        <v>1216</v>
      </c>
      <c r="F17"/>
      <c r="J17" s="56">
        <v>0.44186046511627908</v>
      </c>
      <c r="K17" s="56">
        <v>0.55813953488372092</v>
      </c>
      <c r="L17" s="56">
        <v>1</v>
      </c>
    </row>
    <row r="18" spans="1:12" x14ac:dyDescent="0.25">
      <c r="B18" t="s">
        <v>1217</v>
      </c>
      <c r="F18"/>
      <c r="J18" s="56">
        <v>0</v>
      </c>
      <c r="K18" s="56">
        <v>1</v>
      </c>
      <c r="L18" s="56">
        <v>1</v>
      </c>
    </row>
    <row r="19" spans="1:12" x14ac:dyDescent="0.25">
      <c r="B19" t="s">
        <v>1142</v>
      </c>
      <c r="F19"/>
      <c r="J19" s="56">
        <v>0</v>
      </c>
      <c r="K19" s="56">
        <v>1</v>
      </c>
      <c r="L19" s="56">
        <v>1</v>
      </c>
    </row>
    <row r="20" spans="1:12" x14ac:dyDescent="0.25">
      <c r="B20" t="s">
        <v>1556</v>
      </c>
      <c r="F20"/>
      <c r="J20" s="56">
        <v>0</v>
      </c>
      <c r="K20" s="56">
        <v>1</v>
      </c>
      <c r="L20" s="56">
        <v>1</v>
      </c>
    </row>
    <row r="21" spans="1:12" x14ac:dyDescent="0.25">
      <c r="B21">
        <v>0</v>
      </c>
      <c r="F21"/>
      <c r="J21" s="56">
        <v>0</v>
      </c>
      <c r="K21" s="56">
        <v>1</v>
      </c>
      <c r="L21" s="56">
        <v>1</v>
      </c>
    </row>
    <row r="22" spans="1:12" x14ac:dyDescent="0.25">
      <c r="B22">
        <v>18</v>
      </c>
      <c r="F22"/>
      <c r="J22" s="56">
        <v>0</v>
      </c>
      <c r="K22" s="56">
        <v>1</v>
      </c>
      <c r="L22" s="56">
        <v>1</v>
      </c>
    </row>
    <row r="23" spans="1:12" x14ac:dyDescent="0.25">
      <c r="A23" s="42">
        <v>43469</v>
      </c>
      <c r="F23"/>
      <c r="J23" s="56">
        <v>3.246753246753247E-3</v>
      </c>
      <c r="K23" s="56">
        <v>0.99675324675324672</v>
      </c>
      <c r="L23" s="56">
        <v>1</v>
      </c>
    </row>
    <row r="24" spans="1:12" x14ac:dyDescent="0.25">
      <c r="B24" t="s">
        <v>1214</v>
      </c>
      <c r="F24"/>
      <c r="J24" s="56">
        <v>1.2345679012345678E-2</v>
      </c>
      <c r="K24" s="56">
        <v>0.98765432098765427</v>
      </c>
      <c r="L24" s="56">
        <v>1</v>
      </c>
    </row>
    <row r="25" spans="1:12" x14ac:dyDescent="0.25">
      <c r="B25" t="s">
        <v>1215</v>
      </c>
      <c r="F25"/>
      <c r="J25" s="56">
        <v>0</v>
      </c>
      <c r="K25" s="56">
        <v>1</v>
      </c>
      <c r="L25" s="56">
        <v>1</v>
      </c>
    </row>
    <row r="26" spans="1:12" x14ac:dyDescent="0.25">
      <c r="B26" t="s">
        <v>1216</v>
      </c>
      <c r="F26"/>
      <c r="J26" s="56">
        <v>0</v>
      </c>
      <c r="K26" s="56">
        <v>1</v>
      </c>
      <c r="L26" s="56">
        <v>1</v>
      </c>
    </row>
    <row r="27" spans="1:12" x14ac:dyDescent="0.25">
      <c r="B27" t="s">
        <v>1217</v>
      </c>
      <c r="F27"/>
      <c r="J27" s="56">
        <v>0</v>
      </c>
      <c r="K27" s="56">
        <v>1</v>
      </c>
      <c r="L27" s="56">
        <v>1</v>
      </c>
    </row>
    <row r="28" spans="1:12" x14ac:dyDescent="0.25">
      <c r="B28" t="s">
        <v>1142</v>
      </c>
      <c r="F28"/>
      <c r="J28" s="56">
        <v>0</v>
      </c>
      <c r="K28" s="56">
        <v>1</v>
      </c>
      <c r="L28" s="56">
        <v>1</v>
      </c>
    </row>
    <row r="29" spans="1:12" x14ac:dyDescent="0.25">
      <c r="B29" t="s">
        <v>1556</v>
      </c>
      <c r="F29"/>
      <c r="J29" s="56">
        <v>0</v>
      </c>
      <c r="K29" s="56">
        <v>1</v>
      </c>
      <c r="L29" s="56">
        <v>1</v>
      </c>
    </row>
    <row r="30" spans="1:12" x14ac:dyDescent="0.25">
      <c r="B30">
        <v>0</v>
      </c>
      <c r="F30"/>
      <c r="J30" s="56">
        <v>0</v>
      </c>
      <c r="K30" s="56">
        <v>1</v>
      </c>
      <c r="L30" s="56">
        <v>1</v>
      </c>
    </row>
    <row r="31" spans="1:12" x14ac:dyDescent="0.25">
      <c r="B31">
        <v>18</v>
      </c>
      <c r="F31"/>
      <c r="J31" s="56">
        <v>0</v>
      </c>
      <c r="K31" s="56">
        <v>1</v>
      </c>
      <c r="L31" s="56">
        <v>1</v>
      </c>
    </row>
    <row r="32" spans="1:12" x14ac:dyDescent="0.25">
      <c r="A32" s="42">
        <v>43472</v>
      </c>
      <c r="F32"/>
      <c r="J32" s="56">
        <v>0</v>
      </c>
      <c r="K32" s="56">
        <v>1</v>
      </c>
      <c r="L32" s="56">
        <v>1</v>
      </c>
    </row>
    <row r="33" spans="1:12" x14ac:dyDescent="0.25">
      <c r="B33" t="s">
        <v>1215</v>
      </c>
      <c r="F33"/>
      <c r="J33" s="56">
        <v>0</v>
      </c>
      <c r="K33" s="56">
        <v>1</v>
      </c>
      <c r="L33" s="56">
        <v>1</v>
      </c>
    </row>
    <row r="34" spans="1:12" x14ac:dyDescent="0.25">
      <c r="B34" t="s">
        <v>1216</v>
      </c>
      <c r="F34"/>
      <c r="J34" s="56">
        <v>0</v>
      </c>
      <c r="K34" s="56">
        <v>1</v>
      </c>
      <c r="L34" s="56">
        <v>1</v>
      </c>
    </row>
    <row r="35" spans="1:12" x14ac:dyDescent="0.25">
      <c r="B35" t="s">
        <v>1142</v>
      </c>
      <c r="F35"/>
      <c r="J35" s="56">
        <v>0</v>
      </c>
      <c r="K35" s="56">
        <v>1</v>
      </c>
      <c r="L35" s="56">
        <v>1</v>
      </c>
    </row>
    <row r="36" spans="1:12" x14ac:dyDescent="0.25">
      <c r="A36" s="42">
        <v>43473</v>
      </c>
      <c r="F36"/>
      <c r="J36" s="56">
        <v>0</v>
      </c>
      <c r="K36" s="56">
        <v>1</v>
      </c>
      <c r="L36" s="56">
        <v>1</v>
      </c>
    </row>
    <row r="37" spans="1:12" x14ac:dyDescent="0.25">
      <c r="B37" t="s">
        <v>1215</v>
      </c>
      <c r="F37"/>
      <c r="J37" s="56">
        <v>0</v>
      </c>
      <c r="K37" s="56">
        <v>1</v>
      </c>
      <c r="L37" s="56">
        <v>1</v>
      </c>
    </row>
    <row r="38" spans="1:12" x14ac:dyDescent="0.25">
      <c r="B38" t="s">
        <v>1216</v>
      </c>
      <c r="F38"/>
      <c r="J38" s="56">
        <v>0</v>
      </c>
      <c r="K38" s="56">
        <v>1</v>
      </c>
      <c r="L38" s="56">
        <v>1</v>
      </c>
    </row>
    <row r="39" spans="1:12" x14ac:dyDescent="0.25">
      <c r="B39" t="s">
        <v>1142</v>
      </c>
      <c r="F39"/>
      <c r="J39" s="56">
        <v>0</v>
      </c>
      <c r="K39" s="56">
        <v>1</v>
      </c>
      <c r="L39" s="56">
        <v>1</v>
      </c>
    </row>
    <row r="40" spans="1:12" x14ac:dyDescent="0.25">
      <c r="A40" t="s">
        <v>1001</v>
      </c>
      <c r="F40"/>
      <c r="J40" s="56">
        <v>0.84810126582278478</v>
      </c>
      <c r="K40" s="56">
        <v>0.15189873417721519</v>
      </c>
      <c r="L40" s="56">
        <v>1</v>
      </c>
    </row>
    <row r="41" spans="1:12" x14ac:dyDescent="0.25">
      <c r="B41" t="s">
        <v>1214</v>
      </c>
      <c r="F41"/>
      <c r="J41" s="56">
        <v>1</v>
      </c>
      <c r="K41" s="56">
        <v>0</v>
      </c>
      <c r="L41" s="56">
        <v>1</v>
      </c>
    </row>
    <row r="42" spans="1:12" x14ac:dyDescent="0.25">
      <c r="B42" t="s">
        <v>1215</v>
      </c>
      <c r="F42"/>
      <c r="J42" s="56">
        <v>1</v>
      </c>
      <c r="K42" s="56">
        <v>0</v>
      </c>
      <c r="L42" s="56">
        <v>1</v>
      </c>
    </row>
    <row r="43" spans="1:12" x14ac:dyDescent="0.25">
      <c r="B43" t="s">
        <v>1216</v>
      </c>
      <c r="F43"/>
      <c r="J43" s="56">
        <v>0.97727272727272729</v>
      </c>
      <c r="K43" s="56">
        <v>2.2727272727272728E-2</v>
      </c>
      <c r="L43" s="56">
        <v>1</v>
      </c>
    </row>
    <row r="44" spans="1:12" x14ac:dyDescent="0.25">
      <c r="B44" t="s">
        <v>1217</v>
      </c>
      <c r="F44"/>
      <c r="J44" s="56">
        <v>0.35294117647058826</v>
      </c>
      <c r="K44" s="56">
        <v>0.6470588235294118</v>
      </c>
      <c r="L44" s="56">
        <v>1</v>
      </c>
    </row>
    <row r="45" spans="1:12" x14ac:dyDescent="0.25">
      <c r="B45" t="s">
        <v>1142</v>
      </c>
      <c r="F45"/>
      <c r="J45" s="56">
        <v>0.95161290322580649</v>
      </c>
      <c r="K45" s="56">
        <v>4.8387096774193547E-2</v>
      </c>
      <c r="L45" s="56">
        <v>1</v>
      </c>
    </row>
    <row r="46" spans="1:12" x14ac:dyDescent="0.25">
      <c r="B46" t="s">
        <v>1556</v>
      </c>
      <c r="F46"/>
      <c r="J46" s="56">
        <v>1</v>
      </c>
      <c r="K46" s="56">
        <v>0</v>
      </c>
      <c r="L46" s="56">
        <v>1</v>
      </c>
    </row>
    <row r="47" spans="1:12" x14ac:dyDescent="0.25">
      <c r="B47">
        <v>18</v>
      </c>
      <c r="F47"/>
      <c r="J47" s="56">
        <v>1</v>
      </c>
      <c r="K47" s="56">
        <v>0</v>
      </c>
      <c r="L47" s="56">
        <v>1</v>
      </c>
    </row>
    <row r="48" spans="1:12" x14ac:dyDescent="0.25">
      <c r="A48" s="42">
        <v>43466</v>
      </c>
      <c r="F48"/>
      <c r="J48" s="56">
        <v>1</v>
      </c>
      <c r="K48" s="56">
        <v>0</v>
      </c>
      <c r="L48" s="56">
        <v>1</v>
      </c>
    </row>
    <row r="49" spans="1:12" x14ac:dyDescent="0.25">
      <c r="B49" t="s">
        <v>1214</v>
      </c>
      <c r="F49"/>
      <c r="J49" s="56">
        <v>1</v>
      </c>
      <c r="K49" s="56">
        <v>0</v>
      </c>
      <c r="L49" s="56">
        <v>1</v>
      </c>
    </row>
    <row r="50" spans="1:12" x14ac:dyDescent="0.25">
      <c r="B50" t="s">
        <v>1215</v>
      </c>
      <c r="F50"/>
      <c r="J50" s="56">
        <v>1</v>
      </c>
      <c r="K50" s="56">
        <v>0</v>
      </c>
      <c r="L50" s="56">
        <v>1</v>
      </c>
    </row>
    <row r="51" spans="1:12" x14ac:dyDescent="0.25">
      <c r="B51" t="s">
        <v>1216</v>
      </c>
      <c r="F51"/>
      <c r="J51" s="56">
        <v>1</v>
      </c>
      <c r="K51" s="56">
        <v>0</v>
      </c>
      <c r="L51" s="56">
        <v>1</v>
      </c>
    </row>
    <row r="52" spans="1:12" x14ac:dyDescent="0.25">
      <c r="B52" t="s">
        <v>1217</v>
      </c>
      <c r="F52"/>
      <c r="J52" s="56">
        <v>1</v>
      </c>
      <c r="K52" s="56">
        <v>0</v>
      </c>
      <c r="L52" s="56">
        <v>1</v>
      </c>
    </row>
    <row r="53" spans="1:12" x14ac:dyDescent="0.25">
      <c r="A53" t="s">
        <v>685</v>
      </c>
      <c r="F53"/>
      <c r="J53" s="56">
        <v>0.40255319148936169</v>
      </c>
      <c r="K53" s="56">
        <v>0.59744680851063825</v>
      </c>
      <c r="L53" s="56">
        <v>1</v>
      </c>
    </row>
    <row r="54" spans="1:12" x14ac:dyDescent="0.25">
      <c r="F54"/>
    </row>
    <row r="55" spans="1:12" x14ac:dyDescent="0.25">
      <c r="F55"/>
    </row>
    <row r="56" spans="1:12" x14ac:dyDescent="0.25">
      <c r="F56"/>
    </row>
    <row r="57" spans="1:12" x14ac:dyDescent="0.25">
      <c r="F57"/>
    </row>
    <row r="58" spans="1:12" x14ac:dyDescent="0.25">
      <c r="F58"/>
    </row>
    <row r="59" spans="1:12" x14ac:dyDescent="0.25">
      <c r="F59"/>
    </row>
    <row r="60" spans="1:12" x14ac:dyDescent="0.25">
      <c r="F60"/>
    </row>
    <row r="61" spans="1:12" x14ac:dyDescent="0.25">
      <c r="F61"/>
    </row>
    <row r="62" spans="1:12" x14ac:dyDescent="0.25">
      <c r="F62"/>
    </row>
    <row r="63" spans="1:12" x14ac:dyDescent="0.25">
      <c r="F63"/>
    </row>
    <row r="64" spans="1:12" x14ac:dyDescent="0.25">
      <c r="F64"/>
    </row>
    <row r="65" spans="6:6" x14ac:dyDescent="0.25">
      <c r="F65"/>
    </row>
    <row r="66" spans="6:6" x14ac:dyDescent="0.25">
      <c r="F66"/>
    </row>
    <row r="67" spans="6:6" x14ac:dyDescent="0.25">
      <c r="F67"/>
    </row>
    <row r="68" spans="6:6" x14ac:dyDescent="0.25">
      <c r="F68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  <row r="76" spans="6:6" x14ac:dyDescent="0.25">
      <c r="F76"/>
    </row>
    <row r="77" spans="6:6" x14ac:dyDescent="0.25">
      <c r="F77"/>
    </row>
    <row r="78" spans="6:6" x14ac:dyDescent="0.25">
      <c r="F78"/>
    </row>
    <row r="79" spans="6:6" x14ac:dyDescent="0.25">
      <c r="F79"/>
    </row>
    <row r="80" spans="6:6" x14ac:dyDescent="0.25">
      <c r="F80"/>
    </row>
    <row r="81" spans="6:6" x14ac:dyDescent="0.25">
      <c r="F81"/>
    </row>
    <row r="82" spans="6:6" x14ac:dyDescent="0.25">
      <c r="F82"/>
    </row>
    <row r="83" spans="6:6" x14ac:dyDescent="0.25">
      <c r="F83"/>
    </row>
    <row r="84" spans="6:6" x14ac:dyDescent="0.25">
      <c r="F84"/>
    </row>
    <row r="85" spans="6:6" x14ac:dyDescent="0.25">
      <c r="F85"/>
    </row>
    <row r="86" spans="6:6" x14ac:dyDescent="0.25">
      <c r="F86"/>
    </row>
  </sheetData>
  <sortState xmlns:xlrd2="http://schemas.microsoft.com/office/spreadsheetml/2017/richdata2" ref="A3:L63">
    <sortCondition ref="A4"/>
  </sortSt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CF68-7618-46F0-B4B5-F61759A1851C}">
  <sheetPr>
    <pageSetUpPr fitToPage="1"/>
  </sheetPr>
  <dimension ref="A3:M577"/>
  <sheetViews>
    <sheetView workbookViewId="0">
      <selection activeCell="G21" activeCellId="4" sqref="G5:G7 G9:G10 G12 G14:G19 G21:G22"/>
    </sheetView>
  </sheetViews>
  <sheetFormatPr defaultRowHeight="15" x14ac:dyDescent="0.25"/>
  <cols>
    <col min="1" max="1" width="10.7109375" customWidth="1"/>
    <col min="2" max="2" width="11" customWidth="1"/>
    <col min="3" max="3" width="11.42578125" customWidth="1"/>
    <col min="4" max="4" width="15.28515625" customWidth="1"/>
    <col min="5" max="5" width="12.140625" customWidth="1"/>
    <col min="6" max="6" width="13.7109375" customWidth="1"/>
    <col min="7" max="7" width="10.85546875" style="54" customWidth="1"/>
    <col min="8" max="10" width="20.5703125" customWidth="1"/>
    <col min="11" max="11" width="8.42578125" customWidth="1"/>
    <col min="12" max="12" width="18.28515625" customWidth="1"/>
    <col min="13" max="13" width="9.42578125" customWidth="1"/>
    <col min="14" max="15" width="11.140625" bestFit="1" customWidth="1"/>
    <col min="16" max="16" width="8.140625" bestFit="1" customWidth="1"/>
  </cols>
  <sheetData>
    <row r="3" spans="1:13" x14ac:dyDescent="0.25">
      <c r="G3"/>
      <c r="K3" s="35" t="s">
        <v>916</v>
      </c>
    </row>
    <row r="4" spans="1:13" ht="45" x14ac:dyDescent="0.25">
      <c r="A4" s="53" t="s">
        <v>919</v>
      </c>
      <c r="B4" s="53" t="s">
        <v>24</v>
      </c>
      <c r="C4" s="53" t="s">
        <v>189</v>
      </c>
      <c r="D4" s="53" t="s">
        <v>177</v>
      </c>
      <c r="E4" s="35" t="s">
        <v>81</v>
      </c>
      <c r="F4" s="53" t="s">
        <v>72</v>
      </c>
      <c r="G4" s="35" t="s">
        <v>124</v>
      </c>
      <c r="H4" s="35" t="s">
        <v>199</v>
      </c>
      <c r="I4" s="35" t="s">
        <v>108</v>
      </c>
      <c r="J4" s="35" t="s">
        <v>44</v>
      </c>
      <c r="K4" s="52" t="s">
        <v>944</v>
      </c>
      <c r="L4" s="52" t="s">
        <v>917</v>
      </c>
      <c r="M4" s="52" t="s">
        <v>933</v>
      </c>
    </row>
    <row r="5" spans="1:13" x14ac:dyDescent="0.25">
      <c r="A5" s="42">
        <v>43466</v>
      </c>
      <c r="B5" t="s">
        <v>1214</v>
      </c>
      <c r="C5" t="s">
        <v>935</v>
      </c>
      <c r="D5" t="s">
        <v>934</v>
      </c>
      <c r="F5" s="42">
        <v>43473</v>
      </c>
      <c r="G5">
        <v>74294</v>
      </c>
      <c r="H5" s="125" t="s">
        <v>541</v>
      </c>
      <c r="I5" t="s">
        <v>74</v>
      </c>
      <c r="J5" t="s">
        <v>165</v>
      </c>
      <c r="K5" s="39">
        <v>36</v>
      </c>
      <c r="L5" s="40">
        <v>13650</v>
      </c>
      <c r="M5" s="36">
        <v>9.9999999999999992E-2</v>
      </c>
    </row>
    <row r="6" spans="1:13" x14ac:dyDescent="0.25">
      <c r="D6" t="s">
        <v>934</v>
      </c>
      <c r="G6">
        <v>77225</v>
      </c>
      <c r="H6" s="119" t="s">
        <v>90</v>
      </c>
      <c r="I6" t="s">
        <v>74</v>
      </c>
      <c r="J6" t="s">
        <v>165</v>
      </c>
      <c r="K6" s="39">
        <v>3</v>
      </c>
      <c r="L6" s="40">
        <v>1040</v>
      </c>
      <c r="M6" s="36">
        <v>8.3333333333333332E-3</v>
      </c>
    </row>
    <row r="7" spans="1:13" x14ac:dyDescent="0.25">
      <c r="D7" t="s">
        <v>934</v>
      </c>
      <c r="F7" s="42">
        <v>43475</v>
      </c>
      <c r="G7">
        <v>77202</v>
      </c>
      <c r="H7" s="119" t="s">
        <v>690</v>
      </c>
      <c r="I7" t="s">
        <v>74</v>
      </c>
      <c r="J7" t="s">
        <v>165</v>
      </c>
      <c r="K7" s="39">
        <v>2</v>
      </c>
      <c r="L7" s="40">
        <v>2294</v>
      </c>
      <c r="M7" s="36">
        <v>5.5555555555555558E-3</v>
      </c>
    </row>
    <row r="8" spans="1:13" x14ac:dyDescent="0.25">
      <c r="B8" t="s">
        <v>3963</v>
      </c>
      <c r="G8"/>
      <c r="K8" s="39">
        <v>41</v>
      </c>
      <c r="L8" s="40">
        <v>16984</v>
      </c>
      <c r="M8" s="36">
        <v>0.11388888888888889</v>
      </c>
    </row>
    <row r="9" spans="1:13" x14ac:dyDescent="0.25">
      <c r="B9" t="s">
        <v>1217</v>
      </c>
      <c r="C9" t="s">
        <v>935</v>
      </c>
      <c r="D9" t="s">
        <v>934</v>
      </c>
      <c r="F9" s="42">
        <v>43468</v>
      </c>
      <c r="G9">
        <v>74277</v>
      </c>
      <c r="H9" s="119" t="s">
        <v>442</v>
      </c>
      <c r="I9" t="s">
        <v>74</v>
      </c>
      <c r="J9" t="s">
        <v>165</v>
      </c>
      <c r="K9" s="39">
        <v>20</v>
      </c>
      <c r="L9" s="40">
        <v>2940</v>
      </c>
      <c r="M9" s="36">
        <v>1.6666666666666666E-2</v>
      </c>
    </row>
    <row r="10" spans="1:13" x14ac:dyDescent="0.25">
      <c r="D10" t="s">
        <v>934</v>
      </c>
      <c r="F10" s="42">
        <v>43469</v>
      </c>
      <c r="G10">
        <v>77968</v>
      </c>
      <c r="H10" s="119" t="s">
        <v>654</v>
      </c>
      <c r="I10" t="s">
        <v>74</v>
      </c>
      <c r="J10" t="s">
        <v>165</v>
      </c>
      <c r="K10" s="39">
        <v>1</v>
      </c>
      <c r="L10" s="40">
        <v>324</v>
      </c>
      <c r="M10" s="36">
        <v>8.3333333333333339E-4</v>
      </c>
    </row>
    <row r="11" spans="1:13" x14ac:dyDescent="0.25">
      <c r="B11" t="s">
        <v>3964</v>
      </c>
      <c r="G11"/>
      <c r="K11" s="39">
        <v>21</v>
      </c>
      <c r="L11" s="40">
        <v>3264</v>
      </c>
      <c r="M11" s="36">
        <v>1.7499999999999998E-2</v>
      </c>
    </row>
    <row r="12" spans="1:13" x14ac:dyDescent="0.25">
      <c r="B12" t="s">
        <v>1215</v>
      </c>
      <c r="C12" t="s">
        <v>935</v>
      </c>
      <c r="D12" t="s">
        <v>934</v>
      </c>
      <c r="E12" t="s">
        <v>23</v>
      </c>
      <c r="F12" s="42">
        <v>43469</v>
      </c>
      <c r="G12">
        <v>75801</v>
      </c>
      <c r="H12" s="125" t="s">
        <v>371</v>
      </c>
      <c r="I12" t="s">
        <v>74</v>
      </c>
      <c r="J12" t="s">
        <v>165</v>
      </c>
      <c r="K12" s="39">
        <v>12</v>
      </c>
      <c r="L12" s="40">
        <v>5840</v>
      </c>
      <c r="M12" s="36">
        <v>3.3333333333333333E-2</v>
      </c>
    </row>
    <row r="13" spans="1:13" x14ac:dyDescent="0.25">
      <c r="B13" t="s">
        <v>1719</v>
      </c>
      <c r="G13"/>
      <c r="K13" s="39">
        <v>12</v>
      </c>
      <c r="L13" s="40">
        <v>5840</v>
      </c>
      <c r="M13" s="36">
        <v>3.3333333333333333E-2</v>
      </c>
    </row>
    <row r="14" spans="1:13" x14ac:dyDescent="0.25">
      <c r="B14" t="s">
        <v>1216</v>
      </c>
      <c r="C14" t="s">
        <v>935</v>
      </c>
      <c r="D14" t="s">
        <v>934</v>
      </c>
      <c r="F14" s="42">
        <v>43469</v>
      </c>
      <c r="G14">
        <v>74900</v>
      </c>
      <c r="H14" s="125" t="s">
        <v>531</v>
      </c>
      <c r="I14" t="s">
        <v>74</v>
      </c>
      <c r="J14" t="s">
        <v>165</v>
      </c>
      <c r="K14" s="39">
        <v>44</v>
      </c>
      <c r="L14" s="40">
        <v>42590</v>
      </c>
      <c r="M14" s="36">
        <v>0.12222222222222222</v>
      </c>
    </row>
    <row r="15" spans="1:13" x14ac:dyDescent="0.25">
      <c r="D15" t="s">
        <v>934</v>
      </c>
      <c r="G15">
        <v>75690</v>
      </c>
      <c r="H15" s="119" t="s">
        <v>582</v>
      </c>
      <c r="I15" t="s">
        <v>74</v>
      </c>
      <c r="J15" t="s">
        <v>165</v>
      </c>
      <c r="K15" s="39">
        <v>123</v>
      </c>
      <c r="L15" s="40">
        <v>37960</v>
      </c>
      <c r="M15" s="36">
        <v>0.34166666666666662</v>
      </c>
    </row>
    <row r="16" spans="1:13" x14ac:dyDescent="0.25">
      <c r="D16" t="s">
        <v>934</v>
      </c>
      <c r="G16">
        <v>76897</v>
      </c>
      <c r="H16" s="125" t="s">
        <v>307</v>
      </c>
      <c r="I16" t="s">
        <v>74</v>
      </c>
      <c r="J16" t="s">
        <v>165</v>
      </c>
      <c r="K16" s="39">
        <v>12</v>
      </c>
      <c r="L16" s="40">
        <v>10920</v>
      </c>
      <c r="M16" s="36">
        <v>3.3333333333333333E-2</v>
      </c>
    </row>
    <row r="17" spans="1:13" x14ac:dyDescent="0.25">
      <c r="D17" t="s">
        <v>934</v>
      </c>
      <c r="F17" s="42">
        <v>43472</v>
      </c>
      <c r="G17">
        <v>75595</v>
      </c>
      <c r="H17" s="119" t="s">
        <v>690</v>
      </c>
      <c r="I17" t="s">
        <v>74</v>
      </c>
      <c r="J17" t="s">
        <v>165</v>
      </c>
      <c r="K17" s="39">
        <v>43</v>
      </c>
      <c r="L17" s="40">
        <v>25042</v>
      </c>
      <c r="M17" s="36">
        <v>0.11944444444444445</v>
      </c>
    </row>
    <row r="18" spans="1:13" x14ac:dyDescent="0.25">
      <c r="D18" t="s">
        <v>934</v>
      </c>
      <c r="F18" s="42">
        <v>43473</v>
      </c>
      <c r="G18">
        <v>74294</v>
      </c>
      <c r="H18" s="119" t="s">
        <v>582</v>
      </c>
      <c r="I18" t="s">
        <v>74</v>
      </c>
      <c r="J18" t="s">
        <v>165</v>
      </c>
      <c r="K18" s="39">
        <v>40</v>
      </c>
      <c r="L18" s="40">
        <v>28948.22</v>
      </c>
      <c r="M18" s="36">
        <v>0.1111111111111111</v>
      </c>
    </row>
    <row r="19" spans="1:13" x14ac:dyDescent="0.25">
      <c r="D19" t="s">
        <v>934</v>
      </c>
      <c r="F19" s="42">
        <v>43474</v>
      </c>
      <c r="G19">
        <v>75910</v>
      </c>
      <c r="H19" s="119" t="s">
        <v>538</v>
      </c>
      <c r="I19" t="s">
        <v>74</v>
      </c>
      <c r="J19" t="s">
        <v>165</v>
      </c>
      <c r="K19" s="39">
        <v>14</v>
      </c>
      <c r="L19" s="40">
        <v>12638.18</v>
      </c>
      <c r="M19" s="36">
        <v>3.888888888888889E-2</v>
      </c>
    </row>
    <row r="20" spans="1:13" x14ac:dyDescent="0.25">
      <c r="D20" t="s">
        <v>934</v>
      </c>
      <c r="G20"/>
      <c r="H20" s="119" t="s">
        <v>90</v>
      </c>
      <c r="I20" t="s">
        <v>74</v>
      </c>
      <c r="J20" t="s">
        <v>165</v>
      </c>
      <c r="K20" s="39">
        <v>15</v>
      </c>
      <c r="L20" s="40">
        <v>7262.25</v>
      </c>
      <c r="M20" s="36">
        <v>4.1666666666666664E-2</v>
      </c>
    </row>
    <row r="21" spans="1:13" x14ac:dyDescent="0.25">
      <c r="D21" t="s">
        <v>934</v>
      </c>
      <c r="F21" s="42">
        <v>43475</v>
      </c>
      <c r="G21">
        <v>77021</v>
      </c>
      <c r="H21" s="119" t="s">
        <v>582</v>
      </c>
      <c r="I21" t="s">
        <v>74</v>
      </c>
      <c r="J21" t="s">
        <v>165</v>
      </c>
      <c r="K21" s="39">
        <v>120</v>
      </c>
      <c r="L21" s="40">
        <v>22800</v>
      </c>
      <c r="M21" s="36">
        <v>0.33333333333333331</v>
      </c>
    </row>
    <row r="22" spans="1:13" x14ac:dyDescent="0.25">
      <c r="D22" t="s">
        <v>934</v>
      </c>
      <c r="G22">
        <v>77157</v>
      </c>
      <c r="H22" s="119" t="s">
        <v>582</v>
      </c>
      <c r="I22" t="s">
        <v>74</v>
      </c>
      <c r="J22" t="s">
        <v>165</v>
      </c>
      <c r="K22" s="39">
        <v>42</v>
      </c>
      <c r="L22" s="40">
        <v>20511.13</v>
      </c>
      <c r="M22" s="36">
        <v>0.11666666666666665</v>
      </c>
    </row>
    <row r="23" spans="1:13" x14ac:dyDescent="0.25">
      <c r="B23" t="s">
        <v>1720</v>
      </c>
      <c r="G23"/>
      <c r="K23" s="39">
        <v>453</v>
      </c>
      <c r="L23" s="40">
        <v>208671.78</v>
      </c>
      <c r="M23" s="36">
        <v>1.2583333333333333</v>
      </c>
    </row>
    <row r="24" spans="1:13" x14ac:dyDescent="0.25">
      <c r="A24" t="s">
        <v>5966</v>
      </c>
      <c r="G24"/>
      <c r="K24" s="39">
        <v>527</v>
      </c>
      <c r="L24" s="40">
        <v>234759.78</v>
      </c>
      <c r="M24" s="36">
        <v>1.4230555555555553</v>
      </c>
    </row>
    <row r="25" spans="1:13" x14ac:dyDescent="0.25">
      <c r="A25" s="42">
        <v>43467</v>
      </c>
      <c r="B25">
        <v>0</v>
      </c>
      <c r="C25" t="s">
        <v>934</v>
      </c>
      <c r="D25" t="s">
        <v>934</v>
      </c>
      <c r="F25" s="42">
        <v>43483</v>
      </c>
      <c r="G25">
        <v>77380</v>
      </c>
      <c r="H25" s="125" t="s">
        <v>533</v>
      </c>
      <c r="I25" t="s">
        <v>74</v>
      </c>
      <c r="J25" t="s">
        <v>42</v>
      </c>
      <c r="K25" s="39">
        <v>15</v>
      </c>
      <c r="L25" s="40">
        <v>13060</v>
      </c>
      <c r="M25" s="36">
        <v>4.1666666666666664E-2</v>
      </c>
    </row>
    <row r="26" spans="1:13" x14ac:dyDescent="0.25">
      <c r="D26" t="s">
        <v>934</v>
      </c>
      <c r="G26">
        <v>77736</v>
      </c>
      <c r="H26" s="119" t="s">
        <v>690</v>
      </c>
      <c r="I26" t="s">
        <v>74</v>
      </c>
      <c r="J26" t="s">
        <v>42</v>
      </c>
      <c r="K26" s="39">
        <v>9</v>
      </c>
      <c r="L26" s="40">
        <v>6275</v>
      </c>
      <c r="M26" s="36">
        <v>2.4999999999999998E-2</v>
      </c>
    </row>
    <row r="27" spans="1:13" x14ac:dyDescent="0.25">
      <c r="B27" t="s">
        <v>5458</v>
      </c>
      <c r="G27"/>
      <c r="K27" s="39">
        <v>24</v>
      </c>
      <c r="L27" s="40">
        <v>19335</v>
      </c>
      <c r="M27" s="36">
        <v>6.6666666666666666E-2</v>
      </c>
    </row>
    <row r="28" spans="1:13" x14ac:dyDescent="0.25">
      <c r="B28">
        <v>18</v>
      </c>
      <c r="C28" t="s">
        <v>935</v>
      </c>
      <c r="D28" t="s">
        <v>934</v>
      </c>
      <c r="F28" s="42">
        <v>43476</v>
      </c>
      <c r="G28">
        <v>76941</v>
      </c>
      <c r="H28" s="119" t="s">
        <v>322</v>
      </c>
      <c r="I28" t="s">
        <v>74</v>
      </c>
      <c r="J28" t="s">
        <v>165</v>
      </c>
      <c r="K28" s="39">
        <v>31</v>
      </c>
      <c r="L28" s="40">
        <v>15170.400000000001</v>
      </c>
      <c r="M28" s="36">
        <v>2.583333333333333E-2</v>
      </c>
    </row>
    <row r="29" spans="1:13" x14ac:dyDescent="0.25">
      <c r="B29" t="s">
        <v>5459</v>
      </c>
      <c r="G29"/>
      <c r="K29" s="39">
        <v>31</v>
      </c>
      <c r="L29" s="40">
        <v>15170.400000000001</v>
      </c>
      <c r="M29" s="36">
        <v>2.583333333333333E-2</v>
      </c>
    </row>
    <row r="30" spans="1:13" x14ac:dyDescent="0.25">
      <c r="B30" t="s">
        <v>1214</v>
      </c>
      <c r="C30" t="s">
        <v>935</v>
      </c>
      <c r="D30" t="s">
        <v>934</v>
      </c>
      <c r="F30" s="42">
        <v>43472</v>
      </c>
      <c r="G30">
        <v>71106</v>
      </c>
      <c r="H30" s="119" t="s">
        <v>543</v>
      </c>
      <c r="I30" t="s">
        <v>74</v>
      </c>
      <c r="J30" t="s">
        <v>165</v>
      </c>
      <c r="K30" s="39">
        <v>3</v>
      </c>
      <c r="L30" s="40">
        <v>1365</v>
      </c>
      <c r="M30" s="36">
        <v>2.4999999999999996E-3</v>
      </c>
    </row>
    <row r="31" spans="1:13" x14ac:dyDescent="0.25">
      <c r="D31" t="s">
        <v>934</v>
      </c>
      <c r="G31"/>
      <c r="H31" s="119" t="s">
        <v>673</v>
      </c>
      <c r="I31" t="s">
        <v>74</v>
      </c>
      <c r="J31" t="s">
        <v>165</v>
      </c>
      <c r="K31" s="39">
        <v>76</v>
      </c>
      <c r="L31" s="40">
        <v>34200</v>
      </c>
      <c r="M31" s="36">
        <v>6.3333333333333325E-2</v>
      </c>
    </row>
    <row r="32" spans="1:13" x14ac:dyDescent="0.25">
      <c r="D32" t="s">
        <v>934</v>
      </c>
      <c r="G32">
        <v>77307</v>
      </c>
      <c r="H32" s="119" t="s">
        <v>557</v>
      </c>
      <c r="I32" t="s">
        <v>74</v>
      </c>
      <c r="J32" t="s">
        <v>165</v>
      </c>
      <c r="K32" s="39">
        <v>4</v>
      </c>
      <c r="L32" s="40">
        <v>5400</v>
      </c>
      <c r="M32" s="36">
        <v>3.3333333333333335E-3</v>
      </c>
    </row>
    <row r="33" spans="3:13" x14ac:dyDescent="0.25">
      <c r="D33" t="s">
        <v>934</v>
      </c>
      <c r="F33" s="42">
        <v>43473</v>
      </c>
      <c r="G33">
        <v>73502</v>
      </c>
      <c r="H33" s="119" t="s">
        <v>322</v>
      </c>
      <c r="I33" t="s">
        <v>74</v>
      </c>
      <c r="J33" t="s">
        <v>165</v>
      </c>
      <c r="K33" s="39">
        <v>13</v>
      </c>
      <c r="L33" s="40">
        <v>9490</v>
      </c>
      <c r="M33" s="36">
        <v>1.0833333333333332E-2</v>
      </c>
    </row>
    <row r="34" spans="3:13" x14ac:dyDescent="0.25">
      <c r="D34" t="s">
        <v>934</v>
      </c>
      <c r="G34">
        <v>74294</v>
      </c>
      <c r="H34" s="119" t="s">
        <v>130</v>
      </c>
      <c r="I34" t="s">
        <v>74</v>
      </c>
      <c r="J34" t="s">
        <v>165</v>
      </c>
      <c r="K34" s="39">
        <v>32</v>
      </c>
      <c r="L34" s="40">
        <v>13000</v>
      </c>
      <c r="M34" s="36">
        <v>2.6666666666666668E-2</v>
      </c>
    </row>
    <row r="35" spans="3:13" x14ac:dyDescent="0.25">
      <c r="D35" t="s">
        <v>934</v>
      </c>
      <c r="G35"/>
      <c r="H35" s="119" t="s">
        <v>553</v>
      </c>
      <c r="I35" t="s">
        <v>74</v>
      </c>
      <c r="J35" t="s">
        <v>165</v>
      </c>
      <c r="K35" s="39">
        <v>35</v>
      </c>
      <c r="L35" s="40">
        <v>44275</v>
      </c>
      <c r="M35" s="36">
        <v>2.9166666666666664E-2</v>
      </c>
    </row>
    <row r="36" spans="3:13" x14ac:dyDescent="0.25">
      <c r="D36" t="s">
        <v>934</v>
      </c>
      <c r="F36" s="42">
        <v>43474</v>
      </c>
      <c r="G36">
        <v>74442</v>
      </c>
      <c r="H36" s="119" t="s">
        <v>529</v>
      </c>
      <c r="I36" t="s">
        <v>74</v>
      </c>
      <c r="J36" t="s">
        <v>165</v>
      </c>
      <c r="K36" s="39">
        <v>33</v>
      </c>
      <c r="L36" s="40">
        <v>20104</v>
      </c>
      <c r="M36" s="36">
        <v>2.7499999999999997E-2</v>
      </c>
    </row>
    <row r="37" spans="3:13" x14ac:dyDescent="0.25">
      <c r="D37" t="s">
        <v>934</v>
      </c>
      <c r="G37"/>
      <c r="H37" s="119" t="s">
        <v>538</v>
      </c>
      <c r="I37" t="s">
        <v>74</v>
      </c>
      <c r="J37" t="s">
        <v>165</v>
      </c>
      <c r="K37" s="39">
        <v>61</v>
      </c>
      <c r="L37" s="40">
        <v>20484</v>
      </c>
      <c r="M37" s="36">
        <v>5.0833333333333335E-2</v>
      </c>
    </row>
    <row r="38" spans="3:13" x14ac:dyDescent="0.25">
      <c r="D38" t="s">
        <v>934</v>
      </c>
      <c r="G38">
        <v>76409</v>
      </c>
      <c r="H38" s="119" t="s">
        <v>538</v>
      </c>
      <c r="I38" t="s">
        <v>74</v>
      </c>
      <c r="J38" t="s">
        <v>165</v>
      </c>
      <c r="K38" s="39">
        <v>9</v>
      </c>
      <c r="L38" s="40">
        <v>7200</v>
      </c>
      <c r="M38" s="36">
        <v>7.4999999999999997E-3</v>
      </c>
    </row>
    <row r="39" spans="3:13" x14ac:dyDescent="0.25">
      <c r="D39" t="s">
        <v>934</v>
      </c>
      <c r="G39"/>
      <c r="H39" s="119" t="s">
        <v>465</v>
      </c>
      <c r="I39" t="s">
        <v>74</v>
      </c>
      <c r="J39" t="s">
        <v>165</v>
      </c>
      <c r="K39" s="39">
        <v>12</v>
      </c>
      <c r="L39" s="40">
        <v>8160</v>
      </c>
      <c r="M39" s="36">
        <v>9.9999999999999985E-3</v>
      </c>
    </row>
    <row r="40" spans="3:13" x14ac:dyDescent="0.25">
      <c r="D40" t="s">
        <v>934</v>
      </c>
      <c r="G40">
        <v>76990</v>
      </c>
      <c r="H40" s="119" t="s">
        <v>557</v>
      </c>
      <c r="I40" t="s">
        <v>74</v>
      </c>
      <c r="J40" t="s">
        <v>165</v>
      </c>
      <c r="K40" s="39">
        <v>8</v>
      </c>
      <c r="L40" s="40">
        <v>9436</v>
      </c>
      <c r="M40" s="36">
        <v>6.6666666666666671E-3</v>
      </c>
    </row>
    <row r="41" spans="3:13" x14ac:dyDescent="0.25">
      <c r="D41" t="s">
        <v>934</v>
      </c>
      <c r="F41" s="42">
        <v>43475</v>
      </c>
      <c r="G41">
        <v>74136</v>
      </c>
      <c r="H41" s="119" t="s">
        <v>529</v>
      </c>
      <c r="I41" t="s">
        <v>74</v>
      </c>
      <c r="J41" t="s">
        <v>42</v>
      </c>
      <c r="K41" s="39">
        <v>49</v>
      </c>
      <c r="L41" s="40">
        <v>33964</v>
      </c>
      <c r="M41" s="36">
        <v>4.0833333333333333E-2</v>
      </c>
    </row>
    <row r="42" spans="3:13" x14ac:dyDescent="0.25">
      <c r="D42" t="s">
        <v>934</v>
      </c>
      <c r="F42" s="42">
        <v>43479</v>
      </c>
      <c r="G42">
        <v>75644</v>
      </c>
      <c r="H42" s="125" t="s">
        <v>533</v>
      </c>
      <c r="I42" t="s">
        <v>74</v>
      </c>
      <c r="J42" t="s">
        <v>165</v>
      </c>
      <c r="K42" s="39">
        <v>16</v>
      </c>
      <c r="L42" s="40">
        <v>13110</v>
      </c>
      <c r="M42" s="36">
        <v>4.4444444444444446E-2</v>
      </c>
    </row>
    <row r="43" spans="3:13" x14ac:dyDescent="0.25">
      <c r="D43" t="s">
        <v>934</v>
      </c>
      <c r="G43">
        <v>77255</v>
      </c>
      <c r="H43" s="119" t="s">
        <v>529</v>
      </c>
      <c r="I43" t="s">
        <v>74</v>
      </c>
      <c r="J43" t="s">
        <v>165</v>
      </c>
      <c r="K43" s="39">
        <v>4</v>
      </c>
      <c r="L43" s="40">
        <v>3218.4</v>
      </c>
      <c r="M43" s="36">
        <v>3.3333333333333335E-3</v>
      </c>
    </row>
    <row r="44" spans="3:13" x14ac:dyDescent="0.25">
      <c r="D44" t="s">
        <v>934</v>
      </c>
      <c r="G44"/>
      <c r="H44" s="125" t="s">
        <v>531</v>
      </c>
      <c r="I44" t="s">
        <v>74</v>
      </c>
      <c r="J44" t="s">
        <v>165</v>
      </c>
      <c r="K44" s="39">
        <v>9</v>
      </c>
      <c r="L44" s="40">
        <v>9180</v>
      </c>
      <c r="M44" s="36">
        <v>2.4999999999999998E-2</v>
      </c>
    </row>
    <row r="45" spans="3:13" x14ac:dyDescent="0.25">
      <c r="C45" t="s">
        <v>934</v>
      </c>
      <c r="D45" t="s">
        <v>934</v>
      </c>
      <c r="F45" s="42">
        <v>43475</v>
      </c>
      <c r="G45">
        <v>76658</v>
      </c>
      <c r="H45" s="119" t="s">
        <v>538</v>
      </c>
      <c r="I45" t="s">
        <v>74</v>
      </c>
      <c r="J45" t="s">
        <v>42</v>
      </c>
      <c r="K45" s="39">
        <v>15</v>
      </c>
      <c r="L45" s="40">
        <v>14460.49</v>
      </c>
      <c r="M45" s="36">
        <v>1.2499999999999999E-2</v>
      </c>
    </row>
    <row r="46" spans="3:13" x14ac:dyDescent="0.25">
      <c r="D46" t="s">
        <v>934</v>
      </c>
      <c r="G46">
        <v>77249</v>
      </c>
      <c r="H46" s="119" t="s">
        <v>80</v>
      </c>
      <c r="I46" t="s">
        <v>168</v>
      </c>
      <c r="J46" t="s">
        <v>42</v>
      </c>
      <c r="K46" s="39">
        <v>7</v>
      </c>
      <c r="L46" s="40">
        <v>1360</v>
      </c>
      <c r="M46" s="36">
        <v>5.8333333333333336E-3</v>
      </c>
    </row>
    <row r="47" spans="3:13" x14ac:dyDescent="0.25">
      <c r="D47" t="s">
        <v>934</v>
      </c>
      <c r="G47"/>
      <c r="H47" s="119" t="s">
        <v>676</v>
      </c>
      <c r="I47" t="s">
        <v>168</v>
      </c>
      <c r="J47" t="s">
        <v>42</v>
      </c>
      <c r="K47" s="39">
        <v>3</v>
      </c>
      <c r="L47" s="40">
        <v>765</v>
      </c>
      <c r="M47" s="36">
        <v>2.4999999999999996E-3</v>
      </c>
    </row>
    <row r="48" spans="3:13" x14ac:dyDescent="0.25">
      <c r="D48" t="s">
        <v>934</v>
      </c>
      <c r="G48"/>
      <c r="H48" s="119" t="s">
        <v>930</v>
      </c>
      <c r="I48" t="s">
        <v>168</v>
      </c>
      <c r="J48" t="s">
        <v>42</v>
      </c>
      <c r="K48" s="39">
        <v>4</v>
      </c>
      <c r="L48" s="40">
        <v>3910</v>
      </c>
      <c r="M48" s="36">
        <v>3.3333333333333335E-3</v>
      </c>
    </row>
    <row r="49" spans="2:13" x14ac:dyDescent="0.25">
      <c r="D49" t="s">
        <v>934</v>
      </c>
      <c r="G49"/>
      <c r="H49" s="119" t="s">
        <v>5046</v>
      </c>
      <c r="I49" t="s">
        <v>168</v>
      </c>
      <c r="J49" t="s">
        <v>42</v>
      </c>
      <c r="K49" s="39">
        <v>1</v>
      </c>
      <c r="L49" s="40">
        <v>1020</v>
      </c>
      <c r="M49" s="36">
        <v>8.3333333333333339E-4</v>
      </c>
    </row>
    <row r="50" spans="2:13" x14ac:dyDescent="0.25">
      <c r="D50" t="s">
        <v>934</v>
      </c>
      <c r="G50">
        <v>77300</v>
      </c>
      <c r="H50" s="119" t="s">
        <v>538</v>
      </c>
      <c r="I50" t="s">
        <v>168</v>
      </c>
      <c r="J50" t="s">
        <v>42</v>
      </c>
      <c r="K50" s="39">
        <v>3</v>
      </c>
      <c r="L50" s="40">
        <v>450</v>
      </c>
      <c r="M50" s="36">
        <v>2.4999999999999996E-3</v>
      </c>
    </row>
    <row r="51" spans="2:13" x14ac:dyDescent="0.25">
      <c r="D51" t="s">
        <v>934</v>
      </c>
      <c r="F51" s="42">
        <v>43476</v>
      </c>
      <c r="G51">
        <v>75475</v>
      </c>
      <c r="H51" s="119" t="s">
        <v>680</v>
      </c>
      <c r="I51" t="s">
        <v>74</v>
      </c>
      <c r="J51" t="s">
        <v>42</v>
      </c>
      <c r="K51" s="39">
        <v>6</v>
      </c>
      <c r="L51" s="40">
        <v>3490</v>
      </c>
      <c r="M51" s="36">
        <v>4.9999999999999992E-3</v>
      </c>
    </row>
    <row r="52" spans="2:13" x14ac:dyDescent="0.25">
      <c r="D52" t="s">
        <v>934</v>
      </c>
      <c r="G52">
        <v>77145</v>
      </c>
      <c r="H52" s="119" t="s">
        <v>1811</v>
      </c>
      <c r="K52" s="39">
        <v>35</v>
      </c>
      <c r="L52" s="40">
        <v>15822</v>
      </c>
      <c r="M52" s="36">
        <v>2.916666666666666E-2</v>
      </c>
    </row>
    <row r="53" spans="2:13" x14ac:dyDescent="0.25">
      <c r="D53" t="s">
        <v>934</v>
      </c>
      <c r="G53">
        <v>77820</v>
      </c>
      <c r="H53" s="119" t="s">
        <v>308</v>
      </c>
      <c r="I53" t="s">
        <v>74</v>
      </c>
      <c r="J53" t="s">
        <v>42</v>
      </c>
      <c r="K53" s="39">
        <v>30</v>
      </c>
      <c r="L53" s="40">
        <v>12256</v>
      </c>
      <c r="M53" s="36">
        <v>2.4999999999999998E-2</v>
      </c>
    </row>
    <row r="54" spans="2:13" x14ac:dyDescent="0.25">
      <c r="D54" t="s">
        <v>934</v>
      </c>
      <c r="F54" s="42">
        <v>43479</v>
      </c>
      <c r="G54">
        <v>76719</v>
      </c>
      <c r="H54" s="119" t="s">
        <v>526</v>
      </c>
      <c r="I54" t="s">
        <v>74</v>
      </c>
      <c r="J54" t="s">
        <v>42</v>
      </c>
      <c r="K54" s="39">
        <v>13</v>
      </c>
      <c r="L54" s="40">
        <v>11390</v>
      </c>
      <c r="M54" s="36">
        <v>1.0833333333333332E-2</v>
      </c>
    </row>
    <row r="55" spans="2:13" x14ac:dyDescent="0.25">
      <c r="D55" t="s">
        <v>934</v>
      </c>
      <c r="G55"/>
      <c r="H55" s="119" t="s">
        <v>538</v>
      </c>
      <c r="I55" t="s">
        <v>74</v>
      </c>
      <c r="J55" t="s">
        <v>42</v>
      </c>
      <c r="K55" s="39">
        <v>3</v>
      </c>
      <c r="L55" s="40">
        <v>1985</v>
      </c>
      <c r="M55" s="36">
        <v>2.4999999999999996E-3</v>
      </c>
    </row>
    <row r="56" spans="2:13" x14ac:dyDescent="0.25">
      <c r="D56" t="s">
        <v>934</v>
      </c>
      <c r="G56">
        <v>77194</v>
      </c>
      <c r="H56" s="119" t="s">
        <v>539</v>
      </c>
      <c r="I56" t="s">
        <v>74</v>
      </c>
      <c r="J56" t="s">
        <v>42</v>
      </c>
      <c r="K56" s="39">
        <v>5</v>
      </c>
      <c r="L56" s="40">
        <v>5640</v>
      </c>
      <c r="M56" s="36">
        <v>4.1666666666666666E-3</v>
      </c>
    </row>
    <row r="57" spans="2:13" x14ac:dyDescent="0.25">
      <c r="D57" t="s">
        <v>934</v>
      </c>
      <c r="F57" s="42">
        <v>43482</v>
      </c>
      <c r="G57">
        <v>77134</v>
      </c>
      <c r="H57" s="119" t="s">
        <v>582</v>
      </c>
      <c r="I57" t="s">
        <v>74</v>
      </c>
      <c r="J57" t="s">
        <v>42</v>
      </c>
      <c r="K57" s="39">
        <v>4</v>
      </c>
      <c r="L57" s="40">
        <v>2475</v>
      </c>
      <c r="M57" s="36">
        <v>1.1111111111111112E-2</v>
      </c>
    </row>
    <row r="58" spans="2:13" x14ac:dyDescent="0.25">
      <c r="D58" t="s">
        <v>934</v>
      </c>
      <c r="F58" s="42">
        <v>43483</v>
      </c>
      <c r="G58">
        <v>77249</v>
      </c>
      <c r="H58" s="125" t="s">
        <v>531</v>
      </c>
      <c r="I58" t="s">
        <v>168</v>
      </c>
      <c r="J58" t="s">
        <v>42</v>
      </c>
      <c r="K58" s="39">
        <v>4</v>
      </c>
      <c r="L58" s="40">
        <v>2100</v>
      </c>
      <c r="M58" s="36">
        <v>1.1111111111111112E-2</v>
      </c>
    </row>
    <row r="59" spans="2:13" x14ac:dyDescent="0.25">
      <c r="B59" t="s">
        <v>3963</v>
      </c>
      <c r="G59"/>
      <c r="K59" s="39">
        <v>497</v>
      </c>
      <c r="L59" s="40">
        <v>309709.89</v>
      </c>
      <c r="M59" s="36">
        <v>0.47833333333333344</v>
      </c>
    </row>
    <row r="60" spans="2:13" x14ac:dyDescent="0.25">
      <c r="B60" t="s">
        <v>1217</v>
      </c>
      <c r="C60" t="s">
        <v>934</v>
      </c>
      <c r="D60" t="s">
        <v>934</v>
      </c>
      <c r="F60" s="42">
        <v>43475</v>
      </c>
      <c r="G60">
        <v>77476</v>
      </c>
      <c r="H60" s="119" t="s">
        <v>538</v>
      </c>
      <c r="I60" t="s">
        <v>74</v>
      </c>
      <c r="J60" t="s">
        <v>42</v>
      </c>
      <c r="K60" s="39">
        <v>6</v>
      </c>
      <c r="L60" s="40">
        <v>1560</v>
      </c>
      <c r="M60" s="36">
        <v>4.9999999999999992E-3</v>
      </c>
    </row>
    <row r="61" spans="2:13" x14ac:dyDescent="0.25">
      <c r="D61" t="s">
        <v>934</v>
      </c>
      <c r="G61">
        <v>78116</v>
      </c>
      <c r="H61" s="119" t="s">
        <v>609</v>
      </c>
      <c r="I61" t="s">
        <v>112</v>
      </c>
      <c r="J61" t="s">
        <v>42</v>
      </c>
      <c r="K61" s="39">
        <v>15</v>
      </c>
      <c r="L61" s="40">
        <v>10010</v>
      </c>
      <c r="M61" s="36">
        <v>1.2499999999999999E-2</v>
      </c>
    </row>
    <row r="62" spans="2:13" x14ac:dyDescent="0.25">
      <c r="D62" t="s">
        <v>934</v>
      </c>
      <c r="F62" s="42">
        <v>43479</v>
      </c>
      <c r="G62">
        <v>76734</v>
      </c>
      <c r="H62" s="119" t="s">
        <v>393</v>
      </c>
      <c r="I62" t="s">
        <v>74</v>
      </c>
      <c r="J62" t="s">
        <v>42</v>
      </c>
      <c r="K62" s="39">
        <v>21</v>
      </c>
      <c r="L62" s="40">
        <v>11696</v>
      </c>
      <c r="M62" s="36">
        <v>1.7499999999999998E-2</v>
      </c>
    </row>
    <row r="63" spans="2:13" x14ac:dyDescent="0.25">
      <c r="B63" t="s">
        <v>3964</v>
      </c>
      <c r="G63"/>
      <c r="K63" s="39">
        <v>42</v>
      </c>
      <c r="L63" s="40">
        <v>23266</v>
      </c>
      <c r="M63" s="36">
        <v>3.4999999999999996E-2</v>
      </c>
    </row>
    <row r="64" spans="2:13" x14ac:dyDescent="0.25">
      <c r="B64" t="s">
        <v>1142</v>
      </c>
      <c r="C64" t="s">
        <v>935</v>
      </c>
      <c r="D64" t="s">
        <v>934</v>
      </c>
      <c r="F64" s="42">
        <v>43469</v>
      </c>
      <c r="G64">
        <v>76783</v>
      </c>
      <c r="H64" s="119" t="s">
        <v>494</v>
      </c>
      <c r="I64" t="s">
        <v>74</v>
      </c>
      <c r="J64" t="s">
        <v>165</v>
      </c>
      <c r="K64" s="39">
        <v>2</v>
      </c>
      <c r="L64" s="40">
        <v>1910</v>
      </c>
      <c r="M64" s="36">
        <v>1.6666666666666668E-3</v>
      </c>
    </row>
    <row r="65" spans="3:13" x14ac:dyDescent="0.25">
      <c r="D65" t="s">
        <v>934</v>
      </c>
      <c r="F65" s="42">
        <v>43472</v>
      </c>
      <c r="G65">
        <v>77550</v>
      </c>
      <c r="H65" s="119" t="s">
        <v>320</v>
      </c>
      <c r="I65" t="s">
        <v>74</v>
      </c>
      <c r="J65" t="s">
        <v>165</v>
      </c>
      <c r="K65" s="39">
        <v>6</v>
      </c>
      <c r="L65" s="40">
        <v>5760</v>
      </c>
      <c r="M65" s="36">
        <v>4.9999999999999992E-3</v>
      </c>
    </row>
    <row r="66" spans="3:13" x14ac:dyDescent="0.25">
      <c r="D66" t="s">
        <v>934</v>
      </c>
      <c r="F66" s="42">
        <v>43473</v>
      </c>
      <c r="G66">
        <v>77426</v>
      </c>
      <c r="H66" s="119" t="s">
        <v>320</v>
      </c>
      <c r="I66" t="s">
        <v>74</v>
      </c>
      <c r="J66" t="s">
        <v>165</v>
      </c>
      <c r="K66" s="39">
        <v>8</v>
      </c>
      <c r="L66" s="40">
        <v>6304</v>
      </c>
      <c r="M66" s="36">
        <v>6.6666666666666671E-3</v>
      </c>
    </row>
    <row r="67" spans="3:13" x14ac:dyDescent="0.25">
      <c r="D67" t="s">
        <v>934</v>
      </c>
      <c r="F67" s="42">
        <v>43474</v>
      </c>
      <c r="G67">
        <v>76522</v>
      </c>
      <c r="H67" s="119" t="s">
        <v>670</v>
      </c>
      <c r="I67" t="s">
        <v>74</v>
      </c>
      <c r="J67" t="s">
        <v>165</v>
      </c>
      <c r="K67" s="39">
        <v>15</v>
      </c>
      <c r="L67" s="40">
        <v>6750</v>
      </c>
      <c r="M67" s="36">
        <v>1.2499999999999999E-2</v>
      </c>
    </row>
    <row r="68" spans="3:13" x14ac:dyDescent="0.25">
      <c r="D68" t="s">
        <v>934</v>
      </c>
      <c r="G68">
        <v>77450</v>
      </c>
      <c r="H68" s="119" t="s">
        <v>526</v>
      </c>
      <c r="I68" t="s">
        <v>74</v>
      </c>
      <c r="J68" t="s">
        <v>165</v>
      </c>
      <c r="K68" s="39">
        <v>2</v>
      </c>
      <c r="L68" s="40">
        <v>1980</v>
      </c>
      <c r="M68" s="36">
        <v>1.6666666666666668E-3</v>
      </c>
    </row>
    <row r="69" spans="3:13" x14ac:dyDescent="0.25">
      <c r="D69" t="s">
        <v>934</v>
      </c>
      <c r="G69">
        <v>77655</v>
      </c>
      <c r="H69" s="119" t="s">
        <v>370</v>
      </c>
      <c r="I69" t="s">
        <v>74</v>
      </c>
      <c r="J69" t="s">
        <v>165</v>
      </c>
      <c r="K69" s="39">
        <v>4</v>
      </c>
      <c r="L69" s="40">
        <v>1440</v>
      </c>
      <c r="M69" s="36">
        <v>3.3333333333333335E-3</v>
      </c>
    </row>
    <row r="70" spans="3:13" x14ac:dyDescent="0.25">
      <c r="D70" t="s">
        <v>934</v>
      </c>
      <c r="F70" s="42">
        <v>43475</v>
      </c>
      <c r="G70">
        <v>71687</v>
      </c>
      <c r="H70" s="119" t="s">
        <v>526</v>
      </c>
      <c r="I70" t="s">
        <v>74</v>
      </c>
      <c r="J70" t="s">
        <v>165</v>
      </c>
      <c r="K70" s="39">
        <v>1</v>
      </c>
      <c r="L70" s="40">
        <v>200</v>
      </c>
      <c r="M70" s="36">
        <v>8.3333333333333339E-4</v>
      </c>
    </row>
    <row r="71" spans="3:13" x14ac:dyDescent="0.25">
      <c r="D71" t="s">
        <v>934</v>
      </c>
      <c r="G71"/>
      <c r="H71" s="119" t="s">
        <v>538</v>
      </c>
      <c r="I71" t="s">
        <v>74</v>
      </c>
      <c r="J71" t="s">
        <v>165</v>
      </c>
      <c r="K71" s="39">
        <v>13</v>
      </c>
      <c r="L71" s="40">
        <v>4750</v>
      </c>
      <c r="M71" s="36">
        <v>1.0833333333333334E-2</v>
      </c>
    </row>
    <row r="72" spans="3:13" x14ac:dyDescent="0.25">
      <c r="D72" t="s">
        <v>934</v>
      </c>
      <c r="F72" s="42">
        <v>43476</v>
      </c>
      <c r="G72">
        <v>77316</v>
      </c>
      <c r="H72" s="119" t="s">
        <v>322</v>
      </c>
      <c r="I72" t="s">
        <v>74</v>
      </c>
      <c r="J72" t="s">
        <v>165</v>
      </c>
      <c r="K72" s="39">
        <v>20</v>
      </c>
      <c r="L72" s="40">
        <v>13220</v>
      </c>
      <c r="M72" s="36">
        <v>1.6666666666666666E-2</v>
      </c>
    </row>
    <row r="73" spans="3:13" x14ac:dyDescent="0.25">
      <c r="C73" t="s">
        <v>934</v>
      </c>
      <c r="D73" t="s">
        <v>934</v>
      </c>
      <c r="F73" s="42">
        <v>43474</v>
      </c>
      <c r="G73">
        <v>75865</v>
      </c>
      <c r="H73" s="119" t="s">
        <v>676</v>
      </c>
      <c r="I73" t="s">
        <v>74</v>
      </c>
      <c r="J73" t="s">
        <v>42</v>
      </c>
      <c r="K73" s="39">
        <v>2</v>
      </c>
      <c r="L73" s="40">
        <v>1568</v>
      </c>
      <c r="M73" s="36">
        <v>1.6666666666666668E-3</v>
      </c>
    </row>
    <row r="74" spans="3:13" x14ac:dyDescent="0.25">
      <c r="D74" t="s">
        <v>934</v>
      </c>
      <c r="G74">
        <v>77801</v>
      </c>
      <c r="H74" s="119" t="s">
        <v>568</v>
      </c>
      <c r="I74" t="s">
        <v>168</v>
      </c>
      <c r="J74" t="s">
        <v>42</v>
      </c>
      <c r="K74" s="39">
        <v>1</v>
      </c>
      <c r="L74" s="40">
        <v>75</v>
      </c>
      <c r="M74" s="36">
        <v>8.3333333333333339E-4</v>
      </c>
    </row>
    <row r="75" spans="3:13" x14ac:dyDescent="0.25">
      <c r="D75" t="s">
        <v>934</v>
      </c>
      <c r="G75">
        <v>78097</v>
      </c>
      <c r="H75" s="119" t="s">
        <v>322</v>
      </c>
      <c r="I75" t="s">
        <v>74</v>
      </c>
      <c r="J75" t="s">
        <v>42</v>
      </c>
      <c r="K75" s="39">
        <v>2</v>
      </c>
      <c r="L75" s="40">
        <v>750</v>
      </c>
      <c r="M75" s="36">
        <v>1.6666666666666668E-3</v>
      </c>
    </row>
    <row r="76" spans="3:13" x14ac:dyDescent="0.25">
      <c r="D76" t="s">
        <v>934</v>
      </c>
      <c r="F76" s="42">
        <v>43475</v>
      </c>
      <c r="G76">
        <v>75717</v>
      </c>
      <c r="H76" s="119" t="s">
        <v>348</v>
      </c>
      <c r="I76" t="s">
        <v>74</v>
      </c>
      <c r="J76" t="s">
        <v>42</v>
      </c>
      <c r="K76" s="39">
        <v>2</v>
      </c>
      <c r="L76" s="40">
        <v>830</v>
      </c>
      <c r="M76" s="36">
        <v>1.6666666666666668E-3</v>
      </c>
    </row>
    <row r="77" spans="3:13" x14ac:dyDescent="0.25">
      <c r="D77" t="s">
        <v>934</v>
      </c>
      <c r="G77">
        <v>76962</v>
      </c>
      <c r="H77" s="119" t="s">
        <v>543</v>
      </c>
      <c r="I77" t="s">
        <v>74</v>
      </c>
      <c r="J77" t="s">
        <v>42</v>
      </c>
      <c r="K77" s="39">
        <v>1</v>
      </c>
      <c r="L77" s="40">
        <v>827</v>
      </c>
      <c r="M77" s="36">
        <v>8.3333333333333339E-4</v>
      </c>
    </row>
    <row r="78" spans="3:13" x14ac:dyDescent="0.25">
      <c r="D78" t="s">
        <v>934</v>
      </c>
      <c r="G78"/>
      <c r="H78" s="119" t="s">
        <v>568</v>
      </c>
      <c r="I78" t="s">
        <v>74</v>
      </c>
      <c r="J78" t="s">
        <v>42</v>
      </c>
      <c r="K78" s="39">
        <v>9</v>
      </c>
      <c r="L78" s="40">
        <v>12237</v>
      </c>
      <c r="M78" s="36">
        <v>7.4999999999999997E-3</v>
      </c>
    </row>
    <row r="79" spans="3:13" x14ac:dyDescent="0.25">
      <c r="D79" t="s">
        <v>934</v>
      </c>
      <c r="G79">
        <v>77122</v>
      </c>
      <c r="H79" s="119" t="s">
        <v>255</v>
      </c>
      <c r="I79" t="s">
        <v>74</v>
      </c>
      <c r="J79" t="s">
        <v>42</v>
      </c>
      <c r="K79" s="39">
        <v>5</v>
      </c>
      <c r="L79" s="40">
        <v>4600</v>
      </c>
      <c r="M79" s="36">
        <v>4.1666666666666666E-3</v>
      </c>
    </row>
    <row r="80" spans="3:13" x14ac:dyDescent="0.25">
      <c r="D80" t="s">
        <v>934</v>
      </c>
      <c r="G80">
        <v>77210</v>
      </c>
      <c r="H80" s="119" t="s">
        <v>670</v>
      </c>
      <c r="I80" t="s">
        <v>74</v>
      </c>
      <c r="J80" t="s">
        <v>42</v>
      </c>
      <c r="K80" s="39">
        <v>1</v>
      </c>
      <c r="L80" s="40">
        <v>1246.3</v>
      </c>
      <c r="M80" s="36">
        <v>8.3333333333333339E-4</v>
      </c>
    </row>
    <row r="81" spans="4:13" x14ac:dyDescent="0.25">
      <c r="D81" t="s">
        <v>934</v>
      </c>
      <c r="G81">
        <v>77215</v>
      </c>
      <c r="H81" s="119" t="s">
        <v>537</v>
      </c>
      <c r="I81" t="s">
        <v>74</v>
      </c>
      <c r="J81" t="s">
        <v>42</v>
      </c>
      <c r="K81" s="39">
        <v>6</v>
      </c>
      <c r="L81" s="40">
        <v>4465</v>
      </c>
      <c r="M81" s="36">
        <v>5.0000000000000001E-3</v>
      </c>
    </row>
    <row r="82" spans="4:13" x14ac:dyDescent="0.25">
      <c r="D82" t="s">
        <v>934</v>
      </c>
      <c r="G82">
        <v>77485</v>
      </c>
      <c r="H82" s="119" t="s">
        <v>538</v>
      </c>
      <c r="I82" t="s">
        <v>74</v>
      </c>
      <c r="J82" t="s">
        <v>42</v>
      </c>
      <c r="K82" s="39">
        <v>10</v>
      </c>
      <c r="L82" s="40">
        <v>4566</v>
      </c>
      <c r="M82" s="36">
        <v>8.3333333333333332E-3</v>
      </c>
    </row>
    <row r="83" spans="4:13" x14ac:dyDescent="0.25">
      <c r="D83" t="s">
        <v>934</v>
      </c>
      <c r="G83"/>
      <c r="H83" s="119" t="s">
        <v>673</v>
      </c>
      <c r="I83" t="s">
        <v>74</v>
      </c>
      <c r="J83" t="s">
        <v>42</v>
      </c>
      <c r="K83" s="39">
        <v>4</v>
      </c>
      <c r="L83" s="40">
        <v>1602</v>
      </c>
      <c r="M83" s="36">
        <v>3.3333333333333335E-3</v>
      </c>
    </row>
    <row r="84" spans="4:13" x14ac:dyDescent="0.25">
      <c r="D84" t="s">
        <v>934</v>
      </c>
      <c r="G84">
        <v>77504</v>
      </c>
      <c r="H84" s="119" t="s">
        <v>397</v>
      </c>
      <c r="I84" t="s">
        <v>74</v>
      </c>
      <c r="J84" t="s">
        <v>42</v>
      </c>
      <c r="K84" s="39">
        <v>5</v>
      </c>
      <c r="L84" s="40">
        <v>3690</v>
      </c>
      <c r="M84" s="36">
        <v>4.1666666666666666E-3</v>
      </c>
    </row>
    <row r="85" spans="4:13" x14ac:dyDescent="0.25">
      <c r="D85" t="s">
        <v>934</v>
      </c>
      <c r="G85">
        <v>77559</v>
      </c>
      <c r="H85" s="119" t="s">
        <v>494</v>
      </c>
      <c r="I85" t="s">
        <v>74</v>
      </c>
      <c r="J85" t="s">
        <v>42</v>
      </c>
      <c r="K85" s="39">
        <v>4</v>
      </c>
      <c r="L85" s="40">
        <v>3960</v>
      </c>
      <c r="M85" s="36">
        <v>3.3333333333333335E-3</v>
      </c>
    </row>
    <row r="86" spans="4:13" x14ac:dyDescent="0.25">
      <c r="D86" t="s">
        <v>934</v>
      </c>
      <c r="G86">
        <v>77593</v>
      </c>
      <c r="H86" s="119" t="s">
        <v>333</v>
      </c>
      <c r="I86" t="s">
        <v>74</v>
      </c>
      <c r="J86" t="s">
        <v>42</v>
      </c>
      <c r="K86" s="39">
        <v>11</v>
      </c>
      <c r="L86" s="40">
        <v>6160</v>
      </c>
      <c r="M86" s="36">
        <v>9.1666666666666667E-3</v>
      </c>
    </row>
    <row r="87" spans="4:13" x14ac:dyDescent="0.25">
      <c r="D87" t="s">
        <v>934</v>
      </c>
      <c r="G87">
        <v>77610</v>
      </c>
      <c r="H87" s="119" t="s">
        <v>403</v>
      </c>
      <c r="I87" t="s">
        <v>74</v>
      </c>
      <c r="J87" t="s">
        <v>42</v>
      </c>
      <c r="K87" s="39">
        <v>1</v>
      </c>
      <c r="L87" s="40">
        <v>575</v>
      </c>
      <c r="M87" s="36">
        <v>8.3333333333333339E-4</v>
      </c>
    </row>
    <row r="88" spans="4:13" x14ac:dyDescent="0.25">
      <c r="D88" t="s">
        <v>934</v>
      </c>
      <c r="G88">
        <v>77648</v>
      </c>
      <c r="H88" s="119" t="s">
        <v>333</v>
      </c>
      <c r="I88" t="s">
        <v>74</v>
      </c>
      <c r="J88" t="s">
        <v>42</v>
      </c>
      <c r="K88" s="39">
        <v>1</v>
      </c>
      <c r="L88" s="40">
        <v>720</v>
      </c>
      <c r="M88" s="36">
        <v>8.3333333333333339E-4</v>
      </c>
    </row>
    <row r="89" spans="4:13" x14ac:dyDescent="0.25">
      <c r="D89" t="s">
        <v>934</v>
      </c>
      <c r="G89">
        <v>77683</v>
      </c>
      <c r="H89" s="119" t="s">
        <v>538</v>
      </c>
      <c r="I89" t="s">
        <v>74</v>
      </c>
      <c r="J89" t="s">
        <v>42</v>
      </c>
      <c r="K89" s="39">
        <v>5</v>
      </c>
      <c r="L89" s="40">
        <v>3080</v>
      </c>
      <c r="M89" s="36">
        <v>4.1666666666666666E-3</v>
      </c>
    </row>
    <row r="90" spans="4:13" x14ac:dyDescent="0.25">
      <c r="D90" t="s">
        <v>934</v>
      </c>
      <c r="G90">
        <v>77689</v>
      </c>
      <c r="H90" s="119" t="s">
        <v>568</v>
      </c>
      <c r="I90" t="s">
        <v>74</v>
      </c>
      <c r="J90" t="s">
        <v>42</v>
      </c>
      <c r="K90" s="39">
        <v>3</v>
      </c>
      <c r="L90" s="40">
        <v>2440</v>
      </c>
      <c r="M90" s="36">
        <v>2.4999999999999996E-3</v>
      </c>
    </row>
    <row r="91" spans="4:13" x14ac:dyDescent="0.25">
      <c r="D91" t="s">
        <v>934</v>
      </c>
      <c r="G91">
        <v>77766</v>
      </c>
      <c r="H91" s="119" t="s">
        <v>529</v>
      </c>
      <c r="I91" t="s">
        <v>74</v>
      </c>
      <c r="J91" t="s">
        <v>42</v>
      </c>
      <c r="K91" s="39">
        <v>1</v>
      </c>
      <c r="L91" s="40">
        <v>2223.5500000000002</v>
      </c>
      <c r="M91" s="36">
        <v>8.3333333333333339E-4</v>
      </c>
    </row>
    <row r="92" spans="4:13" x14ac:dyDescent="0.25">
      <c r="D92" t="s">
        <v>934</v>
      </c>
      <c r="G92">
        <v>77963</v>
      </c>
      <c r="H92" s="119" t="s">
        <v>277</v>
      </c>
      <c r="I92" t="s">
        <v>74</v>
      </c>
      <c r="J92" t="s">
        <v>42</v>
      </c>
      <c r="K92" s="39">
        <v>16</v>
      </c>
      <c r="L92" s="40">
        <v>15270</v>
      </c>
      <c r="M92" s="36">
        <v>1.3333333333333334E-2</v>
      </c>
    </row>
    <row r="93" spans="4:13" x14ac:dyDescent="0.25">
      <c r="D93" t="s">
        <v>934</v>
      </c>
      <c r="G93">
        <v>77969</v>
      </c>
      <c r="H93" s="119" t="s">
        <v>529</v>
      </c>
      <c r="I93" t="s">
        <v>74</v>
      </c>
      <c r="J93" t="s">
        <v>42</v>
      </c>
      <c r="K93" s="39">
        <v>1</v>
      </c>
      <c r="L93" s="40">
        <v>485</v>
      </c>
      <c r="M93" s="36">
        <v>8.3333333333333339E-4</v>
      </c>
    </row>
    <row r="94" spans="4:13" x14ac:dyDescent="0.25">
      <c r="D94" t="s">
        <v>934</v>
      </c>
      <c r="G94">
        <v>78005</v>
      </c>
      <c r="H94" s="119" t="s">
        <v>1989</v>
      </c>
      <c r="I94" t="s">
        <v>74</v>
      </c>
      <c r="J94" t="s">
        <v>42</v>
      </c>
      <c r="K94" s="39">
        <v>1</v>
      </c>
      <c r="L94" s="40">
        <v>1035</v>
      </c>
      <c r="M94" s="36">
        <v>8.3333333333333339E-4</v>
      </c>
    </row>
    <row r="95" spans="4:13" x14ac:dyDescent="0.25">
      <c r="D95" t="s">
        <v>934</v>
      </c>
      <c r="G95">
        <v>78039</v>
      </c>
      <c r="H95" s="119" t="s">
        <v>320</v>
      </c>
      <c r="I95" t="s">
        <v>74</v>
      </c>
      <c r="J95" t="s">
        <v>42</v>
      </c>
      <c r="K95" s="39">
        <v>3</v>
      </c>
      <c r="L95" s="40">
        <v>2624</v>
      </c>
      <c r="M95" s="36">
        <v>2.4999999999999996E-3</v>
      </c>
    </row>
    <row r="96" spans="4:13" x14ac:dyDescent="0.25">
      <c r="D96" t="s">
        <v>934</v>
      </c>
      <c r="F96" s="42">
        <v>43476</v>
      </c>
      <c r="G96">
        <v>75182</v>
      </c>
      <c r="H96" s="119" t="s">
        <v>370</v>
      </c>
      <c r="I96" t="s">
        <v>74</v>
      </c>
      <c r="J96" t="s">
        <v>42</v>
      </c>
      <c r="K96" s="39">
        <v>2</v>
      </c>
      <c r="L96" s="40">
        <v>925</v>
      </c>
      <c r="M96" s="36">
        <v>1.6666666666666668E-3</v>
      </c>
    </row>
    <row r="97" spans="4:13" x14ac:dyDescent="0.25">
      <c r="D97" t="s">
        <v>934</v>
      </c>
      <c r="G97">
        <v>76005</v>
      </c>
      <c r="H97" s="119" t="s">
        <v>370</v>
      </c>
      <c r="I97" t="s">
        <v>74</v>
      </c>
      <c r="J97" t="s">
        <v>42</v>
      </c>
      <c r="K97" s="39">
        <v>6</v>
      </c>
      <c r="L97" s="40">
        <v>4437</v>
      </c>
      <c r="M97" s="36">
        <v>4.9999999999999992E-3</v>
      </c>
    </row>
    <row r="98" spans="4:13" x14ac:dyDescent="0.25">
      <c r="D98" t="s">
        <v>934</v>
      </c>
      <c r="G98">
        <v>76597</v>
      </c>
      <c r="H98" s="119" t="s">
        <v>275</v>
      </c>
      <c r="I98" t="s">
        <v>74</v>
      </c>
      <c r="J98" t="s">
        <v>42</v>
      </c>
      <c r="K98" s="39">
        <v>3</v>
      </c>
      <c r="L98" s="40">
        <v>3348</v>
      </c>
      <c r="M98" s="36">
        <v>2.4999999999999996E-3</v>
      </c>
    </row>
    <row r="99" spans="4:13" x14ac:dyDescent="0.25">
      <c r="D99" t="s">
        <v>934</v>
      </c>
      <c r="G99">
        <v>76942</v>
      </c>
      <c r="H99" s="119" t="s">
        <v>468</v>
      </c>
      <c r="I99" t="s">
        <v>74</v>
      </c>
      <c r="J99" t="s">
        <v>42</v>
      </c>
      <c r="K99" s="39">
        <v>9</v>
      </c>
      <c r="L99" s="40">
        <v>5184</v>
      </c>
      <c r="M99" s="36">
        <v>7.4999999999999997E-3</v>
      </c>
    </row>
    <row r="100" spans="4:13" x14ac:dyDescent="0.25">
      <c r="D100" t="s">
        <v>934</v>
      </c>
      <c r="G100"/>
      <c r="H100" s="119" t="s">
        <v>465</v>
      </c>
      <c r="I100" t="s">
        <v>74</v>
      </c>
      <c r="J100" t="s">
        <v>42</v>
      </c>
      <c r="K100" s="39">
        <v>5</v>
      </c>
      <c r="L100" s="40">
        <v>3168</v>
      </c>
      <c r="M100" s="36">
        <v>4.1666666666666666E-3</v>
      </c>
    </row>
    <row r="101" spans="4:13" x14ac:dyDescent="0.25">
      <c r="D101" t="s">
        <v>934</v>
      </c>
      <c r="G101">
        <v>77155</v>
      </c>
      <c r="H101" s="119" t="s">
        <v>305</v>
      </c>
      <c r="I101" t="s">
        <v>74</v>
      </c>
      <c r="J101" t="s">
        <v>42</v>
      </c>
      <c r="K101" s="39">
        <v>2</v>
      </c>
      <c r="L101" s="40">
        <v>792</v>
      </c>
      <c r="M101" s="36">
        <v>1.6666666666666668E-3</v>
      </c>
    </row>
    <row r="102" spans="4:13" x14ac:dyDescent="0.25">
      <c r="D102" t="s">
        <v>934</v>
      </c>
      <c r="G102">
        <v>77246</v>
      </c>
      <c r="H102" s="119" t="s">
        <v>197</v>
      </c>
      <c r="I102" t="s">
        <v>74</v>
      </c>
      <c r="J102" t="s">
        <v>42</v>
      </c>
      <c r="K102" s="39">
        <v>4</v>
      </c>
      <c r="L102" s="40">
        <v>3390</v>
      </c>
      <c r="M102" s="36">
        <v>3.3333333333333335E-3</v>
      </c>
    </row>
    <row r="103" spans="4:13" x14ac:dyDescent="0.25">
      <c r="D103" t="s">
        <v>934</v>
      </c>
      <c r="G103">
        <v>77256</v>
      </c>
      <c r="H103" s="119" t="s">
        <v>145</v>
      </c>
      <c r="I103" t="s">
        <v>74</v>
      </c>
      <c r="J103" t="s">
        <v>42</v>
      </c>
      <c r="K103" s="39">
        <v>10</v>
      </c>
      <c r="L103" s="40">
        <v>8073</v>
      </c>
      <c r="M103" s="36">
        <v>8.3333333333333332E-3</v>
      </c>
    </row>
    <row r="104" spans="4:13" x14ac:dyDescent="0.25">
      <c r="D104" t="s">
        <v>934</v>
      </c>
      <c r="G104">
        <v>77497</v>
      </c>
      <c r="H104" s="119" t="s">
        <v>320</v>
      </c>
      <c r="I104" t="s">
        <v>74</v>
      </c>
      <c r="J104" t="s">
        <v>42</v>
      </c>
      <c r="K104" s="39">
        <v>7</v>
      </c>
      <c r="L104" s="40">
        <v>3402</v>
      </c>
      <c r="M104" s="36">
        <v>5.8333333333333327E-3</v>
      </c>
    </row>
    <row r="105" spans="4:13" x14ac:dyDescent="0.25">
      <c r="D105" t="s">
        <v>934</v>
      </c>
      <c r="G105"/>
      <c r="H105" s="119" t="s">
        <v>537</v>
      </c>
      <c r="I105" t="s">
        <v>74</v>
      </c>
      <c r="J105" t="s">
        <v>42</v>
      </c>
      <c r="K105" s="39">
        <v>9</v>
      </c>
      <c r="L105" s="40">
        <v>4161</v>
      </c>
      <c r="M105" s="36">
        <v>7.4999999999999997E-3</v>
      </c>
    </row>
    <row r="106" spans="4:13" x14ac:dyDescent="0.25">
      <c r="D106" t="s">
        <v>934</v>
      </c>
      <c r="G106">
        <v>77590</v>
      </c>
      <c r="H106" s="119" t="s">
        <v>322</v>
      </c>
      <c r="I106" t="s">
        <v>74</v>
      </c>
      <c r="J106" t="s">
        <v>42</v>
      </c>
      <c r="K106" s="39">
        <v>6</v>
      </c>
      <c r="L106" s="40">
        <v>1830</v>
      </c>
      <c r="M106" s="36">
        <v>4.9999999999999992E-3</v>
      </c>
    </row>
    <row r="107" spans="4:13" x14ac:dyDescent="0.25">
      <c r="D107" t="s">
        <v>934</v>
      </c>
      <c r="G107">
        <v>77612</v>
      </c>
      <c r="H107" s="119" t="s">
        <v>333</v>
      </c>
      <c r="I107" t="s">
        <v>74</v>
      </c>
      <c r="J107" t="s">
        <v>42</v>
      </c>
      <c r="K107" s="39">
        <v>11</v>
      </c>
      <c r="L107" s="40">
        <v>3960</v>
      </c>
      <c r="M107" s="36">
        <v>9.1666666666666667E-3</v>
      </c>
    </row>
    <row r="108" spans="4:13" x14ac:dyDescent="0.25">
      <c r="D108" t="s">
        <v>934</v>
      </c>
      <c r="G108">
        <v>77777</v>
      </c>
      <c r="H108" s="119" t="s">
        <v>234</v>
      </c>
      <c r="I108" t="s">
        <v>74</v>
      </c>
      <c r="J108" t="s">
        <v>42</v>
      </c>
      <c r="K108" s="39">
        <v>1</v>
      </c>
      <c r="L108" s="40">
        <v>684</v>
      </c>
      <c r="M108" s="36">
        <v>8.3333333333333339E-4</v>
      </c>
    </row>
    <row r="109" spans="4:13" x14ac:dyDescent="0.25">
      <c r="D109" t="s">
        <v>934</v>
      </c>
      <c r="G109"/>
      <c r="H109" s="119" t="s">
        <v>305</v>
      </c>
      <c r="I109" t="s">
        <v>74</v>
      </c>
      <c r="J109" t="s">
        <v>42</v>
      </c>
      <c r="K109" s="39">
        <v>10</v>
      </c>
      <c r="L109" s="40">
        <v>7560</v>
      </c>
      <c r="M109" s="36">
        <v>8.3333333333333332E-3</v>
      </c>
    </row>
    <row r="110" spans="4:13" x14ac:dyDescent="0.25">
      <c r="D110" t="s">
        <v>934</v>
      </c>
      <c r="G110"/>
      <c r="H110" s="119" t="s">
        <v>526</v>
      </c>
      <c r="I110" t="s">
        <v>74</v>
      </c>
      <c r="J110" t="s">
        <v>42</v>
      </c>
      <c r="K110" s="39">
        <v>1</v>
      </c>
      <c r="L110" s="40">
        <v>810</v>
      </c>
      <c r="M110" s="36">
        <v>8.3333333333333339E-4</v>
      </c>
    </row>
    <row r="111" spans="4:13" x14ac:dyDescent="0.25">
      <c r="D111" t="s">
        <v>934</v>
      </c>
      <c r="G111">
        <v>77798</v>
      </c>
      <c r="H111" s="119" t="s">
        <v>1811</v>
      </c>
      <c r="K111" s="39">
        <v>3</v>
      </c>
      <c r="L111" s="40">
        <v>3129.9989999999998</v>
      </c>
      <c r="M111" s="36">
        <v>2.4999999999999996E-3</v>
      </c>
    </row>
    <row r="112" spans="4:13" x14ac:dyDescent="0.25">
      <c r="D112" t="s">
        <v>934</v>
      </c>
      <c r="G112">
        <v>77823</v>
      </c>
      <c r="H112" s="119" t="s">
        <v>322</v>
      </c>
      <c r="I112" t="s">
        <v>74</v>
      </c>
      <c r="J112" t="s">
        <v>42</v>
      </c>
      <c r="K112" s="39">
        <v>1</v>
      </c>
      <c r="L112" s="40">
        <v>640</v>
      </c>
      <c r="M112" s="36">
        <v>8.3333333333333339E-4</v>
      </c>
    </row>
    <row r="113" spans="2:13" x14ac:dyDescent="0.25">
      <c r="D113" t="s">
        <v>934</v>
      </c>
      <c r="G113">
        <v>77865</v>
      </c>
      <c r="H113" s="119" t="s">
        <v>393</v>
      </c>
      <c r="I113" t="s">
        <v>74</v>
      </c>
      <c r="J113" t="s">
        <v>42</v>
      </c>
      <c r="K113" s="39">
        <v>1</v>
      </c>
      <c r="L113" s="40">
        <v>675</v>
      </c>
      <c r="M113" s="36">
        <v>8.3333333333333339E-4</v>
      </c>
    </row>
    <row r="114" spans="2:13" x14ac:dyDescent="0.25">
      <c r="D114" t="s">
        <v>934</v>
      </c>
      <c r="G114">
        <v>77870</v>
      </c>
      <c r="H114" s="119" t="s">
        <v>676</v>
      </c>
      <c r="I114" t="s">
        <v>74</v>
      </c>
      <c r="J114" t="s">
        <v>42</v>
      </c>
      <c r="K114" s="39">
        <v>7</v>
      </c>
      <c r="L114" s="40">
        <v>7555</v>
      </c>
      <c r="M114" s="36">
        <v>5.8333333333333336E-3</v>
      </c>
    </row>
    <row r="115" spans="2:13" x14ac:dyDescent="0.25">
      <c r="D115" t="s">
        <v>934</v>
      </c>
      <c r="G115">
        <v>77902</v>
      </c>
      <c r="H115" s="119" t="s">
        <v>322</v>
      </c>
      <c r="I115" t="s">
        <v>74</v>
      </c>
      <c r="J115" t="s">
        <v>42</v>
      </c>
      <c r="K115" s="39">
        <v>3</v>
      </c>
      <c r="L115" s="40">
        <v>2520</v>
      </c>
      <c r="M115" s="36">
        <v>2.4999999999999996E-3</v>
      </c>
    </row>
    <row r="116" spans="2:13" x14ac:dyDescent="0.25">
      <c r="D116" t="s">
        <v>934</v>
      </c>
      <c r="G116">
        <v>77952</v>
      </c>
      <c r="H116" s="119" t="s">
        <v>322</v>
      </c>
      <c r="I116" t="s">
        <v>74</v>
      </c>
      <c r="J116" t="s">
        <v>42</v>
      </c>
      <c r="K116" s="39">
        <v>8</v>
      </c>
      <c r="L116" s="40">
        <v>3520</v>
      </c>
      <c r="M116" s="36">
        <v>6.6666666666666671E-3</v>
      </c>
    </row>
    <row r="117" spans="2:13" x14ac:dyDescent="0.25">
      <c r="D117" t="s">
        <v>934</v>
      </c>
      <c r="F117" s="42">
        <v>43479</v>
      </c>
      <c r="G117">
        <v>77053</v>
      </c>
      <c r="H117" s="119" t="s">
        <v>529</v>
      </c>
      <c r="I117" t="s">
        <v>74</v>
      </c>
      <c r="J117" t="s">
        <v>42</v>
      </c>
      <c r="K117" s="39">
        <v>1</v>
      </c>
      <c r="L117" s="40">
        <v>500</v>
      </c>
      <c r="M117" s="36">
        <v>8.3333333333333339E-4</v>
      </c>
    </row>
    <row r="118" spans="2:13" x14ac:dyDescent="0.25">
      <c r="D118" t="s">
        <v>934</v>
      </c>
      <c r="G118">
        <v>77224</v>
      </c>
      <c r="H118" s="125" t="s">
        <v>533</v>
      </c>
      <c r="I118" t="s">
        <v>74</v>
      </c>
      <c r="J118" t="s">
        <v>42</v>
      </c>
      <c r="K118" s="39">
        <v>4</v>
      </c>
      <c r="L118" s="40">
        <v>2831</v>
      </c>
      <c r="M118" s="36">
        <v>1.1111111111111112E-2</v>
      </c>
    </row>
    <row r="119" spans="2:13" x14ac:dyDescent="0.25">
      <c r="D119" t="s">
        <v>934</v>
      </c>
      <c r="G119">
        <v>77509</v>
      </c>
      <c r="H119" s="119" t="s">
        <v>1811</v>
      </c>
      <c r="K119" s="39">
        <v>6</v>
      </c>
      <c r="L119" s="40">
        <v>5204.82</v>
      </c>
      <c r="M119" s="36">
        <v>4.9999999999999992E-3</v>
      </c>
    </row>
    <row r="120" spans="2:13" x14ac:dyDescent="0.25">
      <c r="D120" t="s">
        <v>934</v>
      </c>
      <c r="G120">
        <v>77569</v>
      </c>
      <c r="H120" s="119" t="s">
        <v>691</v>
      </c>
      <c r="I120" t="s">
        <v>74</v>
      </c>
      <c r="J120" t="s">
        <v>42</v>
      </c>
      <c r="K120" s="39">
        <v>5</v>
      </c>
      <c r="L120" s="40">
        <v>3495</v>
      </c>
      <c r="M120" s="36">
        <v>4.1666666666666666E-3</v>
      </c>
    </row>
    <row r="121" spans="2:13" x14ac:dyDescent="0.25">
      <c r="D121" t="s">
        <v>934</v>
      </c>
      <c r="G121">
        <v>77588</v>
      </c>
      <c r="H121" s="119" t="s">
        <v>663</v>
      </c>
      <c r="I121" t="s">
        <v>74</v>
      </c>
      <c r="J121" t="s">
        <v>42</v>
      </c>
      <c r="K121" s="39">
        <v>4</v>
      </c>
      <c r="L121" s="40">
        <v>4032</v>
      </c>
      <c r="M121" s="36">
        <v>3.3333333333333335E-3</v>
      </c>
    </row>
    <row r="122" spans="2:13" x14ac:dyDescent="0.25">
      <c r="D122" t="s">
        <v>934</v>
      </c>
      <c r="G122">
        <v>77716</v>
      </c>
      <c r="H122" s="119" t="s">
        <v>246</v>
      </c>
      <c r="I122" t="s">
        <v>74</v>
      </c>
      <c r="J122" t="s">
        <v>42</v>
      </c>
      <c r="K122" s="39">
        <v>5</v>
      </c>
      <c r="L122" s="40">
        <v>5160</v>
      </c>
      <c r="M122" s="36">
        <v>4.1666666666666666E-3</v>
      </c>
    </row>
    <row r="123" spans="2:13" x14ac:dyDescent="0.25">
      <c r="D123" t="s">
        <v>934</v>
      </c>
      <c r="G123">
        <v>77851</v>
      </c>
      <c r="H123" s="119" t="s">
        <v>322</v>
      </c>
      <c r="I123" t="s">
        <v>74</v>
      </c>
      <c r="J123" t="s">
        <v>42</v>
      </c>
      <c r="K123" s="39">
        <v>4</v>
      </c>
      <c r="L123" s="40">
        <v>2656</v>
      </c>
      <c r="M123" s="36">
        <v>3.3333333333333335E-3</v>
      </c>
    </row>
    <row r="124" spans="2:13" x14ac:dyDescent="0.25">
      <c r="D124" t="s">
        <v>934</v>
      </c>
      <c r="F124" s="42">
        <v>43480</v>
      </c>
      <c r="G124">
        <v>76728</v>
      </c>
      <c r="H124" s="125" t="s">
        <v>377</v>
      </c>
      <c r="K124" s="39">
        <v>4</v>
      </c>
      <c r="L124" s="40">
        <v>3000</v>
      </c>
      <c r="M124" s="36">
        <v>1.1111111111111112E-2</v>
      </c>
    </row>
    <row r="125" spans="2:13" x14ac:dyDescent="0.25">
      <c r="B125" t="s">
        <v>1718</v>
      </c>
      <c r="G125"/>
      <c r="K125" s="39">
        <v>308</v>
      </c>
      <c r="L125" s="40">
        <v>213985.66900000002</v>
      </c>
      <c r="M125" s="36">
        <v>0.27222222222222209</v>
      </c>
    </row>
    <row r="126" spans="2:13" x14ac:dyDescent="0.25">
      <c r="B126" t="s">
        <v>1556</v>
      </c>
      <c r="C126" t="s">
        <v>935</v>
      </c>
      <c r="D126" t="s">
        <v>934</v>
      </c>
      <c r="F126" s="42">
        <v>43476</v>
      </c>
      <c r="G126">
        <v>77787</v>
      </c>
      <c r="H126" s="119" t="s">
        <v>393</v>
      </c>
      <c r="I126" t="s">
        <v>74</v>
      </c>
      <c r="J126" t="s">
        <v>165</v>
      </c>
      <c r="K126" s="39">
        <v>46</v>
      </c>
      <c r="L126" s="40">
        <v>10759</v>
      </c>
      <c r="M126" s="36">
        <v>3.8333333333333337E-2</v>
      </c>
    </row>
    <row r="127" spans="2:13" x14ac:dyDescent="0.25">
      <c r="C127" t="s">
        <v>934</v>
      </c>
      <c r="D127" t="s">
        <v>934</v>
      </c>
      <c r="F127" s="42">
        <v>43475</v>
      </c>
      <c r="G127">
        <v>77141</v>
      </c>
      <c r="H127" s="119" t="s">
        <v>322</v>
      </c>
      <c r="I127" t="s">
        <v>74</v>
      </c>
      <c r="J127" t="s">
        <v>42</v>
      </c>
      <c r="K127" s="39">
        <v>16</v>
      </c>
      <c r="L127" s="40">
        <v>10000</v>
      </c>
      <c r="M127" s="36">
        <v>1.3333333333333334E-2</v>
      </c>
    </row>
    <row r="128" spans="2:13" x14ac:dyDescent="0.25">
      <c r="D128" t="s">
        <v>934</v>
      </c>
      <c r="G128">
        <v>77510</v>
      </c>
      <c r="H128" s="119" t="s">
        <v>641</v>
      </c>
      <c r="I128" t="s">
        <v>74</v>
      </c>
      <c r="J128" t="s">
        <v>42</v>
      </c>
      <c r="K128" s="39">
        <v>13</v>
      </c>
      <c r="L128" s="40">
        <v>6260</v>
      </c>
      <c r="M128" s="36">
        <v>1.0833333333333332E-2</v>
      </c>
    </row>
    <row r="129" spans="2:13" x14ac:dyDescent="0.25">
      <c r="D129" t="s">
        <v>934</v>
      </c>
      <c r="G129">
        <v>77738</v>
      </c>
      <c r="H129" s="119" t="s">
        <v>322</v>
      </c>
      <c r="I129" t="s">
        <v>74</v>
      </c>
      <c r="J129" t="s">
        <v>42</v>
      </c>
      <c r="K129" s="39">
        <v>12</v>
      </c>
      <c r="L129" s="40">
        <v>4200</v>
      </c>
      <c r="M129" s="36">
        <v>9.9999999999999985E-3</v>
      </c>
    </row>
    <row r="130" spans="2:13" x14ac:dyDescent="0.25">
      <c r="D130" t="s">
        <v>934</v>
      </c>
      <c r="G130">
        <v>78135</v>
      </c>
      <c r="H130" s="119" t="s">
        <v>322</v>
      </c>
      <c r="I130" t="s">
        <v>74</v>
      </c>
      <c r="J130" t="s">
        <v>42</v>
      </c>
      <c r="K130" s="39">
        <v>12</v>
      </c>
      <c r="L130" s="40">
        <v>2376</v>
      </c>
      <c r="M130" s="36">
        <v>9.9999999999999985E-3</v>
      </c>
    </row>
    <row r="131" spans="2:13" x14ac:dyDescent="0.25">
      <c r="D131" t="s">
        <v>934</v>
      </c>
      <c r="F131" s="42">
        <v>43476</v>
      </c>
      <c r="G131">
        <v>77203</v>
      </c>
      <c r="H131" s="119" t="s">
        <v>320</v>
      </c>
      <c r="I131" t="s">
        <v>74</v>
      </c>
      <c r="J131" t="s">
        <v>42</v>
      </c>
      <c r="K131" s="39">
        <v>10</v>
      </c>
      <c r="L131" s="40">
        <v>5852</v>
      </c>
      <c r="M131" s="36">
        <v>8.3333333333333332E-3</v>
      </c>
    </row>
    <row r="132" spans="2:13" x14ac:dyDescent="0.25">
      <c r="D132" t="s">
        <v>934</v>
      </c>
      <c r="G132">
        <v>77452</v>
      </c>
      <c r="H132" s="119" t="s">
        <v>543</v>
      </c>
      <c r="I132" t="s">
        <v>74</v>
      </c>
      <c r="J132" t="s">
        <v>42</v>
      </c>
      <c r="K132" s="39">
        <v>18</v>
      </c>
      <c r="L132" s="40">
        <v>6397</v>
      </c>
      <c r="M132" s="36">
        <v>1.4999999999999998E-2</v>
      </c>
    </row>
    <row r="133" spans="2:13" x14ac:dyDescent="0.25">
      <c r="D133" t="s">
        <v>934</v>
      </c>
      <c r="G133">
        <v>77541</v>
      </c>
      <c r="H133" s="119" t="s">
        <v>538</v>
      </c>
      <c r="I133" t="s">
        <v>74</v>
      </c>
      <c r="J133" t="s">
        <v>42</v>
      </c>
      <c r="K133" s="39">
        <v>24</v>
      </c>
      <c r="L133" s="40">
        <v>9360</v>
      </c>
      <c r="M133" s="36">
        <v>1.9999999999999997E-2</v>
      </c>
    </row>
    <row r="134" spans="2:13" x14ac:dyDescent="0.25">
      <c r="D134" t="s">
        <v>934</v>
      </c>
      <c r="F134" s="42">
        <v>43479</v>
      </c>
      <c r="G134">
        <v>73835</v>
      </c>
      <c r="H134" s="119" t="s">
        <v>393</v>
      </c>
      <c r="I134" t="s">
        <v>74</v>
      </c>
      <c r="J134" t="s">
        <v>42</v>
      </c>
      <c r="K134" s="39">
        <v>107</v>
      </c>
      <c r="L134" s="40">
        <v>38986</v>
      </c>
      <c r="M134" s="36">
        <v>8.9166666666666658E-2</v>
      </c>
    </row>
    <row r="135" spans="2:13" x14ac:dyDescent="0.25">
      <c r="D135" t="s">
        <v>934</v>
      </c>
      <c r="G135">
        <v>77220</v>
      </c>
      <c r="H135" s="119" t="s">
        <v>538</v>
      </c>
      <c r="I135" t="s">
        <v>74</v>
      </c>
      <c r="J135" t="s">
        <v>42</v>
      </c>
      <c r="K135" s="39">
        <v>10</v>
      </c>
      <c r="L135" s="40">
        <v>10170</v>
      </c>
      <c r="M135" s="36">
        <v>8.3333333333333332E-3</v>
      </c>
    </row>
    <row r="136" spans="2:13" x14ac:dyDescent="0.25">
      <c r="B136" t="s">
        <v>5460</v>
      </c>
      <c r="G136"/>
      <c r="K136" s="39">
        <v>268</v>
      </c>
      <c r="L136" s="40">
        <v>104360</v>
      </c>
      <c r="M136" s="36">
        <v>0.22333333333333336</v>
      </c>
    </row>
    <row r="137" spans="2:13" x14ac:dyDescent="0.25">
      <c r="B137" t="s">
        <v>1215</v>
      </c>
      <c r="C137" t="s">
        <v>935</v>
      </c>
      <c r="D137" t="s">
        <v>934</v>
      </c>
      <c r="F137" s="42">
        <v>43469</v>
      </c>
      <c r="G137">
        <v>75801</v>
      </c>
      <c r="H137" s="119" t="s">
        <v>252</v>
      </c>
      <c r="I137" t="s">
        <v>74</v>
      </c>
      <c r="J137" t="s">
        <v>165</v>
      </c>
      <c r="K137" s="39">
        <v>82</v>
      </c>
      <c r="L137" s="40">
        <v>28700</v>
      </c>
      <c r="M137" s="36">
        <v>6.8333333333333343E-2</v>
      </c>
    </row>
    <row r="138" spans="2:13" x14ac:dyDescent="0.25">
      <c r="D138" t="s">
        <v>934</v>
      </c>
      <c r="G138"/>
      <c r="H138" s="119" t="s">
        <v>692</v>
      </c>
      <c r="I138" t="s">
        <v>74</v>
      </c>
      <c r="J138" t="s">
        <v>165</v>
      </c>
      <c r="K138" s="39">
        <v>10</v>
      </c>
      <c r="L138" s="40">
        <v>3000</v>
      </c>
      <c r="M138" s="36">
        <v>8.3333333333333332E-3</v>
      </c>
    </row>
    <row r="139" spans="2:13" x14ac:dyDescent="0.25">
      <c r="C139" t="s">
        <v>934</v>
      </c>
      <c r="D139" t="s">
        <v>934</v>
      </c>
      <c r="F139" s="42">
        <v>43475</v>
      </c>
      <c r="G139">
        <v>71891</v>
      </c>
      <c r="H139" s="119" t="s">
        <v>130</v>
      </c>
      <c r="I139" t="s">
        <v>74</v>
      </c>
      <c r="J139" t="s">
        <v>42</v>
      </c>
      <c r="K139" s="39">
        <v>6</v>
      </c>
      <c r="L139" s="40">
        <v>5700</v>
      </c>
      <c r="M139" s="36">
        <v>4.9999999999999992E-3</v>
      </c>
    </row>
    <row r="140" spans="2:13" x14ac:dyDescent="0.25">
      <c r="D140" t="s">
        <v>934</v>
      </c>
      <c r="F140" s="42">
        <v>43479</v>
      </c>
      <c r="G140">
        <v>60266</v>
      </c>
      <c r="H140" s="119" t="s">
        <v>568</v>
      </c>
      <c r="I140" t="s">
        <v>74</v>
      </c>
      <c r="J140" t="s">
        <v>42</v>
      </c>
      <c r="K140" s="39">
        <v>292</v>
      </c>
      <c r="L140" s="40">
        <v>221920</v>
      </c>
      <c r="M140" s="36">
        <v>0.24333333333333332</v>
      </c>
    </row>
    <row r="141" spans="2:13" x14ac:dyDescent="0.25">
      <c r="D141" t="s">
        <v>934</v>
      </c>
      <c r="F141" s="42">
        <v>43483</v>
      </c>
      <c r="G141">
        <v>74999</v>
      </c>
      <c r="H141" s="125" t="s">
        <v>323</v>
      </c>
      <c r="I141" t="s">
        <v>74</v>
      </c>
      <c r="J141" t="s">
        <v>42</v>
      </c>
      <c r="K141" s="39">
        <v>6</v>
      </c>
      <c r="L141" s="40">
        <v>4109.1186600000001</v>
      </c>
      <c r="M141" s="36">
        <v>1.6666666666666666E-2</v>
      </c>
    </row>
    <row r="142" spans="2:13" x14ac:dyDescent="0.25">
      <c r="B142" t="s">
        <v>1719</v>
      </c>
      <c r="G142"/>
      <c r="K142" s="39">
        <v>396</v>
      </c>
      <c r="L142" s="40">
        <v>263429.11865999998</v>
      </c>
      <c r="M142" s="36">
        <v>0.34166666666666662</v>
      </c>
    </row>
    <row r="143" spans="2:13" x14ac:dyDescent="0.25">
      <c r="B143" t="s">
        <v>1216</v>
      </c>
      <c r="C143" t="s">
        <v>935</v>
      </c>
      <c r="D143" t="s">
        <v>934</v>
      </c>
      <c r="F143" s="42">
        <v>43469</v>
      </c>
      <c r="G143">
        <v>76897</v>
      </c>
      <c r="H143" s="119" t="s">
        <v>305</v>
      </c>
      <c r="I143" t="s">
        <v>74</v>
      </c>
      <c r="J143" t="s">
        <v>165</v>
      </c>
      <c r="K143" s="39">
        <v>15</v>
      </c>
      <c r="L143" s="40">
        <v>11160</v>
      </c>
      <c r="M143" s="36">
        <v>1.2499999999999999E-2</v>
      </c>
    </row>
    <row r="144" spans="2:13" x14ac:dyDescent="0.25">
      <c r="D144" t="s">
        <v>934</v>
      </c>
      <c r="G144">
        <v>77177</v>
      </c>
      <c r="H144" s="119" t="s">
        <v>538</v>
      </c>
      <c r="I144" t="s">
        <v>74</v>
      </c>
      <c r="J144" t="s">
        <v>165</v>
      </c>
      <c r="K144" s="39">
        <v>18</v>
      </c>
      <c r="L144" s="40">
        <v>10800</v>
      </c>
      <c r="M144" s="36">
        <v>1.4999999999999999E-2</v>
      </c>
    </row>
    <row r="145" spans="3:13" x14ac:dyDescent="0.25">
      <c r="D145" t="s">
        <v>934</v>
      </c>
      <c r="F145" s="42">
        <v>43472</v>
      </c>
      <c r="G145">
        <v>75595</v>
      </c>
      <c r="H145" s="119" t="s">
        <v>542</v>
      </c>
      <c r="I145" t="s">
        <v>74</v>
      </c>
      <c r="J145" t="s">
        <v>165</v>
      </c>
      <c r="K145" s="39">
        <v>1</v>
      </c>
      <c r="L145" s="40">
        <v>411</v>
      </c>
      <c r="M145" s="36">
        <v>8.3333333333333339E-4</v>
      </c>
    </row>
    <row r="146" spans="3:13" x14ac:dyDescent="0.25">
      <c r="D146" t="s">
        <v>934</v>
      </c>
      <c r="G146"/>
      <c r="H146" s="119" t="s">
        <v>539</v>
      </c>
      <c r="I146" t="s">
        <v>74</v>
      </c>
      <c r="J146" t="s">
        <v>165</v>
      </c>
      <c r="K146" s="39">
        <v>1</v>
      </c>
      <c r="L146" s="40">
        <v>1266</v>
      </c>
      <c r="M146" s="36">
        <v>8.3333333333333339E-4</v>
      </c>
    </row>
    <row r="147" spans="3:13" x14ac:dyDescent="0.25">
      <c r="D147" t="s">
        <v>934</v>
      </c>
      <c r="F147" s="42">
        <v>43473</v>
      </c>
      <c r="G147">
        <v>75504</v>
      </c>
      <c r="H147" s="119" t="s">
        <v>532</v>
      </c>
      <c r="I147" t="s">
        <v>74</v>
      </c>
      <c r="J147" t="s">
        <v>165</v>
      </c>
      <c r="K147" s="39">
        <v>18</v>
      </c>
      <c r="L147" s="40">
        <v>10200</v>
      </c>
      <c r="M147" s="36">
        <v>1.4999999999999999E-2</v>
      </c>
    </row>
    <row r="148" spans="3:13" x14ac:dyDescent="0.25">
      <c r="D148" t="s">
        <v>934</v>
      </c>
      <c r="F148" s="42">
        <v>43474</v>
      </c>
      <c r="G148">
        <v>75910</v>
      </c>
      <c r="H148" s="119" t="s">
        <v>393</v>
      </c>
      <c r="I148" t="s">
        <v>74</v>
      </c>
      <c r="J148" t="s">
        <v>165</v>
      </c>
      <c r="K148" s="39">
        <v>31</v>
      </c>
      <c r="L148" s="40">
        <v>12261.03</v>
      </c>
      <c r="M148" s="36">
        <v>2.5833333333333333E-2</v>
      </c>
    </row>
    <row r="149" spans="3:13" x14ac:dyDescent="0.25">
      <c r="D149" t="s">
        <v>934</v>
      </c>
      <c r="G149"/>
      <c r="H149" s="119" t="s">
        <v>526</v>
      </c>
      <c r="I149" t="s">
        <v>74</v>
      </c>
      <c r="J149" t="s">
        <v>165</v>
      </c>
      <c r="K149" s="39">
        <v>3</v>
      </c>
      <c r="L149" s="40">
        <v>2194.84</v>
      </c>
      <c r="M149" s="36">
        <v>2.4999999999999996E-3</v>
      </c>
    </row>
    <row r="150" spans="3:13" x14ac:dyDescent="0.25">
      <c r="D150" t="s">
        <v>934</v>
      </c>
      <c r="G150"/>
      <c r="H150" s="119" t="s">
        <v>614</v>
      </c>
      <c r="I150" t="s">
        <v>74</v>
      </c>
      <c r="J150" t="s">
        <v>165</v>
      </c>
      <c r="K150" s="39">
        <v>1</v>
      </c>
      <c r="L150" s="40">
        <v>683.7</v>
      </c>
      <c r="M150" s="36">
        <v>8.3333333333333339E-4</v>
      </c>
    </row>
    <row r="151" spans="3:13" x14ac:dyDescent="0.25">
      <c r="D151" t="s">
        <v>934</v>
      </c>
      <c r="G151">
        <v>77138</v>
      </c>
      <c r="H151" s="119" t="s">
        <v>359</v>
      </c>
      <c r="I151" t="s">
        <v>74</v>
      </c>
      <c r="J151" t="s">
        <v>165</v>
      </c>
      <c r="K151" s="39">
        <v>3</v>
      </c>
      <c r="L151" s="40">
        <v>2085</v>
      </c>
      <c r="M151" s="36">
        <v>2.4999999999999996E-3</v>
      </c>
    </row>
    <row r="152" spans="3:13" x14ac:dyDescent="0.25">
      <c r="D152" t="s">
        <v>934</v>
      </c>
      <c r="G152"/>
      <c r="H152" s="119" t="s">
        <v>680</v>
      </c>
      <c r="I152" t="s">
        <v>74</v>
      </c>
      <c r="J152" t="s">
        <v>165</v>
      </c>
      <c r="K152" s="39">
        <v>11</v>
      </c>
      <c r="L152" s="40">
        <v>7176</v>
      </c>
      <c r="M152" s="36">
        <v>9.166666666666665E-3</v>
      </c>
    </row>
    <row r="153" spans="3:13" x14ac:dyDescent="0.25">
      <c r="D153" t="s">
        <v>934</v>
      </c>
      <c r="G153"/>
      <c r="H153" s="119" t="s">
        <v>538</v>
      </c>
      <c r="I153" t="s">
        <v>74</v>
      </c>
      <c r="J153" t="s">
        <v>165</v>
      </c>
      <c r="K153" s="39">
        <v>8</v>
      </c>
      <c r="L153" s="40">
        <v>2136</v>
      </c>
      <c r="M153" s="36">
        <v>6.6666666666666671E-3</v>
      </c>
    </row>
    <row r="154" spans="3:13" x14ac:dyDescent="0.25">
      <c r="D154" t="s">
        <v>934</v>
      </c>
      <c r="G154"/>
      <c r="H154" s="119" t="s">
        <v>627</v>
      </c>
      <c r="I154" t="s">
        <v>74</v>
      </c>
      <c r="J154" t="s">
        <v>165</v>
      </c>
      <c r="K154" s="39">
        <v>8</v>
      </c>
      <c r="L154" s="40">
        <v>7114</v>
      </c>
      <c r="M154" s="36">
        <v>6.6666666666666671E-3</v>
      </c>
    </row>
    <row r="155" spans="3:13" x14ac:dyDescent="0.25">
      <c r="D155" t="s">
        <v>934</v>
      </c>
      <c r="F155" s="42">
        <v>43475</v>
      </c>
      <c r="G155">
        <v>77157</v>
      </c>
      <c r="H155" s="119" t="s">
        <v>308</v>
      </c>
      <c r="I155" t="s">
        <v>74</v>
      </c>
      <c r="J155" t="s">
        <v>165</v>
      </c>
      <c r="K155" s="39">
        <v>5</v>
      </c>
      <c r="L155" s="40">
        <v>5538.87</v>
      </c>
      <c r="M155" s="36">
        <v>4.1666666666666666E-3</v>
      </c>
    </row>
    <row r="156" spans="3:13" x14ac:dyDescent="0.25">
      <c r="D156" t="s">
        <v>934</v>
      </c>
      <c r="E156" t="s">
        <v>23</v>
      </c>
      <c r="F156" s="42">
        <v>43469</v>
      </c>
      <c r="G156">
        <v>76897</v>
      </c>
      <c r="H156" s="119" t="s">
        <v>322</v>
      </c>
      <c r="I156" t="s">
        <v>74</v>
      </c>
      <c r="J156" t="s">
        <v>165</v>
      </c>
      <c r="K156" s="39">
        <v>7</v>
      </c>
      <c r="L156" s="40">
        <v>3082</v>
      </c>
      <c r="M156" s="36">
        <v>5.8333333333333327E-3</v>
      </c>
    </row>
    <row r="157" spans="3:13" x14ac:dyDescent="0.25">
      <c r="C157" t="s">
        <v>934</v>
      </c>
      <c r="D157" t="s">
        <v>934</v>
      </c>
      <c r="F157" s="42">
        <v>43476</v>
      </c>
      <c r="G157">
        <v>76641</v>
      </c>
      <c r="H157" s="119" t="s">
        <v>582</v>
      </c>
      <c r="I157" t="s">
        <v>74</v>
      </c>
      <c r="J157" t="s">
        <v>42</v>
      </c>
      <c r="K157" s="39">
        <v>96</v>
      </c>
      <c r="L157" s="40">
        <v>26990.703749999997</v>
      </c>
      <c r="M157" s="36">
        <v>0.26666666666666666</v>
      </c>
    </row>
    <row r="158" spans="3:13" x14ac:dyDescent="0.25">
      <c r="D158" t="s">
        <v>934</v>
      </c>
      <c r="F158" s="42">
        <v>43480</v>
      </c>
      <c r="G158">
        <v>77206</v>
      </c>
      <c r="H158" s="119" t="s">
        <v>582</v>
      </c>
      <c r="I158" t="s">
        <v>74</v>
      </c>
      <c r="J158" t="s">
        <v>42</v>
      </c>
      <c r="K158" s="39">
        <v>168</v>
      </c>
      <c r="L158" s="40">
        <v>78910</v>
      </c>
      <c r="M158" s="36">
        <v>0.46666666666666662</v>
      </c>
    </row>
    <row r="159" spans="3:13" x14ac:dyDescent="0.25">
      <c r="D159" t="s">
        <v>934</v>
      </c>
      <c r="G159">
        <v>77444</v>
      </c>
      <c r="H159" s="119" t="s">
        <v>581</v>
      </c>
      <c r="I159" t="s">
        <v>74</v>
      </c>
      <c r="J159" t="s">
        <v>42</v>
      </c>
      <c r="K159" s="39">
        <v>1</v>
      </c>
      <c r="L159" s="40">
        <v>294</v>
      </c>
      <c r="M159" s="36">
        <v>2.7777777777777779E-3</v>
      </c>
    </row>
    <row r="160" spans="3:13" x14ac:dyDescent="0.25">
      <c r="D160" t="s">
        <v>934</v>
      </c>
      <c r="G160"/>
      <c r="H160" s="119" t="s">
        <v>90</v>
      </c>
      <c r="I160" t="s">
        <v>74</v>
      </c>
      <c r="J160" t="s">
        <v>42</v>
      </c>
      <c r="K160" s="39">
        <v>29</v>
      </c>
      <c r="L160" s="40">
        <v>12474</v>
      </c>
      <c r="M160" s="36">
        <v>8.0555555555555561E-2</v>
      </c>
    </row>
    <row r="161" spans="1:13" x14ac:dyDescent="0.25">
      <c r="D161" t="s">
        <v>934</v>
      </c>
      <c r="F161" s="42">
        <v>43482</v>
      </c>
      <c r="G161">
        <v>76501</v>
      </c>
      <c r="H161" s="119" t="s">
        <v>581</v>
      </c>
      <c r="I161" t="s">
        <v>74</v>
      </c>
      <c r="J161" t="s">
        <v>42</v>
      </c>
      <c r="K161" s="39">
        <v>24</v>
      </c>
      <c r="L161" s="40">
        <v>1590</v>
      </c>
      <c r="M161" s="36">
        <v>6.6666666666666666E-2</v>
      </c>
    </row>
    <row r="162" spans="1:13" x14ac:dyDescent="0.25">
      <c r="D162" t="s">
        <v>934</v>
      </c>
      <c r="G162"/>
      <c r="H162" s="119" t="s">
        <v>2316</v>
      </c>
      <c r="I162" t="s">
        <v>74</v>
      </c>
      <c r="J162" t="s">
        <v>42</v>
      </c>
      <c r="K162" s="39">
        <v>5</v>
      </c>
      <c r="L162" s="40">
        <v>22110</v>
      </c>
      <c r="M162" s="36">
        <v>1.3888888888888888E-2</v>
      </c>
    </row>
    <row r="163" spans="1:13" x14ac:dyDescent="0.25">
      <c r="D163" t="s">
        <v>934</v>
      </c>
      <c r="F163" s="42">
        <v>43483</v>
      </c>
      <c r="G163">
        <v>76896</v>
      </c>
      <c r="H163" s="119" t="s">
        <v>90</v>
      </c>
      <c r="I163" t="s">
        <v>74</v>
      </c>
      <c r="J163" t="s">
        <v>42</v>
      </c>
      <c r="K163" s="39">
        <v>24</v>
      </c>
      <c r="L163" s="40">
        <v>8800</v>
      </c>
      <c r="M163" s="36">
        <v>6.6666666666666666E-2</v>
      </c>
    </row>
    <row r="164" spans="1:13" x14ac:dyDescent="0.25">
      <c r="D164" t="s">
        <v>934</v>
      </c>
      <c r="F164" s="42">
        <v>43486</v>
      </c>
      <c r="G164">
        <v>77121</v>
      </c>
      <c r="H164" s="125" t="s">
        <v>394</v>
      </c>
      <c r="I164" t="s">
        <v>74</v>
      </c>
      <c r="J164" t="s">
        <v>42</v>
      </c>
      <c r="K164" s="39">
        <v>12</v>
      </c>
      <c r="L164" s="40">
        <v>5772</v>
      </c>
      <c r="M164" s="36">
        <v>3.3333333333333333E-2</v>
      </c>
    </row>
    <row r="165" spans="1:13" x14ac:dyDescent="0.25">
      <c r="D165" t="s">
        <v>934</v>
      </c>
      <c r="F165" s="42">
        <v>43487</v>
      </c>
      <c r="G165">
        <v>72675</v>
      </c>
      <c r="H165" s="125" t="s">
        <v>531</v>
      </c>
      <c r="I165" t="s">
        <v>74</v>
      </c>
      <c r="J165" t="s">
        <v>42</v>
      </c>
      <c r="K165" s="39">
        <v>10</v>
      </c>
      <c r="L165" s="40">
        <v>9340</v>
      </c>
      <c r="M165" s="36">
        <v>2.7777777777777776E-2</v>
      </c>
    </row>
    <row r="166" spans="1:13" x14ac:dyDescent="0.25">
      <c r="D166" t="s">
        <v>934</v>
      </c>
      <c r="G166"/>
      <c r="H166" s="125" t="s">
        <v>533</v>
      </c>
      <c r="I166" t="s">
        <v>74</v>
      </c>
      <c r="J166" t="s">
        <v>42</v>
      </c>
      <c r="K166" s="39">
        <v>16</v>
      </c>
      <c r="L166" s="40">
        <v>19700</v>
      </c>
      <c r="M166" s="36">
        <v>4.4444444444444446E-2</v>
      </c>
    </row>
    <row r="167" spans="1:13" x14ac:dyDescent="0.25">
      <c r="B167" t="s">
        <v>1720</v>
      </c>
      <c r="G167"/>
      <c r="K167" s="39">
        <v>515</v>
      </c>
      <c r="L167" s="40">
        <v>262089.14374999999</v>
      </c>
      <c r="M167" s="36">
        <v>1.1777777777777778</v>
      </c>
    </row>
    <row r="168" spans="1:13" x14ac:dyDescent="0.25">
      <c r="A168" t="s">
        <v>5048</v>
      </c>
      <c r="G168"/>
      <c r="K168" s="39">
        <v>2081</v>
      </c>
      <c r="L168" s="40">
        <v>1211345.2214099998</v>
      </c>
      <c r="M168" s="36">
        <v>2.6208333333333358</v>
      </c>
    </row>
    <row r="169" spans="1:13" x14ac:dyDescent="0.25">
      <c r="A169" t="s">
        <v>685</v>
      </c>
      <c r="G169"/>
      <c r="K169" s="39">
        <v>2608</v>
      </c>
      <c r="L169" s="40">
        <v>1446105.0014100003</v>
      </c>
      <c r="M169" s="36">
        <v>4.0438888888888833</v>
      </c>
    </row>
    <row r="170" spans="1:13" x14ac:dyDescent="0.25">
      <c r="G170"/>
    </row>
    <row r="171" spans="1:13" x14ac:dyDescent="0.25">
      <c r="G171"/>
    </row>
    <row r="172" spans="1:13" x14ac:dyDescent="0.25">
      <c r="G172"/>
    </row>
    <row r="173" spans="1:13" x14ac:dyDescent="0.25">
      <c r="G173"/>
    </row>
    <row r="174" spans="1:13" x14ac:dyDescent="0.25">
      <c r="G174"/>
    </row>
    <row r="175" spans="1:13" x14ac:dyDescent="0.25">
      <c r="G175"/>
    </row>
    <row r="176" spans="1:13" x14ac:dyDescent="0.25">
      <c r="G176"/>
    </row>
    <row r="177" spans="7:7" x14ac:dyDescent="0.25">
      <c r="G177"/>
    </row>
    <row r="178" spans="7:7" x14ac:dyDescent="0.25">
      <c r="G178"/>
    </row>
    <row r="179" spans="7:7" x14ac:dyDescent="0.25">
      <c r="G179"/>
    </row>
    <row r="180" spans="7:7" x14ac:dyDescent="0.25">
      <c r="G180"/>
    </row>
    <row r="181" spans="7:7" x14ac:dyDescent="0.25">
      <c r="G181"/>
    </row>
    <row r="182" spans="7:7" x14ac:dyDescent="0.25">
      <c r="G182"/>
    </row>
    <row r="183" spans="7:7" x14ac:dyDescent="0.25">
      <c r="G183"/>
    </row>
    <row r="184" spans="7:7" x14ac:dyDescent="0.25">
      <c r="G184"/>
    </row>
    <row r="185" spans="7:7" x14ac:dyDescent="0.25">
      <c r="G185"/>
    </row>
    <row r="186" spans="7:7" x14ac:dyDescent="0.25">
      <c r="G186"/>
    </row>
    <row r="187" spans="7:7" x14ac:dyDescent="0.25">
      <c r="G187"/>
    </row>
    <row r="188" spans="7:7" x14ac:dyDescent="0.25">
      <c r="G188"/>
    </row>
    <row r="189" spans="7:7" x14ac:dyDescent="0.25">
      <c r="G189"/>
    </row>
    <row r="190" spans="7:7" x14ac:dyDescent="0.25">
      <c r="G190"/>
    </row>
    <row r="191" spans="7:7" x14ac:dyDescent="0.25">
      <c r="G191"/>
    </row>
    <row r="192" spans="7:7" x14ac:dyDescent="0.25">
      <c r="G192"/>
    </row>
    <row r="193" spans="7:7" x14ac:dyDescent="0.25">
      <c r="G193"/>
    </row>
    <row r="194" spans="7:7" x14ac:dyDescent="0.25">
      <c r="G194"/>
    </row>
    <row r="195" spans="7:7" x14ac:dyDescent="0.25">
      <c r="G195"/>
    </row>
    <row r="196" spans="7:7" x14ac:dyDescent="0.25">
      <c r="G196"/>
    </row>
    <row r="197" spans="7:7" x14ac:dyDescent="0.25">
      <c r="G197"/>
    </row>
    <row r="198" spans="7:7" x14ac:dyDescent="0.25">
      <c r="G198"/>
    </row>
    <row r="199" spans="7:7" x14ac:dyDescent="0.25">
      <c r="G199"/>
    </row>
    <row r="200" spans="7:7" x14ac:dyDescent="0.25">
      <c r="G200"/>
    </row>
    <row r="201" spans="7:7" x14ac:dyDescent="0.25">
      <c r="G201"/>
    </row>
    <row r="202" spans="7:7" x14ac:dyDescent="0.25">
      <c r="G202"/>
    </row>
    <row r="203" spans="7:7" x14ac:dyDescent="0.25">
      <c r="G203"/>
    </row>
    <row r="204" spans="7:7" x14ac:dyDescent="0.25">
      <c r="G204"/>
    </row>
    <row r="205" spans="7:7" x14ac:dyDescent="0.25">
      <c r="G205"/>
    </row>
    <row r="206" spans="7:7" x14ac:dyDescent="0.25">
      <c r="G206"/>
    </row>
    <row r="207" spans="7:7" x14ac:dyDescent="0.25">
      <c r="G207"/>
    </row>
    <row r="208" spans="7:7" x14ac:dyDescent="0.25">
      <c r="G208"/>
    </row>
    <row r="209" spans="7:7" x14ac:dyDescent="0.25">
      <c r="G209"/>
    </row>
    <row r="210" spans="7:7" x14ac:dyDescent="0.25">
      <c r="G210"/>
    </row>
    <row r="211" spans="7:7" x14ac:dyDescent="0.25">
      <c r="G211"/>
    </row>
    <row r="212" spans="7:7" x14ac:dyDescent="0.25">
      <c r="G212"/>
    </row>
    <row r="213" spans="7:7" x14ac:dyDescent="0.25">
      <c r="G213"/>
    </row>
    <row r="214" spans="7:7" x14ac:dyDescent="0.25">
      <c r="G214"/>
    </row>
    <row r="215" spans="7:7" x14ac:dyDescent="0.25">
      <c r="G215"/>
    </row>
    <row r="216" spans="7:7" x14ac:dyDescent="0.25">
      <c r="G216"/>
    </row>
    <row r="217" spans="7:7" x14ac:dyDescent="0.25">
      <c r="G217"/>
    </row>
    <row r="218" spans="7:7" x14ac:dyDescent="0.25">
      <c r="G218"/>
    </row>
    <row r="219" spans="7:7" x14ac:dyDescent="0.25">
      <c r="G219"/>
    </row>
    <row r="220" spans="7:7" x14ac:dyDescent="0.25">
      <c r="G220"/>
    </row>
    <row r="221" spans="7:7" x14ac:dyDescent="0.25">
      <c r="G221"/>
    </row>
    <row r="222" spans="7:7" x14ac:dyDescent="0.25">
      <c r="G222"/>
    </row>
    <row r="223" spans="7:7" x14ac:dyDescent="0.25">
      <c r="G223"/>
    </row>
    <row r="224" spans="7:7" x14ac:dyDescent="0.25">
      <c r="G224"/>
    </row>
    <row r="225" spans="7:7" x14ac:dyDescent="0.25">
      <c r="G225"/>
    </row>
    <row r="226" spans="7:7" x14ac:dyDescent="0.25">
      <c r="G226"/>
    </row>
    <row r="227" spans="7:7" x14ac:dyDescent="0.25">
      <c r="G227"/>
    </row>
    <row r="228" spans="7:7" x14ac:dyDescent="0.25">
      <c r="G228"/>
    </row>
    <row r="229" spans="7:7" x14ac:dyDescent="0.25">
      <c r="G229"/>
    </row>
    <row r="230" spans="7:7" x14ac:dyDescent="0.25">
      <c r="G230"/>
    </row>
    <row r="231" spans="7:7" x14ac:dyDescent="0.25">
      <c r="G231"/>
    </row>
    <row r="232" spans="7:7" x14ac:dyDescent="0.25">
      <c r="G232"/>
    </row>
    <row r="233" spans="7:7" x14ac:dyDescent="0.25">
      <c r="G233"/>
    </row>
    <row r="234" spans="7:7" x14ac:dyDescent="0.25">
      <c r="G234"/>
    </row>
    <row r="235" spans="7:7" x14ac:dyDescent="0.25">
      <c r="G235"/>
    </row>
    <row r="236" spans="7:7" x14ac:dyDescent="0.25">
      <c r="G236"/>
    </row>
    <row r="237" spans="7:7" x14ac:dyDescent="0.25">
      <c r="G237"/>
    </row>
    <row r="238" spans="7:7" x14ac:dyDescent="0.25">
      <c r="G238"/>
    </row>
    <row r="239" spans="7:7" x14ac:dyDescent="0.25">
      <c r="G239"/>
    </row>
    <row r="240" spans="7:7" x14ac:dyDescent="0.25">
      <c r="G240"/>
    </row>
    <row r="241" spans="7:7" x14ac:dyDescent="0.25">
      <c r="G241"/>
    </row>
    <row r="242" spans="7:7" x14ac:dyDescent="0.25">
      <c r="G242"/>
    </row>
    <row r="243" spans="7:7" x14ac:dyDescent="0.25">
      <c r="G243"/>
    </row>
    <row r="244" spans="7:7" x14ac:dyDescent="0.25">
      <c r="G244"/>
    </row>
    <row r="245" spans="7:7" x14ac:dyDescent="0.25">
      <c r="G245"/>
    </row>
    <row r="246" spans="7:7" x14ac:dyDescent="0.25">
      <c r="G246"/>
    </row>
    <row r="247" spans="7:7" x14ac:dyDescent="0.25">
      <c r="G247"/>
    </row>
    <row r="248" spans="7:7" x14ac:dyDescent="0.25">
      <c r="G248"/>
    </row>
    <row r="249" spans="7:7" x14ac:dyDescent="0.25">
      <c r="G249"/>
    </row>
    <row r="250" spans="7:7" x14ac:dyDescent="0.25">
      <c r="G250"/>
    </row>
    <row r="251" spans="7:7" x14ac:dyDescent="0.25">
      <c r="G251"/>
    </row>
    <row r="252" spans="7:7" x14ac:dyDescent="0.25">
      <c r="G252"/>
    </row>
    <row r="253" spans="7:7" x14ac:dyDescent="0.25">
      <c r="G253"/>
    </row>
    <row r="254" spans="7:7" x14ac:dyDescent="0.25">
      <c r="G254"/>
    </row>
    <row r="255" spans="7:7" x14ac:dyDescent="0.25">
      <c r="G255"/>
    </row>
    <row r="256" spans="7:7" x14ac:dyDescent="0.25">
      <c r="G256"/>
    </row>
    <row r="257" spans="7:7" x14ac:dyDescent="0.25">
      <c r="G257"/>
    </row>
    <row r="258" spans="7:7" x14ac:dyDescent="0.25">
      <c r="G258"/>
    </row>
    <row r="259" spans="7:7" x14ac:dyDescent="0.25">
      <c r="G259"/>
    </row>
    <row r="260" spans="7:7" x14ac:dyDescent="0.25">
      <c r="G260"/>
    </row>
    <row r="261" spans="7:7" x14ac:dyDescent="0.25">
      <c r="G261"/>
    </row>
    <row r="262" spans="7:7" x14ac:dyDescent="0.25">
      <c r="G262"/>
    </row>
    <row r="263" spans="7:7" x14ac:dyDescent="0.25">
      <c r="G263"/>
    </row>
    <row r="264" spans="7:7" x14ac:dyDescent="0.25">
      <c r="G264"/>
    </row>
    <row r="265" spans="7:7" x14ac:dyDescent="0.25">
      <c r="G265"/>
    </row>
    <row r="266" spans="7:7" x14ac:dyDescent="0.25">
      <c r="G266"/>
    </row>
    <row r="267" spans="7:7" x14ac:dyDescent="0.25">
      <c r="G267"/>
    </row>
    <row r="268" spans="7:7" x14ac:dyDescent="0.25">
      <c r="G268"/>
    </row>
    <row r="269" spans="7:7" x14ac:dyDescent="0.25">
      <c r="G269"/>
    </row>
    <row r="270" spans="7:7" x14ac:dyDescent="0.25">
      <c r="G270"/>
    </row>
    <row r="271" spans="7:7" x14ac:dyDescent="0.25">
      <c r="G271"/>
    </row>
    <row r="272" spans="7:7" x14ac:dyDescent="0.25">
      <c r="G272"/>
    </row>
    <row r="273" spans="7:7" x14ac:dyDescent="0.25">
      <c r="G273"/>
    </row>
    <row r="274" spans="7:7" x14ac:dyDescent="0.25">
      <c r="G274"/>
    </row>
    <row r="275" spans="7:7" x14ac:dyDescent="0.25">
      <c r="G275"/>
    </row>
    <row r="276" spans="7:7" x14ac:dyDescent="0.25">
      <c r="G276"/>
    </row>
    <row r="277" spans="7:7" x14ac:dyDescent="0.25">
      <c r="G277"/>
    </row>
    <row r="278" spans="7:7" x14ac:dyDescent="0.25">
      <c r="G278"/>
    </row>
    <row r="279" spans="7:7" x14ac:dyDescent="0.25">
      <c r="G279"/>
    </row>
    <row r="280" spans="7:7" x14ac:dyDescent="0.25">
      <c r="G280"/>
    </row>
    <row r="281" spans="7:7" x14ac:dyDescent="0.25">
      <c r="G281"/>
    </row>
    <row r="282" spans="7:7" x14ac:dyDescent="0.25">
      <c r="G282"/>
    </row>
    <row r="283" spans="7:7" x14ac:dyDescent="0.25">
      <c r="G283"/>
    </row>
    <row r="284" spans="7:7" x14ac:dyDescent="0.25">
      <c r="G284"/>
    </row>
    <row r="285" spans="7:7" x14ac:dyDescent="0.25">
      <c r="G285"/>
    </row>
    <row r="286" spans="7:7" x14ac:dyDescent="0.25">
      <c r="G286"/>
    </row>
    <row r="287" spans="7:7" x14ac:dyDescent="0.25">
      <c r="G287"/>
    </row>
    <row r="288" spans="7:7" x14ac:dyDescent="0.25">
      <c r="G288"/>
    </row>
    <row r="289" spans="7:7" x14ac:dyDescent="0.25">
      <c r="G289"/>
    </row>
    <row r="290" spans="7:7" x14ac:dyDescent="0.25">
      <c r="G290"/>
    </row>
    <row r="291" spans="7:7" x14ac:dyDescent="0.25">
      <c r="G291"/>
    </row>
    <row r="292" spans="7:7" x14ac:dyDescent="0.25">
      <c r="G292"/>
    </row>
    <row r="293" spans="7:7" x14ac:dyDescent="0.25">
      <c r="G293"/>
    </row>
    <row r="294" spans="7:7" x14ac:dyDescent="0.25">
      <c r="G294"/>
    </row>
    <row r="295" spans="7:7" x14ac:dyDescent="0.25">
      <c r="G295"/>
    </row>
    <row r="296" spans="7:7" x14ac:dyDescent="0.25">
      <c r="G296"/>
    </row>
    <row r="297" spans="7:7" x14ac:dyDescent="0.25">
      <c r="G297"/>
    </row>
    <row r="298" spans="7:7" x14ac:dyDescent="0.25">
      <c r="G298"/>
    </row>
    <row r="299" spans="7:7" x14ac:dyDescent="0.25">
      <c r="G299"/>
    </row>
    <row r="300" spans="7:7" x14ac:dyDescent="0.25">
      <c r="G300"/>
    </row>
    <row r="301" spans="7:7" x14ac:dyDescent="0.25">
      <c r="G301"/>
    </row>
    <row r="302" spans="7:7" x14ac:dyDescent="0.25">
      <c r="G302"/>
    </row>
    <row r="303" spans="7:7" x14ac:dyDescent="0.25">
      <c r="G303"/>
    </row>
    <row r="304" spans="7:7" x14ac:dyDescent="0.25">
      <c r="G304"/>
    </row>
    <row r="305" spans="7:7" x14ac:dyDescent="0.25">
      <c r="G305"/>
    </row>
    <row r="306" spans="7:7" x14ac:dyDescent="0.25">
      <c r="G306"/>
    </row>
    <row r="307" spans="7:7" x14ac:dyDescent="0.25">
      <c r="G307"/>
    </row>
    <row r="308" spans="7:7" x14ac:dyDescent="0.25">
      <c r="G308"/>
    </row>
    <row r="309" spans="7:7" x14ac:dyDescent="0.25">
      <c r="G309"/>
    </row>
    <row r="310" spans="7:7" x14ac:dyDescent="0.25">
      <c r="G310"/>
    </row>
    <row r="311" spans="7:7" x14ac:dyDescent="0.25">
      <c r="G311"/>
    </row>
    <row r="312" spans="7:7" x14ac:dyDescent="0.25">
      <c r="G312"/>
    </row>
    <row r="313" spans="7:7" x14ac:dyDescent="0.25">
      <c r="G313"/>
    </row>
    <row r="314" spans="7:7" x14ac:dyDescent="0.25">
      <c r="G314"/>
    </row>
    <row r="315" spans="7:7" x14ac:dyDescent="0.25">
      <c r="G315"/>
    </row>
    <row r="316" spans="7:7" x14ac:dyDescent="0.25">
      <c r="G316"/>
    </row>
    <row r="317" spans="7:7" x14ac:dyDescent="0.25">
      <c r="G317"/>
    </row>
    <row r="318" spans="7:7" x14ac:dyDescent="0.25">
      <c r="G318"/>
    </row>
    <row r="319" spans="7:7" x14ac:dyDescent="0.25">
      <c r="G319"/>
    </row>
    <row r="320" spans="7:7" x14ac:dyDescent="0.25">
      <c r="G320"/>
    </row>
    <row r="321" spans="7:7" x14ac:dyDescent="0.25">
      <c r="G321"/>
    </row>
    <row r="322" spans="7:7" x14ac:dyDescent="0.25">
      <c r="G322"/>
    </row>
    <row r="323" spans="7:7" x14ac:dyDescent="0.25">
      <c r="G323"/>
    </row>
    <row r="324" spans="7:7" x14ac:dyDescent="0.25">
      <c r="G324"/>
    </row>
    <row r="325" spans="7:7" x14ac:dyDescent="0.25">
      <c r="G325"/>
    </row>
    <row r="326" spans="7:7" x14ac:dyDescent="0.25">
      <c r="G326"/>
    </row>
    <row r="327" spans="7:7" x14ac:dyDescent="0.25">
      <c r="G327"/>
    </row>
    <row r="328" spans="7:7" x14ac:dyDescent="0.25">
      <c r="G328"/>
    </row>
    <row r="329" spans="7:7" x14ac:dyDescent="0.25">
      <c r="G329"/>
    </row>
    <row r="330" spans="7:7" x14ac:dyDescent="0.25">
      <c r="G330"/>
    </row>
    <row r="331" spans="7:7" x14ac:dyDescent="0.25">
      <c r="G331"/>
    </row>
    <row r="332" spans="7:7" x14ac:dyDescent="0.25">
      <c r="G332"/>
    </row>
    <row r="333" spans="7:7" x14ac:dyDescent="0.25">
      <c r="G333"/>
    </row>
    <row r="334" spans="7:7" x14ac:dyDescent="0.25">
      <c r="G334"/>
    </row>
    <row r="335" spans="7:7" x14ac:dyDescent="0.25">
      <c r="G335"/>
    </row>
    <row r="336" spans="7:7" x14ac:dyDescent="0.25">
      <c r="G336"/>
    </row>
    <row r="337" spans="7:7" x14ac:dyDescent="0.25">
      <c r="G337"/>
    </row>
    <row r="338" spans="7:7" x14ac:dyDescent="0.25">
      <c r="G338"/>
    </row>
    <row r="339" spans="7:7" x14ac:dyDescent="0.25">
      <c r="G339"/>
    </row>
    <row r="340" spans="7:7" x14ac:dyDescent="0.25">
      <c r="G340"/>
    </row>
    <row r="341" spans="7:7" x14ac:dyDescent="0.25">
      <c r="G341"/>
    </row>
    <row r="342" spans="7:7" x14ac:dyDescent="0.25">
      <c r="G342"/>
    </row>
    <row r="343" spans="7:7" x14ac:dyDescent="0.25">
      <c r="G343"/>
    </row>
    <row r="344" spans="7:7" x14ac:dyDescent="0.25">
      <c r="G344"/>
    </row>
    <row r="345" spans="7:7" x14ac:dyDescent="0.25">
      <c r="G345"/>
    </row>
    <row r="346" spans="7:7" x14ac:dyDescent="0.25">
      <c r="G346"/>
    </row>
    <row r="347" spans="7:7" x14ac:dyDescent="0.25">
      <c r="G347"/>
    </row>
    <row r="348" spans="7:7" x14ac:dyDescent="0.25">
      <c r="G348"/>
    </row>
    <row r="349" spans="7:7" x14ac:dyDescent="0.25">
      <c r="G349"/>
    </row>
    <row r="350" spans="7:7" x14ac:dyDescent="0.25">
      <c r="G350"/>
    </row>
    <row r="351" spans="7:7" x14ac:dyDescent="0.25">
      <c r="G351"/>
    </row>
    <row r="352" spans="7:7" x14ac:dyDescent="0.25">
      <c r="G352"/>
    </row>
    <row r="353" spans="7:7" x14ac:dyDescent="0.25">
      <c r="G353"/>
    </row>
    <row r="354" spans="7:7" x14ac:dyDescent="0.25">
      <c r="G354"/>
    </row>
    <row r="355" spans="7:7" x14ac:dyDescent="0.25">
      <c r="G355"/>
    </row>
    <row r="356" spans="7:7" x14ac:dyDescent="0.25">
      <c r="G356"/>
    </row>
    <row r="357" spans="7:7" x14ac:dyDescent="0.25">
      <c r="G357"/>
    </row>
    <row r="358" spans="7:7" x14ac:dyDescent="0.25">
      <c r="G358"/>
    </row>
    <row r="359" spans="7:7" x14ac:dyDescent="0.25">
      <c r="G359"/>
    </row>
    <row r="360" spans="7:7" x14ac:dyDescent="0.25">
      <c r="G360"/>
    </row>
    <row r="361" spans="7:7" x14ac:dyDescent="0.25">
      <c r="G361"/>
    </row>
    <row r="362" spans="7:7" x14ac:dyDescent="0.25">
      <c r="G362"/>
    </row>
    <row r="363" spans="7:7" x14ac:dyDescent="0.25">
      <c r="G363"/>
    </row>
    <row r="364" spans="7:7" x14ac:dyDescent="0.25">
      <c r="G364"/>
    </row>
    <row r="365" spans="7:7" x14ac:dyDescent="0.25">
      <c r="G365"/>
    </row>
    <row r="366" spans="7:7" x14ac:dyDescent="0.25">
      <c r="G366"/>
    </row>
    <row r="367" spans="7:7" x14ac:dyDescent="0.25">
      <c r="G367"/>
    </row>
    <row r="368" spans="7:7" x14ac:dyDescent="0.25">
      <c r="G368"/>
    </row>
    <row r="369" spans="7:7" x14ac:dyDescent="0.25">
      <c r="G369"/>
    </row>
    <row r="370" spans="7:7" x14ac:dyDescent="0.25">
      <c r="G370"/>
    </row>
    <row r="371" spans="7:7" x14ac:dyDescent="0.25">
      <c r="G371"/>
    </row>
    <row r="372" spans="7:7" x14ac:dyDescent="0.25">
      <c r="G372"/>
    </row>
    <row r="373" spans="7:7" x14ac:dyDescent="0.25">
      <c r="G373"/>
    </row>
    <row r="374" spans="7:7" x14ac:dyDescent="0.25">
      <c r="G374"/>
    </row>
    <row r="375" spans="7:7" x14ac:dyDescent="0.25">
      <c r="G375"/>
    </row>
    <row r="376" spans="7:7" x14ac:dyDescent="0.25">
      <c r="G376"/>
    </row>
    <row r="377" spans="7:7" x14ac:dyDescent="0.25">
      <c r="G377"/>
    </row>
    <row r="378" spans="7:7" x14ac:dyDescent="0.25">
      <c r="G378"/>
    </row>
    <row r="379" spans="7:7" x14ac:dyDescent="0.25">
      <c r="G379"/>
    </row>
    <row r="380" spans="7:7" x14ac:dyDescent="0.25">
      <c r="G380"/>
    </row>
    <row r="381" spans="7:7" x14ac:dyDescent="0.25">
      <c r="G381"/>
    </row>
    <row r="382" spans="7:7" x14ac:dyDescent="0.25">
      <c r="G382"/>
    </row>
    <row r="383" spans="7:7" x14ac:dyDescent="0.25">
      <c r="G383"/>
    </row>
    <row r="384" spans="7:7" x14ac:dyDescent="0.25">
      <c r="G384"/>
    </row>
    <row r="385" spans="7:7" x14ac:dyDescent="0.25">
      <c r="G385"/>
    </row>
    <row r="386" spans="7:7" x14ac:dyDescent="0.25">
      <c r="G386"/>
    </row>
    <row r="387" spans="7:7" x14ac:dyDescent="0.25">
      <c r="G387"/>
    </row>
    <row r="388" spans="7:7" x14ac:dyDescent="0.25">
      <c r="G388"/>
    </row>
    <row r="389" spans="7:7" x14ac:dyDescent="0.25">
      <c r="G389"/>
    </row>
    <row r="390" spans="7:7" x14ac:dyDescent="0.25">
      <c r="G390"/>
    </row>
    <row r="391" spans="7:7" x14ac:dyDescent="0.25">
      <c r="G391"/>
    </row>
    <row r="392" spans="7:7" x14ac:dyDescent="0.25">
      <c r="G392"/>
    </row>
    <row r="393" spans="7:7" x14ac:dyDescent="0.25">
      <c r="G393"/>
    </row>
    <row r="394" spans="7:7" x14ac:dyDescent="0.25">
      <c r="G394"/>
    </row>
    <row r="395" spans="7:7" x14ac:dyDescent="0.25">
      <c r="G395"/>
    </row>
    <row r="396" spans="7:7" x14ac:dyDescent="0.25">
      <c r="G396"/>
    </row>
    <row r="397" spans="7:7" x14ac:dyDescent="0.25">
      <c r="G397"/>
    </row>
    <row r="398" spans="7:7" x14ac:dyDescent="0.25">
      <c r="G398"/>
    </row>
    <row r="399" spans="7:7" x14ac:dyDescent="0.25">
      <c r="G399"/>
    </row>
    <row r="400" spans="7:7" x14ac:dyDescent="0.25">
      <c r="G400"/>
    </row>
    <row r="401" spans="7:7" x14ac:dyDescent="0.25">
      <c r="G401"/>
    </row>
    <row r="402" spans="7:7" x14ac:dyDescent="0.25">
      <c r="G402"/>
    </row>
    <row r="403" spans="7:7" x14ac:dyDescent="0.25">
      <c r="G403"/>
    </row>
    <row r="404" spans="7:7" x14ac:dyDescent="0.25">
      <c r="G404"/>
    </row>
    <row r="405" spans="7:7" x14ac:dyDescent="0.25">
      <c r="G405"/>
    </row>
    <row r="406" spans="7:7" x14ac:dyDescent="0.25">
      <c r="G406"/>
    </row>
    <row r="407" spans="7:7" x14ac:dyDescent="0.25">
      <c r="G407"/>
    </row>
    <row r="408" spans="7:7" x14ac:dyDescent="0.25">
      <c r="G408"/>
    </row>
    <row r="409" spans="7:7" x14ac:dyDescent="0.25">
      <c r="G409"/>
    </row>
    <row r="410" spans="7:7" x14ac:dyDescent="0.25">
      <c r="G410"/>
    </row>
    <row r="411" spans="7:7" x14ac:dyDescent="0.25">
      <c r="G411"/>
    </row>
    <row r="412" spans="7:7" x14ac:dyDescent="0.25">
      <c r="G412"/>
    </row>
    <row r="413" spans="7:7" x14ac:dyDescent="0.25">
      <c r="G413"/>
    </row>
    <row r="414" spans="7:7" x14ac:dyDescent="0.25">
      <c r="G414"/>
    </row>
    <row r="415" spans="7:7" x14ac:dyDescent="0.25">
      <c r="G415"/>
    </row>
    <row r="416" spans="7:7" x14ac:dyDescent="0.25">
      <c r="G416"/>
    </row>
    <row r="417" spans="7:7" x14ac:dyDescent="0.25">
      <c r="G417"/>
    </row>
    <row r="418" spans="7:7" x14ac:dyDescent="0.25">
      <c r="G418"/>
    </row>
    <row r="419" spans="7:7" x14ac:dyDescent="0.25">
      <c r="G419"/>
    </row>
    <row r="420" spans="7:7" x14ac:dyDescent="0.25">
      <c r="G420"/>
    </row>
    <row r="421" spans="7:7" x14ac:dyDescent="0.25">
      <c r="G421"/>
    </row>
    <row r="422" spans="7:7" x14ac:dyDescent="0.25">
      <c r="G422"/>
    </row>
    <row r="423" spans="7:7" x14ac:dyDescent="0.25">
      <c r="G423"/>
    </row>
    <row r="424" spans="7:7" x14ac:dyDescent="0.25">
      <c r="G424"/>
    </row>
    <row r="425" spans="7:7" x14ac:dyDescent="0.25">
      <c r="G425"/>
    </row>
    <row r="426" spans="7:7" x14ac:dyDescent="0.25">
      <c r="G426"/>
    </row>
    <row r="427" spans="7:7" x14ac:dyDescent="0.25">
      <c r="G427"/>
    </row>
    <row r="428" spans="7:7" x14ac:dyDescent="0.25">
      <c r="G428"/>
    </row>
    <row r="429" spans="7:7" x14ac:dyDescent="0.25">
      <c r="G429"/>
    </row>
    <row r="430" spans="7:7" x14ac:dyDescent="0.25">
      <c r="G430"/>
    </row>
    <row r="431" spans="7:7" x14ac:dyDescent="0.25">
      <c r="G431"/>
    </row>
    <row r="432" spans="7:7" x14ac:dyDescent="0.25">
      <c r="G432"/>
    </row>
    <row r="433" spans="7:7" x14ac:dyDescent="0.25">
      <c r="G433"/>
    </row>
    <row r="434" spans="7:7" x14ac:dyDescent="0.25">
      <c r="G434"/>
    </row>
    <row r="435" spans="7:7" x14ac:dyDescent="0.25">
      <c r="G435"/>
    </row>
    <row r="436" spans="7:7" x14ac:dyDescent="0.25">
      <c r="G436"/>
    </row>
    <row r="437" spans="7:7" x14ac:dyDescent="0.25">
      <c r="G437"/>
    </row>
    <row r="438" spans="7:7" x14ac:dyDescent="0.25">
      <c r="G438"/>
    </row>
    <row r="439" spans="7:7" x14ac:dyDescent="0.25">
      <c r="G439"/>
    </row>
    <row r="440" spans="7:7" x14ac:dyDescent="0.25">
      <c r="G440"/>
    </row>
    <row r="441" spans="7:7" x14ac:dyDescent="0.25">
      <c r="G441"/>
    </row>
    <row r="442" spans="7:7" x14ac:dyDescent="0.25">
      <c r="G442"/>
    </row>
    <row r="443" spans="7:7" x14ac:dyDescent="0.25">
      <c r="G443"/>
    </row>
    <row r="444" spans="7:7" x14ac:dyDescent="0.25">
      <c r="G444"/>
    </row>
    <row r="445" spans="7:7" x14ac:dyDescent="0.25">
      <c r="G445"/>
    </row>
    <row r="446" spans="7:7" x14ac:dyDescent="0.25">
      <c r="G446"/>
    </row>
    <row r="447" spans="7:7" x14ac:dyDescent="0.25">
      <c r="G447"/>
    </row>
    <row r="448" spans="7:7" x14ac:dyDescent="0.25">
      <c r="G448"/>
    </row>
    <row r="449" spans="7:7" x14ac:dyDescent="0.25">
      <c r="G449"/>
    </row>
    <row r="450" spans="7:7" x14ac:dyDescent="0.25">
      <c r="G450"/>
    </row>
    <row r="451" spans="7:7" x14ac:dyDescent="0.25">
      <c r="G451"/>
    </row>
    <row r="452" spans="7:7" x14ac:dyDescent="0.25">
      <c r="G452"/>
    </row>
    <row r="453" spans="7:7" x14ac:dyDescent="0.25">
      <c r="G453"/>
    </row>
    <row r="454" spans="7:7" x14ac:dyDescent="0.25">
      <c r="G454"/>
    </row>
    <row r="455" spans="7:7" x14ac:dyDescent="0.25">
      <c r="G455"/>
    </row>
    <row r="456" spans="7:7" x14ac:dyDescent="0.25">
      <c r="G456"/>
    </row>
    <row r="457" spans="7:7" x14ac:dyDescent="0.25">
      <c r="G457"/>
    </row>
    <row r="458" spans="7:7" x14ac:dyDescent="0.25">
      <c r="G458"/>
    </row>
    <row r="459" spans="7:7" x14ac:dyDescent="0.25">
      <c r="G459"/>
    </row>
    <row r="460" spans="7:7" x14ac:dyDescent="0.25">
      <c r="G460"/>
    </row>
    <row r="461" spans="7:7" x14ac:dyDescent="0.25">
      <c r="G461"/>
    </row>
    <row r="462" spans="7:7" x14ac:dyDescent="0.25">
      <c r="G462"/>
    </row>
    <row r="463" spans="7:7" x14ac:dyDescent="0.25">
      <c r="G463"/>
    </row>
    <row r="464" spans="7:7" x14ac:dyDescent="0.25">
      <c r="G464"/>
    </row>
    <row r="465" spans="7:7" x14ac:dyDescent="0.25">
      <c r="G465"/>
    </row>
    <row r="466" spans="7:7" x14ac:dyDescent="0.25">
      <c r="G466"/>
    </row>
    <row r="467" spans="7:7" x14ac:dyDescent="0.25">
      <c r="G467"/>
    </row>
    <row r="468" spans="7:7" x14ac:dyDescent="0.25">
      <c r="G468"/>
    </row>
    <row r="469" spans="7:7" x14ac:dyDescent="0.25">
      <c r="G469"/>
    </row>
    <row r="470" spans="7:7" x14ac:dyDescent="0.25">
      <c r="G470"/>
    </row>
    <row r="471" spans="7:7" x14ac:dyDescent="0.25">
      <c r="G471"/>
    </row>
    <row r="472" spans="7:7" x14ac:dyDescent="0.25">
      <c r="G472"/>
    </row>
    <row r="473" spans="7:7" x14ac:dyDescent="0.25">
      <c r="G473"/>
    </row>
    <row r="474" spans="7:7" x14ac:dyDescent="0.25">
      <c r="G474"/>
    </row>
    <row r="475" spans="7:7" x14ac:dyDescent="0.25">
      <c r="G475"/>
    </row>
    <row r="476" spans="7:7" x14ac:dyDescent="0.25">
      <c r="G476"/>
    </row>
    <row r="477" spans="7:7" x14ac:dyDescent="0.25">
      <c r="G477"/>
    </row>
    <row r="478" spans="7:7" x14ac:dyDescent="0.25">
      <c r="G478"/>
    </row>
    <row r="479" spans="7:7" x14ac:dyDescent="0.25">
      <c r="G479"/>
    </row>
    <row r="480" spans="7:7" x14ac:dyDescent="0.25">
      <c r="G480"/>
    </row>
    <row r="481" spans="7:7" x14ac:dyDescent="0.25">
      <c r="G481"/>
    </row>
    <row r="482" spans="7:7" x14ac:dyDescent="0.25">
      <c r="G482"/>
    </row>
    <row r="483" spans="7:7" x14ac:dyDescent="0.25">
      <c r="G483"/>
    </row>
    <row r="484" spans="7:7" x14ac:dyDescent="0.25">
      <c r="G484"/>
    </row>
    <row r="485" spans="7:7" x14ac:dyDescent="0.25">
      <c r="G485"/>
    </row>
    <row r="486" spans="7:7" x14ac:dyDescent="0.25">
      <c r="G486"/>
    </row>
    <row r="487" spans="7:7" x14ac:dyDescent="0.25">
      <c r="G487"/>
    </row>
    <row r="488" spans="7:7" x14ac:dyDescent="0.25">
      <c r="G488"/>
    </row>
    <row r="489" spans="7:7" x14ac:dyDescent="0.25">
      <c r="G489"/>
    </row>
    <row r="490" spans="7:7" x14ac:dyDescent="0.25">
      <c r="G490"/>
    </row>
    <row r="491" spans="7:7" x14ac:dyDescent="0.25">
      <c r="G491"/>
    </row>
    <row r="492" spans="7:7" x14ac:dyDescent="0.25">
      <c r="G492"/>
    </row>
    <row r="493" spans="7:7" x14ac:dyDescent="0.25">
      <c r="G493"/>
    </row>
    <row r="494" spans="7:7" x14ac:dyDescent="0.25">
      <c r="G494"/>
    </row>
    <row r="495" spans="7:7" x14ac:dyDescent="0.25">
      <c r="G495"/>
    </row>
    <row r="496" spans="7:7" x14ac:dyDescent="0.25">
      <c r="G496"/>
    </row>
    <row r="497" spans="7:7" x14ac:dyDescent="0.25">
      <c r="G497"/>
    </row>
    <row r="498" spans="7:7" x14ac:dyDescent="0.25">
      <c r="G498"/>
    </row>
    <row r="499" spans="7:7" x14ac:dyDescent="0.25">
      <c r="G499"/>
    </row>
    <row r="500" spans="7:7" x14ac:dyDescent="0.25">
      <c r="G500"/>
    </row>
    <row r="501" spans="7:7" x14ac:dyDescent="0.25">
      <c r="G501"/>
    </row>
    <row r="502" spans="7:7" x14ac:dyDescent="0.25">
      <c r="G502"/>
    </row>
    <row r="503" spans="7:7" x14ac:dyDescent="0.25">
      <c r="G503"/>
    </row>
    <row r="504" spans="7:7" x14ac:dyDescent="0.25">
      <c r="G504"/>
    </row>
    <row r="505" spans="7:7" x14ac:dyDescent="0.25">
      <c r="G505"/>
    </row>
    <row r="506" spans="7:7" x14ac:dyDescent="0.25">
      <c r="G506"/>
    </row>
    <row r="507" spans="7:7" x14ac:dyDescent="0.25">
      <c r="G507"/>
    </row>
    <row r="508" spans="7:7" x14ac:dyDescent="0.25">
      <c r="G508"/>
    </row>
    <row r="509" spans="7:7" x14ac:dyDescent="0.25">
      <c r="G509"/>
    </row>
    <row r="510" spans="7:7" x14ac:dyDescent="0.25">
      <c r="G510"/>
    </row>
    <row r="511" spans="7:7" x14ac:dyDescent="0.25">
      <c r="G511"/>
    </row>
    <row r="512" spans="7:7" x14ac:dyDescent="0.25">
      <c r="G512"/>
    </row>
    <row r="513" spans="7:7" x14ac:dyDescent="0.25">
      <c r="G513"/>
    </row>
    <row r="514" spans="7:7" x14ac:dyDescent="0.25">
      <c r="G514"/>
    </row>
    <row r="515" spans="7:7" x14ac:dyDescent="0.25">
      <c r="G515"/>
    </row>
    <row r="516" spans="7:7" x14ac:dyDescent="0.25">
      <c r="G516"/>
    </row>
    <row r="517" spans="7:7" x14ac:dyDescent="0.25">
      <c r="G517"/>
    </row>
    <row r="518" spans="7:7" x14ac:dyDescent="0.25">
      <c r="G518"/>
    </row>
    <row r="519" spans="7:7" x14ac:dyDescent="0.25">
      <c r="G519"/>
    </row>
    <row r="520" spans="7:7" x14ac:dyDescent="0.25">
      <c r="G520"/>
    </row>
    <row r="521" spans="7:7" x14ac:dyDescent="0.25">
      <c r="G521"/>
    </row>
    <row r="522" spans="7:7" x14ac:dyDescent="0.25">
      <c r="G522"/>
    </row>
    <row r="523" spans="7:7" x14ac:dyDescent="0.25">
      <c r="G523"/>
    </row>
    <row r="524" spans="7:7" x14ac:dyDescent="0.25">
      <c r="G524"/>
    </row>
    <row r="525" spans="7:7" x14ac:dyDescent="0.25">
      <c r="G525"/>
    </row>
    <row r="526" spans="7:7" x14ac:dyDescent="0.25">
      <c r="G526"/>
    </row>
    <row r="527" spans="7:7" x14ac:dyDescent="0.25">
      <c r="G527"/>
    </row>
    <row r="528" spans="7:7" x14ac:dyDescent="0.25">
      <c r="G528"/>
    </row>
    <row r="529" spans="7:7" x14ac:dyDescent="0.25">
      <c r="G529"/>
    </row>
    <row r="530" spans="7:7" x14ac:dyDescent="0.25">
      <c r="G530"/>
    </row>
    <row r="531" spans="7:7" x14ac:dyDescent="0.25">
      <c r="G531"/>
    </row>
    <row r="532" spans="7:7" x14ac:dyDescent="0.25">
      <c r="G532"/>
    </row>
    <row r="533" spans="7:7" x14ac:dyDescent="0.25">
      <c r="G533"/>
    </row>
    <row r="534" spans="7:7" x14ac:dyDescent="0.25">
      <c r="G534"/>
    </row>
    <row r="535" spans="7:7" x14ac:dyDescent="0.25">
      <c r="G535"/>
    </row>
    <row r="536" spans="7:7" x14ac:dyDescent="0.25">
      <c r="G536"/>
    </row>
    <row r="537" spans="7:7" x14ac:dyDescent="0.25">
      <c r="G537"/>
    </row>
    <row r="538" spans="7:7" x14ac:dyDescent="0.25">
      <c r="G538"/>
    </row>
    <row r="539" spans="7:7" x14ac:dyDescent="0.25">
      <c r="G539"/>
    </row>
    <row r="540" spans="7:7" x14ac:dyDescent="0.25">
      <c r="G540"/>
    </row>
    <row r="541" spans="7:7" x14ac:dyDescent="0.25">
      <c r="G541"/>
    </row>
    <row r="542" spans="7:7" x14ac:dyDescent="0.25">
      <c r="G542"/>
    </row>
    <row r="543" spans="7:7" x14ac:dyDescent="0.25">
      <c r="G543"/>
    </row>
    <row r="544" spans="7:7" x14ac:dyDescent="0.25">
      <c r="G544"/>
    </row>
    <row r="545" spans="7:7" x14ac:dyDescent="0.25">
      <c r="G545"/>
    </row>
    <row r="546" spans="7:7" x14ac:dyDescent="0.25">
      <c r="G546"/>
    </row>
    <row r="547" spans="7:7" x14ac:dyDescent="0.25">
      <c r="G547"/>
    </row>
    <row r="548" spans="7:7" x14ac:dyDescent="0.25">
      <c r="G548"/>
    </row>
    <row r="549" spans="7:7" x14ac:dyDescent="0.25">
      <c r="G549"/>
    </row>
    <row r="550" spans="7:7" x14ac:dyDescent="0.25">
      <c r="G550"/>
    </row>
    <row r="551" spans="7:7" x14ac:dyDescent="0.25">
      <c r="G551"/>
    </row>
    <row r="552" spans="7:7" x14ac:dyDescent="0.25">
      <c r="G552"/>
    </row>
    <row r="553" spans="7:7" x14ac:dyDescent="0.25">
      <c r="G553"/>
    </row>
    <row r="554" spans="7:7" x14ac:dyDescent="0.25">
      <c r="G554"/>
    </row>
    <row r="555" spans="7:7" x14ac:dyDescent="0.25">
      <c r="G555"/>
    </row>
    <row r="556" spans="7:7" x14ac:dyDescent="0.25">
      <c r="G556"/>
    </row>
    <row r="557" spans="7:7" x14ac:dyDescent="0.25">
      <c r="G557"/>
    </row>
    <row r="558" spans="7:7" x14ac:dyDescent="0.25">
      <c r="G558"/>
    </row>
    <row r="559" spans="7:7" x14ac:dyDescent="0.25">
      <c r="G559"/>
    </row>
    <row r="560" spans="7:7" x14ac:dyDescent="0.25">
      <c r="G560"/>
    </row>
    <row r="561" spans="7:7" x14ac:dyDescent="0.25">
      <c r="G561"/>
    </row>
    <row r="562" spans="7:7" x14ac:dyDescent="0.25">
      <c r="G562"/>
    </row>
    <row r="563" spans="7:7" x14ac:dyDescent="0.25">
      <c r="G563"/>
    </row>
    <row r="564" spans="7:7" x14ac:dyDescent="0.25">
      <c r="G564"/>
    </row>
    <row r="565" spans="7:7" x14ac:dyDescent="0.25">
      <c r="G565"/>
    </row>
    <row r="566" spans="7:7" x14ac:dyDescent="0.25">
      <c r="G566"/>
    </row>
    <row r="567" spans="7:7" x14ac:dyDescent="0.25">
      <c r="G567"/>
    </row>
    <row r="568" spans="7:7" x14ac:dyDescent="0.25">
      <c r="G568"/>
    </row>
    <row r="569" spans="7:7" x14ac:dyDescent="0.25">
      <c r="G569"/>
    </row>
    <row r="570" spans="7:7" x14ac:dyDescent="0.25">
      <c r="G570"/>
    </row>
    <row r="571" spans="7:7" x14ac:dyDescent="0.25">
      <c r="G571"/>
    </row>
    <row r="572" spans="7:7" x14ac:dyDescent="0.25">
      <c r="G572"/>
    </row>
    <row r="573" spans="7:7" x14ac:dyDescent="0.25">
      <c r="G573"/>
    </row>
    <row r="574" spans="7:7" x14ac:dyDescent="0.25">
      <c r="G574"/>
    </row>
    <row r="575" spans="7:7" x14ac:dyDescent="0.25">
      <c r="G575"/>
    </row>
    <row r="576" spans="7:7" x14ac:dyDescent="0.25">
      <c r="G576"/>
    </row>
    <row r="577" spans="7:7" x14ac:dyDescent="0.25">
      <c r="G577"/>
    </row>
  </sheetData>
  <sortState xmlns:xlrd2="http://schemas.microsoft.com/office/spreadsheetml/2017/richdata2" ref="A3:M170">
    <sortCondition ref="A4"/>
  </sortState>
  <pageMargins left="0.7" right="0.7" top="0.75" bottom="0.75" header="0.3" footer="0.3"/>
  <pageSetup scale="85" fitToHeight="0" orientation="portrait" r:id="rId2"/>
  <headerFooter>
    <oddFooter>Page &amp;P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DE3E-0D16-443B-BC6C-1A255E59A7C0}">
  <sheetPr>
    <pageSetUpPr fitToPage="1"/>
  </sheetPr>
  <dimension ref="A1:I489"/>
  <sheetViews>
    <sheetView topLeftCell="A13" zoomScaleNormal="100" workbookViewId="0">
      <selection activeCell="D40" activeCellId="8" sqref="D6:D20 D22 D24 D26 D28 D30:D32 D36 D38:D39 D40:D41"/>
    </sheetView>
  </sheetViews>
  <sheetFormatPr defaultRowHeight="15" x14ac:dyDescent="0.25"/>
  <cols>
    <col min="1" max="1" width="13.85546875" customWidth="1"/>
    <col min="2" max="2" width="12.140625" customWidth="1"/>
    <col min="3" max="3" width="15.140625" bestFit="1" customWidth="1"/>
    <col min="4" max="4" width="12.7109375" style="46" customWidth="1"/>
    <col min="5" max="5" width="20.5703125" bestFit="1" customWidth="1"/>
    <col min="6" max="6" width="20.5703125" customWidth="1"/>
    <col min="7" max="7" width="12" customWidth="1"/>
    <col min="8" max="8" width="12.7109375" customWidth="1"/>
    <col min="9" max="9" width="11.5703125" customWidth="1"/>
    <col min="10" max="10" width="11.42578125" bestFit="1" customWidth="1"/>
    <col min="11" max="11" width="8.85546875" bestFit="1" customWidth="1"/>
  </cols>
  <sheetData>
    <row r="1" spans="1:9" x14ac:dyDescent="0.25">
      <c r="A1" s="35" t="s">
        <v>174</v>
      </c>
      <c r="B1" t="s">
        <v>3164</v>
      </c>
    </row>
    <row r="2" spans="1:9" x14ac:dyDescent="0.25">
      <c r="A2" s="35" t="s">
        <v>1903</v>
      </c>
      <c r="B2" t="s">
        <v>3164</v>
      </c>
    </row>
    <row r="3" spans="1:9" x14ac:dyDescent="0.25">
      <c r="D3"/>
    </row>
    <row r="4" spans="1:9" x14ac:dyDescent="0.25">
      <c r="D4"/>
      <c r="G4" s="35" t="s">
        <v>916</v>
      </c>
    </row>
    <row r="5" spans="1:9" ht="30" x14ac:dyDescent="0.25">
      <c r="A5" s="35" t="s">
        <v>1554</v>
      </c>
      <c r="B5" s="35" t="s">
        <v>189</v>
      </c>
      <c r="C5" s="35" t="s">
        <v>72</v>
      </c>
      <c r="D5" s="45" t="s">
        <v>124</v>
      </c>
      <c r="E5" s="35" t="s">
        <v>199</v>
      </c>
      <c r="F5" s="35" t="s">
        <v>44</v>
      </c>
      <c r="G5" s="52" t="s">
        <v>944</v>
      </c>
      <c r="H5" s="52" t="s">
        <v>917</v>
      </c>
      <c r="I5" s="52" t="s">
        <v>924</v>
      </c>
    </row>
    <row r="6" spans="1:9" x14ac:dyDescent="0.25">
      <c r="A6" s="42">
        <v>43466</v>
      </c>
      <c r="B6" t="s">
        <v>935</v>
      </c>
      <c r="C6" s="42">
        <v>43460</v>
      </c>
      <c r="D6">
        <v>76116</v>
      </c>
      <c r="E6" s="125" t="s">
        <v>541</v>
      </c>
      <c r="F6" t="s">
        <v>165</v>
      </c>
      <c r="G6" s="39">
        <v>4</v>
      </c>
      <c r="H6" s="40">
        <v>2000</v>
      </c>
      <c r="I6" s="36">
        <v>1.3388888888888889E-2</v>
      </c>
    </row>
    <row r="7" spans="1:9" x14ac:dyDescent="0.25">
      <c r="C7" s="42">
        <v>43467</v>
      </c>
      <c r="D7">
        <v>72675</v>
      </c>
      <c r="E7" t="s">
        <v>539</v>
      </c>
      <c r="F7" t="s">
        <v>165</v>
      </c>
      <c r="G7" s="39">
        <v>2</v>
      </c>
      <c r="H7" s="40">
        <v>2160</v>
      </c>
      <c r="I7" s="36">
        <v>6.9444444444444447E-4</v>
      </c>
    </row>
    <row r="8" spans="1:9" x14ac:dyDescent="0.25">
      <c r="D8">
        <v>77824</v>
      </c>
      <c r="E8" s="125" t="s">
        <v>371</v>
      </c>
      <c r="F8" t="s">
        <v>165</v>
      </c>
      <c r="G8" s="39">
        <v>4</v>
      </c>
      <c r="H8" s="40">
        <v>1090</v>
      </c>
      <c r="I8" s="36">
        <v>1.3388888888888889E-2</v>
      </c>
    </row>
    <row r="9" spans="1:9" x14ac:dyDescent="0.25">
      <c r="C9" s="42">
        <v>43468</v>
      </c>
      <c r="D9">
        <v>75309</v>
      </c>
      <c r="E9" t="s">
        <v>130</v>
      </c>
      <c r="F9" t="s">
        <v>165</v>
      </c>
      <c r="G9" s="39">
        <v>26</v>
      </c>
      <c r="H9" s="40">
        <v>5710</v>
      </c>
      <c r="I9" s="36">
        <v>9.0277777777777787E-3</v>
      </c>
    </row>
    <row r="10" spans="1:9" x14ac:dyDescent="0.25">
      <c r="C10" s="42">
        <v>43469</v>
      </c>
      <c r="D10">
        <v>74900</v>
      </c>
      <c r="E10" s="125" t="s">
        <v>531</v>
      </c>
      <c r="F10" t="s">
        <v>165</v>
      </c>
      <c r="G10" s="39">
        <v>44</v>
      </c>
      <c r="H10" s="40">
        <v>42590</v>
      </c>
      <c r="I10" s="36">
        <v>0.14727777777777779</v>
      </c>
    </row>
    <row r="11" spans="1:9" x14ac:dyDescent="0.25">
      <c r="D11">
        <v>75664</v>
      </c>
      <c r="E11" s="125" t="s">
        <v>400</v>
      </c>
      <c r="F11" t="s">
        <v>165</v>
      </c>
      <c r="G11" s="39">
        <v>35</v>
      </c>
      <c r="H11" s="40">
        <v>26290</v>
      </c>
      <c r="I11" s="36">
        <v>0.11715277777777779</v>
      </c>
    </row>
    <row r="12" spans="1:9" x14ac:dyDescent="0.25">
      <c r="D12">
        <v>75801</v>
      </c>
      <c r="E12" s="125" t="s">
        <v>371</v>
      </c>
      <c r="F12" t="s">
        <v>165</v>
      </c>
      <c r="G12" s="39">
        <v>12</v>
      </c>
      <c r="H12" s="40">
        <v>5840</v>
      </c>
      <c r="I12" s="36">
        <v>4.016666666666667E-2</v>
      </c>
    </row>
    <row r="13" spans="1:9" x14ac:dyDescent="0.25">
      <c r="D13">
        <v>76783</v>
      </c>
      <c r="E13" t="s">
        <v>494</v>
      </c>
      <c r="F13" t="s">
        <v>165</v>
      </c>
      <c r="G13" s="39">
        <v>2</v>
      </c>
      <c r="H13" s="40">
        <v>1910</v>
      </c>
      <c r="I13" s="36">
        <v>6.9444444444444447E-4</v>
      </c>
    </row>
    <row r="14" spans="1:9" x14ac:dyDescent="0.25">
      <c r="D14">
        <v>76873</v>
      </c>
      <c r="E14" s="125" t="s">
        <v>541</v>
      </c>
      <c r="F14" t="s">
        <v>165</v>
      </c>
      <c r="G14" s="39">
        <v>4</v>
      </c>
      <c r="H14" s="40">
        <v>2525</v>
      </c>
      <c r="I14" s="36">
        <v>1.3388888888888889E-2</v>
      </c>
    </row>
    <row r="15" spans="1:9" x14ac:dyDescent="0.25">
      <c r="D15">
        <v>76897</v>
      </c>
      <c r="E15" s="125" t="s">
        <v>307</v>
      </c>
      <c r="F15" t="s">
        <v>165</v>
      </c>
      <c r="G15" s="39">
        <v>12</v>
      </c>
      <c r="H15" s="40">
        <v>10920</v>
      </c>
      <c r="I15" s="36">
        <v>4.016666666666667E-2</v>
      </c>
    </row>
    <row r="16" spans="1:9" x14ac:dyDescent="0.25">
      <c r="D16">
        <v>77177</v>
      </c>
      <c r="E16" t="s">
        <v>538</v>
      </c>
      <c r="F16" t="s">
        <v>165</v>
      </c>
      <c r="G16" s="39">
        <v>18</v>
      </c>
      <c r="H16" s="40">
        <v>10800</v>
      </c>
      <c r="I16" s="36">
        <v>6.2499999999999995E-3</v>
      </c>
    </row>
    <row r="17" spans="3:9" x14ac:dyDescent="0.25">
      <c r="D17">
        <v>77251</v>
      </c>
      <c r="E17" s="125" t="s">
        <v>541</v>
      </c>
      <c r="F17" t="s">
        <v>165</v>
      </c>
      <c r="G17" s="39">
        <v>6</v>
      </c>
      <c r="H17" s="40">
        <v>4374</v>
      </c>
      <c r="I17" s="36">
        <v>2.0083333333333335E-2</v>
      </c>
    </row>
    <row r="18" spans="3:9" x14ac:dyDescent="0.25">
      <c r="D18">
        <v>77682</v>
      </c>
      <c r="E18" t="s">
        <v>526</v>
      </c>
      <c r="F18" t="s">
        <v>165</v>
      </c>
      <c r="G18" s="39">
        <v>4</v>
      </c>
      <c r="H18" s="40">
        <v>4536</v>
      </c>
      <c r="I18" s="36">
        <v>1.3888888888888889E-3</v>
      </c>
    </row>
    <row r="19" spans="3:9" x14ac:dyDescent="0.25">
      <c r="D19">
        <v>77968</v>
      </c>
      <c r="E19" t="s">
        <v>654</v>
      </c>
      <c r="F19" t="s">
        <v>165</v>
      </c>
      <c r="G19" s="39">
        <v>1</v>
      </c>
      <c r="H19" s="40">
        <v>324</v>
      </c>
      <c r="I19" s="36">
        <v>3.4722222222222224E-4</v>
      </c>
    </row>
    <row r="20" spans="3:9" x14ac:dyDescent="0.25">
      <c r="D20">
        <v>78052</v>
      </c>
      <c r="E20" t="s">
        <v>558</v>
      </c>
      <c r="F20" t="s">
        <v>165</v>
      </c>
      <c r="G20" s="39">
        <v>1</v>
      </c>
      <c r="H20" s="40">
        <v>280</v>
      </c>
      <c r="I20" s="36">
        <v>3.4722222222222224E-4</v>
      </c>
    </row>
    <row r="21" spans="3:9" x14ac:dyDescent="0.25">
      <c r="D21"/>
      <c r="E21" t="s">
        <v>654</v>
      </c>
      <c r="F21" t="s">
        <v>165</v>
      </c>
      <c r="G21" s="39">
        <v>1</v>
      </c>
      <c r="H21" s="40">
        <v>170</v>
      </c>
      <c r="I21" s="36">
        <v>3.4722222222222224E-4</v>
      </c>
    </row>
    <row r="22" spans="3:9" x14ac:dyDescent="0.25">
      <c r="C22" s="42">
        <v>43472</v>
      </c>
      <c r="D22">
        <v>71106</v>
      </c>
      <c r="E22" t="s">
        <v>543</v>
      </c>
      <c r="F22" t="s">
        <v>165</v>
      </c>
      <c r="G22" s="39">
        <v>3</v>
      </c>
      <c r="H22" s="40">
        <v>1365</v>
      </c>
      <c r="I22" s="36">
        <v>1.0416666666666667E-3</v>
      </c>
    </row>
    <row r="23" spans="3:9" x14ac:dyDescent="0.25">
      <c r="D23"/>
      <c r="E23" t="s">
        <v>673</v>
      </c>
      <c r="F23" t="s">
        <v>165</v>
      </c>
      <c r="G23" s="39">
        <v>364</v>
      </c>
      <c r="H23" s="40">
        <v>163800</v>
      </c>
      <c r="I23" s="36">
        <v>0.12638888888888888</v>
      </c>
    </row>
    <row r="24" spans="3:9" x14ac:dyDescent="0.25">
      <c r="D24">
        <v>74732</v>
      </c>
      <c r="E24" t="s">
        <v>529</v>
      </c>
      <c r="F24" t="s">
        <v>165</v>
      </c>
      <c r="G24" s="39">
        <v>4</v>
      </c>
      <c r="H24" s="40">
        <v>3750</v>
      </c>
      <c r="I24" s="36">
        <v>1.3888888888888889E-3</v>
      </c>
    </row>
    <row r="25" spans="3:9" x14ac:dyDescent="0.25">
      <c r="D25"/>
      <c r="E25" t="s">
        <v>679</v>
      </c>
      <c r="F25" t="s">
        <v>165</v>
      </c>
      <c r="G25" s="39">
        <v>63</v>
      </c>
      <c r="H25" s="40">
        <v>32815</v>
      </c>
      <c r="I25" s="36">
        <v>2.1875000000000002E-2</v>
      </c>
    </row>
    <row r="26" spans="3:9" x14ac:dyDescent="0.25">
      <c r="D26">
        <v>75595</v>
      </c>
      <c r="E26" t="s">
        <v>690</v>
      </c>
      <c r="F26" t="s">
        <v>165</v>
      </c>
      <c r="G26" s="39">
        <v>1</v>
      </c>
      <c r="H26" s="40">
        <v>1230</v>
      </c>
      <c r="I26" s="36">
        <v>3.3472222222222224E-3</v>
      </c>
    </row>
    <row r="27" spans="3:9" x14ac:dyDescent="0.25">
      <c r="D27"/>
      <c r="E27" t="s">
        <v>539</v>
      </c>
      <c r="F27" t="s">
        <v>165</v>
      </c>
      <c r="G27" s="39">
        <v>1</v>
      </c>
      <c r="H27" s="40">
        <v>1266</v>
      </c>
      <c r="I27" s="36">
        <v>3.4722222222222224E-4</v>
      </c>
    </row>
    <row r="28" spans="3:9" x14ac:dyDescent="0.25">
      <c r="D28">
        <v>77242</v>
      </c>
      <c r="E28" t="s">
        <v>543</v>
      </c>
      <c r="F28" t="s">
        <v>165</v>
      </c>
      <c r="G28" s="39">
        <v>8</v>
      </c>
      <c r="H28" s="40">
        <v>2000</v>
      </c>
      <c r="I28" s="36">
        <v>2.7777777777777779E-3</v>
      </c>
    </row>
    <row r="29" spans="3:9" x14ac:dyDescent="0.25">
      <c r="D29"/>
      <c r="E29" s="125" t="s">
        <v>546</v>
      </c>
      <c r="F29" t="s">
        <v>165</v>
      </c>
      <c r="G29" s="39">
        <v>2</v>
      </c>
      <c r="H29" s="40">
        <v>800</v>
      </c>
      <c r="I29" s="36">
        <v>6.6944444444444447E-3</v>
      </c>
    </row>
    <row r="30" spans="3:9" x14ac:dyDescent="0.25">
      <c r="D30">
        <v>77455</v>
      </c>
      <c r="E30" t="s">
        <v>320</v>
      </c>
      <c r="F30" t="s">
        <v>165</v>
      </c>
      <c r="G30" s="39">
        <v>1</v>
      </c>
      <c r="H30" s="40">
        <v>1000</v>
      </c>
      <c r="I30" s="36">
        <v>3.4722222222222224E-4</v>
      </c>
    </row>
    <row r="31" spans="3:9" x14ac:dyDescent="0.25">
      <c r="C31" s="42">
        <v>43473</v>
      </c>
      <c r="D31">
        <v>70411</v>
      </c>
      <c r="E31" t="s">
        <v>4064</v>
      </c>
      <c r="F31" t="s">
        <v>165</v>
      </c>
      <c r="G31" s="39">
        <v>151</v>
      </c>
      <c r="H31" s="40">
        <v>38505</v>
      </c>
      <c r="I31" s="36">
        <v>5.2430555555555557E-2</v>
      </c>
    </row>
    <row r="32" spans="3:9" x14ac:dyDescent="0.25">
      <c r="D32">
        <v>74294</v>
      </c>
      <c r="E32" t="s">
        <v>130</v>
      </c>
      <c r="F32" t="s">
        <v>165</v>
      </c>
      <c r="G32" s="39">
        <v>32</v>
      </c>
      <c r="H32" s="40">
        <v>13000</v>
      </c>
      <c r="I32" s="36">
        <v>1.1111111111111112E-2</v>
      </c>
    </row>
    <row r="33" spans="1:9" x14ac:dyDescent="0.25">
      <c r="D33"/>
      <c r="E33" s="125" t="s">
        <v>541</v>
      </c>
      <c r="F33" t="s">
        <v>165</v>
      </c>
      <c r="G33" s="39">
        <v>36</v>
      </c>
      <c r="H33" s="40">
        <v>13650</v>
      </c>
      <c r="I33" s="36">
        <v>0.12050000000000004</v>
      </c>
    </row>
    <row r="34" spans="1:9" x14ac:dyDescent="0.25">
      <c r="D34"/>
      <c r="E34" t="s">
        <v>553</v>
      </c>
      <c r="F34" t="s">
        <v>165</v>
      </c>
      <c r="G34" s="39">
        <v>35</v>
      </c>
      <c r="H34" s="40">
        <v>44275</v>
      </c>
      <c r="I34" s="36">
        <v>1.2152777777777778E-2</v>
      </c>
    </row>
    <row r="35" spans="1:9" x14ac:dyDescent="0.25">
      <c r="D35"/>
      <c r="E35" t="s">
        <v>582</v>
      </c>
      <c r="F35" t="s">
        <v>165</v>
      </c>
      <c r="G35" s="39">
        <v>40</v>
      </c>
      <c r="H35" s="40">
        <v>28948.22</v>
      </c>
      <c r="I35" s="36">
        <v>0.13388888888888889</v>
      </c>
    </row>
    <row r="36" spans="1:9" x14ac:dyDescent="0.25">
      <c r="D36">
        <v>75231</v>
      </c>
      <c r="E36" t="s">
        <v>526</v>
      </c>
      <c r="F36" t="s">
        <v>165</v>
      </c>
      <c r="G36" s="39">
        <v>2</v>
      </c>
      <c r="H36" s="40">
        <v>460</v>
      </c>
      <c r="I36" s="36">
        <v>6.9444444444444447E-4</v>
      </c>
    </row>
    <row r="37" spans="1:9" x14ac:dyDescent="0.25">
      <c r="D37"/>
      <c r="E37" t="s">
        <v>532</v>
      </c>
      <c r="F37" t="s">
        <v>165</v>
      </c>
      <c r="G37" s="39">
        <v>44</v>
      </c>
      <c r="H37" s="40">
        <v>37980</v>
      </c>
      <c r="I37" s="36">
        <v>1.5277777777777777E-2</v>
      </c>
    </row>
    <row r="38" spans="1:9" x14ac:dyDescent="0.25">
      <c r="D38">
        <v>75504</v>
      </c>
      <c r="E38" t="s">
        <v>532</v>
      </c>
      <c r="F38" t="s">
        <v>165</v>
      </c>
      <c r="G38" s="39">
        <v>18</v>
      </c>
      <c r="H38" s="40">
        <v>10200</v>
      </c>
      <c r="I38" s="36">
        <v>6.2499999999999995E-3</v>
      </c>
    </row>
    <row r="39" spans="1:9" x14ac:dyDescent="0.25">
      <c r="D39">
        <v>76947</v>
      </c>
      <c r="E39" t="s">
        <v>246</v>
      </c>
      <c r="F39" t="s">
        <v>165</v>
      </c>
      <c r="G39" s="39">
        <v>2</v>
      </c>
      <c r="H39" s="40">
        <v>890</v>
      </c>
      <c r="I39" s="36">
        <v>6.9444444444444447E-4</v>
      </c>
    </row>
    <row r="40" spans="1:9" x14ac:dyDescent="0.25">
      <c r="D40">
        <v>77475</v>
      </c>
      <c r="E40" t="s">
        <v>317</v>
      </c>
      <c r="F40" t="s">
        <v>165</v>
      </c>
      <c r="G40" s="39">
        <v>2</v>
      </c>
      <c r="H40" s="40">
        <v>3960</v>
      </c>
      <c r="I40" s="36">
        <v>6.9444444444444447E-4</v>
      </c>
    </row>
    <row r="41" spans="1:9" x14ac:dyDescent="0.25">
      <c r="D41">
        <v>77642</v>
      </c>
      <c r="E41" t="s">
        <v>370</v>
      </c>
      <c r="F41" t="s">
        <v>165</v>
      </c>
      <c r="G41" s="39">
        <v>1</v>
      </c>
      <c r="H41" s="40">
        <v>650</v>
      </c>
      <c r="I41" s="36">
        <v>3.4722222222222224E-4</v>
      </c>
    </row>
    <row r="42" spans="1:9" x14ac:dyDescent="0.25">
      <c r="B42" t="s">
        <v>1513</v>
      </c>
      <c r="D42"/>
      <c r="G42" s="39">
        <v>986</v>
      </c>
      <c r="H42" s="40">
        <v>522063.22</v>
      </c>
      <c r="I42" s="36">
        <v>0.94236111111111132</v>
      </c>
    </row>
    <row r="43" spans="1:9" x14ac:dyDescent="0.25">
      <c r="A43" t="s">
        <v>5966</v>
      </c>
      <c r="D43"/>
      <c r="G43" s="39">
        <v>986</v>
      </c>
      <c r="H43" s="40">
        <v>522063.22</v>
      </c>
      <c r="I43" s="36">
        <v>0.94236111111111132</v>
      </c>
    </row>
    <row r="44" spans="1:9" x14ac:dyDescent="0.25">
      <c r="A44" s="42">
        <v>43467</v>
      </c>
      <c r="B44" t="s">
        <v>935</v>
      </c>
      <c r="C44" s="42">
        <v>43473</v>
      </c>
      <c r="D44">
        <v>75981</v>
      </c>
      <c r="E44" s="125" t="s">
        <v>541</v>
      </c>
      <c r="F44" t="s">
        <v>165</v>
      </c>
      <c r="G44" s="39">
        <v>80</v>
      </c>
      <c r="H44" s="40">
        <v>42760</v>
      </c>
      <c r="I44" s="36">
        <v>0.26777777777777778</v>
      </c>
    </row>
    <row r="45" spans="1:9" x14ac:dyDescent="0.25">
      <c r="C45" s="42">
        <v>43474</v>
      </c>
      <c r="D45">
        <v>74442</v>
      </c>
      <c r="E45" t="s">
        <v>529</v>
      </c>
      <c r="F45" t="s">
        <v>165</v>
      </c>
      <c r="G45" s="39">
        <v>33</v>
      </c>
      <c r="H45" s="40">
        <v>20104</v>
      </c>
      <c r="I45" s="36">
        <v>1.1458333333333334E-2</v>
      </c>
    </row>
    <row r="46" spans="1:9" x14ac:dyDescent="0.25">
      <c r="D46"/>
      <c r="E46" t="s">
        <v>538</v>
      </c>
      <c r="F46" t="s">
        <v>165</v>
      </c>
      <c r="G46" s="39">
        <v>61</v>
      </c>
      <c r="H46" s="40">
        <v>20484</v>
      </c>
      <c r="I46" s="36">
        <v>2.1180555555555553E-2</v>
      </c>
    </row>
    <row r="47" spans="1:9" x14ac:dyDescent="0.25">
      <c r="D47">
        <v>75069</v>
      </c>
      <c r="E47" t="s">
        <v>526</v>
      </c>
      <c r="F47" t="s">
        <v>165</v>
      </c>
      <c r="G47" s="39">
        <v>4</v>
      </c>
      <c r="H47" s="40">
        <v>2520</v>
      </c>
      <c r="I47" s="36">
        <v>1.3888888888888889E-3</v>
      </c>
    </row>
    <row r="48" spans="1:9" x14ac:dyDescent="0.25">
      <c r="D48">
        <v>75217</v>
      </c>
      <c r="E48" t="s">
        <v>393</v>
      </c>
      <c r="F48" t="s">
        <v>165</v>
      </c>
      <c r="G48" s="39">
        <v>7</v>
      </c>
      <c r="H48" s="40">
        <v>1680</v>
      </c>
      <c r="I48" s="36">
        <v>2.4305555555555556E-3</v>
      </c>
    </row>
    <row r="49" spans="4:9" x14ac:dyDescent="0.25">
      <c r="D49"/>
      <c r="E49" t="s">
        <v>673</v>
      </c>
      <c r="F49" t="s">
        <v>165</v>
      </c>
      <c r="G49" s="39">
        <v>4</v>
      </c>
      <c r="H49" s="40">
        <v>3060</v>
      </c>
      <c r="I49" s="36">
        <v>1.3888888888888889E-3</v>
      </c>
    </row>
    <row r="50" spans="4:9" x14ac:dyDescent="0.25">
      <c r="D50"/>
      <c r="E50" t="s">
        <v>465</v>
      </c>
      <c r="F50" t="s">
        <v>165</v>
      </c>
      <c r="G50" s="39">
        <v>28</v>
      </c>
      <c r="H50" s="40">
        <v>10179</v>
      </c>
      <c r="I50" s="36">
        <v>9.7222222222222224E-3</v>
      </c>
    </row>
    <row r="51" spans="4:9" x14ac:dyDescent="0.25">
      <c r="D51">
        <v>75859</v>
      </c>
      <c r="E51" t="s">
        <v>370</v>
      </c>
      <c r="F51" t="s">
        <v>165</v>
      </c>
      <c r="G51" s="39">
        <v>15</v>
      </c>
      <c r="H51" s="40">
        <v>2415</v>
      </c>
      <c r="I51" s="36">
        <v>5.208333333333333E-3</v>
      </c>
    </row>
    <row r="52" spans="4:9" x14ac:dyDescent="0.25">
      <c r="D52"/>
      <c r="E52" t="s">
        <v>393</v>
      </c>
      <c r="F52" t="s">
        <v>165</v>
      </c>
      <c r="G52" s="39">
        <v>36</v>
      </c>
      <c r="H52" s="40">
        <v>12013</v>
      </c>
      <c r="I52" s="36">
        <v>1.2499999999999999E-2</v>
      </c>
    </row>
    <row r="53" spans="4:9" x14ac:dyDescent="0.25">
      <c r="D53">
        <v>75910</v>
      </c>
      <c r="E53" t="s">
        <v>393</v>
      </c>
      <c r="F53" t="s">
        <v>165</v>
      </c>
      <c r="G53" s="39">
        <v>31</v>
      </c>
      <c r="H53" s="40">
        <v>12261.03</v>
      </c>
      <c r="I53" s="36">
        <v>1.0763888888888891E-2</v>
      </c>
    </row>
    <row r="54" spans="4:9" x14ac:dyDescent="0.25">
      <c r="D54"/>
      <c r="E54" t="s">
        <v>526</v>
      </c>
      <c r="F54" t="s">
        <v>165</v>
      </c>
      <c r="G54" s="39">
        <v>3</v>
      </c>
      <c r="H54" s="40">
        <v>2194.84</v>
      </c>
      <c r="I54" s="36">
        <v>1.0416666666666667E-3</v>
      </c>
    </row>
    <row r="55" spans="4:9" x14ac:dyDescent="0.25">
      <c r="D55"/>
      <c r="E55" t="s">
        <v>538</v>
      </c>
      <c r="F55" t="s">
        <v>165</v>
      </c>
      <c r="G55" s="39">
        <v>14</v>
      </c>
      <c r="H55" s="40">
        <v>12638.18</v>
      </c>
      <c r="I55" s="36">
        <v>4.686111111111111E-2</v>
      </c>
    </row>
    <row r="56" spans="4:9" x14ac:dyDescent="0.25">
      <c r="D56"/>
      <c r="E56" t="s">
        <v>90</v>
      </c>
      <c r="F56" t="s">
        <v>165</v>
      </c>
      <c r="G56" s="39">
        <v>15</v>
      </c>
      <c r="H56" s="40">
        <v>7262.25</v>
      </c>
      <c r="I56" s="36">
        <v>5.0208333333333348E-2</v>
      </c>
    </row>
    <row r="57" spans="4:9" x14ac:dyDescent="0.25">
      <c r="D57"/>
      <c r="E57" t="s">
        <v>614</v>
      </c>
      <c r="F57" t="s">
        <v>165</v>
      </c>
      <c r="G57" s="39">
        <v>1</v>
      </c>
      <c r="H57" s="40">
        <v>683.7</v>
      </c>
      <c r="I57" s="36">
        <v>3.4722222222222224E-4</v>
      </c>
    </row>
    <row r="58" spans="4:9" x14ac:dyDescent="0.25">
      <c r="D58">
        <v>76186</v>
      </c>
      <c r="E58" t="s">
        <v>568</v>
      </c>
      <c r="F58" t="s">
        <v>165</v>
      </c>
      <c r="G58" s="39">
        <v>1</v>
      </c>
      <c r="H58" s="40">
        <v>1006</v>
      </c>
      <c r="I58" s="36">
        <v>3.4722222222222224E-4</v>
      </c>
    </row>
    <row r="59" spans="4:9" x14ac:dyDescent="0.25">
      <c r="D59">
        <v>76222</v>
      </c>
      <c r="E59" t="s">
        <v>322</v>
      </c>
      <c r="F59" t="s">
        <v>165</v>
      </c>
      <c r="G59" s="39">
        <v>16</v>
      </c>
      <c r="H59" s="40">
        <v>13600</v>
      </c>
      <c r="I59" s="36">
        <v>5.5555555555555558E-3</v>
      </c>
    </row>
    <row r="60" spans="4:9" x14ac:dyDescent="0.25">
      <c r="D60"/>
      <c r="E60" t="s">
        <v>130</v>
      </c>
      <c r="F60" t="s">
        <v>165</v>
      </c>
      <c r="G60" s="39">
        <v>70</v>
      </c>
      <c r="H60" s="40">
        <v>39080</v>
      </c>
      <c r="I60" s="36">
        <v>2.4305555555555556E-2</v>
      </c>
    </row>
    <row r="61" spans="4:9" x14ac:dyDescent="0.25">
      <c r="D61"/>
      <c r="E61" t="s">
        <v>568</v>
      </c>
      <c r="F61" t="s">
        <v>165</v>
      </c>
      <c r="G61" s="39">
        <v>8</v>
      </c>
      <c r="H61" s="40">
        <v>6400</v>
      </c>
      <c r="I61" s="36">
        <v>2.7777777777777779E-3</v>
      </c>
    </row>
    <row r="62" spans="4:9" x14ac:dyDescent="0.25">
      <c r="D62">
        <v>76409</v>
      </c>
      <c r="E62" t="s">
        <v>538</v>
      </c>
      <c r="F62" t="s">
        <v>165</v>
      </c>
      <c r="G62" s="39">
        <v>9</v>
      </c>
      <c r="H62" s="40">
        <v>7200</v>
      </c>
      <c r="I62" s="36">
        <v>3.1249999999999997E-3</v>
      </c>
    </row>
    <row r="63" spans="4:9" x14ac:dyDescent="0.25">
      <c r="D63"/>
      <c r="E63" t="s">
        <v>465</v>
      </c>
      <c r="F63" t="s">
        <v>165</v>
      </c>
      <c r="G63" s="39">
        <v>12</v>
      </c>
      <c r="H63" s="40">
        <v>8160</v>
      </c>
      <c r="I63" s="36">
        <v>4.1666666666666666E-3</v>
      </c>
    </row>
    <row r="64" spans="4:9" x14ac:dyDescent="0.25">
      <c r="D64">
        <v>76522</v>
      </c>
      <c r="E64" t="s">
        <v>670</v>
      </c>
      <c r="F64" t="s">
        <v>165</v>
      </c>
      <c r="G64" s="39">
        <v>15</v>
      </c>
      <c r="H64" s="40">
        <v>6750</v>
      </c>
      <c r="I64" s="36">
        <v>5.208333333333333E-3</v>
      </c>
    </row>
    <row r="65" spans="3:9" x14ac:dyDescent="0.25">
      <c r="D65">
        <v>76946</v>
      </c>
      <c r="E65" t="s">
        <v>568</v>
      </c>
      <c r="F65" t="s">
        <v>165</v>
      </c>
      <c r="G65" s="39">
        <v>2</v>
      </c>
      <c r="H65" s="40">
        <v>1306.5</v>
      </c>
      <c r="I65" s="36">
        <v>6.9444444444444447E-4</v>
      </c>
    </row>
    <row r="66" spans="3:9" x14ac:dyDescent="0.25">
      <c r="D66"/>
      <c r="E66" t="s">
        <v>677</v>
      </c>
      <c r="F66" t="s">
        <v>165</v>
      </c>
      <c r="G66" s="39">
        <v>1</v>
      </c>
      <c r="H66" s="40">
        <v>919.2</v>
      </c>
      <c r="I66" s="36">
        <v>3.4722222222222224E-4</v>
      </c>
    </row>
    <row r="67" spans="3:9" x14ac:dyDescent="0.25">
      <c r="D67">
        <v>77052</v>
      </c>
      <c r="E67" s="125" t="s">
        <v>371</v>
      </c>
      <c r="F67" t="s">
        <v>165</v>
      </c>
      <c r="G67" s="39">
        <v>10</v>
      </c>
      <c r="H67" s="40">
        <v>5120</v>
      </c>
      <c r="I67" s="36">
        <v>3.3472222222222223E-2</v>
      </c>
    </row>
    <row r="68" spans="3:9" x14ac:dyDescent="0.25">
      <c r="D68">
        <v>77138</v>
      </c>
      <c r="E68" t="s">
        <v>359</v>
      </c>
      <c r="F68" t="s">
        <v>165</v>
      </c>
      <c r="G68" s="39">
        <v>3</v>
      </c>
      <c r="H68" s="40">
        <v>2085</v>
      </c>
      <c r="I68" s="36">
        <v>1.0416666666666667E-3</v>
      </c>
    </row>
    <row r="69" spans="3:9" x14ac:dyDescent="0.25">
      <c r="D69"/>
      <c r="E69" t="s">
        <v>680</v>
      </c>
      <c r="F69" t="s">
        <v>165</v>
      </c>
      <c r="G69" s="39">
        <v>11</v>
      </c>
      <c r="H69" s="40">
        <v>7176</v>
      </c>
      <c r="I69" s="36">
        <v>3.8194444444444443E-3</v>
      </c>
    </row>
    <row r="70" spans="3:9" x14ac:dyDescent="0.25">
      <c r="D70"/>
      <c r="E70" t="s">
        <v>538</v>
      </c>
      <c r="F70" t="s">
        <v>165</v>
      </c>
      <c r="G70" s="39">
        <v>8</v>
      </c>
      <c r="H70" s="40">
        <v>2136</v>
      </c>
      <c r="I70" s="36">
        <v>2.7777777777777779E-3</v>
      </c>
    </row>
    <row r="71" spans="3:9" x14ac:dyDescent="0.25">
      <c r="D71"/>
      <c r="E71" t="s">
        <v>627</v>
      </c>
      <c r="F71" t="s">
        <v>165</v>
      </c>
      <c r="G71" s="39">
        <v>8</v>
      </c>
      <c r="H71" s="40">
        <v>7114</v>
      </c>
      <c r="I71" s="36">
        <v>2.7777777777777779E-3</v>
      </c>
    </row>
    <row r="72" spans="3:9" x14ac:dyDescent="0.25">
      <c r="D72">
        <v>77357</v>
      </c>
      <c r="E72" t="s">
        <v>537</v>
      </c>
      <c r="F72" t="s">
        <v>165</v>
      </c>
      <c r="G72" s="39">
        <v>2</v>
      </c>
      <c r="H72" s="40">
        <v>2000</v>
      </c>
      <c r="I72" s="36">
        <v>6.9444444444444447E-4</v>
      </c>
    </row>
    <row r="73" spans="3:9" x14ac:dyDescent="0.25">
      <c r="D73">
        <v>77450</v>
      </c>
      <c r="E73" t="s">
        <v>526</v>
      </c>
      <c r="F73" t="s">
        <v>165</v>
      </c>
      <c r="G73" s="39">
        <v>2</v>
      </c>
      <c r="H73" s="40">
        <v>1980</v>
      </c>
      <c r="I73" s="36">
        <v>6.9444444444444447E-4</v>
      </c>
    </row>
    <row r="74" spans="3:9" x14ac:dyDescent="0.25">
      <c r="D74">
        <v>77456</v>
      </c>
      <c r="E74" s="125" t="s">
        <v>531</v>
      </c>
      <c r="F74" t="s">
        <v>165</v>
      </c>
      <c r="G74" s="39">
        <v>12</v>
      </c>
      <c r="H74" s="40">
        <v>10920</v>
      </c>
      <c r="I74" s="36">
        <v>4.016666666666667E-2</v>
      </c>
    </row>
    <row r="75" spans="3:9" x14ac:dyDescent="0.25">
      <c r="D75">
        <v>77655</v>
      </c>
      <c r="E75" t="s">
        <v>370</v>
      </c>
      <c r="F75" t="s">
        <v>165</v>
      </c>
      <c r="G75" s="39">
        <v>4</v>
      </c>
      <c r="H75" s="40">
        <v>1440</v>
      </c>
      <c r="I75" s="36">
        <v>1.3888888888888889E-3</v>
      </c>
    </row>
    <row r="76" spans="3:9" x14ac:dyDescent="0.25">
      <c r="D76">
        <v>77768</v>
      </c>
      <c r="E76" t="s">
        <v>548</v>
      </c>
      <c r="F76" t="s">
        <v>165</v>
      </c>
      <c r="G76" s="39">
        <v>1</v>
      </c>
      <c r="H76" s="40">
        <v>941.2</v>
      </c>
      <c r="I76" s="36">
        <v>3.4722222222222224E-4</v>
      </c>
    </row>
    <row r="77" spans="3:9" x14ac:dyDescent="0.25">
      <c r="C77" s="42">
        <v>43475</v>
      </c>
      <c r="D77">
        <v>71687</v>
      </c>
      <c r="E77" t="s">
        <v>526</v>
      </c>
      <c r="F77" t="s">
        <v>165</v>
      </c>
      <c r="G77" s="39">
        <v>1</v>
      </c>
      <c r="H77" s="40">
        <v>200</v>
      </c>
      <c r="I77" s="36">
        <v>3.4722222222222224E-4</v>
      </c>
    </row>
    <row r="78" spans="3:9" x14ac:dyDescent="0.25">
      <c r="D78"/>
      <c r="E78" t="s">
        <v>538</v>
      </c>
      <c r="F78" t="s">
        <v>165</v>
      </c>
      <c r="G78" s="39">
        <v>13</v>
      </c>
      <c r="H78" s="40">
        <v>4750</v>
      </c>
      <c r="I78" s="36">
        <v>4.5138888888888893E-3</v>
      </c>
    </row>
    <row r="79" spans="3:9" x14ac:dyDescent="0.25">
      <c r="D79">
        <v>73125</v>
      </c>
      <c r="E79" t="s">
        <v>252</v>
      </c>
      <c r="F79" t="s">
        <v>165</v>
      </c>
      <c r="G79" s="39">
        <v>38</v>
      </c>
      <c r="H79" s="40">
        <v>10640</v>
      </c>
      <c r="I79" s="36">
        <v>1.3194444444444444E-2</v>
      </c>
    </row>
    <row r="80" spans="3:9" x14ac:dyDescent="0.25">
      <c r="D80">
        <v>74129</v>
      </c>
      <c r="E80" t="s">
        <v>680</v>
      </c>
      <c r="F80" t="s">
        <v>165</v>
      </c>
      <c r="G80" s="39">
        <v>21</v>
      </c>
      <c r="H80" s="40">
        <v>22018</v>
      </c>
      <c r="I80" s="36">
        <v>7.2916666666666659E-3</v>
      </c>
    </row>
    <row r="81" spans="3:9" x14ac:dyDescent="0.25">
      <c r="D81">
        <v>74136</v>
      </c>
      <c r="E81" t="s">
        <v>529</v>
      </c>
      <c r="F81" t="s">
        <v>42</v>
      </c>
      <c r="G81" s="39">
        <v>49</v>
      </c>
      <c r="H81" s="40">
        <v>33964</v>
      </c>
      <c r="I81" s="36">
        <v>1.7013888888888887E-2</v>
      </c>
    </row>
    <row r="82" spans="3:9" x14ac:dyDescent="0.25">
      <c r="D82">
        <v>77021</v>
      </c>
      <c r="E82" t="s">
        <v>582</v>
      </c>
      <c r="F82" t="s">
        <v>165</v>
      </c>
      <c r="G82" s="39">
        <v>120</v>
      </c>
      <c r="H82" s="40">
        <v>22800</v>
      </c>
      <c r="I82" s="36">
        <v>0.40166666666666678</v>
      </c>
    </row>
    <row r="83" spans="3:9" x14ac:dyDescent="0.25">
      <c r="D83">
        <v>77070</v>
      </c>
      <c r="E83" t="s">
        <v>529</v>
      </c>
      <c r="F83" t="s">
        <v>165</v>
      </c>
      <c r="G83" s="39">
        <v>1</v>
      </c>
      <c r="H83" s="40">
        <v>2750</v>
      </c>
      <c r="I83" s="36">
        <v>3.3472222222222224E-3</v>
      </c>
    </row>
    <row r="84" spans="3:9" x14ac:dyDescent="0.25">
      <c r="D84">
        <v>77195</v>
      </c>
      <c r="E84" t="s">
        <v>393</v>
      </c>
      <c r="F84" t="s">
        <v>165</v>
      </c>
      <c r="G84" s="39">
        <v>2</v>
      </c>
      <c r="H84" s="40">
        <v>560</v>
      </c>
      <c r="I84" s="36">
        <v>6.9444444444444447E-4</v>
      </c>
    </row>
    <row r="85" spans="3:9" x14ac:dyDescent="0.25">
      <c r="D85">
        <v>77202</v>
      </c>
      <c r="E85" t="s">
        <v>690</v>
      </c>
      <c r="F85" t="s">
        <v>165</v>
      </c>
      <c r="G85" s="39">
        <v>2</v>
      </c>
      <c r="H85" s="40">
        <v>2294</v>
      </c>
      <c r="I85" s="36">
        <v>6.6944444444444447E-3</v>
      </c>
    </row>
    <row r="86" spans="3:9" x14ac:dyDescent="0.25">
      <c r="D86">
        <v>77353</v>
      </c>
      <c r="E86" t="s">
        <v>277</v>
      </c>
      <c r="F86" t="s">
        <v>165</v>
      </c>
      <c r="G86" s="39">
        <v>12</v>
      </c>
      <c r="H86" s="40">
        <v>6720</v>
      </c>
      <c r="I86" s="36">
        <v>4.1666666666666666E-3</v>
      </c>
    </row>
    <row r="87" spans="3:9" x14ac:dyDescent="0.25">
      <c r="D87"/>
      <c r="E87" t="s">
        <v>370</v>
      </c>
      <c r="F87" t="s">
        <v>165</v>
      </c>
      <c r="G87" s="39">
        <v>43</v>
      </c>
      <c r="H87" s="40">
        <v>10864</v>
      </c>
      <c r="I87" s="36">
        <v>1.4930555555555556E-2</v>
      </c>
    </row>
    <row r="88" spans="3:9" x14ac:dyDescent="0.25">
      <c r="D88">
        <v>77762</v>
      </c>
      <c r="E88" t="s">
        <v>322</v>
      </c>
      <c r="F88" t="s">
        <v>165</v>
      </c>
      <c r="G88" s="39">
        <v>3</v>
      </c>
      <c r="H88" s="40">
        <v>1080</v>
      </c>
      <c r="I88" s="36">
        <v>1.0416666666666667E-3</v>
      </c>
    </row>
    <row r="89" spans="3:9" x14ac:dyDescent="0.25">
      <c r="D89">
        <v>77786</v>
      </c>
      <c r="E89" t="s">
        <v>393</v>
      </c>
      <c r="F89" t="s">
        <v>165</v>
      </c>
      <c r="G89" s="39">
        <v>4</v>
      </c>
      <c r="H89" s="40">
        <v>2160</v>
      </c>
      <c r="I89" s="36">
        <v>1.3888888888888889E-3</v>
      </c>
    </row>
    <row r="90" spans="3:9" x14ac:dyDescent="0.25">
      <c r="C90" s="42">
        <v>43476</v>
      </c>
      <c r="D90">
        <v>71032</v>
      </c>
      <c r="E90" t="s">
        <v>348</v>
      </c>
      <c r="F90" t="s">
        <v>165</v>
      </c>
      <c r="G90" s="39">
        <v>6</v>
      </c>
      <c r="H90" s="40">
        <v>1800</v>
      </c>
      <c r="I90" s="36">
        <v>2.0833333333333333E-3</v>
      </c>
    </row>
    <row r="91" spans="3:9" x14ac:dyDescent="0.25">
      <c r="D91"/>
      <c r="E91" t="s">
        <v>393</v>
      </c>
      <c r="F91" t="s">
        <v>165</v>
      </c>
      <c r="G91" s="39">
        <v>3</v>
      </c>
      <c r="H91" s="40">
        <v>825</v>
      </c>
      <c r="I91" s="36">
        <v>1.0416666666666667E-3</v>
      </c>
    </row>
    <row r="92" spans="3:9" x14ac:dyDescent="0.25">
      <c r="D92"/>
      <c r="E92" t="s">
        <v>403</v>
      </c>
      <c r="F92" t="s">
        <v>165</v>
      </c>
      <c r="G92" s="39">
        <v>13</v>
      </c>
      <c r="H92" s="40">
        <v>2860</v>
      </c>
      <c r="I92" s="36">
        <v>4.5138888888888893E-3</v>
      </c>
    </row>
    <row r="93" spans="3:9" x14ac:dyDescent="0.25">
      <c r="D93">
        <v>75712</v>
      </c>
      <c r="E93" s="125" t="s">
        <v>531</v>
      </c>
      <c r="F93" t="s">
        <v>165</v>
      </c>
      <c r="G93" s="39">
        <v>4</v>
      </c>
      <c r="H93" s="40">
        <v>5825</v>
      </c>
      <c r="I93" s="36">
        <v>1.3388888888888889E-2</v>
      </c>
    </row>
    <row r="94" spans="3:9" x14ac:dyDescent="0.25">
      <c r="D94">
        <v>76286</v>
      </c>
      <c r="E94" s="125" t="s">
        <v>541</v>
      </c>
      <c r="F94" t="s">
        <v>165</v>
      </c>
      <c r="G94" s="39">
        <v>4</v>
      </c>
      <c r="H94" s="40">
        <v>2311</v>
      </c>
      <c r="I94" s="36">
        <v>1.3388888888888889E-2</v>
      </c>
    </row>
    <row r="95" spans="3:9" x14ac:dyDescent="0.25">
      <c r="D95">
        <v>76645</v>
      </c>
      <c r="E95" t="s">
        <v>370</v>
      </c>
      <c r="F95" t="s">
        <v>165</v>
      </c>
      <c r="G95" s="39">
        <v>24</v>
      </c>
      <c r="H95" s="40">
        <v>9680</v>
      </c>
      <c r="I95" s="36">
        <v>8.3333333333333332E-3</v>
      </c>
    </row>
    <row r="96" spans="3:9" x14ac:dyDescent="0.25">
      <c r="D96"/>
      <c r="E96" t="s">
        <v>130</v>
      </c>
      <c r="F96" t="s">
        <v>165</v>
      </c>
      <c r="G96" s="39">
        <v>10</v>
      </c>
      <c r="H96" s="40">
        <v>8350</v>
      </c>
      <c r="I96" s="36">
        <v>3.472222222222222E-3</v>
      </c>
    </row>
    <row r="97" spans="2:9" x14ac:dyDescent="0.25">
      <c r="D97">
        <v>76941</v>
      </c>
      <c r="E97" t="s">
        <v>322</v>
      </c>
      <c r="F97" t="s">
        <v>165</v>
      </c>
      <c r="G97" s="39">
        <v>31</v>
      </c>
      <c r="H97" s="40">
        <v>15170.400000000001</v>
      </c>
      <c r="I97" s="36">
        <v>1.0763888888888891E-2</v>
      </c>
    </row>
    <row r="98" spans="2:9" x14ac:dyDescent="0.25">
      <c r="D98">
        <v>77258</v>
      </c>
      <c r="E98" t="s">
        <v>277</v>
      </c>
      <c r="F98" t="s">
        <v>165</v>
      </c>
      <c r="G98" s="39">
        <v>62</v>
      </c>
      <c r="H98" s="40">
        <v>31415</v>
      </c>
      <c r="I98" s="36">
        <v>2.1527777777777781E-2</v>
      </c>
    </row>
    <row r="99" spans="2:9" x14ac:dyDescent="0.25">
      <c r="D99">
        <v>77316</v>
      </c>
      <c r="E99" t="s">
        <v>322</v>
      </c>
      <c r="F99" t="s">
        <v>165</v>
      </c>
      <c r="G99" s="39">
        <v>20</v>
      </c>
      <c r="H99" s="40">
        <v>13220</v>
      </c>
      <c r="I99" s="36">
        <v>6.9444444444444441E-3</v>
      </c>
    </row>
    <row r="100" spans="2:9" x14ac:dyDescent="0.25">
      <c r="D100">
        <v>77787</v>
      </c>
      <c r="E100" t="s">
        <v>393</v>
      </c>
      <c r="F100" t="s">
        <v>165</v>
      </c>
      <c r="G100" s="39">
        <v>46</v>
      </c>
      <c r="H100" s="40">
        <v>10759</v>
      </c>
      <c r="I100" s="36">
        <v>1.5972222222222224E-2</v>
      </c>
    </row>
    <row r="101" spans="2:9" x14ac:dyDescent="0.25">
      <c r="C101" s="42">
        <v>43479</v>
      </c>
      <c r="D101">
        <v>75644</v>
      </c>
      <c r="E101" s="125" t="s">
        <v>533</v>
      </c>
      <c r="F101" t="s">
        <v>165</v>
      </c>
      <c r="G101" s="39">
        <v>16</v>
      </c>
      <c r="H101" s="40">
        <v>13110</v>
      </c>
      <c r="I101" s="36">
        <v>5.3555555555555558E-2</v>
      </c>
    </row>
    <row r="102" spans="2:9" x14ac:dyDescent="0.25">
      <c r="D102">
        <v>77255</v>
      </c>
      <c r="E102" t="s">
        <v>529</v>
      </c>
      <c r="F102" t="s">
        <v>165</v>
      </c>
      <c r="G102" s="39">
        <v>4</v>
      </c>
      <c r="H102" s="40">
        <v>3218.4</v>
      </c>
      <c r="I102" s="36">
        <v>1.3888888888888889E-3</v>
      </c>
    </row>
    <row r="103" spans="2:9" x14ac:dyDescent="0.25">
      <c r="D103"/>
      <c r="E103" s="125" t="s">
        <v>531</v>
      </c>
      <c r="F103" t="s">
        <v>165</v>
      </c>
      <c r="G103" s="39">
        <v>9</v>
      </c>
      <c r="H103" s="40">
        <v>9180</v>
      </c>
      <c r="I103" s="36">
        <v>3.0125000000000002E-2</v>
      </c>
    </row>
    <row r="104" spans="2:9" x14ac:dyDescent="0.25">
      <c r="C104" s="42">
        <v>43480</v>
      </c>
      <c r="D104">
        <v>73897</v>
      </c>
      <c r="E104" t="s">
        <v>529</v>
      </c>
      <c r="F104" t="s">
        <v>165</v>
      </c>
      <c r="G104" s="39">
        <v>20</v>
      </c>
      <c r="H104" s="40">
        <v>32490</v>
      </c>
      <c r="I104" s="36">
        <v>6.6944444444444445E-2</v>
      </c>
    </row>
    <row r="105" spans="2:9" x14ac:dyDescent="0.25">
      <c r="D105">
        <v>74756</v>
      </c>
      <c r="E105" t="s">
        <v>370</v>
      </c>
      <c r="F105" t="s">
        <v>165</v>
      </c>
      <c r="G105" s="39">
        <v>114</v>
      </c>
      <c r="H105" s="40">
        <v>100933.6</v>
      </c>
      <c r="I105" s="36">
        <v>3.9583333333333331E-2</v>
      </c>
    </row>
    <row r="106" spans="2:9" x14ac:dyDescent="0.25">
      <c r="D106"/>
      <c r="E106" t="s">
        <v>537</v>
      </c>
      <c r="F106" t="s">
        <v>165</v>
      </c>
      <c r="G106" s="39">
        <v>11</v>
      </c>
      <c r="H106" s="40">
        <v>9524.9599999999991</v>
      </c>
      <c r="I106" s="36">
        <v>3.8194444444444443E-3</v>
      </c>
    </row>
    <row r="107" spans="2:9" x14ac:dyDescent="0.25">
      <c r="D107">
        <v>76467</v>
      </c>
      <c r="E107" t="s">
        <v>529</v>
      </c>
      <c r="F107" t="s">
        <v>165</v>
      </c>
      <c r="G107" s="39">
        <v>161</v>
      </c>
      <c r="H107" s="40">
        <v>99137.789299999989</v>
      </c>
      <c r="I107" s="36">
        <v>5.5902777777777773E-2</v>
      </c>
    </row>
    <row r="108" spans="2:9" x14ac:dyDescent="0.25">
      <c r="B108" t="s">
        <v>1513</v>
      </c>
      <c r="D108"/>
      <c r="G108" s="39">
        <v>1394</v>
      </c>
      <c r="H108" s="40">
        <v>766199.04929999996</v>
      </c>
      <c r="I108" s="36">
        <v>1.405027777777778</v>
      </c>
    </row>
    <row r="109" spans="2:9" x14ac:dyDescent="0.25">
      <c r="B109" t="s">
        <v>934</v>
      </c>
      <c r="C109" s="42">
        <v>43474</v>
      </c>
      <c r="D109">
        <v>75865</v>
      </c>
      <c r="E109" t="s">
        <v>676</v>
      </c>
      <c r="F109" t="s">
        <v>42</v>
      </c>
      <c r="G109" s="39">
        <v>2</v>
      </c>
      <c r="H109" s="40">
        <v>1568</v>
      </c>
      <c r="I109" s="36">
        <v>6.9444444444444447E-4</v>
      </c>
    </row>
    <row r="110" spans="2:9" x14ac:dyDescent="0.25">
      <c r="D110">
        <v>77801</v>
      </c>
      <c r="E110" t="s">
        <v>568</v>
      </c>
      <c r="F110" t="s">
        <v>42</v>
      </c>
      <c r="G110" s="39">
        <v>1</v>
      </c>
      <c r="H110" s="40">
        <v>75</v>
      </c>
      <c r="I110" s="36">
        <v>3.4722222222222224E-4</v>
      </c>
    </row>
    <row r="111" spans="2:9" x14ac:dyDescent="0.25">
      <c r="D111">
        <v>78097</v>
      </c>
      <c r="E111" t="s">
        <v>322</v>
      </c>
      <c r="F111" t="s">
        <v>42</v>
      </c>
      <c r="G111" s="39">
        <v>2</v>
      </c>
      <c r="H111" s="40">
        <v>750</v>
      </c>
      <c r="I111" s="36">
        <v>6.9444444444444447E-4</v>
      </c>
    </row>
    <row r="112" spans="2:9" x14ac:dyDescent="0.25">
      <c r="C112" s="42">
        <v>43475</v>
      </c>
      <c r="D112">
        <v>71891</v>
      </c>
      <c r="E112" t="s">
        <v>130</v>
      </c>
      <c r="F112" t="s">
        <v>42</v>
      </c>
      <c r="G112" s="39">
        <v>6</v>
      </c>
      <c r="H112" s="40">
        <v>5700</v>
      </c>
      <c r="I112" s="36">
        <v>2.0833333333333333E-3</v>
      </c>
    </row>
    <row r="113" spans="4:9" x14ac:dyDescent="0.25">
      <c r="D113">
        <v>75717</v>
      </c>
      <c r="E113" t="s">
        <v>348</v>
      </c>
      <c r="F113" t="s">
        <v>42</v>
      </c>
      <c r="G113" s="39">
        <v>2</v>
      </c>
      <c r="H113" s="40">
        <v>830</v>
      </c>
      <c r="I113" s="36">
        <v>6.9444444444444447E-4</v>
      </c>
    </row>
    <row r="114" spans="4:9" x14ac:dyDescent="0.25">
      <c r="D114">
        <v>76658</v>
      </c>
      <c r="E114" t="s">
        <v>538</v>
      </c>
      <c r="F114" t="s">
        <v>42</v>
      </c>
      <c r="G114" s="39">
        <v>15</v>
      </c>
      <c r="H114" s="40">
        <v>14460.49</v>
      </c>
      <c r="I114" s="36">
        <v>5.208333333333333E-3</v>
      </c>
    </row>
    <row r="115" spans="4:9" x14ac:dyDescent="0.25">
      <c r="D115">
        <v>76962</v>
      </c>
      <c r="E115" t="s">
        <v>543</v>
      </c>
      <c r="F115" t="s">
        <v>42</v>
      </c>
      <c r="G115" s="39">
        <v>1</v>
      </c>
      <c r="H115" s="40">
        <v>827</v>
      </c>
      <c r="I115" s="36">
        <v>3.4722222222222224E-4</v>
      </c>
    </row>
    <row r="116" spans="4:9" x14ac:dyDescent="0.25">
      <c r="D116"/>
      <c r="E116" t="s">
        <v>568</v>
      </c>
      <c r="F116" t="s">
        <v>42</v>
      </c>
      <c r="G116" s="39">
        <v>9</v>
      </c>
      <c r="H116" s="40">
        <v>12237</v>
      </c>
      <c r="I116" s="36">
        <v>3.1249999999999997E-3</v>
      </c>
    </row>
    <row r="117" spans="4:9" x14ac:dyDescent="0.25">
      <c r="D117">
        <v>77122</v>
      </c>
      <c r="E117" t="s">
        <v>255</v>
      </c>
      <c r="F117" t="s">
        <v>42</v>
      </c>
      <c r="G117" s="39">
        <v>5</v>
      </c>
      <c r="H117" s="40">
        <v>4600</v>
      </c>
      <c r="I117" s="36">
        <v>1.736111111111111E-3</v>
      </c>
    </row>
    <row r="118" spans="4:9" x14ac:dyDescent="0.25">
      <c r="D118">
        <v>77141</v>
      </c>
      <c r="E118" t="s">
        <v>322</v>
      </c>
      <c r="F118" t="s">
        <v>42</v>
      </c>
      <c r="G118" s="39">
        <v>16</v>
      </c>
      <c r="H118" s="40">
        <v>10000</v>
      </c>
      <c r="I118" s="36">
        <v>5.5555555555555558E-3</v>
      </c>
    </row>
    <row r="119" spans="4:9" x14ac:dyDescent="0.25">
      <c r="D119">
        <v>77210</v>
      </c>
      <c r="E119" t="s">
        <v>670</v>
      </c>
      <c r="F119" t="s">
        <v>42</v>
      </c>
      <c r="G119" s="39">
        <v>1</v>
      </c>
      <c r="H119" s="40">
        <v>1246.3</v>
      </c>
      <c r="I119" s="36">
        <v>3.4722222222222224E-4</v>
      </c>
    </row>
    <row r="120" spans="4:9" x14ac:dyDescent="0.25">
      <c r="D120">
        <v>77215</v>
      </c>
      <c r="E120" t="s">
        <v>537</v>
      </c>
      <c r="F120" t="s">
        <v>42</v>
      </c>
      <c r="G120" s="39">
        <v>6</v>
      </c>
      <c r="H120" s="40">
        <v>4465</v>
      </c>
      <c r="I120" s="36">
        <v>2.0833333333333333E-3</v>
      </c>
    </row>
    <row r="121" spans="4:9" x14ac:dyDescent="0.25">
      <c r="D121">
        <v>77249</v>
      </c>
      <c r="E121" t="s">
        <v>80</v>
      </c>
      <c r="F121" t="s">
        <v>42</v>
      </c>
      <c r="G121" s="39">
        <v>7</v>
      </c>
      <c r="H121" s="40">
        <v>1360</v>
      </c>
      <c r="I121" s="36">
        <v>2.4305555555555556E-3</v>
      </c>
    </row>
    <row r="122" spans="4:9" x14ac:dyDescent="0.25">
      <c r="D122"/>
      <c r="E122" t="s">
        <v>676</v>
      </c>
      <c r="F122" t="s">
        <v>42</v>
      </c>
      <c r="G122" s="39">
        <v>3</v>
      </c>
      <c r="H122" s="40">
        <v>765</v>
      </c>
      <c r="I122" s="36">
        <v>1.0416666666666667E-3</v>
      </c>
    </row>
    <row r="123" spans="4:9" x14ac:dyDescent="0.25">
      <c r="D123"/>
      <c r="E123" t="s">
        <v>930</v>
      </c>
      <c r="F123" t="s">
        <v>42</v>
      </c>
      <c r="G123" s="39">
        <v>4</v>
      </c>
      <c r="H123" s="40">
        <v>3910</v>
      </c>
      <c r="I123" s="36">
        <v>1.3888888888888889E-3</v>
      </c>
    </row>
    <row r="124" spans="4:9" x14ac:dyDescent="0.25">
      <c r="D124"/>
      <c r="E124" t="s">
        <v>5046</v>
      </c>
      <c r="F124" t="s">
        <v>42</v>
      </c>
      <c r="G124" s="39">
        <v>1</v>
      </c>
      <c r="H124" s="40">
        <v>1020</v>
      </c>
      <c r="I124" s="36">
        <v>3.4722222222222224E-4</v>
      </c>
    </row>
    <row r="125" spans="4:9" x14ac:dyDescent="0.25">
      <c r="D125">
        <v>77300</v>
      </c>
      <c r="E125" t="s">
        <v>538</v>
      </c>
      <c r="F125" t="s">
        <v>42</v>
      </c>
      <c r="G125" s="39">
        <v>3</v>
      </c>
      <c r="H125" s="40">
        <v>450</v>
      </c>
      <c r="I125" s="36">
        <v>1.0416666666666667E-3</v>
      </c>
    </row>
    <row r="126" spans="4:9" x14ac:dyDescent="0.25">
      <c r="D126">
        <v>77476</v>
      </c>
      <c r="E126" t="s">
        <v>538</v>
      </c>
      <c r="F126" t="s">
        <v>42</v>
      </c>
      <c r="G126" s="39">
        <v>6</v>
      </c>
      <c r="H126" s="40">
        <v>1560</v>
      </c>
      <c r="I126" s="36">
        <v>2.0833333333333333E-3</v>
      </c>
    </row>
    <row r="127" spans="4:9" x14ac:dyDescent="0.25">
      <c r="D127">
        <v>77485</v>
      </c>
      <c r="E127" t="s">
        <v>538</v>
      </c>
      <c r="F127" t="s">
        <v>42</v>
      </c>
      <c r="G127" s="39">
        <v>10</v>
      </c>
      <c r="H127" s="40">
        <v>4566</v>
      </c>
      <c r="I127" s="36">
        <v>3.472222222222222E-3</v>
      </c>
    </row>
    <row r="128" spans="4:9" x14ac:dyDescent="0.25">
      <c r="D128"/>
      <c r="E128" t="s">
        <v>673</v>
      </c>
      <c r="F128" t="s">
        <v>42</v>
      </c>
      <c r="G128" s="39">
        <v>4</v>
      </c>
      <c r="H128" s="40">
        <v>1602</v>
      </c>
      <c r="I128" s="36">
        <v>1.3888888888888889E-3</v>
      </c>
    </row>
    <row r="129" spans="4:9" x14ac:dyDescent="0.25">
      <c r="D129">
        <v>77504</v>
      </c>
      <c r="E129" t="s">
        <v>397</v>
      </c>
      <c r="F129" t="s">
        <v>42</v>
      </c>
      <c r="G129" s="39">
        <v>5</v>
      </c>
      <c r="H129" s="40">
        <v>3690</v>
      </c>
      <c r="I129" s="36">
        <v>1.736111111111111E-3</v>
      </c>
    </row>
    <row r="130" spans="4:9" x14ac:dyDescent="0.25">
      <c r="D130">
        <v>77510</v>
      </c>
      <c r="E130" t="s">
        <v>641</v>
      </c>
      <c r="F130" t="s">
        <v>42</v>
      </c>
      <c r="G130" s="39">
        <v>13</v>
      </c>
      <c r="H130" s="40">
        <v>6260</v>
      </c>
      <c r="I130" s="36">
        <v>4.5138888888888893E-3</v>
      </c>
    </row>
    <row r="131" spans="4:9" x14ac:dyDescent="0.25">
      <c r="D131">
        <v>77559</v>
      </c>
      <c r="E131" t="s">
        <v>494</v>
      </c>
      <c r="F131" t="s">
        <v>42</v>
      </c>
      <c r="G131" s="39">
        <v>4</v>
      </c>
      <c r="H131" s="40">
        <v>3960</v>
      </c>
      <c r="I131" s="36">
        <v>1.3888888888888889E-3</v>
      </c>
    </row>
    <row r="132" spans="4:9" x14ac:dyDescent="0.25">
      <c r="D132">
        <v>77593</v>
      </c>
      <c r="E132" t="s">
        <v>333</v>
      </c>
      <c r="F132" t="s">
        <v>42</v>
      </c>
      <c r="G132" s="39">
        <v>11</v>
      </c>
      <c r="H132" s="40">
        <v>6160</v>
      </c>
      <c r="I132" s="36">
        <v>3.8194444444444443E-3</v>
      </c>
    </row>
    <row r="133" spans="4:9" x14ac:dyDescent="0.25">
      <c r="D133">
        <v>77610</v>
      </c>
      <c r="E133" t="s">
        <v>403</v>
      </c>
      <c r="F133" t="s">
        <v>42</v>
      </c>
      <c r="G133" s="39">
        <v>1</v>
      </c>
      <c r="H133" s="40">
        <v>575</v>
      </c>
      <c r="I133" s="36">
        <v>3.4722222222222224E-4</v>
      </c>
    </row>
    <row r="134" spans="4:9" x14ac:dyDescent="0.25">
      <c r="D134">
        <v>77648</v>
      </c>
      <c r="E134" t="s">
        <v>333</v>
      </c>
      <c r="F134" t="s">
        <v>42</v>
      </c>
      <c r="G134" s="39">
        <v>1</v>
      </c>
      <c r="H134" s="40">
        <v>720</v>
      </c>
      <c r="I134" s="36">
        <v>3.4722222222222224E-4</v>
      </c>
    </row>
    <row r="135" spans="4:9" x14ac:dyDescent="0.25">
      <c r="D135">
        <v>77683</v>
      </c>
      <c r="E135" t="s">
        <v>538</v>
      </c>
      <c r="F135" t="s">
        <v>42</v>
      </c>
      <c r="G135" s="39">
        <v>5</v>
      </c>
      <c r="H135" s="40">
        <v>3080</v>
      </c>
      <c r="I135" s="36">
        <v>1.736111111111111E-3</v>
      </c>
    </row>
    <row r="136" spans="4:9" x14ac:dyDescent="0.25">
      <c r="D136">
        <v>77689</v>
      </c>
      <c r="E136" t="s">
        <v>568</v>
      </c>
      <c r="F136" t="s">
        <v>42</v>
      </c>
      <c r="G136" s="39">
        <v>3</v>
      </c>
      <c r="H136" s="40">
        <v>2440</v>
      </c>
      <c r="I136" s="36">
        <v>1.0416666666666667E-3</v>
      </c>
    </row>
    <row r="137" spans="4:9" x14ac:dyDescent="0.25">
      <c r="D137">
        <v>77738</v>
      </c>
      <c r="E137" t="s">
        <v>322</v>
      </c>
      <c r="F137" t="s">
        <v>42</v>
      </c>
      <c r="G137" s="39">
        <v>12</v>
      </c>
      <c r="H137" s="40">
        <v>4200</v>
      </c>
      <c r="I137" s="36">
        <v>4.1666666666666666E-3</v>
      </c>
    </row>
    <row r="138" spans="4:9" x14ac:dyDescent="0.25">
      <c r="D138">
        <v>77766</v>
      </c>
      <c r="E138" t="s">
        <v>529</v>
      </c>
      <c r="F138" t="s">
        <v>42</v>
      </c>
      <c r="G138" s="39">
        <v>1</v>
      </c>
      <c r="H138" s="40">
        <v>2223.5500000000002</v>
      </c>
      <c r="I138" s="36">
        <v>3.4722222222222224E-4</v>
      </c>
    </row>
    <row r="139" spans="4:9" x14ac:dyDescent="0.25">
      <c r="D139">
        <v>77963</v>
      </c>
      <c r="E139" t="s">
        <v>277</v>
      </c>
      <c r="F139" t="s">
        <v>42</v>
      </c>
      <c r="G139" s="39">
        <v>16</v>
      </c>
      <c r="H139" s="40">
        <v>15270</v>
      </c>
      <c r="I139" s="36">
        <v>5.5555555555555558E-3</v>
      </c>
    </row>
    <row r="140" spans="4:9" x14ac:dyDescent="0.25">
      <c r="D140">
        <v>77969</v>
      </c>
      <c r="E140" t="s">
        <v>529</v>
      </c>
      <c r="F140" t="s">
        <v>42</v>
      </c>
      <c r="G140" s="39">
        <v>1</v>
      </c>
      <c r="H140" s="40">
        <v>485</v>
      </c>
      <c r="I140" s="36">
        <v>3.4722222222222224E-4</v>
      </c>
    </row>
    <row r="141" spans="4:9" x14ac:dyDescent="0.25">
      <c r="D141">
        <v>78005</v>
      </c>
      <c r="E141" t="s">
        <v>1989</v>
      </c>
      <c r="F141" t="s">
        <v>42</v>
      </c>
      <c r="G141" s="39">
        <v>1</v>
      </c>
      <c r="H141" s="40">
        <v>1035</v>
      </c>
      <c r="I141" s="36">
        <v>3.4722222222222224E-4</v>
      </c>
    </row>
    <row r="142" spans="4:9" x14ac:dyDescent="0.25">
      <c r="D142">
        <v>78039</v>
      </c>
      <c r="E142" t="s">
        <v>320</v>
      </c>
      <c r="F142" t="s">
        <v>42</v>
      </c>
      <c r="G142" s="39">
        <v>3</v>
      </c>
      <c r="H142" s="40">
        <v>2624</v>
      </c>
      <c r="I142" s="36">
        <v>1.0416666666666667E-3</v>
      </c>
    </row>
    <row r="143" spans="4:9" x14ac:dyDescent="0.25">
      <c r="D143">
        <v>78116</v>
      </c>
      <c r="E143" t="s">
        <v>609</v>
      </c>
      <c r="F143" t="s">
        <v>42</v>
      </c>
      <c r="G143" s="39">
        <v>15</v>
      </c>
      <c r="H143" s="40">
        <v>10010</v>
      </c>
      <c r="I143" s="36">
        <v>5.208333333333333E-3</v>
      </c>
    </row>
    <row r="144" spans="4:9" x14ac:dyDescent="0.25">
      <c r="D144">
        <v>78135</v>
      </c>
      <c r="E144" t="s">
        <v>322</v>
      </c>
      <c r="F144" t="s">
        <v>42</v>
      </c>
      <c r="G144" s="39">
        <v>12</v>
      </c>
      <c r="H144" s="40">
        <v>2376</v>
      </c>
      <c r="I144" s="36">
        <v>4.1666666666666666E-3</v>
      </c>
    </row>
    <row r="145" spans="3:9" x14ac:dyDescent="0.25">
      <c r="C145" s="42">
        <v>43476</v>
      </c>
      <c r="D145">
        <v>75182</v>
      </c>
      <c r="E145" t="s">
        <v>370</v>
      </c>
      <c r="F145" t="s">
        <v>42</v>
      </c>
      <c r="G145" s="39">
        <v>2</v>
      </c>
      <c r="H145" s="40">
        <v>925</v>
      </c>
      <c r="I145" s="36">
        <v>6.9444444444444447E-4</v>
      </c>
    </row>
    <row r="146" spans="3:9" x14ac:dyDescent="0.25">
      <c r="D146">
        <v>75475</v>
      </c>
      <c r="E146" t="s">
        <v>680</v>
      </c>
      <c r="F146" t="s">
        <v>42</v>
      </c>
      <c r="G146" s="39">
        <v>6</v>
      </c>
      <c r="H146" s="40">
        <v>3490</v>
      </c>
      <c r="I146" s="36">
        <v>2.0833333333333333E-3</v>
      </c>
    </row>
    <row r="147" spans="3:9" x14ac:dyDescent="0.25">
      <c r="D147">
        <v>76005</v>
      </c>
      <c r="E147" t="s">
        <v>370</v>
      </c>
      <c r="F147" t="s">
        <v>42</v>
      </c>
      <c r="G147" s="39">
        <v>6</v>
      </c>
      <c r="H147" s="40">
        <v>4437</v>
      </c>
      <c r="I147" s="36">
        <v>2.0833333333333333E-3</v>
      </c>
    </row>
    <row r="148" spans="3:9" x14ac:dyDescent="0.25">
      <c r="D148">
        <v>76597</v>
      </c>
      <c r="E148" t="s">
        <v>275</v>
      </c>
      <c r="F148" t="s">
        <v>42</v>
      </c>
      <c r="G148" s="39">
        <v>3</v>
      </c>
      <c r="H148" s="40">
        <v>3348</v>
      </c>
      <c r="I148" s="36">
        <v>1.0416666666666667E-3</v>
      </c>
    </row>
    <row r="149" spans="3:9" x14ac:dyDescent="0.25">
      <c r="D149">
        <v>76641</v>
      </c>
      <c r="E149" t="s">
        <v>582</v>
      </c>
      <c r="F149" t="s">
        <v>42</v>
      </c>
      <c r="G149" s="39">
        <v>96</v>
      </c>
      <c r="H149" s="40">
        <v>26990.703749999997</v>
      </c>
      <c r="I149" s="36">
        <v>0.32133333333333336</v>
      </c>
    </row>
    <row r="150" spans="3:9" x14ac:dyDescent="0.25">
      <c r="D150">
        <v>76942</v>
      </c>
      <c r="E150" t="s">
        <v>468</v>
      </c>
      <c r="F150" t="s">
        <v>42</v>
      </c>
      <c r="G150" s="39">
        <v>9</v>
      </c>
      <c r="H150" s="40">
        <v>5184</v>
      </c>
      <c r="I150" s="36">
        <v>3.1249999999999997E-3</v>
      </c>
    </row>
    <row r="151" spans="3:9" x14ac:dyDescent="0.25">
      <c r="D151"/>
      <c r="E151" t="s">
        <v>465</v>
      </c>
      <c r="F151" t="s">
        <v>42</v>
      </c>
      <c r="G151" s="39">
        <v>5</v>
      </c>
      <c r="H151" s="40">
        <v>3168</v>
      </c>
      <c r="I151" s="36">
        <v>1.736111111111111E-3</v>
      </c>
    </row>
    <row r="152" spans="3:9" x14ac:dyDescent="0.25">
      <c r="D152">
        <v>77145</v>
      </c>
      <c r="E152" t="s">
        <v>1811</v>
      </c>
      <c r="F152" t="s">
        <v>42</v>
      </c>
      <c r="G152" s="39">
        <v>35</v>
      </c>
      <c r="H152" s="40">
        <v>15822</v>
      </c>
      <c r="I152" s="36">
        <v>1.2152777777777778E-2</v>
      </c>
    </row>
    <row r="153" spans="3:9" x14ac:dyDescent="0.25">
      <c r="D153">
        <v>77155</v>
      </c>
      <c r="E153" t="s">
        <v>305</v>
      </c>
      <c r="F153" t="s">
        <v>42</v>
      </c>
      <c r="G153" s="39">
        <v>2</v>
      </c>
      <c r="H153" s="40">
        <v>792</v>
      </c>
      <c r="I153" s="36">
        <v>6.9444444444444447E-4</v>
      </c>
    </row>
    <row r="154" spans="3:9" x14ac:dyDescent="0.25">
      <c r="D154">
        <v>77203</v>
      </c>
      <c r="E154" t="s">
        <v>320</v>
      </c>
      <c r="F154" t="s">
        <v>42</v>
      </c>
      <c r="G154" s="39">
        <v>10</v>
      </c>
      <c r="H154" s="40">
        <v>5852</v>
      </c>
      <c r="I154" s="36">
        <v>3.472222222222222E-3</v>
      </c>
    </row>
    <row r="155" spans="3:9" x14ac:dyDescent="0.25">
      <c r="D155">
        <v>77246</v>
      </c>
      <c r="E155" t="s">
        <v>197</v>
      </c>
      <c r="F155" t="s">
        <v>42</v>
      </c>
      <c r="G155" s="39">
        <v>4</v>
      </c>
      <c r="H155" s="40">
        <v>3390</v>
      </c>
      <c r="I155" s="36">
        <v>1.3888888888888889E-3</v>
      </c>
    </row>
    <row r="156" spans="3:9" x14ac:dyDescent="0.25">
      <c r="D156">
        <v>77256</v>
      </c>
      <c r="E156" t="s">
        <v>145</v>
      </c>
      <c r="F156" t="s">
        <v>42</v>
      </c>
      <c r="G156" s="39">
        <v>10</v>
      </c>
      <c r="H156" s="40">
        <v>8073</v>
      </c>
      <c r="I156" s="36">
        <v>3.472222222222222E-3</v>
      </c>
    </row>
    <row r="157" spans="3:9" x14ac:dyDescent="0.25">
      <c r="D157">
        <v>77315</v>
      </c>
      <c r="E157" t="s">
        <v>322</v>
      </c>
      <c r="F157" t="s">
        <v>42</v>
      </c>
      <c r="G157" s="39">
        <v>9</v>
      </c>
      <c r="H157" s="40">
        <v>9000</v>
      </c>
      <c r="I157" s="36">
        <v>3.1249999999999997E-3</v>
      </c>
    </row>
    <row r="158" spans="3:9" x14ac:dyDescent="0.25">
      <c r="D158">
        <v>77452</v>
      </c>
      <c r="E158" t="s">
        <v>543</v>
      </c>
      <c r="F158" t="s">
        <v>42</v>
      </c>
      <c r="G158" s="39">
        <v>18</v>
      </c>
      <c r="H158" s="40">
        <v>6397</v>
      </c>
      <c r="I158" s="36">
        <v>6.2499999999999995E-3</v>
      </c>
    </row>
    <row r="159" spans="3:9" x14ac:dyDescent="0.25">
      <c r="D159">
        <v>77497</v>
      </c>
      <c r="E159" t="s">
        <v>320</v>
      </c>
      <c r="F159" t="s">
        <v>42</v>
      </c>
      <c r="G159" s="39">
        <v>7</v>
      </c>
      <c r="H159" s="40">
        <v>3402</v>
      </c>
      <c r="I159" s="36">
        <v>2.4305555555555556E-3</v>
      </c>
    </row>
    <row r="160" spans="3:9" x14ac:dyDescent="0.25">
      <c r="D160"/>
      <c r="E160" t="s">
        <v>537</v>
      </c>
      <c r="F160" t="s">
        <v>42</v>
      </c>
      <c r="G160" s="39">
        <v>9</v>
      </c>
      <c r="H160" s="40">
        <v>4161</v>
      </c>
      <c r="I160" s="36">
        <v>3.1249999999999997E-3</v>
      </c>
    </row>
    <row r="161" spans="3:9" x14ac:dyDescent="0.25">
      <c r="D161">
        <v>77541</v>
      </c>
      <c r="E161" t="s">
        <v>538</v>
      </c>
      <c r="F161" t="s">
        <v>42</v>
      </c>
      <c r="G161" s="39">
        <v>24</v>
      </c>
      <c r="H161" s="40">
        <v>9360</v>
      </c>
      <c r="I161" s="36">
        <v>8.3333333333333332E-3</v>
      </c>
    </row>
    <row r="162" spans="3:9" x14ac:dyDescent="0.25">
      <c r="D162">
        <v>77590</v>
      </c>
      <c r="E162" t="s">
        <v>322</v>
      </c>
      <c r="F162" t="s">
        <v>42</v>
      </c>
      <c r="G162" s="39">
        <v>6</v>
      </c>
      <c r="H162" s="40">
        <v>1830</v>
      </c>
      <c r="I162" s="36">
        <v>2.0833333333333333E-3</v>
      </c>
    </row>
    <row r="163" spans="3:9" x14ac:dyDescent="0.25">
      <c r="D163">
        <v>77612</v>
      </c>
      <c r="E163" t="s">
        <v>333</v>
      </c>
      <c r="F163" t="s">
        <v>42</v>
      </c>
      <c r="G163" s="39">
        <v>11</v>
      </c>
      <c r="H163" s="40">
        <v>3960</v>
      </c>
      <c r="I163" s="36">
        <v>3.8194444444444443E-3</v>
      </c>
    </row>
    <row r="164" spans="3:9" x14ac:dyDescent="0.25">
      <c r="D164">
        <v>77777</v>
      </c>
      <c r="E164" t="s">
        <v>234</v>
      </c>
      <c r="F164" t="s">
        <v>42</v>
      </c>
      <c r="G164" s="39">
        <v>1</v>
      </c>
      <c r="H164" s="40">
        <v>684</v>
      </c>
      <c r="I164" s="36">
        <v>3.4722222222222224E-4</v>
      </c>
    </row>
    <row r="165" spans="3:9" x14ac:dyDescent="0.25">
      <c r="D165"/>
      <c r="E165" t="s">
        <v>305</v>
      </c>
      <c r="F165" t="s">
        <v>42</v>
      </c>
      <c r="G165" s="39">
        <v>10</v>
      </c>
      <c r="H165" s="40">
        <v>7560</v>
      </c>
      <c r="I165" s="36">
        <v>3.472222222222222E-3</v>
      </c>
    </row>
    <row r="166" spans="3:9" x14ac:dyDescent="0.25">
      <c r="D166"/>
      <c r="E166" t="s">
        <v>526</v>
      </c>
      <c r="F166" t="s">
        <v>42</v>
      </c>
      <c r="G166" s="39">
        <v>1</v>
      </c>
      <c r="H166" s="40">
        <v>810</v>
      </c>
      <c r="I166" s="36">
        <v>3.4722222222222224E-4</v>
      </c>
    </row>
    <row r="167" spans="3:9" x14ac:dyDescent="0.25">
      <c r="D167">
        <v>77798</v>
      </c>
      <c r="E167" t="s">
        <v>1811</v>
      </c>
      <c r="F167" t="s">
        <v>42</v>
      </c>
      <c r="G167" s="39">
        <v>3</v>
      </c>
      <c r="H167" s="40">
        <v>3129.9989999999998</v>
      </c>
      <c r="I167" s="36">
        <v>1.0416666666666667E-3</v>
      </c>
    </row>
    <row r="168" spans="3:9" x14ac:dyDescent="0.25">
      <c r="D168">
        <v>77820</v>
      </c>
      <c r="E168" t="s">
        <v>308</v>
      </c>
      <c r="F168" t="s">
        <v>42</v>
      </c>
      <c r="G168" s="39">
        <v>30</v>
      </c>
      <c r="H168" s="40">
        <v>12256</v>
      </c>
      <c r="I168" s="36">
        <v>1.0416666666666666E-2</v>
      </c>
    </row>
    <row r="169" spans="3:9" x14ac:dyDescent="0.25">
      <c r="D169">
        <v>77823</v>
      </c>
      <c r="E169" t="s">
        <v>322</v>
      </c>
      <c r="F169" t="s">
        <v>42</v>
      </c>
      <c r="G169" s="39">
        <v>1</v>
      </c>
      <c r="H169" s="40">
        <v>640</v>
      </c>
      <c r="I169" s="36">
        <v>3.4722222222222224E-4</v>
      </c>
    </row>
    <row r="170" spans="3:9" x14ac:dyDescent="0.25">
      <c r="D170">
        <v>77865</v>
      </c>
      <c r="E170" t="s">
        <v>393</v>
      </c>
      <c r="F170" t="s">
        <v>42</v>
      </c>
      <c r="G170" s="39">
        <v>1</v>
      </c>
      <c r="H170" s="40">
        <v>675</v>
      </c>
      <c r="I170" s="36">
        <v>3.4722222222222224E-4</v>
      </c>
    </row>
    <row r="171" spans="3:9" x14ac:dyDescent="0.25">
      <c r="D171">
        <v>77870</v>
      </c>
      <c r="E171" t="s">
        <v>676</v>
      </c>
      <c r="F171" t="s">
        <v>42</v>
      </c>
      <c r="G171" s="39">
        <v>7</v>
      </c>
      <c r="H171" s="40">
        <v>7555</v>
      </c>
      <c r="I171" s="36">
        <v>2.4305555555555556E-3</v>
      </c>
    </row>
    <row r="172" spans="3:9" x14ac:dyDescent="0.25">
      <c r="D172">
        <v>77902</v>
      </c>
      <c r="E172" t="s">
        <v>322</v>
      </c>
      <c r="F172" t="s">
        <v>42</v>
      </c>
      <c r="G172" s="39">
        <v>3</v>
      </c>
      <c r="H172" s="40">
        <v>2520</v>
      </c>
      <c r="I172" s="36">
        <v>1.0416666666666667E-3</v>
      </c>
    </row>
    <row r="173" spans="3:9" x14ac:dyDescent="0.25">
      <c r="D173">
        <v>77952</v>
      </c>
      <c r="E173" t="s">
        <v>322</v>
      </c>
      <c r="F173" t="s">
        <v>42</v>
      </c>
      <c r="G173" s="39">
        <v>8</v>
      </c>
      <c r="H173" s="40">
        <v>3520</v>
      </c>
      <c r="I173" s="36">
        <v>2.7777777777777779E-3</v>
      </c>
    </row>
    <row r="174" spans="3:9" x14ac:dyDescent="0.25">
      <c r="C174" s="42">
        <v>43479</v>
      </c>
      <c r="D174">
        <v>60266</v>
      </c>
      <c r="E174" t="s">
        <v>568</v>
      </c>
      <c r="F174" t="s">
        <v>42</v>
      </c>
      <c r="G174" s="39">
        <v>292</v>
      </c>
      <c r="H174" s="40">
        <v>221920</v>
      </c>
      <c r="I174" s="36">
        <v>0.10138888888888888</v>
      </c>
    </row>
    <row r="175" spans="3:9" x14ac:dyDescent="0.25">
      <c r="D175">
        <v>70411</v>
      </c>
      <c r="E175" t="s">
        <v>1204</v>
      </c>
      <c r="F175" t="s">
        <v>42</v>
      </c>
      <c r="G175" s="39">
        <v>583</v>
      </c>
      <c r="H175" s="40">
        <v>148665</v>
      </c>
      <c r="I175" s="36">
        <v>0.20243055555555556</v>
      </c>
    </row>
    <row r="176" spans="3:9" x14ac:dyDescent="0.25">
      <c r="D176">
        <v>73835</v>
      </c>
      <c r="E176" t="s">
        <v>393</v>
      </c>
      <c r="F176" t="s">
        <v>42</v>
      </c>
      <c r="G176" s="39">
        <v>107</v>
      </c>
      <c r="H176" s="40">
        <v>38986</v>
      </c>
      <c r="I176" s="36">
        <v>3.7152777777777778E-2</v>
      </c>
    </row>
    <row r="177" spans="3:9" x14ac:dyDescent="0.25">
      <c r="D177">
        <v>76719</v>
      </c>
      <c r="E177" t="s">
        <v>526</v>
      </c>
      <c r="F177" t="s">
        <v>42</v>
      </c>
      <c r="G177" s="39">
        <v>13</v>
      </c>
      <c r="H177" s="40">
        <v>11390</v>
      </c>
      <c r="I177" s="36">
        <v>4.5138888888888893E-3</v>
      </c>
    </row>
    <row r="178" spans="3:9" x14ac:dyDescent="0.25">
      <c r="D178"/>
      <c r="E178" t="s">
        <v>538</v>
      </c>
      <c r="F178" t="s">
        <v>42</v>
      </c>
      <c r="G178" s="39">
        <v>3</v>
      </c>
      <c r="H178" s="40">
        <v>1985</v>
      </c>
      <c r="I178" s="36">
        <v>1.0416666666666667E-3</v>
      </c>
    </row>
    <row r="179" spans="3:9" x14ac:dyDescent="0.25">
      <c r="D179">
        <v>76734</v>
      </c>
      <c r="E179" t="s">
        <v>393</v>
      </c>
      <c r="F179" t="s">
        <v>42</v>
      </c>
      <c r="G179" s="39">
        <v>21</v>
      </c>
      <c r="H179" s="40">
        <v>11696</v>
      </c>
      <c r="I179" s="36">
        <v>7.2916666666666659E-3</v>
      </c>
    </row>
    <row r="180" spans="3:9" x14ac:dyDescent="0.25">
      <c r="D180">
        <v>77053</v>
      </c>
      <c r="E180" t="s">
        <v>529</v>
      </c>
      <c r="F180" t="s">
        <v>42</v>
      </c>
      <c r="G180" s="39">
        <v>1</v>
      </c>
      <c r="H180" s="40">
        <v>500</v>
      </c>
      <c r="I180" s="36">
        <v>3.4722222222222224E-4</v>
      </c>
    </row>
    <row r="181" spans="3:9" x14ac:dyDescent="0.25">
      <c r="D181">
        <v>77194</v>
      </c>
      <c r="E181" t="s">
        <v>539</v>
      </c>
      <c r="F181" t="s">
        <v>42</v>
      </c>
      <c r="G181" s="39">
        <v>5</v>
      </c>
      <c r="H181" s="40">
        <v>5640</v>
      </c>
      <c r="I181" s="36">
        <v>1.736111111111111E-3</v>
      </c>
    </row>
    <row r="182" spans="3:9" x14ac:dyDescent="0.25">
      <c r="D182">
        <v>77220</v>
      </c>
      <c r="E182" t="s">
        <v>538</v>
      </c>
      <c r="F182" t="s">
        <v>42</v>
      </c>
      <c r="G182" s="39">
        <v>10</v>
      </c>
      <c r="H182" s="40">
        <v>10170</v>
      </c>
      <c r="I182" s="36">
        <v>3.472222222222222E-3</v>
      </c>
    </row>
    <row r="183" spans="3:9" x14ac:dyDescent="0.25">
      <c r="D183">
        <v>77224</v>
      </c>
      <c r="E183" s="125" t="s">
        <v>533</v>
      </c>
      <c r="F183" t="s">
        <v>42</v>
      </c>
      <c r="G183" s="39">
        <v>4</v>
      </c>
      <c r="H183" s="40">
        <v>2831</v>
      </c>
      <c r="I183" s="36">
        <v>1.3388888888888889E-2</v>
      </c>
    </row>
    <row r="184" spans="3:9" x14ac:dyDescent="0.25">
      <c r="D184">
        <v>77509</v>
      </c>
      <c r="E184" t="s">
        <v>1811</v>
      </c>
      <c r="F184" t="s">
        <v>42</v>
      </c>
      <c r="G184" s="39">
        <v>6</v>
      </c>
      <c r="H184" s="40">
        <v>5204.82</v>
      </c>
      <c r="I184" s="36">
        <v>2.0833333333333333E-3</v>
      </c>
    </row>
    <row r="185" spans="3:9" x14ac:dyDescent="0.25">
      <c r="D185">
        <v>77569</v>
      </c>
      <c r="E185" t="s">
        <v>691</v>
      </c>
      <c r="F185" t="s">
        <v>42</v>
      </c>
      <c r="G185" s="39">
        <v>5</v>
      </c>
      <c r="H185" s="40">
        <v>3495</v>
      </c>
      <c r="I185" s="36">
        <v>1.736111111111111E-3</v>
      </c>
    </row>
    <row r="186" spans="3:9" x14ac:dyDescent="0.25">
      <c r="D186">
        <v>77588</v>
      </c>
      <c r="E186" t="s">
        <v>663</v>
      </c>
      <c r="F186" t="s">
        <v>42</v>
      </c>
      <c r="G186" s="39">
        <v>4</v>
      </c>
      <c r="H186" s="40">
        <v>4032</v>
      </c>
      <c r="I186" s="36">
        <v>1.3888888888888889E-3</v>
      </c>
    </row>
    <row r="187" spans="3:9" x14ac:dyDescent="0.25">
      <c r="D187">
        <v>77716</v>
      </c>
      <c r="E187" t="s">
        <v>246</v>
      </c>
      <c r="F187" t="s">
        <v>42</v>
      </c>
      <c r="G187" s="39">
        <v>5</v>
      </c>
      <c r="H187" s="40">
        <v>5160</v>
      </c>
      <c r="I187" s="36">
        <v>1.736111111111111E-3</v>
      </c>
    </row>
    <row r="188" spans="3:9" x14ac:dyDescent="0.25">
      <c r="D188">
        <v>77851</v>
      </c>
      <c r="E188" t="s">
        <v>322</v>
      </c>
      <c r="F188" t="s">
        <v>42</v>
      </c>
      <c r="G188" s="39">
        <v>4</v>
      </c>
      <c r="H188" s="40">
        <v>2656</v>
      </c>
      <c r="I188" s="36">
        <v>1.3888888888888889E-3</v>
      </c>
    </row>
    <row r="189" spans="3:9" x14ac:dyDescent="0.25">
      <c r="C189" s="42">
        <v>43480</v>
      </c>
      <c r="D189">
        <v>76467</v>
      </c>
      <c r="E189" t="s">
        <v>529</v>
      </c>
      <c r="F189" t="s">
        <v>42</v>
      </c>
      <c r="G189" s="39">
        <v>6</v>
      </c>
      <c r="H189" s="40">
        <v>5282.2049999999999</v>
      </c>
      <c r="I189" s="36">
        <v>2.0833333333333333E-3</v>
      </c>
    </row>
    <row r="190" spans="3:9" x14ac:dyDescent="0.25">
      <c r="D190">
        <v>76581</v>
      </c>
      <c r="E190" t="s">
        <v>348</v>
      </c>
      <c r="F190" t="s">
        <v>42</v>
      </c>
      <c r="G190" s="39">
        <v>3</v>
      </c>
      <c r="H190" s="40">
        <v>1824</v>
      </c>
      <c r="I190" s="36">
        <v>1.0416666666666667E-3</v>
      </c>
    </row>
    <row r="191" spans="3:9" x14ac:dyDescent="0.25">
      <c r="D191"/>
      <c r="E191" t="s">
        <v>680</v>
      </c>
      <c r="F191" t="s">
        <v>42</v>
      </c>
      <c r="G191" s="39">
        <v>9</v>
      </c>
      <c r="H191" s="40">
        <v>4673</v>
      </c>
      <c r="I191" s="36">
        <v>3.1249999999999997E-3</v>
      </c>
    </row>
    <row r="192" spans="3:9" x14ac:dyDescent="0.25">
      <c r="D192">
        <v>76647</v>
      </c>
      <c r="E192" t="s">
        <v>258</v>
      </c>
      <c r="F192" t="s">
        <v>42</v>
      </c>
      <c r="G192" s="39">
        <v>13</v>
      </c>
      <c r="H192" s="40">
        <v>4680</v>
      </c>
      <c r="I192" s="36">
        <v>4.5138888888888893E-3</v>
      </c>
    </row>
    <row r="193" spans="1:9" x14ac:dyDescent="0.25">
      <c r="D193"/>
      <c r="E193" t="s">
        <v>130</v>
      </c>
      <c r="F193" t="s">
        <v>42</v>
      </c>
      <c r="G193" s="39">
        <v>20</v>
      </c>
      <c r="H193" s="40">
        <v>5928</v>
      </c>
      <c r="I193" s="36">
        <v>6.9444444444444441E-3</v>
      </c>
    </row>
    <row r="194" spans="1:9" x14ac:dyDescent="0.25">
      <c r="D194"/>
      <c r="E194" t="s">
        <v>452</v>
      </c>
      <c r="F194" t="s">
        <v>42</v>
      </c>
      <c r="G194" s="39">
        <v>6</v>
      </c>
      <c r="H194" s="40">
        <v>7494</v>
      </c>
      <c r="I194" s="36">
        <v>2.0833333333333333E-3</v>
      </c>
    </row>
    <row r="195" spans="1:9" x14ac:dyDescent="0.25">
      <c r="D195">
        <v>76847</v>
      </c>
      <c r="E195" t="s">
        <v>130</v>
      </c>
      <c r="F195" t="s">
        <v>42</v>
      </c>
      <c r="G195" s="39">
        <v>10</v>
      </c>
      <c r="H195" s="40">
        <v>10414.79406</v>
      </c>
      <c r="I195" s="36">
        <v>3.472222222222222E-3</v>
      </c>
    </row>
    <row r="196" spans="1:9" x14ac:dyDescent="0.25">
      <c r="D196"/>
      <c r="E196" t="s">
        <v>1811</v>
      </c>
      <c r="F196" t="s">
        <v>42</v>
      </c>
      <c r="G196" s="39">
        <v>19</v>
      </c>
      <c r="H196" s="40">
        <v>17124.314679999999</v>
      </c>
      <c r="I196" s="36">
        <v>6.5972222222222222E-3</v>
      </c>
    </row>
    <row r="197" spans="1:9" x14ac:dyDescent="0.25">
      <c r="D197">
        <v>77358</v>
      </c>
      <c r="E197" t="s">
        <v>538</v>
      </c>
      <c r="F197" t="s">
        <v>42</v>
      </c>
      <c r="G197" s="39">
        <v>3</v>
      </c>
      <c r="H197" s="40">
        <v>4170</v>
      </c>
      <c r="I197" s="36">
        <v>1.0416666666666667E-3</v>
      </c>
    </row>
    <row r="198" spans="1:9" x14ac:dyDescent="0.25">
      <c r="D198">
        <v>77394</v>
      </c>
      <c r="E198" t="s">
        <v>308</v>
      </c>
      <c r="F198" t="s">
        <v>42</v>
      </c>
      <c r="G198" s="39">
        <v>87</v>
      </c>
      <c r="H198" s="40">
        <v>58420</v>
      </c>
      <c r="I198" s="36">
        <v>3.0208333333333334E-2</v>
      </c>
    </row>
    <row r="199" spans="1:9" x14ac:dyDescent="0.25">
      <c r="D199"/>
      <c r="E199" t="s">
        <v>529</v>
      </c>
      <c r="F199" t="s">
        <v>42</v>
      </c>
      <c r="G199" s="39">
        <v>10</v>
      </c>
      <c r="H199" s="40">
        <v>3730</v>
      </c>
      <c r="I199" s="36">
        <v>3.472222222222222E-3</v>
      </c>
    </row>
    <row r="200" spans="1:9" x14ac:dyDescent="0.25">
      <c r="D200">
        <v>77743</v>
      </c>
      <c r="E200" t="s">
        <v>370</v>
      </c>
      <c r="F200" t="s">
        <v>42</v>
      </c>
      <c r="G200" s="39">
        <v>12</v>
      </c>
      <c r="H200" s="40">
        <v>3600</v>
      </c>
      <c r="I200" s="36">
        <v>4.1666666666666666E-3</v>
      </c>
    </row>
    <row r="201" spans="1:9" x14ac:dyDescent="0.25">
      <c r="B201" t="s">
        <v>4038</v>
      </c>
      <c r="D201"/>
      <c r="G201" s="39">
        <v>1806</v>
      </c>
      <c r="H201" s="40">
        <v>897703.17648999987</v>
      </c>
      <c r="I201" s="36">
        <v>0.92708333333333337</v>
      </c>
    </row>
    <row r="202" spans="1:9" x14ac:dyDescent="0.25">
      <c r="A202" t="s">
        <v>5048</v>
      </c>
      <c r="D202"/>
      <c r="G202" s="39">
        <v>3200</v>
      </c>
      <c r="H202" s="40">
        <v>1663902.2257900003</v>
      </c>
      <c r="I202" s="36">
        <v>2.3321111111111121</v>
      </c>
    </row>
    <row r="203" spans="1:9" x14ac:dyDescent="0.25">
      <c r="A203" t="s">
        <v>685</v>
      </c>
      <c r="D203"/>
      <c r="G203" s="39">
        <v>4186</v>
      </c>
      <c r="H203" s="40">
        <v>2185965.4457900003</v>
      </c>
      <c r="I203" s="36">
        <v>3.2744722222222227</v>
      </c>
    </row>
    <row r="204" spans="1:9" x14ac:dyDescent="0.25">
      <c r="D204"/>
    </row>
    <row r="205" spans="1:9" x14ac:dyDescent="0.25">
      <c r="D205"/>
    </row>
    <row r="206" spans="1:9" x14ac:dyDescent="0.25">
      <c r="D206"/>
    </row>
    <row r="207" spans="1:9" x14ac:dyDescent="0.25">
      <c r="D207"/>
    </row>
    <row r="208" spans="1:9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  <row r="254" spans="4:4" x14ac:dyDescent="0.25">
      <c r="D254"/>
    </row>
    <row r="255" spans="4:4" x14ac:dyDescent="0.25">
      <c r="D255"/>
    </row>
    <row r="256" spans="4:4" x14ac:dyDescent="0.25">
      <c r="D256"/>
    </row>
    <row r="257" spans="4:4" x14ac:dyDescent="0.25">
      <c r="D257"/>
    </row>
    <row r="258" spans="4:4" x14ac:dyDescent="0.25">
      <c r="D258"/>
    </row>
    <row r="259" spans="4:4" x14ac:dyDescent="0.25">
      <c r="D259"/>
    </row>
    <row r="260" spans="4:4" x14ac:dyDescent="0.25">
      <c r="D260"/>
    </row>
    <row r="261" spans="4:4" x14ac:dyDescent="0.25">
      <c r="D261"/>
    </row>
    <row r="262" spans="4:4" x14ac:dyDescent="0.25">
      <c r="D262"/>
    </row>
    <row r="263" spans="4:4" x14ac:dyDescent="0.25">
      <c r="D263"/>
    </row>
    <row r="264" spans="4:4" x14ac:dyDescent="0.25">
      <c r="D264"/>
    </row>
    <row r="265" spans="4:4" x14ac:dyDescent="0.25">
      <c r="D265"/>
    </row>
    <row r="266" spans="4:4" x14ac:dyDescent="0.25">
      <c r="D266"/>
    </row>
    <row r="267" spans="4:4" x14ac:dyDescent="0.25">
      <c r="D267"/>
    </row>
    <row r="268" spans="4:4" x14ac:dyDescent="0.25">
      <c r="D268"/>
    </row>
    <row r="269" spans="4:4" x14ac:dyDescent="0.25">
      <c r="D269"/>
    </row>
    <row r="270" spans="4:4" x14ac:dyDescent="0.25">
      <c r="D270"/>
    </row>
    <row r="271" spans="4:4" x14ac:dyDescent="0.25">
      <c r="D271"/>
    </row>
    <row r="272" spans="4:4" x14ac:dyDescent="0.25">
      <c r="D272"/>
    </row>
    <row r="273" spans="4:4" x14ac:dyDescent="0.25">
      <c r="D273"/>
    </row>
    <row r="274" spans="4:4" x14ac:dyDescent="0.25">
      <c r="D274"/>
    </row>
    <row r="275" spans="4:4" x14ac:dyDescent="0.25">
      <c r="D275"/>
    </row>
    <row r="276" spans="4:4" x14ac:dyDescent="0.25">
      <c r="D276"/>
    </row>
    <row r="277" spans="4:4" x14ac:dyDescent="0.25">
      <c r="D277"/>
    </row>
    <row r="278" spans="4:4" x14ac:dyDescent="0.25">
      <c r="D278"/>
    </row>
    <row r="279" spans="4:4" x14ac:dyDescent="0.25">
      <c r="D279"/>
    </row>
    <row r="280" spans="4:4" x14ac:dyDescent="0.25">
      <c r="D280"/>
    </row>
    <row r="281" spans="4:4" x14ac:dyDescent="0.25">
      <c r="D281"/>
    </row>
    <row r="282" spans="4:4" x14ac:dyDescent="0.25">
      <c r="D282"/>
    </row>
    <row r="283" spans="4:4" x14ac:dyDescent="0.25">
      <c r="D283"/>
    </row>
    <row r="284" spans="4:4" x14ac:dyDescent="0.25">
      <c r="D284"/>
    </row>
    <row r="285" spans="4:4" x14ac:dyDescent="0.25">
      <c r="D285"/>
    </row>
    <row r="286" spans="4:4" x14ac:dyDescent="0.25">
      <c r="D286"/>
    </row>
    <row r="287" spans="4:4" x14ac:dyDescent="0.25">
      <c r="D287"/>
    </row>
    <row r="288" spans="4:4" x14ac:dyDescent="0.25">
      <c r="D288"/>
    </row>
    <row r="289" spans="4:4" x14ac:dyDescent="0.25">
      <c r="D289"/>
    </row>
    <row r="290" spans="4:4" x14ac:dyDescent="0.25">
      <c r="D290"/>
    </row>
    <row r="291" spans="4:4" x14ac:dyDescent="0.25">
      <c r="D291"/>
    </row>
    <row r="292" spans="4:4" x14ac:dyDescent="0.25">
      <c r="D292"/>
    </row>
    <row r="293" spans="4:4" x14ac:dyDescent="0.25">
      <c r="D293"/>
    </row>
    <row r="294" spans="4:4" x14ac:dyDescent="0.25">
      <c r="D294"/>
    </row>
    <row r="295" spans="4:4" x14ac:dyDescent="0.25">
      <c r="D295"/>
    </row>
    <row r="296" spans="4:4" x14ac:dyDescent="0.25">
      <c r="D296"/>
    </row>
    <row r="297" spans="4:4" x14ac:dyDescent="0.25">
      <c r="D297"/>
    </row>
    <row r="298" spans="4:4" x14ac:dyDescent="0.25">
      <c r="D298"/>
    </row>
    <row r="299" spans="4:4" x14ac:dyDescent="0.25">
      <c r="D299"/>
    </row>
    <row r="300" spans="4:4" x14ac:dyDescent="0.25">
      <c r="D300"/>
    </row>
    <row r="301" spans="4:4" x14ac:dyDescent="0.25">
      <c r="D301"/>
    </row>
    <row r="302" spans="4:4" x14ac:dyDescent="0.25">
      <c r="D302"/>
    </row>
    <row r="303" spans="4:4" x14ac:dyDescent="0.25">
      <c r="D303"/>
    </row>
    <row r="304" spans="4:4" x14ac:dyDescent="0.25">
      <c r="D304"/>
    </row>
    <row r="305" spans="4:4" x14ac:dyDescent="0.25">
      <c r="D305"/>
    </row>
    <row r="306" spans="4:4" x14ac:dyDescent="0.25">
      <c r="D306"/>
    </row>
    <row r="307" spans="4:4" x14ac:dyDescent="0.25">
      <c r="D307"/>
    </row>
    <row r="308" spans="4:4" x14ac:dyDescent="0.25">
      <c r="D308"/>
    </row>
    <row r="309" spans="4:4" x14ac:dyDescent="0.25">
      <c r="D309"/>
    </row>
    <row r="310" spans="4:4" x14ac:dyDescent="0.25">
      <c r="D310"/>
    </row>
    <row r="311" spans="4:4" x14ac:dyDescent="0.25">
      <c r="D311"/>
    </row>
    <row r="312" spans="4:4" x14ac:dyDescent="0.25">
      <c r="D312"/>
    </row>
    <row r="313" spans="4:4" x14ac:dyDescent="0.25">
      <c r="D313"/>
    </row>
    <row r="314" spans="4:4" x14ac:dyDescent="0.25">
      <c r="D314"/>
    </row>
    <row r="315" spans="4:4" x14ac:dyDescent="0.25">
      <c r="D315"/>
    </row>
    <row r="316" spans="4:4" x14ac:dyDescent="0.25">
      <c r="D316"/>
    </row>
    <row r="317" spans="4:4" x14ac:dyDescent="0.25">
      <c r="D317"/>
    </row>
    <row r="318" spans="4:4" x14ac:dyDescent="0.25">
      <c r="D318"/>
    </row>
    <row r="319" spans="4:4" x14ac:dyDescent="0.25">
      <c r="D319"/>
    </row>
    <row r="320" spans="4:4" x14ac:dyDescent="0.25">
      <c r="D320"/>
    </row>
    <row r="321" spans="4:4" x14ac:dyDescent="0.25">
      <c r="D321"/>
    </row>
    <row r="322" spans="4:4" x14ac:dyDescent="0.25">
      <c r="D322"/>
    </row>
    <row r="323" spans="4:4" x14ac:dyDescent="0.25">
      <c r="D323"/>
    </row>
    <row r="324" spans="4:4" x14ac:dyDescent="0.25">
      <c r="D324"/>
    </row>
    <row r="325" spans="4:4" x14ac:dyDescent="0.25">
      <c r="D325"/>
    </row>
    <row r="326" spans="4:4" x14ac:dyDescent="0.25">
      <c r="D326"/>
    </row>
    <row r="327" spans="4:4" x14ac:dyDescent="0.25">
      <c r="D327"/>
    </row>
    <row r="328" spans="4:4" x14ac:dyDescent="0.25">
      <c r="D328"/>
    </row>
    <row r="329" spans="4:4" x14ac:dyDescent="0.25">
      <c r="D329"/>
    </row>
    <row r="330" spans="4:4" x14ac:dyDescent="0.25">
      <c r="D330"/>
    </row>
    <row r="331" spans="4:4" x14ac:dyDescent="0.25">
      <c r="D331"/>
    </row>
    <row r="332" spans="4:4" x14ac:dyDescent="0.25">
      <c r="D332"/>
    </row>
    <row r="333" spans="4:4" x14ac:dyDescent="0.25">
      <c r="D333"/>
    </row>
    <row r="334" spans="4:4" x14ac:dyDescent="0.25">
      <c r="D334"/>
    </row>
    <row r="335" spans="4:4" x14ac:dyDescent="0.25">
      <c r="D335"/>
    </row>
    <row r="336" spans="4:4" x14ac:dyDescent="0.25">
      <c r="D336"/>
    </row>
    <row r="337" spans="4:4" x14ac:dyDescent="0.25">
      <c r="D337"/>
    </row>
    <row r="338" spans="4:4" x14ac:dyDescent="0.25">
      <c r="D338"/>
    </row>
    <row r="339" spans="4:4" x14ac:dyDescent="0.25">
      <c r="D339"/>
    </row>
    <row r="340" spans="4:4" x14ac:dyDescent="0.25">
      <c r="D340"/>
    </row>
    <row r="341" spans="4:4" x14ac:dyDescent="0.25">
      <c r="D341"/>
    </row>
    <row r="342" spans="4:4" x14ac:dyDescent="0.25">
      <c r="D342"/>
    </row>
    <row r="343" spans="4:4" x14ac:dyDescent="0.25">
      <c r="D343"/>
    </row>
    <row r="344" spans="4:4" x14ac:dyDescent="0.25">
      <c r="D344"/>
    </row>
    <row r="345" spans="4:4" x14ac:dyDescent="0.25">
      <c r="D345"/>
    </row>
    <row r="346" spans="4:4" x14ac:dyDescent="0.25">
      <c r="D346"/>
    </row>
    <row r="347" spans="4:4" x14ac:dyDescent="0.25">
      <c r="D347"/>
    </row>
    <row r="348" spans="4:4" x14ac:dyDescent="0.25">
      <c r="D348"/>
    </row>
    <row r="349" spans="4:4" x14ac:dyDescent="0.25">
      <c r="D349"/>
    </row>
    <row r="350" spans="4:4" x14ac:dyDescent="0.25">
      <c r="D350"/>
    </row>
    <row r="351" spans="4:4" x14ac:dyDescent="0.25">
      <c r="D351"/>
    </row>
    <row r="352" spans="4:4" x14ac:dyDescent="0.25">
      <c r="D352"/>
    </row>
    <row r="353" spans="4:4" x14ac:dyDescent="0.25">
      <c r="D353"/>
    </row>
    <row r="354" spans="4:4" x14ac:dyDescent="0.25">
      <c r="D354"/>
    </row>
    <row r="355" spans="4:4" x14ac:dyDescent="0.25">
      <c r="D355"/>
    </row>
    <row r="356" spans="4:4" x14ac:dyDescent="0.25">
      <c r="D356"/>
    </row>
    <row r="357" spans="4:4" x14ac:dyDescent="0.25">
      <c r="D357"/>
    </row>
    <row r="358" spans="4:4" x14ac:dyDescent="0.25">
      <c r="D358"/>
    </row>
    <row r="359" spans="4:4" x14ac:dyDescent="0.25">
      <c r="D359"/>
    </row>
    <row r="360" spans="4:4" x14ac:dyDescent="0.25">
      <c r="D360"/>
    </row>
    <row r="361" spans="4:4" x14ac:dyDescent="0.25">
      <c r="D361"/>
    </row>
    <row r="362" spans="4:4" x14ac:dyDescent="0.25">
      <c r="D362"/>
    </row>
    <row r="363" spans="4:4" x14ac:dyDescent="0.25">
      <c r="D363"/>
    </row>
    <row r="364" spans="4:4" x14ac:dyDescent="0.25">
      <c r="D364"/>
    </row>
    <row r="365" spans="4:4" x14ac:dyDescent="0.25">
      <c r="D365"/>
    </row>
    <row r="366" spans="4:4" x14ac:dyDescent="0.25">
      <c r="D366"/>
    </row>
    <row r="367" spans="4:4" x14ac:dyDescent="0.25">
      <c r="D367"/>
    </row>
    <row r="368" spans="4:4" x14ac:dyDescent="0.25">
      <c r="D368"/>
    </row>
    <row r="369" spans="4:4" x14ac:dyDescent="0.25">
      <c r="D369"/>
    </row>
    <row r="370" spans="4:4" x14ac:dyDescent="0.25">
      <c r="D370"/>
    </row>
    <row r="371" spans="4:4" x14ac:dyDescent="0.25">
      <c r="D371"/>
    </row>
    <row r="372" spans="4:4" x14ac:dyDescent="0.25">
      <c r="D372"/>
    </row>
    <row r="373" spans="4:4" x14ac:dyDescent="0.25">
      <c r="D373"/>
    </row>
    <row r="374" spans="4:4" x14ac:dyDescent="0.25">
      <c r="D374"/>
    </row>
    <row r="375" spans="4:4" x14ac:dyDescent="0.25">
      <c r="D375"/>
    </row>
    <row r="376" spans="4:4" x14ac:dyDescent="0.25">
      <c r="D376"/>
    </row>
    <row r="377" spans="4:4" x14ac:dyDescent="0.25">
      <c r="D377"/>
    </row>
    <row r="378" spans="4:4" x14ac:dyDescent="0.25">
      <c r="D378"/>
    </row>
    <row r="379" spans="4:4" x14ac:dyDescent="0.25">
      <c r="D379"/>
    </row>
    <row r="380" spans="4:4" x14ac:dyDescent="0.25">
      <c r="D380"/>
    </row>
    <row r="381" spans="4:4" x14ac:dyDescent="0.25">
      <c r="D381"/>
    </row>
    <row r="382" spans="4:4" x14ac:dyDescent="0.25">
      <c r="D382"/>
    </row>
    <row r="383" spans="4:4" x14ac:dyDescent="0.25">
      <c r="D383"/>
    </row>
    <row r="384" spans="4:4" x14ac:dyDescent="0.25">
      <c r="D384"/>
    </row>
    <row r="385" spans="4:4" x14ac:dyDescent="0.25">
      <c r="D385"/>
    </row>
    <row r="386" spans="4:4" x14ac:dyDescent="0.25">
      <c r="D386"/>
    </row>
    <row r="387" spans="4:4" x14ac:dyDescent="0.25">
      <c r="D387"/>
    </row>
    <row r="388" spans="4:4" x14ac:dyDescent="0.25">
      <c r="D388"/>
    </row>
    <row r="389" spans="4:4" x14ac:dyDescent="0.25">
      <c r="D389"/>
    </row>
    <row r="390" spans="4:4" x14ac:dyDescent="0.25">
      <c r="D390"/>
    </row>
    <row r="391" spans="4:4" x14ac:dyDescent="0.25">
      <c r="D391"/>
    </row>
    <row r="392" spans="4:4" x14ac:dyDescent="0.25">
      <c r="D392"/>
    </row>
    <row r="393" spans="4:4" x14ac:dyDescent="0.25">
      <c r="D393"/>
    </row>
    <row r="394" spans="4:4" x14ac:dyDescent="0.25">
      <c r="D394"/>
    </row>
    <row r="395" spans="4:4" x14ac:dyDescent="0.25">
      <c r="D395"/>
    </row>
    <row r="396" spans="4:4" x14ac:dyDescent="0.25">
      <c r="D396"/>
    </row>
    <row r="397" spans="4:4" x14ac:dyDescent="0.25">
      <c r="D397"/>
    </row>
    <row r="398" spans="4:4" x14ac:dyDescent="0.25">
      <c r="D398"/>
    </row>
    <row r="399" spans="4:4" x14ac:dyDescent="0.25">
      <c r="D399"/>
    </row>
    <row r="400" spans="4:4" x14ac:dyDescent="0.25">
      <c r="D400"/>
    </row>
    <row r="401" spans="4:4" x14ac:dyDescent="0.25">
      <c r="D401"/>
    </row>
    <row r="402" spans="4:4" x14ac:dyDescent="0.25">
      <c r="D402"/>
    </row>
    <row r="403" spans="4:4" x14ac:dyDescent="0.25">
      <c r="D403"/>
    </row>
    <row r="404" spans="4:4" x14ac:dyDescent="0.25">
      <c r="D404"/>
    </row>
    <row r="405" spans="4:4" x14ac:dyDescent="0.25">
      <c r="D405"/>
    </row>
    <row r="406" spans="4:4" x14ac:dyDescent="0.25">
      <c r="D406"/>
    </row>
    <row r="407" spans="4:4" x14ac:dyDescent="0.25">
      <c r="D407"/>
    </row>
    <row r="408" spans="4:4" x14ac:dyDescent="0.25">
      <c r="D408"/>
    </row>
    <row r="409" spans="4:4" x14ac:dyDescent="0.25">
      <c r="D409"/>
    </row>
    <row r="410" spans="4:4" x14ac:dyDescent="0.25">
      <c r="D410"/>
    </row>
    <row r="411" spans="4:4" x14ac:dyDescent="0.25">
      <c r="D411"/>
    </row>
    <row r="412" spans="4:4" x14ac:dyDescent="0.25">
      <c r="D412"/>
    </row>
    <row r="413" spans="4:4" x14ac:dyDescent="0.25">
      <c r="D413"/>
    </row>
    <row r="414" spans="4:4" x14ac:dyDescent="0.25">
      <c r="D414"/>
    </row>
    <row r="415" spans="4:4" x14ac:dyDescent="0.25">
      <c r="D415"/>
    </row>
    <row r="416" spans="4:4" x14ac:dyDescent="0.25">
      <c r="D416"/>
    </row>
    <row r="417" spans="4:4" x14ac:dyDescent="0.25">
      <c r="D417"/>
    </row>
    <row r="418" spans="4:4" x14ac:dyDescent="0.25">
      <c r="D418"/>
    </row>
    <row r="419" spans="4:4" x14ac:dyDescent="0.25">
      <c r="D419"/>
    </row>
    <row r="420" spans="4:4" x14ac:dyDescent="0.25">
      <c r="D420"/>
    </row>
    <row r="421" spans="4:4" x14ac:dyDescent="0.25">
      <c r="D421"/>
    </row>
    <row r="422" spans="4:4" x14ac:dyDescent="0.25">
      <c r="D422"/>
    </row>
    <row r="423" spans="4:4" x14ac:dyDescent="0.25">
      <c r="D423"/>
    </row>
    <row r="424" spans="4:4" x14ac:dyDescent="0.25">
      <c r="D424"/>
    </row>
    <row r="425" spans="4:4" x14ac:dyDescent="0.25">
      <c r="D425"/>
    </row>
    <row r="426" spans="4:4" x14ac:dyDescent="0.25">
      <c r="D426"/>
    </row>
    <row r="427" spans="4:4" x14ac:dyDescent="0.25">
      <c r="D427"/>
    </row>
    <row r="428" spans="4:4" x14ac:dyDescent="0.25">
      <c r="D428"/>
    </row>
    <row r="429" spans="4:4" x14ac:dyDescent="0.25">
      <c r="D429"/>
    </row>
    <row r="430" spans="4:4" x14ac:dyDescent="0.25">
      <c r="D430"/>
    </row>
    <row r="431" spans="4:4" x14ac:dyDescent="0.25">
      <c r="D431"/>
    </row>
    <row r="432" spans="4:4" x14ac:dyDescent="0.25">
      <c r="D432"/>
    </row>
    <row r="433" spans="4:4" x14ac:dyDescent="0.25">
      <c r="D433"/>
    </row>
    <row r="434" spans="4:4" x14ac:dyDescent="0.25">
      <c r="D434"/>
    </row>
    <row r="435" spans="4:4" x14ac:dyDescent="0.25">
      <c r="D435"/>
    </row>
    <row r="436" spans="4:4" x14ac:dyDescent="0.25">
      <c r="D436"/>
    </row>
    <row r="437" spans="4:4" x14ac:dyDescent="0.25">
      <c r="D437"/>
    </row>
    <row r="438" spans="4:4" x14ac:dyDescent="0.25">
      <c r="D438"/>
    </row>
    <row r="439" spans="4:4" x14ac:dyDescent="0.25">
      <c r="D439"/>
    </row>
    <row r="440" spans="4:4" x14ac:dyDescent="0.25">
      <c r="D440"/>
    </row>
    <row r="441" spans="4:4" x14ac:dyDescent="0.25">
      <c r="D441"/>
    </row>
    <row r="442" spans="4:4" x14ac:dyDescent="0.25">
      <c r="D442"/>
    </row>
    <row r="443" spans="4:4" x14ac:dyDescent="0.25">
      <c r="D443"/>
    </row>
    <row r="444" spans="4:4" x14ac:dyDescent="0.25">
      <c r="D444"/>
    </row>
    <row r="445" spans="4:4" x14ac:dyDescent="0.25">
      <c r="D445"/>
    </row>
    <row r="446" spans="4:4" x14ac:dyDescent="0.25">
      <c r="D446"/>
    </row>
    <row r="447" spans="4:4" x14ac:dyDescent="0.25">
      <c r="D447"/>
    </row>
    <row r="448" spans="4:4" x14ac:dyDescent="0.25">
      <c r="D448"/>
    </row>
    <row r="449" spans="4:4" x14ac:dyDescent="0.25">
      <c r="D449"/>
    </row>
    <row r="450" spans="4:4" x14ac:dyDescent="0.25">
      <c r="D450"/>
    </row>
    <row r="451" spans="4:4" x14ac:dyDescent="0.25">
      <c r="D451"/>
    </row>
    <row r="452" spans="4:4" x14ac:dyDescent="0.25">
      <c r="D452"/>
    </row>
    <row r="453" spans="4:4" x14ac:dyDescent="0.25">
      <c r="D453"/>
    </row>
    <row r="454" spans="4:4" x14ac:dyDescent="0.25">
      <c r="D454"/>
    </row>
    <row r="455" spans="4:4" x14ac:dyDescent="0.25">
      <c r="D455"/>
    </row>
    <row r="456" spans="4:4" x14ac:dyDescent="0.25">
      <c r="D456"/>
    </row>
    <row r="457" spans="4:4" x14ac:dyDescent="0.25">
      <c r="D457"/>
    </row>
    <row r="458" spans="4:4" x14ac:dyDescent="0.25">
      <c r="D458"/>
    </row>
    <row r="459" spans="4:4" x14ac:dyDescent="0.25">
      <c r="D459"/>
    </row>
    <row r="460" spans="4:4" x14ac:dyDescent="0.25">
      <c r="D460"/>
    </row>
    <row r="461" spans="4:4" x14ac:dyDescent="0.25">
      <c r="D461"/>
    </row>
    <row r="462" spans="4:4" x14ac:dyDescent="0.25">
      <c r="D462"/>
    </row>
    <row r="463" spans="4:4" x14ac:dyDescent="0.25">
      <c r="D463"/>
    </row>
    <row r="464" spans="4:4" x14ac:dyDescent="0.25">
      <c r="D464"/>
    </row>
    <row r="465" spans="4:4" x14ac:dyDescent="0.25">
      <c r="D465"/>
    </row>
    <row r="466" spans="4:4" x14ac:dyDescent="0.25">
      <c r="D466"/>
    </row>
    <row r="467" spans="4:4" x14ac:dyDescent="0.25">
      <c r="D467"/>
    </row>
    <row r="468" spans="4:4" x14ac:dyDescent="0.25">
      <c r="D468"/>
    </row>
    <row r="469" spans="4:4" x14ac:dyDescent="0.25">
      <c r="D469"/>
    </row>
    <row r="470" spans="4:4" x14ac:dyDescent="0.25">
      <c r="D470"/>
    </row>
    <row r="471" spans="4:4" x14ac:dyDescent="0.25">
      <c r="D471"/>
    </row>
    <row r="472" spans="4:4" x14ac:dyDescent="0.25">
      <c r="D472"/>
    </row>
    <row r="473" spans="4:4" x14ac:dyDescent="0.25">
      <c r="D473"/>
    </row>
    <row r="474" spans="4:4" x14ac:dyDescent="0.25">
      <c r="D474"/>
    </row>
    <row r="475" spans="4:4" x14ac:dyDescent="0.25">
      <c r="D475"/>
    </row>
    <row r="476" spans="4:4" x14ac:dyDescent="0.25">
      <c r="D476"/>
    </row>
    <row r="477" spans="4:4" x14ac:dyDescent="0.25">
      <c r="D477"/>
    </row>
    <row r="478" spans="4:4" x14ac:dyDescent="0.25">
      <c r="D478"/>
    </row>
    <row r="479" spans="4:4" x14ac:dyDescent="0.25">
      <c r="D479"/>
    </row>
    <row r="480" spans="4:4" x14ac:dyDescent="0.25">
      <c r="D480"/>
    </row>
    <row r="481" spans="4:4" x14ac:dyDescent="0.25">
      <c r="D481"/>
    </row>
    <row r="482" spans="4:4" x14ac:dyDescent="0.25">
      <c r="D482"/>
    </row>
    <row r="483" spans="4:4" x14ac:dyDescent="0.25">
      <c r="D483"/>
    </row>
    <row r="484" spans="4:4" x14ac:dyDescent="0.25">
      <c r="D484"/>
    </row>
    <row r="485" spans="4:4" x14ac:dyDescent="0.25">
      <c r="D485"/>
    </row>
    <row r="486" spans="4:4" x14ac:dyDescent="0.25">
      <c r="D486"/>
    </row>
    <row r="487" spans="4:4" x14ac:dyDescent="0.25">
      <c r="D487"/>
    </row>
    <row r="488" spans="4:4" x14ac:dyDescent="0.25">
      <c r="D488"/>
    </row>
    <row r="489" spans="4:4" x14ac:dyDescent="0.25">
      <c r="D489"/>
    </row>
  </sheetData>
  <pageMargins left="0.7" right="0.7" top="0.75" bottom="0.75" header="0.3" footer="0.3"/>
  <pageSetup fitToHeight="0" orientation="portrait" r:id="rId2"/>
  <headerFooter>
    <oddFooter>Page &amp;P</oddFooter>
  </headerFooter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1A088-08A5-4867-A715-0FFF8A879BD3}">
  <sheetPr>
    <pageSetUpPr fitToPage="1"/>
  </sheetPr>
  <dimension ref="A1:G11"/>
  <sheetViews>
    <sheetView workbookViewId="0">
      <selection activeCell="B5" sqref="B5"/>
    </sheetView>
  </sheetViews>
  <sheetFormatPr defaultRowHeight="15" x14ac:dyDescent="0.25"/>
  <cols>
    <col min="1" max="1" width="19.28515625" bestFit="1" customWidth="1"/>
    <col min="2" max="2" width="18.28515625" bestFit="1" customWidth="1"/>
    <col min="3" max="4" width="15.140625" bestFit="1" customWidth="1"/>
    <col min="5" max="5" width="20.140625" hidden="1" customWidth="1"/>
    <col min="6" max="6" width="18.28515625" hidden="1" customWidth="1"/>
    <col min="7" max="7" width="20.140625" hidden="1" customWidth="1"/>
    <col min="8" max="8" width="18.28515625" customWidth="1"/>
    <col min="9" max="9" width="20.140625" bestFit="1" customWidth="1"/>
  </cols>
  <sheetData>
    <row r="1" spans="1:7" x14ac:dyDescent="0.25">
      <c r="A1" s="35" t="s">
        <v>57</v>
      </c>
      <c r="B1" t="s">
        <v>23</v>
      </c>
    </row>
    <row r="3" spans="1:7" x14ac:dyDescent="0.25">
      <c r="E3" s="35" t="s">
        <v>916</v>
      </c>
    </row>
    <row r="4" spans="1:7" x14ac:dyDescent="0.25">
      <c r="A4" s="35" t="s">
        <v>943</v>
      </c>
      <c r="B4" s="35" t="s">
        <v>72</v>
      </c>
      <c r="C4" s="35" t="s">
        <v>124</v>
      </c>
      <c r="D4" s="35" t="s">
        <v>199</v>
      </c>
      <c r="E4" t="s">
        <v>944</v>
      </c>
      <c r="F4" t="s">
        <v>917</v>
      </c>
      <c r="G4" t="s">
        <v>942</v>
      </c>
    </row>
    <row r="5" spans="1:7" x14ac:dyDescent="0.25">
      <c r="A5" s="42">
        <v>43465</v>
      </c>
      <c r="B5" s="42">
        <v>43468</v>
      </c>
      <c r="C5">
        <v>75309</v>
      </c>
      <c r="D5" t="s">
        <v>130</v>
      </c>
      <c r="E5" s="39">
        <v>26</v>
      </c>
      <c r="F5" s="40">
        <v>5710</v>
      </c>
      <c r="G5" s="36">
        <v>0.22500000000000001</v>
      </c>
    </row>
    <row r="6" spans="1:7" x14ac:dyDescent="0.25">
      <c r="A6" t="s">
        <v>5047</v>
      </c>
      <c r="E6" s="39">
        <v>26</v>
      </c>
      <c r="F6" s="40">
        <v>5710</v>
      </c>
      <c r="G6" s="36">
        <v>0.22500000000000001</v>
      </c>
    </row>
    <row r="7" spans="1:7" x14ac:dyDescent="0.25">
      <c r="A7" s="42">
        <v>43467</v>
      </c>
      <c r="B7" s="42">
        <v>43468</v>
      </c>
      <c r="C7">
        <v>75311</v>
      </c>
      <c r="D7" t="s">
        <v>130</v>
      </c>
      <c r="E7" s="39">
        <v>34</v>
      </c>
      <c r="F7" s="40">
        <v>5103.6363600000004</v>
      </c>
      <c r="G7" s="36">
        <v>0.29699999999999999</v>
      </c>
    </row>
    <row r="8" spans="1:7" x14ac:dyDescent="0.25">
      <c r="A8" t="s">
        <v>5048</v>
      </c>
      <c r="E8" s="39">
        <v>34</v>
      </c>
      <c r="F8" s="40">
        <v>5103.6363600000004</v>
      </c>
      <c r="G8" s="36">
        <v>0.29699999999999999</v>
      </c>
    </row>
    <row r="9" spans="1:7" x14ac:dyDescent="0.25">
      <c r="A9" s="42">
        <v>43468</v>
      </c>
      <c r="B9" s="42">
        <v>43468</v>
      </c>
      <c r="C9">
        <v>75324</v>
      </c>
      <c r="D9" t="s">
        <v>130</v>
      </c>
      <c r="E9" s="39">
        <v>49</v>
      </c>
      <c r="F9" s="40">
        <v>7349.0909099999999</v>
      </c>
      <c r="G9" s="36">
        <v>0.432</v>
      </c>
    </row>
    <row r="10" spans="1:7" x14ac:dyDescent="0.25">
      <c r="A10" t="s">
        <v>5049</v>
      </c>
      <c r="E10" s="39">
        <v>49</v>
      </c>
      <c r="F10" s="40">
        <v>7349.0909099999999</v>
      </c>
      <c r="G10" s="36">
        <v>0.432</v>
      </c>
    </row>
    <row r="11" spans="1:7" x14ac:dyDescent="0.25">
      <c r="A11" t="s">
        <v>685</v>
      </c>
      <c r="E11" s="39">
        <v>109</v>
      </c>
      <c r="F11" s="40">
        <v>18162.727269999999</v>
      </c>
      <c r="G11" s="36">
        <v>0.95400000000000018</v>
      </c>
    </row>
  </sheetData>
  <pageMargins left="0.7" right="0.7" top="0.75" bottom="0.75" header="0.3" footer="0.3"/>
  <pageSetup fitToHeight="0" orientation="portrait" r:id="rId2"/>
  <headerFooter>
    <oddFooter>Page &amp;P</oddFooter>
  </headerFooter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01393-0107-45C1-AAA5-C60930144BC6}">
  <dimension ref="A3:B20"/>
  <sheetViews>
    <sheetView workbookViewId="0">
      <selection activeCell="B20" sqref="B20"/>
    </sheetView>
  </sheetViews>
  <sheetFormatPr defaultRowHeight="15" x14ac:dyDescent="0.25"/>
  <cols>
    <col min="1" max="2" width="20.140625" bestFit="1" customWidth="1"/>
  </cols>
  <sheetData>
    <row r="3" spans="1:2" x14ac:dyDescent="0.25">
      <c r="A3" s="35" t="s">
        <v>919</v>
      </c>
      <c r="B3" t="s">
        <v>936</v>
      </c>
    </row>
    <row r="4" spans="1:2" x14ac:dyDescent="0.25">
      <c r="A4" s="42">
        <v>43395</v>
      </c>
      <c r="B4" s="39">
        <v>1370.0000000000002</v>
      </c>
    </row>
    <row r="5" spans="1:2" x14ac:dyDescent="0.25">
      <c r="A5" s="42">
        <v>43396</v>
      </c>
      <c r="B5" s="39">
        <v>2478.8000000000025</v>
      </c>
    </row>
    <row r="11" spans="1:2" x14ac:dyDescent="0.25">
      <c r="A11" s="35" t="s">
        <v>923</v>
      </c>
      <c r="B11" t="s">
        <v>937</v>
      </c>
    </row>
    <row r="12" spans="1:2" x14ac:dyDescent="0.25">
      <c r="A12" s="42">
        <v>43395</v>
      </c>
      <c r="B12" s="39">
        <v>1299.08</v>
      </c>
    </row>
    <row r="13" spans="1:2" x14ac:dyDescent="0.25">
      <c r="A13" s="42">
        <v>43396</v>
      </c>
      <c r="B13" s="39">
        <v>2450.6800000000007</v>
      </c>
    </row>
    <row r="14" spans="1:2" x14ac:dyDescent="0.25">
      <c r="A14" t="s">
        <v>1001</v>
      </c>
      <c r="B14" s="39">
        <v>6267.62</v>
      </c>
    </row>
    <row r="19" spans="1:1" x14ac:dyDescent="0.25">
      <c r="A19" t="s">
        <v>942</v>
      </c>
    </row>
    <row r="20" spans="1:1" x14ac:dyDescent="0.25">
      <c r="A20" s="36">
        <v>24.11099999999988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8A68-9D0A-485F-94A3-AC71779DA8E7}">
  <dimension ref="A1:AB54"/>
  <sheetViews>
    <sheetView workbookViewId="0">
      <selection activeCell="C32" sqref="C32"/>
    </sheetView>
  </sheetViews>
  <sheetFormatPr defaultRowHeight="15" x14ac:dyDescent="0.25"/>
  <cols>
    <col min="1" max="1" width="23.42578125" bestFit="1" customWidth="1"/>
    <col min="2" max="2" width="21.5703125" bestFit="1" customWidth="1"/>
    <col min="3" max="3" width="17.140625" customWidth="1"/>
  </cols>
  <sheetData>
    <row r="1" spans="1:28" x14ac:dyDescent="0.25">
      <c r="A1" s="35" t="s">
        <v>44</v>
      </c>
      <c r="B1" t="s">
        <v>1040</v>
      </c>
    </row>
    <row r="2" spans="1:28" x14ac:dyDescent="0.25">
      <c r="A2" s="35" t="s">
        <v>177</v>
      </c>
      <c r="B2" t="s">
        <v>934</v>
      </c>
    </row>
    <row r="3" spans="1:28" x14ac:dyDescent="0.25">
      <c r="A3" s="35" t="s">
        <v>686</v>
      </c>
      <c r="B3" t="s">
        <v>3164</v>
      </c>
    </row>
    <row r="4" spans="1:28" x14ac:dyDescent="0.25">
      <c r="Z4" t="s">
        <v>1049</v>
      </c>
      <c r="AA4" t="s">
        <v>936</v>
      </c>
      <c r="AB4" t="s">
        <v>1050</v>
      </c>
    </row>
    <row r="5" spans="1:28" x14ac:dyDescent="0.25">
      <c r="A5" s="35" t="s">
        <v>940</v>
      </c>
      <c r="B5" t="s">
        <v>936</v>
      </c>
      <c r="Z5" s="50" t="s">
        <v>1048</v>
      </c>
      <c r="AA5" s="39">
        <v>2803.2</v>
      </c>
      <c r="AB5">
        <v>2700</v>
      </c>
    </row>
    <row r="6" spans="1:28" x14ac:dyDescent="0.25">
      <c r="A6" s="50">
        <v>43455</v>
      </c>
      <c r="B6" s="39">
        <v>764</v>
      </c>
      <c r="Z6" s="50">
        <v>43396</v>
      </c>
      <c r="AA6" s="39">
        <v>489.59999999999997</v>
      </c>
      <c r="AB6">
        <v>2700</v>
      </c>
    </row>
    <row r="7" spans="1:28" x14ac:dyDescent="0.25">
      <c r="A7" s="50">
        <v>43458</v>
      </c>
      <c r="B7" s="39">
        <v>181.6</v>
      </c>
      <c r="Z7" s="50">
        <v>43397</v>
      </c>
      <c r="AA7" s="39">
        <v>1148.3999999999999</v>
      </c>
      <c r="AB7">
        <v>2700</v>
      </c>
    </row>
    <row r="8" spans="1:28" x14ac:dyDescent="0.25">
      <c r="A8" s="50">
        <v>43461</v>
      </c>
      <c r="B8" s="39">
        <v>657.2</v>
      </c>
      <c r="Z8" s="50">
        <v>43398</v>
      </c>
      <c r="AA8" s="39">
        <v>1003.2000000000004</v>
      </c>
      <c r="AB8">
        <v>2700</v>
      </c>
    </row>
    <row r="9" spans="1:28" x14ac:dyDescent="0.25">
      <c r="A9" s="50">
        <v>43462</v>
      </c>
      <c r="B9" s="39">
        <v>410.4</v>
      </c>
      <c r="Z9" s="50">
        <v>43399</v>
      </c>
      <c r="AA9" s="39">
        <v>1772.4000000000005</v>
      </c>
      <c r="AB9">
        <v>2700</v>
      </c>
    </row>
    <row r="10" spans="1:28" x14ac:dyDescent="0.25">
      <c r="A10" s="50">
        <v>43465</v>
      </c>
      <c r="B10" s="39">
        <v>360.79999999999973</v>
      </c>
      <c r="Z10" s="50">
        <v>43402</v>
      </c>
      <c r="AA10" s="39">
        <v>1141.2000000000007</v>
      </c>
      <c r="AB10">
        <v>2700</v>
      </c>
    </row>
    <row r="11" spans="1:28" x14ac:dyDescent="0.25">
      <c r="A11" s="50">
        <v>43466</v>
      </c>
      <c r="B11" s="39">
        <v>1421.2</v>
      </c>
      <c r="Z11" s="50">
        <v>43403</v>
      </c>
      <c r="AA11" s="39">
        <v>994.80000000000041</v>
      </c>
      <c r="AB11">
        <v>2700</v>
      </c>
    </row>
    <row r="12" spans="1:28" x14ac:dyDescent="0.25">
      <c r="A12" s="50">
        <v>43459</v>
      </c>
      <c r="B12" s="39">
        <v>316</v>
      </c>
      <c r="Z12" s="50">
        <v>43404</v>
      </c>
      <c r="AA12" s="39">
        <v>1032.0000000000005</v>
      </c>
      <c r="AB12">
        <v>2700</v>
      </c>
    </row>
    <row r="13" spans="1:28" x14ac:dyDescent="0.25">
      <c r="A13" s="50">
        <v>43467</v>
      </c>
      <c r="B13" s="39">
        <v>226.79999999999998</v>
      </c>
      <c r="Z13" s="50">
        <v>43405</v>
      </c>
      <c r="AA13" s="39">
        <v>1012.8000000000005</v>
      </c>
      <c r="AB13">
        <v>2700</v>
      </c>
    </row>
    <row r="14" spans="1:28" x14ac:dyDescent="0.25">
      <c r="A14" s="50">
        <v>43460</v>
      </c>
      <c r="B14" s="39">
        <v>116</v>
      </c>
      <c r="Z14" s="50">
        <v>43406</v>
      </c>
      <c r="AA14" s="39">
        <v>1134.0000000000002</v>
      </c>
      <c r="AB14">
        <v>2700</v>
      </c>
    </row>
    <row r="15" spans="1:28" x14ac:dyDescent="0.25">
      <c r="A15" s="50">
        <v>43468</v>
      </c>
      <c r="B15" s="39">
        <v>740.4</v>
      </c>
    </row>
    <row r="16" spans="1:28" x14ac:dyDescent="0.25">
      <c r="A16" s="50">
        <v>43469</v>
      </c>
      <c r="B16" s="39">
        <v>702.39999999999975</v>
      </c>
    </row>
    <row r="17" spans="1:2" x14ac:dyDescent="0.25">
      <c r="A17" s="50">
        <v>43472</v>
      </c>
      <c r="B17" s="39">
        <v>631.1999999999997</v>
      </c>
    </row>
    <row r="18" spans="1:2" x14ac:dyDescent="0.25">
      <c r="A18" s="50">
        <v>43473</v>
      </c>
      <c r="B18" s="39">
        <v>1379.6000000000001</v>
      </c>
    </row>
    <row r="19" spans="1:2" x14ac:dyDescent="0.25">
      <c r="A19" s="50">
        <v>43474</v>
      </c>
      <c r="B19" s="39">
        <v>1366.4000000000003</v>
      </c>
    </row>
    <row r="20" spans="1:2" x14ac:dyDescent="0.25">
      <c r="A20" s="50">
        <v>43475</v>
      </c>
      <c r="B20" s="39">
        <v>826.80000000000086</v>
      </c>
    </row>
    <row r="21" spans="1:2" x14ac:dyDescent="0.25">
      <c r="A21" s="50">
        <v>43476</v>
      </c>
      <c r="B21" s="39">
        <v>605.99999999999966</v>
      </c>
    </row>
    <row r="22" spans="1:2" x14ac:dyDescent="0.25">
      <c r="A22" s="50">
        <v>43479</v>
      </c>
      <c r="B22" s="39">
        <v>171.60000000000005</v>
      </c>
    </row>
    <row r="23" spans="1:2" x14ac:dyDescent="0.25">
      <c r="A23" s="50">
        <v>43480</v>
      </c>
      <c r="B23" s="39">
        <v>1442.3999999999999</v>
      </c>
    </row>
    <row r="24" spans="1:2" x14ac:dyDescent="0.25">
      <c r="A24" s="50">
        <v>43481</v>
      </c>
      <c r="B24" s="39">
        <v>183.6</v>
      </c>
    </row>
    <row r="25" spans="1:2" x14ac:dyDescent="0.25">
      <c r="A25" s="50">
        <v>43482</v>
      </c>
      <c r="B25" s="39">
        <v>414.00000000000006</v>
      </c>
    </row>
    <row r="26" spans="1:2" x14ac:dyDescent="0.25">
      <c r="A26" s="50">
        <v>43486</v>
      </c>
      <c r="B26" s="39">
        <v>99.600000000000009</v>
      </c>
    </row>
    <row r="27" spans="1:2" x14ac:dyDescent="0.25">
      <c r="A27" s="50">
        <v>43487</v>
      </c>
      <c r="B27" s="39">
        <v>613.20000000000005</v>
      </c>
    </row>
    <row r="28" spans="1:2" x14ac:dyDescent="0.25">
      <c r="A28" s="50">
        <v>43488</v>
      </c>
      <c r="B28" s="39">
        <v>24</v>
      </c>
    </row>
    <row r="29" spans="1:2" x14ac:dyDescent="0.25">
      <c r="A29" s="50">
        <v>43489</v>
      </c>
      <c r="B29" s="39">
        <v>69.59999999999998</v>
      </c>
    </row>
    <row r="30" spans="1:2" x14ac:dyDescent="0.25">
      <c r="A30" s="50">
        <v>43483</v>
      </c>
      <c r="B30" s="39">
        <v>8.3999999999999986</v>
      </c>
    </row>
    <row r="31" spans="1:2" x14ac:dyDescent="0.25">
      <c r="A31" s="50">
        <v>43493</v>
      </c>
      <c r="B31" s="39">
        <v>31.199999999999996</v>
      </c>
    </row>
    <row r="32" spans="1:2" x14ac:dyDescent="0.25">
      <c r="A32" s="50">
        <v>43496</v>
      </c>
      <c r="B32" s="39">
        <v>66</v>
      </c>
    </row>
    <row r="33" spans="1:2" x14ac:dyDescent="0.25">
      <c r="A33" s="50">
        <v>43497</v>
      </c>
      <c r="B33" s="39">
        <v>36</v>
      </c>
    </row>
    <row r="34" spans="1:2" x14ac:dyDescent="0.25">
      <c r="A34" s="50">
        <v>43500</v>
      </c>
      <c r="B34" s="39">
        <v>22.799999999999997</v>
      </c>
    </row>
    <row r="35" spans="1:2" x14ac:dyDescent="0.25">
      <c r="A35" s="50">
        <v>43501</v>
      </c>
      <c r="B35" s="39">
        <v>710.4</v>
      </c>
    </row>
    <row r="36" spans="1:2" x14ac:dyDescent="0.25">
      <c r="A36" s="50">
        <v>43504</v>
      </c>
      <c r="B36" s="39">
        <v>348</v>
      </c>
    </row>
    <row r="37" spans="1:2" x14ac:dyDescent="0.25">
      <c r="A37" s="50">
        <v>43511</v>
      </c>
      <c r="B37" s="39">
        <v>2.4</v>
      </c>
    </row>
    <row r="38" spans="1:2" x14ac:dyDescent="0.25">
      <c r="A38" s="50">
        <v>43518</v>
      </c>
      <c r="B38" s="39">
        <v>41.999999999999993</v>
      </c>
    </row>
    <row r="39" spans="1:2" x14ac:dyDescent="0.25">
      <c r="A39" s="50">
        <v>43521</v>
      </c>
      <c r="B39" s="39">
        <v>74.399999999999991</v>
      </c>
    </row>
    <row r="40" spans="1:2" x14ac:dyDescent="0.25">
      <c r="A40" s="50">
        <v>43522</v>
      </c>
      <c r="B40" s="39">
        <v>304.8</v>
      </c>
    </row>
    <row r="41" spans="1:2" x14ac:dyDescent="0.25">
      <c r="A41" s="50">
        <v>43525</v>
      </c>
      <c r="B41" s="39">
        <v>68.400000000000006</v>
      </c>
    </row>
    <row r="42" spans="1:2" x14ac:dyDescent="0.25">
      <c r="A42" s="50">
        <v>43528</v>
      </c>
      <c r="B42" s="39">
        <v>409.2</v>
      </c>
    </row>
    <row r="43" spans="1:2" x14ac:dyDescent="0.25">
      <c r="A43" s="50">
        <v>43531</v>
      </c>
      <c r="B43" s="39">
        <v>967.19999999999993</v>
      </c>
    </row>
    <row r="44" spans="1:2" x14ac:dyDescent="0.25">
      <c r="A44" s="50">
        <v>43535</v>
      </c>
      <c r="B44" s="39">
        <v>1.2</v>
      </c>
    </row>
    <row r="45" spans="1:2" x14ac:dyDescent="0.25">
      <c r="A45" s="50">
        <v>43538</v>
      </c>
      <c r="B45" s="39">
        <v>423.59999999999997</v>
      </c>
    </row>
    <row r="46" spans="1:2" x14ac:dyDescent="0.25">
      <c r="A46" s="50">
        <v>43545</v>
      </c>
      <c r="B46" s="39">
        <v>414</v>
      </c>
    </row>
    <row r="47" spans="1:2" x14ac:dyDescent="0.25">
      <c r="A47" s="50">
        <v>43551</v>
      </c>
      <c r="B47" s="39">
        <v>3.5999999999999996</v>
      </c>
    </row>
    <row r="48" spans="1:2" x14ac:dyDescent="0.25">
      <c r="A48" s="50">
        <v>43552</v>
      </c>
      <c r="B48" s="39">
        <v>978</v>
      </c>
    </row>
    <row r="49" spans="1:2" x14ac:dyDescent="0.25">
      <c r="A49" s="50">
        <v>43553</v>
      </c>
      <c r="B49" s="39">
        <v>42</v>
      </c>
    </row>
    <row r="50" spans="1:2" x14ac:dyDescent="0.25">
      <c r="A50" s="50">
        <v>43559</v>
      </c>
      <c r="B50" s="39">
        <v>879.6</v>
      </c>
    </row>
    <row r="51" spans="1:2" x14ac:dyDescent="0.25">
      <c r="A51" s="50">
        <v>43564</v>
      </c>
      <c r="B51" s="39">
        <v>1.2</v>
      </c>
    </row>
    <row r="52" spans="1:2" x14ac:dyDescent="0.25">
      <c r="A52" s="50">
        <v>43565</v>
      </c>
      <c r="B52" s="39">
        <v>120</v>
      </c>
    </row>
    <row r="53" spans="1:2" x14ac:dyDescent="0.25">
      <c r="A53" s="50">
        <v>43573</v>
      </c>
      <c r="B53" s="39">
        <v>70.8</v>
      </c>
    </row>
    <row r="54" spans="1:2" x14ac:dyDescent="0.25">
      <c r="A54" s="50" t="s">
        <v>685</v>
      </c>
      <c r="B54" s="39">
        <v>19749.999999999996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C7D0-4BEB-4A98-91C9-5F4E50FF96F7}">
  <sheetPr>
    <pageSetUpPr fitToPage="1"/>
  </sheetPr>
  <dimension ref="A2:I139"/>
  <sheetViews>
    <sheetView workbookViewId="0">
      <selection activeCell="E21" activeCellId="2" sqref="E6:E14 E16:E19 E21"/>
    </sheetView>
  </sheetViews>
  <sheetFormatPr defaultRowHeight="15" x14ac:dyDescent="0.25"/>
  <cols>
    <col min="1" max="1" width="13.28515625" customWidth="1"/>
    <col min="2" max="2" width="15.140625" bestFit="1" customWidth="1"/>
    <col min="3" max="3" width="13.42578125" customWidth="1"/>
    <col min="4" max="4" width="15.140625" bestFit="1" customWidth="1"/>
    <col min="5" max="5" width="15.140625" customWidth="1"/>
    <col min="6" max="6" width="12.42578125" bestFit="1" customWidth="1"/>
    <col min="7" max="7" width="12.42578125" customWidth="1"/>
    <col min="8" max="8" width="18.28515625" hidden="1" customWidth="1"/>
    <col min="9" max="9" width="24" hidden="1" customWidth="1"/>
    <col min="10" max="10" width="18.28515625" bestFit="1" customWidth="1"/>
    <col min="11" max="11" width="24" bestFit="1" customWidth="1"/>
  </cols>
  <sheetData>
    <row r="2" spans="1:9" x14ac:dyDescent="0.25">
      <c r="A2" s="35" t="s">
        <v>44</v>
      </c>
      <c r="B2" t="s">
        <v>1040</v>
      </c>
    </row>
    <row r="4" spans="1:9" x14ac:dyDescent="0.25">
      <c r="H4" s="35" t="s">
        <v>916</v>
      </c>
    </row>
    <row r="5" spans="1:9" ht="30" x14ac:dyDescent="0.25">
      <c r="A5" s="35" t="s">
        <v>1954</v>
      </c>
      <c r="B5" s="35" t="s">
        <v>189</v>
      </c>
      <c r="C5" s="53" t="s">
        <v>177</v>
      </c>
      <c r="D5" s="53" t="s">
        <v>72</v>
      </c>
      <c r="E5" s="35" t="s">
        <v>124</v>
      </c>
      <c r="F5" s="35" t="s">
        <v>199</v>
      </c>
      <c r="G5" s="35" t="s">
        <v>139</v>
      </c>
      <c r="H5" t="s">
        <v>917</v>
      </c>
      <c r="I5" t="s">
        <v>2194</v>
      </c>
    </row>
    <row r="6" spans="1:9" x14ac:dyDescent="0.25">
      <c r="A6" s="42">
        <v>43466</v>
      </c>
      <c r="B6" t="s">
        <v>935</v>
      </c>
      <c r="C6" t="s">
        <v>935</v>
      </c>
      <c r="D6" s="42">
        <v>43467</v>
      </c>
      <c r="E6">
        <v>72675</v>
      </c>
      <c r="F6" t="s">
        <v>539</v>
      </c>
      <c r="G6" t="s">
        <v>23</v>
      </c>
      <c r="H6" s="40">
        <v>2160</v>
      </c>
      <c r="I6" s="39">
        <v>4</v>
      </c>
    </row>
    <row r="7" spans="1:9" x14ac:dyDescent="0.25">
      <c r="E7">
        <v>77581</v>
      </c>
      <c r="F7" t="s">
        <v>677</v>
      </c>
      <c r="G7" t="s">
        <v>23</v>
      </c>
      <c r="H7" s="40">
        <v>980</v>
      </c>
      <c r="I7" s="39">
        <v>4</v>
      </c>
    </row>
    <row r="8" spans="1:9" x14ac:dyDescent="0.25">
      <c r="D8" s="42">
        <v>43468</v>
      </c>
      <c r="E8">
        <v>75324</v>
      </c>
      <c r="F8" t="s">
        <v>130</v>
      </c>
      <c r="G8" t="s">
        <v>23</v>
      </c>
      <c r="H8" s="40">
        <v>7349.0909099999999</v>
      </c>
      <c r="I8" s="39">
        <v>98</v>
      </c>
    </row>
    <row r="9" spans="1:9" x14ac:dyDescent="0.25">
      <c r="E9">
        <v>75309</v>
      </c>
      <c r="F9" t="s">
        <v>130</v>
      </c>
      <c r="G9" t="s">
        <v>23</v>
      </c>
      <c r="H9" s="40">
        <v>14070</v>
      </c>
      <c r="I9" s="39">
        <v>114</v>
      </c>
    </row>
    <row r="10" spans="1:9" x14ac:dyDescent="0.25">
      <c r="E10">
        <v>75311</v>
      </c>
      <c r="F10" t="s">
        <v>130</v>
      </c>
      <c r="G10" t="s">
        <v>23</v>
      </c>
      <c r="H10" s="40">
        <v>5103.6363600000004</v>
      </c>
      <c r="I10" s="39">
        <v>68</v>
      </c>
    </row>
    <row r="11" spans="1:9" x14ac:dyDescent="0.25">
      <c r="D11" s="42">
        <v>43469</v>
      </c>
      <c r="E11">
        <v>75664</v>
      </c>
      <c r="F11" s="125" t="s">
        <v>400</v>
      </c>
      <c r="H11" s="40">
        <v>26290</v>
      </c>
      <c r="I11" s="39">
        <v>70</v>
      </c>
    </row>
    <row r="12" spans="1:9" x14ac:dyDescent="0.25">
      <c r="E12">
        <v>76873</v>
      </c>
      <c r="F12" s="125" t="s">
        <v>541</v>
      </c>
      <c r="G12" t="s">
        <v>23</v>
      </c>
      <c r="H12" s="40">
        <v>2525</v>
      </c>
      <c r="I12" s="39">
        <v>8</v>
      </c>
    </row>
    <row r="13" spans="1:9" x14ac:dyDescent="0.25">
      <c r="E13">
        <v>77251</v>
      </c>
      <c r="F13" s="125" t="s">
        <v>541</v>
      </c>
      <c r="G13" t="s">
        <v>23</v>
      </c>
      <c r="H13" s="40">
        <v>4374</v>
      </c>
      <c r="I13" s="39">
        <v>12</v>
      </c>
    </row>
    <row r="14" spans="1:9" x14ac:dyDescent="0.25">
      <c r="D14" s="42">
        <v>43472</v>
      </c>
      <c r="E14">
        <v>77242</v>
      </c>
      <c r="F14" s="125" t="s">
        <v>546</v>
      </c>
      <c r="G14" t="s">
        <v>23</v>
      </c>
      <c r="H14" s="40">
        <v>800</v>
      </c>
      <c r="I14" s="39">
        <v>4</v>
      </c>
    </row>
    <row r="15" spans="1:9" x14ac:dyDescent="0.25">
      <c r="C15" t="s">
        <v>1513</v>
      </c>
      <c r="H15" s="40">
        <v>63651.727270000003</v>
      </c>
      <c r="I15" s="39">
        <v>382</v>
      </c>
    </row>
    <row r="16" spans="1:9" x14ac:dyDescent="0.25">
      <c r="C16" t="s">
        <v>934</v>
      </c>
      <c r="D16" s="42">
        <v>43469</v>
      </c>
      <c r="E16">
        <v>74900</v>
      </c>
      <c r="F16" s="125" t="s">
        <v>531</v>
      </c>
      <c r="G16" t="s">
        <v>4538</v>
      </c>
      <c r="H16" s="40">
        <v>42590</v>
      </c>
      <c r="I16" s="39">
        <v>88</v>
      </c>
    </row>
    <row r="17" spans="1:9" x14ac:dyDescent="0.25">
      <c r="E17">
        <v>75690</v>
      </c>
      <c r="F17" t="s">
        <v>582</v>
      </c>
      <c r="G17" t="s">
        <v>23</v>
      </c>
      <c r="H17" s="40">
        <v>37960</v>
      </c>
      <c r="I17" s="39">
        <v>246</v>
      </c>
    </row>
    <row r="18" spans="1:9" x14ac:dyDescent="0.25">
      <c r="D18" s="42">
        <v>43472</v>
      </c>
      <c r="E18">
        <v>75595</v>
      </c>
      <c r="F18" t="s">
        <v>690</v>
      </c>
      <c r="G18" t="s">
        <v>23</v>
      </c>
      <c r="H18" s="40">
        <v>25042</v>
      </c>
      <c r="I18" s="39">
        <v>86</v>
      </c>
    </row>
    <row r="19" spans="1:9" x14ac:dyDescent="0.25">
      <c r="D19" s="42">
        <v>43473</v>
      </c>
      <c r="E19">
        <v>74294</v>
      </c>
      <c r="F19" s="125" t="s">
        <v>541</v>
      </c>
      <c r="H19" s="40">
        <v>13650</v>
      </c>
      <c r="I19" s="39">
        <v>72</v>
      </c>
    </row>
    <row r="20" spans="1:9" x14ac:dyDescent="0.25">
      <c r="F20" t="s">
        <v>582</v>
      </c>
      <c r="H20" s="40">
        <v>28948.22</v>
      </c>
      <c r="I20" s="39">
        <v>80</v>
      </c>
    </row>
    <row r="21" spans="1:9" x14ac:dyDescent="0.25">
      <c r="E21">
        <v>77225</v>
      </c>
      <c r="F21" t="s">
        <v>1987</v>
      </c>
      <c r="H21" s="40">
        <v>1040</v>
      </c>
      <c r="I21" s="39">
        <v>6</v>
      </c>
    </row>
    <row r="22" spans="1:9" x14ac:dyDescent="0.25">
      <c r="C22" t="s">
        <v>4038</v>
      </c>
      <c r="H22" s="40">
        <v>149230.22</v>
      </c>
      <c r="I22" s="39">
        <v>578</v>
      </c>
    </row>
    <row r="23" spans="1:9" x14ac:dyDescent="0.25">
      <c r="B23" t="s">
        <v>1513</v>
      </c>
      <c r="H23" s="40">
        <v>212881.94727</v>
      </c>
      <c r="I23" s="39">
        <v>960</v>
      </c>
    </row>
    <row r="24" spans="1:9" x14ac:dyDescent="0.25">
      <c r="A24" t="s">
        <v>5966</v>
      </c>
      <c r="H24" s="40">
        <v>212881.94727</v>
      </c>
      <c r="I24" s="39">
        <v>960</v>
      </c>
    </row>
    <row r="25" spans="1:9" x14ac:dyDescent="0.25">
      <c r="A25" s="42">
        <v>43467</v>
      </c>
      <c r="B25" t="s">
        <v>935</v>
      </c>
      <c r="C25" t="s">
        <v>935</v>
      </c>
      <c r="D25" s="42">
        <v>43468</v>
      </c>
      <c r="E25">
        <v>75324</v>
      </c>
      <c r="F25" t="s">
        <v>130</v>
      </c>
      <c r="G25" t="s">
        <v>23</v>
      </c>
      <c r="H25" s="40">
        <v>927.27273000000002</v>
      </c>
      <c r="I25" s="39">
        <v>6</v>
      </c>
    </row>
    <row r="26" spans="1:9" x14ac:dyDescent="0.25">
      <c r="E26">
        <v>75761</v>
      </c>
      <c r="F26" t="s">
        <v>526</v>
      </c>
      <c r="G26" t="s">
        <v>23</v>
      </c>
      <c r="H26" s="40">
        <v>4665.09609</v>
      </c>
      <c r="I26" s="39">
        <v>18</v>
      </c>
    </row>
    <row r="27" spans="1:9" x14ac:dyDescent="0.25">
      <c r="E27">
        <v>77757</v>
      </c>
      <c r="F27" t="s">
        <v>660</v>
      </c>
      <c r="H27" s="40">
        <v>630</v>
      </c>
      <c r="I27" s="39">
        <v>2</v>
      </c>
    </row>
    <row r="28" spans="1:9" x14ac:dyDescent="0.25">
      <c r="E28">
        <v>75907</v>
      </c>
      <c r="F28" t="s">
        <v>677</v>
      </c>
      <c r="G28" t="s">
        <v>23</v>
      </c>
      <c r="H28" s="40">
        <v>1503</v>
      </c>
      <c r="I28" s="39">
        <v>4</v>
      </c>
    </row>
    <row r="29" spans="1:9" x14ac:dyDescent="0.25">
      <c r="E29">
        <v>77886</v>
      </c>
      <c r="F29" t="s">
        <v>675</v>
      </c>
      <c r="H29" s="40">
        <v>575</v>
      </c>
      <c r="I29" s="39">
        <v>2</v>
      </c>
    </row>
    <row r="30" spans="1:9" x14ac:dyDescent="0.25">
      <c r="D30" s="42">
        <v>43469</v>
      </c>
      <c r="E30">
        <v>70963</v>
      </c>
      <c r="F30" t="s">
        <v>169</v>
      </c>
      <c r="H30" s="40">
        <v>1000</v>
      </c>
      <c r="I30" s="39">
        <v>12</v>
      </c>
    </row>
    <row r="31" spans="1:9" x14ac:dyDescent="0.25">
      <c r="E31">
        <v>75664</v>
      </c>
      <c r="F31" t="s">
        <v>80</v>
      </c>
      <c r="H31" s="40">
        <v>3710</v>
      </c>
      <c r="I31" s="39">
        <v>16</v>
      </c>
    </row>
    <row r="32" spans="1:9" x14ac:dyDescent="0.25">
      <c r="E32">
        <v>76157</v>
      </c>
      <c r="F32" t="s">
        <v>5046</v>
      </c>
      <c r="G32" t="s">
        <v>23</v>
      </c>
      <c r="H32" s="40">
        <v>12600</v>
      </c>
      <c r="I32" s="39">
        <v>26</v>
      </c>
    </row>
    <row r="33" spans="4:9" x14ac:dyDescent="0.25">
      <c r="E33">
        <v>76668</v>
      </c>
      <c r="F33" t="s">
        <v>677</v>
      </c>
      <c r="H33" s="40">
        <v>16380</v>
      </c>
      <c r="I33" s="39">
        <v>82</v>
      </c>
    </row>
    <row r="34" spans="4:9" x14ac:dyDescent="0.25">
      <c r="E34">
        <v>77183</v>
      </c>
      <c r="F34" t="s">
        <v>693</v>
      </c>
      <c r="H34" s="40">
        <v>1276</v>
      </c>
      <c r="I34" s="39">
        <v>2</v>
      </c>
    </row>
    <row r="35" spans="4:9" x14ac:dyDescent="0.25">
      <c r="E35">
        <v>77933</v>
      </c>
      <c r="F35" t="s">
        <v>571</v>
      </c>
      <c r="G35" t="s">
        <v>23</v>
      </c>
      <c r="H35" s="40">
        <v>316</v>
      </c>
      <c r="I35" s="39">
        <v>2</v>
      </c>
    </row>
    <row r="36" spans="4:9" x14ac:dyDescent="0.25">
      <c r="E36">
        <v>77682</v>
      </c>
      <c r="F36" t="s">
        <v>526</v>
      </c>
      <c r="H36" s="40">
        <v>4536</v>
      </c>
      <c r="I36" s="39">
        <v>8</v>
      </c>
    </row>
    <row r="37" spans="4:9" x14ac:dyDescent="0.25">
      <c r="D37" s="42">
        <v>43473</v>
      </c>
      <c r="E37">
        <v>75231</v>
      </c>
      <c r="F37" t="s">
        <v>526</v>
      </c>
      <c r="H37" s="40">
        <v>460</v>
      </c>
      <c r="I37" s="39">
        <v>4</v>
      </c>
    </row>
    <row r="38" spans="4:9" x14ac:dyDescent="0.25">
      <c r="F38" t="s">
        <v>532</v>
      </c>
      <c r="H38" s="40">
        <v>37980</v>
      </c>
      <c r="I38" s="39">
        <v>88</v>
      </c>
    </row>
    <row r="39" spans="4:9" x14ac:dyDescent="0.25">
      <c r="E39">
        <v>76657</v>
      </c>
      <c r="F39" t="s">
        <v>677</v>
      </c>
      <c r="H39" s="40">
        <v>4860</v>
      </c>
      <c r="I39" s="39">
        <v>30</v>
      </c>
    </row>
    <row r="40" spans="4:9" x14ac:dyDescent="0.25">
      <c r="E40">
        <v>77381</v>
      </c>
      <c r="F40" t="s">
        <v>688</v>
      </c>
      <c r="G40" t="s">
        <v>23</v>
      </c>
      <c r="H40" s="40">
        <v>2663.2</v>
      </c>
      <c r="I40" s="39">
        <v>4</v>
      </c>
    </row>
    <row r="41" spans="4:9" x14ac:dyDescent="0.25">
      <c r="F41" t="s">
        <v>538</v>
      </c>
      <c r="G41" t="s">
        <v>23</v>
      </c>
      <c r="H41" s="40">
        <v>1403.6</v>
      </c>
      <c r="I41" s="39">
        <v>6</v>
      </c>
    </row>
    <row r="42" spans="4:9" x14ac:dyDescent="0.25">
      <c r="D42" s="42">
        <v>43474</v>
      </c>
      <c r="E42">
        <v>76954</v>
      </c>
      <c r="F42" t="s">
        <v>693</v>
      </c>
      <c r="G42" t="s">
        <v>23</v>
      </c>
      <c r="H42" s="40">
        <v>116229</v>
      </c>
      <c r="I42" s="39">
        <v>294</v>
      </c>
    </row>
    <row r="43" spans="4:9" x14ac:dyDescent="0.25">
      <c r="E43">
        <v>77456</v>
      </c>
      <c r="F43" t="s">
        <v>529</v>
      </c>
      <c r="G43" t="s">
        <v>23</v>
      </c>
      <c r="H43" s="40">
        <v>2100</v>
      </c>
      <c r="I43" s="39">
        <v>6</v>
      </c>
    </row>
    <row r="44" spans="4:9" x14ac:dyDescent="0.25">
      <c r="E44">
        <v>75859</v>
      </c>
      <c r="F44" t="s">
        <v>393</v>
      </c>
      <c r="H44" s="40">
        <v>12013</v>
      </c>
      <c r="I44" s="39">
        <v>72</v>
      </c>
    </row>
    <row r="45" spans="4:9" x14ac:dyDescent="0.25">
      <c r="E45">
        <v>76946</v>
      </c>
      <c r="F45" t="s">
        <v>677</v>
      </c>
      <c r="H45" s="40">
        <v>919.2</v>
      </c>
      <c r="I45" s="39">
        <v>2</v>
      </c>
    </row>
    <row r="46" spans="4:9" x14ac:dyDescent="0.25">
      <c r="E46">
        <v>77058</v>
      </c>
      <c r="F46" t="s">
        <v>526</v>
      </c>
      <c r="H46" s="40">
        <v>10800</v>
      </c>
      <c r="I46" s="39">
        <v>64</v>
      </c>
    </row>
    <row r="47" spans="4:9" x14ac:dyDescent="0.25">
      <c r="E47">
        <v>77768</v>
      </c>
      <c r="F47" t="s">
        <v>548</v>
      </c>
      <c r="H47" s="40">
        <v>941.2</v>
      </c>
      <c r="I47" s="39">
        <v>2</v>
      </c>
    </row>
    <row r="48" spans="4:9" x14ac:dyDescent="0.25">
      <c r="E48">
        <v>77772</v>
      </c>
      <c r="F48" t="s">
        <v>393</v>
      </c>
      <c r="H48" s="40">
        <v>2400</v>
      </c>
      <c r="I48" s="39">
        <v>4</v>
      </c>
    </row>
    <row r="49" spans="3:9" x14ac:dyDescent="0.25">
      <c r="D49" s="42">
        <v>43475</v>
      </c>
      <c r="E49">
        <v>73949</v>
      </c>
      <c r="F49" t="s">
        <v>529</v>
      </c>
      <c r="H49" s="40">
        <v>11400</v>
      </c>
      <c r="I49" s="39">
        <v>24</v>
      </c>
    </row>
    <row r="50" spans="3:9" x14ac:dyDescent="0.25">
      <c r="E50">
        <v>73125</v>
      </c>
      <c r="F50" t="s">
        <v>252</v>
      </c>
      <c r="H50" s="40">
        <v>10640</v>
      </c>
      <c r="I50" s="39">
        <v>76</v>
      </c>
    </row>
    <row r="51" spans="3:9" x14ac:dyDescent="0.25">
      <c r="E51">
        <v>77195</v>
      </c>
      <c r="F51" t="s">
        <v>393</v>
      </c>
      <c r="H51" s="40">
        <v>560</v>
      </c>
      <c r="I51" s="39">
        <v>4</v>
      </c>
    </row>
    <row r="52" spans="3:9" x14ac:dyDescent="0.25">
      <c r="E52">
        <v>77786</v>
      </c>
      <c r="F52" t="s">
        <v>393</v>
      </c>
      <c r="H52" s="40">
        <v>2160</v>
      </c>
      <c r="I52" s="39">
        <v>8</v>
      </c>
    </row>
    <row r="53" spans="3:9" x14ac:dyDescent="0.25">
      <c r="D53" s="42">
        <v>43476</v>
      </c>
      <c r="E53">
        <v>76286</v>
      </c>
      <c r="F53" s="125" t="s">
        <v>541</v>
      </c>
      <c r="G53" t="s">
        <v>23</v>
      </c>
      <c r="H53" s="40">
        <v>2311</v>
      </c>
      <c r="I53" s="39">
        <v>8</v>
      </c>
    </row>
    <row r="54" spans="3:9" x14ac:dyDescent="0.25">
      <c r="F54" t="s">
        <v>543</v>
      </c>
      <c r="G54" t="s">
        <v>23</v>
      </c>
      <c r="H54" s="40">
        <v>1950</v>
      </c>
      <c r="I54" s="39">
        <v>6</v>
      </c>
    </row>
    <row r="55" spans="3:9" x14ac:dyDescent="0.25">
      <c r="E55">
        <v>71032</v>
      </c>
      <c r="F55" t="s">
        <v>348</v>
      </c>
      <c r="H55" s="40">
        <v>1800</v>
      </c>
      <c r="I55" s="39">
        <v>12</v>
      </c>
    </row>
    <row r="56" spans="3:9" x14ac:dyDescent="0.25">
      <c r="F56" t="s">
        <v>393</v>
      </c>
      <c r="H56" s="40">
        <v>825</v>
      </c>
      <c r="I56" s="39">
        <v>6</v>
      </c>
    </row>
    <row r="57" spans="3:9" x14ac:dyDescent="0.25">
      <c r="F57" t="s">
        <v>403</v>
      </c>
      <c r="H57" s="40">
        <v>2860</v>
      </c>
      <c r="I57" s="39">
        <v>26</v>
      </c>
    </row>
    <row r="58" spans="3:9" x14ac:dyDescent="0.25">
      <c r="E58">
        <v>76645</v>
      </c>
      <c r="F58" t="s">
        <v>130</v>
      </c>
      <c r="H58" s="40">
        <v>8350</v>
      </c>
      <c r="I58" s="39">
        <v>20</v>
      </c>
    </row>
    <row r="59" spans="3:9" x14ac:dyDescent="0.25">
      <c r="C59" t="s">
        <v>1513</v>
      </c>
      <c r="H59" s="40">
        <v>283743.56882000004</v>
      </c>
      <c r="I59" s="39">
        <v>946</v>
      </c>
    </row>
    <row r="60" spans="3:9" x14ac:dyDescent="0.25">
      <c r="C60" t="s">
        <v>934</v>
      </c>
      <c r="D60" s="42">
        <v>43469</v>
      </c>
      <c r="E60">
        <v>76783</v>
      </c>
      <c r="F60" t="s">
        <v>494</v>
      </c>
      <c r="H60" s="40">
        <v>1910</v>
      </c>
      <c r="I60" s="39">
        <v>4</v>
      </c>
    </row>
    <row r="61" spans="3:9" x14ac:dyDescent="0.25">
      <c r="E61">
        <v>76884</v>
      </c>
      <c r="F61" t="s">
        <v>169</v>
      </c>
      <c r="H61" s="40">
        <v>1840</v>
      </c>
      <c r="I61" s="39">
        <v>8</v>
      </c>
    </row>
    <row r="62" spans="3:9" x14ac:dyDescent="0.25">
      <c r="E62">
        <v>77177</v>
      </c>
      <c r="F62" t="s">
        <v>538</v>
      </c>
      <c r="G62" t="s">
        <v>23</v>
      </c>
      <c r="H62" s="40">
        <v>10800</v>
      </c>
      <c r="I62" s="39">
        <v>36</v>
      </c>
    </row>
    <row r="63" spans="3:9" x14ac:dyDescent="0.25">
      <c r="D63" s="42">
        <v>43472</v>
      </c>
      <c r="E63">
        <v>71106</v>
      </c>
      <c r="F63" t="s">
        <v>543</v>
      </c>
      <c r="H63" s="40">
        <v>1365</v>
      </c>
      <c r="I63" s="39">
        <v>6</v>
      </c>
    </row>
    <row r="64" spans="3:9" x14ac:dyDescent="0.25">
      <c r="E64">
        <v>75595</v>
      </c>
      <c r="F64" t="s">
        <v>542</v>
      </c>
      <c r="G64" t="s">
        <v>23</v>
      </c>
      <c r="H64" s="40">
        <v>411</v>
      </c>
      <c r="I64" s="39">
        <v>2</v>
      </c>
    </row>
    <row r="65" spans="4:9" x14ac:dyDescent="0.25">
      <c r="F65" t="s">
        <v>539</v>
      </c>
      <c r="G65" t="s">
        <v>23</v>
      </c>
      <c r="H65" s="40">
        <v>1266</v>
      </c>
      <c r="I65" s="39">
        <v>2</v>
      </c>
    </row>
    <row r="66" spans="4:9" x14ac:dyDescent="0.25">
      <c r="E66">
        <v>77307</v>
      </c>
      <c r="F66" t="s">
        <v>557</v>
      </c>
      <c r="H66" s="40">
        <v>5400</v>
      </c>
      <c r="I66" s="39">
        <v>8</v>
      </c>
    </row>
    <row r="67" spans="4:9" x14ac:dyDescent="0.25">
      <c r="D67" s="42">
        <v>43473</v>
      </c>
      <c r="E67">
        <v>74294</v>
      </c>
      <c r="F67" t="s">
        <v>130</v>
      </c>
      <c r="H67" s="40">
        <v>13000</v>
      </c>
      <c r="I67" s="39">
        <v>64</v>
      </c>
    </row>
    <row r="68" spans="4:9" x14ac:dyDescent="0.25">
      <c r="F68" t="s">
        <v>553</v>
      </c>
      <c r="H68" s="40">
        <v>44275</v>
      </c>
      <c r="I68" s="39">
        <v>70</v>
      </c>
    </row>
    <row r="69" spans="4:9" x14ac:dyDescent="0.25">
      <c r="E69">
        <v>75504</v>
      </c>
      <c r="F69" t="s">
        <v>532</v>
      </c>
      <c r="H69" s="40">
        <v>10200</v>
      </c>
      <c r="I69" s="39">
        <v>36</v>
      </c>
    </row>
    <row r="70" spans="4:9" x14ac:dyDescent="0.25">
      <c r="D70" s="42">
        <v>43474</v>
      </c>
      <c r="E70">
        <v>75910</v>
      </c>
      <c r="F70" t="s">
        <v>393</v>
      </c>
      <c r="H70" s="40">
        <v>12261.03</v>
      </c>
      <c r="I70" s="39">
        <v>62</v>
      </c>
    </row>
    <row r="71" spans="4:9" x14ac:dyDescent="0.25">
      <c r="F71" t="s">
        <v>526</v>
      </c>
      <c r="H71" s="40">
        <v>2194.84</v>
      </c>
      <c r="I71" s="39">
        <v>6</v>
      </c>
    </row>
    <row r="72" spans="4:9" x14ac:dyDescent="0.25">
      <c r="F72" t="s">
        <v>538</v>
      </c>
      <c r="H72" s="40">
        <v>12638.18</v>
      </c>
      <c r="I72" s="39">
        <v>28</v>
      </c>
    </row>
    <row r="73" spans="4:9" x14ac:dyDescent="0.25">
      <c r="F73" t="s">
        <v>1987</v>
      </c>
      <c r="H73" s="40">
        <v>7262.25</v>
      </c>
      <c r="I73" s="39">
        <v>30</v>
      </c>
    </row>
    <row r="74" spans="4:9" x14ac:dyDescent="0.25">
      <c r="F74" t="s">
        <v>614</v>
      </c>
      <c r="H74" s="40">
        <v>683.7</v>
      </c>
      <c r="I74" s="39">
        <v>2</v>
      </c>
    </row>
    <row r="75" spans="4:9" x14ac:dyDescent="0.25">
      <c r="E75">
        <v>77450</v>
      </c>
      <c r="F75" t="s">
        <v>526</v>
      </c>
      <c r="H75" s="40">
        <v>1980</v>
      </c>
      <c r="I75" s="39">
        <v>4</v>
      </c>
    </row>
    <row r="76" spans="4:9" x14ac:dyDescent="0.25">
      <c r="E76">
        <v>74442</v>
      </c>
      <c r="F76" t="s">
        <v>529</v>
      </c>
      <c r="H76" s="40">
        <v>20104</v>
      </c>
      <c r="I76" s="39">
        <v>66</v>
      </c>
    </row>
    <row r="77" spans="4:9" x14ac:dyDescent="0.25">
      <c r="F77" t="s">
        <v>538</v>
      </c>
      <c r="H77" s="40">
        <v>20484</v>
      </c>
      <c r="I77" s="39">
        <v>122</v>
      </c>
    </row>
    <row r="78" spans="4:9" x14ac:dyDescent="0.25">
      <c r="E78">
        <v>76409</v>
      </c>
      <c r="F78" t="s">
        <v>538</v>
      </c>
      <c r="G78" t="s">
        <v>23</v>
      </c>
      <c r="H78" s="40">
        <v>7200</v>
      </c>
      <c r="I78" s="39">
        <v>18</v>
      </c>
    </row>
    <row r="79" spans="4:9" x14ac:dyDescent="0.25">
      <c r="F79" t="s">
        <v>465</v>
      </c>
      <c r="G79" t="s">
        <v>23</v>
      </c>
      <c r="H79" s="40">
        <v>8160</v>
      </c>
      <c r="I79" s="39">
        <v>24</v>
      </c>
    </row>
    <row r="80" spans="4:9" x14ac:dyDescent="0.25">
      <c r="E80">
        <v>76990</v>
      </c>
      <c r="F80" t="s">
        <v>557</v>
      </c>
      <c r="H80" s="40">
        <v>9436</v>
      </c>
      <c r="I80" s="39">
        <v>16</v>
      </c>
    </row>
    <row r="81" spans="2:9" x14ac:dyDescent="0.25">
      <c r="E81">
        <v>77138</v>
      </c>
      <c r="F81" t="s">
        <v>359</v>
      </c>
      <c r="H81" s="40">
        <v>2085</v>
      </c>
      <c r="I81" s="39">
        <v>6</v>
      </c>
    </row>
    <row r="82" spans="2:9" x14ac:dyDescent="0.25">
      <c r="F82" t="s">
        <v>538</v>
      </c>
      <c r="H82" s="40">
        <v>2136</v>
      </c>
      <c r="I82" s="39">
        <v>16</v>
      </c>
    </row>
    <row r="83" spans="2:9" x14ac:dyDescent="0.25">
      <c r="F83" t="s">
        <v>627</v>
      </c>
      <c r="H83" s="40">
        <v>7114</v>
      </c>
      <c r="I83" s="39">
        <v>16</v>
      </c>
    </row>
    <row r="84" spans="2:9" x14ac:dyDescent="0.25">
      <c r="D84" s="42">
        <v>43475</v>
      </c>
      <c r="E84">
        <v>74136</v>
      </c>
      <c r="F84" t="s">
        <v>529</v>
      </c>
      <c r="G84" t="s">
        <v>23</v>
      </c>
      <c r="H84" s="40">
        <v>33964</v>
      </c>
      <c r="I84" s="39">
        <v>98</v>
      </c>
    </row>
    <row r="85" spans="2:9" x14ac:dyDescent="0.25">
      <c r="E85">
        <v>77021</v>
      </c>
      <c r="F85" t="s">
        <v>582</v>
      </c>
      <c r="G85" t="s">
        <v>23</v>
      </c>
      <c r="H85" s="40">
        <v>22800</v>
      </c>
      <c r="I85" s="39">
        <v>240</v>
      </c>
    </row>
    <row r="86" spans="2:9" x14ac:dyDescent="0.25">
      <c r="E86">
        <v>77202</v>
      </c>
      <c r="F86" t="s">
        <v>690</v>
      </c>
      <c r="G86" t="s">
        <v>23</v>
      </c>
      <c r="H86" s="40">
        <v>2294</v>
      </c>
      <c r="I86" s="39">
        <v>4</v>
      </c>
    </row>
    <row r="87" spans="2:9" x14ac:dyDescent="0.25">
      <c r="E87">
        <v>77157</v>
      </c>
      <c r="F87" t="s">
        <v>582</v>
      </c>
      <c r="G87" t="s">
        <v>23</v>
      </c>
      <c r="H87" s="40">
        <v>20511.13</v>
      </c>
      <c r="I87" s="39">
        <v>84</v>
      </c>
    </row>
    <row r="88" spans="2:9" x14ac:dyDescent="0.25">
      <c r="E88">
        <v>71687</v>
      </c>
      <c r="F88" t="s">
        <v>526</v>
      </c>
      <c r="H88" s="40">
        <v>200</v>
      </c>
      <c r="I88" s="39">
        <v>2</v>
      </c>
    </row>
    <row r="89" spans="2:9" x14ac:dyDescent="0.25">
      <c r="F89" t="s">
        <v>538</v>
      </c>
      <c r="H89" s="40">
        <v>4750</v>
      </c>
      <c r="I89" s="39">
        <v>26</v>
      </c>
    </row>
    <row r="90" spans="2:9" x14ac:dyDescent="0.25">
      <c r="D90" s="42">
        <v>43476</v>
      </c>
      <c r="E90">
        <v>77787</v>
      </c>
      <c r="F90" t="s">
        <v>393</v>
      </c>
      <c r="H90" s="40">
        <v>10759</v>
      </c>
      <c r="I90" s="39">
        <v>92</v>
      </c>
    </row>
    <row r="91" spans="2:9" x14ac:dyDescent="0.25">
      <c r="D91" s="42">
        <v>43479</v>
      </c>
      <c r="E91">
        <v>75644</v>
      </c>
      <c r="F91" s="125" t="s">
        <v>533</v>
      </c>
      <c r="G91" t="s">
        <v>23</v>
      </c>
      <c r="H91" s="40">
        <v>13110</v>
      </c>
      <c r="I91" s="39">
        <v>32</v>
      </c>
    </row>
    <row r="92" spans="2:9" x14ac:dyDescent="0.25">
      <c r="E92">
        <v>77255</v>
      </c>
      <c r="F92" s="125" t="s">
        <v>531</v>
      </c>
      <c r="G92" t="s">
        <v>23</v>
      </c>
      <c r="H92" s="40">
        <v>9180</v>
      </c>
      <c r="I92" s="39">
        <v>18</v>
      </c>
    </row>
    <row r="93" spans="2:9" x14ac:dyDescent="0.25">
      <c r="C93" t="s">
        <v>4038</v>
      </c>
      <c r="H93" s="40">
        <v>321774.13</v>
      </c>
      <c r="I93" s="39">
        <v>1248</v>
      </c>
    </row>
    <row r="94" spans="2:9" x14ac:dyDescent="0.25">
      <c r="B94" t="s">
        <v>1513</v>
      </c>
      <c r="H94" s="40">
        <v>605517.69882000017</v>
      </c>
      <c r="I94" s="39">
        <v>2194</v>
      </c>
    </row>
    <row r="95" spans="2:9" x14ac:dyDescent="0.25">
      <c r="B95" t="s">
        <v>934</v>
      </c>
      <c r="C95" t="s">
        <v>934</v>
      </c>
      <c r="D95" s="42">
        <v>43475</v>
      </c>
      <c r="E95">
        <v>77249</v>
      </c>
      <c r="F95" t="s">
        <v>80</v>
      </c>
      <c r="H95" s="40">
        <v>1360</v>
      </c>
      <c r="I95" s="39">
        <v>14</v>
      </c>
    </row>
    <row r="96" spans="2:9" x14ac:dyDescent="0.25">
      <c r="F96" t="s">
        <v>930</v>
      </c>
      <c r="H96" s="40">
        <v>3910</v>
      </c>
      <c r="I96" s="39">
        <v>8</v>
      </c>
    </row>
    <row r="97" spans="5:9" x14ac:dyDescent="0.25">
      <c r="F97" t="s">
        <v>5046</v>
      </c>
      <c r="H97" s="40">
        <v>1020</v>
      </c>
      <c r="I97" s="39">
        <v>2</v>
      </c>
    </row>
    <row r="98" spans="5:9" x14ac:dyDescent="0.25">
      <c r="E98">
        <v>78116</v>
      </c>
      <c r="F98" t="s">
        <v>609</v>
      </c>
      <c r="H98" s="40">
        <v>10010</v>
      </c>
      <c r="I98" s="39">
        <v>30</v>
      </c>
    </row>
    <row r="99" spans="5:9" x14ac:dyDescent="0.25">
      <c r="E99">
        <v>77300</v>
      </c>
      <c r="F99" t="s">
        <v>538</v>
      </c>
      <c r="H99" s="40">
        <v>450</v>
      </c>
      <c r="I99" s="39">
        <v>6</v>
      </c>
    </row>
    <row r="100" spans="5:9" x14ac:dyDescent="0.25">
      <c r="E100">
        <v>77683</v>
      </c>
      <c r="F100" t="s">
        <v>538</v>
      </c>
      <c r="H100" s="40">
        <v>3080</v>
      </c>
      <c r="I100" s="39">
        <v>10</v>
      </c>
    </row>
    <row r="101" spans="5:9" x14ac:dyDescent="0.25">
      <c r="E101">
        <v>71891</v>
      </c>
      <c r="F101" t="s">
        <v>130</v>
      </c>
      <c r="H101" s="40">
        <v>5700</v>
      </c>
      <c r="I101" s="39">
        <v>12</v>
      </c>
    </row>
    <row r="102" spans="5:9" x14ac:dyDescent="0.25">
      <c r="E102">
        <v>76658</v>
      </c>
      <c r="F102" t="s">
        <v>538</v>
      </c>
      <c r="H102" s="40">
        <v>14460.49</v>
      </c>
      <c r="I102" s="39">
        <v>30</v>
      </c>
    </row>
    <row r="103" spans="5:9" x14ac:dyDescent="0.25">
      <c r="E103">
        <v>76962</v>
      </c>
      <c r="F103" t="s">
        <v>543</v>
      </c>
      <c r="H103" s="40">
        <v>827</v>
      </c>
      <c r="I103" s="39">
        <v>2</v>
      </c>
    </row>
    <row r="104" spans="5:9" x14ac:dyDescent="0.25">
      <c r="E104">
        <v>77215</v>
      </c>
      <c r="F104" t="s">
        <v>537</v>
      </c>
      <c r="H104" s="40">
        <v>4465</v>
      </c>
      <c r="I104" s="39">
        <v>12</v>
      </c>
    </row>
    <row r="105" spans="5:9" x14ac:dyDescent="0.25">
      <c r="E105">
        <v>77476</v>
      </c>
      <c r="F105" t="s">
        <v>538</v>
      </c>
      <c r="H105" s="40">
        <v>1560</v>
      </c>
      <c r="I105" s="39">
        <v>12</v>
      </c>
    </row>
    <row r="106" spans="5:9" x14ac:dyDescent="0.25">
      <c r="E106">
        <v>77485</v>
      </c>
      <c r="F106" t="s">
        <v>538</v>
      </c>
      <c r="H106" s="40">
        <v>4566</v>
      </c>
      <c r="I106" s="39">
        <v>20</v>
      </c>
    </row>
    <row r="107" spans="5:9" x14ac:dyDescent="0.25">
      <c r="E107">
        <v>77504</v>
      </c>
      <c r="F107" t="s">
        <v>397</v>
      </c>
      <c r="H107" s="40">
        <v>3690</v>
      </c>
      <c r="I107" s="39">
        <v>10</v>
      </c>
    </row>
    <row r="108" spans="5:9" x14ac:dyDescent="0.25">
      <c r="E108">
        <v>77559</v>
      </c>
      <c r="F108" t="s">
        <v>494</v>
      </c>
      <c r="H108" s="40">
        <v>3960</v>
      </c>
      <c r="I108" s="39">
        <v>8</v>
      </c>
    </row>
    <row r="109" spans="5:9" x14ac:dyDescent="0.25">
      <c r="E109">
        <v>77593</v>
      </c>
      <c r="F109" t="s">
        <v>333</v>
      </c>
      <c r="H109" s="40">
        <v>6160</v>
      </c>
      <c r="I109" s="39">
        <v>22</v>
      </c>
    </row>
    <row r="110" spans="5:9" x14ac:dyDescent="0.25">
      <c r="E110">
        <v>77610</v>
      </c>
      <c r="F110" t="s">
        <v>403</v>
      </c>
      <c r="H110" s="40">
        <v>575</v>
      </c>
      <c r="I110" s="39">
        <v>2</v>
      </c>
    </row>
    <row r="111" spans="5:9" x14ac:dyDescent="0.25">
      <c r="E111">
        <v>78005</v>
      </c>
      <c r="F111" t="s">
        <v>1989</v>
      </c>
      <c r="H111" s="40">
        <v>1035</v>
      </c>
      <c r="I111" s="39">
        <v>2</v>
      </c>
    </row>
    <row r="112" spans="5:9" x14ac:dyDescent="0.25">
      <c r="E112">
        <v>75717</v>
      </c>
      <c r="F112" t="s">
        <v>348</v>
      </c>
      <c r="H112" s="40">
        <v>830</v>
      </c>
      <c r="I112" s="39">
        <v>4</v>
      </c>
    </row>
    <row r="113" spans="4:9" x14ac:dyDescent="0.25">
      <c r="E113">
        <v>77648</v>
      </c>
      <c r="F113" t="s">
        <v>333</v>
      </c>
      <c r="H113" s="40">
        <v>720</v>
      </c>
      <c r="I113" s="39">
        <v>2</v>
      </c>
    </row>
    <row r="114" spans="4:9" x14ac:dyDescent="0.25">
      <c r="E114">
        <v>77766</v>
      </c>
      <c r="F114" t="s">
        <v>529</v>
      </c>
      <c r="H114" s="40">
        <v>2223.5500000000002</v>
      </c>
      <c r="I114" s="39">
        <v>2</v>
      </c>
    </row>
    <row r="115" spans="4:9" x14ac:dyDescent="0.25">
      <c r="E115">
        <v>77969</v>
      </c>
      <c r="F115" t="s">
        <v>529</v>
      </c>
      <c r="H115" s="40">
        <v>485</v>
      </c>
      <c r="I115" s="39">
        <v>2</v>
      </c>
    </row>
    <row r="116" spans="4:9" x14ac:dyDescent="0.25">
      <c r="E116">
        <v>77122</v>
      </c>
      <c r="F116" t="s">
        <v>255</v>
      </c>
      <c r="H116" s="40">
        <v>4600</v>
      </c>
      <c r="I116" s="39">
        <v>10</v>
      </c>
    </row>
    <row r="117" spans="4:9" x14ac:dyDescent="0.25">
      <c r="D117" s="42">
        <v>43476</v>
      </c>
      <c r="E117">
        <v>76641</v>
      </c>
      <c r="F117" t="s">
        <v>582</v>
      </c>
      <c r="H117" s="40">
        <v>26990.703749999997</v>
      </c>
      <c r="I117" s="39">
        <v>192</v>
      </c>
    </row>
    <row r="118" spans="4:9" x14ac:dyDescent="0.25">
      <c r="E118">
        <v>77497</v>
      </c>
      <c r="F118" t="s">
        <v>537</v>
      </c>
      <c r="H118" s="40">
        <v>4161</v>
      </c>
      <c r="I118" s="39">
        <v>18</v>
      </c>
    </row>
    <row r="119" spans="4:9" x14ac:dyDescent="0.25">
      <c r="E119">
        <v>76942</v>
      </c>
      <c r="F119" t="s">
        <v>468</v>
      </c>
      <c r="H119" s="40">
        <v>5184</v>
      </c>
      <c r="I119" s="39">
        <v>18</v>
      </c>
    </row>
    <row r="120" spans="4:9" x14ac:dyDescent="0.25">
      <c r="F120" t="s">
        <v>465</v>
      </c>
      <c r="H120" s="40">
        <v>3168</v>
      </c>
      <c r="I120" s="39">
        <v>10</v>
      </c>
    </row>
    <row r="121" spans="4:9" x14ac:dyDescent="0.25">
      <c r="E121">
        <v>77145</v>
      </c>
      <c r="F121" t="s">
        <v>1811</v>
      </c>
      <c r="H121" s="40">
        <v>15822</v>
      </c>
      <c r="I121" s="39">
        <v>70</v>
      </c>
    </row>
    <row r="122" spans="4:9" x14ac:dyDescent="0.25">
      <c r="E122">
        <v>77452</v>
      </c>
      <c r="F122" t="s">
        <v>543</v>
      </c>
      <c r="H122" s="40">
        <v>6397</v>
      </c>
      <c r="I122" s="39">
        <v>36</v>
      </c>
    </row>
    <row r="123" spans="4:9" x14ac:dyDescent="0.25">
      <c r="E123">
        <v>77541</v>
      </c>
      <c r="F123" t="s">
        <v>538</v>
      </c>
      <c r="H123" s="40">
        <v>9360</v>
      </c>
      <c r="I123" s="39">
        <v>48</v>
      </c>
    </row>
    <row r="124" spans="4:9" x14ac:dyDescent="0.25">
      <c r="E124">
        <v>77612</v>
      </c>
      <c r="F124" t="s">
        <v>333</v>
      </c>
      <c r="H124" s="40">
        <v>3960</v>
      </c>
      <c r="I124" s="39">
        <v>22</v>
      </c>
    </row>
    <row r="125" spans="4:9" x14ac:dyDescent="0.25">
      <c r="E125">
        <v>77777</v>
      </c>
      <c r="F125" t="s">
        <v>526</v>
      </c>
      <c r="H125" s="40">
        <v>810</v>
      </c>
      <c r="I125" s="39">
        <v>2</v>
      </c>
    </row>
    <row r="126" spans="4:9" x14ac:dyDescent="0.25">
      <c r="E126">
        <v>77798</v>
      </c>
      <c r="F126" t="s">
        <v>1811</v>
      </c>
      <c r="H126" s="40">
        <v>3129.9989999999998</v>
      </c>
      <c r="I126" s="39">
        <v>6</v>
      </c>
    </row>
    <row r="127" spans="4:9" x14ac:dyDescent="0.25">
      <c r="E127">
        <v>77246</v>
      </c>
      <c r="F127" t="s">
        <v>197</v>
      </c>
      <c r="H127" s="40">
        <v>3390</v>
      </c>
      <c r="I127" s="39">
        <v>8</v>
      </c>
    </row>
    <row r="128" spans="4:9" x14ac:dyDescent="0.25">
      <c r="E128">
        <v>77865</v>
      </c>
      <c r="F128" t="s">
        <v>393</v>
      </c>
      <c r="H128" s="40">
        <v>675</v>
      </c>
      <c r="I128" s="39">
        <v>2</v>
      </c>
    </row>
    <row r="129" spans="1:9" x14ac:dyDescent="0.25">
      <c r="D129" s="42">
        <v>43479</v>
      </c>
      <c r="E129">
        <v>77224</v>
      </c>
      <c r="F129" s="125" t="s">
        <v>533</v>
      </c>
      <c r="H129" s="40">
        <v>2831</v>
      </c>
      <c r="I129" s="39">
        <v>8</v>
      </c>
    </row>
    <row r="130" spans="1:9" x14ac:dyDescent="0.25">
      <c r="D130" s="42">
        <v>43480</v>
      </c>
      <c r="E130">
        <v>77206</v>
      </c>
      <c r="F130" t="s">
        <v>582</v>
      </c>
      <c r="H130" s="40">
        <v>78910</v>
      </c>
      <c r="I130" s="39">
        <v>336</v>
      </c>
    </row>
    <row r="131" spans="1:9" x14ac:dyDescent="0.25">
      <c r="E131">
        <v>77444</v>
      </c>
      <c r="F131" t="s">
        <v>1987</v>
      </c>
      <c r="H131" s="40">
        <v>12474</v>
      </c>
      <c r="I131" s="39">
        <v>58</v>
      </c>
    </row>
    <row r="132" spans="1:9" x14ac:dyDescent="0.25">
      <c r="D132" s="42">
        <v>43482</v>
      </c>
      <c r="E132">
        <v>76501</v>
      </c>
      <c r="F132" t="s">
        <v>2316</v>
      </c>
      <c r="H132" s="40">
        <v>22110</v>
      </c>
      <c r="I132" s="39">
        <v>10</v>
      </c>
    </row>
    <row r="133" spans="1:9" x14ac:dyDescent="0.25">
      <c r="E133">
        <v>77134</v>
      </c>
      <c r="F133" t="s">
        <v>582</v>
      </c>
      <c r="H133" s="40">
        <v>2475</v>
      </c>
      <c r="I133" s="39">
        <v>8</v>
      </c>
    </row>
    <row r="134" spans="1:9" x14ac:dyDescent="0.25">
      <c r="D134" s="42">
        <v>43483</v>
      </c>
      <c r="E134">
        <v>74999</v>
      </c>
      <c r="F134" s="125" t="s">
        <v>323</v>
      </c>
      <c r="H134" s="40">
        <v>4109.1186600000001</v>
      </c>
      <c r="I134" s="39">
        <v>12</v>
      </c>
    </row>
    <row r="135" spans="1:9" x14ac:dyDescent="0.25">
      <c r="E135">
        <v>76896</v>
      </c>
      <c r="F135" t="s">
        <v>1987</v>
      </c>
      <c r="H135" s="40">
        <v>8800</v>
      </c>
      <c r="I135" s="39">
        <v>48</v>
      </c>
    </row>
    <row r="136" spans="1:9" x14ac:dyDescent="0.25">
      <c r="C136" t="s">
        <v>4038</v>
      </c>
      <c r="H136" s="40">
        <v>290443.86140999995</v>
      </c>
      <c r="I136" s="39">
        <v>1134</v>
      </c>
    </row>
    <row r="137" spans="1:9" x14ac:dyDescent="0.25">
      <c r="B137" t="s">
        <v>4038</v>
      </c>
      <c r="H137" s="40">
        <v>290443.86140999995</v>
      </c>
      <c r="I137" s="39">
        <v>1134</v>
      </c>
    </row>
    <row r="138" spans="1:9" x14ac:dyDescent="0.25">
      <c r="A138" t="s">
        <v>5048</v>
      </c>
      <c r="H138" s="40">
        <v>895961.56023000018</v>
      </c>
      <c r="I138" s="39">
        <v>3328</v>
      </c>
    </row>
    <row r="139" spans="1:9" x14ac:dyDescent="0.25">
      <c r="A139" t="s">
        <v>685</v>
      </c>
      <c r="H139" s="40">
        <v>1108843.5075000001</v>
      </c>
      <c r="I139" s="39">
        <v>4288</v>
      </c>
    </row>
  </sheetData>
  <pageMargins left="0.7" right="0.7" top="0.75" bottom="0.75" header="0.3" footer="0.3"/>
  <pageSetup scale="93" fitToHeight="0" orientation="portrait" r:id="rId2"/>
  <headerFoot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9643A-AD87-43BC-BA6A-1151DAE60C78}">
  <sheetPr>
    <pageSetUpPr fitToPage="1"/>
  </sheetPr>
  <dimension ref="A2:G45"/>
  <sheetViews>
    <sheetView topLeftCell="A4" workbookViewId="0">
      <selection activeCell="D23" sqref="D23"/>
    </sheetView>
  </sheetViews>
  <sheetFormatPr defaultRowHeight="15" x14ac:dyDescent="0.25"/>
  <cols>
    <col min="1" max="1" width="19.28515625" bestFit="1" customWidth="1"/>
    <col min="2" max="2" width="18.28515625" bestFit="1" customWidth="1"/>
    <col min="3" max="3" width="15.140625" bestFit="1" customWidth="1"/>
    <col min="4" max="4" width="14.140625" bestFit="1" customWidth="1"/>
    <col min="5" max="5" width="14.140625" customWidth="1"/>
    <col min="6" max="6" width="18.28515625" hidden="1" customWidth="1"/>
    <col min="7" max="7" width="24.7109375" hidden="1" customWidth="1"/>
    <col min="8" max="8" width="18.28515625" bestFit="1" customWidth="1"/>
    <col min="9" max="9" width="24.7109375" bestFit="1" customWidth="1"/>
    <col min="10" max="12" width="20.140625" bestFit="1" customWidth="1"/>
  </cols>
  <sheetData>
    <row r="2" spans="1:7" x14ac:dyDescent="0.25">
      <c r="A2" s="35" t="s">
        <v>44</v>
      </c>
      <c r="B2" t="s">
        <v>1040</v>
      </c>
    </row>
    <row r="4" spans="1:7" x14ac:dyDescent="0.25">
      <c r="F4" s="35" t="s">
        <v>916</v>
      </c>
    </row>
    <row r="5" spans="1:7" x14ac:dyDescent="0.25">
      <c r="A5" s="35" t="s">
        <v>1955</v>
      </c>
      <c r="B5" s="35" t="s">
        <v>72</v>
      </c>
      <c r="C5" s="35" t="s">
        <v>124</v>
      </c>
      <c r="D5" s="35" t="s">
        <v>199</v>
      </c>
      <c r="E5" s="35" t="s">
        <v>5</v>
      </c>
      <c r="F5" t="s">
        <v>917</v>
      </c>
      <c r="G5" t="s">
        <v>2195</v>
      </c>
    </row>
    <row r="6" spans="1:7" x14ac:dyDescent="0.25">
      <c r="A6" s="42">
        <v>43465</v>
      </c>
      <c r="B6" s="42">
        <v>43462</v>
      </c>
      <c r="C6">
        <v>75093</v>
      </c>
      <c r="D6" t="s">
        <v>320</v>
      </c>
      <c r="F6" s="40">
        <v>3370</v>
      </c>
      <c r="G6" s="39">
        <v>16</v>
      </c>
    </row>
    <row r="7" spans="1:7" x14ac:dyDescent="0.25">
      <c r="B7" s="42">
        <v>43467</v>
      </c>
      <c r="C7">
        <v>77443</v>
      </c>
      <c r="D7" t="s">
        <v>322</v>
      </c>
      <c r="F7" s="40">
        <v>3150</v>
      </c>
      <c r="G7" s="39">
        <v>18</v>
      </c>
    </row>
    <row r="8" spans="1:7" x14ac:dyDescent="0.25">
      <c r="C8">
        <v>73528</v>
      </c>
      <c r="D8" t="s">
        <v>169</v>
      </c>
      <c r="F8" s="40">
        <v>300</v>
      </c>
      <c r="G8" s="39">
        <v>2</v>
      </c>
    </row>
    <row r="9" spans="1:7" x14ac:dyDescent="0.25">
      <c r="B9" s="42">
        <v>43468</v>
      </c>
      <c r="C9">
        <v>72293</v>
      </c>
      <c r="D9" t="s">
        <v>322</v>
      </c>
      <c r="F9" s="40">
        <v>1520</v>
      </c>
      <c r="G9" s="39">
        <v>4</v>
      </c>
    </row>
    <row r="10" spans="1:7" x14ac:dyDescent="0.25">
      <c r="B10" s="42">
        <v>43469</v>
      </c>
      <c r="C10">
        <v>70963</v>
      </c>
      <c r="D10" t="s">
        <v>169</v>
      </c>
      <c r="F10" s="40">
        <v>500</v>
      </c>
      <c r="G10" s="39">
        <v>6</v>
      </c>
    </row>
    <row r="11" spans="1:7" x14ac:dyDescent="0.25">
      <c r="C11">
        <v>77420</v>
      </c>
      <c r="D11" t="s">
        <v>322</v>
      </c>
      <c r="F11" s="40">
        <v>1020</v>
      </c>
      <c r="G11" s="39">
        <v>4</v>
      </c>
    </row>
    <row r="12" spans="1:7" x14ac:dyDescent="0.25">
      <c r="C12">
        <v>77984</v>
      </c>
      <c r="D12" t="s">
        <v>322</v>
      </c>
      <c r="F12" s="40">
        <v>315</v>
      </c>
      <c r="G12" s="39">
        <v>2</v>
      </c>
    </row>
    <row r="13" spans="1:7" x14ac:dyDescent="0.25">
      <c r="C13">
        <v>78013</v>
      </c>
      <c r="D13" t="s">
        <v>320</v>
      </c>
      <c r="F13" s="40">
        <v>1280</v>
      </c>
      <c r="G13" s="39">
        <v>4</v>
      </c>
    </row>
    <row r="14" spans="1:7" x14ac:dyDescent="0.25">
      <c r="B14" s="42">
        <v>43472</v>
      </c>
      <c r="C14">
        <v>77550</v>
      </c>
      <c r="D14" t="s">
        <v>320</v>
      </c>
      <c r="F14" s="40">
        <v>5760</v>
      </c>
      <c r="G14" s="39">
        <v>12</v>
      </c>
    </row>
    <row r="15" spans="1:7" x14ac:dyDescent="0.25">
      <c r="B15" s="42">
        <v>43473</v>
      </c>
      <c r="C15">
        <v>73502</v>
      </c>
      <c r="D15" t="s">
        <v>322</v>
      </c>
      <c r="F15" s="40">
        <v>2920</v>
      </c>
      <c r="G15" s="39">
        <v>8</v>
      </c>
    </row>
    <row r="16" spans="1:7" x14ac:dyDescent="0.25">
      <c r="C16">
        <v>70411</v>
      </c>
      <c r="D16" t="s">
        <v>370</v>
      </c>
      <c r="F16" s="40">
        <v>4420</v>
      </c>
      <c r="G16" s="39">
        <v>26</v>
      </c>
    </row>
    <row r="17" spans="2:7" x14ac:dyDescent="0.25">
      <c r="C17">
        <v>77426</v>
      </c>
      <c r="D17" t="s">
        <v>320</v>
      </c>
      <c r="F17" s="40">
        <v>6304</v>
      </c>
      <c r="G17" s="39">
        <v>16</v>
      </c>
    </row>
    <row r="18" spans="2:7" x14ac:dyDescent="0.25">
      <c r="C18">
        <v>76378</v>
      </c>
      <c r="D18" t="s">
        <v>322</v>
      </c>
      <c r="F18" s="40">
        <v>7855</v>
      </c>
      <c r="G18" s="39">
        <v>14</v>
      </c>
    </row>
    <row r="19" spans="2:7" x14ac:dyDescent="0.25">
      <c r="C19">
        <v>76406</v>
      </c>
      <c r="D19" t="s">
        <v>322</v>
      </c>
      <c r="E19" t="s">
        <v>23</v>
      </c>
      <c r="F19" s="40">
        <v>2112</v>
      </c>
      <c r="G19" s="39">
        <v>12</v>
      </c>
    </row>
    <row r="20" spans="2:7" x14ac:dyDescent="0.25">
      <c r="C20">
        <v>76947</v>
      </c>
      <c r="D20" t="s">
        <v>370</v>
      </c>
      <c r="F20" s="40">
        <v>5405</v>
      </c>
      <c r="G20" s="39">
        <v>10</v>
      </c>
    </row>
    <row r="21" spans="2:7" x14ac:dyDescent="0.25">
      <c r="B21" s="42">
        <v>43474</v>
      </c>
      <c r="C21">
        <v>76222</v>
      </c>
      <c r="D21" t="s">
        <v>322</v>
      </c>
      <c r="F21" s="40">
        <v>13600</v>
      </c>
      <c r="G21" s="39">
        <v>32</v>
      </c>
    </row>
    <row r="22" spans="2:7" x14ac:dyDescent="0.25">
      <c r="C22">
        <v>77052</v>
      </c>
      <c r="D22" t="s">
        <v>370</v>
      </c>
      <c r="E22" t="s">
        <v>23</v>
      </c>
      <c r="F22" s="40">
        <v>10890</v>
      </c>
      <c r="G22" s="39">
        <v>54</v>
      </c>
    </row>
    <row r="23" spans="2:7" x14ac:dyDescent="0.25">
      <c r="D23" s="125" t="s">
        <v>371</v>
      </c>
      <c r="E23" t="s">
        <v>23</v>
      </c>
      <c r="F23" s="40">
        <v>5120</v>
      </c>
      <c r="G23" s="39">
        <v>20</v>
      </c>
    </row>
    <row r="24" spans="2:7" x14ac:dyDescent="0.25">
      <c r="C24">
        <v>77997</v>
      </c>
      <c r="D24" t="s">
        <v>370</v>
      </c>
      <c r="F24" s="40">
        <v>540</v>
      </c>
      <c r="G24" s="39">
        <v>4</v>
      </c>
    </row>
    <row r="25" spans="2:7" x14ac:dyDescent="0.25">
      <c r="C25">
        <v>75859</v>
      </c>
      <c r="D25" t="s">
        <v>370</v>
      </c>
      <c r="F25" s="40">
        <v>2415</v>
      </c>
      <c r="G25" s="39">
        <v>30</v>
      </c>
    </row>
    <row r="26" spans="2:7" x14ac:dyDescent="0.25">
      <c r="C26">
        <v>77655</v>
      </c>
      <c r="D26" t="s">
        <v>370</v>
      </c>
      <c r="F26" s="40">
        <v>1440</v>
      </c>
      <c r="G26" s="39">
        <v>8</v>
      </c>
    </row>
    <row r="27" spans="2:7" x14ac:dyDescent="0.25">
      <c r="B27" s="42">
        <v>43475</v>
      </c>
      <c r="C27">
        <v>77762</v>
      </c>
      <c r="D27" t="s">
        <v>322</v>
      </c>
      <c r="F27" s="40">
        <v>1080</v>
      </c>
      <c r="G27" s="39">
        <v>6</v>
      </c>
    </row>
    <row r="28" spans="2:7" x14ac:dyDescent="0.25">
      <c r="C28">
        <v>74129</v>
      </c>
      <c r="D28" t="s">
        <v>680</v>
      </c>
      <c r="F28" s="40">
        <v>16490</v>
      </c>
      <c r="G28" s="39">
        <v>32</v>
      </c>
    </row>
    <row r="29" spans="2:7" x14ac:dyDescent="0.25">
      <c r="C29">
        <v>77963</v>
      </c>
      <c r="D29" t="s">
        <v>277</v>
      </c>
      <c r="F29" s="40">
        <v>15270</v>
      </c>
      <c r="G29" s="39">
        <v>32</v>
      </c>
    </row>
    <row r="30" spans="2:7" x14ac:dyDescent="0.25">
      <c r="C30">
        <v>78039</v>
      </c>
      <c r="D30" t="s">
        <v>320</v>
      </c>
      <c r="F30" s="40">
        <v>2624</v>
      </c>
      <c r="G30" s="39">
        <v>6</v>
      </c>
    </row>
    <row r="31" spans="2:7" x14ac:dyDescent="0.25">
      <c r="C31">
        <v>77738</v>
      </c>
      <c r="D31" t="s">
        <v>322</v>
      </c>
      <c r="F31" s="40">
        <v>4200</v>
      </c>
      <c r="G31" s="39">
        <v>24</v>
      </c>
    </row>
    <row r="32" spans="2:7" x14ac:dyDescent="0.25">
      <c r="B32" s="42">
        <v>43476</v>
      </c>
      <c r="C32">
        <v>76597</v>
      </c>
      <c r="D32" t="s">
        <v>275</v>
      </c>
      <c r="F32" s="40">
        <v>3348</v>
      </c>
      <c r="G32" s="39">
        <v>6</v>
      </c>
    </row>
    <row r="33" spans="1:7" x14ac:dyDescent="0.25">
      <c r="C33">
        <v>76645</v>
      </c>
      <c r="D33" t="s">
        <v>370</v>
      </c>
      <c r="F33" s="40">
        <v>9680</v>
      </c>
      <c r="G33" s="39">
        <v>48</v>
      </c>
    </row>
    <row r="34" spans="1:7" x14ac:dyDescent="0.25">
      <c r="B34" s="42">
        <v>43480</v>
      </c>
      <c r="C34">
        <v>76728</v>
      </c>
      <c r="D34" s="125" t="s">
        <v>377</v>
      </c>
      <c r="F34" s="40">
        <v>3000</v>
      </c>
      <c r="G34" s="39">
        <v>8</v>
      </c>
    </row>
    <row r="35" spans="1:7" x14ac:dyDescent="0.25">
      <c r="A35" t="s">
        <v>5047</v>
      </c>
      <c r="F35" s="40">
        <v>135928</v>
      </c>
      <c r="G35" s="39">
        <v>464</v>
      </c>
    </row>
    <row r="36" spans="1:7" x14ac:dyDescent="0.25">
      <c r="A36" s="42">
        <v>43467</v>
      </c>
      <c r="B36" s="42">
        <v>43476</v>
      </c>
      <c r="C36">
        <v>77315</v>
      </c>
      <c r="D36" t="s">
        <v>322</v>
      </c>
      <c r="F36" s="40">
        <v>9640</v>
      </c>
      <c r="G36" s="39">
        <v>50</v>
      </c>
    </row>
    <row r="37" spans="1:7" x14ac:dyDescent="0.25">
      <c r="C37">
        <v>77497</v>
      </c>
      <c r="D37" t="s">
        <v>320</v>
      </c>
      <c r="F37" s="40">
        <v>3402</v>
      </c>
      <c r="G37" s="39">
        <v>14</v>
      </c>
    </row>
    <row r="38" spans="1:7" x14ac:dyDescent="0.25">
      <c r="C38">
        <v>76941</v>
      </c>
      <c r="D38" t="s">
        <v>322</v>
      </c>
      <c r="F38" s="40">
        <v>15170.400000000001</v>
      </c>
      <c r="G38" s="39">
        <v>62</v>
      </c>
    </row>
    <row r="39" spans="1:7" x14ac:dyDescent="0.25">
      <c r="C39">
        <v>77203</v>
      </c>
      <c r="D39" t="s">
        <v>320</v>
      </c>
      <c r="F39" s="40">
        <v>1239</v>
      </c>
      <c r="G39" s="39">
        <v>4</v>
      </c>
    </row>
    <row r="40" spans="1:7" x14ac:dyDescent="0.25">
      <c r="C40">
        <v>77258</v>
      </c>
      <c r="D40" t="s">
        <v>277</v>
      </c>
      <c r="F40" s="40">
        <v>31415</v>
      </c>
      <c r="G40" s="39">
        <v>124</v>
      </c>
    </row>
    <row r="41" spans="1:7" x14ac:dyDescent="0.25">
      <c r="C41">
        <v>77316</v>
      </c>
      <c r="D41" t="s">
        <v>322</v>
      </c>
      <c r="F41" s="40">
        <v>13220</v>
      </c>
      <c r="G41" s="39">
        <v>40</v>
      </c>
    </row>
    <row r="42" spans="1:7" x14ac:dyDescent="0.25">
      <c r="C42">
        <v>77952</v>
      </c>
      <c r="D42" t="s">
        <v>322</v>
      </c>
      <c r="F42" s="40">
        <v>3520</v>
      </c>
      <c r="G42" s="39">
        <v>16</v>
      </c>
    </row>
    <row r="43" spans="1:7" x14ac:dyDescent="0.25">
      <c r="B43" s="42">
        <v>43480</v>
      </c>
      <c r="C43">
        <v>74756</v>
      </c>
      <c r="D43" t="s">
        <v>370</v>
      </c>
      <c r="F43" s="40">
        <v>99119.3</v>
      </c>
      <c r="G43" s="39">
        <v>224</v>
      </c>
    </row>
    <row r="44" spans="1:7" x14ac:dyDescent="0.25">
      <c r="A44" t="s">
        <v>5048</v>
      </c>
      <c r="F44" s="40">
        <v>176725.7</v>
      </c>
      <c r="G44" s="39">
        <v>534</v>
      </c>
    </row>
    <row r="45" spans="1:7" x14ac:dyDescent="0.25">
      <c r="A45" t="s">
        <v>685</v>
      </c>
      <c r="F45" s="40">
        <v>312653.7</v>
      </c>
      <c r="G45" s="39">
        <v>998</v>
      </c>
    </row>
  </sheetData>
  <pageMargins left="0.7" right="0.7" top="0.75" bottom="0.75" header="0.3" footer="0.3"/>
  <pageSetup fitToHeight="0" orientation="portrait" r:id="rId2"/>
  <headerFoot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751A-D53A-4F52-B7FC-2DA8186BC2BF}">
  <dimension ref="A1:F61"/>
  <sheetViews>
    <sheetView workbookViewId="0">
      <selection activeCell="D7" sqref="D7:D10"/>
    </sheetView>
  </sheetViews>
  <sheetFormatPr defaultRowHeight="15" x14ac:dyDescent="0.25"/>
  <cols>
    <col min="1" max="1" width="11.28515625" customWidth="1"/>
    <col min="2" max="2" width="17.5703125" customWidth="1"/>
    <col min="3" max="4" width="15.140625" bestFit="1" customWidth="1"/>
    <col min="5" max="5" width="11.140625" hidden="1" customWidth="1"/>
    <col min="6" max="6" width="24.7109375" hidden="1" customWidth="1"/>
    <col min="7" max="7" width="11.140625" bestFit="1" customWidth="1"/>
    <col min="8" max="8" width="24.7109375" bestFit="1" customWidth="1"/>
  </cols>
  <sheetData>
    <row r="1" spans="1:6" x14ac:dyDescent="0.25">
      <c r="A1" s="35" t="s">
        <v>44</v>
      </c>
      <c r="B1" t="s">
        <v>1040</v>
      </c>
    </row>
    <row r="3" spans="1:6" x14ac:dyDescent="0.25">
      <c r="E3" s="35" t="s">
        <v>916</v>
      </c>
    </row>
    <row r="4" spans="1:6" ht="45" x14ac:dyDescent="0.25">
      <c r="A4" s="35" t="s">
        <v>1956</v>
      </c>
      <c r="B4" s="53" t="s">
        <v>72</v>
      </c>
      <c r="C4" s="53" t="s">
        <v>124</v>
      </c>
      <c r="D4" s="53" t="s">
        <v>199</v>
      </c>
      <c r="E4" s="52" t="s">
        <v>917</v>
      </c>
      <c r="F4" t="s">
        <v>2196</v>
      </c>
    </row>
    <row r="5" spans="1:6" x14ac:dyDescent="0.25">
      <c r="A5" s="42">
        <v>43465</v>
      </c>
      <c r="B5" s="42">
        <v>43461</v>
      </c>
      <c r="C5">
        <v>72602</v>
      </c>
      <c r="D5" t="s">
        <v>328</v>
      </c>
      <c r="E5" s="40">
        <v>8570</v>
      </c>
      <c r="F5" s="39">
        <v>13.5</v>
      </c>
    </row>
    <row r="6" spans="1:6" x14ac:dyDescent="0.25">
      <c r="B6" s="42">
        <v>43462</v>
      </c>
      <c r="C6">
        <v>75093</v>
      </c>
      <c r="D6" t="s">
        <v>320</v>
      </c>
      <c r="E6" s="40">
        <v>3370</v>
      </c>
      <c r="F6" s="39">
        <v>12</v>
      </c>
    </row>
    <row r="7" spans="1:6" x14ac:dyDescent="0.25">
      <c r="B7" s="42">
        <v>43467</v>
      </c>
      <c r="C7">
        <v>72675</v>
      </c>
      <c r="D7" t="s">
        <v>539</v>
      </c>
      <c r="E7" s="40">
        <v>2160</v>
      </c>
      <c r="F7" s="39">
        <v>3</v>
      </c>
    </row>
    <row r="8" spans="1:6" x14ac:dyDescent="0.25">
      <c r="C8">
        <v>77443</v>
      </c>
      <c r="D8" t="s">
        <v>322</v>
      </c>
      <c r="E8" s="40">
        <v>3150</v>
      </c>
      <c r="F8" s="39">
        <v>13.5</v>
      </c>
    </row>
    <row r="9" spans="1:6" x14ac:dyDescent="0.25">
      <c r="C9">
        <v>77581</v>
      </c>
      <c r="D9" t="s">
        <v>677</v>
      </c>
      <c r="E9" s="40">
        <v>980</v>
      </c>
      <c r="F9" s="39">
        <v>3</v>
      </c>
    </row>
    <row r="10" spans="1:6" x14ac:dyDescent="0.25">
      <c r="C10">
        <v>78046</v>
      </c>
      <c r="D10" t="s">
        <v>490</v>
      </c>
      <c r="E10" s="40">
        <v>180</v>
      </c>
      <c r="F10" s="39">
        <v>1.5</v>
      </c>
    </row>
    <row r="11" spans="1:6" x14ac:dyDescent="0.25">
      <c r="C11">
        <v>78114</v>
      </c>
      <c r="D11" t="s">
        <v>526</v>
      </c>
      <c r="E11" s="40">
        <v>350</v>
      </c>
      <c r="F11" s="39">
        <v>1.5</v>
      </c>
    </row>
    <row r="12" spans="1:6" x14ac:dyDescent="0.25">
      <c r="B12" s="42">
        <v>43468</v>
      </c>
      <c r="C12">
        <v>72293</v>
      </c>
      <c r="D12" t="s">
        <v>322</v>
      </c>
      <c r="E12" s="40">
        <v>1520</v>
      </c>
      <c r="F12" s="39">
        <v>3</v>
      </c>
    </row>
    <row r="13" spans="1:6" x14ac:dyDescent="0.25">
      <c r="C13">
        <v>74277</v>
      </c>
      <c r="D13" t="s">
        <v>442</v>
      </c>
      <c r="E13" s="40">
        <v>2940</v>
      </c>
      <c r="F13" s="39">
        <v>30</v>
      </c>
    </row>
    <row r="14" spans="1:6" x14ac:dyDescent="0.25">
      <c r="C14">
        <v>75324</v>
      </c>
      <c r="D14" t="s">
        <v>130</v>
      </c>
      <c r="E14" s="40">
        <v>7349.0909099999999</v>
      </c>
      <c r="F14" s="39">
        <v>73.5</v>
      </c>
    </row>
    <row r="15" spans="1:6" x14ac:dyDescent="0.25">
      <c r="C15">
        <v>75309</v>
      </c>
      <c r="D15" t="s">
        <v>130</v>
      </c>
      <c r="E15" s="40">
        <v>5710</v>
      </c>
      <c r="F15" s="39">
        <v>39</v>
      </c>
    </row>
    <row r="16" spans="1:6" x14ac:dyDescent="0.25">
      <c r="C16">
        <v>75311</v>
      </c>
      <c r="D16" t="s">
        <v>130</v>
      </c>
      <c r="E16" s="40">
        <v>5103.6363600000004</v>
      </c>
      <c r="F16" s="39">
        <v>51</v>
      </c>
    </row>
    <row r="17" spans="2:6" x14ac:dyDescent="0.25">
      <c r="C17">
        <v>75761</v>
      </c>
      <c r="D17" t="s">
        <v>305</v>
      </c>
      <c r="E17" s="40">
        <v>40977.072379999998</v>
      </c>
      <c r="F17" s="39">
        <v>57</v>
      </c>
    </row>
    <row r="18" spans="2:6" x14ac:dyDescent="0.25">
      <c r="D18" t="s">
        <v>680</v>
      </c>
      <c r="E18" s="40">
        <v>3777.3760400000001</v>
      </c>
      <c r="F18" s="39">
        <v>6</v>
      </c>
    </row>
    <row r="19" spans="2:6" x14ac:dyDescent="0.25">
      <c r="C19">
        <v>77757</v>
      </c>
      <c r="D19" t="s">
        <v>660</v>
      </c>
      <c r="E19" s="40">
        <v>630</v>
      </c>
      <c r="F19" s="39">
        <v>1.5</v>
      </c>
    </row>
    <row r="20" spans="2:6" x14ac:dyDescent="0.25">
      <c r="C20">
        <v>73753</v>
      </c>
      <c r="D20" t="s">
        <v>322</v>
      </c>
      <c r="E20" s="40">
        <v>4680</v>
      </c>
      <c r="F20" s="39">
        <v>15</v>
      </c>
    </row>
    <row r="21" spans="2:6" x14ac:dyDescent="0.25">
      <c r="C21">
        <v>75907</v>
      </c>
      <c r="D21" t="s">
        <v>609</v>
      </c>
      <c r="E21" s="40">
        <v>20370</v>
      </c>
      <c r="F21" s="39">
        <v>21</v>
      </c>
    </row>
    <row r="22" spans="2:6" x14ac:dyDescent="0.25">
      <c r="D22" t="s">
        <v>677</v>
      </c>
      <c r="E22" s="40">
        <v>1503</v>
      </c>
      <c r="F22" s="39">
        <v>3</v>
      </c>
    </row>
    <row r="23" spans="2:6" x14ac:dyDescent="0.25">
      <c r="C23">
        <v>75953</v>
      </c>
      <c r="D23" t="s">
        <v>1811</v>
      </c>
      <c r="E23" s="40">
        <v>3240</v>
      </c>
      <c r="F23" s="39">
        <v>13.5</v>
      </c>
    </row>
    <row r="24" spans="2:6" x14ac:dyDescent="0.25">
      <c r="C24">
        <v>77886</v>
      </c>
      <c r="D24" t="s">
        <v>675</v>
      </c>
      <c r="E24" s="40">
        <v>575</v>
      </c>
      <c r="F24" s="39">
        <v>1.5</v>
      </c>
    </row>
    <row r="25" spans="2:6" x14ac:dyDescent="0.25">
      <c r="B25" s="42">
        <v>43469</v>
      </c>
      <c r="C25">
        <v>70963</v>
      </c>
      <c r="D25" t="s">
        <v>169</v>
      </c>
      <c r="E25" s="40">
        <v>1000</v>
      </c>
      <c r="F25" s="39">
        <v>9</v>
      </c>
    </row>
    <row r="26" spans="2:6" x14ac:dyDescent="0.25">
      <c r="C26">
        <v>75664</v>
      </c>
      <c r="D26" t="s">
        <v>80</v>
      </c>
      <c r="E26" s="40">
        <v>3710</v>
      </c>
      <c r="F26" s="39">
        <v>12</v>
      </c>
    </row>
    <row r="27" spans="2:6" x14ac:dyDescent="0.25">
      <c r="D27" s="125" t="s">
        <v>400</v>
      </c>
      <c r="E27" s="40">
        <v>26290</v>
      </c>
      <c r="F27" s="39">
        <v>105</v>
      </c>
    </row>
    <row r="28" spans="2:6" x14ac:dyDescent="0.25">
      <c r="C28">
        <v>76157</v>
      </c>
      <c r="D28" t="s">
        <v>5046</v>
      </c>
      <c r="E28" s="40">
        <v>12600</v>
      </c>
      <c r="F28" s="39">
        <v>19.5</v>
      </c>
    </row>
    <row r="29" spans="2:6" x14ac:dyDescent="0.25">
      <c r="C29">
        <v>75801</v>
      </c>
      <c r="D29" t="s">
        <v>252</v>
      </c>
      <c r="E29" s="40">
        <v>49350</v>
      </c>
      <c r="F29" s="39">
        <v>211.5</v>
      </c>
    </row>
    <row r="30" spans="2:6" x14ac:dyDescent="0.25">
      <c r="D30" t="s">
        <v>692</v>
      </c>
      <c r="E30" s="40">
        <v>3000</v>
      </c>
      <c r="F30" s="39">
        <v>15</v>
      </c>
    </row>
    <row r="31" spans="2:6" x14ac:dyDescent="0.25">
      <c r="C31">
        <v>76783</v>
      </c>
      <c r="D31" t="s">
        <v>494</v>
      </c>
      <c r="E31" s="40">
        <v>1910</v>
      </c>
      <c r="F31" s="39">
        <v>3</v>
      </c>
    </row>
    <row r="32" spans="2:6" x14ac:dyDescent="0.25">
      <c r="C32">
        <v>76668</v>
      </c>
      <c r="D32" t="s">
        <v>677</v>
      </c>
      <c r="E32" s="40">
        <v>16380</v>
      </c>
      <c r="F32" s="39">
        <v>61.5</v>
      </c>
    </row>
    <row r="33" spans="1:6" x14ac:dyDescent="0.25">
      <c r="C33">
        <v>76897</v>
      </c>
      <c r="D33" t="s">
        <v>305</v>
      </c>
      <c r="E33" s="40">
        <v>11160</v>
      </c>
      <c r="F33" s="39">
        <v>22.5</v>
      </c>
    </row>
    <row r="34" spans="1:6" x14ac:dyDescent="0.25">
      <c r="D34" t="s">
        <v>322</v>
      </c>
      <c r="E34" s="40">
        <v>3082</v>
      </c>
      <c r="F34" s="39">
        <v>10.5</v>
      </c>
    </row>
    <row r="35" spans="1:6" x14ac:dyDescent="0.25">
      <c r="C35">
        <v>77183</v>
      </c>
      <c r="D35" t="s">
        <v>693</v>
      </c>
      <c r="E35" s="40">
        <v>1276</v>
      </c>
      <c r="F35" s="39">
        <v>1.5</v>
      </c>
    </row>
    <row r="36" spans="1:6" x14ac:dyDescent="0.25">
      <c r="C36">
        <v>77420</v>
      </c>
      <c r="D36" t="s">
        <v>322</v>
      </c>
      <c r="E36" s="40">
        <v>1020</v>
      </c>
      <c r="F36" s="39">
        <v>3</v>
      </c>
    </row>
    <row r="37" spans="1:6" x14ac:dyDescent="0.25">
      <c r="D37" t="s">
        <v>393</v>
      </c>
      <c r="E37" s="40">
        <v>880</v>
      </c>
      <c r="F37" s="39">
        <v>4.5</v>
      </c>
    </row>
    <row r="38" spans="1:6" x14ac:dyDescent="0.25">
      <c r="C38">
        <v>77603</v>
      </c>
      <c r="D38" t="s">
        <v>444</v>
      </c>
      <c r="E38" s="40">
        <v>1875</v>
      </c>
      <c r="F38" s="39">
        <v>7.5</v>
      </c>
    </row>
    <row r="39" spans="1:6" x14ac:dyDescent="0.25">
      <c r="C39">
        <v>76884</v>
      </c>
      <c r="D39" t="s">
        <v>169</v>
      </c>
      <c r="E39" s="40">
        <v>1840</v>
      </c>
      <c r="F39" s="39">
        <v>6</v>
      </c>
    </row>
    <row r="40" spans="1:6" x14ac:dyDescent="0.25">
      <c r="C40">
        <v>77177</v>
      </c>
      <c r="D40" t="s">
        <v>538</v>
      </c>
      <c r="E40" s="40">
        <v>10800</v>
      </c>
      <c r="F40" s="39">
        <v>27</v>
      </c>
    </row>
    <row r="41" spans="1:6" x14ac:dyDescent="0.25">
      <c r="C41">
        <v>77933</v>
      </c>
      <c r="D41" t="s">
        <v>571</v>
      </c>
      <c r="E41" s="40">
        <v>316</v>
      </c>
      <c r="F41" s="39">
        <v>1.5</v>
      </c>
    </row>
    <row r="42" spans="1:6" x14ac:dyDescent="0.25">
      <c r="C42">
        <v>77682</v>
      </c>
      <c r="D42" t="s">
        <v>526</v>
      </c>
      <c r="E42" s="40">
        <v>4536</v>
      </c>
      <c r="F42" s="39">
        <v>6</v>
      </c>
    </row>
    <row r="43" spans="1:6" x14ac:dyDescent="0.25">
      <c r="C43">
        <v>77984</v>
      </c>
      <c r="D43" t="s">
        <v>322</v>
      </c>
      <c r="E43" s="40">
        <v>315</v>
      </c>
      <c r="F43" s="39">
        <v>1.5</v>
      </c>
    </row>
    <row r="44" spans="1:6" x14ac:dyDescent="0.25">
      <c r="C44">
        <v>78013</v>
      </c>
      <c r="D44" t="s">
        <v>320</v>
      </c>
      <c r="E44" s="40">
        <v>2080</v>
      </c>
      <c r="F44" s="39">
        <v>4.5</v>
      </c>
    </row>
    <row r="45" spans="1:6" x14ac:dyDescent="0.25">
      <c r="C45">
        <v>77968</v>
      </c>
      <c r="D45" t="s">
        <v>654</v>
      </c>
      <c r="E45" s="40">
        <v>324</v>
      </c>
      <c r="F45" s="39">
        <v>1.5</v>
      </c>
    </row>
    <row r="46" spans="1:6" x14ac:dyDescent="0.25">
      <c r="C46">
        <v>78052</v>
      </c>
      <c r="D46" t="s">
        <v>558</v>
      </c>
      <c r="E46" s="40">
        <v>280</v>
      </c>
      <c r="F46" s="39">
        <v>1.5</v>
      </c>
    </row>
    <row r="47" spans="1:6" x14ac:dyDescent="0.25">
      <c r="D47" t="s">
        <v>654</v>
      </c>
      <c r="E47" s="40">
        <v>170</v>
      </c>
      <c r="F47" s="39">
        <v>1.5</v>
      </c>
    </row>
    <row r="48" spans="1:6" x14ac:dyDescent="0.25">
      <c r="A48" t="s">
        <v>5047</v>
      </c>
      <c r="E48" s="40">
        <v>271329.17569</v>
      </c>
      <c r="F48" s="39">
        <v>900</v>
      </c>
    </row>
    <row r="49" spans="1:6" x14ac:dyDescent="0.25">
      <c r="A49" s="42">
        <v>43467</v>
      </c>
      <c r="B49" s="42">
        <v>43469</v>
      </c>
      <c r="C49">
        <v>75801</v>
      </c>
      <c r="D49" s="125" t="s">
        <v>371</v>
      </c>
      <c r="E49" s="40">
        <v>5840</v>
      </c>
      <c r="F49" s="39">
        <v>36</v>
      </c>
    </row>
    <row r="50" spans="1:6" x14ac:dyDescent="0.25">
      <c r="C50">
        <v>76873</v>
      </c>
      <c r="D50" s="125" t="s">
        <v>541</v>
      </c>
      <c r="E50" s="40">
        <v>2525</v>
      </c>
      <c r="F50" s="39">
        <v>12</v>
      </c>
    </row>
    <row r="51" spans="1:6" x14ac:dyDescent="0.25">
      <c r="C51">
        <v>75690</v>
      </c>
      <c r="D51" t="s">
        <v>582</v>
      </c>
      <c r="E51" s="40">
        <v>37960</v>
      </c>
      <c r="F51" s="39">
        <v>369</v>
      </c>
    </row>
    <row r="52" spans="1:6" x14ac:dyDescent="0.25">
      <c r="C52">
        <v>76897</v>
      </c>
      <c r="D52" s="125" t="s">
        <v>307</v>
      </c>
      <c r="E52" s="40">
        <v>10920</v>
      </c>
      <c r="F52" s="39">
        <v>36</v>
      </c>
    </row>
    <row r="53" spans="1:6" x14ac:dyDescent="0.25">
      <c r="C53">
        <v>77251</v>
      </c>
      <c r="D53" s="125" t="s">
        <v>541</v>
      </c>
      <c r="E53" s="40">
        <v>4374</v>
      </c>
      <c r="F53" s="39">
        <v>18</v>
      </c>
    </row>
    <row r="54" spans="1:6" x14ac:dyDescent="0.25">
      <c r="B54" s="42">
        <v>43472</v>
      </c>
      <c r="C54">
        <v>74732</v>
      </c>
      <c r="D54" t="s">
        <v>679</v>
      </c>
      <c r="E54" s="40">
        <v>32815</v>
      </c>
      <c r="F54" s="39">
        <v>94.5</v>
      </c>
    </row>
    <row r="55" spans="1:6" x14ac:dyDescent="0.25">
      <c r="C55">
        <v>71106</v>
      </c>
      <c r="D55" t="s">
        <v>543</v>
      </c>
      <c r="E55" s="40">
        <v>1365</v>
      </c>
      <c r="F55" s="39">
        <v>4.5</v>
      </c>
    </row>
    <row r="56" spans="1:6" x14ac:dyDescent="0.25">
      <c r="D56" t="s">
        <v>673</v>
      </c>
      <c r="E56" s="40">
        <v>34200</v>
      </c>
      <c r="F56" s="39">
        <v>114</v>
      </c>
    </row>
    <row r="57" spans="1:6" x14ac:dyDescent="0.25">
      <c r="C57">
        <v>75595</v>
      </c>
      <c r="D57" t="s">
        <v>542</v>
      </c>
      <c r="E57" s="40">
        <v>411</v>
      </c>
      <c r="F57" s="39">
        <v>1.5</v>
      </c>
    </row>
    <row r="58" spans="1:6" x14ac:dyDescent="0.25">
      <c r="D58" t="s">
        <v>539</v>
      </c>
      <c r="E58" s="40">
        <v>1266</v>
      </c>
      <c r="F58" s="39">
        <v>1.5</v>
      </c>
    </row>
    <row r="59" spans="1:6" x14ac:dyDescent="0.25">
      <c r="C59">
        <v>75966</v>
      </c>
      <c r="D59" t="s">
        <v>562</v>
      </c>
      <c r="E59" s="40">
        <v>29145</v>
      </c>
      <c r="F59" s="39">
        <v>181.5</v>
      </c>
    </row>
    <row r="60" spans="1:6" x14ac:dyDescent="0.25">
      <c r="A60" t="s">
        <v>5048</v>
      </c>
      <c r="E60" s="40">
        <v>160821</v>
      </c>
      <c r="F60" s="39">
        <v>868.5</v>
      </c>
    </row>
    <row r="61" spans="1:6" x14ac:dyDescent="0.25">
      <c r="A61" t="s">
        <v>685</v>
      </c>
      <c r="E61" s="40">
        <v>432150.17569</v>
      </c>
      <c r="F61" s="39">
        <v>1768.5</v>
      </c>
    </row>
  </sheetData>
  <pageMargins left="0.7" right="0.7" top="0.75" bottom="0.75" header="0.3" footer="0.3"/>
  <pageSetup orientation="portrait" r:id="rId2"/>
  <headerFoot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F99BD-C9F8-4805-BD17-C13565036CDD}">
  <dimension ref="A1:AQ1733"/>
  <sheetViews>
    <sheetView workbookViewId="0">
      <selection activeCell="B2" sqref="B2:AQ1733"/>
    </sheetView>
  </sheetViews>
  <sheetFormatPr defaultRowHeight="15" x14ac:dyDescent="0.25"/>
  <cols>
    <col min="3" max="4" width="9.140625" customWidth="1"/>
    <col min="5" max="5" width="10.28515625" customWidth="1"/>
    <col min="6" max="6" width="9.140625" customWidth="1"/>
    <col min="7" max="7" width="15.7109375" customWidth="1"/>
    <col min="8" max="8" width="9.140625" customWidth="1"/>
    <col min="9" max="9" width="19.140625" customWidth="1"/>
    <col min="10" max="10" width="10.28515625" customWidth="1"/>
    <col min="11" max="11" width="14.28515625" customWidth="1"/>
    <col min="13" max="13" width="15" customWidth="1"/>
    <col min="14" max="14" width="18" customWidth="1"/>
    <col min="15" max="15" width="11.42578125" customWidth="1"/>
    <col min="16" max="16" width="12.85546875" customWidth="1"/>
    <col min="17" max="17" width="12.42578125" customWidth="1"/>
    <col min="18" max="18" width="11.28515625" customWidth="1"/>
    <col min="19" max="19" width="17.7109375" customWidth="1"/>
    <col min="20" max="20" width="13.7109375" customWidth="1"/>
    <col min="21" max="21" width="12.140625" customWidth="1"/>
    <col min="22" max="22" width="12.85546875" customWidth="1"/>
    <col min="23" max="23" width="16.42578125" customWidth="1"/>
    <col min="24" max="24" width="14.5703125" customWidth="1"/>
    <col min="25" max="25" width="14.28515625" customWidth="1"/>
    <col min="26" max="26" width="23.5703125" customWidth="1"/>
    <col min="27" max="27" width="23" customWidth="1"/>
    <col min="28" max="28" width="12.7109375" customWidth="1"/>
    <col min="29" max="29" width="16.28515625" customWidth="1"/>
    <col min="30" max="30" width="15.42578125" customWidth="1"/>
    <col min="31" max="31" width="9.5703125" customWidth="1"/>
    <col min="32" max="32" width="21.42578125" customWidth="1"/>
    <col min="33" max="33" width="17.7109375" customWidth="1"/>
    <col min="34" max="34" width="10" customWidth="1"/>
    <col min="35" max="35" width="11.85546875" customWidth="1"/>
    <col min="36" max="36" width="9.42578125" customWidth="1"/>
    <col min="37" max="37" width="20" customWidth="1"/>
    <col min="38" max="38" width="17.85546875" customWidth="1"/>
    <col min="39" max="39" width="13.7109375" customWidth="1"/>
    <col min="40" max="40" width="14" customWidth="1"/>
    <col min="41" max="41" width="13.140625" customWidth="1"/>
    <col min="42" max="42" width="11.85546875" customWidth="1"/>
    <col min="43" max="43" width="15.28515625" customWidth="1"/>
  </cols>
  <sheetData>
    <row r="1" spans="1:43" x14ac:dyDescent="0.25">
      <c r="A1" t="s">
        <v>1293</v>
      </c>
      <c r="B1" s="2" t="s">
        <v>72</v>
      </c>
      <c r="C1" s="2" t="s">
        <v>124</v>
      </c>
      <c r="D1" s="2" t="s">
        <v>95</v>
      </c>
      <c r="E1" s="2" t="s">
        <v>185</v>
      </c>
      <c r="F1" s="2" t="s">
        <v>27</v>
      </c>
      <c r="G1" s="2" t="s">
        <v>44</v>
      </c>
      <c r="H1" s="2" t="s">
        <v>28</v>
      </c>
      <c r="I1" s="2" t="s">
        <v>189</v>
      </c>
      <c r="J1" s="2" t="s">
        <v>164</v>
      </c>
      <c r="K1" s="2" t="s">
        <v>174</v>
      </c>
      <c r="L1" s="2" t="s">
        <v>91</v>
      </c>
      <c r="M1" s="2" t="s">
        <v>85</v>
      </c>
      <c r="N1" s="2" t="s">
        <v>177</v>
      </c>
      <c r="O1" s="2" t="s">
        <v>81</v>
      </c>
      <c r="P1" s="2" t="s">
        <v>139</v>
      </c>
      <c r="Q1" s="2" t="s">
        <v>1291</v>
      </c>
      <c r="R1" s="2" t="s">
        <v>152</v>
      </c>
      <c r="S1" s="2" t="s">
        <v>63</v>
      </c>
      <c r="T1" s="2" t="s">
        <v>73</v>
      </c>
      <c r="U1" s="2" t="s">
        <v>5</v>
      </c>
      <c r="V1" s="2" t="s">
        <v>57</v>
      </c>
      <c r="W1" s="2" t="s">
        <v>113</v>
      </c>
      <c r="X1" s="2" t="s">
        <v>99</v>
      </c>
      <c r="Y1" s="2" t="s">
        <v>22</v>
      </c>
      <c r="Z1" s="2" t="s">
        <v>188</v>
      </c>
      <c r="AA1" s="2" t="s">
        <v>14</v>
      </c>
      <c r="AB1" s="2" t="s">
        <v>108</v>
      </c>
      <c r="AC1" s="2" t="s">
        <v>24</v>
      </c>
      <c r="AD1" s="2" t="s">
        <v>69</v>
      </c>
      <c r="AE1" s="2" t="s">
        <v>144</v>
      </c>
      <c r="AF1" s="2" t="s">
        <v>87</v>
      </c>
      <c r="AG1" s="2" t="s">
        <v>119</v>
      </c>
      <c r="AH1" s="2" t="s">
        <v>111</v>
      </c>
      <c r="AI1" s="2" t="s">
        <v>64</v>
      </c>
      <c r="AJ1" s="2" t="s">
        <v>67</v>
      </c>
      <c r="AK1" s="2" t="s">
        <v>1292</v>
      </c>
      <c r="AL1" s="2" t="s">
        <v>105</v>
      </c>
      <c r="AM1" s="2" t="s">
        <v>193</v>
      </c>
      <c r="AN1" s="2" t="s">
        <v>148</v>
      </c>
      <c r="AO1" s="2" t="s">
        <v>33</v>
      </c>
      <c r="AP1" s="2" t="s">
        <v>75</v>
      </c>
      <c r="AQ1" s="2" t="s">
        <v>128</v>
      </c>
    </row>
    <row r="2" spans="1:43" x14ac:dyDescent="0.25">
      <c r="A2" t="str">
        <f>_xlfn.CONCAT(Table4[[#This Row],[Order]],"-",Table4[[#This Row],[Line]])</f>
        <v>59584-8</v>
      </c>
      <c r="B2" s="59">
        <v>43472</v>
      </c>
      <c r="C2" s="57">
        <v>59584</v>
      </c>
      <c r="D2" s="58" t="s">
        <v>2065</v>
      </c>
      <c r="E2" s="57">
        <v>8</v>
      </c>
      <c r="F2" s="57">
        <v>1</v>
      </c>
      <c r="G2" s="58" t="s">
        <v>29</v>
      </c>
      <c r="H2" s="57">
        <v>4</v>
      </c>
      <c r="I2" s="43" t="b">
        <v>1</v>
      </c>
      <c r="J2" s="43" t="b">
        <v>1</v>
      </c>
      <c r="K2" t="s">
        <v>135</v>
      </c>
      <c r="L2" s="43" t="b">
        <v>1</v>
      </c>
      <c r="M2" s="43" t="b">
        <v>1</v>
      </c>
      <c r="N2" s="43" t="b">
        <v>1</v>
      </c>
      <c r="O2" t="s">
        <v>138</v>
      </c>
      <c r="P2" t="s">
        <v>114</v>
      </c>
      <c r="Q2" t="s">
        <v>114</v>
      </c>
      <c r="R2" t="s">
        <v>114</v>
      </c>
      <c r="S2" t="s">
        <v>114</v>
      </c>
      <c r="T2" t="s">
        <v>138</v>
      </c>
      <c r="U2" t="s">
        <v>138</v>
      </c>
      <c r="V2" t="s">
        <v>114</v>
      </c>
      <c r="W2" s="5">
        <v>43467</v>
      </c>
      <c r="X2" s="58" t="s">
        <v>114</v>
      </c>
      <c r="Y2" s="58" t="s">
        <v>5367</v>
      </c>
      <c r="Z2" s="58" t="s">
        <v>3972</v>
      </c>
      <c r="AA2" s="58" t="s">
        <v>114</v>
      </c>
      <c r="AB2" s="58" t="s">
        <v>74</v>
      </c>
      <c r="AC2" s="57">
        <v>7</v>
      </c>
      <c r="AD2" s="58" t="s">
        <v>2064</v>
      </c>
      <c r="AE2" s="59">
        <v>43464</v>
      </c>
      <c r="AF2" s="58" t="s">
        <v>114</v>
      </c>
      <c r="AG2" s="57">
        <v>4</v>
      </c>
      <c r="AH2" s="3" t="s">
        <v>74</v>
      </c>
      <c r="AI2" s="3" t="s">
        <v>1327</v>
      </c>
      <c r="AJ2" t="s">
        <v>114</v>
      </c>
      <c r="AK2" t="s">
        <v>114</v>
      </c>
      <c r="AL2" t="s">
        <v>114</v>
      </c>
      <c r="AM2" s="43" t="b">
        <v>0</v>
      </c>
      <c r="AN2" s="3"/>
      <c r="AO2" s="3"/>
      <c r="AP2" s="43" t="b">
        <v>0</v>
      </c>
      <c r="AQ2" s="3" t="b">
        <v>0</v>
      </c>
    </row>
    <row r="3" spans="1:43" x14ac:dyDescent="0.25">
      <c r="A3" t="str">
        <f>_xlfn.CONCAT(Table4[[#This Row],[Order]],"-",Table4[[#This Row],[Line]])</f>
        <v>59584-9</v>
      </c>
      <c r="B3" s="59">
        <v>43472</v>
      </c>
      <c r="C3" s="57">
        <v>59584</v>
      </c>
      <c r="D3" s="58" t="s">
        <v>2067</v>
      </c>
      <c r="E3" s="57">
        <v>9</v>
      </c>
      <c r="F3" s="57">
        <v>1</v>
      </c>
      <c r="G3" s="58" t="s">
        <v>29</v>
      </c>
      <c r="H3" s="57">
        <v>2</v>
      </c>
      <c r="I3" s="43" t="b">
        <v>1</v>
      </c>
      <c r="J3" s="43" t="b">
        <v>1</v>
      </c>
      <c r="K3" t="s">
        <v>135</v>
      </c>
      <c r="L3" s="43" t="b">
        <v>1</v>
      </c>
      <c r="M3" s="43" t="b">
        <v>1</v>
      </c>
      <c r="N3" s="43" t="b">
        <v>1</v>
      </c>
      <c r="O3" t="s">
        <v>138</v>
      </c>
      <c r="P3" t="s">
        <v>114</v>
      </c>
      <c r="Q3" t="s">
        <v>114</v>
      </c>
      <c r="R3" t="s">
        <v>114</v>
      </c>
      <c r="S3" t="s">
        <v>114</v>
      </c>
      <c r="T3" t="s">
        <v>138</v>
      </c>
      <c r="U3" t="s">
        <v>138</v>
      </c>
      <c r="V3" t="s">
        <v>114</v>
      </c>
      <c r="W3" s="5">
        <v>43467</v>
      </c>
      <c r="X3" s="58" t="s">
        <v>114</v>
      </c>
      <c r="Y3" s="58" t="s">
        <v>5368</v>
      </c>
      <c r="Z3" s="58" t="s">
        <v>3770</v>
      </c>
      <c r="AA3" s="58" t="s">
        <v>114</v>
      </c>
      <c r="AB3" s="58" t="s">
        <v>74</v>
      </c>
      <c r="AC3" s="57">
        <v>7</v>
      </c>
      <c r="AD3" s="58" t="s">
        <v>2066</v>
      </c>
      <c r="AE3" s="59">
        <v>43464</v>
      </c>
      <c r="AF3" s="58" t="s">
        <v>114</v>
      </c>
      <c r="AG3" s="57">
        <v>4</v>
      </c>
      <c r="AH3" s="3" t="s">
        <v>74</v>
      </c>
      <c r="AI3" s="3" t="s">
        <v>1327</v>
      </c>
      <c r="AJ3" t="s">
        <v>114</v>
      </c>
      <c r="AK3" t="s">
        <v>114</v>
      </c>
      <c r="AL3" t="s">
        <v>114</v>
      </c>
      <c r="AM3" s="43" t="b">
        <v>0</v>
      </c>
      <c r="AN3" s="3"/>
      <c r="AO3" s="3"/>
      <c r="AP3" s="43" t="b">
        <v>0</v>
      </c>
      <c r="AQ3" s="3" t="b">
        <v>0</v>
      </c>
    </row>
    <row r="4" spans="1:43" x14ac:dyDescent="0.25">
      <c r="A4" t="str">
        <f>_xlfn.CONCAT(Table4[[#This Row],[Order]],"-",Table4[[#This Row],[Line]])</f>
        <v>59584-13</v>
      </c>
      <c r="B4" s="5">
        <v>43482</v>
      </c>
      <c r="C4" s="8">
        <v>59584</v>
      </c>
      <c r="D4" s="3" t="s">
        <v>3171</v>
      </c>
      <c r="E4" s="8">
        <v>13</v>
      </c>
      <c r="F4" s="8">
        <v>1</v>
      </c>
      <c r="G4" s="3" t="s">
        <v>42</v>
      </c>
      <c r="H4" s="8">
        <v>2</v>
      </c>
      <c r="I4" s="43" t="b">
        <v>0</v>
      </c>
      <c r="J4" s="43" t="b">
        <v>0</v>
      </c>
      <c r="K4" t="s">
        <v>114</v>
      </c>
      <c r="L4" s="43" t="b">
        <v>0</v>
      </c>
      <c r="M4" s="43" t="b">
        <v>0</v>
      </c>
      <c r="N4" s="43" t="b">
        <v>0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t="s">
        <v>114</v>
      </c>
      <c r="V4" t="s">
        <v>114</v>
      </c>
      <c r="W4" s="5">
        <v>43479</v>
      </c>
      <c r="X4" s="3" t="s">
        <v>114</v>
      </c>
      <c r="Y4" s="3"/>
      <c r="Z4" s="3" t="s">
        <v>40</v>
      </c>
      <c r="AA4" s="3" t="s">
        <v>114</v>
      </c>
      <c r="AB4" s="3" t="s">
        <v>74</v>
      </c>
      <c r="AC4" s="8">
        <v>1</v>
      </c>
      <c r="AD4" s="3" t="s">
        <v>3016</v>
      </c>
      <c r="AE4" s="3"/>
      <c r="AF4" s="3" t="s">
        <v>114</v>
      </c>
      <c r="AG4" s="8">
        <v>2</v>
      </c>
      <c r="AH4" s="3" t="s">
        <v>74</v>
      </c>
      <c r="AI4" s="3" t="s">
        <v>1327</v>
      </c>
      <c r="AJ4" t="s">
        <v>114</v>
      </c>
      <c r="AK4" t="s">
        <v>114</v>
      </c>
      <c r="AL4" t="s">
        <v>114</v>
      </c>
      <c r="AM4" s="43" t="b">
        <v>0</v>
      </c>
      <c r="AN4" s="3"/>
      <c r="AO4" s="3"/>
      <c r="AP4" s="43" t="b">
        <v>0</v>
      </c>
      <c r="AQ4" s="3" t="b">
        <v>0</v>
      </c>
    </row>
    <row r="5" spans="1:43" x14ac:dyDescent="0.25">
      <c r="A5" t="str">
        <f>_xlfn.CONCAT(Table4[[#This Row],[Order]],"-",Table4[[#This Row],[Line]])</f>
        <v>59584-16</v>
      </c>
      <c r="B5" s="59">
        <v>43472</v>
      </c>
      <c r="C5" s="57">
        <v>59584</v>
      </c>
      <c r="D5" s="58" t="s">
        <v>2069</v>
      </c>
      <c r="E5" s="57">
        <v>16</v>
      </c>
      <c r="F5" s="57">
        <v>1</v>
      </c>
      <c r="G5" s="58" t="s">
        <v>29</v>
      </c>
      <c r="H5" s="57">
        <v>1</v>
      </c>
      <c r="I5" s="43" t="b">
        <v>1</v>
      </c>
      <c r="J5" s="43" t="b">
        <v>1</v>
      </c>
      <c r="K5" t="s">
        <v>135</v>
      </c>
      <c r="L5" s="43" t="b">
        <v>1</v>
      </c>
      <c r="M5" s="43" t="b">
        <v>1</v>
      </c>
      <c r="N5" s="43" t="b">
        <v>1</v>
      </c>
      <c r="O5" t="s">
        <v>114</v>
      </c>
      <c r="P5" t="s">
        <v>138</v>
      </c>
      <c r="Q5" t="s">
        <v>114</v>
      </c>
      <c r="R5" t="s">
        <v>114</v>
      </c>
      <c r="S5" t="s">
        <v>114</v>
      </c>
      <c r="T5" t="s">
        <v>114</v>
      </c>
      <c r="U5" t="s">
        <v>114</v>
      </c>
      <c r="V5" t="s">
        <v>114</v>
      </c>
      <c r="W5" s="5">
        <v>43467</v>
      </c>
      <c r="X5" s="58" t="s">
        <v>114</v>
      </c>
      <c r="Y5" s="58" t="s">
        <v>4754</v>
      </c>
      <c r="Z5" s="58" t="s">
        <v>3973</v>
      </c>
      <c r="AA5" s="58" t="s">
        <v>114</v>
      </c>
      <c r="AB5" s="58" t="s">
        <v>74</v>
      </c>
      <c r="AC5" s="57">
        <v>7</v>
      </c>
      <c r="AD5" s="58" t="s">
        <v>2068</v>
      </c>
      <c r="AE5" s="59">
        <v>43458</v>
      </c>
      <c r="AF5" s="58" t="s">
        <v>114</v>
      </c>
      <c r="AG5" s="57">
        <v>2</v>
      </c>
      <c r="AH5" s="3" t="s">
        <v>74</v>
      </c>
      <c r="AI5" s="3" t="s">
        <v>1327</v>
      </c>
      <c r="AJ5" t="s">
        <v>114</v>
      </c>
      <c r="AK5" t="s">
        <v>114</v>
      </c>
      <c r="AL5" t="s">
        <v>114</v>
      </c>
      <c r="AM5" s="43" t="b">
        <v>0</v>
      </c>
      <c r="AN5" s="3"/>
      <c r="AO5" s="3"/>
      <c r="AP5" s="43" t="b">
        <v>0</v>
      </c>
      <c r="AQ5" s="3" t="b">
        <v>0</v>
      </c>
    </row>
    <row r="6" spans="1:43" x14ac:dyDescent="0.25">
      <c r="A6" t="str">
        <f>_xlfn.CONCAT(Table4[[#This Row],[Order]],"-",Table4[[#This Row],[Line]])</f>
        <v>59584-17</v>
      </c>
      <c r="B6" s="59">
        <v>43472</v>
      </c>
      <c r="C6" s="57">
        <v>59584</v>
      </c>
      <c r="D6" s="58" t="s">
        <v>2071</v>
      </c>
      <c r="E6" s="57">
        <v>17</v>
      </c>
      <c r="F6" s="57">
        <v>1</v>
      </c>
      <c r="G6" s="58" t="s">
        <v>29</v>
      </c>
      <c r="H6" s="57">
        <v>12</v>
      </c>
      <c r="I6" s="43" t="b">
        <v>1</v>
      </c>
      <c r="J6" s="43" t="b">
        <v>1</v>
      </c>
      <c r="K6" t="s">
        <v>135</v>
      </c>
      <c r="L6" s="43" t="b">
        <v>1</v>
      </c>
      <c r="M6" s="43" t="b">
        <v>1</v>
      </c>
      <c r="N6" s="43" t="b">
        <v>1</v>
      </c>
      <c r="O6" t="s">
        <v>114</v>
      </c>
      <c r="P6" t="s">
        <v>138</v>
      </c>
      <c r="Q6" t="s">
        <v>114</v>
      </c>
      <c r="R6" t="s">
        <v>114</v>
      </c>
      <c r="S6" t="s">
        <v>114</v>
      </c>
      <c r="T6" t="s">
        <v>114</v>
      </c>
      <c r="U6" t="s">
        <v>114</v>
      </c>
      <c r="V6" t="s">
        <v>114</v>
      </c>
      <c r="W6" s="5">
        <v>43467</v>
      </c>
      <c r="X6" s="58" t="s">
        <v>114</v>
      </c>
      <c r="Y6" s="58" t="s">
        <v>4755</v>
      </c>
      <c r="Z6" s="58" t="s">
        <v>1905</v>
      </c>
      <c r="AA6" s="58" t="s">
        <v>114</v>
      </c>
      <c r="AB6" s="58" t="s">
        <v>74</v>
      </c>
      <c r="AC6" s="57">
        <v>7</v>
      </c>
      <c r="AD6" s="58" t="s">
        <v>2070</v>
      </c>
      <c r="AE6" s="59">
        <v>43458</v>
      </c>
      <c r="AF6" s="58" t="s">
        <v>114</v>
      </c>
      <c r="AG6" s="57">
        <v>12</v>
      </c>
      <c r="AH6" s="3" t="s">
        <v>74</v>
      </c>
      <c r="AI6" s="3" t="s">
        <v>1327</v>
      </c>
      <c r="AJ6" t="s">
        <v>114</v>
      </c>
      <c r="AK6" t="s">
        <v>114</v>
      </c>
      <c r="AL6" t="s">
        <v>114</v>
      </c>
      <c r="AM6" s="43" t="b">
        <v>0</v>
      </c>
      <c r="AN6" s="3"/>
      <c r="AO6" s="3"/>
      <c r="AP6" s="43" t="b">
        <v>0</v>
      </c>
      <c r="AQ6" s="3" t="b">
        <v>0</v>
      </c>
    </row>
    <row r="7" spans="1:43" x14ac:dyDescent="0.25">
      <c r="A7" t="str">
        <f>_xlfn.CONCAT(Table4[[#This Row],[Order]],"-",Table4[[#This Row],[Line]])</f>
        <v>59584-24</v>
      </c>
      <c r="B7" s="5">
        <v>43482</v>
      </c>
      <c r="C7" s="8">
        <v>59584</v>
      </c>
      <c r="D7" s="3" t="s">
        <v>3542</v>
      </c>
      <c r="E7" s="8">
        <v>24</v>
      </c>
      <c r="F7" s="8">
        <v>1</v>
      </c>
      <c r="G7" s="3" t="s">
        <v>42</v>
      </c>
      <c r="H7" s="8">
        <v>20</v>
      </c>
      <c r="I7" s="43" t="b">
        <v>0</v>
      </c>
      <c r="J7" s="43" t="b">
        <v>0</v>
      </c>
      <c r="K7" t="s">
        <v>114</v>
      </c>
      <c r="L7" s="43" t="b">
        <v>0</v>
      </c>
      <c r="M7" s="43" t="b">
        <v>0</v>
      </c>
      <c r="N7" s="43" t="b">
        <v>0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t="s">
        <v>114</v>
      </c>
      <c r="V7" t="s">
        <v>114</v>
      </c>
      <c r="W7" s="5">
        <v>43479</v>
      </c>
      <c r="X7" s="3" t="s">
        <v>114</v>
      </c>
      <c r="Y7" s="3"/>
      <c r="Z7" s="3" t="s">
        <v>3985</v>
      </c>
      <c r="AA7" s="3" t="s">
        <v>114</v>
      </c>
      <c r="AB7" s="3" t="s">
        <v>74</v>
      </c>
      <c r="AC7" s="8">
        <v>1</v>
      </c>
      <c r="AD7" s="3" t="s">
        <v>3541</v>
      </c>
      <c r="AE7" s="3"/>
      <c r="AF7" s="3" t="s">
        <v>114</v>
      </c>
      <c r="AG7" s="8">
        <v>20</v>
      </c>
      <c r="AH7" s="3" t="s">
        <v>74</v>
      </c>
      <c r="AI7" s="3" t="s">
        <v>1327</v>
      </c>
      <c r="AJ7" t="s">
        <v>114</v>
      </c>
      <c r="AK7" t="s">
        <v>114</v>
      </c>
      <c r="AL7" t="s">
        <v>114</v>
      </c>
      <c r="AM7" s="43" t="b">
        <v>0</v>
      </c>
      <c r="AN7" s="3"/>
      <c r="AO7" s="3"/>
      <c r="AP7" s="43" t="b">
        <v>0</v>
      </c>
      <c r="AQ7" s="3" t="b">
        <v>0</v>
      </c>
    </row>
    <row r="8" spans="1:43" x14ac:dyDescent="0.25">
      <c r="A8" t="str">
        <f>_xlfn.CONCAT(Table4[[#This Row],[Order]],"-",Table4[[#This Row],[Line]])</f>
        <v>59584-64</v>
      </c>
      <c r="B8" s="59">
        <v>43472</v>
      </c>
      <c r="C8" s="57">
        <v>59584</v>
      </c>
      <c r="D8" s="58" t="s">
        <v>2073</v>
      </c>
      <c r="E8" s="57">
        <v>64</v>
      </c>
      <c r="F8" s="57">
        <v>1</v>
      </c>
      <c r="G8" s="58" t="s">
        <v>29</v>
      </c>
      <c r="H8" s="57">
        <v>13</v>
      </c>
      <c r="I8" s="43" t="b">
        <v>1</v>
      </c>
      <c r="J8" s="43" t="b">
        <v>1</v>
      </c>
      <c r="K8" t="s">
        <v>135</v>
      </c>
      <c r="L8" s="43" t="b">
        <v>1</v>
      </c>
      <c r="M8" s="43" t="b">
        <v>1</v>
      </c>
      <c r="N8" s="43" t="b">
        <v>1</v>
      </c>
      <c r="O8" t="s">
        <v>114</v>
      </c>
      <c r="P8" t="s">
        <v>138</v>
      </c>
      <c r="Q8" t="s">
        <v>114</v>
      </c>
      <c r="R8" t="s">
        <v>114</v>
      </c>
      <c r="S8" t="s">
        <v>114</v>
      </c>
      <c r="T8" t="s">
        <v>114</v>
      </c>
      <c r="U8" t="s">
        <v>114</v>
      </c>
      <c r="V8" t="s">
        <v>114</v>
      </c>
      <c r="W8" s="5">
        <v>43467</v>
      </c>
      <c r="X8" s="58" t="s">
        <v>114</v>
      </c>
      <c r="Y8" s="58" t="s">
        <v>4756</v>
      </c>
      <c r="Z8" s="58" t="s">
        <v>1905</v>
      </c>
      <c r="AA8" s="58" t="s">
        <v>114</v>
      </c>
      <c r="AB8" s="58" t="s">
        <v>74</v>
      </c>
      <c r="AC8" s="57">
        <v>7</v>
      </c>
      <c r="AD8" s="58" t="s">
        <v>2072</v>
      </c>
      <c r="AE8" s="59">
        <v>43458</v>
      </c>
      <c r="AF8" s="58" t="s">
        <v>114</v>
      </c>
      <c r="AG8" s="57">
        <v>13</v>
      </c>
      <c r="AH8" s="3" t="s">
        <v>74</v>
      </c>
      <c r="AI8" s="3" t="s">
        <v>1327</v>
      </c>
      <c r="AJ8" t="s">
        <v>114</v>
      </c>
      <c r="AK8" t="s">
        <v>114</v>
      </c>
      <c r="AL8" t="s">
        <v>114</v>
      </c>
      <c r="AM8" s="43" t="b">
        <v>0</v>
      </c>
      <c r="AN8" s="3"/>
      <c r="AO8" s="3"/>
      <c r="AP8" s="43" t="b">
        <v>0</v>
      </c>
      <c r="AQ8" s="3" t="b">
        <v>0</v>
      </c>
    </row>
    <row r="9" spans="1:43" x14ac:dyDescent="0.25">
      <c r="A9" t="str">
        <f>_xlfn.CONCAT(Table4[[#This Row],[Order]],"-",Table4[[#This Row],[Line]])</f>
        <v>60266-1</v>
      </c>
      <c r="B9" s="5">
        <v>43479</v>
      </c>
      <c r="C9" s="8">
        <v>60266</v>
      </c>
      <c r="D9" s="3" t="s">
        <v>1870</v>
      </c>
      <c r="E9" s="8">
        <v>1</v>
      </c>
      <c r="F9" s="8">
        <v>1</v>
      </c>
      <c r="G9" s="3" t="s">
        <v>42</v>
      </c>
      <c r="H9" s="8">
        <v>292</v>
      </c>
      <c r="I9" s="43" t="b">
        <v>0</v>
      </c>
      <c r="J9" s="43" t="b">
        <v>0</v>
      </c>
      <c r="K9" t="s">
        <v>114</v>
      </c>
      <c r="L9" s="43" t="b">
        <v>0</v>
      </c>
      <c r="M9" s="43" t="b">
        <v>0</v>
      </c>
      <c r="N9" s="43" t="b">
        <v>0</v>
      </c>
      <c r="O9" t="s">
        <v>114</v>
      </c>
      <c r="P9" t="s">
        <v>138</v>
      </c>
      <c r="Q9" t="s">
        <v>114</v>
      </c>
      <c r="R9" t="s">
        <v>114</v>
      </c>
      <c r="S9" t="s">
        <v>114</v>
      </c>
      <c r="T9" t="s">
        <v>114</v>
      </c>
      <c r="U9" t="s">
        <v>114</v>
      </c>
      <c r="V9" t="s">
        <v>114</v>
      </c>
      <c r="W9" s="5">
        <v>43474</v>
      </c>
      <c r="X9" s="3" t="s">
        <v>114</v>
      </c>
      <c r="Y9" s="3"/>
      <c r="Z9" s="3" t="s">
        <v>68</v>
      </c>
      <c r="AA9" s="3" t="s">
        <v>114</v>
      </c>
      <c r="AB9" s="3" t="s">
        <v>74</v>
      </c>
      <c r="AC9" s="8">
        <v>4</v>
      </c>
      <c r="AD9" s="3" t="s">
        <v>1869</v>
      </c>
      <c r="AE9" s="3"/>
      <c r="AF9" s="3" t="s">
        <v>114</v>
      </c>
      <c r="AG9" s="8">
        <v>292</v>
      </c>
      <c r="AH9" s="3" t="s">
        <v>180</v>
      </c>
      <c r="AI9" s="3" t="s">
        <v>1319</v>
      </c>
      <c r="AJ9" t="s">
        <v>114</v>
      </c>
      <c r="AK9" t="s">
        <v>114</v>
      </c>
      <c r="AL9" t="s">
        <v>114</v>
      </c>
      <c r="AM9" s="43" t="b">
        <v>0</v>
      </c>
      <c r="AN9" s="3"/>
      <c r="AO9" s="3"/>
      <c r="AP9" s="43" t="b">
        <v>0</v>
      </c>
      <c r="AQ9" s="3" t="b">
        <v>0</v>
      </c>
    </row>
    <row r="10" spans="1:43" x14ac:dyDescent="0.25">
      <c r="A10" t="str">
        <f>_xlfn.CONCAT(Table4[[#This Row],[Order]],"-",Table4[[#This Row],[Line]])</f>
        <v>60266-2</v>
      </c>
      <c r="B10" s="5">
        <v>43472</v>
      </c>
      <c r="C10" s="8">
        <v>60266</v>
      </c>
      <c r="D10" s="3" t="s">
        <v>1872</v>
      </c>
      <c r="E10" s="8">
        <v>2</v>
      </c>
      <c r="F10" s="8">
        <v>1</v>
      </c>
      <c r="G10" s="3" t="s">
        <v>29</v>
      </c>
      <c r="H10" s="8">
        <v>107</v>
      </c>
      <c r="I10" s="43" t="b">
        <v>1</v>
      </c>
      <c r="J10" s="43" t="b">
        <v>1</v>
      </c>
      <c r="K10" t="s">
        <v>135</v>
      </c>
      <c r="L10" s="43" t="b">
        <v>1</v>
      </c>
      <c r="M10" s="43" t="b">
        <v>1</v>
      </c>
      <c r="N10" s="43" t="b">
        <v>1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t="s">
        <v>114</v>
      </c>
      <c r="V10" t="s">
        <v>114</v>
      </c>
      <c r="W10" s="5">
        <v>43467</v>
      </c>
      <c r="X10" s="3" t="s">
        <v>114</v>
      </c>
      <c r="Y10" s="3" t="s">
        <v>5369</v>
      </c>
      <c r="Z10" s="3" t="s">
        <v>70</v>
      </c>
      <c r="AA10" s="3" t="s">
        <v>114</v>
      </c>
      <c r="AB10" s="3" t="s">
        <v>74</v>
      </c>
      <c r="AC10" s="8">
        <v>4</v>
      </c>
      <c r="AD10" s="3" t="s">
        <v>1871</v>
      </c>
      <c r="AE10" s="3">
        <v>43464</v>
      </c>
      <c r="AF10" s="3" t="s">
        <v>114</v>
      </c>
      <c r="AG10" s="8">
        <v>107</v>
      </c>
      <c r="AH10" s="3" t="s">
        <v>180</v>
      </c>
      <c r="AI10" s="3" t="s">
        <v>1319</v>
      </c>
      <c r="AJ10" t="s">
        <v>114</v>
      </c>
      <c r="AK10" t="s">
        <v>114</v>
      </c>
      <c r="AL10" t="s">
        <v>114</v>
      </c>
      <c r="AM10" s="43" t="b">
        <v>0</v>
      </c>
      <c r="AN10" s="3"/>
      <c r="AO10" s="3"/>
      <c r="AP10" s="43" t="b">
        <v>0</v>
      </c>
      <c r="AQ10" s="3" t="b">
        <v>0</v>
      </c>
    </row>
    <row r="11" spans="1:43" x14ac:dyDescent="0.25">
      <c r="A11" t="str">
        <f>_xlfn.CONCAT(Table4[[#This Row],[Order]],"-",Table4[[#This Row],[Line]])</f>
        <v>60266-3</v>
      </c>
      <c r="B11" s="59">
        <v>43472</v>
      </c>
      <c r="C11" s="57">
        <v>60266</v>
      </c>
      <c r="D11" s="58" t="s">
        <v>1922</v>
      </c>
      <c r="E11" s="57">
        <v>3</v>
      </c>
      <c r="F11" s="57">
        <v>1</v>
      </c>
      <c r="G11" s="58" t="s">
        <v>29</v>
      </c>
      <c r="H11" s="57">
        <v>8</v>
      </c>
      <c r="I11" s="43" t="b">
        <v>1</v>
      </c>
      <c r="J11" s="43" t="b">
        <v>1</v>
      </c>
      <c r="K11" t="s">
        <v>135</v>
      </c>
      <c r="L11" s="43" t="b">
        <v>1</v>
      </c>
      <c r="M11" s="43" t="b">
        <v>1</v>
      </c>
      <c r="N11" s="43" t="b">
        <v>1</v>
      </c>
      <c r="O11" t="s">
        <v>114</v>
      </c>
      <c r="P11" t="s">
        <v>138</v>
      </c>
      <c r="Q11" t="s">
        <v>114</v>
      </c>
      <c r="R11" t="s">
        <v>114</v>
      </c>
      <c r="S11" t="s">
        <v>114</v>
      </c>
      <c r="T11" t="s">
        <v>114</v>
      </c>
      <c r="U11" t="s">
        <v>114</v>
      </c>
      <c r="V11" t="s">
        <v>114</v>
      </c>
      <c r="W11" s="5">
        <v>43467</v>
      </c>
      <c r="X11" s="58" t="s">
        <v>114</v>
      </c>
      <c r="Y11" s="58" t="s">
        <v>5370</v>
      </c>
      <c r="Z11" s="58" t="s">
        <v>3514</v>
      </c>
      <c r="AA11" s="58" t="s">
        <v>114</v>
      </c>
      <c r="AB11" s="58" t="s">
        <v>74</v>
      </c>
      <c r="AC11" s="57">
        <v>4</v>
      </c>
      <c r="AD11" s="58" t="s">
        <v>1921</v>
      </c>
      <c r="AE11" s="59">
        <v>43464</v>
      </c>
      <c r="AF11" s="58" t="s">
        <v>114</v>
      </c>
      <c r="AG11" s="57">
        <v>8</v>
      </c>
      <c r="AH11" s="3" t="s">
        <v>180</v>
      </c>
      <c r="AI11" s="3" t="s">
        <v>1319</v>
      </c>
      <c r="AJ11" t="s">
        <v>114</v>
      </c>
      <c r="AK11" t="s">
        <v>114</v>
      </c>
      <c r="AL11" t="s">
        <v>114</v>
      </c>
      <c r="AM11" s="43" t="b">
        <v>0</v>
      </c>
      <c r="AN11" s="3"/>
      <c r="AO11" s="3"/>
      <c r="AP11" s="43" t="b">
        <v>0</v>
      </c>
      <c r="AQ11" s="3" t="b">
        <v>0</v>
      </c>
    </row>
    <row r="12" spans="1:43" x14ac:dyDescent="0.25">
      <c r="A12" t="str">
        <f>_xlfn.CONCAT(Table4[[#This Row],[Order]],"-",Table4[[#This Row],[Line]])</f>
        <v>61268-1</v>
      </c>
      <c r="B12" s="59">
        <v>43481</v>
      </c>
      <c r="C12" s="57">
        <v>61268</v>
      </c>
      <c r="D12" s="58" t="s">
        <v>3536</v>
      </c>
      <c r="E12" s="57">
        <v>1</v>
      </c>
      <c r="F12" s="57">
        <v>1</v>
      </c>
      <c r="G12" s="58" t="s">
        <v>42</v>
      </c>
      <c r="H12" s="57">
        <v>4</v>
      </c>
      <c r="I12" s="43" t="b">
        <v>0</v>
      </c>
      <c r="J12" s="43" t="b">
        <v>0</v>
      </c>
      <c r="K12" t="s">
        <v>114</v>
      </c>
      <c r="L12" s="43" t="b">
        <v>0</v>
      </c>
      <c r="M12" s="43" t="b">
        <v>0</v>
      </c>
      <c r="N12" s="43" t="b">
        <v>0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t="s">
        <v>114</v>
      </c>
      <c r="V12" t="s">
        <v>114</v>
      </c>
      <c r="W12" s="5">
        <v>43476</v>
      </c>
      <c r="X12" s="58" t="s">
        <v>114</v>
      </c>
      <c r="Y12" s="58"/>
      <c r="Z12" s="58" t="s">
        <v>3987</v>
      </c>
      <c r="AA12" s="58" t="s">
        <v>114</v>
      </c>
      <c r="AB12" s="58" t="s">
        <v>74</v>
      </c>
      <c r="AC12" s="57">
        <v>1</v>
      </c>
      <c r="AD12" s="58" t="s">
        <v>1198</v>
      </c>
      <c r="AE12" s="59"/>
      <c r="AF12" s="58" t="s">
        <v>114</v>
      </c>
      <c r="AG12" s="57">
        <v>16</v>
      </c>
      <c r="AH12" s="3" t="s">
        <v>74</v>
      </c>
      <c r="AI12" s="3" t="s">
        <v>1328</v>
      </c>
      <c r="AJ12" t="s">
        <v>114</v>
      </c>
      <c r="AK12" t="s">
        <v>114</v>
      </c>
      <c r="AL12" t="s">
        <v>114</v>
      </c>
      <c r="AM12" s="43" t="b">
        <v>0</v>
      </c>
      <c r="AN12" s="3"/>
      <c r="AO12" s="3"/>
      <c r="AP12" s="43" t="b">
        <v>0</v>
      </c>
      <c r="AQ12" s="3" t="b">
        <v>0</v>
      </c>
    </row>
    <row r="13" spans="1:43" x14ac:dyDescent="0.25">
      <c r="A13" t="str">
        <f>_xlfn.CONCAT(Table4[[#This Row],[Order]],"-",Table4[[#This Row],[Line]])</f>
        <v>67150-16</v>
      </c>
      <c r="B13" s="5">
        <v>43469</v>
      </c>
      <c r="C13" s="8">
        <v>67150</v>
      </c>
      <c r="D13" s="3" t="s">
        <v>1053</v>
      </c>
      <c r="E13" s="8">
        <v>16</v>
      </c>
      <c r="F13" s="8">
        <v>1</v>
      </c>
      <c r="G13" s="3" t="s">
        <v>29</v>
      </c>
      <c r="H13" s="8">
        <v>1</v>
      </c>
      <c r="I13" s="43" t="b">
        <v>1</v>
      </c>
      <c r="J13" s="43" t="b">
        <v>1</v>
      </c>
      <c r="K13" t="s">
        <v>135</v>
      </c>
      <c r="L13" s="43" t="b">
        <v>1</v>
      </c>
      <c r="M13" s="43" t="b">
        <v>1</v>
      </c>
      <c r="N13" s="43" t="b">
        <v>1</v>
      </c>
      <c r="O13" t="s">
        <v>114</v>
      </c>
      <c r="P13" t="s">
        <v>138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114</v>
      </c>
      <c r="W13" s="5">
        <v>43465</v>
      </c>
      <c r="X13" s="3" t="s">
        <v>114</v>
      </c>
      <c r="Y13" s="3" t="s">
        <v>4748</v>
      </c>
      <c r="Z13" s="3" t="s">
        <v>40</v>
      </c>
      <c r="AA13" s="3" t="s">
        <v>55</v>
      </c>
      <c r="AB13" s="3" t="s">
        <v>74</v>
      </c>
      <c r="AC13" s="8">
        <v>12</v>
      </c>
      <c r="AD13" s="3" t="s">
        <v>1052</v>
      </c>
      <c r="AE13" s="3">
        <v>43458</v>
      </c>
      <c r="AF13" s="3" t="s">
        <v>114</v>
      </c>
      <c r="AG13" s="8">
        <v>1</v>
      </c>
      <c r="AH13" s="3" t="s">
        <v>74</v>
      </c>
      <c r="AI13" s="3" t="s">
        <v>1327</v>
      </c>
      <c r="AJ13" t="s">
        <v>114</v>
      </c>
      <c r="AK13" t="s">
        <v>114</v>
      </c>
      <c r="AL13" t="s">
        <v>114</v>
      </c>
      <c r="AM13" s="43" t="b">
        <v>0</v>
      </c>
      <c r="AN13" s="3"/>
      <c r="AO13" s="3"/>
      <c r="AP13" s="43" t="b">
        <v>0</v>
      </c>
      <c r="AQ13" s="3" t="b">
        <v>1</v>
      </c>
    </row>
    <row r="14" spans="1:43" x14ac:dyDescent="0.25">
      <c r="A14" t="str">
        <f>_xlfn.CONCAT(Table4[[#This Row],[Order]],"-",Table4[[#This Row],[Line]])</f>
        <v>68574-5</v>
      </c>
      <c r="B14" s="6">
        <v>43468</v>
      </c>
      <c r="C14" s="9">
        <v>68574</v>
      </c>
      <c r="D14" s="4" t="s">
        <v>2381</v>
      </c>
      <c r="E14" s="9">
        <v>5</v>
      </c>
      <c r="F14" s="9">
        <v>3</v>
      </c>
      <c r="G14" s="4" t="s">
        <v>29</v>
      </c>
      <c r="H14" s="9">
        <v>1</v>
      </c>
      <c r="I14" s="43" t="b">
        <v>1</v>
      </c>
      <c r="J14" s="43" t="b">
        <v>1</v>
      </c>
      <c r="K14" t="s">
        <v>135</v>
      </c>
      <c r="L14" s="43" t="b">
        <v>1</v>
      </c>
      <c r="M14" s="43" t="b">
        <v>1</v>
      </c>
      <c r="N14" s="43" t="b">
        <v>1</v>
      </c>
      <c r="O14" t="s">
        <v>114</v>
      </c>
      <c r="P14" t="s">
        <v>138</v>
      </c>
      <c r="Q14" t="s">
        <v>114</v>
      </c>
      <c r="R14" t="s">
        <v>114</v>
      </c>
      <c r="S14" t="s">
        <v>114</v>
      </c>
      <c r="T14" t="s">
        <v>114</v>
      </c>
      <c r="U14" t="s">
        <v>114</v>
      </c>
      <c r="V14" t="s">
        <v>114</v>
      </c>
      <c r="W14" s="5">
        <v>43462</v>
      </c>
      <c r="X14" s="4" t="s">
        <v>114</v>
      </c>
      <c r="Y14" s="4" t="s">
        <v>4736</v>
      </c>
      <c r="Z14" s="4" t="s">
        <v>197</v>
      </c>
      <c r="AA14" s="4" t="s">
        <v>114</v>
      </c>
      <c r="AB14" s="4" t="s">
        <v>74</v>
      </c>
      <c r="AC14" s="9">
        <v>4</v>
      </c>
      <c r="AD14" s="4" t="s">
        <v>2380</v>
      </c>
      <c r="AE14" s="6">
        <v>43457</v>
      </c>
      <c r="AF14" s="4" t="s">
        <v>114</v>
      </c>
      <c r="AG14" s="9">
        <v>10</v>
      </c>
      <c r="AH14" s="3" t="s">
        <v>74</v>
      </c>
      <c r="AI14" s="3" t="s">
        <v>1319</v>
      </c>
      <c r="AJ14" t="s">
        <v>114</v>
      </c>
      <c r="AK14" t="s">
        <v>114</v>
      </c>
      <c r="AL14" t="s">
        <v>114</v>
      </c>
      <c r="AM14" s="43" t="b">
        <v>1</v>
      </c>
      <c r="AN14" s="3">
        <v>43465.3539614931</v>
      </c>
      <c r="AO14" s="3"/>
      <c r="AP14" s="43" t="b">
        <v>1</v>
      </c>
      <c r="AQ14" s="3" t="b">
        <v>0</v>
      </c>
    </row>
    <row r="15" spans="1:43" x14ac:dyDescent="0.25">
      <c r="A15" t="str">
        <f>_xlfn.CONCAT(Table4[[#This Row],[Order]],"-",Table4[[#This Row],[Line]])</f>
        <v>68574-6</v>
      </c>
      <c r="B15" s="59">
        <v>43468</v>
      </c>
      <c r="C15" s="57">
        <v>68574</v>
      </c>
      <c r="D15" s="58" t="s">
        <v>2383</v>
      </c>
      <c r="E15" s="57">
        <v>6</v>
      </c>
      <c r="F15" s="57">
        <v>3</v>
      </c>
      <c r="G15" s="58" t="s">
        <v>29</v>
      </c>
      <c r="H15" s="57">
        <v>3</v>
      </c>
      <c r="I15" s="43" t="b">
        <v>1</v>
      </c>
      <c r="J15" s="43" t="b">
        <v>1</v>
      </c>
      <c r="K15" t="s">
        <v>135</v>
      </c>
      <c r="L15" s="43" t="b">
        <v>1</v>
      </c>
      <c r="M15" s="43" t="b">
        <v>1</v>
      </c>
      <c r="N15" s="43" t="b">
        <v>1</v>
      </c>
      <c r="O15" t="s">
        <v>114</v>
      </c>
      <c r="P15" t="s">
        <v>138</v>
      </c>
      <c r="Q15" t="s">
        <v>114</v>
      </c>
      <c r="R15" t="s">
        <v>114</v>
      </c>
      <c r="S15" t="s">
        <v>114</v>
      </c>
      <c r="T15" t="s">
        <v>114</v>
      </c>
      <c r="U15" t="s">
        <v>114</v>
      </c>
      <c r="V15" t="s">
        <v>114</v>
      </c>
      <c r="W15" s="6">
        <v>43462</v>
      </c>
      <c r="X15" s="58" t="s">
        <v>114</v>
      </c>
      <c r="Y15" s="58" t="s">
        <v>4737</v>
      </c>
      <c r="Z15" s="58" t="s">
        <v>197</v>
      </c>
      <c r="AA15" s="58" t="s">
        <v>114</v>
      </c>
      <c r="AB15" s="58" t="s">
        <v>74</v>
      </c>
      <c r="AC15" s="57">
        <v>4</v>
      </c>
      <c r="AD15" s="58" t="s">
        <v>2382</v>
      </c>
      <c r="AE15" s="59">
        <v>43457</v>
      </c>
      <c r="AF15" s="58" t="s">
        <v>114</v>
      </c>
      <c r="AG15" s="57">
        <v>33</v>
      </c>
      <c r="AH15" s="3" t="s">
        <v>74</v>
      </c>
      <c r="AI15" s="3" t="s">
        <v>1319</v>
      </c>
      <c r="AJ15" t="s">
        <v>114</v>
      </c>
      <c r="AK15" t="s">
        <v>114</v>
      </c>
      <c r="AL15" t="s">
        <v>114</v>
      </c>
      <c r="AM15" s="43" t="b">
        <v>1</v>
      </c>
      <c r="AN15" s="3">
        <v>43465.353984803201</v>
      </c>
      <c r="AO15" s="3"/>
      <c r="AP15" s="43" t="b">
        <v>1</v>
      </c>
      <c r="AQ15" s="3" t="b">
        <v>0</v>
      </c>
    </row>
    <row r="16" spans="1:43" x14ac:dyDescent="0.25">
      <c r="A16" t="str">
        <f>_xlfn.CONCAT(Table4[[#This Row],[Order]],"-",Table4[[#This Row],[Line]])</f>
        <v>68574-7</v>
      </c>
      <c r="B16" s="59">
        <v>43468</v>
      </c>
      <c r="C16" s="57">
        <v>68574</v>
      </c>
      <c r="D16" s="58" t="s">
        <v>2385</v>
      </c>
      <c r="E16" s="57">
        <v>7</v>
      </c>
      <c r="F16" s="57">
        <v>3</v>
      </c>
      <c r="G16" s="58" t="s">
        <v>29</v>
      </c>
      <c r="H16" s="57">
        <v>2</v>
      </c>
      <c r="I16" s="43" t="b">
        <v>1</v>
      </c>
      <c r="J16" s="43" t="b">
        <v>1</v>
      </c>
      <c r="K16" t="s">
        <v>135</v>
      </c>
      <c r="L16" s="43" t="b">
        <v>1</v>
      </c>
      <c r="M16" s="43" t="b">
        <v>1</v>
      </c>
      <c r="N16" s="43" t="b">
        <v>1</v>
      </c>
      <c r="O16" t="s">
        <v>114</v>
      </c>
      <c r="P16" t="s">
        <v>138</v>
      </c>
      <c r="Q16" t="s">
        <v>114</v>
      </c>
      <c r="R16" t="s">
        <v>114</v>
      </c>
      <c r="S16" t="s">
        <v>114</v>
      </c>
      <c r="T16" t="s">
        <v>114</v>
      </c>
      <c r="U16" t="s">
        <v>114</v>
      </c>
      <c r="V16" t="s">
        <v>114</v>
      </c>
      <c r="W16" s="6">
        <v>43462</v>
      </c>
      <c r="X16" s="58" t="s">
        <v>114</v>
      </c>
      <c r="Y16" s="58" t="s">
        <v>4738</v>
      </c>
      <c r="Z16" s="58" t="s">
        <v>197</v>
      </c>
      <c r="AA16" s="58" t="s">
        <v>114</v>
      </c>
      <c r="AB16" s="58" t="s">
        <v>74</v>
      </c>
      <c r="AC16" s="57">
        <v>4</v>
      </c>
      <c r="AD16" s="58" t="s">
        <v>2384</v>
      </c>
      <c r="AE16" s="59">
        <v>43457</v>
      </c>
      <c r="AF16" s="58" t="s">
        <v>114</v>
      </c>
      <c r="AG16" s="57">
        <v>24</v>
      </c>
      <c r="AH16" s="3" t="s">
        <v>74</v>
      </c>
      <c r="AI16" s="3" t="s">
        <v>1319</v>
      </c>
      <c r="AJ16" t="s">
        <v>114</v>
      </c>
      <c r="AK16" t="s">
        <v>114</v>
      </c>
      <c r="AL16" t="s">
        <v>114</v>
      </c>
      <c r="AM16" s="43" t="b">
        <v>1</v>
      </c>
      <c r="AN16" s="3">
        <v>43465.353997222199</v>
      </c>
      <c r="AO16" s="3"/>
      <c r="AP16" s="43" t="b">
        <v>1</v>
      </c>
      <c r="AQ16" s="3" t="b">
        <v>0</v>
      </c>
    </row>
    <row r="17" spans="1:43" x14ac:dyDescent="0.25">
      <c r="A17" t="str">
        <f>_xlfn.CONCAT(Table4[[#This Row],[Order]],"-",Table4[[#This Row],[Line]])</f>
        <v>68737-55</v>
      </c>
      <c r="B17" s="59">
        <v>43468</v>
      </c>
      <c r="C17" s="57">
        <v>68737</v>
      </c>
      <c r="D17" s="58" t="s">
        <v>880</v>
      </c>
      <c r="E17" s="57">
        <v>55</v>
      </c>
      <c r="F17" s="57">
        <v>1</v>
      </c>
      <c r="G17" s="58" t="s">
        <v>29</v>
      </c>
      <c r="H17" s="57">
        <v>4</v>
      </c>
      <c r="I17" s="43" t="b">
        <v>1</v>
      </c>
      <c r="J17" s="43" t="b">
        <v>1</v>
      </c>
      <c r="K17" t="s">
        <v>135</v>
      </c>
      <c r="L17" s="43" t="b">
        <v>1</v>
      </c>
      <c r="M17" s="43" t="b">
        <v>1</v>
      </c>
      <c r="N17" s="43" t="b">
        <v>1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t="s">
        <v>114</v>
      </c>
      <c r="V17" t="s">
        <v>114</v>
      </c>
      <c r="W17" s="6">
        <v>43462</v>
      </c>
      <c r="X17" s="58" t="s">
        <v>114</v>
      </c>
      <c r="Y17" s="58" t="s">
        <v>4426</v>
      </c>
      <c r="Z17" s="58" t="s">
        <v>56</v>
      </c>
      <c r="AA17" s="58" t="s">
        <v>114</v>
      </c>
      <c r="AB17" s="58" t="s">
        <v>74</v>
      </c>
      <c r="AC17" s="57">
        <v>12</v>
      </c>
      <c r="AD17" s="58" t="s">
        <v>132</v>
      </c>
      <c r="AE17" s="59">
        <v>43455</v>
      </c>
      <c r="AF17" s="58" t="s">
        <v>114</v>
      </c>
      <c r="AG17" s="57">
        <v>4</v>
      </c>
      <c r="AH17" s="3" t="s">
        <v>74</v>
      </c>
      <c r="AI17" s="3" t="s">
        <v>1323</v>
      </c>
      <c r="AJ17" t="s">
        <v>114</v>
      </c>
      <c r="AK17" t="s">
        <v>114</v>
      </c>
      <c r="AL17" t="s">
        <v>114</v>
      </c>
      <c r="AM17" s="43" t="b">
        <v>1</v>
      </c>
      <c r="AN17" s="3">
        <v>43465.462141516196</v>
      </c>
      <c r="AO17" s="3"/>
      <c r="AP17" s="43" t="b">
        <v>1</v>
      </c>
      <c r="AQ17" s="3" t="b">
        <v>0</v>
      </c>
    </row>
    <row r="18" spans="1:43" x14ac:dyDescent="0.25">
      <c r="A18" t="str">
        <f>_xlfn.CONCAT(Table4[[#This Row],[Order]],"-",Table4[[#This Row],[Line]])</f>
        <v>68737-56</v>
      </c>
      <c r="B18" s="59">
        <v>43468</v>
      </c>
      <c r="C18" s="57">
        <v>68737</v>
      </c>
      <c r="D18" s="58" t="s">
        <v>882</v>
      </c>
      <c r="E18" s="57">
        <v>56</v>
      </c>
      <c r="F18" s="57">
        <v>1</v>
      </c>
      <c r="G18" s="58" t="s">
        <v>29</v>
      </c>
      <c r="H18" s="57">
        <v>1</v>
      </c>
      <c r="I18" s="43" t="b">
        <v>1</v>
      </c>
      <c r="J18" s="43" t="b">
        <v>1</v>
      </c>
      <c r="K18" t="s">
        <v>135</v>
      </c>
      <c r="L18" s="43" t="b">
        <v>1</v>
      </c>
      <c r="M18" s="43" t="b">
        <v>1</v>
      </c>
      <c r="N18" s="43" t="b">
        <v>1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t="s">
        <v>114</v>
      </c>
      <c r="V18" t="s">
        <v>114</v>
      </c>
      <c r="W18" s="6">
        <v>43462</v>
      </c>
      <c r="X18" s="58" t="s">
        <v>114</v>
      </c>
      <c r="Y18" s="58" t="s">
        <v>4427</v>
      </c>
      <c r="Z18" s="58" t="s">
        <v>3510</v>
      </c>
      <c r="AA18" s="58" t="s">
        <v>114</v>
      </c>
      <c r="AB18" s="58" t="s">
        <v>74</v>
      </c>
      <c r="AC18" s="57">
        <v>12</v>
      </c>
      <c r="AD18" s="58" t="s">
        <v>881</v>
      </c>
      <c r="AE18" s="59">
        <v>43455</v>
      </c>
      <c r="AF18" s="58" t="s">
        <v>114</v>
      </c>
      <c r="AG18" s="57">
        <v>1</v>
      </c>
      <c r="AH18" s="3" t="s">
        <v>74</v>
      </c>
      <c r="AI18" s="3" t="s">
        <v>1323</v>
      </c>
      <c r="AJ18" t="s">
        <v>114</v>
      </c>
      <c r="AK18" t="s">
        <v>114</v>
      </c>
      <c r="AL18" t="s">
        <v>114</v>
      </c>
      <c r="AM18" s="43" t="b">
        <v>1</v>
      </c>
      <c r="AN18" s="3">
        <v>43465.462130474501</v>
      </c>
      <c r="AO18" s="3"/>
      <c r="AP18" s="43" t="b">
        <v>1</v>
      </c>
      <c r="AQ18" s="3" t="b">
        <v>0</v>
      </c>
    </row>
    <row r="19" spans="1:43" x14ac:dyDescent="0.25">
      <c r="A19" t="str">
        <f>_xlfn.CONCAT(Table4[[#This Row],[Order]],"-",Table4[[#This Row],[Line]])</f>
        <v>68871-1</v>
      </c>
      <c r="B19" s="59">
        <v>43486</v>
      </c>
      <c r="C19" s="57">
        <v>68871</v>
      </c>
      <c r="D19" s="58" t="s">
        <v>3388</v>
      </c>
      <c r="E19" s="57">
        <v>1</v>
      </c>
      <c r="F19" s="57">
        <v>1</v>
      </c>
      <c r="G19" s="58" t="s">
        <v>42</v>
      </c>
      <c r="H19" s="57">
        <v>5</v>
      </c>
      <c r="I19" s="43" t="b">
        <v>0</v>
      </c>
      <c r="J19" s="43" t="b">
        <v>0</v>
      </c>
      <c r="K19" t="s">
        <v>114</v>
      </c>
      <c r="L19" s="43" t="b">
        <v>0</v>
      </c>
      <c r="M19" s="43" t="b">
        <v>0</v>
      </c>
      <c r="N19" s="43" t="b">
        <v>0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t="s">
        <v>114</v>
      </c>
      <c r="V19" t="s">
        <v>114</v>
      </c>
      <c r="W19" s="6">
        <v>43481</v>
      </c>
      <c r="X19" s="58" t="s">
        <v>114</v>
      </c>
      <c r="Y19" s="58"/>
      <c r="Z19" s="58" t="s">
        <v>158</v>
      </c>
      <c r="AA19" s="58" t="s">
        <v>114</v>
      </c>
      <c r="AB19" s="58" t="s">
        <v>74</v>
      </c>
      <c r="AC19" s="57">
        <v>1</v>
      </c>
      <c r="AD19" s="58" t="s">
        <v>3387</v>
      </c>
      <c r="AE19" s="59"/>
      <c r="AF19" s="58" t="s">
        <v>114</v>
      </c>
      <c r="AG19" s="57">
        <v>5</v>
      </c>
      <c r="AH19" s="3" t="s">
        <v>74</v>
      </c>
      <c r="AI19" s="3" t="s">
        <v>1322</v>
      </c>
      <c r="AJ19" t="s">
        <v>114</v>
      </c>
      <c r="AK19" t="s">
        <v>114</v>
      </c>
      <c r="AL19" t="s">
        <v>114</v>
      </c>
      <c r="AM19" s="43" t="b">
        <v>0</v>
      </c>
      <c r="AN19" s="3"/>
      <c r="AO19" s="3"/>
      <c r="AP19" s="43" t="b">
        <v>0</v>
      </c>
      <c r="AQ19" s="3" t="b">
        <v>0</v>
      </c>
    </row>
    <row r="20" spans="1:43" x14ac:dyDescent="0.25">
      <c r="A20" t="str">
        <f>_xlfn.CONCAT(Table4[[#This Row],[Order]],"-",Table4[[#This Row],[Line]])</f>
        <v>68871-2</v>
      </c>
      <c r="B20" s="5">
        <v>43486</v>
      </c>
      <c r="C20" s="8">
        <v>68871</v>
      </c>
      <c r="D20" s="3" t="s">
        <v>3390</v>
      </c>
      <c r="E20" s="8">
        <v>2</v>
      </c>
      <c r="F20" s="8">
        <v>1</v>
      </c>
      <c r="G20" s="3" t="s">
        <v>42</v>
      </c>
      <c r="H20" s="8">
        <v>49</v>
      </c>
      <c r="I20" s="43" t="b">
        <v>0</v>
      </c>
      <c r="J20" s="43" t="b">
        <v>0</v>
      </c>
      <c r="K20" t="s">
        <v>114</v>
      </c>
      <c r="L20" s="43" t="b">
        <v>0</v>
      </c>
      <c r="M20" s="43" t="b">
        <v>0</v>
      </c>
      <c r="N20" s="43" t="b">
        <v>0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t="s">
        <v>114</v>
      </c>
      <c r="V20" t="s">
        <v>114</v>
      </c>
      <c r="W20" s="5">
        <v>43481</v>
      </c>
      <c r="X20" s="3" t="s">
        <v>114</v>
      </c>
      <c r="Y20" s="3"/>
      <c r="Z20" s="3" t="s">
        <v>103</v>
      </c>
      <c r="AA20" s="3" t="s">
        <v>114</v>
      </c>
      <c r="AB20" s="3" t="s">
        <v>74</v>
      </c>
      <c r="AC20" s="8">
        <v>1</v>
      </c>
      <c r="AD20" s="3" t="s">
        <v>3389</v>
      </c>
      <c r="AE20" s="3"/>
      <c r="AF20" s="3" t="s">
        <v>114</v>
      </c>
      <c r="AG20" s="8">
        <v>49</v>
      </c>
      <c r="AH20" s="3" t="s">
        <v>74</v>
      </c>
      <c r="AI20" s="3" t="s">
        <v>1322</v>
      </c>
      <c r="AJ20" t="s">
        <v>114</v>
      </c>
      <c r="AK20" t="s">
        <v>114</v>
      </c>
      <c r="AL20" t="s">
        <v>114</v>
      </c>
      <c r="AM20" s="43" t="b">
        <v>0</v>
      </c>
      <c r="AN20" s="3"/>
      <c r="AO20" s="3"/>
      <c r="AP20" s="43" t="b">
        <v>0</v>
      </c>
      <c r="AQ20" s="3" t="b">
        <v>0</v>
      </c>
    </row>
    <row r="21" spans="1:43" x14ac:dyDescent="0.25">
      <c r="A21" t="str">
        <f>_xlfn.CONCAT(Table4[[#This Row],[Order]],"-",Table4[[#This Row],[Line]])</f>
        <v>68871-3</v>
      </c>
      <c r="B21" s="5">
        <v>43486</v>
      </c>
      <c r="C21" s="8">
        <v>68871</v>
      </c>
      <c r="D21" s="3" t="s">
        <v>3392</v>
      </c>
      <c r="E21" s="8">
        <v>3</v>
      </c>
      <c r="F21" s="8">
        <v>1</v>
      </c>
      <c r="G21" s="3" t="s">
        <v>42</v>
      </c>
      <c r="H21" s="8">
        <v>52</v>
      </c>
      <c r="I21" s="43" t="b">
        <v>0</v>
      </c>
      <c r="J21" s="43" t="b">
        <v>0</v>
      </c>
      <c r="K21" t="s">
        <v>114</v>
      </c>
      <c r="L21" s="43" t="b">
        <v>0</v>
      </c>
      <c r="M21" s="43" t="b">
        <v>0</v>
      </c>
      <c r="N21" s="43" t="b">
        <v>0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t="s">
        <v>114</v>
      </c>
      <c r="V21" t="s">
        <v>114</v>
      </c>
      <c r="W21" s="5">
        <v>43481</v>
      </c>
      <c r="X21" s="3" t="s">
        <v>114</v>
      </c>
      <c r="Y21" s="3"/>
      <c r="Z21" s="3" t="s">
        <v>175</v>
      </c>
      <c r="AA21" s="3" t="s">
        <v>114</v>
      </c>
      <c r="AB21" s="3" t="s">
        <v>74</v>
      </c>
      <c r="AC21" s="8">
        <v>1</v>
      </c>
      <c r="AD21" s="3" t="s">
        <v>3391</v>
      </c>
      <c r="AE21" s="3"/>
      <c r="AF21" s="3" t="s">
        <v>114</v>
      </c>
      <c r="AG21" s="8">
        <v>52</v>
      </c>
      <c r="AH21" s="3" t="s">
        <v>74</v>
      </c>
      <c r="AI21" s="3" t="s">
        <v>1322</v>
      </c>
      <c r="AJ21" t="s">
        <v>114</v>
      </c>
      <c r="AK21" t="s">
        <v>114</v>
      </c>
      <c r="AL21" t="s">
        <v>114</v>
      </c>
      <c r="AM21" s="43" t="b">
        <v>0</v>
      </c>
      <c r="AN21" s="3"/>
      <c r="AO21" s="3"/>
      <c r="AP21" s="43" t="b">
        <v>0</v>
      </c>
      <c r="AQ21" s="3" t="b">
        <v>0</v>
      </c>
    </row>
    <row r="22" spans="1:43" x14ac:dyDescent="0.25">
      <c r="A22" t="str">
        <f>_xlfn.CONCAT(Table4[[#This Row],[Order]],"-",Table4[[#This Row],[Line]])</f>
        <v>68871-4</v>
      </c>
      <c r="B22" s="5">
        <v>43486</v>
      </c>
      <c r="C22" s="8">
        <v>68871</v>
      </c>
      <c r="D22" s="3" t="s">
        <v>3394</v>
      </c>
      <c r="E22" s="8">
        <v>4</v>
      </c>
      <c r="F22" s="8">
        <v>1</v>
      </c>
      <c r="G22" s="3" t="s">
        <v>42</v>
      </c>
      <c r="H22" s="8">
        <v>15</v>
      </c>
      <c r="I22" s="43" t="b">
        <v>0</v>
      </c>
      <c r="J22" s="43" t="b">
        <v>0</v>
      </c>
      <c r="K22" t="s">
        <v>114</v>
      </c>
      <c r="L22" s="43" t="b">
        <v>0</v>
      </c>
      <c r="M22" s="43" t="b">
        <v>0</v>
      </c>
      <c r="N22" s="43" t="b">
        <v>0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t="s">
        <v>114</v>
      </c>
      <c r="V22" t="s">
        <v>114</v>
      </c>
      <c r="W22" s="5">
        <v>43481</v>
      </c>
      <c r="X22" s="3" t="s">
        <v>114</v>
      </c>
      <c r="Y22" s="3"/>
      <c r="Z22" s="3" t="s">
        <v>158</v>
      </c>
      <c r="AA22" s="3" t="s">
        <v>114</v>
      </c>
      <c r="AB22" s="3" t="s">
        <v>74</v>
      </c>
      <c r="AC22" s="8">
        <v>1</v>
      </c>
      <c r="AD22" s="3" t="s">
        <v>3393</v>
      </c>
      <c r="AE22" s="3"/>
      <c r="AF22" s="3" t="s">
        <v>114</v>
      </c>
      <c r="AG22" s="8">
        <v>15</v>
      </c>
      <c r="AH22" s="3" t="s">
        <v>74</v>
      </c>
      <c r="AI22" s="3" t="s">
        <v>1322</v>
      </c>
      <c r="AJ22" t="s">
        <v>114</v>
      </c>
      <c r="AK22" t="s">
        <v>114</v>
      </c>
      <c r="AL22" t="s">
        <v>114</v>
      </c>
      <c r="AM22" s="43" t="b">
        <v>0</v>
      </c>
      <c r="AN22" s="3"/>
      <c r="AO22" s="3"/>
      <c r="AP22" s="43" t="b">
        <v>0</v>
      </c>
      <c r="AQ22" s="3" t="b">
        <v>0</v>
      </c>
    </row>
    <row r="23" spans="1:43" x14ac:dyDescent="0.25">
      <c r="A23" t="str">
        <f>_xlfn.CONCAT(Table4[[#This Row],[Order]],"-",Table4[[#This Row],[Line]])</f>
        <v>68871-5</v>
      </c>
      <c r="B23" s="5">
        <v>43486</v>
      </c>
      <c r="C23" s="8">
        <v>68871</v>
      </c>
      <c r="D23" s="3" t="s">
        <v>3396</v>
      </c>
      <c r="E23" s="8">
        <v>5</v>
      </c>
      <c r="F23" s="8">
        <v>1</v>
      </c>
      <c r="G23" s="3" t="s">
        <v>42</v>
      </c>
      <c r="H23" s="8">
        <v>2</v>
      </c>
      <c r="I23" s="43" t="b">
        <v>0</v>
      </c>
      <c r="J23" s="43" t="b">
        <v>0</v>
      </c>
      <c r="K23" t="s">
        <v>114</v>
      </c>
      <c r="L23" s="43" t="b">
        <v>0</v>
      </c>
      <c r="M23" s="43" t="b">
        <v>0</v>
      </c>
      <c r="N23" s="43" t="b">
        <v>0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t="s">
        <v>114</v>
      </c>
      <c r="V23" t="s">
        <v>114</v>
      </c>
      <c r="W23" s="5">
        <v>43481</v>
      </c>
      <c r="X23" s="3" t="s">
        <v>114</v>
      </c>
      <c r="Y23" s="3"/>
      <c r="Z23" s="3" t="s">
        <v>175</v>
      </c>
      <c r="AA23" s="3" t="s">
        <v>114</v>
      </c>
      <c r="AB23" s="3" t="s">
        <v>74</v>
      </c>
      <c r="AC23" s="8">
        <v>1</v>
      </c>
      <c r="AD23" s="3" t="s">
        <v>3395</v>
      </c>
      <c r="AE23" s="3"/>
      <c r="AF23" s="3" t="s">
        <v>114</v>
      </c>
      <c r="AG23" s="8">
        <v>2</v>
      </c>
      <c r="AH23" s="3" t="s">
        <v>74</v>
      </c>
      <c r="AI23" s="3" t="s">
        <v>1322</v>
      </c>
      <c r="AJ23" t="s">
        <v>114</v>
      </c>
      <c r="AK23" t="s">
        <v>114</v>
      </c>
      <c r="AL23" t="s">
        <v>114</v>
      </c>
      <c r="AM23" s="43" t="b">
        <v>0</v>
      </c>
      <c r="AN23" s="3"/>
      <c r="AO23" s="3"/>
      <c r="AP23" s="43" t="b">
        <v>0</v>
      </c>
      <c r="AQ23" s="3" t="b">
        <v>0</v>
      </c>
    </row>
    <row r="24" spans="1:43" x14ac:dyDescent="0.25">
      <c r="A24" t="str">
        <f>_xlfn.CONCAT(Table4[[#This Row],[Order]],"-",Table4[[#This Row],[Line]])</f>
        <v>68871-6</v>
      </c>
      <c r="B24" s="5">
        <v>43486</v>
      </c>
      <c r="C24" s="8">
        <v>68871</v>
      </c>
      <c r="D24" s="3" t="s">
        <v>3398</v>
      </c>
      <c r="E24" s="8">
        <v>6</v>
      </c>
      <c r="F24" s="8">
        <v>1</v>
      </c>
      <c r="G24" s="3" t="s">
        <v>42</v>
      </c>
      <c r="H24" s="8">
        <v>27</v>
      </c>
      <c r="I24" s="43" t="b">
        <v>0</v>
      </c>
      <c r="J24" s="43" t="b">
        <v>0</v>
      </c>
      <c r="K24" t="s">
        <v>114</v>
      </c>
      <c r="L24" s="43" t="b">
        <v>0</v>
      </c>
      <c r="M24" s="43" t="b">
        <v>0</v>
      </c>
      <c r="N24" s="43" t="b">
        <v>0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t="s">
        <v>114</v>
      </c>
      <c r="V24" t="s">
        <v>114</v>
      </c>
      <c r="W24" s="5">
        <v>43481</v>
      </c>
      <c r="X24" s="3" t="s">
        <v>114</v>
      </c>
      <c r="Y24" s="3"/>
      <c r="Z24" s="3" t="s">
        <v>158</v>
      </c>
      <c r="AA24" s="3" t="s">
        <v>114</v>
      </c>
      <c r="AB24" s="3" t="s">
        <v>74</v>
      </c>
      <c r="AC24" s="8">
        <v>1</v>
      </c>
      <c r="AD24" s="3" t="s">
        <v>3397</v>
      </c>
      <c r="AE24" s="3"/>
      <c r="AF24" s="3" t="s">
        <v>114</v>
      </c>
      <c r="AG24" s="8">
        <v>27</v>
      </c>
      <c r="AH24" s="3" t="s">
        <v>74</v>
      </c>
      <c r="AI24" s="3" t="s">
        <v>1322</v>
      </c>
      <c r="AJ24" t="s">
        <v>114</v>
      </c>
      <c r="AK24" t="s">
        <v>114</v>
      </c>
      <c r="AL24" t="s">
        <v>114</v>
      </c>
      <c r="AM24" s="43" t="b">
        <v>0</v>
      </c>
      <c r="AN24" s="3"/>
      <c r="AO24" s="3"/>
      <c r="AP24" s="43" t="b">
        <v>0</v>
      </c>
      <c r="AQ24" s="3" t="b">
        <v>0</v>
      </c>
    </row>
    <row r="25" spans="1:43" x14ac:dyDescent="0.25">
      <c r="A25" t="str">
        <f>_xlfn.CONCAT(Table4[[#This Row],[Order]],"-",Table4[[#This Row],[Line]])</f>
        <v>68871-7</v>
      </c>
      <c r="B25" s="5">
        <v>43486</v>
      </c>
      <c r="C25" s="8">
        <v>68871</v>
      </c>
      <c r="D25" s="3" t="s">
        <v>3400</v>
      </c>
      <c r="E25" s="8">
        <v>7</v>
      </c>
      <c r="F25" s="8">
        <v>1</v>
      </c>
      <c r="G25" s="3" t="s">
        <v>42</v>
      </c>
      <c r="H25" s="8">
        <v>1</v>
      </c>
      <c r="I25" s="43" t="b">
        <v>0</v>
      </c>
      <c r="J25" s="43" t="b">
        <v>0</v>
      </c>
      <c r="K25" t="s">
        <v>114</v>
      </c>
      <c r="L25" s="43" t="b">
        <v>0</v>
      </c>
      <c r="M25" s="43" t="b">
        <v>0</v>
      </c>
      <c r="N25" s="43" t="b">
        <v>0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t="s">
        <v>114</v>
      </c>
      <c r="V25" t="s">
        <v>114</v>
      </c>
      <c r="W25" s="5">
        <v>43481</v>
      </c>
      <c r="X25" s="3" t="s">
        <v>114</v>
      </c>
      <c r="Y25" s="3"/>
      <c r="Z25" s="3" t="s">
        <v>103</v>
      </c>
      <c r="AA25" s="3" t="s">
        <v>114</v>
      </c>
      <c r="AB25" s="3" t="s">
        <v>74</v>
      </c>
      <c r="AC25" s="8">
        <v>1</v>
      </c>
      <c r="AD25" s="3" t="s">
        <v>3399</v>
      </c>
      <c r="AE25" s="3"/>
      <c r="AF25" s="3" t="s">
        <v>114</v>
      </c>
      <c r="AG25" s="8">
        <v>1</v>
      </c>
      <c r="AH25" s="3" t="s">
        <v>74</v>
      </c>
      <c r="AI25" s="3" t="s">
        <v>1322</v>
      </c>
      <c r="AJ25" t="s">
        <v>114</v>
      </c>
      <c r="AK25" t="s">
        <v>114</v>
      </c>
      <c r="AL25" t="s">
        <v>114</v>
      </c>
      <c r="AM25" s="43" t="b">
        <v>0</v>
      </c>
      <c r="AN25" s="3"/>
      <c r="AO25" s="3"/>
      <c r="AP25" s="43" t="b">
        <v>0</v>
      </c>
      <c r="AQ25" s="3" t="b">
        <v>0</v>
      </c>
    </row>
    <row r="26" spans="1:43" x14ac:dyDescent="0.25">
      <c r="A26" t="str">
        <f>_xlfn.CONCAT(Table4[[#This Row],[Order]],"-",Table4[[#This Row],[Line]])</f>
        <v>68871-8</v>
      </c>
      <c r="B26" s="5">
        <v>43486</v>
      </c>
      <c r="C26" s="8">
        <v>68871</v>
      </c>
      <c r="D26" s="3" t="s">
        <v>3402</v>
      </c>
      <c r="E26" s="8">
        <v>8</v>
      </c>
      <c r="F26" s="8">
        <v>1</v>
      </c>
      <c r="G26" s="3" t="s">
        <v>42</v>
      </c>
      <c r="H26" s="8">
        <v>7</v>
      </c>
      <c r="I26" s="43" t="b">
        <v>0</v>
      </c>
      <c r="J26" s="43" t="b">
        <v>0</v>
      </c>
      <c r="K26" t="s">
        <v>114</v>
      </c>
      <c r="L26" s="43" t="b">
        <v>0</v>
      </c>
      <c r="M26" s="43" t="b">
        <v>0</v>
      </c>
      <c r="N26" s="43" t="b">
        <v>0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t="s">
        <v>114</v>
      </c>
      <c r="V26" t="s">
        <v>114</v>
      </c>
      <c r="W26" s="5">
        <v>43481</v>
      </c>
      <c r="X26" s="3" t="s">
        <v>114</v>
      </c>
      <c r="Y26" s="3"/>
      <c r="Z26" s="3" t="s">
        <v>175</v>
      </c>
      <c r="AA26" s="3" t="s">
        <v>114</v>
      </c>
      <c r="AB26" s="3" t="s">
        <v>74</v>
      </c>
      <c r="AC26" s="8">
        <v>1</v>
      </c>
      <c r="AD26" s="3" t="s">
        <v>3401</v>
      </c>
      <c r="AE26" s="3"/>
      <c r="AF26" s="3" t="s">
        <v>114</v>
      </c>
      <c r="AG26" s="8">
        <v>7</v>
      </c>
      <c r="AH26" s="3" t="s">
        <v>74</v>
      </c>
      <c r="AI26" s="3" t="s">
        <v>1322</v>
      </c>
      <c r="AJ26" t="s">
        <v>114</v>
      </c>
      <c r="AK26" t="s">
        <v>114</v>
      </c>
      <c r="AL26" t="s">
        <v>114</v>
      </c>
      <c r="AM26" s="43" t="b">
        <v>0</v>
      </c>
      <c r="AN26" s="3"/>
      <c r="AO26" s="3"/>
      <c r="AP26" s="43" t="b">
        <v>0</v>
      </c>
      <c r="AQ26" s="3" t="b">
        <v>0</v>
      </c>
    </row>
    <row r="27" spans="1:43" x14ac:dyDescent="0.25">
      <c r="A27" t="str">
        <f>_xlfn.CONCAT(Table4[[#This Row],[Order]],"-",Table4[[#This Row],[Line]])</f>
        <v>68871-9</v>
      </c>
      <c r="B27" s="5">
        <v>43486</v>
      </c>
      <c r="C27" s="8">
        <v>68871</v>
      </c>
      <c r="D27" s="3" t="s">
        <v>3404</v>
      </c>
      <c r="E27" s="8">
        <v>9</v>
      </c>
      <c r="F27" s="8">
        <v>1</v>
      </c>
      <c r="G27" s="3" t="s">
        <v>42</v>
      </c>
      <c r="H27" s="8">
        <v>8</v>
      </c>
      <c r="I27" s="43" t="b">
        <v>0</v>
      </c>
      <c r="J27" s="43" t="b">
        <v>0</v>
      </c>
      <c r="K27" t="s">
        <v>114</v>
      </c>
      <c r="L27" s="43" t="b">
        <v>0</v>
      </c>
      <c r="M27" s="43" t="b">
        <v>0</v>
      </c>
      <c r="N27" s="43" t="b">
        <v>0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t="s">
        <v>114</v>
      </c>
      <c r="V27" t="s">
        <v>114</v>
      </c>
      <c r="W27" s="5">
        <v>43481</v>
      </c>
      <c r="X27" s="3" t="s">
        <v>114</v>
      </c>
      <c r="Y27" s="3"/>
      <c r="Z27" s="3" t="s">
        <v>103</v>
      </c>
      <c r="AA27" s="3" t="s">
        <v>114</v>
      </c>
      <c r="AB27" s="3" t="s">
        <v>74</v>
      </c>
      <c r="AC27" s="8">
        <v>1</v>
      </c>
      <c r="AD27" s="3" t="s">
        <v>3403</v>
      </c>
      <c r="AE27" s="3"/>
      <c r="AF27" s="3" t="s">
        <v>114</v>
      </c>
      <c r="AG27" s="8">
        <v>8</v>
      </c>
      <c r="AH27" s="3" t="s">
        <v>74</v>
      </c>
      <c r="AI27" s="3" t="s">
        <v>1322</v>
      </c>
      <c r="AJ27" t="s">
        <v>114</v>
      </c>
      <c r="AK27" t="s">
        <v>114</v>
      </c>
      <c r="AL27" t="s">
        <v>114</v>
      </c>
      <c r="AM27" s="43" t="b">
        <v>0</v>
      </c>
      <c r="AN27" s="3"/>
      <c r="AO27" s="3"/>
      <c r="AP27" s="43" t="b">
        <v>0</v>
      </c>
      <c r="AQ27" s="3" t="b">
        <v>0</v>
      </c>
    </row>
    <row r="28" spans="1:43" x14ac:dyDescent="0.25">
      <c r="A28" t="str">
        <f>_xlfn.CONCAT(Table4[[#This Row],[Order]],"-",Table4[[#This Row],[Line]])</f>
        <v>68871-10</v>
      </c>
      <c r="B28" s="5">
        <v>43486</v>
      </c>
      <c r="C28" s="8">
        <v>68871</v>
      </c>
      <c r="D28" s="3" t="s">
        <v>3406</v>
      </c>
      <c r="E28" s="8">
        <v>10</v>
      </c>
      <c r="F28" s="8">
        <v>1</v>
      </c>
      <c r="G28" s="3" t="s">
        <v>42</v>
      </c>
      <c r="H28" s="8">
        <v>9</v>
      </c>
      <c r="I28" s="43" t="b">
        <v>0</v>
      </c>
      <c r="J28" s="43" t="b">
        <v>0</v>
      </c>
      <c r="K28" t="s">
        <v>114</v>
      </c>
      <c r="L28" s="43" t="b">
        <v>0</v>
      </c>
      <c r="M28" s="43" t="b">
        <v>0</v>
      </c>
      <c r="N28" s="43" t="b">
        <v>0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t="s">
        <v>114</v>
      </c>
      <c r="V28" t="s">
        <v>114</v>
      </c>
      <c r="W28" s="5">
        <v>43481</v>
      </c>
      <c r="X28" s="3" t="s">
        <v>114</v>
      </c>
      <c r="Y28" s="3"/>
      <c r="Z28" s="3" t="s">
        <v>103</v>
      </c>
      <c r="AA28" s="3" t="s">
        <v>114</v>
      </c>
      <c r="AB28" s="3" t="s">
        <v>74</v>
      </c>
      <c r="AC28" s="8">
        <v>1</v>
      </c>
      <c r="AD28" s="3" t="s">
        <v>3405</v>
      </c>
      <c r="AE28" s="3"/>
      <c r="AF28" s="3" t="s">
        <v>114</v>
      </c>
      <c r="AG28" s="8">
        <v>9</v>
      </c>
      <c r="AH28" s="3" t="s">
        <v>74</v>
      </c>
      <c r="AI28" s="3" t="s">
        <v>1322</v>
      </c>
      <c r="AJ28" t="s">
        <v>114</v>
      </c>
      <c r="AK28" t="s">
        <v>114</v>
      </c>
      <c r="AL28" t="s">
        <v>114</v>
      </c>
      <c r="AM28" s="43" t="b">
        <v>0</v>
      </c>
      <c r="AN28" s="3"/>
      <c r="AO28" s="3"/>
      <c r="AP28" s="43" t="b">
        <v>0</v>
      </c>
      <c r="AQ28" s="3" t="b">
        <v>0</v>
      </c>
    </row>
    <row r="29" spans="1:43" x14ac:dyDescent="0.25">
      <c r="A29" t="str">
        <f>_xlfn.CONCAT(Table4[[#This Row],[Order]],"-",Table4[[#This Row],[Line]])</f>
        <v>68871-11</v>
      </c>
      <c r="B29" s="5">
        <v>43486</v>
      </c>
      <c r="C29" s="8">
        <v>68871</v>
      </c>
      <c r="D29" s="3" t="s">
        <v>3408</v>
      </c>
      <c r="E29" s="8">
        <v>11</v>
      </c>
      <c r="F29" s="8">
        <v>1</v>
      </c>
      <c r="G29" s="3" t="s">
        <v>42</v>
      </c>
      <c r="H29" s="8">
        <v>16</v>
      </c>
      <c r="I29" s="43" t="b">
        <v>0</v>
      </c>
      <c r="J29" s="43" t="b">
        <v>0</v>
      </c>
      <c r="K29" t="s">
        <v>114</v>
      </c>
      <c r="L29" s="43" t="b">
        <v>0</v>
      </c>
      <c r="M29" s="43" t="b">
        <v>0</v>
      </c>
      <c r="N29" s="43" t="b">
        <v>0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t="s">
        <v>114</v>
      </c>
      <c r="V29" t="s">
        <v>114</v>
      </c>
      <c r="W29" s="5">
        <v>43481</v>
      </c>
      <c r="X29" s="3" t="s">
        <v>114</v>
      </c>
      <c r="Y29" s="3"/>
      <c r="Z29" s="3" t="s">
        <v>175</v>
      </c>
      <c r="AA29" s="3" t="s">
        <v>114</v>
      </c>
      <c r="AB29" s="3" t="s">
        <v>74</v>
      </c>
      <c r="AC29" s="8">
        <v>1</v>
      </c>
      <c r="AD29" s="3" t="s">
        <v>3407</v>
      </c>
      <c r="AE29" s="3"/>
      <c r="AF29" s="3" t="s">
        <v>114</v>
      </c>
      <c r="AG29" s="8">
        <v>16</v>
      </c>
      <c r="AH29" s="3" t="s">
        <v>74</v>
      </c>
      <c r="AI29" s="3" t="s">
        <v>1322</v>
      </c>
      <c r="AJ29" t="s">
        <v>114</v>
      </c>
      <c r="AK29" t="s">
        <v>114</v>
      </c>
      <c r="AL29" t="s">
        <v>114</v>
      </c>
      <c r="AM29" s="43" t="b">
        <v>0</v>
      </c>
      <c r="AN29" s="3"/>
      <c r="AO29" s="3"/>
      <c r="AP29" s="43" t="b">
        <v>0</v>
      </c>
      <c r="AQ29" s="3" t="b">
        <v>0</v>
      </c>
    </row>
    <row r="30" spans="1:43" x14ac:dyDescent="0.25">
      <c r="A30" t="str">
        <f>_xlfn.CONCAT(Table4[[#This Row],[Order]],"-",Table4[[#This Row],[Line]])</f>
        <v>68871-12</v>
      </c>
      <c r="B30" s="5">
        <v>43486</v>
      </c>
      <c r="C30" s="8">
        <v>68871</v>
      </c>
      <c r="D30" s="3" t="s">
        <v>3410</v>
      </c>
      <c r="E30" s="8">
        <v>12</v>
      </c>
      <c r="F30" s="8">
        <v>1</v>
      </c>
      <c r="G30" s="3" t="s">
        <v>42</v>
      </c>
      <c r="H30" s="8">
        <v>2</v>
      </c>
      <c r="I30" s="43" t="b">
        <v>0</v>
      </c>
      <c r="J30" s="43" t="b">
        <v>0</v>
      </c>
      <c r="K30" t="s">
        <v>114</v>
      </c>
      <c r="L30" s="43" t="b">
        <v>0</v>
      </c>
      <c r="M30" s="43" t="b">
        <v>0</v>
      </c>
      <c r="N30" s="43" t="b">
        <v>0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t="s">
        <v>114</v>
      </c>
      <c r="V30" t="s">
        <v>114</v>
      </c>
      <c r="W30" s="5">
        <v>43481</v>
      </c>
      <c r="X30" s="3" t="s">
        <v>114</v>
      </c>
      <c r="Y30" s="3"/>
      <c r="Z30" s="3" t="s">
        <v>103</v>
      </c>
      <c r="AA30" s="3" t="s">
        <v>114</v>
      </c>
      <c r="AB30" s="3" t="s">
        <v>74</v>
      </c>
      <c r="AC30" s="8">
        <v>1</v>
      </c>
      <c r="AD30" s="3" t="s">
        <v>3409</v>
      </c>
      <c r="AE30" s="3"/>
      <c r="AF30" s="3" t="s">
        <v>114</v>
      </c>
      <c r="AG30" s="8">
        <v>2</v>
      </c>
      <c r="AH30" s="3" t="s">
        <v>74</v>
      </c>
      <c r="AI30" s="3" t="s">
        <v>1322</v>
      </c>
      <c r="AJ30" t="s">
        <v>114</v>
      </c>
      <c r="AK30" t="s">
        <v>114</v>
      </c>
      <c r="AL30" t="s">
        <v>114</v>
      </c>
      <c r="AM30" s="43" t="b">
        <v>0</v>
      </c>
      <c r="AN30" s="3"/>
      <c r="AO30" s="3"/>
      <c r="AP30" s="43" t="b">
        <v>0</v>
      </c>
      <c r="AQ30" s="3" t="b">
        <v>0</v>
      </c>
    </row>
    <row r="31" spans="1:43" x14ac:dyDescent="0.25">
      <c r="A31" t="str">
        <f>_xlfn.CONCAT(Table4[[#This Row],[Order]],"-",Table4[[#This Row],[Line]])</f>
        <v>68871-13</v>
      </c>
      <c r="B31" s="5">
        <v>43486</v>
      </c>
      <c r="C31" s="8">
        <v>68871</v>
      </c>
      <c r="D31" s="3" t="s">
        <v>3412</v>
      </c>
      <c r="E31" s="8">
        <v>13</v>
      </c>
      <c r="F31" s="8">
        <v>1</v>
      </c>
      <c r="G31" s="3" t="s">
        <v>42</v>
      </c>
      <c r="H31" s="8">
        <v>35</v>
      </c>
      <c r="I31" s="43" t="b">
        <v>0</v>
      </c>
      <c r="J31" s="43" t="b">
        <v>0</v>
      </c>
      <c r="K31" t="s">
        <v>114</v>
      </c>
      <c r="L31" s="43" t="b">
        <v>0</v>
      </c>
      <c r="M31" s="43" t="b">
        <v>0</v>
      </c>
      <c r="N31" s="43" t="b">
        <v>0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t="s">
        <v>114</v>
      </c>
      <c r="V31" t="s">
        <v>114</v>
      </c>
      <c r="W31" s="5">
        <v>43481</v>
      </c>
      <c r="X31" s="3" t="s">
        <v>114</v>
      </c>
      <c r="Y31" s="3"/>
      <c r="Z31" s="3" t="s">
        <v>175</v>
      </c>
      <c r="AA31" s="3" t="s">
        <v>114</v>
      </c>
      <c r="AB31" s="3" t="s">
        <v>74</v>
      </c>
      <c r="AC31" s="8">
        <v>1</v>
      </c>
      <c r="AD31" s="3" t="s">
        <v>3411</v>
      </c>
      <c r="AE31" s="3"/>
      <c r="AF31" s="3" t="s">
        <v>114</v>
      </c>
      <c r="AG31" s="8">
        <v>35</v>
      </c>
      <c r="AH31" s="3" t="s">
        <v>74</v>
      </c>
      <c r="AI31" s="3" t="s">
        <v>1322</v>
      </c>
      <c r="AJ31" t="s">
        <v>114</v>
      </c>
      <c r="AK31" t="s">
        <v>114</v>
      </c>
      <c r="AL31" t="s">
        <v>114</v>
      </c>
      <c r="AM31" s="43" t="b">
        <v>0</v>
      </c>
      <c r="AN31" s="3"/>
      <c r="AO31" s="3"/>
      <c r="AP31" s="43" t="b">
        <v>0</v>
      </c>
      <c r="AQ31" s="3" t="b">
        <v>0</v>
      </c>
    </row>
    <row r="32" spans="1:43" x14ac:dyDescent="0.25">
      <c r="A32" t="str">
        <f>_xlfn.CONCAT(Table4[[#This Row],[Order]],"-",Table4[[#This Row],[Line]])</f>
        <v>68871-14</v>
      </c>
      <c r="B32" s="5">
        <v>43486</v>
      </c>
      <c r="C32" s="8">
        <v>68871</v>
      </c>
      <c r="D32" s="3" t="s">
        <v>3410</v>
      </c>
      <c r="E32" s="8">
        <v>14</v>
      </c>
      <c r="F32" s="8">
        <v>1</v>
      </c>
      <c r="G32" s="3" t="s">
        <v>42</v>
      </c>
      <c r="H32" s="8">
        <v>7</v>
      </c>
      <c r="I32" s="43" t="b">
        <v>0</v>
      </c>
      <c r="J32" s="43" t="b">
        <v>0</v>
      </c>
      <c r="K32" t="s">
        <v>114</v>
      </c>
      <c r="L32" s="43" t="b">
        <v>0</v>
      </c>
      <c r="M32" s="43" t="b">
        <v>0</v>
      </c>
      <c r="N32" s="43" t="b">
        <v>0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t="s">
        <v>114</v>
      </c>
      <c r="V32" t="s">
        <v>114</v>
      </c>
      <c r="W32" s="5">
        <v>43481</v>
      </c>
      <c r="X32" s="3" t="s">
        <v>114</v>
      </c>
      <c r="Y32" s="3"/>
      <c r="Z32" s="3" t="s">
        <v>103</v>
      </c>
      <c r="AA32" s="3" t="s">
        <v>114</v>
      </c>
      <c r="AB32" s="3" t="s">
        <v>74</v>
      </c>
      <c r="AC32" s="8">
        <v>1</v>
      </c>
      <c r="AD32" s="3" t="s">
        <v>3413</v>
      </c>
      <c r="AE32" s="3"/>
      <c r="AF32" s="3" t="s">
        <v>114</v>
      </c>
      <c r="AG32" s="8">
        <v>7</v>
      </c>
      <c r="AH32" s="3" t="s">
        <v>74</v>
      </c>
      <c r="AI32" s="3" t="s">
        <v>1322</v>
      </c>
      <c r="AJ32" t="s">
        <v>114</v>
      </c>
      <c r="AK32" t="s">
        <v>114</v>
      </c>
      <c r="AL32" t="s">
        <v>114</v>
      </c>
      <c r="AM32" s="43" t="b">
        <v>0</v>
      </c>
      <c r="AN32" s="3"/>
      <c r="AO32" s="3"/>
      <c r="AP32" s="43" t="b">
        <v>0</v>
      </c>
      <c r="AQ32" s="3" t="b">
        <v>0</v>
      </c>
    </row>
    <row r="33" spans="1:43" x14ac:dyDescent="0.25">
      <c r="A33" t="str">
        <f>_xlfn.CONCAT(Table4[[#This Row],[Order]],"-",Table4[[#This Row],[Line]])</f>
        <v>68871-15</v>
      </c>
      <c r="B33" s="5">
        <v>43486</v>
      </c>
      <c r="C33" s="8">
        <v>68871</v>
      </c>
      <c r="D33" s="3" t="s">
        <v>3412</v>
      </c>
      <c r="E33" s="8">
        <v>15</v>
      </c>
      <c r="F33" s="8">
        <v>1</v>
      </c>
      <c r="G33" s="3" t="s">
        <v>42</v>
      </c>
      <c r="H33" s="8">
        <v>10</v>
      </c>
      <c r="I33" s="43" t="b">
        <v>0</v>
      </c>
      <c r="J33" s="43" t="b">
        <v>0</v>
      </c>
      <c r="K33" t="s">
        <v>114</v>
      </c>
      <c r="L33" s="43" t="b">
        <v>0</v>
      </c>
      <c r="M33" s="43" t="b">
        <v>0</v>
      </c>
      <c r="N33" s="43" t="b">
        <v>0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t="s">
        <v>114</v>
      </c>
      <c r="V33" t="s">
        <v>114</v>
      </c>
      <c r="W33" s="5">
        <v>43481</v>
      </c>
      <c r="X33" s="3" t="s">
        <v>114</v>
      </c>
      <c r="Y33" s="3"/>
      <c r="Z33" s="3" t="s">
        <v>175</v>
      </c>
      <c r="AA33" s="3" t="s">
        <v>114</v>
      </c>
      <c r="AB33" s="3" t="s">
        <v>74</v>
      </c>
      <c r="AC33" s="8">
        <v>1</v>
      </c>
      <c r="AD33" s="3" t="s">
        <v>3414</v>
      </c>
      <c r="AE33" s="3"/>
      <c r="AF33" s="3" t="s">
        <v>114</v>
      </c>
      <c r="AG33" s="8">
        <v>10</v>
      </c>
      <c r="AH33" s="3" t="s">
        <v>74</v>
      </c>
      <c r="AI33" s="3" t="s">
        <v>1322</v>
      </c>
      <c r="AJ33" t="s">
        <v>114</v>
      </c>
      <c r="AK33" t="s">
        <v>114</v>
      </c>
      <c r="AL33" t="s">
        <v>114</v>
      </c>
      <c r="AM33" s="43" t="b">
        <v>0</v>
      </c>
      <c r="AN33" s="3"/>
      <c r="AO33" s="3"/>
      <c r="AP33" s="43" t="b">
        <v>0</v>
      </c>
      <c r="AQ33" s="3" t="b">
        <v>0</v>
      </c>
    </row>
    <row r="34" spans="1:43" x14ac:dyDescent="0.25">
      <c r="A34" t="str">
        <f>_xlfn.CONCAT(Table4[[#This Row],[Order]],"-",Table4[[#This Row],[Line]])</f>
        <v>68871-16</v>
      </c>
      <c r="B34" s="5">
        <v>43486</v>
      </c>
      <c r="C34" s="8">
        <v>68871</v>
      </c>
      <c r="D34" s="3" t="s">
        <v>3416</v>
      </c>
      <c r="E34" s="8">
        <v>16</v>
      </c>
      <c r="F34" s="8">
        <v>1</v>
      </c>
      <c r="G34" s="3" t="s">
        <v>42</v>
      </c>
      <c r="H34" s="8">
        <v>4</v>
      </c>
      <c r="I34" s="43" t="b">
        <v>0</v>
      </c>
      <c r="J34" s="43" t="b">
        <v>0</v>
      </c>
      <c r="K34" t="s">
        <v>114</v>
      </c>
      <c r="L34" s="43" t="b">
        <v>0</v>
      </c>
      <c r="M34" s="43" t="b">
        <v>0</v>
      </c>
      <c r="N34" s="43" t="b">
        <v>0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t="s">
        <v>114</v>
      </c>
      <c r="V34" t="s">
        <v>114</v>
      </c>
      <c r="W34" s="5">
        <v>43481</v>
      </c>
      <c r="X34" s="3" t="s">
        <v>114</v>
      </c>
      <c r="Y34" s="3"/>
      <c r="Z34" s="3" t="s">
        <v>175</v>
      </c>
      <c r="AA34" s="3" t="s">
        <v>114</v>
      </c>
      <c r="AB34" s="3" t="s">
        <v>74</v>
      </c>
      <c r="AC34" s="8">
        <v>1</v>
      </c>
      <c r="AD34" s="3" t="s">
        <v>3415</v>
      </c>
      <c r="AE34" s="3"/>
      <c r="AF34" s="3" t="s">
        <v>114</v>
      </c>
      <c r="AG34" s="8">
        <v>4</v>
      </c>
      <c r="AH34" s="3" t="s">
        <v>74</v>
      </c>
      <c r="AI34" s="3" t="s">
        <v>1322</v>
      </c>
      <c r="AJ34" t="s">
        <v>114</v>
      </c>
      <c r="AK34" t="s">
        <v>114</v>
      </c>
      <c r="AL34" t="s">
        <v>114</v>
      </c>
      <c r="AM34" s="43" t="b">
        <v>0</v>
      </c>
      <c r="AN34" s="3"/>
      <c r="AO34" s="3"/>
      <c r="AP34" s="43" t="b">
        <v>0</v>
      </c>
      <c r="AQ34" s="3" t="b">
        <v>0</v>
      </c>
    </row>
    <row r="35" spans="1:43" x14ac:dyDescent="0.25">
      <c r="A35" t="str">
        <f>_xlfn.CONCAT(Table4[[#This Row],[Order]],"-",Table4[[#This Row],[Line]])</f>
        <v>69622-1</v>
      </c>
      <c r="B35" s="5">
        <v>43481</v>
      </c>
      <c r="C35" s="8">
        <v>69622</v>
      </c>
      <c r="D35" s="3" t="s">
        <v>3014</v>
      </c>
      <c r="E35" s="8">
        <v>1</v>
      </c>
      <c r="F35" s="8">
        <v>1</v>
      </c>
      <c r="G35" s="3" t="s">
        <v>42</v>
      </c>
      <c r="H35" s="8">
        <v>2</v>
      </c>
      <c r="I35" s="43" t="b">
        <v>0</v>
      </c>
      <c r="J35" s="43" t="b">
        <v>0</v>
      </c>
      <c r="K35" t="s">
        <v>114</v>
      </c>
      <c r="L35" s="43" t="b">
        <v>0</v>
      </c>
      <c r="M35" s="43" t="b">
        <v>0</v>
      </c>
      <c r="N35" s="43" t="b">
        <v>0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t="s">
        <v>114</v>
      </c>
      <c r="V35" t="s">
        <v>114</v>
      </c>
      <c r="W35" s="5">
        <v>43476</v>
      </c>
      <c r="X35" s="3" t="s">
        <v>114</v>
      </c>
      <c r="Y35" s="3"/>
      <c r="Z35" s="3" t="s">
        <v>5120</v>
      </c>
      <c r="AA35" s="3" t="s">
        <v>114</v>
      </c>
      <c r="AB35" s="3" t="s">
        <v>74</v>
      </c>
      <c r="AC35" s="8">
        <v>12</v>
      </c>
      <c r="AD35" s="3" t="s">
        <v>3013</v>
      </c>
      <c r="AE35" s="3"/>
      <c r="AF35" s="3" t="s">
        <v>114</v>
      </c>
      <c r="AG35" s="8">
        <v>2</v>
      </c>
      <c r="AH35" s="3" t="s">
        <v>74</v>
      </c>
      <c r="AI35" s="3" t="s">
        <v>1319</v>
      </c>
      <c r="AJ35" t="s">
        <v>114</v>
      </c>
      <c r="AK35" t="s">
        <v>114</v>
      </c>
      <c r="AL35" t="s">
        <v>114</v>
      </c>
      <c r="AM35" s="43" t="b">
        <v>0</v>
      </c>
      <c r="AN35" s="3"/>
      <c r="AO35" s="3"/>
      <c r="AP35" s="43" t="b">
        <v>0</v>
      </c>
      <c r="AQ35" s="3" t="b">
        <v>0</v>
      </c>
    </row>
    <row r="36" spans="1:43" x14ac:dyDescent="0.25">
      <c r="A36" t="str">
        <f>_xlfn.CONCAT(Table4[[#This Row],[Order]],"-",Table4[[#This Row],[Line]])</f>
        <v>69773-1</v>
      </c>
      <c r="B36" s="5">
        <v>43525</v>
      </c>
      <c r="C36" s="8">
        <v>69773</v>
      </c>
      <c r="D36" s="3" t="s">
        <v>990</v>
      </c>
      <c r="E36" s="8">
        <v>1</v>
      </c>
      <c r="F36" s="8">
        <v>1</v>
      </c>
      <c r="G36" s="3" t="s">
        <v>42</v>
      </c>
      <c r="H36" s="8">
        <v>14</v>
      </c>
      <c r="I36" s="43" t="b">
        <v>0</v>
      </c>
      <c r="J36" s="43" t="b">
        <v>0</v>
      </c>
      <c r="K36" t="s">
        <v>114</v>
      </c>
      <c r="L36" s="43" t="b">
        <v>0</v>
      </c>
      <c r="M36" s="43" t="b">
        <v>0</v>
      </c>
      <c r="N36" s="43" t="b">
        <v>0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t="s">
        <v>114</v>
      </c>
      <c r="V36" t="s">
        <v>114</v>
      </c>
      <c r="W36" s="5">
        <v>43522</v>
      </c>
      <c r="X36" s="3" t="s">
        <v>114</v>
      </c>
      <c r="Y36" s="3"/>
      <c r="Z36" s="3" t="s">
        <v>127</v>
      </c>
      <c r="AA36" s="3" t="s">
        <v>114</v>
      </c>
      <c r="AB36" s="3" t="s">
        <v>74</v>
      </c>
      <c r="AC36" s="8">
        <v>12</v>
      </c>
      <c r="AD36" s="3" t="s">
        <v>66</v>
      </c>
      <c r="AE36" s="3"/>
      <c r="AF36" s="3" t="s">
        <v>114</v>
      </c>
      <c r="AG36" s="8">
        <v>14</v>
      </c>
      <c r="AH36" s="3" t="s">
        <v>74</v>
      </c>
      <c r="AI36" s="3" t="s">
        <v>1333</v>
      </c>
      <c r="AJ36" t="s">
        <v>114</v>
      </c>
      <c r="AK36" t="s">
        <v>114</v>
      </c>
      <c r="AL36" t="s">
        <v>114</v>
      </c>
      <c r="AM36" s="43" t="b">
        <v>0</v>
      </c>
      <c r="AN36" s="3"/>
      <c r="AO36" s="3"/>
      <c r="AP36" s="43" t="b">
        <v>0</v>
      </c>
      <c r="AQ36" s="3" t="b">
        <v>0</v>
      </c>
    </row>
    <row r="37" spans="1:43" x14ac:dyDescent="0.25">
      <c r="A37" t="str">
        <f>_xlfn.CONCAT(Table4[[#This Row],[Order]],"-",Table4[[#This Row],[Line]])</f>
        <v>69773-2</v>
      </c>
      <c r="B37" s="5">
        <v>43525</v>
      </c>
      <c r="C37" s="8">
        <v>69773</v>
      </c>
      <c r="D37" s="3" t="s">
        <v>992</v>
      </c>
      <c r="E37" s="8">
        <v>2</v>
      </c>
      <c r="F37" s="8">
        <v>1</v>
      </c>
      <c r="G37" s="3" t="s">
        <v>42</v>
      </c>
      <c r="H37" s="8">
        <v>5</v>
      </c>
      <c r="I37" s="43" t="b">
        <v>0</v>
      </c>
      <c r="J37" s="43" t="b">
        <v>0</v>
      </c>
      <c r="K37" t="s">
        <v>114</v>
      </c>
      <c r="L37" s="43" t="b">
        <v>0</v>
      </c>
      <c r="M37" s="43" t="b">
        <v>0</v>
      </c>
      <c r="N37" s="43" t="b">
        <v>0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t="s">
        <v>114</v>
      </c>
      <c r="V37" t="s">
        <v>114</v>
      </c>
      <c r="W37" s="5">
        <v>43522</v>
      </c>
      <c r="X37" s="3" t="s">
        <v>114</v>
      </c>
      <c r="Y37" s="3"/>
      <c r="Z37" s="3" t="s">
        <v>3972</v>
      </c>
      <c r="AA37" s="3" t="s">
        <v>114</v>
      </c>
      <c r="AB37" s="3" t="s">
        <v>74</v>
      </c>
      <c r="AC37" s="8">
        <v>12</v>
      </c>
      <c r="AD37" s="3" t="s">
        <v>156</v>
      </c>
      <c r="AE37" s="3"/>
      <c r="AF37" s="3" t="s">
        <v>114</v>
      </c>
      <c r="AG37" s="8">
        <v>5</v>
      </c>
      <c r="AH37" s="3" t="s">
        <v>74</v>
      </c>
      <c r="AI37" s="3" t="s">
        <v>1333</v>
      </c>
      <c r="AJ37" t="s">
        <v>114</v>
      </c>
      <c r="AK37" t="s">
        <v>114</v>
      </c>
      <c r="AL37" t="s">
        <v>114</v>
      </c>
      <c r="AM37" s="43" t="b">
        <v>0</v>
      </c>
      <c r="AN37" s="3"/>
      <c r="AO37" s="3"/>
      <c r="AP37" s="43" t="b">
        <v>0</v>
      </c>
      <c r="AQ37" s="3" t="b">
        <v>0</v>
      </c>
    </row>
    <row r="38" spans="1:43" x14ac:dyDescent="0.25">
      <c r="A38" t="str">
        <f>_xlfn.CONCAT(Table4[[#This Row],[Order]],"-",Table4[[#This Row],[Line]])</f>
        <v>69854-1</v>
      </c>
      <c r="B38" s="5">
        <v>43462</v>
      </c>
      <c r="C38" s="8">
        <v>69854</v>
      </c>
      <c r="D38" s="3" t="s">
        <v>49</v>
      </c>
      <c r="E38" s="8">
        <v>1</v>
      </c>
      <c r="F38" s="8">
        <v>1</v>
      </c>
      <c r="G38" s="3" t="s">
        <v>4428</v>
      </c>
      <c r="H38" s="8">
        <v>3</v>
      </c>
      <c r="I38" s="43" t="b">
        <v>1</v>
      </c>
      <c r="J38" s="43" t="b">
        <v>1</v>
      </c>
      <c r="K38" t="s">
        <v>135</v>
      </c>
      <c r="L38" s="43" t="b">
        <v>1</v>
      </c>
      <c r="M38" s="43" t="b">
        <v>1</v>
      </c>
      <c r="N38" s="43" t="b">
        <v>1</v>
      </c>
      <c r="O38" t="s">
        <v>138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t="s">
        <v>138</v>
      </c>
      <c r="V38" t="s">
        <v>114</v>
      </c>
      <c r="W38" s="5">
        <v>43458</v>
      </c>
      <c r="X38" s="3" t="s">
        <v>151</v>
      </c>
      <c r="Y38" s="3" t="s">
        <v>4774</v>
      </c>
      <c r="Z38" s="3" t="s">
        <v>179</v>
      </c>
      <c r="AA38" s="3" t="s">
        <v>4453</v>
      </c>
      <c r="AB38" s="3" t="s">
        <v>74</v>
      </c>
      <c r="AC38" s="8">
        <v>15</v>
      </c>
      <c r="AD38" s="3" t="s">
        <v>2578</v>
      </c>
      <c r="AE38" s="3">
        <v>43453</v>
      </c>
      <c r="AF38" s="3" t="s">
        <v>114</v>
      </c>
      <c r="AG38" s="8">
        <v>3</v>
      </c>
      <c r="AH38" s="3" t="s">
        <v>79</v>
      </c>
      <c r="AI38" s="3" t="s">
        <v>1322</v>
      </c>
      <c r="AJ38" t="s">
        <v>114</v>
      </c>
      <c r="AK38" t="s">
        <v>114</v>
      </c>
      <c r="AL38" t="s">
        <v>114</v>
      </c>
      <c r="AM38" s="43" t="b">
        <v>1</v>
      </c>
      <c r="AN38" s="3">
        <v>43454.620272997701</v>
      </c>
      <c r="AO38" s="3"/>
      <c r="AP38" s="43" t="b">
        <v>1</v>
      </c>
      <c r="AQ38" s="3" t="b">
        <v>0</v>
      </c>
    </row>
    <row r="39" spans="1:43" x14ac:dyDescent="0.25">
      <c r="A39" t="str">
        <f>_xlfn.CONCAT(Table4[[#This Row],[Order]],"-",Table4[[#This Row],[Line]])</f>
        <v>69854-2</v>
      </c>
      <c r="B39" s="6">
        <v>43462</v>
      </c>
      <c r="C39" s="9">
        <v>69854</v>
      </c>
      <c r="D39" s="4" t="s">
        <v>118</v>
      </c>
      <c r="E39" s="9">
        <v>2</v>
      </c>
      <c r="F39" s="9">
        <v>1</v>
      </c>
      <c r="G39" s="4" t="s">
        <v>4428</v>
      </c>
      <c r="H39" s="9">
        <v>4</v>
      </c>
      <c r="I39" s="43" t="b">
        <v>1</v>
      </c>
      <c r="J39" s="43" t="b">
        <v>1</v>
      </c>
      <c r="K39" t="s">
        <v>135</v>
      </c>
      <c r="L39" s="43" t="b">
        <v>1</v>
      </c>
      <c r="M39" s="43" t="b">
        <v>1</v>
      </c>
      <c r="N39" s="43" t="b">
        <v>1</v>
      </c>
      <c r="O39" t="s">
        <v>138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t="s">
        <v>138</v>
      </c>
      <c r="V39" t="s">
        <v>114</v>
      </c>
      <c r="W39" s="6">
        <v>43458</v>
      </c>
      <c r="X39" s="4" t="s">
        <v>151</v>
      </c>
      <c r="Y39" s="4" t="s">
        <v>4775</v>
      </c>
      <c r="Z39" s="4" t="s">
        <v>1056</v>
      </c>
      <c r="AA39" s="4" t="s">
        <v>114</v>
      </c>
      <c r="AB39" s="4" t="s">
        <v>74</v>
      </c>
      <c r="AC39" s="9">
        <v>15</v>
      </c>
      <c r="AD39" s="4" t="s">
        <v>2579</v>
      </c>
      <c r="AE39" s="6">
        <v>43453</v>
      </c>
      <c r="AF39" s="4" t="s">
        <v>114</v>
      </c>
      <c r="AG39" s="9">
        <v>4</v>
      </c>
      <c r="AH39" s="3" t="s">
        <v>79</v>
      </c>
      <c r="AI39" s="3" t="s">
        <v>1322</v>
      </c>
      <c r="AJ39" t="s">
        <v>114</v>
      </c>
      <c r="AK39" t="s">
        <v>114</v>
      </c>
      <c r="AL39" t="s">
        <v>114</v>
      </c>
      <c r="AM39" s="43" t="b">
        <v>1</v>
      </c>
      <c r="AN39" s="55">
        <v>43454.6202982986</v>
      </c>
      <c r="AO39" s="3"/>
      <c r="AP39" s="43" t="b">
        <v>1</v>
      </c>
      <c r="AQ39" s="3" t="b">
        <v>0</v>
      </c>
    </row>
    <row r="40" spans="1:43" x14ac:dyDescent="0.25">
      <c r="A40" t="str">
        <f>_xlfn.CONCAT(Table4[[#This Row],[Order]],"-",Table4[[#This Row],[Line]])</f>
        <v>69854-3</v>
      </c>
      <c r="B40" s="59">
        <v>43462</v>
      </c>
      <c r="C40" s="57">
        <v>69854</v>
      </c>
      <c r="D40" s="58" t="s">
        <v>46</v>
      </c>
      <c r="E40" s="57">
        <v>3</v>
      </c>
      <c r="F40" s="57">
        <v>1</v>
      </c>
      <c r="G40" s="58" t="s">
        <v>4428</v>
      </c>
      <c r="H40" s="57">
        <v>1</v>
      </c>
      <c r="I40" s="43" t="b">
        <v>1</v>
      </c>
      <c r="J40" s="43" t="b">
        <v>1</v>
      </c>
      <c r="K40" t="s">
        <v>135</v>
      </c>
      <c r="L40" s="43" t="b">
        <v>1</v>
      </c>
      <c r="M40" s="43" t="b">
        <v>1</v>
      </c>
      <c r="N40" s="43" t="b">
        <v>1</v>
      </c>
      <c r="O40" t="s">
        <v>138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t="s">
        <v>138</v>
      </c>
      <c r="V40" t="s">
        <v>114</v>
      </c>
      <c r="W40" s="6">
        <v>43458</v>
      </c>
      <c r="X40" s="58" t="s">
        <v>151</v>
      </c>
      <c r="Y40" s="58" t="s">
        <v>4776</v>
      </c>
      <c r="Z40" s="58" t="s">
        <v>1056</v>
      </c>
      <c r="AA40" s="58" t="s">
        <v>114</v>
      </c>
      <c r="AB40" s="58" t="s">
        <v>74</v>
      </c>
      <c r="AC40" s="57">
        <v>15</v>
      </c>
      <c r="AD40" s="58" t="s">
        <v>2454</v>
      </c>
      <c r="AE40" s="59">
        <v>43453</v>
      </c>
      <c r="AF40" s="58" t="s">
        <v>114</v>
      </c>
      <c r="AG40" s="57">
        <v>1</v>
      </c>
      <c r="AH40" s="3" t="s">
        <v>79</v>
      </c>
      <c r="AI40" s="3" t="s">
        <v>1322</v>
      </c>
      <c r="AJ40" t="s">
        <v>114</v>
      </c>
      <c r="AK40" t="s">
        <v>114</v>
      </c>
      <c r="AL40" t="s">
        <v>114</v>
      </c>
      <c r="AM40" s="43" t="b">
        <v>1</v>
      </c>
      <c r="AN40" s="55">
        <v>43454.620306249999</v>
      </c>
      <c r="AO40" s="3"/>
      <c r="AP40" s="43" t="b">
        <v>1</v>
      </c>
      <c r="AQ40" s="3" t="b">
        <v>0</v>
      </c>
    </row>
    <row r="41" spans="1:43" x14ac:dyDescent="0.25">
      <c r="A41" t="str">
        <f>_xlfn.CONCAT(Table4[[#This Row],[Order]],"-",Table4[[#This Row],[Line]])</f>
        <v>69854-4</v>
      </c>
      <c r="B41" s="59">
        <v>43462</v>
      </c>
      <c r="C41" s="57">
        <v>69854</v>
      </c>
      <c r="D41" s="58" t="s">
        <v>4</v>
      </c>
      <c r="E41" s="57">
        <v>4</v>
      </c>
      <c r="F41" s="57">
        <v>1</v>
      </c>
      <c r="G41" s="58" t="s">
        <v>4428</v>
      </c>
      <c r="H41" s="57">
        <v>8</v>
      </c>
      <c r="I41" s="43" t="b">
        <v>1</v>
      </c>
      <c r="J41" s="43" t="b">
        <v>1</v>
      </c>
      <c r="K41" t="s">
        <v>135</v>
      </c>
      <c r="L41" s="43" t="b">
        <v>1</v>
      </c>
      <c r="M41" s="43" t="b">
        <v>1</v>
      </c>
      <c r="N41" s="43" t="b">
        <v>1</v>
      </c>
      <c r="O41" t="s">
        <v>138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t="s">
        <v>138</v>
      </c>
      <c r="V41" t="s">
        <v>114</v>
      </c>
      <c r="W41" s="6">
        <v>43458</v>
      </c>
      <c r="X41" s="58" t="s">
        <v>151</v>
      </c>
      <c r="Y41" s="58" t="s">
        <v>4777</v>
      </c>
      <c r="Z41" s="58" t="s">
        <v>158</v>
      </c>
      <c r="AA41" s="58" t="s">
        <v>114</v>
      </c>
      <c r="AB41" s="58" t="s">
        <v>74</v>
      </c>
      <c r="AC41" s="57">
        <v>15</v>
      </c>
      <c r="AD41" s="58" t="s">
        <v>2782</v>
      </c>
      <c r="AE41" s="59">
        <v>43453</v>
      </c>
      <c r="AF41" s="58" t="s">
        <v>114</v>
      </c>
      <c r="AG41" s="57">
        <v>8</v>
      </c>
      <c r="AH41" s="3" t="s">
        <v>79</v>
      </c>
      <c r="AI41" s="3" t="s">
        <v>1322</v>
      </c>
      <c r="AJ41" t="s">
        <v>114</v>
      </c>
      <c r="AK41" t="s">
        <v>114</v>
      </c>
      <c r="AL41" t="s">
        <v>114</v>
      </c>
      <c r="AM41" s="43" t="b">
        <v>1</v>
      </c>
      <c r="AN41" s="55">
        <v>43454.620313460597</v>
      </c>
      <c r="AO41" s="3"/>
      <c r="AP41" s="43" t="b">
        <v>1</v>
      </c>
      <c r="AQ41" s="3" t="b">
        <v>0</v>
      </c>
    </row>
    <row r="42" spans="1:43" x14ac:dyDescent="0.25">
      <c r="A42" t="str">
        <f>_xlfn.CONCAT(Table4[[#This Row],[Order]],"-",Table4[[#This Row],[Line]])</f>
        <v>69854-5</v>
      </c>
      <c r="B42" s="59">
        <v>43462</v>
      </c>
      <c r="C42" s="57">
        <v>69854</v>
      </c>
      <c r="D42" s="58" t="s">
        <v>142</v>
      </c>
      <c r="E42" s="57">
        <v>5</v>
      </c>
      <c r="F42" s="57">
        <v>1</v>
      </c>
      <c r="G42" s="58" t="s">
        <v>4428</v>
      </c>
      <c r="H42" s="57">
        <v>3</v>
      </c>
      <c r="I42" s="43" t="b">
        <v>1</v>
      </c>
      <c r="J42" s="43" t="b">
        <v>1</v>
      </c>
      <c r="K42" t="s">
        <v>135</v>
      </c>
      <c r="L42" s="43" t="b">
        <v>1</v>
      </c>
      <c r="M42" s="43" t="b">
        <v>1</v>
      </c>
      <c r="N42" s="43" t="b">
        <v>1</v>
      </c>
      <c r="O42" t="s">
        <v>138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t="s">
        <v>138</v>
      </c>
      <c r="V42" t="s">
        <v>114</v>
      </c>
      <c r="W42" s="6">
        <v>43458</v>
      </c>
      <c r="X42" s="58" t="s">
        <v>151</v>
      </c>
      <c r="Y42" s="58" t="s">
        <v>4778</v>
      </c>
      <c r="Z42" s="58" t="s">
        <v>103</v>
      </c>
      <c r="AA42" s="58" t="s">
        <v>114</v>
      </c>
      <c r="AB42" s="58" t="s">
        <v>74</v>
      </c>
      <c r="AC42" s="57">
        <v>15</v>
      </c>
      <c r="AD42" s="58" t="s">
        <v>4779</v>
      </c>
      <c r="AE42" s="59">
        <v>43453</v>
      </c>
      <c r="AF42" s="58" t="s">
        <v>114</v>
      </c>
      <c r="AG42" s="57">
        <v>3</v>
      </c>
      <c r="AH42" s="3" t="s">
        <v>79</v>
      </c>
      <c r="AI42" s="3" t="s">
        <v>1322</v>
      </c>
      <c r="AJ42" t="s">
        <v>114</v>
      </c>
      <c r="AK42" t="s">
        <v>114</v>
      </c>
      <c r="AL42" t="s">
        <v>114</v>
      </c>
      <c r="AM42" s="43" t="b">
        <v>1</v>
      </c>
      <c r="AN42" s="55">
        <v>43454.620324108801</v>
      </c>
      <c r="AO42" s="3"/>
      <c r="AP42" s="43" t="b">
        <v>1</v>
      </c>
      <c r="AQ42" s="3" t="b">
        <v>0</v>
      </c>
    </row>
    <row r="43" spans="1:43" x14ac:dyDescent="0.25">
      <c r="A43" t="str">
        <f>_xlfn.CONCAT(Table4[[#This Row],[Order]],"-",Table4[[#This Row],[Line]])</f>
        <v>69854-6</v>
      </c>
      <c r="B43" s="59">
        <v>43462</v>
      </c>
      <c r="C43" s="57">
        <v>69854</v>
      </c>
      <c r="D43" s="58" t="s">
        <v>86</v>
      </c>
      <c r="E43" s="57">
        <v>6</v>
      </c>
      <c r="F43" s="57">
        <v>1</v>
      </c>
      <c r="G43" s="58" t="s">
        <v>4428</v>
      </c>
      <c r="H43" s="57">
        <v>2</v>
      </c>
      <c r="I43" s="43" t="b">
        <v>1</v>
      </c>
      <c r="J43" s="43" t="b">
        <v>1</v>
      </c>
      <c r="K43" t="s">
        <v>135</v>
      </c>
      <c r="L43" s="43" t="b">
        <v>1</v>
      </c>
      <c r="M43" s="43" t="b">
        <v>1</v>
      </c>
      <c r="N43" s="43" t="b">
        <v>1</v>
      </c>
      <c r="O43" t="s">
        <v>138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t="s">
        <v>138</v>
      </c>
      <c r="V43" t="s">
        <v>114</v>
      </c>
      <c r="W43" s="6">
        <v>43458</v>
      </c>
      <c r="X43" s="58" t="s">
        <v>151</v>
      </c>
      <c r="Y43" s="58" t="s">
        <v>4780</v>
      </c>
      <c r="Z43" s="58" t="s">
        <v>175</v>
      </c>
      <c r="AA43" s="58" t="s">
        <v>114</v>
      </c>
      <c r="AB43" s="58" t="s">
        <v>74</v>
      </c>
      <c r="AC43" s="57">
        <v>15</v>
      </c>
      <c r="AD43" s="58" t="s">
        <v>4781</v>
      </c>
      <c r="AE43" s="59">
        <v>43453</v>
      </c>
      <c r="AF43" s="58" t="s">
        <v>114</v>
      </c>
      <c r="AG43" s="57">
        <v>2</v>
      </c>
      <c r="AH43" s="3" t="s">
        <v>79</v>
      </c>
      <c r="AI43" s="3" t="s">
        <v>1322</v>
      </c>
      <c r="AJ43" t="s">
        <v>114</v>
      </c>
      <c r="AK43" t="s">
        <v>114</v>
      </c>
      <c r="AL43" t="s">
        <v>114</v>
      </c>
      <c r="AM43" s="43" t="b">
        <v>1</v>
      </c>
      <c r="AN43" s="55">
        <v>43454.6203318634</v>
      </c>
      <c r="AO43" s="3"/>
      <c r="AP43" s="43" t="b">
        <v>1</v>
      </c>
      <c r="AQ43" s="3" t="b">
        <v>0</v>
      </c>
    </row>
    <row r="44" spans="1:43" x14ac:dyDescent="0.25">
      <c r="A44" t="str">
        <f>_xlfn.CONCAT(Table4[[#This Row],[Order]],"-",Table4[[#This Row],[Line]])</f>
        <v>69854-7</v>
      </c>
      <c r="B44" s="59">
        <v>43462</v>
      </c>
      <c r="C44" s="57">
        <v>69854</v>
      </c>
      <c r="D44" s="58" t="s">
        <v>93</v>
      </c>
      <c r="E44" s="57">
        <v>7</v>
      </c>
      <c r="F44" s="57">
        <v>1</v>
      </c>
      <c r="G44" s="58" t="s">
        <v>4428</v>
      </c>
      <c r="H44" s="57">
        <v>1</v>
      </c>
      <c r="I44" s="43" t="b">
        <v>1</v>
      </c>
      <c r="J44" s="43" t="b">
        <v>1</v>
      </c>
      <c r="K44" t="s">
        <v>135</v>
      </c>
      <c r="L44" s="43" t="b">
        <v>1</v>
      </c>
      <c r="M44" s="43" t="b">
        <v>1</v>
      </c>
      <c r="N44" s="43" t="b">
        <v>1</v>
      </c>
      <c r="O44" t="s">
        <v>138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t="s">
        <v>138</v>
      </c>
      <c r="V44" t="s">
        <v>114</v>
      </c>
      <c r="W44" s="6">
        <v>43458</v>
      </c>
      <c r="X44" s="58" t="s">
        <v>151</v>
      </c>
      <c r="Y44" s="58" t="s">
        <v>4782</v>
      </c>
      <c r="Z44" s="58" t="s">
        <v>101</v>
      </c>
      <c r="AA44" s="58" t="s">
        <v>114</v>
      </c>
      <c r="AB44" s="58" t="s">
        <v>74</v>
      </c>
      <c r="AC44" s="57">
        <v>15</v>
      </c>
      <c r="AD44" s="58" t="s">
        <v>4783</v>
      </c>
      <c r="AE44" s="59">
        <v>43453</v>
      </c>
      <c r="AF44" s="58" t="s">
        <v>114</v>
      </c>
      <c r="AG44" s="57">
        <v>1</v>
      </c>
      <c r="AH44" s="3" t="s">
        <v>79</v>
      </c>
      <c r="AI44" s="3" t="s">
        <v>1322</v>
      </c>
      <c r="AJ44" t="s">
        <v>114</v>
      </c>
      <c r="AK44" t="s">
        <v>114</v>
      </c>
      <c r="AL44" t="s">
        <v>114</v>
      </c>
      <c r="AM44" s="43" t="b">
        <v>1</v>
      </c>
      <c r="AN44" s="55">
        <v>43454.620339467598</v>
      </c>
      <c r="AO44" s="3"/>
      <c r="AP44" s="43" t="b">
        <v>1</v>
      </c>
      <c r="AQ44" s="3" t="b">
        <v>0</v>
      </c>
    </row>
    <row r="45" spans="1:43" x14ac:dyDescent="0.25">
      <c r="A45" t="str">
        <f>_xlfn.CONCAT(Table4[[#This Row],[Order]],"-",Table4[[#This Row],[Line]])</f>
        <v>69854-8</v>
      </c>
      <c r="B45" s="59">
        <v>43462</v>
      </c>
      <c r="C45" s="57">
        <v>69854</v>
      </c>
      <c r="D45" s="58" t="s">
        <v>154</v>
      </c>
      <c r="E45" s="57">
        <v>8</v>
      </c>
      <c r="F45" s="57">
        <v>1</v>
      </c>
      <c r="G45" s="58" t="s">
        <v>4428</v>
      </c>
      <c r="H45" s="57">
        <v>2</v>
      </c>
      <c r="I45" s="43" t="b">
        <v>1</v>
      </c>
      <c r="J45" s="43" t="b">
        <v>1</v>
      </c>
      <c r="K45" t="s">
        <v>135</v>
      </c>
      <c r="L45" s="43" t="b">
        <v>1</v>
      </c>
      <c r="M45" s="43" t="b">
        <v>1</v>
      </c>
      <c r="N45" s="43" t="b">
        <v>1</v>
      </c>
      <c r="O45" t="s">
        <v>138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t="s">
        <v>138</v>
      </c>
      <c r="V45" t="s">
        <v>114</v>
      </c>
      <c r="W45" s="6">
        <v>43458</v>
      </c>
      <c r="X45" s="58" t="s">
        <v>151</v>
      </c>
      <c r="Y45" s="58" t="s">
        <v>4784</v>
      </c>
      <c r="Z45" s="58" t="s">
        <v>179</v>
      </c>
      <c r="AA45" s="58" t="s">
        <v>114</v>
      </c>
      <c r="AB45" s="58" t="s">
        <v>74</v>
      </c>
      <c r="AC45" s="57">
        <v>15</v>
      </c>
      <c r="AD45" s="58" t="s">
        <v>4785</v>
      </c>
      <c r="AE45" s="59">
        <v>43453</v>
      </c>
      <c r="AF45" s="58" t="s">
        <v>114</v>
      </c>
      <c r="AG45" s="57">
        <v>2</v>
      </c>
      <c r="AH45" s="3" t="s">
        <v>79</v>
      </c>
      <c r="AI45" s="3" t="s">
        <v>1322</v>
      </c>
      <c r="AJ45" t="s">
        <v>114</v>
      </c>
      <c r="AK45" t="s">
        <v>114</v>
      </c>
      <c r="AL45" t="s">
        <v>114</v>
      </c>
      <c r="AM45" s="43" t="b">
        <v>1</v>
      </c>
      <c r="AN45" s="55">
        <v>43454.620346678203</v>
      </c>
      <c r="AO45" s="3"/>
      <c r="AP45" s="43" t="b">
        <v>1</v>
      </c>
      <c r="AQ45" s="3" t="b">
        <v>0</v>
      </c>
    </row>
    <row r="46" spans="1:43" x14ac:dyDescent="0.25">
      <c r="A46" t="str">
        <f>_xlfn.CONCAT(Table4[[#This Row],[Order]],"-",Table4[[#This Row],[Line]])</f>
        <v>70162-5</v>
      </c>
      <c r="B46" s="59">
        <v>43487</v>
      </c>
      <c r="C46" s="57">
        <v>70162</v>
      </c>
      <c r="D46" s="58" t="s">
        <v>5477</v>
      </c>
      <c r="E46" s="57">
        <v>5</v>
      </c>
      <c r="F46" s="57">
        <v>1</v>
      </c>
      <c r="G46" s="58" t="s">
        <v>42</v>
      </c>
      <c r="H46" s="57">
        <v>23</v>
      </c>
      <c r="I46" s="43" t="b">
        <v>0</v>
      </c>
      <c r="J46" s="43" t="b">
        <v>0</v>
      </c>
      <c r="K46" t="s">
        <v>114</v>
      </c>
      <c r="L46" s="43" t="b">
        <v>0</v>
      </c>
      <c r="M46" s="43" t="b">
        <v>0</v>
      </c>
      <c r="N46" s="43" t="b">
        <v>0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t="s">
        <v>114</v>
      </c>
      <c r="V46" t="s">
        <v>114</v>
      </c>
      <c r="W46" s="6">
        <v>43482</v>
      </c>
      <c r="X46" s="58" t="s">
        <v>114</v>
      </c>
      <c r="Y46" s="58"/>
      <c r="Z46" s="58" t="s">
        <v>4876</v>
      </c>
      <c r="AA46" s="58" t="s">
        <v>114</v>
      </c>
      <c r="AB46" s="58" t="s">
        <v>74</v>
      </c>
      <c r="AC46" s="57">
        <v>1</v>
      </c>
      <c r="AD46" s="58" t="s">
        <v>5476</v>
      </c>
      <c r="AE46" s="59"/>
      <c r="AF46" s="58" t="s">
        <v>114</v>
      </c>
      <c r="AG46" s="57">
        <v>46</v>
      </c>
      <c r="AH46" s="3" t="s">
        <v>74</v>
      </c>
      <c r="AI46" s="3" t="s">
        <v>1320</v>
      </c>
      <c r="AJ46" t="s">
        <v>114</v>
      </c>
      <c r="AK46" t="s">
        <v>114</v>
      </c>
      <c r="AL46" t="s">
        <v>114</v>
      </c>
      <c r="AM46" s="43" t="b">
        <v>0</v>
      </c>
      <c r="AN46" s="55"/>
      <c r="AO46" s="3"/>
      <c r="AP46" s="43" t="b">
        <v>0</v>
      </c>
      <c r="AQ46" s="3" t="b">
        <v>0</v>
      </c>
    </row>
    <row r="47" spans="1:43" x14ac:dyDescent="0.25">
      <c r="A47" t="str">
        <f>_xlfn.CONCAT(Table4[[#This Row],[Order]],"-",Table4[[#This Row],[Line]])</f>
        <v>70162-9</v>
      </c>
      <c r="B47" s="5">
        <v>43487</v>
      </c>
      <c r="C47" s="8">
        <v>70162</v>
      </c>
      <c r="D47" s="3" t="s">
        <v>5480</v>
      </c>
      <c r="E47" s="8">
        <v>9</v>
      </c>
      <c r="F47" s="8">
        <v>1</v>
      </c>
      <c r="G47" s="3" t="s">
        <v>42</v>
      </c>
      <c r="H47" s="8">
        <v>8</v>
      </c>
      <c r="I47" s="43" t="b">
        <v>0</v>
      </c>
      <c r="J47" s="43" t="b">
        <v>0</v>
      </c>
      <c r="K47" t="s">
        <v>114</v>
      </c>
      <c r="L47" s="43" t="b">
        <v>0</v>
      </c>
      <c r="M47" s="43" t="b">
        <v>0</v>
      </c>
      <c r="N47" s="43" t="b">
        <v>0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t="s">
        <v>114</v>
      </c>
      <c r="V47" t="s">
        <v>114</v>
      </c>
      <c r="W47" s="5">
        <v>43482</v>
      </c>
      <c r="X47" s="3" t="s">
        <v>114</v>
      </c>
      <c r="Y47" s="3"/>
      <c r="Z47" s="3" t="s">
        <v>4876</v>
      </c>
      <c r="AA47" s="3" t="s">
        <v>114</v>
      </c>
      <c r="AB47" s="3" t="s">
        <v>74</v>
      </c>
      <c r="AC47" s="8">
        <v>1</v>
      </c>
      <c r="AD47" s="3" t="s">
        <v>5479</v>
      </c>
      <c r="AE47" s="3"/>
      <c r="AF47" s="3" t="s">
        <v>114</v>
      </c>
      <c r="AG47" s="8">
        <v>16</v>
      </c>
      <c r="AH47" s="3" t="s">
        <v>74</v>
      </c>
      <c r="AI47" s="3" t="s">
        <v>1320</v>
      </c>
      <c r="AJ47" t="s">
        <v>114</v>
      </c>
      <c r="AK47" t="s">
        <v>114</v>
      </c>
      <c r="AL47" t="s">
        <v>114</v>
      </c>
      <c r="AM47" s="43" t="b">
        <v>0</v>
      </c>
      <c r="AN47" s="3"/>
      <c r="AO47" s="3"/>
      <c r="AP47" s="43" t="b">
        <v>0</v>
      </c>
      <c r="AQ47" s="3" t="b">
        <v>0</v>
      </c>
    </row>
    <row r="48" spans="1:43" x14ac:dyDescent="0.25">
      <c r="A48" t="str">
        <f>_xlfn.CONCAT(Table4[[#This Row],[Order]],"-",Table4[[#This Row],[Line]])</f>
        <v>70280-1</v>
      </c>
      <c r="B48" s="1">
        <v>43493</v>
      </c>
      <c r="C48" s="10">
        <v>70280</v>
      </c>
      <c r="D48" s="7" t="s">
        <v>192</v>
      </c>
      <c r="E48" s="10">
        <v>1</v>
      </c>
      <c r="F48" s="10">
        <v>1</v>
      </c>
      <c r="G48" s="7" t="s">
        <v>42</v>
      </c>
      <c r="H48" s="10">
        <v>433</v>
      </c>
      <c r="I48" s="43" t="b">
        <v>0</v>
      </c>
      <c r="J48" s="43" t="b">
        <v>0</v>
      </c>
      <c r="K48" t="s">
        <v>114</v>
      </c>
      <c r="L48" s="43" t="b">
        <v>0</v>
      </c>
      <c r="M48" s="43" t="b">
        <v>0</v>
      </c>
      <c r="N48" s="43" t="b">
        <v>0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t="s">
        <v>114</v>
      </c>
      <c r="V48" t="s">
        <v>114</v>
      </c>
      <c r="W48" s="5">
        <v>43488</v>
      </c>
      <c r="X48" s="7" t="s">
        <v>114</v>
      </c>
      <c r="Y48" s="7"/>
      <c r="Z48" s="7" t="s">
        <v>4429</v>
      </c>
      <c r="AA48" s="7" t="s">
        <v>114</v>
      </c>
      <c r="AB48" s="7" t="s">
        <v>74</v>
      </c>
      <c r="AC48" s="10">
        <v>10</v>
      </c>
      <c r="AD48" s="7" t="s">
        <v>21</v>
      </c>
      <c r="AE48" s="7"/>
      <c r="AF48" s="7" t="s">
        <v>114</v>
      </c>
      <c r="AG48" s="10">
        <v>433</v>
      </c>
      <c r="AH48" s="3" t="s">
        <v>180</v>
      </c>
      <c r="AI48" s="3" t="s">
        <v>1333</v>
      </c>
      <c r="AJ48" t="s">
        <v>114</v>
      </c>
      <c r="AK48" t="s">
        <v>114</v>
      </c>
      <c r="AL48" t="s">
        <v>114</v>
      </c>
      <c r="AM48" s="43" t="b">
        <v>0</v>
      </c>
      <c r="AN48" s="3"/>
      <c r="AO48" s="3"/>
      <c r="AP48" s="43" t="b">
        <v>0</v>
      </c>
      <c r="AQ48" s="3" t="b">
        <v>0</v>
      </c>
    </row>
    <row r="49" spans="1:43" x14ac:dyDescent="0.25">
      <c r="A49" t="str">
        <f>_xlfn.CONCAT(Table4[[#This Row],[Order]],"-",Table4[[#This Row],[Line]])</f>
        <v>70328-1</v>
      </c>
      <c r="B49" s="1">
        <v>43481</v>
      </c>
      <c r="C49" s="10">
        <v>70328</v>
      </c>
      <c r="D49" s="7" t="s">
        <v>134</v>
      </c>
      <c r="E49" s="10">
        <v>1</v>
      </c>
      <c r="F49" s="10">
        <v>1</v>
      </c>
      <c r="G49" s="7" t="s">
        <v>165</v>
      </c>
      <c r="H49" s="10">
        <v>75</v>
      </c>
      <c r="I49" s="43" t="b">
        <v>1</v>
      </c>
      <c r="J49" s="43" t="b">
        <v>0</v>
      </c>
      <c r="K49" t="s">
        <v>114</v>
      </c>
      <c r="L49" s="43" t="b">
        <v>0</v>
      </c>
      <c r="M49" s="43" t="b">
        <v>0</v>
      </c>
      <c r="N49" s="43" t="b">
        <v>0</v>
      </c>
      <c r="O49" t="s">
        <v>114</v>
      </c>
      <c r="P49" t="s">
        <v>138</v>
      </c>
      <c r="Q49" t="s">
        <v>114</v>
      </c>
      <c r="R49" t="s">
        <v>114</v>
      </c>
      <c r="S49" t="s">
        <v>114</v>
      </c>
      <c r="T49" t="s">
        <v>114</v>
      </c>
      <c r="U49" t="s">
        <v>114</v>
      </c>
      <c r="V49" t="s">
        <v>114</v>
      </c>
      <c r="W49" s="5">
        <v>43476</v>
      </c>
      <c r="X49" s="7" t="s">
        <v>114</v>
      </c>
      <c r="Y49" s="7"/>
      <c r="Z49" s="7" t="s">
        <v>182</v>
      </c>
      <c r="AA49" s="7" t="s">
        <v>114</v>
      </c>
      <c r="AB49" s="7" t="s">
        <v>74</v>
      </c>
      <c r="AC49" s="10">
        <v>10</v>
      </c>
      <c r="AD49" s="7" t="s">
        <v>122</v>
      </c>
      <c r="AE49" s="7"/>
      <c r="AF49" s="7" t="s">
        <v>114</v>
      </c>
      <c r="AG49" s="10">
        <v>75</v>
      </c>
      <c r="AH49" s="3" t="s">
        <v>79</v>
      </c>
      <c r="AI49" s="3" t="s">
        <v>1331</v>
      </c>
      <c r="AJ49" t="s">
        <v>114</v>
      </c>
      <c r="AK49" t="s">
        <v>114</v>
      </c>
      <c r="AL49" t="s">
        <v>114</v>
      </c>
      <c r="AM49" s="43" t="b">
        <v>0</v>
      </c>
      <c r="AN49" s="3"/>
      <c r="AO49" s="3"/>
      <c r="AP49" s="43" t="b">
        <v>0</v>
      </c>
      <c r="AQ49" s="3" t="b">
        <v>0</v>
      </c>
    </row>
    <row r="50" spans="1:43" x14ac:dyDescent="0.25">
      <c r="A50" t="str">
        <f>_xlfn.CONCAT(Table4[[#This Row],[Order]],"-",Table4[[#This Row],[Line]])</f>
        <v>70328-4</v>
      </c>
      <c r="B50" s="5">
        <v>43481</v>
      </c>
      <c r="C50" s="8">
        <v>70328</v>
      </c>
      <c r="D50" s="3" t="s">
        <v>123</v>
      </c>
      <c r="E50" s="8">
        <v>4</v>
      </c>
      <c r="F50" s="8">
        <v>2</v>
      </c>
      <c r="G50" s="3" t="s">
        <v>165</v>
      </c>
      <c r="H50" s="8">
        <v>41</v>
      </c>
      <c r="I50" s="43" t="b">
        <v>1</v>
      </c>
      <c r="J50" s="43" t="b">
        <v>0</v>
      </c>
      <c r="K50" t="s">
        <v>114</v>
      </c>
      <c r="L50" s="43" t="b">
        <v>0</v>
      </c>
      <c r="M50" s="43" t="b">
        <v>0</v>
      </c>
      <c r="N50" s="43" t="b">
        <v>0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t="s">
        <v>114</v>
      </c>
      <c r="V50" t="s">
        <v>114</v>
      </c>
      <c r="W50" s="5">
        <v>43476</v>
      </c>
      <c r="X50" s="3" t="s">
        <v>114</v>
      </c>
      <c r="Y50" s="3"/>
      <c r="Z50" s="3" t="s">
        <v>182</v>
      </c>
      <c r="AA50" s="3" t="s">
        <v>114</v>
      </c>
      <c r="AB50" s="3" t="s">
        <v>74</v>
      </c>
      <c r="AC50" s="8">
        <v>10</v>
      </c>
      <c r="AD50" s="3" t="s">
        <v>38</v>
      </c>
      <c r="AE50" s="3"/>
      <c r="AF50" s="3" t="s">
        <v>114</v>
      </c>
      <c r="AG50" s="8">
        <v>41</v>
      </c>
      <c r="AH50" s="3" t="s">
        <v>79</v>
      </c>
      <c r="AI50" s="3" t="s">
        <v>1331</v>
      </c>
      <c r="AJ50" t="s">
        <v>114</v>
      </c>
      <c r="AK50" t="s">
        <v>114</v>
      </c>
      <c r="AL50" t="s">
        <v>114</v>
      </c>
      <c r="AM50" s="43" t="b">
        <v>0</v>
      </c>
      <c r="AN50" s="3"/>
      <c r="AO50" s="3"/>
      <c r="AP50" s="43" t="b">
        <v>0</v>
      </c>
      <c r="AQ50" s="3" t="b">
        <v>0</v>
      </c>
    </row>
    <row r="51" spans="1:43" x14ac:dyDescent="0.25">
      <c r="A51" t="str">
        <f>_xlfn.CONCAT(Table4[[#This Row],[Order]],"-",Table4[[#This Row],[Line]])</f>
        <v>70411-2</v>
      </c>
      <c r="B51" s="5">
        <v>43558</v>
      </c>
      <c r="C51" s="8">
        <v>70411</v>
      </c>
      <c r="D51" s="3" t="s">
        <v>1832</v>
      </c>
      <c r="E51" s="8">
        <v>2</v>
      </c>
      <c r="F51" s="8">
        <v>3</v>
      </c>
      <c r="G51" s="3" t="s">
        <v>42</v>
      </c>
      <c r="H51" s="8">
        <v>815</v>
      </c>
      <c r="I51" s="43" t="b">
        <v>0</v>
      </c>
      <c r="J51" s="43" t="b">
        <v>0</v>
      </c>
      <c r="K51" t="s">
        <v>114</v>
      </c>
      <c r="L51" s="43" t="b">
        <v>0</v>
      </c>
      <c r="M51" s="43" t="b">
        <v>0</v>
      </c>
      <c r="N51" s="43" t="b">
        <v>0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t="s">
        <v>114</v>
      </c>
      <c r="V51" t="s">
        <v>114</v>
      </c>
      <c r="W51" s="5">
        <v>43553</v>
      </c>
      <c r="X51" s="3" t="s">
        <v>114</v>
      </c>
      <c r="Y51" s="3"/>
      <c r="Z51" s="3" t="s">
        <v>77</v>
      </c>
      <c r="AA51" s="3" t="s">
        <v>114</v>
      </c>
      <c r="AB51" s="3" t="s">
        <v>74</v>
      </c>
      <c r="AC51" s="8">
        <v>7</v>
      </c>
      <c r="AD51" s="3" t="s">
        <v>1831</v>
      </c>
      <c r="AE51" s="3"/>
      <c r="AF51" s="3" t="s">
        <v>114</v>
      </c>
      <c r="AG51" s="8">
        <v>815</v>
      </c>
      <c r="AH51" s="3" t="s">
        <v>74</v>
      </c>
      <c r="AI51" s="3" t="s">
        <v>1327</v>
      </c>
      <c r="AJ51" t="s">
        <v>114</v>
      </c>
      <c r="AK51" t="s">
        <v>114</v>
      </c>
      <c r="AL51" t="s">
        <v>114</v>
      </c>
      <c r="AM51" s="43" t="b">
        <v>0</v>
      </c>
      <c r="AN51" s="3"/>
      <c r="AO51" s="3"/>
      <c r="AP51" s="43" t="b">
        <v>0</v>
      </c>
      <c r="AQ51" s="3" t="b">
        <v>0</v>
      </c>
    </row>
    <row r="52" spans="1:43" x14ac:dyDescent="0.25">
      <c r="A52" t="str">
        <f>_xlfn.CONCAT(Table4[[#This Row],[Order]],"-",Table4[[#This Row],[Line]])</f>
        <v>70411-2</v>
      </c>
      <c r="B52" s="59">
        <v>43565</v>
      </c>
      <c r="C52" s="57">
        <v>70411</v>
      </c>
      <c r="D52" s="58" t="s">
        <v>1832</v>
      </c>
      <c r="E52" s="57">
        <v>2</v>
      </c>
      <c r="F52" s="57">
        <v>4</v>
      </c>
      <c r="G52" s="58" t="s">
        <v>42</v>
      </c>
      <c r="H52" s="57">
        <v>733</v>
      </c>
      <c r="I52" s="43" t="b">
        <v>0</v>
      </c>
      <c r="J52" s="43" t="b">
        <v>0</v>
      </c>
      <c r="K52" t="s">
        <v>114</v>
      </c>
      <c r="L52" s="43" t="b">
        <v>0</v>
      </c>
      <c r="M52" s="43" t="b">
        <v>0</v>
      </c>
      <c r="N52" s="43" t="b">
        <v>0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t="s">
        <v>114</v>
      </c>
      <c r="V52" t="s">
        <v>114</v>
      </c>
      <c r="W52" s="6">
        <v>43560</v>
      </c>
      <c r="X52" s="58" t="s">
        <v>114</v>
      </c>
      <c r="Y52" s="58"/>
      <c r="Z52" s="58" t="s">
        <v>77</v>
      </c>
      <c r="AA52" s="58" t="s">
        <v>114</v>
      </c>
      <c r="AB52" s="58" t="s">
        <v>74</v>
      </c>
      <c r="AC52" s="57">
        <v>7</v>
      </c>
      <c r="AD52" s="58" t="s">
        <v>1831</v>
      </c>
      <c r="AE52" s="59"/>
      <c r="AF52" s="58" t="s">
        <v>114</v>
      </c>
      <c r="AG52" s="57">
        <v>733</v>
      </c>
      <c r="AH52" s="3" t="s">
        <v>74</v>
      </c>
      <c r="AI52" s="3" t="s">
        <v>1327</v>
      </c>
      <c r="AJ52" t="s">
        <v>114</v>
      </c>
      <c r="AK52" t="s">
        <v>114</v>
      </c>
      <c r="AL52" t="s">
        <v>114</v>
      </c>
      <c r="AM52" s="43" t="b">
        <v>0</v>
      </c>
      <c r="AN52" s="3"/>
      <c r="AO52" s="3"/>
      <c r="AP52" s="43" t="b">
        <v>0</v>
      </c>
      <c r="AQ52" s="3" t="b">
        <v>0</v>
      </c>
    </row>
    <row r="53" spans="1:43" x14ac:dyDescent="0.25">
      <c r="A53" t="str">
        <f>_xlfn.CONCAT(Table4[[#This Row],[Order]],"-",Table4[[#This Row],[Line]])</f>
        <v>70411-4</v>
      </c>
      <c r="B53" s="5">
        <v>43467</v>
      </c>
      <c r="C53" s="8">
        <v>70411</v>
      </c>
      <c r="D53" s="3" t="s">
        <v>1834</v>
      </c>
      <c r="E53" s="8">
        <v>4</v>
      </c>
      <c r="F53" s="8">
        <v>1</v>
      </c>
      <c r="G53" s="3" t="s">
        <v>43</v>
      </c>
      <c r="H53" s="8">
        <v>286</v>
      </c>
      <c r="I53" s="43" t="b">
        <v>1</v>
      </c>
      <c r="J53" s="43" t="b">
        <v>1</v>
      </c>
      <c r="K53" t="s">
        <v>135</v>
      </c>
      <c r="L53" s="43" t="b">
        <v>1</v>
      </c>
      <c r="M53" s="43" t="b">
        <v>1</v>
      </c>
      <c r="N53" s="43" t="b">
        <v>1</v>
      </c>
      <c r="O53" t="s">
        <v>114</v>
      </c>
      <c r="P53" t="s">
        <v>138</v>
      </c>
      <c r="Q53" t="s">
        <v>114</v>
      </c>
      <c r="R53" t="s">
        <v>114</v>
      </c>
      <c r="S53" t="s">
        <v>114</v>
      </c>
      <c r="T53" t="s">
        <v>114</v>
      </c>
      <c r="U53" t="s">
        <v>114</v>
      </c>
      <c r="V53" t="s">
        <v>114</v>
      </c>
      <c r="W53" s="5">
        <v>43461</v>
      </c>
      <c r="X53" s="3" t="s">
        <v>114</v>
      </c>
      <c r="Y53" s="3" t="s">
        <v>5221</v>
      </c>
      <c r="Z53" s="3" t="s">
        <v>3134</v>
      </c>
      <c r="AA53" s="3" t="s">
        <v>114</v>
      </c>
      <c r="AB53" s="3" t="s">
        <v>74</v>
      </c>
      <c r="AC53" s="8">
        <v>1</v>
      </c>
      <c r="AD53" s="3" t="s">
        <v>1833</v>
      </c>
      <c r="AE53" s="3">
        <v>43462</v>
      </c>
      <c r="AF53" s="3" t="s">
        <v>114</v>
      </c>
      <c r="AG53" s="8">
        <v>286</v>
      </c>
      <c r="AH53" s="3" t="s">
        <v>74</v>
      </c>
      <c r="AI53" s="3" t="s">
        <v>1327</v>
      </c>
      <c r="AJ53" t="s">
        <v>23</v>
      </c>
      <c r="AK53" t="s">
        <v>114</v>
      </c>
      <c r="AL53" t="s">
        <v>114</v>
      </c>
      <c r="AM53" s="43" t="b">
        <v>0</v>
      </c>
      <c r="AN53" s="3"/>
      <c r="AO53" s="3"/>
      <c r="AP53" s="43" t="b">
        <v>0</v>
      </c>
      <c r="AQ53" s="3" t="b">
        <v>0</v>
      </c>
    </row>
    <row r="54" spans="1:43" x14ac:dyDescent="0.25">
      <c r="A54" t="str">
        <f>_xlfn.CONCAT(Table4[[#This Row],[Order]],"-",Table4[[#This Row],[Line]])</f>
        <v>70411-4</v>
      </c>
      <c r="B54" s="5">
        <v>43528</v>
      </c>
      <c r="C54" s="8">
        <v>70411</v>
      </c>
      <c r="D54" s="3" t="s">
        <v>1834</v>
      </c>
      <c r="E54" s="8">
        <v>4</v>
      </c>
      <c r="F54" s="8">
        <v>2</v>
      </c>
      <c r="G54" s="3" t="s">
        <v>42</v>
      </c>
      <c r="H54" s="8">
        <v>254</v>
      </c>
      <c r="I54" s="43" t="b">
        <v>0</v>
      </c>
      <c r="J54" s="43" t="b">
        <v>0</v>
      </c>
      <c r="K54" t="s">
        <v>114</v>
      </c>
      <c r="L54" s="43" t="b">
        <v>0</v>
      </c>
      <c r="M54" s="43" t="b">
        <v>0</v>
      </c>
      <c r="N54" s="43" t="b">
        <v>0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t="s">
        <v>114</v>
      </c>
      <c r="V54" t="s">
        <v>114</v>
      </c>
      <c r="W54" s="5">
        <v>43523</v>
      </c>
      <c r="X54" s="3" t="s">
        <v>114</v>
      </c>
      <c r="Y54" s="3"/>
      <c r="Z54" s="3" t="s">
        <v>3134</v>
      </c>
      <c r="AA54" s="3" t="s">
        <v>114</v>
      </c>
      <c r="AB54" s="3" t="s">
        <v>74</v>
      </c>
      <c r="AC54" s="8">
        <v>7</v>
      </c>
      <c r="AD54" s="3" t="s">
        <v>1833</v>
      </c>
      <c r="AE54" s="3"/>
      <c r="AF54" s="3" t="s">
        <v>114</v>
      </c>
      <c r="AG54" s="8">
        <v>254</v>
      </c>
      <c r="AH54" s="3" t="s">
        <v>74</v>
      </c>
      <c r="AI54" s="3" t="s">
        <v>1327</v>
      </c>
      <c r="AJ54" t="s">
        <v>114</v>
      </c>
      <c r="AK54" t="s">
        <v>114</v>
      </c>
      <c r="AL54" t="s">
        <v>114</v>
      </c>
      <c r="AM54" s="43" t="b">
        <v>0</v>
      </c>
      <c r="AN54" s="3"/>
      <c r="AO54" s="3"/>
      <c r="AP54" s="43" t="b">
        <v>0</v>
      </c>
      <c r="AQ54" s="3" t="b">
        <v>0</v>
      </c>
    </row>
    <row r="55" spans="1:43" x14ac:dyDescent="0.25">
      <c r="A55" t="str">
        <f>_xlfn.CONCAT(Table4[[#This Row],[Order]],"-",Table4[[#This Row],[Line]])</f>
        <v>70411-5</v>
      </c>
      <c r="B55" s="5">
        <v>43479</v>
      </c>
      <c r="C55" s="8">
        <v>70411</v>
      </c>
      <c r="D55" s="3" t="s">
        <v>1835</v>
      </c>
      <c r="E55" s="8">
        <v>5</v>
      </c>
      <c r="F55" s="8">
        <v>1</v>
      </c>
      <c r="G55" s="3" t="s">
        <v>42</v>
      </c>
      <c r="H55" s="8">
        <v>583</v>
      </c>
      <c r="I55" s="43" t="b">
        <v>0</v>
      </c>
      <c r="J55" s="43" t="b">
        <v>0</v>
      </c>
      <c r="K55" t="s">
        <v>114</v>
      </c>
      <c r="L55" s="43" t="b">
        <v>0</v>
      </c>
      <c r="M55" s="43" t="b">
        <v>0</v>
      </c>
      <c r="N55" s="43" t="b">
        <v>0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t="s">
        <v>114</v>
      </c>
      <c r="V55" t="s">
        <v>114</v>
      </c>
      <c r="W55" s="5">
        <v>43474</v>
      </c>
      <c r="X55" s="3" t="s">
        <v>151</v>
      </c>
      <c r="Y55" s="3"/>
      <c r="Z55" s="3" t="s">
        <v>3134</v>
      </c>
      <c r="AA55" s="3" t="s">
        <v>114</v>
      </c>
      <c r="AB55" s="3" t="s">
        <v>74</v>
      </c>
      <c r="AC55" s="8">
        <v>7</v>
      </c>
      <c r="AD55" s="3" t="s">
        <v>1180</v>
      </c>
      <c r="AE55" s="3"/>
      <c r="AF55" s="3" t="s">
        <v>114</v>
      </c>
      <c r="AG55" s="8">
        <v>583</v>
      </c>
      <c r="AH55" s="3" t="s">
        <v>74</v>
      </c>
      <c r="AI55" s="3" t="s">
        <v>1327</v>
      </c>
      <c r="AJ55" t="s">
        <v>114</v>
      </c>
      <c r="AK55" t="s">
        <v>114</v>
      </c>
      <c r="AL55" t="s">
        <v>114</v>
      </c>
      <c r="AM55" s="43" t="b">
        <v>0</v>
      </c>
      <c r="AN55" s="3"/>
      <c r="AO55" s="3"/>
      <c r="AP55" s="43" t="b">
        <v>0</v>
      </c>
      <c r="AQ55" s="3" t="b">
        <v>0</v>
      </c>
    </row>
    <row r="56" spans="1:43" x14ac:dyDescent="0.25">
      <c r="A56" t="str">
        <f>_xlfn.CONCAT(Table4[[#This Row],[Order]],"-",Table4[[#This Row],[Line]])</f>
        <v>70411-5</v>
      </c>
      <c r="B56" s="6">
        <v>43537</v>
      </c>
      <c r="C56" s="9">
        <v>70411</v>
      </c>
      <c r="D56" s="4" t="s">
        <v>1835</v>
      </c>
      <c r="E56" s="9">
        <v>5</v>
      </c>
      <c r="F56" s="9">
        <v>2</v>
      </c>
      <c r="G56" s="4" t="s">
        <v>42</v>
      </c>
      <c r="H56" s="9">
        <v>729</v>
      </c>
      <c r="I56" s="43" t="b">
        <v>0</v>
      </c>
      <c r="J56" s="43" t="b">
        <v>0</v>
      </c>
      <c r="K56" t="s">
        <v>114</v>
      </c>
      <c r="L56" s="43" t="b">
        <v>0</v>
      </c>
      <c r="M56" s="43" t="b">
        <v>0</v>
      </c>
      <c r="N56" s="43" t="b">
        <v>0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t="s">
        <v>114</v>
      </c>
      <c r="V56" t="s">
        <v>114</v>
      </c>
      <c r="W56" s="5">
        <v>43532</v>
      </c>
      <c r="X56" s="4" t="s">
        <v>114</v>
      </c>
      <c r="Y56" s="4"/>
      <c r="Z56" s="4" t="s">
        <v>3134</v>
      </c>
      <c r="AA56" s="4" t="s">
        <v>114</v>
      </c>
      <c r="AB56" s="4" t="s">
        <v>74</v>
      </c>
      <c r="AC56" s="9">
        <v>7</v>
      </c>
      <c r="AD56" s="4" t="s">
        <v>1180</v>
      </c>
      <c r="AE56" s="4"/>
      <c r="AF56" s="4" t="s">
        <v>114</v>
      </c>
      <c r="AG56" s="9">
        <v>729</v>
      </c>
      <c r="AH56" s="3" t="s">
        <v>74</v>
      </c>
      <c r="AI56" s="3" t="s">
        <v>1327</v>
      </c>
      <c r="AJ56" t="s">
        <v>114</v>
      </c>
      <c r="AK56" t="s">
        <v>114</v>
      </c>
      <c r="AL56" t="s">
        <v>114</v>
      </c>
      <c r="AM56" s="43" t="b">
        <v>0</v>
      </c>
      <c r="AN56" s="3"/>
      <c r="AO56" s="3"/>
      <c r="AP56" s="43" t="b">
        <v>0</v>
      </c>
      <c r="AQ56" s="3" t="b">
        <v>0</v>
      </c>
    </row>
    <row r="57" spans="1:43" x14ac:dyDescent="0.25">
      <c r="A57" t="str">
        <f>_xlfn.CONCAT(Table4[[#This Row],[Order]],"-",Table4[[#This Row],[Line]])</f>
        <v>70411-32</v>
      </c>
      <c r="B57" s="5">
        <v>43473</v>
      </c>
      <c r="C57" s="8">
        <v>70411</v>
      </c>
      <c r="D57" s="3" t="s">
        <v>3324</v>
      </c>
      <c r="E57" s="8">
        <v>32</v>
      </c>
      <c r="F57" s="8">
        <v>1</v>
      </c>
      <c r="G57" s="3" t="s">
        <v>165</v>
      </c>
      <c r="H57" s="8">
        <v>13</v>
      </c>
      <c r="I57" s="43" t="b">
        <v>1</v>
      </c>
      <c r="J57" s="43" t="b">
        <v>0</v>
      </c>
      <c r="K57" t="s">
        <v>135</v>
      </c>
      <c r="L57" s="43" t="b">
        <v>1</v>
      </c>
      <c r="M57" s="43" t="b">
        <v>1</v>
      </c>
      <c r="N57" s="43" t="b">
        <v>1</v>
      </c>
      <c r="O57" t="s">
        <v>23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t="s">
        <v>114</v>
      </c>
      <c r="V57" t="s">
        <v>114</v>
      </c>
      <c r="W57" s="5">
        <v>43468</v>
      </c>
      <c r="X57" s="3" t="s">
        <v>114</v>
      </c>
      <c r="Y57" s="3"/>
      <c r="Z57" s="3" t="s">
        <v>76</v>
      </c>
      <c r="AA57" s="3" t="s">
        <v>117</v>
      </c>
      <c r="AB57" s="3" t="s">
        <v>74</v>
      </c>
      <c r="AC57" s="8">
        <v>7</v>
      </c>
      <c r="AD57" s="3" t="s">
        <v>3323</v>
      </c>
      <c r="AE57" s="3"/>
      <c r="AF57" s="3" t="s">
        <v>114</v>
      </c>
      <c r="AG57" s="8">
        <v>13</v>
      </c>
      <c r="AH57" s="3" t="s">
        <v>74</v>
      </c>
      <c r="AI57" s="3" t="s">
        <v>1327</v>
      </c>
      <c r="AJ57" t="s">
        <v>114</v>
      </c>
      <c r="AK57" t="s">
        <v>114</v>
      </c>
      <c r="AL57" t="s">
        <v>114</v>
      </c>
      <c r="AM57" s="43" t="b">
        <v>0</v>
      </c>
      <c r="AN57" s="3"/>
      <c r="AO57" s="3"/>
      <c r="AP57" s="43" t="b">
        <v>0</v>
      </c>
      <c r="AQ57" s="3" t="b">
        <v>0</v>
      </c>
    </row>
    <row r="58" spans="1:43" x14ac:dyDescent="0.25">
      <c r="A58" t="str">
        <f>_xlfn.CONCAT(Table4[[#This Row],[Order]],"-",Table4[[#This Row],[Line]])</f>
        <v>70411-33</v>
      </c>
      <c r="B58" s="5">
        <v>43544</v>
      </c>
      <c r="C58" s="8">
        <v>70411</v>
      </c>
      <c r="D58" s="3" t="s">
        <v>1202</v>
      </c>
      <c r="E58" s="8">
        <v>33</v>
      </c>
      <c r="F58" s="8">
        <v>2</v>
      </c>
      <c r="G58" s="3" t="s">
        <v>42</v>
      </c>
      <c r="H58" s="8">
        <v>353</v>
      </c>
      <c r="I58" s="43" t="b">
        <v>0</v>
      </c>
      <c r="J58" s="43" t="b">
        <v>0</v>
      </c>
      <c r="K58" t="s">
        <v>114</v>
      </c>
      <c r="L58" s="43" t="b">
        <v>0</v>
      </c>
      <c r="M58" s="43" t="b">
        <v>0</v>
      </c>
      <c r="N58" s="43" t="b">
        <v>0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t="s">
        <v>114</v>
      </c>
      <c r="V58" t="s">
        <v>114</v>
      </c>
      <c r="W58" s="5">
        <v>43539</v>
      </c>
      <c r="X58" s="3" t="s">
        <v>114</v>
      </c>
      <c r="Y58" s="3"/>
      <c r="Z58" s="3" t="s">
        <v>195</v>
      </c>
      <c r="AA58" s="3" t="s">
        <v>114</v>
      </c>
      <c r="AB58" s="3" t="s">
        <v>74</v>
      </c>
      <c r="AC58" s="8">
        <v>7</v>
      </c>
      <c r="AD58" s="3" t="s">
        <v>1039</v>
      </c>
      <c r="AE58" s="3"/>
      <c r="AF58" s="3" t="s">
        <v>114</v>
      </c>
      <c r="AG58" s="8">
        <v>353</v>
      </c>
      <c r="AH58" s="3" t="s">
        <v>74</v>
      </c>
      <c r="AI58" s="3" t="s">
        <v>1327</v>
      </c>
      <c r="AJ58" t="s">
        <v>114</v>
      </c>
      <c r="AK58" t="s">
        <v>114</v>
      </c>
      <c r="AL58" t="s">
        <v>114</v>
      </c>
      <c r="AM58" s="43" t="b">
        <v>0</v>
      </c>
      <c r="AN58" s="3"/>
      <c r="AO58" s="3"/>
      <c r="AP58" s="43" t="b">
        <v>0</v>
      </c>
      <c r="AQ58" s="3" t="b">
        <v>0</v>
      </c>
    </row>
    <row r="59" spans="1:43" x14ac:dyDescent="0.25">
      <c r="A59" t="str">
        <f>_xlfn.CONCAT(Table4[[#This Row],[Order]],"-",Table4[[#This Row],[Line]])</f>
        <v>70411-33</v>
      </c>
      <c r="B59" s="1">
        <v>43551</v>
      </c>
      <c r="C59" s="10">
        <v>70411</v>
      </c>
      <c r="D59" s="7" t="s">
        <v>1202</v>
      </c>
      <c r="E59" s="10">
        <v>33</v>
      </c>
      <c r="F59" s="10">
        <v>3</v>
      </c>
      <c r="G59" s="7" t="s">
        <v>42</v>
      </c>
      <c r="H59" s="10">
        <v>345</v>
      </c>
      <c r="I59" s="43" t="b">
        <v>0</v>
      </c>
      <c r="J59" s="43" t="b">
        <v>0</v>
      </c>
      <c r="K59" t="s">
        <v>114</v>
      </c>
      <c r="L59" s="43" t="b">
        <v>0</v>
      </c>
      <c r="M59" s="43" t="b">
        <v>0</v>
      </c>
      <c r="N59" s="43" t="b">
        <v>0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t="s">
        <v>114</v>
      </c>
      <c r="V59" t="s">
        <v>114</v>
      </c>
      <c r="W59" s="5">
        <v>43546</v>
      </c>
      <c r="X59" s="7" t="s">
        <v>114</v>
      </c>
      <c r="Y59" s="7"/>
      <c r="Z59" s="7" t="s">
        <v>195</v>
      </c>
      <c r="AA59" s="7" t="s">
        <v>114</v>
      </c>
      <c r="AB59" s="7" t="s">
        <v>74</v>
      </c>
      <c r="AC59" s="10">
        <v>7</v>
      </c>
      <c r="AD59" s="7" t="s">
        <v>1039</v>
      </c>
      <c r="AE59" s="7"/>
      <c r="AF59" s="7" t="s">
        <v>114</v>
      </c>
      <c r="AG59" s="10">
        <v>345</v>
      </c>
      <c r="AH59" s="3" t="s">
        <v>74</v>
      </c>
      <c r="AI59" s="3" t="s">
        <v>1327</v>
      </c>
      <c r="AJ59" t="s">
        <v>114</v>
      </c>
      <c r="AK59" t="s">
        <v>114</v>
      </c>
      <c r="AL59" t="s">
        <v>114</v>
      </c>
      <c r="AM59" s="43" t="b">
        <v>0</v>
      </c>
      <c r="AN59" s="3"/>
      <c r="AO59" s="3"/>
      <c r="AP59" s="43" t="b">
        <v>0</v>
      </c>
      <c r="AQ59" s="3" t="b">
        <v>0</v>
      </c>
    </row>
    <row r="60" spans="1:43" x14ac:dyDescent="0.25">
      <c r="A60" t="str">
        <f>_xlfn.CONCAT(Table4[[#This Row],[Order]],"-",Table4[[#This Row],[Line]])</f>
        <v>70411-37</v>
      </c>
      <c r="B60" s="5">
        <v>43473</v>
      </c>
      <c r="C60" s="8">
        <v>70411</v>
      </c>
      <c r="D60" s="3" t="s">
        <v>1836</v>
      </c>
      <c r="E60" s="8">
        <v>37</v>
      </c>
      <c r="F60" s="8">
        <v>1</v>
      </c>
      <c r="G60" s="3" t="s">
        <v>165</v>
      </c>
      <c r="H60" s="8">
        <v>151</v>
      </c>
      <c r="I60" s="43" t="b">
        <v>1</v>
      </c>
      <c r="J60" s="43" t="b">
        <v>1</v>
      </c>
      <c r="K60" t="s">
        <v>114</v>
      </c>
      <c r="L60" s="43" t="b">
        <v>1</v>
      </c>
      <c r="M60" s="43" t="b">
        <v>1</v>
      </c>
      <c r="N60" s="43" t="b">
        <v>1</v>
      </c>
      <c r="O60" t="s">
        <v>114</v>
      </c>
      <c r="P60" t="s">
        <v>138</v>
      </c>
      <c r="Q60" t="s">
        <v>114</v>
      </c>
      <c r="R60" t="s">
        <v>114</v>
      </c>
      <c r="S60" t="s">
        <v>114</v>
      </c>
      <c r="T60" t="s">
        <v>114</v>
      </c>
      <c r="U60" t="s">
        <v>114</v>
      </c>
      <c r="V60" t="s">
        <v>114</v>
      </c>
      <c r="W60" s="5">
        <v>43468</v>
      </c>
      <c r="X60" s="3" t="s">
        <v>114</v>
      </c>
      <c r="Y60" s="3"/>
      <c r="Z60" s="3" t="s">
        <v>3511</v>
      </c>
      <c r="AA60" s="3" t="s">
        <v>114</v>
      </c>
      <c r="AB60" s="3" t="s">
        <v>74</v>
      </c>
      <c r="AC60" s="8">
        <v>7</v>
      </c>
      <c r="AD60" s="3" t="s">
        <v>1181</v>
      </c>
      <c r="AE60" s="3"/>
      <c r="AF60" s="3" t="s">
        <v>114</v>
      </c>
      <c r="AG60" s="8">
        <v>151</v>
      </c>
      <c r="AH60" s="3" t="s">
        <v>74</v>
      </c>
      <c r="AI60" s="3" t="s">
        <v>1327</v>
      </c>
      <c r="AJ60" t="s">
        <v>23</v>
      </c>
      <c r="AK60" t="s">
        <v>114</v>
      </c>
      <c r="AL60" t="s">
        <v>114</v>
      </c>
      <c r="AM60" s="43" t="b">
        <v>0</v>
      </c>
      <c r="AN60" s="3"/>
      <c r="AO60" s="3"/>
      <c r="AP60" s="43" t="b">
        <v>0</v>
      </c>
      <c r="AQ60" s="3" t="b">
        <v>0</v>
      </c>
    </row>
    <row r="61" spans="1:43" x14ac:dyDescent="0.25">
      <c r="A61" t="str">
        <f>_xlfn.CONCAT(Table4[[#This Row],[Order]],"-",Table4[[#This Row],[Line]])</f>
        <v>70411-37</v>
      </c>
      <c r="B61" s="1">
        <v>43532</v>
      </c>
      <c r="C61" s="10">
        <v>70411</v>
      </c>
      <c r="D61" s="7" t="s">
        <v>1836</v>
      </c>
      <c r="E61" s="10">
        <v>37</v>
      </c>
      <c r="F61" s="10">
        <v>2</v>
      </c>
      <c r="G61" s="7" t="s">
        <v>42</v>
      </c>
      <c r="H61" s="10">
        <v>281</v>
      </c>
      <c r="I61" s="43" t="b">
        <v>0</v>
      </c>
      <c r="J61" s="43" t="b">
        <v>0</v>
      </c>
      <c r="K61" t="s">
        <v>114</v>
      </c>
      <c r="L61" s="43" t="b">
        <v>0</v>
      </c>
      <c r="M61" s="43" t="b">
        <v>0</v>
      </c>
      <c r="N61" s="43" t="b">
        <v>0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t="s">
        <v>114</v>
      </c>
      <c r="V61" t="s">
        <v>114</v>
      </c>
      <c r="W61" s="6">
        <v>43529</v>
      </c>
      <c r="X61" s="7" t="s">
        <v>114</v>
      </c>
      <c r="Y61" s="7"/>
      <c r="Z61" s="7" t="s">
        <v>3511</v>
      </c>
      <c r="AA61" s="7" t="s">
        <v>114</v>
      </c>
      <c r="AB61" s="7" t="s">
        <v>74</v>
      </c>
      <c r="AC61" s="10">
        <v>7</v>
      </c>
      <c r="AD61" s="7" t="s">
        <v>1181</v>
      </c>
      <c r="AE61" s="7"/>
      <c r="AF61" s="7" t="s">
        <v>114</v>
      </c>
      <c r="AG61" s="10">
        <v>281</v>
      </c>
      <c r="AH61" s="3" t="s">
        <v>74</v>
      </c>
      <c r="AI61" s="3" t="s">
        <v>1327</v>
      </c>
      <c r="AJ61" t="s">
        <v>114</v>
      </c>
      <c r="AK61" t="s">
        <v>114</v>
      </c>
      <c r="AL61" t="s">
        <v>114</v>
      </c>
      <c r="AM61" s="43" t="b">
        <v>0</v>
      </c>
      <c r="AN61" s="3"/>
      <c r="AO61" s="3"/>
      <c r="AP61" s="43" t="b">
        <v>0</v>
      </c>
      <c r="AQ61" s="3" t="b">
        <v>0</v>
      </c>
    </row>
    <row r="62" spans="1:43" x14ac:dyDescent="0.25">
      <c r="A62" t="str">
        <f>_xlfn.CONCAT(Table4[[#This Row],[Order]],"-",Table4[[#This Row],[Line]])</f>
        <v>70963-1</v>
      </c>
      <c r="B62" s="1">
        <v>43469</v>
      </c>
      <c r="C62" s="10">
        <v>70963</v>
      </c>
      <c r="D62" s="7" t="s">
        <v>874</v>
      </c>
      <c r="E62" s="10">
        <v>1</v>
      </c>
      <c r="F62" s="10">
        <v>1</v>
      </c>
      <c r="G62" s="7" t="s">
        <v>165</v>
      </c>
      <c r="H62" s="10">
        <v>1</v>
      </c>
      <c r="I62" s="43" t="b">
        <v>1</v>
      </c>
      <c r="J62" s="43" t="b">
        <v>0</v>
      </c>
      <c r="K62" t="s">
        <v>135</v>
      </c>
      <c r="L62" s="43" t="b">
        <v>0</v>
      </c>
      <c r="M62" s="43" t="b">
        <v>0</v>
      </c>
      <c r="N62" s="43" t="b">
        <v>1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t="s">
        <v>114</v>
      </c>
      <c r="V62" t="s">
        <v>138</v>
      </c>
      <c r="W62" s="6">
        <v>43427</v>
      </c>
      <c r="X62" s="7" t="s">
        <v>151</v>
      </c>
      <c r="Y62" s="7"/>
      <c r="Z62" s="7" t="s">
        <v>1283</v>
      </c>
      <c r="AA62" s="7" t="s">
        <v>114</v>
      </c>
      <c r="AB62" s="7" t="s">
        <v>169</v>
      </c>
      <c r="AC62" s="10">
        <v>4</v>
      </c>
      <c r="AD62" s="7" t="s">
        <v>160</v>
      </c>
      <c r="AE62" s="7"/>
      <c r="AF62" s="7" t="s">
        <v>114</v>
      </c>
      <c r="AG62" s="10">
        <v>3</v>
      </c>
      <c r="AH62" s="3" t="s">
        <v>74</v>
      </c>
      <c r="AI62" s="3" t="s">
        <v>1323</v>
      </c>
      <c r="AJ62" t="s">
        <v>114</v>
      </c>
      <c r="AK62" t="s">
        <v>114</v>
      </c>
      <c r="AL62" t="s">
        <v>114</v>
      </c>
      <c r="AM62" s="43" t="b">
        <v>0</v>
      </c>
      <c r="AN62" s="3"/>
      <c r="AO62" s="3"/>
      <c r="AP62" s="43" t="b">
        <v>0</v>
      </c>
      <c r="AQ62" s="3" t="b">
        <v>0</v>
      </c>
    </row>
    <row r="63" spans="1:43" x14ac:dyDescent="0.25">
      <c r="A63" t="str">
        <f>_xlfn.CONCAT(Table4[[#This Row],[Order]],"-",Table4[[#This Row],[Line]])</f>
        <v>70963-2</v>
      </c>
      <c r="B63" s="1">
        <v>43469</v>
      </c>
      <c r="C63" s="10">
        <v>70963</v>
      </c>
      <c r="D63" s="7" t="s">
        <v>875</v>
      </c>
      <c r="E63" s="10">
        <v>2</v>
      </c>
      <c r="F63" s="10">
        <v>1</v>
      </c>
      <c r="G63" s="7" t="s">
        <v>165</v>
      </c>
      <c r="H63" s="10">
        <v>1</v>
      </c>
      <c r="I63" s="43" t="b">
        <v>1</v>
      </c>
      <c r="J63" s="43" t="b">
        <v>0</v>
      </c>
      <c r="K63" t="s">
        <v>135</v>
      </c>
      <c r="L63" s="43" t="b">
        <v>0</v>
      </c>
      <c r="M63" s="43" t="b">
        <v>0</v>
      </c>
      <c r="N63" s="43" t="b">
        <v>1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t="s">
        <v>114</v>
      </c>
      <c r="V63" t="s">
        <v>138</v>
      </c>
      <c r="W63" s="5">
        <v>43427</v>
      </c>
      <c r="X63" s="7" t="s">
        <v>151</v>
      </c>
      <c r="Y63" s="7"/>
      <c r="Z63" s="7" t="s">
        <v>1286</v>
      </c>
      <c r="AA63" s="7" t="s">
        <v>114</v>
      </c>
      <c r="AB63" s="7" t="s">
        <v>169</v>
      </c>
      <c r="AC63" s="10">
        <v>4</v>
      </c>
      <c r="AD63" s="7" t="s">
        <v>198</v>
      </c>
      <c r="AE63" s="7"/>
      <c r="AF63" s="7" t="s">
        <v>114</v>
      </c>
      <c r="AG63" s="10">
        <v>3</v>
      </c>
      <c r="AH63" s="3" t="s">
        <v>74</v>
      </c>
      <c r="AI63" s="3" t="s">
        <v>1323</v>
      </c>
      <c r="AJ63" t="s">
        <v>114</v>
      </c>
      <c r="AK63" t="s">
        <v>114</v>
      </c>
      <c r="AL63" t="s">
        <v>114</v>
      </c>
      <c r="AM63" s="43" t="b">
        <v>0</v>
      </c>
      <c r="AN63" s="3"/>
      <c r="AO63" s="3"/>
      <c r="AP63" s="43" t="b">
        <v>0</v>
      </c>
      <c r="AQ63" s="3" t="b">
        <v>0</v>
      </c>
    </row>
    <row r="64" spans="1:43" x14ac:dyDescent="0.25">
      <c r="A64" t="str">
        <f>_xlfn.CONCAT(Table4[[#This Row],[Order]],"-",Table4[[#This Row],[Line]])</f>
        <v>71032-1</v>
      </c>
      <c r="B64" s="1">
        <v>43476</v>
      </c>
      <c r="C64" s="10">
        <v>71032</v>
      </c>
      <c r="D64" s="7" t="s">
        <v>4394</v>
      </c>
      <c r="E64" s="10">
        <v>1</v>
      </c>
      <c r="F64" s="10">
        <v>1</v>
      </c>
      <c r="G64" s="7" t="s">
        <v>165</v>
      </c>
      <c r="H64" s="10">
        <v>5</v>
      </c>
      <c r="I64" s="43" t="b">
        <v>1</v>
      </c>
      <c r="J64" s="43" t="b">
        <v>0</v>
      </c>
      <c r="K64" t="s">
        <v>114</v>
      </c>
      <c r="L64" s="43" t="b">
        <v>0</v>
      </c>
      <c r="M64" s="43" t="b">
        <v>0</v>
      </c>
      <c r="N64" s="43" t="b">
        <v>1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t="s">
        <v>114</v>
      </c>
      <c r="V64" t="s">
        <v>114</v>
      </c>
      <c r="W64" s="5">
        <v>43473</v>
      </c>
      <c r="X64" s="7" t="s">
        <v>151</v>
      </c>
      <c r="Y64" s="7"/>
      <c r="Z64" s="7" t="s">
        <v>4831</v>
      </c>
      <c r="AA64" s="7" t="s">
        <v>114</v>
      </c>
      <c r="AB64" s="7" t="s">
        <v>74</v>
      </c>
      <c r="AC64" s="10">
        <v>18</v>
      </c>
      <c r="AD64" s="7" t="s">
        <v>4393</v>
      </c>
      <c r="AE64" s="7"/>
      <c r="AF64" s="7" t="s">
        <v>114</v>
      </c>
      <c r="AG64" s="10">
        <v>5</v>
      </c>
      <c r="AH64" s="3" t="s">
        <v>74</v>
      </c>
      <c r="AI64" s="3" t="s">
        <v>1336</v>
      </c>
      <c r="AJ64" t="s">
        <v>114</v>
      </c>
      <c r="AK64" t="s">
        <v>114</v>
      </c>
      <c r="AL64" t="s">
        <v>114</v>
      </c>
      <c r="AM64" s="43" t="b">
        <v>0</v>
      </c>
      <c r="AN64" s="3"/>
      <c r="AO64" s="3"/>
      <c r="AP64" s="43" t="b">
        <v>0</v>
      </c>
      <c r="AQ64" s="3" t="b">
        <v>0</v>
      </c>
    </row>
    <row r="65" spans="1:43" x14ac:dyDescent="0.25">
      <c r="A65" t="str">
        <f>_xlfn.CONCAT(Table4[[#This Row],[Order]],"-",Table4[[#This Row],[Line]])</f>
        <v>71032-2</v>
      </c>
      <c r="B65" s="1">
        <v>43476</v>
      </c>
      <c r="C65" s="10">
        <v>71032</v>
      </c>
      <c r="D65" s="7" t="s">
        <v>4396</v>
      </c>
      <c r="E65" s="10">
        <v>2</v>
      </c>
      <c r="F65" s="10">
        <v>1</v>
      </c>
      <c r="G65" s="7" t="s">
        <v>165</v>
      </c>
      <c r="H65" s="10">
        <v>1</v>
      </c>
      <c r="I65" s="43" t="b">
        <v>1</v>
      </c>
      <c r="J65" s="43" t="b">
        <v>0</v>
      </c>
      <c r="K65" t="s">
        <v>114</v>
      </c>
      <c r="L65" s="43" t="b">
        <v>0</v>
      </c>
      <c r="M65" s="43" t="b">
        <v>0</v>
      </c>
      <c r="N65" s="43" t="b">
        <v>1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t="s">
        <v>114</v>
      </c>
      <c r="V65" t="s">
        <v>114</v>
      </c>
      <c r="W65" s="5">
        <v>43473</v>
      </c>
      <c r="X65" s="7" t="s">
        <v>151</v>
      </c>
      <c r="Y65" s="7"/>
      <c r="Z65" s="7" t="s">
        <v>4831</v>
      </c>
      <c r="AA65" s="7" t="s">
        <v>114</v>
      </c>
      <c r="AB65" s="7" t="s">
        <v>74</v>
      </c>
      <c r="AC65" s="10">
        <v>18</v>
      </c>
      <c r="AD65" s="7" t="s">
        <v>4395</v>
      </c>
      <c r="AE65" s="7"/>
      <c r="AF65" s="7" t="s">
        <v>114</v>
      </c>
      <c r="AG65" s="10">
        <v>1</v>
      </c>
      <c r="AH65" s="3" t="s">
        <v>74</v>
      </c>
      <c r="AI65" s="3" t="s">
        <v>1336</v>
      </c>
      <c r="AJ65" t="s">
        <v>114</v>
      </c>
      <c r="AK65" t="s">
        <v>114</v>
      </c>
      <c r="AL65" t="s">
        <v>114</v>
      </c>
      <c r="AM65" s="43" t="b">
        <v>0</v>
      </c>
      <c r="AN65" s="3"/>
      <c r="AO65" s="3"/>
      <c r="AP65" s="43" t="b">
        <v>0</v>
      </c>
      <c r="AQ65" s="3" t="b">
        <v>0</v>
      </c>
    </row>
    <row r="66" spans="1:43" x14ac:dyDescent="0.25">
      <c r="A66" t="str">
        <f>_xlfn.CONCAT(Table4[[#This Row],[Order]],"-",Table4[[#This Row],[Line]])</f>
        <v>71032-3</v>
      </c>
      <c r="B66" s="1">
        <v>43476</v>
      </c>
      <c r="C66" s="10">
        <v>71032</v>
      </c>
      <c r="D66" s="7" t="s">
        <v>4397</v>
      </c>
      <c r="E66" s="10">
        <v>3</v>
      </c>
      <c r="F66" s="10">
        <v>1</v>
      </c>
      <c r="G66" s="7" t="s">
        <v>165</v>
      </c>
      <c r="H66" s="10">
        <v>13</v>
      </c>
      <c r="I66" s="43" t="b">
        <v>1</v>
      </c>
      <c r="J66" s="43" t="b">
        <v>0</v>
      </c>
      <c r="K66" t="s">
        <v>114</v>
      </c>
      <c r="L66" s="43" t="b">
        <v>0</v>
      </c>
      <c r="M66" s="43" t="b">
        <v>0</v>
      </c>
      <c r="N66" s="43" t="b">
        <v>1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t="s">
        <v>114</v>
      </c>
      <c r="V66" t="s">
        <v>114</v>
      </c>
      <c r="W66" s="5">
        <v>43473</v>
      </c>
      <c r="X66" s="7" t="s">
        <v>151</v>
      </c>
      <c r="Y66" s="7"/>
      <c r="Z66" s="7" t="s">
        <v>146</v>
      </c>
      <c r="AA66" s="7" t="s">
        <v>114</v>
      </c>
      <c r="AB66" s="7" t="s">
        <v>74</v>
      </c>
      <c r="AC66" s="10">
        <v>18</v>
      </c>
      <c r="AD66" s="7" t="s">
        <v>2614</v>
      </c>
      <c r="AE66" s="7"/>
      <c r="AF66" s="7" t="s">
        <v>114</v>
      </c>
      <c r="AG66" s="10">
        <v>13</v>
      </c>
      <c r="AH66" s="3" t="s">
        <v>74</v>
      </c>
      <c r="AI66" s="3" t="s">
        <v>1336</v>
      </c>
      <c r="AJ66" t="s">
        <v>114</v>
      </c>
      <c r="AK66" t="s">
        <v>114</v>
      </c>
      <c r="AL66" t="s">
        <v>114</v>
      </c>
      <c r="AM66" s="43" t="b">
        <v>0</v>
      </c>
      <c r="AN66" s="3"/>
      <c r="AO66" s="3"/>
      <c r="AP66" s="43" t="b">
        <v>0</v>
      </c>
      <c r="AQ66" s="3" t="b">
        <v>0</v>
      </c>
    </row>
    <row r="67" spans="1:43" x14ac:dyDescent="0.25">
      <c r="A67" t="str">
        <f>_xlfn.CONCAT(Table4[[#This Row],[Order]],"-",Table4[[#This Row],[Line]])</f>
        <v>71032-4</v>
      </c>
      <c r="B67" s="1">
        <v>43476</v>
      </c>
      <c r="C67" s="10">
        <v>71032</v>
      </c>
      <c r="D67" s="7" t="s">
        <v>4399</v>
      </c>
      <c r="E67" s="10">
        <v>4</v>
      </c>
      <c r="F67" s="10">
        <v>1</v>
      </c>
      <c r="G67" s="7" t="s">
        <v>165</v>
      </c>
      <c r="H67" s="10">
        <v>2</v>
      </c>
      <c r="I67" s="43" t="b">
        <v>1</v>
      </c>
      <c r="J67" s="43" t="b">
        <v>0</v>
      </c>
      <c r="K67" t="s">
        <v>114</v>
      </c>
      <c r="L67" s="43" t="b">
        <v>0</v>
      </c>
      <c r="M67" s="43" t="b">
        <v>0</v>
      </c>
      <c r="N67" s="43" t="b">
        <v>1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t="s">
        <v>114</v>
      </c>
      <c r="V67" t="s">
        <v>114</v>
      </c>
      <c r="W67" s="5">
        <v>43473</v>
      </c>
      <c r="X67" s="7" t="s">
        <v>151</v>
      </c>
      <c r="Y67" s="7"/>
      <c r="Z67" s="7" t="s">
        <v>4831</v>
      </c>
      <c r="AA67" s="7" t="s">
        <v>114</v>
      </c>
      <c r="AB67" s="7" t="s">
        <v>74</v>
      </c>
      <c r="AC67" s="10">
        <v>18</v>
      </c>
      <c r="AD67" s="7" t="s">
        <v>4398</v>
      </c>
      <c r="AE67" s="7"/>
      <c r="AF67" s="7" t="s">
        <v>114</v>
      </c>
      <c r="AG67" s="10">
        <v>2</v>
      </c>
      <c r="AH67" s="3" t="s">
        <v>74</v>
      </c>
      <c r="AI67" s="3" t="s">
        <v>1336</v>
      </c>
      <c r="AJ67" t="s">
        <v>114</v>
      </c>
      <c r="AK67" t="s">
        <v>114</v>
      </c>
      <c r="AL67" t="s">
        <v>114</v>
      </c>
      <c r="AM67" s="43" t="b">
        <v>0</v>
      </c>
      <c r="AN67" s="3"/>
      <c r="AO67" s="3"/>
      <c r="AP67" s="43" t="b">
        <v>0</v>
      </c>
      <c r="AQ67" s="3" t="b">
        <v>0</v>
      </c>
    </row>
    <row r="68" spans="1:43" x14ac:dyDescent="0.25">
      <c r="A68" t="str">
        <f>_xlfn.CONCAT(Table4[[#This Row],[Order]],"-",Table4[[#This Row],[Line]])</f>
        <v>71032-5</v>
      </c>
      <c r="B68" s="5">
        <v>43476</v>
      </c>
      <c r="C68" s="8">
        <v>71032</v>
      </c>
      <c r="D68" s="3" t="s">
        <v>4401</v>
      </c>
      <c r="E68" s="8">
        <v>5</v>
      </c>
      <c r="F68" s="8">
        <v>1</v>
      </c>
      <c r="G68" s="3" t="s">
        <v>165</v>
      </c>
      <c r="H68" s="8">
        <v>1</v>
      </c>
      <c r="I68" s="43" t="b">
        <v>1</v>
      </c>
      <c r="J68" s="43" t="b">
        <v>0</v>
      </c>
      <c r="K68" t="s">
        <v>114</v>
      </c>
      <c r="L68" s="43" t="b">
        <v>0</v>
      </c>
      <c r="M68" s="43" t="b">
        <v>0</v>
      </c>
      <c r="N68" s="43" t="b">
        <v>1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t="s">
        <v>114</v>
      </c>
      <c r="V68" t="s">
        <v>114</v>
      </c>
      <c r="W68" s="5">
        <v>43473</v>
      </c>
      <c r="X68" s="3" t="s">
        <v>151</v>
      </c>
      <c r="Y68" s="3"/>
      <c r="Z68" s="3" t="s">
        <v>1284</v>
      </c>
      <c r="AA68" s="3" t="s">
        <v>114</v>
      </c>
      <c r="AB68" s="3" t="s">
        <v>74</v>
      </c>
      <c r="AC68" s="8">
        <v>18</v>
      </c>
      <c r="AD68" s="3" t="s">
        <v>4400</v>
      </c>
      <c r="AE68" s="3"/>
      <c r="AF68" s="3" t="s">
        <v>114</v>
      </c>
      <c r="AG68" s="8">
        <v>1</v>
      </c>
      <c r="AH68" s="3" t="s">
        <v>74</v>
      </c>
      <c r="AI68" s="3" t="s">
        <v>1336</v>
      </c>
      <c r="AJ68" t="s">
        <v>114</v>
      </c>
      <c r="AK68" t="s">
        <v>114</v>
      </c>
      <c r="AL68" t="s">
        <v>114</v>
      </c>
      <c r="AM68" s="43" t="b">
        <v>0</v>
      </c>
      <c r="AN68" s="3"/>
      <c r="AO68" s="3"/>
      <c r="AP68" s="43" t="b">
        <v>0</v>
      </c>
      <c r="AQ68" s="3" t="b">
        <v>0</v>
      </c>
    </row>
    <row r="69" spans="1:43" x14ac:dyDescent="0.25">
      <c r="A69" t="str">
        <f>_xlfn.CONCAT(Table4[[#This Row],[Order]],"-",Table4[[#This Row],[Line]])</f>
        <v>71102-1</v>
      </c>
      <c r="B69" s="5">
        <v>43482</v>
      </c>
      <c r="C69" s="8">
        <v>71102</v>
      </c>
      <c r="D69" s="3" t="s">
        <v>5273</v>
      </c>
      <c r="E69" s="8">
        <v>1</v>
      </c>
      <c r="F69" s="8">
        <v>1</v>
      </c>
      <c r="G69" s="3" t="s">
        <v>42</v>
      </c>
      <c r="H69" s="8">
        <v>2</v>
      </c>
      <c r="I69" s="43" t="b">
        <v>0</v>
      </c>
      <c r="J69" s="43" t="b">
        <v>0</v>
      </c>
      <c r="K69" t="s">
        <v>114</v>
      </c>
      <c r="L69" s="43" t="b">
        <v>0</v>
      </c>
      <c r="M69" s="43" t="b">
        <v>0</v>
      </c>
      <c r="N69" s="43" t="b">
        <v>0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t="s">
        <v>114</v>
      </c>
      <c r="V69" t="s">
        <v>114</v>
      </c>
      <c r="W69" s="5">
        <v>43479</v>
      </c>
      <c r="X69" s="3" t="s">
        <v>114</v>
      </c>
      <c r="Y69" s="3"/>
      <c r="Z69" s="3" t="s">
        <v>5274</v>
      </c>
      <c r="AA69" s="3" t="s">
        <v>114</v>
      </c>
      <c r="AB69" s="3" t="s">
        <v>74</v>
      </c>
      <c r="AC69" s="8">
        <v>18</v>
      </c>
      <c r="AD69" s="3" t="s">
        <v>5275</v>
      </c>
      <c r="AE69" s="3"/>
      <c r="AF69" s="3" t="s">
        <v>114</v>
      </c>
      <c r="AG69" s="8">
        <v>6</v>
      </c>
      <c r="AH69" s="3" t="s">
        <v>74</v>
      </c>
      <c r="AI69" s="3" t="s">
        <v>1319</v>
      </c>
      <c r="AJ69" t="s">
        <v>114</v>
      </c>
      <c r="AK69" t="s">
        <v>114</v>
      </c>
      <c r="AL69" t="s">
        <v>114</v>
      </c>
      <c r="AM69" s="43" t="b">
        <v>0</v>
      </c>
      <c r="AN69" s="3"/>
      <c r="AO69" s="3"/>
      <c r="AP69" s="43" t="b">
        <v>0</v>
      </c>
      <c r="AQ69" s="3" t="b">
        <v>0</v>
      </c>
    </row>
    <row r="70" spans="1:43" x14ac:dyDescent="0.25">
      <c r="A70" t="str">
        <f>_xlfn.CONCAT(Table4[[#This Row],[Order]],"-",Table4[[#This Row],[Line]])</f>
        <v>71102-2</v>
      </c>
      <c r="B70" s="1">
        <v>43482</v>
      </c>
      <c r="C70" s="10">
        <v>71102</v>
      </c>
      <c r="D70" s="7" t="s">
        <v>5276</v>
      </c>
      <c r="E70" s="10">
        <v>2</v>
      </c>
      <c r="F70" s="10">
        <v>1</v>
      </c>
      <c r="G70" s="7" t="s">
        <v>42</v>
      </c>
      <c r="H70" s="10">
        <v>2</v>
      </c>
      <c r="I70" s="43" t="b">
        <v>0</v>
      </c>
      <c r="J70" s="43" t="b">
        <v>0</v>
      </c>
      <c r="K70" t="s">
        <v>114</v>
      </c>
      <c r="L70" s="43" t="b">
        <v>0</v>
      </c>
      <c r="M70" s="43" t="b">
        <v>0</v>
      </c>
      <c r="N70" s="43" t="b">
        <v>0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t="s">
        <v>114</v>
      </c>
      <c r="V70" t="s">
        <v>114</v>
      </c>
      <c r="W70" s="5">
        <v>43479</v>
      </c>
      <c r="X70" s="7" t="s">
        <v>114</v>
      </c>
      <c r="Y70" s="7"/>
      <c r="Z70" s="7" t="s">
        <v>5277</v>
      </c>
      <c r="AA70" s="7" t="s">
        <v>114</v>
      </c>
      <c r="AB70" s="7" t="s">
        <v>74</v>
      </c>
      <c r="AC70" s="10">
        <v>18</v>
      </c>
      <c r="AD70" s="7" t="s">
        <v>5278</v>
      </c>
      <c r="AE70" s="7"/>
      <c r="AF70" s="7" t="s">
        <v>114</v>
      </c>
      <c r="AG70" s="10">
        <v>6</v>
      </c>
      <c r="AH70" s="3" t="s">
        <v>74</v>
      </c>
      <c r="AI70" s="3" t="s">
        <v>1319</v>
      </c>
      <c r="AJ70" t="s">
        <v>114</v>
      </c>
      <c r="AK70" t="s">
        <v>114</v>
      </c>
      <c r="AL70" t="s">
        <v>114</v>
      </c>
      <c r="AM70" s="43" t="b">
        <v>0</v>
      </c>
      <c r="AN70" s="3"/>
      <c r="AO70" s="3"/>
      <c r="AP70" s="43" t="b">
        <v>0</v>
      </c>
      <c r="AQ70" s="3" t="b">
        <v>0</v>
      </c>
    </row>
    <row r="71" spans="1:43" x14ac:dyDescent="0.25">
      <c r="A71" t="str">
        <f>_xlfn.CONCAT(Table4[[#This Row],[Order]],"-",Table4[[#This Row],[Line]])</f>
        <v>71106-41</v>
      </c>
      <c r="B71" s="1">
        <v>43472</v>
      </c>
      <c r="C71" s="10">
        <v>71106</v>
      </c>
      <c r="D71" s="7" t="s">
        <v>2956</v>
      </c>
      <c r="E71" s="10">
        <v>41</v>
      </c>
      <c r="F71" s="10">
        <v>1</v>
      </c>
      <c r="G71" s="7" t="s">
        <v>165</v>
      </c>
      <c r="H71" s="10">
        <v>1</v>
      </c>
      <c r="I71" s="43" t="b">
        <v>1</v>
      </c>
      <c r="J71" s="43" t="b">
        <v>0</v>
      </c>
      <c r="K71" t="s">
        <v>114</v>
      </c>
      <c r="L71" s="43" t="b">
        <v>1</v>
      </c>
      <c r="M71" s="43" t="b">
        <v>1</v>
      </c>
      <c r="N71" s="43" t="b">
        <v>0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t="s">
        <v>114</v>
      </c>
      <c r="V71" t="s">
        <v>114</v>
      </c>
      <c r="W71" s="5">
        <v>43467</v>
      </c>
      <c r="X71" s="7" t="s">
        <v>114</v>
      </c>
      <c r="Y71" s="7"/>
      <c r="Z71" s="7" t="s">
        <v>3974</v>
      </c>
      <c r="AA71" s="7" t="s">
        <v>114</v>
      </c>
      <c r="AB71" s="7" t="s">
        <v>74</v>
      </c>
      <c r="AC71" s="10">
        <v>1</v>
      </c>
      <c r="AD71" s="7" t="s">
        <v>2955</v>
      </c>
      <c r="AE71" s="7"/>
      <c r="AF71" s="7" t="s">
        <v>114</v>
      </c>
      <c r="AG71" s="10">
        <v>3</v>
      </c>
      <c r="AH71" s="3" t="s">
        <v>74</v>
      </c>
      <c r="AI71" s="3" t="s">
        <v>1327</v>
      </c>
      <c r="AJ71" t="s">
        <v>114</v>
      </c>
      <c r="AK71" t="s">
        <v>114</v>
      </c>
      <c r="AL71" t="s">
        <v>114</v>
      </c>
      <c r="AM71" s="43" t="b">
        <v>0</v>
      </c>
      <c r="AN71" s="3"/>
      <c r="AO71" s="3"/>
      <c r="AP71" s="43" t="b">
        <v>0</v>
      </c>
      <c r="AQ71" s="3" t="b">
        <v>0</v>
      </c>
    </row>
    <row r="72" spans="1:43" x14ac:dyDescent="0.25">
      <c r="A72" t="str">
        <f>_xlfn.CONCAT(Table4[[#This Row],[Order]],"-",Table4[[#This Row],[Line]])</f>
        <v>71106-45</v>
      </c>
      <c r="B72" s="1">
        <v>43472</v>
      </c>
      <c r="C72" s="10">
        <v>71106</v>
      </c>
      <c r="D72" s="7" t="s">
        <v>971</v>
      </c>
      <c r="E72" s="10">
        <v>45</v>
      </c>
      <c r="F72" s="10">
        <v>1</v>
      </c>
      <c r="G72" s="7" t="s">
        <v>165</v>
      </c>
      <c r="H72" s="10">
        <v>2</v>
      </c>
      <c r="I72" s="43" t="b">
        <v>1</v>
      </c>
      <c r="J72" s="43" t="b">
        <v>1</v>
      </c>
      <c r="K72" t="s">
        <v>114</v>
      </c>
      <c r="L72" s="43" t="b">
        <v>1</v>
      </c>
      <c r="M72" s="43" t="b">
        <v>1</v>
      </c>
      <c r="N72" s="43" t="b">
        <v>1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t="s">
        <v>114</v>
      </c>
      <c r="V72" t="s">
        <v>114</v>
      </c>
      <c r="W72" s="5">
        <v>43467</v>
      </c>
      <c r="X72" s="7" t="s">
        <v>114</v>
      </c>
      <c r="Y72" s="7"/>
      <c r="Z72" s="7" t="s">
        <v>3516</v>
      </c>
      <c r="AA72" s="7" t="s">
        <v>125</v>
      </c>
      <c r="AB72" s="7" t="s">
        <v>74</v>
      </c>
      <c r="AC72" s="10">
        <v>1</v>
      </c>
      <c r="AD72" s="7" t="s">
        <v>970</v>
      </c>
      <c r="AE72" s="7"/>
      <c r="AF72" s="7" t="s">
        <v>114</v>
      </c>
      <c r="AG72" s="10">
        <v>2</v>
      </c>
      <c r="AH72" s="3" t="s">
        <v>74</v>
      </c>
      <c r="AI72" s="3" t="s">
        <v>1327</v>
      </c>
      <c r="AJ72" t="s">
        <v>114</v>
      </c>
      <c r="AK72" t="s">
        <v>114</v>
      </c>
      <c r="AL72" t="s">
        <v>114</v>
      </c>
      <c r="AM72" s="43" t="b">
        <v>0</v>
      </c>
      <c r="AN72" s="3"/>
      <c r="AO72" s="3"/>
      <c r="AP72" s="43" t="b">
        <v>0</v>
      </c>
      <c r="AQ72" s="3" t="b">
        <v>1</v>
      </c>
    </row>
    <row r="73" spans="1:43" x14ac:dyDescent="0.25">
      <c r="A73" t="str">
        <f>_xlfn.CONCAT(Table4[[#This Row],[Order]],"-",Table4[[#This Row],[Line]])</f>
        <v>71106-46</v>
      </c>
      <c r="B73" s="1">
        <v>43472</v>
      </c>
      <c r="C73" s="10">
        <v>71106</v>
      </c>
      <c r="D73" s="7" t="s">
        <v>973</v>
      </c>
      <c r="E73" s="10">
        <v>46</v>
      </c>
      <c r="F73" s="10">
        <v>1</v>
      </c>
      <c r="G73" s="7" t="s">
        <v>165</v>
      </c>
      <c r="H73" s="10">
        <v>2</v>
      </c>
      <c r="I73" s="43" t="b">
        <v>1</v>
      </c>
      <c r="J73" s="43" t="b">
        <v>1</v>
      </c>
      <c r="K73" t="s">
        <v>114</v>
      </c>
      <c r="L73" s="43" t="b">
        <v>1</v>
      </c>
      <c r="M73" s="43" t="b">
        <v>1</v>
      </c>
      <c r="N73" s="43" t="b">
        <v>1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t="s">
        <v>114</v>
      </c>
      <c r="V73" t="s">
        <v>114</v>
      </c>
      <c r="W73" s="5">
        <v>43467</v>
      </c>
      <c r="X73" s="7" t="s">
        <v>114</v>
      </c>
      <c r="Y73" s="7"/>
      <c r="Z73" s="7" t="s">
        <v>1813</v>
      </c>
      <c r="AA73" s="7" t="s">
        <v>114</v>
      </c>
      <c r="AB73" s="7" t="s">
        <v>74</v>
      </c>
      <c r="AC73" s="10">
        <v>1</v>
      </c>
      <c r="AD73" s="7" t="s">
        <v>972</v>
      </c>
      <c r="AE73" s="7"/>
      <c r="AF73" s="7" t="s">
        <v>114</v>
      </c>
      <c r="AG73" s="10">
        <v>4</v>
      </c>
      <c r="AH73" s="3" t="s">
        <v>74</v>
      </c>
      <c r="AI73" s="3" t="s">
        <v>1327</v>
      </c>
      <c r="AJ73" t="s">
        <v>114</v>
      </c>
      <c r="AK73" t="s">
        <v>114</v>
      </c>
      <c r="AL73" t="s">
        <v>114</v>
      </c>
      <c r="AM73" s="43" t="b">
        <v>0</v>
      </c>
      <c r="AN73" s="3"/>
      <c r="AO73" s="3"/>
      <c r="AP73" s="43" t="b">
        <v>0</v>
      </c>
      <c r="AQ73" s="3" t="b">
        <v>0</v>
      </c>
    </row>
    <row r="74" spans="1:43" x14ac:dyDescent="0.25">
      <c r="A74" t="str">
        <f>_xlfn.CONCAT(Table4[[#This Row],[Order]],"-",Table4[[#This Row],[Line]])</f>
        <v>71106-47</v>
      </c>
      <c r="B74" s="1">
        <v>43472</v>
      </c>
      <c r="C74" s="10">
        <v>71106</v>
      </c>
      <c r="D74" s="7" t="s">
        <v>975</v>
      </c>
      <c r="E74" s="10">
        <v>47</v>
      </c>
      <c r="F74" s="10">
        <v>1</v>
      </c>
      <c r="G74" s="7" t="s">
        <v>165</v>
      </c>
      <c r="H74" s="10">
        <v>44</v>
      </c>
      <c r="I74" s="43" t="b">
        <v>1</v>
      </c>
      <c r="J74" s="43" t="b">
        <v>1</v>
      </c>
      <c r="K74" t="s">
        <v>114</v>
      </c>
      <c r="L74" s="43" t="b">
        <v>1</v>
      </c>
      <c r="M74" s="43" t="b">
        <v>1</v>
      </c>
      <c r="N74" s="43" t="b">
        <v>1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t="s">
        <v>114</v>
      </c>
      <c r="V74" t="s">
        <v>114</v>
      </c>
      <c r="W74" s="5">
        <v>43467</v>
      </c>
      <c r="X74" s="7" t="s">
        <v>114</v>
      </c>
      <c r="Y74" s="7"/>
      <c r="Z74" s="7" t="s">
        <v>3975</v>
      </c>
      <c r="AA74" s="7" t="s">
        <v>114</v>
      </c>
      <c r="AB74" s="7" t="s">
        <v>74</v>
      </c>
      <c r="AC74" s="10">
        <v>1</v>
      </c>
      <c r="AD74" s="7" t="s">
        <v>974</v>
      </c>
      <c r="AE74" s="7"/>
      <c r="AF74" s="7" t="s">
        <v>114</v>
      </c>
      <c r="AG74" s="10">
        <v>132</v>
      </c>
      <c r="AH74" s="3" t="s">
        <v>74</v>
      </c>
      <c r="AI74" s="3" t="s">
        <v>1327</v>
      </c>
      <c r="AJ74" t="s">
        <v>114</v>
      </c>
      <c r="AK74" t="s">
        <v>114</v>
      </c>
      <c r="AL74" t="s">
        <v>114</v>
      </c>
      <c r="AM74" s="43" t="b">
        <v>0</v>
      </c>
      <c r="AN74" s="3"/>
      <c r="AO74" s="3"/>
      <c r="AP74" s="43" t="b">
        <v>0</v>
      </c>
      <c r="AQ74" s="3" t="b">
        <v>0</v>
      </c>
    </row>
    <row r="75" spans="1:43" x14ac:dyDescent="0.25">
      <c r="A75" t="str">
        <f>_xlfn.CONCAT(Table4[[#This Row],[Order]],"-",Table4[[#This Row],[Line]])</f>
        <v>71106-48</v>
      </c>
      <c r="B75" s="1">
        <v>43472</v>
      </c>
      <c r="C75" s="10">
        <v>71106</v>
      </c>
      <c r="D75" s="7" t="s">
        <v>977</v>
      </c>
      <c r="E75" s="10">
        <v>48</v>
      </c>
      <c r="F75" s="10">
        <v>1</v>
      </c>
      <c r="G75" s="7" t="s">
        <v>165</v>
      </c>
      <c r="H75" s="10">
        <v>2</v>
      </c>
      <c r="I75" s="43" t="b">
        <v>1</v>
      </c>
      <c r="J75" s="43" t="b">
        <v>1</v>
      </c>
      <c r="K75" t="s">
        <v>114</v>
      </c>
      <c r="L75" s="43" t="b">
        <v>1</v>
      </c>
      <c r="M75" s="43" t="b">
        <v>1</v>
      </c>
      <c r="N75" s="43" t="b">
        <v>1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t="s">
        <v>114</v>
      </c>
      <c r="V75" t="s">
        <v>114</v>
      </c>
      <c r="W75" s="5">
        <v>43467</v>
      </c>
      <c r="X75" s="7" t="s">
        <v>114</v>
      </c>
      <c r="Y75" s="7"/>
      <c r="Z75" s="7" t="s">
        <v>3975</v>
      </c>
      <c r="AA75" s="7" t="s">
        <v>114</v>
      </c>
      <c r="AB75" s="7" t="s">
        <v>74</v>
      </c>
      <c r="AC75" s="10">
        <v>1</v>
      </c>
      <c r="AD75" s="7" t="s">
        <v>976</v>
      </c>
      <c r="AE75" s="7"/>
      <c r="AF75" s="7" t="s">
        <v>114</v>
      </c>
      <c r="AG75" s="10">
        <v>6</v>
      </c>
      <c r="AH75" s="3" t="s">
        <v>74</v>
      </c>
      <c r="AI75" s="3" t="s">
        <v>1327</v>
      </c>
      <c r="AJ75" t="s">
        <v>114</v>
      </c>
      <c r="AK75" t="s">
        <v>114</v>
      </c>
      <c r="AL75" t="s">
        <v>114</v>
      </c>
      <c r="AM75" s="43" t="b">
        <v>0</v>
      </c>
      <c r="AN75" s="3"/>
      <c r="AO75" s="3"/>
      <c r="AP75" s="43" t="b">
        <v>0</v>
      </c>
      <c r="AQ75" s="3" t="b">
        <v>0</v>
      </c>
    </row>
    <row r="76" spans="1:43" x14ac:dyDescent="0.25">
      <c r="A76" t="str">
        <f>_xlfn.CONCAT(Table4[[#This Row],[Order]],"-",Table4[[#This Row],[Line]])</f>
        <v>71106-49</v>
      </c>
      <c r="B76" s="1">
        <v>43472</v>
      </c>
      <c r="C76" s="10">
        <v>71106</v>
      </c>
      <c r="D76" s="7" t="s">
        <v>979</v>
      </c>
      <c r="E76" s="10">
        <v>49</v>
      </c>
      <c r="F76" s="10">
        <v>1</v>
      </c>
      <c r="G76" s="7" t="s">
        <v>165</v>
      </c>
      <c r="H76" s="10">
        <v>4</v>
      </c>
      <c r="I76" s="43" t="b">
        <v>1</v>
      </c>
      <c r="J76" s="43" t="b">
        <v>1</v>
      </c>
      <c r="K76" t="s">
        <v>114</v>
      </c>
      <c r="L76" s="43" t="b">
        <v>1</v>
      </c>
      <c r="M76" s="43" t="b">
        <v>1</v>
      </c>
      <c r="N76" s="43" t="b">
        <v>1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t="s">
        <v>114</v>
      </c>
      <c r="V76" t="s">
        <v>114</v>
      </c>
      <c r="W76" s="5">
        <v>43467</v>
      </c>
      <c r="X76" s="7" t="s">
        <v>114</v>
      </c>
      <c r="Y76" s="7"/>
      <c r="Z76" s="7" t="s">
        <v>3976</v>
      </c>
      <c r="AA76" s="7" t="s">
        <v>114</v>
      </c>
      <c r="AB76" s="7" t="s">
        <v>74</v>
      </c>
      <c r="AC76" s="10">
        <v>1</v>
      </c>
      <c r="AD76" s="7" t="s">
        <v>978</v>
      </c>
      <c r="AE76" s="7"/>
      <c r="AF76" s="7" t="s">
        <v>114</v>
      </c>
      <c r="AG76" s="10">
        <v>16</v>
      </c>
      <c r="AH76" s="3" t="s">
        <v>74</v>
      </c>
      <c r="AI76" s="3" t="s">
        <v>1327</v>
      </c>
      <c r="AJ76" t="s">
        <v>114</v>
      </c>
      <c r="AK76" t="s">
        <v>114</v>
      </c>
      <c r="AL76" t="s">
        <v>114</v>
      </c>
      <c r="AM76" s="43" t="b">
        <v>0</v>
      </c>
      <c r="AN76" s="3"/>
      <c r="AO76" s="3"/>
      <c r="AP76" s="43" t="b">
        <v>0</v>
      </c>
      <c r="AQ76" s="3" t="b">
        <v>0</v>
      </c>
    </row>
    <row r="77" spans="1:43" x14ac:dyDescent="0.25">
      <c r="A77" t="str">
        <f>_xlfn.CONCAT(Table4[[#This Row],[Order]],"-",Table4[[#This Row],[Line]])</f>
        <v>71106-50</v>
      </c>
      <c r="B77" s="1">
        <v>43472</v>
      </c>
      <c r="C77" s="10">
        <v>71106</v>
      </c>
      <c r="D77" s="7" t="s">
        <v>981</v>
      </c>
      <c r="E77" s="10">
        <v>50</v>
      </c>
      <c r="F77" s="10">
        <v>1</v>
      </c>
      <c r="G77" s="7" t="s">
        <v>165</v>
      </c>
      <c r="H77" s="10">
        <v>19</v>
      </c>
      <c r="I77" s="43" t="b">
        <v>1</v>
      </c>
      <c r="J77" s="43" t="b">
        <v>1</v>
      </c>
      <c r="K77" t="s">
        <v>114</v>
      </c>
      <c r="L77" s="43" t="b">
        <v>1</v>
      </c>
      <c r="M77" s="43" t="b">
        <v>1</v>
      </c>
      <c r="N77" s="43" t="b">
        <v>1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t="s">
        <v>114</v>
      </c>
      <c r="V77" t="s">
        <v>114</v>
      </c>
      <c r="W77" s="5">
        <v>43467</v>
      </c>
      <c r="X77" s="7" t="s">
        <v>114</v>
      </c>
      <c r="Y77" s="7"/>
      <c r="Z77" s="7" t="s">
        <v>3977</v>
      </c>
      <c r="AA77" s="7" t="s">
        <v>114</v>
      </c>
      <c r="AB77" s="7" t="s">
        <v>74</v>
      </c>
      <c r="AC77" s="10">
        <v>1</v>
      </c>
      <c r="AD77" s="7" t="s">
        <v>980</v>
      </c>
      <c r="AE77" s="7"/>
      <c r="AF77" s="7" t="s">
        <v>114</v>
      </c>
      <c r="AG77" s="10">
        <v>95</v>
      </c>
      <c r="AH77" s="3" t="s">
        <v>74</v>
      </c>
      <c r="AI77" s="3" t="s">
        <v>1327</v>
      </c>
      <c r="AJ77" t="s">
        <v>114</v>
      </c>
      <c r="AK77" t="s">
        <v>114</v>
      </c>
      <c r="AL77" t="s">
        <v>114</v>
      </c>
      <c r="AM77" s="43" t="b">
        <v>0</v>
      </c>
      <c r="AN77" s="3"/>
      <c r="AO77" s="3"/>
      <c r="AP77" s="43" t="b">
        <v>0</v>
      </c>
      <c r="AQ77" s="3" t="b">
        <v>0</v>
      </c>
    </row>
    <row r="78" spans="1:43" x14ac:dyDescent="0.25">
      <c r="A78" t="str">
        <f>_xlfn.CONCAT(Table4[[#This Row],[Order]],"-",Table4[[#This Row],[Line]])</f>
        <v>71106-51</v>
      </c>
      <c r="B78" s="1">
        <v>43472</v>
      </c>
      <c r="C78" s="10">
        <v>71106</v>
      </c>
      <c r="D78" s="7" t="s">
        <v>983</v>
      </c>
      <c r="E78" s="10">
        <v>51</v>
      </c>
      <c r="F78" s="10">
        <v>1</v>
      </c>
      <c r="G78" s="7" t="s">
        <v>165</v>
      </c>
      <c r="H78" s="10">
        <v>1</v>
      </c>
      <c r="I78" s="43" t="b">
        <v>1</v>
      </c>
      <c r="J78" s="43" t="b">
        <v>1</v>
      </c>
      <c r="K78" t="s">
        <v>114</v>
      </c>
      <c r="L78" s="43" t="b">
        <v>1</v>
      </c>
      <c r="M78" s="43" t="b">
        <v>1</v>
      </c>
      <c r="N78" s="43" t="b">
        <v>1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t="s">
        <v>114</v>
      </c>
      <c r="V78" t="s">
        <v>114</v>
      </c>
      <c r="W78" s="5">
        <v>43467</v>
      </c>
      <c r="X78" s="7" t="s">
        <v>114</v>
      </c>
      <c r="Y78" s="7"/>
      <c r="Z78" s="7" t="s">
        <v>3978</v>
      </c>
      <c r="AA78" s="7" t="s">
        <v>114</v>
      </c>
      <c r="AB78" s="7" t="s">
        <v>74</v>
      </c>
      <c r="AC78" s="10">
        <v>1</v>
      </c>
      <c r="AD78" s="7" t="s">
        <v>982</v>
      </c>
      <c r="AE78" s="7"/>
      <c r="AF78" s="7" t="s">
        <v>114</v>
      </c>
      <c r="AG78" s="10">
        <v>9</v>
      </c>
      <c r="AH78" s="3" t="s">
        <v>74</v>
      </c>
      <c r="AI78" s="3" t="s">
        <v>1327</v>
      </c>
      <c r="AJ78" t="s">
        <v>114</v>
      </c>
      <c r="AK78" t="s">
        <v>114</v>
      </c>
      <c r="AL78" t="s">
        <v>114</v>
      </c>
      <c r="AM78" s="43" t="b">
        <v>0</v>
      </c>
      <c r="AN78" s="3"/>
      <c r="AO78" s="3"/>
      <c r="AP78" s="43" t="b">
        <v>0</v>
      </c>
      <c r="AQ78" s="3" t="b">
        <v>0</v>
      </c>
    </row>
    <row r="79" spans="1:43" x14ac:dyDescent="0.25">
      <c r="A79" t="str">
        <f>_xlfn.CONCAT(Table4[[#This Row],[Order]],"-",Table4[[#This Row],[Line]])</f>
        <v>71106-52</v>
      </c>
      <c r="B79" s="1">
        <v>43472</v>
      </c>
      <c r="C79" s="10">
        <v>71106</v>
      </c>
      <c r="D79" s="7" t="s">
        <v>985</v>
      </c>
      <c r="E79" s="10">
        <v>52</v>
      </c>
      <c r="F79" s="10">
        <v>1</v>
      </c>
      <c r="G79" s="7" t="s">
        <v>165</v>
      </c>
      <c r="H79" s="10">
        <v>6</v>
      </c>
      <c r="I79" s="43" t="b">
        <v>1</v>
      </c>
      <c r="J79" s="43" t="b">
        <v>1</v>
      </c>
      <c r="K79" t="s">
        <v>114</v>
      </c>
      <c r="L79" s="43" t="b">
        <v>1</v>
      </c>
      <c r="M79" s="43" t="b">
        <v>1</v>
      </c>
      <c r="N79" s="43" t="b">
        <v>1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t="s">
        <v>114</v>
      </c>
      <c r="V79" t="s">
        <v>114</v>
      </c>
      <c r="W79" s="5">
        <v>43467</v>
      </c>
      <c r="X79" s="7" t="s">
        <v>114</v>
      </c>
      <c r="Y79" s="7"/>
      <c r="Z79" s="7" t="s">
        <v>3976</v>
      </c>
      <c r="AA79" s="7" t="s">
        <v>114</v>
      </c>
      <c r="AB79" s="7" t="s">
        <v>74</v>
      </c>
      <c r="AC79" s="10">
        <v>1</v>
      </c>
      <c r="AD79" s="7" t="s">
        <v>984</v>
      </c>
      <c r="AE79" s="7"/>
      <c r="AF79" s="7" t="s">
        <v>114</v>
      </c>
      <c r="AG79" s="10">
        <v>24</v>
      </c>
      <c r="AH79" s="3" t="s">
        <v>74</v>
      </c>
      <c r="AI79" s="3" t="s">
        <v>1327</v>
      </c>
      <c r="AJ79" t="s">
        <v>114</v>
      </c>
      <c r="AK79" t="s">
        <v>114</v>
      </c>
      <c r="AL79" t="s">
        <v>114</v>
      </c>
      <c r="AM79" s="43" t="b">
        <v>0</v>
      </c>
      <c r="AN79" s="3"/>
      <c r="AO79" s="3"/>
      <c r="AP79" s="43" t="b">
        <v>0</v>
      </c>
      <c r="AQ79" s="3" t="b">
        <v>0</v>
      </c>
    </row>
    <row r="80" spans="1:43" x14ac:dyDescent="0.25">
      <c r="A80" t="str">
        <f>_xlfn.CONCAT(Table4[[#This Row],[Order]],"-",Table4[[#This Row],[Line]])</f>
        <v>71106-53</v>
      </c>
      <c r="B80" s="1">
        <v>43472</v>
      </c>
      <c r="C80" s="10">
        <v>71106</v>
      </c>
      <c r="D80" s="7" t="s">
        <v>987</v>
      </c>
      <c r="E80" s="10">
        <v>53</v>
      </c>
      <c r="F80" s="10">
        <v>1</v>
      </c>
      <c r="G80" s="7" t="s">
        <v>165</v>
      </c>
      <c r="H80" s="10">
        <v>16</v>
      </c>
      <c r="I80" s="43" t="b">
        <v>1</v>
      </c>
      <c r="J80" s="43" t="b">
        <v>0</v>
      </c>
      <c r="K80" t="s">
        <v>114</v>
      </c>
      <c r="L80" s="43" t="b">
        <v>1</v>
      </c>
      <c r="M80" s="43" t="b">
        <v>1</v>
      </c>
      <c r="N80" s="43" t="b">
        <v>0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t="s">
        <v>114</v>
      </c>
      <c r="V80" t="s">
        <v>114</v>
      </c>
      <c r="W80" s="5">
        <v>43467</v>
      </c>
      <c r="X80" s="7" t="s">
        <v>114</v>
      </c>
      <c r="Y80" s="7"/>
      <c r="Z80" s="7" t="s">
        <v>3976</v>
      </c>
      <c r="AA80" s="7" t="s">
        <v>114</v>
      </c>
      <c r="AB80" s="7" t="s">
        <v>74</v>
      </c>
      <c r="AC80" s="10">
        <v>1</v>
      </c>
      <c r="AD80" s="7" t="s">
        <v>986</v>
      </c>
      <c r="AE80" s="7"/>
      <c r="AF80" s="7" t="s">
        <v>114</v>
      </c>
      <c r="AG80" s="10">
        <v>64</v>
      </c>
      <c r="AH80" s="3" t="s">
        <v>74</v>
      </c>
      <c r="AI80" s="3" t="s">
        <v>1327</v>
      </c>
      <c r="AJ80" t="s">
        <v>114</v>
      </c>
      <c r="AK80" t="s">
        <v>114</v>
      </c>
      <c r="AL80" t="s">
        <v>114</v>
      </c>
      <c r="AM80" s="43" t="b">
        <v>0</v>
      </c>
      <c r="AN80" s="3"/>
      <c r="AO80" s="3"/>
      <c r="AP80" s="43" t="b">
        <v>0</v>
      </c>
      <c r="AQ80" s="3" t="b">
        <v>0</v>
      </c>
    </row>
    <row r="81" spans="1:43" x14ac:dyDescent="0.25">
      <c r="A81" t="str">
        <f>_xlfn.CONCAT(Table4[[#This Row],[Order]],"-",Table4[[#This Row],[Line]])</f>
        <v>71106-54</v>
      </c>
      <c r="B81" s="59">
        <v>43472</v>
      </c>
      <c r="C81" s="57">
        <v>71106</v>
      </c>
      <c r="D81" s="58" t="s">
        <v>989</v>
      </c>
      <c r="E81" s="57">
        <v>54</v>
      </c>
      <c r="F81" s="57">
        <v>1</v>
      </c>
      <c r="G81" s="58" t="s">
        <v>165</v>
      </c>
      <c r="H81" s="57">
        <v>3</v>
      </c>
      <c r="I81" s="43" t="b">
        <v>1</v>
      </c>
      <c r="J81" s="43" t="b">
        <v>0</v>
      </c>
      <c r="K81" t="s">
        <v>114</v>
      </c>
      <c r="L81" s="43" t="b">
        <v>1</v>
      </c>
      <c r="M81" s="43" t="b">
        <v>1</v>
      </c>
      <c r="N81" s="43" t="b">
        <v>0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t="s">
        <v>114</v>
      </c>
      <c r="V81" t="s">
        <v>114</v>
      </c>
      <c r="W81" s="5">
        <v>43467</v>
      </c>
      <c r="X81" s="58" t="s">
        <v>114</v>
      </c>
      <c r="Y81" s="58"/>
      <c r="Z81" s="58" t="s">
        <v>3976</v>
      </c>
      <c r="AA81" s="58" t="s">
        <v>114</v>
      </c>
      <c r="AB81" s="58" t="s">
        <v>74</v>
      </c>
      <c r="AC81" s="57">
        <v>1</v>
      </c>
      <c r="AD81" s="58" t="s">
        <v>988</v>
      </c>
      <c r="AE81" s="59"/>
      <c r="AF81" s="58" t="s">
        <v>114</v>
      </c>
      <c r="AG81" s="57">
        <v>12</v>
      </c>
      <c r="AH81" s="3" t="s">
        <v>74</v>
      </c>
      <c r="AI81" s="3" t="s">
        <v>1327</v>
      </c>
      <c r="AJ81" t="s">
        <v>114</v>
      </c>
      <c r="AK81" t="s">
        <v>114</v>
      </c>
      <c r="AL81" t="s">
        <v>114</v>
      </c>
      <c r="AM81" s="43" t="b">
        <v>0</v>
      </c>
      <c r="AN81" s="3"/>
      <c r="AO81" s="3"/>
      <c r="AP81" s="43" t="b">
        <v>0</v>
      </c>
      <c r="AQ81" s="3" t="b">
        <v>0</v>
      </c>
    </row>
    <row r="82" spans="1:43" x14ac:dyDescent="0.25">
      <c r="A82" t="str">
        <f>_xlfn.CONCAT(Table4[[#This Row],[Order]],"-",Table4[[#This Row],[Line]])</f>
        <v>71433-1</v>
      </c>
      <c r="B82" s="6">
        <v>43469</v>
      </c>
      <c r="C82" s="9">
        <v>71433</v>
      </c>
      <c r="D82" s="4" t="s">
        <v>2945</v>
      </c>
      <c r="E82" s="9">
        <v>1</v>
      </c>
      <c r="F82" s="9">
        <v>1</v>
      </c>
      <c r="G82" s="4" t="s">
        <v>29</v>
      </c>
      <c r="H82" s="9">
        <v>15</v>
      </c>
      <c r="I82" s="43" t="b">
        <v>1</v>
      </c>
      <c r="J82" s="43" t="b">
        <v>1</v>
      </c>
      <c r="K82" t="s">
        <v>135</v>
      </c>
      <c r="L82" s="43" t="b">
        <v>1</v>
      </c>
      <c r="M82" s="43" t="b">
        <v>1</v>
      </c>
      <c r="N82" s="43" t="b">
        <v>1</v>
      </c>
      <c r="O82" t="s">
        <v>114</v>
      </c>
      <c r="P82" t="s">
        <v>138</v>
      </c>
      <c r="Q82" t="s">
        <v>114</v>
      </c>
      <c r="R82" t="s">
        <v>114</v>
      </c>
      <c r="S82" t="s">
        <v>114</v>
      </c>
      <c r="T82" t="s">
        <v>114</v>
      </c>
      <c r="U82" t="s">
        <v>114</v>
      </c>
      <c r="V82" t="s">
        <v>114</v>
      </c>
      <c r="W82" s="6">
        <v>43465</v>
      </c>
      <c r="X82" s="4" t="s">
        <v>114</v>
      </c>
      <c r="Y82" s="4" t="s">
        <v>5371</v>
      </c>
      <c r="Z82" s="4" t="s">
        <v>3755</v>
      </c>
      <c r="AA82" s="4" t="s">
        <v>114</v>
      </c>
      <c r="AB82" s="4" t="s">
        <v>74</v>
      </c>
      <c r="AC82" s="9">
        <v>10</v>
      </c>
      <c r="AD82" s="4" t="s">
        <v>2944</v>
      </c>
      <c r="AE82" s="6">
        <v>43464</v>
      </c>
      <c r="AF82" s="4" t="s">
        <v>114</v>
      </c>
      <c r="AG82" s="9">
        <v>15</v>
      </c>
      <c r="AH82" s="3" t="s">
        <v>74</v>
      </c>
      <c r="AI82" s="3" t="s">
        <v>1328</v>
      </c>
      <c r="AJ82" t="s">
        <v>114</v>
      </c>
      <c r="AK82" t="s">
        <v>114</v>
      </c>
      <c r="AL82" t="s">
        <v>114</v>
      </c>
      <c r="AM82" s="43" t="b">
        <v>0</v>
      </c>
      <c r="AN82" s="55"/>
      <c r="AO82" s="3"/>
      <c r="AP82" s="43" t="b">
        <v>0</v>
      </c>
      <c r="AQ82" s="3" t="b">
        <v>0</v>
      </c>
    </row>
    <row r="83" spans="1:43" x14ac:dyDescent="0.25">
      <c r="A83" t="str">
        <f>_xlfn.CONCAT(Table4[[#This Row],[Order]],"-",Table4[[#This Row],[Line]])</f>
        <v>71483-3</v>
      </c>
      <c r="B83" s="1">
        <v>43460</v>
      </c>
      <c r="C83" s="10">
        <v>71483</v>
      </c>
      <c r="D83" s="7" t="s">
        <v>1670</v>
      </c>
      <c r="E83" s="10">
        <v>3</v>
      </c>
      <c r="F83" s="10">
        <v>1</v>
      </c>
      <c r="G83" s="7" t="s">
        <v>29</v>
      </c>
      <c r="H83" s="10">
        <v>2</v>
      </c>
      <c r="I83" s="43" t="b">
        <v>1</v>
      </c>
      <c r="J83" s="43" t="b">
        <v>1</v>
      </c>
      <c r="K83" t="s">
        <v>135</v>
      </c>
      <c r="L83" s="43" t="b">
        <v>1</v>
      </c>
      <c r="M83" s="43" t="b">
        <v>1</v>
      </c>
      <c r="N83" s="43" t="b">
        <v>1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t="s">
        <v>114</v>
      </c>
      <c r="V83" t="s">
        <v>114</v>
      </c>
      <c r="W83" s="5">
        <v>43453</v>
      </c>
      <c r="X83" s="7" t="s">
        <v>151</v>
      </c>
      <c r="Y83" s="7" t="s">
        <v>4430</v>
      </c>
      <c r="Z83" s="7" t="s">
        <v>580</v>
      </c>
      <c r="AA83" s="7" t="s">
        <v>190</v>
      </c>
      <c r="AB83" s="7" t="s">
        <v>74</v>
      </c>
      <c r="AC83" s="10">
        <v>7</v>
      </c>
      <c r="AD83" s="7" t="s">
        <v>51</v>
      </c>
      <c r="AE83" s="7">
        <v>43454</v>
      </c>
      <c r="AF83" s="7" t="s">
        <v>114</v>
      </c>
      <c r="AG83" s="10">
        <v>4</v>
      </c>
      <c r="AH83" s="3" t="s">
        <v>74</v>
      </c>
      <c r="AI83" s="3" t="s">
        <v>1330</v>
      </c>
      <c r="AJ83" t="s">
        <v>114</v>
      </c>
      <c r="AK83" t="s">
        <v>114</v>
      </c>
      <c r="AL83" t="s">
        <v>114</v>
      </c>
      <c r="AM83" s="43" t="b">
        <v>1</v>
      </c>
      <c r="AN83" s="3">
        <v>43458.329449340301</v>
      </c>
      <c r="AO83" s="3"/>
      <c r="AP83" s="43" t="b">
        <v>1</v>
      </c>
      <c r="AQ83" s="3" t="b">
        <v>0</v>
      </c>
    </row>
    <row r="84" spans="1:43" x14ac:dyDescent="0.25">
      <c r="A84" t="str">
        <f>_xlfn.CONCAT(Table4[[#This Row],[Order]],"-",Table4[[#This Row],[Line]])</f>
        <v>71687-1</v>
      </c>
      <c r="B84" s="1">
        <v>43475</v>
      </c>
      <c r="C84" s="10">
        <v>71687</v>
      </c>
      <c r="D84" s="7" t="s">
        <v>3173</v>
      </c>
      <c r="E84" s="10">
        <v>1</v>
      </c>
      <c r="F84" s="10">
        <v>1</v>
      </c>
      <c r="G84" s="7" t="s">
        <v>165</v>
      </c>
      <c r="H84" s="10">
        <v>1</v>
      </c>
      <c r="I84" s="43" t="b">
        <v>1</v>
      </c>
      <c r="J84" s="43" t="b">
        <v>0</v>
      </c>
      <c r="K84" t="s">
        <v>114</v>
      </c>
      <c r="L84" s="43" t="b">
        <v>0</v>
      </c>
      <c r="M84" s="43" t="b">
        <v>0</v>
      </c>
      <c r="N84" s="43" t="b">
        <v>0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t="s">
        <v>114</v>
      </c>
      <c r="V84" t="s">
        <v>114</v>
      </c>
      <c r="W84" s="5">
        <v>43472</v>
      </c>
      <c r="X84" s="7" t="s">
        <v>151</v>
      </c>
      <c r="Y84" s="7"/>
      <c r="Z84" s="7" t="s">
        <v>77</v>
      </c>
      <c r="AA84" s="7" t="s">
        <v>114</v>
      </c>
      <c r="AB84" s="7" t="s">
        <v>74</v>
      </c>
      <c r="AC84" s="10">
        <v>12</v>
      </c>
      <c r="AD84" s="7" t="s">
        <v>3172</v>
      </c>
      <c r="AE84" s="7"/>
      <c r="AF84" s="7" t="s">
        <v>114</v>
      </c>
      <c r="AG84" s="10">
        <v>1</v>
      </c>
      <c r="AH84" s="3" t="s">
        <v>74</v>
      </c>
      <c r="AI84" s="3" t="s">
        <v>1338</v>
      </c>
      <c r="AJ84" t="s">
        <v>114</v>
      </c>
      <c r="AK84" t="s">
        <v>114</v>
      </c>
      <c r="AL84" t="s">
        <v>114</v>
      </c>
      <c r="AM84" s="43" t="b">
        <v>0</v>
      </c>
      <c r="AN84" s="3"/>
      <c r="AO84" s="3"/>
      <c r="AP84" s="43" t="b">
        <v>0</v>
      </c>
      <c r="AQ84" s="3" t="b">
        <v>0</v>
      </c>
    </row>
    <row r="85" spans="1:43" x14ac:dyDescent="0.25">
      <c r="A85" t="str">
        <f>_xlfn.CONCAT(Table4[[#This Row],[Order]],"-",Table4[[#This Row],[Line]])</f>
        <v>71687-2</v>
      </c>
      <c r="B85" s="1">
        <v>43475</v>
      </c>
      <c r="C85" s="10">
        <v>71687</v>
      </c>
      <c r="D85" s="7" t="s">
        <v>3175</v>
      </c>
      <c r="E85" s="10">
        <v>2</v>
      </c>
      <c r="F85" s="10">
        <v>1</v>
      </c>
      <c r="G85" s="7" t="s">
        <v>165</v>
      </c>
      <c r="H85" s="10">
        <v>5</v>
      </c>
      <c r="I85" s="43" t="b">
        <v>1</v>
      </c>
      <c r="J85" s="43" t="b">
        <v>0</v>
      </c>
      <c r="K85" t="s">
        <v>114</v>
      </c>
      <c r="L85" s="43" t="b">
        <v>0</v>
      </c>
      <c r="M85" s="43" t="b">
        <v>0</v>
      </c>
      <c r="N85" s="43" t="b">
        <v>0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t="s">
        <v>114</v>
      </c>
      <c r="V85" t="s">
        <v>114</v>
      </c>
      <c r="W85" s="5">
        <v>43472</v>
      </c>
      <c r="X85" s="7" t="s">
        <v>151</v>
      </c>
      <c r="Y85" s="7"/>
      <c r="Z85" s="7" t="s">
        <v>153</v>
      </c>
      <c r="AA85" s="7" t="s">
        <v>114</v>
      </c>
      <c r="AB85" s="7" t="s">
        <v>74</v>
      </c>
      <c r="AC85" s="10">
        <v>12</v>
      </c>
      <c r="AD85" s="7" t="s">
        <v>3174</v>
      </c>
      <c r="AE85" s="7"/>
      <c r="AF85" s="7" t="s">
        <v>114</v>
      </c>
      <c r="AG85" s="10">
        <v>5</v>
      </c>
      <c r="AH85" s="3" t="s">
        <v>74</v>
      </c>
      <c r="AI85" s="3" t="s">
        <v>1338</v>
      </c>
      <c r="AJ85" t="s">
        <v>114</v>
      </c>
      <c r="AK85" t="s">
        <v>114</v>
      </c>
      <c r="AL85" t="s">
        <v>114</v>
      </c>
      <c r="AM85" s="43" t="b">
        <v>0</v>
      </c>
      <c r="AN85" s="3"/>
      <c r="AO85" s="3"/>
      <c r="AP85" s="43" t="b">
        <v>0</v>
      </c>
      <c r="AQ85" s="3" t="b">
        <v>0</v>
      </c>
    </row>
    <row r="86" spans="1:43" x14ac:dyDescent="0.25">
      <c r="A86" t="str">
        <f>_xlfn.CONCAT(Table4[[#This Row],[Order]],"-",Table4[[#This Row],[Line]])</f>
        <v>71687-3</v>
      </c>
      <c r="B86" s="1">
        <v>43475</v>
      </c>
      <c r="C86" s="10">
        <v>71687</v>
      </c>
      <c r="D86" s="7" t="s">
        <v>3177</v>
      </c>
      <c r="E86" s="10">
        <v>3</v>
      </c>
      <c r="F86" s="10">
        <v>1</v>
      </c>
      <c r="G86" s="7" t="s">
        <v>165</v>
      </c>
      <c r="H86" s="10">
        <v>1</v>
      </c>
      <c r="I86" s="43" t="b">
        <v>1</v>
      </c>
      <c r="J86" s="43" t="b">
        <v>0</v>
      </c>
      <c r="K86" t="s">
        <v>114</v>
      </c>
      <c r="L86" s="43" t="b">
        <v>0</v>
      </c>
      <c r="M86" s="43" t="b">
        <v>0</v>
      </c>
      <c r="N86" s="43" t="b">
        <v>0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t="s">
        <v>114</v>
      </c>
      <c r="V86" t="s">
        <v>114</v>
      </c>
      <c r="W86" s="5">
        <v>43472</v>
      </c>
      <c r="X86" s="7" t="s">
        <v>151</v>
      </c>
      <c r="Y86" s="7"/>
      <c r="Z86" s="7" t="s">
        <v>153</v>
      </c>
      <c r="AA86" s="7" t="s">
        <v>114</v>
      </c>
      <c r="AB86" s="7" t="s">
        <v>74</v>
      </c>
      <c r="AC86" s="10">
        <v>12</v>
      </c>
      <c r="AD86" s="7" t="s">
        <v>3176</v>
      </c>
      <c r="AE86" s="7"/>
      <c r="AF86" s="7" t="s">
        <v>114</v>
      </c>
      <c r="AG86" s="10">
        <v>1</v>
      </c>
      <c r="AH86" s="3" t="s">
        <v>74</v>
      </c>
      <c r="AI86" s="3" t="s">
        <v>1338</v>
      </c>
      <c r="AJ86" t="s">
        <v>114</v>
      </c>
      <c r="AK86" t="s">
        <v>114</v>
      </c>
      <c r="AL86" t="s">
        <v>114</v>
      </c>
      <c r="AM86" s="43" t="b">
        <v>0</v>
      </c>
      <c r="AN86" s="3"/>
      <c r="AO86" s="3"/>
      <c r="AP86" s="43" t="b">
        <v>0</v>
      </c>
      <c r="AQ86" s="3" t="b">
        <v>0</v>
      </c>
    </row>
    <row r="87" spans="1:43" x14ac:dyDescent="0.25">
      <c r="A87" t="str">
        <f>_xlfn.CONCAT(Table4[[#This Row],[Order]],"-",Table4[[#This Row],[Line]])</f>
        <v>71687-4</v>
      </c>
      <c r="B87" s="5">
        <v>43475</v>
      </c>
      <c r="C87" s="8">
        <v>71687</v>
      </c>
      <c r="D87" s="3" t="s">
        <v>3179</v>
      </c>
      <c r="E87" s="8">
        <v>4</v>
      </c>
      <c r="F87" s="8">
        <v>1</v>
      </c>
      <c r="G87" s="3" t="s">
        <v>165</v>
      </c>
      <c r="H87" s="8">
        <v>1</v>
      </c>
      <c r="I87" s="43" t="b">
        <v>1</v>
      </c>
      <c r="J87" s="43" t="b">
        <v>0</v>
      </c>
      <c r="K87" t="s">
        <v>114</v>
      </c>
      <c r="L87" s="43" t="b">
        <v>0</v>
      </c>
      <c r="M87" s="43" t="b">
        <v>0</v>
      </c>
      <c r="N87" s="43" t="b">
        <v>0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t="s">
        <v>114</v>
      </c>
      <c r="V87" t="s">
        <v>114</v>
      </c>
      <c r="W87" s="5">
        <v>43472</v>
      </c>
      <c r="X87" s="3" t="s">
        <v>151</v>
      </c>
      <c r="Y87" s="3"/>
      <c r="Z87" s="3" t="s">
        <v>4808</v>
      </c>
      <c r="AA87" s="3" t="s">
        <v>114</v>
      </c>
      <c r="AB87" s="3" t="s">
        <v>74</v>
      </c>
      <c r="AC87" s="8">
        <v>12</v>
      </c>
      <c r="AD87" s="3" t="s">
        <v>3178</v>
      </c>
      <c r="AE87" s="3"/>
      <c r="AF87" s="3" t="s">
        <v>114</v>
      </c>
      <c r="AG87" s="8">
        <v>7</v>
      </c>
      <c r="AH87" s="3" t="s">
        <v>74</v>
      </c>
      <c r="AI87" s="3" t="s">
        <v>1338</v>
      </c>
      <c r="AJ87" t="s">
        <v>114</v>
      </c>
      <c r="AK87" t="s">
        <v>114</v>
      </c>
      <c r="AL87" t="s">
        <v>114</v>
      </c>
      <c r="AM87" s="43" t="b">
        <v>0</v>
      </c>
      <c r="AN87" s="3"/>
      <c r="AO87" s="3"/>
      <c r="AP87" s="43" t="b">
        <v>0</v>
      </c>
      <c r="AQ87" s="3" t="b">
        <v>0</v>
      </c>
    </row>
    <row r="88" spans="1:43" x14ac:dyDescent="0.25">
      <c r="A88" t="str">
        <f>_xlfn.CONCAT(Table4[[#This Row],[Order]],"-",Table4[[#This Row],[Line]])</f>
        <v>71891-1</v>
      </c>
      <c r="B88" s="5">
        <v>43475</v>
      </c>
      <c r="C88" s="8">
        <v>71891</v>
      </c>
      <c r="D88" s="3" t="s">
        <v>2656</v>
      </c>
      <c r="E88" s="8">
        <v>1</v>
      </c>
      <c r="F88" s="8">
        <v>1</v>
      </c>
      <c r="G88" s="3" t="s">
        <v>42</v>
      </c>
      <c r="H88" s="8">
        <v>11</v>
      </c>
      <c r="I88" s="43" t="b">
        <v>0</v>
      </c>
      <c r="J88" s="43" t="b">
        <v>0</v>
      </c>
      <c r="K88" t="s">
        <v>114</v>
      </c>
      <c r="L88" s="43" t="b">
        <v>0</v>
      </c>
      <c r="M88" s="43" t="b">
        <v>0</v>
      </c>
      <c r="N88" s="43" t="b">
        <v>0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t="s">
        <v>114</v>
      </c>
      <c r="V88" t="s">
        <v>114</v>
      </c>
      <c r="W88" s="5">
        <v>43472</v>
      </c>
      <c r="X88" s="3" t="s">
        <v>114</v>
      </c>
      <c r="Y88" s="3"/>
      <c r="Z88" s="3" t="s">
        <v>39</v>
      </c>
      <c r="AA88" s="3" t="s">
        <v>114</v>
      </c>
      <c r="AB88" s="3" t="s">
        <v>74</v>
      </c>
      <c r="AC88" s="8">
        <v>10</v>
      </c>
      <c r="AD88" s="3" t="s">
        <v>8</v>
      </c>
      <c r="AE88" s="3"/>
      <c r="AF88" s="3" t="s">
        <v>114</v>
      </c>
      <c r="AG88" s="8">
        <v>11</v>
      </c>
      <c r="AH88" s="3" t="s">
        <v>74</v>
      </c>
      <c r="AI88" s="3" t="s">
        <v>1327</v>
      </c>
      <c r="AJ88" t="s">
        <v>114</v>
      </c>
      <c r="AK88" t="s">
        <v>114</v>
      </c>
      <c r="AL88" t="s">
        <v>114</v>
      </c>
      <c r="AM88" s="43" t="b">
        <v>0</v>
      </c>
      <c r="AN88" s="3"/>
      <c r="AO88" s="3"/>
      <c r="AP88" s="43" t="b">
        <v>0</v>
      </c>
      <c r="AQ88" s="3" t="b">
        <v>0</v>
      </c>
    </row>
    <row r="89" spans="1:43" x14ac:dyDescent="0.25">
      <c r="A89" t="str">
        <f>_xlfn.CONCAT(Table4[[#This Row],[Order]],"-",Table4[[#This Row],[Line]])</f>
        <v>71891-2</v>
      </c>
      <c r="B89" s="5">
        <v>43475</v>
      </c>
      <c r="C89" s="8">
        <v>71891</v>
      </c>
      <c r="D89" s="3" t="s">
        <v>2658</v>
      </c>
      <c r="E89" s="8">
        <v>2</v>
      </c>
      <c r="F89" s="8">
        <v>1</v>
      </c>
      <c r="G89" s="3" t="s">
        <v>42</v>
      </c>
      <c r="H89" s="8">
        <v>4</v>
      </c>
      <c r="I89" s="43" t="b">
        <v>0</v>
      </c>
      <c r="J89" s="43" t="b">
        <v>0</v>
      </c>
      <c r="K89" t="s">
        <v>114</v>
      </c>
      <c r="L89" s="43" t="b">
        <v>0</v>
      </c>
      <c r="M89" s="43" t="b">
        <v>0</v>
      </c>
      <c r="N89" s="43" t="b">
        <v>0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t="s">
        <v>114</v>
      </c>
      <c r="V89" t="s">
        <v>114</v>
      </c>
      <c r="W89" s="5">
        <v>43472</v>
      </c>
      <c r="X89" s="3" t="s">
        <v>114</v>
      </c>
      <c r="Y89" s="3"/>
      <c r="Z89" s="3" t="s">
        <v>39</v>
      </c>
      <c r="AA89" s="3" t="s">
        <v>114</v>
      </c>
      <c r="AB89" s="3" t="s">
        <v>74</v>
      </c>
      <c r="AC89" s="8">
        <v>10</v>
      </c>
      <c r="AD89" s="3" t="s">
        <v>2657</v>
      </c>
      <c r="AE89" s="3"/>
      <c r="AF89" s="3" t="s">
        <v>114</v>
      </c>
      <c r="AG89" s="8">
        <v>4</v>
      </c>
      <c r="AH89" s="3" t="s">
        <v>74</v>
      </c>
      <c r="AI89" s="3" t="s">
        <v>1327</v>
      </c>
      <c r="AJ89" t="s">
        <v>114</v>
      </c>
      <c r="AK89" t="s">
        <v>114</v>
      </c>
      <c r="AL89" t="s">
        <v>114</v>
      </c>
      <c r="AM89" s="43" t="b">
        <v>0</v>
      </c>
      <c r="AN89" s="3"/>
      <c r="AO89" s="3"/>
      <c r="AP89" s="43" t="b">
        <v>0</v>
      </c>
      <c r="AQ89" s="3" t="b">
        <v>0</v>
      </c>
    </row>
    <row r="90" spans="1:43" x14ac:dyDescent="0.25">
      <c r="A90" t="str">
        <f>_xlfn.CONCAT(Table4[[#This Row],[Order]],"-",Table4[[#This Row],[Line]])</f>
        <v>71891-3</v>
      </c>
      <c r="B90" s="5">
        <v>43475</v>
      </c>
      <c r="C90" s="8">
        <v>71891</v>
      </c>
      <c r="D90" s="3" t="s">
        <v>2660</v>
      </c>
      <c r="E90" s="8">
        <v>3</v>
      </c>
      <c r="F90" s="8">
        <v>1</v>
      </c>
      <c r="G90" s="3" t="s">
        <v>42</v>
      </c>
      <c r="H90" s="8">
        <v>2</v>
      </c>
      <c r="I90" s="43" t="b">
        <v>0</v>
      </c>
      <c r="J90" s="43" t="b">
        <v>0</v>
      </c>
      <c r="K90" t="s">
        <v>114</v>
      </c>
      <c r="L90" s="43" t="b">
        <v>0</v>
      </c>
      <c r="M90" s="43" t="b">
        <v>0</v>
      </c>
      <c r="N90" s="43" t="b">
        <v>0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t="s">
        <v>114</v>
      </c>
      <c r="V90" t="s">
        <v>114</v>
      </c>
      <c r="W90" s="5">
        <v>43472</v>
      </c>
      <c r="X90" s="3" t="s">
        <v>114</v>
      </c>
      <c r="Y90" s="3"/>
      <c r="Z90" s="3" t="s">
        <v>130</v>
      </c>
      <c r="AA90" s="3" t="s">
        <v>114</v>
      </c>
      <c r="AB90" s="3" t="s">
        <v>74</v>
      </c>
      <c r="AC90" s="8">
        <v>4</v>
      </c>
      <c r="AD90" s="3" t="s">
        <v>2659</v>
      </c>
      <c r="AE90" s="3"/>
      <c r="AF90" s="3" t="s">
        <v>114</v>
      </c>
      <c r="AG90" s="8">
        <v>6</v>
      </c>
      <c r="AH90" s="3" t="s">
        <v>74</v>
      </c>
      <c r="AI90" s="3" t="s">
        <v>1327</v>
      </c>
      <c r="AJ90" t="s">
        <v>114</v>
      </c>
      <c r="AK90" t="s">
        <v>114</v>
      </c>
      <c r="AL90" t="s">
        <v>114</v>
      </c>
      <c r="AM90" s="43" t="b">
        <v>0</v>
      </c>
      <c r="AN90" s="3"/>
      <c r="AO90" s="3"/>
      <c r="AP90" s="43" t="b">
        <v>0</v>
      </c>
      <c r="AQ90" s="3" t="b">
        <v>0</v>
      </c>
    </row>
    <row r="91" spans="1:43" x14ac:dyDescent="0.25">
      <c r="A91" t="str">
        <f>_xlfn.CONCAT(Table4[[#This Row],[Order]],"-",Table4[[#This Row],[Line]])</f>
        <v>72049-3</v>
      </c>
      <c r="B91" s="1">
        <v>43494</v>
      </c>
      <c r="C91" s="10">
        <v>72049</v>
      </c>
      <c r="D91" s="7" t="s">
        <v>1075</v>
      </c>
      <c r="E91" s="10">
        <v>3</v>
      </c>
      <c r="F91" s="10">
        <v>1</v>
      </c>
      <c r="G91" s="7" t="s">
        <v>42</v>
      </c>
      <c r="H91" s="10">
        <v>2</v>
      </c>
      <c r="I91" s="43" t="b">
        <v>0</v>
      </c>
      <c r="J91" s="43" t="b">
        <v>0</v>
      </c>
      <c r="K91" t="s">
        <v>114</v>
      </c>
      <c r="L91" s="43" t="b">
        <v>0</v>
      </c>
      <c r="M91" s="43" t="b">
        <v>0</v>
      </c>
      <c r="N91" s="43" t="b">
        <v>0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t="s">
        <v>114</v>
      </c>
      <c r="V91" t="s">
        <v>114</v>
      </c>
      <c r="W91" s="6">
        <v>43489</v>
      </c>
      <c r="X91" s="7" t="s">
        <v>114</v>
      </c>
      <c r="Y91" s="7"/>
      <c r="Z91" s="7" t="s">
        <v>4916</v>
      </c>
      <c r="AA91" s="7" t="s">
        <v>114</v>
      </c>
      <c r="AB91" s="7" t="s">
        <v>74</v>
      </c>
      <c r="AC91" s="10">
        <v>1</v>
      </c>
      <c r="AD91" s="7" t="s">
        <v>1074</v>
      </c>
      <c r="AE91" s="7"/>
      <c r="AF91" s="7" t="s">
        <v>114</v>
      </c>
      <c r="AG91" s="10">
        <v>8</v>
      </c>
      <c r="AH91" s="3" t="s">
        <v>74</v>
      </c>
      <c r="AI91" s="3" t="s">
        <v>1322</v>
      </c>
      <c r="AJ91" t="s">
        <v>114</v>
      </c>
      <c r="AK91" t="s">
        <v>114</v>
      </c>
      <c r="AL91" t="s">
        <v>114</v>
      </c>
      <c r="AM91" s="43" t="b">
        <v>0</v>
      </c>
      <c r="AN91" s="3"/>
      <c r="AO91" s="3"/>
      <c r="AP91" s="43" t="b">
        <v>0</v>
      </c>
      <c r="AQ91" s="3" t="b">
        <v>0</v>
      </c>
    </row>
    <row r="92" spans="1:43" x14ac:dyDescent="0.25">
      <c r="A92" t="str">
        <f>_xlfn.CONCAT(Table4[[#This Row],[Order]],"-",Table4[[#This Row],[Line]])</f>
        <v>72049-4</v>
      </c>
      <c r="B92" s="6">
        <v>43494</v>
      </c>
      <c r="C92" s="9">
        <v>72049</v>
      </c>
      <c r="D92" s="4" t="s">
        <v>1077</v>
      </c>
      <c r="E92" s="9">
        <v>4</v>
      </c>
      <c r="F92" s="9">
        <v>1</v>
      </c>
      <c r="G92" s="4" t="s">
        <v>165</v>
      </c>
      <c r="H92" s="9">
        <v>2</v>
      </c>
      <c r="I92" s="43" t="b">
        <v>1</v>
      </c>
      <c r="J92" s="43" t="b">
        <v>0</v>
      </c>
      <c r="K92" t="s">
        <v>135</v>
      </c>
      <c r="L92" s="43" t="b">
        <v>1</v>
      </c>
      <c r="M92" s="43" t="b">
        <v>1</v>
      </c>
      <c r="N92" s="43" t="b">
        <v>1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t="s">
        <v>114</v>
      </c>
      <c r="V92" t="s">
        <v>114</v>
      </c>
      <c r="W92" s="6">
        <v>43447</v>
      </c>
      <c r="X92" s="4" t="s">
        <v>114</v>
      </c>
      <c r="Y92" s="4"/>
      <c r="Z92" s="4" t="s">
        <v>4917</v>
      </c>
      <c r="AA92" s="4" t="s">
        <v>114</v>
      </c>
      <c r="AB92" s="4" t="s">
        <v>74</v>
      </c>
      <c r="AC92" s="9">
        <v>1</v>
      </c>
      <c r="AD92" s="4" t="s">
        <v>1076</v>
      </c>
      <c r="AE92" s="6"/>
      <c r="AF92" s="4" t="s">
        <v>114</v>
      </c>
      <c r="AG92" s="9">
        <v>4</v>
      </c>
      <c r="AH92" s="3" t="s">
        <v>74</v>
      </c>
      <c r="AI92" s="3" t="s">
        <v>1322</v>
      </c>
      <c r="AJ92" t="s">
        <v>114</v>
      </c>
      <c r="AK92" t="s">
        <v>23</v>
      </c>
      <c r="AL92" t="s">
        <v>114</v>
      </c>
      <c r="AM92" s="43" t="b">
        <v>0</v>
      </c>
      <c r="AN92" s="3"/>
      <c r="AO92" s="3"/>
      <c r="AP92" s="43" t="b">
        <v>0</v>
      </c>
      <c r="AQ92" s="3" t="b">
        <v>0</v>
      </c>
    </row>
    <row r="93" spans="1:43" x14ac:dyDescent="0.25">
      <c r="A93" t="str">
        <f>_xlfn.CONCAT(Table4[[#This Row],[Order]],"-",Table4[[#This Row],[Line]])</f>
        <v>72049-11</v>
      </c>
      <c r="B93" s="5">
        <v>43452</v>
      </c>
      <c r="C93" s="8">
        <v>72049</v>
      </c>
      <c r="D93" s="3" t="s">
        <v>5054</v>
      </c>
      <c r="E93" s="8">
        <v>11</v>
      </c>
      <c r="F93" s="8">
        <v>1</v>
      </c>
      <c r="G93" s="3" t="s">
        <v>43</v>
      </c>
      <c r="H93" s="8">
        <v>2</v>
      </c>
      <c r="I93" s="43" t="b">
        <v>1</v>
      </c>
      <c r="J93" s="43" t="b">
        <v>1</v>
      </c>
      <c r="K93" t="s">
        <v>135</v>
      </c>
      <c r="L93" s="43" t="b">
        <v>1</v>
      </c>
      <c r="M93" s="43" t="b">
        <v>1</v>
      </c>
      <c r="N93" s="43" t="b">
        <v>1</v>
      </c>
      <c r="O93" t="s">
        <v>114</v>
      </c>
      <c r="P93" t="s">
        <v>138</v>
      </c>
      <c r="Q93" t="s">
        <v>114</v>
      </c>
      <c r="R93" t="s">
        <v>114</v>
      </c>
      <c r="S93" t="s">
        <v>114</v>
      </c>
      <c r="T93" t="s">
        <v>114</v>
      </c>
      <c r="U93" t="s">
        <v>114</v>
      </c>
      <c r="V93" t="s">
        <v>114</v>
      </c>
      <c r="W93" s="5">
        <v>43447</v>
      </c>
      <c r="X93" s="3" t="s">
        <v>114</v>
      </c>
      <c r="Y93" s="3" t="s">
        <v>4431</v>
      </c>
      <c r="Z93" s="3" t="s">
        <v>90</v>
      </c>
      <c r="AA93" s="3" t="s">
        <v>3747</v>
      </c>
      <c r="AB93" s="3" t="s">
        <v>74</v>
      </c>
      <c r="AC93" s="8">
        <v>7</v>
      </c>
      <c r="AD93" s="3" t="s">
        <v>1078</v>
      </c>
      <c r="AE93" s="3">
        <v>43451</v>
      </c>
      <c r="AF93" s="3" t="s">
        <v>114</v>
      </c>
      <c r="AG93" s="8">
        <v>72</v>
      </c>
      <c r="AH93" s="3" t="s">
        <v>74</v>
      </c>
      <c r="AI93" s="3" t="s">
        <v>1322</v>
      </c>
      <c r="AJ93" t="s">
        <v>23</v>
      </c>
      <c r="AK93" t="s">
        <v>114</v>
      </c>
      <c r="AL93" t="s">
        <v>114</v>
      </c>
      <c r="AM93" s="43" t="b">
        <v>0</v>
      </c>
      <c r="AN93" s="3"/>
      <c r="AO93" s="3"/>
      <c r="AP93" s="43" t="b">
        <v>0</v>
      </c>
      <c r="AQ93" s="3" t="b">
        <v>0</v>
      </c>
    </row>
    <row r="94" spans="1:43" x14ac:dyDescent="0.25">
      <c r="A94" t="str">
        <f>_xlfn.CONCAT(Table4[[#This Row],[Order]],"-",Table4[[#This Row],[Line]])</f>
        <v>72049-15</v>
      </c>
      <c r="B94" s="1">
        <v>43494</v>
      </c>
      <c r="C94" s="10">
        <v>72049</v>
      </c>
      <c r="D94" s="7" t="s">
        <v>1079</v>
      </c>
      <c r="E94" s="10">
        <v>15</v>
      </c>
      <c r="F94" s="10">
        <v>1</v>
      </c>
      <c r="G94" s="7" t="s">
        <v>42</v>
      </c>
      <c r="H94" s="10">
        <v>2</v>
      </c>
      <c r="I94" s="43" t="b">
        <v>0</v>
      </c>
      <c r="J94" s="43" t="b">
        <v>0</v>
      </c>
      <c r="K94" t="s">
        <v>114</v>
      </c>
      <c r="L94" s="43" t="b">
        <v>0</v>
      </c>
      <c r="M94" s="43" t="b">
        <v>0</v>
      </c>
      <c r="N94" s="43" t="b">
        <v>0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t="s">
        <v>114</v>
      </c>
      <c r="V94" t="s">
        <v>114</v>
      </c>
      <c r="W94" s="6">
        <v>43489</v>
      </c>
      <c r="X94" s="7" t="s">
        <v>114</v>
      </c>
      <c r="Y94" s="7"/>
      <c r="Z94" s="7" t="s">
        <v>4916</v>
      </c>
      <c r="AA94" s="7" t="s">
        <v>114</v>
      </c>
      <c r="AB94" s="7" t="s">
        <v>74</v>
      </c>
      <c r="AC94" s="10">
        <v>1</v>
      </c>
      <c r="AD94" s="7" t="s">
        <v>1074</v>
      </c>
      <c r="AE94" s="7"/>
      <c r="AF94" s="7" t="s">
        <v>114</v>
      </c>
      <c r="AG94" s="10">
        <v>8</v>
      </c>
      <c r="AH94" s="3" t="s">
        <v>74</v>
      </c>
      <c r="AI94" s="3" t="s">
        <v>1322</v>
      </c>
      <c r="AJ94" t="s">
        <v>114</v>
      </c>
      <c r="AK94" t="s">
        <v>114</v>
      </c>
      <c r="AL94" t="s">
        <v>114</v>
      </c>
      <c r="AM94" s="43" t="b">
        <v>0</v>
      </c>
      <c r="AN94" s="3"/>
      <c r="AO94" s="3"/>
      <c r="AP94" s="43" t="b">
        <v>0</v>
      </c>
      <c r="AQ94" s="3" t="b">
        <v>0</v>
      </c>
    </row>
    <row r="95" spans="1:43" x14ac:dyDescent="0.25">
      <c r="A95" t="str">
        <f>_xlfn.CONCAT(Table4[[#This Row],[Order]],"-",Table4[[#This Row],[Line]])</f>
        <v>72049-16</v>
      </c>
      <c r="B95" s="1">
        <v>43494</v>
      </c>
      <c r="C95" s="10">
        <v>72049</v>
      </c>
      <c r="D95" s="7" t="s">
        <v>1080</v>
      </c>
      <c r="E95" s="10">
        <v>16</v>
      </c>
      <c r="F95" s="10">
        <v>1</v>
      </c>
      <c r="G95" s="7" t="s">
        <v>165</v>
      </c>
      <c r="H95" s="10">
        <v>2</v>
      </c>
      <c r="I95" s="43" t="b">
        <v>1</v>
      </c>
      <c r="J95" s="43" t="b">
        <v>0</v>
      </c>
      <c r="K95" t="s">
        <v>114</v>
      </c>
      <c r="L95" s="43" t="b">
        <v>1</v>
      </c>
      <c r="M95" s="43" t="b">
        <v>1</v>
      </c>
      <c r="N95" s="43" t="b">
        <v>0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t="s">
        <v>114</v>
      </c>
      <c r="V95" t="s">
        <v>114</v>
      </c>
      <c r="W95" s="6">
        <v>43447</v>
      </c>
      <c r="X95" s="7" t="s">
        <v>114</v>
      </c>
      <c r="Y95" s="7"/>
      <c r="Z95" s="7" t="s">
        <v>4917</v>
      </c>
      <c r="AA95" s="7" t="s">
        <v>114</v>
      </c>
      <c r="AB95" s="7" t="s">
        <v>74</v>
      </c>
      <c r="AC95" s="10">
        <v>1</v>
      </c>
      <c r="AD95" s="7" t="s">
        <v>1076</v>
      </c>
      <c r="AE95" s="7"/>
      <c r="AF95" s="7" t="s">
        <v>114</v>
      </c>
      <c r="AG95" s="10">
        <v>4</v>
      </c>
      <c r="AH95" s="3" t="s">
        <v>74</v>
      </c>
      <c r="AI95" s="3" t="s">
        <v>1322</v>
      </c>
      <c r="AJ95" t="s">
        <v>114</v>
      </c>
      <c r="AK95" t="s">
        <v>23</v>
      </c>
      <c r="AL95" t="s">
        <v>114</v>
      </c>
      <c r="AM95" s="43" t="b">
        <v>0</v>
      </c>
      <c r="AN95" s="3"/>
      <c r="AO95" s="3"/>
      <c r="AP95" s="43" t="b">
        <v>0</v>
      </c>
      <c r="AQ95" s="3" t="b">
        <v>0</v>
      </c>
    </row>
    <row r="96" spans="1:43" x14ac:dyDescent="0.25">
      <c r="A96" t="str">
        <f>_xlfn.CONCAT(Table4[[#This Row],[Order]],"-",Table4[[#This Row],[Line]])</f>
        <v>72160-1</v>
      </c>
      <c r="B96" s="6">
        <v>43462</v>
      </c>
      <c r="C96" s="9">
        <v>72160</v>
      </c>
      <c r="D96" s="4" t="s">
        <v>2163</v>
      </c>
      <c r="E96" s="9">
        <v>1</v>
      </c>
      <c r="F96" s="9">
        <v>1</v>
      </c>
      <c r="G96" s="4" t="s">
        <v>4428</v>
      </c>
      <c r="H96" s="9">
        <v>1</v>
      </c>
      <c r="I96" s="43" t="b">
        <v>1</v>
      </c>
      <c r="J96" s="43" t="b">
        <v>1</v>
      </c>
      <c r="K96" t="s">
        <v>135</v>
      </c>
      <c r="L96" s="43" t="b">
        <v>1</v>
      </c>
      <c r="M96" s="43" t="b">
        <v>1</v>
      </c>
      <c r="N96" s="43" t="b">
        <v>1</v>
      </c>
      <c r="O96" t="s">
        <v>114</v>
      </c>
      <c r="P96" t="s">
        <v>138</v>
      </c>
      <c r="Q96" t="s">
        <v>114</v>
      </c>
      <c r="R96" t="s">
        <v>114</v>
      </c>
      <c r="S96" t="s">
        <v>114</v>
      </c>
      <c r="T96" t="s">
        <v>114</v>
      </c>
      <c r="U96" t="s">
        <v>114</v>
      </c>
      <c r="V96" t="s">
        <v>114</v>
      </c>
      <c r="W96" s="5">
        <v>43455</v>
      </c>
      <c r="X96" s="4" t="s">
        <v>114</v>
      </c>
      <c r="Y96" s="4" t="s">
        <v>5763</v>
      </c>
      <c r="Z96" s="4" t="s">
        <v>1203</v>
      </c>
      <c r="AA96" s="4" t="s">
        <v>114</v>
      </c>
      <c r="AB96" s="4" t="s">
        <v>74</v>
      </c>
      <c r="AC96" s="9">
        <v>7</v>
      </c>
      <c r="AD96" s="4" t="s">
        <v>2162</v>
      </c>
      <c r="AE96" s="6">
        <v>43451</v>
      </c>
      <c r="AF96" s="4" t="s">
        <v>114</v>
      </c>
      <c r="AG96" s="9">
        <v>18</v>
      </c>
      <c r="AH96" s="3" t="s">
        <v>74</v>
      </c>
      <c r="AI96" s="3" t="s">
        <v>1338</v>
      </c>
      <c r="AJ96" t="s">
        <v>23</v>
      </c>
      <c r="AK96" t="s">
        <v>114</v>
      </c>
      <c r="AL96" t="s">
        <v>114</v>
      </c>
      <c r="AM96" s="43" t="b">
        <v>1</v>
      </c>
      <c r="AN96" s="55">
        <v>43462.552668402801</v>
      </c>
      <c r="AO96" s="3"/>
      <c r="AP96" s="43" t="b">
        <v>1</v>
      </c>
      <c r="AQ96" s="3" t="b">
        <v>0</v>
      </c>
    </row>
    <row r="97" spans="1:43" x14ac:dyDescent="0.25">
      <c r="A97" t="str">
        <f>_xlfn.CONCAT(Table4[[#This Row],[Order]],"-",Table4[[#This Row],[Line]])</f>
        <v>72160-2</v>
      </c>
      <c r="B97" s="6">
        <v>43462</v>
      </c>
      <c r="C97" s="9">
        <v>72160</v>
      </c>
      <c r="D97" s="4" t="s">
        <v>2165</v>
      </c>
      <c r="E97" s="9">
        <v>2</v>
      </c>
      <c r="F97" s="9">
        <v>1</v>
      </c>
      <c r="G97" s="4" t="s">
        <v>4428</v>
      </c>
      <c r="H97" s="9">
        <v>1</v>
      </c>
      <c r="I97" s="43" t="b">
        <v>1</v>
      </c>
      <c r="J97" s="43" t="b">
        <v>1</v>
      </c>
      <c r="K97" t="s">
        <v>135</v>
      </c>
      <c r="L97" s="43" t="b">
        <v>1</v>
      </c>
      <c r="M97" s="43" t="b">
        <v>1</v>
      </c>
      <c r="N97" s="43" t="b">
        <v>1</v>
      </c>
      <c r="O97" t="s">
        <v>114</v>
      </c>
      <c r="P97" t="s">
        <v>138</v>
      </c>
      <c r="Q97" t="s">
        <v>114</v>
      </c>
      <c r="R97" t="s">
        <v>114</v>
      </c>
      <c r="S97" t="s">
        <v>114</v>
      </c>
      <c r="T97" t="s">
        <v>114</v>
      </c>
      <c r="U97" t="s">
        <v>114</v>
      </c>
      <c r="V97" t="s">
        <v>114</v>
      </c>
      <c r="W97" s="5">
        <v>43455</v>
      </c>
      <c r="X97" s="4" t="s">
        <v>114</v>
      </c>
      <c r="Y97" s="4" t="s">
        <v>5764</v>
      </c>
      <c r="Z97" s="4" t="s">
        <v>1203</v>
      </c>
      <c r="AA97" s="4" t="s">
        <v>114</v>
      </c>
      <c r="AB97" s="4" t="s">
        <v>74</v>
      </c>
      <c r="AC97" s="9">
        <v>7</v>
      </c>
      <c r="AD97" s="4" t="s">
        <v>2164</v>
      </c>
      <c r="AE97" s="6">
        <v>43451</v>
      </c>
      <c r="AF97" s="4" t="s">
        <v>114</v>
      </c>
      <c r="AG97" s="9">
        <v>9</v>
      </c>
      <c r="AH97" s="3" t="s">
        <v>74</v>
      </c>
      <c r="AI97" s="3" t="s">
        <v>1338</v>
      </c>
      <c r="AJ97" t="s">
        <v>23</v>
      </c>
      <c r="AK97" t="s">
        <v>114</v>
      </c>
      <c r="AL97" t="s">
        <v>114</v>
      </c>
      <c r="AM97" s="43" t="b">
        <v>1</v>
      </c>
      <c r="AN97" s="55">
        <v>43462.552682870402</v>
      </c>
      <c r="AO97" s="3"/>
      <c r="AP97" s="43" t="b">
        <v>1</v>
      </c>
      <c r="AQ97" s="3" t="b">
        <v>0</v>
      </c>
    </row>
    <row r="98" spans="1:43" x14ac:dyDescent="0.25">
      <c r="A98" t="str">
        <f>_xlfn.CONCAT(Table4[[#This Row],[Order]],"-",Table4[[#This Row],[Line]])</f>
        <v>72293-9</v>
      </c>
      <c r="B98" s="5">
        <v>43468</v>
      </c>
      <c r="C98" s="8">
        <v>72293</v>
      </c>
      <c r="D98" s="3" t="s">
        <v>2444</v>
      </c>
      <c r="E98" s="8">
        <v>9</v>
      </c>
      <c r="F98" s="8">
        <v>1</v>
      </c>
      <c r="G98" s="3" t="s">
        <v>29</v>
      </c>
      <c r="H98" s="8">
        <v>1</v>
      </c>
      <c r="I98" s="43" t="b">
        <v>1</v>
      </c>
      <c r="J98" s="43" t="b">
        <v>1</v>
      </c>
      <c r="K98" t="s">
        <v>135</v>
      </c>
      <c r="L98" s="43" t="b">
        <v>1</v>
      </c>
      <c r="M98" s="43" t="b">
        <v>1</v>
      </c>
      <c r="N98" s="43" t="b">
        <v>1</v>
      </c>
      <c r="O98" t="s">
        <v>138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t="s">
        <v>138</v>
      </c>
      <c r="V98" t="s">
        <v>114</v>
      </c>
      <c r="W98" s="5">
        <v>43462</v>
      </c>
      <c r="X98" s="3" t="s">
        <v>114</v>
      </c>
      <c r="Y98" s="3" t="s">
        <v>5765</v>
      </c>
      <c r="Z98" s="3" t="s">
        <v>3515</v>
      </c>
      <c r="AA98" s="3" t="s">
        <v>41</v>
      </c>
      <c r="AB98" s="3" t="s">
        <v>74</v>
      </c>
      <c r="AC98" s="8">
        <v>12</v>
      </c>
      <c r="AD98" s="3" t="s">
        <v>2443</v>
      </c>
      <c r="AE98" s="3">
        <v>43465</v>
      </c>
      <c r="AF98" s="3" t="s">
        <v>114</v>
      </c>
      <c r="AG98" s="8">
        <v>2</v>
      </c>
      <c r="AH98" s="3" t="s">
        <v>180</v>
      </c>
      <c r="AI98" s="3" t="s">
        <v>1331</v>
      </c>
      <c r="AJ98" t="s">
        <v>114</v>
      </c>
      <c r="AK98" t="s">
        <v>114</v>
      </c>
      <c r="AL98" t="s">
        <v>114</v>
      </c>
      <c r="AM98" s="43" t="b">
        <v>0</v>
      </c>
      <c r="AN98" s="3"/>
      <c r="AO98" s="3"/>
      <c r="AP98" s="43" t="b">
        <v>0</v>
      </c>
      <c r="AQ98" s="3" t="b">
        <v>1</v>
      </c>
    </row>
    <row r="99" spans="1:43" x14ac:dyDescent="0.25">
      <c r="A99" t="str">
        <f>_xlfn.CONCAT(Table4[[#This Row],[Order]],"-",Table4[[#This Row],[Line]])</f>
        <v>72351-92</v>
      </c>
      <c r="B99" s="5">
        <v>43461</v>
      </c>
      <c r="C99" s="8">
        <v>72351</v>
      </c>
      <c r="D99" s="3" t="s">
        <v>865</v>
      </c>
      <c r="E99" s="8">
        <v>92</v>
      </c>
      <c r="F99" s="8">
        <v>1</v>
      </c>
      <c r="G99" s="3" t="s">
        <v>29</v>
      </c>
      <c r="H99" s="8">
        <v>10</v>
      </c>
      <c r="I99" s="43" t="b">
        <v>1</v>
      </c>
      <c r="J99" s="43" t="b">
        <v>1</v>
      </c>
      <c r="K99" t="s">
        <v>2572</v>
      </c>
      <c r="L99" s="43" t="b">
        <v>1</v>
      </c>
      <c r="M99" s="43" t="b">
        <v>1</v>
      </c>
      <c r="N99" s="43" t="b">
        <v>1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t="s">
        <v>114</v>
      </c>
      <c r="V99" t="s">
        <v>114</v>
      </c>
      <c r="W99" s="5">
        <v>43467</v>
      </c>
      <c r="X99" s="3" t="s">
        <v>114</v>
      </c>
      <c r="Y99" s="3" t="s">
        <v>5207</v>
      </c>
      <c r="Z99" s="3" t="s">
        <v>175</v>
      </c>
      <c r="AA99" s="3" t="s">
        <v>125</v>
      </c>
      <c r="AB99" s="3" t="s">
        <v>74</v>
      </c>
      <c r="AC99" s="8">
        <v>12</v>
      </c>
      <c r="AD99" s="3" t="s">
        <v>864</v>
      </c>
      <c r="AE99" s="3">
        <v>43462</v>
      </c>
      <c r="AF99" s="3" t="s">
        <v>114</v>
      </c>
      <c r="AG99" s="8">
        <v>10</v>
      </c>
      <c r="AH99" s="3" t="s">
        <v>180</v>
      </c>
      <c r="AI99" s="3" t="s">
        <v>1326</v>
      </c>
      <c r="AJ99" t="s">
        <v>114</v>
      </c>
      <c r="AK99" t="s">
        <v>114</v>
      </c>
      <c r="AL99" t="s">
        <v>114</v>
      </c>
      <c r="AM99" s="43" t="b">
        <v>1</v>
      </c>
      <c r="AN99" s="3">
        <v>43462.615784756897</v>
      </c>
      <c r="AO99" s="3"/>
      <c r="AP99" s="43" t="b">
        <v>1</v>
      </c>
      <c r="AQ99" s="3" t="b">
        <v>0</v>
      </c>
    </row>
    <row r="100" spans="1:43" x14ac:dyDescent="0.25">
      <c r="A100" t="str">
        <f>_xlfn.CONCAT(Table4[[#This Row],[Order]],"-",Table4[[#This Row],[Line]])</f>
        <v>72351-93</v>
      </c>
      <c r="B100" s="5">
        <v>43461</v>
      </c>
      <c r="C100" s="8">
        <v>72351</v>
      </c>
      <c r="D100" s="3" t="s">
        <v>867</v>
      </c>
      <c r="E100" s="8">
        <v>93</v>
      </c>
      <c r="F100" s="8">
        <v>1</v>
      </c>
      <c r="G100" s="3" t="s">
        <v>29</v>
      </c>
      <c r="H100" s="8">
        <v>1</v>
      </c>
      <c r="I100" s="43" t="b">
        <v>1</v>
      </c>
      <c r="J100" s="43" t="b">
        <v>1</v>
      </c>
      <c r="K100" t="s">
        <v>2572</v>
      </c>
      <c r="L100" s="43" t="b">
        <v>1</v>
      </c>
      <c r="M100" s="43" t="b">
        <v>1</v>
      </c>
      <c r="N100" s="43" t="b">
        <v>1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t="s">
        <v>114</v>
      </c>
      <c r="V100" t="s">
        <v>114</v>
      </c>
      <c r="W100" s="5">
        <v>43467</v>
      </c>
      <c r="X100" s="3" t="s">
        <v>114</v>
      </c>
      <c r="Y100" s="3" t="s">
        <v>5208</v>
      </c>
      <c r="Z100" s="3" t="s">
        <v>179</v>
      </c>
      <c r="AA100" s="3" t="s">
        <v>35</v>
      </c>
      <c r="AB100" s="3" t="s">
        <v>74</v>
      </c>
      <c r="AC100" s="8">
        <v>12</v>
      </c>
      <c r="AD100" s="3" t="s">
        <v>866</v>
      </c>
      <c r="AE100" s="3">
        <v>43462</v>
      </c>
      <c r="AF100" s="3" t="s">
        <v>114</v>
      </c>
      <c r="AG100" s="8">
        <v>1</v>
      </c>
      <c r="AH100" s="3" t="s">
        <v>180</v>
      </c>
      <c r="AI100" s="3" t="s">
        <v>1326</v>
      </c>
      <c r="AJ100" t="s">
        <v>114</v>
      </c>
      <c r="AK100" t="s">
        <v>114</v>
      </c>
      <c r="AL100" t="s">
        <v>114</v>
      </c>
      <c r="AM100" s="43" t="b">
        <v>1</v>
      </c>
      <c r="AN100" s="3">
        <v>43462.615769213</v>
      </c>
      <c r="AO100" s="3"/>
      <c r="AP100" s="43" t="b">
        <v>1</v>
      </c>
      <c r="AQ100" s="3" t="b">
        <v>0</v>
      </c>
    </row>
    <row r="101" spans="1:43" x14ac:dyDescent="0.25">
      <c r="A101" t="str">
        <f>_xlfn.CONCAT(Table4[[#This Row],[Order]],"-",Table4[[#This Row],[Line]])</f>
        <v>72589-1</v>
      </c>
      <c r="B101" s="5">
        <v>43486</v>
      </c>
      <c r="C101" s="8">
        <v>72589</v>
      </c>
      <c r="D101" s="3" t="s">
        <v>61</v>
      </c>
      <c r="E101" s="8">
        <v>1</v>
      </c>
      <c r="F101" s="8">
        <v>1</v>
      </c>
      <c r="G101" s="3" t="s">
        <v>42</v>
      </c>
      <c r="H101" s="8">
        <v>41</v>
      </c>
      <c r="I101" s="43" t="b">
        <v>0</v>
      </c>
      <c r="J101" s="43" t="b">
        <v>0</v>
      </c>
      <c r="K101" t="s">
        <v>114</v>
      </c>
      <c r="L101" s="43" t="b">
        <v>0</v>
      </c>
      <c r="M101" s="43" t="b">
        <v>0</v>
      </c>
      <c r="N101" s="43" t="b">
        <v>0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t="s">
        <v>114</v>
      </c>
      <c r="V101" t="s">
        <v>114</v>
      </c>
      <c r="W101" s="5">
        <v>43481</v>
      </c>
      <c r="X101" s="3" t="s">
        <v>114</v>
      </c>
      <c r="Y101" s="3"/>
      <c r="Z101" s="3" t="s">
        <v>4893</v>
      </c>
      <c r="AA101" s="3" t="s">
        <v>114</v>
      </c>
      <c r="AB101" s="3" t="s">
        <v>74</v>
      </c>
      <c r="AC101" s="8">
        <v>10</v>
      </c>
      <c r="AD101" s="3" t="s">
        <v>198</v>
      </c>
      <c r="AE101" s="3"/>
      <c r="AF101" s="3" t="s">
        <v>114</v>
      </c>
      <c r="AG101" s="8">
        <v>41</v>
      </c>
      <c r="AH101" s="3" t="s">
        <v>79</v>
      </c>
      <c r="AI101" s="3" t="s">
        <v>1331</v>
      </c>
      <c r="AJ101" t="s">
        <v>114</v>
      </c>
      <c r="AK101" t="s">
        <v>114</v>
      </c>
      <c r="AL101" t="s">
        <v>114</v>
      </c>
      <c r="AM101" s="43" t="b">
        <v>0</v>
      </c>
      <c r="AN101" s="3"/>
      <c r="AO101" s="3"/>
      <c r="AP101" s="43" t="b">
        <v>0</v>
      </c>
      <c r="AQ101" s="3" t="b">
        <v>0</v>
      </c>
    </row>
    <row r="102" spans="1:43" x14ac:dyDescent="0.25">
      <c r="A102" t="str">
        <f>_xlfn.CONCAT(Table4[[#This Row],[Order]],"-",Table4[[#This Row],[Line]])</f>
        <v>72589-2</v>
      </c>
      <c r="B102" s="5">
        <v>43486</v>
      </c>
      <c r="C102" s="8">
        <v>72589</v>
      </c>
      <c r="D102" s="3" t="s">
        <v>54</v>
      </c>
      <c r="E102" s="8">
        <v>2</v>
      </c>
      <c r="F102" s="8">
        <v>1</v>
      </c>
      <c r="G102" s="3" t="s">
        <v>42</v>
      </c>
      <c r="H102" s="8">
        <v>19</v>
      </c>
      <c r="I102" s="43" t="b">
        <v>0</v>
      </c>
      <c r="J102" s="43" t="b">
        <v>0</v>
      </c>
      <c r="K102" t="s">
        <v>114</v>
      </c>
      <c r="L102" s="43" t="b">
        <v>0</v>
      </c>
      <c r="M102" s="43" t="b">
        <v>0</v>
      </c>
      <c r="N102" s="43" t="b">
        <v>0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t="s">
        <v>114</v>
      </c>
      <c r="V102" t="s">
        <v>114</v>
      </c>
      <c r="W102" s="5">
        <v>43481</v>
      </c>
      <c r="X102" s="3" t="s">
        <v>114</v>
      </c>
      <c r="Y102" s="3"/>
      <c r="Z102" s="3" t="s">
        <v>4894</v>
      </c>
      <c r="AA102" s="3" t="s">
        <v>114</v>
      </c>
      <c r="AB102" s="3" t="s">
        <v>74</v>
      </c>
      <c r="AC102" s="8">
        <v>10</v>
      </c>
      <c r="AD102" s="3" t="s">
        <v>166</v>
      </c>
      <c r="AE102" s="3"/>
      <c r="AF102" s="3" t="s">
        <v>114</v>
      </c>
      <c r="AG102" s="8">
        <v>19</v>
      </c>
      <c r="AH102" s="3" t="s">
        <v>79</v>
      </c>
      <c r="AI102" s="3" t="s">
        <v>1331</v>
      </c>
      <c r="AJ102" t="s">
        <v>114</v>
      </c>
      <c r="AK102" t="s">
        <v>114</v>
      </c>
      <c r="AL102" t="s">
        <v>114</v>
      </c>
      <c r="AM102" s="43" t="b">
        <v>0</v>
      </c>
      <c r="AN102" s="3"/>
      <c r="AO102" s="3"/>
      <c r="AP102" s="43" t="b">
        <v>0</v>
      </c>
      <c r="AQ102" s="3" t="b">
        <v>0</v>
      </c>
    </row>
    <row r="103" spans="1:43" x14ac:dyDescent="0.25">
      <c r="A103" t="str">
        <f>_xlfn.CONCAT(Table4[[#This Row],[Order]],"-",Table4[[#This Row],[Line]])</f>
        <v>72589-3</v>
      </c>
      <c r="B103" s="5">
        <v>43486</v>
      </c>
      <c r="C103" s="8">
        <v>72589</v>
      </c>
      <c r="D103" s="3" t="s">
        <v>60</v>
      </c>
      <c r="E103" s="8">
        <v>3</v>
      </c>
      <c r="F103" s="8">
        <v>1</v>
      </c>
      <c r="G103" s="3" t="s">
        <v>42</v>
      </c>
      <c r="H103" s="8">
        <v>50</v>
      </c>
      <c r="I103" s="43" t="b">
        <v>0</v>
      </c>
      <c r="J103" s="43" t="b">
        <v>0</v>
      </c>
      <c r="K103" t="s">
        <v>114</v>
      </c>
      <c r="L103" s="43" t="b">
        <v>0</v>
      </c>
      <c r="M103" s="43" t="b">
        <v>0</v>
      </c>
      <c r="N103" s="43" t="b">
        <v>0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t="s">
        <v>114</v>
      </c>
      <c r="V103" t="s">
        <v>114</v>
      </c>
      <c r="W103" s="5">
        <v>43481</v>
      </c>
      <c r="X103" s="3" t="s">
        <v>114</v>
      </c>
      <c r="Y103" s="3"/>
      <c r="Z103" s="3" t="s">
        <v>4893</v>
      </c>
      <c r="AA103" s="3" t="s">
        <v>114</v>
      </c>
      <c r="AB103" s="3" t="s">
        <v>74</v>
      </c>
      <c r="AC103" s="8">
        <v>10</v>
      </c>
      <c r="AD103" s="3" t="s">
        <v>58</v>
      </c>
      <c r="AE103" s="3"/>
      <c r="AF103" s="3" t="s">
        <v>114</v>
      </c>
      <c r="AG103" s="8">
        <v>50</v>
      </c>
      <c r="AH103" s="3" t="s">
        <v>79</v>
      </c>
      <c r="AI103" s="3" t="s">
        <v>1331</v>
      </c>
      <c r="AJ103" t="s">
        <v>114</v>
      </c>
      <c r="AK103" t="s">
        <v>114</v>
      </c>
      <c r="AL103" t="s">
        <v>114</v>
      </c>
      <c r="AM103" s="43" t="b">
        <v>0</v>
      </c>
      <c r="AN103" s="3"/>
      <c r="AO103" s="3"/>
      <c r="AP103" s="43" t="b">
        <v>0</v>
      </c>
      <c r="AQ103" s="3" t="b">
        <v>0</v>
      </c>
    </row>
    <row r="104" spans="1:43" x14ac:dyDescent="0.25">
      <c r="A104" t="str">
        <f>_xlfn.CONCAT(Table4[[#This Row],[Order]],"-",Table4[[#This Row],[Line]])</f>
        <v>72589-4</v>
      </c>
      <c r="B104" s="5">
        <v>43486</v>
      </c>
      <c r="C104" s="8">
        <v>72589</v>
      </c>
      <c r="D104" s="3" t="s">
        <v>167</v>
      </c>
      <c r="E104" s="8">
        <v>4</v>
      </c>
      <c r="F104" s="8">
        <v>1</v>
      </c>
      <c r="G104" s="3" t="s">
        <v>42</v>
      </c>
      <c r="H104" s="8">
        <v>150</v>
      </c>
      <c r="I104" s="43" t="b">
        <v>0</v>
      </c>
      <c r="J104" s="43" t="b">
        <v>0</v>
      </c>
      <c r="K104" t="s">
        <v>114</v>
      </c>
      <c r="L104" s="43" t="b">
        <v>0</v>
      </c>
      <c r="M104" s="43" t="b">
        <v>0</v>
      </c>
      <c r="N104" s="43" t="b">
        <v>0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t="s">
        <v>114</v>
      </c>
      <c r="V104" t="s">
        <v>114</v>
      </c>
      <c r="W104" s="5">
        <v>43481</v>
      </c>
      <c r="X104" s="3" t="s">
        <v>114</v>
      </c>
      <c r="Y104" s="3"/>
      <c r="Z104" s="3" t="s">
        <v>4893</v>
      </c>
      <c r="AA104" s="3" t="s">
        <v>114</v>
      </c>
      <c r="AB104" s="3" t="s">
        <v>74</v>
      </c>
      <c r="AC104" s="8">
        <v>10</v>
      </c>
      <c r="AD104" s="3" t="s">
        <v>83</v>
      </c>
      <c r="AE104" s="3"/>
      <c r="AF104" s="3" t="s">
        <v>114</v>
      </c>
      <c r="AG104" s="8">
        <v>150</v>
      </c>
      <c r="AH104" s="3" t="s">
        <v>79</v>
      </c>
      <c r="AI104" s="3" t="s">
        <v>1331</v>
      </c>
      <c r="AJ104" t="s">
        <v>114</v>
      </c>
      <c r="AK104" t="s">
        <v>114</v>
      </c>
      <c r="AL104" t="s">
        <v>114</v>
      </c>
      <c r="AM104" s="43" t="b">
        <v>0</v>
      </c>
      <c r="AN104" s="3"/>
      <c r="AO104" s="3"/>
      <c r="AP104" s="43" t="b">
        <v>0</v>
      </c>
      <c r="AQ104" s="3" t="b">
        <v>0</v>
      </c>
    </row>
    <row r="105" spans="1:43" x14ac:dyDescent="0.25">
      <c r="A105" t="str">
        <f>_xlfn.CONCAT(Table4[[#This Row],[Order]],"-",Table4[[#This Row],[Line]])</f>
        <v>72589-5</v>
      </c>
      <c r="B105" s="1">
        <v>43486</v>
      </c>
      <c r="C105" s="10">
        <v>72589</v>
      </c>
      <c r="D105" s="7" t="s">
        <v>97</v>
      </c>
      <c r="E105" s="10">
        <v>5</v>
      </c>
      <c r="F105" s="10">
        <v>1</v>
      </c>
      <c r="G105" s="7" t="s">
        <v>42</v>
      </c>
      <c r="H105" s="10">
        <v>33</v>
      </c>
      <c r="I105" s="43" t="b">
        <v>0</v>
      </c>
      <c r="J105" s="43" t="b">
        <v>0</v>
      </c>
      <c r="K105" t="s">
        <v>114</v>
      </c>
      <c r="L105" s="43" t="b">
        <v>0</v>
      </c>
      <c r="M105" s="43" t="b">
        <v>0</v>
      </c>
      <c r="N105" s="43" t="b">
        <v>0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t="s">
        <v>114</v>
      </c>
      <c r="V105" t="s">
        <v>114</v>
      </c>
      <c r="W105" s="6">
        <v>43481</v>
      </c>
      <c r="X105" s="7" t="s">
        <v>114</v>
      </c>
      <c r="Y105" s="7"/>
      <c r="Z105" s="7" t="s">
        <v>4895</v>
      </c>
      <c r="AA105" s="7" t="s">
        <v>114</v>
      </c>
      <c r="AB105" s="7" t="s">
        <v>74</v>
      </c>
      <c r="AC105" s="10">
        <v>10</v>
      </c>
      <c r="AD105" s="7" t="s">
        <v>51</v>
      </c>
      <c r="AE105" s="7"/>
      <c r="AF105" s="7" t="s">
        <v>114</v>
      </c>
      <c r="AG105" s="10">
        <v>33</v>
      </c>
      <c r="AH105" s="3" t="s">
        <v>79</v>
      </c>
      <c r="AI105" s="3" t="s">
        <v>1331</v>
      </c>
      <c r="AJ105" t="s">
        <v>114</v>
      </c>
      <c r="AK105" t="s">
        <v>114</v>
      </c>
      <c r="AL105" t="s">
        <v>114</v>
      </c>
      <c r="AM105" s="43" t="b">
        <v>0</v>
      </c>
      <c r="AN105" s="3"/>
      <c r="AO105" s="3"/>
      <c r="AP105" s="43" t="b">
        <v>0</v>
      </c>
      <c r="AQ105" s="3" t="b">
        <v>0</v>
      </c>
    </row>
    <row r="106" spans="1:43" x14ac:dyDescent="0.25">
      <c r="A106" t="str">
        <f>_xlfn.CONCAT(Table4[[#This Row],[Order]],"-",Table4[[#This Row],[Line]])</f>
        <v>72589-6</v>
      </c>
      <c r="B106" s="1">
        <v>43486</v>
      </c>
      <c r="C106" s="10">
        <v>72589</v>
      </c>
      <c r="D106" s="7" t="s">
        <v>11</v>
      </c>
      <c r="E106" s="10">
        <v>6</v>
      </c>
      <c r="F106" s="10">
        <v>1</v>
      </c>
      <c r="G106" s="7" t="s">
        <v>42</v>
      </c>
      <c r="H106" s="10">
        <v>9</v>
      </c>
      <c r="I106" s="43" t="b">
        <v>0</v>
      </c>
      <c r="J106" s="43" t="b">
        <v>0</v>
      </c>
      <c r="K106" t="s">
        <v>114</v>
      </c>
      <c r="L106" s="43" t="b">
        <v>0</v>
      </c>
      <c r="M106" s="43" t="b">
        <v>0</v>
      </c>
      <c r="N106" s="43" t="b">
        <v>0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t="s">
        <v>114</v>
      </c>
      <c r="V106" t="s">
        <v>114</v>
      </c>
      <c r="W106" s="6">
        <v>43481</v>
      </c>
      <c r="X106" s="7" t="s">
        <v>114</v>
      </c>
      <c r="Y106" s="7"/>
      <c r="Z106" s="7" t="s">
        <v>4895</v>
      </c>
      <c r="AA106" s="7" t="s">
        <v>114</v>
      </c>
      <c r="AB106" s="7" t="s">
        <v>74</v>
      </c>
      <c r="AC106" s="10">
        <v>10</v>
      </c>
      <c r="AD106" s="7" t="s">
        <v>96</v>
      </c>
      <c r="AE106" s="7"/>
      <c r="AF106" s="7" t="s">
        <v>114</v>
      </c>
      <c r="AG106" s="10">
        <v>9</v>
      </c>
      <c r="AH106" s="3" t="s">
        <v>79</v>
      </c>
      <c r="AI106" s="3" t="s">
        <v>1331</v>
      </c>
      <c r="AJ106" t="s">
        <v>114</v>
      </c>
      <c r="AK106" t="s">
        <v>114</v>
      </c>
      <c r="AL106" t="s">
        <v>114</v>
      </c>
      <c r="AM106" s="43" t="b">
        <v>0</v>
      </c>
      <c r="AN106" s="3"/>
      <c r="AO106" s="3"/>
      <c r="AP106" s="43" t="b">
        <v>0</v>
      </c>
      <c r="AQ106" s="3" t="b">
        <v>0</v>
      </c>
    </row>
    <row r="107" spans="1:43" x14ac:dyDescent="0.25">
      <c r="A107" t="str">
        <f>_xlfn.CONCAT(Table4[[#This Row],[Order]],"-",Table4[[#This Row],[Line]])</f>
        <v>72589-7</v>
      </c>
      <c r="B107" s="1">
        <v>43486</v>
      </c>
      <c r="C107" s="10">
        <v>72589</v>
      </c>
      <c r="D107" s="7" t="s">
        <v>97</v>
      </c>
      <c r="E107" s="10">
        <v>7</v>
      </c>
      <c r="F107" s="10">
        <v>1</v>
      </c>
      <c r="G107" s="7" t="s">
        <v>42</v>
      </c>
      <c r="H107" s="10">
        <v>4</v>
      </c>
      <c r="I107" s="43" t="b">
        <v>0</v>
      </c>
      <c r="J107" s="43" t="b">
        <v>0</v>
      </c>
      <c r="K107" t="s">
        <v>114</v>
      </c>
      <c r="L107" s="43" t="b">
        <v>0</v>
      </c>
      <c r="M107" s="43" t="b">
        <v>0</v>
      </c>
      <c r="N107" s="43" t="b">
        <v>0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t="s">
        <v>114</v>
      </c>
      <c r="V107" t="s">
        <v>114</v>
      </c>
      <c r="W107" s="6">
        <v>43481</v>
      </c>
      <c r="X107" s="7" t="s">
        <v>114</v>
      </c>
      <c r="Y107" s="7"/>
      <c r="Z107" s="7" t="s">
        <v>4895</v>
      </c>
      <c r="AA107" s="7" t="s">
        <v>114</v>
      </c>
      <c r="AB107" s="7" t="s">
        <v>74</v>
      </c>
      <c r="AC107" s="10">
        <v>10</v>
      </c>
      <c r="AD107" s="7" t="s">
        <v>20</v>
      </c>
      <c r="AE107" s="7"/>
      <c r="AF107" s="7" t="s">
        <v>114</v>
      </c>
      <c r="AG107" s="10">
        <v>4</v>
      </c>
      <c r="AH107" s="3" t="s">
        <v>79</v>
      </c>
      <c r="AI107" s="3" t="s">
        <v>1331</v>
      </c>
      <c r="AJ107" t="s">
        <v>114</v>
      </c>
      <c r="AK107" t="s">
        <v>114</v>
      </c>
      <c r="AL107" t="s">
        <v>114</v>
      </c>
      <c r="AM107" s="43" t="b">
        <v>0</v>
      </c>
      <c r="AN107" s="3"/>
      <c r="AO107" s="3"/>
      <c r="AP107" s="43" t="b">
        <v>0</v>
      </c>
      <c r="AQ107" s="3" t="b">
        <v>0</v>
      </c>
    </row>
    <row r="108" spans="1:43" x14ac:dyDescent="0.25">
      <c r="A108" t="str">
        <f>_xlfn.CONCAT(Table4[[#This Row],[Order]],"-",Table4[[#This Row],[Line]])</f>
        <v>72602-1</v>
      </c>
      <c r="B108" s="1">
        <v>43461</v>
      </c>
      <c r="C108" s="10">
        <v>72602</v>
      </c>
      <c r="D108" s="7" t="s">
        <v>2173</v>
      </c>
      <c r="E108" s="10">
        <v>1</v>
      </c>
      <c r="F108" s="10">
        <v>1</v>
      </c>
      <c r="G108" s="7" t="s">
        <v>165</v>
      </c>
      <c r="H108" s="10">
        <v>1</v>
      </c>
      <c r="I108" s="43" t="b">
        <v>1</v>
      </c>
      <c r="J108" s="43" t="b">
        <v>0</v>
      </c>
      <c r="K108" t="s">
        <v>2572</v>
      </c>
      <c r="L108" s="43" t="b">
        <v>1</v>
      </c>
      <c r="M108" s="43" t="b">
        <v>1</v>
      </c>
      <c r="N108" s="43" t="b">
        <v>1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t="s">
        <v>114</v>
      </c>
      <c r="V108" t="s">
        <v>114</v>
      </c>
      <c r="W108" s="6">
        <v>43454</v>
      </c>
      <c r="X108" s="7" t="s">
        <v>151</v>
      </c>
      <c r="Y108" s="7"/>
      <c r="Z108" s="7" t="s">
        <v>1041</v>
      </c>
      <c r="AA108" s="7" t="s">
        <v>55</v>
      </c>
      <c r="AB108" s="7" t="s">
        <v>74</v>
      </c>
      <c r="AC108" s="10">
        <v>1</v>
      </c>
      <c r="AD108" s="7" t="s">
        <v>1214</v>
      </c>
      <c r="AE108" s="7"/>
      <c r="AF108" s="7" t="s">
        <v>114</v>
      </c>
      <c r="AG108" s="10">
        <v>1</v>
      </c>
      <c r="AH108" s="3" t="s">
        <v>74</v>
      </c>
      <c r="AI108" s="3" t="s">
        <v>1324</v>
      </c>
      <c r="AJ108" t="s">
        <v>114</v>
      </c>
      <c r="AK108" t="s">
        <v>114</v>
      </c>
      <c r="AL108" t="s">
        <v>114</v>
      </c>
      <c r="AM108" s="43" t="b">
        <v>0</v>
      </c>
      <c r="AN108" s="3"/>
      <c r="AO108" s="3"/>
      <c r="AP108" s="43" t="b">
        <v>0</v>
      </c>
      <c r="AQ108" s="3" t="b">
        <v>1</v>
      </c>
    </row>
    <row r="109" spans="1:43" x14ac:dyDescent="0.25">
      <c r="A109" t="str">
        <f>_xlfn.CONCAT(Table4[[#This Row],[Order]],"-",Table4[[#This Row],[Line]])</f>
        <v>72602-2</v>
      </c>
      <c r="B109" s="1">
        <v>43461</v>
      </c>
      <c r="C109" s="10">
        <v>72602</v>
      </c>
      <c r="D109" s="7" t="s">
        <v>2174</v>
      </c>
      <c r="E109" s="10">
        <v>2</v>
      </c>
      <c r="F109" s="10">
        <v>1</v>
      </c>
      <c r="G109" s="7" t="s">
        <v>165</v>
      </c>
      <c r="H109" s="10">
        <v>1</v>
      </c>
      <c r="I109" s="43" t="b">
        <v>1</v>
      </c>
      <c r="J109" s="43" t="b">
        <v>0</v>
      </c>
      <c r="K109" t="s">
        <v>2572</v>
      </c>
      <c r="L109" s="43" t="b">
        <v>1</v>
      </c>
      <c r="M109" s="43" t="b">
        <v>1</v>
      </c>
      <c r="N109" s="43" t="b">
        <v>1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t="s">
        <v>114</v>
      </c>
      <c r="V109" t="s">
        <v>114</v>
      </c>
      <c r="W109" s="6">
        <v>43454</v>
      </c>
      <c r="X109" s="7" t="s">
        <v>151</v>
      </c>
      <c r="Y109" s="7"/>
      <c r="Z109" s="7" t="s">
        <v>2574</v>
      </c>
      <c r="AA109" s="7" t="s">
        <v>114</v>
      </c>
      <c r="AB109" s="7" t="s">
        <v>74</v>
      </c>
      <c r="AC109" s="10">
        <v>1</v>
      </c>
      <c r="AD109" s="7" t="s">
        <v>2575</v>
      </c>
      <c r="AE109" s="7"/>
      <c r="AF109" s="7" t="s">
        <v>114</v>
      </c>
      <c r="AG109" s="10">
        <v>1</v>
      </c>
      <c r="AH109" s="3" t="s">
        <v>74</v>
      </c>
      <c r="AI109" s="3" t="s">
        <v>1324</v>
      </c>
      <c r="AJ109" t="s">
        <v>114</v>
      </c>
      <c r="AK109" t="s">
        <v>114</v>
      </c>
      <c r="AL109" t="s">
        <v>114</v>
      </c>
      <c r="AM109" s="43" t="b">
        <v>0</v>
      </c>
      <c r="AN109" s="3"/>
      <c r="AO109" s="3"/>
      <c r="AP109" s="43" t="b">
        <v>0</v>
      </c>
      <c r="AQ109" s="3" t="b">
        <v>0</v>
      </c>
    </row>
    <row r="110" spans="1:43" x14ac:dyDescent="0.25">
      <c r="A110" t="str">
        <f>_xlfn.CONCAT(Table4[[#This Row],[Order]],"-",Table4[[#This Row],[Line]])</f>
        <v>72602-3</v>
      </c>
      <c r="B110" s="1">
        <v>43461</v>
      </c>
      <c r="C110" s="10">
        <v>72602</v>
      </c>
      <c r="D110" s="7" t="s">
        <v>1100</v>
      </c>
      <c r="E110" s="10">
        <v>3</v>
      </c>
      <c r="F110" s="10">
        <v>1</v>
      </c>
      <c r="G110" s="7" t="s">
        <v>165</v>
      </c>
      <c r="H110" s="10">
        <v>1</v>
      </c>
      <c r="I110" s="43" t="b">
        <v>1</v>
      </c>
      <c r="J110" s="43" t="b">
        <v>0</v>
      </c>
      <c r="K110" t="s">
        <v>2572</v>
      </c>
      <c r="L110" s="43" t="b">
        <v>1</v>
      </c>
      <c r="M110" s="43" t="b">
        <v>1</v>
      </c>
      <c r="N110" s="43" t="b">
        <v>1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t="s">
        <v>114</v>
      </c>
      <c r="V110" t="s">
        <v>114</v>
      </c>
      <c r="W110" s="6">
        <v>43454</v>
      </c>
      <c r="X110" s="7" t="s">
        <v>151</v>
      </c>
      <c r="Y110" s="7"/>
      <c r="Z110" s="7" t="s">
        <v>110</v>
      </c>
      <c r="AA110" s="7" t="s">
        <v>114</v>
      </c>
      <c r="AB110" s="7" t="s">
        <v>74</v>
      </c>
      <c r="AC110" s="10">
        <v>1</v>
      </c>
      <c r="AD110" s="7" t="s">
        <v>2576</v>
      </c>
      <c r="AE110" s="7"/>
      <c r="AF110" s="7" t="s">
        <v>114</v>
      </c>
      <c r="AG110" s="10">
        <v>1</v>
      </c>
      <c r="AH110" s="3" t="s">
        <v>74</v>
      </c>
      <c r="AI110" s="3" t="s">
        <v>1324</v>
      </c>
      <c r="AJ110" t="s">
        <v>114</v>
      </c>
      <c r="AK110" t="s">
        <v>114</v>
      </c>
      <c r="AL110" t="s">
        <v>114</v>
      </c>
      <c r="AM110" s="43" t="b">
        <v>0</v>
      </c>
      <c r="AN110" s="3"/>
      <c r="AO110" s="3"/>
      <c r="AP110" s="43" t="b">
        <v>0</v>
      </c>
      <c r="AQ110" s="3" t="b">
        <v>0</v>
      </c>
    </row>
    <row r="111" spans="1:43" x14ac:dyDescent="0.25">
      <c r="A111" t="str">
        <f>_xlfn.CONCAT(Table4[[#This Row],[Order]],"-",Table4[[#This Row],[Line]])</f>
        <v>72602-4</v>
      </c>
      <c r="B111" s="1">
        <v>43461</v>
      </c>
      <c r="C111" s="10">
        <v>72602</v>
      </c>
      <c r="D111" s="7" t="s">
        <v>2175</v>
      </c>
      <c r="E111" s="10">
        <v>4</v>
      </c>
      <c r="F111" s="10">
        <v>1</v>
      </c>
      <c r="G111" s="7" t="s">
        <v>165</v>
      </c>
      <c r="H111" s="10">
        <v>1</v>
      </c>
      <c r="I111" s="43" t="b">
        <v>1</v>
      </c>
      <c r="J111" s="43" t="b">
        <v>0</v>
      </c>
      <c r="K111" t="s">
        <v>2572</v>
      </c>
      <c r="L111" s="43" t="b">
        <v>1</v>
      </c>
      <c r="M111" s="43" t="b">
        <v>1</v>
      </c>
      <c r="N111" s="43" t="b">
        <v>1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t="s">
        <v>114</v>
      </c>
      <c r="V111" t="s">
        <v>114</v>
      </c>
      <c r="W111" s="6">
        <v>43454</v>
      </c>
      <c r="X111" s="7" t="s">
        <v>151</v>
      </c>
      <c r="Y111" s="7"/>
      <c r="Z111" s="7" t="s">
        <v>2577</v>
      </c>
      <c r="AA111" s="7" t="s">
        <v>114</v>
      </c>
      <c r="AB111" s="7" t="s">
        <v>74</v>
      </c>
      <c r="AC111" s="10">
        <v>1</v>
      </c>
      <c r="AD111" s="7" t="s">
        <v>1215</v>
      </c>
      <c r="AE111" s="7"/>
      <c r="AF111" s="7" t="s">
        <v>114</v>
      </c>
      <c r="AG111" s="10">
        <v>1</v>
      </c>
      <c r="AH111" s="3" t="s">
        <v>74</v>
      </c>
      <c r="AI111" s="3" t="s">
        <v>1324</v>
      </c>
      <c r="AJ111" t="s">
        <v>114</v>
      </c>
      <c r="AK111" t="s">
        <v>114</v>
      </c>
      <c r="AL111" t="s">
        <v>114</v>
      </c>
      <c r="AM111" s="43" t="b">
        <v>0</v>
      </c>
      <c r="AN111" s="3"/>
      <c r="AO111" s="3"/>
      <c r="AP111" s="43" t="b">
        <v>0</v>
      </c>
      <c r="AQ111" s="3" t="b">
        <v>0</v>
      </c>
    </row>
    <row r="112" spans="1:43" x14ac:dyDescent="0.25">
      <c r="A112" t="str">
        <f>_xlfn.CONCAT(Table4[[#This Row],[Order]],"-",Table4[[#This Row],[Line]])</f>
        <v>72602-5</v>
      </c>
      <c r="B112" s="1">
        <v>43461</v>
      </c>
      <c r="C112" s="10">
        <v>72602</v>
      </c>
      <c r="D112" s="7" t="s">
        <v>2176</v>
      </c>
      <c r="E112" s="10">
        <v>5</v>
      </c>
      <c r="F112" s="10">
        <v>1</v>
      </c>
      <c r="G112" s="7" t="s">
        <v>165</v>
      </c>
      <c r="H112" s="10">
        <v>1</v>
      </c>
      <c r="I112" s="43" t="b">
        <v>1</v>
      </c>
      <c r="J112" s="43" t="b">
        <v>0</v>
      </c>
      <c r="K112" t="s">
        <v>2572</v>
      </c>
      <c r="L112" s="43" t="b">
        <v>1</v>
      </c>
      <c r="M112" s="43" t="b">
        <v>1</v>
      </c>
      <c r="N112" s="43" t="b">
        <v>1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t="s">
        <v>114</v>
      </c>
      <c r="V112" t="s">
        <v>114</v>
      </c>
      <c r="W112" s="6">
        <v>43454</v>
      </c>
      <c r="X112" s="7" t="s">
        <v>151</v>
      </c>
      <c r="Y112" s="7"/>
      <c r="Z112" s="7" t="s">
        <v>25</v>
      </c>
      <c r="AA112" s="7" t="s">
        <v>125</v>
      </c>
      <c r="AB112" s="7" t="s">
        <v>74</v>
      </c>
      <c r="AC112" s="10">
        <v>1</v>
      </c>
      <c r="AD112" s="7" t="s">
        <v>2578</v>
      </c>
      <c r="AE112" s="7"/>
      <c r="AF112" s="7" t="s">
        <v>114</v>
      </c>
      <c r="AG112" s="10">
        <v>1</v>
      </c>
      <c r="AH112" s="3" t="s">
        <v>74</v>
      </c>
      <c r="AI112" s="3" t="s">
        <v>1324</v>
      </c>
      <c r="AJ112" t="s">
        <v>114</v>
      </c>
      <c r="AK112" t="s">
        <v>114</v>
      </c>
      <c r="AL112" t="s">
        <v>114</v>
      </c>
      <c r="AM112" s="43" t="b">
        <v>0</v>
      </c>
      <c r="AN112" s="3"/>
      <c r="AO112" s="3"/>
      <c r="AP112" s="43" t="b">
        <v>0</v>
      </c>
      <c r="AQ112" s="3" t="b">
        <v>1</v>
      </c>
    </row>
    <row r="113" spans="1:43" x14ac:dyDescent="0.25">
      <c r="A113" t="str">
        <f>_xlfn.CONCAT(Table4[[#This Row],[Order]],"-",Table4[[#This Row],[Line]])</f>
        <v>72602-6</v>
      </c>
      <c r="B113" s="59">
        <v>43461</v>
      </c>
      <c r="C113" s="57">
        <v>72602</v>
      </c>
      <c r="D113" s="58" t="s">
        <v>1101</v>
      </c>
      <c r="E113" s="57">
        <v>6</v>
      </c>
      <c r="F113" s="57">
        <v>1</v>
      </c>
      <c r="G113" s="58" t="s">
        <v>165</v>
      </c>
      <c r="H113" s="57">
        <v>1</v>
      </c>
      <c r="I113" s="43" t="b">
        <v>1</v>
      </c>
      <c r="J113" s="43" t="b">
        <v>0</v>
      </c>
      <c r="K113" t="s">
        <v>2572</v>
      </c>
      <c r="L113" s="43" t="b">
        <v>1</v>
      </c>
      <c r="M113" s="43" t="b">
        <v>1</v>
      </c>
      <c r="N113" s="43" t="b">
        <v>1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t="s">
        <v>114</v>
      </c>
      <c r="V113" t="s">
        <v>114</v>
      </c>
      <c r="W113" s="6">
        <v>43454</v>
      </c>
      <c r="X113" s="58" t="s">
        <v>151</v>
      </c>
      <c r="Y113" s="58"/>
      <c r="Z113" s="58" t="s">
        <v>126</v>
      </c>
      <c r="AA113" s="58" t="s">
        <v>114</v>
      </c>
      <c r="AB113" s="58" t="s">
        <v>74</v>
      </c>
      <c r="AC113" s="57">
        <v>1</v>
      </c>
      <c r="AD113" s="58" t="s">
        <v>2579</v>
      </c>
      <c r="AE113" s="59"/>
      <c r="AF113" s="58" t="s">
        <v>114</v>
      </c>
      <c r="AG113" s="57">
        <v>1</v>
      </c>
      <c r="AH113" s="3" t="s">
        <v>74</v>
      </c>
      <c r="AI113" s="3" t="s">
        <v>1324</v>
      </c>
      <c r="AJ113" t="s">
        <v>114</v>
      </c>
      <c r="AK113" t="s">
        <v>114</v>
      </c>
      <c r="AL113" t="s">
        <v>114</v>
      </c>
      <c r="AM113" s="43" t="b">
        <v>0</v>
      </c>
      <c r="AN113" s="3"/>
      <c r="AO113" s="3"/>
      <c r="AP113" s="43" t="b">
        <v>0</v>
      </c>
      <c r="AQ113" s="3" t="b">
        <v>0</v>
      </c>
    </row>
    <row r="114" spans="1:43" x14ac:dyDescent="0.25">
      <c r="A114" t="str">
        <f>_xlfn.CONCAT(Table4[[#This Row],[Order]],"-",Table4[[#This Row],[Line]])</f>
        <v>72602-7</v>
      </c>
      <c r="B114" s="59">
        <v>43461</v>
      </c>
      <c r="C114" s="57">
        <v>72602</v>
      </c>
      <c r="D114" s="58" t="s">
        <v>2174</v>
      </c>
      <c r="E114" s="57">
        <v>7</v>
      </c>
      <c r="F114" s="57">
        <v>1</v>
      </c>
      <c r="G114" s="58" t="s">
        <v>165</v>
      </c>
      <c r="H114" s="57">
        <v>1</v>
      </c>
      <c r="I114" s="43" t="b">
        <v>1</v>
      </c>
      <c r="J114" s="43" t="b">
        <v>0</v>
      </c>
      <c r="K114" t="s">
        <v>2572</v>
      </c>
      <c r="L114" s="43" t="b">
        <v>1</v>
      </c>
      <c r="M114" s="43" t="b">
        <v>1</v>
      </c>
      <c r="N114" s="43" t="b">
        <v>1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t="s">
        <v>114</v>
      </c>
      <c r="V114" t="s">
        <v>114</v>
      </c>
      <c r="W114" s="6">
        <v>43454</v>
      </c>
      <c r="X114" s="58" t="s">
        <v>151</v>
      </c>
      <c r="Y114" s="58"/>
      <c r="Z114" s="58" t="s">
        <v>2574</v>
      </c>
      <c r="AA114" s="58" t="s">
        <v>114</v>
      </c>
      <c r="AB114" s="58" t="s">
        <v>74</v>
      </c>
      <c r="AC114" s="57">
        <v>1</v>
      </c>
      <c r="AD114" s="58" t="s">
        <v>1216</v>
      </c>
      <c r="AE114" s="59"/>
      <c r="AF114" s="58" t="s">
        <v>114</v>
      </c>
      <c r="AG114" s="57">
        <v>1</v>
      </c>
      <c r="AH114" s="3" t="s">
        <v>74</v>
      </c>
      <c r="AI114" s="3" t="s">
        <v>1324</v>
      </c>
      <c r="AJ114" t="s">
        <v>114</v>
      </c>
      <c r="AK114" t="s">
        <v>114</v>
      </c>
      <c r="AL114" t="s">
        <v>114</v>
      </c>
      <c r="AM114" s="43" t="b">
        <v>0</v>
      </c>
      <c r="AN114" s="3"/>
      <c r="AO114" s="3"/>
      <c r="AP114" s="43" t="b">
        <v>0</v>
      </c>
      <c r="AQ114" s="3" t="b">
        <v>0</v>
      </c>
    </row>
    <row r="115" spans="1:43" x14ac:dyDescent="0.25">
      <c r="A115" t="str">
        <f>_xlfn.CONCAT(Table4[[#This Row],[Order]],"-",Table4[[#This Row],[Line]])</f>
        <v>72602-8</v>
      </c>
      <c r="B115" s="5">
        <v>43461</v>
      </c>
      <c r="C115" s="8">
        <v>72602</v>
      </c>
      <c r="D115" s="3" t="s">
        <v>2177</v>
      </c>
      <c r="E115" s="8">
        <v>8</v>
      </c>
      <c r="F115" s="8">
        <v>1</v>
      </c>
      <c r="G115" s="3" t="s">
        <v>165</v>
      </c>
      <c r="H115" s="8">
        <v>1</v>
      </c>
      <c r="I115" s="43" t="b">
        <v>1</v>
      </c>
      <c r="J115" s="43" t="b">
        <v>0</v>
      </c>
      <c r="K115" t="s">
        <v>2572</v>
      </c>
      <c r="L115" s="43" t="b">
        <v>1</v>
      </c>
      <c r="M115" s="43" t="b">
        <v>1</v>
      </c>
      <c r="N115" s="43" t="b">
        <v>1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t="s">
        <v>114</v>
      </c>
      <c r="V115" t="s">
        <v>114</v>
      </c>
      <c r="W115" s="5">
        <v>43454</v>
      </c>
      <c r="X115" s="3" t="s">
        <v>151</v>
      </c>
      <c r="Y115" s="3"/>
      <c r="Z115" s="3" t="s">
        <v>2580</v>
      </c>
      <c r="AA115" s="3" t="s">
        <v>117</v>
      </c>
      <c r="AB115" s="3" t="s">
        <v>74</v>
      </c>
      <c r="AC115" s="8">
        <v>1</v>
      </c>
      <c r="AD115" s="3" t="s">
        <v>2581</v>
      </c>
      <c r="AE115" s="3"/>
      <c r="AF115" s="3" t="s">
        <v>114</v>
      </c>
      <c r="AG115" s="8">
        <v>2</v>
      </c>
      <c r="AH115" s="3" t="s">
        <v>74</v>
      </c>
      <c r="AI115" s="3" t="s">
        <v>1324</v>
      </c>
      <c r="AJ115" t="s">
        <v>114</v>
      </c>
      <c r="AK115" t="s">
        <v>114</v>
      </c>
      <c r="AL115" t="s">
        <v>114</v>
      </c>
      <c r="AM115" s="43" t="b">
        <v>0</v>
      </c>
      <c r="AN115" s="3"/>
      <c r="AO115" s="3"/>
      <c r="AP115" s="43" t="b">
        <v>0</v>
      </c>
      <c r="AQ115" s="3" t="b">
        <v>1</v>
      </c>
    </row>
    <row r="116" spans="1:43" x14ac:dyDescent="0.25">
      <c r="A116" t="str">
        <f>_xlfn.CONCAT(Table4[[#This Row],[Order]],"-",Table4[[#This Row],[Line]])</f>
        <v>72675-1</v>
      </c>
      <c r="B116" s="5">
        <v>43467</v>
      </c>
      <c r="C116" s="8">
        <v>72675</v>
      </c>
      <c r="D116" s="3" t="s">
        <v>1501</v>
      </c>
      <c r="E116" s="8">
        <v>1</v>
      </c>
      <c r="F116" s="8">
        <v>1</v>
      </c>
      <c r="G116" s="3" t="s">
        <v>29</v>
      </c>
      <c r="H116" s="8">
        <v>3</v>
      </c>
      <c r="I116" s="43" t="b">
        <v>1</v>
      </c>
      <c r="J116" s="43" t="b">
        <v>1</v>
      </c>
      <c r="K116" t="s">
        <v>135</v>
      </c>
      <c r="L116" s="43" t="b">
        <v>1</v>
      </c>
      <c r="M116" s="43" t="b">
        <v>1</v>
      </c>
      <c r="N116" s="43" t="b">
        <v>1</v>
      </c>
      <c r="O116" t="s">
        <v>114</v>
      </c>
      <c r="P116" t="s">
        <v>138</v>
      </c>
      <c r="Q116" t="s">
        <v>114</v>
      </c>
      <c r="R116" t="s">
        <v>114</v>
      </c>
      <c r="S116" t="s">
        <v>138</v>
      </c>
      <c r="T116" t="s">
        <v>114</v>
      </c>
      <c r="U116" t="s">
        <v>114</v>
      </c>
      <c r="V116" t="s">
        <v>114</v>
      </c>
      <c r="W116" s="5">
        <v>43461</v>
      </c>
      <c r="X116" s="3" t="s">
        <v>114</v>
      </c>
      <c r="Y116" s="3" t="s">
        <v>5144</v>
      </c>
      <c r="Z116" s="3" t="s">
        <v>3135</v>
      </c>
      <c r="AA116" s="3" t="s">
        <v>114</v>
      </c>
      <c r="AB116" s="3" t="s">
        <v>74</v>
      </c>
      <c r="AC116" s="8">
        <v>7</v>
      </c>
      <c r="AD116" s="3" t="s">
        <v>1500</v>
      </c>
      <c r="AE116" s="3">
        <v>43461</v>
      </c>
      <c r="AF116" s="3" t="s">
        <v>114</v>
      </c>
      <c r="AG116" s="8">
        <v>12</v>
      </c>
      <c r="AH116" s="3" t="s">
        <v>74</v>
      </c>
      <c r="AI116" s="3" t="s">
        <v>1328</v>
      </c>
      <c r="AJ116" t="s">
        <v>135</v>
      </c>
      <c r="AK116" t="s">
        <v>114</v>
      </c>
      <c r="AL116" t="s">
        <v>114</v>
      </c>
      <c r="AM116" s="43" t="b">
        <v>0</v>
      </c>
      <c r="AN116" s="3"/>
      <c r="AO116" s="3"/>
      <c r="AP116" s="43" t="b">
        <v>0</v>
      </c>
      <c r="AQ116" s="3" t="b">
        <v>0</v>
      </c>
    </row>
    <row r="117" spans="1:43" x14ac:dyDescent="0.25">
      <c r="A117" t="str">
        <f>_xlfn.CONCAT(Table4[[#This Row],[Order]],"-",Table4[[#This Row],[Line]])</f>
        <v>72675-2</v>
      </c>
      <c r="B117" s="1">
        <v>43467</v>
      </c>
      <c r="C117" s="10">
        <v>72675</v>
      </c>
      <c r="D117" s="7" t="s">
        <v>1503</v>
      </c>
      <c r="E117" s="10">
        <v>2</v>
      </c>
      <c r="F117" s="10">
        <v>1</v>
      </c>
      <c r="G117" s="7" t="s">
        <v>29</v>
      </c>
      <c r="H117" s="10">
        <v>4</v>
      </c>
      <c r="I117" s="43" t="b">
        <v>1</v>
      </c>
      <c r="J117" s="43" t="b">
        <v>1</v>
      </c>
      <c r="K117" t="s">
        <v>135</v>
      </c>
      <c r="L117" s="43" t="b">
        <v>1</v>
      </c>
      <c r="M117" s="43" t="b">
        <v>1</v>
      </c>
      <c r="N117" s="43" t="b">
        <v>1</v>
      </c>
      <c r="O117" t="s">
        <v>114</v>
      </c>
      <c r="P117" t="s">
        <v>138</v>
      </c>
      <c r="Q117" t="s">
        <v>114</v>
      </c>
      <c r="R117" t="s">
        <v>114</v>
      </c>
      <c r="S117" t="s">
        <v>138</v>
      </c>
      <c r="T117" t="s">
        <v>114</v>
      </c>
      <c r="U117" t="s">
        <v>114</v>
      </c>
      <c r="V117" t="s">
        <v>114</v>
      </c>
      <c r="W117" s="6">
        <v>43461</v>
      </c>
      <c r="X117" s="7" t="s">
        <v>114</v>
      </c>
      <c r="Y117" s="7" t="s">
        <v>5145</v>
      </c>
      <c r="Z117" s="7" t="s">
        <v>3135</v>
      </c>
      <c r="AA117" s="7" t="s">
        <v>114</v>
      </c>
      <c r="AB117" s="7" t="s">
        <v>74</v>
      </c>
      <c r="AC117" s="10">
        <v>7</v>
      </c>
      <c r="AD117" s="7" t="s">
        <v>1502</v>
      </c>
      <c r="AE117" s="7">
        <v>43461</v>
      </c>
      <c r="AF117" s="7" t="s">
        <v>114</v>
      </c>
      <c r="AG117" s="10">
        <v>24</v>
      </c>
      <c r="AH117" s="3" t="s">
        <v>74</v>
      </c>
      <c r="AI117" s="3" t="s">
        <v>1328</v>
      </c>
      <c r="AJ117" t="s">
        <v>135</v>
      </c>
      <c r="AK117" t="s">
        <v>114</v>
      </c>
      <c r="AL117" t="s">
        <v>114</v>
      </c>
      <c r="AM117" s="43" t="b">
        <v>0</v>
      </c>
      <c r="AN117" s="3"/>
      <c r="AO117" s="3"/>
      <c r="AP117" s="43" t="b">
        <v>0</v>
      </c>
      <c r="AQ117" s="3" t="b">
        <v>0</v>
      </c>
    </row>
    <row r="118" spans="1:43" x14ac:dyDescent="0.25">
      <c r="A118" t="str">
        <f>_xlfn.CONCAT(Table4[[#This Row],[Order]],"-",Table4[[#This Row],[Line]])</f>
        <v>72675-3</v>
      </c>
      <c r="B118" s="59">
        <v>43487</v>
      </c>
      <c r="C118" s="57">
        <v>72675</v>
      </c>
      <c r="D118" s="58" t="s">
        <v>1505</v>
      </c>
      <c r="E118" s="57">
        <v>3</v>
      </c>
      <c r="F118" s="57">
        <v>1</v>
      </c>
      <c r="G118" s="58" t="s">
        <v>42</v>
      </c>
      <c r="H118" s="57">
        <v>1</v>
      </c>
      <c r="I118" s="43" t="b">
        <v>0</v>
      </c>
      <c r="J118" s="43" t="b">
        <v>0</v>
      </c>
      <c r="K118" t="s">
        <v>114</v>
      </c>
      <c r="L118" s="43" t="b">
        <v>0</v>
      </c>
      <c r="M118" s="43" t="b">
        <v>0</v>
      </c>
      <c r="N118" s="43" t="b">
        <v>0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t="s">
        <v>114</v>
      </c>
      <c r="V118" t="s">
        <v>114</v>
      </c>
      <c r="W118" s="6">
        <v>43482</v>
      </c>
      <c r="X118" s="58" t="s">
        <v>114</v>
      </c>
      <c r="Y118" s="58"/>
      <c r="Z118" s="58" t="s">
        <v>4908</v>
      </c>
      <c r="AA118" s="58" t="s">
        <v>114</v>
      </c>
      <c r="AB118" s="58" t="s">
        <v>74</v>
      </c>
      <c r="AC118" s="57">
        <v>7</v>
      </c>
      <c r="AD118" s="58" t="s">
        <v>1504</v>
      </c>
      <c r="AE118" s="59"/>
      <c r="AF118" s="58" t="s">
        <v>114</v>
      </c>
      <c r="AG118" s="57">
        <v>10</v>
      </c>
      <c r="AH118" s="3" t="s">
        <v>74</v>
      </c>
      <c r="AI118" s="3" t="s">
        <v>1328</v>
      </c>
      <c r="AJ118" t="s">
        <v>114</v>
      </c>
      <c r="AK118" t="s">
        <v>114</v>
      </c>
      <c r="AL118" t="s">
        <v>114</v>
      </c>
      <c r="AM118" s="43" t="b">
        <v>0</v>
      </c>
      <c r="AN118" s="3"/>
      <c r="AO118" s="3"/>
      <c r="AP118" s="43" t="b">
        <v>0</v>
      </c>
      <c r="AQ118" s="3" t="b">
        <v>0</v>
      </c>
    </row>
    <row r="119" spans="1:43" x14ac:dyDescent="0.25">
      <c r="A119" t="str">
        <f>_xlfn.CONCAT(Table4[[#This Row],[Order]],"-",Table4[[#This Row],[Line]])</f>
        <v>72675-4</v>
      </c>
      <c r="B119" s="59">
        <v>43487</v>
      </c>
      <c r="C119" s="57">
        <v>72675</v>
      </c>
      <c r="D119" s="58" t="s">
        <v>1507</v>
      </c>
      <c r="E119" s="57">
        <v>4</v>
      </c>
      <c r="F119" s="57">
        <v>1</v>
      </c>
      <c r="G119" s="58" t="s">
        <v>42</v>
      </c>
      <c r="H119" s="57">
        <v>1</v>
      </c>
      <c r="I119" s="43" t="b">
        <v>0</v>
      </c>
      <c r="J119" s="43" t="b">
        <v>0</v>
      </c>
      <c r="K119" t="s">
        <v>114</v>
      </c>
      <c r="L119" s="43" t="b">
        <v>0</v>
      </c>
      <c r="M119" s="43" t="b">
        <v>0</v>
      </c>
      <c r="N119" s="43" t="b">
        <v>0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t="s">
        <v>114</v>
      </c>
      <c r="V119" t="s">
        <v>114</v>
      </c>
      <c r="W119" s="6">
        <v>43482</v>
      </c>
      <c r="X119" s="58" t="s">
        <v>114</v>
      </c>
      <c r="Y119" s="58"/>
      <c r="Z119" s="58" t="s">
        <v>4909</v>
      </c>
      <c r="AA119" s="58" t="s">
        <v>114</v>
      </c>
      <c r="AB119" s="58" t="s">
        <v>74</v>
      </c>
      <c r="AC119" s="57">
        <v>7</v>
      </c>
      <c r="AD119" s="58" t="s">
        <v>1506</v>
      </c>
      <c r="AE119" s="59"/>
      <c r="AF119" s="58" t="s">
        <v>114</v>
      </c>
      <c r="AG119" s="57">
        <v>16</v>
      </c>
      <c r="AH119" s="3" t="s">
        <v>74</v>
      </c>
      <c r="AI119" s="3" t="s">
        <v>1328</v>
      </c>
      <c r="AJ119" t="s">
        <v>114</v>
      </c>
      <c r="AK119" t="s">
        <v>114</v>
      </c>
      <c r="AL119" t="s">
        <v>114</v>
      </c>
      <c r="AM119" s="43" t="b">
        <v>0</v>
      </c>
      <c r="AN119" s="3"/>
      <c r="AO119" s="3"/>
      <c r="AP119" s="43" t="b">
        <v>0</v>
      </c>
      <c r="AQ119" s="3" t="b">
        <v>0</v>
      </c>
    </row>
    <row r="120" spans="1:43" x14ac:dyDescent="0.25">
      <c r="A120" t="str">
        <f>_xlfn.CONCAT(Table4[[#This Row],[Order]],"-",Table4[[#This Row],[Line]])</f>
        <v>72675-5</v>
      </c>
      <c r="B120" s="5">
        <v>43467</v>
      </c>
      <c r="C120" s="8">
        <v>72675</v>
      </c>
      <c r="D120" s="3" t="s">
        <v>1753</v>
      </c>
      <c r="E120" s="8">
        <v>5</v>
      </c>
      <c r="F120" s="8">
        <v>1</v>
      </c>
      <c r="G120" s="3" t="s">
        <v>165</v>
      </c>
      <c r="H120" s="8">
        <v>1</v>
      </c>
      <c r="I120" s="43" t="b">
        <v>1</v>
      </c>
      <c r="J120" s="43" t="b">
        <v>0</v>
      </c>
      <c r="K120" t="s">
        <v>114</v>
      </c>
      <c r="L120" s="43" t="b">
        <v>1</v>
      </c>
      <c r="M120" s="43" t="b">
        <v>1</v>
      </c>
      <c r="N120" s="43" t="b">
        <v>1</v>
      </c>
      <c r="O120" t="s">
        <v>114</v>
      </c>
      <c r="P120" t="s">
        <v>23</v>
      </c>
      <c r="Q120" t="s">
        <v>114</v>
      </c>
      <c r="R120" t="s">
        <v>23</v>
      </c>
      <c r="S120" t="s">
        <v>114</v>
      </c>
      <c r="T120" t="s">
        <v>114</v>
      </c>
      <c r="U120" t="s">
        <v>114</v>
      </c>
      <c r="V120" t="s">
        <v>114</v>
      </c>
      <c r="W120" s="5">
        <v>43461</v>
      </c>
      <c r="X120" s="3" t="s">
        <v>114</v>
      </c>
      <c r="Y120" s="3"/>
      <c r="Z120" s="3" t="s">
        <v>3136</v>
      </c>
      <c r="AA120" s="3" t="s">
        <v>114</v>
      </c>
      <c r="AB120" s="3" t="s">
        <v>74</v>
      </c>
      <c r="AC120" s="8">
        <v>7</v>
      </c>
      <c r="AD120" s="3" t="s">
        <v>1508</v>
      </c>
      <c r="AE120" s="3"/>
      <c r="AF120" s="3" t="s">
        <v>114</v>
      </c>
      <c r="AG120" s="8">
        <v>2</v>
      </c>
      <c r="AH120" s="3" t="s">
        <v>74</v>
      </c>
      <c r="AI120" s="3" t="s">
        <v>1328</v>
      </c>
      <c r="AJ120" t="s">
        <v>114</v>
      </c>
      <c r="AK120" t="s">
        <v>114</v>
      </c>
      <c r="AL120" t="s">
        <v>114</v>
      </c>
      <c r="AM120" s="43" t="b">
        <v>0</v>
      </c>
      <c r="AN120" s="3"/>
      <c r="AO120" s="3"/>
      <c r="AP120" s="43" t="b">
        <v>0</v>
      </c>
      <c r="AQ120" s="3" t="b">
        <v>0</v>
      </c>
    </row>
    <row r="121" spans="1:43" x14ac:dyDescent="0.25">
      <c r="A121" t="str">
        <f>_xlfn.CONCAT(Table4[[#This Row],[Order]],"-",Table4[[#This Row],[Line]])</f>
        <v>72675-6</v>
      </c>
      <c r="B121" s="5">
        <v>43467</v>
      </c>
      <c r="C121" s="8">
        <v>72675</v>
      </c>
      <c r="D121" s="3" t="s">
        <v>1510</v>
      </c>
      <c r="E121" s="8">
        <v>6</v>
      </c>
      <c r="F121" s="8">
        <v>1</v>
      </c>
      <c r="G121" s="3" t="s">
        <v>29</v>
      </c>
      <c r="H121" s="8">
        <v>1</v>
      </c>
      <c r="I121" s="43" t="b">
        <v>1</v>
      </c>
      <c r="J121" s="43" t="b">
        <v>1</v>
      </c>
      <c r="K121" t="s">
        <v>135</v>
      </c>
      <c r="L121" s="43" t="b">
        <v>1</v>
      </c>
      <c r="M121" s="43" t="b">
        <v>1</v>
      </c>
      <c r="N121" s="43" t="b">
        <v>1</v>
      </c>
      <c r="O121" t="s">
        <v>114</v>
      </c>
      <c r="P121" t="s">
        <v>138</v>
      </c>
      <c r="Q121" t="s">
        <v>114</v>
      </c>
      <c r="R121" t="s">
        <v>114</v>
      </c>
      <c r="S121" t="s">
        <v>114</v>
      </c>
      <c r="T121" t="s">
        <v>114</v>
      </c>
      <c r="U121" t="s">
        <v>114</v>
      </c>
      <c r="V121" t="s">
        <v>138</v>
      </c>
      <c r="W121" s="5">
        <v>43461</v>
      </c>
      <c r="X121" s="3" t="s">
        <v>114</v>
      </c>
      <c r="Y121" s="3" t="s">
        <v>5372</v>
      </c>
      <c r="Z121" s="3" t="s">
        <v>3137</v>
      </c>
      <c r="AA121" s="3" t="s">
        <v>117</v>
      </c>
      <c r="AB121" s="3" t="s">
        <v>74</v>
      </c>
      <c r="AC121" s="8">
        <v>7</v>
      </c>
      <c r="AD121" s="3" t="s">
        <v>1509</v>
      </c>
      <c r="AE121" s="3">
        <v>43465</v>
      </c>
      <c r="AF121" s="3" t="s">
        <v>114</v>
      </c>
      <c r="AG121" s="8">
        <v>10</v>
      </c>
      <c r="AH121" s="3" t="s">
        <v>74</v>
      </c>
      <c r="AI121" s="3" t="s">
        <v>1328</v>
      </c>
      <c r="AJ121" t="s">
        <v>114</v>
      </c>
      <c r="AK121" t="s">
        <v>114</v>
      </c>
      <c r="AL121" t="s">
        <v>114</v>
      </c>
      <c r="AM121" s="43" t="b">
        <v>0</v>
      </c>
      <c r="AN121" s="3"/>
      <c r="AO121" s="3"/>
      <c r="AP121" s="43" t="b">
        <v>0</v>
      </c>
      <c r="AQ121" s="3" t="b">
        <v>1</v>
      </c>
    </row>
    <row r="122" spans="1:43" x14ac:dyDescent="0.25">
      <c r="A122" t="str">
        <f>_xlfn.CONCAT(Table4[[#This Row],[Order]],"-",Table4[[#This Row],[Line]])</f>
        <v>72675-7</v>
      </c>
      <c r="B122" s="5">
        <v>43467</v>
      </c>
      <c r="C122" s="8">
        <v>72675</v>
      </c>
      <c r="D122" s="3" t="s">
        <v>1512</v>
      </c>
      <c r="E122" s="8">
        <v>7</v>
      </c>
      <c r="F122" s="8">
        <v>1</v>
      </c>
      <c r="G122" s="3" t="s">
        <v>29</v>
      </c>
      <c r="H122" s="8">
        <v>1</v>
      </c>
      <c r="I122" s="43" t="b">
        <v>1</v>
      </c>
      <c r="J122" s="43" t="b">
        <v>1</v>
      </c>
      <c r="K122" t="s">
        <v>135</v>
      </c>
      <c r="L122" s="43" t="b">
        <v>1</v>
      </c>
      <c r="M122" s="43" t="b">
        <v>1</v>
      </c>
      <c r="N122" s="43" t="b">
        <v>1</v>
      </c>
      <c r="O122" t="s">
        <v>114</v>
      </c>
      <c r="P122" t="s">
        <v>138</v>
      </c>
      <c r="Q122" t="s">
        <v>114</v>
      </c>
      <c r="R122" t="s">
        <v>114</v>
      </c>
      <c r="S122" t="s">
        <v>114</v>
      </c>
      <c r="T122" t="s">
        <v>114</v>
      </c>
      <c r="U122" t="s">
        <v>114</v>
      </c>
      <c r="V122" t="s">
        <v>138</v>
      </c>
      <c r="W122" s="5">
        <v>43461</v>
      </c>
      <c r="X122" s="3" t="s">
        <v>114</v>
      </c>
      <c r="Y122" s="3" t="s">
        <v>5373</v>
      </c>
      <c r="Z122" s="3" t="s">
        <v>3138</v>
      </c>
      <c r="AA122" s="3" t="s">
        <v>117</v>
      </c>
      <c r="AB122" s="3" t="s">
        <v>74</v>
      </c>
      <c r="AC122" s="8">
        <v>7</v>
      </c>
      <c r="AD122" s="3" t="s">
        <v>1511</v>
      </c>
      <c r="AE122" s="3">
        <v>43465</v>
      </c>
      <c r="AF122" s="3" t="s">
        <v>114</v>
      </c>
      <c r="AG122" s="8">
        <v>10</v>
      </c>
      <c r="AH122" s="3" t="s">
        <v>74</v>
      </c>
      <c r="AI122" s="3" t="s">
        <v>1328</v>
      </c>
      <c r="AJ122" t="s">
        <v>114</v>
      </c>
      <c r="AK122" t="s">
        <v>114</v>
      </c>
      <c r="AL122" t="s">
        <v>114</v>
      </c>
      <c r="AM122" s="43" t="b">
        <v>0</v>
      </c>
      <c r="AN122" s="3"/>
      <c r="AO122" s="3"/>
      <c r="AP122" s="43" t="b">
        <v>0</v>
      </c>
      <c r="AQ122" s="3" t="b">
        <v>1</v>
      </c>
    </row>
    <row r="123" spans="1:43" x14ac:dyDescent="0.25">
      <c r="A123" t="str">
        <f>_xlfn.CONCAT(Table4[[#This Row],[Order]],"-",Table4[[#This Row],[Line]])</f>
        <v>72891-1</v>
      </c>
      <c r="B123" s="5">
        <v>43531</v>
      </c>
      <c r="C123" s="8">
        <v>72891</v>
      </c>
      <c r="D123" s="3" t="s">
        <v>1067</v>
      </c>
      <c r="E123" s="8">
        <v>1</v>
      </c>
      <c r="F123" s="8">
        <v>1</v>
      </c>
      <c r="G123" s="3" t="s">
        <v>42</v>
      </c>
      <c r="H123" s="8">
        <v>19</v>
      </c>
      <c r="I123" s="43" t="b">
        <v>0</v>
      </c>
      <c r="J123" s="43" t="b">
        <v>0</v>
      </c>
      <c r="K123" t="s">
        <v>114</v>
      </c>
      <c r="L123" s="43" t="b">
        <v>0</v>
      </c>
      <c r="M123" s="43" t="b">
        <v>0</v>
      </c>
      <c r="N123" s="43" t="b">
        <v>0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t="s">
        <v>114</v>
      </c>
      <c r="V123" t="s">
        <v>114</v>
      </c>
      <c r="W123" s="5">
        <v>43528</v>
      </c>
      <c r="X123" s="3" t="s">
        <v>114</v>
      </c>
      <c r="Y123" s="3"/>
      <c r="Z123" s="3" t="s">
        <v>5146</v>
      </c>
      <c r="AA123" s="3" t="s">
        <v>114</v>
      </c>
      <c r="AB123" s="3" t="s">
        <v>74</v>
      </c>
      <c r="AC123" s="8">
        <v>10</v>
      </c>
      <c r="AD123" s="3" t="s">
        <v>1066</v>
      </c>
      <c r="AE123" s="3"/>
      <c r="AF123" s="3" t="s">
        <v>114</v>
      </c>
      <c r="AG123" s="8">
        <v>19</v>
      </c>
      <c r="AH123" s="3" t="s">
        <v>74</v>
      </c>
      <c r="AI123" s="3" t="s">
        <v>1331</v>
      </c>
      <c r="AJ123" t="s">
        <v>114</v>
      </c>
      <c r="AK123" t="s">
        <v>114</v>
      </c>
      <c r="AL123" t="s">
        <v>114</v>
      </c>
      <c r="AM123" s="43" t="b">
        <v>0</v>
      </c>
      <c r="AN123" s="3"/>
      <c r="AO123" s="3"/>
      <c r="AP123" s="43" t="b">
        <v>0</v>
      </c>
      <c r="AQ123" s="3" t="b">
        <v>0</v>
      </c>
    </row>
    <row r="124" spans="1:43" x14ac:dyDescent="0.25">
      <c r="A124" t="str">
        <f>_xlfn.CONCAT(Table4[[#This Row],[Order]],"-",Table4[[#This Row],[Line]])</f>
        <v>72891-2</v>
      </c>
      <c r="B124" s="5">
        <v>43531</v>
      </c>
      <c r="C124" s="8">
        <v>72891</v>
      </c>
      <c r="D124" s="3" t="s">
        <v>1069</v>
      </c>
      <c r="E124" s="8">
        <v>2</v>
      </c>
      <c r="F124" s="8">
        <v>1</v>
      </c>
      <c r="G124" s="3" t="s">
        <v>42</v>
      </c>
      <c r="H124" s="8">
        <v>1</v>
      </c>
      <c r="I124" s="43" t="b">
        <v>0</v>
      </c>
      <c r="J124" s="43" t="b">
        <v>0</v>
      </c>
      <c r="K124" t="s">
        <v>114</v>
      </c>
      <c r="L124" s="43" t="b">
        <v>0</v>
      </c>
      <c r="M124" s="43" t="b">
        <v>0</v>
      </c>
      <c r="N124" s="43" t="b">
        <v>0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t="s">
        <v>114</v>
      </c>
      <c r="V124" t="s">
        <v>114</v>
      </c>
      <c r="W124" s="5">
        <v>43528</v>
      </c>
      <c r="X124" s="3" t="s">
        <v>114</v>
      </c>
      <c r="Y124" s="3"/>
      <c r="Z124" s="3" t="s">
        <v>4432</v>
      </c>
      <c r="AA124" s="3" t="s">
        <v>114</v>
      </c>
      <c r="AB124" s="3" t="s">
        <v>74</v>
      </c>
      <c r="AC124" s="8">
        <v>10</v>
      </c>
      <c r="AD124" s="3" t="s">
        <v>149</v>
      </c>
      <c r="AE124" s="3"/>
      <c r="AF124" s="3" t="s">
        <v>114</v>
      </c>
      <c r="AG124" s="8">
        <v>1</v>
      </c>
      <c r="AH124" s="3" t="s">
        <v>74</v>
      </c>
      <c r="AI124" s="3" t="s">
        <v>1331</v>
      </c>
      <c r="AJ124" t="s">
        <v>114</v>
      </c>
      <c r="AK124" t="s">
        <v>114</v>
      </c>
      <c r="AL124" t="s">
        <v>114</v>
      </c>
      <c r="AM124" s="43" t="b">
        <v>0</v>
      </c>
      <c r="AN124" s="3"/>
      <c r="AO124" s="3"/>
      <c r="AP124" s="43" t="b">
        <v>0</v>
      </c>
      <c r="AQ124" s="3" t="b">
        <v>0</v>
      </c>
    </row>
    <row r="125" spans="1:43" x14ac:dyDescent="0.25">
      <c r="A125" t="str">
        <f>_xlfn.CONCAT(Table4[[#This Row],[Order]],"-",Table4[[#This Row],[Line]])</f>
        <v>72891-3</v>
      </c>
      <c r="B125" s="5">
        <v>43531</v>
      </c>
      <c r="C125" s="8">
        <v>72891</v>
      </c>
      <c r="D125" s="3" t="s">
        <v>1070</v>
      </c>
      <c r="E125" s="8">
        <v>3</v>
      </c>
      <c r="F125" s="8">
        <v>1</v>
      </c>
      <c r="G125" s="3" t="s">
        <v>42</v>
      </c>
      <c r="H125" s="8">
        <v>4</v>
      </c>
      <c r="I125" s="43" t="b">
        <v>0</v>
      </c>
      <c r="J125" s="43" t="b">
        <v>0</v>
      </c>
      <c r="K125" t="s">
        <v>114</v>
      </c>
      <c r="L125" s="43" t="b">
        <v>0</v>
      </c>
      <c r="M125" s="43" t="b">
        <v>0</v>
      </c>
      <c r="N125" s="43" t="b">
        <v>0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t="s">
        <v>114</v>
      </c>
      <c r="V125" t="s">
        <v>114</v>
      </c>
      <c r="W125" s="5">
        <v>43528</v>
      </c>
      <c r="X125" s="3" t="s">
        <v>114</v>
      </c>
      <c r="Y125" s="3"/>
      <c r="Z125" s="3" t="s">
        <v>1137</v>
      </c>
      <c r="AA125" s="3" t="s">
        <v>114</v>
      </c>
      <c r="AB125" s="3" t="s">
        <v>74</v>
      </c>
      <c r="AC125" s="8">
        <v>10</v>
      </c>
      <c r="AD125" s="3" t="s">
        <v>1002</v>
      </c>
      <c r="AE125" s="3"/>
      <c r="AF125" s="3" t="s">
        <v>114</v>
      </c>
      <c r="AG125" s="8">
        <v>4</v>
      </c>
      <c r="AH125" s="3" t="s">
        <v>74</v>
      </c>
      <c r="AI125" s="3" t="s">
        <v>1331</v>
      </c>
      <c r="AJ125" t="s">
        <v>114</v>
      </c>
      <c r="AK125" t="s">
        <v>114</v>
      </c>
      <c r="AL125" t="s">
        <v>114</v>
      </c>
      <c r="AM125" s="43" t="b">
        <v>0</v>
      </c>
      <c r="AN125" s="3"/>
      <c r="AO125" s="3"/>
      <c r="AP125" s="43" t="b">
        <v>0</v>
      </c>
      <c r="AQ125" s="3" t="b">
        <v>0</v>
      </c>
    </row>
    <row r="126" spans="1:43" x14ac:dyDescent="0.25">
      <c r="A126" t="str">
        <f>_xlfn.CONCAT(Table4[[#This Row],[Order]],"-",Table4[[#This Row],[Line]])</f>
        <v>72891-4</v>
      </c>
      <c r="B126" s="5">
        <v>43531</v>
      </c>
      <c r="C126" s="8">
        <v>72891</v>
      </c>
      <c r="D126" s="3" t="s">
        <v>1071</v>
      </c>
      <c r="E126" s="8">
        <v>4</v>
      </c>
      <c r="F126" s="8">
        <v>1</v>
      </c>
      <c r="G126" s="3" t="s">
        <v>42</v>
      </c>
      <c r="H126" s="8">
        <v>3</v>
      </c>
      <c r="I126" s="43" t="b">
        <v>0</v>
      </c>
      <c r="J126" s="43" t="b">
        <v>0</v>
      </c>
      <c r="K126" t="s">
        <v>114</v>
      </c>
      <c r="L126" s="43" t="b">
        <v>0</v>
      </c>
      <c r="M126" s="43" t="b">
        <v>0</v>
      </c>
      <c r="N126" s="43" t="b">
        <v>0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t="s">
        <v>114</v>
      </c>
      <c r="V126" t="s">
        <v>114</v>
      </c>
      <c r="W126" s="5">
        <v>43528</v>
      </c>
      <c r="X126" s="3" t="s">
        <v>114</v>
      </c>
      <c r="Y126" s="3"/>
      <c r="Z126" s="3" t="s">
        <v>3979</v>
      </c>
      <c r="AA126" s="3" t="s">
        <v>114</v>
      </c>
      <c r="AB126" s="3" t="s">
        <v>74</v>
      </c>
      <c r="AC126" s="8">
        <v>10</v>
      </c>
      <c r="AD126" s="3" t="s">
        <v>98</v>
      </c>
      <c r="AE126" s="3"/>
      <c r="AF126" s="3" t="s">
        <v>114</v>
      </c>
      <c r="AG126" s="8">
        <v>3</v>
      </c>
      <c r="AH126" s="3" t="s">
        <v>74</v>
      </c>
      <c r="AI126" s="3" t="s">
        <v>1331</v>
      </c>
      <c r="AJ126" t="s">
        <v>114</v>
      </c>
      <c r="AK126" t="s">
        <v>114</v>
      </c>
      <c r="AL126" t="s">
        <v>114</v>
      </c>
      <c r="AM126" s="43" t="b">
        <v>0</v>
      </c>
      <c r="AN126" s="3"/>
      <c r="AO126" s="3"/>
      <c r="AP126" s="43" t="b">
        <v>0</v>
      </c>
      <c r="AQ126" s="3" t="b">
        <v>0</v>
      </c>
    </row>
    <row r="127" spans="1:43" x14ac:dyDescent="0.25">
      <c r="A127" t="str">
        <f>_xlfn.CONCAT(Table4[[#This Row],[Order]],"-",Table4[[#This Row],[Line]])</f>
        <v>72906-2</v>
      </c>
      <c r="B127" s="5">
        <v>43503</v>
      </c>
      <c r="C127" s="8">
        <v>72906</v>
      </c>
      <c r="D127" s="3" t="s">
        <v>1247</v>
      </c>
      <c r="E127" s="8">
        <v>2</v>
      </c>
      <c r="F127" s="8">
        <v>1</v>
      </c>
      <c r="G127" s="3" t="s">
        <v>42</v>
      </c>
      <c r="H127" s="8">
        <v>1</v>
      </c>
      <c r="I127" s="43" t="b">
        <v>0</v>
      </c>
      <c r="J127" s="43" t="b">
        <v>0</v>
      </c>
      <c r="K127" t="s">
        <v>114</v>
      </c>
      <c r="L127" s="43" t="b">
        <v>0</v>
      </c>
      <c r="M127" s="43" t="b">
        <v>0</v>
      </c>
      <c r="N127" s="43" t="b">
        <v>0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t="s">
        <v>114</v>
      </c>
      <c r="V127" t="s">
        <v>114</v>
      </c>
      <c r="W127" s="5">
        <v>43500</v>
      </c>
      <c r="X127" s="3" t="s">
        <v>114</v>
      </c>
      <c r="Y127" s="3"/>
      <c r="Z127" s="3" t="s">
        <v>146</v>
      </c>
      <c r="AA127" s="3" t="s">
        <v>114</v>
      </c>
      <c r="AB127" s="3" t="s">
        <v>74</v>
      </c>
      <c r="AC127" s="8">
        <v>1</v>
      </c>
      <c r="AD127" s="3" t="s">
        <v>957</v>
      </c>
      <c r="AE127" s="3"/>
      <c r="AF127" s="3" t="s">
        <v>114</v>
      </c>
      <c r="AG127" s="8">
        <v>1</v>
      </c>
      <c r="AH127" s="3" t="s">
        <v>74</v>
      </c>
      <c r="AI127" s="3" t="s">
        <v>1328</v>
      </c>
      <c r="AJ127" t="s">
        <v>114</v>
      </c>
      <c r="AK127" t="s">
        <v>114</v>
      </c>
      <c r="AL127" t="s">
        <v>114</v>
      </c>
      <c r="AM127" s="43" t="b">
        <v>0</v>
      </c>
      <c r="AN127" s="3"/>
      <c r="AO127" s="3"/>
      <c r="AP127" s="43" t="b">
        <v>0</v>
      </c>
      <c r="AQ127" s="3" t="b">
        <v>0</v>
      </c>
    </row>
    <row r="128" spans="1:43" x14ac:dyDescent="0.25">
      <c r="A128" t="str">
        <f>_xlfn.CONCAT(Table4[[#This Row],[Order]],"-",Table4[[#This Row],[Line]])</f>
        <v>72906-3</v>
      </c>
      <c r="B128" s="5">
        <v>43503</v>
      </c>
      <c r="C128" s="8">
        <v>72906</v>
      </c>
      <c r="D128" s="3" t="s">
        <v>1132</v>
      </c>
      <c r="E128" s="8">
        <v>3</v>
      </c>
      <c r="F128" s="8">
        <v>1</v>
      </c>
      <c r="G128" s="3" t="s">
        <v>42</v>
      </c>
      <c r="H128" s="8">
        <v>2</v>
      </c>
      <c r="I128" s="43" t="b">
        <v>0</v>
      </c>
      <c r="J128" s="43" t="b">
        <v>0</v>
      </c>
      <c r="K128" t="s">
        <v>114</v>
      </c>
      <c r="L128" s="43" t="b">
        <v>0</v>
      </c>
      <c r="M128" s="43" t="b">
        <v>0</v>
      </c>
      <c r="N128" s="43" t="b">
        <v>0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t="s">
        <v>114</v>
      </c>
      <c r="V128" t="s">
        <v>114</v>
      </c>
      <c r="W128" s="5">
        <v>43500</v>
      </c>
      <c r="X128" s="3" t="s">
        <v>114</v>
      </c>
      <c r="Y128" s="3"/>
      <c r="Z128" s="3" t="s">
        <v>1218</v>
      </c>
      <c r="AA128" s="3" t="s">
        <v>114</v>
      </c>
      <c r="AB128" s="3" t="s">
        <v>74</v>
      </c>
      <c r="AC128" s="8">
        <v>1</v>
      </c>
      <c r="AD128" s="3" t="s">
        <v>1133</v>
      </c>
      <c r="AE128" s="3"/>
      <c r="AF128" s="3" t="s">
        <v>114</v>
      </c>
      <c r="AG128" s="8">
        <v>2</v>
      </c>
      <c r="AH128" s="3" t="s">
        <v>74</v>
      </c>
      <c r="AI128" s="3" t="s">
        <v>1328</v>
      </c>
      <c r="AJ128" t="s">
        <v>114</v>
      </c>
      <c r="AK128" t="s">
        <v>114</v>
      </c>
      <c r="AL128" t="s">
        <v>114</v>
      </c>
      <c r="AM128" s="43" t="b">
        <v>0</v>
      </c>
      <c r="AN128" s="3"/>
      <c r="AO128" s="3"/>
      <c r="AP128" s="43" t="b">
        <v>0</v>
      </c>
      <c r="AQ128" s="3" t="b">
        <v>0</v>
      </c>
    </row>
    <row r="129" spans="1:43" x14ac:dyDescent="0.25">
      <c r="A129" t="str">
        <f>_xlfn.CONCAT(Table4[[#This Row],[Order]],"-",Table4[[#This Row],[Line]])</f>
        <v>72906-4</v>
      </c>
      <c r="B129" s="5">
        <v>43503</v>
      </c>
      <c r="C129" s="8">
        <v>72906</v>
      </c>
      <c r="D129" s="3" t="s">
        <v>2245</v>
      </c>
      <c r="E129" s="8">
        <v>4</v>
      </c>
      <c r="F129" s="8">
        <v>1</v>
      </c>
      <c r="G129" s="3" t="s">
        <v>42</v>
      </c>
      <c r="H129" s="8">
        <v>1</v>
      </c>
      <c r="I129" s="43" t="b">
        <v>0</v>
      </c>
      <c r="J129" s="43" t="b">
        <v>0</v>
      </c>
      <c r="K129" t="s">
        <v>114</v>
      </c>
      <c r="L129" s="43" t="b">
        <v>0</v>
      </c>
      <c r="M129" s="43" t="b">
        <v>0</v>
      </c>
      <c r="N129" s="43" t="b">
        <v>0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t="s">
        <v>114</v>
      </c>
      <c r="V129" t="s">
        <v>114</v>
      </c>
      <c r="W129" s="5">
        <v>43500</v>
      </c>
      <c r="X129" s="3" t="s">
        <v>114</v>
      </c>
      <c r="Y129" s="3"/>
      <c r="Z129" s="3" t="s">
        <v>150</v>
      </c>
      <c r="AA129" s="3" t="s">
        <v>114</v>
      </c>
      <c r="AB129" s="3" t="s">
        <v>74</v>
      </c>
      <c r="AC129" s="8">
        <v>1</v>
      </c>
      <c r="AD129" s="3" t="s">
        <v>1134</v>
      </c>
      <c r="AE129" s="3"/>
      <c r="AF129" s="3" t="s">
        <v>114</v>
      </c>
      <c r="AG129" s="8">
        <v>1</v>
      </c>
      <c r="AH129" s="3" t="s">
        <v>74</v>
      </c>
      <c r="AI129" s="3" t="s">
        <v>1328</v>
      </c>
      <c r="AJ129" t="s">
        <v>114</v>
      </c>
      <c r="AK129" t="s">
        <v>114</v>
      </c>
      <c r="AL129" t="s">
        <v>114</v>
      </c>
      <c r="AM129" s="43" t="b">
        <v>0</v>
      </c>
      <c r="AN129" s="3"/>
      <c r="AO129" s="3"/>
      <c r="AP129" s="43" t="b">
        <v>0</v>
      </c>
      <c r="AQ129" s="3" t="b">
        <v>0</v>
      </c>
    </row>
    <row r="130" spans="1:43" x14ac:dyDescent="0.25">
      <c r="A130" t="str">
        <f>_xlfn.CONCAT(Table4[[#This Row],[Order]],"-",Table4[[#This Row],[Line]])</f>
        <v>72906-5</v>
      </c>
      <c r="B130" s="5">
        <v>43503</v>
      </c>
      <c r="C130" s="8">
        <v>72906</v>
      </c>
      <c r="D130" s="3" t="s">
        <v>2247</v>
      </c>
      <c r="E130" s="8">
        <v>5</v>
      </c>
      <c r="F130" s="8">
        <v>1</v>
      </c>
      <c r="G130" s="3" t="s">
        <v>42</v>
      </c>
      <c r="H130" s="8">
        <v>2</v>
      </c>
      <c r="I130" s="43" t="b">
        <v>0</v>
      </c>
      <c r="J130" s="43" t="b">
        <v>0</v>
      </c>
      <c r="K130" t="s">
        <v>114</v>
      </c>
      <c r="L130" s="43" t="b">
        <v>0</v>
      </c>
      <c r="M130" s="43" t="b">
        <v>0</v>
      </c>
      <c r="N130" s="43" t="b">
        <v>0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t="s">
        <v>114</v>
      </c>
      <c r="V130" t="s">
        <v>114</v>
      </c>
      <c r="W130" s="5">
        <v>43500</v>
      </c>
      <c r="X130" s="3" t="s">
        <v>114</v>
      </c>
      <c r="Y130" s="3"/>
      <c r="Z130" s="3" t="s">
        <v>5139</v>
      </c>
      <c r="AA130" s="3" t="s">
        <v>114</v>
      </c>
      <c r="AB130" s="3" t="s">
        <v>74</v>
      </c>
      <c r="AC130" s="8">
        <v>1</v>
      </c>
      <c r="AD130" s="3" t="s">
        <v>2246</v>
      </c>
      <c r="AE130" s="3"/>
      <c r="AF130" s="3" t="s">
        <v>114</v>
      </c>
      <c r="AG130" s="8">
        <v>10</v>
      </c>
      <c r="AH130" s="3" t="s">
        <v>74</v>
      </c>
      <c r="AI130" s="3" t="s">
        <v>1328</v>
      </c>
      <c r="AJ130" t="s">
        <v>114</v>
      </c>
      <c r="AK130" t="s">
        <v>114</v>
      </c>
      <c r="AL130" t="s">
        <v>114</v>
      </c>
      <c r="AM130" s="43" t="b">
        <v>0</v>
      </c>
      <c r="AN130" s="3"/>
      <c r="AO130" s="3"/>
      <c r="AP130" s="43" t="b">
        <v>0</v>
      </c>
      <c r="AQ130" s="3" t="b">
        <v>0</v>
      </c>
    </row>
    <row r="131" spans="1:43" x14ac:dyDescent="0.25">
      <c r="A131" t="str">
        <f>_xlfn.CONCAT(Table4[[#This Row],[Order]],"-",Table4[[#This Row],[Line]])</f>
        <v>72906-6</v>
      </c>
      <c r="B131" s="5">
        <v>43503</v>
      </c>
      <c r="C131" s="8">
        <v>72906</v>
      </c>
      <c r="D131" s="3" t="s">
        <v>2249</v>
      </c>
      <c r="E131" s="8">
        <v>6</v>
      </c>
      <c r="F131" s="8">
        <v>1</v>
      </c>
      <c r="G131" s="3" t="s">
        <v>42</v>
      </c>
      <c r="H131" s="8">
        <v>1</v>
      </c>
      <c r="I131" s="43" t="b">
        <v>0</v>
      </c>
      <c r="J131" s="43" t="b">
        <v>0</v>
      </c>
      <c r="K131" t="s">
        <v>114</v>
      </c>
      <c r="L131" s="43" t="b">
        <v>0</v>
      </c>
      <c r="M131" s="43" t="b">
        <v>0</v>
      </c>
      <c r="N131" s="43" t="b">
        <v>0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t="s">
        <v>114</v>
      </c>
      <c r="V131" t="s">
        <v>114</v>
      </c>
      <c r="W131" s="5">
        <v>43500</v>
      </c>
      <c r="X131" s="3" t="s">
        <v>114</v>
      </c>
      <c r="Y131" s="3"/>
      <c r="Z131" s="3" t="s">
        <v>5140</v>
      </c>
      <c r="AA131" s="3" t="s">
        <v>114</v>
      </c>
      <c r="AB131" s="3" t="s">
        <v>74</v>
      </c>
      <c r="AC131" s="8">
        <v>1</v>
      </c>
      <c r="AD131" s="3" t="s">
        <v>2248</v>
      </c>
      <c r="AE131" s="3"/>
      <c r="AF131" s="3" t="s">
        <v>114</v>
      </c>
      <c r="AG131" s="8">
        <v>2</v>
      </c>
      <c r="AH131" s="3" t="s">
        <v>74</v>
      </c>
      <c r="AI131" s="3" t="s">
        <v>1328</v>
      </c>
      <c r="AJ131" t="s">
        <v>114</v>
      </c>
      <c r="AK131" t="s">
        <v>114</v>
      </c>
      <c r="AL131" t="s">
        <v>114</v>
      </c>
      <c r="AM131" s="43" t="b">
        <v>0</v>
      </c>
      <c r="AN131" s="3"/>
      <c r="AO131" s="3"/>
      <c r="AP131" s="43" t="b">
        <v>0</v>
      </c>
      <c r="AQ131" s="3" t="b">
        <v>0</v>
      </c>
    </row>
    <row r="132" spans="1:43" x14ac:dyDescent="0.25">
      <c r="A132" t="str">
        <f>_xlfn.CONCAT(Table4[[#This Row],[Order]],"-",Table4[[#This Row],[Line]])</f>
        <v>72906-7</v>
      </c>
      <c r="B132" s="5">
        <v>43503</v>
      </c>
      <c r="C132" s="8">
        <v>72906</v>
      </c>
      <c r="D132" s="3" t="s">
        <v>2251</v>
      </c>
      <c r="E132" s="8">
        <v>7</v>
      </c>
      <c r="F132" s="8">
        <v>1</v>
      </c>
      <c r="G132" s="3" t="s">
        <v>42</v>
      </c>
      <c r="H132" s="8">
        <v>1</v>
      </c>
      <c r="I132" s="43" t="b">
        <v>0</v>
      </c>
      <c r="J132" s="43" t="b">
        <v>0</v>
      </c>
      <c r="K132" t="s">
        <v>114</v>
      </c>
      <c r="L132" s="43" t="b">
        <v>0</v>
      </c>
      <c r="M132" s="43" t="b">
        <v>0</v>
      </c>
      <c r="N132" s="43" t="b">
        <v>0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t="s">
        <v>114</v>
      </c>
      <c r="V132" t="s">
        <v>114</v>
      </c>
      <c r="W132" s="5">
        <v>43500</v>
      </c>
      <c r="X132" s="3" t="s">
        <v>114</v>
      </c>
      <c r="Y132" s="3"/>
      <c r="Z132" s="3" t="s">
        <v>5141</v>
      </c>
      <c r="AA132" s="3" t="s">
        <v>114</v>
      </c>
      <c r="AB132" s="3" t="s">
        <v>74</v>
      </c>
      <c r="AC132" s="8">
        <v>1</v>
      </c>
      <c r="AD132" s="3" t="s">
        <v>2250</v>
      </c>
      <c r="AE132" s="3"/>
      <c r="AF132" s="3" t="s">
        <v>114</v>
      </c>
      <c r="AG132" s="8">
        <v>2</v>
      </c>
      <c r="AH132" s="3" t="s">
        <v>74</v>
      </c>
      <c r="AI132" s="3" t="s">
        <v>1328</v>
      </c>
      <c r="AJ132" t="s">
        <v>114</v>
      </c>
      <c r="AK132" t="s">
        <v>114</v>
      </c>
      <c r="AL132" t="s">
        <v>114</v>
      </c>
      <c r="AM132" s="43" t="b">
        <v>0</v>
      </c>
      <c r="AN132" s="3"/>
      <c r="AO132" s="3"/>
      <c r="AP132" s="43" t="b">
        <v>0</v>
      </c>
      <c r="AQ132" s="3" t="b">
        <v>0</v>
      </c>
    </row>
    <row r="133" spans="1:43" x14ac:dyDescent="0.25">
      <c r="A133" t="str">
        <f>_xlfn.CONCAT(Table4[[#This Row],[Order]],"-",Table4[[#This Row],[Line]])</f>
        <v>72906-8</v>
      </c>
      <c r="B133" s="59">
        <v>43503</v>
      </c>
      <c r="C133" s="57">
        <v>72906</v>
      </c>
      <c r="D133" s="58" t="s">
        <v>2253</v>
      </c>
      <c r="E133" s="57">
        <v>8</v>
      </c>
      <c r="F133" s="57">
        <v>1</v>
      </c>
      <c r="G133" s="58" t="s">
        <v>42</v>
      </c>
      <c r="H133" s="57">
        <v>1</v>
      </c>
      <c r="I133" s="43" t="b">
        <v>0</v>
      </c>
      <c r="J133" s="43" t="b">
        <v>0</v>
      </c>
      <c r="K133" t="s">
        <v>114</v>
      </c>
      <c r="L133" s="43" t="b">
        <v>0</v>
      </c>
      <c r="M133" s="43" t="b">
        <v>0</v>
      </c>
      <c r="N133" s="43" t="b">
        <v>0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t="s">
        <v>114</v>
      </c>
      <c r="V133" t="s">
        <v>114</v>
      </c>
      <c r="W133" s="6">
        <v>43500</v>
      </c>
      <c r="X133" s="58" t="s">
        <v>114</v>
      </c>
      <c r="Y133" s="58"/>
      <c r="Z133" s="58" t="s">
        <v>5142</v>
      </c>
      <c r="AA133" s="58" t="s">
        <v>114</v>
      </c>
      <c r="AB133" s="58" t="s">
        <v>74</v>
      </c>
      <c r="AC133" s="57">
        <v>1</v>
      </c>
      <c r="AD133" s="58" t="s">
        <v>2252</v>
      </c>
      <c r="AE133" s="59"/>
      <c r="AF133" s="58" t="s">
        <v>114</v>
      </c>
      <c r="AG133" s="57">
        <v>2</v>
      </c>
      <c r="AH133" s="3" t="s">
        <v>74</v>
      </c>
      <c r="AI133" s="3" t="s">
        <v>1328</v>
      </c>
      <c r="AJ133" t="s">
        <v>114</v>
      </c>
      <c r="AK133" t="s">
        <v>114</v>
      </c>
      <c r="AL133" t="s">
        <v>114</v>
      </c>
      <c r="AM133" s="43" t="b">
        <v>0</v>
      </c>
      <c r="AN133" s="3"/>
      <c r="AO133" s="3"/>
      <c r="AP133" s="43" t="b">
        <v>0</v>
      </c>
      <c r="AQ133" s="3" t="b">
        <v>0</v>
      </c>
    </row>
    <row r="134" spans="1:43" x14ac:dyDescent="0.25">
      <c r="A134" t="str">
        <f>_xlfn.CONCAT(Table4[[#This Row],[Order]],"-",Table4[[#This Row],[Line]])</f>
        <v>73065-1</v>
      </c>
      <c r="B134" s="59">
        <v>43525</v>
      </c>
      <c r="C134" s="57">
        <v>73065</v>
      </c>
      <c r="D134" s="58" t="s">
        <v>143</v>
      </c>
      <c r="E134" s="57">
        <v>1</v>
      </c>
      <c r="F134" s="57">
        <v>1</v>
      </c>
      <c r="G134" s="58" t="s">
        <v>42</v>
      </c>
      <c r="H134" s="57">
        <v>7</v>
      </c>
      <c r="I134" s="43" t="b">
        <v>0</v>
      </c>
      <c r="J134" s="43" t="b">
        <v>0</v>
      </c>
      <c r="K134" t="s">
        <v>114</v>
      </c>
      <c r="L134" s="43" t="b">
        <v>0</v>
      </c>
      <c r="M134" s="43" t="b">
        <v>0</v>
      </c>
      <c r="N134" s="43" t="b">
        <v>0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t="s">
        <v>114</v>
      </c>
      <c r="V134" t="s">
        <v>114</v>
      </c>
      <c r="W134" s="6">
        <v>43522</v>
      </c>
      <c r="X134" s="58" t="s">
        <v>151</v>
      </c>
      <c r="Y134" s="58"/>
      <c r="Z134" s="58" t="s">
        <v>4433</v>
      </c>
      <c r="AA134" s="58" t="s">
        <v>114</v>
      </c>
      <c r="AB134" s="58" t="s">
        <v>74</v>
      </c>
      <c r="AC134" s="57">
        <v>15</v>
      </c>
      <c r="AD134" s="58" t="s">
        <v>31</v>
      </c>
      <c r="AE134" s="59"/>
      <c r="AF134" s="58" t="s">
        <v>114</v>
      </c>
      <c r="AG134" s="57">
        <v>7</v>
      </c>
      <c r="AH134" s="3" t="s">
        <v>74</v>
      </c>
      <c r="AI134" s="3" t="s">
        <v>1322</v>
      </c>
      <c r="AJ134" t="s">
        <v>114</v>
      </c>
      <c r="AK134" t="s">
        <v>114</v>
      </c>
      <c r="AL134" t="s">
        <v>114</v>
      </c>
      <c r="AM134" s="43" t="b">
        <v>0</v>
      </c>
      <c r="AN134" s="3"/>
      <c r="AO134" s="3"/>
      <c r="AP134" s="43" t="b">
        <v>0</v>
      </c>
      <c r="AQ134" s="3" t="b">
        <v>0</v>
      </c>
    </row>
    <row r="135" spans="1:43" x14ac:dyDescent="0.25">
      <c r="A135" t="str">
        <f>_xlfn.CONCAT(Table4[[#This Row],[Order]],"-",Table4[[#This Row],[Line]])</f>
        <v>73065-2</v>
      </c>
      <c r="B135" s="59">
        <v>43525</v>
      </c>
      <c r="C135" s="57">
        <v>73065</v>
      </c>
      <c r="D135" s="58" t="s">
        <v>181</v>
      </c>
      <c r="E135" s="57">
        <v>2</v>
      </c>
      <c r="F135" s="57">
        <v>1</v>
      </c>
      <c r="G135" s="58" t="s">
        <v>42</v>
      </c>
      <c r="H135" s="57">
        <v>36</v>
      </c>
      <c r="I135" s="43" t="b">
        <v>0</v>
      </c>
      <c r="J135" s="43" t="b">
        <v>0</v>
      </c>
      <c r="K135" t="s">
        <v>114</v>
      </c>
      <c r="L135" s="43" t="b">
        <v>0</v>
      </c>
      <c r="M135" s="43" t="b">
        <v>0</v>
      </c>
      <c r="N135" s="43" t="b">
        <v>0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t="s">
        <v>114</v>
      </c>
      <c r="V135" t="s">
        <v>114</v>
      </c>
      <c r="W135" s="6">
        <v>43522</v>
      </c>
      <c r="X135" s="58" t="s">
        <v>151</v>
      </c>
      <c r="Y135" s="58"/>
      <c r="Z135" s="58" t="s">
        <v>4434</v>
      </c>
      <c r="AA135" s="58" t="s">
        <v>125</v>
      </c>
      <c r="AB135" s="58" t="s">
        <v>74</v>
      </c>
      <c r="AC135" s="57">
        <v>15</v>
      </c>
      <c r="AD135" s="58" t="s">
        <v>30</v>
      </c>
      <c r="AE135" s="59"/>
      <c r="AF135" s="58" t="s">
        <v>114</v>
      </c>
      <c r="AG135" s="57">
        <v>36</v>
      </c>
      <c r="AH135" s="3" t="s">
        <v>74</v>
      </c>
      <c r="AI135" s="3" t="s">
        <v>1322</v>
      </c>
      <c r="AJ135" t="s">
        <v>114</v>
      </c>
      <c r="AK135" t="s">
        <v>114</v>
      </c>
      <c r="AL135" t="s">
        <v>114</v>
      </c>
      <c r="AM135" s="43" t="b">
        <v>0</v>
      </c>
      <c r="AN135" s="3"/>
      <c r="AO135" s="3"/>
      <c r="AP135" s="43" t="b">
        <v>0</v>
      </c>
      <c r="AQ135" s="3" t="b">
        <v>1</v>
      </c>
    </row>
    <row r="136" spans="1:43" x14ac:dyDescent="0.25">
      <c r="A136" t="str">
        <f>_xlfn.CONCAT(Table4[[#This Row],[Order]],"-",Table4[[#This Row],[Line]])</f>
        <v>73092-1</v>
      </c>
      <c r="B136" s="59">
        <v>43448</v>
      </c>
      <c r="C136" s="57">
        <v>73092</v>
      </c>
      <c r="D136" s="58" t="s">
        <v>1092</v>
      </c>
      <c r="E136" s="57">
        <v>1</v>
      </c>
      <c r="F136" s="57">
        <v>1</v>
      </c>
      <c r="G136" s="58" t="s">
        <v>4428</v>
      </c>
      <c r="H136" s="57">
        <v>1</v>
      </c>
      <c r="I136" s="43" t="b">
        <v>1</v>
      </c>
      <c r="J136" s="43" t="b">
        <v>1</v>
      </c>
      <c r="K136" t="s">
        <v>135</v>
      </c>
      <c r="L136" s="43" t="b">
        <v>1</v>
      </c>
      <c r="M136" s="43" t="b">
        <v>1</v>
      </c>
      <c r="N136" s="43" t="b">
        <v>1</v>
      </c>
      <c r="O136" t="s">
        <v>138</v>
      </c>
      <c r="P136" t="s">
        <v>138</v>
      </c>
      <c r="Q136" t="s">
        <v>114</v>
      </c>
      <c r="R136" t="s">
        <v>114</v>
      </c>
      <c r="S136" t="s">
        <v>114</v>
      </c>
      <c r="T136" t="s">
        <v>114</v>
      </c>
      <c r="U136" t="s">
        <v>114</v>
      </c>
      <c r="V136" t="s">
        <v>114</v>
      </c>
      <c r="W136" s="6">
        <v>43445</v>
      </c>
      <c r="X136" s="58" t="s">
        <v>151</v>
      </c>
      <c r="Y136" s="58" t="s">
        <v>5766</v>
      </c>
      <c r="Z136" s="58" t="s">
        <v>5767</v>
      </c>
      <c r="AA136" s="58" t="s">
        <v>114</v>
      </c>
      <c r="AB136" s="58" t="s">
        <v>74</v>
      </c>
      <c r="AC136" s="57">
        <v>4</v>
      </c>
      <c r="AD136" s="58" t="s">
        <v>1091</v>
      </c>
      <c r="AE136" s="59">
        <v>43446</v>
      </c>
      <c r="AF136" s="58" t="s">
        <v>114</v>
      </c>
      <c r="AG136" s="57">
        <v>1</v>
      </c>
      <c r="AH136" s="3" t="s">
        <v>180</v>
      </c>
      <c r="AI136" s="3" t="s">
        <v>1322</v>
      </c>
      <c r="AJ136" t="s">
        <v>114</v>
      </c>
      <c r="AK136" t="s">
        <v>114</v>
      </c>
      <c r="AL136" t="s">
        <v>114</v>
      </c>
      <c r="AM136" s="43" t="b">
        <v>0</v>
      </c>
      <c r="AN136" s="3"/>
      <c r="AO136" s="3"/>
      <c r="AP136" s="43" t="b">
        <v>0</v>
      </c>
      <c r="AQ136" s="3" t="b">
        <v>0</v>
      </c>
    </row>
    <row r="137" spans="1:43" x14ac:dyDescent="0.25">
      <c r="A137" t="str">
        <f>_xlfn.CONCAT(Table4[[#This Row],[Order]],"-",Table4[[#This Row],[Line]])</f>
        <v>73092-2</v>
      </c>
      <c r="B137" s="1">
        <v>43448</v>
      </c>
      <c r="C137" s="10">
        <v>73092</v>
      </c>
      <c r="D137" s="7" t="s">
        <v>1094</v>
      </c>
      <c r="E137" s="10">
        <v>2</v>
      </c>
      <c r="F137" s="10">
        <v>1</v>
      </c>
      <c r="G137" s="7" t="s">
        <v>4428</v>
      </c>
      <c r="H137" s="10">
        <v>16</v>
      </c>
      <c r="I137" s="43" t="b">
        <v>1</v>
      </c>
      <c r="J137" s="43" t="b">
        <v>1</v>
      </c>
      <c r="K137" t="s">
        <v>135</v>
      </c>
      <c r="L137" s="43" t="b">
        <v>1</v>
      </c>
      <c r="M137" s="43" t="b">
        <v>1</v>
      </c>
      <c r="N137" s="43" t="b">
        <v>1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t="s">
        <v>114</v>
      </c>
      <c r="V137" t="s">
        <v>114</v>
      </c>
      <c r="W137" s="5">
        <v>43445</v>
      </c>
      <c r="X137" s="7" t="s">
        <v>151</v>
      </c>
      <c r="Y137" s="7" t="s">
        <v>5768</v>
      </c>
      <c r="Z137" s="7" t="s">
        <v>1813</v>
      </c>
      <c r="AA137" s="7" t="s">
        <v>190</v>
      </c>
      <c r="AB137" s="7" t="s">
        <v>74</v>
      </c>
      <c r="AC137" s="10">
        <v>4</v>
      </c>
      <c r="AD137" s="7" t="s">
        <v>1093</v>
      </c>
      <c r="AE137" s="7">
        <v>43455</v>
      </c>
      <c r="AF137" s="7" t="s">
        <v>114</v>
      </c>
      <c r="AG137" s="10">
        <v>16</v>
      </c>
      <c r="AH137" s="3" t="s">
        <v>180</v>
      </c>
      <c r="AI137" s="3" t="s">
        <v>1322</v>
      </c>
      <c r="AJ137" t="s">
        <v>114</v>
      </c>
      <c r="AK137" t="s">
        <v>114</v>
      </c>
      <c r="AL137" t="s">
        <v>114</v>
      </c>
      <c r="AM137" s="43" t="b">
        <v>0</v>
      </c>
      <c r="AN137" s="3"/>
      <c r="AO137" s="3"/>
      <c r="AP137" s="43" t="b">
        <v>0</v>
      </c>
      <c r="AQ137" s="3" t="b">
        <v>1</v>
      </c>
    </row>
    <row r="138" spans="1:43" x14ac:dyDescent="0.25">
      <c r="A138" t="str">
        <f>_xlfn.CONCAT(Table4[[#This Row],[Order]],"-",Table4[[#This Row],[Line]])</f>
        <v>73092-3</v>
      </c>
      <c r="B138" s="5">
        <v>43448</v>
      </c>
      <c r="C138" s="8">
        <v>73092</v>
      </c>
      <c r="D138" s="3" t="s">
        <v>1096</v>
      </c>
      <c r="E138" s="8">
        <v>3</v>
      </c>
      <c r="F138" s="8">
        <v>1</v>
      </c>
      <c r="G138" s="3" t="s">
        <v>4428</v>
      </c>
      <c r="H138" s="8">
        <v>2</v>
      </c>
      <c r="I138" s="43" t="b">
        <v>1</v>
      </c>
      <c r="J138" s="43" t="b">
        <v>1</v>
      </c>
      <c r="K138" t="s">
        <v>135</v>
      </c>
      <c r="L138" s="43" t="b">
        <v>1</v>
      </c>
      <c r="M138" s="43" t="b">
        <v>1</v>
      </c>
      <c r="N138" s="43" t="b">
        <v>1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t="s">
        <v>114</v>
      </c>
      <c r="V138" t="s">
        <v>114</v>
      </c>
      <c r="W138" s="5">
        <v>43445</v>
      </c>
      <c r="X138" s="3" t="s">
        <v>151</v>
      </c>
      <c r="Y138" s="3" t="s">
        <v>5769</v>
      </c>
      <c r="Z138" s="3" t="s">
        <v>1813</v>
      </c>
      <c r="AA138" s="3" t="s">
        <v>0</v>
      </c>
      <c r="AB138" s="3" t="s">
        <v>74</v>
      </c>
      <c r="AC138" s="8">
        <v>4</v>
      </c>
      <c r="AD138" s="3" t="s">
        <v>1095</v>
      </c>
      <c r="AE138" s="3">
        <v>43455</v>
      </c>
      <c r="AF138" s="3" t="s">
        <v>114</v>
      </c>
      <c r="AG138" s="8">
        <v>2</v>
      </c>
      <c r="AH138" s="3" t="s">
        <v>180</v>
      </c>
      <c r="AI138" s="3" t="s">
        <v>1322</v>
      </c>
      <c r="AJ138" t="s">
        <v>114</v>
      </c>
      <c r="AK138" t="s">
        <v>114</v>
      </c>
      <c r="AL138" t="s">
        <v>114</v>
      </c>
      <c r="AM138" s="43" t="b">
        <v>0</v>
      </c>
      <c r="AN138" s="3"/>
      <c r="AO138" s="3"/>
      <c r="AP138" s="43" t="b">
        <v>0</v>
      </c>
      <c r="AQ138" s="3" t="b">
        <v>1</v>
      </c>
    </row>
    <row r="139" spans="1:43" x14ac:dyDescent="0.25">
      <c r="A139" t="str">
        <f>_xlfn.CONCAT(Table4[[#This Row],[Order]],"-",Table4[[#This Row],[Line]])</f>
        <v>73107-1</v>
      </c>
      <c r="B139" s="5">
        <v>43468</v>
      </c>
      <c r="C139" s="8">
        <v>73107</v>
      </c>
      <c r="D139" s="3" t="s">
        <v>2208</v>
      </c>
      <c r="E139" s="8">
        <v>1</v>
      </c>
      <c r="F139" s="8">
        <v>1</v>
      </c>
      <c r="G139" s="3" t="s">
        <v>29</v>
      </c>
      <c r="H139" s="8">
        <v>2</v>
      </c>
      <c r="I139" s="43" t="b">
        <v>1</v>
      </c>
      <c r="J139" s="43" t="b">
        <v>1</v>
      </c>
      <c r="K139" t="s">
        <v>135</v>
      </c>
      <c r="L139" s="43" t="b">
        <v>1</v>
      </c>
      <c r="M139" s="43" t="b">
        <v>1</v>
      </c>
      <c r="N139" s="43" t="b">
        <v>1</v>
      </c>
      <c r="O139" t="s">
        <v>114</v>
      </c>
      <c r="P139" t="s">
        <v>138</v>
      </c>
      <c r="Q139" t="s">
        <v>114</v>
      </c>
      <c r="R139" t="s">
        <v>114</v>
      </c>
      <c r="S139" t="s">
        <v>114</v>
      </c>
      <c r="T139" t="s">
        <v>114</v>
      </c>
      <c r="U139" t="s">
        <v>114</v>
      </c>
      <c r="V139" t="s">
        <v>114</v>
      </c>
      <c r="W139" s="5">
        <v>43462</v>
      </c>
      <c r="X139" s="3" t="s">
        <v>114</v>
      </c>
      <c r="Y139" s="3" t="s">
        <v>5088</v>
      </c>
      <c r="Z139" s="3" t="s">
        <v>17</v>
      </c>
      <c r="AA139" s="3" t="s">
        <v>114</v>
      </c>
      <c r="AB139" s="3" t="s">
        <v>74</v>
      </c>
      <c r="AC139" s="8">
        <v>4</v>
      </c>
      <c r="AD139" s="3" t="s">
        <v>2207</v>
      </c>
      <c r="AE139" s="3">
        <v>43461</v>
      </c>
      <c r="AF139" s="3" t="s">
        <v>114</v>
      </c>
      <c r="AG139" s="8">
        <v>2</v>
      </c>
      <c r="AH139" s="3" t="s">
        <v>180</v>
      </c>
      <c r="AI139" s="3" t="s">
        <v>1320</v>
      </c>
      <c r="AJ139" t="s">
        <v>114</v>
      </c>
      <c r="AK139" t="s">
        <v>114</v>
      </c>
      <c r="AL139" t="s">
        <v>114</v>
      </c>
      <c r="AM139" s="43" t="b">
        <v>1</v>
      </c>
      <c r="AN139" s="3">
        <v>43465.350006168999</v>
      </c>
      <c r="AO139" s="3"/>
      <c r="AP139" s="43" t="b">
        <v>1</v>
      </c>
      <c r="AQ139" s="3" t="b">
        <v>0</v>
      </c>
    </row>
    <row r="140" spans="1:43" x14ac:dyDescent="0.25">
      <c r="A140" t="str">
        <f>_xlfn.CONCAT(Table4[[#This Row],[Order]],"-",Table4[[#This Row],[Line]])</f>
        <v>73107-2</v>
      </c>
      <c r="B140" s="5">
        <v>43468</v>
      </c>
      <c r="C140" s="8">
        <v>73107</v>
      </c>
      <c r="D140" s="3" t="s">
        <v>2210</v>
      </c>
      <c r="E140" s="8">
        <v>2</v>
      </c>
      <c r="F140" s="8">
        <v>1</v>
      </c>
      <c r="G140" s="3" t="s">
        <v>29</v>
      </c>
      <c r="H140" s="8">
        <v>1</v>
      </c>
      <c r="I140" s="43" t="b">
        <v>1</v>
      </c>
      <c r="J140" s="43" t="b">
        <v>1</v>
      </c>
      <c r="K140" t="s">
        <v>135</v>
      </c>
      <c r="L140" s="43" t="b">
        <v>1</v>
      </c>
      <c r="M140" s="43" t="b">
        <v>1</v>
      </c>
      <c r="N140" s="43" t="b">
        <v>1</v>
      </c>
      <c r="O140" t="s">
        <v>114</v>
      </c>
      <c r="P140" t="s">
        <v>138</v>
      </c>
      <c r="Q140" t="s">
        <v>114</v>
      </c>
      <c r="R140" t="s">
        <v>114</v>
      </c>
      <c r="S140" t="s">
        <v>114</v>
      </c>
      <c r="T140" t="s">
        <v>114</v>
      </c>
      <c r="U140" t="s">
        <v>114</v>
      </c>
      <c r="V140" t="s">
        <v>114</v>
      </c>
      <c r="W140" s="5">
        <v>43462</v>
      </c>
      <c r="X140" s="3" t="s">
        <v>114</v>
      </c>
      <c r="Y140" s="3" t="s">
        <v>5089</v>
      </c>
      <c r="Z140" s="3" t="s">
        <v>130</v>
      </c>
      <c r="AA140" s="3" t="s">
        <v>114</v>
      </c>
      <c r="AB140" s="3" t="s">
        <v>74</v>
      </c>
      <c r="AC140" s="8">
        <v>4</v>
      </c>
      <c r="AD140" s="3" t="s">
        <v>2209</v>
      </c>
      <c r="AE140" s="3">
        <v>43461</v>
      </c>
      <c r="AF140" s="3" t="s">
        <v>114</v>
      </c>
      <c r="AG140" s="8">
        <v>2</v>
      </c>
      <c r="AH140" s="3" t="s">
        <v>180</v>
      </c>
      <c r="AI140" s="3" t="s">
        <v>1320</v>
      </c>
      <c r="AJ140" t="s">
        <v>114</v>
      </c>
      <c r="AK140" t="s">
        <v>114</v>
      </c>
      <c r="AL140" t="s">
        <v>114</v>
      </c>
      <c r="AM140" s="43" t="b">
        <v>1</v>
      </c>
      <c r="AN140" s="3">
        <v>43465.350025844898</v>
      </c>
      <c r="AO140" s="3"/>
      <c r="AP140" s="43" t="b">
        <v>1</v>
      </c>
      <c r="AQ140" s="3" t="b">
        <v>0</v>
      </c>
    </row>
    <row r="141" spans="1:43" x14ac:dyDescent="0.25">
      <c r="A141" t="str">
        <f>_xlfn.CONCAT(Table4[[#This Row],[Order]],"-",Table4[[#This Row],[Line]])</f>
        <v>73107-3</v>
      </c>
      <c r="B141" s="5">
        <v>43468</v>
      </c>
      <c r="C141" s="8">
        <v>73107</v>
      </c>
      <c r="D141" s="3" t="s">
        <v>2211</v>
      </c>
      <c r="E141" s="8">
        <v>3</v>
      </c>
      <c r="F141" s="8">
        <v>1</v>
      </c>
      <c r="G141" s="3" t="s">
        <v>29</v>
      </c>
      <c r="H141" s="8">
        <v>1</v>
      </c>
      <c r="I141" s="43" t="b">
        <v>1</v>
      </c>
      <c r="J141" s="43" t="b">
        <v>1</v>
      </c>
      <c r="K141" t="s">
        <v>135</v>
      </c>
      <c r="L141" s="43" t="b">
        <v>1</v>
      </c>
      <c r="M141" s="43" t="b">
        <v>1</v>
      </c>
      <c r="N141" s="43" t="b">
        <v>1</v>
      </c>
      <c r="O141" t="s">
        <v>114</v>
      </c>
      <c r="P141" t="s">
        <v>138</v>
      </c>
      <c r="Q141" t="s">
        <v>114</v>
      </c>
      <c r="R141" t="s">
        <v>114</v>
      </c>
      <c r="S141" t="s">
        <v>114</v>
      </c>
      <c r="T141" t="s">
        <v>114</v>
      </c>
      <c r="U141" t="s">
        <v>114</v>
      </c>
      <c r="V141" t="s">
        <v>114</v>
      </c>
      <c r="W141" s="5">
        <v>43462</v>
      </c>
      <c r="X141" s="3" t="s">
        <v>114</v>
      </c>
      <c r="Y141" s="3" t="s">
        <v>5089</v>
      </c>
      <c r="Z141" s="3" t="s">
        <v>130</v>
      </c>
      <c r="AA141" s="3" t="s">
        <v>114</v>
      </c>
      <c r="AB141" s="3" t="s">
        <v>74</v>
      </c>
      <c r="AC141" s="8">
        <v>4</v>
      </c>
      <c r="AD141" s="3" t="s">
        <v>1630</v>
      </c>
      <c r="AE141" s="3">
        <v>43461</v>
      </c>
      <c r="AF141" s="3" t="s">
        <v>114</v>
      </c>
      <c r="AG141" s="8">
        <v>1</v>
      </c>
      <c r="AH141" s="3" t="s">
        <v>180</v>
      </c>
      <c r="AI141" s="3" t="s">
        <v>1320</v>
      </c>
      <c r="AJ141" t="s">
        <v>114</v>
      </c>
      <c r="AK141" t="s">
        <v>114</v>
      </c>
      <c r="AL141" t="s">
        <v>114</v>
      </c>
      <c r="AM141" s="43" t="b">
        <v>1</v>
      </c>
      <c r="AN141" s="3">
        <v>43465.350041585603</v>
      </c>
      <c r="AO141" s="3"/>
      <c r="AP141" s="43" t="b">
        <v>1</v>
      </c>
      <c r="AQ141" s="3" t="b">
        <v>0</v>
      </c>
    </row>
    <row r="142" spans="1:43" x14ac:dyDescent="0.25">
      <c r="A142" t="str">
        <f>_xlfn.CONCAT(Table4[[#This Row],[Order]],"-",Table4[[#This Row],[Line]])</f>
        <v>73107-4</v>
      </c>
      <c r="B142" s="5">
        <v>43468</v>
      </c>
      <c r="C142" s="8">
        <v>73107</v>
      </c>
      <c r="D142" s="3" t="s">
        <v>2213</v>
      </c>
      <c r="E142" s="8">
        <v>4</v>
      </c>
      <c r="F142" s="8">
        <v>1</v>
      </c>
      <c r="G142" s="3" t="s">
        <v>29</v>
      </c>
      <c r="H142" s="8">
        <v>1</v>
      </c>
      <c r="I142" s="43" t="b">
        <v>1</v>
      </c>
      <c r="J142" s="43" t="b">
        <v>1</v>
      </c>
      <c r="K142" t="s">
        <v>135</v>
      </c>
      <c r="L142" s="43" t="b">
        <v>1</v>
      </c>
      <c r="M142" s="43" t="b">
        <v>1</v>
      </c>
      <c r="N142" s="43" t="b">
        <v>1</v>
      </c>
      <c r="O142" t="s">
        <v>114</v>
      </c>
      <c r="P142" t="s">
        <v>138</v>
      </c>
      <c r="Q142" t="s">
        <v>114</v>
      </c>
      <c r="R142" t="s">
        <v>114</v>
      </c>
      <c r="S142" t="s">
        <v>114</v>
      </c>
      <c r="T142" t="s">
        <v>114</v>
      </c>
      <c r="U142" t="s">
        <v>114</v>
      </c>
      <c r="V142" t="s">
        <v>114</v>
      </c>
      <c r="W142" s="5">
        <v>43462</v>
      </c>
      <c r="X142" s="3" t="s">
        <v>114</v>
      </c>
      <c r="Y142" s="3" t="s">
        <v>5090</v>
      </c>
      <c r="Z142" s="3" t="s">
        <v>130</v>
      </c>
      <c r="AA142" s="3" t="s">
        <v>114</v>
      </c>
      <c r="AB142" s="3" t="s">
        <v>74</v>
      </c>
      <c r="AC142" s="8">
        <v>4</v>
      </c>
      <c r="AD142" s="3" t="s">
        <v>2212</v>
      </c>
      <c r="AE142" s="3">
        <v>43461</v>
      </c>
      <c r="AF142" s="3" t="s">
        <v>114</v>
      </c>
      <c r="AG142" s="8">
        <v>3</v>
      </c>
      <c r="AH142" s="3" t="s">
        <v>180</v>
      </c>
      <c r="AI142" s="3" t="s">
        <v>1320</v>
      </c>
      <c r="AJ142" t="s">
        <v>114</v>
      </c>
      <c r="AK142" t="s">
        <v>114</v>
      </c>
      <c r="AL142" t="s">
        <v>114</v>
      </c>
      <c r="AM142" s="43" t="b">
        <v>1</v>
      </c>
      <c r="AN142" s="3">
        <v>43465.3500563657</v>
      </c>
      <c r="AO142" s="3"/>
      <c r="AP142" s="43" t="b">
        <v>1</v>
      </c>
      <c r="AQ142" s="3" t="b">
        <v>0</v>
      </c>
    </row>
    <row r="143" spans="1:43" x14ac:dyDescent="0.25">
      <c r="A143" t="str">
        <f>_xlfn.CONCAT(Table4[[#This Row],[Order]],"-",Table4[[#This Row],[Line]])</f>
        <v>73125-2</v>
      </c>
      <c r="B143" s="5">
        <v>43475</v>
      </c>
      <c r="C143" s="8">
        <v>73125</v>
      </c>
      <c r="D143" s="3" t="s">
        <v>4168</v>
      </c>
      <c r="E143" s="8">
        <v>2</v>
      </c>
      <c r="F143" s="8">
        <v>1</v>
      </c>
      <c r="G143" s="3" t="s">
        <v>165</v>
      </c>
      <c r="H143" s="8">
        <v>38</v>
      </c>
      <c r="I143" s="43" t="b">
        <v>1</v>
      </c>
      <c r="J143" s="43" t="b">
        <v>0</v>
      </c>
      <c r="K143" t="s">
        <v>114</v>
      </c>
      <c r="L143" s="43" t="b">
        <v>0</v>
      </c>
      <c r="M143" s="43" t="b">
        <v>0</v>
      </c>
      <c r="N143" s="43" t="b">
        <v>1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t="s">
        <v>114</v>
      </c>
      <c r="V143" t="s">
        <v>114</v>
      </c>
      <c r="W143" s="5">
        <v>43472</v>
      </c>
      <c r="X143" s="3" t="s">
        <v>114</v>
      </c>
      <c r="Y143" s="3"/>
      <c r="Z143" s="3" t="s">
        <v>3759</v>
      </c>
      <c r="AA143" s="3" t="s">
        <v>114</v>
      </c>
      <c r="AB143" s="3" t="s">
        <v>74</v>
      </c>
      <c r="AC143" s="8">
        <v>1</v>
      </c>
      <c r="AD143" s="3" t="s">
        <v>2578</v>
      </c>
      <c r="AE143" s="3"/>
      <c r="AF143" s="3" t="s">
        <v>114</v>
      </c>
      <c r="AG143" s="8">
        <v>38</v>
      </c>
      <c r="AH143" s="3" t="s">
        <v>74</v>
      </c>
      <c r="AI143" s="3" t="s">
        <v>1328</v>
      </c>
      <c r="AJ143" t="s">
        <v>114</v>
      </c>
      <c r="AK143" t="s">
        <v>114</v>
      </c>
      <c r="AL143" t="s">
        <v>114</v>
      </c>
      <c r="AM143" s="43" t="b">
        <v>0</v>
      </c>
      <c r="AN143" s="3"/>
      <c r="AO143" s="3"/>
      <c r="AP143" s="43" t="b">
        <v>0</v>
      </c>
      <c r="AQ143" s="3" t="b">
        <v>0</v>
      </c>
    </row>
    <row r="144" spans="1:43" x14ac:dyDescent="0.25">
      <c r="A144" t="str">
        <f>_xlfn.CONCAT(Table4[[#This Row],[Order]],"-",Table4[[#This Row],[Line]])</f>
        <v>73287-8</v>
      </c>
      <c r="B144" s="5">
        <v>43483</v>
      </c>
      <c r="C144" s="8">
        <v>73287</v>
      </c>
      <c r="D144" s="3" t="s">
        <v>4104</v>
      </c>
      <c r="E144" s="8">
        <v>8</v>
      </c>
      <c r="F144" s="8">
        <v>1</v>
      </c>
      <c r="G144" s="3" t="s">
        <v>42</v>
      </c>
      <c r="H144" s="8">
        <v>1</v>
      </c>
      <c r="I144" s="43" t="b">
        <v>0</v>
      </c>
      <c r="J144" s="43" t="b">
        <v>0</v>
      </c>
      <c r="K144" t="s">
        <v>114</v>
      </c>
      <c r="L144" s="43" t="b">
        <v>0</v>
      </c>
      <c r="M144" s="43" t="b">
        <v>0</v>
      </c>
      <c r="N144" s="43" t="b">
        <v>0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t="s">
        <v>114</v>
      </c>
      <c r="V144" t="s">
        <v>114</v>
      </c>
      <c r="W144" s="5">
        <v>43480</v>
      </c>
      <c r="X144" s="3" t="s">
        <v>114</v>
      </c>
      <c r="Y144" s="3"/>
      <c r="Z144" s="3" t="s">
        <v>5283</v>
      </c>
      <c r="AA144" s="3" t="s">
        <v>114</v>
      </c>
      <c r="AB144" s="3" t="s">
        <v>74</v>
      </c>
      <c r="AC144" s="8">
        <v>1</v>
      </c>
      <c r="AD144" s="3" t="s">
        <v>4103</v>
      </c>
      <c r="AE144" s="3"/>
      <c r="AF144" s="3" t="s">
        <v>114</v>
      </c>
      <c r="AG144" s="8">
        <v>1</v>
      </c>
      <c r="AH144" s="3" t="s">
        <v>180</v>
      </c>
      <c r="AI144" s="3" t="s">
        <v>1333</v>
      </c>
      <c r="AJ144" t="s">
        <v>114</v>
      </c>
      <c r="AK144" t="s">
        <v>114</v>
      </c>
      <c r="AL144" t="s">
        <v>114</v>
      </c>
      <c r="AM144" s="43" t="b">
        <v>0</v>
      </c>
      <c r="AN144" s="3"/>
      <c r="AO144" s="3"/>
      <c r="AP144" s="43" t="b">
        <v>0</v>
      </c>
      <c r="AQ144" s="3" t="b">
        <v>0</v>
      </c>
    </row>
    <row r="145" spans="1:43" x14ac:dyDescent="0.25">
      <c r="A145" t="str">
        <f>_xlfn.CONCAT(Table4[[#This Row],[Order]],"-",Table4[[#This Row],[Line]])</f>
        <v>73287-9</v>
      </c>
      <c r="B145" s="5">
        <v>43483</v>
      </c>
      <c r="C145" s="8">
        <v>73287</v>
      </c>
      <c r="D145" s="3" t="s">
        <v>4106</v>
      </c>
      <c r="E145" s="8">
        <v>9</v>
      </c>
      <c r="F145" s="8">
        <v>1</v>
      </c>
      <c r="G145" s="3" t="s">
        <v>42</v>
      </c>
      <c r="H145" s="8">
        <v>1</v>
      </c>
      <c r="I145" s="43" t="b">
        <v>0</v>
      </c>
      <c r="J145" s="43" t="b">
        <v>0</v>
      </c>
      <c r="K145" t="s">
        <v>114</v>
      </c>
      <c r="L145" s="43" t="b">
        <v>0</v>
      </c>
      <c r="M145" s="43" t="b">
        <v>0</v>
      </c>
      <c r="N145" s="43" t="b">
        <v>0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t="s">
        <v>114</v>
      </c>
      <c r="V145" t="s">
        <v>114</v>
      </c>
      <c r="W145" s="5">
        <v>43480</v>
      </c>
      <c r="X145" s="3" t="s">
        <v>114</v>
      </c>
      <c r="Y145" s="3"/>
      <c r="Z145" s="3" t="s">
        <v>5284</v>
      </c>
      <c r="AA145" s="3" t="s">
        <v>114</v>
      </c>
      <c r="AB145" s="3" t="s">
        <v>74</v>
      </c>
      <c r="AC145" s="8">
        <v>1</v>
      </c>
      <c r="AD145" s="3" t="s">
        <v>4105</v>
      </c>
      <c r="AE145" s="3"/>
      <c r="AF145" s="3" t="s">
        <v>114</v>
      </c>
      <c r="AG145" s="8">
        <v>1</v>
      </c>
      <c r="AH145" s="3" t="s">
        <v>180</v>
      </c>
      <c r="AI145" s="3" t="s">
        <v>1333</v>
      </c>
      <c r="AJ145" t="s">
        <v>114</v>
      </c>
      <c r="AK145" t="s">
        <v>114</v>
      </c>
      <c r="AL145" t="s">
        <v>114</v>
      </c>
      <c r="AM145" s="43" t="b">
        <v>0</v>
      </c>
      <c r="AN145" s="3"/>
      <c r="AO145" s="3"/>
      <c r="AP145" s="43" t="b">
        <v>0</v>
      </c>
      <c r="AQ145" s="3" t="b">
        <v>0</v>
      </c>
    </row>
    <row r="146" spans="1:43" x14ac:dyDescent="0.25">
      <c r="A146" t="str">
        <f>_xlfn.CONCAT(Table4[[#This Row],[Order]],"-",Table4[[#This Row],[Line]])</f>
        <v>73287-10</v>
      </c>
      <c r="B146" s="5">
        <v>43483</v>
      </c>
      <c r="C146" s="8">
        <v>73287</v>
      </c>
      <c r="D146" s="3" t="s">
        <v>4108</v>
      </c>
      <c r="E146" s="8">
        <v>10</v>
      </c>
      <c r="F146" s="8">
        <v>1</v>
      </c>
      <c r="G146" s="3" t="s">
        <v>42</v>
      </c>
      <c r="H146" s="8">
        <v>1</v>
      </c>
      <c r="I146" s="43" t="b">
        <v>0</v>
      </c>
      <c r="J146" s="43" t="b">
        <v>0</v>
      </c>
      <c r="K146" t="s">
        <v>114</v>
      </c>
      <c r="L146" s="43" t="b">
        <v>0</v>
      </c>
      <c r="M146" s="43" t="b">
        <v>0</v>
      </c>
      <c r="N146" s="43" t="b">
        <v>0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t="s">
        <v>114</v>
      </c>
      <c r="V146" t="s">
        <v>114</v>
      </c>
      <c r="W146" s="5">
        <v>43480</v>
      </c>
      <c r="X146" s="3" t="s">
        <v>114</v>
      </c>
      <c r="Y146" s="3"/>
      <c r="Z146" s="3" t="s">
        <v>5285</v>
      </c>
      <c r="AA146" s="3" t="s">
        <v>114</v>
      </c>
      <c r="AB146" s="3" t="s">
        <v>74</v>
      </c>
      <c r="AC146" s="8">
        <v>1</v>
      </c>
      <c r="AD146" s="3" t="s">
        <v>4107</v>
      </c>
      <c r="AE146" s="3"/>
      <c r="AF146" s="3" t="s">
        <v>114</v>
      </c>
      <c r="AG146" s="8">
        <v>1</v>
      </c>
      <c r="AH146" s="3" t="s">
        <v>180</v>
      </c>
      <c r="AI146" s="3" t="s">
        <v>1333</v>
      </c>
      <c r="AJ146" t="s">
        <v>114</v>
      </c>
      <c r="AK146" t="s">
        <v>114</v>
      </c>
      <c r="AL146" t="s">
        <v>114</v>
      </c>
      <c r="AM146" s="43" t="b">
        <v>0</v>
      </c>
      <c r="AN146" s="3"/>
      <c r="AO146" s="3"/>
      <c r="AP146" s="43" t="b">
        <v>0</v>
      </c>
      <c r="AQ146" s="3" t="b">
        <v>0</v>
      </c>
    </row>
    <row r="147" spans="1:43" x14ac:dyDescent="0.25">
      <c r="A147" t="str">
        <f>_xlfn.CONCAT(Table4[[#This Row],[Order]],"-",Table4[[#This Row],[Line]])</f>
        <v>73287-11</v>
      </c>
      <c r="B147" s="5">
        <v>43483</v>
      </c>
      <c r="C147" s="8">
        <v>73287</v>
      </c>
      <c r="D147" s="3" t="s">
        <v>4110</v>
      </c>
      <c r="E147" s="8">
        <v>11</v>
      </c>
      <c r="F147" s="8">
        <v>1</v>
      </c>
      <c r="G147" s="3" t="s">
        <v>42</v>
      </c>
      <c r="H147" s="8">
        <v>1</v>
      </c>
      <c r="I147" s="43" t="b">
        <v>0</v>
      </c>
      <c r="J147" s="43" t="b">
        <v>0</v>
      </c>
      <c r="K147" t="s">
        <v>114</v>
      </c>
      <c r="L147" s="43" t="b">
        <v>0</v>
      </c>
      <c r="M147" s="43" t="b">
        <v>0</v>
      </c>
      <c r="N147" s="43" t="b">
        <v>0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t="s">
        <v>114</v>
      </c>
      <c r="V147" t="s">
        <v>114</v>
      </c>
      <c r="W147" s="5">
        <v>43480</v>
      </c>
      <c r="X147" s="3" t="s">
        <v>114</v>
      </c>
      <c r="Y147" s="3"/>
      <c r="Z147" s="3" t="s">
        <v>5286</v>
      </c>
      <c r="AA147" s="3" t="s">
        <v>114</v>
      </c>
      <c r="AB147" s="3" t="s">
        <v>74</v>
      </c>
      <c r="AC147" s="8">
        <v>1</v>
      </c>
      <c r="AD147" s="3" t="s">
        <v>4109</v>
      </c>
      <c r="AE147" s="3"/>
      <c r="AF147" s="3" t="s">
        <v>114</v>
      </c>
      <c r="AG147" s="8">
        <v>1</v>
      </c>
      <c r="AH147" s="3" t="s">
        <v>180</v>
      </c>
      <c r="AI147" s="3" t="s">
        <v>1333</v>
      </c>
      <c r="AJ147" t="s">
        <v>114</v>
      </c>
      <c r="AK147" t="s">
        <v>114</v>
      </c>
      <c r="AL147" t="s">
        <v>114</v>
      </c>
      <c r="AM147" s="43" t="b">
        <v>0</v>
      </c>
      <c r="AN147" s="3"/>
      <c r="AO147" s="3"/>
      <c r="AP147" s="43" t="b">
        <v>0</v>
      </c>
      <c r="AQ147" s="3" t="b">
        <v>0</v>
      </c>
    </row>
    <row r="148" spans="1:43" x14ac:dyDescent="0.25">
      <c r="A148" t="str">
        <f>_xlfn.CONCAT(Table4[[#This Row],[Order]],"-",Table4[[#This Row],[Line]])</f>
        <v>73287-12</v>
      </c>
      <c r="B148" s="5">
        <v>43483</v>
      </c>
      <c r="C148" s="8">
        <v>73287</v>
      </c>
      <c r="D148" s="3" t="s">
        <v>4112</v>
      </c>
      <c r="E148" s="8">
        <v>12</v>
      </c>
      <c r="F148" s="8">
        <v>1</v>
      </c>
      <c r="G148" s="3" t="s">
        <v>42</v>
      </c>
      <c r="H148" s="8">
        <v>1</v>
      </c>
      <c r="I148" s="43" t="b">
        <v>0</v>
      </c>
      <c r="J148" s="43" t="b">
        <v>0</v>
      </c>
      <c r="K148" t="s">
        <v>114</v>
      </c>
      <c r="L148" s="43" t="b">
        <v>0</v>
      </c>
      <c r="M148" s="43" t="b">
        <v>0</v>
      </c>
      <c r="N148" s="43" t="b">
        <v>0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t="s">
        <v>114</v>
      </c>
      <c r="V148" t="s">
        <v>114</v>
      </c>
      <c r="W148" s="5">
        <v>43480</v>
      </c>
      <c r="X148" s="3" t="s">
        <v>114</v>
      </c>
      <c r="Y148" s="3"/>
      <c r="Z148" s="3" t="s">
        <v>5287</v>
      </c>
      <c r="AA148" s="3" t="s">
        <v>114</v>
      </c>
      <c r="AB148" s="3" t="s">
        <v>74</v>
      </c>
      <c r="AC148" s="8">
        <v>1</v>
      </c>
      <c r="AD148" s="3" t="s">
        <v>4111</v>
      </c>
      <c r="AE148" s="3"/>
      <c r="AF148" s="3" t="s">
        <v>114</v>
      </c>
      <c r="AG148" s="8">
        <v>1</v>
      </c>
      <c r="AH148" s="3" t="s">
        <v>180</v>
      </c>
      <c r="AI148" s="3" t="s">
        <v>1333</v>
      </c>
      <c r="AJ148" t="s">
        <v>114</v>
      </c>
      <c r="AK148" t="s">
        <v>114</v>
      </c>
      <c r="AL148" t="s">
        <v>114</v>
      </c>
      <c r="AM148" s="43" t="b">
        <v>0</v>
      </c>
      <c r="AN148" s="3"/>
      <c r="AO148" s="3"/>
      <c r="AP148" s="43" t="b">
        <v>0</v>
      </c>
      <c r="AQ148" s="3" t="b">
        <v>0</v>
      </c>
    </row>
    <row r="149" spans="1:43" x14ac:dyDescent="0.25">
      <c r="A149" t="str">
        <f>_xlfn.CONCAT(Table4[[#This Row],[Order]],"-",Table4[[#This Row],[Line]])</f>
        <v>73287-13</v>
      </c>
      <c r="B149" s="5">
        <v>43483</v>
      </c>
      <c r="C149" s="8">
        <v>73287</v>
      </c>
      <c r="D149" s="3" t="s">
        <v>4114</v>
      </c>
      <c r="E149" s="8">
        <v>13</v>
      </c>
      <c r="F149" s="8">
        <v>1</v>
      </c>
      <c r="G149" s="3" t="s">
        <v>42</v>
      </c>
      <c r="H149" s="8">
        <v>1</v>
      </c>
      <c r="I149" s="43" t="b">
        <v>0</v>
      </c>
      <c r="J149" s="43" t="b">
        <v>0</v>
      </c>
      <c r="K149" t="s">
        <v>114</v>
      </c>
      <c r="L149" s="43" t="b">
        <v>0</v>
      </c>
      <c r="M149" s="43" t="b">
        <v>0</v>
      </c>
      <c r="N149" s="43" t="b">
        <v>0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t="s">
        <v>114</v>
      </c>
      <c r="V149" t="s">
        <v>114</v>
      </c>
      <c r="W149" s="5">
        <v>43480</v>
      </c>
      <c r="X149" s="3" t="s">
        <v>114</v>
      </c>
      <c r="Y149" s="3"/>
      <c r="Z149" s="3" t="s">
        <v>5288</v>
      </c>
      <c r="AA149" s="3" t="s">
        <v>114</v>
      </c>
      <c r="AB149" s="3" t="s">
        <v>74</v>
      </c>
      <c r="AC149" s="8">
        <v>1</v>
      </c>
      <c r="AD149" s="3" t="s">
        <v>4113</v>
      </c>
      <c r="AE149" s="3"/>
      <c r="AF149" s="3" t="s">
        <v>114</v>
      </c>
      <c r="AG149" s="8">
        <v>1</v>
      </c>
      <c r="AH149" s="3" t="s">
        <v>180</v>
      </c>
      <c r="AI149" s="3" t="s">
        <v>1333</v>
      </c>
      <c r="AJ149" t="s">
        <v>114</v>
      </c>
      <c r="AK149" t="s">
        <v>114</v>
      </c>
      <c r="AL149" t="s">
        <v>114</v>
      </c>
      <c r="AM149" s="43" t="b">
        <v>0</v>
      </c>
      <c r="AN149" s="3"/>
      <c r="AO149" s="3"/>
      <c r="AP149" s="43" t="b">
        <v>0</v>
      </c>
      <c r="AQ149" s="3" t="b">
        <v>0</v>
      </c>
    </row>
    <row r="150" spans="1:43" x14ac:dyDescent="0.25">
      <c r="A150" t="str">
        <f>_xlfn.CONCAT(Table4[[#This Row],[Order]],"-",Table4[[#This Row],[Line]])</f>
        <v>73287-14</v>
      </c>
      <c r="B150" s="5">
        <v>43483</v>
      </c>
      <c r="C150" s="8">
        <v>73287</v>
      </c>
      <c r="D150" s="3" t="s">
        <v>4116</v>
      </c>
      <c r="E150" s="8">
        <v>14</v>
      </c>
      <c r="F150" s="8">
        <v>1</v>
      </c>
      <c r="G150" s="3" t="s">
        <v>42</v>
      </c>
      <c r="H150" s="8">
        <v>1</v>
      </c>
      <c r="I150" s="43" t="b">
        <v>0</v>
      </c>
      <c r="J150" s="43" t="b">
        <v>0</v>
      </c>
      <c r="K150" t="s">
        <v>114</v>
      </c>
      <c r="L150" s="43" t="b">
        <v>0</v>
      </c>
      <c r="M150" s="43" t="b">
        <v>0</v>
      </c>
      <c r="N150" s="43" t="b">
        <v>0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t="s">
        <v>114</v>
      </c>
      <c r="V150" t="s">
        <v>114</v>
      </c>
      <c r="W150" s="5">
        <v>43480</v>
      </c>
      <c r="X150" s="3" t="s">
        <v>114</v>
      </c>
      <c r="Y150" s="3"/>
      <c r="Z150" s="3" t="s">
        <v>5289</v>
      </c>
      <c r="AA150" s="3" t="s">
        <v>114</v>
      </c>
      <c r="AB150" s="3" t="s">
        <v>74</v>
      </c>
      <c r="AC150" s="8">
        <v>1</v>
      </c>
      <c r="AD150" s="3" t="s">
        <v>4115</v>
      </c>
      <c r="AE150" s="3"/>
      <c r="AF150" s="3" t="s">
        <v>114</v>
      </c>
      <c r="AG150" s="8">
        <v>1</v>
      </c>
      <c r="AH150" s="3" t="s">
        <v>180</v>
      </c>
      <c r="AI150" s="3" t="s">
        <v>1333</v>
      </c>
      <c r="AJ150" t="s">
        <v>114</v>
      </c>
      <c r="AK150" t="s">
        <v>114</v>
      </c>
      <c r="AL150" t="s">
        <v>114</v>
      </c>
      <c r="AM150" s="43" t="b">
        <v>0</v>
      </c>
      <c r="AN150" s="3"/>
      <c r="AO150" s="3"/>
      <c r="AP150" s="43" t="b">
        <v>0</v>
      </c>
      <c r="AQ150" s="3" t="b">
        <v>0</v>
      </c>
    </row>
    <row r="151" spans="1:43" x14ac:dyDescent="0.25">
      <c r="A151" t="str">
        <f>_xlfn.CONCAT(Table4[[#This Row],[Order]],"-",Table4[[#This Row],[Line]])</f>
        <v>73287-15</v>
      </c>
      <c r="B151" s="5">
        <v>43483</v>
      </c>
      <c r="C151" s="8">
        <v>73287</v>
      </c>
      <c r="D151" s="3" t="s">
        <v>4118</v>
      </c>
      <c r="E151" s="8">
        <v>15</v>
      </c>
      <c r="F151" s="8">
        <v>1</v>
      </c>
      <c r="G151" s="3" t="s">
        <v>42</v>
      </c>
      <c r="H151" s="8">
        <v>1</v>
      </c>
      <c r="I151" s="43" t="b">
        <v>0</v>
      </c>
      <c r="J151" s="43" t="b">
        <v>0</v>
      </c>
      <c r="K151" t="s">
        <v>114</v>
      </c>
      <c r="L151" s="43" t="b">
        <v>0</v>
      </c>
      <c r="M151" s="43" t="b">
        <v>0</v>
      </c>
      <c r="N151" s="43" t="b">
        <v>0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t="s">
        <v>114</v>
      </c>
      <c r="V151" t="s">
        <v>114</v>
      </c>
      <c r="W151" s="5">
        <v>43480</v>
      </c>
      <c r="X151" s="3" t="s">
        <v>114</v>
      </c>
      <c r="Y151" s="3"/>
      <c r="Z151" s="3" t="s">
        <v>5290</v>
      </c>
      <c r="AA151" s="3" t="s">
        <v>114</v>
      </c>
      <c r="AB151" s="3" t="s">
        <v>74</v>
      </c>
      <c r="AC151" s="8">
        <v>1</v>
      </c>
      <c r="AD151" s="3" t="s">
        <v>4117</v>
      </c>
      <c r="AE151" s="3"/>
      <c r="AF151" s="3" t="s">
        <v>114</v>
      </c>
      <c r="AG151" s="8">
        <v>1</v>
      </c>
      <c r="AH151" s="3" t="s">
        <v>180</v>
      </c>
      <c r="AI151" s="3" t="s">
        <v>1333</v>
      </c>
      <c r="AJ151" t="s">
        <v>114</v>
      </c>
      <c r="AK151" t="s">
        <v>114</v>
      </c>
      <c r="AL151" t="s">
        <v>114</v>
      </c>
      <c r="AM151" s="43" t="b">
        <v>0</v>
      </c>
      <c r="AN151" s="3"/>
      <c r="AO151" s="3"/>
      <c r="AP151" s="43" t="b">
        <v>0</v>
      </c>
      <c r="AQ151" s="3" t="b">
        <v>0</v>
      </c>
    </row>
    <row r="152" spans="1:43" x14ac:dyDescent="0.25">
      <c r="A152" t="str">
        <f>_xlfn.CONCAT(Table4[[#This Row],[Order]],"-",Table4[[#This Row],[Line]])</f>
        <v>73287-16</v>
      </c>
      <c r="B152" s="5">
        <v>43483</v>
      </c>
      <c r="C152" s="8">
        <v>73287</v>
      </c>
      <c r="D152" s="3" t="s">
        <v>4120</v>
      </c>
      <c r="E152" s="8">
        <v>16</v>
      </c>
      <c r="F152" s="8">
        <v>1</v>
      </c>
      <c r="G152" s="3" t="s">
        <v>42</v>
      </c>
      <c r="H152" s="8">
        <v>1</v>
      </c>
      <c r="I152" s="43" t="b">
        <v>0</v>
      </c>
      <c r="J152" s="43" t="b">
        <v>0</v>
      </c>
      <c r="K152" t="s">
        <v>114</v>
      </c>
      <c r="L152" s="43" t="b">
        <v>0</v>
      </c>
      <c r="M152" s="43" t="b">
        <v>0</v>
      </c>
      <c r="N152" s="43" t="b">
        <v>0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t="s">
        <v>114</v>
      </c>
      <c r="V152" t="s">
        <v>114</v>
      </c>
      <c r="W152" s="5">
        <v>43480</v>
      </c>
      <c r="X152" s="3" t="s">
        <v>114</v>
      </c>
      <c r="Y152" s="3"/>
      <c r="Z152" s="3" t="s">
        <v>5291</v>
      </c>
      <c r="AA152" s="3" t="s">
        <v>114</v>
      </c>
      <c r="AB152" s="3" t="s">
        <v>74</v>
      </c>
      <c r="AC152" s="8">
        <v>1</v>
      </c>
      <c r="AD152" s="3" t="s">
        <v>4119</v>
      </c>
      <c r="AE152" s="3"/>
      <c r="AF152" s="3" t="s">
        <v>114</v>
      </c>
      <c r="AG152" s="8">
        <v>1</v>
      </c>
      <c r="AH152" s="3" t="s">
        <v>180</v>
      </c>
      <c r="AI152" s="3" t="s">
        <v>1333</v>
      </c>
      <c r="AJ152" t="s">
        <v>114</v>
      </c>
      <c r="AK152" t="s">
        <v>114</v>
      </c>
      <c r="AL152" t="s">
        <v>114</v>
      </c>
      <c r="AM152" s="43" t="b">
        <v>0</v>
      </c>
      <c r="AN152" s="3"/>
      <c r="AO152" s="3"/>
      <c r="AP152" s="43" t="b">
        <v>0</v>
      </c>
      <c r="AQ152" s="3" t="b">
        <v>0</v>
      </c>
    </row>
    <row r="153" spans="1:43" x14ac:dyDescent="0.25">
      <c r="A153" t="str">
        <f>_xlfn.CONCAT(Table4[[#This Row],[Order]],"-",Table4[[#This Row],[Line]])</f>
        <v>73287-17</v>
      </c>
      <c r="B153" s="5">
        <v>43483</v>
      </c>
      <c r="C153" s="8">
        <v>73287</v>
      </c>
      <c r="D153" s="3" t="s">
        <v>4122</v>
      </c>
      <c r="E153" s="8">
        <v>17</v>
      </c>
      <c r="F153" s="8">
        <v>1</v>
      </c>
      <c r="G153" s="3" t="s">
        <v>42</v>
      </c>
      <c r="H153" s="8">
        <v>1</v>
      </c>
      <c r="I153" s="43" t="b">
        <v>0</v>
      </c>
      <c r="J153" s="43" t="b">
        <v>0</v>
      </c>
      <c r="K153" t="s">
        <v>114</v>
      </c>
      <c r="L153" s="43" t="b">
        <v>0</v>
      </c>
      <c r="M153" s="43" t="b">
        <v>0</v>
      </c>
      <c r="N153" s="43" t="b">
        <v>0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t="s">
        <v>114</v>
      </c>
      <c r="V153" t="s">
        <v>114</v>
      </c>
      <c r="W153" s="5">
        <v>43480</v>
      </c>
      <c r="X153" s="3" t="s">
        <v>114</v>
      </c>
      <c r="Y153" s="3"/>
      <c r="Z153" s="3" t="s">
        <v>5292</v>
      </c>
      <c r="AA153" s="3" t="s">
        <v>114</v>
      </c>
      <c r="AB153" s="3" t="s">
        <v>74</v>
      </c>
      <c r="AC153" s="8">
        <v>1</v>
      </c>
      <c r="AD153" s="3" t="s">
        <v>4121</v>
      </c>
      <c r="AE153" s="3"/>
      <c r="AF153" s="3" t="s">
        <v>114</v>
      </c>
      <c r="AG153" s="8">
        <v>1</v>
      </c>
      <c r="AH153" s="3" t="s">
        <v>180</v>
      </c>
      <c r="AI153" s="3" t="s">
        <v>1333</v>
      </c>
      <c r="AJ153" t="s">
        <v>114</v>
      </c>
      <c r="AK153" t="s">
        <v>114</v>
      </c>
      <c r="AL153" t="s">
        <v>114</v>
      </c>
      <c r="AM153" s="43" t="b">
        <v>0</v>
      </c>
      <c r="AN153" s="3"/>
      <c r="AO153" s="3"/>
      <c r="AP153" s="43" t="b">
        <v>0</v>
      </c>
      <c r="AQ153" s="3" t="b">
        <v>0</v>
      </c>
    </row>
    <row r="154" spans="1:43" x14ac:dyDescent="0.25">
      <c r="A154" t="str">
        <f>_xlfn.CONCAT(Table4[[#This Row],[Order]],"-",Table4[[#This Row],[Line]])</f>
        <v>73287-18</v>
      </c>
      <c r="B154" s="1">
        <v>43483</v>
      </c>
      <c r="C154" s="10">
        <v>73287</v>
      </c>
      <c r="D154" s="7" t="s">
        <v>4124</v>
      </c>
      <c r="E154" s="10">
        <v>18</v>
      </c>
      <c r="F154" s="10">
        <v>1</v>
      </c>
      <c r="G154" s="7" t="s">
        <v>42</v>
      </c>
      <c r="H154" s="10">
        <v>1</v>
      </c>
      <c r="I154" s="43" t="b">
        <v>0</v>
      </c>
      <c r="J154" s="43" t="b">
        <v>0</v>
      </c>
      <c r="K154" t="s">
        <v>114</v>
      </c>
      <c r="L154" s="43" t="b">
        <v>0</v>
      </c>
      <c r="M154" s="43" t="b">
        <v>0</v>
      </c>
      <c r="N154" s="43" t="b">
        <v>0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t="s">
        <v>114</v>
      </c>
      <c r="V154" t="s">
        <v>114</v>
      </c>
      <c r="W154" s="5">
        <v>43480</v>
      </c>
      <c r="X154" s="7" t="s">
        <v>114</v>
      </c>
      <c r="Y154" s="7"/>
      <c r="Z154" s="7" t="s">
        <v>5293</v>
      </c>
      <c r="AA154" s="7" t="s">
        <v>114</v>
      </c>
      <c r="AB154" s="7" t="s">
        <v>74</v>
      </c>
      <c r="AC154" s="10">
        <v>1</v>
      </c>
      <c r="AD154" s="7" t="s">
        <v>4123</v>
      </c>
      <c r="AE154" s="7"/>
      <c r="AF154" s="7" t="s">
        <v>114</v>
      </c>
      <c r="AG154" s="10">
        <v>1</v>
      </c>
      <c r="AH154" s="3" t="s">
        <v>180</v>
      </c>
      <c r="AI154" s="3" t="s">
        <v>1333</v>
      </c>
      <c r="AJ154" t="s">
        <v>114</v>
      </c>
      <c r="AK154" t="s">
        <v>114</v>
      </c>
      <c r="AL154" t="s">
        <v>114</v>
      </c>
      <c r="AM154" s="43" t="b">
        <v>0</v>
      </c>
      <c r="AN154" s="3"/>
      <c r="AO154" s="3"/>
      <c r="AP154" s="43" t="b">
        <v>0</v>
      </c>
      <c r="AQ154" s="3" t="b">
        <v>0</v>
      </c>
    </row>
    <row r="155" spans="1:43" x14ac:dyDescent="0.25">
      <c r="A155" t="str">
        <f>_xlfn.CONCAT(Table4[[#This Row],[Order]],"-",Table4[[#This Row],[Line]])</f>
        <v>73287-19</v>
      </c>
      <c r="B155" s="1">
        <v>43483</v>
      </c>
      <c r="C155" s="10">
        <v>73287</v>
      </c>
      <c r="D155" s="7" t="s">
        <v>4126</v>
      </c>
      <c r="E155" s="10">
        <v>19</v>
      </c>
      <c r="F155" s="10">
        <v>1</v>
      </c>
      <c r="G155" s="7" t="s">
        <v>42</v>
      </c>
      <c r="H155" s="10">
        <v>1</v>
      </c>
      <c r="I155" s="43" t="b">
        <v>0</v>
      </c>
      <c r="J155" s="43" t="b">
        <v>0</v>
      </c>
      <c r="K155" t="s">
        <v>114</v>
      </c>
      <c r="L155" s="43" t="b">
        <v>0</v>
      </c>
      <c r="M155" s="43" t="b">
        <v>0</v>
      </c>
      <c r="N155" s="43" t="b">
        <v>0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t="s">
        <v>114</v>
      </c>
      <c r="V155" t="s">
        <v>114</v>
      </c>
      <c r="W155" s="5">
        <v>43480</v>
      </c>
      <c r="X155" s="7" t="s">
        <v>114</v>
      </c>
      <c r="Y155" s="7"/>
      <c r="Z155" s="7" t="s">
        <v>5294</v>
      </c>
      <c r="AA155" s="7" t="s">
        <v>114</v>
      </c>
      <c r="AB155" s="7" t="s">
        <v>74</v>
      </c>
      <c r="AC155" s="10">
        <v>1</v>
      </c>
      <c r="AD155" s="7" t="s">
        <v>4125</v>
      </c>
      <c r="AE155" s="7"/>
      <c r="AF155" s="7" t="s">
        <v>114</v>
      </c>
      <c r="AG155" s="10">
        <v>1</v>
      </c>
      <c r="AH155" s="3" t="s">
        <v>180</v>
      </c>
      <c r="AI155" s="3" t="s">
        <v>1333</v>
      </c>
      <c r="AJ155" t="s">
        <v>114</v>
      </c>
      <c r="AK155" t="s">
        <v>114</v>
      </c>
      <c r="AL155" t="s">
        <v>114</v>
      </c>
      <c r="AM155" s="43" t="b">
        <v>0</v>
      </c>
      <c r="AN155" s="3"/>
      <c r="AO155" s="3"/>
      <c r="AP155" s="43" t="b">
        <v>0</v>
      </c>
      <c r="AQ155" s="3" t="b">
        <v>0</v>
      </c>
    </row>
    <row r="156" spans="1:43" x14ac:dyDescent="0.25">
      <c r="A156" t="str">
        <f>_xlfn.CONCAT(Table4[[#This Row],[Order]],"-",Table4[[#This Row],[Line]])</f>
        <v>73287-20</v>
      </c>
      <c r="B156" s="1">
        <v>43483</v>
      </c>
      <c r="C156" s="10">
        <v>73287</v>
      </c>
      <c r="D156" s="7" t="s">
        <v>4128</v>
      </c>
      <c r="E156" s="10">
        <v>20</v>
      </c>
      <c r="F156" s="10">
        <v>1</v>
      </c>
      <c r="G156" s="7" t="s">
        <v>42</v>
      </c>
      <c r="H156" s="10">
        <v>1</v>
      </c>
      <c r="I156" s="43" t="b">
        <v>0</v>
      </c>
      <c r="J156" s="43" t="b">
        <v>0</v>
      </c>
      <c r="K156" t="s">
        <v>114</v>
      </c>
      <c r="L156" s="43" t="b">
        <v>0</v>
      </c>
      <c r="M156" s="43" t="b">
        <v>0</v>
      </c>
      <c r="N156" s="43" t="b">
        <v>0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t="s">
        <v>114</v>
      </c>
      <c r="V156" t="s">
        <v>114</v>
      </c>
      <c r="W156" s="6">
        <v>43480</v>
      </c>
      <c r="X156" s="7" t="s">
        <v>114</v>
      </c>
      <c r="Y156" s="7"/>
      <c r="Z156" s="7" t="s">
        <v>5295</v>
      </c>
      <c r="AA156" s="7" t="s">
        <v>114</v>
      </c>
      <c r="AB156" s="7" t="s">
        <v>74</v>
      </c>
      <c r="AC156" s="10">
        <v>1</v>
      </c>
      <c r="AD156" s="7" t="s">
        <v>4127</v>
      </c>
      <c r="AE156" s="7"/>
      <c r="AF156" s="7" t="s">
        <v>114</v>
      </c>
      <c r="AG156" s="10">
        <v>1</v>
      </c>
      <c r="AH156" s="3" t="s">
        <v>180</v>
      </c>
      <c r="AI156" s="3" t="s">
        <v>1333</v>
      </c>
      <c r="AJ156" t="s">
        <v>114</v>
      </c>
      <c r="AK156" t="s">
        <v>114</v>
      </c>
      <c r="AL156" t="s">
        <v>114</v>
      </c>
      <c r="AM156" s="43" t="b">
        <v>0</v>
      </c>
      <c r="AN156" s="3"/>
      <c r="AO156" s="3"/>
      <c r="AP156" s="43" t="b">
        <v>0</v>
      </c>
      <c r="AQ156" s="3" t="b">
        <v>0</v>
      </c>
    </row>
    <row r="157" spans="1:43" x14ac:dyDescent="0.25">
      <c r="A157" t="str">
        <f>_xlfn.CONCAT(Table4[[#This Row],[Order]],"-",Table4[[#This Row],[Line]])</f>
        <v>73287-21</v>
      </c>
      <c r="B157" s="59">
        <v>43483</v>
      </c>
      <c r="C157" s="57">
        <v>73287</v>
      </c>
      <c r="D157" s="58" t="s">
        <v>4130</v>
      </c>
      <c r="E157" s="57">
        <v>21</v>
      </c>
      <c r="F157" s="57">
        <v>1</v>
      </c>
      <c r="G157" s="58" t="s">
        <v>42</v>
      </c>
      <c r="H157" s="57">
        <v>1</v>
      </c>
      <c r="I157" s="43" t="b">
        <v>0</v>
      </c>
      <c r="J157" s="43" t="b">
        <v>0</v>
      </c>
      <c r="K157" t="s">
        <v>114</v>
      </c>
      <c r="L157" s="43" t="b">
        <v>0</v>
      </c>
      <c r="M157" s="43" t="b">
        <v>0</v>
      </c>
      <c r="N157" s="43" t="b">
        <v>0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t="s">
        <v>114</v>
      </c>
      <c r="V157" t="s">
        <v>114</v>
      </c>
      <c r="W157" s="6">
        <v>43480</v>
      </c>
      <c r="X157" s="58" t="s">
        <v>114</v>
      </c>
      <c r="Y157" s="58"/>
      <c r="Z157" s="58" t="s">
        <v>5296</v>
      </c>
      <c r="AA157" s="58" t="s">
        <v>114</v>
      </c>
      <c r="AB157" s="58" t="s">
        <v>74</v>
      </c>
      <c r="AC157" s="57">
        <v>1</v>
      </c>
      <c r="AD157" s="58" t="s">
        <v>4129</v>
      </c>
      <c r="AE157" s="59"/>
      <c r="AF157" s="58" t="s">
        <v>114</v>
      </c>
      <c r="AG157" s="57">
        <v>1</v>
      </c>
      <c r="AH157" s="3" t="s">
        <v>180</v>
      </c>
      <c r="AI157" s="3" t="s">
        <v>1333</v>
      </c>
      <c r="AJ157" t="s">
        <v>114</v>
      </c>
      <c r="AK157" t="s">
        <v>114</v>
      </c>
      <c r="AL157" t="s">
        <v>114</v>
      </c>
      <c r="AM157" s="43" t="b">
        <v>0</v>
      </c>
      <c r="AN157" s="3"/>
      <c r="AO157" s="3"/>
      <c r="AP157" s="43" t="b">
        <v>0</v>
      </c>
      <c r="AQ157" s="3" t="b">
        <v>0</v>
      </c>
    </row>
    <row r="158" spans="1:43" x14ac:dyDescent="0.25">
      <c r="A158" t="str">
        <f>_xlfn.CONCAT(Table4[[#This Row],[Order]],"-",Table4[[#This Row],[Line]])</f>
        <v>73287-22</v>
      </c>
      <c r="B158" s="59">
        <v>43483</v>
      </c>
      <c r="C158" s="57">
        <v>73287</v>
      </c>
      <c r="D158" s="58" t="s">
        <v>4132</v>
      </c>
      <c r="E158" s="57">
        <v>22</v>
      </c>
      <c r="F158" s="57">
        <v>1</v>
      </c>
      <c r="G158" s="58" t="s">
        <v>42</v>
      </c>
      <c r="H158" s="57">
        <v>1</v>
      </c>
      <c r="I158" s="43" t="b">
        <v>0</v>
      </c>
      <c r="J158" s="43" t="b">
        <v>0</v>
      </c>
      <c r="K158" t="s">
        <v>114</v>
      </c>
      <c r="L158" s="43" t="b">
        <v>0</v>
      </c>
      <c r="M158" s="43" t="b">
        <v>0</v>
      </c>
      <c r="N158" s="43" t="b">
        <v>0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t="s">
        <v>114</v>
      </c>
      <c r="V158" t="s">
        <v>114</v>
      </c>
      <c r="W158" s="6">
        <v>43480</v>
      </c>
      <c r="X158" s="58" t="s">
        <v>114</v>
      </c>
      <c r="Y158" s="58"/>
      <c r="Z158" s="58" t="s">
        <v>5297</v>
      </c>
      <c r="AA158" s="58" t="s">
        <v>114</v>
      </c>
      <c r="AB158" s="58" t="s">
        <v>74</v>
      </c>
      <c r="AC158" s="57">
        <v>1</v>
      </c>
      <c r="AD158" s="58" t="s">
        <v>4131</v>
      </c>
      <c r="AE158" s="59"/>
      <c r="AF158" s="58" t="s">
        <v>114</v>
      </c>
      <c r="AG158" s="57">
        <v>1</v>
      </c>
      <c r="AH158" s="3" t="s">
        <v>180</v>
      </c>
      <c r="AI158" s="3" t="s">
        <v>1333</v>
      </c>
      <c r="AJ158" t="s">
        <v>114</v>
      </c>
      <c r="AK158" t="s">
        <v>114</v>
      </c>
      <c r="AL158" t="s">
        <v>114</v>
      </c>
      <c r="AM158" s="43" t="b">
        <v>0</v>
      </c>
      <c r="AN158" s="55"/>
      <c r="AO158" s="3"/>
      <c r="AP158" s="43" t="b">
        <v>0</v>
      </c>
      <c r="AQ158" s="3" t="b">
        <v>0</v>
      </c>
    </row>
    <row r="159" spans="1:43" x14ac:dyDescent="0.25">
      <c r="A159" t="str">
        <f>_xlfn.CONCAT(Table4[[#This Row],[Order]],"-",Table4[[#This Row],[Line]])</f>
        <v>73287-23</v>
      </c>
      <c r="B159" s="59">
        <v>43483</v>
      </c>
      <c r="C159" s="57">
        <v>73287</v>
      </c>
      <c r="D159" s="58" t="s">
        <v>4134</v>
      </c>
      <c r="E159" s="57">
        <v>23</v>
      </c>
      <c r="F159" s="57">
        <v>1</v>
      </c>
      <c r="G159" s="58" t="s">
        <v>42</v>
      </c>
      <c r="H159" s="57">
        <v>1</v>
      </c>
      <c r="I159" s="43" t="b">
        <v>0</v>
      </c>
      <c r="J159" s="43" t="b">
        <v>0</v>
      </c>
      <c r="K159" t="s">
        <v>114</v>
      </c>
      <c r="L159" s="43" t="b">
        <v>0</v>
      </c>
      <c r="M159" s="43" t="b">
        <v>0</v>
      </c>
      <c r="N159" s="43" t="b">
        <v>0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t="s">
        <v>114</v>
      </c>
      <c r="V159" t="s">
        <v>114</v>
      </c>
      <c r="W159" s="6">
        <v>43480</v>
      </c>
      <c r="X159" s="58" t="s">
        <v>114</v>
      </c>
      <c r="Y159" s="58"/>
      <c r="Z159" s="58" t="s">
        <v>5298</v>
      </c>
      <c r="AA159" s="58" t="s">
        <v>114</v>
      </c>
      <c r="AB159" s="58" t="s">
        <v>74</v>
      </c>
      <c r="AC159" s="57">
        <v>1</v>
      </c>
      <c r="AD159" s="58" t="s">
        <v>4133</v>
      </c>
      <c r="AE159" s="59"/>
      <c r="AF159" s="58" t="s">
        <v>114</v>
      </c>
      <c r="AG159" s="57">
        <v>1</v>
      </c>
      <c r="AH159" s="3" t="s">
        <v>180</v>
      </c>
      <c r="AI159" s="3" t="s">
        <v>1333</v>
      </c>
      <c r="AJ159" t="s">
        <v>114</v>
      </c>
      <c r="AK159" t="s">
        <v>114</v>
      </c>
      <c r="AL159" t="s">
        <v>114</v>
      </c>
      <c r="AM159" s="43" t="b">
        <v>0</v>
      </c>
      <c r="AN159" s="55"/>
      <c r="AO159" s="3"/>
      <c r="AP159" s="43" t="b">
        <v>0</v>
      </c>
      <c r="AQ159" s="3" t="b">
        <v>0</v>
      </c>
    </row>
    <row r="160" spans="1:43" x14ac:dyDescent="0.25">
      <c r="A160" t="str">
        <f>_xlfn.CONCAT(Table4[[#This Row],[Order]],"-",Table4[[#This Row],[Line]])</f>
        <v>73502-7</v>
      </c>
      <c r="B160" s="59">
        <v>43473</v>
      </c>
      <c r="C160" s="57">
        <v>73502</v>
      </c>
      <c r="D160" s="58" t="s">
        <v>3038</v>
      </c>
      <c r="E160" s="57">
        <v>7</v>
      </c>
      <c r="F160" s="57">
        <v>1</v>
      </c>
      <c r="G160" s="58" t="s">
        <v>165</v>
      </c>
      <c r="H160" s="57">
        <v>9</v>
      </c>
      <c r="I160" s="43" t="b">
        <v>1</v>
      </c>
      <c r="J160" s="43" t="b">
        <v>0</v>
      </c>
      <c r="K160" t="s">
        <v>135</v>
      </c>
      <c r="L160" s="43" t="b">
        <v>0</v>
      </c>
      <c r="M160" s="43" t="b">
        <v>1</v>
      </c>
      <c r="N160" s="43" t="b">
        <v>0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t="s">
        <v>114</v>
      </c>
      <c r="V160" t="s">
        <v>114</v>
      </c>
      <c r="W160" s="6">
        <v>43468</v>
      </c>
      <c r="X160" s="58" t="s">
        <v>151</v>
      </c>
      <c r="Y160" s="58"/>
      <c r="Z160" s="58" t="s">
        <v>25</v>
      </c>
      <c r="AA160" s="58" t="s">
        <v>114</v>
      </c>
      <c r="AB160" s="58" t="s">
        <v>74</v>
      </c>
      <c r="AC160" s="57">
        <v>1</v>
      </c>
      <c r="AD160" s="58" t="s">
        <v>3037</v>
      </c>
      <c r="AE160" s="59"/>
      <c r="AF160" s="58" t="s">
        <v>114</v>
      </c>
      <c r="AG160" s="57">
        <v>9</v>
      </c>
      <c r="AH160" s="3" t="s">
        <v>180</v>
      </c>
      <c r="AI160" s="3" t="s">
        <v>1327</v>
      </c>
      <c r="AJ160" t="s">
        <v>114</v>
      </c>
      <c r="AK160" t="s">
        <v>114</v>
      </c>
      <c r="AL160" t="s">
        <v>114</v>
      </c>
      <c r="AM160" s="43" t="b">
        <v>0</v>
      </c>
      <c r="AN160" s="55"/>
      <c r="AO160" s="3"/>
      <c r="AP160" s="43" t="b">
        <v>0</v>
      </c>
      <c r="AQ160" s="3" t="b">
        <v>0</v>
      </c>
    </row>
    <row r="161" spans="1:43" x14ac:dyDescent="0.25">
      <c r="A161" t="str">
        <f>_xlfn.CONCAT(Table4[[#This Row],[Order]],"-",Table4[[#This Row],[Line]])</f>
        <v>73502-8</v>
      </c>
      <c r="B161" s="59">
        <v>43473</v>
      </c>
      <c r="C161" s="57">
        <v>73502</v>
      </c>
      <c r="D161" s="58" t="s">
        <v>3040</v>
      </c>
      <c r="E161" s="57">
        <v>8</v>
      </c>
      <c r="F161" s="57">
        <v>1</v>
      </c>
      <c r="G161" s="58" t="s">
        <v>165</v>
      </c>
      <c r="H161" s="57">
        <v>4</v>
      </c>
      <c r="I161" s="43" t="b">
        <v>1</v>
      </c>
      <c r="J161" s="43" t="b">
        <v>0</v>
      </c>
      <c r="K161" t="s">
        <v>135</v>
      </c>
      <c r="L161" s="43" t="b">
        <v>0</v>
      </c>
      <c r="M161" s="43" t="b">
        <v>1</v>
      </c>
      <c r="N161" s="43" t="b">
        <v>0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t="s">
        <v>114</v>
      </c>
      <c r="V161" t="s">
        <v>114</v>
      </c>
      <c r="W161" s="6">
        <v>43468</v>
      </c>
      <c r="X161" s="58" t="s">
        <v>151</v>
      </c>
      <c r="Y161" s="58"/>
      <c r="Z161" s="58" t="s">
        <v>25</v>
      </c>
      <c r="AA161" s="58" t="s">
        <v>114</v>
      </c>
      <c r="AB161" s="58" t="s">
        <v>74</v>
      </c>
      <c r="AC161" s="57">
        <v>1</v>
      </c>
      <c r="AD161" s="58" t="s">
        <v>3039</v>
      </c>
      <c r="AE161" s="59"/>
      <c r="AF161" s="58" t="s">
        <v>114</v>
      </c>
      <c r="AG161" s="57">
        <v>4</v>
      </c>
      <c r="AH161" s="3" t="s">
        <v>180</v>
      </c>
      <c r="AI161" s="3" t="s">
        <v>1327</v>
      </c>
      <c r="AJ161" t="s">
        <v>114</v>
      </c>
      <c r="AK161" t="s">
        <v>114</v>
      </c>
      <c r="AL161" t="s">
        <v>114</v>
      </c>
      <c r="AM161" s="43" t="b">
        <v>0</v>
      </c>
      <c r="AN161" s="55"/>
      <c r="AO161" s="3"/>
      <c r="AP161" s="43" t="b">
        <v>0</v>
      </c>
      <c r="AQ161" s="3" t="b">
        <v>0</v>
      </c>
    </row>
    <row r="162" spans="1:43" x14ac:dyDescent="0.25">
      <c r="A162" t="str">
        <f>_xlfn.CONCAT(Table4[[#This Row],[Order]],"-",Table4[[#This Row],[Line]])</f>
        <v>73528-1</v>
      </c>
      <c r="B162" s="59">
        <v>43467</v>
      </c>
      <c r="C162" s="57">
        <v>73528</v>
      </c>
      <c r="D162" s="58" t="s">
        <v>3512</v>
      </c>
      <c r="E162" s="57">
        <v>1</v>
      </c>
      <c r="F162" s="57">
        <v>1</v>
      </c>
      <c r="G162" s="58" t="s">
        <v>165</v>
      </c>
      <c r="H162" s="57">
        <v>1</v>
      </c>
      <c r="I162" s="43" t="b">
        <v>1</v>
      </c>
      <c r="J162" s="43" t="b">
        <v>1</v>
      </c>
      <c r="K162" t="s">
        <v>114</v>
      </c>
      <c r="L162" s="43" t="b">
        <v>1</v>
      </c>
      <c r="M162" s="43" t="b">
        <v>1</v>
      </c>
      <c r="N162" s="43" t="b">
        <v>1</v>
      </c>
      <c r="O162" t="s">
        <v>114</v>
      </c>
      <c r="P162" t="s">
        <v>138</v>
      </c>
      <c r="Q162" t="s">
        <v>114</v>
      </c>
      <c r="R162" t="s">
        <v>114</v>
      </c>
      <c r="S162" t="s">
        <v>114</v>
      </c>
      <c r="T162" t="s">
        <v>114</v>
      </c>
      <c r="U162" t="s">
        <v>114</v>
      </c>
      <c r="V162" t="s">
        <v>114</v>
      </c>
      <c r="W162" s="5">
        <v>43439</v>
      </c>
      <c r="X162" s="58" t="s">
        <v>114</v>
      </c>
      <c r="Y162" s="58"/>
      <c r="Z162" s="58" t="s">
        <v>1901</v>
      </c>
      <c r="AA162" s="58" t="s">
        <v>114</v>
      </c>
      <c r="AB162" s="58" t="s">
        <v>169</v>
      </c>
      <c r="AC162" s="57">
        <v>1</v>
      </c>
      <c r="AD162" s="58" t="s">
        <v>160</v>
      </c>
      <c r="AE162" s="59"/>
      <c r="AF162" s="58" t="s">
        <v>114</v>
      </c>
      <c r="AG162" s="57">
        <v>1</v>
      </c>
      <c r="AH162" s="3" t="s">
        <v>74</v>
      </c>
      <c r="AI162" s="3" t="s">
        <v>1323</v>
      </c>
      <c r="AJ162" t="s">
        <v>23</v>
      </c>
      <c r="AK162" t="s">
        <v>114</v>
      </c>
      <c r="AL162" t="s">
        <v>114</v>
      </c>
      <c r="AM162" s="43" t="b">
        <v>0</v>
      </c>
      <c r="AN162" s="3"/>
      <c r="AO162" s="3"/>
      <c r="AP162" s="43" t="b">
        <v>0</v>
      </c>
      <c r="AQ162" s="3" t="b">
        <v>0</v>
      </c>
    </row>
    <row r="163" spans="1:43" x14ac:dyDescent="0.25">
      <c r="A163" t="str">
        <f>_xlfn.CONCAT(Table4[[#This Row],[Order]],"-",Table4[[#This Row],[Line]])</f>
        <v>73566-42</v>
      </c>
      <c r="B163" s="5">
        <v>43461</v>
      </c>
      <c r="C163" s="8">
        <v>73566</v>
      </c>
      <c r="D163" s="3" t="s">
        <v>1552</v>
      </c>
      <c r="E163" s="8">
        <v>42</v>
      </c>
      <c r="F163" s="8">
        <v>1</v>
      </c>
      <c r="G163" s="3" t="s">
        <v>29</v>
      </c>
      <c r="H163" s="8">
        <v>1</v>
      </c>
      <c r="I163" s="43" t="b">
        <v>1</v>
      </c>
      <c r="J163" s="43" t="b">
        <v>1</v>
      </c>
      <c r="K163" t="s">
        <v>135</v>
      </c>
      <c r="L163" s="43" t="b">
        <v>1</v>
      </c>
      <c r="M163" s="43" t="b">
        <v>1</v>
      </c>
      <c r="N163" s="43" t="b">
        <v>1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t="s">
        <v>114</v>
      </c>
      <c r="V163" t="s">
        <v>138</v>
      </c>
      <c r="W163" s="5">
        <v>43454</v>
      </c>
      <c r="X163" s="3" t="s">
        <v>114</v>
      </c>
      <c r="Y163" s="3" t="s">
        <v>5147</v>
      </c>
      <c r="Z163" s="3" t="s">
        <v>2926</v>
      </c>
      <c r="AA163" s="3" t="s">
        <v>114</v>
      </c>
      <c r="AB163" s="3" t="s">
        <v>74</v>
      </c>
      <c r="AC163" s="8">
        <v>1</v>
      </c>
      <c r="AD163" s="3" t="s">
        <v>1551</v>
      </c>
      <c r="AE163" s="3">
        <v>43461</v>
      </c>
      <c r="AF163" s="3" t="s">
        <v>114</v>
      </c>
      <c r="AG163" s="8">
        <v>4</v>
      </c>
      <c r="AH163" s="3" t="s">
        <v>180</v>
      </c>
      <c r="AI163" s="3" t="s">
        <v>1327</v>
      </c>
      <c r="AJ163" t="s">
        <v>114</v>
      </c>
      <c r="AK163" t="s">
        <v>114</v>
      </c>
      <c r="AL163" t="s">
        <v>114</v>
      </c>
      <c r="AM163" s="43" t="b">
        <v>0</v>
      </c>
      <c r="AN163" s="3"/>
      <c r="AO163" s="3"/>
      <c r="AP163" s="43" t="b">
        <v>0</v>
      </c>
      <c r="AQ163" s="3" t="b">
        <v>0</v>
      </c>
    </row>
    <row r="164" spans="1:43" x14ac:dyDescent="0.25">
      <c r="A164" t="str">
        <f>_xlfn.CONCAT(Table4[[#This Row],[Order]],"-",Table4[[#This Row],[Line]])</f>
        <v>73689-8</v>
      </c>
      <c r="B164" s="5">
        <v>43460</v>
      </c>
      <c r="C164" s="8">
        <v>73689</v>
      </c>
      <c r="D164" s="3" t="s">
        <v>5204</v>
      </c>
      <c r="E164" s="8">
        <v>8</v>
      </c>
      <c r="F164" s="8">
        <v>1</v>
      </c>
      <c r="G164" s="3" t="s">
        <v>43</v>
      </c>
      <c r="H164" s="8">
        <v>1</v>
      </c>
      <c r="I164" s="43" t="b">
        <v>1</v>
      </c>
      <c r="J164" s="43" t="b">
        <v>1</v>
      </c>
      <c r="K164" t="s">
        <v>2572</v>
      </c>
      <c r="L164" s="43" t="b">
        <v>1</v>
      </c>
      <c r="M164" s="43" t="b">
        <v>1</v>
      </c>
      <c r="N164" s="43" t="b">
        <v>1</v>
      </c>
      <c r="O164" t="s">
        <v>114</v>
      </c>
      <c r="P164" t="s">
        <v>138</v>
      </c>
      <c r="Q164" t="s">
        <v>114</v>
      </c>
      <c r="R164" t="s">
        <v>114</v>
      </c>
      <c r="S164" t="s">
        <v>114</v>
      </c>
      <c r="T164" t="s">
        <v>114</v>
      </c>
      <c r="U164" t="s">
        <v>114</v>
      </c>
      <c r="V164" t="s">
        <v>138</v>
      </c>
      <c r="W164" s="5">
        <v>43453</v>
      </c>
      <c r="X164" s="3" t="s">
        <v>151</v>
      </c>
      <c r="Y164" s="3" t="s">
        <v>4694</v>
      </c>
      <c r="Z164" s="3" t="s">
        <v>2573</v>
      </c>
      <c r="AA164" s="3" t="s">
        <v>0</v>
      </c>
      <c r="AB164" s="3" t="s">
        <v>74</v>
      </c>
      <c r="AC164" s="8">
        <v>7</v>
      </c>
      <c r="AD164" s="3" t="s">
        <v>1228</v>
      </c>
      <c r="AE164" s="3">
        <v>43462</v>
      </c>
      <c r="AF164" s="3" t="s">
        <v>114</v>
      </c>
      <c r="AG164" s="8">
        <v>16</v>
      </c>
      <c r="AH164" s="3" t="s">
        <v>180</v>
      </c>
      <c r="AI164" s="3" t="s">
        <v>1320</v>
      </c>
      <c r="AJ164" t="s">
        <v>114</v>
      </c>
      <c r="AK164" t="s">
        <v>114</v>
      </c>
      <c r="AL164" t="s">
        <v>114</v>
      </c>
      <c r="AM164" s="43" t="b">
        <v>1</v>
      </c>
      <c r="AN164" s="3">
        <v>43462.548233449103</v>
      </c>
      <c r="AO164" s="3"/>
      <c r="AP164" s="43" t="b">
        <v>0</v>
      </c>
      <c r="AQ164" s="3" t="b">
        <v>1</v>
      </c>
    </row>
    <row r="165" spans="1:43" x14ac:dyDescent="0.25">
      <c r="A165" t="str">
        <f>_xlfn.CONCAT(Table4[[#This Row],[Order]],"-",Table4[[#This Row],[Line]])</f>
        <v>73689-9</v>
      </c>
      <c r="B165" s="5">
        <v>43460</v>
      </c>
      <c r="C165" s="8">
        <v>73689</v>
      </c>
      <c r="D165" s="3" t="s">
        <v>5205</v>
      </c>
      <c r="E165" s="8">
        <v>9</v>
      </c>
      <c r="F165" s="8">
        <v>1</v>
      </c>
      <c r="G165" s="3" t="s">
        <v>43</v>
      </c>
      <c r="H165" s="8">
        <v>1</v>
      </c>
      <c r="I165" s="43" t="b">
        <v>1</v>
      </c>
      <c r="J165" s="43" t="b">
        <v>1</v>
      </c>
      <c r="K165" t="s">
        <v>2572</v>
      </c>
      <c r="L165" s="43" t="b">
        <v>1</v>
      </c>
      <c r="M165" s="43" t="b">
        <v>1</v>
      </c>
      <c r="N165" s="43" t="b">
        <v>1</v>
      </c>
      <c r="O165" t="s">
        <v>114</v>
      </c>
      <c r="P165" t="s">
        <v>138</v>
      </c>
      <c r="Q165" t="s">
        <v>114</v>
      </c>
      <c r="R165" t="s">
        <v>114</v>
      </c>
      <c r="S165" t="s">
        <v>114</v>
      </c>
      <c r="T165" t="s">
        <v>114</v>
      </c>
      <c r="U165" t="s">
        <v>114</v>
      </c>
      <c r="V165" t="s">
        <v>138</v>
      </c>
      <c r="W165" s="5">
        <v>43453</v>
      </c>
      <c r="X165" s="3" t="s">
        <v>151</v>
      </c>
      <c r="Y165" s="3" t="s">
        <v>4695</v>
      </c>
      <c r="Z165" s="3" t="s">
        <v>2573</v>
      </c>
      <c r="AA165" s="3" t="s">
        <v>0</v>
      </c>
      <c r="AB165" s="3" t="s">
        <v>74</v>
      </c>
      <c r="AC165" s="8">
        <v>7</v>
      </c>
      <c r="AD165" s="3" t="s">
        <v>1229</v>
      </c>
      <c r="AE165" s="3">
        <v>43462</v>
      </c>
      <c r="AF165" s="3" t="s">
        <v>114</v>
      </c>
      <c r="AG165" s="8">
        <v>18</v>
      </c>
      <c r="AH165" s="3" t="s">
        <v>180</v>
      </c>
      <c r="AI165" s="3" t="s">
        <v>1320</v>
      </c>
      <c r="AJ165" t="s">
        <v>114</v>
      </c>
      <c r="AK165" t="s">
        <v>114</v>
      </c>
      <c r="AL165" t="s">
        <v>114</v>
      </c>
      <c r="AM165" s="43" t="b">
        <v>1</v>
      </c>
      <c r="AN165" s="3">
        <v>43462.548239965297</v>
      </c>
      <c r="AO165" s="3"/>
      <c r="AP165" s="43" t="b">
        <v>0</v>
      </c>
      <c r="AQ165" s="3" t="b">
        <v>1</v>
      </c>
    </row>
    <row r="166" spans="1:43" x14ac:dyDescent="0.25">
      <c r="A166" t="str">
        <f>_xlfn.CONCAT(Table4[[#This Row],[Order]],"-",Table4[[#This Row],[Line]])</f>
        <v>73689-10</v>
      </c>
      <c r="B166" s="5">
        <v>43460</v>
      </c>
      <c r="C166" s="8">
        <v>73689</v>
      </c>
      <c r="D166" s="3" t="s">
        <v>5206</v>
      </c>
      <c r="E166" s="8">
        <v>10</v>
      </c>
      <c r="F166" s="8">
        <v>1</v>
      </c>
      <c r="G166" s="3" t="s">
        <v>43</v>
      </c>
      <c r="H166" s="8">
        <v>1</v>
      </c>
      <c r="I166" s="43" t="b">
        <v>1</v>
      </c>
      <c r="J166" s="43" t="b">
        <v>1</v>
      </c>
      <c r="K166" t="s">
        <v>2572</v>
      </c>
      <c r="L166" s="43" t="b">
        <v>1</v>
      </c>
      <c r="M166" s="43" t="b">
        <v>1</v>
      </c>
      <c r="N166" s="43" t="b">
        <v>1</v>
      </c>
      <c r="O166" t="s">
        <v>114</v>
      </c>
      <c r="P166" t="s">
        <v>138</v>
      </c>
      <c r="Q166" t="s">
        <v>114</v>
      </c>
      <c r="R166" t="s">
        <v>114</v>
      </c>
      <c r="S166" t="s">
        <v>114</v>
      </c>
      <c r="T166" t="s">
        <v>114</v>
      </c>
      <c r="U166" t="s">
        <v>114</v>
      </c>
      <c r="V166" t="s">
        <v>138</v>
      </c>
      <c r="W166" s="5">
        <v>43453</v>
      </c>
      <c r="X166" s="3" t="s">
        <v>151</v>
      </c>
      <c r="Y166" s="3" t="s">
        <v>4696</v>
      </c>
      <c r="Z166" s="3" t="s">
        <v>2573</v>
      </c>
      <c r="AA166" s="3" t="s">
        <v>117</v>
      </c>
      <c r="AB166" s="3" t="s">
        <v>74</v>
      </c>
      <c r="AC166" s="8">
        <v>7</v>
      </c>
      <c r="AD166" s="3" t="s">
        <v>1230</v>
      </c>
      <c r="AE166" s="3">
        <v>43462</v>
      </c>
      <c r="AF166" s="3" t="s">
        <v>114</v>
      </c>
      <c r="AG166" s="8">
        <v>29</v>
      </c>
      <c r="AH166" s="3" t="s">
        <v>180</v>
      </c>
      <c r="AI166" s="3" t="s">
        <v>1320</v>
      </c>
      <c r="AJ166" t="s">
        <v>114</v>
      </c>
      <c r="AK166" t="s">
        <v>114</v>
      </c>
      <c r="AL166" t="s">
        <v>114</v>
      </c>
      <c r="AM166" s="43" t="b">
        <v>1</v>
      </c>
      <c r="AN166" s="3">
        <v>43462.548246099497</v>
      </c>
      <c r="AO166" s="3"/>
      <c r="AP166" s="43" t="b">
        <v>0</v>
      </c>
      <c r="AQ166" s="3" t="b">
        <v>1</v>
      </c>
    </row>
    <row r="167" spans="1:43" x14ac:dyDescent="0.25">
      <c r="A167" t="str">
        <f>_xlfn.CONCAT(Table4[[#This Row],[Order]],"-",Table4[[#This Row],[Line]])</f>
        <v>73699-1</v>
      </c>
      <c r="B167" s="5">
        <v>43474</v>
      </c>
      <c r="C167" s="8">
        <v>73699</v>
      </c>
      <c r="D167" s="3" t="s">
        <v>2620</v>
      </c>
      <c r="E167" s="8">
        <v>1</v>
      </c>
      <c r="F167" s="8">
        <v>1</v>
      </c>
      <c r="G167" s="3" t="s">
        <v>43</v>
      </c>
      <c r="H167" s="8">
        <v>6</v>
      </c>
      <c r="I167" s="43" t="b">
        <v>1</v>
      </c>
      <c r="J167" s="43" t="b">
        <v>1</v>
      </c>
      <c r="K167" t="s">
        <v>135</v>
      </c>
      <c r="L167" s="43" t="b">
        <v>1</v>
      </c>
      <c r="M167" s="43" t="b">
        <v>1</v>
      </c>
      <c r="N167" s="43" t="b">
        <v>1</v>
      </c>
      <c r="O167" t="s">
        <v>138</v>
      </c>
      <c r="P167" t="s">
        <v>114</v>
      </c>
      <c r="Q167" t="s">
        <v>114</v>
      </c>
      <c r="R167" t="s">
        <v>114</v>
      </c>
      <c r="S167" t="s">
        <v>114</v>
      </c>
      <c r="T167" t="s">
        <v>138</v>
      </c>
      <c r="U167" t="s">
        <v>138</v>
      </c>
      <c r="V167" t="s">
        <v>114</v>
      </c>
      <c r="W167" s="5">
        <v>43469</v>
      </c>
      <c r="X167" s="3" t="s">
        <v>151</v>
      </c>
      <c r="Y167" s="3" t="s">
        <v>5374</v>
      </c>
      <c r="Z167" s="3" t="s">
        <v>1056</v>
      </c>
      <c r="AA167" s="3" t="s">
        <v>114</v>
      </c>
      <c r="AB167" s="3" t="s">
        <v>74</v>
      </c>
      <c r="AC167" s="8">
        <v>4</v>
      </c>
      <c r="AD167" s="3" t="s">
        <v>2619</v>
      </c>
      <c r="AE167" s="3">
        <v>43464</v>
      </c>
      <c r="AF167" s="3" t="s">
        <v>114</v>
      </c>
      <c r="AG167" s="8">
        <v>6</v>
      </c>
      <c r="AH167" s="3" t="s">
        <v>74</v>
      </c>
      <c r="AI167" s="3" t="s">
        <v>1322</v>
      </c>
      <c r="AJ167" t="s">
        <v>114</v>
      </c>
      <c r="AK167" t="s">
        <v>114</v>
      </c>
      <c r="AL167" t="s">
        <v>114</v>
      </c>
      <c r="AM167" s="43" t="b">
        <v>0</v>
      </c>
      <c r="AN167" s="3"/>
      <c r="AO167" s="3"/>
      <c r="AP167" s="43" t="b">
        <v>0</v>
      </c>
      <c r="AQ167" s="3" t="b">
        <v>0</v>
      </c>
    </row>
    <row r="168" spans="1:43" x14ac:dyDescent="0.25">
      <c r="A168" t="str">
        <f>_xlfn.CONCAT(Table4[[#This Row],[Order]],"-",Table4[[#This Row],[Line]])</f>
        <v>73699-2</v>
      </c>
      <c r="B168" s="5">
        <v>43474</v>
      </c>
      <c r="C168" s="8">
        <v>73699</v>
      </c>
      <c r="D168" s="3" t="s">
        <v>955</v>
      </c>
      <c r="E168" s="8">
        <v>2</v>
      </c>
      <c r="F168" s="8">
        <v>1</v>
      </c>
      <c r="G168" s="3" t="s">
        <v>4428</v>
      </c>
      <c r="H168" s="8">
        <v>9</v>
      </c>
      <c r="I168" s="43" t="b">
        <v>1</v>
      </c>
      <c r="J168" s="43" t="b">
        <v>1</v>
      </c>
      <c r="K168" t="s">
        <v>135</v>
      </c>
      <c r="L168" s="43" t="b">
        <v>1</v>
      </c>
      <c r="M168" s="43" t="b">
        <v>1</v>
      </c>
      <c r="N168" s="43" t="b">
        <v>1</v>
      </c>
      <c r="O168" t="s">
        <v>138</v>
      </c>
      <c r="P168" t="s">
        <v>114</v>
      </c>
      <c r="Q168" t="s">
        <v>114</v>
      </c>
      <c r="R168" t="s">
        <v>114</v>
      </c>
      <c r="S168" t="s">
        <v>114</v>
      </c>
      <c r="T168" t="s">
        <v>138</v>
      </c>
      <c r="U168" t="s">
        <v>138</v>
      </c>
      <c r="V168" t="s">
        <v>114</v>
      </c>
      <c r="W168" s="5">
        <v>43469</v>
      </c>
      <c r="X168" s="3" t="s">
        <v>151</v>
      </c>
      <c r="Y168" s="3" t="s">
        <v>5770</v>
      </c>
      <c r="Z168" s="3" t="s">
        <v>175</v>
      </c>
      <c r="AA168" s="3" t="s">
        <v>114</v>
      </c>
      <c r="AB168" s="3" t="s">
        <v>74</v>
      </c>
      <c r="AC168" s="8">
        <v>4</v>
      </c>
      <c r="AD168" s="3" t="s">
        <v>2621</v>
      </c>
      <c r="AE168" s="3">
        <v>43464</v>
      </c>
      <c r="AF168" s="3" t="s">
        <v>114</v>
      </c>
      <c r="AG168" s="8">
        <v>9</v>
      </c>
      <c r="AH168" s="3" t="s">
        <v>74</v>
      </c>
      <c r="AI168" s="3" t="s">
        <v>1322</v>
      </c>
      <c r="AJ168" t="s">
        <v>114</v>
      </c>
      <c r="AK168" t="s">
        <v>114</v>
      </c>
      <c r="AL168" t="s">
        <v>114</v>
      </c>
      <c r="AM168" s="43" t="b">
        <v>0</v>
      </c>
      <c r="AN168" s="3"/>
      <c r="AO168" s="3"/>
      <c r="AP168" s="43" t="b">
        <v>0</v>
      </c>
      <c r="AQ168" s="3" t="b">
        <v>0</v>
      </c>
    </row>
    <row r="169" spans="1:43" x14ac:dyDescent="0.25">
      <c r="A169" t="str">
        <f>_xlfn.CONCAT(Table4[[#This Row],[Order]],"-",Table4[[#This Row],[Line]])</f>
        <v>73699-3</v>
      </c>
      <c r="B169" s="5">
        <v>43474</v>
      </c>
      <c r="C169" s="8">
        <v>73699</v>
      </c>
      <c r="D169" s="3" t="s">
        <v>2623</v>
      </c>
      <c r="E169" s="8">
        <v>3</v>
      </c>
      <c r="F169" s="8">
        <v>1</v>
      </c>
      <c r="G169" s="3" t="s">
        <v>4428</v>
      </c>
      <c r="H169" s="8">
        <v>9</v>
      </c>
      <c r="I169" s="43" t="b">
        <v>1</v>
      </c>
      <c r="J169" s="43" t="b">
        <v>1</v>
      </c>
      <c r="K169" t="s">
        <v>135</v>
      </c>
      <c r="L169" s="43" t="b">
        <v>1</v>
      </c>
      <c r="M169" s="43" t="b">
        <v>1</v>
      </c>
      <c r="N169" s="43" t="b">
        <v>1</v>
      </c>
      <c r="O169" t="s">
        <v>138</v>
      </c>
      <c r="P169" t="s">
        <v>114</v>
      </c>
      <c r="Q169" t="s">
        <v>114</v>
      </c>
      <c r="R169" t="s">
        <v>114</v>
      </c>
      <c r="S169" t="s">
        <v>114</v>
      </c>
      <c r="T169" t="s">
        <v>138</v>
      </c>
      <c r="U169" t="s">
        <v>138</v>
      </c>
      <c r="V169" t="s">
        <v>114</v>
      </c>
      <c r="W169" s="5">
        <v>43469</v>
      </c>
      <c r="X169" s="3" t="s">
        <v>151</v>
      </c>
      <c r="Y169" s="3" t="s">
        <v>5771</v>
      </c>
      <c r="Z169" s="3" t="s">
        <v>175</v>
      </c>
      <c r="AA169" s="3" t="s">
        <v>114</v>
      </c>
      <c r="AB169" s="3" t="s">
        <v>74</v>
      </c>
      <c r="AC169" s="8">
        <v>4</v>
      </c>
      <c r="AD169" s="3" t="s">
        <v>2622</v>
      </c>
      <c r="AE169" s="3">
        <v>43464</v>
      </c>
      <c r="AF169" s="3" t="s">
        <v>114</v>
      </c>
      <c r="AG169" s="8">
        <v>9</v>
      </c>
      <c r="AH169" s="3" t="s">
        <v>74</v>
      </c>
      <c r="AI169" s="3" t="s">
        <v>1322</v>
      </c>
      <c r="AJ169" t="s">
        <v>114</v>
      </c>
      <c r="AK169" t="s">
        <v>114</v>
      </c>
      <c r="AL169" t="s">
        <v>114</v>
      </c>
      <c r="AM169" s="43" t="b">
        <v>0</v>
      </c>
      <c r="AN169" s="3"/>
      <c r="AO169" s="3"/>
      <c r="AP169" s="43" t="b">
        <v>0</v>
      </c>
      <c r="AQ169" s="3" t="b">
        <v>0</v>
      </c>
    </row>
    <row r="170" spans="1:43" x14ac:dyDescent="0.25">
      <c r="A170" t="str">
        <f>_xlfn.CONCAT(Table4[[#This Row],[Order]],"-",Table4[[#This Row],[Line]])</f>
        <v>73699-4</v>
      </c>
      <c r="B170" s="5">
        <v>43474</v>
      </c>
      <c r="C170" s="8">
        <v>73699</v>
      </c>
      <c r="D170" s="3" t="s">
        <v>2625</v>
      </c>
      <c r="E170" s="8">
        <v>4</v>
      </c>
      <c r="F170" s="8">
        <v>1</v>
      </c>
      <c r="G170" s="3" t="s">
        <v>4428</v>
      </c>
      <c r="H170" s="8">
        <v>8</v>
      </c>
      <c r="I170" s="43" t="b">
        <v>1</v>
      </c>
      <c r="J170" s="43" t="b">
        <v>1</v>
      </c>
      <c r="K170" t="s">
        <v>135</v>
      </c>
      <c r="L170" s="43" t="b">
        <v>1</v>
      </c>
      <c r="M170" s="43" t="b">
        <v>1</v>
      </c>
      <c r="N170" s="43" t="b">
        <v>1</v>
      </c>
      <c r="O170" t="s">
        <v>138</v>
      </c>
      <c r="P170" t="s">
        <v>114</v>
      </c>
      <c r="Q170" t="s">
        <v>114</v>
      </c>
      <c r="R170" t="s">
        <v>114</v>
      </c>
      <c r="S170" t="s">
        <v>114</v>
      </c>
      <c r="T170" t="s">
        <v>138</v>
      </c>
      <c r="U170" t="s">
        <v>138</v>
      </c>
      <c r="V170" t="s">
        <v>114</v>
      </c>
      <c r="W170" s="5">
        <v>43469</v>
      </c>
      <c r="X170" s="3" t="s">
        <v>151</v>
      </c>
      <c r="Y170" s="3" t="s">
        <v>5772</v>
      </c>
      <c r="Z170" s="3" t="s">
        <v>179</v>
      </c>
      <c r="AA170" s="3" t="s">
        <v>114</v>
      </c>
      <c r="AB170" s="3" t="s">
        <v>74</v>
      </c>
      <c r="AC170" s="8">
        <v>4</v>
      </c>
      <c r="AD170" s="3" t="s">
        <v>2624</v>
      </c>
      <c r="AE170" s="3">
        <v>43464</v>
      </c>
      <c r="AF170" s="3" t="s">
        <v>114</v>
      </c>
      <c r="AG170" s="8">
        <v>8</v>
      </c>
      <c r="AH170" s="3" t="s">
        <v>74</v>
      </c>
      <c r="AI170" s="3" t="s">
        <v>1322</v>
      </c>
      <c r="AJ170" t="s">
        <v>114</v>
      </c>
      <c r="AK170" t="s">
        <v>114</v>
      </c>
      <c r="AL170" t="s">
        <v>114</v>
      </c>
      <c r="AM170" s="43" t="b">
        <v>0</v>
      </c>
      <c r="AN170" s="3"/>
      <c r="AO170" s="3"/>
      <c r="AP170" s="43" t="b">
        <v>0</v>
      </c>
      <c r="AQ170" s="3" t="b">
        <v>0</v>
      </c>
    </row>
    <row r="171" spans="1:43" x14ac:dyDescent="0.25">
      <c r="A171" t="str">
        <f>_xlfn.CONCAT(Table4[[#This Row],[Order]],"-",Table4[[#This Row],[Line]])</f>
        <v>73699-5</v>
      </c>
      <c r="B171" s="5">
        <v>43474</v>
      </c>
      <c r="C171" s="8">
        <v>73699</v>
      </c>
      <c r="D171" s="3" t="s">
        <v>2627</v>
      </c>
      <c r="E171" s="8">
        <v>5</v>
      </c>
      <c r="F171" s="8">
        <v>1</v>
      </c>
      <c r="G171" s="3" t="s">
        <v>4428</v>
      </c>
      <c r="H171" s="8">
        <v>2</v>
      </c>
      <c r="I171" s="43" t="b">
        <v>1</v>
      </c>
      <c r="J171" s="43" t="b">
        <v>1</v>
      </c>
      <c r="K171" t="s">
        <v>135</v>
      </c>
      <c r="L171" s="43" t="b">
        <v>1</v>
      </c>
      <c r="M171" s="43" t="b">
        <v>1</v>
      </c>
      <c r="N171" s="43" t="b">
        <v>1</v>
      </c>
      <c r="O171" t="s">
        <v>138</v>
      </c>
      <c r="P171" t="s">
        <v>114</v>
      </c>
      <c r="Q171" t="s">
        <v>114</v>
      </c>
      <c r="R171" t="s">
        <v>114</v>
      </c>
      <c r="S171" t="s">
        <v>114</v>
      </c>
      <c r="T171" t="s">
        <v>138</v>
      </c>
      <c r="U171" t="s">
        <v>138</v>
      </c>
      <c r="V171" t="s">
        <v>114</v>
      </c>
      <c r="W171" s="5">
        <v>43469</v>
      </c>
      <c r="X171" s="3" t="s">
        <v>151</v>
      </c>
      <c r="Y171" s="3" t="s">
        <v>5773</v>
      </c>
      <c r="Z171" s="3" t="s">
        <v>109</v>
      </c>
      <c r="AA171" s="3" t="s">
        <v>114</v>
      </c>
      <c r="AB171" s="3" t="s">
        <v>74</v>
      </c>
      <c r="AC171" s="8">
        <v>4</v>
      </c>
      <c r="AD171" s="3" t="s">
        <v>2626</v>
      </c>
      <c r="AE171" s="3">
        <v>43464</v>
      </c>
      <c r="AF171" s="3" t="s">
        <v>114</v>
      </c>
      <c r="AG171" s="8">
        <v>4</v>
      </c>
      <c r="AH171" s="3" t="s">
        <v>74</v>
      </c>
      <c r="AI171" s="3" t="s">
        <v>1322</v>
      </c>
      <c r="AJ171" t="s">
        <v>114</v>
      </c>
      <c r="AK171" t="s">
        <v>114</v>
      </c>
      <c r="AL171" t="s">
        <v>114</v>
      </c>
      <c r="AM171" s="43" t="b">
        <v>0</v>
      </c>
      <c r="AN171" s="3"/>
      <c r="AO171" s="3"/>
      <c r="AP171" s="43" t="b">
        <v>0</v>
      </c>
      <c r="AQ171" s="3" t="b">
        <v>0</v>
      </c>
    </row>
    <row r="172" spans="1:43" x14ac:dyDescent="0.25">
      <c r="A172" t="str">
        <f>_xlfn.CONCAT(Table4[[#This Row],[Order]],"-",Table4[[#This Row],[Line]])</f>
        <v>73699-6</v>
      </c>
      <c r="B172" s="5">
        <v>43474</v>
      </c>
      <c r="C172" s="8">
        <v>73699</v>
      </c>
      <c r="D172" s="3" t="s">
        <v>2629</v>
      </c>
      <c r="E172" s="8">
        <v>6</v>
      </c>
      <c r="F172" s="8">
        <v>1</v>
      </c>
      <c r="G172" s="3" t="s">
        <v>4428</v>
      </c>
      <c r="H172" s="8">
        <v>4</v>
      </c>
      <c r="I172" s="43" t="b">
        <v>1</v>
      </c>
      <c r="J172" s="43" t="b">
        <v>1</v>
      </c>
      <c r="K172" t="s">
        <v>135</v>
      </c>
      <c r="L172" s="43" t="b">
        <v>1</v>
      </c>
      <c r="M172" s="43" t="b">
        <v>1</v>
      </c>
      <c r="N172" s="43" t="b">
        <v>1</v>
      </c>
      <c r="O172" t="s">
        <v>138</v>
      </c>
      <c r="P172" t="s">
        <v>114</v>
      </c>
      <c r="Q172" t="s">
        <v>114</v>
      </c>
      <c r="R172" t="s">
        <v>114</v>
      </c>
      <c r="S172" t="s">
        <v>114</v>
      </c>
      <c r="T172" t="s">
        <v>138</v>
      </c>
      <c r="U172" t="s">
        <v>138</v>
      </c>
      <c r="V172" t="s">
        <v>114</v>
      </c>
      <c r="W172" s="5">
        <v>43469</v>
      </c>
      <c r="X172" s="3" t="s">
        <v>151</v>
      </c>
      <c r="Y172" s="3" t="s">
        <v>5774</v>
      </c>
      <c r="Z172" s="3" t="s">
        <v>109</v>
      </c>
      <c r="AA172" s="3" t="s">
        <v>114</v>
      </c>
      <c r="AB172" s="3" t="s">
        <v>74</v>
      </c>
      <c r="AC172" s="8">
        <v>4</v>
      </c>
      <c r="AD172" s="3" t="s">
        <v>2628</v>
      </c>
      <c r="AE172" s="3">
        <v>43464</v>
      </c>
      <c r="AF172" s="3" t="s">
        <v>114</v>
      </c>
      <c r="AG172" s="8">
        <v>8</v>
      </c>
      <c r="AH172" s="3" t="s">
        <v>74</v>
      </c>
      <c r="AI172" s="3" t="s">
        <v>1322</v>
      </c>
      <c r="AJ172" t="s">
        <v>114</v>
      </c>
      <c r="AK172" t="s">
        <v>114</v>
      </c>
      <c r="AL172" t="s">
        <v>114</v>
      </c>
      <c r="AM172" s="43" t="b">
        <v>0</v>
      </c>
      <c r="AN172" s="3"/>
      <c r="AO172" s="3"/>
      <c r="AP172" s="43" t="b">
        <v>0</v>
      </c>
      <c r="AQ172" s="3" t="b">
        <v>0</v>
      </c>
    </row>
    <row r="173" spans="1:43" x14ac:dyDescent="0.25">
      <c r="A173" t="str">
        <f>_xlfn.CONCAT(Table4[[#This Row],[Order]],"-",Table4[[#This Row],[Line]])</f>
        <v>73699-7</v>
      </c>
      <c r="B173" s="5">
        <v>43474</v>
      </c>
      <c r="C173" s="8">
        <v>73699</v>
      </c>
      <c r="D173" s="3" t="s">
        <v>2631</v>
      </c>
      <c r="E173" s="8">
        <v>7</v>
      </c>
      <c r="F173" s="8">
        <v>1</v>
      </c>
      <c r="G173" s="3" t="s">
        <v>4428</v>
      </c>
      <c r="H173" s="8">
        <v>6</v>
      </c>
      <c r="I173" s="43" t="b">
        <v>1</v>
      </c>
      <c r="J173" s="43" t="b">
        <v>1</v>
      </c>
      <c r="K173" t="s">
        <v>135</v>
      </c>
      <c r="L173" s="43" t="b">
        <v>1</v>
      </c>
      <c r="M173" s="43" t="b">
        <v>1</v>
      </c>
      <c r="N173" s="43" t="b">
        <v>1</v>
      </c>
      <c r="O173" t="s">
        <v>138</v>
      </c>
      <c r="P173" t="s">
        <v>114</v>
      </c>
      <c r="Q173" t="s">
        <v>114</v>
      </c>
      <c r="R173" t="s">
        <v>114</v>
      </c>
      <c r="S173" t="s">
        <v>114</v>
      </c>
      <c r="T173" t="s">
        <v>138</v>
      </c>
      <c r="U173" t="s">
        <v>138</v>
      </c>
      <c r="V173" t="s">
        <v>114</v>
      </c>
      <c r="W173" s="5">
        <v>43469</v>
      </c>
      <c r="X173" s="3" t="s">
        <v>151</v>
      </c>
      <c r="Y173" s="3" t="s">
        <v>5775</v>
      </c>
      <c r="Z173" s="3" t="s">
        <v>133</v>
      </c>
      <c r="AA173" s="3" t="s">
        <v>114</v>
      </c>
      <c r="AB173" s="3" t="s">
        <v>74</v>
      </c>
      <c r="AC173" s="8">
        <v>4</v>
      </c>
      <c r="AD173" s="3" t="s">
        <v>2630</v>
      </c>
      <c r="AE173" s="3">
        <v>43464</v>
      </c>
      <c r="AF173" s="3" t="s">
        <v>114</v>
      </c>
      <c r="AG173" s="8">
        <v>12</v>
      </c>
      <c r="AH173" s="3" t="s">
        <v>74</v>
      </c>
      <c r="AI173" s="3" t="s">
        <v>1322</v>
      </c>
      <c r="AJ173" t="s">
        <v>114</v>
      </c>
      <c r="AK173" t="s">
        <v>114</v>
      </c>
      <c r="AL173" t="s">
        <v>114</v>
      </c>
      <c r="AM173" s="43" t="b">
        <v>0</v>
      </c>
      <c r="AN173" s="3"/>
      <c r="AO173" s="3"/>
      <c r="AP173" s="43" t="b">
        <v>0</v>
      </c>
      <c r="AQ173" s="3" t="b">
        <v>0</v>
      </c>
    </row>
    <row r="174" spans="1:43" x14ac:dyDescent="0.25">
      <c r="A174" t="str">
        <f>_xlfn.CONCAT(Table4[[#This Row],[Order]],"-",Table4[[#This Row],[Line]])</f>
        <v>73699-8</v>
      </c>
      <c r="B174" s="5">
        <v>43474</v>
      </c>
      <c r="C174" s="8">
        <v>73699</v>
      </c>
      <c r="D174" s="3" t="s">
        <v>2633</v>
      </c>
      <c r="E174" s="8">
        <v>8</v>
      </c>
      <c r="F174" s="8">
        <v>1</v>
      </c>
      <c r="G174" s="3" t="s">
        <v>4428</v>
      </c>
      <c r="H174" s="8">
        <v>2</v>
      </c>
      <c r="I174" s="43" t="b">
        <v>1</v>
      </c>
      <c r="J174" s="43" t="b">
        <v>1</v>
      </c>
      <c r="K174" t="s">
        <v>135</v>
      </c>
      <c r="L174" s="43" t="b">
        <v>1</v>
      </c>
      <c r="M174" s="43" t="b">
        <v>1</v>
      </c>
      <c r="N174" s="43" t="b">
        <v>1</v>
      </c>
      <c r="O174" t="s">
        <v>138</v>
      </c>
      <c r="P174" t="s">
        <v>114</v>
      </c>
      <c r="Q174" t="s">
        <v>114</v>
      </c>
      <c r="R174" t="s">
        <v>114</v>
      </c>
      <c r="S174" t="s">
        <v>114</v>
      </c>
      <c r="T174" t="s">
        <v>138</v>
      </c>
      <c r="U174" t="s">
        <v>138</v>
      </c>
      <c r="V174" t="s">
        <v>114</v>
      </c>
      <c r="W174" s="5">
        <v>43469</v>
      </c>
      <c r="X174" s="3" t="s">
        <v>151</v>
      </c>
      <c r="Y174" s="3" t="s">
        <v>5776</v>
      </c>
      <c r="Z174" s="3" t="s">
        <v>133</v>
      </c>
      <c r="AA174" s="3" t="s">
        <v>114</v>
      </c>
      <c r="AB174" s="3" t="s">
        <v>74</v>
      </c>
      <c r="AC174" s="8">
        <v>4</v>
      </c>
      <c r="AD174" s="3" t="s">
        <v>2632</v>
      </c>
      <c r="AE174" s="3">
        <v>43464</v>
      </c>
      <c r="AF174" s="3" t="s">
        <v>114</v>
      </c>
      <c r="AG174" s="8">
        <v>4</v>
      </c>
      <c r="AH174" s="3" t="s">
        <v>74</v>
      </c>
      <c r="AI174" s="3" t="s">
        <v>1322</v>
      </c>
      <c r="AJ174" t="s">
        <v>114</v>
      </c>
      <c r="AK174" t="s">
        <v>114</v>
      </c>
      <c r="AL174" t="s">
        <v>114</v>
      </c>
      <c r="AM174" s="43" t="b">
        <v>0</v>
      </c>
      <c r="AN174" s="3"/>
      <c r="AO174" s="3"/>
      <c r="AP174" s="43" t="b">
        <v>0</v>
      </c>
      <c r="AQ174" s="3" t="b">
        <v>0</v>
      </c>
    </row>
    <row r="175" spans="1:43" x14ac:dyDescent="0.25">
      <c r="A175" t="str">
        <f>_xlfn.CONCAT(Table4[[#This Row],[Order]],"-",Table4[[#This Row],[Line]])</f>
        <v>73699-23</v>
      </c>
      <c r="B175" s="5">
        <v>43482</v>
      </c>
      <c r="C175" s="8">
        <v>73699</v>
      </c>
      <c r="D175" s="3" t="s">
        <v>4937</v>
      </c>
      <c r="E175" s="8">
        <v>23</v>
      </c>
      <c r="F175" s="8">
        <v>1</v>
      </c>
      <c r="G175" s="3" t="s">
        <v>42</v>
      </c>
      <c r="H175" s="8">
        <v>1</v>
      </c>
      <c r="I175" s="43" t="b">
        <v>0</v>
      </c>
      <c r="J175" s="43" t="b">
        <v>0</v>
      </c>
      <c r="K175" t="s">
        <v>114</v>
      </c>
      <c r="L175" s="43" t="b">
        <v>0</v>
      </c>
      <c r="M175" s="43" t="b">
        <v>0</v>
      </c>
      <c r="N175" s="43" t="b">
        <v>0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t="s">
        <v>114</v>
      </c>
      <c r="V175" t="s">
        <v>114</v>
      </c>
      <c r="W175" s="5">
        <v>43479</v>
      </c>
      <c r="X175" s="3" t="s">
        <v>114</v>
      </c>
      <c r="Y175" s="3"/>
      <c r="Z175" s="3" t="s">
        <v>158</v>
      </c>
      <c r="AA175" s="3" t="s">
        <v>114</v>
      </c>
      <c r="AB175" s="3" t="s">
        <v>74</v>
      </c>
      <c r="AC175" s="8">
        <v>4</v>
      </c>
      <c r="AD175" s="3" t="s">
        <v>4936</v>
      </c>
      <c r="AE175" s="3"/>
      <c r="AF175" s="3" t="s">
        <v>114</v>
      </c>
      <c r="AG175" s="8">
        <v>1</v>
      </c>
      <c r="AH175" s="3" t="s">
        <v>74</v>
      </c>
      <c r="AI175" s="3" t="s">
        <v>1322</v>
      </c>
      <c r="AJ175" t="s">
        <v>114</v>
      </c>
      <c r="AK175" t="s">
        <v>114</v>
      </c>
      <c r="AL175" t="s">
        <v>114</v>
      </c>
      <c r="AM175" s="43" t="b">
        <v>0</v>
      </c>
      <c r="AN175" s="3"/>
      <c r="AO175" s="3"/>
      <c r="AP175" s="43" t="b">
        <v>0</v>
      </c>
      <c r="AQ175" s="3" t="b">
        <v>0</v>
      </c>
    </row>
    <row r="176" spans="1:43" x14ac:dyDescent="0.25">
      <c r="A176" t="str">
        <f>_xlfn.CONCAT(Table4[[#This Row],[Order]],"-",Table4[[#This Row],[Line]])</f>
        <v>73699-40</v>
      </c>
      <c r="B176" s="5">
        <v>43482</v>
      </c>
      <c r="C176" s="8">
        <v>73699</v>
      </c>
      <c r="D176" s="3" t="s">
        <v>3551</v>
      </c>
      <c r="E176" s="8">
        <v>40</v>
      </c>
      <c r="F176" s="8">
        <v>1</v>
      </c>
      <c r="G176" s="3" t="s">
        <v>42</v>
      </c>
      <c r="H176" s="8">
        <v>1</v>
      </c>
      <c r="I176" s="43" t="b">
        <v>0</v>
      </c>
      <c r="J176" s="43" t="b">
        <v>0</v>
      </c>
      <c r="K176" t="s">
        <v>114</v>
      </c>
      <c r="L176" s="43" t="b">
        <v>0</v>
      </c>
      <c r="M176" s="43" t="b">
        <v>0</v>
      </c>
      <c r="N176" s="43" t="b">
        <v>0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t="s">
        <v>114</v>
      </c>
      <c r="V176" t="s">
        <v>114</v>
      </c>
      <c r="W176" s="5">
        <v>43479</v>
      </c>
      <c r="X176" s="3" t="s">
        <v>114</v>
      </c>
      <c r="Y176" s="3"/>
      <c r="Z176" s="3" t="s">
        <v>1099</v>
      </c>
      <c r="AA176" s="3" t="s">
        <v>114</v>
      </c>
      <c r="AB176" s="3" t="s">
        <v>74</v>
      </c>
      <c r="AC176" s="8">
        <v>4</v>
      </c>
      <c r="AD176" s="3" t="s">
        <v>3550</v>
      </c>
      <c r="AE176" s="3"/>
      <c r="AF176" s="3" t="s">
        <v>114</v>
      </c>
      <c r="AG176" s="8">
        <v>2</v>
      </c>
      <c r="AH176" s="3" t="s">
        <v>74</v>
      </c>
      <c r="AI176" s="3" t="s">
        <v>1322</v>
      </c>
      <c r="AJ176" t="s">
        <v>114</v>
      </c>
      <c r="AK176" t="s">
        <v>114</v>
      </c>
      <c r="AL176" t="s">
        <v>114</v>
      </c>
      <c r="AM176" s="43" t="b">
        <v>0</v>
      </c>
      <c r="AN176" s="3"/>
      <c r="AO176" s="3"/>
      <c r="AP176" s="43" t="b">
        <v>0</v>
      </c>
      <c r="AQ176" s="3" t="b">
        <v>0</v>
      </c>
    </row>
    <row r="177" spans="1:43" x14ac:dyDescent="0.25">
      <c r="A177" t="str">
        <f>_xlfn.CONCAT(Table4[[#This Row],[Order]],"-",Table4[[#This Row],[Line]])</f>
        <v>73699-41</v>
      </c>
      <c r="B177" s="5">
        <v>43482</v>
      </c>
      <c r="C177" s="8">
        <v>73699</v>
      </c>
      <c r="D177" s="3" t="s">
        <v>3553</v>
      </c>
      <c r="E177" s="8">
        <v>41</v>
      </c>
      <c r="F177" s="8">
        <v>1</v>
      </c>
      <c r="G177" s="3" t="s">
        <v>42</v>
      </c>
      <c r="H177" s="8">
        <v>1</v>
      </c>
      <c r="I177" s="43" t="b">
        <v>0</v>
      </c>
      <c r="J177" s="43" t="b">
        <v>0</v>
      </c>
      <c r="K177" t="s">
        <v>114</v>
      </c>
      <c r="L177" s="43" t="b">
        <v>0</v>
      </c>
      <c r="M177" s="43" t="b">
        <v>0</v>
      </c>
      <c r="N177" s="43" t="b">
        <v>0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t="s">
        <v>114</v>
      </c>
      <c r="V177" t="s">
        <v>114</v>
      </c>
      <c r="W177" s="5">
        <v>43479</v>
      </c>
      <c r="X177" s="3" t="s">
        <v>114</v>
      </c>
      <c r="Y177" s="3"/>
      <c r="Z177" s="3" t="s">
        <v>1099</v>
      </c>
      <c r="AA177" s="3" t="s">
        <v>114</v>
      </c>
      <c r="AB177" s="3" t="s">
        <v>74</v>
      </c>
      <c r="AC177" s="8">
        <v>4</v>
      </c>
      <c r="AD177" s="3" t="s">
        <v>3552</v>
      </c>
      <c r="AE177" s="3"/>
      <c r="AF177" s="3" t="s">
        <v>114</v>
      </c>
      <c r="AG177" s="8">
        <v>2</v>
      </c>
      <c r="AH177" s="3" t="s">
        <v>74</v>
      </c>
      <c r="AI177" s="3" t="s">
        <v>1322</v>
      </c>
      <c r="AJ177" t="s">
        <v>114</v>
      </c>
      <c r="AK177" t="s">
        <v>114</v>
      </c>
      <c r="AL177" t="s">
        <v>114</v>
      </c>
      <c r="AM177" s="43" t="b">
        <v>0</v>
      </c>
      <c r="AN177" s="3"/>
      <c r="AO177" s="3"/>
      <c r="AP177" s="43" t="b">
        <v>0</v>
      </c>
      <c r="AQ177" s="3" t="b">
        <v>0</v>
      </c>
    </row>
    <row r="178" spans="1:43" x14ac:dyDescent="0.25">
      <c r="A178" t="str">
        <f>_xlfn.CONCAT(Table4[[#This Row],[Order]],"-",Table4[[#This Row],[Line]])</f>
        <v>73699-42</v>
      </c>
      <c r="B178" s="5">
        <v>43482</v>
      </c>
      <c r="C178" s="8">
        <v>73699</v>
      </c>
      <c r="D178" s="3" t="s">
        <v>3555</v>
      </c>
      <c r="E178" s="8">
        <v>42</v>
      </c>
      <c r="F178" s="8">
        <v>1</v>
      </c>
      <c r="G178" s="3" t="s">
        <v>42</v>
      </c>
      <c r="H178" s="8">
        <v>1</v>
      </c>
      <c r="I178" s="43" t="b">
        <v>0</v>
      </c>
      <c r="J178" s="43" t="b">
        <v>0</v>
      </c>
      <c r="K178" t="s">
        <v>114</v>
      </c>
      <c r="L178" s="43" t="b">
        <v>0</v>
      </c>
      <c r="M178" s="43" t="b">
        <v>0</v>
      </c>
      <c r="N178" s="43" t="b">
        <v>0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t="s">
        <v>114</v>
      </c>
      <c r="V178" t="s">
        <v>114</v>
      </c>
      <c r="W178" s="5">
        <v>43479</v>
      </c>
      <c r="X178" s="3" t="s">
        <v>114</v>
      </c>
      <c r="Y178" s="3"/>
      <c r="Z178" s="3" t="s">
        <v>1099</v>
      </c>
      <c r="AA178" s="3" t="s">
        <v>114</v>
      </c>
      <c r="AB178" s="3" t="s">
        <v>74</v>
      </c>
      <c r="AC178" s="8">
        <v>4</v>
      </c>
      <c r="AD178" s="3" t="s">
        <v>3554</v>
      </c>
      <c r="AE178" s="3"/>
      <c r="AF178" s="3" t="s">
        <v>114</v>
      </c>
      <c r="AG178" s="8">
        <v>2</v>
      </c>
      <c r="AH178" s="3" t="s">
        <v>74</v>
      </c>
      <c r="AI178" s="3" t="s">
        <v>1322</v>
      </c>
      <c r="AJ178" t="s">
        <v>114</v>
      </c>
      <c r="AK178" t="s">
        <v>114</v>
      </c>
      <c r="AL178" t="s">
        <v>114</v>
      </c>
      <c r="AM178" s="43" t="b">
        <v>0</v>
      </c>
      <c r="AN178" s="3"/>
      <c r="AO178" s="3"/>
      <c r="AP178" s="43" t="b">
        <v>0</v>
      </c>
      <c r="AQ178" s="3" t="b">
        <v>0</v>
      </c>
    </row>
    <row r="179" spans="1:43" x14ac:dyDescent="0.25">
      <c r="A179" t="str">
        <f>_xlfn.CONCAT(Table4[[#This Row],[Order]],"-",Table4[[#This Row],[Line]])</f>
        <v>73699-43</v>
      </c>
      <c r="B179" s="1">
        <v>43482</v>
      </c>
      <c r="C179" s="10">
        <v>73699</v>
      </c>
      <c r="D179" s="7" t="s">
        <v>3557</v>
      </c>
      <c r="E179" s="10">
        <v>43</v>
      </c>
      <c r="F179" s="10">
        <v>1</v>
      </c>
      <c r="G179" s="7" t="s">
        <v>42</v>
      </c>
      <c r="H179" s="10">
        <v>1</v>
      </c>
      <c r="I179" s="43" t="b">
        <v>0</v>
      </c>
      <c r="J179" s="43" t="b">
        <v>0</v>
      </c>
      <c r="K179" t="s">
        <v>114</v>
      </c>
      <c r="L179" s="43" t="b">
        <v>0</v>
      </c>
      <c r="M179" s="43" t="b">
        <v>0</v>
      </c>
      <c r="N179" s="43" t="b">
        <v>0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t="s">
        <v>114</v>
      </c>
      <c r="V179" t="s">
        <v>114</v>
      </c>
      <c r="W179" s="6">
        <v>43479</v>
      </c>
      <c r="X179" s="7" t="s">
        <v>114</v>
      </c>
      <c r="Y179" s="7"/>
      <c r="Z179" s="7" t="s">
        <v>1099</v>
      </c>
      <c r="AA179" s="7" t="s">
        <v>114</v>
      </c>
      <c r="AB179" s="7" t="s">
        <v>74</v>
      </c>
      <c r="AC179" s="10">
        <v>4</v>
      </c>
      <c r="AD179" s="7" t="s">
        <v>3556</v>
      </c>
      <c r="AE179" s="7"/>
      <c r="AF179" s="7" t="s">
        <v>114</v>
      </c>
      <c r="AG179" s="10">
        <v>1</v>
      </c>
      <c r="AH179" s="3" t="s">
        <v>74</v>
      </c>
      <c r="AI179" s="3" t="s">
        <v>1322</v>
      </c>
      <c r="AJ179" t="s">
        <v>114</v>
      </c>
      <c r="AK179" t="s">
        <v>114</v>
      </c>
      <c r="AL179" t="s">
        <v>114</v>
      </c>
      <c r="AM179" s="43" t="b">
        <v>0</v>
      </c>
      <c r="AN179" s="55"/>
      <c r="AO179" s="3"/>
      <c r="AP179" s="43" t="b">
        <v>0</v>
      </c>
      <c r="AQ179" s="3" t="b">
        <v>0</v>
      </c>
    </row>
    <row r="180" spans="1:43" x14ac:dyDescent="0.25">
      <c r="A180" t="str">
        <f>_xlfn.CONCAT(Table4[[#This Row],[Order]],"-",Table4[[#This Row],[Line]])</f>
        <v>73699-44</v>
      </c>
      <c r="B180" s="59">
        <v>43482</v>
      </c>
      <c r="C180" s="57">
        <v>73699</v>
      </c>
      <c r="D180" s="58" t="s">
        <v>3559</v>
      </c>
      <c r="E180" s="57">
        <v>44</v>
      </c>
      <c r="F180" s="57">
        <v>1</v>
      </c>
      <c r="G180" s="58" t="s">
        <v>42</v>
      </c>
      <c r="H180" s="57">
        <v>1</v>
      </c>
      <c r="I180" s="43" t="b">
        <v>0</v>
      </c>
      <c r="J180" s="43" t="b">
        <v>0</v>
      </c>
      <c r="K180" t="s">
        <v>114</v>
      </c>
      <c r="L180" s="43" t="b">
        <v>0</v>
      </c>
      <c r="M180" s="43" t="b">
        <v>0</v>
      </c>
      <c r="N180" s="43" t="b">
        <v>0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t="s">
        <v>114</v>
      </c>
      <c r="V180" t="s">
        <v>114</v>
      </c>
      <c r="W180" s="6">
        <v>43479</v>
      </c>
      <c r="X180" s="58" t="s">
        <v>114</v>
      </c>
      <c r="Y180" s="58"/>
      <c r="Z180" s="58" t="s">
        <v>1099</v>
      </c>
      <c r="AA180" s="58" t="s">
        <v>114</v>
      </c>
      <c r="AB180" s="58" t="s">
        <v>74</v>
      </c>
      <c r="AC180" s="57">
        <v>4</v>
      </c>
      <c r="AD180" s="58" t="s">
        <v>3558</v>
      </c>
      <c r="AE180" s="59"/>
      <c r="AF180" s="58" t="s">
        <v>114</v>
      </c>
      <c r="AG180" s="57">
        <v>1</v>
      </c>
      <c r="AH180" s="3" t="s">
        <v>74</v>
      </c>
      <c r="AI180" s="3" t="s">
        <v>1322</v>
      </c>
      <c r="AJ180" t="s">
        <v>114</v>
      </c>
      <c r="AK180" t="s">
        <v>114</v>
      </c>
      <c r="AL180" t="s">
        <v>114</v>
      </c>
      <c r="AM180" s="43" t="b">
        <v>0</v>
      </c>
      <c r="AN180" s="3"/>
      <c r="AO180" s="3"/>
      <c r="AP180" s="43" t="b">
        <v>0</v>
      </c>
      <c r="AQ180" s="3" t="b">
        <v>0</v>
      </c>
    </row>
    <row r="181" spans="1:43" x14ac:dyDescent="0.25">
      <c r="A181" t="str">
        <f>_xlfn.CONCAT(Table4[[#This Row],[Order]],"-",Table4[[#This Row],[Line]])</f>
        <v>73699-45</v>
      </c>
      <c r="B181" s="59">
        <v>43482</v>
      </c>
      <c r="C181" s="57">
        <v>73699</v>
      </c>
      <c r="D181" s="58" t="s">
        <v>3561</v>
      </c>
      <c r="E181" s="57">
        <v>45</v>
      </c>
      <c r="F181" s="57">
        <v>1</v>
      </c>
      <c r="G181" s="58" t="s">
        <v>42</v>
      </c>
      <c r="H181" s="57">
        <v>1</v>
      </c>
      <c r="I181" s="43" t="b">
        <v>0</v>
      </c>
      <c r="J181" s="43" t="b">
        <v>0</v>
      </c>
      <c r="K181" t="s">
        <v>114</v>
      </c>
      <c r="L181" s="43" t="b">
        <v>0</v>
      </c>
      <c r="M181" s="43" t="b">
        <v>0</v>
      </c>
      <c r="N181" s="43" t="b">
        <v>0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t="s">
        <v>114</v>
      </c>
      <c r="V181" t="s">
        <v>114</v>
      </c>
      <c r="W181" s="6">
        <v>43479</v>
      </c>
      <c r="X181" s="58" t="s">
        <v>114</v>
      </c>
      <c r="Y181" s="58"/>
      <c r="Z181" s="58" t="s">
        <v>1099</v>
      </c>
      <c r="AA181" s="58" t="s">
        <v>114</v>
      </c>
      <c r="AB181" s="58" t="s">
        <v>74</v>
      </c>
      <c r="AC181" s="57">
        <v>4</v>
      </c>
      <c r="AD181" s="58" t="s">
        <v>3560</v>
      </c>
      <c r="AE181" s="59"/>
      <c r="AF181" s="58" t="s">
        <v>114</v>
      </c>
      <c r="AG181" s="57">
        <v>2</v>
      </c>
      <c r="AH181" s="3" t="s">
        <v>74</v>
      </c>
      <c r="AI181" s="3" t="s">
        <v>1322</v>
      </c>
      <c r="AJ181" t="s">
        <v>114</v>
      </c>
      <c r="AK181" t="s">
        <v>114</v>
      </c>
      <c r="AL181" t="s">
        <v>114</v>
      </c>
      <c r="AM181" s="43" t="b">
        <v>0</v>
      </c>
      <c r="AN181" s="3"/>
      <c r="AO181" s="3"/>
      <c r="AP181" s="43" t="b">
        <v>0</v>
      </c>
      <c r="AQ181" s="3" t="b">
        <v>0</v>
      </c>
    </row>
    <row r="182" spans="1:43" x14ac:dyDescent="0.25">
      <c r="A182" t="str">
        <f>_xlfn.CONCAT(Table4[[#This Row],[Order]],"-",Table4[[#This Row],[Line]])</f>
        <v>73699-46</v>
      </c>
      <c r="B182" s="59">
        <v>43482</v>
      </c>
      <c r="C182" s="57">
        <v>73699</v>
      </c>
      <c r="D182" s="58" t="s">
        <v>3563</v>
      </c>
      <c r="E182" s="57">
        <v>46</v>
      </c>
      <c r="F182" s="57">
        <v>1</v>
      </c>
      <c r="G182" s="58" t="s">
        <v>42</v>
      </c>
      <c r="H182" s="57">
        <v>1</v>
      </c>
      <c r="I182" s="43" t="b">
        <v>0</v>
      </c>
      <c r="J182" s="43" t="b">
        <v>0</v>
      </c>
      <c r="K182" t="s">
        <v>114</v>
      </c>
      <c r="L182" s="43" t="b">
        <v>0</v>
      </c>
      <c r="M182" s="43" t="b">
        <v>0</v>
      </c>
      <c r="N182" s="43" t="b">
        <v>0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t="s">
        <v>114</v>
      </c>
      <c r="V182" t="s">
        <v>114</v>
      </c>
      <c r="W182" s="6">
        <v>43479</v>
      </c>
      <c r="X182" s="58" t="s">
        <v>114</v>
      </c>
      <c r="Y182" s="58"/>
      <c r="Z182" s="58" t="s">
        <v>1099</v>
      </c>
      <c r="AA182" s="58" t="s">
        <v>114</v>
      </c>
      <c r="AB182" s="58" t="s">
        <v>74</v>
      </c>
      <c r="AC182" s="57">
        <v>4</v>
      </c>
      <c r="AD182" s="58" t="s">
        <v>3562</v>
      </c>
      <c r="AE182" s="59"/>
      <c r="AF182" s="58" t="s">
        <v>114</v>
      </c>
      <c r="AG182" s="57">
        <v>1</v>
      </c>
      <c r="AH182" s="3" t="s">
        <v>74</v>
      </c>
      <c r="AI182" s="3" t="s">
        <v>1322</v>
      </c>
      <c r="AJ182" t="s">
        <v>114</v>
      </c>
      <c r="AK182" t="s">
        <v>114</v>
      </c>
      <c r="AL182" t="s">
        <v>114</v>
      </c>
      <c r="AM182" s="43" t="b">
        <v>0</v>
      </c>
      <c r="AN182" s="3"/>
      <c r="AO182" s="3"/>
      <c r="AP182" s="43" t="b">
        <v>0</v>
      </c>
      <c r="AQ182" s="3" t="b">
        <v>0</v>
      </c>
    </row>
    <row r="183" spans="1:43" x14ac:dyDescent="0.25">
      <c r="A183" t="str">
        <f>_xlfn.CONCAT(Table4[[#This Row],[Order]],"-",Table4[[#This Row],[Line]])</f>
        <v>73699-47</v>
      </c>
      <c r="B183" s="59">
        <v>43482</v>
      </c>
      <c r="C183" s="57">
        <v>73699</v>
      </c>
      <c r="D183" s="58" t="s">
        <v>3565</v>
      </c>
      <c r="E183" s="57">
        <v>47</v>
      </c>
      <c r="F183" s="57">
        <v>1</v>
      </c>
      <c r="G183" s="58" t="s">
        <v>42</v>
      </c>
      <c r="H183" s="57">
        <v>1</v>
      </c>
      <c r="I183" s="43" t="b">
        <v>0</v>
      </c>
      <c r="J183" s="43" t="b">
        <v>0</v>
      </c>
      <c r="K183" t="s">
        <v>114</v>
      </c>
      <c r="L183" s="43" t="b">
        <v>0</v>
      </c>
      <c r="M183" s="43" t="b">
        <v>0</v>
      </c>
      <c r="N183" s="43" t="b">
        <v>0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t="s">
        <v>114</v>
      </c>
      <c r="V183" t="s">
        <v>114</v>
      </c>
      <c r="W183" s="6">
        <v>43479</v>
      </c>
      <c r="X183" s="58" t="s">
        <v>114</v>
      </c>
      <c r="Y183" s="58"/>
      <c r="Z183" s="58" t="s">
        <v>1099</v>
      </c>
      <c r="AA183" s="58" t="s">
        <v>114</v>
      </c>
      <c r="AB183" s="58" t="s">
        <v>74</v>
      </c>
      <c r="AC183" s="57">
        <v>4</v>
      </c>
      <c r="AD183" s="58" t="s">
        <v>3564</v>
      </c>
      <c r="AE183" s="59"/>
      <c r="AF183" s="58" t="s">
        <v>114</v>
      </c>
      <c r="AG183" s="57">
        <v>1</v>
      </c>
      <c r="AH183" s="3" t="s">
        <v>74</v>
      </c>
      <c r="AI183" s="3" t="s">
        <v>1322</v>
      </c>
      <c r="AJ183" t="s">
        <v>114</v>
      </c>
      <c r="AK183" t="s">
        <v>114</v>
      </c>
      <c r="AL183" t="s">
        <v>114</v>
      </c>
      <c r="AM183" s="43" t="b">
        <v>0</v>
      </c>
      <c r="AN183" s="3"/>
      <c r="AO183" s="3"/>
      <c r="AP183" s="43" t="b">
        <v>0</v>
      </c>
      <c r="AQ183" s="3" t="b">
        <v>0</v>
      </c>
    </row>
    <row r="184" spans="1:43" x14ac:dyDescent="0.25">
      <c r="A184" t="str">
        <f>_xlfn.CONCAT(Table4[[#This Row],[Order]],"-",Table4[[#This Row],[Line]])</f>
        <v>73699-48</v>
      </c>
      <c r="B184" s="59">
        <v>43482</v>
      </c>
      <c r="C184" s="57">
        <v>73699</v>
      </c>
      <c r="D184" s="58" t="s">
        <v>3567</v>
      </c>
      <c r="E184" s="57">
        <v>48</v>
      </c>
      <c r="F184" s="57">
        <v>1</v>
      </c>
      <c r="G184" s="58" t="s">
        <v>42</v>
      </c>
      <c r="H184" s="57">
        <v>1</v>
      </c>
      <c r="I184" s="43" t="b">
        <v>0</v>
      </c>
      <c r="J184" s="43" t="b">
        <v>0</v>
      </c>
      <c r="K184" t="s">
        <v>114</v>
      </c>
      <c r="L184" s="43" t="b">
        <v>0</v>
      </c>
      <c r="M184" s="43" t="b">
        <v>0</v>
      </c>
      <c r="N184" s="43" t="b">
        <v>0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t="s">
        <v>114</v>
      </c>
      <c r="V184" t="s">
        <v>114</v>
      </c>
      <c r="W184" s="5">
        <v>43479</v>
      </c>
      <c r="X184" s="58" t="s">
        <v>114</v>
      </c>
      <c r="Y184" s="58"/>
      <c r="Z184" s="58" t="s">
        <v>1099</v>
      </c>
      <c r="AA184" s="58" t="s">
        <v>114</v>
      </c>
      <c r="AB184" s="58" t="s">
        <v>74</v>
      </c>
      <c r="AC184" s="57">
        <v>4</v>
      </c>
      <c r="AD184" s="58" t="s">
        <v>3566</v>
      </c>
      <c r="AE184" s="59"/>
      <c r="AF184" s="58" t="s">
        <v>114</v>
      </c>
      <c r="AG184" s="57">
        <v>2</v>
      </c>
      <c r="AH184" s="3" t="s">
        <v>74</v>
      </c>
      <c r="AI184" s="3" t="s">
        <v>1322</v>
      </c>
      <c r="AJ184" t="s">
        <v>114</v>
      </c>
      <c r="AK184" t="s">
        <v>114</v>
      </c>
      <c r="AL184" t="s">
        <v>114</v>
      </c>
      <c r="AM184" s="43" t="b">
        <v>0</v>
      </c>
      <c r="AN184" s="3"/>
      <c r="AO184" s="3"/>
      <c r="AP184" s="43" t="b">
        <v>0</v>
      </c>
      <c r="AQ184" s="3" t="b">
        <v>0</v>
      </c>
    </row>
    <row r="185" spans="1:43" x14ac:dyDescent="0.25">
      <c r="A185" t="str">
        <f>_xlfn.CONCAT(Table4[[#This Row],[Order]],"-",Table4[[#This Row],[Line]])</f>
        <v>73699-49</v>
      </c>
      <c r="B185" s="59">
        <v>43482</v>
      </c>
      <c r="C185" s="57">
        <v>73699</v>
      </c>
      <c r="D185" s="58" t="s">
        <v>3569</v>
      </c>
      <c r="E185" s="57">
        <v>49</v>
      </c>
      <c r="F185" s="57">
        <v>1</v>
      </c>
      <c r="G185" s="58" t="s">
        <v>42</v>
      </c>
      <c r="H185" s="57">
        <v>1</v>
      </c>
      <c r="I185" s="43" t="b">
        <v>0</v>
      </c>
      <c r="J185" s="43" t="b">
        <v>0</v>
      </c>
      <c r="K185" t="s">
        <v>114</v>
      </c>
      <c r="L185" s="43" t="b">
        <v>0</v>
      </c>
      <c r="M185" s="43" t="b">
        <v>0</v>
      </c>
      <c r="N185" s="43" t="b">
        <v>0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t="s">
        <v>114</v>
      </c>
      <c r="V185" t="s">
        <v>114</v>
      </c>
      <c r="W185" s="5">
        <v>43479</v>
      </c>
      <c r="X185" s="58" t="s">
        <v>114</v>
      </c>
      <c r="Y185" s="58"/>
      <c r="Z185" s="58" t="s">
        <v>1099</v>
      </c>
      <c r="AA185" s="58" t="s">
        <v>114</v>
      </c>
      <c r="AB185" s="58" t="s">
        <v>74</v>
      </c>
      <c r="AC185" s="57">
        <v>4</v>
      </c>
      <c r="AD185" s="58" t="s">
        <v>3568</v>
      </c>
      <c r="AE185" s="59"/>
      <c r="AF185" s="58" t="s">
        <v>114</v>
      </c>
      <c r="AG185" s="57">
        <v>1</v>
      </c>
      <c r="AH185" s="3" t="s">
        <v>74</v>
      </c>
      <c r="AI185" s="3" t="s">
        <v>1322</v>
      </c>
      <c r="AJ185" t="s">
        <v>114</v>
      </c>
      <c r="AK185" t="s">
        <v>114</v>
      </c>
      <c r="AL185" t="s">
        <v>114</v>
      </c>
      <c r="AM185" s="43" t="b">
        <v>0</v>
      </c>
      <c r="AN185" s="3"/>
      <c r="AO185" s="3"/>
      <c r="AP185" s="43" t="b">
        <v>0</v>
      </c>
      <c r="AQ185" s="3" t="b">
        <v>0</v>
      </c>
    </row>
    <row r="186" spans="1:43" x14ac:dyDescent="0.25">
      <c r="A186" t="str">
        <f>_xlfn.CONCAT(Table4[[#This Row],[Order]],"-",Table4[[#This Row],[Line]])</f>
        <v>73699-50</v>
      </c>
      <c r="B186" s="59">
        <v>43482</v>
      </c>
      <c r="C186" s="57">
        <v>73699</v>
      </c>
      <c r="D186" s="58" t="s">
        <v>3571</v>
      </c>
      <c r="E186" s="57">
        <v>50</v>
      </c>
      <c r="F186" s="57">
        <v>1</v>
      </c>
      <c r="G186" s="58" t="s">
        <v>42</v>
      </c>
      <c r="H186" s="57">
        <v>1</v>
      </c>
      <c r="I186" s="43" t="b">
        <v>0</v>
      </c>
      <c r="J186" s="43" t="b">
        <v>0</v>
      </c>
      <c r="K186" t="s">
        <v>114</v>
      </c>
      <c r="L186" s="43" t="b">
        <v>0</v>
      </c>
      <c r="M186" s="43" t="b">
        <v>0</v>
      </c>
      <c r="N186" s="43" t="b">
        <v>0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t="s">
        <v>114</v>
      </c>
      <c r="V186" t="s">
        <v>114</v>
      </c>
      <c r="W186" s="5">
        <v>43479</v>
      </c>
      <c r="X186" s="58" t="s">
        <v>114</v>
      </c>
      <c r="Y186" s="58"/>
      <c r="Z186" s="58" t="s">
        <v>1099</v>
      </c>
      <c r="AA186" s="58" t="s">
        <v>114</v>
      </c>
      <c r="AB186" s="58" t="s">
        <v>74</v>
      </c>
      <c r="AC186" s="57">
        <v>4</v>
      </c>
      <c r="AD186" s="58" t="s">
        <v>3570</v>
      </c>
      <c r="AE186" s="59"/>
      <c r="AF186" s="58" t="s">
        <v>114</v>
      </c>
      <c r="AG186" s="57">
        <v>2</v>
      </c>
      <c r="AH186" s="3" t="s">
        <v>74</v>
      </c>
      <c r="AI186" s="3" t="s">
        <v>1322</v>
      </c>
      <c r="AJ186" t="s">
        <v>114</v>
      </c>
      <c r="AK186" t="s">
        <v>114</v>
      </c>
      <c r="AL186" t="s">
        <v>114</v>
      </c>
      <c r="AM186" s="43" t="b">
        <v>0</v>
      </c>
      <c r="AN186" s="3"/>
      <c r="AO186" s="3"/>
      <c r="AP186" s="43" t="b">
        <v>0</v>
      </c>
      <c r="AQ186" s="3" t="b">
        <v>0</v>
      </c>
    </row>
    <row r="187" spans="1:43" x14ac:dyDescent="0.25">
      <c r="A187" t="str">
        <f>_xlfn.CONCAT(Table4[[#This Row],[Order]],"-",Table4[[#This Row],[Line]])</f>
        <v>73699-51</v>
      </c>
      <c r="B187" s="59">
        <v>43482</v>
      </c>
      <c r="C187" s="57">
        <v>73699</v>
      </c>
      <c r="D187" s="58" t="s">
        <v>3573</v>
      </c>
      <c r="E187" s="57">
        <v>51</v>
      </c>
      <c r="F187" s="57">
        <v>1</v>
      </c>
      <c r="G187" s="58" t="s">
        <v>42</v>
      </c>
      <c r="H187" s="57">
        <v>1</v>
      </c>
      <c r="I187" s="43" t="b">
        <v>0</v>
      </c>
      <c r="J187" s="43" t="b">
        <v>0</v>
      </c>
      <c r="K187" t="s">
        <v>114</v>
      </c>
      <c r="L187" s="43" t="b">
        <v>0</v>
      </c>
      <c r="M187" s="43" t="b">
        <v>0</v>
      </c>
      <c r="N187" s="43" t="b">
        <v>0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t="s">
        <v>114</v>
      </c>
      <c r="V187" t="s">
        <v>114</v>
      </c>
      <c r="W187" s="5">
        <v>43479</v>
      </c>
      <c r="X187" s="58" t="s">
        <v>114</v>
      </c>
      <c r="Y187" s="58"/>
      <c r="Z187" s="58" t="s">
        <v>1099</v>
      </c>
      <c r="AA187" s="58" t="s">
        <v>114</v>
      </c>
      <c r="AB187" s="58" t="s">
        <v>74</v>
      </c>
      <c r="AC187" s="57">
        <v>4</v>
      </c>
      <c r="AD187" s="58" t="s">
        <v>3572</v>
      </c>
      <c r="AE187" s="59"/>
      <c r="AF187" s="58" t="s">
        <v>114</v>
      </c>
      <c r="AG187" s="57">
        <v>2</v>
      </c>
      <c r="AH187" s="3" t="s">
        <v>74</v>
      </c>
      <c r="AI187" s="3" t="s">
        <v>1322</v>
      </c>
      <c r="AJ187" t="s">
        <v>114</v>
      </c>
      <c r="AK187" t="s">
        <v>114</v>
      </c>
      <c r="AL187" t="s">
        <v>114</v>
      </c>
      <c r="AM187" s="43" t="b">
        <v>0</v>
      </c>
      <c r="AN187" s="3"/>
      <c r="AO187" s="3"/>
      <c r="AP187" s="43" t="b">
        <v>0</v>
      </c>
      <c r="AQ187" s="3" t="b">
        <v>0</v>
      </c>
    </row>
    <row r="188" spans="1:43" x14ac:dyDescent="0.25">
      <c r="A188" t="str">
        <f>_xlfn.CONCAT(Table4[[#This Row],[Order]],"-",Table4[[#This Row],[Line]])</f>
        <v>73699-52</v>
      </c>
      <c r="B188" s="59">
        <v>43482</v>
      </c>
      <c r="C188" s="57">
        <v>73699</v>
      </c>
      <c r="D188" s="58" t="s">
        <v>3575</v>
      </c>
      <c r="E188" s="57">
        <v>52</v>
      </c>
      <c r="F188" s="57">
        <v>1</v>
      </c>
      <c r="G188" s="58" t="s">
        <v>42</v>
      </c>
      <c r="H188" s="57">
        <v>1</v>
      </c>
      <c r="I188" s="43" t="b">
        <v>0</v>
      </c>
      <c r="J188" s="43" t="b">
        <v>0</v>
      </c>
      <c r="K188" t="s">
        <v>114</v>
      </c>
      <c r="L188" s="43" t="b">
        <v>0</v>
      </c>
      <c r="M188" s="43" t="b">
        <v>0</v>
      </c>
      <c r="N188" s="43" t="b">
        <v>0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t="s">
        <v>114</v>
      </c>
      <c r="V188" t="s">
        <v>114</v>
      </c>
      <c r="W188" s="5">
        <v>43479</v>
      </c>
      <c r="X188" s="58" t="s">
        <v>114</v>
      </c>
      <c r="Y188" s="58"/>
      <c r="Z188" s="58" t="s">
        <v>1099</v>
      </c>
      <c r="AA188" s="58" t="s">
        <v>114</v>
      </c>
      <c r="AB188" s="58" t="s">
        <v>74</v>
      </c>
      <c r="AC188" s="57">
        <v>4</v>
      </c>
      <c r="AD188" s="58" t="s">
        <v>3574</v>
      </c>
      <c r="AE188" s="59"/>
      <c r="AF188" s="58" t="s">
        <v>114</v>
      </c>
      <c r="AG188" s="57">
        <v>1</v>
      </c>
      <c r="AH188" s="3" t="s">
        <v>74</v>
      </c>
      <c r="AI188" s="3" t="s">
        <v>1322</v>
      </c>
      <c r="AJ188" t="s">
        <v>114</v>
      </c>
      <c r="AK188" t="s">
        <v>114</v>
      </c>
      <c r="AL188" t="s">
        <v>114</v>
      </c>
      <c r="AM188" s="43" t="b">
        <v>0</v>
      </c>
      <c r="AN188" s="3"/>
      <c r="AO188" s="3"/>
      <c r="AP188" s="43" t="b">
        <v>0</v>
      </c>
      <c r="AQ188" s="3" t="b">
        <v>0</v>
      </c>
    </row>
    <row r="189" spans="1:43" x14ac:dyDescent="0.25">
      <c r="A189" t="str">
        <f>_xlfn.CONCAT(Table4[[#This Row],[Order]],"-",Table4[[#This Row],[Line]])</f>
        <v>73699-53</v>
      </c>
      <c r="B189" s="59">
        <v>43482</v>
      </c>
      <c r="C189" s="57">
        <v>73699</v>
      </c>
      <c r="D189" s="58" t="s">
        <v>3577</v>
      </c>
      <c r="E189" s="57">
        <v>53</v>
      </c>
      <c r="F189" s="57">
        <v>1</v>
      </c>
      <c r="G189" s="58" t="s">
        <v>42</v>
      </c>
      <c r="H189" s="57">
        <v>1</v>
      </c>
      <c r="I189" s="43" t="b">
        <v>0</v>
      </c>
      <c r="J189" s="43" t="b">
        <v>0</v>
      </c>
      <c r="K189" t="s">
        <v>114</v>
      </c>
      <c r="L189" s="43" t="b">
        <v>0</v>
      </c>
      <c r="M189" s="43" t="b">
        <v>0</v>
      </c>
      <c r="N189" s="43" t="b">
        <v>0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t="s">
        <v>114</v>
      </c>
      <c r="V189" t="s">
        <v>114</v>
      </c>
      <c r="W189" s="5">
        <v>43479</v>
      </c>
      <c r="X189" s="58" t="s">
        <v>114</v>
      </c>
      <c r="Y189" s="58"/>
      <c r="Z189" s="58" t="s">
        <v>1099</v>
      </c>
      <c r="AA189" s="58" t="s">
        <v>114</v>
      </c>
      <c r="AB189" s="58" t="s">
        <v>74</v>
      </c>
      <c r="AC189" s="57">
        <v>4</v>
      </c>
      <c r="AD189" s="58" t="s">
        <v>3576</v>
      </c>
      <c r="AE189" s="59"/>
      <c r="AF189" s="58" t="s">
        <v>114</v>
      </c>
      <c r="AG189" s="57">
        <v>1</v>
      </c>
      <c r="AH189" s="3" t="s">
        <v>74</v>
      </c>
      <c r="AI189" s="3" t="s">
        <v>1322</v>
      </c>
      <c r="AJ189" t="s">
        <v>114</v>
      </c>
      <c r="AK189" t="s">
        <v>114</v>
      </c>
      <c r="AL189" t="s">
        <v>114</v>
      </c>
      <c r="AM189" s="43" t="b">
        <v>0</v>
      </c>
      <c r="AN189" s="3"/>
      <c r="AO189" s="3"/>
      <c r="AP189" s="43" t="b">
        <v>0</v>
      </c>
      <c r="AQ189" s="3" t="b">
        <v>0</v>
      </c>
    </row>
    <row r="190" spans="1:43" x14ac:dyDescent="0.25">
      <c r="A190" t="str">
        <f>_xlfn.CONCAT(Table4[[#This Row],[Order]],"-",Table4[[#This Row],[Line]])</f>
        <v>73699-54</v>
      </c>
      <c r="B190" s="59">
        <v>43482</v>
      </c>
      <c r="C190" s="57">
        <v>73699</v>
      </c>
      <c r="D190" s="58" t="s">
        <v>3579</v>
      </c>
      <c r="E190" s="57">
        <v>54</v>
      </c>
      <c r="F190" s="57">
        <v>1</v>
      </c>
      <c r="G190" s="58" t="s">
        <v>42</v>
      </c>
      <c r="H190" s="57">
        <v>1</v>
      </c>
      <c r="I190" s="43" t="b">
        <v>0</v>
      </c>
      <c r="J190" s="43" t="b">
        <v>0</v>
      </c>
      <c r="K190" t="s">
        <v>114</v>
      </c>
      <c r="L190" s="43" t="b">
        <v>0</v>
      </c>
      <c r="M190" s="43" t="b">
        <v>0</v>
      </c>
      <c r="N190" s="43" t="b">
        <v>0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t="s">
        <v>114</v>
      </c>
      <c r="V190" t="s">
        <v>114</v>
      </c>
      <c r="W190" s="5">
        <v>43479</v>
      </c>
      <c r="X190" s="58" t="s">
        <v>114</v>
      </c>
      <c r="Y190" s="58"/>
      <c r="Z190" s="58" t="s">
        <v>1099</v>
      </c>
      <c r="AA190" s="58" t="s">
        <v>114</v>
      </c>
      <c r="AB190" s="58" t="s">
        <v>74</v>
      </c>
      <c r="AC190" s="57">
        <v>4</v>
      </c>
      <c r="AD190" s="58" t="s">
        <v>3578</v>
      </c>
      <c r="AE190" s="59"/>
      <c r="AF190" s="58" t="s">
        <v>114</v>
      </c>
      <c r="AG190" s="57">
        <v>2</v>
      </c>
      <c r="AH190" s="3" t="s">
        <v>74</v>
      </c>
      <c r="AI190" s="3" t="s">
        <v>1322</v>
      </c>
      <c r="AJ190" t="s">
        <v>114</v>
      </c>
      <c r="AK190" t="s">
        <v>114</v>
      </c>
      <c r="AL190" t="s">
        <v>114</v>
      </c>
      <c r="AM190" s="43" t="b">
        <v>0</v>
      </c>
      <c r="AN190" s="3"/>
      <c r="AO190" s="3"/>
      <c r="AP190" s="43" t="b">
        <v>0</v>
      </c>
      <c r="AQ190" s="3" t="b">
        <v>0</v>
      </c>
    </row>
    <row r="191" spans="1:43" x14ac:dyDescent="0.25">
      <c r="A191" t="str">
        <f>_xlfn.CONCAT(Table4[[#This Row],[Order]],"-",Table4[[#This Row],[Line]])</f>
        <v>73753-4</v>
      </c>
      <c r="B191" s="59">
        <v>43468</v>
      </c>
      <c r="C191" s="57">
        <v>73753</v>
      </c>
      <c r="D191" s="58" t="s">
        <v>2236</v>
      </c>
      <c r="E191" s="57">
        <v>4</v>
      </c>
      <c r="F191" s="57">
        <v>1</v>
      </c>
      <c r="G191" s="58" t="s">
        <v>165</v>
      </c>
      <c r="H191" s="57">
        <v>10</v>
      </c>
      <c r="I191" s="43" t="b">
        <v>1</v>
      </c>
      <c r="J191" s="43" t="b">
        <v>0</v>
      </c>
      <c r="K191" t="s">
        <v>135</v>
      </c>
      <c r="L191" s="43" t="b">
        <v>1</v>
      </c>
      <c r="M191" s="43" t="b">
        <v>1</v>
      </c>
      <c r="N191" s="43" t="b">
        <v>1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t="s">
        <v>114</v>
      </c>
      <c r="V191" t="s">
        <v>114</v>
      </c>
      <c r="W191" s="5">
        <v>43462</v>
      </c>
      <c r="X191" s="58" t="s">
        <v>114</v>
      </c>
      <c r="Y191" s="58"/>
      <c r="Z191" s="58" t="s">
        <v>25</v>
      </c>
      <c r="AA191" s="58" t="s">
        <v>114</v>
      </c>
      <c r="AB191" s="58" t="s">
        <v>74</v>
      </c>
      <c r="AC191" s="57">
        <v>12</v>
      </c>
      <c r="AD191" s="58" t="s">
        <v>2235</v>
      </c>
      <c r="AE191" s="59"/>
      <c r="AF191" s="58" t="s">
        <v>114</v>
      </c>
      <c r="AG191" s="57">
        <v>10</v>
      </c>
      <c r="AH191" s="3" t="s">
        <v>74</v>
      </c>
      <c r="AI191" s="3" t="s">
        <v>1319</v>
      </c>
      <c r="AJ191" t="s">
        <v>114</v>
      </c>
      <c r="AK191" t="s">
        <v>114</v>
      </c>
      <c r="AL191" t="s">
        <v>114</v>
      </c>
      <c r="AM191" s="43" t="b">
        <v>1</v>
      </c>
      <c r="AN191" s="3">
        <v>43465.302851851899</v>
      </c>
      <c r="AO191" s="3"/>
      <c r="AP191" s="43" t="b">
        <v>1</v>
      </c>
      <c r="AQ191" s="3" t="b">
        <v>0</v>
      </c>
    </row>
    <row r="192" spans="1:43" x14ac:dyDescent="0.25">
      <c r="A192" t="str">
        <f>_xlfn.CONCAT(Table4[[#This Row],[Order]],"-",Table4[[#This Row],[Line]])</f>
        <v>73768-1</v>
      </c>
      <c r="B192" s="59">
        <v>43468</v>
      </c>
      <c r="C192" s="57">
        <v>73768</v>
      </c>
      <c r="D192" s="58" t="s">
        <v>2820</v>
      </c>
      <c r="E192" s="57">
        <v>1</v>
      </c>
      <c r="F192" s="57">
        <v>1</v>
      </c>
      <c r="G192" s="58" t="s">
        <v>29</v>
      </c>
      <c r="H192" s="57">
        <v>8</v>
      </c>
      <c r="I192" s="43" t="b">
        <v>1</v>
      </c>
      <c r="J192" s="43" t="b">
        <v>1</v>
      </c>
      <c r="K192" t="s">
        <v>135</v>
      </c>
      <c r="L192" s="43" t="b">
        <v>1</v>
      </c>
      <c r="M192" s="43" t="b">
        <v>1</v>
      </c>
      <c r="N192" s="43" t="b">
        <v>1</v>
      </c>
      <c r="O192" t="s">
        <v>114</v>
      </c>
      <c r="P192" t="s">
        <v>138</v>
      </c>
      <c r="Q192" t="s">
        <v>114</v>
      </c>
      <c r="R192" t="s">
        <v>114</v>
      </c>
      <c r="S192" t="s">
        <v>114</v>
      </c>
      <c r="T192" t="s">
        <v>114</v>
      </c>
      <c r="U192" t="s">
        <v>114</v>
      </c>
      <c r="V192" t="s">
        <v>114</v>
      </c>
      <c r="W192" s="5">
        <v>43462</v>
      </c>
      <c r="X192" s="58" t="s">
        <v>114</v>
      </c>
      <c r="Y192" s="58" t="s">
        <v>5375</v>
      </c>
      <c r="Z192" s="58" t="s">
        <v>195</v>
      </c>
      <c r="AA192" s="58" t="s">
        <v>114</v>
      </c>
      <c r="AB192" s="58" t="s">
        <v>74</v>
      </c>
      <c r="AC192" s="57">
        <v>1</v>
      </c>
      <c r="AD192" s="58" t="s">
        <v>2819</v>
      </c>
      <c r="AE192" s="59">
        <v>43464</v>
      </c>
      <c r="AF192" s="58" t="s">
        <v>114</v>
      </c>
      <c r="AG192" s="57">
        <v>8</v>
      </c>
      <c r="AH192" s="3" t="s">
        <v>74</v>
      </c>
      <c r="AI192" s="3" t="s">
        <v>1333</v>
      </c>
      <c r="AJ192" t="s">
        <v>114</v>
      </c>
      <c r="AK192" t="s">
        <v>114</v>
      </c>
      <c r="AL192" t="s">
        <v>114</v>
      </c>
      <c r="AM192" s="43" t="b">
        <v>1</v>
      </c>
      <c r="AN192" s="3">
        <v>43465.448054513901</v>
      </c>
      <c r="AO192" s="3"/>
      <c r="AP192" s="43" t="b">
        <v>1</v>
      </c>
      <c r="AQ192" s="3" t="b">
        <v>0</v>
      </c>
    </row>
    <row r="193" spans="1:43" x14ac:dyDescent="0.25">
      <c r="A193" t="str">
        <f>_xlfn.CONCAT(Table4[[#This Row],[Order]],"-",Table4[[#This Row],[Line]])</f>
        <v>73768-2</v>
      </c>
      <c r="B193" s="59">
        <v>43468</v>
      </c>
      <c r="C193" s="57">
        <v>73768</v>
      </c>
      <c r="D193" s="58" t="s">
        <v>2822</v>
      </c>
      <c r="E193" s="57">
        <v>2</v>
      </c>
      <c r="F193" s="57">
        <v>1</v>
      </c>
      <c r="G193" s="58" t="s">
        <v>29</v>
      </c>
      <c r="H193" s="57">
        <v>20</v>
      </c>
      <c r="I193" s="43" t="b">
        <v>1</v>
      </c>
      <c r="J193" s="43" t="b">
        <v>1</v>
      </c>
      <c r="K193" t="s">
        <v>135</v>
      </c>
      <c r="L193" s="43" t="b">
        <v>1</v>
      </c>
      <c r="M193" s="43" t="b">
        <v>1</v>
      </c>
      <c r="N193" s="43" t="b">
        <v>1</v>
      </c>
      <c r="O193" t="s">
        <v>114</v>
      </c>
      <c r="P193" t="s">
        <v>138</v>
      </c>
      <c r="Q193" t="s">
        <v>114</v>
      </c>
      <c r="R193" t="s">
        <v>114</v>
      </c>
      <c r="S193" t="s">
        <v>114</v>
      </c>
      <c r="T193" t="s">
        <v>114</v>
      </c>
      <c r="U193" t="s">
        <v>114</v>
      </c>
      <c r="V193" t="s">
        <v>114</v>
      </c>
      <c r="W193" s="5">
        <v>43462</v>
      </c>
      <c r="X193" s="58" t="s">
        <v>114</v>
      </c>
      <c r="Y193" s="58" t="s">
        <v>5376</v>
      </c>
      <c r="Z193" s="58" t="s">
        <v>196</v>
      </c>
      <c r="AA193" s="58" t="s">
        <v>114</v>
      </c>
      <c r="AB193" s="58" t="s">
        <v>74</v>
      </c>
      <c r="AC193" s="57">
        <v>1</v>
      </c>
      <c r="AD193" s="58" t="s">
        <v>2821</v>
      </c>
      <c r="AE193" s="59">
        <v>43464</v>
      </c>
      <c r="AF193" s="58" t="s">
        <v>114</v>
      </c>
      <c r="AG193" s="57">
        <v>20</v>
      </c>
      <c r="AH193" s="3" t="s">
        <v>74</v>
      </c>
      <c r="AI193" s="3" t="s">
        <v>1333</v>
      </c>
      <c r="AJ193" t="s">
        <v>114</v>
      </c>
      <c r="AK193" t="s">
        <v>114</v>
      </c>
      <c r="AL193" t="s">
        <v>114</v>
      </c>
      <c r="AM193" s="43" t="b">
        <v>1</v>
      </c>
      <c r="AN193" s="3">
        <v>43465.448065196797</v>
      </c>
      <c r="AO193" s="3"/>
      <c r="AP193" s="43" t="b">
        <v>1</v>
      </c>
      <c r="AQ193" s="3" t="b">
        <v>0</v>
      </c>
    </row>
    <row r="194" spans="1:43" x14ac:dyDescent="0.25">
      <c r="A194" t="str">
        <f>_xlfn.CONCAT(Table4[[#This Row],[Order]],"-",Table4[[#This Row],[Line]])</f>
        <v>73768-3</v>
      </c>
      <c r="B194" s="59">
        <v>43468</v>
      </c>
      <c r="C194" s="57">
        <v>73768</v>
      </c>
      <c r="D194" s="58" t="s">
        <v>2824</v>
      </c>
      <c r="E194" s="57">
        <v>3</v>
      </c>
      <c r="F194" s="57">
        <v>1</v>
      </c>
      <c r="G194" s="58" t="s">
        <v>29</v>
      </c>
      <c r="H194" s="57">
        <v>5</v>
      </c>
      <c r="I194" s="43" t="b">
        <v>1</v>
      </c>
      <c r="J194" s="43" t="b">
        <v>1</v>
      </c>
      <c r="K194" t="s">
        <v>135</v>
      </c>
      <c r="L194" s="43" t="b">
        <v>1</v>
      </c>
      <c r="M194" s="43" t="b">
        <v>1</v>
      </c>
      <c r="N194" s="43" t="b">
        <v>1</v>
      </c>
      <c r="O194" t="s">
        <v>114</v>
      </c>
      <c r="P194" t="s">
        <v>138</v>
      </c>
      <c r="Q194" t="s">
        <v>114</v>
      </c>
      <c r="R194" t="s">
        <v>114</v>
      </c>
      <c r="S194" t="s">
        <v>114</v>
      </c>
      <c r="T194" t="s">
        <v>114</v>
      </c>
      <c r="U194" t="s">
        <v>114</v>
      </c>
      <c r="V194" t="s">
        <v>114</v>
      </c>
      <c r="W194" s="5">
        <v>43462</v>
      </c>
      <c r="X194" s="58" t="s">
        <v>114</v>
      </c>
      <c r="Y194" s="58" t="s">
        <v>5377</v>
      </c>
      <c r="Z194" s="58" t="s">
        <v>19</v>
      </c>
      <c r="AA194" s="58" t="s">
        <v>114</v>
      </c>
      <c r="AB194" s="58" t="s">
        <v>74</v>
      </c>
      <c r="AC194" s="57">
        <v>1</v>
      </c>
      <c r="AD194" s="58" t="s">
        <v>2823</v>
      </c>
      <c r="AE194" s="59">
        <v>43464</v>
      </c>
      <c r="AF194" s="58" t="s">
        <v>114</v>
      </c>
      <c r="AG194" s="57">
        <v>5</v>
      </c>
      <c r="AH194" s="3" t="s">
        <v>74</v>
      </c>
      <c r="AI194" s="3" t="s">
        <v>1333</v>
      </c>
      <c r="AJ194" t="s">
        <v>114</v>
      </c>
      <c r="AK194" t="s">
        <v>114</v>
      </c>
      <c r="AL194" t="s">
        <v>114</v>
      </c>
      <c r="AM194" s="43" t="b">
        <v>1</v>
      </c>
      <c r="AN194" s="3">
        <v>43465.4480722222</v>
      </c>
      <c r="AO194" s="3"/>
      <c r="AP194" s="43" t="b">
        <v>1</v>
      </c>
      <c r="AQ194" s="3" t="b">
        <v>0</v>
      </c>
    </row>
    <row r="195" spans="1:43" x14ac:dyDescent="0.25">
      <c r="A195" t="str">
        <f>_xlfn.CONCAT(Table4[[#This Row],[Order]],"-",Table4[[#This Row],[Line]])</f>
        <v>73768-4</v>
      </c>
      <c r="B195" s="59">
        <v>43468</v>
      </c>
      <c r="C195" s="57">
        <v>73768</v>
      </c>
      <c r="D195" s="58" t="s">
        <v>2826</v>
      </c>
      <c r="E195" s="57">
        <v>4</v>
      </c>
      <c r="F195" s="57">
        <v>1</v>
      </c>
      <c r="G195" s="58" t="s">
        <v>29</v>
      </c>
      <c r="H195" s="57">
        <v>3</v>
      </c>
      <c r="I195" s="43" t="b">
        <v>1</v>
      </c>
      <c r="J195" s="43" t="b">
        <v>1</v>
      </c>
      <c r="K195" t="s">
        <v>135</v>
      </c>
      <c r="L195" s="43" t="b">
        <v>1</v>
      </c>
      <c r="M195" s="43" t="b">
        <v>1</v>
      </c>
      <c r="N195" s="43" t="b">
        <v>1</v>
      </c>
      <c r="O195" t="s">
        <v>114</v>
      </c>
      <c r="P195" t="s">
        <v>138</v>
      </c>
      <c r="Q195" t="s">
        <v>114</v>
      </c>
      <c r="R195" t="s">
        <v>114</v>
      </c>
      <c r="S195" t="s">
        <v>114</v>
      </c>
      <c r="T195" t="s">
        <v>114</v>
      </c>
      <c r="U195" t="s">
        <v>114</v>
      </c>
      <c r="V195" t="s">
        <v>114</v>
      </c>
      <c r="W195" s="5">
        <v>43462</v>
      </c>
      <c r="X195" s="58" t="s">
        <v>114</v>
      </c>
      <c r="Y195" s="58" t="s">
        <v>5378</v>
      </c>
      <c r="Z195" s="58" t="s">
        <v>18</v>
      </c>
      <c r="AA195" s="58" t="s">
        <v>114</v>
      </c>
      <c r="AB195" s="58" t="s">
        <v>74</v>
      </c>
      <c r="AC195" s="57">
        <v>1</v>
      </c>
      <c r="AD195" s="58" t="s">
        <v>2825</v>
      </c>
      <c r="AE195" s="59">
        <v>43464</v>
      </c>
      <c r="AF195" s="58" t="s">
        <v>114</v>
      </c>
      <c r="AG195" s="57">
        <v>6</v>
      </c>
      <c r="AH195" s="3" t="s">
        <v>74</v>
      </c>
      <c r="AI195" s="3" t="s">
        <v>1333</v>
      </c>
      <c r="AJ195" t="s">
        <v>114</v>
      </c>
      <c r="AK195" t="s">
        <v>114</v>
      </c>
      <c r="AL195" t="s">
        <v>114</v>
      </c>
      <c r="AM195" s="43" t="b">
        <v>1</v>
      </c>
      <c r="AN195" s="3">
        <v>43465.448081597198</v>
      </c>
      <c r="AO195" s="3"/>
      <c r="AP195" s="43" t="b">
        <v>1</v>
      </c>
      <c r="AQ195" s="3" t="b">
        <v>0</v>
      </c>
    </row>
    <row r="196" spans="1:43" x14ac:dyDescent="0.25">
      <c r="A196" t="str">
        <f>_xlfn.CONCAT(Table4[[#This Row],[Order]],"-",Table4[[#This Row],[Line]])</f>
        <v>73831-1</v>
      </c>
      <c r="B196" s="59">
        <v>43473</v>
      </c>
      <c r="C196" s="57">
        <v>73831</v>
      </c>
      <c r="D196" s="58" t="s">
        <v>784</v>
      </c>
      <c r="E196" s="57">
        <v>1</v>
      </c>
      <c r="F196" s="57">
        <v>1</v>
      </c>
      <c r="G196" s="58" t="s">
        <v>29</v>
      </c>
      <c r="H196" s="57">
        <v>4</v>
      </c>
      <c r="I196" s="43" t="b">
        <v>1</v>
      </c>
      <c r="J196" s="43" t="b">
        <v>1</v>
      </c>
      <c r="K196" t="s">
        <v>135</v>
      </c>
      <c r="L196" s="43" t="b">
        <v>1</v>
      </c>
      <c r="M196" s="43" t="b">
        <v>1</v>
      </c>
      <c r="N196" s="43" t="b">
        <v>1</v>
      </c>
      <c r="O196" t="s">
        <v>114</v>
      </c>
      <c r="P196" t="s">
        <v>138</v>
      </c>
      <c r="Q196" t="s">
        <v>114</v>
      </c>
      <c r="R196" t="s">
        <v>114</v>
      </c>
      <c r="S196" t="s">
        <v>114</v>
      </c>
      <c r="T196" t="s">
        <v>114</v>
      </c>
      <c r="U196" t="s">
        <v>114</v>
      </c>
      <c r="V196" t="s">
        <v>114</v>
      </c>
      <c r="W196" s="5">
        <v>43468</v>
      </c>
      <c r="X196" s="58" t="s">
        <v>114</v>
      </c>
      <c r="Y196" s="58" t="s">
        <v>5235</v>
      </c>
      <c r="Z196" s="58" t="s">
        <v>40</v>
      </c>
      <c r="AA196" s="58" t="s">
        <v>114</v>
      </c>
      <c r="AB196" s="58" t="s">
        <v>74</v>
      </c>
      <c r="AC196" s="57">
        <v>12</v>
      </c>
      <c r="AD196" s="58" t="s">
        <v>783</v>
      </c>
      <c r="AE196" s="59">
        <v>43462</v>
      </c>
      <c r="AF196" s="58" t="s">
        <v>114</v>
      </c>
      <c r="AG196" s="57">
        <v>4</v>
      </c>
      <c r="AH196" s="3" t="s">
        <v>74</v>
      </c>
      <c r="AI196" s="3" t="s">
        <v>1319</v>
      </c>
      <c r="AJ196" t="s">
        <v>114</v>
      </c>
      <c r="AK196" t="s">
        <v>114</v>
      </c>
      <c r="AL196" t="s">
        <v>114</v>
      </c>
      <c r="AM196" s="43" t="b">
        <v>1</v>
      </c>
      <c r="AN196" s="3">
        <v>43465.552209687499</v>
      </c>
      <c r="AO196" s="3"/>
      <c r="AP196" s="43" t="b">
        <v>1</v>
      </c>
      <c r="AQ196" s="3" t="b">
        <v>0</v>
      </c>
    </row>
    <row r="197" spans="1:43" x14ac:dyDescent="0.25">
      <c r="A197" t="str">
        <f>_xlfn.CONCAT(Table4[[#This Row],[Order]],"-",Table4[[#This Row],[Line]])</f>
        <v>73831-2</v>
      </c>
      <c r="B197" s="59">
        <v>43473</v>
      </c>
      <c r="C197" s="57">
        <v>73831</v>
      </c>
      <c r="D197" s="58" t="s">
        <v>787</v>
      </c>
      <c r="E197" s="57">
        <v>2</v>
      </c>
      <c r="F197" s="57">
        <v>1</v>
      </c>
      <c r="G197" s="58" t="s">
        <v>29</v>
      </c>
      <c r="H197" s="57">
        <v>46</v>
      </c>
      <c r="I197" s="43" t="b">
        <v>1</v>
      </c>
      <c r="J197" s="43" t="b">
        <v>1</v>
      </c>
      <c r="K197" t="s">
        <v>135</v>
      </c>
      <c r="L197" s="43" t="b">
        <v>1</v>
      </c>
      <c r="M197" s="43" t="b">
        <v>1</v>
      </c>
      <c r="N197" s="43" t="b">
        <v>1</v>
      </c>
      <c r="O197" t="s">
        <v>138</v>
      </c>
      <c r="P197" t="s">
        <v>114</v>
      </c>
      <c r="Q197" t="s">
        <v>114</v>
      </c>
      <c r="R197" t="s">
        <v>114</v>
      </c>
      <c r="S197" t="s">
        <v>114</v>
      </c>
      <c r="T197" t="s">
        <v>138</v>
      </c>
      <c r="U197" t="s">
        <v>138</v>
      </c>
      <c r="V197" t="s">
        <v>114</v>
      </c>
      <c r="W197" s="5">
        <v>43468</v>
      </c>
      <c r="X197" s="58" t="s">
        <v>114</v>
      </c>
      <c r="Y197" s="58" t="s">
        <v>4763</v>
      </c>
      <c r="Z197" s="58" t="s">
        <v>76</v>
      </c>
      <c r="AA197" s="58" t="s">
        <v>114</v>
      </c>
      <c r="AB197" s="58" t="s">
        <v>74</v>
      </c>
      <c r="AC197" s="57">
        <v>12</v>
      </c>
      <c r="AD197" s="58" t="s">
        <v>786</v>
      </c>
      <c r="AE197" s="59">
        <v>43457</v>
      </c>
      <c r="AF197" s="58" t="s">
        <v>114</v>
      </c>
      <c r="AG197" s="57">
        <v>46</v>
      </c>
      <c r="AH197" s="3" t="s">
        <v>74</v>
      </c>
      <c r="AI197" s="3" t="s">
        <v>1319</v>
      </c>
      <c r="AJ197" t="s">
        <v>114</v>
      </c>
      <c r="AK197" t="s">
        <v>114</v>
      </c>
      <c r="AL197" t="s">
        <v>114</v>
      </c>
      <c r="AM197" s="43" t="b">
        <v>1</v>
      </c>
      <c r="AN197" s="3">
        <v>43465.5522235764</v>
      </c>
      <c r="AO197" s="3"/>
      <c r="AP197" s="43" t="b">
        <v>1</v>
      </c>
      <c r="AQ197" s="3" t="b">
        <v>0</v>
      </c>
    </row>
    <row r="198" spans="1:43" x14ac:dyDescent="0.25">
      <c r="A198" t="str">
        <f>_xlfn.CONCAT(Table4[[#This Row],[Order]],"-",Table4[[#This Row],[Line]])</f>
        <v>73831-3</v>
      </c>
      <c r="B198" s="59">
        <v>43473</v>
      </c>
      <c r="C198" s="57">
        <v>73831</v>
      </c>
      <c r="D198" s="58" t="s">
        <v>789</v>
      </c>
      <c r="E198" s="57">
        <v>3</v>
      </c>
      <c r="F198" s="57">
        <v>1</v>
      </c>
      <c r="G198" s="58" t="s">
        <v>29</v>
      </c>
      <c r="H198" s="57">
        <v>7</v>
      </c>
      <c r="I198" s="43" t="b">
        <v>1</v>
      </c>
      <c r="J198" s="43" t="b">
        <v>1</v>
      </c>
      <c r="K198" t="s">
        <v>135</v>
      </c>
      <c r="L198" s="43" t="b">
        <v>1</v>
      </c>
      <c r="M198" s="43" t="b">
        <v>1</v>
      </c>
      <c r="N198" s="43" t="b">
        <v>1</v>
      </c>
      <c r="O198" t="s">
        <v>138</v>
      </c>
      <c r="P198" t="s">
        <v>114</v>
      </c>
      <c r="Q198" t="s">
        <v>114</v>
      </c>
      <c r="R198" t="s">
        <v>114</v>
      </c>
      <c r="S198" t="s">
        <v>114</v>
      </c>
      <c r="T198" t="s">
        <v>138</v>
      </c>
      <c r="U198" t="s">
        <v>138</v>
      </c>
      <c r="V198" t="s">
        <v>114</v>
      </c>
      <c r="W198" s="5">
        <v>43468</v>
      </c>
      <c r="X198" s="58" t="s">
        <v>114</v>
      </c>
      <c r="Y198" s="58" t="s">
        <v>5148</v>
      </c>
      <c r="Z198" s="58" t="s">
        <v>1063</v>
      </c>
      <c r="AA198" s="58" t="s">
        <v>114</v>
      </c>
      <c r="AB198" s="58" t="s">
        <v>74</v>
      </c>
      <c r="AC198" s="57">
        <v>12</v>
      </c>
      <c r="AD198" s="58" t="s">
        <v>788</v>
      </c>
      <c r="AE198" s="59">
        <v>43461</v>
      </c>
      <c r="AF198" s="58" t="s">
        <v>114</v>
      </c>
      <c r="AG198" s="57">
        <v>7</v>
      </c>
      <c r="AH198" s="3" t="s">
        <v>74</v>
      </c>
      <c r="AI198" s="3" t="s">
        <v>1319</v>
      </c>
      <c r="AJ198" t="s">
        <v>114</v>
      </c>
      <c r="AK198" t="s">
        <v>114</v>
      </c>
      <c r="AL198" t="s">
        <v>114</v>
      </c>
      <c r="AM198" s="43" t="b">
        <v>1</v>
      </c>
      <c r="AN198" s="3">
        <v>43465.552234259303</v>
      </c>
      <c r="AO198" s="3"/>
      <c r="AP198" s="43" t="b">
        <v>1</v>
      </c>
      <c r="AQ198" s="3" t="b">
        <v>0</v>
      </c>
    </row>
    <row r="199" spans="1:43" x14ac:dyDescent="0.25">
      <c r="A199" t="str">
        <f>_xlfn.CONCAT(Table4[[#This Row],[Order]],"-",Table4[[#This Row],[Line]])</f>
        <v>73831-4</v>
      </c>
      <c r="B199" s="59">
        <v>43473</v>
      </c>
      <c r="C199" s="57">
        <v>73831</v>
      </c>
      <c r="D199" s="58" t="s">
        <v>791</v>
      </c>
      <c r="E199" s="57">
        <v>4</v>
      </c>
      <c r="F199" s="57">
        <v>1</v>
      </c>
      <c r="G199" s="58" t="s">
        <v>29</v>
      </c>
      <c r="H199" s="57">
        <v>2</v>
      </c>
      <c r="I199" s="43" t="b">
        <v>1</v>
      </c>
      <c r="J199" s="43" t="b">
        <v>1</v>
      </c>
      <c r="K199" t="s">
        <v>135</v>
      </c>
      <c r="L199" s="43" t="b">
        <v>1</v>
      </c>
      <c r="M199" s="43" t="b">
        <v>1</v>
      </c>
      <c r="N199" s="43" t="b">
        <v>1</v>
      </c>
      <c r="O199" t="s">
        <v>138</v>
      </c>
      <c r="P199" t="s">
        <v>114</v>
      </c>
      <c r="Q199" t="s">
        <v>114</v>
      </c>
      <c r="R199" t="s">
        <v>114</v>
      </c>
      <c r="S199" t="s">
        <v>114</v>
      </c>
      <c r="T199" t="s">
        <v>138</v>
      </c>
      <c r="U199" t="s">
        <v>138</v>
      </c>
      <c r="V199" t="s">
        <v>114</v>
      </c>
      <c r="W199" s="5">
        <v>43468</v>
      </c>
      <c r="X199" s="58" t="s">
        <v>114</v>
      </c>
      <c r="Y199" s="58" t="s">
        <v>5149</v>
      </c>
      <c r="Z199" s="58" t="s">
        <v>3981</v>
      </c>
      <c r="AA199" s="58" t="s">
        <v>114</v>
      </c>
      <c r="AB199" s="58" t="s">
        <v>74</v>
      </c>
      <c r="AC199" s="57">
        <v>12</v>
      </c>
      <c r="AD199" s="58" t="s">
        <v>790</v>
      </c>
      <c r="AE199" s="59">
        <v>43461</v>
      </c>
      <c r="AF199" s="58" t="s">
        <v>114</v>
      </c>
      <c r="AG199" s="57">
        <v>2</v>
      </c>
      <c r="AH199" s="3" t="s">
        <v>74</v>
      </c>
      <c r="AI199" s="3" t="s">
        <v>1319</v>
      </c>
      <c r="AJ199" t="s">
        <v>114</v>
      </c>
      <c r="AK199" t="s">
        <v>114</v>
      </c>
      <c r="AL199" t="s">
        <v>114</v>
      </c>
      <c r="AM199" s="43" t="b">
        <v>1</v>
      </c>
      <c r="AN199" s="3">
        <v>43465.552244907398</v>
      </c>
      <c r="AO199" s="3"/>
      <c r="AP199" s="43" t="b">
        <v>1</v>
      </c>
      <c r="AQ199" s="3" t="b">
        <v>0</v>
      </c>
    </row>
    <row r="200" spans="1:43" x14ac:dyDescent="0.25">
      <c r="A200" t="str">
        <f>_xlfn.CONCAT(Table4[[#This Row],[Order]],"-",Table4[[#This Row],[Line]])</f>
        <v>73831-5</v>
      </c>
      <c r="B200" s="59">
        <v>43473</v>
      </c>
      <c r="C200" s="57">
        <v>73831</v>
      </c>
      <c r="D200" s="58" t="s">
        <v>793</v>
      </c>
      <c r="E200" s="57">
        <v>5</v>
      </c>
      <c r="F200" s="57">
        <v>1</v>
      </c>
      <c r="G200" s="58" t="s">
        <v>29</v>
      </c>
      <c r="H200" s="57">
        <v>58</v>
      </c>
      <c r="I200" s="43" t="b">
        <v>1</v>
      </c>
      <c r="J200" s="43" t="b">
        <v>1</v>
      </c>
      <c r="K200" t="s">
        <v>135</v>
      </c>
      <c r="L200" s="43" t="b">
        <v>1</v>
      </c>
      <c r="M200" s="43" t="b">
        <v>1</v>
      </c>
      <c r="N200" s="43" t="b">
        <v>1</v>
      </c>
      <c r="O200" t="s">
        <v>138</v>
      </c>
      <c r="P200" t="s">
        <v>114</v>
      </c>
      <c r="Q200" t="s">
        <v>114</v>
      </c>
      <c r="R200" t="s">
        <v>114</v>
      </c>
      <c r="S200" t="s">
        <v>114</v>
      </c>
      <c r="T200" t="s">
        <v>138</v>
      </c>
      <c r="U200" t="s">
        <v>138</v>
      </c>
      <c r="V200" t="s">
        <v>114</v>
      </c>
      <c r="W200" s="5">
        <v>43468</v>
      </c>
      <c r="X200" s="58" t="s">
        <v>114</v>
      </c>
      <c r="Y200" s="58" t="s">
        <v>4764</v>
      </c>
      <c r="Z200" s="58" t="s">
        <v>157</v>
      </c>
      <c r="AA200" s="58" t="s">
        <v>114</v>
      </c>
      <c r="AB200" s="58" t="s">
        <v>74</v>
      </c>
      <c r="AC200" s="57">
        <v>12</v>
      </c>
      <c r="AD200" s="58" t="s">
        <v>792</v>
      </c>
      <c r="AE200" s="59">
        <v>43457</v>
      </c>
      <c r="AF200" s="58" t="s">
        <v>114</v>
      </c>
      <c r="AG200" s="57">
        <v>58</v>
      </c>
      <c r="AH200" s="3" t="s">
        <v>74</v>
      </c>
      <c r="AI200" s="3" t="s">
        <v>1319</v>
      </c>
      <c r="AJ200" t="s">
        <v>114</v>
      </c>
      <c r="AK200" t="s">
        <v>114</v>
      </c>
      <c r="AL200" t="s">
        <v>114</v>
      </c>
      <c r="AM200" s="43" t="b">
        <v>1</v>
      </c>
      <c r="AN200" s="3">
        <v>43465.552256446797</v>
      </c>
      <c r="AO200" s="3"/>
      <c r="AP200" s="43" t="b">
        <v>1</v>
      </c>
      <c r="AQ200" s="3" t="b">
        <v>0</v>
      </c>
    </row>
    <row r="201" spans="1:43" x14ac:dyDescent="0.25">
      <c r="A201" t="str">
        <f>_xlfn.CONCAT(Table4[[#This Row],[Order]],"-",Table4[[#This Row],[Line]])</f>
        <v>73831-6</v>
      </c>
      <c r="B201" s="59">
        <v>43473</v>
      </c>
      <c r="C201" s="57">
        <v>73831</v>
      </c>
      <c r="D201" s="58" t="s">
        <v>795</v>
      </c>
      <c r="E201" s="57">
        <v>6</v>
      </c>
      <c r="F201" s="57">
        <v>1</v>
      </c>
      <c r="G201" s="58" t="s">
        <v>29</v>
      </c>
      <c r="H201" s="57">
        <v>6</v>
      </c>
      <c r="I201" s="43" t="b">
        <v>1</v>
      </c>
      <c r="J201" s="43" t="b">
        <v>1</v>
      </c>
      <c r="K201" t="s">
        <v>135</v>
      </c>
      <c r="L201" s="43" t="b">
        <v>1</v>
      </c>
      <c r="M201" s="43" t="b">
        <v>1</v>
      </c>
      <c r="N201" s="43" t="b">
        <v>1</v>
      </c>
      <c r="O201" t="s">
        <v>138</v>
      </c>
      <c r="P201" t="s">
        <v>114</v>
      </c>
      <c r="Q201" t="s">
        <v>114</v>
      </c>
      <c r="R201" t="s">
        <v>114</v>
      </c>
      <c r="S201" t="s">
        <v>114</v>
      </c>
      <c r="T201" t="s">
        <v>138</v>
      </c>
      <c r="U201" t="s">
        <v>138</v>
      </c>
      <c r="V201" t="s">
        <v>114</v>
      </c>
      <c r="W201" s="5">
        <v>43468</v>
      </c>
      <c r="X201" s="58" t="s">
        <v>114</v>
      </c>
      <c r="Y201" s="58" t="s">
        <v>5150</v>
      </c>
      <c r="Z201" s="58" t="s">
        <v>1946</v>
      </c>
      <c r="AA201" s="58" t="s">
        <v>114</v>
      </c>
      <c r="AB201" s="58" t="s">
        <v>74</v>
      </c>
      <c r="AC201" s="57">
        <v>12</v>
      </c>
      <c r="AD201" s="58" t="s">
        <v>794</v>
      </c>
      <c r="AE201" s="59">
        <v>43462</v>
      </c>
      <c r="AF201" s="58" t="s">
        <v>114</v>
      </c>
      <c r="AG201" s="57">
        <v>6</v>
      </c>
      <c r="AH201" s="3" t="s">
        <v>74</v>
      </c>
      <c r="AI201" s="3" t="s">
        <v>1319</v>
      </c>
      <c r="AJ201" t="s">
        <v>114</v>
      </c>
      <c r="AK201" t="s">
        <v>114</v>
      </c>
      <c r="AL201" t="s">
        <v>114</v>
      </c>
      <c r="AM201" s="43" t="b">
        <v>1</v>
      </c>
      <c r="AN201" s="3">
        <v>43465.5522676736</v>
      </c>
      <c r="AO201" s="3"/>
      <c r="AP201" s="43" t="b">
        <v>1</v>
      </c>
      <c r="AQ201" s="3" t="b">
        <v>0</v>
      </c>
    </row>
    <row r="202" spans="1:43" x14ac:dyDescent="0.25">
      <c r="A202" t="str">
        <f>_xlfn.CONCAT(Table4[[#This Row],[Order]],"-",Table4[[#This Row],[Line]])</f>
        <v>73831-7</v>
      </c>
      <c r="B202" s="59">
        <v>43473</v>
      </c>
      <c r="C202" s="57">
        <v>73831</v>
      </c>
      <c r="D202" s="58" t="s">
        <v>797</v>
      </c>
      <c r="E202" s="57">
        <v>7</v>
      </c>
      <c r="F202" s="57">
        <v>1</v>
      </c>
      <c r="G202" s="58" t="s">
        <v>29</v>
      </c>
      <c r="H202" s="57">
        <v>14</v>
      </c>
      <c r="I202" s="43" t="b">
        <v>1</v>
      </c>
      <c r="J202" s="43" t="b">
        <v>1</v>
      </c>
      <c r="K202" t="s">
        <v>135</v>
      </c>
      <c r="L202" s="43" t="b">
        <v>1</v>
      </c>
      <c r="M202" s="43" t="b">
        <v>1</v>
      </c>
      <c r="N202" s="43" t="b">
        <v>1</v>
      </c>
      <c r="O202" t="s">
        <v>138</v>
      </c>
      <c r="P202" t="s">
        <v>114</v>
      </c>
      <c r="Q202" t="s">
        <v>114</v>
      </c>
      <c r="R202" t="s">
        <v>114</v>
      </c>
      <c r="S202" t="s">
        <v>114</v>
      </c>
      <c r="T202" t="s">
        <v>138</v>
      </c>
      <c r="U202" t="s">
        <v>138</v>
      </c>
      <c r="V202" t="s">
        <v>114</v>
      </c>
      <c r="W202" s="5">
        <v>43468</v>
      </c>
      <c r="X202" s="58" t="s">
        <v>114</v>
      </c>
      <c r="Y202" s="58" t="s">
        <v>5151</v>
      </c>
      <c r="Z202" s="58" t="s">
        <v>1289</v>
      </c>
      <c r="AA202" s="58" t="s">
        <v>114</v>
      </c>
      <c r="AB202" s="58" t="s">
        <v>74</v>
      </c>
      <c r="AC202" s="57">
        <v>12</v>
      </c>
      <c r="AD202" s="58" t="s">
        <v>796</v>
      </c>
      <c r="AE202" s="59">
        <v>43462</v>
      </c>
      <c r="AF202" s="58" t="s">
        <v>114</v>
      </c>
      <c r="AG202" s="57">
        <v>14</v>
      </c>
      <c r="AH202" s="3" t="s">
        <v>74</v>
      </c>
      <c r="AI202" s="3" t="s">
        <v>1319</v>
      </c>
      <c r="AJ202" t="s">
        <v>114</v>
      </c>
      <c r="AK202" t="s">
        <v>114</v>
      </c>
      <c r="AL202" t="s">
        <v>114</v>
      </c>
      <c r="AM202" s="43" t="b">
        <v>1</v>
      </c>
      <c r="AN202" s="3">
        <v>43465.552279398202</v>
      </c>
      <c r="AO202" s="3"/>
      <c r="AP202" s="43" t="b">
        <v>1</v>
      </c>
      <c r="AQ202" s="3" t="b">
        <v>0</v>
      </c>
    </row>
    <row r="203" spans="1:43" x14ac:dyDescent="0.25">
      <c r="A203" t="str">
        <f>_xlfn.CONCAT(Table4[[#This Row],[Order]],"-",Table4[[#This Row],[Line]])</f>
        <v>73831-8</v>
      </c>
      <c r="B203" s="59">
        <v>43473</v>
      </c>
      <c r="C203" s="57">
        <v>73831</v>
      </c>
      <c r="D203" s="58" t="s">
        <v>799</v>
      </c>
      <c r="E203" s="57">
        <v>8</v>
      </c>
      <c r="F203" s="57">
        <v>1</v>
      </c>
      <c r="G203" s="58" t="s">
        <v>29</v>
      </c>
      <c r="H203" s="57">
        <v>8</v>
      </c>
      <c r="I203" s="43" t="b">
        <v>1</v>
      </c>
      <c r="J203" s="43" t="b">
        <v>1</v>
      </c>
      <c r="K203" t="s">
        <v>135</v>
      </c>
      <c r="L203" s="43" t="b">
        <v>1</v>
      </c>
      <c r="M203" s="43" t="b">
        <v>1</v>
      </c>
      <c r="N203" s="43" t="b">
        <v>1</v>
      </c>
      <c r="O203" t="s">
        <v>138</v>
      </c>
      <c r="P203" t="s">
        <v>138</v>
      </c>
      <c r="Q203" t="s">
        <v>114</v>
      </c>
      <c r="R203" t="s">
        <v>114</v>
      </c>
      <c r="S203" t="s">
        <v>114</v>
      </c>
      <c r="T203" t="s">
        <v>138</v>
      </c>
      <c r="U203" t="s">
        <v>138</v>
      </c>
      <c r="V203" t="s">
        <v>114</v>
      </c>
      <c r="W203" s="5">
        <v>43468</v>
      </c>
      <c r="X203" s="58" t="s">
        <v>114</v>
      </c>
      <c r="Y203" s="58" t="s">
        <v>5152</v>
      </c>
      <c r="Z203" s="58" t="s">
        <v>1102</v>
      </c>
      <c r="AA203" s="58" t="s">
        <v>114</v>
      </c>
      <c r="AB203" s="58" t="s">
        <v>74</v>
      </c>
      <c r="AC203" s="57">
        <v>12</v>
      </c>
      <c r="AD203" s="58" t="s">
        <v>798</v>
      </c>
      <c r="AE203" s="59">
        <v>43462</v>
      </c>
      <c r="AF203" s="58" t="s">
        <v>114</v>
      </c>
      <c r="AG203" s="57">
        <v>8</v>
      </c>
      <c r="AH203" s="3" t="s">
        <v>74</v>
      </c>
      <c r="AI203" s="3" t="s">
        <v>1319</v>
      </c>
      <c r="AJ203" t="s">
        <v>114</v>
      </c>
      <c r="AK203" t="s">
        <v>114</v>
      </c>
      <c r="AL203" t="s">
        <v>114</v>
      </c>
      <c r="AM203" s="43" t="b">
        <v>1</v>
      </c>
      <c r="AN203" s="3">
        <v>43465.552290046297</v>
      </c>
      <c r="AO203" s="3"/>
      <c r="AP203" s="43" t="b">
        <v>1</v>
      </c>
      <c r="AQ203" s="3" t="b">
        <v>0</v>
      </c>
    </row>
    <row r="204" spans="1:43" x14ac:dyDescent="0.25">
      <c r="A204" t="str">
        <f>_xlfn.CONCAT(Table4[[#This Row],[Order]],"-",Table4[[#This Row],[Line]])</f>
        <v>73831-9</v>
      </c>
      <c r="B204" s="5">
        <v>43473</v>
      </c>
      <c r="C204" s="8">
        <v>73831</v>
      </c>
      <c r="D204" s="3" t="s">
        <v>801</v>
      </c>
      <c r="E204" s="8">
        <v>9</v>
      </c>
      <c r="F204" s="8">
        <v>1</v>
      </c>
      <c r="G204" s="3" t="s">
        <v>29</v>
      </c>
      <c r="H204" s="8">
        <v>2</v>
      </c>
      <c r="I204" s="43" t="b">
        <v>1</v>
      </c>
      <c r="J204" s="43" t="b">
        <v>1</v>
      </c>
      <c r="K204" t="s">
        <v>135</v>
      </c>
      <c r="L204" s="43" t="b">
        <v>1</v>
      </c>
      <c r="M204" s="43" t="b">
        <v>1</v>
      </c>
      <c r="N204" s="43" t="b">
        <v>1</v>
      </c>
      <c r="O204" t="s">
        <v>138</v>
      </c>
      <c r="P204" t="s">
        <v>138</v>
      </c>
      <c r="Q204" t="s">
        <v>114</v>
      </c>
      <c r="R204" t="s">
        <v>114</v>
      </c>
      <c r="S204" t="s">
        <v>114</v>
      </c>
      <c r="T204" t="s">
        <v>138</v>
      </c>
      <c r="U204" t="s">
        <v>138</v>
      </c>
      <c r="V204" t="s">
        <v>114</v>
      </c>
      <c r="W204" s="5">
        <v>43468</v>
      </c>
      <c r="X204" s="3" t="s">
        <v>114</v>
      </c>
      <c r="Y204" s="3" t="s">
        <v>5153</v>
      </c>
      <c r="Z204" s="3" t="s">
        <v>3982</v>
      </c>
      <c r="AA204" s="3" t="s">
        <v>114</v>
      </c>
      <c r="AB204" s="3" t="s">
        <v>74</v>
      </c>
      <c r="AC204" s="8">
        <v>12</v>
      </c>
      <c r="AD204" s="3" t="s">
        <v>800</v>
      </c>
      <c r="AE204" s="3">
        <v>43462</v>
      </c>
      <c r="AF204" s="3" t="s">
        <v>114</v>
      </c>
      <c r="AG204" s="8">
        <v>2</v>
      </c>
      <c r="AH204" s="3" t="s">
        <v>74</v>
      </c>
      <c r="AI204" s="3" t="s">
        <v>1319</v>
      </c>
      <c r="AJ204" t="s">
        <v>114</v>
      </c>
      <c r="AK204" t="s">
        <v>114</v>
      </c>
      <c r="AL204" t="s">
        <v>114</v>
      </c>
      <c r="AM204" s="43" t="b">
        <v>1</v>
      </c>
      <c r="AN204" s="3">
        <v>43465.5523004977</v>
      </c>
      <c r="AO204" s="3"/>
      <c r="AP204" s="43" t="b">
        <v>1</v>
      </c>
      <c r="AQ204" s="3" t="b">
        <v>0</v>
      </c>
    </row>
    <row r="205" spans="1:43" x14ac:dyDescent="0.25">
      <c r="A205" t="str">
        <f>_xlfn.CONCAT(Table4[[#This Row],[Order]],"-",Table4[[#This Row],[Line]])</f>
        <v>73831-10</v>
      </c>
      <c r="B205" s="5">
        <v>43473</v>
      </c>
      <c r="C205" s="8">
        <v>73831</v>
      </c>
      <c r="D205" s="3" t="s">
        <v>803</v>
      </c>
      <c r="E205" s="8">
        <v>10</v>
      </c>
      <c r="F205" s="8">
        <v>1</v>
      </c>
      <c r="G205" s="3" t="s">
        <v>29</v>
      </c>
      <c r="H205" s="8">
        <v>2</v>
      </c>
      <c r="I205" s="43" t="b">
        <v>1</v>
      </c>
      <c r="J205" s="43" t="b">
        <v>1</v>
      </c>
      <c r="K205" t="s">
        <v>135</v>
      </c>
      <c r="L205" s="43" t="b">
        <v>1</v>
      </c>
      <c r="M205" s="43" t="b">
        <v>1</v>
      </c>
      <c r="N205" s="43" t="b">
        <v>1</v>
      </c>
      <c r="O205" t="s">
        <v>138</v>
      </c>
      <c r="P205" t="s">
        <v>138</v>
      </c>
      <c r="Q205" t="s">
        <v>114</v>
      </c>
      <c r="R205" t="s">
        <v>114</v>
      </c>
      <c r="S205" t="s">
        <v>114</v>
      </c>
      <c r="T205" t="s">
        <v>138</v>
      </c>
      <c r="U205" t="s">
        <v>138</v>
      </c>
      <c r="V205" t="s">
        <v>114</v>
      </c>
      <c r="W205" s="5">
        <v>43468</v>
      </c>
      <c r="X205" s="3" t="s">
        <v>114</v>
      </c>
      <c r="Y205" s="3" t="s">
        <v>5154</v>
      </c>
      <c r="Z205" s="3" t="s">
        <v>3983</v>
      </c>
      <c r="AA205" s="3" t="s">
        <v>114</v>
      </c>
      <c r="AB205" s="3" t="s">
        <v>74</v>
      </c>
      <c r="AC205" s="8">
        <v>12</v>
      </c>
      <c r="AD205" s="3" t="s">
        <v>802</v>
      </c>
      <c r="AE205" s="3">
        <v>43462</v>
      </c>
      <c r="AF205" s="3" t="s">
        <v>114</v>
      </c>
      <c r="AG205" s="8">
        <v>6</v>
      </c>
      <c r="AH205" s="3" t="s">
        <v>74</v>
      </c>
      <c r="AI205" s="3" t="s">
        <v>1319</v>
      </c>
      <c r="AJ205" t="s">
        <v>114</v>
      </c>
      <c r="AK205" t="s">
        <v>114</v>
      </c>
      <c r="AL205" t="s">
        <v>114</v>
      </c>
      <c r="AM205" s="43" t="b">
        <v>1</v>
      </c>
      <c r="AN205" s="3">
        <v>43465.552311145802</v>
      </c>
      <c r="AO205" s="3"/>
      <c r="AP205" s="43" t="b">
        <v>1</v>
      </c>
      <c r="AQ205" s="3" t="b">
        <v>0</v>
      </c>
    </row>
    <row r="206" spans="1:43" x14ac:dyDescent="0.25">
      <c r="A206" t="str">
        <f>_xlfn.CONCAT(Table4[[#This Row],[Order]],"-",Table4[[#This Row],[Line]])</f>
        <v>73831-11</v>
      </c>
      <c r="B206" s="5">
        <v>43473</v>
      </c>
      <c r="C206" s="8">
        <v>73831</v>
      </c>
      <c r="D206" s="3" t="s">
        <v>805</v>
      </c>
      <c r="E206" s="8">
        <v>11</v>
      </c>
      <c r="F206" s="8">
        <v>1</v>
      </c>
      <c r="G206" s="3" t="s">
        <v>29</v>
      </c>
      <c r="H206" s="8">
        <v>4</v>
      </c>
      <c r="I206" s="43" t="b">
        <v>1</v>
      </c>
      <c r="J206" s="43" t="b">
        <v>1</v>
      </c>
      <c r="K206" t="s">
        <v>135</v>
      </c>
      <c r="L206" s="43" t="b">
        <v>1</v>
      </c>
      <c r="M206" s="43" t="b">
        <v>1</v>
      </c>
      <c r="N206" s="43" t="b">
        <v>1</v>
      </c>
      <c r="O206" t="s">
        <v>114</v>
      </c>
      <c r="P206" t="s">
        <v>138</v>
      </c>
      <c r="Q206" t="s">
        <v>114</v>
      </c>
      <c r="R206" t="s">
        <v>114</v>
      </c>
      <c r="S206" t="s">
        <v>114</v>
      </c>
      <c r="T206" t="s">
        <v>114</v>
      </c>
      <c r="U206" t="s">
        <v>114</v>
      </c>
      <c r="V206" t="s">
        <v>114</v>
      </c>
      <c r="W206" s="5">
        <v>43468</v>
      </c>
      <c r="X206" s="3" t="s">
        <v>114</v>
      </c>
      <c r="Y206" s="3" t="s">
        <v>5236</v>
      </c>
      <c r="Z206" s="3" t="s">
        <v>40</v>
      </c>
      <c r="AA206" s="3" t="s">
        <v>114</v>
      </c>
      <c r="AB206" s="3" t="s">
        <v>74</v>
      </c>
      <c r="AC206" s="8">
        <v>12</v>
      </c>
      <c r="AD206" s="3" t="s">
        <v>804</v>
      </c>
      <c r="AE206" s="3">
        <v>43462</v>
      </c>
      <c r="AF206" s="3" t="s">
        <v>114</v>
      </c>
      <c r="AG206" s="8">
        <v>4</v>
      </c>
      <c r="AH206" s="3" t="s">
        <v>74</v>
      </c>
      <c r="AI206" s="3" t="s">
        <v>1319</v>
      </c>
      <c r="AJ206" t="s">
        <v>114</v>
      </c>
      <c r="AK206" t="s">
        <v>114</v>
      </c>
      <c r="AL206" t="s">
        <v>114</v>
      </c>
      <c r="AM206" s="43" t="b">
        <v>1</v>
      </c>
      <c r="AN206" s="3">
        <v>43465.552321643503</v>
      </c>
      <c r="AO206" s="3"/>
      <c r="AP206" s="43" t="b">
        <v>1</v>
      </c>
      <c r="AQ206" s="3" t="b">
        <v>0</v>
      </c>
    </row>
    <row r="207" spans="1:43" x14ac:dyDescent="0.25">
      <c r="A207" t="str">
        <f>_xlfn.CONCAT(Table4[[#This Row],[Order]],"-",Table4[[#This Row],[Line]])</f>
        <v>73831-12</v>
      </c>
      <c r="B207" s="5">
        <v>43473</v>
      </c>
      <c r="C207" s="8">
        <v>73831</v>
      </c>
      <c r="D207" s="3" t="s">
        <v>807</v>
      </c>
      <c r="E207" s="8">
        <v>12</v>
      </c>
      <c r="F207" s="8">
        <v>1</v>
      </c>
      <c r="G207" s="3" t="s">
        <v>29</v>
      </c>
      <c r="H207" s="8">
        <v>13</v>
      </c>
      <c r="I207" s="43" t="b">
        <v>1</v>
      </c>
      <c r="J207" s="43" t="b">
        <v>1</v>
      </c>
      <c r="K207" t="s">
        <v>135</v>
      </c>
      <c r="L207" s="43" t="b">
        <v>1</v>
      </c>
      <c r="M207" s="43" t="b">
        <v>1</v>
      </c>
      <c r="N207" s="43" t="b">
        <v>1</v>
      </c>
      <c r="O207" t="s">
        <v>114</v>
      </c>
      <c r="P207" t="s">
        <v>138</v>
      </c>
      <c r="Q207" t="s">
        <v>114</v>
      </c>
      <c r="R207" t="s">
        <v>114</v>
      </c>
      <c r="S207" t="s">
        <v>114</v>
      </c>
      <c r="T207" t="s">
        <v>114</v>
      </c>
      <c r="U207" t="s">
        <v>114</v>
      </c>
      <c r="V207" t="s">
        <v>114</v>
      </c>
      <c r="W207" s="5">
        <v>43468</v>
      </c>
      <c r="X207" s="3" t="s">
        <v>114</v>
      </c>
      <c r="Y207" s="3" t="s">
        <v>5237</v>
      </c>
      <c r="Z207" s="3" t="s">
        <v>3984</v>
      </c>
      <c r="AA207" s="3" t="s">
        <v>114</v>
      </c>
      <c r="AB207" s="3" t="s">
        <v>74</v>
      </c>
      <c r="AC207" s="8">
        <v>12</v>
      </c>
      <c r="AD207" s="3" t="s">
        <v>806</v>
      </c>
      <c r="AE207" s="3">
        <v>43462</v>
      </c>
      <c r="AF207" s="3" t="s">
        <v>114</v>
      </c>
      <c r="AG207" s="8">
        <v>13</v>
      </c>
      <c r="AH207" s="3" t="s">
        <v>74</v>
      </c>
      <c r="AI207" s="3" t="s">
        <v>1319</v>
      </c>
      <c r="AJ207" t="s">
        <v>114</v>
      </c>
      <c r="AK207" t="s">
        <v>114</v>
      </c>
      <c r="AL207" t="s">
        <v>114</v>
      </c>
      <c r="AM207" s="43" t="b">
        <v>1</v>
      </c>
      <c r="AN207" s="3">
        <v>43465.552332638901</v>
      </c>
      <c r="AO207" s="3"/>
      <c r="AP207" s="43" t="b">
        <v>1</v>
      </c>
      <c r="AQ207" s="3" t="b">
        <v>0</v>
      </c>
    </row>
    <row r="208" spans="1:43" x14ac:dyDescent="0.25">
      <c r="A208" t="str">
        <f>_xlfn.CONCAT(Table4[[#This Row],[Order]],"-",Table4[[#This Row],[Line]])</f>
        <v>73831-13</v>
      </c>
      <c r="B208" s="5">
        <v>43473</v>
      </c>
      <c r="C208" s="8">
        <v>73831</v>
      </c>
      <c r="D208" s="3" t="s">
        <v>809</v>
      </c>
      <c r="E208" s="8">
        <v>13</v>
      </c>
      <c r="F208" s="8">
        <v>1</v>
      </c>
      <c r="G208" s="3" t="s">
        <v>29</v>
      </c>
      <c r="H208" s="8">
        <v>5</v>
      </c>
      <c r="I208" s="43" t="b">
        <v>1</v>
      </c>
      <c r="J208" s="43" t="b">
        <v>1</v>
      </c>
      <c r="K208" t="s">
        <v>135</v>
      </c>
      <c r="L208" s="43" t="b">
        <v>1</v>
      </c>
      <c r="M208" s="43" t="b">
        <v>1</v>
      </c>
      <c r="N208" s="43" t="b">
        <v>1</v>
      </c>
      <c r="O208" t="s">
        <v>114</v>
      </c>
      <c r="P208" t="s">
        <v>138</v>
      </c>
      <c r="Q208" t="s">
        <v>114</v>
      </c>
      <c r="R208" t="s">
        <v>114</v>
      </c>
      <c r="S208" t="s">
        <v>114</v>
      </c>
      <c r="T208" t="s">
        <v>114</v>
      </c>
      <c r="U208" t="s">
        <v>114</v>
      </c>
      <c r="V208" t="s">
        <v>114</v>
      </c>
      <c r="W208" s="5">
        <v>43468</v>
      </c>
      <c r="X208" s="3" t="s">
        <v>114</v>
      </c>
      <c r="Y208" s="3" t="s">
        <v>5238</v>
      </c>
      <c r="Z208" s="3" t="s">
        <v>3985</v>
      </c>
      <c r="AA208" s="3" t="s">
        <v>114</v>
      </c>
      <c r="AB208" s="3" t="s">
        <v>74</v>
      </c>
      <c r="AC208" s="8">
        <v>12</v>
      </c>
      <c r="AD208" s="3" t="s">
        <v>808</v>
      </c>
      <c r="AE208" s="3">
        <v>43462</v>
      </c>
      <c r="AF208" s="3" t="s">
        <v>114</v>
      </c>
      <c r="AG208" s="8">
        <v>5</v>
      </c>
      <c r="AH208" s="3" t="s">
        <v>74</v>
      </c>
      <c r="AI208" s="3" t="s">
        <v>1319</v>
      </c>
      <c r="AJ208" t="s">
        <v>114</v>
      </c>
      <c r="AK208" t="s">
        <v>114</v>
      </c>
      <c r="AL208" t="s">
        <v>114</v>
      </c>
      <c r="AM208" s="43" t="b">
        <v>1</v>
      </c>
      <c r="AN208" s="3">
        <v>43465.552344756899</v>
      </c>
      <c r="AO208" s="3"/>
      <c r="AP208" s="43" t="b">
        <v>1</v>
      </c>
      <c r="AQ208" s="3" t="b">
        <v>0</v>
      </c>
    </row>
    <row r="209" spans="1:43" x14ac:dyDescent="0.25">
      <c r="A209" t="str">
        <f>_xlfn.CONCAT(Table4[[#This Row],[Order]],"-",Table4[[#This Row],[Line]])</f>
        <v>73831-14</v>
      </c>
      <c r="B209" s="5">
        <v>43473</v>
      </c>
      <c r="C209" s="8">
        <v>73831</v>
      </c>
      <c r="D209" s="3" t="s">
        <v>811</v>
      </c>
      <c r="E209" s="8">
        <v>14</v>
      </c>
      <c r="F209" s="8">
        <v>1</v>
      </c>
      <c r="G209" s="3" t="s">
        <v>29</v>
      </c>
      <c r="H209" s="8">
        <v>2</v>
      </c>
      <c r="I209" s="43" t="b">
        <v>1</v>
      </c>
      <c r="J209" s="43" t="b">
        <v>1</v>
      </c>
      <c r="K209" t="s">
        <v>135</v>
      </c>
      <c r="L209" s="43" t="b">
        <v>1</v>
      </c>
      <c r="M209" s="43" t="b">
        <v>1</v>
      </c>
      <c r="N209" s="43" t="b">
        <v>1</v>
      </c>
      <c r="O209" t="s">
        <v>114</v>
      </c>
      <c r="P209" t="s">
        <v>138</v>
      </c>
      <c r="Q209" t="s">
        <v>114</v>
      </c>
      <c r="R209" t="s">
        <v>114</v>
      </c>
      <c r="S209" t="s">
        <v>114</v>
      </c>
      <c r="T209" t="s">
        <v>114</v>
      </c>
      <c r="U209" t="s">
        <v>114</v>
      </c>
      <c r="V209" t="s">
        <v>114</v>
      </c>
      <c r="W209" s="5">
        <v>43468</v>
      </c>
      <c r="X209" s="3" t="s">
        <v>114</v>
      </c>
      <c r="Y209" s="3" t="s">
        <v>5239</v>
      </c>
      <c r="Z209" s="3" t="s">
        <v>3986</v>
      </c>
      <c r="AA209" s="3" t="s">
        <v>114</v>
      </c>
      <c r="AB209" s="3" t="s">
        <v>74</v>
      </c>
      <c r="AC209" s="8">
        <v>12</v>
      </c>
      <c r="AD209" s="3" t="s">
        <v>810</v>
      </c>
      <c r="AE209" s="3">
        <v>43462</v>
      </c>
      <c r="AF209" s="3" t="s">
        <v>114</v>
      </c>
      <c r="AG209" s="8">
        <v>2</v>
      </c>
      <c r="AH209" s="3" t="s">
        <v>74</v>
      </c>
      <c r="AI209" s="3" t="s">
        <v>1319</v>
      </c>
      <c r="AJ209" t="s">
        <v>114</v>
      </c>
      <c r="AK209" t="s">
        <v>114</v>
      </c>
      <c r="AL209" t="s">
        <v>114</v>
      </c>
      <c r="AM209" s="43" t="b">
        <v>1</v>
      </c>
      <c r="AN209" s="3">
        <v>43465.552355752297</v>
      </c>
      <c r="AO209" s="3"/>
      <c r="AP209" s="43" t="b">
        <v>1</v>
      </c>
      <c r="AQ209" s="3" t="b">
        <v>0</v>
      </c>
    </row>
    <row r="210" spans="1:43" x14ac:dyDescent="0.25">
      <c r="A210" t="str">
        <f>_xlfn.CONCAT(Table4[[#This Row],[Order]],"-",Table4[[#This Row],[Line]])</f>
        <v>73831-15</v>
      </c>
      <c r="B210" s="5">
        <v>43473</v>
      </c>
      <c r="C210" s="8">
        <v>73831</v>
      </c>
      <c r="D210" s="3" t="s">
        <v>813</v>
      </c>
      <c r="E210" s="8">
        <v>15</v>
      </c>
      <c r="F210" s="8">
        <v>1</v>
      </c>
      <c r="G210" s="3" t="s">
        <v>29</v>
      </c>
      <c r="H210" s="8">
        <v>2</v>
      </c>
      <c r="I210" s="43" t="b">
        <v>1</v>
      </c>
      <c r="J210" s="43" t="b">
        <v>1</v>
      </c>
      <c r="K210" t="s">
        <v>135</v>
      </c>
      <c r="L210" s="43" t="b">
        <v>1</v>
      </c>
      <c r="M210" s="43" t="b">
        <v>1</v>
      </c>
      <c r="N210" s="43" t="b">
        <v>1</v>
      </c>
      <c r="O210" t="s">
        <v>114</v>
      </c>
      <c r="P210" t="s">
        <v>138</v>
      </c>
      <c r="Q210" t="s">
        <v>114</v>
      </c>
      <c r="R210" t="s">
        <v>114</v>
      </c>
      <c r="S210" t="s">
        <v>114</v>
      </c>
      <c r="T210" t="s">
        <v>114</v>
      </c>
      <c r="U210" t="s">
        <v>114</v>
      </c>
      <c r="V210" t="s">
        <v>114</v>
      </c>
      <c r="W210" s="5">
        <v>43468</v>
      </c>
      <c r="X210" s="3" t="s">
        <v>114</v>
      </c>
      <c r="Y210" s="3" t="s">
        <v>5240</v>
      </c>
      <c r="Z210" s="3" t="s">
        <v>1905</v>
      </c>
      <c r="AA210" s="3" t="s">
        <v>114</v>
      </c>
      <c r="AB210" s="3" t="s">
        <v>74</v>
      </c>
      <c r="AC210" s="8">
        <v>12</v>
      </c>
      <c r="AD210" s="3" t="s">
        <v>812</v>
      </c>
      <c r="AE210" s="3">
        <v>43462</v>
      </c>
      <c r="AF210" s="3" t="s">
        <v>114</v>
      </c>
      <c r="AG210" s="8">
        <v>2</v>
      </c>
      <c r="AH210" s="3" t="s">
        <v>74</v>
      </c>
      <c r="AI210" s="3" t="s">
        <v>1319</v>
      </c>
      <c r="AJ210" t="s">
        <v>114</v>
      </c>
      <c r="AK210" t="s">
        <v>114</v>
      </c>
      <c r="AL210" t="s">
        <v>114</v>
      </c>
      <c r="AM210" s="43" t="b">
        <v>1</v>
      </c>
      <c r="AN210" s="3">
        <v>43465.552366400501</v>
      </c>
      <c r="AO210" s="3"/>
      <c r="AP210" s="43" t="b">
        <v>1</v>
      </c>
      <c r="AQ210" s="3" t="b">
        <v>0</v>
      </c>
    </row>
    <row r="211" spans="1:43" x14ac:dyDescent="0.25">
      <c r="A211" t="str">
        <f>_xlfn.CONCAT(Table4[[#This Row],[Order]],"-",Table4[[#This Row],[Line]])</f>
        <v>73831-16</v>
      </c>
      <c r="B211" s="5">
        <v>43473</v>
      </c>
      <c r="C211" s="8">
        <v>73831</v>
      </c>
      <c r="D211" s="3" t="s">
        <v>814</v>
      </c>
      <c r="E211" s="8">
        <v>16</v>
      </c>
      <c r="F211" s="8">
        <v>1</v>
      </c>
      <c r="G211" s="3" t="s">
        <v>29</v>
      </c>
      <c r="H211" s="8">
        <v>4</v>
      </c>
      <c r="I211" s="43" t="b">
        <v>1</v>
      </c>
      <c r="J211" s="43" t="b">
        <v>1</v>
      </c>
      <c r="K211" t="s">
        <v>135</v>
      </c>
      <c r="L211" s="43" t="b">
        <v>1</v>
      </c>
      <c r="M211" s="43" t="b">
        <v>1</v>
      </c>
      <c r="N211" s="43" t="b">
        <v>1</v>
      </c>
      <c r="O211" t="s">
        <v>114</v>
      </c>
      <c r="P211" t="s">
        <v>138</v>
      </c>
      <c r="Q211" t="s">
        <v>114</v>
      </c>
      <c r="R211" t="s">
        <v>114</v>
      </c>
      <c r="S211" t="s">
        <v>114</v>
      </c>
      <c r="T211" t="s">
        <v>114</v>
      </c>
      <c r="U211" t="s">
        <v>114</v>
      </c>
      <c r="V211" t="s">
        <v>114</v>
      </c>
      <c r="W211" s="5">
        <v>43468</v>
      </c>
      <c r="X211" s="3" t="s">
        <v>114</v>
      </c>
      <c r="Y211" s="3" t="s">
        <v>5241</v>
      </c>
      <c r="Z211" s="3" t="s">
        <v>2303</v>
      </c>
      <c r="AA211" s="3" t="s">
        <v>114</v>
      </c>
      <c r="AB211" s="3" t="s">
        <v>74</v>
      </c>
      <c r="AC211" s="8">
        <v>12</v>
      </c>
      <c r="AD211" s="3" t="s">
        <v>778</v>
      </c>
      <c r="AE211" s="3">
        <v>43462</v>
      </c>
      <c r="AF211" s="3" t="s">
        <v>114</v>
      </c>
      <c r="AG211" s="8">
        <v>4</v>
      </c>
      <c r="AH211" s="3" t="s">
        <v>74</v>
      </c>
      <c r="AI211" s="3" t="s">
        <v>1319</v>
      </c>
      <c r="AJ211" t="s">
        <v>114</v>
      </c>
      <c r="AK211" t="s">
        <v>114</v>
      </c>
      <c r="AL211" t="s">
        <v>114</v>
      </c>
      <c r="AM211" s="43" t="b">
        <v>1</v>
      </c>
      <c r="AN211" s="3">
        <v>43465.552377048603</v>
      </c>
      <c r="AO211" s="3"/>
      <c r="AP211" s="43" t="b">
        <v>1</v>
      </c>
      <c r="AQ211" s="3" t="b">
        <v>0</v>
      </c>
    </row>
    <row r="212" spans="1:43" x14ac:dyDescent="0.25">
      <c r="A212" t="str">
        <f>_xlfn.CONCAT(Table4[[#This Row],[Order]],"-",Table4[[#This Row],[Line]])</f>
        <v>73831-17</v>
      </c>
      <c r="B212" s="5">
        <v>43473</v>
      </c>
      <c r="C212" s="8">
        <v>73831</v>
      </c>
      <c r="D212" s="3" t="s">
        <v>816</v>
      </c>
      <c r="E212" s="8">
        <v>17</v>
      </c>
      <c r="F212" s="8">
        <v>1</v>
      </c>
      <c r="G212" s="3" t="s">
        <v>29</v>
      </c>
      <c r="H212" s="8">
        <v>29</v>
      </c>
      <c r="I212" s="43" t="b">
        <v>1</v>
      </c>
      <c r="J212" s="43" t="b">
        <v>1</v>
      </c>
      <c r="K212" t="s">
        <v>135</v>
      </c>
      <c r="L212" s="43" t="b">
        <v>1</v>
      </c>
      <c r="M212" s="43" t="b">
        <v>1</v>
      </c>
      <c r="N212" s="43" t="b">
        <v>1</v>
      </c>
      <c r="O212" t="s">
        <v>114</v>
      </c>
      <c r="P212" t="s">
        <v>138</v>
      </c>
      <c r="Q212" t="s">
        <v>114</v>
      </c>
      <c r="R212" t="s">
        <v>114</v>
      </c>
      <c r="S212" t="s">
        <v>114</v>
      </c>
      <c r="T212" t="s">
        <v>114</v>
      </c>
      <c r="U212" t="s">
        <v>114</v>
      </c>
      <c r="V212" t="s">
        <v>114</v>
      </c>
      <c r="W212" s="5">
        <v>43468</v>
      </c>
      <c r="X212" s="3" t="s">
        <v>114</v>
      </c>
      <c r="Y212" s="3" t="s">
        <v>5242</v>
      </c>
      <c r="Z212" s="3" t="s">
        <v>2304</v>
      </c>
      <c r="AA212" s="3" t="s">
        <v>114</v>
      </c>
      <c r="AB212" s="3" t="s">
        <v>74</v>
      </c>
      <c r="AC212" s="8">
        <v>12</v>
      </c>
      <c r="AD212" s="3" t="s">
        <v>815</v>
      </c>
      <c r="AE212" s="3">
        <v>43462</v>
      </c>
      <c r="AF212" s="3" t="s">
        <v>114</v>
      </c>
      <c r="AG212" s="8">
        <v>58</v>
      </c>
      <c r="AH212" s="3" t="s">
        <v>74</v>
      </c>
      <c r="AI212" s="3" t="s">
        <v>1319</v>
      </c>
      <c r="AJ212" t="s">
        <v>114</v>
      </c>
      <c r="AK212" t="s">
        <v>114</v>
      </c>
      <c r="AL212" t="s">
        <v>114</v>
      </c>
      <c r="AM212" s="43" t="b">
        <v>1</v>
      </c>
      <c r="AN212" s="3">
        <v>43465.5523878819</v>
      </c>
      <c r="AO212" s="3"/>
      <c r="AP212" s="43" t="b">
        <v>1</v>
      </c>
      <c r="AQ212" s="3" t="b">
        <v>0</v>
      </c>
    </row>
    <row r="213" spans="1:43" x14ac:dyDescent="0.25">
      <c r="A213" t="str">
        <f>_xlfn.CONCAT(Table4[[#This Row],[Order]],"-",Table4[[#This Row],[Line]])</f>
        <v>73831-18</v>
      </c>
      <c r="B213" s="5">
        <v>43473</v>
      </c>
      <c r="C213" s="8">
        <v>73831</v>
      </c>
      <c r="D213" s="3" t="s">
        <v>817</v>
      </c>
      <c r="E213" s="8">
        <v>18</v>
      </c>
      <c r="F213" s="8">
        <v>1</v>
      </c>
      <c r="G213" s="3" t="s">
        <v>29</v>
      </c>
      <c r="H213" s="8">
        <v>23</v>
      </c>
      <c r="I213" s="43" t="b">
        <v>1</v>
      </c>
      <c r="J213" s="43" t="b">
        <v>1</v>
      </c>
      <c r="K213" t="s">
        <v>135</v>
      </c>
      <c r="L213" s="43" t="b">
        <v>1</v>
      </c>
      <c r="M213" s="43" t="b">
        <v>1</v>
      </c>
      <c r="N213" s="43" t="b">
        <v>1</v>
      </c>
      <c r="O213" t="s">
        <v>114</v>
      </c>
      <c r="P213" t="s">
        <v>138</v>
      </c>
      <c r="Q213" t="s">
        <v>114</v>
      </c>
      <c r="R213" t="s">
        <v>114</v>
      </c>
      <c r="S213" t="s">
        <v>114</v>
      </c>
      <c r="T213" t="s">
        <v>114</v>
      </c>
      <c r="U213" t="s">
        <v>114</v>
      </c>
      <c r="V213" t="s">
        <v>114</v>
      </c>
      <c r="W213" s="5">
        <v>43468</v>
      </c>
      <c r="X213" s="3" t="s">
        <v>114</v>
      </c>
      <c r="Y213" s="3" t="s">
        <v>5243</v>
      </c>
      <c r="Z213" s="3" t="s">
        <v>3973</v>
      </c>
      <c r="AA213" s="3" t="s">
        <v>114</v>
      </c>
      <c r="AB213" s="3" t="s">
        <v>74</v>
      </c>
      <c r="AC213" s="8">
        <v>12</v>
      </c>
      <c r="AD213" s="3" t="s">
        <v>779</v>
      </c>
      <c r="AE213" s="3">
        <v>43462</v>
      </c>
      <c r="AF213" s="3" t="s">
        <v>114</v>
      </c>
      <c r="AG213" s="8">
        <v>46</v>
      </c>
      <c r="AH213" s="3" t="s">
        <v>74</v>
      </c>
      <c r="AI213" s="3" t="s">
        <v>1319</v>
      </c>
      <c r="AJ213" t="s">
        <v>114</v>
      </c>
      <c r="AK213" t="s">
        <v>114</v>
      </c>
      <c r="AL213" t="s">
        <v>114</v>
      </c>
      <c r="AM213" s="43" t="b">
        <v>1</v>
      </c>
      <c r="AN213" s="3">
        <v>43465.552399455999</v>
      </c>
      <c r="AO213" s="3"/>
      <c r="AP213" s="43" t="b">
        <v>1</v>
      </c>
      <c r="AQ213" s="3" t="b">
        <v>0</v>
      </c>
    </row>
    <row r="214" spans="1:43" x14ac:dyDescent="0.25">
      <c r="A214" t="str">
        <f>_xlfn.CONCAT(Table4[[#This Row],[Order]],"-",Table4[[#This Row],[Line]])</f>
        <v>73831-19</v>
      </c>
      <c r="B214" s="5">
        <v>43473</v>
      </c>
      <c r="C214" s="8">
        <v>73831</v>
      </c>
      <c r="D214" s="3" t="s">
        <v>818</v>
      </c>
      <c r="E214" s="8">
        <v>19</v>
      </c>
      <c r="F214" s="8">
        <v>1</v>
      </c>
      <c r="G214" s="3" t="s">
        <v>29</v>
      </c>
      <c r="H214" s="8">
        <v>2</v>
      </c>
      <c r="I214" s="43" t="b">
        <v>1</v>
      </c>
      <c r="J214" s="43" t="b">
        <v>1</v>
      </c>
      <c r="K214" t="s">
        <v>135</v>
      </c>
      <c r="L214" s="43" t="b">
        <v>1</v>
      </c>
      <c r="M214" s="43" t="b">
        <v>1</v>
      </c>
      <c r="N214" s="43" t="b">
        <v>1</v>
      </c>
      <c r="O214" t="s">
        <v>114</v>
      </c>
      <c r="P214" t="s">
        <v>138</v>
      </c>
      <c r="Q214" t="s">
        <v>114</v>
      </c>
      <c r="R214" t="s">
        <v>114</v>
      </c>
      <c r="S214" t="s">
        <v>114</v>
      </c>
      <c r="T214" t="s">
        <v>114</v>
      </c>
      <c r="U214" t="s">
        <v>114</v>
      </c>
      <c r="V214" t="s">
        <v>114</v>
      </c>
      <c r="W214" s="5">
        <v>43468</v>
      </c>
      <c r="X214" s="3" t="s">
        <v>114</v>
      </c>
      <c r="Y214" s="3" t="s">
        <v>5244</v>
      </c>
      <c r="Z214" s="3" t="s">
        <v>2798</v>
      </c>
      <c r="AA214" s="3" t="s">
        <v>114</v>
      </c>
      <c r="AB214" s="3" t="s">
        <v>74</v>
      </c>
      <c r="AC214" s="8">
        <v>12</v>
      </c>
      <c r="AD214" s="3" t="s">
        <v>780</v>
      </c>
      <c r="AE214" s="3">
        <v>43462</v>
      </c>
      <c r="AF214" s="3" t="s">
        <v>114</v>
      </c>
      <c r="AG214" s="8">
        <v>4</v>
      </c>
      <c r="AH214" s="3" t="s">
        <v>74</v>
      </c>
      <c r="AI214" s="3" t="s">
        <v>1319</v>
      </c>
      <c r="AJ214" t="s">
        <v>114</v>
      </c>
      <c r="AK214" t="s">
        <v>114</v>
      </c>
      <c r="AL214" t="s">
        <v>114</v>
      </c>
      <c r="AM214" s="43" t="b">
        <v>1</v>
      </c>
      <c r="AN214" s="3">
        <v>43465.552672997699</v>
      </c>
      <c r="AO214" s="3"/>
      <c r="AP214" s="43" t="b">
        <v>1</v>
      </c>
      <c r="AQ214" s="3" t="b">
        <v>0</v>
      </c>
    </row>
    <row r="215" spans="1:43" x14ac:dyDescent="0.25">
      <c r="A215" t="str">
        <f>_xlfn.CONCAT(Table4[[#This Row],[Order]],"-",Table4[[#This Row],[Line]])</f>
        <v>73831-20</v>
      </c>
      <c r="B215" s="5">
        <v>43473</v>
      </c>
      <c r="C215" s="8">
        <v>73831</v>
      </c>
      <c r="D215" s="3" t="s">
        <v>1227</v>
      </c>
      <c r="E215" s="8">
        <v>20</v>
      </c>
      <c r="F215" s="8">
        <v>1</v>
      </c>
      <c r="G215" s="3" t="s">
        <v>29</v>
      </c>
      <c r="H215" s="8">
        <v>6</v>
      </c>
      <c r="I215" s="43" t="b">
        <v>1</v>
      </c>
      <c r="J215" s="43" t="b">
        <v>1</v>
      </c>
      <c r="K215" t="s">
        <v>135</v>
      </c>
      <c r="L215" s="43" t="b">
        <v>1</v>
      </c>
      <c r="M215" s="43" t="b">
        <v>1</v>
      </c>
      <c r="N215" s="43" t="b">
        <v>1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138</v>
      </c>
      <c r="U215" t="s">
        <v>138</v>
      </c>
      <c r="V215" t="s">
        <v>114</v>
      </c>
      <c r="W215" s="5">
        <v>43468</v>
      </c>
      <c r="X215" s="3" t="s">
        <v>114</v>
      </c>
      <c r="Y215" s="3" t="s">
        <v>5155</v>
      </c>
      <c r="Z215" s="3" t="s">
        <v>1946</v>
      </c>
      <c r="AA215" s="3" t="s">
        <v>114</v>
      </c>
      <c r="AB215" s="3" t="s">
        <v>74</v>
      </c>
      <c r="AC215" s="8">
        <v>12</v>
      </c>
      <c r="AD215" s="3" t="s">
        <v>1226</v>
      </c>
      <c r="AE215" s="3">
        <v>43461</v>
      </c>
      <c r="AF215" s="3" t="s">
        <v>114</v>
      </c>
      <c r="AG215" s="8">
        <v>6</v>
      </c>
      <c r="AH215" s="3" t="s">
        <v>74</v>
      </c>
      <c r="AI215" s="3" t="s">
        <v>1319</v>
      </c>
      <c r="AJ215" t="s">
        <v>114</v>
      </c>
      <c r="AK215" t="s">
        <v>114</v>
      </c>
      <c r="AL215" t="s">
        <v>114</v>
      </c>
      <c r="AM215" s="43" t="b">
        <v>1</v>
      </c>
      <c r="AN215" s="3">
        <v>43465.5524097569</v>
      </c>
      <c r="AO215" s="3"/>
      <c r="AP215" s="43" t="b">
        <v>1</v>
      </c>
      <c r="AQ215" s="3" t="b">
        <v>0</v>
      </c>
    </row>
    <row r="216" spans="1:43" x14ac:dyDescent="0.25">
      <c r="A216" t="str">
        <f>_xlfn.CONCAT(Table4[[#This Row],[Order]],"-",Table4[[#This Row],[Line]])</f>
        <v>73835-1</v>
      </c>
      <c r="B216" s="5">
        <v>43479</v>
      </c>
      <c r="C216" s="8">
        <v>73835</v>
      </c>
      <c r="D216" s="3" t="s">
        <v>3708</v>
      </c>
      <c r="E216" s="8">
        <v>1</v>
      </c>
      <c r="F216" s="8">
        <v>1</v>
      </c>
      <c r="G216" s="3" t="s">
        <v>42</v>
      </c>
      <c r="H216" s="8">
        <v>22</v>
      </c>
      <c r="I216" s="43" t="b">
        <v>0</v>
      </c>
      <c r="J216" s="43" t="b">
        <v>0</v>
      </c>
      <c r="K216" t="s">
        <v>114</v>
      </c>
      <c r="L216" s="43" t="b">
        <v>0</v>
      </c>
      <c r="M216" s="43" t="b">
        <v>0</v>
      </c>
      <c r="N216" s="43" t="b">
        <v>0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t="s">
        <v>114</v>
      </c>
      <c r="V216" t="s">
        <v>114</v>
      </c>
      <c r="W216" s="5">
        <v>43474</v>
      </c>
      <c r="X216" s="3" t="s">
        <v>114</v>
      </c>
      <c r="Y216" s="3"/>
      <c r="Z216" s="3" t="s">
        <v>146</v>
      </c>
      <c r="AA216" s="3" t="s">
        <v>114</v>
      </c>
      <c r="AB216" s="3" t="s">
        <v>74</v>
      </c>
      <c r="AC216" s="8">
        <v>15</v>
      </c>
      <c r="AD216" s="3" t="s">
        <v>3707</v>
      </c>
      <c r="AE216" s="3"/>
      <c r="AF216" s="3" t="s">
        <v>114</v>
      </c>
      <c r="AG216" s="8">
        <v>22</v>
      </c>
      <c r="AH216" s="3" t="s">
        <v>180</v>
      </c>
      <c r="AI216" s="3" t="s">
        <v>1333</v>
      </c>
      <c r="AJ216" t="s">
        <v>114</v>
      </c>
      <c r="AK216" t="s">
        <v>114</v>
      </c>
      <c r="AL216" t="s">
        <v>114</v>
      </c>
      <c r="AM216" s="43" t="b">
        <v>0</v>
      </c>
      <c r="AN216" s="3"/>
      <c r="AO216" s="3"/>
      <c r="AP216" s="43" t="b">
        <v>0</v>
      </c>
      <c r="AQ216" s="3" t="b">
        <v>0</v>
      </c>
    </row>
    <row r="217" spans="1:43" x14ac:dyDescent="0.25">
      <c r="A217" t="str">
        <f>_xlfn.CONCAT(Table4[[#This Row],[Order]],"-",Table4[[#This Row],[Line]])</f>
        <v>73835-3</v>
      </c>
      <c r="B217" s="5">
        <v>43479</v>
      </c>
      <c r="C217" s="8">
        <v>73835</v>
      </c>
      <c r="D217" s="3" t="s">
        <v>3710</v>
      </c>
      <c r="E217" s="8">
        <v>3</v>
      </c>
      <c r="F217" s="8">
        <v>1</v>
      </c>
      <c r="G217" s="3" t="s">
        <v>42</v>
      </c>
      <c r="H217" s="8">
        <v>53</v>
      </c>
      <c r="I217" s="43" t="b">
        <v>0</v>
      </c>
      <c r="J217" s="43" t="b">
        <v>0</v>
      </c>
      <c r="K217" t="s">
        <v>114</v>
      </c>
      <c r="L217" s="43" t="b">
        <v>0</v>
      </c>
      <c r="M217" s="43" t="b">
        <v>0</v>
      </c>
      <c r="N217" s="43" t="b">
        <v>0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t="s">
        <v>114</v>
      </c>
      <c r="V217" t="s">
        <v>114</v>
      </c>
      <c r="W217" s="5">
        <v>43474</v>
      </c>
      <c r="X217" s="3" t="s">
        <v>114</v>
      </c>
      <c r="Y217" s="3"/>
      <c r="Z217" s="3" t="s">
        <v>26</v>
      </c>
      <c r="AA217" s="3" t="s">
        <v>114</v>
      </c>
      <c r="AB217" s="3" t="s">
        <v>74</v>
      </c>
      <c r="AC217" s="8">
        <v>15</v>
      </c>
      <c r="AD217" s="3" t="s">
        <v>3709</v>
      </c>
      <c r="AE217" s="3"/>
      <c r="AF217" s="3" t="s">
        <v>114</v>
      </c>
      <c r="AG217" s="8">
        <v>53</v>
      </c>
      <c r="AH217" s="3" t="s">
        <v>180</v>
      </c>
      <c r="AI217" s="3" t="s">
        <v>1333</v>
      </c>
      <c r="AJ217" t="s">
        <v>114</v>
      </c>
      <c r="AK217" t="s">
        <v>114</v>
      </c>
      <c r="AL217" t="s">
        <v>114</v>
      </c>
      <c r="AM217" s="43" t="b">
        <v>0</v>
      </c>
      <c r="AN217" s="3"/>
      <c r="AO217" s="3"/>
      <c r="AP217" s="43" t="b">
        <v>0</v>
      </c>
      <c r="AQ217" s="3" t="b">
        <v>0</v>
      </c>
    </row>
    <row r="218" spans="1:43" x14ac:dyDescent="0.25">
      <c r="A218" t="str">
        <f>_xlfn.CONCAT(Table4[[#This Row],[Order]],"-",Table4[[#This Row],[Line]])</f>
        <v>73835-4</v>
      </c>
      <c r="B218" s="5">
        <v>43479</v>
      </c>
      <c r="C218" s="8">
        <v>73835</v>
      </c>
      <c r="D218" s="3" t="s">
        <v>3712</v>
      </c>
      <c r="E218" s="8">
        <v>4</v>
      </c>
      <c r="F218" s="8">
        <v>1</v>
      </c>
      <c r="G218" s="3" t="s">
        <v>42</v>
      </c>
      <c r="H218" s="8">
        <v>1</v>
      </c>
      <c r="I218" s="43" t="b">
        <v>0</v>
      </c>
      <c r="J218" s="43" t="b">
        <v>0</v>
      </c>
      <c r="K218" t="s">
        <v>114</v>
      </c>
      <c r="L218" s="43" t="b">
        <v>0</v>
      </c>
      <c r="M218" s="43" t="b">
        <v>0</v>
      </c>
      <c r="N218" s="43" t="b">
        <v>0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t="s">
        <v>114</v>
      </c>
      <c r="V218" t="s">
        <v>114</v>
      </c>
      <c r="W218" s="5">
        <v>43474</v>
      </c>
      <c r="X218" s="3" t="s">
        <v>114</v>
      </c>
      <c r="Y218" s="3"/>
      <c r="Z218" s="3" t="s">
        <v>26</v>
      </c>
      <c r="AA218" s="3" t="s">
        <v>114</v>
      </c>
      <c r="AB218" s="3" t="s">
        <v>74</v>
      </c>
      <c r="AC218" s="8">
        <v>15</v>
      </c>
      <c r="AD218" s="3" t="s">
        <v>3711</v>
      </c>
      <c r="AE218" s="3"/>
      <c r="AF218" s="3" t="s">
        <v>114</v>
      </c>
      <c r="AG218" s="8">
        <v>1</v>
      </c>
      <c r="AH218" s="3" t="s">
        <v>180</v>
      </c>
      <c r="AI218" s="3" t="s">
        <v>1333</v>
      </c>
      <c r="AJ218" t="s">
        <v>114</v>
      </c>
      <c r="AK218" t="s">
        <v>114</v>
      </c>
      <c r="AL218" t="s">
        <v>114</v>
      </c>
      <c r="AM218" s="43" t="b">
        <v>0</v>
      </c>
      <c r="AN218" s="3"/>
      <c r="AO218" s="3"/>
      <c r="AP218" s="43" t="b">
        <v>0</v>
      </c>
      <c r="AQ218" s="3" t="b">
        <v>0</v>
      </c>
    </row>
    <row r="219" spans="1:43" x14ac:dyDescent="0.25">
      <c r="A219" t="str">
        <f>_xlfn.CONCAT(Table4[[#This Row],[Order]],"-",Table4[[#This Row],[Line]])</f>
        <v>73835-5</v>
      </c>
      <c r="B219" s="59">
        <v>43479</v>
      </c>
      <c r="C219" s="57">
        <v>73835</v>
      </c>
      <c r="D219" s="58" t="s">
        <v>3714</v>
      </c>
      <c r="E219" s="57">
        <v>5</v>
      </c>
      <c r="F219" s="57">
        <v>1</v>
      </c>
      <c r="G219" s="58" t="s">
        <v>42</v>
      </c>
      <c r="H219" s="57">
        <v>10</v>
      </c>
      <c r="I219" s="43" t="b">
        <v>0</v>
      </c>
      <c r="J219" s="43" t="b">
        <v>0</v>
      </c>
      <c r="K219" t="s">
        <v>114</v>
      </c>
      <c r="L219" s="43" t="b">
        <v>0</v>
      </c>
      <c r="M219" s="43" t="b">
        <v>0</v>
      </c>
      <c r="N219" s="43" t="b">
        <v>0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t="s">
        <v>114</v>
      </c>
      <c r="V219" t="s">
        <v>114</v>
      </c>
      <c r="W219" s="6">
        <v>43474</v>
      </c>
      <c r="X219" s="58" t="s">
        <v>114</v>
      </c>
      <c r="Y219" s="58"/>
      <c r="Z219" s="58" t="s">
        <v>1218</v>
      </c>
      <c r="AA219" s="58" t="s">
        <v>114</v>
      </c>
      <c r="AB219" s="58" t="s">
        <v>74</v>
      </c>
      <c r="AC219" s="57">
        <v>15</v>
      </c>
      <c r="AD219" s="58" t="s">
        <v>3713</v>
      </c>
      <c r="AE219" s="59"/>
      <c r="AF219" s="58" t="s">
        <v>114</v>
      </c>
      <c r="AG219" s="57">
        <v>10</v>
      </c>
      <c r="AH219" s="3" t="s">
        <v>180</v>
      </c>
      <c r="AI219" s="3" t="s">
        <v>1333</v>
      </c>
      <c r="AJ219" t="s">
        <v>114</v>
      </c>
      <c r="AK219" t="s">
        <v>114</v>
      </c>
      <c r="AL219" t="s">
        <v>114</v>
      </c>
      <c r="AM219" s="43" t="b">
        <v>0</v>
      </c>
      <c r="AN219" s="3"/>
      <c r="AO219" s="3"/>
      <c r="AP219" s="43" t="b">
        <v>0</v>
      </c>
      <c r="AQ219" s="3" t="b">
        <v>0</v>
      </c>
    </row>
    <row r="220" spans="1:43" x14ac:dyDescent="0.25">
      <c r="A220" t="str">
        <f>_xlfn.CONCAT(Table4[[#This Row],[Order]],"-",Table4[[#This Row],[Line]])</f>
        <v>73835-7</v>
      </c>
      <c r="B220" s="59">
        <v>43479</v>
      </c>
      <c r="C220" s="57">
        <v>73835</v>
      </c>
      <c r="D220" s="58" t="s">
        <v>3716</v>
      </c>
      <c r="E220" s="57">
        <v>7</v>
      </c>
      <c r="F220" s="57">
        <v>1</v>
      </c>
      <c r="G220" s="58" t="s">
        <v>42</v>
      </c>
      <c r="H220" s="57">
        <v>2</v>
      </c>
      <c r="I220" s="43" t="b">
        <v>0</v>
      </c>
      <c r="J220" s="43" t="b">
        <v>0</v>
      </c>
      <c r="K220" t="s">
        <v>114</v>
      </c>
      <c r="L220" s="43" t="b">
        <v>0</v>
      </c>
      <c r="M220" s="43" t="b">
        <v>0</v>
      </c>
      <c r="N220" s="43" t="b">
        <v>0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t="s">
        <v>114</v>
      </c>
      <c r="V220" t="s">
        <v>114</v>
      </c>
      <c r="W220" s="6">
        <v>43474</v>
      </c>
      <c r="X220" s="58" t="s">
        <v>114</v>
      </c>
      <c r="Y220" s="58"/>
      <c r="Z220" s="58" t="s">
        <v>1220</v>
      </c>
      <c r="AA220" s="58" t="s">
        <v>114</v>
      </c>
      <c r="AB220" s="58" t="s">
        <v>74</v>
      </c>
      <c r="AC220" s="57">
        <v>15</v>
      </c>
      <c r="AD220" s="58" t="s">
        <v>3715</v>
      </c>
      <c r="AE220" s="59"/>
      <c r="AF220" s="58" t="s">
        <v>114</v>
      </c>
      <c r="AG220" s="57">
        <v>2</v>
      </c>
      <c r="AH220" s="3" t="s">
        <v>180</v>
      </c>
      <c r="AI220" s="3" t="s">
        <v>1333</v>
      </c>
      <c r="AJ220" t="s">
        <v>114</v>
      </c>
      <c r="AK220" t="s">
        <v>114</v>
      </c>
      <c r="AL220" t="s">
        <v>114</v>
      </c>
      <c r="AM220" s="43" t="b">
        <v>0</v>
      </c>
      <c r="AN220" s="3"/>
      <c r="AO220" s="3"/>
      <c r="AP220" s="43" t="b">
        <v>0</v>
      </c>
      <c r="AQ220" s="3" t="b">
        <v>0</v>
      </c>
    </row>
    <row r="221" spans="1:43" x14ac:dyDescent="0.25">
      <c r="A221" t="str">
        <f>_xlfn.CONCAT(Table4[[#This Row],[Order]],"-",Table4[[#This Row],[Line]])</f>
        <v>73835-8</v>
      </c>
      <c r="B221" s="59">
        <v>43479</v>
      </c>
      <c r="C221" s="57">
        <v>73835</v>
      </c>
      <c r="D221" s="58" t="s">
        <v>3718</v>
      </c>
      <c r="E221" s="57">
        <v>8</v>
      </c>
      <c r="F221" s="57">
        <v>1</v>
      </c>
      <c r="G221" s="58" t="s">
        <v>42</v>
      </c>
      <c r="H221" s="57">
        <v>3</v>
      </c>
      <c r="I221" s="43" t="b">
        <v>0</v>
      </c>
      <c r="J221" s="43" t="b">
        <v>0</v>
      </c>
      <c r="K221" t="s">
        <v>114</v>
      </c>
      <c r="L221" s="43" t="b">
        <v>0</v>
      </c>
      <c r="M221" s="43" t="b">
        <v>0</v>
      </c>
      <c r="N221" s="43" t="b">
        <v>0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t="s">
        <v>114</v>
      </c>
      <c r="V221" t="s">
        <v>114</v>
      </c>
      <c r="W221" s="6">
        <v>43474</v>
      </c>
      <c r="X221" s="58" t="s">
        <v>114</v>
      </c>
      <c r="Y221" s="58"/>
      <c r="Z221" s="58" t="s">
        <v>1220</v>
      </c>
      <c r="AA221" s="58" t="s">
        <v>114</v>
      </c>
      <c r="AB221" s="58" t="s">
        <v>74</v>
      </c>
      <c r="AC221" s="57">
        <v>15</v>
      </c>
      <c r="AD221" s="58" t="s">
        <v>3717</v>
      </c>
      <c r="AE221" s="59"/>
      <c r="AF221" s="58" t="s">
        <v>114</v>
      </c>
      <c r="AG221" s="57">
        <v>3</v>
      </c>
      <c r="AH221" s="3" t="s">
        <v>180</v>
      </c>
      <c r="AI221" s="3" t="s">
        <v>1333</v>
      </c>
      <c r="AJ221" t="s">
        <v>114</v>
      </c>
      <c r="AK221" t="s">
        <v>114</v>
      </c>
      <c r="AL221" t="s">
        <v>114</v>
      </c>
      <c r="AM221" s="43" t="b">
        <v>0</v>
      </c>
      <c r="AN221" s="3"/>
      <c r="AO221" s="3"/>
      <c r="AP221" s="43" t="b">
        <v>0</v>
      </c>
      <c r="AQ221" s="3" t="b">
        <v>0</v>
      </c>
    </row>
    <row r="222" spans="1:43" x14ac:dyDescent="0.25">
      <c r="A222" t="str">
        <f>_xlfn.CONCAT(Table4[[#This Row],[Order]],"-",Table4[[#This Row],[Line]])</f>
        <v>73835-9</v>
      </c>
      <c r="B222" s="1">
        <v>43479</v>
      </c>
      <c r="C222" s="10">
        <v>73835</v>
      </c>
      <c r="D222" s="7" t="s">
        <v>3720</v>
      </c>
      <c r="E222" s="10">
        <v>9</v>
      </c>
      <c r="F222" s="10">
        <v>1</v>
      </c>
      <c r="G222" s="7" t="s">
        <v>42</v>
      </c>
      <c r="H222" s="10">
        <v>6</v>
      </c>
      <c r="I222" s="43" t="b">
        <v>0</v>
      </c>
      <c r="J222" s="43" t="b">
        <v>0</v>
      </c>
      <c r="K222" t="s">
        <v>114</v>
      </c>
      <c r="L222" s="43" t="b">
        <v>0</v>
      </c>
      <c r="M222" s="43" t="b">
        <v>0</v>
      </c>
      <c r="N222" s="43" t="b">
        <v>0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t="s">
        <v>114</v>
      </c>
      <c r="V222" t="s">
        <v>114</v>
      </c>
      <c r="W222" s="5">
        <v>43474</v>
      </c>
      <c r="X222" s="7" t="s">
        <v>114</v>
      </c>
      <c r="Y222" s="7"/>
      <c r="Z222" s="7" t="s">
        <v>1236</v>
      </c>
      <c r="AA222" s="7" t="s">
        <v>114</v>
      </c>
      <c r="AB222" s="7" t="s">
        <v>74</v>
      </c>
      <c r="AC222" s="10">
        <v>15</v>
      </c>
      <c r="AD222" s="7" t="s">
        <v>3719</v>
      </c>
      <c r="AE222" s="7"/>
      <c r="AF222" s="7" t="s">
        <v>114</v>
      </c>
      <c r="AG222" s="10">
        <v>12</v>
      </c>
      <c r="AH222" s="3" t="s">
        <v>180</v>
      </c>
      <c r="AI222" s="3" t="s">
        <v>1333</v>
      </c>
      <c r="AJ222" t="s">
        <v>114</v>
      </c>
      <c r="AK222" t="s">
        <v>114</v>
      </c>
      <c r="AL222" t="s">
        <v>114</v>
      </c>
      <c r="AM222" s="43" t="b">
        <v>0</v>
      </c>
      <c r="AN222" s="3"/>
      <c r="AO222" s="3"/>
      <c r="AP222" s="43" t="b">
        <v>0</v>
      </c>
      <c r="AQ222" s="3" t="b">
        <v>0</v>
      </c>
    </row>
    <row r="223" spans="1:43" x14ac:dyDescent="0.25">
      <c r="A223" t="str">
        <f>_xlfn.CONCAT(Table4[[#This Row],[Order]],"-",Table4[[#This Row],[Line]])</f>
        <v>73835-11</v>
      </c>
      <c r="B223" s="1">
        <v>43479</v>
      </c>
      <c r="C223" s="10">
        <v>73835</v>
      </c>
      <c r="D223" s="7" t="s">
        <v>3722</v>
      </c>
      <c r="E223" s="10">
        <v>11</v>
      </c>
      <c r="F223" s="10">
        <v>1</v>
      </c>
      <c r="G223" s="7" t="s">
        <v>42</v>
      </c>
      <c r="H223" s="10">
        <v>2</v>
      </c>
      <c r="I223" s="43" t="b">
        <v>0</v>
      </c>
      <c r="J223" s="43" t="b">
        <v>0</v>
      </c>
      <c r="K223" t="s">
        <v>114</v>
      </c>
      <c r="L223" s="43" t="b">
        <v>0</v>
      </c>
      <c r="M223" s="43" t="b">
        <v>0</v>
      </c>
      <c r="N223" s="43" t="b">
        <v>0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t="s">
        <v>114</v>
      </c>
      <c r="V223" t="s">
        <v>114</v>
      </c>
      <c r="W223" s="5">
        <v>43474</v>
      </c>
      <c r="X223" s="7" t="s">
        <v>114</v>
      </c>
      <c r="Y223" s="7"/>
      <c r="Z223" s="7" t="s">
        <v>4842</v>
      </c>
      <c r="AA223" s="7" t="s">
        <v>114</v>
      </c>
      <c r="AB223" s="7" t="s">
        <v>74</v>
      </c>
      <c r="AC223" s="10">
        <v>15</v>
      </c>
      <c r="AD223" s="7" t="s">
        <v>3721</v>
      </c>
      <c r="AE223" s="7"/>
      <c r="AF223" s="7" t="s">
        <v>114</v>
      </c>
      <c r="AG223" s="10">
        <v>4</v>
      </c>
      <c r="AH223" s="3" t="s">
        <v>180</v>
      </c>
      <c r="AI223" s="3" t="s">
        <v>1333</v>
      </c>
      <c r="AJ223" t="s">
        <v>114</v>
      </c>
      <c r="AK223" t="s">
        <v>114</v>
      </c>
      <c r="AL223" t="s">
        <v>114</v>
      </c>
      <c r="AM223" s="43" t="b">
        <v>0</v>
      </c>
      <c r="AN223" s="3"/>
      <c r="AO223" s="3"/>
      <c r="AP223" s="43" t="b">
        <v>0</v>
      </c>
      <c r="AQ223" s="3" t="b">
        <v>0</v>
      </c>
    </row>
    <row r="224" spans="1:43" x14ac:dyDescent="0.25">
      <c r="A224" t="str">
        <f>_xlfn.CONCAT(Table4[[#This Row],[Order]],"-",Table4[[#This Row],[Line]])</f>
        <v>73835-12</v>
      </c>
      <c r="B224" s="1">
        <v>43486</v>
      </c>
      <c r="C224" s="10">
        <v>73835</v>
      </c>
      <c r="D224" s="7" t="s">
        <v>3724</v>
      </c>
      <c r="E224" s="10">
        <v>12</v>
      </c>
      <c r="F224" s="10">
        <v>1</v>
      </c>
      <c r="G224" s="7" t="s">
        <v>42</v>
      </c>
      <c r="H224" s="10">
        <v>28</v>
      </c>
      <c r="I224" s="43" t="b">
        <v>0</v>
      </c>
      <c r="J224" s="43" t="b">
        <v>0</v>
      </c>
      <c r="K224" t="s">
        <v>114</v>
      </c>
      <c r="L224" s="43" t="b">
        <v>0</v>
      </c>
      <c r="M224" s="43" t="b">
        <v>0</v>
      </c>
      <c r="N224" s="43" t="b">
        <v>0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t="s">
        <v>114</v>
      </c>
      <c r="V224" t="s">
        <v>114</v>
      </c>
      <c r="W224" s="5">
        <v>43481</v>
      </c>
      <c r="X224" s="7" t="s">
        <v>114</v>
      </c>
      <c r="Y224" s="7"/>
      <c r="Z224" s="7" t="s">
        <v>1318</v>
      </c>
      <c r="AA224" s="7" t="s">
        <v>114</v>
      </c>
      <c r="AB224" s="7" t="s">
        <v>74</v>
      </c>
      <c r="AC224" s="10">
        <v>18</v>
      </c>
      <c r="AD224" s="7" t="s">
        <v>3723</v>
      </c>
      <c r="AE224" s="7"/>
      <c r="AF224" s="7" t="s">
        <v>114</v>
      </c>
      <c r="AG224" s="10">
        <v>28</v>
      </c>
      <c r="AH224" s="3" t="s">
        <v>180</v>
      </c>
      <c r="AI224" s="3" t="s">
        <v>1333</v>
      </c>
      <c r="AJ224" t="s">
        <v>114</v>
      </c>
      <c r="AK224" t="s">
        <v>114</v>
      </c>
      <c r="AL224" t="s">
        <v>114</v>
      </c>
      <c r="AM224" s="43" t="b">
        <v>0</v>
      </c>
      <c r="AN224" s="3"/>
      <c r="AO224" s="3"/>
      <c r="AP224" s="43" t="b">
        <v>0</v>
      </c>
      <c r="AQ224" s="3" t="b">
        <v>0</v>
      </c>
    </row>
    <row r="225" spans="1:43" x14ac:dyDescent="0.25">
      <c r="A225" t="str">
        <f>_xlfn.CONCAT(Table4[[#This Row],[Order]],"-",Table4[[#This Row],[Line]])</f>
        <v>73835-14</v>
      </c>
      <c r="B225" s="1">
        <v>43486</v>
      </c>
      <c r="C225" s="10">
        <v>73835</v>
      </c>
      <c r="D225" s="7" t="s">
        <v>3726</v>
      </c>
      <c r="E225" s="10">
        <v>14</v>
      </c>
      <c r="F225" s="10">
        <v>1</v>
      </c>
      <c r="G225" s="7" t="s">
        <v>42</v>
      </c>
      <c r="H225" s="10">
        <v>2</v>
      </c>
      <c r="I225" s="43" t="b">
        <v>0</v>
      </c>
      <c r="J225" s="43" t="b">
        <v>0</v>
      </c>
      <c r="K225" t="s">
        <v>114</v>
      </c>
      <c r="L225" s="43" t="b">
        <v>0</v>
      </c>
      <c r="M225" s="43" t="b">
        <v>0</v>
      </c>
      <c r="N225" s="43" t="b">
        <v>0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t="s">
        <v>114</v>
      </c>
      <c r="V225" t="s">
        <v>114</v>
      </c>
      <c r="W225" s="5">
        <v>43481</v>
      </c>
      <c r="X225" s="7" t="s">
        <v>114</v>
      </c>
      <c r="Y225" s="7"/>
      <c r="Z225" s="7" t="s">
        <v>5306</v>
      </c>
      <c r="AA225" s="7" t="s">
        <v>114</v>
      </c>
      <c r="AB225" s="7" t="s">
        <v>74</v>
      </c>
      <c r="AC225" s="10">
        <v>18</v>
      </c>
      <c r="AD225" s="7" t="s">
        <v>3725</v>
      </c>
      <c r="AE225" s="7"/>
      <c r="AF225" s="7" t="s">
        <v>114</v>
      </c>
      <c r="AG225" s="10">
        <v>6</v>
      </c>
      <c r="AH225" s="3" t="s">
        <v>180</v>
      </c>
      <c r="AI225" s="3" t="s">
        <v>1333</v>
      </c>
      <c r="AJ225" t="s">
        <v>114</v>
      </c>
      <c r="AK225" t="s">
        <v>114</v>
      </c>
      <c r="AL225" t="s">
        <v>114</v>
      </c>
      <c r="AM225" s="43" t="b">
        <v>0</v>
      </c>
      <c r="AN225" s="3"/>
      <c r="AO225" s="3"/>
      <c r="AP225" s="43" t="b">
        <v>0</v>
      </c>
      <c r="AQ225" s="3" t="b">
        <v>0</v>
      </c>
    </row>
    <row r="226" spans="1:43" x14ac:dyDescent="0.25">
      <c r="A226" t="str">
        <f>_xlfn.CONCAT(Table4[[#This Row],[Order]],"-",Table4[[#This Row],[Line]])</f>
        <v>73835-16</v>
      </c>
      <c r="B226" s="1">
        <v>43486</v>
      </c>
      <c r="C226" s="10">
        <v>73835</v>
      </c>
      <c r="D226" s="7" t="s">
        <v>3728</v>
      </c>
      <c r="E226" s="10">
        <v>16</v>
      </c>
      <c r="F226" s="10">
        <v>1</v>
      </c>
      <c r="G226" s="7" t="s">
        <v>42</v>
      </c>
      <c r="H226" s="10">
        <v>2</v>
      </c>
      <c r="I226" s="43" t="b">
        <v>0</v>
      </c>
      <c r="J226" s="43" t="b">
        <v>0</v>
      </c>
      <c r="K226" t="s">
        <v>114</v>
      </c>
      <c r="L226" s="43" t="b">
        <v>0</v>
      </c>
      <c r="M226" s="43" t="b">
        <v>0</v>
      </c>
      <c r="N226" s="43" t="b">
        <v>0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t="s">
        <v>114</v>
      </c>
      <c r="V226" t="s">
        <v>114</v>
      </c>
      <c r="W226" s="5">
        <v>43481</v>
      </c>
      <c r="X226" s="7" t="s">
        <v>114</v>
      </c>
      <c r="Y226" s="7"/>
      <c r="Z226" s="7" t="s">
        <v>5307</v>
      </c>
      <c r="AA226" s="7" t="s">
        <v>114</v>
      </c>
      <c r="AB226" s="7" t="s">
        <v>74</v>
      </c>
      <c r="AC226" s="10">
        <v>18</v>
      </c>
      <c r="AD226" s="7" t="s">
        <v>3727</v>
      </c>
      <c r="AE226" s="7"/>
      <c r="AF226" s="7" t="s">
        <v>114</v>
      </c>
      <c r="AG226" s="10">
        <v>8</v>
      </c>
      <c r="AH226" s="3" t="s">
        <v>180</v>
      </c>
      <c r="AI226" s="3" t="s">
        <v>1333</v>
      </c>
      <c r="AJ226" t="s">
        <v>114</v>
      </c>
      <c r="AK226" t="s">
        <v>114</v>
      </c>
      <c r="AL226" t="s">
        <v>114</v>
      </c>
      <c r="AM226" s="43" t="b">
        <v>0</v>
      </c>
      <c r="AN226" s="3"/>
      <c r="AO226" s="3"/>
      <c r="AP226" s="43" t="b">
        <v>0</v>
      </c>
      <c r="AQ226" s="3" t="b">
        <v>0</v>
      </c>
    </row>
    <row r="227" spans="1:43" x14ac:dyDescent="0.25">
      <c r="A227" t="str">
        <f>_xlfn.CONCAT(Table4[[#This Row],[Order]],"-",Table4[[#This Row],[Line]])</f>
        <v>73835-18</v>
      </c>
      <c r="B227" s="59">
        <v>43486</v>
      </c>
      <c r="C227" s="57">
        <v>73835</v>
      </c>
      <c r="D227" s="58" t="s">
        <v>3730</v>
      </c>
      <c r="E227" s="57">
        <v>18</v>
      </c>
      <c r="F227" s="57">
        <v>1</v>
      </c>
      <c r="G227" s="58" t="s">
        <v>42</v>
      </c>
      <c r="H227" s="57">
        <v>2</v>
      </c>
      <c r="I227" s="43" t="b">
        <v>0</v>
      </c>
      <c r="J227" s="43" t="b">
        <v>0</v>
      </c>
      <c r="K227" t="s">
        <v>114</v>
      </c>
      <c r="L227" s="43" t="b">
        <v>0</v>
      </c>
      <c r="M227" s="43" t="b">
        <v>0</v>
      </c>
      <c r="N227" s="43" t="b">
        <v>0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t="s">
        <v>114</v>
      </c>
      <c r="V227" t="s">
        <v>114</v>
      </c>
      <c r="W227" s="6">
        <v>43481</v>
      </c>
      <c r="X227" s="58" t="s">
        <v>114</v>
      </c>
      <c r="Y227" s="58"/>
      <c r="Z227" s="58" t="s">
        <v>5308</v>
      </c>
      <c r="AA227" s="58" t="s">
        <v>114</v>
      </c>
      <c r="AB227" s="58" t="s">
        <v>74</v>
      </c>
      <c r="AC227" s="57">
        <v>18</v>
      </c>
      <c r="AD227" s="58" t="s">
        <v>3729</v>
      </c>
      <c r="AE227" s="59"/>
      <c r="AF227" s="58" t="s">
        <v>114</v>
      </c>
      <c r="AG227" s="57">
        <v>10</v>
      </c>
      <c r="AH227" s="3" t="s">
        <v>180</v>
      </c>
      <c r="AI227" s="3" t="s">
        <v>1333</v>
      </c>
      <c r="AJ227" t="s">
        <v>114</v>
      </c>
      <c r="AK227" t="s">
        <v>114</v>
      </c>
      <c r="AL227" t="s">
        <v>114</v>
      </c>
      <c r="AM227" s="43" t="b">
        <v>0</v>
      </c>
      <c r="AN227" s="55"/>
      <c r="AO227" s="3"/>
      <c r="AP227" s="43" t="b">
        <v>0</v>
      </c>
      <c r="AQ227" s="3" t="b">
        <v>0</v>
      </c>
    </row>
    <row r="228" spans="1:43" x14ac:dyDescent="0.25">
      <c r="A228" t="str">
        <f>_xlfn.CONCAT(Table4[[#This Row],[Order]],"-",Table4[[#This Row],[Line]])</f>
        <v>73835-20</v>
      </c>
      <c r="B228" s="59">
        <v>43486</v>
      </c>
      <c r="C228" s="57">
        <v>73835</v>
      </c>
      <c r="D228" s="58" t="s">
        <v>3732</v>
      </c>
      <c r="E228" s="57">
        <v>20</v>
      </c>
      <c r="F228" s="57">
        <v>1</v>
      </c>
      <c r="G228" s="58" t="s">
        <v>42</v>
      </c>
      <c r="H228" s="57">
        <v>3</v>
      </c>
      <c r="I228" s="43" t="b">
        <v>0</v>
      </c>
      <c r="J228" s="43" t="b">
        <v>0</v>
      </c>
      <c r="K228" t="s">
        <v>114</v>
      </c>
      <c r="L228" s="43" t="b">
        <v>0</v>
      </c>
      <c r="M228" s="43" t="b">
        <v>0</v>
      </c>
      <c r="N228" s="43" t="b">
        <v>0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t="s">
        <v>114</v>
      </c>
      <c r="V228" t="s">
        <v>114</v>
      </c>
      <c r="W228" s="6">
        <v>43481</v>
      </c>
      <c r="X228" s="58" t="s">
        <v>114</v>
      </c>
      <c r="Y228" s="58"/>
      <c r="Z228" s="58" t="s">
        <v>158</v>
      </c>
      <c r="AA228" s="58" t="s">
        <v>114</v>
      </c>
      <c r="AB228" s="58" t="s">
        <v>74</v>
      </c>
      <c r="AC228" s="57">
        <v>18</v>
      </c>
      <c r="AD228" s="58" t="s">
        <v>3731</v>
      </c>
      <c r="AE228" s="59"/>
      <c r="AF228" s="58" t="s">
        <v>114</v>
      </c>
      <c r="AG228" s="57">
        <v>3</v>
      </c>
      <c r="AH228" s="3" t="s">
        <v>180</v>
      </c>
      <c r="AI228" s="3" t="s">
        <v>1333</v>
      </c>
      <c r="AJ228" t="s">
        <v>114</v>
      </c>
      <c r="AK228" t="s">
        <v>114</v>
      </c>
      <c r="AL228" t="s">
        <v>114</v>
      </c>
      <c r="AM228" s="43" t="b">
        <v>0</v>
      </c>
      <c r="AN228" s="55"/>
      <c r="AO228" s="3"/>
      <c r="AP228" s="43" t="b">
        <v>0</v>
      </c>
      <c r="AQ228" s="3" t="b">
        <v>0</v>
      </c>
    </row>
    <row r="229" spans="1:43" x14ac:dyDescent="0.25">
      <c r="A229" t="str">
        <f>_xlfn.CONCAT(Table4[[#This Row],[Order]],"-",Table4[[#This Row],[Line]])</f>
        <v>73835-22</v>
      </c>
      <c r="B229" s="59">
        <v>43486</v>
      </c>
      <c r="C229" s="57">
        <v>73835</v>
      </c>
      <c r="D229" s="58" t="s">
        <v>3733</v>
      </c>
      <c r="E229" s="57">
        <v>22</v>
      </c>
      <c r="F229" s="57">
        <v>1</v>
      </c>
      <c r="G229" s="58" t="s">
        <v>42</v>
      </c>
      <c r="H229" s="57">
        <v>5</v>
      </c>
      <c r="I229" s="43" t="b">
        <v>0</v>
      </c>
      <c r="J229" s="43" t="b">
        <v>0</v>
      </c>
      <c r="K229" t="s">
        <v>114</v>
      </c>
      <c r="L229" s="43" t="b">
        <v>0</v>
      </c>
      <c r="M229" s="43" t="b">
        <v>0</v>
      </c>
      <c r="N229" s="43" t="b">
        <v>0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t="s">
        <v>114</v>
      </c>
      <c r="V229" t="s">
        <v>114</v>
      </c>
      <c r="W229" s="6">
        <v>43481</v>
      </c>
      <c r="X229" s="58" t="s">
        <v>114</v>
      </c>
      <c r="Y229" s="58"/>
      <c r="Z229" s="58" t="s">
        <v>158</v>
      </c>
      <c r="AA229" s="58" t="s">
        <v>114</v>
      </c>
      <c r="AB229" s="58" t="s">
        <v>74</v>
      </c>
      <c r="AC229" s="57">
        <v>18</v>
      </c>
      <c r="AD229" s="58" t="s">
        <v>1847</v>
      </c>
      <c r="AE229" s="59"/>
      <c r="AF229" s="58" t="s">
        <v>114</v>
      </c>
      <c r="AG229" s="57">
        <v>5</v>
      </c>
      <c r="AH229" s="3" t="s">
        <v>180</v>
      </c>
      <c r="AI229" s="3" t="s">
        <v>1333</v>
      </c>
      <c r="AJ229" t="s">
        <v>114</v>
      </c>
      <c r="AK229" t="s">
        <v>114</v>
      </c>
      <c r="AL229" t="s">
        <v>114</v>
      </c>
      <c r="AM229" s="43" t="b">
        <v>0</v>
      </c>
      <c r="AN229" s="55"/>
      <c r="AO229" s="3"/>
      <c r="AP229" s="43" t="b">
        <v>0</v>
      </c>
      <c r="AQ229" s="3" t="b">
        <v>0</v>
      </c>
    </row>
    <row r="230" spans="1:43" x14ac:dyDescent="0.25">
      <c r="A230" t="str">
        <f>_xlfn.CONCAT(Table4[[#This Row],[Order]],"-",Table4[[#This Row],[Line]])</f>
        <v>73835-24</v>
      </c>
      <c r="B230" s="59">
        <v>43486</v>
      </c>
      <c r="C230" s="57">
        <v>73835</v>
      </c>
      <c r="D230" s="58" t="s">
        <v>3735</v>
      </c>
      <c r="E230" s="57">
        <v>24</v>
      </c>
      <c r="F230" s="57">
        <v>1</v>
      </c>
      <c r="G230" s="58" t="s">
        <v>42</v>
      </c>
      <c r="H230" s="57">
        <v>1</v>
      </c>
      <c r="I230" s="43" t="b">
        <v>0</v>
      </c>
      <c r="J230" s="43" t="b">
        <v>0</v>
      </c>
      <c r="K230" t="s">
        <v>114</v>
      </c>
      <c r="L230" s="43" t="b">
        <v>0</v>
      </c>
      <c r="M230" s="43" t="b">
        <v>0</v>
      </c>
      <c r="N230" s="43" t="b">
        <v>0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t="s">
        <v>114</v>
      </c>
      <c r="V230" t="s">
        <v>114</v>
      </c>
      <c r="W230" s="6">
        <v>43481</v>
      </c>
      <c r="X230" s="58" t="s">
        <v>114</v>
      </c>
      <c r="Y230" s="58"/>
      <c r="Z230" s="58" t="s">
        <v>5306</v>
      </c>
      <c r="AA230" s="58" t="s">
        <v>114</v>
      </c>
      <c r="AB230" s="58" t="s">
        <v>74</v>
      </c>
      <c r="AC230" s="57">
        <v>18</v>
      </c>
      <c r="AD230" s="58" t="s">
        <v>3734</v>
      </c>
      <c r="AE230" s="59"/>
      <c r="AF230" s="58" t="s">
        <v>114</v>
      </c>
      <c r="AG230" s="57">
        <v>3</v>
      </c>
      <c r="AH230" s="3" t="s">
        <v>180</v>
      </c>
      <c r="AI230" s="3" t="s">
        <v>1333</v>
      </c>
      <c r="AJ230" t="s">
        <v>114</v>
      </c>
      <c r="AK230" t="s">
        <v>114</v>
      </c>
      <c r="AL230" t="s">
        <v>114</v>
      </c>
      <c r="AM230" s="43" t="b">
        <v>0</v>
      </c>
      <c r="AN230" s="55"/>
      <c r="AO230" s="3"/>
      <c r="AP230" s="43" t="b">
        <v>0</v>
      </c>
      <c r="AQ230" s="3" t="b">
        <v>0</v>
      </c>
    </row>
    <row r="231" spans="1:43" x14ac:dyDescent="0.25">
      <c r="A231" t="str">
        <f>_xlfn.CONCAT(Table4[[#This Row],[Order]],"-",Table4[[#This Row],[Line]])</f>
        <v>73863-1</v>
      </c>
      <c r="B231" s="59">
        <v>43468</v>
      </c>
      <c r="C231" s="57">
        <v>73863</v>
      </c>
      <c r="D231" s="58" t="s">
        <v>3228</v>
      </c>
      <c r="E231" s="57">
        <v>1</v>
      </c>
      <c r="F231" s="57">
        <v>1</v>
      </c>
      <c r="G231" s="58" t="s">
        <v>29</v>
      </c>
      <c r="H231" s="57">
        <v>1</v>
      </c>
      <c r="I231" s="43" t="b">
        <v>1</v>
      </c>
      <c r="J231" s="43" t="b">
        <v>1</v>
      </c>
      <c r="K231" t="s">
        <v>135</v>
      </c>
      <c r="L231" s="43" t="b">
        <v>1</v>
      </c>
      <c r="M231" s="43" t="b">
        <v>1</v>
      </c>
      <c r="N231" s="43" t="b">
        <v>1</v>
      </c>
      <c r="O231" t="s">
        <v>138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t="s">
        <v>138</v>
      </c>
      <c r="V231" t="s">
        <v>114</v>
      </c>
      <c r="W231" s="6">
        <v>43462</v>
      </c>
      <c r="X231" s="58" t="s">
        <v>114</v>
      </c>
      <c r="Y231" s="58" t="s">
        <v>5231</v>
      </c>
      <c r="Z231" s="58" t="s">
        <v>3517</v>
      </c>
      <c r="AA231" s="58" t="s">
        <v>114</v>
      </c>
      <c r="AB231" s="58" t="s">
        <v>74</v>
      </c>
      <c r="AC231" s="57">
        <v>12</v>
      </c>
      <c r="AD231" s="58" t="s">
        <v>94</v>
      </c>
      <c r="AE231" s="59">
        <v>43462</v>
      </c>
      <c r="AF231" s="58" t="s">
        <v>114</v>
      </c>
      <c r="AG231" s="57">
        <v>1</v>
      </c>
      <c r="AH231" s="3" t="s">
        <v>74</v>
      </c>
      <c r="AI231" s="3" t="s">
        <v>1336</v>
      </c>
      <c r="AJ231" t="s">
        <v>114</v>
      </c>
      <c r="AK231" t="s">
        <v>114</v>
      </c>
      <c r="AL231" t="s">
        <v>114</v>
      </c>
      <c r="AM231" s="43" t="b">
        <v>0</v>
      </c>
      <c r="AN231" s="55"/>
      <c r="AO231" s="3"/>
      <c r="AP231" s="43" t="b">
        <v>0</v>
      </c>
      <c r="AQ231" s="3" t="b">
        <v>0</v>
      </c>
    </row>
    <row r="232" spans="1:43" x14ac:dyDescent="0.25">
      <c r="A232" t="str">
        <f>_xlfn.CONCAT(Table4[[#This Row],[Order]],"-",Table4[[#This Row],[Line]])</f>
        <v>73863-2</v>
      </c>
      <c r="B232" s="59">
        <v>43468</v>
      </c>
      <c r="C232" s="57">
        <v>73863</v>
      </c>
      <c r="D232" s="58" t="s">
        <v>3230</v>
      </c>
      <c r="E232" s="57">
        <v>2</v>
      </c>
      <c r="F232" s="57">
        <v>1</v>
      </c>
      <c r="G232" s="58" t="s">
        <v>29</v>
      </c>
      <c r="H232" s="57">
        <v>1</v>
      </c>
      <c r="I232" s="43" t="b">
        <v>1</v>
      </c>
      <c r="J232" s="43" t="b">
        <v>1</v>
      </c>
      <c r="K232" t="s">
        <v>135</v>
      </c>
      <c r="L232" s="43" t="b">
        <v>1</v>
      </c>
      <c r="M232" s="43" t="b">
        <v>1</v>
      </c>
      <c r="N232" s="43" t="b">
        <v>1</v>
      </c>
      <c r="O232" t="s">
        <v>138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t="s">
        <v>138</v>
      </c>
      <c r="V232" t="s">
        <v>114</v>
      </c>
      <c r="W232" s="6">
        <v>43462</v>
      </c>
      <c r="X232" s="58" t="s">
        <v>114</v>
      </c>
      <c r="Y232" s="58" t="s">
        <v>5232</v>
      </c>
      <c r="Z232" s="58" t="s">
        <v>3518</v>
      </c>
      <c r="AA232" s="58" t="s">
        <v>114</v>
      </c>
      <c r="AB232" s="58" t="s">
        <v>74</v>
      </c>
      <c r="AC232" s="57">
        <v>12</v>
      </c>
      <c r="AD232" s="58" t="s">
        <v>3229</v>
      </c>
      <c r="AE232" s="59">
        <v>43462</v>
      </c>
      <c r="AF232" s="58" t="s">
        <v>114</v>
      </c>
      <c r="AG232" s="57">
        <v>1</v>
      </c>
      <c r="AH232" s="3" t="s">
        <v>74</v>
      </c>
      <c r="AI232" s="3" t="s">
        <v>1336</v>
      </c>
      <c r="AJ232" t="s">
        <v>114</v>
      </c>
      <c r="AK232" t="s">
        <v>114</v>
      </c>
      <c r="AL232" t="s">
        <v>114</v>
      </c>
      <c r="AM232" s="43" t="b">
        <v>0</v>
      </c>
      <c r="AN232" s="55"/>
      <c r="AO232" s="3"/>
      <c r="AP232" s="43" t="b">
        <v>0</v>
      </c>
      <c r="AQ232" s="3" t="b">
        <v>0</v>
      </c>
    </row>
    <row r="233" spans="1:43" x14ac:dyDescent="0.25">
      <c r="A233" t="str">
        <f>_xlfn.CONCAT(Table4[[#This Row],[Order]],"-",Table4[[#This Row],[Line]])</f>
        <v>73863-3</v>
      </c>
      <c r="B233" s="59">
        <v>43468</v>
      </c>
      <c r="C233" s="57">
        <v>73863</v>
      </c>
      <c r="D233" s="58" t="s">
        <v>3231</v>
      </c>
      <c r="E233" s="57">
        <v>3</v>
      </c>
      <c r="F233" s="57">
        <v>1</v>
      </c>
      <c r="G233" s="58" t="s">
        <v>29</v>
      </c>
      <c r="H233" s="57">
        <v>1</v>
      </c>
      <c r="I233" s="43" t="b">
        <v>1</v>
      </c>
      <c r="J233" s="43" t="b">
        <v>1</v>
      </c>
      <c r="K233" t="s">
        <v>135</v>
      </c>
      <c r="L233" s="43" t="b">
        <v>1</v>
      </c>
      <c r="M233" s="43" t="b">
        <v>1</v>
      </c>
      <c r="N233" s="43" t="b">
        <v>1</v>
      </c>
      <c r="O233" t="s">
        <v>138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t="s">
        <v>138</v>
      </c>
      <c r="V233" t="s">
        <v>114</v>
      </c>
      <c r="W233" s="6">
        <v>43462</v>
      </c>
      <c r="X233" s="58" t="s">
        <v>114</v>
      </c>
      <c r="Y233" s="58" t="s">
        <v>5233</v>
      </c>
      <c r="Z233" s="58" t="s">
        <v>3519</v>
      </c>
      <c r="AA233" s="58" t="s">
        <v>45</v>
      </c>
      <c r="AB233" s="58" t="s">
        <v>74</v>
      </c>
      <c r="AC233" s="57">
        <v>12</v>
      </c>
      <c r="AD233" s="58" t="s">
        <v>1</v>
      </c>
      <c r="AE233" s="59">
        <v>43462</v>
      </c>
      <c r="AF233" s="58" t="s">
        <v>114</v>
      </c>
      <c r="AG233" s="57">
        <v>2</v>
      </c>
      <c r="AH233" s="3" t="s">
        <v>74</v>
      </c>
      <c r="AI233" s="3" t="s">
        <v>1336</v>
      </c>
      <c r="AJ233" t="s">
        <v>114</v>
      </c>
      <c r="AK233" t="s">
        <v>114</v>
      </c>
      <c r="AL233" t="s">
        <v>114</v>
      </c>
      <c r="AM233" s="43" t="b">
        <v>0</v>
      </c>
      <c r="AN233" s="55"/>
      <c r="AO233" s="3"/>
      <c r="AP233" s="43" t="b">
        <v>0</v>
      </c>
      <c r="AQ233" s="3" t="b">
        <v>0</v>
      </c>
    </row>
    <row r="234" spans="1:43" x14ac:dyDescent="0.25">
      <c r="A234" t="str">
        <f>_xlfn.CONCAT(Table4[[#This Row],[Order]],"-",Table4[[#This Row],[Line]])</f>
        <v>73897-1</v>
      </c>
      <c r="B234" s="59">
        <v>43480</v>
      </c>
      <c r="C234" s="57">
        <v>73897</v>
      </c>
      <c r="D234" s="58" t="s">
        <v>1544</v>
      </c>
      <c r="E234" s="57">
        <v>1</v>
      </c>
      <c r="F234" s="57">
        <v>1</v>
      </c>
      <c r="G234" s="58" t="s">
        <v>165</v>
      </c>
      <c r="H234" s="57">
        <v>8</v>
      </c>
      <c r="I234" s="43" t="b">
        <v>1</v>
      </c>
      <c r="J234" s="43" t="b">
        <v>0</v>
      </c>
      <c r="K234" t="s">
        <v>114</v>
      </c>
      <c r="L234" s="43" t="b">
        <v>0</v>
      </c>
      <c r="M234" s="43" t="b">
        <v>0</v>
      </c>
      <c r="N234" s="43" t="b">
        <v>1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t="s">
        <v>114</v>
      </c>
      <c r="V234" t="s">
        <v>114</v>
      </c>
      <c r="W234" s="6">
        <v>43475</v>
      </c>
      <c r="X234" s="58" t="s">
        <v>151</v>
      </c>
      <c r="Y234" s="58"/>
      <c r="Z234" s="58" t="s">
        <v>3161</v>
      </c>
      <c r="AA234" s="58" t="s">
        <v>114</v>
      </c>
      <c r="AB234" s="58" t="s">
        <v>74</v>
      </c>
      <c r="AC234" s="57">
        <v>7</v>
      </c>
      <c r="AD234" s="58" t="s">
        <v>1543</v>
      </c>
      <c r="AE234" s="59"/>
      <c r="AF234" s="58" t="s">
        <v>114</v>
      </c>
      <c r="AG234" s="57">
        <v>8</v>
      </c>
      <c r="AH234" s="3" t="s">
        <v>74</v>
      </c>
      <c r="AI234" s="3" t="s">
        <v>1326</v>
      </c>
      <c r="AJ234" t="s">
        <v>114</v>
      </c>
      <c r="AK234" t="s">
        <v>114</v>
      </c>
      <c r="AL234" t="s">
        <v>114</v>
      </c>
      <c r="AM234" s="43" t="b">
        <v>0</v>
      </c>
      <c r="AN234" s="55"/>
      <c r="AO234" s="3"/>
      <c r="AP234" s="43" t="b">
        <v>0</v>
      </c>
      <c r="AQ234" s="3" t="b">
        <v>0</v>
      </c>
    </row>
    <row r="235" spans="1:43" x14ac:dyDescent="0.25">
      <c r="A235" t="str">
        <f>_xlfn.CONCAT(Table4[[#This Row],[Order]],"-",Table4[[#This Row],[Line]])</f>
        <v>73897-2</v>
      </c>
      <c r="B235" s="6">
        <v>43480</v>
      </c>
      <c r="C235" s="9">
        <v>73897</v>
      </c>
      <c r="D235" s="4" t="s">
        <v>1546</v>
      </c>
      <c r="E235" s="9">
        <v>2</v>
      </c>
      <c r="F235" s="9">
        <v>1</v>
      </c>
      <c r="G235" s="4" t="s">
        <v>165</v>
      </c>
      <c r="H235" s="9">
        <v>8</v>
      </c>
      <c r="I235" s="43" t="b">
        <v>1</v>
      </c>
      <c r="J235" s="43" t="b">
        <v>0</v>
      </c>
      <c r="K235" t="s">
        <v>114</v>
      </c>
      <c r="L235" s="43" t="b">
        <v>0</v>
      </c>
      <c r="M235" s="43" t="b">
        <v>0</v>
      </c>
      <c r="N235" s="43" t="b">
        <v>1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t="s">
        <v>114</v>
      </c>
      <c r="V235" t="s">
        <v>114</v>
      </c>
      <c r="W235" s="6">
        <v>43475</v>
      </c>
      <c r="X235" s="4" t="s">
        <v>151</v>
      </c>
      <c r="Y235" s="4"/>
      <c r="Z235" s="4" t="s">
        <v>3161</v>
      </c>
      <c r="AA235" s="4" t="s">
        <v>114</v>
      </c>
      <c r="AB235" s="4" t="s">
        <v>74</v>
      </c>
      <c r="AC235" s="9">
        <v>7</v>
      </c>
      <c r="AD235" s="4" t="s">
        <v>1545</v>
      </c>
      <c r="AE235" s="6"/>
      <c r="AF235" s="4" t="s">
        <v>114</v>
      </c>
      <c r="AG235" s="9">
        <v>8</v>
      </c>
      <c r="AH235" s="3" t="s">
        <v>74</v>
      </c>
      <c r="AI235" s="3" t="s">
        <v>1326</v>
      </c>
      <c r="AJ235" t="s">
        <v>114</v>
      </c>
      <c r="AK235" t="s">
        <v>114</v>
      </c>
      <c r="AL235" t="s">
        <v>114</v>
      </c>
      <c r="AM235" s="43" t="b">
        <v>0</v>
      </c>
      <c r="AN235" s="55"/>
      <c r="AO235" s="3"/>
      <c r="AP235" s="43" t="b">
        <v>0</v>
      </c>
      <c r="AQ235" s="3" t="b">
        <v>0</v>
      </c>
    </row>
    <row r="236" spans="1:43" x14ac:dyDescent="0.25">
      <c r="A236" t="str">
        <f>_xlfn.CONCAT(Table4[[#This Row],[Order]],"-",Table4[[#This Row],[Line]])</f>
        <v>73897-3</v>
      </c>
      <c r="B236" s="59">
        <v>43480</v>
      </c>
      <c r="C236" s="57">
        <v>73897</v>
      </c>
      <c r="D236" s="58" t="s">
        <v>1548</v>
      </c>
      <c r="E236" s="57">
        <v>3</v>
      </c>
      <c r="F236" s="57">
        <v>1</v>
      </c>
      <c r="G236" s="58" t="s">
        <v>165</v>
      </c>
      <c r="H236" s="57">
        <v>2</v>
      </c>
      <c r="I236" s="43" t="b">
        <v>1</v>
      </c>
      <c r="J236" s="43" t="b">
        <v>0</v>
      </c>
      <c r="K236" t="s">
        <v>114</v>
      </c>
      <c r="L236" s="43" t="b">
        <v>0</v>
      </c>
      <c r="M236" s="43" t="b">
        <v>0</v>
      </c>
      <c r="N236" s="43" t="b">
        <v>1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t="s">
        <v>114</v>
      </c>
      <c r="V236" t="s">
        <v>114</v>
      </c>
      <c r="W236" s="6">
        <v>43475</v>
      </c>
      <c r="X236" s="58" t="s">
        <v>151</v>
      </c>
      <c r="Y236" s="58"/>
      <c r="Z236" s="58" t="s">
        <v>4846</v>
      </c>
      <c r="AA236" s="58" t="s">
        <v>114</v>
      </c>
      <c r="AB236" s="58" t="s">
        <v>74</v>
      </c>
      <c r="AC236" s="57">
        <v>7</v>
      </c>
      <c r="AD236" s="58" t="s">
        <v>1547</v>
      </c>
      <c r="AE236" s="59"/>
      <c r="AF236" s="58" t="s">
        <v>114</v>
      </c>
      <c r="AG236" s="57">
        <v>2</v>
      </c>
      <c r="AH236" s="3" t="s">
        <v>74</v>
      </c>
      <c r="AI236" s="3" t="s">
        <v>1326</v>
      </c>
      <c r="AJ236" t="s">
        <v>114</v>
      </c>
      <c r="AK236" t="s">
        <v>114</v>
      </c>
      <c r="AL236" t="s">
        <v>114</v>
      </c>
      <c r="AM236" s="43" t="b">
        <v>0</v>
      </c>
      <c r="AN236" s="55"/>
      <c r="AO236" s="3"/>
      <c r="AP236" s="43" t="b">
        <v>0</v>
      </c>
      <c r="AQ236" s="3" t="b">
        <v>0</v>
      </c>
    </row>
    <row r="237" spans="1:43" x14ac:dyDescent="0.25">
      <c r="A237" t="str">
        <f>_xlfn.CONCAT(Table4[[#This Row],[Order]],"-",Table4[[#This Row],[Line]])</f>
        <v>73897-4</v>
      </c>
      <c r="B237" s="5">
        <v>43480</v>
      </c>
      <c r="C237" s="8">
        <v>73897</v>
      </c>
      <c r="D237" s="3" t="s">
        <v>1550</v>
      </c>
      <c r="E237" s="8">
        <v>4</v>
      </c>
      <c r="F237" s="8">
        <v>1</v>
      </c>
      <c r="G237" s="3" t="s">
        <v>165</v>
      </c>
      <c r="H237" s="8">
        <v>2</v>
      </c>
      <c r="I237" s="43" t="b">
        <v>1</v>
      </c>
      <c r="J237" s="43" t="b">
        <v>0</v>
      </c>
      <c r="K237" t="s">
        <v>114</v>
      </c>
      <c r="L237" s="43" t="b">
        <v>0</v>
      </c>
      <c r="M237" s="43" t="b">
        <v>0</v>
      </c>
      <c r="N237" s="43" t="b">
        <v>1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t="s">
        <v>114</v>
      </c>
      <c r="V237" t="s">
        <v>114</v>
      </c>
      <c r="W237" s="5">
        <v>43475</v>
      </c>
      <c r="X237" s="3" t="s">
        <v>151</v>
      </c>
      <c r="Y237" s="3"/>
      <c r="Z237" s="3" t="s">
        <v>3161</v>
      </c>
      <c r="AA237" s="3" t="s">
        <v>114</v>
      </c>
      <c r="AB237" s="3" t="s">
        <v>74</v>
      </c>
      <c r="AC237" s="8">
        <v>7</v>
      </c>
      <c r="AD237" s="3" t="s">
        <v>1549</v>
      </c>
      <c r="AE237" s="3"/>
      <c r="AF237" s="3" t="s">
        <v>114</v>
      </c>
      <c r="AG237" s="8">
        <v>2</v>
      </c>
      <c r="AH237" s="3" t="s">
        <v>74</v>
      </c>
      <c r="AI237" s="3" t="s">
        <v>1326</v>
      </c>
      <c r="AJ237" t="s">
        <v>114</v>
      </c>
      <c r="AK237" t="s">
        <v>114</v>
      </c>
      <c r="AL237" t="s">
        <v>114</v>
      </c>
      <c r="AM237" s="43" t="b">
        <v>0</v>
      </c>
      <c r="AN237" s="3"/>
      <c r="AO237" s="3"/>
      <c r="AP237" s="43" t="b">
        <v>0</v>
      </c>
      <c r="AQ237" s="3" t="b">
        <v>0</v>
      </c>
    </row>
    <row r="238" spans="1:43" x14ac:dyDescent="0.25">
      <c r="A238" t="str">
        <f>_xlfn.CONCAT(Table4[[#This Row],[Order]],"-",Table4[[#This Row],[Line]])</f>
        <v>73949-4</v>
      </c>
      <c r="B238" s="5">
        <v>43475</v>
      </c>
      <c r="C238" s="8">
        <v>73949</v>
      </c>
      <c r="D238" s="3" t="s">
        <v>3214</v>
      </c>
      <c r="E238" s="8">
        <v>4</v>
      </c>
      <c r="F238" s="8">
        <v>1</v>
      </c>
      <c r="G238" s="3" t="s">
        <v>165</v>
      </c>
      <c r="H238" s="8">
        <v>12</v>
      </c>
      <c r="I238" s="43" t="b">
        <v>1</v>
      </c>
      <c r="J238" s="43" t="b">
        <v>0</v>
      </c>
      <c r="K238" t="s">
        <v>135</v>
      </c>
      <c r="L238" s="43" t="b">
        <v>0</v>
      </c>
      <c r="M238" s="43" t="b">
        <v>0</v>
      </c>
      <c r="N238" s="43" t="b">
        <v>1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t="s">
        <v>114</v>
      </c>
      <c r="V238" t="s">
        <v>114</v>
      </c>
      <c r="W238" s="5">
        <v>43472</v>
      </c>
      <c r="X238" s="3" t="s">
        <v>151</v>
      </c>
      <c r="Y238" s="3"/>
      <c r="Z238" s="3" t="s">
        <v>1144</v>
      </c>
      <c r="AA238" s="3" t="s">
        <v>114</v>
      </c>
      <c r="AB238" s="3" t="s">
        <v>74</v>
      </c>
      <c r="AC238" s="8">
        <v>1</v>
      </c>
      <c r="AD238" s="3" t="s">
        <v>3213</v>
      </c>
      <c r="AE238" s="3"/>
      <c r="AF238" s="3" t="s">
        <v>114</v>
      </c>
      <c r="AG238" s="8">
        <v>12</v>
      </c>
      <c r="AH238" s="3" t="s">
        <v>74</v>
      </c>
      <c r="AI238" s="3" t="s">
        <v>1328</v>
      </c>
      <c r="AJ238" t="s">
        <v>114</v>
      </c>
      <c r="AK238" t="s">
        <v>114</v>
      </c>
      <c r="AL238" t="s">
        <v>114</v>
      </c>
      <c r="AM238" s="43" t="b">
        <v>0</v>
      </c>
      <c r="AN238" s="3"/>
      <c r="AO238" s="3"/>
      <c r="AP238" s="43" t="b">
        <v>0</v>
      </c>
      <c r="AQ238" s="3" t="b">
        <v>0</v>
      </c>
    </row>
    <row r="239" spans="1:43" x14ac:dyDescent="0.25">
      <c r="A239" t="str">
        <f>_xlfn.CONCAT(Table4[[#This Row],[Order]],"-",Table4[[#This Row],[Line]])</f>
        <v>73976-3</v>
      </c>
      <c r="B239" s="1">
        <v>43462</v>
      </c>
      <c r="C239" s="10">
        <v>73976</v>
      </c>
      <c r="D239" s="7" t="s">
        <v>2318</v>
      </c>
      <c r="E239" s="10">
        <v>3</v>
      </c>
      <c r="F239" s="10">
        <v>1</v>
      </c>
      <c r="G239" s="7" t="s">
        <v>43</v>
      </c>
      <c r="H239" s="10">
        <v>1</v>
      </c>
      <c r="I239" s="43" t="b">
        <v>1</v>
      </c>
      <c r="J239" s="43" t="b">
        <v>1</v>
      </c>
      <c r="K239" t="s">
        <v>135</v>
      </c>
      <c r="L239" s="43" t="b">
        <v>1</v>
      </c>
      <c r="M239" s="43" t="b">
        <v>1</v>
      </c>
      <c r="N239" s="43" t="b">
        <v>1</v>
      </c>
      <c r="O239" t="s">
        <v>138</v>
      </c>
      <c r="P239" t="s">
        <v>138</v>
      </c>
      <c r="Q239" t="s">
        <v>114</v>
      </c>
      <c r="R239" t="s">
        <v>114</v>
      </c>
      <c r="S239" t="s">
        <v>114</v>
      </c>
      <c r="T239" t="s">
        <v>114</v>
      </c>
      <c r="U239" t="s">
        <v>114</v>
      </c>
      <c r="V239" t="s">
        <v>114</v>
      </c>
      <c r="W239" s="5">
        <v>43455</v>
      </c>
      <c r="X239" s="7" t="s">
        <v>151</v>
      </c>
      <c r="Y239" s="7" t="s">
        <v>5065</v>
      </c>
      <c r="Z239" s="7" t="s">
        <v>2931</v>
      </c>
      <c r="AA239" s="7" t="s">
        <v>114</v>
      </c>
      <c r="AB239" s="7" t="s">
        <v>74</v>
      </c>
      <c r="AC239" s="10">
        <v>1</v>
      </c>
      <c r="AD239" s="7" t="s">
        <v>2317</v>
      </c>
      <c r="AE239" s="7">
        <v>43461</v>
      </c>
      <c r="AF239" s="7" t="s">
        <v>114</v>
      </c>
      <c r="AG239" s="10">
        <v>1</v>
      </c>
      <c r="AH239" s="3" t="s">
        <v>74</v>
      </c>
      <c r="AI239" s="3" t="s">
        <v>1327</v>
      </c>
      <c r="AJ239" t="s">
        <v>114</v>
      </c>
      <c r="AK239" t="s">
        <v>114</v>
      </c>
      <c r="AL239" t="s">
        <v>114</v>
      </c>
      <c r="AM239" s="43" t="b">
        <v>1</v>
      </c>
      <c r="AN239" s="3">
        <v>43461.6126482986</v>
      </c>
      <c r="AO239" s="3"/>
      <c r="AP239" s="43" t="b">
        <v>1</v>
      </c>
      <c r="AQ239" s="3" t="b">
        <v>0</v>
      </c>
    </row>
    <row r="240" spans="1:43" x14ac:dyDescent="0.25">
      <c r="A240" t="str">
        <f>_xlfn.CONCAT(Table4[[#This Row],[Order]],"-",Table4[[#This Row],[Line]])</f>
        <v>73976-4</v>
      </c>
      <c r="B240" s="1">
        <v>43462</v>
      </c>
      <c r="C240" s="10">
        <v>73976</v>
      </c>
      <c r="D240" s="7" t="s">
        <v>1909</v>
      </c>
      <c r="E240" s="10">
        <v>4</v>
      </c>
      <c r="F240" s="10">
        <v>1</v>
      </c>
      <c r="G240" s="7" t="s">
        <v>43</v>
      </c>
      <c r="H240" s="10">
        <v>1</v>
      </c>
      <c r="I240" s="43" t="b">
        <v>1</v>
      </c>
      <c r="J240" s="43" t="b">
        <v>1</v>
      </c>
      <c r="K240" t="s">
        <v>135</v>
      </c>
      <c r="L240" s="43" t="b">
        <v>1</v>
      </c>
      <c r="M240" s="43" t="b">
        <v>1</v>
      </c>
      <c r="N240" s="43" t="b">
        <v>1</v>
      </c>
      <c r="O240" t="s">
        <v>138</v>
      </c>
      <c r="P240" t="s">
        <v>138</v>
      </c>
      <c r="Q240" t="s">
        <v>114</v>
      </c>
      <c r="R240" t="s">
        <v>114</v>
      </c>
      <c r="S240" t="s">
        <v>114</v>
      </c>
      <c r="T240" t="s">
        <v>114</v>
      </c>
      <c r="U240" t="s">
        <v>114</v>
      </c>
      <c r="V240" t="s">
        <v>114</v>
      </c>
      <c r="W240" s="5">
        <v>43455</v>
      </c>
      <c r="X240" s="7" t="s">
        <v>151</v>
      </c>
      <c r="Y240" s="7" t="s">
        <v>5066</v>
      </c>
      <c r="Z240" s="7" t="s">
        <v>2783</v>
      </c>
      <c r="AA240" s="7" t="s">
        <v>114</v>
      </c>
      <c r="AB240" s="7" t="s">
        <v>74</v>
      </c>
      <c r="AC240" s="10">
        <v>1</v>
      </c>
      <c r="AD240" s="7" t="s">
        <v>1908</v>
      </c>
      <c r="AE240" s="7">
        <v>43461</v>
      </c>
      <c r="AF240" s="7" t="s">
        <v>114</v>
      </c>
      <c r="AG240" s="10">
        <v>3</v>
      </c>
      <c r="AH240" s="3" t="s">
        <v>74</v>
      </c>
      <c r="AI240" s="3" t="s">
        <v>1327</v>
      </c>
      <c r="AJ240" t="s">
        <v>114</v>
      </c>
      <c r="AK240" t="s">
        <v>114</v>
      </c>
      <c r="AL240" t="s">
        <v>114</v>
      </c>
      <c r="AM240" s="43" t="b">
        <v>1</v>
      </c>
      <c r="AN240" s="3">
        <v>43461.6126302431</v>
      </c>
      <c r="AO240" s="3"/>
      <c r="AP240" s="43" t="b">
        <v>1</v>
      </c>
      <c r="AQ240" s="3" t="b">
        <v>0</v>
      </c>
    </row>
    <row r="241" spans="1:43" x14ac:dyDescent="0.25">
      <c r="A241" t="str">
        <f>_xlfn.CONCAT(Table4[[#This Row],[Order]],"-",Table4[[#This Row],[Line]])</f>
        <v>73976-5</v>
      </c>
      <c r="B241" s="1">
        <v>43462</v>
      </c>
      <c r="C241" s="10">
        <v>73976</v>
      </c>
      <c r="D241" s="7" t="s">
        <v>2320</v>
      </c>
      <c r="E241" s="10">
        <v>5</v>
      </c>
      <c r="F241" s="10">
        <v>1</v>
      </c>
      <c r="G241" s="7" t="s">
        <v>43</v>
      </c>
      <c r="H241" s="10">
        <v>1</v>
      </c>
      <c r="I241" s="43" t="b">
        <v>1</v>
      </c>
      <c r="J241" s="43" t="b">
        <v>1</v>
      </c>
      <c r="K241" t="s">
        <v>135</v>
      </c>
      <c r="L241" s="43" t="b">
        <v>1</v>
      </c>
      <c r="M241" s="43" t="b">
        <v>1</v>
      </c>
      <c r="N241" s="43" t="b">
        <v>1</v>
      </c>
      <c r="O241" t="s">
        <v>138</v>
      </c>
      <c r="P241" t="s">
        <v>138</v>
      </c>
      <c r="Q241" t="s">
        <v>114</v>
      </c>
      <c r="R241" t="s">
        <v>114</v>
      </c>
      <c r="S241" t="s">
        <v>114</v>
      </c>
      <c r="T241" t="s">
        <v>114</v>
      </c>
      <c r="U241" t="s">
        <v>114</v>
      </c>
      <c r="V241" t="s">
        <v>114</v>
      </c>
      <c r="W241" s="5">
        <v>43455</v>
      </c>
      <c r="X241" s="7" t="s">
        <v>151</v>
      </c>
      <c r="Y241" s="7" t="s">
        <v>5067</v>
      </c>
      <c r="Z241" s="7" t="s">
        <v>2932</v>
      </c>
      <c r="AA241" s="7" t="s">
        <v>114</v>
      </c>
      <c r="AB241" s="7" t="s">
        <v>74</v>
      </c>
      <c r="AC241" s="10">
        <v>1</v>
      </c>
      <c r="AD241" s="7" t="s">
        <v>2319</v>
      </c>
      <c r="AE241" s="7">
        <v>43461</v>
      </c>
      <c r="AF241" s="7" t="s">
        <v>114</v>
      </c>
      <c r="AG241" s="10">
        <v>2</v>
      </c>
      <c r="AH241" s="3" t="s">
        <v>74</v>
      </c>
      <c r="AI241" s="3" t="s">
        <v>1327</v>
      </c>
      <c r="AJ241" t="s">
        <v>114</v>
      </c>
      <c r="AK241" t="s">
        <v>114</v>
      </c>
      <c r="AL241" t="s">
        <v>114</v>
      </c>
      <c r="AM241" s="43" t="b">
        <v>1</v>
      </c>
      <c r="AN241" s="3">
        <v>43461.612621030101</v>
      </c>
      <c r="AO241" s="3"/>
      <c r="AP241" s="43" t="b">
        <v>1</v>
      </c>
      <c r="AQ241" s="3" t="b">
        <v>0</v>
      </c>
    </row>
    <row r="242" spans="1:43" x14ac:dyDescent="0.25">
      <c r="A242" t="str">
        <f>_xlfn.CONCAT(Table4[[#This Row],[Order]],"-",Table4[[#This Row],[Line]])</f>
        <v>73976-6</v>
      </c>
      <c r="B242" s="1">
        <v>43462</v>
      </c>
      <c r="C242" s="10">
        <v>73976</v>
      </c>
      <c r="D242" s="7" t="s">
        <v>1911</v>
      </c>
      <c r="E242" s="10">
        <v>6</v>
      </c>
      <c r="F242" s="10">
        <v>1</v>
      </c>
      <c r="G242" s="7" t="s">
        <v>43</v>
      </c>
      <c r="H242" s="10">
        <v>1</v>
      </c>
      <c r="I242" s="43" t="b">
        <v>1</v>
      </c>
      <c r="J242" s="43" t="b">
        <v>1</v>
      </c>
      <c r="K242" t="s">
        <v>135</v>
      </c>
      <c r="L242" s="43" t="b">
        <v>1</v>
      </c>
      <c r="M242" s="43" t="b">
        <v>1</v>
      </c>
      <c r="N242" s="43" t="b">
        <v>1</v>
      </c>
      <c r="O242" t="s">
        <v>138</v>
      </c>
      <c r="P242" t="s">
        <v>138</v>
      </c>
      <c r="Q242" t="s">
        <v>114</v>
      </c>
      <c r="R242" t="s">
        <v>114</v>
      </c>
      <c r="S242" t="s">
        <v>114</v>
      </c>
      <c r="T242" t="s">
        <v>114</v>
      </c>
      <c r="U242" t="s">
        <v>114</v>
      </c>
      <c r="V242" t="s">
        <v>114</v>
      </c>
      <c r="W242" s="5">
        <v>43455</v>
      </c>
      <c r="X242" s="7" t="s">
        <v>151</v>
      </c>
      <c r="Y242" s="7" t="s">
        <v>5068</v>
      </c>
      <c r="Z242" s="7" t="s">
        <v>2784</v>
      </c>
      <c r="AA242" s="7" t="s">
        <v>114</v>
      </c>
      <c r="AB242" s="7" t="s">
        <v>74</v>
      </c>
      <c r="AC242" s="10">
        <v>1</v>
      </c>
      <c r="AD242" s="7" t="s">
        <v>1910</v>
      </c>
      <c r="AE242" s="7">
        <v>43461</v>
      </c>
      <c r="AF242" s="7" t="s">
        <v>114</v>
      </c>
      <c r="AG242" s="10">
        <v>8</v>
      </c>
      <c r="AH242" s="3" t="s">
        <v>74</v>
      </c>
      <c r="AI242" s="3" t="s">
        <v>1327</v>
      </c>
      <c r="AJ242" t="s">
        <v>114</v>
      </c>
      <c r="AK242" t="s">
        <v>114</v>
      </c>
      <c r="AL242" t="s">
        <v>114</v>
      </c>
      <c r="AM242" s="43" t="b">
        <v>1</v>
      </c>
      <c r="AN242" s="3">
        <v>43461.612638344901</v>
      </c>
      <c r="AO242" s="3"/>
      <c r="AP242" s="43" t="b">
        <v>1</v>
      </c>
      <c r="AQ242" s="3" t="b">
        <v>0</v>
      </c>
    </row>
    <row r="243" spans="1:43" x14ac:dyDescent="0.25">
      <c r="A243" t="str">
        <f>_xlfn.CONCAT(Table4[[#This Row],[Order]],"-",Table4[[#This Row],[Line]])</f>
        <v>73976-9</v>
      </c>
      <c r="B243" s="1">
        <v>43462</v>
      </c>
      <c r="C243" s="10">
        <v>73976</v>
      </c>
      <c r="D243" s="7" t="s">
        <v>2322</v>
      </c>
      <c r="E243" s="10">
        <v>9</v>
      </c>
      <c r="F243" s="10">
        <v>1</v>
      </c>
      <c r="G243" s="7" t="s">
        <v>43</v>
      </c>
      <c r="H243" s="10">
        <v>1</v>
      </c>
      <c r="I243" s="43" t="b">
        <v>1</v>
      </c>
      <c r="J243" s="43" t="b">
        <v>1</v>
      </c>
      <c r="K243" t="s">
        <v>135</v>
      </c>
      <c r="L243" s="43" t="b">
        <v>1</v>
      </c>
      <c r="M243" s="43" t="b">
        <v>1</v>
      </c>
      <c r="N243" s="43" t="b">
        <v>1</v>
      </c>
      <c r="O243" t="s">
        <v>138</v>
      </c>
      <c r="P243" t="s">
        <v>138</v>
      </c>
      <c r="Q243" t="s">
        <v>114</v>
      </c>
      <c r="R243" t="s">
        <v>114</v>
      </c>
      <c r="S243" t="s">
        <v>114</v>
      </c>
      <c r="T243" t="s">
        <v>114</v>
      </c>
      <c r="U243" t="s">
        <v>114</v>
      </c>
      <c r="V243" t="s">
        <v>114</v>
      </c>
      <c r="W243" s="5">
        <v>43455</v>
      </c>
      <c r="X243" s="7" t="s">
        <v>151</v>
      </c>
      <c r="Y243" s="7" t="s">
        <v>5069</v>
      </c>
      <c r="Z243" s="7" t="s">
        <v>2933</v>
      </c>
      <c r="AA243" s="7" t="s">
        <v>114</v>
      </c>
      <c r="AB243" s="7" t="s">
        <v>74</v>
      </c>
      <c r="AC243" s="10">
        <v>1</v>
      </c>
      <c r="AD243" s="7" t="s">
        <v>2321</v>
      </c>
      <c r="AE243" s="7">
        <v>43461</v>
      </c>
      <c r="AF243" s="7" t="s">
        <v>114</v>
      </c>
      <c r="AG243" s="10">
        <v>1</v>
      </c>
      <c r="AH243" s="3" t="s">
        <v>74</v>
      </c>
      <c r="AI243" s="3" t="s">
        <v>1327</v>
      </c>
      <c r="AJ243" t="s">
        <v>114</v>
      </c>
      <c r="AK243" t="s">
        <v>114</v>
      </c>
      <c r="AL243" t="s">
        <v>114</v>
      </c>
      <c r="AM243" s="43" t="b">
        <v>1</v>
      </c>
      <c r="AN243" s="3">
        <v>43461.612613078702</v>
      </c>
      <c r="AO243" s="3"/>
      <c r="AP243" s="43" t="b">
        <v>1</v>
      </c>
      <c r="AQ243" s="3" t="b">
        <v>0</v>
      </c>
    </row>
    <row r="244" spans="1:43" x14ac:dyDescent="0.25">
      <c r="A244" t="str">
        <f>_xlfn.CONCAT(Table4[[#This Row],[Order]],"-",Table4[[#This Row],[Line]])</f>
        <v>73976-10</v>
      </c>
      <c r="B244" s="1">
        <v>43462</v>
      </c>
      <c r="C244" s="10">
        <v>73976</v>
      </c>
      <c r="D244" s="7" t="s">
        <v>1913</v>
      </c>
      <c r="E244" s="10">
        <v>10</v>
      </c>
      <c r="F244" s="10">
        <v>1</v>
      </c>
      <c r="G244" s="7" t="s">
        <v>43</v>
      </c>
      <c r="H244" s="10">
        <v>1</v>
      </c>
      <c r="I244" s="43" t="b">
        <v>1</v>
      </c>
      <c r="J244" s="43" t="b">
        <v>1</v>
      </c>
      <c r="K244" t="s">
        <v>135</v>
      </c>
      <c r="L244" s="43" t="b">
        <v>1</v>
      </c>
      <c r="M244" s="43" t="b">
        <v>1</v>
      </c>
      <c r="N244" s="43" t="b">
        <v>1</v>
      </c>
      <c r="O244" t="s">
        <v>138</v>
      </c>
      <c r="P244" t="s">
        <v>138</v>
      </c>
      <c r="Q244" t="s">
        <v>114</v>
      </c>
      <c r="R244" t="s">
        <v>114</v>
      </c>
      <c r="S244" t="s">
        <v>114</v>
      </c>
      <c r="T244" t="s">
        <v>114</v>
      </c>
      <c r="U244" t="s">
        <v>114</v>
      </c>
      <c r="V244" t="s">
        <v>114</v>
      </c>
      <c r="W244" s="5">
        <v>43455</v>
      </c>
      <c r="X244" s="7" t="s">
        <v>151</v>
      </c>
      <c r="Y244" s="7" t="s">
        <v>5070</v>
      </c>
      <c r="Z244" s="7" t="s">
        <v>2785</v>
      </c>
      <c r="AA244" s="7" t="s">
        <v>114</v>
      </c>
      <c r="AB244" s="7" t="s">
        <v>74</v>
      </c>
      <c r="AC244" s="10">
        <v>1</v>
      </c>
      <c r="AD244" s="7" t="s">
        <v>1912</v>
      </c>
      <c r="AE244" s="7">
        <v>43461</v>
      </c>
      <c r="AF244" s="7" t="s">
        <v>114</v>
      </c>
      <c r="AG244" s="10">
        <v>2</v>
      </c>
      <c r="AH244" s="3" t="s">
        <v>74</v>
      </c>
      <c r="AI244" s="3" t="s">
        <v>1327</v>
      </c>
      <c r="AJ244" t="s">
        <v>114</v>
      </c>
      <c r="AK244" t="s">
        <v>114</v>
      </c>
      <c r="AL244" t="s">
        <v>114</v>
      </c>
      <c r="AM244" s="43" t="b">
        <v>1</v>
      </c>
      <c r="AN244" s="3">
        <v>43461.612577696797</v>
      </c>
      <c r="AO244" s="3"/>
      <c r="AP244" s="43" t="b">
        <v>1</v>
      </c>
      <c r="AQ244" s="3" t="b">
        <v>0</v>
      </c>
    </row>
    <row r="245" spans="1:43" x14ac:dyDescent="0.25">
      <c r="A245" t="str">
        <f>_xlfn.CONCAT(Table4[[#This Row],[Order]],"-",Table4[[#This Row],[Line]])</f>
        <v>73976-11</v>
      </c>
      <c r="B245" s="1">
        <v>43462</v>
      </c>
      <c r="C245" s="10">
        <v>73976</v>
      </c>
      <c r="D245" s="7" t="s">
        <v>1915</v>
      </c>
      <c r="E245" s="10">
        <v>11</v>
      </c>
      <c r="F245" s="10">
        <v>1</v>
      </c>
      <c r="G245" s="7" t="s">
        <v>43</v>
      </c>
      <c r="H245" s="10">
        <v>1</v>
      </c>
      <c r="I245" s="43" t="b">
        <v>1</v>
      </c>
      <c r="J245" s="43" t="b">
        <v>1</v>
      </c>
      <c r="K245" t="s">
        <v>135</v>
      </c>
      <c r="L245" s="43" t="b">
        <v>1</v>
      </c>
      <c r="M245" s="43" t="b">
        <v>1</v>
      </c>
      <c r="N245" s="43" t="b">
        <v>1</v>
      </c>
      <c r="O245" t="s">
        <v>138</v>
      </c>
      <c r="P245" t="s">
        <v>138</v>
      </c>
      <c r="Q245" t="s">
        <v>114</v>
      </c>
      <c r="R245" t="s">
        <v>114</v>
      </c>
      <c r="S245" t="s">
        <v>114</v>
      </c>
      <c r="T245" t="s">
        <v>114</v>
      </c>
      <c r="U245" t="s">
        <v>114</v>
      </c>
      <c r="V245" t="s">
        <v>114</v>
      </c>
      <c r="W245" s="5">
        <v>43455</v>
      </c>
      <c r="X245" s="7" t="s">
        <v>151</v>
      </c>
      <c r="Y245" s="7" t="s">
        <v>5071</v>
      </c>
      <c r="Z245" s="7" t="s">
        <v>2786</v>
      </c>
      <c r="AA245" s="7" t="s">
        <v>114</v>
      </c>
      <c r="AB245" s="7" t="s">
        <v>74</v>
      </c>
      <c r="AC245" s="10">
        <v>1</v>
      </c>
      <c r="AD245" s="7" t="s">
        <v>1914</v>
      </c>
      <c r="AE245" s="7">
        <v>43461</v>
      </c>
      <c r="AF245" s="7" t="s">
        <v>114</v>
      </c>
      <c r="AG245" s="10">
        <v>4</v>
      </c>
      <c r="AH245" s="3" t="s">
        <v>74</v>
      </c>
      <c r="AI245" s="3" t="s">
        <v>1327</v>
      </c>
      <c r="AJ245" t="s">
        <v>114</v>
      </c>
      <c r="AK245" t="s">
        <v>114</v>
      </c>
      <c r="AL245" t="s">
        <v>114</v>
      </c>
      <c r="AM245" s="43" t="b">
        <v>1</v>
      </c>
      <c r="AN245" s="3">
        <v>43461.612601886598</v>
      </c>
      <c r="AO245" s="3"/>
      <c r="AP245" s="43" t="b">
        <v>1</v>
      </c>
      <c r="AQ245" s="3" t="b">
        <v>0</v>
      </c>
    </row>
    <row r="246" spans="1:43" x14ac:dyDescent="0.25">
      <c r="A246" t="str">
        <f>_xlfn.CONCAT(Table4[[#This Row],[Order]],"-",Table4[[#This Row],[Line]])</f>
        <v>73976-12</v>
      </c>
      <c r="B246" s="1">
        <v>43462</v>
      </c>
      <c r="C246" s="10">
        <v>73976</v>
      </c>
      <c r="D246" s="7" t="s">
        <v>1917</v>
      </c>
      <c r="E246" s="10">
        <v>12</v>
      </c>
      <c r="F246" s="10">
        <v>1</v>
      </c>
      <c r="G246" s="7" t="s">
        <v>43</v>
      </c>
      <c r="H246" s="10">
        <v>1</v>
      </c>
      <c r="I246" s="43" t="b">
        <v>1</v>
      </c>
      <c r="J246" s="43" t="b">
        <v>1</v>
      </c>
      <c r="K246" t="s">
        <v>135</v>
      </c>
      <c r="L246" s="43" t="b">
        <v>1</v>
      </c>
      <c r="M246" s="43" t="b">
        <v>1</v>
      </c>
      <c r="N246" s="43" t="b">
        <v>1</v>
      </c>
      <c r="O246" t="s">
        <v>138</v>
      </c>
      <c r="P246" t="s">
        <v>138</v>
      </c>
      <c r="Q246" t="s">
        <v>114</v>
      </c>
      <c r="R246" t="s">
        <v>114</v>
      </c>
      <c r="S246" t="s">
        <v>114</v>
      </c>
      <c r="T246" t="s">
        <v>114</v>
      </c>
      <c r="U246" t="s">
        <v>114</v>
      </c>
      <c r="V246" t="s">
        <v>114</v>
      </c>
      <c r="W246" s="5">
        <v>43455</v>
      </c>
      <c r="X246" s="7" t="s">
        <v>151</v>
      </c>
      <c r="Y246" s="7" t="s">
        <v>5072</v>
      </c>
      <c r="Z246" s="7" t="s">
        <v>2787</v>
      </c>
      <c r="AA246" s="7" t="s">
        <v>114</v>
      </c>
      <c r="AB246" s="7" t="s">
        <v>74</v>
      </c>
      <c r="AC246" s="10">
        <v>1</v>
      </c>
      <c r="AD246" s="7" t="s">
        <v>1916</v>
      </c>
      <c r="AE246" s="7">
        <v>43461</v>
      </c>
      <c r="AF246" s="7" t="s">
        <v>114</v>
      </c>
      <c r="AG246" s="10">
        <v>4</v>
      </c>
      <c r="AH246" s="3" t="s">
        <v>74</v>
      </c>
      <c r="AI246" s="3" t="s">
        <v>1327</v>
      </c>
      <c r="AJ246" t="s">
        <v>114</v>
      </c>
      <c r="AK246" t="s">
        <v>114</v>
      </c>
      <c r="AL246" t="s">
        <v>114</v>
      </c>
      <c r="AM246" s="43" t="b">
        <v>1</v>
      </c>
      <c r="AN246" s="3">
        <v>43461.612593946797</v>
      </c>
      <c r="AO246" s="3"/>
      <c r="AP246" s="43" t="b">
        <v>1</v>
      </c>
      <c r="AQ246" s="3" t="b">
        <v>0</v>
      </c>
    </row>
    <row r="247" spans="1:43" x14ac:dyDescent="0.25">
      <c r="A247" t="str">
        <f>_xlfn.CONCAT(Table4[[#This Row],[Order]],"-",Table4[[#This Row],[Line]])</f>
        <v>73976-15</v>
      </c>
      <c r="B247" s="5">
        <v>43462</v>
      </c>
      <c r="C247" s="8">
        <v>73976</v>
      </c>
      <c r="D247" s="3" t="s">
        <v>2324</v>
      </c>
      <c r="E247" s="8">
        <v>15</v>
      </c>
      <c r="F247" s="8">
        <v>1</v>
      </c>
      <c r="G247" s="3" t="s">
        <v>43</v>
      </c>
      <c r="H247" s="8">
        <v>2</v>
      </c>
      <c r="I247" s="43" t="b">
        <v>1</v>
      </c>
      <c r="J247" s="43" t="b">
        <v>1</v>
      </c>
      <c r="K247" t="s">
        <v>135</v>
      </c>
      <c r="L247" s="43" t="b">
        <v>1</v>
      </c>
      <c r="M247" s="43" t="b">
        <v>1</v>
      </c>
      <c r="N247" s="43" t="b">
        <v>1</v>
      </c>
      <c r="O247" t="s">
        <v>114</v>
      </c>
      <c r="P247" t="s">
        <v>138</v>
      </c>
      <c r="Q247" t="s">
        <v>114</v>
      </c>
      <c r="R247" t="s">
        <v>114</v>
      </c>
      <c r="S247" t="s">
        <v>114</v>
      </c>
      <c r="T247" t="s">
        <v>114</v>
      </c>
      <c r="U247" t="s">
        <v>114</v>
      </c>
      <c r="V247" t="s">
        <v>114</v>
      </c>
      <c r="W247" s="5">
        <v>43455</v>
      </c>
      <c r="X247" s="3" t="s">
        <v>151</v>
      </c>
      <c r="Y247" s="3" t="s">
        <v>4436</v>
      </c>
      <c r="Z247" s="3" t="s">
        <v>2934</v>
      </c>
      <c r="AA247" s="3" t="s">
        <v>190</v>
      </c>
      <c r="AB247" s="3" t="s">
        <v>74</v>
      </c>
      <c r="AC247" s="8">
        <v>1</v>
      </c>
      <c r="AD247" s="3" t="s">
        <v>2323</v>
      </c>
      <c r="AE247" s="3">
        <v>43454</v>
      </c>
      <c r="AF247" s="3" t="s">
        <v>114</v>
      </c>
      <c r="AG247" s="8">
        <v>2</v>
      </c>
      <c r="AH247" s="3" t="s">
        <v>74</v>
      </c>
      <c r="AI247" s="3" t="s">
        <v>1327</v>
      </c>
      <c r="AJ247" t="s">
        <v>114</v>
      </c>
      <c r="AK247" t="s">
        <v>114</v>
      </c>
      <c r="AL247" t="s">
        <v>114</v>
      </c>
      <c r="AM247" s="43" t="b">
        <v>1</v>
      </c>
      <c r="AN247" s="3">
        <v>43461.612664155102</v>
      </c>
      <c r="AO247" s="3"/>
      <c r="AP247" s="43" t="b">
        <v>1</v>
      </c>
      <c r="AQ247" s="3" t="b">
        <v>1</v>
      </c>
    </row>
    <row r="248" spans="1:43" x14ac:dyDescent="0.25">
      <c r="A248" t="str">
        <f>_xlfn.CONCAT(Table4[[#This Row],[Order]],"-",Table4[[#This Row],[Line]])</f>
        <v>73976-16</v>
      </c>
      <c r="B248" s="5">
        <v>43462</v>
      </c>
      <c r="C248" s="8">
        <v>73976</v>
      </c>
      <c r="D248" s="3" t="s">
        <v>2326</v>
      </c>
      <c r="E248" s="8">
        <v>16</v>
      </c>
      <c r="F248" s="8">
        <v>1</v>
      </c>
      <c r="G248" s="3" t="s">
        <v>43</v>
      </c>
      <c r="H248" s="8">
        <v>1</v>
      </c>
      <c r="I248" s="43" t="b">
        <v>1</v>
      </c>
      <c r="J248" s="43" t="b">
        <v>1</v>
      </c>
      <c r="K248" t="s">
        <v>135</v>
      </c>
      <c r="L248" s="43" t="b">
        <v>1</v>
      </c>
      <c r="M248" s="43" t="b">
        <v>1</v>
      </c>
      <c r="N248" s="43" t="b">
        <v>1</v>
      </c>
      <c r="O248" t="s">
        <v>114</v>
      </c>
      <c r="P248" t="s">
        <v>138</v>
      </c>
      <c r="Q248" t="s">
        <v>114</v>
      </c>
      <c r="R248" t="s">
        <v>114</v>
      </c>
      <c r="S248" t="s">
        <v>114</v>
      </c>
      <c r="T248" t="s">
        <v>114</v>
      </c>
      <c r="U248" t="s">
        <v>114</v>
      </c>
      <c r="V248" t="s">
        <v>114</v>
      </c>
      <c r="W248" s="5">
        <v>43455</v>
      </c>
      <c r="X248" s="3" t="s">
        <v>151</v>
      </c>
      <c r="Y248" s="3" t="s">
        <v>4437</v>
      </c>
      <c r="Z248" s="3" t="s">
        <v>2935</v>
      </c>
      <c r="AA248" s="3" t="s">
        <v>114</v>
      </c>
      <c r="AB248" s="3" t="s">
        <v>74</v>
      </c>
      <c r="AC248" s="8">
        <v>1</v>
      </c>
      <c r="AD248" s="3" t="s">
        <v>2325</v>
      </c>
      <c r="AE248" s="3">
        <v>43454</v>
      </c>
      <c r="AF248" s="3" t="s">
        <v>114</v>
      </c>
      <c r="AG248" s="8">
        <v>2</v>
      </c>
      <c r="AH248" s="3" t="s">
        <v>74</v>
      </c>
      <c r="AI248" s="3" t="s">
        <v>1327</v>
      </c>
      <c r="AJ248" t="s">
        <v>114</v>
      </c>
      <c r="AK248" t="s">
        <v>114</v>
      </c>
      <c r="AL248" t="s">
        <v>114</v>
      </c>
      <c r="AM248" s="43" t="b">
        <v>1</v>
      </c>
      <c r="AN248" s="3">
        <v>43461.612655868099</v>
      </c>
      <c r="AO248" s="3"/>
      <c r="AP248" s="43" t="b">
        <v>1</v>
      </c>
      <c r="AQ248" s="3" t="b">
        <v>0</v>
      </c>
    </row>
    <row r="249" spans="1:43" x14ac:dyDescent="0.25">
      <c r="A249" t="str">
        <f>_xlfn.CONCAT(Table4[[#This Row],[Order]],"-",Table4[[#This Row],[Line]])</f>
        <v>74123-1</v>
      </c>
      <c r="B249" s="1">
        <v>43531</v>
      </c>
      <c r="C249" s="10">
        <v>74123</v>
      </c>
      <c r="D249" s="7" t="s">
        <v>186</v>
      </c>
      <c r="E249" s="10">
        <v>1</v>
      </c>
      <c r="F249" s="10">
        <v>1</v>
      </c>
      <c r="G249" s="7" t="s">
        <v>42</v>
      </c>
      <c r="H249" s="10">
        <v>30</v>
      </c>
      <c r="I249" s="43" t="b">
        <v>0</v>
      </c>
      <c r="J249" s="43" t="b">
        <v>0</v>
      </c>
      <c r="K249" t="s">
        <v>114</v>
      </c>
      <c r="L249" s="43" t="b">
        <v>0</v>
      </c>
      <c r="M249" s="43" t="b">
        <v>0</v>
      </c>
      <c r="N249" s="43" t="b">
        <v>0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t="s">
        <v>114</v>
      </c>
      <c r="V249" t="s">
        <v>114</v>
      </c>
      <c r="W249" s="6">
        <v>43528</v>
      </c>
      <c r="X249" s="7" t="s">
        <v>114</v>
      </c>
      <c r="Y249" s="7"/>
      <c r="Z249" s="7" t="s">
        <v>5156</v>
      </c>
      <c r="AA249" s="7" t="s">
        <v>114</v>
      </c>
      <c r="AB249" s="7" t="s">
        <v>74</v>
      </c>
      <c r="AC249" s="10">
        <v>12</v>
      </c>
      <c r="AD249" s="7" t="s">
        <v>170</v>
      </c>
      <c r="AE249" s="1"/>
      <c r="AF249" s="7" t="s">
        <v>114</v>
      </c>
      <c r="AG249" s="10">
        <v>30</v>
      </c>
      <c r="AH249" s="3" t="s">
        <v>180</v>
      </c>
      <c r="AI249" s="3" t="s">
        <v>1331</v>
      </c>
      <c r="AJ249" t="s">
        <v>114</v>
      </c>
      <c r="AK249" t="s">
        <v>114</v>
      </c>
      <c r="AL249" t="s">
        <v>114</v>
      </c>
      <c r="AM249" s="43" t="b">
        <v>0</v>
      </c>
      <c r="AN249" s="3"/>
      <c r="AO249" s="3"/>
      <c r="AP249" s="43" t="b">
        <v>0</v>
      </c>
      <c r="AQ249" s="3" t="b">
        <v>0</v>
      </c>
    </row>
    <row r="250" spans="1:43" x14ac:dyDescent="0.25">
      <c r="A250" t="str">
        <f>_xlfn.CONCAT(Table4[[#This Row],[Order]],"-",Table4[[#This Row],[Line]])</f>
        <v>74123-1</v>
      </c>
      <c r="B250" s="6">
        <v>43559</v>
      </c>
      <c r="C250" s="9">
        <v>74123</v>
      </c>
      <c r="D250" s="4" t="s">
        <v>186</v>
      </c>
      <c r="E250" s="9">
        <v>1</v>
      </c>
      <c r="F250" s="9">
        <v>2</v>
      </c>
      <c r="G250" s="4" t="s">
        <v>42</v>
      </c>
      <c r="H250" s="9">
        <v>35</v>
      </c>
      <c r="I250" s="43" t="b">
        <v>0</v>
      </c>
      <c r="J250" s="43" t="b">
        <v>0</v>
      </c>
      <c r="K250" t="s">
        <v>114</v>
      </c>
      <c r="L250" s="43" t="b">
        <v>0</v>
      </c>
      <c r="M250" s="43" t="b">
        <v>0</v>
      </c>
      <c r="N250" s="43" t="b">
        <v>0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t="s">
        <v>114</v>
      </c>
      <c r="V250" t="s">
        <v>114</v>
      </c>
      <c r="W250" s="6">
        <v>43556</v>
      </c>
      <c r="X250" s="4" t="s">
        <v>114</v>
      </c>
      <c r="Y250" s="4"/>
      <c r="Z250" s="4" t="s">
        <v>5156</v>
      </c>
      <c r="AA250" s="4" t="s">
        <v>114</v>
      </c>
      <c r="AB250" s="4" t="s">
        <v>74</v>
      </c>
      <c r="AC250" s="9">
        <v>12</v>
      </c>
      <c r="AD250" s="4" t="s">
        <v>170</v>
      </c>
      <c r="AE250" s="4"/>
      <c r="AF250" s="4" t="s">
        <v>114</v>
      </c>
      <c r="AG250" s="9">
        <v>35</v>
      </c>
      <c r="AH250" s="3" t="s">
        <v>180</v>
      </c>
      <c r="AI250" s="3" t="s">
        <v>1331</v>
      </c>
      <c r="AJ250" t="s">
        <v>114</v>
      </c>
      <c r="AK250" t="s">
        <v>114</v>
      </c>
      <c r="AL250" t="s">
        <v>114</v>
      </c>
      <c r="AM250" s="43" t="b">
        <v>0</v>
      </c>
      <c r="AN250" s="3"/>
      <c r="AO250" s="3"/>
      <c r="AP250" s="43" t="b">
        <v>0</v>
      </c>
      <c r="AQ250" s="3" t="b">
        <v>0</v>
      </c>
    </row>
    <row r="251" spans="1:43" x14ac:dyDescent="0.25">
      <c r="A251" t="str">
        <f>_xlfn.CONCAT(Table4[[#This Row],[Order]],"-",Table4[[#This Row],[Line]])</f>
        <v>74129-1</v>
      </c>
      <c r="B251" s="59">
        <v>43475</v>
      </c>
      <c r="C251" s="57">
        <v>74129</v>
      </c>
      <c r="D251" s="58" t="s">
        <v>2589</v>
      </c>
      <c r="E251" s="57">
        <v>1</v>
      </c>
      <c r="F251" s="57">
        <v>1</v>
      </c>
      <c r="G251" s="58" t="s">
        <v>165</v>
      </c>
      <c r="H251" s="57">
        <v>1</v>
      </c>
      <c r="I251" s="43" t="b">
        <v>1</v>
      </c>
      <c r="J251" s="43" t="b">
        <v>0</v>
      </c>
      <c r="K251" t="s">
        <v>114</v>
      </c>
      <c r="L251" s="43" t="b">
        <v>0</v>
      </c>
      <c r="M251" s="43" t="b">
        <v>1</v>
      </c>
      <c r="N251" s="43" t="b">
        <v>1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t="s">
        <v>114</v>
      </c>
      <c r="V251" t="s">
        <v>114</v>
      </c>
      <c r="W251" s="6">
        <v>43472</v>
      </c>
      <c r="X251" s="58" t="s">
        <v>151</v>
      </c>
      <c r="Y251" s="58"/>
      <c r="Z251" s="58" t="s">
        <v>4809</v>
      </c>
      <c r="AA251" s="58" t="s">
        <v>114</v>
      </c>
      <c r="AB251" s="58" t="s">
        <v>74</v>
      </c>
      <c r="AC251" s="57">
        <v>1</v>
      </c>
      <c r="AD251" s="58" t="s">
        <v>2588</v>
      </c>
      <c r="AE251" s="59"/>
      <c r="AF251" s="58" t="s">
        <v>114</v>
      </c>
      <c r="AG251" s="57">
        <v>3</v>
      </c>
      <c r="AH251" s="3" t="s">
        <v>74</v>
      </c>
      <c r="AI251" s="3" t="s">
        <v>1331</v>
      </c>
      <c r="AJ251" t="s">
        <v>114</v>
      </c>
      <c r="AK251" t="s">
        <v>114</v>
      </c>
      <c r="AL251" t="s">
        <v>114</v>
      </c>
      <c r="AM251" s="43" t="b">
        <v>0</v>
      </c>
      <c r="AN251" s="3"/>
      <c r="AO251" s="3"/>
      <c r="AP251" s="43" t="b">
        <v>0</v>
      </c>
      <c r="AQ251" s="3" t="b">
        <v>0</v>
      </c>
    </row>
    <row r="252" spans="1:43" x14ac:dyDescent="0.25">
      <c r="A252" t="str">
        <f>_xlfn.CONCAT(Table4[[#This Row],[Order]],"-",Table4[[#This Row],[Line]])</f>
        <v>74129-2</v>
      </c>
      <c r="B252" s="59">
        <v>43475</v>
      </c>
      <c r="C252" s="57">
        <v>74129</v>
      </c>
      <c r="D252" s="58" t="s">
        <v>2589</v>
      </c>
      <c r="E252" s="57">
        <v>2</v>
      </c>
      <c r="F252" s="57">
        <v>1</v>
      </c>
      <c r="G252" s="58" t="s">
        <v>165</v>
      </c>
      <c r="H252" s="57">
        <v>1</v>
      </c>
      <c r="I252" s="43" t="b">
        <v>1</v>
      </c>
      <c r="J252" s="43" t="b">
        <v>0</v>
      </c>
      <c r="K252" t="s">
        <v>114</v>
      </c>
      <c r="L252" s="43" t="b">
        <v>0</v>
      </c>
      <c r="M252" s="43" t="b">
        <v>1</v>
      </c>
      <c r="N252" s="43" t="b">
        <v>1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t="s">
        <v>114</v>
      </c>
      <c r="V252" t="s">
        <v>114</v>
      </c>
      <c r="W252" s="6">
        <v>43472</v>
      </c>
      <c r="X252" s="58" t="s">
        <v>151</v>
      </c>
      <c r="Y252" s="58"/>
      <c r="Z252" s="58" t="s">
        <v>4809</v>
      </c>
      <c r="AA252" s="58" t="s">
        <v>114</v>
      </c>
      <c r="AB252" s="58" t="s">
        <v>74</v>
      </c>
      <c r="AC252" s="57">
        <v>1</v>
      </c>
      <c r="AD252" s="58" t="s">
        <v>2590</v>
      </c>
      <c r="AE252" s="59"/>
      <c r="AF252" s="58" t="s">
        <v>114</v>
      </c>
      <c r="AG252" s="57">
        <v>3</v>
      </c>
      <c r="AH252" s="3" t="s">
        <v>74</v>
      </c>
      <c r="AI252" s="3" t="s">
        <v>1331</v>
      </c>
      <c r="AJ252" t="s">
        <v>114</v>
      </c>
      <c r="AK252" t="s">
        <v>114</v>
      </c>
      <c r="AL252" t="s">
        <v>114</v>
      </c>
      <c r="AM252" s="43" t="b">
        <v>0</v>
      </c>
      <c r="AN252" s="3"/>
      <c r="AO252" s="3"/>
      <c r="AP252" s="43" t="b">
        <v>0</v>
      </c>
      <c r="AQ252" s="3" t="b">
        <v>0</v>
      </c>
    </row>
    <row r="253" spans="1:43" x14ac:dyDescent="0.25">
      <c r="A253" t="str">
        <f>_xlfn.CONCAT(Table4[[#This Row],[Order]],"-",Table4[[#This Row],[Line]])</f>
        <v>74129-3</v>
      </c>
      <c r="B253" s="59">
        <v>43475</v>
      </c>
      <c r="C253" s="57">
        <v>74129</v>
      </c>
      <c r="D253" s="58" t="s">
        <v>2592</v>
      </c>
      <c r="E253" s="57">
        <v>3</v>
      </c>
      <c r="F253" s="57">
        <v>1</v>
      </c>
      <c r="G253" s="58" t="s">
        <v>165</v>
      </c>
      <c r="H253" s="57">
        <v>2</v>
      </c>
      <c r="I253" s="43" t="b">
        <v>1</v>
      </c>
      <c r="J253" s="43" t="b">
        <v>0</v>
      </c>
      <c r="K253" t="s">
        <v>114</v>
      </c>
      <c r="L253" s="43" t="b">
        <v>0</v>
      </c>
      <c r="M253" s="43" t="b">
        <v>1</v>
      </c>
      <c r="N253" s="43" t="b">
        <v>1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t="s">
        <v>114</v>
      </c>
      <c r="V253" t="s">
        <v>114</v>
      </c>
      <c r="W253" s="6">
        <v>43472</v>
      </c>
      <c r="X253" s="58" t="s">
        <v>151</v>
      </c>
      <c r="Y253" s="58"/>
      <c r="Z253" s="58" t="s">
        <v>4810</v>
      </c>
      <c r="AA253" s="58" t="s">
        <v>114</v>
      </c>
      <c r="AB253" s="58" t="s">
        <v>74</v>
      </c>
      <c r="AC253" s="57">
        <v>1</v>
      </c>
      <c r="AD253" s="58" t="s">
        <v>2591</v>
      </c>
      <c r="AE253" s="59"/>
      <c r="AF253" s="58" t="s">
        <v>114</v>
      </c>
      <c r="AG253" s="57">
        <v>2</v>
      </c>
      <c r="AH253" s="3" t="s">
        <v>74</v>
      </c>
      <c r="AI253" s="3" t="s">
        <v>1331</v>
      </c>
      <c r="AJ253" t="s">
        <v>114</v>
      </c>
      <c r="AK253" t="s">
        <v>114</v>
      </c>
      <c r="AL253" t="s">
        <v>114</v>
      </c>
      <c r="AM253" s="43" t="b">
        <v>0</v>
      </c>
      <c r="AN253" s="3"/>
      <c r="AO253" s="3"/>
      <c r="AP253" s="43" t="b">
        <v>0</v>
      </c>
      <c r="AQ253" s="3" t="b">
        <v>0</v>
      </c>
    </row>
    <row r="254" spans="1:43" x14ac:dyDescent="0.25">
      <c r="A254" t="str">
        <f>_xlfn.CONCAT(Table4[[#This Row],[Order]],"-",Table4[[#This Row],[Line]])</f>
        <v>74129-4</v>
      </c>
      <c r="B254" s="59">
        <v>43475</v>
      </c>
      <c r="C254" s="57">
        <v>74129</v>
      </c>
      <c r="D254" s="58" t="s">
        <v>2594</v>
      </c>
      <c r="E254" s="57">
        <v>4</v>
      </c>
      <c r="F254" s="57">
        <v>1</v>
      </c>
      <c r="G254" s="58" t="s">
        <v>165</v>
      </c>
      <c r="H254" s="57">
        <v>1</v>
      </c>
      <c r="I254" s="43" t="b">
        <v>1</v>
      </c>
      <c r="J254" s="43" t="b">
        <v>0</v>
      </c>
      <c r="K254" t="s">
        <v>114</v>
      </c>
      <c r="L254" s="43" t="b">
        <v>0</v>
      </c>
      <c r="M254" s="43" t="b">
        <v>1</v>
      </c>
      <c r="N254" s="43" t="b">
        <v>1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t="s">
        <v>114</v>
      </c>
      <c r="V254" t="s">
        <v>114</v>
      </c>
      <c r="W254" s="6">
        <v>43472</v>
      </c>
      <c r="X254" s="58" t="s">
        <v>151</v>
      </c>
      <c r="Y254" s="58"/>
      <c r="Z254" s="58" t="s">
        <v>4811</v>
      </c>
      <c r="AA254" s="58" t="s">
        <v>114</v>
      </c>
      <c r="AB254" s="58" t="s">
        <v>74</v>
      </c>
      <c r="AC254" s="57">
        <v>1</v>
      </c>
      <c r="AD254" s="58" t="s">
        <v>2593</v>
      </c>
      <c r="AE254" s="59"/>
      <c r="AF254" s="58" t="s">
        <v>114</v>
      </c>
      <c r="AG254" s="57">
        <v>2</v>
      </c>
      <c r="AH254" s="3" t="s">
        <v>74</v>
      </c>
      <c r="AI254" s="3" t="s">
        <v>1331</v>
      </c>
      <c r="AJ254" t="s">
        <v>114</v>
      </c>
      <c r="AK254" t="s">
        <v>114</v>
      </c>
      <c r="AL254" t="s">
        <v>114</v>
      </c>
      <c r="AM254" s="43" t="b">
        <v>0</v>
      </c>
      <c r="AN254" s="3"/>
      <c r="AO254" s="3"/>
      <c r="AP254" s="43" t="b">
        <v>0</v>
      </c>
      <c r="AQ254" s="3" t="b">
        <v>0</v>
      </c>
    </row>
    <row r="255" spans="1:43" x14ac:dyDescent="0.25">
      <c r="A255" t="str">
        <f>_xlfn.CONCAT(Table4[[#This Row],[Order]],"-",Table4[[#This Row],[Line]])</f>
        <v>74129-5</v>
      </c>
      <c r="B255" s="59">
        <v>43475</v>
      </c>
      <c r="C255" s="57">
        <v>74129</v>
      </c>
      <c r="D255" s="58" t="s">
        <v>2596</v>
      </c>
      <c r="E255" s="57">
        <v>5</v>
      </c>
      <c r="F255" s="57">
        <v>1</v>
      </c>
      <c r="G255" s="58" t="s">
        <v>165</v>
      </c>
      <c r="H255" s="57">
        <v>1</v>
      </c>
      <c r="I255" s="43" t="b">
        <v>1</v>
      </c>
      <c r="J255" s="43" t="b">
        <v>0</v>
      </c>
      <c r="K255" t="s">
        <v>114</v>
      </c>
      <c r="L255" s="43" t="b">
        <v>0</v>
      </c>
      <c r="M255" s="43" t="b">
        <v>0</v>
      </c>
      <c r="N255" s="43" t="b">
        <v>1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t="s">
        <v>114</v>
      </c>
      <c r="V255" t="s">
        <v>114</v>
      </c>
      <c r="W255" s="6">
        <v>43472</v>
      </c>
      <c r="X255" s="58" t="s">
        <v>114</v>
      </c>
      <c r="Y255" s="58"/>
      <c r="Z255" s="58" t="s">
        <v>4812</v>
      </c>
      <c r="AA255" s="58" t="s">
        <v>114</v>
      </c>
      <c r="AB255" s="58" t="s">
        <v>74</v>
      </c>
      <c r="AC255" s="57">
        <v>1</v>
      </c>
      <c r="AD255" s="58" t="s">
        <v>2595</v>
      </c>
      <c r="AE255" s="59"/>
      <c r="AF255" s="58" t="s">
        <v>114</v>
      </c>
      <c r="AG255" s="57">
        <v>2</v>
      </c>
      <c r="AH255" s="3" t="s">
        <v>74</v>
      </c>
      <c r="AI255" s="3" t="s">
        <v>1331</v>
      </c>
      <c r="AJ255" t="s">
        <v>114</v>
      </c>
      <c r="AK255" t="s">
        <v>114</v>
      </c>
      <c r="AL255" t="s">
        <v>114</v>
      </c>
      <c r="AM255" s="43" t="b">
        <v>0</v>
      </c>
      <c r="AN255" s="3"/>
      <c r="AO255" s="3"/>
      <c r="AP255" s="43" t="b">
        <v>0</v>
      </c>
      <c r="AQ255" s="3" t="b">
        <v>0</v>
      </c>
    </row>
    <row r="256" spans="1:43" x14ac:dyDescent="0.25">
      <c r="A256" t="str">
        <f>_xlfn.CONCAT(Table4[[#This Row],[Order]],"-",Table4[[#This Row],[Line]])</f>
        <v>74129-6</v>
      </c>
      <c r="B256" s="59">
        <v>43475</v>
      </c>
      <c r="C256" s="57">
        <v>74129</v>
      </c>
      <c r="D256" s="58" t="s">
        <v>2598</v>
      </c>
      <c r="E256" s="57">
        <v>6</v>
      </c>
      <c r="F256" s="57">
        <v>1</v>
      </c>
      <c r="G256" s="58" t="s">
        <v>165</v>
      </c>
      <c r="H256" s="57">
        <v>1</v>
      </c>
      <c r="I256" s="43" t="b">
        <v>1</v>
      </c>
      <c r="J256" s="43" t="b">
        <v>0</v>
      </c>
      <c r="K256" t="s">
        <v>114</v>
      </c>
      <c r="L256" s="43" t="b">
        <v>0</v>
      </c>
      <c r="M256" s="43" t="b">
        <v>0</v>
      </c>
      <c r="N256" s="43" t="b">
        <v>1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t="s">
        <v>114</v>
      </c>
      <c r="V256" t="s">
        <v>114</v>
      </c>
      <c r="W256" s="6">
        <v>43472</v>
      </c>
      <c r="X256" s="58" t="s">
        <v>114</v>
      </c>
      <c r="Y256" s="58"/>
      <c r="Z256" s="58" t="s">
        <v>4813</v>
      </c>
      <c r="AA256" s="58" t="s">
        <v>114</v>
      </c>
      <c r="AB256" s="58" t="s">
        <v>74</v>
      </c>
      <c r="AC256" s="57">
        <v>1</v>
      </c>
      <c r="AD256" s="58" t="s">
        <v>2597</v>
      </c>
      <c r="AE256" s="59"/>
      <c r="AF256" s="58" t="s">
        <v>114</v>
      </c>
      <c r="AG256" s="57">
        <v>1</v>
      </c>
      <c r="AH256" s="3" t="s">
        <v>74</v>
      </c>
      <c r="AI256" s="3" t="s">
        <v>1331</v>
      </c>
      <c r="AJ256" t="s">
        <v>114</v>
      </c>
      <c r="AK256" t="s">
        <v>114</v>
      </c>
      <c r="AL256" t="s">
        <v>114</v>
      </c>
      <c r="AM256" s="43" t="b">
        <v>0</v>
      </c>
      <c r="AN256" s="3"/>
      <c r="AO256" s="3"/>
      <c r="AP256" s="43" t="b">
        <v>0</v>
      </c>
      <c r="AQ256" s="3" t="b">
        <v>0</v>
      </c>
    </row>
    <row r="257" spans="1:43" x14ac:dyDescent="0.25">
      <c r="A257" t="str">
        <f>_xlfn.CONCAT(Table4[[#This Row],[Order]],"-",Table4[[#This Row],[Line]])</f>
        <v>74129-7</v>
      </c>
      <c r="B257" s="59">
        <v>43475</v>
      </c>
      <c r="C257" s="57">
        <v>74129</v>
      </c>
      <c r="D257" s="58" t="s">
        <v>2600</v>
      </c>
      <c r="E257" s="57">
        <v>7</v>
      </c>
      <c r="F257" s="57">
        <v>1</v>
      </c>
      <c r="G257" s="58" t="s">
        <v>165</v>
      </c>
      <c r="H257" s="57">
        <v>1</v>
      </c>
      <c r="I257" s="43" t="b">
        <v>1</v>
      </c>
      <c r="J257" s="43" t="b">
        <v>0</v>
      </c>
      <c r="K257" t="s">
        <v>114</v>
      </c>
      <c r="L257" s="43" t="b">
        <v>0</v>
      </c>
      <c r="M257" s="43" t="b">
        <v>0</v>
      </c>
      <c r="N257" s="43" t="b">
        <v>1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t="s">
        <v>114</v>
      </c>
      <c r="V257" t="s">
        <v>114</v>
      </c>
      <c r="W257" s="6">
        <v>43472</v>
      </c>
      <c r="X257" s="58" t="s">
        <v>114</v>
      </c>
      <c r="Y257" s="58"/>
      <c r="Z257" s="58" t="s">
        <v>4814</v>
      </c>
      <c r="AA257" s="58" t="s">
        <v>114</v>
      </c>
      <c r="AB257" s="58" t="s">
        <v>74</v>
      </c>
      <c r="AC257" s="57">
        <v>1</v>
      </c>
      <c r="AD257" s="58" t="s">
        <v>2599</v>
      </c>
      <c r="AE257" s="59"/>
      <c r="AF257" s="58" t="s">
        <v>114</v>
      </c>
      <c r="AG257" s="57">
        <v>3</v>
      </c>
      <c r="AH257" s="3" t="s">
        <v>74</v>
      </c>
      <c r="AI257" s="3" t="s">
        <v>1331</v>
      </c>
      <c r="AJ257" t="s">
        <v>114</v>
      </c>
      <c r="AK257" t="s">
        <v>114</v>
      </c>
      <c r="AL257" t="s">
        <v>114</v>
      </c>
      <c r="AM257" s="43" t="b">
        <v>0</v>
      </c>
      <c r="AN257" s="3"/>
      <c r="AO257" s="3"/>
      <c r="AP257" s="43" t="b">
        <v>0</v>
      </c>
      <c r="AQ257" s="3" t="b">
        <v>0</v>
      </c>
    </row>
    <row r="258" spans="1:43" x14ac:dyDescent="0.25">
      <c r="A258" t="str">
        <f>_xlfn.CONCAT(Table4[[#This Row],[Order]],"-",Table4[[#This Row],[Line]])</f>
        <v>74129-8</v>
      </c>
      <c r="B258" s="59">
        <v>43475</v>
      </c>
      <c r="C258" s="57">
        <v>74129</v>
      </c>
      <c r="D258" s="58" t="s">
        <v>2602</v>
      </c>
      <c r="E258" s="57">
        <v>8</v>
      </c>
      <c r="F258" s="57">
        <v>1</v>
      </c>
      <c r="G258" s="58" t="s">
        <v>165</v>
      </c>
      <c r="H258" s="57">
        <v>1</v>
      </c>
      <c r="I258" s="43" t="b">
        <v>1</v>
      </c>
      <c r="J258" s="43" t="b">
        <v>0</v>
      </c>
      <c r="K258" t="s">
        <v>114</v>
      </c>
      <c r="L258" s="43" t="b">
        <v>0</v>
      </c>
      <c r="M258" s="43" t="b">
        <v>0</v>
      </c>
      <c r="N258" s="43" t="b">
        <v>1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t="s">
        <v>114</v>
      </c>
      <c r="V258" t="s">
        <v>114</v>
      </c>
      <c r="W258" s="6">
        <v>43472</v>
      </c>
      <c r="X258" s="58" t="s">
        <v>114</v>
      </c>
      <c r="Y258" s="58"/>
      <c r="Z258" s="58" t="s">
        <v>4815</v>
      </c>
      <c r="AA258" s="58" t="s">
        <v>114</v>
      </c>
      <c r="AB258" s="58" t="s">
        <v>74</v>
      </c>
      <c r="AC258" s="57">
        <v>1</v>
      </c>
      <c r="AD258" s="58" t="s">
        <v>2601</v>
      </c>
      <c r="AE258" s="59"/>
      <c r="AF258" s="58" t="s">
        <v>114</v>
      </c>
      <c r="AG258" s="57">
        <v>5</v>
      </c>
      <c r="AH258" s="3" t="s">
        <v>74</v>
      </c>
      <c r="AI258" s="3" t="s">
        <v>1331</v>
      </c>
      <c r="AJ258" t="s">
        <v>114</v>
      </c>
      <c r="AK258" t="s">
        <v>114</v>
      </c>
      <c r="AL258" t="s">
        <v>114</v>
      </c>
      <c r="AM258" s="43" t="b">
        <v>0</v>
      </c>
      <c r="AN258" s="3"/>
      <c r="AO258" s="3"/>
      <c r="AP258" s="43" t="b">
        <v>0</v>
      </c>
      <c r="AQ258" s="3" t="b">
        <v>0</v>
      </c>
    </row>
    <row r="259" spans="1:43" x14ac:dyDescent="0.25">
      <c r="A259" t="str">
        <f>_xlfn.CONCAT(Table4[[#This Row],[Order]],"-",Table4[[#This Row],[Line]])</f>
        <v>74136-2</v>
      </c>
      <c r="B259" s="59">
        <v>43475</v>
      </c>
      <c r="C259" s="57">
        <v>74136</v>
      </c>
      <c r="D259" s="58" t="s">
        <v>1036</v>
      </c>
      <c r="E259" s="57">
        <v>2</v>
      </c>
      <c r="F259" s="57">
        <v>1</v>
      </c>
      <c r="G259" s="58" t="s">
        <v>42</v>
      </c>
      <c r="H259" s="57">
        <v>14</v>
      </c>
      <c r="I259" s="43" t="b">
        <v>1</v>
      </c>
      <c r="J259" s="43" t="b">
        <v>0</v>
      </c>
      <c r="K259" t="s">
        <v>114</v>
      </c>
      <c r="L259" s="43" t="b">
        <v>0</v>
      </c>
      <c r="M259" s="43" t="b">
        <v>1</v>
      </c>
      <c r="N259" s="43" t="b">
        <v>0</v>
      </c>
      <c r="O259" t="s">
        <v>114</v>
      </c>
      <c r="P259" t="s">
        <v>23</v>
      </c>
      <c r="Q259" t="s">
        <v>114</v>
      </c>
      <c r="R259" t="s">
        <v>114</v>
      </c>
      <c r="S259" t="s">
        <v>114</v>
      </c>
      <c r="T259" t="s">
        <v>114</v>
      </c>
      <c r="U259" t="s">
        <v>114</v>
      </c>
      <c r="V259" t="s">
        <v>114</v>
      </c>
      <c r="W259" s="6">
        <v>43472</v>
      </c>
      <c r="X259" s="58" t="s">
        <v>151</v>
      </c>
      <c r="Y259" s="58"/>
      <c r="Z259" s="58" t="s">
        <v>195</v>
      </c>
      <c r="AA259" s="58" t="s">
        <v>114</v>
      </c>
      <c r="AB259" s="58" t="s">
        <v>74</v>
      </c>
      <c r="AC259" s="57">
        <v>1</v>
      </c>
      <c r="AD259" s="58" t="s">
        <v>1035</v>
      </c>
      <c r="AE259" s="59"/>
      <c r="AF259" s="58" t="s">
        <v>114</v>
      </c>
      <c r="AG259" s="57">
        <v>14</v>
      </c>
      <c r="AH259" s="3" t="s">
        <v>180</v>
      </c>
      <c r="AI259" s="3" t="s">
        <v>1323</v>
      </c>
      <c r="AJ259" t="s">
        <v>114</v>
      </c>
      <c r="AK259" t="s">
        <v>114</v>
      </c>
      <c r="AL259" t="s">
        <v>114</v>
      </c>
      <c r="AM259" s="43" t="b">
        <v>0</v>
      </c>
      <c r="AN259" s="3"/>
      <c r="AO259" s="3"/>
      <c r="AP259" s="43" t="b">
        <v>0</v>
      </c>
      <c r="AQ259" s="3" t="b">
        <v>0</v>
      </c>
    </row>
    <row r="260" spans="1:43" x14ac:dyDescent="0.25">
      <c r="A260" t="str">
        <f>_xlfn.CONCAT(Table4[[#This Row],[Order]],"-",Table4[[#This Row],[Line]])</f>
        <v>74136-3</v>
      </c>
      <c r="B260" s="59">
        <v>43475</v>
      </c>
      <c r="C260" s="57">
        <v>74136</v>
      </c>
      <c r="D260" s="58" t="s">
        <v>1038</v>
      </c>
      <c r="E260" s="57">
        <v>3</v>
      </c>
      <c r="F260" s="57">
        <v>1</v>
      </c>
      <c r="G260" s="58" t="s">
        <v>42</v>
      </c>
      <c r="H260" s="57">
        <v>35</v>
      </c>
      <c r="I260" s="43" t="b">
        <v>1</v>
      </c>
      <c r="J260" s="43" t="b">
        <v>0</v>
      </c>
      <c r="K260" t="s">
        <v>114</v>
      </c>
      <c r="L260" s="43" t="b">
        <v>0</v>
      </c>
      <c r="M260" s="43" t="b">
        <v>1</v>
      </c>
      <c r="N260" s="43" t="b">
        <v>0</v>
      </c>
      <c r="O260" t="s">
        <v>114</v>
      </c>
      <c r="P260" t="s">
        <v>23</v>
      </c>
      <c r="Q260" t="s">
        <v>114</v>
      </c>
      <c r="R260" t="s">
        <v>114</v>
      </c>
      <c r="S260" t="s">
        <v>114</v>
      </c>
      <c r="T260" t="s">
        <v>114</v>
      </c>
      <c r="U260" t="s">
        <v>114</v>
      </c>
      <c r="V260" t="s">
        <v>114</v>
      </c>
      <c r="W260" s="6">
        <v>43472</v>
      </c>
      <c r="X260" s="58" t="s">
        <v>151</v>
      </c>
      <c r="Y260" s="58"/>
      <c r="Z260" s="58" t="s">
        <v>48</v>
      </c>
      <c r="AA260" s="58" t="s">
        <v>114</v>
      </c>
      <c r="AB260" s="58" t="s">
        <v>74</v>
      </c>
      <c r="AC260" s="57">
        <v>1</v>
      </c>
      <c r="AD260" s="58" t="s">
        <v>1037</v>
      </c>
      <c r="AE260" s="59"/>
      <c r="AF260" s="58" t="s">
        <v>114</v>
      </c>
      <c r="AG260" s="57">
        <v>35</v>
      </c>
      <c r="AH260" s="3" t="s">
        <v>180</v>
      </c>
      <c r="AI260" s="3" t="s">
        <v>1323</v>
      </c>
      <c r="AJ260" t="s">
        <v>114</v>
      </c>
      <c r="AK260" t="s">
        <v>114</v>
      </c>
      <c r="AL260" t="s">
        <v>114</v>
      </c>
      <c r="AM260" s="43" t="b">
        <v>0</v>
      </c>
      <c r="AN260" s="3"/>
      <c r="AO260" s="3"/>
      <c r="AP260" s="43" t="b">
        <v>0</v>
      </c>
      <c r="AQ260" s="3" t="b">
        <v>0</v>
      </c>
    </row>
    <row r="261" spans="1:43" x14ac:dyDescent="0.25">
      <c r="A261" t="str">
        <f>_xlfn.CONCAT(Table4[[#This Row],[Order]],"-",Table4[[#This Row],[Line]])</f>
        <v>74177-1</v>
      </c>
      <c r="B261" s="59">
        <v>43468</v>
      </c>
      <c r="C261" s="57">
        <v>74177</v>
      </c>
      <c r="D261" s="58" t="s">
        <v>2280</v>
      </c>
      <c r="E261" s="57">
        <v>1</v>
      </c>
      <c r="F261" s="57">
        <v>1</v>
      </c>
      <c r="G261" s="58" t="s">
        <v>29</v>
      </c>
      <c r="H261" s="57">
        <v>4</v>
      </c>
      <c r="I261" s="43" t="b">
        <v>1</v>
      </c>
      <c r="J261" s="43" t="b">
        <v>1</v>
      </c>
      <c r="K261" t="s">
        <v>135</v>
      </c>
      <c r="L261" s="43" t="b">
        <v>1</v>
      </c>
      <c r="M261" s="43" t="b">
        <v>1</v>
      </c>
      <c r="N261" s="43" t="b">
        <v>1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t="s">
        <v>114</v>
      </c>
      <c r="V261" t="s">
        <v>114</v>
      </c>
      <c r="W261" s="6">
        <v>43462</v>
      </c>
      <c r="X261" s="58" t="s">
        <v>114</v>
      </c>
      <c r="Y261" s="58" t="s">
        <v>5379</v>
      </c>
      <c r="Z261" s="58" t="s">
        <v>3520</v>
      </c>
      <c r="AA261" s="58" t="s">
        <v>114</v>
      </c>
      <c r="AB261" s="58" t="s">
        <v>74</v>
      </c>
      <c r="AC261" s="57">
        <v>4</v>
      </c>
      <c r="AD261" s="58" t="s">
        <v>2279</v>
      </c>
      <c r="AE261" s="59">
        <v>43465</v>
      </c>
      <c r="AF261" s="58" t="s">
        <v>114</v>
      </c>
      <c r="AG261" s="57">
        <v>8</v>
      </c>
      <c r="AH261" s="3" t="s">
        <v>79</v>
      </c>
      <c r="AI261" s="3" t="s">
        <v>1323</v>
      </c>
      <c r="AJ261" t="s">
        <v>114</v>
      </c>
      <c r="AK261" t="s">
        <v>114</v>
      </c>
      <c r="AL261" t="s">
        <v>114</v>
      </c>
      <c r="AM261" s="43" t="b">
        <v>0</v>
      </c>
      <c r="AN261" s="3"/>
      <c r="AO261" s="3"/>
      <c r="AP261" s="43" t="b">
        <v>0</v>
      </c>
      <c r="AQ261" s="3" t="b">
        <v>0</v>
      </c>
    </row>
    <row r="262" spans="1:43" x14ac:dyDescent="0.25">
      <c r="A262" t="str">
        <f>_xlfn.CONCAT(Table4[[#This Row],[Order]],"-",Table4[[#This Row],[Line]])</f>
        <v>74177-2</v>
      </c>
      <c r="B262" s="59">
        <v>43468</v>
      </c>
      <c r="C262" s="57">
        <v>74177</v>
      </c>
      <c r="D262" s="58" t="s">
        <v>1754</v>
      </c>
      <c r="E262" s="57">
        <v>2</v>
      </c>
      <c r="F262" s="57">
        <v>1</v>
      </c>
      <c r="G262" s="58" t="s">
        <v>29</v>
      </c>
      <c r="H262" s="57">
        <v>4</v>
      </c>
      <c r="I262" s="43" t="b">
        <v>1</v>
      </c>
      <c r="J262" s="43" t="b">
        <v>1</v>
      </c>
      <c r="K262" t="s">
        <v>135</v>
      </c>
      <c r="L262" s="43" t="b">
        <v>1</v>
      </c>
      <c r="M262" s="43" t="b">
        <v>1</v>
      </c>
      <c r="N262" s="43" t="b">
        <v>1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t="s">
        <v>114</v>
      </c>
      <c r="V262" t="s">
        <v>114</v>
      </c>
      <c r="W262" s="6">
        <v>43462</v>
      </c>
      <c r="X262" s="58" t="s">
        <v>114</v>
      </c>
      <c r="Y262" s="58" t="s">
        <v>5777</v>
      </c>
      <c r="Z262" s="58" t="s">
        <v>1138</v>
      </c>
      <c r="AA262" s="58" t="s">
        <v>117</v>
      </c>
      <c r="AB262" s="58" t="s">
        <v>74</v>
      </c>
      <c r="AC262" s="57">
        <v>4</v>
      </c>
      <c r="AD262" s="58" t="s">
        <v>1429</v>
      </c>
      <c r="AE262" s="59">
        <v>43465</v>
      </c>
      <c r="AF262" s="58" t="s">
        <v>114</v>
      </c>
      <c r="AG262" s="57">
        <v>4</v>
      </c>
      <c r="AH262" s="3" t="s">
        <v>79</v>
      </c>
      <c r="AI262" s="3" t="s">
        <v>1323</v>
      </c>
      <c r="AJ262" t="s">
        <v>114</v>
      </c>
      <c r="AK262" t="s">
        <v>114</v>
      </c>
      <c r="AL262" t="s">
        <v>114</v>
      </c>
      <c r="AM262" s="43" t="b">
        <v>0</v>
      </c>
      <c r="AN262" s="3"/>
      <c r="AO262" s="3"/>
      <c r="AP262" s="43" t="b">
        <v>0</v>
      </c>
      <c r="AQ262" s="3" t="b">
        <v>1</v>
      </c>
    </row>
    <row r="263" spans="1:43" x14ac:dyDescent="0.25">
      <c r="A263" t="str">
        <f>_xlfn.CONCAT(Table4[[#This Row],[Order]],"-",Table4[[#This Row],[Line]])</f>
        <v>74177-3</v>
      </c>
      <c r="B263" s="59">
        <v>43468</v>
      </c>
      <c r="C263" s="57">
        <v>74177</v>
      </c>
      <c r="D263" s="58" t="s">
        <v>1661</v>
      </c>
      <c r="E263" s="57">
        <v>3</v>
      </c>
      <c r="F263" s="57">
        <v>1</v>
      </c>
      <c r="G263" s="58" t="s">
        <v>29</v>
      </c>
      <c r="H263" s="57">
        <v>2</v>
      </c>
      <c r="I263" s="43" t="b">
        <v>1</v>
      </c>
      <c r="J263" s="43" t="b">
        <v>1</v>
      </c>
      <c r="K263" t="s">
        <v>135</v>
      </c>
      <c r="L263" s="43" t="b">
        <v>1</v>
      </c>
      <c r="M263" s="43" t="b">
        <v>1</v>
      </c>
      <c r="N263" s="43" t="b">
        <v>1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t="s">
        <v>114</v>
      </c>
      <c r="V263" t="s">
        <v>114</v>
      </c>
      <c r="W263" s="6">
        <v>43462</v>
      </c>
      <c r="X263" s="58" t="s">
        <v>114</v>
      </c>
      <c r="Y263" s="58" t="s">
        <v>5380</v>
      </c>
      <c r="Z263" s="58" t="s">
        <v>1138</v>
      </c>
      <c r="AA263" s="58" t="s">
        <v>114</v>
      </c>
      <c r="AB263" s="58" t="s">
        <v>74</v>
      </c>
      <c r="AC263" s="57">
        <v>4</v>
      </c>
      <c r="AD263" s="58" t="s">
        <v>1430</v>
      </c>
      <c r="AE263" s="59">
        <v>43464</v>
      </c>
      <c r="AF263" s="58" t="s">
        <v>114</v>
      </c>
      <c r="AG263" s="57">
        <v>6</v>
      </c>
      <c r="AH263" s="3" t="s">
        <v>79</v>
      </c>
      <c r="AI263" s="3" t="s">
        <v>1323</v>
      </c>
      <c r="AJ263" t="s">
        <v>114</v>
      </c>
      <c r="AK263" t="s">
        <v>114</v>
      </c>
      <c r="AL263" t="s">
        <v>114</v>
      </c>
      <c r="AM263" s="43" t="b">
        <v>0</v>
      </c>
      <c r="AN263" s="3"/>
      <c r="AO263" s="3"/>
      <c r="AP263" s="43" t="b">
        <v>0</v>
      </c>
      <c r="AQ263" s="3" t="b">
        <v>0</v>
      </c>
    </row>
    <row r="264" spans="1:43" x14ac:dyDescent="0.25">
      <c r="A264" t="str">
        <f>_xlfn.CONCAT(Table4[[#This Row],[Order]],"-",Table4[[#This Row],[Line]])</f>
        <v>74177-4</v>
      </c>
      <c r="B264" s="59">
        <v>43468</v>
      </c>
      <c r="C264" s="57">
        <v>74177</v>
      </c>
      <c r="D264" s="58" t="s">
        <v>1755</v>
      </c>
      <c r="E264" s="57">
        <v>4</v>
      </c>
      <c r="F264" s="57">
        <v>1</v>
      </c>
      <c r="G264" s="58" t="s">
        <v>29</v>
      </c>
      <c r="H264" s="57">
        <v>2</v>
      </c>
      <c r="I264" s="43" t="b">
        <v>1</v>
      </c>
      <c r="J264" s="43" t="b">
        <v>1</v>
      </c>
      <c r="K264" t="s">
        <v>135</v>
      </c>
      <c r="L264" s="43" t="b">
        <v>1</v>
      </c>
      <c r="M264" s="43" t="b">
        <v>1</v>
      </c>
      <c r="N264" s="43" t="b">
        <v>1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t="s">
        <v>114</v>
      </c>
      <c r="V264" t="s">
        <v>114</v>
      </c>
      <c r="W264" s="6">
        <v>43462</v>
      </c>
      <c r="X264" s="58" t="s">
        <v>114</v>
      </c>
      <c r="Y264" s="58" t="s">
        <v>5381</v>
      </c>
      <c r="Z264" s="58" t="s">
        <v>1138</v>
      </c>
      <c r="AA264" s="58" t="s">
        <v>114</v>
      </c>
      <c r="AB264" s="58" t="s">
        <v>74</v>
      </c>
      <c r="AC264" s="57">
        <v>4</v>
      </c>
      <c r="AD264" s="58" t="s">
        <v>1431</v>
      </c>
      <c r="AE264" s="59">
        <v>43464</v>
      </c>
      <c r="AF264" s="58" t="s">
        <v>114</v>
      </c>
      <c r="AG264" s="57">
        <v>6</v>
      </c>
      <c r="AH264" s="3" t="s">
        <v>79</v>
      </c>
      <c r="AI264" s="3" t="s">
        <v>1323</v>
      </c>
      <c r="AJ264" t="s">
        <v>114</v>
      </c>
      <c r="AK264" t="s">
        <v>114</v>
      </c>
      <c r="AL264" t="s">
        <v>114</v>
      </c>
      <c r="AM264" s="43" t="b">
        <v>0</v>
      </c>
      <c r="AN264" s="3"/>
      <c r="AO264" s="3"/>
      <c r="AP264" s="43" t="b">
        <v>0</v>
      </c>
      <c r="AQ264" s="3" t="b">
        <v>0</v>
      </c>
    </row>
    <row r="265" spans="1:43" x14ac:dyDescent="0.25">
      <c r="A265" t="str">
        <f>_xlfn.CONCAT(Table4[[#This Row],[Order]],"-",Table4[[#This Row],[Line]])</f>
        <v>74177-5</v>
      </c>
      <c r="B265" s="59">
        <v>43468</v>
      </c>
      <c r="C265" s="57">
        <v>74177</v>
      </c>
      <c r="D265" s="58" t="s">
        <v>1662</v>
      </c>
      <c r="E265" s="57">
        <v>5</v>
      </c>
      <c r="F265" s="57">
        <v>1</v>
      </c>
      <c r="G265" s="58" t="s">
        <v>29</v>
      </c>
      <c r="H265" s="57">
        <v>1</v>
      </c>
      <c r="I265" s="43" t="b">
        <v>1</v>
      </c>
      <c r="J265" s="43" t="b">
        <v>1</v>
      </c>
      <c r="K265" t="s">
        <v>135</v>
      </c>
      <c r="L265" s="43" t="b">
        <v>1</v>
      </c>
      <c r="M265" s="43" t="b">
        <v>1</v>
      </c>
      <c r="N265" s="43" t="b">
        <v>1</v>
      </c>
      <c r="O265" t="s">
        <v>114</v>
      </c>
      <c r="P265" t="s">
        <v>138</v>
      </c>
      <c r="Q265" t="s">
        <v>114</v>
      </c>
      <c r="R265" t="s">
        <v>114</v>
      </c>
      <c r="S265" t="s">
        <v>114</v>
      </c>
      <c r="T265" t="s">
        <v>114</v>
      </c>
      <c r="U265" t="s">
        <v>114</v>
      </c>
      <c r="V265" t="s">
        <v>114</v>
      </c>
      <c r="W265" s="6">
        <v>43462</v>
      </c>
      <c r="X265" s="58" t="s">
        <v>114</v>
      </c>
      <c r="Y265" s="58" t="s">
        <v>5382</v>
      </c>
      <c r="Z265" s="58" t="s">
        <v>1138</v>
      </c>
      <c r="AA265" s="58" t="s">
        <v>114</v>
      </c>
      <c r="AB265" s="58" t="s">
        <v>74</v>
      </c>
      <c r="AC265" s="57">
        <v>4</v>
      </c>
      <c r="AD265" s="58" t="s">
        <v>1432</v>
      </c>
      <c r="AE265" s="59">
        <v>43464</v>
      </c>
      <c r="AF265" s="58" t="s">
        <v>114</v>
      </c>
      <c r="AG265" s="57">
        <v>3</v>
      </c>
      <c r="AH265" s="3" t="s">
        <v>79</v>
      </c>
      <c r="AI265" s="3" t="s">
        <v>1323</v>
      </c>
      <c r="AJ265" t="s">
        <v>114</v>
      </c>
      <c r="AK265" t="s">
        <v>114</v>
      </c>
      <c r="AL265" t="s">
        <v>114</v>
      </c>
      <c r="AM265" s="43" t="b">
        <v>0</v>
      </c>
      <c r="AN265" s="3"/>
      <c r="AO265" s="3"/>
      <c r="AP265" s="43" t="b">
        <v>0</v>
      </c>
      <c r="AQ265" s="3" t="b">
        <v>0</v>
      </c>
    </row>
    <row r="266" spans="1:43" x14ac:dyDescent="0.25">
      <c r="A266" t="str">
        <f>_xlfn.CONCAT(Table4[[#This Row],[Order]],"-",Table4[[#This Row],[Line]])</f>
        <v>74177-6</v>
      </c>
      <c r="B266" s="1">
        <v>43468</v>
      </c>
      <c r="C266" s="10">
        <v>74177</v>
      </c>
      <c r="D266" s="7" t="s">
        <v>1663</v>
      </c>
      <c r="E266" s="10">
        <v>6</v>
      </c>
      <c r="F266" s="10">
        <v>1</v>
      </c>
      <c r="G266" s="7" t="s">
        <v>29</v>
      </c>
      <c r="H266" s="10">
        <v>1</v>
      </c>
      <c r="I266" s="43" t="b">
        <v>1</v>
      </c>
      <c r="J266" s="43" t="b">
        <v>1</v>
      </c>
      <c r="K266" t="s">
        <v>135</v>
      </c>
      <c r="L266" s="43" t="b">
        <v>1</v>
      </c>
      <c r="M266" s="43" t="b">
        <v>1</v>
      </c>
      <c r="N266" s="43" t="b">
        <v>1</v>
      </c>
      <c r="O266" t="s">
        <v>114</v>
      </c>
      <c r="P266" t="s">
        <v>138</v>
      </c>
      <c r="Q266" t="s">
        <v>114</v>
      </c>
      <c r="R266" t="s">
        <v>114</v>
      </c>
      <c r="S266" t="s">
        <v>114</v>
      </c>
      <c r="T266" t="s">
        <v>114</v>
      </c>
      <c r="U266" t="s">
        <v>114</v>
      </c>
      <c r="V266" t="s">
        <v>114</v>
      </c>
      <c r="W266" s="6">
        <v>43462</v>
      </c>
      <c r="X266" s="7" t="s">
        <v>114</v>
      </c>
      <c r="Y266" s="7" t="s">
        <v>5383</v>
      </c>
      <c r="Z266" s="7" t="s">
        <v>1138</v>
      </c>
      <c r="AA266" s="7" t="s">
        <v>114</v>
      </c>
      <c r="AB266" s="7" t="s">
        <v>74</v>
      </c>
      <c r="AC266" s="10">
        <v>4</v>
      </c>
      <c r="AD266" s="7" t="s">
        <v>1433</v>
      </c>
      <c r="AE266" s="7">
        <v>43464</v>
      </c>
      <c r="AF266" s="7" t="s">
        <v>114</v>
      </c>
      <c r="AG266" s="10">
        <v>3</v>
      </c>
      <c r="AH266" s="3" t="s">
        <v>79</v>
      </c>
      <c r="AI266" s="3" t="s">
        <v>1323</v>
      </c>
      <c r="AJ266" t="s">
        <v>114</v>
      </c>
      <c r="AK266" t="s">
        <v>114</v>
      </c>
      <c r="AL266" t="s">
        <v>114</v>
      </c>
      <c r="AM266" s="43" t="b">
        <v>0</v>
      </c>
      <c r="AN266" s="3"/>
      <c r="AO266" s="3"/>
      <c r="AP266" s="43" t="b">
        <v>0</v>
      </c>
      <c r="AQ266" s="3" t="b">
        <v>0</v>
      </c>
    </row>
    <row r="267" spans="1:43" x14ac:dyDescent="0.25">
      <c r="A267" t="str">
        <f>_xlfn.CONCAT(Table4[[#This Row],[Order]],"-",Table4[[#This Row],[Line]])</f>
        <v>74177-7</v>
      </c>
      <c r="B267" s="59">
        <v>43468</v>
      </c>
      <c r="C267" s="57">
        <v>74177</v>
      </c>
      <c r="D267" s="58" t="s">
        <v>1756</v>
      </c>
      <c r="E267" s="57">
        <v>7</v>
      </c>
      <c r="F267" s="57">
        <v>1</v>
      </c>
      <c r="G267" s="58" t="s">
        <v>29</v>
      </c>
      <c r="H267" s="57">
        <v>1</v>
      </c>
      <c r="I267" s="43" t="b">
        <v>1</v>
      </c>
      <c r="J267" s="43" t="b">
        <v>1</v>
      </c>
      <c r="K267" t="s">
        <v>135</v>
      </c>
      <c r="L267" s="43" t="b">
        <v>1</v>
      </c>
      <c r="M267" s="43" t="b">
        <v>1</v>
      </c>
      <c r="N267" s="43" t="b">
        <v>1</v>
      </c>
      <c r="O267" t="s">
        <v>114</v>
      </c>
      <c r="P267" t="s">
        <v>138</v>
      </c>
      <c r="Q267" t="s">
        <v>114</v>
      </c>
      <c r="R267" t="s">
        <v>114</v>
      </c>
      <c r="S267" t="s">
        <v>114</v>
      </c>
      <c r="T267" t="s">
        <v>114</v>
      </c>
      <c r="U267" t="s">
        <v>114</v>
      </c>
      <c r="V267" t="s">
        <v>114</v>
      </c>
      <c r="W267" s="6">
        <v>43462</v>
      </c>
      <c r="X267" s="58" t="s">
        <v>114</v>
      </c>
      <c r="Y267" s="58" t="s">
        <v>5384</v>
      </c>
      <c r="Z267" s="58" t="s">
        <v>1138</v>
      </c>
      <c r="AA267" s="58" t="s">
        <v>114</v>
      </c>
      <c r="AB267" s="58" t="s">
        <v>74</v>
      </c>
      <c r="AC267" s="57">
        <v>4</v>
      </c>
      <c r="AD267" s="58" t="s">
        <v>1434</v>
      </c>
      <c r="AE267" s="59">
        <v>43464</v>
      </c>
      <c r="AF267" s="58" t="s">
        <v>114</v>
      </c>
      <c r="AG267" s="57">
        <v>3</v>
      </c>
      <c r="AH267" s="3" t="s">
        <v>79</v>
      </c>
      <c r="AI267" s="3" t="s">
        <v>1323</v>
      </c>
      <c r="AJ267" t="s">
        <v>114</v>
      </c>
      <c r="AK267" t="s">
        <v>114</v>
      </c>
      <c r="AL267" t="s">
        <v>114</v>
      </c>
      <c r="AM267" s="43" t="b">
        <v>0</v>
      </c>
      <c r="AN267" s="3"/>
      <c r="AO267" s="3"/>
      <c r="AP267" s="43" t="b">
        <v>0</v>
      </c>
      <c r="AQ267" s="3" t="b">
        <v>0</v>
      </c>
    </row>
    <row r="268" spans="1:43" x14ac:dyDescent="0.25">
      <c r="A268" t="str">
        <f>_xlfn.CONCAT(Table4[[#This Row],[Order]],"-",Table4[[#This Row],[Line]])</f>
        <v>74177-8</v>
      </c>
      <c r="B268" s="59">
        <v>43468</v>
      </c>
      <c r="C268" s="57">
        <v>74177</v>
      </c>
      <c r="D268" s="58" t="s">
        <v>1664</v>
      </c>
      <c r="E268" s="57">
        <v>8</v>
      </c>
      <c r="F268" s="57">
        <v>1</v>
      </c>
      <c r="G268" s="58" t="s">
        <v>29</v>
      </c>
      <c r="H268" s="57">
        <v>2</v>
      </c>
      <c r="I268" s="43" t="b">
        <v>1</v>
      </c>
      <c r="J268" s="43" t="b">
        <v>1</v>
      </c>
      <c r="K268" t="s">
        <v>135</v>
      </c>
      <c r="L268" s="43" t="b">
        <v>1</v>
      </c>
      <c r="M268" s="43" t="b">
        <v>1</v>
      </c>
      <c r="N268" s="43" t="b">
        <v>1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t="s">
        <v>114</v>
      </c>
      <c r="V268" t="s">
        <v>114</v>
      </c>
      <c r="W268" s="6">
        <v>43462</v>
      </c>
      <c r="X268" s="58" t="s">
        <v>114</v>
      </c>
      <c r="Y268" s="58" t="s">
        <v>5385</v>
      </c>
      <c r="Z268" s="58" t="s">
        <v>1138</v>
      </c>
      <c r="AA268" s="58" t="s">
        <v>114</v>
      </c>
      <c r="AB268" s="58" t="s">
        <v>74</v>
      </c>
      <c r="AC268" s="57">
        <v>4</v>
      </c>
      <c r="AD268" s="58" t="s">
        <v>1435</v>
      </c>
      <c r="AE268" s="59">
        <v>43464</v>
      </c>
      <c r="AF268" s="58" t="s">
        <v>114</v>
      </c>
      <c r="AG268" s="57">
        <v>4</v>
      </c>
      <c r="AH268" s="3" t="s">
        <v>79</v>
      </c>
      <c r="AI268" s="3" t="s">
        <v>1323</v>
      </c>
      <c r="AJ268" t="s">
        <v>114</v>
      </c>
      <c r="AK268" t="s">
        <v>114</v>
      </c>
      <c r="AL268" t="s">
        <v>114</v>
      </c>
      <c r="AM268" s="43" t="b">
        <v>0</v>
      </c>
      <c r="AN268" s="3"/>
      <c r="AO268" s="3"/>
      <c r="AP268" s="43" t="b">
        <v>0</v>
      </c>
      <c r="AQ268" s="3" t="b">
        <v>0</v>
      </c>
    </row>
    <row r="269" spans="1:43" x14ac:dyDescent="0.25">
      <c r="A269" t="str">
        <f>_xlfn.CONCAT(Table4[[#This Row],[Order]],"-",Table4[[#This Row],[Line]])</f>
        <v>74177-9</v>
      </c>
      <c r="B269" s="59">
        <v>43468</v>
      </c>
      <c r="C269" s="57">
        <v>74177</v>
      </c>
      <c r="D269" s="58" t="s">
        <v>1757</v>
      </c>
      <c r="E269" s="57">
        <v>9</v>
      </c>
      <c r="F269" s="57">
        <v>1</v>
      </c>
      <c r="G269" s="58" t="s">
        <v>29</v>
      </c>
      <c r="H269" s="57">
        <v>1</v>
      </c>
      <c r="I269" s="43" t="b">
        <v>1</v>
      </c>
      <c r="J269" s="43" t="b">
        <v>1</v>
      </c>
      <c r="K269" t="s">
        <v>135</v>
      </c>
      <c r="L269" s="43" t="b">
        <v>1</v>
      </c>
      <c r="M269" s="43" t="b">
        <v>1</v>
      </c>
      <c r="N269" s="43" t="b">
        <v>1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t="s">
        <v>114</v>
      </c>
      <c r="V269" t="s">
        <v>114</v>
      </c>
      <c r="W269" s="6">
        <v>43462</v>
      </c>
      <c r="X269" s="58" t="s">
        <v>114</v>
      </c>
      <c r="Y269" s="58" t="s">
        <v>5386</v>
      </c>
      <c r="Z269" s="58" t="s">
        <v>3520</v>
      </c>
      <c r="AA269" s="58" t="s">
        <v>114</v>
      </c>
      <c r="AB269" s="58" t="s">
        <v>74</v>
      </c>
      <c r="AC269" s="57">
        <v>4</v>
      </c>
      <c r="AD269" s="58" t="s">
        <v>1436</v>
      </c>
      <c r="AE269" s="59">
        <v>43464</v>
      </c>
      <c r="AF269" s="58" t="s">
        <v>114</v>
      </c>
      <c r="AG269" s="57">
        <v>2</v>
      </c>
      <c r="AH269" s="3" t="s">
        <v>79</v>
      </c>
      <c r="AI269" s="3" t="s">
        <v>1323</v>
      </c>
      <c r="AJ269" t="s">
        <v>114</v>
      </c>
      <c r="AK269" t="s">
        <v>114</v>
      </c>
      <c r="AL269" t="s">
        <v>114</v>
      </c>
      <c r="AM269" s="43" t="b">
        <v>0</v>
      </c>
      <c r="AN269" s="3"/>
      <c r="AO269" s="3"/>
      <c r="AP269" s="43" t="b">
        <v>0</v>
      </c>
      <c r="AQ269" s="3" t="b">
        <v>0</v>
      </c>
    </row>
    <row r="270" spans="1:43" x14ac:dyDescent="0.25">
      <c r="A270" t="str">
        <f>_xlfn.CONCAT(Table4[[#This Row],[Order]],"-",Table4[[#This Row],[Line]])</f>
        <v>74177-10</v>
      </c>
      <c r="B270" s="59">
        <v>43468</v>
      </c>
      <c r="C270" s="57">
        <v>74177</v>
      </c>
      <c r="D270" s="58" t="s">
        <v>1665</v>
      </c>
      <c r="E270" s="57">
        <v>10</v>
      </c>
      <c r="F270" s="57">
        <v>1</v>
      </c>
      <c r="G270" s="58" t="s">
        <v>29</v>
      </c>
      <c r="H270" s="57">
        <v>6</v>
      </c>
      <c r="I270" s="43" t="b">
        <v>1</v>
      </c>
      <c r="J270" s="43" t="b">
        <v>1</v>
      </c>
      <c r="K270" t="s">
        <v>135</v>
      </c>
      <c r="L270" s="43" t="b">
        <v>1</v>
      </c>
      <c r="M270" s="43" t="b">
        <v>1</v>
      </c>
      <c r="N270" s="43" t="b">
        <v>1</v>
      </c>
      <c r="O270" t="s">
        <v>114</v>
      </c>
      <c r="P270" t="s">
        <v>138</v>
      </c>
      <c r="Q270" t="s">
        <v>114</v>
      </c>
      <c r="R270" t="s">
        <v>114</v>
      </c>
      <c r="S270" t="s">
        <v>114</v>
      </c>
      <c r="T270" t="s">
        <v>114</v>
      </c>
      <c r="U270" t="s">
        <v>114</v>
      </c>
      <c r="V270" t="s">
        <v>114</v>
      </c>
      <c r="W270" s="6">
        <v>43462</v>
      </c>
      <c r="X270" s="58" t="s">
        <v>114</v>
      </c>
      <c r="Y270" s="58" t="s">
        <v>5387</v>
      </c>
      <c r="Z270" s="58" t="s">
        <v>1138</v>
      </c>
      <c r="AA270" s="58" t="s">
        <v>114</v>
      </c>
      <c r="AB270" s="58" t="s">
        <v>74</v>
      </c>
      <c r="AC270" s="57">
        <v>4</v>
      </c>
      <c r="AD270" s="58" t="s">
        <v>1437</v>
      </c>
      <c r="AE270" s="59">
        <v>43464</v>
      </c>
      <c r="AF270" s="58" t="s">
        <v>114</v>
      </c>
      <c r="AG270" s="57">
        <v>12</v>
      </c>
      <c r="AH270" s="3" t="s">
        <v>79</v>
      </c>
      <c r="AI270" s="3" t="s">
        <v>1323</v>
      </c>
      <c r="AJ270" t="s">
        <v>114</v>
      </c>
      <c r="AK270" t="s">
        <v>114</v>
      </c>
      <c r="AL270" t="s">
        <v>114</v>
      </c>
      <c r="AM270" s="43" t="b">
        <v>0</v>
      </c>
      <c r="AN270" s="3"/>
      <c r="AO270" s="3"/>
      <c r="AP270" s="43" t="b">
        <v>0</v>
      </c>
      <c r="AQ270" s="3" t="b">
        <v>0</v>
      </c>
    </row>
    <row r="271" spans="1:43" x14ac:dyDescent="0.25">
      <c r="A271" t="str">
        <f>_xlfn.CONCAT(Table4[[#This Row],[Order]],"-",Table4[[#This Row],[Line]])</f>
        <v>74177-11</v>
      </c>
      <c r="B271" s="1">
        <v>43468</v>
      </c>
      <c r="C271" s="10">
        <v>74177</v>
      </c>
      <c r="D271" s="7" t="s">
        <v>1758</v>
      </c>
      <c r="E271" s="10">
        <v>11</v>
      </c>
      <c r="F271" s="10">
        <v>1</v>
      </c>
      <c r="G271" s="7" t="s">
        <v>29</v>
      </c>
      <c r="H271" s="10">
        <v>6</v>
      </c>
      <c r="I271" s="43" t="b">
        <v>1</v>
      </c>
      <c r="J271" s="43" t="b">
        <v>1</v>
      </c>
      <c r="K271" t="s">
        <v>135</v>
      </c>
      <c r="L271" s="43" t="b">
        <v>1</v>
      </c>
      <c r="M271" s="43" t="b">
        <v>1</v>
      </c>
      <c r="N271" s="43" t="b">
        <v>1</v>
      </c>
      <c r="O271" t="s">
        <v>114</v>
      </c>
      <c r="P271" t="s">
        <v>138</v>
      </c>
      <c r="Q271" t="s">
        <v>114</v>
      </c>
      <c r="R271" t="s">
        <v>114</v>
      </c>
      <c r="S271" t="s">
        <v>114</v>
      </c>
      <c r="T271" t="s">
        <v>114</v>
      </c>
      <c r="U271" t="s">
        <v>114</v>
      </c>
      <c r="V271" t="s">
        <v>114</v>
      </c>
      <c r="W271" s="6">
        <v>43462</v>
      </c>
      <c r="X271" s="7" t="s">
        <v>114</v>
      </c>
      <c r="Y271" s="7" t="s">
        <v>5388</v>
      </c>
      <c r="Z271" s="7" t="s">
        <v>1138</v>
      </c>
      <c r="AA271" s="7" t="s">
        <v>114</v>
      </c>
      <c r="AB271" s="7" t="s">
        <v>74</v>
      </c>
      <c r="AC271" s="10">
        <v>4</v>
      </c>
      <c r="AD271" s="7" t="s">
        <v>1438</v>
      </c>
      <c r="AE271" s="7">
        <v>43464</v>
      </c>
      <c r="AF271" s="7" t="s">
        <v>114</v>
      </c>
      <c r="AG271" s="10">
        <v>12</v>
      </c>
      <c r="AH271" s="3" t="s">
        <v>79</v>
      </c>
      <c r="AI271" s="3" t="s">
        <v>1323</v>
      </c>
      <c r="AJ271" t="s">
        <v>114</v>
      </c>
      <c r="AK271" t="s">
        <v>114</v>
      </c>
      <c r="AL271" t="s">
        <v>114</v>
      </c>
      <c r="AM271" s="43" t="b">
        <v>0</v>
      </c>
      <c r="AN271" s="3"/>
      <c r="AO271" s="3"/>
      <c r="AP271" s="43" t="b">
        <v>0</v>
      </c>
      <c r="AQ271" s="3" t="b">
        <v>0</v>
      </c>
    </row>
    <row r="272" spans="1:43" x14ac:dyDescent="0.25">
      <c r="A272" t="str">
        <f>_xlfn.CONCAT(Table4[[#This Row],[Order]],"-",Table4[[#This Row],[Line]])</f>
        <v>74177-12</v>
      </c>
      <c r="B272" s="59">
        <v>43468</v>
      </c>
      <c r="C272" s="57">
        <v>74177</v>
      </c>
      <c r="D272" s="58" t="s">
        <v>1666</v>
      </c>
      <c r="E272" s="57">
        <v>12</v>
      </c>
      <c r="F272" s="57">
        <v>1</v>
      </c>
      <c r="G272" s="58" t="s">
        <v>29</v>
      </c>
      <c r="H272" s="57">
        <v>6</v>
      </c>
      <c r="I272" s="43" t="b">
        <v>1</v>
      </c>
      <c r="J272" s="43" t="b">
        <v>1</v>
      </c>
      <c r="K272" t="s">
        <v>135</v>
      </c>
      <c r="L272" s="43" t="b">
        <v>1</v>
      </c>
      <c r="M272" s="43" t="b">
        <v>1</v>
      </c>
      <c r="N272" s="43" t="b">
        <v>1</v>
      </c>
      <c r="O272" t="s">
        <v>114</v>
      </c>
      <c r="P272" t="s">
        <v>138</v>
      </c>
      <c r="Q272" t="s">
        <v>114</v>
      </c>
      <c r="R272" t="s">
        <v>114</v>
      </c>
      <c r="S272" t="s">
        <v>114</v>
      </c>
      <c r="T272" t="s">
        <v>114</v>
      </c>
      <c r="U272" t="s">
        <v>114</v>
      </c>
      <c r="V272" t="s">
        <v>114</v>
      </c>
      <c r="W272" s="6">
        <v>43462</v>
      </c>
      <c r="X272" s="58" t="s">
        <v>114</v>
      </c>
      <c r="Y272" s="58" t="s">
        <v>5389</v>
      </c>
      <c r="Z272" s="58" t="s">
        <v>1138</v>
      </c>
      <c r="AA272" s="58" t="s">
        <v>114</v>
      </c>
      <c r="AB272" s="58" t="s">
        <v>74</v>
      </c>
      <c r="AC272" s="57">
        <v>4</v>
      </c>
      <c r="AD272" s="58" t="s">
        <v>1439</v>
      </c>
      <c r="AE272" s="59">
        <v>43464</v>
      </c>
      <c r="AF272" s="58" t="s">
        <v>114</v>
      </c>
      <c r="AG272" s="57">
        <v>6</v>
      </c>
      <c r="AH272" s="3" t="s">
        <v>79</v>
      </c>
      <c r="AI272" s="3" t="s">
        <v>1323</v>
      </c>
      <c r="AJ272" t="s">
        <v>114</v>
      </c>
      <c r="AK272" t="s">
        <v>114</v>
      </c>
      <c r="AL272" t="s">
        <v>114</v>
      </c>
      <c r="AM272" s="43" t="b">
        <v>0</v>
      </c>
      <c r="AN272" s="55"/>
      <c r="AO272" s="3"/>
      <c r="AP272" s="43" t="b">
        <v>0</v>
      </c>
      <c r="AQ272" s="3" t="b">
        <v>0</v>
      </c>
    </row>
    <row r="273" spans="1:43" x14ac:dyDescent="0.25">
      <c r="A273" t="str">
        <f>_xlfn.CONCAT(Table4[[#This Row],[Order]],"-",Table4[[#This Row],[Line]])</f>
        <v>74177-13</v>
      </c>
      <c r="B273" s="59">
        <v>43468</v>
      </c>
      <c r="C273" s="57">
        <v>74177</v>
      </c>
      <c r="D273" s="58" t="s">
        <v>1667</v>
      </c>
      <c r="E273" s="57">
        <v>13</v>
      </c>
      <c r="F273" s="57">
        <v>1</v>
      </c>
      <c r="G273" s="58" t="s">
        <v>29</v>
      </c>
      <c r="H273" s="57">
        <v>3</v>
      </c>
      <c r="I273" s="43" t="b">
        <v>1</v>
      </c>
      <c r="J273" s="43" t="b">
        <v>1</v>
      </c>
      <c r="K273" t="s">
        <v>135</v>
      </c>
      <c r="L273" s="43" t="b">
        <v>1</v>
      </c>
      <c r="M273" s="43" t="b">
        <v>1</v>
      </c>
      <c r="N273" s="43" t="b">
        <v>1</v>
      </c>
      <c r="O273" t="s">
        <v>114</v>
      </c>
      <c r="P273" t="s">
        <v>138</v>
      </c>
      <c r="Q273" t="s">
        <v>114</v>
      </c>
      <c r="R273" t="s">
        <v>114</v>
      </c>
      <c r="S273" t="s">
        <v>114</v>
      </c>
      <c r="T273" t="s">
        <v>114</v>
      </c>
      <c r="U273" t="s">
        <v>114</v>
      </c>
      <c r="V273" t="s">
        <v>114</v>
      </c>
      <c r="W273" s="6">
        <v>43462</v>
      </c>
      <c r="X273" s="58" t="s">
        <v>114</v>
      </c>
      <c r="Y273" s="58" t="s">
        <v>5390</v>
      </c>
      <c r="Z273" s="58" t="s">
        <v>1138</v>
      </c>
      <c r="AA273" s="58" t="s">
        <v>114</v>
      </c>
      <c r="AB273" s="58" t="s">
        <v>74</v>
      </c>
      <c r="AC273" s="57">
        <v>4</v>
      </c>
      <c r="AD273" s="58" t="s">
        <v>1440</v>
      </c>
      <c r="AE273" s="59">
        <v>43464</v>
      </c>
      <c r="AF273" s="58" t="s">
        <v>114</v>
      </c>
      <c r="AG273" s="57">
        <v>3</v>
      </c>
      <c r="AH273" s="3" t="s">
        <v>79</v>
      </c>
      <c r="AI273" s="3" t="s">
        <v>1323</v>
      </c>
      <c r="AJ273" t="s">
        <v>114</v>
      </c>
      <c r="AK273" t="s">
        <v>114</v>
      </c>
      <c r="AL273" t="s">
        <v>114</v>
      </c>
      <c r="AM273" s="43" t="b">
        <v>0</v>
      </c>
      <c r="AN273" s="55"/>
      <c r="AO273" s="3"/>
      <c r="AP273" s="43" t="b">
        <v>0</v>
      </c>
      <c r="AQ273" s="3" t="b">
        <v>0</v>
      </c>
    </row>
    <row r="274" spans="1:43" x14ac:dyDescent="0.25">
      <c r="A274" t="str">
        <f>_xlfn.CONCAT(Table4[[#This Row],[Order]],"-",Table4[[#This Row],[Line]])</f>
        <v>74177-14</v>
      </c>
      <c r="B274" s="5">
        <v>43468</v>
      </c>
      <c r="C274" s="8">
        <v>74177</v>
      </c>
      <c r="D274" s="3" t="s">
        <v>1759</v>
      </c>
      <c r="E274" s="8">
        <v>14</v>
      </c>
      <c r="F274" s="8">
        <v>1</v>
      </c>
      <c r="G274" s="3" t="s">
        <v>29</v>
      </c>
      <c r="H274" s="8">
        <v>3</v>
      </c>
      <c r="I274" s="43" t="b">
        <v>1</v>
      </c>
      <c r="J274" s="43" t="b">
        <v>1</v>
      </c>
      <c r="K274" t="s">
        <v>135</v>
      </c>
      <c r="L274" s="43" t="b">
        <v>1</v>
      </c>
      <c r="M274" s="43" t="b">
        <v>1</v>
      </c>
      <c r="N274" s="43" t="b">
        <v>1</v>
      </c>
      <c r="O274" t="s">
        <v>114</v>
      </c>
      <c r="P274" t="s">
        <v>138</v>
      </c>
      <c r="Q274" t="s">
        <v>114</v>
      </c>
      <c r="R274" t="s">
        <v>114</v>
      </c>
      <c r="S274" t="s">
        <v>114</v>
      </c>
      <c r="T274" t="s">
        <v>114</v>
      </c>
      <c r="U274" t="s">
        <v>114</v>
      </c>
      <c r="V274" t="s">
        <v>114</v>
      </c>
      <c r="W274" s="5">
        <v>43462</v>
      </c>
      <c r="X274" s="3" t="s">
        <v>114</v>
      </c>
      <c r="Y274" s="3" t="s">
        <v>5391</v>
      </c>
      <c r="Z274" s="3" t="s">
        <v>1138</v>
      </c>
      <c r="AA274" s="3" t="s">
        <v>114</v>
      </c>
      <c r="AB274" s="3" t="s">
        <v>74</v>
      </c>
      <c r="AC274" s="8">
        <v>4</v>
      </c>
      <c r="AD274" s="3" t="s">
        <v>1441</v>
      </c>
      <c r="AE274" s="3">
        <v>43464</v>
      </c>
      <c r="AF274" s="3" t="s">
        <v>114</v>
      </c>
      <c r="AG274" s="8">
        <v>3</v>
      </c>
      <c r="AH274" s="3" t="s">
        <v>79</v>
      </c>
      <c r="AI274" s="3" t="s">
        <v>1323</v>
      </c>
      <c r="AJ274" t="s">
        <v>114</v>
      </c>
      <c r="AK274" t="s">
        <v>114</v>
      </c>
      <c r="AL274" t="s">
        <v>114</v>
      </c>
      <c r="AM274" s="43" t="b">
        <v>0</v>
      </c>
      <c r="AN274" s="3"/>
      <c r="AO274" s="3"/>
      <c r="AP274" s="43" t="b">
        <v>0</v>
      </c>
      <c r="AQ274" s="3" t="b">
        <v>0</v>
      </c>
    </row>
    <row r="275" spans="1:43" x14ac:dyDescent="0.25">
      <c r="A275" t="str">
        <f>_xlfn.CONCAT(Table4[[#This Row],[Order]],"-",Table4[[#This Row],[Line]])</f>
        <v>74177-20</v>
      </c>
      <c r="B275" s="6">
        <v>43468</v>
      </c>
      <c r="C275" s="9">
        <v>74177</v>
      </c>
      <c r="D275" s="4" t="s">
        <v>1668</v>
      </c>
      <c r="E275" s="9">
        <v>20</v>
      </c>
      <c r="F275" s="9">
        <v>1</v>
      </c>
      <c r="G275" s="4" t="s">
        <v>29</v>
      </c>
      <c r="H275" s="9">
        <v>6</v>
      </c>
      <c r="I275" s="43" t="b">
        <v>1</v>
      </c>
      <c r="J275" s="43" t="b">
        <v>1</v>
      </c>
      <c r="K275" t="s">
        <v>135</v>
      </c>
      <c r="L275" s="43" t="b">
        <v>1</v>
      </c>
      <c r="M275" s="43" t="b">
        <v>1</v>
      </c>
      <c r="N275" s="43" t="b">
        <v>1</v>
      </c>
      <c r="O275" t="s">
        <v>114</v>
      </c>
      <c r="P275" t="s">
        <v>138</v>
      </c>
      <c r="Q275" t="s">
        <v>114</v>
      </c>
      <c r="R275" t="s">
        <v>114</v>
      </c>
      <c r="S275" t="s">
        <v>114</v>
      </c>
      <c r="T275" t="s">
        <v>114</v>
      </c>
      <c r="U275" t="s">
        <v>114</v>
      </c>
      <c r="V275" t="s">
        <v>114</v>
      </c>
      <c r="W275" s="5">
        <v>43462</v>
      </c>
      <c r="X275" s="4" t="s">
        <v>114</v>
      </c>
      <c r="Y275" s="4" t="s">
        <v>5392</v>
      </c>
      <c r="Z275" s="4" t="s">
        <v>1138</v>
      </c>
      <c r="AA275" s="4" t="s">
        <v>114</v>
      </c>
      <c r="AB275" s="4" t="s">
        <v>74</v>
      </c>
      <c r="AC275" s="9">
        <v>4</v>
      </c>
      <c r="AD275" s="4" t="s">
        <v>1442</v>
      </c>
      <c r="AE275" s="4">
        <v>43464</v>
      </c>
      <c r="AF275" s="4" t="s">
        <v>114</v>
      </c>
      <c r="AG275" s="9">
        <v>6</v>
      </c>
      <c r="AH275" s="3" t="s">
        <v>79</v>
      </c>
      <c r="AI275" s="3" t="s">
        <v>1323</v>
      </c>
      <c r="AJ275" t="s">
        <v>114</v>
      </c>
      <c r="AK275" t="s">
        <v>114</v>
      </c>
      <c r="AL275" t="s">
        <v>114</v>
      </c>
      <c r="AM275" s="43" t="b">
        <v>0</v>
      </c>
      <c r="AN275" s="3"/>
      <c r="AO275" s="3"/>
      <c r="AP275" s="43" t="b">
        <v>0</v>
      </c>
      <c r="AQ275" s="3" t="b">
        <v>0</v>
      </c>
    </row>
    <row r="276" spans="1:43" x14ac:dyDescent="0.25">
      <c r="A276" t="str">
        <f>_xlfn.CONCAT(Table4[[#This Row],[Order]],"-",Table4[[#This Row],[Line]])</f>
        <v>74177-21</v>
      </c>
      <c r="B276" s="5">
        <v>43468</v>
      </c>
      <c r="C276" s="8">
        <v>74177</v>
      </c>
      <c r="D276" s="3" t="s">
        <v>1668</v>
      </c>
      <c r="E276" s="8">
        <v>21</v>
      </c>
      <c r="F276" s="8">
        <v>1</v>
      </c>
      <c r="G276" s="3" t="s">
        <v>29</v>
      </c>
      <c r="H276" s="8">
        <v>3</v>
      </c>
      <c r="I276" s="43" t="b">
        <v>1</v>
      </c>
      <c r="J276" s="43" t="b">
        <v>1</v>
      </c>
      <c r="K276" t="s">
        <v>135</v>
      </c>
      <c r="L276" s="43" t="b">
        <v>1</v>
      </c>
      <c r="M276" s="43" t="b">
        <v>1</v>
      </c>
      <c r="N276" s="43" t="b">
        <v>1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t="s">
        <v>114</v>
      </c>
      <c r="V276" t="s">
        <v>114</v>
      </c>
      <c r="W276" s="5">
        <v>43462</v>
      </c>
      <c r="X276" s="3" t="s">
        <v>114</v>
      </c>
      <c r="Y276" s="3" t="s">
        <v>5393</v>
      </c>
      <c r="Z276" s="3" t="s">
        <v>1138</v>
      </c>
      <c r="AA276" s="3" t="s">
        <v>114</v>
      </c>
      <c r="AB276" s="3" t="s">
        <v>74</v>
      </c>
      <c r="AC276" s="8">
        <v>4</v>
      </c>
      <c r="AD276" s="3" t="s">
        <v>1443</v>
      </c>
      <c r="AE276" s="3">
        <v>43464</v>
      </c>
      <c r="AF276" s="3" t="s">
        <v>114</v>
      </c>
      <c r="AG276" s="8">
        <v>3</v>
      </c>
      <c r="AH276" s="3" t="s">
        <v>79</v>
      </c>
      <c r="AI276" s="3" t="s">
        <v>1323</v>
      </c>
      <c r="AJ276" t="s">
        <v>114</v>
      </c>
      <c r="AK276" t="s">
        <v>114</v>
      </c>
      <c r="AL276" t="s">
        <v>114</v>
      </c>
      <c r="AM276" s="43" t="b">
        <v>0</v>
      </c>
      <c r="AN276" s="3"/>
      <c r="AO276" s="3"/>
      <c r="AP276" s="43" t="b">
        <v>0</v>
      </c>
      <c r="AQ276" s="3" t="b">
        <v>0</v>
      </c>
    </row>
    <row r="277" spans="1:43" x14ac:dyDescent="0.25">
      <c r="A277" t="str">
        <f>_xlfn.CONCAT(Table4[[#This Row],[Order]],"-",Table4[[#This Row],[Line]])</f>
        <v>74177-22</v>
      </c>
      <c r="B277" s="1">
        <v>43468</v>
      </c>
      <c r="C277" s="10">
        <v>74177</v>
      </c>
      <c r="D277" s="7" t="s">
        <v>1669</v>
      </c>
      <c r="E277" s="10">
        <v>22</v>
      </c>
      <c r="F277" s="10">
        <v>1</v>
      </c>
      <c r="G277" s="7" t="s">
        <v>29</v>
      </c>
      <c r="H277" s="10">
        <v>3</v>
      </c>
      <c r="I277" s="43" t="b">
        <v>1</v>
      </c>
      <c r="J277" s="43" t="b">
        <v>1</v>
      </c>
      <c r="K277" t="s">
        <v>135</v>
      </c>
      <c r="L277" s="43" t="b">
        <v>1</v>
      </c>
      <c r="M277" s="43" t="b">
        <v>1</v>
      </c>
      <c r="N277" s="43" t="b">
        <v>1</v>
      </c>
      <c r="O277" t="s">
        <v>114</v>
      </c>
      <c r="P277" t="s">
        <v>138</v>
      </c>
      <c r="Q277" t="s">
        <v>114</v>
      </c>
      <c r="R277" t="s">
        <v>114</v>
      </c>
      <c r="S277" t="s">
        <v>114</v>
      </c>
      <c r="T277" t="s">
        <v>114</v>
      </c>
      <c r="U277" t="s">
        <v>114</v>
      </c>
      <c r="V277" t="s">
        <v>114</v>
      </c>
      <c r="W277" s="5">
        <v>43462</v>
      </c>
      <c r="X277" s="7" t="s">
        <v>114</v>
      </c>
      <c r="Y277" s="7" t="s">
        <v>5394</v>
      </c>
      <c r="Z277" s="7" t="s">
        <v>1138</v>
      </c>
      <c r="AA277" s="7" t="s">
        <v>114</v>
      </c>
      <c r="AB277" s="7" t="s">
        <v>74</v>
      </c>
      <c r="AC277" s="10">
        <v>4</v>
      </c>
      <c r="AD277" s="7" t="s">
        <v>1444</v>
      </c>
      <c r="AE277" s="7">
        <v>43464</v>
      </c>
      <c r="AF277" s="7" t="s">
        <v>114</v>
      </c>
      <c r="AG277" s="10">
        <v>3</v>
      </c>
      <c r="AH277" s="3" t="s">
        <v>79</v>
      </c>
      <c r="AI277" s="3" t="s">
        <v>1323</v>
      </c>
      <c r="AJ277" t="s">
        <v>114</v>
      </c>
      <c r="AK277" t="s">
        <v>114</v>
      </c>
      <c r="AL277" t="s">
        <v>114</v>
      </c>
      <c r="AM277" s="43" t="b">
        <v>0</v>
      </c>
      <c r="AN277" s="3"/>
      <c r="AO277" s="3"/>
      <c r="AP277" s="43" t="b">
        <v>0</v>
      </c>
      <c r="AQ277" s="3" t="b">
        <v>0</v>
      </c>
    </row>
    <row r="278" spans="1:43" x14ac:dyDescent="0.25">
      <c r="A278" t="str">
        <f>_xlfn.CONCAT(Table4[[#This Row],[Order]],"-",Table4[[#This Row],[Line]])</f>
        <v>74177-23</v>
      </c>
      <c r="B278" s="1">
        <v>43468</v>
      </c>
      <c r="C278" s="10">
        <v>74177</v>
      </c>
      <c r="D278" s="7" t="s">
        <v>1760</v>
      </c>
      <c r="E278" s="10">
        <v>23</v>
      </c>
      <c r="F278" s="10">
        <v>1</v>
      </c>
      <c r="G278" s="7" t="s">
        <v>165</v>
      </c>
      <c r="H278" s="10">
        <v>3</v>
      </c>
      <c r="I278" s="43" t="b">
        <v>1</v>
      </c>
      <c r="J278" s="43" t="b">
        <v>1</v>
      </c>
      <c r="K278" t="s">
        <v>135</v>
      </c>
      <c r="L278" s="43" t="b">
        <v>1</v>
      </c>
      <c r="M278" s="43" t="b">
        <v>1</v>
      </c>
      <c r="N278" s="43" t="b">
        <v>1</v>
      </c>
      <c r="O278" t="s">
        <v>114</v>
      </c>
      <c r="P278" t="s">
        <v>23</v>
      </c>
      <c r="Q278" t="s">
        <v>114</v>
      </c>
      <c r="R278" t="s">
        <v>114</v>
      </c>
      <c r="S278" t="s">
        <v>114</v>
      </c>
      <c r="T278" t="s">
        <v>114</v>
      </c>
      <c r="U278" t="s">
        <v>114</v>
      </c>
      <c r="V278" t="s">
        <v>114</v>
      </c>
      <c r="W278" s="5">
        <v>43462</v>
      </c>
      <c r="X278" s="7" t="s">
        <v>114</v>
      </c>
      <c r="Y278" s="7"/>
      <c r="Z278" s="7" t="s">
        <v>1138</v>
      </c>
      <c r="AA278" s="7" t="s">
        <v>114</v>
      </c>
      <c r="AB278" s="7" t="s">
        <v>74</v>
      </c>
      <c r="AC278" s="10">
        <v>4</v>
      </c>
      <c r="AD278" s="7" t="s">
        <v>1445</v>
      </c>
      <c r="AE278" s="7"/>
      <c r="AF278" s="7" t="s">
        <v>114</v>
      </c>
      <c r="AG278" s="10">
        <v>3</v>
      </c>
      <c r="AH278" s="3" t="s">
        <v>79</v>
      </c>
      <c r="AI278" s="3" t="s">
        <v>1323</v>
      </c>
      <c r="AJ278" t="s">
        <v>114</v>
      </c>
      <c r="AK278" t="s">
        <v>114</v>
      </c>
      <c r="AL278" t="s">
        <v>114</v>
      </c>
      <c r="AM278" s="43" t="b">
        <v>0</v>
      </c>
      <c r="AN278" s="3"/>
      <c r="AO278" s="3"/>
      <c r="AP278" s="43" t="b">
        <v>0</v>
      </c>
      <c r="AQ278" s="3" t="b">
        <v>0</v>
      </c>
    </row>
    <row r="279" spans="1:43" x14ac:dyDescent="0.25">
      <c r="A279" t="str">
        <f>_xlfn.CONCAT(Table4[[#This Row],[Order]],"-",Table4[[#This Row],[Line]])</f>
        <v>74177-25</v>
      </c>
      <c r="B279" s="1">
        <v>43468</v>
      </c>
      <c r="C279" s="10">
        <v>74177</v>
      </c>
      <c r="D279" s="7" t="s">
        <v>1761</v>
      </c>
      <c r="E279" s="10">
        <v>25</v>
      </c>
      <c r="F279" s="10">
        <v>1</v>
      </c>
      <c r="G279" s="7" t="s">
        <v>29</v>
      </c>
      <c r="H279" s="10">
        <v>2</v>
      </c>
      <c r="I279" s="43" t="b">
        <v>1</v>
      </c>
      <c r="J279" s="43" t="b">
        <v>1</v>
      </c>
      <c r="K279" t="s">
        <v>135</v>
      </c>
      <c r="L279" s="43" t="b">
        <v>1</v>
      </c>
      <c r="M279" s="43" t="b">
        <v>1</v>
      </c>
      <c r="N279" s="43" t="b">
        <v>1</v>
      </c>
      <c r="O279" t="s">
        <v>114</v>
      </c>
      <c r="P279" t="s">
        <v>138</v>
      </c>
      <c r="Q279" t="s">
        <v>114</v>
      </c>
      <c r="R279" t="s">
        <v>114</v>
      </c>
      <c r="S279" t="s">
        <v>114</v>
      </c>
      <c r="T279" t="s">
        <v>114</v>
      </c>
      <c r="U279" t="s">
        <v>114</v>
      </c>
      <c r="V279" t="s">
        <v>114</v>
      </c>
      <c r="W279" s="5">
        <v>43462</v>
      </c>
      <c r="X279" s="7" t="s">
        <v>114</v>
      </c>
      <c r="Y279" s="7" t="s">
        <v>5395</v>
      </c>
      <c r="Z279" s="7" t="s">
        <v>1138</v>
      </c>
      <c r="AA279" s="7" t="s">
        <v>114</v>
      </c>
      <c r="AB279" s="7" t="s">
        <v>74</v>
      </c>
      <c r="AC279" s="10">
        <v>4</v>
      </c>
      <c r="AD279" s="7" t="s">
        <v>1446</v>
      </c>
      <c r="AE279" s="7">
        <v>43464</v>
      </c>
      <c r="AF279" s="7" t="s">
        <v>114</v>
      </c>
      <c r="AG279" s="10">
        <v>2</v>
      </c>
      <c r="AH279" s="3" t="s">
        <v>79</v>
      </c>
      <c r="AI279" s="3" t="s">
        <v>1323</v>
      </c>
      <c r="AJ279" t="s">
        <v>114</v>
      </c>
      <c r="AK279" t="s">
        <v>114</v>
      </c>
      <c r="AL279" t="s">
        <v>114</v>
      </c>
      <c r="AM279" s="43" t="b">
        <v>0</v>
      </c>
      <c r="AN279" s="3"/>
      <c r="AO279" s="3"/>
      <c r="AP279" s="43" t="b">
        <v>0</v>
      </c>
      <c r="AQ279" s="3" t="b">
        <v>0</v>
      </c>
    </row>
    <row r="280" spans="1:43" x14ac:dyDescent="0.25">
      <c r="A280" t="str">
        <f>_xlfn.CONCAT(Table4[[#This Row],[Order]],"-",Table4[[#This Row],[Line]])</f>
        <v>74177-26</v>
      </c>
      <c r="B280" s="1">
        <v>43468</v>
      </c>
      <c r="C280" s="10">
        <v>74177</v>
      </c>
      <c r="D280" s="7" t="s">
        <v>1665</v>
      </c>
      <c r="E280" s="10">
        <v>26</v>
      </c>
      <c r="F280" s="10">
        <v>1</v>
      </c>
      <c r="G280" s="7" t="s">
        <v>29</v>
      </c>
      <c r="H280" s="10">
        <v>6</v>
      </c>
      <c r="I280" s="43" t="b">
        <v>1</v>
      </c>
      <c r="J280" s="43" t="b">
        <v>1</v>
      </c>
      <c r="K280" t="s">
        <v>135</v>
      </c>
      <c r="L280" s="43" t="b">
        <v>1</v>
      </c>
      <c r="M280" s="43" t="b">
        <v>1</v>
      </c>
      <c r="N280" s="43" t="b">
        <v>1</v>
      </c>
      <c r="O280" t="s">
        <v>114</v>
      </c>
      <c r="P280" t="s">
        <v>138</v>
      </c>
      <c r="Q280" t="s">
        <v>114</v>
      </c>
      <c r="R280" t="s">
        <v>114</v>
      </c>
      <c r="S280" t="s">
        <v>114</v>
      </c>
      <c r="T280" t="s">
        <v>114</v>
      </c>
      <c r="U280" t="s">
        <v>114</v>
      </c>
      <c r="V280" t="s">
        <v>114</v>
      </c>
      <c r="W280" s="5">
        <v>43462</v>
      </c>
      <c r="X280" s="7" t="s">
        <v>114</v>
      </c>
      <c r="Y280" s="7" t="s">
        <v>5396</v>
      </c>
      <c r="Z280" s="7" t="s">
        <v>1138</v>
      </c>
      <c r="AA280" s="7" t="s">
        <v>114</v>
      </c>
      <c r="AB280" s="7" t="s">
        <v>74</v>
      </c>
      <c r="AC280" s="10">
        <v>4</v>
      </c>
      <c r="AD280" s="7" t="s">
        <v>1447</v>
      </c>
      <c r="AE280" s="7">
        <v>43464</v>
      </c>
      <c r="AF280" s="7" t="s">
        <v>114</v>
      </c>
      <c r="AG280" s="10">
        <v>12</v>
      </c>
      <c r="AH280" s="3" t="s">
        <v>79</v>
      </c>
      <c r="AI280" s="3" t="s">
        <v>1323</v>
      </c>
      <c r="AJ280" t="s">
        <v>114</v>
      </c>
      <c r="AK280" t="s">
        <v>114</v>
      </c>
      <c r="AL280" t="s">
        <v>114</v>
      </c>
      <c r="AM280" s="43" t="b">
        <v>0</v>
      </c>
      <c r="AN280" s="3"/>
      <c r="AO280" s="3"/>
      <c r="AP280" s="43" t="b">
        <v>0</v>
      </c>
      <c r="AQ280" s="3" t="b">
        <v>0</v>
      </c>
    </row>
    <row r="281" spans="1:43" x14ac:dyDescent="0.25">
      <c r="A281" t="str">
        <f>_xlfn.CONCAT(Table4[[#This Row],[Order]],"-",Table4[[#This Row],[Line]])</f>
        <v>74177-27</v>
      </c>
      <c r="B281" s="1">
        <v>43468</v>
      </c>
      <c r="C281" s="10">
        <v>74177</v>
      </c>
      <c r="D281" s="7" t="s">
        <v>1762</v>
      </c>
      <c r="E281" s="10">
        <v>27</v>
      </c>
      <c r="F281" s="10">
        <v>1</v>
      </c>
      <c r="G281" s="7" t="s">
        <v>29</v>
      </c>
      <c r="H281" s="10">
        <v>6</v>
      </c>
      <c r="I281" s="43" t="b">
        <v>1</v>
      </c>
      <c r="J281" s="43" t="b">
        <v>1</v>
      </c>
      <c r="K281" t="s">
        <v>135</v>
      </c>
      <c r="L281" s="43" t="b">
        <v>1</v>
      </c>
      <c r="M281" s="43" t="b">
        <v>1</v>
      </c>
      <c r="N281" s="43" t="b">
        <v>1</v>
      </c>
      <c r="O281" t="s">
        <v>114</v>
      </c>
      <c r="P281" t="s">
        <v>138</v>
      </c>
      <c r="Q281" t="s">
        <v>114</v>
      </c>
      <c r="R281" t="s">
        <v>114</v>
      </c>
      <c r="S281" t="s">
        <v>114</v>
      </c>
      <c r="T281" t="s">
        <v>114</v>
      </c>
      <c r="U281" t="s">
        <v>114</v>
      </c>
      <c r="V281" t="s">
        <v>114</v>
      </c>
      <c r="W281" s="5">
        <v>43462</v>
      </c>
      <c r="X281" s="7" t="s">
        <v>114</v>
      </c>
      <c r="Y281" s="7" t="s">
        <v>5397</v>
      </c>
      <c r="Z281" s="7" t="s">
        <v>1138</v>
      </c>
      <c r="AA281" s="7" t="s">
        <v>114</v>
      </c>
      <c r="AB281" s="7" t="s">
        <v>74</v>
      </c>
      <c r="AC281" s="10">
        <v>4</v>
      </c>
      <c r="AD281" s="7" t="s">
        <v>1448</v>
      </c>
      <c r="AE281" s="7">
        <v>43464</v>
      </c>
      <c r="AF281" s="7" t="s">
        <v>114</v>
      </c>
      <c r="AG281" s="10">
        <v>12</v>
      </c>
      <c r="AH281" s="3" t="s">
        <v>79</v>
      </c>
      <c r="AI281" s="3" t="s">
        <v>1323</v>
      </c>
      <c r="AJ281" t="s">
        <v>114</v>
      </c>
      <c r="AK281" t="s">
        <v>114</v>
      </c>
      <c r="AL281" t="s">
        <v>114</v>
      </c>
      <c r="AM281" s="43" t="b">
        <v>0</v>
      </c>
      <c r="AN281" s="3"/>
      <c r="AO281" s="3"/>
      <c r="AP281" s="43" t="b">
        <v>0</v>
      </c>
      <c r="AQ281" s="3" t="b">
        <v>0</v>
      </c>
    </row>
    <row r="282" spans="1:43" x14ac:dyDescent="0.25">
      <c r="A282" t="str">
        <f>_xlfn.CONCAT(Table4[[#This Row],[Order]],"-",Table4[[#This Row],[Line]])</f>
        <v>74177-28</v>
      </c>
      <c r="B282" s="1">
        <v>43468</v>
      </c>
      <c r="C282" s="10">
        <v>74177</v>
      </c>
      <c r="D282" s="7" t="s">
        <v>1763</v>
      </c>
      <c r="E282" s="10">
        <v>28</v>
      </c>
      <c r="F282" s="10">
        <v>1</v>
      </c>
      <c r="G282" s="7" t="s">
        <v>29</v>
      </c>
      <c r="H282" s="10">
        <v>1</v>
      </c>
      <c r="I282" s="43" t="b">
        <v>1</v>
      </c>
      <c r="J282" s="43" t="b">
        <v>1</v>
      </c>
      <c r="K282" t="s">
        <v>135</v>
      </c>
      <c r="L282" s="43" t="b">
        <v>1</v>
      </c>
      <c r="M282" s="43" t="b">
        <v>1</v>
      </c>
      <c r="N282" s="43" t="b">
        <v>1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t="s">
        <v>114</v>
      </c>
      <c r="V282" t="s">
        <v>114</v>
      </c>
      <c r="W282" s="5">
        <v>43462</v>
      </c>
      <c r="X282" s="7" t="s">
        <v>114</v>
      </c>
      <c r="Y282" s="7" t="s">
        <v>5398</v>
      </c>
      <c r="Z282" s="7" t="s">
        <v>1138</v>
      </c>
      <c r="AA282" s="7" t="s">
        <v>114</v>
      </c>
      <c r="AB282" s="7" t="s">
        <v>74</v>
      </c>
      <c r="AC282" s="10">
        <v>4</v>
      </c>
      <c r="AD282" s="7" t="s">
        <v>1449</v>
      </c>
      <c r="AE282" s="7">
        <v>43464</v>
      </c>
      <c r="AF282" s="7" t="s">
        <v>114</v>
      </c>
      <c r="AG282" s="10">
        <v>1</v>
      </c>
      <c r="AH282" s="3" t="s">
        <v>79</v>
      </c>
      <c r="AI282" s="3" t="s">
        <v>1323</v>
      </c>
      <c r="AJ282" t="s">
        <v>114</v>
      </c>
      <c r="AK282" t="s">
        <v>114</v>
      </c>
      <c r="AL282" t="s">
        <v>114</v>
      </c>
      <c r="AM282" s="43" t="b">
        <v>0</v>
      </c>
      <c r="AN282" s="3"/>
      <c r="AO282" s="3"/>
      <c r="AP282" s="43" t="b">
        <v>0</v>
      </c>
      <c r="AQ282" s="3" t="b">
        <v>0</v>
      </c>
    </row>
    <row r="283" spans="1:43" x14ac:dyDescent="0.25">
      <c r="A283" t="str">
        <f>_xlfn.CONCAT(Table4[[#This Row],[Order]],"-",Table4[[#This Row],[Line]])</f>
        <v>74177-32</v>
      </c>
      <c r="B283" s="1">
        <v>43468</v>
      </c>
      <c r="C283" s="10">
        <v>74177</v>
      </c>
      <c r="D283" s="7" t="s">
        <v>1764</v>
      </c>
      <c r="E283" s="10">
        <v>32</v>
      </c>
      <c r="F283" s="10">
        <v>1</v>
      </c>
      <c r="G283" s="7" t="s">
        <v>165</v>
      </c>
      <c r="H283" s="10">
        <v>1</v>
      </c>
      <c r="I283" s="43" t="b">
        <v>1</v>
      </c>
      <c r="J283" s="43" t="b">
        <v>1</v>
      </c>
      <c r="K283" t="s">
        <v>135</v>
      </c>
      <c r="L283" s="43" t="b">
        <v>0</v>
      </c>
      <c r="M283" s="43" t="b">
        <v>1</v>
      </c>
      <c r="N283" s="43" t="b">
        <v>1</v>
      </c>
      <c r="O283" t="s">
        <v>114</v>
      </c>
      <c r="P283" t="s">
        <v>138</v>
      </c>
      <c r="Q283" t="s">
        <v>114</v>
      </c>
      <c r="R283" t="s">
        <v>114</v>
      </c>
      <c r="S283" t="s">
        <v>114</v>
      </c>
      <c r="T283" t="s">
        <v>114</v>
      </c>
      <c r="U283" t="s">
        <v>114</v>
      </c>
      <c r="V283" t="s">
        <v>114</v>
      </c>
      <c r="W283" s="5">
        <v>43462</v>
      </c>
      <c r="X283" s="7" t="s">
        <v>114</v>
      </c>
      <c r="Y283" s="7"/>
      <c r="Z283" s="7" t="s">
        <v>68</v>
      </c>
      <c r="AA283" s="7" t="s">
        <v>114</v>
      </c>
      <c r="AB283" s="7" t="s">
        <v>74</v>
      </c>
      <c r="AC283" s="10">
        <v>4</v>
      </c>
      <c r="AD283" s="7" t="s">
        <v>1450</v>
      </c>
      <c r="AE283" s="7"/>
      <c r="AF283" s="7" t="s">
        <v>114</v>
      </c>
      <c r="AG283" s="10">
        <v>1</v>
      </c>
      <c r="AH283" s="3" t="s">
        <v>79</v>
      </c>
      <c r="AI283" s="3" t="s">
        <v>1323</v>
      </c>
      <c r="AJ283" t="s">
        <v>114</v>
      </c>
      <c r="AK283" t="s">
        <v>114</v>
      </c>
      <c r="AL283" t="s">
        <v>114</v>
      </c>
      <c r="AM283" s="43" t="b">
        <v>0</v>
      </c>
      <c r="AN283" s="3"/>
      <c r="AO283" s="3"/>
      <c r="AP283" s="43" t="b">
        <v>0</v>
      </c>
      <c r="AQ283" s="3" t="b">
        <v>0</v>
      </c>
    </row>
    <row r="284" spans="1:43" x14ac:dyDescent="0.25">
      <c r="A284" t="str">
        <f>_xlfn.CONCAT(Table4[[#This Row],[Order]],"-",Table4[[#This Row],[Line]])</f>
        <v>74276-1</v>
      </c>
      <c r="B284" s="1">
        <v>43462</v>
      </c>
      <c r="C284" s="10">
        <v>74276</v>
      </c>
      <c r="D284" s="7" t="s">
        <v>1059</v>
      </c>
      <c r="E284" s="10">
        <v>1</v>
      </c>
      <c r="F284" s="10">
        <v>1</v>
      </c>
      <c r="G284" s="7" t="s">
        <v>43</v>
      </c>
      <c r="H284" s="10">
        <v>128</v>
      </c>
      <c r="I284" s="43" t="b">
        <v>1</v>
      </c>
      <c r="J284" s="43" t="b">
        <v>1</v>
      </c>
      <c r="K284" t="s">
        <v>135</v>
      </c>
      <c r="L284" s="43" t="b">
        <v>1</v>
      </c>
      <c r="M284" s="43" t="b">
        <v>1</v>
      </c>
      <c r="N284" s="43" t="b">
        <v>1</v>
      </c>
      <c r="O284" t="s">
        <v>114</v>
      </c>
      <c r="P284" t="s">
        <v>114</v>
      </c>
      <c r="Q284" t="s">
        <v>114</v>
      </c>
      <c r="R284" t="s">
        <v>138</v>
      </c>
      <c r="S284" t="s">
        <v>114</v>
      </c>
      <c r="T284" t="s">
        <v>114</v>
      </c>
      <c r="U284" t="s">
        <v>114</v>
      </c>
      <c r="V284" t="s">
        <v>114</v>
      </c>
      <c r="W284" s="5">
        <v>43447</v>
      </c>
      <c r="X284" s="7" t="s">
        <v>114</v>
      </c>
      <c r="Y284" s="7" t="s">
        <v>4438</v>
      </c>
      <c r="Z284" s="7" t="s">
        <v>4434</v>
      </c>
      <c r="AA284" s="7" t="s">
        <v>0</v>
      </c>
      <c r="AB284" s="7" t="s">
        <v>74</v>
      </c>
      <c r="AC284" s="10">
        <v>4</v>
      </c>
      <c r="AD284" s="7" t="s">
        <v>172</v>
      </c>
      <c r="AE284" s="7">
        <v>43440</v>
      </c>
      <c r="AF284" s="7" t="s">
        <v>114</v>
      </c>
      <c r="AG284" s="10">
        <v>128</v>
      </c>
      <c r="AH284" s="3" t="s">
        <v>180</v>
      </c>
      <c r="AI284" s="3" t="s">
        <v>1331</v>
      </c>
      <c r="AJ284" t="s">
        <v>114</v>
      </c>
      <c r="AK284" t="s">
        <v>114</v>
      </c>
      <c r="AL284" t="s">
        <v>114</v>
      </c>
      <c r="AM284" s="43" t="b">
        <v>1</v>
      </c>
      <c r="AN284" s="3">
        <v>43445.717849074099</v>
      </c>
      <c r="AO284" s="3"/>
      <c r="AP284" s="43" t="b">
        <v>1</v>
      </c>
      <c r="AQ284" s="3" t="b">
        <v>1</v>
      </c>
    </row>
    <row r="285" spans="1:43" x14ac:dyDescent="0.25">
      <c r="A285" t="str">
        <f>_xlfn.CONCAT(Table4[[#This Row],[Order]],"-",Table4[[#This Row],[Line]])</f>
        <v>74276-2</v>
      </c>
      <c r="B285" s="1">
        <v>43462</v>
      </c>
      <c r="C285" s="10">
        <v>74276</v>
      </c>
      <c r="D285" s="7" t="s">
        <v>1061</v>
      </c>
      <c r="E285" s="10">
        <v>2</v>
      </c>
      <c r="F285" s="10">
        <v>1</v>
      </c>
      <c r="G285" s="7" t="s">
        <v>43</v>
      </c>
      <c r="H285" s="10">
        <v>19</v>
      </c>
      <c r="I285" s="43" t="b">
        <v>1</v>
      </c>
      <c r="J285" s="43" t="b">
        <v>1</v>
      </c>
      <c r="K285" t="s">
        <v>135</v>
      </c>
      <c r="L285" s="43" t="b">
        <v>1</v>
      </c>
      <c r="M285" s="43" t="b">
        <v>1</v>
      </c>
      <c r="N285" s="43" t="b">
        <v>1</v>
      </c>
      <c r="O285" t="s">
        <v>114</v>
      </c>
      <c r="P285" t="s">
        <v>114</v>
      </c>
      <c r="Q285" t="s">
        <v>114</v>
      </c>
      <c r="R285" t="s">
        <v>138</v>
      </c>
      <c r="S285" t="s">
        <v>114</v>
      </c>
      <c r="T285" t="s">
        <v>114</v>
      </c>
      <c r="U285" t="s">
        <v>114</v>
      </c>
      <c r="V285" t="s">
        <v>114</v>
      </c>
      <c r="W285" s="5">
        <v>43447</v>
      </c>
      <c r="X285" s="7" t="s">
        <v>114</v>
      </c>
      <c r="Y285" s="7" t="s">
        <v>4439</v>
      </c>
      <c r="Z285" s="7" t="s">
        <v>4434</v>
      </c>
      <c r="AA285" s="7" t="s">
        <v>190</v>
      </c>
      <c r="AB285" s="7" t="s">
        <v>74</v>
      </c>
      <c r="AC285" s="10">
        <v>4</v>
      </c>
      <c r="AD285" s="7" t="s">
        <v>1060</v>
      </c>
      <c r="AE285" s="7">
        <v>43440</v>
      </c>
      <c r="AF285" s="7" t="s">
        <v>114</v>
      </c>
      <c r="AG285" s="10">
        <v>19</v>
      </c>
      <c r="AH285" s="3" t="s">
        <v>180</v>
      </c>
      <c r="AI285" s="3" t="s">
        <v>1331</v>
      </c>
      <c r="AJ285" t="s">
        <v>114</v>
      </c>
      <c r="AK285" t="s">
        <v>114</v>
      </c>
      <c r="AL285" t="s">
        <v>114</v>
      </c>
      <c r="AM285" s="43" t="b">
        <v>1</v>
      </c>
      <c r="AN285" s="3">
        <v>43445.717807175897</v>
      </c>
      <c r="AO285" s="3"/>
      <c r="AP285" s="43" t="b">
        <v>1</v>
      </c>
      <c r="AQ285" s="3" t="b">
        <v>1</v>
      </c>
    </row>
    <row r="286" spans="1:43" x14ac:dyDescent="0.25">
      <c r="A286" t="str">
        <f>_xlfn.CONCAT(Table4[[#This Row],[Order]],"-",Table4[[#This Row],[Line]])</f>
        <v>74277-2</v>
      </c>
      <c r="B286" s="1">
        <v>43468</v>
      </c>
      <c r="C286" s="10">
        <v>74277</v>
      </c>
      <c r="D286" s="7" t="s">
        <v>176</v>
      </c>
      <c r="E286" s="10">
        <v>2</v>
      </c>
      <c r="F286" s="10">
        <v>1</v>
      </c>
      <c r="G286" s="7" t="s">
        <v>165</v>
      </c>
      <c r="H286" s="10">
        <v>20</v>
      </c>
      <c r="I286" s="43" t="b">
        <v>1</v>
      </c>
      <c r="J286" s="43" t="b">
        <v>0</v>
      </c>
      <c r="K286" t="s">
        <v>135</v>
      </c>
      <c r="L286" s="43" t="b">
        <v>0</v>
      </c>
      <c r="M286" s="43" t="b">
        <v>0</v>
      </c>
      <c r="N286" s="43" t="b">
        <v>0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t="s">
        <v>114</v>
      </c>
      <c r="V286" t="s">
        <v>114</v>
      </c>
      <c r="W286" s="5">
        <v>43465</v>
      </c>
      <c r="X286" s="7" t="s">
        <v>114</v>
      </c>
      <c r="Y286" s="7"/>
      <c r="Z286" s="7" t="s">
        <v>3521</v>
      </c>
      <c r="AA286" s="7" t="s">
        <v>0</v>
      </c>
      <c r="AB286" s="7" t="s">
        <v>74</v>
      </c>
      <c r="AC286" s="10">
        <v>10</v>
      </c>
      <c r="AD286" s="7" t="s">
        <v>163</v>
      </c>
      <c r="AE286" s="7"/>
      <c r="AF286" s="7" t="s">
        <v>114</v>
      </c>
      <c r="AG286" s="10">
        <v>20</v>
      </c>
      <c r="AH286" s="3" t="s">
        <v>79</v>
      </c>
      <c r="AI286" s="3" t="s">
        <v>1331</v>
      </c>
      <c r="AJ286" t="s">
        <v>114</v>
      </c>
      <c r="AK286" t="s">
        <v>114</v>
      </c>
      <c r="AL286" t="s">
        <v>114</v>
      </c>
      <c r="AM286" s="43" t="b">
        <v>0</v>
      </c>
      <c r="AN286" s="3"/>
      <c r="AO286" s="3"/>
      <c r="AP286" s="43" t="b">
        <v>0</v>
      </c>
      <c r="AQ286" s="3" t="b">
        <v>0</v>
      </c>
    </row>
    <row r="287" spans="1:43" x14ac:dyDescent="0.25">
      <c r="A287" t="str">
        <f>_xlfn.CONCAT(Table4[[#This Row],[Order]],"-",Table4[[#This Row],[Line]])</f>
        <v>74294-1</v>
      </c>
      <c r="B287" s="1">
        <v>43473</v>
      </c>
      <c r="C287" s="10">
        <v>74294</v>
      </c>
      <c r="D287" s="7" t="s">
        <v>1400</v>
      </c>
      <c r="E287" s="10">
        <v>1</v>
      </c>
      <c r="F287" s="10">
        <v>1</v>
      </c>
      <c r="G287" s="7" t="s">
        <v>165</v>
      </c>
      <c r="H287" s="10">
        <v>3</v>
      </c>
      <c r="I287" s="43" t="b">
        <v>1</v>
      </c>
      <c r="J287" s="43" t="b">
        <v>0</v>
      </c>
      <c r="K287" t="s">
        <v>114</v>
      </c>
      <c r="L287" s="43" t="b">
        <v>0</v>
      </c>
      <c r="M287" s="43" t="b">
        <v>1</v>
      </c>
      <c r="N287" s="43" t="b">
        <v>0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t="s">
        <v>114</v>
      </c>
      <c r="V287" t="s">
        <v>114</v>
      </c>
      <c r="W287" s="5">
        <v>43468</v>
      </c>
      <c r="X287" s="7" t="s">
        <v>151</v>
      </c>
      <c r="Y287" s="7"/>
      <c r="Z287" s="7" t="s">
        <v>3987</v>
      </c>
      <c r="AA287" s="7" t="s">
        <v>114</v>
      </c>
      <c r="AB287" s="7" t="s">
        <v>74</v>
      </c>
      <c r="AC287" s="10">
        <v>1</v>
      </c>
      <c r="AD287" s="7" t="s">
        <v>1399</v>
      </c>
      <c r="AE287" s="7"/>
      <c r="AF287" s="7" t="s">
        <v>114</v>
      </c>
      <c r="AG287" s="10">
        <v>12</v>
      </c>
      <c r="AH287" s="3" t="s">
        <v>74</v>
      </c>
      <c r="AI287" s="3" t="s">
        <v>1322</v>
      </c>
      <c r="AJ287" t="s">
        <v>114</v>
      </c>
      <c r="AK287" t="s">
        <v>114</v>
      </c>
      <c r="AL287" t="s">
        <v>114</v>
      </c>
      <c r="AM287" s="43" t="b">
        <v>0</v>
      </c>
      <c r="AN287" s="3"/>
      <c r="AO287" s="3"/>
      <c r="AP287" s="43" t="b">
        <v>0</v>
      </c>
      <c r="AQ287" s="3" t="b">
        <v>0</v>
      </c>
    </row>
    <row r="288" spans="1:43" x14ac:dyDescent="0.25">
      <c r="A288" t="str">
        <f>_xlfn.CONCAT(Table4[[#This Row],[Order]],"-",Table4[[#This Row],[Line]])</f>
        <v>74294-4</v>
      </c>
      <c r="B288" s="1">
        <v>43473</v>
      </c>
      <c r="C288" s="10">
        <v>74294</v>
      </c>
      <c r="D288" s="7" t="s">
        <v>1402</v>
      </c>
      <c r="E288" s="10">
        <v>4</v>
      </c>
      <c r="F288" s="10">
        <v>1</v>
      </c>
      <c r="G288" s="7" t="s">
        <v>165</v>
      </c>
      <c r="H288" s="10">
        <v>4</v>
      </c>
      <c r="I288" s="43" t="b">
        <v>1</v>
      </c>
      <c r="J288" s="43" t="b">
        <v>0</v>
      </c>
      <c r="K288" t="s">
        <v>114</v>
      </c>
      <c r="L288" s="43" t="b">
        <v>0</v>
      </c>
      <c r="M288" s="43" t="b">
        <v>1</v>
      </c>
      <c r="N288" s="43" t="b">
        <v>0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t="s">
        <v>114</v>
      </c>
      <c r="V288" t="s">
        <v>114</v>
      </c>
      <c r="W288" s="5">
        <v>43468</v>
      </c>
      <c r="X288" s="7" t="s">
        <v>151</v>
      </c>
      <c r="Y288" s="7"/>
      <c r="Z288" s="7" t="s">
        <v>17</v>
      </c>
      <c r="AA288" s="7" t="s">
        <v>0</v>
      </c>
      <c r="AB288" s="7" t="s">
        <v>74</v>
      </c>
      <c r="AC288" s="10">
        <v>1</v>
      </c>
      <c r="AD288" s="7" t="s">
        <v>1401</v>
      </c>
      <c r="AE288" s="7"/>
      <c r="AF288" s="7" t="s">
        <v>114</v>
      </c>
      <c r="AG288" s="10">
        <v>32</v>
      </c>
      <c r="AH288" s="3" t="s">
        <v>74</v>
      </c>
      <c r="AI288" s="3" t="s">
        <v>1322</v>
      </c>
      <c r="AJ288" t="s">
        <v>114</v>
      </c>
      <c r="AK288" t="s">
        <v>114</v>
      </c>
      <c r="AL288" t="s">
        <v>114</v>
      </c>
      <c r="AM288" s="43" t="b">
        <v>0</v>
      </c>
      <c r="AN288" s="3"/>
      <c r="AO288" s="3"/>
      <c r="AP288" s="43" t="b">
        <v>0</v>
      </c>
      <c r="AQ288" s="3" t="b">
        <v>0</v>
      </c>
    </row>
    <row r="289" spans="1:43" x14ac:dyDescent="0.25">
      <c r="A289" t="str">
        <f>_xlfn.CONCAT(Table4[[#This Row],[Order]],"-",Table4[[#This Row],[Line]])</f>
        <v>74294-5</v>
      </c>
      <c r="B289" s="1">
        <v>43473</v>
      </c>
      <c r="C289" s="10">
        <v>74294</v>
      </c>
      <c r="D289" s="7" t="s">
        <v>1404</v>
      </c>
      <c r="E289" s="10">
        <v>5</v>
      </c>
      <c r="F289" s="10">
        <v>1</v>
      </c>
      <c r="G289" s="7" t="s">
        <v>165</v>
      </c>
      <c r="H289" s="10">
        <v>1</v>
      </c>
      <c r="I289" s="43" t="b">
        <v>1</v>
      </c>
      <c r="J289" s="43" t="b">
        <v>0</v>
      </c>
      <c r="K289" t="s">
        <v>114</v>
      </c>
      <c r="L289" s="43" t="b">
        <v>0</v>
      </c>
      <c r="M289" s="43" t="b">
        <v>1</v>
      </c>
      <c r="N289" s="43" t="b">
        <v>0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t="s">
        <v>114</v>
      </c>
      <c r="V289" t="s">
        <v>114</v>
      </c>
      <c r="W289" s="5">
        <v>43468</v>
      </c>
      <c r="X289" s="7" t="s">
        <v>151</v>
      </c>
      <c r="Y289" s="7"/>
      <c r="Z289" s="7" t="s">
        <v>3988</v>
      </c>
      <c r="AA289" s="7" t="s">
        <v>114</v>
      </c>
      <c r="AB289" s="7" t="s">
        <v>74</v>
      </c>
      <c r="AC289" s="10">
        <v>1</v>
      </c>
      <c r="AD289" s="7" t="s">
        <v>1403</v>
      </c>
      <c r="AE289" s="7"/>
      <c r="AF289" s="7" t="s">
        <v>114</v>
      </c>
      <c r="AG289" s="10">
        <v>5</v>
      </c>
      <c r="AH289" s="3" t="s">
        <v>74</v>
      </c>
      <c r="AI289" s="3" t="s">
        <v>1322</v>
      </c>
      <c r="AJ289" t="s">
        <v>114</v>
      </c>
      <c r="AK289" t="s">
        <v>114</v>
      </c>
      <c r="AL289" t="s">
        <v>114</v>
      </c>
      <c r="AM289" s="43" t="b">
        <v>0</v>
      </c>
      <c r="AN289" s="3"/>
      <c r="AO289" s="3"/>
      <c r="AP289" s="43" t="b">
        <v>0</v>
      </c>
      <c r="AQ289" s="3" t="b">
        <v>0</v>
      </c>
    </row>
    <row r="290" spans="1:43" x14ac:dyDescent="0.25">
      <c r="A290" t="str">
        <f>_xlfn.CONCAT(Table4[[#This Row],[Order]],"-",Table4[[#This Row],[Line]])</f>
        <v>74294-6</v>
      </c>
      <c r="B290" s="1">
        <v>43473</v>
      </c>
      <c r="C290" s="10">
        <v>74294</v>
      </c>
      <c r="D290" s="7" t="s">
        <v>1406</v>
      </c>
      <c r="E290" s="10">
        <v>6</v>
      </c>
      <c r="F290" s="10">
        <v>1</v>
      </c>
      <c r="G290" s="7" t="s">
        <v>165</v>
      </c>
      <c r="H290" s="10">
        <v>1</v>
      </c>
      <c r="I290" s="43" t="b">
        <v>1</v>
      </c>
      <c r="J290" s="43" t="b">
        <v>0</v>
      </c>
      <c r="K290" t="s">
        <v>114</v>
      </c>
      <c r="L290" s="43" t="b">
        <v>0</v>
      </c>
      <c r="M290" s="43" t="b">
        <v>1</v>
      </c>
      <c r="N290" s="43" t="b">
        <v>0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t="s">
        <v>114</v>
      </c>
      <c r="V290" t="s">
        <v>114</v>
      </c>
      <c r="W290" s="5">
        <v>43468</v>
      </c>
      <c r="X290" s="7" t="s">
        <v>151</v>
      </c>
      <c r="Y290" s="7"/>
      <c r="Z290" s="7" t="s">
        <v>3989</v>
      </c>
      <c r="AA290" s="7" t="s">
        <v>114</v>
      </c>
      <c r="AB290" s="7" t="s">
        <v>74</v>
      </c>
      <c r="AC290" s="10">
        <v>1</v>
      </c>
      <c r="AD290" s="7" t="s">
        <v>1405</v>
      </c>
      <c r="AE290" s="7"/>
      <c r="AF290" s="7" t="s">
        <v>114</v>
      </c>
      <c r="AG290" s="10">
        <v>7</v>
      </c>
      <c r="AH290" s="3" t="s">
        <v>74</v>
      </c>
      <c r="AI290" s="3" t="s">
        <v>1322</v>
      </c>
      <c r="AJ290" t="s">
        <v>114</v>
      </c>
      <c r="AK290" t="s">
        <v>114</v>
      </c>
      <c r="AL290" t="s">
        <v>114</v>
      </c>
      <c r="AM290" s="43" t="b">
        <v>0</v>
      </c>
      <c r="AN290" s="3"/>
      <c r="AO290" s="3"/>
      <c r="AP290" s="43" t="b">
        <v>0</v>
      </c>
      <c r="AQ290" s="3" t="b">
        <v>0</v>
      </c>
    </row>
    <row r="291" spans="1:43" x14ac:dyDescent="0.25">
      <c r="A291" t="str">
        <f>_xlfn.CONCAT(Table4[[#This Row],[Order]],"-",Table4[[#This Row],[Line]])</f>
        <v>74294-7</v>
      </c>
      <c r="B291" s="1">
        <v>43473</v>
      </c>
      <c r="C291" s="10">
        <v>74294</v>
      </c>
      <c r="D291" s="7" t="s">
        <v>1408</v>
      </c>
      <c r="E291" s="10">
        <v>7</v>
      </c>
      <c r="F291" s="10">
        <v>1</v>
      </c>
      <c r="G291" s="7" t="s">
        <v>165</v>
      </c>
      <c r="H291" s="10">
        <v>1</v>
      </c>
      <c r="I291" s="43" t="b">
        <v>1</v>
      </c>
      <c r="J291" s="43" t="b">
        <v>0</v>
      </c>
      <c r="K291" t="s">
        <v>114</v>
      </c>
      <c r="L291" s="43" t="b">
        <v>0</v>
      </c>
      <c r="M291" s="43" t="b">
        <v>1</v>
      </c>
      <c r="N291" s="43" t="b">
        <v>0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t="s">
        <v>114</v>
      </c>
      <c r="V291" t="s">
        <v>114</v>
      </c>
      <c r="W291" s="5">
        <v>43468</v>
      </c>
      <c r="X291" s="7" t="s">
        <v>151</v>
      </c>
      <c r="Y291" s="7"/>
      <c r="Z291" s="7" t="s">
        <v>3990</v>
      </c>
      <c r="AA291" s="7" t="s">
        <v>114</v>
      </c>
      <c r="AB291" s="7" t="s">
        <v>74</v>
      </c>
      <c r="AC291" s="10">
        <v>1</v>
      </c>
      <c r="AD291" s="7" t="s">
        <v>1407</v>
      </c>
      <c r="AE291" s="7"/>
      <c r="AF291" s="7" t="s">
        <v>114</v>
      </c>
      <c r="AG291" s="10">
        <v>6</v>
      </c>
      <c r="AH291" s="3" t="s">
        <v>74</v>
      </c>
      <c r="AI291" s="3" t="s">
        <v>1322</v>
      </c>
      <c r="AJ291" t="s">
        <v>114</v>
      </c>
      <c r="AK291" t="s">
        <v>114</v>
      </c>
      <c r="AL291" t="s">
        <v>114</v>
      </c>
      <c r="AM291" s="43" t="b">
        <v>0</v>
      </c>
      <c r="AN291" s="3"/>
      <c r="AO291" s="3"/>
      <c r="AP291" s="43" t="b">
        <v>0</v>
      </c>
      <c r="AQ291" s="3" t="b">
        <v>0</v>
      </c>
    </row>
    <row r="292" spans="1:43" x14ac:dyDescent="0.25">
      <c r="A292" t="str">
        <f>_xlfn.CONCAT(Table4[[#This Row],[Order]],"-",Table4[[#This Row],[Line]])</f>
        <v>74294-8</v>
      </c>
      <c r="B292" s="1">
        <v>43473</v>
      </c>
      <c r="C292" s="10">
        <v>74294</v>
      </c>
      <c r="D292" s="7" t="s">
        <v>1404</v>
      </c>
      <c r="E292" s="10">
        <v>8</v>
      </c>
      <c r="F292" s="10">
        <v>1</v>
      </c>
      <c r="G292" s="7" t="s">
        <v>165</v>
      </c>
      <c r="H292" s="10">
        <v>1</v>
      </c>
      <c r="I292" s="43" t="b">
        <v>1</v>
      </c>
      <c r="J292" s="43" t="b">
        <v>0</v>
      </c>
      <c r="K292" t="s">
        <v>114</v>
      </c>
      <c r="L292" s="43" t="b">
        <v>0</v>
      </c>
      <c r="M292" s="43" t="b">
        <v>1</v>
      </c>
      <c r="N292" s="43" t="b">
        <v>0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t="s">
        <v>114</v>
      </c>
      <c r="V292" t="s">
        <v>114</v>
      </c>
      <c r="W292" s="5">
        <v>43468</v>
      </c>
      <c r="X292" s="7" t="s">
        <v>151</v>
      </c>
      <c r="Y292" s="7"/>
      <c r="Z292" s="7" t="s">
        <v>3988</v>
      </c>
      <c r="AA292" s="7" t="s">
        <v>114</v>
      </c>
      <c r="AB292" s="7" t="s">
        <v>74</v>
      </c>
      <c r="AC292" s="10">
        <v>1</v>
      </c>
      <c r="AD292" s="7" t="s">
        <v>1409</v>
      </c>
      <c r="AE292" s="7"/>
      <c r="AF292" s="7" t="s">
        <v>114</v>
      </c>
      <c r="AG292" s="10">
        <v>5</v>
      </c>
      <c r="AH292" s="3" t="s">
        <v>74</v>
      </c>
      <c r="AI292" s="3" t="s">
        <v>1322</v>
      </c>
      <c r="AJ292" t="s">
        <v>114</v>
      </c>
      <c r="AK292" t="s">
        <v>114</v>
      </c>
      <c r="AL292" t="s">
        <v>114</v>
      </c>
      <c r="AM292" s="43" t="b">
        <v>0</v>
      </c>
      <c r="AN292" s="3"/>
      <c r="AO292" s="3"/>
      <c r="AP292" s="43" t="b">
        <v>0</v>
      </c>
      <c r="AQ292" s="3" t="b">
        <v>0</v>
      </c>
    </row>
    <row r="293" spans="1:43" x14ac:dyDescent="0.25">
      <c r="A293" t="str">
        <f>_xlfn.CONCAT(Table4[[#This Row],[Order]],"-",Table4[[#This Row],[Line]])</f>
        <v>74294-9</v>
      </c>
      <c r="B293" s="1">
        <v>43473</v>
      </c>
      <c r="C293" s="10">
        <v>74294</v>
      </c>
      <c r="D293" s="7" t="s">
        <v>1411</v>
      </c>
      <c r="E293" s="10">
        <v>9</v>
      </c>
      <c r="F293" s="10">
        <v>1</v>
      </c>
      <c r="G293" s="7" t="s">
        <v>165</v>
      </c>
      <c r="H293" s="10">
        <v>1</v>
      </c>
      <c r="I293" s="43" t="b">
        <v>1</v>
      </c>
      <c r="J293" s="43" t="b">
        <v>0</v>
      </c>
      <c r="K293" t="s">
        <v>114</v>
      </c>
      <c r="L293" s="43" t="b">
        <v>0</v>
      </c>
      <c r="M293" s="43" t="b">
        <v>1</v>
      </c>
      <c r="N293" s="43" t="b">
        <v>0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t="s">
        <v>114</v>
      </c>
      <c r="V293" t="s">
        <v>114</v>
      </c>
      <c r="W293" s="5">
        <v>43468</v>
      </c>
      <c r="X293" s="7" t="s">
        <v>151</v>
      </c>
      <c r="Y293" s="7"/>
      <c r="Z293" s="7" t="s">
        <v>3991</v>
      </c>
      <c r="AA293" s="7" t="s">
        <v>114</v>
      </c>
      <c r="AB293" s="7" t="s">
        <v>74</v>
      </c>
      <c r="AC293" s="10">
        <v>1</v>
      </c>
      <c r="AD293" s="7" t="s">
        <v>1410</v>
      </c>
      <c r="AE293" s="7"/>
      <c r="AF293" s="7" t="s">
        <v>114</v>
      </c>
      <c r="AG293" s="10">
        <v>3</v>
      </c>
      <c r="AH293" s="3" t="s">
        <v>74</v>
      </c>
      <c r="AI293" s="3" t="s">
        <v>1322</v>
      </c>
      <c r="AJ293" t="s">
        <v>114</v>
      </c>
      <c r="AK293" t="s">
        <v>114</v>
      </c>
      <c r="AL293" t="s">
        <v>114</v>
      </c>
      <c r="AM293" s="43" t="b">
        <v>0</v>
      </c>
      <c r="AN293" s="3"/>
      <c r="AO293" s="3"/>
      <c r="AP293" s="43" t="b">
        <v>0</v>
      </c>
      <c r="AQ293" s="3" t="b">
        <v>0</v>
      </c>
    </row>
    <row r="294" spans="1:43" x14ac:dyDescent="0.25">
      <c r="A294" t="str">
        <f>_xlfn.CONCAT(Table4[[#This Row],[Order]],"-",Table4[[#This Row],[Line]])</f>
        <v>74294-10</v>
      </c>
      <c r="B294" s="59">
        <v>43473</v>
      </c>
      <c r="C294" s="57">
        <v>74294</v>
      </c>
      <c r="D294" s="58" t="s">
        <v>1413</v>
      </c>
      <c r="E294" s="57">
        <v>10</v>
      </c>
      <c r="F294" s="57">
        <v>1</v>
      </c>
      <c r="G294" s="58" t="s">
        <v>165</v>
      </c>
      <c r="H294" s="57">
        <v>1</v>
      </c>
      <c r="I294" s="43" t="b">
        <v>1</v>
      </c>
      <c r="J294" s="43" t="b">
        <v>0</v>
      </c>
      <c r="K294" t="s">
        <v>114</v>
      </c>
      <c r="L294" s="43" t="b">
        <v>0</v>
      </c>
      <c r="M294" s="43" t="b">
        <v>1</v>
      </c>
      <c r="N294" s="43" t="b">
        <v>0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t="s">
        <v>114</v>
      </c>
      <c r="V294" t="s">
        <v>114</v>
      </c>
      <c r="W294" s="6">
        <v>43468</v>
      </c>
      <c r="X294" s="58" t="s">
        <v>151</v>
      </c>
      <c r="Y294" s="58"/>
      <c r="Z294" s="58" t="s">
        <v>3992</v>
      </c>
      <c r="AA294" s="58" t="s">
        <v>117</v>
      </c>
      <c r="AB294" s="58" t="s">
        <v>74</v>
      </c>
      <c r="AC294" s="57">
        <v>1</v>
      </c>
      <c r="AD294" s="58" t="s">
        <v>1412</v>
      </c>
      <c r="AE294" s="59"/>
      <c r="AF294" s="58" t="s">
        <v>114</v>
      </c>
      <c r="AG294" s="57">
        <v>2</v>
      </c>
      <c r="AH294" s="3" t="s">
        <v>74</v>
      </c>
      <c r="AI294" s="3" t="s">
        <v>1322</v>
      </c>
      <c r="AJ294" t="s">
        <v>114</v>
      </c>
      <c r="AK294" t="s">
        <v>114</v>
      </c>
      <c r="AL294" t="s">
        <v>114</v>
      </c>
      <c r="AM294" s="43" t="b">
        <v>0</v>
      </c>
      <c r="AN294" s="3"/>
      <c r="AO294" s="3"/>
      <c r="AP294" s="43" t="b">
        <v>0</v>
      </c>
      <c r="AQ294" s="3" t="b">
        <v>1</v>
      </c>
    </row>
    <row r="295" spans="1:43" x14ac:dyDescent="0.25">
      <c r="A295" t="str">
        <f>_xlfn.CONCAT(Table4[[#This Row],[Order]],"-",Table4[[#This Row],[Line]])</f>
        <v>74294-11</v>
      </c>
      <c r="B295" s="59">
        <v>43473</v>
      </c>
      <c r="C295" s="57">
        <v>74294</v>
      </c>
      <c r="D295" s="58" t="s">
        <v>1415</v>
      </c>
      <c r="E295" s="57">
        <v>11</v>
      </c>
      <c r="F295" s="57">
        <v>1</v>
      </c>
      <c r="G295" s="58" t="s">
        <v>165</v>
      </c>
      <c r="H295" s="57">
        <v>1</v>
      </c>
      <c r="I295" s="43" t="b">
        <v>1</v>
      </c>
      <c r="J295" s="43" t="b">
        <v>0</v>
      </c>
      <c r="K295" t="s">
        <v>114</v>
      </c>
      <c r="L295" s="43" t="b">
        <v>0</v>
      </c>
      <c r="M295" s="43" t="b">
        <v>1</v>
      </c>
      <c r="N295" s="43" t="b">
        <v>0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t="s">
        <v>114</v>
      </c>
      <c r="V295" t="s">
        <v>114</v>
      </c>
      <c r="W295" s="6">
        <v>43468</v>
      </c>
      <c r="X295" s="58" t="s">
        <v>151</v>
      </c>
      <c r="Y295" s="58"/>
      <c r="Z295" s="58" t="s">
        <v>3993</v>
      </c>
      <c r="AA295" s="58" t="s">
        <v>114</v>
      </c>
      <c r="AB295" s="58" t="s">
        <v>74</v>
      </c>
      <c r="AC295" s="57">
        <v>1</v>
      </c>
      <c r="AD295" s="58" t="s">
        <v>1414</v>
      </c>
      <c r="AE295" s="59"/>
      <c r="AF295" s="58" t="s">
        <v>114</v>
      </c>
      <c r="AG295" s="57">
        <v>13</v>
      </c>
      <c r="AH295" s="3" t="s">
        <v>74</v>
      </c>
      <c r="AI295" s="3" t="s">
        <v>1322</v>
      </c>
      <c r="AJ295" t="s">
        <v>114</v>
      </c>
      <c r="AK295" t="s">
        <v>114</v>
      </c>
      <c r="AL295" t="s">
        <v>114</v>
      </c>
      <c r="AM295" s="43" t="b">
        <v>0</v>
      </c>
      <c r="AN295" s="3"/>
      <c r="AO295" s="3"/>
      <c r="AP295" s="43" t="b">
        <v>0</v>
      </c>
      <c r="AQ295" s="3" t="b">
        <v>0</v>
      </c>
    </row>
    <row r="296" spans="1:43" x14ac:dyDescent="0.25">
      <c r="A296" t="str">
        <f>_xlfn.CONCAT(Table4[[#This Row],[Order]],"-",Table4[[#This Row],[Line]])</f>
        <v>74294-12</v>
      </c>
      <c r="B296" s="59">
        <v>43473</v>
      </c>
      <c r="C296" s="57">
        <v>74294</v>
      </c>
      <c r="D296" s="58" t="s">
        <v>1417</v>
      </c>
      <c r="E296" s="57">
        <v>12</v>
      </c>
      <c r="F296" s="57">
        <v>1</v>
      </c>
      <c r="G296" s="58" t="s">
        <v>165</v>
      </c>
      <c r="H296" s="57">
        <v>1</v>
      </c>
      <c r="I296" s="43" t="b">
        <v>1</v>
      </c>
      <c r="J296" s="43" t="b">
        <v>0</v>
      </c>
      <c r="K296" t="s">
        <v>114</v>
      </c>
      <c r="L296" s="43" t="b">
        <v>0</v>
      </c>
      <c r="M296" s="43" t="b">
        <v>1</v>
      </c>
      <c r="N296" s="43" t="b">
        <v>0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t="s">
        <v>114</v>
      </c>
      <c r="V296" t="s">
        <v>114</v>
      </c>
      <c r="W296" s="6">
        <v>43468</v>
      </c>
      <c r="X296" s="58" t="s">
        <v>151</v>
      </c>
      <c r="Y296" s="58"/>
      <c r="Z296" s="58" t="s">
        <v>3994</v>
      </c>
      <c r="AA296" s="58" t="s">
        <v>125</v>
      </c>
      <c r="AB296" s="58" t="s">
        <v>74</v>
      </c>
      <c r="AC296" s="57">
        <v>1</v>
      </c>
      <c r="AD296" s="58" t="s">
        <v>1416</v>
      </c>
      <c r="AE296" s="59"/>
      <c r="AF296" s="58" t="s">
        <v>114</v>
      </c>
      <c r="AG296" s="57">
        <v>12</v>
      </c>
      <c r="AH296" s="3" t="s">
        <v>74</v>
      </c>
      <c r="AI296" s="3" t="s">
        <v>1322</v>
      </c>
      <c r="AJ296" t="s">
        <v>114</v>
      </c>
      <c r="AK296" t="s">
        <v>114</v>
      </c>
      <c r="AL296" t="s">
        <v>114</v>
      </c>
      <c r="AM296" s="43" t="b">
        <v>0</v>
      </c>
      <c r="AN296" s="3"/>
      <c r="AO296" s="3"/>
      <c r="AP296" s="43" t="b">
        <v>0</v>
      </c>
      <c r="AQ296" s="3" t="b">
        <v>0</v>
      </c>
    </row>
    <row r="297" spans="1:43" x14ac:dyDescent="0.25">
      <c r="A297" t="str">
        <f>_xlfn.CONCAT(Table4[[#This Row],[Order]],"-",Table4[[#This Row],[Line]])</f>
        <v>74294-13</v>
      </c>
      <c r="B297" s="59">
        <v>43473</v>
      </c>
      <c r="C297" s="57">
        <v>74294</v>
      </c>
      <c r="D297" s="58" t="s">
        <v>1419</v>
      </c>
      <c r="E297" s="57">
        <v>13</v>
      </c>
      <c r="F297" s="57">
        <v>1</v>
      </c>
      <c r="G297" s="58" t="s">
        <v>165</v>
      </c>
      <c r="H297" s="57">
        <v>1</v>
      </c>
      <c r="I297" s="43" t="b">
        <v>1</v>
      </c>
      <c r="J297" s="43" t="b">
        <v>0</v>
      </c>
      <c r="K297" t="s">
        <v>114</v>
      </c>
      <c r="L297" s="43" t="b">
        <v>0</v>
      </c>
      <c r="M297" s="43" t="b">
        <v>1</v>
      </c>
      <c r="N297" s="43" t="b">
        <v>0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t="s">
        <v>114</v>
      </c>
      <c r="V297" t="s">
        <v>114</v>
      </c>
      <c r="W297" s="6">
        <v>43468</v>
      </c>
      <c r="X297" s="58" t="s">
        <v>151</v>
      </c>
      <c r="Y297" s="58"/>
      <c r="Z297" s="58" t="s">
        <v>3995</v>
      </c>
      <c r="AA297" s="58" t="s">
        <v>114</v>
      </c>
      <c r="AB297" s="58" t="s">
        <v>74</v>
      </c>
      <c r="AC297" s="57">
        <v>1</v>
      </c>
      <c r="AD297" s="58" t="s">
        <v>1418</v>
      </c>
      <c r="AE297" s="59"/>
      <c r="AF297" s="58" t="s">
        <v>114</v>
      </c>
      <c r="AG297" s="57">
        <v>3</v>
      </c>
      <c r="AH297" s="3" t="s">
        <v>74</v>
      </c>
      <c r="AI297" s="3" t="s">
        <v>1322</v>
      </c>
      <c r="AJ297" t="s">
        <v>114</v>
      </c>
      <c r="AK297" t="s">
        <v>114</v>
      </c>
      <c r="AL297" t="s">
        <v>114</v>
      </c>
      <c r="AM297" s="43" t="b">
        <v>0</v>
      </c>
      <c r="AN297" s="3"/>
      <c r="AO297" s="3"/>
      <c r="AP297" s="43" t="b">
        <v>0</v>
      </c>
      <c r="AQ297" s="3" t="b">
        <v>0</v>
      </c>
    </row>
    <row r="298" spans="1:43" x14ac:dyDescent="0.25">
      <c r="A298" t="str">
        <f>_xlfn.CONCAT(Table4[[#This Row],[Order]],"-",Table4[[#This Row],[Line]])</f>
        <v>74294-14</v>
      </c>
      <c r="B298" s="59">
        <v>43473</v>
      </c>
      <c r="C298" s="57">
        <v>74294</v>
      </c>
      <c r="D298" s="58" t="s">
        <v>1421</v>
      </c>
      <c r="E298" s="57">
        <v>14</v>
      </c>
      <c r="F298" s="57">
        <v>1</v>
      </c>
      <c r="G298" s="58" t="s">
        <v>165</v>
      </c>
      <c r="H298" s="57">
        <v>1</v>
      </c>
      <c r="I298" s="43" t="b">
        <v>1</v>
      </c>
      <c r="J298" s="43" t="b">
        <v>0</v>
      </c>
      <c r="K298" t="s">
        <v>114</v>
      </c>
      <c r="L298" s="43" t="b">
        <v>0</v>
      </c>
      <c r="M298" s="43" t="b">
        <v>1</v>
      </c>
      <c r="N298" s="43" t="b">
        <v>0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t="s">
        <v>114</v>
      </c>
      <c r="V298" t="s">
        <v>114</v>
      </c>
      <c r="W298" s="6">
        <v>43468</v>
      </c>
      <c r="X298" s="58" t="s">
        <v>151</v>
      </c>
      <c r="Y298" s="58"/>
      <c r="Z298" s="58" t="s">
        <v>3996</v>
      </c>
      <c r="AA298" s="58" t="s">
        <v>114</v>
      </c>
      <c r="AB298" s="58" t="s">
        <v>74</v>
      </c>
      <c r="AC298" s="57">
        <v>1</v>
      </c>
      <c r="AD298" s="58" t="s">
        <v>1420</v>
      </c>
      <c r="AE298" s="59"/>
      <c r="AF298" s="58" t="s">
        <v>114</v>
      </c>
      <c r="AG298" s="57">
        <v>3</v>
      </c>
      <c r="AH298" s="3" t="s">
        <v>74</v>
      </c>
      <c r="AI298" s="3" t="s">
        <v>1322</v>
      </c>
      <c r="AJ298" t="s">
        <v>114</v>
      </c>
      <c r="AK298" t="s">
        <v>114</v>
      </c>
      <c r="AL298" t="s">
        <v>114</v>
      </c>
      <c r="AM298" s="43" t="b">
        <v>0</v>
      </c>
      <c r="AN298" s="3"/>
      <c r="AO298" s="3"/>
      <c r="AP298" s="43" t="b">
        <v>0</v>
      </c>
      <c r="AQ298" s="3" t="b">
        <v>0</v>
      </c>
    </row>
    <row r="299" spans="1:43" x14ac:dyDescent="0.25">
      <c r="A299" t="str">
        <f>_xlfn.CONCAT(Table4[[#This Row],[Order]],"-",Table4[[#This Row],[Line]])</f>
        <v>74294-15</v>
      </c>
      <c r="B299" s="59">
        <v>43473</v>
      </c>
      <c r="C299" s="57">
        <v>74294</v>
      </c>
      <c r="D299" s="58" t="s">
        <v>1423</v>
      </c>
      <c r="E299" s="57">
        <v>15</v>
      </c>
      <c r="F299" s="57">
        <v>1</v>
      </c>
      <c r="G299" s="58" t="s">
        <v>165</v>
      </c>
      <c r="H299" s="57">
        <v>1</v>
      </c>
      <c r="I299" s="43" t="b">
        <v>1</v>
      </c>
      <c r="J299" s="43" t="b">
        <v>0</v>
      </c>
      <c r="K299" t="s">
        <v>114</v>
      </c>
      <c r="L299" s="43" t="b">
        <v>0</v>
      </c>
      <c r="M299" s="43" t="b">
        <v>1</v>
      </c>
      <c r="N299" s="43" t="b">
        <v>0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t="s">
        <v>114</v>
      </c>
      <c r="V299" t="s">
        <v>114</v>
      </c>
      <c r="W299" s="6">
        <v>43468</v>
      </c>
      <c r="X299" s="58" t="s">
        <v>151</v>
      </c>
      <c r="Y299" s="58"/>
      <c r="Z299" s="58" t="s">
        <v>15</v>
      </c>
      <c r="AA299" s="58" t="s">
        <v>114</v>
      </c>
      <c r="AB299" s="58" t="s">
        <v>74</v>
      </c>
      <c r="AC299" s="57">
        <v>7</v>
      </c>
      <c r="AD299" s="58" t="s">
        <v>1422</v>
      </c>
      <c r="AE299" s="59"/>
      <c r="AF299" s="58" t="s">
        <v>114</v>
      </c>
      <c r="AG299" s="57">
        <v>8</v>
      </c>
      <c r="AH299" s="3" t="s">
        <v>74</v>
      </c>
      <c r="AI299" s="3" t="s">
        <v>1322</v>
      </c>
      <c r="AJ299" t="s">
        <v>114</v>
      </c>
      <c r="AK299" t="s">
        <v>114</v>
      </c>
      <c r="AL299" t="s">
        <v>114</v>
      </c>
      <c r="AM299" s="43" t="b">
        <v>0</v>
      </c>
      <c r="AN299" s="3"/>
      <c r="AO299" s="3"/>
      <c r="AP299" s="43" t="b">
        <v>0</v>
      </c>
      <c r="AQ299" s="3" t="b">
        <v>0</v>
      </c>
    </row>
    <row r="300" spans="1:43" x14ac:dyDescent="0.25">
      <c r="A300" t="str">
        <f>_xlfn.CONCAT(Table4[[#This Row],[Order]],"-",Table4[[#This Row],[Line]])</f>
        <v>74294-16</v>
      </c>
      <c r="B300" s="1">
        <v>43473</v>
      </c>
      <c r="C300" s="10">
        <v>74294</v>
      </c>
      <c r="D300" s="7" t="s">
        <v>1425</v>
      </c>
      <c r="E300" s="10">
        <v>16</v>
      </c>
      <c r="F300" s="10">
        <v>1</v>
      </c>
      <c r="G300" s="7" t="s">
        <v>165</v>
      </c>
      <c r="H300" s="10">
        <v>1</v>
      </c>
      <c r="I300" s="43" t="b">
        <v>1</v>
      </c>
      <c r="J300" s="43" t="b">
        <v>0</v>
      </c>
      <c r="K300" t="s">
        <v>114</v>
      </c>
      <c r="L300" s="43" t="b">
        <v>0</v>
      </c>
      <c r="M300" s="43" t="b">
        <v>1</v>
      </c>
      <c r="N300" s="43" t="b">
        <v>0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t="s">
        <v>114</v>
      </c>
      <c r="V300" t="s">
        <v>114</v>
      </c>
      <c r="W300" s="5">
        <v>43468</v>
      </c>
      <c r="X300" s="7" t="s">
        <v>151</v>
      </c>
      <c r="Y300" s="7"/>
      <c r="Z300" s="7" t="s">
        <v>15</v>
      </c>
      <c r="AA300" s="7" t="s">
        <v>114</v>
      </c>
      <c r="AB300" s="7" t="s">
        <v>74</v>
      </c>
      <c r="AC300" s="10">
        <v>7</v>
      </c>
      <c r="AD300" s="7" t="s">
        <v>1424</v>
      </c>
      <c r="AE300" s="7"/>
      <c r="AF300" s="7" t="s">
        <v>114</v>
      </c>
      <c r="AG300" s="10">
        <v>8</v>
      </c>
      <c r="AH300" s="3" t="s">
        <v>74</v>
      </c>
      <c r="AI300" s="3" t="s">
        <v>1322</v>
      </c>
      <c r="AJ300" t="s">
        <v>114</v>
      </c>
      <c r="AK300" t="s">
        <v>114</v>
      </c>
      <c r="AL300" t="s">
        <v>114</v>
      </c>
      <c r="AM300" s="43" t="b">
        <v>0</v>
      </c>
      <c r="AN300" s="3"/>
      <c r="AO300" s="3"/>
      <c r="AP300" s="43" t="b">
        <v>0</v>
      </c>
      <c r="AQ300" s="3" t="b">
        <v>0</v>
      </c>
    </row>
    <row r="301" spans="1:43" x14ac:dyDescent="0.25">
      <c r="A301" t="str">
        <f>_xlfn.CONCAT(Table4[[#This Row],[Order]],"-",Table4[[#This Row],[Line]])</f>
        <v>74294-17</v>
      </c>
      <c r="B301" s="1">
        <v>43473</v>
      </c>
      <c r="C301" s="10">
        <v>74294</v>
      </c>
      <c r="D301" s="7" t="s">
        <v>1423</v>
      </c>
      <c r="E301" s="10">
        <v>17</v>
      </c>
      <c r="F301" s="10">
        <v>1</v>
      </c>
      <c r="G301" s="7" t="s">
        <v>165</v>
      </c>
      <c r="H301" s="10">
        <v>1</v>
      </c>
      <c r="I301" s="43" t="b">
        <v>1</v>
      </c>
      <c r="J301" s="43" t="b">
        <v>0</v>
      </c>
      <c r="K301" t="s">
        <v>114</v>
      </c>
      <c r="L301" s="43" t="b">
        <v>0</v>
      </c>
      <c r="M301" s="43" t="b">
        <v>1</v>
      </c>
      <c r="N301" s="43" t="b">
        <v>0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t="s">
        <v>114</v>
      </c>
      <c r="V301" t="s">
        <v>114</v>
      </c>
      <c r="W301" s="5">
        <v>43468</v>
      </c>
      <c r="X301" s="7" t="s">
        <v>151</v>
      </c>
      <c r="Y301" s="7"/>
      <c r="Z301" s="7" t="s">
        <v>15</v>
      </c>
      <c r="AA301" s="7" t="s">
        <v>114</v>
      </c>
      <c r="AB301" s="7" t="s">
        <v>74</v>
      </c>
      <c r="AC301" s="10">
        <v>7</v>
      </c>
      <c r="AD301" s="7" t="s">
        <v>1426</v>
      </c>
      <c r="AE301" s="7"/>
      <c r="AF301" s="7" t="s">
        <v>114</v>
      </c>
      <c r="AG301" s="10">
        <v>8</v>
      </c>
      <c r="AH301" s="3" t="s">
        <v>74</v>
      </c>
      <c r="AI301" s="3" t="s">
        <v>1322</v>
      </c>
      <c r="AJ301" t="s">
        <v>114</v>
      </c>
      <c r="AK301" t="s">
        <v>114</v>
      </c>
      <c r="AL301" t="s">
        <v>114</v>
      </c>
      <c r="AM301" s="43" t="b">
        <v>0</v>
      </c>
      <c r="AN301" s="3"/>
      <c r="AO301" s="3"/>
      <c r="AP301" s="43" t="b">
        <v>0</v>
      </c>
      <c r="AQ301" s="3" t="b">
        <v>0</v>
      </c>
    </row>
    <row r="302" spans="1:43" x14ac:dyDescent="0.25">
      <c r="A302" t="str">
        <f>_xlfn.CONCAT(Table4[[#This Row],[Order]],"-",Table4[[#This Row],[Line]])</f>
        <v>74294-18</v>
      </c>
      <c r="B302" s="1">
        <v>43473</v>
      </c>
      <c r="C302" s="10">
        <v>74294</v>
      </c>
      <c r="D302" s="7" t="s">
        <v>1423</v>
      </c>
      <c r="E302" s="10">
        <v>18</v>
      </c>
      <c r="F302" s="10">
        <v>1</v>
      </c>
      <c r="G302" s="7" t="s">
        <v>165</v>
      </c>
      <c r="H302" s="10">
        <v>1</v>
      </c>
      <c r="I302" s="43" t="b">
        <v>1</v>
      </c>
      <c r="J302" s="43" t="b">
        <v>0</v>
      </c>
      <c r="K302" t="s">
        <v>114</v>
      </c>
      <c r="L302" s="43" t="b">
        <v>0</v>
      </c>
      <c r="M302" s="43" t="b">
        <v>1</v>
      </c>
      <c r="N302" s="43" t="b">
        <v>0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t="s">
        <v>114</v>
      </c>
      <c r="V302" t="s">
        <v>114</v>
      </c>
      <c r="W302" s="5">
        <v>43468</v>
      </c>
      <c r="X302" s="7" t="s">
        <v>151</v>
      </c>
      <c r="Y302" s="7"/>
      <c r="Z302" s="7" t="s">
        <v>15</v>
      </c>
      <c r="AA302" s="7" t="s">
        <v>114</v>
      </c>
      <c r="AB302" s="7" t="s">
        <v>74</v>
      </c>
      <c r="AC302" s="10">
        <v>7</v>
      </c>
      <c r="AD302" s="7" t="s">
        <v>1427</v>
      </c>
      <c r="AE302" s="7"/>
      <c r="AF302" s="7" t="s">
        <v>114</v>
      </c>
      <c r="AG302" s="10">
        <v>8</v>
      </c>
      <c r="AH302" s="3" t="s">
        <v>74</v>
      </c>
      <c r="AI302" s="3" t="s">
        <v>1322</v>
      </c>
      <c r="AJ302" t="s">
        <v>114</v>
      </c>
      <c r="AK302" t="s">
        <v>114</v>
      </c>
      <c r="AL302" t="s">
        <v>114</v>
      </c>
      <c r="AM302" s="43" t="b">
        <v>0</v>
      </c>
      <c r="AN302" s="3"/>
      <c r="AO302" s="3"/>
      <c r="AP302" s="43" t="b">
        <v>0</v>
      </c>
      <c r="AQ302" s="3" t="b">
        <v>0</v>
      </c>
    </row>
    <row r="303" spans="1:43" x14ac:dyDescent="0.25">
      <c r="A303" t="str">
        <f>_xlfn.CONCAT(Table4[[#This Row],[Order]],"-",Table4[[#This Row],[Line]])</f>
        <v>74294-19</v>
      </c>
      <c r="B303" s="1">
        <v>43473</v>
      </c>
      <c r="C303" s="10">
        <v>74294</v>
      </c>
      <c r="D303" s="7" t="s">
        <v>1423</v>
      </c>
      <c r="E303" s="10">
        <v>19</v>
      </c>
      <c r="F303" s="10">
        <v>1</v>
      </c>
      <c r="G303" s="7" t="s">
        <v>165</v>
      </c>
      <c r="H303" s="10">
        <v>1</v>
      </c>
      <c r="I303" s="43" t="b">
        <v>1</v>
      </c>
      <c r="J303" s="43" t="b">
        <v>0</v>
      </c>
      <c r="K303" t="s">
        <v>114</v>
      </c>
      <c r="L303" s="43" t="b">
        <v>0</v>
      </c>
      <c r="M303" s="43" t="b">
        <v>1</v>
      </c>
      <c r="N303" s="43" t="b">
        <v>0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t="s">
        <v>114</v>
      </c>
      <c r="V303" t="s">
        <v>114</v>
      </c>
      <c r="W303" s="5">
        <v>43468</v>
      </c>
      <c r="X303" s="7" t="s">
        <v>151</v>
      </c>
      <c r="Y303" s="7"/>
      <c r="Z303" s="7" t="s">
        <v>15</v>
      </c>
      <c r="AA303" s="7" t="s">
        <v>114</v>
      </c>
      <c r="AB303" s="7" t="s">
        <v>74</v>
      </c>
      <c r="AC303" s="10">
        <v>7</v>
      </c>
      <c r="AD303" s="7" t="s">
        <v>1428</v>
      </c>
      <c r="AE303" s="7"/>
      <c r="AF303" s="7" t="s">
        <v>114</v>
      </c>
      <c r="AG303" s="10">
        <v>8</v>
      </c>
      <c r="AH303" s="3" t="s">
        <v>74</v>
      </c>
      <c r="AI303" s="3" t="s">
        <v>1322</v>
      </c>
      <c r="AJ303" t="s">
        <v>114</v>
      </c>
      <c r="AK303" t="s">
        <v>114</v>
      </c>
      <c r="AL303" t="s">
        <v>114</v>
      </c>
      <c r="AM303" s="43" t="b">
        <v>0</v>
      </c>
      <c r="AN303" s="3"/>
      <c r="AO303" s="3"/>
      <c r="AP303" s="43" t="b">
        <v>0</v>
      </c>
      <c r="AQ303" s="3" t="b">
        <v>0</v>
      </c>
    </row>
    <row r="304" spans="1:43" x14ac:dyDescent="0.25">
      <c r="A304" t="str">
        <f>_xlfn.CONCAT(Table4[[#This Row],[Order]],"-",Table4[[#This Row],[Line]])</f>
        <v>74359-1</v>
      </c>
      <c r="B304" s="1">
        <v>43467</v>
      </c>
      <c r="C304" s="10">
        <v>74359</v>
      </c>
      <c r="D304" s="7" t="s">
        <v>965</v>
      </c>
      <c r="E304" s="10">
        <v>1</v>
      </c>
      <c r="F304" s="10">
        <v>1</v>
      </c>
      <c r="G304" s="7" t="s">
        <v>29</v>
      </c>
      <c r="H304" s="10">
        <v>1</v>
      </c>
      <c r="I304" s="43" t="b">
        <v>1</v>
      </c>
      <c r="J304" s="43" t="b">
        <v>1</v>
      </c>
      <c r="K304" t="s">
        <v>135</v>
      </c>
      <c r="L304" s="43" t="b">
        <v>1</v>
      </c>
      <c r="M304" s="43" t="b">
        <v>1</v>
      </c>
      <c r="N304" s="43" t="b">
        <v>1</v>
      </c>
      <c r="O304" t="s">
        <v>138</v>
      </c>
      <c r="P304" t="s">
        <v>138</v>
      </c>
      <c r="Q304" t="s">
        <v>114</v>
      </c>
      <c r="R304" t="s">
        <v>114</v>
      </c>
      <c r="S304" t="s">
        <v>138</v>
      </c>
      <c r="T304" t="s">
        <v>114</v>
      </c>
      <c r="U304" t="s">
        <v>114</v>
      </c>
      <c r="V304" t="s">
        <v>114</v>
      </c>
      <c r="W304" s="5">
        <v>43461</v>
      </c>
      <c r="X304" s="7" t="s">
        <v>151</v>
      </c>
      <c r="Y304" s="7" t="s">
        <v>4440</v>
      </c>
      <c r="Z304" s="7" t="s">
        <v>15</v>
      </c>
      <c r="AA304" s="7" t="s">
        <v>114</v>
      </c>
      <c r="AB304" s="7" t="s">
        <v>74</v>
      </c>
      <c r="AC304" s="10">
        <v>7</v>
      </c>
      <c r="AD304" s="7" t="s">
        <v>964</v>
      </c>
      <c r="AE304" s="7">
        <v>43453</v>
      </c>
      <c r="AF304" s="7" t="s">
        <v>114</v>
      </c>
      <c r="AG304" s="10">
        <v>14</v>
      </c>
      <c r="AH304" s="3" t="s">
        <v>74</v>
      </c>
      <c r="AI304" s="3" t="s">
        <v>1330</v>
      </c>
      <c r="AJ304" t="s">
        <v>135</v>
      </c>
      <c r="AK304" t="s">
        <v>114</v>
      </c>
      <c r="AL304" t="s">
        <v>114</v>
      </c>
      <c r="AM304" s="43" t="b">
        <v>0</v>
      </c>
      <c r="AN304" s="3"/>
      <c r="AO304" s="3"/>
      <c r="AP304" s="43" t="b">
        <v>0</v>
      </c>
      <c r="AQ304" s="3" t="b">
        <v>0</v>
      </c>
    </row>
    <row r="305" spans="1:43" x14ac:dyDescent="0.25">
      <c r="A305" t="str">
        <f>_xlfn.CONCAT(Table4[[#This Row],[Order]],"-",Table4[[#This Row],[Line]])</f>
        <v>74359-2</v>
      </c>
      <c r="B305" s="1">
        <v>43467</v>
      </c>
      <c r="C305" s="10">
        <v>74359</v>
      </c>
      <c r="D305" s="7" t="s">
        <v>968</v>
      </c>
      <c r="E305" s="10">
        <v>2</v>
      </c>
      <c r="F305" s="10">
        <v>1</v>
      </c>
      <c r="G305" s="7" t="s">
        <v>29</v>
      </c>
      <c r="H305" s="10">
        <v>6</v>
      </c>
      <c r="I305" s="43" t="b">
        <v>1</v>
      </c>
      <c r="J305" s="43" t="b">
        <v>1</v>
      </c>
      <c r="K305" t="s">
        <v>135</v>
      </c>
      <c r="L305" s="43" t="b">
        <v>1</v>
      </c>
      <c r="M305" s="43" t="b">
        <v>1</v>
      </c>
      <c r="N305" s="43" t="b">
        <v>1</v>
      </c>
      <c r="O305" t="s">
        <v>138</v>
      </c>
      <c r="P305" t="s">
        <v>138</v>
      </c>
      <c r="Q305" t="s">
        <v>114</v>
      </c>
      <c r="R305" t="s">
        <v>114</v>
      </c>
      <c r="S305" t="s">
        <v>138</v>
      </c>
      <c r="T305" t="s">
        <v>114</v>
      </c>
      <c r="U305" t="s">
        <v>114</v>
      </c>
      <c r="V305" t="s">
        <v>114</v>
      </c>
      <c r="W305" s="5">
        <v>43461</v>
      </c>
      <c r="X305" s="7" t="s">
        <v>151</v>
      </c>
      <c r="Y305" s="7" t="s">
        <v>4441</v>
      </c>
      <c r="Z305" s="7" t="s">
        <v>15</v>
      </c>
      <c r="AA305" s="7" t="s">
        <v>114</v>
      </c>
      <c r="AB305" s="7" t="s">
        <v>74</v>
      </c>
      <c r="AC305" s="10">
        <v>7</v>
      </c>
      <c r="AD305" s="7" t="s">
        <v>967</v>
      </c>
      <c r="AE305" s="7">
        <v>43453</v>
      </c>
      <c r="AF305" s="7" t="s">
        <v>114</v>
      </c>
      <c r="AG305" s="10">
        <v>120</v>
      </c>
      <c r="AH305" s="3" t="s">
        <v>74</v>
      </c>
      <c r="AI305" s="3" t="s">
        <v>1330</v>
      </c>
      <c r="AJ305" t="s">
        <v>135</v>
      </c>
      <c r="AK305" t="s">
        <v>114</v>
      </c>
      <c r="AL305" t="s">
        <v>114</v>
      </c>
      <c r="AM305" s="43" t="b">
        <v>0</v>
      </c>
      <c r="AN305" s="3"/>
      <c r="AO305" s="3"/>
      <c r="AP305" s="43" t="b">
        <v>0</v>
      </c>
      <c r="AQ305" s="3" t="b">
        <v>0</v>
      </c>
    </row>
    <row r="306" spans="1:43" x14ac:dyDescent="0.25">
      <c r="A306" t="str">
        <f>_xlfn.CONCAT(Table4[[#This Row],[Order]],"-",Table4[[#This Row],[Line]])</f>
        <v>74359-3</v>
      </c>
      <c r="B306" s="1">
        <v>43467</v>
      </c>
      <c r="C306" s="10">
        <v>74359</v>
      </c>
      <c r="D306" s="7" t="s">
        <v>968</v>
      </c>
      <c r="E306" s="10">
        <v>3</v>
      </c>
      <c r="F306" s="10">
        <v>1</v>
      </c>
      <c r="G306" s="7" t="s">
        <v>29</v>
      </c>
      <c r="H306" s="10">
        <v>5</v>
      </c>
      <c r="I306" s="43" t="b">
        <v>1</v>
      </c>
      <c r="J306" s="43" t="b">
        <v>1</v>
      </c>
      <c r="K306" t="s">
        <v>135</v>
      </c>
      <c r="L306" s="43" t="b">
        <v>1</v>
      </c>
      <c r="M306" s="43" t="b">
        <v>1</v>
      </c>
      <c r="N306" s="43" t="b">
        <v>1</v>
      </c>
      <c r="O306" t="s">
        <v>138</v>
      </c>
      <c r="P306" t="s">
        <v>138</v>
      </c>
      <c r="Q306" t="s">
        <v>114</v>
      </c>
      <c r="R306" t="s">
        <v>114</v>
      </c>
      <c r="S306" t="s">
        <v>138</v>
      </c>
      <c r="T306" t="s">
        <v>114</v>
      </c>
      <c r="U306" t="s">
        <v>114</v>
      </c>
      <c r="V306" t="s">
        <v>114</v>
      </c>
      <c r="W306" s="5">
        <v>43461</v>
      </c>
      <c r="X306" s="7" t="s">
        <v>151</v>
      </c>
      <c r="Y306" s="7" t="s">
        <v>4442</v>
      </c>
      <c r="Z306" s="7" t="s">
        <v>15</v>
      </c>
      <c r="AA306" s="7" t="s">
        <v>114</v>
      </c>
      <c r="AB306" s="7" t="s">
        <v>74</v>
      </c>
      <c r="AC306" s="10">
        <v>7</v>
      </c>
      <c r="AD306" s="7" t="s">
        <v>969</v>
      </c>
      <c r="AE306" s="7">
        <v>43453</v>
      </c>
      <c r="AF306" s="7" t="s">
        <v>114</v>
      </c>
      <c r="AG306" s="10">
        <v>100</v>
      </c>
      <c r="AH306" s="3" t="s">
        <v>74</v>
      </c>
      <c r="AI306" s="3" t="s">
        <v>1330</v>
      </c>
      <c r="AJ306" t="s">
        <v>135</v>
      </c>
      <c r="AK306" t="s">
        <v>114</v>
      </c>
      <c r="AL306" t="s">
        <v>114</v>
      </c>
      <c r="AM306" s="43" t="b">
        <v>0</v>
      </c>
      <c r="AN306" s="3"/>
      <c r="AO306" s="3"/>
      <c r="AP306" s="43" t="b">
        <v>0</v>
      </c>
      <c r="AQ306" s="3" t="b">
        <v>0</v>
      </c>
    </row>
    <row r="307" spans="1:43" x14ac:dyDescent="0.25">
      <c r="A307" t="str">
        <f>_xlfn.CONCAT(Table4[[#This Row],[Order]],"-",Table4[[#This Row],[Line]])</f>
        <v>74442-1</v>
      </c>
      <c r="B307" s="1">
        <v>43474</v>
      </c>
      <c r="C307" s="10">
        <v>74442</v>
      </c>
      <c r="D307" s="7" t="s">
        <v>3418</v>
      </c>
      <c r="E307" s="10">
        <v>1</v>
      </c>
      <c r="F307" s="10">
        <v>1</v>
      </c>
      <c r="G307" s="7" t="s">
        <v>165</v>
      </c>
      <c r="H307" s="10">
        <v>5</v>
      </c>
      <c r="I307" s="43" t="b">
        <v>1</v>
      </c>
      <c r="J307" s="43" t="b">
        <v>0</v>
      </c>
      <c r="K307" t="s">
        <v>114</v>
      </c>
      <c r="L307" s="43" t="b">
        <v>0</v>
      </c>
      <c r="M307" s="43" t="b">
        <v>0</v>
      </c>
      <c r="N307" s="43" t="b">
        <v>0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t="s">
        <v>114</v>
      </c>
      <c r="V307" t="s">
        <v>114</v>
      </c>
      <c r="W307" s="5">
        <v>43469</v>
      </c>
      <c r="X307" s="7" t="s">
        <v>114</v>
      </c>
      <c r="Y307" s="7"/>
      <c r="Z307" s="7" t="s">
        <v>48</v>
      </c>
      <c r="AA307" s="7" t="s">
        <v>114</v>
      </c>
      <c r="AB307" s="7" t="s">
        <v>74</v>
      </c>
      <c r="AC307" s="10">
        <v>1</v>
      </c>
      <c r="AD307" s="7" t="s">
        <v>3417</v>
      </c>
      <c r="AE307" s="7"/>
      <c r="AF307" s="7" t="s">
        <v>114</v>
      </c>
      <c r="AG307" s="10">
        <v>5</v>
      </c>
      <c r="AH307" s="3" t="s">
        <v>74</v>
      </c>
      <c r="AI307" s="3" t="s">
        <v>1319</v>
      </c>
      <c r="AJ307" t="s">
        <v>114</v>
      </c>
      <c r="AK307" t="s">
        <v>114</v>
      </c>
      <c r="AL307" t="s">
        <v>114</v>
      </c>
      <c r="AM307" s="43" t="b">
        <v>0</v>
      </c>
      <c r="AN307" s="3"/>
      <c r="AO307" s="3"/>
      <c r="AP307" s="43" t="b">
        <v>0</v>
      </c>
      <c r="AQ307" s="3" t="b">
        <v>0</v>
      </c>
    </row>
    <row r="308" spans="1:43" x14ac:dyDescent="0.25">
      <c r="A308" t="str">
        <f>_xlfn.CONCAT(Table4[[#This Row],[Order]],"-",Table4[[#This Row],[Line]])</f>
        <v>74442-2</v>
      </c>
      <c r="B308" s="1">
        <v>43474</v>
      </c>
      <c r="C308" s="10">
        <v>74442</v>
      </c>
      <c r="D308" s="7" t="s">
        <v>3420</v>
      </c>
      <c r="E308" s="10">
        <v>2</v>
      </c>
      <c r="F308" s="10">
        <v>1</v>
      </c>
      <c r="G308" s="7" t="s">
        <v>165</v>
      </c>
      <c r="H308" s="10">
        <v>9</v>
      </c>
      <c r="I308" s="43" t="b">
        <v>1</v>
      </c>
      <c r="J308" s="43" t="b">
        <v>0</v>
      </c>
      <c r="K308" t="s">
        <v>114</v>
      </c>
      <c r="L308" s="43" t="b">
        <v>0</v>
      </c>
      <c r="M308" s="43" t="b">
        <v>0</v>
      </c>
      <c r="N308" s="43" t="b">
        <v>0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t="s">
        <v>114</v>
      </c>
      <c r="V308" t="s">
        <v>114</v>
      </c>
      <c r="W308" s="5">
        <v>43469</v>
      </c>
      <c r="X308" s="7" t="s">
        <v>114</v>
      </c>
      <c r="Y308" s="7"/>
      <c r="Z308" s="7" t="s">
        <v>48</v>
      </c>
      <c r="AA308" s="7" t="s">
        <v>114</v>
      </c>
      <c r="AB308" s="7" t="s">
        <v>74</v>
      </c>
      <c r="AC308" s="10">
        <v>1</v>
      </c>
      <c r="AD308" s="7" t="s">
        <v>3419</v>
      </c>
      <c r="AE308" s="7"/>
      <c r="AF308" s="7" t="s">
        <v>114</v>
      </c>
      <c r="AG308" s="10">
        <v>9</v>
      </c>
      <c r="AH308" s="3" t="s">
        <v>74</v>
      </c>
      <c r="AI308" s="3" t="s">
        <v>1319</v>
      </c>
      <c r="AJ308" t="s">
        <v>114</v>
      </c>
      <c r="AK308" t="s">
        <v>114</v>
      </c>
      <c r="AL308" t="s">
        <v>114</v>
      </c>
      <c r="AM308" s="43" t="b">
        <v>0</v>
      </c>
      <c r="AN308" s="3"/>
      <c r="AO308" s="3"/>
      <c r="AP308" s="43" t="b">
        <v>0</v>
      </c>
      <c r="AQ308" s="3" t="b">
        <v>0</v>
      </c>
    </row>
    <row r="309" spans="1:43" x14ac:dyDescent="0.25">
      <c r="A309" t="str">
        <f>_xlfn.CONCAT(Table4[[#This Row],[Order]],"-",Table4[[#This Row],[Line]])</f>
        <v>74442-5</v>
      </c>
      <c r="B309" s="5">
        <v>43474</v>
      </c>
      <c r="C309" s="8">
        <v>74442</v>
      </c>
      <c r="D309" s="3" t="s">
        <v>3422</v>
      </c>
      <c r="E309" s="8">
        <v>5</v>
      </c>
      <c r="F309" s="8">
        <v>1</v>
      </c>
      <c r="G309" s="3" t="s">
        <v>165</v>
      </c>
      <c r="H309" s="8">
        <v>26</v>
      </c>
      <c r="I309" s="43" t="b">
        <v>1</v>
      </c>
      <c r="J309" s="43" t="b">
        <v>0</v>
      </c>
      <c r="K309" t="s">
        <v>114</v>
      </c>
      <c r="L309" s="43" t="b">
        <v>0</v>
      </c>
      <c r="M309" s="43" t="b">
        <v>0</v>
      </c>
      <c r="N309" s="43" t="b">
        <v>0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t="s">
        <v>114</v>
      </c>
      <c r="V309" t="s">
        <v>114</v>
      </c>
      <c r="W309" s="5">
        <v>43469</v>
      </c>
      <c r="X309" s="3" t="s">
        <v>114</v>
      </c>
      <c r="Y309" s="3"/>
      <c r="Z309" s="3" t="s">
        <v>195</v>
      </c>
      <c r="AA309" s="3" t="s">
        <v>114</v>
      </c>
      <c r="AB309" s="3" t="s">
        <v>74</v>
      </c>
      <c r="AC309" s="8">
        <v>1</v>
      </c>
      <c r="AD309" s="3" t="s">
        <v>3421</v>
      </c>
      <c r="AE309" s="3"/>
      <c r="AF309" s="3" t="s">
        <v>114</v>
      </c>
      <c r="AG309" s="8">
        <v>26</v>
      </c>
      <c r="AH309" s="3" t="s">
        <v>74</v>
      </c>
      <c r="AI309" s="3" t="s">
        <v>1319</v>
      </c>
      <c r="AJ309" t="s">
        <v>114</v>
      </c>
      <c r="AK309" t="s">
        <v>114</v>
      </c>
      <c r="AL309" t="s">
        <v>114</v>
      </c>
      <c r="AM309" s="43" t="b">
        <v>0</v>
      </c>
      <c r="AN309" s="3"/>
      <c r="AO309" s="3"/>
      <c r="AP309" s="43" t="b">
        <v>0</v>
      </c>
      <c r="AQ309" s="3" t="b">
        <v>0</v>
      </c>
    </row>
    <row r="310" spans="1:43" x14ac:dyDescent="0.25">
      <c r="A310" t="str">
        <f>_xlfn.CONCAT(Table4[[#This Row],[Order]],"-",Table4[[#This Row],[Line]])</f>
        <v>74442-6</v>
      </c>
      <c r="B310" s="5">
        <v>43474</v>
      </c>
      <c r="C310" s="8">
        <v>74442</v>
      </c>
      <c r="D310" s="3" t="s">
        <v>3424</v>
      </c>
      <c r="E310" s="8">
        <v>6</v>
      </c>
      <c r="F310" s="8">
        <v>1</v>
      </c>
      <c r="G310" s="3" t="s">
        <v>165</v>
      </c>
      <c r="H310" s="8">
        <v>10</v>
      </c>
      <c r="I310" s="43" t="b">
        <v>1</v>
      </c>
      <c r="J310" s="43" t="b">
        <v>0</v>
      </c>
      <c r="K310" t="s">
        <v>114</v>
      </c>
      <c r="L310" s="43" t="b">
        <v>0</v>
      </c>
      <c r="M310" s="43" t="b">
        <v>0</v>
      </c>
      <c r="N310" s="43" t="b">
        <v>0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t="s">
        <v>114</v>
      </c>
      <c r="V310" t="s">
        <v>114</v>
      </c>
      <c r="W310" s="5">
        <v>43469</v>
      </c>
      <c r="X310" s="3" t="s">
        <v>114</v>
      </c>
      <c r="Y310" s="3"/>
      <c r="Z310" s="3" t="s">
        <v>195</v>
      </c>
      <c r="AA310" s="3" t="s">
        <v>114</v>
      </c>
      <c r="AB310" s="3" t="s">
        <v>74</v>
      </c>
      <c r="AC310" s="8">
        <v>1</v>
      </c>
      <c r="AD310" s="3" t="s">
        <v>3423</v>
      </c>
      <c r="AE310" s="3"/>
      <c r="AF310" s="3" t="s">
        <v>114</v>
      </c>
      <c r="AG310" s="8">
        <v>10</v>
      </c>
      <c r="AH310" s="3" t="s">
        <v>74</v>
      </c>
      <c r="AI310" s="3" t="s">
        <v>1319</v>
      </c>
      <c r="AJ310" t="s">
        <v>114</v>
      </c>
      <c r="AK310" t="s">
        <v>114</v>
      </c>
      <c r="AL310" t="s">
        <v>114</v>
      </c>
      <c r="AM310" s="43" t="b">
        <v>0</v>
      </c>
      <c r="AN310" s="3"/>
      <c r="AO310" s="3"/>
      <c r="AP310" s="43" t="b">
        <v>0</v>
      </c>
      <c r="AQ310" s="3" t="b">
        <v>0</v>
      </c>
    </row>
    <row r="311" spans="1:43" x14ac:dyDescent="0.25">
      <c r="A311" t="str">
        <f>_xlfn.CONCAT(Table4[[#This Row],[Order]],"-",Table4[[#This Row],[Line]])</f>
        <v>74442-7</v>
      </c>
      <c r="B311" s="59">
        <v>43474</v>
      </c>
      <c r="C311" s="57">
        <v>74442</v>
      </c>
      <c r="D311" s="58" t="s">
        <v>3426</v>
      </c>
      <c r="E311" s="57">
        <v>7</v>
      </c>
      <c r="F311" s="57">
        <v>1</v>
      </c>
      <c r="G311" s="58" t="s">
        <v>165</v>
      </c>
      <c r="H311" s="57">
        <v>25</v>
      </c>
      <c r="I311" s="43" t="b">
        <v>1</v>
      </c>
      <c r="J311" s="43" t="b">
        <v>0</v>
      </c>
      <c r="K311" t="s">
        <v>114</v>
      </c>
      <c r="L311" s="43" t="b">
        <v>0</v>
      </c>
      <c r="M311" s="43" t="b">
        <v>0</v>
      </c>
      <c r="N311" s="43" t="b">
        <v>0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t="s">
        <v>114</v>
      </c>
      <c r="V311" t="s">
        <v>114</v>
      </c>
      <c r="W311" s="5">
        <v>43469</v>
      </c>
      <c r="X311" s="58" t="s">
        <v>114</v>
      </c>
      <c r="Y311" s="58"/>
      <c r="Z311" s="58" t="s">
        <v>48</v>
      </c>
      <c r="AA311" s="58" t="s">
        <v>114</v>
      </c>
      <c r="AB311" s="58" t="s">
        <v>74</v>
      </c>
      <c r="AC311" s="57">
        <v>1</v>
      </c>
      <c r="AD311" s="58" t="s">
        <v>3425</v>
      </c>
      <c r="AE311" s="59"/>
      <c r="AF311" s="58" t="s">
        <v>114</v>
      </c>
      <c r="AG311" s="57">
        <v>25</v>
      </c>
      <c r="AH311" s="3" t="s">
        <v>74</v>
      </c>
      <c r="AI311" s="3" t="s">
        <v>1319</v>
      </c>
      <c r="AJ311" t="s">
        <v>114</v>
      </c>
      <c r="AK311" t="s">
        <v>114</v>
      </c>
      <c r="AL311" t="s">
        <v>114</v>
      </c>
      <c r="AM311" s="43" t="b">
        <v>0</v>
      </c>
      <c r="AN311" s="3"/>
      <c r="AO311" s="3"/>
      <c r="AP311" s="43" t="b">
        <v>0</v>
      </c>
      <c r="AQ311" s="3" t="b">
        <v>0</v>
      </c>
    </row>
    <row r="312" spans="1:43" x14ac:dyDescent="0.25">
      <c r="A312" t="str">
        <f>_xlfn.CONCAT(Table4[[#This Row],[Order]],"-",Table4[[#This Row],[Line]])</f>
        <v>74442-8</v>
      </c>
      <c r="B312" s="59">
        <v>43474</v>
      </c>
      <c r="C312" s="57">
        <v>74442</v>
      </c>
      <c r="D312" s="58" t="s">
        <v>3428</v>
      </c>
      <c r="E312" s="57">
        <v>8</v>
      </c>
      <c r="F312" s="57">
        <v>1</v>
      </c>
      <c r="G312" s="58" t="s">
        <v>165</v>
      </c>
      <c r="H312" s="57">
        <v>1</v>
      </c>
      <c r="I312" s="43" t="b">
        <v>1</v>
      </c>
      <c r="J312" s="43" t="b">
        <v>0</v>
      </c>
      <c r="K312" t="s">
        <v>114</v>
      </c>
      <c r="L312" s="43" t="b">
        <v>0</v>
      </c>
      <c r="M312" s="43" t="b">
        <v>0</v>
      </c>
      <c r="N312" s="43" t="b">
        <v>0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t="s">
        <v>114</v>
      </c>
      <c r="V312" t="s">
        <v>114</v>
      </c>
      <c r="W312" s="5">
        <v>43469</v>
      </c>
      <c r="X312" s="58" t="s">
        <v>114</v>
      </c>
      <c r="Y312" s="58"/>
      <c r="Z312" s="58" t="s">
        <v>4443</v>
      </c>
      <c r="AA312" s="58" t="s">
        <v>114</v>
      </c>
      <c r="AB312" s="58" t="s">
        <v>74</v>
      </c>
      <c r="AC312" s="57">
        <v>1</v>
      </c>
      <c r="AD312" s="58" t="s">
        <v>3427</v>
      </c>
      <c r="AE312" s="59"/>
      <c r="AF312" s="58" t="s">
        <v>114</v>
      </c>
      <c r="AG312" s="57">
        <v>6</v>
      </c>
      <c r="AH312" s="3" t="s">
        <v>74</v>
      </c>
      <c r="AI312" s="3" t="s">
        <v>1319</v>
      </c>
      <c r="AJ312" t="s">
        <v>114</v>
      </c>
      <c r="AK312" t="s">
        <v>114</v>
      </c>
      <c r="AL312" t="s">
        <v>114</v>
      </c>
      <c r="AM312" s="43" t="b">
        <v>0</v>
      </c>
      <c r="AN312" s="3"/>
      <c r="AO312" s="3"/>
      <c r="AP312" s="43" t="b">
        <v>0</v>
      </c>
      <c r="AQ312" s="3" t="b">
        <v>0</v>
      </c>
    </row>
    <row r="313" spans="1:43" x14ac:dyDescent="0.25">
      <c r="A313" t="str">
        <f>_xlfn.CONCAT(Table4[[#This Row],[Order]],"-",Table4[[#This Row],[Line]])</f>
        <v>74442-9</v>
      </c>
      <c r="B313" s="59">
        <v>43474</v>
      </c>
      <c r="C313" s="57">
        <v>74442</v>
      </c>
      <c r="D313" s="58" t="s">
        <v>3428</v>
      </c>
      <c r="E313" s="57">
        <v>9</v>
      </c>
      <c r="F313" s="57">
        <v>1</v>
      </c>
      <c r="G313" s="58" t="s">
        <v>165</v>
      </c>
      <c r="H313" s="57">
        <v>1</v>
      </c>
      <c r="I313" s="43" t="b">
        <v>1</v>
      </c>
      <c r="J313" s="43" t="b">
        <v>0</v>
      </c>
      <c r="K313" t="s">
        <v>114</v>
      </c>
      <c r="L313" s="43" t="b">
        <v>0</v>
      </c>
      <c r="M313" s="43" t="b">
        <v>0</v>
      </c>
      <c r="N313" s="43" t="b">
        <v>0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t="s">
        <v>114</v>
      </c>
      <c r="V313" t="s">
        <v>114</v>
      </c>
      <c r="W313" s="5">
        <v>43469</v>
      </c>
      <c r="X313" s="58" t="s">
        <v>114</v>
      </c>
      <c r="Y313" s="58"/>
      <c r="Z313" s="58" t="s">
        <v>4443</v>
      </c>
      <c r="AA313" s="58" t="s">
        <v>114</v>
      </c>
      <c r="AB313" s="58" t="s">
        <v>74</v>
      </c>
      <c r="AC313" s="57">
        <v>1</v>
      </c>
      <c r="AD313" s="58" t="s">
        <v>3427</v>
      </c>
      <c r="AE313" s="59"/>
      <c r="AF313" s="58" t="s">
        <v>114</v>
      </c>
      <c r="AG313" s="57">
        <v>6</v>
      </c>
      <c r="AH313" s="3" t="s">
        <v>74</v>
      </c>
      <c r="AI313" s="3" t="s">
        <v>1319</v>
      </c>
      <c r="AJ313" t="s">
        <v>114</v>
      </c>
      <c r="AK313" t="s">
        <v>114</v>
      </c>
      <c r="AL313" t="s">
        <v>114</v>
      </c>
      <c r="AM313" s="43" t="b">
        <v>0</v>
      </c>
      <c r="AN313" s="3"/>
      <c r="AO313" s="3"/>
      <c r="AP313" s="43" t="b">
        <v>0</v>
      </c>
      <c r="AQ313" s="3" t="b">
        <v>0</v>
      </c>
    </row>
    <row r="314" spans="1:43" x14ac:dyDescent="0.25">
      <c r="A314" t="str">
        <f>_xlfn.CONCAT(Table4[[#This Row],[Order]],"-",Table4[[#This Row],[Line]])</f>
        <v>74442-10</v>
      </c>
      <c r="B314" s="59">
        <v>43474</v>
      </c>
      <c r="C314" s="57">
        <v>74442</v>
      </c>
      <c r="D314" s="58" t="s">
        <v>3430</v>
      </c>
      <c r="E314" s="57">
        <v>10</v>
      </c>
      <c r="F314" s="57">
        <v>1</v>
      </c>
      <c r="G314" s="58" t="s">
        <v>165</v>
      </c>
      <c r="H314" s="57">
        <v>1</v>
      </c>
      <c r="I314" s="43" t="b">
        <v>1</v>
      </c>
      <c r="J314" s="43" t="b">
        <v>0</v>
      </c>
      <c r="K314" t="s">
        <v>114</v>
      </c>
      <c r="L314" s="43" t="b">
        <v>0</v>
      </c>
      <c r="M314" s="43" t="b">
        <v>0</v>
      </c>
      <c r="N314" s="43" t="b">
        <v>0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t="s">
        <v>114</v>
      </c>
      <c r="V314" t="s">
        <v>114</v>
      </c>
      <c r="W314" s="5">
        <v>43469</v>
      </c>
      <c r="X314" s="58" t="s">
        <v>114</v>
      </c>
      <c r="Y314" s="58"/>
      <c r="Z314" s="58" t="s">
        <v>16</v>
      </c>
      <c r="AA314" s="58" t="s">
        <v>114</v>
      </c>
      <c r="AB314" s="58" t="s">
        <v>74</v>
      </c>
      <c r="AC314" s="57">
        <v>1</v>
      </c>
      <c r="AD314" s="58" t="s">
        <v>3429</v>
      </c>
      <c r="AE314" s="59"/>
      <c r="AF314" s="58" t="s">
        <v>114</v>
      </c>
      <c r="AG314" s="57">
        <v>4</v>
      </c>
      <c r="AH314" s="3" t="s">
        <v>74</v>
      </c>
      <c r="AI314" s="3" t="s">
        <v>1319</v>
      </c>
      <c r="AJ314" t="s">
        <v>114</v>
      </c>
      <c r="AK314" t="s">
        <v>114</v>
      </c>
      <c r="AL314" t="s">
        <v>114</v>
      </c>
      <c r="AM314" s="43" t="b">
        <v>0</v>
      </c>
      <c r="AN314" s="3"/>
      <c r="AO314" s="3"/>
      <c r="AP314" s="43" t="b">
        <v>0</v>
      </c>
      <c r="AQ314" s="3" t="b">
        <v>0</v>
      </c>
    </row>
    <row r="315" spans="1:43" x14ac:dyDescent="0.25">
      <c r="A315" t="str">
        <f>_xlfn.CONCAT(Table4[[#This Row],[Order]],"-",Table4[[#This Row],[Line]])</f>
        <v>74442-11</v>
      </c>
      <c r="B315" s="6">
        <v>43474</v>
      </c>
      <c r="C315" s="9">
        <v>74442</v>
      </c>
      <c r="D315" s="4" t="s">
        <v>3430</v>
      </c>
      <c r="E315" s="9">
        <v>11</v>
      </c>
      <c r="F315" s="9">
        <v>1</v>
      </c>
      <c r="G315" s="4" t="s">
        <v>165</v>
      </c>
      <c r="H315" s="9">
        <v>1</v>
      </c>
      <c r="I315" s="43" t="b">
        <v>1</v>
      </c>
      <c r="J315" s="43" t="b">
        <v>0</v>
      </c>
      <c r="K315" t="s">
        <v>114</v>
      </c>
      <c r="L315" s="43" t="b">
        <v>0</v>
      </c>
      <c r="M315" s="43" t="b">
        <v>0</v>
      </c>
      <c r="N315" s="43" t="b">
        <v>0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t="s">
        <v>114</v>
      </c>
      <c r="V315" t="s">
        <v>114</v>
      </c>
      <c r="W315" s="6">
        <v>43469</v>
      </c>
      <c r="X315" s="4" t="s">
        <v>114</v>
      </c>
      <c r="Y315" s="4"/>
      <c r="Z315" s="4" t="s">
        <v>16</v>
      </c>
      <c r="AA315" s="4" t="s">
        <v>45</v>
      </c>
      <c r="AB315" s="4" t="s">
        <v>74</v>
      </c>
      <c r="AC315" s="9">
        <v>1</v>
      </c>
      <c r="AD315" s="4" t="s">
        <v>5245</v>
      </c>
      <c r="AE315" s="6"/>
      <c r="AF315" s="4" t="s">
        <v>114</v>
      </c>
      <c r="AG315" s="9">
        <v>3</v>
      </c>
      <c r="AH315" s="3" t="s">
        <v>74</v>
      </c>
      <c r="AI315" s="3" t="s">
        <v>1319</v>
      </c>
      <c r="AJ315" t="s">
        <v>114</v>
      </c>
      <c r="AK315" t="s">
        <v>114</v>
      </c>
      <c r="AL315" t="s">
        <v>114</v>
      </c>
      <c r="AM315" s="43" t="b">
        <v>0</v>
      </c>
      <c r="AN315" s="55"/>
      <c r="AO315" s="3"/>
      <c r="AP315" s="43" t="b">
        <v>0</v>
      </c>
      <c r="AQ315" s="3" t="b">
        <v>1</v>
      </c>
    </row>
    <row r="316" spans="1:43" x14ac:dyDescent="0.25">
      <c r="A316" t="str">
        <f>_xlfn.CONCAT(Table4[[#This Row],[Order]],"-",Table4[[#This Row],[Line]])</f>
        <v>74540-1</v>
      </c>
      <c r="B316" s="1">
        <v>43557</v>
      </c>
      <c r="C316" s="10">
        <v>74540</v>
      </c>
      <c r="D316" s="7" t="s">
        <v>2817</v>
      </c>
      <c r="E316" s="10">
        <v>1</v>
      </c>
      <c r="F316" s="10">
        <v>1</v>
      </c>
      <c r="G316" s="7" t="s">
        <v>42</v>
      </c>
      <c r="H316" s="10">
        <v>1</v>
      </c>
      <c r="I316" s="43" t="b">
        <v>0</v>
      </c>
      <c r="J316" s="43" t="b">
        <v>0</v>
      </c>
      <c r="K316" t="s">
        <v>114</v>
      </c>
      <c r="L316" s="43" t="b">
        <v>0</v>
      </c>
      <c r="M316" s="43" t="b">
        <v>0</v>
      </c>
      <c r="N316" s="43" t="b">
        <v>0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t="s">
        <v>114</v>
      </c>
      <c r="V316" t="s">
        <v>114</v>
      </c>
      <c r="W316" s="5">
        <v>43552</v>
      </c>
      <c r="X316" s="7" t="s">
        <v>114</v>
      </c>
      <c r="Y316" s="7"/>
      <c r="Z316" s="7" t="s">
        <v>5157</v>
      </c>
      <c r="AA316" s="7" t="s">
        <v>114</v>
      </c>
      <c r="AB316" s="7" t="s">
        <v>74</v>
      </c>
      <c r="AC316" s="10">
        <v>12</v>
      </c>
      <c r="AD316" s="7" t="s">
        <v>88</v>
      </c>
      <c r="AE316" s="7"/>
      <c r="AF316" s="7" t="s">
        <v>114</v>
      </c>
      <c r="AG316" s="10">
        <v>1</v>
      </c>
      <c r="AH316" s="3" t="s">
        <v>74</v>
      </c>
      <c r="AI316" s="3" t="s">
        <v>1331</v>
      </c>
      <c r="AJ316" t="s">
        <v>114</v>
      </c>
      <c r="AK316" t="s">
        <v>114</v>
      </c>
      <c r="AL316" t="s">
        <v>114</v>
      </c>
      <c r="AM316" s="43" t="b">
        <v>0</v>
      </c>
      <c r="AN316" s="3"/>
      <c r="AO316" s="3"/>
      <c r="AP316" s="43" t="b">
        <v>0</v>
      </c>
      <c r="AQ316" s="3" t="b">
        <v>0</v>
      </c>
    </row>
    <row r="317" spans="1:43" x14ac:dyDescent="0.25">
      <c r="A317" t="str">
        <f>_xlfn.CONCAT(Table4[[#This Row],[Order]],"-",Table4[[#This Row],[Line]])</f>
        <v>74540-2</v>
      </c>
      <c r="B317" s="1">
        <v>43557</v>
      </c>
      <c r="C317" s="10">
        <v>74540</v>
      </c>
      <c r="D317" s="7" t="s">
        <v>2818</v>
      </c>
      <c r="E317" s="10">
        <v>2</v>
      </c>
      <c r="F317" s="10">
        <v>1</v>
      </c>
      <c r="G317" s="7" t="s">
        <v>42</v>
      </c>
      <c r="H317" s="10">
        <v>2</v>
      </c>
      <c r="I317" s="43" t="b">
        <v>0</v>
      </c>
      <c r="J317" s="43" t="b">
        <v>0</v>
      </c>
      <c r="K317" t="s">
        <v>114</v>
      </c>
      <c r="L317" s="43" t="b">
        <v>0</v>
      </c>
      <c r="M317" s="43" t="b">
        <v>0</v>
      </c>
      <c r="N317" s="43" t="b">
        <v>0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t="s">
        <v>114</v>
      </c>
      <c r="V317" t="s">
        <v>114</v>
      </c>
      <c r="W317" s="5">
        <v>43552</v>
      </c>
      <c r="X317" s="7" t="s">
        <v>114</v>
      </c>
      <c r="Y317" s="7"/>
      <c r="Z317" s="7" t="s">
        <v>2303</v>
      </c>
      <c r="AA317" s="7" t="s">
        <v>114</v>
      </c>
      <c r="AB317" s="7" t="s">
        <v>74</v>
      </c>
      <c r="AC317" s="10">
        <v>12</v>
      </c>
      <c r="AD317" s="7" t="s">
        <v>31</v>
      </c>
      <c r="AE317" s="7"/>
      <c r="AF317" s="7" t="s">
        <v>114</v>
      </c>
      <c r="AG317" s="10">
        <v>2</v>
      </c>
      <c r="AH317" s="3" t="s">
        <v>74</v>
      </c>
      <c r="AI317" s="3" t="s">
        <v>1331</v>
      </c>
      <c r="AJ317" t="s">
        <v>114</v>
      </c>
      <c r="AK317" t="s">
        <v>114</v>
      </c>
      <c r="AL317" t="s">
        <v>114</v>
      </c>
      <c r="AM317" s="43" t="b">
        <v>0</v>
      </c>
      <c r="AN317" s="3"/>
      <c r="AO317" s="3"/>
      <c r="AP317" s="43" t="b">
        <v>0</v>
      </c>
      <c r="AQ317" s="3" t="b">
        <v>0</v>
      </c>
    </row>
    <row r="318" spans="1:43" x14ac:dyDescent="0.25">
      <c r="A318" t="str">
        <f>_xlfn.CONCAT(Table4[[#This Row],[Order]],"-",Table4[[#This Row],[Line]])</f>
        <v>74599-2</v>
      </c>
      <c r="B318" s="1">
        <v>43469</v>
      </c>
      <c r="C318" s="10">
        <v>74599</v>
      </c>
      <c r="D318" s="7" t="s">
        <v>2551</v>
      </c>
      <c r="E318" s="10">
        <v>2</v>
      </c>
      <c r="F318" s="10">
        <v>1</v>
      </c>
      <c r="G318" s="7" t="s">
        <v>29</v>
      </c>
      <c r="H318" s="10">
        <v>1</v>
      </c>
      <c r="I318" s="43" t="b">
        <v>1</v>
      </c>
      <c r="J318" s="43" t="b">
        <v>1</v>
      </c>
      <c r="K318" t="s">
        <v>135</v>
      </c>
      <c r="L318" s="43" t="b">
        <v>1</v>
      </c>
      <c r="M318" s="43" t="b">
        <v>1</v>
      </c>
      <c r="N318" s="43" t="b">
        <v>1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t="s">
        <v>114</v>
      </c>
      <c r="V318" t="s">
        <v>114</v>
      </c>
      <c r="W318" s="5">
        <v>43465</v>
      </c>
      <c r="X318" s="7" t="s">
        <v>114</v>
      </c>
      <c r="Y318" s="7" t="s">
        <v>4749</v>
      </c>
      <c r="Z318" s="7" t="s">
        <v>1141</v>
      </c>
      <c r="AA318" s="7" t="s">
        <v>114</v>
      </c>
      <c r="AB318" s="7" t="s">
        <v>74</v>
      </c>
      <c r="AC318" s="10">
        <v>4</v>
      </c>
      <c r="AD318" s="7" t="s">
        <v>2550</v>
      </c>
      <c r="AE318" s="7">
        <v>43457</v>
      </c>
      <c r="AF318" s="7" t="s">
        <v>114</v>
      </c>
      <c r="AG318" s="10">
        <v>2</v>
      </c>
      <c r="AH318" s="3" t="s">
        <v>74</v>
      </c>
      <c r="AI318" s="3" t="s">
        <v>1328</v>
      </c>
      <c r="AJ318" t="s">
        <v>114</v>
      </c>
      <c r="AK318" t="s">
        <v>114</v>
      </c>
      <c r="AL318" t="s">
        <v>114</v>
      </c>
      <c r="AM318" s="43" t="b">
        <v>1</v>
      </c>
      <c r="AN318" s="3">
        <v>43465.354296956</v>
      </c>
      <c r="AO318" s="3"/>
      <c r="AP318" s="43" t="b">
        <v>1</v>
      </c>
      <c r="AQ318" s="3" t="b">
        <v>0</v>
      </c>
    </row>
    <row r="319" spans="1:43" x14ac:dyDescent="0.25">
      <c r="A319" t="str">
        <f>_xlfn.CONCAT(Table4[[#This Row],[Order]],"-",Table4[[#This Row],[Line]])</f>
        <v>74599-3</v>
      </c>
      <c r="B319" s="1">
        <v>43469</v>
      </c>
      <c r="C319" s="10">
        <v>74599</v>
      </c>
      <c r="D319" s="7" t="s">
        <v>2553</v>
      </c>
      <c r="E319" s="10">
        <v>3</v>
      </c>
      <c r="F319" s="10">
        <v>1</v>
      </c>
      <c r="G319" s="7" t="s">
        <v>29</v>
      </c>
      <c r="H319" s="10">
        <v>6</v>
      </c>
      <c r="I319" s="43" t="b">
        <v>1</v>
      </c>
      <c r="J319" s="43" t="b">
        <v>1</v>
      </c>
      <c r="K319" t="s">
        <v>135</v>
      </c>
      <c r="L319" s="43" t="b">
        <v>1</v>
      </c>
      <c r="M319" s="43" t="b">
        <v>1</v>
      </c>
      <c r="N319" s="43" t="b">
        <v>1</v>
      </c>
      <c r="O319" t="s">
        <v>114</v>
      </c>
      <c r="P319" t="s">
        <v>114</v>
      </c>
      <c r="Q319" t="s">
        <v>114</v>
      </c>
      <c r="R319" t="s">
        <v>114</v>
      </c>
      <c r="S319" t="s">
        <v>114</v>
      </c>
      <c r="T319" t="s">
        <v>114</v>
      </c>
      <c r="U319" t="s">
        <v>114</v>
      </c>
      <c r="V319" t="s">
        <v>114</v>
      </c>
      <c r="W319" s="5">
        <v>43465</v>
      </c>
      <c r="X319" s="7" t="s">
        <v>114</v>
      </c>
      <c r="Y319" s="7" t="s">
        <v>4750</v>
      </c>
      <c r="Z319" s="7" t="s">
        <v>1141</v>
      </c>
      <c r="AA319" s="7" t="s">
        <v>114</v>
      </c>
      <c r="AB319" s="7" t="s">
        <v>74</v>
      </c>
      <c r="AC319" s="10">
        <v>4</v>
      </c>
      <c r="AD319" s="7" t="s">
        <v>2552</v>
      </c>
      <c r="AE319" s="7">
        <v>43457</v>
      </c>
      <c r="AF319" s="7" t="s">
        <v>114</v>
      </c>
      <c r="AG319" s="10">
        <v>12</v>
      </c>
      <c r="AH319" s="3" t="s">
        <v>74</v>
      </c>
      <c r="AI319" s="3" t="s">
        <v>1328</v>
      </c>
      <c r="AJ319" t="s">
        <v>114</v>
      </c>
      <c r="AK319" t="s">
        <v>114</v>
      </c>
      <c r="AL319" t="s">
        <v>114</v>
      </c>
      <c r="AM319" s="43" t="b">
        <v>1</v>
      </c>
      <c r="AN319" s="3">
        <v>43465.354307986097</v>
      </c>
      <c r="AO319" s="3"/>
      <c r="AP319" s="43" t="b">
        <v>1</v>
      </c>
      <c r="AQ319" s="3" t="b">
        <v>0</v>
      </c>
    </row>
    <row r="320" spans="1:43" x14ac:dyDescent="0.25">
      <c r="A320" t="str">
        <f>_xlfn.CONCAT(Table4[[#This Row],[Order]],"-",Table4[[#This Row],[Line]])</f>
        <v>74599-4</v>
      </c>
      <c r="B320" s="5">
        <v>43469</v>
      </c>
      <c r="C320" s="8">
        <v>74599</v>
      </c>
      <c r="D320" s="3" t="s">
        <v>2555</v>
      </c>
      <c r="E320" s="8">
        <v>4</v>
      </c>
      <c r="F320" s="8">
        <v>1</v>
      </c>
      <c r="G320" s="3" t="s">
        <v>29</v>
      </c>
      <c r="H320" s="8">
        <v>2</v>
      </c>
      <c r="I320" s="43" t="b">
        <v>1</v>
      </c>
      <c r="J320" s="43" t="b">
        <v>1</v>
      </c>
      <c r="K320" t="s">
        <v>135</v>
      </c>
      <c r="L320" s="43" t="b">
        <v>1</v>
      </c>
      <c r="M320" s="43" t="b">
        <v>1</v>
      </c>
      <c r="N320" s="43" t="b">
        <v>1</v>
      </c>
      <c r="O320" t="s">
        <v>114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t="s">
        <v>114</v>
      </c>
      <c r="V320" t="s">
        <v>114</v>
      </c>
      <c r="W320" s="5">
        <v>43465</v>
      </c>
      <c r="X320" s="3" t="s">
        <v>114</v>
      </c>
      <c r="Y320" s="3" t="s">
        <v>4751</v>
      </c>
      <c r="Z320" s="3" t="s">
        <v>1141</v>
      </c>
      <c r="AA320" s="3" t="s">
        <v>114</v>
      </c>
      <c r="AB320" s="3" t="s">
        <v>74</v>
      </c>
      <c r="AC320" s="8">
        <v>4</v>
      </c>
      <c r="AD320" s="3" t="s">
        <v>2554</v>
      </c>
      <c r="AE320" s="3">
        <v>43457</v>
      </c>
      <c r="AF320" s="3" t="s">
        <v>114</v>
      </c>
      <c r="AG320" s="8">
        <v>2</v>
      </c>
      <c r="AH320" s="3" t="s">
        <v>74</v>
      </c>
      <c r="AI320" s="3" t="s">
        <v>1328</v>
      </c>
      <c r="AJ320" t="s">
        <v>114</v>
      </c>
      <c r="AK320" t="s">
        <v>114</v>
      </c>
      <c r="AL320" t="s">
        <v>114</v>
      </c>
      <c r="AM320" s="43" t="b">
        <v>1</v>
      </c>
      <c r="AN320" s="3">
        <v>43465.354322071798</v>
      </c>
      <c r="AO320" s="3"/>
      <c r="AP320" s="43" t="b">
        <v>1</v>
      </c>
      <c r="AQ320" s="3" t="b">
        <v>0</v>
      </c>
    </row>
    <row r="321" spans="1:43" x14ac:dyDescent="0.25">
      <c r="A321" t="str">
        <f>_xlfn.CONCAT(Table4[[#This Row],[Order]],"-",Table4[[#This Row],[Line]])</f>
        <v>74599-5</v>
      </c>
      <c r="B321" s="5">
        <v>43469</v>
      </c>
      <c r="C321" s="8">
        <v>74599</v>
      </c>
      <c r="D321" s="3" t="s">
        <v>2557</v>
      </c>
      <c r="E321" s="8">
        <v>5</v>
      </c>
      <c r="F321" s="8">
        <v>1</v>
      </c>
      <c r="G321" s="3" t="s">
        <v>29</v>
      </c>
      <c r="H321" s="8">
        <v>1</v>
      </c>
      <c r="I321" s="43" t="b">
        <v>1</v>
      </c>
      <c r="J321" s="43" t="b">
        <v>1</v>
      </c>
      <c r="K321" t="s">
        <v>135</v>
      </c>
      <c r="L321" s="43" t="b">
        <v>1</v>
      </c>
      <c r="M321" s="43" t="b">
        <v>1</v>
      </c>
      <c r="N321" s="43" t="b">
        <v>1</v>
      </c>
      <c r="O321" t="s">
        <v>114</v>
      </c>
      <c r="P321" t="s">
        <v>114</v>
      </c>
      <c r="Q321" t="s">
        <v>114</v>
      </c>
      <c r="R321" t="s">
        <v>114</v>
      </c>
      <c r="S321" t="s">
        <v>114</v>
      </c>
      <c r="T321" t="s">
        <v>114</v>
      </c>
      <c r="U321" t="s">
        <v>114</v>
      </c>
      <c r="V321" t="s">
        <v>114</v>
      </c>
      <c r="W321" s="5">
        <v>43465</v>
      </c>
      <c r="X321" s="3" t="s">
        <v>114</v>
      </c>
      <c r="Y321" s="3" t="s">
        <v>4752</v>
      </c>
      <c r="Z321" s="3" t="s">
        <v>1141</v>
      </c>
      <c r="AA321" s="3" t="s">
        <v>114</v>
      </c>
      <c r="AB321" s="3" t="s">
        <v>74</v>
      </c>
      <c r="AC321" s="8">
        <v>4</v>
      </c>
      <c r="AD321" s="3" t="s">
        <v>2556</v>
      </c>
      <c r="AE321" s="3">
        <v>43457</v>
      </c>
      <c r="AF321" s="3" t="s">
        <v>114</v>
      </c>
      <c r="AG321" s="8">
        <v>1</v>
      </c>
      <c r="AH321" s="3" t="s">
        <v>74</v>
      </c>
      <c r="AI321" s="3" t="s">
        <v>1328</v>
      </c>
      <c r="AJ321" t="s">
        <v>114</v>
      </c>
      <c r="AK321" t="s">
        <v>114</v>
      </c>
      <c r="AL321" t="s">
        <v>114</v>
      </c>
      <c r="AM321" s="43" t="b">
        <v>1</v>
      </c>
      <c r="AN321" s="3">
        <v>43465.3543361458</v>
      </c>
      <c r="AO321" s="3"/>
      <c r="AP321" s="43" t="b">
        <v>1</v>
      </c>
      <c r="AQ321" s="3" t="b">
        <v>0</v>
      </c>
    </row>
    <row r="322" spans="1:43" x14ac:dyDescent="0.25">
      <c r="A322" t="str">
        <f>_xlfn.CONCAT(Table4[[#This Row],[Order]],"-",Table4[[#This Row],[Line]])</f>
        <v>74694-7</v>
      </c>
      <c r="B322" s="5">
        <v>43451</v>
      </c>
      <c r="C322" s="8">
        <v>74694</v>
      </c>
      <c r="D322" s="3" t="s">
        <v>1398</v>
      </c>
      <c r="E322" s="8">
        <v>7</v>
      </c>
      <c r="F322" s="8">
        <v>1</v>
      </c>
      <c r="G322" s="3" t="s">
        <v>165</v>
      </c>
      <c r="H322" s="8">
        <v>2</v>
      </c>
      <c r="I322" s="43" t="b">
        <v>1</v>
      </c>
      <c r="J322" s="43" t="b">
        <v>1</v>
      </c>
      <c r="K322" t="s">
        <v>135</v>
      </c>
      <c r="L322" s="43" t="b">
        <v>1</v>
      </c>
      <c r="M322" s="43" t="b">
        <v>1</v>
      </c>
      <c r="N322" s="43" t="b">
        <v>1</v>
      </c>
      <c r="O322" t="s">
        <v>114</v>
      </c>
      <c r="P322" t="s">
        <v>114</v>
      </c>
      <c r="Q322" t="s">
        <v>114</v>
      </c>
      <c r="R322" t="s">
        <v>114</v>
      </c>
      <c r="S322" t="s">
        <v>114</v>
      </c>
      <c r="T322" t="s">
        <v>114</v>
      </c>
      <c r="U322" t="s">
        <v>114</v>
      </c>
      <c r="V322" t="s">
        <v>114</v>
      </c>
      <c r="W322" s="5">
        <v>43446</v>
      </c>
      <c r="X322" s="3" t="s">
        <v>151</v>
      </c>
      <c r="Y322" s="3" t="s">
        <v>4444</v>
      </c>
      <c r="Z322" s="3" t="s">
        <v>4445</v>
      </c>
      <c r="AA322" s="3" t="s">
        <v>190</v>
      </c>
      <c r="AB322" s="3" t="s">
        <v>74</v>
      </c>
      <c r="AC322" s="8">
        <v>1</v>
      </c>
      <c r="AD322" s="3" t="s">
        <v>1397</v>
      </c>
      <c r="AE322" s="3">
        <v>43454</v>
      </c>
      <c r="AF322" s="3" t="s">
        <v>114</v>
      </c>
      <c r="AG322" s="8">
        <v>2</v>
      </c>
      <c r="AH322" s="3" t="s">
        <v>74</v>
      </c>
      <c r="AI322" s="3" t="s">
        <v>1331</v>
      </c>
      <c r="AJ322" t="s">
        <v>114</v>
      </c>
      <c r="AK322" t="s">
        <v>114</v>
      </c>
      <c r="AL322" t="s">
        <v>114</v>
      </c>
      <c r="AM322" s="43" t="b">
        <v>1</v>
      </c>
      <c r="AN322" s="3">
        <v>43454.390694641203</v>
      </c>
      <c r="AO322" s="3"/>
      <c r="AP322" s="43" t="b">
        <v>1</v>
      </c>
      <c r="AQ322" s="3" t="b">
        <v>0</v>
      </c>
    </row>
    <row r="323" spans="1:43" x14ac:dyDescent="0.25">
      <c r="A323" t="str">
        <f>_xlfn.CONCAT(Table4[[#This Row],[Order]],"-",Table4[[#This Row],[Line]])</f>
        <v>74732-1</v>
      </c>
      <c r="B323" s="5">
        <v>43472</v>
      </c>
      <c r="C323" s="8">
        <v>74732</v>
      </c>
      <c r="D323" s="3" t="s">
        <v>50</v>
      </c>
      <c r="E323" s="8">
        <v>1</v>
      </c>
      <c r="F323" s="8">
        <v>1</v>
      </c>
      <c r="G323" s="3" t="s">
        <v>165</v>
      </c>
      <c r="H323" s="8">
        <v>4</v>
      </c>
      <c r="I323" s="43" t="b">
        <v>1</v>
      </c>
      <c r="J323" s="43" t="b">
        <v>1</v>
      </c>
      <c r="K323" t="s">
        <v>114</v>
      </c>
      <c r="L323" s="43" t="b">
        <v>1</v>
      </c>
      <c r="M323" s="43" t="b">
        <v>1</v>
      </c>
      <c r="N323" s="43" t="b">
        <v>1</v>
      </c>
      <c r="O323" t="s">
        <v>114</v>
      </c>
      <c r="P323" t="s">
        <v>138</v>
      </c>
      <c r="Q323" t="s">
        <v>114</v>
      </c>
      <c r="R323" t="s">
        <v>114</v>
      </c>
      <c r="S323" t="s">
        <v>114</v>
      </c>
      <c r="T323" t="s">
        <v>114</v>
      </c>
      <c r="U323" t="s">
        <v>114</v>
      </c>
      <c r="V323" t="s">
        <v>138</v>
      </c>
      <c r="W323" s="5">
        <v>43467</v>
      </c>
      <c r="X323" s="3" t="s">
        <v>114</v>
      </c>
      <c r="Y323" s="3"/>
      <c r="Z323" s="3" t="s">
        <v>3997</v>
      </c>
      <c r="AA323" s="3" t="s">
        <v>114</v>
      </c>
      <c r="AB323" s="3" t="s">
        <v>74</v>
      </c>
      <c r="AC323" s="8">
        <v>4</v>
      </c>
      <c r="AD323" s="3" t="s">
        <v>2782</v>
      </c>
      <c r="AE323" s="3"/>
      <c r="AF323" s="3" t="s">
        <v>114</v>
      </c>
      <c r="AG323" s="8">
        <v>4</v>
      </c>
      <c r="AH323" s="3" t="s">
        <v>74</v>
      </c>
      <c r="AI323" s="3" t="s">
        <v>1323</v>
      </c>
      <c r="AJ323" t="s">
        <v>114</v>
      </c>
      <c r="AK323" t="s">
        <v>114</v>
      </c>
      <c r="AL323" t="s">
        <v>114</v>
      </c>
      <c r="AM323" s="43" t="b">
        <v>0</v>
      </c>
      <c r="AN323" s="3"/>
      <c r="AO323" s="3"/>
      <c r="AP323" s="43" t="b">
        <v>0</v>
      </c>
      <c r="AQ323" s="3" t="b">
        <v>0</v>
      </c>
    </row>
    <row r="324" spans="1:43" x14ac:dyDescent="0.25">
      <c r="A324" t="str">
        <f>_xlfn.CONCAT(Table4[[#This Row],[Order]],"-",Table4[[#This Row],[Line]])</f>
        <v>74732-2</v>
      </c>
      <c r="B324" s="5">
        <v>43472</v>
      </c>
      <c r="C324" s="8">
        <v>74732</v>
      </c>
      <c r="D324" s="3" t="s">
        <v>3</v>
      </c>
      <c r="E324" s="8">
        <v>2</v>
      </c>
      <c r="F324" s="8">
        <v>1</v>
      </c>
      <c r="G324" s="3" t="s">
        <v>165</v>
      </c>
      <c r="H324" s="8">
        <v>48</v>
      </c>
      <c r="I324" s="43" t="b">
        <v>1</v>
      </c>
      <c r="J324" s="43" t="b">
        <v>1</v>
      </c>
      <c r="K324" t="s">
        <v>114</v>
      </c>
      <c r="L324" s="43" t="b">
        <v>1</v>
      </c>
      <c r="M324" s="43" t="b">
        <v>1</v>
      </c>
      <c r="N324" s="43" t="b">
        <v>1</v>
      </c>
      <c r="O324" t="s">
        <v>114</v>
      </c>
      <c r="P324" t="s">
        <v>138</v>
      </c>
      <c r="Q324" t="s">
        <v>114</v>
      </c>
      <c r="R324" t="s">
        <v>114</v>
      </c>
      <c r="S324" t="s">
        <v>114</v>
      </c>
      <c r="T324" t="s">
        <v>114</v>
      </c>
      <c r="U324" t="s">
        <v>114</v>
      </c>
      <c r="V324" t="s">
        <v>114</v>
      </c>
      <c r="W324" s="5">
        <v>43467</v>
      </c>
      <c r="X324" s="3" t="s">
        <v>114</v>
      </c>
      <c r="Y324" s="3"/>
      <c r="Z324" s="3" t="s">
        <v>1103</v>
      </c>
      <c r="AA324" s="3" t="s">
        <v>114</v>
      </c>
      <c r="AB324" s="3" t="s">
        <v>74</v>
      </c>
      <c r="AC324" s="8">
        <v>4</v>
      </c>
      <c r="AD324" s="3" t="s">
        <v>2</v>
      </c>
      <c r="AE324" s="3"/>
      <c r="AF324" s="3" t="s">
        <v>114</v>
      </c>
      <c r="AG324" s="8">
        <v>48</v>
      </c>
      <c r="AH324" s="3" t="s">
        <v>74</v>
      </c>
      <c r="AI324" s="3" t="s">
        <v>1323</v>
      </c>
      <c r="AJ324" t="s">
        <v>114</v>
      </c>
      <c r="AK324" t="s">
        <v>114</v>
      </c>
      <c r="AL324" t="s">
        <v>114</v>
      </c>
      <c r="AM324" s="43" t="b">
        <v>0</v>
      </c>
      <c r="AN324" s="3"/>
      <c r="AO324" s="3"/>
      <c r="AP324" s="43" t="b">
        <v>0</v>
      </c>
      <c r="AQ324" s="3" t="b">
        <v>0</v>
      </c>
    </row>
    <row r="325" spans="1:43" x14ac:dyDescent="0.25">
      <c r="A325" t="str">
        <f>_xlfn.CONCAT(Table4[[#This Row],[Order]],"-",Table4[[#This Row],[Line]])</f>
        <v>74732-3</v>
      </c>
      <c r="B325" s="5">
        <v>43472</v>
      </c>
      <c r="C325" s="8">
        <v>74732</v>
      </c>
      <c r="D325" s="3" t="s">
        <v>13</v>
      </c>
      <c r="E325" s="8">
        <v>3</v>
      </c>
      <c r="F325" s="8">
        <v>1</v>
      </c>
      <c r="G325" s="3" t="s">
        <v>165</v>
      </c>
      <c r="H325" s="8">
        <v>14</v>
      </c>
      <c r="I325" s="43" t="b">
        <v>1</v>
      </c>
      <c r="J325" s="43" t="b">
        <v>1</v>
      </c>
      <c r="K325" t="s">
        <v>114</v>
      </c>
      <c r="L325" s="43" t="b">
        <v>1</v>
      </c>
      <c r="M325" s="43" t="b">
        <v>1</v>
      </c>
      <c r="N325" s="43" t="b">
        <v>1</v>
      </c>
      <c r="O325" t="s">
        <v>114</v>
      </c>
      <c r="P325" t="s">
        <v>138</v>
      </c>
      <c r="Q325" t="s">
        <v>114</v>
      </c>
      <c r="R325" t="s">
        <v>114</v>
      </c>
      <c r="S325" t="s">
        <v>114</v>
      </c>
      <c r="T325" t="s">
        <v>114</v>
      </c>
      <c r="U325" t="s">
        <v>114</v>
      </c>
      <c r="V325" t="s">
        <v>114</v>
      </c>
      <c r="W325" s="5">
        <v>43467</v>
      </c>
      <c r="X325" s="3" t="s">
        <v>114</v>
      </c>
      <c r="Y325" s="3"/>
      <c r="Z325" s="3" t="s">
        <v>1087</v>
      </c>
      <c r="AA325" s="3" t="s">
        <v>114</v>
      </c>
      <c r="AB325" s="3" t="s">
        <v>74</v>
      </c>
      <c r="AC325" s="8">
        <v>4</v>
      </c>
      <c r="AD325" s="3" t="s">
        <v>141</v>
      </c>
      <c r="AE325" s="3"/>
      <c r="AF325" s="3" t="s">
        <v>114</v>
      </c>
      <c r="AG325" s="8">
        <v>14</v>
      </c>
      <c r="AH325" s="3" t="s">
        <v>74</v>
      </c>
      <c r="AI325" s="3" t="s">
        <v>1323</v>
      </c>
      <c r="AJ325" t="s">
        <v>114</v>
      </c>
      <c r="AK325" t="s">
        <v>114</v>
      </c>
      <c r="AL325" t="s">
        <v>114</v>
      </c>
      <c r="AM325" s="43" t="b">
        <v>0</v>
      </c>
      <c r="AN325" s="3"/>
      <c r="AO325" s="3"/>
      <c r="AP325" s="43" t="b">
        <v>0</v>
      </c>
      <c r="AQ325" s="3" t="b">
        <v>0</v>
      </c>
    </row>
    <row r="326" spans="1:43" x14ac:dyDescent="0.25">
      <c r="A326" t="str">
        <f>_xlfn.CONCAT(Table4[[#This Row],[Order]],"-",Table4[[#This Row],[Line]])</f>
        <v>74732-4</v>
      </c>
      <c r="B326" s="5">
        <v>43472</v>
      </c>
      <c r="C326" s="8">
        <v>74732</v>
      </c>
      <c r="D326" s="3" t="s">
        <v>104</v>
      </c>
      <c r="E326" s="8">
        <v>4</v>
      </c>
      <c r="F326" s="8">
        <v>1</v>
      </c>
      <c r="G326" s="3" t="s">
        <v>165</v>
      </c>
      <c r="H326" s="8">
        <v>1</v>
      </c>
      <c r="I326" s="43" t="b">
        <v>1</v>
      </c>
      <c r="J326" s="43" t="b">
        <v>1</v>
      </c>
      <c r="K326" t="s">
        <v>114</v>
      </c>
      <c r="L326" s="43" t="b">
        <v>1</v>
      </c>
      <c r="M326" s="43" t="b">
        <v>1</v>
      </c>
      <c r="N326" s="43" t="b">
        <v>1</v>
      </c>
      <c r="O326" t="s">
        <v>114</v>
      </c>
      <c r="P326" t="s">
        <v>138</v>
      </c>
      <c r="Q326" t="s">
        <v>114</v>
      </c>
      <c r="R326" t="s">
        <v>114</v>
      </c>
      <c r="S326" t="s">
        <v>114</v>
      </c>
      <c r="T326" t="s">
        <v>114</v>
      </c>
      <c r="U326" t="s">
        <v>114</v>
      </c>
      <c r="V326" t="s">
        <v>114</v>
      </c>
      <c r="W326" s="5">
        <v>43467</v>
      </c>
      <c r="X326" s="3" t="s">
        <v>114</v>
      </c>
      <c r="Y326" s="3"/>
      <c r="Z326" s="3" t="s">
        <v>2925</v>
      </c>
      <c r="AA326" s="3" t="s">
        <v>114</v>
      </c>
      <c r="AB326" s="3" t="s">
        <v>74</v>
      </c>
      <c r="AC326" s="8">
        <v>4</v>
      </c>
      <c r="AD326" s="3" t="s">
        <v>65</v>
      </c>
      <c r="AE326" s="3"/>
      <c r="AF326" s="3" t="s">
        <v>114</v>
      </c>
      <c r="AG326" s="8">
        <v>1</v>
      </c>
      <c r="AH326" s="3" t="s">
        <v>74</v>
      </c>
      <c r="AI326" s="3" t="s">
        <v>1323</v>
      </c>
      <c r="AJ326" t="s">
        <v>114</v>
      </c>
      <c r="AK326" t="s">
        <v>114</v>
      </c>
      <c r="AL326" t="s">
        <v>114</v>
      </c>
      <c r="AM326" s="43" t="b">
        <v>0</v>
      </c>
      <c r="AN326" s="3"/>
      <c r="AO326" s="3"/>
      <c r="AP326" s="43" t="b">
        <v>0</v>
      </c>
      <c r="AQ326" s="3" t="b">
        <v>0</v>
      </c>
    </row>
    <row r="327" spans="1:43" x14ac:dyDescent="0.25">
      <c r="A327" t="str">
        <f>_xlfn.CONCAT(Table4[[#This Row],[Order]],"-",Table4[[#This Row],[Line]])</f>
        <v>74740-1</v>
      </c>
      <c r="B327" s="5">
        <v>43537</v>
      </c>
      <c r="C327" s="8">
        <v>74740</v>
      </c>
      <c r="D327" s="3" t="s">
        <v>1463</v>
      </c>
      <c r="E327" s="8">
        <v>1</v>
      </c>
      <c r="F327" s="8">
        <v>1</v>
      </c>
      <c r="G327" s="3" t="s">
        <v>42</v>
      </c>
      <c r="H327" s="8">
        <v>2</v>
      </c>
      <c r="I327" s="43" t="b">
        <v>0</v>
      </c>
      <c r="J327" s="43" t="b">
        <v>0</v>
      </c>
      <c r="K327" t="s">
        <v>114</v>
      </c>
      <c r="L327" s="43" t="b">
        <v>0</v>
      </c>
      <c r="M327" s="43" t="b">
        <v>0</v>
      </c>
      <c r="N327" s="43" t="b">
        <v>0</v>
      </c>
      <c r="O327" t="s">
        <v>114</v>
      </c>
      <c r="P327" t="s">
        <v>114</v>
      </c>
      <c r="Q327" t="s">
        <v>114</v>
      </c>
      <c r="R327" t="s">
        <v>114</v>
      </c>
      <c r="S327" t="s">
        <v>114</v>
      </c>
      <c r="T327" t="s">
        <v>114</v>
      </c>
      <c r="U327" t="s">
        <v>114</v>
      </c>
      <c r="V327" t="s">
        <v>114</v>
      </c>
      <c r="W327" s="5">
        <v>43532</v>
      </c>
      <c r="X327" s="3" t="s">
        <v>114</v>
      </c>
      <c r="Y327" s="3"/>
      <c r="Z327" s="3" t="s">
        <v>4915</v>
      </c>
      <c r="AA327" s="3" t="s">
        <v>114</v>
      </c>
      <c r="AB327" s="3" t="s">
        <v>74</v>
      </c>
      <c r="AC327" s="8">
        <v>4</v>
      </c>
      <c r="AD327" s="3" t="s">
        <v>1462</v>
      </c>
      <c r="AE327" s="3"/>
      <c r="AF327" s="3" t="s">
        <v>114</v>
      </c>
      <c r="AG327" s="8">
        <v>2</v>
      </c>
      <c r="AH327" s="3" t="s">
        <v>74</v>
      </c>
      <c r="AI327" s="3" t="s">
        <v>1330</v>
      </c>
      <c r="AJ327" t="s">
        <v>114</v>
      </c>
      <c r="AK327" t="s">
        <v>114</v>
      </c>
      <c r="AL327" t="s">
        <v>114</v>
      </c>
      <c r="AM327" s="43" t="b">
        <v>0</v>
      </c>
      <c r="AN327" s="3"/>
      <c r="AO327" s="3"/>
      <c r="AP327" s="43" t="b">
        <v>0</v>
      </c>
      <c r="AQ327" s="3" t="b">
        <v>0</v>
      </c>
    </row>
    <row r="328" spans="1:43" x14ac:dyDescent="0.25">
      <c r="A328" t="str">
        <f>_xlfn.CONCAT(Table4[[#This Row],[Order]],"-",Table4[[#This Row],[Line]])</f>
        <v>74740-2</v>
      </c>
      <c r="B328" s="5">
        <v>43537</v>
      </c>
      <c r="C328" s="8">
        <v>74740</v>
      </c>
      <c r="D328" s="3" t="s">
        <v>1465</v>
      </c>
      <c r="E328" s="8">
        <v>2</v>
      </c>
      <c r="F328" s="8">
        <v>1</v>
      </c>
      <c r="G328" s="3" t="s">
        <v>42</v>
      </c>
      <c r="H328" s="8">
        <v>2</v>
      </c>
      <c r="I328" s="43" t="b">
        <v>0</v>
      </c>
      <c r="J328" s="43" t="b">
        <v>0</v>
      </c>
      <c r="K328" t="s">
        <v>114</v>
      </c>
      <c r="L328" s="43" t="b">
        <v>0</v>
      </c>
      <c r="M328" s="43" t="b">
        <v>0</v>
      </c>
      <c r="N328" s="43" t="b">
        <v>0</v>
      </c>
      <c r="O328" t="s">
        <v>114</v>
      </c>
      <c r="P328" t="s">
        <v>114</v>
      </c>
      <c r="Q328" t="s">
        <v>114</v>
      </c>
      <c r="R328" t="s">
        <v>114</v>
      </c>
      <c r="S328" t="s">
        <v>114</v>
      </c>
      <c r="T328" t="s">
        <v>114</v>
      </c>
      <c r="U328" t="s">
        <v>114</v>
      </c>
      <c r="V328" t="s">
        <v>114</v>
      </c>
      <c r="W328" s="5">
        <v>43532</v>
      </c>
      <c r="X328" s="3" t="s">
        <v>114</v>
      </c>
      <c r="Y328" s="3"/>
      <c r="Z328" s="3" t="s">
        <v>5158</v>
      </c>
      <c r="AA328" s="3" t="s">
        <v>114</v>
      </c>
      <c r="AB328" s="3" t="s">
        <v>74</v>
      </c>
      <c r="AC328" s="8">
        <v>4</v>
      </c>
      <c r="AD328" s="3" t="s">
        <v>1464</v>
      </c>
      <c r="AE328" s="3"/>
      <c r="AF328" s="3" t="s">
        <v>114</v>
      </c>
      <c r="AG328" s="8">
        <v>2</v>
      </c>
      <c r="AH328" s="3" t="s">
        <v>74</v>
      </c>
      <c r="AI328" s="3" t="s">
        <v>1330</v>
      </c>
      <c r="AJ328" t="s">
        <v>114</v>
      </c>
      <c r="AK328" t="s">
        <v>114</v>
      </c>
      <c r="AL328" t="s">
        <v>114</v>
      </c>
      <c r="AM328" s="43" t="b">
        <v>0</v>
      </c>
      <c r="AN328" s="3"/>
      <c r="AO328" s="3"/>
      <c r="AP328" s="43" t="b">
        <v>0</v>
      </c>
      <c r="AQ328" s="3" t="b">
        <v>0</v>
      </c>
    </row>
    <row r="329" spans="1:43" x14ac:dyDescent="0.25">
      <c r="A329" t="str">
        <f>_xlfn.CONCAT(Table4[[#This Row],[Order]],"-",Table4[[#This Row],[Line]])</f>
        <v>74740-3</v>
      </c>
      <c r="B329" s="59">
        <v>43537</v>
      </c>
      <c r="C329" s="57">
        <v>74740</v>
      </c>
      <c r="D329" s="58" t="s">
        <v>1467</v>
      </c>
      <c r="E329" s="57">
        <v>3</v>
      </c>
      <c r="F329" s="57">
        <v>1</v>
      </c>
      <c r="G329" s="58" t="s">
        <v>42</v>
      </c>
      <c r="H329" s="57">
        <v>2</v>
      </c>
      <c r="I329" s="43" t="b">
        <v>0</v>
      </c>
      <c r="J329" s="43" t="b">
        <v>0</v>
      </c>
      <c r="K329" t="s">
        <v>114</v>
      </c>
      <c r="L329" s="43" t="b">
        <v>0</v>
      </c>
      <c r="M329" s="43" t="b">
        <v>0</v>
      </c>
      <c r="N329" s="43" t="b">
        <v>0</v>
      </c>
      <c r="O329" t="s">
        <v>114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t="s">
        <v>114</v>
      </c>
      <c r="V329" t="s">
        <v>114</v>
      </c>
      <c r="W329" s="5">
        <v>43532</v>
      </c>
      <c r="X329" s="58" t="s">
        <v>114</v>
      </c>
      <c r="Y329" s="58"/>
      <c r="Z329" s="58" t="s">
        <v>179</v>
      </c>
      <c r="AA329" s="58" t="s">
        <v>114</v>
      </c>
      <c r="AB329" s="58" t="s">
        <v>74</v>
      </c>
      <c r="AC329" s="57">
        <v>4</v>
      </c>
      <c r="AD329" s="58" t="s">
        <v>1466</v>
      </c>
      <c r="AE329" s="59"/>
      <c r="AF329" s="58" t="s">
        <v>114</v>
      </c>
      <c r="AG329" s="57">
        <v>2</v>
      </c>
      <c r="AH329" s="3" t="s">
        <v>74</v>
      </c>
      <c r="AI329" s="3" t="s">
        <v>1330</v>
      </c>
      <c r="AJ329" t="s">
        <v>114</v>
      </c>
      <c r="AK329" t="s">
        <v>114</v>
      </c>
      <c r="AL329" t="s">
        <v>114</v>
      </c>
      <c r="AM329" s="43" t="b">
        <v>0</v>
      </c>
      <c r="AN329" s="3"/>
      <c r="AO329" s="3"/>
      <c r="AP329" s="43" t="b">
        <v>0</v>
      </c>
      <c r="AQ329" s="3" t="b">
        <v>0</v>
      </c>
    </row>
    <row r="330" spans="1:43" x14ac:dyDescent="0.25">
      <c r="A330" t="str">
        <f>_xlfn.CONCAT(Table4[[#This Row],[Order]],"-",Table4[[#This Row],[Line]])</f>
        <v>74740-4</v>
      </c>
      <c r="B330" s="5">
        <v>43537</v>
      </c>
      <c r="C330" s="8">
        <v>74740</v>
      </c>
      <c r="D330" s="3" t="s">
        <v>1469</v>
      </c>
      <c r="E330" s="8">
        <v>4</v>
      </c>
      <c r="F330" s="8">
        <v>1</v>
      </c>
      <c r="G330" s="3" t="s">
        <v>42</v>
      </c>
      <c r="H330" s="8">
        <v>37</v>
      </c>
      <c r="I330" s="43" t="b">
        <v>0</v>
      </c>
      <c r="J330" s="43" t="b">
        <v>0</v>
      </c>
      <c r="K330" t="s">
        <v>114</v>
      </c>
      <c r="L330" s="43" t="b">
        <v>0</v>
      </c>
      <c r="M330" s="43" t="b">
        <v>0</v>
      </c>
      <c r="N330" s="43" t="b">
        <v>0</v>
      </c>
      <c r="O330" t="s">
        <v>114</v>
      </c>
      <c r="P330" t="s">
        <v>114</v>
      </c>
      <c r="Q330" t="s">
        <v>114</v>
      </c>
      <c r="R330" t="s">
        <v>114</v>
      </c>
      <c r="S330" t="s">
        <v>114</v>
      </c>
      <c r="T330" t="s">
        <v>114</v>
      </c>
      <c r="U330" t="s">
        <v>114</v>
      </c>
      <c r="V330" t="s">
        <v>114</v>
      </c>
      <c r="W330" s="5">
        <v>43532</v>
      </c>
      <c r="X330" s="3" t="s">
        <v>114</v>
      </c>
      <c r="Y330" s="3"/>
      <c r="Z330" s="3" t="s">
        <v>3998</v>
      </c>
      <c r="AA330" s="3" t="s">
        <v>114</v>
      </c>
      <c r="AB330" s="3" t="s">
        <v>74</v>
      </c>
      <c r="AC330" s="8">
        <v>4</v>
      </c>
      <c r="AD330" s="3" t="s">
        <v>1468</v>
      </c>
      <c r="AE330" s="3"/>
      <c r="AF330" s="3" t="s">
        <v>114</v>
      </c>
      <c r="AG330" s="8">
        <v>37</v>
      </c>
      <c r="AH330" s="3" t="s">
        <v>74</v>
      </c>
      <c r="AI330" s="3" t="s">
        <v>1330</v>
      </c>
      <c r="AJ330" t="s">
        <v>114</v>
      </c>
      <c r="AK330" t="s">
        <v>114</v>
      </c>
      <c r="AL330" t="s">
        <v>114</v>
      </c>
      <c r="AM330" s="43" t="b">
        <v>0</v>
      </c>
      <c r="AN330" s="3"/>
      <c r="AO330" s="3"/>
      <c r="AP330" s="43" t="b">
        <v>0</v>
      </c>
      <c r="AQ330" s="3" t="b">
        <v>0</v>
      </c>
    </row>
    <row r="331" spans="1:43" x14ac:dyDescent="0.25">
      <c r="A331" t="str">
        <f>_xlfn.CONCAT(Table4[[#This Row],[Order]],"-",Table4[[#This Row],[Line]])</f>
        <v>74740-5</v>
      </c>
      <c r="B331" s="5">
        <v>43537</v>
      </c>
      <c r="C331" s="8">
        <v>74740</v>
      </c>
      <c r="D331" s="3" t="s">
        <v>1471</v>
      </c>
      <c r="E331" s="8">
        <v>5</v>
      </c>
      <c r="F331" s="8">
        <v>1</v>
      </c>
      <c r="G331" s="3" t="s">
        <v>42</v>
      </c>
      <c r="H331" s="8">
        <v>10</v>
      </c>
      <c r="I331" s="43" t="b">
        <v>0</v>
      </c>
      <c r="J331" s="43" t="b">
        <v>0</v>
      </c>
      <c r="K331" t="s">
        <v>114</v>
      </c>
      <c r="L331" s="43" t="b">
        <v>0</v>
      </c>
      <c r="M331" s="43" t="b">
        <v>0</v>
      </c>
      <c r="N331" s="43" t="b">
        <v>0</v>
      </c>
      <c r="O331" t="s">
        <v>114</v>
      </c>
      <c r="P331" t="s">
        <v>114</v>
      </c>
      <c r="Q331" t="s">
        <v>114</v>
      </c>
      <c r="R331" t="s">
        <v>114</v>
      </c>
      <c r="S331" t="s">
        <v>114</v>
      </c>
      <c r="T331" t="s">
        <v>114</v>
      </c>
      <c r="U331" t="s">
        <v>114</v>
      </c>
      <c r="V331" t="s">
        <v>114</v>
      </c>
      <c r="W331" s="5">
        <v>43532</v>
      </c>
      <c r="X331" s="3" t="s">
        <v>114</v>
      </c>
      <c r="Y331" s="3"/>
      <c r="Z331" s="3" t="s">
        <v>2799</v>
      </c>
      <c r="AA331" s="3" t="s">
        <v>114</v>
      </c>
      <c r="AB331" s="3" t="s">
        <v>74</v>
      </c>
      <c r="AC331" s="8">
        <v>4</v>
      </c>
      <c r="AD331" s="3" t="s">
        <v>1470</v>
      </c>
      <c r="AE331" s="3"/>
      <c r="AF331" s="3" t="s">
        <v>114</v>
      </c>
      <c r="AG331" s="8">
        <v>10</v>
      </c>
      <c r="AH331" s="3" t="s">
        <v>74</v>
      </c>
      <c r="AI331" s="3" t="s">
        <v>1330</v>
      </c>
      <c r="AJ331" t="s">
        <v>114</v>
      </c>
      <c r="AK331" t="s">
        <v>114</v>
      </c>
      <c r="AL331" t="s">
        <v>114</v>
      </c>
      <c r="AM331" s="43" t="b">
        <v>0</v>
      </c>
      <c r="AN331" s="3"/>
      <c r="AO331" s="3"/>
      <c r="AP331" s="43" t="b">
        <v>0</v>
      </c>
      <c r="AQ331" s="3" t="b">
        <v>0</v>
      </c>
    </row>
    <row r="332" spans="1:43" x14ac:dyDescent="0.25">
      <c r="A332" t="str">
        <f>_xlfn.CONCAT(Table4[[#This Row],[Order]],"-",Table4[[#This Row],[Line]])</f>
        <v>74740-6</v>
      </c>
      <c r="B332" s="5">
        <v>43537</v>
      </c>
      <c r="C332" s="8">
        <v>74740</v>
      </c>
      <c r="D332" s="3" t="s">
        <v>1473</v>
      </c>
      <c r="E332" s="8">
        <v>6</v>
      </c>
      <c r="F332" s="8">
        <v>1</v>
      </c>
      <c r="G332" s="3" t="s">
        <v>42</v>
      </c>
      <c r="H332" s="8">
        <v>2</v>
      </c>
      <c r="I332" s="43" t="b">
        <v>0</v>
      </c>
      <c r="J332" s="43" t="b">
        <v>0</v>
      </c>
      <c r="K332" t="s">
        <v>114</v>
      </c>
      <c r="L332" s="43" t="b">
        <v>0</v>
      </c>
      <c r="M332" s="43" t="b">
        <v>0</v>
      </c>
      <c r="N332" s="43" t="b">
        <v>0</v>
      </c>
      <c r="O332" t="s">
        <v>114</v>
      </c>
      <c r="P332" t="s">
        <v>114</v>
      </c>
      <c r="Q332" t="s">
        <v>114</v>
      </c>
      <c r="R332" t="s">
        <v>114</v>
      </c>
      <c r="S332" t="s">
        <v>114</v>
      </c>
      <c r="T332" t="s">
        <v>114</v>
      </c>
      <c r="U332" t="s">
        <v>114</v>
      </c>
      <c r="V332" t="s">
        <v>114</v>
      </c>
      <c r="W332" s="5">
        <v>43532</v>
      </c>
      <c r="X332" s="3" t="s">
        <v>114</v>
      </c>
      <c r="Y332" s="3"/>
      <c r="Z332" s="3" t="s">
        <v>2799</v>
      </c>
      <c r="AA332" s="3" t="s">
        <v>114</v>
      </c>
      <c r="AB332" s="3" t="s">
        <v>74</v>
      </c>
      <c r="AC332" s="8">
        <v>4</v>
      </c>
      <c r="AD332" s="3" t="s">
        <v>1472</v>
      </c>
      <c r="AE332" s="3"/>
      <c r="AF332" s="3" t="s">
        <v>114</v>
      </c>
      <c r="AG332" s="8">
        <v>2</v>
      </c>
      <c r="AH332" s="3" t="s">
        <v>74</v>
      </c>
      <c r="AI332" s="3" t="s">
        <v>1330</v>
      </c>
      <c r="AJ332" t="s">
        <v>114</v>
      </c>
      <c r="AK332" t="s">
        <v>114</v>
      </c>
      <c r="AL332" t="s">
        <v>114</v>
      </c>
      <c r="AM332" s="43" t="b">
        <v>0</v>
      </c>
      <c r="AN332" s="3"/>
      <c r="AO332" s="3"/>
      <c r="AP332" s="43" t="b">
        <v>0</v>
      </c>
      <c r="AQ332" s="3" t="b">
        <v>0</v>
      </c>
    </row>
    <row r="333" spans="1:43" x14ac:dyDescent="0.25">
      <c r="A333" t="str">
        <f>_xlfn.CONCAT(Table4[[#This Row],[Order]],"-",Table4[[#This Row],[Line]])</f>
        <v>74740-7</v>
      </c>
      <c r="B333" s="5">
        <v>43537</v>
      </c>
      <c r="C333" s="8">
        <v>74740</v>
      </c>
      <c r="D333" s="3" t="s">
        <v>1475</v>
      </c>
      <c r="E333" s="8">
        <v>7</v>
      </c>
      <c r="F333" s="8">
        <v>1</v>
      </c>
      <c r="G333" s="3" t="s">
        <v>42</v>
      </c>
      <c r="H333" s="8">
        <v>1</v>
      </c>
      <c r="I333" s="43" t="b">
        <v>0</v>
      </c>
      <c r="J333" s="43" t="b">
        <v>0</v>
      </c>
      <c r="K333" t="s">
        <v>114</v>
      </c>
      <c r="L333" s="43" t="b">
        <v>0</v>
      </c>
      <c r="M333" s="43" t="b">
        <v>0</v>
      </c>
      <c r="N333" s="43" t="b">
        <v>0</v>
      </c>
      <c r="O333" t="s">
        <v>114</v>
      </c>
      <c r="P333" t="s">
        <v>114</v>
      </c>
      <c r="Q333" t="s">
        <v>114</v>
      </c>
      <c r="R333" t="s">
        <v>114</v>
      </c>
      <c r="S333" t="s">
        <v>114</v>
      </c>
      <c r="T333" t="s">
        <v>114</v>
      </c>
      <c r="U333" t="s">
        <v>114</v>
      </c>
      <c r="V333" t="s">
        <v>114</v>
      </c>
      <c r="W333" s="5">
        <v>43532</v>
      </c>
      <c r="X333" s="3" t="s">
        <v>114</v>
      </c>
      <c r="Y333" s="3"/>
      <c r="Z333" s="3" t="s">
        <v>17</v>
      </c>
      <c r="AA333" s="3" t="s">
        <v>114</v>
      </c>
      <c r="AB333" s="3" t="s">
        <v>74</v>
      </c>
      <c r="AC333" s="8">
        <v>4</v>
      </c>
      <c r="AD333" s="3" t="s">
        <v>1474</v>
      </c>
      <c r="AE333" s="3"/>
      <c r="AF333" s="3" t="s">
        <v>114</v>
      </c>
      <c r="AG333" s="8">
        <v>8</v>
      </c>
      <c r="AH333" s="3" t="s">
        <v>74</v>
      </c>
      <c r="AI333" s="3" t="s">
        <v>1330</v>
      </c>
      <c r="AJ333" t="s">
        <v>114</v>
      </c>
      <c r="AK333" t="s">
        <v>114</v>
      </c>
      <c r="AL333" t="s">
        <v>114</v>
      </c>
      <c r="AM333" s="43" t="b">
        <v>0</v>
      </c>
      <c r="AN333" s="3"/>
      <c r="AO333" s="3"/>
      <c r="AP333" s="43" t="b">
        <v>0</v>
      </c>
      <c r="AQ333" s="3" t="b">
        <v>0</v>
      </c>
    </row>
    <row r="334" spans="1:43" x14ac:dyDescent="0.25">
      <c r="A334" t="str">
        <f>_xlfn.CONCAT(Table4[[#This Row],[Order]],"-",Table4[[#This Row],[Line]])</f>
        <v>74740-8</v>
      </c>
      <c r="B334" s="5">
        <v>43537</v>
      </c>
      <c r="C334" s="8">
        <v>74740</v>
      </c>
      <c r="D334" s="3" t="s">
        <v>1477</v>
      </c>
      <c r="E334" s="8">
        <v>8</v>
      </c>
      <c r="F334" s="8">
        <v>1</v>
      </c>
      <c r="G334" s="3" t="s">
        <v>42</v>
      </c>
      <c r="H334" s="8">
        <v>1</v>
      </c>
      <c r="I334" s="43" t="b">
        <v>0</v>
      </c>
      <c r="J334" s="43" t="b">
        <v>0</v>
      </c>
      <c r="K334" t="s">
        <v>114</v>
      </c>
      <c r="L334" s="43" t="b">
        <v>0</v>
      </c>
      <c r="M334" s="43" t="b">
        <v>0</v>
      </c>
      <c r="N334" s="43" t="b">
        <v>0</v>
      </c>
      <c r="O334" t="s">
        <v>114</v>
      </c>
      <c r="P334" t="s">
        <v>114</v>
      </c>
      <c r="Q334" t="s">
        <v>114</v>
      </c>
      <c r="R334" t="s">
        <v>114</v>
      </c>
      <c r="S334" t="s">
        <v>114</v>
      </c>
      <c r="T334" t="s">
        <v>114</v>
      </c>
      <c r="U334" t="s">
        <v>114</v>
      </c>
      <c r="V334" t="s">
        <v>114</v>
      </c>
      <c r="W334" s="5">
        <v>43532</v>
      </c>
      <c r="X334" s="3" t="s">
        <v>114</v>
      </c>
      <c r="Y334" s="3"/>
      <c r="Z334" s="3" t="s">
        <v>17</v>
      </c>
      <c r="AA334" s="3" t="s">
        <v>114</v>
      </c>
      <c r="AB334" s="3" t="s">
        <v>74</v>
      </c>
      <c r="AC334" s="8">
        <v>4</v>
      </c>
      <c r="AD334" s="3" t="s">
        <v>1476</v>
      </c>
      <c r="AE334" s="3"/>
      <c r="AF334" s="3" t="s">
        <v>114</v>
      </c>
      <c r="AG334" s="8">
        <v>12</v>
      </c>
      <c r="AH334" s="3" t="s">
        <v>74</v>
      </c>
      <c r="AI334" s="3" t="s">
        <v>1330</v>
      </c>
      <c r="AJ334" t="s">
        <v>114</v>
      </c>
      <c r="AK334" t="s">
        <v>114</v>
      </c>
      <c r="AL334" t="s">
        <v>114</v>
      </c>
      <c r="AM334" s="43" t="b">
        <v>0</v>
      </c>
      <c r="AN334" s="3"/>
      <c r="AO334" s="3"/>
      <c r="AP334" s="43" t="b">
        <v>0</v>
      </c>
      <c r="AQ334" s="3" t="b">
        <v>0</v>
      </c>
    </row>
    <row r="335" spans="1:43" x14ac:dyDescent="0.25">
      <c r="A335" t="str">
        <f>_xlfn.CONCAT(Table4[[#This Row],[Order]],"-",Table4[[#This Row],[Line]])</f>
        <v>74740-9</v>
      </c>
      <c r="B335" s="5">
        <v>43537</v>
      </c>
      <c r="C335" s="8">
        <v>74740</v>
      </c>
      <c r="D335" s="3" t="s">
        <v>1463</v>
      </c>
      <c r="E335" s="8">
        <v>9</v>
      </c>
      <c r="F335" s="8">
        <v>1</v>
      </c>
      <c r="G335" s="3" t="s">
        <v>42</v>
      </c>
      <c r="H335" s="8">
        <v>2</v>
      </c>
      <c r="I335" s="43" t="b">
        <v>0</v>
      </c>
      <c r="J335" s="43" t="b">
        <v>0</v>
      </c>
      <c r="K335" t="s">
        <v>114</v>
      </c>
      <c r="L335" s="43" t="b">
        <v>0</v>
      </c>
      <c r="M335" s="43" t="b">
        <v>0</v>
      </c>
      <c r="N335" s="43" t="b">
        <v>0</v>
      </c>
      <c r="O335" t="s">
        <v>114</v>
      </c>
      <c r="P335" t="s">
        <v>114</v>
      </c>
      <c r="Q335" t="s">
        <v>114</v>
      </c>
      <c r="R335" t="s">
        <v>114</v>
      </c>
      <c r="S335" t="s">
        <v>114</v>
      </c>
      <c r="T335" t="s">
        <v>114</v>
      </c>
      <c r="U335" t="s">
        <v>114</v>
      </c>
      <c r="V335" t="s">
        <v>114</v>
      </c>
      <c r="W335" s="5">
        <v>43532</v>
      </c>
      <c r="X335" s="3" t="s">
        <v>114</v>
      </c>
      <c r="Y335" s="3"/>
      <c r="Z335" s="3" t="s">
        <v>4915</v>
      </c>
      <c r="AA335" s="3" t="s">
        <v>114</v>
      </c>
      <c r="AB335" s="3" t="s">
        <v>74</v>
      </c>
      <c r="AC335" s="8">
        <v>4</v>
      </c>
      <c r="AD335" s="3" t="s">
        <v>1478</v>
      </c>
      <c r="AE335" s="3"/>
      <c r="AF335" s="3" t="s">
        <v>114</v>
      </c>
      <c r="AG335" s="8">
        <v>2</v>
      </c>
      <c r="AH335" s="3" t="s">
        <v>74</v>
      </c>
      <c r="AI335" s="3" t="s">
        <v>1330</v>
      </c>
      <c r="AJ335" t="s">
        <v>114</v>
      </c>
      <c r="AK335" t="s">
        <v>114</v>
      </c>
      <c r="AL335" t="s">
        <v>114</v>
      </c>
      <c r="AM335" s="43" t="b">
        <v>0</v>
      </c>
      <c r="AN335" s="3"/>
      <c r="AO335" s="3"/>
      <c r="AP335" s="43" t="b">
        <v>0</v>
      </c>
      <c r="AQ335" s="3" t="b">
        <v>0</v>
      </c>
    </row>
    <row r="336" spans="1:43" x14ac:dyDescent="0.25">
      <c r="A336" t="str">
        <f>_xlfn.CONCAT(Table4[[#This Row],[Order]],"-",Table4[[#This Row],[Line]])</f>
        <v>74740-10</v>
      </c>
      <c r="B336" s="5">
        <v>43469</v>
      </c>
      <c r="C336" s="8">
        <v>74740</v>
      </c>
      <c r="D336" s="3" t="s">
        <v>1469</v>
      </c>
      <c r="E336" s="8">
        <v>10</v>
      </c>
      <c r="F336" s="8">
        <v>2</v>
      </c>
      <c r="G336" s="3" t="s">
        <v>29</v>
      </c>
      <c r="H336" s="8">
        <v>1</v>
      </c>
      <c r="I336" s="43" t="b">
        <v>1</v>
      </c>
      <c r="J336" s="43" t="b">
        <v>1</v>
      </c>
      <c r="K336" t="s">
        <v>135</v>
      </c>
      <c r="L336" s="43" t="b">
        <v>1</v>
      </c>
      <c r="M336" s="43" t="b">
        <v>1</v>
      </c>
      <c r="N336" s="43" t="b">
        <v>1</v>
      </c>
      <c r="O336" t="s">
        <v>114</v>
      </c>
      <c r="P336" t="s">
        <v>114</v>
      </c>
      <c r="Q336" t="s">
        <v>114</v>
      </c>
      <c r="R336" t="s">
        <v>114</v>
      </c>
      <c r="S336" t="s">
        <v>114</v>
      </c>
      <c r="T336" t="s">
        <v>114</v>
      </c>
      <c r="U336" t="s">
        <v>114</v>
      </c>
      <c r="V336" t="s">
        <v>114</v>
      </c>
      <c r="W336" s="5">
        <v>43465</v>
      </c>
      <c r="X336" s="3" t="s">
        <v>151</v>
      </c>
      <c r="Y336" s="3" t="s">
        <v>5399</v>
      </c>
      <c r="Z336" s="3" t="s">
        <v>3998</v>
      </c>
      <c r="AA336" s="3" t="s">
        <v>114</v>
      </c>
      <c r="AB336" s="3" t="s">
        <v>74</v>
      </c>
      <c r="AC336" s="8">
        <v>4</v>
      </c>
      <c r="AD336" s="3" t="s">
        <v>1479</v>
      </c>
      <c r="AE336" s="3">
        <v>43462</v>
      </c>
      <c r="AF336" s="3" t="s">
        <v>114</v>
      </c>
      <c r="AG336" s="8">
        <v>1</v>
      </c>
      <c r="AH336" s="3" t="s">
        <v>74</v>
      </c>
      <c r="AI336" s="3" t="s">
        <v>1330</v>
      </c>
      <c r="AJ336" t="s">
        <v>114</v>
      </c>
      <c r="AK336" t="s">
        <v>114</v>
      </c>
      <c r="AL336" t="s">
        <v>114</v>
      </c>
      <c r="AM336" s="43" t="b">
        <v>0</v>
      </c>
      <c r="AN336" s="3"/>
      <c r="AO336" s="3"/>
      <c r="AP336" s="43" t="b">
        <v>0</v>
      </c>
      <c r="AQ336" s="3" t="b">
        <v>0</v>
      </c>
    </row>
    <row r="337" spans="1:43" x14ac:dyDescent="0.25">
      <c r="A337" t="str">
        <f>_xlfn.CONCAT(Table4[[#This Row],[Order]],"-",Table4[[#This Row],[Line]])</f>
        <v>74740-10</v>
      </c>
      <c r="B337" s="5">
        <v>43490</v>
      </c>
      <c r="C337" s="8">
        <v>74740</v>
      </c>
      <c r="D337" s="3" t="s">
        <v>1469</v>
      </c>
      <c r="E337" s="8">
        <v>10</v>
      </c>
      <c r="F337" s="8">
        <v>3</v>
      </c>
      <c r="G337" s="3" t="s">
        <v>42</v>
      </c>
      <c r="H337" s="8">
        <v>40</v>
      </c>
      <c r="I337" s="43" t="b">
        <v>0</v>
      </c>
      <c r="J337" s="43" t="b">
        <v>0</v>
      </c>
      <c r="K337" t="s">
        <v>114</v>
      </c>
      <c r="L337" s="43" t="b">
        <v>0</v>
      </c>
      <c r="M337" s="43" t="b">
        <v>0</v>
      </c>
      <c r="N337" s="43" t="b">
        <v>0</v>
      </c>
      <c r="O337" t="s">
        <v>114</v>
      </c>
      <c r="P337" t="s">
        <v>114</v>
      </c>
      <c r="Q337" t="s">
        <v>114</v>
      </c>
      <c r="R337" t="s">
        <v>114</v>
      </c>
      <c r="S337" t="s">
        <v>114</v>
      </c>
      <c r="T337" t="s">
        <v>114</v>
      </c>
      <c r="U337" t="s">
        <v>114</v>
      </c>
      <c r="V337" t="s">
        <v>114</v>
      </c>
      <c r="W337" s="5">
        <v>43487</v>
      </c>
      <c r="X337" s="3" t="s">
        <v>114</v>
      </c>
      <c r="Y337" s="3"/>
      <c r="Z337" s="3" t="s">
        <v>3998</v>
      </c>
      <c r="AA337" s="3" t="s">
        <v>114</v>
      </c>
      <c r="AB337" s="3" t="s">
        <v>74</v>
      </c>
      <c r="AC337" s="8">
        <v>4</v>
      </c>
      <c r="AD337" s="3" t="s">
        <v>1479</v>
      </c>
      <c r="AE337" s="3"/>
      <c r="AF337" s="3" t="s">
        <v>114</v>
      </c>
      <c r="AG337" s="8">
        <v>40</v>
      </c>
      <c r="AH337" s="3" t="s">
        <v>74</v>
      </c>
      <c r="AI337" s="3" t="s">
        <v>1330</v>
      </c>
      <c r="AJ337" t="s">
        <v>114</v>
      </c>
      <c r="AK337" t="s">
        <v>114</v>
      </c>
      <c r="AL337" t="s">
        <v>114</v>
      </c>
      <c r="AM337" s="43" t="b">
        <v>0</v>
      </c>
      <c r="AN337" s="3"/>
      <c r="AO337" s="3"/>
      <c r="AP337" s="43" t="b">
        <v>0</v>
      </c>
      <c r="AQ337" s="3" t="b">
        <v>0</v>
      </c>
    </row>
    <row r="338" spans="1:43" x14ac:dyDescent="0.25">
      <c r="A338" t="str">
        <f>_xlfn.CONCAT(Table4[[#This Row],[Order]],"-",Table4[[#This Row],[Line]])</f>
        <v>74740-11</v>
      </c>
      <c r="B338" s="5">
        <v>43490</v>
      </c>
      <c r="C338" s="8">
        <v>74740</v>
      </c>
      <c r="D338" s="3" t="s">
        <v>1481</v>
      </c>
      <c r="E338" s="8">
        <v>11</v>
      </c>
      <c r="F338" s="8">
        <v>1</v>
      </c>
      <c r="G338" s="3" t="s">
        <v>42</v>
      </c>
      <c r="H338" s="8">
        <v>4</v>
      </c>
      <c r="I338" s="43" t="b">
        <v>0</v>
      </c>
      <c r="J338" s="43" t="b">
        <v>0</v>
      </c>
      <c r="K338" t="s">
        <v>114</v>
      </c>
      <c r="L338" s="43" t="b">
        <v>0</v>
      </c>
      <c r="M338" s="43" t="b">
        <v>0</v>
      </c>
      <c r="N338" s="43" t="b">
        <v>0</v>
      </c>
      <c r="O338" t="s">
        <v>114</v>
      </c>
      <c r="P338" t="s">
        <v>114</v>
      </c>
      <c r="Q338" t="s">
        <v>114</v>
      </c>
      <c r="R338" t="s">
        <v>114</v>
      </c>
      <c r="S338" t="s">
        <v>114</v>
      </c>
      <c r="T338" t="s">
        <v>114</v>
      </c>
      <c r="U338" t="s">
        <v>114</v>
      </c>
      <c r="V338" t="s">
        <v>114</v>
      </c>
      <c r="W338" s="5">
        <v>43487</v>
      </c>
      <c r="X338" s="3" t="s">
        <v>114</v>
      </c>
      <c r="Y338" s="3"/>
      <c r="Z338" s="3" t="s">
        <v>4913</v>
      </c>
      <c r="AA338" s="3" t="s">
        <v>114</v>
      </c>
      <c r="AB338" s="3" t="s">
        <v>74</v>
      </c>
      <c r="AC338" s="8">
        <v>4</v>
      </c>
      <c r="AD338" s="3" t="s">
        <v>1480</v>
      </c>
      <c r="AE338" s="3"/>
      <c r="AF338" s="3" t="s">
        <v>114</v>
      </c>
      <c r="AG338" s="8">
        <v>4</v>
      </c>
      <c r="AH338" s="3" t="s">
        <v>74</v>
      </c>
      <c r="AI338" s="3" t="s">
        <v>1330</v>
      </c>
      <c r="AJ338" t="s">
        <v>114</v>
      </c>
      <c r="AK338" t="s">
        <v>114</v>
      </c>
      <c r="AL338" t="s">
        <v>114</v>
      </c>
      <c r="AM338" s="43" t="b">
        <v>0</v>
      </c>
      <c r="AN338" s="3"/>
      <c r="AO338" s="3"/>
      <c r="AP338" s="43" t="b">
        <v>0</v>
      </c>
      <c r="AQ338" s="3" t="b">
        <v>0</v>
      </c>
    </row>
    <row r="339" spans="1:43" x14ac:dyDescent="0.25">
      <c r="A339" t="str">
        <f>_xlfn.CONCAT(Table4[[#This Row],[Order]],"-",Table4[[#This Row],[Line]])</f>
        <v>74740-12</v>
      </c>
      <c r="B339" s="5">
        <v>43490</v>
      </c>
      <c r="C339" s="8">
        <v>74740</v>
      </c>
      <c r="D339" s="3" t="s">
        <v>1483</v>
      </c>
      <c r="E339" s="8">
        <v>12</v>
      </c>
      <c r="F339" s="8">
        <v>1</v>
      </c>
      <c r="G339" s="3" t="s">
        <v>42</v>
      </c>
      <c r="H339" s="8">
        <v>10</v>
      </c>
      <c r="I339" s="43" t="b">
        <v>0</v>
      </c>
      <c r="J339" s="43" t="b">
        <v>0</v>
      </c>
      <c r="K339" t="s">
        <v>114</v>
      </c>
      <c r="L339" s="43" t="b">
        <v>0</v>
      </c>
      <c r="M339" s="43" t="b">
        <v>0</v>
      </c>
      <c r="N339" s="43" t="b">
        <v>0</v>
      </c>
      <c r="O339" t="s">
        <v>114</v>
      </c>
      <c r="P339" t="s">
        <v>114</v>
      </c>
      <c r="Q339" t="s">
        <v>114</v>
      </c>
      <c r="R339" t="s">
        <v>114</v>
      </c>
      <c r="S339" t="s">
        <v>114</v>
      </c>
      <c r="T339" t="s">
        <v>114</v>
      </c>
      <c r="U339" t="s">
        <v>114</v>
      </c>
      <c r="V339" t="s">
        <v>114</v>
      </c>
      <c r="W339" s="5">
        <v>43487</v>
      </c>
      <c r="X339" s="3" t="s">
        <v>114</v>
      </c>
      <c r="Y339" s="3"/>
      <c r="Z339" s="3" t="s">
        <v>2799</v>
      </c>
      <c r="AA339" s="3" t="s">
        <v>114</v>
      </c>
      <c r="AB339" s="3" t="s">
        <v>74</v>
      </c>
      <c r="AC339" s="8">
        <v>4</v>
      </c>
      <c r="AD339" s="3" t="s">
        <v>1482</v>
      </c>
      <c r="AE339" s="3"/>
      <c r="AF339" s="3" t="s">
        <v>114</v>
      </c>
      <c r="AG339" s="8">
        <v>10</v>
      </c>
      <c r="AH339" s="3" t="s">
        <v>74</v>
      </c>
      <c r="AI339" s="3" t="s">
        <v>1330</v>
      </c>
      <c r="AJ339" t="s">
        <v>114</v>
      </c>
      <c r="AK339" t="s">
        <v>114</v>
      </c>
      <c r="AL339" t="s">
        <v>114</v>
      </c>
      <c r="AM339" s="43" t="b">
        <v>0</v>
      </c>
      <c r="AN339" s="3"/>
      <c r="AO339" s="3"/>
      <c r="AP339" s="43" t="b">
        <v>0</v>
      </c>
      <c r="AQ339" s="3" t="b">
        <v>0</v>
      </c>
    </row>
    <row r="340" spans="1:43" x14ac:dyDescent="0.25">
      <c r="A340" t="str">
        <f>_xlfn.CONCAT(Table4[[#This Row],[Order]],"-",Table4[[#This Row],[Line]])</f>
        <v>74740-13</v>
      </c>
      <c r="B340" s="5">
        <v>43490</v>
      </c>
      <c r="C340" s="8">
        <v>74740</v>
      </c>
      <c r="D340" s="3" t="s">
        <v>1471</v>
      </c>
      <c r="E340" s="8">
        <v>13</v>
      </c>
      <c r="F340" s="8">
        <v>1</v>
      </c>
      <c r="G340" s="3" t="s">
        <v>42</v>
      </c>
      <c r="H340" s="8">
        <v>7</v>
      </c>
      <c r="I340" s="43" t="b">
        <v>0</v>
      </c>
      <c r="J340" s="43" t="b">
        <v>0</v>
      </c>
      <c r="K340" t="s">
        <v>114</v>
      </c>
      <c r="L340" s="43" t="b">
        <v>0</v>
      </c>
      <c r="M340" s="43" t="b">
        <v>0</v>
      </c>
      <c r="N340" s="43" t="b">
        <v>0</v>
      </c>
      <c r="O340" t="s">
        <v>114</v>
      </c>
      <c r="P340" t="s">
        <v>114</v>
      </c>
      <c r="Q340" t="s">
        <v>114</v>
      </c>
      <c r="R340" t="s">
        <v>114</v>
      </c>
      <c r="S340" t="s">
        <v>114</v>
      </c>
      <c r="T340" t="s">
        <v>114</v>
      </c>
      <c r="U340" t="s">
        <v>114</v>
      </c>
      <c r="V340" t="s">
        <v>114</v>
      </c>
      <c r="W340" s="5">
        <v>43487</v>
      </c>
      <c r="X340" s="3" t="s">
        <v>114</v>
      </c>
      <c r="Y340" s="3"/>
      <c r="Z340" s="3" t="s">
        <v>2799</v>
      </c>
      <c r="AA340" s="3" t="s">
        <v>114</v>
      </c>
      <c r="AB340" s="3" t="s">
        <v>74</v>
      </c>
      <c r="AC340" s="8">
        <v>4</v>
      </c>
      <c r="AD340" s="3" t="s">
        <v>1484</v>
      </c>
      <c r="AE340" s="3"/>
      <c r="AF340" s="3" t="s">
        <v>114</v>
      </c>
      <c r="AG340" s="8">
        <v>7</v>
      </c>
      <c r="AH340" s="3" t="s">
        <v>74</v>
      </c>
      <c r="AI340" s="3" t="s">
        <v>1330</v>
      </c>
      <c r="AJ340" t="s">
        <v>114</v>
      </c>
      <c r="AK340" t="s">
        <v>114</v>
      </c>
      <c r="AL340" t="s">
        <v>114</v>
      </c>
      <c r="AM340" s="43" t="b">
        <v>0</v>
      </c>
      <c r="AN340" s="3"/>
      <c r="AO340" s="3"/>
      <c r="AP340" s="43" t="b">
        <v>0</v>
      </c>
      <c r="AQ340" s="3" t="b">
        <v>0</v>
      </c>
    </row>
    <row r="341" spans="1:43" x14ac:dyDescent="0.25">
      <c r="A341" t="str">
        <f>_xlfn.CONCAT(Table4[[#This Row],[Order]],"-",Table4[[#This Row],[Line]])</f>
        <v>74740-14</v>
      </c>
      <c r="B341" s="5">
        <v>43490</v>
      </c>
      <c r="C341" s="8">
        <v>74740</v>
      </c>
      <c r="D341" s="3" t="s">
        <v>1473</v>
      </c>
      <c r="E341" s="8">
        <v>14</v>
      </c>
      <c r="F341" s="8">
        <v>1</v>
      </c>
      <c r="G341" s="3" t="s">
        <v>42</v>
      </c>
      <c r="H341" s="8">
        <v>2</v>
      </c>
      <c r="I341" s="43" t="b">
        <v>0</v>
      </c>
      <c r="J341" s="43" t="b">
        <v>0</v>
      </c>
      <c r="K341" t="s">
        <v>114</v>
      </c>
      <c r="L341" s="43" t="b">
        <v>0</v>
      </c>
      <c r="M341" s="43" t="b">
        <v>0</v>
      </c>
      <c r="N341" s="43" t="b">
        <v>0</v>
      </c>
      <c r="O341" t="s">
        <v>114</v>
      </c>
      <c r="P341" t="s">
        <v>114</v>
      </c>
      <c r="Q341" t="s">
        <v>114</v>
      </c>
      <c r="R341" t="s">
        <v>114</v>
      </c>
      <c r="S341" t="s">
        <v>114</v>
      </c>
      <c r="T341" t="s">
        <v>114</v>
      </c>
      <c r="U341" t="s">
        <v>114</v>
      </c>
      <c r="V341" t="s">
        <v>114</v>
      </c>
      <c r="W341" s="5">
        <v>43487</v>
      </c>
      <c r="X341" s="3" t="s">
        <v>114</v>
      </c>
      <c r="Y341" s="3"/>
      <c r="Z341" s="3" t="s">
        <v>2799</v>
      </c>
      <c r="AA341" s="3" t="s">
        <v>114</v>
      </c>
      <c r="AB341" s="3" t="s">
        <v>74</v>
      </c>
      <c r="AC341" s="8">
        <v>4</v>
      </c>
      <c r="AD341" s="3" t="s">
        <v>1485</v>
      </c>
      <c r="AE341" s="3"/>
      <c r="AF341" s="3" t="s">
        <v>114</v>
      </c>
      <c r="AG341" s="8">
        <v>2</v>
      </c>
      <c r="AH341" s="3" t="s">
        <v>74</v>
      </c>
      <c r="AI341" s="3" t="s">
        <v>1330</v>
      </c>
      <c r="AJ341" t="s">
        <v>114</v>
      </c>
      <c r="AK341" t="s">
        <v>114</v>
      </c>
      <c r="AL341" t="s">
        <v>114</v>
      </c>
      <c r="AM341" s="43" t="b">
        <v>0</v>
      </c>
      <c r="AN341" s="3"/>
      <c r="AO341" s="3"/>
      <c r="AP341" s="43" t="b">
        <v>0</v>
      </c>
      <c r="AQ341" s="3" t="b">
        <v>0</v>
      </c>
    </row>
    <row r="342" spans="1:43" x14ac:dyDescent="0.25">
      <c r="A342" t="str">
        <f>_xlfn.CONCAT(Table4[[#This Row],[Order]],"-",Table4[[#This Row],[Line]])</f>
        <v>74740-15</v>
      </c>
      <c r="B342" s="1">
        <v>43490</v>
      </c>
      <c r="C342" s="10">
        <v>74740</v>
      </c>
      <c r="D342" s="7" t="s">
        <v>1487</v>
      </c>
      <c r="E342" s="10">
        <v>15</v>
      </c>
      <c r="F342" s="10">
        <v>1</v>
      </c>
      <c r="G342" s="7" t="s">
        <v>42</v>
      </c>
      <c r="H342" s="10">
        <v>3</v>
      </c>
      <c r="I342" s="43" t="b">
        <v>0</v>
      </c>
      <c r="J342" s="43" t="b">
        <v>0</v>
      </c>
      <c r="K342" t="s">
        <v>114</v>
      </c>
      <c r="L342" s="43" t="b">
        <v>0</v>
      </c>
      <c r="M342" s="43" t="b">
        <v>0</v>
      </c>
      <c r="N342" s="43" t="b">
        <v>0</v>
      </c>
      <c r="O342" t="s">
        <v>114</v>
      </c>
      <c r="P342" t="s">
        <v>114</v>
      </c>
      <c r="Q342" t="s">
        <v>114</v>
      </c>
      <c r="R342" t="s">
        <v>114</v>
      </c>
      <c r="S342" t="s">
        <v>114</v>
      </c>
      <c r="T342" t="s">
        <v>114</v>
      </c>
      <c r="U342" t="s">
        <v>114</v>
      </c>
      <c r="V342" t="s">
        <v>114</v>
      </c>
      <c r="W342" s="5">
        <v>43487</v>
      </c>
      <c r="X342" s="7" t="s">
        <v>114</v>
      </c>
      <c r="Y342" s="7"/>
      <c r="Z342" s="7" t="s">
        <v>2799</v>
      </c>
      <c r="AA342" s="7" t="s">
        <v>114</v>
      </c>
      <c r="AB342" s="7" t="s">
        <v>74</v>
      </c>
      <c r="AC342" s="10">
        <v>4</v>
      </c>
      <c r="AD342" s="7" t="s">
        <v>1486</v>
      </c>
      <c r="AE342" s="7"/>
      <c r="AF342" s="7" t="s">
        <v>114</v>
      </c>
      <c r="AG342" s="10">
        <v>3</v>
      </c>
      <c r="AH342" s="3" t="s">
        <v>74</v>
      </c>
      <c r="AI342" s="3" t="s">
        <v>1330</v>
      </c>
      <c r="AJ342" t="s">
        <v>114</v>
      </c>
      <c r="AK342" t="s">
        <v>114</v>
      </c>
      <c r="AL342" t="s">
        <v>114</v>
      </c>
      <c r="AM342" s="43" t="b">
        <v>0</v>
      </c>
      <c r="AN342" s="3"/>
      <c r="AO342" s="3"/>
      <c r="AP342" s="43" t="b">
        <v>0</v>
      </c>
      <c r="AQ342" s="3" t="b">
        <v>0</v>
      </c>
    </row>
    <row r="343" spans="1:43" x14ac:dyDescent="0.25">
      <c r="A343" t="str">
        <f>_xlfn.CONCAT(Table4[[#This Row],[Order]],"-",Table4[[#This Row],[Line]])</f>
        <v>74740-16</v>
      </c>
      <c r="B343" s="1">
        <v>43490</v>
      </c>
      <c r="C343" s="10">
        <v>74740</v>
      </c>
      <c r="D343" s="7" t="s">
        <v>1489</v>
      </c>
      <c r="E343" s="10">
        <v>16</v>
      </c>
      <c r="F343" s="10">
        <v>1</v>
      </c>
      <c r="G343" s="7" t="s">
        <v>42</v>
      </c>
      <c r="H343" s="10">
        <v>3</v>
      </c>
      <c r="I343" s="43" t="b">
        <v>0</v>
      </c>
      <c r="J343" s="43" t="b">
        <v>0</v>
      </c>
      <c r="K343" t="s">
        <v>114</v>
      </c>
      <c r="L343" s="43" t="b">
        <v>0</v>
      </c>
      <c r="M343" s="43" t="b">
        <v>0</v>
      </c>
      <c r="N343" s="43" t="b">
        <v>0</v>
      </c>
      <c r="O343" t="s">
        <v>114</v>
      </c>
      <c r="P343" t="s">
        <v>114</v>
      </c>
      <c r="Q343" t="s">
        <v>114</v>
      </c>
      <c r="R343" t="s">
        <v>114</v>
      </c>
      <c r="S343" t="s">
        <v>114</v>
      </c>
      <c r="T343" t="s">
        <v>114</v>
      </c>
      <c r="U343" t="s">
        <v>114</v>
      </c>
      <c r="V343" t="s">
        <v>114</v>
      </c>
      <c r="W343" s="5">
        <v>43487</v>
      </c>
      <c r="X343" s="7" t="s">
        <v>114</v>
      </c>
      <c r="Y343" s="7"/>
      <c r="Z343" s="7" t="s">
        <v>4914</v>
      </c>
      <c r="AA343" s="7" t="s">
        <v>114</v>
      </c>
      <c r="AB343" s="7" t="s">
        <v>74</v>
      </c>
      <c r="AC343" s="10">
        <v>4</v>
      </c>
      <c r="AD343" s="7" t="s">
        <v>1488</v>
      </c>
      <c r="AE343" s="7"/>
      <c r="AF343" s="7" t="s">
        <v>114</v>
      </c>
      <c r="AG343" s="10">
        <v>3</v>
      </c>
      <c r="AH343" s="3" t="s">
        <v>74</v>
      </c>
      <c r="AI343" s="3" t="s">
        <v>1330</v>
      </c>
      <c r="AJ343" t="s">
        <v>114</v>
      </c>
      <c r="AK343" t="s">
        <v>114</v>
      </c>
      <c r="AL343" t="s">
        <v>114</v>
      </c>
      <c r="AM343" s="43" t="b">
        <v>0</v>
      </c>
      <c r="AN343" s="3"/>
      <c r="AO343" s="3"/>
      <c r="AP343" s="43" t="b">
        <v>0</v>
      </c>
      <c r="AQ343" s="3" t="b">
        <v>0</v>
      </c>
    </row>
    <row r="344" spans="1:43" x14ac:dyDescent="0.25">
      <c r="A344" t="str">
        <f>_xlfn.CONCAT(Table4[[#This Row],[Order]],"-",Table4[[#This Row],[Line]])</f>
        <v>74740-17</v>
      </c>
      <c r="B344" s="1">
        <v>43490</v>
      </c>
      <c r="C344" s="10">
        <v>74740</v>
      </c>
      <c r="D344" s="7" t="s">
        <v>1463</v>
      </c>
      <c r="E344" s="10">
        <v>17</v>
      </c>
      <c r="F344" s="10">
        <v>1</v>
      </c>
      <c r="G344" s="7" t="s">
        <v>42</v>
      </c>
      <c r="H344" s="10">
        <v>2</v>
      </c>
      <c r="I344" s="43" t="b">
        <v>0</v>
      </c>
      <c r="J344" s="43" t="b">
        <v>0</v>
      </c>
      <c r="K344" t="s">
        <v>114</v>
      </c>
      <c r="L344" s="43" t="b">
        <v>0</v>
      </c>
      <c r="M344" s="43" t="b">
        <v>0</v>
      </c>
      <c r="N344" s="43" t="b">
        <v>0</v>
      </c>
      <c r="O344" t="s">
        <v>114</v>
      </c>
      <c r="P344" t="s">
        <v>114</v>
      </c>
      <c r="Q344" t="s">
        <v>114</v>
      </c>
      <c r="R344" t="s">
        <v>114</v>
      </c>
      <c r="S344" t="s">
        <v>114</v>
      </c>
      <c r="T344" t="s">
        <v>114</v>
      </c>
      <c r="U344" t="s">
        <v>114</v>
      </c>
      <c r="V344" t="s">
        <v>114</v>
      </c>
      <c r="W344" s="5">
        <v>43487</v>
      </c>
      <c r="X344" s="7" t="s">
        <v>114</v>
      </c>
      <c r="Y344" s="7"/>
      <c r="Z344" s="7" t="s">
        <v>4915</v>
      </c>
      <c r="AA344" s="7" t="s">
        <v>114</v>
      </c>
      <c r="AB344" s="7" t="s">
        <v>74</v>
      </c>
      <c r="AC344" s="10">
        <v>4</v>
      </c>
      <c r="AD344" s="7" t="s">
        <v>1490</v>
      </c>
      <c r="AE344" s="7"/>
      <c r="AF344" s="7" t="s">
        <v>114</v>
      </c>
      <c r="AG344" s="10">
        <v>2</v>
      </c>
      <c r="AH344" s="3" t="s">
        <v>74</v>
      </c>
      <c r="AI344" s="3" t="s">
        <v>1330</v>
      </c>
      <c r="AJ344" t="s">
        <v>114</v>
      </c>
      <c r="AK344" t="s">
        <v>114</v>
      </c>
      <c r="AL344" t="s">
        <v>114</v>
      </c>
      <c r="AM344" s="43" t="b">
        <v>0</v>
      </c>
      <c r="AN344" s="3"/>
      <c r="AO344" s="3"/>
      <c r="AP344" s="43" t="b">
        <v>0</v>
      </c>
      <c r="AQ344" s="3" t="b">
        <v>0</v>
      </c>
    </row>
    <row r="345" spans="1:43" x14ac:dyDescent="0.25">
      <c r="A345" t="str">
        <f>_xlfn.CONCAT(Table4[[#This Row],[Order]],"-",Table4[[#This Row],[Line]])</f>
        <v>74740-19</v>
      </c>
      <c r="B345" s="1">
        <v>43490</v>
      </c>
      <c r="C345" s="10">
        <v>74740</v>
      </c>
      <c r="D345" s="7" t="s">
        <v>1492</v>
      </c>
      <c r="E345" s="10">
        <v>19</v>
      </c>
      <c r="F345" s="10">
        <v>1</v>
      </c>
      <c r="G345" s="7" t="s">
        <v>42</v>
      </c>
      <c r="H345" s="10">
        <v>2</v>
      </c>
      <c r="I345" s="43" t="b">
        <v>0</v>
      </c>
      <c r="J345" s="43" t="b">
        <v>0</v>
      </c>
      <c r="K345" t="s">
        <v>114</v>
      </c>
      <c r="L345" s="43" t="b">
        <v>0</v>
      </c>
      <c r="M345" s="43" t="b">
        <v>0</v>
      </c>
      <c r="N345" s="43" t="b">
        <v>0</v>
      </c>
      <c r="O345" t="s">
        <v>114</v>
      </c>
      <c r="P345" t="s">
        <v>114</v>
      </c>
      <c r="Q345" t="s">
        <v>114</v>
      </c>
      <c r="R345" t="s">
        <v>114</v>
      </c>
      <c r="S345" t="s">
        <v>114</v>
      </c>
      <c r="T345" t="s">
        <v>114</v>
      </c>
      <c r="U345" t="s">
        <v>114</v>
      </c>
      <c r="V345" t="s">
        <v>114</v>
      </c>
      <c r="W345" s="5">
        <v>43487</v>
      </c>
      <c r="X345" s="7" t="s">
        <v>114</v>
      </c>
      <c r="Y345" s="7"/>
      <c r="Z345" s="7" t="s">
        <v>4914</v>
      </c>
      <c r="AA345" s="7" t="s">
        <v>114</v>
      </c>
      <c r="AB345" s="7" t="s">
        <v>74</v>
      </c>
      <c r="AC345" s="10">
        <v>4</v>
      </c>
      <c r="AD345" s="7" t="s">
        <v>1491</v>
      </c>
      <c r="AE345" s="7"/>
      <c r="AF345" s="7" t="s">
        <v>114</v>
      </c>
      <c r="AG345" s="10">
        <v>2</v>
      </c>
      <c r="AH345" s="3" t="s">
        <v>74</v>
      </c>
      <c r="AI345" s="3" t="s">
        <v>1330</v>
      </c>
      <c r="AJ345" t="s">
        <v>114</v>
      </c>
      <c r="AK345" t="s">
        <v>114</v>
      </c>
      <c r="AL345" t="s">
        <v>114</v>
      </c>
      <c r="AM345" s="43" t="b">
        <v>0</v>
      </c>
      <c r="AN345" s="3"/>
      <c r="AO345" s="3"/>
      <c r="AP345" s="43" t="b">
        <v>0</v>
      </c>
      <c r="AQ345" s="3" t="b">
        <v>0</v>
      </c>
    </row>
    <row r="346" spans="1:43" x14ac:dyDescent="0.25">
      <c r="A346" t="str">
        <f>_xlfn.CONCAT(Table4[[#This Row],[Order]],"-",Table4[[#This Row],[Line]])</f>
        <v>74740-20</v>
      </c>
      <c r="B346" s="1">
        <v>43490</v>
      </c>
      <c r="C346" s="10">
        <v>74740</v>
      </c>
      <c r="D346" s="7" t="s">
        <v>1494</v>
      </c>
      <c r="E346" s="10">
        <v>20</v>
      </c>
      <c r="F346" s="10">
        <v>1</v>
      </c>
      <c r="G346" s="7" t="s">
        <v>42</v>
      </c>
      <c r="H346" s="10">
        <v>1</v>
      </c>
      <c r="I346" s="43" t="b">
        <v>0</v>
      </c>
      <c r="J346" s="43" t="b">
        <v>0</v>
      </c>
      <c r="K346" t="s">
        <v>114</v>
      </c>
      <c r="L346" s="43" t="b">
        <v>0</v>
      </c>
      <c r="M346" s="43" t="b">
        <v>0</v>
      </c>
      <c r="N346" s="43" t="b">
        <v>0</v>
      </c>
      <c r="O346" t="s">
        <v>114</v>
      </c>
      <c r="P346" t="s">
        <v>114</v>
      </c>
      <c r="Q346" t="s">
        <v>114</v>
      </c>
      <c r="R346" t="s">
        <v>114</v>
      </c>
      <c r="S346" t="s">
        <v>114</v>
      </c>
      <c r="T346" t="s">
        <v>114</v>
      </c>
      <c r="U346" t="s">
        <v>114</v>
      </c>
      <c r="V346" t="s">
        <v>114</v>
      </c>
      <c r="W346" s="5">
        <v>43487</v>
      </c>
      <c r="X346" s="7" t="s">
        <v>114</v>
      </c>
      <c r="Y346" s="7"/>
      <c r="Z346" s="7" t="s">
        <v>4914</v>
      </c>
      <c r="AA346" s="7" t="s">
        <v>114</v>
      </c>
      <c r="AB346" s="7" t="s">
        <v>74</v>
      </c>
      <c r="AC346" s="10">
        <v>4</v>
      </c>
      <c r="AD346" s="7" t="s">
        <v>1493</v>
      </c>
      <c r="AE346" s="7"/>
      <c r="AF346" s="7" t="s">
        <v>114</v>
      </c>
      <c r="AG346" s="10">
        <v>1</v>
      </c>
      <c r="AH346" s="3" t="s">
        <v>74</v>
      </c>
      <c r="AI346" s="3" t="s">
        <v>1330</v>
      </c>
      <c r="AJ346" t="s">
        <v>114</v>
      </c>
      <c r="AK346" t="s">
        <v>114</v>
      </c>
      <c r="AL346" t="s">
        <v>114</v>
      </c>
      <c r="AM346" s="43" t="b">
        <v>0</v>
      </c>
      <c r="AN346" s="3"/>
      <c r="AO346" s="3"/>
      <c r="AP346" s="43" t="b">
        <v>0</v>
      </c>
      <c r="AQ346" s="3" t="b">
        <v>0</v>
      </c>
    </row>
    <row r="347" spans="1:43" x14ac:dyDescent="0.25">
      <c r="A347" t="str">
        <f>_xlfn.CONCAT(Table4[[#This Row],[Order]],"-",Table4[[#This Row],[Line]])</f>
        <v>74740-21</v>
      </c>
      <c r="B347" s="1">
        <v>43490</v>
      </c>
      <c r="C347" s="10">
        <v>74740</v>
      </c>
      <c r="D347" s="7" t="s">
        <v>1496</v>
      </c>
      <c r="E347" s="10">
        <v>21</v>
      </c>
      <c r="F347" s="10">
        <v>1</v>
      </c>
      <c r="G347" s="7" t="s">
        <v>42</v>
      </c>
      <c r="H347" s="10">
        <v>1</v>
      </c>
      <c r="I347" s="43" t="b">
        <v>0</v>
      </c>
      <c r="J347" s="43" t="b">
        <v>0</v>
      </c>
      <c r="K347" t="s">
        <v>114</v>
      </c>
      <c r="L347" s="43" t="b">
        <v>0</v>
      </c>
      <c r="M347" s="43" t="b">
        <v>0</v>
      </c>
      <c r="N347" s="43" t="b">
        <v>0</v>
      </c>
      <c r="O347" t="s">
        <v>114</v>
      </c>
      <c r="P347" t="s">
        <v>114</v>
      </c>
      <c r="Q347" t="s">
        <v>114</v>
      </c>
      <c r="R347" t="s">
        <v>114</v>
      </c>
      <c r="S347" t="s">
        <v>114</v>
      </c>
      <c r="T347" t="s">
        <v>114</v>
      </c>
      <c r="U347" t="s">
        <v>114</v>
      </c>
      <c r="V347" t="s">
        <v>114</v>
      </c>
      <c r="W347" s="5">
        <v>43487</v>
      </c>
      <c r="X347" s="7" t="s">
        <v>114</v>
      </c>
      <c r="Y347" s="7"/>
      <c r="Z347" s="7" t="s">
        <v>2799</v>
      </c>
      <c r="AA347" s="7" t="s">
        <v>114</v>
      </c>
      <c r="AB347" s="7" t="s">
        <v>74</v>
      </c>
      <c r="AC347" s="10">
        <v>4</v>
      </c>
      <c r="AD347" s="7" t="s">
        <v>1495</v>
      </c>
      <c r="AE347" s="7"/>
      <c r="AF347" s="7" t="s">
        <v>114</v>
      </c>
      <c r="AG347" s="10">
        <v>1</v>
      </c>
      <c r="AH347" s="3" t="s">
        <v>74</v>
      </c>
      <c r="AI347" s="3" t="s">
        <v>1330</v>
      </c>
      <c r="AJ347" t="s">
        <v>114</v>
      </c>
      <c r="AK347" t="s">
        <v>114</v>
      </c>
      <c r="AL347" t="s">
        <v>114</v>
      </c>
      <c r="AM347" s="43" t="b">
        <v>0</v>
      </c>
      <c r="AN347" s="3"/>
      <c r="AO347" s="3"/>
      <c r="AP347" s="43" t="b">
        <v>0</v>
      </c>
      <c r="AQ347" s="3" t="b">
        <v>0</v>
      </c>
    </row>
    <row r="348" spans="1:43" x14ac:dyDescent="0.25">
      <c r="A348" t="str">
        <f>_xlfn.CONCAT(Table4[[#This Row],[Order]],"-",Table4[[#This Row],[Line]])</f>
        <v>74740-22</v>
      </c>
      <c r="B348" s="1">
        <v>43490</v>
      </c>
      <c r="C348" s="10">
        <v>74740</v>
      </c>
      <c r="D348" s="7" t="s">
        <v>1498</v>
      </c>
      <c r="E348" s="10">
        <v>22</v>
      </c>
      <c r="F348" s="10">
        <v>1</v>
      </c>
      <c r="G348" s="7" t="s">
        <v>42</v>
      </c>
      <c r="H348" s="10">
        <v>2</v>
      </c>
      <c r="I348" s="43" t="b">
        <v>0</v>
      </c>
      <c r="J348" s="43" t="b">
        <v>0</v>
      </c>
      <c r="K348" t="s">
        <v>114</v>
      </c>
      <c r="L348" s="43" t="b">
        <v>0</v>
      </c>
      <c r="M348" s="43" t="b">
        <v>0</v>
      </c>
      <c r="N348" s="43" t="b">
        <v>0</v>
      </c>
      <c r="O348" t="s">
        <v>114</v>
      </c>
      <c r="P348" t="s">
        <v>114</v>
      </c>
      <c r="Q348" t="s">
        <v>114</v>
      </c>
      <c r="R348" t="s">
        <v>114</v>
      </c>
      <c r="S348" t="s">
        <v>114</v>
      </c>
      <c r="T348" t="s">
        <v>114</v>
      </c>
      <c r="U348" t="s">
        <v>114</v>
      </c>
      <c r="V348" t="s">
        <v>114</v>
      </c>
      <c r="W348" s="5">
        <v>43487</v>
      </c>
      <c r="X348" s="7" t="s">
        <v>114</v>
      </c>
      <c r="Y348" s="7"/>
      <c r="Z348" s="7" t="s">
        <v>2799</v>
      </c>
      <c r="AA348" s="7" t="s">
        <v>114</v>
      </c>
      <c r="AB348" s="7" t="s">
        <v>74</v>
      </c>
      <c r="AC348" s="10">
        <v>4</v>
      </c>
      <c r="AD348" s="7" t="s">
        <v>1497</v>
      </c>
      <c r="AE348" s="7"/>
      <c r="AF348" s="7" t="s">
        <v>114</v>
      </c>
      <c r="AG348" s="10">
        <v>2</v>
      </c>
      <c r="AH348" s="3" t="s">
        <v>74</v>
      </c>
      <c r="AI348" s="3" t="s">
        <v>1330</v>
      </c>
      <c r="AJ348" t="s">
        <v>114</v>
      </c>
      <c r="AK348" t="s">
        <v>114</v>
      </c>
      <c r="AL348" t="s">
        <v>114</v>
      </c>
      <c r="AM348" s="43" t="b">
        <v>0</v>
      </c>
      <c r="AN348" s="3"/>
      <c r="AO348" s="3"/>
      <c r="AP348" s="43" t="b">
        <v>0</v>
      </c>
      <c r="AQ348" s="3" t="b">
        <v>0</v>
      </c>
    </row>
    <row r="349" spans="1:43" x14ac:dyDescent="0.25">
      <c r="A349" t="str">
        <f>_xlfn.CONCAT(Table4[[#This Row],[Order]],"-",Table4[[#This Row],[Line]])</f>
        <v>74756-1</v>
      </c>
      <c r="B349" s="1">
        <v>43480</v>
      </c>
      <c r="C349" s="10">
        <v>74756</v>
      </c>
      <c r="D349" s="7" t="s">
        <v>1004</v>
      </c>
      <c r="E349" s="10">
        <v>1</v>
      </c>
      <c r="F349" s="10">
        <v>1</v>
      </c>
      <c r="G349" s="7" t="s">
        <v>165</v>
      </c>
      <c r="H349" s="10">
        <v>5</v>
      </c>
      <c r="I349" s="43" t="b">
        <v>1</v>
      </c>
      <c r="J349" s="43" t="b">
        <v>0</v>
      </c>
      <c r="K349" t="s">
        <v>114</v>
      </c>
      <c r="L349" s="43" t="b">
        <v>0</v>
      </c>
      <c r="M349" s="43" t="b">
        <v>0</v>
      </c>
      <c r="N349" s="43" t="b">
        <v>0</v>
      </c>
      <c r="O349" t="s">
        <v>114</v>
      </c>
      <c r="P349" t="s">
        <v>114</v>
      </c>
      <c r="Q349" t="s">
        <v>114</v>
      </c>
      <c r="R349" t="s">
        <v>114</v>
      </c>
      <c r="S349" t="s">
        <v>114</v>
      </c>
      <c r="T349" t="s">
        <v>114</v>
      </c>
      <c r="U349" t="s">
        <v>114</v>
      </c>
      <c r="V349" t="s">
        <v>114</v>
      </c>
      <c r="W349" s="5">
        <v>43475</v>
      </c>
      <c r="X349" s="7" t="s">
        <v>114</v>
      </c>
      <c r="Y349" s="7"/>
      <c r="Z349" s="7" t="s">
        <v>2448</v>
      </c>
      <c r="AA349" s="7" t="s">
        <v>114</v>
      </c>
      <c r="AB349" s="7" t="s">
        <v>74</v>
      </c>
      <c r="AC349" s="10">
        <v>7</v>
      </c>
      <c r="AD349" s="7" t="s">
        <v>171</v>
      </c>
      <c r="AE349" s="7"/>
      <c r="AF349" s="7" t="s">
        <v>114</v>
      </c>
      <c r="AG349" s="10">
        <v>5</v>
      </c>
      <c r="AH349" s="3" t="s">
        <v>74</v>
      </c>
      <c r="AI349" s="3" t="s">
        <v>1320</v>
      </c>
      <c r="AJ349" t="s">
        <v>114</v>
      </c>
      <c r="AK349" t="s">
        <v>114</v>
      </c>
      <c r="AL349" t="s">
        <v>114</v>
      </c>
      <c r="AM349" s="43" t="b">
        <v>0</v>
      </c>
      <c r="AN349" s="3"/>
      <c r="AO349" s="3"/>
      <c r="AP349" s="43" t="b">
        <v>0</v>
      </c>
      <c r="AQ349" s="3" t="b">
        <v>0</v>
      </c>
    </row>
    <row r="350" spans="1:43" x14ac:dyDescent="0.25">
      <c r="A350" t="str">
        <f>_xlfn.CONCAT(Table4[[#This Row],[Order]],"-",Table4[[#This Row],[Line]])</f>
        <v>74756-2</v>
      </c>
      <c r="B350" s="1">
        <v>43480</v>
      </c>
      <c r="C350" s="10">
        <v>74756</v>
      </c>
      <c r="D350" s="7" t="s">
        <v>1006</v>
      </c>
      <c r="E350" s="10">
        <v>2</v>
      </c>
      <c r="F350" s="10">
        <v>1</v>
      </c>
      <c r="G350" s="7" t="s">
        <v>165</v>
      </c>
      <c r="H350" s="10">
        <v>2</v>
      </c>
      <c r="I350" s="43" t="b">
        <v>1</v>
      </c>
      <c r="J350" s="43" t="b">
        <v>0</v>
      </c>
      <c r="K350" t="s">
        <v>114</v>
      </c>
      <c r="L350" s="43" t="b">
        <v>0</v>
      </c>
      <c r="M350" s="43" t="b">
        <v>0</v>
      </c>
      <c r="N350" s="43" t="b">
        <v>0</v>
      </c>
      <c r="O350" t="s">
        <v>114</v>
      </c>
      <c r="P350" t="s">
        <v>114</v>
      </c>
      <c r="Q350" t="s">
        <v>114</v>
      </c>
      <c r="R350" t="s">
        <v>114</v>
      </c>
      <c r="S350" t="s">
        <v>114</v>
      </c>
      <c r="T350" t="s">
        <v>114</v>
      </c>
      <c r="U350" t="s">
        <v>114</v>
      </c>
      <c r="V350" t="s">
        <v>114</v>
      </c>
      <c r="W350" s="5">
        <v>43475</v>
      </c>
      <c r="X350" s="7" t="s">
        <v>114</v>
      </c>
      <c r="Y350" s="7"/>
      <c r="Z350" s="7" t="s">
        <v>2448</v>
      </c>
      <c r="AA350" s="7" t="s">
        <v>114</v>
      </c>
      <c r="AB350" s="7" t="s">
        <v>74</v>
      </c>
      <c r="AC350" s="10">
        <v>7</v>
      </c>
      <c r="AD350" s="7" t="s">
        <v>1005</v>
      </c>
      <c r="AE350" s="7"/>
      <c r="AF350" s="7" t="s">
        <v>114</v>
      </c>
      <c r="AG350" s="10">
        <v>2</v>
      </c>
      <c r="AH350" s="3" t="s">
        <v>74</v>
      </c>
      <c r="AI350" s="3" t="s">
        <v>1320</v>
      </c>
      <c r="AJ350" t="s">
        <v>114</v>
      </c>
      <c r="AK350" t="s">
        <v>114</v>
      </c>
      <c r="AL350" t="s">
        <v>114</v>
      </c>
      <c r="AM350" s="43" t="b">
        <v>0</v>
      </c>
      <c r="AN350" s="3"/>
      <c r="AO350" s="3"/>
      <c r="AP350" s="43" t="b">
        <v>0</v>
      </c>
      <c r="AQ350" s="3" t="b">
        <v>0</v>
      </c>
    </row>
    <row r="351" spans="1:43" x14ac:dyDescent="0.25">
      <c r="A351" t="str">
        <f>_xlfn.CONCAT(Table4[[#This Row],[Order]],"-",Table4[[#This Row],[Line]])</f>
        <v>74756-3</v>
      </c>
      <c r="B351" s="1">
        <v>43480</v>
      </c>
      <c r="C351" s="10">
        <v>74756</v>
      </c>
      <c r="D351" s="7" t="s">
        <v>1007</v>
      </c>
      <c r="E351" s="10">
        <v>3</v>
      </c>
      <c r="F351" s="10">
        <v>1</v>
      </c>
      <c r="G351" s="7" t="s">
        <v>165</v>
      </c>
      <c r="H351" s="10">
        <v>5</v>
      </c>
      <c r="I351" s="43" t="b">
        <v>1</v>
      </c>
      <c r="J351" s="43" t="b">
        <v>0</v>
      </c>
      <c r="K351" t="s">
        <v>114</v>
      </c>
      <c r="L351" s="43" t="b">
        <v>0</v>
      </c>
      <c r="M351" s="43" t="b">
        <v>0</v>
      </c>
      <c r="N351" s="43" t="b">
        <v>0</v>
      </c>
      <c r="O351" t="s">
        <v>114</v>
      </c>
      <c r="P351" t="s">
        <v>114</v>
      </c>
      <c r="Q351" t="s">
        <v>114</v>
      </c>
      <c r="R351" t="s">
        <v>114</v>
      </c>
      <c r="S351" t="s">
        <v>114</v>
      </c>
      <c r="T351" t="s">
        <v>114</v>
      </c>
      <c r="U351" t="s">
        <v>114</v>
      </c>
      <c r="V351" t="s">
        <v>114</v>
      </c>
      <c r="W351" s="5">
        <v>43475</v>
      </c>
      <c r="X351" s="7" t="s">
        <v>114</v>
      </c>
      <c r="Y351" s="7"/>
      <c r="Z351" s="7" t="s">
        <v>76</v>
      </c>
      <c r="AA351" s="7" t="s">
        <v>114</v>
      </c>
      <c r="AB351" s="7" t="s">
        <v>74</v>
      </c>
      <c r="AC351" s="10">
        <v>7</v>
      </c>
      <c r="AD351" s="7" t="s">
        <v>1</v>
      </c>
      <c r="AE351" s="7"/>
      <c r="AF351" s="7" t="s">
        <v>114</v>
      </c>
      <c r="AG351" s="10">
        <v>5</v>
      </c>
      <c r="AH351" s="3" t="s">
        <v>74</v>
      </c>
      <c r="AI351" s="3" t="s">
        <v>1320</v>
      </c>
      <c r="AJ351" t="s">
        <v>114</v>
      </c>
      <c r="AK351" t="s">
        <v>114</v>
      </c>
      <c r="AL351" t="s">
        <v>114</v>
      </c>
      <c r="AM351" s="43" t="b">
        <v>0</v>
      </c>
      <c r="AN351" s="3"/>
      <c r="AO351" s="3"/>
      <c r="AP351" s="43" t="b">
        <v>0</v>
      </c>
      <c r="AQ351" s="3" t="b">
        <v>0</v>
      </c>
    </row>
    <row r="352" spans="1:43" x14ac:dyDescent="0.25">
      <c r="A352" t="str">
        <f>_xlfn.CONCAT(Table4[[#This Row],[Order]],"-",Table4[[#This Row],[Line]])</f>
        <v>74756-4</v>
      </c>
      <c r="B352" s="1">
        <v>43480</v>
      </c>
      <c r="C352" s="10">
        <v>74756</v>
      </c>
      <c r="D352" s="7" t="s">
        <v>1009</v>
      </c>
      <c r="E352" s="10">
        <v>4</v>
      </c>
      <c r="F352" s="10">
        <v>1</v>
      </c>
      <c r="G352" s="7" t="s">
        <v>165</v>
      </c>
      <c r="H352" s="10">
        <v>3</v>
      </c>
      <c r="I352" s="43" t="b">
        <v>1</v>
      </c>
      <c r="J352" s="43" t="b">
        <v>0</v>
      </c>
      <c r="K352" t="s">
        <v>114</v>
      </c>
      <c r="L352" s="43" t="b">
        <v>0</v>
      </c>
      <c r="M352" s="43" t="b">
        <v>0</v>
      </c>
      <c r="N352" s="43" t="b">
        <v>0</v>
      </c>
      <c r="O352" t="s">
        <v>114</v>
      </c>
      <c r="P352" t="s">
        <v>114</v>
      </c>
      <c r="Q352" t="s">
        <v>114</v>
      </c>
      <c r="R352" t="s">
        <v>114</v>
      </c>
      <c r="S352" t="s">
        <v>114</v>
      </c>
      <c r="T352" t="s">
        <v>114</v>
      </c>
      <c r="U352" t="s">
        <v>114</v>
      </c>
      <c r="V352" t="s">
        <v>114</v>
      </c>
      <c r="W352" s="5">
        <v>43475</v>
      </c>
      <c r="X352" s="7" t="s">
        <v>114</v>
      </c>
      <c r="Y352" s="7"/>
      <c r="Z352" s="7" t="s">
        <v>76</v>
      </c>
      <c r="AA352" s="7" t="s">
        <v>114</v>
      </c>
      <c r="AB352" s="7" t="s">
        <v>74</v>
      </c>
      <c r="AC352" s="10">
        <v>7</v>
      </c>
      <c r="AD352" s="7" t="s">
        <v>1008</v>
      </c>
      <c r="AE352" s="7"/>
      <c r="AF352" s="7" t="s">
        <v>114</v>
      </c>
      <c r="AG352" s="10">
        <v>3</v>
      </c>
      <c r="AH352" s="3" t="s">
        <v>74</v>
      </c>
      <c r="AI352" s="3" t="s">
        <v>1320</v>
      </c>
      <c r="AJ352" t="s">
        <v>114</v>
      </c>
      <c r="AK352" t="s">
        <v>114</v>
      </c>
      <c r="AL352" t="s">
        <v>114</v>
      </c>
      <c r="AM352" s="43" t="b">
        <v>0</v>
      </c>
      <c r="AN352" s="3"/>
      <c r="AO352" s="3"/>
      <c r="AP352" s="43" t="b">
        <v>0</v>
      </c>
      <c r="AQ352" s="3" t="b">
        <v>0</v>
      </c>
    </row>
    <row r="353" spans="1:43" x14ac:dyDescent="0.25">
      <c r="A353" t="str">
        <f>_xlfn.CONCAT(Table4[[#This Row],[Order]],"-",Table4[[#This Row],[Line]])</f>
        <v>74756-5</v>
      </c>
      <c r="B353" s="1">
        <v>43480</v>
      </c>
      <c r="C353" s="10">
        <v>74756</v>
      </c>
      <c r="D353" s="7" t="s">
        <v>1010</v>
      </c>
      <c r="E353" s="10">
        <v>5</v>
      </c>
      <c r="F353" s="10">
        <v>1</v>
      </c>
      <c r="G353" s="7" t="s">
        <v>165</v>
      </c>
      <c r="H353" s="10">
        <v>6</v>
      </c>
      <c r="I353" s="43" t="b">
        <v>1</v>
      </c>
      <c r="J353" s="43" t="b">
        <v>0</v>
      </c>
      <c r="K353" t="s">
        <v>114</v>
      </c>
      <c r="L353" s="43" t="b">
        <v>0</v>
      </c>
      <c r="M353" s="43" t="b">
        <v>0</v>
      </c>
      <c r="N353" s="43" t="b">
        <v>0</v>
      </c>
      <c r="O353" t="s">
        <v>114</v>
      </c>
      <c r="P353" t="s">
        <v>114</v>
      </c>
      <c r="Q353" t="s">
        <v>114</v>
      </c>
      <c r="R353" t="s">
        <v>114</v>
      </c>
      <c r="S353" t="s">
        <v>114</v>
      </c>
      <c r="T353" t="s">
        <v>114</v>
      </c>
      <c r="U353" t="s">
        <v>114</v>
      </c>
      <c r="V353" t="s">
        <v>114</v>
      </c>
      <c r="W353" s="5">
        <v>43475</v>
      </c>
      <c r="X353" s="7" t="s">
        <v>114</v>
      </c>
      <c r="Y353" s="7"/>
      <c r="Z353" s="7" t="s">
        <v>1063</v>
      </c>
      <c r="AA353" s="7" t="s">
        <v>114</v>
      </c>
      <c r="AB353" s="7" t="s">
        <v>74</v>
      </c>
      <c r="AC353" s="10">
        <v>7</v>
      </c>
      <c r="AD353" s="7" t="s">
        <v>10</v>
      </c>
      <c r="AE353" s="7"/>
      <c r="AF353" s="7" t="s">
        <v>114</v>
      </c>
      <c r="AG353" s="10">
        <v>6</v>
      </c>
      <c r="AH353" s="3" t="s">
        <v>74</v>
      </c>
      <c r="AI353" s="3" t="s">
        <v>1320</v>
      </c>
      <c r="AJ353" t="s">
        <v>114</v>
      </c>
      <c r="AK353" t="s">
        <v>114</v>
      </c>
      <c r="AL353" t="s">
        <v>114</v>
      </c>
      <c r="AM353" s="43" t="b">
        <v>0</v>
      </c>
      <c r="AN353" s="3"/>
      <c r="AO353" s="3"/>
      <c r="AP353" s="43" t="b">
        <v>0</v>
      </c>
      <c r="AQ353" s="3" t="b">
        <v>0</v>
      </c>
    </row>
    <row r="354" spans="1:43" x14ac:dyDescent="0.25">
      <c r="A354" t="str">
        <f>_xlfn.CONCAT(Table4[[#This Row],[Order]],"-",Table4[[#This Row],[Line]])</f>
        <v>74756-6</v>
      </c>
      <c r="B354" s="1">
        <v>43480</v>
      </c>
      <c r="C354" s="10">
        <v>74756</v>
      </c>
      <c r="D354" s="7" t="s">
        <v>1012</v>
      </c>
      <c r="E354" s="10">
        <v>6</v>
      </c>
      <c r="F354" s="10">
        <v>1</v>
      </c>
      <c r="G354" s="7" t="s">
        <v>165</v>
      </c>
      <c r="H354" s="10">
        <v>8</v>
      </c>
      <c r="I354" s="43" t="b">
        <v>1</v>
      </c>
      <c r="J354" s="43" t="b">
        <v>0</v>
      </c>
      <c r="K354" t="s">
        <v>114</v>
      </c>
      <c r="L354" s="43" t="b">
        <v>0</v>
      </c>
      <c r="M354" s="43" t="b">
        <v>0</v>
      </c>
      <c r="N354" s="43" t="b">
        <v>0</v>
      </c>
      <c r="O354" t="s">
        <v>114</v>
      </c>
      <c r="P354" t="s">
        <v>114</v>
      </c>
      <c r="Q354" t="s">
        <v>114</v>
      </c>
      <c r="R354" t="s">
        <v>114</v>
      </c>
      <c r="S354" t="s">
        <v>114</v>
      </c>
      <c r="T354" t="s">
        <v>114</v>
      </c>
      <c r="U354" t="s">
        <v>114</v>
      </c>
      <c r="V354" t="s">
        <v>114</v>
      </c>
      <c r="W354" s="5">
        <v>43475</v>
      </c>
      <c r="X354" s="7" t="s">
        <v>114</v>
      </c>
      <c r="Y354" s="7"/>
      <c r="Z354" s="7" t="s">
        <v>1063</v>
      </c>
      <c r="AA354" s="7" t="s">
        <v>114</v>
      </c>
      <c r="AB354" s="7" t="s">
        <v>74</v>
      </c>
      <c r="AC354" s="10">
        <v>7</v>
      </c>
      <c r="AD354" s="7" t="s">
        <v>1011</v>
      </c>
      <c r="AE354" s="7"/>
      <c r="AF354" s="7" t="s">
        <v>114</v>
      </c>
      <c r="AG354" s="10">
        <v>8</v>
      </c>
      <c r="AH354" s="3" t="s">
        <v>74</v>
      </c>
      <c r="AI354" s="3" t="s">
        <v>1320</v>
      </c>
      <c r="AJ354" t="s">
        <v>114</v>
      </c>
      <c r="AK354" t="s">
        <v>114</v>
      </c>
      <c r="AL354" t="s">
        <v>114</v>
      </c>
      <c r="AM354" s="43" t="b">
        <v>0</v>
      </c>
      <c r="AN354" s="3"/>
      <c r="AO354" s="3"/>
      <c r="AP354" s="43" t="b">
        <v>0</v>
      </c>
      <c r="AQ354" s="3" t="b">
        <v>0</v>
      </c>
    </row>
    <row r="355" spans="1:43" x14ac:dyDescent="0.25">
      <c r="A355" t="str">
        <f>_xlfn.CONCAT(Table4[[#This Row],[Order]],"-",Table4[[#This Row],[Line]])</f>
        <v>74756-7</v>
      </c>
      <c r="B355" s="1">
        <v>43480</v>
      </c>
      <c r="C355" s="10">
        <v>74756</v>
      </c>
      <c r="D355" s="7" t="s">
        <v>1013</v>
      </c>
      <c r="E355" s="10">
        <v>7</v>
      </c>
      <c r="F355" s="10">
        <v>1</v>
      </c>
      <c r="G355" s="7" t="s">
        <v>165</v>
      </c>
      <c r="H355" s="10">
        <v>55</v>
      </c>
      <c r="I355" s="43" t="b">
        <v>1</v>
      </c>
      <c r="J355" s="43" t="b">
        <v>0</v>
      </c>
      <c r="K355" t="s">
        <v>114</v>
      </c>
      <c r="L355" s="43" t="b">
        <v>0</v>
      </c>
      <c r="M355" s="43" t="b">
        <v>0</v>
      </c>
      <c r="N355" s="43" t="b">
        <v>0</v>
      </c>
      <c r="O355" t="s">
        <v>114</v>
      </c>
      <c r="P355" t="s">
        <v>114</v>
      </c>
      <c r="Q355" t="s">
        <v>114</v>
      </c>
      <c r="R355" t="s">
        <v>114</v>
      </c>
      <c r="S355" t="s">
        <v>114</v>
      </c>
      <c r="T355" t="s">
        <v>114</v>
      </c>
      <c r="U355" t="s">
        <v>114</v>
      </c>
      <c r="V355" t="s">
        <v>114</v>
      </c>
      <c r="W355" s="5">
        <v>43475</v>
      </c>
      <c r="X355" s="7" t="s">
        <v>114</v>
      </c>
      <c r="Y355" s="7"/>
      <c r="Z355" s="7" t="s">
        <v>157</v>
      </c>
      <c r="AA355" s="7" t="s">
        <v>114</v>
      </c>
      <c r="AB355" s="7" t="s">
        <v>74</v>
      </c>
      <c r="AC355" s="10">
        <v>7</v>
      </c>
      <c r="AD355" s="7" t="s">
        <v>191</v>
      </c>
      <c r="AE355" s="7"/>
      <c r="AF355" s="7" t="s">
        <v>114</v>
      </c>
      <c r="AG355" s="10">
        <v>55</v>
      </c>
      <c r="AH355" s="3" t="s">
        <v>74</v>
      </c>
      <c r="AI355" s="3" t="s">
        <v>1320</v>
      </c>
      <c r="AJ355" t="s">
        <v>114</v>
      </c>
      <c r="AK355" t="s">
        <v>114</v>
      </c>
      <c r="AL355" t="s">
        <v>114</v>
      </c>
      <c r="AM355" s="43" t="b">
        <v>0</v>
      </c>
      <c r="AN355" s="3"/>
      <c r="AO355" s="3"/>
      <c r="AP355" s="43" t="b">
        <v>0</v>
      </c>
      <c r="AQ355" s="3" t="b">
        <v>0</v>
      </c>
    </row>
    <row r="356" spans="1:43" x14ac:dyDescent="0.25">
      <c r="A356" t="str">
        <f>_xlfn.CONCAT(Table4[[#This Row],[Order]],"-",Table4[[#This Row],[Line]])</f>
        <v>74756-8</v>
      </c>
      <c r="B356" s="5">
        <v>43480</v>
      </c>
      <c r="C356" s="8">
        <v>74756</v>
      </c>
      <c r="D356" s="3" t="s">
        <v>1014</v>
      </c>
      <c r="E356" s="8">
        <v>8</v>
      </c>
      <c r="F356" s="8">
        <v>1</v>
      </c>
      <c r="G356" s="3" t="s">
        <v>165</v>
      </c>
      <c r="H356" s="8">
        <v>2</v>
      </c>
      <c r="I356" s="43" t="b">
        <v>1</v>
      </c>
      <c r="J356" s="43" t="b">
        <v>0</v>
      </c>
      <c r="K356" t="s">
        <v>114</v>
      </c>
      <c r="L356" s="43" t="b">
        <v>0</v>
      </c>
      <c r="M356" s="43" t="b">
        <v>0</v>
      </c>
      <c r="N356" s="43" t="b">
        <v>0</v>
      </c>
      <c r="O356" t="s">
        <v>114</v>
      </c>
      <c r="P356" t="s">
        <v>114</v>
      </c>
      <c r="Q356" t="s">
        <v>114</v>
      </c>
      <c r="R356" t="s">
        <v>114</v>
      </c>
      <c r="S356" t="s">
        <v>114</v>
      </c>
      <c r="T356" t="s">
        <v>114</v>
      </c>
      <c r="U356" t="s">
        <v>114</v>
      </c>
      <c r="V356" t="s">
        <v>114</v>
      </c>
      <c r="W356" s="5">
        <v>43475</v>
      </c>
      <c r="X356" s="3" t="s">
        <v>114</v>
      </c>
      <c r="Y356" s="3"/>
      <c r="Z356" s="3" t="s">
        <v>1946</v>
      </c>
      <c r="AA356" s="3" t="s">
        <v>114</v>
      </c>
      <c r="AB356" s="3" t="s">
        <v>74</v>
      </c>
      <c r="AC356" s="8">
        <v>7</v>
      </c>
      <c r="AD356" s="3" t="s">
        <v>773</v>
      </c>
      <c r="AE356" s="3"/>
      <c r="AF356" s="3" t="s">
        <v>114</v>
      </c>
      <c r="AG356" s="8">
        <v>2</v>
      </c>
      <c r="AH356" s="3" t="s">
        <v>74</v>
      </c>
      <c r="AI356" s="3" t="s">
        <v>1320</v>
      </c>
      <c r="AJ356" t="s">
        <v>114</v>
      </c>
      <c r="AK356" t="s">
        <v>114</v>
      </c>
      <c r="AL356" t="s">
        <v>114</v>
      </c>
      <c r="AM356" s="43" t="b">
        <v>0</v>
      </c>
      <c r="AN356" s="3"/>
      <c r="AO356" s="3"/>
      <c r="AP356" s="43" t="b">
        <v>0</v>
      </c>
      <c r="AQ356" s="3" t="b">
        <v>0</v>
      </c>
    </row>
    <row r="357" spans="1:43" x14ac:dyDescent="0.25">
      <c r="A357" t="str">
        <f>_xlfn.CONCAT(Table4[[#This Row],[Order]],"-",Table4[[#This Row],[Line]])</f>
        <v>74756-9</v>
      </c>
      <c r="B357" s="1">
        <v>43480</v>
      </c>
      <c r="C357" s="10">
        <v>74756</v>
      </c>
      <c r="D357" s="7" t="s">
        <v>1016</v>
      </c>
      <c r="E357" s="10">
        <v>9</v>
      </c>
      <c r="F357" s="10">
        <v>1</v>
      </c>
      <c r="G357" s="7" t="s">
        <v>165</v>
      </c>
      <c r="H357" s="10">
        <v>3</v>
      </c>
      <c r="I357" s="43" t="b">
        <v>1</v>
      </c>
      <c r="J357" s="43" t="b">
        <v>0</v>
      </c>
      <c r="K357" t="s">
        <v>114</v>
      </c>
      <c r="L357" s="43" t="b">
        <v>0</v>
      </c>
      <c r="M357" s="43" t="b">
        <v>0</v>
      </c>
      <c r="N357" s="43" t="b">
        <v>0</v>
      </c>
      <c r="O357" t="s">
        <v>114</v>
      </c>
      <c r="P357" t="s">
        <v>114</v>
      </c>
      <c r="Q357" t="s">
        <v>114</v>
      </c>
      <c r="R357" t="s">
        <v>114</v>
      </c>
      <c r="S357" t="s">
        <v>114</v>
      </c>
      <c r="T357" t="s">
        <v>114</v>
      </c>
      <c r="U357" t="s">
        <v>114</v>
      </c>
      <c r="V357" t="s">
        <v>114</v>
      </c>
      <c r="W357" s="5">
        <v>43475</v>
      </c>
      <c r="X357" s="7" t="s">
        <v>114</v>
      </c>
      <c r="Y357" s="7"/>
      <c r="Z357" s="7" t="s">
        <v>1946</v>
      </c>
      <c r="AA357" s="7" t="s">
        <v>114</v>
      </c>
      <c r="AB357" s="7" t="s">
        <v>74</v>
      </c>
      <c r="AC357" s="10">
        <v>7</v>
      </c>
      <c r="AD357" s="7" t="s">
        <v>1015</v>
      </c>
      <c r="AE357" s="7"/>
      <c r="AF357" s="7" t="s">
        <v>114</v>
      </c>
      <c r="AG357" s="10">
        <v>3</v>
      </c>
      <c r="AH357" s="3" t="s">
        <v>74</v>
      </c>
      <c r="AI357" s="3" t="s">
        <v>1320</v>
      </c>
      <c r="AJ357" t="s">
        <v>114</v>
      </c>
      <c r="AK357" t="s">
        <v>114</v>
      </c>
      <c r="AL357" t="s">
        <v>114</v>
      </c>
      <c r="AM357" s="43" t="b">
        <v>0</v>
      </c>
      <c r="AN357" s="3"/>
      <c r="AO357" s="3"/>
      <c r="AP357" s="43" t="b">
        <v>0</v>
      </c>
      <c r="AQ357" s="3" t="b">
        <v>0</v>
      </c>
    </row>
    <row r="358" spans="1:43" x14ac:dyDescent="0.25">
      <c r="A358" t="str">
        <f>_xlfn.CONCAT(Table4[[#This Row],[Order]],"-",Table4[[#This Row],[Line]])</f>
        <v>74756-10</v>
      </c>
      <c r="B358" s="1">
        <v>43480</v>
      </c>
      <c r="C358" s="10">
        <v>74756</v>
      </c>
      <c r="D358" s="7" t="s">
        <v>1018</v>
      </c>
      <c r="E358" s="10">
        <v>10</v>
      </c>
      <c r="F358" s="10">
        <v>1</v>
      </c>
      <c r="G358" s="7" t="s">
        <v>165</v>
      </c>
      <c r="H358" s="10">
        <v>10</v>
      </c>
      <c r="I358" s="43" t="b">
        <v>1</v>
      </c>
      <c r="J358" s="43" t="b">
        <v>0</v>
      </c>
      <c r="K358" t="s">
        <v>114</v>
      </c>
      <c r="L358" s="43" t="b">
        <v>0</v>
      </c>
      <c r="M358" s="43" t="b">
        <v>0</v>
      </c>
      <c r="N358" s="43" t="b">
        <v>0</v>
      </c>
      <c r="O358" t="s">
        <v>114</v>
      </c>
      <c r="P358" t="s">
        <v>114</v>
      </c>
      <c r="Q358" t="s">
        <v>114</v>
      </c>
      <c r="R358" t="s">
        <v>114</v>
      </c>
      <c r="S358" t="s">
        <v>114</v>
      </c>
      <c r="T358" t="s">
        <v>114</v>
      </c>
      <c r="U358" t="s">
        <v>114</v>
      </c>
      <c r="V358" t="s">
        <v>114</v>
      </c>
      <c r="W358" s="5">
        <v>43475</v>
      </c>
      <c r="X358" s="7" t="s">
        <v>114</v>
      </c>
      <c r="Y358" s="7"/>
      <c r="Z358" s="7" t="s">
        <v>1289</v>
      </c>
      <c r="AA358" s="7" t="s">
        <v>114</v>
      </c>
      <c r="AB358" s="7" t="s">
        <v>74</v>
      </c>
      <c r="AC358" s="10">
        <v>7</v>
      </c>
      <c r="AD358" s="7" t="s">
        <v>1017</v>
      </c>
      <c r="AE358" s="7"/>
      <c r="AF358" s="7" t="s">
        <v>114</v>
      </c>
      <c r="AG358" s="10">
        <v>10</v>
      </c>
      <c r="AH358" s="3" t="s">
        <v>74</v>
      </c>
      <c r="AI358" s="3" t="s">
        <v>1320</v>
      </c>
      <c r="AJ358" t="s">
        <v>114</v>
      </c>
      <c r="AK358" t="s">
        <v>114</v>
      </c>
      <c r="AL358" t="s">
        <v>114</v>
      </c>
      <c r="AM358" s="43" t="b">
        <v>0</v>
      </c>
      <c r="AN358" s="3"/>
      <c r="AO358" s="3"/>
      <c r="AP358" s="43" t="b">
        <v>0</v>
      </c>
      <c r="AQ358" s="3" t="b">
        <v>0</v>
      </c>
    </row>
    <row r="359" spans="1:43" x14ac:dyDescent="0.25">
      <c r="A359" t="str">
        <f>_xlfn.CONCAT(Table4[[#This Row],[Order]],"-",Table4[[#This Row],[Line]])</f>
        <v>74756-11</v>
      </c>
      <c r="B359" s="1">
        <v>43480</v>
      </c>
      <c r="C359" s="10">
        <v>74756</v>
      </c>
      <c r="D359" s="7" t="s">
        <v>1020</v>
      </c>
      <c r="E359" s="10">
        <v>11</v>
      </c>
      <c r="F359" s="10">
        <v>1</v>
      </c>
      <c r="G359" s="7" t="s">
        <v>165</v>
      </c>
      <c r="H359" s="10">
        <v>7</v>
      </c>
      <c r="I359" s="43" t="b">
        <v>1</v>
      </c>
      <c r="J359" s="43" t="b">
        <v>0</v>
      </c>
      <c r="K359" t="s">
        <v>114</v>
      </c>
      <c r="L359" s="43" t="b">
        <v>0</v>
      </c>
      <c r="M359" s="43" t="b">
        <v>0</v>
      </c>
      <c r="N359" s="43" t="b">
        <v>0</v>
      </c>
      <c r="O359" t="s">
        <v>114</v>
      </c>
      <c r="P359" t="s">
        <v>114</v>
      </c>
      <c r="Q359" t="s">
        <v>114</v>
      </c>
      <c r="R359" t="s">
        <v>114</v>
      </c>
      <c r="S359" t="s">
        <v>114</v>
      </c>
      <c r="T359" t="s">
        <v>114</v>
      </c>
      <c r="U359" t="s">
        <v>114</v>
      </c>
      <c r="V359" t="s">
        <v>114</v>
      </c>
      <c r="W359" s="5">
        <v>43475</v>
      </c>
      <c r="X359" s="7" t="s">
        <v>114</v>
      </c>
      <c r="Y359" s="7"/>
      <c r="Z359" s="7" t="s">
        <v>1289</v>
      </c>
      <c r="AA359" s="7" t="s">
        <v>114</v>
      </c>
      <c r="AB359" s="7" t="s">
        <v>74</v>
      </c>
      <c r="AC359" s="10">
        <v>7</v>
      </c>
      <c r="AD359" s="7" t="s">
        <v>1019</v>
      </c>
      <c r="AE359" s="7"/>
      <c r="AF359" s="7" t="s">
        <v>114</v>
      </c>
      <c r="AG359" s="10">
        <v>7</v>
      </c>
      <c r="AH359" s="3" t="s">
        <v>74</v>
      </c>
      <c r="AI359" s="3" t="s">
        <v>1320</v>
      </c>
      <c r="AJ359" t="s">
        <v>114</v>
      </c>
      <c r="AK359" t="s">
        <v>114</v>
      </c>
      <c r="AL359" t="s">
        <v>114</v>
      </c>
      <c r="AM359" s="43" t="b">
        <v>0</v>
      </c>
      <c r="AN359" s="3"/>
      <c r="AO359" s="3"/>
      <c r="AP359" s="43" t="b">
        <v>0</v>
      </c>
      <c r="AQ359" s="3" t="b">
        <v>0</v>
      </c>
    </row>
    <row r="360" spans="1:43" x14ac:dyDescent="0.25">
      <c r="A360" t="str">
        <f>_xlfn.CONCAT(Table4[[#This Row],[Order]],"-",Table4[[#This Row],[Line]])</f>
        <v>74756-12</v>
      </c>
      <c r="B360" s="1">
        <v>43480</v>
      </c>
      <c r="C360" s="10">
        <v>74756</v>
      </c>
      <c r="D360" s="7" t="s">
        <v>1022</v>
      </c>
      <c r="E360" s="10">
        <v>12</v>
      </c>
      <c r="F360" s="10">
        <v>1</v>
      </c>
      <c r="G360" s="7" t="s">
        <v>165</v>
      </c>
      <c r="H360" s="10">
        <v>4</v>
      </c>
      <c r="I360" s="43" t="b">
        <v>1</v>
      </c>
      <c r="J360" s="43" t="b">
        <v>0</v>
      </c>
      <c r="K360" t="s">
        <v>114</v>
      </c>
      <c r="L360" s="43" t="b">
        <v>0</v>
      </c>
      <c r="M360" s="43" t="b">
        <v>0</v>
      </c>
      <c r="N360" s="43" t="b">
        <v>0</v>
      </c>
      <c r="O360" t="s">
        <v>114</v>
      </c>
      <c r="P360" t="s">
        <v>114</v>
      </c>
      <c r="Q360" t="s">
        <v>114</v>
      </c>
      <c r="R360" t="s">
        <v>114</v>
      </c>
      <c r="S360" t="s">
        <v>114</v>
      </c>
      <c r="T360" t="s">
        <v>114</v>
      </c>
      <c r="U360" t="s">
        <v>114</v>
      </c>
      <c r="V360" t="s">
        <v>114</v>
      </c>
      <c r="W360" s="5">
        <v>43475</v>
      </c>
      <c r="X360" s="7" t="s">
        <v>114</v>
      </c>
      <c r="Y360" s="7"/>
      <c r="Z360" s="7" t="s">
        <v>76</v>
      </c>
      <c r="AA360" s="7" t="s">
        <v>114</v>
      </c>
      <c r="AB360" s="7" t="s">
        <v>74</v>
      </c>
      <c r="AC360" s="10">
        <v>7</v>
      </c>
      <c r="AD360" s="7" t="s">
        <v>1021</v>
      </c>
      <c r="AE360" s="7"/>
      <c r="AF360" s="7" t="s">
        <v>114</v>
      </c>
      <c r="AG360" s="10">
        <v>4</v>
      </c>
      <c r="AH360" s="3" t="s">
        <v>74</v>
      </c>
      <c r="AI360" s="3" t="s">
        <v>1320</v>
      </c>
      <c r="AJ360" t="s">
        <v>114</v>
      </c>
      <c r="AK360" t="s">
        <v>114</v>
      </c>
      <c r="AL360" t="s">
        <v>114</v>
      </c>
      <c r="AM360" s="43" t="b">
        <v>0</v>
      </c>
      <c r="AN360" s="3"/>
      <c r="AO360" s="3"/>
      <c r="AP360" s="43" t="b">
        <v>0</v>
      </c>
      <c r="AQ360" s="3" t="b">
        <v>0</v>
      </c>
    </row>
    <row r="361" spans="1:43" x14ac:dyDescent="0.25">
      <c r="A361" t="str">
        <f>_xlfn.CONCAT(Table4[[#This Row],[Order]],"-",Table4[[#This Row],[Line]])</f>
        <v>74756-13</v>
      </c>
      <c r="B361" s="1">
        <v>43480</v>
      </c>
      <c r="C361" s="10">
        <v>74756</v>
      </c>
      <c r="D361" s="7" t="s">
        <v>1024</v>
      </c>
      <c r="E361" s="10">
        <v>13</v>
      </c>
      <c r="F361" s="10">
        <v>1</v>
      </c>
      <c r="G361" s="7" t="s">
        <v>165</v>
      </c>
      <c r="H361" s="10">
        <v>2</v>
      </c>
      <c r="I361" s="43" t="b">
        <v>1</v>
      </c>
      <c r="J361" s="43" t="b">
        <v>0</v>
      </c>
      <c r="K361" t="s">
        <v>114</v>
      </c>
      <c r="L361" s="43" t="b">
        <v>0</v>
      </c>
      <c r="M361" s="43" t="b">
        <v>0</v>
      </c>
      <c r="N361" s="43" t="b">
        <v>0</v>
      </c>
      <c r="O361" t="s">
        <v>114</v>
      </c>
      <c r="P361" t="s">
        <v>114</v>
      </c>
      <c r="Q361" t="s">
        <v>114</v>
      </c>
      <c r="R361" t="s">
        <v>114</v>
      </c>
      <c r="S361" t="s">
        <v>114</v>
      </c>
      <c r="T361" t="s">
        <v>114</v>
      </c>
      <c r="U361" t="s">
        <v>114</v>
      </c>
      <c r="V361" t="s">
        <v>114</v>
      </c>
      <c r="W361" s="5">
        <v>43475</v>
      </c>
      <c r="X361" s="7" t="s">
        <v>114</v>
      </c>
      <c r="Y361" s="7"/>
      <c r="Z361" s="7" t="s">
        <v>1063</v>
      </c>
      <c r="AA361" s="7" t="s">
        <v>114</v>
      </c>
      <c r="AB361" s="7" t="s">
        <v>74</v>
      </c>
      <c r="AC361" s="10">
        <v>7</v>
      </c>
      <c r="AD361" s="7" t="s">
        <v>1023</v>
      </c>
      <c r="AE361" s="7"/>
      <c r="AF361" s="7" t="s">
        <v>114</v>
      </c>
      <c r="AG361" s="10">
        <v>2</v>
      </c>
      <c r="AH361" s="3" t="s">
        <v>74</v>
      </c>
      <c r="AI361" s="3" t="s">
        <v>1320</v>
      </c>
      <c r="AJ361" t="s">
        <v>114</v>
      </c>
      <c r="AK361" t="s">
        <v>114</v>
      </c>
      <c r="AL361" t="s">
        <v>114</v>
      </c>
      <c r="AM361" s="43" t="b">
        <v>0</v>
      </c>
      <c r="AN361" s="3"/>
      <c r="AO361" s="3"/>
      <c r="AP361" s="43" t="b">
        <v>0</v>
      </c>
      <c r="AQ361" s="3" t="b">
        <v>0</v>
      </c>
    </row>
    <row r="362" spans="1:43" x14ac:dyDescent="0.25">
      <c r="A362" t="str">
        <f>_xlfn.CONCAT(Table4[[#This Row],[Order]],"-",Table4[[#This Row],[Line]])</f>
        <v>74756-14</v>
      </c>
      <c r="B362" s="59">
        <v>43480</v>
      </c>
      <c r="C362" s="57">
        <v>74756</v>
      </c>
      <c r="D362" s="58" t="s">
        <v>1026</v>
      </c>
      <c r="E362" s="57">
        <v>14</v>
      </c>
      <c r="F362" s="57">
        <v>1</v>
      </c>
      <c r="G362" s="58" t="s">
        <v>165</v>
      </c>
      <c r="H362" s="57">
        <v>2</v>
      </c>
      <c r="I362" s="43" t="b">
        <v>1</v>
      </c>
      <c r="J362" s="43" t="b">
        <v>0</v>
      </c>
      <c r="K362" t="s">
        <v>114</v>
      </c>
      <c r="L362" s="43" t="b">
        <v>0</v>
      </c>
      <c r="M362" s="43" t="b">
        <v>0</v>
      </c>
      <c r="N362" s="43" t="b">
        <v>0</v>
      </c>
      <c r="O362" t="s">
        <v>114</v>
      </c>
      <c r="P362" t="s">
        <v>114</v>
      </c>
      <c r="Q362" t="s">
        <v>114</v>
      </c>
      <c r="R362" t="s">
        <v>114</v>
      </c>
      <c r="S362" t="s">
        <v>114</v>
      </c>
      <c r="T362" t="s">
        <v>114</v>
      </c>
      <c r="U362" t="s">
        <v>114</v>
      </c>
      <c r="V362" t="s">
        <v>114</v>
      </c>
      <c r="W362" s="6">
        <v>43475</v>
      </c>
      <c r="X362" s="58" t="s">
        <v>114</v>
      </c>
      <c r="Y362" s="58"/>
      <c r="Z362" s="58" t="s">
        <v>157</v>
      </c>
      <c r="AA362" s="58" t="s">
        <v>114</v>
      </c>
      <c r="AB362" s="58" t="s">
        <v>74</v>
      </c>
      <c r="AC362" s="57">
        <v>7</v>
      </c>
      <c r="AD362" s="58" t="s">
        <v>1025</v>
      </c>
      <c r="AE362" s="59"/>
      <c r="AF362" s="58" t="s">
        <v>114</v>
      </c>
      <c r="AG362" s="57">
        <v>2</v>
      </c>
      <c r="AH362" s="3" t="s">
        <v>74</v>
      </c>
      <c r="AI362" s="3" t="s">
        <v>1320</v>
      </c>
      <c r="AJ362" t="s">
        <v>114</v>
      </c>
      <c r="AK362" t="s">
        <v>114</v>
      </c>
      <c r="AL362" t="s">
        <v>114</v>
      </c>
      <c r="AM362" s="43" t="b">
        <v>0</v>
      </c>
      <c r="AN362" s="55"/>
      <c r="AO362" s="3"/>
      <c r="AP362" s="43" t="b">
        <v>0</v>
      </c>
      <c r="AQ362" s="3" t="b">
        <v>0</v>
      </c>
    </row>
    <row r="363" spans="1:43" x14ac:dyDescent="0.25">
      <c r="A363" t="str">
        <f>_xlfn.CONCAT(Table4[[#This Row],[Order]],"-",Table4[[#This Row],[Line]])</f>
        <v>74756-15</v>
      </c>
      <c r="B363" s="6">
        <v>43480</v>
      </c>
      <c r="C363" s="9">
        <v>74756</v>
      </c>
      <c r="D363" s="4" t="s">
        <v>2957</v>
      </c>
      <c r="E363" s="9">
        <v>15</v>
      </c>
      <c r="F363" s="9">
        <v>1</v>
      </c>
      <c r="G363" s="4" t="s">
        <v>42</v>
      </c>
      <c r="H363" s="9">
        <v>2</v>
      </c>
      <c r="I363" s="43" t="b">
        <v>1</v>
      </c>
      <c r="J363" s="43" t="b">
        <v>0</v>
      </c>
      <c r="K363" t="s">
        <v>114</v>
      </c>
      <c r="L363" s="43" t="b">
        <v>0</v>
      </c>
      <c r="M363" s="43" t="b">
        <v>0</v>
      </c>
      <c r="N363" s="43" t="b">
        <v>1</v>
      </c>
      <c r="O363" t="s">
        <v>114</v>
      </c>
      <c r="P363" t="s">
        <v>114</v>
      </c>
      <c r="Q363" t="s">
        <v>114</v>
      </c>
      <c r="R363" t="s">
        <v>114</v>
      </c>
      <c r="S363" t="s">
        <v>114</v>
      </c>
      <c r="T363" t="s">
        <v>114</v>
      </c>
      <c r="U363" t="s">
        <v>114</v>
      </c>
      <c r="V363" t="s">
        <v>114</v>
      </c>
      <c r="W363" s="5">
        <v>43475</v>
      </c>
      <c r="X363" s="4" t="s">
        <v>114</v>
      </c>
      <c r="Y363" s="4"/>
      <c r="Z363" s="4" t="s">
        <v>137</v>
      </c>
      <c r="AA363" s="4" t="s">
        <v>114</v>
      </c>
      <c r="AB363" s="4" t="s">
        <v>74</v>
      </c>
      <c r="AC363" s="9">
        <v>10</v>
      </c>
      <c r="AD363" s="4" t="s">
        <v>37</v>
      </c>
      <c r="AE363" s="4"/>
      <c r="AF363" s="4" t="s">
        <v>114</v>
      </c>
      <c r="AG363" s="9">
        <v>2</v>
      </c>
      <c r="AH363" s="3" t="s">
        <v>74</v>
      </c>
      <c r="AI363" s="3" t="s">
        <v>1320</v>
      </c>
      <c r="AJ363" t="s">
        <v>114</v>
      </c>
      <c r="AK363" t="s">
        <v>114</v>
      </c>
      <c r="AL363" t="s">
        <v>114</v>
      </c>
      <c r="AM363" s="43" t="b">
        <v>0</v>
      </c>
      <c r="AN363" s="3"/>
      <c r="AO363" s="3"/>
      <c r="AP363" s="43" t="b">
        <v>0</v>
      </c>
      <c r="AQ363" s="3" t="b">
        <v>0</v>
      </c>
    </row>
    <row r="364" spans="1:43" x14ac:dyDescent="0.25">
      <c r="A364" t="str">
        <f>_xlfn.CONCAT(Table4[[#This Row],[Order]],"-",Table4[[#This Row],[Line]])</f>
        <v>74756-16</v>
      </c>
      <c r="B364" s="59">
        <v>43480</v>
      </c>
      <c r="C364" s="57">
        <v>74756</v>
      </c>
      <c r="D364" s="58" t="s">
        <v>1028</v>
      </c>
      <c r="E364" s="57">
        <v>16</v>
      </c>
      <c r="F364" s="57">
        <v>1</v>
      </c>
      <c r="G364" s="58" t="s">
        <v>165</v>
      </c>
      <c r="H364" s="57">
        <v>1</v>
      </c>
      <c r="I364" s="43" t="b">
        <v>1</v>
      </c>
      <c r="J364" s="43" t="b">
        <v>0</v>
      </c>
      <c r="K364" t="s">
        <v>114</v>
      </c>
      <c r="L364" s="43" t="b">
        <v>0</v>
      </c>
      <c r="M364" s="43" t="b">
        <v>0</v>
      </c>
      <c r="N364" s="43" t="b">
        <v>0</v>
      </c>
      <c r="O364" t="s">
        <v>114</v>
      </c>
      <c r="P364" t="s">
        <v>114</v>
      </c>
      <c r="Q364" t="s">
        <v>114</v>
      </c>
      <c r="R364" t="s">
        <v>114</v>
      </c>
      <c r="S364" t="s">
        <v>114</v>
      </c>
      <c r="T364" t="s">
        <v>114</v>
      </c>
      <c r="U364" t="s">
        <v>114</v>
      </c>
      <c r="V364" t="s">
        <v>114</v>
      </c>
      <c r="W364" s="5">
        <v>43475</v>
      </c>
      <c r="X364" s="58" t="s">
        <v>114</v>
      </c>
      <c r="Y364" s="58"/>
      <c r="Z364" s="58" t="s">
        <v>4847</v>
      </c>
      <c r="AA364" s="58" t="s">
        <v>114</v>
      </c>
      <c r="AB364" s="58" t="s">
        <v>74</v>
      </c>
      <c r="AC364" s="57">
        <v>7</v>
      </c>
      <c r="AD364" s="58" t="s">
        <v>1027</v>
      </c>
      <c r="AE364" s="59"/>
      <c r="AF364" s="58" t="s">
        <v>114</v>
      </c>
      <c r="AG364" s="57">
        <v>1</v>
      </c>
      <c r="AH364" s="3" t="s">
        <v>74</v>
      </c>
      <c r="AI364" s="3" t="s">
        <v>1320</v>
      </c>
      <c r="AJ364" t="s">
        <v>114</v>
      </c>
      <c r="AK364" t="s">
        <v>114</v>
      </c>
      <c r="AL364" t="s">
        <v>114</v>
      </c>
      <c r="AM364" s="43" t="b">
        <v>0</v>
      </c>
      <c r="AN364" s="3"/>
      <c r="AO364" s="3"/>
      <c r="AP364" s="43" t="b">
        <v>0</v>
      </c>
      <c r="AQ364" s="3" t="b">
        <v>0</v>
      </c>
    </row>
    <row r="365" spans="1:43" x14ac:dyDescent="0.25">
      <c r="A365" t="str">
        <f>_xlfn.CONCAT(Table4[[#This Row],[Order]],"-",Table4[[#This Row],[Line]])</f>
        <v>74756-17</v>
      </c>
      <c r="B365" s="5">
        <v>43480</v>
      </c>
      <c r="C365" s="8">
        <v>74756</v>
      </c>
      <c r="D365" s="3" t="s">
        <v>1030</v>
      </c>
      <c r="E365" s="8">
        <v>17</v>
      </c>
      <c r="F365" s="8">
        <v>1</v>
      </c>
      <c r="G365" s="3" t="s">
        <v>165</v>
      </c>
      <c r="H365" s="8">
        <v>1</v>
      </c>
      <c r="I365" s="43" t="b">
        <v>1</v>
      </c>
      <c r="J365" s="43" t="b">
        <v>0</v>
      </c>
      <c r="K365" t="s">
        <v>114</v>
      </c>
      <c r="L365" s="43" t="b">
        <v>0</v>
      </c>
      <c r="M365" s="43" t="b">
        <v>0</v>
      </c>
      <c r="N365" s="43" t="b">
        <v>0</v>
      </c>
      <c r="O365" t="s">
        <v>114</v>
      </c>
      <c r="P365" t="s">
        <v>114</v>
      </c>
      <c r="Q365" t="s">
        <v>114</v>
      </c>
      <c r="R365" t="s">
        <v>114</v>
      </c>
      <c r="S365" t="s">
        <v>114</v>
      </c>
      <c r="T365" t="s">
        <v>114</v>
      </c>
      <c r="U365" t="s">
        <v>114</v>
      </c>
      <c r="V365" t="s">
        <v>114</v>
      </c>
      <c r="W365" s="5">
        <v>43475</v>
      </c>
      <c r="X365" s="3" t="s">
        <v>114</v>
      </c>
      <c r="Y365" s="3"/>
      <c r="Z365" s="3" t="s">
        <v>4848</v>
      </c>
      <c r="AA365" s="3" t="s">
        <v>114</v>
      </c>
      <c r="AB365" s="3" t="s">
        <v>74</v>
      </c>
      <c r="AC365" s="8">
        <v>7</v>
      </c>
      <c r="AD365" s="3" t="s">
        <v>1029</v>
      </c>
      <c r="AE365" s="3"/>
      <c r="AF365" s="3" t="s">
        <v>114</v>
      </c>
      <c r="AG365" s="8">
        <v>2</v>
      </c>
      <c r="AH365" s="3" t="s">
        <v>74</v>
      </c>
      <c r="AI365" s="3" t="s">
        <v>1320</v>
      </c>
      <c r="AJ365" t="s">
        <v>114</v>
      </c>
      <c r="AK365" t="s">
        <v>114</v>
      </c>
      <c r="AL365" t="s">
        <v>114</v>
      </c>
      <c r="AM365" s="43" t="b">
        <v>0</v>
      </c>
      <c r="AN365" s="3"/>
      <c r="AO365" s="3"/>
      <c r="AP365" s="43" t="b">
        <v>0</v>
      </c>
      <c r="AQ365" s="3" t="b">
        <v>0</v>
      </c>
    </row>
    <row r="366" spans="1:43" x14ac:dyDescent="0.25">
      <c r="A366" t="str">
        <f>_xlfn.CONCAT(Table4[[#This Row],[Order]],"-",Table4[[#This Row],[Line]])</f>
        <v>74756-18</v>
      </c>
      <c r="B366" s="5">
        <v>43480</v>
      </c>
      <c r="C366" s="8">
        <v>74756</v>
      </c>
      <c r="D366" s="3" t="s">
        <v>1032</v>
      </c>
      <c r="E366" s="8">
        <v>18</v>
      </c>
      <c r="F366" s="8">
        <v>1</v>
      </c>
      <c r="G366" s="3" t="s">
        <v>165</v>
      </c>
      <c r="H366" s="8">
        <v>1</v>
      </c>
      <c r="I366" s="43" t="b">
        <v>1</v>
      </c>
      <c r="J366" s="43" t="b">
        <v>0</v>
      </c>
      <c r="K366" t="s">
        <v>114</v>
      </c>
      <c r="L366" s="43" t="b">
        <v>0</v>
      </c>
      <c r="M366" s="43" t="b">
        <v>0</v>
      </c>
      <c r="N366" s="43" t="b">
        <v>0</v>
      </c>
      <c r="O366" t="s">
        <v>114</v>
      </c>
      <c r="P366" t="s">
        <v>114</v>
      </c>
      <c r="Q366" t="s">
        <v>114</v>
      </c>
      <c r="R366" t="s">
        <v>114</v>
      </c>
      <c r="S366" t="s">
        <v>114</v>
      </c>
      <c r="T366" t="s">
        <v>114</v>
      </c>
      <c r="U366" t="s">
        <v>114</v>
      </c>
      <c r="V366" t="s">
        <v>114</v>
      </c>
      <c r="W366" s="5">
        <v>43475</v>
      </c>
      <c r="X366" s="3" t="s">
        <v>114</v>
      </c>
      <c r="Y366" s="3"/>
      <c r="Z366" s="3" t="s">
        <v>4849</v>
      </c>
      <c r="AA366" s="3" t="s">
        <v>114</v>
      </c>
      <c r="AB366" s="3" t="s">
        <v>74</v>
      </c>
      <c r="AC366" s="8">
        <v>7</v>
      </c>
      <c r="AD366" s="3" t="s">
        <v>1031</v>
      </c>
      <c r="AE366" s="3"/>
      <c r="AF366" s="3" t="s">
        <v>114</v>
      </c>
      <c r="AG366" s="8">
        <v>2</v>
      </c>
      <c r="AH366" s="3" t="s">
        <v>74</v>
      </c>
      <c r="AI366" s="3" t="s">
        <v>1320</v>
      </c>
      <c r="AJ366" t="s">
        <v>114</v>
      </c>
      <c r="AK366" t="s">
        <v>114</v>
      </c>
      <c r="AL366" t="s">
        <v>114</v>
      </c>
      <c r="AM366" s="43" t="b">
        <v>0</v>
      </c>
      <c r="AN366" s="3"/>
      <c r="AO366" s="3"/>
      <c r="AP366" s="43" t="b">
        <v>0</v>
      </c>
      <c r="AQ366" s="3" t="b">
        <v>0</v>
      </c>
    </row>
    <row r="367" spans="1:43" x14ac:dyDescent="0.25">
      <c r="A367" t="str">
        <f>_xlfn.CONCAT(Table4[[#This Row],[Order]],"-",Table4[[#This Row],[Line]])</f>
        <v>74756-19</v>
      </c>
      <c r="B367" s="5">
        <v>43480</v>
      </c>
      <c r="C367" s="8">
        <v>74756</v>
      </c>
      <c r="D367" s="3" t="s">
        <v>1057</v>
      </c>
      <c r="E367" s="8">
        <v>19</v>
      </c>
      <c r="F367" s="8">
        <v>1</v>
      </c>
      <c r="G367" s="3" t="s">
        <v>165</v>
      </c>
      <c r="H367" s="8">
        <v>1</v>
      </c>
      <c r="I367" s="43" t="b">
        <v>1</v>
      </c>
      <c r="J367" s="43" t="b">
        <v>0</v>
      </c>
      <c r="K367" t="s">
        <v>114</v>
      </c>
      <c r="L367" s="43" t="b">
        <v>0</v>
      </c>
      <c r="M367" s="43" t="b">
        <v>0</v>
      </c>
      <c r="N367" s="43" t="b">
        <v>0</v>
      </c>
      <c r="O367" t="s">
        <v>114</v>
      </c>
      <c r="P367" t="s">
        <v>114</v>
      </c>
      <c r="Q367" t="s">
        <v>114</v>
      </c>
      <c r="R367" t="s">
        <v>114</v>
      </c>
      <c r="S367" t="s">
        <v>114</v>
      </c>
      <c r="T367" t="s">
        <v>114</v>
      </c>
      <c r="U367" t="s">
        <v>114</v>
      </c>
      <c r="V367" t="s">
        <v>114</v>
      </c>
      <c r="W367" s="5">
        <v>43475</v>
      </c>
      <c r="X367" s="3" t="s">
        <v>114</v>
      </c>
      <c r="Y367" s="3"/>
      <c r="Z367" s="3" t="s">
        <v>4850</v>
      </c>
      <c r="AA367" s="3" t="s">
        <v>114</v>
      </c>
      <c r="AB367" s="3" t="s">
        <v>74</v>
      </c>
      <c r="AC367" s="8">
        <v>7</v>
      </c>
      <c r="AD367" s="3" t="s">
        <v>1033</v>
      </c>
      <c r="AE367" s="3"/>
      <c r="AF367" s="3" t="s">
        <v>114</v>
      </c>
      <c r="AG367" s="8">
        <v>2</v>
      </c>
      <c r="AH367" s="3" t="s">
        <v>74</v>
      </c>
      <c r="AI367" s="3" t="s">
        <v>1320</v>
      </c>
      <c r="AJ367" t="s">
        <v>114</v>
      </c>
      <c r="AK367" t="s">
        <v>114</v>
      </c>
      <c r="AL367" t="s">
        <v>114</v>
      </c>
      <c r="AM367" s="43" t="b">
        <v>0</v>
      </c>
      <c r="AN367" s="3"/>
      <c r="AO367" s="3"/>
      <c r="AP367" s="43" t="b">
        <v>0</v>
      </c>
      <c r="AQ367" s="3" t="b">
        <v>0</v>
      </c>
    </row>
    <row r="368" spans="1:43" x14ac:dyDescent="0.25">
      <c r="A368" t="str">
        <f>_xlfn.CONCAT(Table4[[#This Row],[Order]],"-",Table4[[#This Row],[Line]])</f>
        <v>74756-20</v>
      </c>
      <c r="B368" s="5">
        <v>43480</v>
      </c>
      <c r="C368" s="8">
        <v>74756</v>
      </c>
      <c r="D368" s="3" t="s">
        <v>1058</v>
      </c>
      <c r="E368" s="8">
        <v>20</v>
      </c>
      <c r="F368" s="8">
        <v>1</v>
      </c>
      <c r="G368" s="3" t="s">
        <v>165</v>
      </c>
      <c r="H368" s="8">
        <v>1</v>
      </c>
      <c r="I368" s="43" t="b">
        <v>1</v>
      </c>
      <c r="J368" s="43" t="b">
        <v>0</v>
      </c>
      <c r="K368" t="s">
        <v>114</v>
      </c>
      <c r="L368" s="43" t="b">
        <v>0</v>
      </c>
      <c r="M368" s="43" t="b">
        <v>0</v>
      </c>
      <c r="N368" s="43" t="b">
        <v>0</v>
      </c>
      <c r="O368" t="s">
        <v>114</v>
      </c>
      <c r="P368" t="s">
        <v>114</v>
      </c>
      <c r="Q368" t="s">
        <v>114</v>
      </c>
      <c r="R368" t="s">
        <v>114</v>
      </c>
      <c r="S368" t="s">
        <v>114</v>
      </c>
      <c r="T368" t="s">
        <v>114</v>
      </c>
      <c r="U368" t="s">
        <v>114</v>
      </c>
      <c r="V368" t="s">
        <v>114</v>
      </c>
      <c r="W368" s="5">
        <v>43475</v>
      </c>
      <c r="X368" s="3" t="s">
        <v>114</v>
      </c>
      <c r="Y368" s="3"/>
      <c r="Z368" s="3" t="s">
        <v>4851</v>
      </c>
      <c r="AA368" s="3" t="s">
        <v>114</v>
      </c>
      <c r="AB368" s="3" t="s">
        <v>74</v>
      </c>
      <c r="AC368" s="8">
        <v>7</v>
      </c>
      <c r="AD368" s="3" t="s">
        <v>1034</v>
      </c>
      <c r="AE368" s="3"/>
      <c r="AF368" s="3" t="s">
        <v>114</v>
      </c>
      <c r="AG368" s="8">
        <v>4</v>
      </c>
      <c r="AH368" s="3" t="s">
        <v>74</v>
      </c>
      <c r="AI368" s="3" t="s">
        <v>1320</v>
      </c>
      <c r="AJ368" t="s">
        <v>114</v>
      </c>
      <c r="AK368" t="s">
        <v>114</v>
      </c>
      <c r="AL368" t="s">
        <v>114</v>
      </c>
      <c r="AM368" s="43" t="b">
        <v>0</v>
      </c>
      <c r="AN368" s="3"/>
      <c r="AO368" s="3"/>
      <c r="AP368" s="43" t="b">
        <v>0</v>
      </c>
      <c r="AQ368" s="3" t="b">
        <v>0</v>
      </c>
    </row>
    <row r="369" spans="1:43" x14ac:dyDescent="0.25">
      <c r="A369" t="str">
        <f>_xlfn.CONCAT(Table4[[#This Row],[Order]],"-",Table4[[#This Row],[Line]])</f>
        <v>74838-1</v>
      </c>
      <c r="B369" s="5">
        <v>43467</v>
      </c>
      <c r="C369" s="8">
        <v>74838</v>
      </c>
      <c r="D369" s="3" t="s">
        <v>2168</v>
      </c>
      <c r="E369" s="8">
        <v>1</v>
      </c>
      <c r="F369" s="8">
        <v>1</v>
      </c>
      <c r="G369" s="3" t="s">
        <v>4428</v>
      </c>
      <c r="H369" s="8">
        <v>9</v>
      </c>
      <c r="I369" s="43" t="b">
        <v>1</v>
      </c>
      <c r="J369" s="43" t="b">
        <v>1</v>
      </c>
      <c r="K369" t="s">
        <v>135</v>
      </c>
      <c r="L369" s="43" t="b">
        <v>1</v>
      </c>
      <c r="M369" s="43" t="b">
        <v>1</v>
      </c>
      <c r="N369" s="43" t="b">
        <v>1</v>
      </c>
      <c r="O369" t="s">
        <v>114</v>
      </c>
      <c r="P369" t="s">
        <v>138</v>
      </c>
      <c r="Q369" t="s">
        <v>114</v>
      </c>
      <c r="R369" t="s">
        <v>114</v>
      </c>
      <c r="S369" t="s">
        <v>114</v>
      </c>
      <c r="T369" t="s">
        <v>114</v>
      </c>
      <c r="U369" t="s">
        <v>114</v>
      </c>
      <c r="V369" t="s">
        <v>114</v>
      </c>
      <c r="W369" s="5">
        <v>43461</v>
      </c>
      <c r="X369" s="3" t="s">
        <v>151</v>
      </c>
      <c r="Y369" s="3" t="s">
        <v>5778</v>
      </c>
      <c r="Z369" s="3" t="s">
        <v>48</v>
      </c>
      <c r="AA369" s="3" t="s">
        <v>114</v>
      </c>
      <c r="AB369" s="3" t="s">
        <v>74</v>
      </c>
      <c r="AC369" s="8">
        <v>12</v>
      </c>
      <c r="AD369" s="3" t="s">
        <v>2167</v>
      </c>
      <c r="AE369" s="3">
        <v>43454</v>
      </c>
      <c r="AF369" s="3" t="s">
        <v>114</v>
      </c>
      <c r="AG369" s="8">
        <v>9</v>
      </c>
      <c r="AH369" s="3" t="s">
        <v>74</v>
      </c>
      <c r="AI369" s="3" t="s">
        <v>1324</v>
      </c>
      <c r="AJ369" t="s">
        <v>114</v>
      </c>
      <c r="AK369" t="s">
        <v>114</v>
      </c>
      <c r="AL369" t="s">
        <v>114</v>
      </c>
      <c r="AM369" s="43" t="b">
        <v>1</v>
      </c>
      <c r="AN369" s="3">
        <v>43461.555404282401</v>
      </c>
      <c r="AO369" s="3"/>
      <c r="AP369" s="43" t="b">
        <v>1</v>
      </c>
      <c r="AQ369" s="3" t="b">
        <v>0</v>
      </c>
    </row>
    <row r="370" spans="1:43" x14ac:dyDescent="0.25">
      <c r="A370" t="str">
        <f>_xlfn.CONCAT(Table4[[#This Row],[Order]],"-",Table4[[#This Row],[Line]])</f>
        <v>74900-1</v>
      </c>
      <c r="B370" s="5">
        <v>43454</v>
      </c>
      <c r="C370" s="8">
        <v>74900</v>
      </c>
      <c r="D370" s="3" t="s">
        <v>1564</v>
      </c>
      <c r="E370" s="8">
        <v>1</v>
      </c>
      <c r="F370" s="8">
        <v>1</v>
      </c>
      <c r="G370" s="3" t="s">
        <v>43</v>
      </c>
      <c r="H370" s="8">
        <v>1</v>
      </c>
      <c r="I370" s="43" t="b">
        <v>1</v>
      </c>
      <c r="J370" s="43" t="b">
        <v>1</v>
      </c>
      <c r="K370" t="s">
        <v>135</v>
      </c>
      <c r="L370" s="43" t="b">
        <v>1</v>
      </c>
      <c r="M370" s="43" t="b">
        <v>1</v>
      </c>
      <c r="N370" s="43" t="b">
        <v>1</v>
      </c>
      <c r="O370" t="s">
        <v>114</v>
      </c>
      <c r="P370" t="s">
        <v>138</v>
      </c>
      <c r="Q370" t="s">
        <v>114</v>
      </c>
      <c r="R370" t="s">
        <v>114</v>
      </c>
      <c r="S370" t="s">
        <v>114</v>
      </c>
      <c r="T370" t="s">
        <v>114</v>
      </c>
      <c r="U370" t="s">
        <v>114</v>
      </c>
      <c r="V370" t="s">
        <v>138</v>
      </c>
      <c r="W370" s="5">
        <v>43451</v>
      </c>
      <c r="X370" s="3" t="s">
        <v>151</v>
      </c>
      <c r="Y370" s="3" t="s">
        <v>4446</v>
      </c>
      <c r="Z370" s="3" t="s">
        <v>2059</v>
      </c>
      <c r="AA370" s="3" t="s">
        <v>3747</v>
      </c>
      <c r="AB370" s="3" t="s">
        <v>74</v>
      </c>
      <c r="AC370" s="8">
        <v>12</v>
      </c>
      <c r="AD370" s="3" t="s">
        <v>1563</v>
      </c>
      <c r="AE370" s="3">
        <v>43453</v>
      </c>
      <c r="AF370" s="3" t="s">
        <v>114</v>
      </c>
      <c r="AG370" s="8">
        <v>6</v>
      </c>
      <c r="AH370" s="3" t="s">
        <v>180</v>
      </c>
      <c r="AI370" s="3" t="s">
        <v>1320</v>
      </c>
      <c r="AJ370" t="s">
        <v>114</v>
      </c>
      <c r="AK370" t="s">
        <v>114</v>
      </c>
      <c r="AL370" t="s">
        <v>114</v>
      </c>
      <c r="AM370" s="43" t="b">
        <v>1</v>
      </c>
      <c r="AN370" s="3">
        <v>43452.630711076403</v>
      </c>
      <c r="AO370" s="3"/>
      <c r="AP370" s="43" t="b">
        <v>1</v>
      </c>
      <c r="AQ370" s="3" t="b">
        <v>1</v>
      </c>
    </row>
    <row r="371" spans="1:43" x14ac:dyDescent="0.25">
      <c r="A371" t="str">
        <f>_xlfn.CONCAT(Table4[[#This Row],[Order]],"-",Table4[[#This Row],[Line]])</f>
        <v>74900-13</v>
      </c>
      <c r="B371" s="6">
        <v>43469</v>
      </c>
      <c r="C371" s="9">
        <v>74900</v>
      </c>
      <c r="D371" s="4" t="s">
        <v>1722</v>
      </c>
      <c r="E371" s="9">
        <v>13</v>
      </c>
      <c r="F371" s="9">
        <v>1</v>
      </c>
      <c r="G371" s="4" t="s">
        <v>165</v>
      </c>
      <c r="H371" s="9">
        <v>1</v>
      </c>
      <c r="I371" s="43" t="b">
        <v>1</v>
      </c>
      <c r="J371" s="43" t="b">
        <v>1</v>
      </c>
      <c r="K371" t="s">
        <v>114</v>
      </c>
      <c r="L371" s="43" t="b">
        <v>1</v>
      </c>
      <c r="M371" s="43" t="b">
        <v>1</v>
      </c>
      <c r="N371" s="43" t="b">
        <v>0</v>
      </c>
      <c r="O371" t="s">
        <v>114</v>
      </c>
      <c r="P371" t="s">
        <v>4538</v>
      </c>
      <c r="Q371" t="s">
        <v>114</v>
      </c>
      <c r="R371" t="s">
        <v>114</v>
      </c>
      <c r="S371" t="s">
        <v>114</v>
      </c>
      <c r="T371" t="s">
        <v>114</v>
      </c>
      <c r="U371" t="s">
        <v>114</v>
      </c>
      <c r="V371" t="s">
        <v>138</v>
      </c>
      <c r="W371" s="5">
        <v>43465</v>
      </c>
      <c r="X371" s="4" t="s">
        <v>114</v>
      </c>
      <c r="Y371" s="4"/>
      <c r="Z371" s="4" t="s">
        <v>3756</v>
      </c>
      <c r="AA371" s="4" t="s">
        <v>117</v>
      </c>
      <c r="AB371" s="4" t="s">
        <v>74</v>
      </c>
      <c r="AC371" s="9">
        <v>7</v>
      </c>
      <c r="AD371" s="4" t="s">
        <v>1721</v>
      </c>
      <c r="AE371" s="4"/>
      <c r="AF371" s="4" t="s">
        <v>114</v>
      </c>
      <c r="AG371" s="9">
        <v>44</v>
      </c>
      <c r="AH371" s="3" t="s">
        <v>180</v>
      </c>
      <c r="AI371" s="3" t="s">
        <v>1320</v>
      </c>
      <c r="AJ371" t="s">
        <v>114</v>
      </c>
      <c r="AK371" t="s">
        <v>114</v>
      </c>
      <c r="AL371" t="s">
        <v>114</v>
      </c>
      <c r="AM371" s="43" t="b">
        <v>0</v>
      </c>
      <c r="AN371" s="3"/>
      <c r="AO371" s="3"/>
      <c r="AP371" s="43" t="b">
        <v>0</v>
      </c>
      <c r="AQ371" s="3" t="b">
        <v>1</v>
      </c>
    </row>
    <row r="372" spans="1:43" x14ac:dyDescent="0.25">
      <c r="A372" t="str">
        <f>_xlfn.CONCAT(Table4[[#This Row],[Order]],"-",Table4[[#This Row],[Line]])</f>
        <v>74900-16</v>
      </c>
      <c r="B372" s="59">
        <v>43469</v>
      </c>
      <c r="C372" s="57">
        <v>74900</v>
      </c>
      <c r="D372" s="58" t="s">
        <v>3778</v>
      </c>
      <c r="E372" s="57">
        <v>16</v>
      </c>
      <c r="F372" s="57">
        <v>1</v>
      </c>
      <c r="G372" s="58" t="s">
        <v>29</v>
      </c>
      <c r="H372" s="57">
        <v>4</v>
      </c>
      <c r="I372" s="43" t="b">
        <v>1</v>
      </c>
      <c r="J372" s="43" t="b">
        <v>1</v>
      </c>
      <c r="K372" t="s">
        <v>135</v>
      </c>
      <c r="L372" s="43" t="b">
        <v>1</v>
      </c>
      <c r="M372" s="43" t="b">
        <v>1</v>
      </c>
      <c r="N372" s="43" t="b">
        <v>1</v>
      </c>
      <c r="O372" t="s">
        <v>114</v>
      </c>
      <c r="P372" t="s">
        <v>138</v>
      </c>
      <c r="Q372" t="s">
        <v>114</v>
      </c>
      <c r="R372" t="s">
        <v>114</v>
      </c>
      <c r="S372" t="s">
        <v>114</v>
      </c>
      <c r="T372" t="s">
        <v>114</v>
      </c>
      <c r="U372" t="s">
        <v>114</v>
      </c>
      <c r="V372" t="s">
        <v>114</v>
      </c>
      <c r="W372" s="6">
        <v>43465</v>
      </c>
      <c r="X372" s="58" t="s">
        <v>114</v>
      </c>
      <c r="Y372" s="58" t="s">
        <v>5400</v>
      </c>
      <c r="Z372" s="58" t="s">
        <v>2445</v>
      </c>
      <c r="AA372" s="58" t="s">
        <v>114</v>
      </c>
      <c r="AB372" s="58" t="s">
        <v>74</v>
      </c>
      <c r="AC372" s="57">
        <v>7</v>
      </c>
      <c r="AD372" s="58" t="s">
        <v>3777</v>
      </c>
      <c r="AE372" s="59">
        <v>43465</v>
      </c>
      <c r="AF372" s="58" t="s">
        <v>114</v>
      </c>
      <c r="AG372" s="57">
        <v>8</v>
      </c>
      <c r="AH372" s="3" t="s">
        <v>180</v>
      </c>
      <c r="AI372" s="3" t="s">
        <v>1320</v>
      </c>
      <c r="AJ372" t="s">
        <v>114</v>
      </c>
      <c r="AK372" t="s">
        <v>114</v>
      </c>
      <c r="AL372" t="s">
        <v>114</v>
      </c>
      <c r="AM372" s="43" t="b">
        <v>0</v>
      </c>
      <c r="AN372" s="3"/>
      <c r="AO372" s="3"/>
      <c r="AP372" s="43" t="b">
        <v>0</v>
      </c>
      <c r="AQ372" s="3" t="b">
        <v>0</v>
      </c>
    </row>
    <row r="373" spans="1:43" x14ac:dyDescent="0.25">
      <c r="A373" t="str">
        <f>_xlfn.CONCAT(Table4[[#This Row],[Order]],"-",Table4[[#This Row],[Line]])</f>
        <v>74999-1</v>
      </c>
      <c r="B373" s="1">
        <v>43483</v>
      </c>
      <c r="C373" s="10">
        <v>74999</v>
      </c>
      <c r="D373" s="7" t="s">
        <v>2850</v>
      </c>
      <c r="E373" s="10">
        <v>1</v>
      </c>
      <c r="F373" s="10">
        <v>1</v>
      </c>
      <c r="G373" s="7" t="s">
        <v>42</v>
      </c>
      <c r="H373" s="10">
        <v>4</v>
      </c>
      <c r="I373" s="43" t="b">
        <v>0</v>
      </c>
      <c r="J373" s="43" t="b">
        <v>0</v>
      </c>
      <c r="K373" t="s">
        <v>114</v>
      </c>
      <c r="L373" s="43" t="b">
        <v>0</v>
      </c>
      <c r="M373" s="43" t="b">
        <v>0</v>
      </c>
      <c r="N373" s="43" t="b">
        <v>0</v>
      </c>
      <c r="O373" t="s">
        <v>114</v>
      </c>
      <c r="P373" t="s">
        <v>114</v>
      </c>
      <c r="Q373" t="s">
        <v>114</v>
      </c>
      <c r="R373" t="s">
        <v>114</v>
      </c>
      <c r="S373" t="s">
        <v>114</v>
      </c>
      <c r="T373" t="s">
        <v>114</v>
      </c>
      <c r="U373" t="s">
        <v>114</v>
      </c>
      <c r="V373" t="s">
        <v>114</v>
      </c>
      <c r="W373" s="6">
        <v>43480</v>
      </c>
      <c r="X373" s="7" t="s">
        <v>114</v>
      </c>
      <c r="Y373" s="7"/>
      <c r="Z373" s="7" t="s">
        <v>53</v>
      </c>
      <c r="AA373" s="7" t="s">
        <v>114</v>
      </c>
      <c r="AB373" s="7" t="s">
        <v>74</v>
      </c>
      <c r="AC373" s="10">
        <v>4</v>
      </c>
      <c r="AD373" s="7" t="s">
        <v>1225</v>
      </c>
      <c r="AE373" s="7"/>
      <c r="AF373" s="7" t="s">
        <v>114</v>
      </c>
      <c r="AG373" s="10">
        <v>4</v>
      </c>
      <c r="AH373" s="3" t="s">
        <v>74</v>
      </c>
      <c r="AI373" s="3" t="s">
        <v>1324</v>
      </c>
      <c r="AJ373" t="s">
        <v>114</v>
      </c>
      <c r="AK373" t="s">
        <v>114</v>
      </c>
      <c r="AL373" t="s">
        <v>114</v>
      </c>
      <c r="AM373" s="43" t="b">
        <v>0</v>
      </c>
      <c r="AN373" s="3"/>
      <c r="AO373" s="3"/>
      <c r="AP373" s="43" t="b">
        <v>0</v>
      </c>
      <c r="AQ373" s="3" t="b">
        <v>0</v>
      </c>
    </row>
    <row r="374" spans="1:43" x14ac:dyDescent="0.25">
      <c r="A374" t="str">
        <f>_xlfn.CONCAT(Table4[[#This Row],[Order]],"-",Table4[[#This Row],[Line]])</f>
        <v>74999-2</v>
      </c>
      <c r="B374" s="5">
        <v>43483</v>
      </c>
      <c r="C374" s="8">
        <v>74999</v>
      </c>
      <c r="D374" s="3" t="s">
        <v>2852</v>
      </c>
      <c r="E374" s="8">
        <v>2</v>
      </c>
      <c r="F374" s="8">
        <v>1</v>
      </c>
      <c r="G374" s="3" t="s">
        <v>42</v>
      </c>
      <c r="H374" s="8">
        <v>2</v>
      </c>
      <c r="I374" s="43" t="b">
        <v>0</v>
      </c>
      <c r="J374" s="43" t="b">
        <v>0</v>
      </c>
      <c r="K374" t="s">
        <v>114</v>
      </c>
      <c r="L374" s="43" t="b">
        <v>0</v>
      </c>
      <c r="M374" s="43" t="b">
        <v>0</v>
      </c>
      <c r="N374" s="43" t="b">
        <v>0</v>
      </c>
      <c r="O374" t="s">
        <v>114</v>
      </c>
      <c r="P374" t="s">
        <v>114</v>
      </c>
      <c r="Q374" t="s">
        <v>114</v>
      </c>
      <c r="R374" t="s">
        <v>114</v>
      </c>
      <c r="S374" t="s">
        <v>114</v>
      </c>
      <c r="T374" t="s">
        <v>114</v>
      </c>
      <c r="U374" t="s">
        <v>114</v>
      </c>
      <c r="V374" t="s">
        <v>114</v>
      </c>
      <c r="W374" s="5">
        <v>43480</v>
      </c>
      <c r="X374" s="3" t="s">
        <v>114</v>
      </c>
      <c r="Y374" s="3"/>
      <c r="Z374" s="3" t="s">
        <v>4887</v>
      </c>
      <c r="AA374" s="3" t="s">
        <v>114</v>
      </c>
      <c r="AB374" s="3" t="s">
        <v>74</v>
      </c>
      <c r="AC374" s="8">
        <v>4</v>
      </c>
      <c r="AD374" s="3" t="s">
        <v>2851</v>
      </c>
      <c r="AE374" s="3"/>
      <c r="AF374" s="3" t="s">
        <v>114</v>
      </c>
      <c r="AG374" s="8">
        <v>6</v>
      </c>
      <c r="AH374" s="3" t="s">
        <v>74</v>
      </c>
      <c r="AI374" s="3" t="s">
        <v>1324</v>
      </c>
      <c r="AJ374" t="s">
        <v>114</v>
      </c>
      <c r="AK374" t="s">
        <v>114</v>
      </c>
      <c r="AL374" t="s">
        <v>114</v>
      </c>
      <c r="AM374" s="43" t="b">
        <v>0</v>
      </c>
      <c r="AN374" s="3"/>
      <c r="AO374" s="3"/>
      <c r="AP374" s="43" t="b">
        <v>0</v>
      </c>
      <c r="AQ374" s="3" t="b">
        <v>0</v>
      </c>
    </row>
    <row r="375" spans="1:43" x14ac:dyDescent="0.25">
      <c r="A375" t="str">
        <f>_xlfn.CONCAT(Table4[[#This Row],[Order]],"-",Table4[[#This Row],[Line]])</f>
        <v>74999-3</v>
      </c>
      <c r="B375" s="5">
        <v>43483</v>
      </c>
      <c r="C375" s="8">
        <v>74999</v>
      </c>
      <c r="D375" s="3" t="s">
        <v>2854</v>
      </c>
      <c r="E375" s="8">
        <v>3</v>
      </c>
      <c r="F375" s="8">
        <v>1</v>
      </c>
      <c r="G375" s="3" t="s">
        <v>42</v>
      </c>
      <c r="H375" s="8">
        <v>4</v>
      </c>
      <c r="I375" s="43" t="b">
        <v>0</v>
      </c>
      <c r="J375" s="43" t="b">
        <v>0</v>
      </c>
      <c r="K375" t="s">
        <v>114</v>
      </c>
      <c r="L375" s="43" t="b">
        <v>0</v>
      </c>
      <c r="M375" s="43" t="b">
        <v>0</v>
      </c>
      <c r="N375" s="43" t="b">
        <v>0</v>
      </c>
      <c r="O375" t="s">
        <v>114</v>
      </c>
      <c r="P375" t="s">
        <v>114</v>
      </c>
      <c r="Q375" t="s">
        <v>114</v>
      </c>
      <c r="R375" t="s">
        <v>114</v>
      </c>
      <c r="S375" t="s">
        <v>114</v>
      </c>
      <c r="T375" t="s">
        <v>114</v>
      </c>
      <c r="U375" t="s">
        <v>114</v>
      </c>
      <c r="V375" t="s">
        <v>114</v>
      </c>
      <c r="W375" s="5">
        <v>43480</v>
      </c>
      <c r="X375" s="3" t="s">
        <v>114</v>
      </c>
      <c r="Y375" s="3"/>
      <c r="Z375" s="3" t="s">
        <v>4840</v>
      </c>
      <c r="AA375" s="3" t="s">
        <v>114</v>
      </c>
      <c r="AB375" s="3" t="s">
        <v>74</v>
      </c>
      <c r="AC375" s="8">
        <v>4</v>
      </c>
      <c r="AD375" s="3" t="s">
        <v>2853</v>
      </c>
      <c r="AE375" s="3"/>
      <c r="AF375" s="3" t="s">
        <v>114</v>
      </c>
      <c r="AG375" s="8">
        <v>4</v>
      </c>
      <c r="AH375" s="3" t="s">
        <v>74</v>
      </c>
      <c r="AI375" s="3" t="s">
        <v>1324</v>
      </c>
      <c r="AJ375" t="s">
        <v>114</v>
      </c>
      <c r="AK375" t="s">
        <v>114</v>
      </c>
      <c r="AL375" t="s">
        <v>114</v>
      </c>
      <c r="AM375" s="43" t="b">
        <v>0</v>
      </c>
      <c r="AN375" s="3"/>
      <c r="AO375" s="3"/>
      <c r="AP375" s="43" t="b">
        <v>0</v>
      </c>
      <c r="AQ375" s="3" t="b">
        <v>0</v>
      </c>
    </row>
    <row r="376" spans="1:43" x14ac:dyDescent="0.25">
      <c r="A376" t="str">
        <f>_xlfn.CONCAT(Table4[[#This Row],[Order]],"-",Table4[[#This Row],[Line]])</f>
        <v>74999-4</v>
      </c>
      <c r="B376" s="5">
        <v>43483</v>
      </c>
      <c r="C376" s="8">
        <v>74999</v>
      </c>
      <c r="D376" s="3" t="s">
        <v>2855</v>
      </c>
      <c r="E376" s="8">
        <v>4</v>
      </c>
      <c r="F376" s="8">
        <v>1</v>
      </c>
      <c r="G376" s="3" t="s">
        <v>42</v>
      </c>
      <c r="H376" s="8">
        <v>3</v>
      </c>
      <c r="I376" s="43" t="b">
        <v>0</v>
      </c>
      <c r="J376" s="43" t="b">
        <v>0</v>
      </c>
      <c r="K376" t="s">
        <v>114</v>
      </c>
      <c r="L376" s="43" t="b">
        <v>0</v>
      </c>
      <c r="M376" s="43" t="b">
        <v>0</v>
      </c>
      <c r="N376" s="43" t="b">
        <v>0</v>
      </c>
      <c r="O376" t="s">
        <v>114</v>
      </c>
      <c r="P376" t="s">
        <v>114</v>
      </c>
      <c r="Q376" t="s">
        <v>114</v>
      </c>
      <c r="R376" t="s">
        <v>114</v>
      </c>
      <c r="S376" t="s">
        <v>114</v>
      </c>
      <c r="T376" t="s">
        <v>114</v>
      </c>
      <c r="U376" t="s">
        <v>114</v>
      </c>
      <c r="V376" t="s">
        <v>114</v>
      </c>
      <c r="W376" s="5">
        <v>43480</v>
      </c>
      <c r="X376" s="3" t="s">
        <v>114</v>
      </c>
      <c r="Y376" s="3"/>
      <c r="Z376" s="3" t="s">
        <v>106</v>
      </c>
      <c r="AA376" s="3" t="s">
        <v>114</v>
      </c>
      <c r="AB376" s="3" t="s">
        <v>74</v>
      </c>
      <c r="AC376" s="8">
        <v>4</v>
      </c>
      <c r="AD376" s="3" t="s">
        <v>1298</v>
      </c>
      <c r="AE376" s="3"/>
      <c r="AF376" s="3" t="s">
        <v>114</v>
      </c>
      <c r="AG376" s="8">
        <v>3</v>
      </c>
      <c r="AH376" s="3" t="s">
        <v>74</v>
      </c>
      <c r="AI376" s="3" t="s">
        <v>1324</v>
      </c>
      <c r="AJ376" t="s">
        <v>114</v>
      </c>
      <c r="AK376" t="s">
        <v>114</v>
      </c>
      <c r="AL376" t="s">
        <v>114</v>
      </c>
      <c r="AM376" s="43" t="b">
        <v>0</v>
      </c>
      <c r="AN376" s="3"/>
      <c r="AO376" s="3"/>
      <c r="AP376" s="43" t="b">
        <v>0</v>
      </c>
      <c r="AQ376" s="3" t="b">
        <v>0</v>
      </c>
    </row>
    <row r="377" spans="1:43" x14ac:dyDescent="0.25">
      <c r="A377" t="str">
        <f>_xlfn.CONCAT(Table4[[#This Row],[Order]],"-",Table4[[#This Row],[Line]])</f>
        <v>74999-5</v>
      </c>
      <c r="B377" s="5">
        <v>43483</v>
      </c>
      <c r="C377" s="8">
        <v>74999</v>
      </c>
      <c r="D377" s="3" t="s">
        <v>2857</v>
      </c>
      <c r="E377" s="8">
        <v>5</v>
      </c>
      <c r="F377" s="8">
        <v>1</v>
      </c>
      <c r="G377" s="3" t="s">
        <v>42</v>
      </c>
      <c r="H377" s="8">
        <v>1</v>
      </c>
      <c r="I377" s="43" t="b">
        <v>0</v>
      </c>
      <c r="J377" s="43" t="b">
        <v>0</v>
      </c>
      <c r="K377" t="s">
        <v>114</v>
      </c>
      <c r="L377" s="43" t="b">
        <v>0</v>
      </c>
      <c r="M377" s="43" t="b">
        <v>0</v>
      </c>
      <c r="N377" s="43" t="b">
        <v>0</v>
      </c>
      <c r="O377" t="s">
        <v>114</v>
      </c>
      <c r="P377" t="s">
        <v>114</v>
      </c>
      <c r="Q377" t="s">
        <v>114</v>
      </c>
      <c r="R377" t="s">
        <v>114</v>
      </c>
      <c r="S377" t="s">
        <v>114</v>
      </c>
      <c r="T377" t="s">
        <v>114</v>
      </c>
      <c r="U377" t="s">
        <v>114</v>
      </c>
      <c r="V377" t="s">
        <v>114</v>
      </c>
      <c r="W377" s="5">
        <v>43480</v>
      </c>
      <c r="X377" s="3" t="s">
        <v>114</v>
      </c>
      <c r="Y377" s="3"/>
      <c r="Z377" s="3" t="s">
        <v>4888</v>
      </c>
      <c r="AA377" s="3" t="s">
        <v>114</v>
      </c>
      <c r="AB377" s="3" t="s">
        <v>74</v>
      </c>
      <c r="AC377" s="8">
        <v>4</v>
      </c>
      <c r="AD377" s="3" t="s">
        <v>2856</v>
      </c>
      <c r="AE377" s="3"/>
      <c r="AF377" s="3" t="s">
        <v>114</v>
      </c>
      <c r="AG377" s="8">
        <v>1</v>
      </c>
      <c r="AH377" s="3" t="s">
        <v>74</v>
      </c>
      <c r="AI377" s="3" t="s">
        <v>1324</v>
      </c>
      <c r="AJ377" t="s">
        <v>114</v>
      </c>
      <c r="AK377" t="s">
        <v>114</v>
      </c>
      <c r="AL377" t="s">
        <v>114</v>
      </c>
      <c r="AM377" s="43" t="b">
        <v>0</v>
      </c>
      <c r="AN377" s="3"/>
      <c r="AO377" s="3"/>
      <c r="AP377" s="43" t="b">
        <v>0</v>
      </c>
      <c r="AQ377" s="3" t="b">
        <v>0</v>
      </c>
    </row>
    <row r="378" spans="1:43" x14ac:dyDescent="0.25">
      <c r="A378" t="str">
        <f>_xlfn.CONCAT(Table4[[#This Row],[Order]],"-",Table4[[#This Row],[Line]])</f>
        <v>74999-6</v>
      </c>
      <c r="B378" s="5">
        <v>43483</v>
      </c>
      <c r="C378" s="8">
        <v>74999</v>
      </c>
      <c r="D378" s="3" t="s">
        <v>2859</v>
      </c>
      <c r="E378" s="8">
        <v>6</v>
      </c>
      <c r="F378" s="8">
        <v>1</v>
      </c>
      <c r="G378" s="3" t="s">
        <v>42</v>
      </c>
      <c r="H378" s="8">
        <v>1</v>
      </c>
      <c r="I378" s="43" t="b">
        <v>0</v>
      </c>
      <c r="J378" s="43" t="b">
        <v>0</v>
      </c>
      <c r="K378" t="s">
        <v>114</v>
      </c>
      <c r="L378" s="43" t="b">
        <v>0</v>
      </c>
      <c r="M378" s="43" t="b">
        <v>0</v>
      </c>
      <c r="N378" s="43" t="b">
        <v>0</v>
      </c>
      <c r="O378" t="s">
        <v>114</v>
      </c>
      <c r="P378" t="s">
        <v>114</v>
      </c>
      <c r="Q378" t="s">
        <v>114</v>
      </c>
      <c r="R378" t="s">
        <v>114</v>
      </c>
      <c r="S378" t="s">
        <v>114</v>
      </c>
      <c r="T378" t="s">
        <v>114</v>
      </c>
      <c r="U378" t="s">
        <v>114</v>
      </c>
      <c r="V378" t="s">
        <v>114</v>
      </c>
      <c r="W378" s="5">
        <v>43480</v>
      </c>
      <c r="X378" s="3" t="s">
        <v>114</v>
      </c>
      <c r="Y378" s="3"/>
      <c r="Z378" s="3" t="s">
        <v>4889</v>
      </c>
      <c r="AA378" s="3" t="s">
        <v>114</v>
      </c>
      <c r="AB378" s="3" t="s">
        <v>74</v>
      </c>
      <c r="AC378" s="8">
        <v>4</v>
      </c>
      <c r="AD378" s="3" t="s">
        <v>2858</v>
      </c>
      <c r="AE378" s="3"/>
      <c r="AF378" s="3" t="s">
        <v>114</v>
      </c>
      <c r="AG378" s="8">
        <v>2</v>
      </c>
      <c r="AH378" s="3" t="s">
        <v>74</v>
      </c>
      <c r="AI378" s="3" t="s">
        <v>1324</v>
      </c>
      <c r="AJ378" t="s">
        <v>114</v>
      </c>
      <c r="AK378" t="s">
        <v>114</v>
      </c>
      <c r="AL378" t="s">
        <v>114</v>
      </c>
      <c r="AM378" s="43" t="b">
        <v>0</v>
      </c>
      <c r="AN378" s="3"/>
      <c r="AO378" s="3"/>
      <c r="AP378" s="43" t="b">
        <v>0</v>
      </c>
      <c r="AQ378" s="3" t="b">
        <v>0</v>
      </c>
    </row>
    <row r="379" spans="1:43" x14ac:dyDescent="0.25">
      <c r="A379" t="str">
        <f>_xlfn.CONCAT(Table4[[#This Row],[Order]],"-",Table4[[#This Row],[Line]])</f>
        <v>75069-1</v>
      </c>
      <c r="B379" s="5">
        <v>43474</v>
      </c>
      <c r="C379" s="8">
        <v>75069</v>
      </c>
      <c r="D379" s="3" t="s">
        <v>1187</v>
      </c>
      <c r="E379" s="8">
        <v>1</v>
      </c>
      <c r="F379" s="8">
        <v>1</v>
      </c>
      <c r="G379" s="3" t="s">
        <v>165</v>
      </c>
      <c r="H379" s="8">
        <v>4</v>
      </c>
      <c r="I379" s="43" t="b">
        <v>1</v>
      </c>
      <c r="J379" s="43" t="b">
        <v>1</v>
      </c>
      <c r="K379" t="s">
        <v>114</v>
      </c>
      <c r="L379" s="43" t="b">
        <v>1</v>
      </c>
      <c r="M379" s="43" t="b">
        <v>1</v>
      </c>
      <c r="N379" s="43" t="b">
        <v>1</v>
      </c>
      <c r="O379" t="s">
        <v>114</v>
      </c>
      <c r="P379" t="s">
        <v>138</v>
      </c>
      <c r="Q379" t="s">
        <v>114</v>
      </c>
      <c r="R379" t="s">
        <v>114</v>
      </c>
      <c r="S379" t="s">
        <v>114</v>
      </c>
      <c r="T379" t="s">
        <v>114</v>
      </c>
      <c r="U379" t="s">
        <v>114</v>
      </c>
      <c r="V379" t="s">
        <v>138</v>
      </c>
      <c r="W379" s="5">
        <v>43469</v>
      </c>
      <c r="X379" s="3" t="s">
        <v>151</v>
      </c>
      <c r="Y379" s="3"/>
      <c r="Z379" s="3" t="s">
        <v>4447</v>
      </c>
      <c r="AA379" s="3" t="s">
        <v>0</v>
      </c>
      <c r="AB379" s="3" t="s">
        <v>74</v>
      </c>
      <c r="AC379" s="8">
        <v>12</v>
      </c>
      <c r="AD379" s="3" t="s">
        <v>1186</v>
      </c>
      <c r="AE379" s="3"/>
      <c r="AF379" s="3" t="s">
        <v>114</v>
      </c>
      <c r="AG379" s="8">
        <v>4</v>
      </c>
      <c r="AH379" s="3" t="s">
        <v>180</v>
      </c>
      <c r="AI379" s="3" t="s">
        <v>1328</v>
      </c>
      <c r="AJ379" t="s">
        <v>114</v>
      </c>
      <c r="AK379" t="s">
        <v>114</v>
      </c>
      <c r="AL379" t="s">
        <v>114</v>
      </c>
      <c r="AM379" s="43" t="b">
        <v>0</v>
      </c>
      <c r="AN379" s="3"/>
      <c r="AO379" s="3"/>
      <c r="AP379" s="43" t="b">
        <v>0</v>
      </c>
      <c r="AQ379" s="3" t="b">
        <v>0</v>
      </c>
    </row>
    <row r="380" spans="1:43" x14ac:dyDescent="0.25">
      <c r="A380" t="str">
        <f>_xlfn.CONCAT(Table4[[#This Row],[Order]],"-",Table4[[#This Row],[Line]])</f>
        <v>75093-1</v>
      </c>
      <c r="B380" s="5">
        <v>43462</v>
      </c>
      <c r="C380" s="8">
        <v>75093</v>
      </c>
      <c r="D380" s="3" t="s">
        <v>756</v>
      </c>
      <c r="E380" s="8">
        <v>1</v>
      </c>
      <c r="F380" s="8">
        <v>1</v>
      </c>
      <c r="G380" s="3" t="s">
        <v>29</v>
      </c>
      <c r="H380" s="8">
        <v>1</v>
      </c>
      <c r="I380" s="43" t="b">
        <v>1</v>
      </c>
      <c r="J380" s="43" t="b">
        <v>1</v>
      </c>
      <c r="K380" t="s">
        <v>135</v>
      </c>
      <c r="L380" s="43" t="b">
        <v>1</v>
      </c>
      <c r="M380" s="43" t="b">
        <v>1</v>
      </c>
      <c r="N380" s="43" t="b">
        <v>1</v>
      </c>
      <c r="O380" t="s">
        <v>114</v>
      </c>
      <c r="P380" t="s">
        <v>138</v>
      </c>
      <c r="Q380" t="s">
        <v>114</v>
      </c>
      <c r="R380" t="s">
        <v>114</v>
      </c>
      <c r="S380" t="s">
        <v>114</v>
      </c>
      <c r="T380" t="s">
        <v>114</v>
      </c>
      <c r="U380" t="s">
        <v>114</v>
      </c>
      <c r="V380" t="s">
        <v>114</v>
      </c>
      <c r="W380" s="5">
        <v>43458</v>
      </c>
      <c r="X380" s="3" t="s">
        <v>151</v>
      </c>
      <c r="Y380" s="3" t="s">
        <v>5211</v>
      </c>
      <c r="Z380" s="3" t="s">
        <v>2788</v>
      </c>
      <c r="AA380" s="3" t="s">
        <v>125</v>
      </c>
      <c r="AB380" s="3" t="s">
        <v>74</v>
      </c>
      <c r="AC380" s="8">
        <v>12</v>
      </c>
      <c r="AD380" s="3" t="s">
        <v>755</v>
      </c>
      <c r="AE380" s="3">
        <v>43462</v>
      </c>
      <c r="AF380" s="3" t="s">
        <v>114</v>
      </c>
      <c r="AG380" s="8">
        <v>2</v>
      </c>
      <c r="AH380" s="3" t="s">
        <v>180</v>
      </c>
      <c r="AI380" s="3" t="s">
        <v>1338</v>
      </c>
      <c r="AJ380" t="s">
        <v>114</v>
      </c>
      <c r="AK380" t="s">
        <v>114</v>
      </c>
      <c r="AL380" t="s">
        <v>114</v>
      </c>
      <c r="AM380" s="43" t="b">
        <v>0</v>
      </c>
      <c r="AN380" s="3"/>
      <c r="AO380" s="3"/>
      <c r="AP380" s="43" t="b">
        <v>0</v>
      </c>
      <c r="AQ380" s="3" t="b">
        <v>1</v>
      </c>
    </row>
    <row r="381" spans="1:43" x14ac:dyDescent="0.25">
      <c r="A381" t="str">
        <f>_xlfn.CONCAT(Table4[[#This Row],[Order]],"-",Table4[[#This Row],[Line]])</f>
        <v>75093-2</v>
      </c>
      <c r="B381" s="5">
        <v>43462</v>
      </c>
      <c r="C381" s="8">
        <v>75093</v>
      </c>
      <c r="D381" s="3" t="s">
        <v>758</v>
      </c>
      <c r="E381" s="8">
        <v>2</v>
      </c>
      <c r="F381" s="8">
        <v>1</v>
      </c>
      <c r="G381" s="3" t="s">
        <v>29</v>
      </c>
      <c r="H381" s="8">
        <v>1</v>
      </c>
      <c r="I381" s="43" t="b">
        <v>1</v>
      </c>
      <c r="J381" s="43" t="b">
        <v>1</v>
      </c>
      <c r="K381" t="s">
        <v>135</v>
      </c>
      <c r="L381" s="43" t="b">
        <v>1</v>
      </c>
      <c r="M381" s="43" t="b">
        <v>1</v>
      </c>
      <c r="N381" s="43" t="b">
        <v>1</v>
      </c>
      <c r="O381" t="s">
        <v>138</v>
      </c>
      <c r="P381" t="s">
        <v>114</v>
      </c>
      <c r="Q381" t="s">
        <v>114</v>
      </c>
      <c r="R381" t="s">
        <v>114</v>
      </c>
      <c r="S381" t="s">
        <v>114</v>
      </c>
      <c r="T381" t="s">
        <v>114</v>
      </c>
      <c r="U381" t="s">
        <v>138</v>
      </c>
      <c r="V381" t="s">
        <v>114</v>
      </c>
      <c r="W381" s="5">
        <v>43458</v>
      </c>
      <c r="X381" s="3" t="s">
        <v>151</v>
      </c>
      <c r="Y381" s="3" t="s">
        <v>5779</v>
      </c>
      <c r="Z381" s="3" t="s">
        <v>2789</v>
      </c>
      <c r="AA381" s="3" t="s">
        <v>125</v>
      </c>
      <c r="AB381" s="3" t="s">
        <v>74</v>
      </c>
      <c r="AC381" s="8">
        <v>12</v>
      </c>
      <c r="AD381" s="3" t="s">
        <v>757</v>
      </c>
      <c r="AE381" s="3">
        <v>43465</v>
      </c>
      <c r="AF381" s="3" t="s">
        <v>114</v>
      </c>
      <c r="AG381" s="8">
        <v>8</v>
      </c>
      <c r="AH381" s="3" t="s">
        <v>180</v>
      </c>
      <c r="AI381" s="3" t="s">
        <v>1338</v>
      </c>
      <c r="AJ381" t="s">
        <v>114</v>
      </c>
      <c r="AK381" t="s">
        <v>114</v>
      </c>
      <c r="AL381" t="s">
        <v>114</v>
      </c>
      <c r="AM381" s="43" t="b">
        <v>0</v>
      </c>
      <c r="AN381" s="3"/>
      <c r="AO381" s="3"/>
      <c r="AP381" s="43" t="b">
        <v>0</v>
      </c>
      <c r="AQ381" s="3" t="b">
        <v>1</v>
      </c>
    </row>
    <row r="382" spans="1:43" x14ac:dyDescent="0.25">
      <c r="A382" t="str">
        <f>_xlfn.CONCAT(Table4[[#This Row],[Order]],"-",Table4[[#This Row],[Line]])</f>
        <v>75103-1</v>
      </c>
      <c r="B382" s="5">
        <v>43488</v>
      </c>
      <c r="C382" s="8">
        <v>75103</v>
      </c>
      <c r="D382" s="3" t="s">
        <v>1260</v>
      </c>
      <c r="E382" s="8">
        <v>1</v>
      </c>
      <c r="F382" s="8">
        <v>1</v>
      </c>
      <c r="G382" s="3" t="s">
        <v>42</v>
      </c>
      <c r="H382" s="8">
        <v>120</v>
      </c>
      <c r="I382" s="43" t="b">
        <v>0</v>
      </c>
      <c r="J382" s="43" t="b">
        <v>0</v>
      </c>
      <c r="K382" t="s">
        <v>114</v>
      </c>
      <c r="L382" s="43" t="b">
        <v>0</v>
      </c>
      <c r="M382" s="43" t="b">
        <v>0</v>
      </c>
      <c r="N382" s="43" t="b">
        <v>0</v>
      </c>
      <c r="O382" t="s">
        <v>114</v>
      </c>
      <c r="P382" t="s">
        <v>114</v>
      </c>
      <c r="Q382" t="s">
        <v>114</v>
      </c>
      <c r="R382" t="s">
        <v>114</v>
      </c>
      <c r="S382" t="s">
        <v>114</v>
      </c>
      <c r="T382" t="s">
        <v>114</v>
      </c>
      <c r="U382" t="s">
        <v>114</v>
      </c>
      <c r="V382" t="s">
        <v>114</v>
      </c>
      <c r="W382" s="5">
        <v>43483</v>
      </c>
      <c r="X382" s="3" t="s">
        <v>114</v>
      </c>
      <c r="Y382" s="3"/>
      <c r="Z382" s="3" t="s">
        <v>4910</v>
      </c>
      <c r="AA382" s="3" t="s">
        <v>114</v>
      </c>
      <c r="AB382" s="3" t="s">
        <v>74</v>
      </c>
      <c r="AC382" s="8">
        <v>4</v>
      </c>
      <c r="AD382" s="3" t="s">
        <v>1259</v>
      </c>
      <c r="AE382" s="3"/>
      <c r="AF382" s="3" t="s">
        <v>114</v>
      </c>
      <c r="AG382" s="8">
        <v>120</v>
      </c>
      <c r="AH382" s="3" t="s">
        <v>74</v>
      </c>
      <c r="AI382" s="3" t="s">
        <v>1331</v>
      </c>
      <c r="AJ382" t="s">
        <v>114</v>
      </c>
      <c r="AK382" t="s">
        <v>114</v>
      </c>
      <c r="AL382" t="s">
        <v>114</v>
      </c>
      <c r="AM382" s="43" t="b">
        <v>0</v>
      </c>
      <c r="AN382" s="3"/>
      <c r="AO382" s="3"/>
      <c r="AP382" s="43" t="b">
        <v>0</v>
      </c>
      <c r="AQ382" s="3" t="b">
        <v>0</v>
      </c>
    </row>
    <row r="383" spans="1:43" x14ac:dyDescent="0.25">
      <c r="A383" t="str">
        <f>_xlfn.CONCAT(Table4[[#This Row],[Order]],"-",Table4[[#This Row],[Line]])</f>
        <v>75103-2</v>
      </c>
      <c r="B383" s="5">
        <v>43488</v>
      </c>
      <c r="C383" s="8">
        <v>75103</v>
      </c>
      <c r="D383" s="3" t="s">
        <v>1263</v>
      </c>
      <c r="E383" s="8">
        <v>2</v>
      </c>
      <c r="F383" s="8">
        <v>1</v>
      </c>
      <c r="G383" s="3" t="s">
        <v>42</v>
      </c>
      <c r="H383" s="8">
        <v>4</v>
      </c>
      <c r="I383" s="43" t="b">
        <v>0</v>
      </c>
      <c r="J383" s="43" t="b">
        <v>0</v>
      </c>
      <c r="K383" t="s">
        <v>114</v>
      </c>
      <c r="L383" s="43" t="b">
        <v>0</v>
      </c>
      <c r="M383" s="43" t="b">
        <v>0</v>
      </c>
      <c r="N383" s="43" t="b">
        <v>0</v>
      </c>
      <c r="O383" t="s">
        <v>114</v>
      </c>
      <c r="P383" t="s">
        <v>114</v>
      </c>
      <c r="Q383" t="s">
        <v>114</v>
      </c>
      <c r="R383" t="s">
        <v>114</v>
      </c>
      <c r="S383" t="s">
        <v>114</v>
      </c>
      <c r="T383" t="s">
        <v>114</v>
      </c>
      <c r="U383" t="s">
        <v>114</v>
      </c>
      <c r="V383" t="s">
        <v>114</v>
      </c>
      <c r="W383" s="5">
        <v>43483</v>
      </c>
      <c r="X383" s="3" t="s">
        <v>114</v>
      </c>
      <c r="Y383" s="3"/>
      <c r="Z383" s="3" t="s">
        <v>4911</v>
      </c>
      <c r="AA383" s="3" t="s">
        <v>114</v>
      </c>
      <c r="AB383" s="3" t="s">
        <v>74</v>
      </c>
      <c r="AC383" s="8">
        <v>4</v>
      </c>
      <c r="AD383" s="3" t="s">
        <v>1262</v>
      </c>
      <c r="AE383" s="3"/>
      <c r="AF383" s="3" t="s">
        <v>114</v>
      </c>
      <c r="AG383" s="8">
        <v>4</v>
      </c>
      <c r="AH383" s="3" t="s">
        <v>74</v>
      </c>
      <c r="AI383" s="3" t="s">
        <v>1331</v>
      </c>
      <c r="AJ383" t="s">
        <v>114</v>
      </c>
      <c r="AK383" t="s">
        <v>114</v>
      </c>
      <c r="AL383" t="s">
        <v>114</v>
      </c>
      <c r="AM383" s="43" t="b">
        <v>0</v>
      </c>
      <c r="AN383" s="3"/>
      <c r="AO383" s="3"/>
      <c r="AP383" s="43" t="b">
        <v>0</v>
      </c>
      <c r="AQ383" s="3" t="b">
        <v>0</v>
      </c>
    </row>
    <row r="384" spans="1:43" x14ac:dyDescent="0.25">
      <c r="A384" t="str">
        <f>_xlfn.CONCAT(Table4[[#This Row],[Order]],"-",Table4[[#This Row],[Line]])</f>
        <v>75103-3</v>
      </c>
      <c r="B384" s="5">
        <v>43502</v>
      </c>
      <c r="C384" s="8">
        <v>75103</v>
      </c>
      <c r="D384" s="3" t="s">
        <v>1265</v>
      </c>
      <c r="E384" s="8">
        <v>3</v>
      </c>
      <c r="F384" s="8">
        <v>1</v>
      </c>
      <c r="G384" s="3" t="s">
        <v>42</v>
      </c>
      <c r="H384" s="8">
        <v>6</v>
      </c>
      <c r="I384" s="43" t="b">
        <v>0</v>
      </c>
      <c r="J384" s="43" t="b">
        <v>0</v>
      </c>
      <c r="K384" t="s">
        <v>114</v>
      </c>
      <c r="L384" s="43" t="b">
        <v>0</v>
      </c>
      <c r="M384" s="43" t="b">
        <v>0</v>
      </c>
      <c r="N384" s="43" t="b">
        <v>0</v>
      </c>
      <c r="O384" t="s">
        <v>114</v>
      </c>
      <c r="P384" t="s">
        <v>114</v>
      </c>
      <c r="Q384" t="s">
        <v>114</v>
      </c>
      <c r="R384" t="s">
        <v>114</v>
      </c>
      <c r="S384" t="s">
        <v>114</v>
      </c>
      <c r="T384" t="s">
        <v>114</v>
      </c>
      <c r="U384" t="s">
        <v>114</v>
      </c>
      <c r="V384" t="s">
        <v>114</v>
      </c>
      <c r="W384" s="5">
        <v>43497</v>
      </c>
      <c r="X384" s="3" t="s">
        <v>114</v>
      </c>
      <c r="Y384" s="3"/>
      <c r="Z384" s="3" t="s">
        <v>5135</v>
      </c>
      <c r="AA384" s="3" t="s">
        <v>114</v>
      </c>
      <c r="AB384" s="3" t="s">
        <v>74</v>
      </c>
      <c r="AC384" s="8">
        <v>4</v>
      </c>
      <c r="AD384" s="3" t="s">
        <v>1264</v>
      </c>
      <c r="AE384" s="3"/>
      <c r="AF384" s="3" t="s">
        <v>114</v>
      </c>
      <c r="AG384" s="8">
        <v>6</v>
      </c>
      <c r="AH384" s="3" t="s">
        <v>74</v>
      </c>
      <c r="AI384" s="3" t="s">
        <v>1331</v>
      </c>
      <c r="AJ384" t="s">
        <v>114</v>
      </c>
      <c r="AK384" t="s">
        <v>114</v>
      </c>
      <c r="AL384" t="s">
        <v>114</v>
      </c>
      <c r="AM384" s="43" t="b">
        <v>0</v>
      </c>
      <c r="AN384" s="3"/>
      <c r="AO384" s="3"/>
      <c r="AP384" s="43" t="b">
        <v>0</v>
      </c>
      <c r="AQ384" s="3" t="b">
        <v>0</v>
      </c>
    </row>
    <row r="385" spans="1:43" x14ac:dyDescent="0.25">
      <c r="A385" t="str">
        <f>_xlfn.CONCAT(Table4[[#This Row],[Order]],"-",Table4[[#This Row],[Line]])</f>
        <v>75103-4</v>
      </c>
      <c r="B385" s="5">
        <v>43502</v>
      </c>
      <c r="C385" s="8">
        <v>75103</v>
      </c>
      <c r="D385" s="3" t="s">
        <v>1267</v>
      </c>
      <c r="E385" s="8">
        <v>4</v>
      </c>
      <c r="F385" s="8">
        <v>1</v>
      </c>
      <c r="G385" s="3" t="s">
        <v>42</v>
      </c>
      <c r="H385" s="8">
        <v>5</v>
      </c>
      <c r="I385" s="43" t="b">
        <v>0</v>
      </c>
      <c r="J385" s="43" t="b">
        <v>0</v>
      </c>
      <c r="K385" t="s">
        <v>114</v>
      </c>
      <c r="L385" s="43" t="b">
        <v>0</v>
      </c>
      <c r="M385" s="43" t="b">
        <v>0</v>
      </c>
      <c r="N385" s="43" t="b">
        <v>0</v>
      </c>
      <c r="O385" t="s">
        <v>114</v>
      </c>
      <c r="P385" t="s">
        <v>114</v>
      </c>
      <c r="Q385" t="s">
        <v>114</v>
      </c>
      <c r="R385" t="s">
        <v>114</v>
      </c>
      <c r="S385" t="s">
        <v>114</v>
      </c>
      <c r="T385" t="s">
        <v>114</v>
      </c>
      <c r="U385" t="s">
        <v>114</v>
      </c>
      <c r="V385" t="s">
        <v>114</v>
      </c>
      <c r="W385" s="5">
        <v>43497</v>
      </c>
      <c r="X385" s="3" t="s">
        <v>114</v>
      </c>
      <c r="Y385" s="3"/>
      <c r="Z385" s="3" t="s">
        <v>5136</v>
      </c>
      <c r="AA385" s="3" t="s">
        <v>114</v>
      </c>
      <c r="AB385" s="3" t="s">
        <v>74</v>
      </c>
      <c r="AC385" s="8">
        <v>4</v>
      </c>
      <c r="AD385" s="3" t="s">
        <v>1266</v>
      </c>
      <c r="AE385" s="3"/>
      <c r="AF385" s="3" t="s">
        <v>114</v>
      </c>
      <c r="AG385" s="8">
        <v>5</v>
      </c>
      <c r="AH385" s="3" t="s">
        <v>74</v>
      </c>
      <c r="AI385" s="3" t="s">
        <v>1331</v>
      </c>
      <c r="AJ385" t="s">
        <v>114</v>
      </c>
      <c r="AK385" t="s">
        <v>114</v>
      </c>
      <c r="AL385" t="s">
        <v>114</v>
      </c>
      <c r="AM385" s="43" t="b">
        <v>0</v>
      </c>
      <c r="AN385" s="3"/>
      <c r="AO385" s="3"/>
      <c r="AP385" s="43" t="b">
        <v>0</v>
      </c>
      <c r="AQ385" s="3" t="b">
        <v>0</v>
      </c>
    </row>
    <row r="386" spans="1:43" x14ac:dyDescent="0.25">
      <c r="A386" t="str">
        <f>_xlfn.CONCAT(Table4[[#This Row],[Order]],"-",Table4[[#This Row],[Line]])</f>
        <v>75103-5</v>
      </c>
      <c r="B386" s="5">
        <v>43502</v>
      </c>
      <c r="C386" s="8">
        <v>75103</v>
      </c>
      <c r="D386" s="3" t="s">
        <v>1269</v>
      </c>
      <c r="E386" s="8">
        <v>5</v>
      </c>
      <c r="F386" s="8">
        <v>1</v>
      </c>
      <c r="G386" s="3" t="s">
        <v>42</v>
      </c>
      <c r="H386" s="8">
        <v>12</v>
      </c>
      <c r="I386" s="43" t="b">
        <v>0</v>
      </c>
      <c r="J386" s="43" t="b">
        <v>0</v>
      </c>
      <c r="K386" t="s">
        <v>114</v>
      </c>
      <c r="L386" s="43" t="b">
        <v>0</v>
      </c>
      <c r="M386" s="43" t="b">
        <v>0</v>
      </c>
      <c r="N386" s="43" t="b">
        <v>0</v>
      </c>
      <c r="O386" t="s">
        <v>114</v>
      </c>
      <c r="P386" t="s">
        <v>114</v>
      </c>
      <c r="Q386" t="s">
        <v>114</v>
      </c>
      <c r="R386" t="s">
        <v>114</v>
      </c>
      <c r="S386" t="s">
        <v>114</v>
      </c>
      <c r="T386" t="s">
        <v>114</v>
      </c>
      <c r="U386" t="s">
        <v>114</v>
      </c>
      <c r="V386" t="s">
        <v>114</v>
      </c>
      <c r="W386" s="5">
        <v>43497</v>
      </c>
      <c r="X386" s="3" t="s">
        <v>114</v>
      </c>
      <c r="Y386" s="3"/>
      <c r="Z386" s="3" t="s">
        <v>5137</v>
      </c>
      <c r="AA386" s="3" t="s">
        <v>114</v>
      </c>
      <c r="AB386" s="3" t="s">
        <v>74</v>
      </c>
      <c r="AC386" s="8">
        <v>4</v>
      </c>
      <c r="AD386" s="3" t="s">
        <v>1268</v>
      </c>
      <c r="AE386" s="3"/>
      <c r="AF386" s="3" t="s">
        <v>114</v>
      </c>
      <c r="AG386" s="8">
        <v>12</v>
      </c>
      <c r="AH386" s="3" t="s">
        <v>74</v>
      </c>
      <c r="AI386" s="3" t="s">
        <v>1331</v>
      </c>
      <c r="AJ386" t="s">
        <v>114</v>
      </c>
      <c r="AK386" t="s">
        <v>114</v>
      </c>
      <c r="AL386" t="s">
        <v>114</v>
      </c>
      <c r="AM386" s="43" t="b">
        <v>0</v>
      </c>
      <c r="AN386" s="3"/>
      <c r="AO386" s="3"/>
      <c r="AP386" s="43" t="b">
        <v>0</v>
      </c>
      <c r="AQ386" s="3" t="b">
        <v>0</v>
      </c>
    </row>
    <row r="387" spans="1:43" x14ac:dyDescent="0.25">
      <c r="A387" t="str">
        <f>_xlfn.CONCAT(Table4[[#This Row],[Order]],"-",Table4[[#This Row],[Line]])</f>
        <v>75103-6</v>
      </c>
      <c r="B387" s="5">
        <v>43502</v>
      </c>
      <c r="C387" s="8">
        <v>75103</v>
      </c>
      <c r="D387" s="3" t="s">
        <v>1271</v>
      </c>
      <c r="E387" s="8">
        <v>6</v>
      </c>
      <c r="F387" s="8">
        <v>1</v>
      </c>
      <c r="G387" s="3" t="s">
        <v>42</v>
      </c>
      <c r="H387" s="8">
        <v>7</v>
      </c>
      <c r="I387" s="43" t="b">
        <v>0</v>
      </c>
      <c r="J387" s="43" t="b">
        <v>0</v>
      </c>
      <c r="K387" t="s">
        <v>114</v>
      </c>
      <c r="L387" s="43" t="b">
        <v>0</v>
      </c>
      <c r="M387" s="43" t="b">
        <v>0</v>
      </c>
      <c r="N387" s="43" t="b">
        <v>0</v>
      </c>
      <c r="O387" t="s">
        <v>114</v>
      </c>
      <c r="P387" t="s">
        <v>114</v>
      </c>
      <c r="Q387" t="s">
        <v>114</v>
      </c>
      <c r="R387" t="s">
        <v>114</v>
      </c>
      <c r="S387" t="s">
        <v>114</v>
      </c>
      <c r="T387" t="s">
        <v>114</v>
      </c>
      <c r="U387" t="s">
        <v>114</v>
      </c>
      <c r="V387" t="s">
        <v>114</v>
      </c>
      <c r="W387" s="5">
        <v>43497</v>
      </c>
      <c r="X387" s="3" t="s">
        <v>114</v>
      </c>
      <c r="Y387" s="3"/>
      <c r="Z387" s="3" t="s">
        <v>5135</v>
      </c>
      <c r="AA387" s="3" t="s">
        <v>114</v>
      </c>
      <c r="AB387" s="3" t="s">
        <v>74</v>
      </c>
      <c r="AC387" s="8">
        <v>4</v>
      </c>
      <c r="AD387" s="3" t="s">
        <v>1270</v>
      </c>
      <c r="AE387" s="3"/>
      <c r="AF387" s="3" t="s">
        <v>114</v>
      </c>
      <c r="AG387" s="8">
        <v>7</v>
      </c>
      <c r="AH387" s="3" t="s">
        <v>74</v>
      </c>
      <c r="AI387" s="3" t="s">
        <v>1331</v>
      </c>
      <c r="AJ387" t="s">
        <v>114</v>
      </c>
      <c r="AK387" t="s">
        <v>114</v>
      </c>
      <c r="AL387" t="s">
        <v>114</v>
      </c>
      <c r="AM387" s="43" t="b">
        <v>0</v>
      </c>
      <c r="AN387" s="3"/>
      <c r="AO387" s="3"/>
      <c r="AP387" s="43" t="b">
        <v>0</v>
      </c>
      <c r="AQ387" s="3" t="b">
        <v>0</v>
      </c>
    </row>
    <row r="388" spans="1:43" x14ac:dyDescent="0.25">
      <c r="A388" t="str">
        <f>_xlfn.CONCAT(Table4[[#This Row],[Order]],"-",Table4[[#This Row],[Line]])</f>
        <v>75103-7</v>
      </c>
      <c r="B388" s="5">
        <v>43502</v>
      </c>
      <c r="C388" s="8">
        <v>75103</v>
      </c>
      <c r="D388" s="3" t="s">
        <v>1273</v>
      </c>
      <c r="E388" s="8">
        <v>7</v>
      </c>
      <c r="F388" s="8">
        <v>1</v>
      </c>
      <c r="G388" s="3" t="s">
        <v>42</v>
      </c>
      <c r="H388" s="8">
        <v>3</v>
      </c>
      <c r="I388" s="43" t="b">
        <v>0</v>
      </c>
      <c r="J388" s="43" t="b">
        <v>0</v>
      </c>
      <c r="K388" t="s">
        <v>114</v>
      </c>
      <c r="L388" s="43" t="b">
        <v>0</v>
      </c>
      <c r="M388" s="43" t="b">
        <v>0</v>
      </c>
      <c r="N388" s="43" t="b">
        <v>0</v>
      </c>
      <c r="O388" t="s">
        <v>114</v>
      </c>
      <c r="P388" t="s">
        <v>114</v>
      </c>
      <c r="Q388" t="s">
        <v>114</v>
      </c>
      <c r="R388" t="s">
        <v>114</v>
      </c>
      <c r="S388" t="s">
        <v>114</v>
      </c>
      <c r="T388" t="s">
        <v>114</v>
      </c>
      <c r="U388" t="s">
        <v>114</v>
      </c>
      <c r="V388" t="s">
        <v>114</v>
      </c>
      <c r="W388" s="5">
        <v>43497</v>
      </c>
      <c r="X388" s="3" t="s">
        <v>114</v>
      </c>
      <c r="Y388" s="3"/>
      <c r="Z388" s="3" t="s">
        <v>5136</v>
      </c>
      <c r="AA388" s="3" t="s">
        <v>114</v>
      </c>
      <c r="AB388" s="3" t="s">
        <v>74</v>
      </c>
      <c r="AC388" s="8">
        <v>4</v>
      </c>
      <c r="AD388" s="3" t="s">
        <v>1272</v>
      </c>
      <c r="AE388" s="3"/>
      <c r="AF388" s="3" t="s">
        <v>114</v>
      </c>
      <c r="AG388" s="8">
        <v>3</v>
      </c>
      <c r="AH388" s="3" t="s">
        <v>74</v>
      </c>
      <c r="AI388" s="3" t="s">
        <v>1331</v>
      </c>
      <c r="AJ388" t="s">
        <v>114</v>
      </c>
      <c r="AK388" t="s">
        <v>114</v>
      </c>
      <c r="AL388" t="s">
        <v>114</v>
      </c>
      <c r="AM388" s="43" t="b">
        <v>0</v>
      </c>
      <c r="AN388" s="3"/>
      <c r="AO388" s="3"/>
      <c r="AP388" s="43" t="b">
        <v>0</v>
      </c>
      <c r="AQ388" s="3" t="b">
        <v>0</v>
      </c>
    </row>
    <row r="389" spans="1:43" x14ac:dyDescent="0.25">
      <c r="A389" t="str">
        <f>_xlfn.CONCAT(Table4[[#This Row],[Order]],"-",Table4[[#This Row],[Line]])</f>
        <v>75103-8</v>
      </c>
      <c r="B389" s="59">
        <v>43488</v>
      </c>
      <c r="C389" s="57">
        <v>75103</v>
      </c>
      <c r="D389" s="58" t="s">
        <v>1260</v>
      </c>
      <c r="E389" s="57">
        <v>8</v>
      </c>
      <c r="F389" s="57">
        <v>1</v>
      </c>
      <c r="G389" s="58" t="s">
        <v>42</v>
      </c>
      <c r="H389" s="57">
        <v>64</v>
      </c>
      <c r="I389" s="43" t="b">
        <v>0</v>
      </c>
      <c r="J389" s="43" t="b">
        <v>0</v>
      </c>
      <c r="K389" t="s">
        <v>114</v>
      </c>
      <c r="L389" s="43" t="b">
        <v>0</v>
      </c>
      <c r="M389" s="43" t="b">
        <v>0</v>
      </c>
      <c r="N389" s="43" t="b">
        <v>0</v>
      </c>
      <c r="O389" t="s">
        <v>114</v>
      </c>
      <c r="P389" t="s">
        <v>114</v>
      </c>
      <c r="Q389" t="s">
        <v>114</v>
      </c>
      <c r="R389" t="s">
        <v>114</v>
      </c>
      <c r="S389" t="s">
        <v>114</v>
      </c>
      <c r="T389" t="s">
        <v>114</v>
      </c>
      <c r="U389" t="s">
        <v>114</v>
      </c>
      <c r="V389" t="s">
        <v>114</v>
      </c>
      <c r="W389" s="6">
        <v>43483</v>
      </c>
      <c r="X389" s="58" t="s">
        <v>114</v>
      </c>
      <c r="Y389" s="58"/>
      <c r="Z389" s="58" t="s">
        <v>4910</v>
      </c>
      <c r="AA389" s="58" t="s">
        <v>114</v>
      </c>
      <c r="AB389" s="58" t="s">
        <v>74</v>
      </c>
      <c r="AC389" s="57">
        <v>4</v>
      </c>
      <c r="AD389" s="58" t="s">
        <v>1274</v>
      </c>
      <c r="AE389" s="59"/>
      <c r="AF389" s="58" t="s">
        <v>114</v>
      </c>
      <c r="AG389" s="57">
        <v>64</v>
      </c>
      <c r="AH389" s="3" t="s">
        <v>74</v>
      </c>
      <c r="AI389" s="3" t="s">
        <v>1331</v>
      </c>
      <c r="AJ389" t="s">
        <v>114</v>
      </c>
      <c r="AK389" t="s">
        <v>114</v>
      </c>
      <c r="AL389" t="s">
        <v>114</v>
      </c>
      <c r="AM389" s="43" t="b">
        <v>0</v>
      </c>
      <c r="AN389" s="55"/>
      <c r="AO389" s="3"/>
      <c r="AP389" s="43" t="b">
        <v>0</v>
      </c>
      <c r="AQ389" s="3" t="b">
        <v>0</v>
      </c>
    </row>
    <row r="390" spans="1:43" x14ac:dyDescent="0.25">
      <c r="A390" t="str">
        <f>_xlfn.CONCAT(Table4[[#This Row],[Order]],"-",Table4[[#This Row],[Line]])</f>
        <v>75103-9</v>
      </c>
      <c r="B390" s="6">
        <v>43488</v>
      </c>
      <c r="C390" s="9">
        <v>75103</v>
      </c>
      <c r="D390" s="4" t="s">
        <v>1263</v>
      </c>
      <c r="E390" s="9">
        <v>9</v>
      </c>
      <c r="F390" s="9">
        <v>1</v>
      </c>
      <c r="G390" s="4" t="s">
        <v>42</v>
      </c>
      <c r="H390" s="9">
        <v>6</v>
      </c>
      <c r="I390" s="43" t="b">
        <v>0</v>
      </c>
      <c r="J390" s="43" t="b">
        <v>0</v>
      </c>
      <c r="K390" t="s">
        <v>114</v>
      </c>
      <c r="L390" s="43" t="b">
        <v>0</v>
      </c>
      <c r="M390" s="43" t="b">
        <v>0</v>
      </c>
      <c r="N390" s="43" t="b">
        <v>0</v>
      </c>
      <c r="O390" t="s">
        <v>114</v>
      </c>
      <c r="P390" t="s">
        <v>114</v>
      </c>
      <c r="Q390" t="s">
        <v>114</v>
      </c>
      <c r="R390" t="s">
        <v>114</v>
      </c>
      <c r="S390" t="s">
        <v>114</v>
      </c>
      <c r="T390" t="s">
        <v>114</v>
      </c>
      <c r="U390" t="s">
        <v>114</v>
      </c>
      <c r="V390" t="s">
        <v>114</v>
      </c>
      <c r="W390" s="6">
        <v>43483</v>
      </c>
      <c r="X390" s="4" t="s">
        <v>114</v>
      </c>
      <c r="Y390" s="4"/>
      <c r="Z390" s="4" t="s">
        <v>4911</v>
      </c>
      <c r="AA390" s="4" t="s">
        <v>114</v>
      </c>
      <c r="AB390" s="4" t="s">
        <v>74</v>
      </c>
      <c r="AC390" s="9">
        <v>4</v>
      </c>
      <c r="AD390" s="4" t="s">
        <v>1275</v>
      </c>
      <c r="AE390" s="6"/>
      <c r="AF390" s="4" t="s">
        <v>114</v>
      </c>
      <c r="AG390" s="9">
        <v>6</v>
      </c>
      <c r="AH390" s="3" t="s">
        <v>74</v>
      </c>
      <c r="AI390" s="3" t="s">
        <v>1331</v>
      </c>
      <c r="AJ390" t="s">
        <v>114</v>
      </c>
      <c r="AK390" t="s">
        <v>114</v>
      </c>
      <c r="AL390" t="s">
        <v>114</v>
      </c>
      <c r="AM390" s="43" t="b">
        <v>0</v>
      </c>
      <c r="AN390" s="55"/>
      <c r="AO390" s="3"/>
      <c r="AP390" s="43" t="b">
        <v>0</v>
      </c>
      <c r="AQ390" s="3" t="b">
        <v>0</v>
      </c>
    </row>
    <row r="391" spans="1:43" x14ac:dyDescent="0.25">
      <c r="A391" t="str">
        <f>_xlfn.CONCAT(Table4[[#This Row],[Order]],"-",Table4[[#This Row],[Line]])</f>
        <v>75103-10</v>
      </c>
      <c r="B391" s="59">
        <v>43502</v>
      </c>
      <c r="C391" s="57">
        <v>75103</v>
      </c>
      <c r="D391" s="58" t="s">
        <v>1265</v>
      </c>
      <c r="E391" s="57">
        <v>10</v>
      </c>
      <c r="F391" s="57">
        <v>1</v>
      </c>
      <c r="G391" s="58" t="s">
        <v>42</v>
      </c>
      <c r="H391" s="57">
        <v>1</v>
      </c>
      <c r="I391" s="43" t="b">
        <v>0</v>
      </c>
      <c r="J391" s="43" t="b">
        <v>0</v>
      </c>
      <c r="K391" t="s">
        <v>114</v>
      </c>
      <c r="L391" s="43" t="b">
        <v>0</v>
      </c>
      <c r="M391" s="43" t="b">
        <v>0</v>
      </c>
      <c r="N391" s="43" t="b">
        <v>0</v>
      </c>
      <c r="O391" t="s">
        <v>114</v>
      </c>
      <c r="P391" t="s">
        <v>114</v>
      </c>
      <c r="Q391" t="s">
        <v>114</v>
      </c>
      <c r="R391" t="s">
        <v>114</v>
      </c>
      <c r="S391" t="s">
        <v>114</v>
      </c>
      <c r="T391" t="s">
        <v>114</v>
      </c>
      <c r="U391" t="s">
        <v>114</v>
      </c>
      <c r="V391" t="s">
        <v>114</v>
      </c>
      <c r="W391" s="6">
        <v>43497</v>
      </c>
      <c r="X391" s="58" t="s">
        <v>114</v>
      </c>
      <c r="Y391" s="58"/>
      <c r="Z391" s="58" t="s">
        <v>5135</v>
      </c>
      <c r="AA391" s="58" t="s">
        <v>114</v>
      </c>
      <c r="AB391" s="58" t="s">
        <v>74</v>
      </c>
      <c r="AC391" s="57">
        <v>4</v>
      </c>
      <c r="AD391" s="58" t="s">
        <v>1276</v>
      </c>
      <c r="AE391" s="59"/>
      <c r="AF391" s="58" t="s">
        <v>114</v>
      </c>
      <c r="AG391" s="57">
        <v>1</v>
      </c>
      <c r="AH391" s="3" t="s">
        <v>74</v>
      </c>
      <c r="AI391" s="3" t="s">
        <v>1331</v>
      </c>
      <c r="AJ391" t="s">
        <v>114</v>
      </c>
      <c r="AK391" t="s">
        <v>114</v>
      </c>
      <c r="AL391" t="s">
        <v>114</v>
      </c>
      <c r="AM391" s="43" t="b">
        <v>0</v>
      </c>
      <c r="AN391" s="55"/>
      <c r="AO391" s="3"/>
      <c r="AP391" s="43" t="b">
        <v>0</v>
      </c>
      <c r="AQ391" s="3" t="b">
        <v>0</v>
      </c>
    </row>
    <row r="392" spans="1:43" x14ac:dyDescent="0.25">
      <c r="A392" t="str">
        <f>_xlfn.CONCAT(Table4[[#This Row],[Order]],"-",Table4[[#This Row],[Line]])</f>
        <v>75103-11</v>
      </c>
      <c r="B392" s="59">
        <v>43502</v>
      </c>
      <c r="C392" s="57">
        <v>75103</v>
      </c>
      <c r="D392" s="58" t="s">
        <v>1267</v>
      </c>
      <c r="E392" s="57">
        <v>11</v>
      </c>
      <c r="F392" s="57">
        <v>1</v>
      </c>
      <c r="G392" s="58" t="s">
        <v>42</v>
      </c>
      <c r="H392" s="57">
        <v>4</v>
      </c>
      <c r="I392" s="43" t="b">
        <v>0</v>
      </c>
      <c r="J392" s="43" t="b">
        <v>0</v>
      </c>
      <c r="K392" t="s">
        <v>114</v>
      </c>
      <c r="L392" s="43" t="b">
        <v>0</v>
      </c>
      <c r="M392" s="43" t="b">
        <v>0</v>
      </c>
      <c r="N392" s="43" t="b">
        <v>0</v>
      </c>
      <c r="O392" t="s">
        <v>114</v>
      </c>
      <c r="P392" t="s">
        <v>114</v>
      </c>
      <c r="Q392" t="s">
        <v>114</v>
      </c>
      <c r="R392" t="s">
        <v>114</v>
      </c>
      <c r="S392" t="s">
        <v>114</v>
      </c>
      <c r="T392" t="s">
        <v>114</v>
      </c>
      <c r="U392" t="s">
        <v>114</v>
      </c>
      <c r="V392" t="s">
        <v>114</v>
      </c>
      <c r="W392" s="6">
        <v>43497</v>
      </c>
      <c r="X392" s="58" t="s">
        <v>114</v>
      </c>
      <c r="Y392" s="58"/>
      <c r="Z392" s="58" t="s">
        <v>5136</v>
      </c>
      <c r="AA392" s="58" t="s">
        <v>114</v>
      </c>
      <c r="AB392" s="58" t="s">
        <v>74</v>
      </c>
      <c r="AC392" s="57">
        <v>4</v>
      </c>
      <c r="AD392" s="58" t="s">
        <v>1277</v>
      </c>
      <c r="AE392" s="59"/>
      <c r="AF392" s="58" t="s">
        <v>114</v>
      </c>
      <c r="AG392" s="57">
        <v>4</v>
      </c>
      <c r="AH392" s="3" t="s">
        <v>74</v>
      </c>
      <c r="AI392" s="3" t="s">
        <v>1331</v>
      </c>
      <c r="AJ392" t="s">
        <v>114</v>
      </c>
      <c r="AK392" t="s">
        <v>114</v>
      </c>
      <c r="AL392" t="s">
        <v>114</v>
      </c>
      <c r="AM392" s="43" t="b">
        <v>0</v>
      </c>
      <c r="AN392" s="55"/>
      <c r="AO392" s="3"/>
      <c r="AP392" s="43" t="b">
        <v>0</v>
      </c>
      <c r="AQ392" s="3" t="b">
        <v>0</v>
      </c>
    </row>
    <row r="393" spans="1:43" x14ac:dyDescent="0.25">
      <c r="A393" t="str">
        <f>_xlfn.CONCAT(Table4[[#This Row],[Order]],"-",Table4[[#This Row],[Line]])</f>
        <v>75103-12</v>
      </c>
      <c r="B393" s="59">
        <v>43502</v>
      </c>
      <c r="C393" s="57">
        <v>75103</v>
      </c>
      <c r="D393" s="58" t="s">
        <v>1269</v>
      </c>
      <c r="E393" s="57">
        <v>12</v>
      </c>
      <c r="F393" s="57">
        <v>1</v>
      </c>
      <c r="G393" s="58" t="s">
        <v>42</v>
      </c>
      <c r="H393" s="57">
        <v>1</v>
      </c>
      <c r="I393" s="43" t="b">
        <v>0</v>
      </c>
      <c r="J393" s="43" t="b">
        <v>0</v>
      </c>
      <c r="K393" t="s">
        <v>114</v>
      </c>
      <c r="L393" s="43" t="b">
        <v>0</v>
      </c>
      <c r="M393" s="43" t="b">
        <v>0</v>
      </c>
      <c r="N393" s="43" t="b">
        <v>0</v>
      </c>
      <c r="O393" t="s">
        <v>114</v>
      </c>
      <c r="P393" t="s">
        <v>114</v>
      </c>
      <c r="Q393" t="s">
        <v>114</v>
      </c>
      <c r="R393" t="s">
        <v>114</v>
      </c>
      <c r="S393" t="s">
        <v>114</v>
      </c>
      <c r="T393" t="s">
        <v>114</v>
      </c>
      <c r="U393" t="s">
        <v>114</v>
      </c>
      <c r="V393" t="s">
        <v>114</v>
      </c>
      <c r="W393" s="6">
        <v>43497</v>
      </c>
      <c r="X393" s="58" t="s">
        <v>114</v>
      </c>
      <c r="Y393" s="58"/>
      <c r="Z393" s="58" t="s">
        <v>5137</v>
      </c>
      <c r="AA393" s="58" t="s">
        <v>114</v>
      </c>
      <c r="AB393" s="58" t="s">
        <v>74</v>
      </c>
      <c r="AC393" s="57">
        <v>4</v>
      </c>
      <c r="AD393" s="58" t="s">
        <v>1278</v>
      </c>
      <c r="AE393" s="59"/>
      <c r="AF393" s="58" t="s">
        <v>114</v>
      </c>
      <c r="AG393" s="57">
        <v>1</v>
      </c>
      <c r="AH393" s="3" t="s">
        <v>74</v>
      </c>
      <c r="AI393" s="3" t="s">
        <v>1331</v>
      </c>
      <c r="AJ393" t="s">
        <v>114</v>
      </c>
      <c r="AK393" t="s">
        <v>114</v>
      </c>
      <c r="AL393" t="s">
        <v>114</v>
      </c>
      <c r="AM393" s="43" t="b">
        <v>0</v>
      </c>
      <c r="AN393" s="55"/>
      <c r="AO393" s="3"/>
      <c r="AP393" s="43" t="b">
        <v>0</v>
      </c>
      <c r="AQ393" s="3" t="b">
        <v>0</v>
      </c>
    </row>
    <row r="394" spans="1:43" x14ac:dyDescent="0.25">
      <c r="A394" t="str">
        <f>_xlfn.CONCAT(Table4[[#This Row],[Order]],"-",Table4[[#This Row],[Line]])</f>
        <v>75103-13</v>
      </c>
      <c r="B394" s="59">
        <v>43502</v>
      </c>
      <c r="C394" s="57">
        <v>75103</v>
      </c>
      <c r="D394" s="58" t="s">
        <v>1271</v>
      </c>
      <c r="E394" s="57">
        <v>13</v>
      </c>
      <c r="F394" s="57">
        <v>1</v>
      </c>
      <c r="G394" s="58" t="s">
        <v>42</v>
      </c>
      <c r="H394" s="57">
        <v>1</v>
      </c>
      <c r="I394" s="43" t="b">
        <v>0</v>
      </c>
      <c r="J394" s="43" t="b">
        <v>0</v>
      </c>
      <c r="K394" t="s">
        <v>114</v>
      </c>
      <c r="L394" s="43" t="b">
        <v>0</v>
      </c>
      <c r="M394" s="43" t="b">
        <v>0</v>
      </c>
      <c r="N394" s="43" t="b">
        <v>0</v>
      </c>
      <c r="O394" t="s">
        <v>114</v>
      </c>
      <c r="P394" t="s">
        <v>114</v>
      </c>
      <c r="Q394" t="s">
        <v>114</v>
      </c>
      <c r="R394" t="s">
        <v>114</v>
      </c>
      <c r="S394" t="s">
        <v>114</v>
      </c>
      <c r="T394" t="s">
        <v>114</v>
      </c>
      <c r="U394" t="s">
        <v>114</v>
      </c>
      <c r="V394" t="s">
        <v>114</v>
      </c>
      <c r="W394" s="6">
        <v>43497</v>
      </c>
      <c r="X394" s="58" t="s">
        <v>114</v>
      </c>
      <c r="Y394" s="58"/>
      <c r="Z394" s="58" t="s">
        <v>5135</v>
      </c>
      <c r="AA394" s="58" t="s">
        <v>114</v>
      </c>
      <c r="AB394" s="58" t="s">
        <v>74</v>
      </c>
      <c r="AC394" s="57">
        <v>4</v>
      </c>
      <c r="AD394" s="58" t="s">
        <v>1279</v>
      </c>
      <c r="AE394" s="59"/>
      <c r="AF394" s="58" t="s">
        <v>114</v>
      </c>
      <c r="AG394" s="57">
        <v>1</v>
      </c>
      <c r="AH394" s="3" t="s">
        <v>74</v>
      </c>
      <c r="AI394" s="3" t="s">
        <v>1331</v>
      </c>
      <c r="AJ394" t="s">
        <v>114</v>
      </c>
      <c r="AK394" t="s">
        <v>114</v>
      </c>
      <c r="AL394" t="s">
        <v>114</v>
      </c>
      <c r="AM394" s="43" t="b">
        <v>0</v>
      </c>
      <c r="AN394" s="55"/>
      <c r="AO394" s="3"/>
      <c r="AP394" s="43" t="b">
        <v>0</v>
      </c>
      <c r="AQ394" s="3" t="b">
        <v>0</v>
      </c>
    </row>
    <row r="395" spans="1:43" x14ac:dyDescent="0.25">
      <c r="A395" t="str">
        <f>_xlfn.CONCAT(Table4[[#This Row],[Order]],"-",Table4[[#This Row],[Line]])</f>
        <v>75103-14</v>
      </c>
      <c r="B395" s="59">
        <v>43502</v>
      </c>
      <c r="C395" s="57">
        <v>75103</v>
      </c>
      <c r="D395" s="58" t="s">
        <v>1273</v>
      </c>
      <c r="E395" s="57">
        <v>14</v>
      </c>
      <c r="F395" s="57">
        <v>1</v>
      </c>
      <c r="G395" s="58" t="s">
        <v>42</v>
      </c>
      <c r="H395" s="57">
        <v>1</v>
      </c>
      <c r="I395" s="43" t="b">
        <v>0</v>
      </c>
      <c r="J395" s="43" t="b">
        <v>0</v>
      </c>
      <c r="K395" t="s">
        <v>114</v>
      </c>
      <c r="L395" s="43" t="b">
        <v>0</v>
      </c>
      <c r="M395" s="43" t="b">
        <v>0</v>
      </c>
      <c r="N395" s="43" t="b">
        <v>0</v>
      </c>
      <c r="O395" t="s">
        <v>114</v>
      </c>
      <c r="P395" t="s">
        <v>114</v>
      </c>
      <c r="Q395" t="s">
        <v>114</v>
      </c>
      <c r="R395" t="s">
        <v>114</v>
      </c>
      <c r="S395" t="s">
        <v>114</v>
      </c>
      <c r="T395" t="s">
        <v>114</v>
      </c>
      <c r="U395" t="s">
        <v>114</v>
      </c>
      <c r="V395" t="s">
        <v>114</v>
      </c>
      <c r="W395" s="6">
        <v>43497</v>
      </c>
      <c r="X395" s="58" t="s">
        <v>114</v>
      </c>
      <c r="Y395" s="58"/>
      <c r="Z395" s="58" t="s">
        <v>5136</v>
      </c>
      <c r="AA395" s="58" t="s">
        <v>114</v>
      </c>
      <c r="AB395" s="58" t="s">
        <v>74</v>
      </c>
      <c r="AC395" s="57">
        <v>4</v>
      </c>
      <c r="AD395" s="58" t="s">
        <v>1280</v>
      </c>
      <c r="AE395" s="59"/>
      <c r="AF395" s="58" t="s">
        <v>114</v>
      </c>
      <c r="AG395" s="57">
        <v>1</v>
      </c>
      <c r="AH395" s="3" t="s">
        <v>74</v>
      </c>
      <c r="AI395" s="3" t="s">
        <v>1331</v>
      </c>
      <c r="AJ395" t="s">
        <v>114</v>
      </c>
      <c r="AK395" t="s">
        <v>114</v>
      </c>
      <c r="AL395" t="s">
        <v>114</v>
      </c>
      <c r="AM395" s="43" t="b">
        <v>0</v>
      </c>
      <c r="AN395" s="55"/>
      <c r="AO395" s="3"/>
      <c r="AP395" s="43" t="b">
        <v>0</v>
      </c>
      <c r="AQ395" s="3" t="b">
        <v>0</v>
      </c>
    </row>
    <row r="396" spans="1:43" x14ac:dyDescent="0.25">
      <c r="A396" t="str">
        <f>_xlfn.CONCAT(Table4[[#This Row],[Order]],"-",Table4[[#This Row],[Line]])</f>
        <v>75103-15</v>
      </c>
      <c r="B396" s="59">
        <v>43502</v>
      </c>
      <c r="C396" s="57">
        <v>75103</v>
      </c>
      <c r="D396" s="58" t="s">
        <v>1282</v>
      </c>
      <c r="E396" s="57">
        <v>15</v>
      </c>
      <c r="F396" s="57">
        <v>1</v>
      </c>
      <c r="G396" s="58" t="s">
        <v>42</v>
      </c>
      <c r="H396" s="57">
        <v>1</v>
      </c>
      <c r="I396" s="43" t="b">
        <v>0</v>
      </c>
      <c r="J396" s="43" t="b">
        <v>0</v>
      </c>
      <c r="K396" t="s">
        <v>114</v>
      </c>
      <c r="L396" s="43" t="b">
        <v>0</v>
      </c>
      <c r="M396" s="43" t="b">
        <v>0</v>
      </c>
      <c r="N396" s="43" t="b">
        <v>0</v>
      </c>
      <c r="O396" t="s">
        <v>114</v>
      </c>
      <c r="P396" t="s">
        <v>114</v>
      </c>
      <c r="Q396" t="s">
        <v>114</v>
      </c>
      <c r="R396" t="s">
        <v>114</v>
      </c>
      <c r="S396" t="s">
        <v>114</v>
      </c>
      <c r="T396" t="s">
        <v>114</v>
      </c>
      <c r="U396" t="s">
        <v>114</v>
      </c>
      <c r="V396" t="s">
        <v>114</v>
      </c>
      <c r="W396" s="6">
        <v>43497</v>
      </c>
      <c r="X396" s="58" t="s">
        <v>114</v>
      </c>
      <c r="Y396" s="58"/>
      <c r="Z396" s="58" t="s">
        <v>5137</v>
      </c>
      <c r="AA396" s="58" t="s">
        <v>114</v>
      </c>
      <c r="AB396" s="58" t="s">
        <v>74</v>
      </c>
      <c r="AC396" s="57">
        <v>4</v>
      </c>
      <c r="AD396" s="58" t="s">
        <v>1281</v>
      </c>
      <c r="AE396" s="59"/>
      <c r="AF396" s="58" t="s">
        <v>114</v>
      </c>
      <c r="AG396" s="57">
        <v>1</v>
      </c>
      <c r="AH396" s="3" t="s">
        <v>74</v>
      </c>
      <c r="AI396" s="3" t="s">
        <v>1331</v>
      </c>
      <c r="AJ396" t="s">
        <v>114</v>
      </c>
      <c r="AK396" t="s">
        <v>114</v>
      </c>
      <c r="AL396" t="s">
        <v>114</v>
      </c>
      <c r="AM396" s="43" t="b">
        <v>0</v>
      </c>
      <c r="AN396" s="3"/>
      <c r="AO396" s="3"/>
      <c r="AP396" s="43" t="b">
        <v>0</v>
      </c>
      <c r="AQ396" s="3" t="b">
        <v>0</v>
      </c>
    </row>
    <row r="397" spans="1:43" x14ac:dyDescent="0.25">
      <c r="A397" t="str">
        <f>_xlfn.CONCAT(Table4[[#This Row],[Order]],"-",Table4[[#This Row],[Line]])</f>
        <v>75140-1</v>
      </c>
      <c r="B397" s="59">
        <v>43426</v>
      </c>
      <c r="C397" s="57">
        <v>75140</v>
      </c>
      <c r="D397" s="58" t="s">
        <v>4448</v>
      </c>
      <c r="E397" s="57">
        <v>1</v>
      </c>
      <c r="F397" s="57">
        <v>1</v>
      </c>
      <c r="G397" s="58" t="s">
        <v>4428</v>
      </c>
      <c r="H397" s="57">
        <v>30</v>
      </c>
      <c r="I397" s="43" t="b">
        <v>1</v>
      </c>
      <c r="J397" s="43" t="b">
        <v>1</v>
      </c>
      <c r="K397" t="s">
        <v>135</v>
      </c>
      <c r="L397" s="43" t="b">
        <v>1</v>
      </c>
      <c r="M397" s="43" t="b">
        <v>1</v>
      </c>
      <c r="N397" s="43" t="b">
        <v>1</v>
      </c>
      <c r="O397" t="s">
        <v>138</v>
      </c>
      <c r="P397" t="s">
        <v>114</v>
      </c>
      <c r="Q397" t="s">
        <v>114</v>
      </c>
      <c r="R397" t="s">
        <v>114</v>
      </c>
      <c r="S397" t="s">
        <v>114</v>
      </c>
      <c r="T397" t="s">
        <v>114</v>
      </c>
      <c r="U397" t="s">
        <v>138</v>
      </c>
      <c r="V397" t="s">
        <v>114</v>
      </c>
      <c r="W397" s="6">
        <v>43423</v>
      </c>
      <c r="X397" s="58" t="s">
        <v>151</v>
      </c>
      <c r="Y397" s="58" t="s">
        <v>4449</v>
      </c>
      <c r="Z397" s="58" t="s">
        <v>4433</v>
      </c>
      <c r="AA397" s="58" t="s">
        <v>125</v>
      </c>
      <c r="AB397" s="58" t="s">
        <v>74</v>
      </c>
      <c r="AC397" s="57">
        <v>7</v>
      </c>
      <c r="AD397" s="58" t="s">
        <v>4450</v>
      </c>
      <c r="AE397" s="59">
        <v>43426</v>
      </c>
      <c r="AF397" s="58" t="s">
        <v>114</v>
      </c>
      <c r="AG397" s="57">
        <v>30</v>
      </c>
      <c r="AH397" s="3" t="s">
        <v>74</v>
      </c>
      <c r="AI397" s="3" t="s">
        <v>1327</v>
      </c>
      <c r="AJ397" t="s">
        <v>114</v>
      </c>
      <c r="AK397" t="s">
        <v>114</v>
      </c>
      <c r="AL397" t="s">
        <v>114</v>
      </c>
      <c r="AM397" s="43" t="b">
        <v>1</v>
      </c>
      <c r="AN397" s="55">
        <v>43426.401754710598</v>
      </c>
      <c r="AO397" s="3"/>
      <c r="AP397" s="43" t="b">
        <v>1</v>
      </c>
      <c r="AQ397" s="3" t="b">
        <v>1</v>
      </c>
    </row>
    <row r="398" spans="1:43" x14ac:dyDescent="0.25">
      <c r="A398" t="str">
        <f>_xlfn.CONCAT(Table4[[#This Row],[Order]],"-",Table4[[#This Row],[Line]])</f>
        <v>75140-2</v>
      </c>
      <c r="B398" s="59">
        <v>43426</v>
      </c>
      <c r="C398" s="57">
        <v>75140</v>
      </c>
      <c r="D398" s="58" t="s">
        <v>4451</v>
      </c>
      <c r="E398" s="57">
        <v>2</v>
      </c>
      <c r="F398" s="57">
        <v>1</v>
      </c>
      <c r="G398" s="58" t="s">
        <v>4428</v>
      </c>
      <c r="H398" s="57">
        <v>20</v>
      </c>
      <c r="I398" s="43" t="b">
        <v>1</v>
      </c>
      <c r="J398" s="43" t="b">
        <v>1</v>
      </c>
      <c r="K398" t="s">
        <v>135</v>
      </c>
      <c r="L398" s="43" t="b">
        <v>1</v>
      </c>
      <c r="M398" s="43" t="b">
        <v>1</v>
      </c>
      <c r="N398" s="43" t="b">
        <v>1</v>
      </c>
      <c r="O398" t="s">
        <v>138</v>
      </c>
      <c r="P398" t="s">
        <v>114</v>
      </c>
      <c r="Q398" t="s">
        <v>114</v>
      </c>
      <c r="R398" t="s">
        <v>114</v>
      </c>
      <c r="S398" t="s">
        <v>114</v>
      </c>
      <c r="T398" t="s">
        <v>114</v>
      </c>
      <c r="U398" t="s">
        <v>138</v>
      </c>
      <c r="V398" t="s">
        <v>114</v>
      </c>
      <c r="W398" s="6">
        <v>43423</v>
      </c>
      <c r="X398" s="58" t="s">
        <v>151</v>
      </c>
      <c r="Y398" s="58" t="s">
        <v>4452</v>
      </c>
      <c r="Z398" s="58" t="s">
        <v>4434</v>
      </c>
      <c r="AA398" s="58" t="s">
        <v>4453</v>
      </c>
      <c r="AB398" s="58" t="s">
        <v>74</v>
      </c>
      <c r="AC398" s="57">
        <v>7</v>
      </c>
      <c r="AD398" s="58" t="s">
        <v>4454</v>
      </c>
      <c r="AE398" s="59">
        <v>43426</v>
      </c>
      <c r="AF398" s="58" t="s">
        <v>114</v>
      </c>
      <c r="AG398" s="57">
        <v>20</v>
      </c>
      <c r="AH398" s="3" t="s">
        <v>74</v>
      </c>
      <c r="AI398" s="3" t="s">
        <v>1327</v>
      </c>
      <c r="AJ398" t="s">
        <v>114</v>
      </c>
      <c r="AK398" t="s">
        <v>114</v>
      </c>
      <c r="AL398" t="s">
        <v>114</v>
      </c>
      <c r="AM398" s="43" t="b">
        <v>1</v>
      </c>
      <c r="AN398" s="55">
        <v>43426.401694409702</v>
      </c>
      <c r="AO398" s="3"/>
      <c r="AP398" s="43" t="b">
        <v>1</v>
      </c>
      <c r="AQ398" s="3" t="b">
        <v>0</v>
      </c>
    </row>
    <row r="399" spans="1:43" x14ac:dyDescent="0.25">
      <c r="A399" t="str">
        <f>_xlfn.CONCAT(Table4[[#This Row],[Order]],"-",Table4[[#This Row],[Line]])</f>
        <v>75140-3</v>
      </c>
      <c r="B399" s="5">
        <v>43426</v>
      </c>
      <c r="C399" s="8">
        <v>75140</v>
      </c>
      <c r="D399" s="3" t="s">
        <v>4455</v>
      </c>
      <c r="E399" s="8">
        <v>3</v>
      </c>
      <c r="F399" s="8">
        <v>1</v>
      </c>
      <c r="G399" s="3" t="s">
        <v>4428</v>
      </c>
      <c r="H399" s="8">
        <v>24</v>
      </c>
      <c r="I399" s="43" t="b">
        <v>1</v>
      </c>
      <c r="J399" s="43" t="b">
        <v>1</v>
      </c>
      <c r="K399" t="s">
        <v>135</v>
      </c>
      <c r="L399" s="43" t="b">
        <v>1</v>
      </c>
      <c r="M399" s="43" t="b">
        <v>1</v>
      </c>
      <c r="N399" s="43" t="b">
        <v>1</v>
      </c>
      <c r="O399" t="s">
        <v>138</v>
      </c>
      <c r="P399" t="s">
        <v>114</v>
      </c>
      <c r="Q399" t="s">
        <v>114</v>
      </c>
      <c r="R399" t="s">
        <v>114</v>
      </c>
      <c r="S399" t="s">
        <v>114</v>
      </c>
      <c r="T399" t="s">
        <v>114</v>
      </c>
      <c r="U399" t="s">
        <v>138</v>
      </c>
      <c r="V399" t="s">
        <v>114</v>
      </c>
      <c r="W399" s="5">
        <v>43423</v>
      </c>
      <c r="X399" s="3" t="s">
        <v>151</v>
      </c>
      <c r="Y399" s="3" t="s">
        <v>4456</v>
      </c>
      <c r="Z399" s="3" t="s">
        <v>4457</v>
      </c>
      <c r="AA399" s="3" t="s">
        <v>125</v>
      </c>
      <c r="AB399" s="3" t="s">
        <v>74</v>
      </c>
      <c r="AC399" s="8">
        <v>7</v>
      </c>
      <c r="AD399" s="3" t="s">
        <v>4458</v>
      </c>
      <c r="AE399" s="3">
        <v>43425</v>
      </c>
      <c r="AF399" s="3" t="s">
        <v>114</v>
      </c>
      <c r="AG399" s="8">
        <v>24</v>
      </c>
      <c r="AH399" s="3" t="s">
        <v>74</v>
      </c>
      <c r="AI399" s="3" t="s">
        <v>1327</v>
      </c>
      <c r="AJ399" t="s">
        <v>114</v>
      </c>
      <c r="AK399" t="s">
        <v>114</v>
      </c>
      <c r="AL399" t="s">
        <v>114</v>
      </c>
      <c r="AM399" s="43" t="b">
        <v>1</v>
      </c>
      <c r="AN399" s="3">
        <v>43426.401764270799</v>
      </c>
      <c r="AO399" s="3"/>
      <c r="AP399" s="43" t="b">
        <v>1</v>
      </c>
      <c r="AQ399" s="3" t="b">
        <v>1</v>
      </c>
    </row>
    <row r="400" spans="1:43" x14ac:dyDescent="0.25">
      <c r="A400" t="str">
        <f>_xlfn.CONCAT(Table4[[#This Row],[Order]],"-",Table4[[#This Row],[Line]])</f>
        <v>75140-4</v>
      </c>
      <c r="B400" s="5">
        <v>43426</v>
      </c>
      <c r="C400" s="8">
        <v>75140</v>
      </c>
      <c r="D400" s="3" t="s">
        <v>4459</v>
      </c>
      <c r="E400" s="8">
        <v>4</v>
      </c>
      <c r="F400" s="8">
        <v>1</v>
      </c>
      <c r="G400" s="3" t="s">
        <v>4428</v>
      </c>
      <c r="H400" s="8">
        <v>2</v>
      </c>
      <c r="I400" s="43" t="b">
        <v>1</v>
      </c>
      <c r="J400" s="43" t="b">
        <v>1</v>
      </c>
      <c r="K400" t="s">
        <v>135</v>
      </c>
      <c r="L400" s="43" t="b">
        <v>1</v>
      </c>
      <c r="M400" s="43" t="b">
        <v>1</v>
      </c>
      <c r="N400" s="43" t="b">
        <v>1</v>
      </c>
      <c r="O400" t="s">
        <v>138</v>
      </c>
      <c r="P400" t="s">
        <v>114</v>
      </c>
      <c r="Q400" t="s">
        <v>114</v>
      </c>
      <c r="R400" t="s">
        <v>114</v>
      </c>
      <c r="S400" t="s">
        <v>114</v>
      </c>
      <c r="T400" t="s">
        <v>114</v>
      </c>
      <c r="U400" t="s">
        <v>138</v>
      </c>
      <c r="V400" t="s">
        <v>114</v>
      </c>
      <c r="W400" s="5">
        <v>43423</v>
      </c>
      <c r="X400" s="3" t="s">
        <v>151</v>
      </c>
      <c r="Y400" s="3" t="s">
        <v>4460</v>
      </c>
      <c r="Z400" s="3" t="s">
        <v>4461</v>
      </c>
      <c r="AA400" s="3" t="s">
        <v>125</v>
      </c>
      <c r="AB400" s="3" t="s">
        <v>74</v>
      </c>
      <c r="AC400" s="8">
        <v>7</v>
      </c>
      <c r="AD400" s="3" t="s">
        <v>4462</v>
      </c>
      <c r="AE400" s="3">
        <v>43425</v>
      </c>
      <c r="AF400" s="3" t="s">
        <v>114</v>
      </c>
      <c r="AG400" s="8">
        <v>2</v>
      </c>
      <c r="AH400" s="3" t="s">
        <v>74</v>
      </c>
      <c r="AI400" s="3" t="s">
        <v>1327</v>
      </c>
      <c r="AJ400" t="s">
        <v>114</v>
      </c>
      <c r="AK400" t="s">
        <v>114</v>
      </c>
      <c r="AL400" t="s">
        <v>114</v>
      </c>
      <c r="AM400" s="43" t="b">
        <v>1</v>
      </c>
      <c r="AN400" s="3">
        <v>43426.401772951402</v>
      </c>
      <c r="AO400" s="3"/>
      <c r="AP400" s="43" t="b">
        <v>1</v>
      </c>
      <c r="AQ400" s="3" t="b">
        <v>1</v>
      </c>
    </row>
    <row r="401" spans="1:43" x14ac:dyDescent="0.25">
      <c r="A401" t="str">
        <f>_xlfn.CONCAT(Table4[[#This Row],[Order]],"-",Table4[[#This Row],[Line]])</f>
        <v>75140-5</v>
      </c>
      <c r="B401" s="59">
        <v>43426</v>
      </c>
      <c r="C401" s="57">
        <v>75140</v>
      </c>
      <c r="D401" s="58" t="s">
        <v>4459</v>
      </c>
      <c r="E401" s="57">
        <v>5</v>
      </c>
      <c r="F401" s="57">
        <v>1</v>
      </c>
      <c r="G401" s="58" t="s">
        <v>4428</v>
      </c>
      <c r="H401" s="57">
        <v>7</v>
      </c>
      <c r="I401" s="43" t="b">
        <v>1</v>
      </c>
      <c r="J401" s="43" t="b">
        <v>1</v>
      </c>
      <c r="K401" t="s">
        <v>135</v>
      </c>
      <c r="L401" s="43" t="b">
        <v>1</v>
      </c>
      <c r="M401" s="43" t="b">
        <v>1</v>
      </c>
      <c r="N401" s="43" t="b">
        <v>1</v>
      </c>
      <c r="O401" t="s">
        <v>138</v>
      </c>
      <c r="P401" t="s">
        <v>114</v>
      </c>
      <c r="Q401" t="s">
        <v>114</v>
      </c>
      <c r="R401" t="s">
        <v>114</v>
      </c>
      <c r="S401" t="s">
        <v>114</v>
      </c>
      <c r="T401" t="s">
        <v>114</v>
      </c>
      <c r="U401" t="s">
        <v>138</v>
      </c>
      <c r="V401" t="s">
        <v>114</v>
      </c>
      <c r="W401" s="6">
        <v>43423</v>
      </c>
      <c r="X401" s="58" t="s">
        <v>151</v>
      </c>
      <c r="Y401" s="58" t="s">
        <v>4463</v>
      </c>
      <c r="Z401" s="58" t="s">
        <v>4461</v>
      </c>
      <c r="AA401" s="58" t="s">
        <v>114</v>
      </c>
      <c r="AB401" s="58" t="s">
        <v>74</v>
      </c>
      <c r="AC401" s="57">
        <v>7</v>
      </c>
      <c r="AD401" s="58" t="s">
        <v>4464</v>
      </c>
      <c r="AE401" s="59">
        <v>43425</v>
      </c>
      <c r="AF401" s="58" t="s">
        <v>114</v>
      </c>
      <c r="AG401" s="57">
        <v>7</v>
      </c>
      <c r="AH401" s="3" t="s">
        <v>74</v>
      </c>
      <c r="AI401" s="3" t="s">
        <v>1327</v>
      </c>
      <c r="AJ401" t="s">
        <v>114</v>
      </c>
      <c r="AK401" t="s">
        <v>114</v>
      </c>
      <c r="AL401" t="s">
        <v>114</v>
      </c>
      <c r="AM401" s="43" t="b">
        <v>1</v>
      </c>
      <c r="AN401" s="55">
        <v>43426.401702893498</v>
      </c>
      <c r="AO401" s="3"/>
      <c r="AP401" s="43" t="b">
        <v>1</v>
      </c>
      <c r="AQ401" s="3" t="b">
        <v>0</v>
      </c>
    </row>
    <row r="402" spans="1:43" x14ac:dyDescent="0.25">
      <c r="A402" t="str">
        <f>_xlfn.CONCAT(Table4[[#This Row],[Order]],"-",Table4[[#This Row],[Line]])</f>
        <v>75140-6</v>
      </c>
      <c r="B402" s="1">
        <v>43426</v>
      </c>
      <c r="C402" s="10">
        <v>75140</v>
      </c>
      <c r="D402" s="7" t="s">
        <v>4465</v>
      </c>
      <c r="E402" s="10">
        <v>6</v>
      </c>
      <c r="F402" s="10">
        <v>1</v>
      </c>
      <c r="G402" s="7" t="s">
        <v>4428</v>
      </c>
      <c r="H402" s="10">
        <v>2</v>
      </c>
      <c r="I402" s="43" t="b">
        <v>1</v>
      </c>
      <c r="J402" s="43" t="b">
        <v>1</v>
      </c>
      <c r="K402" t="s">
        <v>135</v>
      </c>
      <c r="L402" s="43" t="b">
        <v>1</v>
      </c>
      <c r="M402" s="43" t="b">
        <v>1</v>
      </c>
      <c r="N402" s="43" t="b">
        <v>1</v>
      </c>
      <c r="O402" t="s">
        <v>138</v>
      </c>
      <c r="P402" t="s">
        <v>114</v>
      </c>
      <c r="Q402" t="s">
        <v>114</v>
      </c>
      <c r="R402" t="s">
        <v>114</v>
      </c>
      <c r="S402" t="s">
        <v>114</v>
      </c>
      <c r="T402" t="s">
        <v>114</v>
      </c>
      <c r="U402" t="s">
        <v>138</v>
      </c>
      <c r="V402" t="s">
        <v>114</v>
      </c>
      <c r="W402" s="5">
        <v>43423</v>
      </c>
      <c r="X402" s="7" t="s">
        <v>151</v>
      </c>
      <c r="Y402" s="7" t="s">
        <v>4466</v>
      </c>
      <c r="Z402" s="7" t="s">
        <v>4467</v>
      </c>
      <c r="AA402" s="7" t="s">
        <v>114</v>
      </c>
      <c r="AB402" s="7" t="s">
        <v>74</v>
      </c>
      <c r="AC402" s="10">
        <v>7</v>
      </c>
      <c r="AD402" s="7" t="s">
        <v>4468</v>
      </c>
      <c r="AE402" s="7">
        <v>43426</v>
      </c>
      <c r="AF402" s="7" t="s">
        <v>114</v>
      </c>
      <c r="AG402" s="10">
        <v>2</v>
      </c>
      <c r="AH402" s="3" t="s">
        <v>74</v>
      </c>
      <c r="AI402" s="3" t="s">
        <v>1327</v>
      </c>
      <c r="AJ402" t="s">
        <v>114</v>
      </c>
      <c r="AK402" t="s">
        <v>114</v>
      </c>
      <c r="AL402" t="s">
        <v>114</v>
      </c>
      <c r="AM402" s="43" t="b">
        <v>1</v>
      </c>
      <c r="AN402" s="3">
        <v>43426.4020753472</v>
      </c>
      <c r="AO402" s="3"/>
      <c r="AP402" s="43" t="b">
        <v>1</v>
      </c>
      <c r="AQ402" s="3" t="b">
        <v>0</v>
      </c>
    </row>
    <row r="403" spans="1:43" x14ac:dyDescent="0.25">
      <c r="A403" t="str">
        <f>_xlfn.CONCAT(Table4[[#This Row],[Order]],"-",Table4[[#This Row],[Line]])</f>
        <v>75140-7</v>
      </c>
      <c r="B403" s="1">
        <v>43426</v>
      </c>
      <c r="C403" s="10">
        <v>75140</v>
      </c>
      <c r="D403" s="7" t="s">
        <v>4469</v>
      </c>
      <c r="E403" s="10">
        <v>7</v>
      </c>
      <c r="F403" s="10">
        <v>1</v>
      </c>
      <c r="G403" s="7" t="s">
        <v>4428</v>
      </c>
      <c r="H403" s="10">
        <v>15</v>
      </c>
      <c r="I403" s="43" t="b">
        <v>1</v>
      </c>
      <c r="J403" s="43" t="b">
        <v>1</v>
      </c>
      <c r="K403" t="s">
        <v>135</v>
      </c>
      <c r="L403" s="43" t="b">
        <v>1</v>
      </c>
      <c r="M403" s="43" t="b">
        <v>1</v>
      </c>
      <c r="N403" s="43" t="b">
        <v>1</v>
      </c>
      <c r="O403" t="s">
        <v>138</v>
      </c>
      <c r="P403" t="s">
        <v>114</v>
      </c>
      <c r="Q403" t="s">
        <v>114</v>
      </c>
      <c r="R403" t="s">
        <v>114</v>
      </c>
      <c r="S403" t="s">
        <v>114</v>
      </c>
      <c r="T403" t="s">
        <v>114</v>
      </c>
      <c r="U403" t="s">
        <v>138</v>
      </c>
      <c r="V403" t="s">
        <v>114</v>
      </c>
      <c r="W403" s="5">
        <v>43423</v>
      </c>
      <c r="X403" s="7" t="s">
        <v>151</v>
      </c>
      <c r="Y403" s="7" t="s">
        <v>4470</v>
      </c>
      <c r="Z403" s="7" t="s">
        <v>4434</v>
      </c>
      <c r="AA403" s="7" t="s">
        <v>114</v>
      </c>
      <c r="AB403" s="7" t="s">
        <v>74</v>
      </c>
      <c r="AC403" s="10">
        <v>7</v>
      </c>
      <c r="AD403" s="7" t="s">
        <v>4471</v>
      </c>
      <c r="AE403" s="7">
        <v>43425</v>
      </c>
      <c r="AF403" s="7" t="s">
        <v>114</v>
      </c>
      <c r="AG403" s="10">
        <v>15</v>
      </c>
      <c r="AH403" s="3" t="s">
        <v>74</v>
      </c>
      <c r="AI403" s="3" t="s">
        <v>1327</v>
      </c>
      <c r="AJ403" t="s">
        <v>114</v>
      </c>
      <c r="AK403" t="s">
        <v>114</v>
      </c>
      <c r="AL403" t="s">
        <v>114</v>
      </c>
      <c r="AM403" s="43" t="b">
        <v>1</v>
      </c>
      <c r="AN403" s="3">
        <v>43426.4017191319</v>
      </c>
      <c r="AO403" s="3"/>
      <c r="AP403" s="43" t="b">
        <v>1</v>
      </c>
      <c r="AQ403" s="3" t="b">
        <v>0</v>
      </c>
    </row>
    <row r="404" spans="1:43" x14ac:dyDescent="0.25">
      <c r="A404" t="str">
        <f>_xlfn.CONCAT(Table4[[#This Row],[Order]],"-",Table4[[#This Row],[Line]])</f>
        <v>75140-8</v>
      </c>
      <c r="B404" s="1">
        <v>43426</v>
      </c>
      <c r="C404" s="10">
        <v>75140</v>
      </c>
      <c r="D404" s="7" t="s">
        <v>4472</v>
      </c>
      <c r="E404" s="10">
        <v>8</v>
      </c>
      <c r="F404" s="10">
        <v>1</v>
      </c>
      <c r="G404" s="7" t="s">
        <v>4428</v>
      </c>
      <c r="H404" s="10">
        <v>15</v>
      </c>
      <c r="I404" s="43" t="b">
        <v>1</v>
      </c>
      <c r="J404" s="43" t="b">
        <v>1</v>
      </c>
      <c r="K404" t="s">
        <v>135</v>
      </c>
      <c r="L404" s="43" t="b">
        <v>1</v>
      </c>
      <c r="M404" s="43" t="b">
        <v>1</v>
      </c>
      <c r="N404" s="43" t="b">
        <v>1</v>
      </c>
      <c r="O404" t="s">
        <v>114</v>
      </c>
      <c r="P404" t="s">
        <v>114</v>
      </c>
      <c r="Q404" t="s">
        <v>114</v>
      </c>
      <c r="R404" t="s">
        <v>114</v>
      </c>
      <c r="S404" t="s">
        <v>114</v>
      </c>
      <c r="T404" t="s">
        <v>114</v>
      </c>
      <c r="U404" t="s">
        <v>114</v>
      </c>
      <c r="V404" t="s">
        <v>114</v>
      </c>
      <c r="W404" s="5">
        <v>43423</v>
      </c>
      <c r="X404" s="7" t="s">
        <v>151</v>
      </c>
      <c r="Y404" s="7" t="s">
        <v>4473</v>
      </c>
      <c r="Z404" s="7" t="s">
        <v>4461</v>
      </c>
      <c r="AA404" s="7" t="s">
        <v>114</v>
      </c>
      <c r="AB404" s="7" t="s">
        <v>74</v>
      </c>
      <c r="AC404" s="10">
        <v>7</v>
      </c>
      <c r="AD404" s="7" t="s">
        <v>4474</v>
      </c>
      <c r="AE404" s="7">
        <v>43426</v>
      </c>
      <c r="AF404" s="7" t="s">
        <v>114</v>
      </c>
      <c r="AG404" s="10">
        <v>15</v>
      </c>
      <c r="AH404" s="3" t="s">
        <v>74</v>
      </c>
      <c r="AI404" s="3" t="s">
        <v>1327</v>
      </c>
      <c r="AJ404" t="s">
        <v>114</v>
      </c>
      <c r="AK404" t="s">
        <v>114</v>
      </c>
      <c r="AL404" t="s">
        <v>114</v>
      </c>
      <c r="AM404" s="43" t="b">
        <v>0</v>
      </c>
      <c r="AN404" s="3"/>
      <c r="AO404" s="3"/>
      <c r="AP404" s="43" t="b">
        <v>1</v>
      </c>
      <c r="AQ404" s="3" t="b">
        <v>0</v>
      </c>
    </row>
    <row r="405" spans="1:43" x14ac:dyDescent="0.25">
      <c r="A405" t="str">
        <f>_xlfn.CONCAT(Table4[[#This Row],[Order]],"-",Table4[[#This Row],[Line]])</f>
        <v>75140-9</v>
      </c>
      <c r="B405" s="1">
        <v>43426</v>
      </c>
      <c r="C405" s="10">
        <v>75140</v>
      </c>
      <c r="D405" s="7" t="s">
        <v>4475</v>
      </c>
      <c r="E405" s="10">
        <v>9</v>
      </c>
      <c r="F405" s="10">
        <v>1</v>
      </c>
      <c r="G405" s="7" t="s">
        <v>4428</v>
      </c>
      <c r="H405" s="10">
        <v>1</v>
      </c>
      <c r="I405" s="43" t="b">
        <v>1</v>
      </c>
      <c r="J405" s="43" t="b">
        <v>1</v>
      </c>
      <c r="K405" t="s">
        <v>135</v>
      </c>
      <c r="L405" s="43" t="b">
        <v>1</v>
      </c>
      <c r="M405" s="43" t="b">
        <v>1</v>
      </c>
      <c r="N405" s="43" t="b">
        <v>1</v>
      </c>
      <c r="O405" t="s">
        <v>138</v>
      </c>
      <c r="P405" t="s">
        <v>114</v>
      </c>
      <c r="Q405" t="s">
        <v>114</v>
      </c>
      <c r="R405" t="s">
        <v>114</v>
      </c>
      <c r="S405" t="s">
        <v>114</v>
      </c>
      <c r="T405" t="s">
        <v>114</v>
      </c>
      <c r="U405" t="s">
        <v>138</v>
      </c>
      <c r="V405" t="s">
        <v>114</v>
      </c>
      <c r="W405" s="5">
        <v>43423</v>
      </c>
      <c r="X405" s="7" t="s">
        <v>151</v>
      </c>
      <c r="Y405" s="7" t="s">
        <v>4476</v>
      </c>
      <c r="Z405" s="7" t="s">
        <v>4434</v>
      </c>
      <c r="AA405" s="7" t="s">
        <v>114</v>
      </c>
      <c r="AB405" s="7" t="s">
        <v>74</v>
      </c>
      <c r="AC405" s="10">
        <v>7</v>
      </c>
      <c r="AD405" s="7" t="s">
        <v>4477</v>
      </c>
      <c r="AE405" s="7">
        <v>43425</v>
      </c>
      <c r="AF405" s="7" t="s">
        <v>114</v>
      </c>
      <c r="AG405" s="10">
        <v>1</v>
      </c>
      <c r="AH405" s="3" t="s">
        <v>74</v>
      </c>
      <c r="AI405" s="3" t="s">
        <v>1327</v>
      </c>
      <c r="AJ405" t="s">
        <v>114</v>
      </c>
      <c r="AK405" t="s">
        <v>114</v>
      </c>
      <c r="AL405" t="s">
        <v>114</v>
      </c>
      <c r="AM405" s="43" t="b">
        <v>1</v>
      </c>
      <c r="AN405" s="3">
        <v>43426.401743321803</v>
      </c>
      <c r="AO405" s="3"/>
      <c r="AP405" s="43" t="b">
        <v>1</v>
      </c>
      <c r="AQ405" s="3" t="b">
        <v>0</v>
      </c>
    </row>
    <row r="406" spans="1:43" x14ac:dyDescent="0.25">
      <c r="A406" t="str">
        <f>_xlfn.CONCAT(Table4[[#This Row],[Order]],"-",Table4[[#This Row],[Line]])</f>
        <v>75140-10</v>
      </c>
      <c r="B406" s="1">
        <v>43426</v>
      </c>
      <c r="C406" s="10">
        <v>75140</v>
      </c>
      <c r="D406" s="7" t="s">
        <v>4478</v>
      </c>
      <c r="E406" s="10">
        <v>10</v>
      </c>
      <c r="F406" s="10">
        <v>1</v>
      </c>
      <c r="G406" s="7" t="s">
        <v>4428</v>
      </c>
      <c r="H406" s="10">
        <v>1</v>
      </c>
      <c r="I406" s="43" t="b">
        <v>1</v>
      </c>
      <c r="J406" s="43" t="b">
        <v>1</v>
      </c>
      <c r="K406" t="s">
        <v>135</v>
      </c>
      <c r="L406" s="43" t="b">
        <v>1</v>
      </c>
      <c r="M406" s="43" t="b">
        <v>1</v>
      </c>
      <c r="N406" s="43" t="b">
        <v>1</v>
      </c>
      <c r="O406" t="s">
        <v>138</v>
      </c>
      <c r="P406" t="s">
        <v>114</v>
      </c>
      <c r="Q406" t="s">
        <v>114</v>
      </c>
      <c r="R406" t="s">
        <v>114</v>
      </c>
      <c r="S406" t="s">
        <v>114</v>
      </c>
      <c r="T406" t="s">
        <v>114</v>
      </c>
      <c r="U406" t="s">
        <v>138</v>
      </c>
      <c r="V406" t="s">
        <v>114</v>
      </c>
      <c r="W406" s="5">
        <v>43423</v>
      </c>
      <c r="X406" s="7" t="s">
        <v>151</v>
      </c>
      <c r="Y406" s="7" t="s">
        <v>4479</v>
      </c>
      <c r="Z406" s="7" t="s">
        <v>4457</v>
      </c>
      <c r="AA406" s="7" t="s">
        <v>125</v>
      </c>
      <c r="AB406" s="7" t="s">
        <v>74</v>
      </c>
      <c r="AC406" s="10">
        <v>7</v>
      </c>
      <c r="AD406" s="7" t="s">
        <v>4480</v>
      </c>
      <c r="AE406" s="7">
        <v>43425</v>
      </c>
      <c r="AF406" s="7" t="s">
        <v>114</v>
      </c>
      <c r="AG406" s="10">
        <v>1</v>
      </c>
      <c r="AH406" s="3" t="s">
        <v>74</v>
      </c>
      <c r="AI406" s="3" t="s">
        <v>1327</v>
      </c>
      <c r="AJ406" t="s">
        <v>114</v>
      </c>
      <c r="AK406" t="s">
        <v>114</v>
      </c>
      <c r="AL406" t="s">
        <v>114</v>
      </c>
      <c r="AM406" s="43" t="b">
        <v>1</v>
      </c>
      <c r="AN406" s="3">
        <v>43426.401781446802</v>
      </c>
      <c r="AO406" s="3"/>
      <c r="AP406" s="43" t="b">
        <v>1</v>
      </c>
      <c r="AQ406" s="3" t="b">
        <v>1</v>
      </c>
    </row>
    <row r="407" spans="1:43" x14ac:dyDescent="0.25">
      <c r="A407" t="str">
        <f>_xlfn.CONCAT(Table4[[#This Row],[Order]],"-",Table4[[#This Row],[Line]])</f>
        <v>75182-1</v>
      </c>
      <c r="B407" s="1">
        <v>43476</v>
      </c>
      <c r="C407" s="10">
        <v>75182</v>
      </c>
      <c r="D407" s="7" t="s">
        <v>4312</v>
      </c>
      <c r="E407" s="10">
        <v>1</v>
      </c>
      <c r="F407" s="10">
        <v>1</v>
      </c>
      <c r="G407" s="7" t="s">
        <v>42</v>
      </c>
      <c r="H407" s="10">
        <v>1</v>
      </c>
      <c r="I407" s="43" t="b">
        <v>0</v>
      </c>
      <c r="J407" s="43" t="b">
        <v>0</v>
      </c>
      <c r="K407" t="s">
        <v>114</v>
      </c>
      <c r="L407" s="43" t="b">
        <v>0</v>
      </c>
      <c r="M407" s="43" t="b">
        <v>0</v>
      </c>
      <c r="N407" s="43" t="b">
        <v>0</v>
      </c>
      <c r="O407" t="s">
        <v>114</v>
      </c>
      <c r="P407" t="s">
        <v>114</v>
      </c>
      <c r="Q407" t="s">
        <v>114</v>
      </c>
      <c r="R407" t="s">
        <v>114</v>
      </c>
      <c r="S407" t="s">
        <v>114</v>
      </c>
      <c r="T407" t="s">
        <v>114</v>
      </c>
      <c r="U407" t="s">
        <v>114</v>
      </c>
      <c r="V407" t="s">
        <v>114</v>
      </c>
      <c r="W407" s="5">
        <v>43473</v>
      </c>
      <c r="X407" s="7" t="s">
        <v>151</v>
      </c>
      <c r="Y407" s="7"/>
      <c r="Z407" s="7" t="s">
        <v>157</v>
      </c>
      <c r="AA407" s="7" t="s">
        <v>114</v>
      </c>
      <c r="AB407" s="7" t="s">
        <v>74</v>
      </c>
      <c r="AC407" s="10">
        <v>12</v>
      </c>
      <c r="AD407" s="7" t="s">
        <v>4311</v>
      </c>
      <c r="AE407" s="7"/>
      <c r="AF407" s="7" t="s">
        <v>114</v>
      </c>
      <c r="AG407" s="10">
        <v>1</v>
      </c>
      <c r="AH407" s="3" t="s">
        <v>74</v>
      </c>
      <c r="AI407" s="3" t="s">
        <v>1320</v>
      </c>
      <c r="AJ407" t="s">
        <v>114</v>
      </c>
      <c r="AK407" t="s">
        <v>114</v>
      </c>
      <c r="AL407" t="s">
        <v>114</v>
      </c>
      <c r="AM407" s="43" t="b">
        <v>0</v>
      </c>
      <c r="AN407" s="3"/>
      <c r="AO407" s="3"/>
      <c r="AP407" s="43" t="b">
        <v>0</v>
      </c>
      <c r="AQ407" s="3" t="b">
        <v>0</v>
      </c>
    </row>
    <row r="408" spans="1:43" x14ac:dyDescent="0.25">
      <c r="A408" t="str">
        <f>_xlfn.CONCAT(Table4[[#This Row],[Order]],"-",Table4[[#This Row],[Line]])</f>
        <v>75182-2</v>
      </c>
      <c r="B408" s="1">
        <v>43476</v>
      </c>
      <c r="C408" s="10">
        <v>75182</v>
      </c>
      <c r="D408" s="7" t="s">
        <v>4314</v>
      </c>
      <c r="E408" s="10">
        <v>2</v>
      </c>
      <c r="F408" s="10">
        <v>1</v>
      </c>
      <c r="G408" s="7" t="s">
        <v>42</v>
      </c>
      <c r="H408" s="10">
        <v>1</v>
      </c>
      <c r="I408" s="43" t="b">
        <v>0</v>
      </c>
      <c r="J408" s="43" t="b">
        <v>0</v>
      </c>
      <c r="K408" t="s">
        <v>114</v>
      </c>
      <c r="L408" s="43" t="b">
        <v>0</v>
      </c>
      <c r="M408" s="43" t="b">
        <v>0</v>
      </c>
      <c r="N408" s="43" t="b">
        <v>0</v>
      </c>
      <c r="O408" t="s">
        <v>114</v>
      </c>
      <c r="P408" t="s">
        <v>114</v>
      </c>
      <c r="Q408" t="s">
        <v>114</v>
      </c>
      <c r="R408" t="s">
        <v>114</v>
      </c>
      <c r="S408" t="s">
        <v>114</v>
      </c>
      <c r="T408" t="s">
        <v>114</v>
      </c>
      <c r="U408" t="s">
        <v>114</v>
      </c>
      <c r="V408" t="s">
        <v>114</v>
      </c>
      <c r="W408" s="5">
        <v>43473</v>
      </c>
      <c r="X408" s="7" t="s">
        <v>151</v>
      </c>
      <c r="Y408" s="7"/>
      <c r="Z408" s="7" t="s">
        <v>76</v>
      </c>
      <c r="AA408" s="7" t="s">
        <v>114</v>
      </c>
      <c r="AB408" s="7" t="s">
        <v>74</v>
      </c>
      <c r="AC408" s="10">
        <v>12</v>
      </c>
      <c r="AD408" s="7" t="s">
        <v>4313</v>
      </c>
      <c r="AE408" s="7"/>
      <c r="AF408" s="7" t="s">
        <v>114</v>
      </c>
      <c r="AG408" s="10">
        <v>1</v>
      </c>
      <c r="AH408" s="3" t="s">
        <v>74</v>
      </c>
      <c r="AI408" s="3" t="s">
        <v>1320</v>
      </c>
      <c r="AJ408" t="s">
        <v>114</v>
      </c>
      <c r="AK408" t="s">
        <v>114</v>
      </c>
      <c r="AL408" t="s">
        <v>114</v>
      </c>
      <c r="AM408" s="43" t="b">
        <v>0</v>
      </c>
      <c r="AN408" s="3"/>
      <c r="AO408" s="3"/>
      <c r="AP408" s="43" t="b">
        <v>0</v>
      </c>
      <c r="AQ408" s="3" t="b">
        <v>0</v>
      </c>
    </row>
    <row r="409" spans="1:43" x14ac:dyDescent="0.25">
      <c r="A409" t="str">
        <f>_xlfn.CONCAT(Table4[[#This Row],[Order]],"-",Table4[[#This Row],[Line]])</f>
        <v>75203-9</v>
      </c>
      <c r="B409" s="1">
        <v>43462</v>
      </c>
      <c r="C409" s="10">
        <v>75203</v>
      </c>
      <c r="D409" s="7" t="s">
        <v>1185</v>
      </c>
      <c r="E409" s="10">
        <v>9</v>
      </c>
      <c r="F409" s="10">
        <v>1</v>
      </c>
      <c r="G409" s="7" t="s">
        <v>4428</v>
      </c>
      <c r="H409" s="10">
        <v>1</v>
      </c>
      <c r="I409" s="43" t="b">
        <v>1</v>
      </c>
      <c r="J409" s="43" t="b">
        <v>1</v>
      </c>
      <c r="K409" t="s">
        <v>135</v>
      </c>
      <c r="L409" s="43" t="b">
        <v>1</v>
      </c>
      <c r="M409" s="43" t="b">
        <v>1</v>
      </c>
      <c r="N409" s="43" t="b">
        <v>1</v>
      </c>
      <c r="O409" t="s">
        <v>114</v>
      </c>
      <c r="P409" t="s">
        <v>138</v>
      </c>
      <c r="Q409" t="s">
        <v>114</v>
      </c>
      <c r="R409" t="s">
        <v>114</v>
      </c>
      <c r="S409" t="s">
        <v>114</v>
      </c>
      <c r="T409" t="s">
        <v>114</v>
      </c>
      <c r="U409" t="s">
        <v>114</v>
      </c>
      <c r="V409" t="s">
        <v>114</v>
      </c>
      <c r="W409" s="5">
        <v>43455</v>
      </c>
      <c r="X409" s="7" t="s">
        <v>151</v>
      </c>
      <c r="Y409" s="7" t="s">
        <v>4714</v>
      </c>
      <c r="Z409" s="7" t="s">
        <v>2200</v>
      </c>
      <c r="AA409" s="7" t="s">
        <v>114</v>
      </c>
      <c r="AB409" s="7" t="s">
        <v>74</v>
      </c>
      <c r="AC409" s="10">
        <v>12</v>
      </c>
      <c r="AD409" s="7" t="s">
        <v>1184</v>
      </c>
      <c r="AE409" s="7">
        <v>43457</v>
      </c>
      <c r="AF409" s="7" t="s">
        <v>114</v>
      </c>
      <c r="AG409" s="10">
        <v>3</v>
      </c>
      <c r="AH409" s="3" t="s">
        <v>180</v>
      </c>
      <c r="AI409" s="3" t="s">
        <v>1322</v>
      </c>
      <c r="AJ409" t="s">
        <v>114</v>
      </c>
      <c r="AK409" t="s">
        <v>114</v>
      </c>
      <c r="AL409" t="s">
        <v>114</v>
      </c>
      <c r="AM409" s="43" t="b">
        <v>1</v>
      </c>
      <c r="AN409" s="3">
        <v>43461.4495473727</v>
      </c>
      <c r="AO409" s="3"/>
      <c r="AP409" s="43" t="b">
        <v>1</v>
      </c>
      <c r="AQ409" s="3" t="b">
        <v>0</v>
      </c>
    </row>
    <row r="410" spans="1:43" x14ac:dyDescent="0.25">
      <c r="A410" t="str">
        <f>_xlfn.CONCAT(Table4[[#This Row],[Order]],"-",Table4[[#This Row],[Line]])</f>
        <v>75217-1</v>
      </c>
      <c r="B410" s="1">
        <v>43474</v>
      </c>
      <c r="C410" s="10">
        <v>75217</v>
      </c>
      <c r="D410" s="7" t="s">
        <v>2113</v>
      </c>
      <c r="E410" s="10">
        <v>1</v>
      </c>
      <c r="F410" s="10">
        <v>1</v>
      </c>
      <c r="G410" s="7" t="s">
        <v>165</v>
      </c>
      <c r="H410" s="10">
        <v>2</v>
      </c>
      <c r="I410" s="43" t="b">
        <v>1</v>
      </c>
      <c r="J410" s="43" t="b">
        <v>0</v>
      </c>
      <c r="K410" t="s">
        <v>114</v>
      </c>
      <c r="L410" s="43" t="b">
        <v>0</v>
      </c>
      <c r="M410" s="43" t="b">
        <v>1</v>
      </c>
      <c r="N410" s="43" t="b">
        <v>1</v>
      </c>
      <c r="O410" t="s">
        <v>114</v>
      </c>
      <c r="P410" t="s">
        <v>138</v>
      </c>
      <c r="Q410" t="s">
        <v>114</v>
      </c>
      <c r="R410" t="s">
        <v>114</v>
      </c>
      <c r="S410" t="s">
        <v>114</v>
      </c>
      <c r="T410" t="s">
        <v>114</v>
      </c>
      <c r="U410" t="s">
        <v>114</v>
      </c>
      <c r="V410" t="s">
        <v>114</v>
      </c>
      <c r="W410" s="5">
        <v>43469</v>
      </c>
      <c r="X410" s="7" t="s">
        <v>151</v>
      </c>
      <c r="Y410" s="7"/>
      <c r="Z410" s="7" t="s">
        <v>150</v>
      </c>
      <c r="AA410" s="7" t="s">
        <v>114</v>
      </c>
      <c r="AB410" s="7" t="s">
        <v>74</v>
      </c>
      <c r="AC410" s="10">
        <v>1</v>
      </c>
      <c r="AD410" s="7" t="s">
        <v>2112</v>
      </c>
      <c r="AE410" s="7"/>
      <c r="AF410" s="7" t="s">
        <v>114</v>
      </c>
      <c r="AG410" s="10">
        <v>2</v>
      </c>
      <c r="AH410" s="3" t="s">
        <v>74</v>
      </c>
      <c r="AI410" s="3" t="s">
        <v>1322</v>
      </c>
      <c r="AJ410" t="s">
        <v>114</v>
      </c>
      <c r="AK410" t="s">
        <v>114</v>
      </c>
      <c r="AL410" t="s">
        <v>114</v>
      </c>
      <c r="AM410" s="43" t="b">
        <v>0</v>
      </c>
      <c r="AN410" s="3"/>
      <c r="AO410" s="3"/>
      <c r="AP410" s="43" t="b">
        <v>0</v>
      </c>
      <c r="AQ410" s="3" t="b">
        <v>0</v>
      </c>
    </row>
    <row r="411" spans="1:43" x14ac:dyDescent="0.25">
      <c r="A411" t="str">
        <f>_xlfn.CONCAT(Table4[[#This Row],[Order]],"-",Table4[[#This Row],[Line]])</f>
        <v>75217-2</v>
      </c>
      <c r="B411" s="1">
        <v>43474</v>
      </c>
      <c r="C411" s="10">
        <v>75217</v>
      </c>
      <c r="D411" s="7" t="s">
        <v>2115</v>
      </c>
      <c r="E411" s="10">
        <v>2</v>
      </c>
      <c r="F411" s="10">
        <v>1</v>
      </c>
      <c r="G411" s="7" t="s">
        <v>165</v>
      </c>
      <c r="H411" s="10">
        <v>3</v>
      </c>
      <c r="I411" s="43" t="b">
        <v>1</v>
      </c>
      <c r="J411" s="43" t="b">
        <v>0</v>
      </c>
      <c r="K411" t="s">
        <v>114</v>
      </c>
      <c r="L411" s="43" t="b">
        <v>1</v>
      </c>
      <c r="M411" s="43" t="b">
        <v>1</v>
      </c>
      <c r="N411" s="43" t="b">
        <v>1</v>
      </c>
      <c r="O411" t="s">
        <v>114</v>
      </c>
      <c r="P411" t="s">
        <v>138</v>
      </c>
      <c r="Q411" t="s">
        <v>114</v>
      </c>
      <c r="R411" t="s">
        <v>114</v>
      </c>
      <c r="S411" t="s">
        <v>114</v>
      </c>
      <c r="T411" t="s">
        <v>114</v>
      </c>
      <c r="U411" t="s">
        <v>114</v>
      </c>
      <c r="V411" t="s">
        <v>114</v>
      </c>
      <c r="W411" s="5">
        <v>43469</v>
      </c>
      <c r="X411" s="7" t="s">
        <v>151</v>
      </c>
      <c r="Y411" s="7"/>
      <c r="Z411" s="7" t="s">
        <v>146</v>
      </c>
      <c r="AA411" s="7" t="s">
        <v>114</v>
      </c>
      <c r="AB411" s="7" t="s">
        <v>74</v>
      </c>
      <c r="AC411" s="10">
        <v>1</v>
      </c>
      <c r="AD411" s="7" t="s">
        <v>2114</v>
      </c>
      <c r="AE411" s="7"/>
      <c r="AF411" s="7" t="s">
        <v>114</v>
      </c>
      <c r="AG411" s="10">
        <v>3</v>
      </c>
      <c r="AH411" s="3" t="s">
        <v>74</v>
      </c>
      <c r="AI411" s="3" t="s">
        <v>1322</v>
      </c>
      <c r="AJ411" t="s">
        <v>114</v>
      </c>
      <c r="AK411" t="s">
        <v>114</v>
      </c>
      <c r="AL411" t="s">
        <v>114</v>
      </c>
      <c r="AM411" s="43" t="b">
        <v>0</v>
      </c>
      <c r="AN411" s="3"/>
      <c r="AO411" s="3"/>
      <c r="AP411" s="43" t="b">
        <v>0</v>
      </c>
      <c r="AQ411" s="3" t="b">
        <v>0</v>
      </c>
    </row>
    <row r="412" spans="1:43" x14ac:dyDescent="0.25">
      <c r="A412" t="str">
        <f>_xlfn.CONCAT(Table4[[#This Row],[Order]],"-",Table4[[#This Row],[Line]])</f>
        <v>75217-3</v>
      </c>
      <c r="B412" s="1">
        <v>43474</v>
      </c>
      <c r="C412" s="10">
        <v>75217</v>
      </c>
      <c r="D412" s="7" t="s">
        <v>2117</v>
      </c>
      <c r="E412" s="10">
        <v>3</v>
      </c>
      <c r="F412" s="10">
        <v>1</v>
      </c>
      <c r="G412" s="7" t="s">
        <v>165</v>
      </c>
      <c r="H412" s="10">
        <v>2</v>
      </c>
      <c r="I412" s="43" t="b">
        <v>1</v>
      </c>
      <c r="J412" s="43" t="b">
        <v>0</v>
      </c>
      <c r="K412" t="s">
        <v>114</v>
      </c>
      <c r="L412" s="43" t="b">
        <v>1</v>
      </c>
      <c r="M412" s="43" t="b">
        <v>1</v>
      </c>
      <c r="N412" s="43" t="b">
        <v>1</v>
      </c>
      <c r="O412" t="s">
        <v>114</v>
      </c>
      <c r="P412" t="s">
        <v>138</v>
      </c>
      <c r="Q412" t="s">
        <v>114</v>
      </c>
      <c r="R412" t="s">
        <v>114</v>
      </c>
      <c r="S412" t="s">
        <v>114</v>
      </c>
      <c r="T412" t="s">
        <v>114</v>
      </c>
      <c r="U412" t="s">
        <v>114</v>
      </c>
      <c r="V412" t="s">
        <v>114</v>
      </c>
      <c r="W412" s="5">
        <v>43469</v>
      </c>
      <c r="X412" s="7" t="s">
        <v>151</v>
      </c>
      <c r="Y412" s="7"/>
      <c r="Z412" s="7" t="s">
        <v>4481</v>
      </c>
      <c r="AA412" s="7" t="s">
        <v>114</v>
      </c>
      <c r="AB412" s="7" t="s">
        <v>74</v>
      </c>
      <c r="AC412" s="10">
        <v>1</v>
      </c>
      <c r="AD412" s="7" t="s">
        <v>2116</v>
      </c>
      <c r="AE412" s="7"/>
      <c r="AF412" s="7" t="s">
        <v>114</v>
      </c>
      <c r="AG412" s="10">
        <v>2</v>
      </c>
      <c r="AH412" s="3" t="s">
        <v>74</v>
      </c>
      <c r="AI412" s="3" t="s">
        <v>1322</v>
      </c>
      <c r="AJ412" t="s">
        <v>114</v>
      </c>
      <c r="AK412" t="s">
        <v>114</v>
      </c>
      <c r="AL412" t="s">
        <v>114</v>
      </c>
      <c r="AM412" s="43" t="b">
        <v>0</v>
      </c>
      <c r="AN412" s="3"/>
      <c r="AO412" s="3"/>
      <c r="AP412" s="43" t="b">
        <v>0</v>
      </c>
      <c r="AQ412" s="3" t="b">
        <v>0</v>
      </c>
    </row>
    <row r="413" spans="1:43" x14ac:dyDescent="0.25">
      <c r="A413" t="str">
        <f>_xlfn.CONCAT(Table4[[#This Row],[Order]],"-",Table4[[#This Row],[Line]])</f>
        <v>75217-4</v>
      </c>
      <c r="B413" s="1">
        <v>43474</v>
      </c>
      <c r="C413" s="10">
        <v>75217</v>
      </c>
      <c r="D413" s="7" t="s">
        <v>2119</v>
      </c>
      <c r="E413" s="10">
        <v>4</v>
      </c>
      <c r="F413" s="10">
        <v>1</v>
      </c>
      <c r="G413" s="7" t="s">
        <v>165</v>
      </c>
      <c r="H413" s="10">
        <v>2</v>
      </c>
      <c r="I413" s="43" t="b">
        <v>1</v>
      </c>
      <c r="J413" s="43" t="b">
        <v>1</v>
      </c>
      <c r="K413" t="s">
        <v>114</v>
      </c>
      <c r="L413" s="43" t="b">
        <v>1</v>
      </c>
      <c r="M413" s="43" t="b">
        <v>1</v>
      </c>
      <c r="N413" s="43" t="b">
        <v>1</v>
      </c>
      <c r="O413" t="s">
        <v>114</v>
      </c>
      <c r="P413" t="s">
        <v>138</v>
      </c>
      <c r="Q413" t="s">
        <v>114</v>
      </c>
      <c r="R413" t="s">
        <v>114</v>
      </c>
      <c r="S413" t="s">
        <v>114</v>
      </c>
      <c r="T413" t="s">
        <v>114</v>
      </c>
      <c r="U413" t="s">
        <v>114</v>
      </c>
      <c r="V413" t="s">
        <v>114</v>
      </c>
      <c r="W413" s="5">
        <v>43469</v>
      </c>
      <c r="X413" s="7" t="s">
        <v>151</v>
      </c>
      <c r="Y413" s="7"/>
      <c r="Z413" s="7" t="s">
        <v>1137</v>
      </c>
      <c r="AA413" s="7" t="s">
        <v>114</v>
      </c>
      <c r="AB413" s="7" t="s">
        <v>74</v>
      </c>
      <c r="AC413" s="10">
        <v>1</v>
      </c>
      <c r="AD413" s="7" t="s">
        <v>2118</v>
      </c>
      <c r="AE413" s="7"/>
      <c r="AF413" s="7" t="s">
        <v>114</v>
      </c>
      <c r="AG413" s="10">
        <v>2</v>
      </c>
      <c r="AH413" s="3" t="s">
        <v>74</v>
      </c>
      <c r="AI413" s="3" t="s">
        <v>1322</v>
      </c>
      <c r="AJ413" t="s">
        <v>114</v>
      </c>
      <c r="AK413" t="s">
        <v>114</v>
      </c>
      <c r="AL413" t="s">
        <v>114</v>
      </c>
      <c r="AM413" s="43" t="b">
        <v>0</v>
      </c>
      <c r="AN413" s="3"/>
      <c r="AO413" s="3"/>
      <c r="AP413" s="43" t="b">
        <v>0</v>
      </c>
      <c r="AQ413" s="3" t="b">
        <v>0</v>
      </c>
    </row>
    <row r="414" spans="1:43" x14ac:dyDescent="0.25">
      <c r="A414" t="str">
        <f>_xlfn.CONCAT(Table4[[#This Row],[Order]],"-",Table4[[#This Row],[Line]])</f>
        <v>75217-5</v>
      </c>
      <c r="B414" s="1">
        <v>43474</v>
      </c>
      <c r="C414" s="10">
        <v>75217</v>
      </c>
      <c r="D414" s="7" t="s">
        <v>2121</v>
      </c>
      <c r="E414" s="10">
        <v>5</v>
      </c>
      <c r="F414" s="10">
        <v>1</v>
      </c>
      <c r="G414" s="7" t="s">
        <v>165</v>
      </c>
      <c r="H414" s="10">
        <v>5</v>
      </c>
      <c r="I414" s="43" t="b">
        <v>1</v>
      </c>
      <c r="J414" s="43" t="b">
        <v>1</v>
      </c>
      <c r="K414" t="s">
        <v>114</v>
      </c>
      <c r="L414" s="43" t="b">
        <v>1</v>
      </c>
      <c r="M414" s="43" t="b">
        <v>1</v>
      </c>
      <c r="N414" s="43" t="b">
        <v>1</v>
      </c>
      <c r="O414" t="s">
        <v>114</v>
      </c>
      <c r="P414" t="s">
        <v>138</v>
      </c>
      <c r="Q414" t="s">
        <v>114</v>
      </c>
      <c r="R414" t="s">
        <v>114</v>
      </c>
      <c r="S414" t="s">
        <v>114</v>
      </c>
      <c r="T414" t="s">
        <v>114</v>
      </c>
      <c r="U414" t="s">
        <v>114</v>
      </c>
      <c r="V414" t="s">
        <v>114</v>
      </c>
      <c r="W414" s="5">
        <v>43469</v>
      </c>
      <c r="X414" s="7" t="s">
        <v>151</v>
      </c>
      <c r="Y414" s="7"/>
      <c r="Z414" s="7" t="s">
        <v>4482</v>
      </c>
      <c r="AA414" s="7" t="s">
        <v>114</v>
      </c>
      <c r="AB414" s="7" t="s">
        <v>74</v>
      </c>
      <c r="AC414" s="10">
        <v>1</v>
      </c>
      <c r="AD414" s="7" t="s">
        <v>2120</v>
      </c>
      <c r="AE414" s="7"/>
      <c r="AF414" s="7" t="s">
        <v>114</v>
      </c>
      <c r="AG414" s="10">
        <v>5</v>
      </c>
      <c r="AH414" s="3" t="s">
        <v>74</v>
      </c>
      <c r="AI414" s="3" t="s">
        <v>1322</v>
      </c>
      <c r="AJ414" t="s">
        <v>114</v>
      </c>
      <c r="AK414" t="s">
        <v>114</v>
      </c>
      <c r="AL414" t="s">
        <v>114</v>
      </c>
      <c r="AM414" s="43" t="b">
        <v>0</v>
      </c>
      <c r="AN414" s="3"/>
      <c r="AO414" s="3"/>
      <c r="AP414" s="43" t="b">
        <v>0</v>
      </c>
      <c r="AQ414" s="3" t="b">
        <v>0</v>
      </c>
    </row>
    <row r="415" spans="1:43" x14ac:dyDescent="0.25">
      <c r="A415" t="str">
        <f>_xlfn.CONCAT(Table4[[#This Row],[Order]],"-",Table4[[#This Row],[Line]])</f>
        <v>75217-6</v>
      </c>
      <c r="B415" s="1">
        <v>43474</v>
      </c>
      <c r="C415" s="10">
        <v>75217</v>
      </c>
      <c r="D415" s="7" t="s">
        <v>2123</v>
      </c>
      <c r="E415" s="10">
        <v>6</v>
      </c>
      <c r="F415" s="10">
        <v>1</v>
      </c>
      <c r="G415" s="7" t="s">
        <v>165</v>
      </c>
      <c r="H415" s="10">
        <v>1</v>
      </c>
      <c r="I415" s="43" t="b">
        <v>1</v>
      </c>
      <c r="J415" s="43" t="b">
        <v>1</v>
      </c>
      <c r="K415" t="s">
        <v>114</v>
      </c>
      <c r="L415" s="43" t="b">
        <v>1</v>
      </c>
      <c r="M415" s="43" t="b">
        <v>1</v>
      </c>
      <c r="N415" s="43" t="b">
        <v>1</v>
      </c>
      <c r="O415" t="s">
        <v>114</v>
      </c>
      <c r="P415" t="s">
        <v>138</v>
      </c>
      <c r="Q415" t="s">
        <v>114</v>
      </c>
      <c r="R415" t="s">
        <v>114</v>
      </c>
      <c r="S415" t="s">
        <v>114</v>
      </c>
      <c r="T415" t="s">
        <v>114</v>
      </c>
      <c r="U415" t="s">
        <v>114</v>
      </c>
      <c r="V415" t="s">
        <v>114</v>
      </c>
      <c r="W415" s="5">
        <v>43469</v>
      </c>
      <c r="X415" s="7" t="s">
        <v>151</v>
      </c>
      <c r="Y415" s="7"/>
      <c r="Z415" s="7" t="s">
        <v>4483</v>
      </c>
      <c r="AA415" s="7" t="s">
        <v>114</v>
      </c>
      <c r="AB415" s="7" t="s">
        <v>74</v>
      </c>
      <c r="AC415" s="10">
        <v>1</v>
      </c>
      <c r="AD415" s="7" t="s">
        <v>2122</v>
      </c>
      <c r="AE415" s="7"/>
      <c r="AF415" s="7" t="s">
        <v>114</v>
      </c>
      <c r="AG415" s="10">
        <v>1</v>
      </c>
      <c r="AH415" s="3" t="s">
        <v>74</v>
      </c>
      <c r="AI415" s="3" t="s">
        <v>1322</v>
      </c>
      <c r="AJ415" t="s">
        <v>114</v>
      </c>
      <c r="AK415" t="s">
        <v>114</v>
      </c>
      <c r="AL415" t="s">
        <v>114</v>
      </c>
      <c r="AM415" s="43" t="b">
        <v>0</v>
      </c>
      <c r="AN415" s="3"/>
      <c r="AO415" s="3"/>
      <c r="AP415" s="43" t="b">
        <v>0</v>
      </c>
      <c r="AQ415" s="3" t="b">
        <v>0</v>
      </c>
    </row>
    <row r="416" spans="1:43" x14ac:dyDescent="0.25">
      <c r="A416" t="str">
        <f>_xlfn.CONCAT(Table4[[#This Row],[Order]],"-",Table4[[#This Row],[Line]])</f>
        <v>75217-7</v>
      </c>
      <c r="B416" s="1">
        <v>43474</v>
      </c>
      <c r="C416" s="10">
        <v>75217</v>
      </c>
      <c r="D416" s="7" t="s">
        <v>2125</v>
      </c>
      <c r="E416" s="10">
        <v>7</v>
      </c>
      <c r="F416" s="10">
        <v>1</v>
      </c>
      <c r="G416" s="7" t="s">
        <v>165</v>
      </c>
      <c r="H416" s="10">
        <v>2</v>
      </c>
      <c r="I416" s="43" t="b">
        <v>1</v>
      </c>
      <c r="J416" s="43" t="b">
        <v>1</v>
      </c>
      <c r="K416" t="s">
        <v>114</v>
      </c>
      <c r="L416" s="43" t="b">
        <v>1</v>
      </c>
      <c r="M416" s="43" t="b">
        <v>1</v>
      </c>
      <c r="N416" s="43" t="b">
        <v>1</v>
      </c>
      <c r="O416" t="s">
        <v>114</v>
      </c>
      <c r="P416" t="s">
        <v>138</v>
      </c>
      <c r="Q416" t="s">
        <v>114</v>
      </c>
      <c r="R416" t="s">
        <v>114</v>
      </c>
      <c r="S416" t="s">
        <v>114</v>
      </c>
      <c r="T416" t="s">
        <v>114</v>
      </c>
      <c r="U416" t="s">
        <v>114</v>
      </c>
      <c r="V416" t="s">
        <v>114</v>
      </c>
      <c r="W416" s="5">
        <v>43469</v>
      </c>
      <c r="X416" s="7" t="s">
        <v>151</v>
      </c>
      <c r="Y416" s="7"/>
      <c r="Z416" s="7" t="s">
        <v>4484</v>
      </c>
      <c r="AA416" s="7" t="s">
        <v>114</v>
      </c>
      <c r="AB416" s="7" t="s">
        <v>74</v>
      </c>
      <c r="AC416" s="10">
        <v>1</v>
      </c>
      <c r="AD416" s="7" t="s">
        <v>2124</v>
      </c>
      <c r="AE416" s="7"/>
      <c r="AF416" s="7" t="s">
        <v>114</v>
      </c>
      <c r="AG416" s="10">
        <v>4</v>
      </c>
      <c r="AH416" s="3" t="s">
        <v>74</v>
      </c>
      <c r="AI416" s="3" t="s">
        <v>1322</v>
      </c>
      <c r="AJ416" t="s">
        <v>114</v>
      </c>
      <c r="AK416" t="s">
        <v>114</v>
      </c>
      <c r="AL416" t="s">
        <v>114</v>
      </c>
      <c r="AM416" s="43" t="b">
        <v>0</v>
      </c>
      <c r="AN416" s="3"/>
      <c r="AO416" s="3"/>
      <c r="AP416" s="43" t="b">
        <v>0</v>
      </c>
      <c r="AQ416" s="3" t="b">
        <v>0</v>
      </c>
    </row>
    <row r="417" spans="1:43" x14ac:dyDescent="0.25">
      <c r="A417" t="str">
        <f>_xlfn.CONCAT(Table4[[#This Row],[Order]],"-",Table4[[#This Row],[Line]])</f>
        <v>75217-8</v>
      </c>
      <c r="B417" s="1">
        <v>43474</v>
      </c>
      <c r="C417" s="10">
        <v>75217</v>
      </c>
      <c r="D417" s="7" t="s">
        <v>2127</v>
      </c>
      <c r="E417" s="10">
        <v>8</v>
      </c>
      <c r="F417" s="10">
        <v>1</v>
      </c>
      <c r="G417" s="7" t="s">
        <v>165</v>
      </c>
      <c r="H417" s="10">
        <v>2</v>
      </c>
      <c r="I417" s="43" t="b">
        <v>1</v>
      </c>
      <c r="J417" s="43" t="b">
        <v>1</v>
      </c>
      <c r="K417" t="s">
        <v>114</v>
      </c>
      <c r="L417" s="43" t="b">
        <v>1</v>
      </c>
      <c r="M417" s="43" t="b">
        <v>1</v>
      </c>
      <c r="N417" s="43" t="b">
        <v>1</v>
      </c>
      <c r="O417" t="s">
        <v>114</v>
      </c>
      <c r="P417" t="s">
        <v>138</v>
      </c>
      <c r="Q417" t="s">
        <v>114</v>
      </c>
      <c r="R417" t="s">
        <v>114</v>
      </c>
      <c r="S417" t="s">
        <v>114</v>
      </c>
      <c r="T417" t="s">
        <v>114</v>
      </c>
      <c r="U417" t="s">
        <v>114</v>
      </c>
      <c r="V417" t="s">
        <v>114</v>
      </c>
      <c r="W417" s="5">
        <v>43469</v>
      </c>
      <c r="X417" s="7" t="s">
        <v>151</v>
      </c>
      <c r="Y417" s="7"/>
      <c r="Z417" s="7" t="s">
        <v>4485</v>
      </c>
      <c r="AA417" s="7" t="s">
        <v>114</v>
      </c>
      <c r="AB417" s="7" t="s">
        <v>74</v>
      </c>
      <c r="AC417" s="10">
        <v>1</v>
      </c>
      <c r="AD417" s="7" t="s">
        <v>2126</v>
      </c>
      <c r="AE417" s="7"/>
      <c r="AF417" s="7" t="s">
        <v>114</v>
      </c>
      <c r="AG417" s="10">
        <v>12</v>
      </c>
      <c r="AH417" s="3" t="s">
        <v>74</v>
      </c>
      <c r="AI417" s="3" t="s">
        <v>1322</v>
      </c>
      <c r="AJ417" t="s">
        <v>114</v>
      </c>
      <c r="AK417" t="s">
        <v>114</v>
      </c>
      <c r="AL417" t="s">
        <v>114</v>
      </c>
      <c r="AM417" s="43" t="b">
        <v>0</v>
      </c>
      <c r="AN417" s="3"/>
      <c r="AO417" s="3"/>
      <c r="AP417" s="43" t="b">
        <v>0</v>
      </c>
      <c r="AQ417" s="3" t="b">
        <v>0</v>
      </c>
    </row>
    <row r="418" spans="1:43" x14ac:dyDescent="0.25">
      <c r="A418" t="str">
        <f>_xlfn.CONCAT(Table4[[#This Row],[Order]],"-",Table4[[#This Row],[Line]])</f>
        <v>75217-9</v>
      </c>
      <c r="B418" s="1">
        <v>43474</v>
      </c>
      <c r="C418" s="10">
        <v>75217</v>
      </c>
      <c r="D418" s="7" t="s">
        <v>2129</v>
      </c>
      <c r="E418" s="10">
        <v>9</v>
      </c>
      <c r="F418" s="10">
        <v>1</v>
      </c>
      <c r="G418" s="7" t="s">
        <v>165</v>
      </c>
      <c r="H418" s="10">
        <v>1</v>
      </c>
      <c r="I418" s="43" t="b">
        <v>1</v>
      </c>
      <c r="J418" s="43" t="b">
        <v>1</v>
      </c>
      <c r="K418" t="s">
        <v>114</v>
      </c>
      <c r="L418" s="43" t="b">
        <v>1</v>
      </c>
      <c r="M418" s="43" t="b">
        <v>1</v>
      </c>
      <c r="N418" s="43" t="b">
        <v>1</v>
      </c>
      <c r="O418" t="s">
        <v>114</v>
      </c>
      <c r="P418" t="s">
        <v>138</v>
      </c>
      <c r="Q418" t="s">
        <v>114</v>
      </c>
      <c r="R418" t="s">
        <v>114</v>
      </c>
      <c r="S418" t="s">
        <v>114</v>
      </c>
      <c r="T418" t="s">
        <v>114</v>
      </c>
      <c r="U418" t="s">
        <v>114</v>
      </c>
      <c r="V418" t="s">
        <v>114</v>
      </c>
      <c r="W418" s="5">
        <v>43469</v>
      </c>
      <c r="X418" s="7" t="s">
        <v>151</v>
      </c>
      <c r="Y418" s="7"/>
      <c r="Z418" s="7" t="s">
        <v>4486</v>
      </c>
      <c r="AA418" s="7" t="s">
        <v>114</v>
      </c>
      <c r="AB418" s="7" t="s">
        <v>74</v>
      </c>
      <c r="AC418" s="10">
        <v>1</v>
      </c>
      <c r="AD418" s="7" t="s">
        <v>2128</v>
      </c>
      <c r="AE418" s="7"/>
      <c r="AF418" s="7" t="s">
        <v>114</v>
      </c>
      <c r="AG418" s="10">
        <v>4</v>
      </c>
      <c r="AH418" s="3" t="s">
        <v>74</v>
      </c>
      <c r="AI418" s="3" t="s">
        <v>1322</v>
      </c>
      <c r="AJ418" t="s">
        <v>114</v>
      </c>
      <c r="AK418" t="s">
        <v>114</v>
      </c>
      <c r="AL418" t="s">
        <v>114</v>
      </c>
      <c r="AM418" s="43" t="b">
        <v>0</v>
      </c>
      <c r="AN418" s="3"/>
      <c r="AO418" s="3"/>
      <c r="AP418" s="43" t="b">
        <v>0</v>
      </c>
      <c r="AQ418" s="3" t="b">
        <v>0</v>
      </c>
    </row>
    <row r="419" spans="1:43" x14ac:dyDescent="0.25">
      <c r="A419" t="str">
        <f>_xlfn.CONCAT(Table4[[#This Row],[Order]],"-",Table4[[#This Row],[Line]])</f>
        <v>75217-10</v>
      </c>
      <c r="B419" s="1">
        <v>43474</v>
      </c>
      <c r="C419" s="10">
        <v>75217</v>
      </c>
      <c r="D419" s="7" t="s">
        <v>2131</v>
      </c>
      <c r="E419" s="10">
        <v>10</v>
      </c>
      <c r="F419" s="10">
        <v>1</v>
      </c>
      <c r="G419" s="7" t="s">
        <v>165</v>
      </c>
      <c r="H419" s="10">
        <v>2</v>
      </c>
      <c r="I419" s="43" t="b">
        <v>1</v>
      </c>
      <c r="J419" s="43" t="b">
        <v>1</v>
      </c>
      <c r="K419" t="s">
        <v>114</v>
      </c>
      <c r="L419" s="43" t="b">
        <v>1</v>
      </c>
      <c r="M419" s="43" t="b">
        <v>1</v>
      </c>
      <c r="N419" s="43" t="b">
        <v>1</v>
      </c>
      <c r="O419" t="s">
        <v>114</v>
      </c>
      <c r="P419" t="s">
        <v>114</v>
      </c>
      <c r="Q419" t="s">
        <v>114</v>
      </c>
      <c r="R419" t="s">
        <v>114</v>
      </c>
      <c r="S419" t="s">
        <v>114</v>
      </c>
      <c r="T419" t="s">
        <v>114</v>
      </c>
      <c r="U419" t="s">
        <v>114</v>
      </c>
      <c r="V419" t="s">
        <v>114</v>
      </c>
      <c r="W419" s="5">
        <v>43469</v>
      </c>
      <c r="X419" s="7" t="s">
        <v>151</v>
      </c>
      <c r="Y419" s="7"/>
      <c r="Z419" s="7" t="s">
        <v>4487</v>
      </c>
      <c r="AA419" s="7" t="s">
        <v>114</v>
      </c>
      <c r="AB419" s="7" t="s">
        <v>74</v>
      </c>
      <c r="AC419" s="10">
        <v>1</v>
      </c>
      <c r="AD419" s="7" t="s">
        <v>2130</v>
      </c>
      <c r="AE419" s="7"/>
      <c r="AF419" s="7" t="s">
        <v>114</v>
      </c>
      <c r="AG419" s="10">
        <v>4</v>
      </c>
      <c r="AH419" s="3" t="s">
        <v>74</v>
      </c>
      <c r="AI419" s="3" t="s">
        <v>1322</v>
      </c>
      <c r="AJ419" t="s">
        <v>114</v>
      </c>
      <c r="AK419" t="s">
        <v>114</v>
      </c>
      <c r="AL419" t="s">
        <v>114</v>
      </c>
      <c r="AM419" s="43" t="b">
        <v>0</v>
      </c>
      <c r="AN419" s="3"/>
      <c r="AO419" s="3"/>
      <c r="AP419" s="43" t="b">
        <v>0</v>
      </c>
      <c r="AQ419" s="3" t="b">
        <v>0</v>
      </c>
    </row>
    <row r="420" spans="1:43" x14ac:dyDescent="0.25">
      <c r="A420" t="str">
        <f>_xlfn.CONCAT(Table4[[#This Row],[Order]],"-",Table4[[#This Row],[Line]])</f>
        <v>75231-1</v>
      </c>
      <c r="B420" s="1">
        <v>43473</v>
      </c>
      <c r="C420" s="10">
        <v>75231</v>
      </c>
      <c r="D420" s="7" t="s">
        <v>2328</v>
      </c>
      <c r="E420" s="10">
        <v>1</v>
      </c>
      <c r="F420" s="10">
        <v>1</v>
      </c>
      <c r="G420" s="7" t="s">
        <v>165</v>
      </c>
      <c r="H420" s="10">
        <v>2</v>
      </c>
      <c r="I420" s="43" t="b">
        <v>1</v>
      </c>
      <c r="J420" s="43" t="b">
        <v>0</v>
      </c>
      <c r="K420" t="s">
        <v>114</v>
      </c>
      <c r="L420" s="43" t="b">
        <v>0</v>
      </c>
      <c r="M420" s="43" t="b">
        <v>0</v>
      </c>
      <c r="N420" s="43" t="b">
        <v>1</v>
      </c>
      <c r="O420" t="s">
        <v>114</v>
      </c>
      <c r="P420" t="s">
        <v>114</v>
      </c>
      <c r="Q420" t="s">
        <v>114</v>
      </c>
      <c r="R420" t="s">
        <v>114</v>
      </c>
      <c r="S420" t="s">
        <v>114</v>
      </c>
      <c r="T420" t="s">
        <v>114</v>
      </c>
      <c r="U420" t="s">
        <v>114</v>
      </c>
      <c r="V420" t="s">
        <v>114</v>
      </c>
      <c r="W420" s="5">
        <v>43468</v>
      </c>
      <c r="X420" s="7" t="s">
        <v>114</v>
      </c>
      <c r="Y420" s="7"/>
      <c r="Z420" s="7" t="s">
        <v>3999</v>
      </c>
      <c r="AA420" s="7" t="s">
        <v>114</v>
      </c>
      <c r="AB420" s="7" t="s">
        <v>74</v>
      </c>
      <c r="AC420" s="10">
        <v>7</v>
      </c>
      <c r="AD420" s="7" t="s">
        <v>2327</v>
      </c>
      <c r="AE420" s="7"/>
      <c r="AF420" s="7" t="s">
        <v>114</v>
      </c>
      <c r="AG420" s="10">
        <v>2</v>
      </c>
      <c r="AH420" s="3" t="s">
        <v>74</v>
      </c>
      <c r="AI420" s="3" t="s">
        <v>1327</v>
      </c>
      <c r="AJ420" t="s">
        <v>114</v>
      </c>
      <c r="AK420" t="s">
        <v>114</v>
      </c>
      <c r="AL420" t="s">
        <v>114</v>
      </c>
      <c r="AM420" s="43" t="b">
        <v>0</v>
      </c>
      <c r="AN420" s="3"/>
      <c r="AO420" s="3"/>
      <c r="AP420" s="43" t="b">
        <v>0</v>
      </c>
      <c r="AQ420" s="3" t="b">
        <v>0</v>
      </c>
    </row>
    <row r="421" spans="1:43" x14ac:dyDescent="0.25">
      <c r="A421" t="str">
        <f>_xlfn.CONCAT(Table4[[#This Row],[Order]],"-",Table4[[#This Row],[Line]])</f>
        <v>75231-3</v>
      </c>
      <c r="B421" s="1">
        <v>43473</v>
      </c>
      <c r="C421" s="10">
        <v>75231</v>
      </c>
      <c r="D421" s="7" t="s">
        <v>2330</v>
      </c>
      <c r="E421" s="10">
        <v>3</v>
      </c>
      <c r="F421" s="10">
        <v>1</v>
      </c>
      <c r="G421" s="7" t="s">
        <v>165</v>
      </c>
      <c r="H421" s="10">
        <v>2</v>
      </c>
      <c r="I421" s="43" t="b">
        <v>1</v>
      </c>
      <c r="J421" s="43" t="b">
        <v>0</v>
      </c>
      <c r="K421" t="s">
        <v>114</v>
      </c>
      <c r="L421" s="43" t="b">
        <v>0</v>
      </c>
      <c r="M421" s="43" t="b">
        <v>0</v>
      </c>
      <c r="N421" s="43" t="b">
        <v>1</v>
      </c>
      <c r="O421" t="s">
        <v>114</v>
      </c>
      <c r="P421" t="s">
        <v>114</v>
      </c>
      <c r="Q421" t="s">
        <v>114</v>
      </c>
      <c r="R421" t="s">
        <v>114</v>
      </c>
      <c r="S421" t="s">
        <v>114</v>
      </c>
      <c r="T421" t="s">
        <v>114</v>
      </c>
      <c r="U421" t="s">
        <v>114</v>
      </c>
      <c r="V421" t="s">
        <v>114</v>
      </c>
      <c r="W421" s="5">
        <v>43468</v>
      </c>
      <c r="X421" s="7" t="s">
        <v>114</v>
      </c>
      <c r="Y421" s="7"/>
      <c r="Z421" s="7" t="s">
        <v>4000</v>
      </c>
      <c r="AA421" s="7" t="s">
        <v>114</v>
      </c>
      <c r="AB421" s="7" t="s">
        <v>74</v>
      </c>
      <c r="AC421" s="10">
        <v>7</v>
      </c>
      <c r="AD421" s="7" t="s">
        <v>2329</v>
      </c>
      <c r="AE421" s="7"/>
      <c r="AF421" s="7" t="s">
        <v>114</v>
      </c>
      <c r="AG421" s="10">
        <v>2</v>
      </c>
      <c r="AH421" s="3" t="s">
        <v>74</v>
      </c>
      <c r="AI421" s="3" t="s">
        <v>1327</v>
      </c>
      <c r="AJ421" t="s">
        <v>114</v>
      </c>
      <c r="AK421" t="s">
        <v>114</v>
      </c>
      <c r="AL421" t="s">
        <v>114</v>
      </c>
      <c r="AM421" s="43" t="b">
        <v>0</v>
      </c>
      <c r="AN421" s="3"/>
      <c r="AO421" s="3"/>
      <c r="AP421" s="43" t="b">
        <v>0</v>
      </c>
      <c r="AQ421" s="3" t="b">
        <v>0</v>
      </c>
    </row>
    <row r="422" spans="1:43" x14ac:dyDescent="0.25">
      <c r="A422" t="str">
        <f>_xlfn.CONCAT(Table4[[#This Row],[Order]],"-",Table4[[#This Row],[Line]])</f>
        <v>75231-4</v>
      </c>
      <c r="B422" s="1">
        <v>43473</v>
      </c>
      <c r="C422" s="10">
        <v>75231</v>
      </c>
      <c r="D422" s="7" t="s">
        <v>2332</v>
      </c>
      <c r="E422" s="10">
        <v>4</v>
      </c>
      <c r="F422" s="10">
        <v>1</v>
      </c>
      <c r="G422" s="7" t="s">
        <v>165</v>
      </c>
      <c r="H422" s="10">
        <v>3</v>
      </c>
      <c r="I422" s="43" t="b">
        <v>1</v>
      </c>
      <c r="J422" s="43" t="b">
        <v>0</v>
      </c>
      <c r="K422" t="s">
        <v>114</v>
      </c>
      <c r="L422" s="43" t="b">
        <v>0</v>
      </c>
      <c r="M422" s="43" t="b">
        <v>0</v>
      </c>
      <c r="N422" s="43" t="b">
        <v>1</v>
      </c>
      <c r="O422" t="s">
        <v>114</v>
      </c>
      <c r="P422" t="s">
        <v>114</v>
      </c>
      <c r="Q422" t="s">
        <v>114</v>
      </c>
      <c r="R422" t="s">
        <v>114</v>
      </c>
      <c r="S422" t="s">
        <v>114</v>
      </c>
      <c r="T422" t="s">
        <v>114</v>
      </c>
      <c r="U422" t="s">
        <v>114</v>
      </c>
      <c r="V422" t="s">
        <v>114</v>
      </c>
      <c r="W422" s="5">
        <v>43468</v>
      </c>
      <c r="X422" s="7" t="s">
        <v>114</v>
      </c>
      <c r="Y422" s="7"/>
      <c r="Z422" s="7" t="s">
        <v>4001</v>
      </c>
      <c r="AA422" s="7" t="s">
        <v>114</v>
      </c>
      <c r="AB422" s="7" t="s">
        <v>74</v>
      </c>
      <c r="AC422" s="10">
        <v>7</v>
      </c>
      <c r="AD422" s="7" t="s">
        <v>2331</v>
      </c>
      <c r="AE422" s="7"/>
      <c r="AF422" s="7" t="s">
        <v>114</v>
      </c>
      <c r="AG422" s="10">
        <v>3</v>
      </c>
      <c r="AH422" s="3" t="s">
        <v>74</v>
      </c>
      <c r="AI422" s="3" t="s">
        <v>1327</v>
      </c>
      <c r="AJ422" t="s">
        <v>114</v>
      </c>
      <c r="AK422" t="s">
        <v>114</v>
      </c>
      <c r="AL422" t="s">
        <v>114</v>
      </c>
      <c r="AM422" s="43" t="b">
        <v>0</v>
      </c>
      <c r="AN422" s="3"/>
      <c r="AO422" s="3"/>
      <c r="AP422" s="43" t="b">
        <v>0</v>
      </c>
      <c r="AQ422" s="3" t="b">
        <v>0</v>
      </c>
    </row>
    <row r="423" spans="1:43" x14ac:dyDescent="0.25">
      <c r="A423" t="str">
        <f>_xlfn.CONCAT(Table4[[#This Row],[Order]],"-",Table4[[#This Row],[Line]])</f>
        <v>75231-5</v>
      </c>
      <c r="B423" s="5">
        <v>43473</v>
      </c>
      <c r="C423" s="8">
        <v>75231</v>
      </c>
      <c r="D423" s="3" t="s">
        <v>2334</v>
      </c>
      <c r="E423" s="8">
        <v>5</v>
      </c>
      <c r="F423" s="8">
        <v>1</v>
      </c>
      <c r="G423" s="3" t="s">
        <v>165</v>
      </c>
      <c r="H423" s="8">
        <v>1</v>
      </c>
      <c r="I423" s="43" t="b">
        <v>1</v>
      </c>
      <c r="J423" s="43" t="b">
        <v>0</v>
      </c>
      <c r="K423" t="s">
        <v>114</v>
      </c>
      <c r="L423" s="43" t="b">
        <v>0</v>
      </c>
      <c r="M423" s="43" t="b">
        <v>0</v>
      </c>
      <c r="N423" s="43" t="b">
        <v>1</v>
      </c>
      <c r="O423" t="s">
        <v>114</v>
      </c>
      <c r="P423" t="s">
        <v>114</v>
      </c>
      <c r="Q423" t="s">
        <v>114</v>
      </c>
      <c r="R423" t="s">
        <v>114</v>
      </c>
      <c r="S423" t="s">
        <v>114</v>
      </c>
      <c r="T423" t="s">
        <v>114</v>
      </c>
      <c r="U423" t="s">
        <v>114</v>
      </c>
      <c r="V423" t="s">
        <v>114</v>
      </c>
      <c r="W423" s="5">
        <v>43468</v>
      </c>
      <c r="X423" s="3" t="s">
        <v>114</v>
      </c>
      <c r="Y423" s="3"/>
      <c r="Z423" s="3" t="s">
        <v>4002</v>
      </c>
      <c r="AA423" s="3" t="s">
        <v>114</v>
      </c>
      <c r="AB423" s="3" t="s">
        <v>74</v>
      </c>
      <c r="AC423" s="8">
        <v>7</v>
      </c>
      <c r="AD423" s="3" t="s">
        <v>2333</v>
      </c>
      <c r="AE423" s="3"/>
      <c r="AF423" s="3" t="s">
        <v>114</v>
      </c>
      <c r="AG423" s="8">
        <v>1</v>
      </c>
      <c r="AH423" s="3" t="s">
        <v>74</v>
      </c>
      <c r="AI423" s="3" t="s">
        <v>1327</v>
      </c>
      <c r="AJ423" t="s">
        <v>114</v>
      </c>
      <c r="AK423" t="s">
        <v>114</v>
      </c>
      <c r="AL423" t="s">
        <v>114</v>
      </c>
      <c r="AM423" s="43" t="b">
        <v>0</v>
      </c>
      <c r="AN423" s="3"/>
      <c r="AO423" s="3"/>
      <c r="AP423" s="43" t="b">
        <v>0</v>
      </c>
      <c r="AQ423" s="3" t="b">
        <v>0</v>
      </c>
    </row>
    <row r="424" spans="1:43" x14ac:dyDescent="0.25">
      <c r="A424" t="str">
        <f>_xlfn.CONCAT(Table4[[#This Row],[Order]],"-",Table4[[#This Row],[Line]])</f>
        <v>75231-6</v>
      </c>
      <c r="B424" s="5">
        <v>43473</v>
      </c>
      <c r="C424" s="8">
        <v>75231</v>
      </c>
      <c r="D424" s="3" t="s">
        <v>2336</v>
      </c>
      <c r="E424" s="8">
        <v>6</v>
      </c>
      <c r="F424" s="8">
        <v>1</v>
      </c>
      <c r="G424" s="3" t="s">
        <v>165</v>
      </c>
      <c r="H424" s="8">
        <v>4</v>
      </c>
      <c r="I424" s="43" t="b">
        <v>1</v>
      </c>
      <c r="J424" s="43" t="b">
        <v>0</v>
      </c>
      <c r="K424" t="s">
        <v>114</v>
      </c>
      <c r="L424" s="43" t="b">
        <v>0</v>
      </c>
      <c r="M424" s="43" t="b">
        <v>0</v>
      </c>
      <c r="N424" s="43" t="b">
        <v>1</v>
      </c>
      <c r="O424" t="s">
        <v>114</v>
      </c>
      <c r="P424" t="s">
        <v>114</v>
      </c>
      <c r="Q424" t="s">
        <v>114</v>
      </c>
      <c r="R424" t="s">
        <v>114</v>
      </c>
      <c r="S424" t="s">
        <v>114</v>
      </c>
      <c r="T424" t="s">
        <v>114</v>
      </c>
      <c r="U424" t="s">
        <v>114</v>
      </c>
      <c r="V424" t="s">
        <v>114</v>
      </c>
      <c r="W424" s="5">
        <v>43468</v>
      </c>
      <c r="X424" s="3" t="s">
        <v>114</v>
      </c>
      <c r="Y424" s="3"/>
      <c r="Z424" s="3" t="s">
        <v>4003</v>
      </c>
      <c r="AA424" s="3" t="s">
        <v>114</v>
      </c>
      <c r="AB424" s="3" t="s">
        <v>74</v>
      </c>
      <c r="AC424" s="8">
        <v>7</v>
      </c>
      <c r="AD424" s="3" t="s">
        <v>2335</v>
      </c>
      <c r="AE424" s="3"/>
      <c r="AF424" s="3" t="s">
        <v>114</v>
      </c>
      <c r="AG424" s="8">
        <v>12</v>
      </c>
      <c r="AH424" s="3" t="s">
        <v>74</v>
      </c>
      <c r="AI424" s="3" t="s">
        <v>1327</v>
      </c>
      <c r="AJ424" t="s">
        <v>114</v>
      </c>
      <c r="AK424" t="s">
        <v>114</v>
      </c>
      <c r="AL424" t="s">
        <v>114</v>
      </c>
      <c r="AM424" s="43" t="b">
        <v>0</v>
      </c>
      <c r="AN424" s="3"/>
      <c r="AO424" s="3"/>
      <c r="AP424" s="43" t="b">
        <v>0</v>
      </c>
      <c r="AQ424" s="3" t="b">
        <v>0</v>
      </c>
    </row>
    <row r="425" spans="1:43" x14ac:dyDescent="0.25">
      <c r="A425" t="str">
        <f>_xlfn.CONCAT(Table4[[#This Row],[Order]],"-",Table4[[#This Row],[Line]])</f>
        <v>75231-7</v>
      </c>
      <c r="B425" s="5">
        <v>43473</v>
      </c>
      <c r="C425" s="8">
        <v>75231</v>
      </c>
      <c r="D425" s="3" t="s">
        <v>2338</v>
      </c>
      <c r="E425" s="8">
        <v>7</v>
      </c>
      <c r="F425" s="8">
        <v>1</v>
      </c>
      <c r="G425" s="3" t="s">
        <v>165</v>
      </c>
      <c r="H425" s="8">
        <v>2</v>
      </c>
      <c r="I425" s="43" t="b">
        <v>1</v>
      </c>
      <c r="J425" s="43" t="b">
        <v>0</v>
      </c>
      <c r="K425" t="s">
        <v>114</v>
      </c>
      <c r="L425" s="43" t="b">
        <v>0</v>
      </c>
      <c r="M425" s="43" t="b">
        <v>0</v>
      </c>
      <c r="N425" s="43" t="b">
        <v>1</v>
      </c>
      <c r="O425" t="s">
        <v>114</v>
      </c>
      <c r="P425" t="s">
        <v>114</v>
      </c>
      <c r="Q425" t="s">
        <v>114</v>
      </c>
      <c r="R425" t="s">
        <v>114</v>
      </c>
      <c r="S425" t="s">
        <v>114</v>
      </c>
      <c r="T425" t="s">
        <v>114</v>
      </c>
      <c r="U425" t="s">
        <v>114</v>
      </c>
      <c r="V425" t="s">
        <v>114</v>
      </c>
      <c r="W425" s="5">
        <v>43468</v>
      </c>
      <c r="X425" s="3" t="s">
        <v>114</v>
      </c>
      <c r="Y425" s="3"/>
      <c r="Z425" s="3" t="s">
        <v>4004</v>
      </c>
      <c r="AA425" s="3" t="s">
        <v>114</v>
      </c>
      <c r="AB425" s="3" t="s">
        <v>74</v>
      </c>
      <c r="AC425" s="8">
        <v>7</v>
      </c>
      <c r="AD425" s="3" t="s">
        <v>2337</v>
      </c>
      <c r="AE425" s="3"/>
      <c r="AF425" s="3" t="s">
        <v>114</v>
      </c>
      <c r="AG425" s="8">
        <v>8</v>
      </c>
      <c r="AH425" s="3" t="s">
        <v>74</v>
      </c>
      <c r="AI425" s="3" t="s">
        <v>1327</v>
      </c>
      <c r="AJ425" t="s">
        <v>114</v>
      </c>
      <c r="AK425" t="s">
        <v>114</v>
      </c>
      <c r="AL425" t="s">
        <v>114</v>
      </c>
      <c r="AM425" s="43" t="b">
        <v>0</v>
      </c>
      <c r="AN425" s="3"/>
      <c r="AO425" s="3"/>
      <c r="AP425" s="43" t="b">
        <v>0</v>
      </c>
      <c r="AQ425" s="3" t="b">
        <v>0</v>
      </c>
    </row>
    <row r="426" spans="1:43" x14ac:dyDescent="0.25">
      <c r="A426" t="str">
        <f>_xlfn.CONCAT(Table4[[#This Row],[Order]],"-",Table4[[#This Row],[Line]])</f>
        <v>75231-8</v>
      </c>
      <c r="B426" s="5">
        <v>43473</v>
      </c>
      <c r="C426" s="8">
        <v>75231</v>
      </c>
      <c r="D426" s="3" t="s">
        <v>2340</v>
      </c>
      <c r="E426" s="8">
        <v>8</v>
      </c>
      <c r="F426" s="8">
        <v>1</v>
      </c>
      <c r="G426" s="3" t="s">
        <v>165</v>
      </c>
      <c r="H426" s="8">
        <v>2</v>
      </c>
      <c r="I426" s="43" t="b">
        <v>1</v>
      </c>
      <c r="J426" s="43" t="b">
        <v>0</v>
      </c>
      <c r="K426" t="s">
        <v>114</v>
      </c>
      <c r="L426" s="43" t="b">
        <v>0</v>
      </c>
      <c r="M426" s="43" t="b">
        <v>0</v>
      </c>
      <c r="N426" s="43" t="b">
        <v>1</v>
      </c>
      <c r="O426" t="s">
        <v>114</v>
      </c>
      <c r="P426" t="s">
        <v>114</v>
      </c>
      <c r="Q426" t="s">
        <v>114</v>
      </c>
      <c r="R426" t="s">
        <v>114</v>
      </c>
      <c r="S426" t="s">
        <v>114</v>
      </c>
      <c r="T426" t="s">
        <v>114</v>
      </c>
      <c r="U426" t="s">
        <v>114</v>
      </c>
      <c r="V426" t="s">
        <v>114</v>
      </c>
      <c r="W426" s="5">
        <v>43468</v>
      </c>
      <c r="X426" s="3" t="s">
        <v>114</v>
      </c>
      <c r="Y426" s="3"/>
      <c r="Z426" s="3" t="s">
        <v>4005</v>
      </c>
      <c r="AA426" s="3" t="s">
        <v>114</v>
      </c>
      <c r="AB426" s="3" t="s">
        <v>74</v>
      </c>
      <c r="AC426" s="8">
        <v>7</v>
      </c>
      <c r="AD426" s="3" t="s">
        <v>2339</v>
      </c>
      <c r="AE426" s="3"/>
      <c r="AF426" s="3" t="s">
        <v>114</v>
      </c>
      <c r="AG426" s="8">
        <v>6</v>
      </c>
      <c r="AH426" s="3" t="s">
        <v>74</v>
      </c>
      <c r="AI426" s="3" t="s">
        <v>1327</v>
      </c>
      <c r="AJ426" t="s">
        <v>114</v>
      </c>
      <c r="AK426" t="s">
        <v>114</v>
      </c>
      <c r="AL426" t="s">
        <v>114</v>
      </c>
      <c r="AM426" s="43" t="b">
        <v>0</v>
      </c>
      <c r="AN426" s="3"/>
      <c r="AO426" s="3"/>
      <c r="AP426" s="43" t="b">
        <v>0</v>
      </c>
      <c r="AQ426" s="3" t="b">
        <v>0</v>
      </c>
    </row>
    <row r="427" spans="1:43" x14ac:dyDescent="0.25">
      <c r="A427" t="str">
        <f>_xlfn.CONCAT(Table4[[#This Row],[Order]],"-",Table4[[#This Row],[Line]])</f>
        <v>75231-9</v>
      </c>
      <c r="B427" s="5">
        <v>43473</v>
      </c>
      <c r="C427" s="8">
        <v>75231</v>
      </c>
      <c r="D427" s="3" t="s">
        <v>2342</v>
      </c>
      <c r="E427" s="8">
        <v>9</v>
      </c>
      <c r="F427" s="8">
        <v>1</v>
      </c>
      <c r="G427" s="3" t="s">
        <v>165</v>
      </c>
      <c r="H427" s="8">
        <v>2</v>
      </c>
      <c r="I427" s="43" t="b">
        <v>1</v>
      </c>
      <c r="J427" s="43" t="b">
        <v>0</v>
      </c>
      <c r="K427" t="s">
        <v>114</v>
      </c>
      <c r="L427" s="43" t="b">
        <v>0</v>
      </c>
      <c r="M427" s="43" t="b">
        <v>0</v>
      </c>
      <c r="N427" s="43" t="b">
        <v>1</v>
      </c>
      <c r="O427" t="s">
        <v>114</v>
      </c>
      <c r="P427" t="s">
        <v>114</v>
      </c>
      <c r="Q427" t="s">
        <v>114</v>
      </c>
      <c r="R427" t="s">
        <v>114</v>
      </c>
      <c r="S427" t="s">
        <v>114</v>
      </c>
      <c r="T427" t="s">
        <v>114</v>
      </c>
      <c r="U427" t="s">
        <v>114</v>
      </c>
      <c r="V427" t="s">
        <v>114</v>
      </c>
      <c r="W427" s="5">
        <v>43468</v>
      </c>
      <c r="X427" s="3" t="s">
        <v>114</v>
      </c>
      <c r="Y427" s="3"/>
      <c r="Z427" s="3" t="s">
        <v>4001</v>
      </c>
      <c r="AA427" s="3" t="s">
        <v>114</v>
      </c>
      <c r="AB427" s="3" t="s">
        <v>74</v>
      </c>
      <c r="AC427" s="8">
        <v>7</v>
      </c>
      <c r="AD427" s="3" t="s">
        <v>2341</v>
      </c>
      <c r="AE427" s="3"/>
      <c r="AF427" s="3" t="s">
        <v>114</v>
      </c>
      <c r="AG427" s="8">
        <v>2</v>
      </c>
      <c r="AH427" s="3" t="s">
        <v>74</v>
      </c>
      <c r="AI427" s="3" t="s">
        <v>1327</v>
      </c>
      <c r="AJ427" t="s">
        <v>114</v>
      </c>
      <c r="AK427" t="s">
        <v>114</v>
      </c>
      <c r="AL427" t="s">
        <v>114</v>
      </c>
      <c r="AM427" s="43" t="b">
        <v>0</v>
      </c>
      <c r="AN427" s="3"/>
      <c r="AO427" s="3"/>
      <c r="AP427" s="43" t="b">
        <v>0</v>
      </c>
      <c r="AQ427" s="3" t="b">
        <v>0</v>
      </c>
    </row>
    <row r="428" spans="1:43" x14ac:dyDescent="0.25">
      <c r="A428" t="str">
        <f>_xlfn.CONCAT(Table4[[#This Row],[Order]],"-",Table4[[#This Row],[Line]])</f>
        <v>75231-10</v>
      </c>
      <c r="B428" s="5">
        <v>43473</v>
      </c>
      <c r="C428" s="8">
        <v>75231</v>
      </c>
      <c r="D428" s="3" t="s">
        <v>2342</v>
      </c>
      <c r="E428" s="8">
        <v>10</v>
      </c>
      <c r="F428" s="8">
        <v>1</v>
      </c>
      <c r="G428" s="3" t="s">
        <v>165</v>
      </c>
      <c r="H428" s="8">
        <v>3</v>
      </c>
      <c r="I428" s="43" t="b">
        <v>1</v>
      </c>
      <c r="J428" s="43" t="b">
        <v>0</v>
      </c>
      <c r="K428" t="s">
        <v>114</v>
      </c>
      <c r="L428" s="43" t="b">
        <v>0</v>
      </c>
      <c r="M428" s="43" t="b">
        <v>0</v>
      </c>
      <c r="N428" s="43" t="b">
        <v>1</v>
      </c>
      <c r="O428" t="s">
        <v>114</v>
      </c>
      <c r="P428" t="s">
        <v>114</v>
      </c>
      <c r="Q428" t="s">
        <v>114</v>
      </c>
      <c r="R428" t="s">
        <v>114</v>
      </c>
      <c r="S428" t="s">
        <v>114</v>
      </c>
      <c r="T428" t="s">
        <v>114</v>
      </c>
      <c r="U428" t="s">
        <v>114</v>
      </c>
      <c r="V428" t="s">
        <v>114</v>
      </c>
      <c r="W428" s="5">
        <v>43468</v>
      </c>
      <c r="X428" s="3" t="s">
        <v>114</v>
      </c>
      <c r="Y428" s="3"/>
      <c r="Z428" s="3" t="s">
        <v>4001</v>
      </c>
      <c r="AA428" s="3" t="s">
        <v>114</v>
      </c>
      <c r="AB428" s="3" t="s">
        <v>74</v>
      </c>
      <c r="AC428" s="8">
        <v>7</v>
      </c>
      <c r="AD428" s="3" t="s">
        <v>2343</v>
      </c>
      <c r="AE428" s="3"/>
      <c r="AF428" s="3" t="s">
        <v>114</v>
      </c>
      <c r="AG428" s="8">
        <v>3</v>
      </c>
      <c r="AH428" s="3" t="s">
        <v>74</v>
      </c>
      <c r="AI428" s="3" t="s">
        <v>1327</v>
      </c>
      <c r="AJ428" t="s">
        <v>114</v>
      </c>
      <c r="AK428" t="s">
        <v>114</v>
      </c>
      <c r="AL428" t="s">
        <v>114</v>
      </c>
      <c r="AM428" s="43" t="b">
        <v>0</v>
      </c>
      <c r="AN428" s="3"/>
      <c r="AO428" s="3"/>
      <c r="AP428" s="43" t="b">
        <v>0</v>
      </c>
      <c r="AQ428" s="3" t="b">
        <v>0</v>
      </c>
    </row>
    <row r="429" spans="1:43" x14ac:dyDescent="0.25">
      <c r="A429" t="str">
        <f>_xlfn.CONCAT(Table4[[#This Row],[Order]],"-",Table4[[#This Row],[Line]])</f>
        <v>75231-11</v>
      </c>
      <c r="B429" s="5">
        <v>43473</v>
      </c>
      <c r="C429" s="8">
        <v>75231</v>
      </c>
      <c r="D429" s="3" t="s">
        <v>2345</v>
      </c>
      <c r="E429" s="8">
        <v>11</v>
      </c>
      <c r="F429" s="8">
        <v>1</v>
      </c>
      <c r="G429" s="3" t="s">
        <v>165</v>
      </c>
      <c r="H429" s="8">
        <v>1</v>
      </c>
      <c r="I429" s="43" t="b">
        <v>1</v>
      </c>
      <c r="J429" s="43" t="b">
        <v>0</v>
      </c>
      <c r="K429" t="s">
        <v>114</v>
      </c>
      <c r="L429" s="43" t="b">
        <v>0</v>
      </c>
      <c r="M429" s="43" t="b">
        <v>0</v>
      </c>
      <c r="N429" s="43" t="b">
        <v>1</v>
      </c>
      <c r="O429" t="s">
        <v>114</v>
      </c>
      <c r="P429" t="s">
        <v>114</v>
      </c>
      <c r="Q429" t="s">
        <v>114</v>
      </c>
      <c r="R429" t="s">
        <v>114</v>
      </c>
      <c r="S429" t="s">
        <v>114</v>
      </c>
      <c r="T429" t="s">
        <v>114</v>
      </c>
      <c r="U429" t="s">
        <v>114</v>
      </c>
      <c r="V429" t="s">
        <v>114</v>
      </c>
      <c r="W429" s="5">
        <v>43468</v>
      </c>
      <c r="X429" s="3" t="s">
        <v>114</v>
      </c>
      <c r="Y429" s="3"/>
      <c r="Z429" s="3" t="s">
        <v>4002</v>
      </c>
      <c r="AA429" s="3" t="s">
        <v>117</v>
      </c>
      <c r="AB429" s="3" t="s">
        <v>74</v>
      </c>
      <c r="AC429" s="8">
        <v>7</v>
      </c>
      <c r="AD429" s="3" t="s">
        <v>2344</v>
      </c>
      <c r="AE429" s="3"/>
      <c r="AF429" s="3" t="s">
        <v>114</v>
      </c>
      <c r="AG429" s="8">
        <v>1</v>
      </c>
      <c r="AH429" s="3" t="s">
        <v>74</v>
      </c>
      <c r="AI429" s="3" t="s">
        <v>1327</v>
      </c>
      <c r="AJ429" t="s">
        <v>114</v>
      </c>
      <c r="AK429" t="s">
        <v>114</v>
      </c>
      <c r="AL429" t="s">
        <v>114</v>
      </c>
      <c r="AM429" s="43" t="b">
        <v>0</v>
      </c>
      <c r="AN429" s="3"/>
      <c r="AO429" s="3"/>
      <c r="AP429" s="43" t="b">
        <v>0</v>
      </c>
      <c r="AQ429" s="3" t="b">
        <v>0</v>
      </c>
    </row>
    <row r="430" spans="1:43" x14ac:dyDescent="0.25">
      <c r="A430" t="str">
        <f>_xlfn.CONCAT(Table4[[#This Row],[Order]],"-",Table4[[#This Row],[Line]])</f>
        <v>75231-12</v>
      </c>
      <c r="B430" s="5">
        <v>43473</v>
      </c>
      <c r="C430" s="8">
        <v>75231</v>
      </c>
      <c r="D430" s="3" t="s">
        <v>2340</v>
      </c>
      <c r="E430" s="8">
        <v>12</v>
      </c>
      <c r="F430" s="8">
        <v>1</v>
      </c>
      <c r="G430" s="3" t="s">
        <v>165</v>
      </c>
      <c r="H430" s="8">
        <v>2</v>
      </c>
      <c r="I430" s="43" t="b">
        <v>1</v>
      </c>
      <c r="J430" s="43" t="b">
        <v>0</v>
      </c>
      <c r="K430" t="s">
        <v>114</v>
      </c>
      <c r="L430" s="43" t="b">
        <v>0</v>
      </c>
      <c r="M430" s="43" t="b">
        <v>0</v>
      </c>
      <c r="N430" s="43" t="b">
        <v>1</v>
      </c>
      <c r="O430" t="s">
        <v>114</v>
      </c>
      <c r="P430" t="s">
        <v>114</v>
      </c>
      <c r="Q430" t="s">
        <v>114</v>
      </c>
      <c r="R430" t="s">
        <v>114</v>
      </c>
      <c r="S430" t="s">
        <v>114</v>
      </c>
      <c r="T430" t="s">
        <v>114</v>
      </c>
      <c r="U430" t="s">
        <v>114</v>
      </c>
      <c r="V430" t="s">
        <v>114</v>
      </c>
      <c r="W430" s="5">
        <v>43468</v>
      </c>
      <c r="X430" s="3" t="s">
        <v>114</v>
      </c>
      <c r="Y430" s="3"/>
      <c r="Z430" s="3" t="s">
        <v>4005</v>
      </c>
      <c r="AA430" s="3" t="s">
        <v>114</v>
      </c>
      <c r="AB430" s="3" t="s">
        <v>74</v>
      </c>
      <c r="AC430" s="8">
        <v>7</v>
      </c>
      <c r="AD430" s="3" t="s">
        <v>2346</v>
      </c>
      <c r="AE430" s="3"/>
      <c r="AF430" s="3" t="s">
        <v>114</v>
      </c>
      <c r="AG430" s="8">
        <v>6</v>
      </c>
      <c r="AH430" s="3" t="s">
        <v>74</v>
      </c>
      <c r="AI430" s="3" t="s">
        <v>1327</v>
      </c>
      <c r="AJ430" t="s">
        <v>114</v>
      </c>
      <c r="AK430" t="s">
        <v>114</v>
      </c>
      <c r="AL430" t="s">
        <v>114</v>
      </c>
      <c r="AM430" s="43" t="b">
        <v>0</v>
      </c>
      <c r="AN430" s="3"/>
      <c r="AO430" s="3"/>
      <c r="AP430" s="43" t="b">
        <v>0</v>
      </c>
      <c r="AQ430" s="3" t="b">
        <v>0</v>
      </c>
    </row>
    <row r="431" spans="1:43" x14ac:dyDescent="0.25">
      <c r="A431" t="str">
        <f>_xlfn.CONCAT(Table4[[#This Row],[Order]],"-",Table4[[#This Row],[Line]])</f>
        <v>75250-1</v>
      </c>
      <c r="B431" s="5">
        <v>43482</v>
      </c>
      <c r="C431" s="8">
        <v>75250</v>
      </c>
      <c r="D431" s="3" t="s">
        <v>2890</v>
      </c>
      <c r="E431" s="8">
        <v>1</v>
      </c>
      <c r="F431" s="8">
        <v>1</v>
      </c>
      <c r="G431" s="3" t="s">
        <v>42</v>
      </c>
      <c r="H431" s="8">
        <v>22</v>
      </c>
      <c r="I431" s="43" t="b">
        <v>0</v>
      </c>
      <c r="J431" s="43" t="b">
        <v>0</v>
      </c>
      <c r="K431" t="s">
        <v>114</v>
      </c>
      <c r="L431" s="43" t="b">
        <v>0</v>
      </c>
      <c r="M431" s="43" t="b">
        <v>0</v>
      </c>
      <c r="N431" s="43" t="b">
        <v>0</v>
      </c>
      <c r="O431" t="s">
        <v>114</v>
      </c>
      <c r="P431" t="s">
        <v>114</v>
      </c>
      <c r="Q431" t="s">
        <v>114</v>
      </c>
      <c r="R431" t="s">
        <v>114</v>
      </c>
      <c r="S431" t="s">
        <v>114</v>
      </c>
      <c r="T431" t="s">
        <v>114</v>
      </c>
      <c r="U431" t="s">
        <v>114</v>
      </c>
      <c r="V431" t="s">
        <v>114</v>
      </c>
      <c r="W431" s="5">
        <v>43479</v>
      </c>
      <c r="X431" s="3" t="s">
        <v>114</v>
      </c>
      <c r="Y431" s="3"/>
      <c r="Z431" s="3" t="s">
        <v>106</v>
      </c>
      <c r="AA431" s="3" t="s">
        <v>114</v>
      </c>
      <c r="AB431" s="3" t="s">
        <v>74</v>
      </c>
      <c r="AC431" s="8">
        <v>1</v>
      </c>
      <c r="AD431" s="3" t="s">
        <v>2889</v>
      </c>
      <c r="AE431" s="3"/>
      <c r="AF431" s="3" t="s">
        <v>114</v>
      </c>
      <c r="AG431" s="8">
        <v>22</v>
      </c>
      <c r="AH431" s="3" t="s">
        <v>74</v>
      </c>
      <c r="AI431" s="3" t="s">
        <v>1319</v>
      </c>
      <c r="AJ431" t="s">
        <v>114</v>
      </c>
      <c r="AK431" t="s">
        <v>114</v>
      </c>
      <c r="AL431" t="s">
        <v>114</v>
      </c>
      <c r="AM431" s="43" t="b">
        <v>0</v>
      </c>
      <c r="AN431" s="3"/>
      <c r="AO431" s="3"/>
      <c r="AP431" s="43" t="b">
        <v>0</v>
      </c>
      <c r="AQ431" s="3" t="b">
        <v>0</v>
      </c>
    </row>
    <row r="432" spans="1:43" x14ac:dyDescent="0.25">
      <c r="A432" t="str">
        <f>_xlfn.CONCAT(Table4[[#This Row],[Order]],"-",Table4[[#This Row],[Line]])</f>
        <v>75250-2</v>
      </c>
      <c r="B432" s="59">
        <v>43482</v>
      </c>
      <c r="C432" s="57">
        <v>75250</v>
      </c>
      <c r="D432" s="58" t="s">
        <v>2890</v>
      </c>
      <c r="E432" s="57">
        <v>2</v>
      </c>
      <c r="F432" s="57">
        <v>1</v>
      </c>
      <c r="G432" s="58" t="s">
        <v>42</v>
      </c>
      <c r="H432" s="57">
        <v>2</v>
      </c>
      <c r="I432" s="43" t="b">
        <v>0</v>
      </c>
      <c r="J432" s="43" t="b">
        <v>0</v>
      </c>
      <c r="K432" t="s">
        <v>114</v>
      </c>
      <c r="L432" s="43" t="b">
        <v>0</v>
      </c>
      <c r="M432" s="43" t="b">
        <v>0</v>
      </c>
      <c r="N432" s="43" t="b">
        <v>0</v>
      </c>
      <c r="O432" t="s">
        <v>114</v>
      </c>
      <c r="P432" t="s">
        <v>114</v>
      </c>
      <c r="Q432" t="s">
        <v>114</v>
      </c>
      <c r="R432" t="s">
        <v>114</v>
      </c>
      <c r="S432" t="s">
        <v>114</v>
      </c>
      <c r="T432" t="s">
        <v>114</v>
      </c>
      <c r="U432" t="s">
        <v>114</v>
      </c>
      <c r="V432" t="s">
        <v>114</v>
      </c>
      <c r="W432" s="6">
        <v>43479</v>
      </c>
      <c r="X432" s="58" t="s">
        <v>114</v>
      </c>
      <c r="Y432" s="58"/>
      <c r="Z432" s="58" t="s">
        <v>106</v>
      </c>
      <c r="AA432" s="58" t="s">
        <v>114</v>
      </c>
      <c r="AB432" s="58" t="s">
        <v>74</v>
      </c>
      <c r="AC432" s="57">
        <v>1</v>
      </c>
      <c r="AD432" s="58" t="s">
        <v>2891</v>
      </c>
      <c r="AE432" s="59"/>
      <c r="AF432" s="58" t="s">
        <v>114</v>
      </c>
      <c r="AG432" s="57">
        <v>2</v>
      </c>
      <c r="AH432" s="3" t="s">
        <v>74</v>
      </c>
      <c r="AI432" s="3" t="s">
        <v>1319</v>
      </c>
      <c r="AJ432" t="s">
        <v>114</v>
      </c>
      <c r="AK432" t="s">
        <v>114</v>
      </c>
      <c r="AL432" t="s">
        <v>114</v>
      </c>
      <c r="AM432" s="43" t="b">
        <v>0</v>
      </c>
      <c r="AN432" s="55"/>
      <c r="AO432" s="3"/>
      <c r="AP432" s="43" t="b">
        <v>0</v>
      </c>
      <c r="AQ432" s="3" t="b">
        <v>0</v>
      </c>
    </row>
    <row r="433" spans="1:43" x14ac:dyDescent="0.25">
      <c r="A433" t="str">
        <f>_xlfn.CONCAT(Table4[[#This Row],[Order]],"-",Table4[[#This Row],[Line]])</f>
        <v>75250-3</v>
      </c>
      <c r="B433" s="59">
        <v>43482</v>
      </c>
      <c r="C433" s="57">
        <v>75250</v>
      </c>
      <c r="D433" s="58" t="s">
        <v>2893</v>
      </c>
      <c r="E433" s="57">
        <v>3</v>
      </c>
      <c r="F433" s="57">
        <v>1</v>
      </c>
      <c r="G433" s="58" t="s">
        <v>42</v>
      </c>
      <c r="H433" s="57">
        <v>4</v>
      </c>
      <c r="I433" s="43" t="b">
        <v>0</v>
      </c>
      <c r="J433" s="43" t="b">
        <v>0</v>
      </c>
      <c r="K433" t="s">
        <v>114</v>
      </c>
      <c r="L433" s="43" t="b">
        <v>0</v>
      </c>
      <c r="M433" s="43" t="b">
        <v>0</v>
      </c>
      <c r="N433" s="43" t="b">
        <v>0</v>
      </c>
      <c r="O433" t="s">
        <v>114</v>
      </c>
      <c r="P433" t="s">
        <v>114</v>
      </c>
      <c r="Q433" t="s">
        <v>114</v>
      </c>
      <c r="R433" t="s">
        <v>114</v>
      </c>
      <c r="S433" t="s">
        <v>114</v>
      </c>
      <c r="T433" t="s">
        <v>114</v>
      </c>
      <c r="U433" t="s">
        <v>114</v>
      </c>
      <c r="V433" t="s">
        <v>114</v>
      </c>
      <c r="W433" s="6">
        <v>43479</v>
      </c>
      <c r="X433" s="58" t="s">
        <v>114</v>
      </c>
      <c r="Y433" s="58"/>
      <c r="Z433" s="58" t="s">
        <v>53</v>
      </c>
      <c r="AA433" s="58" t="s">
        <v>114</v>
      </c>
      <c r="AB433" s="58" t="s">
        <v>74</v>
      </c>
      <c r="AC433" s="57">
        <v>1</v>
      </c>
      <c r="AD433" s="58" t="s">
        <v>2892</v>
      </c>
      <c r="AE433" s="59"/>
      <c r="AF433" s="58" t="s">
        <v>114</v>
      </c>
      <c r="AG433" s="57">
        <v>4</v>
      </c>
      <c r="AH433" s="3" t="s">
        <v>74</v>
      </c>
      <c r="AI433" s="3" t="s">
        <v>1319</v>
      </c>
      <c r="AJ433" t="s">
        <v>114</v>
      </c>
      <c r="AK433" t="s">
        <v>114</v>
      </c>
      <c r="AL433" t="s">
        <v>114</v>
      </c>
      <c r="AM433" s="43" t="b">
        <v>0</v>
      </c>
      <c r="AN433" s="55"/>
      <c r="AO433" s="3"/>
      <c r="AP433" s="43" t="b">
        <v>0</v>
      </c>
      <c r="AQ433" s="3" t="b">
        <v>0</v>
      </c>
    </row>
    <row r="434" spans="1:43" x14ac:dyDescent="0.25">
      <c r="A434" t="str">
        <f>_xlfn.CONCAT(Table4[[#This Row],[Order]],"-",Table4[[#This Row],[Line]])</f>
        <v>75250-4</v>
      </c>
      <c r="B434" s="59">
        <v>43482</v>
      </c>
      <c r="C434" s="57">
        <v>75250</v>
      </c>
      <c r="D434" s="58" t="s">
        <v>2893</v>
      </c>
      <c r="E434" s="57">
        <v>4</v>
      </c>
      <c r="F434" s="57">
        <v>1</v>
      </c>
      <c r="G434" s="58" t="s">
        <v>42</v>
      </c>
      <c r="H434" s="57">
        <v>2</v>
      </c>
      <c r="I434" s="43" t="b">
        <v>0</v>
      </c>
      <c r="J434" s="43" t="b">
        <v>0</v>
      </c>
      <c r="K434" t="s">
        <v>114</v>
      </c>
      <c r="L434" s="43" t="b">
        <v>0</v>
      </c>
      <c r="M434" s="43" t="b">
        <v>0</v>
      </c>
      <c r="N434" s="43" t="b">
        <v>0</v>
      </c>
      <c r="O434" t="s">
        <v>114</v>
      </c>
      <c r="P434" t="s">
        <v>114</v>
      </c>
      <c r="Q434" t="s">
        <v>114</v>
      </c>
      <c r="R434" t="s">
        <v>114</v>
      </c>
      <c r="S434" t="s">
        <v>114</v>
      </c>
      <c r="T434" t="s">
        <v>114</v>
      </c>
      <c r="U434" t="s">
        <v>114</v>
      </c>
      <c r="V434" t="s">
        <v>114</v>
      </c>
      <c r="W434" s="6">
        <v>43479</v>
      </c>
      <c r="X434" s="58" t="s">
        <v>114</v>
      </c>
      <c r="Y434" s="58"/>
      <c r="Z434" s="58" t="s">
        <v>53</v>
      </c>
      <c r="AA434" s="58" t="s">
        <v>114</v>
      </c>
      <c r="AB434" s="58" t="s">
        <v>74</v>
      </c>
      <c r="AC434" s="57">
        <v>1</v>
      </c>
      <c r="AD434" s="58" t="s">
        <v>2894</v>
      </c>
      <c r="AE434" s="59"/>
      <c r="AF434" s="58" t="s">
        <v>114</v>
      </c>
      <c r="AG434" s="57">
        <v>2</v>
      </c>
      <c r="AH434" s="3" t="s">
        <v>74</v>
      </c>
      <c r="AI434" s="3" t="s">
        <v>1319</v>
      </c>
      <c r="AJ434" t="s">
        <v>114</v>
      </c>
      <c r="AK434" t="s">
        <v>114</v>
      </c>
      <c r="AL434" t="s">
        <v>114</v>
      </c>
      <c r="AM434" s="43" t="b">
        <v>0</v>
      </c>
      <c r="AN434" s="55"/>
      <c r="AO434" s="3"/>
      <c r="AP434" s="43" t="b">
        <v>0</v>
      </c>
      <c r="AQ434" s="3" t="b">
        <v>0</v>
      </c>
    </row>
    <row r="435" spans="1:43" x14ac:dyDescent="0.25">
      <c r="A435" t="str">
        <f>_xlfn.CONCAT(Table4[[#This Row],[Order]],"-",Table4[[#This Row],[Line]])</f>
        <v>75250-5</v>
      </c>
      <c r="B435" s="59">
        <v>43482</v>
      </c>
      <c r="C435" s="57">
        <v>75250</v>
      </c>
      <c r="D435" s="58" t="s">
        <v>2896</v>
      </c>
      <c r="E435" s="57">
        <v>5</v>
      </c>
      <c r="F435" s="57">
        <v>1</v>
      </c>
      <c r="G435" s="58" t="s">
        <v>42</v>
      </c>
      <c r="H435" s="57">
        <v>2</v>
      </c>
      <c r="I435" s="43" t="b">
        <v>0</v>
      </c>
      <c r="J435" s="43" t="b">
        <v>0</v>
      </c>
      <c r="K435" t="s">
        <v>114</v>
      </c>
      <c r="L435" s="43" t="b">
        <v>0</v>
      </c>
      <c r="M435" s="43" t="b">
        <v>0</v>
      </c>
      <c r="N435" s="43" t="b">
        <v>0</v>
      </c>
      <c r="O435" t="s">
        <v>114</v>
      </c>
      <c r="P435" t="s">
        <v>114</v>
      </c>
      <c r="Q435" t="s">
        <v>114</v>
      </c>
      <c r="R435" t="s">
        <v>114</v>
      </c>
      <c r="S435" t="s">
        <v>114</v>
      </c>
      <c r="T435" t="s">
        <v>114</v>
      </c>
      <c r="U435" t="s">
        <v>114</v>
      </c>
      <c r="V435" t="s">
        <v>114</v>
      </c>
      <c r="W435" s="6">
        <v>43479</v>
      </c>
      <c r="X435" s="58" t="s">
        <v>114</v>
      </c>
      <c r="Y435" s="58"/>
      <c r="Z435" s="58" t="s">
        <v>106</v>
      </c>
      <c r="AA435" s="58" t="s">
        <v>114</v>
      </c>
      <c r="AB435" s="58" t="s">
        <v>74</v>
      </c>
      <c r="AC435" s="57">
        <v>1</v>
      </c>
      <c r="AD435" s="58" t="s">
        <v>2895</v>
      </c>
      <c r="AE435" s="59"/>
      <c r="AF435" s="58" t="s">
        <v>114</v>
      </c>
      <c r="AG435" s="57">
        <v>2</v>
      </c>
      <c r="AH435" s="3" t="s">
        <v>74</v>
      </c>
      <c r="AI435" s="3" t="s">
        <v>1319</v>
      </c>
      <c r="AJ435" t="s">
        <v>114</v>
      </c>
      <c r="AK435" t="s">
        <v>114</v>
      </c>
      <c r="AL435" t="s">
        <v>114</v>
      </c>
      <c r="AM435" s="43" t="b">
        <v>0</v>
      </c>
      <c r="AN435" s="55"/>
      <c r="AO435" s="3"/>
      <c r="AP435" s="43" t="b">
        <v>0</v>
      </c>
      <c r="AQ435" s="3" t="b">
        <v>0</v>
      </c>
    </row>
    <row r="436" spans="1:43" x14ac:dyDescent="0.25">
      <c r="A436" t="str">
        <f>_xlfn.CONCAT(Table4[[#This Row],[Order]],"-",Table4[[#This Row],[Line]])</f>
        <v>75250-6</v>
      </c>
      <c r="B436" s="59">
        <v>43482</v>
      </c>
      <c r="C436" s="57">
        <v>75250</v>
      </c>
      <c r="D436" s="58" t="s">
        <v>2896</v>
      </c>
      <c r="E436" s="57">
        <v>6</v>
      </c>
      <c r="F436" s="57">
        <v>1</v>
      </c>
      <c r="G436" s="58" t="s">
        <v>42</v>
      </c>
      <c r="H436" s="57">
        <v>2</v>
      </c>
      <c r="I436" s="43" t="b">
        <v>0</v>
      </c>
      <c r="J436" s="43" t="b">
        <v>0</v>
      </c>
      <c r="K436" t="s">
        <v>114</v>
      </c>
      <c r="L436" s="43" t="b">
        <v>0</v>
      </c>
      <c r="M436" s="43" t="b">
        <v>0</v>
      </c>
      <c r="N436" s="43" t="b">
        <v>0</v>
      </c>
      <c r="O436" t="s">
        <v>114</v>
      </c>
      <c r="P436" t="s">
        <v>114</v>
      </c>
      <c r="Q436" t="s">
        <v>114</v>
      </c>
      <c r="R436" t="s">
        <v>114</v>
      </c>
      <c r="S436" t="s">
        <v>114</v>
      </c>
      <c r="T436" t="s">
        <v>114</v>
      </c>
      <c r="U436" t="s">
        <v>114</v>
      </c>
      <c r="V436" t="s">
        <v>114</v>
      </c>
      <c r="W436" s="6">
        <v>43479</v>
      </c>
      <c r="X436" s="58" t="s">
        <v>114</v>
      </c>
      <c r="Y436" s="58"/>
      <c r="Z436" s="58" t="s">
        <v>106</v>
      </c>
      <c r="AA436" s="58" t="s">
        <v>114</v>
      </c>
      <c r="AB436" s="58" t="s">
        <v>74</v>
      </c>
      <c r="AC436" s="57">
        <v>1</v>
      </c>
      <c r="AD436" s="58" t="s">
        <v>2897</v>
      </c>
      <c r="AE436" s="59"/>
      <c r="AF436" s="58" t="s">
        <v>114</v>
      </c>
      <c r="AG436" s="57">
        <v>2</v>
      </c>
      <c r="AH436" s="3" t="s">
        <v>74</v>
      </c>
      <c r="AI436" s="3" t="s">
        <v>1319</v>
      </c>
      <c r="AJ436" t="s">
        <v>114</v>
      </c>
      <c r="AK436" t="s">
        <v>114</v>
      </c>
      <c r="AL436" t="s">
        <v>114</v>
      </c>
      <c r="AM436" s="43" t="b">
        <v>0</v>
      </c>
      <c r="AN436" s="55"/>
      <c r="AO436" s="3"/>
      <c r="AP436" s="43" t="b">
        <v>0</v>
      </c>
      <c r="AQ436" s="3" t="b">
        <v>0</v>
      </c>
    </row>
    <row r="437" spans="1:43" x14ac:dyDescent="0.25">
      <c r="A437" t="str">
        <f>_xlfn.CONCAT(Table4[[#This Row],[Order]],"-",Table4[[#This Row],[Line]])</f>
        <v>75250-7</v>
      </c>
      <c r="B437" s="59">
        <v>43482</v>
      </c>
      <c r="C437" s="57">
        <v>75250</v>
      </c>
      <c r="D437" s="58" t="s">
        <v>2899</v>
      </c>
      <c r="E437" s="57">
        <v>7</v>
      </c>
      <c r="F437" s="57">
        <v>1</v>
      </c>
      <c r="G437" s="58" t="s">
        <v>42</v>
      </c>
      <c r="H437" s="57">
        <v>3</v>
      </c>
      <c r="I437" s="43" t="b">
        <v>0</v>
      </c>
      <c r="J437" s="43" t="b">
        <v>0</v>
      </c>
      <c r="K437" t="s">
        <v>114</v>
      </c>
      <c r="L437" s="43" t="b">
        <v>0</v>
      </c>
      <c r="M437" s="43" t="b">
        <v>0</v>
      </c>
      <c r="N437" s="43" t="b">
        <v>0</v>
      </c>
      <c r="O437" t="s">
        <v>114</v>
      </c>
      <c r="P437" t="s">
        <v>114</v>
      </c>
      <c r="Q437" t="s">
        <v>114</v>
      </c>
      <c r="R437" t="s">
        <v>114</v>
      </c>
      <c r="S437" t="s">
        <v>114</v>
      </c>
      <c r="T437" t="s">
        <v>114</v>
      </c>
      <c r="U437" t="s">
        <v>114</v>
      </c>
      <c r="V437" t="s">
        <v>114</v>
      </c>
      <c r="W437" s="6">
        <v>43479</v>
      </c>
      <c r="X437" s="58" t="s">
        <v>114</v>
      </c>
      <c r="Y437" s="58"/>
      <c r="Z437" s="58" t="s">
        <v>53</v>
      </c>
      <c r="AA437" s="58" t="s">
        <v>114</v>
      </c>
      <c r="AB437" s="58" t="s">
        <v>74</v>
      </c>
      <c r="AC437" s="57">
        <v>1</v>
      </c>
      <c r="AD437" s="58" t="s">
        <v>2898</v>
      </c>
      <c r="AE437" s="59"/>
      <c r="AF437" s="58" t="s">
        <v>114</v>
      </c>
      <c r="AG437" s="57">
        <v>3</v>
      </c>
      <c r="AH437" s="3" t="s">
        <v>74</v>
      </c>
      <c r="AI437" s="3" t="s">
        <v>1319</v>
      </c>
      <c r="AJ437" t="s">
        <v>114</v>
      </c>
      <c r="AK437" t="s">
        <v>114</v>
      </c>
      <c r="AL437" t="s">
        <v>114</v>
      </c>
      <c r="AM437" s="43" t="b">
        <v>0</v>
      </c>
      <c r="AN437" s="55"/>
      <c r="AO437" s="3"/>
      <c r="AP437" s="43" t="b">
        <v>0</v>
      </c>
      <c r="AQ437" s="3" t="b">
        <v>0</v>
      </c>
    </row>
    <row r="438" spans="1:43" x14ac:dyDescent="0.25">
      <c r="A438" t="str">
        <f>_xlfn.CONCAT(Table4[[#This Row],[Order]],"-",Table4[[#This Row],[Line]])</f>
        <v>75250-8</v>
      </c>
      <c r="B438" s="59">
        <v>43482</v>
      </c>
      <c r="C438" s="57">
        <v>75250</v>
      </c>
      <c r="D438" s="58" t="s">
        <v>2899</v>
      </c>
      <c r="E438" s="57">
        <v>8</v>
      </c>
      <c r="F438" s="57">
        <v>1</v>
      </c>
      <c r="G438" s="58" t="s">
        <v>42</v>
      </c>
      <c r="H438" s="57">
        <v>2</v>
      </c>
      <c r="I438" s="43" t="b">
        <v>0</v>
      </c>
      <c r="J438" s="43" t="b">
        <v>0</v>
      </c>
      <c r="K438" t="s">
        <v>114</v>
      </c>
      <c r="L438" s="43" t="b">
        <v>0</v>
      </c>
      <c r="M438" s="43" t="b">
        <v>0</v>
      </c>
      <c r="N438" s="43" t="b">
        <v>0</v>
      </c>
      <c r="O438" t="s">
        <v>114</v>
      </c>
      <c r="P438" t="s">
        <v>114</v>
      </c>
      <c r="Q438" t="s">
        <v>114</v>
      </c>
      <c r="R438" t="s">
        <v>114</v>
      </c>
      <c r="S438" t="s">
        <v>114</v>
      </c>
      <c r="T438" t="s">
        <v>114</v>
      </c>
      <c r="U438" t="s">
        <v>114</v>
      </c>
      <c r="V438" t="s">
        <v>114</v>
      </c>
      <c r="W438" s="6">
        <v>43479</v>
      </c>
      <c r="X438" s="58" t="s">
        <v>114</v>
      </c>
      <c r="Y438" s="58"/>
      <c r="Z438" s="58" t="s">
        <v>53</v>
      </c>
      <c r="AA438" s="58" t="s">
        <v>114</v>
      </c>
      <c r="AB438" s="58" t="s">
        <v>74</v>
      </c>
      <c r="AC438" s="57">
        <v>1</v>
      </c>
      <c r="AD438" s="58" t="s">
        <v>2900</v>
      </c>
      <c r="AE438" s="59"/>
      <c r="AF438" s="58" t="s">
        <v>114</v>
      </c>
      <c r="AG438" s="57">
        <v>2</v>
      </c>
      <c r="AH438" s="3" t="s">
        <v>74</v>
      </c>
      <c r="AI438" s="3" t="s">
        <v>1319</v>
      </c>
      <c r="AJ438" t="s">
        <v>114</v>
      </c>
      <c r="AK438" t="s">
        <v>114</v>
      </c>
      <c r="AL438" t="s">
        <v>114</v>
      </c>
      <c r="AM438" s="43" t="b">
        <v>0</v>
      </c>
      <c r="AN438" s="55"/>
      <c r="AO438" s="3"/>
      <c r="AP438" s="43" t="b">
        <v>0</v>
      </c>
      <c r="AQ438" s="3" t="b">
        <v>0</v>
      </c>
    </row>
    <row r="439" spans="1:43" x14ac:dyDescent="0.25">
      <c r="A439" t="str">
        <f>_xlfn.CONCAT(Table4[[#This Row],[Order]],"-",Table4[[#This Row],[Line]])</f>
        <v>75250-9</v>
      </c>
      <c r="B439" s="59">
        <v>43482</v>
      </c>
      <c r="C439" s="57">
        <v>75250</v>
      </c>
      <c r="D439" s="58" t="s">
        <v>2902</v>
      </c>
      <c r="E439" s="57">
        <v>9</v>
      </c>
      <c r="F439" s="57">
        <v>1</v>
      </c>
      <c r="G439" s="58" t="s">
        <v>42</v>
      </c>
      <c r="H439" s="57">
        <v>2</v>
      </c>
      <c r="I439" s="43" t="b">
        <v>0</v>
      </c>
      <c r="J439" s="43" t="b">
        <v>0</v>
      </c>
      <c r="K439" t="s">
        <v>114</v>
      </c>
      <c r="L439" s="43" t="b">
        <v>0</v>
      </c>
      <c r="M439" s="43" t="b">
        <v>0</v>
      </c>
      <c r="N439" s="43" t="b">
        <v>0</v>
      </c>
      <c r="O439" t="s">
        <v>114</v>
      </c>
      <c r="P439" t="s">
        <v>114</v>
      </c>
      <c r="Q439" t="s">
        <v>114</v>
      </c>
      <c r="R439" t="s">
        <v>114</v>
      </c>
      <c r="S439" t="s">
        <v>114</v>
      </c>
      <c r="T439" t="s">
        <v>114</v>
      </c>
      <c r="U439" t="s">
        <v>114</v>
      </c>
      <c r="V439" t="s">
        <v>114</v>
      </c>
      <c r="W439" s="6">
        <v>43479</v>
      </c>
      <c r="X439" s="58" t="s">
        <v>114</v>
      </c>
      <c r="Y439" s="58"/>
      <c r="Z439" s="58" t="s">
        <v>53</v>
      </c>
      <c r="AA439" s="58" t="s">
        <v>114</v>
      </c>
      <c r="AB439" s="58" t="s">
        <v>74</v>
      </c>
      <c r="AC439" s="57">
        <v>1</v>
      </c>
      <c r="AD439" s="58" t="s">
        <v>2901</v>
      </c>
      <c r="AE439" s="59"/>
      <c r="AF439" s="58" t="s">
        <v>114</v>
      </c>
      <c r="AG439" s="57">
        <v>2</v>
      </c>
      <c r="AH439" s="3" t="s">
        <v>74</v>
      </c>
      <c r="AI439" s="3" t="s">
        <v>1319</v>
      </c>
      <c r="AJ439" t="s">
        <v>114</v>
      </c>
      <c r="AK439" t="s">
        <v>114</v>
      </c>
      <c r="AL439" t="s">
        <v>114</v>
      </c>
      <c r="AM439" s="43" t="b">
        <v>0</v>
      </c>
      <c r="AN439" s="55"/>
      <c r="AO439" s="3"/>
      <c r="AP439" s="43" t="b">
        <v>0</v>
      </c>
      <c r="AQ439" s="3" t="b">
        <v>0</v>
      </c>
    </row>
    <row r="440" spans="1:43" x14ac:dyDescent="0.25">
      <c r="A440" t="str">
        <f>_xlfn.CONCAT(Table4[[#This Row],[Order]],"-",Table4[[#This Row],[Line]])</f>
        <v>75274-1</v>
      </c>
      <c r="B440" s="59">
        <v>43461</v>
      </c>
      <c r="C440" s="57">
        <v>75274</v>
      </c>
      <c r="D440" s="58" t="s">
        <v>1766</v>
      </c>
      <c r="E440" s="57">
        <v>1</v>
      </c>
      <c r="F440" s="57">
        <v>1</v>
      </c>
      <c r="G440" s="58" t="s">
        <v>29</v>
      </c>
      <c r="H440" s="57">
        <v>1</v>
      </c>
      <c r="I440" s="43" t="b">
        <v>1</v>
      </c>
      <c r="J440" s="43" t="b">
        <v>1</v>
      </c>
      <c r="K440" t="s">
        <v>135</v>
      </c>
      <c r="L440" s="43" t="b">
        <v>1</v>
      </c>
      <c r="M440" s="43" t="b">
        <v>1</v>
      </c>
      <c r="N440" s="43" t="b">
        <v>1</v>
      </c>
      <c r="O440" t="s">
        <v>114</v>
      </c>
      <c r="P440" t="s">
        <v>138</v>
      </c>
      <c r="Q440" t="s">
        <v>114</v>
      </c>
      <c r="R440" t="s">
        <v>114</v>
      </c>
      <c r="S440" t="s">
        <v>114</v>
      </c>
      <c r="T440" t="s">
        <v>114</v>
      </c>
      <c r="U440" t="s">
        <v>114</v>
      </c>
      <c r="V440" t="s">
        <v>114</v>
      </c>
      <c r="W440" s="6">
        <v>43454</v>
      </c>
      <c r="X440" s="58" t="s">
        <v>151</v>
      </c>
      <c r="Y440" s="58" t="s">
        <v>5159</v>
      </c>
      <c r="Z440" s="58" t="s">
        <v>77</v>
      </c>
      <c r="AA440" s="58" t="s">
        <v>114</v>
      </c>
      <c r="AB440" s="58" t="s">
        <v>74</v>
      </c>
      <c r="AC440" s="57">
        <v>7</v>
      </c>
      <c r="AD440" s="58" t="s">
        <v>1765</v>
      </c>
      <c r="AE440" s="59">
        <v>43461</v>
      </c>
      <c r="AF440" s="58" t="s">
        <v>114</v>
      </c>
      <c r="AG440" s="57">
        <v>1</v>
      </c>
      <c r="AH440" s="3" t="s">
        <v>74</v>
      </c>
      <c r="AI440" s="3" t="s">
        <v>1326</v>
      </c>
      <c r="AJ440" t="s">
        <v>114</v>
      </c>
      <c r="AK440" t="s">
        <v>114</v>
      </c>
      <c r="AL440" t="s">
        <v>114</v>
      </c>
      <c r="AM440" s="43" t="b">
        <v>1</v>
      </c>
      <c r="AN440" s="55">
        <v>43462.5486900463</v>
      </c>
      <c r="AO440" s="3"/>
      <c r="AP440" s="43" t="b">
        <v>0</v>
      </c>
      <c r="AQ440" s="3" t="b">
        <v>0</v>
      </c>
    </row>
    <row r="441" spans="1:43" x14ac:dyDescent="0.25">
      <c r="A441" t="str">
        <f>_xlfn.CONCAT(Table4[[#This Row],[Order]],"-",Table4[[#This Row],[Line]])</f>
        <v>75274-2</v>
      </c>
      <c r="B441" s="59">
        <v>43461</v>
      </c>
      <c r="C441" s="57">
        <v>75274</v>
      </c>
      <c r="D441" s="58" t="s">
        <v>1768</v>
      </c>
      <c r="E441" s="57">
        <v>2</v>
      </c>
      <c r="F441" s="57">
        <v>1</v>
      </c>
      <c r="G441" s="58" t="s">
        <v>29</v>
      </c>
      <c r="H441" s="57">
        <v>2</v>
      </c>
      <c r="I441" s="43" t="b">
        <v>1</v>
      </c>
      <c r="J441" s="43" t="b">
        <v>1</v>
      </c>
      <c r="K441" t="s">
        <v>135</v>
      </c>
      <c r="L441" s="43" t="b">
        <v>1</v>
      </c>
      <c r="M441" s="43" t="b">
        <v>1</v>
      </c>
      <c r="N441" s="43" t="b">
        <v>1</v>
      </c>
      <c r="O441" t="s">
        <v>114</v>
      </c>
      <c r="P441" t="s">
        <v>138</v>
      </c>
      <c r="Q441" t="s">
        <v>114</v>
      </c>
      <c r="R441" t="s">
        <v>114</v>
      </c>
      <c r="S441" t="s">
        <v>114</v>
      </c>
      <c r="T441" t="s">
        <v>114</v>
      </c>
      <c r="U441" t="s">
        <v>114</v>
      </c>
      <c r="V441" t="s">
        <v>114</v>
      </c>
      <c r="W441" s="6">
        <v>43454</v>
      </c>
      <c r="X441" s="58" t="s">
        <v>151</v>
      </c>
      <c r="Y441" s="58" t="s">
        <v>5160</v>
      </c>
      <c r="Z441" s="58" t="s">
        <v>77</v>
      </c>
      <c r="AA441" s="58" t="s">
        <v>114</v>
      </c>
      <c r="AB441" s="58" t="s">
        <v>74</v>
      </c>
      <c r="AC441" s="57">
        <v>7</v>
      </c>
      <c r="AD441" s="58" t="s">
        <v>1767</v>
      </c>
      <c r="AE441" s="59">
        <v>43461</v>
      </c>
      <c r="AF441" s="58" t="s">
        <v>114</v>
      </c>
      <c r="AG441" s="57">
        <v>2</v>
      </c>
      <c r="AH441" s="3" t="s">
        <v>74</v>
      </c>
      <c r="AI441" s="3" t="s">
        <v>1326</v>
      </c>
      <c r="AJ441" t="s">
        <v>114</v>
      </c>
      <c r="AK441" t="s">
        <v>114</v>
      </c>
      <c r="AL441" t="s">
        <v>114</v>
      </c>
      <c r="AM441" s="43" t="b">
        <v>1</v>
      </c>
      <c r="AN441" s="55">
        <v>43462.548706828697</v>
      </c>
      <c r="AO441" s="3"/>
      <c r="AP441" s="43" t="b">
        <v>0</v>
      </c>
      <c r="AQ441" s="3" t="b">
        <v>0</v>
      </c>
    </row>
    <row r="442" spans="1:43" x14ac:dyDescent="0.25">
      <c r="A442" t="str">
        <f>_xlfn.CONCAT(Table4[[#This Row],[Order]],"-",Table4[[#This Row],[Line]])</f>
        <v>75274-3</v>
      </c>
      <c r="B442" s="59">
        <v>43461</v>
      </c>
      <c r="C442" s="57">
        <v>75274</v>
      </c>
      <c r="D442" s="58" t="s">
        <v>1770</v>
      </c>
      <c r="E442" s="57">
        <v>3</v>
      </c>
      <c r="F442" s="57">
        <v>1</v>
      </c>
      <c r="G442" s="58" t="s">
        <v>29</v>
      </c>
      <c r="H442" s="57">
        <v>2</v>
      </c>
      <c r="I442" s="43" t="b">
        <v>1</v>
      </c>
      <c r="J442" s="43" t="b">
        <v>1</v>
      </c>
      <c r="K442" t="s">
        <v>135</v>
      </c>
      <c r="L442" s="43" t="b">
        <v>1</v>
      </c>
      <c r="M442" s="43" t="b">
        <v>1</v>
      </c>
      <c r="N442" s="43" t="b">
        <v>1</v>
      </c>
      <c r="O442" t="s">
        <v>114</v>
      </c>
      <c r="P442" t="s">
        <v>138</v>
      </c>
      <c r="Q442" t="s">
        <v>114</v>
      </c>
      <c r="R442" t="s">
        <v>114</v>
      </c>
      <c r="S442" t="s">
        <v>114</v>
      </c>
      <c r="T442" t="s">
        <v>114</v>
      </c>
      <c r="U442" t="s">
        <v>114</v>
      </c>
      <c r="V442" t="s">
        <v>114</v>
      </c>
      <c r="W442" s="6">
        <v>43454</v>
      </c>
      <c r="X442" s="58" t="s">
        <v>151</v>
      </c>
      <c r="Y442" s="58" t="s">
        <v>5161</v>
      </c>
      <c r="Z442" s="58" t="s">
        <v>36</v>
      </c>
      <c r="AA442" s="58" t="s">
        <v>114</v>
      </c>
      <c r="AB442" s="58" t="s">
        <v>74</v>
      </c>
      <c r="AC442" s="57">
        <v>7</v>
      </c>
      <c r="AD442" s="58" t="s">
        <v>1769</v>
      </c>
      <c r="AE442" s="59">
        <v>43461</v>
      </c>
      <c r="AF442" s="58" t="s">
        <v>114</v>
      </c>
      <c r="AG442" s="57">
        <v>2</v>
      </c>
      <c r="AH442" s="3" t="s">
        <v>74</v>
      </c>
      <c r="AI442" s="3" t="s">
        <v>1326</v>
      </c>
      <c r="AJ442" t="s">
        <v>114</v>
      </c>
      <c r="AK442" t="s">
        <v>114</v>
      </c>
      <c r="AL442" t="s">
        <v>114</v>
      </c>
      <c r="AM442" s="43" t="b">
        <v>1</v>
      </c>
      <c r="AN442" s="55">
        <v>43462.548722337997</v>
      </c>
      <c r="AO442" s="3"/>
      <c r="AP442" s="43" t="b">
        <v>0</v>
      </c>
      <c r="AQ442" s="3" t="b">
        <v>0</v>
      </c>
    </row>
    <row r="443" spans="1:43" x14ac:dyDescent="0.25">
      <c r="A443" t="str">
        <f>_xlfn.CONCAT(Table4[[#This Row],[Order]],"-",Table4[[#This Row],[Line]])</f>
        <v>75274-4</v>
      </c>
      <c r="B443" s="59">
        <v>43461</v>
      </c>
      <c r="C443" s="57">
        <v>75274</v>
      </c>
      <c r="D443" s="58" t="s">
        <v>1772</v>
      </c>
      <c r="E443" s="57">
        <v>4</v>
      </c>
      <c r="F443" s="57">
        <v>1</v>
      </c>
      <c r="G443" s="58" t="s">
        <v>29</v>
      </c>
      <c r="H443" s="57">
        <v>2</v>
      </c>
      <c r="I443" s="43" t="b">
        <v>1</v>
      </c>
      <c r="J443" s="43" t="b">
        <v>1</v>
      </c>
      <c r="K443" t="s">
        <v>135</v>
      </c>
      <c r="L443" s="43" t="b">
        <v>1</v>
      </c>
      <c r="M443" s="43" t="b">
        <v>1</v>
      </c>
      <c r="N443" s="43" t="b">
        <v>1</v>
      </c>
      <c r="O443" t="s">
        <v>114</v>
      </c>
      <c r="P443" t="s">
        <v>138</v>
      </c>
      <c r="Q443" t="s">
        <v>114</v>
      </c>
      <c r="R443" t="s">
        <v>114</v>
      </c>
      <c r="S443" t="s">
        <v>138</v>
      </c>
      <c r="T443" t="s">
        <v>114</v>
      </c>
      <c r="U443" t="s">
        <v>114</v>
      </c>
      <c r="V443" t="s">
        <v>114</v>
      </c>
      <c r="W443" s="6">
        <v>43454</v>
      </c>
      <c r="X443" s="58" t="s">
        <v>151</v>
      </c>
      <c r="Y443" s="58" t="s">
        <v>4488</v>
      </c>
      <c r="Z443" s="58" t="s">
        <v>92</v>
      </c>
      <c r="AA443" s="58" t="s">
        <v>114</v>
      </c>
      <c r="AB443" s="58" t="s">
        <v>74</v>
      </c>
      <c r="AC443" s="57">
        <v>7</v>
      </c>
      <c r="AD443" s="58" t="s">
        <v>1771</v>
      </c>
      <c r="AE443" s="59">
        <v>43455</v>
      </c>
      <c r="AF443" s="58" t="s">
        <v>114</v>
      </c>
      <c r="AG443" s="57">
        <v>2</v>
      </c>
      <c r="AH443" s="3" t="s">
        <v>74</v>
      </c>
      <c r="AI443" s="3" t="s">
        <v>1326</v>
      </c>
      <c r="AJ443" t="s">
        <v>23</v>
      </c>
      <c r="AK443" t="s">
        <v>114</v>
      </c>
      <c r="AL443" t="s">
        <v>114</v>
      </c>
      <c r="AM443" s="43" t="b">
        <v>1</v>
      </c>
      <c r="AN443" s="55">
        <v>43462.548738969897</v>
      </c>
      <c r="AO443" s="3"/>
      <c r="AP443" s="43" t="b">
        <v>0</v>
      </c>
      <c r="AQ443" s="3" t="b">
        <v>0</v>
      </c>
    </row>
    <row r="444" spans="1:43" x14ac:dyDescent="0.25">
      <c r="A444" t="str">
        <f>_xlfn.CONCAT(Table4[[#This Row],[Order]],"-",Table4[[#This Row],[Line]])</f>
        <v>75274-5</v>
      </c>
      <c r="B444" s="59">
        <v>43461</v>
      </c>
      <c r="C444" s="57">
        <v>75274</v>
      </c>
      <c r="D444" s="58" t="s">
        <v>1772</v>
      </c>
      <c r="E444" s="57">
        <v>5</v>
      </c>
      <c r="F444" s="57">
        <v>1</v>
      </c>
      <c r="G444" s="58" t="s">
        <v>29</v>
      </c>
      <c r="H444" s="57">
        <v>2</v>
      </c>
      <c r="I444" s="43" t="b">
        <v>1</v>
      </c>
      <c r="J444" s="43" t="b">
        <v>1</v>
      </c>
      <c r="K444" t="s">
        <v>135</v>
      </c>
      <c r="L444" s="43" t="b">
        <v>1</v>
      </c>
      <c r="M444" s="43" t="b">
        <v>1</v>
      </c>
      <c r="N444" s="43" t="b">
        <v>1</v>
      </c>
      <c r="O444" t="s">
        <v>114</v>
      </c>
      <c r="P444" t="s">
        <v>138</v>
      </c>
      <c r="Q444" t="s">
        <v>114</v>
      </c>
      <c r="R444" t="s">
        <v>114</v>
      </c>
      <c r="S444" t="s">
        <v>138</v>
      </c>
      <c r="T444" t="s">
        <v>114</v>
      </c>
      <c r="U444" t="s">
        <v>114</v>
      </c>
      <c r="V444" t="s">
        <v>114</v>
      </c>
      <c r="W444" s="6">
        <v>43454</v>
      </c>
      <c r="X444" s="58" t="s">
        <v>151</v>
      </c>
      <c r="Y444" s="58" t="s">
        <v>4489</v>
      </c>
      <c r="Z444" s="58" t="s">
        <v>92</v>
      </c>
      <c r="AA444" s="58" t="s">
        <v>114</v>
      </c>
      <c r="AB444" s="58" t="s">
        <v>74</v>
      </c>
      <c r="AC444" s="57">
        <v>7</v>
      </c>
      <c r="AD444" s="58" t="s">
        <v>1773</v>
      </c>
      <c r="AE444" s="59">
        <v>43455</v>
      </c>
      <c r="AF444" s="58" t="s">
        <v>114</v>
      </c>
      <c r="AG444" s="57">
        <v>2</v>
      </c>
      <c r="AH444" s="3" t="s">
        <v>74</v>
      </c>
      <c r="AI444" s="3" t="s">
        <v>1326</v>
      </c>
      <c r="AJ444" t="s">
        <v>23</v>
      </c>
      <c r="AK444" t="s">
        <v>114</v>
      </c>
      <c r="AL444" t="s">
        <v>114</v>
      </c>
      <c r="AM444" s="43" t="b">
        <v>1</v>
      </c>
      <c r="AN444" s="55">
        <v>43462.5487552083</v>
      </c>
      <c r="AO444" s="3"/>
      <c r="AP444" s="43" t="b">
        <v>0</v>
      </c>
      <c r="AQ444" s="3" t="b">
        <v>0</v>
      </c>
    </row>
    <row r="445" spans="1:43" x14ac:dyDescent="0.25">
      <c r="A445" t="str">
        <f>_xlfn.CONCAT(Table4[[#This Row],[Order]],"-",Table4[[#This Row],[Line]])</f>
        <v>75274-6</v>
      </c>
      <c r="B445" s="59">
        <v>43461</v>
      </c>
      <c r="C445" s="57">
        <v>75274</v>
      </c>
      <c r="D445" s="58" t="s">
        <v>1775</v>
      </c>
      <c r="E445" s="57">
        <v>6</v>
      </c>
      <c r="F445" s="57">
        <v>1</v>
      </c>
      <c r="G445" s="58" t="s">
        <v>29</v>
      </c>
      <c r="H445" s="57">
        <v>1</v>
      </c>
      <c r="I445" s="43" t="b">
        <v>1</v>
      </c>
      <c r="J445" s="43" t="b">
        <v>1</v>
      </c>
      <c r="K445" t="s">
        <v>135</v>
      </c>
      <c r="L445" s="43" t="b">
        <v>1</v>
      </c>
      <c r="M445" s="43" t="b">
        <v>1</v>
      </c>
      <c r="N445" s="43" t="b">
        <v>1</v>
      </c>
      <c r="O445" t="s">
        <v>114</v>
      </c>
      <c r="P445" t="s">
        <v>138</v>
      </c>
      <c r="Q445" t="s">
        <v>114</v>
      </c>
      <c r="R445" t="s">
        <v>114</v>
      </c>
      <c r="S445" t="s">
        <v>138</v>
      </c>
      <c r="T445" t="s">
        <v>114</v>
      </c>
      <c r="U445" t="s">
        <v>114</v>
      </c>
      <c r="V445" t="s">
        <v>114</v>
      </c>
      <c r="W445" s="6">
        <v>43454</v>
      </c>
      <c r="X445" s="58" t="s">
        <v>151</v>
      </c>
      <c r="Y445" s="58" t="s">
        <v>4490</v>
      </c>
      <c r="Z445" s="58" t="s">
        <v>2306</v>
      </c>
      <c r="AA445" s="58" t="s">
        <v>45</v>
      </c>
      <c r="AB445" s="58" t="s">
        <v>74</v>
      </c>
      <c r="AC445" s="57">
        <v>7</v>
      </c>
      <c r="AD445" s="58" t="s">
        <v>1774</v>
      </c>
      <c r="AE445" s="59">
        <v>43455</v>
      </c>
      <c r="AF445" s="58" t="s">
        <v>114</v>
      </c>
      <c r="AG445" s="57">
        <v>2</v>
      </c>
      <c r="AH445" s="3" t="s">
        <v>74</v>
      </c>
      <c r="AI445" s="3" t="s">
        <v>1326</v>
      </c>
      <c r="AJ445" t="s">
        <v>23</v>
      </c>
      <c r="AK445" t="s">
        <v>114</v>
      </c>
      <c r="AL445" t="s">
        <v>114</v>
      </c>
      <c r="AM445" s="43" t="b">
        <v>1</v>
      </c>
      <c r="AN445" s="55">
        <v>43462.548770752299</v>
      </c>
      <c r="AO445" s="3"/>
      <c r="AP445" s="43" t="b">
        <v>0</v>
      </c>
      <c r="AQ445" s="3" t="b">
        <v>1</v>
      </c>
    </row>
    <row r="446" spans="1:43" x14ac:dyDescent="0.25">
      <c r="A446" t="str">
        <f>_xlfn.CONCAT(Table4[[#This Row],[Order]],"-",Table4[[#This Row],[Line]])</f>
        <v>75274-7</v>
      </c>
      <c r="B446" s="59">
        <v>43461</v>
      </c>
      <c r="C446" s="57">
        <v>75274</v>
      </c>
      <c r="D446" s="58" t="s">
        <v>1777</v>
      </c>
      <c r="E446" s="57">
        <v>7</v>
      </c>
      <c r="F446" s="57">
        <v>1</v>
      </c>
      <c r="G446" s="58" t="s">
        <v>29</v>
      </c>
      <c r="H446" s="57">
        <v>1</v>
      </c>
      <c r="I446" s="43" t="b">
        <v>1</v>
      </c>
      <c r="J446" s="43" t="b">
        <v>1</v>
      </c>
      <c r="K446" t="s">
        <v>135</v>
      </c>
      <c r="L446" s="43" t="b">
        <v>1</v>
      </c>
      <c r="M446" s="43" t="b">
        <v>1</v>
      </c>
      <c r="N446" s="43" t="b">
        <v>1</v>
      </c>
      <c r="O446" t="s">
        <v>114</v>
      </c>
      <c r="P446" t="s">
        <v>138</v>
      </c>
      <c r="Q446" t="s">
        <v>114</v>
      </c>
      <c r="R446" t="s">
        <v>114</v>
      </c>
      <c r="S446" t="s">
        <v>138</v>
      </c>
      <c r="T446" t="s">
        <v>114</v>
      </c>
      <c r="U446" t="s">
        <v>114</v>
      </c>
      <c r="V446" t="s">
        <v>114</v>
      </c>
      <c r="W446" s="6">
        <v>43454</v>
      </c>
      <c r="X446" s="58" t="s">
        <v>151</v>
      </c>
      <c r="Y446" s="58" t="s">
        <v>4491</v>
      </c>
      <c r="Z446" s="58" t="s">
        <v>2306</v>
      </c>
      <c r="AA446" s="58" t="s">
        <v>114</v>
      </c>
      <c r="AB446" s="58" t="s">
        <v>74</v>
      </c>
      <c r="AC446" s="57">
        <v>7</v>
      </c>
      <c r="AD446" s="58" t="s">
        <v>1776</v>
      </c>
      <c r="AE446" s="59">
        <v>43455</v>
      </c>
      <c r="AF446" s="58" t="s">
        <v>114</v>
      </c>
      <c r="AG446" s="57">
        <v>3</v>
      </c>
      <c r="AH446" s="3" t="s">
        <v>74</v>
      </c>
      <c r="AI446" s="3" t="s">
        <v>1326</v>
      </c>
      <c r="AJ446" t="s">
        <v>23</v>
      </c>
      <c r="AK446" t="s">
        <v>114</v>
      </c>
      <c r="AL446" t="s">
        <v>114</v>
      </c>
      <c r="AM446" s="43" t="b">
        <v>1</v>
      </c>
      <c r="AN446" s="55">
        <v>43462.548786655098</v>
      </c>
      <c r="AO446" s="3"/>
      <c r="AP446" s="43" t="b">
        <v>0</v>
      </c>
      <c r="AQ446" s="3" t="b">
        <v>0</v>
      </c>
    </row>
    <row r="447" spans="1:43" x14ac:dyDescent="0.25">
      <c r="A447" t="str">
        <f>_xlfn.CONCAT(Table4[[#This Row],[Order]],"-",Table4[[#This Row],[Line]])</f>
        <v>75274-8</v>
      </c>
      <c r="B447" s="59">
        <v>43461</v>
      </c>
      <c r="C447" s="57">
        <v>75274</v>
      </c>
      <c r="D447" s="58" t="s">
        <v>1779</v>
      </c>
      <c r="E447" s="57">
        <v>8</v>
      </c>
      <c r="F447" s="57">
        <v>1</v>
      </c>
      <c r="G447" s="58" t="s">
        <v>29</v>
      </c>
      <c r="H447" s="57">
        <v>1</v>
      </c>
      <c r="I447" s="43" t="b">
        <v>1</v>
      </c>
      <c r="J447" s="43" t="b">
        <v>1</v>
      </c>
      <c r="K447" t="s">
        <v>135</v>
      </c>
      <c r="L447" s="43" t="b">
        <v>1</v>
      </c>
      <c r="M447" s="43" t="b">
        <v>1</v>
      </c>
      <c r="N447" s="43" t="b">
        <v>1</v>
      </c>
      <c r="O447" t="s">
        <v>114</v>
      </c>
      <c r="P447" t="s">
        <v>138</v>
      </c>
      <c r="Q447" t="s">
        <v>114</v>
      </c>
      <c r="R447" t="s">
        <v>114</v>
      </c>
      <c r="S447" t="s">
        <v>138</v>
      </c>
      <c r="T447" t="s">
        <v>114</v>
      </c>
      <c r="U447" t="s">
        <v>114</v>
      </c>
      <c r="V447" t="s">
        <v>114</v>
      </c>
      <c r="W447" s="6">
        <v>43454</v>
      </c>
      <c r="X447" s="58" t="s">
        <v>151</v>
      </c>
      <c r="Y447" s="58" t="s">
        <v>4492</v>
      </c>
      <c r="Z447" s="58" t="s">
        <v>2306</v>
      </c>
      <c r="AA447" s="58" t="s">
        <v>114</v>
      </c>
      <c r="AB447" s="58" t="s">
        <v>74</v>
      </c>
      <c r="AC447" s="57">
        <v>7</v>
      </c>
      <c r="AD447" s="58" t="s">
        <v>1778</v>
      </c>
      <c r="AE447" s="59">
        <v>43455</v>
      </c>
      <c r="AF447" s="58" t="s">
        <v>114</v>
      </c>
      <c r="AG447" s="57">
        <v>5</v>
      </c>
      <c r="AH447" s="3" t="s">
        <v>74</v>
      </c>
      <c r="AI447" s="3" t="s">
        <v>1326</v>
      </c>
      <c r="AJ447" t="s">
        <v>23</v>
      </c>
      <c r="AK447" t="s">
        <v>114</v>
      </c>
      <c r="AL447" t="s">
        <v>114</v>
      </c>
      <c r="AM447" s="43" t="b">
        <v>1</v>
      </c>
      <c r="AN447" s="55">
        <v>43462.548802164398</v>
      </c>
      <c r="AO447" s="3"/>
      <c r="AP447" s="43" t="b">
        <v>0</v>
      </c>
      <c r="AQ447" s="3" t="b">
        <v>0</v>
      </c>
    </row>
    <row r="448" spans="1:43" x14ac:dyDescent="0.25">
      <c r="A448" t="str">
        <f>_xlfn.CONCAT(Table4[[#This Row],[Order]],"-",Table4[[#This Row],[Line]])</f>
        <v>75274-9</v>
      </c>
      <c r="B448" s="59">
        <v>43461</v>
      </c>
      <c r="C448" s="57">
        <v>75274</v>
      </c>
      <c r="D448" s="58" t="s">
        <v>1781</v>
      </c>
      <c r="E448" s="57">
        <v>9</v>
      </c>
      <c r="F448" s="57">
        <v>1</v>
      </c>
      <c r="G448" s="58" t="s">
        <v>29</v>
      </c>
      <c r="H448" s="57">
        <v>1</v>
      </c>
      <c r="I448" s="43" t="b">
        <v>1</v>
      </c>
      <c r="J448" s="43" t="b">
        <v>1</v>
      </c>
      <c r="K448" t="s">
        <v>135</v>
      </c>
      <c r="L448" s="43" t="b">
        <v>1</v>
      </c>
      <c r="M448" s="43" t="b">
        <v>1</v>
      </c>
      <c r="N448" s="43" t="b">
        <v>1</v>
      </c>
      <c r="O448" t="s">
        <v>114</v>
      </c>
      <c r="P448" t="s">
        <v>138</v>
      </c>
      <c r="Q448" t="s">
        <v>114</v>
      </c>
      <c r="R448" t="s">
        <v>114</v>
      </c>
      <c r="S448" t="s">
        <v>114</v>
      </c>
      <c r="T448" t="s">
        <v>114</v>
      </c>
      <c r="U448" t="s">
        <v>114</v>
      </c>
      <c r="V448" t="s">
        <v>114</v>
      </c>
      <c r="W448" s="6">
        <v>43454</v>
      </c>
      <c r="X448" s="58" t="s">
        <v>151</v>
      </c>
      <c r="Y448" s="58" t="s">
        <v>4698</v>
      </c>
      <c r="Z448" s="58" t="s">
        <v>195</v>
      </c>
      <c r="AA448" s="58" t="s">
        <v>114</v>
      </c>
      <c r="AB448" s="58" t="s">
        <v>74</v>
      </c>
      <c r="AC448" s="57">
        <v>7</v>
      </c>
      <c r="AD448" s="58" t="s">
        <v>1780</v>
      </c>
      <c r="AE448" s="59">
        <v>43457</v>
      </c>
      <c r="AF448" s="58" t="s">
        <v>114</v>
      </c>
      <c r="AG448" s="57">
        <v>1</v>
      </c>
      <c r="AH448" s="3" t="s">
        <v>74</v>
      </c>
      <c r="AI448" s="3" t="s">
        <v>1326</v>
      </c>
      <c r="AJ448" t="s">
        <v>114</v>
      </c>
      <c r="AK448" t="s">
        <v>114</v>
      </c>
      <c r="AL448" t="s">
        <v>114</v>
      </c>
      <c r="AM448" s="43" t="b">
        <v>1</v>
      </c>
      <c r="AN448" s="55">
        <v>43462.548819131902</v>
      </c>
      <c r="AO448" s="3"/>
      <c r="AP448" s="43" t="b">
        <v>0</v>
      </c>
      <c r="AQ448" s="3" t="b">
        <v>0</v>
      </c>
    </row>
    <row r="449" spans="1:43" x14ac:dyDescent="0.25">
      <c r="A449" t="str">
        <f>_xlfn.CONCAT(Table4[[#This Row],[Order]],"-",Table4[[#This Row],[Line]])</f>
        <v>75274-10</v>
      </c>
      <c r="B449" s="59">
        <v>43461</v>
      </c>
      <c r="C449" s="57">
        <v>75274</v>
      </c>
      <c r="D449" s="58" t="s">
        <v>1783</v>
      </c>
      <c r="E449" s="57">
        <v>10</v>
      </c>
      <c r="F449" s="57">
        <v>1</v>
      </c>
      <c r="G449" s="58" t="s">
        <v>29</v>
      </c>
      <c r="H449" s="57">
        <v>2</v>
      </c>
      <c r="I449" s="43" t="b">
        <v>1</v>
      </c>
      <c r="J449" s="43" t="b">
        <v>1</v>
      </c>
      <c r="K449" t="s">
        <v>135</v>
      </c>
      <c r="L449" s="43" t="b">
        <v>1</v>
      </c>
      <c r="M449" s="43" t="b">
        <v>1</v>
      </c>
      <c r="N449" s="43" t="b">
        <v>1</v>
      </c>
      <c r="O449" t="s">
        <v>114</v>
      </c>
      <c r="P449" t="s">
        <v>138</v>
      </c>
      <c r="Q449" t="s">
        <v>114</v>
      </c>
      <c r="R449" t="s">
        <v>114</v>
      </c>
      <c r="S449" t="s">
        <v>114</v>
      </c>
      <c r="T449" t="s">
        <v>114</v>
      </c>
      <c r="U449" t="s">
        <v>114</v>
      </c>
      <c r="V449" t="s">
        <v>114</v>
      </c>
      <c r="W449" s="6">
        <v>43454</v>
      </c>
      <c r="X449" s="58" t="s">
        <v>151</v>
      </c>
      <c r="Y449" s="58" t="s">
        <v>4699</v>
      </c>
      <c r="Z449" s="58" t="s">
        <v>2307</v>
      </c>
      <c r="AA449" s="58" t="s">
        <v>114</v>
      </c>
      <c r="AB449" s="58" t="s">
        <v>74</v>
      </c>
      <c r="AC449" s="57">
        <v>7</v>
      </c>
      <c r="AD449" s="58" t="s">
        <v>1782</v>
      </c>
      <c r="AE449" s="59">
        <v>43457</v>
      </c>
      <c r="AF449" s="58" t="s">
        <v>114</v>
      </c>
      <c r="AG449" s="57">
        <v>2</v>
      </c>
      <c r="AH449" s="3" t="s">
        <v>74</v>
      </c>
      <c r="AI449" s="3" t="s">
        <v>1326</v>
      </c>
      <c r="AJ449" t="s">
        <v>114</v>
      </c>
      <c r="AK449" t="s">
        <v>114</v>
      </c>
      <c r="AL449" t="s">
        <v>114</v>
      </c>
      <c r="AM449" s="43" t="b">
        <v>1</v>
      </c>
      <c r="AN449" s="55">
        <v>43462.548834687499</v>
      </c>
      <c r="AO449" s="3"/>
      <c r="AP449" s="43" t="b">
        <v>0</v>
      </c>
      <c r="AQ449" s="3" t="b">
        <v>0</v>
      </c>
    </row>
    <row r="450" spans="1:43" x14ac:dyDescent="0.25">
      <c r="A450" t="str">
        <f>_xlfn.CONCAT(Table4[[#This Row],[Order]],"-",Table4[[#This Row],[Line]])</f>
        <v>75274-11</v>
      </c>
      <c r="B450" s="59">
        <v>43461</v>
      </c>
      <c r="C450" s="57">
        <v>75274</v>
      </c>
      <c r="D450" s="58" t="s">
        <v>1781</v>
      </c>
      <c r="E450" s="57">
        <v>11</v>
      </c>
      <c r="F450" s="57">
        <v>1</v>
      </c>
      <c r="G450" s="58" t="s">
        <v>29</v>
      </c>
      <c r="H450" s="57">
        <v>1</v>
      </c>
      <c r="I450" s="43" t="b">
        <v>1</v>
      </c>
      <c r="J450" s="43" t="b">
        <v>1</v>
      </c>
      <c r="K450" t="s">
        <v>135</v>
      </c>
      <c r="L450" s="43" t="b">
        <v>1</v>
      </c>
      <c r="M450" s="43" t="b">
        <v>1</v>
      </c>
      <c r="N450" s="43" t="b">
        <v>1</v>
      </c>
      <c r="O450" t="s">
        <v>114</v>
      </c>
      <c r="P450" t="s">
        <v>138</v>
      </c>
      <c r="Q450" t="s">
        <v>114</v>
      </c>
      <c r="R450" t="s">
        <v>114</v>
      </c>
      <c r="S450" t="s">
        <v>114</v>
      </c>
      <c r="T450" t="s">
        <v>114</v>
      </c>
      <c r="U450" t="s">
        <v>114</v>
      </c>
      <c r="V450" t="s">
        <v>114</v>
      </c>
      <c r="W450" s="6">
        <v>43454</v>
      </c>
      <c r="X450" s="58" t="s">
        <v>151</v>
      </c>
      <c r="Y450" s="58" t="s">
        <v>4700</v>
      </c>
      <c r="Z450" s="58" t="s">
        <v>195</v>
      </c>
      <c r="AA450" s="58" t="s">
        <v>114</v>
      </c>
      <c r="AB450" s="58" t="s">
        <v>74</v>
      </c>
      <c r="AC450" s="57">
        <v>7</v>
      </c>
      <c r="AD450" s="58" t="s">
        <v>1784</v>
      </c>
      <c r="AE450" s="59">
        <v>43457</v>
      </c>
      <c r="AF450" s="58" t="s">
        <v>114</v>
      </c>
      <c r="AG450" s="57">
        <v>1</v>
      </c>
      <c r="AH450" s="3" t="s">
        <v>74</v>
      </c>
      <c r="AI450" s="3" t="s">
        <v>1326</v>
      </c>
      <c r="AJ450" t="s">
        <v>114</v>
      </c>
      <c r="AK450" t="s">
        <v>114</v>
      </c>
      <c r="AL450" t="s">
        <v>114</v>
      </c>
      <c r="AM450" s="43" t="b">
        <v>1</v>
      </c>
      <c r="AN450" s="55">
        <v>43462.5488503819</v>
      </c>
      <c r="AO450" s="3"/>
      <c r="AP450" s="43" t="b">
        <v>0</v>
      </c>
      <c r="AQ450" s="3" t="b">
        <v>0</v>
      </c>
    </row>
    <row r="451" spans="1:43" x14ac:dyDescent="0.25">
      <c r="A451" t="str">
        <f>_xlfn.CONCAT(Table4[[#This Row],[Order]],"-",Table4[[#This Row],[Line]])</f>
        <v>75274-12</v>
      </c>
      <c r="B451" s="59">
        <v>43461</v>
      </c>
      <c r="C451" s="57">
        <v>75274</v>
      </c>
      <c r="D451" s="58" t="s">
        <v>1786</v>
      </c>
      <c r="E451" s="57">
        <v>12</v>
      </c>
      <c r="F451" s="57">
        <v>1</v>
      </c>
      <c r="G451" s="58" t="s">
        <v>29</v>
      </c>
      <c r="H451" s="57">
        <v>3</v>
      </c>
      <c r="I451" s="43" t="b">
        <v>1</v>
      </c>
      <c r="J451" s="43" t="b">
        <v>1</v>
      </c>
      <c r="K451" t="s">
        <v>135</v>
      </c>
      <c r="L451" s="43" t="b">
        <v>1</v>
      </c>
      <c r="M451" s="43" t="b">
        <v>1</v>
      </c>
      <c r="N451" s="43" t="b">
        <v>1</v>
      </c>
      <c r="O451" t="s">
        <v>114</v>
      </c>
      <c r="P451" t="s">
        <v>138</v>
      </c>
      <c r="Q451" t="s">
        <v>114</v>
      </c>
      <c r="R451" t="s">
        <v>114</v>
      </c>
      <c r="S451" t="s">
        <v>114</v>
      </c>
      <c r="T451" t="s">
        <v>114</v>
      </c>
      <c r="U451" t="s">
        <v>114</v>
      </c>
      <c r="V451" t="s">
        <v>114</v>
      </c>
      <c r="W451" s="6">
        <v>43454</v>
      </c>
      <c r="X451" s="58" t="s">
        <v>151</v>
      </c>
      <c r="Y451" s="58" t="s">
        <v>4701</v>
      </c>
      <c r="Z451" s="58" t="s">
        <v>19</v>
      </c>
      <c r="AA451" s="58" t="s">
        <v>114</v>
      </c>
      <c r="AB451" s="58" t="s">
        <v>74</v>
      </c>
      <c r="AC451" s="57">
        <v>7</v>
      </c>
      <c r="AD451" s="58" t="s">
        <v>1785</v>
      </c>
      <c r="AE451" s="59">
        <v>43457</v>
      </c>
      <c r="AF451" s="58" t="s">
        <v>114</v>
      </c>
      <c r="AG451" s="57">
        <v>3</v>
      </c>
      <c r="AH451" s="3" t="s">
        <v>74</v>
      </c>
      <c r="AI451" s="3" t="s">
        <v>1326</v>
      </c>
      <c r="AJ451" t="s">
        <v>114</v>
      </c>
      <c r="AK451" t="s">
        <v>114</v>
      </c>
      <c r="AL451" t="s">
        <v>114</v>
      </c>
      <c r="AM451" s="43" t="b">
        <v>1</v>
      </c>
      <c r="AN451" s="55">
        <v>43462.548866435201</v>
      </c>
      <c r="AO451" s="3"/>
      <c r="AP451" s="43" t="b">
        <v>0</v>
      </c>
      <c r="AQ451" s="3" t="b">
        <v>0</v>
      </c>
    </row>
    <row r="452" spans="1:43" x14ac:dyDescent="0.25">
      <c r="A452" t="str">
        <f>_xlfn.CONCAT(Table4[[#This Row],[Order]],"-",Table4[[#This Row],[Line]])</f>
        <v>75274-13</v>
      </c>
      <c r="B452" s="59">
        <v>43461</v>
      </c>
      <c r="C452" s="57">
        <v>75274</v>
      </c>
      <c r="D452" s="58" t="s">
        <v>1786</v>
      </c>
      <c r="E452" s="57">
        <v>13</v>
      </c>
      <c r="F452" s="57">
        <v>1</v>
      </c>
      <c r="G452" s="58" t="s">
        <v>29</v>
      </c>
      <c r="H452" s="57">
        <v>1</v>
      </c>
      <c r="I452" s="43" t="b">
        <v>1</v>
      </c>
      <c r="J452" s="43" t="b">
        <v>1</v>
      </c>
      <c r="K452" t="s">
        <v>135</v>
      </c>
      <c r="L452" s="43" t="b">
        <v>1</v>
      </c>
      <c r="M452" s="43" t="b">
        <v>1</v>
      </c>
      <c r="N452" s="43" t="b">
        <v>1</v>
      </c>
      <c r="O452" t="s">
        <v>114</v>
      </c>
      <c r="P452" t="s">
        <v>138</v>
      </c>
      <c r="Q452" t="s">
        <v>114</v>
      </c>
      <c r="R452" t="s">
        <v>114</v>
      </c>
      <c r="S452" t="s">
        <v>114</v>
      </c>
      <c r="T452" t="s">
        <v>114</v>
      </c>
      <c r="U452" t="s">
        <v>114</v>
      </c>
      <c r="V452" t="s">
        <v>114</v>
      </c>
      <c r="W452" s="6">
        <v>43454</v>
      </c>
      <c r="X452" s="58" t="s">
        <v>151</v>
      </c>
      <c r="Y452" s="58" t="s">
        <v>4702</v>
      </c>
      <c r="Z452" s="58" t="s">
        <v>19</v>
      </c>
      <c r="AA452" s="58" t="s">
        <v>114</v>
      </c>
      <c r="AB452" s="58" t="s">
        <v>74</v>
      </c>
      <c r="AC452" s="57">
        <v>7</v>
      </c>
      <c r="AD452" s="58" t="s">
        <v>1787</v>
      </c>
      <c r="AE452" s="59">
        <v>43457</v>
      </c>
      <c r="AF452" s="58" t="s">
        <v>114</v>
      </c>
      <c r="AG452" s="57">
        <v>1</v>
      </c>
      <c r="AH452" s="3" t="s">
        <v>74</v>
      </c>
      <c r="AI452" s="3" t="s">
        <v>1326</v>
      </c>
      <c r="AJ452" t="s">
        <v>114</v>
      </c>
      <c r="AK452" t="s">
        <v>114</v>
      </c>
      <c r="AL452" t="s">
        <v>114</v>
      </c>
      <c r="AM452" s="43" t="b">
        <v>1</v>
      </c>
      <c r="AN452" s="55">
        <v>43462.5488821412</v>
      </c>
      <c r="AO452" s="3"/>
      <c r="AP452" s="43" t="b">
        <v>0</v>
      </c>
      <c r="AQ452" s="3" t="b">
        <v>0</v>
      </c>
    </row>
    <row r="453" spans="1:43" x14ac:dyDescent="0.25">
      <c r="A453" t="str">
        <f>_xlfn.CONCAT(Table4[[#This Row],[Order]],"-",Table4[[#This Row],[Line]])</f>
        <v>75274-14</v>
      </c>
      <c r="B453" s="59">
        <v>43461</v>
      </c>
      <c r="C453" s="57">
        <v>75274</v>
      </c>
      <c r="D453" s="58" t="s">
        <v>1789</v>
      </c>
      <c r="E453" s="57">
        <v>14</v>
      </c>
      <c r="F453" s="57">
        <v>1</v>
      </c>
      <c r="G453" s="58" t="s">
        <v>29</v>
      </c>
      <c r="H453" s="57">
        <v>4</v>
      </c>
      <c r="I453" s="43" t="b">
        <v>1</v>
      </c>
      <c r="J453" s="43" t="b">
        <v>1</v>
      </c>
      <c r="K453" t="s">
        <v>135</v>
      </c>
      <c r="L453" s="43" t="b">
        <v>1</v>
      </c>
      <c r="M453" s="43" t="b">
        <v>1</v>
      </c>
      <c r="N453" s="43" t="b">
        <v>1</v>
      </c>
      <c r="O453" t="s">
        <v>114</v>
      </c>
      <c r="P453" t="s">
        <v>138</v>
      </c>
      <c r="Q453" t="s">
        <v>114</v>
      </c>
      <c r="R453" t="s">
        <v>114</v>
      </c>
      <c r="S453" t="s">
        <v>114</v>
      </c>
      <c r="T453" t="s">
        <v>114</v>
      </c>
      <c r="U453" t="s">
        <v>114</v>
      </c>
      <c r="V453" t="s">
        <v>114</v>
      </c>
      <c r="W453" s="6">
        <v>43454</v>
      </c>
      <c r="X453" s="58" t="s">
        <v>151</v>
      </c>
      <c r="Y453" s="58" t="s">
        <v>4703</v>
      </c>
      <c r="Z453" s="58" t="s">
        <v>1558</v>
      </c>
      <c r="AA453" s="58" t="s">
        <v>114</v>
      </c>
      <c r="AB453" s="58" t="s">
        <v>74</v>
      </c>
      <c r="AC453" s="57">
        <v>7</v>
      </c>
      <c r="AD453" s="58" t="s">
        <v>1788</v>
      </c>
      <c r="AE453" s="59">
        <v>43457</v>
      </c>
      <c r="AF453" s="58" t="s">
        <v>114</v>
      </c>
      <c r="AG453" s="57">
        <v>4</v>
      </c>
      <c r="AH453" s="3" t="s">
        <v>74</v>
      </c>
      <c r="AI453" s="3" t="s">
        <v>1326</v>
      </c>
      <c r="AJ453" t="s">
        <v>114</v>
      </c>
      <c r="AK453" t="s">
        <v>114</v>
      </c>
      <c r="AL453" t="s">
        <v>114</v>
      </c>
      <c r="AM453" s="43" t="b">
        <v>1</v>
      </c>
      <c r="AN453" s="55">
        <v>43462.548898032401</v>
      </c>
      <c r="AO453" s="3"/>
      <c r="AP453" s="43" t="b">
        <v>0</v>
      </c>
      <c r="AQ453" s="3" t="b">
        <v>0</v>
      </c>
    </row>
    <row r="454" spans="1:43" x14ac:dyDescent="0.25">
      <c r="A454" t="str">
        <f>_xlfn.CONCAT(Table4[[#This Row],[Order]],"-",Table4[[#This Row],[Line]])</f>
        <v>75274-15</v>
      </c>
      <c r="B454" s="59">
        <v>43461</v>
      </c>
      <c r="C454" s="57">
        <v>75274</v>
      </c>
      <c r="D454" s="58" t="s">
        <v>1789</v>
      </c>
      <c r="E454" s="57">
        <v>15</v>
      </c>
      <c r="F454" s="57">
        <v>1</v>
      </c>
      <c r="G454" s="58" t="s">
        <v>29</v>
      </c>
      <c r="H454" s="57">
        <v>1</v>
      </c>
      <c r="I454" s="43" t="b">
        <v>1</v>
      </c>
      <c r="J454" s="43" t="b">
        <v>1</v>
      </c>
      <c r="K454" t="s">
        <v>135</v>
      </c>
      <c r="L454" s="43" t="b">
        <v>1</v>
      </c>
      <c r="M454" s="43" t="b">
        <v>1</v>
      </c>
      <c r="N454" s="43" t="b">
        <v>1</v>
      </c>
      <c r="O454" t="s">
        <v>114</v>
      </c>
      <c r="P454" t="s">
        <v>138</v>
      </c>
      <c r="Q454" t="s">
        <v>114</v>
      </c>
      <c r="R454" t="s">
        <v>114</v>
      </c>
      <c r="S454" t="s">
        <v>114</v>
      </c>
      <c r="T454" t="s">
        <v>114</v>
      </c>
      <c r="U454" t="s">
        <v>114</v>
      </c>
      <c r="V454" t="s">
        <v>114</v>
      </c>
      <c r="W454" s="6">
        <v>43454</v>
      </c>
      <c r="X454" s="58" t="s">
        <v>151</v>
      </c>
      <c r="Y454" s="58" t="s">
        <v>4704</v>
      </c>
      <c r="Z454" s="58" t="s">
        <v>1558</v>
      </c>
      <c r="AA454" s="58" t="s">
        <v>114</v>
      </c>
      <c r="AB454" s="58" t="s">
        <v>74</v>
      </c>
      <c r="AC454" s="57">
        <v>7</v>
      </c>
      <c r="AD454" s="58" t="s">
        <v>1790</v>
      </c>
      <c r="AE454" s="59">
        <v>43457</v>
      </c>
      <c r="AF454" s="58" t="s">
        <v>114</v>
      </c>
      <c r="AG454" s="57">
        <v>1</v>
      </c>
      <c r="AH454" s="3" t="s">
        <v>74</v>
      </c>
      <c r="AI454" s="3" t="s">
        <v>1326</v>
      </c>
      <c r="AJ454" t="s">
        <v>114</v>
      </c>
      <c r="AK454" t="s">
        <v>114</v>
      </c>
      <c r="AL454" t="s">
        <v>114</v>
      </c>
      <c r="AM454" s="43" t="b">
        <v>1</v>
      </c>
      <c r="AN454" s="55">
        <v>43462.548914120402</v>
      </c>
      <c r="AO454" s="3"/>
      <c r="AP454" s="43" t="b">
        <v>0</v>
      </c>
      <c r="AQ454" s="3" t="b">
        <v>0</v>
      </c>
    </row>
    <row r="455" spans="1:43" x14ac:dyDescent="0.25">
      <c r="A455" t="str">
        <f>_xlfn.CONCAT(Table4[[#This Row],[Order]],"-",Table4[[#This Row],[Line]])</f>
        <v>75274-16</v>
      </c>
      <c r="B455" s="59">
        <v>43461</v>
      </c>
      <c r="C455" s="57">
        <v>75274</v>
      </c>
      <c r="D455" s="58" t="s">
        <v>1792</v>
      </c>
      <c r="E455" s="57">
        <v>16</v>
      </c>
      <c r="F455" s="57">
        <v>1</v>
      </c>
      <c r="G455" s="58" t="s">
        <v>29</v>
      </c>
      <c r="H455" s="57">
        <v>4</v>
      </c>
      <c r="I455" s="43" t="b">
        <v>1</v>
      </c>
      <c r="J455" s="43" t="b">
        <v>1</v>
      </c>
      <c r="K455" t="s">
        <v>135</v>
      </c>
      <c r="L455" s="43" t="b">
        <v>1</v>
      </c>
      <c r="M455" s="43" t="b">
        <v>1</v>
      </c>
      <c r="N455" s="43" t="b">
        <v>1</v>
      </c>
      <c r="O455" t="s">
        <v>114</v>
      </c>
      <c r="P455" t="s">
        <v>138</v>
      </c>
      <c r="Q455" t="s">
        <v>114</v>
      </c>
      <c r="R455" t="s">
        <v>114</v>
      </c>
      <c r="S455" t="s">
        <v>114</v>
      </c>
      <c r="T455" t="s">
        <v>114</v>
      </c>
      <c r="U455" t="s">
        <v>114</v>
      </c>
      <c r="V455" t="s">
        <v>114</v>
      </c>
      <c r="W455" s="6">
        <v>43454</v>
      </c>
      <c r="X455" s="58" t="s">
        <v>151</v>
      </c>
      <c r="Y455" s="58" t="s">
        <v>4705</v>
      </c>
      <c r="Z455" s="58" t="s">
        <v>2308</v>
      </c>
      <c r="AA455" s="58" t="s">
        <v>114</v>
      </c>
      <c r="AB455" s="58" t="s">
        <v>74</v>
      </c>
      <c r="AC455" s="57">
        <v>7</v>
      </c>
      <c r="AD455" s="58" t="s">
        <v>1791</v>
      </c>
      <c r="AE455" s="59">
        <v>43457</v>
      </c>
      <c r="AF455" s="58" t="s">
        <v>114</v>
      </c>
      <c r="AG455" s="57">
        <v>4</v>
      </c>
      <c r="AH455" s="3" t="s">
        <v>74</v>
      </c>
      <c r="AI455" s="3" t="s">
        <v>1326</v>
      </c>
      <c r="AJ455" t="s">
        <v>114</v>
      </c>
      <c r="AK455" t="s">
        <v>114</v>
      </c>
      <c r="AL455" t="s">
        <v>114</v>
      </c>
      <c r="AM455" s="43" t="b">
        <v>1</v>
      </c>
      <c r="AN455" s="3">
        <v>43462.5489316319</v>
      </c>
      <c r="AO455" s="3"/>
      <c r="AP455" s="43" t="b">
        <v>0</v>
      </c>
      <c r="AQ455" s="3" t="b">
        <v>0</v>
      </c>
    </row>
    <row r="456" spans="1:43" x14ac:dyDescent="0.25">
      <c r="A456" t="str">
        <f>_xlfn.CONCAT(Table4[[#This Row],[Order]],"-",Table4[[#This Row],[Line]])</f>
        <v>75274-17</v>
      </c>
      <c r="B456" s="59">
        <v>43461</v>
      </c>
      <c r="C456" s="57">
        <v>75274</v>
      </c>
      <c r="D456" s="58" t="s">
        <v>1794</v>
      </c>
      <c r="E456" s="57">
        <v>17</v>
      </c>
      <c r="F456" s="57">
        <v>1</v>
      </c>
      <c r="G456" s="58" t="s">
        <v>29</v>
      </c>
      <c r="H456" s="57">
        <v>1</v>
      </c>
      <c r="I456" s="43" t="b">
        <v>1</v>
      </c>
      <c r="J456" s="43" t="b">
        <v>1</v>
      </c>
      <c r="K456" t="s">
        <v>135</v>
      </c>
      <c r="L456" s="43" t="b">
        <v>1</v>
      </c>
      <c r="M456" s="43" t="b">
        <v>1</v>
      </c>
      <c r="N456" s="43" t="b">
        <v>1</v>
      </c>
      <c r="O456" t="s">
        <v>114</v>
      </c>
      <c r="P456" t="s">
        <v>138</v>
      </c>
      <c r="Q456" t="s">
        <v>114</v>
      </c>
      <c r="R456" t="s">
        <v>114</v>
      </c>
      <c r="S456" t="s">
        <v>114</v>
      </c>
      <c r="T456" t="s">
        <v>114</v>
      </c>
      <c r="U456" t="s">
        <v>114</v>
      </c>
      <c r="V456" t="s">
        <v>114</v>
      </c>
      <c r="W456" s="6">
        <v>43454</v>
      </c>
      <c r="X456" s="58" t="s">
        <v>151</v>
      </c>
      <c r="Y456" s="58" t="s">
        <v>4706</v>
      </c>
      <c r="Z456" s="58" t="s">
        <v>2309</v>
      </c>
      <c r="AA456" s="58" t="s">
        <v>114</v>
      </c>
      <c r="AB456" s="58" t="s">
        <v>74</v>
      </c>
      <c r="AC456" s="57">
        <v>7</v>
      </c>
      <c r="AD456" s="58" t="s">
        <v>1793</v>
      </c>
      <c r="AE456" s="59">
        <v>43457</v>
      </c>
      <c r="AF456" s="58" t="s">
        <v>114</v>
      </c>
      <c r="AG456" s="57">
        <v>1</v>
      </c>
      <c r="AH456" s="3" t="s">
        <v>74</v>
      </c>
      <c r="AI456" s="3" t="s">
        <v>1326</v>
      </c>
      <c r="AJ456" t="s">
        <v>114</v>
      </c>
      <c r="AK456" t="s">
        <v>114</v>
      </c>
      <c r="AL456" t="s">
        <v>114</v>
      </c>
      <c r="AM456" s="43" t="b">
        <v>1</v>
      </c>
      <c r="AN456" s="3">
        <v>43462.548947338</v>
      </c>
      <c r="AO456" s="3"/>
      <c r="AP456" s="43" t="b">
        <v>0</v>
      </c>
      <c r="AQ456" s="3" t="b">
        <v>0</v>
      </c>
    </row>
    <row r="457" spans="1:43" x14ac:dyDescent="0.25">
      <c r="A457" t="str">
        <f>_xlfn.CONCAT(Table4[[#This Row],[Order]],"-",Table4[[#This Row],[Line]])</f>
        <v>75274-18</v>
      </c>
      <c r="B457" s="59">
        <v>43461</v>
      </c>
      <c r="C457" s="57">
        <v>75274</v>
      </c>
      <c r="D457" s="58" t="s">
        <v>1796</v>
      </c>
      <c r="E457" s="57">
        <v>18</v>
      </c>
      <c r="F457" s="57">
        <v>1</v>
      </c>
      <c r="G457" s="58" t="s">
        <v>29</v>
      </c>
      <c r="H457" s="57">
        <v>6</v>
      </c>
      <c r="I457" s="43" t="b">
        <v>1</v>
      </c>
      <c r="J457" s="43" t="b">
        <v>1</v>
      </c>
      <c r="K457" t="s">
        <v>135</v>
      </c>
      <c r="L457" s="43" t="b">
        <v>1</v>
      </c>
      <c r="M457" s="43" t="b">
        <v>1</v>
      </c>
      <c r="N457" s="43" t="b">
        <v>1</v>
      </c>
      <c r="O457" t="s">
        <v>114</v>
      </c>
      <c r="P457" t="s">
        <v>138</v>
      </c>
      <c r="Q457" t="s">
        <v>114</v>
      </c>
      <c r="R457" t="s">
        <v>114</v>
      </c>
      <c r="S457" t="s">
        <v>114</v>
      </c>
      <c r="T457" t="s">
        <v>114</v>
      </c>
      <c r="U457" t="s">
        <v>114</v>
      </c>
      <c r="V457" t="s">
        <v>114</v>
      </c>
      <c r="W457" s="6">
        <v>43454</v>
      </c>
      <c r="X457" s="58" t="s">
        <v>151</v>
      </c>
      <c r="Y457" s="58" t="s">
        <v>4707</v>
      </c>
      <c r="Z457" s="58" t="s">
        <v>2310</v>
      </c>
      <c r="AA457" s="58" t="s">
        <v>114</v>
      </c>
      <c r="AB457" s="58" t="s">
        <v>74</v>
      </c>
      <c r="AC457" s="57">
        <v>7</v>
      </c>
      <c r="AD457" s="58" t="s">
        <v>1795</v>
      </c>
      <c r="AE457" s="59">
        <v>43457</v>
      </c>
      <c r="AF457" s="58" t="s">
        <v>114</v>
      </c>
      <c r="AG457" s="57">
        <v>12</v>
      </c>
      <c r="AH457" s="3" t="s">
        <v>74</v>
      </c>
      <c r="AI457" s="3" t="s">
        <v>1326</v>
      </c>
      <c r="AJ457" t="s">
        <v>114</v>
      </c>
      <c r="AK457" t="s">
        <v>114</v>
      </c>
      <c r="AL457" t="s">
        <v>114</v>
      </c>
      <c r="AM457" s="43" t="b">
        <v>1</v>
      </c>
      <c r="AN457" s="3">
        <v>43462.548962847199</v>
      </c>
      <c r="AO457" s="3"/>
      <c r="AP457" s="43" t="b">
        <v>0</v>
      </c>
      <c r="AQ457" s="3" t="b">
        <v>0</v>
      </c>
    </row>
    <row r="458" spans="1:43" x14ac:dyDescent="0.25">
      <c r="A458" t="str">
        <f>_xlfn.CONCAT(Table4[[#This Row],[Order]],"-",Table4[[#This Row],[Line]])</f>
        <v>75274-19</v>
      </c>
      <c r="B458" s="59">
        <v>43461</v>
      </c>
      <c r="C458" s="57">
        <v>75274</v>
      </c>
      <c r="D458" s="58" t="s">
        <v>1798</v>
      </c>
      <c r="E458" s="57">
        <v>19</v>
      </c>
      <c r="F458" s="57">
        <v>1</v>
      </c>
      <c r="G458" s="58" t="s">
        <v>29</v>
      </c>
      <c r="H458" s="57">
        <v>7</v>
      </c>
      <c r="I458" s="43" t="b">
        <v>1</v>
      </c>
      <c r="J458" s="43" t="b">
        <v>1</v>
      </c>
      <c r="K458" t="s">
        <v>135</v>
      </c>
      <c r="L458" s="43" t="b">
        <v>1</v>
      </c>
      <c r="M458" s="43" t="b">
        <v>1</v>
      </c>
      <c r="N458" s="43" t="b">
        <v>1</v>
      </c>
      <c r="O458" t="s">
        <v>114</v>
      </c>
      <c r="P458" t="s">
        <v>138</v>
      </c>
      <c r="Q458" t="s">
        <v>114</v>
      </c>
      <c r="R458" t="s">
        <v>114</v>
      </c>
      <c r="S458" t="s">
        <v>114</v>
      </c>
      <c r="T458" t="s">
        <v>114</v>
      </c>
      <c r="U458" t="s">
        <v>114</v>
      </c>
      <c r="V458" t="s">
        <v>114</v>
      </c>
      <c r="W458" s="6">
        <v>43454</v>
      </c>
      <c r="X458" s="58" t="s">
        <v>151</v>
      </c>
      <c r="Y458" s="58" t="s">
        <v>4708</v>
      </c>
      <c r="Z458" s="58" t="s">
        <v>2310</v>
      </c>
      <c r="AA458" s="58" t="s">
        <v>114</v>
      </c>
      <c r="AB458" s="58" t="s">
        <v>74</v>
      </c>
      <c r="AC458" s="57">
        <v>7</v>
      </c>
      <c r="AD458" s="58" t="s">
        <v>1797</v>
      </c>
      <c r="AE458" s="59">
        <v>43457</v>
      </c>
      <c r="AF458" s="58" t="s">
        <v>114</v>
      </c>
      <c r="AG458" s="57">
        <v>14</v>
      </c>
      <c r="AH458" s="3" t="s">
        <v>74</v>
      </c>
      <c r="AI458" s="3" t="s">
        <v>1326</v>
      </c>
      <c r="AJ458" t="s">
        <v>114</v>
      </c>
      <c r="AK458" t="s">
        <v>114</v>
      </c>
      <c r="AL458" t="s">
        <v>114</v>
      </c>
      <c r="AM458" s="43" t="b">
        <v>1</v>
      </c>
      <c r="AN458" s="3">
        <v>43462.548978553197</v>
      </c>
      <c r="AO458" s="3"/>
      <c r="AP458" s="43" t="b">
        <v>0</v>
      </c>
      <c r="AQ458" s="3" t="b">
        <v>0</v>
      </c>
    </row>
    <row r="459" spans="1:43" x14ac:dyDescent="0.25">
      <c r="A459" t="str">
        <f>_xlfn.CONCAT(Table4[[#This Row],[Order]],"-",Table4[[#This Row],[Line]])</f>
        <v>75274-20</v>
      </c>
      <c r="B459" s="59">
        <v>43461</v>
      </c>
      <c r="C459" s="57">
        <v>75274</v>
      </c>
      <c r="D459" s="58" t="s">
        <v>1800</v>
      </c>
      <c r="E459" s="57">
        <v>20</v>
      </c>
      <c r="F459" s="57">
        <v>1</v>
      </c>
      <c r="G459" s="58" t="s">
        <v>29</v>
      </c>
      <c r="H459" s="57">
        <v>3</v>
      </c>
      <c r="I459" s="43" t="b">
        <v>1</v>
      </c>
      <c r="J459" s="43" t="b">
        <v>1</v>
      </c>
      <c r="K459" t="s">
        <v>135</v>
      </c>
      <c r="L459" s="43" t="b">
        <v>1</v>
      </c>
      <c r="M459" s="43" t="b">
        <v>1</v>
      </c>
      <c r="N459" s="43" t="b">
        <v>1</v>
      </c>
      <c r="O459" t="s">
        <v>114</v>
      </c>
      <c r="P459" t="s">
        <v>138</v>
      </c>
      <c r="Q459" t="s">
        <v>114</v>
      </c>
      <c r="R459" t="s">
        <v>114</v>
      </c>
      <c r="S459" t="s">
        <v>114</v>
      </c>
      <c r="T459" t="s">
        <v>114</v>
      </c>
      <c r="U459" t="s">
        <v>114</v>
      </c>
      <c r="V459" t="s">
        <v>114</v>
      </c>
      <c r="W459" s="6">
        <v>43454</v>
      </c>
      <c r="X459" s="58" t="s">
        <v>151</v>
      </c>
      <c r="Y459" s="58" t="s">
        <v>4709</v>
      </c>
      <c r="Z459" s="58" t="s">
        <v>2311</v>
      </c>
      <c r="AA459" s="58" t="s">
        <v>114</v>
      </c>
      <c r="AB459" s="58" t="s">
        <v>74</v>
      </c>
      <c r="AC459" s="57">
        <v>7</v>
      </c>
      <c r="AD459" s="58" t="s">
        <v>1799</v>
      </c>
      <c r="AE459" s="59">
        <v>43457</v>
      </c>
      <c r="AF459" s="58" t="s">
        <v>114</v>
      </c>
      <c r="AG459" s="57">
        <v>6</v>
      </c>
      <c r="AH459" s="3" t="s">
        <v>74</v>
      </c>
      <c r="AI459" s="3" t="s">
        <v>1326</v>
      </c>
      <c r="AJ459" t="s">
        <v>114</v>
      </c>
      <c r="AK459" t="s">
        <v>114</v>
      </c>
      <c r="AL459" t="s">
        <v>114</v>
      </c>
      <c r="AM459" s="43" t="b">
        <v>1</v>
      </c>
      <c r="AN459" s="3">
        <v>43462.548994641198</v>
      </c>
      <c r="AO459" s="3"/>
      <c r="AP459" s="43" t="b">
        <v>0</v>
      </c>
      <c r="AQ459" s="3" t="b">
        <v>0</v>
      </c>
    </row>
    <row r="460" spans="1:43" x14ac:dyDescent="0.25">
      <c r="A460" t="str">
        <f>_xlfn.CONCAT(Table4[[#This Row],[Order]],"-",Table4[[#This Row],[Line]])</f>
        <v>75274-21</v>
      </c>
      <c r="B460" s="59">
        <v>43461</v>
      </c>
      <c r="C460" s="57">
        <v>75274</v>
      </c>
      <c r="D460" s="58" t="s">
        <v>1802</v>
      </c>
      <c r="E460" s="57">
        <v>21</v>
      </c>
      <c r="F460" s="57">
        <v>1</v>
      </c>
      <c r="G460" s="58" t="s">
        <v>29</v>
      </c>
      <c r="H460" s="57">
        <v>1</v>
      </c>
      <c r="I460" s="43" t="b">
        <v>1</v>
      </c>
      <c r="J460" s="43" t="b">
        <v>1</v>
      </c>
      <c r="K460" t="s">
        <v>135</v>
      </c>
      <c r="L460" s="43" t="b">
        <v>1</v>
      </c>
      <c r="M460" s="43" t="b">
        <v>1</v>
      </c>
      <c r="N460" s="43" t="b">
        <v>1</v>
      </c>
      <c r="O460" t="s">
        <v>114</v>
      </c>
      <c r="P460" t="s">
        <v>138</v>
      </c>
      <c r="Q460" t="s">
        <v>114</v>
      </c>
      <c r="R460" t="s">
        <v>114</v>
      </c>
      <c r="S460" t="s">
        <v>114</v>
      </c>
      <c r="T460" t="s">
        <v>114</v>
      </c>
      <c r="U460" t="s">
        <v>114</v>
      </c>
      <c r="V460" t="s">
        <v>114</v>
      </c>
      <c r="W460" s="6">
        <v>43454</v>
      </c>
      <c r="X460" s="58" t="s">
        <v>151</v>
      </c>
      <c r="Y460" s="58" t="s">
        <v>4710</v>
      </c>
      <c r="Z460" s="58" t="s">
        <v>120</v>
      </c>
      <c r="AA460" s="58" t="s">
        <v>114</v>
      </c>
      <c r="AB460" s="58" t="s">
        <v>74</v>
      </c>
      <c r="AC460" s="57">
        <v>7</v>
      </c>
      <c r="AD460" s="58" t="s">
        <v>1801</v>
      </c>
      <c r="AE460" s="59">
        <v>43457</v>
      </c>
      <c r="AF460" s="58" t="s">
        <v>114</v>
      </c>
      <c r="AG460" s="57">
        <v>2</v>
      </c>
      <c r="AH460" s="3" t="s">
        <v>74</v>
      </c>
      <c r="AI460" s="3" t="s">
        <v>1326</v>
      </c>
      <c r="AJ460" t="s">
        <v>114</v>
      </c>
      <c r="AK460" t="s">
        <v>114</v>
      </c>
      <c r="AL460" t="s">
        <v>114</v>
      </c>
      <c r="AM460" s="43" t="b">
        <v>1</v>
      </c>
      <c r="AN460" s="3">
        <v>43462.5490108796</v>
      </c>
      <c r="AO460" s="3"/>
      <c r="AP460" s="43" t="b">
        <v>0</v>
      </c>
      <c r="AQ460" s="3" t="b">
        <v>0</v>
      </c>
    </row>
    <row r="461" spans="1:43" x14ac:dyDescent="0.25">
      <c r="A461" t="str">
        <f>_xlfn.CONCAT(Table4[[#This Row],[Order]],"-",Table4[[#This Row],[Line]])</f>
        <v>75274-22</v>
      </c>
      <c r="B461" s="1">
        <v>43461</v>
      </c>
      <c r="C461" s="10">
        <v>75274</v>
      </c>
      <c r="D461" s="7" t="s">
        <v>1804</v>
      </c>
      <c r="E461" s="10">
        <v>22</v>
      </c>
      <c r="F461" s="10">
        <v>1</v>
      </c>
      <c r="G461" s="7" t="s">
        <v>29</v>
      </c>
      <c r="H461" s="10">
        <v>1</v>
      </c>
      <c r="I461" s="43" t="b">
        <v>1</v>
      </c>
      <c r="J461" s="43" t="b">
        <v>1</v>
      </c>
      <c r="K461" t="s">
        <v>135</v>
      </c>
      <c r="L461" s="43" t="b">
        <v>1</v>
      </c>
      <c r="M461" s="43" t="b">
        <v>1</v>
      </c>
      <c r="N461" s="43" t="b">
        <v>1</v>
      </c>
      <c r="O461" t="s">
        <v>114</v>
      </c>
      <c r="P461" t="s">
        <v>138</v>
      </c>
      <c r="Q461" t="s">
        <v>114</v>
      </c>
      <c r="R461" t="s">
        <v>114</v>
      </c>
      <c r="S461" t="s">
        <v>114</v>
      </c>
      <c r="T461" t="s">
        <v>114</v>
      </c>
      <c r="U461" t="s">
        <v>114</v>
      </c>
      <c r="V461" t="s">
        <v>114</v>
      </c>
      <c r="W461" s="6">
        <v>43454</v>
      </c>
      <c r="X461" s="7" t="s">
        <v>151</v>
      </c>
      <c r="Y461" s="7" t="s">
        <v>4711</v>
      </c>
      <c r="Z461" s="7" t="s">
        <v>2312</v>
      </c>
      <c r="AA461" s="7" t="s">
        <v>114</v>
      </c>
      <c r="AB461" s="7" t="s">
        <v>74</v>
      </c>
      <c r="AC461" s="10">
        <v>7</v>
      </c>
      <c r="AD461" s="7" t="s">
        <v>1803</v>
      </c>
      <c r="AE461" s="7">
        <v>43457</v>
      </c>
      <c r="AF461" s="7" t="s">
        <v>114</v>
      </c>
      <c r="AG461" s="10">
        <v>3</v>
      </c>
      <c r="AH461" s="3" t="s">
        <v>74</v>
      </c>
      <c r="AI461" s="3" t="s">
        <v>1326</v>
      </c>
      <c r="AJ461" t="s">
        <v>114</v>
      </c>
      <c r="AK461" t="s">
        <v>114</v>
      </c>
      <c r="AL461" t="s">
        <v>114</v>
      </c>
      <c r="AM461" s="43" t="b">
        <v>1</v>
      </c>
      <c r="AN461" s="3">
        <v>43462.5490264236</v>
      </c>
      <c r="AO461" s="3"/>
      <c r="AP461" s="43" t="b">
        <v>0</v>
      </c>
      <c r="AQ461" s="3" t="b">
        <v>0</v>
      </c>
    </row>
    <row r="462" spans="1:43" x14ac:dyDescent="0.25">
      <c r="A462" t="str">
        <f>_xlfn.CONCAT(Table4[[#This Row],[Order]],"-",Table4[[#This Row],[Line]])</f>
        <v>75274-23</v>
      </c>
      <c r="B462" s="1">
        <v>43461</v>
      </c>
      <c r="C462" s="10">
        <v>75274</v>
      </c>
      <c r="D462" s="7" t="s">
        <v>1806</v>
      </c>
      <c r="E462" s="10">
        <v>23</v>
      </c>
      <c r="F462" s="10">
        <v>1</v>
      </c>
      <c r="G462" s="7" t="s">
        <v>29</v>
      </c>
      <c r="H462" s="10">
        <v>1</v>
      </c>
      <c r="I462" s="43" t="b">
        <v>1</v>
      </c>
      <c r="J462" s="43" t="b">
        <v>1</v>
      </c>
      <c r="K462" t="s">
        <v>135</v>
      </c>
      <c r="L462" s="43" t="b">
        <v>1</v>
      </c>
      <c r="M462" s="43" t="b">
        <v>1</v>
      </c>
      <c r="N462" s="43" t="b">
        <v>1</v>
      </c>
      <c r="O462" t="s">
        <v>114</v>
      </c>
      <c r="P462" t="s">
        <v>138</v>
      </c>
      <c r="Q462" t="s">
        <v>114</v>
      </c>
      <c r="R462" t="s">
        <v>114</v>
      </c>
      <c r="S462" t="s">
        <v>114</v>
      </c>
      <c r="T462" t="s">
        <v>114</v>
      </c>
      <c r="U462" t="s">
        <v>114</v>
      </c>
      <c r="V462" t="s">
        <v>114</v>
      </c>
      <c r="W462" s="6">
        <v>43454</v>
      </c>
      <c r="X462" s="7" t="s">
        <v>151</v>
      </c>
      <c r="Y462" s="7" t="s">
        <v>4712</v>
      </c>
      <c r="Z462" s="7" t="s">
        <v>2312</v>
      </c>
      <c r="AA462" s="7" t="s">
        <v>114</v>
      </c>
      <c r="AB462" s="7" t="s">
        <v>74</v>
      </c>
      <c r="AC462" s="10">
        <v>7</v>
      </c>
      <c r="AD462" s="7" t="s">
        <v>1805</v>
      </c>
      <c r="AE462" s="7">
        <v>43457</v>
      </c>
      <c r="AF462" s="7" t="s">
        <v>114</v>
      </c>
      <c r="AG462" s="10">
        <v>3</v>
      </c>
      <c r="AH462" s="3" t="s">
        <v>74</v>
      </c>
      <c r="AI462" s="3" t="s">
        <v>1326</v>
      </c>
      <c r="AJ462" t="s">
        <v>114</v>
      </c>
      <c r="AK462" t="s">
        <v>114</v>
      </c>
      <c r="AL462" t="s">
        <v>114</v>
      </c>
      <c r="AM462" s="43" t="b">
        <v>1</v>
      </c>
      <c r="AN462" s="3">
        <v>43462.549042326398</v>
      </c>
      <c r="AO462" s="3"/>
      <c r="AP462" s="43" t="b">
        <v>0</v>
      </c>
      <c r="AQ462" s="3" t="b">
        <v>0</v>
      </c>
    </row>
    <row r="463" spans="1:43" x14ac:dyDescent="0.25">
      <c r="A463" t="str">
        <f>_xlfn.CONCAT(Table4[[#This Row],[Order]],"-",Table4[[#This Row],[Line]])</f>
        <v>75274-24</v>
      </c>
      <c r="B463" s="1">
        <v>43461</v>
      </c>
      <c r="C463" s="10">
        <v>75274</v>
      </c>
      <c r="D463" s="7" t="s">
        <v>1808</v>
      </c>
      <c r="E463" s="10">
        <v>24</v>
      </c>
      <c r="F463" s="10">
        <v>1</v>
      </c>
      <c r="G463" s="7" t="s">
        <v>29</v>
      </c>
      <c r="H463" s="10">
        <v>1</v>
      </c>
      <c r="I463" s="43" t="b">
        <v>1</v>
      </c>
      <c r="J463" s="43" t="b">
        <v>1</v>
      </c>
      <c r="K463" t="s">
        <v>135</v>
      </c>
      <c r="L463" s="43" t="b">
        <v>1</v>
      </c>
      <c r="M463" s="43" t="b">
        <v>1</v>
      </c>
      <c r="N463" s="43" t="b">
        <v>1</v>
      </c>
      <c r="O463" t="s">
        <v>114</v>
      </c>
      <c r="P463" t="s">
        <v>138</v>
      </c>
      <c r="Q463" t="s">
        <v>114</v>
      </c>
      <c r="R463" t="s">
        <v>114</v>
      </c>
      <c r="S463" t="s">
        <v>114</v>
      </c>
      <c r="T463" t="s">
        <v>114</v>
      </c>
      <c r="U463" t="s">
        <v>114</v>
      </c>
      <c r="V463" t="s">
        <v>114</v>
      </c>
      <c r="W463" s="6">
        <v>43454</v>
      </c>
      <c r="X463" s="7" t="s">
        <v>151</v>
      </c>
      <c r="Y463" s="7" t="s">
        <v>4713</v>
      </c>
      <c r="Z463" s="7" t="s">
        <v>2313</v>
      </c>
      <c r="AA463" s="7" t="s">
        <v>114</v>
      </c>
      <c r="AB463" s="7" t="s">
        <v>74</v>
      </c>
      <c r="AC463" s="10">
        <v>7</v>
      </c>
      <c r="AD463" s="7" t="s">
        <v>1807</v>
      </c>
      <c r="AE463" s="7">
        <v>43457</v>
      </c>
      <c r="AF463" s="7" t="s">
        <v>114</v>
      </c>
      <c r="AG463" s="10">
        <v>3</v>
      </c>
      <c r="AH463" s="3" t="s">
        <v>74</v>
      </c>
      <c r="AI463" s="3" t="s">
        <v>1326</v>
      </c>
      <c r="AJ463" t="s">
        <v>114</v>
      </c>
      <c r="AK463" t="s">
        <v>114</v>
      </c>
      <c r="AL463" t="s">
        <v>114</v>
      </c>
      <c r="AM463" s="43" t="b">
        <v>0</v>
      </c>
      <c r="AN463" s="3"/>
      <c r="AO463" s="3"/>
      <c r="AP463" s="43" t="b">
        <v>0</v>
      </c>
      <c r="AQ463" s="3" t="b">
        <v>0</v>
      </c>
    </row>
    <row r="464" spans="1:43" x14ac:dyDescent="0.25">
      <c r="A464" t="str">
        <f>_xlfn.CONCAT(Table4[[#This Row],[Order]],"-",Table4[[#This Row],[Line]])</f>
        <v>75303-1</v>
      </c>
      <c r="B464" s="59">
        <v>43468</v>
      </c>
      <c r="C464" s="57">
        <v>75303</v>
      </c>
      <c r="D464" s="58" t="s">
        <v>2255</v>
      </c>
      <c r="E464" s="57">
        <v>1</v>
      </c>
      <c r="F464" s="57">
        <v>1</v>
      </c>
      <c r="G464" s="58" t="s">
        <v>29</v>
      </c>
      <c r="H464" s="57">
        <v>1</v>
      </c>
      <c r="I464" s="43" t="b">
        <v>1</v>
      </c>
      <c r="J464" s="43" t="b">
        <v>1</v>
      </c>
      <c r="K464" t="s">
        <v>135</v>
      </c>
      <c r="L464" s="43" t="b">
        <v>1</v>
      </c>
      <c r="M464" s="43" t="b">
        <v>1</v>
      </c>
      <c r="N464" s="43" t="b">
        <v>1</v>
      </c>
      <c r="O464" t="s">
        <v>114</v>
      </c>
      <c r="P464" t="s">
        <v>138</v>
      </c>
      <c r="Q464" t="s">
        <v>114</v>
      </c>
      <c r="R464" t="s">
        <v>114</v>
      </c>
      <c r="S464" t="s">
        <v>114</v>
      </c>
      <c r="T464" t="s">
        <v>114</v>
      </c>
      <c r="U464" t="s">
        <v>114</v>
      </c>
      <c r="V464" t="s">
        <v>114</v>
      </c>
      <c r="W464" s="6">
        <v>43462</v>
      </c>
      <c r="X464" s="58" t="s">
        <v>114</v>
      </c>
      <c r="Y464" s="58" t="s">
        <v>4739</v>
      </c>
      <c r="Z464" s="58" t="s">
        <v>2304</v>
      </c>
      <c r="AA464" s="58" t="s">
        <v>114</v>
      </c>
      <c r="AB464" s="58" t="s">
        <v>74</v>
      </c>
      <c r="AC464" s="57">
        <v>7</v>
      </c>
      <c r="AD464" s="58" t="s">
        <v>2254</v>
      </c>
      <c r="AE464" s="59">
        <v>43458</v>
      </c>
      <c r="AF464" s="58" t="s">
        <v>114</v>
      </c>
      <c r="AG464" s="57">
        <v>2</v>
      </c>
      <c r="AH464" s="3" t="s">
        <v>74</v>
      </c>
      <c r="AI464" s="3" t="s">
        <v>1333</v>
      </c>
      <c r="AJ464" t="s">
        <v>114</v>
      </c>
      <c r="AK464" t="s">
        <v>114</v>
      </c>
      <c r="AL464" t="s">
        <v>114</v>
      </c>
      <c r="AM464" s="43" t="b">
        <v>0</v>
      </c>
      <c r="AN464" s="3"/>
      <c r="AO464" s="3"/>
      <c r="AP464" s="43" t="b">
        <v>0</v>
      </c>
      <c r="AQ464" s="3" t="b">
        <v>0</v>
      </c>
    </row>
    <row r="465" spans="1:43" x14ac:dyDescent="0.25">
      <c r="A465" t="str">
        <f>_xlfn.CONCAT(Table4[[#This Row],[Order]],"-",Table4[[#This Row],[Line]])</f>
        <v>75303-2</v>
      </c>
      <c r="B465" s="1">
        <v>43468</v>
      </c>
      <c r="C465" s="10">
        <v>75303</v>
      </c>
      <c r="D465" s="7" t="s">
        <v>2257</v>
      </c>
      <c r="E465" s="10">
        <v>2</v>
      </c>
      <c r="F465" s="10">
        <v>1</v>
      </c>
      <c r="G465" s="7" t="s">
        <v>29</v>
      </c>
      <c r="H465" s="10">
        <v>1</v>
      </c>
      <c r="I465" s="43" t="b">
        <v>1</v>
      </c>
      <c r="J465" s="43" t="b">
        <v>1</v>
      </c>
      <c r="K465" t="s">
        <v>135</v>
      </c>
      <c r="L465" s="43" t="b">
        <v>1</v>
      </c>
      <c r="M465" s="43" t="b">
        <v>1</v>
      </c>
      <c r="N465" s="43" t="b">
        <v>1</v>
      </c>
      <c r="O465" t="s">
        <v>114</v>
      </c>
      <c r="P465" t="s">
        <v>138</v>
      </c>
      <c r="Q465" t="s">
        <v>114</v>
      </c>
      <c r="R465" t="s">
        <v>114</v>
      </c>
      <c r="S465" t="s">
        <v>114</v>
      </c>
      <c r="T465" t="s">
        <v>114</v>
      </c>
      <c r="U465" t="s">
        <v>114</v>
      </c>
      <c r="V465" t="s">
        <v>114</v>
      </c>
      <c r="W465" s="6">
        <v>43462</v>
      </c>
      <c r="X465" s="7" t="s">
        <v>114</v>
      </c>
      <c r="Y465" s="7" t="s">
        <v>4740</v>
      </c>
      <c r="Z465" s="7" t="s">
        <v>2797</v>
      </c>
      <c r="AA465" s="7" t="s">
        <v>114</v>
      </c>
      <c r="AB465" s="7" t="s">
        <v>74</v>
      </c>
      <c r="AC465" s="10">
        <v>7</v>
      </c>
      <c r="AD465" s="7" t="s">
        <v>2256</v>
      </c>
      <c r="AE465" s="7">
        <v>43458</v>
      </c>
      <c r="AF465" s="7" t="s">
        <v>114</v>
      </c>
      <c r="AG465" s="10">
        <v>2</v>
      </c>
      <c r="AH465" s="3" t="s">
        <v>74</v>
      </c>
      <c r="AI465" s="3" t="s">
        <v>1333</v>
      </c>
      <c r="AJ465" t="s">
        <v>114</v>
      </c>
      <c r="AK465" t="s">
        <v>114</v>
      </c>
      <c r="AL465" t="s">
        <v>114</v>
      </c>
      <c r="AM465" s="43" t="b">
        <v>0</v>
      </c>
      <c r="AN465" s="3"/>
      <c r="AO465" s="3"/>
      <c r="AP465" s="43" t="b">
        <v>0</v>
      </c>
      <c r="AQ465" s="3" t="b">
        <v>0</v>
      </c>
    </row>
    <row r="466" spans="1:43" x14ac:dyDescent="0.25">
      <c r="A466" t="str">
        <f>_xlfn.CONCAT(Table4[[#This Row],[Order]],"-",Table4[[#This Row],[Line]])</f>
        <v>75303-3</v>
      </c>
      <c r="B466" s="59">
        <v>43468</v>
      </c>
      <c r="C466" s="57">
        <v>75303</v>
      </c>
      <c r="D466" s="58" t="s">
        <v>2259</v>
      </c>
      <c r="E466" s="57">
        <v>3</v>
      </c>
      <c r="F466" s="57">
        <v>1</v>
      </c>
      <c r="G466" s="58" t="s">
        <v>29</v>
      </c>
      <c r="H466" s="57">
        <v>1</v>
      </c>
      <c r="I466" s="43" t="b">
        <v>1</v>
      </c>
      <c r="J466" s="43" t="b">
        <v>1</v>
      </c>
      <c r="K466" t="s">
        <v>135</v>
      </c>
      <c r="L466" s="43" t="b">
        <v>1</v>
      </c>
      <c r="M466" s="43" t="b">
        <v>1</v>
      </c>
      <c r="N466" s="43" t="b">
        <v>1</v>
      </c>
      <c r="O466" t="s">
        <v>114</v>
      </c>
      <c r="P466" t="s">
        <v>138</v>
      </c>
      <c r="Q466" t="s">
        <v>114</v>
      </c>
      <c r="R466" t="s">
        <v>114</v>
      </c>
      <c r="S466" t="s">
        <v>114</v>
      </c>
      <c r="T466" t="s">
        <v>114</v>
      </c>
      <c r="U466" t="s">
        <v>114</v>
      </c>
      <c r="V466" t="s">
        <v>114</v>
      </c>
      <c r="W466" s="6">
        <v>43462</v>
      </c>
      <c r="X466" s="58" t="s">
        <v>114</v>
      </c>
      <c r="Y466" s="58" t="s">
        <v>4741</v>
      </c>
      <c r="Z466" s="58" t="s">
        <v>3522</v>
      </c>
      <c r="AA466" s="58" t="s">
        <v>114</v>
      </c>
      <c r="AB466" s="58" t="s">
        <v>74</v>
      </c>
      <c r="AC466" s="57">
        <v>7</v>
      </c>
      <c r="AD466" s="58" t="s">
        <v>2258</v>
      </c>
      <c r="AE466" s="59">
        <v>43458</v>
      </c>
      <c r="AF466" s="58" t="s">
        <v>114</v>
      </c>
      <c r="AG466" s="57">
        <v>3</v>
      </c>
      <c r="AH466" s="3" t="s">
        <v>74</v>
      </c>
      <c r="AI466" s="3" t="s">
        <v>1333</v>
      </c>
      <c r="AJ466" t="s">
        <v>114</v>
      </c>
      <c r="AK466" t="s">
        <v>114</v>
      </c>
      <c r="AL466" t="s">
        <v>114</v>
      </c>
      <c r="AM466" s="43" t="b">
        <v>0</v>
      </c>
      <c r="AN466" s="3"/>
      <c r="AO466" s="3"/>
      <c r="AP466" s="43" t="b">
        <v>0</v>
      </c>
      <c r="AQ466" s="3" t="b">
        <v>0</v>
      </c>
    </row>
    <row r="467" spans="1:43" x14ac:dyDescent="0.25">
      <c r="A467" t="str">
        <f>_xlfn.CONCAT(Table4[[#This Row],[Order]],"-",Table4[[#This Row],[Line]])</f>
        <v>75303-4</v>
      </c>
      <c r="B467" s="1">
        <v>43468</v>
      </c>
      <c r="C467" s="10">
        <v>75303</v>
      </c>
      <c r="D467" s="7" t="s">
        <v>2261</v>
      </c>
      <c r="E467" s="10">
        <v>4</v>
      </c>
      <c r="F467" s="10">
        <v>1</v>
      </c>
      <c r="G467" s="7" t="s">
        <v>29</v>
      </c>
      <c r="H467" s="10">
        <v>1</v>
      </c>
      <c r="I467" s="43" t="b">
        <v>1</v>
      </c>
      <c r="J467" s="43" t="b">
        <v>1</v>
      </c>
      <c r="K467" t="s">
        <v>135</v>
      </c>
      <c r="L467" s="43" t="b">
        <v>1</v>
      </c>
      <c r="M467" s="43" t="b">
        <v>1</v>
      </c>
      <c r="N467" s="43" t="b">
        <v>1</v>
      </c>
      <c r="O467" t="s">
        <v>114</v>
      </c>
      <c r="P467" t="s">
        <v>138</v>
      </c>
      <c r="Q467" t="s">
        <v>114</v>
      </c>
      <c r="R467" t="s">
        <v>114</v>
      </c>
      <c r="S467" t="s">
        <v>114</v>
      </c>
      <c r="T467" t="s">
        <v>114</v>
      </c>
      <c r="U467" t="s">
        <v>114</v>
      </c>
      <c r="V467" t="s">
        <v>114</v>
      </c>
      <c r="W467" s="6">
        <v>43462</v>
      </c>
      <c r="X467" s="7" t="s">
        <v>114</v>
      </c>
      <c r="Y467" s="7" t="s">
        <v>4742</v>
      </c>
      <c r="Z467" s="7" t="s">
        <v>3523</v>
      </c>
      <c r="AA467" s="7" t="s">
        <v>114</v>
      </c>
      <c r="AB467" s="7" t="s">
        <v>74</v>
      </c>
      <c r="AC467" s="10">
        <v>7</v>
      </c>
      <c r="AD467" s="7" t="s">
        <v>2260</v>
      </c>
      <c r="AE467" s="7">
        <v>43458</v>
      </c>
      <c r="AF467" s="7" t="s">
        <v>114</v>
      </c>
      <c r="AG467" s="10">
        <v>4</v>
      </c>
      <c r="AH467" s="3" t="s">
        <v>74</v>
      </c>
      <c r="AI467" s="3" t="s">
        <v>1333</v>
      </c>
      <c r="AJ467" t="s">
        <v>114</v>
      </c>
      <c r="AK467" t="s">
        <v>114</v>
      </c>
      <c r="AL467" t="s">
        <v>114</v>
      </c>
      <c r="AM467" s="43" t="b">
        <v>0</v>
      </c>
      <c r="AN467" s="3"/>
      <c r="AO467" s="3"/>
      <c r="AP467" s="43" t="b">
        <v>0</v>
      </c>
      <c r="AQ467" s="3" t="b">
        <v>0</v>
      </c>
    </row>
    <row r="468" spans="1:43" x14ac:dyDescent="0.25">
      <c r="A468" t="str">
        <f>_xlfn.CONCAT(Table4[[#This Row],[Order]],"-",Table4[[#This Row],[Line]])</f>
        <v>75303-5</v>
      </c>
      <c r="B468" s="1">
        <v>43468</v>
      </c>
      <c r="C468" s="10">
        <v>75303</v>
      </c>
      <c r="D468" s="7" t="s">
        <v>2263</v>
      </c>
      <c r="E468" s="10">
        <v>5</v>
      </c>
      <c r="F468" s="10">
        <v>1</v>
      </c>
      <c r="G468" s="7" t="s">
        <v>29</v>
      </c>
      <c r="H468" s="10">
        <v>1</v>
      </c>
      <c r="I468" s="43" t="b">
        <v>1</v>
      </c>
      <c r="J468" s="43" t="b">
        <v>1</v>
      </c>
      <c r="K468" t="s">
        <v>135</v>
      </c>
      <c r="L468" s="43" t="b">
        <v>1</v>
      </c>
      <c r="M468" s="43" t="b">
        <v>1</v>
      </c>
      <c r="N468" s="43" t="b">
        <v>1</v>
      </c>
      <c r="O468" t="s">
        <v>114</v>
      </c>
      <c r="P468" t="s">
        <v>138</v>
      </c>
      <c r="Q468" t="s">
        <v>114</v>
      </c>
      <c r="R468" t="s">
        <v>114</v>
      </c>
      <c r="S468" t="s">
        <v>114</v>
      </c>
      <c r="T468" t="s">
        <v>114</v>
      </c>
      <c r="U468" t="s">
        <v>114</v>
      </c>
      <c r="V468" t="s">
        <v>114</v>
      </c>
      <c r="W468" s="6">
        <v>43462</v>
      </c>
      <c r="X468" s="7" t="s">
        <v>114</v>
      </c>
      <c r="Y468" s="7" t="s">
        <v>4743</v>
      </c>
      <c r="Z468" s="7" t="s">
        <v>3524</v>
      </c>
      <c r="AA468" s="7" t="s">
        <v>114</v>
      </c>
      <c r="AB468" s="7" t="s">
        <v>74</v>
      </c>
      <c r="AC468" s="10">
        <v>7</v>
      </c>
      <c r="AD468" s="7" t="s">
        <v>2262</v>
      </c>
      <c r="AE468" s="7">
        <v>43458</v>
      </c>
      <c r="AF468" s="7" t="s">
        <v>114</v>
      </c>
      <c r="AG468" s="10">
        <v>5</v>
      </c>
      <c r="AH468" s="3" t="s">
        <v>74</v>
      </c>
      <c r="AI468" s="3" t="s">
        <v>1333</v>
      </c>
      <c r="AJ468" t="s">
        <v>114</v>
      </c>
      <c r="AK468" t="s">
        <v>114</v>
      </c>
      <c r="AL468" t="s">
        <v>114</v>
      </c>
      <c r="AM468" s="43" t="b">
        <v>0</v>
      </c>
      <c r="AN468" s="3"/>
      <c r="AO468" s="3"/>
      <c r="AP468" s="43" t="b">
        <v>0</v>
      </c>
      <c r="AQ468" s="3" t="b">
        <v>0</v>
      </c>
    </row>
    <row r="469" spans="1:43" x14ac:dyDescent="0.25">
      <c r="A469" t="str">
        <f>_xlfn.CONCAT(Table4[[#This Row],[Order]],"-",Table4[[#This Row],[Line]])</f>
        <v>75309-5</v>
      </c>
      <c r="B469" s="59">
        <v>43468</v>
      </c>
      <c r="C469" s="57">
        <v>75309</v>
      </c>
      <c r="D469" s="58" t="s">
        <v>1542</v>
      </c>
      <c r="E469" s="57">
        <v>5</v>
      </c>
      <c r="F469" s="57">
        <v>1</v>
      </c>
      <c r="G469" s="58" t="s">
        <v>165</v>
      </c>
      <c r="H469" s="57">
        <v>1</v>
      </c>
      <c r="I469" s="43" t="b">
        <v>1</v>
      </c>
      <c r="J469" s="43" t="b">
        <v>1</v>
      </c>
      <c r="K469" t="s">
        <v>135</v>
      </c>
      <c r="L469" s="43" t="b">
        <v>1</v>
      </c>
      <c r="M469" s="43" t="b">
        <v>1</v>
      </c>
      <c r="N469" s="43" t="b">
        <v>1</v>
      </c>
      <c r="O469" t="s">
        <v>114</v>
      </c>
      <c r="P469" t="s">
        <v>23</v>
      </c>
      <c r="Q469" t="s">
        <v>114</v>
      </c>
      <c r="R469" t="s">
        <v>114</v>
      </c>
      <c r="S469" t="s">
        <v>114</v>
      </c>
      <c r="T469" t="s">
        <v>114</v>
      </c>
      <c r="U469" t="s">
        <v>114</v>
      </c>
      <c r="V469" t="s">
        <v>114</v>
      </c>
      <c r="W469" s="6">
        <v>43462</v>
      </c>
      <c r="X469" s="58" t="s">
        <v>114</v>
      </c>
      <c r="Y469" s="58"/>
      <c r="Z469" s="58" t="s">
        <v>17</v>
      </c>
      <c r="AA469" s="58" t="s">
        <v>114</v>
      </c>
      <c r="AB469" s="58" t="s">
        <v>74</v>
      </c>
      <c r="AC469" s="57">
        <v>4</v>
      </c>
      <c r="AD469" s="58" t="s">
        <v>1541</v>
      </c>
      <c r="AE469" s="59"/>
      <c r="AF469" s="58" t="s">
        <v>114</v>
      </c>
      <c r="AG469" s="57">
        <v>28</v>
      </c>
      <c r="AH469" s="3" t="s">
        <v>180</v>
      </c>
      <c r="AI469" s="3" t="s">
        <v>1324</v>
      </c>
      <c r="AJ469" t="s">
        <v>114</v>
      </c>
      <c r="AK469" t="s">
        <v>114</v>
      </c>
      <c r="AL469" t="s">
        <v>114</v>
      </c>
      <c r="AM469" s="43" t="b">
        <v>0</v>
      </c>
      <c r="AN469" s="3"/>
      <c r="AO469" s="3"/>
      <c r="AP469" s="43" t="b">
        <v>0</v>
      </c>
      <c r="AQ469" s="3" t="b">
        <v>0</v>
      </c>
    </row>
    <row r="470" spans="1:43" x14ac:dyDescent="0.25">
      <c r="A470" t="str">
        <f>_xlfn.CONCAT(Table4[[#This Row],[Order]],"-",Table4[[#This Row],[Line]])</f>
        <v>75309-8</v>
      </c>
      <c r="B470" s="59">
        <v>43468</v>
      </c>
      <c r="C470" s="57">
        <v>75309</v>
      </c>
      <c r="D470" s="58" t="s">
        <v>1745</v>
      </c>
      <c r="E470" s="57">
        <v>8</v>
      </c>
      <c r="F470" s="57">
        <v>1</v>
      </c>
      <c r="G470" s="58" t="s">
        <v>165</v>
      </c>
      <c r="H470" s="57">
        <v>1</v>
      </c>
      <c r="I470" s="43" t="b">
        <v>1</v>
      </c>
      <c r="J470" s="43" t="b">
        <v>0</v>
      </c>
      <c r="K470" t="s">
        <v>114</v>
      </c>
      <c r="L470" s="43" t="b">
        <v>1</v>
      </c>
      <c r="M470" s="43" t="b">
        <v>1</v>
      </c>
      <c r="N470" s="43" t="b">
        <v>1</v>
      </c>
      <c r="O470" t="s">
        <v>114</v>
      </c>
      <c r="P470" t="s">
        <v>23</v>
      </c>
      <c r="Q470" t="s">
        <v>114</v>
      </c>
      <c r="R470" t="s">
        <v>114</v>
      </c>
      <c r="S470" t="s">
        <v>114</v>
      </c>
      <c r="T470" t="s">
        <v>114</v>
      </c>
      <c r="U470" t="s">
        <v>114</v>
      </c>
      <c r="V470" t="s">
        <v>23</v>
      </c>
      <c r="W470" s="6">
        <v>43462</v>
      </c>
      <c r="X470" s="58" t="s">
        <v>114</v>
      </c>
      <c r="Y470" s="58"/>
      <c r="Z470" s="58" t="s">
        <v>17</v>
      </c>
      <c r="AA470" s="58" t="s">
        <v>41</v>
      </c>
      <c r="AB470" s="58" t="s">
        <v>74</v>
      </c>
      <c r="AC470" s="57">
        <v>4</v>
      </c>
      <c r="AD470" s="58" t="s">
        <v>1396</v>
      </c>
      <c r="AE470" s="59"/>
      <c r="AF470" s="58" t="s">
        <v>114</v>
      </c>
      <c r="AG470" s="57">
        <v>26</v>
      </c>
      <c r="AH470" s="3" t="s">
        <v>180</v>
      </c>
      <c r="AI470" s="3" t="s">
        <v>1324</v>
      </c>
      <c r="AJ470" t="s">
        <v>114</v>
      </c>
      <c r="AK470" t="s">
        <v>114</v>
      </c>
      <c r="AL470" t="s">
        <v>114</v>
      </c>
      <c r="AM470" s="43" t="b">
        <v>0</v>
      </c>
      <c r="AN470" s="3"/>
      <c r="AO470" s="3"/>
      <c r="AP470" s="43" t="b">
        <v>0</v>
      </c>
      <c r="AQ470" s="3" t="b">
        <v>1</v>
      </c>
    </row>
    <row r="471" spans="1:43" x14ac:dyDescent="0.25">
      <c r="A471" t="str">
        <f>_xlfn.CONCAT(Table4[[#This Row],[Order]],"-",Table4[[#This Row],[Line]])</f>
        <v>75309-9</v>
      </c>
      <c r="B471" s="59">
        <v>43468</v>
      </c>
      <c r="C471" s="57">
        <v>75309</v>
      </c>
      <c r="D471" s="58" t="s">
        <v>2910</v>
      </c>
      <c r="E471" s="57">
        <v>9</v>
      </c>
      <c r="F471" s="57">
        <v>1</v>
      </c>
      <c r="G471" s="58" t="s">
        <v>165</v>
      </c>
      <c r="H471" s="57">
        <v>3</v>
      </c>
      <c r="I471" s="43" t="b">
        <v>1</v>
      </c>
      <c r="J471" s="43" t="b">
        <v>1</v>
      </c>
      <c r="K471" t="s">
        <v>135</v>
      </c>
      <c r="L471" s="43" t="b">
        <v>1</v>
      </c>
      <c r="M471" s="43" t="b">
        <v>1</v>
      </c>
      <c r="N471" s="43" t="b">
        <v>1</v>
      </c>
      <c r="O471" t="s">
        <v>114</v>
      </c>
      <c r="P471" t="s">
        <v>23</v>
      </c>
      <c r="Q471" t="s">
        <v>114</v>
      </c>
      <c r="R471" t="s">
        <v>114</v>
      </c>
      <c r="S471" t="s">
        <v>114</v>
      </c>
      <c r="T471" t="s">
        <v>114</v>
      </c>
      <c r="U471" t="s">
        <v>114</v>
      </c>
      <c r="V471" t="s">
        <v>114</v>
      </c>
      <c r="W471" s="6">
        <v>43462</v>
      </c>
      <c r="X471" s="58" t="s">
        <v>114</v>
      </c>
      <c r="Y471" s="58"/>
      <c r="Z471" s="58" t="s">
        <v>17</v>
      </c>
      <c r="AA471" s="58" t="s">
        <v>35</v>
      </c>
      <c r="AB471" s="58" t="s">
        <v>74</v>
      </c>
      <c r="AC471" s="57">
        <v>4</v>
      </c>
      <c r="AD471" s="58" t="s">
        <v>1895</v>
      </c>
      <c r="AE471" s="59"/>
      <c r="AF471" s="58" t="s">
        <v>114</v>
      </c>
      <c r="AG471" s="57">
        <v>3</v>
      </c>
      <c r="AH471" s="3" t="s">
        <v>180</v>
      </c>
      <c r="AI471" s="3" t="s">
        <v>1324</v>
      </c>
      <c r="AJ471" t="s">
        <v>114</v>
      </c>
      <c r="AK471" t="s">
        <v>114</v>
      </c>
      <c r="AL471" t="s">
        <v>114</v>
      </c>
      <c r="AM471" s="43" t="b">
        <v>0</v>
      </c>
      <c r="AN471" s="3"/>
      <c r="AO471" s="3"/>
      <c r="AP471" s="43" t="b">
        <v>0</v>
      </c>
      <c r="AQ471" s="3" t="b">
        <v>1</v>
      </c>
    </row>
    <row r="472" spans="1:43" x14ac:dyDescent="0.25">
      <c r="A472" t="str">
        <f>_xlfn.CONCAT(Table4[[#This Row],[Order]],"-",Table4[[#This Row],[Line]])</f>
        <v>75311-3</v>
      </c>
      <c r="B472" s="59">
        <v>43468</v>
      </c>
      <c r="C472" s="57">
        <v>75311</v>
      </c>
      <c r="D472" s="58" t="s">
        <v>1540</v>
      </c>
      <c r="E472" s="57">
        <v>3</v>
      </c>
      <c r="F472" s="57">
        <v>1</v>
      </c>
      <c r="G472" s="58" t="s">
        <v>29</v>
      </c>
      <c r="H472" s="57">
        <v>2</v>
      </c>
      <c r="I472" s="43" t="b">
        <v>1</v>
      </c>
      <c r="J472" s="43" t="b">
        <v>1</v>
      </c>
      <c r="K472" t="s">
        <v>135</v>
      </c>
      <c r="L472" s="43" t="b">
        <v>1</v>
      </c>
      <c r="M472" s="43" t="b">
        <v>1</v>
      </c>
      <c r="N472" s="43" t="b">
        <v>1</v>
      </c>
      <c r="O472" t="s">
        <v>138</v>
      </c>
      <c r="P472" t="s">
        <v>138</v>
      </c>
      <c r="Q472" t="s">
        <v>114</v>
      </c>
      <c r="R472" t="s">
        <v>114</v>
      </c>
      <c r="S472" t="s">
        <v>114</v>
      </c>
      <c r="T472" t="s">
        <v>114</v>
      </c>
      <c r="U472" t="s">
        <v>114</v>
      </c>
      <c r="V472" t="s">
        <v>114</v>
      </c>
      <c r="W472" s="6">
        <v>43462</v>
      </c>
      <c r="X472" s="58" t="s">
        <v>151</v>
      </c>
      <c r="Y472" s="58" t="s">
        <v>4787</v>
      </c>
      <c r="Z472" s="58" t="s">
        <v>3525</v>
      </c>
      <c r="AA472" s="58" t="s">
        <v>114</v>
      </c>
      <c r="AB472" s="58" t="s">
        <v>74</v>
      </c>
      <c r="AC472" s="57">
        <v>4</v>
      </c>
      <c r="AD472" s="58" t="s">
        <v>1539</v>
      </c>
      <c r="AE472" s="59">
        <v>43458</v>
      </c>
      <c r="AF472" s="58" t="s">
        <v>114</v>
      </c>
      <c r="AG472" s="57">
        <v>6</v>
      </c>
      <c r="AH472" s="3" t="s">
        <v>180</v>
      </c>
      <c r="AI472" s="3" t="s">
        <v>1324</v>
      </c>
      <c r="AJ472" t="s">
        <v>114</v>
      </c>
      <c r="AK472" t="s">
        <v>114</v>
      </c>
      <c r="AL472" t="s">
        <v>114</v>
      </c>
      <c r="AM472" s="43" t="b">
        <v>0</v>
      </c>
      <c r="AN472" s="3"/>
      <c r="AO472" s="3"/>
      <c r="AP472" s="43" t="b">
        <v>0</v>
      </c>
      <c r="AQ472" s="3" t="b">
        <v>0</v>
      </c>
    </row>
    <row r="473" spans="1:43" x14ac:dyDescent="0.25">
      <c r="A473" t="str">
        <f>_xlfn.CONCAT(Table4[[#This Row],[Order]],"-",Table4[[#This Row],[Line]])</f>
        <v>75311-6</v>
      </c>
      <c r="B473" s="59">
        <v>43468</v>
      </c>
      <c r="C473" s="57">
        <v>75311</v>
      </c>
      <c r="D473" s="58" t="s">
        <v>1896</v>
      </c>
      <c r="E473" s="57">
        <v>6</v>
      </c>
      <c r="F473" s="57">
        <v>1</v>
      </c>
      <c r="G473" s="58" t="s">
        <v>165</v>
      </c>
      <c r="H473" s="57">
        <v>1</v>
      </c>
      <c r="I473" s="43" t="b">
        <v>1</v>
      </c>
      <c r="J473" s="43" t="b">
        <v>0</v>
      </c>
      <c r="K473" t="s">
        <v>135</v>
      </c>
      <c r="L473" s="43" t="b">
        <v>1</v>
      </c>
      <c r="M473" s="43" t="b">
        <v>1</v>
      </c>
      <c r="N473" s="43" t="b">
        <v>1</v>
      </c>
      <c r="O473" t="s">
        <v>114</v>
      </c>
      <c r="P473" t="s">
        <v>23</v>
      </c>
      <c r="Q473" t="s">
        <v>114</v>
      </c>
      <c r="R473" t="s">
        <v>114</v>
      </c>
      <c r="S473" t="s">
        <v>114</v>
      </c>
      <c r="T473" t="s">
        <v>114</v>
      </c>
      <c r="U473" t="s">
        <v>114</v>
      </c>
      <c r="V473" t="s">
        <v>23</v>
      </c>
      <c r="W473" s="6">
        <v>43462</v>
      </c>
      <c r="X473" s="58" t="s">
        <v>151</v>
      </c>
      <c r="Y473" s="58"/>
      <c r="Z473" s="58" t="s">
        <v>17</v>
      </c>
      <c r="AA473" s="58" t="s">
        <v>45</v>
      </c>
      <c r="AB473" s="58" t="s">
        <v>74</v>
      </c>
      <c r="AC473" s="57">
        <v>4</v>
      </c>
      <c r="AD473" s="58" t="s">
        <v>1396</v>
      </c>
      <c r="AE473" s="59"/>
      <c r="AF473" s="58" t="s">
        <v>114</v>
      </c>
      <c r="AG473" s="57">
        <v>34</v>
      </c>
      <c r="AH473" s="3" t="s">
        <v>180</v>
      </c>
      <c r="AI473" s="3" t="s">
        <v>1324</v>
      </c>
      <c r="AJ473" t="s">
        <v>114</v>
      </c>
      <c r="AK473" t="s">
        <v>114</v>
      </c>
      <c r="AL473" t="s">
        <v>114</v>
      </c>
      <c r="AM473" s="43" t="b">
        <v>0</v>
      </c>
      <c r="AN473" s="55"/>
      <c r="AO473" s="3"/>
      <c r="AP473" s="43" t="b">
        <v>0</v>
      </c>
      <c r="AQ473" s="3" t="b">
        <v>1</v>
      </c>
    </row>
    <row r="474" spans="1:43" x14ac:dyDescent="0.25">
      <c r="A474" t="str">
        <f>_xlfn.CONCAT(Table4[[#This Row],[Order]],"-",Table4[[#This Row],[Line]])</f>
        <v>75311-8</v>
      </c>
      <c r="B474" s="59">
        <v>43468</v>
      </c>
      <c r="C474" s="57">
        <v>75311</v>
      </c>
      <c r="D474" s="58" t="s">
        <v>2790</v>
      </c>
      <c r="E474" s="57">
        <v>8</v>
      </c>
      <c r="F474" s="57">
        <v>1</v>
      </c>
      <c r="G474" s="58" t="s">
        <v>29</v>
      </c>
      <c r="H474" s="57">
        <v>3</v>
      </c>
      <c r="I474" s="43" t="b">
        <v>1</v>
      </c>
      <c r="J474" s="43" t="b">
        <v>1</v>
      </c>
      <c r="K474" t="s">
        <v>135</v>
      </c>
      <c r="L474" s="43" t="b">
        <v>1</v>
      </c>
      <c r="M474" s="43" t="b">
        <v>1</v>
      </c>
      <c r="N474" s="43" t="b">
        <v>1</v>
      </c>
      <c r="O474" t="s">
        <v>114</v>
      </c>
      <c r="P474" t="s">
        <v>138</v>
      </c>
      <c r="Q474" t="s">
        <v>114</v>
      </c>
      <c r="R474" t="s">
        <v>114</v>
      </c>
      <c r="S474" t="s">
        <v>114</v>
      </c>
      <c r="T474" t="s">
        <v>114</v>
      </c>
      <c r="U474" t="s">
        <v>114</v>
      </c>
      <c r="V474" t="s">
        <v>114</v>
      </c>
      <c r="W474" s="6">
        <v>43462</v>
      </c>
      <c r="X474" s="58" t="s">
        <v>151</v>
      </c>
      <c r="Y474" s="58" t="s">
        <v>4788</v>
      </c>
      <c r="Z474" s="58" t="s">
        <v>17</v>
      </c>
      <c r="AA474" s="58" t="s">
        <v>114</v>
      </c>
      <c r="AB474" s="58" t="s">
        <v>74</v>
      </c>
      <c r="AC474" s="57">
        <v>4</v>
      </c>
      <c r="AD474" s="58" t="s">
        <v>1897</v>
      </c>
      <c r="AE474" s="59">
        <v>43458</v>
      </c>
      <c r="AF474" s="58" t="s">
        <v>114</v>
      </c>
      <c r="AG474" s="57">
        <v>3</v>
      </c>
      <c r="AH474" s="3" t="s">
        <v>180</v>
      </c>
      <c r="AI474" s="3" t="s">
        <v>1324</v>
      </c>
      <c r="AJ474" t="s">
        <v>114</v>
      </c>
      <c r="AK474" t="s">
        <v>114</v>
      </c>
      <c r="AL474" t="s">
        <v>114</v>
      </c>
      <c r="AM474" s="43" t="b">
        <v>0</v>
      </c>
      <c r="AN474" s="55"/>
      <c r="AO474" s="3"/>
      <c r="AP474" s="43" t="b">
        <v>0</v>
      </c>
      <c r="AQ474" s="3" t="b">
        <v>0</v>
      </c>
    </row>
    <row r="475" spans="1:43" x14ac:dyDescent="0.25">
      <c r="A475" t="str">
        <f>_xlfn.CONCAT(Table4[[#This Row],[Order]],"-",Table4[[#This Row],[Line]])</f>
        <v>75324-8</v>
      </c>
      <c r="B475" s="59">
        <v>43468</v>
      </c>
      <c r="C475" s="57">
        <v>75324</v>
      </c>
      <c r="D475" s="58" t="s">
        <v>1746</v>
      </c>
      <c r="E475" s="57">
        <v>8</v>
      </c>
      <c r="F475" s="57">
        <v>1</v>
      </c>
      <c r="G475" s="58" t="s">
        <v>165</v>
      </c>
      <c r="H475" s="57">
        <v>1</v>
      </c>
      <c r="I475" s="43" t="b">
        <v>1</v>
      </c>
      <c r="J475" s="43" t="b">
        <v>0</v>
      </c>
      <c r="K475" t="s">
        <v>135</v>
      </c>
      <c r="L475" s="43" t="b">
        <v>1</v>
      </c>
      <c r="M475" s="43" t="b">
        <v>1</v>
      </c>
      <c r="N475" s="43" t="b">
        <v>1</v>
      </c>
      <c r="O475" t="s">
        <v>114</v>
      </c>
      <c r="P475" t="s">
        <v>23</v>
      </c>
      <c r="Q475" t="s">
        <v>114</v>
      </c>
      <c r="R475" t="s">
        <v>114</v>
      </c>
      <c r="S475" t="s">
        <v>114</v>
      </c>
      <c r="T475" t="s">
        <v>114</v>
      </c>
      <c r="U475" t="s">
        <v>114</v>
      </c>
      <c r="V475" t="s">
        <v>23</v>
      </c>
      <c r="W475" s="6">
        <v>43462</v>
      </c>
      <c r="X475" s="58" t="s">
        <v>151</v>
      </c>
      <c r="Y475" s="58"/>
      <c r="Z475" s="58" t="s">
        <v>17</v>
      </c>
      <c r="AA475" s="58" t="s">
        <v>114</v>
      </c>
      <c r="AB475" s="58" t="s">
        <v>74</v>
      </c>
      <c r="AC475" s="57">
        <v>4</v>
      </c>
      <c r="AD475" s="58" t="s">
        <v>1396</v>
      </c>
      <c r="AE475" s="59"/>
      <c r="AF475" s="58" t="s">
        <v>114</v>
      </c>
      <c r="AG475" s="57">
        <v>49</v>
      </c>
      <c r="AH475" s="3" t="s">
        <v>180</v>
      </c>
      <c r="AI475" s="3" t="s">
        <v>1324</v>
      </c>
      <c r="AJ475" t="s">
        <v>114</v>
      </c>
      <c r="AK475" t="s">
        <v>114</v>
      </c>
      <c r="AL475" t="s">
        <v>114</v>
      </c>
      <c r="AM475" s="43" t="b">
        <v>0</v>
      </c>
      <c r="AN475" s="55"/>
      <c r="AO475" s="3"/>
      <c r="AP475" s="43" t="b">
        <v>0</v>
      </c>
      <c r="AQ475" s="3" t="b">
        <v>0</v>
      </c>
    </row>
    <row r="476" spans="1:43" x14ac:dyDescent="0.25">
      <c r="A476" t="str">
        <f>_xlfn.CONCAT(Table4[[#This Row],[Order]],"-",Table4[[#This Row],[Line]])</f>
        <v>75324-9</v>
      </c>
      <c r="B476" s="6">
        <v>43468</v>
      </c>
      <c r="C476" s="9">
        <v>75324</v>
      </c>
      <c r="D476" s="4" t="s">
        <v>2532</v>
      </c>
      <c r="E476" s="9">
        <v>9</v>
      </c>
      <c r="F476" s="9">
        <v>1</v>
      </c>
      <c r="G476" s="4" t="s">
        <v>165</v>
      </c>
      <c r="H476" s="9">
        <v>3</v>
      </c>
      <c r="I476" s="43" t="b">
        <v>1</v>
      </c>
      <c r="J476" s="43" t="b">
        <v>1</v>
      </c>
      <c r="K476" t="s">
        <v>135</v>
      </c>
      <c r="L476" s="43" t="b">
        <v>1</v>
      </c>
      <c r="M476" s="43" t="b">
        <v>1</v>
      </c>
      <c r="N476" s="43" t="b">
        <v>1</v>
      </c>
      <c r="O476" t="s">
        <v>114</v>
      </c>
      <c r="P476" t="s">
        <v>23</v>
      </c>
      <c r="Q476" t="s">
        <v>114</v>
      </c>
      <c r="R476" t="s">
        <v>114</v>
      </c>
      <c r="S476" t="s">
        <v>114</v>
      </c>
      <c r="T476" t="s">
        <v>114</v>
      </c>
      <c r="U476" t="s">
        <v>114</v>
      </c>
      <c r="V476" t="s">
        <v>114</v>
      </c>
      <c r="W476" s="6">
        <v>43462</v>
      </c>
      <c r="X476" s="4" t="s">
        <v>151</v>
      </c>
      <c r="Y476" s="4"/>
      <c r="Z476" s="4" t="s">
        <v>17</v>
      </c>
      <c r="AA476" s="4" t="s">
        <v>114</v>
      </c>
      <c r="AB476" s="4" t="s">
        <v>74</v>
      </c>
      <c r="AC476" s="9">
        <v>4</v>
      </c>
      <c r="AD476" s="4" t="s">
        <v>1897</v>
      </c>
      <c r="AE476" s="6"/>
      <c r="AF476" s="4" t="s">
        <v>114</v>
      </c>
      <c r="AG476" s="9">
        <v>3</v>
      </c>
      <c r="AH476" s="3" t="s">
        <v>180</v>
      </c>
      <c r="AI476" s="3" t="s">
        <v>1324</v>
      </c>
      <c r="AJ476" t="s">
        <v>114</v>
      </c>
      <c r="AK476" t="s">
        <v>114</v>
      </c>
      <c r="AL476" t="s">
        <v>114</v>
      </c>
      <c r="AM476" s="43" t="b">
        <v>0</v>
      </c>
      <c r="AN476" s="55"/>
      <c r="AO476" s="3"/>
      <c r="AP476" s="43" t="b">
        <v>0</v>
      </c>
      <c r="AQ476" s="3" t="b">
        <v>0</v>
      </c>
    </row>
    <row r="477" spans="1:43" x14ac:dyDescent="0.25">
      <c r="A477" t="str">
        <f>_xlfn.CONCAT(Table4[[#This Row],[Order]],"-",Table4[[#This Row],[Line]])</f>
        <v>75330-1</v>
      </c>
      <c r="B477" s="6">
        <v>43462</v>
      </c>
      <c r="C477" s="9">
        <v>75330</v>
      </c>
      <c r="D477" s="4" t="s">
        <v>1566</v>
      </c>
      <c r="E477" s="9">
        <v>1</v>
      </c>
      <c r="F477" s="9">
        <v>1</v>
      </c>
      <c r="G477" s="4" t="s">
        <v>43</v>
      </c>
      <c r="H477" s="9">
        <v>1</v>
      </c>
      <c r="I477" s="43" t="b">
        <v>1</v>
      </c>
      <c r="J477" s="43" t="b">
        <v>1</v>
      </c>
      <c r="K477" t="s">
        <v>135</v>
      </c>
      <c r="L477" s="43" t="b">
        <v>1</v>
      </c>
      <c r="M477" s="43" t="b">
        <v>1</v>
      </c>
      <c r="N477" s="43" t="b">
        <v>1</v>
      </c>
      <c r="O477" t="s">
        <v>114</v>
      </c>
      <c r="P477" t="s">
        <v>114</v>
      </c>
      <c r="Q477" t="s">
        <v>114</v>
      </c>
      <c r="R477" t="s">
        <v>114</v>
      </c>
      <c r="S477" t="s">
        <v>114</v>
      </c>
      <c r="T477" t="s">
        <v>114</v>
      </c>
      <c r="U477" t="s">
        <v>138</v>
      </c>
      <c r="V477" t="s">
        <v>138</v>
      </c>
      <c r="W477" s="6">
        <v>43455</v>
      </c>
      <c r="X477" s="4" t="s">
        <v>151</v>
      </c>
      <c r="Y477" s="4" t="s">
        <v>5212</v>
      </c>
      <c r="Z477" s="4" t="s">
        <v>2791</v>
      </c>
      <c r="AA477" s="4" t="s">
        <v>117</v>
      </c>
      <c r="AB477" s="4" t="s">
        <v>74</v>
      </c>
      <c r="AC477" s="9">
        <v>1</v>
      </c>
      <c r="AD477" s="4" t="s">
        <v>1565</v>
      </c>
      <c r="AE477" s="6">
        <v>43462</v>
      </c>
      <c r="AF477" s="4" t="s">
        <v>114</v>
      </c>
      <c r="AG477" s="9">
        <v>6</v>
      </c>
      <c r="AH477" s="3" t="s">
        <v>74</v>
      </c>
      <c r="AI477" s="3" t="s">
        <v>1327</v>
      </c>
      <c r="AJ477" t="s">
        <v>114</v>
      </c>
      <c r="AK477" t="s">
        <v>114</v>
      </c>
      <c r="AL477" t="s">
        <v>114</v>
      </c>
      <c r="AM477" s="43" t="b">
        <v>0</v>
      </c>
      <c r="AN477" s="55"/>
      <c r="AO477" s="3"/>
      <c r="AP477" s="43" t="b">
        <v>0</v>
      </c>
      <c r="AQ477" s="3" t="b">
        <v>1</v>
      </c>
    </row>
    <row r="478" spans="1:43" x14ac:dyDescent="0.25">
      <c r="A478" t="str">
        <f>_xlfn.CONCAT(Table4[[#This Row],[Order]],"-",Table4[[#This Row],[Line]])</f>
        <v>75330-2</v>
      </c>
      <c r="B478" s="59">
        <v>43462</v>
      </c>
      <c r="C478" s="57">
        <v>75330</v>
      </c>
      <c r="D478" s="58" t="s">
        <v>1568</v>
      </c>
      <c r="E478" s="57">
        <v>2</v>
      </c>
      <c r="F478" s="57">
        <v>1</v>
      </c>
      <c r="G478" s="58" t="s">
        <v>43</v>
      </c>
      <c r="H478" s="57">
        <v>1</v>
      </c>
      <c r="I478" s="43" t="b">
        <v>1</v>
      </c>
      <c r="J478" s="43" t="b">
        <v>1</v>
      </c>
      <c r="K478" t="s">
        <v>135</v>
      </c>
      <c r="L478" s="43" t="b">
        <v>1</v>
      </c>
      <c r="M478" s="43" t="b">
        <v>1</v>
      </c>
      <c r="N478" s="43" t="b">
        <v>1</v>
      </c>
      <c r="O478" t="s">
        <v>114</v>
      </c>
      <c r="P478" t="s">
        <v>114</v>
      </c>
      <c r="Q478" t="s">
        <v>114</v>
      </c>
      <c r="R478" t="s">
        <v>114</v>
      </c>
      <c r="S478" t="s">
        <v>114</v>
      </c>
      <c r="T478" t="s">
        <v>114</v>
      </c>
      <c r="U478" t="s">
        <v>138</v>
      </c>
      <c r="V478" t="s">
        <v>138</v>
      </c>
      <c r="W478" s="6">
        <v>43455</v>
      </c>
      <c r="X478" s="58" t="s">
        <v>151</v>
      </c>
      <c r="Y478" s="58" t="s">
        <v>5213</v>
      </c>
      <c r="Z478" s="58" t="s">
        <v>2792</v>
      </c>
      <c r="AA478" s="58" t="s">
        <v>45</v>
      </c>
      <c r="AB478" s="58" t="s">
        <v>74</v>
      </c>
      <c r="AC478" s="57">
        <v>1</v>
      </c>
      <c r="AD478" s="58" t="s">
        <v>1567</v>
      </c>
      <c r="AE478" s="59">
        <v>43462</v>
      </c>
      <c r="AF478" s="58" t="s">
        <v>114</v>
      </c>
      <c r="AG478" s="57">
        <v>6</v>
      </c>
      <c r="AH478" s="3" t="s">
        <v>74</v>
      </c>
      <c r="AI478" s="3" t="s">
        <v>1327</v>
      </c>
      <c r="AJ478" t="s">
        <v>114</v>
      </c>
      <c r="AK478" t="s">
        <v>114</v>
      </c>
      <c r="AL478" t="s">
        <v>114</v>
      </c>
      <c r="AM478" s="43" t="b">
        <v>0</v>
      </c>
      <c r="AN478" s="55"/>
      <c r="AO478" s="3"/>
      <c r="AP478" s="43" t="b">
        <v>0</v>
      </c>
      <c r="AQ478" s="3" t="b">
        <v>1</v>
      </c>
    </row>
    <row r="479" spans="1:43" x14ac:dyDescent="0.25">
      <c r="A479" t="str">
        <f>_xlfn.CONCAT(Table4[[#This Row],[Order]],"-",Table4[[#This Row],[Line]])</f>
        <v>75330-3</v>
      </c>
      <c r="B479" s="59">
        <v>43462</v>
      </c>
      <c r="C479" s="57">
        <v>75330</v>
      </c>
      <c r="D479" s="58" t="s">
        <v>1570</v>
      </c>
      <c r="E479" s="57">
        <v>3</v>
      </c>
      <c r="F479" s="57">
        <v>1</v>
      </c>
      <c r="G479" s="58" t="s">
        <v>43</v>
      </c>
      <c r="H479" s="57">
        <v>1</v>
      </c>
      <c r="I479" s="43" t="b">
        <v>1</v>
      </c>
      <c r="J479" s="43" t="b">
        <v>1</v>
      </c>
      <c r="K479" t="s">
        <v>135</v>
      </c>
      <c r="L479" s="43" t="b">
        <v>1</v>
      </c>
      <c r="M479" s="43" t="b">
        <v>1</v>
      </c>
      <c r="N479" s="43" t="b">
        <v>1</v>
      </c>
      <c r="O479" t="s">
        <v>114</v>
      </c>
      <c r="P479" t="s">
        <v>114</v>
      </c>
      <c r="Q479" t="s">
        <v>114</v>
      </c>
      <c r="R479" t="s">
        <v>114</v>
      </c>
      <c r="S479" t="s">
        <v>114</v>
      </c>
      <c r="T479" t="s">
        <v>114</v>
      </c>
      <c r="U479" t="s">
        <v>138</v>
      </c>
      <c r="V479" t="s">
        <v>138</v>
      </c>
      <c r="W479" s="6">
        <v>43455</v>
      </c>
      <c r="X479" s="58" t="s">
        <v>151</v>
      </c>
      <c r="Y479" s="58" t="s">
        <v>5214</v>
      </c>
      <c r="Z479" s="58" t="s">
        <v>2793</v>
      </c>
      <c r="AA479" s="58" t="s">
        <v>45</v>
      </c>
      <c r="AB479" s="58" t="s">
        <v>74</v>
      </c>
      <c r="AC479" s="57">
        <v>1</v>
      </c>
      <c r="AD479" s="58" t="s">
        <v>1569</v>
      </c>
      <c r="AE479" s="59">
        <v>43462</v>
      </c>
      <c r="AF479" s="58" t="s">
        <v>114</v>
      </c>
      <c r="AG479" s="57">
        <v>7</v>
      </c>
      <c r="AH479" s="3" t="s">
        <v>74</v>
      </c>
      <c r="AI479" s="3" t="s">
        <v>1327</v>
      </c>
      <c r="AJ479" t="s">
        <v>114</v>
      </c>
      <c r="AK479" t="s">
        <v>114</v>
      </c>
      <c r="AL479" t="s">
        <v>114</v>
      </c>
      <c r="AM479" s="43" t="b">
        <v>0</v>
      </c>
      <c r="AN479" s="55"/>
      <c r="AO479" s="3"/>
      <c r="AP479" s="43" t="b">
        <v>0</v>
      </c>
      <c r="AQ479" s="3" t="b">
        <v>1</v>
      </c>
    </row>
    <row r="480" spans="1:43" x14ac:dyDescent="0.25">
      <c r="A480" t="str">
        <f>_xlfn.CONCAT(Table4[[#This Row],[Order]],"-",Table4[[#This Row],[Line]])</f>
        <v>75330-4</v>
      </c>
      <c r="B480" s="6">
        <v>43462</v>
      </c>
      <c r="C480" s="9">
        <v>75330</v>
      </c>
      <c r="D480" s="4" t="s">
        <v>1572</v>
      </c>
      <c r="E480" s="9">
        <v>4</v>
      </c>
      <c r="F480" s="9">
        <v>1</v>
      </c>
      <c r="G480" s="4" t="s">
        <v>43</v>
      </c>
      <c r="H480" s="9">
        <v>1</v>
      </c>
      <c r="I480" s="43" t="b">
        <v>1</v>
      </c>
      <c r="J480" s="43" t="b">
        <v>1</v>
      </c>
      <c r="K480" t="s">
        <v>135</v>
      </c>
      <c r="L480" s="43" t="b">
        <v>1</v>
      </c>
      <c r="M480" s="43" t="b">
        <v>1</v>
      </c>
      <c r="N480" s="43" t="b">
        <v>1</v>
      </c>
      <c r="O480" t="s">
        <v>114</v>
      </c>
      <c r="P480" t="s">
        <v>114</v>
      </c>
      <c r="Q480" t="s">
        <v>114</v>
      </c>
      <c r="R480" t="s">
        <v>114</v>
      </c>
      <c r="S480" t="s">
        <v>114</v>
      </c>
      <c r="T480" t="s">
        <v>114</v>
      </c>
      <c r="U480" t="s">
        <v>138</v>
      </c>
      <c r="V480" t="s">
        <v>138</v>
      </c>
      <c r="W480" s="6">
        <v>43455</v>
      </c>
      <c r="X480" s="4" t="s">
        <v>151</v>
      </c>
      <c r="Y480" s="4" t="s">
        <v>5215</v>
      </c>
      <c r="Z480" s="4" t="s">
        <v>2794</v>
      </c>
      <c r="AA480" s="4" t="s">
        <v>125</v>
      </c>
      <c r="AB480" s="4" t="s">
        <v>74</v>
      </c>
      <c r="AC480" s="9">
        <v>1</v>
      </c>
      <c r="AD480" s="4" t="s">
        <v>1571</v>
      </c>
      <c r="AE480" s="6">
        <v>43462</v>
      </c>
      <c r="AF480" s="4" t="s">
        <v>114</v>
      </c>
      <c r="AG480" s="9">
        <v>6</v>
      </c>
      <c r="AH480" s="3" t="s">
        <v>74</v>
      </c>
      <c r="AI480" s="3" t="s">
        <v>1327</v>
      </c>
      <c r="AJ480" t="s">
        <v>114</v>
      </c>
      <c r="AK480" t="s">
        <v>114</v>
      </c>
      <c r="AL480" t="s">
        <v>114</v>
      </c>
      <c r="AM480" s="43" t="b">
        <v>0</v>
      </c>
      <c r="AN480" s="55"/>
      <c r="AO480" s="3"/>
      <c r="AP480" s="43" t="b">
        <v>0</v>
      </c>
      <c r="AQ480" s="3" t="b">
        <v>0</v>
      </c>
    </row>
    <row r="481" spans="1:43" x14ac:dyDescent="0.25">
      <c r="A481" t="str">
        <f>_xlfn.CONCAT(Table4[[#This Row],[Order]],"-",Table4[[#This Row],[Line]])</f>
        <v>75348-8</v>
      </c>
      <c r="B481" s="59">
        <v>43451</v>
      </c>
      <c r="C481" s="57">
        <v>75348</v>
      </c>
      <c r="D481" s="58" t="s">
        <v>2775</v>
      </c>
      <c r="E481" s="57">
        <v>8</v>
      </c>
      <c r="F481" s="57">
        <v>1</v>
      </c>
      <c r="G481" s="58" t="s">
        <v>43</v>
      </c>
      <c r="H481" s="57">
        <v>1</v>
      </c>
      <c r="I481" s="43" t="b">
        <v>1</v>
      </c>
      <c r="J481" s="43" t="b">
        <v>1</v>
      </c>
      <c r="K481" t="s">
        <v>135</v>
      </c>
      <c r="L481" s="43" t="b">
        <v>1</v>
      </c>
      <c r="M481" s="43" t="b">
        <v>1</v>
      </c>
      <c r="N481" s="43" t="b">
        <v>1</v>
      </c>
      <c r="O481" t="s">
        <v>114</v>
      </c>
      <c r="P481" t="s">
        <v>138</v>
      </c>
      <c r="Q481" t="s">
        <v>114</v>
      </c>
      <c r="R481" t="s">
        <v>114</v>
      </c>
      <c r="S481" t="s">
        <v>114</v>
      </c>
      <c r="T481" t="s">
        <v>114</v>
      </c>
      <c r="U481" t="s">
        <v>114</v>
      </c>
      <c r="V481" t="s">
        <v>114</v>
      </c>
      <c r="W481" s="6">
        <v>43446</v>
      </c>
      <c r="X481" s="58" t="s">
        <v>151</v>
      </c>
      <c r="Y481" s="58" t="s">
        <v>4688</v>
      </c>
      <c r="Z481" s="58" t="s">
        <v>1862</v>
      </c>
      <c r="AA481" s="58" t="s">
        <v>41</v>
      </c>
      <c r="AB481" s="58" t="s">
        <v>74</v>
      </c>
      <c r="AC481" s="57">
        <v>7</v>
      </c>
      <c r="AD481" s="58" t="s">
        <v>1207</v>
      </c>
      <c r="AE481" s="59">
        <v>43457</v>
      </c>
      <c r="AF481" s="58" t="s">
        <v>114</v>
      </c>
      <c r="AG481" s="57">
        <v>4</v>
      </c>
      <c r="AH481" s="3" t="s">
        <v>180</v>
      </c>
      <c r="AI481" s="3" t="s">
        <v>1338</v>
      </c>
      <c r="AJ481" t="s">
        <v>23</v>
      </c>
      <c r="AK481" t="s">
        <v>114</v>
      </c>
      <c r="AL481" t="s">
        <v>114</v>
      </c>
      <c r="AM481" s="43" t="b">
        <v>1</v>
      </c>
      <c r="AN481" s="55">
        <v>43461.640423344899</v>
      </c>
      <c r="AO481" s="3"/>
      <c r="AP481" s="43" t="b">
        <v>1</v>
      </c>
      <c r="AQ481" s="3" t="b">
        <v>1</v>
      </c>
    </row>
    <row r="482" spans="1:43" x14ac:dyDescent="0.25">
      <c r="A482" t="str">
        <f>_xlfn.CONCAT(Table4[[#This Row],[Order]],"-",Table4[[#This Row],[Line]])</f>
        <v>75348-10</v>
      </c>
      <c r="B482" s="5">
        <v>43451</v>
      </c>
      <c r="C482" s="8">
        <v>75348</v>
      </c>
      <c r="D482" s="3" t="s">
        <v>2776</v>
      </c>
      <c r="E482" s="8">
        <v>10</v>
      </c>
      <c r="F482" s="8">
        <v>1</v>
      </c>
      <c r="G482" s="3" t="s">
        <v>43</v>
      </c>
      <c r="H482" s="8">
        <v>1</v>
      </c>
      <c r="I482" s="43" t="b">
        <v>1</v>
      </c>
      <c r="J482" s="43" t="b">
        <v>1</v>
      </c>
      <c r="K482" t="s">
        <v>135</v>
      </c>
      <c r="L482" s="43" t="b">
        <v>1</v>
      </c>
      <c r="M482" s="43" t="b">
        <v>1</v>
      </c>
      <c r="N482" s="43" t="b">
        <v>1</v>
      </c>
      <c r="O482" t="s">
        <v>114</v>
      </c>
      <c r="P482" t="s">
        <v>138</v>
      </c>
      <c r="Q482" t="s">
        <v>114</v>
      </c>
      <c r="R482" t="s">
        <v>114</v>
      </c>
      <c r="S482" t="s">
        <v>114</v>
      </c>
      <c r="T482" t="s">
        <v>114</v>
      </c>
      <c r="U482" t="s">
        <v>114</v>
      </c>
      <c r="V482" t="s">
        <v>114</v>
      </c>
      <c r="W482" s="5">
        <v>43446</v>
      </c>
      <c r="X482" s="3" t="s">
        <v>151</v>
      </c>
      <c r="Y482" s="3" t="s">
        <v>4689</v>
      </c>
      <c r="Z482" s="3" t="s">
        <v>1863</v>
      </c>
      <c r="AA482" s="3" t="s">
        <v>125</v>
      </c>
      <c r="AB482" s="3" t="s">
        <v>74</v>
      </c>
      <c r="AC482" s="8">
        <v>7</v>
      </c>
      <c r="AD482" s="3" t="s">
        <v>1208</v>
      </c>
      <c r="AE482" s="3">
        <v>43457</v>
      </c>
      <c r="AF482" s="3" t="s">
        <v>114</v>
      </c>
      <c r="AG482" s="8">
        <v>21</v>
      </c>
      <c r="AH482" s="3" t="s">
        <v>180</v>
      </c>
      <c r="AI482" s="3" t="s">
        <v>1338</v>
      </c>
      <c r="AJ482" t="s">
        <v>23</v>
      </c>
      <c r="AK482" t="s">
        <v>114</v>
      </c>
      <c r="AL482" t="s">
        <v>114</v>
      </c>
      <c r="AM482" s="43" t="b">
        <v>1</v>
      </c>
      <c r="AN482" s="3">
        <v>43461.640447719903</v>
      </c>
      <c r="AO482" s="3"/>
      <c r="AP482" s="43" t="b">
        <v>1</v>
      </c>
      <c r="AQ482" s="3" t="b">
        <v>1</v>
      </c>
    </row>
    <row r="483" spans="1:43" x14ac:dyDescent="0.25">
      <c r="A483" t="str">
        <f>_xlfn.CONCAT(Table4[[#This Row],[Order]],"-",Table4[[#This Row],[Line]])</f>
        <v>75348-14</v>
      </c>
      <c r="B483" s="5">
        <v>43451</v>
      </c>
      <c r="C483" s="8">
        <v>75348</v>
      </c>
      <c r="D483" s="3" t="s">
        <v>2777</v>
      </c>
      <c r="E483" s="8">
        <v>14</v>
      </c>
      <c r="F483" s="8">
        <v>1</v>
      </c>
      <c r="G483" s="3" t="s">
        <v>43</v>
      </c>
      <c r="H483" s="8">
        <v>1</v>
      </c>
      <c r="I483" s="43" t="b">
        <v>1</v>
      </c>
      <c r="J483" s="43" t="b">
        <v>1</v>
      </c>
      <c r="K483" t="s">
        <v>135</v>
      </c>
      <c r="L483" s="43" t="b">
        <v>1</v>
      </c>
      <c r="M483" s="43" t="b">
        <v>1</v>
      </c>
      <c r="N483" s="43" t="b">
        <v>1</v>
      </c>
      <c r="O483" t="s">
        <v>114</v>
      </c>
      <c r="P483" t="s">
        <v>138</v>
      </c>
      <c r="Q483" t="s">
        <v>114</v>
      </c>
      <c r="R483" t="s">
        <v>114</v>
      </c>
      <c r="S483" t="s">
        <v>114</v>
      </c>
      <c r="T483" t="s">
        <v>114</v>
      </c>
      <c r="U483" t="s">
        <v>114</v>
      </c>
      <c r="V483" t="s">
        <v>114</v>
      </c>
      <c r="W483" s="5">
        <v>43446</v>
      </c>
      <c r="X483" s="3" t="s">
        <v>151</v>
      </c>
      <c r="Y483" s="3" t="s">
        <v>4690</v>
      </c>
      <c r="Z483" s="3" t="s">
        <v>1864</v>
      </c>
      <c r="AA483" s="3" t="s">
        <v>41</v>
      </c>
      <c r="AB483" s="3" t="s">
        <v>74</v>
      </c>
      <c r="AC483" s="8">
        <v>7</v>
      </c>
      <c r="AD483" s="3" t="s">
        <v>1209</v>
      </c>
      <c r="AE483" s="3">
        <v>43457</v>
      </c>
      <c r="AF483" s="3" t="s">
        <v>114</v>
      </c>
      <c r="AG483" s="8">
        <v>21</v>
      </c>
      <c r="AH483" s="3" t="s">
        <v>180</v>
      </c>
      <c r="AI483" s="3" t="s">
        <v>1338</v>
      </c>
      <c r="AJ483" t="s">
        <v>23</v>
      </c>
      <c r="AK483" t="s">
        <v>114</v>
      </c>
      <c r="AL483" t="s">
        <v>114</v>
      </c>
      <c r="AM483" s="43" t="b">
        <v>1</v>
      </c>
      <c r="AN483" s="3">
        <v>43461.640463229203</v>
      </c>
      <c r="AO483" s="3"/>
      <c r="AP483" s="43" t="b">
        <v>1</v>
      </c>
      <c r="AQ483" s="3" t="b">
        <v>1</v>
      </c>
    </row>
    <row r="484" spans="1:43" x14ac:dyDescent="0.25">
      <c r="A484" t="str">
        <f>_xlfn.CONCAT(Table4[[#This Row],[Order]],"-",Table4[[#This Row],[Line]])</f>
        <v>75348-15</v>
      </c>
      <c r="B484" s="5">
        <v>43451</v>
      </c>
      <c r="C484" s="8">
        <v>75348</v>
      </c>
      <c r="D484" s="3" t="s">
        <v>2778</v>
      </c>
      <c r="E484" s="8">
        <v>15</v>
      </c>
      <c r="F484" s="8">
        <v>1</v>
      </c>
      <c r="G484" s="3" t="s">
        <v>43</v>
      </c>
      <c r="H484" s="8">
        <v>1</v>
      </c>
      <c r="I484" s="43" t="b">
        <v>1</v>
      </c>
      <c r="J484" s="43" t="b">
        <v>1</v>
      </c>
      <c r="K484" t="s">
        <v>135</v>
      </c>
      <c r="L484" s="43" t="b">
        <v>1</v>
      </c>
      <c r="M484" s="43" t="b">
        <v>1</v>
      </c>
      <c r="N484" s="43" t="b">
        <v>1</v>
      </c>
      <c r="O484" t="s">
        <v>114</v>
      </c>
      <c r="P484" t="s">
        <v>138</v>
      </c>
      <c r="Q484" t="s">
        <v>114</v>
      </c>
      <c r="R484" t="s">
        <v>114</v>
      </c>
      <c r="S484" t="s">
        <v>114</v>
      </c>
      <c r="T484" t="s">
        <v>114</v>
      </c>
      <c r="U484" t="s">
        <v>114</v>
      </c>
      <c r="V484" t="s">
        <v>114</v>
      </c>
      <c r="W484" s="5">
        <v>43446</v>
      </c>
      <c r="X484" s="3" t="s">
        <v>151</v>
      </c>
      <c r="Y484" s="3" t="s">
        <v>4493</v>
      </c>
      <c r="Z484" s="3" t="s">
        <v>1203</v>
      </c>
      <c r="AA484" s="3" t="s">
        <v>35</v>
      </c>
      <c r="AB484" s="3" t="s">
        <v>74</v>
      </c>
      <c r="AC484" s="8">
        <v>7</v>
      </c>
      <c r="AD484" s="3" t="s">
        <v>1210</v>
      </c>
      <c r="AE484" s="3">
        <v>43451</v>
      </c>
      <c r="AF484" s="3" t="s">
        <v>114</v>
      </c>
      <c r="AG484" s="8">
        <v>22</v>
      </c>
      <c r="AH484" s="3" t="s">
        <v>180</v>
      </c>
      <c r="AI484" s="3" t="s">
        <v>1338</v>
      </c>
      <c r="AJ484" t="s">
        <v>23</v>
      </c>
      <c r="AK484" t="s">
        <v>114</v>
      </c>
      <c r="AL484" t="s">
        <v>114</v>
      </c>
      <c r="AM484" s="43" t="b">
        <v>1</v>
      </c>
      <c r="AN484" s="3">
        <v>43452.4390270023</v>
      </c>
      <c r="AO484" s="3"/>
      <c r="AP484" s="43" t="b">
        <v>1</v>
      </c>
      <c r="AQ484" s="3" t="b">
        <v>0</v>
      </c>
    </row>
    <row r="485" spans="1:43" x14ac:dyDescent="0.25">
      <c r="A485" t="str">
        <f>_xlfn.CONCAT(Table4[[#This Row],[Order]],"-",Table4[[#This Row],[Line]])</f>
        <v>75348-16</v>
      </c>
      <c r="B485" s="5">
        <v>43451</v>
      </c>
      <c r="C485" s="8">
        <v>75348</v>
      </c>
      <c r="D485" s="3" t="s">
        <v>2779</v>
      </c>
      <c r="E485" s="8">
        <v>16</v>
      </c>
      <c r="F485" s="8">
        <v>1</v>
      </c>
      <c r="G485" s="3" t="s">
        <v>43</v>
      </c>
      <c r="H485" s="8">
        <v>1</v>
      </c>
      <c r="I485" s="43" t="b">
        <v>1</v>
      </c>
      <c r="J485" s="43" t="b">
        <v>1</v>
      </c>
      <c r="K485" t="s">
        <v>135</v>
      </c>
      <c r="L485" s="43" t="b">
        <v>1</v>
      </c>
      <c r="M485" s="43" t="b">
        <v>1</v>
      </c>
      <c r="N485" s="43" t="b">
        <v>1</v>
      </c>
      <c r="O485" t="s">
        <v>114</v>
      </c>
      <c r="P485" t="s">
        <v>138</v>
      </c>
      <c r="Q485" t="s">
        <v>114</v>
      </c>
      <c r="R485" t="s">
        <v>114</v>
      </c>
      <c r="S485" t="s">
        <v>114</v>
      </c>
      <c r="T485" t="s">
        <v>114</v>
      </c>
      <c r="U485" t="s">
        <v>114</v>
      </c>
      <c r="V485" t="s">
        <v>114</v>
      </c>
      <c r="W485" s="5">
        <v>43446</v>
      </c>
      <c r="X485" s="3" t="s">
        <v>151</v>
      </c>
      <c r="Y485" s="3" t="s">
        <v>4494</v>
      </c>
      <c r="Z485" s="3" t="s">
        <v>1203</v>
      </c>
      <c r="AA485" s="3" t="s">
        <v>125</v>
      </c>
      <c r="AB485" s="3" t="s">
        <v>74</v>
      </c>
      <c r="AC485" s="8">
        <v>7</v>
      </c>
      <c r="AD485" s="3" t="s">
        <v>1211</v>
      </c>
      <c r="AE485" s="3">
        <v>43451</v>
      </c>
      <c r="AF485" s="3" t="s">
        <v>114</v>
      </c>
      <c r="AG485" s="8">
        <v>22</v>
      </c>
      <c r="AH485" s="3" t="s">
        <v>180</v>
      </c>
      <c r="AI485" s="3" t="s">
        <v>1338</v>
      </c>
      <c r="AJ485" t="s">
        <v>23</v>
      </c>
      <c r="AK485" t="s">
        <v>114</v>
      </c>
      <c r="AL485" t="s">
        <v>114</v>
      </c>
      <c r="AM485" s="43" t="b">
        <v>1</v>
      </c>
      <c r="AN485" s="3">
        <v>43452.439040543999</v>
      </c>
      <c r="AO485" s="3"/>
      <c r="AP485" s="43" t="b">
        <v>1</v>
      </c>
      <c r="AQ485" s="3" t="b">
        <v>0</v>
      </c>
    </row>
    <row r="486" spans="1:43" x14ac:dyDescent="0.25">
      <c r="A486" t="str">
        <f>_xlfn.CONCAT(Table4[[#This Row],[Order]],"-",Table4[[#This Row],[Line]])</f>
        <v>75348-17</v>
      </c>
      <c r="B486" s="5">
        <v>43451</v>
      </c>
      <c r="C486" s="8">
        <v>75348</v>
      </c>
      <c r="D486" s="3" t="s">
        <v>1830</v>
      </c>
      <c r="E486" s="8">
        <v>17</v>
      </c>
      <c r="F486" s="8">
        <v>1</v>
      </c>
      <c r="G486" s="3" t="s">
        <v>43</v>
      </c>
      <c r="H486" s="8">
        <v>1</v>
      </c>
      <c r="I486" s="43" t="b">
        <v>1</v>
      </c>
      <c r="J486" s="43" t="b">
        <v>1</v>
      </c>
      <c r="K486" t="s">
        <v>135</v>
      </c>
      <c r="L486" s="43" t="b">
        <v>1</v>
      </c>
      <c r="M486" s="43" t="b">
        <v>1</v>
      </c>
      <c r="N486" s="43" t="b">
        <v>1</v>
      </c>
      <c r="O486" t="s">
        <v>114</v>
      </c>
      <c r="P486" t="s">
        <v>138</v>
      </c>
      <c r="Q486" t="s">
        <v>114</v>
      </c>
      <c r="R486" t="s">
        <v>114</v>
      </c>
      <c r="S486" t="s">
        <v>114</v>
      </c>
      <c r="T486" t="s">
        <v>114</v>
      </c>
      <c r="U486" t="s">
        <v>114</v>
      </c>
      <c r="V486" t="s">
        <v>114</v>
      </c>
      <c r="W486" s="5">
        <v>43446</v>
      </c>
      <c r="X486" s="3" t="s">
        <v>151</v>
      </c>
      <c r="Y486" s="3" t="s">
        <v>4691</v>
      </c>
      <c r="Z486" s="3" t="s">
        <v>1865</v>
      </c>
      <c r="AA486" s="3" t="s">
        <v>114</v>
      </c>
      <c r="AB486" s="3" t="s">
        <v>74</v>
      </c>
      <c r="AC486" s="8">
        <v>7</v>
      </c>
      <c r="AD486" s="3" t="s">
        <v>1212</v>
      </c>
      <c r="AE486" s="3">
        <v>43457</v>
      </c>
      <c r="AF486" s="3" t="s">
        <v>114</v>
      </c>
      <c r="AG486" s="8">
        <v>2</v>
      </c>
      <c r="AH486" s="3" t="s">
        <v>180</v>
      </c>
      <c r="AI486" s="3" t="s">
        <v>1338</v>
      </c>
      <c r="AJ486" t="s">
        <v>23</v>
      </c>
      <c r="AK486" t="s">
        <v>114</v>
      </c>
      <c r="AL486" t="s">
        <v>114</v>
      </c>
      <c r="AM486" s="43" t="b">
        <v>1</v>
      </c>
      <c r="AN486" s="3">
        <v>43461.640477661997</v>
      </c>
      <c r="AO486" s="3"/>
      <c r="AP486" s="43" t="b">
        <v>1</v>
      </c>
      <c r="AQ486" s="3" t="b">
        <v>0</v>
      </c>
    </row>
    <row r="487" spans="1:43" x14ac:dyDescent="0.25">
      <c r="A487" t="str">
        <f>_xlfn.CONCAT(Table4[[#This Row],[Order]],"-",Table4[[#This Row],[Line]])</f>
        <v>75348-20</v>
      </c>
      <c r="B487" s="5">
        <v>43451</v>
      </c>
      <c r="C487" s="8">
        <v>75348</v>
      </c>
      <c r="D487" s="3" t="s">
        <v>2775</v>
      </c>
      <c r="E487" s="8">
        <v>20</v>
      </c>
      <c r="F487" s="8">
        <v>1</v>
      </c>
      <c r="G487" s="3" t="s">
        <v>43</v>
      </c>
      <c r="H487" s="8">
        <v>1</v>
      </c>
      <c r="I487" s="43" t="b">
        <v>1</v>
      </c>
      <c r="J487" s="43" t="b">
        <v>1</v>
      </c>
      <c r="K487" t="s">
        <v>135</v>
      </c>
      <c r="L487" s="43" t="b">
        <v>1</v>
      </c>
      <c r="M487" s="43" t="b">
        <v>1</v>
      </c>
      <c r="N487" s="43" t="b">
        <v>1</v>
      </c>
      <c r="O487" t="s">
        <v>114</v>
      </c>
      <c r="P487" t="s">
        <v>138</v>
      </c>
      <c r="Q487" t="s">
        <v>114</v>
      </c>
      <c r="R487" t="s">
        <v>114</v>
      </c>
      <c r="S487" t="s">
        <v>114</v>
      </c>
      <c r="T487" t="s">
        <v>114</v>
      </c>
      <c r="U487" t="s">
        <v>114</v>
      </c>
      <c r="V487" t="s">
        <v>114</v>
      </c>
      <c r="W487" s="5">
        <v>43446</v>
      </c>
      <c r="X487" s="3" t="s">
        <v>151</v>
      </c>
      <c r="Y487" s="3" t="s">
        <v>4692</v>
      </c>
      <c r="Z487" s="3" t="s">
        <v>1862</v>
      </c>
      <c r="AA487" s="3" t="s">
        <v>114</v>
      </c>
      <c r="AB487" s="3" t="s">
        <v>74</v>
      </c>
      <c r="AC487" s="8">
        <v>7</v>
      </c>
      <c r="AD487" s="3" t="s">
        <v>1213</v>
      </c>
      <c r="AE487" s="3">
        <v>43457</v>
      </c>
      <c r="AF487" s="3" t="s">
        <v>114</v>
      </c>
      <c r="AG487" s="8">
        <v>4</v>
      </c>
      <c r="AH487" s="3" t="s">
        <v>180</v>
      </c>
      <c r="AI487" s="3" t="s">
        <v>1338</v>
      </c>
      <c r="AJ487" t="s">
        <v>23</v>
      </c>
      <c r="AK487" t="s">
        <v>114</v>
      </c>
      <c r="AL487" t="s">
        <v>114</v>
      </c>
      <c r="AM487" s="43" t="b">
        <v>1</v>
      </c>
      <c r="AN487" s="3">
        <v>43461.640490856502</v>
      </c>
      <c r="AO487" s="3"/>
      <c r="AP487" s="43" t="b">
        <v>1</v>
      </c>
      <c r="AQ487" s="3" t="b">
        <v>0</v>
      </c>
    </row>
    <row r="488" spans="1:43" x14ac:dyDescent="0.25">
      <c r="A488" t="str">
        <f>_xlfn.CONCAT(Table4[[#This Row],[Order]],"-",Table4[[#This Row],[Line]])</f>
        <v>75348-21</v>
      </c>
      <c r="B488" s="5">
        <v>43451</v>
      </c>
      <c r="C488" s="8">
        <v>75348</v>
      </c>
      <c r="D488" s="3" t="s">
        <v>2780</v>
      </c>
      <c r="E488" s="8">
        <v>21</v>
      </c>
      <c r="F488" s="8">
        <v>1</v>
      </c>
      <c r="G488" s="3" t="s">
        <v>43</v>
      </c>
      <c r="H488" s="8">
        <v>1</v>
      </c>
      <c r="I488" s="43" t="b">
        <v>1</v>
      </c>
      <c r="J488" s="43" t="b">
        <v>1</v>
      </c>
      <c r="K488" t="s">
        <v>135</v>
      </c>
      <c r="L488" s="43" t="b">
        <v>1</v>
      </c>
      <c r="M488" s="43" t="b">
        <v>1</v>
      </c>
      <c r="N488" s="43" t="b">
        <v>1</v>
      </c>
      <c r="O488" t="s">
        <v>114</v>
      </c>
      <c r="P488" t="s">
        <v>138</v>
      </c>
      <c r="Q488" t="s">
        <v>114</v>
      </c>
      <c r="R488" t="s">
        <v>114</v>
      </c>
      <c r="S488" t="s">
        <v>114</v>
      </c>
      <c r="T488" t="s">
        <v>114</v>
      </c>
      <c r="U488" t="s">
        <v>114</v>
      </c>
      <c r="V488" t="s">
        <v>114</v>
      </c>
      <c r="W488" s="5">
        <v>43446</v>
      </c>
      <c r="X488" s="3" t="s">
        <v>151</v>
      </c>
      <c r="Y488" s="3" t="s">
        <v>4495</v>
      </c>
      <c r="Z488" s="3" t="s">
        <v>1203</v>
      </c>
      <c r="AA488" s="3" t="s">
        <v>125</v>
      </c>
      <c r="AB488" s="3" t="s">
        <v>74</v>
      </c>
      <c r="AC488" s="8">
        <v>7</v>
      </c>
      <c r="AD488" s="3" t="s">
        <v>2781</v>
      </c>
      <c r="AE488" s="3">
        <v>43451</v>
      </c>
      <c r="AF488" s="3" t="s">
        <v>114</v>
      </c>
      <c r="AG488" s="8">
        <v>24</v>
      </c>
      <c r="AH488" s="3" t="s">
        <v>180</v>
      </c>
      <c r="AI488" s="3" t="s">
        <v>1338</v>
      </c>
      <c r="AJ488" t="s">
        <v>23</v>
      </c>
      <c r="AK488" t="s">
        <v>114</v>
      </c>
      <c r="AL488" t="s">
        <v>114</v>
      </c>
      <c r="AM488" s="43" t="b">
        <v>1</v>
      </c>
      <c r="AN488" s="3">
        <v>43452.439011493101</v>
      </c>
      <c r="AO488" s="3"/>
      <c r="AP488" s="43" t="b">
        <v>1</v>
      </c>
      <c r="AQ488" s="3" t="b">
        <v>0</v>
      </c>
    </row>
    <row r="489" spans="1:43" x14ac:dyDescent="0.25">
      <c r="A489" t="str">
        <f>_xlfn.CONCAT(Table4[[#This Row],[Order]],"-",Table4[[#This Row],[Line]])</f>
        <v>75348-22</v>
      </c>
      <c r="B489" s="5">
        <v>43451</v>
      </c>
      <c r="C489" s="8">
        <v>75348</v>
      </c>
      <c r="D489" s="3" t="s">
        <v>3965</v>
      </c>
      <c r="E489" s="8">
        <v>22</v>
      </c>
      <c r="F489" s="8">
        <v>1</v>
      </c>
      <c r="G489" s="3" t="s">
        <v>43</v>
      </c>
      <c r="H489" s="8">
        <v>1</v>
      </c>
      <c r="I489" s="43" t="b">
        <v>1</v>
      </c>
      <c r="J489" s="43" t="b">
        <v>1</v>
      </c>
      <c r="K489" t="s">
        <v>135</v>
      </c>
      <c r="L489" s="43" t="b">
        <v>1</v>
      </c>
      <c r="M489" s="43" t="b">
        <v>1</v>
      </c>
      <c r="N489" s="43" t="b">
        <v>1</v>
      </c>
      <c r="O489" t="s">
        <v>114</v>
      </c>
      <c r="P489" t="s">
        <v>138</v>
      </c>
      <c r="Q489" t="s">
        <v>114</v>
      </c>
      <c r="R489" t="s">
        <v>114</v>
      </c>
      <c r="S489" t="s">
        <v>114</v>
      </c>
      <c r="T489" t="s">
        <v>114</v>
      </c>
      <c r="U489" t="s">
        <v>114</v>
      </c>
      <c r="V489" t="s">
        <v>114</v>
      </c>
      <c r="W489" s="5">
        <v>43446</v>
      </c>
      <c r="X489" s="3" t="s">
        <v>151</v>
      </c>
      <c r="Y489" s="3" t="s">
        <v>4693</v>
      </c>
      <c r="Z489" s="3" t="s">
        <v>1866</v>
      </c>
      <c r="AA489" s="3" t="s">
        <v>114</v>
      </c>
      <c r="AB489" s="3" t="s">
        <v>74</v>
      </c>
      <c r="AC489" s="8">
        <v>7</v>
      </c>
      <c r="AD489" s="3" t="s">
        <v>1316</v>
      </c>
      <c r="AE489" s="3">
        <v>43457</v>
      </c>
      <c r="AF489" s="3" t="s">
        <v>114</v>
      </c>
      <c r="AG489" s="8">
        <v>9</v>
      </c>
      <c r="AH489" s="3" t="s">
        <v>180</v>
      </c>
      <c r="AI489" s="3" t="s">
        <v>1338</v>
      </c>
      <c r="AJ489" t="s">
        <v>23</v>
      </c>
      <c r="AK489" t="s">
        <v>114</v>
      </c>
      <c r="AL489" t="s">
        <v>114</v>
      </c>
      <c r="AM489" s="43" t="b">
        <v>1</v>
      </c>
      <c r="AN489" s="3">
        <v>43461.640504050898</v>
      </c>
      <c r="AO489" s="3"/>
      <c r="AP489" s="43" t="b">
        <v>1</v>
      </c>
      <c r="AQ489" s="3" t="b">
        <v>0</v>
      </c>
    </row>
    <row r="490" spans="1:43" x14ac:dyDescent="0.25">
      <c r="A490" t="str">
        <f>_xlfn.CONCAT(Table4[[#This Row],[Order]],"-",Table4[[#This Row],[Line]])</f>
        <v>75398-1</v>
      </c>
      <c r="B490" s="5">
        <v>43481</v>
      </c>
      <c r="C490" s="8">
        <v>75398</v>
      </c>
      <c r="D490" s="3" t="s">
        <v>2687</v>
      </c>
      <c r="E490" s="8">
        <v>1</v>
      </c>
      <c r="F490" s="8">
        <v>1</v>
      </c>
      <c r="G490" s="3" t="s">
        <v>42</v>
      </c>
      <c r="H490" s="8">
        <v>3</v>
      </c>
      <c r="I490" s="43" t="b">
        <v>0</v>
      </c>
      <c r="J490" s="43" t="b">
        <v>0</v>
      </c>
      <c r="K490" t="s">
        <v>114</v>
      </c>
      <c r="L490" s="43" t="b">
        <v>0</v>
      </c>
      <c r="M490" s="43" t="b">
        <v>0</v>
      </c>
      <c r="N490" s="43" t="b">
        <v>0</v>
      </c>
      <c r="O490" t="s">
        <v>114</v>
      </c>
      <c r="P490" t="s">
        <v>114</v>
      </c>
      <c r="Q490" t="s">
        <v>114</v>
      </c>
      <c r="R490" t="s">
        <v>114</v>
      </c>
      <c r="S490" t="s">
        <v>114</v>
      </c>
      <c r="T490" t="s">
        <v>114</v>
      </c>
      <c r="U490" t="s">
        <v>114</v>
      </c>
      <c r="V490" t="s">
        <v>114</v>
      </c>
      <c r="W490" s="5">
        <v>43476</v>
      </c>
      <c r="X490" s="3" t="s">
        <v>114</v>
      </c>
      <c r="Y490" s="3"/>
      <c r="Z490" s="3" t="s">
        <v>4859</v>
      </c>
      <c r="AA490" s="3" t="s">
        <v>114</v>
      </c>
      <c r="AB490" s="3" t="s">
        <v>74</v>
      </c>
      <c r="AC490" s="8">
        <v>4</v>
      </c>
      <c r="AD490" s="3" t="s">
        <v>2686</v>
      </c>
      <c r="AE490" s="3"/>
      <c r="AF490" s="3" t="s">
        <v>114</v>
      </c>
      <c r="AG490" s="8">
        <v>3</v>
      </c>
      <c r="AH490" s="3" t="s">
        <v>180</v>
      </c>
      <c r="AI490" s="3" t="s">
        <v>1323</v>
      </c>
      <c r="AJ490" t="s">
        <v>114</v>
      </c>
      <c r="AK490" t="s">
        <v>114</v>
      </c>
      <c r="AL490" t="s">
        <v>114</v>
      </c>
      <c r="AM490" s="43" t="b">
        <v>0</v>
      </c>
      <c r="AN490" s="3"/>
      <c r="AO490" s="3"/>
      <c r="AP490" s="43" t="b">
        <v>0</v>
      </c>
      <c r="AQ490" s="3" t="b">
        <v>0</v>
      </c>
    </row>
    <row r="491" spans="1:43" x14ac:dyDescent="0.25">
      <c r="A491" t="str">
        <f>_xlfn.CONCAT(Table4[[#This Row],[Order]],"-",Table4[[#This Row],[Line]])</f>
        <v>75398-2</v>
      </c>
      <c r="B491" s="5">
        <v>43481</v>
      </c>
      <c r="C491" s="8">
        <v>75398</v>
      </c>
      <c r="D491" s="3" t="s">
        <v>2689</v>
      </c>
      <c r="E491" s="8">
        <v>2</v>
      </c>
      <c r="F491" s="8">
        <v>1</v>
      </c>
      <c r="G491" s="3" t="s">
        <v>42</v>
      </c>
      <c r="H491" s="8">
        <v>43</v>
      </c>
      <c r="I491" s="43" t="b">
        <v>0</v>
      </c>
      <c r="J491" s="43" t="b">
        <v>0</v>
      </c>
      <c r="K491" t="s">
        <v>114</v>
      </c>
      <c r="L491" s="43" t="b">
        <v>0</v>
      </c>
      <c r="M491" s="43" t="b">
        <v>0</v>
      </c>
      <c r="N491" s="43" t="b">
        <v>0</v>
      </c>
      <c r="O491" t="s">
        <v>114</v>
      </c>
      <c r="P491" t="s">
        <v>114</v>
      </c>
      <c r="Q491" t="s">
        <v>114</v>
      </c>
      <c r="R491" t="s">
        <v>114</v>
      </c>
      <c r="S491" t="s">
        <v>114</v>
      </c>
      <c r="T491" t="s">
        <v>114</v>
      </c>
      <c r="U491" t="s">
        <v>114</v>
      </c>
      <c r="V491" t="s">
        <v>114</v>
      </c>
      <c r="W491" s="5">
        <v>43476</v>
      </c>
      <c r="X491" s="3" t="s">
        <v>114</v>
      </c>
      <c r="Y491" s="3"/>
      <c r="Z491" s="3" t="s">
        <v>4860</v>
      </c>
      <c r="AA491" s="3" t="s">
        <v>114</v>
      </c>
      <c r="AB491" s="3" t="s">
        <v>74</v>
      </c>
      <c r="AC491" s="8">
        <v>4</v>
      </c>
      <c r="AD491" s="3" t="s">
        <v>2688</v>
      </c>
      <c r="AE491" s="3"/>
      <c r="AF491" s="3" t="s">
        <v>114</v>
      </c>
      <c r="AG491" s="8">
        <v>129</v>
      </c>
      <c r="AH491" s="3" t="s">
        <v>180</v>
      </c>
      <c r="AI491" s="3" t="s">
        <v>1323</v>
      </c>
      <c r="AJ491" t="s">
        <v>114</v>
      </c>
      <c r="AK491" t="s">
        <v>114</v>
      </c>
      <c r="AL491" t="s">
        <v>114</v>
      </c>
      <c r="AM491" s="43" t="b">
        <v>0</v>
      </c>
      <c r="AN491" s="3"/>
      <c r="AO491" s="3"/>
      <c r="AP491" s="43" t="b">
        <v>0</v>
      </c>
      <c r="AQ491" s="3" t="b">
        <v>0</v>
      </c>
    </row>
    <row r="492" spans="1:43" x14ac:dyDescent="0.25">
      <c r="A492" t="str">
        <f>_xlfn.CONCAT(Table4[[#This Row],[Order]],"-",Table4[[#This Row],[Line]])</f>
        <v>75398-3</v>
      </c>
      <c r="B492" s="5">
        <v>43481</v>
      </c>
      <c r="C492" s="8">
        <v>75398</v>
      </c>
      <c r="D492" s="3" t="s">
        <v>2691</v>
      </c>
      <c r="E492" s="8">
        <v>3</v>
      </c>
      <c r="F492" s="8">
        <v>1</v>
      </c>
      <c r="G492" s="3" t="s">
        <v>42</v>
      </c>
      <c r="H492" s="8">
        <v>1</v>
      </c>
      <c r="I492" s="43" t="b">
        <v>0</v>
      </c>
      <c r="J492" s="43" t="b">
        <v>0</v>
      </c>
      <c r="K492" t="s">
        <v>114</v>
      </c>
      <c r="L492" s="43" t="b">
        <v>0</v>
      </c>
      <c r="M492" s="43" t="b">
        <v>0</v>
      </c>
      <c r="N492" s="43" t="b">
        <v>0</v>
      </c>
      <c r="O492" t="s">
        <v>114</v>
      </c>
      <c r="P492" t="s">
        <v>114</v>
      </c>
      <c r="Q492" t="s">
        <v>114</v>
      </c>
      <c r="R492" t="s">
        <v>114</v>
      </c>
      <c r="S492" t="s">
        <v>114</v>
      </c>
      <c r="T492" t="s">
        <v>114</v>
      </c>
      <c r="U492" t="s">
        <v>114</v>
      </c>
      <c r="V492" t="s">
        <v>114</v>
      </c>
      <c r="W492" s="5">
        <v>43476</v>
      </c>
      <c r="X492" s="3" t="s">
        <v>114</v>
      </c>
      <c r="Y492" s="3"/>
      <c r="Z492" s="3" t="s">
        <v>4861</v>
      </c>
      <c r="AA492" s="3" t="s">
        <v>114</v>
      </c>
      <c r="AB492" s="3" t="s">
        <v>74</v>
      </c>
      <c r="AC492" s="8">
        <v>4</v>
      </c>
      <c r="AD492" s="3" t="s">
        <v>2690</v>
      </c>
      <c r="AE492" s="3"/>
      <c r="AF492" s="3" t="s">
        <v>114</v>
      </c>
      <c r="AG492" s="8">
        <v>1</v>
      </c>
      <c r="AH492" s="3" t="s">
        <v>180</v>
      </c>
      <c r="AI492" s="3" t="s">
        <v>1323</v>
      </c>
      <c r="AJ492" t="s">
        <v>114</v>
      </c>
      <c r="AK492" t="s">
        <v>114</v>
      </c>
      <c r="AL492" t="s">
        <v>114</v>
      </c>
      <c r="AM492" s="43" t="b">
        <v>0</v>
      </c>
      <c r="AN492" s="3"/>
      <c r="AO492" s="3"/>
      <c r="AP492" s="43" t="b">
        <v>0</v>
      </c>
      <c r="AQ492" s="3" t="b">
        <v>0</v>
      </c>
    </row>
    <row r="493" spans="1:43" x14ac:dyDescent="0.25">
      <c r="A493" t="str">
        <f>_xlfn.CONCAT(Table4[[#This Row],[Order]],"-",Table4[[#This Row],[Line]])</f>
        <v>75398-4</v>
      </c>
      <c r="B493" s="5">
        <v>43481</v>
      </c>
      <c r="C493" s="8">
        <v>75398</v>
      </c>
      <c r="D493" s="3" t="s">
        <v>2693</v>
      </c>
      <c r="E493" s="8">
        <v>4</v>
      </c>
      <c r="F493" s="8">
        <v>1</v>
      </c>
      <c r="G493" s="3" t="s">
        <v>42</v>
      </c>
      <c r="H493" s="8">
        <v>4</v>
      </c>
      <c r="I493" s="43" t="b">
        <v>0</v>
      </c>
      <c r="J493" s="43" t="b">
        <v>0</v>
      </c>
      <c r="K493" t="s">
        <v>114</v>
      </c>
      <c r="L493" s="43" t="b">
        <v>0</v>
      </c>
      <c r="M493" s="43" t="b">
        <v>0</v>
      </c>
      <c r="N493" s="43" t="b">
        <v>0</v>
      </c>
      <c r="O493" t="s">
        <v>114</v>
      </c>
      <c r="P493" t="s">
        <v>114</v>
      </c>
      <c r="Q493" t="s">
        <v>114</v>
      </c>
      <c r="R493" t="s">
        <v>114</v>
      </c>
      <c r="S493" t="s">
        <v>114</v>
      </c>
      <c r="T493" t="s">
        <v>114</v>
      </c>
      <c r="U493" t="s">
        <v>114</v>
      </c>
      <c r="V493" t="s">
        <v>114</v>
      </c>
      <c r="W493" s="5">
        <v>43476</v>
      </c>
      <c r="X493" s="3" t="s">
        <v>114</v>
      </c>
      <c r="Y493" s="3"/>
      <c r="Z493" s="3" t="s">
        <v>17</v>
      </c>
      <c r="AA493" s="3" t="s">
        <v>114</v>
      </c>
      <c r="AB493" s="3" t="s">
        <v>74</v>
      </c>
      <c r="AC493" s="8">
        <v>4</v>
      </c>
      <c r="AD493" s="3" t="s">
        <v>2692</v>
      </c>
      <c r="AE493" s="3"/>
      <c r="AF493" s="3" t="s">
        <v>114</v>
      </c>
      <c r="AG493" s="8">
        <v>4</v>
      </c>
      <c r="AH493" s="3" t="s">
        <v>180</v>
      </c>
      <c r="AI493" s="3" t="s">
        <v>1323</v>
      </c>
      <c r="AJ493" t="s">
        <v>114</v>
      </c>
      <c r="AK493" t="s">
        <v>114</v>
      </c>
      <c r="AL493" t="s">
        <v>114</v>
      </c>
      <c r="AM493" s="43" t="b">
        <v>0</v>
      </c>
      <c r="AN493" s="3"/>
      <c r="AO493" s="3"/>
      <c r="AP493" s="43" t="b">
        <v>0</v>
      </c>
      <c r="AQ493" s="3" t="b">
        <v>0</v>
      </c>
    </row>
    <row r="494" spans="1:43" x14ac:dyDescent="0.25">
      <c r="A494" t="str">
        <f>_xlfn.CONCAT(Table4[[#This Row],[Order]],"-",Table4[[#This Row],[Line]])</f>
        <v>75398-5</v>
      </c>
      <c r="B494" s="5">
        <v>43481</v>
      </c>
      <c r="C494" s="8">
        <v>75398</v>
      </c>
      <c r="D494" s="3" t="s">
        <v>2695</v>
      </c>
      <c r="E494" s="8">
        <v>5</v>
      </c>
      <c r="F494" s="8">
        <v>1</v>
      </c>
      <c r="G494" s="3" t="s">
        <v>42</v>
      </c>
      <c r="H494" s="8">
        <v>16</v>
      </c>
      <c r="I494" s="43" t="b">
        <v>0</v>
      </c>
      <c r="J494" s="43" t="b">
        <v>0</v>
      </c>
      <c r="K494" t="s">
        <v>114</v>
      </c>
      <c r="L494" s="43" t="b">
        <v>0</v>
      </c>
      <c r="M494" s="43" t="b">
        <v>0</v>
      </c>
      <c r="N494" s="43" t="b">
        <v>0</v>
      </c>
      <c r="O494" t="s">
        <v>114</v>
      </c>
      <c r="P494" t="s">
        <v>114</v>
      </c>
      <c r="Q494" t="s">
        <v>114</v>
      </c>
      <c r="R494" t="s">
        <v>114</v>
      </c>
      <c r="S494" t="s">
        <v>114</v>
      </c>
      <c r="T494" t="s">
        <v>114</v>
      </c>
      <c r="U494" t="s">
        <v>114</v>
      </c>
      <c r="V494" t="s">
        <v>114</v>
      </c>
      <c r="W494" s="5">
        <v>43476</v>
      </c>
      <c r="X494" s="3" t="s">
        <v>114</v>
      </c>
      <c r="Y494" s="3"/>
      <c r="Z494" s="3" t="s">
        <v>17</v>
      </c>
      <c r="AA494" s="3" t="s">
        <v>114</v>
      </c>
      <c r="AB494" s="3" t="s">
        <v>74</v>
      </c>
      <c r="AC494" s="8">
        <v>4</v>
      </c>
      <c r="AD494" s="3" t="s">
        <v>2694</v>
      </c>
      <c r="AE494" s="3"/>
      <c r="AF494" s="3" t="s">
        <v>114</v>
      </c>
      <c r="AG494" s="8">
        <v>16</v>
      </c>
      <c r="AH494" s="3" t="s">
        <v>180</v>
      </c>
      <c r="AI494" s="3" t="s">
        <v>1323</v>
      </c>
      <c r="AJ494" t="s">
        <v>114</v>
      </c>
      <c r="AK494" t="s">
        <v>114</v>
      </c>
      <c r="AL494" t="s">
        <v>114</v>
      </c>
      <c r="AM494" s="43" t="b">
        <v>0</v>
      </c>
      <c r="AN494" s="3"/>
      <c r="AO494" s="3"/>
      <c r="AP494" s="43" t="b">
        <v>0</v>
      </c>
      <c r="AQ494" s="3" t="b">
        <v>0</v>
      </c>
    </row>
    <row r="495" spans="1:43" x14ac:dyDescent="0.25">
      <c r="A495" t="str">
        <f>_xlfn.CONCAT(Table4[[#This Row],[Order]],"-",Table4[[#This Row],[Line]])</f>
        <v>75398-6</v>
      </c>
      <c r="B495" s="59">
        <v>43481</v>
      </c>
      <c r="C495" s="57">
        <v>75398</v>
      </c>
      <c r="D495" s="58" t="s">
        <v>3873</v>
      </c>
      <c r="E495" s="57">
        <v>6</v>
      </c>
      <c r="F495" s="57">
        <v>1</v>
      </c>
      <c r="G495" s="58" t="s">
        <v>42</v>
      </c>
      <c r="H495" s="57">
        <v>1</v>
      </c>
      <c r="I495" s="43" t="b">
        <v>0</v>
      </c>
      <c r="J495" s="43" t="b">
        <v>0</v>
      </c>
      <c r="K495" t="s">
        <v>114</v>
      </c>
      <c r="L495" s="43" t="b">
        <v>0</v>
      </c>
      <c r="M495" s="43" t="b">
        <v>0</v>
      </c>
      <c r="N495" s="43" t="b">
        <v>0</v>
      </c>
      <c r="O495" t="s">
        <v>114</v>
      </c>
      <c r="P495" t="s">
        <v>114</v>
      </c>
      <c r="Q495" t="s">
        <v>114</v>
      </c>
      <c r="R495" t="s">
        <v>114</v>
      </c>
      <c r="S495" t="s">
        <v>114</v>
      </c>
      <c r="T495" t="s">
        <v>114</v>
      </c>
      <c r="U495" t="s">
        <v>114</v>
      </c>
      <c r="V495" t="s">
        <v>114</v>
      </c>
      <c r="W495" s="6">
        <v>43476</v>
      </c>
      <c r="X495" s="58" t="s">
        <v>114</v>
      </c>
      <c r="Y495" s="58"/>
      <c r="Z495" s="58" t="s">
        <v>4496</v>
      </c>
      <c r="AA495" s="58" t="s">
        <v>114</v>
      </c>
      <c r="AB495" s="58" t="s">
        <v>74</v>
      </c>
      <c r="AC495" s="57">
        <v>4</v>
      </c>
      <c r="AD495" s="58" t="s">
        <v>2696</v>
      </c>
      <c r="AE495" s="59"/>
      <c r="AF495" s="58" t="s">
        <v>114</v>
      </c>
      <c r="AG495" s="57">
        <v>1</v>
      </c>
      <c r="AH495" s="3" t="s">
        <v>180</v>
      </c>
      <c r="AI495" s="3" t="s">
        <v>1323</v>
      </c>
      <c r="AJ495" t="s">
        <v>114</v>
      </c>
      <c r="AK495" t="s">
        <v>114</v>
      </c>
      <c r="AL495" t="s">
        <v>114</v>
      </c>
      <c r="AM495" s="43" t="b">
        <v>0</v>
      </c>
      <c r="AN495" s="55"/>
      <c r="AO495" s="3"/>
      <c r="AP495" s="43" t="b">
        <v>0</v>
      </c>
      <c r="AQ495" s="3" t="b">
        <v>0</v>
      </c>
    </row>
    <row r="496" spans="1:43" x14ac:dyDescent="0.25">
      <c r="A496" t="str">
        <f>_xlfn.CONCAT(Table4[[#This Row],[Order]],"-",Table4[[#This Row],[Line]])</f>
        <v>75398-7</v>
      </c>
      <c r="B496" s="59">
        <v>43481</v>
      </c>
      <c r="C496" s="57">
        <v>75398</v>
      </c>
      <c r="D496" s="58" t="s">
        <v>3874</v>
      </c>
      <c r="E496" s="57">
        <v>7</v>
      </c>
      <c r="F496" s="57">
        <v>1</v>
      </c>
      <c r="G496" s="58" t="s">
        <v>42</v>
      </c>
      <c r="H496" s="57">
        <v>1</v>
      </c>
      <c r="I496" s="43" t="b">
        <v>0</v>
      </c>
      <c r="J496" s="43" t="b">
        <v>0</v>
      </c>
      <c r="K496" t="s">
        <v>114</v>
      </c>
      <c r="L496" s="43" t="b">
        <v>0</v>
      </c>
      <c r="M496" s="43" t="b">
        <v>0</v>
      </c>
      <c r="N496" s="43" t="b">
        <v>0</v>
      </c>
      <c r="O496" t="s">
        <v>114</v>
      </c>
      <c r="P496" t="s">
        <v>114</v>
      </c>
      <c r="Q496" t="s">
        <v>114</v>
      </c>
      <c r="R496" t="s">
        <v>114</v>
      </c>
      <c r="S496" t="s">
        <v>114</v>
      </c>
      <c r="T496" t="s">
        <v>114</v>
      </c>
      <c r="U496" t="s">
        <v>114</v>
      </c>
      <c r="V496" t="s">
        <v>114</v>
      </c>
      <c r="W496" s="6">
        <v>43476</v>
      </c>
      <c r="X496" s="58" t="s">
        <v>114</v>
      </c>
      <c r="Y496" s="58"/>
      <c r="Z496" s="58" t="s">
        <v>4496</v>
      </c>
      <c r="AA496" s="58" t="s">
        <v>114</v>
      </c>
      <c r="AB496" s="58" t="s">
        <v>74</v>
      </c>
      <c r="AC496" s="57">
        <v>4</v>
      </c>
      <c r="AD496" s="58" t="s">
        <v>2697</v>
      </c>
      <c r="AE496" s="59"/>
      <c r="AF496" s="58" t="s">
        <v>114</v>
      </c>
      <c r="AG496" s="57">
        <v>1</v>
      </c>
      <c r="AH496" s="3" t="s">
        <v>180</v>
      </c>
      <c r="AI496" s="3" t="s">
        <v>1323</v>
      </c>
      <c r="AJ496" t="s">
        <v>114</v>
      </c>
      <c r="AK496" t="s">
        <v>114</v>
      </c>
      <c r="AL496" t="s">
        <v>114</v>
      </c>
      <c r="AM496" s="43" t="b">
        <v>0</v>
      </c>
      <c r="AN496" s="55"/>
      <c r="AO496" s="3"/>
      <c r="AP496" s="43" t="b">
        <v>0</v>
      </c>
      <c r="AQ496" s="3" t="b">
        <v>0</v>
      </c>
    </row>
    <row r="497" spans="1:43" x14ac:dyDescent="0.25">
      <c r="A497" t="str">
        <f>_xlfn.CONCAT(Table4[[#This Row],[Order]],"-",Table4[[#This Row],[Line]])</f>
        <v>75398-8</v>
      </c>
      <c r="B497" s="59">
        <v>43481</v>
      </c>
      <c r="C497" s="57">
        <v>75398</v>
      </c>
      <c r="D497" s="58" t="s">
        <v>3875</v>
      </c>
      <c r="E497" s="57">
        <v>8</v>
      </c>
      <c r="F497" s="57">
        <v>1</v>
      </c>
      <c r="G497" s="58" t="s">
        <v>42</v>
      </c>
      <c r="H497" s="57">
        <v>1</v>
      </c>
      <c r="I497" s="43" t="b">
        <v>0</v>
      </c>
      <c r="J497" s="43" t="b">
        <v>0</v>
      </c>
      <c r="K497" t="s">
        <v>114</v>
      </c>
      <c r="L497" s="43" t="b">
        <v>0</v>
      </c>
      <c r="M497" s="43" t="b">
        <v>0</v>
      </c>
      <c r="N497" s="43" t="b">
        <v>0</v>
      </c>
      <c r="O497" t="s">
        <v>114</v>
      </c>
      <c r="P497" t="s">
        <v>114</v>
      </c>
      <c r="Q497" t="s">
        <v>114</v>
      </c>
      <c r="R497" t="s">
        <v>114</v>
      </c>
      <c r="S497" t="s">
        <v>114</v>
      </c>
      <c r="T497" t="s">
        <v>114</v>
      </c>
      <c r="U497" t="s">
        <v>114</v>
      </c>
      <c r="V497" t="s">
        <v>114</v>
      </c>
      <c r="W497" s="6">
        <v>43476</v>
      </c>
      <c r="X497" s="58" t="s">
        <v>114</v>
      </c>
      <c r="Y497" s="58"/>
      <c r="Z497" s="58" t="s">
        <v>4496</v>
      </c>
      <c r="AA497" s="58" t="s">
        <v>114</v>
      </c>
      <c r="AB497" s="58" t="s">
        <v>74</v>
      </c>
      <c r="AC497" s="57">
        <v>4</v>
      </c>
      <c r="AD497" s="58" t="s">
        <v>2698</v>
      </c>
      <c r="AE497" s="59"/>
      <c r="AF497" s="58" t="s">
        <v>114</v>
      </c>
      <c r="AG497" s="57">
        <v>2</v>
      </c>
      <c r="AH497" s="3" t="s">
        <v>180</v>
      </c>
      <c r="AI497" s="3" t="s">
        <v>1323</v>
      </c>
      <c r="AJ497" t="s">
        <v>114</v>
      </c>
      <c r="AK497" t="s">
        <v>114</v>
      </c>
      <c r="AL497" t="s">
        <v>114</v>
      </c>
      <c r="AM497" s="43" t="b">
        <v>0</v>
      </c>
      <c r="AN497" s="55"/>
      <c r="AO497" s="3"/>
      <c r="AP497" s="43" t="b">
        <v>0</v>
      </c>
      <c r="AQ497" s="3" t="b">
        <v>0</v>
      </c>
    </row>
    <row r="498" spans="1:43" x14ac:dyDescent="0.25">
      <c r="A498" t="str">
        <f>_xlfn.CONCAT(Table4[[#This Row],[Order]],"-",Table4[[#This Row],[Line]])</f>
        <v>75398-9</v>
      </c>
      <c r="B498" s="59">
        <v>43481</v>
      </c>
      <c r="C498" s="57">
        <v>75398</v>
      </c>
      <c r="D498" s="58" t="s">
        <v>3876</v>
      </c>
      <c r="E498" s="57">
        <v>9</v>
      </c>
      <c r="F498" s="57">
        <v>1</v>
      </c>
      <c r="G498" s="58" t="s">
        <v>42</v>
      </c>
      <c r="H498" s="57">
        <v>3</v>
      </c>
      <c r="I498" s="43" t="b">
        <v>0</v>
      </c>
      <c r="J498" s="43" t="b">
        <v>0</v>
      </c>
      <c r="K498" t="s">
        <v>114</v>
      </c>
      <c r="L498" s="43" t="b">
        <v>0</v>
      </c>
      <c r="M498" s="43" t="b">
        <v>0</v>
      </c>
      <c r="N498" s="43" t="b">
        <v>0</v>
      </c>
      <c r="O498" t="s">
        <v>114</v>
      </c>
      <c r="P498" t="s">
        <v>114</v>
      </c>
      <c r="Q498" t="s">
        <v>114</v>
      </c>
      <c r="R498" t="s">
        <v>114</v>
      </c>
      <c r="S498" t="s">
        <v>114</v>
      </c>
      <c r="T498" t="s">
        <v>114</v>
      </c>
      <c r="U498" t="s">
        <v>114</v>
      </c>
      <c r="V498" t="s">
        <v>114</v>
      </c>
      <c r="W498" s="6">
        <v>43476</v>
      </c>
      <c r="X498" s="58" t="s">
        <v>114</v>
      </c>
      <c r="Y498" s="58"/>
      <c r="Z498" s="58" t="s">
        <v>4496</v>
      </c>
      <c r="AA498" s="58" t="s">
        <v>114</v>
      </c>
      <c r="AB498" s="58" t="s">
        <v>74</v>
      </c>
      <c r="AC498" s="57">
        <v>4</v>
      </c>
      <c r="AD498" s="58" t="s">
        <v>2699</v>
      </c>
      <c r="AE498" s="59"/>
      <c r="AF498" s="58" t="s">
        <v>114</v>
      </c>
      <c r="AG498" s="57">
        <v>3</v>
      </c>
      <c r="AH498" s="3" t="s">
        <v>180</v>
      </c>
      <c r="AI498" s="3" t="s">
        <v>1323</v>
      </c>
      <c r="AJ498" t="s">
        <v>114</v>
      </c>
      <c r="AK498" t="s">
        <v>114</v>
      </c>
      <c r="AL498" t="s">
        <v>114</v>
      </c>
      <c r="AM498" s="43" t="b">
        <v>0</v>
      </c>
      <c r="AN498" s="55"/>
      <c r="AO498" s="3"/>
      <c r="AP498" s="43" t="b">
        <v>0</v>
      </c>
      <c r="AQ498" s="3" t="b">
        <v>0</v>
      </c>
    </row>
    <row r="499" spans="1:43" x14ac:dyDescent="0.25">
      <c r="A499" t="str">
        <f>_xlfn.CONCAT(Table4[[#This Row],[Order]],"-",Table4[[#This Row],[Line]])</f>
        <v>75398-10</v>
      </c>
      <c r="B499" s="5">
        <v>43481</v>
      </c>
      <c r="C499" s="8">
        <v>75398</v>
      </c>
      <c r="D499" s="3" t="s">
        <v>3877</v>
      </c>
      <c r="E499" s="8">
        <v>10</v>
      </c>
      <c r="F499" s="8">
        <v>1</v>
      </c>
      <c r="G499" s="3" t="s">
        <v>42</v>
      </c>
      <c r="H499" s="8">
        <v>6</v>
      </c>
      <c r="I499" s="43" t="b">
        <v>0</v>
      </c>
      <c r="J499" s="43" t="b">
        <v>0</v>
      </c>
      <c r="K499" t="s">
        <v>114</v>
      </c>
      <c r="L499" s="43" t="b">
        <v>0</v>
      </c>
      <c r="M499" s="43" t="b">
        <v>0</v>
      </c>
      <c r="N499" s="43" t="b">
        <v>0</v>
      </c>
      <c r="O499" t="s">
        <v>114</v>
      </c>
      <c r="P499" t="s">
        <v>114</v>
      </c>
      <c r="Q499" t="s">
        <v>114</v>
      </c>
      <c r="R499" t="s">
        <v>114</v>
      </c>
      <c r="S499" t="s">
        <v>114</v>
      </c>
      <c r="T499" t="s">
        <v>114</v>
      </c>
      <c r="U499" t="s">
        <v>114</v>
      </c>
      <c r="V499" t="s">
        <v>114</v>
      </c>
      <c r="W499" s="5">
        <v>43476</v>
      </c>
      <c r="X499" s="3" t="s">
        <v>114</v>
      </c>
      <c r="Y499" s="3"/>
      <c r="Z499" s="3" t="s">
        <v>4496</v>
      </c>
      <c r="AA499" s="3" t="s">
        <v>114</v>
      </c>
      <c r="AB499" s="3" t="s">
        <v>74</v>
      </c>
      <c r="AC499" s="8">
        <v>4</v>
      </c>
      <c r="AD499" s="3" t="s">
        <v>2700</v>
      </c>
      <c r="AE499" s="3"/>
      <c r="AF499" s="3" t="s">
        <v>114</v>
      </c>
      <c r="AG499" s="8">
        <v>12</v>
      </c>
      <c r="AH499" s="3" t="s">
        <v>180</v>
      </c>
      <c r="AI499" s="3" t="s">
        <v>1323</v>
      </c>
      <c r="AJ499" t="s">
        <v>114</v>
      </c>
      <c r="AK499" t="s">
        <v>114</v>
      </c>
      <c r="AL499" t="s">
        <v>114</v>
      </c>
      <c r="AM499" s="43" t="b">
        <v>0</v>
      </c>
      <c r="AN499" s="3"/>
      <c r="AO499" s="3"/>
      <c r="AP499" s="43" t="b">
        <v>0</v>
      </c>
      <c r="AQ499" s="3" t="b">
        <v>0</v>
      </c>
    </row>
    <row r="500" spans="1:43" x14ac:dyDescent="0.25">
      <c r="A500" t="str">
        <f>_xlfn.CONCAT(Table4[[#This Row],[Order]],"-",Table4[[#This Row],[Line]])</f>
        <v>75398-11</v>
      </c>
      <c r="B500" s="5">
        <v>43481</v>
      </c>
      <c r="C500" s="8">
        <v>75398</v>
      </c>
      <c r="D500" s="3" t="s">
        <v>3878</v>
      </c>
      <c r="E500" s="8">
        <v>11</v>
      </c>
      <c r="F500" s="8">
        <v>1</v>
      </c>
      <c r="G500" s="3" t="s">
        <v>42</v>
      </c>
      <c r="H500" s="8">
        <v>2</v>
      </c>
      <c r="I500" s="43" t="b">
        <v>0</v>
      </c>
      <c r="J500" s="43" t="b">
        <v>0</v>
      </c>
      <c r="K500" t="s">
        <v>114</v>
      </c>
      <c r="L500" s="43" t="b">
        <v>0</v>
      </c>
      <c r="M500" s="43" t="b">
        <v>0</v>
      </c>
      <c r="N500" s="43" t="b">
        <v>0</v>
      </c>
      <c r="O500" t="s">
        <v>114</v>
      </c>
      <c r="P500" t="s">
        <v>114</v>
      </c>
      <c r="Q500" t="s">
        <v>114</v>
      </c>
      <c r="R500" t="s">
        <v>114</v>
      </c>
      <c r="S500" t="s">
        <v>114</v>
      </c>
      <c r="T500" t="s">
        <v>114</v>
      </c>
      <c r="U500" t="s">
        <v>114</v>
      </c>
      <c r="V500" t="s">
        <v>114</v>
      </c>
      <c r="W500" s="5">
        <v>43476</v>
      </c>
      <c r="X500" s="3" t="s">
        <v>114</v>
      </c>
      <c r="Y500" s="3"/>
      <c r="Z500" s="3" t="s">
        <v>4496</v>
      </c>
      <c r="AA500" s="3" t="s">
        <v>114</v>
      </c>
      <c r="AB500" s="3" t="s">
        <v>74</v>
      </c>
      <c r="AC500" s="8">
        <v>4</v>
      </c>
      <c r="AD500" s="3" t="s">
        <v>2701</v>
      </c>
      <c r="AE500" s="3"/>
      <c r="AF500" s="3" t="s">
        <v>114</v>
      </c>
      <c r="AG500" s="8">
        <v>4</v>
      </c>
      <c r="AH500" s="3" t="s">
        <v>180</v>
      </c>
      <c r="AI500" s="3" t="s">
        <v>1323</v>
      </c>
      <c r="AJ500" t="s">
        <v>114</v>
      </c>
      <c r="AK500" t="s">
        <v>114</v>
      </c>
      <c r="AL500" t="s">
        <v>114</v>
      </c>
      <c r="AM500" s="43" t="b">
        <v>0</v>
      </c>
      <c r="AN500" s="3"/>
      <c r="AO500" s="3"/>
      <c r="AP500" s="43" t="b">
        <v>0</v>
      </c>
      <c r="AQ500" s="3" t="b">
        <v>0</v>
      </c>
    </row>
    <row r="501" spans="1:43" x14ac:dyDescent="0.25">
      <c r="A501" t="str">
        <f>_xlfn.CONCAT(Table4[[#This Row],[Order]],"-",Table4[[#This Row],[Line]])</f>
        <v>75398-12</v>
      </c>
      <c r="B501" s="5">
        <v>43481</v>
      </c>
      <c r="C501" s="8">
        <v>75398</v>
      </c>
      <c r="D501" s="3" t="s">
        <v>3879</v>
      </c>
      <c r="E501" s="8">
        <v>12</v>
      </c>
      <c r="F501" s="8">
        <v>1</v>
      </c>
      <c r="G501" s="3" t="s">
        <v>42</v>
      </c>
      <c r="H501" s="8">
        <v>2</v>
      </c>
      <c r="I501" s="43" t="b">
        <v>0</v>
      </c>
      <c r="J501" s="43" t="b">
        <v>0</v>
      </c>
      <c r="K501" t="s">
        <v>114</v>
      </c>
      <c r="L501" s="43" t="b">
        <v>0</v>
      </c>
      <c r="M501" s="43" t="b">
        <v>0</v>
      </c>
      <c r="N501" s="43" t="b">
        <v>0</v>
      </c>
      <c r="O501" t="s">
        <v>114</v>
      </c>
      <c r="P501" t="s">
        <v>114</v>
      </c>
      <c r="Q501" t="s">
        <v>114</v>
      </c>
      <c r="R501" t="s">
        <v>114</v>
      </c>
      <c r="S501" t="s">
        <v>114</v>
      </c>
      <c r="T501" t="s">
        <v>114</v>
      </c>
      <c r="U501" t="s">
        <v>114</v>
      </c>
      <c r="V501" t="s">
        <v>114</v>
      </c>
      <c r="W501" s="5">
        <v>43476</v>
      </c>
      <c r="X501" s="3" t="s">
        <v>114</v>
      </c>
      <c r="Y501" s="3"/>
      <c r="Z501" s="3" t="s">
        <v>4496</v>
      </c>
      <c r="AA501" s="3" t="s">
        <v>114</v>
      </c>
      <c r="AB501" s="3" t="s">
        <v>74</v>
      </c>
      <c r="AC501" s="8">
        <v>4</v>
      </c>
      <c r="AD501" s="3" t="s">
        <v>2702</v>
      </c>
      <c r="AE501" s="3"/>
      <c r="AF501" s="3" t="s">
        <v>114</v>
      </c>
      <c r="AG501" s="8">
        <v>2</v>
      </c>
      <c r="AH501" s="3" t="s">
        <v>180</v>
      </c>
      <c r="AI501" s="3" t="s">
        <v>1323</v>
      </c>
      <c r="AJ501" t="s">
        <v>114</v>
      </c>
      <c r="AK501" t="s">
        <v>114</v>
      </c>
      <c r="AL501" t="s">
        <v>114</v>
      </c>
      <c r="AM501" s="43" t="b">
        <v>0</v>
      </c>
      <c r="AN501" s="3"/>
      <c r="AO501" s="3"/>
      <c r="AP501" s="43" t="b">
        <v>0</v>
      </c>
      <c r="AQ501" s="3" t="b">
        <v>0</v>
      </c>
    </row>
    <row r="502" spans="1:43" x14ac:dyDescent="0.25">
      <c r="A502" t="str">
        <f>_xlfn.CONCAT(Table4[[#This Row],[Order]],"-",Table4[[#This Row],[Line]])</f>
        <v>75398-13</v>
      </c>
      <c r="B502" s="59">
        <v>43481</v>
      </c>
      <c r="C502" s="57">
        <v>75398</v>
      </c>
      <c r="D502" s="58" t="s">
        <v>4237</v>
      </c>
      <c r="E502" s="57">
        <v>13</v>
      </c>
      <c r="F502" s="57">
        <v>1</v>
      </c>
      <c r="G502" s="58" t="s">
        <v>42</v>
      </c>
      <c r="H502" s="57">
        <v>2</v>
      </c>
      <c r="I502" s="43" t="b">
        <v>0</v>
      </c>
      <c r="J502" s="43" t="b">
        <v>0</v>
      </c>
      <c r="K502" t="s">
        <v>114</v>
      </c>
      <c r="L502" s="43" t="b">
        <v>0</v>
      </c>
      <c r="M502" s="43" t="b">
        <v>0</v>
      </c>
      <c r="N502" s="43" t="b">
        <v>0</v>
      </c>
      <c r="O502" t="s">
        <v>114</v>
      </c>
      <c r="P502" t="s">
        <v>114</v>
      </c>
      <c r="Q502" t="s">
        <v>114</v>
      </c>
      <c r="R502" t="s">
        <v>114</v>
      </c>
      <c r="S502" t="s">
        <v>114</v>
      </c>
      <c r="T502" t="s">
        <v>114</v>
      </c>
      <c r="U502" t="s">
        <v>114</v>
      </c>
      <c r="V502" t="s">
        <v>114</v>
      </c>
      <c r="W502" s="6">
        <v>43476</v>
      </c>
      <c r="X502" s="58" t="s">
        <v>114</v>
      </c>
      <c r="Y502" s="58"/>
      <c r="Z502" s="58" t="s">
        <v>4496</v>
      </c>
      <c r="AA502" s="58" t="s">
        <v>114</v>
      </c>
      <c r="AB502" s="58" t="s">
        <v>74</v>
      </c>
      <c r="AC502" s="57">
        <v>4</v>
      </c>
      <c r="AD502" s="58" t="s">
        <v>4236</v>
      </c>
      <c r="AE502" s="59"/>
      <c r="AF502" s="58" t="s">
        <v>114</v>
      </c>
      <c r="AG502" s="57">
        <v>2</v>
      </c>
      <c r="AH502" s="3" t="s">
        <v>180</v>
      </c>
      <c r="AI502" s="3" t="s">
        <v>1323</v>
      </c>
      <c r="AJ502" t="s">
        <v>114</v>
      </c>
      <c r="AK502" t="s">
        <v>114</v>
      </c>
      <c r="AL502" t="s">
        <v>114</v>
      </c>
      <c r="AM502" s="43" t="b">
        <v>0</v>
      </c>
      <c r="AN502" s="55"/>
      <c r="AO502" s="3"/>
      <c r="AP502" s="43" t="b">
        <v>0</v>
      </c>
      <c r="AQ502" s="3" t="b">
        <v>0</v>
      </c>
    </row>
    <row r="503" spans="1:43" x14ac:dyDescent="0.25">
      <c r="A503" t="str">
        <f>_xlfn.CONCAT(Table4[[#This Row],[Order]],"-",Table4[[#This Row],[Line]])</f>
        <v>75452-1</v>
      </c>
      <c r="B503" s="59">
        <v>43461</v>
      </c>
      <c r="C503" s="57">
        <v>75452</v>
      </c>
      <c r="D503" s="58" t="s">
        <v>1574</v>
      </c>
      <c r="E503" s="57">
        <v>1</v>
      </c>
      <c r="F503" s="57">
        <v>1</v>
      </c>
      <c r="G503" s="58" t="s">
        <v>4428</v>
      </c>
      <c r="H503" s="57">
        <v>1</v>
      </c>
      <c r="I503" s="43" t="b">
        <v>1</v>
      </c>
      <c r="J503" s="43" t="b">
        <v>1</v>
      </c>
      <c r="K503" t="s">
        <v>135</v>
      </c>
      <c r="L503" s="43" t="b">
        <v>1</v>
      </c>
      <c r="M503" s="43" t="b">
        <v>1</v>
      </c>
      <c r="N503" s="43" t="b">
        <v>1</v>
      </c>
      <c r="O503" t="s">
        <v>114</v>
      </c>
      <c r="P503" t="s">
        <v>114</v>
      </c>
      <c r="Q503" t="s">
        <v>114</v>
      </c>
      <c r="R503" t="s">
        <v>114</v>
      </c>
      <c r="S503" t="s">
        <v>114</v>
      </c>
      <c r="T503" t="s">
        <v>114</v>
      </c>
      <c r="U503" t="s">
        <v>114</v>
      </c>
      <c r="V503" t="s">
        <v>114</v>
      </c>
      <c r="W503" s="6">
        <v>43454</v>
      </c>
      <c r="X503" s="58" t="s">
        <v>151</v>
      </c>
      <c r="Y503" s="58" t="s">
        <v>5780</v>
      </c>
      <c r="Z503" s="58" t="s">
        <v>4432</v>
      </c>
      <c r="AA503" s="58" t="s">
        <v>3747</v>
      </c>
      <c r="AB503" s="58" t="s">
        <v>74</v>
      </c>
      <c r="AC503" s="57">
        <v>4</v>
      </c>
      <c r="AD503" s="58" t="s">
        <v>1573</v>
      </c>
      <c r="AE503" s="59">
        <v>43446</v>
      </c>
      <c r="AF503" s="58" t="s">
        <v>114</v>
      </c>
      <c r="AG503" s="57">
        <v>1</v>
      </c>
      <c r="AH503" s="3" t="s">
        <v>180</v>
      </c>
      <c r="AI503" s="3" t="s">
        <v>1333</v>
      </c>
      <c r="AJ503" t="s">
        <v>114</v>
      </c>
      <c r="AK503" t="s">
        <v>114</v>
      </c>
      <c r="AL503" t="s">
        <v>114</v>
      </c>
      <c r="AM503" s="43" t="b">
        <v>1</v>
      </c>
      <c r="AN503" s="55">
        <v>43462.348986724501</v>
      </c>
      <c r="AO503" s="3"/>
      <c r="AP503" s="43" t="b">
        <v>1</v>
      </c>
      <c r="AQ503" s="3" t="b">
        <v>1</v>
      </c>
    </row>
    <row r="504" spans="1:43" x14ac:dyDescent="0.25">
      <c r="A504" t="str">
        <f>_xlfn.CONCAT(Table4[[#This Row],[Order]],"-",Table4[[#This Row],[Line]])</f>
        <v>75452-2</v>
      </c>
      <c r="B504" s="59">
        <v>43461</v>
      </c>
      <c r="C504" s="57">
        <v>75452</v>
      </c>
      <c r="D504" s="58" t="s">
        <v>1576</v>
      </c>
      <c r="E504" s="57">
        <v>2</v>
      </c>
      <c r="F504" s="57">
        <v>1</v>
      </c>
      <c r="G504" s="58" t="s">
        <v>4428</v>
      </c>
      <c r="H504" s="57">
        <v>1</v>
      </c>
      <c r="I504" s="43" t="b">
        <v>1</v>
      </c>
      <c r="J504" s="43" t="b">
        <v>1</v>
      </c>
      <c r="K504" t="s">
        <v>135</v>
      </c>
      <c r="L504" s="43" t="b">
        <v>1</v>
      </c>
      <c r="M504" s="43" t="b">
        <v>1</v>
      </c>
      <c r="N504" s="43" t="b">
        <v>1</v>
      </c>
      <c r="O504" t="s">
        <v>114</v>
      </c>
      <c r="P504" t="s">
        <v>114</v>
      </c>
      <c r="Q504" t="s">
        <v>114</v>
      </c>
      <c r="R504" t="s">
        <v>114</v>
      </c>
      <c r="S504" t="s">
        <v>114</v>
      </c>
      <c r="T504" t="s">
        <v>114</v>
      </c>
      <c r="U504" t="s">
        <v>114</v>
      </c>
      <c r="V504" t="s">
        <v>114</v>
      </c>
      <c r="W504" s="6">
        <v>43454</v>
      </c>
      <c r="X504" s="58" t="s">
        <v>151</v>
      </c>
      <c r="Y504" s="58" t="s">
        <v>5781</v>
      </c>
      <c r="Z504" s="58" t="s">
        <v>56</v>
      </c>
      <c r="AA504" s="58" t="s">
        <v>4453</v>
      </c>
      <c r="AB504" s="58" t="s">
        <v>74</v>
      </c>
      <c r="AC504" s="57">
        <v>4</v>
      </c>
      <c r="AD504" s="58" t="s">
        <v>1575</v>
      </c>
      <c r="AE504" s="59">
        <v>43446</v>
      </c>
      <c r="AF504" s="58" t="s">
        <v>114</v>
      </c>
      <c r="AG504" s="57">
        <v>1</v>
      </c>
      <c r="AH504" s="3" t="s">
        <v>180</v>
      </c>
      <c r="AI504" s="3" t="s">
        <v>1333</v>
      </c>
      <c r="AJ504" t="s">
        <v>114</v>
      </c>
      <c r="AK504" t="s">
        <v>114</v>
      </c>
      <c r="AL504" t="s">
        <v>114</v>
      </c>
      <c r="AM504" s="43" t="b">
        <v>0</v>
      </c>
      <c r="AN504" s="55"/>
      <c r="AO504" s="3"/>
      <c r="AP504" s="43" t="b">
        <v>1</v>
      </c>
      <c r="AQ504" s="3" t="b">
        <v>0</v>
      </c>
    </row>
    <row r="505" spans="1:43" x14ac:dyDescent="0.25">
      <c r="A505" t="str">
        <f>_xlfn.CONCAT(Table4[[#This Row],[Order]],"-",Table4[[#This Row],[Line]])</f>
        <v>75452-3</v>
      </c>
      <c r="B505" s="59">
        <v>43461</v>
      </c>
      <c r="C505" s="57">
        <v>75452</v>
      </c>
      <c r="D505" s="58" t="s">
        <v>1578</v>
      </c>
      <c r="E505" s="57">
        <v>3</v>
      </c>
      <c r="F505" s="57">
        <v>1</v>
      </c>
      <c r="G505" s="58" t="s">
        <v>4428</v>
      </c>
      <c r="H505" s="57">
        <v>1</v>
      </c>
      <c r="I505" s="43" t="b">
        <v>1</v>
      </c>
      <c r="J505" s="43" t="b">
        <v>1</v>
      </c>
      <c r="K505" t="s">
        <v>135</v>
      </c>
      <c r="L505" s="43" t="b">
        <v>1</v>
      </c>
      <c r="M505" s="43" t="b">
        <v>1</v>
      </c>
      <c r="N505" s="43" t="b">
        <v>1</v>
      </c>
      <c r="O505" t="s">
        <v>114</v>
      </c>
      <c r="P505" t="s">
        <v>114</v>
      </c>
      <c r="Q505" t="s">
        <v>114</v>
      </c>
      <c r="R505" t="s">
        <v>114</v>
      </c>
      <c r="S505" t="s">
        <v>114</v>
      </c>
      <c r="T505" t="s">
        <v>114</v>
      </c>
      <c r="U505" t="s">
        <v>114</v>
      </c>
      <c r="V505" t="s">
        <v>114</v>
      </c>
      <c r="W505" s="6">
        <v>43454</v>
      </c>
      <c r="X505" s="58" t="s">
        <v>151</v>
      </c>
      <c r="Y505" s="58" t="s">
        <v>5782</v>
      </c>
      <c r="Z505" s="58" t="s">
        <v>183</v>
      </c>
      <c r="AA505" s="58" t="s">
        <v>114</v>
      </c>
      <c r="AB505" s="58" t="s">
        <v>74</v>
      </c>
      <c r="AC505" s="57">
        <v>4</v>
      </c>
      <c r="AD505" s="58" t="s">
        <v>1577</v>
      </c>
      <c r="AE505" s="59">
        <v>43446</v>
      </c>
      <c r="AF505" s="58" t="s">
        <v>114</v>
      </c>
      <c r="AG505" s="57">
        <v>1</v>
      </c>
      <c r="AH505" s="3" t="s">
        <v>180</v>
      </c>
      <c r="AI505" s="3" t="s">
        <v>1333</v>
      </c>
      <c r="AJ505" t="s">
        <v>114</v>
      </c>
      <c r="AK505" t="s">
        <v>114</v>
      </c>
      <c r="AL505" t="s">
        <v>114</v>
      </c>
      <c r="AM505" s="43" t="b">
        <v>0</v>
      </c>
      <c r="AN505" s="55"/>
      <c r="AO505" s="3"/>
      <c r="AP505" s="43" t="b">
        <v>1</v>
      </c>
      <c r="AQ505" s="3" t="b">
        <v>0</v>
      </c>
    </row>
    <row r="506" spans="1:43" x14ac:dyDescent="0.25">
      <c r="A506" t="str">
        <f>_xlfn.CONCAT(Table4[[#This Row],[Order]],"-",Table4[[#This Row],[Line]])</f>
        <v>75452-4</v>
      </c>
      <c r="B506" s="59">
        <v>43461</v>
      </c>
      <c r="C506" s="57">
        <v>75452</v>
      </c>
      <c r="D506" s="58" t="s">
        <v>1580</v>
      </c>
      <c r="E506" s="57">
        <v>4</v>
      </c>
      <c r="F506" s="57">
        <v>1</v>
      </c>
      <c r="G506" s="58" t="s">
        <v>4428</v>
      </c>
      <c r="H506" s="57">
        <v>2</v>
      </c>
      <c r="I506" s="43" t="b">
        <v>1</v>
      </c>
      <c r="J506" s="43" t="b">
        <v>1</v>
      </c>
      <c r="K506" t="s">
        <v>135</v>
      </c>
      <c r="L506" s="43" t="b">
        <v>1</v>
      </c>
      <c r="M506" s="43" t="b">
        <v>1</v>
      </c>
      <c r="N506" s="43" t="b">
        <v>1</v>
      </c>
      <c r="O506" t="s">
        <v>114</v>
      </c>
      <c r="P506" t="s">
        <v>114</v>
      </c>
      <c r="Q506" t="s">
        <v>114</v>
      </c>
      <c r="R506" t="s">
        <v>114</v>
      </c>
      <c r="S506" t="s">
        <v>114</v>
      </c>
      <c r="T506" t="s">
        <v>114</v>
      </c>
      <c r="U506" t="s">
        <v>114</v>
      </c>
      <c r="V506" t="s">
        <v>114</v>
      </c>
      <c r="W506" s="6">
        <v>43454</v>
      </c>
      <c r="X506" s="58" t="s">
        <v>151</v>
      </c>
      <c r="Y506" s="58" t="s">
        <v>5783</v>
      </c>
      <c r="Z506" s="58" t="s">
        <v>3510</v>
      </c>
      <c r="AA506" s="58" t="s">
        <v>114</v>
      </c>
      <c r="AB506" s="58" t="s">
        <v>74</v>
      </c>
      <c r="AC506" s="57">
        <v>4</v>
      </c>
      <c r="AD506" s="58" t="s">
        <v>1579</v>
      </c>
      <c r="AE506" s="59">
        <v>43450</v>
      </c>
      <c r="AF506" s="58" t="s">
        <v>114</v>
      </c>
      <c r="AG506" s="57">
        <v>2</v>
      </c>
      <c r="AH506" s="3" t="s">
        <v>180</v>
      </c>
      <c r="AI506" s="3" t="s">
        <v>1333</v>
      </c>
      <c r="AJ506" t="s">
        <v>114</v>
      </c>
      <c r="AK506" t="s">
        <v>114</v>
      </c>
      <c r="AL506" t="s">
        <v>114</v>
      </c>
      <c r="AM506" s="43" t="b">
        <v>0</v>
      </c>
      <c r="AN506" s="55"/>
      <c r="AO506" s="3"/>
      <c r="AP506" s="43" t="b">
        <v>1</v>
      </c>
      <c r="AQ506" s="3" t="b">
        <v>0</v>
      </c>
    </row>
    <row r="507" spans="1:43" x14ac:dyDescent="0.25">
      <c r="A507" t="str">
        <f>_xlfn.CONCAT(Table4[[#This Row],[Order]],"-",Table4[[#This Row],[Line]])</f>
        <v>75452-5</v>
      </c>
      <c r="B507" s="59">
        <v>43461</v>
      </c>
      <c r="C507" s="57">
        <v>75452</v>
      </c>
      <c r="D507" s="58" t="s">
        <v>5784</v>
      </c>
      <c r="E507" s="57">
        <v>5</v>
      </c>
      <c r="F507" s="57">
        <v>1</v>
      </c>
      <c r="G507" s="58" t="s">
        <v>4428</v>
      </c>
      <c r="H507" s="57">
        <v>3</v>
      </c>
      <c r="I507" s="43" t="b">
        <v>1</v>
      </c>
      <c r="J507" s="43" t="b">
        <v>1</v>
      </c>
      <c r="K507" t="s">
        <v>135</v>
      </c>
      <c r="L507" s="43" t="b">
        <v>1</v>
      </c>
      <c r="M507" s="43" t="b">
        <v>1</v>
      </c>
      <c r="N507" s="43" t="b">
        <v>1</v>
      </c>
      <c r="O507" t="s">
        <v>114</v>
      </c>
      <c r="P507" t="s">
        <v>138</v>
      </c>
      <c r="Q507" t="s">
        <v>114</v>
      </c>
      <c r="R507" t="s">
        <v>114</v>
      </c>
      <c r="S507" t="s">
        <v>114</v>
      </c>
      <c r="T507" t="s">
        <v>114</v>
      </c>
      <c r="U507" t="s">
        <v>114</v>
      </c>
      <c r="V507" t="s">
        <v>114</v>
      </c>
      <c r="W507" s="6">
        <v>43454</v>
      </c>
      <c r="X507" s="58" t="s">
        <v>151</v>
      </c>
      <c r="Y507" s="58" t="s">
        <v>5785</v>
      </c>
      <c r="Z507" s="58" t="s">
        <v>150</v>
      </c>
      <c r="AA507" s="58" t="s">
        <v>114</v>
      </c>
      <c r="AB507" s="58" t="s">
        <v>74</v>
      </c>
      <c r="AC507" s="57">
        <v>4</v>
      </c>
      <c r="AD507" s="58" t="s">
        <v>5786</v>
      </c>
      <c r="AE507" s="59">
        <v>43457</v>
      </c>
      <c r="AF507" s="58" t="s">
        <v>114</v>
      </c>
      <c r="AG507" s="57">
        <v>3</v>
      </c>
      <c r="AH507" s="3" t="s">
        <v>180</v>
      </c>
      <c r="AI507" s="3" t="s">
        <v>1333</v>
      </c>
      <c r="AJ507" t="s">
        <v>114</v>
      </c>
      <c r="AK507" t="s">
        <v>114</v>
      </c>
      <c r="AL507" t="s">
        <v>114</v>
      </c>
      <c r="AM507" s="43" t="b">
        <v>0</v>
      </c>
      <c r="AN507" s="55"/>
      <c r="AO507" s="3"/>
      <c r="AP507" s="43" t="b">
        <v>0</v>
      </c>
      <c r="AQ507" s="3" t="b">
        <v>0</v>
      </c>
    </row>
    <row r="508" spans="1:43" x14ac:dyDescent="0.25">
      <c r="A508" t="str">
        <f>_xlfn.CONCAT(Table4[[#This Row],[Order]],"-",Table4[[#This Row],[Line]])</f>
        <v>75452-6</v>
      </c>
      <c r="B508" s="1">
        <v>43461</v>
      </c>
      <c r="C508" s="10">
        <v>75452</v>
      </c>
      <c r="D508" s="7" t="s">
        <v>5787</v>
      </c>
      <c r="E508" s="10">
        <v>6</v>
      </c>
      <c r="F508" s="10">
        <v>1</v>
      </c>
      <c r="G508" s="7" t="s">
        <v>4428</v>
      </c>
      <c r="H508" s="10">
        <v>5</v>
      </c>
      <c r="I508" s="43" t="b">
        <v>1</v>
      </c>
      <c r="J508" s="43" t="b">
        <v>1</v>
      </c>
      <c r="K508" t="s">
        <v>135</v>
      </c>
      <c r="L508" s="43" t="b">
        <v>1</v>
      </c>
      <c r="M508" s="43" t="b">
        <v>1</v>
      </c>
      <c r="N508" s="43" t="b">
        <v>1</v>
      </c>
      <c r="O508" t="s">
        <v>114</v>
      </c>
      <c r="P508" t="s">
        <v>138</v>
      </c>
      <c r="Q508" t="s">
        <v>114</v>
      </c>
      <c r="R508" t="s">
        <v>114</v>
      </c>
      <c r="S508" t="s">
        <v>114</v>
      </c>
      <c r="T508" t="s">
        <v>114</v>
      </c>
      <c r="U508" t="s">
        <v>114</v>
      </c>
      <c r="V508" t="s">
        <v>114</v>
      </c>
      <c r="W508" s="5">
        <v>43454</v>
      </c>
      <c r="X508" s="7" t="s">
        <v>151</v>
      </c>
      <c r="Y508" s="7" t="s">
        <v>5788</v>
      </c>
      <c r="Z508" s="7" t="s">
        <v>146</v>
      </c>
      <c r="AA508" s="7" t="s">
        <v>114</v>
      </c>
      <c r="AB508" s="7" t="s">
        <v>74</v>
      </c>
      <c r="AC508" s="10">
        <v>4</v>
      </c>
      <c r="AD508" s="7" t="s">
        <v>5789</v>
      </c>
      <c r="AE508" s="7">
        <v>43457</v>
      </c>
      <c r="AF508" s="7" t="s">
        <v>114</v>
      </c>
      <c r="AG508" s="10">
        <v>5</v>
      </c>
      <c r="AH508" s="3" t="s">
        <v>180</v>
      </c>
      <c r="AI508" s="3" t="s">
        <v>1333</v>
      </c>
      <c r="AJ508" t="s">
        <v>114</v>
      </c>
      <c r="AK508" t="s">
        <v>114</v>
      </c>
      <c r="AL508" t="s">
        <v>114</v>
      </c>
      <c r="AM508" s="43" t="b">
        <v>0</v>
      </c>
      <c r="AN508" s="3"/>
      <c r="AO508" s="3"/>
      <c r="AP508" s="43" t="b">
        <v>0</v>
      </c>
      <c r="AQ508" s="3" t="b">
        <v>0</v>
      </c>
    </row>
    <row r="509" spans="1:43" x14ac:dyDescent="0.25">
      <c r="A509" t="str">
        <f>_xlfn.CONCAT(Table4[[#This Row],[Order]],"-",Table4[[#This Row],[Line]])</f>
        <v>75452-8</v>
      </c>
      <c r="B509" s="6">
        <v>43461</v>
      </c>
      <c r="C509" s="9">
        <v>75452</v>
      </c>
      <c r="D509" s="4" t="s">
        <v>5790</v>
      </c>
      <c r="E509" s="9">
        <v>8</v>
      </c>
      <c r="F509" s="9">
        <v>1</v>
      </c>
      <c r="G509" s="4" t="s">
        <v>4428</v>
      </c>
      <c r="H509" s="9">
        <v>2</v>
      </c>
      <c r="I509" s="43" t="b">
        <v>1</v>
      </c>
      <c r="J509" s="43" t="b">
        <v>1</v>
      </c>
      <c r="K509" t="s">
        <v>135</v>
      </c>
      <c r="L509" s="43" t="b">
        <v>1</v>
      </c>
      <c r="M509" s="43" t="b">
        <v>1</v>
      </c>
      <c r="N509" s="43" t="b">
        <v>1</v>
      </c>
      <c r="O509" t="s">
        <v>114</v>
      </c>
      <c r="P509" t="s">
        <v>138</v>
      </c>
      <c r="Q509" t="s">
        <v>114</v>
      </c>
      <c r="R509" t="s">
        <v>114</v>
      </c>
      <c r="S509" t="s">
        <v>114</v>
      </c>
      <c r="T509" t="s">
        <v>114</v>
      </c>
      <c r="U509" t="s">
        <v>114</v>
      </c>
      <c r="V509" t="s">
        <v>114</v>
      </c>
      <c r="W509" s="5">
        <v>43454</v>
      </c>
      <c r="X509" s="4" t="s">
        <v>151</v>
      </c>
      <c r="Y509" s="4" t="s">
        <v>5791</v>
      </c>
      <c r="Z509" s="4" t="s">
        <v>1284</v>
      </c>
      <c r="AA509" s="4" t="s">
        <v>114</v>
      </c>
      <c r="AB509" s="4" t="s">
        <v>74</v>
      </c>
      <c r="AC509" s="9">
        <v>4</v>
      </c>
      <c r="AD509" s="4" t="s">
        <v>5792</v>
      </c>
      <c r="AE509" s="4">
        <v>43457</v>
      </c>
      <c r="AF509" s="4" t="s">
        <v>114</v>
      </c>
      <c r="AG509" s="9">
        <v>2</v>
      </c>
      <c r="AH509" s="3" t="s">
        <v>180</v>
      </c>
      <c r="AI509" s="3" t="s">
        <v>1333</v>
      </c>
      <c r="AJ509" t="s">
        <v>114</v>
      </c>
      <c r="AK509" t="s">
        <v>114</v>
      </c>
      <c r="AL509" t="s">
        <v>114</v>
      </c>
      <c r="AM509" s="43" t="b">
        <v>0</v>
      </c>
      <c r="AN509" s="3"/>
      <c r="AO509" s="3"/>
      <c r="AP509" s="43" t="b">
        <v>0</v>
      </c>
      <c r="AQ509" s="3" t="b">
        <v>0</v>
      </c>
    </row>
    <row r="510" spans="1:43" x14ac:dyDescent="0.25">
      <c r="A510" t="str">
        <f>_xlfn.CONCAT(Table4[[#This Row],[Order]],"-",Table4[[#This Row],[Line]])</f>
        <v>75452-9</v>
      </c>
      <c r="B510" s="1">
        <v>43461</v>
      </c>
      <c r="C510" s="10">
        <v>75452</v>
      </c>
      <c r="D510" s="7" t="s">
        <v>5793</v>
      </c>
      <c r="E510" s="10">
        <v>9</v>
      </c>
      <c r="F510" s="10">
        <v>1</v>
      </c>
      <c r="G510" s="7" t="s">
        <v>4428</v>
      </c>
      <c r="H510" s="10">
        <v>2</v>
      </c>
      <c r="I510" s="43" t="b">
        <v>1</v>
      </c>
      <c r="J510" s="43" t="b">
        <v>1</v>
      </c>
      <c r="K510" t="s">
        <v>135</v>
      </c>
      <c r="L510" s="43" t="b">
        <v>1</v>
      </c>
      <c r="M510" s="43" t="b">
        <v>1</v>
      </c>
      <c r="N510" s="43" t="b">
        <v>1</v>
      </c>
      <c r="O510" t="s">
        <v>114</v>
      </c>
      <c r="P510" t="s">
        <v>138</v>
      </c>
      <c r="Q510" t="s">
        <v>114</v>
      </c>
      <c r="R510" t="s">
        <v>114</v>
      </c>
      <c r="S510" t="s">
        <v>114</v>
      </c>
      <c r="T510" t="s">
        <v>114</v>
      </c>
      <c r="U510" t="s">
        <v>114</v>
      </c>
      <c r="V510" t="s">
        <v>114</v>
      </c>
      <c r="W510" s="5">
        <v>43454</v>
      </c>
      <c r="X510" s="7" t="s">
        <v>151</v>
      </c>
      <c r="Y510" s="7" t="s">
        <v>5794</v>
      </c>
      <c r="Z510" s="7" t="s">
        <v>150</v>
      </c>
      <c r="AA510" s="7" t="s">
        <v>114</v>
      </c>
      <c r="AB510" s="7" t="s">
        <v>74</v>
      </c>
      <c r="AC510" s="10">
        <v>4</v>
      </c>
      <c r="AD510" s="7" t="s">
        <v>5795</v>
      </c>
      <c r="AE510" s="7">
        <v>43457</v>
      </c>
      <c r="AF510" s="7" t="s">
        <v>114</v>
      </c>
      <c r="AG510" s="10">
        <v>2</v>
      </c>
      <c r="AH510" s="3" t="s">
        <v>180</v>
      </c>
      <c r="AI510" s="3" t="s">
        <v>1333</v>
      </c>
      <c r="AJ510" t="s">
        <v>114</v>
      </c>
      <c r="AK510" t="s">
        <v>114</v>
      </c>
      <c r="AL510" t="s">
        <v>114</v>
      </c>
      <c r="AM510" s="43" t="b">
        <v>0</v>
      </c>
      <c r="AN510" s="3"/>
      <c r="AO510" s="3"/>
      <c r="AP510" s="43" t="b">
        <v>0</v>
      </c>
      <c r="AQ510" s="3" t="b">
        <v>0</v>
      </c>
    </row>
    <row r="511" spans="1:43" x14ac:dyDescent="0.25">
      <c r="A511" t="str">
        <f>_xlfn.CONCAT(Table4[[#This Row],[Order]],"-",Table4[[#This Row],[Line]])</f>
        <v>75452-10</v>
      </c>
      <c r="B511" s="6">
        <v>43461</v>
      </c>
      <c r="C511" s="9">
        <v>75452</v>
      </c>
      <c r="D511" s="4" t="s">
        <v>5796</v>
      </c>
      <c r="E511" s="9">
        <v>10</v>
      </c>
      <c r="F511" s="9">
        <v>1</v>
      </c>
      <c r="G511" s="4" t="s">
        <v>4428</v>
      </c>
      <c r="H511" s="9">
        <v>1</v>
      </c>
      <c r="I511" s="43" t="b">
        <v>1</v>
      </c>
      <c r="J511" s="43" t="b">
        <v>1</v>
      </c>
      <c r="K511" t="s">
        <v>135</v>
      </c>
      <c r="L511" s="43" t="b">
        <v>1</v>
      </c>
      <c r="M511" s="43" t="b">
        <v>1</v>
      </c>
      <c r="N511" s="43" t="b">
        <v>1</v>
      </c>
      <c r="O511" t="s">
        <v>114</v>
      </c>
      <c r="P511" t="s">
        <v>138</v>
      </c>
      <c r="Q511" t="s">
        <v>114</v>
      </c>
      <c r="R511" t="s">
        <v>114</v>
      </c>
      <c r="S511" t="s">
        <v>114</v>
      </c>
      <c r="T511" t="s">
        <v>114</v>
      </c>
      <c r="U511" t="s">
        <v>114</v>
      </c>
      <c r="V511" t="s">
        <v>114</v>
      </c>
      <c r="W511" s="5">
        <v>43454</v>
      </c>
      <c r="X511" s="4" t="s">
        <v>151</v>
      </c>
      <c r="Y511" s="4" t="s">
        <v>5797</v>
      </c>
      <c r="Z511" s="4" t="s">
        <v>1814</v>
      </c>
      <c r="AA511" s="4" t="s">
        <v>114</v>
      </c>
      <c r="AB511" s="4" t="s">
        <v>74</v>
      </c>
      <c r="AC511" s="9">
        <v>4</v>
      </c>
      <c r="AD511" s="4" t="s">
        <v>5798</v>
      </c>
      <c r="AE511" s="4">
        <v>43457</v>
      </c>
      <c r="AF511" s="4" t="s">
        <v>114</v>
      </c>
      <c r="AG511" s="9">
        <v>1</v>
      </c>
      <c r="AH511" s="3" t="s">
        <v>180</v>
      </c>
      <c r="AI511" s="3" t="s">
        <v>1333</v>
      </c>
      <c r="AJ511" t="s">
        <v>114</v>
      </c>
      <c r="AK511" t="s">
        <v>114</v>
      </c>
      <c r="AL511" t="s">
        <v>114</v>
      </c>
      <c r="AM511" s="43" t="b">
        <v>0</v>
      </c>
      <c r="AN511" s="3"/>
      <c r="AO511" s="3"/>
      <c r="AP511" s="43" t="b">
        <v>0</v>
      </c>
      <c r="AQ511" s="3" t="b">
        <v>0</v>
      </c>
    </row>
    <row r="512" spans="1:43" x14ac:dyDescent="0.25">
      <c r="A512" t="str">
        <f>_xlfn.CONCAT(Table4[[#This Row],[Order]],"-",Table4[[#This Row],[Line]])</f>
        <v>75452-11</v>
      </c>
      <c r="B512" s="6">
        <v>43461</v>
      </c>
      <c r="C512" s="9">
        <v>75452</v>
      </c>
      <c r="D512" s="4" t="s">
        <v>5799</v>
      </c>
      <c r="E512" s="9">
        <v>11</v>
      </c>
      <c r="F512" s="9">
        <v>1</v>
      </c>
      <c r="G512" s="4" t="s">
        <v>4428</v>
      </c>
      <c r="H512" s="9">
        <v>1</v>
      </c>
      <c r="I512" s="43" t="b">
        <v>1</v>
      </c>
      <c r="J512" s="43" t="b">
        <v>1</v>
      </c>
      <c r="K512" t="s">
        <v>135</v>
      </c>
      <c r="L512" s="43" t="b">
        <v>1</v>
      </c>
      <c r="M512" s="43" t="b">
        <v>1</v>
      </c>
      <c r="N512" s="43" t="b">
        <v>1</v>
      </c>
      <c r="O512" t="s">
        <v>114</v>
      </c>
      <c r="P512" t="s">
        <v>138</v>
      </c>
      <c r="Q512" t="s">
        <v>114</v>
      </c>
      <c r="R512" t="s">
        <v>114</v>
      </c>
      <c r="S512" t="s">
        <v>114</v>
      </c>
      <c r="T512" t="s">
        <v>114</v>
      </c>
      <c r="U512" t="s">
        <v>114</v>
      </c>
      <c r="V512" t="s">
        <v>114</v>
      </c>
      <c r="W512" s="5">
        <v>43454</v>
      </c>
      <c r="X512" s="4" t="s">
        <v>151</v>
      </c>
      <c r="Y512" s="4" t="s">
        <v>5800</v>
      </c>
      <c r="Z512" s="4" t="s">
        <v>26</v>
      </c>
      <c r="AA512" s="4" t="s">
        <v>114</v>
      </c>
      <c r="AB512" s="4" t="s">
        <v>74</v>
      </c>
      <c r="AC512" s="9">
        <v>4</v>
      </c>
      <c r="AD512" s="4" t="s">
        <v>5801</v>
      </c>
      <c r="AE512" s="4">
        <v>43457</v>
      </c>
      <c r="AF512" s="4" t="s">
        <v>114</v>
      </c>
      <c r="AG512" s="9">
        <v>1</v>
      </c>
      <c r="AH512" s="3" t="s">
        <v>180</v>
      </c>
      <c r="AI512" s="3" t="s">
        <v>1333</v>
      </c>
      <c r="AJ512" t="s">
        <v>114</v>
      </c>
      <c r="AK512" t="s">
        <v>114</v>
      </c>
      <c r="AL512" t="s">
        <v>114</v>
      </c>
      <c r="AM512" s="43" t="b">
        <v>0</v>
      </c>
      <c r="AN512" s="3"/>
      <c r="AO512" s="3"/>
      <c r="AP512" s="43" t="b">
        <v>0</v>
      </c>
      <c r="AQ512" s="3" t="b">
        <v>0</v>
      </c>
    </row>
    <row r="513" spans="1:43" x14ac:dyDescent="0.25">
      <c r="A513" t="str">
        <f>_xlfn.CONCAT(Table4[[#This Row],[Order]],"-",Table4[[#This Row],[Line]])</f>
        <v>75452-12</v>
      </c>
      <c r="B513" s="1">
        <v>43461</v>
      </c>
      <c r="C513" s="10">
        <v>75452</v>
      </c>
      <c r="D513" s="7" t="s">
        <v>5802</v>
      </c>
      <c r="E513" s="10">
        <v>12</v>
      </c>
      <c r="F513" s="10">
        <v>1</v>
      </c>
      <c r="G513" s="7" t="s">
        <v>4428</v>
      </c>
      <c r="H513" s="10">
        <v>1</v>
      </c>
      <c r="I513" s="43" t="b">
        <v>1</v>
      </c>
      <c r="J513" s="43" t="b">
        <v>1</v>
      </c>
      <c r="K513" t="s">
        <v>135</v>
      </c>
      <c r="L513" s="43" t="b">
        <v>1</v>
      </c>
      <c r="M513" s="43" t="b">
        <v>1</v>
      </c>
      <c r="N513" s="43" t="b">
        <v>1</v>
      </c>
      <c r="O513" t="s">
        <v>114</v>
      </c>
      <c r="P513" t="s">
        <v>138</v>
      </c>
      <c r="Q513" t="s">
        <v>114</v>
      </c>
      <c r="R513" t="s">
        <v>114</v>
      </c>
      <c r="S513" t="s">
        <v>114</v>
      </c>
      <c r="T513" t="s">
        <v>114</v>
      </c>
      <c r="U513" t="s">
        <v>114</v>
      </c>
      <c r="V513" t="s">
        <v>114</v>
      </c>
      <c r="W513" s="5">
        <v>43454</v>
      </c>
      <c r="X513" s="7" t="s">
        <v>151</v>
      </c>
      <c r="Y513" s="7" t="s">
        <v>5803</v>
      </c>
      <c r="Z513" s="7" t="s">
        <v>1218</v>
      </c>
      <c r="AA513" s="7" t="s">
        <v>3747</v>
      </c>
      <c r="AB513" s="7" t="s">
        <v>74</v>
      </c>
      <c r="AC513" s="10">
        <v>4</v>
      </c>
      <c r="AD513" s="7" t="s">
        <v>5804</v>
      </c>
      <c r="AE513" s="7">
        <v>43457</v>
      </c>
      <c r="AF513" s="7" t="s">
        <v>114</v>
      </c>
      <c r="AG513" s="10">
        <v>1</v>
      </c>
      <c r="AH513" s="3" t="s">
        <v>180</v>
      </c>
      <c r="AI513" s="3" t="s">
        <v>1333</v>
      </c>
      <c r="AJ513" t="s">
        <v>114</v>
      </c>
      <c r="AK513" t="s">
        <v>114</v>
      </c>
      <c r="AL513" t="s">
        <v>114</v>
      </c>
      <c r="AM513" s="43" t="b">
        <v>0</v>
      </c>
      <c r="AN513" s="3"/>
      <c r="AO513" s="3"/>
      <c r="AP513" s="43" t="b">
        <v>0</v>
      </c>
      <c r="AQ513" s="3" t="b">
        <v>1</v>
      </c>
    </row>
    <row r="514" spans="1:43" x14ac:dyDescent="0.25">
      <c r="A514" t="str">
        <f>_xlfn.CONCAT(Table4[[#This Row],[Order]],"-",Table4[[#This Row],[Line]])</f>
        <v>75452-14</v>
      </c>
      <c r="B514" s="6">
        <v>43461</v>
      </c>
      <c r="C514" s="9">
        <v>75452</v>
      </c>
      <c r="D514" s="4" t="s">
        <v>1582</v>
      </c>
      <c r="E514" s="9">
        <v>14</v>
      </c>
      <c r="F514" s="9">
        <v>1</v>
      </c>
      <c r="G514" s="4" t="s">
        <v>4428</v>
      </c>
      <c r="H514" s="9">
        <v>1</v>
      </c>
      <c r="I514" s="43" t="b">
        <v>1</v>
      </c>
      <c r="J514" s="43" t="b">
        <v>1</v>
      </c>
      <c r="K514" t="s">
        <v>135</v>
      </c>
      <c r="L514" s="43" t="b">
        <v>1</v>
      </c>
      <c r="M514" s="43" t="b">
        <v>1</v>
      </c>
      <c r="N514" s="43" t="b">
        <v>1</v>
      </c>
      <c r="O514" t="s">
        <v>114</v>
      </c>
      <c r="P514" t="s">
        <v>138</v>
      </c>
      <c r="Q514" t="s">
        <v>114</v>
      </c>
      <c r="R514" t="s">
        <v>114</v>
      </c>
      <c r="S514" t="s">
        <v>114</v>
      </c>
      <c r="T514" t="s">
        <v>114</v>
      </c>
      <c r="U514" t="s">
        <v>114</v>
      </c>
      <c r="V514" t="s">
        <v>114</v>
      </c>
      <c r="W514" s="5">
        <v>43454</v>
      </c>
      <c r="X514" s="4" t="s">
        <v>151</v>
      </c>
      <c r="Y514" s="4" t="s">
        <v>5805</v>
      </c>
      <c r="Z514" s="4" t="s">
        <v>5806</v>
      </c>
      <c r="AA514" s="4" t="s">
        <v>114</v>
      </c>
      <c r="AB514" s="4" t="s">
        <v>74</v>
      </c>
      <c r="AC514" s="9">
        <v>4</v>
      </c>
      <c r="AD514" s="4" t="s">
        <v>1581</v>
      </c>
      <c r="AE514" s="4">
        <v>43457</v>
      </c>
      <c r="AF514" s="4" t="s">
        <v>114</v>
      </c>
      <c r="AG514" s="9">
        <v>2</v>
      </c>
      <c r="AH514" s="3" t="s">
        <v>180</v>
      </c>
      <c r="AI514" s="3" t="s">
        <v>1333</v>
      </c>
      <c r="AJ514" t="s">
        <v>114</v>
      </c>
      <c r="AK514" t="s">
        <v>114</v>
      </c>
      <c r="AL514" t="s">
        <v>114</v>
      </c>
      <c r="AM514" s="43" t="b">
        <v>0</v>
      </c>
      <c r="AN514" s="3"/>
      <c r="AO514" s="3"/>
      <c r="AP514" s="43" t="b">
        <v>0</v>
      </c>
      <c r="AQ514" s="3" t="b">
        <v>0</v>
      </c>
    </row>
    <row r="515" spans="1:43" x14ac:dyDescent="0.25">
      <c r="A515" t="str">
        <f>_xlfn.CONCAT(Table4[[#This Row],[Order]],"-",Table4[[#This Row],[Line]])</f>
        <v>75452-15</v>
      </c>
      <c r="B515" s="1">
        <v>43461</v>
      </c>
      <c r="C515" s="10">
        <v>75452</v>
      </c>
      <c r="D515" s="7" t="s">
        <v>5807</v>
      </c>
      <c r="E515" s="10">
        <v>15</v>
      </c>
      <c r="F515" s="10">
        <v>1</v>
      </c>
      <c r="G515" s="7" t="s">
        <v>4428</v>
      </c>
      <c r="H515" s="10">
        <v>2</v>
      </c>
      <c r="I515" s="43" t="b">
        <v>1</v>
      </c>
      <c r="J515" s="43" t="b">
        <v>1</v>
      </c>
      <c r="K515" t="s">
        <v>135</v>
      </c>
      <c r="L515" s="43" t="b">
        <v>1</v>
      </c>
      <c r="M515" s="43" t="b">
        <v>1</v>
      </c>
      <c r="N515" s="43" t="b">
        <v>1</v>
      </c>
      <c r="O515" t="s">
        <v>114</v>
      </c>
      <c r="P515" t="s">
        <v>138</v>
      </c>
      <c r="Q515" t="s">
        <v>114</v>
      </c>
      <c r="R515" t="s">
        <v>114</v>
      </c>
      <c r="S515" t="s">
        <v>114</v>
      </c>
      <c r="T515" t="s">
        <v>114</v>
      </c>
      <c r="U515" t="s">
        <v>114</v>
      </c>
      <c r="V515" t="s">
        <v>114</v>
      </c>
      <c r="W515" s="5">
        <v>43454</v>
      </c>
      <c r="X515" s="7" t="s">
        <v>151</v>
      </c>
      <c r="Y515" s="7" t="s">
        <v>5808</v>
      </c>
      <c r="Z515" s="7" t="s">
        <v>1236</v>
      </c>
      <c r="AA515" s="7" t="s">
        <v>114</v>
      </c>
      <c r="AB515" s="7" t="s">
        <v>74</v>
      </c>
      <c r="AC515" s="10">
        <v>4</v>
      </c>
      <c r="AD515" s="7" t="s">
        <v>5809</v>
      </c>
      <c r="AE515" s="7">
        <v>43457</v>
      </c>
      <c r="AF515" s="7" t="s">
        <v>114</v>
      </c>
      <c r="AG515" s="10">
        <v>4</v>
      </c>
      <c r="AH515" s="3" t="s">
        <v>180</v>
      </c>
      <c r="AI515" s="3" t="s">
        <v>1333</v>
      </c>
      <c r="AJ515" t="s">
        <v>114</v>
      </c>
      <c r="AK515" t="s">
        <v>114</v>
      </c>
      <c r="AL515" t="s">
        <v>114</v>
      </c>
      <c r="AM515" s="43" t="b">
        <v>0</v>
      </c>
      <c r="AN515" s="3"/>
      <c r="AO515" s="3"/>
      <c r="AP515" s="43" t="b">
        <v>0</v>
      </c>
      <c r="AQ515" s="3" t="b">
        <v>0</v>
      </c>
    </row>
    <row r="516" spans="1:43" x14ac:dyDescent="0.25">
      <c r="A516" t="str">
        <f>_xlfn.CONCAT(Table4[[#This Row],[Order]],"-",Table4[[#This Row],[Line]])</f>
        <v>75452-16</v>
      </c>
      <c r="B516" s="1">
        <v>43461</v>
      </c>
      <c r="C516" s="10">
        <v>75452</v>
      </c>
      <c r="D516" s="7" t="s">
        <v>1584</v>
      </c>
      <c r="E516" s="10">
        <v>16</v>
      </c>
      <c r="F516" s="10">
        <v>1</v>
      </c>
      <c r="G516" s="7" t="s">
        <v>4428</v>
      </c>
      <c r="H516" s="10">
        <v>3</v>
      </c>
      <c r="I516" s="43" t="b">
        <v>1</v>
      </c>
      <c r="J516" s="43" t="b">
        <v>1</v>
      </c>
      <c r="K516" t="s">
        <v>135</v>
      </c>
      <c r="L516" s="43" t="b">
        <v>1</v>
      </c>
      <c r="M516" s="43" t="b">
        <v>1</v>
      </c>
      <c r="N516" s="43" t="b">
        <v>1</v>
      </c>
      <c r="O516" t="s">
        <v>114</v>
      </c>
      <c r="P516" t="s">
        <v>138</v>
      </c>
      <c r="Q516" t="s">
        <v>114</v>
      </c>
      <c r="R516" t="s">
        <v>114</v>
      </c>
      <c r="S516" t="s">
        <v>114</v>
      </c>
      <c r="T516" t="s">
        <v>114</v>
      </c>
      <c r="U516" t="s">
        <v>114</v>
      </c>
      <c r="V516" t="s">
        <v>114</v>
      </c>
      <c r="W516" s="5">
        <v>43454</v>
      </c>
      <c r="X516" s="7" t="s">
        <v>151</v>
      </c>
      <c r="Y516" s="7" t="s">
        <v>5810</v>
      </c>
      <c r="Z516" s="7" t="s">
        <v>5811</v>
      </c>
      <c r="AA516" s="7" t="s">
        <v>114</v>
      </c>
      <c r="AB516" s="7" t="s">
        <v>74</v>
      </c>
      <c r="AC516" s="10">
        <v>4</v>
      </c>
      <c r="AD516" s="7" t="s">
        <v>1583</v>
      </c>
      <c r="AE516" s="7">
        <v>43457</v>
      </c>
      <c r="AF516" s="7" t="s">
        <v>114</v>
      </c>
      <c r="AG516" s="10">
        <v>12</v>
      </c>
      <c r="AH516" s="3" t="s">
        <v>180</v>
      </c>
      <c r="AI516" s="3" t="s">
        <v>1333</v>
      </c>
      <c r="AJ516" t="s">
        <v>114</v>
      </c>
      <c r="AK516" t="s">
        <v>114</v>
      </c>
      <c r="AL516" t="s">
        <v>114</v>
      </c>
      <c r="AM516" s="43" t="b">
        <v>0</v>
      </c>
      <c r="AN516" s="3"/>
      <c r="AO516" s="3"/>
      <c r="AP516" s="43" t="b">
        <v>0</v>
      </c>
      <c r="AQ516" s="3" t="b">
        <v>0</v>
      </c>
    </row>
    <row r="517" spans="1:43" x14ac:dyDescent="0.25">
      <c r="A517" t="str">
        <f>_xlfn.CONCAT(Table4[[#This Row],[Order]],"-",Table4[[#This Row],[Line]])</f>
        <v>75452-17</v>
      </c>
      <c r="B517" s="1">
        <v>43461</v>
      </c>
      <c r="C517" s="10">
        <v>75452</v>
      </c>
      <c r="D517" s="7" t="s">
        <v>1586</v>
      </c>
      <c r="E517" s="10">
        <v>17</v>
      </c>
      <c r="F517" s="10">
        <v>1</v>
      </c>
      <c r="G517" s="7" t="s">
        <v>4428</v>
      </c>
      <c r="H517" s="10">
        <v>1</v>
      </c>
      <c r="I517" s="43" t="b">
        <v>1</v>
      </c>
      <c r="J517" s="43" t="b">
        <v>1</v>
      </c>
      <c r="K517" t="s">
        <v>135</v>
      </c>
      <c r="L517" s="43" t="b">
        <v>1</v>
      </c>
      <c r="M517" s="43" t="b">
        <v>1</v>
      </c>
      <c r="N517" s="43" t="b">
        <v>1</v>
      </c>
      <c r="O517" t="s">
        <v>114</v>
      </c>
      <c r="P517" t="s">
        <v>138</v>
      </c>
      <c r="Q517" t="s">
        <v>114</v>
      </c>
      <c r="R517" t="s">
        <v>114</v>
      </c>
      <c r="S517" t="s">
        <v>114</v>
      </c>
      <c r="T517" t="s">
        <v>114</v>
      </c>
      <c r="U517" t="s">
        <v>114</v>
      </c>
      <c r="V517" t="s">
        <v>114</v>
      </c>
      <c r="W517" s="5">
        <v>43454</v>
      </c>
      <c r="X517" s="7" t="s">
        <v>151</v>
      </c>
      <c r="Y517" s="7" t="s">
        <v>5812</v>
      </c>
      <c r="Z517" s="7" t="s">
        <v>146</v>
      </c>
      <c r="AA517" s="7" t="s">
        <v>0</v>
      </c>
      <c r="AB517" s="7" t="s">
        <v>74</v>
      </c>
      <c r="AC517" s="10">
        <v>4</v>
      </c>
      <c r="AD517" s="7" t="s">
        <v>1585</v>
      </c>
      <c r="AE517" s="7">
        <v>43457</v>
      </c>
      <c r="AF517" s="7" t="s">
        <v>114</v>
      </c>
      <c r="AG517" s="10">
        <v>1</v>
      </c>
      <c r="AH517" s="3" t="s">
        <v>180</v>
      </c>
      <c r="AI517" s="3" t="s">
        <v>1333</v>
      </c>
      <c r="AJ517" t="s">
        <v>114</v>
      </c>
      <c r="AK517" t="s">
        <v>114</v>
      </c>
      <c r="AL517" t="s">
        <v>114</v>
      </c>
      <c r="AM517" s="43" t="b">
        <v>1</v>
      </c>
      <c r="AN517" s="3">
        <v>43462.349000428199</v>
      </c>
      <c r="AO517" s="3"/>
      <c r="AP517" s="43" t="b">
        <v>1</v>
      </c>
      <c r="AQ517" s="3" t="b">
        <v>1</v>
      </c>
    </row>
    <row r="518" spans="1:43" x14ac:dyDescent="0.25">
      <c r="A518" t="str">
        <f>_xlfn.CONCAT(Table4[[#This Row],[Order]],"-",Table4[[#This Row],[Line]])</f>
        <v>75452-18</v>
      </c>
      <c r="B518" s="1">
        <v>43461</v>
      </c>
      <c r="C518" s="10">
        <v>75452</v>
      </c>
      <c r="D518" s="7" t="s">
        <v>1588</v>
      </c>
      <c r="E518" s="10">
        <v>18</v>
      </c>
      <c r="F518" s="10">
        <v>1</v>
      </c>
      <c r="G518" s="7" t="s">
        <v>4428</v>
      </c>
      <c r="H518" s="10">
        <v>1</v>
      </c>
      <c r="I518" s="43" t="b">
        <v>1</v>
      </c>
      <c r="J518" s="43" t="b">
        <v>1</v>
      </c>
      <c r="K518" t="s">
        <v>135</v>
      </c>
      <c r="L518" s="43" t="b">
        <v>1</v>
      </c>
      <c r="M518" s="43" t="b">
        <v>1</v>
      </c>
      <c r="N518" s="43" t="b">
        <v>1</v>
      </c>
      <c r="O518" t="s">
        <v>114</v>
      </c>
      <c r="P518" t="s">
        <v>138</v>
      </c>
      <c r="Q518" t="s">
        <v>114</v>
      </c>
      <c r="R518" t="s">
        <v>114</v>
      </c>
      <c r="S518" t="s">
        <v>114</v>
      </c>
      <c r="T518" t="s">
        <v>114</v>
      </c>
      <c r="U518" t="s">
        <v>114</v>
      </c>
      <c r="V518" t="s">
        <v>114</v>
      </c>
      <c r="W518" s="5">
        <v>43454</v>
      </c>
      <c r="X518" s="7" t="s">
        <v>151</v>
      </c>
      <c r="Y518" s="7" t="s">
        <v>5813</v>
      </c>
      <c r="Z518" s="7" t="s">
        <v>26</v>
      </c>
      <c r="AA518" s="7" t="s">
        <v>114</v>
      </c>
      <c r="AB518" s="7" t="s">
        <v>74</v>
      </c>
      <c r="AC518" s="10">
        <v>4</v>
      </c>
      <c r="AD518" s="7" t="s">
        <v>1587</v>
      </c>
      <c r="AE518" s="7">
        <v>43457</v>
      </c>
      <c r="AF518" s="7" t="s">
        <v>114</v>
      </c>
      <c r="AG518" s="10">
        <v>1</v>
      </c>
      <c r="AH518" s="3" t="s">
        <v>180</v>
      </c>
      <c r="AI518" s="3" t="s">
        <v>1333</v>
      </c>
      <c r="AJ518" t="s">
        <v>114</v>
      </c>
      <c r="AK518" t="s">
        <v>114</v>
      </c>
      <c r="AL518" t="s">
        <v>114</v>
      </c>
      <c r="AM518" s="43" t="b">
        <v>1</v>
      </c>
      <c r="AN518" s="3">
        <v>43462.349013969899</v>
      </c>
      <c r="AO518" s="3"/>
      <c r="AP518" s="43" t="b">
        <v>1</v>
      </c>
      <c r="AQ518" s="3" t="b">
        <v>0</v>
      </c>
    </row>
    <row r="519" spans="1:43" x14ac:dyDescent="0.25">
      <c r="A519" t="str">
        <f>_xlfn.CONCAT(Table4[[#This Row],[Order]],"-",Table4[[#This Row],[Line]])</f>
        <v>75452-19</v>
      </c>
      <c r="B519" s="1">
        <v>43461</v>
      </c>
      <c r="C519" s="10">
        <v>75452</v>
      </c>
      <c r="D519" s="7" t="s">
        <v>1590</v>
      </c>
      <c r="E519" s="10">
        <v>19</v>
      </c>
      <c r="F519" s="10">
        <v>1</v>
      </c>
      <c r="G519" s="7" t="s">
        <v>4428</v>
      </c>
      <c r="H519" s="10">
        <v>2</v>
      </c>
      <c r="I519" s="43" t="b">
        <v>1</v>
      </c>
      <c r="J519" s="43" t="b">
        <v>1</v>
      </c>
      <c r="K519" t="s">
        <v>135</v>
      </c>
      <c r="L519" s="43" t="b">
        <v>1</v>
      </c>
      <c r="M519" s="43" t="b">
        <v>1</v>
      </c>
      <c r="N519" s="43" t="b">
        <v>1</v>
      </c>
      <c r="O519" t="s">
        <v>114</v>
      </c>
      <c r="P519" t="s">
        <v>138</v>
      </c>
      <c r="Q519" t="s">
        <v>114</v>
      </c>
      <c r="R519" t="s">
        <v>114</v>
      </c>
      <c r="S519" t="s">
        <v>114</v>
      </c>
      <c r="T519" t="s">
        <v>114</v>
      </c>
      <c r="U519" t="s">
        <v>114</v>
      </c>
      <c r="V519" t="s">
        <v>114</v>
      </c>
      <c r="W519" s="5">
        <v>43454</v>
      </c>
      <c r="X519" s="7" t="s">
        <v>151</v>
      </c>
      <c r="Y519" s="7" t="s">
        <v>5814</v>
      </c>
      <c r="Z519" s="7" t="s">
        <v>1218</v>
      </c>
      <c r="AA519" s="7" t="s">
        <v>114</v>
      </c>
      <c r="AB519" s="7" t="s">
        <v>74</v>
      </c>
      <c r="AC519" s="10">
        <v>4</v>
      </c>
      <c r="AD519" s="7" t="s">
        <v>1589</v>
      </c>
      <c r="AE519" s="7">
        <v>43457</v>
      </c>
      <c r="AF519" s="7" t="s">
        <v>114</v>
      </c>
      <c r="AG519" s="10">
        <v>2</v>
      </c>
      <c r="AH519" s="3" t="s">
        <v>180</v>
      </c>
      <c r="AI519" s="3" t="s">
        <v>1333</v>
      </c>
      <c r="AJ519" t="s">
        <v>114</v>
      </c>
      <c r="AK519" t="s">
        <v>114</v>
      </c>
      <c r="AL519" t="s">
        <v>114</v>
      </c>
      <c r="AM519" s="43" t="b">
        <v>0</v>
      </c>
      <c r="AN519" s="3"/>
      <c r="AO519" s="3"/>
      <c r="AP519" s="43" t="b">
        <v>0</v>
      </c>
      <c r="AQ519" s="3" t="b">
        <v>0</v>
      </c>
    </row>
    <row r="520" spans="1:43" x14ac:dyDescent="0.25">
      <c r="A520" t="str">
        <f>_xlfn.CONCAT(Table4[[#This Row],[Order]],"-",Table4[[#This Row],[Line]])</f>
        <v>75452-20</v>
      </c>
      <c r="B520" s="59">
        <v>43461</v>
      </c>
      <c r="C520" s="57">
        <v>75452</v>
      </c>
      <c r="D520" s="58" t="s">
        <v>1592</v>
      </c>
      <c r="E520" s="57">
        <v>20</v>
      </c>
      <c r="F520" s="57">
        <v>1</v>
      </c>
      <c r="G520" s="58" t="s">
        <v>4428</v>
      </c>
      <c r="H520" s="57">
        <v>1</v>
      </c>
      <c r="I520" s="43" t="b">
        <v>1</v>
      </c>
      <c r="J520" s="43" t="b">
        <v>1</v>
      </c>
      <c r="K520" t="s">
        <v>135</v>
      </c>
      <c r="L520" s="43" t="b">
        <v>1</v>
      </c>
      <c r="M520" s="43" t="b">
        <v>1</v>
      </c>
      <c r="N520" s="43" t="b">
        <v>1</v>
      </c>
      <c r="O520" t="s">
        <v>114</v>
      </c>
      <c r="P520" t="s">
        <v>138</v>
      </c>
      <c r="Q520" t="s">
        <v>114</v>
      </c>
      <c r="R520" t="s">
        <v>114</v>
      </c>
      <c r="S520" t="s">
        <v>114</v>
      </c>
      <c r="T520" t="s">
        <v>114</v>
      </c>
      <c r="U520" t="s">
        <v>114</v>
      </c>
      <c r="V520" t="s">
        <v>114</v>
      </c>
      <c r="W520" s="6">
        <v>43454</v>
      </c>
      <c r="X520" s="58" t="s">
        <v>151</v>
      </c>
      <c r="Y520" s="58" t="s">
        <v>5815</v>
      </c>
      <c r="Z520" s="58" t="s">
        <v>1218</v>
      </c>
      <c r="AA520" s="58" t="s">
        <v>114</v>
      </c>
      <c r="AB520" s="58" t="s">
        <v>74</v>
      </c>
      <c r="AC520" s="57">
        <v>4</v>
      </c>
      <c r="AD520" s="58" t="s">
        <v>1591</v>
      </c>
      <c r="AE520" s="59">
        <v>43457</v>
      </c>
      <c r="AF520" s="58" t="s">
        <v>114</v>
      </c>
      <c r="AG520" s="57">
        <v>1</v>
      </c>
      <c r="AH520" s="3" t="s">
        <v>180</v>
      </c>
      <c r="AI520" s="3" t="s">
        <v>1333</v>
      </c>
      <c r="AJ520" t="s">
        <v>114</v>
      </c>
      <c r="AK520" t="s">
        <v>114</v>
      </c>
      <c r="AL520" t="s">
        <v>114</v>
      </c>
      <c r="AM520" s="43" t="b">
        <v>1</v>
      </c>
      <c r="AN520" s="3">
        <v>43462.349026817101</v>
      </c>
      <c r="AO520" s="3"/>
      <c r="AP520" s="43" t="b">
        <v>1</v>
      </c>
      <c r="AQ520" s="3" t="b">
        <v>0</v>
      </c>
    </row>
    <row r="521" spans="1:43" x14ac:dyDescent="0.25">
      <c r="A521" t="str">
        <f>_xlfn.CONCAT(Table4[[#This Row],[Order]],"-",Table4[[#This Row],[Line]])</f>
        <v>75452-21</v>
      </c>
      <c r="B521" s="1">
        <v>43461</v>
      </c>
      <c r="C521" s="10">
        <v>75452</v>
      </c>
      <c r="D521" s="7" t="s">
        <v>1594</v>
      </c>
      <c r="E521" s="10">
        <v>21</v>
      </c>
      <c r="F521" s="10">
        <v>1</v>
      </c>
      <c r="G521" s="7" t="s">
        <v>4428</v>
      </c>
      <c r="H521" s="10">
        <v>1</v>
      </c>
      <c r="I521" s="43" t="b">
        <v>1</v>
      </c>
      <c r="J521" s="43" t="b">
        <v>1</v>
      </c>
      <c r="K521" t="s">
        <v>135</v>
      </c>
      <c r="L521" s="43" t="b">
        <v>1</v>
      </c>
      <c r="M521" s="43" t="b">
        <v>1</v>
      </c>
      <c r="N521" s="43" t="b">
        <v>1</v>
      </c>
      <c r="O521" t="s">
        <v>114</v>
      </c>
      <c r="P521" t="s">
        <v>138</v>
      </c>
      <c r="Q521" t="s">
        <v>114</v>
      </c>
      <c r="R521" t="s">
        <v>114</v>
      </c>
      <c r="S521" t="s">
        <v>114</v>
      </c>
      <c r="T521" t="s">
        <v>114</v>
      </c>
      <c r="U521" t="s">
        <v>114</v>
      </c>
      <c r="V521" t="s">
        <v>114</v>
      </c>
      <c r="W521" s="5">
        <v>43454</v>
      </c>
      <c r="X521" s="7" t="s">
        <v>151</v>
      </c>
      <c r="Y521" s="7" t="s">
        <v>5816</v>
      </c>
      <c r="Z521" s="7" t="s">
        <v>26</v>
      </c>
      <c r="AA521" s="7" t="s">
        <v>114</v>
      </c>
      <c r="AB521" s="7" t="s">
        <v>74</v>
      </c>
      <c r="AC521" s="10">
        <v>4</v>
      </c>
      <c r="AD521" s="7" t="s">
        <v>1593</v>
      </c>
      <c r="AE521" s="7">
        <v>43457</v>
      </c>
      <c r="AF521" s="7" t="s">
        <v>114</v>
      </c>
      <c r="AG521" s="10">
        <v>1</v>
      </c>
      <c r="AH521" s="3" t="s">
        <v>180</v>
      </c>
      <c r="AI521" s="3" t="s">
        <v>1333</v>
      </c>
      <c r="AJ521" t="s">
        <v>114</v>
      </c>
      <c r="AK521" t="s">
        <v>114</v>
      </c>
      <c r="AL521" t="s">
        <v>114</v>
      </c>
      <c r="AM521" s="43" t="b">
        <v>1</v>
      </c>
      <c r="AN521" s="3">
        <v>43462.349039618101</v>
      </c>
      <c r="AO521" s="3"/>
      <c r="AP521" s="43" t="b">
        <v>1</v>
      </c>
      <c r="AQ521" s="3" t="b">
        <v>0</v>
      </c>
    </row>
    <row r="522" spans="1:43" x14ac:dyDescent="0.25">
      <c r="A522" t="str">
        <f>_xlfn.CONCAT(Table4[[#This Row],[Order]],"-",Table4[[#This Row],[Line]])</f>
        <v>75452-22</v>
      </c>
      <c r="B522" s="59">
        <v>43461</v>
      </c>
      <c r="C522" s="57">
        <v>75452</v>
      </c>
      <c r="D522" s="58" t="s">
        <v>1596</v>
      </c>
      <c r="E522" s="57">
        <v>22</v>
      </c>
      <c r="F522" s="57">
        <v>1</v>
      </c>
      <c r="G522" s="58" t="s">
        <v>4428</v>
      </c>
      <c r="H522" s="57">
        <v>2</v>
      </c>
      <c r="I522" s="43" t="b">
        <v>1</v>
      </c>
      <c r="J522" s="43" t="b">
        <v>1</v>
      </c>
      <c r="K522" t="s">
        <v>135</v>
      </c>
      <c r="L522" s="43" t="b">
        <v>1</v>
      </c>
      <c r="M522" s="43" t="b">
        <v>1</v>
      </c>
      <c r="N522" s="43" t="b">
        <v>1</v>
      </c>
      <c r="O522" t="s">
        <v>114</v>
      </c>
      <c r="P522" t="s">
        <v>138</v>
      </c>
      <c r="Q522" t="s">
        <v>114</v>
      </c>
      <c r="R522" t="s">
        <v>114</v>
      </c>
      <c r="S522" t="s">
        <v>114</v>
      </c>
      <c r="T522" t="s">
        <v>114</v>
      </c>
      <c r="U522" t="s">
        <v>114</v>
      </c>
      <c r="V522" t="s">
        <v>114</v>
      </c>
      <c r="W522" s="6">
        <v>43454</v>
      </c>
      <c r="X522" s="58" t="s">
        <v>151</v>
      </c>
      <c r="Y522" s="58" t="s">
        <v>5817</v>
      </c>
      <c r="Z522" s="58" t="s">
        <v>1218</v>
      </c>
      <c r="AA522" s="58" t="s">
        <v>114</v>
      </c>
      <c r="AB522" s="58" t="s">
        <v>74</v>
      </c>
      <c r="AC522" s="57">
        <v>4</v>
      </c>
      <c r="AD522" s="58" t="s">
        <v>1595</v>
      </c>
      <c r="AE522" s="59">
        <v>43457</v>
      </c>
      <c r="AF522" s="58" t="s">
        <v>114</v>
      </c>
      <c r="AG522" s="57">
        <v>2</v>
      </c>
      <c r="AH522" s="3" t="s">
        <v>180</v>
      </c>
      <c r="AI522" s="3" t="s">
        <v>1333</v>
      </c>
      <c r="AJ522" t="s">
        <v>114</v>
      </c>
      <c r="AK522" t="s">
        <v>114</v>
      </c>
      <c r="AL522" t="s">
        <v>114</v>
      </c>
      <c r="AM522" s="43" t="b">
        <v>1</v>
      </c>
      <c r="AN522" s="55">
        <v>43462.349052430603</v>
      </c>
      <c r="AO522" s="3"/>
      <c r="AP522" s="43" t="b">
        <v>1</v>
      </c>
      <c r="AQ522" s="3" t="b">
        <v>0</v>
      </c>
    </row>
    <row r="523" spans="1:43" x14ac:dyDescent="0.25">
      <c r="A523" t="str">
        <f>_xlfn.CONCAT(Table4[[#This Row],[Order]],"-",Table4[[#This Row],[Line]])</f>
        <v>75452-23</v>
      </c>
      <c r="B523" s="59">
        <v>43461</v>
      </c>
      <c r="C523" s="57">
        <v>75452</v>
      </c>
      <c r="D523" s="58" t="s">
        <v>1598</v>
      </c>
      <c r="E523" s="57">
        <v>23</v>
      </c>
      <c r="F523" s="57">
        <v>1</v>
      </c>
      <c r="G523" s="58" t="s">
        <v>4428</v>
      </c>
      <c r="H523" s="57">
        <v>3</v>
      </c>
      <c r="I523" s="43" t="b">
        <v>1</v>
      </c>
      <c r="J523" s="43" t="b">
        <v>1</v>
      </c>
      <c r="K523" t="s">
        <v>135</v>
      </c>
      <c r="L523" s="43" t="b">
        <v>1</v>
      </c>
      <c r="M523" s="43" t="b">
        <v>1</v>
      </c>
      <c r="N523" s="43" t="b">
        <v>1</v>
      </c>
      <c r="O523" t="s">
        <v>114</v>
      </c>
      <c r="P523" t="s">
        <v>138</v>
      </c>
      <c r="Q523" t="s">
        <v>114</v>
      </c>
      <c r="R523" t="s">
        <v>114</v>
      </c>
      <c r="S523" t="s">
        <v>114</v>
      </c>
      <c r="T523" t="s">
        <v>114</v>
      </c>
      <c r="U523" t="s">
        <v>114</v>
      </c>
      <c r="V523" t="s">
        <v>114</v>
      </c>
      <c r="W523" s="6">
        <v>43454</v>
      </c>
      <c r="X523" s="58" t="s">
        <v>151</v>
      </c>
      <c r="Y523" s="58" t="s">
        <v>5818</v>
      </c>
      <c r="Z523" s="58" t="s">
        <v>1220</v>
      </c>
      <c r="AA523" s="58" t="s">
        <v>114</v>
      </c>
      <c r="AB523" s="58" t="s">
        <v>74</v>
      </c>
      <c r="AC523" s="57">
        <v>4</v>
      </c>
      <c r="AD523" s="58" t="s">
        <v>1597</v>
      </c>
      <c r="AE523" s="59">
        <v>43457</v>
      </c>
      <c r="AF523" s="58" t="s">
        <v>114</v>
      </c>
      <c r="AG523" s="57">
        <v>3</v>
      </c>
      <c r="AH523" s="3" t="s">
        <v>180</v>
      </c>
      <c r="AI523" s="3" t="s">
        <v>1333</v>
      </c>
      <c r="AJ523" t="s">
        <v>114</v>
      </c>
      <c r="AK523" t="s">
        <v>114</v>
      </c>
      <c r="AL523" t="s">
        <v>114</v>
      </c>
      <c r="AM523" s="43" t="b">
        <v>0</v>
      </c>
      <c r="AN523" s="55"/>
      <c r="AO523" s="3"/>
      <c r="AP523" s="43" t="b">
        <v>0</v>
      </c>
      <c r="AQ523" s="3" t="b">
        <v>0</v>
      </c>
    </row>
    <row r="524" spans="1:43" x14ac:dyDescent="0.25">
      <c r="A524" t="str">
        <f>_xlfn.CONCAT(Table4[[#This Row],[Order]],"-",Table4[[#This Row],[Line]])</f>
        <v>75452-24</v>
      </c>
      <c r="B524" s="59">
        <v>43461</v>
      </c>
      <c r="C524" s="57">
        <v>75452</v>
      </c>
      <c r="D524" s="58" t="s">
        <v>1600</v>
      </c>
      <c r="E524" s="57">
        <v>24</v>
      </c>
      <c r="F524" s="57">
        <v>1</v>
      </c>
      <c r="G524" s="58" t="s">
        <v>4428</v>
      </c>
      <c r="H524" s="57">
        <v>2</v>
      </c>
      <c r="I524" s="43" t="b">
        <v>1</v>
      </c>
      <c r="J524" s="43" t="b">
        <v>1</v>
      </c>
      <c r="K524" t="s">
        <v>135</v>
      </c>
      <c r="L524" s="43" t="b">
        <v>1</v>
      </c>
      <c r="M524" s="43" t="b">
        <v>1</v>
      </c>
      <c r="N524" s="43" t="b">
        <v>1</v>
      </c>
      <c r="O524" t="s">
        <v>114</v>
      </c>
      <c r="P524" t="s">
        <v>138</v>
      </c>
      <c r="Q524" t="s">
        <v>114</v>
      </c>
      <c r="R524" t="s">
        <v>114</v>
      </c>
      <c r="S524" t="s">
        <v>114</v>
      </c>
      <c r="T524" t="s">
        <v>114</v>
      </c>
      <c r="U524" t="s">
        <v>114</v>
      </c>
      <c r="V524" t="s">
        <v>114</v>
      </c>
      <c r="W524" s="6">
        <v>43454</v>
      </c>
      <c r="X524" s="58" t="s">
        <v>151</v>
      </c>
      <c r="Y524" s="58" t="s">
        <v>5819</v>
      </c>
      <c r="Z524" s="58" t="s">
        <v>1236</v>
      </c>
      <c r="AA524" s="58" t="s">
        <v>3747</v>
      </c>
      <c r="AB524" s="58" t="s">
        <v>74</v>
      </c>
      <c r="AC524" s="57">
        <v>4</v>
      </c>
      <c r="AD524" s="58" t="s">
        <v>1599</v>
      </c>
      <c r="AE524" s="59">
        <v>43457</v>
      </c>
      <c r="AF524" s="58" t="s">
        <v>114</v>
      </c>
      <c r="AG524" s="57">
        <v>4</v>
      </c>
      <c r="AH524" s="3" t="s">
        <v>180</v>
      </c>
      <c r="AI524" s="3" t="s">
        <v>1333</v>
      </c>
      <c r="AJ524" t="s">
        <v>114</v>
      </c>
      <c r="AK524" t="s">
        <v>114</v>
      </c>
      <c r="AL524" t="s">
        <v>114</v>
      </c>
      <c r="AM524" s="43" t="b">
        <v>1</v>
      </c>
      <c r="AN524" s="55">
        <v>43462.349065625</v>
      </c>
      <c r="AO524" s="3"/>
      <c r="AP524" s="43" t="b">
        <v>1</v>
      </c>
      <c r="AQ524" s="3" t="b">
        <v>1</v>
      </c>
    </row>
    <row r="525" spans="1:43" x14ac:dyDescent="0.25">
      <c r="A525" t="str">
        <f>_xlfn.CONCAT(Table4[[#This Row],[Order]],"-",Table4[[#This Row],[Line]])</f>
        <v>75452-25</v>
      </c>
      <c r="B525" s="1">
        <v>43461</v>
      </c>
      <c r="C525" s="10">
        <v>75452</v>
      </c>
      <c r="D525" s="7" t="s">
        <v>1602</v>
      </c>
      <c r="E525" s="10">
        <v>25</v>
      </c>
      <c r="F525" s="10">
        <v>1</v>
      </c>
      <c r="G525" s="7" t="s">
        <v>4428</v>
      </c>
      <c r="H525" s="10">
        <v>2</v>
      </c>
      <c r="I525" s="43" t="b">
        <v>1</v>
      </c>
      <c r="J525" s="43" t="b">
        <v>1</v>
      </c>
      <c r="K525" t="s">
        <v>135</v>
      </c>
      <c r="L525" s="43" t="b">
        <v>1</v>
      </c>
      <c r="M525" s="43" t="b">
        <v>1</v>
      </c>
      <c r="N525" s="43" t="b">
        <v>1</v>
      </c>
      <c r="O525" t="s">
        <v>114</v>
      </c>
      <c r="P525" t="s">
        <v>138</v>
      </c>
      <c r="Q525" t="s">
        <v>114</v>
      </c>
      <c r="R525" t="s">
        <v>114</v>
      </c>
      <c r="S525" t="s">
        <v>114</v>
      </c>
      <c r="T525" t="s">
        <v>114</v>
      </c>
      <c r="U525" t="s">
        <v>114</v>
      </c>
      <c r="V525" t="s">
        <v>114</v>
      </c>
      <c r="W525" s="5">
        <v>43454</v>
      </c>
      <c r="X525" s="7" t="s">
        <v>151</v>
      </c>
      <c r="Y525" s="7" t="s">
        <v>5820</v>
      </c>
      <c r="Z525" s="7" t="s">
        <v>5806</v>
      </c>
      <c r="AA525" s="7" t="s">
        <v>114</v>
      </c>
      <c r="AB525" s="7" t="s">
        <v>74</v>
      </c>
      <c r="AC525" s="10">
        <v>4</v>
      </c>
      <c r="AD525" s="7" t="s">
        <v>1601</v>
      </c>
      <c r="AE525" s="7">
        <v>43457</v>
      </c>
      <c r="AF525" s="7" t="s">
        <v>114</v>
      </c>
      <c r="AG525" s="10">
        <v>4</v>
      </c>
      <c r="AH525" s="3" t="s">
        <v>180</v>
      </c>
      <c r="AI525" s="3" t="s">
        <v>1333</v>
      </c>
      <c r="AJ525" t="s">
        <v>114</v>
      </c>
      <c r="AK525" t="s">
        <v>114</v>
      </c>
      <c r="AL525" t="s">
        <v>114</v>
      </c>
      <c r="AM525" s="43" t="b">
        <v>0</v>
      </c>
      <c r="AN525" s="3"/>
      <c r="AO525" s="3"/>
      <c r="AP525" s="43" t="b">
        <v>0</v>
      </c>
      <c r="AQ525" s="3" t="b">
        <v>0</v>
      </c>
    </row>
    <row r="526" spans="1:43" x14ac:dyDescent="0.25">
      <c r="A526" t="str">
        <f>_xlfn.CONCAT(Table4[[#This Row],[Order]],"-",Table4[[#This Row],[Line]])</f>
        <v>75452-26</v>
      </c>
      <c r="B526" s="6">
        <v>43461</v>
      </c>
      <c r="C526" s="9">
        <v>75452</v>
      </c>
      <c r="D526" s="4" t="s">
        <v>1604</v>
      </c>
      <c r="E526" s="9">
        <v>26</v>
      </c>
      <c r="F526" s="9">
        <v>1</v>
      </c>
      <c r="G526" s="4" t="s">
        <v>4428</v>
      </c>
      <c r="H526" s="9">
        <v>1</v>
      </c>
      <c r="I526" s="43" t="b">
        <v>1</v>
      </c>
      <c r="J526" s="43" t="b">
        <v>1</v>
      </c>
      <c r="K526" t="s">
        <v>135</v>
      </c>
      <c r="L526" s="43" t="b">
        <v>1</v>
      </c>
      <c r="M526" s="43" t="b">
        <v>1</v>
      </c>
      <c r="N526" s="43" t="b">
        <v>1</v>
      </c>
      <c r="O526" t="s">
        <v>114</v>
      </c>
      <c r="P526" t="s">
        <v>138</v>
      </c>
      <c r="Q526" t="s">
        <v>114</v>
      </c>
      <c r="R526" t="s">
        <v>114</v>
      </c>
      <c r="S526" t="s">
        <v>114</v>
      </c>
      <c r="T526" t="s">
        <v>114</v>
      </c>
      <c r="U526" t="s">
        <v>114</v>
      </c>
      <c r="V526" t="s">
        <v>114</v>
      </c>
      <c r="W526" s="5">
        <v>43454</v>
      </c>
      <c r="X526" s="4" t="s">
        <v>151</v>
      </c>
      <c r="Y526" s="4" t="s">
        <v>5821</v>
      </c>
      <c r="Z526" s="4" t="s">
        <v>1236</v>
      </c>
      <c r="AA526" s="4" t="s">
        <v>114</v>
      </c>
      <c r="AB526" s="4" t="s">
        <v>74</v>
      </c>
      <c r="AC526" s="9">
        <v>4</v>
      </c>
      <c r="AD526" s="4" t="s">
        <v>1603</v>
      </c>
      <c r="AE526" s="4">
        <v>43457</v>
      </c>
      <c r="AF526" s="4" t="s">
        <v>114</v>
      </c>
      <c r="AG526" s="9">
        <v>2</v>
      </c>
      <c r="AH526" s="3" t="s">
        <v>180</v>
      </c>
      <c r="AI526" s="3" t="s">
        <v>1333</v>
      </c>
      <c r="AJ526" t="s">
        <v>114</v>
      </c>
      <c r="AK526" t="s">
        <v>114</v>
      </c>
      <c r="AL526" t="s">
        <v>114</v>
      </c>
      <c r="AM526" s="43" t="b">
        <v>1</v>
      </c>
      <c r="AN526" s="3">
        <v>43462.349078437503</v>
      </c>
      <c r="AO526" s="3"/>
      <c r="AP526" s="43" t="b">
        <v>1</v>
      </c>
      <c r="AQ526" s="3" t="b">
        <v>0</v>
      </c>
    </row>
    <row r="527" spans="1:43" x14ac:dyDescent="0.25">
      <c r="A527" t="str">
        <f>_xlfn.CONCAT(Table4[[#This Row],[Order]],"-",Table4[[#This Row],[Line]])</f>
        <v>75452-28</v>
      </c>
      <c r="B527" s="6">
        <v>43461</v>
      </c>
      <c r="C527" s="9">
        <v>75452</v>
      </c>
      <c r="D527" s="4" t="s">
        <v>1606</v>
      </c>
      <c r="E527" s="9">
        <v>28</v>
      </c>
      <c r="F527" s="9">
        <v>1</v>
      </c>
      <c r="G527" s="4" t="s">
        <v>4428</v>
      </c>
      <c r="H527" s="9">
        <v>1</v>
      </c>
      <c r="I527" s="43" t="b">
        <v>1</v>
      </c>
      <c r="J527" s="43" t="b">
        <v>1</v>
      </c>
      <c r="K527" t="s">
        <v>135</v>
      </c>
      <c r="L527" s="43" t="b">
        <v>1</v>
      </c>
      <c r="M527" s="43" t="b">
        <v>1</v>
      </c>
      <c r="N527" s="43" t="b">
        <v>1</v>
      </c>
      <c r="O527" t="s">
        <v>114</v>
      </c>
      <c r="P527" t="s">
        <v>138</v>
      </c>
      <c r="Q527" t="s">
        <v>114</v>
      </c>
      <c r="R527" t="s">
        <v>114</v>
      </c>
      <c r="S527" t="s">
        <v>114</v>
      </c>
      <c r="T527" t="s">
        <v>114</v>
      </c>
      <c r="U527" t="s">
        <v>114</v>
      </c>
      <c r="V527" t="s">
        <v>114</v>
      </c>
      <c r="W527" s="5">
        <v>43454</v>
      </c>
      <c r="X527" s="4" t="s">
        <v>151</v>
      </c>
      <c r="Y527" s="4" t="s">
        <v>5822</v>
      </c>
      <c r="Z527" s="4" t="s">
        <v>5823</v>
      </c>
      <c r="AA527" s="4" t="s">
        <v>114</v>
      </c>
      <c r="AB527" s="4" t="s">
        <v>74</v>
      </c>
      <c r="AC527" s="9">
        <v>4</v>
      </c>
      <c r="AD527" s="4" t="s">
        <v>1605</v>
      </c>
      <c r="AE527" s="4">
        <v>43457</v>
      </c>
      <c r="AF527" s="4" t="s">
        <v>114</v>
      </c>
      <c r="AG527" s="9">
        <v>2</v>
      </c>
      <c r="AH527" s="3" t="s">
        <v>180</v>
      </c>
      <c r="AI527" s="3" t="s">
        <v>1333</v>
      </c>
      <c r="AJ527" t="s">
        <v>114</v>
      </c>
      <c r="AK527" t="s">
        <v>114</v>
      </c>
      <c r="AL527" t="s">
        <v>114</v>
      </c>
      <c r="AM527" s="43" t="b">
        <v>1</v>
      </c>
      <c r="AN527" s="3">
        <v>43462.349091435201</v>
      </c>
      <c r="AO527" s="3"/>
      <c r="AP527" s="43" t="b">
        <v>1</v>
      </c>
      <c r="AQ527" s="3" t="b">
        <v>0</v>
      </c>
    </row>
    <row r="528" spans="1:43" x14ac:dyDescent="0.25">
      <c r="A528" t="str">
        <f>_xlfn.CONCAT(Table4[[#This Row],[Order]],"-",Table4[[#This Row],[Line]])</f>
        <v>75452-29</v>
      </c>
      <c r="B528" s="1">
        <v>43461</v>
      </c>
      <c r="C528" s="10">
        <v>75452</v>
      </c>
      <c r="D528" s="7" t="s">
        <v>1608</v>
      </c>
      <c r="E528" s="10">
        <v>29</v>
      </c>
      <c r="F528" s="10">
        <v>1</v>
      </c>
      <c r="G528" s="7" t="s">
        <v>4428</v>
      </c>
      <c r="H528" s="10">
        <v>1</v>
      </c>
      <c r="I528" s="43" t="b">
        <v>1</v>
      </c>
      <c r="J528" s="43" t="b">
        <v>1</v>
      </c>
      <c r="K528" t="s">
        <v>135</v>
      </c>
      <c r="L528" s="43" t="b">
        <v>1</v>
      </c>
      <c r="M528" s="43" t="b">
        <v>1</v>
      </c>
      <c r="N528" s="43" t="b">
        <v>1</v>
      </c>
      <c r="O528" t="s">
        <v>114</v>
      </c>
      <c r="P528" t="s">
        <v>138</v>
      </c>
      <c r="Q528" t="s">
        <v>114</v>
      </c>
      <c r="R528" t="s">
        <v>114</v>
      </c>
      <c r="S528" t="s">
        <v>114</v>
      </c>
      <c r="T528" t="s">
        <v>114</v>
      </c>
      <c r="U528" t="s">
        <v>114</v>
      </c>
      <c r="V528" t="s">
        <v>114</v>
      </c>
      <c r="W528" s="5">
        <v>43454</v>
      </c>
      <c r="X528" s="7" t="s">
        <v>151</v>
      </c>
      <c r="Y528" s="7" t="s">
        <v>5824</v>
      </c>
      <c r="Z528" s="7" t="s">
        <v>5825</v>
      </c>
      <c r="AA528" s="7" t="s">
        <v>114</v>
      </c>
      <c r="AB528" s="7" t="s">
        <v>74</v>
      </c>
      <c r="AC528" s="10">
        <v>4</v>
      </c>
      <c r="AD528" s="7" t="s">
        <v>1607</v>
      </c>
      <c r="AE528" s="7">
        <v>43457</v>
      </c>
      <c r="AF528" s="7" t="s">
        <v>114</v>
      </c>
      <c r="AG528" s="10">
        <v>4</v>
      </c>
      <c r="AH528" s="3" t="s">
        <v>180</v>
      </c>
      <c r="AI528" s="3" t="s">
        <v>1333</v>
      </c>
      <c r="AJ528" t="s">
        <v>114</v>
      </c>
      <c r="AK528" t="s">
        <v>114</v>
      </c>
      <c r="AL528" t="s">
        <v>114</v>
      </c>
      <c r="AM528" s="43" t="b">
        <v>1</v>
      </c>
      <c r="AN528" s="3">
        <v>43462.349104247704</v>
      </c>
      <c r="AO528" s="3"/>
      <c r="AP528" s="43" t="b">
        <v>1</v>
      </c>
      <c r="AQ528" s="3" t="b">
        <v>0</v>
      </c>
    </row>
    <row r="529" spans="1:43" x14ac:dyDescent="0.25">
      <c r="A529" t="str">
        <f>_xlfn.CONCAT(Table4[[#This Row],[Order]],"-",Table4[[#This Row],[Line]])</f>
        <v>75452-30</v>
      </c>
      <c r="B529" s="5">
        <v>43461</v>
      </c>
      <c r="C529" s="8">
        <v>75452</v>
      </c>
      <c r="D529" s="3" t="s">
        <v>1610</v>
      </c>
      <c r="E529" s="8">
        <v>30</v>
      </c>
      <c r="F529" s="8">
        <v>1</v>
      </c>
      <c r="G529" s="3" t="s">
        <v>4428</v>
      </c>
      <c r="H529" s="8">
        <v>1</v>
      </c>
      <c r="I529" s="43" t="b">
        <v>1</v>
      </c>
      <c r="J529" s="43" t="b">
        <v>1</v>
      </c>
      <c r="K529" t="s">
        <v>135</v>
      </c>
      <c r="L529" s="43" t="b">
        <v>1</v>
      </c>
      <c r="M529" s="43" t="b">
        <v>1</v>
      </c>
      <c r="N529" s="43" t="b">
        <v>1</v>
      </c>
      <c r="O529" t="s">
        <v>114</v>
      </c>
      <c r="P529" t="s">
        <v>138</v>
      </c>
      <c r="Q529" t="s">
        <v>114</v>
      </c>
      <c r="R529" t="s">
        <v>114</v>
      </c>
      <c r="S529" t="s">
        <v>114</v>
      </c>
      <c r="T529" t="s">
        <v>114</v>
      </c>
      <c r="U529" t="s">
        <v>114</v>
      </c>
      <c r="V529" t="s">
        <v>114</v>
      </c>
      <c r="W529" s="5">
        <v>43454</v>
      </c>
      <c r="X529" s="3" t="s">
        <v>151</v>
      </c>
      <c r="Y529" s="3" t="s">
        <v>5826</v>
      </c>
      <c r="Z529" s="3" t="s">
        <v>5827</v>
      </c>
      <c r="AA529" s="3" t="s">
        <v>114</v>
      </c>
      <c r="AB529" s="3" t="s">
        <v>74</v>
      </c>
      <c r="AC529" s="8">
        <v>4</v>
      </c>
      <c r="AD529" s="3" t="s">
        <v>1609</v>
      </c>
      <c r="AE529" s="3">
        <v>43457</v>
      </c>
      <c r="AF529" s="3" t="s">
        <v>114</v>
      </c>
      <c r="AG529" s="8">
        <v>4</v>
      </c>
      <c r="AH529" s="3" t="s">
        <v>180</v>
      </c>
      <c r="AI529" s="3" t="s">
        <v>1333</v>
      </c>
      <c r="AJ529" t="s">
        <v>114</v>
      </c>
      <c r="AK529" t="s">
        <v>114</v>
      </c>
      <c r="AL529" t="s">
        <v>114</v>
      </c>
      <c r="AM529" s="43" t="b">
        <v>1</v>
      </c>
      <c r="AN529" s="3">
        <v>43462.349117094898</v>
      </c>
      <c r="AO529" s="3"/>
      <c r="AP529" s="43" t="b">
        <v>1</v>
      </c>
      <c r="AQ529" s="3" t="b">
        <v>0</v>
      </c>
    </row>
    <row r="530" spans="1:43" x14ac:dyDescent="0.25">
      <c r="A530" t="str">
        <f>_xlfn.CONCAT(Table4[[#This Row],[Order]],"-",Table4[[#This Row],[Line]])</f>
        <v>75452-31</v>
      </c>
      <c r="B530" s="5">
        <v>43461</v>
      </c>
      <c r="C530" s="8">
        <v>75452</v>
      </c>
      <c r="D530" s="3" t="s">
        <v>1612</v>
      </c>
      <c r="E530" s="8">
        <v>31</v>
      </c>
      <c r="F530" s="8">
        <v>1</v>
      </c>
      <c r="G530" s="3" t="s">
        <v>4428</v>
      </c>
      <c r="H530" s="8">
        <v>3</v>
      </c>
      <c r="I530" s="43" t="b">
        <v>1</v>
      </c>
      <c r="J530" s="43" t="b">
        <v>1</v>
      </c>
      <c r="K530" t="s">
        <v>135</v>
      </c>
      <c r="L530" s="43" t="b">
        <v>1</v>
      </c>
      <c r="M530" s="43" t="b">
        <v>1</v>
      </c>
      <c r="N530" s="43" t="b">
        <v>1</v>
      </c>
      <c r="O530" t="s">
        <v>114</v>
      </c>
      <c r="P530" t="s">
        <v>138</v>
      </c>
      <c r="Q530" t="s">
        <v>114</v>
      </c>
      <c r="R530" t="s">
        <v>114</v>
      </c>
      <c r="S530" t="s">
        <v>114</v>
      </c>
      <c r="T530" t="s">
        <v>114</v>
      </c>
      <c r="U530" t="s">
        <v>114</v>
      </c>
      <c r="V530" t="s">
        <v>114</v>
      </c>
      <c r="W530" s="5">
        <v>43454</v>
      </c>
      <c r="X530" s="3" t="s">
        <v>151</v>
      </c>
      <c r="Y530" s="3" t="s">
        <v>5828</v>
      </c>
      <c r="Z530" s="3" t="s">
        <v>5829</v>
      </c>
      <c r="AA530" s="3" t="s">
        <v>114</v>
      </c>
      <c r="AB530" s="3" t="s">
        <v>74</v>
      </c>
      <c r="AC530" s="8">
        <v>4</v>
      </c>
      <c r="AD530" s="3" t="s">
        <v>1611</v>
      </c>
      <c r="AE530" s="3">
        <v>43457</v>
      </c>
      <c r="AF530" s="3" t="s">
        <v>114</v>
      </c>
      <c r="AG530" s="8">
        <v>9</v>
      </c>
      <c r="AH530" s="3" t="s">
        <v>180</v>
      </c>
      <c r="AI530" s="3" t="s">
        <v>1333</v>
      </c>
      <c r="AJ530" t="s">
        <v>114</v>
      </c>
      <c r="AK530" t="s">
        <v>114</v>
      </c>
      <c r="AL530" t="s">
        <v>114</v>
      </c>
      <c r="AM530" s="43" t="b">
        <v>1</v>
      </c>
      <c r="AN530" s="3">
        <v>43462.349130439798</v>
      </c>
      <c r="AO530" s="3"/>
      <c r="AP530" s="43" t="b">
        <v>1</v>
      </c>
      <c r="AQ530" s="3" t="b">
        <v>0</v>
      </c>
    </row>
    <row r="531" spans="1:43" x14ac:dyDescent="0.25">
      <c r="A531" t="str">
        <f>_xlfn.CONCAT(Table4[[#This Row],[Order]],"-",Table4[[#This Row],[Line]])</f>
        <v>75452-32</v>
      </c>
      <c r="B531" s="1">
        <v>43461</v>
      </c>
      <c r="C531" s="10">
        <v>75452</v>
      </c>
      <c r="D531" s="7" t="s">
        <v>1614</v>
      </c>
      <c r="E531" s="10">
        <v>32</v>
      </c>
      <c r="F531" s="10">
        <v>1</v>
      </c>
      <c r="G531" s="7" t="s">
        <v>4428</v>
      </c>
      <c r="H531" s="10">
        <v>1</v>
      </c>
      <c r="I531" s="43" t="b">
        <v>1</v>
      </c>
      <c r="J531" s="43" t="b">
        <v>1</v>
      </c>
      <c r="K531" t="s">
        <v>135</v>
      </c>
      <c r="L531" s="43" t="b">
        <v>1</v>
      </c>
      <c r="M531" s="43" t="b">
        <v>1</v>
      </c>
      <c r="N531" s="43" t="b">
        <v>1</v>
      </c>
      <c r="O531" t="s">
        <v>114</v>
      </c>
      <c r="P531" t="s">
        <v>138</v>
      </c>
      <c r="Q531" t="s">
        <v>114</v>
      </c>
      <c r="R531" t="s">
        <v>114</v>
      </c>
      <c r="S531" t="s">
        <v>114</v>
      </c>
      <c r="T531" t="s">
        <v>114</v>
      </c>
      <c r="U531" t="s">
        <v>114</v>
      </c>
      <c r="V531" t="s">
        <v>114</v>
      </c>
      <c r="W531" s="5">
        <v>43454</v>
      </c>
      <c r="X531" s="7" t="s">
        <v>151</v>
      </c>
      <c r="Y531" s="7" t="s">
        <v>5830</v>
      </c>
      <c r="Z531" s="7" t="s">
        <v>5823</v>
      </c>
      <c r="AA531" s="7" t="s">
        <v>114</v>
      </c>
      <c r="AB531" s="7" t="s">
        <v>74</v>
      </c>
      <c r="AC531" s="10">
        <v>4</v>
      </c>
      <c r="AD531" s="7" t="s">
        <v>1613</v>
      </c>
      <c r="AE531" s="7">
        <v>43457</v>
      </c>
      <c r="AF531" s="7" t="s">
        <v>114</v>
      </c>
      <c r="AG531" s="10">
        <v>2</v>
      </c>
      <c r="AH531" s="3" t="s">
        <v>180</v>
      </c>
      <c r="AI531" s="3" t="s">
        <v>1333</v>
      </c>
      <c r="AJ531" t="s">
        <v>114</v>
      </c>
      <c r="AK531" t="s">
        <v>114</v>
      </c>
      <c r="AL531" t="s">
        <v>114</v>
      </c>
      <c r="AM531" s="43" t="b">
        <v>1</v>
      </c>
      <c r="AN531" s="3">
        <v>43462.349365891198</v>
      </c>
      <c r="AO531" s="3"/>
      <c r="AP531" s="43" t="b">
        <v>1</v>
      </c>
      <c r="AQ531" s="3" t="b">
        <v>0</v>
      </c>
    </row>
    <row r="532" spans="1:43" x14ac:dyDescent="0.25">
      <c r="A532" t="str">
        <f>_xlfn.CONCAT(Table4[[#This Row],[Order]],"-",Table4[[#This Row],[Line]])</f>
        <v>75452-33</v>
      </c>
      <c r="B532" s="5">
        <v>43461</v>
      </c>
      <c r="C532" s="8">
        <v>75452</v>
      </c>
      <c r="D532" s="3" t="s">
        <v>1612</v>
      </c>
      <c r="E532" s="8">
        <v>33</v>
      </c>
      <c r="F532" s="8">
        <v>1</v>
      </c>
      <c r="G532" s="3" t="s">
        <v>4428</v>
      </c>
      <c r="H532" s="8">
        <v>1</v>
      </c>
      <c r="I532" s="43" t="b">
        <v>1</v>
      </c>
      <c r="J532" s="43" t="b">
        <v>1</v>
      </c>
      <c r="K532" t="s">
        <v>135</v>
      </c>
      <c r="L532" s="43" t="b">
        <v>1</v>
      </c>
      <c r="M532" s="43" t="b">
        <v>1</v>
      </c>
      <c r="N532" s="43" t="b">
        <v>1</v>
      </c>
      <c r="O532" t="s">
        <v>114</v>
      </c>
      <c r="P532" t="s">
        <v>138</v>
      </c>
      <c r="Q532" t="s">
        <v>114</v>
      </c>
      <c r="R532" t="s">
        <v>114</v>
      </c>
      <c r="S532" t="s">
        <v>114</v>
      </c>
      <c r="T532" t="s">
        <v>114</v>
      </c>
      <c r="U532" t="s">
        <v>114</v>
      </c>
      <c r="V532" t="s">
        <v>114</v>
      </c>
      <c r="W532" s="5">
        <v>43454</v>
      </c>
      <c r="X532" s="3" t="s">
        <v>151</v>
      </c>
      <c r="Y532" s="3" t="s">
        <v>5831</v>
      </c>
      <c r="Z532" s="3" t="s">
        <v>5829</v>
      </c>
      <c r="AA532" s="3" t="s">
        <v>114</v>
      </c>
      <c r="AB532" s="3" t="s">
        <v>74</v>
      </c>
      <c r="AC532" s="8">
        <v>4</v>
      </c>
      <c r="AD532" s="3" t="s">
        <v>1615</v>
      </c>
      <c r="AE532" s="3">
        <v>43457</v>
      </c>
      <c r="AF532" s="3" t="s">
        <v>114</v>
      </c>
      <c r="AG532" s="8">
        <v>3</v>
      </c>
      <c r="AH532" s="3" t="s">
        <v>180</v>
      </c>
      <c r="AI532" s="3" t="s">
        <v>1333</v>
      </c>
      <c r="AJ532" t="s">
        <v>114</v>
      </c>
      <c r="AK532" t="s">
        <v>114</v>
      </c>
      <c r="AL532" t="s">
        <v>114</v>
      </c>
      <c r="AM532" s="43" t="b">
        <v>1</v>
      </c>
      <c r="AN532" s="3">
        <v>43462.349148495399</v>
      </c>
      <c r="AO532" s="3"/>
      <c r="AP532" s="43" t="b">
        <v>1</v>
      </c>
      <c r="AQ532" s="3" t="b">
        <v>0</v>
      </c>
    </row>
    <row r="533" spans="1:43" x14ac:dyDescent="0.25">
      <c r="A533" t="str">
        <f>_xlfn.CONCAT(Table4[[#This Row],[Order]],"-",Table4[[#This Row],[Line]])</f>
        <v>75452-34</v>
      </c>
      <c r="B533" s="59">
        <v>43461</v>
      </c>
      <c r="C533" s="57">
        <v>75452</v>
      </c>
      <c r="D533" s="58" t="s">
        <v>1617</v>
      </c>
      <c r="E533" s="57">
        <v>34</v>
      </c>
      <c r="F533" s="57">
        <v>1</v>
      </c>
      <c r="G533" s="58" t="s">
        <v>4428</v>
      </c>
      <c r="H533" s="57">
        <v>1</v>
      </c>
      <c r="I533" s="43" t="b">
        <v>1</v>
      </c>
      <c r="J533" s="43" t="b">
        <v>1</v>
      </c>
      <c r="K533" t="s">
        <v>135</v>
      </c>
      <c r="L533" s="43" t="b">
        <v>1</v>
      </c>
      <c r="M533" s="43" t="b">
        <v>1</v>
      </c>
      <c r="N533" s="43" t="b">
        <v>1</v>
      </c>
      <c r="O533" t="s">
        <v>114</v>
      </c>
      <c r="P533" t="s">
        <v>138</v>
      </c>
      <c r="Q533" t="s">
        <v>114</v>
      </c>
      <c r="R533" t="s">
        <v>114</v>
      </c>
      <c r="S533" t="s">
        <v>114</v>
      </c>
      <c r="T533" t="s">
        <v>114</v>
      </c>
      <c r="U533" t="s">
        <v>114</v>
      </c>
      <c r="V533" t="s">
        <v>114</v>
      </c>
      <c r="W533" s="6">
        <v>43454</v>
      </c>
      <c r="X533" s="58" t="s">
        <v>151</v>
      </c>
      <c r="Y533" s="58" t="s">
        <v>5832</v>
      </c>
      <c r="Z533" s="58" t="s">
        <v>5833</v>
      </c>
      <c r="AA533" s="58" t="s">
        <v>114</v>
      </c>
      <c r="AB533" s="58" t="s">
        <v>74</v>
      </c>
      <c r="AC533" s="57">
        <v>4</v>
      </c>
      <c r="AD533" s="58" t="s">
        <v>1616</v>
      </c>
      <c r="AE533" s="59">
        <v>43457</v>
      </c>
      <c r="AF533" s="58" t="s">
        <v>114</v>
      </c>
      <c r="AG533" s="57">
        <v>3</v>
      </c>
      <c r="AH533" s="3" t="s">
        <v>180</v>
      </c>
      <c r="AI533" s="3" t="s">
        <v>1333</v>
      </c>
      <c r="AJ533" t="s">
        <v>114</v>
      </c>
      <c r="AK533" t="s">
        <v>114</v>
      </c>
      <c r="AL533" t="s">
        <v>114</v>
      </c>
      <c r="AM533" s="43" t="b">
        <v>1</v>
      </c>
      <c r="AN533" s="55">
        <v>43462.349161689803</v>
      </c>
      <c r="AO533" s="3"/>
      <c r="AP533" s="43" t="b">
        <v>1</v>
      </c>
      <c r="AQ533" s="3" t="b">
        <v>0</v>
      </c>
    </row>
    <row r="534" spans="1:43" x14ac:dyDescent="0.25">
      <c r="A534" t="str">
        <f>_xlfn.CONCAT(Table4[[#This Row],[Order]],"-",Table4[[#This Row],[Line]])</f>
        <v>75452-35</v>
      </c>
      <c r="B534" s="59">
        <v>43461</v>
      </c>
      <c r="C534" s="57">
        <v>75452</v>
      </c>
      <c r="D534" s="58" t="s">
        <v>1619</v>
      </c>
      <c r="E534" s="57">
        <v>35</v>
      </c>
      <c r="F534" s="57">
        <v>1</v>
      </c>
      <c r="G534" s="58" t="s">
        <v>4428</v>
      </c>
      <c r="H534" s="57">
        <v>1</v>
      </c>
      <c r="I534" s="43" t="b">
        <v>1</v>
      </c>
      <c r="J534" s="43" t="b">
        <v>1</v>
      </c>
      <c r="K534" t="s">
        <v>135</v>
      </c>
      <c r="L534" s="43" t="b">
        <v>1</v>
      </c>
      <c r="M534" s="43" t="b">
        <v>1</v>
      </c>
      <c r="N534" s="43" t="b">
        <v>1</v>
      </c>
      <c r="O534" t="s">
        <v>114</v>
      </c>
      <c r="P534" t="s">
        <v>138</v>
      </c>
      <c r="Q534" t="s">
        <v>114</v>
      </c>
      <c r="R534" t="s">
        <v>114</v>
      </c>
      <c r="S534" t="s">
        <v>114</v>
      </c>
      <c r="T534" t="s">
        <v>114</v>
      </c>
      <c r="U534" t="s">
        <v>114</v>
      </c>
      <c r="V534" t="s">
        <v>114</v>
      </c>
      <c r="W534" s="6">
        <v>43454</v>
      </c>
      <c r="X534" s="58" t="s">
        <v>151</v>
      </c>
      <c r="Y534" s="58" t="s">
        <v>5834</v>
      </c>
      <c r="Z534" s="58" t="s">
        <v>5833</v>
      </c>
      <c r="AA534" s="58" t="s">
        <v>114</v>
      </c>
      <c r="AB534" s="58" t="s">
        <v>74</v>
      </c>
      <c r="AC534" s="57">
        <v>4</v>
      </c>
      <c r="AD534" s="58" t="s">
        <v>1618</v>
      </c>
      <c r="AE534" s="59">
        <v>43457</v>
      </c>
      <c r="AF534" s="58" t="s">
        <v>114</v>
      </c>
      <c r="AG534" s="57">
        <v>3</v>
      </c>
      <c r="AH534" s="3" t="s">
        <v>180</v>
      </c>
      <c r="AI534" s="3" t="s">
        <v>1333</v>
      </c>
      <c r="AJ534" t="s">
        <v>114</v>
      </c>
      <c r="AK534" t="s">
        <v>114</v>
      </c>
      <c r="AL534" t="s">
        <v>114</v>
      </c>
      <c r="AM534" s="43" t="b">
        <v>1</v>
      </c>
      <c r="AN534" s="55">
        <v>43462.349175034702</v>
      </c>
      <c r="AO534" s="3"/>
      <c r="AP534" s="43" t="b">
        <v>1</v>
      </c>
      <c r="AQ534" s="3" t="b">
        <v>0</v>
      </c>
    </row>
    <row r="535" spans="1:43" x14ac:dyDescent="0.25">
      <c r="A535" t="str">
        <f>_xlfn.CONCAT(Table4[[#This Row],[Order]],"-",Table4[[#This Row],[Line]])</f>
        <v>75452-36</v>
      </c>
      <c r="B535" s="59">
        <v>43461</v>
      </c>
      <c r="C535" s="57">
        <v>75452</v>
      </c>
      <c r="D535" s="58" t="s">
        <v>5835</v>
      </c>
      <c r="E535" s="57">
        <v>36</v>
      </c>
      <c r="F535" s="57">
        <v>1</v>
      </c>
      <c r="G535" s="58" t="s">
        <v>4428</v>
      </c>
      <c r="H535" s="57">
        <v>3</v>
      </c>
      <c r="I535" s="43" t="b">
        <v>1</v>
      </c>
      <c r="J535" s="43" t="b">
        <v>1</v>
      </c>
      <c r="K535" t="s">
        <v>135</v>
      </c>
      <c r="L535" s="43" t="b">
        <v>1</v>
      </c>
      <c r="M535" s="43" t="b">
        <v>1</v>
      </c>
      <c r="N535" s="43" t="b">
        <v>1</v>
      </c>
      <c r="O535" t="s">
        <v>114</v>
      </c>
      <c r="P535" t="s">
        <v>138</v>
      </c>
      <c r="Q535" t="s">
        <v>114</v>
      </c>
      <c r="R535" t="s">
        <v>114</v>
      </c>
      <c r="S535" t="s">
        <v>114</v>
      </c>
      <c r="T535" t="s">
        <v>114</v>
      </c>
      <c r="U535" t="s">
        <v>114</v>
      </c>
      <c r="V535" t="s">
        <v>114</v>
      </c>
      <c r="W535" s="6">
        <v>43454</v>
      </c>
      <c r="X535" s="58" t="s">
        <v>151</v>
      </c>
      <c r="Y535" s="58" t="s">
        <v>5836</v>
      </c>
      <c r="Z535" s="58" t="s">
        <v>1290</v>
      </c>
      <c r="AA535" s="58" t="s">
        <v>3747</v>
      </c>
      <c r="AB535" s="58" t="s">
        <v>74</v>
      </c>
      <c r="AC535" s="57">
        <v>4</v>
      </c>
      <c r="AD535" s="58" t="s">
        <v>1620</v>
      </c>
      <c r="AE535" s="59">
        <v>43457</v>
      </c>
      <c r="AF535" s="58" t="s">
        <v>114</v>
      </c>
      <c r="AG535" s="57">
        <v>6</v>
      </c>
      <c r="AH535" s="3" t="s">
        <v>180</v>
      </c>
      <c r="AI535" s="3" t="s">
        <v>1333</v>
      </c>
      <c r="AJ535" t="s">
        <v>114</v>
      </c>
      <c r="AK535" t="s">
        <v>114</v>
      </c>
      <c r="AL535" t="s">
        <v>114</v>
      </c>
      <c r="AM535" s="43" t="b">
        <v>1</v>
      </c>
      <c r="AN535" s="55">
        <v>43462.349188043998</v>
      </c>
      <c r="AO535" s="3"/>
      <c r="AP535" s="43" t="b">
        <v>1</v>
      </c>
      <c r="AQ535" s="3" t="b">
        <v>1</v>
      </c>
    </row>
    <row r="536" spans="1:43" x14ac:dyDescent="0.25">
      <c r="A536" t="str">
        <f>_xlfn.CONCAT(Table4[[#This Row],[Order]],"-",Table4[[#This Row],[Line]])</f>
        <v>75452-37</v>
      </c>
      <c r="B536" s="59">
        <v>43461</v>
      </c>
      <c r="C536" s="57">
        <v>75452</v>
      </c>
      <c r="D536" s="58" t="s">
        <v>5837</v>
      </c>
      <c r="E536" s="57">
        <v>37</v>
      </c>
      <c r="F536" s="57">
        <v>1</v>
      </c>
      <c r="G536" s="58" t="s">
        <v>4428</v>
      </c>
      <c r="H536" s="57">
        <v>3</v>
      </c>
      <c r="I536" s="43" t="b">
        <v>1</v>
      </c>
      <c r="J536" s="43" t="b">
        <v>1</v>
      </c>
      <c r="K536" t="s">
        <v>135</v>
      </c>
      <c r="L536" s="43" t="b">
        <v>1</v>
      </c>
      <c r="M536" s="43" t="b">
        <v>1</v>
      </c>
      <c r="N536" s="43" t="b">
        <v>1</v>
      </c>
      <c r="O536" t="s">
        <v>114</v>
      </c>
      <c r="P536" t="s">
        <v>138</v>
      </c>
      <c r="Q536" t="s">
        <v>114</v>
      </c>
      <c r="R536" t="s">
        <v>114</v>
      </c>
      <c r="S536" t="s">
        <v>114</v>
      </c>
      <c r="T536" t="s">
        <v>114</v>
      </c>
      <c r="U536" t="s">
        <v>114</v>
      </c>
      <c r="V536" t="s">
        <v>114</v>
      </c>
      <c r="W536" s="6">
        <v>43454</v>
      </c>
      <c r="X536" s="58" t="s">
        <v>151</v>
      </c>
      <c r="Y536" s="58" t="s">
        <v>5838</v>
      </c>
      <c r="Z536" s="58" t="s">
        <v>5839</v>
      </c>
      <c r="AA536" s="58" t="s">
        <v>3747</v>
      </c>
      <c r="AB536" s="58" t="s">
        <v>74</v>
      </c>
      <c r="AC536" s="57">
        <v>4</v>
      </c>
      <c r="AD536" s="58" t="s">
        <v>1621</v>
      </c>
      <c r="AE536" s="59">
        <v>43457</v>
      </c>
      <c r="AF536" s="58" t="s">
        <v>114</v>
      </c>
      <c r="AG536" s="57">
        <v>6</v>
      </c>
      <c r="AH536" s="3" t="s">
        <v>180</v>
      </c>
      <c r="AI536" s="3" t="s">
        <v>1333</v>
      </c>
      <c r="AJ536" t="s">
        <v>114</v>
      </c>
      <c r="AK536" t="s">
        <v>114</v>
      </c>
      <c r="AL536" t="s">
        <v>114</v>
      </c>
      <c r="AM536" s="43" t="b">
        <v>1</v>
      </c>
      <c r="AN536" s="55">
        <v>43462.349201932899</v>
      </c>
      <c r="AO536" s="3"/>
      <c r="AP536" s="43" t="b">
        <v>1</v>
      </c>
      <c r="AQ536" s="3" t="b">
        <v>1</v>
      </c>
    </row>
    <row r="537" spans="1:43" x14ac:dyDescent="0.25">
      <c r="A537" t="str">
        <f>_xlfn.CONCAT(Table4[[#This Row],[Order]],"-",Table4[[#This Row],[Line]])</f>
        <v>75452-38</v>
      </c>
      <c r="B537" s="59">
        <v>43461</v>
      </c>
      <c r="C537" s="57">
        <v>75452</v>
      </c>
      <c r="D537" s="58" t="s">
        <v>5840</v>
      </c>
      <c r="E537" s="57">
        <v>38</v>
      </c>
      <c r="F537" s="57">
        <v>1</v>
      </c>
      <c r="G537" s="58" t="s">
        <v>4428</v>
      </c>
      <c r="H537" s="57">
        <v>3</v>
      </c>
      <c r="I537" s="43" t="b">
        <v>1</v>
      </c>
      <c r="J537" s="43" t="b">
        <v>1</v>
      </c>
      <c r="K537" t="s">
        <v>135</v>
      </c>
      <c r="L537" s="43" t="b">
        <v>1</v>
      </c>
      <c r="M537" s="43" t="b">
        <v>1</v>
      </c>
      <c r="N537" s="43" t="b">
        <v>1</v>
      </c>
      <c r="O537" t="s">
        <v>114</v>
      </c>
      <c r="P537" t="s">
        <v>138</v>
      </c>
      <c r="Q537" t="s">
        <v>114</v>
      </c>
      <c r="R537" t="s">
        <v>114</v>
      </c>
      <c r="S537" t="s">
        <v>114</v>
      </c>
      <c r="T537" t="s">
        <v>114</v>
      </c>
      <c r="U537" t="s">
        <v>114</v>
      </c>
      <c r="V537" t="s">
        <v>114</v>
      </c>
      <c r="W537" s="6">
        <v>43454</v>
      </c>
      <c r="X537" s="58" t="s">
        <v>151</v>
      </c>
      <c r="Y537" s="58" t="s">
        <v>5841</v>
      </c>
      <c r="Z537" s="58" t="s">
        <v>26</v>
      </c>
      <c r="AA537" s="58" t="s">
        <v>114</v>
      </c>
      <c r="AB537" s="58" t="s">
        <v>74</v>
      </c>
      <c r="AC537" s="57">
        <v>4</v>
      </c>
      <c r="AD537" s="58" t="s">
        <v>5842</v>
      </c>
      <c r="AE537" s="59">
        <v>43457</v>
      </c>
      <c r="AF537" s="58" t="s">
        <v>114</v>
      </c>
      <c r="AG537" s="57">
        <v>3</v>
      </c>
      <c r="AH537" s="3" t="s">
        <v>180</v>
      </c>
      <c r="AI537" s="3" t="s">
        <v>1333</v>
      </c>
      <c r="AJ537" t="s">
        <v>114</v>
      </c>
      <c r="AK537" t="s">
        <v>114</v>
      </c>
      <c r="AL537" t="s">
        <v>114</v>
      </c>
      <c r="AM537" s="43" t="b">
        <v>0</v>
      </c>
      <c r="AN537" s="55"/>
      <c r="AO537" s="3"/>
      <c r="AP537" s="43" t="b">
        <v>0</v>
      </c>
      <c r="AQ537" s="3" t="b">
        <v>0</v>
      </c>
    </row>
    <row r="538" spans="1:43" x14ac:dyDescent="0.25">
      <c r="A538" t="str">
        <f>_xlfn.CONCAT(Table4[[#This Row],[Order]],"-",Table4[[#This Row],[Line]])</f>
        <v>75452-39</v>
      </c>
      <c r="B538" s="59">
        <v>43461</v>
      </c>
      <c r="C538" s="57">
        <v>75452</v>
      </c>
      <c r="D538" s="58" t="s">
        <v>1623</v>
      </c>
      <c r="E538" s="57">
        <v>39</v>
      </c>
      <c r="F538" s="57">
        <v>1</v>
      </c>
      <c r="G538" s="58" t="s">
        <v>4428</v>
      </c>
      <c r="H538" s="57">
        <v>4</v>
      </c>
      <c r="I538" s="43" t="b">
        <v>1</v>
      </c>
      <c r="J538" s="43" t="b">
        <v>1</v>
      </c>
      <c r="K538" t="s">
        <v>135</v>
      </c>
      <c r="L538" s="43" t="b">
        <v>1</v>
      </c>
      <c r="M538" s="43" t="b">
        <v>1</v>
      </c>
      <c r="N538" s="43" t="b">
        <v>1</v>
      </c>
      <c r="O538" t="s">
        <v>114</v>
      </c>
      <c r="P538" t="s">
        <v>138</v>
      </c>
      <c r="Q538" t="s">
        <v>114</v>
      </c>
      <c r="R538" t="s">
        <v>114</v>
      </c>
      <c r="S538" t="s">
        <v>114</v>
      </c>
      <c r="T538" t="s">
        <v>114</v>
      </c>
      <c r="U538" t="s">
        <v>114</v>
      </c>
      <c r="V538" t="s">
        <v>114</v>
      </c>
      <c r="W538" s="6">
        <v>43454</v>
      </c>
      <c r="X538" s="58" t="s">
        <v>151</v>
      </c>
      <c r="Y538" s="58" t="s">
        <v>5843</v>
      </c>
      <c r="Z538" s="58" t="s">
        <v>146</v>
      </c>
      <c r="AA538" s="58" t="s">
        <v>114</v>
      </c>
      <c r="AB538" s="58" t="s">
        <v>74</v>
      </c>
      <c r="AC538" s="57">
        <v>4</v>
      </c>
      <c r="AD538" s="58" t="s">
        <v>1622</v>
      </c>
      <c r="AE538" s="59">
        <v>43457</v>
      </c>
      <c r="AF538" s="58" t="s">
        <v>114</v>
      </c>
      <c r="AG538" s="57">
        <v>4</v>
      </c>
      <c r="AH538" s="3" t="s">
        <v>180</v>
      </c>
      <c r="AI538" s="3" t="s">
        <v>1333</v>
      </c>
      <c r="AJ538" t="s">
        <v>114</v>
      </c>
      <c r="AK538" t="s">
        <v>114</v>
      </c>
      <c r="AL538" t="s">
        <v>114</v>
      </c>
      <c r="AM538" s="43" t="b">
        <v>1</v>
      </c>
      <c r="AN538" s="55">
        <v>43462.349217094903</v>
      </c>
      <c r="AO538" s="3"/>
      <c r="AP538" s="43" t="b">
        <v>1</v>
      </c>
      <c r="AQ538" s="3" t="b">
        <v>0</v>
      </c>
    </row>
    <row r="539" spans="1:43" x14ac:dyDescent="0.25">
      <c r="A539" t="str">
        <f>_xlfn.CONCAT(Table4[[#This Row],[Order]],"-",Table4[[#This Row],[Line]])</f>
        <v>75452-40</v>
      </c>
      <c r="B539" s="59">
        <v>43461</v>
      </c>
      <c r="C539" s="57">
        <v>75452</v>
      </c>
      <c r="D539" s="58" t="s">
        <v>5844</v>
      </c>
      <c r="E539" s="57">
        <v>40</v>
      </c>
      <c r="F539" s="57">
        <v>1</v>
      </c>
      <c r="G539" s="58" t="s">
        <v>4428</v>
      </c>
      <c r="H539" s="57">
        <v>3</v>
      </c>
      <c r="I539" s="43" t="b">
        <v>1</v>
      </c>
      <c r="J539" s="43" t="b">
        <v>1</v>
      </c>
      <c r="K539" t="s">
        <v>135</v>
      </c>
      <c r="L539" s="43" t="b">
        <v>1</v>
      </c>
      <c r="M539" s="43" t="b">
        <v>1</v>
      </c>
      <c r="N539" s="43" t="b">
        <v>1</v>
      </c>
      <c r="O539" t="s">
        <v>114</v>
      </c>
      <c r="P539" t="s">
        <v>138</v>
      </c>
      <c r="Q539" t="s">
        <v>114</v>
      </c>
      <c r="R539" t="s">
        <v>114</v>
      </c>
      <c r="S539" t="s">
        <v>114</v>
      </c>
      <c r="T539" t="s">
        <v>114</v>
      </c>
      <c r="U539" t="s">
        <v>114</v>
      </c>
      <c r="V539" t="s">
        <v>114</v>
      </c>
      <c r="W539" s="6">
        <v>43454</v>
      </c>
      <c r="X539" s="58" t="s">
        <v>151</v>
      </c>
      <c r="Y539" s="58" t="s">
        <v>5845</v>
      </c>
      <c r="Z539" s="58" t="s">
        <v>146</v>
      </c>
      <c r="AA539" s="58" t="s">
        <v>114</v>
      </c>
      <c r="AB539" s="58" t="s">
        <v>74</v>
      </c>
      <c r="AC539" s="57">
        <v>4</v>
      </c>
      <c r="AD539" s="58" t="s">
        <v>5846</v>
      </c>
      <c r="AE539" s="59">
        <v>43457</v>
      </c>
      <c r="AF539" s="58" t="s">
        <v>114</v>
      </c>
      <c r="AG539" s="57">
        <v>3</v>
      </c>
      <c r="AH539" s="3" t="s">
        <v>180</v>
      </c>
      <c r="AI539" s="3" t="s">
        <v>1333</v>
      </c>
      <c r="AJ539" t="s">
        <v>114</v>
      </c>
      <c r="AK539" t="s">
        <v>114</v>
      </c>
      <c r="AL539" t="s">
        <v>114</v>
      </c>
      <c r="AM539" s="43" t="b">
        <v>0</v>
      </c>
      <c r="AN539" s="55"/>
      <c r="AO539" s="3"/>
      <c r="AP539" s="43" t="b">
        <v>0</v>
      </c>
      <c r="AQ539" s="3" t="b">
        <v>0</v>
      </c>
    </row>
    <row r="540" spans="1:43" x14ac:dyDescent="0.25">
      <c r="A540" t="str">
        <f>_xlfn.CONCAT(Table4[[#This Row],[Order]],"-",Table4[[#This Row],[Line]])</f>
        <v>75452-41</v>
      </c>
      <c r="B540" s="59">
        <v>43461</v>
      </c>
      <c r="C540" s="57">
        <v>75452</v>
      </c>
      <c r="D540" s="58" t="s">
        <v>1586</v>
      </c>
      <c r="E540" s="57">
        <v>41</v>
      </c>
      <c r="F540" s="57">
        <v>1</v>
      </c>
      <c r="G540" s="58" t="s">
        <v>4428</v>
      </c>
      <c r="H540" s="57">
        <v>7</v>
      </c>
      <c r="I540" s="43" t="b">
        <v>1</v>
      </c>
      <c r="J540" s="43" t="b">
        <v>1</v>
      </c>
      <c r="K540" t="s">
        <v>135</v>
      </c>
      <c r="L540" s="43" t="b">
        <v>1</v>
      </c>
      <c r="M540" s="43" t="b">
        <v>1</v>
      </c>
      <c r="N540" s="43" t="b">
        <v>1</v>
      </c>
      <c r="O540" t="s">
        <v>114</v>
      </c>
      <c r="P540" t="s">
        <v>138</v>
      </c>
      <c r="Q540" t="s">
        <v>114</v>
      </c>
      <c r="R540" t="s">
        <v>114</v>
      </c>
      <c r="S540" t="s">
        <v>114</v>
      </c>
      <c r="T540" t="s">
        <v>114</v>
      </c>
      <c r="U540" t="s">
        <v>114</v>
      </c>
      <c r="V540" t="s">
        <v>114</v>
      </c>
      <c r="W540" s="6">
        <v>43454</v>
      </c>
      <c r="X540" s="58" t="s">
        <v>151</v>
      </c>
      <c r="Y540" s="58" t="s">
        <v>5847</v>
      </c>
      <c r="Z540" s="58" t="s">
        <v>146</v>
      </c>
      <c r="AA540" s="58" t="s">
        <v>114</v>
      </c>
      <c r="AB540" s="58" t="s">
        <v>74</v>
      </c>
      <c r="AC540" s="57">
        <v>4</v>
      </c>
      <c r="AD540" s="58" t="s">
        <v>1624</v>
      </c>
      <c r="AE540" s="59">
        <v>43457</v>
      </c>
      <c r="AF540" s="58" t="s">
        <v>114</v>
      </c>
      <c r="AG540" s="57">
        <v>7</v>
      </c>
      <c r="AH540" s="3" t="s">
        <v>180</v>
      </c>
      <c r="AI540" s="3" t="s">
        <v>1333</v>
      </c>
      <c r="AJ540" t="s">
        <v>114</v>
      </c>
      <c r="AK540" t="s">
        <v>114</v>
      </c>
      <c r="AL540" t="s">
        <v>114</v>
      </c>
      <c r="AM540" s="43" t="b">
        <v>1</v>
      </c>
      <c r="AN540" s="55">
        <v>43462.3492301273</v>
      </c>
      <c r="AO540" s="3"/>
      <c r="AP540" s="43" t="b">
        <v>1</v>
      </c>
      <c r="AQ540" s="3" t="b">
        <v>0</v>
      </c>
    </row>
    <row r="541" spans="1:43" x14ac:dyDescent="0.25">
      <c r="A541" t="str">
        <f>_xlfn.CONCAT(Table4[[#This Row],[Order]],"-",Table4[[#This Row],[Line]])</f>
        <v>75452-42</v>
      </c>
      <c r="B541" s="59">
        <v>43461</v>
      </c>
      <c r="C541" s="57">
        <v>75452</v>
      </c>
      <c r="D541" s="58" t="s">
        <v>5848</v>
      </c>
      <c r="E541" s="57">
        <v>42</v>
      </c>
      <c r="F541" s="57">
        <v>1</v>
      </c>
      <c r="G541" s="58" t="s">
        <v>4428</v>
      </c>
      <c r="H541" s="57">
        <v>2</v>
      </c>
      <c r="I541" s="43" t="b">
        <v>1</v>
      </c>
      <c r="J541" s="43" t="b">
        <v>1</v>
      </c>
      <c r="K541" t="s">
        <v>135</v>
      </c>
      <c r="L541" s="43" t="b">
        <v>1</v>
      </c>
      <c r="M541" s="43" t="b">
        <v>1</v>
      </c>
      <c r="N541" s="43" t="b">
        <v>1</v>
      </c>
      <c r="O541" t="s">
        <v>114</v>
      </c>
      <c r="P541" t="s">
        <v>138</v>
      </c>
      <c r="Q541" t="s">
        <v>114</v>
      </c>
      <c r="R541" t="s">
        <v>114</v>
      </c>
      <c r="S541" t="s">
        <v>114</v>
      </c>
      <c r="T541" t="s">
        <v>114</v>
      </c>
      <c r="U541" t="s">
        <v>114</v>
      </c>
      <c r="V541" t="s">
        <v>114</v>
      </c>
      <c r="W541" s="6">
        <v>43454</v>
      </c>
      <c r="X541" s="58" t="s">
        <v>151</v>
      </c>
      <c r="Y541" s="58" t="s">
        <v>5849</v>
      </c>
      <c r="Z541" s="58" t="s">
        <v>5850</v>
      </c>
      <c r="AA541" s="58" t="s">
        <v>114</v>
      </c>
      <c r="AB541" s="58" t="s">
        <v>74</v>
      </c>
      <c r="AC541" s="57">
        <v>4</v>
      </c>
      <c r="AD541" s="58" t="s">
        <v>1625</v>
      </c>
      <c r="AE541" s="59">
        <v>43457</v>
      </c>
      <c r="AF541" s="58" t="s">
        <v>114</v>
      </c>
      <c r="AG541" s="57">
        <v>6</v>
      </c>
      <c r="AH541" s="3" t="s">
        <v>180</v>
      </c>
      <c r="AI541" s="3" t="s">
        <v>1333</v>
      </c>
      <c r="AJ541" t="s">
        <v>114</v>
      </c>
      <c r="AK541" t="s">
        <v>114</v>
      </c>
      <c r="AL541" t="s">
        <v>114</v>
      </c>
      <c r="AM541" s="43" t="b">
        <v>1</v>
      </c>
      <c r="AN541" s="55">
        <v>43462.349243136603</v>
      </c>
      <c r="AO541" s="3"/>
      <c r="AP541" s="43" t="b">
        <v>1</v>
      </c>
      <c r="AQ541" s="3" t="b">
        <v>0</v>
      </c>
    </row>
    <row r="542" spans="1:43" x14ac:dyDescent="0.25">
      <c r="A542" t="str">
        <f>_xlfn.CONCAT(Table4[[#This Row],[Order]],"-",Table4[[#This Row],[Line]])</f>
        <v>75452-43</v>
      </c>
      <c r="B542" s="59">
        <v>43461</v>
      </c>
      <c r="C542" s="57">
        <v>75452</v>
      </c>
      <c r="D542" s="58" t="s">
        <v>5851</v>
      </c>
      <c r="E542" s="57">
        <v>43</v>
      </c>
      <c r="F542" s="57">
        <v>1</v>
      </c>
      <c r="G542" s="58" t="s">
        <v>4428</v>
      </c>
      <c r="H542" s="57">
        <v>1</v>
      </c>
      <c r="I542" s="43" t="b">
        <v>1</v>
      </c>
      <c r="J542" s="43" t="b">
        <v>1</v>
      </c>
      <c r="K542" t="s">
        <v>135</v>
      </c>
      <c r="L542" s="43" t="b">
        <v>1</v>
      </c>
      <c r="M542" s="43" t="b">
        <v>1</v>
      </c>
      <c r="N542" s="43" t="b">
        <v>1</v>
      </c>
      <c r="O542" t="s">
        <v>114</v>
      </c>
      <c r="P542" t="s">
        <v>138</v>
      </c>
      <c r="Q542" t="s">
        <v>114</v>
      </c>
      <c r="R542" t="s">
        <v>114</v>
      </c>
      <c r="S542" t="s">
        <v>114</v>
      </c>
      <c r="T542" t="s">
        <v>114</v>
      </c>
      <c r="U542" t="s">
        <v>114</v>
      </c>
      <c r="V542" t="s">
        <v>114</v>
      </c>
      <c r="W542" s="6">
        <v>43454</v>
      </c>
      <c r="X542" s="58" t="s">
        <v>151</v>
      </c>
      <c r="Y542" s="58" t="s">
        <v>5852</v>
      </c>
      <c r="Z542" s="58" t="s">
        <v>5853</v>
      </c>
      <c r="AA542" s="58" t="s">
        <v>114</v>
      </c>
      <c r="AB542" s="58" t="s">
        <v>74</v>
      </c>
      <c r="AC542" s="57">
        <v>4</v>
      </c>
      <c r="AD542" s="58" t="s">
        <v>1626</v>
      </c>
      <c r="AE542" s="59">
        <v>43457</v>
      </c>
      <c r="AF542" s="58" t="s">
        <v>114</v>
      </c>
      <c r="AG542" s="57">
        <v>3</v>
      </c>
      <c r="AH542" s="3" t="s">
        <v>180</v>
      </c>
      <c r="AI542" s="3" t="s">
        <v>1333</v>
      </c>
      <c r="AJ542" t="s">
        <v>114</v>
      </c>
      <c r="AK542" t="s">
        <v>114</v>
      </c>
      <c r="AL542" t="s">
        <v>114</v>
      </c>
      <c r="AM542" s="43" t="b">
        <v>1</v>
      </c>
      <c r="AN542" s="55">
        <v>43462.3492560995</v>
      </c>
      <c r="AO542" s="3"/>
      <c r="AP542" s="43" t="b">
        <v>1</v>
      </c>
      <c r="AQ542" s="3" t="b">
        <v>0</v>
      </c>
    </row>
    <row r="543" spans="1:43" x14ac:dyDescent="0.25">
      <c r="A543" t="str">
        <f>_xlfn.CONCAT(Table4[[#This Row],[Order]],"-",Table4[[#This Row],[Line]])</f>
        <v>75452-44</v>
      </c>
      <c r="B543" s="59">
        <v>43461</v>
      </c>
      <c r="C543" s="57">
        <v>75452</v>
      </c>
      <c r="D543" s="58" t="s">
        <v>2074</v>
      </c>
      <c r="E543" s="57">
        <v>44</v>
      </c>
      <c r="F543" s="57">
        <v>1</v>
      </c>
      <c r="G543" s="58" t="s">
        <v>4428</v>
      </c>
      <c r="H543" s="57">
        <v>1</v>
      </c>
      <c r="I543" s="43" t="b">
        <v>1</v>
      </c>
      <c r="J543" s="43" t="b">
        <v>1</v>
      </c>
      <c r="K543" t="s">
        <v>135</v>
      </c>
      <c r="L543" s="43" t="b">
        <v>1</v>
      </c>
      <c r="M543" s="43" t="b">
        <v>1</v>
      </c>
      <c r="N543" s="43" t="b">
        <v>1</v>
      </c>
      <c r="O543" t="s">
        <v>114</v>
      </c>
      <c r="P543" t="s">
        <v>138</v>
      </c>
      <c r="Q543" t="s">
        <v>114</v>
      </c>
      <c r="R543" t="s">
        <v>114</v>
      </c>
      <c r="S543" t="s">
        <v>114</v>
      </c>
      <c r="T543" t="s">
        <v>114</v>
      </c>
      <c r="U543" t="s">
        <v>114</v>
      </c>
      <c r="V543" t="s">
        <v>114</v>
      </c>
      <c r="W543" s="6">
        <v>43454</v>
      </c>
      <c r="X543" s="58" t="s">
        <v>151</v>
      </c>
      <c r="Y543" s="58" t="s">
        <v>5854</v>
      </c>
      <c r="Z543" s="58" t="s">
        <v>1236</v>
      </c>
      <c r="AA543" s="58" t="s">
        <v>114</v>
      </c>
      <c r="AB543" s="58" t="s">
        <v>74</v>
      </c>
      <c r="AC543" s="57">
        <v>4</v>
      </c>
      <c r="AD543" s="58" t="s">
        <v>1627</v>
      </c>
      <c r="AE543" s="59">
        <v>43457</v>
      </c>
      <c r="AF543" s="58" t="s">
        <v>114</v>
      </c>
      <c r="AG543" s="57">
        <v>2</v>
      </c>
      <c r="AH543" s="3" t="s">
        <v>180</v>
      </c>
      <c r="AI543" s="3" t="s">
        <v>1333</v>
      </c>
      <c r="AJ543" t="s">
        <v>114</v>
      </c>
      <c r="AK543" t="s">
        <v>114</v>
      </c>
      <c r="AL543" t="s">
        <v>114</v>
      </c>
      <c r="AM543" s="43" t="b">
        <v>1</v>
      </c>
      <c r="AN543" s="55">
        <v>43462.349268946797</v>
      </c>
      <c r="AO543" s="3"/>
      <c r="AP543" s="43" t="b">
        <v>1</v>
      </c>
      <c r="AQ543" s="3" t="b">
        <v>0</v>
      </c>
    </row>
    <row r="544" spans="1:43" x14ac:dyDescent="0.25">
      <c r="A544" t="str">
        <f>_xlfn.CONCAT(Table4[[#This Row],[Order]],"-",Table4[[#This Row],[Line]])</f>
        <v>75452-45</v>
      </c>
      <c r="B544" s="59">
        <v>43461</v>
      </c>
      <c r="C544" s="57">
        <v>75452</v>
      </c>
      <c r="D544" s="58" t="s">
        <v>5855</v>
      </c>
      <c r="E544" s="57">
        <v>45</v>
      </c>
      <c r="F544" s="57">
        <v>1</v>
      </c>
      <c r="G544" s="58" t="s">
        <v>4428</v>
      </c>
      <c r="H544" s="57">
        <v>1</v>
      </c>
      <c r="I544" s="43" t="b">
        <v>1</v>
      </c>
      <c r="J544" s="43" t="b">
        <v>1</v>
      </c>
      <c r="K544" t="s">
        <v>135</v>
      </c>
      <c r="L544" s="43" t="b">
        <v>1</v>
      </c>
      <c r="M544" s="43" t="b">
        <v>1</v>
      </c>
      <c r="N544" s="43" t="b">
        <v>1</v>
      </c>
      <c r="O544" t="s">
        <v>114</v>
      </c>
      <c r="P544" t="s">
        <v>138</v>
      </c>
      <c r="Q544" t="s">
        <v>114</v>
      </c>
      <c r="R544" t="s">
        <v>114</v>
      </c>
      <c r="S544" t="s">
        <v>114</v>
      </c>
      <c r="T544" t="s">
        <v>114</v>
      </c>
      <c r="U544" t="s">
        <v>114</v>
      </c>
      <c r="V544" t="s">
        <v>114</v>
      </c>
      <c r="W544" s="6">
        <v>43454</v>
      </c>
      <c r="X544" s="58" t="s">
        <v>151</v>
      </c>
      <c r="Y544" s="58" t="s">
        <v>5856</v>
      </c>
      <c r="Z544" s="58" t="s">
        <v>1220</v>
      </c>
      <c r="AA544" s="58" t="s">
        <v>114</v>
      </c>
      <c r="AB544" s="58" t="s">
        <v>74</v>
      </c>
      <c r="AC544" s="57">
        <v>4</v>
      </c>
      <c r="AD544" s="58" t="s">
        <v>5857</v>
      </c>
      <c r="AE544" s="59">
        <v>43457</v>
      </c>
      <c r="AF544" s="58" t="s">
        <v>114</v>
      </c>
      <c r="AG544" s="57">
        <v>1</v>
      </c>
      <c r="AH544" s="3" t="s">
        <v>180</v>
      </c>
      <c r="AI544" s="3" t="s">
        <v>1333</v>
      </c>
      <c r="AJ544" t="s">
        <v>114</v>
      </c>
      <c r="AK544" t="s">
        <v>114</v>
      </c>
      <c r="AL544" t="s">
        <v>114</v>
      </c>
      <c r="AM544" s="43" t="b">
        <v>0</v>
      </c>
      <c r="AN544" s="55"/>
      <c r="AO544" s="3"/>
      <c r="AP544" s="43" t="b">
        <v>0</v>
      </c>
      <c r="AQ544" s="3" t="b">
        <v>0</v>
      </c>
    </row>
    <row r="545" spans="1:43" x14ac:dyDescent="0.25">
      <c r="A545" t="str">
        <f>_xlfn.CONCAT(Table4[[#This Row],[Order]],"-",Table4[[#This Row],[Line]])</f>
        <v>75452-47</v>
      </c>
      <c r="B545" s="59">
        <v>43461</v>
      </c>
      <c r="C545" s="57">
        <v>75452</v>
      </c>
      <c r="D545" s="58" t="s">
        <v>5858</v>
      </c>
      <c r="E545" s="57">
        <v>47</v>
      </c>
      <c r="F545" s="57">
        <v>1</v>
      </c>
      <c r="G545" s="58" t="s">
        <v>4428</v>
      </c>
      <c r="H545" s="57">
        <v>1</v>
      </c>
      <c r="I545" s="43" t="b">
        <v>1</v>
      </c>
      <c r="J545" s="43" t="b">
        <v>1</v>
      </c>
      <c r="K545" t="s">
        <v>135</v>
      </c>
      <c r="L545" s="43" t="b">
        <v>1</v>
      </c>
      <c r="M545" s="43" t="b">
        <v>1</v>
      </c>
      <c r="N545" s="43" t="b">
        <v>1</v>
      </c>
      <c r="O545" t="s">
        <v>114</v>
      </c>
      <c r="P545" t="s">
        <v>138</v>
      </c>
      <c r="Q545" t="s">
        <v>114</v>
      </c>
      <c r="R545" t="s">
        <v>114</v>
      </c>
      <c r="S545" t="s">
        <v>114</v>
      </c>
      <c r="T545" t="s">
        <v>114</v>
      </c>
      <c r="U545" t="s">
        <v>114</v>
      </c>
      <c r="V545" t="s">
        <v>114</v>
      </c>
      <c r="W545" s="6">
        <v>43454</v>
      </c>
      <c r="X545" s="58" t="s">
        <v>151</v>
      </c>
      <c r="Y545" s="58" t="s">
        <v>5859</v>
      </c>
      <c r="Z545" s="58" t="s">
        <v>26</v>
      </c>
      <c r="AA545" s="58" t="s">
        <v>114</v>
      </c>
      <c r="AB545" s="58" t="s">
        <v>74</v>
      </c>
      <c r="AC545" s="57">
        <v>4</v>
      </c>
      <c r="AD545" s="58" t="s">
        <v>5860</v>
      </c>
      <c r="AE545" s="59">
        <v>43457</v>
      </c>
      <c r="AF545" s="58" t="s">
        <v>114</v>
      </c>
      <c r="AG545" s="57">
        <v>1</v>
      </c>
      <c r="AH545" s="3" t="s">
        <v>180</v>
      </c>
      <c r="AI545" s="3" t="s">
        <v>1333</v>
      </c>
      <c r="AJ545" t="s">
        <v>114</v>
      </c>
      <c r="AK545" t="s">
        <v>114</v>
      </c>
      <c r="AL545" t="s">
        <v>114</v>
      </c>
      <c r="AM545" s="43" t="b">
        <v>0</v>
      </c>
      <c r="AN545" s="55"/>
      <c r="AO545" s="3"/>
      <c r="AP545" s="43" t="b">
        <v>0</v>
      </c>
      <c r="AQ545" s="3" t="b">
        <v>0</v>
      </c>
    </row>
    <row r="546" spans="1:43" x14ac:dyDescent="0.25">
      <c r="A546" t="str">
        <f>_xlfn.CONCAT(Table4[[#This Row],[Order]],"-",Table4[[#This Row],[Line]])</f>
        <v>75452-48</v>
      </c>
      <c r="B546" s="59">
        <v>43461</v>
      </c>
      <c r="C546" s="57">
        <v>75452</v>
      </c>
      <c r="D546" s="58" t="s">
        <v>1612</v>
      </c>
      <c r="E546" s="57">
        <v>48</v>
      </c>
      <c r="F546" s="57">
        <v>1</v>
      </c>
      <c r="G546" s="58" t="s">
        <v>4428</v>
      </c>
      <c r="H546" s="57">
        <v>1</v>
      </c>
      <c r="I546" s="43" t="b">
        <v>1</v>
      </c>
      <c r="J546" s="43" t="b">
        <v>1</v>
      </c>
      <c r="K546" t="s">
        <v>135</v>
      </c>
      <c r="L546" s="43" t="b">
        <v>1</v>
      </c>
      <c r="M546" s="43" t="b">
        <v>1</v>
      </c>
      <c r="N546" s="43" t="b">
        <v>1</v>
      </c>
      <c r="O546" t="s">
        <v>114</v>
      </c>
      <c r="P546" t="s">
        <v>138</v>
      </c>
      <c r="Q546" t="s">
        <v>114</v>
      </c>
      <c r="R546" t="s">
        <v>114</v>
      </c>
      <c r="S546" t="s">
        <v>114</v>
      </c>
      <c r="T546" t="s">
        <v>114</v>
      </c>
      <c r="U546" t="s">
        <v>114</v>
      </c>
      <c r="V546" t="s">
        <v>114</v>
      </c>
      <c r="W546" s="6">
        <v>43454</v>
      </c>
      <c r="X546" s="58" t="s">
        <v>151</v>
      </c>
      <c r="Y546" s="58" t="s">
        <v>5861</v>
      </c>
      <c r="Z546" s="58" t="s">
        <v>5829</v>
      </c>
      <c r="AA546" s="58" t="s">
        <v>114</v>
      </c>
      <c r="AB546" s="58" t="s">
        <v>74</v>
      </c>
      <c r="AC546" s="57">
        <v>4</v>
      </c>
      <c r="AD546" s="58" t="s">
        <v>1628</v>
      </c>
      <c r="AE546" s="59">
        <v>43457</v>
      </c>
      <c r="AF546" s="58" t="s">
        <v>114</v>
      </c>
      <c r="AG546" s="57">
        <v>3</v>
      </c>
      <c r="AH546" s="3" t="s">
        <v>180</v>
      </c>
      <c r="AI546" s="3" t="s">
        <v>1333</v>
      </c>
      <c r="AJ546" t="s">
        <v>114</v>
      </c>
      <c r="AK546" t="s">
        <v>114</v>
      </c>
      <c r="AL546" t="s">
        <v>114</v>
      </c>
      <c r="AM546" s="43" t="b">
        <v>1</v>
      </c>
      <c r="AN546" s="55">
        <v>43462.349282094903</v>
      </c>
      <c r="AO546" s="3"/>
      <c r="AP546" s="43" t="b">
        <v>1</v>
      </c>
      <c r="AQ546" s="3" t="b">
        <v>0</v>
      </c>
    </row>
    <row r="547" spans="1:43" x14ac:dyDescent="0.25">
      <c r="A547" t="str">
        <f>_xlfn.CONCAT(Table4[[#This Row],[Order]],"-",Table4[[#This Row],[Line]])</f>
        <v>75452-49</v>
      </c>
      <c r="B547" s="59">
        <v>43461</v>
      </c>
      <c r="C547" s="57">
        <v>75452</v>
      </c>
      <c r="D547" s="58" t="s">
        <v>5862</v>
      </c>
      <c r="E547" s="57">
        <v>49</v>
      </c>
      <c r="F547" s="57">
        <v>1</v>
      </c>
      <c r="G547" s="58" t="s">
        <v>4428</v>
      </c>
      <c r="H547" s="57">
        <v>2</v>
      </c>
      <c r="I547" s="43" t="b">
        <v>1</v>
      </c>
      <c r="J547" s="43" t="b">
        <v>1</v>
      </c>
      <c r="K547" t="s">
        <v>135</v>
      </c>
      <c r="L547" s="43" t="b">
        <v>1</v>
      </c>
      <c r="M547" s="43" t="b">
        <v>1</v>
      </c>
      <c r="N547" s="43" t="b">
        <v>1</v>
      </c>
      <c r="O547" t="s">
        <v>114</v>
      </c>
      <c r="P547" t="s">
        <v>138</v>
      </c>
      <c r="Q547" t="s">
        <v>114</v>
      </c>
      <c r="R547" t="s">
        <v>114</v>
      </c>
      <c r="S547" t="s">
        <v>114</v>
      </c>
      <c r="T547" t="s">
        <v>114</v>
      </c>
      <c r="U547" t="s">
        <v>114</v>
      </c>
      <c r="V547" t="s">
        <v>114</v>
      </c>
      <c r="W547" s="6">
        <v>43454</v>
      </c>
      <c r="X547" s="58" t="s">
        <v>151</v>
      </c>
      <c r="Y547" s="58" t="s">
        <v>5863</v>
      </c>
      <c r="Z547" s="58" t="s">
        <v>1236</v>
      </c>
      <c r="AA547" s="58" t="s">
        <v>114</v>
      </c>
      <c r="AB547" s="58" t="s">
        <v>74</v>
      </c>
      <c r="AC547" s="57">
        <v>4</v>
      </c>
      <c r="AD547" s="58" t="s">
        <v>5864</v>
      </c>
      <c r="AE547" s="59">
        <v>43457</v>
      </c>
      <c r="AF547" s="58" t="s">
        <v>114</v>
      </c>
      <c r="AG547" s="57">
        <v>4</v>
      </c>
      <c r="AH547" s="3" t="s">
        <v>180</v>
      </c>
      <c r="AI547" s="3" t="s">
        <v>1333</v>
      </c>
      <c r="AJ547" t="s">
        <v>114</v>
      </c>
      <c r="AK547" t="s">
        <v>114</v>
      </c>
      <c r="AL547" t="s">
        <v>114</v>
      </c>
      <c r="AM547" s="43" t="b">
        <v>0</v>
      </c>
      <c r="AN547" s="55"/>
      <c r="AO547" s="3"/>
      <c r="AP547" s="43" t="b">
        <v>0</v>
      </c>
      <c r="AQ547" s="3" t="b">
        <v>0</v>
      </c>
    </row>
    <row r="548" spans="1:43" x14ac:dyDescent="0.25">
      <c r="A548" t="str">
        <f>_xlfn.CONCAT(Table4[[#This Row],[Order]],"-",Table4[[#This Row],[Line]])</f>
        <v>75452-50</v>
      </c>
      <c r="B548" s="59">
        <v>43461</v>
      </c>
      <c r="C548" s="57">
        <v>75452</v>
      </c>
      <c r="D548" s="58" t="s">
        <v>1816</v>
      </c>
      <c r="E548" s="57">
        <v>50</v>
      </c>
      <c r="F548" s="57">
        <v>1</v>
      </c>
      <c r="G548" s="58" t="s">
        <v>4428</v>
      </c>
      <c r="H548" s="57">
        <v>1</v>
      </c>
      <c r="I548" s="43" t="b">
        <v>1</v>
      </c>
      <c r="J548" s="43" t="b">
        <v>1</v>
      </c>
      <c r="K548" t="s">
        <v>135</v>
      </c>
      <c r="L548" s="43" t="b">
        <v>1</v>
      </c>
      <c r="M548" s="43" t="b">
        <v>1</v>
      </c>
      <c r="N548" s="43" t="b">
        <v>1</v>
      </c>
      <c r="O548" t="s">
        <v>114</v>
      </c>
      <c r="P548" t="s">
        <v>138</v>
      </c>
      <c r="Q548" t="s">
        <v>114</v>
      </c>
      <c r="R548" t="s">
        <v>114</v>
      </c>
      <c r="S548" t="s">
        <v>114</v>
      </c>
      <c r="T548" t="s">
        <v>114</v>
      </c>
      <c r="U548" t="s">
        <v>114</v>
      </c>
      <c r="V548" t="s">
        <v>114</v>
      </c>
      <c r="W548" s="6">
        <v>43454</v>
      </c>
      <c r="X548" s="58" t="s">
        <v>151</v>
      </c>
      <c r="Y548" s="58" t="s">
        <v>5865</v>
      </c>
      <c r="Z548" s="58" t="s">
        <v>5866</v>
      </c>
      <c r="AA548" s="58" t="s">
        <v>114</v>
      </c>
      <c r="AB548" s="58" t="s">
        <v>74</v>
      </c>
      <c r="AC548" s="57">
        <v>4</v>
      </c>
      <c r="AD548" s="58" t="s">
        <v>1629</v>
      </c>
      <c r="AE548" s="59">
        <v>43457</v>
      </c>
      <c r="AF548" s="58" t="s">
        <v>114</v>
      </c>
      <c r="AG548" s="57">
        <v>4</v>
      </c>
      <c r="AH548" s="3" t="s">
        <v>180</v>
      </c>
      <c r="AI548" s="3" t="s">
        <v>1333</v>
      </c>
      <c r="AJ548" t="s">
        <v>114</v>
      </c>
      <c r="AK548" t="s">
        <v>114</v>
      </c>
      <c r="AL548" t="s">
        <v>114</v>
      </c>
      <c r="AM548" s="43" t="b">
        <v>0</v>
      </c>
      <c r="AN548" s="55"/>
      <c r="AO548" s="3"/>
      <c r="AP548" s="43" t="b">
        <v>1</v>
      </c>
      <c r="AQ548" s="3" t="b">
        <v>0</v>
      </c>
    </row>
    <row r="549" spans="1:43" x14ac:dyDescent="0.25">
      <c r="A549" t="str">
        <f>_xlfn.CONCAT(Table4[[#This Row],[Order]],"-",Table4[[#This Row],[Line]])</f>
        <v>75467-1</v>
      </c>
      <c r="B549" s="59">
        <v>43433</v>
      </c>
      <c r="C549" s="57">
        <v>75467</v>
      </c>
      <c r="D549" s="58" t="s">
        <v>958</v>
      </c>
      <c r="E549" s="57">
        <v>1</v>
      </c>
      <c r="F549" s="57">
        <v>1</v>
      </c>
      <c r="G549" s="58" t="s">
        <v>29</v>
      </c>
      <c r="H549" s="57">
        <v>3</v>
      </c>
      <c r="I549" s="43" t="b">
        <v>1</v>
      </c>
      <c r="J549" s="43" t="b">
        <v>1</v>
      </c>
      <c r="K549" t="s">
        <v>135</v>
      </c>
      <c r="L549" s="43" t="b">
        <v>1</v>
      </c>
      <c r="M549" s="43" t="b">
        <v>1</v>
      </c>
      <c r="N549" s="43" t="b">
        <v>1</v>
      </c>
      <c r="O549" t="s">
        <v>114</v>
      </c>
      <c r="P549" t="s">
        <v>138</v>
      </c>
      <c r="Q549" t="s">
        <v>114</v>
      </c>
      <c r="R549" t="s">
        <v>114</v>
      </c>
      <c r="S549" t="s">
        <v>114</v>
      </c>
      <c r="T549" t="s">
        <v>114</v>
      </c>
      <c r="U549" t="s">
        <v>114</v>
      </c>
      <c r="V549" t="s">
        <v>114</v>
      </c>
      <c r="W549" s="6">
        <v>43430</v>
      </c>
      <c r="X549" s="58" t="s">
        <v>151</v>
      </c>
      <c r="Y549" s="58" t="s">
        <v>4497</v>
      </c>
      <c r="Z549" s="58" t="s">
        <v>4498</v>
      </c>
      <c r="AA549" s="58" t="s">
        <v>117</v>
      </c>
      <c r="AB549" s="58" t="s">
        <v>169</v>
      </c>
      <c r="AC549" s="57">
        <v>7</v>
      </c>
      <c r="AD549" s="58" t="s">
        <v>1180</v>
      </c>
      <c r="AE549" s="59">
        <v>43453</v>
      </c>
      <c r="AF549" s="58" t="s">
        <v>114</v>
      </c>
      <c r="AG549" s="57">
        <v>3</v>
      </c>
      <c r="AH549" s="3" t="s">
        <v>74</v>
      </c>
      <c r="AI549" s="3" t="s">
        <v>1323</v>
      </c>
      <c r="AJ549" t="s">
        <v>114</v>
      </c>
      <c r="AK549" t="s">
        <v>114</v>
      </c>
      <c r="AL549" t="s">
        <v>114</v>
      </c>
      <c r="AM549" s="43" t="b">
        <v>1</v>
      </c>
      <c r="AN549" s="55">
        <v>43439.580113807897</v>
      </c>
      <c r="AO549" s="3"/>
      <c r="AP549" s="43" t="b">
        <v>1</v>
      </c>
      <c r="AQ549" s="3" t="b">
        <v>1</v>
      </c>
    </row>
    <row r="550" spans="1:43" x14ac:dyDescent="0.25">
      <c r="A550" t="str">
        <f>_xlfn.CONCAT(Table4[[#This Row],[Order]],"-",Table4[[#This Row],[Line]])</f>
        <v>75467-2</v>
      </c>
      <c r="B550" s="59">
        <v>43433</v>
      </c>
      <c r="C550" s="57">
        <v>75467</v>
      </c>
      <c r="D550" s="58" t="s">
        <v>960</v>
      </c>
      <c r="E550" s="57">
        <v>2</v>
      </c>
      <c r="F550" s="57">
        <v>1</v>
      </c>
      <c r="G550" s="58" t="s">
        <v>29</v>
      </c>
      <c r="H550" s="57">
        <v>3</v>
      </c>
      <c r="I550" s="43" t="b">
        <v>1</v>
      </c>
      <c r="J550" s="43" t="b">
        <v>1</v>
      </c>
      <c r="K550" t="s">
        <v>135</v>
      </c>
      <c r="L550" s="43" t="b">
        <v>1</v>
      </c>
      <c r="M550" s="43" t="b">
        <v>1</v>
      </c>
      <c r="N550" s="43" t="b">
        <v>1</v>
      </c>
      <c r="O550" t="s">
        <v>114</v>
      </c>
      <c r="P550" t="s">
        <v>138</v>
      </c>
      <c r="Q550" t="s">
        <v>114</v>
      </c>
      <c r="R550" t="s">
        <v>114</v>
      </c>
      <c r="S550" t="s">
        <v>114</v>
      </c>
      <c r="T550" t="s">
        <v>114</v>
      </c>
      <c r="U550" t="s">
        <v>114</v>
      </c>
      <c r="V550" t="s">
        <v>114</v>
      </c>
      <c r="W550" s="6">
        <v>43430</v>
      </c>
      <c r="X550" s="58" t="s">
        <v>151</v>
      </c>
      <c r="Y550" s="58" t="s">
        <v>4499</v>
      </c>
      <c r="Z550" s="58" t="s">
        <v>4500</v>
      </c>
      <c r="AA550" s="58" t="s">
        <v>0</v>
      </c>
      <c r="AB550" s="58" t="s">
        <v>169</v>
      </c>
      <c r="AC550" s="57">
        <v>7</v>
      </c>
      <c r="AD550" s="58" t="s">
        <v>1181</v>
      </c>
      <c r="AE550" s="59">
        <v>43453</v>
      </c>
      <c r="AF550" s="58" t="s">
        <v>114</v>
      </c>
      <c r="AG550" s="57">
        <v>3</v>
      </c>
      <c r="AH550" s="3" t="s">
        <v>74</v>
      </c>
      <c r="AI550" s="3" t="s">
        <v>1323</v>
      </c>
      <c r="AJ550" t="s">
        <v>114</v>
      </c>
      <c r="AK550" t="s">
        <v>114</v>
      </c>
      <c r="AL550" t="s">
        <v>114</v>
      </c>
      <c r="AM550" s="43" t="b">
        <v>1</v>
      </c>
      <c r="AN550" s="55">
        <v>43439.580108020797</v>
      </c>
      <c r="AO550" s="3"/>
      <c r="AP550" s="43" t="b">
        <v>1</v>
      </c>
      <c r="AQ550" s="3" t="b">
        <v>1</v>
      </c>
    </row>
    <row r="551" spans="1:43" x14ac:dyDescent="0.25">
      <c r="A551" t="str">
        <f>_xlfn.CONCAT(Table4[[#This Row],[Order]],"-",Table4[[#This Row],[Line]])</f>
        <v>75467-4</v>
      </c>
      <c r="B551" s="59">
        <v>43433</v>
      </c>
      <c r="C551" s="57">
        <v>75467</v>
      </c>
      <c r="D551" s="58" t="s">
        <v>961</v>
      </c>
      <c r="E551" s="57">
        <v>4</v>
      </c>
      <c r="F551" s="57">
        <v>1</v>
      </c>
      <c r="G551" s="58" t="s">
        <v>29</v>
      </c>
      <c r="H551" s="57">
        <v>3</v>
      </c>
      <c r="I551" s="43" t="b">
        <v>1</v>
      </c>
      <c r="J551" s="43" t="b">
        <v>1</v>
      </c>
      <c r="K551" t="s">
        <v>135</v>
      </c>
      <c r="L551" s="43" t="b">
        <v>1</v>
      </c>
      <c r="M551" s="43" t="b">
        <v>1</v>
      </c>
      <c r="N551" s="43" t="b">
        <v>1</v>
      </c>
      <c r="O551" t="s">
        <v>114</v>
      </c>
      <c r="P551" t="s">
        <v>138</v>
      </c>
      <c r="Q551" t="s">
        <v>114</v>
      </c>
      <c r="R551" t="s">
        <v>114</v>
      </c>
      <c r="S551" t="s">
        <v>114</v>
      </c>
      <c r="T551" t="s">
        <v>114</v>
      </c>
      <c r="U551" t="s">
        <v>114</v>
      </c>
      <c r="V551" t="s">
        <v>114</v>
      </c>
      <c r="W551" s="6">
        <v>43430</v>
      </c>
      <c r="X551" s="58" t="s">
        <v>114</v>
      </c>
      <c r="Y551" s="58" t="s">
        <v>4499</v>
      </c>
      <c r="Z551" s="58" t="s">
        <v>4501</v>
      </c>
      <c r="AA551" s="58" t="s">
        <v>114</v>
      </c>
      <c r="AB551" s="58" t="s">
        <v>169</v>
      </c>
      <c r="AC551" s="57">
        <v>1</v>
      </c>
      <c r="AD551" s="58" t="s">
        <v>1182</v>
      </c>
      <c r="AE551" s="59">
        <v>43453</v>
      </c>
      <c r="AF551" s="58" t="s">
        <v>114</v>
      </c>
      <c r="AG551" s="57">
        <v>3</v>
      </c>
      <c r="AH551" s="3" t="s">
        <v>74</v>
      </c>
      <c r="AI551" s="3" t="s">
        <v>1323</v>
      </c>
      <c r="AJ551" t="s">
        <v>114</v>
      </c>
      <c r="AK551" t="s">
        <v>114</v>
      </c>
      <c r="AL551" t="s">
        <v>114</v>
      </c>
      <c r="AM551" s="43" t="b">
        <v>1</v>
      </c>
      <c r="AN551" s="55">
        <v>43439.580093020799</v>
      </c>
      <c r="AO551" s="3"/>
      <c r="AP551" s="43" t="b">
        <v>1</v>
      </c>
      <c r="AQ551" s="3" t="b">
        <v>0</v>
      </c>
    </row>
    <row r="552" spans="1:43" x14ac:dyDescent="0.25">
      <c r="A552" t="str">
        <f>_xlfn.CONCAT(Table4[[#This Row],[Order]],"-",Table4[[#This Row],[Line]])</f>
        <v>75467-6</v>
      </c>
      <c r="B552" s="59">
        <v>43433</v>
      </c>
      <c r="C552" s="57">
        <v>75467</v>
      </c>
      <c r="D552" s="58" t="s">
        <v>962</v>
      </c>
      <c r="E552" s="57">
        <v>6</v>
      </c>
      <c r="F552" s="57">
        <v>1</v>
      </c>
      <c r="G552" s="58" t="s">
        <v>29</v>
      </c>
      <c r="H552" s="57">
        <v>3</v>
      </c>
      <c r="I552" s="43" t="b">
        <v>1</v>
      </c>
      <c r="J552" s="43" t="b">
        <v>1</v>
      </c>
      <c r="K552" t="s">
        <v>135</v>
      </c>
      <c r="L552" s="43" t="b">
        <v>1</v>
      </c>
      <c r="M552" s="43" t="b">
        <v>1</v>
      </c>
      <c r="N552" s="43" t="b">
        <v>1</v>
      </c>
      <c r="O552" t="s">
        <v>114</v>
      </c>
      <c r="P552" t="s">
        <v>138</v>
      </c>
      <c r="Q552" t="s">
        <v>114</v>
      </c>
      <c r="R552" t="s">
        <v>114</v>
      </c>
      <c r="S552" t="s">
        <v>114</v>
      </c>
      <c r="T552" t="s">
        <v>114</v>
      </c>
      <c r="U552" t="s">
        <v>114</v>
      </c>
      <c r="V552" t="s">
        <v>114</v>
      </c>
      <c r="W552" s="6">
        <v>43430</v>
      </c>
      <c r="X552" s="58" t="s">
        <v>114</v>
      </c>
      <c r="Y552" s="58" t="s">
        <v>4502</v>
      </c>
      <c r="Z552" s="58" t="s">
        <v>4503</v>
      </c>
      <c r="AA552" s="58" t="s">
        <v>114</v>
      </c>
      <c r="AB552" s="58" t="s">
        <v>169</v>
      </c>
      <c r="AC552" s="57">
        <v>4</v>
      </c>
      <c r="AD552" s="58" t="s">
        <v>1183</v>
      </c>
      <c r="AE552" s="59">
        <v>43453</v>
      </c>
      <c r="AF552" s="58" t="s">
        <v>114</v>
      </c>
      <c r="AG552" s="57">
        <v>6</v>
      </c>
      <c r="AH552" s="3" t="s">
        <v>74</v>
      </c>
      <c r="AI552" s="3" t="s">
        <v>1323</v>
      </c>
      <c r="AJ552" t="s">
        <v>114</v>
      </c>
      <c r="AK552" t="s">
        <v>114</v>
      </c>
      <c r="AL552" t="s">
        <v>114</v>
      </c>
      <c r="AM552" s="43" t="b">
        <v>1</v>
      </c>
      <c r="AN552" s="55">
        <v>43438.670129594902</v>
      </c>
      <c r="AO552" s="3"/>
      <c r="AP552" s="43" t="b">
        <v>1</v>
      </c>
      <c r="AQ552" s="3" t="b">
        <v>0</v>
      </c>
    </row>
    <row r="553" spans="1:43" x14ac:dyDescent="0.25">
      <c r="A553" t="str">
        <f>_xlfn.CONCAT(Table4[[#This Row],[Order]],"-",Table4[[#This Row],[Line]])</f>
        <v>75475-1</v>
      </c>
      <c r="B553" s="59">
        <v>43461</v>
      </c>
      <c r="C553" s="57">
        <v>75475</v>
      </c>
      <c r="D553" s="58" t="s">
        <v>1672</v>
      </c>
      <c r="E553" s="57">
        <v>1</v>
      </c>
      <c r="F553" s="57">
        <v>1</v>
      </c>
      <c r="G553" s="58" t="s">
        <v>4428</v>
      </c>
      <c r="H553" s="57">
        <v>1</v>
      </c>
      <c r="I553" s="43" t="b">
        <v>1</v>
      </c>
      <c r="J553" s="43" t="b">
        <v>1</v>
      </c>
      <c r="K553" t="s">
        <v>135</v>
      </c>
      <c r="L553" s="43" t="b">
        <v>1</v>
      </c>
      <c r="M553" s="43" t="b">
        <v>1</v>
      </c>
      <c r="N553" s="43" t="b">
        <v>1</v>
      </c>
      <c r="O553" t="s">
        <v>138</v>
      </c>
      <c r="P553" t="s">
        <v>114</v>
      </c>
      <c r="Q553" t="s">
        <v>114</v>
      </c>
      <c r="R553" t="s">
        <v>114</v>
      </c>
      <c r="S553" t="s">
        <v>114</v>
      </c>
      <c r="T553" t="s">
        <v>138</v>
      </c>
      <c r="U553" t="s">
        <v>138</v>
      </c>
      <c r="V553" t="s">
        <v>114</v>
      </c>
      <c r="W553" s="6">
        <v>43454</v>
      </c>
      <c r="X553" s="58" t="s">
        <v>114</v>
      </c>
      <c r="Y553" s="58" t="s">
        <v>5867</v>
      </c>
      <c r="Z553" s="58" t="s">
        <v>2448</v>
      </c>
      <c r="AA553" s="58" t="s">
        <v>114</v>
      </c>
      <c r="AB553" s="58" t="s">
        <v>74</v>
      </c>
      <c r="AC553" s="57">
        <v>1</v>
      </c>
      <c r="AD553" s="58" t="s">
        <v>1671</v>
      </c>
      <c r="AE553" s="59">
        <v>43448</v>
      </c>
      <c r="AF553" s="58" t="s">
        <v>114</v>
      </c>
      <c r="AG553" s="57">
        <v>1</v>
      </c>
      <c r="AH553" s="3" t="s">
        <v>74</v>
      </c>
      <c r="AI553" s="3" t="s">
        <v>1327</v>
      </c>
      <c r="AJ553" t="s">
        <v>114</v>
      </c>
      <c r="AK553" t="s">
        <v>114</v>
      </c>
      <c r="AL553" t="s">
        <v>114</v>
      </c>
      <c r="AM553" s="43" t="b">
        <v>1</v>
      </c>
      <c r="AN553" s="55">
        <v>43462.576176851901</v>
      </c>
      <c r="AO553" s="3"/>
      <c r="AP553" s="43" t="b">
        <v>1</v>
      </c>
      <c r="AQ553" s="3" t="b">
        <v>0</v>
      </c>
    </row>
    <row r="554" spans="1:43" x14ac:dyDescent="0.25">
      <c r="A554" t="str">
        <f>_xlfn.CONCAT(Table4[[#This Row],[Order]],"-",Table4[[#This Row],[Line]])</f>
        <v>75475-2</v>
      </c>
      <c r="B554" s="59">
        <v>43461</v>
      </c>
      <c r="C554" s="57">
        <v>75475</v>
      </c>
      <c r="D554" s="58" t="s">
        <v>1674</v>
      </c>
      <c r="E554" s="57">
        <v>2</v>
      </c>
      <c r="F554" s="57">
        <v>1</v>
      </c>
      <c r="G554" s="58" t="s">
        <v>4428</v>
      </c>
      <c r="H554" s="57">
        <v>4</v>
      </c>
      <c r="I554" s="43" t="b">
        <v>1</v>
      </c>
      <c r="J554" s="43" t="b">
        <v>1</v>
      </c>
      <c r="K554" t="s">
        <v>135</v>
      </c>
      <c r="L554" s="43" t="b">
        <v>1</v>
      </c>
      <c r="M554" s="43" t="b">
        <v>1</v>
      </c>
      <c r="N554" s="43" t="b">
        <v>1</v>
      </c>
      <c r="O554" t="s">
        <v>138</v>
      </c>
      <c r="P554" t="s">
        <v>114</v>
      </c>
      <c r="Q554" t="s">
        <v>114</v>
      </c>
      <c r="R554" t="s">
        <v>114</v>
      </c>
      <c r="S554" t="s">
        <v>114</v>
      </c>
      <c r="T554" t="s">
        <v>138</v>
      </c>
      <c r="U554" t="s">
        <v>138</v>
      </c>
      <c r="V554" t="s">
        <v>114</v>
      </c>
      <c r="W554" s="6">
        <v>43454</v>
      </c>
      <c r="X554" s="58" t="s">
        <v>114</v>
      </c>
      <c r="Y554" s="58" t="s">
        <v>5868</v>
      </c>
      <c r="Z554" s="58" t="s">
        <v>76</v>
      </c>
      <c r="AA554" s="58" t="s">
        <v>3747</v>
      </c>
      <c r="AB554" s="58" t="s">
        <v>74</v>
      </c>
      <c r="AC554" s="57">
        <v>1</v>
      </c>
      <c r="AD554" s="58" t="s">
        <v>1673</v>
      </c>
      <c r="AE554" s="59">
        <v>43448</v>
      </c>
      <c r="AF554" s="58" t="s">
        <v>114</v>
      </c>
      <c r="AG554" s="57">
        <v>4</v>
      </c>
      <c r="AH554" s="3" t="s">
        <v>74</v>
      </c>
      <c r="AI554" s="3" t="s">
        <v>1327</v>
      </c>
      <c r="AJ554" t="s">
        <v>114</v>
      </c>
      <c r="AK554" t="s">
        <v>114</v>
      </c>
      <c r="AL554" t="s">
        <v>114</v>
      </c>
      <c r="AM554" s="43" t="b">
        <v>1</v>
      </c>
      <c r="AN554" s="55">
        <v>43462.576192210603</v>
      </c>
      <c r="AO554" s="3"/>
      <c r="AP554" s="43" t="b">
        <v>1</v>
      </c>
      <c r="AQ554" s="3" t="b">
        <v>1</v>
      </c>
    </row>
    <row r="555" spans="1:43" x14ac:dyDescent="0.25">
      <c r="A555" t="str">
        <f>_xlfn.CONCAT(Table4[[#This Row],[Order]],"-",Table4[[#This Row],[Line]])</f>
        <v>75475-3</v>
      </c>
      <c r="B555" s="59">
        <v>43461</v>
      </c>
      <c r="C555" s="57">
        <v>75475</v>
      </c>
      <c r="D555" s="58" t="s">
        <v>1676</v>
      </c>
      <c r="E555" s="57">
        <v>3</v>
      </c>
      <c r="F555" s="57">
        <v>1</v>
      </c>
      <c r="G555" s="58" t="s">
        <v>4428</v>
      </c>
      <c r="H555" s="57">
        <v>55</v>
      </c>
      <c r="I555" s="43" t="b">
        <v>1</v>
      </c>
      <c r="J555" s="43" t="b">
        <v>1</v>
      </c>
      <c r="K555" t="s">
        <v>135</v>
      </c>
      <c r="L555" s="43" t="b">
        <v>1</v>
      </c>
      <c r="M555" s="43" t="b">
        <v>1</v>
      </c>
      <c r="N555" s="43" t="b">
        <v>1</v>
      </c>
      <c r="O555" t="s">
        <v>138</v>
      </c>
      <c r="P555" t="s">
        <v>114</v>
      </c>
      <c r="Q555" t="s">
        <v>114</v>
      </c>
      <c r="R555" t="s">
        <v>114</v>
      </c>
      <c r="S555" t="s">
        <v>114</v>
      </c>
      <c r="T555" t="s">
        <v>138</v>
      </c>
      <c r="U555" t="s">
        <v>138</v>
      </c>
      <c r="V555" t="s">
        <v>114</v>
      </c>
      <c r="W555" s="6">
        <v>43454</v>
      </c>
      <c r="X555" s="58" t="s">
        <v>114</v>
      </c>
      <c r="Y555" s="58" t="s">
        <v>5869</v>
      </c>
      <c r="Z555" s="58" t="s">
        <v>1063</v>
      </c>
      <c r="AA555" s="58" t="s">
        <v>114</v>
      </c>
      <c r="AB555" s="58" t="s">
        <v>74</v>
      </c>
      <c r="AC555" s="57">
        <v>1</v>
      </c>
      <c r="AD555" s="58" t="s">
        <v>1675</v>
      </c>
      <c r="AE555" s="59">
        <v>43448</v>
      </c>
      <c r="AF555" s="58" t="s">
        <v>114</v>
      </c>
      <c r="AG555" s="57">
        <v>55</v>
      </c>
      <c r="AH555" s="3" t="s">
        <v>74</v>
      </c>
      <c r="AI555" s="3" t="s">
        <v>1327</v>
      </c>
      <c r="AJ555" t="s">
        <v>114</v>
      </c>
      <c r="AK555" t="s">
        <v>114</v>
      </c>
      <c r="AL555" t="s">
        <v>114</v>
      </c>
      <c r="AM555" s="43" t="b">
        <v>1</v>
      </c>
      <c r="AN555" s="55">
        <v>43462.576201041702</v>
      </c>
      <c r="AO555" s="3"/>
      <c r="AP555" s="43" t="b">
        <v>1</v>
      </c>
      <c r="AQ555" s="3" t="b">
        <v>0</v>
      </c>
    </row>
    <row r="556" spans="1:43" x14ac:dyDescent="0.25">
      <c r="A556" t="str">
        <f>_xlfn.CONCAT(Table4[[#This Row],[Order]],"-",Table4[[#This Row],[Line]])</f>
        <v>75475-4</v>
      </c>
      <c r="B556" s="59">
        <v>43461</v>
      </c>
      <c r="C556" s="57">
        <v>75475</v>
      </c>
      <c r="D556" s="58" t="s">
        <v>1678</v>
      </c>
      <c r="E556" s="57">
        <v>4</v>
      </c>
      <c r="F556" s="57">
        <v>1</v>
      </c>
      <c r="G556" s="58" t="s">
        <v>4428</v>
      </c>
      <c r="H556" s="57">
        <v>7</v>
      </c>
      <c r="I556" s="43" t="b">
        <v>1</v>
      </c>
      <c r="J556" s="43" t="b">
        <v>1</v>
      </c>
      <c r="K556" t="s">
        <v>135</v>
      </c>
      <c r="L556" s="43" t="b">
        <v>1</v>
      </c>
      <c r="M556" s="43" t="b">
        <v>1</v>
      </c>
      <c r="N556" s="43" t="b">
        <v>1</v>
      </c>
      <c r="O556" t="s">
        <v>138</v>
      </c>
      <c r="P556" t="s">
        <v>114</v>
      </c>
      <c r="Q556" t="s">
        <v>114</v>
      </c>
      <c r="R556" t="s">
        <v>114</v>
      </c>
      <c r="S556" t="s">
        <v>114</v>
      </c>
      <c r="T556" t="s">
        <v>138</v>
      </c>
      <c r="U556" t="s">
        <v>138</v>
      </c>
      <c r="V556" t="s">
        <v>114</v>
      </c>
      <c r="W556" s="6">
        <v>43454</v>
      </c>
      <c r="X556" s="58" t="s">
        <v>114</v>
      </c>
      <c r="Y556" s="58" t="s">
        <v>5870</v>
      </c>
      <c r="Z556" s="58" t="s">
        <v>157</v>
      </c>
      <c r="AA556" s="58" t="s">
        <v>3747</v>
      </c>
      <c r="AB556" s="58" t="s">
        <v>74</v>
      </c>
      <c r="AC556" s="57">
        <v>1</v>
      </c>
      <c r="AD556" s="58" t="s">
        <v>1677</v>
      </c>
      <c r="AE556" s="59">
        <v>43448</v>
      </c>
      <c r="AF556" s="58" t="s">
        <v>114</v>
      </c>
      <c r="AG556" s="57">
        <v>7</v>
      </c>
      <c r="AH556" s="3" t="s">
        <v>74</v>
      </c>
      <c r="AI556" s="3" t="s">
        <v>1327</v>
      </c>
      <c r="AJ556" t="s">
        <v>114</v>
      </c>
      <c r="AK556" t="s">
        <v>114</v>
      </c>
      <c r="AL556" t="s">
        <v>114</v>
      </c>
      <c r="AM556" s="43" t="b">
        <v>1</v>
      </c>
      <c r="AN556" s="55">
        <v>43462.576209919003</v>
      </c>
      <c r="AO556" s="3"/>
      <c r="AP556" s="43" t="b">
        <v>1</v>
      </c>
      <c r="AQ556" s="3" t="b">
        <v>1</v>
      </c>
    </row>
    <row r="557" spans="1:43" x14ac:dyDescent="0.25">
      <c r="A557" t="str">
        <f>_xlfn.CONCAT(Table4[[#This Row],[Order]],"-",Table4[[#This Row],[Line]])</f>
        <v>75475-11</v>
      </c>
      <c r="B557" s="59">
        <v>43461</v>
      </c>
      <c r="C557" s="57">
        <v>75475</v>
      </c>
      <c r="D557" s="58" t="s">
        <v>1682</v>
      </c>
      <c r="E557" s="57">
        <v>11</v>
      </c>
      <c r="F557" s="57">
        <v>1</v>
      </c>
      <c r="G557" s="58" t="s">
        <v>4428</v>
      </c>
      <c r="H557" s="57">
        <v>1</v>
      </c>
      <c r="I557" s="43" t="b">
        <v>1</v>
      </c>
      <c r="J557" s="43" t="b">
        <v>1</v>
      </c>
      <c r="K557" t="s">
        <v>135</v>
      </c>
      <c r="L557" s="43" t="b">
        <v>1</v>
      </c>
      <c r="M557" s="43" t="b">
        <v>1</v>
      </c>
      <c r="N557" s="43" t="b">
        <v>1</v>
      </c>
      <c r="O557" t="s">
        <v>138</v>
      </c>
      <c r="P557" t="s">
        <v>114</v>
      </c>
      <c r="Q557" t="s">
        <v>114</v>
      </c>
      <c r="R557" t="s">
        <v>114</v>
      </c>
      <c r="S557" t="s">
        <v>114</v>
      </c>
      <c r="T557" t="s">
        <v>114</v>
      </c>
      <c r="U557" t="s">
        <v>114</v>
      </c>
      <c r="V557" t="s">
        <v>114</v>
      </c>
      <c r="W557" s="6">
        <v>43454</v>
      </c>
      <c r="X557" s="58" t="s">
        <v>114</v>
      </c>
      <c r="Y557" s="58" t="s">
        <v>5871</v>
      </c>
      <c r="Z557" s="58" t="s">
        <v>1557</v>
      </c>
      <c r="AA557" s="58" t="s">
        <v>45</v>
      </c>
      <c r="AB557" s="58" t="s">
        <v>74</v>
      </c>
      <c r="AC557" s="57">
        <v>1</v>
      </c>
      <c r="AD557" s="58" t="s">
        <v>1681</v>
      </c>
      <c r="AE557" s="59">
        <v>43461</v>
      </c>
      <c r="AF557" s="58" t="s">
        <v>114</v>
      </c>
      <c r="AG557" s="57">
        <v>1</v>
      </c>
      <c r="AH557" s="3" t="s">
        <v>74</v>
      </c>
      <c r="AI557" s="3" t="s">
        <v>1327</v>
      </c>
      <c r="AJ557" t="s">
        <v>114</v>
      </c>
      <c r="AK557" t="s">
        <v>114</v>
      </c>
      <c r="AL557" t="s">
        <v>114</v>
      </c>
      <c r="AM557" s="43" t="b">
        <v>1</v>
      </c>
      <c r="AN557" s="55">
        <v>43462.576219097202</v>
      </c>
      <c r="AO557" s="3"/>
      <c r="AP557" s="43" t="b">
        <v>1</v>
      </c>
      <c r="AQ557" s="3" t="b">
        <v>1</v>
      </c>
    </row>
    <row r="558" spans="1:43" x14ac:dyDescent="0.25">
      <c r="A558" t="str">
        <f>_xlfn.CONCAT(Table4[[#This Row],[Order]],"-",Table4[[#This Row],[Line]])</f>
        <v>75475-12</v>
      </c>
      <c r="B558" s="59">
        <v>43461</v>
      </c>
      <c r="C558" s="57">
        <v>75475</v>
      </c>
      <c r="D558" s="58" t="s">
        <v>1684</v>
      </c>
      <c r="E558" s="57">
        <v>12</v>
      </c>
      <c r="F558" s="57">
        <v>1</v>
      </c>
      <c r="G558" s="58" t="s">
        <v>4428</v>
      </c>
      <c r="H558" s="57">
        <v>1</v>
      </c>
      <c r="I558" s="43" t="b">
        <v>1</v>
      </c>
      <c r="J558" s="43" t="b">
        <v>1</v>
      </c>
      <c r="K558" t="s">
        <v>135</v>
      </c>
      <c r="L558" s="43" t="b">
        <v>1</v>
      </c>
      <c r="M558" s="43" t="b">
        <v>1</v>
      </c>
      <c r="N558" s="43" t="b">
        <v>1</v>
      </c>
      <c r="O558" t="s">
        <v>138</v>
      </c>
      <c r="P558" t="s">
        <v>114</v>
      </c>
      <c r="Q558" t="s">
        <v>114</v>
      </c>
      <c r="R558" t="s">
        <v>114</v>
      </c>
      <c r="S558" t="s">
        <v>114</v>
      </c>
      <c r="T558" t="s">
        <v>114</v>
      </c>
      <c r="U558" t="s">
        <v>114</v>
      </c>
      <c r="V558" t="s">
        <v>114</v>
      </c>
      <c r="W558" s="6">
        <v>43454</v>
      </c>
      <c r="X558" s="58" t="s">
        <v>114</v>
      </c>
      <c r="Y558" s="58" t="s">
        <v>5872</v>
      </c>
      <c r="Z558" s="58" t="s">
        <v>5873</v>
      </c>
      <c r="AA558" s="58" t="s">
        <v>114</v>
      </c>
      <c r="AB558" s="58" t="s">
        <v>74</v>
      </c>
      <c r="AC558" s="57">
        <v>1</v>
      </c>
      <c r="AD558" s="58" t="s">
        <v>1683</v>
      </c>
      <c r="AE558" s="59">
        <v>43461</v>
      </c>
      <c r="AF558" s="58" t="s">
        <v>114</v>
      </c>
      <c r="AG558" s="57">
        <v>1</v>
      </c>
      <c r="AH558" s="3" t="s">
        <v>74</v>
      </c>
      <c r="AI558" s="3" t="s">
        <v>1327</v>
      </c>
      <c r="AJ558" t="s">
        <v>114</v>
      </c>
      <c r="AK558" t="s">
        <v>114</v>
      </c>
      <c r="AL558" t="s">
        <v>114</v>
      </c>
      <c r="AM558" s="43" t="b">
        <v>1</v>
      </c>
      <c r="AN558" s="55">
        <v>43462.576228669001</v>
      </c>
      <c r="AO558" s="3"/>
      <c r="AP558" s="43" t="b">
        <v>1</v>
      </c>
      <c r="AQ558" s="3" t="b">
        <v>0</v>
      </c>
    </row>
    <row r="559" spans="1:43" x14ac:dyDescent="0.25">
      <c r="A559" t="str">
        <f>_xlfn.CONCAT(Table4[[#This Row],[Order]],"-",Table4[[#This Row],[Line]])</f>
        <v>75475-13</v>
      </c>
      <c r="B559" s="59">
        <v>43461</v>
      </c>
      <c r="C559" s="57">
        <v>75475</v>
      </c>
      <c r="D559" s="58" t="s">
        <v>1686</v>
      </c>
      <c r="E559" s="57">
        <v>13</v>
      </c>
      <c r="F559" s="57">
        <v>1</v>
      </c>
      <c r="G559" s="58" t="s">
        <v>4428</v>
      </c>
      <c r="H559" s="57">
        <v>1</v>
      </c>
      <c r="I559" s="43" t="b">
        <v>1</v>
      </c>
      <c r="J559" s="43" t="b">
        <v>1</v>
      </c>
      <c r="K559" t="s">
        <v>135</v>
      </c>
      <c r="L559" s="43" t="b">
        <v>1</v>
      </c>
      <c r="M559" s="43" t="b">
        <v>1</v>
      </c>
      <c r="N559" s="43" t="b">
        <v>1</v>
      </c>
      <c r="O559" t="s">
        <v>138</v>
      </c>
      <c r="P559" t="s">
        <v>114</v>
      </c>
      <c r="Q559" t="s">
        <v>114</v>
      </c>
      <c r="R559" t="s">
        <v>114</v>
      </c>
      <c r="S559" t="s">
        <v>114</v>
      </c>
      <c r="T559" t="s">
        <v>114</v>
      </c>
      <c r="U559" t="s">
        <v>114</v>
      </c>
      <c r="V559" t="s">
        <v>114</v>
      </c>
      <c r="W559" s="6">
        <v>43454</v>
      </c>
      <c r="X559" s="58" t="s">
        <v>114</v>
      </c>
      <c r="Y559" s="58" t="s">
        <v>5874</v>
      </c>
      <c r="Z559" s="58" t="s">
        <v>2449</v>
      </c>
      <c r="AA559" s="58" t="s">
        <v>114</v>
      </c>
      <c r="AB559" s="58" t="s">
        <v>74</v>
      </c>
      <c r="AC559" s="57">
        <v>1</v>
      </c>
      <c r="AD559" s="58" t="s">
        <v>1685</v>
      </c>
      <c r="AE559" s="59">
        <v>43461</v>
      </c>
      <c r="AF559" s="58" t="s">
        <v>114</v>
      </c>
      <c r="AG559" s="57">
        <v>1</v>
      </c>
      <c r="AH559" s="3" t="s">
        <v>74</v>
      </c>
      <c r="AI559" s="3" t="s">
        <v>1327</v>
      </c>
      <c r="AJ559" t="s">
        <v>114</v>
      </c>
      <c r="AK559" t="s">
        <v>114</v>
      </c>
      <c r="AL559" t="s">
        <v>114</v>
      </c>
      <c r="AM559" s="43" t="b">
        <v>1</v>
      </c>
      <c r="AN559" s="55">
        <v>43462.576238773101</v>
      </c>
      <c r="AO559" s="3"/>
      <c r="AP559" s="43" t="b">
        <v>1</v>
      </c>
      <c r="AQ559" s="3" t="b">
        <v>0</v>
      </c>
    </row>
    <row r="560" spans="1:43" x14ac:dyDescent="0.25">
      <c r="A560" t="str">
        <f>_xlfn.CONCAT(Table4[[#This Row],[Order]],"-",Table4[[#This Row],[Line]])</f>
        <v>75475-14</v>
      </c>
      <c r="B560" s="59">
        <v>43461</v>
      </c>
      <c r="C560" s="57">
        <v>75475</v>
      </c>
      <c r="D560" s="58" t="s">
        <v>1686</v>
      </c>
      <c r="E560" s="57">
        <v>14</v>
      </c>
      <c r="F560" s="57">
        <v>1</v>
      </c>
      <c r="G560" s="58" t="s">
        <v>4428</v>
      </c>
      <c r="H560" s="57">
        <v>1</v>
      </c>
      <c r="I560" s="43" t="b">
        <v>1</v>
      </c>
      <c r="J560" s="43" t="b">
        <v>1</v>
      </c>
      <c r="K560" t="s">
        <v>135</v>
      </c>
      <c r="L560" s="43" t="b">
        <v>1</v>
      </c>
      <c r="M560" s="43" t="b">
        <v>1</v>
      </c>
      <c r="N560" s="43" t="b">
        <v>1</v>
      </c>
      <c r="O560" t="s">
        <v>138</v>
      </c>
      <c r="P560" t="s">
        <v>114</v>
      </c>
      <c r="Q560" t="s">
        <v>114</v>
      </c>
      <c r="R560" t="s">
        <v>114</v>
      </c>
      <c r="S560" t="s">
        <v>114</v>
      </c>
      <c r="T560" t="s">
        <v>114</v>
      </c>
      <c r="U560" t="s">
        <v>114</v>
      </c>
      <c r="V560" t="s">
        <v>114</v>
      </c>
      <c r="W560" s="6">
        <v>43454</v>
      </c>
      <c r="X560" s="58" t="s">
        <v>114</v>
      </c>
      <c r="Y560" s="58" t="s">
        <v>5875</v>
      </c>
      <c r="Z560" s="58" t="s">
        <v>2449</v>
      </c>
      <c r="AA560" s="58" t="s">
        <v>114</v>
      </c>
      <c r="AB560" s="58" t="s">
        <v>74</v>
      </c>
      <c r="AC560" s="57">
        <v>1</v>
      </c>
      <c r="AD560" s="58" t="s">
        <v>1687</v>
      </c>
      <c r="AE560" s="59">
        <v>43461</v>
      </c>
      <c r="AF560" s="58" t="s">
        <v>114</v>
      </c>
      <c r="AG560" s="57">
        <v>1</v>
      </c>
      <c r="AH560" s="3" t="s">
        <v>74</v>
      </c>
      <c r="AI560" s="3" t="s">
        <v>1327</v>
      </c>
      <c r="AJ560" t="s">
        <v>114</v>
      </c>
      <c r="AK560" t="s">
        <v>114</v>
      </c>
      <c r="AL560" t="s">
        <v>114</v>
      </c>
      <c r="AM560" s="43" t="b">
        <v>1</v>
      </c>
      <c r="AN560" s="55">
        <v>43462.5762483449</v>
      </c>
      <c r="AO560" s="3"/>
      <c r="AP560" s="43" t="b">
        <v>1</v>
      </c>
      <c r="AQ560" s="3" t="b">
        <v>0</v>
      </c>
    </row>
    <row r="561" spans="1:43" x14ac:dyDescent="0.25">
      <c r="A561" t="str">
        <f>_xlfn.CONCAT(Table4[[#This Row],[Order]],"-",Table4[[#This Row],[Line]])</f>
        <v>75475-15</v>
      </c>
      <c r="B561" s="59">
        <v>43461</v>
      </c>
      <c r="C561" s="57">
        <v>75475</v>
      </c>
      <c r="D561" s="58" t="s">
        <v>1686</v>
      </c>
      <c r="E561" s="57">
        <v>15</v>
      </c>
      <c r="F561" s="57">
        <v>1</v>
      </c>
      <c r="G561" s="58" t="s">
        <v>4428</v>
      </c>
      <c r="H561" s="57">
        <v>1</v>
      </c>
      <c r="I561" s="43" t="b">
        <v>1</v>
      </c>
      <c r="J561" s="43" t="b">
        <v>1</v>
      </c>
      <c r="K561" t="s">
        <v>135</v>
      </c>
      <c r="L561" s="43" t="b">
        <v>1</v>
      </c>
      <c r="M561" s="43" t="b">
        <v>1</v>
      </c>
      <c r="N561" s="43" t="b">
        <v>1</v>
      </c>
      <c r="O561" t="s">
        <v>138</v>
      </c>
      <c r="P561" t="s">
        <v>114</v>
      </c>
      <c r="Q561" t="s">
        <v>114</v>
      </c>
      <c r="R561" t="s">
        <v>114</v>
      </c>
      <c r="S561" t="s">
        <v>114</v>
      </c>
      <c r="T561" t="s">
        <v>114</v>
      </c>
      <c r="U561" t="s">
        <v>114</v>
      </c>
      <c r="V561" t="s">
        <v>114</v>
      </c>
      <c r="W561" s="6">
        <v>43454</v>
      </c>
      <c r="X561" s="58" t="s">
        <v>114</v>
      </c>
      <c r="Y561" s="58" t="s">
        <v>5876</v>
      </c>
      <c r="Z561" s="58" t="s">
        <v>2449</v>
      </c>
      <c r="AA561" s="58" t="s">
        <v>114</v>
      </c>
      <c r="AB561" s="58" t="s">
        <v>74</v>
      </c>
      <c r="AC561" s="57">
        <v>1</v>
      </c>
      <c r="AD561" s="58" t="s">
        <v>1688</v>
      </c>
      <c r="AE561" s="59">
        <v>43461</v>
      </c>
      <c r="AF561" s="58" t="s">
        <v>114</v>
      </c>
      <c r="AG561" s="57">
        <v>1</v>
      </c>
      <c r="AH561" s="3" t="s">
        <v>74</v>
      </c>
      <c r="AI561" s="3" t="s">
        <v>1327</v>
      </c>
      <c r="AJ561" t="s">
        <v>114</v>
      </c>
      <c r="AK561" t="s">
        <v>114</v>
      </c>
      <c r="AL561" t="s">
        <v>114</v>
      </c>
      <c r="AM561" s="43" t="b">
        <v>1</v>
      </c>
      <c r="AN561" s="55">
        <v>43462.576257372697</v>
      </c>
      <c r="AO561" s="3"/>
      <c r="AP561" s="43" t="b">
        <v>1</v>
      </c>
      <c r="AQ561" s="3" t="b">
        <v>0</v>
      </c>
    </row>
    <row r="562" spans="1:43" x14ac:dyDescent="0.25">
      <c r="A562" t="str">
        <f>_xlfn.CONCAT(Table4[[#This Row],[Order]],"-",Table4[[#This Row],[Line]])</f>
        <v>75475-16</v>
      </c>
      <c r="B562" s="59">
        <v>43461</v>
      </c>
      <c r="C562" s="57">
        <v>75475</v>
      </c>
      <c r="D562" s="58" t="s">
        <v>1690</v>
      </c>
      <c r="E562" s="57">
        <v>16</v>
      </c>
      <c r="F562" s="57">
        <v>1</v>
      </c>
      <c r="G562" s="58" t="s">
        <v>4428</v>
      </c>
      <c r="H562" s="57">
        <v>1</v>
      </c>
      <c r="I562" s="43" t="b">
        <v>1</v>
      </c>
      <c r="J562" s="43" t="b">
        <v>1</v>
      </c>
      <c r="K562" t="s">
        <v>135</v>
      </c>
      <c r="L562" s="43" t="b">
        <v>1</v>
      </c>
      <c r="M562" s="43" t="b">
        <v>1</v>
      </c>
      <c r="N562" s="43" t="b">
        <v>1</v>
      </c>
      <c r="O562" t="s">
        <v>138</v>
      </c>
      <c r="P562" t="s">
        <v>114</v>
      </c>
      <c r="Q562" t="s">
        <v>114</v>
      </c>
      <c r="R562" t="s">
        <v>114</v>
      </c>
      <c r="S562" t="s">
        <v>114</v>
      </c>
      <c r="T562" t="s">
        <v>114</v>
      </c>
      <c r="U562" t="s">
        <v>114</v>
      </c>
      <c r="V562" t="s">
        <v>114</v>
      </c>
      <c r="W562" s="6">
        <v>43454</v>
      </c>
      <c r="X562" s="58" t="s">
        <v>114</v>
      </c>
      <c r="Y562" s="58" t="s">
        <v>5877</v>
      </c>
      <c r="Z562" s="58" t="s">
        <v>5878</v>
      </c>
      <c r="AA562" s="58" t="s">
        <v>114</v>
      </c>
      <c r="AB562" s="58" t="s">
        <v>74</v>
      </c>
      <c r="AC562" s="57">
        <v>1</v>
      </c>
      <c r="AD562" s="58" t="s">
        <v>1689</v>
      </c>
      <c r="AE562" s="59">
        <v>43461</v>
      </c>
      <c r="AF562" s="58" t="s">
        <v>114</v>
      </c>
      <c r="AG562" s="57">
        <v>1</v>
      </c>
      <c r="AH562" s="3" t="s">
        <v>74</v>
      </c>
      <c r="AI562" s="3" t="s">
        <v>1327</v>
      </c>
      <c r="AJ562" t="s">
        <v>114</v>
      </c>
      <c r="AK562" t="s">
        <v>114</v>
      </c>
      <c r="AL562" t="s">
        <v>114</v>
      </c>
      <c r="AM562" s="43" t="b">
        <v>1</v>
      </c>
      <c r="AN562" s="55">
        <v>43462.576267129603</v>
      </c>
      <c r="AO562" s="3"/>
      <c r="AP562" s="43" t="b">
        <v>1</v>
      </c>
      <c r="AQ562" s="3" t="b">
        <v>0</v>
      </c>
    </row>
    <row r="563" spans="1:43" x14ac:dyDescent="0.25">
      <c r="A563" t="str">
        <f>_xlfn.CONCAT(Table4[[#This Row],[Order]],"-",Table4[[#This Row],[Line]])</f>
        <v>75475-17</v>
      </c>
      <c r="B563" s="59">
        <v>43461</v>
      </c>
      <c r="C563" s="57">
        <v>75475</v>
      </c>
      <c r="D563" s="58" t="s">
        <v>1692</v>
      </c>
      <c r="E563" s="57">
        <v>17</v>
      </c>
      <c r="F563" s="57">
        <v>1</v>
      </c>
      <c r="G563" s="58" t="s">
        <v>4428</v>
      </c>
      <c r="H563" s="57">
        <v>1</v>
      </c>
      <c r="I563" s="43" t="b">
        <v>1</v>
      </c>
      <c r="J563" s="43" t="b">
        <v>1</v>
      </c>
      <c r="K563" t="s">
        <v>135</v>
      </c>
      <c r="L563" s="43" t="b">
        <v>1</v>
      </c>
      <c r="M563" s="43" t="b">
        <v>1</v>
      </c>
      <c r="N563" s="43" t="b">
        <v>1</v>
      </c>
      <c r="O563" t="s">
        <v>138</v>
      </c>
      <c r="P563" t="s">
        <v>114</v>
      </c>
      <c r="Q563" t="s">
        <v>114</v>
      </c>
      <c r="R563" t="s">
        <v>114</v>
      </c>
      <c r="S563" t="s">
        <v>114</v>
      </c>
      <c r="T563" t="s">
        <v>114</v>
      </c>
      <c r="U563" t="s">
        <v>114</v>
      </c>
      <c r="V563" t="s">
        <v>114</v>
      </c>
      <c r="W563" s="6">
        <v>43454</v>
      </c>
      <c r="X563" s="58" t="s">
        <v>114</v>
      </c>
      <c r="Y563" s="58" t="s">
        <v>5879</v>
      </c>
      <c r="Z563" s="58" t="s">
        <v>5880</v>
      </c>
      <c r="AA563" s="58" t="s">
        <v>114</v>
      </c>
      <c r="AB563" s="58" t="s">
        <v>74</v>
      </c>
      <c r="AC563" s="57">
        <v>1</v>
      </c>
      <c r="AD563" s="58" t="s">
        <v>1691</v>
      </c>
      <c r="AE563" s="59">
        <v>43461</v>
      </c>
      <c r="AF563" s="58" t="s">
        <v>114</v>
      </c>
      <c r="AG563" s="57">
        <v>1</v>
      </c>
      <c r="AH563" s="3" t="s">
        <v>74</v>
      </c>
      <c r="AI563" s="3" t="s">
        <v>1327</v>
      </c>
      <c r="AJ563" t="s">
        <v>114</v>
      </c>
      <c r="AK563" t="s">
        <v>114</v>
      </c>
      <c r="AL563" t="s">
        <v>114</v>
      </c>
      <c r="AM563" s="43" t="b">
        <v>1</v>
      </c>
      <c r="AN563" s="55">
        <v>43462.576275960702</v>
      </c>
      <c r="AO563" s="3"/>
      <c r="AP563" s="43" t="b">
        <v>1</v>
      </c>
      <c r="AQ563" s="3" t="b">
        <v>0</v>
      </c>
    </row>
    <row r="564" spans="1:43" x14ac:dyDescent="0.25">
      <c r="A564" t="str">
        <f>_xlfn.CONCAT(Table4[[#This Row],[Order]],"-",Table4[[#This Row],[Line]])</f>
        <v>75475-18</v>
      </c>
      <c r="B564" s="59">
        <v>43461</v>
      </c>
      <c r="C564" s="57">
        <v>75475</v>
      </c>
      <c r="D564" s="58" t="s">
        <v>1692</v>
      </c>
      <c r="E564" s="57">
        <v>18</v>
      </c>
      <c r="F564" s="57">
        <v>1</v>
      </c>
      <c r="G564" s="58" t="s">
        <v>4428</v>
      </c>
      <c r="H564" s="57">
        <v>1</v>
      </c>
      <c r="I564" s="43" t="b">
        <v>1</v>
      </c>
      <c r="J564" s="43" t="b">
        <v>1</v>
      </c>
      <c r="K564" t="s">
        <v>135</v>
      </c>
      <c r="L564" s="43" t="b">
        <v>1</v>
      </c>
      <c r="M564" s="43" t="b">
        <v>1</v>
      </c>
      <c r="N564" s="43" t="b">
        <v>1</v>
      </c>
      <c r="O564" t="s">
        <v>138</v>
      </c>
      <c r="P564" t="s">
        <v>114</v>
      </c>
      <c r="Q564" t="s">
        <v>114</v>
      </c>
      <c r="R564" t="s">
        <v>114</v>
      </c>
      <c r="S564" t="s">
        <v>114</v>
      </c>
      <c r="T564" t="s">
        <v>114</v>
      </c>
      <c r="U564" t="s">
        <v>114</v>
      </c>
      <c r="V564" t="s">
        <v>114</v>
      </c>
      <c r="W564" s="6">
        <v>43454</v>
      </c>
      <c r="X564" s="58" t="s">
        <v>114</v>
      </c>
      <c r="Y564" s="58" t="s">
        <v>5881</v>
      </c>
      <c r="Z564" s="58" t="s">
        <v>5880</v>
      </c>
      <c r="AA564" s="58" t="s">
        <v>114</v>
      </c>
      <c r="AB564" s="58" t="s">
        <v>74</v>
      </c>
      <c r="AC564" s="57">
        <v>1</v>
      </c>
      <c r="AD564" s="58" t="s">
        <v>1693</v>
      </c>
      <c r="AE564" s="59">
        <v>43461</v>
      </c>
      <c r="AF564" s="58" t="s">
        <v>114</v>
      </c>
      <c r="AG564" s="57">
        <v>1</v>
      </c>
      <c r="AH564" s="3" t="s">
        <v>74</v>
      </c>
      <c r="AI564" s="3" t="s">
        <v>1327</v>
      </c>
      <c r="AJ564" t="s">
        <v>114</v>
      </c>
      <c r="AK564" t="s">
        <v>114</v>
      </c>
      <c r="AL564" t="s">
        <v>114</v>
      </c>
      <c r="AM564" s="43" t="b">
        <v>1</v>
      </c>
      <c r="AN564" s="55">
        <v>43462.576285185198</v>
      </c>
      <c r="AO564" s="3"/>
      <c r="AP564" s="43" t="b">
        <v>1</v>
      </c>
      <c r="AQ564" s="3" t="b">
        <v>0</v>
      </c>
    </row>
    <row r="565" spans="1:43" x14ac:dyDescent="0.25">
      <c r="A565" t="str">
        <f>_xlfn.CONCAT(Table4[[#This Row],[Order]],"-",Table4[[#This Row],[Line]])</f>
        <v>75475-19</v>
      </c>
      <c r="B565" s="59">
        <v>43461</v>
      </c>
      <c r="C565" s="57">
        <v>75475</v>
      </c>
      <c r="D565" s="58" t="s">
        <v>1692</v>
      </c>
      <c r="E565" s="57">
        <v>19</v>
      </c>
      <c r="F565" s="57">
        <v>1</v>
      </c>
      <c r="G565" s="58" t="s">
        <v>4428</v>
      </c>
      <c r="H565" s="57">
        <v>1</v>
      </c>
      <c r="I565" s="43" t="b">
        <v>1</v>
      </c>
      <c r="J565" s="43" t="b">
        <v>1</v>
      </c>
      <c r="K565" t="s">
        <v>135</v>
      </c>
      <c r="L565" s="43" t="b">
        <v>1</v>
      </c>
      <c r="M565" s="43" t="b">
        <v>1</v>
      </c>
      <c r="N565" s="43" t="b">
        <v>1</v>
      </c>
      <c r="O565" t="s">
        <v>138</v>
      </c>
      <c r="P565" t="s">
        <v>114</v>
      </c>
      <c r="Q565" t="s">
        <v>114</v>
      </c>
      <c r="R565" t="s">
        <v>114</v>
      </c>
      <c r="S565" t="s">
        <v>114</v>
      </c>
      <c r="T565" t="s">
        <v>114</v>
      </c>
      <c r="U565" t="s">
        <v>114</v>
      </c>
      <c r="V565" t="s">
        <v>114</v>
      </c>
      <c r="W565" s="6">
        <v>43454</v>
      </c>
      <c r="X565" s="58" t="s">
        <v>114</v>
      </c>
      <c r="Y565" s="58" t="s">
        <v>5882</v>
      </c>
      <c r="Z565" s="58" t="s">
        <v>5880</v>
      </c>
      <c r="AA565" s="58" t="s">
        <v>114</v>
      </c>
      <c r="AB565" s="58" t="s">
        <v>74</v>
      </c>
      <c r="AC565" s="57">
        <v>1</v>
      </c>
      <c r="AD565" s="58" t="s">
        <v>1694</v>
      </c>
      <c r="AE565" s="59">
        <v>43461</v>
      </c>
      <c r="AF565" s="58" t="s">
        <v>114</v>
      </c>
      <c r="AG565" s="57">
        <v>1</v>
      </c>
      <c r="AH565" s="3" t="s">
        <v>74</v>
      </c>
      <c r="AI565" s="3" t="s">
        <v>1327</v>
      </c>
      <c r="AJ565" t="s">
        <v>114</v>
      </c>
      <c r="AK565" t="s">
        <v>114</v>
      </c>
      <c r="AL565" t="s">
        <v>114</v>
      </c>
      <c r="AM565" s="43" t="b">
        <v>1</v>
      </c>
      <c r="AN565" s="55">
        <v>43462.5762944097</v>
      </c>
      <c r="AO565" s="3"/>
      <c r="AP565" s="43" t="b">
        <v>1</v>
      </c>
      <c r="AQ565" s="3" t="b">
        <v>0</v>
      </c>
    </row>
    <row r="566" spans="1:43" x14ac:dyDescent="0.25">
      <c r="A566" t="str">
        <f>_xlfn.CONCAT(Table4[[#This Row],[Order]],"-",Table4[[#This Row],[Line]])</f>
        <v>75475-21</v>
      </c>
      <c r="B566" s="59">
        <v>43476</v>
      </c>
      <c r="C566" s="57">
        <v>75475</v>
      </c>
      <c r="D566" s="58" t="s">
        <v>1696</v>
      </c>
      <c r="E566" s="57">
        <v>21</v>
      </c>
      <c r="F566" s="57">
        <v>1</v>
      </c>
      <c r="G566" s="58" t="s">
        <v>42</v>
      </c>
      <c r="H566" s="57">
        <v>1</v>
      </c>
      <c r="I566" s="43" t="b">
        <v>0</v>
      </c>
      <c r="J566" s="43" t="b">
        <v>0</v>
      </c>
      <c r="K566" t="s">
        <v>114</v>
      </c>
      <c r="L566" s="43" t="b">
        <v>0</v>
      </c>
      <c r="M566" s="43" t="b">
        <v>0</v>
      </c>
      <c r="N566" s="43" t="b">
        <v>0</v>
      </c>
      <c r="O566" t="s">
        <v>114</v>
      </c>
      <c r="P566" t="s">
        <v>114</v>
      </c>
      <c r="Q566" t="s">
        <v>114</v>
      </c>
      <c r="R566" t="s">
        <v>114</v>
      </c>
      <c r="S566" t="s">
        <v>114</v>
      </c>
      <c r="T566" t="s">
        <v>114</v>
      </c>
      <c r="U566" t="s">
        <v>114</v>
      </c>
      <c r="V566" t="s">
        <v>114</v>
      </c>
      <c r="W566" s="6">
        <v>43473</v>
      </c>
      <c r="X566" s="58" t="s">
        <v>151</v>
      </c>
      <c r="Y566" s="58"/>
      <c r="Z566" s="58" t="s">
        <v>4832</v>
      </c>
      <c r="AA566" s="58" t="s">
        <v>114</v>
      </c>
      <c r="AB566" s="58" t="s">
        <v>74</v>
      </c>
      <c r="AC566" s="57">
        <v>1</v>
      </c>
      <c r="AD566" s="58" t="s">
        <v>1695</v>
      </c>
      <c r="AE566" s="59"/>
      <c r="AF566" s="58" t="s">
        <v>114</v>
      </c>
      <c r="AG566" s="57">
        <v>2</v>
      </c>
      <c r="AH566" s="3" t="s">
        <v>74</v>
      </c>
      <c r="AI566" s="3" t="s">
        <v>1327</v>
      </c>
      <c r="AJ566" t="s">
        <v>114</v>
      </c>
      <c r="AK566" t="s">
        <v>114</v>
      </c>
      <c r="AL566" t="s">
        <v>114</v>
      </c>
      <c r="AM566" s="43" t="b">
        <v>0</v>
      </c>
      <c r="AN566" s="55"/>
      <c r="AO566" s="3"/>
      <c r="AP566" s="43" t="b">
        <v>0</v>
      </c>
      <c r="AQ566" s="3" t="b">
        <v>0</v>
      </c>
    </row>
    <row r="567" spans="1:43" x14ac:dyDescent="0.25">
      <c r="A567" t="str">
        <f>_xlfn.CONCAT(Table4[[#This Row],[Order]],"-",Table4[[#This Row],[Line]])</f>
        <v>75475-23</v>
      </c>
      <c r="B567" s="59">
        <v>43476</v>
      </c>
      <c r="C567" s="57">
        <v>75475</v>
      </c>
      <c r="D567" s="58" t="s">
        <v>1698</v>
      </c>
      <c r="E567" s="57">
        <v>23</v>
      </c>
      <c r="F567" s="57">
        <v>1</v>
      </c>
      <c r="G567" s="58" t="s">
        <v>42</v>
      </c>
      <c r="H567" s="57">
        <v>1</v>
      </c>
      <c r="I567" s="43" t="b">
        <v>0</v>
      </c>
      <c r="J567" s="43" t="b">
        <v>0</v>
      </c>
      <c r="K567" t="s">
        <v>114</v>
      </c>
      <c r="L567" s="43" t="b">
        <v>0</v>
      </c>
      <c r="M567" s="43" t="b">
        <v>0</v>
      </c>
      <c r="N567" s="43" t="b">
        <v>0</v>
      </c>
      <c r="O567" t="s">
        <v>114</v>
      </c>
      <c r="P567" t="s">
        <v>114</v>
      </c>
      <c r="Q567" t="s">
        <v>114</v>
      </c>
      <c r="R567" t="s">
        <v>114</v>
      </c>
      <c r="S567" t="s">
        <v>114</v>
      </c>
      <c r="T567" t="s">
        <v>114</v>
      </c>
      <c r="U567" t="s">
        <v>114</v>
      </c>
      <c r="V567" t="s">
        <v>114</v>
      </c>
      <c r="W567" s="6">
        <v>43473</v>
      </c>
      <c r="X567" s="58" t="s">
        <v>151</v>
      </c>
      <c r="Y567" s="58"/>
      <c r="Z567" s="58" t="s">
        <v>4833</v>
      </c>
      <c r="AA567" s="58" t="s">
        <v>114</v>
      </c>
      <c r="AB567" s="58" t="s">
        <v>74</v>
      </c>
      <c r="AC567" s="57">
        <v>1</v>
      </c>
      <c r="AD567" s="58" t="s">
        <v>1697</v>
      </c>
      <c r="AE567" s="59"/>
      <c r="AF567" s="58" t="s">
        <v>114</v>
      </c>
      <c r="AG567" s="57">
        <v>1</v>
      </c>
      <c r="AH567" s="3" t="s">
        <v>74</v>
      </c>
      <c r="AI567" s="3" t="s">
        <v>1327</v>
      </c>
      <c r="AJ567" t="s">
        <v>114</v>
      </c>
      <c r="AK567" t="s">
        <v>114</v>
      </c>
      <c r="AL567" t="s">
        <v>114</v>
      </c>
      <c r="AM567" s="43" t="b">
        <v>0</v>
      </c>
      <c r="AN567" s="55"/>
      <c r="AO567" s="3"/>
      <c r="AP567" s="43" t="b">
        <v>0</v>
      </c>
      <c r="AQ567" s="3" t="b">
        <v>0</v>
      </c>
    </row>
    <row r="568" spans="1:43" x14ac:dyDescent="0.25">
      <c r="A568" t="str">
        <f>_xlfn.CONCAT(Table4[[#This Row],[Order]],"-",Table4[[#This Row],[Line]])</f>
        <v>75475-24</v>
      </c>
      <c r="B568" s="59">
        <v>43461</v>
      </c>
      <c r="C568" s="57">
        <v>75475</v>
      </c>
      <c r="D568" s="58" t="s">
        <v>1700</v>
      </c>
      <c r="E568" s="57">
        <v>24</v>
      </c>
      <c r="F568" s="57">
        <v>1</v>
      </c>
      <c r="G568" s="58" t="s">
        <v>4428</v>
      </c>
      <c r="H568" s="57">
        <v>2</v>
      </c>
      <c r="I568" s="43" t="b">
        <v>1</v>
      </c>
      <c r="J568" s="43" t="b">
        <v>1</v>
      </c>
      <c r="K568" t="s">
        <v>135</v>
      </c>
      <c r="L568" s="43" t="b">
        <v>1</v>
      </c>
      <c r="M568" s="43" t="b">
        <v>1</v>
      </c>
      <c r="N568" s="43" t="b">
        <v>1</v>
      </c>
      <c r="O568" t="s">
        <v>138</v>
      </c>
      <c r="P568" t="s">
        <v>114</v>
      </c>
      <c r="Q568" t="s">
        <v>114</v>
      </c>
      <c r="R568" t="s">
        <v>114</v>
      </c>
      <c r="S568" t="s">
        <v>114</v>
      </c>
      <c r="T568" t="s">
        <v>114</v>
      </c>
      <c r="U568" t="s">
        <v>114</v>
      </c>
      <c r="V568" t="s">
        <v>114</v>
      </c>
      <c r="W568" s="6">
        <v>43454</v>
      </c>
      <c r="X568" s="58" t="s">
        <v>114</v>
      </c>
      <c r="Y568" s="58" t="s">
        <v>5883</v>
      </c>
      <c r="Z568" s="58" t="s">
        <v>5884</v>
      </c>
      <c r="AA568" s="58" t="s">
        <v>114</v>
      </c>
      <c r="AB568" s="58" t="s">
        <v>74</v>
      </c>
      <c r="AC568" s="57">
        <v>1</v>
      </c>
      <c r="AD568" s="58" t="s">
        <v>1699</v>
      </c>
      <c r="AE568" s="59">
        <v>43461</v>
      </c>
      <c r="AF568" s="58" t="s">
        <v>114</v>
      </c>
      <c r="AG568" s="57">
        <v>2</v>
      </c>
      <c r="AH568" s="3" t="s">
        <v>74</v>
      </c>
      <c r="AI568" s="3" t="s">
        <v>1327</v>
      </c>
      <c r="AJ568" t="s">
        <v>114</v>
      </c>
      <c r="AK568" t="s">
        <v>114</v>
      </c>
      <c r="AL568" t="s">
        <v>114</v>
      </c>
      <c r="AM568" s="43" t="b">
        <v>1</v>
      </c>
      <c r="AN568" s="55">
        <v>43462.576303969901</v>
      </c>
      <c r="AO568" s="3"/>
      <c r="AP568" s="43" t="b">
        <v>1</v>
      </c>
      <c r="AQ568" s="3" t="b">
        <v>0</v>
      </c>
    </row>
    <row r="569" spans="1:43" x14ac:dyDescent="0.25">
      <c r="A569" t="str">
        <f>_xlfn.CONCAT(Table4[[#This Row],[Order]],"-",Table4[[#This Row],[Line]])</f>
        <v>75475-25</v>
      </c>
      <c r="B569" s="59">
        <v>43476</v>
      </c>
      <c r="C569" s="57">
        <v>75475</v>
      </c>
      <c r="D569" s="58" t="s">
        <v>1702</v>
      </c>
      <c r="E569" s="57">
        <v>25</v>
      </c>
      <c r="F569" s="57">
        <v>1</v>
      </c>
      <c r="G569" s="58" t="s">
        <v>42</v>
      </c>
      <c r="H569" s="57">
        <v>1</v>
      </c>
      <c r="I569" s="43" t="b">
        <v>0</v>
      </c>
      <c r="J569" s="43" t="b">
        <v>0</v>
      </c>
      <c r="K569" t="s">
        <v>114</v>
      </c>
      <c r="L569" s="43" t="b">
        <v>0</v>
      </c>
      <c r="M569" s="43" t="b">
        <v>0</v>
      </c>
      <c r="N569" s="43" t="b">
        <v>0</v>
      </c>
      <c r="O569" t="s">
        <v>114</v>
      </c>
      <c r="P569" t="s">
        <v>114</v>
      </c>
      <c r="Q569" t="s">
        <v>114</v>
      </c>
      <c r="R569" t="s">
        <v>114</v>
      </c>
      <c r="S569" t="s">
        <v>114</v>
      </c>
      <c r="T569" t="s">
        <v>114</v>
      </c>
      <c r="U569" t="s">
        <v>114</v>
      </c>
      <c r="V569" t="s">
        <v>114</v>
      </c>
      <c r="W569" s="6">
        <v>43473</v>
      </c>
      <c r="X569" s="58" t="s">
        <v>151</v>
      </c>
      <c r="Y569" s="58"/>
      <c r="Z569" s="58" t="s">
        <v>4834</v>
      </c>
      <c r="AA569" s="58" t="s">
        <v>114</v>
      </c>
      <c r="AB569" s="58" t="s">
        <v>74</v>
      </c>
      <c r="AC569" s="57">
        <v>1</v>
      </c>
      <c r="AD569" s="58" t="s">
        <v>1701</v>
      </c>
      <c r="AE569" s="59"/>
      <c r="AF569" s="58" t="s">
        <v>114</v>
      </c>
      <c r="AG569" s="57">
        <v>3</v>
      </c>
      <c r="AH569" s="3" t="s">
        <v>74</v>
      </c>
      <c r="AI569" s="3" t="s">
        <v>1327</v>
      </c>
      <c r="AJ569" t="s">
        <v>114</v>
      </c>
      <c r="AK569" t="s">
        <v>114</v>
      </c>
      <c r="AL569" t="s">
        <v>114</v>
      </c>
      <c r="AM569" s="43" t="b">
        <v>0</v>
      </c>
      <c r="AN569" s="55"/>
      <c r="AO569" s="3"/>
      <c r="AP569" s="43" t="b">
        <v>0</v>
      </c>
      <c r="AQ569" s="3" t="b">
        <v>0</v>
      </c>
    </row>
    <row r="570" spans="1:43" x14ac:dyDescent="0.25">
      <c r="A570" t="str">
        <f>_xlfn.CONCAT(Table4[[#This Row],[Order]],"-",Table4[[#This Row],[Line]])</f>
        <v>75499-1</v>
      </c>
      <c r="B570" s="59">
        <v>43460</v>
      </c>
      <c r="C570" s="57">
        <v>75499</v>
      </c>
      <c r="D570" s="58" t="s">
        <v>1374</v>
      </c>
      <c r="E570" s="57">
        <v>1</v>
      </c>
      <c r="F570" s="57">
        <v>1</v>
      </c>
      <c r="G570" s="58" t="s">
        <v>4428</v>
      </c>
      <c r="H570" s="57">
        <v>10</v>
      </c>
      <c r="I570" s="43" t="b">
        <v>1</v>
      </c>
      <c r="J570" s="43" t="b">
        <v>1</v>
      </c>
      <c r="K570" t="s">
        <v>135</v>
      </c>
      <c r="L570" s="43" t="b">
        <v>1</v>
      </c>
      <c r="M570" s="43" t="b">
        <v>1</v>
      </c>
      <c r="N570" s="43" t="b">
        <v>1</v>
      </c>
      <c r="O570" t="s">
        <v>114</v>
      </c>
      <c r="P570" t="s">
        <v>114</v>
      </c>
      <c r="Q570" t="s">
        <v>114</v>
      </c>
      <c r="R570" t="s">
        <v>114</v>
      </c>
      <c r="S570" t="s">
        <v>114</v>
      </c>
      <c r="T570" t="s">
        <v>114</v>
      </c>
      <c r="U570" t="s">
        <v>114</v>
      </c>
      <c r="V570" t="s">
        <v>114</v>
      </c>
      <c r="W570" s="6">
        <v>43445</v>
      </c>
      <c r="X570" s="58" t="s">
        <v>151</v>
      </c>
      <c r="Y570" s="58" t="s">
        <v>4504</v>
      </c>
      <c r="Z570" s="58" t="s">
        <v>15</v>
      </c>
      <c r="AA570" s="58" t="s">
        <v>45</v>
      </c>
      <c r="AB570" s="58" t="s">
        <v>74</v>
      </c>
      <c r="AC570" s="57">
        <v>7</v>
      </c>
      <c r="AD570" s="58" t="s">
        <v>1373</v>
      </c>
      <c r="AE570" s="59">
        <v>43444</v>
      </c>
      <c r="AF570" s="58" t="s">
        <v>114</v>
      </c>
      <c r="AG570" s="57">
        <v>40</v>
      </c>
      <c r="AH570" s="3" t="s">
        <v>180</v>
      </c>
      <c r="AI570" s="3" t="s">
        <v>1330</v>
      </c>
      <c r="AJ570" t="s">
        <v>114</v>
      </c>
      <c r="AK570" t="s">
        <v>114</v>
      </c>
      <c r="AL570" t="s">
        <v>114</v>
      </c>
      <c r="AM570" s="43" t="b">
        <v>1</v>
      </c>
      <c r="AN570" s="55">
        <v>43462.552969479199</v>
      </c>
      <c r="AO570" s="3"/>
      <c r="AP570" s="43" t="b">
        <v>0</v>
      </c>
      <c r="AQ570" s="3" t="b">
        <v>1</v>
      </c>
    </row>
    <row r="571" spans="1:43" x14ac:dyDescent="0.25">
      <c r="A571" t="str">
        <f>_xlfn.CONCAT(Table4[[#This Row],[Order]],"-",Table4[[#This Row],[Line]])</f>
        <v>75499-2</v>
      </c>
      <c r="B571" s="59">
        <v>43460</v>
      </c>
      <c r="C571" s="57">
        <v>75499</v>
      </c>
      <c r="D571" s="58" t="s">
        <v>1376</v>
      </c>
      <c r="E571" s="57">
        <v>2</v>
      </c>
      <c r="F571" s="57">
        <v>1</v>
      </c>
      <c r="G571" s="58" t="s">
        <v>4428</v>
      </c>
      <c r="H571" s="57">
        <v>8</v>
      </c>
      <c r="I571" s="43" t="b">
        <v>1</v>
      </c>
      <c r="J571" s="43" t="b">
        <v>1</v>
      </c>
      <c r="K571" t="s">
        <v>135</v>
      </c>
      <c r="L571" s="43" t="b">
        <v>1</v>
      </c>
      <c r="M571" s="43" t="b">
        <v>1</v>
      </c>
      <c r="N571" s="43" t="b">
        <v>1</v>
      </c>
      <c r="O571" t="s">
        <v>114</v>
      </c>
      <c r="P571" t="s">
        <v>114</v>
      </c>
      <c r="Q571" t="s">
        <v>114</v>
      </c>
      <c r="R571" t="s">
        <v>114</v>
      </c>
      <c r="S571" t="s">
        <v>114</v>
      </c>
      <c r="T571" t="s">
        <v>114</v>
      </c>
      <c r="U571" t="s">
        <v>114</v>
      </c>
      <c r="V571" t="s">
        <v>114</v>
      </c>
      <c r="W571" s="6">
        <v>43445</v>
      </c>
      <c r="X571" s="58" t="s">
        <v>151</v>
      </c>
      <c r="Y571" s="58" t="s">
        <v>4505</v>
      </c>
      <c r="Z571" s="58" t="s">
        <v>15</v>
      </c>
      <c r="AA571" s="58" t="s">
        <v>114</v>
      </c>
      <c r="AB571" s="58" t="s">
        <v>74</v>
      </c>
      <c r="AC571" s="57">
        <v>7</v>
      </c>
      <c r="AD571" s="58" t="s">
        <v>1375</v>
      </c>
      <c r="AE571" s="59">
        <v>43444</v>
      </c>
      <c r="AF571" s="58" t="s">
        <v>114</v>
      </c>
      <c r="AG571" s="57">
        <v>32</v>
      </c>
      <c r="AH571" s="3" t="s">
        <v>180</v>
      </c>
      <c r="AI571" s="3" t="s">
        <v>1330</v>
      </c>
      <c r="AJ571" t="s">
        <v>114</v>
      </c>
      <c r="AK571" t="s">
        <v>114</v>
      </c>
      <c r="AL571" t="s">
        <v>114</v>
      </c>
      <c r="AM571" s="43" t="b">
        <v>1</v>
      </c>
      <c r="AN571" s="55">
        <v>43462.552993286998</v>
      </c>
      <c r="AO571" s="3"/>
      <c r="AP571" s="43" t="b">
        <v>0</v>
      </c>
      <c r="AQ571" s="3" t="b">
        <v>0</v>
      </c>
    </row>
    <row r="572" spans="1:43" x14ac:dyDescent="0.25">
      <c r="A572" t="str">
        <f>_xlfn.CONCAT(Table4[[#This Row],[Order]],"-",Table4[[#This Row],[Line]])</f>
        <v>75499-3</v>
      </c>
      <c r="B572" s="59">
        <v>43460</v>
      </c>
      <c r="C572" s="57">
        <v>75499</v>
      </c>
      <c r="D572" s="58" t="s">
        <v>1378</v>
      </c>
      <c r="E572" s="57">
        <v>3</v>
      </c>
      <c r="F572" s="57">
        <v>1</v>
      </c>
      <c r="G572" s="58" t="s">
        <v>4428</v>
      </c>
      <c r="H572" s="57">
        <v>1</v>
      </c>
      <c r="I572" s="43" t="b">
        <v>1</v>
      </c>
      <c r="J572" s="43" t="b">
        <v>1</v>
      </c>
      <c r="K572" t="s">
        <v>135</v>
      </c>
      <c r="L572" s="43" t="b">
        <v>1</v>
      </c>
      <c r="M572" s="43" t="b">
        <v>1</v>
      </c>
      <c r="N572" s="43" t="b">
        <v>1</v>
      </c>
      <c r="O572" t="s">
        <v>114</v>
      </c>
      <c r="P572" t="s">
        <v>114</v>
      </c>
      <c r="Q572" t="s">
        <v>114</v>
      </c>
      <c r="R572" t="s">
        <v>114</v>
      </c>
      <c r="S572" t="s">
        <v>114</v>
      </c>
      <c r="T572" t="s">
        <v>114</v>
      </c>
      <c r="U572" t="s">
        <v>114</v>
      </c>
      <c r="V572" t="s">
        <v>114</v>
      </c>
      <c r="W572" s="6">
        <v>43445</v>
      </c>
      <c r="X572" s="58" t="s">
        <v>151</v>
      </c>
      <c r="Y572" s="58" t="s">
        <v>4506</v>
      </c>
      <c r="Z572" s="58" t="s">
        <v>15</v>
      </c>
      <c r="AA572" s="58" t="s">
        <v>45</v>
      </c>
      <c r="AB572" s="58" t="s">
        <v>74</v>
      </c>
      <c r="AC572" s="57">
        <v>7</v>
      </c>
      <c r="AD572" s="58" t="s">
        <v>1377</v>
      </c>
      <c r="AE572" s="59">
        <v>43444</v>
      </c>
      <c r="AF572" s="58" t="s">
        <v>114</v>
      </c>
      <c r="AG572" s="57">
        <v>10</v>
      </c>
      <c r="AH572" s="3" t="s">
        <v>180</v>
      </c>
      <c r="AI572" s="3" t="s">
        <v>1330</v>
      </c>
      <c r="AJ572" t="s">
        <v>114</v>
      </c>
      <c r="AK572" t="s">
        <v>114</v>
      </c>
      <c r="AL572" t="s">
        <v>114</v>
      </c>
      <c r="AM572" s="43" t="b">
        <v>1</v>
      </c>
      <c r="AN572" s="55">
        <v>43462.553000347201</v>
      </c>
      <c r="AO572" s="3"/>
      <c r="AP572" s="43" t="b">
        <v>0</v>
      </c>
      <c r="AQ572" s="3" t="b">
        <v>1</v>
      </c>
    </row>
    <row r="573" spans="1:43" x14ac:dyDescent="0.25">
      <c r="A573" t="str">
        <f>_xlfn.CONCAT(Table4[[#This Row],[Order]],"-",Table4[[#This Row],[Line]])</f>
        <v>75499-4</v>
      </c>
      <c r="B573" s="59">
        <v>43460</v>
      </c>
      <c r="C573" s="57">
        <v>75499</v>
      </c>
      <c r="D573" s="58" t="s">
        <v>1380</v>
      </c>
      <c r="E573" s="57">
        <v>4</v>
      </c>
      <c r="F573" s="57">
        <v>1</v>
      </c>
      <c r="G573" s="58" t="s">
        <v>4428</v>
      </c>
      <c r="H573" s="57">
        <v>1</v>
      </c>
      <c r="I573" s="43" t="b">
        <v>1</v>
      </c>
      <c r="J573" s="43" t="b">
        <v>1</v>
      </c>
      <c r="K573" t="s">
        <v>135</v>
      </c>
      <c r="L573" s="43" t="b">
        <v>1</v>
      </c>
      <c r="M573" s="43" t="b">
        <v>1</v>
      </c>
      <c r="N573" s="43" t="b">
        <v>1</v>
      </c>
      <c r="O573" t="s">
        <v>114</v>
      </c>
      <c r="P573" t="s">
        <v>138</v>
      </c>
      <c r="Q573" t="s">
        <v>114</v>
      </c>
      <c r="R573" t="s">
        <v>114</v>
      </c>
      <c r="S573" t="s">
        <v>114</v>
      </c>
      <c r="T573" t="s">
        <v>114</v>
      </c>
      <c r="U573" t="s">
        <v>114</v>
      </c>
      <c r="V573" t="s">
        <v>114</v>
      </c>
      <c r="W573" s="6">
        <v>43445</v>
      </c>
      <c r="X573" s="58" t="s">
        <v>151</v>
      </c>
      <c r="Y573" s="58" t="s">
        <v>4507</v>
      </c>
      <c r="Z573" s="58" t="s">
        <v>4508</v>
      </c>
      <c r="AA573" s="58" t="s">
        <v>0</v>
      </c>
      <c r="AB573" s="58" t="s">
        <v>74</v>
      </c>
      <c r="AC573" s="57">
        <v>7</v>
      </c>
      <c r="AD573" s="58" t="s">
        <v>1379</v>
      </c>
      <c r="AE573" s="59">
        <v>43446</v>
      </c>
      <c r="AF573" s="58" t="s">
        <v>114</v>
      </c>
      <c r="AG573" s="57">
        <v>1</v>
      </c>
      <c r="AH573" s="3" t="s">
        <v>180</v>
      </c>
      <c r="AI573" s="3" t="s">
        <v>1330</v>
      </c>
      <c r="AJ573" t="s">
        <v>114</v>
      </c>
      <c r="AK573" t="s">
        <v>114</v>
      </c>
      <c r="AL573" t="s">
        <v>114</v>
      </c>
      <c r="AM573" s="43" t="b">
        <v>1</v>
      </c>
      <c r="AN573" s="55">
        <v>43462.553008830997</v>
      </c>
      <c r="AO573" s="3"/>
      <c r="AP573" s="43" t="b">
        <v>0</v>
      </c>
      <c r="AQ573" s="3" t="b">
        <v>1</v>
      </c>
    </row>
    <row r="574" spans="1:43" x14ac:dyDescent="0.25">
      <c r="A574" t="str">
        <f>_xlfn.CONCAT(Table4[[#This Row],[Order]],"-",Table4[[#This Row],[Line]])</f>
        <v>75499-5</v>
      </c>
      <c r="B574" s="59">
        <v>43460</v>
      </c>
      <c r="C574" s="57">
        <v>75499</v>
      </c>
      <c r="D574" s="58" t="s">
        <v>1382</v>
      </c>
      <c r="E574" s="57">
        <v>5</v>
      </c>
      <c r="F574" s="57">
        <v>1</v>
      </c>
      <c r="G574" s="58" t="s">
        <v>4428</v>
      </c>
      <c r="H574" s="57">
        <v>4</v>
      </c>
      <c r="I574" s="43" t="b">
        <v>1</v>
      </c>
      <c r="J574" s="43" t="b">
        <v>1</v>
      </c>
      <c r="K574" t="s">
        <v>135</v>
      </c>
      <c r="L574" s="43" t="b">
        <v>1</v>
      </c>
      <c r="M574" s="43" t="b">
        <v>1</v>
      </c>
      <c r="N574" s="43" t="b">
        <v>1</v>
      </c>
      <c r="O574" t="s">
        <v>114</v>
      </c>
      <c r="P574" t="s">
        <v>138</v>
      </c>
      <c r="Q574" t="s">
        <v>114</v>
      </c>
      <c r="R574" t="s">
        <v>114</v>
      </c>
      <c r="S574" t="s">
        <v>114</v>
      </c>
      <c r="T574" t="s">
        <v>114</v>
      </c>
      <c r="U574" t="s">
        <v>114</v>
      </c>
      <c r="V574" t="s">
        <v>114</v>
      </c>
      <c r="W574" s="6">
        <v>43445</v>
      </c>
      <c r="X574" s="58" t="s">
        <v>151</v>
      </c>
      <c r="Y574" s="58" t="s">
        <v>4509</v>
      </c>
      <c r="Z574" s="58" t="s">
        <v>4510</v>
      </c>
      <c r="AA574" s="58" t="s">
        <v>114</v>
      </c>
      <c r="AB574" s="58" t="s">
        <v>74</v>
      </c>
      <c r="AC574" s="57">
        <v>7</v>
      </c>
      <c r="AD574" s="58" t="s">
        <v>1381</v>
      </c>
      <c r="AE574" s="59">
        <v>43446</v>
      </c>
      <c r="AF574" s="58" t="s">
        <v>114</v>
      </c>
      <c r="AG574" s="57">
        <v>4</v>
      </c>
      <c r="AH574" s="3" t="s">
        <v>180</v>
      </c>
      <c r="AI574" s="3" t="s">
        <v>1330</v>
      </c>
      <c r="AJ574" t="s">
        <v>114</v>
      </c>
      <c r="AK574" t="s">
        <v>114</v>
      </c>
      <c r="AL574" t="s">
        <v>114</v>
      </c>
      <c r="AM574" s="43" t="b">
        <v>1</v>
      </c>
      <c r="AN574" s="55">
        <v>43462.553031944401</v>
      </c>
      <c r="AO574" s="3"/>
      <c r="AP574" s="43" t="b">
        <v>0</v>
      </c>
      <c r="AQ574" s="3" t="b">
        <v>0</v>
      </c>
    </row>
    <row r="575" spans="1:43" x14ac:dyDescent="0.25">
      <c r="A575" t="str">
        <f>_xlfn.CONCAT(Table4[[#This Row],[Order]],"-",Table4[[#This Row],[Line]])</f>
        <v>75499-6</v>
      </c>
      <c r="B575" s="59">
        <v>43460</v>
      </c>
      <c r="C575" s="57">
        <v>75499</v>
      </c>
      <c r="D575" s="58" t="s">
        <v>1384</v>
      </c>
      <c r="E575" s="57">
        <v>6</v>
      </c>
      <c r="F575" s="57">
        <v>1</v>
      </c>
      <c r="G575" s="58" t="s">
        <v>4428</v>
      </c>
      <c r="H575" s="57">
        <v>2</v>
      </c>
      <c r="I575" s="43" t="b">
        <v>1</v>
      </c>
      <c r="J575" s="43" t="b">
        <v>1</v>
      </c>
      <c r="K575" t="s">
        <v>135</v>
      </c>
      <c r="L575" s="43" t="b">
        <v>1</v>
      </c>
      <c r="M575" s="43" t="b">
        <v>1</v>
      </c>
      <c r="N575" s="43" t="b">
        <v>1</v>
      </c>
      <c r="O575" t="s">
        <v>114</v>
      </c>
      <c r="P575" t="s">
        <v>138</v>
      </c>
      <c r="Q575" t="s">
        <v>114</v>
      </c>
      <c r="R575" t="s">
        <v>114</v>
      </c>
      <c r="S575" t="s">
        <v>114</v>
      </c>
      <c r="T575" t="s">
        <v>114</v>
      </c>
      <c r="U575" t="s">
        <v>114</v>
      </c>
      <c r="V575" t="s">
        <v>114</v>
      </c>
      <c r="W575" s="6">
        <v>43445</v>
      </c>
      <c r="X575" s="58" t="s">
        <v>151</v>
      </c>
      <c r="Y575" s="58" t="s">
        <v>4511</v>
      </c>
      <c r="Z575" s="58" t="s">
        <v>4512</v>
      </c>
      <c r="AA575" s="58" t="s">
        <v>114</v>
      </c>
      <c r="AB575" s="58" t="s">
        <v>74</v>
      </c>
      <c r="AC575" s="57">
        <v>7</v>
      </c>
      <c r="AD575" s="58" t="s">
        <v>1383</v>
      </c>
      <c r="AE575" s="59">
        <v>43446</v>
      </c>
      <c r="AF575" s="58" t="s">
        <v>114</v>
      </c>
      <c r="AG575" s="57">
        <v>2</v>
      </c>
      <c r="AH575" s="3" t="s">
        <v>180</v>
      </c>
      <c r="AI575" s="3" t="s">
        <v>1330</v>
      </c>
      <c r="AJ575" t="s">
        <v>114</v>
      </c>
      <c r="AK575" t="s">
        <v>114</v>
      </c>
      <c r="AL575" t="s">
        <v>114</v>
      </c>
      <c r="AM575" s="43" t="b">
        <v>1</v>
      </c>
      <c r="AN575" s="55">
        <v>43462.553017858801</v>
      </c>
      <c r="AO575" s="3"/>
      <c r="AP575" s="43" t="b">
        <v>0</v>
      </c>
      <c r="AQ575" s="3" t="b">
        <v>0</v>
      </c>
    </row>
    <row r="576" spans="1:43" x14ac:dyDescent="0.25">
      <c r="A576" t="str">
        <f>_xlfn.CONCAT(Table4[[#This Row],[Order]],"-",Table4[[#This Row],[Line]])</f>
        <v>75504-17</v>
      </c>
      <c r="B576" s="59">
        <v>43473</v>
      </c>
      <c r="C576" s="57">
        <v>75504</v>
      </c>
      <c r="D576" s="58" t="s">
        <v>3170</v>
      </c>
      <c r="E576" s="57">
        <v>17</v>
      </c>
      <c r="F576" s="57">
        <v>1</v>
      </c>
      <c r="G576" s="58" t="s">
        <v>165</v>
      </c>
      <c r="H576" s="57">
        <v>6</v>
      </c>
      <c r="I576" s="43" t="b">
        <v>1</v>
      </c>
      <c r="J576" s="43" t="b">
        <v>0</v>
      </c>
      <c r="K576" t="s">
        <v>114</v>
      </c>
      <c r="L576" s="43" t="b">
        <v>0</v>
      </c>
      <c r="M576" s="43" t="b">
        <v>0</v>
      </c>
      <c r="N576" s="43" t="b">
        <v>0</v>
      </c>
      <c r="O576" t="s">
        <v>114</v>
      </c>
      <c r="P576" t="s">
        <v>114</v>
      </c>
      <c r="Q576" t="s">
        <v>114</v>
      </c>
      <c r="R576" t="s">
        <v>114</v>
      </c>
      <c r="S576" t="s">
        <v>114</v>
      </c>
      <c r="T576" t="s">
        <v>114</v>
      </c>
      <c r="U576" t="s">
        <v>114</v>
      </c>
      <c r="V576" t="s">
        <v>114</v>
      </c>
      <c r="W576" s="6">
        <v>43468</v>
      </c>
      <c r="X576" s="58" t="s">
        <v>114</v>
      </c>
      <c r="Y576" s="58"/>
      <c r="Z576" s="58" t="s">
        <v>4006</v>
      </c>
      <c r="AA576" s="58" t="s">
        <v>114</v>
      </c>
      <c r="AB576" s="58" t="s">
        <v>74</v>
      </c>
      <c r="AC576" s="57">
        <v>7</v>
      </c>
      <c r="AD576" s="58" t="s">
        <v>2938</v>
      </c>
      <c r="AE576" s="59"/>
      <c r="AF576" s="58" t="s">
        <v>114</v>
      </c>
      <c r="AG576" s="57">
        <v>18</v>
      </c>
      <c r="AH576" s="3" t="s">
        <v>74</v>
      </c>
      <c r="AI576" s="3" t="s">
        <v>1327</v>
      </c>
      <c r="AJ576" t="s">
        <v>114</v>
      </c>
      <c r="AK576" t="s">
        <v>114</v>
      </c>
      <c r="AL576" t="s">
        <v>114</v>
      </c>
      <c r="AM576" s="43" t="b">
        <v>0</v>
      </c>
      <c r="AN576" s="55"/>
      <c r="AO576" s="3"/>
      <c r="AP576" s="43" t="b">
        <v>0</v>
      </c>
      <c r="AQ576" s="3" t="b">
        <v>0</v>
      </c>
    </row>
    <row r="577" spans="1:43" x14ac:dyDescent="0.25">
      <c r="A577" t="str">
        <f>_xlfn.CONCAT(Table4[[#This Row],[Order]],"-",Table4[[#This Row],[Line]])</f>
        <v>75595-1</v>
      </c>
      <c r="B577" s="59">
        <v>43472</v>
      </c>
      <c r="C577" s="57">
        <v>75595</v>
      </c>
      <c r="D577" s="58" t="s">
        <v>1874</v>
      </c>
      <c r="E577" s="57">
        <v>1</v>
      </c>
      <c r="F577" s="57">
        <v>1</v>
      </c>
      <c r="G577" s="58" t="s">
        <v>165</v>
      </c>
      <c r="H577" s="57">
        <v>1</v>
      </c>
      <c r="I577" s="43" t="b">
        <v>1</v>
      </c>
      <c r="J577" s="43" t="b">
        <v>0</v>
      </c>
      <c r="K577" t="s">
        <v>135</v>
      </c>
      <c r="L577" s="43" t="b">
        <v>0</v>
      </c>
      <c r="M577" s="43" t="b">
        <v>1</v>
      </c>
      <c r="N577" s="43" t="b">
        <v>0</v>
      </c>
      <c r="O577" t="s">
        <v>114</v>
      </c>
      <c r="P577" t="s">
        <v>23</v>
      </c>
      <c r="Q577" t="s">
        <v>114</v>
      </c>
      <c r="R577" t="s">
        <v>23</v>
      </c>
      <c r="S577" t="s">
        <v>114</v>
      </c>
      <c r="T577" t="s">
        <v>114</v>
      </c>
      <c r="U577" t="s">
        <v>114</v>
      </c>
      <c r="V577" t="s">
        <v>114</v>
      </c>
      <c r="W577" s="6">
        <v>43467</v>
      </c>
      <c r="X577" s="58" t="s">
        <v>114</v>
      </c>
      <c r="Y577" s="58"/>
      <c r="Z577" s="58" t="s">
        <v>3142</v>
      </c>
      <c r="AA577" s="58" t="s">
        <v>45</v>
      </c>
      <c r="AB577" s="58" t="s">
        <v>74</v>
      </c>
      <c r="AC577" s="57">
        <v>7</v>
      </c>
      <c r="AD577" s="58" t="s">
        <v>1873</v>
      </c>
      <c r="AE577" s="59"/>
      <c r="AF577" s="58" t="s">
        <v>114</v>
      </c>
      <c r="AG577" s="57">
        <v>1</v>
      </c>
      <c r="AH577" s="3" t="s">
        <v>74</v>
      </c>
      <c r="AI577" s="3" t="s">
        <v>1323</v>
      </c>
      <c r="AJ577" t="s">
        <v>23</v>
      </c>
      <c r="AK577" t="s">
        <v>114</v>
      </c>
      <c r="AL577" t="s">
        <v>114</v>
      </c>
      <c r="AM577" s="43" t="b">
        <v>0</v>
      </c>
      <c r="AN577" s="55"/>
      <c r="AO577" s="3"/>
      <c r="AP577" s="43" t="b">
        <v>0</v>
      </c>
      <c r="AQ577" s="3" t="b">
        <v>0</v>
      </c>
    </row>
    <row r="578" spans="1:43" x14ac:dyDescent="0.25">
      <c r="A578" t="str">
        <f>_xlfn.CONCAT(Table4[[#This Row],[Order]],"-",Table4[[#This Row],[Line]])</f>
        <v>75595-2</v>
      </c>
      <c r="B578" s="59">
        <v>43472</v>
      </c>
      <c r="C578" s="57">
        <v>75595</v>
      </c>
      <c r="D578" s="58" t="s">
        <v>1372</v>
      </c>
      <c r="E578" s="57">
        <v>2</v>
      </c>
      <c r="F578" s="57">
        <v>1</v>
      </c>
      <c r="G578" s="58" t="s">
        <v>165</v>
      </c>
      <c r="H578" s="57">
        <v>33</v>
      </c>
      <c r="I578" s="43" t="b">
        <v>1</v>
      </c>
      <c r="J578" s="43" t="b">
        <v>0</v>
      </c>
      <c r="K578" t="s">
        <v>135</v>
      </c>
      <c r="L578" s="43" t="b">
        <v>0</v>
      </c>
      <c r="M578" s="43" t="b">
        <v>1</v>
      </c>
      <c r="N578" s="43" t="b">
        <v>0</v>
      </c>
      <c r="O578" t="s">
        <v>114</v>
      </c>
      <c r="P578" t="s">
        <v>23</v>
      </c>
      <c r="Q578" t="s">
        <v>114</v>
      </c>
      <c r="R578" t="s">
        <v>23</v>
      </c>
      <c r="S578" t="s">
        <v>114</v>
      </c>
      <c r="T578" t="s">
        <v>114</v>
      </c>
      <c r="U578" t="s">
        <v>114</v>
      </c>
      <c r="V578" t="s">
        <v>114</v>
      </c>
      <c r="W578" s="6">
        <v>43467</v>
      </c>
      <c r="X578" s="58" t="s">
        <v>114</v>
      </c>
      <c r="Y578" s="58"/>
      <c r="Z578" s="58" t="s">
        <v>2924</v>
      </c>
      <c r="AA578" s="58" t="s">
        <v>125</v>
      </c>
      <c r="AB578" s="58" t="s">
        <v>74</v>
      </c>
      <c r="AC578" s="57">
        <v>7</v>
      </c>
      <c r="AD578" s="58" t="s">
        <v>1371</v>
      </c>
      <c r="AE578" s="59"/>
      <c r="AF578" s="58" t="s">
        <v>114</v>
      </c>
      <c r="AG578" s="57">
        <v>33</v>
      </c>
      <c r="AH578" s="3" t="s">
        <v>74</v>
      </c>
      <c r="AI578" s="3" t="s">
        <v>1323</v>
      </c>
      <c r="AJ578" t="s">
        <v>23</v>
      </c>
      <c r="AK578" t="s">
        <v>114</v>
      </c>
      <c r="AL578" t="s">
        <v>114</v>
      </c>
      <c r="AM578" s="43" t="b">
        <v>0</v>
      </c>
      <c r="AN578" s="55"/>
      <c r="AO578" s="3"/>
      <c r="AP578" s="43" t="b">
        <v>0</v>
      </c>
      <c r="AQ578" s="3" t="b">
        <v>1</v>
      </c>
    </row>
    <row r="579" spans="1:43" x14ac:dyDescent="0.25">
      <c r="A579" t="str">
        <f>_xlfn.CONCAT(Table4[[#This Row],[Order]],"-",Table4[[#This Row],[Line]])</f>
        <v>75595-3</v>
      </c>
      <c r="B579" s="59">
        <v>43472</v>
      </c>
      <c r="C579" s="57">
        <v>75595</v>
      </c>
      <c r="D579" s="58" t="s">
        <v>1875</v>
      </c>
      <c r="E579" s="57">
        <v>3</v>
      </c>
      <c r="F579" s="57">
        <v>1</v>
      </c>
      <c r="G579" s="58" t="s">
        <v>165</v>
      </c>
      <c r="H579" s="57">
        <v>4</v>
      </c>
      <c r="I579" s="43" t="b">
        <v>1</v>
      </c>
      <c r="J579" s="43" t="b">
        <v>0</v>
      </c>
      <c r="K579" t="s">
        <v>135</v>
      </c>
      <c r="L579" s="43" t="b">
        <v>0</v>
      </c>
      <c r="M579" s="43" t="b">
        <v>1</v>
      </c>
      <c r="N579" s="43" t="b">
        <v>0</v>
      </c>
      <c r="O579" t="s">
        <v>114</v>
      </c>
      <c r="P579" t="s">
        <v>23</v>
      </c>
      <c r="Q579" t="s">
        <v>114</v>
      </c>
      <c r="R579" t="s">
        <v>23</v>
      </c>
      <c r="S579" t="s">
        <v>114</v>
      </c>
      <c r="T579" t="s">
        <v>114</v>
      </c>
      <c r="U579" t="s">
        <v>114</v>
      </c>
      <c r="V579" t="s">
        <v>114</v>
      </c>
      <c r="W579" s="6">
        <v>43467</v>
      </c>
      <c r="X579" s="58" t="s">
        <v>114</v>
      </c>
      <c r="Y579" s="58"/>
      <c r="Z579" s="58" t="s">
        <v>2924</v>
      </c>
      <c r="AA579" s="58" t="s">
        <v>45</v>
      </c>
      <c r="AB579" s="58" t="s">
        <v>74</v>
      </c>
      <c r="AC579" s="57">
        <v>7</v>
      </c>
      <c r="AD579" s="58" t="s">
        <v>4007</v>
      </c>
      <c r="AE579" s="59"/>
      <c r="AF579" s="58" t="s">
        <v>114</v>
      </c>
      <c r="AG579" s="57">
        <v>4</v>
      </c>
      <c r="AH579" s="3" t="s">
        <v>74</v>
      </c>
      <c r="AI579" s="3" t="s">
        <v>1323</v>
      </c>
      <c r="AJ579" t="s">
        <v>23</v>
      </c>
      <c r="AK579" t="s">
        <v>114</v>
      </c>
      <c r="AL579" t="s">
        <v>114</v>
      </c>
      <c r="AM579" s="43" t="b">
        <v>0</v>
      </c>
      <c r="AN579" s="55"/>
      <c r="AO579" s="3"/>
      <c r="AP579" s="43" t="b">
        <v>0</v>
      </c>
      <c r="AQ579" s="3" t="b">
        <v>0</v>
      </c>
    </row>
    <row r="580" spans="1:43" x14ac:dyDescent="0.25">
      <c r="A580" t="str">
        <f>_xlfn.CONCAT(Table4[[#This Row],[Order]],"-",Table4[[#This Row],[Line]])</f>
        <v>75595-4</v>
      </c>
      <c r="B580" s="59">
        <v>43472</v>
      </c>
      <c r="C580" s="57">
        <v>75595</v>
      </c>
      <c r="D580" s="58" t="s">
        <v>1877</v>
      </c>
      <c r="E580" s="57">
        <v>4</v>
      </c>
      <c r="F580" s="57">
        <v>1</v>
      </c>
      <c r="G580" s="58" t="s">
        <v>165</v>
      </c>
      <c r="H580" s="57">
        <v>4</v>
      </c>
      <c r="I580" s="43" t="b">
        <v>1</v>
      </c>
      <c r="J580" s="43" t="b">
        <v>0</v>
      </c>
      <c r="K580" t="s">
        <v>135</v>
      </c>
      <c r="L580" s="43" t="b">
        <v>0</v>
      </c>
      <c r="M580" s="43" t="b">
        <v>1</v>
      </c>
      <c r="N580" s="43" t="b">
        <v>0</v>
      </c>
      <c r="O580" t="s">
        <v>114</v>
      </c>
      <c r="P580" t="s">
        <v>23</v>
      </c>
      <c r="Q580" t="s">
        <v>114</v>
      </c>
      <c r="R580" t="s">
        <v>23</v>
      </c>
      <c r="S580" t="s">
        <v>114</v>
      </c>
      <c r="T580" t="s">
        <v>114</v>
      </c>
      <c r="U580" t="s">
        <v>114</v>
      </c>
      <c r="V580" t="s">
        <v>114</v>
      </c>
      <c r="W580" s="6">
        <v>43467</v>
      </c>
      <c r="X580" s="58" t="s">
        <v>114</v>
      </c>
      <c r="Y580" s="58"/>
      <c r="Z580" s="58" t="s">
        <v>4008</v>
      </c>
      <c r="AA580" s="58" t="s">
        <v>45</v>
      </c>
      <c r="AB580" s="58" t="s">
        <v>74</v>
      </c>
      <c r="AC580" s="57">
        <v>7</v>
      </c>
      <c r="AD580" s="58" t="s">
        <v>1876</v>
      </c>
      <c r="AE580" s="59"/>
      <c r="AF580" s="58" t="s">
        <v>114</v>
      </c>
      <c r="AG580" s="57">
        <v>4</v>
      </c>
      <c r="AH580" s="3" t="s">
        <v>74</v>
      </c>
      <c r="AI580" s="3" t="s">
        <v>1323</v>
      </c>
      <c r="AJ580" t="s">
        <v>23</v>
      </c>
      <c r="AK580" t="s">
        <v>114</v>
      </c>
      <c r="AL580" t="s">
        <v>114</v>
      </c>
      <c r="AM580" s="43" t="b">
        <v>0</v>
      </c>
      <c r="AN580" s="55"/>
      <c r="AO580" s="3"/>
      <c r="AP580" s="43" t="b">
        <v>0</v>
      </c>
      <c r="AQ580" s="3" t="b">
        <v>0</v>
      </c>
    </row>
    <row r="581" spans="1:43" x14ac:dyDescent="0.25">
      <c r="A581" t="str">
        <f>_xlfn.CONCAT(Table4[[#This Row],[Order]],"-",Table4[[#This Row],[Line]])</f>
        <v>75595-5</v>
      </c>
      <c r="B581" s="59">
        <v>43472</v>
      </c>
      <c r="C581" s="57">
        <v>75595</v>
      </c>
      <c r="D581" s="58" t="s">
        <v>1878</v>
      </c>
      <c r="E581" s="57">
        <v>5</v>
      </c>
      <c r="F581" s="57">
        <v>1</v>
      </c>
      <c r="G581" s="58" t="s">
        <v>165</v>
      </c>
      <c r="H581" s="57">
        <v>1</v>
      </c>
      <c r="I581" s="43" t="b">
        <v>1</v>
      </c>
      <c r="J581" s="43" t="b">
        <v>0</v>
      </c>
      <c r="K581" t="s">
        <v>135</v>
      </c>
      <c r="L581" s="43" t="b">
        <v>0</v>
      </c>
      <c r="M581" s="43" t="b">
        <v>1</v>
      </c>
      <c r="N581" s="43" t="b">
        <v>0</v>
      </c>
      <c r="O581" t="s">
        <v>114</v>
      </c>
      <c r="P581" t="s">
        <v>23</v>
      </c>
      <c r="Q581" t="s">
        <v>114</v>
      </c>
      <c r="R581" t="s">
        <v>114</v>
      </c>
      <c r="S581" t="s">
        <v>114</v>
      </c>
      <c r="T581" t="s">
        <v>114</v>
      </c>
      <c r="U581" t="s">
        <v>114</v>
      </c>
      <c r="V581" t="s">
        <v>114</v>
      </c>
      <c r="W581" s="6">
        <v>43467</v>
      </c>
      <c r="X581" s="58" t="s">
        <v>114</v>
      </c>
      <c r="Y581" s="58"/>
      <c r="Z581" s="58" t="s">
        <v>19</v>
      </c>
      <c r="AA581" s="58" t="s">
        <v>125</v>
      </c>
      <c r="AB581" s="58" t="s">
        <v>74</v>
      </c>
      <c r="AC581" s="57">
        <v>7</v>
      </c>
      <c r="AD581" s="58" t="s">
        <v>4009</v>
      </c>
      <c r="AE581" s="59"/>
      <c r="AF581" s="58" t="s">
        <v>114</v>
      </c>
      <c r="AG581" s="57">
        <v>1</v>
      </c>
      <c r="AH581" s="3" t="s">
        <v>74</v>
      </c>
      <c r="AI581" s="3" t="s">
        <v>1323</v>
      </c>
      <c r="AJ581" t="s">
        <v>23</v>
      </c>
      <c r="AK581" t="s">
        <v>114</v>
      </c>
      <c r="AL581" t="s">
        <v>114</v>
      </c>
      <c r="AM581" s="43" t="b">
        <v>0</v>
      </c>
      <c r="AN581" s="55"/>
      <c r="AO581" s="3"/>
      <c r="AP581" s="43" t="b">
        <v>0</v>
      </c>
      <c r="AQ581" s="3" t="b">
        <v>1</v>
      </c>
    </row>
    <row r="582" spans="1:43" x14ac:dyDescent="0.25">
      <c r="A582" t="str">
        <f>_xlfn.CONCAT(Table4[[#This Row],[Order]],"-",Table4[[#This Row],[Line]])</f>
        <v>75595-6</v>
      </c>
      <c r="B582" s="59">
        <v>43472</v>
      </c>
      <c r="C582" s="57">
        <v>75595</v>
      </c>
      <c r="D582" s="58" t="s">
        <v>1879</v>
      </c>
      <c r="E582" s="57">
        <v>6</v>
      </c>
      <c r="F582" s="57">
        <v>1</v>
      </c>
      <c r="G582" s="58" t="s">
        <v>165</v>
      </c>
      <c r="H582" s="57">
        <v>1</v>
      </c>
      <c r="I582" s="43" t="b">
        <v>1</v>
      </c>
      <c r="J582" s="43" t="b">
        <v>0</v>
      </c>
      <c r="K582" t="s">
        <v>114</v>
      </c>
      <c r="L582" s="43" t="b">
        <v>0</v>
      </c>
      <c r="M582" s="43" t="b">
        <v>1</v>
      </c>
      <c r="N582" s="43" t="b">
        <v>0</v>
      </c>
      <c r="O582" t="s">
        <v>114</v>
      </c>
      <c r="P582" t="s">
        <v>23</v>
      </c>
      <c r="Q582" t="s">
        <v>114</v>
      </c>
      <c r="R582" t="s">
        <v>23</v>
      </c>
      <c r="S582" t="s">
        <v>114</v>
      </c>
      <c r="T582" t="s">
        <v>114</v>
      </c>
      <c r="U582" t="s">
        <v>114</v>
      </c>
      <c r="V582" t="s">
        <v>114</v>
      </c>
      <c r="W582" s="6">
        <v>43467</v>
      </c>
      <c r="X582" s="58" t="s">
        <v>114</v>
      </c>
      <c r="Y582" s="58"/>
      <c r="Z582" s="58" t="s">
        <v>2309</v>
      </c>
      <c r="AA582" s="58" t="s">
        <v>125</v>
      </c>
      <c r="AB582" s="58" t="s">
        <v>74</v>
      </c>
      <c r="AC582" s="57">
        <v>7</v>
      </c>
      <c r="AD582" s="58" t="s">
        <v>4010</v>
      </c>
      <c r="AE582" s="59"/>
      <c r="AF582" s="58" t="s">
        <v>114</v>
      </c>
      <c r="AG582" s="57">
        <v>1</v>
      </c>
      <c r="AH582" s="3" t="s">
        <v>74</v>
      </c>
      <c r="AI582" s="3" t="s">
        <v>1323</v>
      </c>
      <c r="AJ582" t="s">
        <v>23</v>
      </c>
      <c r="AK582" t="s">
        <v>114</v>
      </c>
      <c r="AL582" t="s">
        <v>114</v>
      </c>
      <c r="AM582" s="43" t="b">
        <v>0</v>
      </c>
      <c r="AN582" s="55"/>
      <c r="AO582" s="3"/>
      <c r="AP582" s="43" t="b">
        <v>0</v>
      </c>
      <c r="AQ582" s="3" t="b">
        <v>0</v>
      </c>
    </row>
    <row r="583" spans="1:43" x14ac:dyDescent="0.25">
      <c r="A583" t="str">
        <f>_xlfn.CONCAT(Table4[[#This Row],[Order]],"-",Table4[[#This Row],[Line]])</f>
        <v>75595-7</v>
      </c>
      <c r="B583" s="59">
        <v>43472</v>
      </c>
      <c r="C583" s="57">
        <v>75595</v>
      </c>
      <c r="D583" s="58" t="s">
        <v>1881</v>
      </c>
      <c r="E583" s="57">
        <v>7</v>
      </c>
      <c r="F583" s="57">
        <v>1</v>
      </c>
      <c r="G583" s="58" t="s">
        <v>165</v>
      </c>
      <c r="H583" s="57">
        <v>1</v>
      </c>
      <c r="I583" s="43" t="b">
        <v>1</v>
      </c>
      <c r="J583" s="43" t="b">
        <v>0</v>
      </c>
      <c r="K583" t="s">
        <v>114</v>
      </c>
      <c r="L583" s="43" t="b">
        <v>0</v>
      </c>
      <c r="M583" s="43" t="b">
        <v>1</v>
      </c>
      <c r="N583" s="43" t="b">
        <v>0</v>
      </c>
      <c r="O583" t="s">
        <v>114</v>
      </c>
      <c r="P583" t="s">
        <v>23</v>
      </c>
      <c r="Q583" t="s">
        <v>114</v>
      </c>
      <c r="R583" t="s">
        <v>23</v>
      </c>
      <c r="S583" t="s">
        <v>114</v>
      </c>
      <c r="T583" t="s">
        <v>114</v>
      </c>
      <c r="U583" t="s">
        <v>114</v>
      </c>
      <c r="V583" t="s">
        <v>114</v>
      </c>
      <c r="W583" s="6">
        <v>43467</v>
      </c>
      <c r="X583" s="58" t="s">
        <v>114</v>
      </c>
      <c r="Y583" s="58"/>
      <c r="Z583" s="58" t="s">
        <v>3142</v>
      </c>
      <c r="AA583" s="58" t="s">
        <v>114</v>
      </c>
      <c r="AB583" s="58" t="s">
        <v>74</v>
      </c>
      <c r="AC583" s="57">
        <v>7</v>
      </c>
      <c r="AD583" s="58" t="s">
        <v>1880</v>
      </c>
      <c r="AE583" s="59"/>
      <c r="AF583" s="58" t="s">
        <v>114</v>
      </c>
      <c r="AG583" s="57">
        <v>1</v>
      </c>
      <c r="AH583" s="3" t="s">
        <v>74</v>
      </c>
      <c r="AI583" s="3" t="s">
        <v>1323</v>
      </c>
      <c r="AJ583" t="s">
        <v>23</v>
      </c>
      <c r="AK583" t="s">
        <v>114</v>
      </c>
      <c r="AL583" t="s">
        <v>114</v>
      </c>
      <c r="AM583" s="43" t="b">
        <v>0</v>
      </c>
      <c r="AN583" s="55"/>
      <c r="AO583" s="3"/>
      <c r="AP583" s="43" t="b">
        <v>0</v>
      </c>
      <c r="AQ583" s="3" t="b">
        <v>0</v>
      </c>
    </row>
    <row r="584" spans="1:43" x14ac:dyDescent="0.25">
      <c r="A584" t="str">
        <f>_xlfn.CONCAT(Table4[[#This Row],[Order]],"-",Table4[[#This Row],[Line]])</f>
        <v>75632-1</v>
      </c>
      <c r="B584" s="59">
        <v>43472</v>
      </c>
      <c r="C584" s="57">
        <v>75632</v>
      </c>
      <c r="D584" s="58" t="s">
        <v>955</v>
      </c>
      <c r="E584" s="57">
        <v>1</v>
      </c>
      <c r="F584" s="57">
        <v>1</v>
      </c>
      <c r="G584" s="58" t="s">
        <v>4428</v>
      </c>
      <c r="H584" s="57">
        <v>17</v>
      </c>
      <c r="I584" s="43" t="b">
        <v>1</v>
      </c>
      <c r="J584" s="43" t="b">
        <v>1</v>
      </c>
      <c r="K584" t="s">
        <v>135</v>
      </c>
      <c r="L584" s="43" t="b">
        <v>1</v>
      </c>
      <c r="M584" s="43" t="b">
        <v>1</v>
      </c>
      <c r="N584" s="43" t="b">
        <v>1</v>
      </c>
      <c r="O584" t="s">
        <v>138</v>
      </c>
      <c r="P584" t="s">
        <v>114</v>
      </c>
      <c r="Q584" t="s">
        <v>114</v>
      </c>
      <c r="R584" t="s">
        <v>114</v>
      </c>
      <c r="S584" t="s">
        <v>114</v>
      </c>
      <c r="T584" t="s">
        <v>138</v>
      </c>
      <c r="U584" t="s">
        <v>138</v>
      </c>
      <c r="V584" t="s">
        <v>114</v>
      </c>
      <c r="W584" s="6">
        <v>43467</v>
      </c>
      <c r="X584" s="58" t="s">
        <v>114</v>
      </c>
      <c r="Y584" s="58" t="s">
        <v>5885</v>
      </c>
      <c r="Z584" s="58" t="s">
        <v>175</v>
      </c>
      <c r="AA584" s="58" t="s">
        <v>114</v>
      </c>
      <c r="AB584" s="58" t="s">
        <v>74</v>
      </c>
      <c r="AC584" s="57">
        <v>15</v>
      </c>
      <c r="AD584" s="58" t="s">
        <v>954</v>
      </c>
      <c r="AE584" s="59">
        <v>43464</v>
      </c>
      <c r="AF584" s="58" t="s">
        <v>114</v>
      </c>
      <c r="AG584" s="57">
        <v>17</v>
      </c>
      <c r="AH584" s="3" t="s">
        <v>180</v>
      </c>
      <c r="AI584" s="3" t="s">
        <v>1324</v>
      </c>
      <c r="AJ584" t="s">
        <v>114</v>
      </c>
      <c r="AK584" t="s">
        <v>114</v>
      </c>
      <c r="AL584" t="s">
        <v>114</v>
      </c>
      <c r="AM584" s="43" t="b">
        <v>0</v>
      </c>
      <c r="AN584" s="55"/>
      <c r="AO584" s="3"/>
      <c r="AP584" s="43" t="b">
        <v>0</v>
      </c>
      <c r="AQ584" s="3" t="b">
        <v>0</v>
      </c>
    </row>
    <row r="585" spans="1:43" x14ac:dyDescent="0.25">
      <c r="A585" t="str">
        <f>_xlfn.CONCAT(Table4[[#This Row],[Order]],"-",Table4[[#This Row],[Line]])</f>
        <v>75644-1</v>
      </c>
      <c r="B585" s="59">
        <v>43479</v>
      </c>
      <c r="C585" s="57">
        <v>75644</v>
      </c>
      <c r="D585" s="58" t="s">
        <v>2971</v>
      </c>
      <c r="E585" s="57">
        <v>1</v>
      </c>
      <c r="F585" s="57">
        <v>1</v>
      </c>
      <c r="G585" s="58" t="s">
        <v>165</v>
      </c>
      <c r="H585" s="57">
        <v>1</v>
      </c>
      <c r="I585" s="43" t="b">
        <v>1</v>
      </c>
      <c r="J585" s="43" t="b">
        <v>0</v>
      </c>
      <c r="K585" t="s">
        <v>114</v>
      </c>
      <c r="L585" s="43" t="b">
        <v>0</v>
      </c>
      <c r="M585" s="43" t="b">
        <v>0</v>
      </c>
      <c r="N585" s="43" t="b">
        <v>0</v>
      </c>
      <c r="O585" t="s">
        <v>114</v>
      </c>
      <c r="P585" t="s">
        <v>23</v>
      </c>
      <c r="Q585" t="s">
        <v>114</v>
      </c>
      <c r="R585" t="s">
        <v>114</v>
      </c>
      <c r="S585" t="s">
        <v>114</v>
      </c>
      <c r="T585" t="s">
        <v>114</v>
      </c>
      <c r="U585" t="s">
        <v>114</v>
      </c>
      <c r="V585" t="s">
        <v>23</v>
      </c>
      <c r="W585" s="6">
        <v>43474</v>
      </c>
      <c r="X585" s="58" t="s">
        <v>151</v>
      </c>
      <c r="Y585" s="58"/>
      <c r="Z585" s="58" t="s">
        <v>1288</v>
      </c>
      <c r="AA585" s="58" t="s">
        <v>114</v>
      </c>
      <c r="AB585" s="58" t="s">
        <v>74</v>
      </c>
      <c r="AC585" s="57">
        <v>1</v>
      </c>
      <c r="AD585" s="58" t="s">
        <v>2970</v>
      </c>
      <c r="AE585" s="59"/>
      <c r="AF585" s="58" t="s">
        <v>114</v>
      </c>
      <c r="AG585" s="57">
        <v>6</v>
      </c>
      <c r="AH585" s="3" t="s">
        <v>74</v>
      </c>
      <c r="AI585" s="3" t="s">
        <v>1323</v>
      </c>
      <c r="AJ585" t="s">
        <v>114</v>
      </c>
      <c r="AK585" t="s">
        <v>114</v>
      </c>
      <c r="AL585" t="s">
        <v>114</v>
      </c>
      <c r="AM585" s="43" t="b">
        <v>0</v>
      </c>
      <c r="AN585" s="55"/>
      <c r="AO585" s="3"/>
      <c r="AP585" s="43" t="b">
        <v>0</v>
      </c>
      <c r="AQ585" s="3" t="b">
        <v>0</v>
      </c>
    </row>
    <row r="586" spans="1:43" x14ac:dyDescent="0.25">
      <c r="A586" t="str">
        <f>_xlfn.CONCAT(Table4[[#This Row],[Order]],"-",Table4[[#This Row],[Line]])</f>
        <v>75644-2</v>
      </c>
      <c r="B586" s="59">
        <v>43479</v>
      </c>
      <c r="C586" s="57">
        <v>75644</v>
      </c>
      <c r="D586" s="58" t="s">
        <v>2973</v>
      </c>
      <c r="E586" s="57">
        <v>2</v>
      </c>
      <c r="F586" s="57">
        <v>1</v>
      </c>
      <c r="G586" s="58" t="s">
        <v>165</v>
      </c>
      <c r="H586" s="57">
        <v>1</v>
      </c>
      <c r="I586" s="43" t="b">
        <v>1</v>
      </c>
      <c r="J586" s="43" t="b">
        <v>0</v>
      </c>
      <c r="K586" t="s">
        <v>114</v>
      </c>
      <c r="L586" s="43" t="b">
        <v>0</v>
      </c>
      <c r="M586" s="43" t="b">
        <v>0</v>
      </c>
      <c r="N586" s="43" t="b">
        <v>0</v>
      </c>
      <c r="O586" t="s">
        <v>114</v>
      </c>
      <c r="P586" t="s">
        <v>23</v>
      </c>
      <c r="Q586" t="s">
        <v>114</v>
      </c>
      <c r="R586" t="s">
        <v>114</v>
      </c>
      <c r="S586" t="s">
        <v>114</v>
      </c>
      <c r="T586" t="s">
        <v>114</v>
      </c>
      <c r="U586" t="s">
        <v>114</v>
      </c>
      <c r="V586" t="s">
        <v>23</v>
      </c>
      <c r="W586" s="6">
        <v>43474</v>
      </c>
      <c r="X586" s="58" t="s">
        <v>151</v>
      </c>
      <c r="Y586" s="58"/>
      <c r="Z586" s="58" t="s">
        <v>16</v>
      </c>
      <c r="AA586" s="58" t="s">
        <v>114</v>
      </c>
      <c r="AB586" s="58" t="s">
        <v>74</v>
      </c>
      <c r="AC586" s="57">
        <v>1</v>
      </c>
      <c r="AD586" s="58" t="s">
        <v>2972</v>
      </c>
      <c r="AE586" s="59"/>
      <c r="AF586" s="58" t="s">
        <v>114</v>
      </c>
      <c r="AG586" s="57">
        <v>2</v>
      </c>
      <c r="AH586" s="3" t="s">
        <v>74</v>
      </c>
      <c r="AI586" s="3" t="s">
        <v>1323</v>
      </c>
      <c r="AJ586" t="s">
        <v>114</v>
      </c>
      <c r="AK586" t="s">
        <v>114</v>
      </c>
      <c r="AL586" t="s">
        <v>114</v>
      </c>
      <c r="AM586" s="43" t="b">
        <v>0</v>
      </c>
      <c r="AN586" s="55"/>
      <c r="AO586" s="3"/>
      <c r="AP586" s="43" t="b">
        <v>0</v>
      </c>
      <c r="AQ586" s="3" t="b">
        <v>0</v>
      </c>
    </row>
    <row r="587" spans="1:43" x14ac:dyDescent="0.25">
      <c r="A587" t="str">
        <f>_xlfn.CONCAT(Table4[[#This Row],[Order]],"-",Table4[[#This Row],[Line]])</f>
        <v>75644-3</v>
      </c>
      <c r="B587" s="5">
        <v>43479</v>
      </c>
      <c r="C587" s="8">
        <v>75644</v>
      </c>
      <c r="D587" s="3" t="s">
        <v>2975</v>
      </c>
      <c r="E587" s="8">
        <v>3</v>
      </c>
      <c r="F587" s="8">
        <v>1</v>
      </c>
      <c r="G587" s="3" t="s">
        <v>165</v>
      </c>
      <c r="H587" s="8">
        <v>2</v>
      </c>
      <c r="I587" s="43" t="b">
        <v>1</v>
      </c>
      <c r="J587" s="43" t="b">
        <v>0</v>
      </c>
      <c r="K587" t="s">
        <v>114</v>
      </c>
      <c r="L587" s="43" t="b">
        <v>0</v>
      </c>
      <c r="M587" s="43" t="b">
        <v>0</v>
      </c>
      <c r="N587" s="43" t="b">
        <v>0</v>
      </c>
      <c r="O587" t="s">
        <v>114</v>
      </c>
      <c r="P587" t="s">
        <v>23</v>
      </c>
      <c r="Q587" t="s">
        <v>114</v>
      </c>
      <c r="R587" t="s">
        <v>114</v>
      </c>
      <c r="S587" t="s">
        <v>114</v>
      </c>
      <c r="T587" t="s">
        <v>114</v>
      </c>
      <c r="U587" t="s">
        <v>114</v>
      </c>
      <c r="V587" t="s">
        <v>23</v>
      </c>
      <c r="W587" s="5">
        <v>43474</v>
      </c>
      <c r="X587" s="3" t="s">
        <v>151</v>
      </c>
      <c r="Y587" s="3"/>
      <c r="Z587" s="3" t="s">
        <v>120</v>
      </c>
      <c r="AA587" s="3" t="s">
        <v>114</v>
      </c>
      <c r="AB587" s="3" t="s">
        <v>74</v>
      </c>
      <c r="AC587" s="8">
        <v>1</v>
      </c>
      <c r="AD587" s="3" t="s">
        <v>2974</v>
      </c>
      <c r="AE587" s="3"/>
      <c r="AF587" s="3" t="s">
        <v>114</v>
      </c>
      <c r="AG587" s="8">
        <v>8</v>
      </c>
      <c r="AH587" s="3" t="s">
        <v>74</v>
      </c>
      <c r="AI587" s="3" t="s">
        <v>1323</v>
      </c>
      <c r="AJ587" t="s">
        <v>114</v>
      </c>
      <c r="AK587" t="s">
        <v>114</v>
      </c>
      <c r="AL587" t="s">
        <v>114</v>
      </c>
      <c r="AM587" s="43" t="b">
        <v>0</v>
      </c>
      <c r="AN587" s="3"/>
      <c r="AO587" s="3"/>
      <c r="AP587" s="43" t="b">
        <v>0</v>
      </c>
      <c r="AQ587" s="3" t="b">
        <v>0</v>
      </c>
    </row>
    <row r="588" spans="1:43" x14ac:dyDescent="0.25">
      <c r="A588" t="str">
        <f>_xlfn.CONCAT(Table4[[#This Row],[Order]],"-",Table4[[#This Row],[Line]])</f>
        <v>75664-2</v>
      </c>
      <c r="B588" s="5">
        <v>43469</v>
      </c>
      <c r="C588" s="8">
        <v>75664</v>
      </c>
      <c r="D588" s="3" t="s">
        <v>2806</v>
      </c>
      <c r="E588" s="8">
        <v>2</v>
      </c>
      <c r="F588" s="8">
        <v>1</v>
      </c>
      <c r="G588" s="3" t="s">
        <v>165</v>
      </c>
      <c r="H588" s="8">
        <v>1</v>
      </c>
      <c r="I588" s="43" t="b">
        <v>1</v>
      </c>
      <c r="J588" s="43" t="b">
        <v>0</v>
      </c>
      <c r="K588" t="s">
        <v>114</v>
      </c>
      <c r="L588" s="43" t="b">
        <v>0</v>
      </c>
      <c r="M588" s="43" t="b">
        <v>1</v>
      </c>
      <c r="N588" s="43" t="b">
        <v>1</v>
      </c>
      <c r="O588" t="s">
        <v>114</v>
      </c>
      <c r="P588" t="s">
        <v>114</v>
      </c>
      <c r="Q588" t="s">
        <v>114</v>
      </c>
      <c r="R588" t="s">
        <v>114</v>
      </c>
      <c r="S588" t="s">
        <v>114</v>
      </c>
      <c r="T588" t="s">
        <v>114</v>
      </c>
      <c r="U588" t="s">
        <v>114</v>
      </c>
      <c r="V588" t="s">
        <v>114</v>
      </c>
      <c r="W588" s="5">
        <v>43465</v>
      </c>
      <c r="X588" s="3" t="s">
        <v>114</v>
      </c>
      <c r="Y588" s="3"/>
      <c r="Z588" s="3" t="s">
        <v>3757</v>
      </c>
      <c r="AA588" s="3" t="s">
        <v>114</v>
      </c>
      <c r="AB588" s="3" t="s">
        <v>74</v>
      </c>
      <c r="AC588" s="8">
        <v>7</v>
      </c>
      <c r="AD588" s="3" t="s">
        <v>2805</v>
      </c>
      <c r="AE588" s="3"/>
      <c r="AF588" s="3" t="s">
        <v>114</v>
      </c>
      <c r="AG588" s="8">
        <v>35</v>
      </c>
      <c r="AH588" s="3" t="s">
        <v>74</v>
      </c>
      <c r="AI588" s="3" t="s">
        <v>1327</v>
      </c>
      <c r="AJ588" t="s">
        <v>114</v>
      </c>
      <c r="AK588" t="s">
        <v>114</v>
      </c>
      <c r="AL588" t="s">
        <v>114</v>
      </c>
      <c r="AM588" s="43" t="b">
        <v>0</v>
      </c>
      <c r="AN588" s="3"/>
      <c r="AO588" s="3"/>
      <c r="AP588" s="43" t="b">
        <v>0</v>
      </c>
      <c r="AQ588" s="3" t="b">
        <v>0</v>
      </c>
    </row>
    <row r="589" spans="1:43" x14ac:dyDescent="0.25">
      <c r="A589" t="str">
        <f>_xlfn.CONCAT(Table4[[#This Row],[Order]],"-",Table4[[#This Row],[Line]])</f>
        <v>75664-6</v>
      </c>
      <c r="B589" s="5">
        <v>43469</v>
      </c>
      <c r="C589" s="8">
        <v>75664</v>
      </c>
      <c r="D589" s="3" t="s">
        <v>2061</v>
      </c>
      <c r="E589" s="8">
        <v>6</v>
      </c>
      <c r="F589" s="8">
        <v>1</v>
      </c>
      <c r="G589" s="3" t="s">
        <v>29</v>
      </c>
      <c r="H589" s="8">
        <v>6</v>
      </c>
      <c r="I589" s="43" t="b">
        <v>1</v>
      </c>
      <c r="J589" s="43" t="b">
        <v>1</v>
      </c>
      <c r="K589" t="s">
        <v>135</v>
      </c>
      <c r="L589" s="43" t="b">
        <v>1</v>
      </c>
      <c r="M589" s="43" t="b">
        <v>1</v>
      </c>
      <c r="N589" s="43" t="b">
        <v>1</v>
      </c>
      <c r="O589" t="s">
        <v>114</v>
      </c>
      <c r="P589" t="s">
        <v>138</v>
      </c>
      <c r="Q589" t="s">
        <v>114</v>
      </c>
      <c r="R589" t="s">
        <v>114</v>
      </c>
      <c r="S589" t="s">
        <v>114</v>
      </c>
      <c r="T589" t="s">
        <v>114</v>
      </c>
      <c r="U589" t="s">
        <v>114</v>
      </c>
      <c r="V589" t="s">
        <v>114</v>
      </c>
      <c r="W589" s="5">
        <v>43433</v>
      </c>
      <c r="X589" s="3" t="s">
        <v>151</v>
      </c>
      <c r="Y589" s="3" t="s">
        <v>5093</v>
      </c>
      <c r="Z589" s="3" t="s">
        <v>3758</v>
      </c>
      <c r="AA589" s="3" t="s">
        <v>0</v>
      </c>
      <c r="AB589" s="3" t="s">
        <v>74</v>
      </c>
      <c r="AC589" s="8">
        <v>7</v>
      </c>
      <c r="AD589" s="3" t="s">
        <v>1246</v>
      </c>
      <c r="AE589" s="3">
        <v>43461</v>
      </c>
      <c r="AF589" s="3" t="s">
        <v>114</v>
      </c>
      <c r="AG589" s="8">
        <v>12</v>
      </c>
      <c r="AH589" s="3" t="s">
        <v>74</v>
      </c>
      <c r="AI589" s="3" t="s">
        <v>1327</v>
      </c>
      <c r="AJ589" t="s">
        <v>114</v>
      </c>
      <c r="AK589" t="s">
        <v>114</v>
      </c>
      <c r="AL589" t="s">
        <v>114</v>
      </c>
      <c r="AM589" s="43" t="b">
        <v>0</v>
      </c>
      <c r="AN589" s="3"/>
      <c r="AO589" s="3"/>
      <c r="AP589" s="43" t="b">
        <v>0</v>
      </c>
      <c r="AQ589" s="3" t="b">
        <v>1</v>
      </c>
    </row>
    <row r="590" spans="1:43" x14ac:dyDescent="0.25">
      <c r="A590" t="str">
        <f>_xlfn.CONCAT(Table4[[#This Row],[Order]],"-",Table4[[#This Row],[Line]])</f>
        <v>75664-12</v>
      </c>
      <c r="B590" s="5">
        <v>43469</v>
      </c>
      <c r="C590" s="8">
        <v>75664</v>
      </c>
      <c r="D590" s="3" t="s">
        <v>1907</v>
      </c>
      <c r="E590" s="8">
        <v>12</v>
      </c>
      <c r="F590" s="8">
        <v>1</v>
      </c>
      <c r="G590" s="3" t="s">
        <v>165</v>
      </c>
      <c r="H590" s="8">
        <v>1</v>
      </c>
      <c r="I590" s="43" t="b">
        <v>1</v>
      </c>
      <c r="J590" s="43" t="b">
        <v>0</v>
      </c>
      <c r="K590" t="s">
        <v>135</v>
      </c>
      <c r="L590" s="43" t="b">
        <v>0</v>
      </c>
      <c r="M590" s="43" t="b">
        <v>1</v>
      </c>
      <c r="N590" s="43" t="b">
        <v>1</v>
      </c>
      <c r="O590" t="s">
        <v>114</v>
      </c>
      <c r="P590" t="s">
        <v>114</v>
      </c>
      <c r="Q590" t="s">
        <v>114</v>
      </c>
      <c r="R590" t="s">
        <v>114</v>
      </c>
      <c r="S590" t="s">
        <v>114</v>
      </c>
      <c r="T590" t="s">
        <v>114</v>
      </c>
      <c r="U590" t="s">
        <v>114</v>
      </c>
      <c r="V590" t="s">
        <v>114</v>
      </c>
      <c r="W590" s="5">
        <v>43465</v>
      </c>
      <c r="X590" s="3" t="s">
        <v>151</v>
      </c>
      <c r="Y590" s="3"/>
      <c r="Z590" s="3" t="s">
        <v>2306</v>
      </c>
      <c r="AA590" s="3" t="s">
        <v>125</v>
      </c>
      <c r="AB590" s="3" t="s">
        <v>74</v>
      </c>
      <c r="AC590" s="8">
        <v>7</v>
      </c>
      <c r="AD590" s="3" t="s">
        <v>1906</v>
      </c>
      <c r="AE590" s="3"/>
      <c r="AF590" s="3" t="s">
        <v>114</v>
      </c>
      <c r="AG590" s="8">
        <v>8</v>
      </c>
      <c r="AH590" s="3" t="s">
        <v>74</v>
      </c>
      <c r="AI590" s="3" t="s">
        <v>1327</v>
      </c>
      <c r="AJ590" t="s">
        <v>114</v>
      </c>
      <c r="AK590" t="s">
        <v>114</v>
      </c>
      <c r="AL590" t="s">
        <v>114</v>
      </c>
      <c r="AM590" s="43" t="b">
        <v>0</v>
      </c>
      <c r="AN590" s="3"/>
      <c r="AO590" s="3"/>
      <c r="AP590" s="43" t="b">
        <v>0</v>
      </c>
      <c r="AQ590" s="3" t="b">
        <v>1</v>
      </c>
    </row>
    <row r="591" spans="1:43" x14ac:dyDescent="0.25">
      <c r="A591" t="str">
        <f>_xlfn.CONCAT(Table4[[#This Row],[Order]],"-",Table4[[#This Row],[Line]])</f>
        <v>75685-1</v>
      </c>
      <c r="B591" s="5">
        <v>43460</v>
      </c>
      <c r="C591" s="8">
        <v>75685</v>
      </c>
      <c r="D591" s="3" t="s">
        <v>1254</v>
      </c>
      <c r="E591" s="8">
        <v>1</v>
      </c>
      <c r="F591" s="8">
        <v>1</v>
      </c>
      <c r="G591" s="3" t="s">
        <v>165</v>
      </c>
      <c r="H591" s="8">
        <v>27</v>
      </c>
      <c r="I591" s="43" t="b">
        <v>1</v>
      </c>
      <c r="J591" s="43" t="b">
        <v>1</v>
      </c>
      <c r="K591" t="s">
        <v>135</v>
      </c>
      <c r="L591" s="43" t="b">
        <v>1</v>
      </c>
      <c r="M591" s="43" t="b">
        <v>1</v>
      </c>
      <c r="N591" s="43" t="b">
        <v>1</v>
      </c>
      <c r="O591" t="s">
        <v>114</v>
      </c>
      <c r="P591" t="s">
        <v>138</v>
      </c>
      <c r="Q591" t="s">
        <v>114</v>
      </c>
      <c r="R591" t="s">
        <v>114</v>
      </c>
      <c r="S591" t="s">
        <v>114</v>
      </c>
      <c r="T591" t="s">
        <v>114</v>
      </c>
      <c r="U591" t="s">
        <v>114</v>
      </c>
      <c r="V591" t="s">
        <v>114</v>
      </c>
      <c r="W591" s="5">
        <v>43453</v>
      </c>
      <c r="X591" s="3" t="s">
        <v>151</v>
      </c>
      <c r="Y591" s="3" t="s">
        <v>4513</v>
      </c>
      <c r="Z591" s="3" t="s">
        <v>2314</v>
      </c>
      <c r="AA591" s="3" t="s">
        <v>190</v>
      </c>
      <c r="AB591" s="3" t="s">
        <v>74</v>
      </c>
      <c r="AC591" s="8">
        <v>4</v>
      </c>
      <c r="AD591" s="3" t="s">
        <v>1253</v>
      </c>
      <c r="AE591" s="3">
        <v>43451</v>
      </c>
      <c r="AF591" s="3" t="s">
        <v>114</v>
      </c>
      <c r="AG591" s="8">
        <v>27</v>
      </c>
      <c r="AH591" s="3" t="s">
        <v>74</v>
      </c>
      <c r="AI591" s="3" t="s">
        <v>1324</v>
      </c>
      <c r="AJ591" t="s">
        <v>114</v>
      </c>
      <c r="AK591" t="s">
        <v>114</v>
      </c>
      <c r="AL591" t="s">
        <v>114</v>
      </c>
      <c r="AM591" s="43" t="b">
        <v>1</v>
      </c>
      <c r="AN591" s="3">
        <v>43461.413749108797</v>
      </c>
      <c r="AO591" s="3"/>
      <c r="AP591" s="43" t="b">
        <v>1</v>
      </c>
      <c r="AQ591" s="3" t="b">
        <v>1</v>
      </c>
    </row>
    <row r="592" spans="1:43" x14ac:dyDescent="0.25">
      <c r="A592" t="str">
        <f>_xlfn.CONCAT(Table4[[#This Row],[Order]],"-",Table4[[#This Row],[Line]])</f>
        <v>75685-2</v>
      </c>
      <c r="B592" s="5">
        <v>43460</v>
      </c>
      <c r="C592" s="8">
        <v>75685</v>
      </c>
      <c r="D592" s="3" t="s">
        <v>1256</v>
      </c>
      <c r="E592" s="8">
        <v>2</v>
      </c>
      <c r="F592" s="8">
        <v>1</v>
      </c>
      <c r="G592" s="3" t="s">
        <v>165</v>
      </c>
      <c r="H592" s="8">
        <v>22</v>
      </c>
      <c r="I592" s="43" t="b">
        <v>1</v>
      </c>
      <c r="J592" s="43" t="b">
        <v>1</v>
      </c>
      <c r="K592" t="s">
        <v>135</v>
      </c>
      <c r="L592" s="43" t="b">
        <v>1</v>
      </c>
      <c r="M592" s="43" t="b">
        <v>1</v>
      </c>
      <c r="N592" s="43" t="b">
        <v>1</v>
      </c>
      <c r="O592" t="s">
        <v>114</v>
      </c>
      <c r="P592" t="s">
        <v>138</v>
      </c>
      <c r="Q592" t="s">
        <v>114</v>
      </c>
      <c r="R592" t="s">
        <v>114</v>
      </c>
      <c r="S592" t="s">
        <v>114</v>
      </c>
      <c r="T592" t="s">
        <v>114</v>
      </c>
      <c r="U592" t="s">
        <v>114</v>
      </c>
      <c r="V592" t="s">
        <v>114</v>
      </c>
      <c r="W592" s="5">
        <v>43453</v>
      </c>
      <c r="X592" s="3" t="s">
        <v>151</v>
      </c>
      <c r="Y592" s="3" t="s">
        <v>4514</v>
      </c>
      <c r="Z592" s="3" t="s">
        <v>1087</v>
      </c>
      <c r="AA592" s="3" t="s">
        <v>0</v>
      </c>
      <c r="AB592" s="3" t="s">
        <v>74</v>
      </c>
      <c r="AC592" s="8">
        <v>4</v>
      </c>
      <c r="AD592" s="3" t="s">
        <v>1255</v>
      </c>
      <c r="AE592" s="3">
        <v>43451</v>
      </c>
      <c r="AF592" s="3" t="s">
        <v>114</v>
      </c>
      <c r="AG592" s="8">
        <v>22</v>
      </c>
      <c r="AH592" s="3" t="s">
        <v>74</v>
      </c>
      <c r="AI592" s="3" t="s">
        <v>1324</v>
      </c>
      <c r="AJ592" t="s">
        <v>114</v>
      </c>
      <c r="AK592" t="s">
        <v>114</v>
      </c>
      <c r="AL592" t="s">
        <v>114</v>
      </c>
      <c r="AM592" s="43" t="b">
        <v>1</v>
      </c>
      <c r="AN592" s="3">
        <v>43461.413757407397</v>
      </c>
      <c r="AO592" s="3"/>
      <c r="AP592" s="43" t="b">
        <v>1</v>
      </c>
      <c r="AQ592" s="3" t="b">
        <v>1</v>
      </c>
    </row>
    <row r="593" spans="1:43" x14ac:dyDescent="0.25">
      <c r="A593" t="str">
        <f>_xlfn.CONCAT(Table4[[#This Row],[Order]],"-",Table4[[#This Row],[Line]])</f>
        <v>75685-3</v>
      </c>
      <c r="B593" s="5">
        <v>43460</v>
      </c>
      <c r="C593" s="8">
        <v>75685</v>
      </c>
      <c r="D593" s="3" t="s">
        <v>1258</v>
      </c>
      <c r="E593" s="8">
        <v>3</v>
      </c>
      <c r="F593" s="8">
        <v>1</v>
      </c>
      <c r="G593" s="3" t="s">
        <v>165</v>
      </c>
      <c r="H593" s="8">
        <v>3</v>
      </c>
      <c r="I593" s="43" t="b">
        <v>1</v>
      </c>
      <c r="J593" s="43" t="b">
        <v>1</v>
      </c>
      <c r="K593" t="s">
        <v>135</v>
      </c>
      <c r="L593" s="43" t="b">
        <v>1</v>
      </c>
      <c r="M593" s="43" t="b">
        <v>1</v>
      </c>
      <c r="N593" s="43" t="b">
        <v>1</v>
      </c>
      <c r="O593" t="s">
        <v>114</v>
      </c>
      <c r="P593" t="s">
        <v>138</v>
      </c>
      <c r="Q593" t="s">
        <v>114</v>
      </c>
      <c r="R593" t="s">
        <v>114</v>
      </c>
      <c r="S593" t="s">
        <v>114</v>
      </c>
      <c r="T593" t="s">
        <v>114</v>
      </c>
      <c r="U593" t="s">
        <v>114</v>
      </c>
      <c r="V593" t="s">
        <v>114</v>
      </c>
      <c r="W593" s="5">
        <v>43453</v>
      </c>
      <c r="X593" s="3" t="s">
        <v>151</v>
      </c>
      <c r="Y593" s="3" t="s">
        <v>4515</v>
      </c>
      <c r="Z593" s="3" t="s">
        <v>1103</v>
      </c>
      <c r="AA593" s="3" t="s">
        <v>114</v>
      </c>
      <c r="AB593" s="3" t="s">
        <v>74</v>
      </c>
      <c r="AC593" s="8">
        <v>4</v>
      </c>
      <c r="AD593" s="3" t="s">
        <v>1257</v>
      </c>
      <c r="AE593" s="3">
        <v>43451</v>
      </c>
      <c r="AF593" s="3" t="s">
        <v>114</v>
      </c>
      <c r="AG593" s="8">
        <v>3</v>
      </c>
      <c r="AH593" s="3" t="s">
        <v>74</v>
      </c>
      <c r="AI593" s="3" t="s">
        <v>1324</v>
      </c>
      <c r="AJ593" t="s">
        <v>114</v>
      </c>
      <c r="AK593" t="s">
        <v>114</v>
      </c>
      <c r="AL593" t="s">
        <v>114</v>
      </c>
      <c r="AM593" s="43" t="b">
        <v>1</v>
      </c>
      <c r="AN593" s="3">
        <v>43461.413765161997</v>
      </c>
      <c r="AO593" s="3"/>
      <c r="AP593" s="43" t="b">
        <v>1</v>
      </c>
      <c r="AQ593" s="3" t="b">
        <v>0</v>
      </c>
    </row>
    <row r="594" spans="1:43" x14ac:dyDescent="0.25">
      <c r="A594" t="str">
        <f>_xlfn.CONCAT(Table4[[#This Row],[Order]],"-",Table4[[#This Row],[Line]])</f>
        <v>75690-1</v>
      </c>
      <c r="B594" s="5">
        <v>43469</v>
      </c>
      <c r="C594" s="8">
        <v>75690</v>
      </c>
      <c r="D594" s="3" t="s">
        <v>1638</v>
      </c>
      <c r="E594" s="8">
        <v>1</v>
      </c>
      <c r="F594" s="8">
        <v>1</v>
      </c>
      <c r="G594" s="3" t="s">
        <v>165</v>
      </c>
      <c r="H594" s="8">
        <v>2</v>
      </c>
      <c r="I594" s="43" t="b">
        <v>1</v>
      </c>
      <c r="J594" s="43" t="b">
        <v>0</v>
      </c>
      <c r="K594" t="s">
        <v>135</v>
      </c>
      <c r="L594" s="43" t="b">
        <v>0</v>
      </c>
      <c r="M594" s="43" t="b">
        <v>1</v>
      </c>
      <c r="N594" s="43" t="b">
        <v>0</v>
      </c>
      <c r="O594" t="s">
        <v>114</v>
      </c>
      <c r="P594" t="s">
        <v>23</v>
      </c>
      <c r="Q594" t="s">
        <v>114</v>
      </c>
      <c r="R594" t="s">
        <v>114</v>
      </c>
      <c r="S594" t="s">
        <v>114</v>
      </c>
      <c r="T594" t="s">
        <v>114</v>
      </c>
      <c r="U594" t="s">
        <v>114</v>
      </c>
      <c r="V594" t="s">
        <v>114</v>
      </c>
      <c r="W594" s="5">
        <v>43465</v>
      </c>
      <c r="X594" s="3" t="s">
        <v>114</v>
      </c>
      <c r="Y594" s="3"/>
      <c r="Z594" s="3" t="s">
        <v>15</v>
      </c>
      <c r="AA594" s="3" t="s">
        <v>55</v>
      </c>
      <c r="AB594" s="3" t="s">
        <v>74</v>
      </c>
      <c r="AC594" s="8">
        <v>7</v>
      </c>
      <c r="AD594" s="3" t="s">
        <v>1637</v>
      </c>
      <c r="AE594" s="3"/>
      <c r="AF594" s="3" t="s">
        <v>114</v>
      </c>
      <c r="AG594" s="8">
        <v>36</v>
      </c>
      <c r="AH594" s="3" t="s">
        <v>74</v>
      </c>
      <c r="AI594" s="3" t="s">
        <v>1336</v>
      </c>
      <c r="AJ594" t="s">
        <v>23</v>
      </c>
      <c r="AK594" t="s">
        <v>114</v>
      </c>
      <c r="AL594" t="s">
        <v>114</v>
      </c>
      <c r="AM594" s="43" t="b">
        <v>0</v>
      </c>
      <c r="AN594" s="3"/>
      <c r="AO594" s="3"/>
      <c r="AP594" s="43" t="b">
        <v>0</v>
      </c>
      <c r="AQ594" s="3" t="b">
        <v>1</v>
      </c>
    </row>
    <row r="595" spans="1:43" x14ac:dyDescent="0.25">
      <c r="A595" t="str">
        <f>_xlfn.CONCAT(Table4[[#This Row],[Order]],"-",Table4[[#This Row],[Line]])</f>
        <v>75690-2</v>
      </c>
      <c r="B595" s="5">
        <v>43469</v>
      </c>
      <c r="C595" s="8">
        <v>75690</v>
      </c>
      <c r="D595" s="3" t="s">
        <v>1638</v>
      </c>
      <c r="E595" s="8">
        <v>2</v>
      </c>
      <c r="F595" s="8">
        <v>1</v>
      </c>
      <c r="G595" s="3" t="s">
        <v>165</v>
      </c>
      <c r="H595" s="8">
        <v>2</v>
      </c>
      <c r="I595" s="43" t="b">
        <v>1</v>
      </c>
      <c r="J595" s="43" t="b">
        <v>0</v>
      </c>
      <c r="K595" t="s">
        <v>135</v>
      </c>
      <c r="L595" s="43" t="b">
        <v>0</v>
      </c>
      <c r="M595" s="43" t="b">
        <v>1</v>
      </c>
      <c r="N595" s="43" t="b">
        <v>0</v>
      </c>
      <c r="O595" t="s">
        <v>114</v>
      </c>
      <c r="P595" t="s">
        <v>23</v>
      </c>
      <c r="Q595" t="s">
        <v>114</v>
      </c>
      <c r="R595" t="s">
        <v>114</v>
      </c>
      <c r="S595" t="s">
        <v>114</v>
      </c>
      <c r="T595" t="s">
        <v>114</v>
      </c>
      <c r="U595" t="s">
        <v>114</v>
      </c>
      <c r="V595" t="s">
        <v>114</v>
      </c>
      <c r="W595" s="5">
        <v>43465</v>
      </c>
      <c r="X595" s="3" t="s">
        <v>114</v>
      </c>
      <c r="Y595" s="3"/>
      <c r="Z595" s="3" t="s">
        <v>15</v>
      </c>
      <c r="AA595" s="3" t="s">
        <v>45</v>
      </c>
      <c r="AB595" s="3" t="s">
        <v>74</v>
      </c>
      <c r="AC595" s="8">
        <v>7</v>
      </c>
      <c r="AD595" s="3" t="s">
        <v>1639</v>
      </c>
      <c r="AE595" s="3"/>
      <c r="AF595" s="3" t="s">
        <v>114</v>
      </c>
      <c r="AG595" s="8">
        <v>36</v>
      </c>
      <c r="AH595" s="3" t="s">
        <v>74</v>
      </c>
      <c r="AI595" s="3" t="s">
        <v>1336</v>
      </c>
      <c r="AJ595" t="s">
        <v>23</v>
      </c>
      <c r="AK595" t="s">
        <v>114</v>
      </c>
      <c r="AL595" t="s">
        <v>114</v>
      </c>
      <c r="AM595" s="43" t="b">
        <v>0</v>
      </c>
      <c r="AN595" s="3"/>
      <c r="AO595" s="3"/>
      <c r="AP595" s="43" t="b">
        <v>0</v>
      </c>
      <c r="AQ595" s="3" t="b">
        <v>0</v>
      </c>
    </row>
    <row r="596" spans="1:43" x14ac:dyDescent="0.25">
      <c r="A596" t="str">
        <f>_xlfn.CONCAT(Table4[[#This Row],[Order]],"-",Table4[[#This Row],[Line]])</f>
        <v>75690-3</v>
      </c>
      <c r="B596" s="5">
        <v>43469</v>
      </c>
      <c r="C596" s="8">
        <v>75690</v>
      </c>
      <c r="D596" s="3" t="s">
        <v>1641</v>
      </c>
      <c r="E596" s="8">
        <v>3</v>
      </c>
      <c r="F596" s="8">
        <v>1</v>
      </c>
      <c r="G596" s="3" t="s">
        <v>165</v>
      </c>
      <c r="H596" s="8">
        <v>1</v>
      </c>
      <c r="I596" s="43" t="b">
        <v>1</v>
      </c>
      <c r="J596" s="43" t="b">
        <v>0</v>
      </c>
      <c r="K596" t="s">
        <v>135</v>
      </c>
      <c r="L596" s="43" t="b">
        <v>0</v>
      </c>
      <c r="M596" s="43" t="b">
        <v>1</v>
      </c>
      <c r="N596" s="43" t="b">
        <v>0</v>
      </c>
      <c r="O596" t="s">
        <v>114</v>
      </c>
      <c r="P596" t="s">
        <v>23</v>
      </c>
      <c r="Q596" t="s">
        <v>114</v>
      </c>
      <c r="R596" t="s">
        <v>114</v>
      </c>
      <c r="S596" t="s">
        <v>114</v>
      </c>
      <c r="T596" t="s">
        <v>114</v>
      </c>
      <c r="U596" t="s">
        <v>114</v>
      </c>
      <c r="V596" t="s">
        <v>114</v>
      </c>
      <c r="W596" s="5">
        <v>43465</v>
      </c>
      <c r="X596" s="3" t="s">
        <v>114</v>
      </c>
      <c r="Y596" s="3"/>
      <c r="Z596" s="3" t="s">
        <v>15</v>
      </c>
      <c r="AA596" s="3" t="s">
        <v>45</v>
      </c>
      <c r="AB596" s="3" t="s">
        <v>74</v>
      </c>
      <c r="AC596" s="8">
        <v>7</v>
      </c>
      <c r="AD596" s="3" t="s">
        <v>1640</v>
      </c>
      <c r="AE596" s="3"/>
      <c r="AF596" s="3" t="s">
        <v>114</v>
      </c>
      <c r="AG596" s="8">
        <v>27</v>
      </c>
      <c r="AH596" s="3" t="s">
        <v>74</v>
      </c>
      <c r="AI596" s="3" t="s">
        <v>1336</v>
      </c>
      <c r="AJ596" t="s">
        <v>23</v>
      </c>
      <c r="AK596" t="s">
        <v>114</v>
      </c>
      <c r="AL596" t="s">
        <v>114</v>
      </c>
      <c r="AM596" s="43" t="b">
        <v>0</v>
      </c>
      <c r="AN596" s="3"/>
      <c r="AO596" s="3"/>
      <c r="AP596" s="43" t="b">
        <v>0</v>
      </c>
      <c r="AQ596" s="3" t="b">
        <v>0</v>
      </c>
    </row>
    <row r="597" spans="1:43" x14ac:dyDescent="0.25">
      <c r="A597" t="str">
        <f>_xlfn.CONCAT(Table4[[#This Row],[Order]],"-",Table4[[#This Row],[Line]])</f>
        <v>75690-4</v>
      </c>
      <c r="B597" s="5">
        <v>43469</v>
      </c>
      <c r="C597" s="8">
        <v>75690</v>
      </c>
      <c r="D597" s="3" t="s">
        <v>1643</v>
      </c>
      <c r="E597" s="8">
        <v>4</v>
      </c>
      <c r="F597" s="8">
        <v>1</v>
      </c>
      <c r="G597" s="3" t="s">
        <v>165</v>
      </c>
      <c r="H597" s="8">
        <v>1</v>
      </c>
      <c r="I597" s="43" t="b">
        <v>1</v>
      </c>
      <c r="J597" s="43" t="b">
        <v>0</v>
      </c>
      <c r="K597" t="s">
        <v>135</v>
      </c>
      <c r="L597" s="43" t="b">
        <v>0</v>
      </c>
      <c r="M597" s="43" t="b">
        <v>1</v>
      </c>
      <c r="N597" s="43" t="b">
        <v>0</v>
      </c>
      <c r="O597" t="s">
        <v>114</v>
      </c>
      <c r="P597" t="s">
        <v>23</v>
      </c>
      <c r="Q597" t="s">
        <v>114</v>
      </c>
      <c r="R597" t="s">
        <v>114</v>
      </c>
      <c r="S597" t="s">
        <v>114</v>
      </c>
      <c r="T597" t="s">
        <v>114</v>
      </c>
      <c r="U597" t="s">
        <v>114</v>
      </c>
      <c r="V597" t="s">
        <v>114</v>
      </c>
      <c r="W597" s="5">
        <v>43465</v>
      </c>
      <c r="X597" s="3" t="s">
        <v>114</v>
      </c>
      <c r="Y597" s="3"/>
      <c r="Z597" s="3" t="s">
        <v>15</v>
      </c>
      <c r="AA597" s="3" t="s">
        <v>114</v>
      </c>
      <c r="AB597" s="3" t="s">
        <v>74</v>
      </c>
      <c r="AC597" s="8">
        <v>7</v>
      </c>
      <c r="AD597" s="3" t="s">
        <v>1642</v>
      </c>
      <c r="AE597" s="3"/>
      <c r="AF597" s="3" t="s">
        <v>114</v>
      </c>
      <c r="AG597" s="8">
        <v>24</v>
      </c>
      <c r="AH597" s="3" t="s">
        <v>74</v>
      </c>
      <c r="AI597" s="3" t="s">
        <v>1336</v>
      </c>
      <c r="AJ597" t="s">
        <v>23</v>
      </c>
      <c r="AK597" t="s">
        <v>114</v>
      </c>
      <c r="AL597" t="s">
        <v>114</v>
      </c>
      <c r="AM597" s="43" t="b">
        <v>0</v>
      </c>
      <c r="AN597" s="3"/>
      <c r="AO597" s="3"/>
      <c r="AP597" s="43" t="b">
        <v>0</v>
      </c>
      <c r="AQ597" s="3" t="b">
        <v>0</v>
      </c>
    </row>
    <row r="598" spans="1:43" x14ac:dyDescent="0.25">
      <c r="A598" t="str">
        <f>_xlfn.CONCAT(Table4[[#This Row],[Order]],"-",Table4[[#This Row],[Line]])</f>
        <v>75692-11</v>
      </c>
      <c r="B598" s="5">
        <v>43481</v>
      </c>
      <c r="C598" s="8">
        <v>75692</v>
      </c>
      <c r="D598" s="3" t="s">
        <v>2182</v>
      </c>
      <c r="E598" s="8">
        <v>11</v>
      </c>
      <c r="F598" s="8">
        <v>1</v>
      </c>
      <c r="G598" s="3" t="s">
        <v>42</v>
      </c>
      <c r="H598" s="8">
        <v>1</v>
      </c>
      <c r="I598" s="43" t="b">
        <v>0</v>
      </c>
      <c r="J598" s="43" t="b">
        <v>0</v>
      </c>
      <c r="K598" t="s">
        <v>114</v>
      </c>
      <c r="L598" s="43" t="b">
        <v>0</v>
      </c>
      <c r="M598" s="43" t="b">
        <v>0</v>
      </c>
      <c r="N598" s="43" t="b">
        <v>0</v>
      </c>
      <c r="O598" t="s">
        <v>114</v>
      </c>
      <c r="P598" t="s">
        <v>114</v>
      </c>
      <c r="Q598" t="s">
        <v>114</v>
      </c>
      <c r="R598" t="s">
        <v>114</v>
      </c>
      <c r="S598" t="s">
        <v>114</v>
      </c>
      <c r="T598" t="s">
        <v>114</v>
      </c>
      <c r="U598" t="s">
        <v>114</v>
      </c>
      <c r="V598" t="s">
        <v>114</v>
      </c>
      <c r="W598" s="5">
        <v>43476</v>
      </c>
      <c r="X598" s="3" t="s">
        <v>114</v>
      </c>
      <c r="Y598" s="3"/>
      <c r="Z598" s="3" t="s">
        <v>4862</v>
      </c>
      <c r="AA598" s="3" t="s">
        <v>114</v>
      </c>
      <c r="AB598" s="3" t="s">
        <v>74</v>
      </c>
      <c r="AC598" s="8">
        <v>1</v>
      </c>
      <c r="AD598" s="3" t="s">
        <v>2181</v>
      </c>
      <c r="AE598" s="3"/>
      <c r="AF598" s="3" t="s">
        <v>114</v>
      </c>
      <c r="AG598" s="8">
        <v>5</v>
      </c>
      <c r="AH598" s="3" t="s">
        <v>74</v>
      </c>
      <c r="AI598" s="3" t="s">
        <v>1327</v>
      </c>
      <c r="AJ598" t="s">
        <v>114</v>
      </c>
      <c r="AK598" t="s">
        <v>114</v>
      </c>
      <c r="AL598" t="s">
        <v>114</v>
      </c>
      <c r="AM598" s="43" t="b">
        <v>0</v>
      </c>
      <c r="AN598" s="3"/>
      <c r="AO598" s="3"/>
      <c r="AP598" s="43" t="b">
        <v>0</v>
      </c>
      <c r="AQ598" s="3" t="b">
        <v>0</v>
      </c>
    </row>
    <row r="599" spans="1:43" x14ac:dyDescent="0.25">
      <c r="A599" t="str">
        <f>_xlfn.CONCAT(Table4[[#This Row],[Order]],"-",Table4[[#This Row],[Line]])</f>
        <v>75692-13</v>
      </c>
      <c r="B599" s="5">
        <v>43481</v>
      </c>
      <c r="C599" s="8">
        <v>75692</v>
      </c>
      <c r="D599" s="3" t="s">
        <v>2184</v>
      </c>
      <c r="E599" s="8">
        <v>13</v>
      </c>
      <c r="F599" s="8">
        <v>1</v>
      </c>
      <c r="G599" s="3" t="s">
        <v>42</v>
      </c>
      <c r="H599" s="8">
        <v>1</v>
      </c>
      <c r="I599" s="43" t="b">
        <v>0</v>
      </c>
      <c r="J599" s="43" t="b">
        <v>0</v>
      </c>
      <c r="K599" t="s">
        <v>114</v>
      </c>
      <c r="L599" s="43" t="b">
        <v>0</v>
      </c>
      <c r="M599" s="43" t="b">
        <v>0</v>
      </c>
      <c r="N599" s="43" t="b">
        <v>0</v>
      </c>
      <c r="O599" t="s">
        <v>114</v>
      </c>
      <c r="P599" t="s">
        <v>114</v>
      </c>
      <c r="Q599" t="s">
        <v>114</v>
      </c>
      <c r="R599" t="s">
        <v>114</v>
      </c>
      <c r="S599" t="s">
        <v>114</v>
      </c>
      <c r="T599" t="s">
        <v>114</v>
      </c>
      <c r="U599" t="s">
        <v>114</v>
      </c>
      <c r="V599" t="s">
        <v>114</v>
      </c>
      <c r="W599" s="5">
        <v>43476</v>
      </c>
      <c r="X599" s="3" t="s">
        <v>114</v>
      </c>
      <c r="Y599" s="3"/>
      <c r="Z599" s="3" t="s">
        <v>4863</v>
      </c>
      <c r="AA599" s="3" t="s">
        <v>114</v>
      </c>
      <c r="AB599" s="3" t="s">
        <v>74</v>
      </c>
      <c r="AC599" s="8">
        <v>1</v>
      </c>
      <c r="AD599" s="3" t="s">
        <v>2183</v>
      </c>
      <c r="AE599" s="3"/>
      <c r="AF599" s="3" t="s">
        <v>114</v>
      </c>
      <c r="AG599" s="8">
        <v>4</v>
      </c>
      <c r="AH599" s="3" t="s">
        <v>74</v>
      </c>
      <c r="AI599" s="3" t="s">
        <v>1327</v>
      </c>
      <c r="AJ599" t="s">
        <v>114</v>
      </c>
      <c r="AK599" t="s">
        <v>114</v>
      </c>
      <c r="AL599" t="s">
        <v>114</v>
      </c>
      <c r="AM599" s="43" t="b">
        <v>0</v>
      </c>
      <c r="AN599" s="3"/>
      <c r="AO599" s="3"/>
      <c r="AP599" s="43" t="b">
        <v>0</v>
      </c>
      <c r="AQ599" s="3" t="b">
        <v>0</v>
      </c>
    </row>
    <row r="600" spans="1:43" x14ac:dyDescent="0.25">
      <c r="A600" t="str">
        <f>_xlfn.CONCAT(Table4[[#This Row],[Order]],"-",Table4[[#This Row],[Line]])</f>
        <v>75712-1</v>
      </c>
      <c r="B600" s="5">
        <v>43476</v>
      </c>
      <c r="C600" s="8">
        <v>75712</v>
      </c>
      <c r="D600" s="3" t="s">
        <v>2662</v>
      </c>
      <c r="E600" s="8">
        <v>1</v>
      </c>
      <c r="F600" s="8">
        <v>1</v>
      </c>
      <c r="G600" s="3" t="s">
        <v>165</v>
      </c>
      <c r="H600" s="8">
        <v>1</v>
      </c>
      <c r="I600" s="43" t="b">
        <v>1</v>
      </c>
      <c r="J600" s="43" t="b">
        <v>0</v>
      </c>
      <c r="K600" t="s">
        <v>114</v>
      </c>
      <c r="L600" s="43" t="b">
        <v>0</v>
      </c>
      <c r="M600" s="43" t="b">
        <v>0</v>
      </c>
      <c r="N600" s="43" t="b">
        <v>1</v>
      </c>
      <c r="O600" t="s">
        <v>114</v>
      </c>
      <c r="P600" t="s">
        <v>138</v>
      </c>
      <c r="Q600" t="s">
        <v>114</v>
      </c>
      <c r="R600" t="s">
        <v>114</v>
      </c>
      <c r="S600" t="s">
        <v>114</v>
      </c>
      <c r="T600" t="s">
        <v>114</v>
      </c>
      <c r="U600" t="s">
        <v>114</v>
      </c>
      <c r="V600" t="s">
        <v>23</v>
      </c>
      <c r="W600" s="5">
        <v>43473</v>
      </c>
      <c r="X600" s="3" t="s">
        <v>151</v>
      </c>
      <c r="Y600" s="3"/>
      <c r="Z600" s="3" t="s">
        <v>5109</v>
      </c>
      <c r="AA600" s="3" t="s">
        <v>117</v>
      </c>
      <c r="AB600" s="3" t="s">
        <v>74</v>
      </c>
      <c r="AC600" s="8">
        <v>12</v>
      </c>
      <c r="AD600" s="3" t="s">
        <v>2661</v>
      </c>
      <c r="AE600" s="3"/>
      <c r="AF600" s="3" t="s">
        <v>114</v>
      </c>
      <c r="AG600" s="8">
        <v>4</v>
      </c>
      <c r="AH600" s="3" t="s">
        <v>74</v>
      </c>
      <c r="AI600" s="3" t="s">
        <v>1327</v>
      </c>
      <c r="AJ600" t="s">
        <v>114</v>
      </c>
      <c r="AK600" t="s">
        <v>114</v>
      </c>
      <c r="AL600" t="s">
        <v>114</v>
      </c>
      <c r="AM600" s="43" t="b">
        <v>0</v>
      </c>
      <c r="AN600" s="3"/>
      <c r="AO600" s="3"/>
      <c r="AP600" s="43" t="b">
        <v>0</v>
      </c>
      <c r="AQ600" s="3" t="b">
        <v>1</v>
      </c>
    </row>
    <row r="601" spans="1:43" x14ac:dyDescent="0.25">
      <c r="A601" t="str">
        <f>_xlfn.CONCAT(Table4[[#This Row],[Order]],"-",Table4[[#This Row],[Line]])</f>
        <v>75717-1</v>
      </c>
      <c r="B601" s="5">
        <v>43475</v>
      </c>
      <c r="C601" s="8">
        <v>75717</v>
      </c>
      <c r="D601" s="3" t="s">
        <v>3951</v>
      </c>
      <c r="E601" s="8">
        <v>1</v>
      </c>
      <c r="F601" s="8">
        <v>1</v>
      </c>
      <c r="G601" s="3" t="s">
        <v>165</v>
      </c>
      <c r="H601" s="8">
        <v>2</v>
      </c>
      <c r="I601" s="43" t="b">
        <v>1</v>
      </c>
      <c r="J601" s="43" t="b">
        <v>0</v>
      </c>
      <c r="K601" t="s">
        <v>114</v>
      </c>
      <c r="L601" s="43" t="b">
        <v>0</v>
      </c>
      <c r="M601" s="43" t="b">
        <v>0</v>
      </c>
      <c r="N601" s="43" t="b">
        <v>0</v>
      </c>
      <c r="O601" t="s">
        <v>114</v>
      </c>
      <c r="P601" t="s">
        <v>114</v>
      </c>
      <c r="Q601" t="s">
        <v>114</v>
      </c>
      <c r="R601" t="s">
        <v>114</v>
      </c>
      <c r="S601" t="s">
        <v>114</v>
      </c>
      <c r="T601" t="s">
        <v>114</v>
      </c>
      <c r="U601" t="s">
        <v>114</v>
      </c>
      <c r="V601" t="s">
        <v>114</v>
      </c>
      <c r="W601" s="5">
        <v>43472</v>
      </c>
      <c r="X601" s="3" t="s">
        <v>114</v>
      </c>
      <c r="Y601" s="3"/>
      <c r="Z601" s="3" t="s">
        <v>1284</v>
      </c>
      <c r="AA601" s="3" t="s">
        <v>114</v>
      </c>
      <c r="AB601" s="3" t="s">
        <v>74</v>
      </c>
      <c r="AC601" s="8">
        <v>12</v>
      </c>
      <c r="AD601" s="3" t="s">
        <v>3950</v>
      </c>
      <c r="AE601" s="3"/>
      <c r="AF601" s="3" t="s">
        <v>114</v>
      </c>
      <c r="AG601" s="8">
        <v>2</v>
      </c>
      <c r="AH601" s="3" t="s">
        <v>74</v>
      </c>
      <c r="AI601" s="3" t="s">
        <v>1319</v>
      </c>
      <c r="AJ601" t="s">
        <v>114</v>
      </c>
      <c r="AK601" t="s">
        <v>114</v>
      </c>
      <c r="AL601" t="s">
        <v>114</v>
      </c>
      <c r="AM601" s="43" t="b">
        <v>0</v>
      </c>
      <c r="AN601" s="3"/>
      <c r="AO601" s="3"/>
      <c r="AP601" s="43" t="b">
        <v>0</v>
      </c>
      <c r="AQ601" s="3" t="b">
        <v>0</v>
      </c>
    </row>
    <row r="602" spans="1:43" x14ac:dyDescent="0.25">
      <c r="A602" t="str">
        <f>_xlfn.CONCAT(Table4[[#This Row],[Order]],"-",Table4[[#This Row],[Line]])</f>
        <v>75730-1</v>
      </c>
      <c r="B602" s="59">
        <v>43488</v>
      </c>
      <c r="C602" s="57">
        <v>75730</v>
      </c>
      <c r="D602" s="58" t="s">
        <v>3277</v>
      </c>
      <c r="E602" s="57">
        <v>1</v>
      </c>
      <c r="F602" s="57">
        <v>1</v>
      </c>
      <c r="G602" s="58" t="s">
        <v>42</v>
      </c>
      <c r="H602" s="57">
        <v>1</v>
      </c>
      <c r="I602" s="43" t="b">
        <v>0</v>
      </c>
      <c r="J602" s="43" t="b">
        <v>0</v>
      </c>
      <c r="K602" t="s">
        <v>114</v>
      </c>
      <c r="L602" s="43" t="b">
        <v>0</v>
      </c>
      <c r="M602" s="43" t="b">
        <v>0</v>
      </c>
      <c r="N602" s="43" t="b">
        <v>0</v>
      </c>
      <c r="O602" t="s">
        <v>114</v>
      </c>
      <c r="P602" t="s">
        <v>114</v>
      </c>
      <c r="Q602" t="s">
        <v>114</v>
      </c>
      <c r="R602" t="s">
        <v>114</v>
      </c>
      <c r="S602" t="s">
        <v>114</v>
      </c>
      <c r="T602" t="s">
        <v>114</v>
      </c>
      <c r="U602" t="s">
        <v>114</v>
      </c>
      <c r="V602" t="s">
        <v>114</v>
      </c>
      <c r="W602" s="6">
        <v>43483</v>
      </c>
      <c r="X602" s="58" t="s">
        <v>114</v>
      </c>
      <c r="Y602" s="58"/>
      <c r="Z602" s="58" t="s">
        <v>5317</v>
      </c>
      <c r="AA602" s="58" t="s">
        <v>114</v>
      </c>
      <c r="AB602" s="58" t="s">
        <v>74</v>
      </c>
      <c r="AC602" s="57">
        <v>7</v>
      </c>
      <c r="AD602" s="58" t="s">
        <v>3276</v>
      </c>
      <c r="AE602" s="59"/>
      <c r="AF602" s="58" t="s">
        <v>114</v>
      </c>
      <c r="AG602" s="57">
        <v>1</v>
      </c>
      <c r="AH602" s="3" t="s">
        <v>74</v>
      </c>
      <c r="AI602" s="3" t="s">
        <v>1336</v>
      </c>
      <c r="AJ602" t="s">
        <v>114</v>
      </c>
      <c r="AK602" t="s">
        <v>114</v>
      </c>
      <c r="AL602" t="s">
        <v>114</v>
      </c>
      <c r="AM602" s="43" t="b">
        <v>0</v>
      </c>
      <c r="AN602" s="3"/>
      <c r="AO602" s="3"/>
      <c r="AP602" s="43" t="b">
        <v>0</v>
      </c>
      <c r="AQ602" s="3" t="b">
        <v>0</v>
      </c>
    </row>
    <row r="603" spans="1:43" x14ac:dyDescent="0.25">
      <c r="A603" t="str">
        <f>_xlfn.CONCAT(Table4[[#This Row],[Order]],"-",Table4[[#This Row],[Line]])</f>
        <v>75730-3</v>
      </c>
      <c r="B603" s="6">
        <v>43488</v>
      </c>
      <c r="C603" s="9">
        <v>75730</v>
      </c>
      <c r="D603" s="4" t="s">
        <v>3279</v>
      </c>
      <c r="E603" s="9">
        <v>3</v>
      </c>
      <c r="F603" s="9">
        <v>1</v>
      </c>
      <c r="G603" s="4" t="s">
        <v>42</v>
      </c>
      <c r="H603" s="9">
        <v>8</v>
      </c>
      <c r="I603" s="43" t="b">
        <v>0</v>
      </c>
      <c r="J603" s="43" t="b">
        <v>0</v>
      </c>
      <c r="K603" t="s">
        <v>114</v>
      </c>
      <c r="L603" s="43" t="b">
        <v>0</v>
      </c>
      <c r="M603" s="43" t="b">
        <v>0</v>
      </c>
      <c r="N603" s="43" t="b">
        <v>0</v>
      </c>
      <c r="O603" t="s">
        <v>114</v>
      </c>
      <c r="P603" t="s">
        <v>114</v>
      </c>
      <c r="Q603" t="s">
        <v>114</v>
      </c>
      <c r="R603" t="s">
        <v>114</v>
      </c>
      <c r="S603" t="s">
        <v>114</v>
      </c>
      <c r="T603" t="s">
        <v>114</v>
      </c>
      <c r="U603" t="s">
        <v>114</v>
      </c>
      <c r="V603" t="s">
        <v>114</v>
      </c>
      <c r="W603" s="6">
        <v>43483</v>
      </c>
      <c r="X603" s="4" t="s">
        <v>114</v>
      </c>
      <c r="Y603" s="4"/>
      <c r="Z603" s="4" t="s">
        <v>5318</v>
      </c>
      <c r="AA603" s="4" t="s">
        <v>114</v>
      </c>
      <c r="AB603" s="4" t="s">
        <v>74</v>
      </c>
      <c r="AC603" s="9">
        <v>7</v>
      </c>
      <c r="AD603" s="4" t="s">
        <v>3278</v>
      </c>
      <c r="AE603" s="6"/>
      <c r="AF603" s="4" t="s">
        <v>114</v>
      </c>
      <c r="AG603" s="9">
        <v>8</v>
      </c>
      <c r="AH603" s="3" t="s">
        <v>74</v>
      </c>
      <c r="AI603" s="3" t="s">
        <v>1336</v>
      </c>
      <c r="AJ603" t="s">
        <v>114</v>
      </c>
      <c r="AK603" t="s">
        <v>114</v>
      </c>
      <c r="AL603" t="s">
        <v>114</v>
      </c>
      <c r="AM603" s="43" t="b">
        <v>0</v>
      </c>
      <c r="AN603" s="55"/>
      <c r="AO603" s="3"/>
      <c r="AP603" s="43" t="b">
        <v>0</v>
      </c>
      <c r="AQ603" s="3" t="b">
        <v>0</v>
      </c>
    </row>
    <row r="604" spans="1:43" x14ac:dyDescent="0.25">
      <c r="A604" t="str">
        <f>_xlfn.CONCAT(Table4[[#This Row],[Order]],"-",Table4[[#This Row],[Line]])</f>
        <v>75730-4</v>
      </c>
      <c r="B604" s="1">
        <v>43488</v>
      </c>
      <c r="C604" s="10">
        <v>75730</v>
      </c>
      <c r="D604" s="7" t="s">
        <v>3281</v>
      </c>
      <c r="E604" s="10">
        <v>4</v>
      </c>
      <c r="F604" s="10">
        <v>1</v>
      </c>
      <c r="G604" s="7" t="s">
        <v>42</v>
      </c>
      <c r="H604" s="10">
        <v>2</v>
      </c>
      <c r="I604" s="43" t="b">
        <v>0</v>
      </c>
      <c r="J604" s="43" t="b">
        <v>0</v>
      </c>
      <c r="K604" t="s">
        <v>114</v>
      </c>
      <c r="L604" s="43" t="b">
        <v>0</v>
      </c>
      <c r="M604" s="43" t="b">
        <v>0</v>
      </c>
      <c r="N604" s="43" t="b">
        <v>0</v>
      </c>
      <c r="O604" t="s">
        <v>114</v>
      </c>
      <c r="P604" t="s">
        <v>114</v>
      </c>
      <c r="Q604" t="s">
        <v>114</v>
      </c>
      <c r="R604" t="s">
        <v>114</v>
      </c>
      <c r="S604" t="s">
        <v>114</v>
      </c>
      <c r="T604" t="s">
        <v>114</v>
      </c>
      <c r="U604" t="s">
        <v>114</v>
      </c>
      <c r="V604" t="s">
        <v>114</v>
      </c>
      <c r="W604" s="6">
        <v>43483</v>
      </c>
      <c r="X604" s="7" t="s">
        <v>114</v>
      </c>
      <c r="Y604" s="7"/>
      <c r="Z604" s="7" t="s">
        <v>5319</v>
      </c>
      <c r="AA604" s="7" t="s">
        <v>114</v>
      </c>
      <c r="AB604" s="7" t="s">
        <v>74</v>
      </c>
      <c r="AC604" s="10">
        <v>7</v>
      </c>
      <c r="AD604" s="7" t="s">
        <v>3280</v>
      </c>
      <c r="AE604" s="7"/>
      <c r="AF604" s="7" t="s">
        <v>114</v>
      </c>
      <c r="AG604" s="10">
        <v>2</v>
      </c>
      <c r="AH604" s="3" t="s">
        <v>74</v>
      </c>
      <c r="AI604" s="3" t="s">
        <v>1336</v>
      </c>
      <c r="AJ604" t="s">
        <v>114</v>
      </c>
      <c r="AK604" t="s">
        <v>114</v>
      </c>
      <c r="AL604" t="s">
        <v>114</v>
      </c>
      <c r="AM604" s="43" t="b">
        <v>0</v>
      </c>
      <c r="AN604" s="3"/>
      <c r="AO604" s="3"/>
      <c r="AP604" s="43" t="b">
        <v>0</v>
      </c>
      <c r="AQ604" s="3" t="b">
        <v>0</v>
      </c>
    </row>
    <row r="605" spans="1:43" x14ac:dyDescent="0.25">
      <c r="A605" t="str">
        <f>_xlfn.CONCAT(Table4[[#This Row],[Order]],"-",Table4[[#This Row],[Line]])</f>
        <v>75746-1</v>
      </c>
      <c r="B605" s="6">
        <v>43486</v>
      </c>
      <c r="C605" s="9">
        <v>75746</v>
      </c>
      <c r="D605" s="4" t="s">
        <v>1674</v>
      </c>
      <c r="E605" s="9">
        <v>1</v>
      </c>
      <c r="F605" s="9">
        <v>1</v>
      </c>
      <c r="G605" s="4" t="s">
        <v>42</v>
      </c>
      <c r="H605" s="9">
        <v>7</v>
      </c>
      <c r="I605" s="43" t="b">
        <v>0</v>
      </c>
      <c r="J605" s="43" t="b">
        <v>0</v>
      </c>
      <c r="K605" t="s">
        <v>114</v>
      </c>
      <c r="L605" s="43" t="b">
        <v>0</v>
      </c>
      <c r="M605" s="43" t="b">
        <v>0</v>
      </c>
      <c r="N605" s="43" t="b">
        <v>0</v>
      </c>
      <c r="O605" t="s">
        <v>114</v>
      </c>
      <c r="P605" t="s">
        <v>114</v>
      </c>
      <c r="Q605" t="s">
        <v>114</v>
      </c>
      <c r="R605" t="s">
        <v>114</v>
      </c>
      <c r="S605" t="s">
        <v>114</v>
      </c>
      <c r="T605" t="s">
        <v>114</v>
      </c>
      <c r="U605" t="s">
        <v>114</v>
      </c>
      <c r="V605" t="s">
        <v>114</v>
      </c>
      <c r="W605" s="6">
        <v>43481</v>
      </c>
      <c r="X605" s="4" t="s">
        <v>114</v>
      </c>
      <c r="Y605" s="4"/>
      <c r="Z605" s="4" t="s">
        <v>76</v>
      </c>
      <c r="AA605" s="4" t="s">
        <v>114</v>
      </c>
      <c r="AB605" s="4" t="s">
        <v>74</v>
      </c>
      <c r="AC605" s="9">
        <v>1</v>
      </c>
      <c r="AD605" s="4" t="s">
        <v>3487</v>
      </c>
      <c r="AE605" s="6"/>
      <c r="AF605" s="4" t="s">
        <v>114</v>
      </c>
      <c r="AG605" s="9">
        <v>7</v>
      </c>
      <c r="AH605" s="3" t="s">
        <v>74</v>
      </c>
      <c r="AI605" s="3" t="s">
        <v>1327</v>
      </c>
      <c r="AJ605" t="s">
        <v>114</v>
      </c>
      <c r="AK605" t="s">
        <v>114</v>
      </c>
      <c r="AL605" t="s">
        <v>114</v>
      </c>
      <c r="AM605" s="43" t="b">
        <v>0</v>
      </c>
      <c r="AN605" s="55"/>
      <c r="AO605" s="3"/>
      <c r="AP605" s="43" t="b">
        <v>0</v>
      </c>
      <c r="AQ605" s="3" t="b">
        <v>0</v>
      </c>
    </row>
    <row r="606" spans="1:43" x14ac:dyDescent="0.25">
      <c r="A606" t="str">
        <f>_xlfn.CONCAT(Table4[[#This Row],[Order]],"-",Table4[[#This Row],[Line]])</f>
        <v>75746-2</v>
      </c>
      <c r="B606" s="1">
        <v>43486</v>
      </c>
      <c r="C606" s="10">
        <v>75746</v>
      </c>
      <c r="D606" s="7" t="s">
        <v>1676</v>
      </c>
      <c r="E606" s="10">
        <v>2</v>
      </c>
      <c r="F606" s="10">
        <v>1</v>
      </c>
      <c r="G606" s="7" t="s">
        <v>42</v>
      </c>
      <c r="H606" s="10">
        <v>25</v>
      </c>
      <c r="I606" s="43" t="b">
        <v>0</v>
      </c>
      <c r="J606" s="43" t="b">
        <v>0</v>
      </c>
      <c r="K606" t="s">
        <v>114</v>
      </c>
      <c r="L606" s="43" t="b">
        <v>0</v>
      </c>
      <c r="M606" s="43" t="b">
        <v>0</v>
      </c>
      <c r="N606" s="43" t="b">
        <v>0</v>
      </c>
      <c r="O606" t="s">
        <v>114</v>
      </c>
      <c r="P606" t="s">
        <v>114</v>
      </c>
      <c r="Q606" t="s">
        <v>114</v>
      </c>
      <c r="R606" t="s">
        <v>114</v>
      </c>
      <c r="S606" t="s">
        <v>114</v>
      </c>
      <c r="T606" t="s">
        <v>114</v>
      </c>
      <c r="U606" t="s">
        <v>114</v>
      </c>
      <c r="V606" t="s">
        <v>114</v>
      </c>
      <c r="W606" s="6">
        <v>43481</v>
      </c>
      <c r="X606" s="7" t="s">
        <v>114</v>
      </c>
      <c r="Y606" s="7"/>
      <c r="Z606" s="7" t="s">
        <v>1063</v>
      </c>
      <c r="AA606" s="7" t="s">
        <v>114</v>
      </c>
      <c r="AB606" s="7" t="s">
        <v>74</v>
      </c>
      <c r="AC606" s="10">
        <v>1</v>
      </c>
      <c r="AD606" s="7" t="s">
        <v>3488</v>
      </c>
      <c r="AE606" s="7"/>
      <c r="AF606" s="7" t="s">
        <v>114</v>
      </c>
      <c r="AG606" s="10">
        <v>25</v>
      </c>
      <c r="AH606" s="3" t="s">
        <v>74</v>
      </c>
      <c r="AI606" s="3" t="s">
        <v>1327</v>
      </c>
      <c r="AJ606" t="s">
        <v>114</v>
      </c>
      <c r="AK606" t="s">
        <v>114</v>
      </c>
      <c r="AL606" t="s">
        <v>114</v>
      </c>
      <c r="AM606" s="43" t="b">
        <v>0</v>
      </c>
      <c r="AN606" s="3"/>
      <c r="AO606" s="3"/>
      <c r="AP606" s="43" t="b">
        <v>0</v>
      </c>
      <c r="AQ606" s="3" t="b">
        <v>0</v>
      </c>
    </row>
    <row r="607" spans="1:43" x14ac:dyDescent="0.25">
      <c r="A607" t="str">
        <f>_xlfn.CONCAT(Table4[[#This Row],[Order]],"-",Table4[[#This Row],[Line]])</f>
        <v>75746-3</v>
      </c>
      <c r="B607" s="1">
        <v>43486</v>
      </c>
      <c r="C607" s="10">
        <v>75746</v>
      </c>
      <c r="D607" s="7" t="s">
        <v>1678</v>
      </c>
      <c r="E607" s="10">
        <v>3</v>
      </c>
      <c r="F607" s="10">
        <v>1</v>
      </c>
      <c r="G607" s="7" t="s">
        <v>42</v>
      </c>
      <c r="H607" s="10">
        <v>11</v>
      </c>
      <c r="I607" s="43" t="b">
        <v>0</v>
      </c>
      <c r="J607" s="43" t="b">
        <v>0</v>
      </c>
      <c r="K607" t="s">
        <v>114</v>
      </c>
      <c r="L607" s="43" t="b">
        <v>0</v>
      </c>
      <c r="M607" s="43" t="b">
        <v>0</v>
      </c>
      <c r="N607" s="43" t="b">
        <v>0</v>
      </c>
      <c r="O607" t="s">
        <v>114</v>
      </c>
      <c r="P607" t="s">
        <v>114</v>
      </c>
      <c r="Q607" t="s">
        <v>114</v>
      </c>
      <c r="R607" t="s">
        <v>114</v>
      </c>
      <c r="S607" t="s">
        <v>114</v>
      </c>
      <c r="T607" t="s">
        <v>114</v>
      </c>
      <c r="U607" t="s">
        <v>114</v>
      </c>
      <c r="V607" t="s">
        <v>114</v>
      </c>
      <c r="W607" s="6">
        <v>43481</v>
      </c>
      <c r="X607" s="7" t="s">
        <v>114</v>
      </c>
      <c r="Y607" s="7"/>
      <c r="Z607" s="7" t="s">
        <v>157</v>
      </c>
      <c r="AA607" s="7" t="s">
        <v>114</v>
      </c>
      <c r="AB607" s="7" t="s">
        <v>74</v>
      </c>
      <c r="AC607" s="10">
        <v>1</v>
      </c>
      <c r="AD607" s="7" t="s">
        <v>3489</v>
      </c>
      <c r="AE607" s="7"/>
      <c r="AF607" s="7" t="s">
        <v>114</v>
      </c>
      <c r="AG607" s="10">
        <v>11</v>
      </c>
      <c r="AH607" s="3" t="s">
        <v>74</v>
      </c>
      <c r="AI607" s="3" t="s">
        <v>1327</v>
      </c>
      <c r="AJ607" t="s">
        <v>114</v>
      </c>
      <c r="AK607" t="s">
        <v>114</v>
      </c>
      <c r="AL607" t="s">
        <v>114</v>
      </c>
      <c r="AM607" s="43" t="b">
        <v>0</v>
      </c>
      <c r="AN607" s="3"/>
      <c r="AO607" s="3"/>
      <c r="AP607" s="43" t="b">
        <v>0</v>
      </c>
      <c r="AQ607" s="3" t="b">
        <v>0</v>
      </c>
    </row>
    <row r="608" spans="1:43" x14ac:dyDescent="0.25">
      <c r="A608" t="str">
        <f>_xlfn.CONCAT(Table4[[#This Row],[Order]],"-",Table4[[#This Row],[Line]])</f>
        <v>75746-4</v>
      </c>
      <c r="B608" s="1">
        <v>43486</v>
      </c>
      <c r="C608" s="10">
        <v>75746</v>
      </c>
      <c r="D608" s="7" t="s">
        <v>1709</v>
      </c>
      <c r="E608" s="10">
        <v>4</v>
      </c>
      <c r="F608" s="10">
        <v>1</v>
      </c>
      <c r="G608" s="7" t="s">
        <v>42</v>
      </c>
      <c r="H608" s="10">
        <v>5</v>
      </c>
      <c r="I608" s="43" t="b">
        <v>0</v>
      </c>
      <c r="J608" s="43" t="b">
        <v>0</v>
      </c>
      <c r="K608" t="s">
        <v>114</v>
      </c>
      <c r="L608" s="43" t="b">
        <v>0</v>
      </c>
      <c r="M608" s="43" t="b">
        <v>0</v>
      </c>
      <c r="N608" s="43" t="b">
        <v>0</v>
      </c>
      <c r="O608" t="s">
        <v>114</v>
      </c>
      <c r="P608" t="s">
        <v>114</v>
      </c>
      <c r="Q608" t="s">
        <v>114</v>
      </c>
      <c r="R608" t="s">
        <v>114</v>
      </c>
      <c r="S608" t="s">
        <v>114</v>
      </c>
      <c r="T608" t="s">
        <v>114</v>
      </c>
      <c r="U608" t="s">
        <v>114</v>
      </c>
      <c r="V608" t="s">
        <v>114</v>
      </c>
      <c r="W608" s="5">
        <v>43481</v>
      </c>
      <c r="X608" s="7" t="s">
        <v>114</v>
      </c>
      <c r="Y608" s="7"/>
      <c r="Z608" s="7" t="s">
        <v>1946</v>
      </c>
      <c r="AA608" s="7" t="s">
        <v>114</v>
      </c>
      <c r="AB608" s="7" t="s">
        <v>74</v>
      </c>
      <c r="AC608" s="10">
        <v>1</v>
      </c>
      <c r="AD608" s="7" t="s">
        <v>3490</v>
      </c>
      <c r="AE608" s="7"/>
      <c r="AF608" s="7" t="s">
        <v>114</v>
      </c>
      <c r="AG608" s="10">
        <v>5</v>
      </c>
      <c r="AH608" s="3" t="s">
        <v>74</v>
      </c>
      <c r="AI608" s="3" t="s">
        <v>1327</v>
      </c>
      <c r="AJ608" t="s">
        <v>114</v>
      </c>
      <c r="AK608" t="s">
        <v>114</v>
      </c>
      <c r="AL608" t="s">
        <v>114</v>
      </c>
      <c r="AM608" s="43" t="b">
        <v>0</v>
      </c>
      <c r="AN608" s="3"/>
      <c r="AO608" s="3"/>
      <c r="AP608" s="43" t="b">
        <v>0</v>
      </c>
      <c r="AQ608" s="3" t="b">
        <v>0</v>
      </c>
    </row>
    <row r="609" spans="1:43" x14ac:dyDescent="0.25">
      <c r="A609" t="str">
        <f>_xlfn.CONCAT(Table4[[#This Row],[Order]],"-",Table4[[#This Row],[Line]])</f>
        <v>75746-9</v>
      </c>
      <c r="B609" s="1">
        <v>43486</v>
      </c>
      <c r="C609" s="10">
        <v>75746</v>
      </c>
      <c r="D609" s="7" t="s">
        <v>3493</v>
      </c>
      <c r="E609" s="10">
        <v>9</v>
      </c>
      <c r="F609" s="10">
        <v>1</v>
      </c>
      <c r="G609" s="7" t="s">
        <v>42</v>
      </c>
      <c r="H609" s="10">
        <v>1</v>
      </c>
      <c r="I609" s="43" t="b">
        <v>0</v>
      </c>
      <c r="J609" s="43" t="b">
        <v>0</v>
      </c>
      <c r="K609" t="s">
        <v>114</v>
      </c>
      <c r="L609" s="43" t="b">
        <v>0</v>
      </c>
      <c r="M609" s="43" t="b">
        <v>0</v>
      </c>
      <c r="N609" s="43" t="b">
        <v>0</v>
      </c>
      <c r="O609" t="s">
        <v>114</v>
      </c>
      <c r="P609" t="s">
        <v>114</v>
      </c>
      <c r="Q609" t="s">
        <v>114</v>
      </c>
      <c r="R609" t="s">
        <v>114</v>
      </c>
      <c r="S609" t="s">
        <v>114</v>
      </c>
      <c r="T609" t="s">
        <v>114</v>
      </c>
      <c r="U609" t="s">
        <v>114</v>
      </c>
      <c r="V609" t="s">
        <v>114</v>
      </c>
      <c r="W609" s="5">
        <v>43481</v>
      </c>
      <c r="X609" s="7" t="s">
        <v>114</v>
      </c>
      <c r="Y609" s="7"/>
      <c r="Z609" s="7" t="s">
        <v>4896</v>
      </c>
      <c r="AA609" s="7" t="s">
        <v>114</v>
      </c>
      <c r="AB609" s="7" t="s">
        <v>74</v>
      </c>
      <c r="AC609" s="10">
        <v>1</v>
      </c>
      <c r="AD609" s="7" t="s">
        <v>3492</v>
      </c>
      <c r="AE609" s="7"/>
      <c r="AF609" s="7" t="s">
        <v>114</v>
      </c>
      <c r="AG609" s="10">
        <v>1</v>
      </c>
      <c r="AH609" s="3" t="s">
        <v>74</v>
      </c>
      <c r="AI609" s="3" t="s">
        <v>1327</v>
      </c>
      <c r="AJ609" t="s">
        <v>114</v>
      </c>
      <c r="AK609" t="s">
        <v>114</v>
      </c>
      <c r="AL609" t="s">
        <v>114</v>
      </c>
      <c r="AM609" s="43" t="b">
        <v>0</v>
      </c>
      <c r="AN609" s="3"/>
      <c r="AO609" s="3"/>
      <c r="AP609" s="43" t="b">
        <v>0</v>
      </c>
      <c r="AQ609" s="3" t="b">
        <v>0</v>
      </c>
    </row>
    <row r="610" spans="1:43" x14ac:dyDescent="0.25">
      <c r="A610" t="str">
        <f>_xlfn.CONCAT(Table4[[#This Row],[Order]],"-",Table4[[#This Row],[Line]])</f>
        <v>75746-10</v>
      </c>
      <c r="B610" s="1">
        <v>43486</v>
      </c>
      <c r="C610" s="10">
        <v>75746</v>
      </c>
      <c r="D610" s="7" t="s">
        <v>1686</v>
      </c>
      <c r="E610" s="10">
        <v>10</v>
      </c>
      <c r="F610" s="10">
        <v>1</v>
      </c>
      <c r="G610" s="7" t="s">
        <v>42</v>
      </c>
      <c r="H610" s="10">
        <v>1</v>
      </c>
      <c r="I610" s="43" t="b">
        <v>0</v>
      </c>
      <c r="J610" s="43" t="b">
        <v>0</v>
      </c>
      <c r="K610" t="s">
        <v>114</v>
      </c>
      <c r="L610" s="43" t="b">
        <v>0</v>
      </c>
      <c r="M610" s="43" t="b">
        <v>0</v>
      </c>
      <c r="N610" s="43" t="b">
        <v>0</v>
      </c>
      <c r="O610" t="s">
        <v>114</v>
      </c>
      <c r="P610" t="s">
        <v>114</v>
      </c>
      <c r="Q610" t="s">
        <v>114</v>
      </c>
      <c r="R610" t="s">
        <v>114</v>
      </c>
      <c r="S610" t="s">
        <v>114</v>
      </c>
      <c r="T610" t="s">
        <v>114</v>
      </c>
      <c r="U610" t="s">
        <v>114</v>
      </c>
      <c r="V610" t="s">
        <v>114</v>
      </c>
      <c r="W610" s="5">
        <v>43481</v>
      </c>
      <c r="X610" s="7" t="s">
        <v>114</v>
      </c>
      <c r="Y610" s="7"/>
      <c r="Z610" s="7" t="s">
        <v>2449</v>
      </c>
      <c r="AA610" s="7" t="s">
        <v>114</v>
      </c>
      <c r="AB610" s="7" t="s">
        <v>74</v>
      </c>
      <c r="AC610" s="10">
        <v>1</v>
      </c>
      <c r="AD610" s="7" t="s">
        <v>3494</v>
      </c>
      <c r="AE610" s="7"/>
      <c r="AF610" s="7" t="s">
        <v>114</v>
      </c>
      <c r="AG610" s="10">
        <v>1</v>
      </c>
      <c r="AH610" s="3" t="s">
        <v>74</v>
      </c>
      <c r="AI610" s="3" t="s">
        <v>1327</v>
      </c>
      <c r="AJ610" t="s">
        <v>114</v>
      </c>
      <c r="AK610" t="s">
        <v>114</v>
      </c>
      <c r="AL610" t="s">
        <v>114</v>
      </c>
      <c r="AM610" s="43" t="b">
        <v>0</v>
      </c>
      <c r="AN610" s="3"/>
      <c r="AO610" s="3"/>
      <c r="AP610" s="43" t="b">
        <v>0</v>
      </c>
      <c r="AQ610" s="3" t="b">
        <v>0</v>
      </c>
    </row>
    <row r="611" spans="1:43" x14ac:dyDescent="0.25">
      <c r="A611" s="39" t="str">
        <f>_xlfn.CONCAT(Table4[[#This Row],[Order]],"-",Table4[[#This Row],[Line]])</f>
        <v>75746-11</v>
      </c>
      <c r="B611" s="59">
        <v>43486</v>
      </c>
      <c r="C611" s="57">
        <v>75746</v>
      </c>
      <c r="D611" s="58" t="s">
        <v>3496</v>
      </c>
      <c r="E611" s="57">
        <v>11</v>
      </c>
      <c r="F611" s="57">
        <v>1</v>
      </c>
      <c r="G611" s="58" t="s">
        <v>42</v>
      </c>
      <c r="H611" s="57">
        <v>1</v>
      </c>
      <c r="I611" s="43" t="b">
        <v>0</v>
      </c>
      <c r="J611" s="43" t="b">
        <v>0</v>
      </c>
      <c r="K611" t="s">
        <v>114</v>
      </c>
      <c r="L611" s="43" t="b">
        <v>0</v>
      </c>
      <c r="M611" s="43" t="b">
        <v>0</v>
      </c>
      <c r="N611" s="43" t="b">
        <v>0</v>
      </c>
      <c r="O611" t="s">
        <v>114</v>
      </c>
      <c r="P611" t="s">
        <v>114</v>
      </c>
      <c r="Q611" t="s">
        <v>114</v>
      </c>
      <c r="R611" t="s">
        <v>114</v>
      </c>
      <c r="S611" t="s">
        <v>114</v>
      </c>
      <c r="T611" t="s">
        <v>114</v>
      </c>
      <c r="U611" t="s">
        <v>114</v>
      </c>
      <c r="V611" t="s">
        <v>114</v>
      </c>
      <c r="W611" s="6">
        <v>43481</v>
      </c>
      <c r="X611" s="58" t="s">
        <v>114</v>
      </c>
      <c r="Y611" s="58"/>
      <c r="Z611" s="58" t="s">
        <v>4897</v>
      </c>
      <c r="AA611" s="58" t="s">
        <v>114</v>
      </c>
      <c r="AB611" s="58" t="s">
        <v>74</v>
      </c>
      <c r="AC611" s="57">
        <v>1</v>
      </c>
      <c r="AD611" s="58" t="s">
        <v>3495</v>
      </c>
      <c r="AE611" s="59"/>
      <c r="AF611" s="58" t="s">
        <v>114</v>
      </c>
      <c r="AG611" s="57">
        <v>3</v>
      </c>
      <c r="AH611" s="3" t="s">
        <v>74</v>
      </c>
      <c r="AI611" s="3" t="s">
        <v>1327</v>
      </c>
      <c r="AJ611" t="s">
        <v>114</v>
      </c>
      <c r="AK611" t="s">
        <v>114</v>
      </c>
      <c r="AL611" t="s">
        <v>114</v>
      </c>
      <c r="AM611" s="43" t="b">
        <v>0</v>
      </c>
      <c r="AN611" s="55"/>
      <c r="AO611" s="3"/>
      <c r="AP611" s="43" t="b">
        <v>0</v>
      </c>
      <c r="AQ611" s="3" t="b">
        <v>0</v>
      </c>
    </row>
    <row r="612" spans="1:43" x14ac:dyDescent="0.25">
      <c r="A612" s="39" t="str">
        <f>_xlfn.CONCAT(Table4[[#This Row],[Order]],"-",Table4[[#This Row],[Line]])</f>
        <v>75746-12</v>
      </c>
      <c r="B612" s="1">
        <v>43486</v>
      </c>
      <c r="C612" s="10">
        <v>75746</v>
      </c>
      <c r="D612" s="7" t="s">
        <v>3498</v>
      </c>
      <c r="E612" s="10">
        <v>12</v>
      </c>
      <c r="F612" s="10">
        <v>1</v>
      </c>
      <c r="G612" s="7" t="s">
        <v>42</v>
      </c>
      <c r="H612" s="10">
        <v>1</v>
      </c>
      <c r="I612" s="43" t="b">
        <v>0</v>
      </c>
      <c r="J612" s="43" t="b">
        <v>0</v>
      </c>
      <c r="K612" t="s">
        <v>114</v>
      </c>
      <c r="L612" s="43" t="b">
        <v>0</v>
      </c>
      <c r="M612" s="43" t="b">
        <v>0</v>
      </c>
      <c r="N612" s="43" t="b">
        <v>0</v>
      </c>
      <c r="O612" t="s">
        <v>114</v>
      </c>
      <c r="P612" t="s">
        <v>114</v>
      </c>
      <c r="Q612" t="s">
        <v>114</v>
      </c>
      <c r="R612" t="s">
        <v>114</v>
      </c>
      <c r="S612" t="s">
        <v>114</v>
      </c>
      <c r="T612" t="s">
        <v>114</v>
      </c>
      <c r="U612" t="s">
        <v>114</v>
      </c>
      <c r="V612" t="s">
        <v>114</v>
      </c>
      <c r="W612" s="5">
        <v>43481</v>
      </c>
      <c r="X612" s="7" t="s">
        <v>114</v>
      </c>
      <c r="Y612" s="7"/>
      <c r="Z612" s="7" t="s">
        <v>4898</v>
      </c>
      <c r="AA612" s="7" t="s">
        <v>114</v>
      </c>
      <c r="AB612" s="7" t="s">
        <v>74</v>
      </c>
      <c r="AC612" s="10">
        <v>1</v>
      </c>
      <c r="AD612" s="7" t="s">
        <v>3497</v>
      </c>
      <c r="AE612" s="7"/>
      <c r="AF612" s="7" t="s">
        <v>114</v>
      </c>
      <c r="AG612" s="10">
        <v>2</v>
      </c>
      <c r="AH612" s="3" t="s">
        <v>74</v>
      </c>
      <c r="AI612" s="3" t="s">
        <v>1327</v>
      </c>
      <c r="AJ612" t="s">
        <v>114</v>
      </c>
      <c r="AK612" t="s">
        <v>114</v>
      </c>
      <c r="AL612" t="s">
        <v>114</v>
      </c>
      <c r="AM612" s="43" t="b">
        <v>0</v>
      </c>
      <c r="AN612" s="3"/>
      <c r="AO612" s="3"/>
      <c r="AP612" s="43" t="b">
        <v>0</v>
      </c>
      <c r="AQ612" s="3" t="b">
        <v>0</v>
      </c>
    </row>
    <row r="613" spans="1:43" x14ac:dyDescent="0.25">
      <c r="A613" s="39" t="str">
        <f>_xlfn.CONCAT(Table4[[#This Row],[Order]],"-",Table4[[#This Row],[Line]])</f>
        <v>75746-13</v>
      </c>
      <c r="B613" s="1">
        <v>43486</v>
      </c>
      <c r="C613" s="10">
        <v>75746</v>
      </c>
      <c r="D613" s="7" t="s">
        <v>3954</v>
      </c>
      <c r="E613" s="10">
        <v>13</v>
      </c>
      <c r="F613" s="10">
        <v>1</v>
      </c>
      <c r="G613" s="7" t="s">
        <v>42</v>
      </c>
      <c r="H613" s="10">
        <v>1</v>
      </c>
      <c r="I613" s="43" t="b">
        <v>0</v>
      </c>
      <c r="J613" s="43" t="b">
        <v>0</v>
      </c>
      <c r="K613" t="s">
        <v>114</v>
      </c>
      <c r="L613" s="43" t="b">
        <v>0</v>
      </c>
      <c r="M613" s="43" t="b">
        <v>0</v>
      </c>
      <c r="N613" s="43" t="b">
        <v>0</v>
      </c>
      <c r="O613" t="s">
        <v>114</v>
      </c>
      <c r="P613" t="s">
        <v>114</v>
      </c>
      <c r="Q613" t="s">
        <v>114</v>
      </c>
      <c r="R613" t="s">
        <v>114</v>
      </c>
      <c r="S613" t="s">
        <v>114</v>
      </c>
      <c r="T613" t="s">
        <v>114</v>
      </c>
      <c r="U613" t="s">
        <v>114</v>
      </c>
      <c r="V613" t="s">
        <v>114</v>
      </c>
      <c r="W613" s="5">
        <v>43481</v>
      </c>
      <c r="X613" s="7" t="s">
        <v>114</v>
      </c>
      <c r="Y613" s="7"/>
      <c r="Z613" s="7" t="s">
        <v>4899</v>
      </c>
      <c r="AA613" s="7" t="s">
        <v>114</v>
      </c>
      <c r="AB613" s="7" t="s">
        <v>74</v>
      </c>
      <c r="AC613" s="10">
        <v>1</v>
      </c>
      <c r="AD613" s="7" t="s">
        <v>3499</v>
      </c>
      <c r="AE613" s="7"/>
      <c r="AF613" s="7" t="s">
        <v>114</v>
      </c>
      <c r="AG613" s="10">
        <v>2</v>
      </c>
      <c r="AH613" s="3" t="s">
        <v>74</v>
      </c>
      <c r="AI613" s="3" t="s">
        <v>1327</v>
      </c>
      <c r="AJ613" t="s">
        <v>114</v>
      </c>
      <c r="AK613" t="s">
        <v>114</v>
      </c>
      <c r="AL613" t="s">
        <v>114</v>
      </c>
      <c r="AM613" s="43" t="b">
        <v>0</v>
      </c>
      <c r="AN613" s="3"/>
      <c r="AO613" s="3"/>
      <c r="AP613" s="43" t="b">
        <v>0</v>
      </c>
      <c r="AQ613" s="3" t="b">
        <v>0</v>
      </c>
    </row>
    <row r="614" spans="1:43" x14ac:dyDescent="0.25">
      <c r="A614" s="39" t="str">
        <f>_xlfn.CONCAT(Table4[[#This Row],[Order]],"-",Table4[[#This Row],[Line]])</f>
        <v>75746-14</v>
      </c>
      <c r="B614" s="1">
        <v>43486</v>
      </c>
      <c r="C614" s="10">
        <v>75746</v>
      </c>
      <c r="D614" s="7" t="s">
        <v>3955</v>
      </c>
      <c r="E614" s="10">
        <v>14</v>
      </c>
      <c r="F614" s="10">
        <v>1</v>
      </c>
      <c r="G614" s="7" t="s">
        <v>42</v>
      </c>
      <c r="H614" s="10">
        <v>1</v>
      </c>
      <c r="I614" s="43" t="b">
        <v>0</v>
      </c>
      <c r="J614" s="43" t="b">
        <v>0</v>
      </c>
      <c r="K614" t="s">
        <v>114</v>
      </c>
      <c r="L614" s="43" t="b">
        <v>0</v>
      </c>
      <c r="M614" s="43" t="b">
        <v>0</v>
      </c>
      <c r="N614" s="43" t="b">
        <v>0</v>
      </c>
      <c r="O614" t="s">
        <v>114</v>
      </c>
      <c r="P614" t="s">
        <v>114</v>
      </c>
      <c r="Q614" t="s">
        <v>114</v>
      </c>
      <c r="R614" t="s">
        <v>114</v>
      </c>
      <c r="S614" t="s">
        <v>114</v>
      </c>
      <c r="T614" t="s">
        <v>114</v>
      </c>
      <c r="U614" t="s">
        <v>114</v>
      </c>
      <c r="V614" t="s">
        <v>114</v>
      </c>
      <c r="W614" s="5">
        <v>43481</v>
      </c>
      <c r="X614" s="7" t="s">
        <v>114</v>
      </c>
      <c r="Y614" s="7"/>
      <c r="Z614" s="7" t="s">
        <v>4900</v>
      </c>
      <c r="AA614" s="7" t="s">
        <v>114</v>
      </c>
      <c r="AB614" s="7" t="s">
        <v>74</v>
      </c>
      <c r="AC614" s="10">
        <v>1</v>
      </c>
      <c r="AD614" s="7" t="s">
        <v>3500</v>
      </c>
      <c r="AE614" s="7"/>
      <c r="AF614" s="7" t="s">
        <v>114</v>
      </c>
      <c r="AG614" s="10">
        <v>3</v>
      </c>
      <c r="AH614" s="3" t="s">
        <v>74</v>
      </c>
      <c r="AI614" s="3" t="s">
        <v>1327</v>
      </c>
      <c r="AJ614" t="s">
        <v>114</v>
      </c>
      <c r="AK614" t="s">
        <v>114</v>
      </c>
      <c r="AL614" t="s">
        <v>114</v>
      </c>
      <c r="AM614" s="43" t="b">
        <v>0</v>
      </c>
      <c r="AN614" s="3"/>
      <c r="AO614" s="3"/>
      <c r="AP614" s="43" t="b">
        <v>0</v>
      </c>
      <c r="AQ614" s="3" t="b">
        <v>0</v>
      </c>
    </row>
    <row r="615" spans="1:43" x14ac:dyDescent="0.25">
      <c r="A615" s="39" t="str">
        <f>_xlfn.CONCAT(Table4[[#This Row],[Order]],"-",Table4[[#This Row],[Line]])</f>
        <v>75746-15</v>
      </c>
      <c r="B615" s="59">
        <v>43486</v>
      </c>
      <c r="C615" s="57">
        <v>75746</v>
      </c>
      <c r="D615" s="58" t="s">
        <v>3502</v>
      </c>
      <c r="E615" s="57">
        <v>15</v>
      </c>
      <c r="F615" s="57">
        <v>1</v>
      </c>
      <c r="G615" s="58" t="s">
        <v>42</v>
      </c>
      <c r="H615" s="57">
        <v>1</v>
      </c>
      <c r="I615" s="43" t="b">
        <v>0</v>
      </c>
      <c r="J615" s="43" t="b">
        <v>0</v>
      </c>
      <c r="K615" t="s">
        <v>114</v>
      </c>
      <c r="L615" s="43" t="b">
        <v>0</v>
      </c>
      <c r="M615" s="43" t="b">
        <v>0</v>
      </c>
      <c r="N615" s="43" t="b">
        <v>0</v>
      </c>
      <c r="O615" t="s">
        <v>114</v>
      </c>
      <c r="P615" t="s">
        <v>114</v>
      </c>
      <c r="Q615" t="s">
        <v>114</v>
      </c>
      <c r="R615" t="s">
        <v>114</v>
      </c>
      <c r="S615" t="s">
        <v>114</v>
      </c>
      <c r="T615" t="s">
        <v>114</v>
      </c>
      <c r="U615" t="s">
        <v>114</v>
      </c>
      <c r="V615" t="s">
        <v>114</v>
      </c>
      <c r="W615" s="6">
        <v>43481</v>
      </c>
      <c r="X615" s="58" t="s">
        <v>114</v>
      </c>
      <c r="Y615" s="58"/>
      <c r="Z615" s="58" t="s">
        <v>4901</v>
      </c>
      <c r="AA615" s="58" t="s">
        <v>114</v>
      </c>
      <c r="AB615" s="58" t="s">
        <v>74</v>
      </c>
      <c r="AC615" s="57">
        <v>1</v>
      </c>
      <c r="AD615" s="58" t="s">
        <v>3501</v>
      </c>
      <c r="AE615" s="59"/>
      <c r="AF615" s="58" t="s">
        <v>114</v>
      </c>
      <c r="AG615" s="57">
        <v>2</v>
      </c>
      <c r="AH615" s="3" t="s">
        <v>74</v>
      </c>
      <c r="AI615" s="3" t="s">
        <v>1327</v>
      </c>
      <c r="AJ615" t="s">
        <v>114</v>
      </c>
      <c r="AK615" t="s">
        <v>114</v>
      </c>
      <c r="AL615" t="s">
        <v>114</v>
      </c>
      <c r="AM615" s="43" t="b">
        <v>0</v>
      </c>
      <c r="AN615" s="55"/>
      <c r="AO615" s="3"/>
      <c r="AP615" s="43" t="b">
        <v>0</v>
      </c>
      <c r="AQ615" s="3" t="b">
        <v>0</v>
      </c>
    </row>
    <row r="616" spans="1:43" x14ac:dyDescent="0.25">
      <c r="A616" s="39" t="str">
        <f>_xlfn.CONCAT(Table4[[#This Row],[Order]],"-",Table4[[#This Row],[Line]])</f>
        <v>75746-16</v>
      </c>
      <c r="B616" s="1">
        <v>43486</v>
      </c>
      <c r="C616" s="10">
        <v>75746</v>
      </c>
      <c r="D616" s="7" t="s">
        <v>3504</v>
      </c>
      <c r="E616" s="10">
        <v>16</v>
      </c>
      <c r="F616" s="10">
        <v>1</v>
      </c>
      <c r="G616" s="7" t="s">
        <v>42</v>
      </c>
      <c r="H616" s="10">
        <v>1</v>
      </c>
      <c r="I616" s="43" t="b">
        <v>0</v>
      </c>
      <c r="J616" s="43" t="b">
        <v>0</v>
      </c>
      <c r="K616" t="s">
        <v>114</v>
      </c>
      <c r="L616" s="43" t="b">
        <v>0</v>
      </c>
      <c r="M616" s="43" t="b">
        <v>0</v>
      </c>
      <c r="N616" s="43" t="b">
        <v>0</v>
      </c>
      <c r="O616" t="s">
        <v>114</v>
      </c>
      <c r="P616" t="s">
        <v>114</v>
      </c>
      <c r="Q616" t="s">
        <v>114</v>
      </c>
      <c r="R616" t="s">
        <v>114</v>
      </c>
      <c r="S616" t="s">
        <v>114</v>
      </c>
      <c r="T616" t="s">
        <v>114</v>
      </c>
      <c r="U616" t="s">
        <v>114</v>
      </c>
      <c r="V616" t="s">
        <v>114</v>
      </c>
      <c r="W616" s="5">
        <v>43481</v>
      </c>
      <c r="X616" s="7" t="s">
        <v>114</v>
      </c>
      <c r="Y616" s="7"/>
      <c r="Z616" s="7" t="s">
        <v>4902</v>
      </c>
      <c r="AA616" s="7" t="s">
        <v>114</v>
      </c>
      <c r="AB616" s="7" t="s">
        <v>74</v>
      </c>
      <c r="AC616" s="10">
        <v>1</v>
      </c>
      <c r="AD616" s="7" t="s">
        <v>3503</v>
      </c>
      <c r="AE616" s="7"/>
      <c r="AF616" s="7" t="s">
        <v>114</v>
      </c>
      <c r="AG616" s="10">
        <v>1</v>
      </c>
      <c r="AH616" s="3" t="s">
        <v>74</v>
      </c>
      <c r="AI616" s="3" t="s">
        <v>1327</v>
      </c>
      <c r="AJ616" t="s">
        <v>114</v>
      </c>
      <c r="AK616" t="s">
        <v>114</v>
      </c>
      <c r="AL616" t="s">
        <v>114</v>
      </c>
      <c r="AM616" s="43" t="b">
        <v>0</v>
      </c>
      <c r="AN616" s="3"/>
      <c r="AO616" s="3"/>
      <c r="AP616" s="43" t="b">
        <v>0</v>
      </c>
      <c r="AQ616" s="3" t="b">
        <v>0</v>
      </c>
    </row>
    <row r="617" spans="1:43" x14ac:dyDescent="0.25">
      <c r="A617" s="39" t="str">
        <f>_xlfn.CONCAT(Table4[[#This Row],[Order]],"-",Table4[[#This Row],[Line]])</f>
        <v>75751-3</v>
      </c>
      <c r="B617" s="59">
        <v>43468</v>
      </c>
      <c r="C617" s="57">
        <v>75751</v>
      </c>
      <c r="D617" s="58" t="s">
        <v>3036</v>
      </c>
      <c r="E617" s="57">
        <v>3</v>
      </c>
      <c r="F617" s="57">
        <v>1</v>
      </c>
      <c r="G617" s="58" t="s">
        <v>29</v>
      </c>
      <c r="H617" s="57">
        <v>2</v>
      </c>
      <c r="I617" s="43" t="b">
        <v>1</v>
      </c>
      <c r="J617" s="43" t="b">
        <v>1</v>
      </c>
      <c r="K617" t="s">
        <v>135</v>
      </c>
      <c r="L617" s="43" t="b">
        <v>1</v>
      </c>
      <c r="M617" s="43" t="b">
        <v>1</v>
      </c>
      <c r="N617" s="43" t="b">
        <v>1</v>
      </c>
      <c r="O617" t="s">
        <v>114</v>
      </c>
      <c r="P617" t="s">
        <v>114</v>
      </c>
      <c r="Q617" t="s">
        <v>114</v>
      </c>
      <c r="R617" t="s">
        <v>114</v>
      </c>
      <c r="S617" t="s">
        <v>114</v>
      </c>
      <c r="T617" t="s">
        <v>114</v>
      </c>
      <c r="U617" t="s">
        <v>114</v>
      </c>
      <c r="V617" t="s">
        <v>114</v>
      </c>
      <c r="W617" s="6">
        <v>43462</v>
      </c>
      <c r="X617" s="58" t="s">
        <v>114</v>
      </c>
      <c r="Y617" s="58" t="s">
        <v>4042</v>
      </c>
      <c r="Z617" s="58" t="s">
        <v>3526</v>
      </c>
      <c r="AA617" s="58" t="s">
        <v>114</v>
      </c>
      <c r="AB617" s="58" t="s">
        <v>74</v>
      </c>
      <c r="AC617" s="57">
        <v>12</v>
      </c>
      <c r="AD617" s="58" t="s">
        <v>21</v>
      </c>
      <c r="AE617" s="59">
        <v>43455</v>
      </c>
      <c r="AF617" s="58" t="s">
        <v>114</v>
      </c>
      <c r="AG617" s="57">
        <v>6</v>
      </c>
      <c r="AH617" s="3" t="s">
        <v>180</v>
      </c>
      <c r="AI617" s="3" t="s">
        <v>1333</v>
      </c>
      <c r="AJ617" t="s">
        <v>114</v>
      </c>
      <c r="AK617" t="s">
        <v>114</v>
      </c>
      <c r="AL617" t="s">
        <v>114</v>
      </c>
      <c r="AM617" s="43" t="b">
        <v>1</v>
      </c>
      <c r="AN617" s="55">
        <v>43465.462297881902</v>
      </c>
      <c r="AO617" s="3"/>
      <c r="AP617" s="43" t="b">
        <v>1</v>
      </c>
      <c r="AQ617" s="3" t="b">
        <v>0</v>
      </c>
    </row>
    <row r="618" spans="1:43" x14ac:dyDescent="0.25">
      <c r="A618" s="39" t="str">
        <f>_xlfn.CONCAT(Table4[[#This Row],[Order]],"-",Table4[[#This Row],[Line]])</f>
        <v>75761-5</v>
      </c>
      <c r="B618" s="59">
        <v>43448</v>
      </c>
      <c r="C618" s="57">
        <v>75761</v>
      </c>
      <c r="D618" s="58" t="s">
        <v>1838</v>
      </c>
      <c r="E618" s="57">
        <v>5</v>
      </c>
      <c r="F618" s="57">
        <v>1</v>
      </c>
      <c r="G618" s="58" t="s">
        <v>43</v>
      </c>
      <c r="H618" s="57">
        <v>1</v>
      </c>
      <c r="I618" s="43" t="b">
        <v>1</v>
      </c>
      <c r="J618" s="43" t="b">
        <v>1</v>
      </c>
      <c r="K618" t="s">
        <v>135</v>
      </c>
      <c r="L618" s="43" t="b">
        <v>1</v>
      </c>
      <c r="M618" s="43" t="b">
        <v>1</v>
      </c>
      <c r="N618" s="43" t="b">
        <v>1</v>
      </c>
      <c r="O618" t="s">
        <v>138</v>
      </c>
      <c r="P618" t="s">
        <v>138</v>
      </c>
      <c r="Q618" t="s">
        <v>114</v>
      </c>
      <c r="R618" t="s">
        <v>114</v>
      </c>
      <c r="S618" t="s">
        <v>114</v>
      </c>
      <c r="T618" t="s">
        <v>114</v>
      </c>
      <c r="U618" t="s">
        <v>114</v>
      </c>
      <c r="V618" t="s">
        <v>114</v>
      </c>
      <c r="W618" s="6">
        <v>43445</v>
      </c>
      <c r="X618" s="58" t="s">
        <v>151</v>
      </c>
      <c r="Y618" s="58" t="s">
        <v>4516</v>
      </c>
      <c r="Z618" s="58" t="s">
        <v>4517</v>
      </c>
      <c r="AA618" s="58" t="s">
        <v>0</v>
      </c>
      <c r="AB618" s="58" t="s">
        <v>74</v>
      </c>
      <c r="AC618" s="57">
        <v>4</v>
      </c>
      <c r="AD618" s="58" t="s">
        <v>1837</v>
      </c>
      <c r="AE618" s="59">
        <v>43446</v>
      </c>
      <c r="AF618" s="58" t="s">
        <v>114</v>
      </c>
      <c r="AG618" s="57">
        <v>2</v>
      </c>
      <c r="AH618" s="3" t="s">
        <v>180</v>
      </c>
      <c r="AI618" s="3" t="s">
        <v>1324</v>
      </c>
      <c r="AJ618" t="s">
        <v>114</v>
      </c>
      <c r="AK618" t="s">
        <v>114</v>
      </c>
      <c r="AL618" t="s">
        <v>114</v>
      </c>
      <c r="AM618" s="43" t="b">
        <v>1</v>
      </c>
      <c r="AN618" s="55">
        <v>43448.402748113404</v>
      </c>
      <c r="AO618" s="3"/>
      <c r="AP618" s="43" t="b">
        <v>1</v>
      </c>
      <c r="AQ618" s="3" t="b">
        <v>0</v>
      </c>
    </row>
    <row r="619" spans="1:43" x14ac:dyDescent="0.25">
      <c r="A619" s="39" t="str">
        <f>_xlfn.CONCAT(Table4[[#This Row],[Order]],"-",Table4[[#This Row],[Line]])</f>
        <v>75761-7</v>
      </c>
      <c r="B619" s="59">
        <v>43468</v>
      </c>
      <c r="C619" s="57">
        <v>75761</v>
      </c>
      <c r="D619" s="58" t="s">
        <v>1840</v>
      </c>
      <c r="E619" s="57">
        <v>7</v>
      </c>
      <c r="F619" s="57">
        <v>1</v>
      </c>
      <c r="G619" s="58" t="s">
        <v>165</v>
      </c>
      <c r="H619" s="57">
        <v>38</v>
      </c>
      <c r="I619" s="43" t="b">
        <v>1</v>
      </c>
      <c r="J619" s="43" t="b">
        <v>0</v>
      </c>
      <c r="K619" t="s">
        <v>135</v>
      </c>
      <c r="L619" s="43" t="b">
        <v>1</v>
      </c>
      <c r="M619" s="43" t="b">
        <v>1</v>
      </c>
      <c r="N619" s="43" t="b">
        <v>1</v>
      </c>
      <c r="O619" t="s">
        <v>114</v>
      </c>
      <c r="P619" t="s">
        <v>114</v>
      </c>
      <c r="Q619" t="s">
        <v>114</v>
      </c>
      <c r="R619" t="s">
        <v>114</v>
      </c>
      <c r="S619" t="s">
        <v>114</v>
      </c>
      <c r="T619" t="s">
        <v>114</v>
      </c>
      <c r="U619" t="s">
        <v>114</v>
      </c>
      <c r="V619" t="s">
        <v>114</v>
      </c>
      <c r="W619" s="6">
        <v>43462</v>
      </c>
      <c r="X619" s="58" t="s">
        <v>151</v>
      </c>
      <c r="Y619" s="58"/>
      <c r="Z619" s="58" t="s">
        <v>101</v>
      </c>
      <c r="AA619" s="58" t="s">
        <v>114</v>
      </c>
      <c r="AB619" s="58" t="s">
        <v>74</v>
      </c>
      <c r="AC619" s="57">
        <v>4</v>
      </c>
      <c r="AD619" s="58" t="s">
        <v>1839</v>
      </c>
      <c r="AE619" s="59"/>
      <c r="AF619" s="58" t="s">
        <v>114</v>
      </c>
      <c r="AG619" s="57">
        <v>38</v>
      </c>
      <c r="AH619" s="3" t="s">
        <v>180</v>
      </c>
      <c r="AI619" s="3" t="s">
        <v>1324</v>
      </c>
      <c r="AJ619" t="s">
        <v>114</v>
      </c>
      <c r="AK619" t="s">
        <v>114</v>
      </c>
      <c r="AL619" t="s">
        <v>114</v>
      </c>
      <c r="AM619" s="43" t="b">
        <v>0</v>
      </c>
      <c r="AN619" s="55"/>
      <c r="AO619" s="3"/>
      <c r="AP619" s="43" t="b">
        <v>0</v>
      </c>
      <c r="AQ619" s="3" t="b">
        <v>0</v>
      </c>
    </row>
    <row r="620" spans="1:43" x14ac:dyDescent="0.25">
      <c r="A620" s="39" t="str">
        <f>_xlfn.CONCAT(Table4[[#This Row],[Order]],"-",Table4[[#This Row],[Line]])</f>
        <v>75761-9</v>
      </c>
      <c r="B620" s="59">
        <v>43448</v>
      </c>
      <c r="C620" s="57">
        <v>75761</v>
      </c>
      <c r="D620" s="58" t="s">
        <v>1842</v>
      </c>
      <c r="E620" s="57">
        <v>9</v>
      </c>
      <c r="F620" s="57">
        <v>1</v>
      </c>
      <c r="G620" s="58" t="s">
        <v>43</v>
      </c>
      <c r="H620" s="57">
        <v>15</v>
      </c>
      <c r="I620" s="43" t="b">
        <v>1</v>
      </c>
      <c r="J620" s="43" t="b">
        <v>1</v>
      </c>
      <c r="K620" t="s">
        <v>135</v>
      </c>
      <c r="L620" s="43" t="b">
        <v>1</v>
      </c>
      <c r="M620" s="43" t="b">
        <v>1</v>
      </c>
      <c r="N620" s="43" t="b">
        <v>1</v>
      </c>
      <c r="O620" t="s">
        <v>114</v>
      </c>
      <c r="P620" t="s">
        <v>138</v>
      </c>
      <c r="Q620" t="s">
        <v>114</v>
      </c>
      <c r="R620" t="s">
        <v>114</v>
      </c>
      <c r="S620" t="s">
        <v>114</v>
      </c>
      <c r="T620" t="s">
        <v>114</v>
      </c>
      <c r="U620" t="s">
        <v>114</v>
      </c>
      <c r="V620" t="s">
        <v>114</v>
      </c>
      <c r="W620" s="6">
        <v>43445</v>
      </c>
      <c r="X620" s="58" t="s">
        <v>151</v>
      </c>
      <c r="Y620" s="58" t="s">
        <v>4518</v>
      </c>
      <c r="Z620" s="58" t="s">
        <v>1238</v>
      </c>
      <c r="AA620" s="58" t="s">
        <v>0</v>
      </c>
      <c r="AB620" s="58" t="s">
        <v>74</v>
      </c>
      <c r="AC620" s="57">
        <v>4</v>
      </c>
      <c r="AD620" s="58" t="s">
        <v>1841</v>
      </c>
      <c r="AE620" s="59">
        <v>43446</v>
      </c>
      <c r="AF620" s="58" t="s">
        <v>114</v>
      </c>
      <c r="AG620" s="57">
        <v>15</v>
      </c>
      <c r="AH620" s="3" t="s">
        <v>180</v>
      </c>
      <c r="AI620" s="3" t="s">
        <v>1324</v>
      </c>
      <c r="AJ620" t="s">
        <v>114</v>
      </c>
      <c r="AK620" t="s">
        <v>114</v>
      </c>
      <c r="AL620" t="s">
        <v>114</v>
      </c>
      <c r="AM620" s="43" t="b">
        <v>1</v>
      </c>
      <c r="AN620" s="55">
        <v>43448.402783136597</v>
      </c>
      <c r="AO620" s="3"/>
      <c r="AP620" s="43" t="b">
        <v>1</v>
      </c>
      <c r="AQ620" s="3" t="b">
        <v>0</v>
      </c>
    </row>
    <row r="621" spans="1:43" x14ac:dyDescent="0.25">
      <c r="A621" s="39" t="str">
        <f>_xlfn.CONCAT(Table4[[#This Row],[Order]],"-",Table4[[#This Row],[Line]])</f>
        <v>75761-10</v>
      </c>
      <c r="B621" s="1">
        <v>43468</v>
      </c>
      <c r="C621" s="10">
        <v>75761</v>
      </c>
      <c r="D621" s="7" t="s">
        <v>1844</v>
      </c>
      <c r="E621" s="10">
        <v>10</v>
      </c>
      <c r="F621" s="10">
        <v>1</v>
      </c>
      <c r="G621" s="7" t="s">
        <v>165</v>
      </c>
      <c r="H621" s="10">
        <v>9</v>
      </c>
      <c r="I621" s="43" t="b">
        <v>1</v>
      </c>
      <c r="J621" s="43" t="b">
        <v>1</v>
      </c>
      <c r="K621" t="s">
        <v>135</v>
      </c>
      <c r="L621" s="43" t="b">
        <v>1</v>
      </c>
      <c r="M621" s="43" t="b">
        <v>1</v>
      </c>
      <c r="N621" s="43" t="b">
        <v>1</v>
      </c>
      <c r="O621" t="s">
        <v>138</v>
      </c>
      <c r="P621" t="s">
        <v>23</v>
      </c>
      <c r="Q621" t="s">
        <v>114</v>
      </c>
      <c r="R621" t="s">
        <v>114</v>
      </c>
      <c r="S621" t="s">
        <v>114</v>
      </c>
      <c r="T621" t="s">
        <v>114</v>
      </c>
      <c r="U621" t="s">
        <v>114</v>
      </c>
      <c r="V621" t="s">
        <v>114</v>
      </c>
      <c r="W621" s="5">
        <v>43462</v>
      </c>
      <c r="X621" s="7" t="s">
        <v>114</v>
      </c>
      <c r="Y621" s="7"/>
      <c r="Z621" s="7" t="s">
        <v>1238</v>
      </c>
      <c r="AA621" s="7" t="s">
        <v>114</v>
      </c>
      <c r="AB621" s="7" t="s">
        <v>74</v>
      </c>
      <c r="AC621" s="10">
        <v>4</v>
      </c>
      <c r="AD621" s="7" t="s">
        <v>1843</v>
      </c>
      <c r="AE621" s="7"/>
      <c r="AF621" s="7" t="s">
        <v>114</v>
      </c>
      <c r="AG621" s="10">
        <v>9</v>
      </c>
      <c r="AH621" s="3" t="s">
        <v>180</v>
      </c>
      <c r="AI621" s="3" t="s">
        <v>1324</v>
      </c>
      <c r="AJ621" t="s">
        <v>114</v>
      </c>
      <c r="AK621" t="s">
        <v>114</v>
      </c>
      <c r="AL621" t="s">
        <v>114</v>
      </c>
      <c r="AM621" s="43" t="b">
        <v>0</v>
      </c>
      <c r="AN621" s="3"/>
      <c r="AO621" s="3"/>
      <c r="AP621" s="43" t="b">
        <v>0</v>
      </c>
      <c r="AQ621" s="3" t="b">
        <v>0</v>
      </c>
    </row>
    <row r="622" spans="1:43" x14ac:dyDescent="0.25">
      <c r="A622" s="39" t="str">
        <f>_xlfn.CONCAT(Table4[[#This Row],[Order]],"-",Table4[[#This Row],[Line]])</f>
        <v>75761-14</v>
      </c>
      <c r="B622" s="1">
        <v>43468</v>
      </c>
      <c r="C622" s="10">
        <v>75761</v>
      </c>
      <c r="D622" s="7" t="s">
        <v>1846</v>
      </c>
      <c r="E622" s="10">
        <v>14</v>
      </c>
      <c r="F622" s="10">
        <v>1</v>
      </c>
      <c r="G622" s="7" t="s">
        <v>165</v>
      </c>
      <c r="H622" s="10">
        <v>4</v>
      </c>
      <c r="I622" s="43" t="b">
        <v>1</v>
      </c>
      <c r="J622" s="43" t="b">
        <v>0</v>
      </c>
      <c r="K622" t="s">
        <v>135</v>
      </c>
      <c r="L622" s="43" t="b">
        <v>0</v>
      </c>
      <c r="M622" s="43" t="b">
        <v>1</v>
      </c>
      <c r="N622" s="43" t="b">
        <v>1</v>
      </c>
      <c r="O622" t="s">
        <v>23</v>
      </c>
      <c r="P622" t="s">
        <v>114</v>
      </c>
      <c r="Q622" t="s">
        <v>114</v>
      </c>
      <c r="R622" t="s">
        <v>114</v>
      </c>
      <c r="S622" t="s">
        <v>114</v>
      </c>
      <c r="T622" t="s">
        <v>114</v>
      </c>
      <c r="U622" t="s">
        <v>23</v>
      </c>
      <c r="V622" t="s">
        <v>114</v>
      </c>
      <c r="W622" s="5">
        <v>43462</v>
      </c>
      <c r="X622" s="7" t="s">
        <v>151</v>
      </c>
      <c r="Y622" s="7"/>
      <c r="Z622" s="7" t="s">
        <v>3967</v>
      </c>
      <c r="AA622" s="7" t="s">
        <v>114</v>
      </c>
      <c r="AB622" s="7" t="s">
        <v>74</v>
      </c>
      <c r="AC622" s="10">
        <v>4</v>
      </c>
      <c r="AD622" s="7" t="s">
        <v>1845</v>
      </c>
      <c r="AE622" s="7"/>
      <c r="AF622" s="7" t="s">
        <v>114</v>
      </c>
      <c r="AG622" s="10">
        <v>4</v>
      </c>
      <c r="AH622" s="3" t="s">
        <v>180</v>
      </c>
      <c r="AI622" s="3" t="s">
        <v>1324</v>
      </c>
      <c r="AJ622" t="s">
        <v>114</v>
      </c>
      <c r="AK622" t="s">
        <v>114</v>
      </c>
      <c r="AL622" t="s">
        <v>114</v>
      </c>
      <c r="AM622" s="43" t="b">
        <v>0</v>
      </c>
      <c r="AN622" s="3"/>
      <c r="AO622" s="3"/>
      <c r="AP622" s="43" t="b">
        <v>0</v>
      </c>
      <c r="AQ622" s="3" t="b">
        <v>0</v>
      </c>
    </row>
    <row r="623" spans="1:43" x14ac:dyDescent="0.25">
      <c r="A623" s="39" t="str">
        <f>_xlfn.CONCAT(Table4[[#This Row],[Order]],"-",Table4[[#This Row],[Line]])</f>
        <v>75801-6</v>
      </c>
      <c r="B623" s="1">
        <v>43469</v>
      </c>
      <c r="C623" s="10">
        <v>75801</v>
      </c>
      <c r="D623" s="7" t="s">
        <v>1365</v>
      </c>
      <c r="E623" s="10">
        <v>6</v>
      </c>
      <c r="F623" s="10">
        <v>1</v>
      </c>
      <c r="G623" s="7" t="s">
        <v>165</v>
      </c>
      <c r="H623" s="10">
        <v>2</v>
      </c>
      <c r="I623" s="43" t="b">
        <v>1</v>
      </c>
      <c r="J623" s="43" t="b">
        <v>0</v>
      </c>
      <c r="K623" t="s">
        <v>135</v>
      </c>
      <c r="L623" s="43" t="b">
        <v>0</v>
      </c>
      <c r="M623" s="43" t="b">
        <v>1</v>
      </c>
      <c r="N623" s="43" t="b">
        <v>0</v>
      </c>
      <c r="O623" t="s">
        <v>114</v>
      </c>
      <c r="P623" t="s">
        <v>23</v>
      </c>
      <c r="Q623" t="s">
        <v>114</v>
      </c>
      <c r="R623" t="s">
        <v>114</v>
      </c>
      <c r="S623" t="s">
        <v>114</v>
      </c>
      <c r="T623" t="s">
        <v>114</v>
      </c>
      <c r="U623" t="s">
        <v>114</v>
      </c>
      <c r="V623" t="s">
        <v>114</v>
      </c>
      <c r="W623" s="5">
        <v>43465</v>
      </c>
      <c r="X623" s="7" t="s">
        <v>114</v>
      </c>
      <c r="Y623" s="7"/>
      <c r="Z623" s="7" t="s">
        <v>1046</v>
      </c>
      <c r="AA623" s="7" t="s">
        <v>114</v>
      </c>
      <c r="AB623" s="7" t="s">
        <v>74</v>
      </c>
      <c r="AC623" s="10">
        <v>4</v>
      </c>
      <c r="AD623" s="7" t="s">
        <v>1364</v>
      </c>
      <c r="AE623" s="7"/>
      <c r="AF623" s="7" t="s">
        <v>114</v>
      </c>
      <c r="AG623" s="10">
        <v>2</v>
      </c>
      <c r="AH623" s="3" t="s">
        <v>74</v>
      </c>
      <c r="AI623" s="3" t="s">
        <v>1320</v>
      </c>
      <c r="AJ623" t="s">
        <v>114</v>
      </c>
      <c r="AK623" t="s">
        <v>23</v>
      </c>
      <c r="AL623" t="s">
        <v>114</v>
      </c>
      <c r="AM623" s="43" t="b">
        <v>0</v>
      </c>
      <c r="AN623" s="3"/>
      <c r="AO623" s="3"/>
      <c r="AP623" s="43" t="b">
        <v>0</v>
      </c>
      <c r="AQ623" s="3" t="b">
        <v>0</v>
      </c>
    </row>
    <row r="624" spans="1:43" x14ac:dyDescent="0.25">
      <c r="A624" s="39" t="str">
        <f>_xlfn.CONCAT(Table4[[#This Row],[Order]],"-",Table4[[#This Row],[Line]])</f>
        <v>75801-7</v>
      </c>
      <c r="B624" s="1">
        <v>43469</v>
      </c>
      <c r="C624" s="10">
        <v>75801</v>
      </c>
      <c r="D624" s="7" t="s">
        <v>1158</v>
      </c>
      <c r="E624" s="10">
        <v>7</v>
      </c>
      <c r="F624" s="10">
        <v>1</v>
      </c>
      <c r="G624" s="7" t="s">
        <v>165</v>
      </c>
      <c r="H624" s="10">
        <v>30</v>
      </c>
      <c r="I624" s="43" t="b">
        <v>1</v>
      </c>
      <c r="J624" s="43" t="b">
        <v>0</v>
      </c>
      <c r="K624" t="s">
        <v>135</v>
      </c>
      <c r="L624" s="43" t="b">
        <v>1</v>
      </c>
      <c r="M624" s="43" t="b">
        <v>1</v>
      </c>
      <c r="N624" s="43" t="b">
        <v>0</v>
      </c>
      <c r="O624" t="s">
        <v>114</v>
      </c>
      <c r="P624" t="s">
        <v>138</v>
      </c>
      <c r="Q624" t="s">
        <v>114</v>
      </c>
      <c r="R624" t="s">
        <v>114</v>
      </c>
      <c r="S624" t="s">
        <v>114</v>
      </c>
      <c r="T624" t="s">
        <v>114</v>
      </c>
      <c r="U624" t="s">
        <v>114</v>
      </c>
      <c r="V624" t="s">
        <v>114</v>
      </c>
      <c r="W624" s="5">
        <v>43465</v>
      </c>
      <c r="X624" s="7" t="s">
        <v>114</v>
      </c>
      <c r="Y624" s="7"/>
      <c r="Z624" s="7" t="s">
        <v>3759</v>
      </c>
      <c r="AA624" s="7" t="s">
        <v>114</v>
      </c>
      <c r="AB624" s="7" t="s">
        <v>74</v>
      </c>
      <c r="AC624" s="10">
        <v>4</v>
      </c>
      <c r="AD624" s="7" t="s">
        <v>1157</v>
      </c>
      <c r="AE624" s="7"/>
      <c r="AF624" s="7" t="s">
        <v>114</v>
      </c>
      <c r="AG624" s="10">
        <v>30</v>
      </c>
      <c r="AH624" s="3" t="s">
        <v>74</v>
      </c>
      <c r="AI624" s="3" t="s">
        <v>1320</v>
      </c>
      <c r="AJ624" t="s">
        <v>114</v>
      </c>
      <c r="AK624" t="s">
        <v>114</v>
      </c>
      <c r="AL624" t="s">
        <v>114</v>
      </c>
      <c r="AM624" s="43" t="b">
        <v>0</v>
      </c>
      <c r="AN624" s="3"/>
      <c r="AO624" s="3"/>
      <c r="AP624" s="43" t="b">
        <v>0</v>
      </c>
      <c r="AQ624" s="3" t="b">
        <v>0</v>
      </c>
    </row>
    <row r="625" spans="1:43" x14ac:dyDescent="0.25">
      <c r="A625" s="39" t="str">
        <f>_xlfn.CONCAT(Table4[[#This Row],[Order]],"-",Table4[[#This Row],[Line]])</f>
        <v>75801-15</v>
      </c>
      <c r="B625" s="6">
        <v>43469</v>
      </c>
      <c r="C625" s="9">
        <v>75801</v>
      </c>
      <c r="D625" s="4" t="s">
        <v>1365</v>
      </c>
      <c r="E625" s="9">
        <v>15</v>
      </c>
      <c r="F625" s="9">
        <v>1</v>
      </c>
      <c r="G625" s="4" t="s">
        <v>165</v>
      </c>
      <c r="H625" s="9">
        <v>2</v>
      </c>
      <c r="I625" s="43" t="b">
        <v>1</v>
      </c>
      <c r="J625" s="43" t="b">
        <v>0</v>
      </c>
      <c r="K625" t="s">
        <v>135</v>
      </c>
      <c r="L625" s="43" t="b">
        <v>0</v>
      </c>
      <c r="M625" s="43" t="b">
        <v>1</v>
      </c>
      <c r="N625" s="43" t="b">
        <v>0</v>
      </c>
      <c r="O625" t="s">
        <v>114</v>
      </c>
      <c r="P625" t="s">
        <v>23</v>
      </c>
      <c r="Q625" t="s">
        <v>114</v>
      </c>
      <c r="R625" t="s">
        <v>114</v>
      </c>
      <c r="S625" t="s">
        <v>114</v>
      </c>
      <c r="T625" t="s">
        <v>114</v>
      </c>
      <c r="U625" t="s">
        <v>114</v>
      </c>
      <c r="V625" t="s">
        <v>114</v>
      </c>
      <c r="W625" s="6">
        <v>43465</v>
      </c>
      <c r="X625" s="4" t="s">
        <v>114</v>
      </c>
      <c r="Y625" s="4"/>
      <c r="Z625" s="4" t="s">
        <v>1046</v>
      </c>
      <c r="AA625" s="4" t="s">
        <v>114</v>
      </c>
      <c r="AB625" s="4" t="s">
        <v>74</v>
      </c>
      <c r="AC625" s="9">
        <v>4</v>
      </c>
      <c r="AD625" s="4" t="s">
        <v>1366</v>
      </c>
      <c r="AE625" s="6"/>
      <c r="AF625" s="4" t="s">
        <v>114</v>
      </c>
      <c r="AG625" s="9">
        <v>2</v>
      </c>
      <c r="AH625" s="3" t="s">
        <v>74</v>
      </c>
      <c r="AI625" s="3" t="s">
        <v>1320</v>
      </c>
      <c r="AJ625" t="s">
        <v>114</v>
      </c>
      <c r="AK625" t="s">
        <v>23</v>
      </c>
      <c r="AL625" t="s">
        <v>114</v>
      </c>
      <c r="AM625" s="43" t="b">
        <v>0</v>
      </c>
      <c r="AN625" s="55"/>
      <c r="AO625" s="3"/>
      <c r="AP625" s="43" t="b">
        <v>0</v>
      </c>
      <c r="AQ625" s="3" t="b">
        <v>0</v>
      </c>
    </row>
    <row r="626" spans="1:43" x14ac:dyDescent="0.25">
      <c r="A626" s="39" t="str">
        <f>_xlfn.CONCAT(Table4[[#This Row],[Order]],"-",Table4[[#This Row],[Line]])</f>
        <v>75801-16</v>
      </c>
      <c r="B626" s="6">
        <v>43461</v>
      </c>
      <c r="C626" s="9">
        <v>75801</v>
      </c>
      <c r="D626" s="4" t="s">
        <v>1164</v>
      </c>
      <c r="E626" s="9">
        <v>16</v>
      </c>
      <c r="F626" s="9">
        <v>1</v>
      </c>
      <c r="G626" s="4" t="s">
        <v>29</v>
      </c>
      <c r="H626" s="9">
        <v>4</v>
      </c>
      <c r="I626" s="43" t="b">
        <v>1</v>
      </c>
      <c r="J626" s="43" t="b">
        <v>1</v>
      </c>
      <c r="K626" t="s">
        <v>135</v>
      </c>
      <c r="L626" s="43" t="b">
        <v>1</v>
      </c>
      <c r="M626" s="43" t="b">
        <v>1</v>
      </c>
      <c r="N626" s="43" t="b">
        <v>1</v>
      </c>
      <c r="O626" t="s">
        <v>114</v>
      </c>
      <c r="P626" t="s">
        <v>138</v>
      </c>
      <c r="Q626" t="s">
        <v>114</v>
      </c>
      <c r="R626" t="s">
        <v>114</v>
      </c>
      <c r="S626" t="s">
        <v>114</v>
      </c>
      <c r="T626" t="s">
        <v>114</v>
      </c>
      <c r="U626" t="s">
        <v>114</v>
      </c>
      <c r="V626" t="s">
        <v>114</v>
      </c>
      <c r="W626" s="6">
        <v>43454</v>
      </c>
      <c r="X626" s="4" t="s">
        <v>151</v>
      </c>
      <c r="Y626" s="4" t="s">
        <v>4519</v>
      </c>
      <c r="Z626" s="4" t="s">
        <v>9</v>
      </c>
      <c r="AA626" s="4" t="s">
        <v>114</v>
      </c>
      <c r="AB626" s="4" t="s">
        <v>74</v>
      </c>
      <c r="AC626" s="9">
        <v>7</v>
      </c>
      <c r="AD626" s="4" t="s">
        <v>1163</v>
      </c>
      <c r="AE626" s="6">
        <v>43453</v>
      </c>
      <c r="AF626" s="4" t="s">
        <v>114</v>
      </c>
      <c r="AG626" s="9">
        <v>4</v>
      </c>
      <c r="AH626" s="3" t="s">
        <v>74</v>
      </c>
      <c r="AI626" s="3" t="s">
        <v>1320</v>
      </c>
      <c r="AJ626" t="s">
        <v>114</v>
      </c>
      <c r="AK626" t="s">
        <v>114</v>
      </c>
      <c r="AL626" t="s">
        <v>114</v>
      </c>
      <c r="AM626" s="43" t="b">
        <v>1</v>
      </c>
      <c r="AN626" s="55">
        <v>43462.423166516201</v>
      </c>
      <c r="AO626" s="3"/>
      <c r="AP626" s="43" t="b">
        <v>1</v>
      </c>
      <c r="AQ626" s="3" t="b">
        <v>0</v>
      </c>
    </row>
    <row r="627" spans="1:43" x14ac:dyDescent="0.25">
      <c r="A627" s="39" t="str">
        <f>_xlfn.CONCAT(Table4[[#This Row],[Order]],"-",Table4[[#This Row],[Line]])</f>
        <v>75801-17</v>
      </c>
      <c r="B627" s="6">
        <v>43469</v>
      </c>
      <c r="C627" s="9">
        <v>75801</v>
      </c>
      <c r="D627" s="4" t="s">
        <v>1158</v>
      </c>
      <c r="E627" s="9">
        <v>17</v>
      </c>
      <c r="F627" s="9">
        <v>1</v>
      </c>
      <c r="G627" s="4" t="s">
        <v>165</v>
      </c>
      <c r="H627" s="9">
        <v>27</v>
      </c>
      <c r="I627" s="43" t="b">
        <v>1</v>
      </c>
      <c r="J627" s="43" t="b">
        <v>0</v>
      </c>
      <c r="K627" t="s">
        <v>135</v>
      </c>
      <c r="L627" s="43" t="b">
        <v>1</v>
      </c>
      <c r="M627" s="43" t="b">
        <v>1</v>
      </c>
      <c r="N627" s="43" t="b">
        <v>0</v>
      </c>
      <c r="O627" t="s">
        <v>114</v>
      </c>
      <c r="P627" t="s">
        <v>138</v>
      </c>
      <c r="Q627" t="s">
        <v>114</v>
      </c>
      <c r="R627" t="s">
        <v>114</v>
      </c>
      <c r="S627" t="s">
        <v>114</v>
      </c>
      <c r="T627" t="s">
        <v>114</v>
      </c>
      <c r="U627" t="s">
        <v>114</v>
      </c>
      <c r="V627" t="s">
        <v>114</v>
      </c>
      <c r="W627" s="6">
        <v>43465</v>
      </c>
      <c r="X627" s="4" t="s">
        <v>114</v>
      </c>
      <c r="Y627" s="4"/>
      <c r="Z627" s="4" t="s">
        <v>3759</v>
      </c>
      <c r="AA627" s="4" t="s">
        <v>114</v>
      </c>
      <c r="AB627" s="4" t="s">
        <v>74</v>
      </c>
      <c r="AC627" s="9">
        <v>4</v>
      </c>
      <c r="AD627" s="4" t="s">
        <v>1165</v>
      </c>
      <c r="AE627" s="6"/>
      <c r="AF627" s="4" t="s">
        <v>114</v>
      </c>
      <c r="AG627" s="9">
        <v>27</v>
      </c>
      <c r="AH627" s="3" t="s">
        <v>74</v>
      </c>
      <c r="AI627" s="3" t="s">
        <v>1320</v>
      </c>
      <c r="AJ627" t="s">
        <v>114</v>
      </c>
      <c r="AK627" t="s">
        <v>114</v>
      </c>
      <c r="AL627" t="s">
        <v>114</v>
      </c>
      <c r="AM627" s="43" t="b">
        <v>0</v>
      </c>
      <c r="AN627" s="55"/>
      <c r="AO627" s="3"/>
      <c r="AP627" s="43" t="b">
        <v>0</v>
      </c>
      <c r="AQ627" s="3" t="b">
        <v>0</v>
      </c>
    </row>
    <row r="628" spans="1:43" x14ac:dyDescent="0.25">
      <c r="A628" s="39" t="str">
        <f>_xlfn.CONCAT(Table4[[#This Row],[Order]],"-",Table4[[#This Row],[Line]])</f>
        <v>75801-25</v>
      </c>
      <c r="B628" s="6">
        <v>43469</v>
      </c>
      <c r="C628" s="9">
        <v>75801</v>
      </c>
      <c r="D628" s="4" t="s">
        <v>1365</v>
      </c>
      <c r="E628" s="9">
        <v>25</v>
      </c>
      <c r="F628" s="9">
        <v>1</v>
      </c>
      <c r="G628" s="4" t="s">
        <v>165</v>
      </c>
      <c r="H628" s="9">
        <v>2</v>
      </c>
      <c r="I628" s="43" t="b">
        <v>1</v>
      </c>
      <c r="J628" s="43" t="b">
        <v>0</v>
      </c>
      <c r="K628" t="s">
        <v>135</v>
      </c>
      <c r="L628" s="43" t="b">
        <v>0</v>
      </c>
      <c r="M628" s="43" t="b">
        <v>1</v>
      </c>
      <c r="N628" s="43" t="b">
        <v>0</v>
      </c>
      <c r="O628" t="s">
        <v>114</v>
      </c>
      <c r="P628" t="s">
        <v>23</v>
      </c>
      <c r="Q628" t="s">
        <v>114</v>
      </c>
      <c r="R628" t="s">
        <v>114</v>
      </c>
      <c r="S628" t="s">
        <v>114</v>
      </c>
      <c r="T628" t="s">
        <v>114</v>
      </c>
      <c r="U628" t="s">
        <v>114</v>
      </c>
      <c r="V628" t="s">
        <v>114</v>
      </c>
      <c r="W628" s="6">
        <v>43465</v>
      </c>
      <c r="X628" s="4" t="s">
        <v>114</v>
      </c>
      <c r="Y628" s="4"/>
      <c r="Z628" s="4" t="s">
        <v>1046</v>
      </c>
      <c r="AA628" s="4" t="s">
        <v>114</v>
      </c>
      <c r="AB628" s="4" t="s">
        <v>74</v>
      </c>
      <c r="AC628" s="9">
        <v>4</v>
      </c>
      <c r="AD628" s="4" t="s">
        <v>1367</v>
      </c>
      <c r="AE628" s="6"/>
      <c r="AF628" s="4" t="s">
        <v>114</v>
      </c>
      <c r="AG628" s="9">
        <v>2</v>
      </c>
      <c r="AH628" s="3" t="s">
        <v>74</v>
      </c>
      <c r="AI628" s="3" t="s">
        <v>1320</v>
      </c>
      <c r="AJ628" t="s">
        <v>114</v>
      </c>
      <c r="AK628" t="s">
        <v>23</v>
      </c>
      <c r="AL628" t="s">
        <v>114</v>
      </c>
      <c r="AM628" s="43" t="b">
        <v>0</v>
      </c>
      <c r="AN628" s="55"/>
      <c r="AO628" s="3"/>
      <c r="AP628" s="43" t="b">
        <v>0</v>
      </c>
      <c r="AQ628" s="3" t="b">
        <v>0</v>
      </c>
    </row>
    <row r="629" spans="1:43" x14ac:dyDescent="0.25">
      <c r="A629" s="39" t="str">
        <f>_xlfn.CONCAT(Table4[[#This Row],[Order]],"-",Table4[[#This Row],[Line]])</f>
        <v>75801-28</v>
      </c>
      <c r="B629" s="5">
        <v>43469</v>
      </c>
      <c r="C629" s="8">
        <v>75801</v>
      </c>
      <c r="D629" s="3" t="s">
        <v>1158</v>
      </c>
      <c r="E629" s="8">
        <v>28</v>
      </c>
      <c r="F629" s="8">
        <v>1</v>
      </c>
      <c r="G629" s="3" t="s">
        <v>165</v>
      </c>
      <c r="H629" s="8">
        <v>25</v>
      </c>
      <c r="I629" s="43" t="b">
        <v>1</v>
      </c>
      <c r="J629" s="43" t="b">
        <v>0</v>
      </c>
      <c r="K629" t="s">
        <v>135</v>
      </c>
      <c r="L629" s="43" t="b">
        <v>1</v>
      </c>
      <c r="M629" s="43" t="b">
        <v>1</v>
      </c>
      <c r="N629" s="43" t="b">
        <v>0</v>
      </c>
      <c r="O629" t="s">
        <v>114</v>
      </c>
      <c r="P629" t="s">
        <v>138</v>
      </c>
      <c r="Q629" t="s">
        <v>114</v>
      </c>
      <c r="R629" t="s">
        <v>114</v>
      </c>
      <c r="S629" t="s">
        <v>114</v>
      </c>
      <c r="T629" t="s">
        <v>114</v>
      </c>
      <c r="U629" t="s">
        <v>114</v>
      </c>
      <c r="V629" t="s">
        <v>114</v>
      </c>
      <c r="W629" s="5">
        <v>43465</v>
      </c>
      <c r="X629" s="3" t="s">
        <v>114</v>
      </c>
      <c r="Y629" s="3"/>
      <c r="Z629" s="3" t="s">
        <v>3759</v>
      </c>
      <c r="AA629" s="3" t="s">
        <v>114</v>
      </c>
      <c r="AB629" s="3" t="s">
        <v>74</v>
      </c>
      <c r="AC629" s="8">
        <v>4</v>
      </c>
      <c r="AD629" s="3" t="s">
        <v>1169</v>
      </c>
      <c r="AE629" s="3"/>
      <c r="AF629" s="3" t="s">
        <v>114</v>
      </c>
      <c r="AG629" s="8">
        <v>25</v>
      </c>
      <c r="AH629" s="3" t="s">
        <v>74</v>
      </c>
      <c r="AI629" s="3" t="s">
        <v>1320</v>
      </c>
      <c r="AJ629" t="s">
        <v>114</v>
      </c>
      <c r="AK629" t="s">
        <v>114</v>
      </c>
      <c r="AL629" t="s">
        <v>114</v>
      </c>
      <c r="AM629" s="43" t="b">
        <v>0</v>
      </c>
      <c r="AN629" s="3"/>
      <c r="AO629" s="3"/>
      <c r="AP629" s="43" t="b">
        <v>0</v>
      </c>
      <c r="AQ629" s="3" t="b">
        <v>0</v>
      </c>
    </row>
    <row r="630" spans="1:43" x14ac:dyDescent="0.25">
      <c r="A630" s="39" t="str">
        <f>_xlfn.CONCAT(Table4[[#This Row],[Order]],"-",Table4[[#This Row],[Line]])</f>
        <v>75801-29</v>
      </c>
      <c r="B630" s="5">
        <v>43461</v>
      </c>
      <c r="C630" s="8">
        <v>75801</v>
      </c>
      <c r="D630" s="3" t="s">
        <v>1164</v>
      </c>
      <c r="E630" s="8">
        <v>29</v>
      </c>
      <c r="F630" s="8">
        <v>1</v>
      </c>
      <c r="G630" s="3" t="s">
        <v>29</v>
      </c>
      <c r="H630" s="8">
        <v>4</v>
      </c>
      <c r="I630" s="43" t="b">
        <v>1</v>
      </c>
      <c r="J630" s="43" t="b">
        <v>1</v>
      </c>
      <c r="K630" t="s">
        <v>135</v>
      </c>
      <c r="L630" s="43" t="b">
        <v>1</v>
      </c>
      <c r="M630" s="43" t="b">
        <v>1</v>
      </c>
      <c r="N630" s="43" t="b">
        <v>1</v>
      </c>
      <c r="O630" t="s">
        <v>114</v>
      </c>
      <c r="P630" t="s">
        <v>138</v>
      </c>
      <c r="Q630" t="s">
        <v>114</v>
      </c>
      <c r="R630" t="s">
        <v>114</v>
      </c>
      <c r="S630" t="s">
        <v>114</v>
      </c>
      <c r="T630" t="s">
        <v>114</v>
      </c>
      <c r="U630" t="s">
        <v>114</v>
      </c>
      <c r="V630" t="s">
        <v>114</v>
      </c>
      <c r="W630" s="5">
        <v>43454</v>
      </c>
      <c r="X630" s="3" t="s">
        <v>151</v>
      </c>
      <c r="Y630" s="3" t="s">
        <v>4520</v>
      </c>
      <c r="Z630" s="3" t="s">
        <v>9</v>
      </c>
      <c r="AA630" s="3" t="s">
        <v>114</v>
      </c>
      <c r="AB630" s="3" t="s">
        <v>74</v>
      </c>
      <c r="AC630" s="8">
        <v>7</v>
      </c>
      <c r="AD630" s="3" t="s">
        <v>1170</v>
      </c>
      <c r="AE630" s="3">
        <v>43453</v>
      </c>
      <c r="AF630" s="3" t="s">
        <v>114</v>
      </c>
      <c r="AG630" s="8">
        <v>4</v>
      </c>
      <c r="AH630" s="3" t="s">
        <v>74</v>
      </c>
      <c r="AI630" s="3" t="s">
        <v>1320</v>
      </c>
      <c r="AJ630" t="s">
        <v>114</v>
      </c>
      <c r="AK630" t="s">
        <v>114</v>
      </c>
      <c r="AL630" t="s">
        <v>114</v>
      </c>
      <c r="AM630" s="43" t="b">
        <v>1</v>
      </c>
      <c r="AN630" s="3">
        <v>43462.423218518503</v>
      </c>
      <c r="AO630" s="3"/>
      <c r="AP630" s="43" t="b">
        <v>1</v>
      </c>
      <c r="AQ630" s="3" t="b">
        <v>0</v>
      </c>
    </row>
    <row r="631" spans="1:43" x14ac:dyDescent="0.25">
      <c r="A631" s="39" t="str">
        <f>_xlfn.CONCAT(Table4[[#This Row],[Order]],"-",Table4[[#This Row],[Line]])</f>
        <v>75801-36</v>
      </c>
      <c r="B631" s="5">
        <v>43469</v>
      </c>
      <c r="C631" s="8">
        <v>75801</v>
      </c>
      <c r="D631" s="3" t="s">
        <v>1365</v>
      </c>
      <c r="E631" s="8">
        <v>36</v>
      </c>
      <c r="F631" s="8">
        <v>1</v>
      </c>
      <c r="G631" s="3" t="s">
        <v>165</v>
      </c>
      <c r="H631" s="8">
        <v>2</v>
      </c>
      <c r="I631" s="43" t="b">
        <v>1</v>
      </c>
      <c r="J631" s="43" t="b">
        <v>0</v>
      </c>
      <c r="K631" t="s">
        <v>135</v>
      </c>
      <c r="L631" s="43" t="b">
        <v>0</v>
      </c>
      <c r="M631" s="43" t="b">
        <v>1</v>
      </c>
      <c r="N631" s="43" t="b">
        <v>0</v>
      </c>
      <c r="O631" t="s">
        <v>114</v>
      </c>
      <c r="P631" t="s">
        <v>23</v>
      </c>
      <c r="Q631" t="s">
        <v>114</v>
      </c>
      <c r="R631" t="s">
        <v>114</v>
      </c>
      <c r="S631" t="s">
        <v>114</v>
      </c>
      <c r="T631" t="s">
        <v>114</v>
      </c>
      <c r="U631" t="s">
        <v>114</v>
      </c>
      <c r="V631" t="s">
        <v>114</v>
      </c>
      <c r="W631" s="5">
        <v>43465</v>
      </c>
      <c r="X631" s="3" t="s">
        <v>114</v>
      </c>
      <c r="Y631" s="3"/>
      <c r="Z631" s="3" t="s">
        <v>1046</v>
      </c>
      <c r="AA631" s="3" t="s">
        <v>114</v>
      </c>
      <c r="AB631" s="3" t="s">
        <v>74</v>
      </c>
      <c r="AC631" s="8">
        <v>4</v>
      </c>
      <c r="AD631" s="3" t="s">
        <v>1368</v>
      </c>
      <c r="AE631" s="3"/>
      <c r="AF631" s="3" t="s">
        <v>114</v>
      </c>
      <c r="AG631" s="8">
        <v>2</v>
      </c>
      <c r="AH631" s="3" t="s">
        <v>74</v>
      </c>
      <c r="AI631" s="3" t="s">
        <v>1320</v>
      </c>
      <c r="AJ631" t="s">
        <v>114</v>
      </c>
      <c r="AK631" t="s">
        <v>23</v>
      </c>
      <c r="AL631" t="s">
        <v>114</v>
      </c>
      <c r="AM631" s="43" t="b">
        <v>0</v>
      </c>
      <c r="AN631" s="3"/>
      <c r="AO631" s="3"/>
      <c r="AP631" s="43" t="b">
        <v>0</v>
      </c>
      <c r="AQ631" s="3" t="b">
        <v>0</v>
      </c>
    </row>
    <row r="632" spans="1:43" x14ac:dyDescent="0.25">
      <c r="A632" s="39" t="str">
        <f>_xlfn.CONCAT(Table4[[#This Row],[Order]],"-",Table4[[#This Row],[Line]])</f>
        <v>75801-37</v>
      </c>
      <c r="B632" s="5">
        <v>43461</v>
      </c>
      <c r="C632" s="8">
        <v>75801</v>
      </c>
      <c r="D632" s="3" t="s">
        <v>1559</v>
      </c>
      <c r="E632" s="8">
        <v>37</v>
      </c>
      <c r="F632" s="8">
        <v>1</v>
      </c>
      <c r="G632" s="3" t="s">
        <v>29</v>
      </c>
      <c r="H632" s="8">
        <v>1</v>
      </c>
      <c r="I632" s="43" t="b">
        <v>1</v>
      </c>
      <c r="J632" s="43" t="b">
        <v>1</v>
      </c>
      <c r="K632" t="s">
        <v>135</v>
      </c>
      <c r="L632" s="43" t="b">
        <v>1</v>
      </c>
      <c r="M632" s="43" t="b">
        <v>1</v>
      </c>
      <c r="N632" s="43" t="b">
        <v>1</v>
      </c>
      <c r="O632" t="s">
        <v>114</v>
      </c>
      <c r="P632" t="s">
        <v>114</v>
      </c>
      <c r="Q632" t="s">
        <v>114</v>
      </c>
      <c r="R632" t="s">
        <v>114</v>
      </c>
      <c r="S632" t="s">
        <v>114</v>
      </c>
      <c r="T632" t="s">
        <v>114</v>
      </c>
      <c r="U632" t="s">
        <v>114</v>
      </c>
      <c r="V632" t="s">
        <v>114</v>
      </c>
      <c r="W632" s="5">
        <v>43454</v>
      </c>
      <c r="X632" s="3" t="s">
        <v>151</v>
      </c>
      <c r="Y632" s="3" t="s">
        <v>4521</v>
      </c>
      <c r="Z632" s="3" t="s">
        <v>2450</v>
      </c>
      <c r="AA632" s="3" t="s">
        <v>0</v>
      </c>
      <c r="AB632" s="3" t="s">
        <v>74</v>
      </c>
      <c r="AC632" s="8">
        <v>7</v>
      </c>
      <c r="AD632" s="3" t="s">
        <v>1173</v>
      </c>
      <c r="AE632" s="3">
        <v>43452</v>
      </c>
      <c r="AF632" s="3" t="s">
        <v>114</v>
      </c>
      <c r="AG632" s="8">
        <v>2</v>
      </c>
      <c r="AH632" s="3" t="s">
        <v>74</v>
      </c>
      <c r="AI632" s="3" t="s">
        <v>1320</v>
      </c>
      <c r="AJ632" t="s">
        <v>114</v>
      </c>
      <c r="AK632" t="s">
        <v>114</v>
      </c>
      <c r="AL632" t="s">
        <v>114</v>
      </c>
      <c r="AM632" s="43" t="b">
        <v>1</v>
      </c>
      <c r="AN632" s="3">
        <v>43462.423240705997</v>
      </c>
      <c r="AO632" s="3"/>
      <c r="AP632" s="43" t="b">
        <v>1</v>
      </c>
      <c r="AQ632" s="3" t="b">
        <v>0</v>
      </c>
    </row>
    <row r="633" spans="1:43" x14ac:dyDescent="0.25">
      <c r="A633" s="39" t="str">
        <f>_xlfn.CONCAT(Table4[[#This Row],[Order]],"-",Table4[[#This Row],[Line]])</f>
        <v>75801-38</v>
      </c>
      <c r="B633" s="5">
        <v>43461</v>
      </c>
      <c r="C633" s="8">
        <v>75801</v>
      </c>
      <c r="D633" s="3" t="s">
        <v>1560</v>
      </c>
      <c r="E633" s="8">
        <v>38</v>
      </c>
      <c r="F633" s="8">
        <v>1</v>
      </c>
      <c r="G633" s="3" t="s">
        <v>29</v>
      </c>
      <c r="H633" s="8">
        <v>2</v>
      </c>
      <c r="I633" s="43" t="b">
        <v>1</v>
      </c>
      <c r="J633" s="43" t="b">
        <v>1</v>
      </c>
      <c r="K633" t="s">
        <v>135</v>
      </c>
      <c r="L633" s="43" t="b">
        <v>1</v>
      </c>
      <c r="M633" s="43" t="b">
        <v>1</v>
      </c>
      <c r="N633" s="43" t="b">
        <v>1</v>
      </c>
      <c r="O633" t="s">
        <v>114</v>
      </c>
      <c r="P633" t="s">
        <v>114</v>
      </c>
      <c r="Q633" t="s">
        <v>114</v>
      </c>
      <c r="R633" t="s">
        <v>114</v>
      </c>
      <c r="S633" t="s">
        <v>114</v>
      </c>
      <c r="T633" t="s">
        <v>114</v>
      </c>
      <c r="U633" t="s">
        <v>114</v>
      </c>
      <c r="V633" t="s">
        <v>114</v>
      </c>
      <c r="W633" s="5">
        <v>43454</v>
      </c>
      <c r="X633" s="3" t="s">
        <v>151</v>
      </c>
      <c r="Y633" s="3" t="s">
        <v>4522</v>
      </c>
      <c r="Z633" s="3" t="s">
        <v>2451</v>
      </c>
      <c r="AA633" s="3" t="s">
        <v>0</v>
      </c>
      <c r="AB633" s="3" t="s">
        <v>74</v>
      </c>
      <c r="AC633" s="8">
        <v>7</v>
      </c>
      <c r="AD633" s="3" t="s">
        <v>1174</v>
      </c>
      <c r="AE633" s="3">
        <v>43452</v>
      </c>
      <c r="AF633" s="3" t="s">
        <v>114</v>
      </c>
      <c r="AG633" s="8">
        <v>6</v>
      </c>
      <c r="AH633" s="3" t="s">
        <v>74</v>
      </c>
      <c r="AI633" s="3" t="s">
        <v>1320</v>
      </c>
      <c r="AJ633" t="s">
        <v>114</v>
      </c>
      <c r="AK633" t="s">
        <v>114</v>
      </c>
      <c r="AL633" t="s">
        <v>114</v>
      </c>
      <c r="AM633" s="43" t="b">
        <v>1</v>
      </c>
      <c r="AN633" s="3">
        <v>43462.423256446797</v>
      </c>
      <c r="AO633" s="3"/>
      <c r="AP633" s="43" t="b">
        <v>1</v>
      </c>
      <c r="AQ633" s="3" t="b">
        <v>0</v>
      </c>
    </row>
    <row r="634" spans="1:43" x14ac:dyDescent="0.25">
      <c r="A634" s="39" t="str">
        <f>_xlfn.CONCAT(Table4[[#This Row],[Order]],"-",Table4[[#This Row],[Line]])</f>
        <v>75801-39</v>
      </c>
      <c r="B634" s="1">
        <v>43461</v>
      </c>
      <c r="C634" s="10">
        <v>75801</v>
      </c>
      <c r="D634" s="7" t="s">
        <v>1561</v>
      </c>
      <c r="E634" s="10">
        <v>39</v>
      </c>
      <c r="F634" s="10">
        <v>1</v>
      </c>
      <c r="G634" s="7" t="s">
        <v>29</v>
      </c>
      <c r="H634" s="10">
        <v>4</v>
      </c>
      <c r="I634" s="43" t="b">
        <v>1</v>
      </c>
      <c r="J634" s="43" t="b">
        <v>1</v>
      </c>
      <c r="K634" t="s">
        <v>135</v>
      </c>
      <c r="L634" s="43" t="b">
        <v>1</v>
      </c>
      <c r="M634" s="43" t="b">
        <v>1</v>
      </c>
      <c r="N634" s="43" t="b">
        <v>1</v>
      </c>
      <c r="O634" t="s">
        <v>114</v>
      </c>
      <c r="P634" t="s">
        <v>114</v>
      </c>
      <c r="Q634" t="s">
        <v>114</v>
      </c>
      <c r="R634" t="s">
        <v>114</v>
      </c>
      <c r="S634" t="s">
        <v>114</v>
      </c>
      <c r="T634" t="s">
        <v>114</v>
      </c>
      <c r="U634" t="s">
        <v>114</v>
      </c>
      <c r="V634" t="s">
        <v>114</v>
      </c>
      <c r="W634" s="5">
        <v>43454</v>
      </c>
      <c r="X634" s="7" t="s">
        <v>151</v>
      </c>
      <c r="Y634" s="7" t="s">
        <v>4523</v>
      </c>
      <c r="Z634" s="7" t="s">
        <v>2452</v>
      </c>
      <c r="AA634" s="7" t="s">
        <v>114</v>
      </c>
      <c r="AB634" s="7" t="s">
        <v>74</v>
      </c>
      <c r="AC634" s="10">
        <v>7</v>
      </c>
      <c r="AD634" s="7" t="s">
        <v>1175</v>
      </c>
      <c r="AE634" s="7">
        <v>43452</v>
      </c>
      <c r="AF634" s="7" t="s">
        <v>114</v>
      </c>
      <c r="AG634" s="10">
        <v>12</v>
      </c>
      <c r="AH634" s="3" t="s">
        <v>74</v>
      </c>
      <c r="AI634" s="3" t="s">
        <v>1320</v>
      </c>
      <c r="AJ634" t="s">
        <v>114</v>
      </c>
      <c r="AK634" t="s">
        <v>114</v>
      </c>
      <c r="AL634" t="s">
        <v>114</v>
      </c>
      <c r="AM634" s="43" t="b">
        <v>1</v>
      </c>
      <c r="AN634" s="3">
        <v>43462.423274305598</v>
      </c>
      <c r="AO634" s="3"/>
      <c r="AP634" s="43" t="b">
        <v>1</v>
      </c>
      <c r="AQ634" s="3" t="b">
        <v>0</v>
      </c>
    </row>
    <row r="635" spans="1:43" x14ac:dyDescent="0.25">
      <c r="A635" s="39" t="str">
        <f>_xlfn.CONCAT(Table4[[#This Row],[Order]],"-",Table4[[#This Row],[Line]])</f>
        <v>75801-40</v>
      </c>
      <c r="B635" s="1">
        <v>43461</v>
      </c>
      <c r="C635" s="10">
        <v>75801</v>
      </c>
      <c r="D635" s="7" t="s">
        <v>1562</v>
      </c>
      <c r="E635" s="10">
        <v>40</v>
      </c>
      <c r="F635" s="10">
        <v>1</v>
      </c>
      <c r="G635" s="7" t="s">
        <v>29</v>
      </c>
      <c r="H635" s="10">
        <v>2</v>
      </c>
      <c r="I635" s="43" t="b">
        <v>1</v>
      </c>
      <c r="J635" s="43" t="b">
        <v>1</v>
      </c>
      <c r="K635" t="s">
        <v>135</v>
      </c>
      <c r="L635" s="43" t="b">
        <v>1</v>
      </c>
      <c r="M635" s="43" t="b">
        <v>1</v>
      </c>
      <c r="N635" s="43" t="b">
        <v>1</v>
      </c>
      <c r="O635" t="s">
        <v>114</v>
      </c>
      <c r="P635" t="s">
        <v>114</v>
      </c>
      <c r="Q635" t="s">
        <v>114</v>
      </c>
      <c r="R635" t="s">
        <v>114</v>
      </c>
      <c r="S635" t="s">
        <v>114</v>
      </c>
      <c r="T635" t="s">
        <v>114</v>
      </c>
      <c r="U635" t="s">
        <v>114</v>
      </c>
      <c r="V635" t="s">
        <v>114</v>
      </c>
      <c r="W635" s="5">
        <v>43454</v>
      </c>
      <c r="X635" s="7" t="s">
        <v>151</v>
      </c>
      <c r="Y635" s="7" t="s">
        <v>5209</v>
      </c>
      <c r="Z635" s="7" t="s">
        <v>2453</v>
      </c>
      <c r="AA635" s="7" t="s">
        <v>114</v>
      </c>
      <c r="AB635" s="7" t="s">
        <v>74</v>
      </c>
      <c r="AC635" s="10">
        <v>7</v>
      </c>
      <c r="AD635" s="7" t="s">
        <v>1176</v>
      </c>
      <c r="AE635" s="7">
        <v>43462</v>
      </c>
      <c r="AF635" s="7" t="s">
        <v>114</v>
      </c>
      <c r="AG635" s="10">
        <v>12</v>
      </c>
      <c r="AH635" s="3" t="s">
        <v>74</v>
      </c>
      <c r="AI635" s="3" t="s">
        <v>1320</v>
      </c>
      <c r="AJ635" t="s">
        <v>114</v>
      </c>
      <c r="AK635" t="s">
        <v>114</v>
      </c>
      <c r="AL635" t="s">
        <v>114</v>
      </c>
      <c r="AM635" s="43" t="b">
        <v>1</v>
      </c>
      <c r="AN635" s="3">
        <v>43462.4232865741</v>
      </c>
      <c r="AO635" s="3"/>
      <c r="AP635" s="43" t="b">
        <v>1</v>
      </c>
      <c r="AQ635" s="3" t="b">
        <v>0</v>
      </c>
    </row>
    <row r="636" spans="1:43" x14ac:dyDescent="0.25">
      <c r="A636" s="39" t="str">
        <f>_xlfn.CONCAT(Table4[[#This Row],[Order]],"-",Table4[[#This Row],[Line]])</f>
        <v>75801-41</v>
      </c>
      <c r="B636" s="5">
        <v>43469</v>
      </c>
      <c r="C636" s="8">
        <v>75801</v>
      </c>
      <c r="D636" s="3" t="s">
        <v>1867</v>
      </c>
      <c r="E636" s="8">
        <v>41</v>
      </c>
      <c r="F636" s="8">
        <v>1</v>
      </c>
      <c r="G636" s="3" t="s">
        <v>165</v>
      </c>
      <c r="H636" s="8">
        <v>1</v>
      </c>
      <c r="I636" s="43" t="b">
        <v>1</v>
      </c>
      <c r="J636" s="43" t="b">
        <v>0</v>
      </c>
      <c r="K636" t="s">
        <v>114</v>
      </c>
      <c r="L636" s="43" t="b">
        <v>0</v>
      </c>
      <c r="M636" s="43" t="b">
        <v>1</v>
      </c>
      <c r="N636" s="43" t="b">
        <v>0</v>
      </c>
      <c r="O636" t="s">
        <v>23</v>
      </c>
      <c r="P636" t="s">
        <v>23</v>
      </c>
      <c r="Q636" t="s">
        <v>114</v>
      </c>
      <c r="R636" t="s">
        <v>114</v>
      </c>
      <c r="S636" t="s">
        <v>114</v>
      </c>
      <c r="T636" t="s">
        <v>114</v>
      </c>
      <c r="U636" t="s">
        <v>23</v>
      </c>
      <c r="V636" t="s">
        <v>23</v>
      </c>
      <c r="W636" s="5">
        <v>43465</v>
      </c>
      <c r="X636" s="3" t="s">
        <v>114</v>
      </c>
      <c r="Y636" s="3"/>
      <c r="Z636" s="3" t="s">
        <v>1251</v>
      </c>
      <c r="AA636" s="3" t="s">
        <v>114</v>
      </c>
      <c r="AB636" s="3" t="s">
        <v>74</v>
      </c>
      <c r="AC636" s="8">
        <v>4</v>
      </c>
      <c r="AD636" s="3" t="s">
        <v>1369</v>
      </c>
      <c r="AE636" s="3"/>
      <c r="AF636" s="3" t="s">
        <v>114</v>
      </c>
      <c r="AG636" s="8">
        <v>12</v>
      </c>
      <c r="AH636" s="3" t="s">
        <v>74</v>
      </c>
      <c r="AI636" s="3" t="s">
        <v>1320</v>
      </c>
      <c r="AJ636" t="s">
        <v>114</v>
      </c>
      <c r="AK636" t="s">
        <v>114</v>
      </c>
      <c r="AL636" t="s">
        <v>114</v>
      </c>
      <c r="AM636" s="43" t="b">
        <v>0</v>
      </c>
      <c r="AN636" s="3"/>
      <c r="AO636" s="3"/>
      <c r="AP636" s="43" t="b">
        <v>0</v>
      </c>
      <c r="AQ636" s="3" t="b">
        <v>0</v>
      </c>
    </row>
    <row r="637" spans="1:43" x14ac:dyDescent="0.25">
      <c r="A637" s="39" t="str">
        <f>_xlfn.CONCAT(Table4[[#This Row],[Order]],"-",Table4[[#This Row],[Line]])</f>
        <v>75801-42</v>
      </c>
      <c r="B637" s="1">
        <v>43469</v>
      </c>
      <c r="C637" s="10">
        <v>75801</v>
      </c>
      <c r="D637" s="7" t="s">
        <v>1158</v>
      </c>
      <c r="E637" s="10">
        <v>42</v>
      </c>
      <c r="F637" s="10">
        <v>1</v>
      </c>
      <c r="G637" s="7" t="s">
        <v>29</v>
      </c>
      <c r="H637" s="10">
        <v>29</v>
      </c>
      <c r="I637" s="43" t="b">
        <v>1</v>
      </c>
      <c r="J637" s="43" t="b">
        <v>1</v>
      </c>
      <c r="K637" t="s">
        <v>135</v>
      </c>
      <c r="L637" s="43" t="b">
        <v>1</v>
      </c>
      <c r="M637" s="43" t="b">
        <v>1</v>
      </c>
      <c r="N637" s="43" t="b">
        <v>1</v>
      </c>
      <c r="O637" t="s">
        <v>114</v>
      </c>
      <c r="P637" t="s">
        <v>138</v>
      </c>
      <c r="Q637" t="s">
        <v>114</v>
      </c>
      <c r="R637" t="s">
        <v>114</v>
      </c>
      <c r="S637" t="s">
        <v>114</v>
      </c>
      <c r="T637" t="s">
        <v>114</v>
      </c>
      <c r="U637" t="s">
        <v>114</v>
      </c>
      <c r="V637" t="s">
        <v>114</v>
      </c>
      <c r="W637" s="5">
        <v>43465</v>
      </c>
      <c r="X637" s="7" t="s">
        <v>114</v>
      </c>
      <c r="Y637" s="7" t="s">
        <v>5886</v>
      </c>
      <c r="Z637" s="7" t="s">
        <v>3759</v>
      </c>
      <c r="AA637" s="7" t="s">
        <v>114</v>
      </c>
      <c r="AB637" s="7" t="s">
        <v>74</v>
      </c>
      <c r="AC637" s="10">
        <v>4</v>
      </c>
      <c r="AD637" s="7" t="s">
        <v>1177</v>
      </c>
      <c r="AE637" s="7">
        <v>43465</v>
      </c>
      <c r="AF637" s="7" t="s">
        <v>114</v>
      </c>
      <c r="AG637" s="10">
        <v>29</v>
      </c>
      <c r="AH637" s="3" t="s">
        <v>74</v>
      </c>
      <c r="AI637" s="3" t="s">
        <v>1320</v>
      </c>
      <c r="AJ637" t="s">
        <v>114</v>
      </c>
      <c r="AK637" t="s">
        <v>114</v>
      </c>
      <c r="AL637" t="s">
        <v>114</v>
      </c>
      <c r="AM637" s="43" t="b">
        <v>0</v>
      </c>
      <c r="AN637" s="3"/>
      <c r="AO637" s="3"/>
      <c r="AP637" s="43" t="b">
        <v>0</v>
      </c>
      <c r="AQ637" s="3" t="b">
        <v>0</v>
      </c>
    </row>
    <row r="638" spans="1:43" x14ac:dyDescent="0.25">
      <c r="A638" s="39" t="str">
        <f>_xlfn.CONCAT(Table4[[#This Row],[Order]],"-",Table4[[#This Row],[Line]])</f>
        <v>75801-49</v>
      </c>
      <c r="B638" s="5">
        <v>43469</v>
      </c>
      <c r="C638" s="8">
        <v>75801</v>
      </c>
      <c r="D638" s="3" t="s">
        <v>1365</v>
      </c>
      <c r="E638" s="8">
        <v>49</v>
      </c>
      <c r="F638" s="8">
        <v>1</v>
      </c>
      <c r="G638" s="3" t="s">
        <v>165</v>
      </c>
      <c r="H638" s="8">
        <v>2</v>
      </c>
      <c r="I638" s="43" t="b">
        <v>1</v>
      </c>
      <c r="J638" s="43" t="b">
        <v>0</v>
      </c>
      <c r="K638" t="s">
        <v>135</v>
      </c>
      <c r="L638" s="43" t="b">
        <v>0</v>
      </c>
      <c r="M638" s="43" t="b">
        <v>1</v>
      </c>
      <c r="N638" s="43" t="b">
        <v>0</v>
      </c>
      <c r="O638" t="s">
        <v>114</v>
      </c>
      <c r="P638" t="s">
        <v>23</v>
      </c>
      <c r="Q638" t="s">
        <v>114</v>
      </c>
      <c r="R638" t="s">
        <v>114</v>
      </c>
      <c r="S638" t="s">
        <v>114</v>
      </c>
      <c r="T638" t="s">
        <v>114</v>
      </c>
      <c r="U638" t="s">
        <v>114</v>
      </c>
      <c r="V638" t="s">
        <v>114</v>
      </c>
      <c r="W638" s="5">
        <v>43465</v>
      </c>
      <c r="X638" s="3" t="s">
        <v>114</v>
      </c>
      <c r="Y638" s="3"/>
      <c r="Z638" s="3" t="s">
        <v>1046</v>
      </c>
      <c r="AA638" s="3" t="s">
        <v>114</v>
      </c>
      <c r="AB638" s="3" t="s">
        <v>74</v>
      </c>
      <c r="AC638" s="8">
        <v>4</v>
      </c>
      <c r="AD638" s="3" t="s">
        <v>1370</v>
      </c>
      <c r="AE638" s="3"/>
      <c r="AF638" s="3" t="s">
        <v>114</v>
      </c>
      <c r="AG638" s="8">
        <v>2</v>
      </c>
      <c r="AH638" s="3" t="s">
        <v>74</v>
      </c>
      <c r="AI638" s="3" t="s">
        <v>1320</v>
      </c>
      <c r="AJ638" t="s">
        <v>114</v>
      </c>
      <c r="AK638" t="s">
        <v>23</v>
      </c>
      <c r="AL638" t="s">
        <v>114</v>
      </c>
      <c r="AM638" s="43" t="b">
        <v>0</v>
      </c>
      <c r="AN638" s="3"/>
      <c r="AO638" s="3"/>
      <c r="AP638" s="43" t="b">
        <v>0</v>
      </c>
      <c r="AQ638" s="3" t="b">
        <v>0</v>
      </c>
    </row>
    <row r="639" spans="1:43" x14ac:dyDescent="0.25">
      <c r="A639" s="39" t="str">
        <f>_xlfn.CONCAT(Table4[[#This Row],[Order]],"-",Table4[[#This Row],[Line]])</f>
        <v>75801-50</v>
      </c>
      <c r="B639" s="1">
        <v>43469</v>
      </c>
      <c r="C639" s="10">
        <v>75801</v>
      </c>
      <c r="D639" s="7" t="s">
        <v>1158</v>
      </c>
      <c r="E639" s="10">
        <v>50</v>
      </c>
      <c r="F639" s="10">
        <v>1</v>
      </c>
      <c r="G639" s="7" t="s">
        <v>29</v>
      </c>
      <c r="H639" s="10">
        <v>30</v>
      </c>
      <c r="I639" s="43" t="b">
        <v>1</v>
      </c>
      <c r="J639" s="43" t="b">
        <v>1</v>
      </c>
      <c r="K639" t="s">
        <v>135</v>
      </c>
      <c r="L639" s="43" t="b">
        <v>1</v>
      </c>
      <c r="M639" s="43" t="b">
        <v>1</v>
      </c>
      <c r="N639" s="43" t="b">
        <v>1</v>
      </c>
      <c r="O639" t="s">
        <v>114</v>
      </c>
      <c r="P639" t="s">
        <v>138</v>
      </c>
      <c r="Q639" t="s">
        <v>114</v>
      </c>
      <c r="R639" t="s">
        <v>114</v>
      </c>
      <c r="S639" t="s">
        <v>114</v>
      </c>
      <c r="T639" t="s">
        <v>114</v>
      </c>
      <c r="U639" t="s">
        <v>114</v>
      </c>
      <c r="V639" t="s">
        <v>114</v>
      </c>
      <c r="W639" s="5">
        <v>43465</v>
      </c>
      <c r="X639" s="7" t="s">
        <v>114</v>
      </c>
      <c r="Y639" s="7" t="s">
        <v>5887</v>
      </c>
      <c r="Z639" s="7" t="s">
        <v>3759</v>
      </c>
      <c r="AA639" s="7" t="s">
        <v>114</v>
      </c>
      <c r="AB639" s="7" t="s">
        <v>74</v>
      </c>
      <c r="AC639" s="10">
        <v>4</v>
      </c>
      <c r="AD639" s="7" t="s">
        <v>1178</v>
      </c>
      <c r="AE639" s="7">
        <v>43465</v>
      </c>
      <c r="AF639" s="7" t="s">
        <v>114</v>
      </c>
      <c r="AG639" s="10">
        <v>30</v>
      </c>
      <c r="AH639" s="3" t="s">
        <v>74</v>
      </c>
      <c r="AI639" s="3" t="s">
        <v>1320</v>
      </c>
      <c r="AJ639" t="s">
        <v>114</v>
      </c>
      <c r="AK639" t="s">
        <v>114</v>
      </c>
      <c r="AL639" t="s">
        <v>114</v>
      </c>
      <c r="AM639" s="43" t="b">
        <v>0</v>
      </c>
      <c r="AN639" s="3"/>
      <c r="AO639" s="3"/>
      <c r="AP639" s="43" t="b">
        <v>0</v>
      </c>
      <c r="AQ639" s="3" t="b">
        <v>0</v>
      </c>
    </row>
    <row r="640" spans="1:43" x14ac:dyDescent="0.25">
      <c r="A640" s="39" t="str">
        <f>_xlfn.CONCAT(Table4[[#This Row],[Order]],"-",Table4[[#This Row],[Line]])</f>
        <v>75808-1</v>
      </c>
      <c r="B640" s="5">
        <v>43455</v>
      </c>
      <c r="C640" s="8">
        <v>75808</v>
      </c>
      <c r="D640" s="3" t="s">
        <v>3148</v>
      </c>
      <c r="E640" s="8">
        <v>1</v>
      </c>
      <c r="F640" s="8">
        <v>1</v>
      </c>
      <c r="G640" s="3" t="s">
        <v>29</v>
      </c>
      <c r="H640" s="8">
        <v>18</v>
      </c>
      <c r="I640" s="43" t="b">
        <v>1</v>
      </c>
      <c r="J640" s="43" t="b">
        <v>1</v>
      </c>
      <c r="K640" t="s">
        <v>135</v>
      </c>
      <c r="L640" s="43" t="b">
        <v>1</v>
      </c>
      <c r="M640" s="43" t="b">
        <v>1</v>
      </c>
      <c r="N640" s="43" t="b">
        <v>1</v>
      </c>
      <c r="O640" t="s">
        <v>114</v>
      </c>
      <c r="P640" t="s">
        <v>114</v>
      </c>
      <c r="Q640" t="s">
        <v>114</v>
      </c>
      <c r="R640" t="s">
        <v>114</v>
      </c>
      <c r="S640" t="s">
        <v>114</v>
      </c>
      <c r="T640" t="s">
        <v>114</v>
      </c>
      <c r="U640" t="s">
        <v>114</v>
      </c>
      <c r="V640" t="s">
        <v>114</v>
      </c>
      <c r="W640" s="5">
        <v>43452</v>
      </c>
      <c r="X640" s="3" t="s">
        <v>114</v>
      </c>
      <c r="Y640" s="3" t="s">
        <v>4524</v>
      </c>
      <c r="Z640" s="3" t="s">
        <v>183</v>
      </c>
      <c r="AA640" s="3" t="s">
        <v>3747</v>
      </c>
      <c r="AB640" s="3" t="s">
        <v>74</v>
      </c>
      <c r="AC640" s="8">
        <v>12</v>
      </c>
      <c r="AD640" s="3" t="s">
        <v>1149</v>
      </c>
      <c r="AE640" s="3">
        <v>43445</v>
      </c>
      <c r="AF640" s="3" t="s">
        <v>114</v>
      </c>
      <c r="AG640" s="8">
        <v>18</v>
      </c>
      <c r="AH640" s="3" t="s">
        <v>180</v>
      </c>
      <c r="AI640" s="3" t="s">
        <v>1323</v>
      </c>
      <c r="AJ640" t="s">
        <v>114</v>
      </c>
      <c r="AK640" t="s">
        <v>114</v>
      </c>
      <c r="AL640" t="s">
        <v>114</v>
      </c>
      <c r="AM640" s="43" t="b">
        <v>1</v>
      </c>
      <c r="AN640" s="3">
        <v>43455.403157754597</v>
      </c>
      <c r="AO640" s="3"/>
      <c r="AP640" s="43" t="b">
        <v>1</v>
      </c>
      <c r="AQ640" s="3" t="b">
        <v>0</v>
      </c>
    </row>
    <row r="641" spans="1:43" x14ac:dyDescent="0.25">
      <c r="A641" s="39" t="str">
        <f>_xlfn.CONCAT(Table4[[#This Row],[Order]],"-",Table4[[#This Row],[Line]])</f>
        <v>75808-2</v>
      </c>
      <c r="B641" s="1">
        <v>43455</v>
      </c>
      <c r="C641" s="10">
        <v>75808</v>
      </c>
      <c r="D641" s="7" t="s">
        <v>3149</v>
      </c>
      <c r="E641" s="10">
        <v>2</v>
      </c>
      <c r="F641" s="10">
        <v>1</v>
      </c>
      <c r="G641" s="7" t="s">
        <v>29</v>
      </c>
      <c r="H641" s="10">
        <v>4</v>
      </c>
      <c r="I641" s="43" t="b">
        <v>1</v>
      </c>
      <c r="J641" s="43" t="b">
        <v>1</v>
      </c>
      <c r="K641" t="s">
        <v>135</v>
      </c>
      <c r="L641" s="43" t="b">
        <v>1</v>
      </c>
      <c r="M641" s="43" t="b">
        <v>1</v>
      </c>
      <c r="N641" s="43" t="b">
        <v>1</v>
      </c>
      <c r="O641" t="s">
        <v>114</v>
      </c>
      <c r="P641" t="s">
        <v>114</v>
      </c>
      <c r="Q641" t="s">
        <v>114</v>
      </c>
      <c r="R641" t="s">
        <v>114</v>
      </c>
      <c r="S641" t="s">
        <v>114</v>
      </c>
      <c r="T641" t="s">
        <v>114</v>
      </c>
      <c r="U641" t="s">
        <v>114</v>
      </c>
      <c r="V641" t="s">
        <v>114</v>
      </c>
      <c r="W641" s="5">
        <v>43452</v>
      </c>
      <c r="X641" s="7" t="s">
        <v>114</v>
      </c>
      <c r="Y641" s="7" t="s">
        <v>4525</v>
      </c>
      <c r="Z641" s="7" t="s">
        <v>56</v>
      </c>
      <c r="AA641" s="7" t="s">
        <v>3747</v>
      </c>
      <c r="AB641" s="7" t="s">
        <v>74</v>
      </c>
      <c r="AC641" s="10">
        <v>12</v>
      </c>
      <c r="AD641" s="7" t="s">
        <v>1150</v>
      </c>
      <c r="AE641" s="7">
        <v>43445</v>
      </c>
      <c r="AF641" s="7" t="s">
        <v>114</v>
      </c>
      <c r="AG641" s="10">
        <v>4</v>
      </c>
      <c r="AH641" s="3" t="s">
        <v>180</v>
      </c>
      <c r="AI641" s="3" t="s">
        <v>1323</v>
      </c>
      <c r="AJ641" t="s">
        <v>114</v>
      </c>
      <c r="AK641" t="s">
        <v>114</v>
      </c>
      <c r="AL641" t="s">
        <v>114</v>
      </c>
      <c r="AM641" s="43" t="b">
        <v>1</v>
      </c>
      <c r="AN641" s="3">
        <v>43455.403134108798</v>
      </c>
      <c r="AO641" s="3"/>
      <c r="AP641" s="43" t="b">
        <v>1</v>
      </c>
      <c r="AQ641" s="3" t="b">
        <v>0</v>
      </c>
    </row>
    <row r="642" spans="1:43" x14ac:dyDescent="0.25">
      <c r="A642" s="39" t="str">
        <f>_xlfn.CONCAT(Table4[[#This Row],[Order]],"-",Table4[[#This Row],[Line]])</f>
        <v>75808-3</v>
      </c>
      <c r="B642" s="5">
        <v>43455</v>
      </c>
      <c r="C642" s="8">
        <v>75808</v>
      </c>
      <c r="D642" s="3" t="s">
        <v>3150</v>
      </c>
      <c r="E642" s="8">
        <v>3</v>
      </c>
      <c r="F642" s="8">
        <v>1</v>
      </c>
      <c r="G642" s="3" t="s">
        <v>29</v>
      </c>
      <c r="H642" s="8">
        <v>2</v>
      </c>
      <c r="I642" s="43" t="b">
        <v>1</v>
      </c>
      <c r="J642" s="43" t="b">
        <v>1</v>
      </c>
      <c r="K642" t="s">
        <v>135</v>
      </c>
      <c r="L642" s="43" t="b">
        <v>1</v>
      </c>
      <c r="M642" s="43" t="b">
        <v>1</v>
      </c>
      <c r="N642" s="43" t="b">
        <v>1</v>
      </c>
      <c r="O642" t="s">
        <v>114</v>
      </c>
      <c r="P642" t="s">
        <v>114</v>
      </c>
      <c r="Q642" t="s">
        <v>114</v>
      </c>
      <c r="R642" t="s">
        <v>114</v>
      </c>
      <c r="S642" t="s">
        <v>114</v>
      </c>
      <c r="T642" t="s">
        <v>114</v>
      </c>
      <c r="U642" t="s">
        <v>114</v>
      </c>
      <c r="V642" t="s">
        <v>114</v>
      </c>
      <c r="W642" s="5">
        <v>43452</v>
      </c>
      <c r="X642" s="3" t="s">
        <v>114</v>
      </c>
      <c r="Y642" s="3" t="s">
        <v>4526</v>
      </c>
      <c r="Z642" s="3" t="s">
        <v>56</v>
      </c>
      <c r="AA642" s="3" t="s">
        <v>3747</v>
      </c>
      <c r="AB642" s="3" t="s">
        <v>74</v>
      </c>
      <c r="AC642" s="8">
        <v>12</v>
      </c>
      <c r="AD642" s="3" t="s">
        <v>1151</v>
      </c>
      <c r="AE642" s="3">
        <v>43445</v>
      </c>
      <c r="AF642" s="3" t="s">
        <v>114</v>
      </c>
      <c r="AG642" s="8">
        <v>2</v>
      </c>
      <c r="AH642" s="3" t="s">
        <v>180</v>
      </c>
      <c r="AI642" s="3" t="s">
        <v>1323</v>
      </c>
      <c r="AJ642" t="s">
        <v>114</v>
      </c>
      <c r="AK642" t="s">
        <v>114</v>
      </c>
      <c r="AL642" t="s">
        <v>114</v>
      </c>
      <c r="AM642" s="43" t="b">
        <v>1</v>
      </c>
      <c r="AN642" s="3">
        <v>43455.403146909703</v>
      </c>
      <c r="AO642" s="3"/>
      <c r="AP642" s="43" t="b">
        <v>1</v>
      </c>
      <c r="AQ642" s="3" t="b">
        <v>0</v>
      </c>
    </row>
    <row r="643" spans="1:43" x14ac:dyDescent="0.25">
      <c r="A643" s="39" t="str">
        <f>_xlfn.CONCAT(Table4[[#This Row],[Order]],"-",Table4[[#This Row],[Line]])</f>
        <v>75808-4</v>
      </c>
      <c r="B643" s="1">
        <v>43462</v>
      </c>
      <c r="C643" s="10">
        <v>75808</v>
      </c>
      <c r="D643" s="7" t="s">
        <v>3153</v>
      </c>
      <c r="E643" s="10">
        <v>4</v>
      </c>
      <c r="F643" s="10">
        <v>1</v>
      </c>
      <c r="G643" s="7" t="s">
        <v>29</v>
      </c>
      <c r="H643" s="10">
        <v>1</v>
      </c>
      <c r="I643" s="43" t="b">
        <v>1</v>
      </c>
      <c r="J643" s="43" t="b">
        <v>1</v>
      </c>
      <c r="K643" t="s">
        <v>135</v>
      </c>
      <c r="L643" s="43" t="b">
        <v>1</v>
      </c>
      <c r="M643" s="43" t="b">
        <v>1</v>
      </c>
      <c r="N643" s="43" t="b">
        <v>1</v>
      </c>
      <c r="O643" t="s">
        <v>114</v>
      </c>
      <c r="P643" t="s">
        <v>114</v>
      </c>
      <c r="Q643" t="s">
        <v>114</v>
      </c>
      <c r="R643" t="s">
        <v>114</v>
      </c>
      <c r="S643" t="s">
        <v>114</v>
      </c>
      <c r="T643" t="s">
        <v>114</v>
      </c>
      <c r="U643" t="s">
        <v>114</v>
      </c>
      <c r="V643" t="s">
        <v>114</v>
      </c>
      <c r="W643" s="5">
        <v>43455</v>
      </c>
      <c r="X643" s="7" t="s">
        <v>151</v>
      </c>
      <c r="Y643" s="7" t="s">
        <v>4527</v>
      </c>
      <c r="Z643" s="7" t="s">
        <v>183</v>
      </c>
      <c r="AA643" s="7" t="s">
        <v>3747</v>
      </c>
      <c r="AB643" s="7" t="s">
        <v>74</v>
      </c>
      <c r="AC643" s="10">
        <v>12</v>
      </c>
      <c r="AD643" s="7" t="s">
        <v>2140</v>
      </c>
      <c r="AE643" s="7">
        <v>43452</v>
      </c>
      <c r="AF643" s="7" t="s">
        <v>114</v>
      </c>
      <c r="AG643" s="10">
        <v>1</v>
      </c>
      <c r="AH643" s="3" t="s">
        <v>180</v>
      </c>
      <c r="AI643" s="3" t="s">
        <v>1323</v>
      </c>
      <c r="AJ643" t="s">
        <v>114</v>
      </c>
      <c r="AK643" t="s">
        <v>114</v>
      </c>
      <c r="AL643" t="s">
        <v>114</v>
      </c>
      <c r="AM643" s="43" t="b">
        <v>1</v>
      </c>
      <c r="AN643" s="3">
        <v>43455.403169872698</v>
      </c>
      <c r="AO643" s="3"/>
      <c r="AP643" s="43" t="b">
        <v>1</v>
      </c>
      <c r="AQ643" s="3" t="b">
        <v>0</v>
      </c>
    </row>
    <row r="644" spans="1:43" x14ac:dyDescent="0.25">
      <c r="A644" s="39" t="str">
        <f>_xlfn.CONCAT(Table4[[#This Row],[Order]],"-",Table4[[#This Row],[Line]])</f>
        <v>75827-1</v>
      </c>
      <c r="B644" s="5">
        <v>43461</v>
      </c>
      <c r="C644" s="8">
        <v>75827</v>
      </c>
      <c r="D644" s="3" t="s">
        <v>2096</v>
      </c>
      <c r="E644" s="8">
        <v>1</v>
      </c>
      <c r="F644" s="8">
        <v>1</v>
      </c>
      <c r="G644" s="3" t="s">
        <v>4428</v>
      </c>
      <c r="H644" s="8">
        <v>10</v>
      </c>
      <c r="I644" s="43" t="b">
        <v>1</v>
      </c>
      <c r="J644" s="43" t="b">
        <v>1</v>
      </c>
      <c r="K644" t="s">
        <v>135</v>
      </c>
      <c r="L644" s="43" t="b">
        <v>1</v>
      </c>
      <c r="M644" s="43" t="b">
        <v>1</v>
      </c>
      <c r="N644" s="43" t="b">
        <v>1</v>
      </c>
      <c r="O644" t="s">
        <v>114</v>
      </c>
      <c r="P644" t="s">
        <v>138</v>
      </c>
      <c r="Q644" t="s">
        <v>114</v>
      </c>
      <c r="R644" t="s">
        <v>114</v>
      </c>
      <c r="S644" t="s">
        <v>114</v>
      </c>
      <c r="T644" t="s">
        <v>114</v>
      </c>
      <c r="U644" t="s">
        <v>114</v>
      </c>
      <c r="V644" t="s">
        <v>114</v>
      </c>
      <c r="W644" s="5">
        <v>43454</v>
      </c>
      <c r="X644" s="3" t="s">
        <v>151</v>
      </c>
      <c r="Y644" s="3" t="s">
        <v>5888</v>
      </c>
      <c r="Z644" s="3" t="s">
        <v>19</v>
      </c>
      <c r="AA644" s="3" t="s">
        <v>114</v>
      </c>
      <c r="AB644" s="3" t="s">
        <v>74</v>
      </c>
      <c r="AC644" s="8">
        <v>12</v>
      </c>
      <c r="AD644" s="3" t="s">
        <v>2095</v>
      </c>
      <c r="AE644" s="3">
        <v>43461</v>
      </c>
      <c r="AF644" s="3" t="s">
        <v>114</v>
      </c>
      <c r="AG644" s="8">
        <v>10</v>
      </c>
      <c r="AH644" s="3" t="s">
        <v>74</v>
      </c>
      <c r="AI644" s="3" t="s">
        <v>1336</v>
      </c>
      <c r="AJ644" t="s">
        <v>114</v>
      </c>
      <c r="AK644" t="s">
        <v>114</v>
      </c>
      <c r="AL644" t="s">
        <v>114</v>
      </c>
      <c r="AM644" s="43" t="b">
        <v>1</v>
      </c>
      <c r="AN644" s="3">
        <v>43461.670297569399</v>
      </c>
      <c r="AO644" s="3"/>
      <c r="AP644" s="43" t="b">
        <v>1</v>
      </c>
      <c r="AQ644" s="3" t="b">
        <v>0</v>
      </c>
    </row>
    <row r="645" spans="1:43" x14ac:dyDescent="0.25">
      <c r="A645" s="39" t="str">
        <f>_xlfn.CONCAT(Table4[[#This Row],[Order]],"-",Table4[[#This Row],[Line]])</f>
        <v>75827-2</v>
      </c>
      <c r="B645" s="1">
        <v>43461</v>
      </c>
      <c r="C645" s="10">
        <v>75827</v>
      </c>
      <c r="D645" s="7" t="s">
        <v>2098</v>
      </c>
      <c r="E645" s="10">
        <v>2</v>
      </c>
      <c r="F645" s="10">
        <v>1</v>
      </c>
      <c r="G645" s="7" t="s">
        <v>4428</v>
      </c>
      <c r="H645" s="10">
        <v>5</v>
      </c>
      <c r="I645" s="43" t="b">
        <v>1</v>
      </c>
      <c r="J645" s="43" t="b">
        <v>1</v>
      </c>
      <c r="K645" t="s">
        <v>135</v>
      </c>
      <c r="L645" s="43" t="b">
        <v>1</v>
      </c>
      <c r="M645" s="43" t="b">
        <v>1</v>
      </c>
      <c r="N645" s="43" t="b">
        <v>1</v>
      </c>
      <c r="O645" t="s">
        <v>114</v>
      </c>
      <c r="P645" t="s">
        <v>138</v>
      </c>
      <c r="Q645" t="s">
        <v>114</v>
      </c>
      <c r="R645" t="s">
        <v>114</v>
      </c>
      <c r="S645" t="s">
        <v>114</v>
      </c>
      <c r="T645" t="s">
        <v>114</v>
      </c>
      <c r="U645" t="s">
        <v>114</v>
      </c>
      <c r="V645" t="s">
        <v>114</v>
      </c>
      <c r="W645" s="5">
        <v>43454</v>
      </c>
      <c r="X645" s="7" t="s">
        <v>151</v>
      </c>
      <c r="Y645" s="7" t="s">
        <v>5889</v>
      </c>
      <c r="Z645" s="7" t="s">
        <v>19</v>
      </c>
      <c r="AA645" s="7" t="s">
        <v>114</v>
      </c>
      <c r="AB645" s="7" t="s">
        <v>74</v>
      </c>
      <c r="AC645" s="10">
        <v>12</v>
      </c>
      <c r="AD645" s="7" t="s">
        <v>2097</v>
      </c>
      <c r="AE645" s="7">
        <v>43457</v>
      </c>
      <c r="AF645" s="7" t="s">
        <v>114</v>
      </c>
      <c r="AG645" s="10">
        <v>5</v>
      </c>
      <c r="AH645" s="3" t="s">
        <v>74</v>
      </c>
      <c r="AI645" s="3" t="s">
        <v>1336</v>
      </c>
      <c r="AJ645" t="s">
        <v>114</v>
      </c>
      <c r="AK645" t="s">
        <v>114</v>
      </c>
      <c r="AL645" t="s">
        <v>114</v>
      </c>
      <c r="AM645" s="43" t="b">
        <v>1</v>
      </c>
      <c r="AN645" s="3">
        <v>43461.670286724497</v>
      </c>
      <c r="AO645" s="3"/>
      <c r="AP645" s="43" t="b">
        <v>1</v>
      </c>
      <c r="AQ645" s="3" t="b">
        <v>0</v>
      </c>
    </row>
    <row r="646" spans="1:43" x14ac:dyDescent="0.25">
      <c r="A646" s="39" t="str">
        <f>_xlfn.CONCAT(Table4[[#This Row],[Order]],"-",Table4[[#This Row],[Line]])</f>
        <v>75827-6</v>
      </c>
      <c r="B646" s="5">
        <v>43461</v>
      </c>
      <c r="C646" s="8">
        <v>75827</v>
      </c>
      <c r="D646" s="3" t="s">
        <v>2099</v>
      </c>
      <c r="E646" s="8">
        <v>6</v>
      </c>
      <c r="F646" s="8">
        <v>1</v>
      </c>
      <c r="G646" s="3" t="s">
        <v>4428</v>
      </c>
      <c r="H646" s="8">
        <v>4</v>
      </c>
      <c r="I646" s="43" t="b">
        <v>1</v>
      </c>
      <c r="J646" s="43" t="b">
        <v>1</v>
      </c>
      <c r="K646" t="s">
        <v>135</v>
      </c>
      <c r="L646" s="43" t="b">
        <v>1</v>
      </c>
      <c r="M646" s="43" t="b">
        <v>1</v>
      </c>
      <c r="N646" s="43" t="b">
        <v>1</v>
      </c>
      <c r="O646" t="s">
        <v>114</v>
      </c>
      <c r="P646" t="s">
        <v>138</v>
      </c>
      <c r="Q646" t="s">
        <v>114</v>
      </c>
      <c r="R646" t="s">
        <v>114</v>
      </c>
      <c r="S646" t="s">
        <v>114</v>
      </c>
      <c r="T646" t="s">
        <v>114</v>
      </c>
      <c r="U646" t="s">
        <v>114</v>
      </c>
      <c r="V646" t="s">
        <v>114</v>
      </c>
      <c r="W646" s="5">
        <v>43454</v>
      </c>
      <c r="X646" s="3" t="s">
        <v>151</v>
      </c>
      <c r="Y646" s="3" t="s">
        <v>5890</v>
      </c>
      <c r="Z646" s="3" t="s">
        <v>5891</v>
      </c>
      <c r="AA646" s="3" t="s">
        <v>114</v>
      </c>
      <c r="AB646" s="3" t="s">
        <v>74</v>
      </c>
      <c r="AC646" s="8">
        <v>12</v>
      </c>
      <c r="AD646" s="3" t="s">
        <v>2454</v>
      </c>
      <c r="AE646" s="3">
        <v>43457</v>
      </c>
      <c r="AF646" s="3" t="s">
        <v>114</v>
      </c>
      <c r="AG646" s="8">
        <v>4</v>
      </c>
      <c r="AH646" s="3" t="s">
        <v>74</v>
      </c>
      <c r="AI646" s="3" t="s">
        <v>1336</v>
      </c>
      <c r="AJ646" t="s">
        <v>114</v>
      </c>
      <c r="AK646" t="s">
        <v>114</v>
      </c>
      <c r="AL646" t="s">
        <v>114</v>
      </c>
      <c r="AM646" s="43" t="b">
        <v>1</v>
      </c>
      <c r="AN646" s="3">
        <v>43461.670308217603</v>
      </c>
      <c r="AO646" s="3"/>
      <c r="AP646" s="43" t="b">
        <v>1</v>
      </c>
      <c r="AQ646" s="3" t="b">
        <v>0</v>
      </c>
    </row>
    <row r="647" spans="1:43" x14ac:dyDescent="0.25">
      <c r="A647" s="39" t="str">
        <f>_xlfn.CONCAT(Table4[[#This Row],[Order]],"-",Table4[[#This Row],[Line]])</f>
        <v>75830-1</v>
      </c>
      <c r="B647" s="1">
        <v>43488</v>
      </c>
      <c r="C647" s="10">
        <v>75830</v>
      </c>
      <c r="D647" s="7" t="s">
        <v>3219</v>
      </c>
      <c r="E647" s="10">
        <v>1</v>
      </c>
      <c r="F647" s="10">
        <v>1</v>
      </c>
      <c r="G647" s="7" t="s">
        <v>42</v>
      </c>
      <c r="H647" s="10">
        <v>2</v>
      </c>
      <c r="I647" s="43" t="b">
        <v>0</v>
      </c>
      <c r="J647" s="43" t="b">
        <v>0</v>
      </c>
      <c r="K647" t="s">
        <v>114</v>
      </c>
      <c r="L647" s="43" t="b">
        <v>0</v>
      </c>
      <c r="M647" s="43" t="b">
        <v>0</v>
      </c>
      <c r="N647" s="43" t="b">
        <v>0</v>
      </c>
      <c r="O647" t="s">
        <v>114</v>
      </c>
      <c r="P647" t="s">
        <v>114</v>
      </c>
      <c r="Q647" t="s">
        <v>114</v>
      </c>
      <c r="R647" t="s">
        <v>114</v>
      </c>
      <c r="S647" t="s">
        <v>114</v>
      </c>
      <c r="T647" t="s">
        <v>114</v>
      </c>
      <c r="U647" t="s">
        <v>114</v>
      </c>
      <c r="V647" t="s">
        <v>114</v>
      </c>
      <c r="W647" s="5">
        <v>43483</v>
      </c>
      <c r="X647" s="7" t="s">
        <v>114</v>
      </c>
      <c r="Y647" s="7"/>
      <c r="Z647" s="7" t="s">
        <v>15</v>
      </c>
      <c r="AA647" s="7" t="s">
        <v>114</v>
      </c>
      <c r="AB647" s="7" t="s">
        <v>74</v>
      </c>
      <c r="AC647" s="10">
        <v>7</v>
      </c>
      <c r="AD647" s="7" t="s">
        <v>3218</v>
      </c>
      <c r="AE647" s="7"/>
      <c r="AF647" s="7" t="s">
        <v>114</v>
      </c>
      <c r="AG647" s="10">
        <v>26</v>
      </c>
      <c r="AH647" s="3" t="s">
        <v>74</v>
      </c>
      <c r="AI647" s="3" t="s">
        <v>1326</v>
      </c>
      <c r="AJ647" t="s">
        <v>114</v>
      </c>
      <c r="AK647" t="s">
        <v>114</v>
      </c>
      <c r="AL647" t="s">
        <v>114</v>
      </c>
      <c r="AM647" s="43" t="b">
        <v>0</v>
      </c>
      <c r="AN647" s="3"/>
      <c r="AO647" s="3"/>
      <c r="AP647" s="43" t="b">
        <v>0</v>
      </c>
      <c r="AQ647" s="3" t="b">
        <v>0</v>
      </c>
    </row>
    <row r="648" spans="1:43" x14ac:dyDescent="0.25">
      <c r="A648" s="39" t="str">
        <f>_xlfn.CONCAT(Table4[[#This Row],[Order]],"-",Table4[[#This Row],[Line]])</f>
        <v>75830-2</v>
      </c>
      <c r="B648" s="5">
        <v>43488</v>
      </c>
      <c r="C648" s="8">
        <v>75830</v>
      </c>
      <c r="D648" s="3" t="s">
        <v>3221</v>
      </c>
      <c r="E648" s="8">
        <v>2</v>
      </c>
      <c r="F648" s="8">
        <v>1</v>
      </c>
      <c r="G648" s="3" t="s">
        <v>42</v>
      </c>
      <c r="H648" s="8">
        <v>2</v>
      </c>
      <c r="I648" s="43" t="b">
        <v>0</v>
      </c>
      <c r="J648" s="43" t="b">
        <v>0</v>
      </c>
      <c r="K648" t="s">
        <v>114</v>
      </c>
      <c r="L648" s="43" t="b">
        <v>0</v>
      </c>
      <c r="M648" s="43" t="b">
        <v>0</v>
      </c>
      <c r="N648" s="43" t="b">
        <v>0</v>
      </c>
      <c r="O648" t="s">
        <v>114</v>
      </c>
      <c r="P648" t="s">
        <v>114</v>
      </c>
      <c r="Q648" t="s">
        <v>114</v>
      </c>
      <c r="R648" t="s">
        <v>114</v>
      </c>
      <c r="S648" t="s">
        <v>114</v>
      </c>
      <c r="T648" t="s">
        <v>114</v>
      </c>
      <c r="U648" t="s">
        <v>114</v>
      </c>
      <c r="V648" t="s">
        <v>114</v>
      </c>
      <c r="W648" s="5">
        <v>43483</v>
      </c>
      <c r="X648" s="3" t="s">
        <v>114</v>
      </c>
      <c r="Y648" s="3"/>
      <c r="Z648" s="3" t="s">
        <v>15</v>
      </c>
      <c r="AA648" s="3" t="s">
        <v>114</v>
      </c>
      <c r="AB648" s="3" t="s">
        <v>74</v>
      </c>
      <c r="AC648" s="8">
        <v>7</v>
      </c>
      <c r="AD648" s="3" t="s">
        <v>3220</v>
      </c>
      <c r="AE648" s="3"/>
      <c r="AF648" s="3" t="s">
        <v>114</v>
      </c>
      <c r="AG648" s="8">
        <v>42</v>
      </c>
      <c r="AH648" s="3" t="s">
        <v>74</v>
      </c>
      <c r="AI648" s="3" t="s">
        <v>1326</v>
      </c>
      <c r="AJ648" t="s">
        <v>114</v>
      </c>
      <c r="AK648" t="s">
        <v>114</v>
      </c>
      <c r="AL648" t="s">
        <v>114</v>
      </c>
      <c r="AM648" s="43" t="b">
        <v>0</v>
      </c>
      <c r="AN648" s="3"/>
      <c r="AO648" s="3"/>
      <c r="AP648" s="43" t="b">
        <v>0</v>
      </c>
      <c r="AQ648" s="3" t="b">
        <v>0</v>
      </c>
    </row>
    <row r="649" spans="1:43" x14ac:dyDescent="0.25">
      <c r="A649" s="39" t="str">
        <f>_xlfn.CONCAT(Table4[[#This Row],[Order]],"-",Table4[[#This Row],[Line]])</f>
        <v>75830-3</v>
      </c>
      <c r="B649" s="5">
        <v>43488</v>
      </c>
      <c r="C649" s="8">
        <v>75830</v>
      </c>
      <c r="D649" s="3" t="s">
        <v>3223</v>
      </c>
      <c r="E649" s="8">
        <v>3</v>
      </c>
      <c r="F649" s="8">
        <v>1</v>
      </c>
      <c r="G649" s="3" t="s">
        <v>42</v>
      </c>
      <c r="H649" s="8">
        <v>1</v>
      </c>
      <c r="I649" s="43" t="b">
        <v>0</v>
      </c>
      <c r="J649" s="43" t="b">
        <v>0</v>
      </c>
      <c r="K649" t="s">
        <v>114</v>
      </c>
      <c r="L649" s="43" t="b">
        <v>0</v>
      </c>
      <c r="M649" s="43" t="b">
        <v>0</v>
      </c>
      <c r="N649" s="43" t="b">
        <v>0</v>
      </c>
      <c r="O649" t="s">
        <v>114</v>
      </c>
      <c r="P649" t="s">
        <v>114</v>
      </c>
      <c r="Q649" t="s">
        <v>114</v>
      </c>
      <c r="R649" t="s">
        <v>114</v>
      </c>
      <c r="S649" t="s">
        <v>114</v>
      </c>
      <c r="T649" t="s">
        <v>114</v>
      </c>
      <c r="U649" t="s">
        <v>114</v>
      </c>
      <c r="V649" t="s">
        <v>114</v>
      </c>
      <c r="W649" s="5">
        <v>43483</v>
      </c>
      <c r="X649" s="3" t="s">
        <v>114</v>
      </c>
      <c r="Y649" s="3"/>
      <c r="Z649" s="3" t="s">
        <v>15</v>
      </c>
      <c r="AA649" s="3" t="s">
        <v>114</v>
      </c>
      <c r="AB649" s="3" t="s">
        <v>74</v>
      </c>
      <c r="AC649" s="8">
        <v>7</v>
      </c>
      <c r="AD649" s="3" t="s">
        <v>3222</v>
      </c>
      <c r="AE649" s="3"/>
      <c r="AF649" s="3" t="s">
        <v>114</v>
      </c>
      <c r="AG649" s="8">
        <v>112</v>
      </c>
      <c r="AH649" s="3" t="s">
        <v>74</v>
      </c>
      <c r="AI649" s="3" t="s">
        <v>1326</v>
      </c>
      <c r="AJ649" t="s">
        <v>114</v>
      </c>
      <c r="AK649" t="s">
        <v>114</v>
      </c>
      <c r="AL649" t="s">
        <v>114</v>
      </c>
      <c r="AM649" s="43" t="b">
        <v>0</v>
      </c>
      <c r="AN649" s="3"/>
      <c r="AO649" s="3"/>
      <c r="AP649" s="43" t="b">
        <v>0</v>
      </c>
      <c r="AQ649" s="3" t="b">
        <v>0</v>
      </c>
    </row>
    <row r="650" spans="1:43" x14ac:dyDescent="0.25">
      <c r="A650" s="39" t="str">
        <f>_xlfn.CONCAT(Table4[[#This Row],[Order]],"-",Table4[[#This Row],[Line]])</f>
        <v>75859-29</v>
      </c>
      <c r="B650" s="1">
        <v>43493</v>
      </c>
      <c r="C650" s="10">
        <v>75859</v>
      </c>
      <c r="D650" s="7" t="s">
        <v>5322</v>
      </c>
      <c r="E650" s="10">
        <v>29</v>
      </c>
      <c r="F650" s="10">
        <v>1</v>
      </c>
      <c r="G650" s="7" t="s">
        <v>42</v>
      </c>
      <c r="H650" s="10">
        <v>2</v>
      </c>
      <c r="I650" s="43" t="b">
        <v>0</v>
      </c>
      <c r="J650" s="43" t="b">
        <v>0</v>
      </c>
      <c r="K650" t="s">
        <v>114</v>
      </c>
      <c r="L650" s="43" t="b">
        <v>0</v>
      </c>
      <c r="M650" s="43" t="b">
        <v>0</v>
      </c>
      <c r="N650" s="43" t="b">
        <v>0</v>
      </c>
      <c r="O650" t="s">
        <v>114</v>
      </c>
      <c r="P650" t="s">
        <v>114</v>
      </c>
      <c r="Q650" t="s">
        <v>114</v>
      </c>
      <c r="R650" t="s">
        <v>114</v>
      </c>
      <c r="S650" t="s">
        <v>114</v>
      </c>
      <c r="T650" t="s">
        <v>114</v>
      </c>
      <c r="U650" t="s">
        <v>114</v>
      </c>
      <c r="V650" t="s">
        <v>114</v>
      </c>
      <c r="W650" s="5">
        <v>43488</v>
      </c>
      <c r="X650" s="7" t="s">
        <v>114</v>
      </c>
      <c r="Y650" s="7"/>
      <c r="Z650" s="7" t="s">
        <v>3982</v>
      </c>
      <c r="AA650" s="7" t="s">
        <v>114</v>
      </c>
      <c r="AB650" s="7" t="s">
        <v>74</v>
      </c>
      <c r="AC650" s="10">
        <v>15</v>
      </c>
      <c r="AD650" s="7" t="s">
        <v>5323</v>
      </c>
      <c r="AE650" s="7"/>
      <c r="AF650" s="7" t="s">
        <v>114</v>
      </c>
      <c r="AG650" s="10">
        <v>2</v>
      </c>
      <c r="AH650" s="3" t="s">
        <v>74</v>
      </c>
      <c r="AI650" s="3" t="s">
        <v>1327</v>
      </c>
      <c r="AJ650" t="s">
        <v>114</v>
      </c>
      <c r="AK650" t="s">
        <v>114</v>
      </c>
      <c r="AL650" t="s">
        <v>114</v>
      </c>
      <c r="AM650" s="43" t="b">
        <v>0</v>
      </c>
      <c r="AN650" s="3"/>
      <c r="AO650" s="3"/>
      <c r="AP650" s="43" t="b">
        <v>0</v>
      </c>
      <c r="AQ650" s="3" t="b">
        <v>0</v>
      </c>
    </row>
    <row r="651" spans="1:43" x14ac:dyDescent="0.25">
      <c r="A651" s="39" t="str">
        <f>_xlfn.CONCAT(Table4[[#This Row],[Order]],"-",Table4[[#This Row],[Line]])</f>
        <v>75859-30</v>
      </c>
      <c r="B651" s="5">
        <v>43493</v>
      </c>
      <c r="C651" s="8">
        <v>75859</v>
      </c>
      <c r="D651" s="3" t="s">
        <v>5324</v>
      </c>
      <c r="E651" s="8">
        <v>30</v>
      </c>
      <c r="F651" s="8">
        <v>1</v>
      </c>
      <c r="G651" s="3" t="s">
        <v>42</v>
      </c>
      <c r="H651" s="8">
        <v>2</v>
      </c>
      <c r="I651" s="43" t="b">
        <v>0</v>
      </c>
      <c r="J651" s="43" t="b">
        <v>0</v>
      </c>
      <c r="K651" t="s">
        <v>114</v>
      </c>
      <c r="L651" s="43" t="b">
        <v>0</v>
      </c>
      <c r="M651" s="43" t="b">
        <v>0</v>
      </c>
      <c r="N651" s="43" t="b">
        <v>0</v>
      </c>
      <c r="O651" t="s">
        <v>114</v>
      </c>
      <c r="P651" t="s">
        <v>114</v>
      </c>
      <c r="Q651" t="s">
        <v>114</v>
      </c>
      <c r="R651" t="s">
        <v>114</v>
      </c>
      <c r="S651" t="s">
        <v>114</v>
      </c>
      <c r="T651" t="s">
        <v>114</v>
      </c>
      <c r="U651" t="s">
        <v>114</v>
      </c>
      <c r="V651" t="s">
        <v>114</v>
      </c>
      <c r="W651" s="5">
        <v>43488</v>
      </c>
      <c r="X651" s="3" t="s">
        <v>114</v>
      </c>
      <c r="Y651" s="3"/>
      <c r="Z651" s="3" t="s">
        <v>5325</v>
      </c>
      <c r="AA651" s="3" t="s">
        <v>114</v>
      </c>
      <c r="AB651" s="3" t="s">
        <v>74</v>
      </c>
      <c r="AC651" s="8">
        <v>15</v>
      </c>
      <c r="AD651" s="3" t="s">
        <v>5326</v>
      </c>
      <c r="AE651" s="3"/>
      <c r="AF651" s="3" t="s">
        <v>114</v>
      </c>
      <c r="AG651" s="8">
        <v>2</v>
      </c>
      <c r="AH651" s="3" t="s">
        <v>74</v>
      </c>
      <c r="AI651" s="3" t="s">
        <v>1327</v>
      </c>
      <c r="AJ651" t="s">
        <v>114</v>
      </c>
      <c r="AK651" t="s">
        <v>114</v>
      </c>
      <c r="AL651" t="s">
        <v>114</v>
      </c>
      <c r="AM651" s="43" t="b">
        <v>0</v>
      </c>
      <c r="AN651" s="3"/>
      <c r="AO651" s="3"/>
      <c r="AP651" s="43" t="b">
        <v>0</v>
      </c>
      <c r="AQ651" s="3" t="b">
        <v>0</v>
      </c>
    </row>
    <row r="652" spans="1:43" x14ac:dyDescent="0.25">
      <c r="A652" s="39" t="str">
        <f>_xlfn.CONCAT(Table4[[#This Row],[Order]],"-",Table4[[#This Row],[Line]])</f>
        <v>75859-31</v>
      </c>
      <c r="B652" s="5">
        <v>43474</v>
      </c>
      <c r="C652" s="8">
        <v>75859</v>
      </c>
      <c r="D652" s="3" t="s">
        <v>2861</v>
      </c>
      <c r="E652" s="8">
        <v>31</v>
      </c>
      <c r="F652" s="8">
        <v>1</v>
      </c>
      <c r="G652" s="3" t="s">
        <v>165</v>
      </c>
      <c r="H652" s="8">
        <v>1</v>
      </c>
      <c r="I652" s="43" t="b">
        <v>1</v>
      </c>
      <c r="J652" s="43" t="b">
        <v>0</v>
      </c>
      <c r="K652" t="s">
        <v>114</v>
      </c>
      <c r="L652" s="43" t="b">
        <v>0</v>
      </c>
      <c r="M652" s="43" t="b">
        <v>1</v>
      </c>
      <c r="N652" s="43" t="b">
        <v>1</v>
      </c>
      <c r="O652" t="s">
        <v>114</v>
      </c>
      <c r="P652" t="s">
        <v>114</v>
      </c>
      <c r="Q652" t="s">
        <v>114</v>
      </c>
      <c r="R652" t="s">
        <v>114</v>
      </c>
      <c r="S652" t="s">
        <v>114</v>
      </c>
      <c r="T652" t="s">
        <v>114</v>
      </c>
      <c r="U652" t="s">
        <v>114</v>
      </c>
      <c r="V652" t="s">
        <v>114</v>
      </c>
      <c r="W652" s="5">
        <v>43469</v>
      </c>
      <c r="X652" s="3" t="s">
        <v>3126</v>
      </c>
      <c r="Y652" s="3"/>
      <c r="Z652" s="3" t="s">
        <v>2802</v>
      </c>
      <c r="AA652" s="3" t="s">
        <v>114</v>
      </c>
      <c r="AB652" s="3" t="s">
        <v>74</v>
      </c>
      <c r="AC652" s="8">
        <v>1</v>
      </c>
      <c r="AD652" s="3" t="s">
        <v>2860</v>
      </c>
      <c r="AE652" s="3"/>
      <c r="AF652" s="3" t="s">
        <v>114</v>
      </c>
      <c r="AG652" s="8">
        <v>1</v>
      </c>
      <c r="AH652" s="3" t="s">
        <v>74</v>
      </c>
      <c r="AI652" s="3" t="s">
        <v>1327</v>
      </c>
      <c r="AJ652" t="s">
        <v>114</v>
      </c>
      <c r="AK652" t="s">
        <v>114</v>
      </c>
      <c r="AL652" t="s">
        <v>114</v>
      </c>
      <c r="AM652" s="43" t="b">
        <v>0</v>
      </c>
      <c r="AN652" s="3"/>
      <c r="AO652" s="3"/>
      <c r="AP652" s="43" t="b">
        <v>0</v>
      </c>
      <c r="AQ652" s="3" t="b">
        <v>0</v>
      </c>
    </row>
    <row r="653" spans="1:43" x14ac:dyDescent="0.25">
      <c r="A653" s="39" t="str">
        <f>_xlfn.CONCAT(Table4[[#This Row],[Order]],"-",Table4[[#This Row],[Line]])</f>
        <v>75859-34</v>
      </c>
      <c r="B653" s="5">
        <v>43474</v>
      </c>
      <c r="C653" s="8">
        <v>75859</v>
      </c>
      <c r="D653" s="3" t="s">
        <v>2863</v>
      </c>
      <c r="E653" s="8">
        <v>34</v>
      </c>
      <c r="F653" s="8">
        <v>1</v>
      </c>
      <c r="G653" s="3" t="s">
        <v>165</v>
      </c>
      <c r="H653" s="8">
        <v>1</v>
      </c>
      <c r="I653" s="43" t="b">
        <v>1</v>
      </c>
      <c r="J653" s="43" t="b">
        <v>0</v>
      </c>
      <c r="K653" t="s">
        <v>114</v>
      </c>
      <c r="L653" s="43" t="b">
        <v>0</v>
      </c>
      <c r="M653" s="43" t="b">
        <v>1</v>
      </c>
      <c r="N653" s="43" t="b">
        <v>1</v>
      </c>
      <c r="O653" t="s">
        <v>114</v>
      </c>
      <c r="P653" t="s">
        <v>114</v>
      </c>
      <c r="Q653" t="s">
        <v>114</v>
      </c>
      <c r="R653" t="s">
        <v>114</v>
      </c>
      <c r="S653" t="s">
        <v>114</v>
      </c>
      <c r="T653" t="s">
        <v>114</v>
      </c>
      <c r="U653" t="s">
        <v>114</v>
      </c>
      <c r="V653" t="s">
        <v>114</v>
      </c>
      <c r="W653" s="5">
        <v>43469</v>
      </c>
      <c r="X653" s="3" t="s">
        <v>151</v>
      </c>
      <c r="Y653" s="3"/>
      <c r="Z653" s="3" t="s">
        <v>4528</v>
      </c>
      <c r="AA653" s="3" t="s">
        <v>114</v>
      </c>
      <c r="AB653" s="3" t="s">
        <v>74</v>
      </c>
      <c r="AC653" s="8">
        <v>1</v>
      </c>
      <c r="AD653" s="3" t="s">
        <v>2862</v>
      </c>
      <c r="AE653" s="3"/>
      <c r="AF653" s="3" t="s">
        <v>114</v>
      </c>
      <c r="AG653" s="8">
        <v>1</v>
      </c>
      <c r="AH653" s="3" t="s">
        <v>74</v>
      </c>
      <c r="AI653" s="3" t="s">
        <v>1327</v>
      </c>
      <c r="AJ653" t="s">
        <v>114</v>
      </c>
      <c r="AK653" t="s">
        <v>114</v>
      </c>
      <c r="AL653" t="s">
        <v>114</v>
      </c>
      <c r="AM653" s="43" t="b">
        <v>0</v>
      </c>
      <c r="AN653" s="3"/>
      <c r="AO653" s="3"/>
      <c r="AP653" s="43" t="b">
        <v>0</v>
      </c>
      <c r="AQ653" s="3" t="b">
        <v>0</v>
      </c>
    </row>
    <row r="654" spans="1:43" x14ac:dyDescent="0.25">
      <c r="A654" s="39" t="str">
        <f>_xlfn.CONCAT(Table4[[#This Row],[Order]],"-",Table4[[#This Row],[Line]])</f>
        <v>75859-35</v>
      </c>
      <c r="B654" s="5">
        <v>43493</v>
      </c>
      <c r="C654" s="8">
        <v>75859</v>
      </c>
      <c r="D654" s="3" t="s">
        <v>2863</v>
      </c>
      <c r="E654" s="8">
        <v>35</v>
      </c>
      <c r="F654" s="8">
        <v>1</v>
      </c>
      <c r="G654" s="3" t="s">
        <v>42</v>
      </c>
      <c r="H654" s="8">
        <v>2</v>
      </c>
      <c r="I654" s="43" t="b">
        <v>0</v>
      </c>
      <c r="J654" s="43" t="b">
        <v>0</v>
      </c>
      <c r="K654" t="s">
        <v>114</v>
      </c>
      <c r="L654" s="43" t="b">
        <v>0</v>
      </c>
      <c r="M654" s="43" t="b">
        <v>0</v>
      </c>
      <c r="N654" s="43" t="b">
        <v>0</v>
      </c>
      <c r="O654" t="s">
        <v>114</v>
      </c>
      <c r="P654" t="s">
        <v>114</v>
      </c>
      <c r="Q654" t="s">
        <v>114</v>
      </c>
      <c r="R654" t="s">
        <v>114</v>
      </c>
      <c r="S654" t="s">
        <v>114</v>
      </c>
      <c r="T654" t="s">
        <v>114</v>
      </c>
      <c r="U654" t="s">
        <v>114</v>
      </c>
      <c r="V654" t="s">
        <v>114</v>
      </c>
      <c r="W654" s="5">
        <v>43488</v>
      </c>
      <c r="X654" s="3" t="s">
        <v>114</v>
      </c>
      <c r="Y654" s="3"/>
      <c r="Z654" s="3" t="s">
        <v>4528</v>
      </c>
      <c r="AA654" s="3" t="s">
        <v>114</v>
      </c>
      <c r="AB654" s="3" t="s">
        <v>74</v>
      </c>
      <c r="AC654" s="8">
        <v>15</v>
      </c>
      <c r="AD654" s="3" t="s">
        <v>5327</v>
      </c>
      <c r="AE654" s="3"/>
      <c r="AF654" s="3" t="s">
        <v>114</v>
      </c>
      <c r="AG654" s="8">
        <v>2</v>
      </c>
      <c r="AH654" s="3" t="s">
        <v>74</v>
      </c>
      <c r="AI654" s="3" t="s">
        <v>1327</v>
      </c>
      <c r="AJ654" t="s">
        <v>114</v>
      </c>
      <c r="AK654" t="s">
        <v>114</v>
      </c>
      <c r="AL654" t="s">
        <v>114</v>
      </c>
      <c r="AM654" s="43" t="b">
        <v>0</v>
      </c>
      <c r="AN654" s="3"/>
      <c r="AO654" s="3"/>
      <c r="AP654" s="43" t="b">
        <v>0</v>
      </c>
      <c r="AQ654" s="3" t="b">
        <v>0</v>
      </c>
    </row>
    <row r="655" spans="1:43" x14ac:dyDescent="0.25">
      <c r="A655" s="39" t="str">
        <f>_xlfn.CONCAT(Table4[[#This Row],[Order]],"-",Table4[[#This Row],[Line]])</f>
        <v>75859-37</v>
      </c>
      <c r="B655" s="5">
        <v>43474</v>
      </c>
      <c r="C655" s="8">
        <v>75859</v>
      </c>
      <c r="D655" s="3" t="s">
        <v>2865</v>
      </c>
      <c r="E655" s="8">
        <v>37</v>
      </c>
      <c r="F655" s="8">
        <v>1</v>
      </c>
      <c r="G655" s="3" t="s">
        <v>165</v>
      </c>
      <c r="H655" s="8">
        <v>1</v>
      </c>
      <c r="I655" s="43" t="b">
        <v>1</v>
      </c>
      <c r="J655" s="43" t="b">
        <v>0</v>
      </c>
      <c r="K655" t="s">
        <v>114</v>
      </c>
      <c r="L655" s="43" t="b">
        <v>0</v>
      </c>
      <c r="M655" s="43" t="b">
        <v>1</v>
      </c>
      <c r="N655" s="43" t="b">
        <v>1</v>
      </c>
      <c r="O655" t="s">
        <v>114</v>
      </c>
      <c r="P655" t="s">
        <v>114</v>
      </c>
      <c r="Q655" t="s">
        <v>114</v>
      </c>
      <c r="R655" t="s">
        <v>114</v>
      </c>
      <c r="S655" t="s">
        <v>114</v>
      </c>
      <c r="T655" t="s">
        <v>114</v>
      </c>
      <c r="U655" t="s">
        <v>114</v>
      </c>
      <c r="V655" t="s">
        <v>114</v>
      </c>
      <c r="W655" s="5">
        <v>43469</v>
      </c>
      <c r="X655" s="3" t="s">
        <v>151</v>
      </c>
      <c r="Y655" s="3"/>
      <c r="Z655" s="3" t="s">
        <v>4528</v>
      </c>
      <c r="AA655" s="3" t="s">
        <v>114</v>
      </c>
      <c r="AB655" s="3" t="s">
        <v>74</v>
      </c>
      <c r="AC655" s="8">
        <v>1</v>
      </c>
      <c r="AD655" s="3" t="s">
        <v>2864</v>
      </c>
      <c r="AE655" s="3"/>
      <c r="AF655" s="3" t="s">
        <v>114</v>
      </c>
      <c r="AG655" s="8">
        <v>1</v>
      </c>
      <c r="AH655" s="3" t="s">
        <v>74</v>
      </c>
      <c r="AI655" s="3" t="s">
        <v>1327</v>
      </c>
      <c r="AJ655" t="s">
        <v>114</v>
      </c>
      <c r="AK655" t="s">
        <v>114</v>
      </c>
      <c r="AL655" t="s">
        <v>114</v>
      </c>
      <c r="AM655" s="43" t="b">
        <v>0</v>
      </c>
      <c r="AN655" s="3"/>
      <c r="AO655" s="3"/>
      <c r="AP655" s="43" t="b">
        <v>0</v>
      </c>
      <c r="AQ655" s="3" t="b">
        <v>0</v>
      </c>
    </row>
    <row r="656" spans="1:43" x14ac:dyDescent="0.25">
      <c r="A656" s="39" t="str">
        <f>_xlfn.CONCAT(Table4[[#This Row],[Order]],"-",Table4[[#This Row],[Line]])</f>
        <v>75859-38</v>
      </c>
      <c r="B656" s="5">
        <v>43493</v>
      </c>
      <c r="C656" s="8">
        <v>75859</v>
      </c>
      <c r="D656" s="3" t="s">
        <v>2865</v>
      </c>
      <c r="E656" s="8">
        <v>38</v>
      </c>
      <c r="F656" s="8">
        <v>1</v>
      </c>
      <c r="G656" s="3" t="s">
        <v>42</v>
      </c>
      <c r="H656" s="8">
        <v>1</v>
      </c>
      <c r="I656" s="43" t="b">
        <v>0</v>
      </c>
      <c r="J656" s="43" t="b">
        <v>0</v>
      </c>
      <c r="K656" t="s">
        <v>114</v>
      </c>
      <c r="L656" s="43" t="b">
        <v>0</v>
      </c>
      <c r="M656" s="43" t="b">
        <v>0</v>
      </c>
      <c r="N656" s="43" t="b">
        <v>0</v>
      </c>
      <c r="O656" t="s">
        <v>114</v>
      </c>
      <c r="P656" t="s">
        <v>114</v>
      </c>
      <c r="Q656" t="s">
        <v>114</v>
      </c>
      <c r="R656" t="s">
        <v>114</v>
      </c>
      <c r="S656" t="s">
        <v>114</v>
      </c>
      <c r="T656" t="s">
        <v>114</v>
      </c>
      <c r="U656" t="s">
        <v>114</v>
      </c>
      <c r="V656" t="s">
        <v>114</v>
      </c>
      <c r="W656" s="5">
        <v>43488</v>
      </c>
      <c r="X656" s="3" t="s">
        <v>114</v>
      </c>
      <c r="Y656" s="3"/>
      <c r="Z656" s="3" t="s">
        <v>4528</v>
      </c>
      <c r="AA656" s="3" t="s">
        <v>114</v>
      </c>
      <c r="AB656" s="3" t="s">
        <v>74</v>
      </c>
      <c r="AC656" s="8">
        <v>15</v>
      </c>
      <c r="AD656" s="3" t="s">
        <v>5328</v>
      </c>
      <c r="AE656" s="3"/>
      <c r="AF656" s="3" t="s">
        <v>114</v>
      </c>
      <c r="AG656" s="8">
        <v>1</v>
      </c>
      <c r="AH656" s="3" t="s">
        <v>74</v>
      </c>
      <c r="AI656" s="3" t="s">
        <v>1327</v>
      </c>
      <c r="AJ656" t="s">
        <v>114</v>
      </c>
      <c r="AK656" t="s">
        <v>114</v>
      </c>
      <c r="AL656" t="s">
        <v>114</v>
      </c>
      <c r="AM656" s="43" t="b">
        <v>0</v>
      </c>
      <c r="AN656" s="3"/>
      <c r="AO656" s="3"/>
      <c r="AP656" s="43" t="b">
        <v>0</v>
      </c>
      <c r="AQ656" s="3" t="b">
        <v>0</v>
      </c>
    </row>
    <row r="657" spans="1:43" x14ac:dyDescent="0.25">
      <c r="A657" s="39" t="str">
        <f>_xlfn.CONCAT(Table4[[#This Row],[Order]],"-",Table4[[#This Row],[Line]])</f>
        <v>75859-40</v>
      </c>
      <c r="B657" s="5">
        <v>43474</v>
      </c>
      <c r="C657" s="8">
        <v>75859</v>
      </c>
      <c r="D657" s="3" t="s">
        <v>2867</v>
      </c>
      <c r="E657" s="8">
        <v>40</v>
      </c>
      <c r="F657" s="8">
        <v>1</v>
      </c>
      <c r="G657" s="3" t="s">
        <v>165</v>
      </c>
      <c r="H657" s="8">
        <v>2</v>
      </c>
      <c r="I657" s="43" t="b">
        <v>1</v>
      </c>
      <c r="J657" s="43" t="b">
        <v>0</v>
      </c>
      <c r="K657" t="s">
        <v>114</v>
      </c>
      <c r="L657" s="43" t="b">
        <v>0</v>
      </c>
      <c r="M657" s="43" t="b">
        <v>1</v>
      </c>
      <c r="N657" s="43" t="b">
        <v>1</v>
      </c>
      <c r="O657" t="s">
        <v>114</v>
      </c>
      <c r="P657" t="s">
        <v>114</v>
      </c>
      <c r="Q657" t="s">
        <v>114</v>
      </c>
      <c r="R657" t="s">
        <v>114</v>
      </c>
      <c r="S657" t="s">
        <v>114</v>
      </c>
      <c r="T657" t="s">
        <v>114</v>
      </c>
      <c r="U657" t="s">
        <v>114</v>
      </c>
      <c r="V657" t="s">
        <v>114</v>
      </c>
      <c r="W657" s="5">
        <v>43469</v>
      </c>
      <c r="X657" s="3" t="s">
        <v>151</v>
      </c>
      <c r="Y657" s="3"/>
      <c r="Z657" s="3" t="s">
        <v>4529</v>
      </c>
      <c r="AA657" s="3" t="s">
        <v>114</v>
      </c>
      <c r="AB657" s="3" t="s">
        <v>74</v>
      </c>
      <c r="AC657" s="8">
        <v>1</v>
      </c>
      <c r="AD657" s="3" t="s">
        <v>2866</v>
      </c>
      <c r="AE657" s="3"/>
      <c r="AF657" s="3" t="s">
        <v>114</v>
      </c>
      <c r="AG657" s="8">
        <v>4</v>
      </c>
      <c r="AH657" s="3" t="s">
        <v>74</v>
      </c>
      <c r="AI657" s="3" t="s">
        <v>1327</v>
      </c>
      <c r="AJ657" t="s">
        <v>114</v>
      </c>
      <c r="AK657" t="s">
        <v>114</v>
      </c>
      <c r="AL657" t="s">
        <v>114</v>
      </c>
      <c r="AM657" s="43" t="b">
        <v>0</v>
      </c>
      <c r="AN657" s="3"/>
      <c r="AO657" s="3"/>
      <c r="AP657" s="43" t="b">
        <v>0</v>
      </c>
      <c r="AQ657" s="3" t="b">
        <v>0</v>
      </c>
    </row>
    <row r="658" spans="1:43" x14ac:dyDescent="0.25">
      <c r="A658" s="39" t="str">
        <f>_xlfn.CONCAT(Table4[[#This Row],[Order]],"-",Table4[[#This Row],[Line]])</f>
        <v>75859-41</v>
      </c>
      <c r="B658" s="5">
        <v>43493</v>
      </c>
      <c r="C658" s="8">
        <v>75859</v>
      </c>
      <c r="D658" s="3" t="s">
        <v>2867</v>
      </c>
      <c r="E658" s="8">
        <v>41</v>
      </c>
      <c r="F658" s="8">
        <v>1</v>
      </c>
      <c r="G658" s="3" t="s">
        <v>42</v>
      </c>
      <c r="H658" s="8">
        <v>4</v>
      </c>
      <c r="I658" s="43" t="b">
        <v>0</v>
      </c>
      <c r="J658" s="43" t="b">
        <v>0</v>
      </c>
      <c r="K658" t="s">
        <v>114</v>
      </c>
      <c r="L658" s="43" t="b">
        <v>0</v>
      </c>
      <c r="M658" s="43" t="b">
        <v>0</v>
      </c>
      <c r="N658" s="43" t="b">
        <v>0</v>
      </c>
      <c r="O658" t="s">
        <v>114</v>
      </c>
      <c r="P658" t="s">
        <v>114</v>
      </c>
      <c r="Q658" t="s">
        <v>114</v>
      </c>
      <c r="R658" t="s">
        <v>114</v>
      </c>
      <c r="S658" t="s">
        <v>114</v>
      </c>
      <c r="T658" t="s">
        <v>114</v>
      </c>
      <c r="U658" t="s">
        <v>114</v>
      </c>
      <c r="V658" t="s">
        <v>114</v>
      </c>
      <c r="W658" s="5">
        <v>43488</v>
      </c>
      <c r="X658" s="3" t="s">
        <v>114</v>
      </c>
      <c r="Y658" s="3"/>
      <c r="Z658" s="3" t="s">
        <v>4529</v>
      </c>
      <c r="AA658" s="3" t="s">
        <v>114</v>
      </c>
      <c r="AB658" s="3" t="s">
        <v>74</v>
      </c>
      <c r="AC658" s="8">
        <v>15</v>
      </c>
      <c r="AD658" s="3" t="s">
        <v>5329</v>
      </c>
      <c r="AE658" s="3"/>
      <c r="AF658" s="3" t="s">
        <v>114</v>
      </c>
      <c r="AG658" s="8">
        <v>8</v>
      </c>
      <c r="AH658" s="3" t="s">
        <v>74</v>
      </c>
      <c r="AI658" s="3" t="s">
        <v>1327</v>
      </c>
      <c r="AJ658" t="s">
        <v>114</v>
      </c>
      <c r="AK658" t="s">
        <v>114</v>
      </c>
      <c r="AL658" t="s">
        <v>114</v>
      </c>
      <c r="AM658" s="43" t="b">
        <v>0</v>
      </c>
      <c r="AN658" s="3"/>
      <c r="AO658" s="3"/>
      <c r="AP658" s="43" t="b">
        <v>0</v>
      </c>
      <c r="AQ658" s="3" t="b">
        <v>0</v>
      </c>
    </row>
    <row r="659" spans="1:43" x14ac:dyDescent="0.25">
      <c r="A659" s="39" t="str">
        <f>_xlfn.CONCAT(Table4[[#This Row],[Order]],"-",Table4[[#This Row],[Line]])</f>
        <v>75859-43</v>
      </c>
      <c r="B659" s="5">
        <v>43474</v>
      </c>
      <c r="C659" s="8">
        <v>75859</v>
      </c>
      <c r="D659" s="3" t="s">
        <v>2867</v>
      </c>
      <c r="E659" s="8">
        <v>43</v>
      </c>
      <c r="F659" s="8">
        <v>1</v>
      </c>
      <c r="G659" s="3" t="s">
        <v>165</v>
      </c>
      <c r="H659" s="8">
        <v>4</v>
      </c>
      <c r="I659" s="43" t="b">
        <v>1</v>
      </c>
      <c r="J659" s="43" t="b">
        <v>0</v>
      </c>
      <c r="K659" t="s">
        <v>114</v>
      </c>
      <c r="L659" s="43" t="b">
        <v>0</v>
      </c>
      <c r="M659" s="43" t="b">
        <v>1</v>
      </c>
      <c r="N659" s="43" t="b">
        <v>1</v>
      </c>
      <c r="O659" t="s">
        <v>114</v>
      </c>
      <c r="P659" t="s">
        <v>114</v>
      </c>
      <c r="Q659" t="s">
        <v>114</v>
      </c>
      <c r="R659" t="s">
        <v>114</v>
      </c>
      <c r="S659" t="s">
        <v>114</v>
      </c>
      <c r="T659" t="s">
        <v>114</v>
      </c>
      <c r="U659" t="s">
        <v>114</v>
      </c>
      <c r="V659" t="s">
        <v>114</v>
      </c>
      <c r="W659" s="5">
        <v>43469</v>
      </c>
      <c r="X659" s="3" t="s">
        <v>151</v>
      </c>
      <c r="Y659" s="3"/>
      <c r="Z659" s="3" t="s">
        <v>4529</v>
      </c>
      <c r="AA659" s="3" t="s">
        <v>114</v>
      </c>
      <c r="AB659" s="3" t="s">
        <v>74</v>
      </c>
      <c r="AC659" s="8">
        <v>1</v>
      </c>
      <c r="AD659" s="3" t="s">
        <v>2868</v>
      </c>
      <c r="AE659" s="3"/>
      <c r="AF659" s="3" t="s">
        <v>114</v>
      </c>
      <c r="AG659" s="8">
        <v>8</v>
      </c>
      <c r="AH659" s="3" t="s">
        <v>74</v>
      </c>
      <c r="AI659" s="3" t="s">
        <v>1327</v>
      </c>
      <c r="AJ659" t="s">
        <v>114</v>
      </c>
      <c r="AK659" t="s">
        <v>114</v>
      </c>
      <c r="AL659" t="s">
        <v>114</v>
      </c>
      <c r="AM659" s="43" t="b">
        <v>0</v>
      </c>
      <c r="AN659" s="3"/>
      <c r="AO659" s="3"/>
      <c r="AP659" s="43" t="b">
        <v>0</v>
      </c>
      <c r="AQ659" s="3" t="b">
        <v>0</v>
      </c>
    </row>
    <row r="660" spans="1:43" x14ac:dyDescent="0.25">
      <c r="A660" s="39" t="str">
        <f>_xlfn.CONCAT(Table4[[#This Row],[Order]],"-",Table4[[#This Row],[Line]])</f>
        <v>75859-44</v>
      </c>
      <c r="B660" s="5">
        <v>43493</v>
      </c>
      <c r="C660" s="8">
        <v>75859</v>
      </c>
      <c r="D660" s="3" t="s">
        <v>2867</v>
      </c>
      <c r="E660" s="8">
        <v>44</v>
      </c>
      <c r="F660" s="8">
        <v>1</v>
      </c>
      <c r="G660" s="3" t="s">
        <v>42</v>
      </c>
      <c r="H660" s="8">
        <v>4</v>
      </c>
      <c r="I660" s="43" t="b">
        <v>0</v>
      </c>
      <c r="J660" s="43" t="b">
        <v>0</v>
      </c>
      <c r="K660" t="s">
        <v>114</v>
      </c>
      <c r="L660" s="43" t="b">
        <v>0</v>
      </c>
      <c r="M660" s="43" t="b">
        <v>0</v>
      </c>
      <c r="N660" s="43" t="b">
        <v>0</v>
      </c>
      <c r="O660" t="s">
        <v>114</v>
      </c>
      <c r="P660" t="s">
        <v>114</v>
      </c>
      <c r="Q660" t="s">
        <v>114</v>
      </c>
      <c r="R660" t="s">
        <v>114</v>
      </c>
      <c r="S660" t="s">
        <v>114</v>
      </c>
      <c r="T660" t="s">
        <v>114</v>
      </c>
      <c r="U660" t="s">
        <v>114</v>
      </c>
      <c r="V660" t="s">
        <v>114</v>
      </c>
      <c r="W660" s="5">
        <v>43488</v>
      </c>
      <c r="X660" s="3" t="s">
        <v>114</v>
      </c>
      <c r="Y660" s="3"/>
      <c r="Z660" s="3" t="s">
        <v>4529</v>
      </c>
      <c r="AA660" s="3" t="s">
        <v>114</v>
      </c>
      <c r="AB660" s="3" t="s">
        <v>74</v>
      </c>
      <c r="AC660" s="8">
        <v>15</v>
      </c>
      <c r="AD660" s="3" t="s">
        <v>5330</v>
      </c>
      <c r="AE660" s="3"/>
      <c r="AF660" s="3" t="s">
        <v>114</v>
      </c>
      <c r="AG660" s="8">
        <v>8</v>
      </c>
      <c r="AH660" s="3" t="s">
        <v>74</v>
      </c>
      <c r="AI660" s="3" t="s">
        <v>1327</v>
      </c>
      <c r="AJ660" t="s">
        <v>114</v>
      </c>
      <c r="AK660" t="s">
        <v>114</v>
      </c>
      <c r="AL660" t="s">
        <v>114</v>
      </c>
      <c r="AM660" s="43" t="b">
        <v>0</v>
      </c>
      <c r="AN660" s="3"/>
      <c r="AO660" s="3"/>
      <c r="AP660" s="43" t="b">
        <v>0</v>
      </c>
      <c r="AQ660" s="3" t="b">
        <v>0</v>
      </c>
    </row>
    <row r="661" spans="1:43" x14ac:dyDescent="0.25">
      <c r="A661" s="39" t="str">
        <f>_xlfn.CONCAT(Table4[[#This Row],[Order]],"-",Table4[[#This Row],[Line]])</f>
        <v>75859-45</v>
      </c>
      <c r="B661" s="5">
        <v>43474</v>
      </c>
      <c r="C661" s="8">
        <v>75859</v>
      </c>
      <c r="D661" s="3" t="s">
        <v>2870</v>
      </c>
      <c r="E661" s="8">
        <v>45</v>
      </c>
      <c r="F661" s="8">
        <v>1</v>
      </c>
      <c r="G661" s="3" t="s">
        <v>165</v>
      </c>
      <c r="H661" s="8">
        <v>6</v>
      </c>
      <c r="I661" s="43" t="b">
        <v>1</v>
      </c>
      <c r="J661" s="43" t="b">
        <v>0</v>
      </c>
      <c r="K661" t="s">
        <v>114</v>
      </c>
      <c r="L661" s="43" t="b">
        <v>0</v>
      </c>
      <c r="M661" s="43" t="b">
        <v>1</v>
      </c>
      <c r="N661" s="43" t="b">
        <v>1</v>
      </c>
      <c r="O661" t="s">
        <v>114</v>
      </c>
      <c r="P661" t="s">
        <v>114</v>
      </c>
      <c r="Q661" t="s">
        <v>114</v>
      </c>
      <c r="R661" t="s">
        <v>114</v>
      </c>
      <c r="S661" t="s">
        <v>114</v>
      </c>
      <c r="T661" t="s">
        <v>114</v>
      </c>
      <c r="U661" t="s">
        <v>114</v>
      </c>
      <c r="V661" t="s">
        <v>114</v>
      </c>
      <c r="W661" s="5">
        <v>43469</v>
      </c>
      <c r="X661" s="3" t="s">
        <v>151</v>
      </c>
      <c r="Y661" s="3"/>
      <c r="Z661" s="3" t="s">
        <v>4529</v>
      </c>
      <c r="AA661" s="3" t="s">
        <v>114</v>
      </c>
      <c r="AB661" s="3" t="s">
        <v>74</v>
      </c>
      <c r="AC661" s="8">
        <v>1</v>
      </c>
      <c r="AD661" s="3" t="s">
        <v>2869</v>
      </c>
      <c r="AE661" s="3"/>
      <c r="AF661" s="3" t="s">
        <v>114</v>
      </c>
      <c r="AG661" s="8">
        <v>12</v>
      </c>
      <c r="AH661" s="3" t="s">
        <v>74</v>
      </c>
      <c r="AI661" s="3" t="s">
        <v>1327</v>
      </c>
      <c r="AJ661" t="s">
        <v>114</v>
      </c>
      <c r="AK661" t="s">
        <v>114</v>
      </c>
      <c r="AL661" t="s">
        <v>114</v>
      </c>
      <c r="AM661" s="43" t="b">
        <v>0</v>
      </c>
      <c r="AN661" s="3"/>
      <c r="AO661" s="3"/>
      <c r="AP661" s="43" t="b">
        <v>0</v>
      </c>
      <c r="AQ661" s="3" t="b">
        <v>0</v>
      </c>
    </row>
    <row r="662" spans="1:43" x14ac:dyDescent="0.25">
      <c r="A662" s="39" t="str">
        <f>_xlfn.CONCAT(Table4[[#This Row],[Order]],"-",Table4[[#This Row],[Line]])</f>
        <v>75859-46</v>
      </c>
      <c r="B662" s="5">
        <v>43493</v>
      </c>
      <c r="C662" s="8">
        <v>75859</v>
      </c>
      <c r="D662" s="3" t="s">
        <v>2870</v>
      </c>
      <c r="E662" s="8">
        <v>46</v>
      </c>
      <c r="F662" s="8">
        <v>1</v>
      </c>
      <c r="G662" s="3" t="s">
        <v>42</v>
      </c>
      <c r="H662" s="8">
        <v>6</v>
      </c>
      <c r="I662" s="43" t="b">
        <v>0</v>
      </c>
      <c r="J662" s="43" t="b">
        <v>0</v>
      </c>
      <c r="K662" t="s">
        <v>114</v>
      </c>
      <c r="L662" s="43" t="b">
        <v>0</v>
      </c>
      <c r="M662" s="43" t="b">
        <v>0</v>
      </c>
      <c r="N662" s="43" t="b">
        <v>0</v>
      </c>
      <c r="O662" t="s">
        <v>114</v>
      </c>
      <c r="P662" t="s">
        <v>114</v>
      </c>
      <c r="Q662" t="s">
        <v>114</v>
      </c>
      <c r="R662" t="s">
        <v>114</v>
      </c>
      <c r="S662" t="s">
        <v>114</v>
      </c>
      <c r="T662" t="s">
        <v>114</v>
      </c>
      <c r="U662" t="s">
        <v>114</v>
      </c>
      <c r="V662" t="s">
        <v>114</v>
      </c>
      <c r="W662" s="5">
        <v>43488</v>
      </c>
      <c r="X662" s="3" t="s">
        <v>114</v>
      </c>
      <c r="Y662" s="3"/>
      <c r="Z662" s="3" t="s">
        <v>4529</v>
      </c>
      <c r="AA662" s="3" t="s">
        <v>114</v>
      </c>
      <c r="AB662" s="3" t="s">
        <v>74</v>
      </c>
      <c r="AC662" s="8">
        <v>15</v>
      </c>
      <c r="AD662" s="3" t="s">
        <v>5331</v>
      </c>
      <c r="AE662" s="3"/>
      <c r="AF662" s="3" t="s">
        <v>114</v>
      </c>
      <c r="AG662" s="8">
        <v>12</v>
      </c>
      <c r="AH662" s="3" t="s">
        <v>74</v>
      </c>
      <c r="AI662" s="3" t="s">
        <v>1327</v>
      </c>
      <c r="AJ662" t="s">
        <v>114</v>
      </c>
      <c r="AK662" t="s">
        <v>114</v>
      </c>
      <c r="AL662" t="s">
        <v>114</v>
      </c>
      <c r="AM662" s="43" t="b">
        <v>0</v>
      </c>
      <c r="AN662" s="3"/>
      <c r="AO662" s="3"/>
      <c r="AP662" s="43" t="b">
        <v>0</v>
      </c>
      <c r="AQ662" s="3" t="b">
        <v>0</v>
      </c>
    </row>
    <row r="663" spans="1:43" x14ac:dyDescent="0.25">
      <c r="A663" s="39" t="str">
        <f>_xlfn.CONCAT(Table4[[#This Row],[Order]],"-",Table4[[#This Row],[Line]])</f>
        <v>75859-47</v>
      </c>
      <c r="B663" s="5">
        <v>43474</v>
      </c>
      <c r="C663" s="8">
        <v>75859</v>
      </c>
      <c r="D663" s="3" t="s">
        <v>2870</v>
      </c>
      <c r="E663" s="8">
        <v>47</v>
      </c>
      <c r="F663" s="8">
        <v>1</v>
      </c>
      <c r="G663" s="3" t="s">
        <v>165</v>
      </c>
      <c r="H663" s="8">
        <v>2</v>
      </c>
      <c r="I663" s="43" t="b">
        <v>1</v>
      </c>
      <c r="J663" s="43" t="b">
        <v>0</v>
      </c>
      <c r="K663" t="s">
        <v>114</v>
      </c>
      <c r="L663" s="43" t="b">
        <v>0</v>
      </c>
      <c r="M663" s="43" t="b">
        <v>1</v>
      </c>
      <c r="N663" s="43" t="b">
        <v>1</v>
      </c>
      <c r="O663" t="s">
        <v>114</v>
      </c>
      <c r="P663" t="s">
        <v>114</v>
      </c>
      <c r="Q663" t="s">
        <v>114</v>
      </c>
      <c r="R663" t="s">
        <v>114</v>
      </c>
      <c r="S663" t="s">
        <v>114</v>
      </c>
      <c r="T663" t="s">
        <v>114</v>
      </c>
      <c r="U663" t="s">
        <v>114</v>
      </c>
      <c r="V663" t="s">
        <v>114</v>
      </c>
      <c r="W663" s="5">
        <v>43469</v>
      </c>
      <c r="X663" s="3" t="s">
        <v>151</v>
      </c>
      <c r="Y663" s="3"/>
      <c r="Z663" s="3" t="s">
        <v>4529</v>
      </c>
      <c r="AA663" s="3" t="s">
        <v>114</v>
      </c>
      <c r="AB663" s="3" t="s">
        <v>74</v>
      </c>
      <c r="AC663" s="8">
        <v>1</v>
      </c>
      <c r="AD663" s="3" t="s">
        <v>2871</v>
      </c>
      <c r="AE663" s="3"/>
      <c r="AF663" s="3" t="s">
        <v>114</v>
      </c>
      <c r="AG663" s="8">
        <v>4</v>
      </c>
      <c r="AH663" s="3" t="s">
        <v>74</v>
      </c>
      <c r="AI663" s="3" t="s">
        <v>1327</v>
      </c>
      <c r="AJ663" t="s">
        <v>114</v>
      </c>
      <c r="AK663" t="s">
        <v>114</v>
      </c>
      <c r="AL663" t="s">
        <v>114</v>
      </c>
      <c r="AM663" s="43" t="b">
        <v>0</v>
      </c>
      <c r="AN663" s="3"/>
      <c r="AO663" s="3"/>
      <c r="AP663" s="43" t="b">
        <v>0</v>
      </c>
      <c r="AQ663" s="3" t="b">
        <v>0</v>
      </c>
    </row>
    <row r="664" spans="1:43" x14ac:dyDescent="0.25">
      <c r="A664" s="39" t="str">
        <f>_xlfn.CONCAT(Table4[[#This Row],[Order]],"-",Table4[[#This Row],[Line]])</f>
        <v>75859-48</v>
      </c>
      <c r="B664" s="5">
        <v>43493</v>
      </c>
      <c r="C664" s="8">
        <v>75859</v>
      </c>
      <c r="D664" s="3" t="s">
        <v>2870</v>
      </c>
      <c r="E664" s="8">
        <v>48</v>
      </c>
      <c r="F664" s="8">
        <v>1</v>
      </c>
      <c r="G664" s="3" t="s">
        <v>42</v>
      </c>
      <c r="H664" s="8">
        <v>2</v>
      </c>
      <c r="I664" s="43" t="b">
        <v>0</v>
      </c>
      <c r="J664" s="43" t="b">
        <v>0</v>
      </c>
      <c r="K664" t="s">
        <v>114</v>
      </c>
      <c r="L664" s="43" t="b">
        <v>0</v>
      </c>
      <c r="M664" s="43" t="b">
        <v>0</v>
      </c>
      <c r="N664" s="43" t="b">
        <v>0</v>
      </c>
      <c r="O664" t="s">
        <v>114</v>
      </c>
      <c r="P664" t="s">
        <v>114</v>
      </c>
      <c r="Q664" t="s">
        <v>114</v>
      </c>
      <c r="R664" t="s">
        <v>114</v>
      </c>
      <c r="S664" t="s">
        <v>114</v>
      </c>
      <c r="T664" t="s">
        <v>114</v>
      </c>
      <c r="U664" t="s">
        <v>114</v>
      </c>
      <c r="V664" t="s">
        <v>114</v>
      </c>
      <c r="W664" s="5">
        <v>43488</v>
      </c>
      <c r="X664" s="3" t="s">
        <v>114</v>
      </c>
      <c r="Y664" s="3"/>
      <c r="Z664" s="3" t="s">
        <v>4529</v>
      </c>
      <c r="AA664" s="3" t="s">
        <v>114</v>
      </c>
      <c r="AB664" s="3" t="s">
        <v>74</v>
      </c>
      <c r="AC664" s="8">
        <v>15</v>
      </c>
      <c r="AD664" s="3" t="s">
        <v>5332</v>
      </c>
      <c r="AE664" s="3"/>
      <c r="AF664" s="3" t="s">
        <v>114</v>
      </c>
      <c r="AG664" s="8">
        <v>4</v>
      </c>
      <c r="AH664" s="3" t="s">
        <v>74</v>
      </c>
      <c r="AI664" s="3" t="s">
        <v>1327</v>
      </c>
      <c r="AJ664" t="s">
        <v>114</v>
      </c>
      <c r="AK664" t="s">
        <v>114</v>
      </c>
      <c r="AL664" t="s">
        <v>114</v>
      </c>
      <c r="AM664" s="43" t="b">
        <v>0</v>
      </c>
      <c r="AN664" s="3"/>
      <c r="AO664" s="3"/>
      <c r="AP664" s="43" t="b">
        <v>0</v>
      </c>
      <c r="AQ664" s="3" t="b">
        <v>0</v>
      </c>
    </row>
    <row r="665" spans="1:43" x14ac:dyDescent="0.25">
      <c r="A665" s="39" t="str">
        <f>_xlfn.CONCAT(Table4[[#This Row],[Order]],"-",Table4[[#This Row],[Line]])</f>
        <v>75859-50</v>
      </c>
      <c r="B665" s="5">
        <v>43474</v>
      </c>
      <c r="C665" s="8">
        <v>75859</v>
      </c>
      <c r="D665" s="3" t="s">
        <v>2873</v>
      </c>
      <c r="E665" s="8">
        <v>50</v>
      </c>
      <c r="F665" s="8">
        <v>1</v>
      </c>
      <c r="G665" s="3" t="s">
        <v>165</v>
      </c>
      <c r="H665" s="8">
        <v>1</v>
      </c>
      <c r="I665" s="43" t="b">
        <v>1</v>
      </c>
      <c r="J665" s="43" t="b">
        <v>0</v>
      </c>
      <c r="K665" t="s">
        <v>114</v>
      </c>
      <c r="L665" s="43" t="b">
        <v>0</v>
      </c>
      <c r="M665" s="43" t="b">
        <v>1</v>
      </c>
      <c r="N665" s="43" t="b">
        <v>1</v>
      </c>
      <c r="O665" t="s">
        <v>114</v>
      </c>
      <c r="P665" t="s">
        <v>114</v>
      </c>
      <c r="Q665" t="s">
        <v>114</v>
      </c>
      <c r="R665" t="s">
        <v>114</v>
      </c>
      <c r="S665" t="s">
        <v>114</v>
      </c>
      <c r="T665" t="s">
        <v>114</v>
      </c>
      <c r="U665" t="s">
        <v>114</v>
      </c>
      <c r="V665" t="s">
        <v>114</v>
      </c>
      <c r="W665" s="5">
        <v>43469</v>
      </c>
      <c r="X665" s="3" t="s">
        <v>151</v>
      </c>
      <c r="Y665" s="3"/>
      <c r="Z665" s="3" t="s">
        <v>4530</v>
      </c>
      <c r="AA665" s="3" t="s">
        <v>114</v>
      </c>
      <c r="AB665" s="3" t="s">
        <v>74</v>
      </c>
      <c r="AC665" s="8">
        <v>1</v>
      </c>
      <c r="AD665" s="3" t="s">
        <v>2872</v>
      </c>
      <c r="AE665" s="3"/>
      <c r="AF665" s="3" t="s">
        <v>114</v>
      </c>
      <c r="AG665" s="8">
        <v>2</v>
      </c>
      <c r="AH665" s="3" t="s">
        <v>74</v>
      </c>
      <c r="AI665" s="3" t="s">
        <v>1327</v>
      </c>
      <c r="AJ665" t="s">
        <v>114</v>
      </c>
      <c r="AK665" t="s">
        <v>114</v>
      </c>
      <c r="AL665" t="s">
        <v>114</v>
      </c>
      <c r="AM665" s="43" t="b">
        <v>0</v>
      </c>
      <c r="AN665" s="3"/>
      <c r="AO665" s="3"/>
      <c r="AP665" s="43" t="b">
        <v>0</v>
      </c>
      <c r="AQ665" s="3" t="b">
        <v>0</v>
      </c>
    </row>
    <row r="666" spans="1:43" x14ac:dyDescent="0.25">
      <c r="A666" s="39" t="str">
        <f>_xlfn.CONCAT(Table4[[#This Row],[Order]],"-",Table4[[#This Row],[Line]])</f>
        <v>75859-52</v>
      </c>
      <c r="B666" s="1">
        <v>43493</v>
      </c>
      <c r="C666" s="10">
        <v>75859</v>
      </c>
      <c r="D666" s="7" t="s">
        <v>2873</v>
      </c>
      <c r="E666" s="10">
        <v>52</v>
      </c>
      <c r="F666" s="10">
        <v>1</v>
      </c>
      <c r="G666" s="7" t="s">
        <v>42</v>
      </c>
      <c r="H666" s="10">
        <v>1</v>
      </c>
      <c r="I666" s="43" t="b">
        <v>0</v>
      </c>
      <c r="J666" s="43" t="b">
        <v>0</v>
      </c>
      <c r="K666" t="s">
        <v>114</v>
      </c>
      <c r="L666" s="43" t="b">
        <v>0</v>
      </c>
      <c r="M666" s="43" t="b">
        <v>0</v>
      </c>
      <c r="N666" s="43" t="b">
        <v>0</v>
      </c>
      <c r="O666" t="s">
        <v>114</v>
      </c>
      <c r="P666" t="s">
        <v>114</v>
      </c>
      <c r="Q666" t="s">
        <v>114</v>
      </c>
      <c r="R666" t="s">
        <v>114</v>
      </c>
      <c r="S666" t="s">
        <v>114</v>
      </c>
      <c r="T666" t="s">
        <v>114</v>
      </c>
      <c r="U666" t="s">
        <v>114</v>
      </c>
      <c r="V666" t="s">
        <v>114</v>
      </c>
      <c r="W666" s="5">
        <v>43488</v>
      </c>
      <c r="X666" s="7" t="s">
        <v>114</v>
      </c>
      <c r="Y666" s="7"/>
      <c r="Z666" s="7" t="s">
        <v>4530</v>
      </c>
      <c r="AA666" s="7" t="s">
        <v>114</v>
      </c>
      <c r="AB666" s="7" t="s">
        <v>74</v>
      </c>
      <c r="AC666" s="10">
        <v>15</v>
      </c>
      <c r="AD666" s="7" t="s">
        <v>5333</v>
      </c>
      <c r="AE666" s="7"/>
      <c r="AF666" s="7" t="s">
        <v>114</v>
      </c>
      <c r="AG666" s="10">
        <v>2</v>
      </c>
      <c r="AH666" s="3" t="s">
        <v>74</v>
      </c>
      <c r="AI666" s="3" t="s">
        <v>1327</v>
      </c>
      <c r="AJ666" t="s">
        <v>114</v>
      </c>
      <c r="AK666" t="s">
        <v>114</v>
      </c>
      <c r="AL666" t="s">
        <v>114</v>
      </c>
      <c r="AM666" s="43" t="b">
        <v>0</v>
      </c>
      <c r="AN666" s="3"/>
      <c r="AO666" s="3"/>
      <c r="AP666" s="43" t="b">
        <v>0</v>
      </c>
      <c r="AQ666" s="3" t="b">
        <v>0</v>
      </c>
    </row>
    <row r="667" spans="1:43" x14ac:dyDescent="0.25">
      <c r="A667" s="39" t="str">
        <f>_xlfn.CONCAT(Table4[[#This Row],[Order]],"-",Table4[[#This Row],[Line]])</f>
        <v>75859-53</v>
      </c>
      <c r="B667" s="1">
        <v>43493</v>
      </c>
      <c r="C667" s="10">
        <v>75859</v>
      </c>
      <c r="D667" s="7" t="s">
        <v>5334</v>
      </c>
      <c r="E667" s="10">
        <v>53</v>
      </c>
      <c r="F667" s="10">
        <v>1</v>
      </c>
      <c r="G667" s="7" t="s">
        <v>42</v>
      </c>
      <c r="H667" s="10">
        <v>2</v>
      </c>
      <c r="I667" s="43" t="b">
        <v>0</v>
      </c>
      <c r="J667" s="43" t="b">
        <v>0</v>
      </c>
      <c r="K667" t="s">
        <v>114</v>
      </c>
      <c r="L667" s="43" t="b">
        <v>0</v>
      </c>
      <c r="M667" s="43" t="b">
        <v>0</v>
      </c>
      <c r="N667" s="43" t="b">
        <v>0</v>
      </c>
      <c r="O667" t="s">
        <v>114</v>
      </c>
      <c r="P667" t="s">
        <v>114</v>
      </c>
      <c r="Q667" t="s">
        <v>114</v>
      </c>
      <c r="R667" t="s">
        <v>114</v>
      </c>
      <c r="S667" t="s">
        <v>114</v>
      </c>
      <c r="T667" t="s">
        <v>114</v>
      </c>
      <c r="U667" t="s">
        <v>114</v>
      </c>
      <c r="V667" t="s">
        <v>114</v>
      </c>
      <c r="W667" s="5">
        <v>43488</v>
      </c>
      <c r="X667" s="7" t="s">
        <v>114</v>
      </c>
      <c r="Y667" s="7"/>
      <c r="Z667" s="7" t="s">
        <v>5335</v>
      </c>
      <c r="AA667" s="7" t="s">
        <v>114</v>
      </c>
      <c r="AB667" s="7" t="s">
        <v>74</v>
      </c>
      <c r="AC667" s="10">
        <v>15</v>
      </c>
      <c r="AD667" s="7" t="s">
        <v>5336</v>
      </c>
      <c r="AE667" s="7"/>
      <c r="AF667" s="7" t="s">
        <v>114</v>
      </c>
      <c r="AG667" s="10">
        <v>4</v>
      </c>
      <c r="AH667" s="3" t="s">
        <v>74</v>
      </c>
      <c r="AI667" s="3" t="s">
        <v>1327</v>
      </c>
      <c r="AJ667" t="s">
        <v>114</v>
      </c>
      <c r="AK667" t="s">
        <v>114</v>
      </c>
      <c r="AL667" t="s">
        <v>114</v>
      </c>
      <c r="AM667" s="43" t="b">
        <v>0</v>
      </c>
      <c r="AN667" s="3"/>
      <c r="AO667" s="3"/>
      <c r="AP667" s="43" t="b">
        <v>0</v>
      </c>
      <c r="AQ667" s="3" t="b">
        <v>0</v>
      </c>
    </row>
    <row r="668" spans="1:43" x14ac:dyDescent="0.25">
      <c r="A668" s="39" t="str">
        <f>_xlfn.CONCAT(Table4[[#This Row],[Order]],"-",Table4[[#This Row],[Line]])</f>
        <v>75859-54</v>
      </c>
      <c r="B668" s="1">
        <v>43474</v>
      </c>
      <c r="C668" s="10">
        <v>75859</v>
      </c>
      <c r="D668" s="7" t="s">
        <v>2875</v>
      </c>
      <c r="E668" s="10">
        <v>54</v>
      </c>
      <c r="F668" s="10">
        <v>1</v>
      </c>
      <c r="G668" s="7" t="s">
        <v>165</v>
      </c>
      <c r="H668" s="10">
        <v>1</v>
      </c>
      <c r="I668" s="43" t="b">
        <v>1</v>
      </c>
      <c r="J668" s="43" t="b">
        <v>0</v>
      </c>
      <c r="K668" t="s">
        <v>114</v>
      </c>
      <c r="L668" s="43" t="b">
        <v>0</v>
      </c>
      <c r="M668" s="43" t="b">
        <v>1</v>
      </c>
      <c r="N668" s="43" t="b">
        <v>1</v>
      </c>
      <c r="O668" t="s">
        <v>114</v>
      </c>
      <c r="P668" t="s">
        <v>114</v>
      </c>
      <c r="Q668" t="s">
        <v>114</v>
      </c>
      <c r="R668" t="s">
        <v>114</v>
      </c>
      <c r="S668" t="s">
        <v>114</v>
      </c>
      <c r="T668" t="s">
        <v>114</v>
      </c>
      <c r="U668" t="s">
        <v>114</v>
      </c>
      <c r="V668" t="s">
        <v>114</v>
      </c>
      <c r="W668" s="5">
        <v>43469</v>
      </c>
      <c r="X668" s="7" t="s">
        <v>151</v>
      </c>
      <c r="Y668" s="7"/>
      <c r="Z668" s="7" t="s">
        <v>3983</v>
      </c>
      <c r="AA668" s="7" t="s">
        <v>114</v>
      </c>
      <c r="AB668" s="7" t="s">
        <v>74</v>
      </c>
      <c r="AC668" s="10">
        <v>1</v>
      </c>
      <c r="AD668" s="7" t="s">
        <v>2874</v>
      </c>
      <c r="AE668" s="7"/>
      <c r="AF668" s="7" t="s">
        <v>114</v>
      </c>
      <c r="AG668" s="10">
        <v>3</v>
      </c>
      <c r="AH668" s="3" t="s">
        <v>74</v>
      </c>
      <c r="AI668" s="3" t="s">
        <v>1327</v>
      </c>
      <c r="AJ668" t="s">
        <v>114</v>
      </c>
      <c r="AK668" t="s">
        <v>114</v>
      </c>
      <c r="AL668" t="s">
        <v>114</v>
      </c>
      <c r="AM668" s="43" t="b">
        <v>0</v>
      </c>
      <c r="AN668" s="3"/>
      <c r="AO668" s="3"/>
      <c r="AP668" s="43" t="b">
        <v>0</v>
      </c>
      <c r="AQ668" s="3" t="b">
        <v>0</v>
      </c>
    </row>
    <row r="669" spans="1:43" x14ac:dyDescent="0.25">
      <c r="A669" s="39" t="str">
        <f>_xlfn.CONCAT(Table4[[#This Row],[Order]],"-",Table4[[#This Row],[Line]])</f>
        <v>75859-55</v>
      </c>
      <c r="B669" s="1">
        <v>43493</v>
      </c>
      <c r="C669" s="10">
        <v>75859</v>
      </c>
      <c r="D669" s="7" t="s">
        <v>5337</v>
      </c>
      <c r="E669" s="10">
        <v>55</v>
      </c>
      <c r="F669" s="10">
        <v>1</v>
      </c>
      <c r="G669" s="7" t="s">
        <v>42</v>
      </c>
      <c r="H669" s="10">
        <v>1</v>
      </c>
      <c r="I669" s="43" t="b">
        <v>0</v>
      </c>
      <c r="J669" s="43" t="b">
        <v>0</v>
      </c>
      <c r="K669" t="s">
        <v>114</v>
      </c>
      <c r="L669" s="43" t="b">
        <v>0</v>
      </c>
      <c r="M669" s="43" t="b">
        <v>0</v>
      </c>
      <c r="N669" s="43" t="b">
        <v>0</v>
      </c>
      <c r="O669" t="s">
        <v>114</v>
      </c>
      <c r="P669" t="s">
        <v>114</v>
      </c>
      <c r="Q669" t="s">
        <v>114</v>
      </c>
      <c r="R669" t="s">
        <v>114</v>
      </c>
      <c r="S669" t="s">
        <v>114</v>
      </c>
      <c r="T669" t="s">
        <v>114</v>
      </c>
      <c r="U669" t="s">
        <v>114</v>
      </c>
      <c r="V669" t="s">
        <v>114</v>
      </c>
      <c r="W669" s="5">
        <v>43488</v>
      </c>
      <c r="X669" s="7" t="s">
        <v>114</v>
      </c>
      <c r="Y669" s="7"/>
      <c r="Z669" s="7" t="s">
        <v>5338</v>
      </c>
      <c r="AA669" s="7" t="s">
        <v>114</v>
      </c>
      <c r="AB669" s="7" t="s">
        <v>74</v>
      </c>
      <c r="AC669" s="10">
        <v>15</v>
      </c>
      <c r="AD669" s="7" t="s">
        <v>5339</v>
      </c>
      <c r="AE669" s="7"/>
      <c r="AF669" s="7" t="s">
        <v>114</v>
      </c>
      <c r="AG669" s="10">
        <v>3</v>
      </c>
      <c r="AH669" s="3" t="s">
        <v>74</v>
      </c>
      <c r="AI669" s="3" t="s">
        <v>1327</v>
      </c>
      <c r="AJ669" t="s">
        <v>114</v>
      </c>
      <c r="AK669" t="s">
        <v>114</v>
      </c>
      <c r="AL669" t="s">
        <v>114</v>
      </c>
      <c r="AM669" s="43" t="b">
        <v>0</v>
      </c>
      <c r="AN669" s="3"/>
      <c r="AO669" s="3"/>
      <c r="AP669" s="43" t="b">
        <v>0</v>
      </c>
      <c r="AQ669" s="3" t="b">
        <v>0</v>
      </c>
    </row>
    <row r="670" spans="1:43" x14ac:dyDescent="0.25">
      <c r="A670" s="39" t="str">
        <f>_xlfn.CONCAT(Table4[[#This Row],[Order]],"-",Table4[[#This Row],[Line]])</f>
        <v>75859-58</v>
      </c>
      <c r="B670" s="5">
        <v>43493</v>
      </c>
      <c r="C670" s="8">
        <v>75859</v>
      </c>
      <c r="D670" s="3" t="s">
        <v>5340</v>
      </c>
      <c r="E670" s="8">
        <v>58</v>
      </c>
      <c r="F670" s="8">
        <v>1</v>
      </c>
      <c r="G670" s="3" t="s">
        <v>42</v>
      </c>
      <c r="H670" s="8">
        <v>2</v>
      </c>
      <c r="I670" s="43" t="b">
        <v>0</v>
      </c>
      <c r="J670" s="43" t="b">
        <v>0</v>
      </c>
      <c r="K670" t="s">
        <v>114</v>
      </c>
      <c r="L670" s="43" t="b">
        <v>0</v>
      </c>
      <c r="M670" s="43" t="b">
        <v>0</v>
      </c>
      <c r="N670" s="43" t="b">
        <v>0</v>
      </c>
      <c r="O670" t="s">
        <v>114</v>
      </c>
      <c r="P670" t="s">
        <v>114</v>
      </c>
      <c r="Q670" t="s">
        <v>114</v>
      </c>
      <c r="R670" t="s">
        <v>114</v>
      </c>
      <c r="S670" t="s">
        <v>114</v>
      </c>
      <c r="T670" t="s">
        <v>114</v>
      </c>
      <c r="U670" t="s">
        <v>114</v>
      </c>
      <c r="V670" t="s">
        <v>114</v>
      </c>
      <c r="W670" s="5">
        <v>43488</v>
      </c>
      <c r="X670" s="3" t="s">
        <v>114</v>
      </c>
      <c r="Y670" s="3"/>
      <c r="Z670" s="3" t="s">
        <v>5341</v>
      </c>
      <c r="AA670" s="3" t="s">
        <v>114</v>
      </c>
      <c r="AB670" s="3" t="s">
        <v>74</v>
      </c>
      <c r="AC670" s="8">
        <v>15</v>
      </c>
      <c r="AD670" s="3" t="s">
        <v>5342</v>
      </c>
      <c r="AE670" s="3"/>
      <c r="AF670" s="3" t="s">
        <v>114</v>
      </c>
      <c r="AG670" s="8">
        <v>6</v>
      </c>
      <c r="AH670" s="3" t="s">
        <v>74</v>
      </c>
      <c r="AI670" s="3" t="s">
        <v>1327</v>
      </c>
      <c r="AJ670" t="s">
        <v>114</v>
      </c>
      <c r="AK670" t="s">
        <v>114</v>
      </c>
      <c r="AL670" t="s">
        <v>114</v>
      </c>
      <c r="AM670" s="43" t="b">
        <v>0</v>
      </c>
      <c r="AN670" s="3"/>
      <c r="AO670" s="3"/>
      <c r="AP670" s="43" t="b">
        <v>0</v>
      </c>
      <c r="AQ670" s="3" t="b">
        <v>0</v>
      </c>
    </row>
    <row r="671" spans="1:43" x14ac:dyDescent="0.25">
      <c r="A671" s="39" t="str">
        <f>_xlfn.CONCAT(Table4[[#This Row],[Order]],"-",Table4[[#This Row],[Line]])</f>
        <v>75859-60</v>
      </c>
      <c r="B671" s="59">
        <v>43493</v>
      </c>
      <c r="C671" s="57">
        <v>75859</v>
      </c>
      <c r="D671" s="58" t="s">
        <v>5343</v>
      </c>
      <c r="E671" s="57">
        <v>60</v>
      </c>
      <c r="F671" s="57">
        <v>1</v>
      </c>
      <c r="G671" s="58" t="s">
        <v>42</v>
      </c>
      <c r="H671" s="57">
        <v>2</v>
      </c>
      <c r="I671" s="43" t="b">
        <v>0</v>
      </c>
      <c r="J671" s="43" t="b">
        <v>0</v>
      </c>
      <c r="K671" t="s">
        <v>114</v>
      </c>
      <c r="L671" s="43" t="b">
        <v>0</v>
      </c>
      <c r="M671" s="43" t="b">
        <v>0</v>
      </c>
      <c r="N671" s="43" t="b">
        <v>0</v>
      </c>
      <c r="O671" t="s">
        <v>114</v>
      </c>
      <c r="P671" t="s">
        <v>114</v>
      </c>
      <c r="Q671" t="s">
        <v>114</v>
      </c>
      <c r="R671" t="s">
        <v>114</v>
      </c>
      <c r="S671" t="s">
        <v>114</v>
      </c>
      <c r="T671" t="s">
        <v>114</v>
      </c>
      <c r="U671" t="s">
        <v>114</v>
      </c>
      <c r="V671" t="s">
        <v>114</v>
      </c>
      <c r="W671" s="6">
        <v>43488</v>
      </c>
      <c r="X671" s="58" t="s">
        <v>114</v>
      </c>
      <c r="Y671" s="58"/>
      <c r="Z671" s="58" t="s">
        <v>5344</v>
      </c>
      <c r="AA671" s="58" t="s">
        <v>114</v>
      </c>
      <c r="AB671" s="58" t="s">
        <v>74</v>
      </c>
      <c r="AC671" s="57">
        <v>15</v>
      </c>
      <c r="AD671" s="58" t="s">
        <v>5345</v>
      </c>
      <c r="AE671" s="59"/>
      <c r="AF671" s="58" t="s">
        <v>114</v>
      </c>
      <c r="AG671" s="57">
        <v>8</v>
      </c>
      <c r="AH671" s="3" t="s">
        <v>74</v>
      </c>
      <c r="AI671" s="3" t="s">
        <v>1327</v>
      </c>
      <c r="AJ671" t="s">
        <v>114</v>
      </c>
      <c r="AK671" t="s">
        <v>114</v>
      </c>
      <c r="AL671" t="s">
        <v>114</v>
      </c>
      <c r="AM671" s="43" t="b">
        <v>0</v>
      </c>
      <c r="AN671" s="3"/>
      <c r="AO671" s="3"/>
      <c r="AP671" s="43" t="b">
        <v>0</v>
      </c>
      <c r="AQ671" s="3" t="b">
        <v>0</v>
      </c>
    </row>
    <row r="672" spans="1:43" x14ac:dyDescent="0.25">
      <c r="A672" s="39" t="str">
        <f>_xlfn.CONCAT(Table4[[#This Row],[Order]],"-",Table4[[#This Row],[Line]])</f>
        <v>75859-61</v>
      </c>
      <c r="B672" s="59">
        <v>43524</v>
      </c>
      <c r="C672" s="57">
        <v>75859</v>
      </c>
      <c r="D672" s="58" t="s">
        <v>5346</v>
      </c>
      <c r="E672" s="57">
        <v>61</v>
      </c>
      <c r="F672" s="57">
        <v>1</v>
      </c>
      <c r="G672" s="58" t="s">
        <v>42</v>
      </c>
      <c r="H672" s="57">
        <v>4</v>
      </c>
      <c r="I672" s="43" t="b">
        <v>0</v>
      </c>
      <c r="J672" s="43" t="b">
        <v>0</v>
      </c>
      <c r="K672" t="s">
        <v>114</v>
      </c>
      <c r="L672" s="43" t="b">
        <v>0</v>
      </c>
      <c r="M672" s="43" t="b">
        <v>0</v>
      </c>
      <c r="N672" s="43" t="b">
        <v>0</v>
      </c>
      <c r="O672" t="s">
        <v>114</v>
      </c>
      <c r="P672" t="s">
        <v>114</v>
      </c>
      <c r="Q672" t="s">
        <v>114</v>
      </c>
      <c r="R672" t="s">
        <v>114</v>
      </c>
      <c r="S672" t="s">
        <v>114</v>
      </c>
      <c r="T672" t="s">
        <v>114</v>
      </c>
      <c r="U672" t="s">
        <v>114</v>
      </c>
      <c r="V672" t="s">
        <v>114</v>
      </c>
      <c r="W672" s="6">
        <v>43521</v>
      </c>
      <c r="X672" s="58" t="s">
        <v>114</v>
      </c>
      <c r="Y672" s="58"/>
      <c r="Z672" s="58" t="s">
        <v>3982</v>
      </c>
      <c r="AA672" s="58" t="s">
        <v>114</v>
      </c>
      <c r="AB672" s="58" t="s">
        <v>74</v>
      </c>
      <c r="AC672" s="57">
        <v>12</v>
      </c>
      <c r="AD672" s="58" t="s">
        <v>5360</v>
      </c>
      <c r="AE672" s="59"/>
      <c r="AF672" s="58" t="s">
        <v>114</v>
      </c>
      <c r="AG672" s="57">
        <v>4</v>
      </c>
      <c r="AH672" s="3" t="s">
        <v>74</v>
      </c>
      <c r="AI672" s="3" t="s">
        <v>1327</v>
      </c>
      <c r="AJ672" t="s">
        <v>114</v>
      </c>
      <c r="AK672" t="s">
        <v>114</v>
      </c>
      <c r="AL672" t="s">
        <v>114</v>
      </c>
      <c r="AM672" s="43" t="b">
        <v>0</v>
      </c>
      <c r="AN672" s="3"/>
      <c r="AO672" s="3"/>
      <c r="AP672" s="43" t="b">
        <v>0</v>
      </c>
      <c r="AQ672" s="3" t="b">
        <v>0</v>
      </c>
    </row>
    <row r="673" spans="1:43" x14ac:dyDescent="0.25">
      <c r="A673" s="39" t="str">
        <f>_xlfn.CONCAT(Table4[[#This Row],[Order]],"-",Table4[[#This Row],[Line]])</f>
        <v>75859-63</v>
      </c>
      <c r="B673" s="5">
        <v>43493</v>
      </c>
      <c r="C673" s="8">
        <v>75859</v>
      </c>
      <c r="D673" s="3" t="s">
        <v>5346</v>
      </c>
      <c r="E673" s="8">
        <v>63</v>
      </c>
      <c r="F673" s="8">
        <v>1</v>
      </c>
      <c r="G673" s="3" t="s">
        <v>42</v>
      </c>
      <c r="H673" s="8">
        <v>1</v>
      </c>
      <c r="I673" s="43" t="b">
        <v>0</v>
      </c>
      <c r="J673" s="43" t="b">
        <v>0</v>
      </c>
      <c r="K673" t="s">
        <v>114</v>
      </c>
      <c r="L673" s="43" t="b">
        <v>0</v>
      </c>
      <c r="M673" s="43" t="b">
        <v>0</v>
      </c>
      <c r="N673" s="43" t="b">
        <v>0</v>
      </c>
      <c r="O673" t="s">
        <v>114</v>
      </c>
      <c r="P673" t="s">
        <v>114</v>
      </c>
      <c r="Q673" t="s">
        <v>114</v>
      </c>
      <c r="R673" t="s">
        <v>114</v>
      </c>
      <c r="S673" t="s">
        <v>114</v>
      </c>
      <c r="T673" t="s">
        <v>114</v>
      </c>
      <c r="U673" t="s">
        <v>114</v>
      </c>
      <c r="V673" t="s">
        <v>114</v>
      </c>
      <c r="W673" s="5">
        <v>43488</v>
      </c>
      <c r="X673" s="3" t="s">
        <v>114</v>
      </c>
      <c r="Y673" s="3"/>
      <c r="Z673" s="3" t="s">
        <v>3982</v>
      </c>
      <c r="AA673" s="3" t="s">
        <v>114</v>
      </c>
      <c r="AB673" s="3" t="s">
        <v>74</v>
      </c>
      <c r="AC673" s="8">
        <v>15</v>
      </c>
      <c r="AD673" s="3" t="s">
        <v>5347</v>
      </c>
      <c r="AE673" s="3"/>
      <c r="AF673" s="3" t="s">
        <v>114</v>
      </c>
      <c r="AG673" s="8">
        <v>1</v>
      </c>
      <c r="AH673" s="3" t="s">
        <v>74</v>
      </c>
      <c r="AI673" s="3" t="s">
        <v>1327</v>
      </c>
      <c r="AJ673" t="s">
        <v>114</v>
      </c>
      <c r="AK673" t="s">
        <v>114</v>
      </c>
      <c r="AL673" t="s">
        <v>114</v>
      </c>
      <c r="AM673" s="43" t="b">
        <v>0</v>
      </c>
      <c r="AN673" s="3"/>
      <c r="AO673" s="3"/>
      <c r="AP673" s="43" t="b">
        <v>0</v>
      </c>
      <c r="AQ673" s="3" t="b">
        <v>0</v>
      </c>
    </row>
    <row r="674" spans="1:43" x14ac:dyDescent="0.25">
      <c r="A674" s="39" t="str">
        <f>_xlfn.CONCAT(Table4[[#This Row],[Order]],"-",Table4[[#This Row],[Line]])</f>
        <v>75859-64</v>
      </c>
      <c r="B674" s="5">
        <v>43524</v>
      </c>
      <c r="C674" s="8">
        <v>75859</v>
      </c>
      <c r="D674" s="3" t="s">
        <v>5361</v>
      </c>
      <c r="E674" s="8">
        <v>64</v>
      </c>
      <c r="F674" s="8">
        <v>1</v>
      </c>
      <c r="G674" s="3" t="s">
        <v>42</v>
      </c>
      <c r="H674" s="8">
        <v>1</v>
      </c>
      <c r="I674" s="43" t="b">
        <v>0</v>
      </c>
      <c r="J674" s="43" t="b">
        <v>0</v>
      </c>
      <c r="K674" t="s">
        <v>114</v>
      </c>
      <c r="L674" s="43" t="b">
        <v>0</v>
      </c>
      <c r="M674" s="43" t="b">
        <v>0</v>
      </c>
      <c r="N674" s="43" t="b">
        <v>0</v>
      </c>
      <c r="O674" t="s">
        <v>114</v>
      </c>
      <c r="P674" t="s">
        <v>114</v>
      </c>
      <c r="Q674" t="s">
        <v>114</v>
      </c>
      <c r="R674" t="s">
        <v>114</v>
      </c>
      <c r="S674" t="s">
        <v>114</v>
      </c>
      <c r="T674" t="s">
        <v>114</v>
      </c>
      <c r="U674" t="s">
        <v>114</v>
      </c>
      <c r="V674" t="s">
        <v>114</v>
      </c>
      <c r="W674" s="5">
        <v>43521</v>
      </c>
      <c r="X674" s="3" t="s">
        <v>114</v>
      </c>
      <c r="Y674" s="3"/>
      <c r="Z674" s="3" t="s">
        <v>2802</v>
      </c>
      <c r="AA674" s="3" t="s">
        <v>114</v>
      </c>
      <c r="AB674" s="3" t="s">
        <v>74</v>
      </c>
      <c r="AC674" s="8">
        <v>12</v>
      </c>
      <c r="AD674" s="3" t="s">
        <v>5362</v>
      </c>
      <c r="AE674" s="3"/>
      <c r="AF674" s="3" t="s">
        <v>114</v>
      </c>
      <c r="AG674" s="8">
        <v>1</v>
      </c>
      <c r="AH674" s="3" t="s">
        <v>74</v>
      </c>
      <c r="AI674" s="3" t="s">
        <v>1327</v>
      </c>
      <c r="AJ674" t="s">
        <v>114</v>
      </c>
      <c r="AK674" t="s">
        <v>114</v>
      </c>
      <c r="AL674" t="s">
        <v>114</v>
      </c>
      <c r="AM674" s="43" t="b">
        <v>0</v>
      </c>
      <c r="AN674" s="3"/>
      <c r="AO674" s="3"/>
      <c r="AP674" s="43" t="b">
        <v>0</v>
      </c>
      <c r="AQ674" s="3" t="b">
        <v>0</v>
      </c>
    </row>
    <row r="675" spans="1:43" x14ac:dyDescent="0.25">
      <c r="A675" s="39" t="str">
        <f>_xlfn.CONCAT(Table4[[#This Row],[Order]],"-",Table4[[#This Row],[Line]])</f>
        <v>75859-65</v>
      </c>
      <c r="B675" s="1">
        <v>43493</v>
      </c>
      <c r="C675" s="10">
        <v>75859</v>
      </c>
      <c r="D675" s="7" t="s">
        <v>5348</v>
      </c>
      <c r="E675" s="10">
        <v>65</v>
      </c>
      <c r="F675" s="10">
        <v>1</v>
      </c>
      <c r="G675" s="7" t="s">
        <v>42</v>
      </c>
      <c r="H675" s="10">
        <v>1</v>
      </c>
      <c r="I675" s="43" t="b">
        <v>0</v>
      </c>
      <c r="J675" s="43" t="b">
        <v>0</v>
      </c>
      <c r="K675" t="s">
        <v>114</v>
      </c>
      <c r="L675" s="43" t="b">
        <v>0</v>
      </c>
      <c r="M675" s="43" t="b">
        <v>0</v>
      </c>
      <c r="N675" s="43" t="b">
        <v>0</v>
      </c>
      <c r="O675" t="s">
        <v>114</v>
      </c>
      <c r="P675" t="s">
        <v>114</v>
      </c>
      <c r="Q675" t="s">
        <v>114</v>
      </c>
      <c r="R675" t="s">
        <v>114</v>
      </c>
      <c r="S675" t="s">
        <v>114</v>
      </c>
      <c r="T675" t="s">
        <v>114</v>
      </c>
      <c r="U675" t="s">
        <v>114</v>
      </c>
      <c r="V675" t="s">
        <v>114</v>
      </c>
      <c r="W675" s="6">
        <v>43488</v>
      </c>
      <c r="X675" s="7" t="s">
        <v>114</v>
      </c>
      <c r="Y675" s="7"/>
      <c r="Z675" s="7" t="s">
        <v>4528</v>
      </c>
      <c r="AA675" s="7" t="s">
        <v>114</v>
      </c>
      <c r="AB675" s="7" t="s">
        <v>74</v>
      </c>
      <c r="AC675" s="10">
        <v>15</v>
      </c>
      <c r="AD675" s="7" t="s">
        <v>5349</v>
      </c>
      <c r="AE675" s="7"/>
      <c r="AF675" s="7" t="s">
        <v>114</v>
      </c>
      <c r="AG675" s="10">
        <v>1</v>
      </c>
      <c r="AH675" s="3" t="s">
        <v>74</v>
      </c>
      <c r="AI675" s="3" t="s">
        <v>1327</v>
      </c>
      <c r="AJ675" t="s">
        <v>114</v>
      </c>
      <c r="AK675" t="s">
        <v>114</v>
      </c>
      <c r="AL675" t="s">
        <v>114</v>
      </c>
      <c r="AM675" s="43" t="b">
        <v>0</v>
      </c>
      <c r="AN675" s="3"/>
      <c r="AO675" s="3"/>
      <c r="AP675" s="43" t="b">
        <v>0</v>
      </c>
      <c r="AQ675" s="3" t="b">
        <v>0</v>
      </c>
    </row>
    <row r="676" spans="1:43" x14ac:dyDescent="0.25">
      <c r="A676" s="39" t="str">
        <f>_xlfn.CONCAT(Table4[[#This Row],[Order]],"-",Table4[[#This Row],[Line]])</f>
        <v>75859-66</v>
      </c>
      <c r="B676" s="59">
        <v>43524</v>
      </c>
      <c r="C676" s="57">
        <v>75859</v>
      </c>
      <c r="D676" s="58" t="s">
        <v>5348</v>
      </c>
      <c r="E676" s="57">
        <v>66</v>
      </c>
      <c r="F676" s="57">
        <v>1</v>
      </c>
      <c r="G676" s="58" t="s">
        <v>42</v>
      </c>
      <c r="H676" s="57">
        <v>1</v>
      </c>
      <c r="I676" s="43" t="b">
        <v>0</v>
      </c>
      <c r="J676" s="43" t="b">
        <v>0</v>
      </c>
      <c r="K676" t="s">
        <v>114</v>
      </c>
      <c r="L676" s="43" t="b">
        <v>0</v>
      </c>
      <c r="M676" s="43" t="b">
        <v>0</v>
      </c>
      <c r="N676" s="43" t="b">
        <v>0</v>
      </c>
      <c r="O676" t="s">
        <v>114</v>
      </c>
      <c r="P676" t="s">
        <v>114</v>
      </c>
      <c r="Q676" t="s">
        <v>114</v>
      </c>
      <c r="R676" t="s">
        <v>114</v>
      </c>
      <c r="S676" t="s">
        <v>114</v>
      </c>
      <c r="T676" t="s">
        <v>114</v>
      </c>
      <c r="U676" t="s">
        <v>114</v>
      </c>
      <c r="V676" t="s">
        <v>114</v>
      </c>
      <c r="W676" s="6">
        <v>43521</v>
      </c>
      <c r="X676" s="58" t="s">
        <v>114</v>
      </c>
      <c r="Y676" s="58"/>
      <c r="Z676" s="58" t="s">
        <v>4528</v>
      </c>
      <c r="AA676" s="58" t="s">
        <v>114</v>
      </c>
      <c r="AB676" s="58" t="s">
        <v>74</v>
      </c>
      <c r="AC676" s="57">
        <v>12</v>
      </c>
      <c r="AD676" s="58" t="s">
        <v>5363</v>
      </c>
      <c r="AE676" s="59"/>
      <c r="AF676" s="58" t="s">
        <v>114</v>
      </c>
      <c r="AG676" s="57">
        <v>1</v>
      </c>
      <c r="AH676" s="3" t="s">
        <v>74</v>
      </c>
      <c r="AI676" s="3" t="s">
        <v>1327</v>
      </c>
      <c r="AJ676" t="s">
        <v>114</v>
      </c>
      <c r="AK676" t="s">
        <v>114</v>
      </c>
      <c r="AL676" t="s">
        <v>114</v>
      </c>
      <c r="AM676" s="43" t="b">
        <v>0</v>
      </c>
      <c r="AN676" s="3"/>
      <c r="AO676" s="3"/>
      <c r="AP676" s="43" t="b">
        <v>0</v>
      </c>
      <c r="AQ676" s="3" t="b">
        <v>0</v>
      </c>
    </row>
    <row r="677" spans="1:43" x14ac:dyDescent="0.25">
      <c r="A677" s="39" t="str">
        <f>_xlfn.CONCAT(Table4[[#This Row],[Order]],"-",Table4[[#This Row],[Line]])</f>
        <v>75859-68</v>
      </c>
      <c r="B677" s="1">
        <v>43493</v>
      </c>
      <c r="C677" s="10">
        <v>75859</v>
      </c>
      <c r="D677" s="7" t="s">
        <v>5350</v>
      </c>
      <c r="E677" s="10">
        <v>68</v>
      </c>
      <c r="F677" s="10">
        <v>1</v>
      </c>
      <c r="G677" s="7" t="s">
        <v>42</v>
      </c>
      <c r="H677" s="10">
        <v>1</v>
      </c>
      <c r="I677" s="43" t="b">
        <v>0</v>
      </c>
      <c r="J677" s="43" t="b">
        <v>0</v>
      </c>
      <c r="K677" t="s">
        <v>114</v>
      </c>
      <c r="L677" s="43" t="b">
        <v>0</v>
      </c>
      <c r="M677" s="43" t="b">
        <v>0</v>
      </c>
      <c r="N677" s="43" t="b">
        <v>0</v>
      </c>
      <c r="O677" t="s">
        <v>114</v>
      </c>
      <c r="P677" t="s">
        <v>114</v>
      </c>
      <c r="Q677" t="s">
        <v>114</v>
      </c>
      <c r="R677" t="s">
        <v>114</v>
      </c>
      <c r="S677" t="s">
        <v>114</v>
      </c>
      <c r="T677" t="s">
        <v>114</v>
      </c>
      <c r="U677" t="s">
        <v>114</v>
      </c>
      <c r="V677" t="s">
        <v>114</v>
      </c>
      <c r="W677" s="6">
        <v>43488</v>
      </c>
      <c r="X677" s="7" t="s">
        <v>114</v>
      </c>
      <c r="Y677" s="7"/>
      <c r="Z677" s="7" t="s">
        <v>5351</v>
      </c>
      <c r="AA677" s="7" t="s">
        <v>114</v>
      </c>
      <c r="AB677" s="7" t="s">
        <v>74</v>
      </c>
      <c r="AC677" s="10">
        <v>15</v>
      </c>
      <c r="AD677" s="7" t="s">
        <v>5352</v>
      </c>
      <c r="AE677" s="7"/>
      <c r="AF677" s="7" t="s">
        <v>114</v>
      </c>
      <c r="AG677" s="10">
        <v>2</v>
      </c>
      <c r="AH677" s="3" t="s">
        <v>74</v>
      </c>
      <c r="AI677" s="3" t="s">
        <v>1327</v>
      </c>
      <c r="AJ677" t="s">
        <v>114</v>
      </c>
      <c r="AK677" t="s">
        <v>114</v>
      </c>
      <c r="AL677" t="s">
        <v>114</v>
      </c>
      <c r="AM677" s="43" t="b">
        <v>0</v>
      </c>
      <c r="AN677" s="3"/>
      <c r="AO677" s="3"/>
      <c r="AP677" s="43" t="b">
        <v>0</v>
      </c>
      <c r="AQ677" s="3" t="b">
        <v>0</v>
      </c>
    </row>
    <row r="678" spans="1:43" x14ac:dyDescent="0.25">
      <c r="A678" s="39" t="str">
        <f>_xlfn.CONCAT(Table4[[#This Row],[Order]],"-",Table4[[#This Row],[Line]])</f>
        <v>75859-69</v>
      </c>
      <c r="B678" s="1">
        <v>43524</v>
      </c>
      <c r="C678" s="10">
        <v>75859</v>
      </c>
      <c r="D678" s="7" t="s">
        <v>5350</v>
      </c>
      <c r="E678" s="10">
        <v>69</v>
      </c>
      <c r="F678" s="10">
        <v>1</v>
      </c>
      <c r="G678" s="7" t="s">
        <v>42</v>
      </c>
      <c r="H678" s="10">
        <v>1</v>
      </c>
      <c r="I678" s="43" t="b">
        <v>0</v>
      </c>
      <c r="J678" s="43" t="b">
        <v>0</v>
      </c>
      <c r="K678" t="s">
        <v>114</v>
      </c>
      <c r="L678" s="43" t="b">
        <v>0</v>
      </c>
      <c r="M678" s="43" t="b">
        <v>0</v>
      </c>
      <c r="N678" s="43" t="b">
        <v>0</v>
      </c>
      <c r="O678" t="s">
        <v>114</v>
      </c>
      <c r="P678" t="s">
        <v>114</v>
      </c>
      <c r="Q678" t="s">
        <v>114</v>
      </c>
      <c r="R678" t="s">
        <v>114</v>
      </c>
      <c r="S678" t="s">
        <v>114</v>
      </c>
      <c r="T678" t="s">
        <v>114</v>
      </c>
      <c r="U678" t="s">
        <v>114</v>
      </c>
      <c r="V678" t="s">
        <v>114</v>
      </c>
      <c r="W678" s="5">
        <v>43521</v>
      </c>
      <c r="X678" s="7" t="s">
        <v>114</v>
      </c>
      <c r="Y678" s="7"/>
      <c r="Z678" s="7" t="s">
        <v>5351</v>
      </c>
      <c r="AA678" s="7" t="s">
        <v>114</v>
      </c>
      <c r="AB678" s="7" t="s">
        <v>74</v>
      </c>
      <c r="AC678" s="10">
        <v>12</v>
      </c>
      <c r="AD678" s="7" t="s">
        <v>5364</v>
      </c>
      <c r="AE678" s="7"/>
      <c r="AF678" s="7" t="s">
        <v>114</v>
      </c>
      <c r="AG678" s="10">
        <v>2</v>
      </c>
      <c r="AH678" s="3" t="s">
        <v>74</v>
      </c>
      <c r="AI678" s="3" t="s">
        <v>1327</v>
      </c>
      <c r="AJ678" t="s">
        <v>114</v>
      </c>
      <c r="AK678" t="s">
        <v>114</v>
      </c>
      <c r="AL678" t="s">
        <v>114</v>
      </c>
      <c r="AM678" s="43" t="b">
        <v>0</v>
      </c>
      <c r="AN678" s="3"/>
      <c r="AO678" s="3"/>
      <c r="AP678" s="43" t="b">
        <v>0</v>
      </c>
      <c r="AQ678" s="3" t="b">
        <v>0</v>
      </c>
    </row>
    <row r="679" spans="1:43" x14ac:dyDescent="0.25">
      <c r="A679" s="39" t="str">
        <f>_xlfn.CONCAT(Table4[[#This Row],[Order]],"-",Table4[[#This Row],[Line]])</f>
        <v>75859-71</v>
      </c>
      <c r="B679" s="1">
        <v>43524</v>
      </c>
      <c r="C679" s="10">
        <v>75859</v>
      </c>
      <c r="D679" s="7" t="s">
        <v>5350</v>
      </c>
      <c r="E679" s="10">
        <v>71</v>
      </c>
      <c r="F679" s="10">
        <v>1</v>
      </c>
      <c r="G679" s="7" t="s">
        <v>42</v>
      </c>
      <c r="H679" s="10">
        <v>1</v>
      </c>
      <c r="I679" s="43" t="b">
        <v>0</v>
      </c>
      <c r="J679" s="43" t="b">
        <v>0</v>
      </c>
      <c r="K679" t="s">
        <v>114</v>
      </c>
      <c r="L679" s="43" t="b">
        <v>0</v>
      </c>
      <c r="M679" s="43" t="b">
        <v>0</v>
      </c>
      <c r="N679" s="43" t="b">
        <v>0</v>
      </c>
      <c r="O679" t="s">
        <v>114</v>
      </c>
      <c r="P679" t="s">
        <v>114</v>
      </c>
      <c r="Q679" t="s">
        <v>114</v>
      </c>
      <c r="R679" t="s">
        <v>114</v>
      </c>
      <c r="S679" t="s">
        <v>114</v>
      </c>
      <c r="T679" t="s">
        <v>114</v>
      </c>
      <c r="U679" t="s">
        <v>114</v>
      </c>
      <c r="V679" t="s">
        <v>114</v>
      </c>
      <c r="W679" s="5">
        <v>43521</v>
      </c>
      <c r="X679" s="7" t="s">
        <v>114</v>
      </c>
      <c r="Y679" s="7"/>
      <c r="Z679" s="7" t="s">
        <v>5351</v>
      </c>
      <c r="AA679" s="7" t="s">
        <v>114</v>
      </c>
      <c r="AB679" s="7" t="s">
        <v>74</v>
      </c>
      <c r="AC679" s="10">
        <v>12</v>
      </c>
      <c r="AD679" s="7" t="s">
        <v>5365</v>
      </c>
      <c r="AE679" s="7"/>
      <c r="AF679" s="7" t="s">
        <v>114</v>
      </c>
      <c r="AG679" s="10">
        <v>2</v>
      </c>
      <c r="AH679" s="3" t="s">
        <v>74</v>
      </c>
      <c r="AI679" s="3" t="s">
        <v>1327</v>
      </c>
      <c r="AJ679" t="s">
        <v>114</v>
      </c>
      <c r="AK679" t="s">
        <v>114</v>
      </c>
      <c r="AL679" t="s">
        <v>114</v>
      </c>
      <c r="AM679" s="43" t="b">
        <v>0</v>
      </c>
      <c r="AN679" s="3"/>
      <c r="AO679" s="3"/>
      <c r="AP679" s="43" t="b">
        <v>0</v>
      </c>
      <c r="AQ679" s="3" t="b">
        <v>0</v>
      </c>
    </row>
    <row r="680" spans="1:43" x14ac:dyDescent="0.25">
      <c r="A680" s="39" t="str">
        <f>_xlfn.CONCAT(Table4[[#This Row],[Order]],"-",Table4[[#This Row],[Line]])</f>
        <v>75859-72</v>
      </c>
      <c r="B680" s="1">
        <v>43493</v>
      </c>
      <c r="C680" s="10">
        <v>75859</v>
      </c>
      <c r="D680" s="7" t="s">
        <v>5353</v>
      </c>
      <c r="E680" s="10">
        <v>72</v>
      </c>
      <c r="F680" s="10">
        <v>1</v>
      </c>
      <c r="G680" s="7" t="s">
        <v>42</v>
      </c>
      <c r="H680" s="10">
        <v>3</v>
      </c>
      <c r="I680" s="43" t="b">
        <v>0</v>
      </c>
      <c r="J680" s="43" t="b">
        <v>0</v>
      </c>
      <c r="K680" t="s">
        <v>114</v>
      </c>
      <c r="L680" s="43" t="b">
        <v>0</v>
      </c>
      <c r="M680" s="43" t="b">
        <v>0</v>
      </c>
      <c r="N680" s="43" t="b">
        <v>0</v>
      </c>
      <c r="O680" t="s">
        <v>114</v>
      </c>
      <c r="P680" t="s">
        <v>114</v>
      </c>
      <c r="Q680" t="s">
        <v>114</v>
      </c>
      <c r="R680" t="s">
        <v>114</v>
      </c>
      <c r="S680" t="s">
        <v>114</v>
      </c>
      <c r="T680" t="s">
        <v>114</v>
      </c>
      <c r="U680" t="s">
        <v>114</v>
      </c>
      <c r="V680" t="s">
        <v>114</v>
      </c>
      <c r="W680" s="5">
        <v>43488</v>
      </c>
      <c r="X680" s="7" t="s">
        <v>114</v>
      </c>
      <c r="Y680" s="7"/>
      <c r="Z680" s="7" t="s">
        <v>4530</v>
      </c>
      <c r="AA680" s="7" t="s">
        <v>114</v>
      </c>
      <c r="AB680" s="7" t="s">
        <v>74</v>
      </c>
      <c r="AC680" s="10">
        <v>15</v>
      </c>
      <c r="AD680" s="7" t="s">
        <v>5354</v>
      </c>
      <c r="AE680" s="7"/>
      <c r="AF680" s="7" t="s">
        <v>114</v>
      </c>
      <c r="AG680" s="10">
        <v>6</v>
      </c>
      <c r="AH680" s="3" t="s">
        <v>74</v>
      </c>
      <c r="AI680" s="3" t="s">
        <v>1327</v>
      </c>
      <c r="AJ680" t="s">
        <v>114</v>
      </c>
      <c r="AK680" t="s">
        <v>114</v>
      </c>
      <c r="AL680" t="s">
        <v>114</v>
      </c>
      <c r="AM680" s="43" t="b">
        <v>0</v>
      </c>
      <c r="AN680" s="3"/>
      <c r="AO680" s="3"/>
      <c r="AP680" s="43" t="b">
        <v>0</v>
      </c>
      <c r="AQ680" s="3" t="b">
        <v>0</v>
      </c>
    </row>
    <row r="681" spans="1:43" x14ac:dyDescent="0.25">
      <c r="A681" s="39" t="str">
        <f>_xlfn.CONCAT(Table4[[#This Row],[Order]],"-",Table4[[#This Row],[Line]])</f>
        <v>75859-73</v>
      </c>
      <c r="B681" s="1">
        <v>43524</v>
      </c>
      <c r="C681" s="10">
        <v>75859</v>
      </c>
      <c r="D681" s="7" t="s">
        <v>5353</v>
      </c>
      <c r="E681" s="10">
        <v>73</v>
      </c>
      <c r="F681" s="10">
        <v>1</v>
      </c>
      <c r="G681" s="7" t="s">
        <v>42</v>
      </c>
      <c r="H681" s="10">
        <v>3</v>
      </c>
      <c r="I681" s="43" t="b">
        <v>0</v>
      </c>
      <c r="J681" s="43" t="b">
        <v>0</v>
      </c>
      <c r="K681" t="s">
        <v>114</v>
      </c>
      <c r="L681" s="43" t="b">
        <v>0</v>
      </c>
      <c r="M681" s="43" t="b">
        <v>0</v>
      </c>
      <c r="N681" s="43" t="b">
        <v>0</v>
      </c>
      <c r="O681" t="s">
        <v>114</v>
      </c>
      <c r="P681" t="s">
        <v>114</v>
      </c>
      <c r="Q681" t="s">
        <v>114</v>
      </c>
      <c r="R681" t="s">
        <v>114</v>
      </c>
      <c r="S681" t="s">
        <v>114</v>
      </c>
      <c r="T681" t="s">
        <v>114</v>
      </c>
      <c r="U681" t="s">
        <v>114</v>
      </c>
      <c r="V681" t="s">
        <v>114</v>
      </c>
      <c r="W681" s="5">
        <v>43521</v>
      </c>
      <c r="X681" s="7" t="s">
        <v>114</v>
      </c>
      <c r="Y681" s="7"/>
      <c r="Z681" s="7" t="s">
        <v>4530</v>
      </c>
      <c r="AA681" s="7" t="s">
        <v>114</v>
      </c>
      <c r="AB681" s="7" t="s">
        <v>74</v>
      </c>
      <c r="AC681" s="10">
        <v>12</v>
      </c>
      <c r="AD681" s="7" t="s">
        <v>5366</v>
      </c>
      <c r="AE681" s="7"/>
      <c r="AF681" s="7" t="s">
        <v>114</v>
      </c>
      <c r="AG681" s="10">
        <v>6</v>
      </c>
      <c r="AH681" s="3" t="s">
        <v>74</v>
      </c>
      <c r="AI681" s="3" t="s">
        <v>1327</v>
      </c>
      <c r="AJ681" t="s">
        <v>114</v>
      </c>
      <c r="AK681" t="s">
        <v>114</v>
      </c>
      <c r="AL681" t="s">
        <v>114</v>
      </c>
      <c r="AM681" s="43" t="b">
        <v>0</v>
      </c>
      <c r="AN681" s="3"/>
      <c r="AO681" s="3"/>
      <c r="AP681" s="43" t="b">
        <v>0</v>
      </c>
      <c r="AQ681" s="3" t="b">
        <v>0</v>
      </c>
    </row>
    <row r="682" spans="1:43" x14ac:dyDescent="0.25">
      <c r="A682" s="39" t="str">
        <f>_xlfn.CONCAT(Table4[[#This Row],[Order]],"-",Table4[[#This Row],[Line]])</f>
        <v>75859-75</v>
      </c>
      <c r="B682" s="1">
        <v>43493</v>
      </c>
      <c r="C682" s="10">
        <v>75859</v>
      </c>
      <c r="D682" s="7" t="s">
        <v>5355</v>
      </c>
      <c r="E682" s="10">
        <v>75</v>
      </c>
      <c r="F682" s="10">
        <v>1</v>
      </c>
      <c r="G682" s="7" t="s">
        <v>42</v>
      </c>
      <c r="H682" s="10">
        <v>2</v>
      </c>
      <c r="I682" s="43" t="b">
        <v>0</v>
      </c>
      <c r="J682" s="43" t="b">
        <v>0</v>
      </c>
      <c r="K682" t="s">
        <v>114</v>
      </c>
      <c r="L682" s="43" t="b">
        <v>0</v>
      </c>
      <c r="M682" s="43" t="b">
        <v>0</v>
      </c>
      <c r="N682" s="43" t="b">
        <v>0</v>
      </c>
      <c r="O682" t="s">
        <v>114</v>
      </c>
      <c r="P682" t="s">
        <v>114</v>
      </c>
      <c r="Q682" t="s">
        <v>114</v>
      </c>
      <c r="R682" t="s">
        <v>114</v>
      </c>
      <c r="S682" t="s">
        <v>114</v>
      </c>
      <c r="T682" t="s">
        <v>114</v>
      </c>
      <c r="U682" t="s">
        <v>114</v>
      </c>
      <c r="V682" t="s">
        <v>114</v>
      </c>
      <c r="W682" s="5">
        <v>43488</v>
      </c>
      <c r="X682" s="7" t="s">
        <v>114</v>
      </c>
      <c r="Y682" s="7"/>
      <c r="Z682" s="7" t="s">
        <v>4676</v>
      </c>
      <c r="AA682" s="7" t="s">
        <v>114</v>
      </c>
      <c r="AB682" s="7" t="s">
        <v>74</v>
      </c>
      <c r="AC682" s="10">
        <v>15</v>
      </c>
      <c r="AD682" s="7" t="s">
        <v>5356</v>
      </c>
      <c r="AE682" s="7"/>
      <c r="AF682" s="7" t="s">
        <v>114</v>
      </c>
      <c r="AG682" s="10">
        <v>4</v>
      </c>
      <c r="AH682" s="3" t="s">
        <v>74</v>
      </c>
      <c r="AI682" s="3" t="s">
        <v>1327</v>
      </c>
      <c r="AJ682" t="s">
        <v>114</v>
      </c>
      <c r="AK682" t="s">
        <v>114</v>
      </c>
      <c r="AL682" t="s">
        <v>114</v>
      </c>
      <c r="AM682" s="43" t="b">
        <v>0</v>
      </c>
      <c r="AN682" s="3"/>
      <c r="AO682" s="3"/>
      <c r="AP682" s="43" t="b">
        <v>0</v>
      </c>
      <c r="AQ682" s="3" t="b">
        <v>0</v>
      </c>
    </row>
    <row r="683" spans="1:43" x14ac:dyDescent="0.25">
      <c r="A683" s="39" t="str">
        <f>_xlfn.CONCAT(Table4[[#This Row],[Order]],"-",Table4[[#This Row],[Line]])</f>
        <v>75859-76</v>
      </c>
      <c r="B683" s="1">
        <v>43493</v>
      </c>
      <c r="C683" s="10">
        <v>75859</v>
      </c>
      <c r="D683" s="7" t="s">
        <v>5357</v>
      </c>
      <c r="E683" s="10">
        <v>76</v>
      </c>
      <c r="F683" s="10">
        <v>1</v>
      </c>
      <c r="G683" s="7" t="s">
        <v>42</v>
      </c>
      <c r="H683" s="10">
        <v>1</v>
      </c>
      <c r="I683" s="43" t="b">
        <v>0</v>
      </c>
      <c r="J683" s="43" t="b">
        <v>0</v>
      </c>
      <c r="K683" t="s">
        <v>114</v>
      </c>
      <c r="L683" s="43" t="b">
        <v>0</v>
      </c>
      <c r="M683" s="43" t="b">
        <v>0</v>
      </c>
      <c r="N683" s="43" t="b">
        <v>0</v>
      </c>
      <c r="O683" t="s">
        <v>114</v>
      </c>
      <c r="P683" t="s">
        <v>114</v>
      </c>
      <c r="Q683" t="s">
        <v>114</v>
      </c>
      <c r="R683" t="s">
        <v>114</v>
      </c>
      <c r="S683" t="s">
        <v>114</v>
      </c>
      <c r="T683" t="s">
        <v>114</v>
      </c>
      <c r="U683" t="s">
        <v>114</v>
      </c>
      <c r="V683" t="s">
        <v>114</v>
      </c>
      <c r="W683" s="5">
        <v>43488</v>
      </c>
      <c r="X683" s="7" t="s">
        <v>114</v>
      </c>
      <c r="Y683" s="7"/>
      <c r="Z683" s="7" t="s">
        <v>5358</v>
      </c>
      <c r="AA683" s="7" t="s">
        <v>114</v>
      </c>
      <c r="AB683" s="7" t="s">
        <v>74</v>
      </c>
      <c r="AC683" s="10">
        <v>15</v>
      </c>
      <c r="AD683" s="7" t="s">
        <v>5359</v>
      </c>
      <c r="AE683" s="7"/>
      <c r="AF683" s="7" t="s">
        <v>114</v>
      </c>
      <c r="AG683" s="10">
        <v>2</v>
      </c>
      <c r="AH683" s="3" t="s">
        <v>74</v>
      </c>
      <c r="AI683" s="3" t="s">
        <v>1327</v>
      </c>
      <c r="AJ683" t="s">
        <v>114</v>
      </c>
      <c r="AK683" t="s">
        <v>114</v>
      </c>
      <c r="AL683" t="s">
        <v>114</v>
      </c>
      <c r="AM683" s="43" t="b">
        <v>0</v>
      </c>
      <c r="AN683" s="3"/>
      <c r="AO683" s="3"/>
      <c r="AP683" s="43" t="b">
        <v>0</v>
      </c>
      <c r="AQ683" s="3" t="b">
        <v>0</v>
      </c>
    </row>
    <row r="684" spans="1:43" x14ac:dyDescent="0.25">
      <c r="A684" s="39" t="str">
        <f>_xlfn.CONCAT(Table4[[#This Row],[Order]],"-",Table4[[#This Row],[Line]])</f>
        <v>75859-88</v>
      </c>
      <c r="B684" s="1">
        <v>43474</v>
      </c>
      <c r="C684" s="10">
        <v>75859</v>
      </c>
      <c r="D684" s="7" t="s">
        <v>2877</v>
      </c>
      <c r="E684" s="10">
        <v>88</v>
      </c>
      <c r="F684" s="10">
        <v>1</v>
      </c>
      <c r="G684" s="7" t="s">
        <v>165</v>
      </c>
      <c r="H684" s="10">
        <v>4</v>
      </c>
      <c r="I684" s="43" t="b">
        <v>1</v>
      </c>
      <c r="J684" s="43" t="b">
        <v>0</v>
      </c>
      <c r="K684" t="s">
        <v>114</v>
      </c>
      <c r="L684" s="43" t="b">
        <v>0</v>
      </c>
      <c r="M684" s="43" t="b">
        <v>1</v>
      </c>
      <c r="N684" s="43" t="b">
        <v>1</v>
      </c>
      <c r="O684" t="s">
        <v>114</v>
      </c>
      <c r="P684" t="s">
        <v>114</v>
      </c>
      <c r="Q684" t="s">
        <v>114</v>
      </c>
      <c r="R684" t="s">
        <v>114</v>
      </c>
      <c r="S684" t="s">
        <v>114</v>
      </c>
      <c r="T684" t="s">
        <v>114</v>
      </c>
      <c r="U684" t="s">
        <v>114</v>
      </c>
      <c r="V684" t="s">
        <v>114</v>
      </c>
      <c r="W684" s="5">
        <v>43469</v>
      </c>
      <c r="X684" s="7" t="s">
        <v>151</v>
      </c>
      <c r="Y684" s="7"/>
      <c r="Z684" s="7" t="s">
        <v>127</v>
      </c>
      <c r="AA684" s="7" t="s">
        <v>114</v>
      </c>
      <c r="AB684" s="7" t="s">
        <v>74</v>
      </c>
      <c r="AC684" s="10">
        <v>1</v>
      </c>
      <c r="AD684" s="7" t="s">
        <v>2876</v>
      </c>
      <c r="AE684" s="7"/>
      <c r="AF684" s="7" t="s">
        <v>114</v>
      </c>
      <c r="AG684" s="10">
        <v>4</v>
      </c>
      <c r="AH684" s="3" t="s">
        <v>74</v>
      </c>
      <c r="AI684" s="3" t="s">
        <v>1327</v>
      </c>
      <c r="AJ684" t="s">
        <v>114</v>
      </c>
      <c r="AK684" t="s">
        <v>114</v>
      </c>
      <c r="AL684" t="s">
        <v>114</v>
      </c>
      <c r="AM684" s="43" t="b">
        <v>0</v>
      </c>
      <c r="AN684" s="3"/>
      <c r="AO684" s="3"/>
      <c r="AP684" s="43" t="b">
        <v>0</v>
      </c>
      <c r="AQ684" s="3" t="b">
        <v>0</v>
      </c>
    </row>
    <row r="685" spans="1:43" x14ac:dyDescent="0.25">
      <c r="A685" s="39" t="str">
        <f>_xlfn.CONCAT(Table4[[#This Row],[Order]],"-",Table4[[#This Row],[Line]])</f>
        <v>75859-90</v>
      </c>
      <c r="B685" s="1">
        <v>43474</v>
      </c>
      <c r="C685" s="10">
        <v>75859</v>
      </c>
      <c r="D685" s="7" t="s">
        <v>2877</v>
      </c>
      <c r="E685" s="10">
        <v>90</v>
      </c>
      <c r="F685" s="10">
        <v>1</v>
      </c>
      <c r="G685" s="7" t="s">
        <v>165</v>
      </c>
      <c r="H685" s="10">
        <v>5</v>
      </c>
      <c r="I685" s="43" t="b">
        <v>1</v>
      </c>
      <c r="J685" s="43" t="b">
        <v>0</v>
      </c>
      <c r="K685" t="s">
        <v>114</v>
      </c>
      <c r="L685" s="43" t="b">
        <v>0</v>
      </c>
      <c r="M685" s="43" t="b">
        <v>1</v>
      </c>
      <c r="N685" s="43" t="b">
        <v>1</v>
      </c>
      <c r="O685" t="s">
        <v>114</v>
      </c>
      <c r="P685" t="s">
        <v>114</v>
      </c>
      <c r="Q685" t="s">
        <v>114</v>
      </c>
      <c r="R685" t="s">
        <v>114</v>
      </c>
      <c r="S685" t="s">
        <v>114</v>
      </c>
      <c r="T685" t="s">
        <v>114</v>
      </c>
      <c r="U685" t="s">
        <v>114</v>
      </c>
      <c r="V685" t="s">
        <v>114</v>
      </c>
      <c r="W685" s="5">
        <v>43469</v>
      </c>
      <c r="X685" s="7" t="s">
        <v>151</v>
      </c>
      <c r="Y685" s="7"/>
      <c r="Z685" s="7" t="s">
        <v>127</v>
      </c>
      <c r="AA685" s="7" t="s">
        <v>114</v>
      </c>
      <c r="AB685" s="7" t="s">
        <v>74</v>
      </c>
      <c r="AC685" s="10">
        <v>1</v>
      </c>
      <c r="AD685" s="7" t="s">
        <v>2878</v>
      </c>
      <c r="AE685" s="7"/>
      <c r="AF685" s="7" t="s">
        <v>114</v>
      </c>
      <c r="AG685" s="10">
        <v>5</v>
      </c>
      <c r="AH685" s="3" t="s">
        <v>74</v>
      </c>
      <c r="AI685" s="3" t="s">
        <v>1327</v>
      </c>
      <c r="AJ685" t="s">
        <v>114</v>
      </c>
      <c r="AK685" t="s">
        <v>114</v>
      </c>
      <c r="AL685" t="s">
        <v>114</v>
      </c>
      <c r="AM685" s="43" t="b">
        <v>0</v>
      </c>
      <c r="AN685" s="3"/>
      <c r="AO685" s="3"/>
      <c r="AP685" s="43" t="b">
        <v>0</v>
      </c>
      <c r="AQ685" s="3" t="b">
        <v>0</v>
      </c>
    </row>
    <row r="686" spans="1:43" x14ac:dyDescent="0.25">
      <c r="A686" s="39" t="str">
        <f>_xlfn.CONCAT(Table4[[#This Row],[Order]],"-",Table4[[#This Row],[Line]])</f>
        <v>75859-92</v>
      </c>
      <c r="B686" s="1">
        <v>43474</v>
      </c>
      <c r="C686" s="10">
        <v>75859</v>
      </c>
      <c r="D686" s="7" t="s">
        <v>2880</v>
      </c>
      <c r="E686" s="10">
        <v>92</v>
      </c>
      <c r="F686" s="10">
        <v>1</v>
      </c>
      <c r="G686" s="7" t="s">
        <v>165</v>
      </c>
      <c r="H686" s="10">
        <v>2</v>
      </c>
      <c r="I686" s="43" t="b">
        <v>1</v>
      </c>
      <c r="J686" s="43" t="b">
        <v>0</v>
      </c>
      <c r="K686" t="s">
        <v>114</v>
      </c>
      <c r="L686" s="43" t="b">
        <v>0</v>
      </c>
      <c r="M686" s="43" t="b">
        <v>1</v>
      </c>
      <c r="N686" s="43" t="b">
        <v>1</v>
      </c>
      <c r="O686" t="s">
        <v>114</v>
      </c>
      <c r="P686" t="s">
        <v>114</v>
      </c>
      <c r="Q686" t="s">
        <v>114</v>
      </c>
      <c r="R686" t="s">
        <v>114</v>
      </c>
      <c r="S686" t="s">
        <v>114</v>
      </c>
      <c r="T686" t="s">
        <v>114</v>
      </c>
      <c r="U686" t="s">
        <v>114</v>
      </c>
      <c r="V686" t="s">
        <v>114</v>
      </c>
      <c r="W686" s="5">
        <v>43469</v>
      </c>
      <c r="X686" s="7" t="s">
        <v>151</v>
      </c>
      <c r="Y686" s="7"/>
      <c r="Z686" s="7" t="s">
        <v>127</v>
      </c>
      <c r="AA686" s="7" t="s">
        <v>114</v>
      </c>
      <c r="AB686" s="7" t="s">
        <v>74</v>
      </c>
      <c r="AC686" s="10">
        <v>1</v>
      </c>
      <c r="AD686" s="7" t="s">
        <v>2879</v>
      </c>
      <c r="AE686" s="7"/>
      <c r="AF686" s="7" t="s">
        <v>114</v>
      </c>
      <c r="AG686" s="10">
        <v>2</v>
      </c>
      <c r="AH686" s="3" t="s">
        <v>74</v>
      </c>
      <c r="AI686" s="3" t="s">
        <v>1327</v>
      </c>
      <c r="AJ686" t="s">
        <v>114</v>
      </c>
      <c r="AK686" t="s">
        <v>114</v>
      </c>
      <c r="AL686" t="s">
        <v>114</v>
      </c>
      <c r="AM686" s="43" t="b">
        <v>0</v>
      </c>
      <c r="AN686" s="3"/>
      <c r="AO686" s="3"/>
      <c r="AP686" s="43" t="b">
        <v>0</v>
      </c>
      <c r="AQ686" s="3" t="b">
        <v>0</v>
      </c>
    </row>
    <row r="687" spans="1:43" x14ac:dyDescent="0.25">
      <c r="A687" s="39" t="str">
        <f>_xlfn.CONCAT(Table4[[#This Row],[Order]],"-",Table4[[#This Row],[Line]])</f>
        <v>75859-94</v>
      </c>
      <c r="B687" s="1">
        <v>43474</v>
      </c>
      <c r="C687" s="10">
        <v>75859</v>
      </c>
      <c r="D687" s="7" t="s">
        <v>2880</v>
      </c>
      <c r="E687" s="10">
        <v>94</v>
      </c>
      <c r="F687" s="10">
        <v>1</v>
      </c>
      <c r="G687" s="7" t="s">
        <v>165</v>
      </c>
      <c r="H687" s="10">
        <v>4</v>
      </c>
      <c r="I687" s="43" t="b">
        <v>1</v>
      </c>
      <c r="J687" s="43" t="b">
        <v>0</v>
      </c>
      <c r="K687" t="s">
        <v>114</v>
      </c>
      <c r="L687" s="43" t="b">
        <v>0</v>
      </c>
      <c r="M687" s="43" t="b">
        <v>1</v>
      </c>
      <c r="N687" s="43" t="b">
        <v>1</v>
      </c>
      <c r="O687" t="s">
        <v>114</v>
      </c>
      <c r="P687" t="s">
        <v>114</v>
      </c>
      <c r="Q687" t="s">
        <v>114</v>
      </c>
      <c r="R687" t="s">
        <v>114</v>
      </c>
      <c r="S687" t="s">
        <v>114</v>
      </c>
      <c r="T687" t="s">
        <v>114</v>
      </c>
      <c r="U687" t="s">
        <v>114</v>
      </c>
      <c r="V687" t="s">
        <v>114</v>
      </c>
      <c r="W687" s="5">
        <v>43469</v>
      </c>
      <c r="X687" s="7" t="s">
        <v>151</v>
      </c>
      <c r="Y687" s="7"/>
      <c r="Z687" s="7" t="s">
        <v>127</v>
      </c>
      <c r="AA687" s="7" t="s">
        <v>114</v>
      </c>
      <c r="AB687" s="7" t="s">
        <v>74</v>
      </c>
      <c r="AC687" s="10">
        <v>1</v>
      </c>
      <c r="AD687" s="7" t="s">
        <v>2881</v>
      </c>
      <c r="AE687" s="7"/>
      <c r="AF687" s="7" t="s">
        <v>114</v>
      </c>
      <c r="AG687" s="10">
        <v>4</v>
      </c>
      <c r="AH687" s="3" t="s">
        <v>74</v>
      </c>
      <c r="AI687" s="3" t="s">
        <v>1327</v>
      </c>
      <c r="AJ687" t="s">
        <v>114</v>
      </c>
      <c r="AK687" t="s">
        <v>114</v>
      </c>
      <c r="AL687" t="s">
        <v>114</v>
      </c>
      <c r="AM687" s="43" t="b">
        <v>0</v>
      </c>
      <c r="AN687" s="3"/>
      <c r="AO687" s="3"/>
      <c r="AP687" s="43" t="b">
        <v>0</v>
      </c>
      <c r="AQ687" s="3" t="b">
        <v>0</v>
      </c>
    </row>
    <row r="688" spans="1:43" x14ac:dyDescent="0.25">
      <c r="A688" s="39" t="str">
        <f>_xlfn.CONCAT(Table4[[#This Row],[Order]],"-",Table4[[#This Row],[Line]])</f>
        <v>75865-1</v>
      </c>
      <c r="B688" s="6">
        <v>43474</v>
      </c>
      <c r="C688" s="9">
        <v>75865</v>
      </c>
      <c r="D688" s="4" t="s">
        <v>1631</v>
      </c>
      <c r="E688" s="9">
        <v>1</v>
      </c>
      <c r="F688" s="9">
        <v>1</v>
      </c>
      <c r="G688" s="4" t="s">
        <v>42</v>
      </c>
      <c r="H688" s="9">
        <v>1</v>
      </c>
      <c r="I688" s="43" t="b">
        <v>0</v>
      </c>
      <c r="J688" s="43" t="b">
        <v>0</v>
      </c>
      <c r="K688" t="s">
        <v>114</v>
      </c>
      <c r="L688" s="43" t="b">
        <v>0</v>
      </c>
      <c r="M688" s="43" t="b">
        <v>0</v>
      </c>
      <c r="N688" s="43" t="b">
        <v>0</v>
      </c>
      <c r="O688" t="s">
        <v>114</v>
      </c>
      <c r="P688" t="s">
        <v>114</v>
      </c>
      <c r="Q688" t="s">
        <v>114</v>
      </c>
      <c r="R688" t="s">
        <v>114</v>
      </c>
      <c r="S688" t="s">
        <v>114</v>
      </c>
      <c r="T688" t="s">
        <v>114</v>
      </c>
      <c r="U688" t="s">
        <v>114</v>
      </c>
      <c r="V688" t="s">
        <v>114</v>
      </c>
      <c r="W688" s="5">
        <v>43469</v>
      </c>
      <c r="X688" s="4" t="s">
        <v>151</v>
      </c>
      <c r="Y688" s="4"/>
      <c r="Z688" s="4" t="s">
        <v>5246</v>
      </c>
      <c r="AA688" s="4" t="s">
        <v>114</v>
      </c>
      <c r="AB688" s="4" t="s">
        <v>74</v>
      </c>
      <c r="AC688" s="9">
        <v>12</v>
      </c>
      <c r="AD688" s="4" t="s">
        <v>51</v>
      </c>
      <c r="AE688" s="4"/>
      <c r="AF688" s="4" t="s">
        <v>114</v>
      </c>
      <c r="AG688" s="9">
        <v>2</v>
      </c>
      <c r="AH688" s="3" t="s">
        <v>74</v>
      </c>
      <c r="AI688" s="3" t="s">
        <v>1330</v>
      </c>
      <c r="AJ688" t="s">
        <v>114</v>
      </c>
      <c r="AK688" t="s">
        <v>114</v>
      </c>
      <c r="AL688" t="s">
        <v>114</v>
      </c>
      <c r="AM688" s="43" t="b">
        <v>0</v>
      </c>
      <c r="AN688" s="3"/>
      <c r="AO688" s="3"/>
      <c r="AP688" s="43" t="b">
        <v>0</v>
      </c>
      <c r="AQ688" s="3" t="b">
        <v>0</v>
      </c>
    </row>
    <row r="689" spans="1:43" x14ac:dyDescent="0.25">
      <c r="A689" s="39" t="str">
        <f>_xlfn.CONCAT(Table4[[#This Row],[Order]],"-",Table4[[#This Row],[Line]])</f>
        <v>75878-1</v>
      </c>
      <c r="B689" s="1">
        <v>43467</v>
      </c>
      <c r="C689" s="10">
        <v>75878</v>
      </c>
      <c r="D689" s="7" t="s">
        <v>1924</v>
      </c>
      <c r="E689" s="10">
        <v>1</v>
      </c>
      <c r="F689" s="10">
        <v>1</v>
      </c>
      <c r="G689" s="7" t="s">
        <v>29</v>
      </c>
      <c r="H689" s="10">
        <v>6</v>
      </c>
      <c r="I689" s="43" t="b">
        <v>1</v>
      </c>
      <c r="J689" s="43" t="b">
        <v>1</v>
      </c>
      <c r="K689" t="s">
        <v>135</v>
      </c>
      <c r="L689" s="43" t="b">
        <v>1</v>
      </c>
      <c r="M689" s="43" t="b">
        <v>1</v>
      </c>
      <c r="N689" s="43" t="b">
        <v>1</v>
      </c>
      <c r="O689" t="s">
        <v>114</v>
      </c>
      <c r="P689" t="s">
        <v>138</v>
      </c>
      <c r="Q689" t="s">
        <v>114</v>
      </c>
      <c r="R689" t="s">
        <v>114</v>
      </c>
      <c r="S689" t="s">
        <v>114</v>
      </c>
      <c r="T689" t="s">
        <v>114</v>
      </c>
      <c r="U689" t="s">
        <v>114</v>
      </c>
      <c r="V689" t="s">
        <v>114</v>
      </c>
      <c r="W689" s="5">
        <v>43461</v>
      </c>
      <c r="X689" s="7" t="s">
        <v>151</v>
      </c>
      <c r="Y689" s="7" t="s">
        <v>5083</v>
      </c>
      <c r="Z689" s="7" t="s">
        <v>3139</v>
      </c>
      <c r="AA689" s="7" t="s">
        <v>114</v>
      </c>
      <c r="AB689" s="7" t="s">
        <v>74</v>
      </c>
      <c r="AC689" s="10">
        <v>7</v>
      </c>
      <c r="AD689" s="7" t="s">
        <v>173</v>
      </c>
      <c r="AE689" s="7">
        <v>43461</v>
      </c>
      <c r="AF689" s="7" t="s">
        <v>114</v>
      </c>
      <c r="AG689" s="10">
        <v>6</v>
      </c>
      <c r="AH689" s="3" t="s">
        <v>74</v>
      </c>
      <c r="AI689" s="3" t="s">
        <v>1331</v>
      </c>
      <c r="AJ689" t="s">
        <v>114</v>
      </c>
      <c r="AK689" t="s">
        <v>114</v>
      </c>
      <c r="AL689" t="s">
        <v>114</v>
      </c>
      <c r="AM689" s="43" t="b">
        <v>0</v>
      </c>
      <c r="AN689" s="3"/>
      <c r="AO689" s="3"/>
      <c r="AP689" s="43" t="b">
        <v>0</v>
      </c>
      <c r="AQ689" s="3" t="b">
        <v>0</v>
      </c>
    </row>
    <row r="690" spans="1:43" x14ac:dyDescent="0.25">
      <c r="A690" s="39" t="str">
        <f>_xlfn.CONCAT(Table4[[#This Row],[Order]],"-",Table4[[#This Row],[Line]])</f>
        <v>75878-2</v>
      </c>
      <c r="B690" s="59">
        <v>43467</v>
      </c>
      <c r="C690" s="57">
        <v>75878</v>
      </c>
      <c r="D690" s="58" t="s">
        <v>1926</v>
      </c>
      <c r="E690" s="57">
        <v>2</v>
      </c>
      <c r="F690" s="57">
        <v>1</v>
      </c>
      <c r="G690" s="58" t="s">
        <v>29</v>
      </c>
      <c r="H690" s="57">
        <v>2</v>
      </c>
      <c r="I690" s="43" t="b">
        <v>1</v>
      </c>
      <c r="J690" s="43" t="b">
        <v>1</v>
      </c>
      <c r="K690" t="s">
        <v>135</v>
      </c>
      <c r="L690" s="43" t="b">
        <v>1</v>
      </c>
      <c r="M690" s="43" t="b">
        <v>1</v>
      </c>
      <c r="N690" s="43" t="b">
        <v>1</v>
      </c>
      <c r="O690" t="s">
        <v>114</v>
      </c>
      <c r="P690" t="s">
        <v>138</v>
      </c>
      <c r="Q690" t="s">
        <v>114</v>
      </c>
      <c r="R690" t="s">
        <v>114</v>
      </c>
      <c r="S690" t="s">
        <v>114</v>
      </c>
      <c r="T690" t="s">
        <v>114</v>
      </c>
      <c r="U690" t="s">
        <v>114</v>
      </c>
      <c r="V690" t="s">
        <v>114</v>
      </c>
      <c r="W690" s="6">
        <v>43461</v>
      </c>
      <c r="X690" s="58" t="s">
        <v>151</v>
      </c>
      <c r="Y690" s="58" t="s">
        <v>5222</v>
      </c>
      <c r="Z690" s="58" t="s">
        <v>195</v>
      </c>
      <c r="AA690" s="58" t="s">
        <v>114</v>
      </c>
      <c r="AB690" s="58" t="s">
        <v>74</v>
      </c>
      <c r="AC690" s="57">
        <v>7</v>
      </c>
      <c r="AD690" s="58" t="s">
        <v>1925</v>
      </c>
      <c r="AE690" s="59">
        <v>43462</v>
      </c>
      <c r="AF690" s="58" t="s">
        <v>114</v>
      </c>
      <c r="AG690" s="57">
        <v>2</v>
      </c>
      <c r="AH690" s="3" t="s">
        <v>74</v>
      </c>
      <c r="AI690" s="3" t="s">
        <v>1331</v>
      </c>
      <c r="AJ690" t="s">
        <v>114</v>
      </c>
      <c r="AK690" t="s">
        <v>114</v>
      </c>
      <c r="AL690" t="s">
        <v>114</v>
      </c>
      <c r="AM690" s="43" t="b">
        <v>0</v>
      </c>
      <c r="AN690" s="55"/>
      <c r="AO690" s="3"/>
      <c r="AP690" s="43" t="b">
        <v>0</v>
      </c>
      <c r="AQ690" s="3" t="b">
        <v>0</v>
      </c>
    </row>
    <row r="691" spans="1:43" x14ac:dyDescent="0.25">
      <c r="A691" s="39" t="str">
        <f>_xlfn.CONCAT(Table4[[#This Row],[Order]],"-",Table4[[#This Row],[Line]])</f>
        <v>75887-3</v>
      </c>
      <c r="B691" s="59">
        <v>43481</v>
      </c>
      <c r="C691" s="57">
        <v>75887</v>
      </c>
      <c r="D691" s="58" t="s">
        <v>1859</v>
      </c>
      <c r="E691" s="57">
        <v>3</v>
      </c>
      <c r="F691" s="57">
        <v>1</v>
      </c>
      <c r="G691" s="58" t="s">
        <v>42</v>
      </c>
      <c r="H691" s="57">
        <v>9</v>
      </c>
      <c r="I691" s="43" t="b">
        <v>0</v>
      </c>
      <c r="J691" s="43" t="b">
        <v>0</v>
      </c>
      <c r="K691" t="s">
        <v>114</v>
      </c>
      <c r="L691" s="43" t="b">
        <v>0</v>
      </c>
      <c r="M691" s="43" t="b">
        <v>0</v>
      </c>
      <c r="N691" s="43" t="b">
        <v>0</v>
      </c>
      <c r="O691" t="s">
        <v>114</v>
      </c>
      <c r="P691" t="s">
        <v>114</v>
      </c>
      <c r="Q691" t="s">
        <v>114</v>
      </c>
      <c r="R691" t="s">
        <v>114</v>
      </c>
      <c r="S691" t="s">
        <v>114</v>
      </c>
      <c r="T691" t="s">
        <v>114</v>
      </c>
      <c r="U691" t="s">
        <v>114</v>
      </c>
      <c r="V691" t="s">
        <v>114</v>
      </c>
      <c r="W691" s="6">
        <v>43476</v>
      </c>
      <c r="X691" s="58" t="s">
        <v>114</v>
      </c>
      <c r="Y691" s="58"/>
      <c r="Z691" s="58" t="s">
        <v>133</v>
      </c>
      <c r="AA691" s="58" t="s">
        <v>114</v>
      </c>
      <c r="AB691" s="58" t="s">
        <v>74</v>
      </c>
      <c r="AC691" s="57">
        <v>7</v>
      </c>
      <c r="AD691" s="58" t="s">
        <v>1858</v>
      </c>
      <c r="AE691" s="59"/>
      <c r="AF691" s="58" t="s">
        <v>114</v>
      </c>
      <c r="AG691" s="57">
        <v>18</v>
      </c>
      <c r="AH691" s="3" t="s">
        <v>74</v>
      </c>
      <c r="AI691" s="3" t="s">
        <v>1333</v>
      </c>
      <c r="AJ691" t="s">
        <v>114</v>
      </c>
      <c r="AK691" t="s">
        <v>114</v>
      </c>
      <c r="AL691" t="s">
        <v>114</v>
      </c>
      <c r="AM691" s="43" t="b">
        <v>0</v>
      </c>
      <c r="AN691" s="55"/>
      <c r="AO691" s="3"/>
      <c r="AP691" s="43" t="b">
        <v>0</v>
      </c>
      <c r="AQ691" s="3" t="b">
        <v>0</v>
      </c>
    </row>
    <row r="692" spans="1:43" x14ac:dyDescent="0.25">
      <c r="A692" s="39" t="str">
        <f>_xlfn.CONCAT(Table4[[#This Row],[Order]],"-",Table4[[#This Row],[Line]])</f>
        <v>75887-4</v>
      </c>
      <c r="B692" s="59">
        <v>43481</v>
      </c>
      <c r="C692" s="57">
        <v>75887</v>
      </c>
      <c r="D692" s="58" t="s">
        <v>1861</v>
      </c>
      <c r="E692" s="57">
        <v>4</v>
      </c>
      <c r="F692" s="57">
        <v>1</v>
      </c>
      <c r="G692" s="58" t="s">
        <v>42</v>
      </c>
      <c r="H692" s="57">
        <v>7</v>
      </c>
      <c r="I692" s="43" t="b">
        <v>0</v>
      </c>
      <c r="J692" s="43" t="b">
        <v>0</v>
      </c>
      <c r="K692" t="s">
        <v>114</v>
      </c>
      <c r="L692" s="43" t="b">
        <v>0</v>
      </c>
      <c r="M692" s="43" t="b">
        <v>0</v>
      </c>
      <c r="N692" s="43" t="b">
        <v>0</v>
      </c>
      <c r="O692" t="s">
        <v>114</v>
      </c>
      <c r="P692" t="s">
        <v>114</v>
      </c>
      <c r="Q692" t="s">
        <v>114</v>
      </c>
      <c r="R692" t="s">
        <v>114</v>
      </c>
      <c r="S692" t="s">
        <v>114</v>
      </c>
      <c r="T692" t="s">
        <v>114</v>
      </c>
      <c r="U692" t="s">
        <v>114</v>
      </c>
      <c r="V692" t="s">
        <v>114</v>
      </c>
      <c r="W692" s="6">
        <v>43476</v>
      </c>
      <c r="X692" s="58" t="s">
        <v>114</v>
      </c>
      <c r="Y692" s="58"/>
      <c r="Z692" s="58" t="s">
        <v>175</v>
      </c>
      <c r="AA692" s="58" t="s">
        <v>114</v>
      </c>
      <c r="AB692" s="58" t="s">
        <v>74</v>
      </c>
      <c r="AC692" s="57">
        <v>7</v>
      </c>
      <c r="AD692" s="58" t="s">
        <v>1860</v>
      </c>
      <c r="AE692" s="59"/>
      <c r="AF692" s="58" t="s">
        <v>114</v>
      </c>
      <c r="AG692" s="57">
        <v>7</v>
      </c>
      <c r="AH692" s="3" t="s">
        <v>74</v>
      </c>
      <c r="AI692" s="3" t="s">
        <v>1333</v>
      </c>
      <c r="AJ692" t="s">
        <v>114</v>
      </c>
      <c r="AK692" t="s">
        <v>114</v>
      </c>
      <c r="AL692" t="s">
        <v>114</v>
      </c>
      <c r="AM692" s="43" t="b">
        <v>0</v>
      </c>
      <c r="AN692" s="55"/>
      <c r="AO692" s="3"/>
      <c r="AP692" s="43" t="b">
        <v>0</v>
      </c>
      <c r="AQ692" s="3" t="b">
        <v>0</v>
      </c>
    </row>
    <row r="693" spans="1:43" x14ac:dyDescent="0.25">
      <c r="A693" s="39" t="str">
        <f>_xlfn.CONCAT(Table4[[#This Row],[Order]],"-",Table4[[#This Row],[Line]])</f>
        <v>75907-1</v>
      </c>
      <c r="B693" s="59">
        <v>43468</v>
      </c>
      <c r="C693" s="57">
        <v>75907</v>
      </c>
      <c r="D693" s="58" t="s">
        <v>1359</v>
      </c>
      <c r="E693" s="57">
        <v>1</v>
      </c>
      <c r="F693" s="57">
        <v>1</v>
      </c>
      <c r="G693" s="58" t="s">
        <v>165</v>
      </c>
      <c r="H693" s="57">
        <v>14</v>
      </c>
      <c r="I693" s="43" t="b">
        <v>1</v>
      </c>
      <c r="J693" s="43" t="b">
        <v>0</v>
      </c>
      <c r="K693" t="s">
        <v>135</v>
      </c>
      <c r="L693" s="43" t="b">
        <v>0</v>
      </c>
      <c r="M693" s="43" t="b">
        <v>1</v>
      </c>
      <c r="N693" s="43" t="b">
        <v>1</v>
      </c>
      <c r="O693" t="s">
        <v>114</v>
      </c>
      <c r="P693" t="s">
        <v>138</v>
      </c>
      <c r="Q693" t="s">
        <v>114</v>
      </c>
      <c r="R693" t="s">
        <v>114</v>
      </c>
      <c r="S693" t="s">
        <v>114</v>
      </c>
      <c r="T693" t="s">
        <v>114</v>
      </c>
      <c r="U693" t="s">
        <v>114</v>
      </c>
      <c r="V693" t="s">
        <v>114</v>
      </c>
      <c r="W693" s="6">
        <v>43462</v>
      </c>
      <c r="X693" s="58" t="s">
        <v>114</v>
      </c>
      <c r="Y693" s="58"/>
      <c r="Z693" s="58" t="s">
        <v>1318</v>
      </c>
      <c r="AA693" s="58" t="s">
        <v>114</v>
      </c>
      <c r="AB693" s="58" t="s">
        <v>74</v>
      </c>
      <c r="AC693" s="57">
        <v>4</v>
      </c>
      <c r="AD693" s="58" t="s">
        <v>1358</v>
      </c>
      <c r="AE693" s="59"/>
      <c r="AF693" s="58" t="s">
        <v>114</v>
      </c>
      <c r="AG693" s="57">
        <v>14</v>
      </c>
      <c r="AH693" s="3" t="s">
        <v>74</v>
      </c>
      <c r="AI693" s="3" t="s">
        <v>1322</v>
      </c>
      <c r="AJ693" t="s">
        <v>114</v>
      </c>
      <c r="AK693" t="s">
        <v>114</v>
      </c>
      <c r="AL693" t="s">
        <v>114</v>
      </c>
      <c r="AM693" s="43" t="b">
        <v>0</v>
      </c>
      <c r="AN693" s="55"/>
      <c r="AO693" s="3"/>
      <c r="AP693" s="43" t="b">
        <v>0</v>
      </c>
      <c r="AQ693" s="3" t="b">
        <v>0</v>
      </c>
    </row>
    <row r="694" spans="1:43" x14ac:dyDescent="0.25">
      <c r="A694" s="39" t="str">
        <f>_xlfn.CONCAT(Table4[[#This Row],[Order]],"-",Table4[[#This Row],[Line]])</f>
        <v>75907-2</v>
      </c>
      <c r="B694" s="59">
        <v>43468</v>
      </c>
      <c r="C694" s="57">
        <v>75907</v>
      </c>
      <c r="D694" s="58" t="s">
        <v>1361</v>
      </c>
      <c r="E694" s="57">
        <v>2</v>
      </c>
      <c r="F694" s="57">
        <v>1</v>
      </c>
      <c r="G694" s="58" t="s">
        <v>29</v>
      </c>
      <c r="H694" s="57">
        <v>3</v>
      </c>
      <c r="I694" s="43" t="b">
        <v>1</v>
      </c>
      <c r="J694" s="43" t="b">
        <v>1</v>
      </c>
      <c r="K694" t="s">
        <v>135</v>
      </c>
      <c r="L694" s="43" t="b">
        <v>1</v>
      </c>
      <c r="M694" s="43" t="b">
        <v>1</v>
      </c>
      <c r="N694" s="43" t="b">
        <v>1</v>
      </c>
      <c r="O694" t="s">
        <v>138</v>
      </c>
      <c r="P694" t="s">
        <v>138</v>
      </c>
      <c r="Q694" t="s">
        <v>114</v>
      </c>
      <c r="R694" t="s">
        <v>114</v>
      </c>
      <c r="S694" t="s">
        <v>114</v>
      </c>
      <c r="T694" t="s">
        <v>114</v>
      </c>
      <c r="U694" t="s">
        <v>114</v>
      </c>
      <c r="V694" t="s">
        <v>114</v>
      </c>
      <c r="W694" s="6">
        <v>43462</v>
      </c>
      <c r="X694" s="58" t="s">
        <v>114</v>
      </c>
      <c r="Y694" s="58" t="s">
        <v>5401</v>
      </c>
      <c r="Z694" s="58" t="s">
        <v>76</v>
      </c>
      <c r="AA694" s="58" t="s">
        <v>114</v>
      </c>
      <c r="AB694" s="58" t="s">
        <v>74</v>
      </c>
      <c r="AC694" s="57">
        <v>4</v>
      </c>
      <c r="AD694" s="58" t="s">
        <v>1360</v>
      </c>
      <c r="AE694" s="59">
        <v>43464</v>
      </c>
      <c r="AF694" s="58" t="s">
        <v>114</v>
      </c>
      <c r="AG694" s="57">
        <v>3</v>
      </c>
      <c r="AH694" s="3" t="s">
        <v>74</v>
      </c>
      <c r="AI694" s="3" t="s">
        <v>1322</v>
      </c>
      <c r="AJ694" t="s">
        <v>114</v>
      </c>
      <c r="AK694" t="s">
        <v>114</v>
      </c>
      <c r="AL694" t="s">
        <v>114</v>
      </c>
      <c r="AM694" s="43" t="b">
        <v>0</v>
      </c>
      <c r="AN694" s="55"/>
      <c r="AO694" s="3"/>
      <c r="AP694" s="43" t="b">
        <v>0</v>
      </c>
      <c r="AQ694" s="3" t="b">
        <v>0</v>
      </c>
    </row>
    <row r="695" spans="1:43" x14ac:dyDescent="0.25">
      <c r="A695" s="39" t="str">
        <f>_xlfn.CONCAT(Table4[[#This Row],[Order]],"-",Table4[[#This Row],[Line]])</f>
        <v>75907-3</v>
      </c>
      <c r="B695" s="6">
        <v>43468</v>
      </c>
      <c r="C695" s="9">
        <v>75907</v>
      </c>
      <c r="D695" s="4" t="s">
        <v>1363</v>
      </c>
      <c r="E695" s="9">
        <v>3</v>
      </c>
      <c r="F695" s="9">
        <v>1</v>
      </c>
      <c r="G695" s="4" t="s">
        <v>165</v>
      </c>
      <c r="H695" s="9">
        <v>1</v>
      </c>
      <c r="I695" s="43" t="b">
        <v>1</v>
      </c>
      <c r="J695" s="43" t="b">
        <v>0</v>
      </c>
      <c r="K695" t="s">
        <v>135</v>
      </c>
      <c r="L695" s="43" t="b">
        <v>0</v>
      </c>
      <c r="M695" s="43" t="b">
        <v>1</v>
      </c>
      <c r="N695" s="43" t="b">
        <v>1</v>
      </c>
      <c r="O695" t="s">
        <v>114</v>
      </c>
      <c r="P695" t="s">
        <v>23</v>
      </c>
      <c r="Q695" t="s">
        <v>114</v>
      </c>
      <c r="R695" t="s">
        <v>114</v>
      </c>
      <c r="S695" t="s">
        <v>114</v>
      </c>
      <c r="T695" t="s">
        <v>114</v>
      </c>
      <c r="U695" t="s">
        <v>114</v>
      </c>
      <c r="V695" t="s">
        <v>114</v>
      </c>
      <c r="W695" s="6">
        <v>43462</v>
      </c>
      <c r="X695" s="4" t="s">
        <v>114</v>
      </c>
      <c r="Y695" s="4"/>
      <c r="Z695" s="4" t="s">
        <v>3527</v>
      </c>
      <c r="AA695" s="4" t="s">
        <v>114</v>
      </c>
      <c r="AB695" s="4" t="s">
        <v>74</v>
      </c>
      <c r="AC695" s="9">
        <v>4</v>
      </c>
      <c r="AD695" s="4" t="s">
        <v>1362</v>
      </c>
      <c r="AE695" s="6"/>
      <c r="AF695" s="4" t="s">
        <v>114</v>
      </c>
      <c r="AG695" s="9">
        <v>2</v>
      </c>
      <c r="AH695" s="3" t="s">
        <v>74</v>
      </c>
      <c r="AI695" s="3" t="s">
        <v>1322</v>
      </c>
      <c r="AJ695" t="s">
        <v>114</v>
      </c>
      <c r="AK695" t="s">
        <v>114</v>
      </c>
      <c r="AL695" t="s">
        <v>114</v>
      </c>
      <c r="AM695" s="43" t="b">
        <v>0</v>
      </c>
      <c r="AN695" s="3"/>
      <c r="AO695" s="3"/>
      <c r="AP695" s="43" t="b">
        <v>0</v>
      </c>
      <c r="AQ695" s="3" t="b">
        <v>0</v>
      </c>
    </row>
    <row r="696" spans="1:43" x14ac:dyDescent="0.25">
      <c r="A696" s="39" t="str">
        <f>_xlfn.CONCAT(Table4[[#This Row],[Order]],"-",Table4[[#This Row],[Line]])</f>
        <v>75910-1</v>
      </c>
      <c r="B696" s="59">
        <v>43474</v>
      </c>
      <c r="C696" s="57">
        <v>75910</v>
      </c>
      <c r="D696" s="58" t="s">
        <v>2461</v>
      </c>
      <c r="E696" s="57">
        <v>1</v>
      </c>
      <c r="F696" s="57">
        <v>1</v>
      </c>
      <c r="G696" s="58" t="s">
        <v>165</v>
      </c>
      <c r="H696" s="57">
        <v>3</v>
      </c>
      <c r="I696" s="43" t="b">
        <v>1</v>
      </c>
      <c r="J696" s="43" t="b">
        <v>0</v>
      </c>
      <c r="K696" t="s">
        <v>114</v>
      </c>
      <c r="L696" s="43" t="b">
        <v>0</v>
      </c>
      <c r="M696" s="43" t="b">
        <v>0</v>
      </c>
      <c r="N696" s="43" t="b">
        <v>0</v>
      </c>
      <c r="O696" t="s">
        <v>114</v>
      </c>
      <c r="P696" t="s">
        <v>114</v>
      </c>
      <c r="Q696" t="s">
        <v>114</v>
      </c>
      <c r="R696" t="s">
        <v>114</v>
      </c>
      <c r="S696" t="s">
        <v>114</v>
      </c>
      <c r="T696" t="s">
        <v>114</v>
      </c>
      <c r="U696" t="s">
        <v>114</v>
      </c>
      <c r="V696" t="s">
        <v>114</v>
      </c>
      <c r="W696" s="6">
        <v>43469</v>
      </c>
      <c r="X696" s="58" t="s">
        <v>3126</v>
      </c>
      <c r="Y696" s="58"/>
      <c r="Z696" s="58" t="s">
        <v>1203</v>
      </c>
      <c r="AA696" s="58" t="s">
        <v>114</v>
      </c>
      <c r="AB696" s="58" t="s">
        <v>74</v>
      </c>
      <c r="AC696" s="57">
        <v>7</v>
      </c>
      <c r="AD696" s="58" t="s">
        <v>2350</v>
      </c>
      <c r="AE696" s="59"/>
      <c r="AF696" s="58" t="s">
        <v>114</v>
      </c>
      <c r="AG696" s="57">
        <v>9</v>
      </c>
      <c r="AH696" s="3" t="s">
        <v>74</v>
      </c>
      <c r="AI696" s="3" t="s">
        <v>1326</v>
      </c>
      <c r="AJ696" t="s">
        <v>114</v>
      </c>
      <c r="AK696" t="s">
        <v>114</v>
      </c>
      <c r="AL696" t="s">
        <v>114</v>
      </c>
      <c r="AM696" s="43" t="b">
        <v>0</v>
      </c>
      <c r="AN696" s="3"/>
      <c r="AO696" s="3"/>
      <c r="AP696" s="43" t="b">
        <v>0</v>
      </c>
      <c r="AQ696" s="3" t="b">
        <v>0</v>
      </c>
    </row>
    <row r="697" spans="1:43" x14ac:dyDescent="0.25">
      <c r="A697" s="39" t="str">
        <f>_xlfn.CONCAT(Table4[[#This Row],[Order]],"-",Table4[[#This Row],[Line]])</f>
        <v>75910-2</v>
      </c>
      <c r="B697" s="59">
        <v>43474</v>
      </c>
      <c r="C697" s="57">
        <v>75910</v>
      </c>
      <c r="D697" s="58" t="s">
        <v>2462</v>
      </c>
      <c r="E697" s="57">
        <v>2</v>
      </c>
      <c r="F697" s="57">
        <v>1</v>
      </c>
      <c r="G697" s="58" t="s">
        <v>165</v>
      </c>
      <c r="H697" s="57">
        <v>2</v>
      </c>
      <c r="I697" s="43" t="b">
        <v>1</v>
      </c>
      <c r="J697" s="43" t="b">
        <v>0</v>
      </c>
      <c r="K697" t="s">
        <v>114</v>
      </c>
      <c r="L697" s="43" t="b">
        <v>0</v>
      </c>
      <c r="M697" s="43" t="b">
        <v>0</v>
      </c>
      <c r="N697" s="43" t="b">
        <v>0</v>
      </c>
      <c r="O697" t="s">
        <v>114</v>
      </c>
      <c r="P697" t="s">
        <v>114</v>
      </c>
      <c r="Q697" t="s">
        <v>114</v>
      </c>
      <c r="R697" t="s">
        <v>114</v>
      </c>
      <c r="S697" t="s">
        <v>114</v>
      </c>
      <c r="T697" t="s">
        <v>114</v>
      </c>
      <c r="U697" t="s">
        <v>114</v>
      </c>
      <c r="V697" t="s">
        <v>114</v>
      </c>
      <c r="W697" s="6">
        <v>43469</v>
      </c>
      <c r="X697" s="58" t="s">
        <v>151</v>
      </c>
      <c r="Y697" s="58"/>
      <c r="Z697" s="58" t="s">
        <v>1203</v>
      </c>
      <c r="AA697" s="58" t="s">
        <v>114</v>
      </c>
      <c r="AB697" s="58" t="s">
        <v>74</v>
      </c>
      <c r="AC697" s="57">
        <v>7</v>
      </c>
      <c r="AD697" s="58" t="s">
        <v>2351</v>
      </c>
      <c r="AE697" s="59"/>
      <c r="AF697" s="58" t="s">
        <v>114</v>
      </c>
      <c r="AG697" s="57">
        <v>6</v>
      </c>
      <c r="AH697" s="3" t="s">
        <v>74</v>
      </c>
      <c r="AI697" s="3" t="s">
        <v>1326</v>
      </c>
      <c r="AJ697" t="s">
        <v>114</v>
      </c>
      <c r="AK697" t="s">
        <v>114</v>
      </c>
      <c r="AL697" t="s">
        <v>114</v>
      </c>
      <c r="AM697" s="43" t="b">
        <v>0</v>
      </c>
      <c r="AN697" s="3"/>
      <c r="AO697" s="3"/>
      <c r="AP697" s="43" t="b">
        <v>0</v>
      </c>
      <c r="AQ697" s="3" t="b">
        <v>0</v>
      </c>
    </row>
    <row r="698" spans="1:43" x14ac:dyDescent="0.25">
      <c r="A698" s="39" t="str">
        <f>_xlfn.CONCAT(Table4[[#This Row],[Order]],"-",Table4[[#This Row],[Line]])</f>
        <v>75910-3</v>
      </c>
      <c r="B698" s="59">
        <v>43474</v>
      </c>
      <c r="C698" s="57">
        <v>75910</v>
      </c>
      <c r="D698" s="58" t="s">
        <v>2353</v>
      </c>
      <c r="E698" s="57">
        <v>3</v>
      </c>
      <c r="F698" s="57">
        <v>1</v>
      </c>
      <c r="G698" s="58" t="s">
        <v>165</v>
      </c>
      <c r="H698" s="57">
        <v>2</v>
      </c>
      <c r="I698" s="43" t="b">
        <v>1</v>
      </c>
      <c r="J698" s="43" t="b">
        <v>0</v>
      </c>
      <c r="K698" t="s">
        <v>114</v>
      </c>
      <c r="L698" s="43" t="b">
        <v>0</v>
      </c>
      <c r="M698" s="43" t="b">
        <v>0</v>
      </c>
      <c r="N698" s="43" t="b">
        <v>0</v>
      </c>
      <c r="O698" t="s">
        <v>114</v>
      </c>
      <c r="P698" t="s">
        <v>114</v>
      </c>
      <c r="Q698" t="s">
        <v>114</v>
      </c>
      <c r="R698" t="s">
        <v>114</v>
      </c>
      <c r="S698" t="s">
        <v>114</v>
      </c>
      <c r="T698" t="s">
        <v>114</v>
      </c>
      <c r="U698" t="s">
        <v>114</v>
      </c>
      <c r="V698" t="s">
        <v>114</v>
      </c>
      <c r="W698" s="6">
        <v>43469</v>
      </c>
      <c r="X698" s="58" t="s">
        <v>151</v>
      </c>
      <c r="Y698" s="58"/>
      <c r="Z698" s="58" t="s">
        <v>36</v>
      </c>
      <c r="AA698" s="58" t="s">
        <v>114</v>
      </c>
      <c r="AB698" s="58" t="s">
        <v>74</v>
      </c>
      <c r="AC698" s="57">
        <v>7</v>
      </c>
      <c r="AD698" s="58" t="s">
        <v>2352</v>
      </c>
      <c r="AE698" s="59"/>
      <c r="AF698" s="58" t="s">
        <v>114</v>
      </c>
      <c r="AG698" s="57">
        <v>2</v>
      </c>
      <c r="AH698" s="3" t="s">
        <v>74</v>
      </c>
      <c r="AI698" s="3" t="s">
        <v>1326</v>
      </c>
      <c r="AJ698" t="s">
        <v>114</v>
      </c>
      <c r="AK698" t="s">
        <v>114</v>
      </c>
      <c r="AL698" t="s">
        <v>114</v>
      </c>
      <c r="AM698" s="43" t="b">
        <v>0</v>
      </c>
      <c r="AN698" s="3"/>
      <c r="AO698" s="3"/>
      <c r="AP698" s="43" t="b">
        <v>0</v>
      </c>
      <c r="AQ698" s="3" t="b">
        <v>0</v>
      </c>
    </row>
    <row r="699" spans="1:43" x14ac:dyDescent="0.25">
      <c r="A699" s="39" t="str">
        <f>_xlfn.CONCAT(Table4[[#This Row],[Order]],"-",Table4[[#This Row],[Line]])</f>
        <v>75910-4</v>
      </c>
      <c r="B699" s="59">
        <v>43474</v>
      </c>
      <c r="C699" s="57">
        <v>75910</v>
      </c>
      <c r="D699" s="58" t="s">
        <v>2355</v>
      </c>
      <c r="E699" s="57">
        <v>4</v>
      </c>
      <c r="F699" s="57">
        <v>1</v>
      </c>
      <c r="G699" s="58" t="s">
        <v>165</v>
      </c>
      <c r="H699" s="57">
        <v>1</v>
      </c>
      <c r="I699" s="43" t="b">
        <v>1</v>
      </c>
      <c r="J699" s="43" t="b">
        <v>0</v>
      </c>
      <c r="K699" t="s">
        <v>114</v>
      </c>
      <c r="L699" s="43" t="b">
        <v>0</v>
      </c>
      <c r="M699" s="43" t="b">
        <v>0</v>
      </c>
      <c r="N699" s="43" t="b">
        <v>0</v>
      </c>
      <c r="O699" t="s">
        <v>114</v>
      </c>
      <c r="P699" t="s">
        <v>114</v>
      </c>
      <c r="Q699" t="s">
        <v>114</v>
      </c>
      <c r="R699" t="s">
        <v>114</v>
      </c>
      <c r="S699" t="s">
        <v>114</v>
      </c>
      <c r="T699" t="s">
        <v>114</v>
      </c>
      <c r="U699" t="s">
        <v>114</v>
      </c>
      <c r="V699" t="s">
        <v>114</v>
      </c>
      <c r="W699" s="6">
        <v>43469</v>
      </c>
      <c r="X699" s="58" t="s">
        <v>151</v>
      </c>
      <c r="Y699" s="58"/>
      <c r="Z699" s="58" t="s">
        <v>36</v>
      </c>
      <c r="AA699" s="58" t="s">
        <v>114</v>
      </c>
      <c r="AB699" s="58" t="s">
        <v>74</v>
      </c>
      <c r="AC699" s="57">
        <v>7</v>
      </c>
      <c r="AD699" s="58" t="s">
        <v>2354</v>
      </c>
      <c r="AE699" s="59"/>
      <c r="AF699" s="58" t="s">
        <v>114</v>
      </c>
      <c r="AG699" s="57">
        <v>1</v>
      </c>
      <c r="AH699" s="3" t="s">
        <v>74</v>
      </c>
      <c r="AI699" s="3" t="s">
        <v>1326</v>
      </c>
      <c r="AJ699" t="s">
        <v>114</v>
      </c>
      <c r="AK699" t="s">
        <v>114</v>
      </c>
      <c r="AL699" t="s">
        <v>114</v>
      </c>
      <c r="AM699" s="43" t="b">
        <v>0</v>
      </c>
      <c r="AN699" s="3"/>
      <c r="AO699" s="3"/>
      <c r="AP699" s="43" t="b">
        <v>0</v>
      </c>
      <c r="AQ699" s="3" t="b">
        <v>0</v>
      </c>
    </row>
    <row r="700" spans="1:43" x14ac:dyDescent="0.25">
      <c r="A700" s="39" t="str">
        <f>_xlfn.CONCAT(Table4[[#This Row],[Order]],"-",Table4[[#This Row],[Line]])</f>
        <v>75910-5</v>
      </c>
      <c r="B700" s="59">
        <v>43474</v>
      </c>
      <c r="C700" s="57">
        <v>75910</v>
      </c>
      <c r="D700" s="58" t="s">
        <v>2357</v>
      </c>
      <c r="E700" s="57">
        <v>5</v>
      </c>
      <c r="F700" s="57">
        <v>1</v>
      </c>
      <c r="G700" s="58" t="s">
        <v>165</v>
      </c>
      <c r="H700" s="57">
        <v>19</v>
      </c>
      <c r="I700" s="43" t="b">
        <v>1</v>
      </c>
      <c r="J700" s="43" t="b">
        <v>0</v>
      </c>
      <c r="K700" t="s">
        <v>114</v>
      </c>
      <c r="L700" s="43" t="b">
        <v>0</v>
      </c>
      <c r="M700" s="43" t="b">
        <v>0</v>
      </c>
      <c r="N700" s="43" t="b">
        <v>0</v>
      </c>
      <c r="O700" t="s">
        <v>114</v>
      </c>
      <c r="P700" t="s">
        <v>114</v>
      </c>
      <c r="Q700" t="s">
        <v>114</v>
      </c>
      <c r="R700" t="s">
        <v>114</v>
      </c>
      <c r="S700" t="s">
        <v>114</v>
      </c>
      <c r="T700" t="s">
        <v>114</v>
      </c>
      <c r="U700" t="s">
        <v>114</v>
      </c>
      <c r="V700" t="s">
        <v>114</v>
      </c>
      <c r="W700" s="6">
        <v>43469</v>
      </c>
      <c r="X700" s="58" t="s">
        <v>151</v>
      </c>
      <c r="Y700" s="58"/>
      <c r="Z700" s="58" t="s">
        <v>1102</v>
      </c>
      <c r="AA700" s="58" t="s">
        <v>114</v>
      </c>
      <c r="AB700" s="58" t="s">
        <v>74</v>
      </c>
      <c r="AC700" s="57">
        <v>7</v>
      </c>
      <c r="AD700" s="58" t="s">
        <v>2356</v>
      </c>
      <c r="AE700" s="59"/>
      <c r="AF700" s="58" t="s">
        <v>114</v>
      </c>
      <c r="AG700" s="57">
        <v>19</v>
      </c>
      <c r="AH700" s="3" t="s">
        <v>74</v>
      </c>
      <c r="AI700" s="3" t="s">
        <v>1326</v>
      </c>
      <c r="AJ700" t="s">
        <v>114</v>
      </c>
      <c r="AK700" t="s">
        <v>114</v>
      </c>
      <c r="AL700" t="s">
        <v>114</v>
      </c>
      <c r="AM700" s="43" t="b">
        <v>0</v>
      </c>
      <c r="AN700" s="55"/>
      <c r="AO700" s="3"/>
      <c r="AP700" s="43" t="b">
        <v>0</v>
      </c>
      <c r="AQ700" s="3" t="b">
        <v>0</v>
      </c>
    </row>
    <row r="701" spans="1:43" x14ac:dyDescent="0.25">
      <c r="A701" s="39" t="str">
        <f>_xlfn.CONCAT(Table4[[#This Row],[Order]],"-",Table4[[#This Row],[Line]])</f>
        <v>75910-6</v>
      </c>
      <c r="B701" s="59">
        <v>43474</v>
      </c>
      <c r="C701" s="57">
        <v>75910</v>
      </c>
      <c r="D701" s="58" t="s">
        <v>2359</v>
      </c>
      <c r="E701" s="57">
        <v>6</v>
      </c>
      <c r="F701" s="57">
        <v>1</v>
      </c>
      <c r="G701" s="58" t="s">
        <v>165</v>
      </c>
      <c r="H701" s="57">
        <v>8</v>
      </c>
      <c r="I701" s="43" t="b">
        <v>1</v>
      </c>
      <c r="J701" s="43" t="b">
        <v>0</v>
      </c>
      <c r="K701" t="s">
        <v>114</v>
      </c>
      <c r="L701" s="43" t="b">
        <v>0</v>
      </c>
      <c r="M701" s="43" t="b">
        <v>0</v>
      </c>
      <c r="N701" s="43" t="b">
        <v>0</v>
      </c>
      <c r="O701" t="s">
        <v>114</v>
      </c>
      <c r="P701" t="s">
        <v>114</v>
      </c>
      <c r="Q701" t="s">
        <v>114</v>
      </c>
      <c r="R701" t="s">
        <v>114</v>
      </c>
      <c r="S701" t="s">
        <v>114</v>
      </c>
      <c r="T701" t="s">
        <v>114</v>
      </c>
      <c r="U701" t="s">
        <v>114</v>
      </c>
      <c r="V701" t="s">
        <v>114</v>
      </c>
      <c r="W701" s="6">
        <v>43469</v>
      </c>
      <c r="X701" s="58" t="s">
        <v>151</v>
      </c>
      <c r="Y701" s="58"/>
      <c r="Z701" s="58" t="s">
        <v>1102</v>
      </c>
      <c r="AA701" s="58" t="s">
        <v>114</v>
      </c>
      <c r="AB701" s="58" t="s">
        <v>74</v>
      </c>
      <c r="AC701" s="57">
        <v>7</v>
      </c>
      <c r="AD701" s="58" t="s">
        <v>2358</v>
      </c>
      <c r="AE701" s="59"/>
      <c r="AF701" s="58" t="s">
        <v>114</v>
      </c>
      <c r="AG701" s="57">
        <v>8</v>
      </c>
      <c r="AH701" s="3" t="s">
        <v>74</v>
      </c>
      <c r="AI701" s="3" t="s">
        <v>1326</v>
      </c>
      <c r="AJ701" t="s">
        <v>114</v>
      </c>
      <c r="AK701" t="s">
        <v>114</v>
      </c>
      <c r="AL701" t="s">
        <v>114</v>
      </c>
      <c r="AM701" s="43" t="b">
        <v>0</v>
      </c>
      <c r="AN701" s="55"/>
      <c r="AO701" s="3"/>
      <c r="AP701" s="43" t="b">
        <v>0</v>
      </c>
      <c r="AQ701" s="3" t="b">
        <v>0</v>
      </c>
    </row>
    <row r="702" spans="1:43" x14ac:dyDescent="0.25">
      <c r="A702" s="39" t="str">
        <f>_xlfn.CONCAT(Table4[[#This Row],[Order]],"-",Table4[[#This Row],[Line]])</f>
        <v>75910-7</v>
      </c>
      <c r="B702" s="59">
        <v>43474</v>
      </c>
      <c r="C702" s="57">
        <v>75910</v>
      </c>
      <c r="D702" s="58" t="s">
        <v>2361</v>
      </c>
      <c r="E702" s="57">
        <v>7</v>
      </c>
      <c r="F702" s="57">
        <v>1</v>
      </c>
      <c r="G702" s="58" t="s">
        <v>165</v>
      </c>
      <c r="H702" s="57">
        <v>2</v>
      </c>
      <c r="I702" s="43" t="b">
        <v>1</v>
      </c>
      <c r="J702" s="43" t="b">
        <v>0</v>
      </c>
      <c r="K702" t="s">
        <v>114</v>
      </c>
      <c r="L702" s="43" t="b">
        <v>0</v>
      </c>
      <c r="M702" s="43" t="b">
        <v>0</v>
      </c>
      <c r="N702" s="43" t="b">
        <v>0</v>
      </c>
      <c r="O702" t="s">
        <v>114</v>
      </c>
      <c r="P702" t="s">
        <v>114</v>
      </c>
      <c r="Q702" t="s">
        <v>114</v>
      </c>
      <c r="R702" t="s">
        <v>114</v>
      </c>
      <c r="S702" t="s">
        <v>114</v>
      </c>
      <c r="T702" t="s">
        <v>114</v>
      </c>
      <c r="U702" t="s">
        <v>114</v>
      </c>
      <c r="V702" t="s">
        <v>114</v>
      </c>
      <c r="W702" s="6">
        <v>43469</v>
      </c>
      <c r="X702" s="58" t="s">
        <v>151</v>
      </c>
      <c r="Y702" s="58"/>
      <c r="Z702" s="58" t="s">
        <v>1102</v>
      </c>
      <c r="AA702" s="58" t="s">
        <v>114</v>
      </c>
      <c r="AB702" s="58" t="s">
        <v>74</v>
      </c>
      <c r="AC702" s="57">
        <v>7</v>
      </c>
      <c r="AD702" s="58" t="s">
        <v>2360</v>
      </c>
      <c r="AE702" s="59"/>
      <c r="AF702" s="58" t="s">
        <v>114</v>
      </c>
      <c r="AG702" s="57">
        <v>2</v>
      </c>
      <c r="AH702" s="3" t="s">
        <v>74</v>
      </c>
      <c r="AI702" s="3" t="s">
        <v>1326</v>
      </c>
      <c r="AJ702" t="s">
        <v>114</v>
      </c>
      <c r="AK702" t="s">
        <v>114</v>
      </c>
      <c r="AL702" t="s">
        <v>114</v>
      </c>
      <c r="AM702" s="43" t="b">
        <v>0</v>
      </c>
      <c r="AN702" s="55"/>
      <c r="AO702" s="3"/>
      <c r="AP702" s="43" t="b">
        <v>0</v>
      </c>
      <c r="AQ702" s="3" t="b">
        <v>0</v>
      </c>
    </row>
    <row r="703" spans="1:43" x14ac:dyDescent="0.25">
      <c r="A703" s="39" t="str">
        <f>_xlfn.CONCAT(Table4[[#This Row],[Order]],"-",Table4[[#This Row],[Line]])</f>
        <v>75910-8</v>
      </c>
      <c r="B703" s="59">
        <v>43474</v>
      </c>
      <c r="C703" s="57">
        <v>75910</v>
      </c>
      <c r="D703" s="58" t="s">
        <v>2363</v>
      </c>
      <c r="E703" s="57">
        <v>8</v>
      </c>
      <c r="F703" s="57">
        <v>1</v>
      </c>
      <c r="G703" s="58" t="s">
        <v>165</v>
      </c>
      <c r="H703" s="57">
        <v>1</v>
      </c>
      <c r="I703" s="43" t="b">
        <v>1</v>
      </c>
      <c r="J703" s="43" t="b">
        <v>0</v>
      </c>
      <c r="K703" t="s">
        <v>114</v>
      </c>
      <c r="L703" s="43" t="b">
        <v>0</v>
      </c>
      <c r="M703" s="43" t="b">
        <v>0</v>
      </c>
      <c r="N703" s="43" t="b">
        <v>0</v>
      </c>
      <c r="O703" t="s">
        <v>114</v>
      </c>
      <c r="P703" t="s">
        <v>114</v>
      </c>
      <c r="Q703" t="s">
        <v>114</v>
      </c>
      <c r="R703" t="s">
        <v>114</v>
      </c>
      <c r="S703" t="s">
        <v>114</v>
      </c>
      <c r="T703" t="s">
        <v>114</v>
      </c>
      <c r="U703" t="s">
        <v>114</v>
      </c>
      <c r="V703" t="s">
        <v>114</v>
      </c>
      <c r="W703" s="6">
        <v>43469</v>
      </c>
      <c r="X703" s="58" t="s">
        <v>151</v>
      </c>
      <c r="Y703" s="58"/>
      <c r="Z703" s="58" t="s">
        <v>945</v>
      </c>
      <c r="AA703" s="58" t="s">
        <v>114</v>
      </c>
      <c r="AB703" s="58" t="s">
        <v>74</v>
      </c>
      <c r="AC703" s="57">
        <v>7</v>
      </c>
      <c r="AD703" s="58" t="s">
        <v>2362</v>
      </c>
      <c r="AE703" s="59"/>
      <c r="AF703" s="58" t="s">
        <v>114</v>
      </c>
      <c r="AG703" s="57">
        <v>1</v>
      </c>
      <c r="AH703" s="3" t="s">
        <v>74</v>
      </c>
      <c r="AI703" s="3" t="s">
        <v>1326</v>
      </c>
      <c r="AJ703" t="s">
        <v>114</v>
      </c>
      <c r="AK703" t="s">
        <v>114</v>
      </c>
      <c r="AL703" t="s">
        <v>114</v>
      </c>
      <c r="AM703" s="43" t="b">
        <v>0</v>
      </c>
      <c r="AN703" s="55"/>
      <c r="AO703" s="3"/>
      <c r="AP703" s="43" t="b">
        <v>0</v>
      </c>
      <c r="AQ703" s="3" t="b">
        <v>0</v>
      </c>
    </row>
    <row r="704" spans="1:43" x14ac:dyDescent="0.25">
      <c r="A704" s="39" t="str">
        <f>_xlfn.CONCAT(Table4[[#This Row],[Order]],"-",Table4[[#This Row],[Line]])</f>
        <v>75910-9</v>
      </c>
      <c r="B704" s="59">
        <v>43474</v>
      </c>
      <c r="C704" s="57">
        <v>75910</v>
      </c>
      <c r="D704" s="58" t="s">
        <v>2365</v>
      </c>
      <c r="E704" s="57">
        <v>9</v>
      </c>
      <c r="F704" s="57">
        <v>1</v>
      </c>
      <c r="G704" s="58" t="s">
        <v>165</v>
      </c>
      <c r="H704" s="57">
        <v>1</v>
      </c>
      <c r="I704" s="43" t="b">
        <v>1</v>
      </c>
      <c r="J704" s="43" t="b">
        <v>0</v>
      </c>
      <c r="K704" t="s">
        <v>114</v>
      </c>
      <c r="L704" s="43" t="b">
        <v>0</v>
      </c>
      <c r="M704" s="43" t="b">
        <v>0</v>
      </c>
      <c r="N704" s="43" t="b">
        <v>0</v>
      </c>
      <c r="O704" t="s">
        <v>114</v>
      </c>
      <c r="P704" t="s">
        <v>114</v>
      </c>
      <c r="Q704" t="s">
        <v>114</v>
      </c>
      <c r="R704" t="s">
        <v>114</v>
      </c>
      <c r="S704" t="s">
        <v>114</v>
      </c>
      <c r="T704" t="s">
        <v>114</v>
      </c>
      <c r="U704" t="s">
        <v>114</v>
      </c>
      <c r="V704" t="s">
        <v>114</v>
      </c>
      <c r="W704" s="6">
        <v>43469</v>
      </c>
      <c r="X704" s="58" t="s">
        <v>151</v>
      </c>
      <c r="Y704" s="58"/>
      <c r="Z704" s="58" t="s">
        <v>945</v>
      </c>
      <c r="AA704" s="58" t="s">
        <v>114</v>
      </c>
      <c r="AB704" s="58" t="s">
        <v>74</v>
      </c>
      <c r="AC704" s="57">
        <v>7</v>
      </c>
      <c r="AD704" s="58" t="s">
        <v>2364</v>
      </c>
      <c r="AE704" s="59"/>
      <c r="AF704" s="58" t="s">
        <v>114</v>
      </c>
      <c r="AG704" s="57">
        <v>1</v>
      </c>
      <c r="AH704" s="3" t="s">
        <v>74</v>
      </c>
      <c r="AI704" s="3" t="s">
        <v>1326</v>
      </c>
      <c r="AJ704" t="s">
        <v>114</v>
      </c>
      <c r="AK704" t="s">
        <v>114</v>
      </c>
      <c r="AL704" t="s">
        <v>114</v>
      </c>
      <c r="AM704" s="43" t="b">
        <v>0</v>
      </c>
      <c r="AN704" s="55"/>
      <c r="AO704" s="3"/>
      <c r="AP704" s="43" t="b">
        <v>0</v>
      </c>
      <c r="AQ704" s="3" t="b">
        <v>0</v>
      </c>
    </row>
    <row r="705" spans="1:43" x14ac:dyDescent="0.25">
      <c r="A705" s="39" t="str">
        <f>_xlfn.CONCAT(Table4[[#This Row],[Order]],"-",Table4[[#This Row],[Line]])</f>
        <v>75910-10</v>
      </c>
      <c r="B705" s="6">
        <v>43474</v>
      </c>
      <c r="C705" s="9">
        <v>75910</v>
      </c>
      <c r="D705" s="4" t="s">
        <v>2367</v>
      </c>
      <c r="E705" s="9">
        <v>10</v>
      </c>
      <c r="F705" s="9">
        <v>1</v>
      </c>
      <c r="G705" s="4" t="s">
        <v>165</v>
      </c>
      <c r="H705" s="9">
        <v>10</v>
      </c>
      <c r="I705" s="43" t="b">
        <v>1</v>
      </c>
      <c r="J705" s="43" t="b">
        <v>0</v>
      </c>
      <c r="K705" t="s">
        <v>114</v>
      </c>
      <c r="L705" s="43" t="b">
        <v>0</v>
      </c>
      <c r="M705" s="43" t="b">
        <v>0</v>
      </c>
      <c r="N705" s="43" t="b">
        <v>0</v>
      </c>
      <c r="O705" t="s">
        <v>114</v>
      </c>
      <c r="P705" t="s">
        <v>114</v>
      </c>
      <c r="Q705" t="s">
        <v>114</v>
      </c>
      <c r="R705" t="s">
        <v>114</v>
      </c>
      <c r="S705" t="s">
        <v>114</v>
      </c>
      <c r="T705" t="s">
        <v>114</v>
      </c>
      <c r="U705" t="s">
        <v>114</v>
      </c>
      <c r="V705" t="s">
        <v>114</v>
      </c>
      <c r="W705" s="6">
        <v>43469</v>
      </c>
      <c r="X705" s="4" t="s">
        <v>151</v>
      </c>
      <c r="Y705" s="4"/>
      <c r="Z705" s="4" t="s">
        <v>4531</v>
      </c>
      <c r="AA705" s="4" t="s">
        <v>114</v>
      </c>
      <c r="AB705" s="4" t="s">
        <v>74</v>
      </c>
      <c r="AC705" s="9">
        <v>7</v>
      </c>
      <c r="AD705" s="4" t="s">
        <v>2366</v>
      </c>
      <c r="AE705" s="6"/>
      <c r="AF705" s="4" t="s">
        <v>114</v>
      </c>
      <c r="AG705" s="9">
        <v>10</v>
      </c>
      <c r="AH705" s="3" t="s">
        <v>74</v>
      </c>
      <c r="AI705" s="3" t="s">
        <v>1326</v>
      </c>
      <c r="AJ705" t="s">
        <v>114</v>
      </c>
      <c r="AK705" t="s">
        <v>114</v>
      </c>
      <c r="AL705" t="s">
        <v>114</v>
      </c>
      <c r="AM705" s="43" t="b">
        <v>0</v>
      </c>
      <c r="AN705" s="3"/>
      <c r="AO705" s="3"/>
      <c r="AP705" s="43" t="b">
        <v>0</v>
      </c>
      <c r="AQ705" s="3" t="b">
        <v>0</v>
      </c>
    </row>
    <row r="706" spans="1:43" x14ac:dyDescent="0.25">
      <c r="A706" s="39" t="str">
        <f>_xlfn.CONCAT(Table4[[#This Row],[Order]],"-",Table4[[#This Row],[Line]])</f>
        <v>75910-11</v>
      </c>
      <c r="B706" s="59">
        <v>43474</v>
      </c>
      <c r="C706" s="57">
        <v>75910</v>
      </c>
      <c r="D706" s="58" t="s">
        <v>2369</v>
      </c>
      <c r="E706" s="57">
        <v>11</v>
      </c>
      <c r="F706" s="57">
        <v>1</v>
      </c>
      <c r="G706" s="58" t="s">
        <v>165</v>
      </c>
      <c r="H706" s="57">
        <v>4</v>
      </c>
      <c r="I706" s="43" t="b">
        <v>1</v>
      </c>
      <c r="J706" s="43" t="b">
        <v>0</v>
      </c>
      <c r="K706" t="s">
        <v>114</v>
      </c>
      <c r="L706" s="43" t="b">
        <v>0</v>
      </c>
      <c r="M706" s="43" t="b">
        <v>0</v>
      </c>
      <c r="N706" s="43" t="b">
        <v>0</v>
      </c>
      <c r="O706" t="s">
        <v>114</v>
      </c>
      <c r="P706" t="s">
        <v>114</v>
      </c>
      <c r="Q706" t="s">
        <v>114</v>
      </c>
      <c r="R706" t="s">
        <v>114</v>
      </c>
      <c r="S706" t="s">
        <v>114</v>
      </c>
      <c r="T706" t="s">
        <v>114</v>
      </c>
      <c r="U706" t="s">
        <v>114</v>
      </c>
      <c r="V706" t="s">
        <v>114</v>
      </c>
      <c r="W706" s="6">
        <v>43469</v>
      </c>
      <c r="X706" s="58" t="s">
        <v>151</v>
      </c>
      <c r="Y706" s="58"/>
      <c r="Z706" s="58" t="s">
        <v>4531</v>
      </c>
      <c r="AA706" s="58" t="s">
        <v>117</v>
      </c>
      <c r="AB706" s="58" t="s">
        <v>74</v>
      </c>
      <c r="AC706" s="57">
        <v>7</v>
      </c>
      <c r="AD706" s="58" t="s">
        <v>2368</v>
      </c>
      <c r="AE706" s="59"/>
      <c r="AF706" s="58" t="s">
        <v>114</v>
      </c>
      <c r="AG706" s="57">
        <v>4</v>
      </c>
      <c r="AH706" s="3" t="s">
        <v>74</v>
      </c>
      <c r="AI706" s="3" t="s">
        <v>1326</v>
      </c>
      <c r="AJ706" t="s">
        <v>114</v>
      </c>
      <c r="AK706" t="s">
        <v>114</v>
      </c>
      <c r="AL706" t="s">
        <v>114</v>
      </c>
      <c r="AM706" s="43" t="b">
        <v>0</v>
      </c>
      <c r="AN706" s="3"/>
      <c r="AO706" s="3"/>
      <c r="AP706" s="43" t="b">
        <v>0</v>
      </c>
      <c r="AQ706" s="3" t="b">
        <v>0</v>
      </c>
    </row>
    <row r="707" spans="1:43" x14ac:dyDescent="0.25">
      <c r="A707" s="39" t="str">
        <f>_xlfn.CONCAT(Table4[[#This Row],[Order]],"-",Table4[[#This Row],[Line]])</f>
        <v>75910-12</v>
      </c>
      <c r="B707" s="59">
        <v>43474</v>
      </c>
      <c r="C707" s="57">
        <v>75910</v>
      </c>
      <c r="D707" s="58" t="s">
        <v>2371</v>
      </c>
      <c r="E707" s="57">
        <v>12</v>
      </c>
      <c r="F707" s="57">
        <v>1</v>
      </c>
      <c r="G707" s="58" t="s">
        <v>165</v>
      </c>
      <c r="H707" s="57">
        <v>1</v>
      </c>
      <c r="I707" s="43" t="b">
        <v>1</v>
      </c>
      <c r="J707" s="43" t="b">
        <v>0</v>
      </c>
      <c r="K707" t="s">
        <v>114</v>
      </c>
      <c r="L707" s="43" t="b">
        <v>0</v>
      </c>
      <c r="M707" s="43" t="b">
        <v>0</v>
      </c>
      <c r="N707" s="43" t="b">
        <v>0</v>
      </c>
      <c r="O707" t="s">
        <v>114</v>
      </c>
      <c r="P707" t="s">
        <v>114</v>
      </c>
      <c r="Q707" t="s">
        <v>114</v>
      </c>
      <c r="R707" t="s">
        <v>114</v>
      </c>
      <c r="S707" t="s">
        <v>114</v>
      </c>
      <c r="T707" t="s">
        <v>114</v>
      </c>
      <c r="U707" t="s">
        <v>114</v>
      </c>
      <c r="V707" t="s">
        <v>114</v>
      </c>
      <c r="W707" s="6">
        <v>43469</v>
      </c>
      <c r="X707" s="58" t="s">
        <v>151</v>
      </c>
      <c r="Y707" s="58"/>
      <c r="Z707" s="58" t="s">
        <v>4532</v>
      </c>
      <c r="AA707" s="58" t="s">
        <v>114</v>
      </c>
      <c r="AB707" s="58" t="s">
        <v>74</v>
      </c>
      <c r="AC707" s="57">
        <v>7</v>
      </c>
      <c r="AD707" s="58" t="s">
        <v>2370</v>
      </c>
      <c r="AE707" s="59"/>
      <c r="AF707" s="58" t="s">
        <v>114</v>
      </c>
      <c r="AG707" s="57">
        <v>1</v>
      </c>
      <c r="AH707" s="3" t="s">
        <v>74</v>
      </c>
      <c r="AI707" s="3" t="s">
        <v>1326</v>
      </c>
      <c r="AJ707" t="s">
        <v>114</v>
      </c>
      <c r="AK707" t="s">
        <v>114</v>
      </c>
      <c r="AL707" t="s">
        <v>114</v>
      </c>
      <c r="AM707" s="43" t="b">
        <v>0</v>
      </c>
      <c r="AN707" s="3"/>
      <c r="AO707" s="3"/>
      <c r="AP707" s="43" t="b">
        <v>0</v>
      </c>
      <c r="AQ707" s="3" t="b">
        <v>0</v>
      </c>
    </row>
    <row r="708" spans="1:43" x14ac:dyDescent="0.25">
      <c r="A708" s="39" t="str">
        <f>_xlfn.CONCAT(Table4[[#This Row],[Order]],"-",Table4[[#This Row],[Line]])</f>
        <v>75918-1</v>
      </c>
      <c r="B708" s="59">
        <v>43462</v>
      </c>
      <c r="C708" s="57">
        <v>75918</v>
      </c>
      <c r="D708" s="58" t="s">
        <v>2289</v>
      </c>
      <c r="E708" s="57">
        <v>1</v>
      </c>
      <c r="F708" s="57">
        <v>1</v>
      </c>
      <c r="G708" s="58" t="s">
        <v>43</v>
      </c>
      <c r="H708" s="57">
        <v>3</v>
      </c>
      <c r="I708" s="43" t="b">
        <v>1</v>
      </c>
      <c r="J708" s="43" t="b">
        <v>1</v>
      </c>
      <c r="K708" t="s">
        <v>135</v>
      </c>
      <c r="L708" s="43" t="b">
        <v>1</v>
      </c>
      <c r="M708" s="43" t="b">
        <v>1</v>
      </c>
      <c r="N708" s="43" t="b">
        <v>1</v>
      </c>
      <c r="O708" t="s">
        <v>114</v>
      </c>
      <c r="P708" t="s">
        <v>138</v>
      </c>
      <c r="Q708" t="s">
        <v>114</v>
      </c>
      <c r="R708" t="s">
        <v>114</v>
      </c>
      <c r="S708" t="s">
        <v>114</v>
      </c>
      <c r="T708" t="s">
        <v>114</v>
      </c>
      <c r="U708" t="s">
        <v>114</v>
      </c>
      <c r="V708" t="s">
        <v>114</v>
      </c>
      <c r="W708" s="6">
        <v>43455</v>
      </c>
      <c r="X708" s="58" t="s">
        <v>151</v>
      </c>
      <c r="Y708" s="58" t="s">
        <v>4533</v>
      </c>
      <c r="Z708" s="58" t="s">
        <v>195</v>
      </c>
      <c r="AA708" s="58" t="s">
        <v>45</v>
      </c>
      <c r="AB708" s="58" t="s">
        <v>74</v>
      </c>
      <c r="AC708" s="57">
        <v>12</v>
      </c>
      <c r="AD708" s="58" t="s">
        <v>2288</v>
      </c>
      <c r="AE708" s="59">
        <v>43452</v>
      </c>
      <c r="AF708" s="58" t="s">
        <v>114</v>
      </c>
      <c r="AG708" s="57">
        <v>3</v>
      </c>
      <c r="AH708" s="3" t="s">
        <v>74</v>
      </c>
      <c r="AI708" s="3" t="s">
        <v>1331</v>
      </c>
      <c r="AJ708" t="s">
        <v>114</v>
      </c>
      <c r="AK708" t="s">
        <v>114</v>
      </c>
      <c r="AL708" t="s">
        <v>114</v>
      </c>
      <c r="AM708" s="43" t="b">
        <v>1</v>
      </c>
      <c r="AN708" s="3">
        <v>43462.336983333298</v>
      </c>
      <c r="AO708" s="3"/>
      <c r="AP708" s="43" t="b">
        <v>0</v>
      </c>
      <c r="AQ708" s="3" t="b">
        <v>1</v>
      </c>
    </row>
    <row r="709" spans="1:43" x14ac:dyDescent="0.25">
      <c r="A709" s="39" t="str">
        <f>_xlfn.CONCAT(Table4[[#This Row],[Order]],"-",Table4[[#This Row],[Line]])</f>
        <v>75918-2</v>
      </c>
      <c r="B709" s="1">
        <v>43462</v>
      </c>
      <c r="C709" s="10">
        <v>75918</v>
      </c>
      <c r="D709" s="7" t="s">
        <v>2291</v>
      </c>
      <c r="E709" s="10">
        <v>2</v>
      </c>
      <c r="F709" s="10">
        <v>1</v>
      </c>
      <c r="G709" s="7" t="s">
        <v>43</v>
      </c>
      <c r="H709" s="10">
        <v>1</v>
      </c>
      <c r="I709" s="43" t="b">
        <v>1</v>
      </c>
      <c r="J709" s="43" t="b">
        <v>1</v>
      </c>
      <c r="K709" t="s">
        <v>135</v>
      </c>
      <c r="L709" s="43" t="b">
        <v>1</v>
      </c>
      <c r="M709" s="43" t="b">
        <v>1</v>
      </c>
      <c r="N709" s="43" t="b">
        <v>1</v>
      </c>
      <c r="O709" t="s">
        <v>114</v>
      </c>
      <c r="P709" t="s">
        <v>138</v>
      </c>
      <c r="Q709" t="s">
        <v>114</v>
      </c>
      <c r="R709" t="s">
        <v>114</v>
      </c>
      <c r="S709" t="s">
        <v>114</v>
      </c>
      <c r="T709" t="s">
        <v>114</v>
      </c>
      <c r="U709" t="s">
        <v>114</v>
      </c>
      <c r="V709" t="s">
        <v>114</v>
      </c>
      <c r="W709" s="6">
        <v>43455</v>
      </c>
      <c r="X709" s="7" t="s">
        <v>151</v>
      </c>
      <c r="Y709" s="7" t="s">
        <v>4534</v>
      </c>
      <c r="Z709" s="7" t="s">
        <v>195</v>
      </c>
      <c r="AA709" s="7" t="s">
        <v>45</v>
      </c>
      <c r="AB709" s="7" t="s">
        <v>74</v>
      </c>
      <c r="AC709" s="10">
        <v>12</v>
      </c>
      <c r="AD709" s="7" t="s">
        <v>2290</v>
      </c>
      <c r="AE709" s="7">
        <v>43452</v>
      </c>
      <c r="AF709" s="7" t="s">
        <v>114</v>
      </c>
      <c r="AG709" s="10">
        <v>1</v>
      </c>
      <c r="AH709" s="3" t="s">
        <v>74</v>
      </c>
      <c r="AI709" s="3" t="s">
        <v>1331</v>
      </c>
      <c r="AJ709" t="s">
        <v>114</v>
      </c>
      <c r="AK709" t="s">
        <v>114</v>
      </c>
      <c r="AL709" t="s">
        <v>114</v>
      </c>
      <c r="AM709" s="43" t="b">
        <v>1</v>
      </c>
      <c r="AN709" s="3">
        <v>43462.336991817101</v>
      </c>
      <c r="AO709" s="3"/>
      <c r="AP709" s="43" t="b">
        <v>0</v>
      </c>
      <c r="AQ709" s="3" t="b">
        <v>1</v>
      </c>
    </row>
    <row r="710" spans="1:43" x14ac:dyDescent="0.25">
      <c r="A710" s="39" t="str">
        <f>_xlfn.CONCAT(Table4[[#This Row],[Order]],"-",Table4[[#This Row],[Line]])</f>
        <v>75918-3</v>
      </c>
      <c r="B710" s="59">
        <v>43462</v>
      </c>
      <c r="C710" s="57">
        <v>75918</v>
      </c>
      <c r="D710" s="58" t="s">
        <v>2293</v>
      </c>
      <c r="E710" s="57">
        <v>3</v>
      </c>
      <c r="F710" s="57">
        <v>1</v>
      </c>
      <c r="G710" s="58" t="s">
        <v>43</v>
      </c>
      <c r="H710" s="57">
        <v>47</v>
      </c>
      <c r="I710" s="43" t="b">
        <v>1</v>
      </c>
      <c r="J710" s="43" t="b">
        <v>1</v>
      </c>
      <c r="K710" t="s">
        <v>135</v>
      </c>
      <c r="L710" s="43" t="b">
        <v>1</v>
      </c>
      <c r="M710" s="43" t="b">
        <v>1</v>
      </c>
      <c r="N710" s="43" t="b">
        <v>1</v>
      </c>
      <c r="O710" t="s">
        <v>114</v>
      </c>
      <c r="P710" t="s">
        <v>138</v>
      </c>
      <c r="Q710" t="s">
        <v>114</v>
      </c>
      <c r="R710" t="s">
        <v>114</v>
      </c>
      <c r="S710" t="s">
        <v>114</v>
      </c>
      <c r="T710" t="s">
        <v>114</v>
      </c>
      <c r="U710" t="s">
        <v>114</v>
      </c>
      <c r="V710" t="s">
        <v>114</v>
      </c>
      <c r="W710" s="6">
        <v>43455</v>
      </c>
      <c r="X710" s="58" t="s">
        <v>151</v>
      </c>
      <c r="Y710" s="58" t="s">
        <v>4535</v>
      </c>
      <c r="Z710" s="58" t="s">
        <v>48</v>
      </c>
      <c r="AA710" s="58" t="s">
        <v>45</v>
      </c>
      <c r="AB710" s="58" t="s">
        <v>74</v>
      </c>
      <c r="AC710" s="57">
        <v>7</v>
      </c>
      <c r="AD710" s="58" t="s">
        <v>2292</v>
      </c>
      <c r="AE710" s="59">
        <v>43452</v>
      </c>
      <c r="AF710" s="58" t="s">
        <v>114</v>
      </c>
      <c r="AG710" s="57">
        <v>94</v>
      </c>
      <c r="AH710" s="3" t="s">
        <v>74</v>
      </c>
      <c r="AI710" s="3" t="s">
        <v>1331</v>
      </c>
      <c r="AJ710" t="s">
        <v>114</v>
      </c>
      <c r="AK710" t="s">
        <v>114</v>
      </c>
      <c r="AL710" t="s">
        <v>114</v>
      </c>
      <c r="AM710" s="43" t="b">
        <v>1</v>
      </c>
      <c r="AN710" s="3">
        <v>43462.3369993866</v>
      </c>
      <c r="AO710" s="3"/>
      <c r="AP710" s="43" t="b">
        <v>0</v>
      </c>
      <c r="AQ710" s="3" t="b">
        <v>1</v>
      </c>
    </row>
    <row r="711" spans="1:43" x14ac:dyDescent="0.25">
      <c r="A711" s="39" t="str">
        <f>_xlfn.CONCAT(Table4[[#This Row],[Order]],"-",Table4[[#This Row],[Line]])</f>
        <v>75918-4</v>
      </c>
      <c r="B711" s="59">
        <v>43462</v>
      </c>
      <c r="C711" s="57">
        <v>75918</v>
      </c>
      <c r="D711" s="58" t="s">
        <v>2295</v>
      </c>
      <c r="E711" s="57">
        <v>4</v>
      </c>
      <c r="F711" s="57">
        <v>1</v>
      </c>
      <c r="G711" s="58" t="s">
        <v>43</v>
      </c>
      <c r="H711" s="57">
        <v>8</v>
      </c>
      <c r="I711" s="43" t="b">
        <v>1</v>
      </c>
      <c r="J711" s="43" t="b">
        <v>1</v>
      </c>
      <c r="K711" t="s">
        <v>135</v>
      </c>
      <c r="L711" s="43" t="b">
        <v>1</v>
      </c>
      <c r="M711" s="43" t="b">
        <v>1</v>
      </c>
      <c r="N711" s="43" t="b">
        <v>1</v>
      </c>
      <c r="O711" t="s">
        <v>114</v>
      </c>
      <c r="P711" t="s">
        <v>138</v>
      </c>
      <c r="Q711" t="s">
        <v>114</v>
      </c>
      <c r="R711" t="s">
        <v>114</v>
      </c>
      <c r="S711" t="s">
        <v>114</v>
      </c>
      <c r="T711" t="s">
        <v>114</v>
      </c>
      <c r="U711" t="s">
        <v>114</v>
      </c>
      <c r="V711" t="s">
        <v>114</v>
      </c>
      <c r="W711" s="6">
        <v>43455</v>
      </c>
      <c r="X711" s="58" t="s">
        <v>151</v>
      </c>
      <c r="Y711" s="58" t="s">
        <v>4536</v>
      </c>
      <c r="Z711" s="58" t="s">
        <v>48</v>
      </c>
      <c r="AA711" s="58" t="s">
        <v>45</v>
      </c>
      <c r="AB711" s="58" t="s">
        <v>74</v>
      </c>
      <c r="AC711" s="57">
        <v>12</v>
      </c>
      <c r="AD711" s="58" t="s">
        <v>2294</v>
      </c>
      <c r="AE711" s="59">
        <v>43452</v>
      </c>
      <c r="AF711" s="58" t="s">
        <v>114</v>
      </c>
      <c r="AG711" s="57">
        <v>16</v>
      </c>
      <c r="AH711" s="3" t="s">
        <v>74</v>
      </c>
      <c r="AI711" s="3" t="s">
        <v>1331</v>
      </c>
      <c r="AJ711" t="s">
        <v>114</v>
      </c>
      <c r="AK711" t="s">
        <v>114</v>
      </c>
      <c r="AL711" t="s">
        <v>114</v>
      </c>
      <c r="AM711" s="43" t="b">
        <v>1</v>
      </c>
      <c r="AN711" s="3">
        <v>43462.337005173598</v>
      </c>
      <c r="AO711" s="3"/>
      <c r="AP711" s="43" t="b">
        <v>0</v>
      </c>
      <c r="AQ711" s="3" t="b">
        <v>1</v>
      </c>
    </row>
    <row r="712" spans="1:43" x14ac:dyDescent="0.25">
      <c r="A712" s="39" t="str">
        <f>_xlfn.CONCAT(Table4[[#This Row],[Order]],"-",Table4[[#This Row],[Line]])</f>
        <v>75918-5</v>
      </c>
      <c r="B712" s="59">
        <v>43462</v>
      </c>
      <c r="C712" s="57">
        <v>75918</v>
      </c>
      <c r="D712" s="58" t="s">
        <v>2297</v>
      </c>
      <c r="E712" s="57">
        <v>5</v>
      </c>
      <c r="F712" s="57">
        <v>1</v>
      </c>
      <c r="G712" s="58" t="s">
        <v>43</v>
      </c>
      <c r="H712" s="57">
        <v>8</v>
      </c>
      <c r="I712" s="43" t="b">
        <v>1</v>
      </c>
      <c r="J712" s="43" t="b">
        <v>1</v>
      </c>
      <c r="K712" t="s">
        <v>135</v>
      </c>
      <c r="L712" s="43" t="b">
        <v>1</v>
      </c>
      <c r="M712" s="43" t="b">
        <v>1</v>
      </c>
      <c r="N712" s="43" t="b">
        <v>1</v>
      </c>
      <c r="O712" t="s">
        <v>114</v>
      </c>
      <c r="P712" t="s">
        <v>138</v>
      </c>
      <c r="Q712" t="s">
        <v>114</v>
      </c>
      <c r="R712" t="s">
        <v>114</v>
      </c>
      <c r="S712" t="s">
        <v>114</v>
      </c>
      <c r="T712" t="s">
        <v>114</v>
      </c>
      <c r="U712" t="s">
        <v>114</v>
      </c>
      <c r="V712" t="s">
        <v>114</v>
      </c>
      <c r="W712" s="6">
        <v>43455</v>
      </c>
      <c r="X712" s="58" t="s">
        <v>151</v>
      </c>
      <c r="Y712" s="58" t="s">
        <v>4537</v>
      </c>
      <c r="Z712" s="58" t="s">
        <v>196</v>
      </c>
      <c r="AA712" s="58" t="s">
        <v>41</v>
      </c>
      <c r="AB712" s="58" t="s">
        <v>74</v>
      </c>
      <c r="AC712" s="57">
        <v>12</v>
      </c>
      <c r="AD712" s="58" t="s">
        <v>2296</v>
      </c>
      <c r="AE712" s="59">
        <v>43452</v>
      </c>
      <c r="AF712" s="58" t="s">
        <v>114</v>
      </c>
      <c r="AG712" s="57">
        <v>24</v>
      </c>
      <c r="AH712" s="3" t="s">
        <v>74</v>
      </c>
      <c r="AI712" s="3" t="s">
        <v>1331</v>
      </c>
      <c r="AJ712" t="s">
        <v>114</v>
      </c>
      <c r="AK712" t="s">
        <v>114</v>
      </c>
      <c r="AL712" t="s">
        <v>114</v>
      </c>
      <c r="AM712" s="43" t="b">
        <v>1</v>
      </c>
      <c r="AN712" s="3">
        <v>43462.337011493102</v>
      </c>
      <c r="AO712" s="3"/>
      <c r="AP712" s="43" t="b">
        <v>0</v>
      </c>
      <c r="AQ712" s="3" t="b">
        <v>1</v>
      </c>
    </row>
    <row r="713" spans="1:43" x14ac:dyDescent="0.25">
      <c r="A713" s="39" t="str">
        <f>_xlfn.CONCAT(Table4[[#This Row],[Order]],"-",Table4[[#This Row],[Line]])</f>
        <v>75933-1</v>
      </c>
      <c r="B713" s="59">
        <v>43468</v>
      </c>
      <c r="C713" s="57">
        <v>75933</v>
      </c>
      <c r="D713" s="58" t="s">
        <v>1822</v>
      </c>
      <c r="E713" s="57">
        <v>1</v>
      </c>
      <c r="F713" s="57">
        <v>1</v>
      </c>
      <c r="G713" s="58" t="s">
        <v>29</v>
      </c>
      <c r="H713" s="57">
        <v>1</v>
      </c>
      <c r="I713" s="43" t="b">
        <v>1</v>
      </c>
      <c r="J713" s="43" t="b">
        <v>1</v>
      </c>
      <c r="K713" t="s">
        <v>135</v>
      </c>
      <c r="L713" s="43" t="b">
        <v>1</v>
      </c>
      <c r="M713" s="43" t="b">
        <v>1</v>
      </c>
      <c r="N713" s="43" t="b">
        <v>1</v>
      </c>
      <c r="O713" t="s">
        <v>114</v>
      </c>
      <c r="P713" t="s">
        <v>114</v>
      </c>
      <c r="Q713" t="s">
        <v>114</v>
      </c>
      <c r="R713" t="s">
        <v>114</v>
      </c>
      <c r="S713" t="s">
        <v>114</v>
      </c>
      <c r="T713" t="s">
        <v>114</v>
      </c>
      <c r="U713" t="s">
        <v>114</v>
      </c>
      <c r="V713" t="s">
        <v>114</v>
      </c>
      <c r="W713" s="6">
        <v>43462</v>
      </c>
      <c r="X713" s="58" t="s">
        <v>114</v>
      </c>
      <c r="Y713" s="58" t="s">
        <v>5402</v>
      </c>
      <c r="Z713" s="58" t="s">
        <v>2306</v>
      </c>
      <c r="AA713" s="58" t="s">
        <v>0</v>
      </c>
      <c r="AB713" s="58" t="s">
        <v>74</v>
      </c>
      <c r="AC713" s="57">
        <v>7</v>
      </c>
      <c r="AD713" s="58" t="s">
        <v>1821</v>
      </c>
      <c r="AE713" s="59">
        <v>43464</v>
      </c>
      <c r="AF713" s="58" t="s">
        <v>114</v>
      </c>
      <c r="AG713" s="57">
        <v>10</v>
      </c>
      <c r="AH713" s="3" t="s">
        <v>74</v>
      </c>
      <c r="AI713" s="3" t="s">
        <v>1336</v>
      </c>
      <c r="AJ713" t="s">
        <v>114</v>
      </c>
      <c r="AK713" t="s">
        <v>114</v>
      </c>
      <c r="AL713" t="s">
        <v>114</v>
      </c>
      <c r="AM713" s="43" t="b">
        <v>0</v>
      </c>
      <c r="AN713" s="3"/>
      <c r="AO713" s="3"/>
      <c r="AP713" s="43" t="b">
        <v>0</v>
      </c>
      <c r="AQ713" s="3" t="b">
        <v>0</v>
      </c>
    </row>
    <row r="714" spans="1:43" x14ac:dyDescent="0.25">
      <c r="A714" s="39" t="str">
        <f>_xlfn.CONCAT(Table4[[#This Row],[Order]],"-",Table4[[#This Row],[Line]])</f>
        <v>75933-2</v>
      </c>
      <c r="B714" s="59">
        <v>43468</v>
      </c>
      <c r="C714" s="57">
        <v>75933</v>
      </c>
      <c r="D714" s="58" t="s">
        <v>1824</v>
      </c>
      <c r="E714" s="57">
        <v>2</v>
      </c>
      <c r="F714" s="57">
        <v>1</v>
      </c>
      <c r="G714" s="58" t="s">
        <v>29</v>
      </c>
      <c r="H714" s="57">
        <v>34</v>
      </c>
      <c r="I714" s="43" t="b">
        <v>1</v>
      </c>
      <c r="J714" s="43" t="b">
        <v>1</v>
      </c>
      <c r="K714" t="s">
        <v>135</v>
      </c>
      <c r="L714" s="43" t="b">
        <v>1</v>
      </c>
      <c r="M714" s="43" t="b">
        <v>1</v>
      </c>
      <c r="N714" s="43" t="b">
        <v>1</v>
      </c>
      <c r="O714" t="s">
        <v>114</v>
      </c>
      <c r="P714" t="s">
        <v>138</v>
      </c>
      <c r="Q714" t="s">
        <v>114</v>
      </c>
      <c r="R714" t="s">
        <v>114</v>
      </c>
      <c r="S714" t="s">
        <v>114</v>
      </c>
      <c r="T714" t="s">
        <v>114</v>
      </c>
      <c r="U714" t="s">
        <v>114</v>
      </c>
      <c r="V714" t="s">
        <v>114</v>
      </c>
      <c r="W714" s="6">
        <v>43462</v>
      </c>
      <c r="X714" s="58" t="s">
        <v>114</v>
      </c>
      <c r="Y714" s="58" t="s">
        <v>5403</v>
      </c>
      <c r="Z714" s="58" t="s">
        <v>2924</v>
      </c>
      <c r="AA714" s="58" t="s">
        <v>114</v>
      </c>
      <c r="AB714" s="58" t="s">
        <v>74</v>
      </c>
      <c r="AC714" s="57">
        <v>7</v>
      </c>
      <c r="AD714" s="58" t="s">
        <v>1823</v>
      </c>
      <c r="AE714" s="59">
        <v>43464</v>
      </c>
      <c r="AF714" s="58" t="s">
        <v>114</v>
      </c>
      <c r="AG714" s="57">
        <v>34</v>
      </c>
      <c r="AH714" s="3" t="s">
        <v>74</v>
      </c>
      <c r="AI714" s="3" t="s">
        <v>1336</v>
      </c>
      <c r="AJ714" t="s">
        <v>114</v>
      </c>
      <c r="AK714" t="s">
        <v>114</v>
      </c>
      <c r="AL714" t="s">
        <v>114</v>
      </c>
      <c r="AM714" s="43" t="b">
        <v>0</v>
      </c>
      <c r="AN714" s="3"/>
      <c r="AO714" s="3"/>
      <c r="AP714" s="43" t="b">
        <v>0</v>
      </c>
      <c r="AQ714" s="3" t="b">
        <v>0</v>
      </c>
    </row>
    <row r="715" spans="1:43" x14ac:dyDescent="0.25">
      <c r="A715" s="39" t="str">
        <f>_xlfn.CONCAT(Table4[[#This Row],[Order]],"-",Table4[[#This Row],[Line]])</f>
        <v>75933-3</v>
      </c>
      <c r="B715" s="59">
        <v>43468</v>
      </c>
      <c r="C715" s="57">
        <v>75933</v>
      </c>
      <c r="D715" s="58" t="s">
        <v>1826</v>
      </c>
      <c r="E715" s="57">
        <v>3</v>
      </c>
      <c r="F715" s="57">
        <v>1</v>
      </c>
      <c r="G715" s="58" t="s">
        <v>29</v>
      </c>
      <c r="H715" s="57">
        <v>8</v>
      </c>
      <c r="I715" s="43" t="b">
        <v>1</v>
      </c>
      <c r="J715" s="43" t="b">
        <v>1</v>
      </c>
      <c r="K715" t="s">
        <v>135</v>
      </c>
      <c r="L715" s="43" t="b">
        <v>1</v>
      </c>
      <c r="M715" s="43" t="b">
        <v>1</v>
      </c>
      <c r="N715" s="43" t="b">
        <v>1</v>
      </c>
      <c r="O715" t="s">
        <v>114</v>
      </c>
      <c r="P715" t="s">
        <v>114</v>
      </c>
      <c r="Q715" t="s">
        <v>114</v>
      </c>
      <c r="R715" t="s">
        <v>114</v>
      </c>
      <c r="S715" t="s">
        <v>114</v>
      </c>
      <c r="T715" t="s">
        <v>114</v>
      </c>
      <c r="U715" t="s">
        <v>114</v>
      </c>
      <c r="V715" t="s">
        <v>114</v>
      </c>
      <c r="W715" s="6">
        <v>43462</v>
      </c>
      <c r="X715" s="58" t="s">
        <v>114</v>
      </c>
      <c r="Y715" s="58" t="s">
        <v>5404</v>
      </c>
      <c r="Z715" s="58" t="s">
        <v>2924</v>
      </c>
      <c r="AA715" s="58" t="s">
        <v>114</v>
      </c>
      <c r="AB715" s="58" t="s">
        <v>74</v>
      </c>
      <c r="AC715" s="57">
        <v>7</v>
      </c>
      <c r="AD715" s="58" t="s">
        <v>1825</v>
      </c>
      <c r="AE715" s="59">
        <v>43464</v>
      </c>
      <c r="AF715" s="58" t="s">
        <v>114</v>
      </c>
      <c r="AG715" s="57">
        <v>8</v>
      </c>
      <c r="AH715" s="3" t="s">
        <v>74</v>
      </c>
      <c r="AI715" s="3" t="s">
        <v>1336</v>
      </c>
      <c r="AJ715" t="s">
        <v>114</v>
      </c>
      <c r="AK715" t="s">
        <v>114</v>
      </c>
      <c r="AL715" t="s">
        <v>114</v>
      </c>
      <c r="AM715" s="43" t="b">
        <v>0</v>
      </c>
      <c r="AN715" s="3"/>
      <c r="AO715" s="3"/>
      <c r="AP715" s="43" t="b">
        <v>0</v>
      </c>
      <c r="AQ715" s="3" t="b">
        <v>0</v>
      </c>
    </row>
    <row r="716" spans="1:43" x14ac:dyDescent="0.25">
      <c r="A716" s="39" t="str">
        <f>_xlfn.CONCAT(Table4[[#This Row],[Order]],"-",Table4[[#This Row],[Line]])</f>
        <v>75933-4</v>
      </c>
      <c r="B716" s="1">
        <v>43468</v>
      </c>
      <c r="C716" s="10">
        <v>75933</v>
      </c>
      <c r="D716" s="7" t="s">
        <v>1827</v>
      </c>
      <c r="E716" s="10">
        <v>4</v>
      </c>
      <c r="F716" s="10">
        <v>1</v>
      </c>
      <c r="G716" s="7" t="s">
        <v>29</v>
      </c>
      <c r="H716" s="10">
        <v>1</v>
      </c>
      <c r="I716" s="43" t="b">
        <v>1</v>
      </c>
      <c r="J716" s="43" t="b">
        <v>1</v>
      </c>
      <c r="K716" t="s">
        <v>135</v>
      </c>
      <c r="L716" s="43" t="b">
        <v>1</v>
      </c>
      <c r="M716" s="43" t="b">
        <v>1</v>
      </c>
      <c r="N716" s="43" t="b">
        <v>1</v>
      </c>
      <c r="O716" t="s">
        <v>114</v>
      </c>
      <c r="P716" t="s">
        <v>138</v>
      </c>
      <c r="Q716" t="s">
        <v>114</v>
      </c>
      <c r="R716" t="s">
        <v>114</v>
      </c>
      <c r="S716" t="s">
        <v>114</v>
      </c>
      <c r="T716" t="s">
        <v>114</v>
      </c>
      <c r="U716" t="s">
        <v>114</v>
      </c>
      <c r="V716" t="s">
        <v>114</v>
      </c>
      <c r="W716" s="5">
        <v>43462</v>
      </c>
      <c r="X716" s="7" t="s">
        <v>114</v>
      </c>
      <c r="Y716" s="7" t="s">
        <v>5405</v>
      </c>
      <c r="Z716" s="7" t="s">
        <v>195</v>
      </c>
      <c r="AA716" s="7" t="s">
        <v>114</v>
      </c>
      <c r="AB716" s="7" t="s">
        <v>74</v>
      </c>
      <c r="AC716" s="10">
        <v>7</v>
      </c>
      <c r="AD716" s="7" t="s">
        <v>38</v>
      </c>
      <c r="AE716" s="7">
        <v>43464</v>
      </c>
      <c r="AF716" s="7" t="s">
        <v>114</v>
      </c>
      <c r="AG716" s="10">
        <v>1</v>
      </c>
      <c r="AH716" s="3" t="s">
        <v>74</v>
      </c>
      <c r="AI716" s="3" t="s">
        <v>1336</v>
      </c>
      <c r="AJ716" t="s">
        <v>114</v>
      </c>
      <c r="AK716" t="s">
        <v>114</v>
      </c>
      <c r="AL716" t="s">
        <v>114</v>
      </c>
      <c r="AM716" s="43" t="b">
        <v>0</v>
      </c>
      <c r="AN716" s="3"/>
      <c r="AO716" s="3"/>
      <c r="AP716" s="43" t="b">
        <v>0</v>
      </c>
      <c r="AQ716" s="3" t="b">
        <v>0</v>
      </c>
    </row>
    <row r="717" spans="1:43" x14ac:dyDescent="0.25">
      <c r="A717" s="39" t="str">
        <f>_xlfn.CONCAT(Table4[[#This Row],[Order]],"-",Table4[[#This Row],[Line]])</f>
        <v>75933-5</v>
      </c>
      <c r="B717" s="1">
        <v>43468</v>
      </c>
      <c r="C717" s="10">
        <v>75933</v>
      </c>
      <c r="D717" s="7" t="s">
        <v>1829</v>
      </c>
      <c r="E717" s="10">
        <v>5</v>
      </c>
      <c r="F717" s="10">
        <v>1</v>
      </c>
      <c r="G717" s="7" t="s">
        <v>29</v>
      </c>
      <c r="H717" s="10">
        <v>4</v>
      </c>
      <c r="I717" s="43" t="b">
        <v>1</v>
      </c>
      <c r="J717" s="43" t="b">
        <v>1</v>
      </c>
      <c r="K717" t="s">
        <v>135</v>
      </c>
      <c r="L717" s="43" t="b">
        <v>1</v>
      </c>
      <c r="M717" s="43" t="b">
        <v>1</v>
      </c>
      <c r="N717" s="43" t="b">
        <v>1</v>
      </c>
      <c r="O717" t="s">
        <v>114</v>
      </c>
      <c r="P717" t="s">
        <v>138</v>
      </c>
      <c r="Q717" t="s">
        <v>114</v>
      </c>
      <c r="R717" t="s">
        <v>114</v>
      </c>
      <c r="S717" t="s">
        <v>114</v>
      </c>
      <c r="T717" t="s">
        <v>114</v>
      </c>
      <c r="U717" t="s">
        <v>114</v>
      </c>
      <c r="V717" t="s">
        <v>114</v>
      </c>
      <c r="W717" s="5">
        <v>43462</v>
      </c>
      <c r="X717" s="7" t="s">
        <v>114</v>
      </c>
      <c r="Y717" s="7" t="s">
        <v>5406</v>
      </c>
      <c r="Z717" s="7" t="s">
        <v>195</v>
      </c>
      <c r="AA717" s="7" t="s">
        <v>114</v>
      </c>
      <c r="AB717" s="7" t="s">
        <v>74</v>
      </c>
      <c r="AC717" s="10">
        <v>7</v>
      </c>
      <c r="AD717" s="7" t="s">
        <v>1828</v>
      </c>
      <c r="AE717" s="7">
        <v>43464</v>
      </c>
      <c r="AF717" s="7" t="s">
        <v>114</v>
      </c>
      <c r="AG717" s="10">
        <v>4</v>
      </c>
      <c r="AH717" s="3" t="s">
        <v>74</v>
      </c>
      <c r="AI717" s="3" t="s">
        <v>1336</v>
      </c>
      <c r="AJ717" t="s">
        <v>114</v>
      </c>
      <c r="AK717" t="s">
        <v>114</v>
      </c>
      <c r="AL717" t="s">
        <v>114</v>
      </c>
      <c r="AM717" s="43" t="b">
        <v>0</v>
      </c>
      <c r="AN717" s="3"/>
      <c r="AO717" s="3"/>
      <c r="AP717" s="43" t="b">
        <v>0</v>
      </c>
      <c r="AQ717" s="3" t="b">
        <v>0</v>
      </c>
    </row>
    <row r="718" spans="1:43" x14ac:dyDescent="0.25">
      <c r="A718" s="39" t="str">
        <f>_xlfn.CONCAT(Table4[[#This Row],[Order]],"-",Table4[[#This Row],[Line]])</f>
        <v>75949-1</v>
      </c>
      <c r="B718" s="6">
        <v>43462</v>
      </c>
      <c r="C718" s="9">
        <v>75949</v>
      </c>
      <c r="D718" s="4" t="s">
        <v>1930</v>
      </c>
      <c r="E718" s="9">
        <v>1</v>
      </c>
      <c r="F718" s="9">
        <v>1</v>
      </c>
      <c r="G718" s="4" t="s">
        <v>4428</v>
      </c>
      <c r="H718" s="9">
        <v>2</v>
      </c>
      <c r="I718" s="43" t="b">
        <v>1</v>
      </c>
      <c r="J718" s="43" t="b">
        <v>1</v>
      </c>
      <c r="K718" t="s">
        <v>135</v>
      </c>
      <c r="L718" s="43" t="b">
        <v>1</v>
      </c>
      <c r="M718" s="43" t="b">
        <v>1</v>
      </c>
      <c r="N718" s="43" t="b">
        <v>1</v>
      </c>
      <c r="O718" t="s">
        <v>114</v>
      </c>
      <c r="P718" t="s">
        <v>138</v>
      </c>
      <c r="Q718" t="s">
        <v>114</v>
      </c>
      <c r="R718" t="s">
        <v>114</v>
      </c>
      <c r="S718" t="s">
        <v>114</v>
      </c>
      <c r="T718" t="s">
        <v>114</v>
      </c>
      <c r="U718" t="s">
        <v>114</v>
      </c>
      <c r="V718" t="s">
        <v>114</v>
      </c>
      <c r="W718" s="5">
        <v>43455</v>
      </c>
      <c r="X718" s="4" t="s">
        <v>151</v>
      </c>
      <c r="Y718" s="4" t="s">
        <v>5216</v>
      </c>
      <c r="Z718" s="4" t="s">
        <v>2795</v>
      </c>
      <c r="AA718" s="4" t="s">
        <v>0</v>
      </c>
      <c r="AB718" s="4" t="s">
        <v>74</v>
      </c>
      <c r="AC718" s="9">
        <v>7</v>
      </c>
      <c r="AD718" s="4" t="s">
        <v>1929</v>
      </c>
      <c r="AE718" s="4">
        <v>43462</v>
      </c>
      <c r="AF718" s="4" t="s">
        <v>114</v>
      </c>
      <c r="AG718" s="9">
        <v>2</v>
      </c>
      <c r="AH718" s="3" t="s">
        <v>180</v>
      </c>
      <c r="AI718" s="3" t="s">
        <v>1322</v>
      </c>
      <c r="AJ718" t="s">
        <v>23</v>
      </c>
      <c r="AK718" t="s">
        <v>114</v>
      </c>
      <c r="AL718" t="s">
        <v>114</v>
      </c>
      <c r="AM718" s="43" t="b">
        <v>1</v>
      </c>
      <c r="AN718" s="3">
        <v>43465.317679710701</v>
      </c>
      <c r="AO718" s="3"/>
      <c r="AP718" s="43" t="b">
        <v>1</v>
      </c>
      <c r="AQ718" s="3" t="b">
        <v>1</v>
      </c>
    </row>
    <row r="719" spans="1:43" x14ac:dyDescent="0.25">
      <c r="A719" s="39" t="str">
        <f>_xlfn.CONCAT(Table4[[#This Row],[Order]],"-",Table4[[#This Row],[Line]])</f>
        <v>75949-2</v>
      </c>
      <c r="B719" s="1">
        <v>43462</v>
      </c>
      <c r="C719" s="10">
        <v>75949</v>
      </c>
      <c r="D719" s="7" t="s">
        <v>1932</v>
      </c>
      <c r="E719" s="10">
        <v>2</v>
      </c>
      <c r="F719" s="10">
        <v>1</v>
      </c>
      <c r="G719" s="7" t="s">
        <v>4428</v>
      </c>
      <c r="H719" s="10">
        <v>2</v>
      </c>
      <c r="I719" s="43" t="b">
        <v>1</v>
      </c>
      <c r="J719" s="43" t="b">
        <v>1</v>
      </c>
      <c r="K719" t="s">
        <v>135</v>
      </c>
      <c r="L719" s="43" t="b">
        <v>1</v>
      </c>
      <c r="M719" s="43" t="b">
        <v>1</v>
      </c>
      <c r="N719" s="43" t="b">
        <v>1</v>
      </c>
      <c r="O719" t="s">
        <v>114</v>
      </c>
      <c r="P719" t="s">
        <v>138</v>
      </c>
      <c r="Q719" t="s">
        <v>114</v>
      </c>
      <c r="R719" t="s">
        <v>114</v>
      </c>
      <c r="S719" t="s">
        <v>114</v>
      </c>
      <c r="T719" t="s">
        <v>114</v>
      </c>
      <c r="U719" t="s">
        <v>114</v>
      </c>
      <c r="V719" t="s">
        <v>114</v>
      </c>
      <c r="W719" s="5">
        <v>43455</v>
      </c>
      <c r="X719" s="7" t="s">
        <v>151</v>
      </c>
      <c r="Y719" s="7" t="s">
        <v>5217</v>
      </c>
      <c r="Z719" s="7" t="s">
        <v>2796</v>
      </c>
      <c r="AA719" s="7" t="s">
        <v>45</v>
      </c>
      <c r="AB719" s="7" t="s">
        <v>74</v>
      </c>
      <c r="AC719" s="10">
        <v>7</v>
      </c>
      <c r="AD719" s="7" t="s">
        <v>1931</v>
      </c>
      <c r="AE719" s="7">
        <v>43462</v>
      </c>
      <c r="AF719" s="7" t="s">
        <v>114</v>
      </c>
      <c r="AG719" s="10">
        <v>4</v>
      </c>
      <c r="AH719" s="3" t="s">
        <v>180</v>
      </c>
      <c r="AI719" s="3" t="s">
        <v>1322</v>
      </c>
      <c r="AJ719" t="s">
        <v>23</v>
      </c>
      <c r="AK719" t="s">
        <v>114</v>
      </c>
      <c r="AL719" t="s">
        <v>114</v>
      </c>
      <c r="AM719" s="43" t="b">
        <v>1</v>
      </c>
      <c r="AN719" s="3">
        <v>43465.317704432899</v>
      </c>
      <c r="AO719" s="3"/>
      <c r="AP719" s="43" t="b">
        <v>1</v>
      </c>
      <c r="AQ719" s="3" t="b">
        <v>1</v>
      </c>
    </row>
    <row r="720" spans="1:43" x14ac:dyDescent="0.25">
      <c r="A720" s="39" t="str">
        <f>_xlfn.CONCAT(Table4[[#This Row],[Order]],"-",Table4[[#This Row],[Line]])</f>
        <v>75949-3</v>
      </c>
      <c r="B720" s="1">
        <v>43462</v>
      </c>
      <c r="C720" s="10">
        <v>75949</v>
      </c>
      <c r="D720" s="7" t="s">
        <v>1934</v>
      </c>
      <c r="E720" s="10">
        <v>3</v>
      </c>
      <c r="F720" s="10">
        <v>1</v>
      </c>
      <c r="G720" s="7" t="s">
        <v>4428</v>
      </c>
      <c r="H720" s="10">
        <v>2</v>
      </c>
      <c r="I720" s="43" t="b">
        <v>1</v>
      </c>
      <c r="J720" s="43" t="b">
        <v>1</v>
      </c>
      <c r="K720" t="s">
        <v>135</v>
      </c>
      <c r="L720" s="43" t="b">
        <v>1</v>
      </c>
      <c r="M720" s="43" t="b">
        <v>1</v>
      </c>
      <c r="N720" s="43" t="b">
        <v>1</v>
      </c>
      <c r="O720" t="s">
        <v>114</v>
      </c>
      <c r="P720" t="s">
        <v>138</v>
      </c>
      <c r="Q720" t="s">
        <v>114</v>
      </c>
      <c r="R720" t="s">
        <v>114</v>
      </c>
      <c r="S720" t="s">
        <v>114</v>
      </c>
      <c r="T720" t="s">
        <v>114</v>
      </c>
      <c r="U720" t="s">
        <v>114</v>
      </c>
      <c r="V720" t="s">
        <v>114</v>
      </c>
      <c r="W720" s="5">
        <v>43455</v>
      </c>
      <c r="X720" s="7" t="s">
        <v>151</v>
      </c>
      <c r="Y720" s="7" t="s">
        <v>5218</v>
      </c>
      <c r="Z720" s="7" t="s">
        <v>2450</v>
      </c>
      <c r="AA720" s="7" t="s">
        <v>45</v>
      </c>
      <c r="AB720" s="7" t="s">
        <v>74</v>
      </c>
      <c r="AC720" s="10">
        <v>7</v>
      </c>
      <c r="AD720" s="7" t="s">
        <v>1933</v>
      </c>
      <c r="AE720" s="7">
        <v>43462</v>
      </c>
      <c r="AF720" s="7" t="s">
        <v>114</v>
      </c>
      <c r="AG720" s="10">
        <v>4</v>
      </c>
      <c r="AH720" s="3" t="s">
        <v>180</v>
      </c>
      <c r="AI720" s="3" t="s">
        <v>1322</v>
      </c>
      <c r="AJ720" t="s">
        <v>23</v>
      </c>
      <c r="AK720" t="s">
        <v>114</v>
      </c>
      <c r="AL720" t="s">
        <v>114</v>
      </c>
      <c r="AM720" s="43" t="b">
        <v>1</v>
      </c>
      <c r="AN720" s="3">
        <v>43465.317718171304</v>
      </c>
      <c r="AO720" s="3"/>
      <c r="AP720" s="43" t="b">
        <v>1</v>
      </c>
      <c r="AQ720" s="3" t="b">
        <v>1</v>
      </c>
    </row>
    <row r="721" spans="1:43" x14ac:dyDescent="0.25">
      <c r="A721" s="39" t="str">
        <f>_xlfn.CONCAT(Table4[[#This Row],[Order]],"-",Table4[[#This Row],[Line]])</f>
        <v>75949-4</v>
      </c>
      <c r="B721" s="1">
        <v>43462</v>
      </c>
      <c r="C721" s="10">
        <v>75949</v>
      </c>
      <c r="D721" s="7" t="s">
        <v>1936</v>
      </c>
      <c r="E721" s="10">
        <v>4</v>
      </c>
      <c r="F721" s="10">
        <v>1</v>
      </c>
      <c r="G721" s="7" t="s">
        <v>4428</v>
      </c>
      <c r="H721" s="10">
        <v>2</v>
      </c>
      <c r="I721" s="43" t="b">
        <v>1</v>
      </c>
      <c r="J721" s="43" t="b">
        <v>1</v>
      </c>
      <c r="K721" t="s">
        <v>135</v>
      </c>
      <c r="L721" s="43" t="b">
        <v>1</v>
      </c>
      <c r="M721" s="43" t="b">
        <v>1</v>
      </c>
      <c r="N721" s="43" t="b">
        <v>1</v>
      </c>
      <c r="O721" t="s">
        <v>114</v>
      </c>
      <c r="P721" t="s">
        <v>138</v>
      </c>
      <c r="Q721" t="s">
        <v>114</v>
      </c>
      <c r="R721" t="s">
        <v>114</v>
      </c>
      <c r="S721" t="s">
        <v>114</v>
      </c>
      <c r="T721" t="s">
        <v>114</v>
      </c>
      <c r="U721" t="s">
        <v>114</v>
      </c>
      <c r="V721" t="s">
        <v>114</v>
      </c>
      <c r="W721" s="5">
        <v>43455</v>
      </c>
      <c r="X721" s="7" t="s">
        <v>151</v>
      </c>
      <c r="Y721" s="7" t="s">
        <v>5219</v>
      </c>
      <c r="Z721" s="7" t="s">
        <v>2306</v>
      </c>
      <c r="AA721" s="7" t="s">
        <v>0</v>
      </c>
      <c r="AB721" s="7" t="s">
        <v>74</v>
      </c>
      <c r="AC721" s="10">
        <v>7</v>
      </c>
      <c r="AD721" s="7" t="s">
        <v>1935</v>
      </c>
      <c r="AE721" s="7">
        <v>43462</v>
      </c>
      <c r="AF721" s="7" t="s">
        <v>114</v>
      </c>
      <c r="AG721" s="10">
        <v>4</v>
      </c>
      <c r="AH721" s="3" t="s">
        <v>180</v>
      </c>
      <c r="AI721" s="3" t="s">
        <v>1322</v>
      </c>
      <c r="AJ721" t="s">
        <v>23</v>
      </c>
      <c r="AK721" t="s">
        <v>114</v>
      </c>
      <c r="AL721" t="s">
        <v>114</v>
      </c>
      <c r="AM721" s="43" t="b">
        <v>1</v>
      </c>
      <c r="AN721" s="3">
        <v>43465.317730439798</v>
      </c>
      <c r="AO721" s="3"/>
      <c r="AP721" s="43" t="b">
        <v>1</v>
      </c>
      <c r="AQ721" s="3" t="b">
        <v>1</v>
      </c>
    </row>
    <row r="722" spans="1:43" x14ac:dyDescent="0.25">
      <c r="A722" s="39" t="str">
        <f>_xlfn.CONCAT(Table4[[#This Row],[Order]],"-",Table4[[#This Row],[Line]])</f>
        <v>75949-5</v>
      </c>
      <c r="B722" s="1">
        <v>43462</v>
      </c>
      <c r="C722" s="10">
        <v>75949</v>
      </c>
      <c r="D722" s="7" t="s">
        <v>1938</v>
      </c>
      <c r="E722" s="10">
        <v>5</v>
      </c>
      <c r="F722" s="10">
        <v>1</v>
      </c>
      <c r="G722" s="7" t="s">
        <v>4428</v>
      </c>
      <c r="H722" s="10">
        <v>1</v>
      </c>
      <c r="I722" s="43" t="b">
        <v>1</v>
      </c>
      <c r="J722" s="43" t="b">
        <v>1</v>
      </c>
      <c r="K722" t="s">
        <v>135</v>
      </c>
      <c r="L722" s="43" t="b">
        <v>1</v>
      </c>
      <c r="M722" s="43" t="b">
        <v>1</v>
      </c>
      <c r="N722" s="43" t="b">
        <v>1</v>
      </c>
      <c r="O722" t="s">
        <v>114</v>
      </c>
      <c r="P722" t="s">
        <v>138</v>
      </c>
      <c r="Q722" t="s">
        <v>114</v>
      </c>
      <c r="R722" t="s">
        <v>114</v>
      </c>
      <c r="S722" t="s">
        <v>114</v>
      </c>
      <c r="T722" t="s">
        <v>114</v>
      </c>
      <c r="U722" t="s">
        <v>114</v>
      </c>
      <c r="V722" t="s">
        <v>114</v>
      </c>
      <c r="W722" s="5">
        <v>43455</v>
      </c>
      <c r="X722" s="7" t="s">
        <v>151</v>
      </c>
      <c r="Y722" s="7" t="s">
        <v>5220</v>
      </c>
      <c r="Z722" s="7" t="s">
        <v>2306</v>
      </c>
      <c r="AA722" s="7" t="s">
        <v>114</v>
      </c>
      <c r="AB722" s="7" t="s">
        <v>74</v>
      </c>
      <c r="AC722" s="10">
        <v>7</v>
      </c>
      <c r="AD722" s="7" t="s">
        <v>1937</v>
      </c>
      <c r="AE722" s="7">
        <v>43462</v>
      </c>
      <c r="AF722" s="7" t="s">
        <v>114</v>
      </c>
      <c r="AG722" s="10">
        <v>8</v>
      </c>
      <c r="AH722" s="3" t="s">
        <v>180</v>
      </c>
      <c r="AI722" s="3" t="s">
        <v>1322</v>
      </c>
      <c r="AJ722" t="s">
        <v>23</v>
      </c>
      <c r="AK722" t="s">
        <v>114</v>
      </c>
      <c r="AL722" t="s">
        <v>114</v>
      </c>
      <c r="AM722" s="43" t="b">
        <v>1</v>
      </c>
      <c r="AN722" s="3">
        <v>43465.317744328699</v>
      </c>
      <c r="AO722" s="3"/>
      <c r="AP722" s="43" t="b">
        <v>1</v>
      </c>
      <c r="AQ722" s="3" t="b">
        <v>0</v>
      </c>
    </row>
    <row r="723" spans="1:43" x14ac:dyDescent="0.25">
      <c r="A723" s="39" t="str">
        <f>_xlfn.CONCAT(Table4[[#This Row],[Order]],"-",Table4[[#This Row],[Line]])</f>
        <v>75953-1</v>
      </c>
      <c r="B723" s="6">
        <v>43468</v>
      </c>
      <c r="C723" s="9">
        <v>75953</v>
      </c>
      <c r="D723" s="4" t="s">
        <v>2083</v>
      </c>
      <c r="E723" s="9">
        <v>1</v>
      </c>
      <c r="F723" s="9">
        <v>1</v>
      </c>
      <c r="G723" s="4" t="s">
        <v>29</v>
      </c>
      <c r="H723" s="9">
        <v>14</v>
      </c>
      <c r="I723" s="43" t="b">
        <v>1</v>
      </c>
      <c r="J723" s="43" t="b">
        <v>1</v>
      </c>
      <c r="K723" t="s">
        <v>135</v>
      </c>
      <c r="L723" s="43" t="b">
        <v>1</v>
      </c>
      <c r="M723" s="43" t="b">
        <v>1</v>
      </c>
      <c r="N723" s="43" t="b">
        <v>1</v>
      </c>
      <c r="O723" t="s">
        <v>114</v>
      </c>
      <c r="P723" t="s">
        <v>138</v>
      </c>
      <c r="Q723" t="s">
        <v>114</v>
      </c>
      <c r="R723" t="s">
        <v>114</v>
      </c>
      <c r="S723" t="s">
        <v>114</v>
      </c>
      <c r="T723" t="s">
        <v>114</v>
      </c>
      <c r="U723" t="s">
        <v>114</v>
      </c>
      <c r="V723" t="s">
        <v>114</v>
      </c>
      <c r="W723" s="5">
        <v>43462</v>
      </c>
      <c r="X723" s="4" t="s">
        <v>114</v>
      </c>
      <c r="Y723" s="4" t="s">
        <v>5407</v>
      </c>
      <c r="Z723" s="4" t="s">
        <v>2199</v>
      </c>
      <c r="AA723" s="4" t="s">
        <v>0</v>
      </c>
      <c r="AB723" s="4" t="s">
        <v>74</v>
      </c>
      <c r="AC723" s="9">
        <v>1</v>
      </c>
      <c r="AD723" s="4" t="s">
        <v>1847</v>
      </c>
      <c r="AE723" s="4">
        <v>43465</v>
      </c>
      <c r="AF723" s="4" t="s">
        <v>114</v>
      </c>
      <c r="AG723" s="9">
        <v>14</v>
      </c>
      <c r="AH723" s="3" t="s">
        <v>74</v>
      </c>
      <c r="AI723" s="3" t="s">
        <v>1326</v>
      </c>
      <c r="AJ723" t="s">
        <v>114</v>
      </c>
      <c r="AK723" t="s">
        <v>114</v>
      </c>
      <c r="AL723" t="s">
        <v>114</v>
      </c>
      <c r="AM723" s="43" t="b">
        <v>0</v>
      </c>
      <c r="AN723" s="3"/>
      <c r="AO723" s="3"/>
      <c r="AP723" s="43" t="b">
        <v>0</v>
      </c>
      <c r="AQ723" s="3" t="b">
        <v>0</v>
      </c>
    </row>
    <row r="724" spans="1:43" x14ac:dyDescent="0.25">
      <c r="A724" s="39" t="str">
        <f>_xlfn.CONCAT(Table4[[#This Row],[Order]],"-",Table4[[#This Row],[Line]])</f>
        <v>75953-2</v>
      </c>
      <c r="B724" s="1">
        <v>43468</v>
      </c>
      <c r="C724" s="10">
        <v>75953</v>
      </c>
      <c r="D724" s="7" t="s">
        <v>2084</v>
      </c>
      <c r="E724" s="10">
        <v>2</v>
      </c>
      <c r="F724" s="10">
        <v>1</v>
      </c>
      <c r="G724" s="7" t="s">
        <v>29</v>
      </c>
      <c r="H724" s="10">
        <v>5</v>
      </c>
      <c r="I724" s="43" t="b">
        <v>1</v>
      </c>
      <c r="J724" s="43" t="b">
        <v>1</v>
      </c>
      <c r="K724" t="s">
        <v>135</v>
      </c>
      <c r="L724" s="43" t="b">
        <v>1</v>
      </c>
      <c r="M724" s="43" t="b">
        <v>1</v>
      </c>
      <c r="N724" s="43" t="b">
        <v>1</v>
      </c>
      <c r="O724" t="s">
        <v>114</v>
      </c>
      <c r="P724" t="s">
        <v>138</v>
      </c>
      <c r="Q724" t="s">
        <v>114</v>
      </c>
      <c r="R724" t="s">
        <v>114</v>
      </c>
      <c r="S724" t="s">
        <v>114</v>
      </c>
      <c r="T724" t="s">
        <v>114</v>
      </c>
      <c r="U724" t="s">
        <v>114</v>
      </c>
      <c r="V724" t="s">
        <v>114</v>
      </c>
      <c r="W724" s="5">
        <v>43462</v>
      </c>
      <c r="X724" s="7" t="s">
        <v>114</v>
      </c>
      <c r="Y724" s="7" t="s">
        <v>5408</v>
      </c>
      <c r="Z724" s="7" t="s">
        <v>2199</v>
      </c>
      <c r="AA724" s="7" t="s">
        <v>114</v>
      </c>
      <c r="AB724" s="7" t="s">
        <v>74</v>
      </c>
      <c r="AC724" s="10">
        <v>1</v>
      </c>
      <c r="AD724" s="7" t="s">
        <v>1939</v>
      </c>
      <c r="AE724" s="7">
        <v>43465</v>
      </c>
      <c r="AF724" s="7" t="s">
        <v>114</v>
      </c>
      <c r="AG724" s="10">
        <v>5</v>
      </c>
      <c r="AH724" s="3" t="s">
        <v>74</v>
      </c>
      <c r="AI724" s="3" t="s">
        <v>1326</v>
      </c>
      <c r="AJ724" t="s">
        <v>114</v>
      </c>
      <c r="AK724" t="s">
        <v>114</v>
      </c>
      <c r="AL724" t="s">
        <v>114</v>
      </c>
      <c r="AM724" s="43" t="b">
        <v>0</v>
      </c>
      <c r="AN724" s="3"/>
      <c r="AO724" s="3"/>
      <c r="AP724" s="43" t="b">
        <v>0</v>
      </c>
      <c r="AQ724" s="3" t="b">
        <v>0</v>
      </c>
    </row>
    <row r="725" spans="1:43" x14ac:dyDescent="0.25">
      <c r="A725" s="39" t="str">
        <f>_xlfn.CONCAT(Table4[[#This Row],[Order]],"-",Table4[[#This Row],[Line]])</f>
        <v>75953-3</v>
      </c>
      <c r="B725" s="6">
        <v>43468</v>
      </c>
      <c r="C725" s="9">
        <v>75953</v>
      </c>
      <c r="D725" s="4" t="s">
        <v>2086</v>
      </c>
      <c r="E725" s="9">
        <v>3</v>
      </c>
      <c r="F725" s="9">
        <v>1</v>
      </c>
      <c r="G725" s="4" t="s">
        <v>29</v>
      </c>
      <c r="H725" s="9">
        <v>1</v>
      </c>
      <c r="I725" s="43" t="b">
        <v>1</v>
      </c>
      <c r="J725" s="43" t="b">
        <v>1</v>
      </c>
      <c r="K725" t="s">
        <v>135</v>
      </c>
      <c r="L725" s="43" t="b">
        <v>1</v>
      </c>
      <c r="M725" s="43" t="b">
        <v>1</v>
      </c>
      <c r="N725" s="43" t="b">
        <v>1</v>
      </c>
      <c r="O725" t="s">
        <v>114</v>
      </c>
      <c r="P725" t="s">
        <v>138</v>
      </c>
      <c r="Q725" t="s">
        <v>114</v>
      </c>
      <c r="R725" t="s">
        <v>114</v>
      </c>
      <c r="S725" t="s">
        <v>114</v>
      </c>
      <c r="T725" t="s">
        <v>114</v>
      </c>
      <c r="U725" t="s">
        <v>114</v>
      </c>
      <c r="V725" t="s">
        <v>114</v>
      </c>
      <c r="W725" s="5">
        <v>43462</v>
      </c>
      <c r="X725" s="4" t="s">
        <v>114</v>
      </c>
      <c r="Y725" s="4" t="s">
        <v>5409</v>
      </c>
      <c r="Z725" s="4" t="s">
        <v>3528</v>
      </c>
      <c r="AA725" s="4" t="s">
        <v>114</v>
      </c>
      <c r="AB725" s="4" t="s">
        <v>74</v>
      </c>
      <c r="AC725" s="9">
        <v>1</v>
      </c>
      <c r="AD725" s="4" t="s">
        <v>2085</v>
      </c>
      <c r="AE725" s="4">
        <v>43465</v>
      </c>
      <c r="AF725" s="4" t="s">
        <v>114</v>
      </c>
      <c r="AG725" s="9">
        <v>1</v>
      </c>
      <c r="AH725" s="3" t="s">
        <v>74</v>
      </c>
      <c r="AI725" s="3" t="s">
        <v>1326</v>
      </c>
      <c r="AJ725" t="s">
        <v>114</v>
      </c>
      <c r="AK725" t="s">
        <v>114</v>
      </c>
      <c r="AL725" t="s">
        <v>114</v>
      </c>
      <c r="AM725" s="43" t="b">
        <v>0</v>
      </c>
      <c r="AN725" s="3"/>
      <c r="AO725" s="3"/>
      <c r="AP725" s="43" t="b">
        <v>0</v>
      </c>
      <c r="AQ725" s="3" t="b">
        <v>0</v>
      </c>
    </row>
    <row r="726" spans="1:43" x14ac:dyDescent="0.25">
      <c r="A726" s="39" t="str">
        <f>_xlfn.CONCAT(Table4[[#This Row],[Order]],"-",Table4[[#This Row],[Line]])</f>
        <v>75953-4</v>
      </c>
      <c r="B726" s="59">
        <v>43468</v>
      </c>
      <c r="C726" s="57">
        <v>75953</v>
      </c>
      <c r="D726" s="58" t="s">
        <v>2088</v>
      </c>
      <c r="E726" s="57">
        <v>4</v>
      </c>
      <c r="F726" s="57">
        <v>1</v>
      </c>
      <c r="G726" s="58" t="s">
        <v>29</v>
      </c>
      <c r="H726" s="57">
        <v>1</v>
      </c>
      <c r="I726" s="43" t="b">
        <v>1</v>
      </c>
      <c r="J726" s="43" t="b">
        <v>1</v>
      </c>
      <c r="K726" t="s">
        <v>135</v>
      </c>
      <c r="L726" s="43" t="b">
        <v>1</v>
      </c>
      <c r="M726" s="43" t="b">
        <v>1</v>
      </c>
      <c r="N726" s="43" t="b">
        <v>1</v>
      </c>
      <c r="O726" t="s">
        <v>114</v>
      </c>
      <c r="P726" t="s">
        <v>138</v>
      </c>
      <c r="Q726" t="s">
        <v>114</v>
      </c>
      <c r="R726" t="s">
        <v>114</v>
      </c>
      <c r="S726" t="s">
        <v>114</v>
      </c>
      <c r="T726" t="s">
        <v>114</v>
      </c>
      <c r="U726" t="s">
        <v>114</v>
      </c>
      <c r="V726" t="s">
        <v>114</v>
      </c>
      <c r="W726" s="6">
        <v>43462</v>
      </c>
      <c r="X726" s="58" t="s">
        <v>114</v>
      </c>
      <c r="Y726" s="58" t="s">
        <v>5410</v>
      </c>
      <c r="Z726" s="58" t="s">
        <v>3528</v>
      </c>
      <c r="AA726" s="58" t="s">
        <v>114</v>
      </c>
      <c r="AB726" s="58" t="s">
        <v>74</v>
      </c>
      <c r="AC726" s="57">
        <v>1</v>
      </c>
      <c r="AD726" s="58" t="s">
        <v>2087</v>
      </c>
      <c r="AE726" s="59">
        <v>43465</v>
      </c>
      <c r="AF726" s="58" t="s">
        <v>114</v>
      </c>
      <c r="AG726" s="57">
        <v>1</v>
      </c>
      <c r="AH726" s="3" t="s">
        <v>74</v>
      </c>
      <c r="AI726" s="3" t="s">
        <v>1326</v>
      </c>
      <c r="AJ726" t="s">
        <v>114</v>
      </c>
      <c r="AK726" t="s">
        <v>114</v>
      </c>
      <c r="AL726" t="s">
        <v>114</v>
      </c>
      <c r="AM726" s="43" t="b">
        <v>0</v>
      </c>
      <c r="AN726" s="55"/>
      <c r="AO726" s="3"/>
      <c r="AP726" s="43" t="b">
        <v>0</v>
      </c>
      <c r="AQ726" s="3" t="b">
        <v>0</v>
      </c>
    </row>
    <row r="727" spans="1:43" x14ac:dyDescent="0.25">
      <c r="A727" s="39" t="str">
        <f>_xlfn.CONCAT(Table4[[#This Row],[Order]],"-",Table4[[#This Row],[Line]])</f>
        <v>75953-5</v>
      </c>
      <c r="B727" s="1">
        <v>43468</v>
      </c>
      <c r="C727" s="10">
        <v>75953</v>
      </c>
      <c r="D727" s="7" t="s">
        <v>2090</v>
      </c>
      <c r="E727" s="10">
        <v>5</v>
      </c>
      <c r="F727" s="10">
        <v>1</v>
      </c>
      <c r="G727" s="7" t="s">
        <v>165</v>
      </c>
      <c r="H727" s="10">
        <v>9</v>
      </c>
      <c r="I727" s="43" t="b">
        <v>1</v>
      </c>
      <c r="J727" s="43" t="b">
        <v>0</v>
      </c>
      <c r="K727" t="s">
        <v>135</v>
      </c>
      <c r="L727" s="43" t="b">
        <v>1</v>
      </c>
      <c r="M727" s="43" t="b">
        <v>1</v>
      </c>
      <c r="N727" s="43" t="b">
        <v>1</v>
      </c>
      <c r="O727" t="s">
        <v>114</v>
      </c>
      <c r="P727" t="s">
        <v>138</v>
      </c>
      <c r="Q727" t="s">
        <v>114</v>
      </c>
      <c r="R727" t="s">
        <v>114</v>
      </c>
      <c r="S727" t="s">
        <v>114</v>
      </c>
      <c r="T727" t="s">
        <v>114</v>
      </c>
      <c r="U727" t="s">
        <v>114</v>
      </c>
      <c r="V727" t="s">
        <v>114</v>
      </c>
      <c r="W727" s="5">
        <v>43462</v>
      </c>
      <c r="X727" s="7" t="s">
        <v>114</v>
      </c>
      <c r="Y727" s="7"/>
      <c r="Z727" s="7" t="s">
        <v>2199</v>
      </c>
      <c r="AA727" s="7" t="s">
        <v>114</v>
      </c>
      <c r="AB727" s="7" t="s">
        <v>74</v>
      </c>
      <c r="AC727" s="10">
        <v>1</v>
      </c>
      <c r="AD727" s="7" t="s">
        <v>2089</v>
      </c>
      <c r="AE727" s="7"/>
      <c r="AF727" s="7" t="s">
        <v>114</v>
      </c>
      <c r="AG727" s="10">
        <v>9</v>
      </c>
      <c r="AH727" s="3" t="s">
        <v>74</v>
      </c>
      <c r="AI727" s="3" t="s">
        <v>1326</v>
      </c>
      <c r="AJ727" t="s">
        <v>114</v>
      </c>
      <c r="AK727" t="s">
        <v>114</v>
      </c>
      <c r="AL727" t="s">
        <v>114</v>
      </c>
      <c r="AM727" s="43" t="b">
        <v>0</v>
      </c>
      <c r="AN727" s="3"/>
      <c r="AO727" s="3"/>
      <c r="AP727" s="43" t="b">
        <v>0</v>
      </c>
      <c r="AQ727" s="3" t="b">
        <v>0</v>
      </c>
    </row>
    <row r="728" spans="1:43" x14ac:dyDescent="0.25">
      <c r="A728" s="39" t="str">
        <f>_xlfn.CONCAT(Table4[[#This Row],[Order]],"-",Table4[[#This Row],[Line]])</f>
        <v>75956-1</v>
      </c>
      <c r="B728" s="1">
        <v>43468</v>
      </c>
      <c r="C728" s="10">
        <v>75956</v>
      </c>
      <c r="D728" s="7" t="s">
        <v>2090</v>
      </c>
      <c r="E728" s="10">
        <v>1</v>
      </c>
      <c r="F728" s="10">
        <v>1</v>
      </c>
      <c r="G728" s="7" t="s">
        <v>29</v>
      </c>
      <c r="H728" s="10">
        <v>16</v>
      </c>
      <c r="I728" s="43" t="b">
        <v>1</v>
      </c>
      <c r="J728" s="43" t="b">
        <v>1</v>
      </c>
      <c r="K728" t="s">
        <v>135</v>
      </c>
      <c r="L728" s="43" t="b">
        <v>1</v>
      </c>
      <c r="M728" s="43" t="b">
        <v>1</v>
      </c>
      <c r="N728" s="43" t="b">
        <v>1</v>
      </c>
      <c r="O728" t="s">
        <v>114</v>
      </c>
      <c r="P728" t="s">
        <v>138</v>
      </c>
      <c r="Q728" t="s">
        <v>114</v>
      </c>
      <c r="R728" t="s">
        <v>114</v>
      </c>
      <c r="S728" t="s">
        <v>114</v>
      </c>
      <c r="T728" t="s">
        <v>114</v>
      </c>
      <c r="U728" t="s">
        <v>114</v>
      </c>
      <c r="V728" t="s">
        <v>114</v>
      </c>
      <c r="W728" s="5">
        <v>43462</v>
      </c>
      <c r="X728" s="7" t="s">
        <v>114</v>
      </c>
      <c r="Y728" s="7" t="s">
        <v>5411</v>
      </c>
      <c r="Z728" s="7" t="s">
        <v>2199</v>
      </c>
      <c r="AA728" s="7" t="s">
        <v>114</v>
      </c>
      <c r="AB728" s="7" t="s">
        <v>74</v>
      </c>
      <c r="AC728" s="10">
        <v>1</v>
      </c>
      <c r="AD728" s="7" t="s">
        <v>1847</v>
      </c>
      <c r="AE728" s="7">
        <v>43465</v>
      </c>
      <c r="AF728" s="7" t="s">
        <v>114</v>
      </c>
      <c r="AG728" s="10">
        <v>16</v>
      </c>
      <c r="AH728" s="3" t="s">
        <v>74</v>
      </c>
      <c r="AI728" s="3" t="s">
        <v>1326</v>
      </c>
      <c r="AJ728" t="s">
        <v>114</v>
      </c>
      <c r="AK728" t="s">
        <v>114</v>
      </c>
      <c r="AL728" t="s">
        <v>114</v>
      </c>
      <c r="AM728" s="43" t="b">
        <v>1</v>
      </c>
      <c r="AN728" s="3">
        <v>43465.448195289398</v>
      </c>
      <c r="AO728" s="3"/>
      <c r="AP728" s="43" t="b">
        <v>1</v>
      </c>
      <c r="AQ728" s="3" t="b">
        <v>0</v>
      </c>
    </row>
    <row r="729" spans="1:43" x14ac:dyDescent="0.25">
      <c r="A729" s="39" t="str">
        <f>_xlfn.CONCAT(Table4[[#This Row],[Order]],"-",Table4[[#This Row],[Line]])</f>
        <v>75956-2</v>
      </c>
      <c r="B729" s="1">
        <v>43468</v>
      </c>
      <c r="C729" s="10">
        <v>75956</v>
      </c>
      <c r="D729" s="7" t="s">
        <v>2090</v>
      </c>
      <c r="E729" s="10">
        <v>2</v>
      </c>
      <c r="F729" s="10">
        <v>1</v>
      </c>
      <c r="G729" s="7" t="s">
        <v>29</v>
      </c>
      <c r="H729" s="10">
        <v>7</v>
      </c>
      <c r="I729" s="43" t="b">
        <v>1</v>
      </c>
      <c r="J729" s="43" t="b">
        <v>1</v>
      </c>
      <c r="K729" t="s">
        <v>135</v>
      </c>
      <c r="L729" s="43" t="b">
        <v>1</v>
      </c>
      <c r="M729" s="43" t="b">
        <v>1</v>
      </c>
      <c r="N729" s="43" t="b">
        <v>1</v>
      </c>
      <c r="O729" t="s">
        <v>114</v>
      </c>
      <c r="P729" t="s">
        <v>138</v>
      </c>
      <c r="Q729" t="s">
        <v>114</v>
      </c>
      <c r="R729" t="s">
        <v>114</v>
      </c>
      <c r="S729" t="s">
        <v>114</v>
      </c>
      <c r="T729" t="s">
        <v>114</v>
      </c>
      <c r="U729" t="s">
        <v>114</v>
      </c>
      <c r="V729" t="s">
        <v>114</v>
      </c>
      <c r="W729" s="5">
        <v>43462</v>
      </c>
      <c r="X729" s="7" t="s">
        <v>114</v>
      </c>
      <c r="Y729" s="7" t="s">
        <v>5412</v>
      </c>
      <c r="Z729" s="7" t="s">
        <v>2199</v>
      </c>
      <c r="AA729" s="7" t="s">
        <v>114</v>
      </c>
      <c r="AB729" s="7" t="s">
        <v>74</v>
      </c>
      <c r="AC729" s="10">
        <v>1</v>
      </c>
      <c r="AD729" s="7" t="s">
        <v>2372</v>
      </c>
      <c r="AE729" s="7">
        <v>43465</v>
      </c>
      <c r="AF729" s="7" t="s">
        <v>114</v>
      </c>
      <c r="AG729" s="10">
        <v>7</v>
      </c>
      <c r="AH729" s="3" t="s">
        <v>74</v>
      </c>
      <c r="AI729" s="3" t="s">
        <v>1326</v>
      </c>
      <c r="AJ729" t="s">
        <v>114</v>
      </c>
      <c r="AK729" t="s">
        <v>114</v>
      </c>
      <c r="AL729" t="s">
        <v>114</v>
      </c>
      <c r="AM729" s="43" t="b">
        <v>1</v>
      </c>
      <c r="AN729" s="3">
        <v>43465.448205983797</v>
      </c>
      <c r="AO729" s="3"/>
      <c r="AP729" s="43" t="b">
        <v>1</v>
      </c>
      <c r="AQ729" s="3" t="b">
        <v>0</v>
      </c>
    </row>
    <row r="730" spans="1:43" x14ac:dyDescent="0.25">
      <c r="A730" s="39" t="str">
        <f>_xlfn.CONCAT(Table4[[#This Row],[Order]],"-",Table4[[#This Row],[Line]])</f>
        <v>75956-3</v>
      </c>
      <c r="B730" s="1">
        <v>43468</v>
      </c>
      <c r="C730" s="10">
        <v>75956</v>
      </c>
      <c r="D730" s="7" t="s">
        <v>2373</v>
      </c>
      <c r="E730" s="10">
        <v>3</v>
      </c>
      <c r="F730" s="10">
        <v>1</v>
      </c>
      <c r="G730" s="7" t="s">
        <v>29</v>
      </c>
      <c r="H730" s="10">
        <v>3</v>
      </c>
      <c r="I730" s="43" t="b">
        <v>1</v>
      </c>
      <c r="J730" s="43" t="b">
        <v>1</v>
      </c>
      <c r="K730" t="s">
        <v>135</v>
      </c>
      <c r="L730" s="43" t="b">
        <v>1</v>
      </c>
      <c r="M730" s="43" t="b">
        <v>1</v>
      </c>
      <c r="N730" s="43" t="b">
        <v>1</v>
      </c>
      <c r="O730" t="s">
        <v>114</v>
      </c>
      <c r="P730" t="s">
        <v>138</v>
      </c>
      <c r="Q730" t="s">
        <v>114</v>
      </c>
      <c r="R730" t="s">
        <v>114</v>
      </c>
      <c r="S730" t="s">
        <v>114</v>
      </c>
      <c r="T730" t="s">
        <v>114</v>
      </c>
      <c r="U730" t="s">
        <v>114</v>
      </c>
      <c r="V730" t="s">
        <v>114</v>
      </c>
      <c r="W730" s="5">
        <v>43462</v>
      </c>
      <c r="X730" s="7" t="s">
        <v>114</v>
      </c>
      <c r="Y730" s="7" t="s">
        <v>5413</v>
      </c>
      <c r="Z730" s="7" t="s">
        <v>3528</v>
      </c>
      <c r="AA730" s="7" t="s">
        <v>114</v>
      </c>
      <c r="AB730" s="7" t="s">
        <v>74</v>
      </c>
      <c r="AC730" s="10">
        <v>1</v>
      </c>
      <c r="AD730" s="7" t="s">
        <v>2085</v>
      </c>
      <c r="AE730" s="7">
        <v>43465</v>
      </c>
      <c r="AF730" s="7" t="s">
        <v>114</v>
      </c>
      <c r="AG730" s="10">
        <v>3</v>
      </c>
      <c r="AH730" s="3" t="s">
        <v>74</v>
      </c>
      <c r="AI730" s="3" t="s">
        <v>1326</v>
      </c>
      <c r="AJ730" t="s">
        <v>114</v>
      </c>
      <c r="AK730" t="s">
        <v>114</v>
      </c>
      <c r="AL730" t="s">
        <v>114</v>
      </c>
      <c r="AM730" s="43" t="b">
        <v>1</v>
      </c>
      <c r="AN730" s="3">
        <v>43465.448215509299</v>
      </c>
      <c r="AO730" s="3"/>
      <c r="AP730" s="43" t="b">
        <v>1</v>
      </c>
      <c r="AQ730" s="3" t="b">
        <v>0</v>
      </c>
    </row>
    <row r="731" spans="1:43" x14ac:dyDescent="0.25">
      <c r="A731" s="39" t="str">
        <f>_xlfn.CONCAT(Table4[[#This Row],[Order]],"-",Table4[[#This Row],[Line]])</f>
        <v>75956-4</v>
      </c>
      <c r="B731" s="1">
        <v>43468</v>
      </c>
      <c r="C731" s="10">
        <v>75956</v>
      </c>
      <c r="D731" s="7" t="s">
        <v>2465</v>
      </c>
      <c r="E731" s="10">
        <v>4</v>
      </c>
      <c r="F731" s="10">
        <v>1</v>
      </c>
      <c r="G731" s="7" t="s">
        <v>29</v>
      </c>
      <c r="H731" s="10">
        <v>12</v>
      </c>
      <c r="I731" s="43" t="b">
        <v>1</v>
      </c>
      <c r="J731" s="43" t="b">
        <v>1</v>
      </c>
      <c r="K731" t="s">
        <v>135</v>
      </c>
      <c r="L731" s="43" t="b">
        <v>1</v>
      </c>
      <c r="M731" s="43" t="b">
        <v>1</v>
      </c>
      <c r="N731" s="43" t="b">
        <v>1</v>
      </c>
      <c r="O731" t="s">
        <v>114</v>
      </c>
      <c r="P731" t="s">
        <v>138</v>
      </c>
      <c r="Q731" t="s">
        <v>114</v>
      </c>
      <c r="R731" t="s">
        <v>114</v>
      </c>
      <c r="S731" t="s">
        <v>114</v>
      </c>
      <c r="T731" t="s">
        <v>114</v>
      </c>
      <c r="U731" t="s">
        <v>114</v>
      </c>
      <c r="V731" t="s">
        <v>114</v>
      </c>
      <c r="W731" s="5">
        <v>43462</v>
      </c>
      <c r="X731" s="7" t="s">
        <v>114</v>
      </c>
      <c r="Y731" s="7" t="s">
        <v>5414</v>
      </c>
      <c r="Z731" s="7" t="s">
        <v>2199</v>
      </c>
      <c r="AA731" s="7" t="s">
        <v>114</v>
      </c>
      <c r="AB731" s="7" t="s">
        <v>74</v>
      </c>
      <c r="AC731" s="10">
        <v>1</v>
      </c>
      <c r="AD731" s="7" t="s">
        <v>2374</v>
      </c>
      <c r="AE731" s="7">
        <v>43465</v>
      </c>
      <c r="AF731" s="7" t="s">
        <v>114</v>
      </c>
      <c r="AG731" s="10">
        <v>12</v>
      </c>
      <c r="AH731" s="3" t="s">
        <v>74</v>
      </c>
      <c r="AI731" s="3" t="s">
        <v>1326</v>
      </c>
      <c r="AJ731" t="s">
        <v>114</v>
      </c>
      <c r="AK731" t="s">
        <v>114</v>
      </c>
      <c r="AL731" t="s">
        <v>114</v>
      </c>
      <c r="AM731" s="43" t="b">
        <v>1</v>
      </c>
      <c r="AN731" s="3">
        <v>43465.448222916697</v>
      </c>
      <c r="AO731" s="3"/>
      <c r="AP731" s="43" t="b">
        <v>1</v>
      </c>
      <c r="AQ731" s="3" t="b">
        <v>0</v>
      </c>
    </row>
    <row r="732" spans="1:43" x14ac:dyDescent="0.25">
      <c r="A732" s="39" t="str">
        <f>_xlfn.CONCAT(Table4[[#This Row],[Order]],"-",Table4[[#This Row],[Line]])</f>
        <v>75956-5</v>
      </c>
      <c r="B732" s="1">
        <v>43468</v>
      </c>
      <c r="C732" s="10">
        <v>75956</v>
      </c>
      <c r="D732" s="7" t="s">
        <v>2376</v>
      </c>
      <c r="E732" s="10">
        <v>5</v>
      </c>
      <c r="F732" s="10">
        <v>1</v>
      </c>
      <c r="G732" s="7" t="s">
        <v>29</v>
      </c>
      <c r="H732" s="10">
        <v>6</v>
      </c>
      <c r="I732" s="43" t="b">
        <v>1</v>
      </c>
      <c r="J732" s="43" t="b">
        <v>1</v>
      </c>
      <c r="K732" t="s">
        <v>135</v>
      </c>
      <c r="L732" s="43" t="b">
        <v>1</v>
      </c>
      <c r="M732" s="43" t="b">
        <v>1</v>
      </c>
      <c r="N732" s="43" t="b">
        <v>1</v>
      </c>
      <c r="O732" t="s">
        <v>114</v>
      </c>
      <c r="P732" t="s">
        <v>138</v>
      </c>
      <c r="Q732" t="s">
        <v>114</v>
      </c>
      <c r="R732" t="s">
        <v>114</v>
      </c>
      <c r="S732" t="s">
        <v>114</v>
      </c>
      <c r="T732" t="s">
        <v>114</v>
      </c>
      <c r="U732" t="s">
        <v>114</v>
      </c>
      <c r="V732" t="s">
        <v>114</v>
      </c>
      <c r="W732" s="5">
        <v>43462</v>
      </c>
      <c r="X732" s="7" t="s">
        <v>114</v>
      </c>
      <c r="Y732" s="7" t="s">
        <v>5415</v>
      </c>
      <c r="Z732" s="7" t="s">
        <v>2199</v>
      </c>
      <c r="AA732" s="7" t="s">
        <v>114</v>
      </c>
      <c r="AB732" s="7" t="s">
        <v>74</v>
      </c>
      <c r="AC732" s="10">
        <v>1</v>
      </c>
      <c r="AD732" s="7" t="s">
        <v>2375</v>
      </c>
      <c r="AE732" s="7">
        <v>43465</v>
      </c>
      <c r="AF732" s="7" t="s">
        <v>114</v>
      </c>
      <c r="AG732" s="10">
        <v>6</v>
      </c>
      <c r="AH732" s="3" t="s">
        <v>74</v>
      </c>
      <c r="AI732" s="3" t="s">
        <v>1326</v>
      </c>
      <c r="AJ732" t="s">
        <v>114</v>
      </c>
      <c r="AK732" t="s">
        <v>114</v>
      </c>
      <c r="AL732" t="s">
        <v>114</v>
      </c>
      <c r="AM732" s="43" t="b">
        <v>1</v>
      </c>
      <c r="AN732" s="3">
        <v>43465.448231053197</v>
      </c>
      <c r="AO732" s="3"/>
      <c r="AP732" s="43" t="b">
        <v>1</v>
      </c>
      <c r="AQ732" s="3" t="b">
        <v>0</v>
      </c>
    </row>
    <row r="733" spans="1:43" x14ac:dyDescent="0.25">
      <c r="A733" s="39" t="str">
        <f>_xlfn.CONCAT(Table4[[#This Row],[Order]],"-",Table4[[#This Row],[Line]])</f>
        <v>75956-6</v>
      </c>
      <c r="B733" s="1">
        <v>43468</v>
      </c>
      <c r="C733" s="10">
        <v>75956</v>
      </c>
      <c r="D733" s="7" t="s">
        <v>2378</v>
      </c>
      <c r="E733" s="10">
        <v>6</v>
      </c>
      <c r="F733" s="10">
        <v>1</v>
      </c>
      <c r="G733" s="7" t="s">
        <v>29</v>
      </c>
      <c r="H733" s="10">
        <v>6</v>
      </c>
      <c r="I733" s="43" t="b">
        <v>1</v>
      </c>
      <c r="J733" s="43" t="b">
        <v>1</v>
      </c>
      <c r="K733" t="s">
        <v>135</v>
      </c>
      <c r="L733" s="43" t="b">
        <v>1</v>
      </c>
      <c r="M733" s="43" t="b">
        <v>1</v>
      </c>
      <c r="N733" s="43" t="b">
        <v>1</v>
      </c>
      <c r="O733" t="s">
        <v>114</v>
      </c>
      <c r="P733" t="s">
        <v>138</v>
      </c>
      <c r="Q733" t="s">
        <v>114</v>
      </c>
      <c r="R733" t="s">
        <v>114</v>
      </c>
      <c r="S733" t="s">
        <v>114</v>
      </c>
      <c r="T733" t="s">
        <v>114</v>
      </c>
      <c r="U733" t="s">
        <v>114</v>
      </c>
      <c r="V733" t="s">
        <v>114</v>
      </c>
      <c r="W733" s="5">
        <v>43462</v>
      </c>
      <c r="X733" s="7" t="s">
        <v>114</v>
      </c>
      <c r="Y733" s="7" t="s">
        <v>5416</v>
      </c>
      <c r="Z733" s="7" t="s">
        <v>2199</v>
      </c>
      <c r="AA733" s="7" t="s">
        <v>114</v>
      </c>
      <c r="AB733" s="7" t="s">
        <v>74</v>
      </c>
      <c r="AC733" s="10">
        <v>1</v>
      </c>
      <c r="AD733" s="7" t="s">
        <v>2377</v>
      </c>
      <c r="AE733" s="7">
        <v>43465</v>
      </c>
      <c r="AF733" s="7" t="s">
        <v>114</v>
      </c>
      <c r="AG733" s="10">
        <v>6</v>
      </c>
      <c r="AH733" s="3" t="s">
        <v>74</v>
      </c>
      <c r="AI733" s="3" t="s">
        <v>1326</v>
      </c>
      <c r="AJ733" t="s">
        <v>114</v>
      </c>
      <c r="AK733" t="s">
        <v>114</v>
      </c>
      <c r="AL733" t="s">
        <v>114</v>
      </c>
      <c r="AM733" s="43" t="b">
        <v>1</v>
      </c>
      <c r="AN733" s="3">
        <v>43465.448239351797</v>
      </c>
      <c r="AO733" s="3"/>
      <c r="AP733" s="43" t="b">
        <v>1</v>
      </c>
      <c r="AQ733" s="3" t="b">
        <v>0</v>
      </c>
    </row>
    <row r="734" spans="1:43" x14ac:dyDescent="0.25">
      <c r="A734" s="39" t="str">
        <f>_xlfn.CONCAT(Table4[[#This Row],[Order]],"-",Table4[[#This Row],[Line]])</f>
        <v>75966-1</v>
      </c>
      <c r="B734" s="1">
        <v>43510</v>
      </c>
      <c r="C734" s="10">
        <v>75966</v>
      </c>
      <c r="D734" s="7" t="s">
        <v>1305</v>
      </c>
      <c r="E734" s="10">
        <v>1</v>
      </c>
      <c r="F734" s="10">
        <v>1</v>
      </c>
      <c r="G734" s="7" t="s">
        <v>165</v>
      </c>
      <c r="H734" s="10">
        <v>290</v>
      </c>
      <c r="I734" s="43" t="b">
        <v>1</v>
      </c>
      <c r="J734" s="43" t="b">
        <v>0</v>
      </c>
      <c r="K734" t="s">
        <v>114</v>
      </c>
      <c r="L734" s="43" t="b">
        <v>0</v>
      </c>
      <c r="M734" s="43" t="b">
        <v>0</v>
      </c>
      <c r="N734" s="43" t="b">
        <v>0</v>
      </c>
      <c r="O734" t="s">
        <v>114</v>
      </c>
      <c r="P734" t="s">
        <v>114</v>
      </c>
      <c r="Q734" t="s">
        <v>114</v>
      </c>
      <c r="R734" t="s">
        <v>114</v>
      </c>
      <c r="S734" t="s">
        <v>114</v>
      </c>
      <c r="T734" t="s">
        <v>114</v>
      </c>
      <c r="U734" t="s">
        <v>114</v>
      </c>
      <c r="V734" t="s">
        <v>114</v>
      </c>
      <c r="W734" s="5">
        <v>43507</v>
      </c>
      <c r="X734" s="7" t="s">
        <v>114</v>
      </c>
      <c r="Y734" s="7"/>
      <c r="Z734" s="7" t="s">
        <v>4011</v>
      </c>
      <c r="AA734" s="7" t="s">
        <v>114</v>
      </c>
      <c r="AB734" s="7" t="s">
        <v>74</v>
      </c>
      <c r="AC734" s="10">
        <v>10</v>
      </c>
      <c r="AD734" s="7" t="s">
        <v>83</v>
      </c>
      <c r="AE734" s="7"/>
      <c r="AF734" s="7" t="s">
        <v>114</v>
      </c>
      <c r="AG734" s="10">
        <v>290</v>
      </c>
      <c r="AH734" s="3" t="s">
        <v>74</v>
      </c>
      <c r="AI734" s="3" t="s">
        <v>1322</v>
      </c>
      <c r="AJ734" t="s">
        <v>114</v>
      </c>
      <c r="AK734" t="s">
        <v>114</v>
      </c>
      <c r="AL734" t="s">
        <v>114</v>
      </c>
      <c r="AM734" s="43" t="b">
        <v>0</v>
      </c>
      <c r="AN734" s="3"/>
      <c r="AO734" s="3"/>
      <c r="AP734" s="43" t="b">
        <v>0</v>
      </c>
      <c r="AQ734" s="3" t="b">
        <v>0</v>
      </c>
    </row>
    <row r="735" spans="1:43" x14ac:dyDescent="0.25">
      <c r="A735" s="39" t="str">
        <f>_xlfn.CONCAT(Table4[[#This Row],[Order]],"-",Table4[[#This Row],[Line]])</f>
        <v>75966-2</v>
      </c>
      <c r="B735" s="5">
        <v>43472</v>
      </c>
      <c r="C735" s="8">
        <v>75966</v>
      </c>
      <c r="D735" s="3" t="s">
        <v>1306</v>
      </c>
      <c r="E735" s="8">
        <v>2</v>
      </c>
      <c r="F735" s="8">
        <v>1</v>
      </c>
      <c r="G735" s="3" t="s">
        <v>165</v>
      </c>
      <c r="H735" s="8">
        <v>61</v>
      </c>
      <c r="I735" s="43" t="b">
        <v>1</v>
      </c>
      <c r="J735" s="43" t="b">
        <v>0</v>
      </c>
      <c r="K735" t="s">
        <v>114</v>
      </c>
      <c r="L735" s="43" t="b">
        <v>0</v>
      </c>
      <c r="M735" s="43" t="b">
        <v>0</v>
      </c>
      <c r="N735" s="43" t="b">
        <v>0</v>
      </c>
      <c r="O735" t="s">
        <v>114</v>
      </c>
      <c r="P735" t="s">
        <v>114</v>
      </c>
      <c r="Q735" t="s">
        <v>114</v>
      </c>
      <c r="R735" t="s">
        <v>114</v>
      </c>
      <c r="S735" t="s">
        <v>114</v>
      </c>
      <c r="T735" t="s">
        <v>114</v>
      </c>
      <c r="U735" t="s">
        <v>114</v>
      </c>
      <c r="V735" t="s">
        <v>114</v>
      </c>
      <c r="W735" s="5">
        <v>43467</v>
      </c>
      <c r="X735" s="3" t="s">
        <v>114</v>
      </c>
      <c r="Y735" s="3"/>
      <c r="Z735" s="3" t="s">
        <v>4011</v>
      </c>
      <c r="AA735" s="3" t="s">
        <v>114</v>
      </c>
      <c r="AB735" s="3" t="s">
        <v>74</v>
      </c>
      <c r="AC735" s="8">
        <v>10</v>
      </c>
      <c r="AD735" s="3" t="s">
        <v>957</v>
      </c>
      <c r="AE735" s="3"/>
      <c r="AF735" s="3" t="s">
        <v>114</v>
      </c>
      <c r="AG735" s="8">
        <v>61</v>
      </c>
      <c r="AH735" s="3" t="s">
        <v>74</v>
      </c>
      <c r="AI735" s="3" t="s">
        <v>1322</v>
      </c>
      <c r="AJ735" t="s">
        <v>114</v>
      </c>
      <c r="AK735" t="s">
        <v>114</v>
      </c>
      <c r="AL735" t="s">
        <v>114</v>
      </c>
      <c r="AM735" s="43" t="b">
        <v>0</v>
      </c>
      <c r="AN735" s="3"/>
      <c r="AO735" s="3"/>
      <c r="AP735" s="43" t="b">
        <v>0</v>
      </c>
      <c r="AQ735" s="3" t="b">
        <v>0</v>
      </c>
    </row>
    <row r="736" spans="1:43" x14ac:dyDescent="0.25">
      <c r="A736" s="39" t="str">
        <f>_xlfn.CONCAT(Table4[[#This Row],[Order]],"-",Table4[[#This Row],[Line]])</f>
        <v>75966-3</v>
      </c>
      <c r="B736" s="5">
        <v>43472</v>
      </c>
      <c r="C736" s="8">
        <v>75966</v>
      </c>
      <c r="D736" s="3" t="s">
        <v>1305</v>
      </c>
      <c r="E736" s="8">
        <v>3</v>
      </c>
      <c r="F736" s="8">
        <v>1</v>
      </c>
      <c r="G736" s="3" t="s">
        <v>165</v>
      </c>
      <c r="H736" s="8">
        <v>17</v>
      </c>
      <c r="I736" s="43" t="b">
        <v>1</v>
      </c>
      <c r="J736" s="43" t="b">
        <v>0</v>
      </c>
      <c r="K736" t="s">
        <v>114</v>
      </c>
      <c r="L736" s="43" t="b">
        <v>0</v>
      </c>
      <c r="M736" s="43" t="b">
        <v>0</v>
      </c>
      <c r="N736" s="43" t="b">
        <v>0</v>
      </c>
      <c r="O736" t="s">
        <v>114</v>
      </c>
      <c r="P736" t="s">
        <v>114</v>
      </c>
      <c r="Q736" t="s">
        <v>114</v>
      </c>
      <c r="R736" t="s">
        <v>114</v>
      </c>
      <c r="S736" t="s">
        <v>114</v>
      </c>
      <c r="T736" t="s">
        <v>114</v>
      </c>
      <c r="U736" t="s">
        <v>114</v>
      </c>
      <c r="V736" t="s">
        <v>114</v>
      </c>
      <c r="W736" s="5">
        <v>43467</v>
      </c>
      <c r="X736" s="3" t="s">
        <v>114</v>
      </c>
      <c r="Y736" s="3"/>
      <c r="Z736" s="3" t="s">
        <v>4011</v>
      </c>
      <c r="AA736" s="3" t="s">
        <v>3747</v>
      </c>
      <c r="AB736" s="3" t="s">
        <v>74</v>
      </c>
      <c r="AC736" s="8">
        <v>10</v>
      </c>
      <c r="AD736" s="3" t="s">
        <v>8</v>
      </c>
      <c r="AE736" s="3"/>
      <c r="AF736" s="3" t="s">
        <v>114</v>
      </c>
      <c r="AG736" s="8">
        <v>17</v>
      </c>
      <c r="AH736" s="3" t="s">
        <v>74</v>
      </c>
      <c r="AI736" s="3" t="s">
        <v>1322</v>
      </c>
      <c r="AJ736" t="s">
        <v>114</v>
      </c>
      <c r="AK736" t="s">
        <v>114</v>
      </c>
      <c r="AL736" t="s">
        <v>114</v>
      </c>
      <c r="AM736" s="43" t="b">
        <v>0</v>
      </c>
      <c r="AN736" s="3"/>
      <c r="AO736" s="3"/>
      <c r="AP736" s="43" t="b">
        <v>0</v>
      </c>
      <c r="AQ736" s="3" t="b">
        <v>0</v>
      </c>
    </row>
    <row r="737" spans="1:43" x14ac:dyDescent="0.25">
      <c r="A737" s="39" t="str">
        <f>_xlfn.CONCAT(Table4[[#This Row],[Order]],"-",Table4[[#This Row],[Line]])</f>
        <v>75966-4</v>
      </c>
      <c r="B737" s="5">
        <v>43472</v>
      </c>
      <c r="C737" s="8">
        <v>75966</v>
      </c>
      <c r="D737" s="3" t="s">
        <v>1306</v>
      </c>
      <c r="E737" s="8">
        <v>4</v>
      </c>
      <c r="F737" s="8">
        <v>1</v>
      </c>
      <c r="G737" s="3" t="s">
        <v>165</v>
      </c>
      <c r="H737" s="8">
        <v>119</v>
      </c>
      <c r="I737" s="43" t="b">
        <v>1</v>
      </c>
      <c r="J737" s="43" t="b">
        <v>0</v>
      </c>
      <c r="K737" t="s">
        <v>114</v>
      </c>
      <c r="L737" s="43" t="b">
        <v>0</v>
      </c>
      <c r="M737" s="43" t="b">
        <v>0</v>
      </c>
      <c r="N737" s="43" t="b">
        <v>0</v>
      </c>
      <c r="O737" t="s">
        <v>114</v>
      </c>
      <c r="P737" t="s">
        <v>114</v>
      </c>
      <c r="Q737" t="s">
        <v>114</v>
      </c>
      <c r="R737" t="s">
        <v>114</v>
      </c>
      <c r="S737" t="s">
        <v>114</v>
      </c>
      <c r="T737" t="s">
        <v>114</v>
      </c>
      <c r="U737" t="s">
        <v>114</v>
      </c>
      <c r="V737" t="s">
        <v>114</v>
      </c>
      <c r="W737" s="5">
        <v>43467</v>
      </c>
      <c r="X737" s="3" t="s">
        <v>114</v>
      </c>
      <c r="Y737" s="3"/>
      <c r="Z737" s="3" t="s">
        <v>4011</v>
      </c>
      <c r="AA737" s="3" t="s">
        <v>114</v>
      </c>
      <c r="AB737" s="3" t="s">
        <v>74</v>
      </c>
      <c r="AC737" s="8">
        <v>10</v>
      </c>
      <c r="AD737" s="3" t="s">
        <v>1133</v>
      </c>
      <c r="AE737" s="3"/>
      <c r="AF737" s="3" t="s">
        <v>114</v>
      </c>
      <c r="AG737" s="8">
        <v>119</v>
      </c>
      <c r="AH737" s="3" t="s">
        <v>74</v>
      </c>
      <c r="AI737" s="3" t="s">
        <v>1322</v>
      </c>
      <c r="AJ737" t="s">
        <v>114</v>
      </c>
      <c r="AK737" t="s">
        <v>114</v>
      </c>
      <c r="AL737" t="s">
        <v>114</v>
      </c>
      <c r="AM737" s="43" t="b">
        <v>0</v>
      </c>
      <c r="AN737" s="3"/>
      <c r="AO737" s="3"/>
      <c r="AP737" s="43" t="b">
        <v>0</v>
      </c>
      <c r="AQ737" s="3" t="b">
        <v>0</v>
      </c>
    </row>
    <row r="738" spans="1:43" x14ac:dyDescent="0.25">
      <c r="A738" s="39" t="str">
        <f>_xlfn.CONCAT(Table4[[#This Row],[Order]],"-",Table4[[#This Row],[Line]])</f>
        <v>75966-5</v>
      </c>
      <c r="B738" s="5">
        <v>43472</v>
      </c>
      <c r="C738" s="8">
        <v>75966</v>
      </c>
      <c r="D738" s="3" t="s">
        <v>1308</v>
      </c>
      <c r="E738" s="8">
        <v>5</v>
      </c>
      <c r="F738" s="8">
        <v>1</v>
      </c>
      <c r="G738" s="3" t="s">
        <v>165</v>
      </c>
      <c r="H738" s="8">
        <v>12</v>
      </c>
      <c r="I738" s="43" t="b">
        <v>1</v>
      </c>
      <c r="J738" s="43" t="b">
        <v>0</v>
      </c>
      <c r="K738" t="s">
        <v>114</v>
      </c>
      <c r="L738" s="43" t="b">
        <v>0</v>
      </c>
      <c r="M738" s="43" t="b">
        <v>0</v>
      </c>
      <c r="N738" s="43" t="b">
        <v>0</v>
      </c>
      <c r="O738" t="s">
        <v>114</v>
      </c>
      <c r="P738" t="s">
        <v>114</v>
      </c>
      <c r="Q738" t="s">
        <v>114</v>
      </c>
      <c r="R738" t="s">
        <v>114</v>
      </c>
      <c r="S738" t="s">
        <v>114</v>
      </c>
      <c r="T738" t="s">
        <v>114</v>
      </c>
      <c r="U738" t="s">
        <v>114</v>
      </c>
      <c r="V738" t="s">
        <v>114</v>
      </c>
      <c r="W738" s="5">
        <v>43467</v>
      </c>
      <c r="X738" s="3" t="s">
        <v>114</v>
      </c>
      <c r="Y738" s="3"/>
      <c r="Z738" s="3" t="s">
        <v>4011</v>
      </c>
      <c r="AA738" s="3" t="s">
        <v>114</v>
      </c>
      <c r="AB738" s="3" t="s">
        <v>74</v>
      </c>
      <c r="AC738" s="8">
        <v>10</v>
      </c>
      <c r="AD738" s="3" t="s">
        <v>1307</v>
      </c>
      <c r="AE738" s="3"/>
      <c r="AF738" s="3" t="s">
        <v>114</v>
      </c>
      <c r="AG738" s="8">
        <v>12</v>
      </c>
      <c r="AH738" s="3" t="s">
        <v>74</v>
      </c>
      <c r="AI738" s="3" t="s">
        <v>1322</v>
      </c>
      <c r="AJ738" t="s">
        <v>114</v>
      </c>
      <c r="AK738" t="s">
        <v>114</v>
      </c>
      <c r="AL738" t="s">
        <v>114</v>
      </c>
      <c r="AM738" s="43" t="b">
        <v>0</v>
      </c>
      <c r="AN738" s="3"/>
      <c r="AO738" s="3"/>
      <c r="AP738" s="43" t="b">
        <v>0</v>
      </c>
      <c r="AQ738" s="3" t="b">
        <v>0</v>
      </c>
    </row>
    <row r="739" spans="1:43" x14ac:dyDescent="0.25">
      <c r="A739" s="39" t="str">
        <f>_xlfn.CONCAT(Table4[[#This Row],[Order]],"-",Table4[[#This Row],[Line]])</f>
        <v>75966-6</v>
      </c>
      <c r="B739" s="5">
        <v>43472</v>
      </c>
      <c r="C739" s="8">
        <v>75966</v>
      </c>
      <c r="D739" s="3" t="s">
        <v>1310</v>
      </c>
      <c r="E739" s="8">
        <v>6</v>
      </c>
      <c r="F739" s="8">
        <v>1</v>
      </c>
      <c r="G739" s="3" t="s">
        <v>165</v>
      </c>
      <c r="H739" s="8">
        <v>103</v>
      </c>
      <c r="I739" s="43" t="b">
        <v>1</v>
      </c>
      <c r="J739" s="43" t="b">
        <v>0</v>
      </c>
      <c r="K739" t="s">
        <v>114</v>
      </c>
      <c r="L739" s="43" t="b">
        <v>0</v>
      </c>
      <c r="M739" s="43" t="b">
        <v>0</v>
      </c>
      <c r="N739" s="43" t="b">
        <v>0</v>
      </c>
      <c r="O739" t="s">
        <v>114</v>
      </c>
      <c r="P739" t="s">
        <v>114</v>
      </c>
      <c r="Q739" t="s">
        <v>114</v>
      </c>
      <c r="R739" t="s">
        <v>114</v>
      </c>
      <c r="S739" t="s">
        <v>114</v>
      </c>
      <c r="T739" t="s">
        <v>114</v>
      </c>
      <c r="U739" t="s">
        <v>114</v>
      </c>
      <c r="V739" t="s">
        <v>114</v>
      </c>
      <c r="W739" s="5">
        <v>43467</v>
      </c>
      <c r="X739" s="3" t="s">
        <v>114</v>
      </c>
      <c r="Y739" s="3"/>
      <c r="Z739" s="3" t="s">
        <v>4011</v>
      </c>
      <c r="AA739" s="3" t="s">
        <v>114</v>
      </c>
      <c r="AB739" s="3" t="s">
        <v>74</v>
      </c>
      <c r="AC739" s="8">
        <v>10</v>
      </c>
      <c r="AD739" s="3" t="s">
        <v>1309</v>
      </c>
      <c r="AE739" s="3"/>
      <c r="AF739" s="3" t="s">
        <v>114</v>
      </c>
      <c r="AG739" s="8">
        <v>103</v>
      </c>
      <c r="AH739" s="3" t="s">
        <v>74</v>
      </c>
      <c r="AI739" s="3" t="s">
        <v>1322</v>
      </c>
      <c r="AJ739" t="s">
        <v>114</v>
      </c>
      <c r="AK739" t="s">
        <v>114</v>
      </c>
      <c r="AL739" t="s">
        <v>114</v>
      </c>
      <c r="AM739" s="43" t="b">
        <v>0</v>
      </c>
      <c r="AN739" s="3"/>
      <c r="AO739" s="3"/>
      <c r="AP739" s="43" t="b">
        <v>0</v>
      </c>
      <c r="AQ739" s="3" t="b">
        <v>0</v>
      </c>
    </row>
    <row r="740" spans="1:43" x14ac:dyDescent="0.25">
      <c r="A740" s="39" t="str">
        <f>_xlfn.CONCAT(Table4[[#This Row],[Order]],"-",Table4[[#This Row],[Line]])</f>
        <v>75966-7</v>
      </c>
      <c r="B740" s="5">
        <v>43472</v>
      </c>
      <c r="C740" s="8">
        <v>75966</v>
      </c>
      <c r="D740" s="3" t="s">
        <v>1312</v>
      </c>
      <c r="E740" s="8">
        <v>7</v>
      </c>
      <c r="F740" s="8">
        <v>1</v>
      </c>
      <c r="G740" s="3" t="s">
        <v>165</v>
      </c>
      <c r="H740" s="8">
        <v>52</v>
      </c>
      <c r="I740" s="43" t="b">
        <v>1</v>
      </c>
      <c r="J740" s="43" t="b">
        <v>0</v>
      </c>
      <c r="K740" t="s">
        <v>114</v>
      </c>
      <c r="L740" s="43" t="b">
        <v>0</v>
      </c>
      <c r="M740" s="43" t="b">
        <v>0</v>
      </c>
      <c r="N740" s="43" t="b">
        <v>0</v>
      </c>
      <c r="O740" t="s">
        <v>114</v>
      </c>
      <c r="P740" t="s">
        <v>114</v>
      </c>
      <c r="Q740" t="s">
        <v>114</v>
      </c>
      <c r="R740" t="s">
        <v>114</v>
      </c>
      <c r="S740" t="s">
        <v>114</v>
      </c>
      <c r="T740" t="s">
        <v>114</v>
      </c>
      <c r="U740" t="s">
        <v>114</v>
      </c>
      <c r="V740" t="s">
        <v>114</v>
      </c>
      <c r="W740" s="5">
        <v>43467</v>
      </c>
      <c r="X740" s="3" t="s">
        <v>114</v>
      </c>
      <c r="Y740" s="3"/>
      <c r="Z740" s="3" t="s">
        <v>4011</v>
      </c>
      <c r="AA740" s="3" t="s">
        <v>114</v>
      </c>
      <c r="AB740" s="3" t="s">
        <v>74</v>
      </c>
      <c r="AC740" s="8">
        <v>10</v>
      </c>
      <c r="AD740" s="3" t="s">
        <v>1311</v>
      </c>
      <c r="AE740" s="3"/>
      <c r="AF740" s="3" t="s">
        <v>114</v>
      </c>
      <c r="AG740" s="8">
        <v>52</v>
      </c>
      <c r="AH740" s="3" t="s">
        <v>74</v>
      </c>
      <c r="AI740" s="3" t="s">
        <v>1322</v>
      </c>
      <c r="AJ740" t="s">
        <v>114</v>
      </c>
      <c r="AK740" t="s">
        <v>114</v>
      </c>
      <c r="AL740" t="s">
        <v>114</v>
      </c>
      <c r="AM740" s="43" t="b">
        <v>0</v>
      </c>
      <c r="AN740" s="3"/>
      <c r="AO740" s="3"/>
      <c r="AP740" s="43" t="b">
        <v>0</v>
      </c>
      <c r="AQ740" s="3" t="b">
        <v>0</v>
      </c>
    </row>
    <row r="741" spans="1:43" x14ac:dyDescent="0.25">
      <c r="A741" s="39" t="str">
        <f>_xlfn.CONCAT(Table4[[#This Row],[Order]],"-",Table4[[#This Row],[Line]])</f>
        <v>75966-8</v>
      </c>
      <c r="B741" s="5">
        <v>43507</v>
      </c>
      <c r="C741" s="8">
        <v>75966</v>
      </c>
      <c r="D741" s="3" t="s">
        <v>1312</v>
      </c>
      <c r="E741" s="8">
        <v>8</v>
      </c>
      <c r="F741" s="8">
        <v>1</v>
      </c>
      <c r="G741" s="3" t="s">
        <v>165</v>
      </c>
      <c r="H741" s="8">
        <v>520</v>
      </c>
      <c r="I741" s="43" t="b">
        <v>1</v>
      </c>
      <c r="J741" s="43" t="b">
        <v>0</v>
      </c>
      <c r="K741" t="s">
        <v>114</v>
      </c>
      <c r="L741" s="43" t="b">
        <v>0</v>
      </c>
      <c r="M741" s="43" t="b">
        <v>0</v>
      </c>
      <c r="N741" s="43" t="b">
        <v>0</v>
      </c>
      <c r="O741" t="s">
        <v>114</v>
      </c>
      <c r="P741" t="s">
        <v>114</v>
      </c>
      <c r="Q741" t="s">
        <v>114</v>
      </c>
      <c r="R741" t="s">
        <v>114</v>
      </c>
      <c r="S741" t="s">
        <v>114</v>
      </c>
      <c r="T741" t="s">
        <v>114</v>
      </c>
      <c r="U741" t="s">
        <v>114</v>
      </c>
      <c r="V741" t="s">
        <v>114</v>
      </c>
      <c r="W741" s="5">
        <v>43502</v>
      </c>
      <c r="X741" s="3" t="s">
        <v>114</v>
      </c>
      <c r="Y741" s="3"/>
      <c r="Z741" s="3" t="s">
        <v>4011</v>
      </c>
      <c r="AA741" s="3" t="s">
        <v>125</v>
      </c>
      <c r="AB741" s="3" t="s">
        <v>74</v>
      </c>
      <c r="AC741" s="8">
        <v>10</v>
      </c>
      <c r="AD741" s="3" t="s">
        <v>1313</v>
      </c>
      <c r="AE741" s="3"/>
      <c r="AF741" s="3" t="s">
        <v>114</v>
      </c>
      <c r="AG741" s="8">
        <v>520</v>
      </c>
      <c r="AH741" s="3" t="s">
        <v>74</v>
      </c>
      <c r="AI741" s="3" t="s">
        <v>1322</v>
      </c>
      <c r="AJ741" t="s">
        <v>114</v>
      </c>
      <c r="AK741" t="s">
        <v>114</v>
      </c>
      <c r="AL741" t="s">
        <v>114</v>
      </c>
      <c r="AM741" s="43" t="b">
        <v>0</v>
      </c>
      <c r="AN741" s="3"/>
      <c r="AO741" s="3"/>
      <c r="AP741" s="43" t="b">
        <v>0</v>
      </c>
      <c r="AQ741" s="3" t="b">
        <v>1</v>
      </c>
    </row>
    <row r="742" spans="1:43" x14ac:dyDescent="0.25">
      <c r="A742" s="39" t="str">
        <f>_xlfn.CONCAT(Table4[[#This Row],[Order]],"-",Table4[[#This Row],[Line]])</f>
        <v>75966-9</v>
      </c>
      <c r="B742" s="5">
        <v>43472</v>
      </c>
      <c r="C742" s="8">
        <v>75966</v>
      </c>
      <c r="D742" s="3" t="s">
        <v>1306</v>
      </c>
      <c r="E742" s="8">
        <v>9</v>
      </c>
      <c r="F742" s="8">
        <v>1</v>
      </c>
      <c r="G742" s="3" t="s">
        <v>165</v>
      </c>
      <c r="H742" s="8">
        <v>13</v>
      </c>
      <c r="I742" s="43" t="b">
        <v>1</v>
      </c>
      <c r="J742" s="43" t="b">
        <v>0</v>
      </c>
      <c r="K742" t="s">
        <v>114</v>
      </c>
      <c r="L742" s="43" t="b">
        <v>0</v>
      </c>
      <c r="M742" s="43" t="b">
        <v>0</v>
      </c>
      <c r="N742" s="43" t="b">
        <v>0</v>
      </c>
      <c r="O742" t="s">
        <v>114</v>
      </c>
      <c r="P742" t="s">
        <v>114</v>
      </c>
      <c r="Q742" t="s">
        <v>114</v>
      </c>
      <c r="R742" t="s">
        <v>114</v>
      </c>
      <c r="S742" t="s">
        <v>114</v>
      </c>
      <c r="T742" t="s">
        <v>114</v>
      </c>
      <c r="U742" t="s">
        <v>114</v>
      </c>
      <c r="V742" t="s">
        <v>114</v>
      </c>
      <c r="W742" s="5">
        <v>43467</v>
      </c>
      <c r="X742" s="3" t="s">
        <v>114</v>
      </c>
      <c r="Y742" s="3"/>
      <c r="Z742" s="3" t="s">
        <v>4011</v>
      </c>
      <c r="AA742" s="3" t="s">
        <v>114</v>
      </c>
      <c r="AB742" s="3" t="s">
        <v>74</v>
      </c>
      <c r="AC742" s="8">
        <v>10</v>
      </c>
      <c r="AD742" s="3" t="s">
        <v>1314</v>
      </c>
      <c r="AE742" s="3"/>
      <c r="AF742" s="3" t="s">
        <v>114</v>
      </c>
      <c r="AG742" s="8">
        <v>13</v>
      </c>
      <c r="AH742" s="3" t="s">
        <v>74</v>
      </c>
      <c r="AI742" s="3" t="s">
        <v>1322</v>
      </c>
      <c r="AJ742" t="s">
        <v>114</v>
      </c>
      <c r="AK742" t="s">
        <v>114</v>
      </c>
      <c r="AL742" t="s">
        <v>114</v>
      </c>
      <c r="AM742" s="43" t="b">
        <v>0</v>
      </c>
      <c r="AN742" s="3"/>
      <c r="AO742" s="3"/>
      <c r="AP742" s="43" t="b">
        <v>0</v>
      </c>
      <c r="AQ742" s="3" t="b">
        <v>0</v>
      </c>
    </row>
    <row r="743" spans="1:43" x14ac:dyDescent="0.25">
      <c r="A743" s="39" t="str">
        <f>_xlfn.CONCAT(Table4[[#This Row],[Order]],"-",Table4[[#This Row],[Line]])</f>
        <v>75966-10</v>
      </c>
      <c r="B743" s="5">
        <v>43472</v>
      </c>
      <c r="C743" s="8">
        <v>75966</v>
      </c>
      <c r="D743" s="3" t="s">
        <v>1312</v>
      </c>
      <c r="E743" s="8">
        <v>10</v>
      </c>
      <c r="F743" s="8">
        <v>1</v>
      </c>
      <c r="G743" s="3" t="s">
        <v>165</v>
      </c>
      <c r="H743" s="8">
        <v>43</v>
      </c>
      <c r="I743" s="43" t="b">
        <v>1</v>
      </c>
      <c r="J743" s="43" t="b">
        <v>0</v>
      </c>
      <c r="K743" t="s">
        <v>114</v>
      </c>
      <c r="L743" s="43" t="b">
        <v>0</v>
      </c>
      <c r="M743" s="43" t="b">
        <v>0</v>
      </c>
      <c r="N743" s="43" t="b">
        <v>0</v>
      </c>
      <c r="O743" t="s">
        <v>114</v>
      </c>
      <c r="P743" t="s">
        <v>114</v>
      </c>
      <c r="Q743" t="s">
        <v>114</v>
      </c>
      <c r="R743" t="s">
        <v>114</v>
      </c>
      <c r="S743" t="s">
        <v>114</v>
      </c>
      <c r="T743" t="s">
        <v>114</v>
      </c>
      <c r="U743" t="s">
        <v>114</v>
      </c>
      <c r="V743" t="s">
        <v>114</v>
      </c>
      <c r="W743" s="5">
        <v>43467</v>
      </c>
      <c r="X743" s="3" t="s">
        <v>114</v>
      </c>
      <c r="Y743" s="3"/>
      <c r="Z743" s="3" t="s">
        <v>4011</v>
      </c>
      <c r="AA743" s="3" t="s">
        <v>125</v>
      </c>
      <c r="AB743" s="3" t="s">
        <v>74</v>
      </c>
      <c r="AC743" s="8">
        <v>10</v>
      </c>
      <c r="AD743" s="3" t="s">
        <v>1315</v>
      </c>
      <c r="AE743" s="3"/>
      <c r="AF743" s="3" t="s">
        <v>114</v>
      </c>
      <c r="AG743" s="8">
        <v>43</v>
      </c>
      <c r="AH743" s="3" t="s">
        <v>74</v>
      </c>
      <c r="AI743" s="3" t="s">
        <v>1322</v>
      </c>
      <c r="AJ743" t="s">
        <v>114</v>
      </c>
      <c r="AK743" t="s">
        <v>114</v>
      </c>
      <c r="AL743" t="s">
        <v>114</v>
      </c>
      <c r="AM743" s="43" t="b">
        <v>0</v>
      </c>
      <c r="AN743" s="3"/>
      <c r="AO743" s="3"/>
      <c r="AP743" s="43" t="b">
        <v>0</v>
      </c>
      <c r="AQ743" s="3" t="b">
        <v>1</v>
      </c>
    </row>
    <row r="744" spans="1:43" x14ac:dyDescent="0.25">
      <c r="A744" s="39" t="str">
        <f>_xlfn.CONCAT(Table4[[#This Row],[Order]],"-",Table4[[#This Row],[Line]])</f>
        <v>75967-1</v>
      </c>
      <c r="B744" s="5">
        <v>43452</v>
      </c>
      <c r="C744" s="8">
        <v>75967</v>
      </c>
      <c r="D744" s="3" t="s">
        <v>1065</v>
      </c>
      <c r="E744" s="8">
        <v>1</v>
      </c>
      <c r="F744" s="8">
        <v>1</v>
      </c>
      <c r="G744" s="3" t="s">
        <v>29</v>
      </c>
      <c r="H744" s="8">
        <v>4</v>
      </c>
      <c r="I744" s="43" t="b">
        <v>1</v>
      </c>
      <c r="J744" s="43" t="b">
        <v>1</v>
      </c>
      <c r="K744" t="s">
        <v>135</v>
      </c>
      <c r="L744" s="43" t="b">
        <v>1</v>
      </c>
      <c r="M744" s="43" t="b">
        <v>1</v>
      </c>
      <c r="N744" s="43" t="b">
        <v>1</v>
      </c>
      <c r="O744" t="s">
        <v>114</v>
      </c>
      <c r="P744" t="s">
        <v>138</v>
      </c>
      <c r="Q744" t="s">
        <v>114</v>
      </c>
      <c r="R744" t="s">
        <v>114</v>
      </c>
      <c r="S744" t="s">
        <v>114</v>
      </c>
      <c r="T744" t="s">
        <v>114</v>
      </c>
      <c r="U744" t="s">
        <v>114</v>
      </c>
      <c r="V744" t="s">
        <v>114</v>
      </c>
      <c r="W744" s="5">
        <v>43447</v>
      </c>
      <c r="X744" s="3" t="s">
        <v>151</v>
      </c>
      <c r="Y744" s="3" t="s">
        <v>4539</v>
      </c>
      <c r="Z744" s="3" t="s">
        <v>4540</v>
      </c>
      <c r="AA744" s="3" t="s">
        <v>114</v>
      </c>
      <c r="AB744" s="3" t="s">
        <v>74</v>
      </c>
      <c r="AC744" s="8">
        <v>7</v>
      </c>
      <c r="AD744" s="3" t="s">
        <v>160</v>
      </c>
      <c r="AE744" s="3">
        <v>43447</v>
      </c>
      <c r="AF744" s="3" t="s">
        <v>114</v>
      </c>
      <c r="AG744" s="8">
        <v>8</v>
      </c>
      <c r="AH744" s="3" t="s">
        <v>180</v>
      </c>
      <c r="AI744" s="3" t="s">
        <v>1331</v>
      </c>
      <c r="AJ744" t="s">
        <v>114</v>
      </c>
      <c r="AK744" t="s">
        <v>114</v>
      </c>
      <c r="AL744" t="s">
        <v>114</v>
      </c>
      <c r="AM744" s="43" t="b">
        <v>1</v>
      </c>
      <c r="AN744" s="3">
        <v>43451.467822488397</v>
      </c>
      <c r="AO744" s="3"/>
      <c r="AP744" s="43" t="b">
        <v>1</v>
      </c>
      <c r="AQ744" s="3" t="b">
        <v>0</v>
      </c>
    </row>
    <row r="745" spans="1:43" x14ac:dyDescent="0.25">
      <c r="A745" s="39" t="str">
        <f>_xlfn.CONCAT(Table4[[#This Row],[Order]],"-",Table4[[#This Row],[Line]])</f>
        <v>75981-20</v>
      </c>
      <c r="B745" s="5">
        <v>43473</v>
      </c>
      <c r="C745" s="8">
        <v>75981</v>
      </c>
      <c r="D745" s="3" t="s">
        <v>2217</v>
      </c>
      <c r="E745" s="8">
        <v>20</v>
      </c>
      <c r="F745" s="8">
        <v>1</v>
      </c>
      <c r="G745" s="3" t="s">
        <v>165</v>
      </c>
      <c r="H745" s="8">
        <v>1</v>
      </c>
      <c r="I745" s="43" t="b">
        <v>1</v>
      </c>
      <c r="J745" s="43" t="b">
        <v>0</v>
      </c>
      <c r="K745" t="s">
        <v>114</v>
      </c>
      <c r="L745" s="43" t="b">
        <v>0</v>
      </c>
      <c r="M745" s="43" t="b">
        <v>1</v>
      </c>
      <c r="N745" s="43" t="b">
        <v>1</v>
      </c>
      <c r="O745" t="s">
        <v>114</v>
      </c>
      <c r="P745" t="s">
        <v>138</v>
      </c>
      <c r="Q745" t="s">
        <v>114</v>
      </c>
      <c r="R745" t="s">
        <v>114</v>
      </c>
      <c r="S745" t="s">
        <v>114</v>
      </c>
      <c r="T745" t="s">
        <v>114</v>
      </c>
      <c r="U745" t="s">
        <v>114</v>
      </c>
      <c r="V745" t="s">
        <v>114</v>
      </c>
      <c r="W745" s="5">
        <v>43468</v>
      </c>
      <c r="X745" s="3" t="s">
        <v>114</v>
      </c>
      <c r="Y745" s="3"/>
      <c r="Z745" s="3" t="s">
        <v>4012</v>
      </c>
      <c r="AA745" s="3" t="s">
        <v>114</v>
      </c>
      <c r="AB745" s="3" t="s">
        <v>74</v>
      </c>
      <c r="AC745" s="8">
        <v>1</v>
      </c>
      <c r="AD745" s="3" t="s">
        <v>2216</v>
      </c>
      <c r="AE745" s="3"/>
      <c r="AF745" s="3" t="s">
        <v>114</v>
      </c>
      <c r="AG745" s="8">
        <v>4</v>
      </c>
      <c r="AH745" s="3" t="s">
        <v>74</v>
      </c>
      <c r="AI745" s="3" t="s">
        <v>1328</v>
      </c>
      <c r="AJ745" t="s">
        <v>114</v>
      </c>
      <c r="AK745" t="s">
        <v>114</v>
      </c>
      <c r="AL745" t="s">
        <v>114</v>
      </c>
      <c r="AM745" s="43" t="b">
        <v>0</v>
      </c>
      <c r="AN745" s="3"/>
      <c r="AO745" s="3"/>
      <c r="AP745" s="43" t="b">
        <v>0</v>
      </c>
      <c r="AQ745" s="3" t="b">
        <v>0</v>
      </c>
    </row>
    <row r="746" spans="1:43" x14ac:dyDescent="0.25">
      <c r="A746" s="39" t="str">
        <f>_xlfn.CONCAT(Table4[[#This Row],[Order]],"-",Table4[[#This Row],[Line]])</f>
        <v>75981-21</v>
      </c>
      <c r="B746" s="5">
        <v>43473</v>
      </c>
      <c r="C746" s="8">
        <v>75981</v>
      </c>
      <c r="D746" s="3" t="s">
        <v>2219</v>
      </c>
      <c r="E746" s="8">
        <v>21</v>
      </c>
      <c r="F746" s="8">
        <v>1</v>
      </c>
      <c r="G746" s="3" t="s">
        <v>165</v>
      </c>
      <c r="H746" s="8">
        <v>1</v>
      </c>
      <c r="I746" s="43" t="b">
        <v>1</v>
      </c>
      <c r="J746" s="43" t="b">
        <v>0</v>
      </c>
      <c r="K746" t="s">
        <v>114</v>
      </c>
      <c r="L746" s="43" t="b">
        <v>0</v>
      </c>
      <c r="M746" s="43" t="b">
        <v>1</v>
      </c>
      <c r="N746" s="43" t="b">
        <v>1</v>
      </c>
      <c r="O746" t="s">
        <v>114</v>
      </c>
      <c r="P746" t="s">
        <v>138</v>
      </c>
      <c r="Q746" t="s">
        <v>114</v>
      </c>
      <c r="R746" t="s">
        <v>114</v>
      </c>
      <c r="S746" t="s">
        <v>114</v>
      </c>
      <c r="T746" t="s">
        <v>114</v>
      </c>
      <c r="U746" t="s">
        <v>114</v>
      </c>
      <c r="V746" t="s">
        <v>114</v>
      </c>
      <c r="W746" s="5">
        <v>43468</v>
      </c>
      <c r="X746" s="3" t="s">
        <v>114</v>
      </c>
      <c r="Y746" s="3"/>
      <c r="Z746" s="3" t="s">
        <v>4013</v>
      </c>
      <c r="AA746" s="3" t="s">
        <v>114</v>
      </c>
      <c r="AB746" s="3" t="s">
        <v>74</v>
      </c>
      <c r="AC746" s="8">
        <v>1</v>
      </c>
      <c r="AD746" s="3" t="s">
        <v>2218</v>
      </c>
      <c r="AE746" s="3"/>
      <c r="AF746" s="3" t="s">
        <v>114</v>
      </c>
      <c r="AG746" s="8">
        <v>5</v>
      </c>
      <c r="AH746" s="3" t="s">
        <v>74</v>
      </c>
      <c r="AI746" s="3" t="s">
        <v>1328</v>
      </c>
      <c r="AJ746" t="s">
        <v>114</v>
      </c>
      <c r="AK746" t="s">
        <v>114</v>
      </c>
      <c r="AL746" t="s">
        <v>114</v>
      </c>
      <c r="AM746" s="43" t="b">
        <v>0</v>
      </c>
      <c r="AN746" s="3"/>
      <c r="AO746" s="3"/>
      <c r="AP746" s="43" t="b">
        <v>0</v>
      </c>
      <c r="AQ746" s="3" t="b">
        <v>0</v>
      </c>
    </row>
    <row r="747" spans="1:43" x14ac:dyDescent="0.25">
      <c r="A747" s="39" t="str">
        <f>_xlfn.CONCAT(Table4[[#This Row],[Order]],"-",Table4[[#This Row],[Line]])</f>
        <v>75981-22</v>
      </c>
      <c r="B747" s="5">
        <v>43473</v>
      </c>
      <c r="C747" s="8">
        <v>75981</v>
      </c>
      <c r="D747" s="3" t="s">
        <v>2221</v>
      </c>
      <c r="E747" s="8">
        <v>22</v>
      </c>
      <c r="F747" s="8">
        <v>1</v>
      </c>
      <c r="G747" s="3" t="s">
        <v>165</v>
      </c>
      <c r="H747" s="8">
        <v>1</v>
      </c>
      <c r="I747" s="43" t="b">
        <v>1</v>
      </c>
      <c r="J747" s="43" t="b">
        <v>0</v>
      </c>
      <c r="K747" t="s">
        <v>114</v>
      </c>
      <c r="L747" s="43" t="b">
        <v>0</v>
      </c>
      <c r="M747" s="43" t="b">
        <v>1</v>
      </c>
      <c r="N747" s="43" t="b">
        <v>1</v>
      </c>
      <c r="O747" t="s">
        <v>114</v>
      </c>
      <c r="P747" t="s">
        <v>138</v>
      </c>
      <c r="Q747" t="s">
        <v>114</v>
      </c>
      <c r="R747" t="s">
        <v>114</v>
      </c>
      <c r="S747" t="s">
        <v>114</v>
      </c>
      <c r="T747" t="s">
        <v>114</v>
      </c>
      <c r="U747" t="s">
        <v>114</v>
      </c>
      <c r="V747" t="s">
        <v>114</v>
      </c>
      <c r="W747" s="5">
        <v>43468</v>
      </c>
      <c r="X747" s="3" t="s">
        <v>114</v>
      </c>
      <c r="Y747" s="3"/>
      <c r="Z747" s="3" t="s">
        <v>4014</v>
      </c>
      <c r="AA747" s="3" t="s">
        <v>114</v>
      </c>
      <c r="AB747" s="3" t="s">
        <v>74</v>
      </c>
      <c r="AC747" s="8">
        <v>1</v>
      </c>
      <c r="AD747" s="3" t="s">
        <v>2220</v>
      </c>
      <c r="AE747" s="3"/>
      <c r="AF747" s="3" t="s">
        <v>114</v>
      </c>
      <c r="AG747" s="8">
        <v>3</v>
      </c>
      <c r="AH747" s="3" t="s">
        <v>74</v>
      </c>
      <c r="AI747" s="3" t="s">
        <v>1328</v>
      </c>
      <c r="AJ747" t="s">
        <v>114</v>
      </c>
      <c r="AK747" t="s">
        <v>114</v>
      </c>
      <c r="AL747" t="s">
        <v>114</v>
      </c>
      <c r="AM747" s="43" t="b">
        <v>0</v>
      </c>
      <c r="AN747" s="3"/>
      <c r="AO747" s="3"/>
      <c r="AP747" s="43" t="b">
        <v>0</v>
      </c>
      <c r="AQ747" s="3" t="b">
        <v>0</v>
      </c>
    </row>
    <row r="748" spans="1:43" x14ac:dyDescent="0.25">
      <c r="A748" s="39" t="str">
        <f>_xlfn.CONCAT(Table4[[#This Row],[Order]],"-",Table4[[#This Row],[Line]])</f>
        <v>75981-23</v>
      </c>
      <c r="B748" s="5">
        <v>43473</v>
      </c>
      <c r="C748" s="8">
        <v>75981</v>
      </c>
      <c r="D748" s="3" t="s">
        <v>2223</v>
      </c>
      <c r="E748" s="8">
        <v>23</v>
      </c>
      <c r="F748" s="8">
        <v>1</v>
      </c>
      <c r="G748" s="3" t="s">
        <v>165</v>
      </c>
      <c r="H748" s="8">
        <v>1</v>
      </c>
      <c r="I748" s="43" t="b">
        <v>1</v>
      </c>
      <c r="J748" s="43" t="b">
        <v>0</v>
      </c>
      <c r="K748" t="s">
        <v>114</v>
      </c>
      <c r="L748" s="43" t="b">
        <v>0</v>
      </c>
      <c r="M748" s="43" t="b">
        <v>1</v>
      </c>
      <c r="N748" s="43" t="b">
        <v>1</v>
      </c>
      <c r="O748" t="s">
        <v>114</v>
      </c>
      <c r="P748" t="s">
        <v>138</v>
      </c>
      <c r="Q748" t="s">
        <v>114</v>
      </c>
      <c r="R748" t="s">
        <v>114</v>
      </c>
      <c r="S748" t="s">
        <v>114</v>
      </c>
      <c r="T748" t="s">
        <v>114</v>
      </c>
      <c r="U748" t="s">
        <v>114</v>
      </c>
      <c r="V748" t="s">
        <v>114</v>
      </c>
      <c r="W748" s="5">
        <v>43468</v>
      </c>
      <c r="X748" s="3" t="s">
        <v>114</v>
      </c>
      <c r="Y748" s="3"/>
      <c r="Z748" s="3" t="s">
        <v>4015</v>
      </c>
      <c r="AA748" s="3" t="s">
        <v>114</v>
      </c>
      <c r="AB748" s="3" t="s">
        <v>74</v>
      </c>
      <c r="AC748" s="8">
        <v>1</v>
      </c>
      <c r="AD748" s="3" t="s">
        <v>2222</v>
      </c>
      <c r="AE748" s="3"/>
      <c r="AF748" s="3" t="s">
        <v>114</v>
      </c>
      <c r="AG748" s="8">
        <v>7</v>
      </c>
      <c r="AH748" s="3" t="s">
        <v>74</v>
      </c>
      <c r="AI748" s="3" t="s">
        <v>1328</v>
      </c>
      <c r="AJ748" t="s">
        <v>114</v>
      </c>
      <c r="AK748" t="s">
        <v>114</v>
      </c>
      <c r="AL748" t="s">
        <v>114</v>
      </c>
      <c r="AM748" s="43" t="b">
        <v>0</v>
      </c>
      <c r="AN748" s="3"/>
      <c r="AO748" s="3"/>
      <c r="AP748" s="43" t="b">
        <v>0</v>
      </c>
      <c r="AQ748" s="3" t="b">
        <v>0</v>
      </c>
    </row>
    <row r="749" spans="1:43" x14ac:dyDescent="0.25">
      <c r="A749" s="39" t="str">
        <f>_xlfn.CONCAT(Table4[[#This Row],[Order]],"-",Table4[[#This Row],[Line]])</f>
        <v>75981-24</v>
      </c>
      <c r="B749" s="5">
        <v>43473</v>
      </c>
      <c r="C749" s="8">
        <v>75981</v>
      </c>
      <c r="D749" s="3" t="s">
        <v>2225</v>
      </c>
      <c r="E749" s="8">
        <v>24</v>
      </c>
      <c r="F749" s="8">
        <v>1</v>
      </c>
      <c r="G749" s="3" t="s">
        <v>165</v>
      </c>
      <c r="H749" s="8">
        <v>1</v>
      </c>
      <c r="I749" s="43" t="b">
        <v>1</v>
      </c>
      <c r="J749" s="43" t="b">
        <v>0</v>
      </c>
      <c r="K749" t="s">
        <v>114</v>
      </c>
      <c r="L749" s="43" t="b">
        <v>0</v>
      </c>
      <c r="M749" s="43" t="b">
        <v>1</v>
      </c>
      <c r="N749" s="43" t="b">
        <v>1</v>
      </c>
      <c r="O749" t="s">
        <v>114</v>
      </c>
      <c r="P749" t="s">
        <v>138</v>
      </c>
      <c r="Q749" t="s">
        <v>114</v>
      </c>
      <c r="R749" t="s">
        <v>114</v>
      </c>
      <c r="S749" t="s">
        <v>114</v>
      </c>
      <c r="T749" t="s">
        <v>114</v>
      </c>
      <c r="U749" t="s">
        <v>114</v>
      </c>
      <c r="V749" t="s">
        <v>114</v>
      </c>
      <c r="W749" s="5">
        <v>43468</v>
      </c>
      <c r="X749" s="3" t="s">
        <v>114</v>
      </c>
      <c r="Y749" s="3"/>
      <c r="Z749" s="3" t="s">
        <v>4016</v>
      </c>
      <c r="AA749" s="3" t="s">
        <v>125</v>
      </c>
      <c r="AB749" s="3" t="s">
        <v>74</v>
      </c>
      <c r="AC749" s="8">
        <v>1</v>
      </c>
      <c r="AD749" s="3" t="s">
        <v>2224</v>
      </c>
      <c r="AE749" s="3"/>
      <c r="AF749" s="3" t="s">
        <v>114</v>
      </c>
      <c r="AG749" s="8">
        <v>20</v>
      </c>
      <c r="AH749" s="3" t="s">
        <v>74</v>
      </c>
      <c r="AI749" s="3" t="s">
        <v>1328</v>
      </c>
      <c r="AJ749" t="s">
        <v>114</v>
      </c>
      <c r="AK749" t="s">
        <v>114</v>
      </c>
      <c r="AL749" t="s">
        <v>114</v>
      </c>
      <c r="AM749" s="43" t="b">
        <v>0</v>
      </c>
      <c r="AN749" s="3"/>
      <c r="AO749" s="3"/>
      <c r="AP749" s="43" t="b">
        <v>0</v>
      </c>
      <c r="AQ749" s="3" t="b">
        <v>1</v>
      </c>
    </row>
    <row r="750" spans="1:43" x14ac:dyDescent="0.25">
      <c r="A750" s="39" t="str">
        <f>_xlfn.CONCAT(Table4[[#This Row],[Order]],"-",Table4[[#This Row],[Line]])</f>
        <v>75981-25</v>
      </c>
      <c r="B750" s="5">
        <v>43473</v>
      </c>
      <c r="C750" s="8">
        <v>75981</v>
      </c>
      <c r="D750" s="3" t="s">
        <v>4017</v>
      </c>
      <c r="E750" s="8">
        <v>25</v>
      </c>
      <c r="F750" s="8">
        <v>1</v>
      </c>
      <c r="G750" s="3" t="s">
        <v>165</v>
      </c>
      <c r="H750" s="8">
        <v>1</v>
      </c>
      <c r="I750" s="43" t="b">
        <v>1</v>
      </c>
      <c r="J750" s="43" t="b">
        <v>0</v>
      </c>
      <c r="K750" t="s">
        <v>114</v>
      </c>
      <c r="L750" s="43" t="b">
        <v>0</v>
      </c>
      <c r="M750" s="43" t="b">
        <v>1</v>
      </c>
      <c r="N750" s="43" t="b">
        <v>1</v>
      </c>
      <c r="O750" t="s">
        <v>114</v>
      </c>
      <c r="P750" t="s">
        <v>138</v>
      </c>
      <c r="Q750" t="s">
        <v>114</v>
      </c>
      <c r="R750" t="s">
        <v>114</v>
      </c>
      <c r="S750" t="s">
        <v>114</v>
      </c>
      <c r="T750" t="s">
        <v>114</v>
      </c>
      <c r="U750" t="s">
        <v>114</v>
      </c>
      <c r="V750" t="s">
        <v>114</v>
      </c>
      <c r="W750" s="5">
        <v>43468</v>
      </c>
      <c r="X750" s="3" t="s">
        <v>114</v>
      </c>
      <c r="Y750" s="3"/>
      <c r="Z750" s="3" t="s">
        <v>4018</v>
      </c>
      <c r="AA750" s="3" t="s">
        <v>114</v>
      </c>
      <c r="AB750" s="3" t="s">
        <v>74</v>
      </c>
      <c r="AC750" s="8">
        <v>1</v>
      </c>
      <c r="AD750" s="3" t="s">
        <v>2226</v>
      </c>
      <c r="AE750" s="3"/>
      <c r="AF750" s="3" t="s">
        <v>114</v>
      </c>
      <c r="AG750" s="8">
        <v>7</v>
      </c>
      <c r="AH750" s="3" t="s">
        <v>74</v>
      </c>
      <c r="AI750" s="3" t="s">
        <v>1328</v>
      </c>
      <c r="AJ750" t="s">
        <v>114</v>
      </c>
      <c r="AK750" t="s">
        <v>114</v>
      </c>
      <c r="AL750" t="s">
        <v>114</v>
      </c>
      <c r="AM750" s="43" t="b">
        <v>0</v>
      </c>
      <c r="AN750" s="3"/>
      <c r="AO750" s="3"/>
      <c r="AP750" s="43" t="b">
        <v>0</v>
      </c>
      <c r="AQ750" s="3" t="b">
        <v>0</v>
      </c>
    </row>
    <row r="751" spans="1:43" x14ac:dyDescent="0.25">
      <c r="A751" s="39" t="str">
        <f>_xlfn.CONCAT(Table4[[#This Row],[Order]],"-",Table4[[#This Row],[Line]])</f>
        <v>75981-26</v>
      </c>
      <c r="B751" s="5">
        <v>43473</v>
      </c>
      <c r="C751" s="8">
        <v>75981</v>
      </c>
      <c r="D751" s="3" t="s">
        <v>2228</v>
      </c>
      <c r="E751" s="8">
        <v>26</v>
      </c>
      <c r="F751" s="8">
        <v>1</v>
      </c>
      <c r="G751" s="3" t="s">
        <v>165</v>
      </c>
      <c r="H751" s="8">
        <v>1</v>
      </c>
      <c r="I751" s="43" t="b">
        <v>1</v>
      </c>
      <c r="J751" s="43" t="b">
        <v>0</v>
      </c>
      <c r="K751" t="s">
        <v>114</v>
      </c>
      <c r="L751" s="43" t="b">
        <v>0</v>
      </c>
      <c r="M751" s="43" t="b">
        <v>1</v>
      </c>
      <c r="N751" s="43" t="b">
        <v>1</v>
      </c>
      <c r="O751" t="s">
        <v>114</v>
      </c>
      <c r="P751" t="s">
        <v>138</v>
      </c>
      <c r="Q751" t="s">
        <v>114</v>
      </c>
      <c r="R751" t="s">
        <v>114</v>
      </c>
      <c r="S751" t="s">
        <v>114</v>
      </c>
      <c r="T751" t="s">
        <v>114</v>
      </c>
      <c r="U751" t="s">
        <v>114</v>
      </c>
      <c r="V751" t="s">
        <v>114</v>
      </c>
      <c r="W751" s="5">
        <v>43468</v>
      </c>
      <c r="X751" s="3" t="s">
        <v>114</v>
      </c>
      <c r="Y751" s="3"/>
      <c r="Z751" s="3" t="s">
        <v>4019</v>
      </c>
      <c r="AA751" s="3" t="s">
        <v>114</v>
      </c>
      <c r="AB751" s="3" t="s">
        <v>74</v>
      </c>
      <c r="AC751" s="8">
        <v>1</v>
      </c>
      <c r="AD751" s="3" t="s">
        <v>2227</v>
      </c>
      <c r="AE751" s="3"/>
      <c r="AF751" s="3" t="s">
        <v>114</v>
      </c>
      <c r="AG751" s="8">
        <v>14</v>
      </c>
      <c r="AH751" s="3" t="s">
        <v>74</v>
      </c>
      <c r="AI751" s="3" t="s">
        <v>1328</v>
      </c>
      <c r="AJ751" t="s">
        <v>114</v>
      </c>
      <c r="AK751" t="s">
        <v>114</v>
      </c>
      <c r="AL751" t="s">
        <v>114</v>
      </c>
      <c r="AM751" s="43" t="b">
        <v>0</v>
      </c>
      <c r="AN751" s="3"/>
      <c r="AO751" s="3"/>
      <c r="AP751" s="43" t="b">
        <v>0</v>
      </c>
      <c r="AQ751" s="3" t="b">
        <v>0</v>
      </c>
    </row>
    <row r="752" spans="1:43" x14ac:dyDescent="0.25">
      <c r="A752" s="39" t="str">
        <f>_xlfn.CONCAT(Table4[[#This Row],[Order]],"-",Table4[[#This Row],[Line]])</f>
        <v>75981-27</v>
      </c>
      <c r="B752" s="5">
        <v>43473</v>
      </c>
      <c r="C752" s="8">
        <v>75981</v>
      </c>
      <c r="D752" s="3" t="s">
        <v>2230</v>
      </c>
      <c r="E752" s="8">
        <v>27</v>
      </c>
      <c r="F752" s="8">
        <v>1</v>
      </c>
      <c r="G752" s="3" t="s">
        <v>165</v>
      </c>
      <c r="H752" s="8">
        <v>1</v>
      </c>
      <c r="I752" s="43" t="b">
        <v>1</v>
      </c>
      <c r="J752" s="43" t="b">
        <v>0</v>
      </c>
      <c r="K752" t="s">
        <v>114</v>
      </c>
      <c r="L752" s="43" t="b">
        <v>0</v>
      </c>
      <c r="M752" s="43" t="b">
        <v>1</v>
      </c>
      <c r="N752" s="43" t="b">
        <v>1</v>
      </c>
      <c r="O752" t="s">
        <v>114</v>
      </c>
      <c r="P752" t="s">
        <v>138</v>
      </c>
      <c r="Q752" t="s">
        <v>114</v>
      </c>
      <c r="R752" t="s">
        <v>114</v>
      </c>
      <c r="S752" t="s">
        <v>114</v>
      </c>
      <c r="T752" t="s">
        <v>114</v>
      </c>
      <c r="U752" t="s">
        <v>114</v>
      </c>
      <c r="V752" t="s">
        <v>114</v>
      </c>
      <c r="W752" s="5">
        <v>43468</v>
      </c>
      <c r="X752" s="3" t="s">
        <v>114</v>
      </c>
      <c r="Y752" s="3"/>
      <c r="Z752" s="3" t="s">
        <v>4020</v>
      </c>
      <c r="AA752" s="3" t="s">
        <v>125</v>
      </c>
      <c r="AB752" s="3" t="s">
        <v>74</v>
      </c>
      <c r="AC752" s="8">
        <v>1</v>
      </c>
      <c r="AD752" s="3" t="s">
        <v>2229</v>
      </c>
      <c r="AE752" s="3"/>
      <c r="AF752" s="3" t="s">
        <v>114</v>
      </c>
      <c r="AG752" s="8">
        <v>20</v>
      </c>
      <c r="AH752" s="3" t="s">
        <v>74</v>
      </c>
      <c r="AI752" s="3" t="s">
        <v>1328</v>
      </c>
      <c r="AJ752" t="s">
        <v>114</v>
      </c>
      <c r="AK752" t="s">
        <v>114</v>
      </c>
      <c r="AL752" t="s">
        <v>114</v>
      </c>
      <c r="AM752" s="43" t="b">
        <v>0</v>
      </c>
      <c r="AN752" s="3"/>
      <c r="AO752" s="3"/>
      <c r="AP752" s="43" t="b">
        <v>0</v>
      </c>
      <c r="AQ752" s="3" t="b">
        <v>1</v>
      </c>
    </row>
    <row r="753" spans="1:43" x14ac:dyDescent="0.25">
      <c r="A753" s="39" t="str">
        <f>_xlfn.CONCAT(Table4[[#This Row],[Order]],"-",Table4[[#This Row],[Line]])</f>
        <v>76005-1</v>
      </c>
      <c r="B753" s="5">
        <v>43476</v>
      </c>
      <c r="C753" s="8">
        <v>76005</v>
      </c>
      <c r="D753" s="3" t="s">
        <v>3441</v>
      </c>
      <c r="E753" s="8">
        <v>1</v>
      </c>
      <c r="F753" s="8">
        <v>1</v>
      </c>
      <c r="G753" s="3" t="s">
        <v>42</v>
      </c>
      <c r="H753" s="8">
        <v>2</v>
      </c>
      <c r="I753" s="43" t="b">
        <v>0</v>
      </c>
      <c r="J753" s="43" t="b">
        <v>0</v>
      </c>
      <c r="K753" t="s">
        <v>114</v>
      </c>
      <c r="L753" s="43" t="b">
        <v>0</v>
      </c>
      <c r="M753" s="43" t="b">
        <v>0</v>
      </c>
      <c r="N753" s="43" t="b">
        <v>0</v>
      </c>
      <c r="O753" t="s">
        <v>114</v>
      </c>
      <c r="P753" t="s">
        <v>114</v>
      </c>
      <c r="Q753" t="s">
        <v>114</v>
      </c>
      <c r="R753" t="s">
        <v>114</v>
      </c>
      <c r="S753" t="s">
        <v>114</v>
      </c>
      <c r="T753" t="s">
        <v>114</v>
      </c>
      <c r="U753" t="s">
        <v>114</v>
      </c>
      <c r="V753" t="s">
        <v>114</v>
      </c>
      <c r="W753" s="5">
        <v>43473</v>
      </c>
      <c r="X753" s="3" t="s">
        <v>151</v>
      </c>
      <c r="Y753" s="3"/>
      <c r="Z753" s="3" t="s">
        <v>4835</v>
      </c>
      <c r="AA753" s="3" t="s">
        <v>114</v>
      </c>
      <c r="AB753" s="3" t="s">
        <v>74</v>
      </c>
      <c r="AC753" s="8">
        <v>12</v>
      </c>
      <c r="AD753" s="3" t="s">
        <v>3440</v>
      </c>
      <c r="AE753" s="3"/>
      <c r="AF753" s="3" t="s">
        <v>114</v>
      </c>
      <c r="AG753" s="8">
        <v>2</v>
      </c>
      <c r="AH753" s="3" t="s">
        <v>74</v>
      </c>
      <c r="AI753" s="3" t="s">
        <v>1338</v>
      </c>
      <c r="AJ753" t="s">
        <v>114</v>
      </c>
      <c r="AK753" t="s">
        <v>114</v>
      </c>
      <c r="AL753" t="s">
        <v>114</v>
      </c>
      <c r="AM753" s="43" t="b">
        <v>0</v>
      </c>
      <c r="AN753" s="3"/>
      <c r="AO753" s="3"/>
      <c r="AP753" s="43" t="b">
        <v>0</v>
      </c>
      <c r="AQ753" s="3" t="b">
        <v>0</v>
      </c>
    </row>
    <row r="754" spans="1:43" x14ac:dyDescent="0.25">
      <c r="A754" s="39" t="str">
        <f>_xlfn.CONCAT(Table4[[#This Row],[Order]],"-",Table4[[#This Row],[Line]])</f>
        <v>76005-2</v>
      </c>
      <c r="B754" s="5">
        <v>43476</v>
      </c>
      <c r="C754" s="8">
        <v>76005</v>
      </c>
      <c r="D754" s="3" t="s">
        <v>3443</v>
      </c>
      <c r="E754" s="8">
        <v>2</v>
      </c>
      <c r="F754" s="8">
        <v>1</v>
      </c>
      <c r="G754" s="3" t="s">
        <v>42</v>
      </c>
      <c r="H754" s="8">
        <v>2</v>
      </c>
      <c r="I754" s="43" t="b">
        <v>0</v>
      </c>
      <c r="J754" s="43" t="b">
        <v>0</v>
      </c>
      <c r="K754" t="s">
        <v>114</v>
      </c>
      <c r="L754" s="43" t="b">
        <v>0</v>
      </c>
      <c r="M754" s="43" t="b">
        <v>0</v>
      </c>
      <c r="N754" s="43" t="b">
        <v>0</v>
      </c>
      <c r="O754" t="s">
        <v>114</v>
      </c>
      <c r="P754" t="s">
        <v>114</v>
      </c>
      <c r="Q754" t="s">
        <v>114</v>
      </c>
      <c r="R754" t="s">
        <v>114</v>
      </c>
      <c r="S754" t="s">
        <v>114</v>
      </c>
      <c r="T754" t="s">
        <v>114</v>
      </c>
      <c r="U754" t="s">
        <v>114</v>
      </c>
      <c r="V754" t="s">
        <v>114</v>
      </c>
      <c r="W754" s="5">
        <v>43473</v>
      </c>
      <c r="X754" s="3" t="s">
        <v>151</v>
      </c>
      <c r="Y754" s="3"/>
      <c r="Z754" s="3" t="s">
        <v>4836</v>
      </c>
      <c r="AA754" s="3" t="s">
        <v>114</v>
      </c>
      <c r="AB754" s="3" t="s">
        <v>74</v>
      </c>
      <c r="AC754" s="8">
        <v>12</v>
      </c>
      <c r="AD754" s="3" t="s">
        <v>3442</v>
      </c>
      <c r="AE754" s="3"/>
      <c r="AF754" s="3" t="s">
        <v>114</v>
      </c>
      <c r="AG754" s="8">
        <v>2</v>
      </c>
      <c r="AH754" s="3" t="s">
        <v>74</v>
      </c>
      <c r="AI754" s="3" t="s">
        <v>1338</v>
      </c>
      <c r="AJ754" t="s">
        <v>114</v>
      </c>
      <c r="AK754" t="s">
        <v>114</v>
      </c>
      <c r="AL754" t="s">
        <v>114</v>
      </c>
      <c r="AM754" s="43" t="b">
        <v>0</v>
      </c>
      <c r="AN754" s="3"/>
      <c r="AO754" s="3"/>
      <c r="AP754" s="43" t="b">
        <v>0</v>
      </c>
      <c r="AQ754" s="3" t="b">
        <v>0</v>
      </c>
    </row>
    <row r="755" spans="1:43" x14ac:dyDescent="0.25">
      <c r="A755" s="39" t="str">
        <f>_xlfn.CONCAT(Table4[[#This Row],[Order]],"-",Table4[[#This Row],[Line]])</f>
        <v>76005-3</v>
      </c>
      <c r="B755" s="5">
        <v>43476</v>
      </c>
      <c r="C755" s="8">
        <v>76005</v>
      </c>
      <c r="D755" s="3" t="s">
        <v>3445</v>
      </c>
      <c r="E755" s="8">
        <v>3</v>
      </c>
      <c r="F755" s="8">
        <v>1</v>
      </c>
      <c r="G755" s="3" t="s">
        <v>42</v>
      </c>
      <c r="H755" s="8">
        <v>1</v>
      </c>
      <c r="I755" s="43" t="b">
        <v>0</v>
      </c>
      <c r="J755" s="43" t="b">
        <v>0</v>
      </c>
      <c r="K755" t="s">
        <v>114</v>
      </c>
      <c r="L755" s="43" t="b">
        <v>0</v>
      </c>
      <c r="M755" s="43" t="b">
        <v>0</v>
      </c>
      <c r="N755" s="43" t="b">
        <v>0</v>
      </c>
      <c r="O755" t="s">
        <v>114</v>
      </c>
      <c r="P755" t="s">
        <v>114</v>
      </c>
      <c r="Q755" t="s">
        <v>114</v>
      </c>
      <c r="R755" t="s">
        <v>114</v>
      </c>
      <c r="S755" t="s">
        <v>114</v>
      </c>
      <c r="T755" t="s">
        <v>114</v>
      </c>
      <c r="U755" t="s">
        <v>114</v>
      </c>
      <c r="V755" t="s">
        <v>114</v>
      </c>
      <c r="W755" s="5">
        <v>43473</v>
      </c>
      <c r="X755" s="3" t="s">
        <v>151</v>
      </c>
      <c r="Y755" s="3"/>
      <c r="Z755" s="3" t="s">
        <v>4837</v>
      </c>
      <c r="AA755" s="3" t="s">
        <v>114</v>
      </c>
      <c r="AB755" s="3" t="s">
        <v>74</v>
      </c>
      <c r="AC755" s="8">
        <v>12</v>
      </c>
      <c r="AD755" s="3" t="s">
        <v>3444</v>
      </c>
      <c r="AE755" s="3"/>
      <c r="AF755" s="3" t="s">
        <v>114</v>
      </c>
      <c r="AG755" s="8">
        <v>2</v>
      </c>
      <c r="AH755" s="3" t="s">
        <v>74</v>
      </c>
      <c r="AI755" s="3" t="s">
        <v>1338</v>
      </c>
      <c r="AJ755" t="s">
        <v>114</v>
      </c>
      <c r="AK755" t="s">
        <v>114</v>
      </c>
      <c r="AL755" t="s">
        <v>114</v>
      </c>
      <c r="AM755" s="43" t="b">
        <v>0</v>
      </c>
      <c r="AN755" s="3"/>
      <c r="AO755" s="3"/>
      <c r="AP755" s="43" t="b">
        <v>0</v>
      </c>
      <c r="AQ755" s="3" t="b">
        <v>0</v>
      </c>
    </row>
    <row r="756" spans="1:43" x14ac:dyDescent="0.25">
      <c r="A756" s="39" t="str">
        <f>_xlfn.CONCAT(Table4[[#This Row],[Order]],"-",Table4[[#This Row],[Line]])</f>
        <v>76028-1</v>
      </c>
      <c r="B756" s="5">
        <v>43486</v>
      </c>
      <c r="C756" s="8">
        <v>76028</v>
      </c>
      <c r="D756" s="3" t="s">
        <v>4939</v>
      </c>
      <c r="E756" s="8">
        <v>1</v>
      </c>
      <c r="F756" s="8">
        <v>1</v>
      </c>
      <c r="G756" s="3" t="s">
        <v>42</v>
      </c>
      <c r="H756" s="8">
        <v>1</v>
      </c>
      <c r="I756" s="43" t="b">
        <v>0</v>
      </c>
      <c r="J756" s="43" t="b">
        <v>0</v>
      </c>
      <c r="K756" t="s">
        <v>114</v>
      </c>
      <c r="L756" s="43" t="b">
        <v>0</v>
      </c>
      <c r="M756" s="43" t="b">
        <v>0</v>
      </c>
      <c r="N756" s="43" t="b">
        <v>0</v>
      </c>
      <c r="O756" t="s">
        <v>114</v>
      </c>
      <c r="P756" t="s">
        <v>114</v>
      </c>
      <c r="Q756" t="s">
        <v>114</v>
      </c>
      <c r="R756" t="s">
        <v>114</v>
      </c>
      <c r="S756" t="s">
        <v>114</v>
      </c>
      <c r="T756" t="s">
        <v>114</v>
      </c>
      <c r="U756" t="s">
        <v>114</v>
      </c>
      <c r="V756" t="s">
        <v>114</v>
      </c>
      <c r="W756" s="5">
        <v>43481</v>
      </c>
      <c r="X756" s="3" t="s">
        <v>114</v>
      </c>
      <c r="Y756" s="3"/>
      <c r="Z756" s="3" t="s">
        <v>130</v>
      </c>
      <c r="AA756" s="3" t="s">
        <v>114</v>
      </c>
      <c r="AB756" s="3" t="s">
        <v>74</v>
      </c>
      <c r="AC756" s="8">
        <v>4</v>
      </c>
      <c r="AD756" s="3" t="s">
        <v>4938</v>
      </c>
      <c r="AE756" s="3"/>
      <c r="AF756" s="3" t="s">
        <v>114</v>
      </c>
      <c r="AG756" s="8">
        <v>1</v>
      </c>
      <c r="AH756" s="3" t="s">
        <v>74</v>
      </c>
      <c r="AI756" s="3" t="s">
        <v>1333</v>
      </c>
      <c r="AJ756" t="s">
        <v>114</v>
      </c>
      <c r="AK756" t="s">
        <v>114</v>
      </c>
      <c r="AL756" t="s">
        <v>114</v>
      </c>
      <c r="AM756" s="43" t="b">
        <v>0</v>
      </c>
      <c r="AN756" s="3"/>
      <c r="AO756" s="3"/>
      <c r="AP756" s="43" t="b">
        <v>0</v>
      </c>
      <c r="AQ756" s="3" t="b">
        <v>0</v>
      </c>
    </row>
    <row r="757" spans="1:43" x14ac:dyDescent="0.25">
      <c r="A757" s="39" t="str">
        <f>_xlfn.CONCAT(Table4[[#This Row],[Order]],"-",Table4[[#This Row],[Line]])</f>
        <v>76028-2</v>
      </c>
      <c r="B757" s="5">
        <v>43486</v>
      </c>
      <c r="C757" s="8">
        <v>76028</v>
      </c>
      <c r="D757" s="3" t="s">
        <v>4941</v>
      </c>
      <c r="E757" s="8">
        <v>2</v>
      </c>
      <c r="F757" s="8">
        <v>1</v>
      </c>
      <c r="G757" s="3" t="s">
        <v>42</v>
      </c>
      <c r="H757" s="8">
        <v>3</v>
      </c>
      <c r="I757" s="43" t="b">
        <v>0</v>
      </c>
      <c r="J757" s="43" t="b">
        <v>0</v>
      </c>
      <c r="K757" t="s">
        <v>114</v>
      </c>
      <c r="L757" s="43" t="b">
        <v>0</v>
      </c>
      <c r="M757" s="43" t="b">
        <v>0</v>
      </c>
      <c r="N757" s="43" t="b">
        <v>0</v>
      </c>
      <c r="O757" t="s">
        <v>114</v>
      </c>
      <c r="P757" t="s">
        <v>114</v>
      </c>
      <c r="Q757" t="s">
        <v>114</v>
      </c>
      <c r="R757" t="s">
        <v>114</v>
      </c>
      <c r="S757" t="s">
        <v>114</v>
      </c>
      <c r="T757" t="s">
        <v>114</v>
      </c>
      <c r="U757" t="s">
        <v>114</v>
      </c>
      <c r="V757" t="s">
        <v>114</v>
      </c>
      <c r="W757" s="5">
        <v>43481</v>
      </c>
      <c r="X757" s="3" t="s">
        <v>114</v>
      </c>
      <c r="Y757" s="3"/>
      <c r="Z757" s="3" t="s">
        <v>130</v>
      </c>
      <c r="AA757" s="3" t="s">
        <v>114</v>
      </c>
      <c r="AB757" s="3" t="s">
        <v>74</v>
      </c>
      <c r="AC757" s="8">
        <v>4</v>
      </c>
      <c r="AD757" s="3" t="s">
        <v>4940</v>
      </c>
      <c r="AE757" s="3"/>
      <c r="AF757" s="3" t="s">
        <v>114</v>
      </c>
      <c r="AG757" s="8">
        <v>3</v>
      </c>
      <c r="AH757" s="3" t="s">
        <v>74</v>
      </c>
      <c r="AI757" s="3" t="s">
        <v>1333</v>
      </c>
      <c r="AJ757" t="s">
        <v>114</v>
      </c>
      <c r="AK757" t="s">
        <v>114</v>
      </c>
      <c r="AL757" t="s">
        <v>114</v>
      </c>
      <c r="AM757" s="43" t="b">
        <v>0</v>
      </c>
      <c r="AN757" s="3"/>
      <c r="AO757" s="3"/>
      <c r="AP757" s="43" t="b">
        <v>0</v>
      </c>
      <c r="AQ757" s="3" t="b">
        <v>0</v>
      </c>
    </row>
    <row r="758" spans="1:43" x14ac:dyDescent="0.25">
      <c r="A758" s="39" t="str">
        <f>_xlfn.CONCAT(Table4[[#This Row],[Order]],"-",Table4[[#This Row],[Line]])</f>
        <v>76028-3</v>
      </c>
      <c r="B758" s="5">
        <v>43486</v>
      </c>
      <c r="C758" s="8">
        <v>76028</v>
      </c>
      <c r="D758" s="3" t="s">
        <v>4943</v>
      </c>
      <c r="E758" s="8">
        <v>3</v>
      </c>
      <c r="F758" s="8">
        <v>1</v>
      </c>
      <c r="G758" s="3" t="s">
        <v>42</v>
      </c>
      <c r="H758" s="8">
        <v>1</v>
      </c>
      <c r="I758" s="43" t="b">
        <v>0</v>
      </c>
      <c r="J758" s="43" t="b">
        <v>0</v>
      </c>
      <c r="K758" t="s">
        <v>114</v>
      </c>
      <c r="L758" s="43" t="b">
        <v>0</v>
      </c>
      <c r="M758" s="43" t="b">
        <v>0</v>
      </c>
      <c r="N758" s="43" t="b">
        <v>0</v>
      </c>
      <c r="O758" t="s">
        <v>114</v>
      </c>
      <c r="P758" t="s">
        <v>114</v>
      </c>
      <c r="Q758" t="s">
        <v>114</v>
      </c>
      <c r="R758" t="s">
        <v>114</v>
      </c>
      <c r="S758" t="s">
        <v>114</v>
      </c>
      <c r="T758" t="s">
        <v>114</v>
      </c>
      <c r="U758" t="s">
        <v>114</v>
      </c>
      <c r="V758" t="s">
        <v>114</v>
      </c>
      <c r="W758" s="5">
        <v>43481</v>
      </c>
      <c r="X758" s="3" t="s">
        <v>114</v>
      </c>
      <c r="Y758" s="3"/>
      <c r="Z758" s="3" t="s">
        <v>130</v>
      </c>
      <c r="AA758" s="3" t="s">
        <v>114</v>
      </c>
      <c r="AB758" s="3" t="s">
        <v>74</v>
      </c>
      <c r="AC758" s="8">
        <v>4</v>
      </c>
      <c r="AD758" s="3" t="s">
        <v>4942</v>
      </c>
      <c r="AE758" s="3"/>
      <c r="AF758" s="3" t="s">
        <v>114</v>
      </c>
      <c r="AG758" s="8">
        <v>2</v>
      </c>
      <c r="AH758" s="3" t="s">
        <v>74</v>
      </c>
      <c r="AI758" s="3" t="s">
        <v>1333</v>
      </c>
      <c r="AJ758" t="s">
        <v>114</v>
      </c>
      <c r="AK758" t="s">
        <v>114</v>
      </c>
      <c r="AL758" t="s">
        <v>114</v>
      </c>
      <c r="AM758" s="43" t="b">
        <v>0</v>
      </c>
      <c r="AN758" s="3"/>
      <c r="AO758" s="3"/>
      <c r="AP758" s="43" t="b">
        <v>0</v>
      </c>
      <c r="AQ758" s="3" t="b">
        <v>0</v>
      </c>
    </row>
    <row r="759" spans="1:43" x14ac:dyDescent="0.25">
      <c r="A759" s="39" t="str">
        <f>_xlfn.CONCAT(Table4[[#This Row],[Order]],"-",Table4[[#This Row],[Line]])</f>
        <v>76028-4</v>
      </c>
      <c r="B759" s="5">
        <v>43486</v>
      </c>
      <c r="C759" s="8">
        <v>76028</v>
      </c>
      <c r="D759" s="3" t="s">
        <v>4945</v>
      </c>
      <c r="E759" s="8">
        <v>4</v>
      </c>
      <c r="F759" s="8">
        <v>1</v>
      </c>
      <c r="G759" s="3" t="s">
        <v>42</v>
      </c>
      <c r="H759" s="8">
        <v>1</v>
      </c>
      <c r="I759" s="43" t="b">
        <v>0</v>
      </c>
      <c r="J759" s="43" t="b">
        <v>0</v>
      </c>
      <c r="K759" t="s">
        <v>114</v>
      </c>
      <c r="L759" s="43" t="b">
        <v>0</v>
      </c>
      <c r="M759" s="43" t="b">
        <v>0</v>
      </c>
      <c r="N759" s="43" t="b">
        <v>0</v>
      </c>
      <c r="O759" t="s">
        <v>114</v>
      </c>
      <c r="P759" t="s">
        <v>114</v>
      </c>
      <c r="Q759" t="s">
        <v>114</v>
      </c>
      <c r="R759" t="s">
        <v>114</v>
      </c>
      <c r="S759" t="s">
        <v>114</v>
      </c>
      <c r="T759" t="s">
        <v>114</v>
      </c>
      <c r="U759" t="s">
        <v>114</v>
      </c>
      <c r="V759" t="s">
        <v>114</v>
      </c>
      <c r="W759" s="5">
        <v>43481</v>
      </c>
      <c r="X759" s="3" t="s">
        <v>114</v>
      </c>
      <c r="Y759" s="3"/>
      <c r="Z759" s="3" t="s">
        <v>130</v>
      </c>
      <c r="AA759" s="3" t="s">
        <v>114</v>
      </c>
      <c r="AB759" s="3" t="s">
        <v>74</v>
      </c>
      <c r="AC759" s="8">
        <v>4</v>
      </c>
      <c r="AD759" s="3" t="s">
        <v>4944</v>
      </c>
      <c r="AE759" s="3"/>
      <c r="AF759" s="3" t="s">
        <v>114</v>
      </c>
      <c r="AG759" s="8">
        <v>1</v>
      </c>
      <c r="AH759" s="3" t="s">
        <v>74</v>
      </c>
      <c r="AI759" s="3" t="s">
        <v>1333</v>
      </c>
      <c r="AJ759" t="s">
        <v>114</v>
      </c>
      <c r="AK759" t="s">
        <v>114</v>
      </c>
      <c r="AL759" t="s">
        <v>114</v>
      </c>
      <c r="AM759" s="43" t="b">
        <v>0</v>
      </c>
      <c r="AN759" s="3"/>
      <c r="AO759" s="3"/>
      <c r="AP759" s="43" t="b">
        <v>0</v>
      </c>
      <c r="AQ759" s="3" t="b">
        <v>0</v>
      </c>
    </row>
    <row r="760" spans="1:43" x14ac:dyDescent="0.25">
      <c r="A760" s="39" t="str">
        <f>_xlfn.CONCAT(Table4[[#This Row],[Order]],"-",Table4[[#This Row],[Line]])</f>
        <v>76028-5</v>
      </c>
      <c r="B760" s="5">
        <v>43486</v>
      </c>
      <c r="C760" s="8">
        <v>76028</v>
      </c>
      <c r="D760" s="3" t="s">
        <v>4947</v>
      </c>
      <c r="E760" s="8">
        <v>5</v>
      </c>
      <c r="F760" s="8">
        <v>1</v>
      </c>
      <c r="G760" s="3" t="s">
        <v>42</v>
      </c>
      <c r="H760" s="8">
        <v>3</v>
      </c>
      <c r="I760" s="43" t="b">
        <v>0</v>
      </c>
      <c r="J760" s="43" t="b">
        <v>0</v>
      </c>
      <c r="K760" t="s">
        <v>114</v>
      </c>
      <c r="L760" s="43" t="b">
        <v>0</v>
      </c>
      <c r="M760" s="43" t="b">
        <v>0</v>
      </c>
      <c r="N760" s="43" t="b">
        <v>0</v>
      </c>
      <c r="O760" t="s">
        <v>114</v>
      </c>
      <c r="P760" t="s">
        <v>114</v>
      </c>
      <c r="Q760" t="s">
        <v>114</v>
      </c>
      <c r="R760" t="s">
        <v>114</v>
      </c>
      <c r="S760" t="s">
        <v>114</v>
      </c>
      <c r="T760" t="s">
        <v>114</v>
      </c>
      <c r="U760" t="s">
        <v>114</v>
      </c>
      <c r="V760" t="s">
        <v>114</v>
      </c>
      <c r="W760" s="5">
        <v>43481</v>
      </c>
      <c r="X760" s="3" t="s">
        <v>114</v>
      </c>
      <c r="Y760" s="3"/>
      <c r="Z760" s="3" t="s">
        <v>130</v>
      </c>
      <c r="AA760" s="3" t="s">
        <v>114</v>
      </c>
      <c r="AB760" s="3" t="s">
        <v>74</v>
      </c>
      <c r="AC760" s="8">
        <v>4</v>
      </c>
      <c r="AD760" s="3" t="s">
        <v>4946</v>
      </c>
      <c r="AE760" s="3"/>
      <c r="AF760" s="3" t="s">
        <v>114</v>
      </c>
      <c r="AG760" s="8">
        <v>3</v>
      </c>
      <c r="AH760" s="3" t="s">
        <v>74</v>
      </c>
      <c r="AI760" s="3" t="s">
        <v>1333</v>
      </c>
      <c r="AJ760" t="s">
        <v>114</v>
      </c>
      <c r="AK760" t="s">
        <v>114</v>
      </c>
      <c r="AL760" t="s">
        <v>114</v>
      </c>
      <c r="AM760" s="43" t="b">
        <v>0</v>
      </c>
      <c r="AN760" s="3"/>
      <c r="AO760" s="3"/>
      <c r="AP760" s="43" t="b">
        <v>0</v>
      </c>
      <c r="AQ760" s="3" t="b">
        <v>0</v>
      </c>
    </row>
    <row r="761" spans="1:43" x14ac:dyDescent="0.25">
      <c r="A761" s="39" t="str">
        <f>_xlfn.CONCAT(Table4[[#This Row],[Order]],"-",Table4[[#This Row],[Line]])</f>
        <v>76028-6</v>
      </c>
      <c r="B761" s="5">
        <v>43486</v>
      </c>
      <c r="C761" s="8">
        <v>76028</v>
      </c>
      <c r="D761" s="3" t="s">
        <v>4949</v>
      </c>
      <c r="E761" s="8">
        <v>6</v>
      </c>
      <c r="F761" s="8">
        <v>1</v>
      </c>
      <c r="G761" s="3" t="s">
        <v>42</v>
      </c>
      <c r="H761" s="8">
        <v>1</v>
      </c>
      <c r="I761" s="43" t="b">
        <v>0</v>
      </c>
      <c r="J761" s="43" t="b">
        <v>0</v>
      </c>
      <c r="K761" t="s">
        <v>114</v>
      </c>
      <c r="L761" s="43" t="b">
        <v>0</v>
      </c>
      <c r="M761" s="43" t="b">
        <v>0</v>
      </c>
      <c r="N761" s="43" t="b">
        <v>0</v>
      </c>
      <c r="O761" t="s">
        <v>114</v>
      </c>
      <c r="P761" t="s">
        <v>114</v>
      </c>
      <c r="Q761" t="s">
        <v>114</v>
      </c>
      <c r="R761" t="s">
        <v>114</v>
      </c>
      <c r="S761" t="s">
        <v>114</v>
      </c>
      <c r="T761" t="s">
        <v>114</v>
      </c>
      <c r="U761" t="s">
        <v>114</v>
      </c>
      <c r="V761" t="s">
        <v>114</v>
      </c>
      <c r="W761" s="5">
        <v>43481</v>
      </c>
      <c r="X761" s="3" t="s">
        <v>114</v>
      </c>
      <c r="Y761" s="3"/>
      <c r="Z761" s="3" t="s">
        <v>130</v>
      </c>
      <c r="AA761" s="3" t="s">
        <v>114</v>
      </c>
      <c r="AB761" s="3" t="s">
        <v>74</v>
      </c>
      <c r="AC761" s="8">
        <v>4</v>
      </c>
      <c r="AD761" s="3" t="s">
        <v>4948</v>
      </c>
      <c r="AE761" s="3"/>
      <c r="AF761" s="3" t="s">
        <v>114</v>
      </c>
      <c r="AG761" s="8">
        <v>1</v>
      </c>
      <c r="AH761" s="3" t="s">
        <v>74</v>
      </c>
      <c r="AI761" s="3" t="s">
        <v>1333</v>
      </c>
      <c r="AJ761" t="s">
        <v>114</v>
      </c>
      <c r="AK761" t="s">
        <v>114</v>
      </c>
      <c r="AL761" t="s">
        <v>114</v>
      </c>
      <c r="AM761" s="43" t="b">
        <v>0</v>
      </c>
      <c r="AN761" s="3"/>
      <c r="AO761" s="3"/>
      <c r="AP761" s="43" t="b">
        <v>0</v>
      </c>
      <c r="AQ761" s="3" t="b">
        <v>0</v>
      </c>
    </row>
    <row r="762" spans="1:43" x14ac:dyDescent="0.25">
      <c r="A762" s="39" t="str">
        <f>_xlfn.CONCAT(Table4[[#This Row],[Order]],"-",Table4[[#This Row],[Line]])</f>
        <v>76028-7</v>
      </c>
      <c r="B762" s="5">
        <v>43486</v>
      </c>
      <c r="C762" s="8">
        <v>76028</v>
      </c>
      <c r="D762" s="3" t="s">
        <v>4951</v>
      </c>
      <c r="E762" s="8">
        <v>7</v>
      </c>
      <c r="F762" s="8">
        <v>1</v>
      </c>
      <c r="G762" s="3" t="s">
        <v>42</v>
      </c>
      <c r="H762" s="8">
        <v>2</v>
      </c>
      <c r="I762" s="43" t="b">
        <v>0</v>
      </c>
      <c r="J762" s="43" t="b">
        <v>0</v>
      </c>
      <c r="K762" t="s">
        <v>114</v>
      </c>
      <c r="L762" s="43" t="b">
        <v>0</v>
      </c>
      <c r="M762" s="43" t="b">
        <v>0</v>
      </c>
      <c r="N762" s="43" t="b">
        <v>0</v>
      </c>
      <c r="O762" t="s">
        <v>114</v>
      </c>
      <c r="P762" t="s">
        <v>114</v>
      </c>
      <c r="Q762" t="s">
        <v>114</v>
      </c>
      <c r="R762" t="s">
        <v>114</v>
      </c>
      <c r="S762" t="s">
        <v>114</v>
      </c>
      <c r="T762" t="s">
        <v>114</v>
      </c>
      <c r="U762" t="s">
        <v>114</v>
      </c>
      <c r="V762" t="s">
        <v>114</v>
      </c>
      <c r="W762" s="5">
        <v>43481</v>
      </c>
      <c r="X762" s="3" t="s">
        <v>114</v>
      </c>
      <c r="Y762" s="3"/>
      <c r="Z762" s="3" t="s">
        <v>130</v>
      </c>
      <c r="AA762" s="3" t="s">
        <v>114</v>
      </c>
      <c r="AB762" s="3" t="s">
        <v>74</v>
      </c>
      <c r="AC762" s="8">
        <v>4</v>
      </c>
      <c r="AD762" s="3" t="s">
        <v>4950</v>
      </c>
      <c r="AE762" s="3"/>
      <c r="AF762" s="3" t="s">
        <v>114</v>
      </c>
      <c r="AG762" s="8">
        <v>2</v>
      </c>
      <c r="AH762" s="3" t="s">
        <v>74</v>
      </c>
      <c r="AI762" s="3" t="s">
        <v>1333</v>
      </c>
      <c r="AJ762" t="s">
        <v>114</v>
      </c>
      <c r="AK762" t="s">
        <v>114</v>
      </c>
      <c r="AL762" t="s">
        <v>114</v>
      </c>
      <c r="AM762" s="43" t="b">
        <v>0</v>
      </c>
      <c r="AN762" s="3"/>
      <c r="AO762" s="3"/>
      <c r="AP762" s="43" t="b">
        <v>0</v>
      </c>
      <c r="AQ762" s="3" t="b">
        <v>0</v>
      </c>
    </row>
    <row r="763" spans="1:43" x14ac:dyDescent="0.25">
      <c r="A763" s="39" t="str">
        <f>_xlfn.CONCAT(Table4[[#This Row],[Order]],"-",Table4[[#This Row],[Line]])</f>
        <v>76028-8</v>
      </c>
      <c r="B763" s="5">
        <v>43486</v>
      </c>
      <c r="C763" s="8">
        <v>76028</v>
      </c>
      <c r="D763" s="3" t="s">
        <v>4953</v>
      </c>
      <c r="E763" s="8">
        <v>8</v>
      </c>
      <c r="F763" s="8">
        <v>1</v>
      </c>
      <c r="G763" s="3" t="s">
        <v>42</v>
      </c>
      <c r="H763" s="8">
        <v>1</v>
      </c>
      <c r="I763" s="43" t="b">
        <v>0</v>
      </c>
      <c r="J763" s="43" t="b">
        <v>0</v>
      </c>
      <c r="K763" t="s">
        <v>114</v>
      </c>
      <c r="L763" s="43" t="b">
        <v>0</v>
      </c>
      <c r="M763" s="43" t="b">
        <v>0</v>
      </c>
      <c r="N763" s="43" t="b">
        <v>0</v>
      </c>
      <c r="O763" t="s">
        <v>114</v>
      </c>
      <c r="P763" t="s">
        <v>114</v>
      </c>
      <c r="Q763" t="s">
        <v>114</v>
      </c>
      <c r="R763" t="s">
        <v>114</v>
      </c>
      <c r="S763" t="s">
        <v>114</v>
      </c>
      <c r="T763" t="s">
        <v>114</v>
      </c>
      <c r="U763" t="s">
        <v>114</v>
      </c>
      <c r="V763" t="s">
        <v>114</v>
      </c>
      <c r="W763" s="5">
        <v>43481</v>
      </c>
      <c r="X763" s="3" t="s">
        <v>114</v>
      </c>
      <c r="Y763" s="3"/>
      <c r="Z763" s="3" t="s">
        <v>130</v>
      </c>
      <c r="AA763" s="3" t="s">
        <v>114</v>
      </c>
      <c r="AB763" s="3" t="s">
        <v>74</v>
      </c>
      <c r="AC763" s="8">
        <v>4</v>
      </c>
      <c r="AD763" s="3" t="s">
        <v>4952</v>
      </c>
      <c r="AE763" s="3"/>
      <c r="AF763" s="3" t="s">
        <v>114</v>
      </c>
      <c r="AG763" s="8">
        <v>1</v>
      </c>
      <c r="AH763" s="3" t="s">
        <v>74</v>
      </c>
      <c r="AI763" s="3" t="s">
        <v>1333</v>
      </c>
      <c r="AJ763" t="s">
        <v>114</v>
      </c>
      <c r="AK763" t="s">
        <v>114</v>
      </c>
      <c r="AL763" t="s">
        <v>114</v>
      </c>
      <c r="AM763" s="43" t="b">
        <v>0</v>
      </c>
      <c r="AN763" s="3"/>
      <c r="AO763" s="3"/>
      <c r="AP763" s="43" t="b">
        <v>0</v>
      </c>
      <c r="AQ763" s="3" t="b">
        <v>0</v>
      </c>
    </row>
    <row r="764" spans="1:43" x14ac:dyDescent="0.25">
      <c r="A764" s="39" t="str">
        <f>_xlfn.CONCAT(Table4[[#This Row],[Order]],"-",Table4[[#This Row],[Line]])</f>
        <v>76028-9</v>
      </c>
      <c r="B764" s="5">
        <v>43486</v>
      </c>
      <c r="C764" s="8">
        <v>76028</v>
      </c>
      <c r="D764" s="3" t="s">
        <v>4955</v>
      </c>
      <c r="E764" s="8">
        <v>9</v>
      </c>
      <c r="F764" s="8">
        <v>1</v>
      </c>
      <c r="G764" s="3" t="s">
        <v>42</v>
      </c>
      <c r="H764" s="8">
        <v>2</v>
      </c>
      <c r="I764" s="43" t="b">
        <v>0</v>
      </c>
      <c r="J764" s="43" t="b">
        <v>0</v>
      </c>
      <c r="K764" t="s">
        <v>114</v>
      </c>
      <c r="L764" s="43" t="b">
        <v>0</v>
      </c>
      <c r="M764" s="43" t="b">
        <v>0</v>
      </c>
      <c r="N764" s="43" t="b">
        <v>0</v>
      </c>
      <c r="O764" t="s">
        <v>114</v>
      </c>
      <c r="P764" t="s">
        <v>114</v>
      </c>
      <c r="Q764" t="s">
        <v>114</v>
      </c>
      <c r="R764" t="s">
        <v>114</v>
      </c>
      <c r="S764" t="s">
        <v>114</v>
      </c>
      <c r="T764" t="s">
        <v>114</v>
      </c>
      <c r="U764" t="s">
        <v>114</v>
      </c>
      <c r="V764" t="s">
        <v>114</v>
      </c>
      <c r="W764" s="5">
        <v>43481</v>
      </c>
      <c r="X764" s="3" t="s">
        <v>114</v>
      </c>
      <c r="Y764" s="3"/>
      <c r="Z764" s="3" t="s">
        <v>130</v>
      </c>
      <c r="AA764" s="3" t="s">
        <v>114</v>
      </c>
      <c r="AB764" s="3" t="s">
        <v>74</v>
      </c>
      <c r="AC764" s="8">
        <v>4</v>
      </c>
      <c r="AD764" s="3" t="s">
        <v>4954</v>
      </c>
      <c r="AE764" s="3"/>
      <c r="AF764" s="3" t="s">
        <v>114</v>
      </c>
      <c r="AG764" s="8">
        <v>4</v>
      </c>
      <c r="AH764" s="3" t="s">
        <v>74</v>
      </c>
      <c r="AI764" s="3" t="s">
        <v>1333</v>
      </c>
      <c r="AJ764" t="s">
        <v>114</v>
      </c>
      <c r="AK764" t="s">
        <v>114</v>
      </c>
      <c r="AL764" t="s">
        <v>114</v>
      </c>
      <c r="AM764" s="43" t="b">
        <v>0</v>
      </c>
      <c r="AN764" s="3"/>
      <c r="AO764" s="3"/>
      <c r="AP764" s="43" t="b">
        <v>0</v>
      </c>
      <c r="AQ764" s="3" t="b">
        <v>0</v>
      </c>
    </row>
    <row r="765" spans="1:43" x14ac:dyDescent="0.25">
      <c r="A765" s="39" t="str">
        <f>_xlfn.CONCAT(Table4[[#This Row],[Order]],"-",Table4[[#This Row],[Line]])</f>
        <v>76028-10</v>
      </c>
      <c r="B765" s="5">
        <v>43486</v>
      </c>
      <c r="C765" s="8">
        <v>76028</v>
      </c>
      <c r="D765" s="3" t="s">
        <v>4957</v>
      </c>
      <c r="E765" s="8">
        <v>10</v>
      </c>
      <c r="F765" s="8">
        <v>1</v>
      </c>
      <c r="G765" s="3" t="s">
        <v>42</v>
      </c>
      <c r="H765" s="8">
        <v>1</v>
      </c>
      <c r="I765" s="43" t="b">
        <v>0</v>
      </c>
      <c r="J765" s="43" t="b">
        <v>0</v>
      </c>
      <c r="K765" t="s">
        <v>114</v>
      </c>
      <c r="L765" s="43" t="b">
        <v>0</v>
      </c>
      <c r="M765" s="43" t="b">
        <v>0</v>
      </c>
      <c r="N765" s="43" t="b">
        <v>0</v>
      </c>
      <c r="O765" t="s">
        <v>114</v>
      </c>
      <c r="P765" t="s">
        <v>114</v>
      </c>
      <c r="Q765" t="s">
        <v>114</v>
      </c>
      <c r="R765" t="s">
        <v>114</v>
      </c>
      <c r="S765" t="s">
        <v>114</v>
      </c>
      <c r="T765" t="s">
        <v>114</v>
      </c>
      <c r="U765" t="s">
        <v>114</v>
      </c>
      <c r="V765" t="s">
        <v>114</v>
      </c>
      <c r="W765" s="5">
        <v>43481</v>
      </c>
      <c r="X765" s="3" t="s">
        <v>114</v>
      </c>
      <c r="Y765" s="3"/>
      <c r="Z765" s="3" t="s">
        <v>130</v>
      </c>
      <c r="AA765" s="3" t="s">
        <v>114</v>
      </c>
      <c r="AB765" s="3" t="s">
        <v>74</v>
      </c>
      <c r="AC765" s="8">
        <v>4</v>
      </c>
      <c r="AD765" s="3" t="s">
        <v>4956</v>
      </c>
      <c r="AE765" s="3"/>
      <c r="AF765" s="3" t="s">
        <v>114</v>
      </c>
      <c r="AG765" s="8">
        <v>2</v>
      </c>
      <c r="AH765" s="3" t="s">
        <v>74</v>
      </c>
      <c r="AI765" s="3" t="s">
        <v>1333</v>
      </c>
      <c r="AJ765" t="s">
        <v>114</v>
      </c>
      <c r="AK765" t="s">
        <v>114</v>
      </c>
      <c r="AL765" t="s">
        <v>114</v>
      </c>
      <c r="AM765" s="43" t="b">
        <v>0</v>
      </c>
      <c r="AN765" s="3"/>
      <c r="AO765" s="3"/>
      <c r="AP765" s="43" t="b">
        <v>0</v>
      </c>
      <c r="AQ765" s="3" t="b">
        <v>0</v>
      </c>
    </row>
    <row r="766" spans="1:43" x14ac:dyDescent="0.25">
      <c r="A766" s="39" t="str">
        <f>_xlfn.CONCAT(Table4[[#This Row],[Order]],"-",Table4[[#This Row],[Line]])</f>
        <v>76028-11</v>
      </c>
      <c r="B766" s="5">
        <v>43486</v>
      </c>
      <c r="C766" s="8">
        <v>76028</v>
      </c>
      <c r="D766" s="3" t="s">
        <v>4959</v>
      </c>
      <c r="E766" s="8">
        <v>11</v>
      </c>
      <c r="F766" s="8">
        <v>1</v>
      </c>
      <c r="G766" s="3" t="s">
        <v>42</v>
      </c>
      <c r="H766" s="8">
        <v>2</v>
      </c>
      <c r="I766" s="43" t="b">
        <v>0</v>
      </c>
      <c r="J766" s="43" t="b">
        <v>0</v>
      </c>
      <c r="K766" t="s">
        <v>114</v>
      </c>
      <c r="L766" s="43" t="b">
        <v>0</v>
      </c>
      <c r="M766" s="43" t="b">
        <v>0</v>
      </c>
      <c r="N766" s="43" t="b">
        <v>0</v>
      </c>
      <c r="O766" t="s">
        <v>114</v>
      </c>
      <c r="P766" t="s">
        <v>114</v>
      </c>
      <c r="Q766" t="s">
        <v>114</v>
      </c>
      <c r="R766" t="s">
        <v>114</v>
      </c>
      <c r="S766" t="s">
        <v>114</v>
      </c>
      <c r="T766" t="s">
        <v>114</v>
      </c>
      <c r="U766" t="s">
        <v>114</v>
      </c>
      <c r="V766" t="s">
        <v>114</v>
      </c>
      <c r="W766" s="5">
        <v>43481</v>
      </c>
      <c r="X766" s="3" t="s">
        <v>114</v>
      </c>
      <c r="Y766" s="3"/>
      <c r="Z766" s="3" t="s">
        <v>130</v>
      </c>
      <c r="AA766" s="3" t="s">
        <v>114</v>
      </c>
      <c r="AB766" s="3" t="s">
        <v>74</v>
      </c>
      <c r="AC766" s="8">
        <v>4</v>
      </c>
      <c r="AD766" s="3" t="s">
        <v>4958</v>
      </c>
      <c r="AE766" s="3"/>
      <c r="AF766" s="3" t="s">
        <v>114</v>
      </c>
      <c r="AG766" s="8">
        <v>4</v>
      </c>
      <c r="AH766" s="3" t="s">
        <v>74</v>
      </c>
      <c r="AI766" s="3" t="s">
        <v>1333</v>
      </c>
      <c r="AJ766" t="s">
        <v>114</v>
      </c>
      <c r="AK766" t="s">
        <v>114</v>
      </c>
      <c r="AL766" t="s">
        <v>114</v>
      </c>
      <c r="AM766" s="43" t="b">
        <v>0</v>
      </c>
      <c r="AN766" s="3"/>
      <c r="AO766" s="3"/>
      <c r="AP766" s="43" t="b">
        <v>0</v>
      </c>
      <c r="AQ766" s="3" t="b">
        <v>0</v>
      </c>
    </row>
    <row r="767" spans="1:43" x14ac:dyDescent="0.25">
      <c r="A767" s="39" t="str">
        <f>_xlfn.CONCAT(Table4[[#This Row],[Order]],"-",Table4[[#This Row],[Line]])</f>
        <v>76028-12</v>
      </c>
      <c r="B767" s="5">
        <v>43486</v>
      </c>
      <c r="C767" s="8">
        <v>76028</v>
      </c>
      <c r="D767" s="3" t="s">
        <v>4961</v>
      </c>
      <c r="E767" s="8">
        <v>12</v>
      </c>
      <c r="F767" s="8">
        <v>1</v>
      </c>
      <c r="G767" s="3" t="s">
        <v>42</v>
      </c>
      <c r="H767" s="8">
        <v>2</v>
      </c>
      <c r="I767" s="43" t="b">
        <v>0</v>
      </c>
      <c r="J767" s="43" t="b">
        <v>0</v>
      </c>
      <c r="K767" t="s">
        <v>114</v>
      </c>
      <c r="L767" s="43" t="b">
        <v>0</v>
      </c>
      <c r="M767" s="43" t="b">
        <v>0</v>
      </c>
      <c r="N767" s="43" t="b">
        <v>0</v>
      </c>
      <c r="O767" t="s">
        <v>114</v>
      </c>
      <c r="P767" t="s">
        <v>114</v>
      </c>
      <c r="Q767" t="s">
        <v>114</v>
      </c>
      <c r="R767" t="s">
        <v>114</v>
      </c>
      <c r="S767" t="s">
        <v>114</v>
      </c>
      <c r="T767" t="s">
        <v>114</v>
      </c>
      <c r="U767" t="s">
        <v>114</v>
      </c>
      <c r="V767" t="s">
        <v>114</v>
      </c>
      <c r="W767" s="5">
        <v>43481</v>
      </c>
      <c r="X767" s="3" t="s">
        <v>114</v>
      </c>
      <c r="Y767" s="3"/>
      <c r="Z767" s="3" t="s">
        <v>130</v>
      </c>
      <c r="AA767" s="3" t="s">
        <v>114</v>
      </c>
      <c r="AB767" s="3" t="s">
        <v>74</v>
      </c>
      <c r="AC767" s="8">
        <v>4</v>
      </c>
      <c r="AD767" s="3" t="s">
        <v>4960</v>
      </c>
      <c r="AE767" s="3"/>
      <c r="AF767" s="3" t="s">
        <v>114</v>
      </c>
      <c r="AG767" s="8">
        <v>4</v>
      </c>
      <c r="AH767" s="3" t="s">
        <v>74</v>
      </c>
      <c r="AI767" s="3" t="s">
        <v>1333</v>
      </c>
      <c r="AJ767" t="s">
        <v>114</v>
      </c>
      <c r="AK767" t="s">
        <v>114</v>
      </c>
      <c r="AL767" t="s">
        <v>114</v>
      </c>
      <c r="AM767" s="43" t="b">
        <v>0</v>
      </c>
      <c r="AN767" s="3"/>
      <c r="AO767" s="3"/>
      <c r="AP767" s="43" t="b">
        <v>0</v>
      </c>
      <c r="AQ767" s="3" t="b">
        <v>0</v>
      </c>
    </row>
    <row r="768" spans="1:43" x14ac:dyDescent="0.25">
      <c r="A768" s="39" t="str">
        <f>_xlfn.CONCAT(Table4[[#This Row],[Order]],"-",Table4[[#This Row],[Line]])</f>
        <v>76028-13</v>
      </c>
      <c r="B768" s="5">
        <v>43486</v>
      </c>
      <c r="C768" s="8">
        <v>76028</v>
      </c>
      <c r="D768" s="3" t="s">
        <v>4963</v>
      </c>
      <c r="E768" s="8">
        <v>13</v>
      </c>
      <c r="F768" s="8">
        <v>1</v>
      </c>
      <c r="G768" s="3" t="s">
        <v>42</v>
      </c>
      <c r="H768" s="8">
        <v>3</v>
      </c>
      <c r="I768" s="43" t="b">
        <v>0</v>
      </c>
      <c r="J768" s="43" t="b">
        <v>0</v>
      </c>
      <c r="K768" t="s">
        <v>114</v>
      </c>
      <c r="L768" s="43" t="b">
        <v>0</v>
      </c>
      <c r="M768" s="43" t="b">
        <v>0</v>
      </c>
      <c r="N768" s="43" t="b">
        <v>0</v>
      </c>
      <c r="O768" t="s">
        <v>114</v>
      </c>
      <c r="P768" t="s">
        <v>114</v>
      </c>
      <c r="Q768" t="s">
        <v>114</v>
      </c>
      <c r="R768" t="s">
        <v>114</v>
      </c>
      <c r="S768" t="s">
        <v>114</v>
      </c>
      <c r="T768" t="s">
        <v>114</v>
      </c>
      <c r="U768" t="s">
        <v>114</v>
      </c>
      <c r="V768" t="s">
        <v>114</v>
      </c>
      <c r="W768" s="5">
        <v>43481</v>
      </c>
      <c r="X768" s="3" t="s">
        <v>114</v>
      </c>
      <c r="Y768" s="3"/>
      <c r="Z768" s="3" t="s">
        <v>17</v>
      </c>
      <c r="AA768" s="3" t="s">
        <v>114</v>
      </c>
      <c r="AB768" s="3" t="s">
        <v>74</v>
      </c>
      <c r="AC768" s="8">
        <v>4</v>
      </c>
      <c r="AD768" s="3" t="s">
        <v>4962</v>
      </c>
      <c r="AE768" s="3"/>
      <c r="AF768" s="3" t="s">
        <v>114</v>
      </c>
      <c r="AG768" s="8">
        <v>6</v>
      </c>
      <c r="AH768" s="3" t="s">
        <v>74</v>
      </c>
      <c r="AI768" s="3" t="s">
        <v>1333</v>
      </c>
      <c r="AJ768" t="s">
        <v>114</v>
      </c>
      <c r="AK768" t="s">
        <v>114</v>
      </c>
      <c r="AL768" t="s">
        <v>114</v>
      </c>
      <c r="AM768" s="43" t="b">
        <v>0</v>
      </c>
      <c r="AN768" s="3"/>
      <c r="AO768" s="3"/>
      <c r="AP768" s="43" t="b">
        <v>0</v>
      </c>
      <c r="AQ768" s="3" t="b">
        <v>0</v>
      </c>
    </row>
    <row r="769" spans="1:43" x14ac:dyDescent="0.25">
      <c r="A769" s="39" t="str">
        <f>_xlfn.CONCAT(Table4[[#This Row],[Order]],"-",Table4[[#This Row],[Line]])</f>
        <v>76028-15</v>
      </c>
      <c r="B769" s="5">
        <v>43486</v>
      </c>
      <c r="C769" s="8">
        <v>76028</v>
      </c>
      <c r="D769" s="3" t="s">
        <v>4966</v>
      </c>
      <c r="E769" s="8">
        <v>15</v>
      </c>
      <c r="F769" s="8">
        <v>1</v>
      </c>
      <c r="G769" s="3" t="s">
        <v>42</v>
      </c>
      <c r="H769" s="8">
        <v>1</v>
      </c>
      <c r="I769" s="43" t="b">
        <v>0</v>
      </c>
      <c r="J769" s="43" t="b">
        <v>0</v>
      </c>
      <c r="K769" t="s">
        <v>114</v>
      </c>
      <c r="L769" s="43" t="b">
        <v>0</v>
      </c>
      <c r="M769" s="43" t="b">
        <v>0</v>
      </c>
      <c r="N769" s="43" t="b">
        <v>0</v>
      </c>
      <c r="O769" t="s">
        <v>114</v>
      </c>
      <c r="P769" t="s">
        <v>114</v>
      </c>
      <c r="Q769" t="s">
        <v>114</v>
      </c>
      <c r="R769" t="s">
        <v>114</v>
      </c>
      <c r="S769" t="s">
        <v>114</v>
      </c>
      <c r="T769" t="s">
        <v>114</v>
      </c>
      <c r="U769" t="s">
        <v>114</v>
      </c>
      <c r="V769" t="s">
        <v>114</v>
      </c>
      <c r="W769" s="5">
        <v>43481</v>
      </c>
      <c r="X769" s="3" t="s">
        <v>114</v>
      </c>
      <c r="Y769" s="3"/>
      <c r="Z769" s="3" t="s">
        <v>17</v>
      </c>
      <c r="AA769" s="3" t="s">
        <v>114</v>
      </c>
      <c r="AB769" s="3" t="s">
        <v>74</v>
      </c>
      <c r="AC769" s="8">
        <v>4</v>
      </c>
      <c r="AD769" s="3" t="s">
        <v>4965</v>
      </c>
      <c r="AE769" s="3"/>
      <c r="AF769" s="3" t="s">
        <v>114</v>
      </c>
      <c r="AG769" s="8">
        <v>3</v>
      </c>
      <c r="AH769" s="3" t="s">
        <v>74</v>
      </c>
      <c r="AI769" s="3" t="s">
        <v>1333</v>
      </c>
      <c r="AJ769" t="s">
        <v>114</v>
      </c>
      <c r="AK769" t="s">
        <v>114</v>
      </c>
      <c r="AL769" t="s">
        <v>114</v>
      </c>
      <c r="AM769" s="43" t="b">
        <v>0</v>
      </c>
      <c r="AN769" s="3"/>
      <c r="AO769" s="3"/>
      <c r="AP769" s="43" t="b">
        <v>0</v>
      </c>
      <c r="AQ769" s="3" t="b">
        <v>0</v>
      </c>
    </row>
    <row r="770" spans="1:43" x14ac:dyDescent="0.25">
      <c r="A770" s="39" t="str">
        <f>_xlfn.CONCAT(Table4[[#This Row],[Order]],"-",Table4[[#This Row],[Line]])</f>
        <v>76028-16</v>
      </c>
      <c r="B770" s="5">
        <v>43486</v>
      </c>
      <c r="C770" s="8">
        <v>76028</v>
      </c>
      <c r="D770" s="3" t="s">
        <v>4968</v>
      </c>
      <c r="E770" s="8">
        <v>16</v>
      </c>
      <c r="F770" s="8">
        <v>1</v>
      </c>
      <c r="G770" s="3" t="s">
        <v>42</v>
      </c>
      <c r="H770" s="8">
        <v>7</v>
      </c>
      <c r="I770" s="43" t="b">
        <v>0</v>
      </c>
      <c r="J770" s="43" t="b">
        <v>0</v>
      </c>
      <c r="K770" t="s">
        <v>114</v>
      </c>
      <c r="L770" s="43" t="b">
        <v>0</v>
      </c>
      <c r="M770" s="43" t="b">
        <v>0</v>
      </c>
      <c r="N770" s="43" t="b">
        <v>0</v>
      </c>
      <c r="O770" t="s">
        <v>114</v>
      </c>
      <c r="P770" t="s">
        <v>114</v>
      </c>
      <c r="Q770" t="s">
        <v>114</v>
      </c>
      <c r="R770" t="s">
        <v>114</v>
      </c>
      <c r="S770" t="s">
        <v>114</v>
      </c>
      <c r="T770" t="s">
        <v>114</v>
      </c>
      <c r="U770" t="s">
        <v>114</v>
      </c>
      <c r="V770" t="s">
        <v>114</v>
      </c>
      <c r="W770" s="5">
        <v>43481</v>
      </c>
      <c r="X770" s="3" t="s">
        <v>114</v>
      </c>
      <c r="Y770" s="3"/>
      <c r="Z770" s="3" t="s">
        <v>17</v>
      </c>
      <c r="AA770" s="3" t="s">
        <v>114</v>
      </c>
      <c r="AB770" s="3" t="s">
        <v>74</v>
      </c>
      <c r="AC770" s="8">
        <v>4</v>
      </c>
      <c r="AD770" s="3" t="s">
        <v>4967</v>
      </c>
      <c r="AE770" s="3"/>
      <c r="AF770" s="3" t="s">
        <v>114</v>
      </c>
      <c r="AG770" s="8">
        <v>21</v>
      </c>
      <c r="AH770" s="3" t="s">
        <v>74</v>
      </c>
      <c r="AI770" s="3" t="s">
        <v>1333</v>
      </c>
      <c r="AJ770" t="s">
        <v>114</v>
      </c>
      <c r="AK770" t="s">
        <v>114</v>
      </c>
      <c r="AL770" t="s">
        <v>114</v>
      </c>
      <c r="AM770" s="43" t="b">
        <v>0</v>
      </c>
      <c r="AN770" s="3"/>
      <c r="AO770" s="3"/>
      <c r="AP770" s="43" t="b">
        <v>0</v>
      </c>
      <c r="AQ770" s="3" t="b">
        <v>0</v>
      </c>
    </row>
    <row r="771" spans="1:43" x14ac:dyDescent="0.25">
      <c r="A771" s="39" t="str">
        <f>_xlfn.CONCAT(Table4[[#This Row],[Order]],"-",Table4[[#This Row],[Line]])</f>
        <v>76028-17</v>
      </c>
      <c r="B771" s="5">
        <v>43486</v>
      </c>
      <c r="C771" s="8">
        <v>76028</v>
      </c>
      <c r="D771" s="3" t="s">
        <v>4970</v>
      </c>
      <c r="E771" s="8">
        <v>17</v>
      </c>
      <c r="F771" s="8">
        <v>1</v>
      </c>
      <c r="G771" s="3" t="s">
        <v>42</v>
      </c>
      <c r="H771" s="8">
        <v>4</v>
      </c>
      <c r="I771" s="43" t="b">
        <v>0</v>
      </c>
      <c r="J771" s="43" t="b">
        <v>0</v>
      </c>
      <c r="K771" t="s">
        <v>114</v>
      </c>
      <c r="L771" s="43" t="b">
        <v>0</v>
      </c>
      <c r="M771" s="43" t="b">
        <v>0</v>
      </c>
      <c r="N771" s="43" t="b">
        <v>0</v>
      </c>
      <c r="O771" t="s">
        <v>114</v>
      </c>
      <c r="P771" t="s">
        <v>114</v>
      </c>
      <c r="Q771" t="s">
        <v>114</v>
      </c>
      <c r="R771" t="s">
        <v>114</v>
      </c>
      <c r="S771" t="s">
        <v>114</v>
      </c>
      <c r="T771" t="s">
        <v>114</v>
      </c>
      <c r="U771" t="s">
        <v>114</v>
      </c>
      <c r="V771" t="s">
        <v>114</v>
      </c>
      <c r="W771" s="5">
        <v>43481</v>
      </c>
      <c r="X771" s="3" t="s">
        <v>114</v>
      </c>
      <c r="Y771" s="3"/>
      <c r="Z771" s="3" t="s">
        <v>17</v>
      </c>
      <c r="AA771" s="3" t="s">
        <v>114</v>
      </c>
      <c r="AB771" s="3" t="s">
        <v>74</v>
      </c>
      <c r="AC771" s="8">
        <v>4</v>
      </c>
      <c r="AD771" s="3" t="s">
        <v>4969</v>
      </c>
      <c r="AE771" s="3"/>
      <c r="AF771" s="3" t="s">
        <v>114</v>
      </c>
      <c r="AG771" s="8">
        <v>12</v>
      </c>
      <c r="AH771" s="3" t="s">
        <v>74</v>
      </c>
      <c r="AI771" s="3" t="s">
        <v>1333</v>
      </c>
      <c r="AJ771" t="s">
        <v>114</v>
      </c>
      <c r="AK771" t="s">
        <v>114</v>
      </c>
      <c r="AL771" t="s">
        <v>114</v>
      </c>
      <c r="AM771" s="43" t="b">
        <v>0</v>
      </c>
      <c r="AN771" s="3"/>
      <c r="AO771" s="3"/>
      <c r="AP771" s="43" t="b">
        <v>0</v>
      </c>
      <c r="AQ771" s="3" t="b">
        <v>0</v>
      </c>
    </row>
    <row r="772" spans="1:43" x14ac:dyDescent="0.25">
      <c r="A772" s="39" t="str">
        <f>_xlfn.CONCAT(Table4[[#This Row],[Order]],"-",Table4[[#This Row],[Line]])</f>
        <v>76028-18</v>
      </c>
      <c r="B772" s="5">
        <v>43486</v>
      </c>
      <c r="C772" s="8">
        <v>76028</v>
      </c>
      <c r="D772" s="3" t="s">
        <v>4972</v>
      </c>
      <c r="E772" s="8">
        <v>18</v>
      </c>
      <c r="F772" s="8">
        <v>1</v>
      </c>
      <c r="G772" s="3" t="s">
        <v>42</v>
      </c>
      <c r="H772" s="8">
        <v>1</v>
      </c>
      <c r="I772" s="43" t="b">
        <v>0</v>
      </c>
      <c r="J772" s="43" t="b">
        <v>0</v>
      </c>
      <c r="K772" t="s">
        <v>114</v>
      </c>
      <c r="L772" s="43" t="b">
        <v>0</v>
      </c>
      <c r="M772" s="43" t="b">
        <v>0</v>
      </c>
      <c r="N772" s="43" t="b">
        <v>0</v>
      </c>
      <c r="O772" t="s">
        <v>114</v>
      </c>
      <c r="P772" t="s">
        <v>114</v>
      </c>
      <c r="Q772" t="s">
        <v>114</v>
      </c>
      <c r="R772" t="s">
        <v>114</v>
      </c>
      <c r="S772" t="s">
        <v>114</v>
      </c>
      <c r="T772" t="s">
        <v>114</v>
      </c>
      <c r="U772" t="s">
        <v>114</v>
      </c>
      <c r="V772" t="s">
        <v>114</v>
      </c>
      <c r="W772" s="5">
        <v>43481</v>
      </c>
      <c r="X772" s="3" t="s">
        <v>114</v>
      </c>
      <c r="Y772" s="3"/>
      <c r="Z772" s="3" t="s">
        <v>17</v>
      </c>
      <c r="AA772" s="3" t="s">
        <v>114</v>
      </c>
      <c r="AB772" s="3" t="s">
        <v>74</v>
      </c>
      <c r="AC772" s="8">
        <v>4</v>
      </c>
      <c r="AD772" s="3" t="s">
        <v>4971</v>
      </c>
      <c r="AE772" s="3"/>
      <c r="AF772" s="3" t="s">
        <v>114</v>
      </c>
      <c r="AG772" s="8">
        <v>3</v>
      </c>
      <c r="AH772" s="3" t="s">
        <v>74</v>
      </c>
      <c r="AI772" s="3" t="s">
        <v>1333</v>
      </c>
      <c r="AJ772" t="s">
        <v>114</v>
      </c>
      <c r="AK772" t="s">
        <v>114</v>
      </c>
      <c r="AL772" t="s">
        <v>114</v>
      </c>
      <c r="AM772" s="43" t="b">
        <v>0</v>
      </c>
      <c r="AN772" s="3"/>
      <c r="AO772" s="3"/>
      <c r="AP772" s="43" t="b">
        <v>0</v>
      </c>
      <c r="AQ772" s="3" t="b">
        <v>0</v>
      </c>
    </row>
    <row r="773" spans="1:43" x14ac:dyDescent="0.25">
      <c r="A773" s="39" t="str">
        <f>_xlfn.CONCAT(Table4[[#This Row],[Order]],"-",Table4[[#This Row],[Line]])</f>
        <v>76028-19</v>
      </c>
      <c r="B773" s="5">
        <v>43486</v>
      </c>
      <c r="C773" s="8">
        <v>76028</v>
      </c>
      <c r="D773" s="3" t="s">
        <v>4974</v>
      </c>
      <c r="E773" s="8">
        <v>19</v>
      </c>
      <c r="F773" s="8">
        <v>1</v>
      </c>
      <c r="G773" s="3" t="s">
        <v>42</v>
      </c>
      <c r="H773" s="8">
        <v>1</v>
      </c>
      <c r="I773" s="43" t="b">
        <v>0</v>
      </c>
      <c r="J773" s="43" t="b">
        <v>0</v>
      </c>
      <c r="K773" t="s">
        <v>114</v>
      </c>
      <c r="L773" s="43" t="b">
        <v>0</v>
      </c>
      <c r="M773" s="43" t="b">
        <v>0</v>
      </c>
      <c r="N773" s="43" t="b">
        <v>0</v>
      </c>
      <c r="O773" t="s">
        <v>114</v>
      </c>
      <c r="P773" t="s">
        <v>114</v>
      </c>
      <c r="Q773" t="s">
        <v>114</v>
      </c>
      <c r="R773" t="s">
        <v>114</v>
      </c>
      <c r="S773" t="s">
        <v>114</v>
      </c>
      <c r="T773" t="s">
        <v>114</v>
      </c>
      <c r="U773" t="s">
        <v>114</v>
      </c>
      <c r="V773" t="s">
        <v>114</v>
      </c>
      <c r="W773" s="5">
        <v>43481</v>
      </c>
      <c r="X773" s="3" t="s">
        <v>114</v>
      </c>
      <c r="Y773" s="3"/>
      <c r="Z773" s="3" t="s">
        <v>17</v>
      </c>
      <c r="AA773" s="3" t="s">
        <v>114</v>
      </c>
      <c r="AB773" s="3" t="s">
        <v>74</v>
      </c>
      <c r="AC773" s="8">
        <v>4</v>
      </c>
      <c r="AD773" s="3" t="s">
        <v>4973</v>
      </c>
      <c r="AE773" s="3"/>
      <c r="AF773" s="3" t="s">
        <v>114</v>
      </c>
      <c r="AG773" s="8">
        <v>3</v>
      </c>
      <c r="AH773" s="3" t="s">
        <v>74</v>
      </c>
      <c r="AI773" s="3" t="s">
        <v>1333</v>
      </c>
      <c r="AJ773" t="s">
        <v>114</v>
      </c>
      <c r="AK773" t="s">
        <v>114</v>
      </c>
      <c r="AL773" t="s">
        <v>114</v>
      </c>
      <c r="AM773" s="43" t="b">
        <v>0</v>
      </c>
      <c r="AN773" s="3"/>
      <c r="AO773" s="3"/>
      <c r="AP773" s="43" t="b">
        <v>0</v>
      </c>
      <c r="AQ773" s="3" t="b">
        <v>0</v>
      </c>
    </row>
    <row r="774" spans="1:43" x14ac:dyDescent="0.25">
      <c r="A774" s="39" t="str">
        <f>_xlfn.CONCAT(Table4[[#This Row],[Order]],"-",Table4[[#This Row],[Line]])</f>
        <v>76028-20</v>
      </c>
      <c r="B774" s="5">
        <v>43486</v>
      </c>
      <c r="C774" s="8">
        <v>76028</v>
      </c>
      <c r="D774" s="3" t="s">
        <v>4976</v>
      </c>
      <c r="E774" s="8">
        <v>20</v>
      </c>
      <c r="F774" s="8">
        <v>1</v>
      </c>
      <c r="G774" s="3" t="s">
        <v>42</v>
      </c>
      <c r="H774" s="8">
        <v>1</v>
      </c>
      <c r="I774" s="43" t="b">
        <v>0</v>
      </c>
      <c r="J774" s="43" t="b">
        <v>0</v>
      </c>
      <c r="K774" t="s">
        <v>114</v>
      </c>
      <c r="L774" s="43" t="b">
        <v>0</v>
      </c>
      <c r="M774" s="43" t="b">
        <v>0</v>
      </c>
      <c r="N774" s="43" t="b">
        <v>0</v>
      </c>
      <c r="O774" t="s">
        <v>114</v>
      </c>
      <c r="P774" t="s">
        <v>114</v>
      </c>
      <c r="Q774" t="s">
        <v>114</v>
      </c>
      <c r="R774" t="s">
        <v>114</v>
      </c>
      <c r="S774" t="s">
        <v>114</v>
      </c>
      <c r="T774" t="s">
        <v>114</v>
      </c>
      <c r="U774" t="s">
        <v>114</v>
      </c>
      <c r="V774" t="s">
        <v>114</v>
      </c>
      <c r="W774" s="5">
        <v>43481</v>
      </c>
      <c r="X774" s="3" t="s">
        <v>114</v>
      </c>
      <c r="Y774" s="3"/>
      <c r="Z774" s="3" t="s">
        <v>17</v>
      </c>
      <c r="AA774" s="3" t="s">
        <v>114</v>
      </c>
      <c r="AB774" s="3" t="s">
        <v>74</v>
      </c>
      <c r="AC774" s="8">
        <v>4</v>
      </c>
      <c r="AD774" s="3" t="s">
        <v>4975</v>
      </c>
      <c r="AE774" s="3"/>
      <c r="AF774" s="3" t="s">
        <v>114</v>
      </c>
      <c r="AG774" s="8">
        <v>3</v>
      </c>
      <c r="AH774" s="3" t="s">
        <v>74</v>
      </c>
      <c r="AI774" s="3" t="s">
        <v>1333</v>
      </c>
      <c r="AJ774" t="s">
        <v>114</v>
      </c>
      <c r="AK774" t="s">
        <v>114</v>
      </c>
      <c r="AL774" t="s">
        <v>114</v>
      </c>
      <c r="AM774" s="43" t="b">
        <v>0</v>
      </c>
      <c r="AN774" s="3"/>
      <c r="AO774" s="3"/>
      <c r="AP774" s="43" t="b">
        <v>0</v>
      </c>
      <c r="AQ774" s="3" t="b">
        <v>0</v>
      </c>
    </row>
    <row r="775" spans="1:43" x14ac:dyDescent="0.25">
      <c r="A775" s="39" t="str">
        <f>_xlfn.CONCAT(Table4[[#This Row],[Order]],"-",Table4[[#This Row],[Line]])</f>
        <v>76028-21</v>
      </c>
      <c r="B775" s="5">
        <v>43486</v>
      </c>
      <c r="C775" s="8">
        <v>76028</v>
      </c>
      <c r="D775" s="3" t="s">
        <v>4978</v>
      </c>
      <c r="E775" s="8">
        <v>21</v>
      </c>
      <c r="F775" s="8">
        <v>1</v>
      </c>
      <c r="G775" s="3" t="s">
        <v>42</v>
      </c>
      <c r="H775" s="8">
        <v>1</v>
      </c>
      <c r="I775" s="43" t="b">
        <v>0</v>
      </c>
      <c r="J775" s="43" t="b">
        <v>0</v>
      </c>
      <c r="K775" t="s">
        <v>114</v>
      </c>
      <c r="L775" s="43" t="b">
        <v>0</v>
      </c>
      <c r="M775" s="43" t="b">
        <v>0</v>
      </c>
      <c r="N775" s="43" t="b">
        <v>0</v>
      </c>
      <c r="O775" t="s">
        <v>114</v>
      </c>
      <c r="P775" t="s">
        <v>114</v>
      </c>
      <c r="Q775" t="s">
        <v>114</v>
      </c>
      <c r="R775" t="s">
        <v>114</v>
      </c>
      <c r="S775" t="s">
        <v>114</v>
      </c>
      <c r="T775" t="s">
        <v>114</v>
      </c>
      <c r="U775" t="s">
        <v>114</v>
      </c>
      <c r="V775" t="s">
        <v>114</v>
      </c>
      <c r="W775" s="5">
        <v>43481</v>
      </c>
      <c r="X775" s="3" t="s">
        <v>114</v>
      </c>
      <c r="Y775" s="3"/>
      <c r="Z775" s="3" t="s">
        <v>17</v>
      </c>
      <c r="AA775" s="3" t="s">
        <v>114</v>
      </c>
      <c r="AB775" s="3" t="s">
        <v>74</v>
      </c>
      <c r="AC775" s="8">
        <v>4</v>
      </c>
      <c r="AD775" s="3" t="s">
        <v>4977</v>
      </c>
      <c r="AE775" s="3"/>
      <c r="AF775" s="3" t="s">
        <v>114</v>
      </c>
      <c r="AG775" s="8">
        <v>3</v>
      </c>
      <c r="AH775" s="3" t="s">
        <v>74</v>
      </c>
      <c r="AI775" s="3" t="s">
        <v>1333</v>
      </c>
      <c r="AJ775" t="s">
        <v>114</v>
      </c>
      <c r="AK775" t="s">
        <v>114</v>
      </c>
      <c r="AL775" t="s">
        <v>114</v>
      </c>
      <c r="AM775" s="43" t="b">
        <v>0</v>
      </c>
      <c r="AN775" s="3"/>
      <c r="AO775" s="3"/>
      <c r="AP775" s="43" t="b">
        <v>0</v>
      </c>
      <c r="AQ775" s="3" t="b">
        <v>0</v>
      </c>
    </row>
    <row r="776" spans="1:43" x14ac:dyDescent="0.25">
      <c r="A776" s="39" t="str">
        <f>_xlfn.CONCAT(Table4[[#This Row],[Order]],"-",Table4[[#This Row],[Line]])</f>
        <v>76028-22</v>
      </c>
      <c r="B776" s="5">
        <v>43486</v>
      </c>
      <c r="C776" s="8">
        <v>76028</v>
      </c>
      <c r="D776" s="3" t="s">
        <v>4980</v>
      </c>
      <c r="E776" s="8">
        <v>22</v>
      </c>
      <c r="F776" s="8">
        <v>1</v>
      </c>
      <c r="G776" s="3" t="s">
        <v>42</v>
      </c>
      <c r="H776" s="8">
        <v>2</v>
      </c>
      <c r="I776" s="43" t="b">
        <v>0</v>
      </c>
      <c r="J776" s="43" t="b">
        <v>0</v>
      </c>
      <c r="K776" t="s">
        <v>114</v>
      </c>
      <c r="L776" s="43" t="b">
        <v>0</v>
      </c>
      <c r="M776" s="43" t="b">
        <v>0</v>
      </c>
      <c r="N776" s="43" t="b">
        <v>0</v>
      </c>
      <c r="O776" t="s">
        <v>114</v>
      </c>
      <c r="P776" t="s">
        <v>114</v>
      </c>
      <c r="Q776" t="s">
        <v>114</v>
      </c>
      <c r="R776" t="s">
        <v>114</v>
      </c>
      <c r="S776" t="s">
        <v>114</v>
      </c>
      <c r="T776" t="s">
        <v>114</v>
      </c>
      <c r="U776" t="s">
        <v>114</v>
      </c>
      <c r="V776" t="s">
        <v>114</v>
      </c>
      <c r="W776" s="5">
        <v>43481</v>
      </c>
      <c r="X776" s="3" t="s">
        <v>114</v>
      </c>
      <c r="Y776" s="3"/>
      <c r="Z776" s="3" t="s">
        <v>17</v>
      </c>
      <c r="AA776" s="3" t="s">
        <v>114</v>
      </c>
      <c r="AB776" s="3" t="s">
        <v>74</v>
      </c>
      <c r="AC776" s="8">
        <v>4</v>
      </c>
      <c r="AD776" s="3" t="s">
        <v>4979</v>
      </c>
      <c r="AE776" s="3"/>
      <c r="AF776" s="3" t="s">
        <v>114</v>
      </c>
      <c r="AG776" s="8">
        <v>8</v>
      </c>
      <c r="AH776" s="3" t="s">
        <v>74</v>
      </c>
      <c r="AI776" s="3" t="s">
        <v>1333</v>
      </c>
      <c r="AJ776" t="s">
        <v>114</v>
      </c>
      <c r="AK776" t="s">
        <v>114</v>
      </c>
      <c r="AL776" t="s">
        <v>114</v>
      </c>
      <c r="AM776" s="43" t="b">
        <v>0</v>
      </c>
      <c r="AN776" s="3"/>
      <c r="AO776" s="3"/>
      <c r="AP776" s="43" t="b">
        <v>0</v>
      </c>
      <c r="AQ776" s="3" t="b">
        <v>0</v>
      </c>
    </row>
    <row r="777" spans="1:43" x14ac:dyDescent="0.25">
      <c r="A777" s="39" t="str">
        <f>_xlfn.CONCAT(Table4[[#This Row],[Order]],"-",Table4[[#This Row],[Line]])</f>
        <v>76028-23</v>
      </c>
      <c r="B777" s="5">
        <v>43486</v>
      </c>
      <c r="C777" s="8">
        <v>76028</v>
      </c>
      <c r="D777" s="3" t="s">
        <v>4982</v>
      </c>
      <c r="E777" s="8">
        <v>23</v>
      </c>
      <c r="F777" s="8">
        <v>1</v>
      </c>
      <c r="G777" s="3" t="s">
        <v>42</v>
      </c>
      <c r="H777" s="8">
        <v>1</v>
      </c>
      <c r="I777" s="43" t="b">
        <v>0</v>
      </c>
      <c r="J777" s="43" t="b">
        <v>0</v>
      </c>
      <c r="K777" t="s">
        <v>114</v>
      </c>
      <c r="L777" s="43" t="b">
        <v>0</v>
      </c>
      <c r="M777" s="43" t="b">
        <v>0</v>
      </c>
      <c r="N777" s="43" t="b">
        <v>0</v>
      </c>
      <c r="O777" t="s">
        <v>114</v>
      </c>
      <c r="P777" t="s">
        <v>114</v>
      </c>
      <c r="Q777" t="s">
        <v>114</v>
      </c>
      <c r="R777" t="s">
        <v>114</v>
      </c>
      <c r="S777" t="s">
        <v>114</v>
      </c>
      <c r="T777" t="s">
        <v>114</v>
      </c>
      <c r="U777" t="s">
        <v>114</v>
      </c>
      <c r="V777" t="s">
        <v>114</v>
      </c>
      <c r="W777" s="5">
        <v>43481</v>
      </c>
      <c r="X777" s="3" t="s">
        <v>114</v>
      </c>
      <c r="Y777" s="3"/>
      <c r="Z777" s="3" t="s">
        <v>17</v>
      </c>
      <c r="AA777" s="3" t="s">
        <v>114</v>
      </c>
      <c r="AB777" s="3" t="s">
        <v>74</v>
      </c>
      <c r="AC777" s="8">
        <v>4</v>
      </c>
      <c r="AD777" s="3" t="s">
        <v>4981</v>
      </c>
      <c r="AE777" s="3"/>
      <c r="AF777" s="3" t="s">
        <v>114</v>
      </c>
      <c r="AG777" s="8">
        <v>4</v>
      </c>
      <c r="AH777" s="3" t="s">
        <v>74</v>
      </c>
      <c r="AI777" s="3" t="s">
        <v>1333</v>
      </c>
      <c r="AJ777" t="s">
        <v>114</v>
      </c>
      <c r="AK777" t="s">
        <v>114</v>
      </c>
      <c r="AL777" t="s">
        <v>114</v>
      </c>
      <c r="AM777" s="43" t="b">
        <v>0</v>
      </c>
      <c r="AN777" s="3"/>
      <c r="AO777" s="3"/>
      <c r="AP777" s="43" t="b">
        <v>0</v>
      </c>
      <c r="AQ777" s="3" t="b">
        <v>0</v>
      </c>
    </row>
    <row r="778" spans="1:43" x14ac:dyDescent="0.25">
      <c r="A778" s="39" t="str">
        <f>_xlfn.CONCAT(Table4[[#This Row],[Order]],"-",Table4[[#This Row],[Line]])</f>
        <v>76028-24</v>
      </c>
      <c r="B778" s="5">
        <v>43486</v>
      </c>
      <c r="C778" s="8">
        <v>76028</v>
      </c>
      <c r="D778" s="3" t="s">
        <v>4984</v>
      </c>
      <c r="E778" s="8">
        <v>24</v>
      </c>
      <c r="F778" s="8">
        <v>1</v>
      </c>
      <c r="G778" s="3" t="s">
        <v>42</v>
      </c>
      <c r="H778" s="8">
        <v>1</v>
      </c>
      <c r="I778" s="43" t="b">
        <v>0</v>
      </c>
      <c r="J778" s="43" t="b">
        <v>0</v>
      </c>
      <c r="K778" t="s">
        <v>114</v>
      </c>
      <c r="L778" s="43" t="b">
        <v>0</v>
      </c>
      <c r="M778" s="43" t="b">
        <v>0</v>
      </c>
      <c r="N778" s="43" t="b">
        <v>0</v>
      </c>
      <c r="O778" t="s">
        <v>114</v>
      </c>
      <c r="P778" t="s">
        <v>114</v>
      </c>
      <c r="Q778" t="s">
        <v>114</v>
      </c>
      <c r="R778" t="s">
        <v>114</v>
      </c>
      <c r="S778" t="s">
        <v>114</v>
      </c>
      <c r="T778" t="s">
        <v>114</v>
      </c>
      <c r="U778" t="s">
        <v>114</v>
      </c>
      <c r="V778" t="s">
        <v>114</v>
      </c>
      <c r="W778" s="5">
        <v>43481</v>
      </c>
      <c r="X778" s="3" t="s">
        <v>114</v>
      </c>
      <c r="Y778" s="3"/>
      <c r="Z778" s="3" t="s">
        <v>17</v>
      </c>
      <c r="AA778" s="3" t="s">
        <v>114</v>
      </c>
      <c r="AB778" s="3" t="s">
        <v>74</v>
      </c>
      <c r="AC778" s="8">
        <v>4</v>
      </c>
      <c r="AD778" s="3" t="s">
        <v>4983</v>
      </c>
      <c r="AE778" s="3"/>
      <c r="AF778" s="3" t="s">
        <v>114</v>
      </c>
      <c r="AG778" s="8">
        <v>4</v>
      </c>
      <c r="AH778" s="3" t="s">
        <v>74</v>
      </c>
      <c r="AI778" s="3" t="s">
        <v>1333</v>
      </c>
      <c r="AJ778" t="s">
        <v>114</v>
      </c>
      <c r="AK778" t="s">
        <v>114</v>
      </c>
      <c r="AL778" t="s">
        <v>114</v>
      </c>
      <c r="AM778" s="43" t="b">
        <v>0</v>
      </c>
      <c r="AN778" s="3"/>
      <c r="AO778" s="3"/>
      <c r="AP778" s="43" t="b">
        <v>0</v>
      </c>
      <c r="AQ778" s="3" t="b">
        <v>0</v>
      </c>
    </row>
    <row r="779" spans="1:43" x14ac:dyDescent="0.25">
      <c r="A779" s="39" t="str">
        <f>_xlfn.CONCAT(Table4[[#This Row],[Order]],"-",Table4[[#This Row],[Line]])</f>
        <v>76028-25</v>
      </c>
      <c r="B779" s="5">
        <v>43486</v>
      </c>
      <c r="C779" s="8">
        <v>76028</v>
      </c>
      <c r="D779" s="3" t="s">
        <v>4986</v>
      </c>
      <c r="E779" s="8">
        <v>25</v>
      </c>
      <c r="F779" s="8">
        <v>1</v>
      </c>
      <c r="G779" s="3" t="s">
        <v>42</v>
      </c>
      <c r="H779" s="8">
        <v>4</v>
      </c>
      <c r="I779" s="43" t="b">
        <v>0</v>
      </c>
      <c r="J779" s="43" t="b">
        <v>0</v>
      </c>
      <c r="K779" t="s">
        <v>114</v>
      </c>
      <c r="L779" s="43" t="b">
        <v>0</v>
      </c>
      <c r="M779" s="43" t="b">
        <v>0</v>
      </c>
      <c r="N779" s="43" t="b">
        <v>0</v>
      </c>
      <c r="O779" t="s">
        <v>114</v>
      </c>
      <c r="P779" t="s">
        <v>114</v>
      </c>
      <c r="Q779" t="s">
        <v>114</v>
      </c>
      <c r="R779" t="s">
        <v>114</v>
      </c>
      <c r="S779" t="s">
        <v>114</v>
      </c>
      <c r="T779" t="s">
        <v>114</v>
      </c>
      <c r="U779" t="s">
        <v>114</v>
      </c>
      <c r="V779" t="s">
        <v>114</v>
      </c>
      <c r="W779" s="5">
        <v>43481</v>
      </c>
      <c r="X779" s="3" t="s">
        <v>114</v>
      </c>
      <c r="Y779" s="3"/>
      <c r="Z779" s="3" t="s">
        <v>17</v>
      </c>
      <c r="AA779" s="3" t="s">
        <v>114</v>
      </c>
      <c r="AB779" s="3" t="s">
        <v>74</v>
      </c>
      <c r="AC779" s="8">
        <v>4</v>
      </c>
      <c r="AD779" s="3" t="s">
        <v>4985</v>
      </c>
      <c r="AE779" s="3"/>
      <c r="AF779" s="3" t="s">
        <v>114</v>
      </c>
      <c r="AG779" s="8">
        <v>16</v>
      </c>
      <c r="AH779" s="3" t="s">
        <v>74</v>
      </c>
      <c r="AI779" s="3" t="s">
        <v>1333</v>
      </c>
      <c r="AJ779" t="s">
        <v>114</v>
      </c>
      <c r="AK779" t="s">
        <v>114</v>
      </c>
      <c r="AL779" t="s">
        <v>114</v>
      </c>
      <c r="AM779" s="43" t="b">
        <v>0</v>
      </c>
      <c r="AN779" s="3"/>
      <c r="AO779" s="3"/>
      <c r="AP779" s="43" t="b">
        <v>0</v>
      </c>
      <c r="AQ779" s="3" t="b">
        <v>0</v>
      </c>
    </row>
    <row r="780" spans="1:43" x14ac:dyDescent="0.25">
      <c r="A780" s="39" t="str">
        <f>_xlfn.CONCAT(Table4[[#This Row],[Order]],"-",Table4[[#This Row],[Line]])</f>
        <v>76028-26</v>
      </c>
      <c r="B780" s="5">
        <v>43486</v>
      </c>
      <c r="C780" s="8">
        <v>76028</v>
      </c>
      <c r="D780" s="3" t="s">
        <v>4988</v>
      </c>
      <c r="E780" s="8">
        <v>26</v>
      </c>
      <c r="F780" s="8">
        <v>1</v>
      </c>
      <c r="G780" s="3" t="s">
        <v>42</v>
      </c>
      <c r="H780" s="8">
        <v>2</v>
      </c>
      <c r="I780" s="43" t="b">
        <v>0</v>
      </c>
      <c r="J780" s="43" t="b">
        <v>0</v>
      </c>
      <c r="K780" t="s">
        <v>114</v>
      </c>
      <c r="L780" s="43" t="b">
        <v>0</v>
      </c>
      <c r="M780" s="43" t="b">
        <v>0</v>
      </c>
      <c r="N780" s="43" t="b">
        <v>0</v>
      </c>
      <c r="O780" t="s">
        <v>114</v>
      </c>
      <c r="P780" t="s">
        <v>114</v>
      </c>
      <c r="Q780" t="s">
        <v>114</v>
      </c>
      <c r="R780" t="s">
        <v>114</v>
      </c>
      <c r="S780" t="s">
        <v>114</v>
      </c>
      <c r="T780" t="s">
        <v>114</v>
      </c>
      <c r="U780" t="s">
        <v>114</v>
      </c>
      <c r="V780" t="s">
        <v>114</v>
      </c>
      <c r="W780" s="5">
        <v>43481</v>
      </c>
      <c r="X780" s="3" t="s">
        <v>114</v>
      </c>
      <c r="Y780" s="3"/>
      <c r="Z780" s="3" t="s">
        <v>17</v>
      </c>
      <c r="AA780" s="3" t="s">
        <v>114</v>
      </c>
      <c r="AB780" s="3" t="s">
        <v>74</v>
      </c>
      <c r="AC780" s="8">
        <v>4</v>
      </c>
      <c r="AD780" s="3" t="s">
        <v>4987</v>
      </c>
      <c r="AE780" s="3"/>
      <c r="AF780" s="3" t="s">
        <v>114</v>
      </c>
      <c r="AG780" s="8">
        <v>8</v>
      </c>
      <c r="AH780" s="3" t="s">
        <v>74</v>
      </c>
      <c r="AI780" s="3" t="s">
        <v>1333</v>
      </c>
      <c r="AJ780" t="s">
        <v>114</v>
      </c>
      <c r="AK780" t="s">
        <v>114</v>
      </c>
      <c r="AL780" t="s">
        <v>114</v>
      </c>
      <c r="AM780" s="43" t="b">
        <v>0</v>
      </c>
      <c r="AN780" s="3"/>
      <c r="AO780" s="3"/>
      <c r="AP780" s="43" t="b">
        <v>0</v>
      </c>
      <c r="AQ780" s="3" t="b">
        <v>0</v>
      </c>
    </row>
    <row r="781" spans="1:43" x14ac:dyDescent="0.25">
      <c r="A781" s="39" t="str">
        <f>_xlfn.CONCAT(Table4[[#This Row],[Order]],"-",Table4[[#This Row],[Line]])</f>
        <v>76028-27</v>
      </c>
      <c r="B781" s="5">
        <v>43486</v>
      </c>
      <c r="C781" s="8">
        <v>76028</v>
      </c>
      <c r="D781" s="3" t="s">
        <v>4990</v>
      </c>
      <c r="E781" s="8">
        <v>27</v>
      </c>
      <c r="F781" s="8">
        <v>1</v>
      </c>
      <c r="G781" s="3" t="s">
        <v>42</v>
      </c>
      <c r="H781" s="8">
        <v>3</v>
      </c>
      <c r="I781" s="43" t="b">
        <v>0</v>
      </c>
      <c r="J781" s="43" t="b">
        <v>0</v>
      </c>
      <c r="K781" t="s">
        <v>114</v>
      </c>
      <c r="L781" s="43" t="b">
        <v>0</v>
      </c>
      <c r="M781" s="43" t="b">
        <v>0</v>
      </c>
      <c r="N781" s="43" t="b">
        <v>0</v>
      </c>
      <c r="O781" t="s">
        <v>114</v>
      </c>
      <c r="P781" t="s">
        <v>114</v>
      </c>
      <c r="Q781" t="s">
        <v>114</v>
      </c>
      <c r="R781" t="s">
        <v>114</v>
      </c>
      <c r="S781" t="s">
        <v>114</v>
      </c>
      <c r="T781" t="s">
        <v>114</v>
      </c>
      <c r="U781" t="s">
        <v>114</v>
      </c>
      <c r="V781" t="s">
        <v>114</v>
      </c>
      <c r="W781" s="5">
        <v>43481</v>
      </c>
      <c r="X781" s="3" t="s">
        <v>114</v>
      </c>
      <c r="Y781" s="3"/>
      <c r="Z781" s="3" t="s">
        <v>17</v>
      </c>
      <c r="AA781" s="3" t="s">
        <v>114</v>
      </c>
      <c r="AB781" s="3" t="s">
        <v>74</v>
      </c>
      <c r="AC781" s="8">
        <v>4</v>
      </c>
      <c r="AD781" s="3" t="s">
        <v>4989</v>
      </c>
      <c r="AE781" s="3"/>
      <c r="AF781" s="3" t="s">
        <v>114</v>
      </c>
      <c r="AG781" s="8">
        <v>12</v>
      </c>
      <c r="AH781" s="3" t="s">
        <v>74</v>
      </c>
      <c r="AI781" s="3" t="s">
        <v>1333</v>
      </c>
      <c r="AJ781" t="s">
        <v>114</v>
      </c>
      <c r="AK781" t="s">
        <v>114</v>
      </c>
      <c r="AL781" t="s">
        <v>114</v>
      </c>
      <c r="AM781" s="43" t="b">
        <v>0</v>
      </c>
      <c r="AN781" s="3"/>
      <c r="AO781" s="3"/>
      <c r="AP781" s="43" t="b">
        <v>0</v>
      </c>
      <c r="AQ781" s="3" t="b">
        <v>0</v>
      </c>
    </row>
    <row r="782" spans="1:43" x14ac:dyDescent="0.25">
      <c r="A782" s="39" t="str">
        <f>_xlfn.CONCAT(Table4[[#This Row],[Order]],"-",Table4[[#This Row],[Line]])</f>
        <v>76028-28</v>
      </c>
      <c r="B782" s="5">
        <v>43486</v>
      </c>
      <c r="C782" s="8">
        <v>76028</v>
      </c>
      <c r="D782" s="3" t="s">
        <v>4992</v>
      </c>
      <c r="E782" s="8">
        <v>28</v>
      </c>
      <c r="F782" s="8">
        <v>1</v>
      </c>
      <c r="G782" s="3" t="s">
        <v>42</v>
      </c>
      <c r="H782" s="8">
        <v>1</v>
      </c>
      <c r="I782" s="43" t="b">
        <v>0</v>
      </c>
      <c r="J782" s="43" t="b">
        <v>0</v>
      </c>
      <c r="K782" t="s">
        <v>114</v>
      </c>
      <c r="L782" s="43" t="b">
        <v>0</v>
      </c>
      <c r="M782" s="43" t="b">
        <v>0</v>
      </c>
      <c r="N782" s="43" t="b">
        <v>0</v>
      </c>
      <c r="O782" t="s">
        <v>114</v>
      </c>
      <c r="P782" t="s">
        <v>114</v>
      </c>
      <c r="Q782" t="s">
        <v>114</v>
      </c>
      <c r="R782" t="s">
        <v>114</v>
      </c>
      <c r="S782" t="s">
        <v>114</v>
      </c>
      <c r="T782" t="s">
        <v>114</v>
      </c>
      <c r="U782" t="s">
        <v>114</v>
      </c>
      <c r="V782" t="s">
        <v>114</v>
      </c>
      <c r="W782" s="5">
        <v>43481</v>
      </c>
      <c r="X782" s="3" t="s">
        <v>114</v>
      </c>
      <c r="Y782" s="3"/>
      <c r="Z782" s="3" t="s">
        <v>17</v>
      </c>
      <c r="AA782" s="3" t="s">
        <v>114</v>
      </c>
      <c r="AB782" s="3" t="s">
        <v>74</v>
      </c>
      <c r="AC782" s="8">
        <v>4</v>
      </c>
      <c r="AD782" s="3" t="s">
        <v>4991</v>
      </c>
      <c r="AE782" s="3"/>
      <c r="AF782" s="3" t="s">
        <v>114</v>
      </c>
      <c r="AG782" s="8">
        <v>4</v>
      </c>
      <c r="AH782" s="3" t="s">
        <v>74</v>
      </c>
      <c r="AI782" s="3" t="s">
        <v>1333</v>
      </c>
      <c r="AJ782" t="s">
        <v>114</v>
      </c>
      <c r="AK782" t="s">
        <v>114</v>
      </c>
      <c r="AL782" t="s">
        <v>114</v>
      </c>
      <c r="AM782" s="43" t="b">
        <v>0</v>
      </c>
      <c r="AN782" s="3"/>
      <c r="AO782" s="3"/>
      <c r="AP782" s="43" t="b">
        <v>0</v>
      </c>
      <c r="AQ782" s="3" t="b">
        <v>0</v>
      </c>
    </row>
    <row r="783" spans="1:43" x14ac:dyDescent="0.25">
      <c r="A783" s="39" t="str">
        <f>_xlfn.CONCAT(Table4[[#This Row],[Order]],"-",Table4[[#This Row],[Line]])</f>
        <v>76028-29</v>
      </c>
      <c r="B783" s="5">
        <v>43486</v>
      </c>
      <c r="C783" s="8">
        <v>76028</v>
      </c>
      <c r="D783" s="3" t="s">
        <v>4994</v>
      </c>
      <c r="E783" s="8">
        <v>29</v>
      </c>
      <c r="F783" s="8">
        <v>1</v>
      </c>
      <c r="G783" s="3" t="s">
        <v>42</v>
      </c>
      <c r="H783" s="8">
        <v>1</v>
      </c>
      <c r="I783" s="43" t="b">
        <v>0</v>
      </c>
      <c r="J783" s="43" t="b">
        <v>0</v>
      </c>
      <c r="K783" t="s">
        <v>114</v>
      </c>
      <c r="L783" s="43" t="b">
        <v>0</v>
      </c>
      <c r="M783" s="43" t="b">
        <v>0</v>
      </c>
      <c r="N783" s="43" t="b">
        <v>0</v>
      </c>
      <c r="O783" t="s">
        <v>114</v>
      </c>
      <c r="P783" t="s">
        <v>114</v>
      </c>
      <c r="Q783" t="s">
        <v>114</v>
      </c>
      <c r="R783" t="s">
        <v>114</v>
      </c>
      <c r="S783" t="s">
        <v>114</v>
      </c>
      <c r="T783" t="s">
        <v>114</v>
      </c>
      <c r="U783" t="s">
        <v>114</v>
      </c>
      <c r="V783" t="s">
        <v>114</v>
      </c>
      <c r="W783" s="5">
        <v>43481</v>
      </c>
      <c r="X783" s="3" t="s">
        <v>114</v>
      </c>
      <c r="Y783" s="3"/>
      <c r="Z783" s="3" t="s">
        <v>17</v>
      </c>
      <c r="AA783" s="3" t="s">
        <v>114</v>
      </c>
      <c r="AB783" s="3" t="s">
        <v>74</v>
      </c>
      <c r="AC783" s="8">
        <v>4</v>
      </c>
      <c r="AD783" s="3" t="s">
        <v>4993</v>
      </c>
      <c r="AE783" s="3"/>
      <c r="AF783" s="3" t="s">
        <v>114</v>
      </c>
      <c r="AG783" s="8">
        <v>5</v>
      </c>
      <c r="AH783" s="3" t="s">
        <v>74</v>
      </c>
      <c r="AI783" s="3" t="s">
        <v>1333</v>
      </c>
      <c r="AJ783" t="s">
        <v>114</v>
      </c>
      <c r="AK783" t="s">
        <v>114</v>
      </c>
      <c r="AL783" t="s">
        <v>114</v>
      </c>
      <c r="AM783" s="43" t="b">
        <v>0</v>
      </c>
      <c r="AN783" s="3"/>
      <c r="AO783" s="3"/>
      <c r="AP783" s="43" t="b">
        <v>0</v>
      </c>
      <c r="AQ783" s="3" t="b">
        <v>0</v>
      </c>
    </row>
    <row r="784" spans="1:43" x14ac:dyDescent="0.25">
      <c r="A784" s="39" t="str">
        <f>_xlfn.CONCAT(Table4[[#This Row],[Order]],"-",Table4[[#This Row],[Line]])</f>
        <v>76028-30</v>
      </c>
      <c r="B784" s="5">
        <v>43486</v>
      </c>
      <c r="C784" s="8">
        <v>76028</v>
      </c>
      <c r="D784" s="3" t="s">
        <v>4996</v>
      </c>
      <c r="E784" s="8">
        <v>30</v>
      </c>
      <c r="F784" s="8">
        <v>1</v>
      </c>
      <c r="G784" s="3" t="s">
        <v>42</v>
      </c>
      <c r="H784" s="8">
        <v>2</v>
      </c>
      <c r="I784" s="43" t="b">
        <v>0</v>
      </c>
      <c r="J784" s="43" t="b">
        <v>0</v>
      </c>
      <c r="K784" t="s">
        <v>114</v>
      </c>
      <c r="L784" s="43" t="b">
        <v>0</v>
      </c>
      <c r="M784" s="43" t="b">
        <v>0</v>
      </c>
      <c r="N784" s="43" t="b">
        <v>0</v>
      </c>
      <c r="O784" t="s">
        <v>114</v>
      </c>
      <c r="P784" t="s">
        <v>114</v>
      </c>
      <c r="Q784" t="s">
        <v>114</v>
      </c>
      <c r="R784" t="s">
        <v>114</v>
      </c>
      <c r="S784" t="s">
        <v>114</v>
      </c>
      <c r="T784" t="s">
        <v>114</v>
      </c>
      <c r="U784" t="s">
        <v>114</v>
      </c>
      <c r="V784" t="s">
        <v>114</v>
      </c>
      <c r="W784" s="5">
        <v>43481</v>
      </c>
      <c r="X784" s="3" t="s">
        <v>114</v>
      </c>
      <c r="Y784" s="3"/>
      <c r="Z784" s="3" t="s">
        <v>17</v>
      </c>
      <c r="AA784" s="3" t="s">
        <v>114</v>
      </c>
      <c r="AB784" s="3" t="s">
        <v>74</v>
      </c>
      <c r="AC784" s="8">
        <v>4</v>
      </c>
      <c r="AD784" s="3" t="s">
        <v>4995</v>
      </c>
      <c r="AE784" s="3"/>
      <c r="AF784" s="3" t="s">
        <v>114</v>
      </c>
      <c r="AG784" s="8">
        <v>10</v>
      </c>
      <c r="AH784" s="3" t="s">
        <v>74</v>
      </c>
      <c r="AI784" s="3" t="s">
        <v>1333</v>
      </c>
      <c r="AJ784" t="s">
        <v>114</v>
      </c>
      <c r="AK784" t="s">
        <v>114</v>
      </c>
      <c r="AL784" t="s">
        <v>114</v>
      </c>
      <c r="AM784" s="43" t="b">
        <v>0</v>
      </c>
      <c r="AN784" s="3"/>
      <c r="AO784" s="3"/>
      <c r="AP784" s="43" t="b">
        <v>0</v>
      </c>
      <c r="AQ784" s="3" t="b">
        <v>0</v>
      </c>
    </row>
    <row r="785" spans="1:43" x14ac:dyDescent="0.25">
      <c r="A785" s="39" t="str">
        <f>_xlfn.CONCAT(Table4[[#This Row],[Order]],"-",Table4[[#This Row],[Line]])</f>
        <v>76028-31</v>
      </c>
      <c r="B785" s="5">
        <v>43486</v>
      </c>
      <c r="C785" s="8">
        <v>76028</v>
      </c>
      <c r="D785" s="3" t="s">
        <v>4998</v>
      </c>
      <c r="E785" s="8">
        <v>31</v>
      </c>
      <c r="F785" s="8">
        <v>1</v>
      </c>
      <c r="G785" s="3" t="s">
        <v>42</v>
      </c>
      <c r="H785" s="8">
        <v>1</v>
      </c>
      <c r="I785" s="43" t="b">
        <v>0</v>
      </c>
      <c r="J785" s="43" t="b">
        <v>0</v>
      </c>
      <c r="K785" t="s">
        <v>114</v>
      </c>
      <c r="L785" s="43" t="b">
        <v>0</v>
      </c>
      <c r="M785" s="43" t="b">
        <v>0</v>
      </c>
      <c r="N785" s="43" t="b">
        <v>0</v>
      </c>
      <c r="O785" t="s">
        <v>114</v>
      </c>
      <c r="P785" t="s">
        <v>114</v>
      </c>
      <c r="Q785" t="s">
        <v>114</v>
      </c>
      <c r="R785" t="s">
        <v>114</v>
      </c>
      <c r="S785" t="s">
        <v>114</v>
      </c>
      <c r="T785" t="s">
        <v>114</v>
      </c>
      <c r="U785" t="s">
        <v>114</v>
      </c>
      <c r="V785" t="s">
        <v>114</v>
      </c>
      <c r="W785" s="5">
        <v>43481</v>
      </c>
      <c r="X785" s="3" t="s">
        <v>114</v>
      </c>
      <c r="Y785" s="3"/>
      <c r="Z785" s="3" t="s">
        <v>17</v>
      </c>
      <c r="AA785" s="3" t="s">
        <v>114</v>
      </c>
      <c r="AB785" s="3" t="s">
        <v>74</v>
      </c>
      <c r="AC785" s="8">
        <v>4</v>
      </c>
      <c r="AD785" s="3" t="s">
        <v>4997</v>
      </c>
      <c r="AE785" s="3"/>
      <c r="AF785" s="3" t="s">
        <v>114</v>
      </c>
      <c r="AG785" s="8">
        <v>5</v>
      </c>
      <c r="AH785" s="3" t="s">
        <v>74</v>
      </c>
      <c r="AI785" s="3" t="s">
        <v>1333</v>
      </c>
      <c r="AJ785" t="s">
        <v>114</v>
      </c>
      <c r="AK785" t="s">
        <v>114</v>
      </c>
      <c r="AL785" t="s">
        <v>114</v>
      </c>
      <c r="AM785" s="43" t="b">
        <v>0</v>
      </c>
      <c r="AN785" s="3"/>
      <c r="AO785" s="3"/>
      <c r="AP785" s="43" t="b">
        <v>0</v>
      </c>
      <c r="AQ785" s="3" t="b">
        <v>0</v>
      </c>
    </row>
    <row r="786" spans="1:43" x14ac:dyDescent="0.25">
      <c r="A786" s="39" t="str">
        <f>_xlfn.CONCAT(Table4[[#This Row],[Order]],"-",Table4[[#This Row],[Line]])</f>
        <v>76028-33</v>
      </c>
      <c r="B786" s="5">
        <v>43486</v>
      </c>
      <c r="C786" s="8">
        <v>76028</v>
      </c>
      <c r="D786" s="3" t="s">
        <v>5001</v>
      </c>
      <c r="E786" s="8">
        <v>33</v>
      </c>
      <c r="F786" s="8">
        <v>1</v>
      </c>
      <c r="G786" s="3" t="s">
        <v>42</v>
      </c>
      <c r="H786" s="8">
        <v>3</v>
      </c>
      <c r="I786" s="43" t="b">
        <v>0</v>
      </c>
      <c r="J786" s="43" t="b">
        <v>0</v>
      </c>
      <c r="K786" t="s">
        <v>114</v>
      </c>
      <c r="L786" s="43" t="b">
        <v>0</v>
      </c>
      <c r="M786" s="43" t="b">
        <v>0</v>
      </c>
      <c r="N786" s="43" t="b">
        <v>0</v>
      </c>
      <c r="O786" t="s">
        <v>114</v>
      </c>
      <c r="P786" t="s">
        <v>114</v>
      </c>
      <c r="Q786" t="s">
        <v>114</v>
      </c>
      <c r="R786" t="s">
        <v>114</v>
      </c>
      <c r="S786" t="s">
        <v>114</v>
      </c>
      <c r="T786" t="s">
        <v>114</v>
      </c>
      <c r="U786" t="s">
        <v>114</v>
      </c>
      <c r="V786" t="s">
        <v>114</v>
      </c>
      <c r="W786" s="5">
        <v>43481</v>
      </c>
      <c r="X786" s="3" t="s">
        <v>114</v>
      </c>
      <c r="Y786" s="3"/>
      <c r="Z786" s="3" t="s">
        <v>17</v>
      </c>
      <c r="AA786" s="3" t="s">
        <v>114</v>
      </c>
      <c r="AB786" s="3" t="s">
        <v>74</v>
      </c>
      <c r="AC786" s="8">
        <v>4</v>
      </c>
      <c r="AD786" s="3" t="s">
        <v>5000</v>
      </c>
      <c r="AE786" s="3"/>
      <c r="AF786" s="3" t="s">
        <v>114</v>
      </c>
      <c r="AG786" s="8">
        <v>18</v>
      </c>
      <c r="AH786" s="3" t="s">
        <v>74</v>
      </c>
      <c r="AI786" s="3" t="s">
        <v>1333</v>
      </c>
      <c r="AJ786" t="s">
        <v>114</v>
      </c>
      <c r="AK786" t="s">
        <v>114</v>
      </c>
      <c r="AL786" t="s">
        <v>114</v>
      </c>
      <c r="AM786" s="43" t="b">
        <v>0</v>
      </c>
      <c r="AN786" s="3"/>
      <c r="AO786" s="3"/>
      <c r="AP786" s="43" t="b">
        <v>0</v>
      </c>
      <c r="AQ786" s="3" t="b">
        <v>0</v>
      </c>
    </row>
    <row r="787" spans="1:43" x14ac:dyDescent="0.25">
      <c r="A787" s="39" t="str">
        <f>_xlfn.CONCAT(Table4[[#This Row],[Order]],"-",Table4[[#This Row],[Line]])</f>
        <v>76028-34</v>
      </c>
      <c r="B787" s="5">
        <v>43486</v>
      </c>
      <c r="C787" s="8">
        <v>76028</v>
      </c>
      <c r="D787" s="3" t="s">
        <v>5003</v>
      </c>
      <c r="E787" s="8">
        <v>34</v>
      </c>
      <c r="F787" s="8">
        <v>1</v>
      </c>
      <c r="G787" s="3" t="s">
        <v>42</v>
      </c>
      <c r="H787" s="8">
        <v>1</v>
      </c>
      <c r="I787" s="43" t="b">
        <v>0</v>
      </c>
      <c r="J787" s="43" t="b">
        <v>0</v>
      </c>
      <c r="K787" t="s">
        <v>114</v>
      </c>
      <c r="L787" s="43" t="b">
        <v>0</v>
      </c>
      <c r="M787" s="43" t="b">
        <v>0</v>
      </c>
      <c r="N787" s="43" t="b">
        <v>0</v>
      </c>
      <c r="O787" t="s">
        <v>114</v>
      </c>
      <c r="P787" t="s">
        <v>114</v>
      </c>
      <c r="Q787" t="s">
        <v>114</v>
      </c>
      <c r="R787" t="s">
        <v>114</v>
      </c>
      <c r="S787" t="s">
        <v>114</v>
      </c>
      <c r="T787" t="s">
        <v>114</v>
      </c>
      <c r="U787" t="s">
        <v>114</v>
      </c>
      <c r="V787" t="s">
        <v>114</v>
      </c>
      <c r="W787" s="5">
        <v>43481</v>
      </c>
      <c r="X787" s="3" t="s">
        <v>114</v>
      </c>
      <c r="Y787" s="3"/>
      <c r="Z787" s="3" t="s">
        <v>17</v>
      </c>
      <c r="AA787" s="3" t="s">
        <v>114</v>
      </c>
      <c r="AB787" s="3" t="s">
        <v>74</v>
      </c>
      <c r="AC787" s="8">
        <v>4</v>
      </c>
      <c r="AD787" s="3" t="s">
        <v>5002</v>
      </c>
      <c r="AE787" s="3"/>
      <c r="AF787" s="3" t="s">
        <v>114</v>
      </c>
      <c r="AG787" s="8">
        <v>6</v>
      </c>
      <c r="AH787" s="3" t="s">
        <v>74</v>
      </c>
      <c r="AI787" s="3" t="s">
        <v>1333</v>
      </c>
      <c r="AJ787" t="s">
        <v>114</v>
      </c>
      <c r="AK787" t="s">
        <v>114</v>
      </c>
      <c r="AL787" t="s">
        <v>114</v>
      </c>
      <c r="AM787" s="43" t="b">
        <v>0</v>
      </c>
      <c r="AN787" s="3"/>
      <c r="AO787" s="3"/>
      <c r="AP787" s="43" t="b">
        <v>0</v>
      </c>
      <c r="AQ787" s="3" t="b">
        <v>0</v>
      </c>
    </row>
    <row r="788" spans="1:43" x14ac:dyDescent="0.25">
      <c r="A788" s="39" t="str">
        <f>_xlfn.CONCAT(Table4[[#This Row],[Order]],"-",Table4[[#This Row],[Line]])</f>
        <v>76028-35</v>
      </c>
      <c r="B788" s="5">
        <v>43486</v>
      </c>
      <c r="C788" s="8">
        <v>76028</v>
      </c>
      <c r="D788" s="3" t="s">
        <v>5005</v>
      </c>
      <c r="E788" s="8">
        <v>35</v>
      </c>
      <c r="F788" s="8">
        <v>1</v>
      </c>
      <c r="G788" s="3" t="s">
        <v>42</v>
      </c>
      <c r="H788" s="8">
        <v>1</v>
      </c>
      <c r="I788" s="43" t="b">
        <v>0</v>
      </c>
      <c r="J788" s="43" t="b">
        <v>0</v>
      </c>
      <c r="K788" t="s">
        <v>114</v>
      </c>
      <c r="L788" s="43" t="b">
        <v>0</v>
      </c>
      <c r="M788" s="43" t="b">
        <v>0</v>
      </c>
      <c r="N788" s="43" t="b">
        <v>0</v>
      </c>
      <c r="O788" t="s">
        <v>114</v>
      </c>
      <c r="P788" t="s">
        <v>114</v>
      </c>
      <c r="Q788" t="s">
        <v>114</v>
      </c>
      <c r="R788" t="s">
        <v>114</v>
      </c>
      <c r="S788" t="s">
        <v>114</v>
      </c>
      <c r="T788" t="s">
        <v>114</v>
      </c>
      <c r="U788" t="s">
        <v>114</v>
      </c>
      <c r="V788" t="s">
        <v>114</v>
      </c>
      <c r="W788" s="5">
        <v>43481</v>
      </c>
      <c r="X788" s="3" t="s">
        <v>114</v>
      </c>
      <c r="Y788" s="3"/>
      <c r="Z788" s="3" t="s">
        <v>17</v>
      </c>
      <c r="AA788" s="3" t="s">
        <v>114</v>
      </c>
      <c r="AB788" s="3" t="s">
        <v>74</v>
      </c>
      <c r="AC788" s="8">
        <v>4</v>
      </c>
      <c r="AD788" s="3" t="s">
        <v>5004</v>
      </c>
      <c r="AE788" s="3"/>
      <c r="AF788" s="3" t="s">
        <v>114</v>
      </c>
      <c r="AG788" s="8">
        <v>8</v>
      </c>
      <c r="AH788" s="3" t="s">
        <v>74</v>
      </c>
      <c r="AI788" s="3" t="s">
        <v>1333</v>
      </c>
      <c r="AJ788" t="s">
        <v>114</v>
      </c>
      <c r="AK788" t="s">
        <v>114</v>
      </c>
      <c r="AL788" t="s">
        <v>114</v>
      </c>
      <c r="AM788" s="43" t="b">
        <v>0</v>
      </c>
      <c r="AN788" s="3"/>
      <c r="AO788" s="3"/>
      <c r="AP788" s="43" t="b">
        <v>0</v>
      </c>
      <c r="AQ788" s="3" t="b">
        <v>0</v>
      </c>
    </row>
    <row r="789" spans="1:43" x14ac:dyDescent="0.25">
      <c r="A789" s="39" t="str">
        <f>_xlfn.CONCAT(Table4[[#This Row],[Order]],"-",Table4[[#This Row],[Line]])</f>
        <v>76028-36</v>
      </c>
      <c r="B789" s="5">
        <v>43486</v>
      </c>
      <c r="C789" s="8">
        <v>76028</v>
      </c>
      <c r="D789" s="3" t="s">
        <v>5007</v>
      </c>
      <c r="E789" s="8">
        <v>36</v>
      </c>
      <c r="F789" s="8">
        <v>1</v>
      </c>
      <c r="G789" s="3" t="s">
        <v>42</v>
      </c>
      <c r="H789" s="8">
        <v>1</v>
      </c>
      <c r="I789" s="43" t="b">
        <v>0</v>
      </c>
      <c r="J789" s="43" t="b">
        <v>0</v>
      </c>
      <c r="K789" t="s">
        <v>114</v>
      </c>
      <c r="L789" s="43" t="b">
        <v>0</v>
      </c>
      <c r="M789" s="43" t="b">
        <v>0</v>
      </c>
      <c r="N789" s="43" t="b">
        <v>0</v>
      </c>
      <c r="O789" t="s">
        <v>114</v>
      </c>
      <c r="P789" t="s">
        <v>114</v>
      </c>
      <c r="Q789" t="s">
        <v>114</v>
      </c>
      <c r="R789" t="s">
        <v>114</v>
      </c>
      <c r="S789" t="s">
        <v>114</v>
      </c>
      <c r="T789" t="s">
        <v>114</v>
      </c>
      <c r="U789" t="s">
        <v>114</v>
      </c>
      <c r="V789" t="s">
        <v>114</v>
      </c>
      <c r="W789" s="5">
        <v>43481</v>
      </c>
      <c r="X789" s="3" t="s">
        <v>114</v>
      </c>
      <c r="Y789" s="3"/>
      <c r="Z789" s="3" t="s">
        <v>17</v>
      </c>
      <c r="AA789" s="3" t="s">
        <v>114</v>
      </c>
      <c r="AB789" s="3" t="s">
        <v>74</v>
      </c>
      <c r="AC789" s="8">
        <v>4</v>
      </c>
      <c r="AD789" s="3" t="s">
        <v>5006</v>
      </c>
      <c r="AE789" s="3"/>
      <c r="AF789" s="3" t="s">
        <v>114</v>
      </c>
      <c r="AG789" s="8">
        <v>8</v>
      </c>
      <c r="AH789" s="3" t="s">
        <v>74</v>
      </c>
      <c r="AI789" s="3" t="s">
        <v>1333</v>
      </c>
      <c r="AJ789" t="s">
        <v>114</v>
      </c>
      <c r="AK789" t="s">
        <v>114</v>
      </c>
      <c r="AL789" t="s">
        <v>114</v>
      </c>
      <c r="AM789" s="43" t="b">
        <v>0</v>
      </c>
      <c r="AN789" s="3"/>
      <c r="AO789" s="3"/>
      <c r="AP789" s="43" t="b">
        <v>0</v>
      </c>
      <c r="AQ789" s="3" t="b">
        <v>0</v>
      </c>
    </row>
    <row r="790" spans="1:43" x14ac:dyDescent="0.25">
      <c r="A790" s="39" t="str">
        <f>_xlfn.CONCAT(Table4[[#This Row],[Order]],"-",Table4[[#This Row],[Line]])</f>
        <v>76028-37</v>
      </c>
      <c r="B790" s="5">
        <v>43486</v>
      </c>
      <c r="C790" s="8">
        <v>76028</v>
      </c>
      <c r="D790" s="3" t="s">
        <v>5009</v>
      </c>
      <c r="E790" s="8">
        <v>37</v>
      </c>
      <c r="F790" s="8">
        <v>1</v>
      </c>
      <c r="G790" s="3" t="s">
        <v>42</v>
      </c>
      <c r="H790" s="8">
        <v>1</v>
      </c>
      <c r="I790" s="43" t="b">
        <v>0</v>
      </c>
      <c r="J790" s="43" t="b">
        <v>0</v>
      </c>
      <c r="K790" t="s">
        <v>114</v>
      </c>
      <c r="L790" s="43" t="b">
        <v>0</v>
      </c>
      <c r="M790" s="43" t="b">
        <v>0</v>
      </c>
      <c r="N790" s="43" t="b">
        <v>0</v>
      </c>
      <c r="O790" t="s">
        <v>114</v>
      </c>
      <c r="P790" t="s">
        <v>114</v>
      </c>
      <c r="Q790" t="s">
        <v>114</v>
      </c>
      <c r="R790" t="s">
        <v>114</v>
      </c>
      <c r="S790" t="s">
        <v>114</v>
      </c>
      <c r="T790" t="s">
        <v>114</v>
      </c>
      <c r="U790" t="s">
        <v>114</v>
      </c>
      <c r="V790" t="s">
        <v>114</v>
      </c>
      <c r="W790" s="5">
        <v>43481</v>
      </c>
      <c r="X790" s="3" t="s">
        <v>114</v>
      </c>
      <c r="Y790" s="3"/>
      <c r="Z790" s="3" t="s">
        <v>17</v>
      </c>
      <c r="AA790" s="3" t="s">
        <v>114</v>
      </c>
      <c r="AB790" s="3" t="s">
        <v>74</v>
      </c>
      <c r="AC790" s="8">
        <v>4</v>
      </c>
      <c r="AD790" s="3" t="s">
        <v>5008</v>
      </c>
      <c r="AE790" s="3"/>
      <c r="AF790" s="3" t="s">
        <v>114</v>
      </c>
      <c r="AG790" s="8">
        <v>8</v>
      </c>
      <c r="AH790" s="3" t="s">
        <v>74</v>
      </c>
      <c r="AI790" s="3" t="s">
        <v>1333</v>
      </c>
      <c r="AJ790" t="s">
        <v>114</v>
      </c>
      <c r="AK790" t="s">
        <v>114</v>
      </c>
      <c r="AL790" t="s">
        <v>114</v>
      </c>
      <c r="AM790" s="43" t="b">
        <v>0</v>
      </c>
      <c r="AN790" s="3"/>
      <c r="AO790" s="3"/>
      <c r="AP790" s="43" t="b">
        <v>0</v>
      </c>
      <c r="AQ790" s="3" t="b">
        <v>0</v>
      </c>
    </row>
    <row r="791" spans="1:43" x14ac:dyDescent="0.25">
      <c r="A791" s="39" t="str">
        <f>_xlfn.CONCAT(Table4[[#This Row],[Order]],"-",Table4[[#This Row],[Line]])</f>
        <v>76028-38</v>
      </c>
      <c r="B791" s="5">
        <v>43486</v>
      </c>
      <c r="C791" s="8">
        <v>76028</v>
      </c>
      <c r="D791" s="3" t="s">
        <v>5011</v>
      </c>
      <c r="E791" s="8">
        <v>38</v>
      </c>
      <c r="F791" s="8">
        <v>1</v>
      </c>
      <c r="G791" s="3" t="s">
        <v>42</v>
      </c>
      <c r="H791" s="8">
        <v>1</v>
      </c>
      <c r="I791" s="43" t="b">
        <v>0</v>
      </c>
      <c r="J791" s="43" t="b">
        <v>0</v>
      </c>
      <c r="K791" t="s">
        <v>114</v>
      </c>
      <c r="L791" s="43" t="b">
        <v>0</v>
      </c>
      <c r="M791" s="43" t="b">
        <v>0</v>
      </c>
      <c r="N791" s="43" t="b">
        <v>0</v>
      </c>
      <c r="O791" t="s">
        <v>114</v>
      </c>
      <c r="P791" t="s">
        <v>114</v>
      </c>
      <c r="Q791" t="s">
        <v>114</v>
      </c>
      <c r="R791" t="s">
        <v>114</v>
      </c>
      <c r="S791" t="s">
        <v>114</v>
      </c>
      <c r="T791" t="s">
        <v>114</v>
      </c>
      <c r="U791" t="s">
        <v>114</v>
      </c>
      <c r="V791" t="s">
        <v>114</v>
      </c>
      <c r="W791" s="5">
        <v>43481</v>
      </c>
      <c r="X791" s="3" t="s">
        <v>114</v>
      </c>
      <c r="Y791" s="3"/>
      <c r="Z791" s="3" t="s">
        <v>17</v>
      </c>
      <c r="AA791" s="3" t="s">
        <v>114</v>
      </c>
      <c r="AB791" s="3" t="s">
        <v>74</v>
      </c>
      <c r="AC791" s="8">
        <v>4</v>
      </c>
      <c r="AD791" s="3" t="s">
        <v>5010</v>
      </c>
      <c r="AE791" s="3"/>
      <c r="AF791" s="3" t="s">
        <v>114</v>
      </c>
      <c r="AG791" s="8">
        <v>9</v>
      </c>
      <c r="AH791" s="3" t="s">
        <v>74</v>
      </c>
      <c r="AI791" s="3" t="s">
        <v>1333</v>
      </c>
      <c r="AJ791" t="s">
        <v>114</v>
      </c>
      <c r="AK791" t="s">
        <v>114</v>
      </c>
      <c r="AL791" t="s">
        <v>114</v>
      </c>
      <c r="AM791" s="43" t="b">
        <v>0</v>
      </c>
      <c r="AN791" s="3"/>
      <c r="AO791" s="3"/>
      <c r="AP791" s="43" t="b">
        <v>0</v>
      </c>
      <c r="AQ791" s="3" t="b">
        <v>0</v>
      </c>
    </row>
    <row r="792" spans="1:43" x14ac:dyDescent="0.25">
      <c r="A792" s="39" t="str">
        <f>_xlfn.CONCAT(Table4[[#This Row],[Order]],"-",Table4[[#This Row],[Line]])</f>
        <v>76028-39</v>
      </c>
      <c r="B792" s="5">
        <v>43486</v>
      </c>
      <c r="C792" s="8">
        <v>76028</v>
      </c>
      <c r="D792" s="3" t="s">
        <v>5013</v>
      </c>
      <c r="E792" s="8">
        <v>39</v>
      </c>
      <c r="F792" s="8">
        <v>1</v>
      </c>
      <c r="G792" s="3" t="s">
        <v>42</v>
      </c>
      <c r="H792" s="8">
        <v>1</v>
      </c>
      <c r="I792" s="43" t="b">
        <v>0</v>
      </c>
      <c r="J792" s="43" t="b">
        <v>0</v>
      </c>
      <c r="K792" t="s">
        <v>114</v>
      </c>
      <c r="L792" s="43" t="b">
        <v>0</v>
      </c>
      <c r="M792" s="43" t="b">
        <v>0</v>
      </c>
      <c r="N792" s="43" t="b">
        <v>0</v>
      </c>
      <c r="O792" t="s">
        <v>114</v>
      </c>
      <c r="P792" t="s">
        <v>114</v>
      </c>
      <c r="Q792" t="s">
        <v>114</v>
      </c>
      <c r="R792" t="s">
        <v>114</v>
      </c>
      <c r="S792" t="s">
        <v>114</v>
      </c>
      <c r="T792" t="s">
        <v>114</v>
      </c>
      <c r="U792" t="s">
        <v>114</v>
      </c>
      <c r="V792" t="s">
        <v>114</v>
      </c>
      <c r="W792" s="5">
        <v>43481</v>
      </c>
      <c r="X792" s="3" t="s">
        <v>114</v>
      </c>
      <c r="Y792" s="3"/>
      <c r="Z792" s="3" t="s">
        <v>17</v>
      </c>
      <c r="AA792" s="3" t="s">
        <v>114</v>
      </c>
      <c r="AB792" s="3" t="s">
        <v>74</v>
      </c>
      <c r="AC792" s="8">
        <v>4</v>
      </c>
      <c r="AD792" s="3" t="s">
        <v>5012</v>
      </c>
      <c r="AE792" s="3"/>
      <c r="AF792" s="3" t="s">
        <v>114</v>
      </c>
      <c r="AG792" s="8">
        <v>9</v>
      </c>
      <c r="AH792" s="3" t="s">
        <v>74</v>
      </c>
      <c r="AI792" s="3" t="s">
        <v>1333</v>
      </c>
      <c r="AJ792" t="s">
        <v>114</v>
      </c>
      <c r="AK792" t="s">
        <v>114</v>
      </c>
      <c r="AL792" t="s">
        <v>114</v>
      </c>
      <c r="AM792" s="43" t="b">
        <v>0</v>
      </c>
      <c r="AN792" s="3"/>
      <c r="AO792" s="3"/>
      <c r="AP792" s="43" t="b">
        <v>0</v>
      </c>
      <c r="AQ792" s="3" t="b">
        <v>0</v>
      </c>
    </row>
    <row r="793" spans="1:43" x14ac:dyDescent="0.25">
      <c r="A793" s="39" t="str">
        <f>_xlfn.CONCAT(Table4[[#This Row],[Order]],"-",Table4[[#This Row],[Line]])</f>
        <v>76028-40</v>
      </c>
      <c r="B793" s="5">
        <v>43486</v>
      </c>
      <c r="C793" s="8">
        <v>76028</v>
      </c>
      <c r="D793" s="3" t="s">
        <v>5015</v>
      </c>
      <c r="E793" s="8">
        <v>40</v>
      </c>
      <c r="F793" s="8">
        <v>1</v>
      </c>
      <c r="G793" s="3" t="s">
        <v>42</v>
      </c>
      <c r="H793" s="8">
        <v>2</v>
      </c>
      <c r="I793" s="43" t="b">
        <v>0</v>
      </c>
      <c r="J793" s="43" t="b">
        <v>0</v>
      </c>
      <c r="K793" t="s">
        <v>114</v>
      </c>
      <c r="L793" s="43" t="b">
        <v>0</v>
      </c>
      <c r="M793" s="43" t="b">
        <v>0</v>
      </c>
      <c r="N793" s="43" t="b">
        <v>0</v>
      </c>
      <c r="O793" t="s">
        <v>114</v>
      </c>
      <c r="P793" t="s">
        <v>114</v>
      </c>
      <c r="Q793" t="s">
        <v>114</v>
      </c>
      <c r="R793" t="s">
        <v>114</v>
      </c>
      <c r="S793" t="s">
        <v>114</v>
      </c>
      <c r="T793" t="s">
        <v>114</v>
      </c>
      <c r="U793" t="s">
        <v>114</v>
      </c>
      <c r="V793" t="s">
        <v>114</v>
      </c>
      <c r="W793" s="5">
        <v>43481</v>
      </c>
      <c r="X793" s="3" t="s">
        <v>114</v>
      </c>
      <c r="Y793" s="3"/>
      <c r="Z793" s="3" t="s">
        <v>17</v>
      </c>
      <c r="AA793" s="3" t="s">
        <v>114</v>
      </c>
      <c r="AB793" s="3" t="s">
        <v>74</v>
      </c>
      <c r="AC793" s="8">
        <v>4</v>
      </c>
      <c r="AD793" s="3" t="s">
        <v>5014</v>
      </c>
      <c r="AE793" s="3"/>
      <c r="AF793" s="3" t="s">
        <v>114</v>
      </c>
      <c r="AG793" s="8">
        <v>18</v>
      </c>
      <c r="AH793" s="3" t="s">
        <v>74</v>
      </c>
      <c r="AI793" s="3" t="s">
        <v>1333</v>
      </c>
      <c r="AJ793" t="s">
        <v>114</v>
      </c>
      <c r="AK793" t="s">
        <v>114</v>
      </c>
      <c r="AL793" t="s">
        <v>114</v>
      </c>
      <c r="AM793" s="43" t="b">
        <v>0</v>
      </c>
      <c r="AN793" s="3"/>
      <c r="AO793" s="3"/>
      <c r="AP793" s="43" t="b">
        <v>0</v>
      </c>
      <c r="AQ793" s="3" t="b">
        <v>0</v>
      </c>
    </row>
    <row r="794" spans="1:43" x14ac:dyDescent="0.25">
      <c r="A794" s="39" t="str">
        <f>_xlfn.CONCAT(Table4[[#This Row],[Order]],"-",Table4[[#This Row],[Line]])</f>
        <v>76028-41</v>
      </c>
      <c r="B794" s="59">
        <v>43486</v>
      </c>
      <c r="C794" s="57">
        <v>76028</v>
      </c>
      <c r="D794" s="58" t="s">
        <v>5017</v>
      </c>
      <c r="E794" s="57">
        <v>41</v>
      </c>
      <c r="F794" s="57">
        <v>1</v>
      </c>
      <c r="G794" s="58" t="s">
        <v>42</v>
      </c>
      <c r="H794" s="57">
        <v>1</v>
      </c>
      <c r="I794" s="43" t="b">
        <v>0</v>
      </c>
      <c r="J794" s="43" t="b">
        <v>0</v>
      </c>
      <c r="K794" t="s">
        <v>114</v>
      </c>
      <c r="L794" s="43" t="b">
        <v>0</v>
      </c>
      <c r="M794" s="43" t="b">
        <v>0</v>
      </c>
      <c r="N794" s="43" t="b">
        <v>0</v>
      </c>
      <c r="O794" t="s">
        <v>114</v>
      </c>
      <c r="P794" t="s">
        <v>114</v>
      </c>
      <c r="Q794" t="s">
        <v>114</v>
      </c>
      <c r="R794" t="s">
        <v>114</v>
      </c>
      <c r="S794" t="s">
        <v>114</v>
      </c>
      <c r="T794" t="s">
        <v>114</v>
      </c>
      <c r="U794" t="s">
        <v>114</v>
      </c>
      <c r="V794" t="s">
        <v>114</v>
      </c>
      <c r="W794" s="6">
        <v>43481</v>
      </c>
      <c r="X794" s="58" t="s">
        <v>114</v>
      </c>
      <c r="Y794" s="58"/>
      <c r="Z794" s="58" t="s">
        <v>17</v>
      </c>
      <c r="AA794" s="58" t="s">
        <v>114</v>
      </c>
      <c r="AB794" s="58" t="s">
        <v>74</v>
      </c>
      <c r="AC794" s="57">
        <v>4</v>
      </c>
      <c r="AD794" s="58" t="s">
        <v>5016</v>
      </c>
      <c r="AE794" s="59"/>
      <c r="AF794" s="58" t="s">
        <v>114</v>
      </c>
      <c r="AG794" s="57">
        <v>10</v>
      </c>
      <c r="AH794" s="3" t="s">
        <v>74</v>
      </c>
      <c r="AI794" s="3" t="s">
        <v>1333</v>
      </c>
      <c r="AJ794" t="s">
        <v>114</v>
      </c>
      <c r="AK794" t="s">
        <v>114</v>
      </c>
      <c r="AL794" t="s">
        <v>114</v>
      </c>
      <c r="AM794" s="43" t="b">
        <v>0</v>
      </c>
      <c r="AN794" s="3"/>
      <c r="AO794" s="3"/>
      <c r="AP794" s="43" t="b">
        <v>0</v>
      </c>
      <c r="AQ794" s="3" t="b">
        <v>0</v>
      </c>
    </row>
    <row r="795" spans="1:43" x14ac:dyDescent="0.25">
      <c r="A795" s="39" t="str">
        <f>_xlfn.CONCAT(Table4[[#This Row],[Order]],"-",Table4[[#This Row],[Line]])</f>
        <v>76028-42</v>
      </c>
      <c r="B795" s="5">
        <v>43486</v>
      </c>
      <c r="C795" s="8">
        <v>76028</v>
      </c>
      <c r="D795" s="3" t="s">
        <v>5019</v>
      </c>
      <c r="E795" s="8">
        <v>42</v>
      </c>
      <c r="F795" s="8">
        <v>1</v>
      </c>
      <c r="G795" s="3" t="s">
        <v>42</v>
      </c>
      <c r="H795" s="8">
        <v>1</v>
      </c>
      <c r="I795" s="43" t="b">
        <v>0</v>
      </c>
      <c r="J795" s="43" t="b">
        <v>0</v>
      </c>
      <c r="K795" t="s">
        <v>114</v>
      </c>
      <c r="L795" s="43" t="b">
        <v>0</v>
      </c>
      <c r="M795" s="43" t="b">
        <v>0</v>
      </c>
      <c r="N795" s="43" t="b">
        <v>0</v>
      </c>
      <c r="O795" t="s">
        <v>114</v>
      </c>
      <c r="P795" t="s">
        <v>114</v>
      </c>
      <c r="Q795" t="s">
        <v>114</v>
      </c>
      <c r="R795" t="s">
        <v>114</v>
      </c>
      <c r="S795" t="s">
        <v>114</v>
      </c>
      <c r="T795" t="s">
        <v>114</v>
      </c>
      <c r="U795" t="s">
        <v>114</v>
      </c>
      <c r="V795" t="s">
        <v>114</v>
      </c>
      <c r="W795" s="5">
        <v>43481</v>
      </c>
      <c r="X795" s="3" t="s">
        <v>114</v>
      </c>
      <c r="Y795" s="3"/>
      <c r="Z795" s="3" t="s">
        <v>17</v>
      </c>
      <c r="AA795" s="3" t="s">
        <v>114</v>
      </c>
      <c r="AB795" s="3" t="s">
        <v>74</v>
      </c>
      <c r="AC795" s="8">
        <v>4</v>
      </c>
      <c r="AD795" s="3" t="s">
        <v>5018</v>
      </c>
      <c r="AE795" s="3"/>
      <c r="AF795" s="3" t="s">
        <v>114</v>
      </c>
      <c r="AG795" s="8">
        <v>10</v>
      </c>
      <c r="AH795" s="3" t="s">
        <v>74</v>
      </c>
      <c r="AI795" s="3" t="s">
        <v>1333</v>
      </c>
      <c r="AJ795" t="s">
        <v>114</v>
      </c>
      <c r="AK795" t="s">
        <v>114</v>
      </c>
      <c r="AL795" t="s">
        <v>114</v>
      </c>
      <c r="AM795" s="43" t="b">
        <v>0</v>
      </c>
      <c r="AN795" s="3"/>
      <c r="AO795" s="3"/>
      <c r="AP795" s="43" t="b">
        <v>0</v>
      </c>
      <c r="AQ795" s="3" t="b">
        <v>0</v>
      </c>
    </row>
    <row r="796" spans="1:43" x14ac:dyDescent="0.25">
      <c r="A796" s="39" t="str">
        <f>_xlfn.CONCAT(Table4[[#This Row],[Order]],"-",Table4[[#This Row],[Line]])</f>
        <v>76028-43</v>
      </c>
      <c r="B796" s="5">
        <v>43486</v>
      </c>
      <c r="C796" s="8">
        <v>76028</v>
      </c>
      <c r="D796" s="3" t="s">
        <v>5021</v>
      </c>
      <c r="E796" s="8">
        <v>43</v>
      </c>
      <c r="F796" s="8">
        <v>1</v>
      </c>
      <c r="G796" s="3" t="s">
        <v>42</v>
      </c>
      <c r="H796" s="8">
        <v>1</v>
      </c>
      <c r="I796" s="43" t="b">
        <v>0</v>
      </c>
      <c r="J796" s="43" t="b">
        <v>0</v>
      </c>
      <c r="K796" t="s">
        <v>114</v>
      </c>
      <c r="L796" s="43" t="b">
        <v>0</v>
      </c>
      <c r="M796" s="43" t="b">
        <v>0</v>
      </c>
      <c r="N796" s="43" t="b">
        <v>0</v>
      </c>
      <c r="O796" t="s">
        <v>114</v>
      </c>
      <c r="P796" t="s">
        <v>114</v>
      </c>
      <c r="Q796" t="s">
        <v>114</v>
      </c>
      <c r="R796" t="s">
        <v>114</v>
      </c>
      <c r="S796" t="s">
        <v>114</v>
      </c>
      <c r="T796" t="s">
        <v>114</v>
      </c>
      <c r="U796" t="s">
        <v>114</v>
      </c>
      <c r="V796" t="s">
        <v>114</v>
      </c>
      <c r="W796" s="5">
        <v>43481</v>
      </c>
      <c r="X796" s="3" t="s">
        <v>114</v>
      </c>
      <c r="Y796" s="3"/>
      <c r="Z796" s="3" t="s">
        <v>17</v>
      </c>
      <c r="AA796" s="3" t="s">
        <v>114</v>
      </c>
      <c r="AB796" s="3" t="s">
        <v>74</v>
      </c>
      <c r="AC796" s="8">
        <v>4</v>
      </c>
      <c r="AD796" s="3" t="s">
        <v>5020</v>
      </c>
      <c r="AE796" s="3"/>
      <c r="AF796" s="3" t="s">
        <v>114</v>
      </c>
      <c r="AG796" s="8">
        <v>12</v>
      </c>
      <c r="AH796" s="3" t="s">
        <v>74</v>
      </c>
      <c r="AI796" s="3" t="s">
        <v>1333</v>
      </c>
      <c r="AJ796" t="s">
        <v>114</v>
      </c>
      <c r="AK796" t="s">
        <v>114</v>
      </c>
      <c r="AL796" t="s">
        <v>114</v>
      </c>
      <c r="AM796" s="43" t="b">
        <v>0</v>
      </c>
      <c r="AN796" s="3"/>
      <c r="AO796" s="3"/>
      <c r="AP796" s="43" t="b">
        <v>0</v>
      </c>
      <c r="AQ796" s="3" t="b">
        <v>0</v>
      </c>
    </row>
    <row r="797" spans="1:43" x14ac:dyDescent="0.25">
      <c r="A797" s="39" t="str">
        <f>_xlfn.CONCAT(Table4[[#This Row],[Order]],"-",Table4[[#This Row],[Line]])</f>
        <v>76029-1</v>
      </c>
      <c r="B797" s="5">
        <v>43482</v>
      </c>
      <c r="C797" s="8">
        <v>76029</v>
      </c>
      <c r="D797" s="3" t="s">
        <v>3294</v>
      </c>
      <c r="E797" s="8">
        <v>1</v>
      </c>
      <c r="F797" s="8">
        <v>1</v>
      </c>
      <c r="G797" s="3" t="s">
        <v>42</v>
      </c>
      <c r="H797" s="8">
        <v>3</v>
      </c>
      <c r="I797" s="43" t="b">
        <v>0</v>
      </c>
      <c r="J797" s="43" t="b">
        <v>0</v>
      </c>
      <c r="K797" t="s">
        <v>114</v>
      </c>
      <c r="L797" s="43" t="b">
        <v>0</v>
      </c>
      <c r="M797" s="43" t="b">
        <v>0</v>
      </c>
      <c r="N797" s="43" t="b">
        <v>0</v>
      </c>
      <c r="O797" t="s">
        <v>114</v>
      </c>
      <c r="P797" t="s">
        <v>114</v>
      </c>
      <c r="Q797" t="s">
        <v>114</v>
      </c>
      <c r="R797" t="s">
        <v>114</v>
      </c>
      <c r="S797" t="s">
        <v>114</v>
      </c>
      <c r="T797" t="s">
        <v>114</v>
      </c>
      <c r="U797" t="s">
        <v>114</v>
      </c>
      <c r="V797" t="s">
        <v>114</v>
      </c>
      <c r="W797" s="5">
        <v>43479</v>
      </c>
      <c r="X797" s="3" t="s">
        <v>114</v>
      </c>
      <c r="Y797" s="3"/>
      <c r="Z797" s="3" t="s">
        <v>126</v>
      </c>
      <c r="AA797" s="3" t="s">
        <v>114</v>
      </c>
      <c r="AB797" s="3" t="s">
        <v>74</v>
      </c>
      <c r="AC797" s="8">
        <v>15</v>
      </c>
      <c r="AD797" s="3" t="s">
        <v>3293</v>
      </c>
      <c r="AE797" s="3"/>
      <c r="AF797" s="3" t="s">
        <v>114</v>
      </c>
      <c r="AG797" s="8">
        <v>3</v>
      </c>
      <c r="AH797" s="3" t="s">
        <v>74</v>
      </c>
      <c r="AI797" s="3" t="s">
        <v>1322</v>
      </c>
      <c r="AJ797" t="s">
        <v>114</v>
      </c>
      <c r="AK797" t="s">
        <v>114</v>
      </c>
      <c r="AL797" t="s">
        <v>114</v>
      </c>
      <c r="AM797" s="43" t="b">
        <v>0</v>
      </c>
      <c r="AN797" s="3"/>
      <c r="AO797" s="3"/>
      <c r="AP797" s="43" t="b">
        <v>0</v>
      </c>
      <c r="AQ797" s="3" t="b">
        <v>0</v>
      </c>
    </row>
    <row r="798" spans="1:43" x14ac:dyDescent="0.25">
      <c r="A798" s="39" t="str">
        <f>_xlfn.CONCAT(Table4[[#This Row],[Order]],"-",Table4[[#This Row],[Line]])</f>
        <v>76029-2</v>
      </c>
      <c r="B798" s="5">
        <v>43482</v>
      </c>
      <c r="C798" s="8">
        <v>76029</v>
      </c>
      <c r="D798" s="3" t="s">
        <v>3296</v>
      </c>
      <c r="E798" s="8">
        <v>2</v>
      </c>
      <c r="F798" s="8">
        <v>1</v>
      </c>
      <c r="G798" s="3" t="s">
        <v>42</v>
      </c>
      <c r="H798" s="8">
        <v>14</v>
      </c>
      <c r="I798" s="43" t="b">
        <v>0</v>
      </c>
      <c r="J798" s="43" t="b">
        <v>0</v>
      </c>
      <c r="K798" t="s">
        <v>114</v>
      </c>
      <c r="L798" s="43" t="b">
        <v>0</v>
      </c>
      <c r="M798" s="43" t="b">
        <v>0</v>
      </c>
      <c r="N798" s="43" t="b">
        <v>0</v>
      </c>
      <c r="O798" t="s">
        <v>114</v>
      </c>
      <c r="P798" t="s">
        <v>114</v>
      </c>
      <c r="Q798" t="s">
        <v>114</v>
      </c>
      <c r="R798" t="s">
        <v>114</v>
      </c>
      <c r="S798" t="s">
        <v>114</v>
      </c>
      <c r="T798" t="s">
        <v>114</v>
      </c>
      <c r="U798" t="s">
        <v>114</v>
      </c>
      <c r="V798" t="s">
        <v>114</v>
      </c>
      <c r="W798" s="5">
        <v>43479</v>
      </c>
      <c r="X798" s="3" t="s">
        <v>114</v>
      </c>
      <c r="Y798" s="3"/>
      <c r="Z798" s="3" t="s">
        <v>110</v>
      </c>
      <c r="AA798" s="3" t="s">
        <v>114</v>
      </c>
      <c r="AB798" s="3" t="s">
        <v>74</v>
      </c>
      <c r="AC798" s="8">
        <v>15</v>
      </c>
      <c r="AD798" s="3" t="s">
        <v>3295</v>
      </c>
      <c r="AE798" s="3"/>
      <c r="AF798" s="3" t="s">
        <v>114</v>
      </c>
      <c r="AG798" s="8">
        <v>14</v>
      </c>
      <c r="AH798" s="3" t="s">
        <v>74</v>
      </c>
      <c r="AI798" s="3" t="s">
        <v>1322</v>
      </c>
      <c r="AJ798" t="s">
        <v>114</v>
      </c>
      <c r="AK798" t="s">
        <v>114</v>
      </c>
      <c r="AL798" t="s">
        <v>114</v>
      </c>
      <c r="AM798" s="43" t="b">
        <v>0</v>
      </c>
      <c r="AN798" s="3"/>
      <c r="AO798" s="3"/>
      <c r="AP798" s="43" t="b">
        <v>0</v>
      </c>
      <c r="AQ798" s="3" t="b">
        <v>0</v>
      </c>
    </row>
    <row r="799" spans="1:43" x14ac:dyDescent="0.25">
      <c r="A799" s="39" t="str">
        <f>_xlfn.CONCAT(Table4[[#This Row],[Order]],"-",Table4[[#This Row],[Line]])</f>
        <v>76029-3</v>
      </c>
      <c r="B799" s="5">
        <v>43482</v>
      </c>
      <c r="C799" s="8">
        <v>76029</v>
      </c>
      <c r="D799" s="3" t="s">
        <v>3297</v>
      </c>
      <c r="E799" s="8">
        <v>3</v>
      </c>
      <c r="F799" s="8">
        <v>1</v>
      </c>
      <c r="G799" s="3" t="s">
        <v>42</v>
      </c>
      <c r="H799" s="8">
        <v>3</v>
      </c>
      <c r="I799" s="43" t="b">
        <v>0</v>
      </c>
      <c r="J799" s="43" t="b">
        <v>0</v>
      </c>
      <c r="K799" t="s">
        <v>114</v>
      </c>
      <c r="L799" s="43" t="b">
        <v>0</v>
      </c>
      <c r="M799" s="43" t="b">
        <v>0</v>
      </c>
      <c r="N799" s="43" t="b">
        <v>0</v>
      </c>
      <c r="O799" t="s">
        <v>114</v>
      </c>
      <c r="P799" t="s">
        <v>114</v>
      </c>
      <c r="Q799" t="s">
        <v>114</v>
      </c>
      <c r="R799" t="s">
        <v>114</v>
      </c>
      <c r="S799" t="s">
        <v>114</v>
      </c>
      <c r="T799" t="s">
        <v>114</v>
      </c>
      <c r="U799" t="s">
        <v>114</v>
      </c>
      <c r="V799" t="s">
        <v>114</v>
      </c>
      <c r="W799" s="5">
        <v>43479</v>
      </c>
      <c r="X799" s="3" t="s">
        <v>114</v>
      </c>
      <c r="Y799" s="3"/>
      <c r="Z799" s="3" t="s">
        <v>25</v>
      </c>
      <c r="AA799" s="3" t="s">
        <v>114</v>
      </c>
      <c r="AB799" s="3" t="s">
        <v>74</v>
      </c>
      <c r="AC799" s="8">
        <v>15</v>
      </c>
      <c r="AD799" s="3" t="s">
        <v>2064</v>
      </c>
      <c r="AE799" s="3"/>
      <c r="AF799" s="3" t="s">
        <v>114</v>
      </c>
      <c r="AG799" s="8">
        <v>3</v>
      </c>
      <c r="AH799" s="3" t="s">
        <v>74</v>
      </c>
      <c r="AI799" s="3" t="s">
        <v>1322</v>
      </c>
      <c r="AJ799" t="s">
        <v>114</v>
      </c>
      <c r="AK799" t="s">
        <v>114</v>
      </c>
      <c r="AL799" t="s">
        <v>114</v>
      </c>
      <c r="AM799" s="43" t="b">
        <v>0</v>
      </c>
      <c r="AN799" s="3"/>
      <c r="AO799" s="3"/>
      <c r="AP799" s="43" t="b">
        <v>0</v>
      </c>
      <c r="AQ799" s="3" t="b">
        <v>0</v>
      </c>
    </row>
    <row r="800" spans="1:43" x14ac:dyDescent="0.25">
      <c r="A800" s="39" t="str">
        <f>_xlfn.CONCAT(Table4[[#This Row],[Order]],"-",Table4[[#This Row],[Line]])</f>
        <v>76029-4</v>
      </c>
      <c r="B800" s="5">
        <v>43482</v>
      </c>
      <c r="C800" s="8">
        <v>76029</v>
      </c>
      <c r="D800" s="3" t="s">
        <v>3299</v>
      </c>
      <c r="E800" s="8">
        <v>4</v>
      </c>
      <c r="F800" s="8">
        <v>1</v>
      </c>
      <c r="G800" s="3" t="s">
        <v>42</v>
      </c>
      <c r="H800" s="8">
        <v>1</v>
      </c>
      <c r="I800" s="43" t="b">
        <v>0</v>
      </c>
      <c r="J800" s="43" t="b">
        <v>0</v>
      </c>
      <c r="K800" t="s">
        <v>114</v>
      </c>
      <c r="L800" s="43" t="b">
        <v>0</v>
      </c>
      <c r="M800" s="43" t="b">
        <v>0</v>
      </c>
      <c r="N800" s="43" t="b">
        <v>0</v>
      </c>
      <c r="O800" t="s">
        <v>114</v>
      </c>
      <c r="P800" t="s">
        <v>114</v>
      </c>
      <c r="Q800" t="s">
        <v>114</v>
      </c>
      <c r="R800" t="s">
        <v>114</v>
      </c>
      <c r="S800" t="s">
        <v>114</v>
      </c>
      <c r="T800" t="s">
        <v>114</v>
      </c>
      <c r="U800" t="s">
        <v>114</v>
      </c>
      <c r="V800" t="s">
        <v>114</v>
      </c>
      <c r="W800" s="5">
        <v>43479</v>
      </c>
      <c r="X800" s="3" t="s">
        <v>114</v>
      </c>
      <c r="Y800" s="3"/>
      <c r="Z800" s="3" t="s">
        <v>2574</v>
      </c>
      <c r="AA800" s="3" t="s">
        <v>114</v>
      </c>
      <c r="AB800" s="3" t="s">
        <v>74</v>
      </c>
      <c r="AC800" s="8">
        <v>15</v>
      </c>
      <c r="AD800" s="3" t="s">
        <v>3298</v>
      </c>
      <c r="AE800" s="3"/>
      <c r="AF800" s="3" t="s">
        <v>114</v>
      </c>
      <c r="AG800" s="8">
        <v>1</v>
      </c>
      <c r="AH800" s="3" t="s">
        <v>74</v>
      </c>
      <c r="AI800" s="3" t="s">
        <v>1322</v>
      </c>
      <c r="AJ800" t="s">
        <v>114</v>
      </c>
      <c r="AK800" t="s">
        <v>114</v>
      </c>
      <c r="AL800" t="s">
        <v>114</v>
      </c>
      <c r="AM800" s="43" t="b">
        <v>0</v>
      </c>
      <c r="AN800" s="3"/>
      <c r="AO800" s="3"/>
      <c r="AP800" s="43" t="b">
        <v>0</v>
      </c>
      <c r="AQ800" s="3" t="b">
        <v>0</v>
      </c>
    </row>
    <row r="801" spans="1:43" x14ac:dyDescent="0.25">
      <c r="A801" s="39" t="str">
        <f>_xlfn.CONCAT(Table4[[#This Row],[Order]],"-",Table4[[#This Row],[Line]])</f>
        <v>76029-5</v>
      </c>
      <c r="B801" s="5">
        <v>43482</v>
      </c>
      <c r="C801" s="8">
        <v>76029</v>
      </c>
      <c r="D801" s="3" t="s">
        <v>3301</v>
      </c>
      <c r="E801" s="8">
        <v>5</v>
      </c>
      <c r="F801" s="8">
        <v>1</v>
      </c>
      <c r="G801" s="3" t="s">
        <v>42</v>
      </c>
      <c r="H801" s="8">
        <v>2</v>
      </c>
      <c r="I801" s="43" t="b">
        <v>0</v>
      </c>
      <c r="J801" s="43" t="b">
        <v>0</v>
      </c>
      <c r="K801" t="s">
        <v>114</v>
      </c>
      <c r="L801" s="43" t="b">
        <v>0</v>
      </c>
      <c r="M801" s="43" t="b">
        <v>0</v>
      </c>
      <c r="N801" s="43" t="b">
        <v>0</v>
      </c>
      <c r="O801" t="s">
        <v>114</v>
      </c>
      <c r="P801" t="s">
        <v>114</v>
      </c>
      <c r="Q801" t="s">
        <v>114</v>
      </c>
      <c r="R801" t="s">
        <v>114</v>
      </c>
      <c r="S801" t="s">
        <v>114</v>
      </c>
      <c r="T801" t="s">
        <v>114</v>
      </c>
      <c r="U801" t="s">
        <v>114</v>
      </c>
      <c r="V801" t="s">
        <v>114</v>
      </c>
      <c r="W801" s="5">
        <v>43479</v>
      </c>
      <c r="X801" s="3" t="s">
        <v>114</v>
      </c>
      <c r="Y801" s="3"/>
      <c r="Z801" s="3" t="s">
        <v>1041</v>
      </c>
      <c r="AA801" s="3" t="s">
        <v>114</v>
      </c>
      <c r="AB801" s="3" t="s">
        <v>74</v>
      </c>
      <c r="AC801" s="8">
        <v>15</v>
      </c>
      <c r="AD801" s="3" t="s">
        <v>3300</v>
      </c>
      <c r="AE801" s="3"/>
      <c r="AF801" s="3" t="s">
        <v>114</v>
      </c>
      <c r="AG801" s="8">
        <v>2</v>
      </c>
      <c r="AH801" s="3" t="s">
        <v>74</v>
      </c>
      <c r="AI801" s="3" t="s">
        <v>1322</v>
      </c>
      <c r="AJ801" t="s">
        <v>114</v>
      </c>
      <c r="AK801" t="s">
        <v>114</v>
      </c>
      <c r="AL801" t="s">
        <v>114</v>
      </c>
      <c r="AM801" s="43" t="b">
        <v>0</v>
      </c>
      <c r="AN801" s="3"/>
      <c r="AO801" s="3"/>
      <c r="AP801" s="43" t="b">
        <v>0</v>
      </c>
      <c r="AQ801" s="3" t="b">
        <v>0</v>
      </c>
    </row>
    <row r="802" spans="1:43" x14ac:dyDescent="0.25">
      <c r="A802" s="39" t="str">
        <f>_xlfn.CONCAT(Table4[[#This Row],[Order]],"-",Table4[[#This Row],[Line]])</f>
        <v>76029-6</v>
      </c>
      <c r="B802" s="5">
        <v>43482</v>
      </c>
      <c r="C802" s="8">
        <v>76029</v>
      </c>
      <c r="D802" s="3" t="s">
        <v>3303</v>
      </c>
      <c r="E802" s="8">
        <v>6</v>
      </c>
      <c r="F802" s="8">
        <v>1</v>
      </c>
      <c r="G802" s="3" t="s">
        <v>42</v>
      </c>
      <c r="H802" s="8">
        <v>2</v>
      </c>
      <c r="I802" s="43" t="b">
        <v>0</v>
      </c>
      <c r="J802" s="43" t="b">
        <v>0</v>
      </c>
      <c r="K802" t="s">
        <v>114</v>
      </c>
      <c r="L802" s="43" t="b">
        <v>0</v>
      </c>
      <c r="M802" s="43" t="b">
        <v>0</v>
      </c>
      <c r="N802" s="43" t="b">
        <v>0</v>
      </c>
      <c r="O802" t="s">
        <v>114</v>
      </c>
      <c r="P802" t="s">
        <v>114</v>
      </c>
      <c r="Q802" t="s">
        <v>114</v>
      </c>
      <c r="R802" t="s">
        <v>114</v>
      </c>
      <c r="S802" t="s">
        <v>114</v>
      </c>
      <c r="T802" t="s">
        <v>114</v>
      </c>
      <c r="U802" t="s">
        <v>114</v>
      </c>
      <c r="V802" t="s">
        <v>114</v>
      </c>
      <c r="W802" s="5">
        <v>43479</v>
      </c>
      <c r="X802" s="3" t="s">
        <v>114</v>
      </c>
      <c r="Y802" s="3"/>
      <c r="Z802" s="3" t="s">
        <v>4876</v>
      </c>
      <c r="AA802" s="3" t="s">
        <v>114</v>
      </c>
      <c r="AB802" s="3" t="s">
        <v>74</v>
      </c>
      <c r="AC802" s="8">
        <v>15</v>
      </c>
      <c r="AD802" s="3" t="s">
        <v>3302</v>
      </c>
      <c r="AE802" s="3"/>
      <c r="AF802" s="3" t="s">
        <v>114</v>
      </c>
      <c r="AG802" s="8">
        <v>4</v>
      </c>
      <c r="AH802" s="3" t="s">
        <v>74</v>
      </c>
      <c r="AI802" s="3" t="s">
        <v>1322</v>
      </c>
      <c r="AJ802" t="s">
        <v>114</v>
      </c>
      <c r="AK802" t="s">
        <v>114</v>
      </c>
      <c r="AL802" t="s">
        <v>114</v>
      </c>
      <c r="AM802" s="43" t="b">
        <v>0</v>
      </c>
      <c r="AN802" s="3"/>
      <c r="AO802" s="3"/>
      <c r="AP802" s="43" t="b">
        <v>0</v>
      </c>
      <c r="AQ802" s="3" t="b">
        <v>0</v>
      </c>
    </row>
    <row r="803" spans="1:43" x14ac:dyDescent="0.25">
      <c r="A803" s="39" t="str">
        <f>_xlfn.CONCAT(Table4[[#This Row],[Order]],"-",Table4[[#This Row],[Line]])</f>
        <v>76029-7</v>
      </c>
      <c r="B803" s="5">
        <v>43482</v>
      </c>
      <c r="C803" s="8">
        <v>76029</v>
      </c>
      <c r="D803" s="3" t="s">
        <v>3305</v>
      </c>
      <c r="E803" s="8">
        <v>7</v>
      </c>
      <c r="F803" s="8">
        <v>1</v>
      </c>
      <c r="G803" s="3" t="s">
        <v>42</v>
      </c>
      <c r="H803" s="8">
        <v>3</v>
      </c>
      <c r="I803" s="43" t="b">
        <v>0</v>
      </c>
      <c r="J803" s="43" t="b">
        <v>0</v>
      </c>
      <c r="K803" t="s">
        <v>114</v>
      </c>
      <c r="L803" s="43" t="b">
        <v>0</v>
      </c>
      <c r="M803" s="43" t="b">
        <v>0</v>
      </c>
      <c r="N803" s="43" t="b">
        <v>0</v>
      </c>
      <c r="O803" t="s">
        <v>114</v>
      </c>
      <c r="P803" t="s">
        <v>114</v>
      </c>
      <c r="Q803" t="s">
        <v>114</v>
      </c>
      <c r="R803" t="s">
        <v>114</v>
      </c>
      <c r="S803" t="s">
        <v>114</v>
      </c>
      <c r="T803" t="s">
        <v>114</v>
      </c>
      <c r="U803" t="s">
        <v>114</v>
      </c>
      <c r="V803" t="s">
        <v>114</v>
      </c>
      <c r="W803" s="5">
        <v>43479</v>
      </c>
      <c r="X803" s="3" t="s">
        <v>114</v>
      </c>
      <c r="Y803" s="3"/>
      <c r="Z803" s="3" t="s">
        <v>25</v>
      </c>
      <c r="AA803" s="3" t="s">
        <v>114</v>
      </c>
      <c r="AB803" s="3" t="s">
        <v>74</v>
      </c>
      <c r="AC803" s="8">
        <v>15</v>
      </c>
      <c r="AD803" s="3" t="s">
        <v>3304</v>
      </c>
      <c r="AE803" s="3"/>
      <c r="AF803" s="3" t="s">
        <v>114</v>
      </c>
      <c r="AG803" s="8">
        <v>3</v>
      </c>
      <c r="AH803" s="3" t="s">
        <v>74</v>
      </c>
      <c r="AI803" s="3" t="s">
        <v>1322</v>
      </c>
      <c r="AJ803" t="s">
        <v>114</v>
      </c>
      <c r="AK803" t="s">
        <v>114</v>
      </c>
      <c r="AL803" t="s">
        <v>114</v>
      </c>
      <c r="AM803" s="43" t="b">
        <v>0</v>
      </c>
      <c r="AN803" s="3"/>
      <c r="AO803" s="3"/>
      <c r="AP803" s="43" t="b">
        <v>0</v>
      </c>
      <c r="AQ803" s="3" t="b">
        <v>0</v>
      </c>
    </row>
    <row r="804" spans="1:43" x14ac:dyDescent="0.25">
      <c r="A804" s="39" t="str">
        <f>_xlfn.CONCAT(Table4[[#This Row],[Order]],"-",Table4[[#This Row],[Line]])</f>
        <v>76029-8</v>
      </c>
      <c r="B804" s="5">
        <v>43482</v>
      </c>
      <c r="C804" s="8">
        <v>76029</v>
      </c>
      <c r="D804" s="3" t="s">
        <v>3307</v>
      </c>
      <c r="E804" s="8">
        <v>8</v>
      </c>
      <c r="F804" s="8">
        <v>1</v>
      </c>
      <c r="G804" s="3" t="s">
        <v>42</v>
      </c>
      <c r="H804" s="8">
        <v>7</v>
      </c>
      <c r="I804" s="43" t="b">
        <v>0</v>
      </c>
      <c r="J804" s="43" t="b">
        <v>0</v>
      </c>
      <c r="K804" t="s">
        <v>114</v>
      </c>
      <c r="L804" s="43" t="b">
        <v>0</v>
      </c>
      <c r="M804" s="43" t="b">
        <v>0</v>
      </c>
      <c r="N804" s="43" t="b">
        <v>0</v>
      </c>
      <c r="O804" t="s">
        <v>114</v>
      </c>
      <c r="P804" t="s">
        <v>114</v>
      </c>
      <c r="Q804" t="s">
        <v>114</v>
      </c>
      <c r="R804" t="s">
        <v>114</v>
      </c>
      <c r="S804" t="s">
        <v>114</v>
      </c>
      <c r="T804" t="s">
        <v>114</v>
      </c>
      <c r="U804" t="s">
        <v>114</v>
      </c>
      <c r="V804" t="s">
        <v>114</v>
      </c>
      <c r="W804" s="5">
        <v>43479</v>
      </c>
      <c r="X804" s="3" t="s">
        <v>114</v>
      </c>
      <c r="Y804" s="3"/>
      <c r="Z804" s="3" t="s">
        <v>3972</v>
      </c>
      <c r="AA804" s="3" t="s">
        <v>114</v>
      </c>
      <c r="AB804" s="3" t="s">
        <v>74</v>
      </c>
      <c r="AC804" s="8">
        <v>15</v>
      </c>
      <c r="AD804" s="3" t="s">
        <v>3306</v>
      </c>
      <c r="AE804" s="3"/>
      <c r="AF804" s="3" t="s">
        <v>114</v>
      </c>
      <c r="AG804" s="8">
        <v>7</v>
      </c>
      <c r="AH804" s="3" t="s">
        <v>74</v>
      </c>
      <c r="AI804" s="3" t="s">
        <v>1322</v>
      </c>
      <c r="AJ804" t="s">
        <v>114</v>
      </c>
      <c r="AK804" t="s">
        <v>114</v>
      </c>
      <c r="AL804" t="s">
        <v>114</v>
      </c>
      <c r="AM804" s="43" t="b">
        <v>0</v>
      </c>
      <c r="AN804" s="3"/>
      <c r="AO804" s="3"/>
      <c r="AP804" s="43" t="b">
        <v>0</v>
      </c>
      <c r="AQ804" s="3" t="b">
        <v>0</v>
      </c>
    </row>
    <row r="805" spans="1:43" x14ac:dyDescent="0.25">
      <c r="A805" s="39" t="str">
        <f>_xlfn.CONCAT(Table4[[#This Row],[Order]],"-",Table4[[#This Row],[Line]])</f>
        <v>76029-9</v>
      </c>
      <c r="B805" s="5">
        <v>43482</v>
      </c>
      <c r="C805" s="8">
        <v>76029</v>
      </c>
      <c r="D805" s="3" t="s">
        <v>3309</v>
      </c>
      <c r="E805" s="8">
        <v>9</v>
      </c>
      <c r="F805" s="8">
        <v>1</v>
      </c>
      <c r="G805" s="3" t="s">
        <v>42</v>
      </c>
      <c r="H805" s="8">
        <v>1</v>
      </c>
      <c r="I805" s="43" t="b">
        <v>0</v>
      </c>
      <c r="J805" s="43" t="b">
        <v>0</v>
      </c>
      <c r="K805" t="s">
        <v>114</v>
      </c>
      <c r="L805" s="43" t="b">
        <v>0</v>
      </c>
      <c r="M805" s="43" t="b">
        <v>0</v>
      </c>
      <c r="N805" s="43" t="b">
        <v>0</v>
      </c>
      <c r="O805" t="s">
        <v>114</v>
      </c>
      <c r="P805" t="s">
        <v>114</v>
      </c>
      <c r="Q805" t="s">
        <v>114</v>
      </c>
      <c r="R805" t="s">
        <v>114</v>
      </c>
      <c r="S805" t="s">
        <v>114</v>
      </c>
      <c r="T805" t="s">
        <v>114</v>
      </c>
      <c r="U805" t="s">
        <v>114</v>
      </c>
      <c r="V805" t="s">
        <v>114</v>
      </c>
      <c r="W805" s="5">
        <v>43479</v>
      </c>
      <c r="X805" s="3" t="s">
        <v>114</v>
      </c>
      <c r="Y805" s="3"/>
      <c r="Z805" s="3" t="s">
        <v>4877</v>
      </c>
      <c r="AA805" s="3" t="s">
        <v>114</v>
      </c>
      <c r="AB805" s="3" t="s">
        <v>74</v>
      </c>
      <c r="AC805" s="8">
        <v>15</v>
      </c>
      <c r="AD805" s="3" t="s">
        <v>3308</v>
      </c>
      <c r="AE805" s="3"/>
      <c r="AF805" s="3" t="s">
        <v>114</v>
      </c>
      <c r="AG805" s="8">
        <v>1</v>
      </c>
      <c r="AH805" s="3" t="s">
        <v>74</v>
      </c>
      <c r="AI805" s="3" t="s">
        <v>1322</v>
      </c>
      <c r="AJ805" t="s">
        <v>114</v>
      </c>
      <c r="AK805" t="s">
        <v>114</v>
      </c>
      <c r="AL805" t="s">
        <v>114</v>
      </c>
      <c r="AM805" s="43" t="b">
        <v>0</v>
      </c>
      <c r="AN805" s="3"/>
      <c r="AO805" s="3"/>
      <c r="AP805" s="43" t="b">
        <v>0</v>
      </c>
      <c r="AQ805" s="3" t="b">
        <v>0</v>
      </c>
    </row>
    <row r="806" spans="1:43" x14ac:dyDescent="0.25">
      <c r="A806" s="39" t="str">
        <f>_xlfn.CONCAT(Table4[[#This Row],[Order]],"-",Table4[[#This Row],[Line]])</f>
        <v>76029-10</v>
      </c>
      <c r="B806" s="1">
        <v>43482</v>
      </c>
      <c r="C806" s="10">
        <v>76029</v>
      </c>
      <c r="D806" s="7" t="s">
        <v>3311</v>
      </c>
      <c r="E806" s="10">
        <v>10</v>
      </c>
      <c r="F806" s="10">
        <v>1</v>
      </c>
      <c r="G806" s="7" t="s">
        <v>42</v>
      </c>
      <c r="H806" s="10">
        <v>1</v>
      </c>
      <c r="I806" s="43" t="b">
        <v>0</v>
      </c>
      <c r="J806" s="43" t="b">
        <v>0</v>
      </c>
      <c r="K806" t="s">
        <v>114</v>
      </c>
      <c r="L806" s="43" t="b">
        <v>0</v>
      </c>
      <c r="M806" s="43" t="b">
        <v>0</v>
      </c>
      <c r="N806" s="43" t="b">
        <v>0</v>
      </c>
      <c r="O806" t="s">
        <v>114</v>
      </c>
      <c r="P806" t="s">
        <v>114</v>
      </c>
      <c r="Q806" t="s">
        <v>114</v>
      </c>
      <c r="R806" t="s">
        <v>114</v>
      </c>
      <c r="S806" t="s">
        <v>114</v>
      </c>
      <c r="T806" t="s">
        <v>114</v>
      </c>
      <c r="U806" t="s">
        <v>114</v>
      </c>
      <c r="V806" t="s">
        <v>114</v>
      </c>
      <c r="W806" s="6">
        <v>43479</v>
      </c>
      <c r="X806" s="7" t="s">
        <v>114</v>
      </c>
      <c r="Y806" s="7"/>
      <c r="Z806" s="7" t="s">
        <v>4878</v>
      </c>
      <c r="AA806" s="7" t="s">
        <v>114</v>
      </c>
      <c r="AB806" s="7" t="s">
        <v>74</v>
      </c>
      <c r="AC806" s="10">
        <v>15</v>
      </c>
      <c r="AD806" s="7" t="s">
        <v>3310</v>
      </c>
      <c r="AE806" s="7"/>
      <c r="AF806" s="7" t="s">
        <v>114</v>
      </c>
      <c r="AG806" s="10">
        <v>1</v>
      </c>
      <c r="AH806" s="3" t="s">
        <v>74</v>
      </c>
      <c r="AI806" s="3" t="s">
        <v>1322</v>
      </c>
      <c r="AJ806" t="s">
        <v>114</v>
      </c>
      <c r="AK806" t="s">
        <v>114</v>
      </c>
      <c r="AL806" t="s">
        <v>114</v>
      </c>
      <c r="AM806" s="43" t="b">
        <v>0</v>
      </c>
      <c r="AN806" s="3"/>
      <c r="AO806" s="3"/>
      <c r="AP806" s="43" t="b">
        <v>0</v>
      </c>
      <c r="AQ806" s="3" t="b">
        <v>0</v>
      </c>
    </row>
    <row r="807" spans="1:43" x14ac:dyDescent="0.25">
      <c r="A807" s="39" t="str">
        <f>_xlfn.CONCAT(Table4[[#This Row],[Order]],"-",Table4[[#This Row],[Line]])</f>
        <v>76029-11</v>
      </c>
      <c r="B807" s="59">
        <v>43482</v>
      </c>
      <c r="C807" s="57">
        <v>76029</v>
      </c>
      <c r="D807" s="58" t="s">
        <v>3313</v>
      </c>
      <c r="E807" s="57">
        <v>11</v>
      </c>
      <c r="F807" s="57">
        <v>1</v>
      </c>
      <c r="G807" s="58" t="s">
        <v>42</v>
      </c>
      <c r="H807" s="57">
        <v>1</v>
      </c>
      <c r="I807" s="43" t="b">
        <v>0</v>
      </c>
      <c r="J807" s="43" t="b">
        <v>0</v>
      </c>
      <c r="K807" t="s">
        <v>114</v>
      </c>
      <c r="L807" s="43" t="b">
        <v>0</v>
      </c>
      <c r="M807" s="43" t="b">
        <v>0</v>
      </c>
      <c r="N807" s="43" t="b">
        <v>0</v>
      </c>
      <c r="O807" t="s">
        <v>114</v>
      </c>
      <c r="P807" t="s">
        <v>114</v>
      </c>
      <c r="Q807" t="s">
        <v>114</v>
      </c>
      <c r="R807" t="s">
        <v>114</v>
      </c>
      <c r="S807" t="s">
        <v>114</v>
      </c>
      <c r="T807" t="s">
        <v>114</v>
      </c>
      <c r="U807" t="s">
        <v>114</v>
      </c>
      <c r="V807" t="s">
        <v>114</v>
      </c>
      <c r="W807" s="6">
        <v>43479</v>
      </c>
      <c r="X807" s="58" t="s">
        <v>114</v>
      </c>
      <c r="Y807" s="58"/>
      <c r="Z807" s="58" t="s">
        <v>4528</v>
      </c>
      <c r="AA807" s="58" t="s">
        <v>114</v>
      </c>
      <c r="AB807" s="58" t="s">
        <v>74</v>
      </c>
      <c r="AC807" s="57">
        <v>15</v>
      </c>
      <c r="AD807" s="58" t="s">
        <v>3312</v>
      </c>
      <c r="AE807" s="59"/>
      <c r="AF807" s="58" t="s">
        <v>114</v>
      </c>
      <c r="AG807" s="57">
        <v>1</v>
      </c>
      <c r="AH807" s="3" t="s">
        <v>74</v>
      </c>
      <c r="AI807" s="3" t="s">
        <v>1322</v>
      </c>
      <c r="AJ807" t="s">
        <v>114</v>
      </c>
      <c r="AK807" t="s">
        <v>114</v>
      </c>
      <c r="AL807" t="s">
        <v>114</v>
      </c>
      <c r="AM807" s="43" t="b">
        <v>0</v>
      </c>
      <c r="AN807" s="3"/>
      <c r="AO807" s="3"/>
      <c r="AP807" s="43" t="b">
        <v>0</v>
      </c>
      <c r="AQ807" s="3" t="b">
        <v>0</v>
      </c>
    </row>
    <row r="808" spans="1:43" x14ac:dyDescent="0.25">
      <c r="A808" s="39" t="str">
        <f>_xlfn.CONCAT(Table4[[#This Row],[Order]],"-",Table4[[#This Row],[Line]])</f>
        <v>76029-13</v>
      </c>
      <c r="B808" s="5">
        <v>43482</v>
      </c>
      <c r="C808" s="8">
        <v>76029</v>
      </c>
      <c r="D808" s="3" t="s">
        <v>3315</v>
      </c>
      <c r="E808" s="8">
        <v>13</v>
      </c>
      <c r="F808" s="8">
        <v>1</v>
      </c>
      <c r="G808" s="3" t="s">
        <v>42</v>
      </c>
      <c r="H808" s="8">
        <v>2</v>
      </c>
      <c r="I808" s="43" t="b">
        <v>0</v>
      </c>
      <c r="J808" s="43" t="b">
        <v>0</v>
      </c>
      <c r="K808" t="s">
        <v>114</v>
      </c>
      <c r="L808" s="43" t="b">
        <v>0</v>
      </c>
      <c r="M808" s="43" t="b">
        <v>0</v>
      </c>
      <c r="N808" s="43" t="b">
        <v>0</v>
      </c>
      <c r="O808" t="s">
        <v>114</v>
      </c>
      <c r="P808" t="s">
        <v>114</v>
      </c>
      <c r="Q808" t="s">
        <v>114</v>
      </c>
      <c r="R808" t="s">
        <v>114</v>
      </c>
      <c r="S808" t="s">
        <v>114</v>
      </c>
      <c r="T808" t="s">
        <v>114</v>
      </c>
      <c r="U808" t="s">
        <v>114</v>
      </c>
      <c r="V808" t="s">
        <v>114</v>
      </c>
      <c r="W808" s="5">
        <v>43479</v>
      </c>
      <c r="X808" s="3" t="s">
        <v>114</v>
      </c>
      <c r="Y808" s="3"/>
      <c r="Z808" s="3" t="s">
        <v>3770</v>
      </c>
      <c r="AA808" s="3" t="s">
        <v>114</v>
      </c>
      <c r="AB808" s="3" t="s">
        <v>74</v>
      </c>
      <c r="AC808" s="8">
        <v>15</v>
      </c>
      <c r="AD808" s="3" t="s">
        <v>3314</v>
      </c>
      <c r="AE808" s="3"/>
      <c r="AF808" s="3" t="s">
        <v>114</v>
      </c>
      <c r="AG808" s="8">
        <v>4</v>
      </c>
      <c r="AH808" s="3" t="s">
        <v>74</v>
      </c>
      <c r="AI808" s="3" t="s">
        <v>1322</v>
      </c>
      <c r="AJ808" t="s">
        <v>114</v>
      </c>
      <c r="AK808" t="s">
        <v>114</v>
      </c>
      <c r="AL808" t="s">
        <v>114</v>
      </c>
      <c r="AM808" s="43" t="b">
        <v>0</v>
      </c>
      <c r="AN808" s="3"/>
      <c r="AO808" s="3"/>
      <c r="AP808" s="43" t="b">
        <v>0</v>
      </c>
      <c r="AQ808" s="3" t="b">
        <v>0</v>
      </c>
    </row>
    <row r="809" spans="1:43" x14ac:dyDescent="0.25">
      <c r="A809" s="39" t="str">
        <f>_xlfn.CONCAT(Table4[[#This Row],[Order]],"-",Table4[[#This Row],[Line]])</f>
        <v>76029-14</v>
      </c>
      <c r="B809" s="5">
        <v>43482</v>
      </c>
      <c r="C809" s="8">
        <v>76029</v>
      </c>
      <c r="D809" s="3" t="s">
        <v>4199</v>
      </c>
      <c r="E809" s="8">
        <v>14</v>
      </c>
      <c r="F809" s="8">
        <v>1</v>
      </c>
      <c r="G809" s="3" t="s">
        <v>42</v>
      </c>
      <c r="H809" s="8">
        <v>7</v>
      </c>
      <c r="I809" s="43" t="b">
        <v>0</v>
      </c>
      <c r="J809" s="43" t="b">
        <v>0</v>
      </c>
      <c r="K809" t="s">
        <v>114</v>
      </c>
      <c r="L809" s="43" t="b">
        <v>0</v>
      </c>
      <c r="M809" s="43" t="b">
        <v>0</v>
      </c>
      <c r="N809" s="43" t="b">
        <v>0</v>
      </c>
      <c r="O809" t="s">
        <v>114</v>
      </c>
      <c r="P809" t="s">
        <v>114</v>
      </c>
      <c r="Q809" t="s">
        <v>114</v>
      </c>
      <c r="R809" t="s">
        <v>114</v>
      </c>
      <c r="S809" t="s">
        <v>114</v>
      </c>
      <c r="T809" t="s">
        <v>114</v>
      </c>
      <c r="U809" t="s">
        <v>114</v>
      </c>
      <c r="V809" t="s">
        <v>114</v>
      </c>
      <c r="W809" s="5">
        <v>43479</v>
      </c>
      <c r="X809" s="3" t="s">
        <v>114</v>
      </c>
      <c r="Y809" s="3"/>
      <c r="Z809" s="3" t="s">
        <v>3770</v>
      </c>
      <c r="AA809" s="3" t="s">
        <v>114</v>
      </c>
      <c r="AB809" s="3" t="s">
        <v>74</v>
      </c>
      <c r="AC809" s="8">
        <v>15</v>
      </c>
      <c r="AD809" s="3" t="s">
        <v>3316</v>
      </c>
      <c r="AE809" s="3"/>
      <c r="AF809" s="3" t="s">
        <v>114</v>
      </c>
      <c r="AG809" s="8">
        <v>14</v>
      </c>
      <c r="AH809" s="3" t="s">
        <v>74</v>
      </c>
      <c r="AI809" s="3" t="s">
        <v>1322</v>
      </c>
      <c r="AJ809" t="s">
        <v>114</v>
      </c>
      <c r="AK809" t="s">
        <v>114</v>
      </c>
      <c r="AL809" t="s">
        <v>114</v>
      </c>
      <c r="AM809" s="43" t="b">
        <v>0</v>
      </c>
      <c r="AN809" s="3"/>
      <c r="AO809" s="3"/>
      <c r="AP809" s="43" t="b">
        <v>0</v>
      </c>
      <c r="AQ809" s="3" t="b">
        <v>0</v>
      </c>
    </row>
    <row r="810" spans="1:43" x14ac:dyDescent="0.25">
      <c r="A810" s="39" t="str">
        <f>_xlfn.CONCAT(Table4[[#This Row],[Order]],"-",Table4[[#This Row],[Line]])</f>
        <v>76029-15</v>
      </c>
      <c r="B810" s="5">
        <v>43482</v>
      </c>
      <c r="C810" s="8">
        <v>76029</v>
      </c>
      <c r="D810" s="3" t="s">
        <v>4200</v>
      </c>
      <c r="E810" s="8">
        <v>15</v>
      </c>
      <c r="F810" s="8">
        <v>1</v>
      </c>
      <c r="G810" s="3" t="s">
        <v>42</v>
      </c>
      <c r="H810" s="8">
        <v>6</v>
      </c>
      <c r="I810" s="43" t="b">
        <v>0</v>
      </c>
      <c r="J810" s="43" t="b">
        <v>0</v>
      </c>
      <c r="K810" t="s">
        <v>114</v>
      </c>
      <c r="L810" s="43" t="b">
        <v>0</v>
      </c>
      <c r="M810" s="43" t="b">
        <v>0</v>
      </c>
      <c r="N810" s="43" t="b">
        <v>0</v>
      </c>
      <c r="O810" t="s">
        <v>114</v>
      </c>
      <c r="P810" t="s">
        <v>114</v>
      </c>
      <c r="Q810" t="s">
        <v>114</v>
      </c>
      <c r="R810" t="s">
        <v>114</v>
      </c>
      <c r="S810" t="s">
        <v>114</v>
      </c>
      <c r="T810" t="s">
        <v>114</v>
      </c>
      <c r="U810" t="s">
        <v>114</v>
      </c>
      <c r="V810" t="s">
        <v>114</v>
      </c>
      <c r="W810" s="5">
        <v>43479</v>
      </c>
      <c r="X810" s="3" t="s">
        <v>114</v>
      </c>
      <c r="Y810" s="3"/>
      <c r="Z810" s="3" t="s">
        <v>2058</v>
      </c>
      <c r="AA810" s="3" t="s">
        <v>114</v>
      </c>
      <c r="AB810" s="3" t="s">
        <v>74</v>
      </c>
      <c r="AC810" s="8">
        <v>15</v>
      </c>
      <c r="AD810" s="3" t="s">
        <v>3317</v>
      </c>
      <c r="AE810" s="3"/>
      <c r="AF810" s="3" t="s">
        <v>114</v>
      </c>
      <c r="AG810" s="8">
        <v>18</v>
      </c>
      <c r="AH810" s="3" t="s">
        <v>74</v>
      </c>
      <c r="AI810" s="3" t="s">
        <v>1322</v>
      </c>
      <c r="AJ810" t="s">
        <v>114</v>
      </c>
      <c r="AK810" t="s">
        <v>114</v>
      </c>
      <c r="AL810" t="s">
        <v>114</v>
      </c>
      <c r="AM810" s="43" t="b">
        <v>0</v>
      </c>
      <c r="AN810" s="3"/>
      <c r="AO810" s="3"/>
      <c r="AP810" s="43" t="b">
        <v>0</v>
      </c>
      <c r="AQ810" s="3" t="b">
        <v>0</v>
      </c>
    </row>
    <row r="811" spans="1:43" x14ac:dyDescent="0.25">
      <c r="A811" s="39" t="str">
        <f>_xlfn.CONCAT(Table4[[#This Row],[Order]],"-",Table4[[#This Row],[Line]])</f>
        <v>76029-16</v>
      </c>
      <c r="B811" s="5">
        <v>43482</v>
      </c>
      <c r="C811" s="8">
        <v>76029</v>
      </c>
      <c r="D811" s="3" t="s">
        <v>4201</v>
      </c>
      <c r="E811" s="8">
        <v>16</v>
      </c>
      <c r="F811" s="8">
        <v>1</v>
      </c>
      <c r="G811" s="3" t="s">
        <v>42</v>
      </c>
      <c r="H811" s="8">
        <v>1</v>
      </c>
      <c r="I811" s="43" t="b">
        <v>0</v>
      </c>
      <c r="J811" s="43" t="b">
        <v>0</v>
      </c>
      <c r="K811" t="s">
        <v>114</v>
      </c>
      <c r="L811" s="43" t="b">
        <v>0</v>
      </c>
      <c r="M811" s="43" t="b">
        <v>0</v>
      </c>
      <c r="N811" s="43" t="b">
        <v>0</v>
      </c>
      <c r="O811" t="s">
        <v>114</v>
      </c>
      <c r="P811" t="s">
        <v>114</v>
      </c>
      <c r="Q811" t="s">
        <v>114</v>
      </c>
      <c r="R811" t="s">
        <v>114</v>
      </c>
      <c r="S811" t="s">
        <v>114</v>
      </c>
      <c r="T811" t="s">
        <v>114</v>
      </c>
      <c r="U811" t="s">
        <v>114</v>
      </c>
      <c r="V811" t="s">
        <v>114</v>
      </c>
      <c r="W811" s="5">
        <v>43479</v>
      </c>
      <c r="X811" s="3" t="s">
        <v>114</v>
      </c>
      <c r="Y811" s="3"/>
      <c r="Z811" s="3" t="s">
        <v>2058</v>
      </c>
      <c r="AA811" s="3" t="s">
        <v>114</v>
      </c>
      <c r="AB811" s="3" t="s">
        <v>74</v>
      </c>
      <c r="AC811" s="8">
        <v>15</v>
      </c>
      <c r="AD811" s="3" t="s">
        <v>3318</v>
      </c>
      <c r="AE811" s="3"/>
      <c r="AF811" s="3" t="s">
        <v>114</v>
      </c>
      <c r="AG811" s="8">
        <v>3</v>
      </c>
      <c r="AH811" s="3" t="s">
        <v>74</v>
      </c>
      <c r="AI811" s="3" t="s">
        <v>1322</v>
      </c>
      <c r="AJ811" t="s">
        <v>114</v>
      </c>
      <c r="AK811" t="s">
        <v>114</v>
      </c>
      <c r="AL811" t="s">
        <v>114</v>
      </c>
      <c r="AM811" s="43" t="b">
        <v>0</v>
      </c>
      <c r="AN811" s="3"/>
      <c r="AO811" s="3"/>
      <c r="AP811" s="43" t="b">
        <v>0</v>
      </c>
      <c r="AQ811" s="3" t="b">
        <v>0</v>
      </c>
    </row>
    <row r="812" spans="1:43" x14ac:dyDescent="0.25">
      <c r="A812" s="39" t="str">
        <f>_xlfn.CONCAT(Table4[[#This Row],[Order]],"-",Table4[[#This Row],[Line]])</f>
        <v>76046-1</v>
      </c>
      <c r="B812" s="5">
        <v>43467</v>
      </c>
      <c r="C812" s="8">
        <v>76046</v>
      </c>
      <c r="D812" s="3" t="s">
        <v>2076</v>
      </c>
      <c r="E812" s="8">
        <v>1</v>
      </c>
      <c r="F812" s="8">
        <v>1</v>
      </c>
      <c r="G812" s="3" t="s">
        <v>29</v>
      </c>
      <c r="H812" s="8">
        <v>1</v>
      </c>
      <c r="I812" s="43" t="b">
        <v>1</v>
      </c>
      <c r="J812" s="43" t="b">
        <v>1</v>
      </c>
      <c r="K812" t="s">
        <v>135</v>
      </c>
      <c r="L812" s="43" t="b">
        <v>1</v>
      </c>
      <c r="M812" s="43" t="b">
        <v>1</v>
      </c>
      <c r="N812" s="43" t="b">
        <v>1</v>
      </c>
      <c r="O812" t="s">
        <v>114</v>
      </c>
      <c r="P812" t="s">
        <v>114</v>
      </c>
      <c r="Q812" t="s">
        <v>114</v>
      </c>
      <c r="R812" t="s">
        <v>114</v>
      </c>
      <c r="S812" t="s">
        <v>114</v>
      </c>
      <c r="T812" t="s">
        <v>114</v>
      </c>
      <c r="U812" t="s">
        <v>138</v>
      </c>
      <c r="V812" t="s">
        <v>138</v>
      </c>
      <c r="W812" s="5">
        <v>43461</v>
      </c>
      <c r="X812" s="3" t="s">
        <v>151</v>
      </c>
      <c r="Y812" s="3" t="s">
        <v>5417</v>
      </c>
      <c r="Z812" s="3" t="s">
        <v>3140</v>
      </c>
      <c r="AA812" s="3" t="s">
        <v>117</v>
      </c>
      <c r="AB812" s="3" t="s">
        <v>74</v>
      </c>
      <c r="AC812" s="8">
        <v>4</v>
      </c>
      <c r="AD812" s="3" t="s">
        <v>2075</v>
      </c>
      <c r="AE812" s="3">
        <v>43464</v>
      </c>
      <c r="AF812" s="3" t="s">
        <v>114</v>
      </c>
      <c r="AG812" s="8">
        <v>24</v>
      </c>
      <c r="AH812" s="3" t="s">
        <v>74</v>
      </c>
      <c r="AI812" s="3" t="s">
        <v>1320</v>
      </c>
      <c r="AJ812" t="s">
        <v>114</v>
      </c>
      <c r="AK812" t="s">
        <v>114</v>
      </c>
      <c r="AL812" t="s">
        <v>114</v>
      </c>
      <c r="AM812" s="43" t="b">
        <v>0</v>
      </c>
      <c r="AN812" s="3"/>
      <c r="AO812" s="3"/>
      <c r="AP812" s="43" t="b">
        <v>0</v>
      </c>
      <c r="AQ812" s="3" t="b">
        <v>1</v>
      </c>
    </row>
    <row r="813" spans="1:43" x14ac:dyDescent="0.25">
      <c r="A813" s="39" t="str">
        <f>_xlfn.CONCAT(Table4[[#This Row],[Order]],"-",Table4[[#This Row],[Line]])</f>
        <v>76058-1</v>
      </c>
      <c r="B813" s="5">
        <v>43483</v>
      </c>
      <c r="C813" s="8">
        <v>76058</v>
      </c>
      <c r="D813" s="3" t="s">
        <v>3583</v>
      </c>
      <c r="E813" s="8">
        <v>1</v>
      </c>
      <c r="F813" s="8">
        <v>1</v>
      </c>
      <c r="G813" s="3" t="s">
        <v>42</v>
      </c>
      <c r="H813" s="8">
        <v>6</v>
      </c>
      <c r="I813" s="43" t="b">
        <v>0</v>
      </c>
      <c r="J813" s="43" t="b">
        <v>0</v>
      </c>
      <c r="K813" t="s">
        <v>114</v>
      </c>
      <c r="L813" s="43" t="b">
        <v>0</v>
      </c>
      <c r="M813" s="43" t="b">
        <v>0</v>
      </c>
      <c r="N813" s="43" t="b">
        <v>0</v>
      </c>
      <c r="O813" t="s">
        <v>114</v>
      </c>
      <c r="P813" t="s">
        <v>114</v>
      </c>
      <c r="Q813" t="s">
        <v>114</v>
      </c>
      <c r="R813" t="s">
        <v>114</v>
      </c>
      <c r="S813" t="s">
        <v>114</v>
      </c>
      <c r="T813" t="s">
        <v>114</v>
      </c>
      <c r="U813" t="s">
        <v>114</v>
      </c>
      <c r="V813" t="s">
        <v>114</v>
      </c>
      <c r="W813" s="5">
        <v>43480</v>
      </c>
      <c r="X813" s="3" t="s">
        <v>114</v>
      </c>
      <c r="Y813" s="3"/>
      <c r="Z813" s="3" t="s">
        <v>5299</v>
      </c>
      <c r="AA813" s="3" t="s">
        <v>114</v>
      </c>
      <c r="AB813" s="3" t="s">
        <v>74</v>
      </c>
      <c r="AC813" s="8">
        <v>12</v>
      </c>
      <c r="AD813" s="3" t="s">
        <v>147</v>
      </c>
      <c r="AE813" s="3"/>
      <c r="AF813" s="3" t="s">
        <v>114</v>
      </c>
      <c r="AG813" s="8">
        <v>6</v>
      </c>
      <c r="AH813" s="3" t="s">
        <v>74</v>
      </c>
      <c r="AI813" s="3" t="s">
        <v>1328</v>
      </c>
      <c r="AJ813" t="s">
        <v>114</v>
      </c>
      <c r="AK813" t="s">
        <v>114</v>
      </c>
      <c r="AL813" t="s">
        <v>114</v>
      </c>
      <c r="AM813" s="43" t="b">
        <v>0</v>
      </c>
      <c r="AN813" s="3"/>
      <c r="AO813" s="3"/>
      <c r="AP813" s="43" t="b">
        <v>0</v>
      </c>
      <c r="AQ813" s="3" t="b">
        <v>0</v>
      </c>
    </row>
    <row r="814" spans="1:43" x14ac:dyDescent="0.25">
      <c r="A814" s="39" t="str">
        <f>_xlfn.CONCAT(Table4[[#This Row],[Order]],"-",Table4[[#This Row],[Line]])</f>
        <v>76058-2</v>
      </c>
      <c r="B814" s="5">
        <v>43483</v>
      </c>
      <c r="C814" s="8">
        <v>76058</v>
      </c>
      <c r="D814" s="3" t="s">
        <v>3584</v>
      </c>
      <c r="E814" s="8">
        <v>2</v>
      </c>
      <c r="F814" s="8">
        <v>1</v>
      </c>
      <c r="G814" s="3" t="s">
        <v>42</v>
      </c>
      <c r="H814" s="8">
        <v>6</v>
      </c>
      <c r="I814" s="43" t="b">
        <v>0</v>
      </c>
      <c r="J814" s="43" t="b">
        <v>0</v>
      </c>
      <c r="K814" t="s">
        <v>114</v>
      </c>
      <c r="L814" s="43" t="b">
        <v>0</v>
      </c>
      <c r="M814" s="43" t="b">
        <v>0</v>
      </c>
      <c r="N814" s="43" t="b">
        <v>0</v>
      </c>
      <c r="O814" t="s">
        <v>114</v>
      </c>
      <c r="P814" t="s">
        <v>114</v>
      </c>
      <c r="Q814" t="s">
        <v>114</v>
      </c>
      <c r="R814" t="s">
        <v>114</v>
      </c>
      <c r="S814" t="s">
        <v>114</v>
      </c>
      <c r="T814" t="s">
        <v>114</v>
      </c>
      <c r="U814" t="s">
        <v>114</v>
      </c>
      <c r="V814" t="s">
        <v>114</v>
      </c>
      <c r="W814" s="5">
        <v>43480</v>
      </c>
      <c r="X814" s="3" t="s">
        <v>114</v>
      </c>
      <c r="Y814" s="3"/>
      <c r="Z814" s="3" t="s">
        <v>5300</v>
      </c>
      <c r="AA814" s="3" t="s">
        <v>114</v>
      </c>
      <c r="AB814" s="3" t="s">
        <v>74</v>
      </c>
      <c r="AC814" s="8">
        <v>12</v>
      </c>
      <c r="AD814" s="3" t="s">
        <v>1089</v>
      </c>
      <c r="AE814" s="3"/>
      <c r="AF814" s="3" t="s">
        <v>114</v>
      </c>
      <c r="AG814" s="8">
        <v>6</v>
      </c>
      <c r="AH814" s="3" t="s">
        <v>74</v>
      </c>
      <c r="AI814" s="3" t="s">
        <v>1328</v>
      </c>
      <c r="AJ814" t="s">
        <v>114</v>
      </c>
      <c r="AK814" t="s">
        <v>114</v>
      </c>
      <c r="AL814" t="s">
        <v>114</v>
      </c>
      <c r="AM814" s="43" t="b">
        <v>0</v>
      </c>
      <c r="AN814" s="3"/>
      <c r="AO814" s="3"/>
      <c r="AP814" s="43" t="b">
        <v>0</v>
      </c>
      <c r="AQ814" s="3" t="b">
        <v>0</v>
      </c>
    </row>
    <row r="815" spans="1:43" x14ac:dyDescent="0.25">
      <c r="A815" s="39" t="str">
        <f>_xlfn.CONCAT(Table4[[#This Row],[Order]],"-",Table4[[#This Row],[Line]])</f>
        <v>76086-1</v>
      </c>
      <c r="B815" s="5">
        <v>43483</v>
      </c>
      <c r="C815" s="8">
        <v>76086</v>
      </c>
      <c r="D815" s="3" t="s">
        <v>4380</v>
      </c>
      <c r="E815" s="8">
        <v>1</v>
      </c>
      <c r="F815" s="8">
        <v>1</v>
      </c>
      <c r="G815" s="3" t="s">
        <v>42</v>
      </c>
      <c r="H815" s="8">
        <v>2</v>
      </c>
      <c r="I815" s="43" t="b">
        <v>0</v>
      </c>
      <c r="J815" s="43" t="b">
        <v>0</v>
      </c>
      <c r="K815" t="s">
        <v>114</v>
      </c>
      <c r="L815" s="43" t="b">
        <v>0</v>
      </c>
      <c r="M815" s="43" t="b">
        <v>0</v>
      </c>
      <c r="N815" s="43" t="b">
        <v>0</v>
      </c>
      <c r="O815" t="s">
        <v>114</v>
      </c>
      <c r="P815" t="s">
        <v>114</v>
      </c>
      <c r="Q815" t="s">
        <v>114</v>
      </c>
      <c r="R815" t="s">
        <v>114</v>
      </c>
      <c r="S815" t="s">
        <v>114</v>
      </c>
      <c r="T815" t="s">
        <v>114</v>
      </c>
      <c r="U815" t="s">
        <v>114</v>
      </c>
      <c r="V815" t="s">
        <v>114</v>
      </c>
      <c r="W815" s="5">
        <v>43480</v>
      </c>
      <c r="X815" s="3" t="s">
        <v>114</v>
      </c>
      <c r="Y815" s="3"/>
      <c r="Z815" s="3" t="s">
        <v>175</v>
      </c>
      <c r="AA815" s="3" t="s">
        <v>114</v>
      </c>
      <c r="AB815" s="3" t="s">
        <v>74</v>
      </c>
      <c r="AC815" s="8">
        <v>12</v>
      </c>
      <c r="AD815" s="3" t="s">
        <v>2447</v>
      </c>
      <c r="AE815" s="3"/>
      <c r="AF815" s="3" t="s">
        <v>114</v>
      </c>
      <c r="AG815" s="8">
        <v>2</v>
      </c>
      <c r="AH815" s="3" t="s">
        <v>74</v>
      </c>
      <c r="AI815" s="3" t="s">
        <v>1319</v>
      </c>
      <c r="AJ815" t="s">
        <v>114</v>
      </c>
      <c r="AK815" t="s">
        <v>114</v>
      </c>
      <c r="AL815" t="s">
        <v>114</v>
      </c>
      <c r="AM815" s="43" t="b">
        <v>0</v>
      </c>
      <c r="AN815" s="3"/>
      <c r="AO815" s="3"/>
      <c r="AP815" s="43" t="b">
        <v>0</v>
      </c>
      <c r="AQ815" s="3" t="b">
        <v>0</v>
      </c>
    </row>
    <row r="816" spans="1:43" x14ac:dyDescent="0.25">
      <c r="A816" s="39" t="str">
        <f>_xlfn.CONCAT(Table4[[#This Row],[Order]],"-",Table4[[#This Row],[Line]])</f>
        <v>76086-2</v>
      </c>
      <c r="B816" s="5">
        <v>43483</v>
      </c>
      <c r="C816" s="8">
        <v>76086</v>
      </c>
      <c r="D816" s="3" t="s">
        <v>4381</v>
      </c>
      <c r="E816" s="8">
        <v>2</v>
      </c>
      <c r="F816" s="8">
        <v>1</v>
      </c>
      <c r="G816" s="3" t="s">
        <v>42</v>
      </c>
      <c r="H816" s="8">
        <v>2</v>
      </c>
      <c r="I816" s="43" t="b">
        <v>0</v>
      </c>
      <c r="J816" s="43" t="b">
        <v>0</v>
      </c>
      <c r="K816" t="s">
        <v>114</v>
      </c>
      <c r="L816" s="43" t="b">
        <v>0</v>
      </c>
      <c r="M816" s="43" t="b">
        <v>0</v>
      </c>
      <c r="N816" s="43" t="b">
        <v>0</v>
      </c>
      <c r="O816" t="s">
        <v>114</v>
      </c>
      <c r="P816" t="s">
        <v>114</v>
      </c>
      <c r="Q816" t="s">
        <v>114</v>
      </c>
      <c r="R816" t="s">
        <v>114</v>
      </c>
      <c r="S816" t="s">
        <v>114</v>
      </c>
      <c r="T816" t="s">
        <v>114</v>
      </c>
      <c r="U816" t="s">
        <v>114</v>
      </c>
      <c r="V816" t="s">
        <v>114</v>
      </c>
      <c r="W816" s="5">
        <v>43480</v>
      </c>
      <c r="X816" s="3" t="s">
        <v>114</v>
      </c>
      <c r="Y816" s="3"/>
      <c r="Z816" s="3" t="s">
        <v>179</v>
      </c>
      <c r="AA816" s="3" t="s">
        <v>114</v>
      </c>
      <c r="AB816" s="3" t="s">
        <v>74</v>
      </c>
      <c r="AC816" s="8">
        <v>12</v>
      </c>
      <c r="AD816" s="3" t="s">
        <v>2446</v>
      </c>
      <c r="AE816" s="3"/>
      <c r="AF816" s="3" t="s">
        <v>114</v>
      </c>
      <c r="AG816" s="8">
        <v>2</v>
      </c>
      <c r="AH816" s="3" t="s">
        <v>74</v>
      </c>
      <c r="AI816" s="3" t="s">
        <v>1319</v>
      </c>
      <c r="AJ816" t="s">
        <v>114</v>
      </c>
      <c r="AK816" t="s">
        <v>114</v>
      </c>
      <c r="AL816" t="s">
        <v>114</v>
      </c>
      <c r="AM816" s="43" t="b">
        <v>0</v>
      </c>
      <c r="AN816" s="3"/>
      <c r="AO816" s="3"/>
      <c r="AP816" s="43" t="b">
        <v>0</v>
      </c>
      <c r="AQ816" s="3" t="b">
        <v>0</v>
      </c>
    </row>
    <row r="817" spans="1:43" x14ac:dyDescent="0.25">
      <c r="A817" s="39" t="str">
        <f>_xlfn.CONCAT(Table4[[#This Row],[Order]],"-",Table4[[#This Row],[Line]])</f>
        <v>76086-3</v>
      </c>
      <c r="B817" s="5">
        <v>43483</v>
      </c>
      <c r="C817" s="8">
        <v>76086</v>
      </c>
      <c r="D817" s="3" t="s">
        <v>4383</v>
      </c>
      <c r="E817" s="8">
        <v>3</v>
      </c>
      <c r="F817" s="8">
        <v>1</v>
      </c>
      <c r="G817" s="3" t="s">
        <v>42</v>
      </c>
      <c r="H817" s="8">
        <v>1</v>
      </c>
      <c r="I817" s="43" t="b">
        <v>0</v>
      </c>
      <c r="J817" s="43" t="b">
        <v>0</v>
      </c>
      <c r="K817" t="s">
        <v>114</v>
      </c>
      <c r="L817" s="43" t="b">
        <v>0</v>
      </c>
      <c r="M817" s="43" t="b">
        <v>0</v>
      </c>
      <c r="N817" s="43" t="b">
        <v>0</v>
      </c>
      <c r="O817" t="s">
        <v>114</v>
      </c>
      <c r="P817" t="s">
        <v>114</v>
      </c>
      <c r="Q817" t="s">
        <v>114</v>
      </c>
      <c r="R817" t="s">
        <v>114</v>
      </c>
      <c r="S817" t="s">
        <v>114</v>
      </c>
      <c r="T817" t="s">
        <v>114</v>
      </c>
      <c r="U817" t="s">
        <v>114</v>
      </c>
      <c r="V817" t="s">
        <v>114</v>
      </c>
      <c r="W817" s="5">
        <v>43480</v>
      </c>
      <c r="X817" s="3" t="s">
        <v>114</v>
      </c>
      <c r="Y817" s="3"/>
      <c r="Z817" s="3" t="s">
        <v>5301</v>
      </c>
      <c r="AA817" s="3" t="s">
        <v>114</v>
      </c>
      <c r="AB817" s="3" t="s">
        <v>74</v>
      </c>
      <c r="AC817" s="8">
        <v>12</v>
      </c>
      <c r="AD817" s="3" t="s">
        <v>4382</v>
      </c>
      <c r="AE817" s="3"/>
      <c r="AF817" s="3" t="s">
        <v>114</v>
      </c>
      <c r="AG817" s="8">
        <v>1</v>
      </c>
      <c r="AH817" s="3" t="s">
        <v>74</v>
      </c>
      <c r="AI817" s="3" t="s">
        <v>1319</v>
      </c>
      <c r="AJ817" t="s">
        <v>114</v>
      </c>
      <c r="AK817" t="s">
        <v>114</v>
      </c>
      <c r="AL817" t="s">
        <v>114</v>
      </c>
      <c r="AM817" s="43" t="b">
        <v>0</v>
      </c>
      <c r="AN817" s="3"/>
      <c r="AO817" s="3"/>
      <c r="AP817" s="43" t="b">
        <v>0</v>
      </c>
      <c r="AQ817" s="3" t="b">
        <v>0</v>
      </c>
    </row>
    <row r="818" spans="1:43" x14ac:dyDescent="0.25">
      <c r="A818" s="39" t="str">
        <f>_xlfn.CONCAT(Table4[[#This Row],[Order]],"-",Table4[[#This Row],[Line]])</f>
        <v>76086-4</v>
      </c>
      <c r="B818" s="5">
        <v>43483</v>
      </c>
      <c r="C818" s="8">
        <v>76086</v>
      </c>
      <c r="D818" s="3" t="s">
        <v>4385</v>
      </c>
      <c r="E818" s="8">
        <v>4</v>
      </c>
      <c r="F818" s="8">
        <v>1</v>
      </c>
      <c r="G818" s="3" t="s">
        <v>42</v>
      </c>
      <c r="H818" s="8">
        <v>1</v>
      </c>
      <c r="I818" s="43" t="b">
        <v>0</v>
      </c>
      <c r="J818" s="43" t="b">
        <v>0</v>
      </c>
      <c r="K818" t="s">
        <v>114</v>
      </c>
      <c r="L818" s="43" t="b">
        <v>0</v>
      </c>
      <c r="M818" s="43" t="b">
        <v>0</v>
      </c>
      <c r="N818" s="43" t="b">
        <v>0</v>
      </c>
      <c r="O818" t="s">
        <v>114</v>
      </c>
      <c r="P818" t="s">
        <v>114</v>
      </c>
      <c r="Q818" t="s">
        <v>114</v>
      </c>
      <c r="R818" t="s">
        <v>114</v>
      </c>
      <c r="S818" t="s">
        <v>114</v>
      </c>
      <c r="T818" t="s">
        <v>114</v>
      </c>
      <c r="U818" t="s">
        <v>114</v>
      </c>
      <c r="V818" t="s">
        <v>114</v>
      </c>
      <c r="W818" s="5">
        <v>43480</v>
      </c>
      <c r="X818" s="3" t="s">
        <v>114</v>
      </c>
      <c r="Y818" s="3"/>
      <c r="Z818" s="3" t="s">
        <v>5302</v>
      </c>
      <c r="AA818" s="3" t="s">
        <v>114</v>
      </c>
      <c r="AB818" s="3" t="s">
        <v>74</v>
      </c>
      <c r="AC818" s="8">
        <v>12</v>
      </c>
      <c r="AD818" s="3" t="s">
        <v>4384</v>
      </c>
      <c r="AE818" s="3"/>
      <c r="AF818" s="3" t="s">
        <v>114</v>
      </c>
      <c r="AG818" s="8">
        <v>1</v>
      </c>
      <c r="AH818" s="3" t="s">
        <v>74</v>
      </c>
      <c r="AI818" s="3" t="s">
        <v>1319</v>
      </c>
      <c r="AJ818" t="s">
        <v>114</v>
      </c>
      <c r="AK818" t="s">
        <v>114</v>
      </c>
      <c r="AL818" t="s">
        <v>114</v>
      </c>
      <c r="AM818" s="43" t="b">
        <v>0</v>
      </c>
      <c r="AN818" s="3"/>
      <c r="AO818" s="3"/>
      <c r="AP818" s="43" t="b">
        <v>0</v>
      </c>
      <c r="AQ818" s="3" t="b">
        <v>0</v>
      </c>
    </row>
    <row r="819" spans="1:43" x14ac:dyDescent="0.25">
      <c r="A819" s="39" t="str">
        <f>_xlfn.CONCAT(Table4[[#This Row],[Order]],"-",Table4[[#This Row],[Line]])</f>
        <v>76086-5</v>
      </c>
      <c r="B819" s="5">
        <v>43483</v>
      </c>
      <c r="C819" s="8">
        <v>76086</v>
      </c>
      <c r="D819" s="3" t="s">
        <v>4387</v>
      </c>
      <c r="E819" s="8">
        <v>5</v>
      </c>
      <c r="F819" s="8">
        <v>1</v>
      </c>
      <c r="G819" s="3" t="s">
        <v>42</v>
      </c>
      <c r="H819" s="8">
        <v>1</v>
      </c>
      <c r="I819" s="43" t="b">
        <v>0</v>
      </c>
      <c r="J819" s="43" t="b">
        <v>0</v>
      </c>
      <c r="K819" t="s">
        <v>114</v>
      </c>
      <c r="L819" s="43" t="b">
        <v>0</v>
      </c>
      <c r="M819" s="43" t="b">
        <v>0</v>
      </c>
      <c r="N819" s="43" t="b">
        <v>0</v>
      </c>
      <c r="O819" t="s">
        <v>114</v>
      </c>
      <c r="P819" t="s">
        <v>114</v>
      </c>
      <c r="Q819" t="s">
        <v>114</v>
      </c>
      <c r="R819" t="s">
        <v>114</v>
      </c>
      <c r="S819" t="s">
        <v>114</v>
      </c>
      <c r="T819" t="s">
        <v>114</v>
      </c>
      <c r="U819" t="s">
        <v>114</v>
      </c>
      <c r="V819" t="s">
        <v>114</v>
      </c>
      <c r="W819" s="5">
        <v>43480</v>
      </c>
      <c r="X819" s="3" t="s">
        <v>114</v>
      </c>
      <c r="Y819" s="3"/>
      <c r="Z819" s="3" t="s">
        <v>5157</v>
      </c>
      <c r="AA819" s="3" t="s">
        <v>114</v>
      </c>
      <c r="AB819" s="3" t="s">
        <v>74</v>
      </c>
      <c r="AC819" s="8">
        <v>12</v>
      </c>
      <c r="AD819" s="3" t="s">
        <v>4386</v>
      </c>
      <c r="AE819" s="3"/>
      <c r="AF819" s="3" t="s">
        <v>114</v>
      </c>
      <c r="AG819" s="8">
        <v>1</v>
      </c>
      <c r="AH819" s="3" t="s">
        <v>74</v>
      </c>
      <c r="AI819" s="3" t="s">
        <v>1319</v>
      </c>
      <c r="AJ819" t="s">
        <v>114</v>
      </c>
      <c r="AK819" t="s">
        <v>114</v>
      </c>
      <c r="AL819" t="s">
        <v>114</v>
      </c>
      <c r="AM819" s="43" t="b">
        <v>0</v>
      </c>
      <c r="AN819" s="3"/>
      <c r="AO819" s="3"/>
      <c r="AP819" s="43" t="b">
        <v>0</v>
      </c>
      <c r="AQ819" s="3" t="b">
        <v>0</v>
      </c>
    </row>
    <row r="820" spans="1:43" x14ac:dyDescent="0.25">
      <c r="A820" s="39" t="str">
        <f>_xlfn.CONCAT(Table4[[#This Row],[Order]],"-",Table4[[#This Row],[Line]])</f>
        <v>76087-1</v>
      </c>
      <c r="B820" s="5">
        <v>43497</v>
      </c>
      <c r="C820" s="8">
        <v>76087</v>
      </c>
      <c r="D820" s="3" t="s">
        <v>2747</v>
      </c>
      <c r="E820" s="8">
        <v>1</v>
      </c>
      <c r="F820" s="8">
        <v>1</v>
      </c>
      <c r="G820" s="3" t="s">
        <v>42</v>
      </c>
      <c r="H820" s="8">
        <v>3</v>
      </c>
      <c r="I820" s="43" t="b">
        <v>0</v>
      </c>
      <c r="J820" s="43" t="b">
        <v>0</v>
      </c>
      <c r="K820" t="s">
        <v>114</v>
      </c>
      <c r="L820" s="43" t="b">
        <v>0</v>
      </c>
      <c r="M820" s="43" t="b">
        <v>0</v>
      </c>
      <c r="N820" s="43" t="b">
        <v>0</v>
      </c>
      <c r="O820" t="s">
        <v>114</v>
      </c>
      <c r="P820" t="s">
        <v>114</v>
      </c>
      <c r="Q820" t="s">
        <v>114</v>
      </c>
      <c r="R820" t="s">
        <v>114</v>
      </c>
      <c r="S820" t="s">
        <v>114</v>
      </c>
      <c r="T820" t="s">
        <v>114</v>
      </c>
      <c r="U820" t="s">
        <v>114</v>
      </c>
      <c r="V820" t="s">
        <v>114</v>
      </c>
      <c r="W820" s="5">
        <v>43494</v>
      </c>
      <c r="X820" s="3" t="s">
        <v>114</v>
      </c>
      <c r="Y820" s="3"/>
      <c r="Z820" s="3" t="s">
        <v>1284</v>
      </c>
      <c r="AA820" s="3" t="s">
        <v>114</v>
      </c>
      <c r="AB820" s="3" t="s">
        <v>74</v>
      </c>
      <c r="AC820" s="8">
        <v>12</v>
      </c>
      <c r="AD820" s="3" t="s">
        <v>173</v>
      </c>
      <c r="AE820" s="3"/>
      <c r="AF820" s="3" t="s">
        <v>114</v>
      </c>
      <c r="AG820" s="8">
        <v>3</v>
      </c>
      <c r="AH820" s="3" t="s">
        <v>74</v>
      </c>
      <c r="AI820" s="3" t="s">
        <v>1331</v>
      </c>
      <c r="AJ820" t="s">
        <v>114</v>
      </c>
      <c r="AK820" t="s">
        <v>114</v>
      </c>
      <c r="AL820" t="s">
        <v>114</v>
      </c>
      <c r="AM820" s="43" t="b">
        <v>0</v>
      </c>
      <c r="AN820" s="3"/>
      <c r="AO820" s="3"/>
      <c r="AP820" s="43" t="b">
        <v>0</v>
      </c>
      <c r="AQ820" s="3" t="b">
        <v>0</v>
      </c>
    </row>
    <row r="821" spans="1:43" x14ac:dyDescent="0.25">
      <c r="A821" s="39" t="str">
        <f>_xlfn.CONCAT(Table4[[#This Row],[Order]],"-",Table4[[#This Row],[Line]])</f>
        <v>76087-2</v>
      </c>
      <c r="B821" s="5">
        <v>43497</v>
      </c>
      <c r="C821" s="8">
        <v>76087</v>
      </c>
      <c r="D821" s="3" t="s">
        <v>2748</v>
      </c>
      <c r="E821" s="8">
        <v>2</v>
      </c>
      <c r="F821" s="8">
        <v>1</v>
      </c>
      <c r="G821" s="3" t="s">
        <v>42</v>
      </c>
      <c r="H821" s="8">
        <v>3</v>
      </c>
      <c r="I821" s="43" t="b">
        <v>0</v>
      </c>
      <c r="J821" s="43" t="b">
        <v>0</v>
      </c>
      <c r="K821" t="s">
        <v>114</v>
      </c>
      <c r="L821" s="43" t="b">
        <v>0</v>
      </c>
      <c r="M821" s="43" t="b">
        <v>0</v>
      </c>
      <c r="N821" s="43" t="b">
        <v>0</v>
      </c>
      <c r="O821" t="s">
        <v>114</v>
      </c>
      <c r="P821" t="s">
        <v>114</v>
      </c>
      <c r="Q821" t="s">
        <v>114</v>
      </c>
      <c r="R821" t="s">
        <v>114</v>
      </c>
      <c r="S821" t="s">
        <v>114</v>
      </c>
      <c r="T821" t="s">
        <v>114</v>
      </c>
      <c r="U821" t="s">
        <v>114</v>
      </c>
      <c r="V821" t="s">
        <v>114</v>
      </c>
      <c r="W821" s="5">
        <v>43494</v>
      </c>
      <c r="X821" s="3" t="s">
        <v>114</v>
      </c>
      <c r="Y821" s="3"/>
      <c r="Z821" s="3" t="s">
        <v>1284</v>
      </c>
      <c r="AA821" s="3" t="s">
        <v>114</v>
      </c>
      <c r="AB821" s="3" t="s">
        <v>74</v>
      </c>
      <c r="AC821" s="8">
        <v>12</v>
      </c>
      <c r="AD821" s="3" t="s">
        <v>1197</v>
      </c>
      <c r="AE821" s="3"/>
      <c r="AF821" s="3" t="s">
        <v>114</v>
      </c>
      <c r="AG821" s="8">
        <v>3</v>
      </c>
      <c r="AH821" s="3" t="s">
        <v>74</v>
      </c>
      <c r="AI821" s="3" t="s">
        <v>1331</v>
      </c>
      <c r="AJ821" t="s">
        <v>114</v>
      </c>
      <c r="AK821" t="s">
        <v>114</v>
      </c>
      <c r="AL821" t="s">
        <v>114</v>
      </c>
      <c r="AM821" s="43" t="b">
        <v>0</v>
      </c>
      <c r="AN821" s="3"/>
      <c r="AO821" s="3"/>
      <c r="AP821" s="43" t="b">
        <v>0</v>
      </c>
      <c r="AQ821" s="3" t="b">
        <v>0</v>
      </c>
    </row>
    <row r="822" spans="1:43" x14ac:dyDescent="0.25">
      <c r="A822" s="39" t="str">
        <f>_xlfn.CONCAT(Table4[[#This Row],[Order]],"-",Table4[[#This Row],[Line]])</f>
        <v>76087-3</v>
      </c>
      <c r="B822" s="5">
        <v>43497</v>
      </c>
      <c r="C822" s="8">
        <v>76087</v>
      </c>
      <c r="D822" s="3" t="s">
        <v>1199</v>
      </c>
      <c r="E822" s="8">
        <v>3</v>
      </c>
      <c r="F822" s="8">
        <v>1</v>
      </c>
      <c r="G822" s="3" t="s">
        <v>42</v>
      </c>
      <c r="H822" s="8">
        <v>3</v>
      </c>
      <c r="I822" s="43" t="b">
        <v>0</v>
      </c>
      <c r="J822" s="43" t="b">
        <v>0</v>
      </c>
      <c r="K822" t="s">
        <v>114</v>
      </c>
      <c r="L822" s="43" t="b">
        <v>0</v>
      </c>
      <c r="M822" s="43" t="b">
        <v>0</v>
      </c>
      <c r="N822" s="43" t="b">
        <v>0</v>
      </c>
      <c r="O822" t="s">
        <v>114</v>
      </c>
      <c r="P822" t="s">
        <v>114</v>
      </c>
      <c r="Q822" t="s">
        <v>114</v>
      </c>
      <c r="R822" t="s">
        <v>114</v>
      </c>
      <c r="S822" t="s">
        <v>114</v>
      </c>
      <c r="T822" t="s">
        <v>114</v>
      </c>
      <c r="U822" t="s">
        <v>114</v>
      </c>
      <c r="V822" t="s">
        <v>114</v>
      </c>
      <c r="W822" s="5">
        <v>43494</v>
      </c>
      <c r="X822" s="3" t="s">
        <v>114</v>
      </c>
      <c r="Y822" s="3"/>
      <c r="Z822" s="3" t="s">
        <v>1284</v>
      </c>
      <c r="AA822" s="3" t="s">
        <v>114</v>
      </c>
      <c r="AB822" s="3" t="s">
        <v>74</v>
      </c>
      <c r="AC822" s="8">
        <v>12</v>
      </c>
      <c r="AD822" s="3" t="s">
        <v>1198</v>
      </c>
      <c r="AE822" s="3"/>
      <c r="AF822" s="3" t="s">
        <v>114</v>
      </c>
      <c r="AG822" s="8">
        <v>3</v>
      </c>
      <c r="AH822" s="3" t="s">
        <v>74</v>
      </c>
      <c r="AI822" s="3" t="s">
        <v>1331</v>
      </c>
      <c r="AJ822" t="s">
        <v>114</v>
      </c>
      <c r="AK822" t="s">
        <v>114</v>
      </c>
      <c r="AL822" t="s">
        <v>114</v>
      </c>
      <c r="AM822" s="43" t="b">
        <v>0</v>
      </c>
      <c r="AN822" s="3"/>
      <c r="AO822" s="3"/>
      <c r="AP822" s="43" t="b">
        <v>0</v>
      </c>
      <c r="AQ822" s="3" t="b">
        <v>0</v>
      </c>
    </row>
    <row r="823" spans="1:43" x14ac:dyDescent="0.25">
      <c r="A823" s="39" t="str">
        <f>_xlfn.CONCAT(Table4[[#This Row],[Order]],"-",Table4[[#This Row],[Line]])</f>
        <v>76087-4</v>
      </c>
      <c r="B823" s="1">
        <v>43497</v>
      </c>
      <c r="C823" s="10">
        <v>76087</v>
      </c>
      <c r="D823" s="7" t="s">
        <v>1201</v>
      </c>
      <c r="E823" s="10">
        <v>4</v>
      </c>
      <c r="F823" s="10">
        <v>1</v>
      </c>
      <c r="G823" s="7" t="s">
        <v>42</v>
      </c>
      <c r="H823" s="10">
        <v>3</v>
      </c>
      <c r="I823" s="43" t="b">
        <v>0</v>
      </c>
      <c r="J823" s="43" t="b">
        <v>0</v>
      </c>
      <c r="K823" t="s">
        <v>114</v>
      </c>
      <c r="L823" s="43" t="b">
        <v>0</v>
      </c>
      <c r="M823" s="43" t="b">
        <v>0</v>
      </c>
      <c r="N823" s="43" t="b">
        <v>0</v>
      </c>
      <c r="O823" t="s">
        <v>114</v>
      </c>
      <c r="P823" t="s">
        <v>114</v>
      </c>
      <c r="Q823" t="s">
        <v>114</v>
      </c>
      <c r="R823" t="s">
        <v>114</v>
      </c>
      <c r="S823" t="s">
        <v>114</v>
      </c>
      <c r="T823" t="s">
        <v>114</v>
      </c>
      <c r="U823" t="s">
        <v>114</v>
      </c>
      <c r="V823" t="s">
        <v>114</v>
      </c>
      <c r="W823" s="5">
        <v>43494</v>
      </c>
      <c r="X823" s="7" t="s">
        <v>114</v>
      </c>
      <c r="Y823" s="7"/>
      <c r="Z823" s="7" t="s">
        <v>1284</v>
      </c>
      <c r="AA823" s="7" t="s">
        <v>114</v>
      </c>
      <c r="AB823" s="7" t="s">
        <v>74</v>
      </c>
      <c r="AC823" s="10">
        <v>12</v>
      </c>
      <c r="AD823" s="7" t="s">
        <v>1200</v>
      </c>
      <c r="AE823" s="1"/>
      <c r="AF823" s="7" t="s">
        <v>114</v>
      </c>
      <c r="AG823" s="10">
        <v>3</v>
      </c>
      <c r="AH823" s="3" t="s">
        <v>74</v>
      </c>
      <c r="AI823" s="3" t="s">
        <v>1331</v>
      </c>
      <c r="AJ823" t="s">
        <v>114</v>
      </c>
      <c r="AK823" t="s">
        <v>114</v>
      </c>
      <c r="AL823" t="s">
        <v>114</v>
      </c>
      <c r="AM823" s="43" t="b">
        <v>0</v>
      </c>
      <c r="AN823" s="3"/>
      <c r="AO823" s="3"/>
      <c r="AP823" s="43" t="b">
        <v>0</v>
      </c>
      <c r="AQ823" s="3" t="b">
        <v>0</v>
      </c>
    </row>
    <row r="824" spans="1:43" x14ac:dyDescent="0.25">
      <c r="A824" s="39" t="str">
        <f>_xlfn.CONCAT(Table4[[#This Row],[Order]],"-",Table4[[#This Row],[Line]])</f>
        <v>76116-3</v>
      </c>
      <c r="B824" s="59">
        <v>43460</v>
      </c>
      <c r="C824" s="57">
        <v>76116</v>
      </c>
      <c r="D824" s="58" t="s">
        <v>1302</v>
      </c>
      <c r="E824" s="57">
        <v>3</v>
      </c>
      <c r="F824" s="57">
        <v>1</v>
      </c>
      <c r="G824" s="58" t="s">
        <v>165</v>
      </c>
      <c r="H824" s="57">
        <v>1</v>
      </c>
      <c r="I824" s="43" t="b">
        <v>1</v>
      </c>
      <c r="J824" s="43" t="b">
        <v>1</v>
      </c>
      <c r="K824" t="s">
        <v>114</v>
      </c>
      <c r="L824" s="43" t="b">
        <v>1</v>
      </c>
      <c r="M824" s="43" t="b">
        <v>1</v>
      </c>
      <c r="N824" s="43" t="b">
        <v>1</v>
      </c>
      <c r="O824" t="s">
        <v>114</v>
      </c>
      <c r="P824" t="s">
        <v>138</v>
      </c>
      <c r="Q824" t="s">
        <v>114</v>
      </c>
      <c r="R824" t="s">
        <v>114</v>
      </c>
      <c r="S824" t="s">
        <v>114</v>
      </c>
      <c r="T824" t="s">
        <v>114</v>
      </c>
      <c r="U824" t="s">
        <v>114</v>
      </c>
      <c r="V824" t="s">
        <v>138</v>
      </c>
      <c r="W824" s="5">
        <v>43444</v>
      </c>
      <c r="X824" s="58" t="s">
        <v>151</v>
      </c>
      <c r="Y824" s="58"/>
      <c r="Z824" s="58" t="s">
        <v>16</v>
      </c>
      <c r="AA824" s="58" t="s">
        <v>125</v>
      </c>
      <c r="AB824" s="58" t="s">
        <v>74</v>
      </c>
      <c r="AC824" s="57">
        <v>1</v>
      </c>
      <c r="AD824" s="58" t="s">
        <v>1301</v>
      </c>
      <c r="AE824" s="59"/>
      <c r="AF824" s="58" t="s">
        <v>114</v>
      </c>
      <c r="AG824" s="57">
        <v>4</v>
      </c>
      <c r="AH824" s="3" t="s">
        <v>180</v>
      </c>
      <c r="AI824" s="3" t="s">
        <v>1328</v>
      </c>
      <c r="AJ824" t="s">
        <v>114</v>
      </c>
      <c r="AK824" t="s">
        <v>114</v>
      </c>
      <c r="AL824" t="s">
        <v>114</v>
      </c>
      <c r="AM824" s="43" t="b">
        <v>0</v>
      </c>
      <c r="AN824" s="3"/>
      <c r="AO824" s="3"/>
      <c r="AP824" s="43" t="b">
        <v>0</v>
      </c>
      <c r="AQ824" s="3" t="b">
        <v>1</v>
      </c>
    </row>
    <row r="825" spans="1:43" x14ac:dyDescent="0.25">
      <c r="A825" s="39" t="str">
        <f>_xlfn.CONCAT(Table4[[#This Row],[Order]],"-",Table4[[#This Row],[Line]])</f>
        <v>76116-4</v>
      </c>
      <c r="B825" s="1">
        <v>43460</v>
      </c>
      <c r="C825" s="10">
        <v>76116</v>
      </c>
      <c r="D825" s="7" t="s">
        <v>1304</v>
      </c>
      <c r="E825" s="10">
        <v>4</v>
      </c>
      <c r="F825" s="10">
        <v>1</v>
      </c>
      <c r="G825" s="7" t="s">
        <v>29</v>
      </c>
      <c r="H825" s="10">
        <v>4</v>
      </c>
      <c r="I825" s="43" t="b">
        <v>1</v>
      </c>
      <c r="J825" s="43" t="b">
        <v>1</v>
      </c>
      <c r="K825" t="s">
        <v>135</v>
      </c>
      <c r="L825" s="43" t="b">
        <v>1</v>
      </c>
      <c r="M825" s="43" t="b">
        <v>1</v>
      </c>
      <c r="N825" s="43" t="b">
        <v>1</v>
      </c>
      <c r="O825" t="s">
        <v>114</v>
      </c>
      <c r="P825" t="s">
        <v>138</v>
      </c>
      <c r="Q825" t="s">
        <v>114</v>
      </c>
      <c r="R825" t="s">
        <v>138</v>
      </c>
      <c r="S825" t="s">
        <v>114</v>
      </c>
      <c r="T825" t="s">
        <v>114</v>
      </c>
      <c r="U825" t="s">
        <v>114</v>
      </c>
      <c r="V825" t="s">
        <v>114</v>
      </c>
      <c r="W825" s="5">
        <v>43444</v>
      </c>
      <c r="X825" s="7" t="s">
        <v>151</v>
      </c>
      <c r="Y825" s="7" t="s">
        <v>4697</v>
      </c>
      <c r="Z825" s="7" t="s">
        <v>52</v>
      </c>
      <c r="AA825" s="7" t="s">
        <v>114</v>
      </c>
      <c r="AB825" s="7" t="s">
        <v>74</v>
      </c>
      <c r="AC825" s="10">
        <v>1</v>
      </c>
      <c r="AD825" s="7" t="s">
        <v>1303</v>
      </c>
      <c r="AE825" s="1">
        <v>43457</v>
      </c>
      <c r="AF825" s="7" t="s">
        <v>114</v>
      </c>
      <c r="AG825" s="10">
        <v>4</v>
      </c>
      <c r="AH825" s="3" t="s">
        <v>180</v>
      </c>
      <c r="AI825" s="3" t="s">
        <v>1328</v>
      </c>
      <c r="AJ825" t="s">
        <v>114</v>
      </c>
      <c r="AK825" t="s">
        <v>114</v>
      </c>
      <c r="AL825" t="s">
        <v>114</v>
      </c>
      <c r="AM825" s="43" t="b">
        <v>0</v>
      </c>
      <c r="AN825" s="55"/>
      <c r="AO825" s="3"/>
      <c r="AP825" s="43" t="b">
        <v>0</v>
      </c>
      <c r="AQ825" s="3" t="b">
        <v>0</v>
      </c>
    </row>
    <row r="826" spans="1:43" x14ac:dyDescent="0.25">
      <c r="A826" s="39" t="str">
        <f>_xlfn.CONCAT(Table4[[#This Row],[Order]],"-",Table4[[#This Row],[Line]])</f>
        <v>76134-1</v>
      </c>
      <c r="B826" s="1">
        <v>43579</v>
      </c>
      <c r="C826" s="10">
        <v>76134</v>
      </c>
      <c r="D826" s="7" t="s">
        <v>1193</v>
      </c>
      <c r="E826" s="10">
        <v>1</v>
      </c>
      <c r="F826" s="10">
        <v>1</v>
      </c>
      <c r="G826" s="7" t="s">
        <v>42</v>
      </c>
      <c r="H826" s="10">
        <v>1</v>
      </c>
      <c r="I826" s="43" t="b">
        <v>0</v>
      </c>
      <c r="J826" s="43" t="b">
        <v>0</v>
      </c>
      <c r="K826" t="s">
        <v>114</v>
      </c>
      <c r="L826" s="43" t="b">
        <v>0</v>
      </c>
      <c r="M826" s="43" t="b">
        <v>0</v>
      </c>
      <c r="N826" s="43" t="b">
        <v>0</v>
      </c>
      <c r="O826" t="s">
        <v>114</v>
      </c>
      <c r="P826" t="s">
        <v>114</v>
      </c>
      <c r="Q826" t="s">
        <v>114</v>
      </c>
      <c r="R826" t="s">
        <v>114</v>
      </c>
      <c r="S826" t="s">
        <v>114</v>
      </c>
      <c r="T826" t="s">
        <v>114</v>
      </c>
      <c r="U826" t="s">
        <v>114</v>
      </c>
      <c r="V826" t="s">
        <v>114</v>
      </c>
      <c r="W826" s="5">
        <v>43574</v>
      </c>
      <c r="X826" s="7" t="s">
        <v>114</v>
      </c>
      <c r="Y826" s="7"/>
      <c r="Z826" s="7" t="s">
        <v>4443</v>
      </c>
      <c r="AA826" s="7" t="s">
        <v>114</v>
      </c>
      <c r="AB826" s="7" t="s">
        <v>74</v>
      </c>
      <c r="AC826" s="10">
        <v>4</v>
      </c>
      <c r="AD826" s="7" t="s">
        <v>1104</v>
      </c>
      <c r="AE826" s="1"/>
      <c r="AF826" s="7" t="s">
        <v>114</v>
      </c>
      <c r="AG826" s="10">
        <v>6</v>
      </c>
      <c r="AH826" s="3" t="s">
        <v>74</v>
      </c>
      <c r="AI826" s="3" t="s">
        <v>1333</v>
      </c>
      <c r="AJ826" t="s">
        <v>114</v>
      </c>
      <c r="AK826" t="s">
        <v>114</v>
      </c>
      <c r="AL826" t="s">
        <v>114</v>
      </c>
      <c r="AM826" s="43" t="b">
        <v>0</v>
      </c>
      <c r="AN826" s="55"/>
      <c r="AO826" s="3"/>
      <c r="AP826" s="43" t="b">
        <v>0</v>
      </c>
      <c r="AQ826" s="3" t="b">
        <v>0</v>
      </c>
    </row>
    <row r="827" spans="1:43" x14ac:dyDescent="0.25">
      <c r="A827" s="39" t="str">
        <f>_xlfn.CONCAT(Table4[[#This Row],[Order]],"-",Table4[[#This Row],[Line]])</f>
        <v>76134-2</v>
      </c>
      <c r="B827" s="59">
        <v>43579</v>
      </c>
      <c r="C827" s="57">
        <v>76134</v>
      </c>
      <c r="D827" s="58" t="s">
        <v>1194</v>
      </c>
      <c r="E827" s="57">
        <v>2</v>
      </c>
      <c r="F827" s="57">
        <v>1</v>
      </c>
      <c r="G827" s="58" t="s">
        <v>42</v>
      </c>
      <c r="H827" s="57">
        <v>3</v>
      </c>
      <c r="I827" s="43" t="b">
        <v>0</v>
      </c>
      <c r="J827" s="43" t="b">
        <v>0</v>
      </c>
      <c r="K827" t="s">
        <v>114</v>
      </c>
      <c r="L827" s="43" t="b">
        <v>0</v>
      </c>
      <c r="M827" s="43" t="b">
        <v>0</v>
      </c>
      <c r="N827" s="43" t="b">
        <v>0</v>
      </c>
      <c r="O827" t="s">
        <v>114</v>
      </c>
      <c r="P827" t="s">
        <v>114</v>
      </c>
      <c r="Q827" t="s">
        <v>114</v>
      </c>
      <c r="R827" t="s">
        <v>114</v>
      </c>
      <c r="S827" t="s">
        <v>114</v>
      </c>
      <c r="T827" t="s">
        <v>114</v>
      </c>
      <c r="U827" t="s">
        <v>114</v>
      </c>
      <c r="V827" t="s">
        <v>114</v>
      </c>
      <c r="W827" s="5">
        <v>43574</v>
      </c>
      <c r="X827" s="58" t="s">
        <v>114</v>
      </c>
      <c r="Y827" s="58"/>
      <c r="Z827" s="58" t="s">
        <v>5162</v>
      </c>
      <c r="AA827" s="58" t="s">
        <v>114</v>
      </c>
      <c r="AB827" s="58" t="s">
        <v>74</v>
      </c>
      <c r="AC827" s="57">
        <v>4</v>
      </c>
      <c r="AD827" s="58" t="s">
        <v>1106</v>
      </c>
      <c r="AE827" s="59"/>
      <c r="AF827" s="58" t="s">
        <v>114</v>
      </c>
      <c r="AG827" s="57">
        <v>18</v>
      </c>
      <c r="AH827" s="3" t="s">
        <v>74</v>
      </c>
      <c r="AI827" s="3" t="s">
        <v>1333</v>
      </c>
      <c r="AJ827" t="s">
        <v>114</v>
      </c>
      <c r="AK827" t="s">
        <v>114</v>
      </c>
      <c r="AL827" t="s">
        <v>114</v>
      </c>
      <c r="AM827" s="43" t="b">
        <v>0</v>
      </c>
      <c r="AN827" s="3"/>
      <c r="AO827" s="3"/>
      <c r="AP827" s="43" t="b">
        <v>0</v>
      </c>
      <c r="AQ827" s="3" t="b">
        <v>0</v>
      </c>
    </row>
    <row r="828" spans="1:43" x14ac:dyDescent="0.25">
      <c r="A828" s="39" t="str">
        <f>_xlfn.CONCAT(Table4[[#This Row],[Order]],"-",Table4[[#This Row],[Line]])</f>
        <v>76134-3</v>
      </c>
      <c r="B828" s="1">
        <v>43579</v>
      </c>
      <c r="C828" s="10">
        <v>76134</v>
      </c>
      <c r="D828" s="7" t="s">
        <v>1195</v>
      </c>
      <c r="E828" s="10">
        <v>3</v>
      </c>
      <c r="F828" s="10">
        <v>1</v>
      </c>
      <c r="G828" s="7" t="s">
        <v>42</v>
      </c>
      <c r="H828" s="10">
        <v>1</v>
      </c>
      <c r="I828" s="43" t="b">
        <v>0</v>
      </c>
      <c r="J828" s="43" t="b">
        <v>0</v>
      </c>
      <c r="K828" t="s">
        <v>114</v>
      </c>
      <c r="L828" s="43" t="b">
        <v>0</v>
      </c>
      <c r="M828" s="43" t="b">
        <v>0</v>
      </c>
      <c r="N828" s="43" t="b">
        <v>0</v>
      </c>
      <c r="O828" t="s">
        <v>114</v>
      </c>
      <c r="P828" t="s">
        <v>114</v>
      </c>
      <c r="Q828" t="s">
        <v>114</v>
      </c>
      <c r="R828" t="s">
        <v>114</v>
      </c>
      <c r="S828" t="s">
        <v>114</v>
      </c>
      <c r="T828" t="s">
        <v>114</v>
      </c>
      <c r="U828" t="s">
        <v>114</v>
      </c>
      <c r="V828" t="s">
        <v>114</v>
      </c>
      <c r="W828" s="5">
        <v>43574</v>
      </c>
      <c r="X828" s="7" t="s">
        <v>114</v>
      </c>
      <c r="Y828" s="7"/>
      <c r="Z828" s="7" t="s">
        <v>1288</v>
      </c>
      <c r="AA828" s="7" t="s">
        <v>114</v>
      </c>
      <c r="AB828" s="7" t="s">
        <v>74</v>
      </c>
      <c r="AC828" s="10">
        <v>4</v>
      </c>
      <c r="AD828" s="7" t="s">
        <v>1107</v>
      </c>
      <c r="AE828" s="1"/>
      <c r="AF828" s="7" t="s">
        <v>114</v>
      </c>
      <c r="AG828" s="10">
        <v>6</v>
      </c>
      <c r="AH828" s="3" t="s">
        <v>74</v>
      </c>
      <c r="AI828" s="3" t="s">
        <v>1333</v>
      </c>
      <c r="AJ828" t="s">
        <v>114</v>
      </c>
      <c r="AK828" t="s">
        <v>114</v>
      </c>
      <c r="AL828" t="s">
        <v>114</v>
      </c>
      <c r="AM828" s="43" t="b">
        <v>0</v>
      </c>
      <c r="AN828" s="55"/>
      <c r="AO828" s="3"/>
      <c r="AP828" s="43" t="b">
        <v>0</v>
      </c>
      <c r="AQ828" s="3" t="b">
        <v>0</v>
      </c>
    </row>
    <row r="829" spans="1:43" x14ac:dyDescent="0.25">
      <c r="A829" s="39" t="str">
        <f>_xlfn.CONCAT(Table4[[#This Row],[Order]],"-",Table4[[#This Row],[Line]])</f>
        <v>76134-4</v>
      </c>
      <c r="B829" s="1">
        <v>43579</v>
      </c>
      <c r="C829" s="10">
        <v>76134</v>
      </c>
      <c r="D829" s="7" t="s">
        <v>1109</v>
      </c>
      <c r="E829" s="10">
        <v>4</v>
      </c>
      <c r="F829" s="10">
        <v>1</v>
      </c>
      <c r="G829" s="7" t="s">
        <v>42</v>
      </c>
      <c r="H829" s="10">
        <v>1</v>
      </c>
      <c r="I829" s="43" t="b">
        <v>0</v>
      </c>
      <c r="J829" s="43" t="b">
        <v>0</v>
      </c>
      <c r="K829" t="s">
        <v>114</v>
      </c>
      <c r="L829" s="43" t="b">
        <v>0</v>
      </c>
      <c r="M829" s="43" t="b">
        <v>0</v>
      </c>
      <c r="N829" s="43" t="b">
        <v>0</v>
      </c>
      <c r="O829" t="s">
        <v>114</v>
      </c>
      <c r="P829" t="s">
        <v>114</v>
      </c>
      <c r="Q829" t="s">
        <v>114</v>
      </c>
      <c r="R829" t="s">
        <v>114</v>
      </c>
      <c r="S829" t="s">
        <v>114</v>
      </c>
      <c r="T829" t="s">
        <v>114</v>
      </c>
      <c r="U829" t="s">
        <v>114</v>
      </c>
      <c r="V829" t="s">
        <v>114</v>
      </c>
      <c r="W829" s="5">
        <v>43574</v>
      </c>
      <c r="X829" s="7" t="s">
        <v>114</v>
      </c>
      <c r="Y829" s="7"/>
      <c r="Z829" s="7" t="s">
        <v>5163</v>
      </c>
      <c r="AA829" s="7" t="s">
        <v>114</v>
      </c>
      <c r="AB829" s="7" t="s">
        <v>74</v>
      </c>
      <c r="AC829" s="10">
        <v>4</v>
      </c>
      <c r="AD829" s="7" t="s">
        <v>1108</v>
      </c>
      <c r="AE829" s="1"/>
      <c r="AF829" s="7" t="s">
        <v>114</v>
      </c>
      <c r="AG829" s="10">
        <v>3</v>
      </c>
      <c r="AH829" s="3" t="s">
        <v>74</v>
      </c>
      <c r="AI829" s="3" t="s">
        <v>1333</v>
      </c>
      <c r="AJ829" t="s">
        <v>114</v>
      </c>
      <c r="AK829" t="s">
        <v>114</v>
      </c>
      <c r="AL829" t="s">
        <v>114</v>
      </c>
      <c r="AM829" s="43" t="b">
        <v>0</v>
      </c>
      <c r="AN829" s="55"/>
      <c r="AO829" s="3"/>
      <c r="AP829" s="43" t="b">
        <v>0</v>
      </c>
      <c r="AQ829" s="3" t="b">
        <v>0</v>
      </c>
    </row>
    <row r="830" spans="1:43" x14ac:dyDescent="0.25">
      <c r="A830" s="39" t="str">
        <f>_xlfn.CONCAT(Table4[[#This Row],[Order]],"-",Table4[[#This Row],[Line]])</f>
        <v>76134-5</v>
      </c>
      <c r="B830" s="1">
        <v>43579</v>
      </c>
      <c r="C830" s="10">
        <v>76134</v>
      </c>
      <c r="D830" s="7" t="s">
        <v>1111</v>
      </c>
      <c r="E830" s="10">
        <v>5</v>
      </c>
      <c r="F830" s="10">
        <v>1</v>
      </c>
      <c r="G830" s="7" t="s">
        <v>42</v>
      </c>
      <c r="H830" s="10">
        <v>1</v>
      </c>
      <c r="I830" s="43" t="b">
        <v>0</v>
      </c>
      <c r="J830" s="43" t="b">
        <v>0</v>
      </c>
      <c r="K830" t="s">
        <v>114</v>
      </c>
      <c r="L830" s="43" t="b">
        <v>0</v>
      </c>
      <c r="M830" s="43" t="b">
        <v>0</v>
      </c>
      <c r="N830" s="43" t="b">
        <v>0</v>
      </c>
      <c r="O830" t="s">
        <v>114</v>
      </c>
      <c r="P830" t="s">
        <v>114</v>
      </c>
      <c r="Q830" t="s">
        <v>114</v>
      </c>
      <c r="R830" t="s">
        <v>114</v>
      </c>
      <c r="S830" t="s">
        <v>114</v>
      </c>
      <c r="T830" t="s">
        <v>114</v>
      </c>
      <c r="U830" t="s">
        <v>114</v>
      </c>
      <c r="V830" t="s">
        <v>114</v>
      </c>
      <c r="W830" s="5">
        <v>43574</v>
      </c>
      <c r="X830" s="7" t="s">
        <v>114</v>
      </c>
      <c r="Y830" s="7"/>
      <c r="Z830" s="7" t="s">
        <v>3770</v>
      </c>
      <c r="AA830" s="7" t="s">
        <v>114</v>
      </c>
      <c r="AB830" s="7" t="s">
        <v>74</v>
      </c>
      <c r="AC830" s="10">
        <v>4</v>
      </c>
      <c r="AD830" s="7" t="s">
        <v>1110</v>
      </c>
      <c r="AE830" s="7"/>
      <c r="AF830" s="7" t="s">
        <v>114</v>
      </c>
      <c r="AG830" s="10">
        <v>2</v>
      </c>
      <c r="AH830" s="3" t="s">
        <v>74</v>
      </c>
      <c r="AI830" s="3" t="s">
        <v>1333</v>
      </c>
      <c r="AJ830" t="s">
        <v>114</v>
      </c>
      <c r="AK830" t="s">
        <v>114</v>
      </c>
      <c r="AL830" t="s">
        <v>114</v>
      </c>
      <c r="AM830" s="43" t="b">
        <v>0</v>
      </c>
      <c r="AN830" s="3"/>
      <c r="AO830" s="3"/>
      <c r="AP830" s="43" t="b">
        <v>0</v>
      </c>
      <c r="AQ830" s="3" t="b">
        <v>0</v>
      </c>
    </row>
    <row r="831" spans="1:43" x14ac:dyDescent="0.25">
      <c r="A831" s="39" t="str">
        <f>_xlfn.CONCAT(Table4[[#This Row],[Order]],"-",Table4[[#This Row],[Line]])</f>
        <v>76134-6</v>
      </c>
      <c r="B831" s="5">
        <v>43579</v>
      </c>
      <c r="C831" s="8">
        <v>76134</v>
      </c>
      <c r="D831" s="3" t="s">
        <v>1113</v>
      </c>
      <c r="E831" s="8">
        <v>6</v>
      </c>
      <c r="F831" s="8">
        <v>1</v>
      </c>
      <c r="G831" s="3" t="s">
        <v>42</v>
      </c>
      <c r="H831" s="8">
        <v>2</v>
      </c>
      <c r="I831" s="43" t="b">
        <v>0</v>
      </c>
      <c r="J831" s="43" t="b">
        <v>0</v>
      </c>
      <c r="K831" t="s">
        <v>114</v>
      </c>
      <c r="L831" s="43" t="b">
        <v>0</v>
      </c>
      <c r="M831" s="43" t="b">
        <v>0</v>
      </c>
      <c r="N831" s="43" t="b">
        <v>0</v>
      </c>
      <c r="O831" t="s">
        <v>114</v>
      </c>
      <c r="P831" t="s">
        <v>114</v>
      </c>
      <c r="Q831" t="s">
        <v>114</v>
      </c>
      <c r="R831" t="s">
        <v>114</v>
      </c>
      <c r="S831" t="s">
        <v>114</v>
      </c>
      <c r="T831" t="s">
        <v>114</v>
      </c>
      <c r="U831" t="s">
        <v>114</v>
      </c>
      <c r="V831" t="s">
        <v>114</v>
      </c>
      <c r="W831" s="5">
        <v>43574</v>
      </c>
      <c r="X831" s="3" t="s">
        <v>114</v>
      </c>
      <c r="Y831" s="3"/>
      <c r="Z831" s="3" t="s">
        <v>5164</v>
      </c>
      <c r="AA831" s="3" t="s">
        <v>114</v>
      </c>
      <c r="AB831" s="3" t="s">
        <v>74</v>
      </c>
      <c r="AC831" s="8">
        <v>4</v>
      </c>
      <c r="AD831" s="3" t="s">
        <v>1112</v>
      </c>
      <c r="AE831" s="3"/>
      <c r="AF831" s="3" t="s">
        <v>114</v>
      </c>
      <c r="AG831" s="8">
        <v>6</v>
      </c>
      <c r="AH831" s="3" t="s">
        <v>74</v>
      </c>
      <c r="AI831" s="3" t="s">
        <v>1333</v>
      </c>
      <c r="AJ831" t="s">
        <v>114</v>
      </c>
      <c r="AK831" t="s">
        <v>114</v>
      </c>
      <c r="AL831" t="s">
        <v>114</v>
      </c>
      <c r="AM831" s="43" t="b">
        <v>0</v>
      </c>
      <c r="AN831" s="3"/>
      <c r="AO831" s="3"/>
      <c r="AP831" s="43" t="b">
        <v>0</v>
      </c>
      <c r="AQ831" s="3" t="b">
        <v>0</v>
      </c>
    </row>
    <row r="832" spans="1:43" x14ac:dyDescent="0.25">
      <c r="A832" s="39" t="str">
        <f>_xlfn.CONCAT(Table4[[#This Row],[Order]],"-",Table4[[#This Row],[Line]])</f>
        <v>76134-7</v>
      </c>
      <c r="B832" s="5">
        <v>43579</v>
      </c>
      <c r="C832" s="8">
        <v>76134</v>
      </c>
      <c r="D832" s="3" t="s">
        <v>1115</v>
      </c>
      <c r="E832" s="8">
        <v>7</v>
      </c>
      <c r="F832" s="8">
        <v>1</v>
      </c>
      <c r="G832" s="3" t="s">
        <v>42</v>
      </c>
      <c r="H832" s="8">
        <v>1</v>
      </c>
      <c r="I832" s="43" t="b">
        <v>0</v>
      </c>
      <c r="J832" s="43" t="b">
        <v>0</v>
      </c>
      <c r="K832" t="s">
        <v>114</v>
      </c>
      <c r="L832" s="43" t="b">
        <v>0</v>
      </c>
      <c r="M832" s="43" t="b">
        <v>0</v>
      </c>
      <c r="N832" s="43" t="b">
        <v>0</v>
      </c>
      <c r="O832" t="s">
        <v>114</v>
      </c>
      <c r="P832" t="s">
        <v>114</v>
      </c>
      <c r="Q832" t="s">
        <v>114</v>
      </c>
      <c r="R832" t="s">
        <v>114</v>
      </c>
      <c r="S832" t="s">
        <v>114</v>
      </c>
      <c r="T832" t="s">
        <v>114</v>
      </c>
      <c r="U832" t="s">
        <v>114</v>
      </c>
      <c r="V832" t="s">
        <v>114</v>
      </c>
      <c r="W832" s="5">
        <v>43574</v>
      </c>
      <c r="X832" s="3" t="s">
        <v>114</v>
      </c>
      <c r="Y832" s="3"/>
      <c r="Z832" s="3" t="s">
        <v>4541</v>
      </c>
      <c r="AA832" s="3" t="s">
        <v>114</v>
      </c>
      <c r="AB832" s="3" t="s">
        <v>74</v>
      </c>
      <c r="AC832" s="8">
        <v>4</v>
      </c>
      <c r="AD832" s="3" t="s">
        <v>1114</v>
      </c>
      <c r="AE832" s="3"/>
      <c r="AF832" s="3" t="s">
        <v>114</v>
      </c>
      <c r="AG832" s="8">
        <v>5</v>
      </c>
      <c r="AH832" s="3" t="s">
        <v>74</v>
      </c>
      <c r="AI832" s="3" t="s">
        <v>1333</v>
      </c>
      <c r="AJ832" t="s">
        <v>114</v>
      </c>
      <c r="AK832" t="s">
        <v>114</v>
      </c>
      <c r="AL832" t="s">
        <v>114</v>
      </c>
      <c r="AM832" s="43" t="b">
        <v>0</v>
      </c>
      <c r="AN832" s="3"/>
      <c r="AO832" s="3"/>
      <c r="AP832" s="43" t="b">
        <v>0</v>
      </c>
      <c r="AQ832" s="3" t="b">
        <v>0</v>
      </c>
    </row>
    <row r="833" spans="1:43" x14ac:dyDescent="0.25">
      <c r="A833" s="39" t="str">
        <f>_xlfn.CONCAT(Table4[[#This Row],[Order]],"-",Table4[[#This Row],[Line]])</f>
        <v>76134-8</v>
      </c>
      <c r="B833" s="5">
        <v>43579</v>
      </c>
      <c r="C833" s="8">
        <v>76134</v>
      </c>
      <c r="D833" s="3" t="s">
        <v>1117</v>
      </c>
      <c r="E833" s="8">
        <v>8</v>
      </c>
      <c r="F833" s="8">
        <v>1</v>
      </c>
      <c r="G833" s="3" t="s">
        <v>42</v>
      </c>
      <c r="H833" s="8">
        <v>3</v>
      </c>
      <c r="I833" s="43" t="b">
        <v>0</v>
      </c>
      <c r="J833" s="43" t="b">
        <v>0</v>
      </c>
      <c r="K833" t="s">
        <v>114</v>
      </c>
      <c r="L833" s="43" t="b">
        <v>0</v>
      </c>
      <c r="M833" s="43" t="b">
        <v>0</v>
      </c>
      <c r="N833" s="43" t="b">
        <v>0</v>
      </c>
      <c r="O833" t="s">
        <v>114</v>
      </c>
      <c r="P833" t="s">
        <v>114</v>
      </c>
      <c r="Q833" t="s">
        <v>114</v>
      </c>
      <c r="R833" t="s">
        <v>114</v>
      </c>
      <c r="S833" t="s">
        <v>114</v>
      </c>
      <c r="T833" t="s">
        <v>114</v>
      </c>
      <c r="U833" t="s">
        <v>114</v>
      </c>
      <c r="V833" t="s">
        <v>114</v>
      </c>
      <c r="W833" s="5">
        <v>43574</v>
      </c>
      <c r="X833" s="3" t="s">
        <v>114</v>
      </c>
      <c r="Y833" s="3"/>
      <c r="Z833" s="3" t="s">
        <v>3972</v>
      </c>
      <c r="AA833" s="3" t="s">
        <v>114</v>
      </c>
      <c r="AB833" s="3" t="s">
        <v>74</v>
      </c>
      <c r="AC833" s="8">
        <v>4</v>
      </c>
      <c r="AD833" s="3" t="s">
        <v>1116</v>
      </c>
      <c r="AE833" s="3"/>
      <c r="AF833" s="3" t="s">
        <v>114</v>
      </c>
      <c r="AG833" s="8">
        <v>3</v>
      </c>
      <c r="AH833" s="3" t="s">
        <v>74</v>
      </c>
      <c r="AI833" s="3" t="s">
        <v>1333</v>
      </c>
      <c r="AJ833" t="s">
        <v>114</v>
      </c>
      <c r="AK833" t="s">
        <v>114</v>
      </c>
      <c r="AL833" t="s">
        <v>114</v>
      </c>
      <c r="AM833" s="43" t="b">
        <v>0</v>
      </c>
      <c r="AN833" s="3"/>
      <c r="AO833" s="3"/>
      <c r="AP833" s="43" t="b">
        <v>0</v>
      </c>
      <c r="AQ833" s="3" t="b">
        <v>0</v>
      </c>
    </row>
    <row r="834" spans="1:43" x14ac:dyDescent="0.25">
      <c r="A834" s="39" t="str">
        <f>_xlfn.CONCAT(Table4[[#This Row],[Order]],"-",Table4[[#This Row],[Line]])</f>
        <v>76134-9</v>
      </c>
      <c r="B834" s="5">
        <v>43579</v>
      </c>
      <c r="C834" s="8">
        <v>76134</v>
      </c>
      <c r="D834" s="3" t="s">
        <v>1119</v>
      </c>
      <c r="E834" s="8">
        <v>9</v>
      </c>
      <c r="F834" s="8">
        <v>1</v>
      </c>
      <c r="G834" s="3" t="s">
        <v>42</v>
      </c>
      <c r="H834" s="8">
        <v>1</v>
      </c>
      <c r="I834" s="43" t="b">
        <v>0</v>
      </c>
      <c r="J834" s="43" t="b">
        <v>0</v>
      </c>
      <c r="K834" t="s">
        <v>114</v>
      </c>
      <c r="L834" s="43" t="b">
        <v>0</v>
      </c>
      <c r="M834" s="43" t="b">
        <v>0</v>
      </c>
      <c r="N834" s="43" t="b">
        <v>0</v>
      </c>
      <c r="O834" t="s">
        <v>114</v>
      </c>
      <c r="P834" t="s">
        <v>114</v>
      </c>
      <c r="Q834" t="s">
        <v>114</v>
      </c>
      <c r="R834" t="s">
        <v>114</v>
      </c>
      <c r="S834" t="s">
        <v>114</v>
      </c>
      <c r="T834" t="s">
        <v>114</v>
      </c>
      <c r="U834" t="s">
        <v>114</v>
      </c>
      <c r="V834" t="s">
        <v>114</v>
      </c>
      <c r="W834" s="5">
        <v>43574</v>
      </c>
      <c r="X834" s="3" t="s">
        <v>114</v>
      </c>
      <c r="Y834" s="3"/>
      <c r="Z834" s="3" t="s">
        <v>3769</v>
      </c>
      <c r="AA834" s="3" t="s">
        <v>114</v>
      </c>
      <c r="AB834" s="3" t="s">
        <v>74</v>
      </c>
      <c r="AC834" s="8">
        <v>4</v>
      </c>
      <c r="AD834" s="3" t="s">
        <v>1118</v>
      </c>
      <c r="AE834" s="3"/>
      <c r="AF834" s="3" t="s">
        <v>114</v>
      </c>
      <c r="AG834" s="8">
        <v>1</v>
      </c>
      <c r="AH834" s="3" t="s">
        <v>74</v>
      </c>
      <c r="AI834" s="3" t="s">
        <v>1333</v>
      </c>
      <c r="AJ834" t="s">
        <v>114</v>
      </c>
      <c r="AK834" t="s">
        <v>114</v>
      </c>
      <c r="AL834" t="s">
        <v>114</v>
      </c>
      <c r="AM834" s="43" t="b">
        <v>0</v>
      </c>
      <c r="AN834" s="3"/>
      <c r="AO834" s="3"/>
      <c r="AP834" s="43" t="b">
        <v>0</v>
      </c>
      <c r="AQ834" s="3" t="b">
        <v>0</v>
      </c>
    </row>
    <row r="835" spans="1:43" x14ac:dyDescent="0.25">
      <c r="A835" s="39" t="str">
        <f>_xlfn.CONCAT(Table4[[#This Row],[Order]],"-",Table4[[#This Row],[Line]])</f>
        <v>76134-10</v>
      </c>
      <c r="B835" s="5">
        <v>43579</v>
      </c>
      <c r="C835" s="8">
        <v>76134</v>
      </c>
      <c r="D835" s="3" t="s">
        <v>1121</v>
      </c>
      <c r="E835" s="8">
        <v>10</v>
      </c>
      <c r="F835" s="8">
        <v>1</v>
      </c>
      <c r="G835" s="3" t="s">
        <v>42</v>
      </c>
      <c r="H835" s="8">
        <v>1</v>
      </c>
      <c r="I835" s="43" t="b">
        <v>0</v>
      </c>
      <c r="J835" s="43" t="b">
        <v>0</v>
      </c>
      <c r="K835" t="s">
        <v>114</v>
      </c>
      <c r="L835" s="43" t="b">
        <v>0</v>
      </c>
      <c r="M835" s="43" t="b">
        <v>0</v>
      </c>
      <c r="N835" s="43" t="b">
        <v>0</v>
      </c>
      <c r="O835" t="s">
        <v>114</v>
      </c>
      <c r="P835" t="s">
        <v>114</v>
      </c>
      <c r="Q835" t="s">
        <v>114</v>
      </c>
      <c r="R835" t="s">
        <v>114</v>
      </c>
      <c r="S835" t="s">
        <v>114</v>
      </c>
      <c r="T835" t="s">
        <v>114</v>
      </c>
      <c r="U835" t="s">
        <v>114</v>
      </c>
      <c r="V835" t="s">
        <v>114</v>
      </c>
      <c r="W835" s="5">
        <v>43574</v>
      </c>
      <c r="X835" s="3" t="s">
        <v>114</v>
      </c>
      <c r="Y835" s="3"/>
      <c r="Z835" s="3" t="s">
        <v>5165</v>
      </c>
      <c r="AA835" s="3" t="s">
        <v>114</v>
      </c>
      <c r="AB835" s="3" t="s">
        <v>74</v>
      </c>
      <c r="AC835" s="8">
        <v>4</v>
      </c>
      <c r="AD835" s="3" t="s">
        <v>1120</v>
      </c>
      <c r="AE835" s="3"/>
      <c r="AF835" s="3" t="s">
        <v>114</v>
      </c>
      <c r="AG835" s="8">
        <v>5</v>
      </c>
      <c r="AH835" s="3" t="s">
        <v>74</v>
      </c>
      <c r="AI835" s="3" t="s">
        <v>1333</v>
      </c>
      <c r="AJ835" t="s">
        <v>114</v>
      </c>
      <c r="AK835" t="s">
        <v>114</v>
      </c>
      <c r="AL835" t="s">
        <v>114</v>
      </c>
      <c r="AM835" s="43" t="b">
        <v>0</v>
      </c>
      <c r="AN835" s="3"/>
      <c r="AO835" s="3"/>
      <c r="AP835" s="43" t="b">
        <v>0</v>
      </c>
      <c r="AQ835" s="3" t="b">
        <v>0</v>
      </c>
    </row>
    <row r="836" spans="1:43" x14ac:dyDescent="0.25">
      <c r="A836" s="39" t="str">
        <f>_xlfn.CONCAT(Table4[[#This Row],[Order]],"-",Table4[[#This Row],[Line]])</f>
        <v>76134-11</v>
      </c>
      <c r="B836" s="5">
        <v>43579</v>
      </c>
      <c r="C836" s="8">
        <v>76134</v>
      </c>
      <c r="D836" s="3" t="s">
        <v>1123</v>
      </c>
      <c r="E836" s="8">
        <v>11</v>
      </c>
      <c r="F836" s="8">
        <v>1</v>
      </c>
      <c r="G836" s="3" t="s">
        <v>42</v>
      </c>
      <c r="H836" s="8">
        <v>1</v>
      </c>
      <c r="I836" s="43" t="b">
        <v>0</v>
      </c>
      <c r="J836" s="43" t="b">
        <v>0</v>
      </c>
      <c r="K836" t="s">
        <v>114</v>
      </c>
      <c r="L836" s="43" t="b">
        <v>0</v>
      </c>
      <c r="M836" s="43" t="b">
        <v>0</v>
      </c>
      <c r="N836" s="43" t="b">
        <v>0</v>
      </c>
      <c r="O836" t="s">
        <v>114</v>
      </c>
      <c r="P836" t="s">
        <v>114</v>
      </c>
      <c r="Q836" t="s">
        <v>114</v>
      </c>
      <c r="R836" t="s">
        <v>114</v>
      </c>
      <c r="S836" t="s">
        <v>114</v>
      </c>
      <c r="T836" t="s">
        <v>114</v>
      </c>
      <c r="U836" t="s">
        <v>114</v>
      </c>
      <c r="V836" t="s">
        <v>114</v>
      </c>
      <c r="W836" s="5">
        <v>43574</v>
      </c>
      <c r="X836" s="3" t="s">
        <v>114</v>
      </c>
      <c r="Y836" s="3"/>
      <c r="Z836" s="3" t="s">
        <v>5166</v>
      </c>
      <c r="AA836" s="3" t="s">
        <v>114</v>
      </c>
      <c r="AB836" s="3" t="s">
        <v>74</v>
      </c>
      <c r="AC836" s="8">
        <v>4</v>
      </c>
      <c r="AD836" s="3" t="s">
        <v>1122</v>
      </c>
      <c r="AE836" s="3"/>
      <c r="AF836" s="3" t="s">
        <v>114</v>
      </c>
      <c r="AG836" s="8">
        <v>5</v>
      </c>
      <c r="AH836" s="3" t="s">
        <v>74</v>
      </c>
      <c r="AI836" s="3" t="s">
        <v>1333</v>
      </c>
      <c r="AJ836" t="s">
        <v>114</v>
      </c>
      <c r="AK836" t="s">
        <v>114</v>
      </c>
      <c r="AL836" t="s">
        <v>114</v>
      </c>
      <c r="AM836" s="43" t="b">
        <v>0</v>
      </c>
      <c r="AN836" s="3"/>
      <c r="AO836" s="3"/>
      <c r="AP836" s="43" t="b">
        <v>0</v>
      </c>
      <c r="AQ836" s="3" t="b">
        <v>0</v>
      </c>
    </row>
    <row r="837" spans="1:43" x14ac:dyDescent="0.25">
      <c r="A837" s="39" t="str">
        <f>_xlfn.CONCAT(Table4[[#This Row],[Order]],"-",Table4[[#This Row],[Line]])</f>
        <v>76134-12</v>
      </c>
      <c r="B837" s="5">
        <v>43579</v>
      </c>
      <c r="C837" s="8">
        <v>76134</v>
      </c>
      <c r="D837" s="3" t="s">
        <v>1125</v>
      </c>
      <c r="E837" s="8">
        <v>12</v>
      </c>
      <c r="F837" s="8">
        <v>1</v>
      </c>
      <c r="G837" s="3" t="s">
        <v>42</v>
      </c>
      <c r="H837" s="8">
        <v>21</v>
      </c>
      <c r="I837" s="43" t="b">
        <v>0</v>
      </c>
      <c r="J837" s="43" t="b">
        <v>0</v>
      </c>
      <c r="K837" t="s">
        <v>114</v>
      </c>
      <c r="L837" s="43" t="b">
        <v>0</v>
      </c>
      <c r="M837" s="43" t="b">
        <v>0</v>
      </c>
      <c r="N837" s="43" t="b">
        <v>0</v>
      </c>
      <c r="O837" t="s">
        <v>114</v>
      </c>
      <c r="P837" t="s">
        <v>114</v>
      </c>
      <c r="Q837" t="s">
        <v>114</v>
      </c>
      <c r="R837" t="s">
        <v>114</v>
      </c>
      <c r="S837" t="s">
        <v>114</v>
      </c>
      <c r="T837" t="s">
        <v>114</v>
      </c>
      <c r="U837" t="s">
        <v>114</v>
      </c>
      <c r="V837" t="s">
        <v>114</v>
      </c>
      <c r="W837" s="5">
        <v>43574</v>
      </c>
      <c r="X837" s="3" t="s">
        <v>114</v>
      </c>
      <c r="Y837" s="3"/>
      <c r="Z837" s="3" t="s">
        <v>127</v>
      </c>
      <c r="AA837" s="3" t="s">
        <v>114</v>
      </c>
      <c r="AB837" s="3" t="s">
        <v>74</v>
      </c>
      <c r="AC837" s="8">
        <v>4</v>
      </c>
      <c r="AD837" s="3" t="s">
        <v>1124</v>
      </c>
      <c r="AE837" s="3"/>
      <c r="AF837" s="3" t="s">
        <v>114</v>
      </c>
      <c r="AG837" s="8">
        <v>21</v>
      </c>
      <c r="AH837" s="3" t="s">
        <v>74</v>
      </c>
      <c r="AI837" s="3" t="s">
        <v>1333</v>
      </c>
      <c r="AJ837" t="s">
        <v>114</v>
      </c>
      <c r="AK837" t="s">
        <v>114</v>
      </c>
      <c r="AL837" t="s">
        <v>114</v>
      </c>
      <c r="AM837" s="43" t="b">
        <v>0</v>
      </c>
      <c r="AN837" s="3"/>
      <c r="AO837" s="3"/>
      <c r="AP837" s="43" t="b">
        <v>0</v>
      </c>
      <c r="AQ837" s="3" t="b">
        <v>0</v>
      </c>
    </row>
    <row r="838" spans="1:43" x14ac:dyDescent="0.25">
      <c r="A838" s="39" t="str">
        <f>_xlfn.CONCAT(Table4[[#This Row],[Order]],"-",Table4[[#This Row],[Line]])</f>
        <v>76134-13</v>
      </c>
      <c r="B838" s="59">
        <v>43579</v>
      </c>
      <c r="C838" s="57">
        <v>76134</v>
      </c>
      <c r="D838" s="58" t="s">
        <v>1127</v>
      </c>
      <c r="E838" s="57">
        <v>13</v>
      </c>
      <c r="F838" s="57">
        <v>1</v>
      </c>
      <c r="G838" s="58" t="s">
        <v>42</v>
      </c>
      <c r="H838" s="57">
        <v>2</v>
      </c>
      <c r="I838" s="43" t="b">
        <v>0</v>
      </c>
      <c r="J838" s="43" t="b">
        <v>0</v>
      </c>
      <c r="K838" t="s">
        <v>114</v>
      </c>
      <c r="L838" s="43" t="b">
        <v>0</v>
      </c>
      <c r="M838" s="43" t="b">
        <v>0</v>
      </c>
      <c r="N838" s="43" t="b">
        <v>0</v>
      </c>
      <c r="O838" t="s">
        <v>114</v>
      </c>
      <c r="P838" t="s">
        <v>114</v>
      </c>
      <c r="Q838" t="s">
        <v>114</v>
      </c>
      <c r="R838" t="s">
        <v>114</v>
      </c>
      <c r="S838" t="s">
        <v>114</v>
      </c>
      <c r="T838" t="s">
        <v>114</v>
      </c>
      <c r="U838" t="s">
        <v>114</v>
      </c>
      <c r="V838" t="s">
        <v>114</v>
      </c>
      <c r="W838" s="6">
        <v>43574</v>
      </c>
      <c r="X838" s="58" t="s">
        <v>114</v>
      </c>
      <c r="Y838" s="58"/>
      <c r="Z838" s="58" t="s">
        <v>3972</v>
      </c>
      <c r="AA838" s="58" t="s">
        <v>114</v>
      </c>
      <c r="AB838" s="58" t="s">
        <v>74</v>
      </c>
      <c r="AC838" s="57">
        <v>4</v>
      </c>
      <c r="AD838" s="58" t="s">
        <v>1126</v>
      </c>
      <c r="AE838" s="59"/>
      <c r="AF838" s="58" t="s">
        <v>114</v>
      </c>
      <c r="AG838" s="57">
        <v>2</v>
      </c>
      <c r="AH838" s="3" t="s">
        <v>74</v>
      </c>
      <c r="AI838" s="3" t="s">
        <v>1333</v>
      </c>
      <c r="AJ838" t="s">
        <v>114</v>
      </c>
      <c r="AK838" t="s">
        <v>114</v>
      </c>
      <c r="AL838" t="s">
        <v>114</v>
      </c>
      <c r="AM838" s="43" t="b">
        <v>0</v>
      </c>
      <c r="AN838" s="55"/>
      <c r="AO838" s="3"/>
      <c r="AP838" s="43" t="b">
        <v>0</v>
      </c>
      <c r="AQ838" s="3" t="b">
        <v>0</v>
      </c>
    </row>
    <row r="839" spans="1:43" x14ac:dyDescent="0.25">
      <c r="A839" s="39" t="str">
        <f>_xlfn.CONCAT(Table4[[#This Row],[Order]],"-",Table4[[#This Row],[Line]])</f>
        <v>76134-14</v>
      </c>
      <c r="B839" s="6">
        <v>43579</v>
      </c>
      <c r="C839" s="9">
        <v>76134</v>
      </c>
      <c r="D839" s="4" t="s">
        <v>1129</v>
      </c>
      <c r="E839" s="9">
        <v>14</v>
      </c>
      <c r="F839" s="9">
        <v>1</v>
      </c>
      <c r="G839" s="4" t="s">
        <v>42</v>
      </c>
      <c r="H839" s="9">
        <v>2</v>
      </c>
      <c r="I839" s="43" t="b">
        <v>0</v>
      </c>
      <c r="J839" s="43" t="b">
        <v>0</v>
      </c>
      <c r="K839" t="s">
        <v>114</v>
      </c>
      <c r="L839" s="43" t="b">
        <v>0</v>
      </c>
      <c r="M839" s="43" t="b">
        <v>0</v>
      </c>
      <c r="N839" s="43" t="b">
        <v>0</v>
      </c>
      <c r="O839" t="s">
        <v>114</v>
      </c>
      <c r="P839" t="s">
        <v>114</v>
      </c>
      <c r="Q839" t="s">
        <v>114</v>
      </c>
      <c r="R839" t="s">
        <v>114</v>
      </c>
      <c r="S839" t="s">
        <v>114</v>
      </c>
      <c r="T839" t="s">
        <v>114</v>
      </c>
      <c r="U839" t="s">
        <v>114</v>
      </c>
      <c r="V839" t="s">
        <v>114</v>
      </c>
      <c r="W839" s="6">
        <v>43574</v>
      </c>
      <c r="X839" s="4" t="s">
        <v>114</v>
      </c>
      <c r="Y839" s="4"/>
      <c r="Z839" s="4" t="s">
        <v>5167</v>
      </c>
      <c r="AA839" s="4" t="s">
        <v>114</v>
      </c>
      <c r="AB839" s="4" t="s">
        <v>74</v>
      </c>
      <c r="AC839" s="9">
        <v>4</v>
      </c>
      <c r="AD839" s="4" t="s">
        <v>1128</v>
      </c>
      <c r="AE839" s="6"/>
      <c r="AF839" s="4" t="s">
        <v>114</v>
      </c>
      <c r="AG839" s="9">
        <v>4</v>
      </c>
      <c r="AH839" s="3" t="s">
        <v>74</v>
      </c>
      <c r="AI839" s="3" t="s">
        <v>1333</v>
      </c>
      <c r="AJ839" t="s">
        <v>114</v>
      </c>
      <c r="AK839" t="s">
        <v>114</v>
      </c>
      <c r="AL839" t="s">
        <v>114</v>
      </c>
      <c r="AM839" s="43" t="b">
        <v>0</v>
      </c>
      <c r="AN839" s="55"/>
      <c r="AO839" s="3"/>
      <c r="AP839" s="43" t="b">
        <v>0</v>
      </c>
      <c r="AQ839" s="3" t="b">
        <v>0</v>
      </c>
    </row>
    <row r="840" spans="1:43" x14ac:dyDescent="0.25">
      <c r="A840" s="39" t="str">
        <f>_xlfn.CONCAT(Table4[[#This Row],[Order]],"-",Table4[[#This Row],[Line]])</f>
        <v>76134-15</v>
      </c>
      <c r="B840" s="59">
        <v>43579</v>
      </c>
      <c r="C840" s="57">
        <v>76134</v>
      </c>
      <c r="D840" s="58" t="s">
        <v>1131</v>
      </c>
      <c r="E840" s="57">
        <v>15</v>
      </c>
      <c r="F840" s="57">
        <v>1</v>
      </c>
      <c r="G840" s="58" t="s">
        <v>42</v>
      </c>
      <c r="H840" s="57">
        <v>1</v>
      </c>
      <c r="I840" s="43" t="b">
        <v>0</v>
      </c>
      <c r="J840" s="43" t="b">
        <v>0</v>
      </c>
      <c r="K840" t="s">
        <v>114</v>
      </c>
      <c r="L840" s="43" t="b">
        <v>0</v>
      </c>
      <c r="M840" s="43" t="b">
        <v>0</v>
      </c>
      <c r="N840" s="43" t="b">
        <v>0</v>
      </c>
      <c r="O840" t="s">
        <v>114</v>
      </c>
      <c r="P840" t="s">
        <v>114</v>
      </c>
      <c r="Q840" t="s">
        <v>114</v>
      </c>
      <c r="R840" t="s">
        <v>114</v>
      </c>
      <c r="S840" t="s">
        <v>114</v>
      </c>
      <c r="T840" t="s">
        <v>114</v>
      </c>
      <c r="U840" t="s">
        <v>114</v>
      </c>
      <c r="V840" t="s">
        <v>114</v>
      </c>
      <c r="W840" s="6">
        <v>43574</v>
      </c>
      <c r="X840" s="58" t="s">
        <v>114</v>
      </c>
      <c r="Y840" s="58"/>
      <c r="Z840" s="58" t="s">
        <v>3770</v>
      </c>
      <c r="AA840" s="58" t="s">
        <v>114</v>
      </c>
      <c r="AB840" s="58" t="s">
        <v>74</v>
      </c>
      <c r="AC840" s="57">
        <v>4</v>
      </c>
      <c r="AD840" s="58" t="s">
        <v>1130</v>
      </c>
      <c r="AE840" s="59"/>
      <c r="AF840" s="58" t="s">
        <v>114</v>
      </c>
      <c r="AG840" s="57">
        <v>2</v>
      </c>
      <c r="AH840" s="3" t="s">
        <v>74</v>
      </c>
      <c r="AI840" s="3" t="s">
        <v>1333</v>
      </c>
      <c r="AJ840" t="s">
        <v>114</v>
      </c>
      <c r="AK840" t="s">
        <v>114</v>
      </c>
      <c r="AL840" t="s">
        <v>114</v>
      </c>
      <c r="AM840" s="43" t="b">
        <v>0</v>
      </c>
      <c r="AN840" s="55"/>
      <c r="AO840" s="3"/>
      <c r="AP840" s="43" t="b">
        <v>0</v>
      </c>
      <c r="AQ840" s="3" t="b">
        <v>0</v>
      </c>
    </row>
    <row r="841" spans="1:43" x14ac:dyDescent="0.25">
      <c r="A841" s="39" t="str">
        <f>_xlfn.CONCAT(Table4[[#This Row],[Order]],"-",Table4[[#This Row],[Line]])</f>
        <v>76157-1</v>
      </c>
      <c r="B841" s="59">
        <v>43469</v>
      </c>
      <c r="C841" s="57">
        <v>76157</v>
      </c>
      <c r="D841" s="58" t="s">
        <v>4230</v>
      </c>
      <c r="E841" s="57">
        <v>1</v>
      </c>
      <c r="F841" s="57">
        <v>1</v>
      </c>
      <c r="G841" s="58" t="s">
        <v>165</v>
      </c>
      <c r="H841" s="57">
        <v>1</v>
      </c>
      <c r="I841" s="43" t="b">
        <v>1</v>
      </c>
      <c r="J841" s="43" t="b">
        <v>0</v>
      </c>
      <c r="K841" t="s">
        <v>135</v>
      </c>
      <c r="L841" s="43" t="b">
        <v>0</v>
      </c>
      <c r="M841" s="43" t="b">
        <v>0</v>
      </c>
      <c r="N841" s="43" t="b">
        <v>1</v>
      </c>
      <c r="O841" t="s">
        <v>114</v>
      </c>
      <c r="P841" t="s">
        <v>23</v>
      </c>
      <c r="Q841" t="s">
        <v>114</v>
      </c>
      <c r="R841" t="s">
        <v>114</v>
      </c>
      <c r="S841" t="s">
        <v>114</v>
      </c>
      <c r="T841" t="s">
        <v>114</v>
      </c>
      <c r="U841" t="s">
        <v>114</v>
      </c>
      <c r="V841" t="s">
        <v>114</v>
      </c>
      <c r="W841" s="6">
        <v>43465</v>
      </c>
      <c r="X841" s="58" t="s">
        <v>151</v>
      </c>
      <c r="Y841" s="58" t="s">
        <v>4542</v>
      </c>
      <c r="Z841" s="58" t="s">
        <v>4543</v>
      </c>
      <c r="AA841" s="58" t="s">
        <v>114</v>
      </c>
      <c r="AB841" s="58" t="s">
        <v>74</v>
      </c>
      <c r="AC841" s="57">
        <v>7</v>
      </c>
      <c r="AD841" s="58" t="s">
        <v>1352</v>
      </c>
      <c r="AE841" s="59">
        <v>43445</v>
      </c>
      <c r="AF841" s="58" t="s">
        <v>114</v>
      </c>
      <c r="AG841" s="57">
        <v>6</v>
      </c>
      <c r="AH841" s="3" t="s">
        <v>180</v>
      </c>
      <c r="AI841" s="3" t="s">
        <v>1330</v>
      </c>
      <c r="AJ841" t="s">
        <v>114</v>
      </c>
      <c r="AK841" t="s">
        <v>23</v>
      </c>
      <c r="AL841" t="s">
        <v>114</v>
      </c>
      <c r="AM841" s="43" t="b">
        <v>0</v>
      </c>
      <c r="AN841" s="55"/>
      <c r="AO841" s="3"/>
      <c r="AP841" s="43" t="b">
        <v>1</v>
      </c>
      <c r="AQ841" s="3" t="b">
        <v>0</v>
      </c>
    </row>
    <row r="842" spans="1:43" x14ac:dyDescent="0.25">
      <c r="A842" s="39" t="str">
        <f>_xlfn.CONCAT(Table4[[#This Row],[Order]],"-",Table4[[#This Row],[Line]])</f>
        <v>76157-3</v>
      </c>
      <c r="B842" s="59">
        <v>43469</v>
      </c>
      <c r="C842" s="57">
        <v>76157</v>
      </c>
      <c r="D842" s="58" t="s">
        <v>2936</v>
      </c>
      <c r="E842" s="57">
        <v>3</v>
      </c>
      <c r="F842" s="57">
        <v>1</v>
      </c>
      <c r="G842" s="58" t="s">
        <v>29</v>
      </c>
      <c r="H842" s="57">
        <v>3</v>
      </c>
      <c r="I842" s="43" t="b">
        <v>1</v>
      </c>
      <c r="J842" s="43" t="b">
        <v>1</v>
      </c>
      <c r="K842" t="s">
        <v>135</v>
      </c>
      <c r="L842" s="43" t="b">
        <v>1</v>
      </c>
      <c r="M842" s="43" t="b">
        <v>1</v>
      </c>
      <c r="N842" s="43" t="b">
        <v>1</v>
      </c>
      <c r="O842" t="s">
        <v>138</v>
      </c>
      <c r="P842" t="s">
        <v>138</v>
      </c>
      <c r="Q842" t="s">
        <v>114</v>
      </c>
      <c r="R842" t="s">
        <v>114</v>
      </c>
      <c r="S842" t="s">
        <v>114</v>
      </c>
      <c r="T842" t="s">
        <v>114</v>
      </c>
      <c r="U842" t="s">
        <v>114</v>
      </c>
      <c r="V842" t="s">
        <v>114</v>
      </c>
      <c r="W842" s="6">
        <v>43469</v>
      </c>
      <c r="X842" s="58" t="s">
        <v>151</v>
      </c>
      <c r="Y842" s="58" t="s">
        <v>4544</v>
      </c>
      <c r="Z842" s="58" t="s">
        <v>1814</v>
      </c>
      <c r="AA842" s="58" t="s">
        <v>117</v>
      </c>
      <c r="AB842" s="58" t="s">
        <v>74</v>
      </c>
      <c r="AC842" s="57">
        <v>7</v>
      </c>
      <c r="AD842" s="58" t="s">
        <v>1353</v>
      </c>
      <c r="AE842" s="59">
        <v>43454</v>
      </c>
      <c r="AF842" s="58" t="s">
        <v>114</v>
      </c>
      <c r="AG842" s="57">
        <v>3</v>
      </c>
      <c r="AH842" s="3" t="s">
        <v>180</v>
      </c>
      <c r="AI842" s="3" t="s">
        <v>1330</v>
      </c>
      <c r="AJ842" t="s">
        <v>114</v>
      </c>
      <c r="AK842" t="s">
        <v>114</v>
      </c>
      <c r="AL842" t="s">
        <v>114</v>
      </c>
      <c r="AM842" s="43" t="b">
        <v>0</v>
      </c>
      <c r="AN842" s="55"/>
      <c r="AO842" s="3"/>
      <c r="AP842" s="43" t="b">
        <v>0</v>
      </c>
      <c r="AQ842" s="3" t="b">
        <v>1</v>
      </c>
    </row>
    <row r="843" spans="1:43" x14ac:dyDescent="0.25">
      <c r="A843" s="39" t="str">
        <f>_xlfn.CONCAT(Table4[[#This Row],[Order]],"-",Table4[[#This Row],[Line]])</f>
        <v>76157-4</v>
      </c>
      <c r="B843" s="59">
        <v>43469</v>
      </c>
      <c r="C843" s="57">
        <v>76157</v>
      </c>
      <c r="D843" s="58" t="s">
        <v>4231</v>
      </c>
      <c r="E843" s="57">
        <v>4</v>
      </c>
      <c r="F843" s="57">
        <v>1</v>
      </c>
      <c r="G843" s="58" t="s">
        <v>165</v>
      </c>
      <c r="H843" s="57">
        <v>2</v>
      </c>
      <c r="I843" s="43" t="b">
        <v>1</v>
      </c>
      <c r="J843" s="43" t="b">
        <v>0</v>
      </c>
      <c r="K843" t="s">
        <v>135</v>
      </c>
      <c r="L843" s="43" t="b">
        <v>0</v>
      </c>
      <c r="M843" s="43" t="b">
        <v>0</v>
      </c>
      <c r="N843" s="43" t="b">
        <v>1</v>
      </c>
      <c r="O843" t="s">
        <v>114</v>
      </c>
      <c r="P843" t="s">
        <v>23</v>
      </c>
      <c r="Q843" t="s">
        <v>114</v>
      </c>
      <c r="R843" t="s">
        <v>114</v>
      </c>
      <c r="S843" t="s">
        <v>114</v>
      </c>
      <c r="T843" t="s">
        <v>114</v>
      </c>
      <c r="U843" t="s">
        <v>114</v>
      </c>
      <c r="V843" t="s">
        <v>114</v>
      </c>
      <c r="W843" s="6">
        <v>43465</v>
      </c>
      <c r="X843" s="58" t="s">
        <v>151</v>
      </c>
      <c r="Y843" s="58" t="s">
        <v>4545</v>
      </c>
      <c r="Z843" s="58" t="s">
        <v>4546</v>
      </c>
      <c r="AA843" s="58" t="s">
        <v>114</v>
      </c>
      <c r="AB843" s="58" t="s">
        <v>74</v>
      </c>
      <c r="AC843" s="57">
        <v>7</v>
      </c>
      <c r="AD843" s="58" t="s">
        <v>1354</v>
      </c>
      <c r="AE843" s="59">
        <v>43445</v>
      </c>
      <c r="AF843" s="58" t="s">
        <v>114</v>
      </c>
      <c r="AG843" s="57">
        <v>2</v>
      </c>
      <c r="AH843" s="3" t="s">
        <v>180</v>
      </c>
      <c r="AI843" s="3" t="s">
        <v>1330</v>
      </c>
      <c r="AJ843" t="s">
        <v>114</v>
      </c>
      <c r="AK843" t="s">
        <v>23</v>
      </c>
      <c r="AL843" t="s">
        <v>114</v>
      </c>
      <c r="AM843" s="43" t="b">
        <v>1</v>
      </c>
      <c r="AN843" s="55">
        <v>43447.712920451399</v>
      </c>
      <c r="AO843" s="3"/>
      <c r="AP843" s="43" t="b">
        <v>1</v>
      </c>
      <c r="AQ843" s="3" t="b">
        <v>0</v>
      </c>
    </row>
    <row r="844" spans="1:43" x14ac:dyDescent="0.25">
      <c r="A844" s="39" t="str">
        <f>_xlfn.CONCAT(Table4[[#This Row],[Order]],"-",Table4[[#This Row],[Line]])</f>
        <v>76157-5</v>
      </c>
      <c r="B844" s="6">
        <v>43469</v>
      </c>
      <c r="C844" s="9">
        <v>76157</v>
      </c>
      <c r="D844" s="4" t="s">
        <v>4232</v>
      </c>
      <c r="E844" s="9">
        <v>5</v>
      </c>
      <c r="F844" s="9">
        <v>1</v>
      </c>
      <c r="G844" s="4" t="s">
        <v>165</v>
      </c>
      <c r="H844" s="9">
        <v>2</v>
      </c>
      <c r="I844" s="43" t="b">
        <v>1</v>
      </c>
      <c r="J844" s="43" t="b">
        <v>0</v>
      </c>
      <c r="K844" t="s">
        <v>135</v>
      </c>
      <c r="L844" s="43" t="b">
        <v>0</v>
      </c>
      <c r="M844" s="43" t="b">
        <v>0</v>
      </c>
      <c r="N844" s="43" t="b">
        <v>1</v>
      </c>
      <c r="O844" t="s">
        <v>114</v>
      </c>
      <c r="P844" t="s">
        <v>23</v>
      </c>
      <c r="Q844" t="s">
        <v>114</v>
      </c>
      <c r="R844" t="s">
        <v>114</v>
      </c>
      <c r="S844" t="s">
        <v>114</v>
      </c>
      <c r="T844" t="s">
        <v>114</v>
      </c>
      <c r="U844" t="s">
        <v>114</v>
      </c>
      <c r="V844" t="s">
        <v>114</v>
      </c>
      <c r="W844" s="6">
        <v>43465</v>
      </c>
      <c r="X844" s="4" t="s">
        <v>151</v>
      </c>
      <c r="Y844" s="4" t="s">
        <v>3980</v>
      </c>
      <c r="Z844" s="4" t="s">
        <v>4547</v>
      </c>
      <c r="AA844" s="4" t="s">
        <v>114</v>
      </c>
      <c r="AB844" s="4" t="s">
        <v>74</v>
      </c>
      <c r="AC844" s="9">
        <v>7</v>
      </c>
      <c r="AD844" s="4" t="s">
        <v>1354</v>
      </c>
      <c r="AE844" s="6">
        <v>43445</v>
      </c>
      <c r="AF844" s="4" t="s">
        <v>114</v>
      </c>
      <c r="AG844" s="9">
        <v>2</v>
      </c>
      <c r="AH844" s="3" t="s">
        <v>180</v>
      </c>
      <c r="AI844" s="3" t="s">
        <v>1330</v>
      </c>
      <c r="AJ844" t="s">
        <v>114</v>
      </c>
      <c r="AK844" t="s">
        <v>23</v>
      </c>
      <c r="AL844" t="s">
        <v>114</v>
      </c>
      <c r="AM844" s="43" t="b">
        <v>1</v>
      </c>
      <c r="AN844" s="55">
        <v>43447.712909259302</v>
      </c>
      <c r="AO844" s="3"/>
      <c r="AP844" s="43" t="b">
        <v>1</v>
      </c>
      <c r="AQ844" s="3" t="b">
        <v>0</v>
      </c>
    </row>
    <row r="845" spans="1:43" x14ac:dyDescent="0.25">
      <c r="A845" s="39" t="str">
        <f>_xlfn.CONCAT(Table4[[#This Row],[Order]],"-",Table4[[#This Row],[Line]])</f>
        <v>76157-6</v>
      </c>
      <c r="B845" s="59">
        <v>43469</v>
      </c>
      <c r="C845" s="57">
        <v>76157</v>
      </c>
      <c r="D845" s="58" t="s">
        <v>2937</v>
      </c>
      <c r="E845" s="57">
        <v>6</v>
      </c>
      <c r="F845" s="57">
        <v>1</v>
      </c>
      <c r="G845" s="58" t="s">
        <v>29</v>
      </c>
      <c r="H845" s="57">
        <v>4</v>
      </c>
      <c r="I845" s="43" t="b">
        <v>1</v>
      </c>
      <c r="J845" s="43" t="b">
        <v>1</v>
      </c>
      <c r="K845" t="s">
        <v>135</v>
      </c>
      <c r="L845" s="43" t="b">
        <v>1</v>
      </c>
      <c r="M845" s="43" t="b">
        <v>1</v>
      </c>
      <c r="N845" s="43" t="b">
        <v>1</v>
      </c>
      <c r="O845" t="s">
        <v>138</v>
      </c>
      <c r="P845" t="s">
        <v>138</v>
      </c>
      <c r="Q845" t="s">
        <v>114</v>
      </c>
      <c r="R845" t="s">
        <v>114</v>
      </c>
      <c r="S845" t="s">
        <v>114</v>
      </c>
      <c r="T845" t="s">
        <v>114</v>
      </c>
      <c r="U845" t="s">
        <v>114</v>
      </c>
      <c r="V845" t="s">
        <v>114</v>
      </c>
      <c r="W845" s="6">
        <v>43469</v>
      </c>
      <c r="X845" s="58" t="s">
        <v>151</v>
      </c>
      <c r="Y845" s="58" t="s">
        <v>4548</v>
      </c>
      <c r="Z845" s="58" t="s">
        <v>1287</v>
      </c>
      <c r="AA845" s="58" t="s">
        <v>0</v>
      </c>
      <c r="AB845" s="58" t="s">
        <v>74</v>
      </c>
      <c r="AC845" s="57">
        <v>7</v>
      </c>
      <c r="AD845" s="58" t="s">
        <v>1355</v>
      </c>
      <c r="AE845" s="59">
        <v>43454</v>
      </c>
      <c r="AF845" s="58" t="s">
        <v>114</v>
      </c>
      <c r="AG845" s="57">
        <v>4</v>
      </c>
      <c r="AH845" s="3" t="s">
        <v>180</v>
      </c>
      <c r="AI845" s="3" t="s">
        <v>1330</v>
      </c>
      <c r="AJ845" t="s">
        <v>114</v>
      </c>
      <c r="AK845" t="s">
        <v>114</v>
      </c>
      <c r="AL845" t="s">
        <v>114</v>
      </c>
      <c r="AM845" s="43" t="b">
        <v>0</v>
      </c>
      <c r="AN845" s="3"/>
      <c r="AO845" s="3"/>
      <c r="AP845" s="43" t="b">
        <v>0</v>
      </c>
      <c r="AQ845" s="3" t="b">
        <v>1</v>
      </c>
    </row>
    <row r="846" spans="1:43" x14ac:dyDescent="0.25">
      <c r="A846" s="39" t="str">
        <f>_xlfn.CONCAT(Table4[[#This Row],[Order]],"-",Table4[[#This Row],[Line]])</f>
        <v>76157-7</v>
      </c>
      <c r="B846" s="59">
        <v>43469</v>
      </c>
      <c r="C846" s="57">
        <v>76157</v>
      </c>
      <c r="D846" s="58" t="s">
        <v>4233</v>
      </c>
      <c r="E846" s="57">
        <v>7</v>
      </c>
      <c r="F846" s="57">
        <v>1</v>
      </c>
      <c r="G846" s="58" t="s">
        <v>165</v>
      </c>
      <c r="H846" s="57">
        <v>1</v>
      </c>
      <c r="I846" s="43" t="b">
        <v>1</v>
      </c>
      <c r="J846" s="43" t="b">
        <v>0</v>
      </c>
      <c r="K846" t="s">
        <v>135</v>
      </c>
      <c r="L846" s="43" t="b">
        <v>0</v>
      </c>
      <c r="M846" s="43" t="b">
        <v>0</v>
      </c>
      <c r="N846" s="43" t="b">
        <v>1</v>
      </c>
      <c r="O846" t="s">
        <v>114</v>
      </c>
      <c r="P846" t="s">
        <v>23</v>
      </c>
      <c r="Q846" t="s">
        <v>114</v>
      </c>
      <c r="R846" t="s">
        <v>114</v>
      </c>
      <c r="S846" t="s">
        <v>114</v>
      </c>
      <c r="T846" t="s">
        <v>114</v>
      </c>
      <c r="U846" t="s">
        <v>114</v>
      </c>
      <c r="V846" t="s">
        <v>114</v>
      </c>
      <c r="W846" s="6">
        <v>43465</v>
      </c>
      <c r="X846" s="58" t="s">
        <v>151</v>
      </c>
      <c r="Y846" s="58" t="s">
        <v>4435</v>
      </c>
      <c r="Z846" s="58" t="s">
        <v>4549</v>
      </c>
      <c r="AA846" s="58" t="s">
        <v>114</v>
      </c>
      <c r="AB846" s="58" t="s">
        <v>74</v>
      </c>
      <c r="AC846" s="57">
        <v>7</v>
      </c>
      <c r="AD846" s="58" t="s">
        <v>1356</v>
      </c>
      <c r="AE846" s="59">
        <v>43445</v>
      </c>
      <c r="AF846" s="58" t="s">
        <v>114</v>
      </c>
      <c r="AG846" s="57">
        <v>2</v>
      </c>
      <c r="AH846" s="3" t="s">
        <v>180</v>
      </c>
      <c r="AI846" s="3" t="s">
        <v>1330</v>
      </c>
      <c r="AJ846" t="s">
        <v>114</v>
      </c>
      <c r="AK846" t="s">
        <v>23</v>
      </c>
      <c r="AL846" t="s">
        <v>114</v>
      </c>
      <c r="AM846" s="43" t="b">
        <v>1</v>
      </c>
      <c r="AN846" s="55">
        <v>43447.712893368102</v>
      </c>
      <c r="AO846" s="3"/>
      <c r="AP846" s="43" t="b">
        <v>1</v>
      </c>
      <c r="AQ846" s="3" t="b">
        <v>0</v>
      </c>
    </row>
    <row r="847" spans="1:43" x14ac:dyDescent="0.25">
      <c r="A847" s="39" t="str">
        <f>_xlfn.CONCAT(Table4[[#This Row],[Order]],"-",Table4[[#This Row],[Line]])</f>
        <v>76157-8</v>
      </c>
      <c r="B847" s="59">
        <v>43469</v>
      </c>
      <c r="C847" s="57">
        <v>76157</v>
      </c>
      <c r="D847" s="58" t="s">
        <v>4234</v>
      </c>
      <c r="E847" s="57">
        <v>8</v>
      </c>
      <c r="F847" s="57">
        <v>1</v>
      </c>
      <c r="G847" s="58" t="s">
        <v>165</v>
      </c>
      <c r="H847" s="57">
        <v>1</v>
      </c>
      <c r="I847" s="43" t="b">
        <v>1</v>
      </c>
      <c r="J847" s="43" t="b">
        <v>0</v>
      </c>
      <c r="K847" t="s">
        <v>135</v>
      </c>
      <c r="L847" s="43" t="b">
        <v>0</v>
      </c>
      <c r="M847" s="43" t="b">
        <v>0</v>
      </c>
      <c r="N847" s="43" t="b">
        <v>1</v>
      </c>
      <c r="O847" t="s">
        <v>114</v>
      </c>
      <c r="P847" t="s">
        <v>23</v>
      </c>
      <c r="Q847" t="s">
        <v>114</v>
      </c>
      <c r="R847" t="s">
        <v>114</v>
      </c>
      <c r="S847" t="s">
        <v>114</v>
      </c>
      <c r="T847" t="s">
        <v>114</v>
      </c>
      <c r="U847" t="s">
        <v>114</v>
      </c>
      <c r="V847" t="s">
        <v>114</v>
      </c>
      <c r="W847" s="6">
        <v>43465</v>
      </c>
      <c r="X847" s="58" t="s">
        <v>151</v>
      </c>
      <c r="Y847" s="58" t="s">
        <v>4550</v>
      </c>
      <c r="Z847" s="58" t="s">
        <v>4551</v>
      </c>
      <c r="AA847" s="58" t="s">
        <v>114</v>
      </c>
      <c r="AB847" s="58" t="s">
        <v>74</v>
      </c>
      <c r="AC847" s="57">
        <v>7</v>
      </c>
      <c r="AD847" s="58" t="s">
        <v>1357</v>
      </c>
      <c r="AE847" s="59">
        <v>43445</v>
      </c>
      <c r="AF847" s="58" t="s">
        <v>114</v>
      </c>
      <c r="AG847" s="57">
        <v>1</v>
      </c>
      <c r="AH847" s="3" t="s">
        <v>180</v>
      </c>
      <c r="AI847" s="3" t="s">
        <v>1330</v>
      </c>
      <c r="AJ847" t="s">
        <v>114</v>
      </c>
      <c r="AK847" t="s">
        <v>23</v>
      </c>
      <c r="AL847" t="s">
        <v>114</v>
      </c>
      <c r="AM847" s="43" t="b">
        <v>1</v>
      </c>
      <c r="AN847" s="55">
        <v>43447.712881446801</v>
      </c>
      <c r="AO847" s="3"/>
      <c r="AP847" s="43" t="b">
        <v>1</v>
      </c>
      <c r="AQ847" s="3" t="b">
        <v>0</v>
      </c>
    </row>
    <row r="848" spans="1:43" x14ac:dyDescent="0.25">
      <c r="A848" s="39" t="str">
        <f>_xlfn.CONCAT(Table4[[#This Row],[Order]],"-",Table4[[#This Row],[Line]])</f>
        <v>76186-1</v>
      </c>
      <c r="B848" s="59">
        <v>43474</v>
      </c>
      <c r="C848" s="57">
        <v>76186</v>
      </c>
      <c r="D848" s="58" t="s">
        <v>1351</v>
      </c>
      <c r="E848" s="57">
        <v>1</v>
      </c>
      <c r="F848" s="57">
        <v>1</v>
      </c>
      <c r="G848" s="58" t="s">
        <v>165</v>
      </c>
      <c r="H848" s="57">
        <v>1</v>
      </c>
      <c r="I848" s="43" t="b">
        <v>1</v>
      </c>
      <c r="J848" s="43" t="b">
        <v>1</v>
      </c>
      <c r="K848" t="s">
        <v>114</v>
      </c>
      <c r="L848" s="43" t="b">
        <v>1</v>
      </c>
      <c r="M848" s="43" t="b">
        <v>1</v>
      </c>
      <c r="N848" s="43" t="b">
        <v>1</v>
      </c>
      <c r="O848" t="s">
        <v>114</v>
      </c>
      <c r="P848" t="s">
        <v>114</v>
      </c>
      <c r="Q848" t="s">
        <v>114</v>
      </c>
      <c r="R848" t="s">
        <v>114</v>
      </c>
      <c r="S848" t="s">
        <v>114</v>
      </c>
      <c r="T848" t="s">
        <v>114</v>
      </c>
      <c r="U848" t="s">
        <v>114</v>
      </c>
      <c r="V848" t="s">
        <v>114</v>
      </c>
      <c r="W848" s="6">
        <v>43469</v>
      </c>
      <c r="X848" s="58" t="s">
        <v>151</v>
      </c>
      <c r="Y848" s="58"/>
      <c r="Z848" s="58" t="s">
        <v>4552</v>
      </c>
      <c r="AA848" s="58" t="s">
        <v>114</v>
      </c>
      <c r="AB848" s="58" t="s">
        <v>74</v>
      </c>
      <c r="AC848" s="57">
        <v>12</v>
      </c>
      <c r="AD848" s="58" t="s">
        <v>160</v>
      </c>
      <c r="AE848" s="59"/>
      <c r="AF848" s="58" t="s">
        <v>114</v>
      </c>
      <c r="AG848" s="57">
        <v>1</v>
      </c>
      <c r="AH848" s="3" t="s">
        <v>180</v>
      </c>
      <c r="AI848" s="3" t="s">
        <v>1331</v>
      </c>
      <c r="AJ848" t="s">
        <v>114</v>
      </c>
      <c r="AK848" t="s">
        <v>114</v>
      </c>
      <c r="AL848" t="s">
        <v>114</v>
      </c>
      <c r="AM848" s="43" t="b">
        <v>0</v>
      </c>
      <c r="AN848" s="55"/>
      <c r="AO848" s="3"/>
      <c r="AP848" s="43" t="b">
        <v>0</v>
      </c>
      <c r="AQ848" s="3" t="b">
        <v>0</v>
      </c>
    </row>
    <row r="849" spans="1:43" x14ac:dyDescent="0.25">
      <c r="A849" s="39" t="str">
        <f>_xlfn.CONCAT(Table4[[#This Row],[Order]],"-",Table4[[#This Row],[Line]])</f>
        <v>76191-1</v>
      </c>
      <c r="B849" s="6">
        <v>43482</v>
      </c>
      <c r="C849" s="9">
        <v>76191</v>
      </c>
      <c r="D849" s="4" t="s">
        <v>2663</v>
      </c>
      <c r="E849" s="9">
        <v>1</v>
      </c>
      <c r="F849" s="9">
        <v>1</v>
      </c>
      <c r="G849" s="4" t="s">
        <v>42</v>
      </c>
      <c r="H849" s="9">
        <v>5</v>
      </c>
      <c r="I849" s="43" t="b">
        <v>0</v>
      </c>
      <c r="J849" s="43" t="b">
        <v>0</v>
      </c>
      <c r="K849" t="s">
        <v>114</v>
      </c>
      <c r="L849" s="43" t="b">
        <v>0</v>
      </c>
      <c r="M849" s="43" t="b">
        <v>0</v>
      </c>
      <c r="N849" s="43" t="b">
        <v>0</v>
      </c>
      <c r="O849" t="s">
        <v>114</v>
      </c>
      <c r="P849" t="s">
        <v>114</v>
      </c>
      <c r="Q849" t="s">
        <v>114</v>
      </c>
      <c r="R849" t="s">
        <v>114</v>
      </c>
      <c r="S849" t="s">
        <v>114</v>
      </c>
      <c r="T849" t="s">
        <v>114</v>
      </c>
      <c r="U849" t="s">
        <v>114</v>
      </c>
      <c r="V849" t="s">
        <v>114</v>
      </c>
      <c r="W849" s="6">
        <v>43479</v>
      </c>
      <c r="X849" s="4" t="s">
        <v>114</v>
      </c>
      <c r="Y849" s="4"/>
      <c r="Z849" s="4" t="s">
        <v>4591</v>
      </c>
      <c r="AA849" s="4" t="s">
        <v>114</v>
      </c>
      <c r="AB849" s="4" t="s">
        <v>74</v>
      </c>
      <c r="AC849" s="9">
        <v>1</v>
      </c>
      <c r="AD849" s="4" t="s">
        <v>31</v>
      </c>
      <c r="AE849" s="6"/>
      <c r="AF849" s="4" t="s">
        <v>114</v>
      </c>
      <c r="AG849" s="9">
        <v>5</v>
      </c>
      <c r="AH849" s="3" t="s">
        <v>74</v>
      </c>
      <c r="AI849" s="3" t="s">
        <v>1331</v>
      </c>
      <c r="AJ849" t="s">
        <v>114</v>
      </c>
      <c r="AK849" t="s">
        <v>114</v>
      </c>
      <c r="AL849" t="s">
        <v>114</v>
      </c>
      <c r="AM849" s="43" t="b">
        <v>0</v>
      </c>
      <c r="AN849" s="55"/>
      <c r="AO849" s="3"/>
      <c r="AP849" s="43" t="b">
        <v>0</v>
      </c>
      <c r="AQ849" s="3" t="b">
        <v>0</v>
      </c>
    </row>
    <row r="850" spans="1:43" x14ac:dyDescent="0.25">
      <c r="A850" s="39" t="str">
        <f>_xlfn.CONCAT(Table4[[#This Row],[Order]],"-",Table4[[#This Row],[Line]])</f>
        <v>76192-1</v>
      </c>
      <c r="B850" s="59">
        <v>43495</v>
      </c>
      <c r="C850" s="57">
        <v>76192</v>
      </c>
      <c r="D850" s="58" t="s">
        <v>1340</v>
      </c>
      <c r="E850" s="57">
        <v>1</v>
      </c>
      <c r="F850" s="57">
        <v>1</v>
      </c>
      <c r="G850" s="58" t="s">
        <v>42</v>
      </c>
      <c r="H850" s="57">
        <v>2</v>
      </c>
      <c r="I850" s="43" t="b">
        <v>0</v>
      </c>
      <c r="J850" s="43" t="b">
        <v>0</v>
      </c>
      <c r="K850" t="s">
        <v>114</v>
      </c>
      <c r="L850" s="43" t="b">
        <v>0</v>
      </c>
      <c r="M850" s="43" t="b">
        <v>0</v>
      </c>
      <c r="N850" s="43" t="b">
        <v>0</v>
      </c>
      <c r="O850" t="s">
        <v>114</v>
      </c>
      <c r="P850" t="s">
        <v>114</v>
      </c>
      <c r="Q850" t="s">
        <v>114</v>
      </c>
      <c r="R850" t="s">
        <v>114</v>
      </c>
      <c r="S850" t="s">
        <v>114</v>
      </c>
      <c r="T850" t="s">
        <v>114</v>
      </c>
      <c r="U850" t="s">
        <v>114</v>
      </c>
      <c r="V850" t="s">
        <v>114</v>
      </c>
      <c r="W850" s="6">
        <v>43490</v>
      </c>
      <c r="X850" s="58" t="s">
        <v>114</v>
      </c>
      <c r="Y850" s="58"/>
      <c r="Z850" s="58" t="s">
        <v>3143</v>
      </c>
      <c r="AA850" s="58" t="s">
        <v>114</v>
      </c>
      <c r="AB850" s="58" t="s">
        <v>74</v>
      </c>
      <c r="AC850" s="57">
        <v>1</v>
      </c>
      <c r="AD850" s="58" t="s">
        <v>1339</v>
      </c>
      <c r="AE850" s="59"/>
      <c r="AF850" s="58" t="s">
        <v>114</v>
      </c>
      <c r="AG850" s="57">
        <v>2</v>
      </c>
      <c r="AH850" s="3" t="s">
        <v>74</v>
      </c>
      <c r="AI850" s="3" t="s">
        <v>1330</v>
      </c>
      <c r="AJ850" t="s">
        <v>114</v>
      </c>
      <c r="AK850" t="s">
        <v>114</v>
      </c>
      <c r="AL850" t="s">
        <v>114</v>
      </c>
      <c r="AM850" s="43" t="b">
        <v>0</v>
      </c>
      <c r="AN850" s="55"/>
      <c r="AO850" s="3"/>
      <c r="AP850" s="43" t="b">
        <v>0</v>
      </c>
      <c r="AQ850" s="3" t="b">
        <v>0</v>
      </c>
    </row>
    <row r="851" spans="1:43" x14ac:dyDescent="0.25">
      <c r="A851" s="39" t="str">
        <f>_xlfn.CONCAT(Table4[[#This Row],[Order]],"-",Table4[[#This Row],[Line]])</f>
        <v>76192-2</v>
      </c>
      <c r="B851" s="59">
        <v>43495</v>
      </c>
      <c r="C851" s="57">
        <v>76192</v>
      </c>
      <c r="D851" s="58" t="s">
        <v>1342</v>
      </c>
      <c r="E851" s="57">
        <v>2</v>
      </c>
      <c r="F851" s="57">
        <v>1</v>
      </c>
      <c r="G851" s="58" t="s">
        <v>42</v>
      </c>
      <c r="H851" s="57">
        <v>2</v>
      </c>
      <c r="I851" s="43" t="b">
        <v>0</v>
      </c>
      <c r="J851" s="43" t="b">
        <v>0</v>
      </c>
      <c r="K851" t="s">
        <v>114</v>
      </c>
      <c r="L851" s="43" t="b">
        <v>0</v>
      </c>
      <c r="M851" s="43" t="b">
        <v>0</v>
      </c>
      <c r="N851" s="43" t="b">
        <v>0</v>
      </c>
      <c r="O851" t="s">
        <v>114</v>
      </c>
      <c r="P851" t="s">
        <v>114</v>
      </c>
      <c r="Q851" t="s">
        <v>114</v>
      </c>
      <c r="R851" t="s">
        <v>114</v>
      </c>
      <c r="S851" t="s">
        <v>114</v>
      </c>
      <c r="T851" t="s">
        <v>114</v>
      </c>
      <c r="U851" t="s">
        <v>114</v>
      </c>
      <c r="V851" t="s">
        <v>114</v>
      </c>
      <c r="W851" s="6">
        <v>43490</v>
      </c>
      <c r="X851" s="58" t="s">
        <v>114</v>
      </c>
      <c r="Y851" s="58"/>
      <c r="Z851" s="58" t="s">
        <v>4918</v>
      </c>
      <c r="AA851" s="58" t="s">
        <v>114</v>
      </c>
      <c r="AB851" s="58" t="s">
        <v>74</v>
      </c>
      <c r="AC851" s="57">
        <v>1</v>
      </c>
      <c r="AD851" s="58" t="s">
        <v>1341</v>
      </c>
      <c r="AE851" s="59"/>
      <c r="AF851" s="58" t="s">
        <v>114</v>
      </c>
      <c r="AG851" s="57">
        <v>2</v>
      </c>
      <c r="AH851" s="3" t="s">
        <v>74</v>
      </c>
      <c r="AI851" s="3" t="s">
        <v>1330</v>
      </c>
      <c r="AJ851" t="s">
        <v>114</v>
      </c>
      <c r="AK851" t="s">
        <v>114</v>
      </c>
      <c r="AL851" t="s">
        <v>114</v>
      </c>
      <c r="AM851" s="43" t="b">
        <v>0</v>
      </c>
      <c r="AN851" s="3"/>
      <c r="AO851" s="3"/>
      <c r="AP851" s="43" t="b">
        <v>0</v>
      </c>
      <c r="AQ851" s="3" t="b">
        <v>0</v>
      </c>
    </row>
    <row r="852" spans="1:43" x14ac:dyDescent="0.25">
      <c r="A852" s="39" t="str">
        <f>_xlfn.CONCAT(Table4[[#This Row],[Order]],"-",Table4[[#This Row],[Line]])</f>
        <v>76192-3</v>
      </c>
      <c r="B852" s="5">
        <v>43495</v>
      </c>
      <c r="C852" s="8">
        <v>76192</v>
      </c>
      <c r="D852" s="3" t="s">
        <v>1344</v>
      </c>
      <c r="E852" s="8">
        <v>3</v>
      </c>
      <c r="F852" s="8">
        <v>1</v>
      </c>
      <c r="G852" s="3" t="s">
        <v>42</v>
      </c>
      <c r="H852" s="8">
        <v>2</v>
      </c>
      <c r="I852" s="43" t="b">
        <v>0</v>
      </c>
      <c r="J852" s="43" t="b">
        <v>0</v>
      </c>
      <c r="K852" t="s">
        <v>114</v>
      </c>
      <c r="L852" s="43" t="b">
        <v>0</v>
      </c>
      <c r="M852" s="43" t="b">
        <v>0</v>
      </c>
      <c r="N852" s="43" t="b">
        <v>0</v>
      </c>
      <c r="O852" t="s">
        <v>114</v>
      </c>
      <c r="P852" t="s">
        <v>114</v>
      </c>
      <c r="Q852" t="s">
        <v>114</v>
      </c>
      <c r="R852" t="s">
        <v>114</v>
      </c>
      <c r="S852" t="s">
        <v>114</v>
      </c>
      <c r="T852" t="s">
        <v>114</v>
      </c>
      <c r="U852" t="s">
        <v>114</v>
      </c>
      <c r="V852" t="s">
        <v>114</v>
      </c>
      <c r="W852" s="5">
        <v>43490</v>
      </c>
      <c r="X852" s="3" t="s">
        <v>114</v>
      </c>
      <c r="Y852" s="3"/>
      <c r="Z852" s="3" t="s">
        <v>4919</v>
      </c>
      <c r="AA852" s="3" t="s">
        <v>114</v>
      </c>
      <c r="AB852" s="3" t="s">
        <v>74</v>
      </c>
      <c r="AC852" s="8">
        <v>1</v>
      </c>
      <c r="AD852" s="3" t="s">
        <v>1343</v>
      </c>
      <c r="AE852" s="3"/>
      <c r="AF852" s="3" t="s">
        <v>114</v>
      </c>
      <c r="AG852" s="8">
        <v>2</v>
      </c>
      <c r="AH852" s="3" t="s">
        <v>74</v>
      </c>
      <c r="AI852" s="3" t="s">
        <v>1330</v>
      </c>
      <c r="AJ852" t="s">
        <v>114</v>
      </c>
      <c r="AK852" t="s">
        <v>114</v>
      </c>
      <c r="AL852" t="s">
        <v>114</v>
      </c>
      <c r="AM852" s="43" t="b">
        <v>0</v>
      </c>
      <c r="AN852" s="3"/>
      <c r="AO852" s="3"/>
      <c r="AP852" s="43" t="b">
        <v>0</v>
      </c>
      <c r="AQ852" s="3" t="b">
        <v>0</v>
      </c>
    </row>
    <row r="853" spans="1:43" x14ac:dyDescent="0.25">
      <c r="A853" s="39" t="str">
        <f>_xlfn.CONCAT(Table4[[#This Row],[Order]],"-",Table4[[#This Row],[Line]])</f>
        <v>76192-4</v>
      </c>
      <c r="B853" s="5">
        <v>43495</v>
      </c>
      <c r="C853" s="8">
        <v>76192</v>
      </c>
      <c r="D853" s="3" t="s">
        <v>1346</v>
      </c>
      <c r="E853" s="8">
        <v>4</v>
      </c>
      <c r="F853" s="8">
        <v>1</v>
      </c>
      <c r="G853" s="3" t="s">
        <v>42</v>
      </c>
      <c r="H853" s="8">
        <v>2</v>
      </c>
      <c r="I853" s="43" t="b">
        <v>0</v>
      </c>
      <c r="J853" s="43" t="b">
        <v>0</v>
      </c>
      <c r="K853" t="s">
        <v>114</v>
      </c>
      <c r="L853" s="43" t="b">
        <v>0</v>
      </c>
      <c r="M853" s="43" t="b">
        <v>0</v>
      </c>
      <c r="N853" s="43" t="b">
        <v>0</v>
      </c>
      <c r="O853" t="s">
        <v>114</v>
      </c>
      <c r="P853" t="s">
        <v>114</v>
      </c>
      <c r="Q853" t="s">
        <v>114</v>
      </c>
      <c r="R853" t="s">
        <v>114</v>
      </c>
      <c r="S853" t="s">
        <v>114</v>
      </c>
      <c r="T853" t="s">
        <v>114</v>
      </c>
      <c r="U853" t="s">
        <v>114</v>
      </c>
      <c r="V853" t="s">
        <v>114</v>
      </c>
      <c r="W853" s="5">
        <v>43490</v>
      </c>
      <c r="X853" s="3" t="s">
        <v>114</v>
      </c>
      <c r="Y853" s="3"/>
      <c r="Z853" s="3" t="s">
        <v>4920</v>
      </c>
      <c r="AA853" s="3" t="s">
        <v>114</v>
      </c>
      <c r="AB853" s="3" t="s">
        <v>74</v>
      </c>
      <c r="AC853" s="8">
        <v>1</v>
      </c>
      <c r="AD853" s="3" t="s">
        <v>1345</v>
      </c>
      <c r="AE853" s="3"/>
      <c r="AF853" s="3" t="s">
        <v>114</v>
      </c>
      <c r="AG853" s="8">
        <v>4</v>
      </c>
      <c r="AH853" s="3" t="s">
        <v>74</v>
      </c>
      <c r="AI853" s="3" t="s">
        <v>1330</v>
      </c>
      <c r="AJ853" t="s">
        <v>114</v>
      </c>
      <c r="AK853" t="s">
        <v>114</v>
      </c>
      <c r="AL853" t="s">
        <v>114</v>
      </c>
      <c r="AM853" s="43" t="b">
        <v>0</v>
      </c>
      <c r="AN853" s="3"/>
      <c r="AO853" s="3"/>
      <c r="AP853" s="43" t="b">
        <v>0</v>
      </c>
      <c r="AQ853" s="3" t="b">
        <v>0</v>
      </c>
    </row>
    <row r="854" spans="1:43" x14ac:dyDescent="0.25">
      <c r="A854" s="39" t="str">
        <f>_xlfn.CONCAT(Table4[[#This Row],[Order]],"-",Table4[[#This Row],[Line]])</f>
        <v>76192-5</v>
      </c>
      <c r="B854" s="5">
        <v>43495</v>
      </c>
      <c r="C854" s="8">
        <v>76192</v>
      </c>
      <c r="D854" s="3" t="s">
        <v>1348</v>
      </c>
      <c r="E854" s="8">
        <v>5</v>
      </c>
      <c r="F854" s="8">
        <v>1</v>
      </c>
      <c r="G854" s="3" t="s">
        <v>42</v>
      </c>
      <c r="H854" s="8">
        <v>8</v>
      </c>
      <c r="I854" s="43" t="b">
        <v>0</v>
      </c>
      <c r="J854" s="43" t="b">
        <v>0</v>
      </c>
      <c r="K854" t="s">
        <v>114</v>
      </c>
      <c r="L854" s="43" t="b">
        <v>0</v>
      </c>
      <c r="M854" s="43" t="b">
        <v>0</v>
      </c>
      <c r="N854" s="43" t="b">
        <v>0</v>
      </c>
      <c r="O854" t="s">
        <v>114</v>
      </c>
      <c r="P854" t="s">
        <v>114</v>
      </c>
      <c r="Q854" t="s">
        <v>114</v>
      </c>
      <c r="R854" t="s">
        <v>114</v>
      </c>
      <c r="S854" t="s">
        <v>114</v>
      </c>
      <c r="T854" t="s">
        <v>114</v>
      </c>
      <c r="U854" t="s">
        <v>114</v>
      </c>
      <c r="V854" t="s">
        <v>114</v>
      </c>
      <c r="W854" s="5">
        <v>43490</v>
      </c>
      <c r="X854" s="3" t="s">
        <v>114</v>
      </c>
      <c r="Y854" s="3"/>
      <c r="Z854" s="3" t="s">
        <v>4921</v>
      </c>
      <c r="AA854" s="3" t="s">
        <v>114</v>
      </c>
      <c r="AB854" s="3" t="s">
        <v>74</v>
      </c>
      <c r="AC854" s="8">
        <v>1</v>
      </c>
      <c r="AD854" s="3" t="s">
        <v>1347</v>
      </c>
      <c r="AE854" s="3"/>
      <c r="AF854" s="3" t="s">
        <v>114</v>
      </c>
      <c r="AG854" s="8">
        <v>16</v>
      </c>
      <c r="AH854" s="3" t="s">
        <v>74</v>
      </c>
      <c r="AI854" s="3" t="s">
        <v>1330</v>
      </c>
      <c r="AJ854" t="s">
        <v>114</v>
      </c>
      <c r="AK854" t="s">
        <v>114</v>
      </c>
      <c r="AL854" t="s">
        <v>114</v>
      </c>
      <c r="AM854" s="43" t="b">
        <v>0</v>
      </c>
      <c r="AN854" s="3"/>
      <c r="AO854" s="3"/>
      <c r="AP854" s="43" t="b">
        <v>0</v>
      </c>
      <c r="AQ854" s="3" t="b">
        <v>0</v>
      </c>
    </row>
    <row r="855" spans="1:43" x14ac:dyDescent="0.25">
      <c r="A855" s="39" t="str">
        <f>_xlfn.CONCAT(Table4[[#This Row],[Order]],"-",Table4[[#This Row],[Line]])</f>
        <v>76192-6</v>
      </c>
      <c r="B855" s="5">
        <v>43495</v>
      </c>
      <c r="C855" s="8">
        <v>76192</v>
      </c>
      <c r="D855" s="3" t="s">
        <v>1350</v>
      </c>
      <c r="E855" s="8">
        <v>6</v>
      </c>
      <c r="F855" s="8">
        <v>1</v>
      </c>
      <c r="G855" s="3" t="s">
        <v>42</v>
      </c>
      <c r="H855" s="8">
        <v>2</v>
      </c>
      <c r="I855" s="43" t="b">
        <v>0</v>
      </c>
      <c r="J855" s="43" t="b">
        <v>0</v>
      </c>
      <c r="K855" t="s">
        <v>114</v>
      </c>
      <c r="L855" s="43" t="b">
        <v>0</v>
      </c>
      <c r="M855" s="43" t="b">
        <v>0</v>
      </c>
      <c r="N855" s="43" t="b">
        <v>0</v>
      </c>
      <c r="O855" t="s">
        <v>114</v>
      </c>
      <c r="P855" t="s">
        <v>114</v>
      </c>
      <c r="Q855" t="s">
        <v>114</v>
      </c>
      <c r="R855" t="s">
        <v>114</v>
      </c>
      <c r="S855" t="s">
        <v>114</v>
      </c>
      <c r="T855" t="s">
        <v>114</v>
      </c>
      <c r="U855" t="s">
        <v>114</v>
      </c>
      <c r="V855" t="s">
        <v>114</v>
      </c>
      <c r="W855" s="5">
        <v>43490</v>
      </c>
      <c r="X855" s="3" t="s">
        <v>114</v>
      </c>
      <c r="Y855" s="3"/>
      <c r="Z855" s="3" t="s">
        <v>3144</v>
      </c>
      <c r="AA855" s="3" t="s">
        <v>114</v>
      </c>
      <c r="AB855" s="3" t="s">
        <v>74</v>
      </c>
      <c r="AC855" s="8">
        <v>1</v>
      </c>
      <c r="AD855" s="3" t="s">
        <v>1349</v>
      </c>
      <c r="AE855" s="3"/>
      <c r="AF855" s="3" t="s">
        <v>114</v>
      </c>
      <c r="AG855" s="8">
        <v>4</v>
      </c>
      <c r="AH855" s="3" t="s">
        <v>74</v>
      </c>
      <c r="AI855" s="3" t="s">
        <v>1330</v>
      </c>
      <c r="AJ855" t="s">
        <v>114</v>
      </c>
      <c r="AK855" t="s">
        <v>114</v>
      </c>
      <c r="AL855" t="s">
        <v>114</v>
      </c>
      <c r="AM855" s="43" t="b">
        <v>0</v>
      </c>
      <c r="AN855" s="3"/>
      <c r="AO855" s="3"/>
      <c r="AP855" s="43" t="b">
        <v>0</v>
      </c>
      <c r="AQ855" s="3" t="b">
        <v>0</v>
      </c>
    </row>
    <row r="856" spans="1:43" x14ac:dyDescent="0.25">
      <c r="A856" s="39" t="str">
        <f>_xlfn.CONCAT(Table4[[#This Row],[Order]],"-",Table4[[#This Row],[Line]])</f>
        <v>76200-1</v>
      </c>
      <c r="B856" s="5">
        <v>43461</v>
      </c>
      <c r="C856" s="8">
        <v>76200</v>
      </c>
      <c r="D856" s="3" t="s">
        <v>2904</v>
      </c>
      <c r="E856" s="8">
        <v>1</v>
      </c>
      <c r="F856" s="8">
        <v>1</v>
      </c>
      <c r="G856" s="3" t="s">
        <v>43</v>
      </c>
      <c r="H856" s="8">
        <v>5</v>
      </c>
      <c r="I856" s="43" t="b">
        <v>1</v>
      </c>
      <c r="J856" s="43" t="b">
        <v>1</v>
      </c>
      <c r="K856" t="s">
        <v>135</v>
      </c>
      <c r="L856" s="43" t="b">
        <v>1</v>
      </c>
      <c r="M856" s="43" t="b">
        <v>1</v>
      </c>
      <c r="N856" s="43" t="b">
        <v>1</v>
      </c>
      <c r="O856" t="s">
        <v>114</v>
      </c>
      <c r="P856" t="s">
        <v>138</v>
      </c>
      <c r="Q856" t="s">
        <v>114</v>
      </c>
      <c r="R856" t="s">
        <v>114</v>
      </c>
      <c r="S856" t="s">
        <v>114</v>
      </c>
      <c r="T856" t="s">
        <v>114</v>
      </c>
      <c r="U856" t="s">
        <v>114</v>
      </c>
      <c r="V856" t="s">
        <v>114</v>
      </c>
      <c r="W856" s="5">
        <v>43454</v>
      </c>
      <c r="X856" s="3" t="s">
        <v>151</v>
      </c>
      <c r="Y856" s="3" t="s">
        <v>5055</v>
      </c>
      <c r="Z856" s="3" t="s">
        <v>40</v>
      </c>
      <c r="AA856" s="3" t="s">
        <v>0</v>
      </c>
      <c r="AB856" s="3" t="s">
        <v>74</v>
      </c>
      <c r="AC856" s="8">
        <v>1</v>
      </c>
      <c r="AD856" s="3" t="s">
        <v>107</v>
      </c>
      <c r="AE856" s="3">
        <v>43461</v>
      </c>
      <c r="AF856" s="3" t="s">
        <v>114</v>
      </c>
      <c r="AG856" s="8">
        <v>5</v>
      </c>
      <c r="AH856" s="3" t="s">
        <v>180</v>
      </c>
      <c r="AI856" s="3" t="s">
        <v>1331</v>
      </c>
      <c r="AJ856" t="s">
        <v>114</v>
      </c>
      <c r="AK856" t="s">
        <v>114</v>
      </c>
      <c r="AL856" t="s">
        <v>114</v>
      </c>
      <c r="AM856" s="43" t="b">
        <v>1</v>
      </c>
      <c r="AN856" s="3">
        <v>43461.720632835597</v>
      </c>
      <c r="AO856" s="3"/>
      <c r="AP856" s="43" t="b">
        <v>1</v>
      </c>
      <c r="AQ856" s="3" t="b">
        <v>1</v>
      </c>
    </row>
    <row r="857" spans="1:43" x14ac:dyDescent="0.25">
      <c r="A857" s="39" t="str">
        <f>_xlfn.CONCAT(Table4[[#This Row],[Order]],"-",Table4[[#This Row],[Line]])</f>
        <v>76200-2</v>
      </c>
      <c r="B857" s="5">
        <v>43461</v>
      </c>
      <c r="C857" s="8">
        <v>76200</v>
      </c>
      <c r="D857" s="3" t="s">
        <v>1882</v>
      </c>
      <c r="E857" s="8">
        <v>2</v>
      </c>
      <c r="F857" s="8">
        <v>1</v>
      </c>
      <c r="G857" s="3" t="s">
        <v>43</v>
      </c>
      <c r="H857" s="8">
        <v>5</v>
      </c>
      <c r="I857" s="43" t="b">
        <v>1</v>
      </c>
      <c r="J857" s="43" t="b">
        <v>1</v>
      </c>
      <c r="K857" t="s">
        <v>135</v>
      </c>
      <c r="L857" s="43" t="b">
        <v>1</v>
      </c>
      <c r="M857" s="43" t="b">
        <v>1</v>
      </c>
      <c r="N857" s="43" t="b">
        <v>1</v>
      </c>
      <c r="O857" t="s">
        <v>138</v>
      </c>
      <c r="P857" t="s">
        <v>114</v>
      </c>
      <c r="Q857" t="s">
        <v>114</v>
      </c>
      <c r="R857" t="s">
        <v>114</v>
      </c>
      <c r="S857" t="s">
        <v>114</v>
      </c>
      <c r="T857" t="s">
        <v>114</v>
      </c>
      <c r="U857" t="s">
        <v>138</v>
      </c>
      <c r="V857" t="s">
        <v>114</v>
      </c>
      <c r="W857" s="5">
        <v>43454</v>
      </c>
      <c r="X857" s="3" t="s">
        <v>151</v>
      </c>
      <c r="Y857" s="3" t="s">
        <v>5056</v>
      </c>
      <c r="Z857" s="3" t="s">
        <v>175</v>
      </c>
      <c r="AA857" s="3" t="s">
        <v>190</v>
      </c>
      <c r="AB857" s="3" t="s">
        <v>74</v>
      </c>
      <c r="AC857" s="8">
        <v>1</v>
      </c>
      <c r="AD857" s="3" t="s">
        <v>12</v>
      </c>
      <c r="AE857" s="3">
        <v>43461</v>
      </c>
      <c r="AF857" s="3" t="s">
        <v>114</v>
      </c>
      <c r="AG857" s="8">
        <v>5</v>
      </c>
      <c r="AH857" s="3" t="s">
        <v>180</v>
      </c>
      <c r="AI857" s="3" t="s">
        <v>1331</v>
      </c>
      <c r="AJ857" t="s">
        <v>114</v>
      </c>
      <c r="AK857" t="s">
        <v>114</v>
      </c>
      <c r="AL857" t="s">
        <v>114</v>
      </c>
      <c r="AM857" s="43" t="b">
        <v>1</v>
      </c>
      <c r="AN857" s="3">
        <v>43461.720603588001</v>
      </c>
      <c r="AO857" s="3"/>
      <c r="AP857" s="43" t="b">
        <v>1</v>
      </c>
      <c r="AQ857" s="3" t="b">
        <v>1</v>
      </c>
    </row>
    <row r="858" spans="1:43" x14ac:dyDescent="0.25">
      <c r="A858" s="39" t="str">
        <f>_xlfn.CONCAT(Table4[[#This Row],[Order]],"-",Table4[[#This Row],[Line]])</f>
        <v>76200-3</v>
      </c>
      <c r="B858" s="5">
        <v>43461</v>
      </c>
      <c r="C858" s="8">
        <v>76200</v>
      </c>
      <c r="D858" s="3" t="s">
        <v>1884</v>
      </c>
      <c r="E858" s="8">
        <v>3</v>
      </c>
      <c r="F858" s="8">
        <v>1</v>
      </c>
      <c r="G858" s="3" t="s">
        <v>43</v>
      </c>
      <c r="H858" s="8">
        <v>1</v>
      </c>
      <c r="I858" s="43" t="b">
        <v>1</v>
      </c>
      <c r="J858" s="43" t="b">
        <v>1</v>
      </c>
      <c r="K858" t="s">
        <v>135</v>
      </c>
      <c r="L858" s="43" t="b">
        <v>1</v>
      </c>
      <c r="M858" s="43" t="b">
        <v>1</v>
      </c>
      <c r="N858" s="43" t="b">
        <v>1</v>
      </c>
      <c r="O858" t="s">
        <v>114</v>
      </c>
      <c r="P858" t="s">
        <v>114</v>
      </c>
      <c r="Q858" t="s">
        <v>114</v>
      </c>
      <c r="R858" t="s">
        <v>138</v>
      </c>
      <c r="S858" t="s">
        <v>114</v>
      </c>
      <c r="T858" t="s">
        <v>114</v>
      </c>
      <c r="U858" t="s">
        <v>114</v>
      </c>
      <c r="V858" t="s">
        <v>138</v>
      </c>
      <c r="W858" s="5">
        <v>43454</v>
      </c>
      <c r="X858" s="3" t="s">
        <v>151</v>
      </c>
      <c r="Y858" s="3" t="s">
        <v>5057</v>
      </c>
      <c r="Z858" s="3" t="s">
        <v>2927</v>
      </c>
      <c r="AA858" s="3" t="s">
        <v>114</v>
      </c>
      <c r="AB858" s="3" t="s">
        <v>74</v>
      </c>
      <c r="AC858" s="8">
        <v>1</v>
      </c>
      <c r="AD858" s="3" t="s">
        <v>1883</v>
      </c>
      <c r="AE858" s="3">
        <v>43461</v>
      </c>
      <c r="AF858" s="3" t="s">
        <v>114</v>
      </c>
      <c r="AG858" s="8">
        <v>4</v>
      </c>
      <c r="AH858" s="3" t="s">
        <v>180</v>
      </c>
      <c r="AI858" s="3" t="s">
        <v>1331</v>
      </c>
      <c r="AJ858" t="s">
        <v>114</v>
      </c>
      <c r="AK858" t="s">
        <v>114</v>
      </c>
      <c r="AL858" t="s">
        <v>114</v>
      </c>
      <c r="AM858" s="43" t="b">
        <v>1</v>
      </c>
      <c r="AN858" s="3">
        <v>43461.7206133449</v>
      </c>
      <c r="AO858" s="3"/>
      <c r="AP858" s="43" t="b">
        <v>1</v>
      </c>
      <c r="AQ858" s="3" t="b">
        <v>0</v>
      </c>
    </row>
    <row r="859" spans="1:43" x14ac:dyDescent="0.25">
      <c r="A859" s="39" t="str">
        <f>_xlfn.CONCAT(Table4[[#This Row],[Order]],"-",Table4[[#This Row],[Line]])</f>
        <v>76200-4</v>
      </c>
      <c r="B859" s="5">
        <v>43461</v>
      </c>
      <c r="C859" s="8">
        <v>76200</v>
      </c>
      <c r="D859" s="3" t="s">
        <v>2905</v>
      </c>
      <c r="E859" s="8">
        <v>4</v>
      </c>
      <c r="F859" s="8">
        <v>1</v>
      </c>
      <c r="G859" s="3" t="s">
        <v>43</v>
      </c>
      <c r="H859" s="8">
        <v>15</v>
      </c>
      <c r="I859" s="43" t="b">
        <v>1</v>
      </c>
      <c r="J859" s="43" t="b">
        <v>1</v>
      </c>
      <c r="K859" t="s">
        <v>135</v>
      </c>
      <c r="L859" s="43" t="b">
        <v>1</v>
      </c>
      <c r="M859" s="43" t="b">
        <v>1</v>
      </c>
      <c r="N859" s="43" t="b">
        <v>1</v>
      </c>
      <c r="O859" t="s">
        <v>114</v>
      </c>
      <c r="P859" t="s">
        <v>138</v>
      </c>
      <c r="Q859" t="s">
        <v>114</v>
      </c>
      <c r="R859" t="s">
        <v>114</v>
      </c>
      <c r="S859" t="s">
        <v>114</v>
      </c>
      <c r="T859" t="s">
        <v>114</v>
      </c>
      <c r="U859" t="s">
        <v>114</v>
      </c>
      <c r="V859" t="s">
        <v>114</v>
      </c>
      <c r="W859" s="5">
        <v>43454</v>
      </c>
      <c r="X859" s="3" t="s">
        <v>151</v>
      </c>
      <c r="Y859" s="3" t="s">
        <v>5168</v>
      </c>
      <c r="Z859" s="3" t="s">
        <v>2928</v>
      </c>
      <c r="AA859" s="3" t="s">
        <v>35</v>
      </c>
      <c r="AB859" s="3" t="s">
        <v>74</v>
      </c>
      <c r="AC859" s="8">
        <v>1</v>
      </c>
      <c r="AD859" s="3" t="s">
        <v>140</v>
      </c>
      <c r="AE859" s="3">
        <v>43461</v>
      </c>
      <c r="AF859" s="3" t="s">
        <v>114</v>
      </c>
      <c r="AG859" s="8">
        <v>15</v>
      </c>
      <c r="AH859" s="3" t="s">
        <v>180</v>
      </c>
      <c r="AI859" s="3" t="s">
        <v>1331</v>
      </c>
      <c r="AJ859" t="s">
        <v>114</v>
      </c>
      <c r="AK859" t="s">
        <v>114</v>
      </c>
      <c r="AL859" t="s">
        <v>114</v>
      </c>
      <c r="AM859" s="43" t="b">
        <v>1</v>
      </c>
      <c r="AN859" s="3">
        <v>43461.7206230671</v>
      </c>
      <c r="AO859" s="3"/>
      <c r="AP859" s="43" t="b">
        <v>1</v>
      </c>
      <c r="AQ859" s="3" t="b">
        <v>1</v>
      </c>
    </row>
    <row r="860" spans="1:43" x14ac:dyDescent="0.25">
      <c r="A860" s="39" t="str">
        <f>_xlfn.CONCAT(Table4[[#This Row],[Order]],"-",Table4[[#This Row],[Line]])</f>
        <v>76200-5</v>
      </c>
      <c r="B860" s="5">
        <v>43461</v>
      </c>
      <c r="C860" s="8">
        <v>76200</v>
      </c>
      <c r="D860" s="3" t="s">
        <v>2906</v>
      </c>
      <c r="E860" s="8">
        <v>5</v>
      </c>
      <c r="F860" s="8">
        <v>1</v>
      </c>
      <c r="G860" s="3" t="s">
        <v>43</v>
      </c>
      <c r="H860" s="8">
        <v>17</v>
      </c>
      <c r="I860" s="43" t="b">
        <v>1</v>
      </c>
      <c r="J860" s="43" t="b">
        <v>1</v>
      </c>
      <c r="K860" t="s">
        <v>135</v>
      </c>
      <c r="L860" s="43" t="b">
        <v>1</v>
      </c>
      <c r="M860" s="43" t="b">
        <v>1</v>
      </c>
      <c r="N860" s="43" t="b">
        <v>1</v>
      </c>
      <c r="O860" t="s">
        <v>114</v>
      </c>
      <c r="P860" t="s">
        <v>138</v>
      </c>
      <c r="Q860" t="s">
        <v>114</v>
      </c>
      <c r="R860" t="s">
        <v>114</v>
      </c>
      <c r="S860" t="s">
        <v>114</v>
      </c>
      <c r="T860" t="s">
        <v>114</v>
      </c>
      <c r="U860" t="s">
        <v>114</v>
      </c>
      <c r="V860" t="s">
        <v>114</v>
      </c>
      <c r="W860" s="5">
        <v>43454</v>
      </c>
      <c r="X860" s="3" t="s">
        <v>151</v>
      </c>
      <c r="Y860" s="3" t="s">
        <v>5058</v>
      </c>
      <c r="Z860" s="3" t="s">
        <v>2928</v>
      </c>
      <c r="AA860" s="3" t="s">
        <v>35</v>
      </c>
      <c r="AB860" s="3" t="s">
        <v>74</v>
      </c>
      <c r="AC860" s="8">
        <v>1</v>
      </c>
      <c r="AD860" s="3" t="s">
        <v>1885</v>
      </c>
      <c r="AE860" s="3">
        <v>43461</v>
      </c>
      <c r="AF860" s="3" t="s">
        <v>114</v>
      </c>
      <c r="AG860" s="8">
        <v>17</v>
      </c>
      <c r="AH860" s="3" t="s">
        <v>180</v>
      </c>
      <c r="AI860" s="3" t="s">
        <v>1331</v>
      </c>
      <c r="AJ860" t="s">
        <v>114</v>
      </c>
      <c r="AK860" t="s">
        <v>114</v>
      </c>
      <c r="AL860" t="s">
        <v>114</v>
      </c>
      <c r="AM860" s="43" t="b">
        <v>1</v>
      </c>
      <c r="AN860" s="3">
        <v>43461.7206526968</v>
      </c>
      <c r="AO860" s="3"/>
      <c r="AP860" s="43" t="b">
        <v>1</v>
      </c>
      <c r="AQ860" s="3" t="b">
        <v>1</v>
      </c>
    </row>
    <row r="861" spans="1:43" x14ac:dyDescent="0.25">
      <c r="A861" s="39" t="str">
        <f>_xlfn.CONCAT(Table4[[#This Row],[Order]],"-",Table4[[#This Row],[Line]])</f>
        <v>76200-6</v>
      </c>
      <c r="B861" s="5">
        <v>43461</v>
      </c>
      <c r="C861" s="8">
        <v>76200</v>
      </c>
      <c r="D861" s="3" t="s">
        <v>2907</v>
      </c>
      <c r="E861" s="8">
        <v>6</v>
      </c>
      <c r="F861" s="8">
        <v>1</v>
      </c>
      <c r="G861" s="3" t="s">
        <v>43</v>
      </c>
      <c r="H861" s="8">
        <v>7</v>
      </c>
      <c r="I861" s="43" t="b">
        <v>1</v>
      </c>
      <c r="J861" s="43" t="b">
        <v>1</v>
      </c>
      <c r="K861" t="s">
        <v>135</v>
      </c>
      <c r="L861" s="43" t="b">
        <v>1</v>
      </c>
      <c r="M861" s="43" t="b">
        <v>1</v>
      </c>
      <c r="N861" s="43" t="b">
        <v>1</v>
      </c>
      <c r="O861" t="s">
        <v>114</v>
      </c>
      <c r="P861" t="s">
        <v>138</v>
      </c>
      <c r="Q861" t="s">
        <v>114</v>
      </c>
      <c r="R861" t="s">
        <v>114</v>
      </c>
      <c r="S861" t="s">
        <v>114</v>
      </c>
      <c r="T861" t="s">
        <v>114</v>
      </c>
      <c r="U861" t="s">
        <v>114</v>
      </c>
      <c r="V861" t="s">
        <v>114</v>
      </c>
      <c r="W861" s="5">
        <v>43454</v>
      </c>
      <c r="X861" s="3" t="s">
        <v>151</v>
      </c>
      <c r="Y861" s="3" t="s">
        <v>5059</v>
      </c>
      <c r="Z861" s="3" t="s">
        <v>2928</v>
      </c>
      <c r="AA861" s="3" t="s">
        <v>114</v>
      </c>
      <c r="AB861" s="3" t="s">
        <v>74</v>
      </c>
      <c r="AC861" s="8">
        <v>1</v>
      </c>
      <c r="AD861" s="3" t="s">
        <v>1886</v>
      </c>
      <c r="AE861" s="3">
        <v>43461</v>
      </c>
      <c r="AF861" s="3" t="s">
        <v>114</v>
      </c>
      <c r="AG861" s="8">
        <v>7</v>
      </c>
      <c r="AH861" s="3" t="s">
        <v>180</v>
      </c>
      <c r="AI861" s="3" t="s">
        <v>1331</v>
      </c>
      <c r="AJ861" t="s">
        <v>114</v>
      </c>
      <c r="AK861" t="s">
        <v>114</v>
      </c>
      <c r="AL861" t="s">
        <v>114</v>
      </c>
      <c r="AM861" s="43" t="b">
        <v>1</v>
      </c>
      <c r="AN861" s="3">
        <v>43461.720662997701</v>
      </c>
      <c r="AO861" s="3"/>
      <c r="AP861" s="43" t="b">
        <v>1</v>
      </c>
      <c r="AQ861" s="3" t="b">
        <v>0</v>
      </c>
    </row>
    <row r="862" spans="1:43" x14ac:dyDescent="0.25">
      <c r="A862" s="39" t="str">
        <f>_xlfn.CONCAT(Table4[[#This Row],[Order]],"-",Table4[[#This Row],[Line]])</f>
        <v>76200-7</v>
      </c>
      <c r="B862" s="5">
        <v>43461</v>
      </c>
      <c r="C862" s="8">
        <v>76200</v>
      </c>
      <c r="D862" s="3" t="s">
        <v>1887</v>
      </c>
      <c r="E862" s="8">
        <v>7</v>
      </c>
      <c r="F862" s="8">
        <v>1</v>
      </c>
      <c r="G862" s="3" t="s">
        <v>43</v>
      </c>
      <c r="H862" s="8">
        <v>10</v>
      </c>
      <c r="I862" s="43" t="b">
        <v>1</v>
      </c>
      <c r="J862" s="43" t="b">
        <v>1</v>
      </c>
      <c r="K862" t="s">
        <v>135</v>
      </c>
      <c r="L862" s="43" t="b">
        <v>1</v>
      </c>
      <c r="M862" s="43" t="b">
        <v>1</v>
      </c>
      <c r="N862" s="43" t="b">
        <v>1</v>
      </c>
      <c r="O862" t="s">
        <v>138</v>
      </c>
      <c r="P862" t="s">
        <v>114</v>
      </c>
      <c r="Q862" t="s">
        <v>114</v>
      </c>
      <c r="R862" t="s">
        <v>114</v>
      </c>
      <c r="S862" t="s">
        <v>114</v>
      </c>
      <c r="T862" t="s">
        <v>114</v>
      </c>
      <c r="U862" t="s">
        <v>138</v>
      </c>
      <c r="V862" t="s">
        <v>114</v>
      </c>
      <c r="W862" s="5">
        <v>43454</v>
      </c>
      <c r="X862" s="3" t="s">
        <v>151</v>
      </c>
      <c r="Y862" s="3" t="s">
        <v>4553</v>
      </c>
      <c r="Z862" s="3" t="s">
        <v>2929</v>
      </c>
      <c r="AA862" s="3" t="s">
        <v>190</v>
      </c>
      <c r="AB862" s="3" t="s">
        <v>74</v>
      </c>
      <c r="AC862" s="8">
        <v>1</v>
      </c>
      <c r="AD862" s="3" t="s">
        <v>1051</v>
      </c>
      <c r="AE862" s="3">
        <v>43453</v>
      </c>
      <c r="AF862" s="3" t="s">
        <v>114</v>
      </c>
      <c r="AG862" s="8">
        <v>10</v>
      </c>
      <c r="AH862" s="3" t="s">
        <v>180</v>
      </c>
      <c r="AI862" s="3" t="s">
        <v>1331</v>
      </c>
      <c r="AJ862" t="s">
        <v>114</v>
      </c>
      <c r="AK862" t="s">
        <v>114</v>
      </c>
      <c r="AL862" t="s">
        <v>114</v>
      </c>
      <c r="AM862" s="43" t="b">
        <v>1</v>
      </c>
      <c r="AN862" s="3">
        <v>43461.720578125001</v>
      </c>
      <c r="AO862" s="3"/>
      <c r="AP862" s="43" t="b">
        <v>1</v>
      </c>
      <c r="AQ862" s="3" t="b">
        <v>1</v>
      </c>
    </row>
    <row r="863" spans="1:43" x14ac:dyDescent="0.25">
      <c r="A863" s="39" t="str">
        <f>_xlfn.CONCAT(Table4[[#This Row],[Order]],"-",Table4[[#This Row],[Line]])</f>
        <v>76200-8</v>
      </c>
      <c r="B863" s="5">
        <v>43461</v>
      </c>
      <c r="C863" s="8">
        <v>76200</v>
      </c>
      <c r="D863" s="3" t="s">
        <v>1889</v>
      </c>
      <c r="E863" s="8">
        <v>8</v>
      </c>
      <c r="F863" s="8">
        <v>1</v>
      </c>
      <c r="G863" s="3" t="s">
        <v>43</v>
      </c>
      <c r="H863" s="8">
        <v>7</v>
      </c>
      <c r="I863" s="43" t="b">
        <v>1</v>
      </c>
      <c r="J863" s="43" t="b">
        <v>1</v>
      </c>
      <c r="K863" t="s">
        <v>135</v>
      </c>
      <c r="L863" s="43" t="b">
        <v>1</v>
      </c>
      <c r="M863" s="43" t="b">
        <v>1</v>
      </c>
      <c r="N863" s="43" t="b">
        <v>1</v>
      </c>
      <c r="O863" t="s">
        <v>138</v>
      </c>
      <c r="P863" t="s">
        <v>138</v>
      </c>
      <c r="Q863" t="s">
        <v>114</v>
      </c>
      <c r="R863" t="s">
        <v>114</v>
      </c>
      <c r="S863" t="s">
        <v>114</v>
      </c>
      <c r="T863" t="s">
        <v>114</v>
      </c>
      <c r="U863" t="s">
        <v>114</v>
      </c>
      <c r="V863" t="s">
        <v>114</v>
      </c>
      <c r="W863" s="5">
        <v>43454</v>
      </c>
      <c r="X863" s="3" t="s">
        <v>151</v>
      </c>
      <c r="Y863" s="3" t="s">
        <v>5060</v>
      </c>
      <c r="Z863" s="3" t="s">
        <v>2930</v>
      </c>
      <c r="AA863" s="3" t="s">
        <v>35</v>
      </c>
      <c r="AB863" s="3" t="s">
        <v>74</v>
      </c>
      <c r="AC863" s="8">
        <v>1</v>
      </c>
      <c r="AD863" s="3" t="s">
        <v>1888</v>
      </c>
      <c r="AE863" s="3">
        <v>43461</v>
      </c>
      <c r="AF863" s="3" t="s">
        <v>114</v>
      </c>
      <c r="AG863" s="8">
        <v>7</v>
      </c>
      <c r="AH863" s="3" t="s">
        <v>180</v>
      </c>
      <c r="AI863" s="3" t="s">
        <v>1331</v>
      </c>
      <c r="AJ863" t="s">
        <v>114</v>
      </c>
      <c r="AK863" t="s">
        <v>135</v>
      </c>
      <c r="AL863" t="s">
        <v>114</v>
      </c>
      <c r="AM863" s="43" t="b">
        <v>0</v>
      </c>
      <c r="AN863" s="3"/>
      <c r="AO863" s="3"/>
      <c r="AP863" s="43" t="b">
        <v>0</v>
      </c>
      <c r="AQ863" s="3" t="b">
        <v>1</v>
      </c>
    </row>
    <row r="864" spans="1:43" x14ac:dyDescent="0.25">
      <c r="A864" s="39" t="str">
        <f>_xlfn.CONCAT(Table4[[#This Row],[Order]],"-",Table4[[#This Row],[Line]])</f>
        <v>76200-9</v>
      </c>
      <c r="B864" s="5">
        <v>43461</v>
      </c>
      <c r="C864" s="8">
        <v>76200</v>
      </c>
      <c r="D864" s="3" t="s">
        <v>1891</v>
      </c>
      <c r="E864" s="8">
        <v>9</v>
      </c>
      <c r="F864" s="8">
        <v>1</v>
      </c>
      <c r="G864" s="3" t="s">
        <v>43</v>
      </c>
      <c r="H864" s="8">
        <v>3</v>
      </c>
      <c r="I864" s="43" t="b">
        <v>1</v>
      </c>
      <c r="J864" s="43" t="b">
        <v>1</v>
      </c>
      <c r="K864" t="s">
        <v>135</v>
      </c>
      <c r="L864" s="43" t="b">
        <v>1</v>
      </c>
      <c r="M864" s="43" t="b">
        <v>1</v>
      </c>
      <c r="N864" s="43" t="b">
        <v>1</v>
      </c>
      <c r="O864" t="s">
        <v>138</v>
      </c>
      <c r="P864" t="s">
        <v>138</v>
      </c>
      <c r="Q864" t="s">
        <v>114</v>
      </c>
      <c r="R864" t="s">
        <v>114</v>
      </c>
      <c r="S864" t="s">
        <v>114</v>
      </c>
      <c r="T864" t="s">
        <v>114</v>
      </c>
      <c r="U864" t="s">
        <v>114</v>
      </c>
      <c r="V864" t="s">
        <v>114</v>
      </c>
      <c r="W864" s="5">
        <v>43454</v>
      </c>
      <c r="X864" s="3" t="s">
        <v>151</v>
      </c>
      <c r="Y864" s="3" t="s">
        <v>5061</v>
      </c>
      <c r="Z864" s="3" t="s">
        <v>2930</v>
      </c>
      <c r="AA864" s="3" t="s">
        <v>114</v>
      </c>
      <c r="AB864" s="3" t="s">
        <v>74</v>
      </c>
      <c r="AC864" s="8">
        <v>1</v>
      </c>
      <c r="AD864" s="3" t="s">
        <v>1890</v>
      </c>
      <c r="AE864" s="3">
        <v>43461</v>
      </c>
      <c r="AF864" s="3" t="s">
        <v>114</v>
      </c>
      <c r="AG864" s="8">
        <v>3</v>
      </c>
      <c r="AH864" s="3" t="s">
        <v>180</v>
      </c>
      <c r="AI864" s="3" t="s">
        <v>1331</v>
      </c>
      <c r="AJ864" t="s">
        <v>114</v>
      </c>
      <c r="AK864" t="s">
        <v>135</v>
      </c>
      <c r="AL864" t="s">
        <v>114</v>
      </c>
      <c r="AM864" s="43" t="b">
        <v>1</v>
      </c>
      <c r="AN864" s="3">
        <v>43461.720684108797</v>
      </c>
      <c r="AO864" s="3"/>
      <c r="AP864" s="43" t="b">
        <v>1</v>
      </c>
      <c r="AQ864" s="3" t="b">
        <v>0</v>
      </c>
    </row>
    <row r="865" spans="1:43" x14ac:dyDescent="0.25">
      <c r="A865" s="39" t="str">
        <f>_xlfn.CONCAT(Table4[[#This Row],[Order]],"-",Table4[[#This Row],[Line]])</f>
        <v>76200-10</v>
      </c>
      <c r="B865" s="5">
        <v>43461</v>
      </c>
      <c r="C865" s="8">
        <v>76200</v>
      </c>
      <c r="D865" s="3" t="s">
        <v>1893</v>
      </c>
      <c r="E865" s="8">
        <v>10</v>
      </c>
      <c r="F865" s="8">
        <v>1</v>
      </c>
      <c r="G865" s="3" t="s">
        <v>43</v>
      </c>
      <c r="H865" s="8">
        <v>1</v>
      </c>
      <c r="I865" s="43" t="b">
        <v>1</v>
      </c>
      <c r="J865" s="43" t="b">
        <v>1</v>
      </c>
      <c r="K865" t="s">
        <v>135</v>
      </c>
      <c r="L865" s="43" t="b">
        <v>1</v>
      </c>
      <c r="M865" s="43" t="b">
        <v>1</v>
      </c>
      <c r="N865" s="43" t="b">
        <v>1</v>
      </c>
      <c r="O865" t="s">
        <v>138</v>
      </c>
      <c r="P865" t="s">
        <v>138</v>
      </c>
      <c r="Q865" t="s">
        <v>114</v>
      </c>
      <c r="R865" t="s">
        <v>114</v>
      </c>
      <c r="S865" t="s">
        <v>114</v>
      </c>
      <c r="T865" t="s">
        <v>114</v>
      </c>
      <c r="U865" t="s">
        <v>114</v>
      </c>
      <c r="V865" t="s">
        <v>114</v>
      </c>
      <c r="W865" s="5">
        <v>43454</v>
      </c>
      <c r="X865" s="3" t="s">
        <v>151</v>
      </c>
      <c r="Y865" s="3" t="s">
        <v>5062</v>
      </c>
      <c r="Z865" s="3" t="s">
        <v>2930</v>
      </c>
      <c r="AA865" s="3" t="s">
        <v>114</v>
      </c>
      <c r="AB865" s="3" t="s">
        <v>74</v>
      </c>
      <c r="AC865" s="8">
        <v>1</v>
      </c>
      <c r="AD865" s="3" t="s">
        <v>1892</v>
      </c>
      <c r="AE865" s="3">
        <v>43461</v>
      </c>
      <c r="AF865" s="3" t="s">
        <v>114</v>
      </c>
      <c r="AG865" s="8">
        <v>1</v>
      </c>
      <c r="AH865" s="3" t="s">
        <v>180</v>
      </c>
      <c r="AI865" s="3" t="s">
        <v>1331</v>
      </c>
      <c r="AJ865" t="s">
        <v>114</v>
      </c>
      <c r="AK865" t="s">
        <v>135</v>
      </c>
      <c r="AL865" t="s">
        <v>114</v>
      </c>
      <c r="AM865" s="43" t="b">
        <v>1</v>
      </c>
      <c r="AN865" s="3">
        <v>43461.720693668998</v>
      </c>
      <c r="AO865" s="3"/>
      <c r="AP865" s="43" t="b">
        <v>1</v>
      </c>
      <c r="AQ865" s="3" t="b">
        <v>0</v>
      </c>
    </row>
    <row r="866" spans="1:43" x14ac:dyDescent="0.25">
      <c r="A866" s="39" t="str">
        <f>_xlfn.CONCAT(Table4[[#This Row],[Order]],"-",Table4[[#This Row],[Line]])</f>
        <v>76200-11</v>
      </c>
      <c r="B866" s="5">
        <v>43461</v>
      </c>
      <c r="C866" s="8">
        <v>76200</v>
      </c>
      <c r="D866" s="3" t="s">
        <v>2908</v>
      </c>
      <c r="E866" s="8">
        <v>11</v>
      </c>
      <c r="F866" s="8">
        <v>1</v>
      </c>
      <c r="G866" s="3" t="s">
        <v>43</v>
      </c>
      <c r="H866" s="8">
        <v>3</v>
      </c>
      <c r="I866" s="43" t="b">
        <v>1</v>
      </c>
      <c r="J866" s="43" t="b">
        <v>1</v>
      </c>
      <c r="K866" t="s">
        <v>135</v>
      </c>
      <c r="L866" s="43" t="b">
        <v>1</v>
      </c>
      <c r="M866" s="43" t="b">
        <v>1</v>
      </c>
      <c r="N866" s="43" t="b">
        <v>1</v>
      </c>
      <c r="O866" t="s">
        <v>114</v>
      </c>
      <c r="P866" t="s">
        <v>138</v>
      </c>
      <c r="Q866" t="s">
        <v>114</v>
      </c>
      <c r="R866" t="s">
        <v>114</v>
      </c>
      <c r="S866" t="s">
        <v>114</v>
      </c>
      <c r="T866" t="s">
        <v>114</v>
      </c>
      <c r="U866" t="s">
        <v>114</v>
      </c>
      <c r="V866" t="s">
        <v>114</v>
      </c>
      <c r="W866" s="5">
        <v>43454</v>
      </c>
      <c r="X866" s="3" t="s">
        <v>151</v>
      </c>
      <c r="Y866" s="3" t="s">
        <v>5063</v>
      </c>
      <c r="Z866" s="3" t="s">
        <v>2928</v>
      </c>
      <c r="AA866" s="3" t="s">
        <v>114</v>
      </c>
      <c r="AB866" s="3" t="s">
        <v>74</v>
      </c>
      <c r="AC866" s="8">
        <v>1</v>
      </c>
      <c r="AD866" s="3" t="s">
        <v>71</v>
      </c>
      <c r="AE866" s="3">
        <v>43461</v>
      </c>
      <c r="AF866" s="3" t="s">
        <v>114</v>
      </c>
      <c r="AG866" s="8">
        <v>3</v>
      </c>
      <c r="AH866" s="3" t="s">
        <v>180</v>
      </c>
      <c r="AI866" s="3" t="s">
        <v>1331</v>
      </c>
      <c r="AJ866" t="s">
        <v>114</v>
      </c>
      <c r="AK866" t="s">
        <v>114</v>
      </c>
      <c r="AL866" t="s">
        <v>114</v>
      </c>
      <c r="AM866" s="43" t="b">
        <v>1</v>
      </c>
      <c r="AN866" s="3">
        <v>43461.720672719901</v>
      </c>
      <c r="AO866" s="3"/>
      <c r="AP866" s="43" t="b">
        <v>1</v>
      </c>
      <c r="AQ866" s="3" t="b">
        <v>0</v>
      </c>
    </row>
    <row r="867" spans="1:43" x14ac:dyDescent="0.25">
      <c r="A867" s="39" t="str">
        <f>_xlfn.CONCAT(Table4[[#This Row],[Order]],"-",Table4[[#This Row],[Line]])</f>
        <v>76200-12</v>
      </c>
      <c r="B867" s="5">
        <v>43461</v>
      </c>
      <c r="C867" s="8">
        <v>76200</v>
      </c>
      <c r="D867" s="3" t="s">
        <v>1887</v>
      </c>
      <c r="E867" s="8">
        <v>12</v>
      </c>
      <c r="F867" s="8">
        <v>1</v>
      </c>
      <c r="G867" s="3" t="s">
        <v>43</v>
      </c>
      <c r="H867" s="8">
        <v>2</v>
      </c>
      <c r="I867" s="43" t="b">
        <v>1</v>
      </c>
      <c r="J867" s="43" t="b">
        <v>1</v>
      </c>
      <c r="K867" t="s">
        <v>135</v>
      </c>
      <c r="L867" s="43" t="b">
        <v>1</v>
      </c>
      <c r="M867" s="43" t="b">
        <v>1</v>
      </c>
      <c r="N867" s="43" t="b">
        <v>1</v>
      </c>
      <c r="O867" t="s">
        <v>138</v>
      </c>
      <c r="P867" t="s">
        <v>138</v>
      </c>
      <c r="Q867" t="s">
        <v>114</v>
      </c>
      <c r="R867" t="s">
        <v>114</v>
      </c>
      <c r="S867" t="s">
        <v>114</v>
      </c>
      <c r="T867" t="s">
        <v>114</v>
      </c>
      <c r="U867" t="s">
        <v>138</v>
      </c>
      <c r="V867" t="s">
        <v>114</v>
      </c>
      <c r="W867" s="5">
        <v>43454</v>
      </c>
      <c r="X867" s="3" t="s">
        <v>151</v>
      </c>
      <c r="Y867" s="3" t="s">
        <v>4554</v>
      </c>
      <c r="Z867" s="3" t="s">
        <v>2929</v>
      </c>
      <c r="AA867" s="3" t="s">
        <v>190</v>
      </c>
      <c r="AB867" s="3" t="s">
        <v>74</v>
      </c>
      <c r="AC867" s="8">
        <v>1</v>
      </c>
      <c r="AD867" s="3" t="s">
        <v>835</v>
      </c>
      <c r="AE867" s="3">
        <v>43453</v>
      </c>
      <c r="AF867" s="3" t="s">
        <v>114</v>
      </c>
      <c r="AG867" s="8">
        <v>2</v>
      </c>
      <c r="AH867" s="3" t="s">
        <v>180</v>
      </c>
      <c r="AI867" s="3" t="s">
        <v>1331</v>
      </c>
      <c r="AJ867" t="s">
        <v>114</v>
      </c>
      <c r="AK867" t="s">
        <v>114</v>
      </c>
      <c r="AL867" t="s">
        <v>114</v>
      </c>
      <c r="AM867" s="43" t="b">
        <v>1</v>
      </c>
      <c r="AN867" s="3">
        <v>43461.720593831</v>
      </c>
      <c r="AO867" s="3"/>
      <c r="AP867" s="43" t="b">
        <v>1</v>
      </c>
      <c r="AQ867" s="3" t="b">
        <v>1</v>
      </c>
    </row>
    <row r="868" spans="1:43" x14ac:dyDescent="0.25">
      <c r="A868" s="39" t="str">
        <f>_xlfn.CONCAT(Table4[[#This Row],[Order]],"-",Table4[[#This Row],[Line]])</f>
        <v>76200-13</v>
      </c>
      <c r="B868" s="5">
        <v>43461</v>
      </c>
      <c r="C868" s="8">
        <v>76200</v>
      </c>
      <c r="D868" s="3" t="s">
        <v>2909</v>
      </c>
      <c r="E868" s="8">
        <v>13</v>
      </c>
      <c r="F868" s="8">
        <v>1</v>
      </c>
      <c r="G868" s="3" t="s">
        <v>43</v>
      </c>
      <c r="H868" s="8">
        <v>1</v>
      </c>
      <c r="I868" s="43" t="b">
        <v>1</v>
      </c>
      <c r="J868" s="43" t="b">
        <v>1</v>
      </c>
      <c r="K868" t="s">
        <v>135</v>
      </c>
      <c r="L868" s="43" t="b">
        <v>1</v>
      </c>
      <c r="M868" s="43" t="b">
        <v>1</v>
      </c>
      <c r="N868" s="43" t="b">
        <v>1</v>
      </c>
      <c r="O868" t="s">
        <v>114</v>
      </c>
      <c r="P868" t="s">
        <v>138</v>
      </c>
      <c r="Q868" t="s">
        <v>114</v>
      </c>
      <c r="R868" t="s">
        <v>114</v>
      </c>
      <c r="S868" t="s">
        <v>114</v>
      </c>
      <c r="T868" t="s">
        <v>114</v>
      </c>
      <c r="U868" t="s">
        <v>114</v>
      </c>
      <c r="V868" t="s">
        <v>114</v>
      </c>
      <c r="W868" s="5">
        <v>43454</v>
      </c>
      <c r="X868" s="3" t="s">
        <v>151</v>
      </c>
      <c r="Y868" s="3" t="s">
        <v>5064</v>
      </c>
      <c r="Z868" s="3" t="s">
        <v>40</v>
      </c>
      <c r="AA868" s="3" t="s">
        <v>114</v>
      </c>
      <c r="AB868" s="3" t="s">
        <v>74</v>
      </c>
      <c r="AC868" s="8">
        <v>1</v>
      </c>
      <c r="AD868" s="3" t="s">
        <v>1894</v>
      </c>
      <c r="AE868" s="3">
        <v>43461</v>
      </c>
      <c r="AF868" s="3" t="s">
        <v>114</v>
      </c>
      <c r="AG868" s="8">
        <v>1</v>
      </c>
      <c r="AH868" s="3" t="s">
        <v>180</v>
      </c>
      <c r="AI868" s="3" t="s">
        <v>1331</v>
      </c>
      <c r="AJ868" t="s">
        <v>114</v>
      </c>
      <c r="AK868" t="s">
        <v>114</v>
      </c>
      <c r="AL868" t="s">
        <v>114</v>
      </c>
      <c r="AM868" s="43" t="b">
        <v>1</v>
      </c>
      <c r="AN868" s="3">
        <v>43461.720642939799</v>
      </c>
      <c r="AO868" s="3"/>
      <c r="AP868" s="43" t="b">
        <v>1</v>
      </c>
      <c r="AQ868" s="3" t="b">
        <v>0</v>
      </c>
    </row>
    <row r="869" spans="1:43" x14ac:dyDescent="0.25">
      <c r="A869" s="39" t="str">
        <f>_xlfn.CONCAT(Table4[[#This Row],[Order]],"-",Table4[[#This Row],[Line]])</f>
        <v>76200-14</v>
      </c>
      <c r="B869" s="5">
        <v>43461</v>
      </c>
      <c r="C869" s="8">
        <v>76200</v>
      </c>
      <c r="D869" s="3" t="s">
        <v>2531</v>
      </c>
      <c r="E869" s="8">
        <v>14</v>
      </c>
      <c r="F869" s="8">
        <v>1</v>
      </c>
      <c r="G869" s="3" t="s">
        <v>43</v>
      </c>
      <c r="H869" s="8">
        <v>1</v>
      </c>
      <c r="I869" s="43" t="b">
        <v>1</v>
      </c>
      <c r="J869" s="43" t="b">
        <v>1</v>
      </c>
      <c r="K869" t="s">
        <v>135</v>
      </c>
      <c r="L869" s="43" t="b">
        <v>1</v>
      </c>
      <c r="M869" s="43" t="b">
        <v>1</v>
      </c>
      <c r="N869" s="43" t="b">
        <v>1</v>
      </c>
      <c r="O869" t="s">
        <v>138</v>
      </c>
      <c r="P869" t="s">
        <v>138</v>
      </c>
      <c r="Q869" t="s">
        <v>114</v>
      </c>
      <c r="R869" t="s">
        <v>114</v>
      </c>
      <c r="S869" t="s">
        <v>114</v>
      </c>
      <c r="T869" t="s">
        <v>114</v>
      </c>
      <c r="U869" t="s">
        <v>114</v>
      </c>
      <c r="V869" t="s">
        <v>114</v>
      </c>
      <c r="W869" s="5">
        <v>43454</v>
      </c>
      <c r="X869" s="3" t="s">
        <v>151</v>
      </c>
      <c r="Y869" s="3" t="s">
        <v>5210</v>
      </c>
      <c r="Z869" s="3" t="s">
        <v>5169</v>
      </c>
      <c r="AA869" s="3" t="s">
        <v>114</v>
      </c>
      <c r="AB869" s="3" t="s">
        <v>74</v>
      </c>
      <c r="AC869" s="8">
        <v>1</v>
      </c>
      <c r="AD869" s="3" t="s">
        <v>2530</v>
      </c>
      <c r="AE869" s="3">
        <v>43462</v>
      </c>
      <c r="AF869" s="3" t="s">
        <v>114</v>
      </c>
      <c r="AG869" s="8">
        <v>1</v>
      </c>
      <c r="AH869" s="3" t="s">
        <v>180</v>
      </c>
      <c r="AI869" s="3" t="s">
        <v>1331</v>
      </c>
      <c r="AJ869" t="s">
        <v>114</v>
      </c>
      <c r="AK869" t="s">
        <v>135</v>
      </c>
      <c r="AL869" t="s">
        <v>114</v>
      </c>
      <c r="AM869" s="43" t="b">
        <v>0</v>
      </c>
      <c r="AN869" s="3"/>
      <c r="AO869" s="3"/>
      <c r="AP869" s="43" t="b">
        <v>0</v>
      </c>
      <c r="AQ869" s="3" t="b">
        <v>0</v>
      </c>
    </row>
    <row r="870" spans="1:43" x14ac:dyDescent="0.25">
      <c r="A870" s="39" t="str">
        <f>_xlfn.CONCAT(Table4[[#This Row],[Order]],"-",Table4[[#This Row],[Line]])</f>
        <v>76203-1</v>
      </c>
      <c r="B870" s="5">
        <v>43481</v>
      </c>
      <c r="C870" s="8">
        <v>76203</v>
      </c>
      <c r="D870" s="3" t="s">
        <v>1674</v>
      </c>
      <c r="E870" s="8">
        <v>1</v>
      </c>
      <c r="F870" s="8">
        <v>1</v>
      </c>
      <c r="G870" s="3" t="s">
        <v>42</v>
      </c>
      <c r="H870" s="8">
        <v>8</v>
      </c>
      <c r="I870" s="43" t="b">
        <v>0</v>
      </c>
      <c r="J870" s="43" t="b">
        <v>0</v>
      </c>
      <c r="K870" t="s">
        <v>114</v>
      </c>
      <c r="L870" s="43" t="b">
        <v>0</v>
      </c>
      <c r="M870" s="43" t="b">
        <v>0</v>
      </c>
      <c r="N870" s="43" t="b">
        <v>0</v>
      </c>
      <c r="O870" t="s">
        <v>114</v>
      </c>
      <c r="P870" t="s">
        <v>114</v>
      </c>
      <c r="Q870" t="s">
        <v>114</v>
      </c>
      <c r="R870" t="s">
        <v>114</v>
      </c>
      <c r="S870" t="s">
        <v>114</v>
      </c>
      <c r="T870" t="s">
        <v>114</v>
      </c>
      <c r="U870" t="s">
        <v>114</v>
      </c>
      <c r="V870" t="s">
        <v>114</v>
      </c>
      <c r="W870" s="5">
        <v>43476</v>
      </c>
      <c r="X870" s="3" t="s">
        <v>114</v>
      </c>
      <c r="Y870" s="3"/>
      <c r="Z870" s="3" t="s">
        <v>76</v>
      </c>
      <c r="AA870" s="3" t="s">
        <v>114</v>
      </c>
      <c r="AB870" s="3" t="s">
        <v>74</v>
      </c>
      <c r="AC870" s="8">
        <v>1</v>
      </c>
      <c r="AD870" s="3" t="s">
        <v>2992</v>
      </c>
      <c r="AE870" s="3"/>
      <c r="AF870" s="3" t="s">
        <v>114</v>
      </c>
      <c r="AG870" s="8">
        <v>8</v>
      </c>
      <c r="AH870" s="3" t="s">
        <v>74</v>
      </c>
      <c r="AI870" s="3" t="s">
        <v>1327</v>
      </c>
      <c r="AJ870" t="s">
        <v>114</v>
      </c>
      <c r="AK870" t="s">
        <v>114</v>
      </c>
      <c r="AL870" t="s">
        <v>114</v>
      </c>
      <c r="AM870" s="43" t="b">
        <v>0</v>
      </c>
      <c r="AN870" s="3"/>
      <c r="AO870" s="3"/>
      <c r="AP870" s="43" t="b">
        <v>0</v>
      </c>
      <c r="AQ870" s="3" t="b">
        <v>0</v>
      </c>
    </row>
    <row r="871" spans="1:43" x14ac:dyDescent="0.25">
      <c r="A871" s="39" t="str">
        <f>_xlfn.CONCAT(Table4[[#This Row],[Order]],"-",Table4[[#This Row],[Line]])</f>
        <v>76203-2</v>
      </c>
      <c r="B871" s="5">
        <v>43481</v>
      </c>
      <c r="C871" s="8">
        <v>76203</v>
      </c>
      <c r="D871" s="3" t="s">
        <v>1676</v>
      </c>
      <c r="E871" s="8">
        <v>2</v>
      </c>
      <c r="F871" s="8">
        <v>1</v>
      </c>
      <c r="G871" s="3" t="s">
        <v>42</v>
      </c>
      <c r="H871" s="8">
        <v>25</v>
      </c>
      <c r="I871" s="43" t="b">
        <v>0</v>
      </c>
      <c r="J871" s="43" t="b">
        <v>0</v>
      </c>
      <c r="K871" t="s">
        <v>114</v>
      </c>
      <c r="L871" s="43" t="b">
        <v>0</v>
      </c>
      <c r="M871" s="43" t="b">
        <v>0</v>
      </c>
      <c r="N871" s="43" t="b">
        <v>0</v>
      </c>
      <c r="O871" t="s">
        <v>114</v>
      </c>
      <c r="P871" t="s">
        <v>114</v>
      </c>
      <c r="Q871" t="s">
        <v>114</v>
      </c>
      <c r="R871" t="s">
        <v>114</v>
      </c>
      <c r="S871" t="s">
        <v>114</v>
      </c>
      <c r="T871" t="s">
        <v>114</v>
      </c>
      <c r="U871" t="s">
        <v>114</v>
      </c>
      <c r="V871" t="s">
        <v>114</v>
      </c>
      <c r="W871" s="5">
        <v>43476</v>
      </c>
      <c r="X871" s="3" t="s">
        <v>114</v>
      </c>
      <c r="Y871" s="3"/>
      <c r="Z871" s="3" t="s">
        <v>1063</v>
      </c>
      <c r="AA871" s="3" t="s">
        <v>114</v>
      </c>
      <c r="AB871" s="3" t="s">
        <v>74</v>
      </c>
      <c r="AC871" s="8">
        <v>1</v>
      </c>
      <c r="AD871" s="3" t="s">
        <v>2993</v>
      </c>
      <c r="AE871" s="3"/>
      <c r="AF871" s="3" t="s">
        <v>114</v>
      </c>
      <c r="AG871" s="8">
        <v>25</v>
      </c>
      <c r="AH871" s="3" t="s">
        <v>74</v>
      </c>
      <c r="AI871" s="3" t="s">
        <v>1327</v>
      </c>
      <c r="AJ871" t="s">
        <v>114</v>
      </c>
      <c r="AK871" t="s">
        <v>114</v>
      </c>
      <c r="AL871" t="s">
        <v>114</v>
      </c>
      <c r="AM871" s="43" t="b">
        <v>0</v>
      </c>
      <c r="AN871" s="3"/>
      <c r="AO871" s="3"/>
      <c r="AP871" s="43" t="b">
        <v>0</v>
      </c>
      <c r="AQ871" s="3" t="b">
        <v>0</v>
      </c>
    </row>
    <row r="872" spans="1:43" x14ac:dyDescent="0.25">
      <c r="A872" s="39" t="str">
        <f>_xlfn.CONCAT(Table4[[#This Row],[Order]],"-",Table4[[#This Row],[Line]])</f>
        <v>76203-3</v>
      </c>
      <c r="B872" s="5">
        <v>43481</v>
      </c>
      <c r="C872" s="8">
        <v>76203</v>
      </c>
      <c r="D872" s="3" t="s">
        <v>1678</v>
      </c>
      <c r="E872" s="8">
        <v>3</v>
      </c>
      <c r="F872" s="8">
        <v>1</v>
      </c>
      <c r="G872" s="3" t="s">
        <v>42</v>
      </c>
      <c r="H872" s="8">
        <v>13</v>
      </c>
      <c r="I872" s="43" t="b">
        <v>0</v>
      </c>
      <c r="J872" s="43" t="b">
        <v>0</v>
      </c>
      <c r="K872" t="s">
        <v>114</v>
      </c>
      <c r="L872" s="43" t="b">
        <v>0</v>
      </c>
      <c r="M872" s="43" t="b">
        <v>0</v>
      </c>
      <c r="N872" s="43" t="b">
        <v>0</v>
      </c>
      <c r="O872" t="s">
        <v>114</v>
      </c>
      <c r="P872" t="s">
        <v>114</v>
      </c>
      <c r="Q872" t="s">
        <v>114</v>
      </c>
      <c r="R872" t="s">
        <v>114</v>
      </c>
      <c r="S872" t="s">
        <v>114</v>
      </c>
      <c r="T872" t="s">
        <v>114</v>
      </c>
      <c r="U872" t="s">
        <v>114</v>
      </c>
      <c r="V872" t="s">
        <v>114</v>
      </c>
      <c r="W872" s="5">
        <v>43476</v>
      </c>
      <c r="X872" s="3" t="s">
        <v>114</v>
      </c>
      <c r="Y872" s="3"/>
      <c r="Z872" s="3" t="s">
        <v>157</v>
      </c>
      <c r="AA872" s="3" t="s">
        <v>114</v>
      </c>
      <c r="AB872" s="3" t="s">
        <v>74</v>
      </c>
      <c r="AC872" s="8">
        <v>1</v>
      </c>
      <c r="AD872" s="3" t="s">
        <v>2994</v>
      </c>
      <c r="AE872" s="3"/>
      <c r="AF872" s="3" t="s">
        <v>114</v>
      </c>
      <c r="AG872" s="8">
        <v>13</v>
      </c>
      <c r="AH872" s="3" t="s">
        <v>74</v>
      </c>
      <c r="AI872" s="3" t="s">
        <v>1327</v>
      </c>
      <c r="AJ872" t="s">
        <v>114</v>
      </c>
      <c r="AK872" t="s">
        <v>114</v>
      </c>
      <c r="AL872" t="s">
        <v>114</v>
      </c>
      <c r="AM872" s="43" t="b">
        <v>0</v>
      </c>
      <c r="AN872" s="3"/>
      <c r="AO872" s="3"/>
      <c r="AP872" s="43" t="b">
        <v>0</v>
      </c>
      <c r="AQ872" s="3" t="b">
        <v>0</v>
      </c>
    </row>
    <row r="873" spans="1:43" x14ac:dyDescent="0.25">
      <c r="A873" s="39" t="str">
        <f>_xlfn.CONCAT(Table4[[#This Row],[Order]],"-",Table4[[#This Row],[Line]])</f>
        <v>76203-4</v>
      </c>
      <c r="B873" s="5">
        <v>43481</v>
      </c>
      <c r="C873" s="8">
        <v>76203</v>
      </c>
      <c r="D873" s="3" t="s">
        <v>2996</v>
      </c>
      <c r="E873" s="8">
        <v>4</v>
      </c>
      <c r="F873" s="8">
        <v>1</v>
      </c>
      <c r="G873" s="3" t="s">
        <v>42</v>
      </c>
      <c r="H873" s="8">
        <v>1</v>
      </c>
      <c r="I873" s="43" t="b">
        <v>0</v>
      </c>
      <c r="J873" s="43" t="b">
        <v>0</v>
      </c>
      <c r="K873" t="s">
        <v>114</v>
      </c>
      <c r="L873" s="43" t="b">
        <v>0</v>
      </c>
      <c r="M873" s="43" t="b">
        <v>0</v>
      </c>
      <c r="N873" s="43" t="b">
        <v>0</v>
      </c>
      <c r="O873" t="s">
        <v>114</v>
      </c>
      <c r="P873" t="s">
        <v>114</v>
      </c>
      <c r="Q873" t="s">
        <v>114</v>
      </c>
      <c r="R873" t="s">
        <v>114</v>
      </c>
      <c r="S873" t="s">
        <v>114</v>
      </c>
      <c r="T873" t="s">
        <v>114</v>
      </c>
      <c r="U873" t="s">
        <v>114</v>
      </c>
      <c r="V873" t="s">
        <v>114</v>
      </c>
      <c r="W873" s="5">
        <v>43476</v>
      </c>
      <c r="X873" s="3" t="s">
        <v>114</v>
      </c>
      <c r="Y873" s="3"/>
      <c r="Z873" s="3" t="s">
        <v>4864</v>
      </c>
      <c r="AA873" s="3" t="s">
        <v>114</v>
      </c>
      <c r="AB873" s="3" t="s">
        <v>74</v>
      </c>
      <c r="AC873" s="8">
        <v>1</v>
      </c>
      <c r="AD873" s="3" t="s">
        <v>2995</v>
      </c>
      <c r="AE873" s="3"/>
      <c r="AF873" s="3" t="s">
        <v>114</v>
      </c>
      <c r="AG873" s="8">
        <v>1</v>
      </c>
      <c r="AH873" s="3" t="s">
        <v>74</v>
      </c>
      <c r="AI873" s="3" t="s">
        <v>1327</v>
      </c>
      <c r="AJ873" t="s">
        <v>114</v>
      </c>
      <c r="AK873" t="s">
        <v>114</v>
      </c>
      <c r="AL873" t="s">
        <v>114</v>
      </c>
      <c r="AM873" s="43" t="b">
        <v>0</v>
      </c>
      <c r="AN873" s="3"/>
      <c r="AO873" s="3"/>
      <c r="AP873" s="43" t="b">
        <v>0</v>
      </c>
      <c r="AQ873" s="3" t="b">
        <v>0</v>
      </c>
    </row>
    <row r="874" spans="1:43" x14ac:dyDescent="0.25">
      <c r="A874" s="39" t="str">
        <f>_xlfn.CONCAT(Table4[[#This Row],[Order]],"-",Table4[[#This Row],[Line]])</f>
        <v>76203-5</v>
      </c>
      <c r="B874" s="5">
        <v>43481</v>
      </c>
      <c r="C874" s="8">
        <v>76203</v>
      </c>
      <c r="D874" s="3" t="s">
        <v>2996</v>
      </c>
      <c r="E874" s="8">
        <v>5</v>
      </c>
      <c r="F874" s="8">
        <v>1</v>
      </c>
      <c r="G874" s="3" t="s">
        <v>42</v>
      </c>
      <c r="H874" s="8">
        <v>1</v>
      </c>
      <c r="I874" s="43" t="b">
        <v>0</v>
      </c>
      <c r="J874" s="43" t="b">
        <v>0</v>
      </c>
      <c r="K874" t="s">
        <v>114</v>
      </c>
      <c r="L874" s="43" t="b">
        <v>0</v>
      </c>
      <c r="M874" s="43" t="b">
        <v>0</v>
      </c>
      <c r="N874" s="43" t="b">
        <v>0</v>
      </c>
      <c r="O874" t="s">
        <v>114</v>
      </c>
      <c r="P874" t="s">
        <v>114</v>
      </c>
      <c r="Q874" t="s">
        <v>114</v>
      </c>
      <c r="R874" t="s">
        <v>114</v>
      </c>
      <c r="S874" t="s">
        <v>114</v>
      </c>
      <c r="T874" t="s">
        <v>114</v>
      </c>
      <c r="U874" t="s">
        <v>114</v>
      </c>
      <c r="V874" t="s">
        <v>114</v>
      </c>
      <c r="W874" s="5">
        <v>43476</v>
      </c>
      <c r="X874" s="3" t="s">
        <v>114</v>
      </c>
      <c r="Y874" s="3"/>
      <c r="Z874" s="3" t="s">
        <v>4864</v>
      </c>
      <c r="AA874" s="3" t="s">
        <v>114</v>
      </c>
      <c r="AB874" s="3" t="s">
        <v>74</v>
      </c>
      <c r="AC874" s="8">
        <v>1</v>
      </c>
      <c r="AD874" s="3" t="s">
        <v>2997</v>
      </c>
      <c r="AE874" s="3"/>
      <c r="AF874" s="3" t="s">
        <v>114</v>
      </c>
      <c r="AG874" s="8">
        <v>1</v>
      </c>
      <c r="AH874" s="3" t="s">
        <v>74</v>
      </c>
      <c r="AI874" s="3" t="s">
        <v>1327</v>
      </c>
      <c r="AJ874" t="s">
        <v>114</v>
      </c>
      <c r="AK874" t="s">
        <v>114</v>
      </c>
      <c r="AL874" t="s">
        <v>114</v>
      </c>
      <c r="AM874" s="43" t="b">
        <v>0</v>
      </c>
      <c r="AN874" s="3"/>
      <c r="AO874" s="3"/>
      <c r="AP874" s="43" t="b">
        <v>0</v>
      </c>
      <c r="AQ874" s="3" t="b">
        <v>0</v>
      </c>
    </row>
    <row r="875" spans="1:43" x14ac:dyDescent="0.25">
      <c r="A875" s="39" t="str">
        <f>_xlfn.CONCAT(Table4[[#This Row],[Order]],"-",Table4[[#This Row],[Line]])</f>
        <v>76203-6</v>
      </c>
      <c r="B875" s="1">
        <v>43481</v>
      </c>
      <c r="C875" s="10">
        <v>76203</v>
      </c>
      <c r="D875" s="7" t="s">
        <v>2999</v>
      </c>
      <c r="E875" s="10">
        <v>6</v>
      </c>
      <c r="F875" s="10">
        <v>1</v>
      </c>
      <c r="G875" s="7" t="s">
        <v>42</v>
      </c>
      <c r="H875" s="10">
        <v>1</v>
      </c>
      <c r="I875" s="43" t="b">
        <v>0</v>
      </c>
      <c r="J875" s="43" t="b">
        <v>0</v>
      </c>
      <c r="K875" t="s">
        <v>114</v>
      </c>
      <c r="L875" s="43" t="b">
        <v>0</v>
      </c>
      <c r="M875" s="43" t="b">
        <v>0</v>
      </c>
      <c r="N875" s="43" t="b">
        <v>0</v>
      </c>
      <c r="O875" t="s">
        <v>114</v>
      </c>
      <c r="P875" t="s">
        <v>114</v>
      </c>
      <c r="Q875" t="s">
        <v>114</v>
      </c>
      <c r="R875" t="s">
        <v>114</v>
      </c>
      <c r="S875" t="s">
        <v>114</v>
      </c>
      <c r="T875" t="s">
        <v>114</v>
      </c>
      <c r="U875" t="s">
        <v>114</v>
      </c>
      <c r="V875" t="s">
        <v>114</v>
      </c>
      <c r="W875" s="5">
        <v>43476</v>
      </c>
      <c r="X875" s="7" t="s">
        <v>114</v>
      </c>
      <c r="Y875" s="7"/>
      <c r="Z875" s="7" t="s">
        <v>4865</v>
      </c>
      <c r="AA875" s="7" t="s">
        <v>114</v>
      </c>
      <c r="AB875" s="7" t="s">
        <v>74</v>
      </c>
      <c r="AC875" s="10">
        <v>1</v>
      </c>
      <c r="AD875" s="7" t="s">
        <v>2998</v>
      </c>
      <c r="AE875" s="7"/>
      <c r="AF875" s="7" t="s">
        <v>114</v>
      </c>
      <c r="AG875" s="10">
        <v>1</v>
      </c>
      <c r="AH875" s="3" t="s">
        <v>74</v>
      </c>
      <c r="AI875" s="3" t="s">
        <v>1327</v>
      </c>
      <c r="AJ875" t="s">
        <v>114</v>
      </c>
      <c r="AK875" t="s">
        <v>114</v>
      </c>
      <c r="AL875" t="s">
        <v>114</v>
      </c>
      <c r="AM875" s="43" t="b">
        <v>0</v>
      </c>
      <c r="AN875" s="3"/>
      <c r="AO875" s="3"/>
      <c r="AP875" s="43" t="b">
        <v>0</v>
      </c>
      <c r="AQ875" s="3" t="b">
        <v>0</v>
      </c>
    </row>
    <row r="876" spans="1:43" x14ac:dyDescent="0.25">
      <c r="A876" s="39" t="str">
        <f>_xlfn.CONCAT(Table4[[#This Row],[Order]],"-",Table4[[#This Row],[Line]])</f>
        <v>76203-7</v>
      </c>
      <c r="B876" s="1">
        <v>43481</v>
      </c>
      <c r="C876" s="10">
        <v>76203</v>
      </c>
      <c r="D876" s="7" t="s">
        <v>3001</v>
      </c>
      <c r="E876" s="10">
        <v>7</v>
      </c>
      <c r="F876" s="10">
        <v>1</v>
      </c>
      <c r="G876" s="7" t="s">
        <v>42</v>
      </c>
      <c r="H876" s="10">
        <v>1</v>
      </c>
      <c r="I876" s="43" t="b">
        <v>0</v>
      </c>
      <c r="J876" s="43" t="b">
        <v>0</v>
      </c>
      <c r="K876" t="s">
        <v>114</v>
      </c>
      <c r="L876" s="43" t="b">
        <v>0</v>
      </c>
      <c r="M876" s="43" t="b">
        <v>0</v>
      </c>
      <c r="N876" s="43" t="b">
        <v>0</v>
      </c>
      <c r="O876" t="s">
        <v>114</v>
      </c>
      <c r="P876" t="s">
        <v>114</v>
      </c>
      <c r="Q876" t="s">
        <v>114</v>
      </c>
      <c r="R876" t="s">
        <v>114</v>
      </c>
      <c r="S876" t="s">
        <v>114</v>
      </c>
      <c r="T876" t="s">
        <v>114</v>
      </c>
      <c r="U876" t="s">
        <v>114</v>
      </c>
      <c r="V876" t="s">
        <v>114</v>
      </c>
      <c r="W876" s="5">
        <v>43476</v>
      </c>
      <c r="X876" s="7" t="s">
        <v>114</v>
      </c>
      <c r="Y876" s="7"/>
      <c r="Z876" s="7" t="s">
        <v>4866</v>
      </c>
      <c r="AA876" s="7" t="s">
        <v>114</v>
      </c>
      <c r="AB876" s="7" t="s">
        <v>74</v>
      </c>
      <c r="AC876" s="10">
        <v>1</v>
      </c>
      <c r="AD876" s="7" t="s">
        <v>3000</v>
      </c>
      <c r="AE876" s="7"/>
      <c r="AF876" s="7" t="s">
        <v>114</v>
      </c>
      <c r="AG876" s="10">
        <v>1</v>
      </c>
      <c r="AH876" s="3" t="s">
        <v>74</v>
      </c>
      <c r="AI876" s="3" t="s">
        <v>1327</v>
      </c>
      <c r="AJ876" t="s">
        <v>114</v>
      </c>
      <c r="AK876" t="s">
        <v>114</v>
      </c>
      <c r="AL876" t="s">
        <v>114</v>
      </c>
      <c r="AM876" s="43" t="b">
        <v>0</v>
      </c>
      <c r="AN876" s="3"/>
      <c r="AO876" s="3"/>
      <c r="AP876" s="43" t="b">
        <v>0</v>
      </c>
      <c r="AQ876" s="3" t="b">
        <v>0</v>
      </c>
    </row>
    <row r="877" spans="1:43" x14ac:dyDescent="0.25">
      <c r="A877" s="39" t="str">
        <f>_xlfn.CONCAT(Table4[[#This Row],[Order]],"-",Table4[[#This Row],[Line]])</f>
        <v>76203-8</v>
      </c>
      <c r="B877" s="1">
        <v>43481</v>
      </c>
      <c r="C877" s="10">
        <v>76203</v>
      </c>
      <c r="D877" s="7" t="s">
        <v>3003</v>
      </c>
      <c r="E877" s="10">
        <v>8</v>
      </c>
      <c r="F877" s="10">
        <v>1</v>
      </c>
      <c r="G877" s="7" t="s">
        <v>42</v>
      </c>
      <c r="H877" s="10">
        <v>1</v>
      </c>
      <c r="I877" s="43" t="b">
        <v>0</v>
      </c>
      <c r="J877" s="43" t="b">
        <v>0</v>
      </c>
      <c r="K877" t="s">
        <v>114</v>
      </c>
      <c r="L877" s="43" t="b">
        <v>0</v>
      </c>
      <c r="M877" s="43" t="b">
        <v>0</v>
      </c>
      <c r="N877" s="43" t="b">
        <v>0</v>
      </c>
      <c r="O877" t="s">
        <v>114</v>
      </c>
      <c r="P877" t="s">
        <v>114</v>
      </c>
      <c r="Q877" t="s">
        <v>114</v>
      </c>
      <c r="R877" t="s">
        <v>114</v>
      </c>
      <c r="S877" t="s">
        <v>114</v>
      </c>
      <c r="T877" t="s">
        <v>114</v>
      </c>
      <c r="U877" t="s">
        <v>114</v>
      </c>
      <c r="V877" t="s">
        <v>114</v>
      </c>
      <c r="W877" s="5">
        <v>43476</v>
      </c>
      <c r="X877" s="7" t="s">
        <v>114</v>
      </c>
      <c r="Y877" s="7"/>
      <c r="Z877" s="7" t="s">
        <v>4867</v>
      </c>
      <c r="AA877" s="7" t="s">
        <v>114</v>
      </c>
      <c r="AB877" s="7" t="s">
        <v>74</v>
      </c>
      <c r="AC877" s="10">
        <v>1</v>
      </c>
      <c r="AD877" s="7" t="s">
        <v>3002</v>
      </c>
      <c r="AE877" s="7"/>
      <c r="AF877" s="7" t="s">
        <v>114</v>
      </c>
      <c r="AG877" s="10">
        <v>1</v>
      </c>
      <c r="AH877" s="3" t="s">
        <v>74</v>
      </c>
      <c r="AI877" s="3" t="s">
        <v>1327</v>
      </c>
      <c r="AJ877" t="s">
        <v>114</v>
      </c>
      <c r="AK877" t="s">
        <v>114</v>
      </c>
      <c r="AL877" t="s">
        <v>114</v>
      </c>
      <c r="AM877" s="43" t="b">
        <v>0</v>
      </c>
      <c r="AN877" s="3"/>
      <c r="AO877" s="3"/>
      <c r="AP877" s="43" t="b">
        <v>0</v>
      </c>
      <c r="AQ877" s="3" t="b">
        <v>0</v>
      </c>
    </row>
    <row r="878" spans="1:43" x14ac:dyDescent="0.25">
      <c r="A878" s="39" t="str">
        <f>_xlfn.CONCAT(Table4[[#This Row],[Order]],"-",Table4[[#This Row],[Line]])</f>
        <v>76203-9</v>
      </c>
      <c r="B878" s="1">
        <v>43481</v>
      </c>
      <c r="C878" s="10">
        <v>76203</v>
      </c>
      <c r="D878" s="7" t="s">
        <v>3003</v>
      </c>
      <c r="E878" s="10">
        <v>9</v>
      </c>
      <c r="F878" s="10">
        <v>1</v>
      </c>
      <c r="G878" s="7" t="s">
        <v>42</v>
      </c>
      <c r="H878" s="10">
        <v>1</v>
      </c>
      <c r="I878" s="43" t="b">
        <v>0</v>
      </c>
      <c r="J878" s="43" t="b">
        <v>0</v>
      </c>
      <c r="K878" t="s">
        <v>114</v>
      </c>
      <c r="L878" s="43" t="b">
        <v>0</v>
      </c>
      <c r="M878" s="43" t="b">
        <v>0</v>
      </c>
      <c r="N878" s="43" t="b">
        <v>0</v>
      </c>
      <c r="O878" t="s">
        <v>114</v>
      </c>
      <c r="P878" t="s">
        <v>114</v>
      </c>
      <c r="Q878" t="s">
        <v>114</v>
      </c>
      <c r="R878" t="s">
        <v>114</v>
      </c>
      <c r="S878" t="s">
        <v>114</v>
      </c>
      <c r="T878" t="s">
        <v>114</v>
      </c>
      <c r="U878" t="s">
        <v>114</v>
      </c>
      <c r="V878" t="s">
        <v>114</v>
      </c>
      <c r="W878" s="5">
        <v>43476</v>
      </c>
      <c r="X878" s="7" t="s">
        <v>114</v>
      </c>
      <c r="Y878" s="7"/>
      <c r="Z878" s="7" t="s">
        <v>4867</v>
      </c>
      <c r="AA878" s="7" t="s">
        <v>114</v>
      </c>
      <c r="AB878" s="7" t="s">
        <v>74</v>
      </c>
      <c r="AC878" s="10">
        <v>1</v>
      </c>
      <c r="AD878" s="7" t="s">
        <v>3004</v>
      </c>
      <c r="AE878" s="7"/>
      <c r="AF878" s="7" t="s">
        <v>114</v>
      </c>
      <c r="AG878" s="10">
        <v>1</v>
      </c>
      <c r="AH878" s="3" t="s">
        <v>74</v>
      </c>
      <c r="AI878" s="3" t="s">
        <v>1327</v>
      </c>
      <c r="AJ878" t="s">
        <v>114</v>
      </c>
      <c r="AK878" t="s">
        <v>114</v>
      </c>
      <c r="AL878" t="s">
        <v>114</v>
      </c>
      <c r="AM878" s="43" t="b">
        <v>0</v>
      </c>
      <c r="AN878" s="3"/>
      <c r="AO878" s="3"/>
      <c r="AP878" s="43" t="b">
        <v>0</v>
      </c>
      <c r="AQ878" s="3" t="b">
        <v>0</v>
      </c>
    </row>
    <row r="879" spans="1:43" x14ac:dyDescent="0.25">
      <c r="A879" s="39" t="str">
        <f>_xlfn.CONCAT(Table4[[#This Row],[Order]],"-",Table4[[#This Row],[Line]])</f>
        <v>76203-10</v>
      </c>
      <c r="B879" s="1">
        <v>43481</v>
      </c>
      <c r="C879" s="10">
        <v>76203</v>
      </c>
      <c r="D879" s="7" t="s">
        <v>3003</v>
      </c>
      <c r="E879" s="10">
        <v>10</v>
      </c>
      <c r="F879" s="10">
        <v>1</v>
      </c>
      <c r="G879" s="7" t="s">
        <v>42</v>
      </c>
      <c r="H879" s="10">
        <v>1</v>
      </c>
      <c r="I879" s="43" t="b">
        <v>0</v>
      </c>
      <c r="J879" s="43" t="b">
        <v>0</v>
      </c>
      <c r="K879" t="s">
        <v>114</v>
      </c>
      <c r="L879" s="43" t="b">
        <v>0</v>
      </c>
      <c r="M879" s="43" t="b">
        <v>0</v>
      </c>
      <c r="N879" s="43" t="b">
        <v>0</v>
      </c>
      <c r="O879" t="s">
        <v>114</v>
      </c>
      <c r="P879" t="s">
        <v>114</v>
      </c>
      <c r="Q879" t="s">
        <v>114</v>
      </c>
      <c r="R879" t="s">
        <v>114</v>
      </c>
      <c r="S879" t="s">
        <v>114</v>
      </c>
      <c r="T879" t="s">
        <v>114</v>
      </c>
      <c r="U879" t="s">
        <v>114</v>
      </c>
      <c r="V879" t="s">
        <v>114</v>
      </c>
      <c r="W879" s="5">
        <v>43476</v>
      </c>
      <c r="X879" s="7" t="s">
        <v>114</v>
      </c>
      <c r="Y879" s="7"/>
      <c r="Z879" s="7" t="s">
        <v>4867</v>
      </c>
      <c r="AA879" s="7" t="s">
        <v>114</v>
      </c>
      <c r="AB879" s="7" t="s">
        <v>74</v>
      </c>
      <c r="AC879" s="10">
        <v>1</v>
      </c>
      <c r="AD879" s="7" t="s">
        <v>3325</v>
      </c>
      <c r="AE879" s="7"/>
      <c r="AF879" s="7" t="s">
        <v>114</v>
      </c>
      <c r="AG879" s="10">
        <v>1</v>
      </c>
      <c r="AH879" s="3" t="s">
        <v>74</v>
      </c>
      <c r="AI879" s="3" t="s">
        <v>1327</v>
      </c>
      <c r="AJ879" t="s">
        <v>114</v>
      </c>
      <c r="AK879" t="s">
        <v>114</v>
      </c>
      <c r="AL879" t="s">
        <v>114</v>
      </c>
      <c r="AM879" s="43" t="b">
        <v>0</v>
      </c>
      <c r="AN879" s="3"/>
      <c r="AO879" s="3"/>
      <c r="AP879" s="43" t="b">
        <v>0</v>
      </c>
      <c r="AQ879" s="3" t="b">
        <v>0</v>
      </c>
    </row>
    <row r="880" spans="1:43" x14ac:dyDescent="0.25">
      <c r="A880" s="39" t="str">
        <f>_xlfn.CONCAT(Table4[[#This Row],[Order]],"-",Table4[[#This Row],[Line]])</f>
        <v>76203-11</v>
      </c>
      <c r="B880" s="1">
        <v>43481</v>
      </c>
      <c r="C880" s="10">
        <v>76203</v>
      </c>
      <c r="D880" s="7" t="s">
        <v>3003</v>
      </c>
      <c r="E880" s="10">
        <v>11</v>
      </c>
      <c r="F880" s="10">
        <v>1</v>
      </c>
      <c r="G880" s="7" t="s">
        <v>42</v>
      </c>
      <c r="H880" s="10">
        <v>1</v>
      </c>
      <c r="I880" s="43" t="b">
        <v>0</v>
      </c>
      <c r="J880" s="43" t="b">
        <v>0</v>
      </c>
      <c r="K880" t="s">
        <v>114</v>
      </c>
      <c r="L880" s="43" t="b">
        <v>0</v>
      </c>
      <c r="M880" s="43" t="b">
        <v>0</v>
      </c>
      <c r="N880" s="43" t="b">
        <v>0</v>
      </c>
      <c r="O880" t="s">
        <v>114</v>
      </c>
      <c r="P880" t="s">
        <v>114</v>
      </c>
      <c r="Q880" t="s">
        <v>114</v>
      </c>
      <c r="R880" t="s">
        <v>114</v>
      </c>
      <c r="S880" t="s">
        <v>114</v>
      </c>
      <c r="T880" t="s">
        <v>114</v>
      </c>
      <c r="U880" t="s">
        <v>114</v>
      </c>
      <c r="V880" t="s">
        <v>114</v>
      </c>
      <c r="W880" s="5">
        <v>43476</v>
      </c>
      <c r="X880" s="7" t="s">
        <v>114</v>
      </c>
      <c r="Y880" s="7"/>
      <c r="Z880" s="7" t="s">
        <v>4867</v>
      </c>
      <c r="AA880" s="7" t="s">
        <v>114</v>
      </c>
      <c r="AB880" s="7" t="s">
        <v>74</v>
      </c>
      <c r="AC880" s="10">
        <v>1</v>
      </c>
      <c r="AD880" s="7" t="s">
        <v>3326</v>
      </c>
      <c r="AE880" s="7"/>
      <c r="AF880" s="7" t="s">
        <v>114</v>
      </c>
      <c r="AG880" s="10">
        <v>1</v>
      </c>
      <c r="AH880" s="3" t="s">
        <v>74</v>
      </c>
      <c r="AI880" s="3" t="s">
        <v>1327</v>
      </c>
      <c r="AJ880" t="s">
        <v>114</v>
      </c>
      <c r="AK880" t="s">
        <v>114</v>
      </c>
      <c r="AL880" t="s">
        <v>114</v>
      </c>
      <c r="AM880" s="43" t="b">
        <v>0</v>
      </c>
      <c r="AN880" s="3"/>
      <c r="AO880" s="3"/>
      <c r="AP880" s="43" t="b">
        <v>0</v>
      </c>
      <c r="AQ880" s="3" t="b">
        <v>0</v>
      </c>
    </row>
    <row r="881" spans="1:43" x14ac:dyDescent="0.25">
      <c r="A881" s="39" t="str">
        <f>_xlfn.CONCAT(Table4[[#This Row],[Order]],"-",Table4[[#This Row],[Line]])</f>
        <v>76203-12</v>
      </c>
      <c r="B881" s="1">
        <v>43481</v>
      </c>
      <c r="C881" s="10">
        <v>76203</v>
      </c>
      <c r="D881" s="7" t="s">
        <v>3003</v>
      </c>
      <c r="E881" s="10">
        <v>12</v>
      </c>
      <c r="F881" s="10">
        <v>1</v>
      </c>
      <c r="G881" s="7" t="s">
        <v>42</v>
      </c>
      <c r="H881" s="10">
        <v>1</v>
      </c>
      <c r="I881" s="43" t="b">
        <v>0</v>
      </c>
      <c r="J881" s="43" t="b">
        <v>0</v>
      </c>
      <c r="K881" t="s">
        <v>114</v>
      </c>
      <c r="L881" s="43" t="b">
        <v>0</v>
      </c>
      <c r="M881" s="43" t="b">
        <v>0</v>
      </c>
      <c r="N881" s="43" t="b">
        <v>0</v>
      </c>
      <c r="O881" t="s">
        <v>114</v>
      </c>
      <c r="P881" t="s">
        <v>114</v>
      </c>
      <c r="Q881" t="s">
        <v>114</v>
      </c>
      <c r="R881" t="s">
        <v>114</v>
      </c>
      <c r="S881" t="s">
        <v>114</v>
      </c>
      <c r="T881" t="s">
        <v>114</v>
      </c>
      <c r="U881" t="s">
        <v>114</v>
      </c>
      <c r="V881" t="s">
        <v>114</v>
      </c>
      <c r="W881" s="5">
        <v>43476</v>
      </c>
      <c r="X881" s="7" t="s">
        <v>114</v>
      </c>
      <c r="Y881" s="7"/>
      <c r="Z881" s="7" t="s">
        <v>4867</v>
      </c>
      <c r="AA881" s="7" t="s">
        <v>114</v>
      </c>
      <c r="AB881" s="7" t="s">
        <v>74</v>
      </c>
      <c r="AC881" s="10">
        <v>1</v>
      </c>
      <c r="AD881" s="7" t="s">
        <v>3327</v>
      </c>
      <c r="AE881" s="7"/>
      <c r="AF881" s="7" t="s">
        <v>114</v>
      </c>
      <c r="AG881" s="10">
        <v>1</v>
      </c>
      <c r="AH881" s="3" t="s">
        <v>74</v>
      </c>
      <c r="AI881" s="3" t="s">
        <v>1327</v>
      </c>
      <c r="AJ881" t="s">
        <v>114</v>
      </c>
      <c r="AK881" t="s">
        <v>114</v>
      </c>
      <c r="AL881" t="s">
        <v>114</v>
      </c>
      <c r="AM881" s="43" t="b">
        <v>0</v>
      </c>
      <c r="AN881" s="3"/>
      <c r="AO881" s="3"/>
      <c r="AP881" s="43" t="b">
        <v>0</v>
      </c>
      <c r="AQ881" s="3" t="b">
        <v>0</v>
      </c>
    </row>
    <row r="882" spans="1:43" x14ac:dyDescent="0.25">
      <c r="A882" s="39" t="str">
        <f>_xlfn.CONCAT(Table4[[#This Row],[Order]],"-",Table4[[#This Row],[Line]])</f>
        <v>76203-15</v>
      </c>
      <c r="B882" s="1">
        <v>43481</v>
      </c>
      <c r="C882" s="10">
        <v>76203</v>
      </c>
      <c r="D882" s="7" t="s">
        <v>3329</v>
      </c>
      <c r="E882" s="10">
        <v>15</v>
      </c>
      <c r="F882" s="10">
        <v>1</v>
      </c>
      <c r="G882" s="7" t="s">
        <v>42</v>
      </c>
      <c r="H882" s="10">
        <v>1</v>
      </c>
      <c r="I882" s="43" t="b">
        <v>0</v>
      </c>
      <c r="J882" s="43" t="b">
        <v>0</v>
      </c>
      <c r="K882" t="s">
        <v>114</v>
      </c>
      <c r="L882" s="43" t="b">
        <v>0</v>
      </c>
      <c r="M882" s="43" t="b">
        <v>0</v>
      </c>
      <c r="N882" s="43" t="b">
        <v>0</v>
      </c>
      <c r="O882" t="s">
        <v>114</v>
      </c>
      <c r="P882" t="s">
        <v>114</v>
      </c>
      <c r="Q882" t="s">
        <v>114</v>
      </c>
      <c r="R882" t="s">
        <v>114</v>
      </c>
      <c r="S882" t="s">
        <v>114</v>
      </c>
      <c r="T882" t="s">
        <v>114</v>
      </c>
      <c r="U882" t="s">
        <v>114</v>
      </c>
      <c r="V882" t="s">
        <v>114</v>
      </c>
      <c r="W882" s="5">
        <v>43476</v>
      </c>
      <c r="X882" s="7" t="s">
        <v>114</v>
      </c>
      <c r="Y882" s="7"/>
      <c r="Z882" s="7" t="s">
        <v>4868</v>
      </c>
      <c r="AA882" s="7" t="s">
        <v>114</v>
      </c>
      <c r="AB882" s="7" t="s">
        <v>74</v>
      </c>
      <c r="AC882" s="10">
        <v>1</v>
      </c>
      <c r="AD882" s="7" t="s">
        <v>3328</v>
      </c>
      <c r="AE882" s="7"/>
      <c r="AF882" s="7" t="s">
        <v>114</v>
      </c>
      <c r="AG882" s="10">
        <v>2</v>
      </c>
      <c r="AH882" s="3" t="s">
        <v>74</v>
      </c>
      <c r="AI882" s="3" t="s">
        <v>1327</v>
      </c>
      <c r="AJ882" t="s">
        <v>114</v>
      </c>
      <c r="AK882" t="s">
        <v>114</v>
      </c>
      <c r="AL882" t="s">
        <v>114</v>
      </c>
      <c r="AM882" s="43" t="b">
        <v>0</v>
      </c>
      <c r="AN882" s="3"/>
      <c r="AO882" s="3"/>
      <c r="AP882" s="43" t="b">
        <v>0</v>
      </c>
      <c r="AQ882" s="3" t="b">
        <v>0</v>
      </c>
    </row>
    <row r="883" spans="1:43" x14ac:dyDescent="0.25">
      <c r="A883" s="39" t="str">
        <f>_xlfn.CONCAT(Table4[[#This Row],[Order]],"-",Table4[[#This Row],[Line]])</f>
        <v>76203-16</v>
      </c>
      <c r="B883" s="1">
        <v>43481</v>
      </c>
      <c r="C883" s="10">
        <v>76203</v>
      </c>
      <c r="D883" s="7" t="s">
        <v>3331</v>
      </c>
      <c r="E883" s="10">
        <v>16</v>
      </c>
      <c r="F883" s="10">
        <v>1</v>
      </c>
      <c r="G883" s="7" t="s">
        <v>42</v>
      </c>
      <c r="H883" s="10">
        <v>1</v>
      </c>
      <c r="I883" s="43" t="b">
        <v>0</v>
      </c>
      <c r="J883" s="43" t="b">
        <v>0</v>
      </c>
      <c r="K883" t="s">
        <v>114</v>
      </c>
      <c r="L883" s="43" t="b">
        <v>0</v>
      </c>
      <c r="M883" s="43" t="b">
        <v>0</v>
      </c>
      <c r="N883" s="43" t="b">
        <v>0</v>
      </c>
      <c r="O883" t="s">
        <v>114</v>
      </c>
      <c r="P883" t="s">
        <v>114</v>
      </c>
      <c r="Q883" t="s">
        <v>114</v>
      </c>
      <c r="R883" t="s">
        <v>114</v>
      </c>
      <c r="S883" t="s">
        <v>114</v>
      </c>
      <c r="T883" t="s">
        <v>114</v>
      </c>
      <c r="U883" t="s">
        <v>114</v>
      </c>
      <c r="V883" t="s">
        <v>114</v>
      </c>
      <c r="W883" s="5">
        <v>43476</v>
      </c>
      <c r="X883" s="7" t="s">
        <v>114</v>
      </c>
      <c r="Y883" s="7"/>
      <c r="Z883" s="7" t="s">
        <v>4869</v>
      </c>
      <c r="AA883" s="7" t="s">
        <v>114</v>
      </c>
      <c r="AB883" s="7" t="s">
        <v>74</v>
      </c>
      <c r="AC883" s="10">
        <v>1</v>
      </c>
      <c r="AD883" s="7" t="s">
        <v>3330</v>
      </c>
      <c r="AE883" s="7"/>
      <c r="AF883" s="7" t="s">
        <v>114</v>
      </c>
      <c r="AG883" s="10">
        <v>2</v>
      </c>
      <c r="AH883" s="3" t="s">
        <v>74</v>
      </c>
      <c r="AI883" s="3" t="s">
        <v>1327</v>
      </c>
      <c r="AJ883" t="s">
        <v>114</v>
      </c>
      <c r="AK883" t="s">
        <v>114</v>
      </c>
      <c r="AL883" t="s">
        <v>114</v>
      </c>
      <c r="AM883" s="43" t="b">
        <v>0</v>
      </c>
      <c r="AN883" s="3"/>
      <c r="AO883" s="3"/>
      <c r="AP883" s="43" t="b">
        <v>0</v>
      </c>
      <c r="AQ883" s="3" t="b">
        <v>0</v>
      </c>
    </row>
    <row r="884" spans="1:43" x14ac:dyDescent="0.25">
      <c r="A884" s="39" t="str">
        <f>_xlfn.CONCAT(Table4[[#This Row],[Order]],"-",Table4[[#This Row],[Line]])</f>
        <v>76203-17</v>
      </c>
      <c r="B884" s="59">
        <v>43481</v>
      </c>
      <c r="C884" s="57">
        <v>76203</v>
      </c>
      <c r="D884" s="58" t="s">
        <v>3333</v>
      </c>
      <c r="E884" s="57">
        <v>17</v>
      </c>
      <c r="F884" s="57">
        <v>1</v>
      </c>
      <c r="G884" s="58" t="s">
        <v>42</v>
      </c>
      <c r="H884" s="57">
        <v>1</v>
      </c>
      <c r="I884" s="43" t="b">
        <v>0</v>
      </c>
      <c r="J884" s="43" t="b">
        <v>0</v>
      </c>
      <c r="K884" t="s">
        <v>114</v>
      </c>
      <c r="L884" s="43" t="b">
        <v>0</v>
      </c>
      <c r="M884" s="43" t="b">
        <v>0</v>
      </c>
      <c r="N884" s="43" t="b">
        <v>0</v>
      </c>
      <c r="O884" t="s">
        <v>114</v>
      </c>
      <c r="P884" t="s">
        <v>114</v>
      </c>
      <c r="Q884" t="s">
        <v>114</v>
      </c>
      <c r="R884" t="s">
        <v>114</v>
      </c>
      <c r="S884" t="s">
        <v>114</v>
      </c>
      <c r="T884" t="s">
        <v>114</v>
      </c>
      <c r="U884" t="s">
        <v>114</v>
      </c>
      <c r="V884" t="s">
        <v>114</v>
      </c>
      <c r="W884" s="6">
        <v>43476</v>
      </c>
      <c r="X884" s="58" t="s">
        <v>114</v>
      </c>
      <c r="Y884" s="58"/>
      <c r="Z884" s="58" t="s">
        <v>4870</v>
      </c>
      <c r="AA884" s="58" t="s">
        <v>114</v>
      </c>
      <c r="AB884" s="58" t="s">
        <v>74</v>
      </c>
      <c r="AC884" s="57">
        <v>1</v>
      </c>
      <c r="AD884" s="58" t="s">
        <v>3332</v>
      </c>
      <c r="AE884" s="59"/>
      <c r="AF884" s="58" t="s">
        <v>114</v>
      </c>
      <c r="AG884" s="57">
        <v>3</v>
      </c>
      <c r="AH884" s="3" t="s">
        <v>74</v>
      </c>
      <c r="AI884" s="3" t="s">
        <v>1327</v>
      </c>
      <c r="AJ884" t="s">
        <v>114</v>
      </c>
      <c r="AK884" t="s">
        <v>114</v>
      </c>
      <c r="AL884" t="s">
        <v>114</v>
      </c>
      <c r="AM884" s="43" t="b">
        <v>0</v>
      </c>
      <c r="AN884" s="3"/>
      <c r="AO884" s="3"/>
      <c r="AP884" s="43" t="b">
        <v>0</v>
      </c>
      <c r="AQ884" s="3" t="b">
        <v>0</v>
      </c>
    </row>
    <row r="885" spans="1:43" x14ac:dyDescent="0.25">
      <c r="A885" s="39" t="str">
        <f>_xlfn.CONCAT(Table4[[#This Row],[Order]],"-",Table4[[#This Row],[Line]])</f>
        <v>76203-20</v>
      </c>
      <c r="B885" s="59">
        <v>43481</v>
      </c>
      <c r="C885" s="57">
        <v>76203</v>
      </c>
      <c r="D885" s="58" t="s">
        <v>3336</v>
      </c>
      <c r="E885" s="57">
        <v>20</v>
      </c>
      <c r="F885" s="57">
        <v>1</v>
      </c>
      <c r="G885" s="58" t="s">
        <v>42</v>
      </c>
      <c r="H885" s="57">
        <v>1</v>
      </c>
      <c r="I885" s="43" t="b">
        <v>0</v>
      </c>
      <c r="J885" s="43" t="b">
        <v>0</v>
      </c>
      <c r="K885" t="s">
        <v>114</v>
      </c>
      <c r="L885" s="43" t="b">
        <v>0</v>
      </c>
      <c r="M885" s="43" t="b">
        <v>0</v>
      </c>
      <c r="N885" s="43" t="b">
        <v>0</v>
      </c>
      <c r="O885" t="s">
        <v>114</v>
      </c>
      <c r="P885" t="s">
        <v>114</v>
      </c>
      <c r="Q885" t="s">
        <v>114</v>
      </c>
      <c r="R885" t="s">
        <v>114</v>
      </c>
      <c r="S885" t="s">
        <v>114</v>
      </c>
      <c r="T885" t="s">
        <v>114</v>
      </c>
      <c r="U885" t="s">
        <v>114</v>
      </c>
      <c r="V885" t="s">
        <v>114</v>
      </c>
      <c r="W885" s="6">
        <v>43476</v>
      </c>
      <c r="X885" s="58" t="s">
        <v>114</v>
      </c>
      <c r="Y885" s="58"/>
      <c r="Z885" s="58" t="s">
        <v>4871</v>
      </c>
      <c r="AA885" s="58" t="s">
        <v>114</v>
      </c>
      <c r="AB885" s="58" t="s">
        <v>74</v>
      </c>
      <c r="AC885" s="57">
        <v>1</v>
      </c>
      <c r="AD885" s="58" t="s">
        <v>3335</v>
      </c>
      <c r="AE885" s="59"/>
      <c r="AF885" s="58" t="s">
        <v>114</v>
      </c>
      <c r="AG885" s="57">
        <v>1</v>
      </c>
      <c r="AH885" s="3" t="s">
        <v>74</v>
      </c>
      <c r="AI885" s="3" t="s">
        <v>1327</v>
      </c>
      <c r="AJ885" t="s">
        <v>114</v>
      </c>
      <c r="AK885" t="s">
        <v>114</v>
      </c>
      <c r="AL885" t="s">
        <v>114</v>
      </c>
      <c r="AM885" s="43" t="b">
        <v>0</v>
      </c>
      <c r="AN885" s="3"/>
      <c r="AO885" s="3"/>
      <c r="AP885" s="43" t="b">
        <v>0</v>
      </c>
      <c r="AQ885" s="3" t="b">
        <v>0</v>
      </c>
    </row>
    <row r="886" spans="1:43" x14ac:dyDescent="0.25">
      <c r="A886" s="39" t="str">
        <f>_xlfn.CONCAT(Table4[[#This Row],[Order]],"-",Table4[[#This Row],[Line]])</f>
        <v>76203-21</v>
      </c>
      <c r="B886" s="5">
        <v>43481</v>
      </c>
      <c r="C886" s="8">
        <v>76203</v>
      </c>
      <c r="D886" s="3" t="s">
        <v>3336</v>
      </c>
      <c r="E886" s="8">
        <v>21</v>
      </c>
      <c r="F886" s="8">
        <v>1</v>
      </c>
      <c r="G886" s="3" t="s">
        <v>42</v>
      </c>
      <c r="H886" s="8">
        <v>1</v>
      </c>
      <c r="I886" s="43" t="b">
        <v>0</v>
      </c>
      <c r="J886" s="43" t="b">
        <v>0</v>
      </c>
      <c r="K886" t="s">
        <v>114</v>
      </c>
      <c r="L886" s="43" t="b">
        <v>0</v>
      </c>
      <c r="M886" s="43" t="b">
        <v>0</v>
      </c>
      <c r="N886" s="43" t="b">
        <v>0</v>
      </c>
      <c r="O886" t="s">
        <v>114</v>
      </c>
      <c r="P886" t="s">
        <v>114</v>
      </c>
      <c r="Q886" t="s">
        <v>114</v>
      </c>
      <c r="R886" t="s">
        <v>114</v>
      </c>
      <c r="S886" t="s">
        <v>114</v>
      </c>
      <c r="T886" t="s">
        <v>114</v>
      </c>
      <c r="U886" t="s">
        <v>114</v>
      </c>
      <c r="V886" t="s">
        <v>114</v>
      </c>
      <c r="W886" s="5">
        <v>43476</v>
      </c>
      <c r="X886" s="3" t="s">
        <v>114</v>
      </c>
      <c r="Y886" s="3"/>
      <c r="Z886" s="3" t="s">
        <v>4871</v>
      </c>
      <c r="AA886" s="3" t="s">
        <v>114</v>
      </c>
      <c r="AB886" s="3" t="s">
        <v>74</v>
      </c>
      <c r="AC886" s="8">
        <v>1</v>
      </c>
      <c r="AD886" s="3" t="s">
        <v>3337</v>
      </c>
      <c r="AE886" s="3"/>
      <c r="AF886" s="3" t="s">
        <v>114</v>
      </c>
      <c r="AG886" s="8">
        <v>1</v>
      </c>
      <c r="AH886" s="3" t="s">
        <v>74</v>
      </c>
      <c r="AI886" s="3" t="s">
        <v>1327</v>
      </c>
      <c r="AJ886" t="s">
        <v>114</v>
      </c>
      <c r="AK886" t="s">
        <v>114</v>
      </c>
      <c r="AL886" t="s">
        <v>114</v>
      </c>
      <c r="AM886" s="43" t="b">
        <v>0</v>
      </c>
      <c r="AN886" s="3"/>
      <c r="AO886" s="3"/>
      <c r="AP886" s="43" t="b">
        <v>0</v>
      </c>
      <c r="AQ886" s="3" t="b">
        <v>0</v>
      </c>
    </row>
    <row r="887" spans="1:43" x14ac:dyDescent="0.25">
      <c r="A887" s="39" t="str">
        <f>_xlfn.CONCAT(Table4[[#This Row],[Order]],"-",Table4[[#This Row],[Line]])</f>
        <v>76203-22</v>
      </c>
      <c r="B887" s="5">
        <v>43481</v>
      </c>
      <c r="C887" s="8">
        <v>76203</v>
      </c>
      <c r="D887" s="3" t="s">
        <v>3336</v>
      </c>
      <c r="E887" s="8">
        <v>22</v>
      </c>
      <c r="F887" s="8">
        <v>1</v>
      </c>
      <c r="G887" s="3" t="s">
        <v>42</v>
      </c>
      <c r="H887" s="8">
        <v>1</v>
      </c>
      <c r="I887" s="43" t="b">
        <v>0</v>
      </c>
      <c r="J887" s="43" t="b">
        <v>0</v>
      </c>
      <c r="K887" t="s">
        <v>114</v>
      </c>
      <c r="L887" s="43" t="b">
        <v>0</v>
      </c>
      <c r="M887" s="43" t="b">
        <v>0</v>
      </c>
      <c r="N887" s="43" t="b">
        <v>0</v>
      </c>
      <c r="O887" t="s">
        <v>114</v>
      </c>
      <c r="P887" t="s">
        <v>114</v>
      </c>
      <c r="Q887" t="s">
        <v>114</v>
      </c>
      <c r="R887" t="s">
        <v>114</v>
      </c>
      <c r="S887" t="s">
        <v>114</v>
      </c>
      <c r="T887" t="s">
        <v>114</v>
      </c>
      <c r="U887" t="s">
        <v>114</v>
      </c>
      <c r="V887" t="s">
        <v>114</v>
      </c>
      <c r="W887" s="5">
        <v>43476</v>
      </c>
      <c r="X887" s="3" t="s">
        <v>114</v>
      </c>
      <c r="Y887" s="3"/>
      <c r="Z887" s="3" t="s">
        <v>4871</v>
      </c>
      <c r="AA887" s="3" t="s">
        <v>114</v>
      </c>
      <c r="AB887" s="3" t="s">
        <v>74</v>
      </c>
      <c r="AC887" s="8">
        <v>1</v>
      </c>
      <c r="AD887" s="3" t="s">
        <v>3338</v>
      </c>
      <c r="AE887" s="3"/>
      <c r="AF887" s="3" t="s">
        <v>114</v>
      </c>
      <c r="AG887" s="8">
        <v>1</v>
      </c>
      <c r="AH887" s="3" t="s">
        <v>74</v>
      </c>
      <c r="AI887" s="3" t="s">
        <v>1327</v>
      </c>
      <c r="AJ887" t="s">
        <v>114</v>
      </c>
      <c r="AK887" t="s">
        <v>114</v>
      </c>
      <c r="AL887" t="s">
        <v>114</v>
      </c>
      <c r="AM887" s="43" t="b">
        <v>0</v>
      </c>
      <c r="AN887" s="3"/>
      <c r="AO887" s="3"/>
      <c r="AP887" s="43" t="b">
        <v>0</v>
      </c>
      <c r="AQ887" s="3" t="b">
        <v>0</v>
      </c>
    </row>
    <row r="888" spans="1:43" x14ac:dyDescent="0.25">
      <c r="A888" s="39" t="str">
        <f>_xlfn.CONCAT(Table4[[#This Row],[Order]],"-",Table4[[#This Row],[Line]])</f>
        <v>76203-23</v>
      </c>
      <c r="B888" s="5">
        <v>43481</v>
      </c>
      <c r="C888" s="8">
        <v>76203</v>
      </c>
      <c r="D888" s="3" t="s">
        <v>3336</v>
      </c>
      <c r="E888" s="8">
        <v>23</v>
      </c>
      <c r="F888" s="8">
        <v>1</v>
      </c>
      <c r="G888" s="3" t="s">
        <v>42</v>
      </c>
      <c r="H888" s="8">
        <v>1</v>
      </c>
      <c r="I888" s="43" t="b">
        <v>0</v>
      </c>
      <c r="J888" s="43" t="b">
        <v>0</v>
      </c>
      <c r="K888" t="s">
        <v>114</v>
      </c>
      <c r="L888" s="43" t="b">
        <v>0</v>
      </c>
      <c r="M888" s="43" t="b">
        <v>0</v>
      </c>
      <c r="N888" s="43" t="b">
        <v>0</v>
      </c>
      <c r="O888" t="s">
        <v>114</v>
      </c>
      <c r="P888" t="s">
        <v>114</v>
      </c>
      <c r="Q888" t="s">
        <v>114</v>
      </c>
      <c r="R888" t="s">
        <v>114</v>
      </c>
      <c r="S888" t="s">
        <v>114</v>
      </c>
      <c r="T888" t="s">
        <v>114</v>
      </c>
      <c r="U888" t="s">
        <v>114</v>
      </c>
      <c r="V888" t="s">
        <v>114</v>
      </c>
      <c r="W888" s="5">
        <v>43476</v>
      </c>
      <c r="X888" s="3" t="s">
        <v>114</v>
      </c>
      <c r="Y888" s="3"/>
      <c r="Z888" s="3" t="s">
        <v>4871</v>
      </c>
      <c r="AA888" s="3" t="s">
        <v>114</v>
      </c>
      <c r="AB888" s="3" t="s">
        <v>74</v>
      </c>
      <c r="AC888" s="8">
        <v>1</v>
      </c>
      <c r="AD888" s="3" t="s">
        <v>3339</v>
      </c>
      <c r="AE888" s="3"/>
      <c r="AF888" s="3" t="s">
        <v>114</v>
      </c>
      <c r="AG888" s="8">
        <v>1</v>
      </c>
      <c r="AH888" s="3" t="s">
        <v>74</v>
      </c>
      <c r="AI888" s="3" t="s">
        <v>1327</v>
      </c>
      <c r="AJ888" t="s">
        <v>114</v>
      </c>
      <c r="AK888" t="s">
        <v>114</v>
      </c>
      <c r="AL888" t="s">
        <v>114</v>
      </c>
      <c r="AM888" s="43" t="b">
        <v>0</v>
      </c>
      <c r="AN888" s="3"/>
      <c r="AO888" s="3"/>
      <c r="AP888" s="43" t="b">
        <v>0</v>
      </c>
      <c r="AQ888" s="3" t="b">
        <v>0</v>
      </c>
    </row>
    <row r="889" spans="1:43" x14ac:dyDescent="0.25">
      <c r="A889" s="39" t="str">
        <f>_xlfn.CONCAT(Table4[[#This Row],[Order]],"-",Table4[[#This Row],[Line]])</f>
        <v>76203-24</v>
      </c>
      <c r="B889" s="5">
        <v>43481</v>
      </c>
      <c r="C889" s="8">
        <v>76203</v>
      </c>
      <c r="D889" s="3" t="s">
        <v>3336</v>
      </c>
      <c r="E889" s="8">
        <v>24</v>
      </c>
      <c r="F889" s="8">
        <v>1</v>
      </c>
      <c r="G889" s="3" t="s">
        <v>42</v>
      </c>
      <c r="H889" s="8">
        <v>1</v>
      </c>
      <c r="I889" s="43" t="b">
        <v>0</v>
      </c>
      <c r="J889" s="43" t="b">
        <v>0</v>
      </c>
      <c r="K889" t="s">
        <v>114</v>
      </c>
      <c r="L889" s="43" t="b">
        <v>0</v>
      </c>
      <c r="M889" s="43" t="b">
        <v>0</v>
      </c>
      <c r="N889" s="43" t="b">
        <v>0</v>
      </c>
      <c r="O889" t="s">
        <v>114</v>
      </c>
      <c r="P889" t="s">
        <v>114</v>
      </c>
      <c r="Q889" t="s">
        <v>114</v>
      </c>
      <c r="R889" t="s">
        <v>114</v>
      </c>
      <c r="S889" t="s">
        <v>114</v>
      </c>
      <c r="T889" t="s">
        <v>114</v>
      </c>
      <c r="U889" t="s">
        <v>114</v>
      </c>
      <c r="V889" t="s">
        <v>114</v>
      </c>
      <c r="W889" s="5">
        <v>43476</v>
      </c>
      <c r="X889" s="3" t="s">
        <v>114</v>
      </c>
      <c r="Y889" s="3"/>
      <c r="Z889" s="3" t="s">
        <v>4871</v>
      </c>
      <c r="AA889" s="3" t="s">
        <v>114</v>
      </c>
      <c r="AB889" s="3" t="s">
        <v>74</v>
      </c>
      <c r="AC889" s="8">
        <v>1</v>
      </c>
      <c r="AD889" s="3" t="s">
        <v>3340</v>
      </c>
      <c r="AE889" s="3"/>
      <c r="AF889" s="3" t="s">
        <v>114</v>
      </c>
      <c r="AG889" s="8">
        <v>1</v>
      </c>
      <c r="AH889" s="3" t="s">
        <v>74</v>
      </c>
      <c r="AI889" s="3" t="s">
        <v>1327</v>
      </c>
      <c r="AJ889" t="s">
        <v>114</v>
      </c>
      <c r="AK889" t="s">
        <v>114</v>
      </c>
      <c r="AL889" t="s">
        <v>114</v>
      </c>
      <c r="AM889" s="43" t="b">
        <v>0</v>
      </c>
      <c r="AN889" s="3"/>
      <c r="AO889" s="3"/>
      <c r="AP889" s="43" t="b">
        <v>0</v>
      </c>
      <c r="AQ889" s="3" t="b">
        <v>0</v>
      </c>
    </row>
    <row r="890" spans="1:43" x14ac:dyDescent="0.25">
      <c r="A890" s="39" t="str">
        <f>_xlfn.CONCAT(Table4[[#This Row],[Order]],"-",Table4[[#This Row],[Line]])</f>
        <v>76203-25</v>
      </c>
      <c r="B890" s="5">
        <v>43481</v>
      </c>
      <c r="C890" s="8">
        <v>76203</v>
      </c>
      <c r="D890" s="3" t="s">
        <v>3336</v>
      </c>
      <c r="E890" s="8">
        <v>25</v>
      </c>
      <c r="F890" s="8">
        <v>1</v>
      </c>
      <c r="G890" s="3" t="s">
        <v>42</v>
      </c>
      <c r="H890" s="8">
        <v>1</v>
      </c>
      <c r="I890" s="43" t="b">
        <v>0</v>
      </c>
      <c r="J890" s="43" t="b">
        <v>0</v>
      </c>
      <c r="K890" t="s">
        <v>114</v>
      </c>
      <c r="L890" s="43" t="b">
        <v>0</v>
      </c>
      <c r="M890" s="43" t="b">
        <v>0</v>
      </c>
      <c r="N890" s="43" t="b">
        <v>0</v>
      </c>
      <c r="O890" t="s">
        <v>114</v>
      </c>
      <c r="P890" t="s">
        <v>114</v>
      </c>
      <c r="Q890" t="s">
        <v>114</v>
      </c>
      <c r="R890" t="s">
        <v>114</v>
      </c>
      <c r="S890" t="s">
        <v>114</v>
      </c>
      <c r="T890" t="s">
        <v>114</v>
      </c>
      <c r="U890" t="s">
        <v>114</v>
      </c>
      <c r="V890" t="s">
        <v>114</v>
      </c>
      <c r="W890" s="5">
        <v>43476</v>
      </c>
      <c r="X890" s="3" t="s">
        <v>114</v>
      </c>
      <c r="Y890" s="3"/>
      <c r="Z890" s="3" t="s">
        <v>4871</v>
      </c>
      <c r="AA890" s="3" t="s">
        <v>114</v>
      </c>
      <c r="AB890" s="3" t="s">
        <v>74</v>
      </c>
      <c r="AC890" s="8">
        <v>1</v>
      </c>
      <c r="AD890" s="3" t="s">
        <v>3341</v>
      </c>
      <c r="AE890" s="3"/>
      <c r="AF890" s="3" t="s">
        <v>114</v>
      </c>
      <c r="AG890" s="8">
        <v>1</v>
      </c>
      <c r="AH890" s="3" t="s">
        <v>74</v>
      </c>
      <c r="AI890" s="3" t="s">
        <v>1327</v>
      </c>
      <c r="AJ890" t="s">
        <v>114</v>
      </c>
      <c r="AK890" t="s">
        <v>114</v>
      </c>
      <c r="AL890" t="s">
        <v>114</v>
      </c>
      <c r="AM890" s="43" t="b">
        <v>0</v>
      </c>
      <c r="AN890" s="3"/>
      <c r="AO890" s="3"/>
      <c r="AP890" s="43" t="b">
        <v>0</v>
      </c>
      <c r="AQ890" s="3" t="b">
        <v>0</v>
      </c>
    </row>
    <row r="891" spans="1:43" x14ac:dyDescent="0.25">
      <c r="A891" s="39" t="str">
        <f>_xlfn.CONCAT(Table4[[#This Row],[Order]],"-",Table4[[#This Row],[Line]])</f>
        <v>76203-26</v>
      </c>
      <c r="B891" s="1">
        <v>43481</v>
      </c>
      <c r="C891" s="10">
        <v>76203</v>
      </c>
      <c r="D891" s="7" t="s">
        <v>3343</v>
      </c>
      <c r="E891" s="10">
        <v>26</v>
      </c>
      <c r="F891" s="10">
        <v>1</v>
      </c>
      <c r="G891" s="7" t="s">
        <v>42</v>
      </c>
      <c r="H891" s="10">
        <v>1</v>
      </c>
      <c r="I891" s="43" t="b">
        <v>0</v>
      </c>
      <c r="J891" s="43" t="b">
        <v>0</v>
      </c>
      <c r="K891" t="s">
        <v>114</v>
      </c>
      <c r="L891" s="43" t="b">
        <v>0</v>
      </c>
      <c r="M891" s="43" t="b">
        <v>0</v>
      </c>
      <c r="N891" s="43" t="b">
        <v>0</v>
      </c>
      <c r="O891" t="s">
        <v>114</v>
      </c>
      <c r="P891" t="s">
        <v>114</v>
      </c>
      <c r="Q891" t="s">
        <v>114</v>
      </c>
      <c r="R891" t="s">
        <v>114</v>
      </c>
      <c r="S891" t="s">
        <v>114</v>
      </c>
      <c r="T891" t="s">
        <v>114</v>
      </c>
      <c r="U891" t="s">
        <v>114</v>
      </c>
      <c r="V891" t="s">
        <v>114</v>
      </c>
      <c r="W891" s="5">
        <v>43476</v>
      </c>
      <c r="X891" s="7" t="s">
        <v>114</v>
      </c>
      <c r="Y891" s="7"/>
      <c r="Z891" s="7" t="s">
        <v>4872</v>
      </c>
      <c r="AA891" s="7" t="s">
        <v>114</v>
      </c>
      <c r="AB891" s="7" t="s">
        <v>74</v>
      </c>
      <c r="AC891" s="10">
        <v>1</v>
      </c>
      <c r="AD891" s="7" t="s">
        <v>3342</v>
      </c>
      <c r="AE891" s="7"/>
      <c r="AF891" s="7" t="s">
        <v>114</v>
      </c>
      <c r="AG891" s="10">
        <v>1</v>
      </c>
      <c r="AH891" s="3" t="s">
        <v>74</v>
      </c>
      <c r="AI891" s="3" t="s">
        <v>1327</v>
      </c>
      <c r="AJ891" t="s">
        <v>114</v>
      </c>
      <c r="AK891" t="s">
        <v>114</v>
      </c>
      <c r="AL891" t="s">
        <v>114</v>
      </c>
      <c r="AM891" s="43" t="b">
        <v>0</v>
      </c>
      <c r="AN891" s="3"/>
      <c r="AO891" s="3"/>
      <c r="AP891" s="43" t="b">
        <v>0</v>
      </c>
      <c r="AQ891" s="3" t="b">
        <v>0</v>
      </c>
    </row>
    <row r="892" spans="1:43" x14ac:dyDescent="0.25">
      <c r="A892" s="39" t="str">
        <f>_xlfn.CONCAT(Table4[[#This Row],[Order]],"-",Table4[[#This Row],[Line]])</f>
        <v>76203-27</v>
      </c>
      <c r="B892" s="1">
        <v>43481</v>
      </c>
      <c r="C892" s="10">
        <v>76203</v>
      </c>
      <c r="D892" s="7" t="s">
        <v>1394</v>
      </c>
      <c r="E892" s="10">
        <v>27</v>
      </c>
      <c r="F892" s="10">
        <v>1</v>
      </c>
      <c r="G892" s="7" t="s">
        <v>42</v>
      </c>
      <c r="H892" s="10">
        <v>1</v>
      </c>
      <c r="I892" s="43" t="b">
        <v>0</v>
      </c>
      <c r="J892" s="43" t="b">
        <v>0</v>
      </c>
      <c r="K892" t="s">
        <v>114</v>
      </c>
      <c r="L892" s="43" t="b">
        <v>0</v>
      </c>
      <c r="M892" s="43" t="b">
        <v>0</v>
      </c>
      <c r="N892" s="43" t="b">
        <v>0</v>
      </c>
      <c r="O892" t="s">
        <v>114</v>
      </c>
      <c r="P892" t="s">
        <v>114</v>
      </c>
      <c r="Q892" t="s">
        <v>114</v>
      </c>
      <c r="R892" t="s">
        <v>114</v>
      </c>
      <c r="S892" t="s">
        <v>114</v>
      </c>
      <c r="T892" t="s">
        <v>114</v>
      </c>
      <c r="U892" t="s">
        <v>114</v>
      </c>
      <c r="V892" t="s">
        <v>114</v>
      </c>
      <c r="W892" s="5">
        <v>43476</v>
      </c>
      <c r="X892" s="7" t="s">
        <v>114</v>
      </c>
      <c r="Y892" s="7"/>
      <c r="Z892" s="7" t="s">
        <v>1557</v>
      </c>
      <c r="AA892" s="7" t="s">
        <v>114</v>
      </c>
      <c r="AB892" s="7" t="s">
        <v>74</v>
      </c>
      <c r="AC892" s="10">
        <v>1</v>
      </c>
      <c r="AD892" s="7" t="s">
        <v>3344</v>
      </c>
      <c r="AE892" s="7"/>
      <c r="AF892" s="7" t="s">
        <v>114</v>
      </c>
      <c r="AG892" s="10">
        <v>1</v>
      </c>
      <c r="AH892" s="3" t="s">
        <v>74</v>
      </c>
      <c r="AI892" s="3" t="s">
        <v>1327</v>
      </c>
      <c r="AJ892" t="s">
        <v>114</v>
      </c>
      <c r="AK892" t="s">
        <v>114</v>
      </c>
      <c r="AL892" t="s">
        <v>114</v>
      </c>
      <c r="AM892" s="43" t="b">
        <v>0</v>
      </c>
      <c r="AN892" s="3"/>
      <c r="AO892" s="3"/>
      <c r="AP892" s="43" t="b">
        <v>0</v>
      </c>
      <c r="AQ892" s="3" t="b">
        <v>0</v>
      </c>
    </row>
    <row r="893" spans="1:43" x14ac:dyDescent="0.25">
      <c r="A893" s="39" t="str">
        <f>_xlfn.CONCAT(Table4[[#This Row],[Order]],"-",Table4[[#This Row],[Line]])</f>
        <v>76222-1</v>
      </c>
      <c r="B893" s="59">
        <v>43474</v>
      </c>
      <c r="C893" s="57">
        <v>76222</v>
      </c>
      <c r="D893" s="58" t="s">
        <v>2635</v>
      </c>
      <c r="E893" s="57">
        <v>1</v>
      </c>
      <c r="F893" s="57">
        <v>1</v>
      </c>
      <c r="G893" s="58" t="s">
        <v>165</v>
      </c>
      <c r="H893" s="57">
        <v>20</v>
      </c>
      <c r="I893" s="43" t="b">
        <v>1</v>
      </c>
      <c r="J893" s="43" t="b">
        <v>0</v>
      </c>
      <c r="K893" t="s">
        <v>114</v>
      </c>
      <c r="L893" s="43" t="b">
        <v>1</v>
      </c>
      <c r="M893" s="43" t="b">
        <v>1</v>
      </c>
      <c r="N893" s="43" t="b">
        <v>1</v>
      </c>
      <c r="O893" t="s">
        <v>114</v>
      </c>
      <c r="P893" t="s">
        <v>138</v>
      </c>
      <c r="Q893" t="s">
        <v>114</v>
      </c>
      <c r="R893" t="s">
        <v>114</v>
      </c>
      <c r="S893" t="s">
        <v>114</v>
      </c>
      <c r="T893" t="s">
        <v>114</v>
      </c>
      <c r="U893" t="s">
        <v>114</v>
      </c>
      <c r="V893" t="s">
        <v>114</v>
      </c>
      <c r="W893" s="6">
        <v>43469</v>
      </c>
      <c r="X893" s="58" t="s">
        <v>151</v>
      </c>
      <c r="Y893" s="58"/>
      <c r="Z893" s="58" t="s">
        <v>17</v>
      </c>
      <c r="AA893" s="58" t="s">
        <v>114</v>
      </c>
      <c r="AB893" s="58" t="s">
        <v>74</v>
      </c>
      <c r="AC893" s="57">
        <v>4</v>
      </c>
      <c r="AD893" s="58" t="s">
        <v>2634</v>
      </c>
      <c r="AE893" s="59"/>
      <c r="AF893" s="58" t="s">
        <v>114</v>
      </c>
      <c r="AG893" s="57">
        <v>20</v>
      </c>
      <c r="AH893" s="3" t="s">
        <v>74</v>
      </c>
      <c r="AI893" s="3" t="s">
        <v>1326</v>
      </c>
      <c r="AJ893" t="s">
        <v>114</v>
      </c>
      <c r="AK893" t="s">
        <v>114</v>
      </c>
      <c r="AL893" t="s">
        <v>114</v>
      </c>
      <c r="AM893" s="43" t="b">
        <v>0</v>
      </c>
      <c r="AN893" s="55"/>
      <c r="AO893" s="3"/>
      <c r="AP893" s="43" t="b">
        <v>0</v>
      </c>
      <c r="AQ893" s="3" t="b">
        <v>0</v>
      </c>
    </row>
    <row r="894" spans="1:43" x14ac:dyDescent="0.25">
      <c r="A894" s="39" t="str">
        <f>_xlfn.CONCAT(Table4[[#This Row],[Order]],"-",Table4[[#This Row],[Line]])</f>
        <v>76222-3</v>
      </c>
      <c r="B894" s="59">
        <v>43474</v>
      </c>
      <c r="C894" s="57">
        <v>76222</v>
      </c>
      <c r="D894" s="58" t="s">
        <v>2637</v>
      </c>
      <c r="E894" s="57">
        <v>3</v>
      </c>
      <c r="F894" s="57">
        <v>1</v>
      </c>
      <c r="G894" s="58" t="s">
        <v>165</v>
      </c>
      <c r="H894" s="57">
        <v>10</v>
      </c>
      <c r="I894" s="43" t="b">
        <v>1</v>
      </c>
      <c r="J894" s="43" t="b">
        <v>0</v>
      </c>
      <c r="K894" t="s">
        <v>114</v>
      </c>
      <c r="L894" s="43" t="b">
        <v>1</v>
      </c>
      <c r="M894" s="43" t="b">
        <v>1</v>
      </c>
      <c r="N894" s="43" t="b">
        <v>1</v>
      </c>
      <c r="O894" t="s">
        <v>114</v>
      </c>
      <c r="P894" t="s">
        <v>138</v>
      </c>
      <c r="Q894" t="s">
        <v>114</v>
      </c>
      <c r="R894" t="s">
        <v>114</v>
      </c>
      <c r="S894" t="s">
        <v>114</v>
      </c>
      <c r="T894" t="s">
        <v>114</v>
      </c>
      <c r="U894" t="s">
        <v>114</v>
      </c>
      <c r="V894" t="s">
        <v>114</v>
      </c>
      <c r="W894" s="6">
        <v>43469</v>
      </c>
      <c r="X894" s="58" t="s">
        <v>151</v>
      </c>
      <c r="Y894" s="58"/>
      <c r="Z894" s="58" t="s">
        <v>17</v>
      </c>
      <c r="AA894" s="58" t="s">
        <v>114</v>
      </c>
      <c r="AB894" s="58" t="s">
        <v>74</v>
      </c>
      <c r="AC894" s="57">
        <v>4</v>
      </c>
      <c r="AD894" s="58" t="s">
        <v>2636</v>
      </c>
      <c r="AE894" s="59"/>
      <c r="AF894" s="58" t="s">
        <v>114</v>
      </c>
      <c r="AG894" s="57">
        <v>10</v>
      </c>
      <c r="AH894" s="3" t="s">
        <v>74</v>
      </c>
      <c r="AI894" s="3" t="s">
        <v>1326</v>
      </c>
      <c r="AJ894" t="s">
        <v>114</v>
      </c>
      <c r="AK894" t="s">
        <v>114</v>
      </c>
      <c r="AL894" t="s">
        <v>114</v>
      </c>
      <c r="AM894" s="43" t="b">
        <v>0</v>
      </c>
      <c r="AN894" s="55"/>
      <c r="AO894" s="3"/>
      <c r="AP894" s="43" t="b">
        <v>0</v>
      </c>
      <c r="AQ894" s="3" t="b">
        <v>0</v>
      </c>
    </row>
    <row r="895" spans="1:43" x14ac:dyDescent="0.25">
      <c r="A895" s="39" t="str">
        <f>_xlfn.CONCAT(Table4[[#This Row],[Order]],"-",Table4[[#This Row],[Line]])</f>
        <v>76222-5</v>
      </c>
      <c r="B895" s="59">
        <v>43474</v>
      </c>
      <c r="C895" s="57">
        <v>76222</v>
      </c>
      <c r="D895" s="58" t="s">
        <v>2639</v>
      </c>
      <c r="E895" s="57">
        <v>5</v>
      </c>
      <c r="F895" s="57">
        <v>1</v>
      </c>
      <c r="G895" s="58" t="s">
        <v>165</v>
      </c>
      <c r="H895" s="57">
        <v>10</v>
      </c>
      <c r="I895" s="43" t="b">
        <v>1</v>
      </c>
      <c r="J895" s="43" t="b">
        <v>0</v>
      </c>
      <c r="K895" t="s">
        <v>114</v>
      </c>
      <c r="L895" s="43" t="b">
        <v>1</v>
      </c>
      <c r="M895" s="43" t="b">
        <v>1</v>
      </c>
      <c r="N895" s="43" t="b">
        <v>1</v>
      </c>
      <c r="O895" t="s">
        <v>114</v>
      </c>
      <c r="P895" t="s">
        <v>138</v>
      </c>
      <c r="Q895" t="s">
        <v>114</v>
      </c>
      <c r="R895" t="s">
        <v>114</v>
      </c>
      <c r="S895" t="s">
        <v>114</v>
      </c>
      <c r="T895" t="s">
        <v>114</v>
      </c>
      <c r="U895" t="s">
        <v>114</v>
      </c>
      <c r="V895" t="s">
        <v>114</v>
      </c>
      <c r="W895" s="6">
        <v>43469</v>
      </c>
      <c r="X895" s="58" t="s">
        <v>151</v>
      </c>
      <c r="Y895" s="58"/>
      <c r="Z895" s="58" t="s">
        <v>17</v>
      </c>
      <c r="AA895" s="58" t="s">
        <v>114</v>
      </c>
      <c r="AB895" s="58" t="s">
        <v>74</v>
      </c>
      <c r="AC895" s="57">
        <v>4</v>
      </c>
      <c r="AD895" s="58" t="s">
        <v>2638</v>
      </c>
      <c r="AE895" s="59"/>
      <c r="AF895" s="58" t="s">
        <v>114</v>
      </c>
      <c r="AG895" s="57">
        <v>10</v>
      </c>
      <c r="AH895" s="3" t="s">
        <v>74</v>
      </c>
      <c r="AI895" s="3" t="s">
        <v>1326</v>
      </c>
      <c r="AJ895" t="s">
        <v>114</v>
      </c>
      <c r="AK895" t="s">
        <v>114</v>
      </c>
      <c r="AL895" t="s">
        <v>114</v>
      </c>
      <c r="AM895" s="43" t="b">
        <v>0</v>
      </c>
      <c r="AN895" s="55"/>
      <c r="AO895" s="3"/>
      <c r="AP895" s="43" t="b">
        <v>0</v>
      </c>
      <c r="AQ895" s="3" t="b">
        <v>0</v>
      </c>
    </row>
    <row r="896" spans="1:43" x14ac:dyDescent="0.25">
      <c r="A896" s="39" t="str">
        <f>_xlfn.CONCAT(Table4[[#This Row],[Order]],"-",Table4[[#This Row],[Line]])</f>
        <v>76222-6</v>
      </c>
      <c r="B896" s="59">
        <v>43474</v>
      </c>
      <c r="C896" s="57">
        <v>76222</v>
      </c>
      <c r="D896" s="58" t="s">
        <v>2641</v>
      </c>
      <c r="E896" s="57">
        <v>6</v>
      </c>
      <c r="F896" s="57">
        <v>1</v>
      </c>
      <c r="G896" s="58" t="s">
        <v>165</v>
      </c>
      <c r="H896" s="57">
        <v>4</v>
      </c>
      <c r="I896" s="43" t="b">
        <v>1</v>
      </c>
      <c r="J896" s="43" t="b">
        <v>0</v>
      </c>
      <c r="K896" t="s">
        <v>114</v>
      </c>
      <c r="L896" s="43" t="b">
        <v>1</v>
      </c>
      <c r="M896" s="43" t="b">
        <v>1</v>
      </c>
      <c r="N896" s="43" t="b">
        <v>1</v>
      </c>
      <c r="O896" t="s">
        <v>114</v>
      </c>
      <c r="P896" t="s">
        <v>138</v>
      </c>
      <c r="Q896" t="s">
        <v>114</v>
      </c>
      <c r="R896" t="s">
        <v>114</v>
      </c>
      <c r="S896" t="s">
        <v>114</v>
      </c>
      <c r="T896" t="s">
        <v>114</v>
      </c>
      <c r="U896" t="s">
        <v>114</v>
      </c>
      <c r="V896" t="s">
        <v>114</v>
      </c>
      <c r="W896" s="6">
        <v>43469</v>
      </c>
      <c r="X896" s="58" t="s">
        <v>151</v>
      </c>
      <c r="Y896" s="58"/>
      <c r="Z896" s="58" t="s">
        <v>17</v>
      </c>
      <c r="AA896" s="58" t="s">
        <v>114</v>
      </c>
      <c r="AB896" s="58" t="s">
        <v>74</v>
      </c>
      <c r="AC896" s="57">
        <v>4</v>
      </c>
      <c r="AD896" s="58" t="s">
        <v>2640</v>
      </c>
      <c r="AE896" s="59"/>
      <c r="AF896" s="58" t="s">
        <v>114</v>
      </c>
      <c r="AG896" s="57">
        <v>12</v>
      </c>
      <c r="AH896" s="3" t="s">
        <v>74</v>
      </c>
      <c r="AI896" s="3" t="s">
        <v>1326</v>
      </c>
      <c r="AJ896" t="s">
        <v>114</v>
      </c>
      <c r="AK896" t="s">
        <v>114</v>
      </c>
      <c r="AL896" t="s">
        <v>114</v>
      </c>
      <c r="AM896" s="43" t="b">
        <v>0</v>
      </c>
      <c r="AN896" s="55"/>
      <c r="AO896" s="3"/>
      <c r="AP896" s="43" t="b">
        <v>0</v>
      </c>
      <c r="AQ896" s="3" t="b">
        <v>0</v>
      </c>
    </row>
    <row r="897" spans="1:43" x14ac:dyDescent="0.25">
      <c r="A897" s="39" t="str">
        <f>_xlfn.CONCAT(Table4[[#This Row],[Order]],"-",Table4[[#This Row],[Line]])</f>
        <v>76222-7</v>
      </c>
      <c r="B897" s="59">
        <v>43474</v>
      </c>
      <c r="C897" s="57">
        <v>76222</v>
      </c>
      <c r="D897" s="58" t="s">
        <v>2643</v>
      </c>
      <c r="E897" s="57">
        <v>7</v>
      </c>
      <c r="F897" s="57">
        <v>1</v>
      </c>
      <c r="G897" s="58" t="s">
        <v>165</v>
      </c>
      <c r="H897" s="57">
        <v>6</v>
      </c>
      <c r="I897" s="43" t="b">
        <v>1</v>
      </c>
      <c r="J897" s="43" t="b">
        <v>0</v>
      </c>
      <c r="K897" t="s">
        <v>114</v>
      </c>
      <c r="L897" s="43" t="b">
        <v>1</v>
      </c>
      <c r="M897" s="43" t="b">
        <v>1</v>
      </c>
      <c r="N897" s="43" t="b">
        <v>1</v>
      </c>
      <c r="O897" t="s">
        <v>114</v>
      </c>
      <c r="P897" t="s">
        <v>138</v>
      </c>
      <c r="Q897" t="s">
        <v>114</v>
      </c>
      <c r="R897" t="s">
        <v>114</v>
      </c>
      <c r="S897" t="s">
        <v>114</v>
      </c>
      <c r="T897" t="s">
        <v>114</v>
      </c>
      <c r="U897" t="s">
        <v>114</v>
      </c>
      <c r="V897" t="s">
        <v>114</v>
      </c>
      <c r="W897" s="6">
        <v>43469</v>
      </c>
      <c r="X897" s="58" t="s">
        <v>151</v>
      </c>
      <c r="Y897" s="58"/>
      <c r="Z897" s="58" t="s">
        <v>17</v>
      </c>
      <c r="AA897" s="58" t="s">
        <v>114</v>
      </c>
      <c r="AB897" s="58" t="s">
        <v>74</v>
      </c>
      <c r="AC897" s="57">
        <v>4</v>
      </c>
      <c r="AD897" s="58" t="s">
        <v>2642</v>
      </c>
      <c r="AE897" s="59"/>
      <c r="AF897" s="58" t="s">
        <v>114</v>
      </c>
      <c r="AG897" s="57">
        <v>18</v>
      </c>
      <c r="AH897" s="3" t="s">
        <v>74</v>
      </c>
      <c r="AI897" s="3" t="s">
        <v>1326</v>
      </c>
      <c r="AJ897" t="s">
        <v>114</v>
      </c>
      <c r="AK897" t="s">
        <v>114</v>
      </c>
      <c r="AL897" t="s">
        <v>114</v>
      </c>
      <c r="AM897" s="43" t="b">
        <v>0</v>
      </c>
      <c r="AN897" s="3"/>
      <c r="AO897" s="3"/>
      <c r="AP897" s="43" t="b">
        <v>0</v>
      </c>
      <c r="AQ897" s="3" t="b">
        <v>0</v>
      </c>
    </row>
    <row r="898" spans="1:43" x14ac:dyDescent="0.25">
      <c r="A898" s="39" t="str">
        <f>_xlfn.CONCAT(Table4[[#This Row],[Order]],"-",Table4[[#This Row],[Line]])</f>
        <v>76222-8</v>
      </c>
      <c r="B898" s="5">
        <v>43474</v>
      </c>
      <c r="C898" s="8">
        <v>76222</v>
      </c>
      <c r="D898" s="3" t="s">
        <v>2645</v>
      </c>
      <c r="E898" s="8">
        <v>8</v>
      </c>
      <c r="F898" s="8">
        <v>1</v>
      </c>
      <c r="G898" s="3" t="s">
        <v>165</v>
      </c>
      <c r="H898" s="8">
        <v>2</v>
      </c>
      <c r="I898" s="43" t="b">
        <v>1</v>
      </c>
      <c r="J898" s="43" t="b">
        <v>1</v>
      </c>
      <c r="K898" t="s">
        <v>114</v>
      </c>
      <c r="L898" s="43" t="b">
        <v>1</v>
      </c>
      <c r="M898" s="43" t="b">
        <v>1</v>
      </c>
      <c r="N898" s="43" t="b">
        <v>1</v>
      </c>
      <c r="O898" t="s">
        <v>114</v>
      </c>
      <c r="P898" t="s">
        <v>114</v>
      </c>
      <c r="Q898" t="s">
        <v>114</v>
      </c>
      <c r="R898" t="s">
        <v>114</v>
      </c>
      <c r="S898" t="s">
        <v>114</v>
      </c>
      <c r="T898" t="s">
        <v>114</v>
      </c>
      <c r="U898" t="s">
        <v>114</v>
      </c>
      <c r="V898" t="s">
        <v>114</v>
      </c>
      <c r="W898" s="5">
        <v>43469</v>
      </c>
      <c r="X898" s="3" t="s">
        <v>151</v>
      </c>
      <c r="Y898" s="3"/>
      <c r="Z898" s="3" t="s">
        <v>4555</v>
      </c>
      <c r="AA898" s="3" t="s">
        <v>114</v>
      </c>
      <c r="AB898" s="3" t="s">
        <v>74</v>
      </c>
      <c r="AC898" s="8">
        <v>4</v>
      </c>
      <c r="AD898" s="3" t="s">
        <v>2644</v>
      </c>
      <c r="AE898" s="3"/>
      <c r="AF898" s="3" t="s">
        <v>114</v>
      </c>
      <c r="AG898" s="8">
        <v>2</v>
      </c>
      <c r="AH898" s="3" t="s">
        <v>74</v>
      </c>
      <c r="AI898" s="3" t="s">
        <v>1326</v>
      </c>
      <c r="AJ898" t="s">
        <v>114</v>
      </c>
      <c r="AK898" t="s">
        <v>114</v>
      </c>
      <c r="AL898" t="s">
        <v>114</v>
      </c>
      <c r="AM898" s="43" t="b">
        <v>0</v>
      </c>
      <c r="AN898" s="55"/>
      <c r="AO898" s="3"/>
      <c r="AP898" s="43" t="b">
        <v>0</v>
      </c>
      <c r="AQ898" s="3" t="b">
        <v>0</v>
      </c>
    </row>
    <row r="899" spans="1:43" x14ac:dyDescent="0.25">
      <c r="A899" s="39" t="str">
        <f>_xlfn.CONCAT(Table4[[#This Row],[Order]],"-",Table4[[#This Row],[Line]])</f>
        <v>76222-9</v>
      </c>
      <c r="B899" s="59">
        <v>43474</v>
      </c>
      <c r="C899" s="57">
        <v>76222</v>
      </c>
      <c r="D899" s="58" t="s">
        <v>2647</v>
      </c>
      <c r="E899" s="57">
        <v>9</v>
      </c>
      <c r="F899" s="57">
        <v>1</v>
      </c>
      <c r="G899" s="58" t="s">
        <v>165</v>
      </c>
      <c r="H899" s="57">
        <v>4</v>
      </c>
      <c r="I899" s="43" t="b">
        <v>1</v>
      </c>
      <c r="J899" s="43" t="b">
        <v>1</v>
      </c>
      <c r="K899" t="s">
        <v>114</v>
      </c>
      <c r="L899" s="43" t="b">
        <v>1</v>
      </c>
      <c r="M899" s="43" t="b">
        <v>1</v>
      </c>
      <c r="N899" s="43" t="b">
        <v>1</v>
      </c>
      <c r="O899" t="s">
        <v>114</v>
      </c>
      <c r="P899" t="s">
        <v>114</v>
      </c>
      <c r="Q899" t="s">
        <v>114</v>
      </c>
      <c r="R899" t="s">
        <v>114</v>
      </c>
      <c r="S899" t="s">
        <v>114</v>
      </c>
      <c r="T899" t="s">
        <v>114</v>
      </c>
      <c r="U899" t="s">
        <v>114</v>
      </c>
      <c r="V899" t="s">
        <v>114</v>
      </c>
      <c r="W899" s="6">
        <v>43469</v>
      </c>
      <c r="X899" s="58" t="s">
        <v>151</v>
      </c>
      <c r="Y899" s="58"/>
      <c r="Z899" s="58" t="s">
        <v>4556</v>
      </c>
      <c r="AA899" s="58" t="s">
        <v>114</v>
      </c>
      <c r="AB899" s="58" t="s">
        <v>74</v>
      </c>
      <c r="AC899" s="57">
        <v>4</v>
      </c>
      <c r="AD899" s="58" t="s">
        <v>2646</v>
      </c>
      <c r="AE899" s="59"/>
      <c r="AF899" s="58" t="s">
        <v>114</v>
      </c>
      <c r="AG899" s="57">
        <v>4</v>
      </c>
      <c r="AH899" s="3" t="s">
        <v>74</v>
      </c>
      <c r="AI899" s="3" t="s">
        <v>1326</v>
      </c>
      <c r="AJ899" t="s">
        <v>114</v>
      </c>
      <c r="AK899" t="s">
        <v>114</v>
      </c>
      <c r="AL899" t="s">
        <v>114</v>
      </c>
      <c r="AM899" s="43" t="b">
        <v>0</v>
      </c>
      <c r="AN899" s="55"/>
      <c r="AO899" s="3"/>
      <c r="AP899" s="43" t="b">
        <v>0</v>
      </c>
      <c r="AQ899" s="3" t="b">
        <v>0</v>
      </c>
    </row>
    <row r="900" spans="1:43" x14ac:dyDescent="0.25">
      <c r="A900" s="39" t="str">
        <f>_xlfn.CONCAT(Table4[[#This Row],[Order]],"-",Table4[[#This Row],[Line]])</f>
        <v>76222-10</v>
      </c>
      <c r="B900" s="59">
        <v>43474</v>
      </c>
      <c r="C900" s="57">
        <v>76222</v>
      </c>
      <c r="D900" s="58" t="s">
        <v>2649</v>
      </c>
      <c r="E900" s="57">
        <v>10</v>
      </c>
      <c r="F900" s="57">
        <v>1</v>
      </c>
      <c r="G900" s="58" t="s">
        <v>165</v>
      </c>
      <c r="H900" s="57">
        <v>2</v>
      </c>
      <c r="I900" s="43" t="b">
        <v>1</v>
      </c>
      <c r="J900" s="43" t="b">
        <v>0</v>
      </c>
      <c r="K900" t="s">
        <v>114</v>
      </c>
      <c r="L900" s="43" t="b">
        <v>1</v>
      </c>
      <c r="M900" s="43" t="b">
        <v>1</v>
      </c>
      <c r="N900" s="43" t="b">
        <v>1</v>
      </c>
      <c r="O900" t="s">
        <v>114</v>
      </c>
      <c r="P900" t="s">
        <v>114</v>
      </c>
      <c r="Q900" t="s">
        <v>114</v>
      </c>
      <c r="R900" t="s">
        <v>114</v>
      </c>
      <c r="S900" t="s">
        <v>114</v>
      </c>
      <c r="T900" t="s">
        <v>114</v>
      </c>
      <c r="U900" t="s">
        <v>114</v>
      </c>
      <c r="V900" t="s">
        <v>114</v>
      </c>
      <c r="W900" s="6">
        <v>43469</v>
      </c>
      <c r="X900" s="58" t="s">
        <v>151</v>
      </c>
      <c r="Y900" s="58"/>
      <c r="Z900" s="58" t="s">
        <v>4557</v>
      </c>
      <c r="AA900" s="58" t="s">
        <v>114</v>
      </c>
      <c r="AB900" s="58" t="s">
        <v>74</v>
      </c>
      <c r="AC900" s="57">
        <v>4</v>
      </c>
      <c r="AD900" s="58" t="s">
        <v>2648</v>
      </c>
      <c r="AE900" s="59"/>
      <c r="AF900" s="58" t="s">
        <v>114</v>
      </c>
      <c r="AG900" s="57">
        <v>2</v>
      </c>
      <c r="AH900" s="3" t="s">
        <v>74</v>
      </c>
      <c r="AI900" s="3" t="s">
        <v>1326</v>
      </c>
      <c r="AJ900" t="s">
        <v>114</v>
      </c>
      <c r="AK900" t="s">
        <v>114</v>
      </c>
      <c r="AL900" t="s">
        <v>114</v>
      </c>
      <c r="AM900" s="43" t="b">
        <v>0</v>
      </c>
      <c r="AN900" s="55"/>
      <c r="AO900" s="3"/>
      <c r="AP900" s="43" t="b">
        <v>0</v>
      </c>
      <c r="AQ900" s="3" t="b">
        <v>0</v>
      </c>
    </row>
    <row r="901" spans="1:43" x14ac:dyDescent="0.25">
      <c r="A901" s="39" t="str">
        <f>_xlfn.CONCAT(Table4[[#This Row],[Order]],"-",Table4[[#This Row],[Line]])</f>
        <v>76222-12</v>
      </c>
      <c r="B901" s="59">
        <v>43474</v>
      </c>
      <c r="C901" s="57">
        <v>76222</v>
      </c>
      <c r="D901" s="58" t="s">
        <v>2651</v>
      </c>
      <c r="E901" s="57">
        <v>12</v>
      </c>
      <c r="F901" s="57">
        <v>1</v>
      </c>
      <c r="G901" s="58" t="s">
        <v>165</v>
      </c>
      <c r="H901" s="57">
        <v>8</v>
      </c>
      <c r="I901" s="43" t="b">
        <v>1</v>
      </c>
      <c r="J901" s="43" t="b">
        <v>0</v>
      </c>
      <c r="K901" t="s">
        <v>114</v>
      </c>
      <c r="L901" s="43" t="b">
        <v>1</v>
      </c>
      <c r="M901" s="43" t="b">
        <v>1</v>
      </c>
      <c r="N901" s="43" t="b">
        <v>1</v>
      </c>
      <c r="O901" t="s">
        <v>114</v>
      </c>
      <c r="P901" t="s">
        <v>114</v>
      </c>
      <c r="Q901" t="s">
        <v>114</v>
      </c>
      <c r="R901" t="s">
        <v>114</v>
      </c>
      <c r="S901" t="s">
        <v>114</v>
      </c>
      <c r="T901" t="s">
        <v>114</v>
      </c>
      <c r="U901" t="s">
        <v>114</v>
      </c>
      <c r="V901" t="s">
        <v>114</v>
      </c>
      <c r="W901" s="6">
        <v>43469</v>
      </c>
      <c r="X901" s="58" t="s">
        <v>151</v>
      </c>
      <c r="Y901" s="58"/>
      <c r="Z901" s="58" t="s">
        <v>1252</v>
      </c>
      <c r="AA901" s="58" t="s">
        <v>114</v>
      </c>
      <c r="AB901" s="58" t="s">
        <v>74</v>
      </c>
      <c r="AC901" s="57">
        <v>4</v>
      </c>
      <c r="AD901" s="58" t="s">
        <v>2650</v>
      </c>
      <c r="AE901" s="59"/>
      <c r="AF901" s="58" t="s">
        <v>114</v>
      </c>
      <c r="AG901" s="57">
        <v>16</v>
      </c>
      <c r="AH901" s="3" t="s">
        <v>74</v>
      </c>
      <c r="AI901" s="3" t="s">
        <v>1326</v>
      </c>
      <c r="AJ901" t="s">
        <v>114</v>
      </c>
      <c r="AK901" t="s">
        <v>114</v>
      </c>
      <c r="AL901" t="s">
        <v>114</v>
      </c>
      <c r="AM901" s="43" t="b">
        <v>0</v>
      </c>
      <c r="AN901" s="55"/>
      <c r="AO901" s="3"/>
      <c r="AP901" s="43" t="b">
        <v>0</v>
      </c>
      <c r="AQ901" s="3" t="b">
        <v>0</v>
      </c>
    </row>
    <row r="902" spans="1:43" x14ac:dyDescent="0.25">
      <c r="A902" s="39" t="str">
        <f>_xlfn.CONCAT(Table4[[#This Row],[Order]],"-",Table4[[#This Row],[Line]])</f>
        <v>76257-1</v>
      </c>
      <c r="B902" s="59">
        <v>43468</v>
      </c>
      <c r="C902" s="57">
        <v>76257</v>
      </c>
      <c r="D902" s="58" t="s">
        <v>2243</v>
      </c>
      <c r="E902" s="57">
        <v>1</v>
      </c>
      <c r="F902" s="57">
        <v>1</v>
      </c>
      <c r="G902" s="58" t="s">
        <v>29</v>
      </c>
      <c r="H902" s="57">
        <v>9</v>
      </c>
      <c r="I902" s="43" t="b">
        <v>1</v>
      </c>
      <c r="J902" s="43" t="b">
        <v>1</v>
      </c>
      <c r="K902" t="s">
        <v>135</v>
      </c>
      <c r="L902" s="43" t="b">
        <v>1</v>
      </c>
      <c r="M902" s="43" t="b">
        <v>1</v>
      </c>
      <c r="N902" s="43" t="b">
        <v>1</v>
      </c>
      <c r="O902" t="s">
        <v>114</v>
      </c>
      <c r="P902" t="s">
        <v>138</v>
      </c>
      <c r="Q902" t="s">
        <v>114</v>
      </c>
      <c r="R902" t="s">
        <v>114</v>
      </c>
      <c r="S902" t="s">
        <v>114</v>
      </c>
      <c r="T902" t="s">
        <v>114</v>
      </c>
      <c r="U902" t="s">
        <v>114</v>
      </c>
      <c r="V902" t="s">
        <v>114</v>
      </c>
      <c r="W902" s="6">
        <v>43462</v>
      </c>
      <c r="X902" s="58" t="s">
        <v>114</v>
      </c>
      <c r="Y902" s="58" t="s">
        <v>4744</v>
      </c>
      <c r="Z902" s="58" t="s">
        <v>17</v>
      </c>
      <c r="AA902" s="58" t="s">
        <v>114</v>
      </c>
      <c r="AB902" s="58" t="s">
        <v>74</v>
      </c>
      <c r="AC902" s="57">
        <v>4</v>
      </c>
      <c r="AD902" s="58" t="s">
        <v>2242</v>
      </c>
      <c r="AE902" s="59">
        <v>43457</v>
      </c>
      <c r="AF902" s="58" t="s">
        <v>114</v>
      </c>
      <c r="AG902" s="57">
        <v>9</v>
      </c>
      <c r="AH902" s="3" t="s">
        <v>74</v>
      </c>
      <c r="AI902" s="3" t="s">
        <v>1320</v>
      </c>
      <c r="AJ902" t="s">
        <v>114</v>
      </c>
      <c r="AK902" t="s">
        <v>114</v>
      </c>
      <c r="AL902" t="s">
        <v>114</v>
      </c>
      <c r="AM902" s="43" t="b">
        <v>1</v>
      </c>
      <c r="AN902" s="55">
        <v>43465.352054282397</v>
      </c>
      <c r="AO902" s="3"/>
      <c r="AP902" s="43" t="b">
        <v>1</v>
      </c>
      <c r="AQ902" s="3" t="b">
        <v>0</v>
      </c>
    </row>
    <row r="903" spans="1:43" x14ac:dyDescent="0.25">
      <c r="A903" s="39" t="str">
        <f>_xlfn.CONCAT(Table4[[#This Row],[Order]],"-",Table4[[#This Row],[Line]])</f>
        <v>76257-2</v>
      </c>
      <c r="B903" s="59">
        <v>43468</v>
      </c>
      <c r="C903" s="57">
        <v>76257</v>
      </c>
      <c r="D903" s="58" t="s">
        <v>2244</v>
      </c>
      <c r="E903" s="57">
        <v>2</v>
      </c>
      <c r="F903" s="57">
        <v>1</v>
      </c>
      <c r="G903" s="58" t="s">
        <v>29</v>
      </c>
      <c r="H903" s="57">
        <v>2</v>
      </c>
      <c r="I903" s="43" t="b">
        <v>1</v>
      </c>
      <c r="J903" s="43" t="b">
        <v>1</v>
      </c>
      <c r="K903" t="s">
        <v>135</v>
      </c>
      <c r="L903" s="43" t="b">
        <v>1</v>
      </c>
      <c r="M903" s="43" t="b">
        <v>1</v>
      </c>
      <c r="N903" s="43" t="b">
        <v>1</v>
      </c>
      <c r="O903" t="s">
        <v>114</v>
      </c>
      <c r="P903" t="s">
        <v>138</v>
      </c>
      <c r="Q903" t="s">
        <v>114</v>
      </c>
      <c r="R903" t="s">
        <v>114</v>
      </c>
      <c r="S903" t="s">
        <v>114</v>
      </c>
      <c r="T903" t="s">
        <v>114</v>
      </c>
      <c r="U903" t="s">
        <v>114</v>
      </c>
      <c r="V903" t="s">
        <v>114</v>
      </c>
      <c r="W903" s="6">
        <v>43462</v>
      </c>
      <c r="X903" s="58" t="s">
        <v>114</v>
      </c>
      <c r="Y903" s="58" t="s">
        <v>4745</v>
      </c>
      <c r="Z903" s="58" t="s">
        <v>17</v>
      </c>
      <c r="AA903" s="58" t="s">
        <v>114</v>
      </c>
      <c r="AB903" s="58" t="s">
        <v>74</v>
      </c>
      <c r="AC903" s="57">
        <v>4</v>
      </c>
      <c r="AD903" s="58" t="s">
        <v>2189</v>
      </c>
      <c r="AE903" s="59">
        <v>43457</v>
      </c>
      <c r="AF903" s="58" t="s">
        <v>114</v>
      </c>
      <c r="AG903" s="57">
        <v>2</v>
      </c>
      <c r="AH903" s="3" t="s">
        <v>74</v>
      </c>
      <c r="AI903" s="3" t="s">
        <v>1320</v>
      </c>
      <c r="AJ903" t="s">
        <v>114</v>
      </c>
      <c r="AK903" t="s">
        <v>114</v>
      </c>
      <c r="AL903" t="s">
        <v>114</v>
      </c>
      <c r="AM903" s="43" t="b">
        <v>1</v>
      </c>
      <c r="AN903" s="55">
        <v>43465.352064236104</v>
      </c>
      <c r="AO903" s="3"/>
      <c r="AP903" s="43" t="b">
        <v>1</v>
      </c>
      <c r="AQ903" s="3" t="b">
        <v>0</v>
      </c>
    </row>
    <row r="904" spans="1:43" x14ac:dyDescent="0.25">
      <c r="A904" s="39" t="str">
        <f>_xlfn.CONCAT(Table4[[#This Row],[Order]],"-",Table4[[#This Row],[Line]])</f>
        <v>76281-1</v>
      </c>
      <c r="B904" s="59">
        <v>43483</v>
      </c>
      <c r="C904" s="57">
        <v>76281</v>
      </c>
      <c r="D904" s="58" t="s">
        <v>2706</v>
      </c>
      <c r="E904" s="57">
        <v>1</v>
      </c>
      <c r="F904" s="57">
        <v>1</v>
      </c>
      <c r="G904" s="58" t="s">
        <v>42</v>
      </c>
      <c r="H904" s="57">
        <v>2</v>
      </c>
      <c r="I904" s="43" t="b">
        <v>0</v>
      </c>
      <c r="J904" s="43" t="b">
        <v>0</v>
      </c>
      <c r="K904" t="s">
        <v>114</v>
      </c>
      <c r="L904" s="43" t="b">
        <v>0</v>
      </c>
      <c r="M904" s="43" t="b">
        <v>0</v>
      </c>
      <c r="N904" s="43" t="b">
        <v>0</v>
      </c>
      <c r="O904" t="s">
        <v>114</v>
      </c>
      <c r="P904" t="s">
        <v>114</v>
      </c>
      <c r="Q904" t="s">
        <v>114</v>
      </c>
      <c r="R904" t="s">
        <v>114</v>
      </c>
      <c r="S904" t="s">
        <v>114</v>
      </c>
      <c r="T904" t="s">
        <v>114</v>
      </c>
      <c r="U904" t="s">
        <v>114</v>
      </c>
      <c r="V904" t="s">
        <v>114</v>
      </c>
      <c r="W904" s="6">
        <v>43480</v>
      </c>
      <c r="X904" s="58" t="s">
        <v>114</v>
      </c>
      <c r="Y904" s="58"/>
      <c r="Z904" s="58" t="s">
        <v>4890</v>
      </c>
      <c r="AA904" s="58" t="s">
        <v>114</v>
      </c>
      <c r="AB904" s="58" t="s">
        <v>74</v>
      </c>
      <c r="AC904" s="57">
        <v>12</v>
      </c>
      <c r="AD904" s="58" t="s">
        <v>2705</v>
      </c>
      <c r="AE904" s="59"/>
      <c r="AF904" s="58" t="s">
        <v>114</v>
      </c>
      <c r="AG904" s="57">
        <v>2</v>
      </c>
      <c r="AH904" s="3" t="s">
        <v>74</v>
      </c>
      <c r="AI904" s="3" t="s">
        <v>1320</v>
      </c>
      <c r="AJ904" t="s">
        <v>114</v>
      </c>
      <c r="AK904" t="s">
        <v>114</v>
      </c>
      <c r="AL904" t="s">
        <v>114</v>
      </c>
      <c r="AM904" s="43" t="b">
        <v>0</v>
      </c>
      <c r="AN904" s="55"/>
      <c r="AO904" s="3"/>
      <c r="AP904" s="43" t="b">
        <v>0</v>
      </c>
      <c r="AQ904" s="3" t="b">
        <v>0</v>
      </c>
    </row>
    <row r="905" spans="1:43" x14ac:dyDescent="0.25">
      <c r="A905" s="39" t="str">
        <f>_xlfn.CONCAT(Table4[[#This Row],[Order]],"-",Table4[[#This Row],[Line]])</f>
        <v>76281-2</v>
      </c>
      <c r="B905" s="59">
        <v>43483</v>
      </c>
      <c r="C905" s="57">
        <v>76281</v>
      </c>
      <c r="D905" s="58" t="s">
        <v>2708</v>
      </c>
      <c r="E905" s="57">
        <v>2</v>
      </c>
      <c r="F905" s="57">
        <v>1</v>
      </c>
      <c r="G905" s="58" t="s">
        <v>42</v>
      </c>
      <c r="H905" s="57">
        <v>2</v>
      </c>
      <c r="I905" s="43" t="b">
        <v>0</v>
      </c>
      <c r="J905" s="43" t="b">
        <v>0</v>
      </c>
      <c r="K905" t="s">
        <v>114</v>
      </c>
      <c r="L905" s="43" t="b">
        <v>0</v>
      </c>
      <c r="M905" s="43" t="b">
        <v>0</v>
      </c>
      <c r="N905" s="43" t="b">
        <v>0</v>
      </c>
      <c r="O905" t="s">
        <v>114</v>
      </c>
      <c r="P905" t="s">
        <v>114</v>
      </c>
      <c r="Q905" t="s">
        <v>114</v>
      </c>
      <c r="R905" t="s">
        <v>114</v>
      </c>
      <c r="S905" t="s">
        <v>114</v>
      </c>
      <c r="T905" t="s">
        <v>114</v>
      </c>
      <c r="U905" t="s">
        <v>114</v>
      </c>
      <c r="V905" t="s">
        <v>114</v>
      </c>
      <c r="W905" s="6">
        <v>43480</v>
      </c>
      <c r="X905" s="58" t="s">
        <v>114</v>
      </c>
      <c r="Y905" s="58"/>
      <c r="Z905" s="58" t="s">
        <v>4891</v>
      </c>
      <c r="AA905" s="58" t="s">
        <v>114</v>
      </c>
      <c r="AB905" s="58" t="s">
        <v>74</v>
      </c>
      <c r="AC905" s="57">
        <v>12</v>
      </c>
      <c r="AD905" s="58" t="s">
        <v>2707</v>
      </c>
      <c r="AE905" s="59"/>
      <c r="AF905" s="58" t="s">
        <v>114</v>
      </c>
      <c r="AG905" s="57">
        <v>2</v>
      </c>
      <c r="AH905" s="3" t="s">
        <v>74</v>
      </c>
      <c r="AI905" s="3" t="s">
        <v>1320</v>
      </c>
      <c r="AJ905" t="s">
        <v>114</v>
      </c>
      <c r="AK905" t="s">
        <v>114</v>
      </c>
      <c r="AL905" t="s">
        <v>114</v>
      </c>
      <c r="AM905" s="43" t="b">
        <v>0</v>
      </c>
      <c r="AN905" s="55"/>
      <c r="AO905" s="3"/>
      <c r="AP905" s="43" t="b">
        <v>0</v>
      </c>
      <c r="AQ905" s="3" t="b">
        <v>0</v>
      </c>
    </row>
    <row r="906" spans="1:43" x14ac:dyDescent="0.25">
      <c r="A906" s="39" t="str">
        <f>_xlfn.CONCAT(Table4[[#This Row],[Order]],"-",Table4[[#This Row],[Line]])</f>
        <v>76281-3</v>
      </c>
      <c r="B906" s="59">
        <v>43483</v>
      </c>
      <c r="C906" s="57">
        <v>76281</v>
      </c>
      <c r="D906" s="58" t="s">
        <v>2710</v>
      </c>
      <c r="E906" s="57">
        <v>3</v>
      </c>
      <c r="F906" s="57">
        <v>1</v>
      </c>
      <c r="G906" s="58" t="s">
        <v>42</v>
      </c>
      <c r="H906" s="57">
        <v>2</v>
      </c>
      <c r="I906" s="43" t="b">
        <v>0</v>
      </c>
      <c r="J906" s="43" t="b">
        <v>0</v>
      </c>
      <c r="K906" t="s">
        <v>114</v>
      </c>
      <c r="L906" s="43" t="b">
        <v>0</v>
      </c>
      <c r="M906" s="43" t="b">
        <v>0</v>
      </c>
      <c r="N906" s="43" t="b">
        <v>0</v>
      </c>
      <c r="O906" t="s">
        <v>114</v>
      </c>
      <c r="P906" t="s">
        <v>114</v>
      </c>
      <c r="Q906" t="s">
        <v>114</v>
      </c>
      <c r="R906" t="s">
        <v>114</v>
      </c>
      <c r="S906" t="s">
        <v>114</v>
      </c>
      <c r="T906" t="s">
        <v>114</v>
      </c>
      <c r="U906" t="s">
        <v>114</v>
      </c>
      <c r="V906" t="s">
        <v>114</v>
      </c>
      <c r="W906" s="6">
        <v>43480</v>
      </c>
      <c r="X906" s="58" t="s">
        <v>114</v>
      </c>
      <c r="Y906" s="58"/>
      <c r="Z906" s="58" t="s">
        <v>4892</v>
      </c>
      <c r="AA906" s="58" t="s">
        <v>114</v>
      </c>
      <c r="AB906" s="58" t="s">
        <v>74</v>
      </c>
      <c r="AC906" s="57">
        <v>12</v>
      </c>
      <c r="AD906" s="58" t="s">
        <v>2709</v>
      </c>
      <c r="AE906" s="59"/>
      <c r="AF906" s="58" t="s">
        <v>114</v>
      </c>
      <c r="AG906" s="57">
        <v>4</v>
      </c>
      <c r="AH906" s="3" t="s">
        <v>74</v>
      </c>
      <c r="AI906" s="3" t="s">
        <v>1320</v>
      </c>
      <c r="AJ906" t="s">
        <v>114</v>
      </c>
      <c r="AK906" t="s">
        <v>114</v>
      </c>
      <c r="AL906" t="s">
        <v>114</v>
      </c>
      <c r="AM906" s="43" t="b">
        <v>0</v>
      </c>
      <c r="AN906" s="55"/>
      <c r="AO906" s="3"/>
      <c r="AP906" s="43" t="b">
        <v>0</v>
      </c>
      <c r="AQ906" s="3" t="b">
        <v>0</v>
      </c>
    </row>
    <row r="907" spans="1:43" x14ac:dyDescent="0.25">
      <c r="A907" s="39" t="str">
        <f>_xlfn.CONCAT(Table4[[#This Row],[Order]],"-",Table4[[#This Row],[Line]])</f>
        <v>76281-4</v>
      </c>
      <c r="B907" s="59">
        <v>43483</v>
      </c>
      <c r="C907" s="57">
        <v>76281</v>
      </c>
      <c r="D907" s="58" t="s">
        <v>2712</v>
      </c>
      <c r="E907" s="57">
        <v>4</v>
      </c>
      <c r="F907" s="57">
        <v>1</v>
      </c>
      <c r="G907" s="58" t="s">
        <v>42</v>
      </c>
      <c r="H907" s="57">
        <v>2</v>
      </c>
      <c r="I907" s="43" t="b">
        <v>0</v>
      </c>
      <c r="J907" s="43" t="b">
        <v>0</v>
      </c>
      <c r="K907" t="s">
        <v>114</v>
      </c>
      <c r="L907" s="43" t="b">
        <v>0</v>
      </c>
      <c r="M907" s="43" t="b">
        <v>0</v>
      </c>
      <c r="N907" s="43" t="b">
        <v>0</v>
      </c>
      <c r="O907" t="s">
        <v>114</v>
      </c>
      <c r="P907" t="s">
        <v>114</v>
      </c>
      <c r="Q907" t="s">
        <v>114</v>
      </c>
      <c r="R907" t="s">
        <v>114</v>
      </c>
      <c r="S907" t="s">
        <v>114</v>
      </c>
      <c r="T907" t="s">
        <v>114</v>
      </c>
      <c r="U907" t="s">
        <v>114</v>
      </c>
      <c r="V907" t="s">
        <v>114</v>
      </c>
      <c r="W907" s="6">
        <v>43480</v>
      </c>
      <c r="X907" s="58" t="s">
        <v>114</v>
      </c>
      <c r="Y907" s="58"/>
      <c r="Z907" s="58" t="s">
        <v>4684</v>
      </c>
      <c r="AA907" s="58" t="s">
        <v>114</v>
      </c>
      <c r="AB907" s="58" t="s">
        <v>74</v>
      </c>
      <c r="AC907" s="57">
        <v>12</v>
      </c>
      <c r="AD907" s="58" t="s">
        <v>2711</v>
      </c>
      <c r="AE907" s="59"/>
      <c r="AF907" s="58" t="s">
        <v>114</v>
      </c>
      <c r="AG907" s="57">
        <v>4</v>
      </c>
      <c r="AH907" s="3" t="s">
        <v>74</v>
      </c>
      <c r="AI907" s="3" t="s">
        <v>1320</v>
      </c>
      <c r="AJ907" t="s">
        <v>114</v>
      </c>
      <c r="AK907" t="s">
        <v>114</v>
      </c>
      <c r="AL907" t="s">
        <v>114</v>
      </c>
      <c r="AM907" s="43" t="b">
        <v>0</v>
      </c>
      <c r="AN907" s="55"/>
      <c r="AO907" s="3"/>
      <c r="AP907" s="43" t="b">
        <v>0</v>
      </c>
      <c r="AQ907" s="3" t="b">
        <v>0</v>
      </c>
    </row>
    <row r="908" spans="1:43" x14ac:dyDescent="0.25">
      <c r="A908" s="39" t="str">
        <f>_xlfn.CONCAT(Table4[[#This Row],[Order]],"-",Table4[[#This Row],[Line]])</f>
        <v>76281-5</v>
      </c>
      <c r="B908" s="59">
        <v>43483</v>
      </c>
      <c r="C908" s="57">
        <v>76281</v>
      </c>
      <c r="D908" s="58" t="s">
        <v>2714</v>
      </c>
      <c r="E908" s="57">
        <v>5</v>
      </c>
      <c r="F908" s="57">
        <v>1</v>
      </c>
      <c r="G908" s="58" t="s">
        <v>42</v>
      </c>
      <c r="H908" s="57">
        <v>2</v>
      </c>
      <c r="I908" s="43" t="b">
        <v>0</v>
      </c>
      <c r="J908" s="43" t="b">
        <v>0</v>
      </c>
      <c r="K908" t="s">
        <v>114</v>
      </c>
      <c r="L908" s="43" t="b">
        <v>0</v>
      </c>
      <c r="M908" s="43" t="b">
        <v>0</v>
      </c>
      <c r="N908" s="43" t="b">
        <v>0</v>
      </c>
      <c r="O908" t="s">
        <v>114</v>
      </c>
      <c r="P908" t="s">
        <v>114</v>
      </c>
      <c r="Q908" t="s">
        <v>114</v>
      </c>
      <c r="R908" t="s">
        <v>114</v>
      </c>
      <c r="S908" t="s">
        <v>114</v>
      </c>
      <c r="T908" t="s">
        <v>114</v>
      </c>
      <c r="U908" t="s">
        <v>114</v>
      </c>
      <c r="V908" t="s">
        <v>114</v>
      </c>
      <c r="W908" s="6">
        <v>43480</v>
      </c>
      <c r="X908" s="58" t="s">
        <v>114</v>
      </c>
      <c r="Y908" s="58"/>
      <c r="Z908" s="58" t="s">
        <v>4860</v>
      </c>
      <c r="AA908" s="58" t="s">
        <v>114</v>
      </c>
      <c r="AB908" s="58" t="s">
        <v>74</v>
      </c>
      <c r="AC908" s="57">
        <v>12</v>
      </c>
      <c r="AD908" s="58" t="s">
        <v>2713</v>
      </c>
      <c r="AE908" s="59"/>
      <c r="AF908" s="58" t="s">
        <v>114</v>
      </c>
      <c r="AG908" s="57">
        <v>6</v>
      </c>
      <c r="AH908" s="3" t="s">
        <v>74</v>
      </c>
      <c r="AI908" s="3" t="s">
        <v>1320</v>
      </c>
      <c r="AJ908" t="s">
        <v>114</v>
      </c>
      <c r="AK908" t="s">
        <v>114</v>
      </c>
      <c r="AL908" t="s">
        <v>114</v>
      </c>
      <c r="AM908" s="43" t="b">
        <v>0</v>
      </c>
      <c r="AN908" s="55"/>
      <c r="AO908" s="3"/>
      <c r="AP908" s="43" t="b">
        <v>0</v>
      </c>
      <c r="AQ908" s="3" t="b">
        <v>0</v>
      </c>
    </row>
    <row r="909" spans="1:43" x14ac:dyDescent="0.25">
      <c r="A909" s="39" t="str">
        <f>_xlfn.CONCAT(Table4[[#This Row],[Order]],"-",Table4[[#This Row],[Line]])</f>
        <v>76286-2</v>
      </c>
      <c r="B909" s="59">
        <v>43476</v>
      </c>
      <c r="C909" s="57">
        <v>76286</v>
      </c>
      <c r="D909" s="58" t="s">
        <v>3432</v>
      </c>
      <c r="E909" s="57">
        <v>2</v>
      </c>
      <c r="F909" s="57">
        <v>1</v>
      </c>
      <c r="G909" s="58" t="s">
        <v>165</v>
      </c>
      <c r="H909" s="57">
        <v>3</v>
      </c>
      <c r="I909" s="43" t="b">
        <v>1</v>
      </c>
      <c r="J909" s="43" t="b">
        <v>0</v>
      </c>
      <c r="K909" t="s">
        <v>135</v>
      </c>
      <c r="L909" s="43" t="b">
        <v>0</v>
      </c>
      <c r="M909" s="43" t="b">
        <v>0</v>
      </c>
      <c r="N909" s="43" t="b">
        <v>1</v>
      </c>
      <c r="O909" t="s">
        <v>114</v>
      </c>
      <c r="P909" t="s">
        <v>23</v>
      </c>
      <c r="Q909" t="s">
        <v>114</v>
      </c>
      <c r="R909" t="s">
        <v>23</v>
      </c>
      <c r="S909" t="s">
        <v>114</v>
      </c>
      <c r="T909" t="s">
        <v>114</v>
      </c>
      <c r="U909" t="s">
        <v>114</v>
      </c>
      <c r="V909" t="s">
        <v>114</v>
      </c>
      <c r="W909" s="5">
        <v>43473</v>
      </c>
      <c r="X909" s="58" t="s">
        <v>151</v>
      </c>
      <c r="Y909" s="58"/>
      <c r="Z909" s="58" t="s">
        <v>2934</v>
      </c>
      <c r="AA909" s="58" t="s">
        <v>41</v>
      </c>
      <c r="AB909" s="58" t="s">
        <v>74</v>
      </c>
      <c r="AC909" s="57">
        <v>12</v>
      </c>
      <c r="AD909" s="58" t="s">
        <v>3431</v>
      </c>
      <c r="AE909" s="59"/>
      <c r="AF909" s="58" t="s">
        <v>114</v>
      </c>
      <c r="AG909" s="57">
        <v>3</v>
      </c>
      <c r="AH909" s="3" t="s">
        <v>74</v>
      </c>
      <c r="AI909" s="3" t="s">
        <v>1328</v>
      </c>
      <c r="AJ909" t="s">
        <v>114</v>
      </c>
      <c r="AK909" t="s">
        <v>114</v>
      </c>
      <c r="AL909" t="s">
        <v>114</v>
      </c>
      <c r="AM909" s="43" t="b">
        <v>0</v>
      </c>
      <c r="AN909" s="3"/>
      <c r="AO909" s="3"/>
      <c r="AP909" s="43" t="b">
        <v>0</v>
      </c>
      <c r="AQ909" s="3" t="b">
        <v>1</v>
      </c>
    </row>
    <row r="910" spans="1:43" x14ac:dyDescent="0.25">
      <c r="A910" s="39" t="str">
        <f>_xlfn.CONCAT(Table4[[#This Row],[Order]],"-",Table4[[#This Row],[Line]])</f>
        <v>76286-3</v>
      </c>
      <c r="B910" s="59">
        <v>43476</v>
      </c>
      <c r="C910" s="57">
        <v>76286</v>
      </c>
      <c r="D910" s="58" t="s">
        <v>3434</v>
      </c>
      <c r="E910" s="57">
        <v>3</v>
      </c>
      <c r="F910" s="57">
        <v>1</v>
      </c>
      <c r="G910" s="58" t="s">
        <v>165</v>
      </c>
      <c r="H910" s="57">
        <v>1</v>
      </c>
      <c r="I910" s="43" t="b">
        <v>1</v>
      </c>
      <c r="J910" s="43" t="b">
        <v>0</v>
      </c>
      <c r="K910" t="s">
        <v>114</v>
      </c>
      <c r="L910" s="43" t="b">
        <v>0</v>
      </c>
      <c r="M910" s="43" t="b">
        <v>0</v>
      </c>
      <c r="N910" s="43" t="b">
        <v>1</v>
      </c>
      <c r="O910" t="s">
        <v>114</v>
      </c>
      <c r="P910" t="s">
        <v>23</v>
      </c>
      <c r="Q910" t="s">
        <v>114</v>
      </c>
      <c r="R910" t="s">
        <v>23</v>
      </c>
      <c r="S910" t="s">
        <v>114</v>
      </c>
      <c r="T910" t="s">
        <v>114</v>
      </c>
      <c r="U910" t="s">
        <v>114</v>
      </c>
      <c r="V910" t="s">
        <v>23</v>
      </c>
      <c r="W910" s="5">
        <v>43473</v>
      </c>
      <c r="X910" s="58" t="s">
        <v>151</v>
      </c>
      <c r="Y910" s="58"/>
      <c r="Z910" s="58" t="s">
        <v>4558</v>
      </c>
      <c r="AA910" s="58" t="s">
        <v>114</v>
      </c>
      <c r="AB910" s="58" t="s">
        <v>74</v>
      </c>
      <c r="AC910" s="57">
        <v>12</v>
      </c>
      <c r="AD910" s="58" t="s">
        <v>3433</v>
      </c>
      <c r="AE910" s="59"/>
      <c r="AF910" s="58" t="s">
        <v>114</v>
      </c>
      <c r="AG910" s="57">
        <v>4</v>
      </c>
      <c r="AH910" s="3" t="s">
        <v>74</v>
      </c>
      <c r="AI910" s="3" t="s">
        <v>1328</v>
      </c>
      <c r="AJ910" t="s">
        <v>114</v>
      </c>
      <c r="AK910" t="s">
        <v>114</v>
      </c>
      <c r="AL910" t="s">
        <v>114</v>
      </c>
      <c r="AM910" s="43" t="b">
        <v>0</v>
      </c>
      <c r="AN910" s="3"/>
      <c r="AO910" s="3"/>
      <c r="AP910" s="43" t="b">
        <v>0</v>
      </c>
      <c r="AQ910" s="3" t="b">
        <v>0</v>
      </c>
    </row>
    <row r="911" spans="1:43" x14ac:dyDescent="0.25">
      <c r="A911" s="39" t="str">
        <f>_xlfn.CONCAT(Table4[[#This Row],[Order]],"-",Table4[[#This Row],[Line]])</f>
        <v>76315-1</v>
      </c>
      <c r="B911" s="6">
        <v>43461</v>
      </c>
      <c r="C911" s="9">
        <v>76315</v>
      </c>
      <c r="D911" s="4" t="s">
        <v>2105</v>
      </c>
      <c r="E911" s="9">
        <v>1</v>
      </c>
      <c r="F911" s="9">
        <v>1</v>
      </c>
      <c r="G911" s="4" t="s">
        <v>43</v>
      </c>
      <c r="H911" s="9">
        <v>2</v>
      </c>
      <c r="I911" s="43" t="b">
        <v>1</v>
      </c>
      <c r="J911" s="43" t="b">
        <v>1</v>
      </c>
      <c r="K911" t="s">
        <v>135</v>
      </c>
      <c r="L911" s="43" t="b">
        <v>1</v>
      </c>
      <c r="M911" s="43" t="b">
        <v>1</v>
      </c>
      <c r="N911" s="43" t="b">
        <v>1</v>
      </c>
      <c r="O911" t="s">
        <v>138</v>
      </c>
      <c r="P911" t="s">
        <v>114</v>
      </c>
      <c r="Q911" t="s">
        <v>114</v>
      </c>
      <c r="R911" t="s">
        <v>114</v>
      </c>
      <c r="S911" t="s">
        <v>114</v>
      </c>
      <c r="T911" t="s">
        <v>114</v>
      </c>
      <c r="U911" t="s">
        <v>138</v>
      </c>
      <c r="V911" t="s">
        <v>114</v>
      </c>
      <c r="W911" s="5">
        <v>43454</v>
      </c>
      <c r="X911" s="4" t="s">
        <v>151</v>
      </c>
      <c r="Y911" s="4" t="s">
        <v>4559</v>
      </c>
      <c r="Z911" s="4" t="s">
        <v>127</v>
      </c>
      <c r="AA911" s="4" t="s">
        <v>114</v>
      </c>
      <c r="AB911" s="4" t="s">
        <v>74</v>
      </c>
      <c r="AC911" s="9">
        <v>18</v>
      </c>
      <c r="AD911" s="4" t="s">
        <v>1335</v>
      </c>
      <c r="AE911" s="6">
        <v>43453</v>
      </c>
      <c r="AF911" s="4" t="s">
        <v>114</v>
      </c>
      <c r="AG911" s="9">
        <v>2</v>
      </c>
      <c r="AH911" s="3" t="s">
        <v>74</v>
      </c>
      <c r="AI911" s="3" t="s">
        <v>1326</v>
      </c>
      <c r="AJ911" t="s">
        <v>114</v>
      </c>
      <c r="AK911" t="s">
        <v>114</v>
      </c>
      <c r="AL911" t="s">
        <v>114</v>
      </c>
      <c r="AM911" s="43" t="b">
        <v>1</v>
      </c>
      <c r="AN911" s="3">
        <v>43461.436534259301</v>
      </c>
      <c r="AO911" s="3"/>
      <c r="AP911" s="43" t="b">
        <v>1</v>
      </c>
      <c r="AQ911" s="3" t="b">
        <v>0</v>
      </c>
    </row>
    <row r="912" spans="1:43" x14ac:dyDescent="0.25">
      <c r="A912" s="39" t="str">
        <f>_xlfn.CONCAT(Table4[[#This Row],[Order]],"-",Table4[[#This Row],[Line]])</f>
        <v>76315-2</v>
      </c>
      <c r="B912" s="59">
        <v>43461</v>
      </c>
      <c r="C912" s="57">
        <v>76315</v>
      </c>
      <c r="D912" s="58" t="s">
        <v>2107</v>
      </c>
      <c r="E912" s="57">
        <v>2</v>
      </c>
      <c r="F912" s="57">
        <v>1</v>
      </c>
      <c r="G912" s="58" t="s">
        <v>43</v>
      </c>
      <c r="H912" s="57">
        <v>6</v>
      </c>
      <c r="I912" s="43" t="b">
        <v>1</v>
      </c>
      <c r="J912" s="43" t="b">
        <v>1</v>
      </c>
      <c r="K912" t="s">
        <v>135</v>
      </c>
      <c r="L912" s="43" t="b">
        <v>1</v>
      </c>
      <c r="M912" s="43" t="b">
        <v>1</v>
      </c>
      <c r="N912" s="43" t="b">
        <v>1</v>
      </c>
      <c r="O912" t="s">
        <v>114</v>
      </c>
      <c r="P912" t="s">
        <v>114</v>
      </c>
      <c r="Q912" t="s">
        <v>114</v>
      </c>
      <c r="R912" t="s">
        <v>114</v>
      </c>
      <c r="S912" t="s">
        <v>114</v>
      </c>
      <c r="T912" t="s">
        <v>114</v>
      </c>
      <c r="U912" t="s">
        <v>114</v>
      </c>
      <c r="V912" t="s">
        <v>114</v>
      </c>
      <c r="W912" s="5">
        <v>43454</v>
      </c>
      <c r="X912" s="58" t="s">
        <v>151</v>
      </c>
      <c r="Y912" s="58" t="s">
        <v>4560</v>
      </c>
      <c r="Z912" s="58" t="s">
        <v>4561</v>
      </c>
      <c r="AA912" s="58" t="s">
        <v>114</v>
      </c>
      <c r="AB912" s="58" t="s">
        <v>74</v>
      </c>
      <c r="AC912" s="57">
        <v>18</v>
      </c>
      <c r="AD912" s="58" t="s">
        <v>2106</v>
      </c>
      <c r="AE912" s="59">
        <v>43451</v>
      </c>
      <c r="AF912" s="58" t="s">
        <v>114</v>
      </c>
      <c r="AG912" s="57">
        <v>18</v>
      </c>
      <c r="AH912" s="3" t="s">
        <v>74</v>
      </c>
      <c r="AI912" s="3" t="s">
        <v>1326</v>
      </c>
      <c r="AJ912" t="s">
        <v>114</v>
      </c>
      <c r="AK912" t="s">
        <v>114</v>
      </c>
      <c r="AL912" t="s">
        <v>114</v>
      </c>
      <c r="AM912" s="43" t="b">
        <v>1</v>
      </c>
      <c r="AN912" s="3">
        <v>43461.436546909703</v>
      </c>
      <c r="AO912" s="3"/>
      <c r="AP912" s="43" t="b">
        <v>1</v>
      </c>
      <c r="AQ912" s="3" t="b">
        <v>0</v>
      </c>
    </row>
    <row r="913" spans="1:43" x14ac:dyDescent="0.25">
      <c r="A913" s="39" t="str">
        <f>_xlfn.CONCAT(Table4[[#This Row],[Order]],"-",Table4[[#This Row],[Line]])</f>
        <v>76315-3</v>
      </c>
      <c r="B913" s="6">
        <v>43461</v>
      </c>
      <c r="C913" s="9">
        <v>76315</v>
      </c>
      <c r="D913" s="4" t="s">
        <v>2109</v>
      </c>
      <c r="E913" s="9">
        <v>3</v>
      </c>
      <c r="F913" s="9">
        <v>1</v>
      </c>
      <c r="G913" s="4" t="s">
        <v>43</v>
      </c>
      <c r="H913" s="9">
        <v>1</v>
      </c>
      <c r="I913" s="43" t="b">
        <v>1</v>
      </c>
      <c r="J913" s="43" t="b">
        <v>1</v>
      </c>
      <c r="K913" t="s">
        <v>135</v>
      </c>
      <c r="L913" s="43" t="b">
        <v>1</v>
      </c>
      <c r="M913" s="43" t="b">
        <v>1</v>
      </c>
      <c r="N913" s="43" t="b">
        <v>1</v>
      </c>
      <c r="O913" t="s">
        <v>114</v>
      </c>
      <c r="P913" t="s">
        <v>138</v>
      </c>
      <c r="Q913" t="s">
        <v>114</v>
      </c>
      <c r="R913" t="s">
        <v>114</v>
      </c>
      <c r="S913" t="s">
        <v>114</v>
      </c>
      <c r="T913" t="s">
        <v>114</v>
      </c>
      <c r="U913" t="s">
        <v>114</v>
      </c>
      <c r="V913" t="s">
        <v>114</v>
      </c>
      <c r="W913" s="5">
        <v>43454</v>
      </c>
      <c r="X913" s="4" t="s">
        <v>151</v>
      </c>
      <c r="Y913" s="4" t="s">
        <v>4562</v>
      </c>
      <c r="Z913" s="4" t="s">
        <v>4563</v>
      </c>
      <c r="AA913" s="4" t="s">
        <v>114</v>
      </c>
      <c r="AB913" s="4" t="s">
        <v>74</v>
      </c>
      <c r="AC913" s="9">
        <v>18</v>
      </c>
      <c r="AD913" s="4" t="s">
        <v>2108</v>
      </c>
      <c r="AE913" s="6">
        <v>43451</v>
      </c>
      <c r="AF913" s="4" t="s">
        <v>114</v>
      </c>
      <c r="AG913" s="9">
        <v>1</v>
      </c>
      <c r="AH913" s="3" t="s">
        <v>74</v>
      </c>
      <c r="AI913" s="3" t="s">
        <v>1326</v>
      </c>
      <c r="AJ913" t="s">
        <v>114</v>
      </c>
      <c r="AK913" t="s">
        <v>114</v>
      </c>
      <c r="AL913" t="s">
        <v>114</v>
      </c>
      <c r="AM913" s="43" t="b">
        <v>1</v>
      </c>
      <c r="AN913" s="3">
        <v>43461.436552696803</v>
      </c>
      <c r="AO913" s="3"/>
      <c r="AP913" s="43" t="b">
        <v>1</v>
      </c>
      <c r="AQ913" s="3" t="b">
        <v>0</v>
      </c>
    </row>
    <row r="914" spans="1:43" x14ac:dyDescent="0.25">
      <c r="A914" s="39" t="str">
        <f>_xlfn.CONCAT(Table4[[#This Row],[Order]],"-",Table4[[#This Row],[Line]])</f>
        <v>76315-4</v>
      </c>
      <c r="B914" s="59">
        <v>43461</v>
      </c>
      <c r="C914" s="57">
        <v>76315</v>
      </c>
      <c r="D914" s="58" t="s">
        <v>2111</v>
      </c>
      <c r="E914" s="57">
        <v>4</v>
      </c>
      <c r="F914" s="57">
        <v>1</v>
      </c>
      <c r="G914" s="58" t="s">
        <v>43</v>
      </c>
      <c r="H914" s="57">
        <v>3</v>
      </c>
      <c r="I914" s="43" t="b">
        <v>1</v>
      </c>
      <c r="J914" s="43" t="b">
        <v>1</v>
      </c>
      <c r="K914" t="s">
        <v>135</v>
      </c>
      <c r="L914" s="43" t="b">
        <v>1</v>
      </c>
      <c r="M914" s="43" t="b">
        <v>1</v>
      </c>
      <c r="N914" s="43" t="b">
        <v>1</v>
      </c>
      <c r="O914" t="s">
        <v>114</v>
      </c>
      <c r="P914" t="s">
        <v>138</v>
      </c>
      <c r="Q914" t="s">
        <v>114</v>
      </c>
      <c r="R914" t="s">
        <v>114</v>
      </c>
      <c r="S914" t="s">
        <v>114</v>
      </c>
      <c r="T914" t="s">
        <v>114</v>
      </c>
      <c r="U914" t="s">
        <v>114</v>
      </c>
      <c r="V914" t="s">
        <v>114</v>
      </c>
      <c r="W914" s="5">
        <v>43454</v>
      </c>
      <c r="X914" s="58" t="s">
        <v>151</v>
      </c>
      <c r="Y914" s="58" t="s">
        <v>4564</v>
      </c>
      <c r="Z914" s="58" t="s">
        <v>4565</v>
      </c>
      <c r="AA914" s="58" t="s">
        <v>114</v>
      </c>
      <c r="AB914" s="58" t="s">
        <v>74</v>
      </c>
      <c r="AC914" s="57">
        <v>18</v>
      </c>
      <c r="AD914" s="58" t="s">
        <v>2110</v>
      </c>
      <c r="AE914" s="59">
        <v>43451</v>
      </c>
      <c r="AF914" s="58" t="s">
        <v>114</v>
      </c>
      <c r="AG914" s="57">
        <v>3</v>
      </c>
      <c r="AH914" s="3" t="s">
        <v>74</v>
      </c>
      <c r="AI914" s="3" t="s">
        <v>1326</v>
      </c>
      <c r="AJ914" t="s">
        <v>114</v>
      </c>
      <c r="AK914" t="s">
        <v>114</v>
      </c>
      <c r="AL914" t="s">
        <v>114</v>
      </c>
      <c r="AM914" s="43" t="b">
        <v>1</v>
      </c>
      <c r="AN914" s="3">
        <v>43461.436559178197</v>
      </c>
      <c r="AO914" s="3"/>
      <c r="AP914" s="43" t="b">
        <v>1</v>
      </c>
      <c r="AQ914" s="3" t="b">
        <v>0</v>
      </c>
    </row>
    <row r="915" spans="1:43" x14ac:dyDescent="0.25">
      <c r="A915" s="39" t="str">
        <f>_xlfn.CONCAT(Table4[[#This Row],[Order]],"-",Table4[[#This Row],[Line]])</f>
        <v>76332-1</v>
      </c>
      <c r="B915" s="59">
        <v>43468</v>
      </c>
      <c r="C915" s="57">
        <v>76332</v>
      </c>
      <c r="D915" s="58" t="s">
        <v>3540</v>
      </c>
      <c r="E915" s="57">
        <v>1</v>
      </c>
      <c r="F915" s="57">
        <v>1</v>
      </c>
      <c r="G915" s="58" t="s">
        <v>29</v>
      </c>
      <c r="H915" s="57">
        <v>1</v>
      </c>
      <c r="I915" s="43" t="b">
        <v>1</v>
      </c>
      <c r="J915" s="43" t="b">
        <v>1</v>
      </c>
      <c r="K915" t="s">
        <v>135</v>
      </c>
      <c r="L915" s="43" t="b">
        <v>1</v>
      </c>
      <c r="M915" s="43" t="b">
        <v>1</v>
      </c>
      <c r="N915" s="43" t="b">
        <v>1</v>
      </c>
      <c r="O915" t="s">
        <v>114</v>
      </c>
      <c r="P915" t="s">
        <v>138</v>
      </c>
      <c r="Q915" t="s">
        <v>114</v>
      </c>
      <c r="R915" t="s">
        <v>114</v>
      </c>
      <c r="S915" t="s">
        <v>114</v>
      </c>
      <c r="T915" t="s">
        <v>114</v>
      </c>
      <c r="U915" t="s">
        <v>114</v>
      </c>
      <c r="V915" t="s">
        <v>114</v>
      </c>
      <c r="W915" s="5">
        <v>43462</v>
      </c>
      <c r="X915" s="58" t="s">
        <v>114</v>
      </c>
      <c r="Y915" s="58" t="s">
        <v>4746</v>
      </c>
      <c r="Z915" s="58" t="s">
        <v>1141</v>
      </c>
      <c r="AA915" s="58" t="s">
        <v>41</v>
      </c>
      <c r="AB915" s="58" t="s">
        <v>74</v>
      </c>
      <c r="AC915" s="57">
        <v>4</v>
      </c>
      <c r="AD915" s="58" t="s">
        <v>3539</v>
      </c>
      <c r="AE915" s="59">
        <v>43455</v>
      </c>
      <c r="AF915" s="58" t="s">
        <v>114</v>
      </c>
      <c r="AG915" s="57">
        <v>10</v>
      </c>
      <c r="AH915" s="3" t="s">
        <v>180</v>
      </c>
      <c r="AI915" s="3" t="s">
        <v>1319</v>
      </c>
      <c r="AJ915" t="s">
        <v>114</v>
      </c>
      <c r="AK915" t="s">
        <v>114</v>
      </c>
      <c r="AL915" t="s">
        <v>114</v>
      </c>
      <c r="AM915" s="43" t="b">
        <v>1</v>
      </c>
      <c r="AN915" s="3">
        <v>43465.3525560532</v>
      </c>
      <c r="AO915" s="3"/>
      <c r="AP915" s="43" t="b">
        <v>1</v>
      </c>
      <c r="AQ915" s="3" t="b">
        <v>1</v>
      </c>
    </row>
    <row r="916" spans="1:43" x14ac:dyDescent="0.25">
      <c r="A916" s="39" t="str">
        <f>_xlfn.CONCAT(Table4[[#This Row],[Order]],"-",Table4[[#This Row],[Line]])</f>
        <v>76338-5</v>
      </c>
      <c r="B916" s="1">
        <v>43488</v>
      </c>
      <c r="C916" s="10">
        <v>76338</v>
      </c>
      <c r="D916" s="7" t="s">
        <v>4404</v>
      </c>
      <c r="E916" s="10">
        <v>5</v>
      </c>
      <c r="F916" s="10">
        <v>1</v>
      </c>
      <c r="G916" s="7" t="s">
        <v>42</v>
      </c>
      <c r="H916" s="10">
        <v>32</v>
      </c>
      <c r="I916" s="43" t="b">
        <v>0</v>
      </c>
      <c r="J916" s="43" t="b">
        <v>0</v>
      </c>
      <c r="K916" t="s">
        <v>114</v>
      </c>
      <c r="L916" s="43" t="b">
        <v>0</v>
      </c>
      <c r="M916" s="43" t="b">
        <v>0</v>
      </c>
      <c r="N916" s="43" t="b">
        <v>0</v>
      </c>
      <c r="O916" t="s">
        <v>114</v>
      </c>
      <c r="P916" t="s">
        <v>114</v>
      </c>
      <c r="Q916" t="s">
        <v>114</v>
      </c>
      <c r="R916" t="s">
        <v>114</v>
      </c>
      <c r="S916" t="s">
        <v>114</v>
      </c>
      <c r="T916" t="s">
        <v>114</v>
      </c>
      <c r="U916" t="s">
        <v>114</v>
      </c>
      <c r="V916" t="s">
        <v>114</v>
      </c>
      <c r="W916" s="5">
        <v>43483</v>
      </c>
      <c r="X916" s="7" t="s">
        <v>114</v>
      </c>
      <c r="Y916" s="7"/>
      <c r="Z916" s="7" t="s">
        <v>56</v>
      </c>
      <c r="AA916" s="7" t="s">
        <v>114</v>
      </c>
      <c r="AB916" s="7" t="s">
        <v>74</v>
      </c>
      <c r="AC916" s="10">
        <v>15</v>
      </c>
      <c r="AD916" s="7" t="s">
        <v>2903</v>
      </c>
      <c r="AE916" s="7"/>
      <c r="AF916" s="7" t="s">
        <v>114</v>
      </c>
      <c r="AG916" s="10">
        <v>32</v>
      </c>
      <c r="AH916" s="3" t="s">
        <v>74</v>
      </c>
      <c r="AI916" s="3" t="s">
        <v>1330</v>
      </c>
      <c r="AJ916" t="s">
        <v>114</v>
      </c>
      <c r="AK916" t="s">
        <v>114</v>
      </c>
      <c r="AL916" t="s">
        <v>114</v>
      </c>
      <c r="AM916" s="43" t="b">
        <v>1</v>
      </c>
      <c r="AN916" s="3">
        <v>43465.300640312496</v>
      </c>
      <c r="AO916" s="3"/>
      <c r="AP916" s="43" t="b">
        <v>1</v>
      </c>
      <c r="AQ916" s="3" t="b">
        <v>0</v>
      </c>
    </row>
    <row r="917" spans="1:43" x14ac:dyDescent="0.25">
      <c r="A917" s="39" t="str">
        <f>_xlfn.CONCAT(Table4[[#This Row],[Order]],"-",Table4[[#This Row],[Line]])</f>
        <v>76338-7</v>
      </c>
      <c r="B917" s="1">
        <v>43462</v>
      </c>
      <c r="C917" s="10">
        <v>76338</v>
      </c>
      <c r="D917" s="7" t="s">
        <v>2143</v>
      </c>
      <c r="E917" s="10">
        <v>7</v>
      </c>
      <c r="F917" s="10">
        <v>1</v>
      </c>
      <c r="G917" s="7" t="s">
        <v>43</v>
      </c>
      <c r="H917" s="10">
        <v>8</v>
      </c>
      <c r="I917" s="43" t="b">
        <v>1</v>
      </c>
      <c r="J917" s="43" t="b">
        <v>1</v>
      </c>
      <c r="K917" t="s">
        <v>135</v>
      </c>
      <c r="L917" s="43" t="b">
        <v>1</v>
      </c>
      <c r="M917" s="43" t="b">
        <v>1</v>
      </c>
      <c r="N917" s="43" t="b">
        <v>1</v>
      </c>
      <c r="O917" t="s">
        <v>114</v>
      </c>
      <c r="P917" t="s">
        <v>138</v>
      </c>
      <c r="Q917" t="s">
        <v>114</v>
      </c>
      <c r="R917" t="s">
        <v>114</v>
      </c>
      <c r="S917" t="s">
        <v>114</v>
      </c>
      <c r="T917" t="s">
        <v>114</v>
      </c>
      <c r="U917" t="s">
        <v>114</v>
      </c>
      <c r="V917" t="s">
        <v>114</v>
      </c>
      <c r="W917" s="5">
        <v>43455</v>
      </c>
      <c r="X917" s="7" t="s">
        <v>151</v>
      </c>
      <c r="Y917" s="7" t="s">
        <v>5073</v>
      </c>
      <c r="Z917" s="7" t="s">
        <v>40</v>
      </c>
      <c r="AA917" s="7" t="s">
        <v>125</v>
      </c>
      <c r="AB917" s="7" t="s">
        <v>74</v>
      </c>
      <c r="AC917" s="10">
        <v>1</v>
      </c>
      <c r="AD917" s="7" t="s">
        <v>2142</v>
      </c>
      <c r="AE917" s="7">
        <v>43461</v>
      </c>
      <c r="AF917" s="7" t="s">
        <v>114</v>
      </c>
      <c r="AG917" s="10">
        <v>8</v>
      </c>
      <c r="AH917" s="3" t="s">
        <v>74</v>
      </c>
      <c r="AI917" s="3" t="s">
        <v>1330</v>
      </c>
      <c r="AJ917" t="s">
        <v>114</v>
      </c>
      <c r="AK917" t="s">
        <v>114</v>
      </c>
      <c r="AL917" t="s">
        <v>114</v>
      </c>
      <c r="AM917" s="43" t="b">
        <v>1</v>
      </c>
      <c r="AN917" s="3">
        <v>43465.300659803201</v>
      </c>
      <c r="AO917" s="3"/>
      <c r="AP917" s="43" t="b">
        <v>1</v>
      </c>
      <c r="AQ917" s="3" t="b">
        <v>1</v>
      </c>
    </row>
    <row r="918" spans="1:43" x14ac:dyDescent="0.25">
      <c r="A918" s="39" t="str">
        <f>_xlfn.CONCAT(Table4[[#This Row],[Order]],"-",Table4[[#This Row],[Line]])</f>
        <v>76338-8</v>
      </c>
      <c r="B918" s="59">
        <v>43462</v>
      </c>
      <c r="C918" s="57">
        <v>76338</v>
      </c>
      <c r="D918" s="58" t="s">
        <v>2145</v>
      </c>
      <c r="E918" s="57">
        <v>8</v>
      </c>
      <c r="F918" s="57">
        <v>1</v>
      </c>
      <c r="G918" s="58" t="s">
        <v>43</v>
      </c>
      <c r="H918" s="57">
        <v>3</v>
      </c>
      <c r="I918" s="43" t="b">
        <v>1</v>
      </c>
      <c r="J918" s="43" t="b">
        <v>1</v>
      </c>
      <c r="K918" t="s">
        <v>135</v>
      </c>
      <c r="L918" s="43" t="b">
        <v>1</v>
      </c>
      <c r="M918" s="43" t="b">
        <v>1</v>
      </c>
      <c r="N918" s="43" t="b">
        <v>1</v>
      </c>
      <c r="O918" t="s">
        <v>114</v>
      </c>
      <c r="P918" t="s">
        <v>138</v>
      </c>
      <c r="Q918" t="s">
        <v>114</v>
      </c>
      <c r="R918" t="s">
        <v>114</v>
      </c>
      <c r="S918" t="s">
        <v>114</v>
      </c>
      <c r="T918" t="s">
        <v>114</v>
      </c>
      <c r="U918" t="s">
        <v>114</v>
      </c>
      <c r="V918" t="s">
        <v>114</v>
      </c>
      <c r="W918" s="5">
        <v>43455</v>
      </c>
      <c r="X918" s="58" t="s">
        <v>151</v>
      </c>
      <c r="Y918" s="58" t="s">
        <v>5074</v>
      </c>
      <c r="Z918" s="58" t="s">
        <v>2303</v>
      </c>
      <c r="AA918" s="58" t="s">
        <v>114</v>
      </c>
      <c r="AB918" s="58" t="s">
        <v>74</v>
      </c>
      <c r="AC918" s="57">
        <v>1</v>
      </c>
      <c r="AD918" s="58" t="s">
        <v>2144</v>
      </c>
      <c r="AE918" s="59">
        <v>43461</v>
      </c>
      <c r="AF918" s="58" t="s">
        <v>114</v>
      </c>
      <c r="AG918" s="57">
        <v>3</v>
      </c>
      <c r="AH918" s="3" t="s">
        <v>74</v>
      </c>
      <c r="AI918" s="3" t="s">
        <v>1330</v>
      </c>
      <c r="AJ918" t="s">
        <v>114</v>
      </c>
      <c r="AK918" t="s">
        <v>114</v>
      </c>
      <c r="AL918" t="s">
        <v>114</v>
      </c>
      <c r="AM918" s="43" t="b">
        <v>1</v>
      </c>
      <c r="AN918" s="3">
        <v>43465.300668286996</v>
      </c>
      <c r="AO918" s="3"/>
      <c r="AP918" s="43" t="b">
        <v>1</v>
      </c>
      <c r="AQ918" s="3" t="b">
        <v>0</v>
      </c>
    </row>
    <row r="919" spans="1:43" x14ac:dyDescent="0.25">
      <c r="A919" s="39" t="str">
        <f>_xlfn.CONCAT(Table4[[#This Row],[Order]],"-",Table4[[#This Row],[Line]])</f>
        <v>76338-9</v>
      </c>
      <c r="B919" s="1">
        <v>43462</v>
      </c>
      <c r="C919" s="10">
        <v>76338</v>
      </c>
      <c r="D919" s="7" t="s">
        <v>2147</v>
      </c>
      <c r="E919" s="10">
        <v>9</v>
      </c>
      <c r="F919" s="10">
        <v>1</v>
      </c>
      <c r="G919" s="7" t="s">
        <v>43</v>
      </c>
      <c r="H919" s="10">
        <v>1</v>
      </c>
      <c r="I919" s="43" t="b">
        <v>1</v>
      </c>
      <c r="J919" s="43" t="b">
        <v>1</v>
      </c>
      <c r="K919" t="s">
        <v>135</v>
      </c>
      <c r="L919" s="43" t="b">
        <v>1</v>
      </c>
      <c r="M919" s="43" t="b">
        <v>1</v>
      </c>
      <c r="N919" s="43" t="b">
        <v>1</v>
      </c>
      <c r="O919" t="s">
        <v>114</v>
      </c>
      <c r="P919" t="s">
        <v>138</v>
      </c>
      <c r="Q919" t="s">
        <v>114</v>
      </c>
      <c r="R919" t="s">
        <v>114</v>
      </c>
      <c r="S919" t="s">
        <v>114</v>
      </c>
      <c r="T919" t="s">
        <v>114</v>
      </c>
      <c r="U919" t="s">
        <v>114</v>
      </c>
      <c r="V919" t="s">
        <v>114</v>
      </c>
      <c r="W919" s="5">
        <v>43455</v>
      </c>
      <c r="X919" s="7" t="s">
        <v>151</v>
      </c>
      <c r="Y919" s="7" t="s">
        <v>5075</v>
      </c>
      <c r="Z919" s="7" t="s">
        <v>2797</v>
      </c>
      <c r="AA919" s="7" t="s">
        <v>114</v>
      </c>
      <c r="AB919" s="7" t="s">
        <v>74</v>
      </c>
      <c r="AC919" s="10">
        <v>1</v>
      </c>
      <c r="AD919" s="7" t="s">
        <v>2146</v>
      </c>
      <c r="AE919" s="7">
        <v>43461</v>
      </c>
      <c r="AF919" s="7" t="s">
        <v>114</v>
      </c>
      <c r="AG919" s="10">
        <v>2</v>
      </c>
      <c r="AH919" s="3" t="s">
        <v>74</v>
      </c>
      <c r="AI919" s="3" t="s">
        <v>1330</v>
      </c>
      <c r="AJ919" t="s">
        <v>114</v>
      </c>
      <c r="AK919" t="s">
        <v>114</v>
      </c>
      <c r="AL919" t="s">
        <v>114</v>
      </c>
      <c r="AM919" s="43" t="b">
        <v>1</v>
      </c>
      <c r="AN919" s="3">
        <v>43465.300676620398</v>
      </c>
      <c r="AO919" s="3"/>
      <c r="AP919" s="43" t="b">
        <v>1</v>
      </c>
      <c r="AQ919" s="3" t="b">
        <v>0</v>
      </c>
    </row>
    <row r="920" spans="1:43" x14ac:dyDescent="0.25">
      <c r="A920" s="39" t="str">
        <f>_xlfn.CONCAT(Table4[[#This Row],[Order]],"-",Table4[[#This Row],[Line]])</f>
        <v>76338-10</v>
      </c>
      <c r="B920" s="1">
        <v>43462</v>
      </c>
      <c r="C920" s="10">
        <v>76338</v>
      </c>
      <c r="D920" s="7" t="s">
        <v>2149</v>
      </c>
      <c r="E920" s="10">
        <v>10</v>
      </c>
      <c r="F920" s="10">
        <v>1</v>
      </c>
      <c r="G920" s="7" t="s">
        <v>43</v>
      </c>
      <c r="H920" s="10">
        <v>1</v>
      </c>
      <c r="I920" s="43" t="b">
        <v>1</v>
      </c>
      <c r="J920" s="43" t="b">
        <v>1</v>
      </c>
      <c r="K920" t="s">
        <v>135</v>
      </c>
      <c r="L920" s="43" t="b">
        <v>1</v>
      </c>
      <c r="M920" s="43" t="b">
        <v>1</v>
      </c>
      <c r="N920" s="43" t="b">
        <v>1</v>
      </c>
      <c r="O920" t="s">
        <v>114</v>
      </c>
      <c r="P920" t="s">
        <v>138</v>
      </c>
      <c r="Q920" t="s">
        <v>114</v>
      </c>
      <c r="R920" t="s">
        <v>114</v>
      </c>
      <c r="S920" t="s">
        <v>114</v>
      </c>
      <c r="T920" t="s">
        <v>114</v>
      </c>
      <c r="U920" t="s">
        <v>114</v>
      </c>
      <c r="V920" t="s">
        <v>114</v>
      </c>
      <c r="W920" s="5">
        <v>43455</v>
      </c>
      <c r="X920" s="7" t="s">
        <v>151</v>
      </c>
      <c r="Y920" s="7" t="s">
        <v>5076</v>
      </c>
      <c r="Z920" s="7" t="s">
        <v>2798</v>
      </c>
      <c r="AA920" s="7" t="s">
        <v>114</v>
      </c>
      <c r="AB920" s="7" t="s">
        <v>74</v>
      </c>
      <c r="AC920" s="10">
        <v>1</v>
      </c>
      <c r="AD920" s="7" t="s">
        <v>2148</v>
      </c>
      <c r="AE920" s="7">
        <v>43461</v>
      </c>
      <c r="AF920" s="7" t="s">
        <v>114</v>
      </c>
      <c r="AG920" s="10">
        <v>2</v>
      </c>
      <c r="AH920" s="3" t="s">
        <v>74</v>
      </c>
      <c r="AI920" s="3" t="s">
        <v>1330</v>
      </c>
      <c r="AJ920" t="s">
        <v>114</v>
      </c>
      <c r="AK920" t="s">
        <v>114</v>
      </c>
      <c r="AL920" t="s">
        <v>114</v>
      </c>
      <c r="AM920" s="43" t="b">
        <v>1</v>
      </c>
      <c r="AN920" s="3">
        <v>43465.300684722199</v>
      </c>
      <c r="AO920" s="3"/>
      <c r="AP920" s="43" t="b">
        <v>1</v>
      </c>
      <c r="AQ920" s="3" t="b">
        <v>0</v>
      </c>
    </row>
    <row r="921" spans="1:43" x14ac:dyDescent="0.25">
      <c r="A921" s="39" t="str">
        <f>_xlfn.CONCAT(Table4[[#This Row],[Order]],"-",Table4[[#This Row],[Line]])</f>
        <v>76338-36</v>
      </c>
      <c r="B921" s="1">
        <v>43462</v>
      </c>
      <c r="C921" s="10">
        <v>76338</v>
      </c>
      <c r="D921" s="7" t="s">
        <v>2151</v>
      </c>
      <c r="E921" s="10">
        <v>36</v>
      </c>
      <c r="F921" s="10">
        <v>1</v>
      </c>
      <c r="G921" s="7" t="s">
        <v>43</v>
      </c>
      <c r="H921" s="10">
        <v>7</v>
      </c>
      <c r="I921" s="43" t="b">
        <v>1</v>
      </c>
      <c r="J921" s="43" t="b">
        <v>1</v>
      </c>
      <c r="K921" t="s">
        <v>135</v>
      </c>
      <c r="L921" s="43" t="b">
        <v>1</v>
      </c>
      <c r="M921" s="43" t="b">
        <v>1</v>
      </c>
      <c r="N921" s="43" t="b">
        <v>1</v>
      </c>
      <c r="O921" t="s">
        <v>114</v>
      </c>
      <c r="P921" t="s">
        <v>138</v>
      </c>
      <c r="Q921" t="s">
        <v>114</v>
      </c>
      <c r="R921" t="s">
        <v>114</v>
      </c>
      <c r="S921" t="s">
        <v>114</v>
      </c>
      <c r="T921" t="s">
        <v>114</v>
      </c>
      <c r="U921" t="s">
        <v>114</v>
      </c>
      <c r="V921" t="s">
        <v>114</v>
      </c>
      <c r="W921" s="5">
        <v>43455</v>
      </c>
      <c r="X921" s="7" t="s">
        <v>151</v>
      </c>
      <c r="Y921" s="7" t="s">
        <v>5077</v>
      </c>
      <c r="Z921" s="7" t="s">
        <v>150</v>
      </c>
      <c r="AA921" s="7" t="s">
        <v>114</v>
      </c>
      <c r="AB921" s="7" t="s">
        <v>74</v>
      </c>
      <c r="AC921" s="10">
        <v>1</v>
      </c>
      <c r="AD921" s="7" t="s">
        <v>2150</v>
      </c>
      <c r="AE921" s="7">
        <v>43461</v>
      </c>
      <c r="AF921" s="7" t="s">
        <v>114</v>
      </c>
      <c r="AG921" s="10">
        <v>7</v>
      </c>
      <c r="AH921" s="3" t="s">
        <v>74</v>
      </c>
      <c r="AI921" s="3" t="s">
        <v>1330</v>
      </c>
      <c r="AJ921" t="s">
        <v>114</v>
      </c>
      <c r="AK921" t="s">
        <v>114</v>
      </c>
      <c r="AL921" t="s">
        <v>114</v>
      </c>
      <c r="AM921" s="43" t="b">
        <v>1</v>
      </c>
      <c r="AN921" s="3">
        <v>43465.300692511599</v>
      </c>
      <c r="AO921" s="3"/>
      <c r="AP921" s="43" t="b">
        <v>1</v>
      </c>
      <c r="AQ921" s="3" t="b">
        <v>0</v>
      </c>
    </row>
    <row r="922" spans="1:43" x14ac:dyDescent="0.25">
      <c r="A922" s="39" t="str">
        <f>_xlfn.CONCAT(Table4[[#This Row],[Order]],"-",Table4[[#This Row],[Line]])</f>
        <v>76338-37</v>
      </c>
      <c r="B922" s="1">
        <v>43462</v>
      </c>
      <c r="C922" s="10">
        <v>76338</v>
      </c>
      <c r="D922" s="7" t="s">
        <v>2153</v>
      </c>
      <c r="E922" s="10">
        <v>37</v>
      </c>
      <c r="F922" s="10">
        <v>1</v>
      </c>
      <c r="G922" s="7" t="s">
        <v>43</v>
      </c>
      <c r="H922" s="10">
        <v>3</v>
      </c>
      <c r="I922" s="43" t="b">
        <v>1</v>
      </c>
      <c r="J922" s="43" t="b">
        <v>1</v>
      </c>
      <c r="K922" t="s">
        <v>135</v>
      </c>
      <c r="L922" s="43" t="b">
        <v>1</v>
      </c>
      <c r="M922" s="43" t="b">
        <v>1</v>
      </c>
      <c r="N922" s="43" t="b">
        <v>1</v>
      </c>
      <c r="O922" t="s">
        <v>114</v>
      </c>
      <c r="P922" t="s">
        <v>138</v>
      </c>
      <c r="Q922" t="s">
        <v>114</v>
      </c>
      <c r="R922" t="s">
        <v>114</v>
      </c>
      <c r="S922" t="s">
        <v>114</v>
      </c>
      <c r="T922" t="s">
        <v>114</v>
      </c>
      <c r="U922" t="s">
        <v>114</v>
      </c>
      <c r="V922" t="s">
        <v>114</v>
      </c>
      <c r="W922" s="5">
        <v>43455</v>
      </c>
      <c r="X922" s="7" t="s">
        <v>151</v>
      </c>
      <c r="Y922" s="7" t="s">
        <v>5078</v>
      </c>
      <c r="Z922" s="7" t="s">
        <v>1218</v>
      </c>
      <c r="AA922" s="7" t="s">
        <v>114</v>
      </c>
      <c r="AB922" s="7" t="s">
        <v>74</v>
      </c>
      <c r="AC922" s="10">
        <v>1</v>
      </c>
      <c r="AD922" s="7" t="s">
        <v>2152</v>
      </c>
      <c r="AE922" s="7">
        <v>43461</v>
      </c>
      <c r="AF922" s="7" t="s">
        <v>114</v>
      </c>
      <c r="AG922" s="10">
        <v>3</v>
      </c>
      <c r="AH922" s="3" t="s">
        <v>74</v>
      </c>
      <c r="AI922" s="3" t="s">
        <v>1330</v>
      </c>
      <c r="AJ922" t="s">
        <v>114</v>
      </c>
      <c r="AK922" t="s">
        <v>114</v>
      </c>
      <c r="AL922" t="s">
        <v>114</v>
      </c>
      <c r="AM922" s="43" t="b">
        <v>1</v>
      </c>
      <c r="AN922" s="3">
        <v>43465.300701354201</v>
      </c>
      <c r="AO922" s="3"/>
      <c r="AP922" s="43" t="b">
        <v>1</v>
      </c>
      <c r="AQ922" s="3" t="b">
        <v>0</v>
      </c>
    </row>
    <row r="923" spans="1:43" x14ac:dyDescent="0.25">
      <c r="A923" s="39" t="str">
        <f>_xlfn.CONCAT(Table4[[#This Row],[Order]],"-",Table4[[#This Row],[Line]])</f>
        <v>76338-40</v>
      </c>
      <c r="B923" s="1">
        <v>43462</v>
      </c>
      <c r="C923" s="10">
        <v>76338</v>
      </c>
      <c r="D923" s="7" t="s">
        <v>2155</v>
      </c>
      <c r="E923" s="10">
        <v>40</v>
      </c>
      <c r="F923" s="10">
        <v>1</v>
      </c>
      <c r="G923" s="7" t="s">
        <v>43</v>
      </c>
      <c r="H923" s="10">
        <v>3</v>
      </c>
      <c r="I923" s="43" t="b">
        <v>1</v>
      </c>
      <c r="J923" s="43" t="b">
        <v>1</v>
      </c>
      <c r="K923" t="s">
        <v>135</v>
      </c>
      <c r="L923" s="43" t="b">
        <v>1</v>
      </c>
      <c r="M923" s="43" t="b">
        <v>1</v>
      </c>
      <c r="N923" s="43" t="b">
        <v>1</v>
      </c>
      <c r="O923" t="s">
        <v>114</v>
      </c>
      <c r="P923" t="s">
        <v>138</v>
      </c>
      <c r="Q923" t="s">
        <v>114</v>
      </c>
      <c r="R923" t="s">
        <v>114</v>
      </c>
      <c r="S923" t="s">
        <v>114</v>
      </c>
      <c r="T923" t="s">
        <v>114</v>
      </c>
      <c r="U923" t="s">
        <v>114</v>
      </c>
      <c r="V923" t="s">
        <v>114</v>
      </c>
      <c r="W923" s="5">
        <v>43455</v>
      </c>
      <c r="X923" s="7" t="s">
        <v>151</v>
      </c>
      <c r="Y923" s="7" t="s">
        <v>5079</v>
      </c>
      <c r="Z923" s="7" t="s">
        <v>40</v>
      </c>
      <c r="AA923" s="7" t="s">
        <v>114</v>
      </c>
      <c r="AB923" s="7" t="s">
        <v>74</v>
      </c>
      <c r="AC923" s="10">
        <v>1</v>
      </c>
      <c r="AD923" s="7" t="s">
        <v>2154</v>
      </c>
      <c r="AE923" s="7">
        <v>43461</v>
      </c>
      <c r="AF923" s="7" t="s">
        <v>114</v>
      </c>
      <c r="AG923" s="10">
        <v>3</v>
      </c>
      <c r="AH923" s="3" t="s">
        <v>74</v>
      </c>
      <c r="AI923" s="3" t="s">
        <v>1330</v>
      </c>
      <c r="AJ923" t="s">
        <v>114</v>
      </c>
      <c r="AK923" t="s">
        <v>114</v>
      </c>
      <c r="AL923" t="s">
        <v>114</v>
      </c>
      <c r="AM923" s="43" t="b">
        <v>1</v>
      </c>
      <c r="AN923" s="3">
        <v>43465.3007107292</v>
      </c>
      <c r="AO923" s="3"/>
      <c r="AP923" s="43" t="b">
        <v>1</v>
      </c>
      <c r="AQ923" s="3" t="b">
        <v>0</v>
      </c>
    </row>
    <row r="924" spans="1:43" x14ac:dyDescent="0.25">
      <c r="A924" s="39" t="str">
        <f>_xlfn.CONCAT(Table4[[#This Row],[Order]],"-",Table4[[#This Row],[Line]])</f>
        <v>76338-41</v>
      </c>
      <c r="B924" s="1">
        <v>43462</v>
      </c>
      <c r="C924" s="10">
        <v>76338</v>
      </c>
      <c r="D924" s="7" t="s">
        <v>2143</v>
      </c>
      <c r="E924" s="10">
        <v>41</v>
      </c>
      <c r="F924" s="10">
        <v>1</v>
      </c>
      <c r="G924" s="7" t="s">
        <v>43</v>
      </c>
      <c r="H924" s="10">
        <v>3</v>
      </c>
      <c r="I924" s="43" t="b">
        <v>1</v>
      </c>
      <c r="J924" s="43" t="b">
        <v>1</v>
      </c>
      <c r="K924" t="s">
        <v>135</v>
      </c>
      <c r="L924" s="43" t="b">
        <v>1</v>
      </c>
      <c r="M924" s="43" t="b">
        <v>1</v>
      </c>
      <c r="N924" s="43" t="b">
        <v>1</v>
      </c>
      <c r="O924" t="s">
        <v>114</v>
      </c>
      <c r="P924" t="s">
        <v>138</v>
      </c>
      <c r="Q924" t="s">
        <v>114</v>
      </c>
      <c r="R924" t="s">
        <v>114</v>
      </c>
      <c r="S924" t="s">
        <v>114</v>
      </c>
      <c r="T924" t="s">
        <v>114</v>
      </c>
      <c r="U924" t="s">
        <v>114</v>
      </c>
      <c r="V924" t="s">
        <v>114</v>
      </c>
      <c r="W924" s="5">
        <v>43455</v>
      </c>
      <c r="X924" s="7" t="s">
        <v>151</v>
      </c>
      <c r="Y924" s="7" t="s">
        <v>5080</v>
      </c>
      <c r="Z924" s="7" t="s">
        <v>40</v>
      </c>
      <c r="AA924" s="7" t="s">
        <v>114</v>
      </c>
      <c r="AB924" s="7" t="s">
        <v>74</v>
      </c>
      <c r="AC924" s="10">
        <v>1</v>
      </c>
      <c r="AD924" s="7" t="s">
        <v>2156</v>
      </c>
      <c r="AE924" s="7">
        <v>43461</v>
      </c>
      <c r="AF924" s="7" t="s">
        <v>114</v>
      </c>
      <c r="AG924" s="10">
        <v>3</v>
      </c>
      <c r="AH924" s="3" t="s">
        <v>74</v>
      </c>
      <c r="AI924" s="3" t="s">
        <v>1330</v>
      </c>
      <c r="AJ924" t="s">
        <v>114</v>
      </c>
      <c r="AK924" t="s">
        <v>114</v>
      </c>
      <c r="AL924" t="s">
        <v>114</v>
      </c>
      <c r="AM924" s="43" t="b">
        <v>1</v>
      </c>
      <c r="AN924" s="3">
        <v>43465.300718715298</v>
      </c>
      <c r="AO924" s="3"/>
      <c r="AP924" s="43" t="b">
        <v>1</v>
      </c>
      <c r="AQ924" s="3" t="b">
        <v>0</v>
      </c>
    </row>
    <row r="925" spans="1:43" x14ac:dyDescent="0.25">
      <c r="A925" s="39" t="str">
        <f>_xlfn.CONCAT(Table4[[#This Row],[Order]],"-",Table4[[#This Row],[Line]])</f>
        <v>76338-42</v>
      </c>
      <c r="B925" s="1">
        <v>43462</v>
      </c>
      <c r="C925" s="10">
        <v>76338</v>
      </c>
      <c r="D925" s="7" t="s">
        <v>2157</v>
      </c>
      <c r="E925" s="10">
        <v>42</v>
      </c>
      <c r="F925" s="10">
        <v>1</v>
      </c>
      <c r="G925" s="7" t="s">
        <v>43</v>
      </c>
      <c r="H925" s="10">
        <v>4</v>
      </c>
      <c r="I925" s="43" t="b">
        <v>1</v>
      </c>
      <c r="J925" s="43" t="b">
        <v>1</v>
      </c>
      <c r="K925" t="s">
        <v>135</v>
      </c>
      <c r="L925" s="43" t="b">
        <v>1</v>
      </c>
      <c r="M925" s="43" t="b">
        <v>1</v>
      </c>
      <c r="N925" s="43" t="b">
        <v>1</v>
      </c>
      <c r="O925" t="s">
        <v>114</v>
      </c>
      <c r="P925" t="s">
        <v>114</v>
      </c>
      <c r="Q925" t="s">
        <v>114</v>
      </c>
      <c r="R925" t="s">
        <v>114</v>
      </c>
      <c r="S925" t="s">
        <v>114</v>
      </c>
      <c r="T925" t="s">
        <v>114</v>
      </c>
      <c r="U925" t="s">
        <v>114</v>
      </c>
      <c r="V925" t="s">
        <v>114</v>
      </c>
      <c r="W925" s="5">
        <v>43455</v>
      </c>
      <c r="X925" s="7" t="s">
        <v>151</v>
      </c>
      <c r="Y925" s="7" t="s">
        <v>5081</v>
      </c>
      <c r="Z925" s="7" t="s">
        <v>2448</v>
      </c>
      <c r="AA925" s="7" t="s">
        <v>114</v>
      </c>
      <c r="AB925" s="7" t="s">
        <v>74</v>
      </c>
      <c r="AC925" s="10">
        <v>1</v>
      </c>
      <c r="AD925" s="7" t="s">
        <v>37</v>
      </c>
      <c r="AE925" s="7">
        <v>43461</v>
      </c>
      <c r="AF925" s="7" t="s">
        <v>114</v>
      </c>
      <c r="AG925" s="10">
        <v>4</v>
      </c>
      <c r="AH925" s="3" t="s">
        <v>74</v>
      </c>
      <c r="AI925" s="3" t="s">
        <v>1330</v>
      </c>
      <c r="AJ925" t="s">
        <v>114</v>
      </c>
      <c r="AK925" t="s">
        <v>114</v>
      </c>
      <c r="AL925" t="s">
        <v>114</v>
      </c>
      <c r="AM925" s="43" t="b">
        <v>1</v>
      </c>
      <c r="AN925" s="3">
        <v>43465.3007266204</v>
      </c>
      <c r="AO925" s="3"/>
      <c r="AP925" s="43" t="b">
        <v>1</v>
      </c>
      <c r="AQ925" s="3" t="b">
        <v>0</v>
      </c>
    </row>
    <row r="926" spans="1:43" x14ac:dyDescent="0.25">
      <c r="A926" s="39" t="str">
        <f>_xlfn.CONCAT(Table4[[#This Row],[Order]],"-",Table4[[#This Row],[Line]])</f>
        <v>76338-43</v>
      </c>
      <c r="B926" s="1">
        <v>43462</v>
      </c>
      <c r="C926" s="10">
        <v>76338</v>
      </c>
      <c r="D926" s="7" t="s">
        <v>2159</v>
      </c>
      <c r="E926" s="10">
        <v>43</v>
      </c>
      <c r="F926" s="10">
        <v>1</v>
      </c>
      <c r="G926" s="7" t="s">
        <v>43</v>
      </c>
      <c r="H926" s="10">
        <v>21</v>
      </c>
      <c r="I926" s="43" t="b">
        <v>1</v>
      </c>
      <c r="J926" s="43" t="b">
        <v>1</v>
      </c>
      <c r="K926" t="s">
        <v>135</v>
      </c>
      <c r="L926" s="43" t="b">
        <v>1</v>
      </c>
      <c r="M926" s="43" t="b">
        <v>1</v>
      </c>
      <c r="N926" s="43" t="b">
        <v>1</v>
      </c>
      <c r="O926" t="s">
        <v>114</v>
      </c>
      <c r="P926" t="s">
        <v>114</v>
      </c>
      <c r="Q926" t="s">
        <v>114</v>
      </c>
      <c r="R926" t="s">
        <v>114</v>
      </c>
      <c r="S926" t="s">
        <v>114</v>
      </c>
      <c r="T926" t="s">
        <v>114</v>
      </c>
      <c r="U926" t="s">
        <v>114</v>
      </c>
      <c r="V926" t="s">
        <v>114</v>
      </c>
      <c r="W926" s="5">
        <v>43455</v>
      </c>
      <c r="X926" s="7" t="s">
        <v>151</v>
      </c>
      <c r="Y926" s="7" t="s">
        <v>5082</v>
      </c>
      <c r="Z926" s="7" t="s">
        <v>1063</v>
      </c>
      <c r="AA926" s="7" t="s">
        <v>114</v>
      </c>
      <c r="AB926" s="7" t="s">
        <v>74</v>
      </c>
      <c r="AC926" s="10">
        <v>1</v>
      </c>
      <c r="AD926" s="7" t="s">
        <v>2158</v>
      </c>
      <c r="AE926" s="7">
        <v>43461</v>
      </c>
      <c r="AF926" s="7" t="s">
        <v>114</v>
      </c>
      <c r="AG926" s="10">
        <v>21</v>
      </c>
      <c r="AH926" s="3" t="s">
        <v>74</v>
      </c>
      <c r="AI926" s="3" t="s">
        <v>1330</v>
      </c>
      <c r="AJ926" t="s">
        <v>114</v>
      </c>
      <c r="AK926" t="s">
        <v>114</v>
      </c>
      <c r="AL926" t="s">
        <v>114</v>
      </c>
      <c r="AM926" s="43" t="b">
        <v>1</v>
      </c>
      <c r="AN926" s="3">
        <v>43465.300734409699</v>
      </c>
      <c r="AO926" s="3"/>
      <c r="AP926" s="43" t="b">
        <v>1</v>
      </c>
      <c r="AQ926" s="3" t="b">
        <v>0</v>
      </c>
    </row>
    <row r="927" spans="1:43" x14ac:dyDescent="0.25">
      <c r="A927" s="39" t="str">
        <f>_xlfn.CONCAT(Table4[[#This Row],[Order]],"-",Table4[[#This Row],[Line]])</f>
        <v>76378-1</v>
      </c>
      <c r="B927" s="1">
        <v>43473</v>
      </c>
      <c r="C927" s="10">
        <v>76378</v>
      </c>
      <c r="D927" s="7" t="s">
        <v>2725</v>
      </c>
      <c r="E927" s="10">
        <v>1</v>
      </c>
      <c r="F927" s="10">
        <v>1</v>
      </c>
      <c r="G927" s="7" t="s">
        <v>29</v>
      </c>
      <c r="H927" s="10">
        <v>6</v>
      </c>
      <c r="I927" s="43" t="b">
        <v>1</v>
      </c>
      <c r="J927" s="43" t="b">
        <v>1</v>
      </c>
      <c r="K927" t="s">
        <v>135</v>
      </c>
      <c r="L927" s="43" t="b">
        <v>1</v>
      </c>
      <c r="M927" s="43" t="b">
        <v>1</v>
      </c>
      <c r="N927" s="43" t="b">
        <v>1</v>
      </c>
      <c r="O927" t="s">
        <v>138</v>
      </c>
      <c r="P927" t="s">
        <v>114</v>
      </c>
      <c r="Q927" t="s">
        <v>114</v>
      </c>
      <c r="R927" t="s">
        <v>114</v>
      </c>
      <c r="S927" t="s">
        <v>114</v>
      </c>
      <c r="T927" t="s">
        <v>138</v>
      </c>
      <c r="U927" t="s">
        <v>138</v>
      </c>
      <c r="V927" t="s">
        <v>114</v>
      </c>
      <c r="W927" s="5">
        <v>43468</v>
      </c>
      <c r="X927" s="7" t="s">
        <v>151</v>
      </c>
      <c r="Y927" s="7" t="s">
        <v>5170</v>
      </c>
      <c r="Z927" s="7" t="s">
        <v>4021</v>
      </c>
      <c r="AA927" s="7" t="s">
        <v>114</v>
      </c>
      <c r="AB927" s="7" t="s">
        <v>74</v>
      </c>
      <c r="AC927" s="10">
        <v>10</v>
      </c>
      <c r="AD927" s="7" t="s">
        <v>2724</v>
      </c>
      <c r="AE927" s="7">
        <v>43462</v>
      </c>
      <c r="AF927" s="7" t="s">
        <v>114</v>
      </c>
      <c r="AG927" s="10">
        <v>18</v>
      </c>
      <c r="AH927" s="3" t="s">
        <v>74</v>
      </c>
      <c r="AI927" s="3" t="s">
        <v>1320</v>
      </c>
      <c r="AJ927" t="s">
        <v>114</v>
      </c>
      <c r="AK927" t="s">
        <v>114</v>
      </c>
      <c r="AL927" t="s">
        <v>114</v>
      </c>
      <c r="AM927" s="43" t="b">
        <v>0</v>
      </c>
      <c r="AN927" s="3"/>
      <c r="AO927" s="3"/>
      <c r="AP927" s="43" t="b">
        <v>0</v>
      </c>
      <c r="AQ927" s="3" t="b">
        <v>0</v>
      </c>
    </row>
    <row r="928" spans="1:43" x14ac:dyDescent="0.25">
      <c r="A928" s="39" t="str">
        <f>_xlfn.CONCAT(Table4[[#This Row],[Order]],"-",Table4[[#This Row],[Line]])</f>
        <v>76378-2</v>
      </c>
      <c r="B928" s="1">
        <v>43473</v>
      </c>
      <c r="C928" s="10">
        <v>76378</v>
      </c>
      <c r="D928" s="7" t="s">
        <v>2727</v>
      </c>
      <c r="E928" s="10">
        <v>2</v>
      </c>
      <c r="F928" s="10">
        <v>1</v>
      </c>
      <c r="G928" s="7" t="s">
        <v>29</v>
      </c>
      <c r="H928" s="10">
        <v>6</v>
      </c>
      <c r="I928" s="43" t="b">
        <v>1</v>
      </c>
      <c r="J928" s="43" t="b">
        <v>1</v>
      </c>
      <c r="K928" t="s">
        <v>135</v>
      </c>
      <c r="L928" s="43" t="b">
        <v>1</v>
      </c>
      <c r="M928" s="43" t="b">
        <v>1</v>
      </c>
      <c r="N928" s="43" t="b">
        <v>1</v>
      </c>
      <c r="O928" t="s">
        <v>138</v>
      </c>
      <c r="P928" t="s">
        <v>114</v>
      </c>
      <c r="Q928" t="s">
        <v>114</v>
      </c>
      <c r="R928" t="s">
        <v>114</v>
      </c>
      <c r="S928" t="s">
        <v>114</v>
      </c>
      <c r="T928" t="s">
        <v>138</v>
      </c>
      <c r="U928" t="s">
        <v>138</v>
      </c>
      <c r="V928" t="s">
        <v>114</v>
      </c>
      <c r="W928" s="5">
        <v>43468</v>
      </c>
      <c r="X928" s="7" t="s">
        <v>151</v>
      </c>
      <c r="Y928" s="7" t="s">
        <v>5171</v>
      </c>
      <c r="Z928" s="7" t="s">
        <v>4022</v>
      </c>
      <c r="AA928" s="7" t="s">
        <v>114</v>
      </c>
      <c r="AB928" s="7" t="s">
        <v>74</v>
      </c>
      <c r="AC928" s="10">
        <v>10</v>
      </c>
      <c r="AD928" s="7" t="s">
        <v>2726</v>
      </c>
      <c r="AE928" s="7">
        <v>43462</v>
      </c>
      <c r="AF928" s="7" t="s">
        <v>114</v>
      </c>
      <c r="AG928" s="10">
        <v>18</v>
      </c>
      <c r="AH928" s="3" t="s">
        <v>74</v>
      </c>
      <c r="AI928" s="3" t="s">
        <v>1320</v>
      </c>
      <c r="AJ928" t="s">
        <v>114</v>
      </c>
      <c r="AK928" t="s">
        <v>114</v>
      </c>
      <c r="AL928" t="s">
        <v>114</v>
      </c>
      <c r="AM928" s="43" t="b">
        <v>0</v>
      </c>
      <c r="AN928" s="3"/>
      <c r="AO928" s="3"/>
      <c r="AP928" s="43" t="b">
        <v>0</v>
      </c>
      <c r="AQ928" s="3" t="b">
        <v>0</v>
      </c>
    </row>
    <row r="929" spans="1:43" x14ac:dyDescent="0.25">
      <c r="A929" s="39" t="str">
        <f>_xlfn.CONCAT(Table4[[#This Row],[Order]],"-",Table4[[#This Row],[Line]])</f>
        <v>76378-3</v>
      </c>
      <c r="B929" s="1">
        <v>43473</v>
      </c>
      <c r="C929" s="10">
        <v>76378</v>
      </c>
      <c r="D929" s="7" t="s">
        <v>2729</v>
      </c>
      <c r="E929" s="10">
        <v>3</v>
      </c>
      <c r="F929" s="10">
        <v>1</v>
      </c>
      <c r="G929" s="7" t="s">
        <v>29</v>
      </c>
      <c r="H929" s="10">
        <v>12</v>
      </c>
      <c r="I929" s="43" t="b">
        <v>1</v>
      </c>
      <c r="J929" s="43" t="b">
        <v>1</v>
      </c>
      <c r="K929" t="s">
        <v>135</v>
      </c>
      <c r="L929" s="43" t="b">
        <v>1</v>
      </c>
      <c r="M929" s="43" t="b">
        <v>1</v>
      </c>
      <c r="N929" s="43" t="b">
        <v>1</v>
      </c>
      <c r="O929" t="s">
        <v>138</v>
      </c>
      <c r="P929" t="s">
        <v>114</v>
      </c>
      <c r="Q929" t="s">
        <v>114</v>
      </c>
      <c r="R929" t="s">
        <v>114</v>
      </c>
      <c r="S929" t="s">
        <v>114</v>
      </c>
      <c r="T929" t="s">
        <v>138</v>
      </c>
      <c r="U929" t="s">
        <v>138</v>
      </c>
      <c r="V929" t="s">
        <v>114</v>
      </c>
      <c r="W929" s="5">
        <v>43468</v>
      </c>
      <c r="X929" s="7" t="s">
        <v>151</v>
      </c>
      <c r="Y929" s="7" t="s">
        <v>5172</v>
      </c>
      <c r="Z929" s="7" t="s">
        <v>133</v>
      </c>
      <c r="AA929" s="7" t="s">
        <v>0</v>
      </c>
      <c r="AB929" s="7" t="s">
        <v>74</v>
      </c>
      <c r="AC929" s="10">
        <v>10</v>
      </c>
      <c r="AD929" s="7" t="s">
        <v>2728</v>
      </c>
      <c r="AE929" s="7">
        <v>43462</v>
      </c>
      <c r="AF929" s="7" t="s">
        <v>114</v>
      </c>
      <c r="AG929" s="10">
        <v>24</v>
      </c>
      <c r="AH929" s="3" t="s">
        <v>74</v>
      </c>
      <c r="AI929" s="3" t="s">
        <v>1320</v>
      </c>
      <c r="AJ929" t="s">
        <v>114</v>
      </c>
      <c r="AK929" t="s">
        <v>114</v>
      </c>
      <c r="AL929" t="s">
        <v>114</v>
      </c>
      <c r="AM929" s="43" t="b">
        <v>0</v>
      </c>
      <c r="AN929" s="3"/>
      <c r="AO929" s="3"/>
      <c r="AP929" s="43" t="b">
        <v>0</v>
      </c>
      <c r="AQ929" s="3" t="b">
        <v>0</v>
      </c>
    </row>
    <row r="930" spans="1:43" x14ac:dyDescent="0.25">
      <c r="A930" s="39" t="str">
        <f>_xlfn.CONCAT(Table4[[#This Row],[Order]],"-",Table4[[#This Row],[Line]])</f>
        <v>76378-4</v>
      </c>
      <c r="B930" s="1">
        <v>43473</v>
      </c>
      <c r="C930" s="10">
        <v>76378</v>
      </c>
      <c r="D930" s="7" t="s">
        <v>2731</v>
      </c>
      <c r="E930" s="10">
        <v>4</v>
      </c>
      <c r="F930" s="10">
        <v>1</v>
      </c>
      <c r="G930" s="7" t="s">
        <v>29</v>
      </c>
      <c r="H930" s="10">
        <v>3</v>
      </c>
      <c r="I930" s="43" t="b">
        <v>1</v>
      </c>
      <c r="J930" s="43" t="b">
        <v>1</v>
      </c>
      <c r="K930" t="s">
        <v>135</v>
      </c>
      <c r="L930" s="43" t="b">
        <v>1</v>
      </c>
      <c r="M930" s="43" t="b">
        <v>1</v>
      </c>
      <c r="N930" s="43" t="b">
        <v>1</v>
      </c>
      <c r="O930" t="s">
        <v>138</v>
      </c>
      <c r="P930" t="s">
        <v>114</v>
      </c>
      <c r="Q930" t="s">
        <v>114</v>
      </c>
      <c r="R930" t="s">
        <v>114</v>
      </c>
      <c r="S930" t="s">
        <v>114</v>
      </c>
      <c r="T930" t="s">
        <v>138</v>
      </c>
      <c r="U930" t="s">
        <v>138</v>
      </c>
      <c r="V930" t="s">
        <v>114</v>
      </c>
      <c r="W930" s="5">
        <v>43468</v>
      </c>
      <c r="X930" s="7" t="s">
        <v>151</v>
      </c>
      <c r="Y930" s="7" t="s">
        <v>5173</v>
      </c>
      <c r="Z930" s="7" t="s">
        <v>2315</v>
      </c>
      <c r="AA930" s="7" t="s">
        <v>114</v>
      </c>
      <c r="AB930" s="7" t="s">
        <v>74</v>
      </c>
      <c r="AC930" s="10">
        <v>10</v>
      </c>
      <c r="AD930" s="7" t="s">
        <v>2730</v>
      </c>
      <c r="AE930" s="7">
        <v>43462</v>
      </c>
      <c r="AF930" s="7" t="s">
        <v>114</v>
      </c>
      <c r="AG930" s="10">
        <v>9</v>
      </c>
      <c r="AH930" s="3" t="s">
        <v>74</v>
      </c>
      <c r="AI930" s="3" t="s">
        <v>1320</v>
      </c>
      <c r="AJ930" t="s">
        <v>114</v>
      </c>
      <c r="AK930" t="s">
        <v>114</v>
      </c>
      <c r="AL930" t="s">
        <v>114</v>
      </c>
      <c r="AM930" s="43" t="b">
        <v>0</v>
      </c>
      <c r="AN930" s="3"/>
      <c r="AO930" s="3"/>
      <c r="AP930" s="43" t="b">
        <v>0</v>
      </c>
      <c r="AQ930" s="3" t="b">
        <v>0</v>
      </c>
    </row>
    <row r="931" spans="1:43" x14ac:dyDescent="0.25">
      <c r="A931" s="39" t="str">
        <f>_xlfn.CONCAT(Table4[[#This Row],[Order]],"-",Table4[[#This Row],[Line]])</f>
        <v>76378-5</v>
      </c>
      <c r="B931" s="1">
        <v>43473</v>
      </c>
      <c r="C931" s="10">
        <v>76378</v>
      </c>
      <c r="D931" s="7" t="s">
        <v>2733</v>
      </c>
      <c r="E931" s="10">
        <v>5</v>
      </c>
      <c r="F931" s="10">
        <v>1</v>
      </c>
      <c r="G931" s="7" t="s">
        <v>29</v>
      </c>
      <c r="H931" s="10">
        <v>58</v>
      </c>
      <c r="I931" s="43" t="b">
        <v>1</v>
      </c>
      <c r="J931" s="43" t="b">
        <v>1</v>
      </c>
      <c r="K931" t="s">
        <v>135</v>
      </c>
      <c r="L931" s="43" t="b">
        <v>1</v>
      </c>
      <c r="M931" s="43" t="b">
        <v>1</v>
      </c>
      <c r="N931" s="43" t="b">
        <v>1</v>
      </c>
      <c r="O931" t="s">
        <v>138</v>
      </c>
      <c r="P931" t="s">
        <v>114</v>
      </c>
      <c r="Q931" t="s">
        <v>114</v>
      </c>
      <c r="R931" t="s">
        <v>114</v>
      </c>
      <c r="S931" t="s">
        <v>114</v>
      </c>
      <c r="T931" t="s">
        <v>138</v>
      </c>
      <c r="U931" t="s">
        <v>138</v>
      </c>
      <c r="V931" t="s">
        <v>114</v>
      </c>
      <c r="W931" s="5">
        <v>43468</v>
      </c>
      <c r="X931" s="7" t="s">
        <v>151</v>
      </c>
      <c r="Y931" s="7" t="s">
        <v>5174</v>
      </c>
      <c r="Z931" s="7" t="s">
        <v>175</v>
      </c>
      <c r="AA931" s="7" t="s">
        <v>0</v>
      </c>
      <c r="AB931" s="7" t="s">
        <v>74</v>
      </c>
      <c r="AC931" s="10">
        <v>10</v>
      </c>
      <c r="AD931" s="7" t="s">
        <v>2732</v>
      </c>
      <c r="AE931" s="7">
        <v>43462</v>
      </c>
      <c r="AF931" s="7" t="s">
        <v>114</v>
      </c>
      <c r="AG931" s="10">
        <v>58</v>
      </c>
      <c r="AH931" s="3" t="s">
        <v>74</v>
      </c>
      <c r="AI931" s="3" t="s">
        <v>1320</v>
      </c>
      <c r="AJ931" t="s">
        <v>114</v>
      </c>
      <c r="AK931" t="s">
        <v>114</v>
      </c>
      <c r="AL931" t="s">
        <v>114</v>
      </c>
      <c r="AM931" s="43" t="b">
        <v>0</v>
      </c>
      <c r="AN931" s="3"/>
      <c r="AO931" s="3"/>
      <c r="AP931" s="43" t="b">
        <v>0</v>
      </c>
      <c r="AQ931" s="3" t="b">
        <v>0</v>
      </c>
    </row>
    <row r="932" spans="1:43" x14ac:dyDescent="0.25">
      <c r="A932" s="39" t="str">
        <f>_xlfn.CONCAT(Table4[[#This Row],[Order]],"-",Table4[[#This Row],[Line]])</f>
        <v>76378-6</v>
      </c>
      <c r="B932" s="1">
        <v>43473</v>
      </c>
      <c r="C932" s="10">
        <v>76378</v>
      </c>
      <c r="D932" s="7" t="s">
        <v>2735</v>
      </c>
      <c r="E932" s="10">
        <v>6</v>
      </c>
      <c r="F932" s="10">
        <v>1</v>
      </c>
      <c r="G932" s="7" t="s">
        <v>29</v>
      </c>
      <c r="H932" s="10">
        <v>2</v>
      </c>
      <c r="I932" s="43" t="b">
        <v>1</v>
      </c>
      <c r="J932" s="43" t="b">
        <v>1</v>
      </c>
      <c r="K932" t="s">
        <v>135</v>
      </c>
      <c r="L932" s="43" t="b">
        <v>1</v>
      </c>
      <c r="M932" s="43" t="b">
        <v>1</v>
      </c>
      <c r="N932" s="43" t="b">
        <v>1</v>
      </c>
      <c r="O932" t="s">
        <v>138</v>
      </c>
      <c r="P932" t="s">
        <v>114</v>
      </c>
      <c r="Q932" t="s">
        <v>114</v>
      </c>
      <c r="R932" t="s">
        <v>114</v>
      </c>
      <c r="S932" t="s">
        <v>114</v>
      </c>
      <c r="T932" t="s">
        <v>138</v>
      </c>
      <c r="U932" t="s">
        <v>138</v>
      </c>
      <c r="V932" t="s">
        <v>114</v>
      </c>
      <c r="W932" s="5">
        <v>43468</v>
      </c>
      <c r="X932" s="7" t="s">
        <v>151</v>
      </c>
      <c r="Y932" s="7" t="s">
        <v>5175</v>
      </c>
      <c r="Z932" s="7" t="s">
        <v>158</v>
      </c>
      <c r="AA932" s="7" t="s">
        <v>114</v>
      </c>
      <c r="AB932" s="7" t="s">
        <v>74</v>
      </c>
      <c r="AC932" s="10">
        <v>10</v>
      </c>
      <c r="AD932" s="7" t="s">
        <v>2734</v>
      </c>
      <c r="AE932" s="7">
        <v>43462</v>
      </c>
      <c r="AF932" s="7" t="s">
        <v>114</v>
      </c>
      <c r="AG932" s="10">
        <v>2</v>
      </c>
      <c r="AH932" s="3" t="s">
        <v>74</v>
      </c>
      <c r="AI932" s="3" t="s">
        <v>1320</v>
      </c>
      <c r="AJ932" t="s">
        <v>114</v>
      </c>
      <c r="AK932" t="s">
        <v>114</v>
      </c>
      <c r="AL932" t="s">
        <v>114</v>
      </c>
      <c r="AM932" s="43" t="b">
        <v>0</v>
      </c>
      <c r="AN932" s="3"/>
      <c r="AO932" s="3"/>
      <c r="AP932" s="43" t="b">
        <v>0</v>
      </c>
      <c r="AQ932" s="3" t="b">
        <v>0</v>
      </c>
    </row>
    <row r="933" spans="1:43" x14ac:dyDescent="0.25">
      <c r="A933" s="39" t="str">
        <f>_xlfn.CONCAT(Table4[[#This Row],[Order]],"-",Table4[[#This Row],[Line]])</f>
        <v>76378-7</v>
      </c>
      <c r="B933" s="1">
        <v>43473</v>
      </c>
      <c r="C933" s="10">
        <v>76378</v>
      </c>
      <c r="D933" s="7" t="s">
        <v>2737</v>
      </c>
      <c r="E933" s="10">
        <v>7</v>
      </c>
      <c r="F933" s="10">
        <v>1</v>
      </c>
      <c r="G933" s="7" t="s">
        <v>29</v>
      </c>
      <c r="H933" s="10">
        <v>6</v>
      </c>
      <c r="I933" s="43" t="b">
        <v>1</v>
      </c>
      <c r="J933" s="43" t="b">
        <v>1</v>
      </c>
      <c r="K933" t="s">
        <v>135</v>
      </c>
      <c r="L933" s="43" t="b">
        <v>1</v>
      </c>
      <c r="M933" s="43" t="b">
        <v>1</v>
      </c>
      <c r="N933" s="43" t="b">
        <v>1</v>
      </c>
      <c r="O933" t="s">
        <v>138</v>
      </c>
      <c r="P933" t="s">
        <v>114</v>
      </c>
      <c r="Q933" t="s">
        <v>114</v>
      </c>
      <c r="R933" t="s">
        <v>114</v>
      </c>
      <c r="S933" t="s">
        <v>114</v>
      </c>
      <c r="T933" t="s">
        <v>138</v>
      </c>
      <c r="U933" t="s">
        <v>138</v>
      </c>
      <c r="V933" t="s">
        <v>114</v>
      </c>
      <c r="W933" s="5">
        <v>43468</v>
      </c>
      <c r="X933" s="7" t="s">
        <v>151</v>
      </c>
      <c r="Y933" s="7" t="s">
        <v>5176</v>
      </c>
      <c r="Z933" s="7" t="s">
        <v>4023</v>
      </c>
      <c r="AA933" s="7" t="s">
        <v>114</v>
      </c>
      <c r="AB933" s="7" t="s">
        <v>74</v>
      </c>
      <c r="AC933" s="10">
        <v>10</v>
      </c>
      <c r="AD933" s="7" t="s">
        <v>2736</v>
      </c>
      <c r="AE933" s="7">
        <v>43462</v>
      </c>
      <c r="AF933" s="7" t="s">
        <v>114</v>
      </c>
      <c r="AG933" s="10">
        <v>12</v>
      </c>
      <c r="AH933" s="3" t="s">
        <v>74</v>
      </c>
      <c r="AI933" s="3" t="s">
        <v>1320</v>
      </c>
      <c r="AJ933" t="s">
        <v>114</v>
      </c>
      <c r="AK933" t="s">
        <v>114</v>
      </c>
      <c r="AL933" t="s">
        <v>114</v>
      </c>
      <c r="AM933" s="43" t="b">
        <v>0</v>
      </c>
      <c r="AN933" s="3"/>
      <c r="AO933" s="3"/>
      <c r="AP933" s="43" t="b">
        <v>0</v>
      </c>
      <c r="AQ933" s="3" t="b">
        <v>0</v>
      </c>
    </row>
    <row r="934" spans="1:43" x14ac:dyDescent="0.25">
      <c r="A934" s="39" t="str">
        <f>_xlfn.CONCAT(Table4[[#This Row],[Order]],"-",Table4[[#This Row],[Line]])</f>
        <v>76378-8</v>
      </c>
      <c r="B934" s="1">
        <v>43473</v>
      </c>
      <c r="C934" s="10">
        <v>76378</v>
      </c>
      <c r="D934" s="7" t="s">
        <v>2739</v>
      </c>
      <c r="E934" s="10">
        <v>8</v>
      </c>
      <c r="F934" s="10">
        <v>1</v>
      </c>
      <c r="G934" s="7" t="s">
        <v>165</v>
      </c>
      <c r="H934" s="10">
        <v>3</v>
      </c>
      <c r="I934" s="43" t="b">
        <v>1</v>
      </c>
      <c r="J934" s="43" t="b">
        <v>0</v>
      </c>
      <c r="K934" t="s">
        <v>135</v>
      </c>
      <c r="L934" s="43" t="b">
        <v>0</v>
      </c>
      <c r="M934" s="43" t="b">
        <v>1</v>
      </c>
      <c r="N934" s="43" t="b">
        <v>1</v>
      </c>
      <c r="O934" t="s">
        <v>138</v>
      </c>
      <c r="P934" t="s">
        <v>114</v>
      </c>
      <c r="Q934" t="s">
        <v>114</v>
      </c>
      <c r="R934" t="s">
        <v>114</v>
      </c>
      <c r="S934" t="s">
        <v>114</v>
      </c>
      <c r="T934" t="s">
        <v>138</v>
      </c>
      <c r="U934" t="s">
        <v>114</v>
      </c>
      <c r="V934" t="s">
        <v>114</v>
      </c>
      <c r="W934" s="5">
        <v>43468</v>
      </c>
      <c r="X934" s="7" t="s">
        <v>151</v>
      </c>
      <c r="Y934" s="7"/>
      <c r="Z934" s="7" t="s">
        <v>179</v>
      </c>
      <c r="AA934" s="7" t="s">
        <v>117</v>
      </c>
      <c r="AB934" s="7" t="s">
        <v>74</v>
      </c>
      <c r="AC934" s="10">
        <v>10</v>
      </c>
      <c r="AD934" s="7" t="s">
        <v>2738</v>
      </c>
      <c r="AE934" s="7"/>
      <c r="AF934" s="7" t="s">
        <v>114</v>
      </c>
      <c r="AG934" s="10">
        <v>3</v>
      </c>
      <c r="AH934" s="3" t="s">
        <v>74</v>
      </c>
      <c r="AI934" s="3" t="s">
        <v>1320</v>
      </c>
      <c r="AJ934" t="s">
        <v>114</v>
      </c>
      <c r="AK934" t="s">
        <v>114</v>
      </c>
      <c r="AL934" t="s">
        <v>114</v>
      </c>
      <c r="AM934" s="43" t="b">
        <v>0</v>
      </c>
      <c r="AN934" s="3"/>
      <c r="AO934" s="3"/>
      <c r="AP934" s="43" t="b">
        <v>0</v>
      </c>
      <c r="AQ934" s="3" t="b">
        <v>1</v>
      </c>
    </row>
    <row r="935" spans="1:43" x14ac:dyDescent="0.25">
      <c r="A935" s="39" t="str">
        <f>_xlfn.CONCAT(Table4[[#This Row],[Order]],"-",Table4[[#This Row],[Line]])</f>
        <v>76378-9</v>
      </c>
      <c r="B935" s="1">
        <v>43473</v>
      </c>
      <c r="C935" s="10">
        <v>76378</v>
      </c>
      <c r="D935" s="7" t="s">
        <v>2741</v>
      </c>
      <c r="E935" s="10">
        <v>9</v>
      </c>
      <c r="F935" s="10">
        <v>1</v>
      </c>
      <c r="G935" s="7" t="s">
        <v>165</v>
      </c>
      <c r="H935" s="10">
        <v>4</v>
      </c>
      <c r="I935" s="43" t="b">
        <v>1</v>
      </c>
      <c r="J935" s="43" t="b">
        <v>0</v>
      </c>
      <c r="K935" t="s">
        <v>135</v>
      </c>
      <c r="L935" s="43" t="b">
        <v>0</v>
      </c>
      <c r="M935" s="43" t="b">
        <v>1</v>
      </c>
      <c r="N935" s="43" t="b">
        <v>1</v>
      </c>
      <c r="O935" t="s">
        <v>138</v>
      </c>
      <c r="P935" t="s">
        <v>114</v>
      </c>
      <c r="Q935" t="s">
        <v>114</v>
      </c>
      <c r="R935" t="s">
        <v>114</v>
      </c>
      <c r="S935" t="s">
        <v>114</v>
      </c>
      <c r="T935" t="s">
        <v>138</v>
      </c>
      <c r="U935" t="s">
        <v>114</v>
      </c>
      <c r="V935" t="s">
        <v>114</v>
      </c>
      <c r="W935" s="5">
        <v>43468</v>
      </c>
      <c r="X935" s="7" t="s">
        <v>151</v>
      </c>
      <c r="Y935" s="7"/>
      <c r="Z935" s="7" t="s">
        <v>101</v>
      </c>
      <c r="AA935" s="7" t="s">
        <v>117</v>
      </c>
      <c r="AB935" s="7" t="s">
        <v>74</v>
      </c>
      <c r="AC935" s="10">
        <v>10</v>
      </c>
      <c r="AD935" s="7" t="s">
        <v>2740</v>
      </c>
      <c r="AE935" s="7"/>
      <c r="AF935" s="7" t="s">
        <v>114</v>
      </c>
      <c r="AG935" s="10">
        <v>4</v>
      </c>
      <c r="AH935" s="3" t="s">
        <v>74</v>
      </c>
      <c r="AI935" s="3" t="s">
        <v>1320</v>
      </c>
      <c r="AJ935" t="s">
        <v>114</v>
      </c>
      <c r="AK935" t="s">
        <v>114</v>
      </c>
      <c r="AL935" t="s">
        <v>114</v>
      </c>
      <c r="AM935" s="43" t="b">
        <v>0</v>
      </c>
      <c r="AN935" s="3"/>
      <c r="AO935" s="3"/>
      <c r="AP935" s="43" t="b">
        <v>0</v>
      </c>
      <c r="AQ935" s="3" t="b">
        <v>1</v>
      </c>
    </row>
    <row r="936" spans="1:43" x14ac:dyDescent="0.25">
      <c r="A936" s="39" t="str">
        <f>_xlfn.CONCAT(Table4[[#This Row],[Order]],"-",Table4[[#This Row],[Line]])</f>
        <v>76378-10</v>
      </c>
      <c r="B936" s="5">
        <v>43473</v>
      </c>
      <c r="C936" s="8">
        <v>76378</v>
      </c>
      <c r="D936" s="3" t="s">
        <v>2743</v>
      </c>
      <c r="E936" s="8">
        <v>10</v>
      </c>
      <c r="F936" s="8">
        <v>1</v>
      </c>
      <c r="G936" s="3" t="s">
        <v>29</v>
      </c>
      <c r="H936" s="8">
        <v>2</v>
      </c>
      <c r="I936" s="43" t="b">
        <v>1</v>
      </c>
      <c r="J936" s="43" t="b">
        <v>1</v>
      </c>
      <c r="K936" t="s">
        <v>135</v>
      </c>
      <c r="L936" s="43" t="b">
        <v>1</v>
      </c>
      <c r="M936" s="43" t="b">
        <v>1</v>
      </c>
      <c r="N936" s="43" t="b">
        <v>1</v>
      </c>
      <c r="O936" t="s">
        <v>138</v>
      </c>
      <c r="P936" t="s">
        <v>114</v>
      </c>
      <c r="Q936" t="s">
        <v>114</v>
      </c>
      <c r="R936" t="s">
        <v>114</v>
      </c>
      <c r="S936" t="s">
        <v>114</v>
      </c>
      <c r="T936" t="s">
        <v>138</v>
      </c>
      <c r="U936" t="s">
        <v>138</v>
      </c>
      <c r="V936" t="s">
        <v>114</v>
      </c>
      <c r="W936" s="5">
        <v>43468</v>
      </c>
      <c r="X936" s="3" t="s">
        <v>151</v>
      </c>
      <c r="Y936" s="3" t="s">
        <v>5177</v>
      </c>
      <c r="Z936" s="3" t="s">
        <v>179</v>
      </c>
      <c r="AA936" s="3" t="s">
        <v>114</v>
      </c>
      <c r="AB936" s="3" t="s">
        <v>74</v>
      </c>
      <c r="AC936" s="8">
        <v>10</v>
      </c>
      <c r="AD936" s="3" t="s">
        <v>2742</v>
      </c>
      <c r="AE936" s="3">
        <v>43462</v>
      </c>
      <c r="AF936" s="3" t="s">
        <v>114</v>
      </c>
      <c r="AG936" s="8">
        <v>2</v>
      </c>
      <c r="AH936" s="3" t="s">
        <v>74</v>
      </c>
      <c r="AI936" s="3" t="s">
        <v>1320</v>
      </c>
      <c r="AJ936" t="s">
        <v>114</v>
      </c>
      <c r="AK936" t="s">
        <v>114</v>
      </c>
      <c r="AL936" t="s">
        <v>114</v>
      </c>
      <c r="AM936" s="43" t="b">
        <v>0</v>
      </c>
      <c r="AN936" s="3"/>
      <c r="AO936" s="3"/>
      <c r="AP936" s="43" t="b">
        <v>0</v>
      </c>
      <c r="AQ936" s="3" t="b">
        <v>0</v>
      </c>
    </row>
    <row r="937" spans="1:43" x14ac:dyDescent="0.25">
      <c r="A937" s="39" t="str">
        <f>_xlfn.CONCAT(Table4[[#This Row],[Order]],"-",Table4[[#This Row],[Line]])</f>
        <v>76406-1</v>
      </c>
      <c r="B937" s="5">
        <v>43473</v>
      </c>
      <c r="C937" s="8">
        <v>76406</v>
      </c>
      <c r="D937" s="3" t="s">
        <v>1242</v>
      </c>
      <c r="E937" s="8">
        <v>1</v>
      </c>
      <c r="F937" s="8">
        <v>1</v>
      </c>
      <c r="G937" s="3" t="s">
        <v>29</v>
      </c>
      <c r="H937" s="8">
        <v>2</v>
      </c>
      <c r="I937" s="43" t="b">
        <v>1</v>
      </c>
      <c r="J937" s="43" t="b">
        <v>1</v>
      </c>
      <c r="K937" t="s">
        <v>135</v>
      </c>
      <c r="L937" s="43" t="b">
        <v>1</v>
      </c>
      <c r="M937" s="43" t="b">
        <v>1</v>
      </c>
      <c r="N937" s="43" t="b">
        <v>1</v>
      </c>
      <c r="O937" t="s">
        <v>114</v>
      </c>
      <c r="P937" t="s">
        <v>138</v>
      </c>
      <c r="Q937" t="s">
        <v>114</v>
      </c>
      <c r="R937" t="s">
        <v>114</v>
      </c>
      <c r="S937" t="s">
        <v>114</v>
      </c>
      <c r="T937" t="s">
        <v>114</v>
      </c>
      <c r="U937" t="s">
        <v>114</v>
      </c>
      <c r="V937" t="s">
        <v>114</v>
      </c>
      <c r="W937" s="5">
        <v>43468</v>
      </c>
      <c r="X937" s="3" t="s">
        <v>114</v>
      </c>
      <c r="Y937" s="3" t="s">
        <v>5892</v>
      </c>
      <c r="Z937" s="3" t="s">
        <v>1285</v>
      </c>
      <c r="AA937" s="3" t="s">
        <v>114</v>
      </c>
      <c r="AB937" s="3" t="s">
        <v>74</v>
      </c>
      <c r="AC937" s="8">
        <v>12</v>
      </c>
      <c r="AD937" s="3" t="s">
        <v>1241</v>
      </c>
      <c r="AE937" s="3">
        <v>43465</v>
      </c>
      <c r="AF937" s="3" t="s">
        <v>114</v>
      </c>
      <c r="AG937" s="8">
        <v>2</v>
      </c>
      <c r="AH937" s="3" t="s">
        <v>74</v>
      </c>
      <c r="AI937" s="3" t="s">
        <v>1333</v>
      </c>
      <c r="AJ937" t="s">
        <v>114</v>
      </c>
      <c r="AK937" t="s">
        <v>114</v>
      </c>
      <c r="AL937" t="s">
        <v>114</v>
      </c>
      <c r="AM937" s="43" t="b">
        <v>0</v>
      </c>
      <c r="AN937" s="3"/>
      <c r="AO937" s="3"/>
      <c r="AP937" s="43" t="b">
        <v>0</v>
      </c>
      <c r="AQ937" s="3" t="b">
        <v>0</v>
      </c>
    </row>
    <row r="938" spans="1:43" x14ac:dyDescent="0.25">
      <c r="A938" s="39" t="str">
        <f>_xlfn.CONCAT(Table4[[#This Row],[Order]],"-",Table4[[#This Row],[Line]])</f>
        <v>76406-2</v>
      </c>
      <c r="B938" s="5">
        <v>43473</v>
      </c>
      <c r="C938" s="8">
        <v>76406</v>
      </c>
      <c r="D938" s="3" t="s">
        <v>1245</v>
      </c>
      <c r="E938" s="8">
        <v>2</v>
      </c>
      <c r="F938" s="8">
        <v>1</v>
      </c>
      <c r="G938" s="3" t="s">
        <v>165</v>
      </c>
      <c r="H938" s="8">
        <v>6</v>
      </c>
      <c r="I938" s="43" t="b">
        <v>1</v>
      </c>
      <c r="J938" s="43" t="b">
        <v>0</v>
      </c>
      <c r="K938" t="s">
        <v>135</v>
      </c>
      <c r="L938" s="43" t="b">
        <v>1</v>
      </c>
      <c r="M938" s="43" t="b">
        <v>1</v>
      </c>
      <c r="N938" s="43" t="b">
        <v>1</v>
      </c>
      <c r="O938" t="s">
        <v>138</v>
      </c>
      <c r="P938" t="s">
        <v>114</v>
      </c>
      <c r="Q938" t="s">
        <v>114</v>
      </c>
      <c r="R938" t="s">
        <v>114</v>
      </c>
      <c r="S938" t="s">
        <v>114</v>
      </c>
      <c r="T938" t="s">
        <v>114</v>
      </c>
      <c r="U938" t="s">
        <v>23</v>
      </c>
      <c r="V938" t="s">
        <v>114</v>
      </c>
      <c r="W938" s="5">
        <v>43468</v>
      </c>
      <c r="X938" s="3" t="s">
        <v>114</v>
      </c>
      <c r="Y938" s="3"/>
      <c r="Z938" s="3" t="s">
        <v>158</v>
      </c>
      <c r="AA938" s="3" t="s">
        <v>114</v>
      </c>
      <c r="AB938" s="3" t="s">
        <v>74</v>
      </c>
      <c r="AC938" s="8">
        <v>12</v>
      </c>
      <c r="AD938" s="3" t="s">
        <v>1244</v>
      </c>
      <c r="AE938" s="3"/>
      <c r="AF938" s="3" t="s">
        <v>114</v>
      </c>
      <c r="AG938" s="8">
        <v>6</v>
      </c>
      <c r="AH938" s="3" t="s">
        <v>74</v>
      </c>
      <c r="AI938" s="3" t="s">
        <v>1333</v>
      </c>
      <c r="AJ938" t="s">
        <v>114</v>
      </c>
      <c r="AK938" t="s">
        <v>114</v>
      </c>
      <c r="AL938" t="s">
        <v>114</v>
      </c>
      <c r="AM938" s="43" t="b">
        <v>0</v>
      </c>
      <c r="AN938" s="3"/>
      <c r="AO938" s="3"/>
      <c r="AP938" s="43" t="b">
        <v>0</v>
      </c>
      <c r="AQ938" s="3" t="b">
        <v>0</v>
      </c>
    </row>
    <row r="939" spans="1:43" x14ac:dyDescent="0.25">
      <c r="A939" s="39" t="str">
        <f>_xlfn.CONCAT(Table4[[#This Row],[Order]],"-",Table4[[#This Row],[Line]])</f>
        <v>76409-1</v>
      </c>
      <c r="B939" s="5">
        <v>43474</v>
      </c>
      <c r="C939" s="8">
        <v>76409</v>
      </c>
      <c r="D939" s="3" t="s">
        <v>3042</v>
      </c>
      <c r="E939" s="8">
        <v>1</v>
      </c>
      <c r="F939" s="8">
        <v>1</v>
      </c>
      <c r="G939" s="3" t="s">
        <v>165</v>
      </c>
      <c r="H939" s="8">
        <v>9</v>
      </c>
      <c r="I939" s="43" t="b">
        <v>1</v>
      </c>
      <c r="J939" s="43" t="b">
        <v>0</v>
      </c>
      <c r="K939" t="s">
        <v>114</v>
      </c>
      <c r="L939" s="43" t="b">
        <v>0</v>
      </c>
      <c r="M939" s="43" t="b">
        <v>0</v>
      </c>
      <c r="N939" s="43" t="b">
        <v>0</v>
      </c>
      <c r="O939" t="s">
        <v>114</v>
      </c>
      <c r="P939" t="s">
        <v>23</v>
      </c>
      <c r="Q939" t="s">
        <v>114</v>
      </c>
      <c r="R939" t="s">
        <v>114</v>
      </c>
      <c r="S939" t="s">
        <v>114</v>
      </c>
      <c r="T939" t="s">
        <v>114</v>
      </c>
      <c r="U939" t="s">
        <v>114</v>
      </c>
      <c r="V939" t="s">
        <v>23</v>
      </c>
      <c r="W939" s="5">
        <v>43469</v>
      </c>
      <c r="X939" s="3" t="s">
        <v>151</v>
      </c>
      <c r="Y939" s="3"/>
      <c r="Z939" s="3" t="s">
        <v>4024</v>
      </c>
      <c r="AA939" s="3" t="s">
        <v>114</v>
      </c>
      <c r="AB939" s="3" t="s">
        <v>74</v>
      </c>
      <c r="AC939" s="8">
        <v>1</v>
      </c>
      <c r="AD939" s="3" t="s">
        <v>3041</v>
      </c>
      <c r="AE939" s="3"/>
      <c r="AF939" s="3" t="s">
        <v>114</v>
      </c>
      <c r="AG939" s="8">
        <v>9</v>
      </c>
      <c r="AH939" s="3" t="s">
        <v>74</v>
      </c>
      <c r="AI939" s="3" t="s">
        <v>1322</v>
      </c>
      <c r="AJ939" t="s">
        <v>114</v>
      </c>
      <c r="AK939" t="s">
        <v>114</v>
      </c>
      <c r="AL939" t="s">
        <v>114</v>
      </c>
      <c r="AM939" s="43" t="b">
        <v>0</v>
      </c>
      <c r="AN939" s="3"/>
      <c r="AO939" s="3"/>
      <c r="AP939" s="43" t="b">
        <v>0</v>
      </c>
      <c r="AQ939" s="3" t="b">
        <v>0</v>
      </c>
    </row>
    <row r="940" spans="1:43" x14ac:dyDescent="0.25">
      <c r="A940" s="39" t="str">
        <f>_xlfn.CONCAT(Table4[[#This Row],[Order]],"-",Table4[[#This Row],[Line]])</f>
        <v>76409-2</v>
      </c>
      <c r="B940" s="5">
        <v>43474</v>
      </c>
      <c r="C940" s="8">
        <v>76409</v>
      </c>
      <c r="D940" s="3" t="s">
        <v>3043</v>
      </c>
      <c r="E940" s="8">
        <v>2</v>
      </c>
      <c r="F940" s="8">
        <v>1</v>
      </c>
      <c r="G940" s="3" t="s">
        <v>165</v>
      </c>
      <c r="H940" s="8">
        <v>1</v>
      </c>
      <c r="I940" s="43" t="b">
        <v>1</v>
      </c>
      <c r="J940" s="43" t="b">
        <v>0</v>
      </c>
      <c r="K940" t="s">
        <v>114</v>
      </c>
      <c r="L940" s="43" t="b">
        <v>0</v>
      </c>
      <c r="M940" s="43" t="b">
        <v>0</v>
      </c>
      <c r="N940" s="43" t="b">
        <v>0</v>
      </c>
      <c r="O940" t="s">
        <v>114</v>
      </c>
      <c r="P940" t="s">
        <v>23</v>
      </c>
      <c r="Q940" t="s">
        <v>114</v>
      </c>
      <c r="R940" t="s">
        <v>114</v>
      </c>
      <c r="S940" t="s">
        <v>114</v>
      </c>
      <c r="T940" t="s">
        <v>114</v>
      </c>
      <c r="U940" t="s">
        <v>114</v>
      </c>
      <c r="V940" t="s">
        <v>114</v>
      </c>
      <c r="W940" s="5">
        <v>43469</v>
      </c>
      <c r="X940" s="3" t="s">
        <v>151</v>
      </c>
      <c r="Y940" s="3"/>
      <c r="Z940" s="3" t="s">
        <v>1137</v>
      </c>
      <c r="AA940" s="3" t="s">
        <v>114</v>
      </c>
      <c r="AB940" s="3" t="s">
        <v>74</v>
      </c>
      <c r="AC940" s="8">
        <v>1</v>
      </c>
      <c r="AD940" s="3" t="s">
        <v>2679</v>
      </c>
      <c r="AE940" s="3"/>
      <c r="AF940" s="3" t="s">
        <v>114</v>
      </c>
      <c r="AG940" s="8">
        <v>1</v>
      </c>
      <c r="AH940" s="3" t="s">
        <v>74</v>
      </c>
      <c r="AI940" s="3" t="s">
        <v>1322</v>
      </c>
      <c r="AJ940" t="s">
        <v>114</v>
      </c>
      <c r="AK940" t="s">
        <v>114</v>
      </c>
      <c r="AL940" t="s">
        <v>114</v>
      </c>
      <c r="AM940" s="43" t="b">
        <v>0</v>
      </c>
      <c r="AN940" s="3"/>
      <c r="AO940" s="3"/>
      <c r="AP940" s="43" t="b">
        <v>0</v>
      </c>
      <c r="AQ940" s="3" t="b">
        <v>0</v>
      </c>
    </row>
    <row r="941" spans="1:43" x14ac:dyDescent="0.25">
      <c r="A941" s="39" t="str">
        <f>_xlfn.CONCAT(Table4[[#This Row],[Order]],"-",Table4[[#This Row],[Line]])</f>
        <v>76409-3</v>
      </c>
      <c r="B941" s="5">
        <v>43474</v>
      </c>
      <c r="C941" s="8">
        <v>76409</v>
      </c>
      <c r="D941" s="3" t="s">
        <v>3045</v>
      </c>
      <c r="E941" s="8">
        <v>3</v>
      </c>
      <c r="F941" s="8">
        <v>1</v>
      </c>
      <c r="G941" s="3" t="s">
        <v>165</v>
      </c>
      <c r="H941" s="8">
        <v>3</v>
      </c>
      <c r="I941" s="43" t="b">
        <v>1</v>
      </c>
      <c r="J941" s="43" t="b">
        <v>0</v>
      </c>
      <c r="K941" t="s">
        <v>114</v>
      </c>
      <c r="L941" s="43" t="b">
        <v>0</v>
      </c>
      <c r="M941" s="43" t="b">
        <v>0</v>
      </c>
      <c r="N941" s="43" t="b">
        <v>0</v>
      </c>
      <c r="O941" t="s">
        <v>114</v>
      </c>
      <c r="P941" t="s">
        <v>23</v>
      </c>
      <c r="Q941" t="s">
        <v>114</v>
      </c>
      <c r="R941" t="s">
        <v>114</v>
      </c>
      <c r="S941" t="s">
        <v>114</v>
      </c>
      <c r="T941" t="s">
        <v>114</v>
      </c>
      <c r="U941" t="s">
        <v>114</v>
      </c>
      <c r="V941" t="s">
        <v>114</v>
      </c>
      <c r="W941" s="5">
        <v>43469</v>
      </c>
      <c r="X941" s="3" t="s">
        <v>151</v>
      </c>
      <c r="Y941" s="3"/>
      <c r="Z941" s="3" t="s">
        <v>4483</v>
      </c>
      <c r="AA941" s="3" t="s">
        <v>114</v>
      </c>
      <c r="AB941" s="3" t="s">
        <v>74</v>
      </c>
      <c r="AC941" s="8">
        <v>1</v>
      </c>
      <c r="AD941" s="3" t="s">
        <v>3044</v>
      </c>
      <c r="AE941" s="3"/>
      <c r="AF941" s="3" t="s">
        <v>114</v>
      </c>
      <c r="AG941" s="8">
        <v>3</v>
      </c>
      <c r="AH941" s="3" t="s">
        <v>74</v>
      </c>
      <c r="AI941" s="3" t="s">
        <v>1322</v>
      </c>
      <c r="AJ941" t="s">
        <v>114</v>
      </c>
      <c r="AK941" t="s">
        <v>114</v>
      </c>
      <c r="AL941" t="s">
        <v>114</v>
      </c>
      <c r="AM941" s="43" t="b">
        <v>0</v>
      </c>
      <c r="AN941" s="3"/>
      <c r="AO941" s="3"/>
      <c r="AP941" s="43" t="b">
        <v>0</v>
      </c>
      <c r="AQ941" s="3" t="b">
        <v>0</v>
      </c>
    </row>
    <row r="942" spans="1:43" x14ac:dyDescent="0.25">
      <c r="A942" s="39" t="str">
        <f>_xlfn.CONCAT(Table4[[#This Row],[Order]],"-",Table4[[#This Row],[Line]])</f>
        <v>76409-4</v>
      </c>
      <c r="B942" s="5">
        <v>43474</v>
      </c>
      <c r="C942" s="8">
        <v>76409</v>
      </c>
      <c r="D942" s="3" t="s">
        <v>3047</v>
      </c>
      <c r="E942" s="8">
        <v>4</v>
      </c>
      <c r="F942" s="8">
        <v>1</v>
      </c>
      <c r="G942" s="3" t="s">
        <v>165</v>
      </c>
      <c r="H942" s="8">
        <v>1</v>
      </c>
      <c r="I942" s="43" t="b">
        <v>1</v>
      </c>
      <c r="J942" s="43" t="b">
        <v>0</v>
      </c>
      <c r="K942" t="s">
        <v>114</v>
      </c>
      <c r="L942" s="43" t="b">
        <v>0</v>
      </c>
      <c r="M942" s="43" t="b">
        <v>0</v>
      </c>
      <c r="N942" s="43" t="b">
        <v>0</v>
      </c>
      <c r="O942" t="s">
        <v>114</v>
      </c>
      <c r="P942" t="s">
        <v>23</v>
      </c>
      <c r="Q942" t="s">
        <v>114</v>
      </c>
      <c r="R942" t="s">
        <v>114</v>
      </c>
      <c r="S942" t="s">
        <v>114</v>
      </c>
      <c r="T942" t="s">
        <v>114</v>
      </c>
      <c r="U942" t="s">
        <v>114</v>
      </c>
      <c r="V942" t="s">
        <v>114</v>
      </c>
      <c r="W942" s="5">
        <v>43469</v>
      </c>
      <c r="X942" s="3" t="s">
        <v>151</v>
      </c>
      <c r="Y942" s="3"/>
      <c r="Z942" s="3" t="s">
        <v>4566</v>
      </c>
      <c r="AA942" s="3" t="s">
        <v>114</v>
      </c>
      <c r="AB942" s="3" t="s">
        <v>74</v>
      </c>
      <c r="AC942" s="8">
        <v>1</v>
      </c>
      <c r="AD942" s="3" t="s">
        <v>3046</v>
      </c>
      <c r="AE942" s="3"/>
      <c r="AF942" s="3" t="s">
        <v>114</v>
      </c>
      <c r="AG942" s="8">
        <v>2</v>
      </c>
      <c r="AH942" s="3" t="s">
        <v>74</v>
      </c>
      <c r="AI942" s="3" t="s">
        <v>1322</v>
      </c>
      <c r="AJ942" t="s">
        <v>114</v>
      </c>
      <c r="AK942" t="s">
        <v>114</v>
      </c>
      <c r="AL942" t="s">
        <v>114</v>
      </c>
      <c r="AM942" s="43" t="b">
        <v>0</v>
      </c>
      <c r="AN942" s="3"/>
      <c r="AO942" s="3"/>
      <c r="AP942" s="43" t="b">
        <v>0</v>
      </c>
      <c r="AQ942" s="3" t="b">
        <v>0</v>
      </c>
    </row>
    <row r="943" spans="1:43" x14ac:dyDescent="0.25">
      <c r="A943" s="39" t="str">
        <f>_xlfn.CONCAT(Table4[[#This Row],[Order]],"-",Table4[[#This Row],[Line]])</f>
        <v>76409-5</v>
      </c>
      <c r="B943" s="1">
        <v>43474</v>
      </c>
      <c r="C943" s="10">
        <v>76409</v>
      </c>
      <c r="D943" s="7" t="s">
        <v>3049</v>
      </c>
      <c r="E943" s="10">
        <v>5</v>
      </c>
      <c r="F943" s="10">
        <v>1</v>
      </c>
      <c r="G943" s="7" t="s">
        <v>165</v>
      </c>
      <c r="H943" s="10">
        <v>2</v>
      </c>
      <c r="I943" s="43" t="b">
        <v>1</v>
      </c>
      <c r="J943" s="43" t="b">
        <v>0</v>
      </c>
      <c r="K943" t="s">
        <v>114</v>
      </c>
      <c r="L943" s="43" t="b">
        <v>0</v>
      </c>
      <c r="M943" s="43" t="b">
        <v>0</v>
      </c>
      <c r="N943" s="43" t="b">
        <v>0</v>
      </c>
      <c r="O943" t="s">
        <v>114</v>
      </c>
      <c r="P943" t="s">
        <v>23</v>
      </c>
      <c r="Q943" t="s">
        <v>114</v>
      </c>
      <c r="R943" t="s">
        <v>114</v>
      </c>
      <c r="S943" t="s">
        <v>114</v>
      </c>
      <c r="T943" t="s">
        <v>114</v>
      </c>
      <c r="U943" t="s">
        <v>114</v>
      </c>
      <c r="V943" t="s">
        <v>114</v>
      </c>
      <c r="W943" s="5">
        <v>43469</v>
      </c>
      <c r="X943" s="7" t="s">
        <v>151</v>
      </c>
      <c r="Y943" s="7"/>
      <c r="Z943" s="7" t="s">
        <v>4567</v>
      </c>
      <c r="AA943" s="7" t="s">
        <v>114</v>
      </c>
      <c r="AB943" s="7" t="s">
        <v>74</v>
      </c>
      <c r="AC943" s="10">
        <v>1</v>
      </c>
      <c r="AD943" s="7" t="s">
        <v>3048</v>
      </c>
      <c r="AE943" s="7"/>
      <c r="AF943" s="7" t="s">
        <v>114</v>
      </c>
      <c r="AG943" s="10">
        <v>6</v>
      </c>
      <c r="AH943" s="3" t="s">
        <v>74</v>
      </c>
      <c r="AI943" s="3" t="s">
        <v>1322</v>
      </c>
      <c r="AJ943" t="s">
        <v>114</v>
      </c>
      <c r="AK943" t="s">
        <v>114</v>
      </c>
      <c r="AL943" t="s">
        <v>114</v>
      </c>
      <c r="AM943" s="43" t="b">
        <v>0</v>
      </c>
      <c r="AN943" s="3"/>
      <c r="AO943" s="3"/>
      <c r="AP943" s="43" t="b">
        <v>0</v>
      </c>
      <c r="AQ943" s="3" t="b">
        <v>0</v>
      </c>
    </row>
    <row r="944" spans="1:43" x14ac:dyDescent="0.25">
      <c r="A944" s="39" t="str">
        <f>_xlfn.CONCAT(Table4[[#This Row],[Order]],"-",Table4[[#This Row],[Line]])</f>
        <v>76451-1</v>
      </c>
      <c r="B944" s="5">
        <v>43474</v>
      </c>
      <c r="C944" s="8">
        <v>76451</v>
      </c>
      <c r="D944" s="3" t="s">
        <v>2440</v>
      </c>
      <c r="E944" s="8">
        <v>1</v>
      </c>
      <c r="F944" s="8">
        <v>1</v>
      </c>
      <c r="G944" s="3" t="s">
        <v>165</v>
      </c>
      <c r="H944" s="8">
        <v>290</v>
      </c>
      <c r="I944" s="43" t="b">
        <v>1</v>
      </c>
      <c r="J944" s="43" t="b">
        <v>0</v>
      </c>
      <c r="K944" t="s">
        <v>114</v>
      </c>
      <c r="L944" s="43" t="b">
        <v>0</v>
      </c>
      <c r="M944" s="43" t="b">
        <v>0</v>
      </c>
      <c r="N944" s="43" t="b">
        <v>0</v>
      </c>
      <c r="O944" t="s">
        <v>114</v>
      </c>
      <c r="P944" t="s">
        <v>23</v>
      </c>
      <c r="Q944" t="s">
        <v>114</v>
      </c>
      <c r="R944" t="s">
        <v>114</v>
      </c>
      <c r="S944" t="s">
        <v>114</v>
      </c>
      <c r="T944" t="s">
        <v>114</v>
      </c>
      <c r="U944" t="s">
        <v>114</v>
      </c>
      <c r="V944" t="s">
        <v>114</v>
      </c>
      <c r="W944" s="5">
        <v>43469</v>
      </c>
      <c r="X944" s="3" t="s">
        <v>151</v>
      </c>
      <c r="Y944" s="3"/>
      <c r="Z944" s="3" t="s">
        <v>2197</v>
      </c>
      <c r="AA944" s="3" t="s">
        <v>114</v>
      </c>
      <c r="AB944" s="3" t="s">
        <v>74</v>
      </c>
      <c r="AC944" s="8">
        <v>1</v>
      </c>
      <c r="AD944" s="3" t="s">
        <v>170</v>
      </c>
      <c r="AE944" s="3"/>
      <c r="AF944" s="3" t="s">
        <v>114</v>
      </c>
      <c r="AG944" s="8">
        <v>290</v>
      </c>
      <c r="AH944" s="3" t="s">
        <v>74</v>
      </c>
      <c r="AI944" s="3" t="s">
        <v>1323</v>
      </c>
      <c r="AJ944" t="s">
        <v>114</v>
      </c>
      <c r="AK944" t="s">
        <v>114</v>
      </c>
      <c r="AL944" t="s">
        <v>114</v>
      </c>
      <c r="AM944" s="43" t="b">
        <v>0</v>
      </c>
      <c r="AN944" s="3"/>
      <c r="AO944" s="3"/>
      <c r="AP944" s="43" t="b">
        <v>0</v>
      </c>
      <c r="AQ944" s="3" t="b">
        <v>0</v>
      </c>
    </row>
    <row r="945" spans="1:43" x14ac:dyDescent="0.25">
      <c r="A945" s="39" t="str">
        <f>_xlfn.CONCAT(Table4[[#This Row],[Order]],"-",Table4[[#This Row],[Line]])</f>
        <v>76467-1</v>
      </c>
      <c r="B945" s="5">
        <v>43480</v>
      </c>
      <c r="C945" s="8">
        <v>76467</v>
      </c>
      <c r="D945" s="3" t="s">
        <v>3862</v>
      </c>
      <c r="E945" s="8">
        <v>1</v>
      </c>
      <c r="F945" s="8">
        <v>1</v>
      </c>
      <c r="G945" s="3" t="s">
        <v>165</v>
      </c>
      <c r="H945" s="8">
        <v>5</v>
      </c>
      <c r="I945" s="43" t="b">
        <v>1</v>
      </c>
      <c r="J945" s="43" t="b">
        <v>0</v>
      </c>
      <c r="K945" t="s">
        <v>114</v>
      </c>
      <c r="L945" s="43" t="b">
        <v>0</v>
      </c>
      <c r="M945" s="43" t="b">
        <v>0</v>
      </c>
      <c r="N945" s="43" t="b">
        <v>0</v>
      </c>
      <c r="O945" t="s">
        <v>114</v>
      </c>
      <c r="P945" t="s">
        <v>114</v>
      </c>
      <c r="Q945" t="s">
        <v>114</v>
      </c>
      <c r="R945" t="s">
        <v>114</v>
      </c>
      <c r="S945" t="s">
        <v>114</v>
      </c>
      <c r="T945" t="s">
        <v>114</v>
      </c>
      <c r="U945" t="s">
        <v>114</v>
      </c>
      <c r="V945" t="s">
        <v>114</v>
      </c>
      <c r="W945" s="5">
        <v>43475</v>
      </c>
      <c r="X945" s="3" t="s">
        <v>151</v>
      </c>
      <c r="Y945" s="3"/>
      <c r="Z945" s="3" t="s">
        <v>77</v>
      </c>
      <c r="AA945" s="3" t="s">
        <v>114</v>
      </c>
      <c r="AB945" s="3" t="s">
        <v>74</v>
      </c>
      <c r="AC945" s="8">
        <v>1</v>
      </c>
      <c r="AD945" s="3" t="s">
        <v>3861</v>
      </c>
      <c r="AE945" s="3"/>
      <c r="AF945" s="3" t="s">
        <v>114</v>
      </c>
      <c r="AG945" s="8">
        <v>5</v>
      </c>
      <c r="AH945" s="3" t="s">
        <v>79</v>
      </c>
      <c r="AI945" s="3" t="s">
        <v>1333</v>
      </c>
      <c r="AJ945" t="s">
        <v>114</v>
      </c>
      <c r="AK945" t="s">
        <v>114</v>
      </c>
      <c r="AL945" t="s">
        <v>114</v>
      </c>
      <c r="AM945" s="43" t="b">
        <v>0</v>
      </c>
      <c r="AN945" s="3"/>
      <c r="AO945" s="3"/>
      <c r="AP945" s="43" t="b">
        <v>0</v>
      </c>
      <c r="AQ945" s="3" t="b">
        <v>0</v>
      </c>
    </row>
    <row r="946" spans="1:43" x14ac:dyDescent="0.25">
      <c r="A946" s="39" t="str">
        <f>_xlfn.CONCAT(Table4[[#This Row],[Order]],"-",Table4[[#This Row],[Line]])</f>
        <v>76467-2</v>
      </c>
      <c r="B946" s="5">
        <v>43480</v>
      </c>
      <c r="C946" s="8">
        <v>76467</v>
      </c>
      <c r="D946" s="3" t="s">
        <v>3864</v>
      </c>
      <c r="E946" s="8">
        <v>2</v>
      </c>
      <c r="F946" s="8">
        <v>1</v>
      </c>
      <c r="G946" s="3" t="s">
        <v>165</v>
      </c>
      <c r="H946" s="8">
        <v>22</v>
      </c>
      <c r="I946" s="43" t="b">
        <v>1</v>
      </c>
      <c r="J946" s="43" t="b">
        <v>0</v>
      </c>
      <c r="K946" t="s">
        <v>114</v>
      </c>
      <c r="L946" s="43" t="b">
        <v>0</v>
      </c>
      <c r="M946" s="43" t="b">
        <v>0</v>
      </c>
      <c r="N946" s="43" t="b">
        <v>0</v>
      </c>
      <c r="O946" t="s">
        <v>114</v>
      </c>
      <c r="P946" t="s">
        <v>114</v>
      </c>
      <c r="Q946" t="s">
        <v>114</v>
      </c>
      <c r="R946" t="s">
        <v>114</v>
      </c>
      <c r="S946" t="s">
        <v>114</v>
      </c>
      <c r="T946" t="s">
        <v>114</v>
      </c>
      <c r="U946" t="s">
        <v>114</v>
      </c>
      <c r="V946" t="s">
        <v>114</v>
      </c>
      <c r="W946" s="5">
        <v>43475</v>
      </c>
      <c r="X946" s="3" t="s">
        <v>151</v>
      </c>
      <c r="Y946" s="3"/>
      <c r="Z946" s="3" t="s">
        <v>36</v>
      </c>
      <c r="AA946" s="3" t="s">
        <v>114</v>
      </c>
      <c r="AB946" s="3" t="s">
        <v>74</v>
      </c>
      <c r="AC946" s="8">
        <v>1</v>
      </c>
      <c r="AD946" s="3" t="s">
        <v>3863</v>
      </c>
      <c r="AE946" s="3"/>
      <c r="AF946" s="3" t="s">
        <v>114</v>
      </c>
      <c r="AG946" s="8">
        <v>22</v>
      </c>
      <c r="AH946" s="3" t="s">
        <v>79</v>
      </c>
      <c r="AI946" s="3" t="s">
        <v>1333</v>
      </c>
      <c r="AJ946" t="s">
        <v>114</v>
      </c>
      <c r="AK946" t="s">
        <v>114</v>
      </c>
      <c r="AL946" t="s">
        <v>114</v>
      </c>
      <c r="AM946" s="43" t="b">
        <v>0</v>
      </c>
      <c r="AN946" s="3"/>
      <c r="AO946" s="3"/>
      <c r="AP946" s="43" t="b">
        <v>0</v>
      </c>
      <c r="AQ946" s="3" t="b">
        <v>0</v>
      </c>
    </row>
    <row r="947" spans="1:43" x14ac:dyDescent="0.25">
      <c r="A947" s="39" t="str">
        <f>_xlfn.CONCAT(Table4[[#This Row],[Order]],"-",Table4[[#This Row],[Line]])</f>
        <v>76467-3</v>
      </c>
      <c r="B947" s="5">
        <v>43480</v>
      </c>
      <c r="C947" s="8">
        <v>76467</v>
      </c>
      <c r="D947" s="3" t="s">
        <v>3866</v>
      </c>
      <c r="E947" s="8">
        <v>3</v>
      </c>
      <c r="F947" s="8">
        <v>1</v>
      </c>
      <c r="G947" s="3" t="s">
        <v>165</v>
      </c>
      <c r="H947" s="8">
        <v>3</v>
      </c>
      <c r="I947" s="43" t="b">
        <v>1</v>
      </c>
      <c r="J947" s="43" t="b">
        <v>0</v>
      </c>
      <c r="K947" t="s">
        <v>114</v>
      </c>
      <c r="L947" s="43" t="b">
        <v>0</v>
      </c>
      <c r="M947" s="43" t="b">
        <v>0</v>
      </c>
      <c r="N947" s="43" t="b">
        <v>0</v>
      </c>
      <c r="O947" t="s">
        <v>114</v>
      </c>
      <c r="P947" t="s">
        <v>114</v>
      </c>
      <c r="Q947" t="s">
        <v>114</v>
      </c>
      <c r="R947" t="s">
        <v>114</v>
      </c>
      <c r="S947" t="s">
        <v>114</v>
      </c>
      <c r="T947" t="s">
        <v>114</v>
      </c>
      <c r="U947" t="s">
        <v>114</v>
      </c>
      <c r="V947" t="s">
        <v>114</v>
      </c>
      <c r="W947" s="5">
        <v>43475</v>
      </c>
      <c r="X947" s="3" t="s">
        <v>151</v>
      </c>
      <c r="Y947" s="3"/>
      <c r="Z947" s="3" t="s">
        <v>52</v>
      </c>
      <c r="AA947" s="3" t="s">
        <v>125</v>
      </c>
      <c r="AB947" s="3" t="s">
        <v>74</v>
      </c>
      <c r="AC947" s="8">
        <v>1</v>
      </c>
      <c r="AD947" s="3" t="s">
        <v>3865</v>
      </c>
      <c r="AE947" s="3"/>
      <c r="AF947" s="3" t="s">
        <v>114</v>
      </c>
      <c r="AG947" s="8">
        <v>3</v>
      </c>
      <c r="AH947" s="3" t="s">
        <v>79</v>
      </c>
      <c r="AI947" s="3" t="s">
        <v>1333</v>
      </c>
      <c r="AJ947" t="s">
        <v>114</v>
      </c>
      <c r="AK947" t="s">
        <v>114</v>
      </c>
      <c r="AL947" t="s">
        <v>114</v>
      </c>
      <c r="AM947" s="43" t="b">
        <v>0</v>
      </c>
      <c r="AN947" s="3"/>
      <c r="AO947" s="3"/>
      <c r="AP947" s="43" t="b">
        <v>0</v>
      </c>
      <c r="AQ947" s="3" t="b">
        <v>1</v>
      </c>
    </row>
    <row r="948" spans="1:43" x14ac:dyDescent="0.25">
      <c r="A948" s="39" t="str">
        <f>_xlfn.CONCAT(Table4[[#This Row],[Order]],"-",Table4[[#This Row],[Line]])</f>
        <v>76467-4</v>
      </c>
      <c r="B948" s="5">
        <v>43480</v>
      </c>
      <c r="C948" s="8">
        <v>76467</v>
      </c>
      <c r="D948" s="3" t="s">
        <v>3868</v>
      </c>
      <c r="E948" s="8">
        <v>4</v>
      </c>
      <c r="F948" s="8">
        <v>1</v>
      </c>
      <c r="G948" s="3" t="s">
        <v>165</v>
      </c>
      <c r="H948" s="8">
        <v>2</v>
      </c>
      <c r="I948" s="43" t="b">
        <v>1</v>
      </c>
      <c r="J948" s="43" t="b">
        <v>0</v>
      </c>
      <c r="K948" t="s">
        <v>114</v>
      </c>
      <c r="L948" s="43" t="b">
        <v>0</v>
      </c>
      <c r="M948" s="43" t="b">
        <v>0</v>
      </c>
      <c r="N948" s="43" t="b">
        <v>0</v>
      </c>
      <c r="O948" t="s">
        <v>114</v>
      </c>
      <c r="P948" t="s">
        <v>114</v>
      </c>
      <c r="Q948" t="s">
        <v>114</v>
      </c>
      <c r="R948" t="s">
        <v>114</v>
      </c>
      <c r="S948" t="s">
        <v>114</v>
      </c>
      <c r="T948" t="s">
        <v>114</v>
      </c>
      <c r="U948" t="s">
        <v>114</v>
      </c>
      <c r="V948" t="s">
        <v>114</v>
      </c>
      <c r="W948" s="5">
        <v>43475</v>
      </c>
      <c r="X948" s="3" t="s">
        <v>151</v>
      </c>
      <c r="Y948" s="3"/>
      <c r="Z948" s="3" t="s">
        <v>4852</v>
      </c>
      <c r="AA948" s="3" t="s">
        <v>114</v>
      </c>
      <c r="AB948" s="3" t="s">
        <v>74</v>
      </c>
      <c r="AC948" s="8">
        <v>1</v>
      </c>
      <c r="AD948" s="3" t="s">
        <v>3867</v>
      </c>
      <c r="AE948" s="3"/>
      <c r="AF948" s="3" t="s">
        <v>114</v>
      </c>
      <c r="AG948" s="8">
        <v>4</v>
      </c>
      <c r="AH948" s="3" t="s">
        <v>79</v>
      </c>
      <c r="AI948" s="3" t="s">
        <v>1333</v>
      </c>
      <c r="AJ948" t="s">
        <v>114</v>
      </c>
      <c r="AK948" t="s">
        <v>114</v>
      </c>
      <c r="AL948" t="s">
        <v>114</v>
      </c>
      <c r="AM948" s="43" t="b">
        <v>0</v>
      </c>
      <c r="AN948" s="3"/>
      <c r="AO948" s="3"/>
      <c r="AP948" s="43" t="b">
        <v>0</v>
      </c>
      <c r="AQ948" s="3" t="b">
        <v>0</v>
      </c>
    </row>
    <row r="949" spans="1:43" x14ac:dyDescent="0.25">
      <c r="A949" s="39" t="str">
        <f>_xlfn.CONCAT(Table4[[#This Row],[Order]],"-",Table4[[#This Row],[Line]])</f>
        <v>76467-5</v>
      </c>
      <c r="B949" s="5">
        <v>43480</v>
      </c>
      <c r="C949" s="8">
        <v>76467</v>
      </c>
      <c r="D949" s="3" t="s">
        <v>3862</v>
      </c>
      <c r="E949" s="8">
        <v>5</v>
      </c>
      <c r="F949" s="8">
        <v>1</v>
      </c>
      <c r="G949" s="3" t="s">
        <v>165</v>
      </c>
      <c r="H949" s="8">
        <v>43</v>
      </c>
      <c r="I949" s="43" t="b">
        <v>1</v>
      </c>
      <c r="J949" s="43" t="b">
        <v>0</v>
      </c>
      <c r="K949" t="s">
        <v>114</v>
      </c>
      <c r="L949" s="43" t="b">
        <v>0</v>
      </c>
      <c r="M949" s="43" t="b">
        <v>0</v>
      </c>
      <c r="N949" s="43" t="b">
        <v>0</v>
      </c>
      <c r="O949" t="s">
        <v>114</v>
      </c>
      <c r="P949" t="s">
        <v>114</v>
      </c>
      <c r="Q949" t="s">
        <v>114</v>
      </c>
      <c r="R949" t="s">
        <v>114</v>
      </c>
      <c r="S949" t="s">
        <v>114</v>
      </c>
      <c r="T949" t="s">
        <v>114</v>
      </c>
      <c r="U949" t="s">
        <v>114</v>
      </c>
      <c r="V949" t="s">
        <v>114</v>
      </c>
      <c r="W949" s="5">
        <v>43475</v>
      </c>
      <c r="X949" s="3" t="s">
        <v>151</v>
      </c>
      <c r="Y949" s="3"/>
      <c r="Z949" s="3" t="s">
        <v>77</v>
      </c>
      <c r="AA949" s="3" t="s">
        <v>114</v>
      </c>
      <c r="AB949" s="3" t="s">
        <v>74</v>
      </c>
      <c r="AC949" s="8">
        <v>1</v>
      </c>
      <c r="AD949" s="3" t="s">
        <v>3861</v>
      </c>
      <c r="AE949" s="3"/>
      <c r="AF949" s="3" t="s">
        <v>114</v>
      </c>
      <c r="AG949" s="8">
        <v>43</v>
      </c>
      <c r="AH949" s="3" t="s">
        <v>79</v>
      </c>
      <c r="AI949" s="3" t="s">
        <v>1333</v>
      </c>
      <c r="AJ949" t="s">
        <v>114</v>
      </c>
      <c r="AK949" t="s">
        <v>114</v>
      </c>
      <c r="AL949" t="s">
        <v>114</v>
      </c>
      <c r="AM949" s="43" t="b">
        <v>0</v>
      </c>
      <c r="AN949" s="3"/>
      <c r="AO949" s="3"/>
      <c r="AP949" s="43" t="b">
        <v>0</v>
      </c>
      <c r="AQ949" s="3" t="b">
        <v>0</v>
      </c>
    </row>
    <row r="950" spans="1:43" x14ac:dyDescent="0.25">
      <c r="A950" s="39" t="str">
        <f>_xlfn.CONCAT(Table4[[#This Row],[Order]],"-",Table4[[#This Row],[Line]])</f>
        <v>76467-6</v>
      </c>
      <c r="B950" s="5">
        <v>43480</v>
      </c>
      <c r="C950" s="8">
        <v>76467</v>
      </c>
      <c r="D950" s="3" t="s">
        <v>3870</v>
      </c>
      <c r="E950" s="8">
        <v>6</v>
      </c>
      <c r="F950" s="8">
        <v>1</v>
      </c>
      <c r="G950" s="3" t="s">
        <v>165</v>
      </c>
      <c r="H950" s="8">
        <v>5</v>
      </c>
      <c r="I950" s="43" t="b">
        <v>1</v>
      </c>
      <c r="J950" s="43" t="b">
        <v>0</v>
      </c>
      <c r="K950" t="s">
        <v>114</v>
      </c>
      <c r="L950" s="43" t="b">
        <v>0</v>
      </c>
      <c r="M950" s="43" t="b">
        <v>0</v>
      </c>
      <c r="N950" s="43" t="b">
        <v>0</v>
      </c>
      <c r="O950" t="s">
        <v>114</v>
      </c>
      <c r="P950" t="s">
        <v>114</v>
      </c>
      <c r="Q950" t="s">
        <v>114</v>
      </c>
      <c r="R950" t="s">
        <v>114</v>
      </c>
      <c r="S950" t="s">
        <v>114</v>
      </c>
      <c r="T950" t="s">
        <v>114</v>
      </c>
      <c r="U950" t="s">
        <v>114</v>
      </c>
      <c r="V950" t="s">
        <v>114</v>
      </c>
      <c r="W950" s="5">
        <v>43475</v>
      </c>
      <c r="X950" s="3" t="s">
        <v>151</v>
      </c>
      <c r="Y950" s="3"/>
      <c r="Z950" s="3" t="s">
        <v>77</v>
      </c>
      <c r="AA950" s="3" t="s">
        <v>114</v>
      </c>
      <c r="AB950" s="3" t="s">
        <v>74</v>
      </c>
      <c r="AC950" s="8">
        <v>1</v>
      </c>
      <c r="AD950" s="3" t="s">
        <v>3869</v>
      </c>
      <c r="AE950" s="3"/>
      <c r="AF950" s="3" t="s">
        <v>114</v>
      </c>
      <c r="AG950" s="8">
        <v>5</v>
      </c>
      <c r="AH950" s="3" t="s">
        <v>79</v>
      </c>
      <c r="AI950" s="3" t="s">
        <v>1333</v>
      </c>
      <c r="AJ950" t="s">
        <v>114</v>
      </c>
      <c r="AK950" t="s">
        <v>114</v>
      </c>
      <c r="AL950" t="s">
        <v>114</v>
      </c>
      <c r="AM950" s="43" t="b">
        <v>0</v>
      </c>
      <c r="AN950" s="3"/>
      <c r="AO950" s="3"/>
      <c r="AP950" s="43" t="b">
        <v>0</v>
      </c>
      <c r="AQ950" s="3" t="b">
        <v>0</v>
      </c>
    </row>
    <row r="951" spans="1:43" x14ac:dyDescent="0.25">
      <c r="A951" s="39" t="str">
        <f>_xlfn.CONCAT(Table4[[#This Row],[Order]],"-",Table4[[#This Row],[Line]])</f>
        <v>76467-7</v>
      </c>
      <c r="B951" s="5">
        <v>43480</v>
      </c>
      <c r="C951" s="8">
        <v>76467</v>
      </c>
      <c r="D951" s="3" t="s">
        <v>3864</v>
      </c>
      <c r="E951" s="8">
        <v>7</v>
      </c>
      <c r="F951" s="8">
        <v>1</v>
      </c>
      <c r="G951" s="3" t="s">
        <v>165</v>
      </c>
      <c r="H951" s="8">
        <v>54</v>
      </c>
      <c r="I951" s="43" t="b">
        <v>1</v>
      </c>
      <c r="J951" s="43" t="b">
        <v>0</v>
      </c>
      <c r="K951" t="s">
        <v>114</v>
      </c>
      <c r="L951" s="43" t="b">
        <v>0</v>
      </c>
      <c r="M951" s="43" t="b">
        <v>0</v>
      </c>
      <c r="N951" s="43" t="b">
        <v>0</v>
      </c>
      <c r="O951" t="s">
        <v>114</v>
      </c>
      <c r="P951" t="s">
        <v>114</v>
      </c>
      <c r="Q951" t="s">
        <v>114</v>
      </c>
      <c r="R951" t="s">
        <v>114</v>
      </c>
      <c r="S951" t="s">
        <v>114</v>
      </c>
      <c r="T951" t="s">
        <v>114</v>
      </c>
      <c r="U951" t="s">
        <v>114</v>
      </c>
      <c r="V951" t="s">
        <v>114</v>
      </c>
      <c r="W951" s="5">
        <v>43475</v>
      </c>
      <c r="X951" s="3" t="s">
        <v>151</v>
      </c>
      <c r="Y951" s="3"/>
      <c r="Z951" s="3" t="s">
        <v>36</v>
      </c>
      <c r="AA951" s="3" t="s">
        <v>114</v>
      </c>
      <c r="AB951" s="3" t="s">
        <v>74</v>
      </c>
      <c r="AC951" s="8">
        <v>1</v>
      </c>
      <c r="AD951" s="3" t="s">
        <v>3863</v>
      </c>
      <c r="AE951" s="3"/>
      <c r="AF951" s="3" t="s">
        <v>114</v>
      </c>
      <c r="AG951" s="8">
        <v>54</v>
      </c>
      <c r="AH951" s="3" t="s">
        <v>79</v>
      </c>
      <c r="AI951" s="3" t="s">
        <v>1333</v>
      </c>
      <c r="AJ951" t="s">
        <v>114</v>
      </c>
      <c r="AK951" t="s">
        <v>114</v>
      </c>
      <c r="AL951" t="s">
        <v>114</v>
      </c>
      <c r="AM951" s="43" t="b">
        <v>0</v>
      </c>
      <c r="AN951" s="3"/>
      <c r="AO951" s="3"/>
      <c r="AP951" s="43" t="b">
        <v>0</v>
      </c>
      <c r="AQ951" s="3" t="b">
        <v>0</v>
      </c>
    </row>
    <row r="952" spans="1:43" x14ac:dyDescent="0.25">
      <c r="A952" s="39" t="str">
        <f>_xlfn.CONCAT(Table4[[#This Row],[Order]],"-",Table4[[#This Row],[Line]])</f>
        <v>76467-8</v>
      </c>
      <c r="B952" s="5">
        <v>43480</v>
      </c>
      <c r="C952" s="8">
        <v>76467</v>
      </c>
      <c r="D952" s="3" t="s">
        <v>3872</v>
      </c>
      <c r="E952" s="8">
        <v>8</v>
      </c>
      <c r="F952" s="8">
        <v>1</v>
      </c>
      <c r="G952" s="3" t="s">
        <v>165</v>
      </c>
      <c r="H952" s="8">
        <v>15</v>
      </c>
      <c r="I952" s="43" t="b">
        <v>1</v>
      </c>
      <c r="J952" s="43" t="b">
        <v>0</v>
      </c>
      <c r="K952" t="s">
        <v>114</v>
      </c>
      <c r="L952" s="43" t="b">
        <v>0</v>
      </c>
      <c r="M952" s="43" t="b">
        <v>0</v>
      </c>
      <c r="N952" s="43" t="b">
        <v>0</v>
      </c>
      <c r="O952" t="s">
        <v>114</v>
      </c>
      <c r="P952" t="s">
        <v>114</v>
      </c>
      <c r="Q952" t="s">
        <v>114</v>
      </c>
      <c r="R952" t="s">
        <v>114</v>
      </c>
      <c r="S952" t="s">
        <v>114</v>
      </c>
      <c r="T952" t="s">
        <v>114</v>
      </c>
      <c r="U952" t="s">
        <v>114</v>
      </c>
      <c r="V952" t="s">
        <v>114</v>
      </c>
      <c r="W952" s="5">
        <v>43475</v>
      </c>
      <c r="X952" s="3" t="s">
        <v>151</v>
      </c>
      <c r="Y952" s="3"/>
      <c r="Z952" s="3" t="s">
        <v>36</v>
      </c>
      <c r="AA952" s="3" t="s">
        <v>114</v>
      </c>
      <c r="AB952" s="3" t="s">
        <v>74</v>
      </c>
      <c r="AC952" s="8">
        <v>1</v>
      </c>
      <c r="AD952" s="3" t="s">
        <v>3871</v>
      </c>
      <c r="AE952" s="3"/>
      <c r="AF952" s="3" t="s">
        <v>114</v>
      </c>
      <c r="AG952" s="8">
        <v>15</v>
      </c>
      <c r="AH952" s="3" t="s">
        <v>79</v>
      </c>
      <c r="AI952" s="3" t="s">
        <v>1333</v>
      </c>
      <c r="AJ952" t="s">
        <v>114</v>
      </c>
      <c r="AK952" t="s">
        <v>114</v>
      </c>
      <c r="AL952" t="s">
        <v>114</v>
      </c>
      <c r="AM952" s="43" t="b">
        <v>0</v>
      </c>
      <c r="AN952" s="3"/>
      <c r="AO952" s="3"/>
      <c r="AP952" s="43" t="b">
        <v>0</v>
      </c>
      <c r="AQ952" s="3" t="b">
        <v>0</v>
      </c>
    </row>
    <row r="953" spans="1:43" x14ac:dyDescent="0.25">
      <c r="A953" s="39" t="str">
        <f>_xlfn.CONCAT(Table4[[#This Row],[Order]],"-",Table4[[#This Row],[Line]])</f>
        <v>76467-9</v>
      </c>
      <c r="B953" s="5">
        <v>43480</v>
      </c>
      <c r="C953" s="8">
        <v>76467</v>
      </c>
      <c r="D953" s="3" t="s">
        <v>3866</v>
      </c>
      <c r="E953" s="8">
        <v>9</v>
      </c>
      <c r="F953" s="8">
        <v>1</v>
      </c>
      <c r="G953" s="3" t="s">
        <v>165</v>
      </c>
      <c r="H953" s="8">
        <v>10</v>
      </c>
      <c r="I953" s="43" t="b">
        <v>1</v>
      </c>
      <c r="J953" s="43" t="b">
        <v>0</v>
      </c>
      <c r="K953" t="s">
        <v>114</v>
      </c>
      <c r="L953" s="43" t="b">
        <v>0</v>
      </c>
      <c r="M953" s="43" t="b">
        <v>0</v>
      </c>
      <c r="N953" s="43" t="b">
        <v>0</v>
      </c>
      <c r="O953" t="s">
        <v>114</v>
      </c>
      <c r="P953" t="s">
        <v>114</v>
      </c>
      <c r="Q953" t="s">
        <v>114</v>
      </c>
      <c r="R953" t="s">
        <v>114</v>
      </c>
      <c r="S953" t="s">
        <v>114</v>
      </c>
      <c r="T953" t="s">
        <v>114</v>
      </c>
      <c r="U953" t="s">
        <v>114</v>
      </c>
      <c r="V953" t="s">
        <v>114</v>
      </c>
      <c r="W953" s="5">
        <v>43475</v>
      </c>
      <c r="X953" s="3" t="s">
        <v>151</v>
      </c>
      <c r="Y953" s="3"/>
      <c r="Z953" s="3" t="s">
        <v>52</v>
      </c>
      <c r="AA953" s="3" t="s">
        <v>114</v>
      </c>
      <c r="AB953" s="3" t="s">
        <v>74</v>
      </c>
      <c r="AC953" s="8">
        <v>1</v>
      </c>
      <c r="AD953" s="3" t="s">
        <v>3865</v>
      </c>
      <c r="AE953" s="3"/>
      <c r="AF953" s="3" t="s">
        <v>114</v>
      </c>
      <c r="AG953" s="8">
        <v>10</v>
      </c>
      <c r="AH953" s="3" t="s">
        <v>79</v>
      </c>
      <c r="AI953" s="3" t="s">
        <v>1333</v>
      </c>
      <c r="AJ953" t="s">
        <v>114</v>
      </c>
      <c r="AK953" t="s">
        <v>114</v>
      </c>
      <c r="AL953" t="s">
        <v>114</v>
      </c>
      <c r="AM953" s="43" t="b">
        <v>0</v>
      </c>
      <c r="AN953" s="3"/>
      <c r="AO953" s="3"/>
      <c r="AP953" s="43" t="b">
        <v>0</v>
      </c>
      <c r="AQ953" s="3" t="b">
        <v>0</v>
      </c>
    </row>
    <row r="954" spans="1:43" x14ac:dyDescent="0.25">
      <c r="A954" s="39" t="str">
        <f>_xlfn.CONCAT(Table4[[#This Row],[Order]],"-",Table4[[#This Row],[Line]])</f>
        <v>76467-10</v>
      </c>
      <c r="B954" s="5">
        <v>43480</v>
      </c>
      <c r="C954" s="8">
        <v>76467</v>
      </c>
      <c r="D954" s="3" t="s">
        <v>3868</v>
      </c>
      <c r="E954" s="8">
        <v>10</v>
      </c>
      <c r="F954" s="8">
        <v>1</v>
      </c>
      <c r="G954" s="3" t="s">
        <v>42</v>
      </c>
      <c r="H954" s="8">
        <v>3</v>
      </c>
      <c r="I954" s="43" t="b">
        <v>0</v>
      </c>
      <c r="J954" s="43" t="b">
        <v>0</v>
      </c>
      <c r="K954" t="s">
        <v>114</v>
      </c>
      <c r="L954" s="43" t="b">
        <v>0</v>
      </c>
      <c r="M954" s="43" t="b">
        <v>0</v>
      </c>
      <c r="N954" s="43" t="b">
        <v>0</v>
      </c>
      <c r="O954" t="s">
        <v>114</v>
      </c>
      <c r="P954" t="s">
        <v>114</v>
      </c>
      <c r="Q954" t="s">
        <v>114</v>
      </c>
      <c r="R954" t="s">
        <v>114</v>
      </c>
      <c r="S954" t="s">
        <v>114</v>
      </c>
      <c r="T954" t="s">
        <v>114</v>
      </c>
      <c r="U954" t="s">
        <v>114</v>
      </c>
      <c r="V954" t="s">
        <v>114</v>
      </c>
      <c r="W954" s="5">
        <v>43475</v>
      </c>
      <c r="X954" s="3" t="s">
        <v>114</v>
      </c>
      <c r="Y954" s="3"/>
      <c r="Z954" s="3" t="s">
        <v>4852</v>
      </c>
      <c r="AA954" s="3" t="s">
        <v>114</v>
      </c>
      <c r="AB954" s="3" t="s">
        <v>74</v>
      </c>
      <c r="AC954" s="8">
        <v>1</v>
      </c>
      <c r="AD954" s="3" t="s">
        <v>3867</v>
      </c>
      <c r="AE954" s="3"/>
      <c r="AF954" s="3" t="s">
        <v>114</v>
      </c>
      <c r="AG954" s="8">
        <v>6</v>
      </c>
      <c r="AH954" s="3" t="s">
        <v>79</v>
      </c>
      <c r="AI954" s="3" t="s">
        <v>1333</v>
      </c>
      <c r="AJ954" t="s">
        <v>114</v>
      </c>
      <c r="AK954" t="s">
        <v>114</v>
      </c>
      <c r="AL954" t="s">
        <v>114</v>
      </c>
      <c r="AM954" s="43" t="b">
        <v>0</v>
      </c>
      <c r="AN954" s="3"/>
      <c r="AO954" s="3"/>
      <c r="AP954" s="43" t="b">
        <v>0</v>
      </c>
      <c r="AQ954" s="3" t="b">
        <v>0</v>
      </c>
    </row>
    <row r="955" spans="1:43" x14ac:dyDescent="0.25">
      <c r="A955" s="39" t="str">
        <f>_xlfn.CONCAT(Table4[[#This Row],[Order]],"-",Table4[[#This Row],[Line]])</f>
        <v>76472-1</v>
      </c>
      <c r="B955" s="5">
        <v>43517</v>
      </c>
      <c r="C955" s="8">
        <v>76472</v>
      </c>
      <c r="D955" s="3" t="s">
        <v>82</v>
      </c>
      <c r="E955" s="8">
        <v>1</v>
      </c>
      <c r="F955" s="8">
        <v>1</v>
      </c>
      <c r="G955" s="3" t="s">
        <v>42</v>
      </c>
      <c r="H955" s="8">
        <v>1</v>
      </c>
      <c r="I955" s="43" t="b">
        <v>0</v>
      </c>
      <c r="J955" s="43" t="b">
        <v>0</v>
      </c>
      <c r="K955" t="s">
        <v>114</v>
      </c>
      <c r="L955" s="43" t="b">
        <v>0</v>
      </c>
      <c r="M955" s="43" t="b">
        <v>0</v>
      </c>
      <c r="N955" s="43" t="b">
        <v>0</v>
      </c>
      <c r="O955" t="s">
        <v>114</v>
      </c>
      <c r="P955" t="s">
        <v>114</v>
      </c>
      <c r="Q955" t="s">
        <v>114</v>
      </c>
      <c r="R955" t="s">
        <v>114</v>
      </c>
      <c r="S955" t="s">
        <v>114</v>
      </c>
      <c r="T955" t="s">
        <v>114</v>
      </c>
      <c r="U955" t="s">
        <v>114</v>
      </c>
      <c r="V955" t="s">
        <v>114</v>
      </c>
      <c r="W955" s="5">
        <v>43514</v>
      </c>
      <c r="X955" s="3" t="s">
        <v>114</v>
      </c>
      <c r="Y955" s="3"/>
      <c r="Z955" s="3" t="s">
        <v>3769</v>
      </c>
      <c r="AA955" s="3" t="s">
        <v>114</v>
      </c>
      <c r="AB955" s="3" t="s">
        <v>74</v>
      </c>
      <c r="AC955" s="8">
        <v>12</v>
      </c>
      <c r="AD955" s="3" t="s">
        <v>956</v>
      </c>
      <c r="AE955" s="3"/>
      <c r="AF955" s="3" t="s">
        <v>114</v>
      </c>
      <c r="AG955" s="8">
        <v>1</v>
      </c>
      <c r="AH955" s="3" t="s">
        <v>74</v>
      </c>
      <c r="AI955" s="3" t="s">
        <v>1327</v>
      </c>
      <c r="AJ955" t="s">
        <v>114</v>
      </c>
      <c r="AK955" t="s">
        <v>114</v>
      </c>
      <c r="AL955" t="s">
        <v>114</v>
      </c>
      <c r="AM955" s="43" t="b">
        <v>0</v>
      </c>
      <c r="AN955" s="3"/>
      <c r="AO955" s="3"/>
      <c r="AP955" s="43" t="b">
        <v>0</v>
      </c>
      <c r="AQ955" s="3" t="b">
        <v>0</v>
      </c>
    </row>
    <row r="956" spans="1:43" x14ac:dyDescent="0.25">
      <c r="A956" s="39" t="str">
        <f>_xlfn.CONCAT(Table4[[#This Row],[Order]],"-",Table4[[#This Row],[Line]])</f>
        <v>76472-2</v>
      </c>
      <c r="B956" s="5">
        <v>43517</v>
      </c>
      <c r="C956" s="8">
        <v>76472</v>
      </c>
      <c r="D956" s="3" t="s">
        <v>1148</v>
      </c>
      <c r="E956" s="8">
        <v>2</v>
      </c>
      <c r="F956" s="8">
        <v>1</v>
      </c>
      <c r="G956" s="3" t="s">
        <v>42</v>
      </c>
      <c r="H956" s="8">
        <v>1</v>
      </c>
      <c r="I956" s="43" t="b">
        <v>0</v>
      </c>
      <c r="J956" s="43" t="b">
        <v>0</v>
      </c>
      <c r="K956" t="s">
        <v>114</v>
      </c>
      <c r="L956" s="43" t="b">
        <v>0</v>
      </c>
      <c r="M956" s="43" t="b">
        <v>0</v>
      </c>
      <c r="N956" s="43" t="b">
        <v>0</v>
      </c>
      <c r="O956" t="s">
        <v>114</v>
      </c>
      <c r="P956" t="s">
        <v>114</v>
      </c>
      <c r="Q956" t="s">
        <v>114</v>
      </c>
      <c r="R956" t="s">
        <v>114</v>
      </c>
      <c r="S956" t="s">
        <v>114</v>
      </c>
      <c r="T956" t="s">
        <v>114</v>
      </c>
      <c r="U956" t="s">
        <v>114</v>
      </c>
      <c r="V956" t="s">
        <v>114</v>
      </c>
      <c r="W956" s="5">
        <v>43514</v>
      </c>
      <c r="X956" s="3" t="s">
        <v>114</v>
      </c>
      <c r="Y956" s="3"/>
      <c r="Z956" s="3" t="s">
        <v>127</v>
      </c>
      <c r="AA956" s="3" t="s">
        <v>114</v>
      </c>
      <c r="AB956" s="3" t="s">
        <v>74</v>
      </c>
      <c r="AC956" s="8">
        <v>12</v>
      </c>
      <c r="AD956" s="3" t="s">
        <v>1147</v>
      </c>
      <c r="AE956" s="3"/>
      <c r="AF956" s="3" t="s">
        <v>114</v>
      </c>
      <c r="AG956" s="8">
        <v>1</v>
      </c>
      <c r="AH956" s="3" t="s">
        <v>74</v>
      </c>
      <c r="AI956" s="3" t="s">
        <v>1327</v>
      </c>
      <c r="AJ956" t="s">
        <v>114</v>
      </c>
      <c r="AK956" t="s">
        <v>114</v>
      </c>
      <c r="AL956" t="s">
        <v>114</v>
      </c>
      <c r="AM956" s="43" t="b">
        <v>0</v>
      </c>
      <c r="AN956" s="3"/>
      <c r="AO956" s="3"/>
      <c r="AP956" s="43" t="b">
        <v>0</v>
      </c>
      <c r="AQ956" s="3" t="b">
        <v>0</v>
      </c>
    </row>
    <row r="957" spans="1:43" x14ac:dyDescent="0.25">
      <c r="A957" s="39" t="str">
        <f>_xlfn.CONCAT(Table4[[#This Row],[Order]],"-",Table4[[#This Row],[Line]])</f>
        <v>76501-2</v>
      </c>
      <c r="B957" s="5">
        <v>43482</v>
      </c>
      <c r="C957" s="8">
        <v>76501</v>
      </c>
      <c r="D957" s="3" t="s">
        <v>2240</v>
      </c>
      <c r="E957" s="8">
        <v>2</v>
      </c>
      <c r="F957" s="8">
        <v>1</v>
      </c>
      <c r="G957" s="3" t="s">
        <v>42</v>
      </c>
      <c r="H957" s="8">
        <v>1</v>
      </c>
      <c r="I957" s="43" t="b">
        <v>0</v>
      </c>
      <c r="J957" s="43" t="b">
        <v>0</v>
      </c>
      <c r="K957" t="s">
        <v>114</v>
      </c>
      <c r="L957" s="43" t="b">
        <v>0</v>
      </c>
      <c r="M957" s="43" t="b">
        <v>0</v>
      </c>
      <c r="N957" s="43" t="b">
        <v>0</v>
      </c>
      <c r="O957" t="s">
        <v>114</v>
      </c>
      <c r="P957" t="s">
        <v>114</v>
      </c>
      <c r="Q957" t="s">
        <v>114</v>
      </c>
      <c r="R957" t="s">
        <v>114</v>
      </c>
      <c r="S957" t="s">
        <v>114</v>
      </c>
      <c r="T957" t="s">
        <v>114</v>
      </c>
      <c r="U957" t="s">
        <v>114</v>
      </c>
      <c r="V957" t="s">
        <v>114</v>
      </c>
      <c r="W957" s="5">
        <v>43479</v>
      </c>
      <c r="X957" s="3" t="s">
        <v>114</v>
      </c>
      <c r="Y957" s="3"/>
      <c r="Z957" s="3" t="s">
        <v>4879</v>
      </c>
      <c r="AA957" s="3" t="s">
        <v>114</v>
      </c>
      <c r="AB957" s="3" t="s">
        <v>74</v>
      </c>
      <c r="AC957" s="8">
        <v>7</v>
      </c>
      <c r="AD957" s="3" t="s">
        <v>2100</v>
      </c>
      <c r="AE957" s="3"/>
      <c r="AF957" s="3" t="s">
        <v>114</v>
      </c>
      <c r="AG957" s="8">
        <v>2</v>
      </c>
      <c r="AH957" s="3" t="s">
        <v>79</v>
      </c>
      <c r="AI957" s="3" t="s">
        <v>1322</v>
      </c>
      <c r="AJ957" t="s">
        <v>114</v>
      </c>
      <c r="AK957" t="s">
        <v>114</v>
      </c>
      <c r="AL957" t="s">
        <v>114</v>
      </c>
      <c r="AM957" s="43" t="b">
        <v>0</v>
      </c>
      <c r="AN957" s="3"/>
      <c r="AO957" s="3"/>
      <c r="AP957" s="43" t="b">
        <v>0</v>
      </c>
      <c r="AQ957" s="3" t="b">
        <v>0</v>
      </c>
    </row>
    <row r="958" spans="1:43" x14ac:dyDescent="0.25">
      <c r="A958" s="39" t="str">
        <f>_xlfn.CONCAT(Table4[[#This Row],[Order]],"-",Table4[[#This Row],[Line]])</f>
        <v>76501-3</v>
      </c>
      <c r="B958" s="5">
        <v>43482</v>
      </c>
      <c r="C958" s="8">
        <v>76501</v>
      </c>
      <c r="D958" s="3" t="s">
        <v>2102</v>
      </c>
      <c r="E958" s="8">
        <v>3</v>
      </c>
      <c r="F958" s="8">
        <v>1</v>
      </c>
      <c r="G958" s="3" t="s">
        <v>42</v>
      </c>
      <c r="H958" s="8">
        <v>1</v>
      </c>
      <c r="I958" s="43" t="b">
        <v>0</v>
      </c>
      <c r="J958" s="43" t="b">
        <v>0</v>
      </c>
      <c r="K958" t="s">
        <v>114</v>
      </c>
      <c r="L958" s="43" t="b">
        <v>0</v>
      </c>
      <c r="M958" s="43" t="b">
        <v>0</v>
      </c>
      <c r="N958" s="43" t="b">
        <v>0</v>
      </c>
      <c r="O958" t="s">
        <v>114</v>
      </c>
      <c r="P958" t="s">
        <v>114</v>
      </c>
      <c r="Q958" t="s">
        <v>114</v>
      </c>
      <c r="R958" t="s">
        <v>114</v>
      </c>
      <c r="S958" t="s">
        <v>114</v>
      </c>
      <c r="T958" t="s">
        <v>114</v>
      </c>
      <c r="U958" t="s">
        <v>114</v>
      </c>
      <c r="V958" t="s">
        <v>114</v>
      </c>
      <c r="W958" s="5">
        <v>43479</v>
      </c>
      <c r="X958" s="3" t="s">
        <v>114</v>
      </c>
      <c r="Y958" s="3"/>
      <c r="Z958" s="3" t="s">
        <v>4880</v>
      </c>
      <c r="AA958" s="3" t="s">
        <v>114</v>
      </c>
      <c r="AB958" s="3" t="s">
        <v>74</v>
      </c>
      <c r="AC958" s="8">
        <v>7</v>
      </c>
      <c r="AD958" s="3" t="s">
        <v>2101</v>
      </c>
      <c r="AE958" s="3"/>
      <c r="AF958" s="3" t="s">
        <v>114</v>
      </c>
      <c r="AG958" s="8">
        <v>24</v>
      </c>
      <c r="AH958" s="3" t="s">
        <v>79</v>
      </c>
      <c r="AI958" s="3" t="s">
        <v>1322</v>
      </c>
      <c r="AJ958" t="s">
        <v>114</v>
      </c>
      <c r="AK958" t="s">
        <v>114</v>
      </c>
      <c r="AL958" t="s">
        <v>114</v>
      </c>
      <c r="AM958" s="43" t="b">
        <v>0</v>
      </c>
      <c r="AN958" s="3"/>
      <c r="AO958" s="3"/>
      <c r="AP958" s="43" t="b">
        <v>0</v>
      </c>
      <c r="AQ958" s="3" t="b">
        <v>0</v>
      </c>
    </row>
    <row r="959" spans="1:43" x14ac:dyDescent="0.25">
      <c r="A959" s="39" t="str">
        <f>_xlfn.CONCAT(Table4[[#This Row],[Order]],"-",Table4[[#This Row],[Line]])</f>
        <v>76501-6</v>
      </c>
      <c r="B959" s="59">
        <v>43482</v>
      </c>
      <c r="C959" s="57">
        <v>76501</v>
      </c>
      <c r="D959" s="58" t="s">
        <v>2241</v>
      </c>
      <c r="E959" s="57">
        <v>6</v>
      </c>
      <c r="F959" s="57">
        <v>1</v>
      </c>
      <c r="G959" s="58" t="s">
        <v>42</v>
      </c>
      <c r="H959" s="57">
        <v>1</v>
      </c>
      <c r="I959" s="43" t="b">
        <v>0</v>
      </c>
      <c r="J959" s="43" t="b">
        <v>0</v>
      </c>
      <c r="K959" t="s">
        <v>114</v>
      </c>
      <c r="L959" s="43" t="b">
        <v>0</v>
      </c>
      <c r="M959" s="43" t="b">
        <v>0</v>
      </c>
      <c r="N959" s="43" t="b">
        <v>0</v>
      </c>
      <c r="O959" t="s">
        <v>114</v>
      </c>
      <c r="P959" t="s">
        <v>114</v>
      </c>
      <c r="Q959" t="s">
        <v>114</v>
      </c>
      <c r="R959" t="s">
        <v>114</v>
      </c>
      <c r="S959" t="s">
        <v>114</v>
      </c>
      <c r="T959" t="s">
        <v>114</v>
      </c>
      <c r="U959" t="s">
        <v>114</v>
      </c>
      <c r="V959" t="s">
        <v>114</v>
      </c>
      <c r="W959" s="6">
        <v>43479</v>
      </c>
      <c r="X959" s="58" t="s">
        <v>114</v>
      </c>
      <c r="Y959" s="58"/>
      <c r="Z959" s="58" t="s">
        <v>4881</v>
      </c>
      <c r="AA959" s="58" t="s">
        <v>114</v>
      </c>
      <c r="AB959" s="58" t="s">
        <v>74</v>
      </c>
      <c r="AC959" s="57">
        <v>7</v>
      </c>
      <c r="AD959" s="58" t="s">
        <v>2103</v>
      </c>
      <c r="AE959" s="59"/>
      <c r="AF959" s="58" t="s">
        <v>114</v>
      </c>
      <c r="AG959" s="57">
        <v>3</v>
      </c>
      <c r="AH959" s="3" t="s">
        <v>79</v>
      </c>
      <c r="AI959" s="3" t="s">
        <v>1322</v>
      </c>
      <c r="AJ959" t="s">
        <v>114</v>
      </c>
      <c r="AK959" t="s">
        <v>114</v>
      </c>
      <c r="AL959" t="s">
        <v>114</v>
      </c>
      <c r="AM959" s="43" t="b">
        <v>0</v>
      </c>
      <c r="AN959" s="3"/>
      <c r="AO959" s="3"/>
      <c r="AP959" s="43" t="b">
        <v>0</v>
      </c>
      <c r="AQ959" s="3" t="b">
        <v>0</v>
      </c>
    </row>
    <row r="960" spans="1:43" x14ac:dyDescent="0.25">
      <c r="A960" s="39" t="str">
        <f>_xlfn.CONCAT(Table4[[#This Row],[Order]],"-",Table4[[#This Row],[Line]])</f>
        <v>76507-1</v>
      </c>
      <c r="B960" s="59">
        <v>43493</v>
      </c>
      <c r="C960" s="57">
        <v>76507</v>
      </c>
      <c r="D960" s="58" t="s">
        <v>5655</v>
      </c>
      <c r="E960" s="57">
        <v>1</v>
      </c>
      <c r="F960" s="57">
        <v>1</v>
      </c>
      <c r="G960" s="58" t="s">
        <v>42</v>
      </c>
      <c r="H960" s="57">
        <v>1</v>
      </c>
      <c r="I960" s="43" t="b">
        <v>0</v>
      </c>
      <c r="J960" s="43" t="b">
        <v>0</v>
      </c>
      <c r="K960" t="s">
        <v>114</v>
      </c>
      <c r="L960" s="43" t="b">
        <v>0</v>
      </c>
      <c r="M960" s="43" t="b">
        <v>0</v>
      </c>
      <c r="N960" s="43" t="b">
        <v>0</v>
      </c>
      <c r="O960" t="s">
        <v>114</v>
      </c>
      <c r="P960" t="s">
        <v>114</v>
      </c>
      <c r="Q960" t="s">
        <v>114</v>
      </c>
      <c r="R960" t="s">
        <v>114</v>
      </c>
      <c r="S960" t="s">
        <v>114</v>
      </c>
      <c r="T960" t="s">
        <v>114</v>
      </c>
      <c r="U960" t="s">
        <v>114</v>
      </c>
      <c r="V960" t="s">
        <v>114</v>
      </c>
      <c r="W960" s="6">
        <v>43488</v>
      </c>
      <c r="X960" s="58" t="s">
        <v>114</v>
      </c>
      <c r="Y960" s="58"/>
      <c r="Z960" s="58" t="s">
        <v>17</v>
      </c>
      <c r="AA960" s="58" t="s">
        <v>114</v>
      </c>
      <c r="AB960" s="58" t="s">
        <v>74</v>
      </c>
      <c r="AC960" s="57">
        <v>4</v>
      </c>
      <c r="AD960" s="58" t="s">
        <v>5654</v>
      </c>
      <c r="AE960" s="59"/>
      <c r="AF960" s="58" t="s">
        <v>114</v>
      </c>
      <c r="AG960" s="57">
        <v>10</v>
      </c>
      <c r="AH960" s="3" t="s">
        <v>74</v>
      </c>
      <c r="AI960" s="3" t="s">
        <v>1323</v>
      </c>
      <c r="AJ960" t="s">
        <v>114</v>
      </c>
      <c r="AK960" t="s">
        <v>114</v>
      </c>
      <c r="AL960" t="s">
        <v>114</v>
      </c>
      <c r="AM960" s="43" t="b">
        <v>0</v>
      </c>
      <c r="AN960" s="3"/>
      <c r="AO960" s="3"/>
      <c r="AP960" s="43" t="b">
        <v>0</v>
      </c>
      <c r="AQ960" s="3" t="b">
        <v>0</v>
      </c>
    </row>
    <row r="961" spans="1:43" x14ac:dyDescent="0.25">
      <c r="A961" s="39" t="str">
        <f>_xlfn.CONCAT(Table4[[#This Row],[Order]],"-",Table4[[#This Row],[Line]])</f>
        <v>76507-2</v>
      </c>
      <c r="B961" s="59">
        <v>43493</v>
      </c>
      <c r="C961" s="57">
        <v>76507</v>
      </c>
      <c r="D961" s="58" t="s">
        <v>5657</v>
      </c>
      <c r="E961" s="57">
        <v>2</v>
      </c>
      <c r="F961" s="57">
        <v>1</v>
      </c>
      <c r="G961" s="58" t="s">
        <v>42</v>
      </c>
      <c r="H961" s="57">
        <v>1</v>
      </c>
      <c r="I961" s="43" t="b">
        <v>0</v>
      </c>
      <c r="J961" s="43" t="b">
        <v>0</v>
      </c>
      <c r="K961" t="s">
        <v>114</v>
      </c>
      <c r="L961" s="43" t="b">
        <v>0</v>
      </c>
      <c r="M961" s="43" t="b">
        <v>0</v>
      </c>
      <c r="N961" s="43" t="b">
        <v>0</v>
      </c>
      <c r="O961" t="s">
        <v>114</v>
      </c>
      <c r="P961" t="s">
        <v>114</v>
      </c>
      <c r="Q961" t="s">
        <v>114</v>
      </c>
      <c r="R961" t="s">
        <v>114</v>
      </c>
      <c r="S961" t="s">
        <v>114</v>
      </c>
      <c r="T961" t="s">
        <v>114</v>
      </c>
      <c r="U961" t="s">
        <v>114</v>
      </c>
      <c r="V961" t="s">
        <v>114</v>
      </c>
      <c r="W961" s="6">
        <v>43488</v>
      </c>
      <c r="X961" s="58" t="s">
        <v>114</v>
      </c>
      <c r="Y961" s="58"/>
      <c r="Z961" s="58" t="s">
        <v>17</v>
      </c>
      <c r="AA961" s="58" t="s">
        <v>114</v>
      </c>
      <c r="AB961" s="58" t="s">
        <v>74</v>
      </c>
      <c r="AC961" s="57">
        <v>4</v>
      </c>
      <c r="AD961" s="58" t="s">
        <v>5656</v>
      </c>
      <c r="AE961" s="59"/>
      <c r="AF961" s="58" t="s">
        <v>114</v>
      </c>
      <c r="AG961" s="57">
        <v>12</v>
      </c>
      <c r="AH961" s="3" t="s">
        <v>74</v>
      </c>
      <c r="AI961" s="3" t="s">
        <v>1323</v>
      </c>
      <c r="AJ961" t="s">
        <v>114</v>
      </c>
      <c r="AK961" t="s">
        <v>114</v>
      </c>
      <c r="AL961" t="s">
        <v>114</v>
      </c>
      <c r="AM961" s="43" t="b">
        <v>0</v>
      </c>
      <c r="AN961" s="3"/>
      <c r="AO961" s="3"/>
      <c r="AP961" s="43" t="b">
        <v>0</v>
      </c>
      <c r="AQ961" s="3" t="b">
        <v>0</v>
      </c>
    </row>
    <row r="962" spans="1:43" x14ac:dyDescent="0.25">
      <c r="A962" s="39" t="str">
        <f>_xlfn.CONCAT(Table4[[#This Row],[Order]],"-",Table4[[#This Row],[Line]])</f>
        <v>76507-3</v>
      </c>
      <c r="B962" s="59">
        <v>43493</v>
      </c>
      <c r="C962" s="57">
        <v>76507</v>
      </c>
      <c r="D962" s="58" t="s">
        <v>5659</v>
      </c>
      <c r="E962" s="57">
        <v>3</v>
      </c>
      <c r="F962" s="57">
        <v>1</v>
      </c>
      <c r="G962" s="58" t="s">
        <v>42</v>
      </c>
      <c r="H962" s="57">
        <v>1</v>
      </c>
      <c r="I962" s="43" t="b">
        <v>0</v>
      </c>
      <c r="J962" s="43" t="b">
        <v>0</v>
      </c>
      <c r="K962" t="s">
        <v>114</v>
      </c>
      <c r="L962" s="43" t="b">
        <v>0</v>
      </c>
      <c r="M962" s="43" t="b">
        <v>0</v>
      </c>
      <c r="N962" s="43" t="b">
        <v>0</v>
      </c>
      <c r="O962" t="s">
        <v>114</v>
      </c>
      <c r="P962" t="s">
        <v>114</v>
      </c>
      <c r="Q962" t="s">
        <v>114</v>
      </c>
      <c r="R962" t="s">
        <v>114</v>
      </c>
      <c r="S962" t="s">
        <v>114</v>
      </c>
      <c r="T962" t="s">
        <v>114</v>
      </c>
      <c r="U962" t="s">
        <v>114</v>
      </c>
      <c r="V962" t="s">
        <v>114</v>
      </c>
      <c r="W962" s="6">
        <v>43488</v>
      </c>
      <c r="X962" s="58" t="s">
        <v>114</v>
      </c>
      <c r="Y962" s="58"/>
      <c r="Z962" s="58" t="s">
        <v>17</v>
      </c>
      <c r="AA962" s="58" t="s">
        <v>114</v>
      </c>
      <c r="AB962" s="58" t="s">
        <v>74</v>
      </c>
      <c r="AC962" s="57">
        <v>4</v>
      </c>
      <c r="AD962" s="58" t="s">
        <v>5658</v>
      </c>
      <c r="AE962" s="59"/>
      <c r="AF962" s="58" t="s">
        <v>114</v>
      </c>
      <c r="AG962" s="57">
        <v>14</v>
      </c>
      <c r="AH962" s="3" t="s">
        <v>74</v>
      </c>
      <c r="AI962" s="3" t="s">
        <v>1323</v>
      </c>
      <c r="AJ962" t="s">
        <v>114</v>
      </c>
      <c r="AK962" t="s">
        <v>114</v>
      </c>
      <c r="AL962" t="s">
        <v>114</v>
      </c>
      <c r="AM962" s="43" t="b">
        <v>0</v>
      </c>
      <c r="AN962" s="3"/>
      <c r="AO962" s="3"/>
      <c r="AP962" s="43" t="b">
        <v>0</v>
      </c>
      <c r="AQ962" s="3" t="b">
        <v>0</v>
      </c>
    </row>
    <row r="963" spans="1:43" x14ac:dyDescent="0.25">
      <c r="A963" s="39" t="str">
        <f>_xlfn.CONCAT(Table4[[#This Row],[Order]],"-",Table4[[#This Row],[Line]])</f>
        <v>76507-4</v>
      </c>
      <c r="B963" s="59">
        <v>43493</v>
      </c>
      <c r="C963" s="57">
        <v>76507</v>
      </c>
      <c r="D963" s="58" t="s">
        <v>5661</v>
      </c>
      <c r="E963" s="57">
        <v>4</v>
      </c>
      <c r="F963" s="57">
        <v>1</v>
      </c>
      <c r="G963" s="58" t="s">
        <v>42</v>
      </c>
      <c r="H963" s="57">
        <v>2</v>
      </c>
      <c r="I963" s="43" t="b">
        <v>0</v>
      </c>
      <c r="J963" s="43" t="b">
        <v>0</v>
      </c>
      <c r="K963" t="s">
        <v>114</v>
      </c>
      <c r="L963" s="43" t="b">
        <v>0</v>
      </c>
      <c r="M963" s="43" t="b">
        <v>0</v>
      </c>
      <c r="N963" s="43" t="b">
        <v>0</v>
      </c>
      <c r="O963" t="s">
        <v>114</v>
      </c>
      <c r="P963" t="s">
        <v>114</v>
      </c>
      <c r="Q963" t="s">
        <v>114</v>
      </c>
      <c r="R963" t="s">
        <v>114</v>
      </c>
      <c r="S963" t="s">
        <v>114</v>
      </c>
      <c r="T963" t="s">
        <v>114</v>
      </c>
      <c r="U963" t="s">
        <v>114</v>
      </c>
      <c r="V963" t="s">
        <v>114</v>
      </c>
      <c r="W963" s="6">
        <v>43488</v>
      </c>
      <c r="X963" s="58" t="s">
        <v>114</v>
      </c>
      <c r="Y963" s="58"/>
      <c r="Z963" s="58" t="s">
        <v>17</v>
      </c>
      <c r="AA963" s="58" t="s">
        <v>114</v>
      </c>
      <c r="AB963" s="58" t="s">
        <v>74</v>
      </c>
      <c r="AC963" s="57">
        <v>4</v>
      </c>
      <c r="AD963" s="58" t="s">
        <v>5660</v>
      </c>
      <c r="AE963" s="59"/>
      <c r="AF963" s="58" t="s">
        <v>114</v>
      </c>
      <c r="AG963" s="57">
        <v>14</v>
      </c>
      <c r="AH963" s="3" t="s">
        <v>74</v>
      </c>
      <c r="AI963" s="3" t="s">
        <v>1323</v>
      </c>
      <c r="AJ963" t="s">
        <v>114</v>
      </c>
      <c r="AK963" t="s">
        <v>114</v>
      </c>
      <c r="AL963" t="s">
        <v>114</v>
      </c>
      <c r="AM963" s="43" t="b">
        <v>0</v>
      </c>
      <c r="AN963" s="3"/>
      <c r="AO963" s="3"/>
      <c r="AP963" s="43" t="b">
        <v>0</v>
      </c>
      <c r="AQ963" s="3" t="b">
        <v>0</v>
      </c>
    </row>
    <row r="964" spans="1:43" x14ac:dyDescent="0.25">
      <c r="A964" s="39" t="str">
        <f>_xlfn.CONCAT(Table4[[#This Row],[Order]],"-",Table4[[#This Row],[Line]])</f>
        <v>76507-5</v>
      </c>
      <c r="B964" s="59">
        <v>43493</v>
      </c>
      <c r="C964" s="57">
        <v>76507</v>
      </c>
      <c r="D964" s="58" t="s">
        <v>5663</v>
      </c>
      <c r="E964" s="57">
        <v>5</v>
      </c>
      <c r="F964" s="57">
        <v>1</v>
      </c>
      <c r="G964" s="58" t="s">
        <v>42</v>
      </c>
      <c r="H964" s="57">
        <v>2</v>
      </c>
      <c r="I964" s="43" t="b">
        <v>0</v>
      </c>
      <c r="J964" s="43" t="b">
        <v>0</v>
      </c>
      <c r="K964" t="s">
        <v>114</v>
      </c>
      <c r="L964" s="43" t="b">
        <v>0</v>
      </c>
      <c r="M964" s="43" t="b">
        <v>0</v>
      </c>
      <c r="N964" s="43" t="b">
        <v>0</v>
      </c>
      <c r="O964" t="s">
        <v>114</v>
      </c>
      <c r="P964" t="s">
        <v>114</v>
      </c>
      <c r="Q964" t="s">
        <v>114</v>
      </c>
      <c r="R964" t="s">
        <v>114</v>
      </c>
      <c r="S964" t="s">
        <v>114</v>
      </c>
      <c r="T964" t="s">
        <v>114</v>
      </c>
      <c r="U964" t="s">
        <v>114</v>
      </c>
      <c r="V964" t="s">
        <v>114</v>
      </c>
      <c r="W964" s="5">
        <v>43488</v>
      </c>
      <c r="X964" s="58" t="s">
        <v>114</v>
      </c>
      <c r="Y964" s="58"/>
      <c r="Z964" s="58" t="s">
        <v>17</v>
      </c>
      <c r="AA964" s="58" t="s">
        <v>114</v>
      </c>
      <c r="AB964" s="58" t="s">
        <v>74</v>
      </c>
      <c r="AC964" s="57">
        <v>4</v>
      </c>
      <c r="AD964" s="58" t="s">
        <v>5662</v>
      </c>
      <c r="AE964" s="59"/>
      <c r="AF964" s="58" t="s">
        <v>114</v>
      </c>
      <c r="AG964" s="57">
        <v>14</v>
      </c>
      <c r="AH964" s="3" t="s">
        <v>74</v>
      </c>
      <c r="AI964" s="3" t="s">
        <v>1323</v>
      </c>
      <c r="AJ964" t="s">
        <v>114</v>
      </c>
      <c r="AK964" t="s">
        <v>114</v>
      </c>
      <c r="AL964" t="s">
        <v>114</v>
      </c>
      <c r="AM964" s="43" t="b">
        <v>0</v>
      </c>
      <c r="AN964" s="3"/>
      <c r="AO964" s="3"/>
      <c r="AP964" s="43" t="b">
        <v>0</v>
      </c>
      <c r="AQ964" s="3" t="b">
        <v>0</v>
      </c>
    </row>
    <row r="965" spans="1:43" x14ac:dyDescent="0.25">
      <c r="A965" s="39" t="str">
        <f>_xlfn.CONCAT(Table4[[#This Row],[Order]],"-",Table4[[#This Row],[Line]])</f>
        <v>76507-6</v>
      </c>
      <c r="B965" s="5">
        <v>43493</v>
      </c>
      <c r="C965" s="8">
        <v>76507</v>
      </c>
      <c r="D965" s="3" t="s">
        <v>5665</v>
      </c>
      <c r="E965" s="8">
        <v>6</v>
      </c>
      <c r="F965" s="8">
        <v>1</v>
      </c>
      <c r="G965" s="3" t="s">
        <v>42</v>
      </c>
      <c r="H965" s="8">
        <v>2</v>
      </c>
      <c r="I965" s="43" t="b">
        <v>0</v>
      </c>
      <c r="J965" s="43" t="b">
        <v>0</v>
      </c>
      <c r="K965" t="s">
        <v>114</v>
      </c>
      <c r="L965" s="43" t="b">
        <v>0</v>
      </c>
      <c r="M965" s="43" t="b">
        <v>0</v>
      </c>
      <c r="N965" s="43" t="b">
        <v>0</v>
      </c>
      <c r="O965" t="s">
        <v>114</v>
      </c>
      <c r="P965" t="s">
        <v>114</v>
      </c>
      <c r="Q965" t="s">
        <v>114</v>
      </c>
      <c r="R965" t="s">
        <v>114</v>
      </c>
      <c r="S965" t="s">
        <v>114</v>
      </c>
      <c r="T965" t="s">
        <v>114</v>
      </c>
      <c r="U965" t="s">
        <v>114</v>
      </c>
      <c r="V965" t="s">
        <v>114</v>
      </c>
      <c r="W965" s="5">
        <v>43488</v>
      </c>
      <c r="X965" s="3" t="s">
        <v>114</v>
      </c>
      <c r="Y965" s="3"/>
      <c r="Z965" s="3" t="s">
        <v>17</v>
      </c>
      <c r="AA965" s="3" t="s">
        <v>114</v>
      </c>
      <c r="AB965" s="3" t="s">
        <v>74</v>
      </c>
      <c r="AC965" s="8">
        <v>4</v>
      </c>
      <c r="AD965" s="3" t="s">
        <v>5664</v>
      </c>
      <c r="AE965" s="3"/>
      <c r="AF965" s="3" t="s">
        <v>114</v>
      </c>
      <c r="AG965" s="8">
        <v>4</v>
      </c>
      <c r="AH965" s="3" t="s">
        <v>74</v>
      </c>
      <c r="AI965" s="3" t="s">
        <v>1323</v>
      </c>
      <c r="AJ965" t="s">
        <v>114</v>
      </c>
      <c r="AK965" t="s">
        <v>114</v>
      </c>
      <c r="AL965" t="s">
        <v>114</v>
      </c>
      <c r="AM965" s="43" t="b">
        <v>0</v>
      </c>
      <c r="AN965" s="3"/>
      <c r="AO965" s="3"/>
      <c r="AP965" s="43" t="b">
        <v>0</v>
      </c>
      <c r="AQ965" s="3" t="b">
        <v>0</v>
      </c>
    </row>
    <row r="966" spans="1:43" x14ac:dyDescent="0.25">
      <c r="A966" s="39" t="str">
        <f>_xlfn.CONCAT(Table4[[#This Row],[Order]],"-",Table4[[#This Row],[Line]])</f>
        <v>76507-7</v>
      </c>
      <c r="B966" s="5">
        <v>43493</v>
      </c>
      <c r="C966" s="8">
        <v>76507</v>
      </c>
      <c r="D966" s="3" t="s">
        <v>5659</v>
      </c>
      <c r="E966" s="8">
        <v>7</v>
      </c>
      <c r="F966" s="8">
        <v>1</v>
      </c>
      <c r="G966" s="3" t="s">
        <v>42</v>
      </c>
      <c r="H966" s="8">
        <v>1</v>
      </c>
      <c r="I966" s="43" t="b">
        <v>0</v>
      </c>
      <c r="J966" s="43" t="b">
        <v>0</v>
      </c>
      <c r="K966" t="s">
        <v>114</v>
      </c>
      <c r="L966" s="43" t="b">
        <v>0</v>
      </c>
      <c r="M966" s="43" t="b">
        <v>0</v>
      </c>
      <c r="N966" s="43" t="b">
        <v>0</v>
      </c>
      <c r="O966" t="s">
        <v>114</v>
      </c>
      <c r="P966" t="s">
        <v>114</v>
      </c>
      <c r="Q966" t="s">
        <v>114</v>
      </c>
      <c r="R966" t="s">
        <v>114</v>
      </c>
      <c r="S966" t="s">
        <v>114</v>
      </c>
      <c r="T966" t="s">
        <v>114</v>
      </c>
      <c r="U966" t="s">
        <v>114</v>
      </c>
      <c r="V966" t="s">
        <v>114</v>
      </c>
      <c r="W966" s="5">
        <v>43488</v>
      </c>
      <c r="X966" s="3" t="s">
        <v>114</v>
      </c>
      <c r="Y966" s="3"/>
      <c r="Z966" s="3" t="s">
        <v>17</v>
      </c>
      <c r="AA966" s="3" t="s">
        <v>114</v>
      </c>
      <c r="AB966" s="3" t="s">
        <v>74</v>
      </c>
      <c r="AC966" s="8">
        <v>4</v>
      </c>
      <c r="AD966" s="3" t="s">
        <v>5666</v>
      </c>
      <c r="AE966" s="3"/>
      <c r="AF966" s="3" t="s">
        <v>114</v>
      </c>
      <c r="AG966" s="8">
        <v>14</v>
      </c>
      <c r="AH966" s="3" t="s">
        <v>74</v>
      </c>
      <c r="AI966" s="3" t="s">
        <v>1323</v>
      </c>
      <c r="AJ966" t="s">
        <v>114</v>
      </c>
      <c r="AK966" t="s">
        <v>114</v>
      </c>
      <c r="AL966" t="s">
        <v>114</v>
      </c>
      <c r="AM966" s="43" t="b">
        <v>0</v>
      </c>
      <c r="AN966" s="3"/>
      <c r="AO966" s="3"/>
      <c r="AP966" s="43" t="b">
        <v>0</v>
      </c>
      <c r="AQ966" s="3" t="b">
        <v>0</v>
      </c>
    </row>
    <row r="967" spans="1:43" x14ac:dyDescent="0.25">
      <c r="A967" s="39" t="str">
        <f>_xlfn.CONCAT(Table4[[#This Row],[Order]],"-",Table4[[#This Row],[Line]])</f>
        <v>76507-8</v>
      </c>
      <c r="B967" s="5">
        <v>43493</v>
      </c>
      <c r="C967" s="8">
        <v>76507</v>
      </c>
      <c r="D967" s="3" t="s">
        <v>5668</v>
      </c>
      <c r="E967" s="8">
        <v>8</v>
      </c>
      <c r="F967" s="8">
        <v>1</v>
      </c>
      <c r="G967" s="3" t="s">
        <v>42</v>
      </c>
      <c r="H967" s="8">
        <v>1</v>
      </c>
      <c r="I967" s="43" t="b">
        <v>0</v>
      </c>
      <c r="J967" s="43" t="b">
        <v>0</v>
      </c>
      <c r="K967" t="s">
        <v>114</v>
      </c>
      <c r="L967" s="43" t="b">
        <v>0</v>
      </c>
      <c r="M967" s="43" t="b">
        <v>0</v>
      </c>
      <c r="N967" s="43" t="b">
        <v>0</v>
      </c>
      <c r="O967" t="s">
        <v>114</v>
      </c>
      <c r="P967" t="s">
        <v>114</v>
      </c>
      <c r="Q967" t="s">
        <v>114</v>
      </c>
      <c r="R967" t="s">
        <v>114</v>
      </c>
      <c r="S967" t="s">
        <v>114</v>
      </c>
      <c r="T967" t="s">
        <v>114</v>
      </c>
      <c r="U967" t="s">
        <v>114</v>
      </c>
      <c r="V967" t="s">
        <v>114</v>
      </c>
      <c r="W967" s="5">
        <v>43488</v>
      </c>
      <c r="X967" s="3" t="s">
        <v>114</v>
      </c>
      <c r="Y967" s="3"/>
      <c r="Z967" s="3" t="s">
        <v>1099</v>
      </c>
      <c r="AA967" s="3" t="s">
        <v>114</v>
      </c>
      <c r="AB967" s="3" t="s">
        <v>74</v>
      </c>
      <c r="AC967" s="8">
        <v>4</v>
      </c>
      <c r="AD967" s="3" t="s">
        <v>5667</v>
      </c>
      <c r="AE967" s="3"/>
      <c r="AF967" s="3" t="s">
        <v>114</v>
      </c>
      <c r="AG967" s="8">
        <v>6</v>
      </c>
      <c r="AH967" s="3" t="s">
        <v>74</v>
      </c>
      <c r="AI967" s="3" t="s">
        <v>1323</v>
      </c>
      <c r="AJ967" t="s">
        <v>114</v>
      </c>
      <c r="AK967" t="s">
        <v>114</v>
      </c>
      <c r="AL967" t="s">
        <v>114</v>
      </c>
      <c r="AM967" s="43" t="b">
        <v>0</v>
      </c>
      <c r="AN967" s="3"/>
      <c r="AO967" s="3"/>
      <c r="AP967" s="43" t="b">
        <v>0</v>
      </c>
      <c r="AQ967" s="3" t="b">
        <v>0</v>
      </c>
    </row>
    <row r="968" spans="1:43" x14ac:dyDescent="0.25">
      <c r="A968" s="39" t="str">
        <f>_xlfn.CONCAT(Table4[[#This Row],[Order]],"-",Table4[[#This Row],[Line]])</f>
        <v>76507-9</v>
      </c>
      <c r="B968" s="5">
        <v>43493</v>
      </c>
      <c r="C968" s="8">
        <v>76507</v>
      </c>
      <c r="D968" s="3" t="s">
        <v>4247</v>
      </c>
      <c r="E968" s="8">
        <v>9</v>
      </c>
      <c r="F968" s="8">
        <v>1</v>
      </c>
      <c r="G968" s="3" t="s">
        <v>42</v>
      </c>
      <c r="H968" s="8">
        <v>11</v>
      </c>
      <c r="I968" s="43" t="b">
        <v>0</v>
      </c>
      <c r="J968" s="43" t="b">
        <v>0</v>
      </c>
      <c r="K968" t="s">
        <v>114</v>
      </c>
      <c r="L968" s="43" t="b">
        <v>0</v>
      </c>
      <c r="M968" s="43" t="b">
        <v>0</v>
      </c>
      <c r="N968" s="43" t="b">
        <v>0</v>
      </c>
      <c r="O968" t="s">
        <v>114</v>
      </c>
      <c r="P968" t="s">
        <v>114</v>
      </c>
      <c r="Q968" t="s">
        <v>114</v>
      </c>
      <c r="R968" t="s">
        <v>114</v>
      </c>
      <c r="S968" t="s">
        <v>114</v>
      </c>
      <c r="T968" t="s">
        <v>114</v>
      </c>
      <c r="U968" t="s">
        <v>114</v>
      </c>
      <c r="V968" t="s">
        <v>114</v>
      </c>
      <c r="W968" s="5">
        <v>43488</v>
      </c>
      <c r="X968" s="3" t="s">
        <v>114</v>
      </c>
      <c r="Y968" s="3"/>
      <c r="Z968" s="3" t="s">
        <v>175</v>
      </c>
      <c r="AA968" s="3" t="s">
        <v>114</v>
      </c>
      <c r="AB968" s="3" t="s">
        <v>74</v>
      </c>
      <c r="AC968" s="8">
        <v>4</v>
      </c>
      <c r="AD968" s="3" t="s">
        <v>4246</v>
      </c>
      <c r="AE968" s="3"/>
      <c r="AF968" s="3" t="s">
        <v>114</v>
      </c>
      <c r="AG968" s="8">
        <v>11</v>
      </c>
      <c r="AH968" s="3" t="s">
        <v>74</v>
      </c>
      <c r="AI968" s="3" t="s">
        <v>1323</v>
      </c>
      <c r="AJ968" t="s">
        <v>114</v>
      </c>
      <c r="AK968" t="s">
        <v>114</v>
      </c>
      <c r="AL968" t="s">
        <v>114</v>
      </c>
      <c r="AM968" s="43" t="b">
        <v>0</v>
      </c>
      <c r="AN968" s="3"/>
      <c r="AO968" s="3"/>
      <c r="AP968" s="43" t="b">
        <v>0</v>
      </c>
      <c r="AQ968" s="3" t="b">
        <v>0</v>
      </c>
    </row>
    <row r="969" spans="1:43" x14ac:dyDescent="0.25">
      <c r="A969" s="39" t="str">
        <f>_xlfn.CONCAT(Table4[[#This Row],[Order]],"-",Table4[[#This Row],[Line]])</f>
        <v>76517-1</v>
      </c>
      <c r="B969" s="1">
        <v>43487</v>
      </c>
      <c r="C969" s="10">
        <v>76517</v>
      </c>
      <c r="D969" s="7" t="s">
        <v>1857</v>
      </c>
      <c r="E969" s="10">
        <v>1</v>
      </c>
      <c r="F969" s="10">
        <v>1</v>
      </c>
      <c r="G969" s="7" t="s">
        <v>42</v>
      </c>
      <c r="H969" s="10">
        <v>7</v>
      </c>
      <c r="I969" s="43" t="b">
        <v>0</v>
      </c>
      <c r="J969" s="43" t="b">
        <v>0</v>
      </c>
      <c r="K969" t="s">
        <v>114</v>
      </c>
      <c r="L969" s="43" t="b">
        <v>0</v>
      </c>
      <c r="M969" s="43" t="b">
        <v>0</v>
      </c>
      <c r="N969" s="43" t="b">
        <v>0</v>
      </c>
      <c r="O969" t="s">
        <v>114</v>
      </c>
      <c r="P969" t="s">
        <v>114</v>
      </c>
      <c r="Q969" t="s">
        <v>114</v>
      </c>
      <c r="R969" t="s">
        <v>114</v>
      </c>
      <c r="S969" t="s">
        <v>114</v>
      </c>
      <c r="T969" t="s">
        <v>114</v>
      </c>
      <c r="U969" t="s">
        <v>114</v>
      </c>
      <c r="V969" t="s">
        <v>114</v>
      </c>
      <c r="W969" s="5">
        <v>43482</v>
      </c>
      <c r="X969" s="7" t="s">
        <v>114</v>
      </c>
      <c r="Y969" s="7"/>
      <c r="Z969" s="7" t="s">
        <v>1285</v>
      </c>
      <c r="AA969" s="7" t="s">
        <v>114</v>
      </c>
      <c r="AB969" s="7" t="s">
        <v>74</v>
      </c>
      <c r="AC969" s="10">
        <v>12</v>
      </c>
      <c r="AD969" s="7" t="s">
        <v>2454</v>
      </c>
      <c r="AE969" s="7"/>
      <c r="AF969" s="7" t="s">
        <v>114</v>
      </c>
      <c r="AG969" s="10">
        <v>7</v>
      </c>
      <c r="AH969" s="3" t="s">
        <v>74</v>
      </c>
      <c r="AI969" s="3" t="s">
        <v>1319</v>
      </c>
      <c r="AJ969" t="s">
        <v>114</v>
      </c>
      <c r="AK969" t="s">
        <v>114</v>
      </c>
      <c r="AL969" t="s">
        <v>114</v>
      </c>
      <c r="AM969" s="43" t="b">
        <v>0</v>
      </c>
      <c r="AN969" s="3"/>
      <c r="AO969" s="3"/>
      <c r="AP969" s="43" t="b">
        <v>0</v>
      </c>
      <c r="AQ969" s="3" t="b">
        <v>0</v>
      </c>
    </row>
    <row r="970" spans="1:43" x14ac:dyDescent="0.25">
      <c r="A970" s="39" t="str">
        <f>_xlfn.CONCAT(Table4[[#This Row],[Order]],"-",Table4[[#This Row],[Line]])</f>
        <v>76522-1</v>
      </c>
      <c r="B970" s="1">
        <v>43474</v>
      </c>
      <c r="C970" s="10">
        <v>76522</v>
      </c>
      <c r="D970" s="7" t="s">
        <v>1943</v>
      </c>
      <c r="E970" s="10">
        <v>1</v>
      </c>
      <c r="F970" s="10">
        <v>1</v>
      </c>
      <c r="G970" s="7" t="s">
        <v>165</v>
      </c>
      <c r="H970" s="10">
        <v>1</v>
      </c>
      <c r="I970" s="43" t="b">
        <v>1</v>
      </c>
      <c r="J970" s="43" t="b">
        <v>0</v>
      </c>
      <c r="K970" t="s">
        <v>114</v>
      </c>
      <c r="L970" s="43" t="b">
        <v>0</v>
      </c>
      <c r="M970" s="43" t="b">
        <v>0</v>
      </c>
      <c r="N970" s="43" t="b">
        <v>0</v>
      </c>
      <c r="O970" t="s">
        <v>114</v>
      </c>
      <c r="P970" t="s">
        <v>114</v>
      </c>
      <c r="Q970" t="s">
        <v>114</v>
      </c>
      <c r="R970" t="s">
        <v>114</v>
      </c>
      <c r="S970" t="s">
        <v>114</v>
      </c>
      <c r="T970" t="s">
        <v>114</v>
      </c>
      <c r="U970" t="s">
        <v>114</v>
      </c>
      <c r="V970" t="s">
        <v>114</v>
      </c>
      <c r="W970" s="5">
        <v>43469</v>
      </c>
      <c r="X970" s="7" t="s">
        <v>114</v>
      </c>
      <c r="Y970" s="7"/>
      <c r="Z970" s="7" t="s">
        <v>4568</v>
      </c>
      <c r="AA970" s="7" t="s">
        <v>45</v>
      </c>
      <c r="AB970" s="7" t="s">
        <v>74</v>
      </c>
      <c r="AC970" s="10">
        <v>12</v>
      </c>
      <c r="AD970" s="7" t="s">
        <v>1942</v>
      </c>
      <c r="AE970" s="7"/>
      <c r="AF970" s="7" t="s">
        <v>114</v>
      </c>
      <c r="AG970" s="10">
        <v>15</v>
      </c>
      <c r="AH970" s="3" t="s">
        <v>180</v>
      </c>
      <c r="AI970" s="3" t="s">
        <v>1333</v>
      </c>
      <c r="AJ970" t="s">
        <v>114</v>
      </c>
      <c r="AK970" t="s">
        <v>114</v>
      </c>
      <c r="AL970" t="s">
        <v>114</v>
      </c>
      <c r="AM970" s="43" t="b">
        <v>0</v>
      </c>
      <c r="AN970" s="3"/>
      <c r="AO970" s="3"/>
      <c r="AP970" s="43" t="b">
        <v>0</v>
      </c>
      <c r="AQ970" s="3" t="b">
        <v>0</v>
      </c>
    </row>
    <row r="971" spans="1:43" x14ac:dyDescent="0.25">
      <c r="A971" s="39" t="str">
        <f>_xlfn.CONCAT(Table4[[#This Row],[Order]],"-",Table4[[#This Row],[Line]])</f>
        <v>76575-2</v>
      </c>
      <c r="B971" s="1">
        <v>43487</v>
      </c>
      <c r="C971" s="10">
        <v>76575</v>
      </c>
      <c r="D971" s="7" t="s">
        <v>3360</v>
      </c>
      <c r="E971" s="10">
        <v>2</v>
      </c>
      <c r="F971" s="10">
        <v>1</v>
      </c>
      <c r="G971" s="7" t="s">
        <v>42</v>
      </c>
      <c r="H971" s="10">
        <v>2</v>
      </c>
      <c r="I971" s="43" t="b">
        <v>0</v>
      </c>
      <c r="J971" s="43" t="b">
        <v>0</v>
      </c>
      <c r="K971" t="s">
        <v>114</v>
      </c>
      <c r="L971" s="43" t="b">
        <v>0</v>
      </c>
      <c r="M971" s="43" t="b">
        <v>0</v>
      </c>
      <c r="N971" s="43" t="b">
        <v>0</v>
      </c>
      <c r="O971" t="s">
        <v>114</v>
      </c>
      <c r="P971" t="s">
        <v>114</v>
      </c>
      <c r="Q971" t="s">
        <v>114</v>
      </c>
      <c r="R971" t="s">
        <v>114</v>
      </c>
      <c r="S971" t="s">
        <v>114</v>
      </c>
      <c r="T971" t="s">
        <v>114</v>
      </c>
      <c r="U971" t="s">
        <v>114</v>
      </c>
      <c r="V971" t="s">
        <v>114</v>
      </c>
      <c r="W971" s="5">
        <v>43482</v>
      </c>
      <c r="X971" s="7" t="s">
        <v>114</v>
      </c>
      <c r="Y971" s="7"/>
      <c r="Z971" s="7" t="s">
        <v>5126</v>
      </c>
      <c r="AA971" s="7" t="s">
        <v>114</v>
      </c>
      <c r="AB971" s="7" t="s">
        <v>74</v>
      </c>
      <c r="AC971" s="10">
        <v>1</v>
      </c>
      <c r="AD971" s="7" t="s">
        <v>3359</v>
      </c>
      <c r="AE971" s="7"/>
      <c r="AF971" s="7" t="s">
        <v>114</v>
      </c>
      <c r="AG971" s="10">
        <v>2</v>
      </c>
      <c r="AH971" s="3" t="s">
        <v>180</v>
      </c>
      <c r="AI971" s="3" t="s">
        <v>1333</v>
      </c>
      <c r="AJ971" t="s">
        <v>114</v>
      </c>
      <c r="AK971" t="s">
        <v>114</v>
      </c>
      <c r="AL971" t="s">
        <v>114</v>
      </c>
      <c r="AM971" s="43" t="b">
        <v>0</v>
      </c>
      <c r="AN971" s="3"/>
      <c r="AO971" s="3"/>
      <c r="AP971" s="43" t="b">
        <v>0</v>
      </c>
      <c r="AQ971" s="3" t="b">
        <v>0</v>
      </c>
    </row>
    <row r="972" spans="1:43" x14ac:dyDescent="0.25">
      <c r="A972" s="39" t="str">
        <f>_xlfn.CONCAT(Table4[[#This Row],[Order]],"-",Table4[[#This Row],[Line]])</f>
        <v>76575-3</v>
      </c>
      <c r="B972" s="1">
        <v>43487</v>
      </c>
      <c r="C972" s="10">
        <v>76575</v>
      </c>
      <c r="D972" s="7" t="s">
        <v>3362</v>
      </c>
      <c r="E972" s="10">
        <v>3</v>
      </c>
      <c r="F972" s="10">
        <v>1</v>
      </c>
      <c r="G972" s="7" t="s">
        <v>42</v>
      </c>
      <c r="H972" s="10">
        <v>4</v>
      </c>
      <c r="I972" s="43" t="b">
        <v>0</v>
      </c>
      <c r="J972" s="43" t="b">
        <v>0</v>
      </c>
      <c r="K972" t="s">
        <v>114</v>
      </c>
      <c r="L972" s="43" t="b">
        <v>0</v>
      </c>
      <c r="M972" s="43" t="b">
        <v>0</v>
      </c>
      <c r="N972" s="43" t="b">
        <v>0</v>
      </c>
      <c r="O972" t="s">
        <v>114</v>
      </c>
      <c r="P972" t="s">
        <v>114</v>
      </c>
      <c r="Q972" t="s">
        <v>114</v>
      </c>
      <c r="R972" t="s">
        <v>114</v>
      </c>
      <c r="S972" t="s">
        <v>114</v>
      </c>
      <c r="T972" t="s">
        <v>114</v>
      </c>
      <c r="U972" t="s">
        <v>114</v>
      </c>
      <c r="V972" t="s">
        <v>114</v>
      </c>
      <c r="W972" s="5">
        <v>43482</v>
      </c>
      <c r="X972" s="7" t="s">
        <v>114</v>
      </c>
      <c r="Y972" s="7"/>
      <c r="Z972" s="7" t="s">
        <v>4923</v>
      </c>
      <c r="AA972" s="7" t="s">
        <v>114</v>
      </c>
      <c r="AB972" s="7" t="s">
        <v>74</v>
      </c>
      <c r="AC972" s="10">
        <v>1</v>
      </c>
      <c r="AD972" s="7" t="s">
        <v>3361</v>
      </c>
      <c r="AE972" s="7"/>
      <c r="AF972" s="7" t="s">
        <v>114</v>
      </c>
      <c r="AG972" s="10">
        <v>4</v>
      </c>
      <c r="AH972" s="3" t="s">
        <v>180</v>
      </c>
      <c r="AI972" s="3" t="s">
        <v>1333</v>
      </c>
      <c r="AJ972" t="s">
        <v>114</v>
      </c>
      <c r="AK972" t="s">
        <v>114</v>
      </c>
      <c r="AL972" t="s">
        <v>114</v>
      </c>
      <c r="AM972" s="43" t="b">
        <v>0</v>
      </c>
      <c r="AN972" s="3"/>
      <c r="AO972" s="3"/>
      <c r="AP972" s="43" t="b">
        <v>0</v>
      </c>
      <c r="AQ972" s="3" t="b">
        <v>0</v>
      </c>
    </row>
    <row r="973" spans="1:43" x14ac:dyDescent="0.25">
      <c r="A973" s="39" t="str">
        <f>_xlfn.CONCAT(Table4[[#This Row],[Order]],"-",Table4[[#This Row],[Line]])</f>
        <v>76575-4</v>
      </c>
      <c r="B973" s="5">
        <v>43487</v>
      </c>
      <c r="C973" s="8">
        <v>76575</v>
      </c>
      <c r="D973" s="3" t="s">
        <v>3364</v>
      </c>
      <c r="E973" s="8">
        <v>4</v>
      </c>
      <c r="F973" s="8">
        <v>1</v>
      </c>
      <c r="G973" s="3" t="s">
        <v>42</v>
      </c>
      <c r="H973" s="8">
        <v>18</v>
      </c>
      <c r="I973" s="43" t="b">
        <v>0</v>
      </c>
      <c r="J973" s="43" t="b">
        <v>0</v>
      </c>
      <c r="K973" t="s">
        <v>114</v>
      </c>
      <c r="L973" s="43" t="b">
        <v>0</v>
      </c>
      <c r="M973" s="43" t="b">
        <v>0</v>
      </c>
      <c r="N973" s="43" t="b">
        <v>0</v>
      </c>
      <c r="O973" t="s">
        <v>114</v>
      </c>
      <c r="P973" t="s">
        <v>114</v>
      </c>
      <c r="Q973" t="s">
        <v>114</v>
      </c>
      <c r="R973" t="s">
        <v>114</v>
      </c>
      <c r="S973" t="s">
        <v>114</v>
      </c>
      <c r="T973" t="s">
        <v>114</v>
      </c>
      <c r="U973" t="s">
        <v>114</v>
      </c>
      <c r="V973" t="s">
        <v>114</v>
      </c>
      <c r="W973" s="5">
        <v>43482</v>
      </c>
      <c r="X973" s="3" t="s">
        <v>114</v>
      </c>
      <c r="Y973" s="3"/>
      <c r="Z973" s="3" t="s">
        <v>4923</v>
      </c>
      <c r="AA973" s="3" t="s">
        <v>114</v>
      </c>
      <c r="AB973" s="3" t="s">
        <v>74</v>
      </c>
      <c r="AC973" s="8">
        <v>1</v>
      </c>
      <c r="AD973" s="3" t="s">
        <v>3363</v>
      </c>
      <c r="AE973" s="3"/>
      <c r="AF973" s="3" t="s">
        <v>114</v>
      </c>
      <c r="AG973" s="8">
        <v>18</v>
      </c>
      <c r="AH973" s="3" t="s">
        <v>180</v>
      </c>
      <c r="AI973" s="3" t="s">
        <v>1333</v>
      </c>
      <c r="AJ973" t="s">
        <v>114</v>
      </c>
      <c r="AK973" t="s">
        <v>114</v>
      </c>
      <c r="AL973" t="s">
        <v>114</v>
      </c>
      <c r="AM973" s="43" t="b">
        <v>0</v>
      </c>
      <c r="AN973" s="3"/>
      <c r="AO973" s="3"/>
      <c r="AP973" s="43" t="b">
        <v>0</v>
      </c>
      <c r="AQ973" s="3" t="b">
        <v>0</v>
      </c>
    </row>
    <row r="974" spans="1:43" x14ac:dyDescent="0.25">
      <c r="A974" s="39" t="str">
        <f>_xlfn.CONCAT(Table4[[#This Row],[Order]],"-",Table4[[#This Row],[Line]])</f>
        <v>76575-5</v>
      </c>
      <c r="B974" s="5">
        <v>43487</v>
      </c>
      <c r="C974" s="8">
        <v>76575</v>
      </c>
      <c r="D974" s="3" t="s">
        <v>3366</v>
      </c>
      <c r="E974" s="8">
        <v>5</v>
      </c>
      <c r="F974" s="8">
        <v>1</v>
      </c>
      <c r="G974" s="3" t="s">
        <v>42</v>
      </c>
      <c r="H974" s="8">
        <v>6</v>
      </c>
      <c r="I974" s="43" t="b">
        <v>0</v>
      </c>
      <c r="J974" s="43" t="b">
        <v>0</v>
      </c>
      <c r="K974" t="s">
        <v>114</v>
      </c>
      <c r="L974" s="43" t="b">
        <v>0</v>
      </c>
      <c r="M974" s="43" t="b">
        <v>0</v>
      </c>
      <c r="N974" s="43" t="b">
        <v>0</v>
      </c>
      <c r="O974" t="s">
        <v>114</v>
      </c>
      <c r="P974" t="s">
        <v>114</v>
      </c>
      <c r="Q974" t="s">
        <v>114</v>
      </c>
      <c r="R974" t="s">
        <v>114</v>
      </c>
      <c r="S974" t="s">
        <v>114</v>
      </c>
      <c r="T974" t="s">
        <v>114</v>
      </c>
      <c r="U974" t="s">
        <v>114</v>
      </c>
      <c r="V974" t="s">
        <v>114</v>
      </c>
      <c r="W974" s="5">
        <v>43482</v>
      </c>
      <c r="X974" s="3" t="s">
        <v>114</v>
      </c>
      <c r="Y974" s="3"/>
      <c r="Z974" s="3" t="s">
        <v>4922</v>
      </c>
      <c r="AA974" s="3" t="s">
        <v>114</v>
      </c>
      <c r="AB974" s="3" t="s">
        <v>74</v>
      </c>
      <c r="AC974" s="8">
        <v>1</v>
      </c>
      <c r="AD974" s="3" t="s">
        <v>3365</v>
      </c>
      <c r="AE974" s="3"/>
      <c r="AF974" s="3" t="s">
        <v>114</v>
      </c>
      <c r="AG974" s="8">
        <v>12</v>
      </c>
      <c r="AH974" s="3" t="s">
        <v>180</v>
      </c>
      <c r="AI974" s="3" t="s">
        <v>1333</v>
      </c>
      <c r="AJ974" t="s">
        <v>114</v>
      </c>
      <c r="AK974" t="s">
        <v>114</v>
      </c>
      <c r="AL974" t="s">
        <v>114</v>
      </c>
      <c r="AM974" s="43" t="b">
        <v>0</v>
      </c>
      <c r="AN974" s="3"/>
      <c r="AO974" s="3"/>
      <c r="AP974" s="43" t="b">
        <v>0</v>
      </c>
      <c r="AQ974" s="3" t="b">
        <v>0</v>
      </c>
    </row>
    <row r="975" spans="1:43" x14ac:dyDescent="0.25">
      <c r="A975" s="39" t="str">
        <f>_xlfn.CONCAT(Table4[[#This Row],[Order]],"-",Table4[[#This Row],[Line]])</f>
        <v>76575-6</v>
      </c>
      <c r="B975" s="5">
        <v>43487</v>
      </c>
      <c r="C975" s="8">
        <v>76575</v>
      </c>
      <c r="D975" s="3" t="s">
        <v>3368</v>
      </c>
      <c r="E975" s="8">
        <v>6</v>
      </c>
      <c r="F975" s="8">
        <v>1</v>
      </c>
      <c r="G975" s="3" t="s">
        <v>42</v>
      </c>
      <c r="H975" s="8">
        <v>3</v>
      </c>
      <c r="I975" s="43" t="b">
        <v>0</v>
      </c>
      <c r="J975" s="43" t="b">
        <v>0</v>
      </c>
      <c r="K975" t="s">
        <v>114</v>
      </c>
      <c r="L975" s="43" t="b">
        <v>0</v>
      </c>
      <c r="M975" s="43" t="b">
        <v>0</v>
      </c>
      <c r="N975" s="43" t="b">
        <v>0</v>
      </c>
      <c r="O975" t="s">
        <v>114</v>
      </c>
      <c r="P975" t="s">
        <v>114</v>
      </c>
      <c r="Q975" t="s">
        <v>114</v>
      </c>
      <c r="R975" t="s">
        <v>114</v>
      </c>
      <c r="S975" t="s">
        <v>114</v>
      </c>
      <c r="T975" t="s">
        <v>114</v>
      </c>
      <c r="U975" t="s">
        <v>114</v>
      </c>
      <c r="V975" t="s">
        <v>114</v>
      </c>
      <c r="W975" s="5">
        <v>43482</v>
      </c>
      <c r="X975" s="3" t="s">
        <v>114</v>
      </c>
      <c r="Y975" s="3"/>
      <c r="Z975" s="3" t="s">
        <v>5127</v>
      </c>
      <c r="AA975" s="3" t="s">
        <v>114</v>
      </c>
      <c r="AB975" s="3" t="s">
        <v>74</v>
      </c>
      <c r="AC975" s="8">
        <v>1</v>
      </c>
      <c r="AD975" s="3" t="s">
        <v>3367</v>
      </c>
      <c r="AE975" s="3"/>
      <c r="AF975" s="3" t="s">
        <v>114</v>
      </c>
      <c r="AG975" s="8">
        <v>6</v>
      </c>
      <c r="AH975" s="3" t="s">
        <v>180</v>
      </c>
      <c r="AI975" s="3" t="s">
        <v>1333</v>
      </c>
      <c r="AJ975" t="s">
        <v>114</v>
      </c>
      <c r="AK975" t="s">
        <v>114</v>
      </c>
      <c r="AL975" t="s">
        <v>114</v>
      </c>
      <c r="AM975" s="43" t="b">
        <v>0</v>
      </c>
      <c r="AN975" s="3"/>
      <c r="AO975" s="3"/>
      <c r="AP975" s="43" t="b">
        <v>0</v>
      </c>
      <c r="AQ975" s="3" t="b">
        <v>0</v>
      </c>
    </row>
    <row r="976" spans="1:43" x14ac:dyDescent="0.25">
      <c r="A976" s="39" t="str">
        <f>_xlfn.CONCAT(Table4[[#This Row],[Order]],"-",Table4[[#This Row],[Line]])</f>
        <v>76575-9</v>
      </c>
      <c r="B976" s="5">
        <v>43487</v>
      </c>
      <c r="C976" s="8">
        <v>76575</v>
      </c>
      <c r="D976" s="3" t="s">
        <v>3370</v>
      </c>
      <c r="E976" s="8">
        <v>9</v>
      </c>
      <c r="F976" s="8">
        <v>1</v>
      </c>
      <c r="G976" s="3" t="s">
        <v>42</v>
      </c>
      <c r="H976" s="8">
        <v>4</v>
      </c>
      <c r="I976" s="43" t="b">
        <v>0</v>
      </c>
      <c r="J976" s="43" t="b">
        <v>0</v>
      </c>
      <c r="K976" t="s">
        <v>114</v>
      </c>
      <c r="L976" s="43" t="b">
        <v>0</v>
      </c>
      <c r="M976" s="43" t="b">
        <v>0</v>
      </c>
      <c r="N976" s="43" t="b">
        <v>0</v>
      </c>
      <c r="O976" t="s">
        <v>114</v>
      </c>
      <c r="P976" t="s">
        <v>114</v>
      </c>
      <c r="Q976" t="s">
        <v>114</v>
      </c>
      <c r="R976" t="s">
        <v>114</v>
      </c>
      <c r="S976" t="s">
        <v>114</v>
      </c>
      <c r="T976" t="s">
        <v>114</v>
      </c>
      <c r="U976" t="s">
        <v>114</v>
      </c>
      <c r="V976" t="s">
        <v>114</v>
      </c>
      <c r="W976" s="5">
        <v>43482</v>
      </c>
      <c r="X976" s="3" t="s">
        <v>114</v>
      </c>
      <c r="Y976" s="3"/>
      <c r="Z976" s="3" t="s">
        <v>5128</v>
      </c>
      <c r="AA976" s="3" t="s">
        <v>114</v>
      </c>
      <c r="AB976" s="3" t="s">
        <v>74</v>
      </c>
      <c r="AC976" s="8">
        <v>1</v>
      </c>
      <c r="AD976" s="3" t="s">
        <v>3369</v>
      </c>
      <c r="AE976" s="3"/>
      <c r="AF976" s="3" t="s">
        <v>114</v>
      </c>
      <c r="AG976" s="8">
        <v>4</v>
      </c>
      <c r="AH976" s="3" t="s">
        <v>180</v>
      </c>
      <c r="AI976" s="3" t="s">
        <v>1333</v>
      </c>
      <c r="AJ976" t="s">
        <v>114</v>
      </c>
      <c r="AK976" t="s">
        <v>114</v>
      </c>
      <c r="AL976" t="s">
        <v>114</v>
      </c>
      <c r="AM976" s="43" t="b">
        <v>0</v>
      </c>
      <c r="AN976" s="3"/>
      <c r="AO976" s="3"/>
      <c r="AP976" s="43" t="b">
        <v>0</v>
      </c>
      <c r="AQ976" s="3" t="b">
        <v>0</v>
      </c>
    </row>
    <row r="977" spans="1:43" x14ac:dyDescent="0.25">
      <c r="A977" s="39" t="str">
        <f>_xlfn.CONCAT(Table4[[#This Row],[Order]],"-",Table4[[#This Row],[Line]])</f>
        <v>76575-10</v>
      </c>
      <c r="B977" s="1">
        <v>43487</v>
      </c>
      <c r="C977" s="10">
        <v>76575</v>
      </c>
      <c r="D977" s="7" t="s">
        <v>3372</v>
      </c>
      <c r="E977" s="10">
        <v>10</v>
      </c>
      <c r="F977" s="10">
        <v>1</v>
      </c>
      <c r="G977" s="7" t="s">
        <v>42</v>
      </c>
      <c r="H977" s="10">
        <v>2</v>
      </c>
      <c r="I977" s="43" t="b">
        <v>0</v>
      </c>
      <c r="J977" s="43" t="b">
        <v>0</v>
      </c>
      <c r="K977" t="s">
        <v>114</v>
      </c>
      <c r="L977" s="43" t="b">
        <v>0</v>
      </c>
      <c r="M977" s="43" t="b">
        <v>0</v>
      </c>
      <c r="N977" s="43" t="b">
        <v>0</v>
      </c>
      <c r="O977" t="s">
        <v>114</v>
      </c>
      <c r="P977" t="s">
        <v>114</v>
      </c>
      <c r="Q977" t="s">
        <v>114</v>
      </c>
      <c r="R977" t="s">
        <v>114</v>
      </c>
      <c r="S977" t="s">
        <v>114</v>
      </c>
      <c r="T977" t="s">
        <v>114</v>
      </c>
      <c r="U977" t="s">
        <v>114</v>
      </c>
      <c r="V977" t="s">
        <v>114</v>
      </c>
      <c r="W977" s="5">
        <v>43482</v>
      </c>
      <c r="X977" s="7" t="s">
        <v>114</v>
      </c>
      <c r="Y977" s="7"/>
      <c r="Z977" s="7" t="s">
        <v>5129</v>
      </c>
      <c r="AA977" s="7" t="s">
        <v>114</v>
      </c>
      <c r="AB977" s="7" t="s">
        <v>74</v>
      </c>
      <c r="AC977" s="10">
        <v>1</v>
      </c>
      <c r="AD977" s="7" t="s">
        <v>3371</v>
      </c>
      <c r="AE977" s="7"/>
      <c r="AF977" s="7" t="s">
        <v>114</v>
      </c>
      <c r="AG977" s="10">
        <v>2</v>
      </c>
      <c r="AH977" s="3" t="s">
        <v>180</v>
      </c>
      <c r="AI977" s="3" t="s">
        <v>1333</v>
      </c>
      <c r="AJ977" t="s">
        <v>114</v>
      </c>
      <c r="AK977" t="s">
        <v>114</v>
      </c>
      <c r="AL977" t="s">
        <v>114</v>
      </c>
      <c r="AM977" s="43" t="b">
        <v>0</v>
      </c>
      <c r="AN977" s="3"/>
      <c r="AO977" s="3"/>
      <c r="AP977" s="43" t="b">
        <v>0</v>
      </c>
      <c r="AQ977" s="3" t="b">
        <v>0</v>
      </c>
    </row>
    <row r="978" spans="1:43" x14ac:dyDescent="0.25">
      <c r="A978" s="39" t="str">
        <f>_xlfn.CONCAT(Table4[[#This Row],[Order]],"-",Table4[[#This Row],[Line]])</f>
        <v>76581-1</v>
      </c>
      <c r="B978" s="5">
        <v>43480</v>
      </c>
      <c r="C978" s="8">
        <v>76581</v>
      </c>
      <c r="D978" s="3" t="s">
        <v>3204</v>
      </c>
      <c r="E978" s="8">
        <v>1</v>
      </c>
      <c r="F978" s="8">
        <v>1</v>
      </c>
      <c r="G978" s="3" t="s">
        <v>42</v>
      </c>
      <c r="H978" s="8">
        <v>2</v>
      </c>
      <c r="I978" s="43" t="b">
        <v>0</v>
      </c>
      <c r="J978" s="43" t="b">
        <v>0</v>
      </c>
      <c r="K978" t="s">
        <v>114</v>
      </c>
      <c r="L978" s="43" t="b">
        <v>0</v>
      </c>
      <c r="M978" s="43" t="b">
        <v>0</v>
      </c>
      <c r="N978" s="43" t="b">
        <v>0</v>
      </c>
      <c r="O978" t="s">
        <v>114</v>
      </c>
      <c r="P978" t="s">
        <v>114</v>
      </c>
      <c r="Q978" t="s">
        <v>114</v>
      </c>
      <c r="R978" t="s">
        <v>114</v>
      </c>
      <c r="S978" t="s">
        <v>114</v>
      </c>
      <c r="T978" t="s">
        <v>114</v>
      </c>
      <c r="U978" t="s">
        <v>114</v>
      </c>
      <c r="V978" t="s">
        <v>114</v>
      </c>
      <c r="W978" s="5">
        <v>43475</v>
      </c>
      <c r="X978" s="3" t="s">
        <v>114</v>
      </c>
      <c r="Y978" s="3"/>
      <c r="Z978" s="3" t="s">
        <v>4853</v>
      </c>
      <c r="AA978" s="3" t="s">
        <v>41</v>
      </c>
      <c r="AB978" s="3" t="s">
        <v>74</v>
      </c>
      <c r="AC978" s="8">
        <v>10</v>
      </c>
      <c r="AD978" s="3" t="s">
        <v>3203</v>
      </c>
      <c r="AE978" s="3"/>
      <c r="AF978" s="3" t="s">
        <v>114</v>
      </c>
      <c r="AG978" s="8">
        <v>4</v>
      </c>
      <c r="AH978" s="3" t="s">
        <v>74</v>
      </c>
      <c r="AI978" s="3" t="s">
        <v>1333</v>
      </c>
      <c r="AJ978" t="s">
        <v>114</v>
      </c>
      <c r="AK978" t="s">
        <v>114</v>
      </c>
      <c r="AL978" t="s">
        <v>114</v>
      </c>
      <c r="AM978" s="43" t="b">
        <v>0</v>
      </c>
      <c r="AN978" s="3"/>
      <c r="AO978" s="3"/>
      <c r="AP978" s="43" t="b">
        <v>0</v>
      </c>
      <c r="AQ978" s="3" t="b">
        <v>1</v>
      </c>
    </row>
    <row r="979" spans="1:43" x14ac:dyDescent="0.25">
      <c r="A979" s="39" t="str">
        <f>_xlfn.CONCAT(Table4[[#This Row],[Order]],"-",Table4[[#This Row],[Line]])</f>
        <v>76581-2</v>
      </c>
      <c r="B979" s="5">
        <v>43480</v>
      </c>
      <c r="C979" s="8">
        <v>76581</v>
      </c>
      <c r="D979" s="3" t="s">
        <v>3206</v>
      </c>
      <c r="E979" s="8">
        <v>2</v>
      </c>
      <c r="F979" s="8">
        <v>1</v>
      </c>
      <c r="G979" s="3" t="s">
        <v>42</v>
      </c>
      <c r="H979" s="8">
        <v>1</v>
      </c>
      <c r="I979" s="43" t="b">
        <v>0</v>
      </c>
      <c r="J979" s="43" t="b">
        <v>0</v>
      </c>
      <c r="K979" t="s">
        <v>114</v>
      </c>
      <c r="L979" s="43" t="b">
        <v>0</v>
      </c>
      <c r="M979" s="43" t="b">
        <v>0</v>
      </c>
      <c r="N979" s="43" t="b">
        <v>0</v>
      </c>
      <c r="O979" t="s">
        <v>114</v>
      </c>
      <c r="P979" t="s">
        <v>114</v>
      </c>
      <c r="Q979" t="s">
        <v>114</v>
      </c>
      <c r="R979" t="s">
        <v>114</v>
      </c>
      <c r="S979" t="s">
        <v>114</v>
      </c>
      <c r="T979" t="s">
        <v>114</v>
      </c>
      <c r="U979" t="s">
        <v>114</v>
      </c>
      <c r="V979" t="s">
        <v>114</v>
      </c>
      <c r="W979" s="5">
        <v>43475</v>
      </c>
      <c r="X979" s="3" t="s">
        <v>114</v>
      </c>
      <c r="Y979" s="3"/>
      <c r="Z979" s="3" t="s">
        <v>4854</v>
      </c>
      <c r="AA979" s="3" t="s">
        <v>114</v>
      </c>
      <c r="AB979" s="3" t="s">
        <v>74</v>
      </c>
      <c r="AC979" s="8">
        <v>10</v>
      </c>
      <c r="AD979" s="3" t="s">
        <v>3205</v>
      </c>
      <c r="AE979" s="3"/>
      <c r="AF979" s="3" t="s">
        <v>114</v>
      </c>
      <c r="AG979" s="8">
        <v>2</v>
      </c>
      <c r="AH979" s="3" t="s">
        <v>74</v>
      </c>
      <c r="AI979" s="3" t="s">
        <v>1333</v>
      </c>
      <c r="AJ979" t="s">
        <v>114</v>
      </c>
      <c r="AK979" t="s">
        <v>114</v>
      </c>
      <c r="AL979" t="s">
        <v>114</v>
      </c>
      <c r="AM979" s="43" t="b">
        <v>0</v>
      </c>
      <c r="AN979" s="3"/>
      <c r="AO979" s="3"/>
      <c r="AP979" s="43" t="b">
        <v>0</v>
      </c>
      <c r="AQ979" s="3" t="b">
        <v>0</v>
      </c>
    </row>
    <row r="980" spans="1:43" x14ac:dyDescent="0.25">
      <c r="A980" s="39" t="str">
        <f>_xlfn.CONCAT(Table4[[#This Row],[Order]],"-",Table4[[#This Row],[Line]])</f>
        <v>76581-3</v>
      </c>
      <c r="B980" s="5">
        <v>43480</v>
      </c>
      <c r="C980" s="8">
        <v>76581</v>
      </c>
      <c r="D980" s="3" t="s">
        <v>1097</v>
      </c>
      <c r="E980" s="8">
        <v>3</v>
      </c>
      <c r="F980" s="8">
        <v>1</v>
      </c>
      <c r="G980" s="3" t="s">
        <v>42</v>
      </c>
      <c r="H980" s="8">
        <v>1</v>
      </c>
      <c r="I980" s="43" t="b">
        <v>0</v>
      </c>
      <c r="J980" s="43" t="b">
        <v>0</v>
      </c>
      <c r="K980" t="s">
        <v>114</v>
      </c>
      <c r="L980" s="43" t="b">
        <v>0</v>
      </c>
      <c r="M980" s="43" t="b">
        <v>0</v>
      </c>
      <c r="N980" s="43" t="b">
        <v>0</v>
      </c>
      <c r="O980" t="s">
        <v>114</v>
      </c>
      <c r="P980" t="s">
        <v>114</v>
      </c>
      <c r="Q980" t="s">
        <v>114</v>
      </c>
      <c r="R980" t="s">
        <v>114</v>
      </c>
      <c r="S980" t="s">
        <v>114</v>
      </c>
      <c r="T980" t="s">
        <v>114</v>
      </c>
      <c r="U980" t="s">
        <v>114</v>
      </c>
      <c r="V980" t="s">
        <v>114</v>
      </c>
      <c r="W980" s="5">
        <v>43475</v>
      </c>
      <c r="X980" s="3" t="s">
        <v>114</v>
      </c>
      <c r="Y980" s="3"/>
      <c r="Z980" s="3" t="s">
        <v>4855</v>
      </c>
      <c r="AA980" s="3" t="s">
        <v>114</v>
      </c>
      <c r="AB980" s="3" t="s">
        <v>74</v>
      </c>
      <c r="AC980" s="8">
        <v>10</v>
      </c>
      <c r="AD980" s="3" t="s">
        <v>3207</v>
      </c>
      <c r="AE980" s="3"/>
      <c r="AF980" s="3" t="s">
        <v>114</v>
      </c>
      <c r="AG980" s="8">
        <v>3</v>
      </c>
      <c r="AH980" s="3" t="s">
        <v>74</v>
      </c>
      <c r="AI980" s="3" t="s">
        <v>1333</v>
      </c>
      <c r="AJ980" t="s">
        <v>114</v>
      </c>
      <c r="AK980" t="s">
        <v>114</v>
      </c>
      <c r="AL980" t="s">
        <v>114</v>
      </c>
      <c r="AM980" s="43" t="b">
        <v>0</v>
      </c>
      <c r="AN980" s="3"/>
      <c r="AO980" s="3"/>
      <c r="AP980" s="43" t="b">
        <v>0</v>
      </c>
      <c r="AQ980" s="3" t="b">
        <v>0</v>
      </c>
    </row>
    <row r="981" spans="1:43" x14ac:dyDescent="0.25">
      <c r="A981" s="39" t="str">
        <f>_xlfn.CONCAT(Table4[[#This Row],[Order]],"-",Table4[[#This Row],[Line]])</f>
        <v>76581-4</v>
      </c>
      <c r="B981" s="5">
        <v>43480</v>
      </c>
      <c r="C981" s="8">
        <v>76581</v>
      </c>
      <c r="D981" s="3" t="s">
        <v>3209</v>
      </c>
      <c r="E981" s="8">
        <v>4</v>
      </c>
      <c r="F981" s="8">
        <v>1</v>
      </c>
      <c r="G981" s="3" t="s">
        <v>42</v>
      </c>
      <c r="H981" s="8">
        <v>1</v>
      </c>
      <c r="I981" s="43" t="b">
        <v>0</v>
      </c>
      <c r="J981" s="43" t="b">
        <v>0</v>
      </c>
      <c r="K981" t="s">
        <v>114</v>
      </c>
      <c r="L981" s="43" t="b">
        <v>0</v>
      </c>
      <c r="M981" s="43" t="b">
        <v>0</v>
      </c>
      <c r="N981" s="43" t="b">
        <v>0</v>
      </c>
      <c r="O981" t="s">
        <v>114</v>
      </c>
      <c r="P981" t="s">
        <v>114</v>
      </c>
      <c r="Q981" t="s">
        <v>114</v>
      </c>
      <c r="R981" t="s">
        <v>114</v>
      </c>
      <c r="S981" t="s">
        <v>114</v>
      </c>
      <c r="T981" t="s">
        <v>114</v>
      </c>
      <c r="U981" t="s">
        <v>114</v>
      </c>
      <c r="V981" t="s">
        <v>114</v>
      </c>
      <c r="W981" s="5">
        <v>43475</v>
      </c>
      <c r="X981" s="3" t="s">
        <v>114</v>
      </c>
      <c r="Y981" s="3"/>
      <c r="Z981" s="3" t="s">
        <v>4856</v>
      </c>
      <c r="AA981" s="3" t="s">
        <v>114</v>
      </c>
      <c r="AB981" s="3" t="s">
        <v>74</v>
      </c>
      <c r="AC981" s="8">
        <v>10</v>
      </c>
      <c r="AD981" s="3" t="s">
        <v>3208</v>
      </c>
      <c r="AE981" s="3"/>
      <c r="AF981" s="3" t="s">
        <v>114</v>
      </c>
      <c r="AG981" s="8">
        <v>3</v>
      </c>
      <c r="AH981" s="3" t="s">
        <v>74</v>
      </c>
      <c r="AI981" s="3" t="s">
        <v>1333</v>
      </c>
      <c r="AJ981" t="s">
        <v>114</v>
      </c>
      <c r="AK981" t="s">
        <v>114</v>
      </c>
      <c r="AL981" t="s">
        <v>114</v>
      </c>
      <c r="AM981" s="43" t="b">
        <v>0</v>
      </c>
      <c r="AN981" s="3"/>
      <c r="AO981" s="3"/>
      <c r="AP981" s="43" t="b">
        <v>0</v>
      </c>
      <c r="AQ981" s="3" t="b">
        <v>0</v>
      </c>
    </row>
    <row r="982" spans="1:43" x14ac:dyDescent="0.25">
      <c r="A982" s="39" t="str">
        <f>_xlfn.CONCAT(Table4[[#This Row],[Order]],"-",Table4[[#This Row],[Line]])</f>
        <v>76597-2</v>
      </c>
      <c r="B982" s="5">
        <v>43476</v>
      </c>
      <c r="C982" s="8">
        <v>76597</v>
      </c>
      <c r="D982" s="3" t="s">
        <v>4225</v>
      </c>
      <c r="E982" s="8">
        <v>2</v>
      </c>
      <c r="F982" s="8">
        <v>1</v>
      </c>
      <c r="G982" s="3" t="s">
        <v>42</v>
      </c>
      <c r="H982" s="8">
        <v>2</v>
      </c>
      <c r="I982" s="43" t="b">
        <v>0</v>
      </c>
      <c r="J982" s="43" t="b">
        <v>0</v>
      </c>
      <c r="K982" t="s">
        <v>114</v>
      </c>
      <c r="L982" s="43" t="b">
        <v>0</v>
      </c>
      <c r="M982" s="43" t="b">
        <v>0</v>
      </c>
      <c r="N982" s="43" t="b">
        <v>0</v>
      </c>
      <c r="O982" t="s">
        <v>114</v>
      </c>
      <c r="P982" t="s">
        <v>114</v>
      </c>
      <c r="Q982" t="s">
        <v>114</v>
      </c>
      <c r="R982" t="s">
        <v>114</v>
      </c>
      <c r="S982" t="s">
        <v>114</v>
      </c>
      <c r="T982" t="s">
        <v>114</v>
      </c>
      <c r="U982" t="s">
        <v>114</v>
      </c>
      <c r="V982" t="s">
        <v>114</v>
      </c>
      <c r="W982" s="5">
        <v>43473</v>
      </c>
      <c r="X982" s="3" t="s">
        <v>151</v>
      </c>
      <c r="Y982" s="3"/>
      <c r="Z982" s="3" t="s">
        <v>4838</v>
      </c>
      <c r="AA982" s="3" t="s">
        <v>114</v>
      </c>
      <c r="AB982" s="3" t="s">
        <v>74</v>
      </c>
      <c r="AC982" s="8">
        <v>12</v>
      </c>
      <c r="AD982" s="3" t="s">
        <v>4224</v>
      </c>
      <c r="AE982" s="3"/>
      <c r="AF982" s="3" t="s">
        <v>114</v>
      </c>
      <c r="AG982" s="8">
        <v>2</v>
      </c>
      <c r="AH982" s="3" t="s">
        <v>74</v>
      </c>
      <c r="AI982" s="3" t="s">
        <v>1324</v>
      </c>
      <c r="AJ982" t="s">
        <v>114</v>
      </c>
      <c r="AK982" t="s">
        <v>114</v>
      </c>
      <c r="AL982" t="s">
        <v>114</v>
      </c>
      <c r="AM982" s="43" t="b">
        <v>0</v>
      </c>
      <c r="AN982" s="3"/>
      <c r="AO982" s="3"/>
      <c r="AP982" s="43" t="b">
        <v>0</v>
      </c>
      <c r="AQ982" s="3" t="b">
        <v>0</v>
      </c>
    </row>
    <row r="983" spans="1:43" x14ac:dyDescent="0.25">
      <c r="A983" s="39" t="str">
        <f>_xlfn.CONCAT(Table4[[#This Row],[Order]],"-",Table4[[#This Row],[Line]])</f>
        <v>76597-3</v>
      </c>
      <c r="B983" s="5">
        <v>43476</v>
      </c>
      <c r="C983" s="8">
        <v>76597</v>
      </c>
      <c r="D983" s="3" t="s">
        <v>4227</v>
      </c>
      <c r="E983" s="8">
        <v>3</v>
      </c>
      <c r="F983" s="8">
        <v>1</v>
      </c>
      <c r="G983" s="3" t="s">
        <v>42</v>
      </c>
      <c r="H983" s="8">
        <v>1</v>
      </c>
      <c r="I983" s="43" t="b">
        <v>0</v>
      </c>
      <c r="J983" s="43" t="b">
        <v>0</v>
      </c>
      <c r="K983" t="s">
        <v>114</v>
      </c>
      <c r="L983" s="43" t="b">
        <v>0</v>
      </c>
      <c r="M983" s="43" t="b">
        <v>0</v>
      </c>
      <c r="N983" s="43" t="b">
        <v>0</v>
      </c>
      <c r="O983" t="s">
        <v>114</v>
      </c>
      <c r="P983" t="s">
        <v>114</v>
      </c>
      <c r="Q983" t="s">
        <v>114</v>
      </c>
      <c r="R983" t="s">
        <v>114</v>
      </c>
      <c r="S983" t="s">
        <v>114</v>
      </c>
      <c r="T983" t="s">
        <v>114</v>
      </c>
      <c r="U983" t="s">
        <v>114</v>
      </c>
      <c r="V983" t="s">
        <v>114</v>
      </c>
      <c r="W983" s="5">
        <v>43473</v>
      </c>
      <c r="X983" s="3" t="s">
        <v>151</v>
      </c>
      <c r="Y983" s="3"/>
      <c r="Z983" s="3" t="s">
        <v>4839</v>
      </c>
      <c r="AA983" s="3" t="s">
        <v>114</v>
      </c>
      <c r="AB983" s="3" t="s">
        <v>74</v>
      </c>
      <c r="AC983" s="8">
        <v>12</v>
      </c>
      <c r="AD983" s="3" t="s">
        <v>4226</v>
      </c>
      <c r="AE983" s="3"/>
      <c r="AF983" s="3" t="s">
        <v>114</v>
      </c>
      <c r="AG983" s="8">
        <v>1</v>
      </c>
      <c r="AH983" s="3" t="s">
        <v>74</v>
      </c>
      <c r="AI983" s="3" t="s">
        <v>1324</v>
      </c>
      <c r="AJ983" t="s">
        <v>114</v>
      </c>
      <c r="AK983" t="s">
        <v>114</v>
      </c>
      <c r="AL983" t="s">
        <v>114</v>
      </c>
      <c r="AM983" s="43" t="b">
        <v>0</v>
      </c>
      <c r="AN983" s="3"/>
      <c r="AO983" s="3"/>
      <c r="AP983" s="43" t="b">
        <v>0</v>
      </c>
      <c r="AQ983" s="3" t="b">
        <v>0</v>
      </c>
    </row>
    <row r="984" spans="1:43" x14ac:dyDescent="0.25">
      <c r="A984" s="39" t="str">
        <f>_xlfn.CONCAT(Table4[[#This Row],[Order]],"-",Table4[[#This Row],[Line]])</f>
        <v>76620-1</v>
      </c>
      <c r="B984" s="5">
        <v>43490</v>
      </c>
      <c r="C984" s="8">
        <v>76620</v>
      </c>
      <c r="D984" s="3" t="s">
        <v>5036</v>
      </c>
      <c r="E984" s="8">
        <v>1</v>
      </c>
      <c r="F984" s="8">
        <v>1</v>
      </c>
      <c r="G984" s="3" t="s">
        <v>42</v>
      </c>
      <c r="H984" s="8">
        <v>5</v>
      </c>
      <c r="I984" s="43" t="b">
        <v>0</v>
      </c>
      <c r="J984" s="43" t="b">
        <v>0</v>
      </c>
      <c r="K984" t="s">
        <v>114</v>
      </c>
      <c r="L984" s="43" t="b">
        <v>0</v>
      </c>
      <c r="M984" s="43" t="b">
        <v>0</v>
      </c>
      <c r="N984" s="43" t="b">
        <v>0</v>
      </c>
      <c r="O984" t="s">
        <v>114</v>
      </c>
      <c r="P984" t="s">
        <v>114</v>
      </c>
      <c r="Q984" t="s">
        <v>114</v>
      </c>
      <c r="R984" t="s">
        <v>114</v>
      </c>
      <c r="S984" t="s">
        <v>114</v>
      </c>
      <c r="T984" t="s">
        <v>114</v>
      </c>
      <c r="U984" t="s">
        <v>114</v>
      </c>
      <c r="V984" t="s">
        <v>114</v>
      </c>
      <c r="W984" s="5">
        <v>43487</v>
      </c>
      <c r="X984" s="3" t="s">
        <v>114</v>
      </c>
      <c r="Y984" s="3"/>
      <c r="Z984" s="3" t="s">
        <v>5321</v>
      </c>
      <c r="AA984" s="3" t="s">
        <v>41</v>
      </c>
      <c r="AB984" s="3" t="s">
        <v>74</v>
      </c>
      <c r="AC984" s="8">
        <v>12</v>
      </c>
      <c r="AD984" s="3" t="s">
        <v>58</v>
      </c>
      <c r="AE984" s="3"/>
      <c r="AF984" s="3" t="s">
        <v>114</v>
      </c>
      <c r="AG984" s="8">
        <v>5</v>
      </c>
      <c r="AH984" s="3" t="s">
        <v>180</v>
      </c>
      <c r="AI984" s="3" t="s">
        <v>1323</v>
      </c>
      <c r="AJ984" t="s">
        <v>114</v>
      </c>
      <c r="AK984" t="s">
        <v>114</v>
      </c>
      <c r="AL984" t="s">
        <v>114</v>
      </c>
      <c r="AM984" s="43" t="b">
        <v>0</v>
      </c>
      <c r="AN984" s="3"/>
      <c r="AO984" s="3"/>
      <c r="AP984" s="43" t="b">
        <v>0</v>
      </c>
      <c r="AQ984" s="3" t="b">
        <v>1</v>
      </c>
    </row>
    <row r="985" spans="1:43" x14ac:dyDescent="0.25">
      <c r="A985" s="39" t="str">
        <f>_xlfn.CONCAT(Table4[[#This Row],[Order]],"-",Table4[[#This Row],[Line]])</f>
        <v>76620-2</v>
      </c>
      <c r="B985" s="1">
        <v>43490</v>
      </c>
      <c r="C985" s="10">
        <v>76620</v>
      </c>
      <c r="D985" s="7" t="s">
        <v>5037</v>
      </c>
      <c r="E985" s="10">
        <v>2</v>
      </c>
      <c r="F985" s="10">
        <v>1</v>
      </c>
      <c r="G985" s="7" t="s">
        <v>42</v>
      </c>
      <c r="H985" s="10">
        <v>1</v>
      </c>
      <c r="I985" s="43" t="b">
        <v>0</v>
      </c>
      <c r="J985" s="43" t="b">
        <v>0</v>
      </c>
      <c r="K985" t="s">
        <v>114</v>
      </c>
      <c r="L985" s="43" t="b">
        <v>0</v>
      </c>
      <c r="M985" s="43" t="b">
        <v>0</v>
      </c>
      <c r="N985" s="43" t="b">
        <v>0</v>
      </c>
      <c r="O985" t="s">
        <v>114</v>
      </c>
      <c r="P985" t="s">
        <v>114</v>
      </c>
      <c r="Q985" t="s">
        <v>114</v>
      </c>
      <c r="R985" t="s">
        <v>114</v>
      </c>
      <c r="S985" t="s">
        <v>114</v>
      </c>
      <c r="T985" t="s">
        <v>114</v>
      </c>
      <c r="U985" t="s">
        <v>114</v>
      </c>
      <c r="V985" t="s">
        <v>114</v>
      </c>
      <c r="W985" s="5">
        <v>43487</v>
      </c>
      <c r="X985" s="7" t="s">
        <v>114</v>
      </c>
      <c r="Y985" s="7"/>
      <c r="Z985" s="7" t="s">
        <v>5321</v>
      </c>
      <c r="AA985" s="7" t="s">
        <v>114</v>
      </c>
      <c r="AB985" s="7" t="s">
        <v>74</v>
      </c>
      <c r="AC985" s="10">
        <v>12</v>
      </c>
      <c r="AD985" s="7" t="s">
        <v>83</v>
      </c>
      <c r="AE985" s="7"/>
      <c r="AF985" s="7" t="s">
        <v>114</v>
      </c>
      <c r="AG985" s="10">
        <v>1</v>
      </c>
      <c r="AH985" s="3" t="s">
        <v>180</v>
      </c>
      <c r="AI985" s="3" t="s">
        <v>1323</v>
      </c>
      <c r="AJ985" t="s">
        <v>114</v>
      </c>
      <c r="AK985" t="s">
        <v>114</v>
      </c>
      <c r="AL985" t="s">
        <v>114</v>
      </c>
      <c r="AM985" s="43" t="b">
        <v>0</v>
      </c>
      <c r="AN985" s="3"/>
      <c r="AO985" s="3"/>
      <c r="AP985" s="43" t="b">
        <v>0</v>
      </c>
      <c r="AQ985" s="3" t="b">
        <v>0</v>
      </c>
    </row>
    <row r="986" spans="1:43" x14ac:dyDescent="0.25">
      <c r="A986" s="39" t="str">
        <f>_xlfn.CONCAT(Table4[[#This Row],[Order]],"-",Table4[[#This Row],[Line]])</f>
        <v>76621-1</v>
      </c>
      <c r="B986" s="1">
        <v>43468</v>
      </c>
      <c r="C986" s="10">
        <v>76621</v>
      </c>
      <c r="D986" s="7" t="s">
        <v>3115</v>
      </c>
      <c r="E986" s="10">
        <v>1</v>
      </c>
      <c r="F986" s="10">
        <v>1</v>
      </c>
      <c r="G986" s="7" t="s">
        <v>29</v>
      </c>
      <c r="H986" s="10">
        <v>16</v>
      </c>
      <c r="I986" s="43" t="b">
        <v>1</v>
      </c>
      <c r="J986" s="43" t="b">
        <v>1</v>
      </c>
      <c r="K986" t="s">
        <v>135</v>
      </c>
      <c r="L986" s="43" t="b">
        <v>1</v>
      </c>
      <c r="M986" s="43" t="b">
        <v>1</v>
      </c>
      <c r="N986" s="43" t="b">
        <v>1</v>
      </c>
      <c r="O986" t="s">
        <v>114</v>
      </c>
      <c r="P986" t="s">
        <v>138</v>
      </c>
      <c r="Q986" t="s">
        <v>114</v>
      </c>
      <c r="R986" t="s">
        <v>114</v>
      </c>
      <c r="S986" t="s">
        <v>114</v>
      </c>
      <c r="T986" t="s">
        <v>114</v>
      </c>
      <c r="U986" t="s">
        <v>114</v>
      </c>
      <c r="V986" t="s">
        <v>114</v>
      </c>
      <c r="W986" s="5">
        <v>43462</v>
      </c>
      <c r="X986" s="7" t="s">
        <v>151</v>
      </c>
      <c r="Y986" s="7" t="s">
        <v>4789</v>
      </c>
      <c r="Z986" s="7" t="s">
        <v>1558</v>
      </c>
      <c r="AA986" s="7" t="s">
        <v>114</v>
      </c>
      <c r="AB986" s="7" t="s">
        <v>74</v>
      </c>
      <c r="AC986" s="10">
        <v>1</v>
      </c>
      <c r="AD986" s="7" t="s">
        <v>3114</v>
      </c>
      <c r="AE986" s="7">
        <v>43458</v>
      </c>
      <c r="AF986" s="7" t="s">
        <v>114</v>
      </c>
      <c r="AG986" s="10">
        <v>16</v>
      </c>
      <c r="AH986" s="3" t="s">
        <v>74</v>
      </c>
      <c r="AI986" s="3" t="s">
        <v>1327</v>
      </c>
      <c r="AJ986" t="s">
        <v>114</v>
      </c>
      <c r="AK986" t="s">
        <v>114</v>
      </c>
      <c r="AL986" t="s">
        <v>114</v>
      </c>
      <c r="AM986" s="43" t="b">
        <v>0</v>
      </c>
      <c r="AN986" s="3"/>
      <c r="AO986" s="3"/>
      <c r="AP986" s="43" t="b">
        <v>1</v>
      </c>
      <c r="AQ986" s="3" t="b">
        <v>0</v>
      </c>
    </row>
    <row r="987" spans="1:43" x14ac:dyDescent="0.25">
      <c r="A987" s="39" t="str">
        <f>_xlfn.CONCAT(Table4[[#This Row],[Order]],"-",Table4[[#This Row],[Line]])</f>
        <v>76621-2</v>
      </c>
      <c r="B987" s="59">
        <v>43468</v>
      </c>
      <c r="C987" s="57">
        <v>76621</v>
      </c>
      <c r="D987" s="58" t="s">
        <v>3117</v>
      </c>
      <c r="E987" s="57">
        <v>2</v>
      </c>
      <c r="F987" s="57">
        <v>1</v>
      </c>
      <c r="G987" s="58" t="s">
        <v>29</v>
      </c>
      <c r="H987" s="57">
        <v>6</v>
      </c>
      <c r="I987" s="43" t="b">
        <v>1</v>
      </c>
      <c r="J987" s="43" t="b">
        <v>1</v>
      </c>
      <c r="K987" t="s">
        <v>135</v>
      </c>
      <c r="L987" s="43" t="b">
        <v>1</v>
      </c>
      <c r="M987" s="43" t="b">
        <v>1</v>
      </c>
      <c r="N987" s="43" t="b">
        <v>1</v>
      </c>
      <c r="O987" t="s">
        <v>114</v>
      </c>
      <c r="P987" t="s">
        <v>138</v>
      </c>
      <c r="Q987" t="s">
        <v>114</v>
      </c>
      <c r="R987" t="s">
        <v>114</v>
      </c>
      <c r="S987" t="s">
        <v>114</v>
      </c>
      <c r="T987" t="s">
        <v>114</v>
      </c>
      <c r="U987" t="s">
        <v>114</v>
      </c>
      <c r="V987" t="s">
        <v>114</v>
      </c>
      <c r="W987" s="5">
        <v>43462</v>
      </c>
      <c r="X987" s="58" t="s">
        <v>151</v>
      </c>
      <c r="Y987" s="58" t="s">
        <v>4790</v>
      </c>
      <c r="Z987" s="58" t="s">
        <v>3529</v>
      </c>
      <c r="AA987" s="58" t="s">
        <v>114</v>
      </c>
      <c r="AB987" s="58" t="s">
        <v>74</v>
      </c>
      <c r="AC987" s="57">
        <v>1</v>
      </c>
      <c r="AD987" s="58" t="s">
        <v>3116</v>
      </c>
      <c r="AE987" s="59">
        <v>43458</v>
      </c>
      <c r="AF987" s="58" t="s">
        <v>114</v>
      </c>
      <c r="AG987" s="57">
        <v>6</v>
      </c>
      <c r="AH987" s="3" t="s">
        <v>74</v>
      </c>
      <c r="AI987" s="3" t="s">
        <v>1327</v>
      </c>
      <c r="AJ987" t="s">
        <v>114</v>
      </c>
      <c r="AK987" t="s">
        <v>114</v>
      </c>
      <c r="AL987" t="s">
        <v>114</v>
      </c>
      <c r="AM987" s="43" t="b">
        <v>0</v>
      </c>
      <c r="AN987" s="3"/>
      <c r="AO987" s="3"/>
      <c r="AP987" s="43" t="b">
        <v>1</v>
      </c>
      <c r="AQ987" s="3" t="b">
        <v>0</v>
      </c>
    </row>
    <row r="988" spans="1:43" x14ac:dyDescent="0.25">
      <c r="A988" s="39" t="str">
        <f>_xlfn.CONCAT(Table4[[#This Row],[Order]],"-",Table4[[#This Row],[Line]])</f>
        <v>76621-3</v>
      </c>
      <c r="B988" s="59">
        <v>43468</v>
      </c>
      <c r="C988" s="57">
        <v>76621</v>
      </c>
      <c r="D988" s="58" t="s">
        <v>3119</v>
      </c>
      <c r="E988" s="57">
        <v>3</v>
      </c>
      <c r="F988" s="57">
        <v>1</v>
      </c>
      <c r="G988" s="58" t="s">
        <v>29</v>
      </c>
      <c r="H988" s="57">
        <v>6</v>
      </c>
      <c r="I988" s="43" t="b">
        <v>1</v>
      </c>
      <c r="J988" s="43" t="b">
        <v>1</v>
      </c>
      <c r="K988" t="s">
        <v>135</v>
      </c>
      <c r="L988" s="43" t="b">
        <v>1</v>
      </c>
      <c r="M988" s="43" t="b">
        <v>1</v>
      </c>
      <c r="N988" s="43" t="b">
        <v>1</v>
      </c>
      <c r="O988" t="s">
        <v>114</v>
      </c>
      <c r="P988" t="s">
        <v>138</v>
      </c>
      <c r="Q988" t="s">
        <v>114</v>
      </c>
      <c r="R988" t="s">
        <v>114</v>
      </c>
      <c r="S988" t="s">
        <v>114</v>
      </c>
      <c r="T988" t="s">
        <v>114</v>
      </c>
      <c r="U988" t="s">
        <v>114</v>
      </c>
      <c r="V988" t="s">
        <v>114</v>
      </c>
      <c r="W988" s="5">
        <v>43462</v>
      </c>
      <c r="X988" s="58" t="s">
        <v>151</v>
      </c>
      <c r="Y988" s="58" t="s">
        <v>4791</v>
      </c>
      <c r="Z988" s="58" t="s">
        <v>3530</v>
      </c>
      <c r="AA988" s="58" t="s">
        <v>114</v>
      </c>
      <c r="AB988" s="58" t="s">
        <v>74</v>
      </c>
      <c r="AC988" s="57">
        <v>1</v>
      </c>
      <c r="AD988" s="58" t="s">
        <v>3118</v>
      </c>
      <c r="AE988" s="59">
        <v>43458</v>
      </c>
      <c r="AF988" s="58" t="s">
        <v>114</v>
      </c>
      <c r="AG988" s="57">
        <v>6</v>
      </c>
      <c r="AH988" s="3" t="s">
        <v>74</v>
      </c>
      <c r="AI988" s="3" t="s">
        <v>1327</v>
      </c>
      <c r="AJ988" t="s">
        <v>114</v>
      </c>
      <c r="AK988" t="s">
        <v>114</v>
      </c>
      <c r="AL988" t="s">
        <v>114</v>
      </c>
      <c r="AM988" s="43" t="b">
        <v>0</v>
      </c>
      <c r="AN988" s="3"/>
      <c r="AO988" s="3"/>
      <c r="AP988" s="43" t="b">
        <v>1</v>
      </c>
      <c r="AQ988" s="3" t="b">
        <v>0</v>
      </c>
    </row>
    <row r="989" spans="1:43" x14ac:dyDescent="0.25">
      <c r="A989" s="39" t="str">
        <f>_xlfn.CONCAT(Table4[[#This Row],[Order]],"-",Table4[[#This Row],[Line]])</f>
        <v>76621-4</v>
      </c>
      <c r="B989" s="5">
        <v>43468</v>
      </c>
      <c r="C989" s="8">
        <v>76621</v>
      </c>
      <c r="D989" s="3" t="s">
        <v>3121</v>
      </c>
      <c r="E989" s="8">
        <v>4</v>
      </c>
      <c r="F989" s="8">
        <v>1</v>
      </c>
      <c r="G989" s="3" t="s">
        <v>29</v>
      </c>
      <c r="H989" s="8">
        <v>2</v>
      </c>
      <c r="I989" s="43" t="b">
        <v>1</v>
      </c>
      <c r="J989" s="43" t="b">
        <v>1</v>
      </c>
      <c r="K989" t="s">
        <v>135</v>
      </c>
      <c r="L989" s="43" t="b">
        <v>1</v>
      </c>
      <c r="M989" s="43" t="b">
        <v>1</v>
      </c>
      <c r="N989" s="43" t="b">
        <v>1</v>
      </c>
      <c r="O989" t="s">
        <v>114</v>
      </c>
      <c r="P989" t="s">
        <v>138</v>
      </c>
      <c r="Q989" t="s">
        <v>114</v>
      </c>
      <c r="R989" t="s">
        <v>114</v>
      </c>
      <c r="S989" t="s">
        <v>114</v>
      </c>
      <c r="T989" t="s">
        <v>114</v>
      </c>
      <c r="U989" t="s">
        <v>114</v>
      </c>
      <c r="V989" t="s">
        <v>114</v>
      </c>
      <c r="W989" s="5">
        <v>43462</v>
      </c>
      <c r="X989" s="3" t="s">
        <v>151</v>
      </c>
      <c r="Y989" s="3" t="s">
        <v>4792</v>
      </c>
      <c r="Z989" s="3" t="s">
        <v>1558</v>
      </c>
      <c r="AA989" s="3" t="s">
        <v>114</v>
      </c>
      <c r="AB989" s="3" t="s">
        <v>74</v>
      </c>
      <c r="AC989" s="8">
        <v>1</v>
      </c>
      <c r="AD989" s="3" t="s">
        <v>3120</v>
      </c>
      <c r="AE989" s="3">
        <v>43458</v>
      </c>
      <c r="AF989" s="3" t="s">
        <v>114</v>
      </c>
      <c r="AG989" s="8">
        <v>2</v>
      </c>
      <c r="AH989" s="3" t="s">
        <v>74</v>
      </c>
      <c r="AI989" s="3" t="s">
        <v>1327</v>
      </c>
      <c r="AJ989" t="s">
        <v>114</v>
      </c>
      <c r="AK989" t="s">
        <v>114</v>
      </c>
      <c r="AL989" t="s">
        <v>114</v>
      </c>
      <c r="AM989" s="43" t="b">
        <v>0</v>
      </c>
      <c r="AN989" s="3"/>
      <c r="AO989" s="3"/>
      <c r="AP989" s="43" t="b">
        <v>1</v>
      </c>
      <c r="AQ989" s="3" t="b">
        <v>0</v>
      </c>
    </row>
    <row r="990" spans="1:43" x14ac:dyDescent="0.25">
      <c r="A990" s="39" t="str">
        <f>_xlfn.CONCAT(Table4[[#This Row],[Order]],"-",Table4[[#This Row],[Line]])</f>
        <v>76621-5</v>
      </c>
      <c r="B990" s="5">
        <v>43468</v>
      </c>
      <c r="C990" s="8">
        <v>76621</v>
      </c>
      <c r="D990" s="3" t="s">
        <v>3123</v>
      </c>
      <c r="E990" s="8">
        <v>5</v>
      </c>
      <c r="F990" s="8">
        <v>1</v>
      </c>
      <c r="G990" s="3" t="s">
        <v>29</v>
      </c>
      <c r="H990" s="8">
        <v>1</v>
      </c>
      <c r="I990" s="43" t="b">
        <v>1</v>
      </c>
      <c r="J990" s="43" t="b">
        <v>1</v>
      </c>
      <c r="K990" t="s">
        <v>135</v>
      </c>
      <c r="L990" s="43" t="b">
        <v>1</v>
      </c>
      <c r="M990" s="43" t="b">
        <v>1</v>
      </c>
      <c r="N990" s="43" t="b">
        <v>1</v>
      </c>
      <c r="O990" t="s">
        <v>114</v>
      </c>
      <c r="P990" t="s">
        <v>138</v>
      </c>
      <c r="Q990" t="s">
        <v>114</v>
      </c>
      <c r="R990" t="s">
        <v>114</v>
      </c>
      <c r="S990" t="s">
        <v>114</v>
      </c>
      <c r="T990" t="s">
        <v>114</v>
      </c>
      <c r="U990" t="s">
        <v>114</v>
      </c>
      <c r="V990" t="s">
        <v>114</v>
      </c>
      <c r="W990" s="5">
        <v>43462</v>
      </c>
      <c r="X990" s="3" t="s">
        <v>151</v>
      </c>
      <c r="Y990" s="3" t="s">
        <v>4793</v>
      </c>
      <c r="Z990" s="3" t="s">
        <v>3529</v>
      </c>
      <c r="AA990" s="3" t="s">
        <v>114</v>
      </c>
      <c r="AB990" s="3" t="s">
        <v>74</v>
      </c>
      <c r="AC990" s="8">
        <v>1</v>
      </c>
      <c r="AD990" s="3" t="s">
        <v>3122</v>
      </c>
      <c r="AE990" s="3">
        <v>43458</v>
      </c>
      <c r="AF990" s="3" t="s">
        <v>114</v>
      </c>
      <c r="AG990" s="8">
        <v>1</v>
      </c>
      <c r="AH990" s="3" t="s">
        <v>74</v>
      </c>
      <c r="AI990" s="3" t="s">
        <v>1327</v>
      </c>
      <c r="AJ990" t="s">
        <v>114</v>
      </c>
      <c r="AK990" t="s">
        <v>114</v>
      </c>
      <c r="AL990" t="s">
        <v>114</v>
      </c>
      <c r="AM990" s="43" t="b">
        <v>0</v>
      </c>
      <c r="AN990" s="3"/>
      <c r="AO990" s="3"/>
      <c r="AP990" s="43" t="b">
        <v>1</v>
      </c>
      <c r="AQ990" s="3" t="b">
        <v>0</v>
      </c>
    </row>
    <row r="991" spans="1:43" x14ac:dyDescent="0.25">
      <c r="A991" s="39" t="str">
        <f>_xlfn.CONCAT(Table4[[#This Row],[Order]],"-",Table4[[#This Row],[Line]])</f>
        <v>76640-1</v>
      </c>
      <c r="B991" s="5">
        <v>43469</v>
      </c>
      <c r="C991" s="8">
        <v>76640</v>
      </c>
      <c r="D991" s="3" t="s">
        <v>2063</v>
      </c>
      <c r="E991" s="8">
        <v>1</v>
      </c>
      <c r="F991" s="8">
        <v>1</v>
      </c>
      <c r="G991" s="3" t="s">
        <v>29</v>
      </c>
      <c r="H991" s="8">
        <v>6</v>
      </c>
      <c r="I991" s="43" t="b">
        <v>1</v>
      </c>
      <c r="J991" s="43" t="b">
        <v>1</v>
      </c>
      <c r="K991" t="s">
        <v>135</v>
      </c>
      <c r="L991" s="43" t="b">
        <v>1</v>
      </c>
      <c r="M991" s="43" t="b">
        <v>1</v>
      </c>
      <c r="N991" s="43" t="b">
        <v>1</v>
      </c>
      <c r="O991" t="s">
        <v>114</v>
      </c>
      <c r="P991" t="s">
        <v>138</v>
      </c>
      <c r="Q991" t="s">
        <v>114</v>
      </c>
      <c r="R991" t="s">
        <v>114</v>
      </c>
      <c r="S991" t="s">
        <v>114</v>
      </c>
      <c r="T991" t="s">
        <v>114</v>
      </c>
      <c r="U991" t="s">
        <v>114</v>
      </c>
      <c r="V991" t="s">
        <v>114</v>
      </c>
      <c r="W991" s="5">
        <v>43465</v>
      </c>
      <c r="X991" s="3" t="s">
        <v>114</v>
      </c>
      <c r="Y991" s="3" t="s">
        <v>4803</v>
      </c>
      <c r="Z991" s="3" t="s">
        <v>3760</v>
      </c>
      <c r="AA991" s="3" t="s">
        <v>41</v>
      </c>
      <c r="AB991" s="3" t="s">
        <v>74</v>
      </c>
      <c r="AC991" s="8">
        <v>12</v>
      </c>
      <c r="AD991" s="3" t="s">
        <v>2062</v>
      </c>
      <c r="AE991" s="3">
        <v>43458</v>
      </c>
      <c r="AF991" s="3" t="s">
        <v>114</v>
      </c>
      <c r="AG991" s="8">
        <v>12</v>
      </c>
      <c r="AH991" s="3" t="s">
        <v>74</v>
      </c>
      <c r="AI991" s="3" t="s">
        <v>1328</v>
      </c>
      <c r="AJ991" t="s">
        <v>114</v>
      </c>
      <c r="AK991" t="s">
        <v>114</v>
      </c>
      <c r="AL991" t="s">
        <v>114</v>
      </c>
      <c r="AM991" s="43" t="b">
        <v>0</v>
      </c>
      <c r="AN991" s="3"/>
      <c r="AO991" s="3"/>
      <c r="AP991" s="43" t="b">
        <v>0</v>
      </c>
      <c r="AQ991" s="3" t="b">
        <v>1</v>
      </c>
    </row>
    <row r="992" spans="1:43" x14ac:dyDescent="0.25">
      <c r="A992" s="39" t="str">
        <f>_xlfn.CONCAT(Table4[[#This Row],[Order]],"-",Table4[[#This Row],[Line]])</f>
        <v>76641-1</v>
      </c>
      <c r="B992" s="5">
        <v>43476</v>
      </c>
      <c r="C992" s="8">
        <v>76641</v>
      </c>
      <c r="D992" s="3" t="s">
        <v>3006</v>
      </c>
      <c r="E992" s="8">
        <v>1</v>
      </c>
      <c r="F992" s="8">
        <v>1</v>
      </c>
      <c r="G992" s="3" t="s">
        <v>42</v>
      </c>
      <c r="H992" s="8">
        <v>9</v>
      </c>
      <c r="I992" s="43" t="b">
        <v>0</v>
      </c>
      <c r="J992" s="43" t="b">
        <v>0</v>
      </c>
      <c r="K992" t="s">
        <v>114</v>
      </c>
      <c r="L992" s="43" t="b">
        <v>0</v>
      </c>
      <c r="M992" s="43" t="b">
        <v>0</v>
      </c>
      <c r="N992" s="43" t="b">
        <v>0</v>
      </c>
      <c r="O992" t="s">
        <v>114</v>
      </c>
      <c r="P992" t="s">
        <v>114</v>
      </c>
      <c r="Q992" t="s">
        <v>114</v>
      </c>
      <c r="R992" t="s">
        <v>114</v>
      </c>
      <c r="S992" t="s">
        <v>114</v>
      </c>
      <c r="T992" t="s">
        <v>114</v>
      </c>
      <c r="U992" t="s">
        <v>114</v>
      </c>
      <c r="V992" t="s">
        <v>114</v>
      </c>
      <c r="W992" s="5">
        <v>43473</v>
      </c>
      <c r="X992" s="3" t="s">
        <v>151</v>
      </c>
      <c r="Y992" s="3"/>
      <c r="Z992" s="3" t="s">
        <v>15</v>
      </c>
      <c r="AA992" s="3" t="s">
        <v>114</v>
      </c>
      <c r="AB992" s="3" t="s">
        <v>74</v>
      </c>
      <c r="AC992" s="8">
        <v>7</v>
      </c>
      <c r="AD992" s="3" t="s">
        <v>3005</v>
      </c>
      <c r="AE992" s="3"/>
      <c r="AF992" s="3" t="s">
        <v>114</v>
      </c>
      <c r="AG992" s="8">
        <v>54</v>
      </c>
      <c r="AH992" s="3" t="s">
        <v>74</v>
      </c>
      <c r="AI992" s="3" t="s">
        <v>1326</v>
      </c>
      <c r="AJ992" t="s">
        <v>114</v>
      </c>
      <c r="AK992" t="s">
        <v>114</v>
      </c>
      <c r="AL992" t="s">
        <v>114</v>
      </c>
      <c r="AM992" s="43" t="b">
        <v>0</v>
      </c>
      <c r="AN992" s="3"/>
      <c r="AO992" s="3"/>
      <c r="AP992" s="43" t="b">
        <v>0</v>
      </c>
      <c r="AQ992" s="3" t="b">
        <v>0</v>
      </c>
    </row>
    <row r="993" spans="1:43" x14ac:dyDescent="0.25">
      <c r="A993" s="39" t="str">
        <f>_xlfn.CONCAT(Table4[[#This Row],[Order]],"-",Table4[[#This Row],[Line]])</f>
        <v>76641-2</v>
      </c>
      <c r="B993" s="5">
        <v>43476</v>
      </c>
      <c r="C993" s="8">
        <v>76641</v>
      </c>
      <c r="D993" s="3" t="s">
        <v>3008</v>
      </c>
      <c r="E993" s="8">
        <v>2</v>
      </c>
      <c r="F993" s="8">
        <v>1</v>
      </c>
      <c r="G993" s="3" t="s">
        <v>42</v>
      </c>
      <c r="H993" s="8">
        <v>22</v>
      </c>
      <c r="I993" s="43" t="b">
        <v>0</v>
      </c>
      <c r="J993" s="43" t="b">
        <v>0</v>
      </c>
      <c r="K993" t="s">
        <v>114</v>
      </c>
      <c r="L993" s="43" t="b">
        <v>0</v>
      </c>
      <c r="M993" s="43" t="b">
        <v>0</v>
      </c>
      <c r="N993" s="43" t="b">
        <v>0</v>
      </c>
      <c r="O993" t="s">
        <v>114</v>
      </c>
      <c r="P993" t="s">
        <v>114</v>
      </c>
      <c r="Q993" t="s">
        <v>114</v>
      </c>
      <c r="R993" t="s">
        <v>114</v>
      </c>
      <c r="S993" t="s">
        <v>114</v>
      </c>
      <c r="T993" t="s">
        <v>114</v>
      </c>
      <c r="U993" t="s">
        <v>114</v>
      </c>
      <c r="V993" t="s">
        <v>114</v>
      </c>
      <c r="W993" s="5">
        <v>43473</v>
      </c>
      <c r="X993" s="3" t="s">
        <v>151</v>
      </c>
      <c r="Y993" s="3"/>
      <c r="Z993" s="3" t="s">
        <v>2197</v>
      </c>
      <c r="AA993" s="3" t="s">
        <v>114</v>
      </c>
      <c r="AB993" s="3" t="s">
        <v>74</v>
      </c>
      <c r="AC993" s="8">
        <v>7</v>
      </c>
      <c r="AD993" s="3" t="s">
        <v>3007</v>
      </c>
      <c r="AE993" s="3"/>
      <c r="AF993" s="3" t="s">
        <v>114</v>
      </c>
      <c r="AG993" s="8">
        <v>22</v>
      </c>
      <c r="AH993" s="3" t="s">
        <v>74</v>
      </c>
      <c r="AI993" s="3" t="s">
        <v>1326</v>
      </c>
      <c r="AJ993" t="s">
        <v>114</v>
      </c>
      <c r="AK993" t="s">
        <v>114</v>
      </c>
      <c r="AL993" t="s">
        <v>114</v>
      </c>
      <c r="AM993" s="43" t="b">
        <v>0</v>
      </c>
      <c r="AN993" s="3"/>
      <c r="AO993" s="3"/>
      <c r="AP993" s="43" t="b">
        <v>0</v>
      </c>
      <c r="AQ993" s="3" t="b">
        <v>0</v>
      </c>
    </row>
    <row r="994" spans="1:43" x14ac:dyDescent="0.25">
      <c r="A994" s="39" t="str">
        <f>_xlfn.CONCAT(Table4[[#This Row],[Order]],"-",Table4[[#This Row],[Line]])</f>
        <v>76641-3</v>
      </c>
      <c r="B994" s="5">
        <v>43476</v>
      </c>
      <c r="C994" s="8">
        <v>76641</v>
      </c>
      <c r="D994" s="3" t="s">
        <v>3010</v>
      </c>
      <c r="E994" s="8">
        <v>3</v>
      </c>
      <c r="F994" s="8">
        <v>1</v>
      </c>
      <c r="G994" s="3" t="s">
        <v>42</v>
      </c>
      <c r="H994" s="8">
        <v>1</v>
      </c>
      <c r="I994" s="43" t="b">
        <v>0</v>
      </c>
      <c r="J994" s="43" t="b">
        <v>0</v>
      </c>
      <c r="K994" t="s">
        <v>114</v>
      </c>
      <c r="L994" s="43" t="b">
        <v>0</v>
      </c>
      <c r="M994" s="43" t="b">
        <v>0</v>
      </c>
      <c r="N994" s="43" t="b">
        <v>0</v>
      </c>
      <c r="O994" t="s">
        <v>114</v>
      </c>
      <c r="P994" t="s">
        <v>114</v>
      </c>
      <c r="Q994" t="s">
        <v>114</v>
      </c>
      <c r="R994" t="s">
        <v>114</v>
      </c>
      <c r="S994" t="s">
        <v>114</v>
      </c>
      <c r="T994" t="s">
        <v>114</v>
      </c>
      <c r="U994" t="s">
        <v>114</v>
      </c>
      <c r="V994" t="s">
        <v>114</v>
      </c>
      <c r="W994" s="5">
        <v>43473</v>
      </c>
      <c r="X994" s="3" t="s">
        <v>151</v>
      </c>
      <c r="Y994" s="3"/>
      <c r="Z994" s="3" t="s">
        <v>15</v>
      </c>
      <c r="AA994" s="3" t="s">
        <v>114</v>
      </c>
      <c r="AB994" s="3" t="s">
        <v>74</v>
      </c>
      <c r="AC994" s="8">
        <v>7</v>
      </c>
      <c r="AD994" s="3" t="s">
        <v>3009</v>
      </c>
      <c r="AE994" s="3"/>
      <c r="AF994" s="3" t="s">
        <v>114</v>
      </c>
      <c r="AG994" s="8">
        <v>25</v>
      </c>
      <c r="AH994" s="3" t="s">
        <v>74</v>
      </c>
      <c r="AI994" s="3" t="s">
        <v>1326</v>
      </c>
      <c r="AJ994" t="s">
        <v>114</v>
      </c>
      <c r="AK994" t="s">
        <v>114</v>
      </c>
      <c r="AL994" t="s">
        <v>114</v>
      </c>
      <c r="AM994" s="43" t="b">
        <v>0</v>
      </c>
      <c r="AN994" s="3"/>
      <c r="AO994" s="3"/>
      <c r="AP994" s="43" t="b">
        <v>0</v>
      </c>
      <c r="AQ994" s="3" t="b">
        <v>0</v>
      </c>
    </row>
    <row r="995" spans="1:43" x14ac:dyDescent="0.25">
      <c r="A995" s="39" t="str">
        <f>_xlfn.CONCAT(Table4[[#This Row],[Order]],"-",Table4[[#This Row],[Line]])</f>
        <v>76641-4</v>
      </c>
      <c r="B995" s="5">
        <v>43476</v>
      </c>
      <c r="C995" s="8">
        <v>76641</v>
      </c>
      <c r="D995" s="3" t="s">
        <v>3012</v>
      </c>
      <c r="E995" s="8">
        <v>4</v>
      </c>
      <c r="F995" s="8">
        <v>1</v>
      </c>
      <c r="G995" s="3" t="s">
        <v>42</v>
      </c>
      <c r="H995" s="8">
        <v>1</v>
      </c>
      <c r="I995" s="43" t="b">
        <v>0</v>
      </c>
      <c r="J995" s="43" t="b">
        <v>0</v>
      </c>
      <c r="K995" t="s">
        <v>114</v>
      </c>
      <c r="L995" s="43" t="b">
        <v>0</v>
      </c>
      <c r="M995" s="43" t="b">
        <v>0</v>
      </c>
      <c r="N995" s="43" t="b">
        <v>0</v>
      </c>
      <c r="O995" t="s">
        <v>114</v>
      </c>
      <c r="P995" t="s">
        <v>114</v>
      </c>
      <c r="Q995" t="s">
        <v>114</v>
      </c>
      <c r="R995" t="s">
        <v>114</v>
      </c>
      <c r="S995" t="s">
        <v>114</v>
      </c>
      <c r="T995" t="s">
        <v>114</v>
      </c>
      <c r="U995" t="s">
        <v>114</v>
      </c>
      <c r="V995" t="s">
        <v>114</v>
      </c>
      <c r="W995" s="5">
        <v>43473</v>
      </c>
      <c r="X995" s="3" t="s">
        <v>151</v>
      </c>
      <c r="Y995" s="3"/>
      <c r="Z995" s="3" t="s">
        <v>15</v>
      </c>
      <c r="AA995" s="3" t="s">
        <v>114</v>
      </c>
      <c r="AB995" s="3" t="s">
        <v>74</v>
      </c>
      <c r="AC995" s="8">
        <v>7</v>
      </c>
      <c r="AD995" s="3" t="s">
        <v>3011</v>
      </c>
      <c r="AE995" s="3"/>
      <c r="AF995" s="3" t="s">
        <v>114</v>
      </c>
      <c r="AG995" s="8">
        <v>17</v>
      </c>
      <c r="AH995" s="3" t="s">
        <v>74</v>
      </c>
      <c r="AI995" s="3" t="s">
        <v>1326</v>
      </c>
      <c r="AJ995" t="s">
        <v>114</v>
      </c>
      <c r="AK995" t="s">
        <v>114</v>
      </c>
      <c r="AL995" t="s">
        <v>114</v>
      </c>
      <c r="AM995" s="43" t="b">
        <v>0</v>
      </c>
      <c r="AN995" s="3"/>
      <c r="AO995" s="3"/>
      <c r="AP995" s="43" t="b">
        <v>0</v>
      </c>
      <c r="AQ995" s="3" t="b">
        <v>0</v>
      </c>
    </row>
    <row r="996" spans="1:43" x14ac:dyDescent="0.25">
      <c r="A996" s="39" t="str">
        <f>_xlfn.CONCAT(Table4[[#This Row],[Order]],"-",Table4[[#This Row],[Line]])</f>
        <v>76645-1</v>
      </c>
      <c r="B996" s="5">
        <v>43476</v>
      </c>
      <c r="C996" s="8">
        <v>76645</v>
      </c>
      <c r="D996" s="3" t="s">
        <v>3923</v>
      </c>
      <c r="E996" s="8">
        <v>1</v>
      </c>
      <c r="F996" s="8">
        <v>1</v>
      </c>
      <c r="G996" s="3" t="s">
        <v>165</v>
      </c>
      <c r="H996" s="8">
        <v>19</v>
      </c>
      <c r="I996" s="43" t="b">
        <v>1</v>
      </c>
      <c r="J996" s="43" t="b">
        <v>0</v>
      </c>
      <c r="K996" t="s">
        <v>114</v>
      </c>
      <c r="L996" s="43" t="b">
        <v>0</v>
      </c>
      <c r="M996" s="43" t="b">
        <v>0</v>
      </c>
      <c r="N996" s="43" t="b">
        <v>1</v>
      </c>
      <c r="O996" t="s">
        <v>114</v>
      </c>
      <c r="P996" t="s">
        <v>114</v>
      </c>
      <c r="Q996" t="s">
        <v>114</v>
      </c>
      <c r="R996" t="s">
        <v>114</v>
      </c>
      <c r="S996" t="s">
        <v>114</v>
      </c>
      <c r="T996" t="s">
        <v>114</v>
      </c>
      <c r="U996" t="s">
        <v>114</v>
      </c>
      <c r="V996" t="s">
        <v>114</v>
      </c>
      <c r="W996" s="5">
        <v>43473</v>
      </c>
      <c r="X996" s="3" t="s">
        <v>151</v>
      </c>
      <c r="Y996" s="3"/>
      <c r="Z996" s="3" t="s">
        <v>127</v>
      </c>
      <c r="AA996" s="3" t="s">
        <v>114</v>
      </c>
      <c r="AB996" s="3" t="s">
        <v>74</v>
      </c>
      <c r="AC996" s="8">
        <v>4</v>
      </c>
      <c r="AD996" s="3" t="s">
        <v>3922</v>
      </c>
      <c r="AE996" s="3"/>
      <c r="AF996" s="3" t="s">
        <v>114</v>
      </c>
      <c r="AG996" s="8">
        <v>19</v>
      </c>
      <c r="AH996" s="3" t="s">
        <v>74</v>
      </c>
      <c r="AI996" s="3" t="s">
        <v>1326</v>
      </c>
      <c r="AJ996" t="s">
        <v>114</v>
      </c>
      <c r="AK996" t="s">
        <v>114</v>
      </c>
      <c r="AL996" t="s">
        <v>114</v>
      </c>
      <c r="AM996" s="43" t="b">
        <v>0</v>
      </c>
      <c r="AN996" s="3"/>
      <c r="AO996" s="3"/>
      <c r="AP996" s="43" t="b">
        <v>0</v>
      </c>
      <c r="AQ996" s="3" t="b">
        <v>0</v>
      </c>
    </row>
    <row r="997" spans="1:43" x14ac:dyDescent="0.25">
      <c r="A997" s="39" t="str">
        <f>_xlfn.CONCAT(Table4[[#This Row],[Order]],"-",Table4[[#This Row],[Line]])</f>
        <v>76645-2</v>
      </c>
      <c r="B997" s="5">
        <v>43476</v>
      </c>
      <c r="C997" s="8">
        <v>76645</v>
      </c>
      <c r="D997" s="3" t="s">
        <v>3925</v>
      </c>
      <c r="E997" s="8">
        <v>2</v>
      </c>
      <c r="F997" s="8">
        <v>1</v>
      </c>
      <c r="G997" s="3" t="s">
        <v>165</v>
      </c>
      <c r="H997" s="8">
        <v>5</v>
      </c>
      <c r="I997" s="43" t="b">
        <v>1</v>
      </c>
      <c r="J997" s="43" t="b">
        <v>0</v>
      </c>
      <c r="K997" t="s">
        <v>114</v>
      </c>
      <c r="L997" s="43" t="b">
        <v>0</v>
      </c>
      <c r="M997" s="43" t="b">
        <v>0</v>
      </c>
      <c r="N997" s="43" t="b">
        <v>1</v>
      </c>
      <c r="O997" t="s">
        <v>114</v>
      </c>
      <c r="P997" t="s">
        <v>114</v>
      </c>
      <c r="Q997" t="s">
        <v>114</v>
      </c>
      <c r="R997" t="s">
        <v>114</v>
      </c>
      <c r="S997" t="s">
        <v>114</v>
      </c>
      <c r="T997" t="s">
        <v>114</v>
      </c>
      <c r="U997" t="s">
        <v>114</v>
      </c>
      <c r="V997" t="s">
        <v>114</v>
      </c>
      <c r="W997" s="5">
        <v>43473</v>
      </c>
      <c r="X997" s="3" t="s">
        <v>151</v>
      </c>
      <c r="Y997" s="3"/>
      <c r="Z997" s="3" t="s">
        <v>3972</v>
      </c>
      <c r="AA997" s="3" t="s">
        <v>114</v>
      </c>
      <c r="AB997" s="3" t="s">
        <v>74</v>
      </c>
      <c r="AC997" s="8">
        <v>4</v>
      </c>
      <c r="AD997" s="3" t="s">
        <v>3924</v>
      </c>
      <c r="AE997" s="3"/>
      <c r="AF997" s="3" t="s">
        <v>114</v>
      </c>
      <c r="AG997" s="8">
        <v>5</v>
      </c>
      <c r="AH997" s="3" t="s">
        <v>74</v>
      </c>
      <c r="AI997" s="3" t="s">
        <v>1326</v>
      </c>
      <c r="AJ997" t="s">
        <v>114</v>
      </c>
      <c r="AK997" t="s">
        <v>114</v>
      </c>
      <c r="AL997" t="s">
        <v>114</v>
      </c>
      <c r="AM997" s="43" t="b">
        <v>0</v>
      </c>
      <c r="AN997" s="3"/>
      <c r="AO997" s="3"/>
      <c r="AP997" s="43" t="b">
        <v>0</v>
      </c>
      <c r="AQ997" s="3" t="b">
        <v>0</v>
      </c>
    </row>
    <row r="998" spans="1:43" x14ac:dyDescent="0.25">
      <c r="A998" s="39" t="str">
        <f>_xlfn.CONCAT(Table4[[#This Row],[Order]],"-",Table4[[#This Row],[Line]])</f>
        <v>76645-3</v>
      </c>
      <c r="B998" s="5">
        <v>43476</v>
      </c>
      <c r="C998" s="8">
        <v>76645</v>
      </c>
      <c r="D998" s="3" t="s">
        <v>3927</v>
      </c>
      <c r="E998" s="8">
        <v>3</v>
      </c>
      <c r="F998" s="8">
        <v>1</v>
      </c>
      <c r="G998" s="3" t="s">
        <v>165</v>
      </c>
      <c r="H998" s="8">
        <v>2</v>
      </c>
      <c r="I998" s="43" t="b">
        <v>1</v>
      </c>
      <c r="J998" s="43" t="b">
        <v>0</v>
      </c>
      <c r="K998" t="s">
        <v>114</v>
      </c>
      <c r="L998" s="43" t="b">
        <v>0</v>
      </c>
      <c r="M998" s="43" t="b">
        <v>0</v>
      </c>
      <c r="N998" s="43" t="b">
        <v>1</v>
      </c>
      <c r="O998" t="s">
        <v>114</v>
      </c>
      <c r="P998" t="s">
        <v>114</v>
      </c>
      <c r="Q998" t="s">
        <v>114</v>
      </c>
      <c r="R998" t="s">
        <v>114</v>
      </c>
      <c r="S998" t="s">
        <v>114</v>
      </c>
      <c r="T998" t="s">
        <v>114</v>
      </c>
      <c r="U998" t="s">
        <v>114</v>
      </c>
      <c r="V998" t="s">
        <v>114</v>
      </c>
      <c r="W998" s="5">
        <v>43473</v>
      </c>
      <c r="X998" s="3" t="s">
        <v>151</v>
      </c>
      <c r="Y998" s="3"/>
      <c r="Z998" s="3" t="s">
        <v>17</v>
      </c>
      <c r="AA998" s="3" t="s">
        <v>114</v>
      </c>
      <c r="AB998" s="3" t="s">
        <v>74</v>
      </c>
      <c r="AC998" s="8">
        <v>4</v>
      </c>
      <c r="AD998" s="3" t="s">
        <v>3926</v>
      </c>
      <c r="AE998" s="3"/>
      <c r="AF998" s="3" t="s">
        <v>114</v>
      </c>
      <c r="AG998" s="8">
        <v>4</v>
      </c>
      <c r="AH998" s="3" t="s">
        <v>74</v>
      </c>
      <c r="AI998" s="3" t="s">
        <v>1326</v>
      </c>
      <c r="AJ998" t="s">
        <v>114</v>
      </c>
      <c r="AK998" t="s">
        <v>114</v>
      </c>
      <c r="AL998" t="s">
        <v>114</v>
      </c>
      <c r="AM998" s="43" t="b">
        <v>0</v>
      </c>
      <c r="AN998" s="3"/>
      <c r="AO998" s="3"/>
      <c r="AP998" s="43" t="b">
        <v>0</v>
      </c>
      <c r="AQ998" s="3" t="b">
        <v>0</v>
      </c>
    </row>
    <row r="999" spans="1:43" x14ac:dyDescent="0.25">
      <c r="A999" s="39" t="str">
        <f>_xlfn.CONCAT(Table4[[#This Row],[Order]],"-",Table4[[#This Row],[Line]])</f>
        <v>76645-4</v>
      </c>
      <c r="B999" s="5">
        <v>43476</v>
      </c>
      <c r="C999" s="8">
        <v>76645</v>
      </c>
      <c r="D999" s="3" t="s">
        <v>3929</v>
      </c>
      <c r="E999" s="8">
        <v>4</v>
      </c>
      <c r="F999" s="8">
        <v>1</v>
      </c>
      <c r="G999" s="3" t="s">
        <v>165</v>
      </c>
      <c r="H999" s="8">
        <v>2</v>
      </c>
      <c r="I999" s="43" t="b">
        <v>1</v>
      </c>
      <c r="J999" s="43" t="b">
        <v>0</v>
      </c>
      <c r="K999" t="s">
        <v>114</v>
      </c>
      <c r="L999" s="43" t="b">
        <v>0</v>
      </c>
      <c r="M999" s="43" t="b">
        <v>0</v>
      </c>
      <c r="N999" s="43" t="b">
        <v>1</v>
      </c>
      <c r="O999" t="s">
        <v>114</v>
      </c>
      <c r="P999" t="s">
        <v>114</v>
      </c>
      <c r="Q999" t="s">
        <v>114</v>
      </c>
      <c r="R999" t="s">
        <v>114</v>
      </c>
      <c r="S999" t="s">
        <v>114</v>
      </c>
      <c r="T999" t="s">
        <v>114</v>
      </c>
      <c r="U999" t="s">
        <v>114</v>
      </c>
      <c r="V999" t="s">
        <v>114</v>
      </c>
      <c r="W999" s="5">
        <v>43473</v>
      </c>
      <c r="X999" s="3" t="s">
        <v>151</v>
      </c>
      <c r="Y999" s="3"/>
      <c r="Z999" s="3" t="s">
        <v>17</v>
      </c>
      <c r="AA999" s="3" t="s">
        <v>114</v>
      </c>
      <c r="AB999" s="3" t="s">
        <v>74</v>
      </c>
      <c r="AC999" s="8">
        <v>4</v>
      </c>
      <c r="AD999" s="3" t="s">
        <v>3928</v>
      </c>
      <c r="AE999" s="3"/>
      <c r="AF999" s="3" t="s">
        <v>114</v>
      </c>
      <c r="AG999" s="8">
        <v>6</v>
      </c>
      <c r="AH999" s="3" t="s">
        <v>74</v>
      </c>
      <c r="AI999" s="3" t="s">
        <v>1326</v>
      </c>
      <c r="AJ999" t="s">
        <v>114</v>
      </c>
      <c r="AK999" t="s">
        <v>114</v>
      </c>
      <c r="AL999" t="s">
        <v>114</v>
      </c>
      <c r="AM999" s="43" t="b">
        <v>0</v>
      </c>
      <c r="AN999" s="3"/>
      <c r="AO999" s="3"/>
      <c r="AP999" s="43" t="b">
        <v>0</v>
      </c>
      <c r="AQ999" s="3" t="b">
        <v>0</v>
      </c>
    </row>
    <row r="1000" spans="1:43" x14ac:dyDescent="0.25">
      <c r="A1000" s="39" t="str">
        <f>_xlfn.CONCAT(Table4[[#This Row],[Order]],"-",Table4[[#This Row],[Line]])</f>
        <v>76647-1</v>
      </c>
      <c r="B1000" s="5">
        <v>43480</v>
      </c>
      <c r="C1000" s="8">
        <v>76647</v>
      </c>
      <c r="D1000" s="3" t="s">
        <v>2749</v>
      </c>
      <c r="E1000" s="8">
        <v>1</v>
      </c>
      <c r="F1000" s="8">
        <v>1</v>
      </c>
      <c r="G1000" s="3" t="s">
        <v>42</v>
      </c>
      <c r="H1000" s="8">
        <v>13</v>
      </c>
      <c r="I1000" s="43" t="b">
        <v>0</v>
      </c>
      <c r="J1000" s="43" t="b">
        <v>0</v>
      </c>
      <c r="K1000" t="s">
        <v>114</v>
      </c>
      <c r="L1000" s="43" t="b">
        <v>0</v>
      </c>
      <c r="M1000" s="43" t="b">
        <v>0</v>
      </c>
      <c r="N1000" s="43" t="b">
        <v>0</v>
      </c>
      <c r="O1000" t="s">
        <v>114</v>
      </c>
      <c r="P1000" t="s">
        <v>114</v>
      </c>
      <c r="Q1000" t="s">
        <v>114</v>
      </c>
      <c r="R1000" t="s">
        <v>114</v>
      </c>
      <c r="S1000" t="s">
        <v>114</v>
      </c>
      <c r="T1000" t="s">
        <v>114</v>
      </c>
      <c r="U1000" t="s">
        <v>114</v>
      </c>
      <c r="V1000" t="s">
        <v>114</v>
      </c>
      <c r="W1000" s="5">
        <v>43475</v>
      </c>
      <c r="X1000" s="3" t="s">
        <v>151</v>
      </c>
      <c r="Y1000" s="3"/>
      <c r="Z1000" s="3" t="s">
        <v>3162</v>
      </c>
      <c r="AA1000" s="3" t="s">
        <v>114</v>
      </c>
      <c r="AB1000" s="3" t="s">
        <v>74</v>
      </c>
      <c r="AC1000" s="8">
        <v>4</v>
      </c>
      <c r="AD1000" s="3" t="s">
        <v>37</v>
      </c>
      <c r="AE1000" s="3"/>
      <c r="AF1000" s="3" t="s">
        <v>114</v>
      </c>
      <c r="AG1000" s="8">
        <v>13</v>
      </c>
      <c r="AH1000" s="3" t="s">
        <v>74</v>
      </c>
      <c r="AI1000" s="3" t="s">
        <v>1330</v>
      </c>
      <c r="AJ1000" t="s">
        <v>114</v>
      </c>
      <c r="AK1000" t="s">
        <v>114</v>
      </c>
      <c r="AL1000" t="s">
        <v>114</v>
      </c>
      <c r="AM1000" s="43" t="b">
        <v>0</v>
      </c>
      <c r="AN1000" s="3"/>
      <c r="AO1000" s="3"/>
      <c r="AP1000" s="43" t="b">
        <v>0</v>
      </c>
      <c r="AQ1000" s="3" t="b">
        <v>0</v>
      </c>
    </row>
    <row r="1001" spans="1:43" x14ac:dyDescent="0.25">
      <c r="A1001" s="39" t="str">
        <f>_xlfn.CONCAT(Table4[[#This Row],[Order]],"-",Table4[[#This Row],[Line]])</f>
        <v>76647-2</v>
      </c>
      <c r="B1001" s="5">
        <v>43480</v>
      </c>
      <c r="C1001" s="8">
        <v>76647</v>
      </c>
      <c r="D1001" s="3" t="s">
        <v>2750</v>
      </c>
      <c r="E1001" s="8">
        <v>2</v>
      </c>
      <c r="F1001" s="8">
        <v>1</v>
      </c>
      <c r="G1001" s="3" t="s">
        <v>42</v>
      </c>
      <c r="H1001" s="8">
        <v>1</v>
      </c>
      <c r="I1001" s="43" t="b">
        <v>0</v>
      </c>
      <c r="J1001" s="43" t="b">
        <v>0</v>
      </c>
      <c r="K1001" t="s">
        <v>114</v>
      </c>
      <c r="L1001" s="43" t="b">
        <v>0</v>
      </c>
      <c r="M1001" s="43" t="b">
        <v>0</v>
      </c>
      <c r="N1001" s="43" t="b">
        <v>0</v>
      </c>
      <c r="O1001" t="s">
        <v>114</v>
      </c>
      <c r="P1001" t="s">
        <v>114</v>
      </c>
      <c r="Q1001" t="s">
        <v>114</v>
      </c>
      <c r="R1001" t="s">
        <v>114</v>
      </c>
      <c r="S1001" t="s">
        <v>114</v>
      </c>
      <c r="T1001" t="s">
        <v>114</v>
      </c>
      <c r="U1001" t="s">
        <v>114</v>
      </c>
      <c r="V1001" t="s">
        <v>114</v>
      </c>
      <c r="W1001" s="5">
        <v>43475</v>
      </c>
      <c r="X1001" s="3" t="s">
        <v>151</v>
      </c>
      <c r="Y1001" s="3"/>
      <c r="Z1001" s="3" t="s">
        <v>17</v>
      </c>
      <c r="AA1001" s="3" t="s">
        <v>114</v>
      </c>
      <c r="AB1001" s="3" t="s">
        <v>74</v>
      </c>
      <c r="AC1001" s="8">
        <v>4</v>
      </c>
      <c r="AD1001" s="3" t="s">
        <v>170</v>
      </c>
      <c r="AE1001" s="3"/>
      <c r="AF1001" s="3" t="s">
        <v>114</v>
      </c>
      <c r="AG1001" s="8">
        <v>20</v>
      </c>
      <c r="AH1001" s="3" t="s">
        <v>74</v>
      </c>
      <c r="AI1001" s="3" t="s">
        <v>1330</v>
      </c>
      <c r="AJ1001" t="s">
        <v>114</v>
      </c>
      <c r="AK1001" t="s">
        <v>114</v>
      </c>
      <c r="AL1001" t="s">
        <v>114</v>
      </c>
      <c r="AM1001" s="43" t="b">
        <v>0</v>
      </c>
      <c r="AN1001" s="3"/>
      <c r="AO1001" s="3"/>
      <c r="AP1001" s="43" t="b">
        <v>0</v>
      </c>
      <c r="AQ1001" s="3" t="b">
        <v>0</v>
      </c>
    </row>
    <row r="1002" spans="1:43" x14ac:dyDescent="0.25">
      <c r="A1002" s="39" t="str">
        <f>_xlfn.CONCAT(Table4[[#This Row],[Order]],"-",Table4[[#This Row],[Line]])</f>
        <v>76647-3</v>
      </c>
      <c r="B1002" s="5">
        <v>43480</v>
      </c>
      <c r="C1002" s="8">
        <v>76647</v>
      </c>
      <c r="D1002" s="3" t="s">
        <v>2751</v>
      </c>
      <c r="E1002" s="8">
        <v>3</v>
      </c>
      <c r="F1002" s="8">
        <v>1</v>
      </c>
      <c r="G1002" s="3" t="s">
        <v>42</v>
      </c>
      <c r="H1002" s="8">
        <v>2</v>
      </c>
      <c r="I1002" s="43" t="b">
        <v>0</v>
      </c>
      <c r="J1002" s="43" t="b">
        <v>0</v>
      </c>
      <c r="K1002" t="s">
        <v>114</v>
      </c>
      <c r="L1002" s="43" t="b">
        <v>0</v>
      </c>
      <c r="M1002" s="43" t="b">
        <v>0</v>
      </c>
      <c r="N1002" s="43" t="b">
        <v>0</v>
      </c>
      <c r="O1002" t="s">
        <v>114</v>
      </c>
      <c r="P1002" t="s">
        <v>114</v>
      </c>
      <c r="Q1002" t="s">
        <v>114</v>
      </c>
      <c r="R1002" t="s">
        <v>114</v>
      </c>
      <c r="S1002" t="s">
        <v>114</v>
      </c>
      <c r="T1002" t="s">
        <v>114</v>
      </c>
      <c r="U1002" t="s">
        <v>114</v>
      </c>
      <c r="V1002" t="s">
        <v>114</v>
      </c>
      <c r="W1002" s="5">
        <v>43475</v>
      </c>
      <c r="X1002" s="3" t="s">
        <v>151</v>
      </c>
      <c r="Y1002" s="3"/>
      <c r="Z1002" s="3" t="s">
        <v>4857</v>
      </c>
      <c r="AA1002" s="3" t="s">
        <v>114</v>
      </c>
      <c r="AB1002" s="3" t="s">
        <v>74</v>
      </c>
      <c r="AC1002" s="8">
        <v>4</v>
      </c>
      <c r="AD1002" s="3" t="s">
        <v>166</v>
      </c>
      <c r="AE1002" s="3"/>
      <c r="AF1002" s="3" t="s">
        <v>114</v>
      </c>
      <c r="AG1002" s="8">
        <v>4</v>
      </c>
      <c r="AH1002" s="3" t="s">
        <v>74</v>
      </c>
      <c r="AI1002" s="3" t="s">
        <v>1330</v>
      </c>
      <c r="AJ1002" t="s">
        <v>114</v>
      </c>
      <c r="AK1002" t="s">
        <v>114</v>
      </c>
      <c r="AL1002" t="s">
        <v>114</v>
      </c>
      <c r="AM1002" s="43" t="b">
        <v>0</v>
      </c>
      <c r="AN1002" s="3"/>
      <c r="AO1002" s="3"/>
      <c r="AP1002" s="43" t="b">
        <v>0</v>
      </c>
      <c r="AQ1002" s="3" t="b">
        <v>0</v>
      </c>
    </row>
    <row r="1003" spans="1:43" x14ac:dyDescent="0.25">
      <c r="A1003" s="39" t="str">
        <f>_xlfn.CONCAT(Table4[[#This Row],[Order]],"-",Table4[[#This Row],[Line]])</f>
        <v>76647-4</v>
      </c>
      <c r="B1003" s="5">
        <v>43480</v>
      </c>
      <c r="C1003" s="8">
        <v>76647</v>
      </c>
      <c r="D1003" s="3" t="s">
        <v>2752</v>
      </c>
      <c r="E1003" s="8">
        <v>4</v>
      </c>
      <c r="F1003" s="8">
        <v>1</v>
      </c>
      <c r="G1003" s="3" t="s">
        <v>42</v>
      </c>
      <c r="H1003" s="8">
        <v>1</v>
      </c>
      <c r="I1003" s="43" t="b">
        <v>0</v>
      </c>
      <c r="J1003" s="43" t="b">
        <v>0</v>
      </c>
      <c r="K1003" t="s">
        <v>114</v>
      </c>
      <c r="L1003" s="43" t="b">
        <v>0</v>
      </c>
      <c r="M1003" s="43" t="b">
        <v>0</v>
      </c>
      <c r="N1003" s="43" t="b">
        <v>0</v>
      </c>
      <c r="O1003" t="s">
        <v>114</v>
      </c>
      <c r="P1003" t="s">
        <v>114</v>
      </c>
      <c r="Q1003" t="s">
        <v>114</v>
      </c>
      <c r="R1003" t="s">
        <v>114</v>
      </c>
      <c r="S1003" t="s">
        <v>114</v>
      </c>
      <c r="T1003" t="s">
        <v>114</v>
      </c>
      <c r="U1003" t="s">
        <v>114</v>
      </c>
      <c r="V1003" t="s">
        <v>114</v>
      </c>
      <c r="W1003" s="5">
        <v>43475</v>
      </c>
      <c r="X1003" s="3" t="s">
        <v>151</v>
      </c>
      <c r="Y1003" s="3"/>
      <c r="Z1003" s="3" t="s">
        <v>4858</v>
      </c>
      <c r="AA1003" s="3" t="s">
        <v>114</v>
      </c>
      <c r="AB1003" s="3" t="s">
        <v>74</v>
      </c>
      <c r="AC1003" s="8">
        <v>4</v>
      </c>
      <c r="AD1003" s="3" t="s">
        <v>166</v>
      </c>
      <c r="AE1003" s="3"/>
      <c r="AF1003" s="3" t="s">
        <v>114</v>
      </c>
      <c r="AG1003" s="8">
        <v>2</v>
      </c>
      <c r="AH1003" s="3" t="s">
        <v>74</v>
      </c>
      <c r="AI1003" s="3" t="s">
        <v>1330</v>
      </c>
      <c r="AJ1003" t="s">
        <v>114</v>
      </c>
      <c r="AK1003" t="s">
        <v>114</v>
      </c>
      <c r="AL1003" t="s">
        <v>114</v>
      </c>
      <c r="AM1003" s="43" t="b">
        <v>0</v>
      </c>
      <c r="AN1003" s="3"/>
      <c r="AO1003" s="3"/>
      <c r="AP1003" s="43" t="b">
        <v>0</v>
      </c>
      <c r="AQ1003" s="3" t="b">
        <v>0</v>
      </c>
    </row>
    <row r="1004" spans="1:43" x14ac:dyDescent="0.25">
      <c r="A1004" s="39" t="str">
        <f>_xlfn.CONCAT(Table4[[#This Row],[Order]],"-",Table4[[#This Row],[Line]])</f>
        <v>76657-1</v>
      </c>
      <c r="B1004" s="5">
        <v>43473</v>
      </c>
      <c r="C1004" s="8">
        <v>76657</v>
      </c>
      <c r="D1004" s="3" t="s">
        <v>1299</v>
      </c>
      <c r="E1004" s="8">
        <v>1</v>
      </c>
      <c r="F1004" s="8">
        <v>1</v>
      </c>
      <c r="G1004" s="3" t="s">
        <v>165</v>
      </c>
      <c r="H1004" s="8">
        <v>15</v>
      </c>
      <c r="I1004" s="43" t="b">
        <v>1</v>
      </c>
      <c r="J1004" s="43" t="b">
        <v>0</v>
      </c>
      <c r="K1004" t="s">
        <v>135</v>
      </c>
      <c r="L1004" s="43" t="b">
        <v>0</v>
      </c>
      <c r="M1004" s="43" t="b">
        <v>0</v>
      </c>
      <c r="N1004" s="43" t="b">
        <v>1</v>
      </c>
      <c r="O1004" t="s">
        <v>114</v>
      </c>
      <c r="P1004" t="s">
        <v>114</v>
      </c>
      <c r="Q1004" t="s">
        <v>114</v>
      </c>
      <c r="R1004" t="s">
        <v>114</v>
      </c>
      <c r="S1004" t="s">
        <v>114</v>
      </c>
      <c r="T1004" t="s">
        <v>114</v>
      </c>
      <c r="U1004" t="s">
        <v>114</v>
      </c>
      <c r="V1004" t="s">
        <v>114</v>
      </c>
      <c r="W1004" s="5">
        <v>43468</v>
      </c>
      <c r="X1004" s="3" t="s">
        <v>114</v>
      </c>
      <c r="Y1004" s="3"/>
      <c r="Z1004" s="3" t="s">
        <v>3761</v>
      </c>
      <c r="AA1004" s="3" t="s">
        <v>114</v>
      </c>
      <c r="AB1004" s="3" t="s">
        <v>74</v>
      </c>
      <c r="AC1004" s="8">
        <v>4</v>
      </c>
      <c r="AD1004" s="3" t="s">
        <v>1298</v>
      </c>
      <c r="AE1004" s="3"/>
      <c r="AF1004" s="3" t="s">
        <v>114</v>
      </c>
      <c r="AG1004" s="8">
        <v>15</v>
      </c>
      <c r="AH1004" s="3" t="s">
        <v>74</v>
      </c>
      <c r="AI1004" s="3" t="s">
        <v>1331</v>
      </c>
      <c r="AJ1004" t="s">
        <v>114</v>
      </c>
      <c r="AK1004" t="s">
        <v>114</v>
      </c>
      <c r="AL1004" t="s">
        <v>114</v>
      </c>
      <c r="AM1004" s="43" t="b">
        <v>0</v>
      </c>
      <c r="AN1004" s="3"/>
      <c r="AO1004" s="3"/>
      <c r="AP1004" s="43" t="b">
        <v>0</v>
      </c>
      <c r="AQ1004" s="3" t="b">
        <v>0</v>
      </c>
    </row>
    <row r="1005" spans="1:43" x14ac:dyDescent="0.25">
      <c r="A1005" s="39" t="str">
        <f>_xlfn.CONCAT(Table4[[#This Row],[Order]],"-",Table4[[#This Row],[Line]])</f>
        <v>76658-1</v>
      </c>
      <c r="B1005" s="5">
        <v>43475</v>
      </c>
      <c r="C1005" s="8">
        <v>76658</v>
      </c>
      <c r="D1005" s="3" t="s">
        <v>3320</v>
      </c>
      <c r="E1005" s="8">
        <v>1</v>
      </c>
      <c r="F1005" s="8">
        <v>1</v>
      </c>
      <c r="G1005" s="3" t="s">
        <v>165</v>
      </c>
      <c r="H1005" s="8">
        <v>10</v>
      </c>
      <c r="I1005" s="43" t="b">
        <v>1</v>
      </c>
      <c r="J1005" s="43" t="b">
        <v>0</v>
      </c>
      <c r="K1005" t="s">
        <v>114</v>
      </c>
      <c r="L1005" s="43" t="b">
        <v>0</v>
      </c>
      <c r="M1005" s="43" t="b">
        <v>0</v>
      </c>
      <c r="N1005" s="43" t="b">
        <v>0</v>
      </c>
      <c r="O1005" t="s">
        <v>114</v>
      </c>
      <c r="P1005" t="s">
        <v>114</v>
      </c>
      <c r="Q1005" t="s">
        <v>114</v>
      </c>
      <c r="R1005" t="s">
        <v>114</v>
      </c>
      <c r="S1005" t="s">
        <v>114</v>
      </c>
      <c r="T1005" t="s">
        <v>114</v>
      </c>
      <c r="U1005" t="s">
        <v>114</v>
      </c>
      <c r="V1005" t="s">
        <v>114</v>
      </c>
      <c r="W1005" s="5">
        <v>43472</v>
      </c>
      <c r="X1005" s="3" t="s">
        <v>151</v>
      </c>
      <c r="Y1005" s="3"/>
      <c r="Z1005" s="3" t="s">
        <v>4024</v>
      </c>
      <c r="AA1005" s="3" t="s">
        <v>114</v>
      </c>
      <c r="AB1005" s="3" t="s">
        <v>74</v>
      </c>
      <c r="AC1005" s="8">
        <v>1</v>
      </c>
      <c r="AD1005" s="3" t="s">
        <v>1632</v>
      </c>
      <c r="AE1005" s="3"/>
      <c r="AF1005" s="3" t="s">
        <v>114</v>
      </c>
      <c r="AG1005" s="8">
        <v>10</v>
      </c>
      <c r="AH1005" s="3" t="s">
        <v>79</v>
      </c>
      <c r="AI1005" s="3" t="s">
        <v>1323</v>
      </c>
      <c r="AJ1005" t="s">
        <v>114</v>
      </c>
      <c r="AK1005" t="s">
        <v>114</v>
      </c>
      <c r="AL1005" t="s">
        <v>114</v>
      </c>
      <c r="AM1005" s="43" t="b">
        <v>0</v>
      </c>
      <c r="AN1005" s="3"/>
      <c r="AO1005" s="3"/>
      <c r="AP1005" s="43" t="b">
        <v>0</v>
      </c>
      <c r="AQ1005" s="3" t="b">
        <v>0</v>
      </c>
    </row>
    <row r="1006" spans="1:43" x14ac:dyDescent="0.25">
      <c r="A1006" s="39" t="str">
        <f>_xlfn.CONCAT(Table4[[#This Row],[Order]],"-",Table4[[#This Row],[Line]])</f>
        <v>76658-2</v>
      </c>
      <c r="B1006" s="5">
        <v>43475</v>
      </c>
      <c r="C1006" s="8">
        <v>76658</v>
      </c>
      <c r="D1006" s="3" t="s">
        <v>3321</v>
      </c>
      <c r="E1006" s="8">
        <v>2</v>
      </c>
      <c r="F1006" s="8">
        <v>1</v>
      </c>
      <c r="G1006" s="3" t="s">
        <v>165</v>
      </c>
      <c r="H1006" s="8">
        <v>2</v>
      </c>
      <c r="I1006" s="43" t="b">
        <v>1</v>
      </c>
      <c r="J1006" s="43" t="b">
        <v>0</v>
      </c>
      <c r="K1006" t="s">
        <v>114</v>
      </c>
      <c r="L1006" s="43" t="b">
        <v>0</v>
      </c>
      <c r="M1006" s="43" t="b">
        <v>0</v>
      </c>
      <c r="N1006" s="43" t="b">
        <v>0</v>
      </c>
      <c r="O1006" t="s">
        <v>114</v>
      </c>
      <c r="P1006" t="s">
        <v>114</v>
      </c>
      <c r="Q1006" t="s">
        <v>114</v>
      </c>
      <c r="R1006" t="s">
        <v>114</v>
      </c>
      <c r="S1006" t="s">
        <v>114</v>
      </c>
      <c r="T1006" t="s">
        <v>114</v>
      </c>
      <c r="U1006" t="s">
        <v>114</v>
      </c>
      <c r="V1006" t="s">
        <v>114</v>
      </c>
      <c r="W1006" s="5">
        <v>43472</v>
      </c>
      <c r="X1006" s="3" t="s">
        <v>151</v>
      </c>
      <c r="Y1006" s="3"/>
      <c r="Z1006" s="3" t="s">
        <v>4816</v>
      </c>
      <c r="AA1006" s="3" t="s">
        <v>114</v>
      </c>
      <c r="AB1006" s="3" t="s">
        <v>74</v>
      </c>
      <c r="AC1006" s="8">
        <v>1</v>
      </c>
      <c r="AD1006" s="3" t="s">
        <v>1633</v>
      </c>
      <c r="AE1006" s="3"/>
      <c r="AF1006" s="3" t="s">
        <v>114</v>
      </c>
      <c r="AG1006" s="8">
        <v>4</v>
      </c>
      <c r="AH1006" s="3" t="s">
        <v>79</v>
      </c>
      <c r="AI1006" s="3" t="s">
        <v>1323</v>
      </c>
      <c r="AJ1006" t="s">
        <v>114</v>
      </c>
      <c r="AK1006" t="s">
        <v>114</v>
      </c>
      <c r="AL1006" t="s">
        <v>114</v>
      </c>
      <c r="AM1006" s="43" t="b">
        <v>0</v>
      </c>
      <c r="AN1006" s="3"/>
      <c r="AO1006" s="3"/>
      <c r="AP1006" s="43" t="b">
        <v>0</v>
      </c>
      <c r="AQ1006" s="3" t="b">
        <v>0</v>
      </c>
    </row>
    <row r="1007" spans="1:43" x14ac:dyDescent="0.25">
      <c r="A1007" s="39" t="str">
        <f>_xlfn.CONCAT(Table4[[#This Row],[Order]],"-",Table4[[#This Row],[Line]])</f>
        <v>76658-3</v>
      </c>
      <c r="B1007" s="5">
        <v>43475</v>
      </c>
      <c r="C1007" s="8">
        <v>76658</v>
      </c>
      <c r="D1007" s="3" t="s">
        <v>3322</v>
      </c>
      <c r="E1007" s="8">
        <v>3</v>
      </c>
      <c r="F1007" s="8">
        <v>1</v>
      </c>
      <c r="G1007" s="3" t="s">
        <v>165</v>
      </c>
      <c r="H1007" s="8">
        <v>1</v>
      </c>
      <c r="I1007" s="43" t="b">
        <v>1</v>
      </c>
      <c r="J1007" s="43" t="b">
        <v>0</v>
      </c>
      <c r="K1007" t="s">
        <v>114</v>
      </c>
      <c r="L1007" s="43" t="b">
        <v>0</v>
      </c>
      <c r="M1007" s="43" t="b">
        <v>0</v>
      </c>
      <c r="N1007" s="43" t="b">
        <v>0</v>
      </c>
      <c r="O1007" t="s">
        <v>114</v>
      </c>
      <c r="P1007" t="s">
        <v>114</v>
      </c>
      <c r="Q1007" t="s">
        <v>114</v>
      </c>
      <c r="R1007" t="s">
        <v>114</v>
      </c>
      <c r="S1007" t="s">
        <v>114</v>
      </c>
      <c r="T1007" t="s">
        <v>114</v>
      </c>
      <c r="U1007" t="s">
        <v>114</v>
      </c>
      <c r="V1007" t="s">
        <v>114</v>
      </c>
      <c r="W1007" s="5">
        <v>43472</v>
      </c>
      <c r="X1007" s="3" t="s">
        <v>151</v>
      </c>
      <c r="Y1007" s="3"/>
      <c r="Z1007" s="3" t="s">
        <v>19</v>
      </c>
      <c r="AA1007" s="3" t="s">
        <v>114</v>
      </c>
      <c r="AB1007" s="3" t="s">
        <v>74</v>
      </c>
      <c r="AC1007" s="8">
        <v>1</v>
      </c>
      <c r="AD1007" s="3" t="s">
        <v>1634</v>
      </c>
      <c r="AE1007" s="3"/>
      <c r="AF1007" s="3" t="s">
        <v>114</v>
      </c>
      <c r="AG1007" s="8">
        <v>1</v>
      </c>
      <c r="AH1007" s="3" t="s">
        <v>79</v>
      </c>
      <c r="AI1007" s="3" t="s">
        <v>1323</v>
      </c>
      <c r="AJ1007" t="s">
        <v>114</v>
      </c>
      <c r="AK1007" t="s">
        <v>114</v>
      </c>
      <c r="AL1007" t="s">
        <v>114</v>
      </c>
      <c r="AM1007" s="43" t="b">
        <v>0</v>
      </c>
      <c r="AN1007" s="3"/>
      <c r="AO1007" s="3"/>
      <c r="AP1007" s="43" t="b">
        <v>0</v>
      </c>
      <c r="AQ1007" s="3" t="b">
        <v>0</v>
      </c>
    </row>
    <row r="1008" spans="1:43" x14ac:dyDescent="0.25">
      <c r="A1008" s="39" t="str">
        <f>_xlfn.CONCAT(Table4[[#This Row],[Order]],"-",Table4[[#This Row],[Line]])</f>
        <v>76659-1</v>
      </c>
      <c r="B1008" s="5">
        <v>43524</v>
      </c>
      <c r="C1008" s="8">
        <v>76659</v>
      </c>
      <c r="D1008" s="3" t="s">
        <v>1455</v>
      </c>
      <c r="E1008" s="8">
        <v>1</v>
      </c>
      <c r="F1008" s="8">
        <v>1</v>
      </c>
      <c r="G1008" s="3" t="s">
        <v>42</v>
      </c>
      <c r="H1008" s="8">
        <v>2</v>
      </c>
      <c r="I1008" s="43" t="b">
        <v>0</v>
      </c>
      <c r="J1008" s="43" t="b">
        <v>0</v>
      </c>
      <c r="K1008" t="s">
        <v>114</v>
      </c>
      <c r="L1008" s="43" t="b">
        <v>0</v>
      </c>
      <c r="M1008" s="43" t="b">
        <v>0</v>
      </c>
      <c r="N1008" s="43" t="b">
        <v>0</v>
      </c>
      <c r="O1008" t="s">
        <v>114</v>
      </c>
      <c r="P1008" t="s">
        <v>114</v>
      </c>
      <c r="Q1008" t="s">
        <v>114</v>
      </c>
      <c r="R1008" t="s">
        <v>114</v>
      </c>
      <c r="S1008" t="s">
        <v>114</v>
      </c>
      <c r="T1008" t="s">
        <v>114</v>
      </c>
      <c r="U1008" t="s">
        <v>114</v>
      </c>
      <c r="V1008" t="s">
        <v>114</v>
      </c>
      <c r="W1008" s="5">
        <v>43521</v>
      </c>
      <c r="X1008" s="3" t="s">
        <v>114</v>
      </c>
      <c r="Y1008" s="3"/>
      <c r="Z1008" s="3" t="s">
        <v>40</v>
      </c>
      <c r="AA1008" s="3" t="s">
        <v>114</v>
      </c>
      <c r="AB1008" s="3" t="s">
        <v>74</v>
      </c>
      <c r="AC1008" s="8">
        <v>12</v>
      </c>
      <c r="AD1008" s="3" t="s">
        <v>88</v>
      </c>
      <c r="AE1008" s="3"/>
      <c r="AF1008" s="3" t="s">
        <v>114</v>
      </c>
      <c r="AG1008" s="8">
        <v>2</v>
      </c>
      <c r="AH1008" s="3" t="s">
        <v>74</v>
      </c>
      <c r="AI1008" s="3" t="s">
        <v>1323</v>
      </c>
      <c r="AJ1008" t="s">
        <v>114</v>
      </c>
      <c r="AK1008" t="s">
        <v>114</v>
      </c>
      <c r="AL1008" t="s">
        <v>114</v>
      </c>
      <c r="AM1008" s="43" t="b">
        <v>0</v>
      </c>
      <c r="AN1008" s="3"/>
      <c r="AO1008" s="3"/>
      <c r="AP1008" s="43" t="b">
        <v>0</v>
      </c>
      <c r="AQ1008" s="3" t="b">
        <v>0</v>
      </c>
    </row>
    <row r="1009" spans="1:43" x14ac:dyDescent="0.25">
      <c r="A1009" s="39" t="str">
        <f>_xlfn.CONCAT(Table4[[#This Row],[Order]],"-",Table4[[#This Row],[Line]])</f>
        <v>76659-2</v>
      </c>
      <c r="B1009" s="5">
        <v>43524</v>
      </c>
      <c r="C1009" s="8">
        <v>76659</v>
      </c>
      <c r="D1009" s="3" t="s">
        <v>1456</v>
      </c>
      <c r="E1009" s="8">
        <v>2</v>
      </c>
      <c r="F1009" s="8">
        <v>1</v>
      </c>
      <c r="G1009" s="3" t="s">
        <v>42</v>
      </c>
      <c r="H1009" s="8">
        <v>9</v>
      </c>
      <c r="I1009" s="43" t="b">
        <v>0</v>
      </c>
      <c r="J1009" s="43" t="b">
        <v>0</v>
      </c>
      <c r="K1009" t="s">
        <v>114</v>
      </c>
      <c r="L1009" s="43" t="b">
        <v>0</v>
      </c>
      <c r="M1009" s="43" t="b">
        <v>0</v>
      </c>
      <c r="N1009" s="43" t="b">
        <v>0</v>
      </c>
      <c r="O1009" t="s">
        <v>114</v>
      </c>
      <c r="P1009" t="s">
        <v>114</v>
      </c>
      <c r="Q1009" t="s">
        <v>114</v>
      </c>
      <c r="R1009" t="s">
        <v>114</v>
      </c>
      <c r="S1009" t="s">
        <v>114</v>
      </c>
      <c r="T1009" t="s">
        <v>114</v>
      </c>
      <c r="U1009" t="s">
        <v>114</v>
      </c>
      <c r="V1009" t="s">
        <v>114</v>
      </c>
      <c r="W1009" s="5">
        <v>43521</v>
      </c>
      <c r="X1009" s="3" t="s">
        <v>114</v>
      </c>
      <c r="Y1009" s="3"/>
      <c r="Z1009" s="3" t="s">
        <v>127</v>
      </c>
      <c r="AA1009" s="3" t="s">
        <v>114</v>
      </c>
      <c r="AB1009" s="3" t="s">
        <v>74</v>
      </c>
      <c r="AC1009" s="8">
        <v>12</v>
      </c>
      <c r="AD1009" s="3" t="s">
        <v>1090</v>
      </c>
      <c r="AE1009" s="3"/>
      <c r="AF1009" s="3" t="s">
        <v>114</v>
      </c>
      <c r="AG1009" s="8">
        <v>9</v>
      </c>
      <c r="AH1009" s="3" t="s">
        <v>74</v>
      </c>
      <c r="AI1009" s="3" t="s">
        <v>1323</v>
      </c>
      <c r="AJ1009" t="s">
        <v>114</v>
      </c>
      <c r="AK1009" t="s">
        <v>114</v>
      </c>
      <c r="AL1009" t="s">
        <v>114</v>
      </c>
      <c r="AM1009" s="43" t="b">
        <v>0</v>
      </c>
      <c r="AN1009" s="3"/>
      <c r="AO1009" s="3"/>
      <c r="AP1009" s="43" t="b">
        <v>0</v>
      </c>
      <c r="AQ1009" s="3" t="b">
        <v>0</v>
      </c>
    </row>
    <row r="1010" spans="1:43" x14ac:dyDescent="0.25">
      <c r="A1010" s="39" t="str">
        <f>_xlfn.CONCAT(Table4[[#This Row],[Order]],"-",Table4[[#This Row],[Line]])</f>
        <v>76659-3</v>
      </c>
      <c r="B1010" s="5">
        <v>43524</v>
      </c>
      <c r="C1010" s="8">
        <v>76659</v>
      </c>
      <c r="D1010" s="3" t="s">
        <v>1458</v>
      </c>
      <c r="E1010" s="8">
        <v>3</v>
      </c>
      <c r="F1010" s="8">
        <v>1</v>
      </c>
      <c r="G1010" s="3" t="s">
        <v>42</v>
      </c>
      <c r="H1010" s="8">
        <v>2</v>
      </c>
      <c r="I1010" s="43" t="b">
        <v>0</v>
      </c>
      <c r="J1010" s="43" t="b">
        <v>0</v>
      </c>
      <c r="K1010" t="s">
        <v>114</v>
      </c>
      <c r="L1010" s="43" t="b">
        <v>0</v>
      </c>
      <c r="M1010" s="43" t="b">
        <v>0</v>
      </c>
      <c r="N1010" s="43" t="b">
        <v>0</v>
      </c>
      <c r="O1010" t="s">
        <v>114</v>
      </c>
      <c r="P1010" t="s">
        <v>114</v>
      </c>
      <c r="Q1010" t="s">
        <v>114</v>
      </c>
      <c r="R1010" t="s">
        <v>114</v>
      </c>
      <c r="S1010" t="s">
        <v>114</v>
      </c>
      <c r="T1010" t="s">
        <v>114</v>
      </c>
      <c r="U1010" t="s">
        <v>114</v>
      </c>
      <c r="V1010" t="s">
        <v>114</v>
      </c>
      <c r="W1010" s="5">
        <v>43521</v>
      </c>
      <c r="X1010" s="3" t="s">
        <v>114</v>
      </c>
      <c r="Y1010" s="3"/>
      <c r="Z1010" s="3" t="s">
        <v>127</v>
      </c>
      <c r="AA1010" s="3" t="s">
        <v>114</v>
      </c>
      <c r="AB1010" s="3" t="s">
        <v>74</v>
      </c>
      <c r="AC1010" s="8">
        <v>12</v>
      </c>
      <c r="AD1010" s="3" t="s">
        <v>1457</v>
      </c>
      <c r="AE1010" s="3"/>
      <c r="AF1010" s="3" t="s">
        <v>114</v>
      </c>
      <c r="AG1010" s="8">
        <v>2</v>
      </c>
      <c r="AH1010" s="3" t="s">
        <v>74</v>
      </c>
      <c r="AI1010" s="3" t="s">
        <v>1323</v>
      </c>
      <c r="AJ1010" t="s">
        <v>114</v>
      </c>
      <c r="AK1010" t="s">
        <v>114</v>
      </c>
      <c r="AL1010" t="s">
        <v>114</v>
      </c>
      <c r="AM1010" s="43" t="b">
        <v>0</v>
      </c>
      <c r="AN1010" s="3"/>
      <c r="AO1010" s="3"/>
      <c r="AP1010" s="43" t="b">
        <v>0</v>
      </c>
      <c r="AQ1010" s="3" t="b">
        <v>0</v>
      </c>
    </row>
    <row r="1011" spans="1:43" x14ac:dyDescent="0.25">
      <c r="A1011" s="39" t="str">
        <f>_xlfn.CONCAT(Table4[[#This Row],[Order]],"-",Table4[[#This Row],[Line]])</f>
        <v>76659-4</v>
      </c>
      <c r="B1011" s="5">
        <v>43524</v>
      </c>
      <c r="C1011" s="8">
        <v>76659</v>
      </c>
      <c r="D1011" s="3" t="s">
        <v>1460</v>
      </c>
      <c r="E1011" s="8">
        <v>4</v>
      </c>
      <c r="F1011" s="8">
        <v>1</v>
      </c>
      <c r="G1011" s="3" t="s">
        <v>42</v>
      </c>
      <c r="H1011" s="8">
        <v>6</v>
      </c>
      <c r="I1011" s="43" t="b">
        <v>0</v>
      </c>
      <c r="J1011" s="43" t="b">
        <v>0</v>
      </c>
      <c r="K1011" t="s">
        <v>114</v>
      </c>
      <c r="L1011" s="43" t="b">
        <v>0</v>
      </c>
      <c r="M1011" s="43" t="b">
        <v>0</v>
      </c>
      <c r="N1011" s="43" t="b">
        <v>0</v>
      </c>
      <c r="O1011" t="s">
        <v>114</v>
      </c>
      <c r="P1011" t="s">
        <v>114</v>
      </c>
      <c r="Q1011" t="s">
        <v>114</v>
      </c>
      <c r="R1011" t="s">
        <v>114</v>
      </c>
      <c r="S1011" t="s">
        <v>114</v>
      </c>
      <c r="T1011" t="s">
        <v>114</v>
      </c>
      <c r="U1011" t="s">
        <v>114</v>
      </c>
      <c r="V1011" t="s">
        <v>114</v>
      </c>
      <c r="W1011" s="5">
        <v>43521</v>
      </c>
      <c r="X1011" s="3" t="s">
        <v>114</v>
      </c>
      <c r="Y1011" s="3"/>
      <c r="Z1011" s="3" t="s">
        <v>127</v>
      </c>
      <c r="AA1011" s="3" t="s">
        <v>41</v>
      </c>
      <c r="AB1011" s="3" t="s">
        <v>74</v>
      </c>
      <c r="AC1011" s="8">
        <v>12</v>
      </c>
      <c r="AD1011" s="3" t="s">
        <v>1459</v>
      </c>
      <c r="AE1011" s="3"/>
      <c r="AF1011" s="3" t="s">
        <v>114</v>
      </c>
      <c r="AG1011" s="8">
        <v>6</v>
      </c>
      <c r="AH1011" s="3" t="s">
        <v>74</v>
      </c>
      <c r="AI1011" s="3" t="s">
        <v>1323</v>
      </c>
      <c r="AJ1011" t="s">
        <v>114</v>
      </c>
      <c r="AK1011" t="s">
        <v>114</v>
      </c>
      <c r="AL1011" t="s">
        <v>114</v>
      </c>
      <c r="AM1011" s="43" t="b">
        <v>0</v>
      </c>
      <c r="AN1011" s="3"/>
      <c r="AO1011" s="3"/>
      <c r="AP1011" s="43" t="b">
        <v>0</v>
      </c>
      <c r="AQ1011" s="3" t="b">
        <v>1</v>
      </c>
    </row>
    <row r="1012" spans="1:43" x14ac:dyDescent="0.25">
      <c r="A1012" s="39" t="str">
        <f>_xlfn.CONCAT(Table4[[#This Row],[Order]],"-",Table4[[#This Row],[Line]])</f>
        <v>76668-1</v>
      </c>
      <c r="B1012" s="6">
        <v>43469</v>
      </c>
      <c r="C1012" s="9">
        <v>76668</v>
      </c>
      <c r="D1012" s="4" t="s">
        <v>2133</v>
      </c>
      <c r="E1012" s="9">
        <v>1</v>
      </c>
      <c r="F1012" s="9">
        <v>1</v>
      </c>
      <c r="G1012" s="4" t="s">
        <v>165</v>
      </c>
      <c r="H1012" s="9">
        <v>38</v>
      </c>
      <c r="I1012" s="43" t="b">
        <v>1</v>
      </c>
      <c r="J1012" s="43" t="b">
        <v>0</v>
      </c>
      <c r="K1012" t="s">
        <v>135</v>
      </c>
      <c r="L1012" s="43" t="b">
        <v>1</v>
      </c>
      <c r="M1012" s="43" t="b">
        <v>1</v>
      </c>
      <c r="N1012" s="43" t="b">
        <v>1</v>
      </c>
      <c r="O1012" t="s">
        <v>114</v>
      </c>
      <c r="P1012" t="s">
        <v>114</v>
      </c>
      <c r="Q1012" t="s">
        <v>114</v>
      </c>
      <c r="R1012" t="s">
        <v>114</v>
      </c>
      <c r="S1012" t="s">
        <v>114</v>
      </c>
      <c r="T1012" t="s">
        <v>114</v>
      </c>
      <c r="U1012" t="s">
        <v>114</v>
      </c>
      <c r="V1012" t="s">
        <v>114</v>
      </c>
      <c r="W1012" s="6">
        <v>43465</v>
      </c>
      <c r="X1012" s="4" t="s">
        <v>151</v>
      </c>
      <c r="Y1012" s="4"/>
      <c r="Z1012" s="4" t="s">
        <v>3761</v>
      </c>
      <c r="AA1012" s="4" t="s">
        <v>114</v>
      </c>
      <c r="AB1012" s="4" t="s">
        <v>74</v>
      </c>
      <c r="AC1012" s="9">
        <v>4</v>
      </c>
      <c r="AD1012" s="4" t="s">
        <v>2132</v>
      </c>
      <c r="AE1012" s="6"/>
      <c r="AF1012" s="4" t="s">
        <v>114</v>
      </c>
      <c r="AG1012" s="9">
        <v>38</v>
      </c>
      <c r="AH1012" s="3" t="s">
        <v>180</v>
      </c>
      <c r="AI1012" s="3" t="s">
        <v>1333</v>
      </c>
      <c r="AJ1012" t="s">
        <v>114</v>
      </c>
      <c r="AK1012" t="s">
        <v>114</v>
      </c>
      <c r="AL1012" t="s">
        <v>114</v>
      </c>
      <c r="AM1012" s="43" t="b">
        <v>0</v>
      </c>
      <c r="AN1012" s="55"/>
      <c r="AO1012" s="3"/>
      <c r="AP1012" s="43" t="b">
        <v>0</v>
      </c>
      <c r="AQ1012" s="3" t="b">
        <v>0</v>
      </c>
    </row>
    <row r="1013" spans="1:43" x14ac:dyDescent="0.25">
      <c r="A1013" s="39" t="str">
        <f>_xlfn.CONCAT(Table4[[#This Row],[Order]],"-",Table4[[#This Row],[Line]])</f>
        <v>76668-2</v>
      </c>
      <c r="B1013" s="59">
        <v>43469</v>
      </c>
      <c r="C1013" s="57">
        <v>76668</v>
      </c>
      <c r="D1013" s="58" t="s">
        <v>2135</v>
      </c>
      <c r="E1013" s="57">
        <v>2</v>
      </c>
      <c r="F1013" s="57">
        <v>1</v>
      </c>
      <c r="G1013" s="58" t="s">
        <v>165</v>
      </c>
      <c r="H1013" s="57">
        <v>3</v>
      </c>
      <c r="I1013" s="43" t="b">
        <v>1</v>
      </c>
      <c r="J1013" s="43" t="b">
        <v>0</v>
      </c>
      <c r="K1013" t="s">
        <v>135</v>
      </c>
      <c r="L1013" s="43" t="b">
        <v>1</v>
      </c>
      <c r="M1013" s="43" t="b">
        <v>1</v>
      </c>
      <c r="N1013" s="43" t="b">
        <v>1</v>
      </c>
      <c r="O1013" t="s">
        <v>114</v>
      </c>
      <c r="P1013" t="s">
        <v>114</v>
      </c>
      <c r="Q1013" t="s">
        <v>114</v>
      </c>
      <c r="R1013" t="s">
        <v>114</v>
      </c>
      <c r="S1013" t="s">
        <v>114</v>
      </c>
      <c r="T1013" t="s">
        <v>114</v>
      </c>
      <c r="U1013" t="s">
        <v>114</v>
      </c>
      <c r="V1013" t="s">
        <v>114</v>
      </c>
      <c r="W1013" s="6">
        <v>43465</v>
      </c>
      <c r="X1013" s="58" t="s">
        <v>151</v>
      </c>
      <c r="Y1013" s="58"/>
      <c r="Z1013" s="58" t="s">
        <v>3762</v>
      </c>
      <c r="AA1013" s="58" t="s">
        <v>114</v>
      </c>
      <c r="AB1013" s="58" t="s">
        <v>74</v>
      </c>
      <c r="AC1013" s="57">
        <v>4</v>
      </c>
      <c r="AD1013" s="58" t="s">
        <v>2134</v>
      </c>
      <c r="AE1013" s="59"/>
      <c r="AF1013" s="58" t="s">
        <v>114</v>
      </c>
      <c r="AG1013" s="57">
        <v>3</v>
      </c>
      <c r="AH1013" s="3" t="s">
        <v>180</v>
      </c>
      <c r="AI1013" s="3" t="s">
        <v>1333</v>
      </c>
      <c r="AJ1013" t="s">
        <v>114</v>
      </c>
      <c r="AK1013" t="s">
        <v>114</v>
      </c>
      <c r="AL1013" t="s">
        <v>114</v>
      </c>
      <c r="AM1013" s="43" t="b">
        <v>0</v>
      </c>
      <c r="AN1013" s="55"/>
      <c r="AO1013" s="3"/>
      <c r="AP1013" s="43" t="b">
        <v>0</v>
      </c>
      <c r="AQ1013" s="3" t="b">
        <v>0</v>
      </c>
    </row>
    <row r="1014" spans="1:43" x14ac:dyDescent="0.25">
      <c r="A1014" s="39" t="str">
        <f>_xlfn.CONCAT(Table4[[#This Row],[Order]],"-",Table4[[#This Row],[Line]])</f>
        <v>76668-3</v>
      </c>
      <c r="B1014" s="59">
        <v>43469</v>
      </c>
      <c r="C1014" s="57">
        <v>76668</v>
      </c>
      <c r="D1014" s="58" t="s">
        <v>2137</v>
      </c>
      <c r="E1014" s="57">
        <v>3</v>
      </c>
      <c r="F1014" s="57">
        <v>1</v>
      </c>
      <c r="G1014" s="58" t="s">
        <v>29</v>
      </c>
      <c r="H1014" s="57">
        <v>18</v>
      </c>
      <c r="I1014" s="43" t="b">
        <v>1</v>
      </c>
      <c r="J1014" s="43" t="b">
        <v>1</v>
      </c>
      <c r="K1014" t="s">
        <v>135</v>
      </c>
      <c r="L1014" s="43" t="b">
        <v>1</v>
      </c>
      <c r="M1014" s="43" t="b">
        <v>1</v>
      </c>
      <c r="N1014" s="43" t="b">
        <v>1</v>
      </c>
      <c r="O1014" t="s">
        <v>114</v>
      </c>
      <c r="P1014" t="s">
        <v>138</v>
      </c>
      <c r="Q1014" t="s">
        <v>114</v>
      </c>
      <c r="R1014" t="s">
        <v>114</v>
      </c>
      <c r="S1014" t="s">
        <v>114</v>
      </c>
      <c r="T1014" t="s">
        <v>114</v>
      </c>
      <c r="U1014" t="s">
        <v>114</v>
      </c>
      <c r="V1014" t="s">
        <v>114</v>
      </c>
      <c r="W1014" s="6">
        <v>43465</v>
      </c>
      <c r="X1014" s="58" t="s">
        <v>114</v>
      </c>
      <c r="Y1014" s="58" t="s">
        <v>5094</v>
      </c>
      <c r="Z1014" s="58" t="s">
        <v>3763</v>
      </c>
      <c r="AA1014" s="58" t="s">
        <v>114</v>
      </c>
      <c r="AB1014" s="58" t="s">
        <v>74</v>
      </c>
      <c r="AC1014" s="57">
        <v>7</v>
      </c>
      <c r="AD1014" s="58" t="s">
        <v>2136</v>
      </c>
      <c r="AE1014" s="59">
        <v>43461</v>
      </c>
      <c r="AF1014" s="58" t="s">
        <v>114</v>
      </c>
      <c r="AG1014" s="57">
        <v>18</v>
      </c>
      <c r="AH1014" s="3" t="s">
        <v>180</v>
      </c>
      <c r="AI1014" s="3" t="s">
        <v>1333</v>
      </c>
      <c r="AJ1014" t="s">
        <v>114</v>
      </c>
      <c r="AK1014" t="s">
        <v>114</v>
      </c>
      <c r="AL1014" t="s">
        <v>114</v>
      </c>
      <c r="AM1014" s="43" t="b">
        <v>0</v>
      </c>
      <c r="AN1014" s="55"/>
      <c r="AO1014" s="3"/>
      <c r="AP1014" s="43" t="b">
        <v>0</v>
      </c>
      <c r="AQ1014" s="3" t="b">
        <v>0</v>
      </c>
    </row>
    <row r="1015" spans="1:43" x14ac:dyDescent="0.25">
      <c r="A1015" s="39" t="str">
        <f>_xlfn.CONCAT(Table4[[#This Row],[Order]],"-",Table4[[#This Row],[Line]])</f>
        <v>76668-4</v>
      </c>
      <c r="B1015" s="59">
        <v>43469</v>
      </c>
      <c r="C1015" s="57">
        <v>76668</v>
      </c>
      <c r="D1015" s="58" t="s">
        <v>2138</v>
      </c>
      <c r="E1015" s="57">
        <v>4</v>
      </c>
      <c r="F1015" s="57">
        <v>1</v>
      </c>
      <c r="G1015" s="58" t="s">
        <v>29</v>
      </c>
      <c r="H1015" s="57">
        <v>12</v>
      </c>
      <c r="I1015" s="43" t="b">
        <v>1</v>
      </c>
      <c r="J1015" s="43" t="b">
        <v>1</v>
      </c>
      <c r="K1015" t="s">
        <v>135</v>
      </c>
      <c r="L1015" s="43" t="b">
        <v>1</v>
      </c>
      <c r="M1015" s="43" t="b">
        <v>1</v>
      </c>
      <c r="N1015" s="43" t="b">
        <v>1</v>
      </c>
      <c r="O1015" t="s">
        <v>114</v>
      </c>
      <c r="P1015" t="s">
        <v>138</v>
      </c>
      <c r="Q1015" t="s">
        <v>114</v>
      </c>
      <c r="R1015" t="s">
        <v>114</v>
      </c>
      <c r="S1015" t="s">
        <v>114</v>
      </c>
      <c r="T1015" t="s">
        <v>114</v>
      </c>
      <c r="U1015" t="s">
        <v>114</v>
      </c>
      <c r="V1015" t="s">
        <v>114</v>
      </c>
      <c r="W1015" s="6">
        <v>43465</v>
      </c>
      <c r="X1015" s="58" t="s">
        <v>114</v>
      </c>
      <c r="Y1015" s="58" t="s">
        <v>5095</v>
      </c>
      <c r="Z1015" s="58" t="s">
        <v>1453</v>
      </c>
      <c r="AA1015" s="58" t="s">
        <v>41</v>
      </c>
      <c r="AB1015" s="58" t="s">
        <v>74</v>
      </c>
      <c r="AC1015" s="57">
        <v>7</v>
      </c>
      <c r="AD1015" s="58" t="s">
        <v>1241</v>
      </c>
      <c r="AE1015" s="59">
        <v>43461</v>
      </c>
      <c r="AF1015" s="58" t="s">
        <v>114</v>
      </c>
      <c r="AG1015" s="57">
        <v>12</v>
      </c>
      <c r="AH1015" s="3" t="s">
        <v>180</v>
      </c>
      <c r="AI1015" s="3" t="s">
        <v>1333</v>
      </c>
      <c r="AJ1015" t="s">
        <v>114</v>
      </c>
      <c r="AK1015" t="s">
        <v>114</v>
      </c>
      <c r="AL1015" t="s">
        <v>114</v>
      </c>
      <c r="AM1015" s="43" t="b">
        <v>0</v>
      </c>
      <c r="AN1015" s="55"/>
      <c r="AO1015" s="3"/>
      <c r="AP1015" s="43" t="b">
        <v>0</v>
      </c>
      <c r="AQ1015" s="3" t="b">
        <v>1</v>
      </c>
    </row>
    <row r="1016" spans="1:43" x14ac:dyDescent="0.25">
      <c r="A1016" s="39" t="str">
        <f>_xlfn.CONCAT(Table4[[#This Row],[Order]],"-",Table4[[#This Row],[Line]])</f>
        <v>76694-1</v>
      </c>
      <c r="B1016" s="1">
        <v>43482</v>
      </c>
      <c r="C1016" s="10">
        <v>76694</v>
      </c>
      <c r="D1016" s="7" t="s">
        <v>4882</v>
      </c>
      <c r="E1016" s="10">
        <v>1</v>
      </c>
      <c r="F1016" s="10">
        <v>1</v>
      </c>
      <c r="G1016" s="7" t="s">
        <v>42</v>
      </c>
      <c r="H1016" s="10">
        <v>53</v>
      </c>
      <c r="I1016" s="43" t="b">
        <v>0</v>
      </c>
      <c r="J1016" s="43" t="b">
        <v>0</v>
      </c>
      <c r="K1016" t="s">
        <v>114</v>
      </c>
      <c r="L1016" s="43" t="b">
        <v>0</v>
      </c>
      <c r="M1016" s="43" t="b">
        <v>0</v>
      </c>
      <c r="N1016" s="43" t="b">
        <v>0</v>
      </c>
      <c r="O1016" t="s">
        <v>114</v>
      </c>
      <c r="P1016" t="s">
        <v>114</v>
      </c>
      <c r="Q1016" t="s">
        <v>114</v>
      </c>
      <c r="R1016" t="s">
        <v>114</v>
      </c>
      <c r="S1016" t="s">
        <v>114</v>
      </c>
      <c r="T1016" t="s">
        <v>114</v>
      </c>
      <c r="U1016" t="s">
        <v>114</v>
      </c>
      <c r="V1016" t="s">
        <v>114</v>
      </c>
      <c r="W1016" s="5">
        <v>43479</v>
      </c>
      <c r="X1016" s="7" t="s">
        <v>114</v>
      </c>
      <c r="Y1016" s="7"/>
      <c r="Z1016" s="7" t="s">
        <v>48</v>
      </c>
      <c r="AA1016" s="7" t="s">
        <v>114</v>
      </c>
      <c r="AB1016" s="7" t="s">
        <v>74</v>
      </c>
      <c r="AC1016" s="10">
        <v>15</v>
      </c>
      <c r="AD1016" s="7" t="s">
        <v>7</v>
      </c>
      <c r="AE1016" s="7"/>
      <c r="AF1016" s="7" t="s">
        <v>114</v>
      </c>
      <c r="AG1016" s="10">
        <v>53</v>
      </c>
      <c r="AH1016" s="3" t="s">
        <v>74</v>
      </c>
      <c r="AI1016" s="3" t="s">
        <v>1320</v>
      </c>
      <c r="AJ1016" t="s">
        <v>114</v>
      </c>
      <c r="AK1016" t="s">
        <v>114</v>
      </c>
      <c r="AL1016" t="s">
        <v>114</v>
      </c>
      <c r="AM1016" s="43" t="b">
        <v>0</v>
      </c>
      <c r="AN1016" s="3"/>
      <c r="AO1016" s="3"/>
      <c r="AP1016" s="43" t="b">
        <v>0</v>
      </c>
      <c r="AQ1016" s="3" t="b">
        <v>0</v>
      </c>
    </row>
    <row r="1017" spans="1:43" x14ac:dyDescent="0.25">
      <c r="A1017" s="39" t="str">
        <f>_xlfn.CONCAT(Table4[[#This Row],[Order]],"-",Table4[[#This Row],[Line]])</f>
        <v>76694-2</v>
      </c>
      <c r="B1017" s="59">
        <v>43482</v>
      </c>
      <c r="C1017" s="57">
        <v>76694</v>
      </c>
      <c r="D1017" s="58" t="s">
        <v>4883</v>
      </c>
      <c r="E1017" s="57">
        <v>2</v>
      </c>
      <c r="F1017" s="57">
        <v>1</v>
      </c>
      <c r="G1017" s="58" t="s">
        <v>42</v>
      </c>
      <c r="H1017" s="57">
        <v>6</v>
      </c>
      <c r="I1017" s="43" t="b">
        <v>0</v>
      </c>
      <c r="J1017" s="43" t="b">
        <v>0</v>
      </c>
      <c r="K1017" t="s">
        <v>114</v>
      </c>
      <c r="L1017" s="43" t="b">
        <v>0</v>
      </c>
      <c r="M1017" s="43" t="b">
        <v>0</v>
      </c>
      <c r="N1017" s="43" t="b">
        <v>0</v>
      </c>
      <c r="O1017" t="s">
        <v>114</v>
      </c>
      <c r="P1017" t="s">
        <v>114</v>
      </c>
      <c r="Q1017" t="s">
        <v>114</v>
      </c>
      <c r="R1017" t="s">
        <v>114</v>
      </c>
      <c r="S1017" t="s">
        <v>114</v>
      </c>
      <c r="T1017" t="s">
        <v>114</v>
      </c>
      <c r="U1017" t="s">
        <v>114</v>
      </c>
      <c r="V1017" t="s">
        <v>114</v>
      </c>
      <c r="W1017" s="6">
        <v>43479</v>
      </c>
      <c r="X1017" s="58" t="s">
        <v>114</v>
      </c>
      <c r="Y1017" s="58"/>
      <c r="Z1017" s="58" t="s">
        <v>19</v>
      </c>
      <c r="AA1017" s="58" t="s">
        <v>114</v>
      </c>
      <c r="AB1017" s="58" t="s">
        <v>74</v>
      </c>
      <c r="AC1017" s="57">
        <v>15</v>
      </c>
      <c r="AD1017" s="58" t="s">
        <v>4884</v>
      </c>
      <c r="AE1017" s="59"/>
      <c r="AF1017" s="58" t="s">
        <v>114</v>
      </c>
      <c r="AG1017" s="57">
        <v>6</v>
      </c>
      <c r="AH1017" s="3" t="s">
        <v>74</v>
      </c>
      <c r="AI1017" s="3" t="s">
        <v>1320</v>
      </c>
      <c r="AJ1017" t="s">
        <v>114</v>
      </c>
      <c r="AK1017" t="s">
        <v>114</v>
      </c>
      <c r="AL1017" t="s">
        <v>114</v>
      </c>
      <c r="AM1017" s="43" t="b">
        <v>0</v>
      </c>
      <c r="AN1017" s="3"/>
      <c r="AO1017" s="3"/>
      <c r="AP1017" s="43" t="b">
        <v>0</v>
      </c>
      <c r="AQ1017" s="3" t="b">
        <v>0</v>
      </c>
    </row>
    <row r="1018" spans="1:43" x14ac:dyDescent="0.25">
      <c r="A1018" s="39" t="str">
        <f>_xlfn.CONCAT(Table4[[#This Row],[Order]],"-",Table4[[#This Row],[Line]])</f>
        <v>76694-3</v>
      </c>
      <c r="B1018" s="59">
        <v>43482</v>
      </c>
      <c r="C1018" s="57">
        <v>76694</v>
      </c>
      <c r="D1018" s="58" t="s">
        <v>5178</v>
      </c>
      <c r="E1018" s="57">
        <v>3</v>
      </c>
      <c r="F1018" s="57">
        <v>1</v>
      </c>
      <c r="G1018" s="58" t="s">
        <v>42</v>
      </c>
      <c r="H1018" s="57">
        <v>9</v>
      </c>
      <c r="I1018" s="43" t="b">
        <v>0</v>
      </c>
      <c r="J1018" s="43" t="b">
        <v>0</v>
      </c>
      <c r="K1018" t="s">
        <v>114</v>
      </c>
      <c r="L1018" s="43" t="b">
        <v>0</v>
      </c>
      <c r="M1018" s="43" t="b">
        <v>0</v>
      </c>
      <c r="N1018" s="43" t="b">
        <v>0</v>
      </c>
      <c r="O1018" t="s">
        <v>114</v>
      </c>
      <c r="P1018" t="s">
        <v>114</v>
      </c>
      <c r="Q1018" t="s">
        <v>114</v>
      </c>
      <c r="R1018" t="s">
        <v>114</v>
      </c>
      <c r="S1018" t="s">
        <v>114</v>
      </c>
      <c r="T1018" t="s">
        <v>114</v>
      </c>
      <c r="U1018" t="s">
        <v>114</v>
      </c>
      <c r="V1018" t="s">
        <v>114</v>
      </c>
      <c r="W1018" s="6">
        <v>43479</v>
      </c>
      <c r="X1018" s="58" t="s">
        <v>114</v>
      </c>
      <c r="Y1018" s="58"/>
      <c r="Z1018" s="58" t="s">
        <v>175</v>
      </c>
      <c r="AA1018" s="58" t="s">
        <v>114</v>
      </c>
      <c r="AB1018" s="58" t="s">
        <v>74</v>
      </c>
      <c r="AC1018" s="57">
        <v>15</v>
      </c>
      <c r="AD1018" s="58" t="s">
        <v>84</v>
      </c>
      <c r="AE1018" s="59"/>
      <c r="AF1018" s="58" t="s">
        <v>114</v>
      </c>
      <c r="AG1018" s="57">
        <v>9</v>
      </c>
      <c r="AH1018" s="3" t="s">
        <v>74</v>
      </c>
      <c r="AI1018" s="3" t="s">
        <v>1320</v>
      </c>
      <c r="AJ1018" t="s">
        <v>114</v>
      </c>
      <c r="AK1018" t="s">
        <v>114</v>
      </c>
      <c r="AL1018" t="s">
        <v>114</v>
      </c>
      <c r="AM1018" s="43" t="b">
        <v>0</v>
      </c>
      <c r="AN1018" s="3"/>
      <c r="AO1018" s="3"/>
      <c r="AP1018" s="43" t="b">
        <v>0</v>
      </c>
      <c r="AQ1018" s="3" t="b">
        <v>0</v>
      </c>
    </row>
    <row r="1019" spans="1:43" x14ac:dyDescent="0.25">
      <c r="A1019" s="39" t="str">
        <f>_xlfn.CONCAT(Table4[[#This Row],[Order]],"-",Table4[[#This Row],[Line]])</f>
        <v>76694-4</v>
      </c>
      <c r="B1019" s="59">
        <v>43482</v>
      </c>
      <c r="C1019" s="57">
        <v>76694</v>
      </c>
      <c r="D1019" s="58" t="s">
        <v>5179</v>
      </c>
      <c r="E1019" s="57">
        <v>4</v>
      </c>
      <c r="F1019" s="57">
        <v>1</v>
      </c>
      <c r="G1019" s="58" t="s">
        <v>42</v>
      </c>
      <c r="H1019" s="57">
        <v>23</v>
      </c>
      <c r="I1019" s="43" t="b">
        <v>0</v>
      </c>
      <c r="J1019" s="43" t="b">
        <v>0</v>
      </c>
      <c r="K1019" t="s">
        <v>114</v>
      </c>
      <c r="L1019" s="43" t="b">
        <v>0</v>
      </c>
      <c r="M1019" s="43" t="b">
        <v>0</v>
      </c>
      <c r="N1019" s="43" t="b">
        <v>0</v>
      </c>
      <c r="O1019" t="s">
        <v>114</v>
      </c>
      <c r="P1019" t="s">
        <v>114</v>
      </c>
      <c r="Q1019" t="s">
        <v>114</v>
      </c>
      <c r="R1019" t="s">
        <v>114</v>
      </c>
      <c r="S1019" t="s">
        <v>114</v>
      </c>
      <c r="T1019" t="s">
        <v>114</v>
      </c>
      <c r="U1019" t="s">
        <v>114</v>
      </c>
      <c r="V1019" t="s">
        <v>114</v>
      </c>
      <c r="W1019" s="6">
        <v>43479</v>
      </c>
      <c r="X1019" s="58" t="s">
        <v>114</v>
      </c>
      <c r="Y1019" s="58"/>
      <c r="Z1019" s="58" t="s">
        <v>103</v>
      </c>
      <c r="AA1019" s="58" t="s">
        <v>114</v>
      </c>
      <c r="AB1019" s="58" t="s">
        <v>74</v>
      </c>
      <c r="AC1019" s="57">
        <v>15</v>
      </c>
      <c r="AD1019" s="58" t="s">
        <v>4885</v>
      </c>
      <c r="AE1019" s="59"/>
      <c r="AF1019" s="58" t="s">
        <v>114</v>
      </c>
      <c r="AG1019" s="57">
        <v>23</v>
      </c>
      <c r="AH1019" s="3" t="s">
        <v>74</v>
      </c>
      <c r="AI1019" s="3" t="s">
        <v>1320</v>
      </c>
      <c r="AJ1019" t="s">
        <v>114</v>
      </c>
      <c r="AK1019" t="s">
        <v>114</v>
      </c>
      <c r="AL1019" t="s">
        <v>114</v>
      </c>
      <c r="AM1019" s="43" t="b">
        <v>0</v>
      </c>
      <c r="AN1019" s="3"/>
      <c r="AO1019" s="3"/>
      <c r="AP1019" s="43" t="b">
        <v>0</v>
      </c>
      <c r="AQ1019" s="3" t="b">
        <v>0</v>
      </c>
    </row>
    <row r="1020" spans="1:43" x14ac:dyDescent="0.25">
      <c r="A1020" s="39" t="str">
        <f>_xlfn.CONCAT(Table4[[#This Row],[Order]],"-",Table4[[#This Row],[Line]])</f>
        <v>76694-5</v>
      </c>
      <c r="B1020" s="59">
        <v>43482</v>
      </c>
      <c r="C1020" s="57">
        <v>76694</v>
      </c>
      <c r="D1020" s="58" t="s">
        <v>5180</v>
      </c>
      <c r="E1020" s="57">
        <v>5</v>
      </c>
      <c r="F1020" s="57">
        <v>1</v>
      </c>
      <c r="G1020" s="58" t="s">
        <v>42</v>
      </c>
      <c r="H1020" s="57">
        <v>2</v>
      </c>
      <c r="I1020" s="43" t="b">
        <v>0</v>
      </c>
      <c r="J1020" s="43" t="b">
        <v>0</v>
      </c>
      <c r="K1020" t="s">
        <v>114</v>
      </c>
      <c r="L1020" s="43" t="b">
        <v>0</v>
      </c>
      <c r="M1020" s="43" t="b">
        <v>0</v>
      </c>
      <c r="N1020" s="43" t="b">
        <v>0</v>
      </c>
      <c r="O1020" t="s">
        <v>114</v>
      </c>
      <c r="P1020" t="s">
        <v>114</v>
      </c>
      <c r="Q1020" t="s">
        <v>114</v>
      </c>
      <c r="R1020" t="s">
        <v>114</v>
      </c>
      <c r="S1020" t="s">
        <v>114</v>
      </c>
      <c r="T1020" t="s">
        <v>114</v>
      </c>
      <c r="U1020" t="s">
        <v>114</v>
      </c>
      <c r="V1020" t="s">
        <v>114</v>
      </c>
      <c r="W1020" s="6">
        <v>43479</v>
      </c>
      <c r="X1020" s="58" t="s">
        <v>114</v>
      </c>
      <c r="Y1020" s="58"/>
      <c r="Z1020" s="58" t="s">
        <v>158</v>
      </c>
      <c r="AA1020" s="58" t="s">
        <v>114</v>
      </c>
      <c r="AB1020" s="58" t="s">
        <v>74</v>
      </c>
      <c r="AC1020" s="57">
        <v>15</v>
      </c>
      <c r="AD1020" s="58" t="s">
        <v>1300</v>
      </c>
      <c r="AE1020" s="59"/>
      <c r="AF1020" s="58" t="s">
        <v>114</v>
      </c>
      <c r="AG1020" s="57">
        <v>2</v>
      </c>
      <c r="AH1020" s="3" t="s">
        <v>74</v>
      </c>
      <c r="AI1020" s="3" t="s">
        <v>1320</v>
      </c>
      <c r="AJ1020" t="s">
        <v>114</v>
      </c>
      <c r="AK1020" t="s">
        <v>114</v>
      </c>
      <c r="AL1020" t="s">
        <v>114</v>
      </c>
      <c r="AM1020" s="43" t="b">
        <v>0</v>
      </c>
      <c r="AN1020" s="3"/>
      <c r="AO1020" s="3"/>
      <c r="AP1020" s="43" t="b">
        <v>0</v>
      </c>
      <c r="AQ1020" s="3" t="b">
        <v>0</v>
      </c>
    </row>
    <row r="1021" spans="1:43" x14ac:dyDescent="0.25">
      <c r="A1021" s="39" t="str">
        <f>_xlfn.CONCAT(Table4[[#This Row],[Order]],"-",Table4[[#This Row],[Line]])</f>
        <v>76694-6</v>
      </c>
      <c r="B1021" s="59">
        <v>43482</v>
      </c>
      <c r="C1021" s="57">
        <v>76694</v>
      </c>
      <c r="D1021" s="58" t="s">
        <v>5181</v>
      </c>
      <c r="E1021" s="57">
        <v>6</v>
      </c>
      <c r="F1021" s="57">
        <v>1</v>
      </c>
      <c r="G1021" s="58" t="s">
        <v>42</v>
      </c>
      <c r="H1021" s="57">
        <v>2</v>
      </c>
      <c r="I1021" s="43" t="b">
        <v>0</v>
      </c>
      <c r="J1021" s="43" t="b">
        <v>0</v>
      </c>
      <c r="K1021" t="s">
        <v>114</v>
      </c>
      <c r="L1021" s="43" t="b">
        <v>0</v>
      </c>
      <c r="M1021" s="43" t="b">
        <v>0</v>
      </c>
      <c r="N1021" s="43" t="b">
        <v>0</v>
      </c>
      <c r="O1021" t="s">
        <v>114</v>
      </c>
      <c r="P1021" t="s">
        <v>114</v>
      </c>
      <c r="Q1021" t="s">
        <v>114</v>
      </c>
      <c r="R1021" t="s">
        <v>114</v>
      </c>
      <c r="S1021" t="s">
        <v>114</v>
      </c>
      <c r="T1021" t="s">
        <v>114</v>
      </c>
      <c r="U1021" t="s">
        <v>114</v>
      </c>
      <c r="V1021" t="s">
        <v>114</v>
      </c>
      <c r="W1021" s="6">
        <v>43479</v>
      </c>
      <c r="X1021" s="58" t="s">
        <v>114</v>
      </c>
      <c r="Y1021" s="58"/>
      <c r="Z1021" s="58" t="s">
        <v>133</v>
      </c>
      <c r="AA1021" s="58" t="s">
        <v>114</v>
      </c>
      <c r="AB1021" s="58" t="s">
        <v>74</v>
      </c>
      <c r="AC1021" s="57">
        <v>15</v>
      </c>
      <c r="AD1021" s="58" t="s">
        <v>4886</v>
      </c>
      <c r="AE1021" s="59"/>
      <c r="AF1021" s="58" t="s">
        <v>114</v>
      </c>
      <c r="AG1021" s="57">
        <v>4</v>
      </c>
      <c r="AH1021" s="3" t="s">
        <v>74</v>
      </c>
      <c r="AI1021" s="3" t="s">
        <v>1320</v>
      </c>
      <c r="AJ1021" t="s">
        <v>114</v>
      </c>
      <c r="AK1021" t="s">
        <v>114</v>
      </c>
      <c r="AL1021" t="s">
        <v>114</v>
      </c>
      <c r="AM1021" s="43" t="b">
        <v>0</v>
      </c>
      <c r="AN1021" s="3"/>
      <c r="AO1021" s="3"/>
      <c r="AP1021" s="43" t="b">
        <v>0</v>
      </c>
      <c r="AQ1021" s="3" t="b">
        <v>0</v>
      </c>
    </row>
    <row r="1022" spans="1:43" x14ac:dyDescent="0.25">
      <c r="A1022" s="39" t="str">
        <f>_xlfn.CONCAT(Table4[[#This Row],[Order]],"-",Table4[[#This Row],[Line]])</f>
        <v>76712-1</v>
      </c>
      <c r="B1022" s="59">
        <v>43479</v>
      </c>
      <c r="C1022" s="57">
        <v>76712</v>
      </c>
      <c r="D1022" s="58" t="s">
        <v>4348</v>
      </c>
      <c r="E1022" s="57">
        <v>1</v>
      </c>
      <c r="F1022" s="57">
        <v>1</v>
      </c>
      <c r="G1022" s="58" t="s">
        <v>42</v>
      </c>
      <c r="H1022" s="57">
        <v>1</v>
      </c>
      <c r="I1022" s="43" t="b">
        <v>0</v>
      </c>
      <c r="J1022" s="43" t="b">
        <v>0</v>
      </c>
      <c r="K1022" t="s">
        <v>114</v>
      </c>
      <c r="L1022" s="43" t="b">
        <v>0</v>
      </c>
      <c r="M1022" s="43" t="b">
        <v>0</v>
      </c>
      <c r="N1022" s="43" t="b">
        <v>0</v>
      </c>
      <c r="O1022" t="s">
        <v>114</v>
      </c>
      <c r="P1022" t="s">
        <v>114</v>
      </c>
      <c r="Q1022" t="s">
        <v>114</v>
      </c>
      <c r="R1022" t="s">
        <v>114</v>
      </c>
      <c r="S1022" t="s">
        <v>114</v>
      </c>
      <c r="T1022" t="s">
        <v>114</v>
      </c>
      <c r="U1022" t="s">
        <v>114</v>
      </c>
      <c r="V1022" t="s">
        <v>114</v>
      </c>
      <c r="W1022" s="6">
        <v>43474</v>
      </c>
      <c r="X1022" s="58" t="s">
        <v>151</v>
      </c>
      <c r="Y1022" s="58"/>
      <c r="Z1022" s="58" t="s">
        <v>5893</v>
      </c>
      <c r="AA1022" s="58" t="s">
        <v>114</v>
      </c>
      <c r="AB1022" s="58" t="s">
        <v>74</v>
      </c>
      <c r="AC1022" s="57">
        <v>12</v>
      </c>
      <c r="AD1022" s="58" t="s">
        <v>114</v>
      </c>
      <c r="AE1022" s="59"/>
      <c r="AF1022" s="58" t="s">
        <v>114</v>
      </c>
      <c r="AG1022" s="57">
        <v>1</v>
      </c>
      <c r="AH1022" s="3" t="s">
        <v>74</v>
      </c>
      <c r="AI1022" s="3" t="s">
        <v>1330</v>
      </c>
      <c r="AJ1022" t="s">
        <v>114</v>
      </c>
      <c r="AK1022" t="s">
        <v>114</v>
      </c>
      <c r="AL1022" t="s">
        <v>114</v>
      </c>
      <c r="AM1022" s="43" t="b">
        <v>0</v>
      </c>
      <c r="AN1022" s="3"/>
      <c r="AO1022" s="3"/>
      <c r="AP1022" s="43" t="b">
        <v>0</v>
      </c>
      <c r="AQ1022" s="3" t="b">
        <v>0</v>
      </c>
    </row>
    <row r="1023" spans="1:43" x14ac:dyDescent="0.25">
      <c r="A1023" s="39" t="str">
        <f>_xlfn.CONCAT(Table4[[#This Row],[Order]],"-",Table4[[#This Row],[Line]])</f>
        <v>76719-1</v>
      </c>
      <c r="B1023" s="5">
        <v>43479</v>
      </c>
      <c r="C1023" s="8">
        <v>76719</v>
      </c>
      <c r="D1023" s="3" t="s">
        <v>3662</v>
      </c>
      <c r="E1023" s="8">
        <v>1</v>
      </c>
      <c r="F1023" s="8">
        <v>1</v>
      </c>
      <c r="G1023" s="3" t="s">
        <v>165</v>
      </c>
      <c r="H1023" s="8">
        <v>5</v>
      </c>
      <c r="I1023" s="43" t="b">
        <v>1</v>
      </c>
      <c r="J1023" s="43" t="b">
        <v>0</v>
      </c>
      <c r="K1023" t="s">
        <v>114</v>
      </c>
      <c r="L1023" s="43" t="b">
        <v>0</v>
      </c>
      <c r="M1023" s="43" t="b">
        <v>0</v>
      </c>
      <c r="N1023" s="43" t="b">
        <v>0</v>
      </c>
      <c r="O1023" t="s">
        <v>114</v>
      </c>
      <c r="P1023" t="s">
        <v>114</v>
      </c>
      <c r="Q1023" t="s">
        <v>114</v>
      </c>
      <c r="R1023" t="s">
        <v>114</v>
      </c>
      <c r="S1023" t="s">
        <v>114</v>
      </c>
      <c r="T1023" t="s">
        <v>114</v>
      </c>
      <c r="U1023" t="s">
        <v>114</v>
      </c>
      <c r="V1023" t="s">
        <v>114</v>
      </c>
      <c r="W1023" s="5">
        <v>43474</v>
      </c>
      <c r="X1023" s="3" t="s">
        <v>151</v>
      </c>
      <c r="Y1023" s="3"/>
      <c r="Z1023" s="3" t="s">
        <v>4024</v>
      </c>
      <c r="AA1023" s="3" t="s">
        <v>114</v>
      </c>
      <c r="AB1023" s="3" t="s">
        <v>74</v>
      </c>
      <c r="AC1023" s="8">
        <v>1</v>
      </c>
      <c r="AD1023" s="3" t="s">
        <v>3661</v>
      </c>
      <c r="AE1023" s="3"/>
      <c r="AF1023" s="3" t="s">
        <v>114</v>
      </c>
      <c r="AG1023" s="8">
        <v>5</v>
      </c>
      <c r="AH1023" s="3" t="s">
        <v>74</v>
      </c>
      <c r="AI1023" s="3" t="s">
        <v>1336</v>
      </c>
      <c r="AJ1023" t="s">
        <v>114</v>
      </c>
      <c r="AK1023" t="s">
        <v>114</v>
      </c>
      <c r="AL1023" t="s">
        <v>114</v>
      </c>
      <c r="AM1023" s="43" t="b">
        <v>0</v>
      </c>
      <c r="AN1023" s="3"/>
      <c r="AO1023" s="3"/>
      <c r="AP1023" s="43" t="b">
        <v>0</v>
      </c>
      <c r="AQ1023" s="3" t="b">
        <v>0</v>
      </c>
    </row>
    <row r="1024" spans="1:43" x14ac:dyDescent="0.25">
      <c r="A1024" s="39" t="str">
        <f>_xlfn.CONCAT(Table4[[#This Row],[Order]],"-",Table4[[#This Row],[Line]])</f>
        <v>76719-2</v>
      </c>
      <c r="B1024" s="5">
        <v>43479</v>
      </c>
      <c r="C1024" s="8">
        <v>76719</v>
      </c>
      <c r="D1024" s="3" t="s">
        <v>3664</v>
      </c>
      <c r="E1024" s="8">
        <v>2</v>
      </c>
      <c r="F1024" s="8">
        <v>1</v>
      </c>
      <c r="G1024" s="3" t="s">
        <v>165</v>
      </c>
      <c r="H1024" s="8">
        <v>1</v>
      </c>
      <c r="I1024" s="43" t="b">
        <v>1</v>
      </c>
      <c r="J1024" s="43" t="b">
        <v>0</v>
      </c>
      <c r="K1024" t="s">
        <v>114</v>
      </c>
      <c r="L1024" s="43" t="b">
        <v>0</v>
      </c>
      <c r="M1024" s="43" t="b">
        <v>0</v>
      </c>
      <c r="N1024" s="43" t="b">
        <v>0</v>
      </c>
      <c r="O1024" t="s">
        <v>114</v>
      </c>
      <c r="P1024" t="s">
        <v>114</v>
      </c>
      <c r="Q1024" t="s">
        <v>114</v>
      </c>
      <c r="R1024" t="s">
        <v>114</v>
      </c>
      <c r="S1024" t="s">
        <v>114</v>
      </c>
      <c r="T1024" t="s">
        <v>114</v>
      </c>
      <c r="U1024" t="s">
        <v>114</v>
      </c>
      <c r="V1024" t="s">
        <v>114</v>
      </c>
      <c r="W1024" s="5">
        <v>43474</v>
      </c>
      <c r="X1024" s="3" t="s">
        <v>151</v>
      </c>
      <c r="Y1024" s="3"/>
      <c r="Z1024" s="3" t="s">
        <v>4024</v>
      </c>
      <c r="AA1024" s="3" t="s">
        <v>114</v>
      </c>
      <c r="AB1024" s="3" t="s">
        <v>74</v>
      </c>
      <c r="AC1024" s="8">
        <v>1</v>
      </c>
      <c r="AD1024" s="3" t="s">
        <v>3663</v>
      </c>
      <c r="AE1024" s="3"/>
      <c r="AF1024" s="3" t="s">
        <v>114</v>
      </c>
      <c r="AG1024" s="8">
        <v>1</v>
      </c>
      <c r="AH1024" s="3" t="s">
        <v>74</v>
      </c>
      <c r="AI1024" s="3" t="s">
        <v>1336</v>
      </c>
      <c r="AJ1024" t="s">
        <v>114</v>
      </c>
      <c r="AK1024" t="s">
        <v>114</v>
      </c>
      <c r="AL1024" t="s">
        <v>114</v>
      </c>
      <c r="AM1024" s="43" t="b">
        <v>0</v>
      </c>
      <c r="AN1024" s="3"/>
      <c r="AO1024" s="3"/>
      <c r="AP1024" s="43" t="b">
        <v>0</v>
      </c>
      <c r="AQ1024" s="3" t="b">
        <v>0</v>
      </c>
    </row>
    <row r="1025" spans="1:43" x14ac:dyDescent="0.25">
      <c r="A1025" s="39" t="str">
        <f>_xlfn.CONCAT(Table4[[#This Row],[Order]],"-",Table4[[#This Row],[Line]])</f>
        <v>76719-3</v>
      </c>
      <c r="B1025" s="5">
        <v>43479</v>
      </c>
      <c r="C1025" s="8">
        <v>76719</v>
      </c>
      <c r="D1025" s="3" t="s">
        <v>3662</v>
      </c>
      <c r="E1025" s="8">
        <v>3</v>
      </c>
      <c r="F1025" s="8">
        <v>1</v>
      </c>
      <c r="G1025" s="3" t="s">
        <v>165</v>
      </c>
      <c r="H1025" s="8">
        <v>4</v>
      </c>
      <c r="I1025" s="43" t="b">
        <v>1</v>
      </c>
      <c r="J1025" s="43" t="b">
        <v>0</v>
      </c>
      <c r="K1025" t="s">
        <v>114</v>
      </c>
      <c r="L1025" s="43" t="b">
        <v>0</v>
      </c>
      <c r="M1025" s="43" t="b">
        <v>0</v>
      </c>
      <c r="N1025" s="43" t="b">
        <v>0</v>
      </c>
      <c r="O1025" t="s">
        <v>114</v>
      </c>
      <c r="P1025" t="s">
        <v>114</v>
      </c>
      <c r="Q1025" t="s">
        <v>114</v>
      </c>
      <c r="R1025" t="s">
        <v>114</v>
      </c>
      <c r="S1025" t="s">
        <v>114</v>
      </c>
      <c r="T1025" t="s">
        <v>114</v>
      </c>
      <c r="U1025" t="s">
        <v>114</v>
      </c>
      <c r="V1025" t="s">
        <v>114</v>
      </c>
      <c r="W1025" s="5">
        <v>43474</v>
      </c>
      <c r="X1025" s="3" t="s">
        <v>151</v>
      </c>
      <c r="Y1025" s="3"/>
      <c r="Z1025" s="3" t="s">
        <v>4024</v>
      </c>
      <c r="AA1025" s="3" t="s">
        <v>114</v>
      </c>
      <c r="AB1025" s="3" t="s">
        <v>74</v>
      </c>
      <c r="AC1025" s="8">
        <v>1</v>
      </c>
      <c r="AD1025" s="3" t="s">
        <v>3665</v>
      </c>
      <c r="AE1025" s="3"/>
      <c r="AF1025" s="3" t="s">
        <v>114</v>
      </c>
      <c r="AG1025" s="8">
        <v>4</v>
      </c>
      <c r="AH1025" s="3" t="s">
        <v>74</v>
      </c>
      <c r="AI1025" s="3" t="s">
        <v>1336</v>
      </c>
      <c r="AJ1025" t="s">
        <v>114</v>
      </c>
      <c r="AK1025" t="s">
        <v>114</v>
      </c>
      <c r="AL1025" t="s">
        <v>114</v>
      </c>
      <c r="AM1025" s="43" t="b">
        <v>0</v>
      </c>
      <c r="AN1025" s="3"/>
      <c r="AO1025" s="3"/>
      <c r="AP1025" s="43" t="b">
        <v>0</v>
      </c>
      <c r="AQ1025" s="3" t="b">
        <v>0</v>
      </c>
    </row>
    <row r="1026" spans="1:43" x14ac:dyDescent="0.25">
      <c r="A1026" s="39" t="str">
        <f>_xlfn.CONCAT(Table4[[#This Row],[Order]],"-",Table4[[#This Row],[Line]])</f>
        <v>76719-4</v>
      </c>
      <c r="B1026" s="59">
        <v>43479</v>
      </c>
      <c r="C1026" s="57">
        <v>76719</v>
      </c>
      <c r="D1026" s="58" t="s">
        <v>3667</v>
      </c>
      <c r="E1026" s="57">
        <v>4</v>
      </c>
      <c r="F1026" s="57">
        <v>1</v>
      </c>
      <c r="G1026" s="58" t="s">
        <v>165</v>
      </c>
      <c r="H1026" s="57">
        <v>1</v>
      </c>
      <c r="I1026" s="43" t="b">
        <v>1</v>
      </c>
      <c r="J1026" s="43" t="b">
        <v>0</v>
      </c>
      <c r="K1026" t="s">
        <v>114</v>
      </c>
      <c r="L1026" s="43" t="b">
        <v>0</v>
      </c>
      <c r="M1026" s="43" t="b">
        <v>0</v>
      </c>
      <c r="N1026" s="43" t="b">
        <v>0</v>
      </c>
      <c r="O1026" t="s">
        <v>114</v>
      </c>
      <c r="P1026" t="s">
        <v>114</v>
      </c>
      <c r="Q1026" t="s">
        <v>114</v>
      </c>
      <c r="R1026" t="s">
        <v>114</v>
      </c>
      <c r="S1026" t="s">
        <v>114</v>
      </c>
      <c r="T1026" t="s">
        <v>114</v>
      </c>
      <c r="U1026" t="s">
        <v>114</v>
      </c>
      <c r="V1026" t="s">
        <v>114</v>
      </c>
      <c r="W1026" s="5">
        <v>43474</v>
      </c>
      <c r="X1026" s="58" t="s">
        <v>151</v>
      </c>
      <c r="Y1026" s="58"/>
      <c r="Z1026" s="58" t="s">
        <v>3997</v>
      </c>
      <c r="AA1026" s="58" t="s">
        <v>114</v>
      </c>
      <c r="AB1026" s="58" t="s">
        <v>74</v>
      </c>
      <c r="AC1026" s="57">
        <v>1</v>
      </c>
      <c r="AD1026" s="58" t="s">
        <v>3666</v>
      </c>
      <c r="AE1026" s="59"/>
      <c r="AF1026" s="58" t="s">
        <v>114</v>
      </c>
      <c r="AG1026" s="57">
        <v>1</v>
      </c>
      <c r="AH1026" s="3" t="s">
        <v>74</v>
      </c>
      <c r="AI1026" s="3" t="s">
        <v>1336</v>
      </c>
      <c r="AJ1026" t="s">
        <v>114</v>
      </c>
      <c r="AK1026" t="s">
        <v>114</v>
      </c>
      <c r="AL1026" t="s">
        <v>114</v>
      </c>
      <c r="AM1026" s="43" t="b">
        <v>0</v>
      </c>
      <c r="AN1026" s="3"/>
      <c r="AO1026" s="3"/>
      <c r="AP1026" s="43" t="b">
        <v>0</v>
      </c>
      <c r="AQ1026" s="3" t="b">
        <v>0</v>
      </c>
    </row>
    <row r="1027" spans="1:43" x14ac:dyDescent="0.25">
      <c r="A1027" s="39" t="str">
        <f>_xlfn.CONCAT(Table4[[#This Row],[Order]],"-",Table4[[#This Row],[Line]])</f>
        <v>76719-5</v>
      </c>
      <c r="B1027" s="59">
        <v>43479</v>
      </c>
      <c r="C1027" s="57">
        <v>76719</v>
      </c>
      <c r="D1027" s="58" t="s">
        <v>3669</v>
      </c>
      <c r="E1027" s="57">
        <v>5</v>
      </c>
      <c r="F1027" s="57">
        <v>1</v>
      </c>
      <c r="G1027" s="58" t="s">
        <v>165</v>
      </c>
      <c r="H1027" s="57">
        <v>1</v>
      </c>
      <c r="I1027" s="43" t="b">
        <v>1</v>
      </c>
      <c r="J1027" s="43" t="b">
        <v>0</v>
      </c>
      <c r="K1027" t="s">
        <v>114</v>
      </c>
      <c r="L1027" s="43" t="b">
        <v>0</v>
      </c>
      <c r="M1027" s="43" t="b">
        <v>0</v>
      </c>
      <c r="N1027" s="43" t="b">
        <v>0</v>
      </c>
      <c r="O1027" t="s">
        <v>114</v>
      </c>
      <c r="P1027" t="s">
        <v>114</v>
      </c>
      <c r="Q1027" t="s">
        <v>114</v>
      </c>
      <c r="R1027" t="s">
        <v>114</v>
      </c>
      <c r="S1027" t="s">
        <v>114</v>
      </c>
      <c r="T1027" t="s">
        <v>114</v>
      </c>
      <c r="U1027" t="s">
        <v>114</v>
      </c>
      <c r="V1027" t="s">
        <v>114</v>
      </c>
      <c r="W1027" s="5">
        <v>43474</v>
      </c>
      <c r="X1027" s="58" t="s">
        <v>151</v>
      </c>
      <c r="Y1027" s="58"/>
      <c r="Z1027" s="58" t="s">
        <v>4829</v>
      </c>
      <c r="AA1027" s="58" t="s">
        <v>114</v>
      </c>
      <c r="AB1027" s="58" t="s">
        <v>74</v>
      </c>
      <c r="AC1027" s="57">
        <v>1</v>
      </c>
      <c r="AD1027" s="58" t="s">
        <v>3668</v>
      </c>
      <c r="AE1027" s="59"/>
      <c r="AF1027" s="58" t="s">
        <v>114</v>
      </c>
      <c r="AG1027" s="57">
        <v>1</v>
      </c>
      <c r="AH1027" s="3" t="s">
        <v>74</v>
      </c>
      <c r="AI1027" s="3" t="s">
        <v>1336</v>
      </c>
      <c r="AJ1027" t="s">
        <v>114</v>
      </c>
      <c r="AK1027" t="s">
        <v>114</v>
      </c>
      <c r="AL1027" t="s">
        <v>114</v>
      </c>
      <c r="AM1027" s="43" t="b">
        <v>0</v>
      </c>
      <c r="AN1027" s="3"/>
      <c r="AO1027" s="3"/>
      <c r="AP1027" s="43" t="b">
        <v>0</v>
      </c>
      <c r="AQ1027" s="3" t="b">
        <v>0</v>
      </c>
    </row>
    <row r="1028" spans="1:43" x14ac:dyDescent="0.25">
      <c r="A1028" s="39" t="str">
        <f>_xlfn.CONCAT(Table4[[#This Row],[Order]],"-",Table4[[#This Row],[Line]])</f>
        <v>76719-6</v>
      </c>
      <c r="B1028" s="59">
        <v>43479</v>
      </c>
      <c r="C1028" s="57">
        <v>76719</v>
      </c>
      <c r="D1028" s="58" t="s">
        <v>3671</v>
      </c>
      <c r="E1028" s="57">
        <v>6</v>
      </c>
      <c r="F1028" s="57">
        <v>1</v>
      </c>
      <c r="G1028" s="58" t="s">
        <v>165</v>
      </c>
      <c r="H1028" s="57">
        <v>1</v>
      </c>
      <c r="I1028" s="43" t="b">
        <v>1</v>
      </c>
      <c r="J1028" s="43" t="b">
        <v>0</v>
      </c>
      <c r="K1028" t="s">
        <v>114</v>
      </c>
      <c r="L1028" s="43" t="b">
        <v>0</v>
      </c>
      <c r="M1028" s="43" t="b">
        <v>0</v>
      </c>
      <c r="N1028" s="43" t="b">
        <v>0</v>
      </c>
      <c r="O1028" t="s">
        <v>114</v>
      </c>
      <c r="P1028" t="s">
        <v>114</v>
      </c>
      <c r="Q1028" t="s">
        <v>114</v>
      </c>
      <c r="R1028" t="s">
        <v>114</v>
      </c>
      <c r="S1028" t="s">
        <v>114</v>
      </c>
      <c r="T1028" t="s">
        <v>114</v>
      </c>
      <c r="U1028" t="s">
        <v>114</v>
      </c>
      <c r="V1028" t="s">
        <v>114</v>
      </c>
      <c r="W1028" s="5">
        <v>43474</v>
      </c>
      <c r="X1028" s="58" t="s">
        <v>151</v>
      </c>
      <c r="Y1028" s="58"/>
      <c r="Z1028" s="58" t="s">
        <v>4829</v>
      </c>
      <c r="AA1028" s="58" t="s">
        <v>114</v>
      </c>
      <c r="AB1028" s="58" t="s">
        <v>74</v>
      </c>
      <c r="AC1028" s="57">
        <v>1</v>
      </c>
      <c r="AD1028" s="58" t="s">
        <v>3670</v>
      </c>
      <c r="AE1028" s="59"/>
      <c r="AF1028" s="58" t="s">
        <v>114</v>
      </c>
      <c r="AG1028" s="57">
        <v>1</v>
      </c>
      <c r="AH1028" s="3" t="s">
        <v>74</v>
      </c>
      <c r="AI1028" s="3" t="s">
        <v>1336</v>
      </c>
      <c r="AJ1028" t="s">
        <v>114</v>
      </c>
      <c r="AK1028" t="s">
        <v>114</v>
      </c>
      <c r="AL1028" t="s">
        <v>114</v>
      </c>
      <c r="AM1028" s="43" t="b">
        <v>0</v>
      </c>
      <c r="AN1028" s="3"/>
      <c r="AO1028" s="3"/>
      <c r="AP1028" s="43" t="b">
        <v>0</v>
      </c>
      <c r="AQ1028" s="3" t="b">
        <v>0</v>
      </c>
    </row>
    <row r="1029" spans="1:43" x14ac:dyDescent="0.25">
      <c r="A1029" s="39" t="str">
        <f>_xlfn.CONCAT(Table4[[#This Row],[Order]],"-",Table4[[#This Row],[Line]])</f>
        <v>76719-7</v>
      </c>
      <c r="B1029" s="5">
        <v>43479</v>
      </c>
      <c r="C1029" s="8">
        <v>76719</v>
      </c>
      <c r="D1029" s="3" t="s">
        <v>3673</v>
      </c>
      <c r="E1029" s="8">
        <v>7</v>
      </c>
      <c r="F1029" s="8">
        <v>1</v>
      </c>
      <c r="G1029" s="3" t="s">
        <v>165</v>
      </c>
      <c r="H1029" s="8">
        <v>1</v>
      </c>
      <c r="I1029" s="43" t="b">
        <v>1</v>
      </c>
      <c r="J1029" s="43" t="b">
        <v>0</v>
      </c>
      <c r="K1029" t="s">
        <v>114</v>
      </c>
      <c r="L1029" s="43" t="b">
        <v>0</v>
      </c>
      <c r="M1029" s="43" t="b">
        <v>0</v>
      </c>
      <c r="N1029" s="43" t="b">
        <v>0</v>
      </c>
      <c r="O1029" t="s">
        <v>114</v>
      </c>
      <c r="P1029" t="s">
        <v>114</v>
      </c>
      <c r="Q1029" t="s">
        <v>114</v>
      </c>
      <c r="R1029" t="s">
        <v>114</v>
      </c>
      <c r="S1029" t="s">
        <v>114</v>
      </c>
      <c r="T1029" t="s">
        <v>114</v>
      </c>
      <c r="U1029" t="s">
        <v>114</v>
      </c>
      <c r="V1029" t="s">
        <v>114</v>
      </c>
      <c r="W1029" s="5">
        <v>43474</v>
      </c>
      <c r="X1029" s="3" t="s">
        <v>151</v>
      </c>
      <c r="Y1029" s="3"/>
      <c r="Z1029" s="3" t="s">
        <v>4447</v>
      </c>
      <c r="AA1029" s="3" t="s">
        <v>114</v>
      </c>
      <c r="AB1029" s="3" t="s">
        <v>74</v>
      </c>
      <c r="AC1029" s="8">
        <v>1</v>
      </c>
      <c r="AD1029" s="3" t="s">
        <v>3672</v>
      </c>
      <c r="AE1029" s="3"/>
      <c r="AF1029" s="3" t="s">
        <v>114</v>
      </c>
      <c r="AG1029" s="8">
        <v>1</v>
      </c>
      <c r="AH1029" s="3" t="s">
        <v>74</v>
      </c>
      <c r="AI1029" s="3" t="s">
        <v>1336</v>
      </c>
      <c r="AJ1029" t="s">
        <v>114</v>
      </c>
      <c r="AK1029" t="s">
        <v>114</v>
      </c>
      <c r="AL1029" t="s">
        <v>114</v>
      </c>
      <c r="AM1029" s="43" t="b">
        <v>0</v>
      </c>
      <c r="AN1029" s="3"/>
      <c r="AO1029" s="3"/>
      <c r="AP1029" s="43" t="b">
        <v>0</v>
      </c>
      <c r="AQ1029" s="3" t="b">
        <v>0</v>
      </c>
    </row>
    <row r="1030" spans="1:43" x14ac:dyDescent="0.25">
      <c r="A1030" s="39" t="str">
        <f>_xlfn.CONCAT(Table4[[#This Row],[Order]],"-",Table4[[#This Row],[Line]])</f>
        <v>76719-8</v>
      </c>
      <c r="B1030" s="5">
        <v>43479</v>
      </c>
      <c r="C1030" s="8">
        <v>76719</v>
      </c>
      <c r="D1030" s="3" t="s">
        <v>3675</v>
      </c>
      <c r="E1030" s="8">
        <v>8</v>
      </c>
      <c r="F1030" s="8">
        <v>1</v>
      </c>
      <c r="G1030" s="3" t="s">
        <v>165</v>
      </c>
      <c r="H1030" s="8">
        <v>1</v>
      </c>
      <c r="I1030" s="43" t="b">
        <v>1</v>
      </c>
      <c r="J1030" s="43" t="b">
        <v>0</v>
      </c>
      <c r="K1030" t="s">
        <v>114</v>
      </c>
      <c r="L1030" s="43" t="b">
        <v>0</v>
      </c>
      <c r="M1030" s="43" t="b">
        <v>0</v>
      </c>
      <c r="N1030" s="43" t="b">
        <v>0</v>
      </c>
      <c r="O1030" t="s">
        <v>114</v>
      </c>
      <c r="P1030" t="s">
        <v>114</v>
      </c>
      <c r="Q1030" t="s">
        <v>114</v>
      </c>
      <c r="R1030" t="s">
        <v>114</v>
      </c>
      <c r="S1030" t="s">
        <v>114</v>
      </c>
      <c r="T1030" t="s">
        <v>114</v>
      </c>
      <c r="U1030" t="s">
        <v>114</v>
      </c>
      <c r="V1030" t="s">
        <v>114</v>
      </c>
      <c r="W1030" s="5">
        <v>43474</v>
      </c>
      <c r="X1030" s="3" t="s">
        <v>151</v>
      </c>
      <c r="Y1030" s="3"/>
      <c r="Z1030" s="3" t="s">
        <v>4843</v>
      </c>
      <c r="AA1030" s="3" t="s">
        <v>114</v>
      </c>
      <c r="AB1030" s="3" t="s">
        <v>74</v>
      </c>
      <c r="AC1030" s="8">
        <v>1</v>
      </c>
      <c r="AD1030" s="3" t="s">
        <v>3674</v>
      </c>
      <c r="AE1030" s="3"/>
      <c r="AF1030" s="3" t="s">
        <v>114</v>
      </c>
      <c r="AG1030" s="8">
        <v>1</v>
      </c>
      <c r="AH1030" s="3" t="s">
        <v>74</v>
      </c>
      <c r="AI1030" s="3" t="s">
        <v>1336</v>
      </c>
      <c r="AJ1030" t="s">
        <v>114</v>
      </c>
      <c r="AK1030" t="s">
        <v>114</v>
      </c>
      <c r="AL1030" t="s">
        <v>114</v>
      </c>
      <c r="AM1030" s="43" t="b">
        <v>0</v>
      </c>
      <c r="AN1030" s="3"/>
      <c r="AO1030" s="3"/>
      <c r="AP1030" s="43" t="b">
        <v>0</v>
      </c>
      <c r="AQ1030" s="3" t="b">
        <v>0</v>
      </c>
    </row>
    <row r="1031" spans="1:43" x14ac:dyDescent="0.25">
      <c r="A1031" s="39" t="str">
        <f>_xlfn.CONCAT(Table4[[#This Row],[Order]],"-",Table4[[#This Row],[Line]])</f>
        <v>76719-9</v>
      </c>
      <c r="B1031" s="5">
        <v>43479</v>
      </c>
      <c r="C1031" s="8">
        <v>76719</v>
      </c>
      <c r="D1031" s="3" t="s">
        <v>3677</v>
      </c>
      <c r="E1031" s="8">
        <v>9</v>
      </c>
      <c r="F1031" s="8">
        <v>1</v>
      </c>
      <c r="G1031" s="3" t="s">
        <v>165</v>
      </c>
      <c r="H1031" s="8">
        <v>1</v>
      </c>
      <c r="I1031" s="43" t="b">
        <v>1</v>
      </c>
      <c r="J1031" s="43" t="b">
        <v>0</v>
      </c>
      <c r="K1031" t="s">
        <v>114</v>
      </c>
      <c r="L1031" s="43" t="b">
        <v>0</v>
      </c>
      <c r="M1031" s="43" t="b">
        <v>0</v>
      </c>
      <c r="N1031" s="43" t="b">
        <v>0</v>
      </c>
      <c r="O1031" t="s">
        <v>114</v>
      </c>
      <c r="P1031" t="s">
        <v>114</v>
      </c>
      <c r="Q1031" t="s">
        <v>114</v>
      </c>
      <c r="R1031" t="s">
        <v>114</v>
      </c>
      <c r="S1031" t="s">
        <v>114</v>
      </c>
      <c r="T1031" t="s">
        <v>114</v>
      </c>
      <c r="U1031" t="s">
        <v>114</v>
      </c>
      <c r="V1031" t="s">
        <v>114</v>
      </c>
      <c r="W1031" s="5">
        <v>43474</v>
      </c>
      <c r="X1031" s="3" t="s">
        <v>151</v>
      </c>
      <c r="Y1031" s="3"/>
      <c r="Z1031" s="3" t="s">
        <v>4844</v>
      </c>
      <c r="AA1031" s="3" t="s">
        <v>114</v>
      </c>
      <c r="AB1031" s="3" t="s">
        <v>74</v>
      </c>
      <c r="AC1031" s="8">
        <v>1</v>
      </c>
      <c r="AD1031" s="3" t="s">
        <v>3676</v>
      </c>
      <c r="AE1031" s="3"/>
      <c r="AF1031" s="3" t="s">
        <v>114</v>
      </c>
      <c r="AG1031" s="8">
        <v>1</v>
      </c>
      <c r="AH1031" s="3" t="s">
        <v>74</v>
      </c>
      <c r="AI1031" s="3" t="s">
        <v>1336</v>
      </c>
      <c r="AJ1031" t="s">
        <v>114</v>
      </c>
      <c r="AK1031" t="s">
        <v>114</v>
      </c>
      <c r="AL1031" t="s">
        <v>114</v>
      </c>
      <c r="AM1031" s="43" t="b">
        <v>0</v>
      </c>
      <c r="AN1031" s="3"/>
      <c r="AO1031" s="3"/>
      <c r="AP1031" s="43" t="b">
        <v>0</v>
      </c>
      <c r="AQ1031" s="3" t="b">
        <v>0</v>
      </c>
    </row>
    <row r="1032" spans="1:43" x14ac:dyDescent="0.25">
      <c r="A1032" s="39" t="str">
        <f>_xlfn.CONCAT(Table4[[#This Row],[Order]],"-",Table4[[#This Row],[Line]])</f>
        <v>76728-1</v>
      </c>
      <c r="B1032" s="5">
        <v>43480</v>
      </c>
      <c r="C1032" s="8">
        <v>76728</v>
      </c>
      <c r="D1032" s="3" t="s">
        <v>2584</v>
      </c>
      <c r="E1032" s="8">
        <v>1</v>
      </c>
      <c r="F1032" s="8">
        <v>1</v>
      </c>
      <c r="G1032" s="3" t="s">
        <v>42</v>
      </c>
      <c r="H1032" s="8">
        <v>1</v>
      </c>
      <c r="I1032" s="43" t="b">
        <v>0</v>
      </c>
      <c r="J1032" s="43" t="b">
        <v>0</v>
      </c>
      <c r="K1032" t="s">
        <v>114</v>
      </c>
      <c r="L1032" s="43" t="b">
        <v>0</v>
      </c>
      <c r="M1032" s="43" t="b">
        <v>0</v>
      </c>
      <c r="N1032" s="43" t="b">
        <v>0</v>
      </c>
      <c r="O1032" t="s">
        <v>114</v>
      </c>
      <c r="P1032" t="s">
        <v>114</v>
      </c>
      <c r="Q1032" t="s">
        <v>114</v>
      </c>
      <c r="R1032" t="s">
        <v>114</v>
      </c>
      <c r="S1032" t="s">
        <v>114</v>
      </c>
      <c r="T1032" t="s">
        <v>114</v>
      </c>
      <c r="U1032" t="s">
        <v>114</v>
      </c>
      <c r="V1032" t="s">
        <v>114</v>
      </c>
      <c r="W1032" s="5">
        <v>43475</v>
      </c>
      <c r="X1032" s="3" t="s">
        <v>114</v>
      </c>
      <c r="Y1032" s="3"/>
      <c r="Z1032" s="3" t="s">
        <v>5118</v>
      </c>
      <c r="AA1032" s="3" t="s">
        <v>114</v>
      </c>
      <c r="AB1032" s="3" t="s">
        <v>112</v>
      </c>
      <c r="AC1032" s="8">
        <v>12</v>
      </c>
      <c r="AD1032" s="3" t="s">
        <v>2583</v>
      </c>
      <c r="AE1032" s="3"/>
      <c r="AF1032" s="3" t="s">
        <v>114</v>
      </c>
      <c r="AG1032" s="8">
        <v>2</v>
      </c>
      <c r="AH1032" s="3" t="s">
        <v>74</v>
      </c>
      <c r="AI1032" s="3" t="s">
        <v>1332</v>
      </c>
      <c r="AJ1032" t="s">
        <v>114</v>
      </c>
      <c r="AK1032" t="s">
        <v>114</v>
      </c>
      <c r="AL1032" t="s">
        <v>114</v>
      </c>
      <c r="AM1032" s="43" t="b">
        <v>0</v>
      </c>
      <c r="AN1032" s="3"/>
      <c r="AO1032" s="3"/>
      <c r="AP1032" s="43" t="b">
        <v>0</v>
      </c>
      <c r="AQ1032" s="3" t="b">
        <v>0</v>
      </c>
    </row>
    <row r="1033" spans="1:43" x14ac:dyDescent="0.25">
      <c r="A1033" s="39" t="str">
        <f>_xlfn.CONCAT(Table4[[#This Row],[Order]],"-",Table4[[#This Row],[Line]])</f>
        <v>76728-2</v>
      </c>
      <c r="B1033" s="5">
        <v>43480</v>
      </c>
      <c r="C1033" s="8">
        <v>76728</v>
      </c>
      <c r="D1033" s="3" t="s">
        <v>2587</v>
      </c>
      <c r="E1033" s="8">
        <v>2</v>
      </c>
      <c r="F1033" s="8">
        <v>1</v>
      </c>
      <c r="G1033" s="3" t="s">
        <v>42</v>
      </c>
      <c r="H1033" s="8">
        <v>1</v>
      </c>
      <c r="I1033" s="43" t="b">
        <v>0</v>
      </c>
      <c r="J1033" s="43" t="b">
        <v>0</v>
      </c>
      <c r="K1033" t="s">
        <v>114</v>
      </c>
      <c r="L1033" s="43" t="b">
        <v>0</v>
      </c>
      <c r="M1033" s="43" t="b">
        <v>0</v>
      </c>
      <c r="N1033" s="43" t="b">
        <v>0</v>
      </c>
      <c r="O1033" t="s">
        <v>114</v>
      </c>
      <c r="P1033" t="s">
        <v>114</v>
      </c>
      <c r="Q1033" t="s">
        <v>114</v>
      </c>
      <c r="R1033" t="s">
        <v>114</v>
      </c>
      <c r="S1033" t="s">
        <v>114</v>
      </c>
      <c r="T1033" t="s">
        <v>114</v>
      </c>
      <c r="U1033" t="s">
        <v>114</v>
      </c>
      <c r="V1033" t="s">
        <v>114</v>
      </c>
      <c r="W1033" s="5">
        <v>43475</v>
      </c>
      <c r="X1033" s="3" t="s">
        <v>114</v>
      </c>
      <c r="Y1033" s="3"/>
      <c r="Z1033" s="3" t="s">
        <v>5119</v>
      </c>
      <c r="AA1033" s="3" t="s">
        <v>114</v>
      </c>
      <c r="AB1033" s="3" t="s">
        <v>112</v>
      </c>
      <c r="AC1033" s="8">
        <v>12</v>
      </c>
      <c r="AD1033" s="3" t="s">
        <v>2586</v>
      </c>
      <c r="AE1033" s="3"/>
      <c r="AF1033" s="3" t="s">
        <v>114</v>
      </c>
      <c r="AG1033" s="8">
        <v>2</v>
      </c>
      <c r="AH1033" s="3" t="s">
        <v>74</v>
      </c>
      <c r="AI1033" s="3" t="s">
        <v>1332</v>
      </c>
      <c r="AJ1033" t="s">
        <v>114</v>
      </c>
      <c r="AK1033" t="s">
        <v>114</v>
      </c>
      <c r="AL1033" t="s">
        <v>114</v>
      </c>
      <c r="AM1033" s="43" t="b">
        <v>0</v>
      </c>
      <c r="AN1033" s="3"/>
      <c r="AO1033" s="3"/>
      <c r="AP1033" s="43" t="b">
        <v>0</v>
      </c>
      <c r="AQ1033" s="3" t="b">
        <v>0</v>
      </c>
    </row>
    <row r="1034" spans="1:43" x14ac:dyDescent="0.25">
      <c r="A1034" s="39" t="str">
        <f>_xlfn.CONCAT(Table4[[#This Row],[Order]],"-",Table4[[#This Row],[Line]])</f>
        <v>76734-1</v>
      </c>
      <c r="B1034" s="5">
        <v>43479</v>
      </c>
      <c r="C1034" s="8">
        <v>76734</v>
      </c>
      <c r="D1034" s="3" t="s">
        <v>5110</v>
      </c>
      <c r="E1034" s="8">
        <v>1</v>
      </c>
      <c r="F1034" s="8">
        <v>1</v>
      </c>
      <c r="G1034" s="3" t="s">
        <v>165</v>
      </c>
      <c r="H1034" s="8">
        <v>1</v>
      </c>
      <c r="I1034" s="43" t="b">
        <v>1</v>
      </c>
      <c r="J1034" s="43" t="b">
        <v>0</v>
      </c>
      <c r="K1034" t="s">
        <v>114</v>
      </c>
      <c r="L1034" s="43" t="b">
        <v>0</v>
      </c>
      <c r="M1034" s="43" t="b">
        <v>0</v>
      </c>
      <c r="N1034" s="43" t="b">
        <v>0</v>
      </c>
      <c r="O1034" t="s">
        <v>114</v>
      </c>
      <c r="P1034" t="s">
        <v>114</v>
      </c>
      <c r="Q1034" t="s">
        <v>114</v>
      </c>
      <c r="R1034" t="s">
        <v>114</v>
      </c>
      <c r="S1034" t="s">
        <v>114</v>
      </c>
      <c r="T1034" t="s">
        <v>114</v>
      </c>
      <c r="U1034" t="s">
        <v>114</v>
      </c>
      <c r="V1034" t="s">
        <v>114</v>
      </c>
      <c r="W1034" s="5">
        <v>43474</v>
      </c>
      <c r="X1034" s="3" t="s">
        <v>114</v>
      </c>
      <c r="Y1034" s="3"/>
      <c r="Z1034" s="3" t="s">
        <v>146</v>
      </c>
      <c r="AA1034" s="3" t="s">
        <v>114</v>
      </c>
      <c r="AB1034" s="3" t="s">
        <v>74</v>
      </c>
      <c r="AC1034" s="8">
        <v>10</v>
      </c>
      <c r="AD1034" s="3" t="s">
        <v>4252</v>
      </c>
      <c r="AE1034" s="3"/>
      <c r="AF1034" s="3" t="s">
        <v>114</v>
      </c>
      <c r="AG1034" s="8">
        <v>1</v>
      </c>
      <c r="AH1034" s="3" t="s">
        <v>74</v>
      </c>
      <c r="AI1034" s="3" t="s">
        <v>1327</v>
      </c>
      <c r="AJ1034" t="s">
        <v>114</v>
      </c>
      <c r="AK1034" t="s">
        <v>114</v>
      </c>
      <c r="AL1034" t="s">
        <v>114</v>
      </c>
      <c r="AM1034" s="43" t="b">
        <v>0</v>
      </c>
      <c r="AN1034" s="3"/>
      <c r="AO1034" s="3"/>
      <c r="AP1034" s="43" t="b">
        <v>0</v>
      </c>
      <c r="AQ1034" s="3" t="b">
        <v>0</v>
      </c>
    </row>
    <row r="1035" spans="1:43" x14ac:dyDescent="0.25">
      <c r="A1035" s="39" t="str">
        <f>_xlfn.CONCAT(Table4[[#This Row],[Order]],"-",Table4[[#This Row],[Line]])</f>
        <v>76734-2</v>
      </c>
      <c r="B1035" s="5">
        <v>43479</v>
      </c>
      <c r="C1035" s="8">
        <v>76734</v>
      </c>
      <c r="D1035" s="3" t="s">
        <v>5111</v>
      </c>
      <c r="E1035" s="8">
        <v>2</v>
      </c>
      <c r="F1035" s="8">
        <v>1</v>
      </c>
      <c r="G1035" s="3" t="s">
        <v>165</v>
      </c>
      <c r="H1035" s="8">
        <v>2</v>
      </c>
      <c r="I1035" s="43" t="b">
        <v>1</v>
      </c>
      <c r="J1035" s="43" t="b">
        <v>0</v>
      </c>
      <c r="K1035" t="s">
        <v>114</v>
      </c>
      <c r="L1035" s="43" t="b">
        <v>0</v>
      </c>
      <c r="M1035" s="43" t="b">
        <v>0</v>
      </c>
      <c r="N1035" s="43" t="b">
        <v>0</v>
      </c>
      <c r="O1035" t="s">
        <v>114</v>
      </c>
      <c r="P1035" t="s">
        <v>114</v>
      </c>
      <c r="Q1035" t="s">
        <v>114</v>
      </c>
      <c r="R1035" t="s">
        <v>114</v>
      </c>
      <c r="S1035" t="s">
        <v>114</v>
      </c>
      <c r="T1035" t="s">
        <v>114</v>
      </c>
      <c r="U1035" t="s">
        <v>114</v>
      </c>
      <c r="V1035" t="s">
        <v>114</v>
      </c>
      <c r="W1035" s="5">
        <v>43474</v>
      </c>
      <c r="X1035" s="3" t="s">
        <v>114</v>
      </c>
      <c r="Y1035" s="3"/>
      <c r="Z1035" s="3" t="s">
        <v>150</v>
      </c>
      <c r="AA1035" s="3" t="s">
        <v>114</v>
      </c>
      <c r="AB1035" s="3" t="s">
        <v>74</v>
      </c>
      <c r="AC1035" s="8">
        <v>10</v>
      </c>
      <c r="AD1035" s="3" t="s">
        <v>2186</v>
      </c>
      <c r="AE1035" s="3"/>
      <c r="AF1035" s="3" t="s">
        <v>114</v>
      </c>
      <c r="AG1035" s="8">
        <v>2</v>
      </c>
      <c r="AH1035" s="3" t="s">
        <v>74</v>
      </c>
      <c r="AI1035" s="3" t="s">
        <v>1327</v>
      </c>
      <c r="AJ1035" t="s">
        <v>114</v>
      </c>
      <c r="AK1035" t="s">
        <v>114</v>
      </c>
      <c r="AL1035" t="s">
        <v>114</v>
      </c>
      <c r="AM1035" s="43" t="b">
        <v>0</v>
      </c>
      <c r="AN1035" s="3"/>
      <c r="AO1035" s="3"/>
      <c r="AP1035" s="43" t="b">
        <v>0</v>
      </c>
      <c r="AQ1035" s="3" t="b">
        <v>0</v>
      </c>
    </row>
    <row r="1036" spans="1:43" x14ac:dyDescent="0.25">
      <c r="A1036" s="39" t="str">
        <f>_xlfn.CONCAT(Table4[[#This Row],[Order]],"-",Table4[[#This Row],[Line]])</f>
        <v>76734-3</v>
      </c>
      <c r="B1036" s="5">
        <v>43479</v>
      </c>
      <c r="C1036" s="8">
        <v>76734</v>
      </c>
      <c r="D1036" s="3" t="s">
        <v>5112</v>
      </c>
      <c r="E1036" s="8">
        <v>3</v>
      </c>
      <c r="F1036" s="8">
        <v>1</v>
      </c>
      <c r="G1036" s="3" t="s">
        <v>165</v>
      </c>
      <c r="H1036" s="8">
        <v>5</v>
      </c>
      <c r="I1036" s="43" t="b">
        <v>1</v>
      </c>
      <c r="J1036" s="43" t="b">
        <v>0</v>
      </c>
      <c r="K1036" t="s">
        <v>114</v>
      </c>
      <c r="L1036" s="43" t="b">
        <v>0</v>
      </c>
      <c r="M1036" s="43" t="b">
        <v>0</v>
      </c>
      <c r="N1036" s="43" t="b">
        <v>0</v>
      </c>
      <c r="O1036" t="s">
        <v>114</v>
      </c>
      <c r="P1036" t="s">
        <v>114</v>
      </c>
      <c r="Q1036" t="s">
        <v>114</v>
      </c>
      <c r="R1036" t="s">
        <v>114</v>
      </c>
      <c r="S1036" t="s">
        <v>114</v>
      </c>
      <c r="T1036" t="s">
        <v>114</v>
      </c>
      <c r="U1036" t="s">
        <v>114</v>
      </c>
      <c r="V1036" t="s">
        <v>114</v>
      </c>
      <c r="W1036" s="5">
        <v>43474</v>
      </c>
      <c r="X1036" s="3" t="s">
        <v>114</v>
      </c>
      <c r="Y1036" s="3"/>
      <c r="Z1036" s="3" t="s">
        <v>26</v>
      </c>
      <c r="AA1036" s="3" t="s">
        <v>114</v>
      </c>
      <c r="AB1036" s="3" t="s">
        <v>74</v>
      </c>
      <c r="AC1036" s="8">
        <v>10</v>
      </c>
      <c r="AD1036" s="3" t="s">
        <v>6</v>
      </c>
      <c r="AE1036" s="3"/>
      <c r="AF1036" s="3" t="s">
        <v>114</v>
      </c>
      <c r="AG1036" s="8">
        <v>5</v>
      </c>
      <c r="AH1036" s="3" t="s">
        <v>74</v>
      </c>
      <c r="AI1036" s="3" t="s">
        <v>1327</v>
      </c>
      <c r="AJ1036" t="s">
        <v>114</v>
      </c>
      <c r="AK1036" t="s">
        <v>114</v>
      </c>
      <c r="AL1036" t="s">
        <v>114</v>
      </c>
      <c r="AM1036" s="43" t="b">
        <v>0</v>
      </c>
      <c r="AN1036" s="3"/>
      <c r="AO1036" s="3"/>
      <c r="AP1036" s="43" t="b">
        <v>0</v>
      </c>
      <c r="AQ1036" s="3" t="b">
        <v>0</v>
      </c>
    </row>
    <row r="1037" spans="1:43" x14ac:dyDescent="0.25">
      <c r="A1037" s="39" t="str">
        <f>_xlfn.CONCAT(Table4[[#This Row],[Order]],"-",Table4[[#This Row],[Line]])</f>
        <v>76734-4</v>
      </c>
      <c r="B1037" s="5">
        <v>43479</v>
      </c>
      <c r="C1037" s="8">
        <v>76734</v>
      </c>
      <c r="D1037" s="3" t="s">
        <v>5113</v>
      </c>
      <c r="E1037" s="8">
        <v>4</v>
      </c>
      <c r="F1037" s="8">
        <v>1</v>
      </c>
      <c r="G1037" s="3" t="s">
        <v>165</v>
      </c>
      <c r="H1037" s="8">
        <v>3</v>
      </c>
      <c r="I1037" s="43" t="b">
        <v>1</v>
      </c>
      <c r="J1037" s="43" t="b">
        <v>0</v>
      </c>
      <c r="K1037" t="s">
        <v>114</v>
      </c>
      <c r="L1037" s="43" t="b">
        <v>0</v>
      </c>
      <c r="M1037" s="43" t="b">
        <v>0</v>
      </c>
      <c r="N1037" s="43" t="b">
        <v>0</v>
      </c>
      <c r="O1037" t="s">
        <v>114</v>
      </c>
      <c r="P1037" t="s">
        <v>114</v>
      </c>
      <c r="Q1037" t="s">
        <v>114</v>
      </c>
      <c r="R1037" t="s">
        <v>114</v>
      </c>
      <c r="S1037" t="s">
        <v>114</v>
      </c>
      <c r="T1037" t="s">
        <v>114</v>
      </c>
      <c r="U1037" t="s">
        <v>114</v>
      </c>
      <c r="V1037" t="s">
        <v>114</v>
      </c>
      <c r="W1037" s="5">
        <v>43474</v>
      </c>
      <c r="X1037" s="3" t="s">
        <v>114</v>
      </c>
      <c r="Y1037" s="3"/>
      <c r="Z1037" s="3" t="s">
        <v>1218</v>
      </c>
      <c r="AA1037" s="3" t="s">
        <v>114</v>
      </c>
      <c r="AB1037" s="3" t="s">
        <v>74</v>
      </c>
      <c r="AC1037" s="8">
        <v>10</v>
      </c>
      <c r="AD1037" s="3" t="s">
        <v>2187</v>
      </c>
      <c r="AE1037" s="3"/>
      <c r="AF1037" s="3" t="s">
        <v>114</v>
      </c>
      <c r="AG1037" s="8">
        <v>3</v>
      </c>
      <c r="AH1037" s="3" t="s">
        <v>74</v>
      </c>
      <c r="AI1037" s="3" t="s">
        <v>1327</v>
      </c>
      <c r="AJ1037" t="s">
        <v>114</v>
      </c>
      <c r="AK1037" t="s">
        <v>114</v>
      </c>
      <c r="AL1037" t="s">
        <v>114</v>
      </c>
      <c r="AM1037" s="43" t="b">
        <v>0</v>
      </c>
      <c r="AN1037" s="3"/>
      <c r="AO1037" s="3"/>
      <c r="AP1037" s="43" t="b">
        <v>0</v>
      </c>
      <c r="AQ1037" s="3" t="b">
        <v>0</v>
      </c>
    </row>
    <row r="1038" spans="1:43" x14ac:dyDescent="0.25">
      <c r="A1038" s="39" t="str">
        <f>_xlfn.CONCAT(Table4[[#This Row],[Order]],"-",Table4[[#This Row],[Line]])</f>
        <v>76734-5</v>
      </c>
      <c r="B1038" s="5">
        <v>43479</v>
      </c>
      <c r="C1038" s="8">
        <v>76734</v>
      </c>
      <c r="D1038" s="3" t="s">
        <v>5114</v>
      </c>
      <c r="E1038" s="8">
        <v>5</v>
      </c>
      <c r="F1038" s="8">
        <v>1</v>
      </c>
      <c r="G1038" s="3" t="s">
        <v>165</v>
      </c>
      <c r="H1038" s="8">
        <v>2</v>
      </c>
      <c r="I1038" s="43" t="b">
        <v>1</v>
      </c>
      <c r="J1038" s="43" t="b">
        <v>0</v>
      </c>
      <c r="K1038" t="s">
        <v>114</v>
      </c>
      <c r="L1038" s="43" t="b">
        <v>0</v>
      </c>
      <c r="M1038" s="43" t="b">
        <v>0</v>
      </c>
      <c r="N1038" s="43" t="b">
        <v>0</v>
      </c>
      <c r="O1038" t="s">
        <v>114</v>
      </c>
      <c r="P1038" t="s">
        <v>114</v>
      </c>
      <c r="Q1038" t="s">
        <v>114</v>
      </c>
      <c r="R1038" t="s">
        <v>114</v>
      </c>
      <c r="S1038" t="s">
        <v>114</v>
      </c>
      <c r="T1038" t="s">
        <v>114</v>
      </c>
      <c r="U1038" t="s">
        <v>114</v>
      </c>
      <c r="V1038" t="s">
        <v>114</v>
      </c>
      <c r="W1038" s="5">
        <v>43474</v>
      </c>
      <c r="X1038" s="3" t="s">
        <v>114</v>
      </c>
      <c r="Y1038" s="3"/>
      <c r="Z1038" s="3" t="s">
        <v>5115</v>
      </c>
      <c r="AA1038" s="3" t="s">
        <v>114</v>
      </c>
      <c r="AB1038" s="3" t="s">
        <v>74</v>
      </c>
      <c r="AC1038" s="8">
        <v>10</v>
      </c>
      <c r="AD1038" s="3" t="s">
        <v>5116</v>
      </c>
      <c r="AE1038" s="3"/>
      <c r="AF1038" s="3" t="s">
        <v>114</v>
      </c>
      <c r="AG1038" s="8">
        <v>4</v>
      </c>
      <c r="AH1038" s="3" t="s">
        <v>74</v>
      </c>
      <c r="AI1038" s="3" t="s">
        <v>1327</v>
      </c>
      <c r="AJ1038" t="s">
        <v>114</v>
      </c>
      <c r="AK1038" t="s">
        <v>114</v>
      </c>
      <c r="AL1038" t="s">
        <v>114</v>
      </c>
      <c r="AM1038" s="43" t="b">
        <v>0</v>
      </c>
      <c r="AN1038" s="3"/>
      <c r="AO1038" s="3"/>
      <c r="AP1038" s="43" t="b">
        <v>0</v>
      </c>
      <c r="AQ1038" s="3" t="b">
        <v>0</v>
      </c>
    </row>
    <row r="1039" spans="1:43" x14ac:dyDescent="0.25">
      <c r="A1039" s="39" t="str">
        <f>_xlfn.CONCAT(Table4[[#This Row],[Order]],"-",Table4[[#This Row],[Line]])</f>
        <v>76734-6</v>
      </c>
      <c r="B1039" s="5">
        <v>43479</v>
      </c>
      <c r="C1039" s="8">
        <v>76734</v>
      </c>
      <c r="D1039" s="3" t="s">
        <v>5117</v>
      </c>
      <c r="E1039" s="8">
        <v>6</v>
      </c>
      <c r="F1039" s="8">
        <v>1</v>
      </c>
      <c r="G1039" s="3" t="s">
        <v>42</v>
      </c>
      <c r="H1039" s="8">
        <v>3</v>
      </c>
      <c r="I1039" s="43" t="b">
        <v>0</v>
      </c>
      <c r="J1039" s="43" t="b">
        <v>0</v>
      </c>
      <c r="K1039" t="s">
        <v>114</v>
      </c>
      <c r="L1039" s="43" t="b">
        <v>0</v>
      </c>
      <c r="M1039" s="43" t="b">
        <v>0</v>
      </c>
      <c r="N1039" s="43" t="b">
        <v>0</v>
      </c>
      <c r="O1039" t="s">
        <v>114</v>
      </c>
      <c r="P1039" t="s">
        <v>114</v>
      </c>
      <c r="Q1039" t="s">
        <v>114</v>
      </c>
      <c r="R1039" t="s">
        <v>114</v>
      </c>
      <c r="S1039" t="s">
        <v>114</v>
      </c>
      <c r="T1039" t="s">
        <v>114</v>
      </c>
      <c r="U1039" t="s">
        <v>114</v>
      </c>
      <c r="V1039" t="s">
        <v>114</v>
      </c>
      <c r="W1039" s="5">
        <v>43474</v>
      </c>
      <c r="X1039" s="3" t="s">
        <v>114</v>
      </c>
      <c r="Y1039" s="3"/>
      <c r="Z1039" s="3" t="s">
        <v>1290</v>
      </c>
      <c r="AA1039" s="3" t="s">
        <v>114</v>
      </c>
      <c r="AB1039" s="3" t="s">
        <v>74</v>
      </c>
      <c r="AC1039" s="8">
        <v>10</v>
      </c>
      <c r="AD1039" s="3" t="s">
        <v>2188</v>
      </c>
      <c r="AE1039" s="3"/>
      <c r="AF1039" s="3" t="s">
        <v>114</v>
      </c>
      <c r="AG1039" s="8">
        <v>6</v>
      </c>
      <c r="AH1039" s="3" t="s">
        <v>74</v>
      </c>
      <c r="AI1039" s="3" t="s">
        <v>1327</v>
      </c>
      <c r="AJ1039" t="s">
        <v>114</v>
      </c>
      <c r="AK1039" t="s">
        <v>114</v>
      </c>
      <c r="AL1039" t="s">
        <v>114</v>
      </c>
      <c r="AM1039" s="43" t="b">
        <v>0</v>
      </c>
      <c r="AN1039" s="3"/>
      <c r="AO1039" s="3"/>
      <c r="AP1039" s="43" t="b">
        <v>0</v>
      </c>
      <c r="AQ1039" s="3" t="b">
        <v>0</v>
      </c>
    </row>
    <row r="1040" spans="1:43" x14ac:dyDescent="0.25">
      <c r="A1040" s="39" t="str">
        <f>_xlfn.CONCAT(Table4[[#This Row],[Order]],"-",Table4[[#This Row],[Line]])</f>
        <v>76750-1</v>
      </c>
      <c r="B1040" s="5">
        <v>43454</v>
      </c>
      <c r="C1040" s="8">
        <v>76750</v>
      </c>
      <c r="D1040" s="3" t="s">
        <v>1239</v>
      </c>
      <c r="E1040" s="8">
        <v>1</v>
      </c>
      <c r="F1040" s="8">
        <v>1</v>
      </c>
      <c r="G1040" s="3" t="s">
        <v>43</v>
      </c>
      <c r="H1040" s="8">
        <v>2</v>
      </c>
      <c r="I1040" s="43" t="b">
        <v>1</v>
      </c>
      <c r="J1040" s="43" t="b">
        <v>1</v>
      </c>
      <c r="K1040" t="s">
        <v>135</v>
      </c>
      <c r="L1040" s="43" t="b">
        <v>1</v>
      </c>
      <c r="M1040" s="43" t="b">
        <v>1</v>
      </c>
      <c r="N1040" s="43" t="b">
        <v>1</v>
      </c>
      <c r="O1040" t="s">
        <v>114</v>
      </c>
      <c r="P1040" t="s">
        <v>114</v>
      </c>
      <c r="Q1040" t="s">
        <v>114</v>
      </c>
      <c r="R1040" t="s">
        <v>114</v>
      </c>
      <c r="S1040" t="s">
        <v>114</v>
      </c>
      <c r="T1040" t="s">
        <v>114</v>
      </c>
      <c r="U1040" t="s">
        <v>114</v>
      </c>
      <c r="V1040" t="s">
        <v>114</v>
      </c>
      <c r="W1040" s="5">
        <v>43451</v>
      </c>
      <c r="X1040" s="3" t="s">
        <v>114</v>
      </c>
      <c r="Y1040" s="3" t="s">
        <v>4569</v>
      </c>
      <c r="Z1040" s="3" t="s">
        <v>1047</v>
      </c>
      <c r="AA1040" s="3" t="s">
        <v>45</v>
      </c>
      <c r="AB1040" s="3" t="s">
        <v>74</v>
      </c>
      <c r="AC1040" s="8">
        <v>12</v>
      </c>
      <c r="AD1040" s="3" t="s">
        <v>2055</v>
      </c>
      <c r="AE1040" s="3">
        <v>43452</v>
      </c>
      <c r="AF1040" s="3" t="s">
        <v>114</v>
      </c>
      <c r="AG1040" s="8">
        <v>2</v>
      </c>
      <c r="AH1040" s="3" t="s">
        <v>74</v>
      </c>
      <c r="AI1040" s="3" t="s">
        <v>1336</v>
      </c>
      <c r="AJ1040" t="s">
        <v>114</v>
      </c>
      <c r="AK1040" t="s">
        <v>114</v>
      </c>
      <c r="AL1040" t="s">
        <v>114</v>
      </c>
      <c r="AM1040" s="43" t="b">
        <v>1</v>
      </c>
      <c r="AN1040" s="3">
        <v>43453.471367326398</v>
      </c>
      <c r="AO1040" s="3"/>
      <c r="AP1040" s="43" t="b">
        <v>1</v>
      </c>
      <c r="AQ1040" s="3" t="b">
        <v>0</v>
      </c>
    </row>
    <row r="1041" spans="1:43" x14ac:dyDescent="0.25">
      <c r="A1041" s="39" t="str">
        <f>_xlfn.CONCAT(Table4[[#This Row],[Order]],"-",Table4[[#This Row],[Line]])</f>
        <v>76750-3</v>
      </c>
      <c r="B1041" s="5">
        <v>43454</v>
      </c>
      <c r="C1041" s="8">
        <v>76750</v>
      </c>
      <c r="D1041" s="3" t="s">
        <v>2567</v>
      </c>
      <c r="E1041" s="8">
        <v>3</v>
      </c>
      <c r="F1041" s="8">
        <v>1</v>
      </c>
      <c r="G1041" s="3" t="s">
        <v>43</v>
      </c>
      <c r="H1041" s="8">
        <v>2</v>
      </c>
      <c r="I1041" s="43" t="b">
        <v>1</v>
      </c>
      <c r="J1041" s="43" t="b">
        <v>1</v>
      </c>
      <c r="K1041" t="s">
        <v>135</v>
      </c>
      <c r="L1041" s="43" t="b">
        <v>1</v>
      </c>
      <c r="M1041" s="43" t="b">
        <v>1</v>
      </c>
      <c r="N1041" s="43" t="b">
        <v>1</v>
      </c>
      <c r="O1041" t="s">
        <v>114</v>
      </c>
      <c r="P1041" t="s">
        <v>114</v>
      </c>
      <c r="Q1041" t="s">
        <v>114</v>
      </c>
      <c r="R1041" t="s">
        <v>114</v>
      </c>
      <c r="S1041" t="s">
        <v>114</v>
      </c>
      <c r="T1041" t="s">
        <v>114</v>
      </c>
      <c r="U1041" t="s">
        <v>114</v>
      </c>
      <c r="V1041" t="s">
        <v>114</v>
      </c>
      <c r="W1041" s="5">
        <v>43451</v>
      </c>
      <c r="X1041" s="3" t="s">
        <v>151</v>
      </c>
      <c r="Y1041" s="3" t="s">
        <v>4570</v>
      </c>
      <c r="Z1041" s="3" t="s">
        <v>1139</v>
      </c>
      <c r="AA1041" s="3" t="s">
        <v>114</v>
      </c>
      <c r="AB1041" s="3" t="s">
        <v>74</v>
      </c>
      <c r="AC1041" s="8">
        <v>12</v>
      </c>
      <c r="AD1041" s="3" t="s">
        <v>2566</v>
      </c>
      <c r="AE1041" s="3">
        <v>43452</v>
      </c>
      <c r="AF1041" s="3" t="s">
        <v>114</v>
      </c>
      <c r="AG1041" s="8">
        <v>2</v>
      </c>
      <c r="AH1041" s="3" t="s">
        <v>74</v>
      </c>
      <c r="AI1041" s="3" t="s">
        <v>1336</v>
      </c>
      <c r="AJ1041" t="s">
        <v>114</v>
      </c>
      <c r="AK1041" t="s">
        <v>114</v>
      </c>
      <c r="AL1041" t="s">
        <v>114</v>
      </c>
      <c r="AM1041" s="43" t="b">
        <v>1</v>
      </c>
      <c r="AN1041" s="3">
        <v>43453.471355243099</v>
      </c>
      <c r="AO1041" s="3"/>
      <c r="AP1041" s="43" t="b">
        <v>1</v>
      </c>
      <c r="AQ1041" s="3" t="b">
        <v>0</v>
      </c>
    </row>
    <row r="1042" spans="1:43" x14ac:dyDescent="0.25">
      <c r="A1042" s="39" t="str">
        <f>_xlfn.CONCAT(Table4[[#This Row],[Order]],"-",Table4[[#This Row],[Line]])</f>
        <v>76783-1</v>
      </c>
      <c r="B1042" s="5">
        <v>43461</v>
      </c>
      <c r="C1042" s="8">
        <v>76783</v>
      </c>
      <c r="D1042" s="3" t="s">
        <v>3151</v>
      </c>
      <c r="E1042" s="8">
        <v>1</v>
      </c>
      <c r="F1042" s="8">
        <v>1</v>
      </c>
      <c r="G1042" s="3" t="s">
        <v>29</v>
      </c>
      <c r="H1042" s="8">
        <v>6</v>
      </c>
      <c r="I1042" s="43" t="b">
        <v>1</v>
      </c>
      <c r="J1042" s="43" t="b">
        <v>1</v>
      </c>
      <c r="K1042" t="s">
        <v>135</v>
      </c>
      <c r="L1042" s="43" t="b">
        <v>1</v>
      </c>
      <c r="M1042" s="43" t="b">
        <v>1</v>
      </c>
      <c r="N1042" s="43" t="b">
        <v>1</v>
      </c>
      <c r="O1042" t="s">
        <v>114</v>
      </c>
      <c r="P1042" t="s">
        <v>138</v>
      </c>
      <c r="Q1042" t="s">
        <v>114</v>
      </c>
      <c r="R1042" t="s">
        <v>114</v>
      </c>
      <c r="S1042" t="s">
        <v>138</v>
      </c>
      <c r="T1042" t="s">
        <v>114</v>
      </c>
      <c r="U1042" t="s">
        <v>114</v>
      </c>
      <c r="V1042" t="s">
        <v>114</v>
      </c>
      <c r="W1042" s="5">
        <v>43454</v>
      </c>
      <c r="X1042" s="3" t="s">
        <v>114</v>
      </c>
      <c r="Y1042" s="3" t="s">
        <v>4571</v>
      </c>
      <c r="Z1042" s="3" t="s">
        <v>4572</v>
      </c>
      <c r="AA1042" s="3" t="s">
        <v>190</v>
      </c>
      <c r="AB1042" s="3" t="s">
        <v>74</v>
      </c>
      <c r="AC1042" s="8">
        <v>12</v>
      </c>
      <c r="AD1042" s="3" t="s">
        <v>1944</v>
      </c>
      <c r="AE1042" s="3">
        <v>43451</v>
      </c>
      <c r="AF1042" s="3" t="s">
        <v>114</v>
      </c>
      <c r="AG1042" s="8">
        <v>6</v>
      </c>
      <c r="AH1042" s="3" t="s">
        <v>74</v>
      </c>
      <c r="AI1042" s="3" t="s">
        <v>1328</v>
      </c>
      <c r="AJ1042" t="s">
        <v>114</v>
      </c>
      <c r="AK1042" t="s">
        <v>114</v>
      </c>
      <c r="AL1042" t="s">
        <v>114</v>
      </c>
      <c r="AM1042" s="43" t="b">
        <v>1</v>
      </c>
      <c r="AN1042" s="3">
        <v>43454.573460960703</v>
      </c>
      <c r="AO1042" s="3"/>
      <c r="AP1042" s="43" t="b">
        <v>1</v>
      </c>
      <c r="AQ1042" s="3" t="b">
        <v>0</v>
      </c>
    </row>
    <row r="1043" spans="1:43" x14ac:dyDescent="0.25">
      <c r="A1043" s="39" t="str">
        <f>_xlfn.CONCAT(Table4[[#This Row],[Order]],"-",Table4[[#This Row],[Line]])</f>
        <v>76783-2</v>
      </c>
      <c r="B1043" s="5">
        <v>43461</v>
      </c>
      <c r="C1043" s="8">
        <v>76783</v>
      </c>
      <c r="D1043" s="3" t="s">
        <v>3152</v>
      </c>
      <c r="E1043" s="8">
        <v>2</v>
      </c>
      <c r="F1043" s="8">
        <v>1</v>
      </c>
      <c r="G1043" s="3" t="s">
        <v>29</v>
      </c>
      <c r="H1043" s="8">
        <v>3</v>
      </c>
      <c r="I1043" s="43" t="b">
        <v>1</v>
      </c>
      <c r="J1043" s="43" t="b">
        <v>1</v>
      </c>
      <c r="K1043" t="s">
        <v>135</v>
      </c>
      <c r="L1043" s="43" t="b">
        <v>1</v>
      </c>
      <c r="M1043" s="43" t="b">
        <v>1</v>
      </c>
      <c r="N1043" s="43" t="b">
        <v>1</v>
      </c>
      <c r="O1043" t="s">
        <v>114</v>
      </c>
      <c r="P1043" t="s">
        <v>138</v>
      </c>
      <c r="Q1043" t="s">
        <v>114</v>
      </c>
      <c r="R1043" t="s">
        <v>114</v>
      </c>
      <c r="S1043" t="s">
        <v>138</v>
      </c>
      <c r="T1043" t="s">
        <v>114</v>
      </c>
      <c r="U1043" t="s">
        <v>114</v>
      </c>
      <c r="V1043" t="s">
        <v>114</v>
      </c>
      <c r="W1043" s="5">
        <v>43454</v>
      </c>
      <c r="X1043" s="3" t="s">
        <v>114</v>
      </c>
      <c r="Y1043" s="3" t="s">
        <v>4573</v>
      </c>
      <c r="Z1043" s="3" t="s">
        <v>4574</v>
      </c>
      <c r="AA1043" s="3" t="s">
        <v>45</v>
      </c>
      <c r="AB1043" s="3" t="s">
        <v>74</v>
      </c>
      <c r="AC1043" s="8">
        <v>12</v>
      </c>
      <c r="AD1043" s="3" t="s">
        <v>1945</v>
      </c>
      <c r="AE1043" s="3">
        <v>43451</v>
      </c>
      <c r="AF1043" s="3" t="s">
        <v>114</v>
      </c>
      <c r="AG1043" s="8">
        <v>6</v>
      </c>
      <c r="AH1043" s="3" t="s">
        <v>74</v>
      </c>
      <c r="AI1043" s="3" t="s">
        <v>1328</v>
      </c>
      <c r="AJ1043" t="s">
        <v>114</v>
      </c>
      <c r="AK1043" t="s">
        <v>114</v>
      </c>
      <c r="AL1043" t="s">
        <v>114</v>
      </c>
      <c r="AM1043" s="43" t="b">
        <v>1</v>
      </c>
      <c r="AN1043" s="3">
        <v>43454.573474108802</v>
      </c>
      <c r="AO1043" s="3"/>
      <c r="AP1043" s="43" t="b">
        <v>1</v>
      </c>
      <c r="AQ1043" s="3" t="b">
        <v>0</v>
      </c>
    </row>
    <row r="1044" spans="1:43" x14ac:dyDescent="0.25">
      <c r="A1044" s="39" t="str">
        <f>_xlfn.CONCAT(Table4[[#This Row],[Order]],"-",Table4[[#This Row],[Line]])</f>
        <v>76783-3</v>
      </c>
      <c r="B1044" s="59">
        <v>43469</v>
      </c>
      <c r="C1044" s="57">
        <v>76783</v>
      </c>
      <c r="D1044" s="58" t="s">
        <v>3745</v>
      </c>
      <c r="E1044" s="57">
        <v>3</v>
      </c>
      <c r="F1044" s="57">
        <v>1</v>
      </c>
      <c r="G1044" s="58" t="s">
        <v>165</v>
      </c>
      <c r="H1044" s="57">
        <v>1</v>
      </c>
      <c r="I1044" s="43" t="b">
        <v>1</v>
      </c>
      <c r="J1044" s="43" t="b">
        <v>0</v>
      </c>
      <c r="K1044" t="s">
        <v>114</v>
      </c>
      <c r="L1044" s="43" t="b">
        <v>0</v>
      </c>
      <c r="M1044" s="43" t="b">
        <v>0</v>
      </c>
      <c r="N1044" s="43" t="b">
        <v>0</v>
      </c>
      <c r="O1044" t="s">
        <v>114</v>
      </c>
      <c r="P1044" t="s">
        <v>114</v>
      </c>
      <c r="Q1044" t="s">
        <v>114</v>
      </c>
      <c r="R1044" t="s">
        <v>114</v>
      </c>
      <c r="S1044" t="s">
        <v>114</v>
      </c>
      <c r="T1044" t="s">
        <v>114</v>
      </c>
      <c r="U1044" t="s">
        <v>114</v>
      </c>
      <c r="V1044" t="s">
        <v>114</v>
      </c>
      <c r="W1044" s="6">
        <v>43465</v>
      </c>
      <c r="X1044" s="58" t="s">
        <v>114</v>
      </c>
      <c r="Y1044" s="58"/>
      <c r="Z1044" s="58" t="s">
        <v>4574</v>
      </c>
      <c r="AA1044" s="58" t="s">
        <v>125</v>
      </c>
      <c r="AB1044" s="58" t="s">
        <v>74</v>
      </c>
      <c r="AC1044" s="57">
        <v>12</v>
      </c>
      <c r="AD1044" s="58" t="s">
        <v>2923</v>
      </c>
      <c r="AE1044" s="59"/>
      <c r="AF1044" s="58" t="s">
        <v>114</v>
      </c>
      <c r="AG1044" s="57">
        <v>2</v>
      </c>
      <c r="AH1044" s="3" t="s">
        <v>74</v>
      </c>
      <c r="AI1044" s="3" t="s">
        <v>1328</v>
      </c>
      <c r="AJ1044" t="s">
        <v>114</v>
      </c>
      <c r="AK1044" t="s">
        <v>114</v>
      </c>
      <c r="AL1044" t="s">
        <v>114</v>
      </c>
      <c r="AM1044" s="43" t="b">
        <v>0</v>
      </c>
      <c r="AN1044" s="55"/>
      <c r="AO1044" s="3"/>
      <c r="AP1044" s="43" t="b">
        <v>0</v>
      </c>
      <c r="AQ1044" s="3" t="b">
        <v>1</v>
      </c>
    </row>
    <row r="1045" spans="1:43" x14ac:dyDescent="0.25">
      <c r="A1045" s="39" t="str">
        <f>_xlfn.CONCAT(Table4[[#This Row],[Order]],"-",Table4[[#This Row],[Line]])</f>
        <v>76785-1</v>
      </c>
      <c r="B1045" s="59">
        <v>43467</v>
      </c>
      <c r="C1045" s="57">
        <v>76785</v>
      </c>
      <c r="D1045" s="58" t="s">
        <v>2514</v>
      </c>
      <c r="E1045" s="57">
        <v>1</v>
      </c>
      <c r="F1045" s="57">
        <v>1</v>
      </c>
      <c r="G1045" s="58" t="s">
        <v>29</v>
      </c>
      <c r="H1045" s="57">
        <v>3</v>
      </c>
      <c r="I1045" s="43" t="b">
        <v>1</v>
      </c>
      <c r="J1045" s="43" t="b">
        <v>1</v>
      </c>
      <c r="K1045" t="s">
        <v>135</v>
      </c>
      <c r="L1045" s="43" t="b">
        <v>1</v>
      </c>
      <c r="M1045" s="43" t="b">
        <v>1</v>
      </c>
      <c r="N1045" s="43" t="b">
        <v>1</v>
      </c>
      <c r="O1045" t="s">
        <v>138</v>
      </c>
      <c r="P1045" t="s">
        <v>114</v>
      </c>
      <c r="Q1045" t="s">
        <v>114</v>
      </c>
      <c r="R1045" t="s">
        <v>114</v>
      </c>
      <c r="S1045" t="s">
        <v>114</v>
      </c>
      <c r="T1045" t="s">
        <v>114</v>
      </c>
      <c r="U1045" t="s">
        <v>138</v>
      </c>
      <c r="V1045" t="s">
        <v>114</v>
      </c>
      <c r="W1045" s="6">
        <v>43461</v>
      </c>
      <c r="X1045" s="58" t="s">
        <v>151</v>
      </c>
      <c r="Y1045" s="58" t="s">
        <v>5223</v>
      </c>
      <c r="Z1045" s="58" t="s">
        <v>1252</v>
      </c>
      <c r="AA1045" s="58" t="s">
        <v>114</v>
      </c>
      <c r="AB1045" s="58" t="s">
        <v>74</v>
      </c>
      <c r="AC1045" s="57">
        <v>1</v>
      </c>
      <c r="AD1045" s="58" t="s">
        <v>2513</v>
      </c>
      <c r="AE1045" s="59">
        <v>43462</v>
      </c>
      <c r="AF1045" s="58" t="s">
        <v>114</v>
      </c>
      <c r="AG1045" s="57">
        <v>6</v>
      </c>
      <c r="AH1045" s="3" t="s">
        <v>74</v>
      </c>
      <c r="AI1045" s="3" t="s">
        <v>1327</v>
      </c>
      <c r="AJ1045" t="s">
        <v>114</v>
      </c>
      <c r="AK1045" t="s">
        <v>114</v>
      </c>
      <c r="AL1045" t="s">
        <v>114</v>
      </c>
      <c r="AM1045" s="43" t="b">
        <v>1</v>
      </c>
      <c r="AN1045" s="55">
        <v>43465.411231828701</v>
      </c>
      <c r="AO1045" s="3"/>
      <c r="AP1045" s="43" t="b">
        <v>1</v>
      </c>
      <c r="AQ1045" s="3" t="b">
        <v>0</v>
      </c>
    </row>
    <row r="1046" spans="1:43" x14ac:dyDescent="0.25">
      <c r="A1046" s="39" t="str">
        <f>_xlfn.CONCAT(Table4[[#This Row],[Order]],"-",Table4[[#This Row],[Line]])</f>
        <v>76785-2</v>
      </c>
      <c r="B1046" s="59">
        <v>43467</v>
      </c>
      <c r="C1046" s="57">
        <v>76785</v>
      </c>
      <c r="D1046" s="58" t="s">
        <v>2516</v>
      </c>
      <c r="E1046" s="57">
        <v>2</v>
      </c>
      <c r="F1046" s="57">
        <v>1</v>
      </c>
      <c r="G1046" s="58" t="s">
        <v>29</v>
      </c>
      <c r="H1046" s="57">
        <v>3</v>
      </c>
      <c r="I1046" s="43" t="b">
        <v>1</v>
      </c>
      <c r="J1046" s="43" t="b">
        <v>1</v>
      </c>
      <c r="K1046" t="s">
        <v>135</v>
      </c>
      <c r="L1046" s="43" t="b">
        <v>1</v>
      </c>
      <c r="M1046" s="43" t="b">
        <v>1</v>
      </c>
      <c r="N1046" s="43" t="b">
        <v>1</v>
      </c>
      <c r="O1046" t="s">
        <v>138</v>
      </c>
      <c r="P1046" t="s">
        <v>114</v>
      </c>
      <c r="Q1046" t="s">
        <v>114</v>
      </c>
      <c r="R1046" t="s">
        <v>114</v>
      </c>
      <c r="S1046" t="s">
        <v>114</v>
      </c>
      <c r="T1046" t="s">
        <v>114</v>
      </c>
      <c r="U1046" t="s">
        <v>138</v>
      </c>
      <c r="V1046" t="s">
        <v>114</v>
      </c>
      <c r="W1046" s="6">
        <v>43461</v>
      </c>
      <c r="X1046" s="58" t="s">
        <v>151</v>
      </c>
      <c r="Y1046" s="58" t="s">
        <v>5224</v>
      </c>
      <c r="Z1046" s="58" t="s">
        <v>1252</v>
      </c>
      <c r="AA1046" s="58" t="s">
        <v>114</v>
      </c>
      <c r="AB1046" s="58" t="s">
        <v>74</v>
      </c>
      <c r="AC1046" s="57">
        <v>1</v>
      </c>
      <c r="AD1046" s="58" t="s">
        <v>2515</v>
      </c>
      <c r="AE1046" s="59">
        <v>43462</v>
      </c>
      <c r="AF1046" s="58" t="s">
        <v>114</v>
      </c>
      <c r="AG1046" s="57">
        <v>6</v>
      </c>
      <c r="AH1046" s="3" t="s">
        <v>74</v>
      </c>
      <c r="AI1046" s="3" t="s">
        <v>1327</v>
      </c>
      <c r="AJ1046" t="s">
        <v>114</v>
      </c>
      <c r="AK1046" t="s">
        <v>114</v>
      </c>
      <c r="AL1046" t="s">
        <v>114</v>
      </c>
      <c r="AM1046" s="43" t="b">
        <v>1</v>
      </c>
      <c r="AN1046" s="55">
        <v>43465.4112453704</v>
      </c>
      <c r="AO1046" s="3"/>
      <c r="AP1046" s="43" t="b">
        <v>1</v>
      </c>
      <c r="AQ1046" s="3" t="b">
        <v>0</v>
      </c>
    </row>
    <row r="1047" spans="1:43" x14ac:dyDescent="0.25">
      <c r="A1047" s="39" t="str">
        <f>_xlfn.CONCAT(Table4[[#This Row],[Order]],"-",Table4[[#This Row],[Line]])</f>
        <v>76785-3</v>
      </c>
      <c r="B1047" s="59">
        <v>43467</v>
      </c>
      <c r="C1047" s="57">
        <v>76785</v>
      </c>
      <c r="D1047" s="58" t="s">
        <v>2518</v>
      </c>
      <c r="E1047" s="57">
        <v>3</v>
      </c>
      <c r="F1047" s="57">
        <v>1</v>
      </c>
      <c r="G1047" s="58" t="s">
        <v>29</v>
      </c>
      <c r="H1047" s="57">
        <v>2</v>
      </c>
      <c r="I1047" s="43" t="b">
        <v>1</v>
      </c>
      <c r="J1047" s="43" t="b">
        <v>1</v>
      </c>
      <c r="K1047" t="s">
        <v>135</v>
      </c>
      <c r="L1047" s="43" t="b">
        <v>1</v>
      </c>
      <c r="M1047" s="43" t="b">
        <v>1</v>
      </c>
      <c r="N1047" s="43" t="b">
        <v>1</v>
      </c>
      <c r="O1047" t="s">
        <v>138</v>
      </c>
      <c r="P1047" t="s">
        <v>114</v>
      </c>
      <c r="Q1047" t="s">
        <v>114</v>
      </c>
      <c r="R1047" t="s">
        <v>114</v>
      </c>
      <c r="S1047" t="s">
        <v>114</v>
      </c>
      <c r="T1047" t="s">
        <v>114</v>
      </c>
      <c r="U1047" t="s">
        <v>138</v>
      </c>
      <c r="V1047" t="s">
        <v>114</v>
      </c>
      <c r="W1047" s="5">
        <v>43461</v>
      </c>
      <c r="X1047" s="58" t="s">
        <v>151</v>
      </c>
      <c r="Y1047" s="58" t="s">
        <v>5225</v>
      </c>
      <c r="Z1047" s="58" t="s">
        <v>1252</v>
      </c>
      <c r="AA1047" s="58" t="s">
        <v>114</v>
      </c>
      <c r="AB1047" s="58" t="s">
        <v>74</v>
      </c>
      <c r="AC1047" s="57">
        <v>1</v>
      </c>
      <c r="AD1047" s="58" t="s">
        <v>2517</v>
      </c>
      <c r="AE1047" s="59">
        <v>43462</v>
      </c>
      <c r="AF1047" s="58" t="s">
        <v>114</v>
      </c>
      <c r="AG1047" s="57">
        <v>4</v>
      </c>
      <c r="AH1047" s="3" t="s">
        <v>74</v>
      </c>
      <c r="AI1047" s="3" t="s">
        <v>1327</v>
      </c>
      <c r="AJ1047" t="s">
        <v>114</v>
      </c>
      <c r="AK1047" t="s">
        <v>114</v>
      </c>
      <c r="AL1047" t="s">
        <v>114</v>
      </c>
      <c r="AM1047" s="43" t="b">
        <v>1</v>
      </c>
      <c r="AN1047" s="3">
        <v>43465.411254745399</v>
      </c>
      <c r="AO1047" s="3"/>
      <c r="AP1047" s="43" t="b">
        <v>1</v>
      </c>
      <c r="AQ1047" s="3" t="b">
        <v>0</v>
      </c>
    </row>
    <row r="1048" spans="1:43" x14ac:dyDescent="0.25">
      <c r="A1048" s="39" t="str">
        <f>_xlfn.CONCAT(Table4[[#This Row],[Order]],"-",Table4[[#This Row],[Line]])</f>
        <v>76785-4</v>
      </c>
      <c r="B1048" s="59">
        <v>43467</v>
      </c>
      <c r="C1048" s="57">
        <v>76785</v>
      </c>
      <c r="D1048" s="58" t="s">
        <v>2518</v>
      </c>
      <c r="E1048" s="57">
        <v>4</v>
      </c>
      <c r="F1048" s="57">
        <v>1</v>
      </c>
      <c r="G1048" s="58" t="s">
        <v>29</v>
      </c>
      <c r="H1048" s="57">
        <v>3</v>
      </c>
      <c r="I1048" s="43" t="b">
        <v>1</v>
      </c>
      <c r="J1048" s="43" t="b">
        <v>1</v>
      </c>
      <c r="K1048" t="s">
        <v>135</v>
      </c>
      <c r="L1048" s="43" t="b">
        <v>1</v>
      </c>
      <c r="M1048" s="43" t="b">
        <v>1</v>
      </c>
      <c r="N1048" s="43" t="b">
        <v>1</v>
      </c>
      <c r="O1048" t="s">
        <v>138</v>
      </c>
      <c r="P1048" t="s">
        <v>114</v>
      </c>
      <c r="Q1048" t="s">
        <v>114</v>
      </c>
      <c r="R1048" t="s">
        <v>114</v>
      </c>
      <c r="S1048" t="s">
        <v>114</v>
      </c>
      <c r="T1048" t="s">
        <v>114</v>
      </c>
      <c r="U1048" t="s">
        <v>138</v>
      </c>
      <c r="V1048" t="s">
        <v>114</v>
      </c>
      <c r="W1048" s="6">
        <v>43461</v>
      </c>
      <c r="X1048" s="58" t="s">
        <v>151</v>
      </c>
      <c r="Y1048" s="58" t="s">
        <v>5226</v>
      </c>
      <c r="Z1048" s="58" t="s">
        <v>1252</v>
      </c>
      <c r="AA1048" s="58" t="s">
        <v>114</v>
      </c>
      <c r="AB1048" s="58" t="s">
        <v>74</v>
      </c>
      <c r="AC1048" s="57">
        <v>1</v>
      </c>
      <c r="AD1048" s="58" t="s">
        <v>2519</v>
      </c>
      <c r="AE1048" s="59">
        <v>43462</v>
      </c>
      <c r="AF1048" s="58" t="s">
        <v>114</v>
      </c>
      <c r="AG1048" s="57">
        <v>6</v>
      </c>
      <c r="AH1048" s="3" t="s">
        <v>74</v>
      </c>
      <c r="AI1048" s="3" t="s">
        <v>1327</v>
      </c>
      <c r="AJ1048" t="s">
        <v>114</v>
      </c>
      <c r="AK1048" t="s">
        <v>114</v>
      </c>
      <c r="AL1048" t="s">
        <v>114</v>
      </c>
      <c r="AM1048" s="43" t="b">
        <v>1</v>
      </c>
      <c r="AN1048" s="3">
        <v>43465.411264155096</v>
      </c>
      <c r="AO1048" s="3"/>
      <c r="AP1048" s="43" t="b">
        <v>1</v>
      </c>
      <c r="AQ1048" s="3" t="b">
        <v>0</v>
      </c>
    </row>
    <row r="1049" spans="1:43" x14ac:dyDescent="0.25">
      <c r="A1049" s="39" t="str">
        <f>_xlfn.CONCAT(Table4[[#This Row],[Order]],"-",Table4[[#This Row],[Line]])</f>
        <v>76785-5</v>
      </c>
      <c r="B1049" s="1">
        <v>43467</v>
      </c>
      <c r="C1049" s="10">
        <v>76785</v>
      </c>
      <c r="D1049" s="7" t="s">
        <v>2521</v>
      </c>
      <c r="E1049" s="10">
        <v>5</v>
      </c>
      <c r="F1049" s="10">
        <v>1</v>
      </c>
      <c r="G1049" s="7" t="s">
        <v>29</v>
      </c>
      <c r="H1049" s="10">
        <v>3</v>
      </c>
      <c r="I1049" s="43" t="b">
        <v>1</v>
      </c>
      <c r="J1049" s="43" t="b">
        <v>1</v>
      </c>
      <c r="K1049" t="s">
        <v>135</v>
      </c>
      <c r="L1049" s="43" t="b">
        <v>1</v>
      </c>
      <c r="M1049" s="43" t="b">
        <v>1</v>
      </c>
      <c r="N1049" s="43" t="b">
        <v>1</v>
      </c>
      <c r="O1049" t="s">
        <v>138</v>
      </c>
      <c r="P1049" t="s">
        <v>114</v>
      </c>
      <c r="Q1049" t="s">
        <v>114</v>
      </c>
      <c r="R1049" t="s">
        <v>114</v>
      </c>
      <c r="S1049" t="s">
        <v>114</v>
      </c>
      <c r="T1049" t="s">
        <v>114</v>
      </c>
      <c r="U1049" t="s">
        <v>138</v>
      </c>
      <c r="V1049" t="s">
        <v>114</v>
      </c>
      <c r="W1049" s="5">
        <v>43461</v>
      </c>
      <c r="X1049" s="7" t="s">
        <v>151</v>
      </c>
      <c r="Y1049" s="7" t="s">
        <v>5227</v>
      </c>
      <c r="Z1049" s="7" t="s">
        <v>126</v>
      </c>
      <c r="AA1049" s="7" t="s">
        <v>114</v>
      </c>
      <c r="AB1049" s="7" t="s">
        <v>74</v>
      </c>
      <c r="AC1049" s="10">
        <v>1</v>
      </c>
      <c r="AD1049" s="7" t="s">
        <v>2520</v>
      </c>
      <c r="AE1049" s="7">
        <v>43462</v>
      </c>
      <c r="AF1049" s="7" t="s">
        <v>114</v>
      </c>
      <c r="AG1049" s="10">
        <v>3</v>
      </c>
      <c r="AH1049" s="3" t="s">
        <v>74</v>
      </c>
      <c r="AI1049" s="3" t="s">
        <v>1327</v>
      </c>
      <c r="AJ1049" t="s">
        <v>114</v>
      </c>
      <c r="AK1049" t="s">
        <v>114</v>
      </c>
      <c r="AL1049" t="s">
        <v>114</v>
      </c>
      <c r="AM1049" s="43" t="b">
        <v>1</v>
      </c>
      <c r="AN1049" s="3">
        <v>43465.411272071797</v>
      </c>
      <c r="AO1049" s="3"/>
      <c r="AP1049" s="43" t="b">
        <v>1</v>
      </c>
      <c r="AQ1049" s="3" t="b">
        <v>0</v>
      </c>
    </row>
    <row r="1050" spans="1:43" x14ac:dyDescent="0.25">
      <c r="A1050" s="39" t="str">
        <f>_xlfn.CONCAT(Table4[[#This Row],[Order]],"-",Table4[[#This Row],[Line]])</f>
        <v>76785-6</v>
      </c>
      <c r="B1050" s="59">
        <v>43467</v>
      </c>
      <c r="C1050" s="57">
        <v>76785</v>
      </c>
      <c r="D1050" s="58" t="s">
        <v>2523</v>
      </c>
      <c r="E1050" s="57">
        <v>6</v>
      </c>
      <c r="F1050" s="57">
        <v>1</v>
      </c>
      <c r="G1050" s="58" t="s">
        <v>29</v>
      </c>
      <c r="H1050" s="57">
        <v>3</v>
      </c>
      <c r="I1050" s="43" t="b">
        <v>1</v>
      </c>
      <c r="J1050" s="43" t="b">
        <v>1</v>
      </c>
      <c r="K1050" t="s">
        <v>135</v>
      </c>
      <c r="L1050" s="43" t="b">
        <v>1</v>
      </c>
      <c r="M1050" s="43" t="b">
        <v>1</v>
      </c>
      <c r="N1050" s="43" t="b">
        <v>1</v>
      </c>
      <c r="O1050" t="s">
        <v>138</v>
      </c>
      <c r="P1050" t="s">
        <v>114</v>
      </c>
      <c r="Q1050" t="s">
        <v>114</v>
      </c>
      <c r="R1050" t="s">
        <v>114</v>
      </c>
      <c r="S1050" t="s">
        <v>114</v>
      </c>
      <c r="T1050" t="s">
        <v>114</v>
      </c>
      <c r="U1050" t="s">
        <v>138</v>
      </c>
      <c r="V1050" t="s">
        <v>114</v>
      </c>
      <c r="W1050" s="5">
        <v>43461</v>
      </c>
      <c r="X1050" s="58" t="s">
        <v>151</v>
      </c>
      <c r="Y1050" s="58" t="s">
        <v>5228</v>
      </c>
      <c r="Z1050" s="58" t="s">
        <v>126</v>
      </c>
      <c r="AA1050" s="58" t="s">
        <v>114</v>
      </c>
      <c r="AB1050" s="58" t="s">
        <v>74</v>
      </c>
      <c r="AC1050" s="57">
        <v>1</v>
      </c>
      <c r="AD1050" s="58" t="s">
        <v>2522</v>
      </c>
      <c r="AE1050" s="59">
        <v>43462</v>
      </c>
      <c r="AF1050" s="58" t="s">
        <v>114</v>
      </c>
      <c r="AG1050" s="57">
        <v>3</v>
      </c>
      <c r="AH1050" s="3" t="s">
        <v>74</v>
      </c>
      <c r="AI1050" s="3" t="s">
        <v>1327</v>
      </c>
      <c r="AJ1050" t="s">
        <v>114</v>
      </c>
      <c r="AK1050" t="s">
        <v>114</v>
      </c>
      <c r="AL1050" t="s">
        <v>114</v>
      </c>
      <c r="AM1050" s="43" t="b">
        <v>1</v>
      </c>
      <c r="AN1050" s="55">
        <v>43465.411280208296</v>
      </c>
      <c r="AO1050" s="3"/>
      <c r="AP1050" s="43" t="b">
        <v>1</v>
      </c>
      <c r="AQ1050" s="3" t="b">
        <v>0</v>
      </c>
    </row>
    <row r="1051" spans="1:43" x14ac:dyDescent="0.25">
      <c r="A1051" s="39" t="str">
        <f>_xlfn.CONCAT(Table4[[#This Row],[Order]],"-",Table4[[#This Row],[Line]])</f>
        <v>76786-1</v>
      </c>
      <c r="B1051" s="59">
        <v>43495</v>
      </c>
      <c r="C1051" s="57">
        <v>76786</v>
      </c>
      <c r="D1051" s="58" t="s">
        <v>1739</v>
      </c>
      <c r="E1051" s="57">
        <v>1</v>
      </c>
      <c r="F1051" s="57">
        <v>1</v>
      </c>
      <c r="G1051" s="58" t="s">
        <v>42</v>
      </c>
      <c r="H1051" s="57">
        <v>6</v>
      </c>
      <c r="I1051" s="43" t="b">
        <v>0</v>
      </c>
      <c r="J1051" s="43" t="b">
        <v>0</v>
      </c>
      <c r="K1051" t="s">
        <v>114</v>
      </c>
      <c r="L1051" s="43" t="b">
        <v>0</v>
      </c>
      <c r="M1051" s="43" t="b">
        <v>0</v>
      </c>
      <c r="N1051" s="43" t="b">
        <v>0</v>
      </c>
      <c r="O1051" t="s">
        <v>114</v>
      </c>
      <c r="P1051" t="s">
        <v>114</v>
      </c>
      <c r="Q1051" t="s">
        <v>114</v>
      </c>
      <c r="R1051" t="s">
        <v>114</v>
      </c>
      <c r="S1051" t="s">
        <v>114</v>
      </c>
      <c r="T1051" t="s">
        <v>114</v>
      </c>
      <c r="U1051" t="s">
        <v>114</v>
      </c>
      <c r="V1051" t="s">
        <v>114</v>
      </c>
      <c r="W1051" s="5">
        <v>43490</v>
      </c>
      <c r="X1051" s="58" t="s">
        <v>114</v>
      </c>
      <c r="Y1051" s="58"/>
      <c r="Z1051" s="58" t="s">
        <v>4922</v>
      </c>
      <c r="AA1051" s="58" t="s">
        <v>114</v>
      </c>
      <c r="AB1051" s="58" t="s">
        <v>74</v>
      </c>
      <c r="AC1051" s="57">
        <v>1</v>
      </c>
      <c r="AD1051" s="58" t="s">
        <v>1738</v>
      </c>
      <c r="AE1051" s="59"/>
      <c r="AF1051" s="58" t="s">
        <v>114</v>
      </c>
      <c r="AG1051" s="57">
        <v>12</v>
      </c>
      <c r="AH1051" s="3" t="s">
        <v>74</v>
      </c>
      <c r="AI1051" s="3" t="s">
        <v>1328</v>
      </c>
      <c r="AJ1051" t="s">
        <v>114</v>
      </c>
      <c r="AK1051" t="s">
        <v>114</v>
      </c>
      <c r="AL1051" t="s">
        <v>114</v>
      </c>
      <c r="AM1051" s="43" t="b">
        <v>0</v>
      </c>
      <c r="AN1051" s="55"/>
      <c r="AO1051" s="3"/>
      <c r="AP1051" s="43" t="b">
        <v>0</v>
      </c>
      <c r="AQ1051" s="3" t="b">
        <v>0</v>
      </c>
    </row>
    <row r="1052" spans="1:43" x14ac:dyDescent="0.25">
      <c r="A1052" s="39" t="str">
        <f>_xlfn.CONCAT(Table4[[#This Row],[Order]],"-",Table4[[#This Row],[Line]])</f>
        <v>76786-2</v>
      </c>
      <c r="B1052" s="59">
        <v>43495</v>
      </c>
      <c r="C1052" s="57">
        <v>76786</v>
      </c>
      <c r="D1052" s="58" t="s">
        <v>1742</v>
      </c>
      <c r="E1052" s="57">
        <v>2</v>
      </c>
      <c r="F1052" s="57">
        <v>1</v>
      </c>
      <c r="G1052" s="58" t="s">
        <v>42</v>
      </c>
      <c r="H1052" s="57">
        <v>6</v>
      </c>
      <c r="I1052" s="43" t="b">
        <v>0</v>
      </c>
      <c r="J1052" s="43" t="b">
        <v>0</v>
      </c>
      <c r="K1052" t="s">
        <v>114</v>
      </c>
      <c r="L1052" s="43" t="b">
        <v>0</v>
      </c>
      <c r="M1052" s="43" t="b">
        <v>0</v>
      </c>
      <c r="N1052" s="43" t="b">
        <v>0</v>
      </c>
      <c r="O1052" t="s">
        <v>114</v>
      </c>
      <c r="P1052" t="s">
        <v>114</v>
      </c>
      <c r="Q1052" t="s">
        <v>114</v>
      </c>
      <c r="R1052" t="s">
        <v>114</v>
      </c>
      <c r="S1052" t="s">
        <v>114</v>
      </c>
      <c r="T1052" t="s">
        <v>114</v>
      </c>
      <c r="U1052" t="s">
        <v>114</v>
      </c>
      <c r="V1052" t="s">
        <v>114</v>
      </c>
      <c r="W1052" s="5">
        <v>43490</v>
      </c>
      <c r="X1052" s="58" t="s">
        <v>114</v>
      </c>
      <c r="Y1052" s="58"/>
      <c r="Z1052" s="58" t="s">
        <v>4922</v>
      </c>
      <c r="AA1052" s="58" t="s">
        <v>114</v>
      </c>
      <c r="AB1052" s="58" t="s">
        <v>74</v>
      </c>
      <c r="AC1052" s="57">
        <v>1</v>
      </c>
      <c r="AD1052" s="58" t="s">
        <v>1741</v>
      </c>
      <c r="AE1052" s="59"/>
      <c r="AF1052" s="58" t="s">
        <v>114</v>
      </c>
      <c r="AG1052" s="57">
        <v>12</v>
      </c>
      <c r="AH1052" s="3" t="s">
        <v>74</v>
      </c>
      <c r="AI1052" s="3" t="s">
        <v>1328</v>
      </c>
      <c r="AJ1052" t="s">
        <v>114</v>
      </c>
      <c r="AK1052" t="s">
        <v>114</v>
      </c>
      <c r="AL1052" t="s">
        <v>114</v>
      </c>
      <c r="AM1052" s="43" t="b">
        <v>0</v>
      </c>
      <c r="AN1052" s="55"/>
      <c r="AO1052" s="3"/>
      <c r="AP1052" s="43" t="b">
        <v>0</v>
      </c>
      <c r="AQ1052" s="3" t="b">
        <v>0</v>
      </c>
    </row>
    <row r="1053" spans="1:43" x14ac:dyDescent="0.25">
      <c r="A1053" s="39" t="str">
        <f>_xlfn.CONCAT(Table4[[#This Row],[Order]],"-",Table4[[#This Row],[Line]])</f>
        <v>76786-3</v>
      </c>
      <c r="B1053" s="59">
        <v>43495</v>
      </c>
      <c r="C1053" s="57">
        <v>76786</v>
      </c>
      <c r="D1053" s="58" t="s">
        <v>1744</v>
      </c>
      <c r="E1053" s="57">
        <v>3</v>
      </c>
      <c r="F1053" s="57">
        <v>1</v>
      </c>
      <c r="G1053" s="58" t="s">
        <v>42</v>
      </c>
      <c r="H1053" s="57">
        <v>4</v>
      </c>
      <c r="I1053" s="43" t="b">
        <v>0</v>
      </c>
      <c r="J1053" s="43" t="b">
        <v>0</v>
      </c>
      <c r="K1053" t="s">
        <v>114</v>
      </c>
      <c r="L1053" s="43" t="b">
        <v>0</v>
      </c>
      <c r="M1053" s="43" t="b">
        <v>0</v>
      </c>
      <c r="N1053" s="43" t="b">
        <v>0</v>
      </c>
      <c r="O1053" t="s">
        <v>114</v>
      </c>
      <c r="P1053" t="s">
        <v>114</v>
      </c>
      <c r="Q1053" t="s">
        <v>114</v>
      </c>
      <c r="R1053" t="s">
        <v>114</v>
      </c>
      <c r="S1053" t="s">
        <v>114</v>
      </c>
      <c r="T1053" t="s">
        <v>114</v>
      </c>
      <c r="U1053" t="s">
        <v>114</v>
      </c>
      <c r="V1053" t="s">
        <v>114</v>
      </c>
      <c r="W1053" s="5">
        <v>43490</v>
      </c>
      <c r="X1053" s="58" t="s">
        <v>114</v>
      </c>
      <c r="Y1053" s="58"/>
      <c r="Z1053" s="58" t="s">
        <v>4923</v>
      </c>
      <c r="AA1053" s="58" t="s">
        <v>114</v>
      </c>
      <c r="AB1053" s="58" t="s">
        <v>74</v>
      </c>
      <c r="AC1053" s="57">
        <v>1</v>
      </c>
      <c r="AD1053" s="58" t="s">
        <v>1743</v>
      </c>
      <c r="AE1053" s="59"/>
      <c r="AF1053" s="58" t="s">
        <v>114</v>
      </c>
      <c r="AG1053" s="57">
        <v>4</v>
      </c>
      <c r="AH1053" s="3" t="s">
        <v>74</v>
      </c>
      <c r="AI1053" s="3" t="s">
        <v>1328</v>
      </c>
      <c r="AJ1053" t="s">
        <v>114</v>
      </c>
      <c r="AK1053" t="s">
        <v>114</v>
      </c>
      <c r="AL1053" t="s">
        <v>114</v>
      </c>
      <c r="AM1053" s="43" t="b">
        <v>0</v>
      </c>
      <c r="AN1053" s="55"/>
      <c r="AO1053" s="3"/>
      <c r="AP1053" s="43" t="b">
        <v>0</v>
      </c>
      <c r="AQ1053" s="3" t="b">
        <v>0</v>
      </c>
    </row>
    <row r="1054" spans="1:43" x14ac:dyDescent="0.25">
      <c r="A1054" s="39" t="str">
        <f>_xlfn.CONCAT(Table4[[#This Row],[Order]],"-",Table4[[#This Row],[Line]])</f>
        <v>76842-1</v>
      </c>
      <c r="B1054" s="59">
        <v>43469</v>
      </c>
      <c r="C1054" s="57">
        <v>76842</v>
      </c>
      <c r="D1054" s="58" t="s">
        <v>1222</v>
      </c>
      <c r="E1054" s="57">
        <v>1</v>
      </c>
      <c r="F1054" s="57">
        <v>1</v>
      </c>
      <c r="G1054" s="58" t="s">
        <v>29</v>
      </c>
      <c r="H1054" s="57">
        <v>2</v>
      </c>
      <c r="I1054" s="43" t="b">
        <v>1</v>
      </c>
      <c r="J1054" s="43" t="b">
        <v>1</v>
      </c>
      <c r="K1054" t="s">
        <v>135</v>
      </c>
      <c r="L1054" s="43" t="b">
        <v>1</v>
      </c>
      <c r="M1054" s="43" t="b">
        <v>1</v>
      </c>
      <c r="N1054" s="43" t="b">
        <v>1</v>
      </c>
      <c r="O1054" t="s">
        <v>114</v>
      </c>
      <c r="P1054" t="s">
        <v>138</v>
      </c>
      <c r="Q1054" t="s">
        <v>114</v>
      </c>
      <c r="R1054" t="s">
        <v>114</v>
      </c>
      <c r="S1054" t="s">
        <v>114</v>
      </c>
      <c r="T1054" t="s">
        <v>114</v>
      </c>
      <c r="U1054" t="s">
        <v>114</v>
      </c>
      <c r="V1054" t="s">
        <v>114</v>
      </c>
      <c r="W1054" s="5">
        <v>43465</v>
      </c>
      <c r="X1054" s="58" t="s">
        <v>114</v>
      </c>
      <c r="Y1054" s="58" t="s">
        <v>5418</v>
      </c>
      <c r="Z1054" s="58" t="s">
        <v>3997</v>
      </c>
      <c r="AA1054" s="58" t="s">
        <v>114</v>
      </c>
      <c r="AB1054" s="58" t="s">
        <v>112</v>
      </c>
      <c r="AC1054" s="57">
        <v>12</v>
      </c>
      <c r="AD1054" s="58" t="s">
        <v>1221</v>
      </c>
      <c r="AE1054" s="59">
        <v>43464</v>
      </c>
      <c r="AF1054" s="58" t="s">
        <v>114</v>
      </c>
      <c r="AG1054" s="57">
        <v>2</v>
      </c>
      <c r="AH1054" s="3" t="s">
        <v>74</v>
      </c>
      <c r="AI1054" s="3" t="s">
        <v>1321</v>
      </c>
      <c r="AJ1054" t="s">
        <v>114</v>
      </c>
      <c r="AK1054" t="s">
        <v>114</v>
      </c>
      <c r="AL1054" t="s">
        <v>114</v>
      </c>
      <c r="AM1054" s="43" t="b">
        <v>0</v>
      </c>
      <c r="AN1054" s="55"/>
      <c r="AO1054" s="3"/>
      <c r="AP1054" s="43" t="b">
        <v>0</v>
      </c>
      <c r="AQ1054" s="3" t="b">
        <v>0</v>
      </c>
    </row>
    <row r="1055" spans="1:43" x14ac:dyDescent="0.25">
      <c r="A1055" s="39" t="str">
        <f>_xlfn.CONCAT(Table4[[#This Row],[Order]],"-",Table4[[#This Row],[Line]])</f>
        <v>76842-2</v>
      </c>
      <c r="B1055" s="59">
        <v>43469</v>
      </c>
      <c r="C1055" s="57">
        <v>76842</v>
      </c>
      <c r="D1055" s="58" t="s">
        <v>1224</v>
      </c>
      <c r="E1055" s="57">
        <v>2</v>
      </c>
      <c r="F1055" s="57">
        <v>1</v>
      </c>
      <c r="G1055" s="58" t="s">
        <v>29</v>
      </c>
      <c r="H1055" s="57">
        <v>3</v>
      </c>
      <c r="I1055" s="43" t="b">
        <v>1</v>
      </c>
      <c r="J1055" s="43" t="b">
        <v>1</v>
      </c>
      <c r="K1055" t="s">
        <v>135</v>
      </c>
      <c r="L1055" s="43" t="b">
        <v>1</v>
      </c>
      <c r="M1055" s="43" t="b">
        <v>1</v>
      </c>
      <c r="N1055" s="43" t="b">
        <v>1</v>
      </c>
      <c r="O1055" t="s">
        <v>114</v>
      </c>
      <c r="P1055" t="s">
        <v>138</v>
      </c>
      <c r="Q1055" t="s">
        <v>114</v>
      </c>
      <c r="R1055" t="s">
        <v>114</v>
      </c>
      <c r="S1055" t="s">
        <v>114</v>
      </c>
      <c r="T1055" t="s">
        <v>114</v>
      </c>
      <c r="U1055" t="s">
        <v>114</v>
      </c>
      <c r="V1055" t="s">
        <v>114</v>
      </c>
      <c r="W1055" s="5">
        <v>43465</v>
      </c>
      <c r="X1055" s="58" t="s">
        <v>114</v>
      </c>
      <c r="Y1055" s="58" t="s">
        <v>5419</v>
      </c>
      <c r="Z1055" s="58" t="s">
        <v>3997</v>
      </c>
      <c r="AA1055" s="58" t="s">
        <v>114</v>
      </c>
      <c r="AB1055" s="58" t="s">
        <v>112</v>
      </c>
      <c r="AC1055" s="57">
        <v>12</v>
      </c>
      <c r="AD1055" s="58" t="s">
        <v>1223</v>
      </c>
      <c r="AE1055" s="59">
        <v>43464</v>
      </c>
      <c r="AF1055" s="58" t="s">
        <v>114</v>
      </c>
      <c r="AG1055" s="57">
        <v>3</v>
      </c>
      <c r="AH1055" s="3" t="s">
        <v>74</v>
      </c>
      <c r="AI1055" s="3" t="s">
        <v>1321</v>
      </c>
      <c r="AJ1055" t="s">
        <v>114</v>
      </c>
      <c r="AK1055" t="s">
        <v>114</v>
      </c>
      <c r="AL1055" t="s">
        <v>114</v>
      </c>
      <c r="AM1055" s="43" t="b">
        <v>0</v>
      </c>
      <c r="AN1055" s="55"/>
      <c r="AO1055" s="3"/>
      <c r="AP1055" s="43" t="b">
        <v>0</v>
      </c>
      <c r="AQ1055" s="3" t="b">
        <v>0</v>
      </c>
    </row>
    <row r="1056" spans="1:43" x14ac:dyDescent="0.25">
      <c r="A1056" s="39" t="str">
        <f>_xlfn.CONCAT(Table4[[#This Row],[Order]],"-",Table4[[#This Row],[Line]])</f>
        <v>76845-1</v>
      </c>
      <c r="B1056" s="59">
        <v>43472</v>
      </c>
      <c r="C1056" s="57">
        <v>76845</v>
      </c>
      <c r="D1056" s="58" t="s">
        <v>2166</v>
      </c>
      <c r="E1056" s="57">
        <v>1</v>
      </c>
      <c r="F1056" s="57">
        <v>1</v>
      </c>
      <c r="G1056" s="58" t="s">
        <v>29</v>
      </c>
      <c r="H1056" s="57">
        <v>2</v>
      </c>
      <c r="I1056" s="43" t="b">
        <v>1</v>
      </c>
      <c r="J1056" s="43" t="b">
        <v>1</v>
      </c>
      <c r="K1056" t="s">
        <v>135</v>
      </c>
      <c r="L1056" s="43" t="b">
        <v>1</v>
      </c>
      <c r="M1056" s="43" t="b">
        <v>1</v>
      </c>
      <c r="N1056" s="43" t="b">
        <v>1</v>
      </c>
      <c r="O1056" t="s">
        <v>138</v>
      </c>
      <c r="P1056" t="s">
        <v>138</v>
      </c>
      <c r="Q1056" t="s">
        <v>114</v>
      </c>
      <c r="R1056" t="s">
        <v>114</v>
      </c>
      <c r="S1056" t="s">
        <v>114</v>
      </c>
      <c r="T1056" t="s">
        <v>114</v>
      </c>
      <c r="U1056" t="s">
        <v>114</v>
      </c>
      <c r="V1056" t="s">
        <v>114</v>
      </c>
      <c r="W1056" s="5">
        <v>43467</v>
      </c>
      <c r="X1056" s="58" t="s">
        <v>114</v>
      </c>
      <c r="Y1056" s="58" t="s">
        <v>4757</v>
      </c>
      <c r="Z1056" s="58" t="s">
        <v>3155</v>
      </c>
      <c r="AA1056" s="58" t="s">
        <v>114</v>
      </c>
      <c r="AB1056" s="58" t="s">
        <v>74</v>
      </c>
      <c r="AC1056" s="57">
        <v>12</v>
      </c>
      <c r="AD1056" s="58" t="s">
        <v>7</v>
      </c>
      <c r="AE1056" s="59">
        <v>43457</v>
      </c>
      <c r="AF1056" s="58" t="s">
        <v>114</v>
      </c>
      <c r="AG1056" s="57">
        <v>2</v>
      </c>
      <c r="AH1056" s="3" t="s">
        <v>74</v>
      </c>
      <c r="AI1056" s="3" t="s">
        <v>1331</v>
      </c>
      <c r="AJ1056" t="s">
        <v>114</v>
      </c>
      <c r="AK1056" t="s">
        <v>114</v>
      </c>
      <c r="AL1056" t="s">
        <v>114</v>
      </c>
      <c r="AM1056" s="43" t="b">
        <v>0</v>
      </c>
      <c r="AN1056" s="55"/>
      <c r="AO1056" s="3"/>
      <c r="AP1056" s="43" t="b">
        <v>0</v>
      </c>
      <c r="AQ1056" s="3" t="b">
        <v>0</v>
      </c>
    </row>
    <row r="1057" spans="1:43" x14ac:dyDescent="0.25">
      <c r="A1057" s="39" t="str">
        <f>_xlfn.CONCAT(Table4[[#This Row],[Order]],"-",Table4[[#This Row],[Line]])</f>
        <v>76846-1</v>
      </c>
      <c r="B1057" s="59">
        <v>43482</v>
      </c>
      <c r="C1057" s="57">
        <v>76846</v>
      </c>
      <c r="D1057" s="58" t="s">
        <v>4176</v>
      </c>
      <c r="E1057" s="57">
        <v>1</v>
      </c>
      <c r="F1057" s="57">
        <v>1</v>
      </c>
      <c r="G1057" s="58" t="s">
        <v>42</v>
      </c>
      <c r="H1057" s="57">
        <v>6</v>
      </c>
      <c r="I1057" s="43" t="b">
        <v>0</v>
      </c>
      <c r="J1057" s="43" t="b">
        <v>0</v>
      </c>
      <c r="K1057" t="s">
        <v>114</v>
      </c>
      <c r="L1057" s="43" t="b">
        <v>0</v>
      </c>
      <c r="M1057" s="43" t="b">
        <v>0</v>
      </c>
      <c r="N1057" s="43" t="b">
        <v>0</v>
      </c>
      <c r="O1057" t="s">
        <v>114</v>
      </c>
      <c r="P1057" t="s">
        <v>114</v>
      </c>
      <c r="Q1057" t="s">
        <v>114</v>
      </c>
      <c r="R1057" t="s">
        <v>114</v>
      </c>
      <c r="S1057" t="s">
        <v>114</v>
      </c>
      <c r="T1057" t="s">
        <v>114</v>
      </c>
      <c r="U1057" t="s">
        <v>114</v>
      </c>
      <c r="V1057" t="s">
        <v>114</v>
      </c>
      <c r="W1057" s="5">
        <v>43479</v>
      </c>
      <c r="X1057" s="58" t="s">
        <v>114</v>
      </c>
      <c r="Y1057" s="58"/>
      <c r="Z1057" s="58" t="s">
        <v>179</v>
      </c>
      <c r="AA1057" s="58" t="s">
        <v>114</v>
      </c>
      <c r="AB1057" s="58" t="s">
        <v>74</v>
      </c>
      <c r="AC1057" s="57">
        <v>1</v>
      </c>
      <c r="AD1057" s="58" t="s">
        <v>2978</v>
      </c>
      <c r="AE1057" s="59"/>
      <c r="AF1057" s="58" t="s">
        <v>114</v>
      </c>
      <c r="AG1057" s="57">
        <v>6</v>
      </c>
      <c r="AH1057" s="3" t="s">
        <v>74</v>
      </c>
      <c r="AI1057" s="3" t="s">
        <v>1324</v>
      </c>
      <c r="AJ1057" t="s">
        <v>114</v>
      </c>
      <c r="AK1057" t="s">
        <v>114</v>
      </c>
      <c r="AL1057" t="s">
        <v>114</v>
      </c>
      <c r="AM1057" s="43" t="b">
        <v>0</v>
      </c>
      <c r="AN1057" s="55"/>
      <c r="AO1057" s="3"/>
      <c r="AP1057" s="43" t="b">
        <v>0</v>
      </c>
      <c r="AQ1057" s="3" t="b">
        <v>0</v>
      </c>
    </row>
    <row r="1058" spans="1:43" x14ac:dyDescent="0.25">
      <c r="A1058" s="39" t="str">
        <f>_xlfn.CONCAT(Table4[[#This Row],[Order]],"-",Table4[[#This Row],[Line]])</f>
        <v>76846-2</v>
      </c>
      <c r="B1058" s="59">
        <v>43482</v>
      </c>
      <c r="C1058" s="57">
        <v>76846</v>
      </c>
      <c r="D1058" s="58" t="s">
        <v>4178</v>
      </c>
      <c r="E1058" s="57">
        <v>2</v>
      </c>
      <c r="F1058" s="57">
        <v>1</v>
      </c>
      <c r="G1058" s="58" t="s">
        <v>42</v>
      </c>
      <c r="H1058" s="57">
        <v>6</v>
      </c>
      <c r="I1058" s="43" t="b">
        <v>0</v>
      </c>
      <c r="J1058" s="43" t="b">
        <v>0</v>
      </c>
      <c r="K1058" t="s">
        <v>114</v>
      </c>
      <c r="L1058" s="43" t="b">
        <v>0</v>
      </c>
      <c r="M1058" s="43" t="b">
        <v>0</v>
      </c>
      <c r="N1058" s="43" t="b">
        <v>0</v>
      </c>
      <c r="O1058" t="s">
        <v>114</v>
      </c>
      <c r="P1058" t="s">
        <v>114</v>
      </c>
      <c r="Q1058" t="s">
        <v>114</v>
      </c>
      <c r="R1058" t="s">
        <v>114</v>
      </c>
      <c r="S1058" t="s">
        <v>114</v>
      </c>
      <c r="T1058" t="s">
        <v>114</v>
      </c>
      <c r="U1058" t="s">
        <v>114</v>
      </c>
      <c r="V1058" t="s">
        <v>114</v>
      </c>
      <c r="W1058" s="5">
        <v>43479</v>
      </c>
      <c r="X1058" s="58" t="s">
        <v>114</v>
      </c>
      <c r="Y1058" s="58"/>
      <c r="Z1058" s="58" t="s">
        <v>179</v>
      </c>
      <c r="AA1058" s="58" t="s">
        <v>114</v>
      </c>
      <c r="AB1058" s="58" t="s">
        <v>74</v>
      </c>
      <c r="AC1058" s="57">
        <v>1</v>
      </c>
      <c r="AD1058" s="58" t="s">
        <v>4177</v>
      </c>
      <c r="AE1058" s="59"/>
      <c r="AF1058" s="58" t="s">
        <v>114</v>
      </c>
      <c r="AG1058" s="57">
        <v>6</v>
      </c>
      <c r="AH1058" s="3" t="s">
        <v>74</v>
      </c>
      <c r="AI1058" s="3" t="s">
        <v>1324</v>
      </c>
      <c r="AJ1058" t="s">
        <v>114</v>
      </c>
      <c r="AK1058" t="s">
        <v>114</v>
      </c>
      <c r="AL1058" t="s">
        <v>114</v>
      </c>
      <c r="AM1058" s="43" t="b">
        <v>0</v>
      </c>
      <c r="AN1058" s="55"/>
      <c r="AO1058" s="3"/>
      <c r="AP1058" s="43" t="b">
        <v>0</v>
      </c>
      <c r="AQ1058" s="3" t="b">
        <v>0</v>
      </c>
    </row>
    <row r="1059" spans="1:43" x14ac:dyDescent="0.25">
      <c r="A1059" s="39" t="str">
        <f>_xlfn.CONCAT(Table4[[#This Row],[Order]],"-",Table4[[#This Row],[Line]])</f>
        <v>76846-3</v>
      </c>
      <c r="B1059" s="59">
        <v>43482</v>
      </c>
      <c r="C1059" s="57">
        <v>76846</v>
      </c>
      <c r="D1059" s="58" t="s">
        <v>4179</v>
      </c>
      <c r="E1059" s="57">
        <v>3</v>
      </c>
      <c r="F1059" s="57">
        <v>1</v>
      </c>
      <c r="G1059" s="58" t="s">
        <v>42</v>
      </c>
      <c r="H1059" s="57">
        <v>7</v>
      </c>
      <c r="I1059" s="43" t="b">
        <v>0</v>
      </c>
      <c r="J1059" s="43" t="b">
        <v>0</v>
      </c>
      <c r="K1059" t="s">
        <v>114</v>
      </c>
      <c r="L1059" s="43" t="b">
        <v>0</v>
      </c>
      <c r="M1059" s="43" t="b">
        <v>0</v>
      </c>
      <c r="N1059" s="43" t="b">
        <v>0</v>
      </c>
      <c r="O1059" t="s">
        <v>114</v>
      </c>
      <c r="P1059" t="s">
        <v>114</v>
      </c>
      <c r="Q1059" t="s">
        <v>114</v>
      </c>
      <c r="R1059" t="s">
        <v>114</v>
      </c>
      <c r="S1059" t="s">
        <v>114</v>
      </c>
      <c r="T1059" t="s">
        <v>114</v>
      </c>
      <c r="U1059" t="s">
        <v>114</v>
      </c>
      <c r="V1059" t="s">
        <v>114</v>
      </c>
      <c r="W1059" s="5">
        <v>43479</v>
      </c>
      <c r="X1059" s="58" t="s">
        <v>114</v>
      </c>
      <c r="Y1059" s="58"/>
      <c r="Z1059" s="58" t="s">
        <v>179</v>
      </c>
      <c r="AA1059" s="58" t="s">
        <v>114</v>
      </c>
      <c r="AB1059" s="58" t="s">
        <v>74</v>
      </c>
      <c r="AC1059" s="57">
        <v>1</v>
      </c>
      <c r="AD1059" s="58" t="s">
        <v>3300</v>
      </c>
      <c r="AE1059" s="59"/>
      <c r="AF1059" s="58" t="s">
        <v>114</v>
      </c>
      <c r="AG1059" s="57">
        <v>7</v>
      </c>
      <c r="AH1059" s="3" t="s">
        <v>74</v>
      </c>
      <c r="AI1059" s="3" t="s">
        <v>1324</v>
      </c>
      <c r="AJ1059" t="s">
        <v>114</v>
      </c>
      <c r="AK1059" t="s">
        <v>114</v>
      </c>
      <c r="AL1059" t="s">
        <v>114</v>
      </c>
      <c r="AM1059" s="43" t="b">
        <v>0</v>
      </c>
      <c r="AN1059" s="55"/>
      <c r="AO1059" s="3"/>
      <c r="AP1059" s="43" t="b">
        <v>0</v>
      </c>
      <c r="AQ1059" s="3" t="b">
        <v>0</v>
      </c>
    </row>
    <row r="1060" spans="1:43" x14ac:dyDescent="0.25">
      <c r="A1060" s="39" t="str">
        <f>_xlfn.CONCAT(Table4[[#This Row],[Order]],"-",Table4[[#This Row],[Line]])</f>
        <v>76846-4</v>
      </c>
      <c r="B1060" s="59">
        <v>43482</v>
      </c>
      <c r="C1060" s="57">
        <v>76846</v>
      </c>
      <c r="D1060" s="58" t="s">
        <v>4178</v>
      </c>
      <c r="E1060" s="57">
        <v>4</v>
      </c>
      <c r="F1060" s="57">
        <v>1</v>
      </c>
      <c r="G1060" s="58" t="s">
        <v>42</v>
      </c>
      <c r="H1060" s="57">
        <v>8</v>
      </c>
      <c r="I1060" s="43" t="b">
        <v>0</v>
      </c>
      <c r="J1060" s="43" t="b">
        <v>0</v>
      </c>
      <c r="K1060" t="s">
        <v>114</v>
      </c>
      <c r="L1060" s="43" t="b">
        <v>0</v>
      </c>
      <c r="M1060" s="43" t="b">
        <v>0</v>
      </c>
      <c r="N1060" s="43" t="b">
        <v>0</v>
      </c>
      <c r="O1060" t="s">
        <v>114</v>
      </c>
      <c r="P1060" t="s">
        <v>114</v>
      </c>
      <c r="Q1060" t="s">
        <v>114</v>
      </c>
      <c r="R1060" t="s">
        <v>114</v>
      </c>
      <c r="S1060" t="s">
        <v>114</v>
      </c>
      <c r="T1060" t="s">
        <v>114</v>
      </c>
      <c r="U1060" t="s">
        <v>114</v>
      </c>
      <c r="V1060" t="s">
        <v>114</v>
      </c>
      <c r="W1060" s="5">
        <v>43479</v>
      </c>
      <c r="X1060" s="58" t="s">
        <v>114</v>
      </c>
      <c r="Y1060" s="58"/>
      <c r="Z1060" s="58" t="s">
        <v>179</v>
      </c>
      <c r="AA1060" s="58" t="s">
        <v>114</v>
      </c>
      <c r="AB1060" s="58" t="s">
        <v>74</v>
      </c>
      <c r="AC1060" s="57">
        <v>1</v>
      </c>
      <c r="AD1060" s="58" t="s">
        <v>4180</v>
      </c>
      <c r="AE1060" s="59"/>
      <c r="AF1060" s="58" t="s">
        <v>114</v>
      </c>
      <c r="AG1060" s="57">
        <v>8</v>
      </c>
      <c r="AH1060" s="3" t="s">
        <v>74</v>
      </c>
      <c r="AI1060" s="3" t="s">
        <v>1324</v>
      </c>
      <c r="AJ1060" t="s">
        <v>114</v>
      </c>
      <c r="AK1060" t="s">
        <v>114</v>
      </c>
      <c r="AL1060" t="s">
        <v>114</v>
      </c>
      <c r="AM1060" s="43" t="b">
        <v>0</v>
      </c>
      <c r="AN1060" s="55"/>
      <c r="AO1060" s="3"/>
      <c r="AP1060" s="43" t="b">
        <v>0</v>
      </c>
      <c r="AQ1060" s="3" t="b">
        <v>0</v>
      </c>
    </row>
    <row r="1061" spans="1:43" x14ac:dyDescent="0.25">
      <c r="A1061" s="39" t="str">
        <f>_xlfn.CONCAT(Table4[[#This Row],[Order]],"-",Table4[[#This Row],[Line]])</f>
        <v>76846-5</v>
      </c>
      <c r="B1061" s="59">
        <v>43482</v>
      </c>
      <c r="C1061" s="57">
        <v>76846</v>
      </c>
      <c r="D1061" s="58" t="s">
        <v>4181</v>
      </c>
      <c r="E1061" s="57">
        <v>5</v>
      </c>
      <c r="F1061" s="57">
        <v>1</v>
      </c>
      <c r="G1061" s="58" t="s">
        <v>42</v>
      </c>
      <c r="H1061" s="57">
        <v>13</v>
      </c>
      <c r="I1061" s="43" t="b">
        <v>0</v>
      </c>
      <c r="J1061" s="43" t="b">
        <v>0</v>
      </c>
      <c r="K1061" t="s">
        <v>114</v>
      </c>
      <c r="L1061" s="43" t="b">
        <v>0</v>
      </c>
      <c r="M1061" s="43" t="b">
        <v>0</v>
      </c>
      <c r="N1061" s="43" t="b">
        <v>0</v>
      </c>
      <c r="O1061" t="s">
        <v>114</v>
      </c>
      <c r="P1061" t="s">
        <v>114</v>
      </c>
      <c r="Q1061" t="s">
        <v>114</v>
      </c>
      <c r="R1061" t="s">
        <v>114</v>
      </c>
      <c r="S1061" t="s">
        <v>114</v>
      </c>
      <c r="T1061" t="s">
        <v>114</v>
      </c>
      <c r="U1061" t="s">
        <v>114</v>
      </c>
      <c r="V1061" t="s">
        <v>114</v>
      </c>
      <c r="W1061" s="5">
        <v>43479</v>
      </c>
      <c r="X1061" s="58" t="s">
        <v>114</v>
      </c>
      <c r="Y1061" s="58"/>
      <c r="Z1061" s="58" t="s">
        <v>101</v>
      </c>
      <c r="AA1061" s="58" t="s">
        <v>114</v>
      </c>
      <c r="AB1061" s="58" t="s">
        <v>74</v>
      </c>
      <c r="AC1061" s="57">
        <v>1</v>
      </c>
      <c r="AD1061" s="58" t="s">
        <v>4148</v>
      </c>
      <c r="AE1061" s="59"/>
      <c r="AF1061" s="58" t="s">
        <v>114</v>
      </c>
      <c r="AG1061" s="57">
        <v>13</v>
      </c>
      <c r="AH1061" s="3" t="s">
        <v>74</v>
      </c>
      <c r="AI1061" s="3" t="s">
        <v>1324</v>
      </c>
      <c r="AJ1061" t="s">
        <v>114</v>
      </c>
      <c r="AK1061" t="s">
        <v>114</v>
      </c>
      <c r="AL1061" t="s">
        <v>114</v>
      </c>
      <c r="AM1061" s="43" t="b">
        <v>0</v>
      </c>
      <c r="AN1061" s="3"/>
      <c r="AO1061" s="3"/>
      <c r="AP1061" s="43" t="b">
        <v>0</v>
      </c>
      <c r="AQ1061" s="3" t="b">
        <v>0</v>
      </c>
    </row>
    <row r="1062" spans="1:43" x14ac:dyDescent="0.25">
      <c r="A1062" s="39" t="str">
        <f>_xlfn.CONCAT(Table4[[#This Row],[Order]],"-",Table4[[#This Row],[Line]])</f>
        <v>76846-6</v>
      </c>
      <c r="B1062" s="59">
        <v>43482</v>
      </c>
      <c r="C1062" s="57">
        <v>76846</v>
      </c>
      <c r="D1062" s="58" t="s">
        <v>4183</v>
      </c>
      <c r="E1062" s="57">
        <v>6</v>
      </c>
      <c r="F1062" s="57">
        <v>1</v>
      </c>
      <c r="G1062" s="58" t="s">
        <v>42</v>
      </c>
      <c r="H1062" s="57">
        <v>3</v>
      </c>
      <c r="I1062" s="43" t="b">
        <v>0</v>
      </c>
      <c r="J1062" s="43" t="b">
        <v>0</v>
      </c>
      <c r="K1062" t="s">
        <v>114</v>
      </c>
      <c r="L1062" s="43" t="b">
        <v>0</v>
      </c>
      <c r="M1062" s="43" t="b">
        <v>0</v>
      </c>
      <c r="N1062" s="43" t="b">
        <v>0</v>
      </c>
      <c r="O1062" t="s">
        <v>114</v>
      </c>
      <c r="P1062" t="s">
        <v>114</v>
      </c>
      <c r="Q1062" t="s">
        <v>114</v>
      </c>
      <c r="R1062" t="s">
        <v>114</v>
      </c>
      <c r="S1062" t="s">
        <v>114</v>
      </c>
      <c r="T1062" t="s">
        <v>114</v>
      </c>
      <c r="U1062" t="s">
        <v>114</v>
      </c>
      <c r="V1062" t="s">
        <v>114</v>
      </c>
      <c r="W1062" s="6">
        <v>43479</v>
      </c>
      <c r="X1062" s="58" t="s">
        <v>114</v>
      </c>
      <c r="Y1062" s="58"/>
      <c r="Z1062" s="58" t="s">
        <v>179</v>
      </c>
      <c r="AA1062" s="58" t="s">
        <v>114</v>
      </c>
      <c r="AB1062" s="58" t="s">
        <v>74</v>
      </c>
      <c r="AC1062" s="57">
        <v>1</v>
      </c>
      <c r="AD1062" s="58" t="s">
        <v>4182</v>
      </c>
      <c r="AE1062" s="59"/>
      <c r="AF1062" s="58" t="s">
        <v>114</v>
      </c>
      <c r="AG1062" s="57">
        <v>3</v>
      </c>
      <c r="AH1062" s="3" t="s">
        <v>74</v>
      </c>
      <c r="AI1062" s="3" t="s">
        <v>1324</v>
      </c>
      <c r="AJ1062" t="s">
        <v>114</v>
      </c>
      <c r="AK1062" t="s">
        <v>114</v>
      </c>
      <c r="AL1062" t="s">
        <v>114</v>
      </c>
      <c r="AM1062" s="43" t="b">
        <v>0</v>
      </c>
      <c r="AN1062" s="3"/>
      <c r="AO1062" s="3"/>
      <c r="AP1062" s="43" t="b">
        <v>0</v>
      </c>
      <c r="AQ1062" s="3" t="b">
        <v>0</v>
      </c>
    </row>
    <row r="1063" spans="1:43" x14ac:dyDescent="0.25">
      <c r="A1063" s="39" t="str">
        <f>_xlfn.CONCAT(Table4[[#This Row],[Order]],"-",Table4[[#This Row],[Line]])</f>
        <v>76847-1</v>
      </c>
      <c r="B1063" s="1">
        <v>43480</v>
      </c>
      <c r="C1063" s="10">
        <v>76847</v>
      </c>
      <c r="D1063" s="7" t="s">
        <v>2656</v>
      </c>
      <c r="E1063" s="10">
        <v>1</v>
      </c>
      <c r="F1063" s="10">
        <v>1</v>
      </c>
      <c r="G1063" s="7" t="s">
        <v>42</v>
      </c>
      <c r="H1063" s="10">
        <v>24</v>
      </c>
      <c r="I1063" s="43" t="b">
        <v>0</v>
      </c>
      <c r="J1063" s="43" t="b">
        <v>0</v>
      </c>
      <c r="K1063" t="s">
        <v>114</v>
      </c>
      <c r="L1063" s="43" t="b">
        <v>0</v>
      </c>
      <c r="M1063" s="43" t="b">
        <v>0</v>
      </c>
      <c r="N1063" s="43" t="b">
        <v>0</v>
      </c>
      <c r="O1063" t="s">
        <v>114</v>
      </c>
      <c r="P1063" t="s">
        <v>114</v>
      </c>
      <c r="Q1063" t="s">
        <v>114</v>
      </c>
      <c r="R1063" t="s">
        <v>114</v>
      </c>
      <c r="S1063" t="s">
        <v>114</v>
      </c>
      <c r="T1063" t="s">
        <v>114</v>
      </c>
      <c r="U1063" t="s">
        <v>114</v>
      </c>
      <c r="V1063" t="s">
        <v>114</v>
      </c>
      <c r="W1063" s="6">
        <v>43475</v>
      </c>
      <c r="X1063" s="7" t="s">
        <v>114</v>
      </c>
      <c r="Y1063" s="7"/>
      <c r="Z1063" s="7" t="s">
        <v>39</v>
      </c>
      <c r="AA1063" s="7" t="s">
        <v>114</v>
      </c>
      <c r="AB1063" s="7" t="s">
        <v>74</v>
      </c>
      <c r="AC1063" s="10">
        <v>10</v>
      </c>
      <c r="AD1063" s="7" t="s">
        <v>83</v>
      </c>
      <c r="AE1063" s="7"/>
      <c r="AF1063" s="7" t="s">
        <v>114</v>
      </c>
      <c r="AG1063" s="10">
        <v>24</v>
      </c>
      <c r="AH1063" s="3" t="s">
        <v>74</v>
      </c>
      <c r="AI1063" s="3" t="s">
        <v>1326</v>
      </c>
      <c r="AJ1063" t="s">
        <v>114</v>
      </c>
      <c r="AK1063" t="s">
        <v>114</v>
      </c>
      <c r="AL1063" t="s">
        <v>114</v>
      </c>
      <c r="AM1063" s="43" t="b">
        <v>0</v>
      </c>
      <c r="AN1063" s="3"/>
      <c r="AO1063" s="3"/>
      <c r="AP1063" s="43" t="b">
        <v>0</v>
      </c>
      <c r="AQ1063" s="3" t="b">
        <v>0</v>
      </c>
    </row>
    <row r="1064" spans="1:43" x14ac:dyDescent="0.25">
      <c r="A1064" s="39" t="str">
        <f>_xlfn.CONCAT(Table4[[#This Row],[Order]],"-",Table4[[#This Row],[Line]])</f>
        <v>76847-2</v>
      </c>
      <c r="B1064" s="6">
        <v>43480</v>
      </c>
      <c r="C1064" s="9">
        <v>76847</v>
      </c>
      <c r="D1064" s="4" t="s">
        <v>3451</v>
      </c>
      <c r="E1064" s="9">
        <v>2</v>
      </c>
      <c r="F1064" s="9">
        <v>1</v>
      </c>
      <c r="G1064" s="4" t="s">
        <v>42</v>
      </c>
      <c r="H1064" s="9">
        <v>9</v>
      </c>
      <c r="I1064" s="43" t="b">
        <v>0</v>
      </c>
      <c r="J1064" s="43" t="b">
        <v>0</v>
      </c>
      <c r="K1064" t="s">
        <v>114</v>
      </c>
      <c r="L1064" s="43" t="b">
        <v>0</v>
      </c>
      <c r="M1064" s="43" t="b">
        <v>0</v>
      </c>
      <c r="N1064" s="43" t="b">
        <v>0</v>
      </c>
      <c r="O1064" t="s">
        <v>114</v>
      </c>
      <c r="P1064" t="s">
        <v>114</v>
      </c>
      <c r="Q1064" t="s">
        <v>114</v>
      </c>
      <c r="R1064" t="s">
        <v>114</v>
      </c>
      <c r="S1064" t="s">
        <v>114</v>
      </c>
      <c r="T1064" t="s">
        <v>114</v>
      </c>
      <c r="U1064" t="s">
        <v>114</v>
      </c>
      <c r="V1064" t="s">
        <v>114</v>
      </c>
      <c r="W1064" s="6">
        <v>43475</v>
      </c>
      <c r="X1064" s="4" t="s">
        <v>114</v>
      </c>
      <c r="Y1064" s="4"/>
      <c r="Z1064" s="4" t="s">
        <v>182</v>
      </c>
      <c r="AA1064" s="4" t="s">
        <v>114</v>
      </c>
      <c r="AB1064" s="4" t="s">
        <v>74</v>
      </c>
      <c r="AC1064" s="9">
        <v>10</v>
      </c>
      <c r="AD1064" s="4" t="s">
        <v>3450</v>
      </c>
      <c r="AE1064" s="6"/>
      <c r="AF1064" s="4" t="s">
        <v>114</v>
      </c>
      <c r="AG1064" s="9">
        <v>9</v>
      </c>
      <c r="AH1064" s="3" t="s">
        <v>74</v>
      </c>
      <c r="AI1064" s="3" t="s">
        <v>1326</v>
      </c>
      <c r="AJ1064" t="s">
        <v>114</v>
      </c>
      <c r="AK1064" t="s">
        <v>114</v>
      </c>
      <c r="AL1064" t="s">
        <v>114</v>
      </c>
      <c r="AM1064" s="43" t="b">
        <v>0</v>
      </c>
      <c r="AN1064" s="55"/>
      <c r="AO1064" s="3"/>
      <c r="AP1064" s="43" t="b">
        <v>0</v>
      </c>
      <c r="AQ1064" s="3" t="b">
        <v>0</v>
      </c>
    </row>
    <row r="1065" spans="1:43" x14ac:dyDescent="0.25">
      <c r="A1065" s="39" t="str">
        <f>_xlfn.CONCAT(Table4[[#This Row],[Order]],"-",Table4[[#This Row],[Line]])</f>
        <v>76847-3</v>
      </c>
      <c r="B1065" s="59">
        <v>43480</v>
      </c>
      <c r="C1065" s="57">
        <v>76847</v>
      </c>
      <c r="D1065" s="58" t="s">
        <v>3453</v>
      </c>
      <c r="E1065" s="57">
        <v>3</v>
      </c>
      <c r="F1065" s="57">
        <v>1</v>
      </c>
      <c r="G1065" s="58" t="s">
        <v>42</v>
      </c>
      <c r="H1065" s="57">
        <v>8</v>
      </c>
      <c r="I1065" s="43" t="b">
        <v>0</v>
      </c>
      <c r="J1065" s="43" t="b">
        <v>0</v>
      </c>
      <c r="K1065" t="s">
        <v>114</v>
      </c>
      <c r="L1065" s="43" t="b">
        <v>0</v>
      </c>
      <c r="M1065" s="43" t="b">
        <v>0</v>
      </c>
      <c r="N1065" s="43" t="b">
        <v>0</v>
      </c>
      <c r="O1065" t="s">
        <v>114</v>
      </c>
      <c r="P1065" t="s">
        <v>114</v>
      </c>
      <c r="Q1065" t="s">
        <v>114</v>
      </c>
      <c r="R1065" t="s">
        <v>114</v>
      </c>
      <c r="S1065" t="s">
        <v>114</v>
      </c>
      <c r="T1065" t="s">
        <v>114</v>
      </c>
      <c r="U1065" t="s">
        <v>114</v>
      </c>
      <c r="V1065" t="s">
        <v>114</v>
      </c>
      <c r="W1065" s="6">
        <v>43475</v>
      </c>
      <c r="X1065" s="58" t="s">
        <v>114</v>
      </c>
      <c r="Y1065" s="58"/>
      <c r="Z1065" s="58" t="s">
        <v>182</v>
      </c>
      <c r="AA1065" s="58" t="s">
        <v>114</v>
      </c>
      <c r="AB1065" s="58" t="s">
        <v>74</v>
      </c>
      <c r="AC1065" s="57">
        <v>10</v>
      </c>
      <c r="AD1065" s="58" t="s">
        <v>3452</v>
      </c>
      <c r="AE1065" s="59"/>
      <c r="AF1065" s="58" t="s">
        <v>114</v>
      </c>
      <c r="AG1065" s="57">
        <v>8</v>
      </c>
      <c r="AH1065" s="3" t="s">
        <v>74</v>
      </c>
      <c r="AI1065" s="3" t="s">
        <v>1326</v>
      </c>
      <c r="AJ1065" t="s">
        <v>114</v>
      </c>
      <c r="AK1065" t="s">
        <v>114</v>
      </c>
      <c r="AL1065" t="s">
        <v>114</v>
      </c>
      <c r="AM1065" s="43" t="b">
        <v>0</v>
      </c>
      <c r="AN1065" s="55"/>
      <c r="AO1065" s="3"/>
      <c r="AP1065" s="43" t="b">
        <v>0</v>
      </c>
      <c r="AQ1065" s="3" t="b">
        <v>0</v>
      </c>
    </row>
    <row r="1066" spans="1:43" x14ac:dyDescent="0.25">
      <c r="A1066" s="39" t="str">
        <f>_xlfn.CONCAT(Table4[[#This Row],[Order]],"-",Table4[[#This Row],[Line]])</f>
        <v>76847-4</v>
      </c>
      <c r="B1066" s="59">
        <v>43480</v>
      </c>
      <c r="C1066" s="57">
        <v>76847</v>
      </c>
      <c r="D1066" s="58" t="s">
        <v>3455</v>
      </c>
      <c r="E1066" s="57">
        <v>4</v>
      </c>
      <c r="F1066" s="57">
        <v>1</v>
      </c>
      <c r="G1066" s="58" t="s">
        <v>42</v>
      </c>
      <c r="H1066" s="57">
        <v>7</v>
      </c>
      <c r="I1066" s="43" t="b">
        <v>0</v>
      </c>
      <c r="J1066" s="43" t="b">
        <v>0</v>
      </c>
      <c r="K1066" t="s">
        <v>114</v>
      </c>
      <c r="L1066" s="43" t="b">
        <v>0</v>
      </c>
      <c r="M1066" s="43" t="b">
        <v>0</v>
      </c>
      <c r="N1066" s="43" t="b">
        <v>0</v>
      </c>
      <c r="O1066" t="s">
        <v>114</v>
      </c>
      <c r="P1066" t="s">
        <v>114</v>
      </c>
      <c r="Q1066" t="s">
        <v>114</v>
      </c>
      <c r="R1066" t="s">
        <v>114</v>
      </c>
      <c r="S1066" t="s">
        <v>114</v>
      </c>
      <c r="T1066" t="s">
        <v>114</v>
      </c>
      <c r="U1066" t="s">
        <v>114</v>
      </c>
      <c r="V1066" t="s">
        <v>114</v>
      </c>
      <c r="W1066" s="6">
        <v>43475</v>
      </c>
      <c r="X1066" s="58" t="s">
        <v>114</v>
      </c>
      <c r="Y1066" s="58"/>
      <c r="Z1066" s="58" t="s">
        <v>182</v>
      </c>
      <c r="AA1066" s="58" t="s">
        <v>114</v>
      </c>
      <c r="AB1066" s="58" t="s">
        <v>74</v>
      </c>
      <c r="AC1066" s="57">
        <v>10</v>
      </c>
      <c r="AD1066" s="58" t="s">
        <v>3454</v>
      </c>
      <c r="AE1066" s="59"/>
      <c r="AF1066" s="58" t="s">
        <v>114</v>
      </c>
      <c r="AG1066" s="57">
        <v>7</v>
      </c>
      <c r="AH1066" s="3" t="s">
        <v>74</v>
      </c>
      <c r="AI1066" s="3" t="s">
        <v>1326</v>
      </c>
      <c r="AJ1066" t="s">
        <v>114</v>
      </c>
      <c r="AK1066" t="s">
        <v>114</v>
      </c>
      <c r="AL1066" t="s">
        <v>114</v>
      </c>
      <c r="AM1066" s="43" t="b">
        <v>0</v>
      </c>
      <c r="AN1066" s="55"/>
      <c r="AO1066" s="3"/>
      <c r="AP1066" s="43" t="b">
        <v>0</v>
      </c>
      <c r="AQ1066" s="3" t="b">
        <v>0</v>
      </c>
    </row>
    <row r="1067" spans="1:43" x14ac:dyDescent="0.25">
      <c r="A1067" s="39" t="str">
        <f>_xlfn.CONCAT(Table4[[#This Row],[Order]],"-",Table4[[#This Row],[Line]])</f>
        <v>76847-5</v>
      </c>
      <c r="B1067" s="5">
        <v>43480</v>
      </c>
      <c r="C1067" s="8">
        <v>76847</v>
      </c>
      <c r="D1067" s="3" t="s">
        <v>3456</v>
      </c>
      <c r="E1067" s="8">
        <v>5</v>
      </c>
      <c r="F1067" s="8">
        <v>1</v>
      </c>
      <c r="G1067" s="3" t="s">
        <v>42</v>
      </c>
      <c r="H1067" s="8">
        <v>19</v>
      </c>
      <c r="I1067" s="43" t="b">
        <v>0</v>
      </c>
      <c r="J1067" s="43" t="b">
        <v>0</v>
      </c>
      <c r="K1067" t="s">
        <v>114</v>
      </c>
      <c r="L1067" s="43" t="b">
        <v>0</v>
      </c>
      <c r="M1067" s="43" t="b">
        <v>0</v>
      </c>
      <c r="N1067" s="43" t="b">
        <v>0</v>
      </c>
      <c r="O1067" t="s">
        <v>114</v>
      </c>
      <c r="P1067" t="s">
        <v>114</v>
      </c>
      <c r="Q1067" t="s">
        <v>114</v>
      </c>
      <c r="R1067" t="s">
        <v>114</v>
      </c>
      <c r="S1067" t="s">
        <v>114</v>
      </c>
      <c r="T1067" t="s">
        <v>114</v>
      </c>
      <c r="U1067" t="s">
        <v>114</v>
      </c>
      <c r="V1067" t="s">
        <v>114</v>
      </c>
      <c r="W1067" s="5">
        <v>43475</v>
      </c>
      <c r="X1067" s="3" t="s">
        <v>114</v>
      </c>
      <c r="Y1067" s="3"/>
      <c r="Z1067" s="3" t="s">
        <v>1085</v>
      </c>
      <c r="AA1067" s="3" t="s">
        <v>114</v>
      </c>
      <c r="AB1067" s="3" t="s">
        <v>74</v>
      </c>
      <c r="AC1067" s="8">
        <v>1</v>
      </c>
      <c r="AD1067" s="3" t="s">
        <v>1064</v>
      </c>
      <c r="AE1067" s="3"/>
      <c r="AF1067" s="3" t="s">
        <v>114</v>
      </c>
      <c r="AG1067" s="8">
        <v>19</v>
      </c>
      <c r="AH1067" s="3" t="s">
        <v>74</v>
      </c>
      <c r="AI1067" s="3" t="s">
        <v>1326</v>
      </c>
      <c r="AJ1067" t="s">
        <v>114</v>
      </c>
      <c r="AK1067" t="s">
        <v>114</v>
      </c>
      <c r="AL1067" t="s">
        <v>114</v>
      </c>
      <c r="AM1067" s="43" t="b">
        <v>0</v>
      </c>
      <c r="AN1067" s="3"/>
      <c r="AO1067" s="3"/>
      <c r="AP1067" s="43" t="b">
        <v>0</v>
      </c>
      <c r="AQ1067" s="3" t="b">
        <v>0</v>
      </c>
    </row>
    <row r="1068" spans="1:43" x14ac:dyDescent="0.25">
      <c r="A1068" s="39" t="str">
        <f>_xlfn.CONCAT(Table4[[#This Row],[Order]],"-",Table4[[#This Row],[Line]])</f>
        <v>76847-7</v>
      </c>
      <c r="B1068" s="5">
        <v>43480</v>
      </c>
      <c r="C1068" s="8">
        <v>76847</v>
      </c>
      <c r="D1068" s="3" t="s">
        <v>3457</v>
      </c>
      <c r="E1068" s="8">
        <v>7</v>
      </c>
      <c r="F1068" s="8">
        <v>1</v>
      </c>
      <c r="G1068" s="3" t="s">
        <v>42</v>
      </c>
      <c r="H1068" s="8">
        <v>2</v>
      </c>
      <c r="I1068" s="43" t="b">
        <v>0</v>
      </c>
      <c r="J1068" s="43" t="b">
        <v>0</v>
      </c>
      <c r="K1068" t="s">
        <v>114</v>
      </c>
      <c r="L1068" s="43" t="b">
        <v>0</v>
      </c>
      <c r="M1068" s="43" t="b">
        <v>0</v>
      </c>
      <c r="N1068" s="43" t="b">
        <v>0</v>
      </c>
      <c r="O1068" t="s">
        <v>114</v>
      </c>
      <c r="P1068" t="s">
        <v>114</v>
      </c>
      <c r="Q1068" t="s">
        <v>114</v>
      </c>
      <c r="R1068" t="s">
        <v>114</v>
      </c>
      <c r="S1068" t="s">
        <v>114</v>
      </c>
      <c r="T1068" t="s">
        <v>114</v>
      </c>
      <c r="U1068" t="s">
        <v>114</v>
      </c>
      <c r="V1068" t="s">
        <v>114</v>
      </c>
      <c r="W1068" s="5">
        <v>43475</v>
      </c>
      <c r="X1068" s="3" t="s">
        <v>114</v>
      </c>
      <c r="Y1068" s="3"/>
      <c r="Z1068" s="3" t="s">
        <v>17</v>
      </c>
      <c r="AA1068" s="3" t="s">
        <v>114</v>
      </c>
      <c r="AB1068" s="3" t="s">
        <v>74</v>
      </c>
      <c r="AC1068" s="8">
        <v>1</v>
      </c>
      <c r="AD1068" s="3" t="s">
        <v>3290</v>
      </c>
      <c r="AE1068" s="3"/>
      <c r="AF1068" s="3" t="s">
        <v>114</v>
      </c>
      <c r="AG1068" s="8">
        <v>2</v>
      </c>
      <c r="AH1068" s="3" t="s">
        <v>74</v>
      </c>
      <c r="AI1068" s="3" t="s">
        <v>1326</v>
      </c>
      <c r="AJ1068" t="s">
        <v>114</v>
      </c>
      <c r="AK1068" t="s">
        <v>114</v>
      </c>
      <c r="AL1068" t="s">
        <v>114</v>
      </c>
      <c r="AM1068" s="43" t="b">
        <v>0</v>
      </c>
      <c r="AN1068" s="3"/>
      <c r="AO1068" s="3"/>
      <c r="AP1068" s="43" t="b">
        <v>0</v>
      </c>
      <c r="AQ1068" s="3" t="b">
        <v>0</v>
      </c>
    </row>
    <row r="1069" spans="1:43" x14ac:dyDescent="0.25">
      <c r="A1069" s="39" t="str">
        <f>_xlfn.CONCAT(Table4[[#This Row],[Order]],"-",Table4[[#This Row],[Line]])</f>
        <v>76847-8</v>
      </c>
      <c r="B1069" s="1">
        <v>43480</v>
      </c>
      <c r="C1069" s="10">
        <v>76847</v>
      </c>
      <c r="D1069" s="7" t="s">
        <v>3459</v>
      </c>
      <c r="E1069" s="10">
        <v>8</v>
      </c>
      <c r="F1069" s="10">
        <v>1</v>
      </c>
      <c r="G1069" s="7" t="s">
        <v>42</v>
      </c>
      <c r="H1069" s="10">
        <v>2</v>
      </c>
      <c r="I1069" s="43" t="b">
        <v>0</v>
      </c>
      <c r="J1069" s="43" t="b">
        <v>0</v>
      </c>
      <c r="K1069" t="s">
        <v>114</v>
      </c>
      <c r="L1069" s="43" t="b">
        <v>0</v>
      </c>
      <c r="M1069" s="43" t="b">
        <v>0</v>
      </c>
      <c r="N1069" s="43" t="b">
        <v>0</v>
      </c>
      <c r="O1069" t="s">
        <v>114</v>
      </c>
      <c r="P1069" t="s">
        <v>114</v>
      </c>
      <c r="Q1069" t="s">
        <v>114</v>
      </c>
      <c r="R1069" t="s">
        <v>114</v>
      </c>
      <c r="S1069" t="s">
        <v>114</v>
      </c>
      <c r="T1069" t="s">
        <v>114</v>
      </c>
      <c r="U1069" t="s">
        <v>114</v>
      </c>
      <c r="V1069" t="s">
        <v>114</v>
      </c>
      <c r="W1069" s="5">
        <v>43475</v>
      </c>
      <c r="X1069" s="7" t="s">
        <v>114</v>
      </c>
      <c r="Y1069" s="7"/>
      <c r="Z1069" s="7" t="s">
        <v>17</v>
      </c>
      <c r="AA1069" s="7" t="s">
        <v>114</v>
      </c>
      <c r="AB1069" s="7" t="s">
        <v>74</v>
      </c>
      <c r="AC1069" s="10">
        <v>1</v>
      </c>
      <c r="AD1069" s="7" t="s">
        <v>3458</v>
      </c>
      <c r="AE1069" s="7"/>
      <c r="AF1069" s="7" t="s">
        <v>114</v>
      </c>
      <c r="AG1069" s="10">
        <v>2</v>
      </c>
      <c r="AH1069" s="3" t="s">
        <v>74</v>
      </c>
      <c r="AI1069" s="3" t="s">
        <v>1326</v>
      </c>
      <c r="AJ1069" t="s">
        <v>114</v>
      </c>
      <c r="AK1069" t="s">
        <v>114</v>
      </c>
      <c r="AL1069" t="s">
        <v>114</v>
      </c>
      <c r="AM1069" s="43" t="b">
        <v>0</v>
      </c>
      <c r="AN1069" s="3"/>
      <c r="AO1069" s="3"/>
      <c r="AP1069" s="43" t="b">
        <v>0</v>
      </c>
      <c r="AQ1069" s="3" t="b">
        <v>0</v>
      </c>
    </row>
    <row r="1070" spans="1:43" x14ac:dyDescent="0.25">
      <c r="A1070" s="39" t="str">
        <f>_xlfn.CONCAT(Table4[[#This Row],[Order]],"-",Table4[[#This Row],[Line]])</f>
        <v>76847-9</v>
      </c>
      <c r="B1070" s="1">
        <v>43480</v>
      </c>
      <c r="C1070" s="10">
        <v>76847</v>
      </c>
      <c r="D1070" s="7" t="s">
        <v>3461</v>
      </c>
      <c r="E1070" s="10">
        <v>9</v>
      </c>
      <c r="F1070" s="10">
        <v>1</v>
      </c>
      <c r="G1070" s="7" t="s">
        <v>42</v>
      </c>
      <c r="H1070" s="10">
        <v>2</v>
      </c>
      <c r="I1070" s="43" t="b">
        <v>0</v>
      </c>
      <c r="J1070" s="43" t="b">
        <v>0</v>
      </c>
      <c r="K1070" t="s">
        <v>114</v>
      </c>
      <c r="L1070" s="43" t="b">
        <v>0</v>
      </c>
      <c r="M1070" s="43" t="b">
        <v>0</v>
      </c>
      <c r="N1070" s="43" t="b">
        <v>0</v>
      </c>
      <c r="O1070" t="s">
        <v>114</v>
      </c>
      <c r="P1070" t="s">
        <v>114</v>
      </c>
      <c r="Q1070" t="s">
        <v>114</v>
      </c>
      <c r="R1070" t="s">
        <v>114</v>
      </c>
      <c r="S1070" t="s">
        <v>114</v>
      </c>
      <c r="T1070" t="s">
        <v>114</v>
      </c>
      <c r="U1070" t="s">
        <v>114</v>
      </c>
      <c r="V1070" t="s">
        <v>114</v>
      </c>
      <c r="W1070" s="5">
        <v>43475</v>
      </c>
      <c r="X1070" s="7" t="s">
        <v>114</v>
      </c>
      <c r="Y1070" s="7"/>
      <c r="Z1070" s="7" t="s">
        <v>17</v>
      </c>
      <c r="AA1070" s="7" t="s">
        <v>114</v>
      </c>
      <c r="AB1070" s="7" t="s">
        <v>74</v>
      </c>
      <c r="AC1070" s="10">
        <v>1</v>
      </c>
      <c r="AD1070" s="7" t="s">
        <v>3460</v>
      </c>
      <c r="AE1070" s="7"/>
      <c r="AF1070" s="7" t="s">
        <v>114</v>
      </c>
      <c r="AG1070" s="10">
        <v>4</v>
      </c>
      <c r="AH1070" s="3" t="s">
        <v>74</v>
      </c>
      <c r="AI1070" s="3" t="s">
        <v>1326</v>
      </c>
      <c r="AJ1070" t="s">
        <v>114</v>
      </c>
      <c r="AK1070" t="s">
        <v>114</v>
      </c>
      <c r="AL1070" t="s">
        <v>114</v>
      </c>
      <c r="AM1070" s="43" t="b">
        <v>0</v>
      </c>
      <c r="AN1070" s="3"/>
      <c r="AO1070" s="3"/>
      <c r="AP1070" s="43" t="b">
        <v>0</v>
      </c>
      <c r="AQ1070" s="3" t="b">
        <v>0</v>
      </c>
    </row>
    <row r="1071" spans="1:43" x14ac:dyDescent="0.25">
      <c r="A1071" s="39" t="str">
        <f>_xlfn.CONCAT(Table4[[#This Row],[Order]],"-",Table4[[#This Row],[Line]])</f>
        <v>76847-10</v>
      </c>
      <c r="B1071" s="1">
        <v>43480</v>
      </c>
      <c r="C1071" s="10">
        <v>76847</v>
      </c>
      <c r="D1071" s="7" t="s">
        <v>3463</v>
      </c>
      <c r="E1071" s="10">
        <v>10</v>
      </c>
      <c r="F1071" s="10">
        <v>1</v>
      </c>
      <c r="G1071" s="7" t="s">
        <v>42</v>
      </c>
      <c r="H1071" s="10">
        <v>2</v>
      </c>
      <c r="I1071" s="43" t="b">
        <v>0</v>
      </c>
      <c r="J1071" s="43" t="b">
        <v>0</v>
      </c>
      <c r="K1071" t="s">
        <v>114</v>
      </c>
      <c r="L1071" s="43" t="b">
        <v>0</v>
      </c>
      <c r="M1071" s="43" t="b">
        <v>0</v>
      </c>
      <c r="N1071" s="43" t="b">
        <v>0</v>
      </c>
      <c r="O1071" t="s">
        <v>114</v>
      </c>
      <c r="P1071" t="s">
        <v>114</v>
      </c>
      <c r="Q1071" t="s">
        <v>114</v>
      </c>
      <c r="R1071" t="s">
        <v>114</v>
      </c>
      <c r="S1071" t="s">
        <v>114</v>
      </c>
      <c r="T1071" t="s">
        <v>114</v>
      </c>
      <c r="U1071" t="s">
        <v>114</v>
      </c>
      <c r="V1071" t="s">
        <v>114</v>
      </c>
      <c r="W1071" s="5">
        <v>43475</v>
      </c>
      <c r="X1071" s="7" t="s">
        <v>114</v>
      </c>
      <c r="Y1071" s="7"/>
      <c r="Z1071" s="7" t="s">
        <v>17</v>
      </c>
      <c r="AA1071" s="7" t="s">
        <v>114</v>
      </c>
      <c r="AB1071" s="7" t="s">
        <v>74</v>
      </c>
      <c r="AC1071" s="10">
        <v>1</v>
      </c>
      <c r="AD1071" s="7" t="s">
        <v>3462</v>
      </c>
      <c r="AE1071" s="7"/>
      <c r="AF1071" s="7" t="s">
        <v>114</v>
      </c>
      <c r="AG1071" s="10">
        <v>2</v>
      </c>
      <c r="AH1071" s="3" t="s">
        <v>74</v>
      </c>
      <c r="AI1071" s="3" t="s">
        <v>1326</v>
      </c>
      <c r="AJ1071" t="s">
        <v>114</v>
      </c>
      <c r="AK1071" t="s">
        <v>114</v>
      </c>
      <c r="AL1071" t="s">
        <v>114</v>
      </c>
      <c r="AM1071" s="43" t="b">
        <v>0</v>
      </c>
      <c r="AN1071" s="3"/>
      <c r="AO1071" s="3"/>
      <c r="AP1071" s="43" t="b">
        <v>0</v>
      </c>
      <c r="AQ1071" s="3" t="b">
        <v>0</v>
      </c>
    </row>
    <row r="1072" spans="1:43" x14ac:dyDescent="0.25">
      <c r="A1072" s="39" t="str">
        <f>_xlfn.CONCAT(Table4[[#This Row],[Order]],"-",Table4[[#This Row],[Line]])</f>
        <v>76854-1</v>
      </c>
      <c r="B1072" s="1">
        <v>43462</v>
      </c>
      <c r="C1072" s="10">
        <v>76854</v>
      </c>
      <c r="D1072" s="7" t="s">
        <v>3748</v>
      </c>
      <c r="E1072" s="10">
        <v>1</v>
      </c>
      <c r="F1072" s="10">
        <v>1</v>
      </c>
      <c r="G1072" s="7" t="s">
        <v>43</v>
      </c>
      <c r="H1072" s="10">
        <v>10</v>
      </c>
      <c r="I1072" s="43" t="b">
        <v>1</v>
      </c>
      <c r="J1072" s="43" t="b">
        <v>1</v>
      </c>
      <c r="K1072" t="s">
        <v>135</v>
      </c>
      <c r="L1072" s="43" t="b">
        <v>1</v>
      </c>
      <c r="M1072" s="43" t="b">
        <v>1</v>
      </c>
      <c r="N1072" s="43" t="b">
        <v>1</v>
      </c>
      <c r="O1072" t="s">
        <v>114</v>
      </c>
      <c r="P1072" t="s">
        <v>138</v>
      </c>
      <c r="Q1072" t="s">
        <v>114</v>
      </c>
      <c r="R1072" t="s">
        <v>114</v>
      </c>
      <c r="S1072" t="s">
        <v>114</v>
      </c>
      <c r="T1072" t="s">
        <v>114</v>
      </c>
      <c r="U1072" t="s">
        <v>114</v>
      </c>
      <c r="V1072" t="s">
        <v>114</v>
      </c>
      <c r="W1072" s="5">
        <v>43455</v>
      </c>
      <c r="X1072" s="7" t="s">
        <v>114</v>
      </c>
      <c r="Y1072" s="7" t="s">
        <v>4575</v>
      </c>
      <c r="Z1072" s="7" t="s">
        <v>1453</v>
      </c>
      <c r="AA1072" s="7" t="s">
        <v>0</v>
      </c>
      <c r="AB1072" s="7" t="s">
        <v>74</v>
      </c>
      <c r="AC1072" s="10">
        <v>7</v>
      </c>
      <c r="AD1072" s="7" t="s">
        <v>62</v>
      </c>
      <c r="AE1072" s="7">
        <v>43455</v>
      </c>
      <c r="AF1072" s="7" t="s">
        <v>114</v>
      </c>
      <c r="AG1072" s="10">
        <v>10</v>
      </c>
      <c r="AH1072" s="3" t="s">
        <v>180</v>
      </c>
      <c r="AI1072" s="3" t="s">
        <v>1324</v>
      </c>
      <c r="AJ1072" t="s">
        <v>114</v>
      </c>
      <c r="AK1072" t="s">
        <v>114</v>
      </c>
      <c r="AL1072" t="s">
        <v>114</v>
      </c>
      <c r="AM1072" s="43" t="b">
        <v>1</v>
      </c>
      <c r="AN1072" s="3">
        <v>43461.537341006901</v>
      </c>
      <c r="AO1072" s="3"/>
      <c r="AP1072" s="43" t="b">
        <v>1</v>
      </c>
      <c r="AQ1072" s="3" t="b">
        <v>1</v>
      </c>
    </row>
    <row r="1073" spans="1:43" x14ac:dyDescent="0.25">
      <c r="A1073" s="39" t="str">
        <f>_xlfn.CONCAT(Table4[[#This Row],[Order]],"-",Table4[[#This Row],[Line]])</f>
        <v>76854-2</v>
      </c>
      <c r="B1073" s="1">
        <v>43462</v>
      </c>
      <c r="C1073" s="10">
        <v>76854</v>
      </c>
      <c r="D1073" s="7" t="s">
        <v>3749</v>
      </c>
      <c r="E1073" s="10">
        <v>2</v>
      </c>
      <c r="F1073" s="10">
        <v>1</v>
      </c>
      <c r="G1073" s="7" t="s">
        <v>43</v>
      </c>
      <c r="H1073" s="10">
        <v>7</v>
      </c>
      <c r="I1073" s="43" t="b">
        <v>1</v>
      </c>
      <c r="J1073" s="43" t="b">
        <v>1</v>
      </c>
      <c r="K1073" t="s">
        <v>135</v>
      </c>
      <c r="L1073" s="43" t="b">
        <v>1</v>
      </c>
      <c r="M1073" s="43" t="b">
        <v>1</v>
      </c>
      <c r="N1073" s="43" t="b">
        <v>1</v>
      </c>
      <c r="O1073" t="s">
        <v>114</v>
      </c>
      <c r="P1073" t="s">
        <v>138</v>
      </c>
      <c r="Q1073" t="s">
        <v>114</v>
      </c>
      <c r="R1073" t="s">
        <v>114</v>
      </c>
      <c r="S1073" t="s">
        <v>114</v>
      </c>
      <c r="T1073" t="s">
        <v>114</v>
      </c>
      <c r="U1073" t="s">
        <v>114</v>
      </c>
      <c r="V1073" t="s">
        <v>114</v>
      </c>
      <c r="W1073" s="5">
        <v>43455</v>
      </c>
      <c r="X1073" s="7" t="s">
        <v>114</v>
      </c>
      <c r="Y1073" s="7" t="s">
        <v>4576</v>
      </c>
      <c r="Z1073" s="7" t="s">
        <v>2795</v>
      </c>
      <c r="AA1073" s="7" t="s">
        <v>125</v>
      </c>
      <c r="AB1073" s="7" t="s">
        <v>74</v>
      </c>
      <c r="AC1073" s="10">
        <v>7</v>
      </c>
      <c r="AD1073" s="7" t="s">
        <v>3750</v>
      </c>
      <c r="AE1073" s="7">
        <v>43455</v>
      </c>
      <c r="AF1073" s="7" t="s">
        <v>114</v>
      </c>
      <c r="AG1073" s="10">
        <v>7</v>
      </c>
      <c r="AH1073" s="3" t="s">
        <v>180</v>
      </c>
      <c r="AI1073" s="3" t="s">
        <v>1324</v>
      </c>
      <c r="AJ1073" t="s">
        <v>114</v>
      </c>
      <c r="AK1073" t="s">
        <v>114</v>
      </c>
      <c r="AL1073" t="s">
        <v>114</v>
      </c>
      <c r="AM1073" s="43" t="b">
        <v>1</v>
      </c>
      <c r="AN1073" s="3">
        <v>43461.537358182897</v>
      </c>
      <c r="AO1073" s="3"/>
      <c r="AP1073" s="43" t="b">
        <v>1</v>
      </c>
      <c r="AQ1073" s="3" t="b">
        <v>1</v>
      </c>
    </row>
    <row r="1074" spans="1:43" x14ac:dyDescent="0.25">
      <c r="A1074" s="39" t="str">
        <f>_xlfn.CONCAT(Table4[[#This Row],[Order]],"-",Table4[[#This Row],[Line]])</f>
        <v>76854-3</v>
      </c>
      <c r="B1074" s="1">
        <v>43462</v>
      </c>
      <c r="C1074" s="10">
        <v>76854</v>
      </c>
      <c r="D1074" s="7" t="s">
        <v>3751</v>
      </c>
      <c r="E1074" s="10">
        <v>3</v>
      </c>
      <c r="F1074" s="10">
        <v>1</v>
      </c>
      <c r="G1074" s="7" t="s">
        <v>43</v>
      </c>
      <c r="H1074" s="10">
        <v>7</v>
      </c>
      <c r="I1074" s="43" t="b">
        <v>1</v>
      </c>
      <c r="J1074" s="43" t="b">
        <v>1</v>
      </c>
      <c r="K1074" t="s">
        <v>135</v>
      </c>
      <c r="L1074" s="43" t="b">
        <v>1</v>
      </c>
      <c r="M1074" s="43" t="b">
        <v>1</v>
      </c>
      <c r="N1074" s="43" t="b">
        <v>1</v>
      </c>
      <c r="O1074" t="s">
        <v>114</v>
      </c>
      <c r="P1074" t="s">
        <v>138</v>
      </c>
      <c r="Q1074" t="s">
        <v>114</v>
      </c>
      <c r="R1074" t="s">
        <v>114</v>
      </c>
      <c r="S1074" t="s">
        <v>114</v>
      </c>
      <c r="T1074" t="s">
        <v>114</v>
      </c>
      <c r="U1074" t="s">
        <v>114</v>
      </c>
      <c r="V1074" t="s">
        <v>114</v>
      </c>
      <c r="W1074" s="5">
        <v>43455</v>
      </c>
      <c r="X1074" s="7" t="s">
        <v>114</v>
      </c>
      <c r="Y1074" s="7" t="s">
        <v>4577</v>
      </c>
      <c r="Z1074" s="7" t="s">
        <v>2795</v>
      </c>
      <c r="AA1074" s="7" t="s">
        <v>114</v>
      </c>
      <c r="AB1074" s="7" t="s">
        <v>74</v>
      </c>
      <c r="AC1074" s="10">
        <v>7</v>
      </c>
      <c r="AD1074" s="7" t="s">
        <v>3752</v>
      </c>
      <c r="AE1074" s="7">
        <v>43455</v>
      </c>
      <c r="AF1074" s="7" t="s">
        <v>114</v>
      </c>
      <c r="AG1074" s="10">
        <v>7</v>
      </c>
      <c r="AH1074" s="3" t="s">
        <v>180</v>
      </c>
      <c r="AI1074" s="3" t="s">
        <v>1324</v>
      </c>
      <c r="AJ1074" t="s">
        <v>114</v>
      </c>
      <c r="AK1074" t="s">
        <v>114</v>
      </c>
      <c r="AL1074" t="s">
        <v>114</v>
      </c>
      <c r="AM1074" s="43" t="b">
        <v>1</v>
      </c>
      <c r="AN1074" s="3">
        <v>43461.537350775499</v>
      </c>
      <c r="AO1074" s="3"/>
      <c r="AP1074" s="43" t="b">
        <v>1</v>
      </c>
      <c r="AQ1074" s="3" t="b">
        <v>0</v>
      </c>
    </row>
    <row r="1075" spans="1:43" x14ac:dyDescent="0.25">
      <c r="A1075" s="39" t="str">
        <f>_xlfn.CONCAT(Table4[[#This Row],[Order]],"-",Table4[[#This Row],[Line]])</f>
        <v>76855-1</v>
      </c>
      <c r="B1075" s="1">
        <v>43481</v>
      </c>
      <c r="C1075" s="10">
        <v>76855</v>
      </c>
      <c r="D1075" s="7" t="s">
        <v>5511</v>
      </c>
      <c r="E1075" s="10">
        <v>1</v>
      </c>
      <c r="F1075" s="10">
        <v>1</v>
      </c>
      <c r="G1075" s="7" t="s">
        <v>42</v>
      </c>
      <c r="H1075" s="10">
        <v>8</v>
      </c>
      <c r="I1075" s="43" t="b">
        <v>0</v>
      </c>
      <c r="J1075" s="43" t="b">
        <v>0</v>
      </c>
      <c r="K1075" t="s">
        <v>114</v>
      </c>
      <c r="L1075" s="43" t="b">
        <v>0</v>
      </c>
      <c r="M1075" s="43" t="b">
        <v>0</v>
      </c>
      <c r="N1075" s="43" t="b">
        <v>0</v>
      </c>
      <c r="O1075" t="s">
        <v>114</v>
      </c>
      <c r="P1075" t="s">
        <v>114</v>
      </c>
      <c r="Q1075" t="s">
        <v>114</v>
      </c>
      <c r="R1075" t="s">
        <v>114</v>
      </c>
      <c r="S1075" t="s">
        <v>114</v>
      </c>
      <c r="T1075" t="s">
        <v>114</v>
      </c>
      <c r="U1075" t="s">
        <v>114</v>
      </c>
      <c r="V1075" t="s">
        <v>114</v>
      </c>
      <c r="W1075" s="5">
        <v>43476</v>
      </c>
      <c r="X1075" s="7" t="s">
        <v>114</v>
      </c>
      <c r="Y1075" s="7"/>
      <c r="Z1075" s="7" t="s">
        <v>4679</v>
      </c>
      <c r="AA1075" s="7" t="s">
        <v>114</v>
      </c>
      <c r="AB1075" s="7" t="s">
        <v>74</v>
      </c>
      <c r="AC1075" s="10">
        <v>1</v>
      </c>
      <c r="AD1075" s="7" t="s">
        <v>3377</v>
      </c>
      <c r="AE1075" s="7"/>
      <c r="AF1075" s="7" t="s">
        <v>114</v>
      </c>
      <c r="AG1075" s="10">
        <v>8</v>
      </c>
      <c r="AH1075" s="3" t="s">
        <v>74</v>
      </c>
      <c r="AI1075" s="3" t="s">
        <v>1322</v>
      </c>
      <c r="AJ1075" t="s">
        <v>114</v>
      </c>
      <c r="AK1075" t="s">
        <v>114</v>
      </c>
      <c r="AL1075" t="s">
        <v>114</v>
      </c>
      <c r="AM1075" s="43" t="b">
        <v>0</v>
      </c>
      <c r="AN1075" s="3"/>
      <c r="AO1075" s="3"/>
      <c r="AP1075" s="43" t="b">
        <v>0</v>
      </c>
      <c r="AQ1075" s="3" t="b">
        <v>0</v>
      </c>
    </row>
    <row r="1076" spans="1:43" x14ac:dyDescent="0.25">
      <c r="A1076" s="39" t="str">
        <f>_xlfn.CONCAT(Table4[[#This Row],[Order]],"-",Table4[[#This Row],[Line]])</f>
        <v>76855-3</v>
      </c>
      <c r="B1076" s="1">
        <v>43481</v>
      </c>
      <c r="C1076" s="10">
        <v>76855</v>
      </c>
      <c r="D1076" s="7" t="s">
        <v>5512</v>
      </c>
      <c r="E1076" s="10">
        <v>3</v>
      </c>
      <c r="F1076" s="10">
        <v>1</v>
      </c>
      <c r="G1076" s="7" t="s">
        <v>42</v>
      </c>
      <c r="H1076" s="10">
        <v>2</v>
      </c>
      <c r="I1076" s="43" t="b">
        <v>0</v>
      </c>
      <c r="J1076" s="43" t="b">
        <v>0</v>
      </c>
      <c r="K1076" t="s">
        <v>114</v>
      </c>
      <c r="L1076" s="43" t="b">
        <v>0</v>
      </c>
      <c r="M1076" s="43" t="b">
        <v>0</v>
      </c>
      <c r="N1076" s="43" t="b">
        <v>0</v>
      </c>
      <c r="O1076" t="s">
        <v>114</v>
      </c>
      <c r="P1076" t="s">
        <v>114</v>
      </c>
      <c r="Q1076" t="s">
        <v>114</v>
      </c>
      <c r="R1076" t="s">
        <v>114</v>
      </c>
      <c r="S1076" t="s">
        <v>114</v>
      </c>
      <c r="T1076" t="s">
        <v>114</v>
      </c>
      <c r="U1076" t="s">
        <v>114</v>
      </c>
      <c r="V1076" t="s">
        <v>114</v>
      </c>
      <c r="W1076" s="5">
        <v>43476</v>
      </c>
      <c r="X1076" s="7" t="s">
        <v>114</v>
      </c>
      <c r="Y1076" s="7"/>
      <c r="Z1076" s="7" t="s">
        <v>4890</v>
      </c>
      <c r="AA1076" s="7" t="s">
        <v>114</v>
      </c>
      <c r="AB1076" s="7" t="s">
        <v>74</v>
      </c>
      <c r="AC1076" s="10">
        <v>1</v>
      </c>
      <c r="AD1076" s="7" t="s">
        <v>4161</v>
      </c>
      <c r="AE1076" s="7"/>
      <c r="AF1076" s="7" t="s">
        <v>114</v>
      </c>
      <c r="AG1076" s="10">
        <v>2</v>
      </c>
      <c r="AH1076" s="3" t="s">
        <v>74</v>
      </c>
      <c r="AI1076" s="3" t="s">
        <v>1322</v>
      </c>
      <c r="AJ1076" t="s">
        <v>114</v>
      </c>
      <c r="AK1076" t="s">
        <v>114</v>
      </c>
      <c r="AL1076" t="s">
        <v>114</v>
      </c>
      <c r="AM1076" s="43" t="b">
        <v>0</v>
      </c>
      <c r="AN1076" s="3"/>
      <c r="AO1076" s="3"/>
      <c r="AP1076" s="43" t="b">
        <v>0</v>
      </c>
      <c r="AQ1076" s="3" t="b">
        <v>0</v>
      </c>
    </row>
    <row r="1077" spans="1:43" x14ac:dyDescent="0.25">
      <c r="A1077" s="39" t="str">
        <f>_xlfn.CONCAT(Table4[[#This Row],[Order]],"-",Table4[[#This Row],[Line]])</f>
        <v>76855-4</v>
      </c>
      <c r="B1077" s="1">
        <v>43481</v>
      </c>
      <c r="C1077" s="10">
        <v>76855</v>
      </c>
      <c r="D1077" s="7" t="s">
        <v>5514</v>
      </c>
      <c r="E1077" s="10">
        <v>4</v>
      </c>
      <c r="F1077" s="10">
        <v>1</v>
      </c>
      <c r="G1077" s="7" t="s">
        <v>42</v>
      </c>
      <c r="H1077" s="10">
        <v>2</v>
      </c>
      <c r="I1077" s="43" t="b">
        <v>0</v>
      </c>
      <c r="J1077" s="43" t="b">
        <v>0</v>
      </c>
      <c r="K1077" t="s">
        <v>114</v>
      </c>
      <c r="L1077" s="43" t="b">
        <v>0</v>
      </c>
      <c r="M1077" s="43" t="b">
        <v>0</v>
      </c>
      <c r="N1077" s="43" t="b">
        <v>0</v>
      </c>
      <c r="O1077" t="s">
        <v>114</v>
      </c>
      <c r="P1077" t="s">
        <v>114</v>
      </c>
      <c r="Q1077" t="s">
        <v>114</v>
      </c>
      <c r="R1077" t="s">
        <v>114</v>
      </c>
      <c r="S1077" t="s">
        <v>114</v>
      </c>
      <c r="T1077" t="s">
        <v>114</v>
      </c>
      <c r="U1077" t="s">
        <v>114</v>
      </c>
      <c r="V1077" t="s">
        <v>114</v>
      </c>
      <c r="W1077" s="5">
        <v>43476</v>
      </c>
      <c r="X1077" s="7" t="s">
        <v>114</v>
      </c>
      <c r="Y1077" s="7"/>
      <c r="Z1077" s="7" t="s">
        <v>4891</v>
      </c>
      <c r="AA1077" s="7" t="s">
        <v>114</v>
      </c>
      <c r="AB1077" s="7" t="s">
        <v>74</v>
      </c>
      <c r="AC1077" s="10">
        <v>1</v>
      </c>
      <c r="AD1077" s="7" t="s">
        <v>5513</v>
      </c>
      <c r="AE1077" s="7"/>
      <c r="AF1077" s="7" t="s">
        <v>114</v>
      </c>
      <c r="AG1077" s="10">
        <v>2</v>
      </c>
      <c r="AH1077" s="3" t="s">
        <v>74</v>
      </c>
      <c r="AI1077" s="3" t="s">
        <v>1322</v>
      </c>
      <c r="AJ1077" t="s">
        <v>114</v>
      </c>
      <c r="AK1077" t="s">
        <v>114</v>
      </c>
      <c r="AL1077" t="s">
        <v>114</v>
      </c>
      <c r="AM1077" s="43" t="b">
        <v>0</v>
      </c>
      <c r="AN1077" s="3"/>
      <c r="AO1077" s="3"/>
      <c r="AP1077" s="43" t="b">
        <v>0</v>
      </c>
      <c r="AQ1077" s="3" t="b">
        <v>0</v>
      </c>
    </row>
    <row r="1078" spans="1:43" x14ac:dyDescent="0.25">
      <c r="A1078" s="39" t="str">
        <f>_xlfn.CONCAT(Table4[[#This Row],[Order]],"-",Table4[[#This Row],[Line]])</f>
        <v>76855-5</v>
      </c>
      <c r="B1078" s="1">
        <v>43481</v>
      </c>
      <c r="C1078" s="10">
        <v>76855</v>
      </c>
      <c r="D1078" s="7" t="s">
        <v>5516</v>
      </c>
      <c r="E1078" s="10">
        <v>5</v>
      </c>
      <c r="F1078" s="10">
        <v>1</v>
      </c>
      <c r="G1078" s="7" t="s">
        <v>42</v>
      </c>
      <c r="H1078" s="10">
        <v>1</v>
      </c>
      <c r="I1078" s="43" t="b">
        <v>0</v>
      </c>
      <c r="J1078" s="43" t="b">
        <v>0</v>
      </c>
      <c r="K1078" t="s">
        <v>114</v>
      </c>
      <c r="L1078" s="43" t="b">
        <v>0</v>
      </c>
      <c r="M1078" s="43" t="b">
        <v>0</v>
      </c>
      <c r="N1078" s="43" t="b">
        <v>0</v>
      </c>
      <c r="O1078" t="s">
        <v>114</v>
      </c>
      <c r="P1078" t="s">
        <v>114</v>
      </c>
      <c r="Q1078" t="s">
        <v>114</v>
      </c>
      <c r="R1078" t="s">
        <v>114</v>
      </c>
      <c r="S1078" t="s">
        <v>114</v>
      </c>
      <c r="T1078" t="s">
        <v>114</v>
      </c>
      <c r="U1078" t="s">
        <v>114</v>
      </c>
      <c r="V1078" t="s">
        <v>114</v>
      </c>
      <c r="W1078" s="5">
        <v>43476</v>
      </c>
      <c r="X1078" s="7" t="s">
        <v>114</v>
      </c>
      <c r="Y1078" s="7"/>
      <c r="Z1078" s="7" t="s">
        <v>5250</v>
      </c>
      <c r="AA1078" s="7" t="s">
        <v>114</v>
      </c>
      <c r="AB1078" s="7" t="s">
        <v>74</v>
      </c>
      <c r="AC1078" s="10">
        <v>1</v>
      </c>
      <c r="AD1078" s="7" t="s">
        <v>5515</v>
      </c>
      <c r="AE1078" s="7"/>
      <c r="AF1078" s="7" t="s">
        <v>114</v>
      </c>
      <c r="AG1078" s="10">
        <v>1</v>
      </c>
      <c r="AH1078" s="3" t="s">
        <v>74</v>
      </c>
      <c r="AI1078" s="3" t="s">
        <v>1322</v>
      </c>
      <c r="AJ1078" t="s">
        <v>114</v>
      </c>
      <c r="AK1078" t="s">
        <v>114</v>
      </c>
      <c r="AL1078" t="s">
        <v>114</v>
      </c>
      <c r="AM1078" s="43" t="b">
        <v>0</v>
      </c>
      <c r="AN1078" s="3"/>
      <c r="AO1078" s="3"/>
      <c r="AP1078" s="43" t="b">
        <v>0</v>
      </c>
      <c r="AQ1078" s="3" t="b">
        <v>0</v>
      </c>
    </row>
    <row r="1079" spans="1:43" x14ac:dyDescent="0.25">
      <c r="A1079" s="39" t="str">
        <f>_xlfn.CONCAT(Table4[[#This Row],[Order]],"-",Table4[[#This Row],[Line]])</f>
        <v>76855-6</v>
      </c>
      <c r="B1079" s="59">
        <v>43481</v>
      </c>
      <c r="C1079" s="57">
        <v>76855</v>
      </c>
      <c r="D1079" s="58" t="s">
        <v>5517</v>
      </c>
      <c r="E1079" s="57">
        <v>6</v>
      </c>
      <c r="F1079" s="57">
        <v>1</v>
      </c>
      <c r="G1079" s="58" t="s">
        <v>42</v>
      </c>
      <c r="H1079" s="57">
        <v>3</v>
      </c>
      <c r="I1079" s="43" t="b">
        <v>0</v>
      </c>
      <c r="J1079" s="43" t="b">
        <v>0</v>
      </c>
      <c r="K1079" t="s">
        <v>114</v>
      </c>
      <c r="L1079" s="43" t="b">
        <v>0</v>
      </c>
      <c r="M1079" s="43" t="b">
        <v>0</v>
      </c>
      <c r="N1079" s="43" t="b">
        <v>0</v>
      </c>
      <c r="O1079" t="s">
        <v>114</v>
      </c>
      <c r="P1079" t="s">
        <v>114</v>
      </c>
      <c r="Q1079" t="s">
        <v>114</v>
      </c>
      <c r="R1079" t="s">
        <v>114</v>
      </c>
      <c r="S1079" t="s">
        <v>114</v>
      </c>
      <c r="T1079" t="s">
        <v>114</v>
      </c>
      <c r="U1079" t="s">
        <v>114</v>
      </c>
      <c r="V1079" t="s">
        <v>114</v>
      </c>
      <c r="W1079" s="5">
        <v>43476</v>
      </c>
      <c r="X1079" s="58" t="s">
        <v>114</v>
      </c>
      <c r="Y1079" s="58"/>
      <c r="Z1079" s="58" t="s">
        <v>146</v>
      </c>
      <c r="AA1079" s="58" t="s">
        <v>114</v>
      </c>
      <c r="AB1079" s="58" t="s">
        <v>74</v>
      </c>
      <c r="AC1079" s="57">
        <v>1</v>
      </c>
      <c r="AD1079" s="58" t="s">
        <v>4211</v>
      </c>
      <c r="AE1079" s="59"/>
      <c r="AF1079" s="58" t="s">
        <v>114</v>
      </c>
      <c r="AG1079" s="57">
        <v>3</v>
      </c>
      <c r="AH1079" s="3" t="s">
        <v>74</v>
      </c>
      <c r="AI1079" s="3" t="s">
        <v>1322</v>
      </c>
      <c r="AJ1079" t="s">
        <v>114</v>
      </c>
      <c r="AK1079" t="s">
        <v>114</v>
      </c>
      <c r="AL1079" t="s">
        <v>114</v>
      </c>
      <c r="AM1079" s="43" t="b">
        <v>0</v>
      </c>
      <c r="AN1079" s="3"/>
      <c r="AO1079" s="3"/>
      <c r="AP1079" s="43" t="b">
        <v>0</v>
      </c>
      <c r="AQ1079" s="3" t="b">
        <v>0</v>
      </c>
    </row>
    <row r="1080" spans="1:43" x14ac:dyDescent="0.25">
      <c r="A1080" s="39" t="str">
        <f>_xlfn.CONCAT(Table4[[#This Row],[Order]],"-",Table4[[#This Row],[Line]])</f>
        <v>76855-7</v>
      </c>
      <c r="B1080" s="5">
        <v>43481</v>
      </c>
      <c r="C1080" s="8">
        <v>76855</v>
      </c>
      <c r="D1080" s="3" t="s">
        <v>5518</v>
      </c>
      <c r="E1080" s="8">
        <v>7</v>
      </c>
      <c r="F1080" s="8">
        <v>1</v>
      </c>
      <c r="G1080" s="3" t="s">
        <v>42</v>
      </c>
      <c r="H1080" s="8">
        <v>4</v>
      </c>
      <c r="I1080" s="43" t="b">
        <v>0</v>
      </c>
      <c r="J1080" s="43" t="b">
        <v>0</v>
      </c>
      <c r="K1080" t="s">
        <v>114</v>
      </c>
      <c r="L1080" s="43" t="b">
        <v>0</v>
      </c>
      <c r="M1080" s="43" t="b">
        <v>0</v>
      </c>
      <c r="N1080" s="43" t="b">
        <v>0</v>
      </c>
      <c r="O1080" t="s">
        <v>114</v>
      </c>
      <c r="P1080" t="s">
        <v>114</v>
      </c>
      <c r="Q1080" t="s">
        <v>114</v>
      </c>
      <c r="R1080" t="s">
        <v>114</v>
      </c>
      <c r="S1080" t="s">
        <v>114</v>
      </c>
      <c r="T1080" t="s">
        <v>114</v>
      </c>
      <c r="U1080" t="s">
        <v>114</v>
      </c>
      <c r="V1080" t="s">
        <v>114</v>
      </c>
      <c r="W1080" s="5">
        <v>43476</v>
      </c>
      <c r="X1080" s="3" t="s">
        <v>114</v>
      </c>
      <c r="Y1080" s="3"/>
      <c r="Z1080" s="3" t="s">
        <v>26</v>
      </c>
      <c r="AA1080" s="3" t="s">
        <v>114</v>
      </c>
      <c r="AB1080" s="3" t="s">
        <v>74</v>
      </c>
      <c r="AC1080" s="8">
        <v>1</v>
      </c>
      <c r="AD1080" s="3" t="s">
        <v>3306</v>
      </c>
      <c r="AE1080" s="3"/>
      <c r="AF1080" s="3" t="s">
        <v>114</v>
      </c>
      <c r="AG1080" s="8">
        <v>4</v>
      </c>
      <c r="AH1080" s="3" t="s">
        <v>74</v>
      </c>
      <c r="AI1080" s="3" t="s">
        <v>1322</v>
      </c>
      <c r="AJ1080" t="s">
        <v>114</v>
      </c>
      <c r="AK1080" t="s">
        <v>114</v>
      </c>
      <c r="AL1080" t="s">
        <v>114</v>
      </c>
      <c r="AM1080" s="43" t="b">
        <v>0</v>
      </c>
      <c r="AN1080" s="3"/>
      <c r="AO1080" s="3"/>
      <c r="AP1080" s="43" t="b">
        <v>0</v>
      </c>
      <c r="AQ1080" s="3" t="b">
        <v>0</v>
      </c>
    </row>
    <row r="1081" spans="1:43" x14ac:dyDescent="0.25">
      <c r="A1081" s="39" t="str">
        <f>_xlfn.CONCAT(Table4[[#This Row],[Order]],"-",Table4[[#This Row],[Line]])</f>
        <v>76855-8</v>
      </c>
      <c r="B1081" s="1">
        <v>43481</v>
      </c>
      <c r="C1081" s="10">
        <v>76855</v>
      </c>
      <c r="D1081" s="7" t="s">
        <v>5519</v>
      </c>
      <c r="E1081" s="10">
        <v>8</v>
      </c>
      <c r="F1081" s="10">
        <v>1</v>
      </c>
      <c r="G1081" s="7" t="s">
        <v>42</v>
      </c>
      <c r="H1081" s="10">
        <v>9</v>
      </c>
      <c r="I1081" s="43" t="b">
        <v>0</v>
      </c>
      <c r="J1081" s="43" t="b">
        <v>0</v>
      </c>
      <c r="K1081" t="s">
        <v>114</v>
      </c>
      <c r="L1081" s="43" t="b">
        <v>0</v>
      </c>
      <c r="M1081" s="43" t="b">
        <v>0</v>
      </c>
      <c r="N1081" s="43" t="b">
        <v>0</v>
      </c>
      <c r="O1081" t="s">
        <v>114</v>
      </c>
      <c r="P1081" t="s">
        <v>114</v>
      </c>
      <c r="Q1081" t="s">
        <v>114</v>
      </c>
      <c r="R1081" t="s">
        <v>114</v>
      </c>
      <c r="S1081" t="s">
        <v>114</v>
      </c>
      <c r="T1081" t="s">
        <v>114</v>
      </c>
      <c r="U1081" t="s">
        <v>114</v>
      </c>
      <c r="V1081" t="s">
        <v>114</v>
      </c>
      <c r="W1081" s="5">
        <v>43476</v>
      </c>
      <c r="X1081" s="7" t="s">
        <v>114</v>
      </c>
      <c r="Y1081" s="7"/>
      <c r="Z1081" s="7" t="s">
        <v>146</v>
      </c>
      <c r="AA1081" s="7" t="s">
        <v>114</v>
      </c>
      <c r="AB1081" s="7" t="s">
        <v>74</v>
      </c>
      <c r="AC1081" s="10">
        <v>1</v>
      </c>
      <c r="AD1081" s="7" t="s">
        <v>4164</v>
      </c>
      <c r="AE1081" s="7"/>
      <c r="AF1081" s="7" t="s">
        <v>114</v>
      </c>
      <c r="AG1081" s="10">
        <v>9</v>
      </c>
      <c r="AH1081" s="3" t="s">
        <v>74</v>
      </c>
      <c r="AI1081" s="3" t="s">
        <v>1322</v>
      </c>
      <c r="AJ1081" t="s">
        <v>114</v>
      </c>
      <c r="AK1081" t="s">
        <v>114</v>
      </c>
      <c r="AL1081" t="s">
        <v>114</v>
      </c>
      <c r="AM1081" s="43" t="b">
        <v>0</v>
      </c>
      <c r="AN1081" s="3"/>
      <c r="AO1081" s="3"/>
      <c r="AP1081" s="43" t="b">
        <v>0</v>
      </c>
      <c r="AQ1081" s="3" t="b">
        <v>0</v>
      </c>
    </row>
    <row r="1082" spans="1:43" x14ac:dyDescent="0.25">
      <c r="A1082" s="39" t="str">
        <f>_xlfn.CONCAT(Table4[[#This Row],[Order]],"-",Table4[[#This Row],[Line]])</f>
        <v>76857-10</v>
      </c>
      <c r="B1082" s="1">
        <v>43469</v>
      </c>
      <c r="C1082" s="10">
        <v>76857</v>
      </c>
      <c r="D1082" s="7" t="s">
        <v>2954</v>
      </c>
      <c r="E1082" s="10">
        <v>10</v>
      </c>
      <c r="F1082" s="10">
        <v>1</v>
      </c>
      <c r="G1082" s="7" t="s">
        <v>29</v>
      </c>
      <c r="H1082" s="10">
        <v>1</v>
      </c>
      <c r="I1082" s="43" t="b">
        <v>1</v>
      </c>
      <c r="J1082" s="43" t="b">
        <v>1</v>
      </c>
      <c r="K1082" t="s">
        <v>135</v>
      </c>
      <c r="L1082" s="43" t="b">
        <v>1</v>
      </c>
      <c r="M1082" s="43" t="b">
        <v>1</v>
      </c>
      <c r="N1082" s="43" t="b">
        <v>1</v>
      </c>
      <c r="O1082" t="s">
        <v>138</v>
      </c>
      <c r="P1082" t="s">
        <v>138</v>
      </c>
      <c r="Q1082" t="s">
        <v>114</v>
      </c>
      <c r="R1082" t="s">
        <v>114</v>
      </c>
      <c r="S1082" t="s">
        <v>114</v>
      </c>
      <c r="T1082" t="s">
        <v>114</v>
      </c>
      <c r="U1082" t="s">
        <v>114</v>
      </c>
      <c r="V1082" t="s">
        <v>114</v>
      </c>
      <c r="W1082" s="5">
        <v>43465</v>
      </c>
      <c r="X1082" s="7" t="s">
        <v>114</v>
      </c>
      <c r="Y1082" s="7" t="s">
        <v>4753</v>
      </c>
      <c r="Z1082" s="7" t="s">
        <v>3764</v>
      </c>
      <c r="AA1082" s="7" t="s">
        <v>114</v>
      </c>
      <c r="AB1082" s="7" t="s">
        <v>74</v>
      </c>
      <c r="AC1082" s="10">
        <v>12</v>
      </c>
      <c r="AD1082" s="7" t="s">
        <v>2953</v>
      </c>
      <c r="AE1082" s="7">
        <v>43455</v>
      </c>
      <c r="AF1082" s="7" t="s">
        <v>114</v>
      </c>
      <c r="AG1082" s="10">
        <v>1</v>
      </c>
      <c r="AH1082" s="3" t="s">
        <v>74</v>
      </c>
      <c r="AI1082" s="3" t="s">
        <v>1327</v>
      </c>
      <c r="AJ1082" t="s">
        <v>114</v>
      </c>
      <c r="AK1082" t="s">
        <v>114</v>
      </c>
      <c r="AL1082" t="s">
        <v>114</v>
      </c>
      <c r="AM1082" s="43" t="b">
        <v>0</v>
      </c>
      <c r="AN1082" s="3"/>
      <c r="AO1082" s="3"/>
      <c r="AP1082" s="43" t="b">
        <v>0</v>
      </c>
      <c r="AQ1082" s="3" t="b">
        <v>0</v>
      </c>
    </row>
    <row r="1083" spans="1:43" x14ac:dyDescent="0.25">
      <c r="A1083" s="39" t="str">
        <f>_xlfn.CONCAT(Table4[[#This Row],[Order]],"-",Table4[[#This Row],[Line]])</f>
        <v>76859-1</v>
      </c>
      <c r="B1083" s="1">
        <v>43468</v>
      </c>
      <c r="C1083" s="10">
        <v>76859</v>
      </c>
      <c r="D1083" s="7" t="s">
        <v>2666</v>
      </c>
      <c r="E1083" s="10">
        <v>1</v>
      </c>
      <c r="F1083" s="10">
        <v>1</v>
      </c>
      <c r="G1083" s="7" t="s">
        <v>29</v>
      </c>
      <c r="H1083" s="10">
        <v>2</v>
      </c>
      <c r="I1083" s="43" t="b">
        <v>1</v>
      </c>
      <c r="J1083" s="43" t="b">
        <v>1</v>
      </c>
      <c r="K1083" t="s">
        <v>135</v>
      </c>
      <c r="L1083" s="43" t="b">
        <v>1</v>
      </c>
      <c r="M1083" s="43" t="b">
        <v>1</v>
      </c>
      <c r="N1083" s="43" t="b">
        <v>1</v>
      </c>
      <c r="O1083" t="s">
        <v>114</v>
      </c>
      <c r="P1083" t="s">
        <v>138</v>
      </c>
      <c r="Q1083" t="s">
        <v>114</v>
      </c>
      <c r="R1083" t="s">
        <v>114</v>
      </c>
      <c r="S1083" t="s">
        <v>114</v>
      </c>
      <c r="T1083" t="s">
        <v>114</v>
      </c>
      <c r="U1083" t="s">
        <v>114</v>
      </c>
      <c r="V1083" t="s">
        <v>114</v>
      </c>
      <c r="W1083" s="5">
        <v>43462</v>
      </c>
      <c r="X1083" s="7" t="s">
        <v>114</v>
      </c>
      <c r="Y1083" s="7" t="s">
        <v>4794</v>
      </c>
      <c r="Z1083" s="7" t="s">
        <v>4043</v>
      </c>
      <c r="AA1083" s="7" t="s">
        <v>114</v>
      </c>
      <c r="AB1083" s="7" t="s">
        <v>74</v>
      </c>
      <c r="AC1083" s="10">
        <v>12</v>
      </c>
      <c r="AD1083" s="7" t="s">
        <v>2665</v>
      </c>
      <c r="AE1083" s="7">
        <v>43458</v>
      </c>
      <c r="AF1083" s="7" t="s">
        <v>114</v>
      </c>
      <c r="AG1083" s="10">
        <v>2</v>
      </c>
      <c r="AH1083" s="3" t="s">
        <v>180</v>
      </c>
      <c r="AI1083" s="3" t="s">
        <v>1319</v>
      </c>
      <c r="AJ1083" t="s">
        <v>114</v>
      </c>
      <c r="AK1083" t="s">
        <v>114</v>
      </c>
      <c r="AL1083" t="s">
        <v>114</v>
      </c>
      <c r="AM1083" s="43" t="b">
        <v>1</v>
      </c>
      <c r="AN1083" s="3">
        <v>43465.462600312501</v>
      </c>
      <c r="AO1083" s="3"/>
      <c r="AP1083" s="43" t="b">
        <v>1</v>
      </c>
      <c r="AQ1083" s="3" t="b">
        <v>0</v>
      </c>
    </row>
    <row r="1084" spans="1:43" x14ac:dyDescent="0.25">
      <c r="A1084" s="39" t="str">
        <f>_xlfn.CONCAT(Table4[[#This Row],[Order]],"-",Table4[[#This Row],[Line]])</f>
        <v>76873-1</v>
      </c>
      <c r="B1084" s="1">
        <v>43469</v>
      </c>
      <c r="C1084" s="10">
        <v>76873</v>
      </c>
      <c r="D1084" s="7" t="s">
        <v>2843</v>
      </c>
      <c r="E1084" s="10">
        <v>1</v>
      </c>
      <c r="F1084" s="10">
        <v>1</v>
      </c>
      <c r="G1084" s="7" t="s">
        <v>165</v>
      </c>
      <c r="H1084" s="10">
        <v>1</v>
      </c>
      <c r="I1084" s="43" t="b">
        <v>1</v>
      </c>
      <c r="J1084" s="43" t="b">
        <v>0</v>
      </c>
      <c r="K1084" t="s">
        <v>114</v>
      </c>
      <c r="L1084" s="43" t="b">
        <v>0</v>
      </c>
      <c r="M1084" s="43" t="b">
        <v>1</v>
      </c>
      <c r="N1084" s="43" t="b">
        <v>1</v>
      </c>
      <c r="O1084" t="s">
        <v>114</v>
      </c>
      <c r="P1084" t="s">
        <v>23</v>
      </c>
      <c r="Q1084" t="s">
        <v>114</v>
      </c>
      <c r="R1084" t="s">
        <v>114</v>
      </c>
      <c r="S1084" t="s">
        <v>114</v>
      </c>
      <c r="T1084" t="s">
        <v>114</v>
      </c>
      <c r="U1084" t="s">
        <v>114</v>
      </c>
      <c r="V1084" t="s">
        <v>23</v>
      </c>
      <c r="W1084" s="5">
        <v>43465</v>
      </c>
      <c r="X1084" s="7" t="s">
        <v>151</v>
      </c>
      <c r="Y1084" s="7"/>
      <c r="Z1084" s="7" t="s">
        <v>3765</v>
      </c>
      <c r="AA1084" s="7" t="s">
        <v>114</v>
      </c>
      <c r="AB1084" s="7" t="s">
        <v>74</v>
      </c>
      <c r="AC1084" s="10">
        <v>12</v>
      </c>
      <c r="AD1084" s="7" t="s">
        <v>160</v>
      </c>
      <c r="AE1084" s="7"/>
      <c r="AF1084" s="7" t="s">
        <v>114</v>
      </c>
      <c r="AG1084" s="10">
        <v>4</v>
      </c>
      <c r="AH1084" s="3" t="s">
        <v>180</v>
      </c>
      <c r="AI1084" s="3" t="s">
        <v>1322</v>
      </c>
      <c r="AJ1084" t="s">
        <v>114</v>
      </c>
      <c r="AK1084" t="s">
        <v>114</v>
      </c>
      <c r="AL1084" t="s">
        <v>114</v>
      </c>
      <c r="AM1084" s="43" t="b">
        <v>0</v>
      </c>
      <c r="AN1084" s="3"/>
      <c r="AO1084" s="3"/>
      <c r="AP1084" s="43" t="b">
        <v>0</v>
      </c>
      <c r="AQ1084" s="3" t="b">
        <v>0</v>
      </c>
    </row>
    <row r="1085" spans="1:43" x14ac:dyDescent="0.25">
      <c r="A1085" s="39" t="str">
        <f>_xlfn.CONCAT(Table4[[#This Row],[Order]],"-",Table4[[#This Row],[Line]])</f>
        <v>76875-1</v>
      </c>
      <c r="B1085" s="1">
        <v>43472</v>
      </c>
      <c r="C1085" s="10">
        <v>76875</v>
      </c>
      <c r="D1085" s="7" t="s">
        <v>1515</v>
      </c>
      <c r="E1085" s="10">
        <v>1</v>
      </c>
      <c r="F1085" s="10">
        <v>1</v>
      </c>
      <c r="G1085" s="7" t="s">
        <v>43</v>
      </c>
      <c r="H1085" s="10">
        <v>16</v>
      </c>
      <c r="I1085" s="43" t="b">
        <v>1</v>
      </c>
      <c r="J1085" s="43" t="b">
        <v>1</v>
      </c>
      <c r="K1085" t="s">
        <v>135</v>
      </c>
      <c r="L1085" s="43" t="b">
        <v>1</v>
      </c>
      <c r="M1085" s="43" t="b">
        <v>1</v>
      </c>
      <c r="N1085" s="43" t="b">
        <v>1</v>
      </c>
      <c r="O1085" t="s">
        <v>138</v>
      </c>
      <c r="P1085" t="s">
        <v>114</v>
      </c>
      <c r="Q1085" t="s">
        <v>114</v>
      </c>
      <c r="R1085" t="s">
        <v>114</v>
      </c>
      <c r="S1085" t="s">
        <v>114</v>
      </c>
      <c r="T1085" t="s">
        <v>138</v>
      </c>
      <c r="U1085" t="s">
        <v>138</v>
      </c>
      <c r="V1085" t="s">
        <v>114</v>
      </c>
      <c r="W1085" s="5">
        <v>43467</v>
      </c>
      <c r="X1085" s="7" t="s">
        <v>114</v>
      </c>
      <c r="Y1085" s="7" t="s">
        <v>5182</v>
      </c>
      <c r="Z1085" s="7" t="s">
        <v>158</v>
      </c>
      <c r="AA1085" s="7" t="s">
        <v>114</v>
      </c>
      <c r="AB1085" s="7" t="s">
        <v>74</v>
      </c>
      <c r="AC1085" s="10">
        <v>18</v>
      </c>
      <c r="AD1085" s="7" t="s">
        <v>1514</v>
      </c>
      <c r="AE1085" s="7">
        <v>43462</v>
      </c>
      <c r="AF1085" s="7" t="s">
        <v>114</v>
      </c>
      <c r="AG1085" s="10">
        <v>16</v>
      </c>
      <c r="AH1085" s="3" t="s">
        <v>74</v>
      </c>
      <c r="AI1085" s="3" t="s">
        <v>1331</v>
      </c>
      <c r="AJ1085" t="s">
        <v>114</v>
      </c>
      <c r="AK1085" t="s">
        <v>114</v>
      </c>
      <c r="AL1085" t="s">
        <v>114</v>
      </c>
      <c r="AM1085" s="43" t="b">
        <v>1</v>
      </c>
      <c r="AN1085" s="3">
        <v>43465.297819409701</v>
      </c>
      <c r="AO1085" s="3"/>
      <c r="AP1085" s="43" t="b">
        <v>1</v>
      </c>
      <c r="AQ1085" s="3" t="b">
        <v>0</v>
      </c>
    </row>
    <row r="1086" spans="1:43" x14ac:dyDescent="0.25">
      <c r="A1086" s="39" t="str">
        <f>_xlfn.CONCAT(Table4[[#This Row],[Order]],"-",Table4[[#This Row],[Line]])</f>
        <v>76875-2</v>
      </c>
      <c r="B1086" s="1">
        <v>43472</v>
      </c>
      <c r="C1086" s="10">
        <v>76875</v>
      </c>
      <c r="D1086" s="7" t="s">
        <v>1518</v>
      </c>
      <c r="E1086" s="10">
        <v>2</v>
      </c>
      <c r="F1086" s="10">
        <v>1</v>
      </c>
      <c r="G1086" s="7" t="s">
        <v>43</v>
      </c>
      <c r="H1086" s="10">
        <v>7</v>
      </c>
      <c r="I1086" s="43" t="b">
        <v>1</v>
      </c>
      <c r="J1086" s="43" t="b">
        <v>1</v>
      </c>
      <c r="K1086" t="s">
        <v>135</v>
      </c>
      <c r="L1086" s="43" t="b">
        <v>1</v>
      </c>
      <c r="M1086" s="43" t="b">
        <v>1</v>
      </c>
      <c r="N1086" s="43" t="b">
        <v>1</v>
      </c>
      <c r="O1086" t="s">
        <v>138</v>
      </c>
      <c r="P1086" t="s">
        <v>114</v>
      </c>
      <c r="Q1086" t="s">
        <v>114</v>
      </c>
      <c r="R1086" t="s">
        <v>114</v>
      </c>
      <c r="S1086" t="s">
        <v>114</v>
      </c>
      <c r="T1086" t="s">
        <v>138</v>
      </c>
      <c r="U1086" t="s">
        <v>138</v>
      </c>
      <c r="V1086" t="s">
        <v>114</v>
      </c>
      <c r="W1086" s="5">
        <v>43467</v>
      </c>
      <c r="X1086" s="7" t="s">
        <v>114</v>
      </c>
      <c r="Y1086" s="7" t="s">
        <v>5183</v>
      </c>
      <c r="Z1086" s="7" t="s">
        <v>175</v>
      </c>
      <c r="AA1086" s="7" t="s">
        <v>114</v>
      </c>
      <c r="AB1086" s="7" t="s">
        <v>74</v>
      </c>
      <c r="AC1086" s="10">
        <v>18</v>
      </c>
      <c r="AD1086" s="7" t="s">
        <v>1517</v>
      </c>
      <c r="AE1086" s="7">
        <v>43462</v>
      </c>
      <c r="AF1086" s="7" t="s">
        <v>114</v>
      </c>
      <c r="AG1086" s="10">
        <v>7</v>
      </c>
      <c r="AH1086" s="3" t="s">
        <v>74</v>
      </c>
      <c r="AI1086" s="3" t="s">
        <v>1331</v>
      </c>
      <c r="AJ1086" t="s">
        <v>114</v>
      </c>
      <c r="AK1086" t="s">
        <v>114</v>
      </c>
      <c r="AL1086" t="s">
        <v>114</v>
      </c>
      <c r="AM1086" s="43" t="b">
        <v>1</v>
      </c>
      <c r="AN1086" s="3">
        <v>43465.297861493098</v>
      </c>
      <c r="AO1086" s="3"/>
      <c r="AP1086" s="43" t="b">
        <v>1</v>
      </c>
      <c r="AQ1086" s="3" t="b">
        <v>0</v>
      </c>
    </row>
    <row r="1087" spans="1:43" x14ac:dyDescent="0.25">
      <c r="A1087" s="39" t="str">
        <f>_xlfn.CONCAT(Table4[[#This Row],[Order]],"-",Table4[[#This Row],[Line]])</f>
        <v>76875-3</v>
      </c>
      <c r="B1087" s="5">
        <v>43472</v>
      </c>
      <c r="C1087" s="8">
        <v>76875</v>
      </c>
      <c r="D1087" s="3" t="s">
        <v>1520</v>
      </c>
      <c r="E1087" s="8">
        <v>3</v>
      </c>
      <c r="F1087" s="8">
        <v>1</v>
      </c>
      <c r="G1087" s="3" t="s">
        <v>43</v>
      </c>
      <c r="H1087" s="8">
        <v>39</v>
      </c>
      <c r="I1087" s="43" t="b">
        <v>1</v>
      </c>
      <c r="J1087" s="43" t="b">
        <v>1</v>
      </c>
      <c r="K1087" t="s">
        <v>135</v>
      </c>
      <c r="L1087" s="43" t="b">
        <v>1</v>
      </c>
      <c r="M1087" s="43" t="b">
        <v>1</v>
      </c>
      <c r="N1087" s="43" t="b">
        <v>1</v>
      </c>
      <c r="O1087" t="s">
        <v>138</v>
      </c>
      <c r="P1087" t="s">
        <v>114</v>
      </c>
      <c r="Q1087" t="s">
        <v>114</v>
      </c>
      <c r="R1087" t="s">
        <v>114</v>
      </c>
      <c r="S1087" t="s">
        <v>114</v>
      </c>
      <c r="T1087" t="s">
        <v>138</v>
      </c>
      <c r="U1087" t="s">
        <v>138</v>
      </c>
      <c r="V1087" t="s">
        <v>114</v>
      </c>
      <c r="W1087" s="5">
        <v>43467</v>
      </c>
      <c r="X1087" s="3" t="s">
        <v>114</v>
      </c>
      <c r="Y1087" s="3" t="s">
        <v>5184</v>
      </c>
      <c r="Z1087" s="3" t="s">
        <v>158</v>
      </c>
      <c r="AA1087" s="3" t="s">
        <v>114</v>
      </c>
      <c r="AB1087" s="3" t="s">
        <v>74</v>
      </c>
      <c r="AC1087" s="8">
        <v>18</v>
      </c>
      <c r="AD1087" s="3" t="s">
        <v>1519</v>
      </c>
      <c r="AE1087" s="3">
        <v>43462</v>
      </c>
      <c r="AF1087" s="3" t="s">
        <v>114</v>
      </c>
      <c r="AG1087" s="8">
        <v>39</v>
      </c>
      <c r="AH1087" s="3" t="s">
        <v>74</v>
      </c>
      <c r="AI1087" s="3" t="s">
        <v>1331</v>
      </c>
      <c r="AJ1087" t="s">
        <v>114</v>
      </c>
      <c r="AK1087" t="s">
        <v>114</v>
      </c>
      <c r="AL1087" t="s">
        <v>114</v>
      </c>
      <c r="AM1087" s="43" t="b">
        <v>1</v>
      </c>
      <c r="AN1087" s="3">
        <v>43465.297870173599</v>
      </c>
      <c r="AO1087" s="3"/>
      <c r="AP1087" s="43" t="b">
        <v>1</v>
      </c>
      <c r="AQ1087" s="3" t="b">
        <v>0</v>
      </c>
    </row>
    <row r="1088" spans="1:43" x14ac:dyDescent="0.25">
      <c r="A1088" s="39" t="str">
        <f>_xlfn.CONCAT(Table4[[#This Row],[Order]],"-",Table4[[#This Row],[Line]])</f>
        <v>76875-5</v>
      </c>
      <c r="B1088" s="5">
        <v>43472</v>
      </c>
      <c r="C1088" s="8">
        <v>76875</v>
      </c>
      <c r="D1088" s="3" t="s">
        <v>1522</v>
      </c>
      <c r="E1088" s="8">
        <v>5</v>
      </c>
      <c r="F1088" s="8">
        <v>1</v>
      </c>
      <c r="G1088" s="3" t="s">
        <v>29</v>
      </c>
      <c r="H1088" s="8">
        <v>18</v>
      </c>
      <c r="I1088" s="43" t="b">
        <v>1</v>
      </c>
      <c r="J1088" s="43" t="b">
        <v>1</v>
      </c>
      <c r="K1088" t="s">
        <v>135</v>
      </c>
      <c r="L1088" s="43" t="b">
        <v>1</v>
      </c>
      <c r="M1088" s="43" t="b">
        <v>1</v>
      </c>
      <c r="N1088" s="43" t="b">
        <v>1</v>
      </c>
      <c r="O1088" t="s">
        <v>138</v>
      </c>
      <c r="P1088" t="s">
        <v>114</v>
      </c>
      <c r="Q1088" t="s">
        <v>114</v>
      </c>
      <c r="R1088" t="s">
        <v>114</v>
      </c>
      <c r="S1088" t="s">
        <v>114</v>
      </c>
      <c r="T1088" t="s">
        <v>138</v>
      </c>
      <c r="U1088" t="s">
        <v>138</v>
      </c>
      <c r="V1088" t="s">
        <v>114</v>
      </c>
      <c r="W1088" s="5">
        <v>43467</v>
      </c>
      <c r="X1088" s="3" t="s">
        <v>114</v>
      </c>
      <c r="Y1088" s="3" t="s">
        <v>5185</v>
      </c>
      <c r="Z1088" s="3" t="s">
        <v>158</v>
      </c>
      <c r="AA1088" s="3" t="s">
        <v>114</v>
      </c>
      <c r="AB1088" s="3" t="s">
        <v>74</v>
      </c>
      <c r="AC1088" s="8">
        <v>18</v>
      </c>
      <c r="AD1088" s="3" t="s">
        <v>1521</v>
      </c>
      <c r="AE1088" s="3">
        <v>43462</v>
      </c>
      <c r="AF1088" s="3" t="s">
        <v>114</v>
      </c>
      <c r="AG1088" s="8">
        <v>18</v>
      </c>
      <c r="AH1088" s="3" t="s">
        <v>74</v>
      </c>
      <c r="AI1088" s="3" t="s">
        <v>1331</v>
      </c>
      <c r="AJ1088" t="s">
        <v>114</v>
      </c>
      <c r="AK1088" t="s">
        <v>114</v>
      </c>
      <c r="AL1088" t="s">
        <v>114</v>
      </c>
      <c r="AM1088" s="43" t="b">
        <v>1</v>
      </c>
      <c r="AN1088" s="3">
        <v>43465.297879201396</v>
      </c>
      <c r="AO1088" s="3"/>
      <c r="AP1088" s="43" t="b">
        <v>1</v>
      </c>
      <c r="AQ1088" s="3" t="b">
        <v>0</v>
      </c>
    </row>
    <row r="1089" spans="1:43" x14ac:dyDescent="0.25">
      <c r="A1089" s="39" t="str">
        <f>_xlfn.CONCAT(Table4[[#This Row],[Order]],"-",Table4[[#This Row],[Line]])</f>
        <v>76875-6</v>
      </c>
      <c r="B1089" s="5">
        <v>43472</v>
      </c>
      <c r="C1089" s="8">
        <v>76875</v>
      </c>
      <c r="D1089" s="3" t="s">
        <v>1524</v>
      </c>
      <c r="E1089" s="8">
        <v>6</v>
      </c>
      <c r="F1089" s="8">
        <v>1</v>
      </c>
      <c r="G1089" s="3" t="s">
        <v>43</v>
      </c>
      <c r="H1089" s="8">
        <v>5</v>
      </c>
      <c r="I1089" s="43" t="b">
        <v>1</v>
      </c>
      <c r="J1089" s="43" t="b">
        <v>1</v>
      </c>
      <c r="K1089" t="s">
        <v>135</v>
      </c>
      <c r="L1089" s="43" t="b">
        <v>1</v>
      </c>
      <c r="M1089" s="43" t="b">
        <v>1</v>
      </c>
      <c r="N1089" s="43" t="b">
        <v>1</v>
      </c>
      <c r="O1089" t="s">
        <v>138</v>
      </c>
      <c r="P1089" t="s">
        <v>114</v>
      </c>
      <c r="Q1089" t="s">
        <v>114</v>
      </c>
      <c r="R1089" t="s">
        <v>114</v>
      </c>
      <c r="S1089" t="s">
        <v>114</v>
      </c>
      <c r="T1089" t="s">
        <v>138</v>
      </c>
      <c r="U1089" t="s">
        <v>138</v>
      </c>
      <c r="V1089" t="s">
        <v>114</v>
      </c>
      <c r="W1089" s="5">
        <v>43467</v>
      </c>
      <c r="X1089" s="3" t="s">
        <v>114</v>
      </c>
      <c r="Y1089" s="3" t="s">
        <v>5186</v>
      </c>
      <c r="Z1089" s="3" t="s">
        <v>175</v>
      </c>
      <c r="AA1089" s="3" t="s">
        <v>114</v>
      </c>
      <c r="AB1089" s="3" t="s">
        <v>74</v>
      </c>
      <c r="AC1089" s="8">
        <v>18</v>
      </c>
      <c r="AD1089" s="3" t="s">
        <v>1523</v>
      </c>
      <c r="AE1089" s="3">
        <v>43462</v>
      </c>
      <c r="AF1089" s="3" t="s">
        <v>114</v>
      </c>
      <c r="AG1089" s="8">
        <v>5</v>
      </c>
      <c r="AH1089" s="3" t="s">
        <v>74</v>
      </c>
      <c r="AI1089" s="3" t="s">
        <v>1331</v>
      </c>
      <c r="AJ1089" t="s">
        <v>114</v>
      </c>
      <c r="AK1089" t="s">
        <v>114</v>
      </c>
      <c r="AL1089" t="s">
        <v>114</v>
      </c>
      <c r="AM1089" s="43" t="b">
        <v>1</v>
      </c>
      <c r="AN1089" s="3">
        <v>43465.297889155103</v>
      </c>
      <c r="AO1089" s="3"/>
      <c r="AP1089" s="43" t="b">
        <v>1</v>
      </c>
      <c r="AQ1089" s="3" t="b">
        <v>0</v>
      </c>
    </row>
    <row r="1090" spans="1:43" x14ac:dyDescent="0.25">
      <c r="A1090" s="39" t="str">
        <f>_xlfn.CONCAT(Table4[[#This Row],[Order]],"-",Table4[[#This Row],[Line]])</f>
        <v>76875-7</v>
      </c>
      <c r="B1090" s="1">
        <v>43472</v>
      </c>
      <c r="C1090" s="10">
        <v>76875</v>
      </c>
      <c r="D1090" s="7" t="s">
        <v>1526</v>
      </c>
      <c r="E1090" s="10">
        <v>7</v>
      </c>
      <c r="F1090" s="10">
        <v>1</v>
      </c>
      <c r="G1090" s="7" t="s">
        <v>43</v>
      </c>
      <c r="H1090" s="10">
        <v>9</v>
      </c>
      <c r="I1090" s="43" t="b">
        <v>1</v>
      </c>
      <c r="J1090" s="43" t="b">
        <v>1</v>
      </c>
      <c r="K1090" t="s">
        <v>135</v>
      </c>
      <c r="L1090" s="43" t="b">
        <v>1</v>
      </c>
      <c r="M1090" s="43" t="b">
        <v>1</v>
      </c>
      <c r="N1090" s="43" t="b">
        <v>1</v>
      </c>
      <c r="O1090" t="s">
        <v>138</v>
      </c>
      <c r="P1090" t="s">
        <v>114</v>
      </c>
      <c r="Q1090" t="s">
        <v>114</v>
      </c>
      <c r="R1090" t="s">
        <v>114</v>
      </c>
      <c r="S1090" t="s">
        <v>114</v>
      </c>
      <c r="T1090" t="s">
        <v>138</v>
      </c>
      <c r="U1090" t="s">
        <v>138</v>
      </c>
      <c r="V1090" t="s">
        <v>114</v>
      </c>
      <c r="W1090" s="5">
        <v>43467</v>
      </c>
      <c r="X1090" s="7" t="s">
        <v>114</v>
      </c>
      <c r="Y1090" s="7" t="s">
        <v>5187</v>
      </c>
      <c r="Z1090" s="7" t="s">
        <v>158</v>
      </c>
      <c r="AA1090" s="7" t="s">
        <v>114</v>
      </c>
      <c r="AB1090" s="7" t="s">
        <v>74</v>
      </c>
      <c r="AC1090" s="10">
        <v>18</v>
      </c>
      <c r="AD1090" s="7" t="s">
        <v>1525</v>
      </c>
      <c r="AE1090" s="7">
        <v>43462</v>
      </c>
      <c r="AF1090" s="7" t="s">
        <v>114</v>
      </c>
      <c r="AG1090" s="10">
        <v>9</v>
      </c>
      <c r="AH1090" s="3" t="s">
        <v>74</v>
      </c>
      <c r="AI1090" s="3" t="s">
        <v>1331</v>
      </c>
      <c r="AJ1090" t="s">
        <v>114</v>
      </c>
      <c r="AK1090" t="s">
        <v>114</v>
      </c>
      <c r="AL1090" t="s">
        <v>114</v>
      </c>
      <c r="AM1090" s="43" t="b">
        <v>1</v>
      </c>
      <c r="AN1090" s="3">
        <v>43465.2978981829</v>
      </c>
      <c r="AO1090" s="3"/>
      <c r="AP1090" s="43" t="b">
        <v>1</v>
      </c>
      <c r="AQ1090" s="3" t="b">
        <v>0</v>
      </c>
    </row>
    <row r="1091" spans="1:43" x14ac:dyDescent="0.25">
      <c r="A1091" s="39" t="str">
        <f>_xlfn.CONCAT(Table4[[#This Row],[Order]],"-",Table4[[#This Row],[Line]])</f>
        <v>76875-8</v>
      </c>
      <c r="B1091" s="1">
        <v>43472</v>
      </c>
      <c r="C1091" s="10">
        <v>76875</v>
      </c>
      <c r="D1091" s="7" t="s">
        <v>1528</v>
      </c>
      <c r="E1091" s="10">
        <v>8</v>
      </c>
      <c r="F1091" s="10">
        <v>1</v>
      </c>
      <c r="G1091" s="7" t="s">
        <v>43</v>
      </c>
      <c r="H1091" s="10">
        <v>4</v>
      </c>
      <c r="I1091" s="43" t="b">
        <v>1</v>
      </c>
      <c r="J1091" s="43" t="b">
        <v>1</v>
      </c>
      <c r="K1091" t="s">
        <v>135</v>
      </c>
      <c r="L1091" s="43" t="b">
        <v>1</v>
      </c>
      <c r="M1091" s="43" t="b">
        <v>1</v>
      </c>
      <c r="N1091" s="43" t="b">
        <v>1</v>
      </c>
      <c r="O1091" t="s">
        <v>138</v>
      </c>
      <c r="P1091" t="s">
        <v>114</v>
      </c>
      <c r="Q1091" t="s">
        <v>114</v>
      </c>
      <c r="R1091" t="s">
        <v>114</v>
      </c>
      <c r="S1091" t="s">
        <v>114</v>
      </c>
      <c r="T1091" t="s">
        <v>138</v>
      </c>
      <c r="U1091" t="s">
        <v>138</v>
      </c>
      <c r="V1091" t="s">
        <v>114</v>
      </c>
      <c r="W1091" s="5">
        <v>43467</v>
      </c>
      <c r="X1091" s="7" t="s">
        <v>114</v>
      </c>
      <c r="Y1091" s="7" t="s">
        <v>5188</v>
      </c>
      <c r="Z1091" s="7" t="s">
        <v>175</v>
      </c>
      <c r="AA1091" s="7" t="s">
        <v>114</v>
      </c>
      <c r="AB1091" s="7" t="s">
        <v>74</v>
      </c>
      <c r="AC1091" s="10">
        <v>18</v>
      </c>
      <c r="AD1091" s="7" t="s">
        <v>1527</v>
      </c>
      <c r="AE1091" s="7">
        <v>43462</v>
      </c>
      <c r="AF1091" s="7" t="s">
        <v>114</v>
      </c>
      <c r="AG1091" s="10">
        <v>4</v>
      </c>
      <c r="AH1091" s="3" t="s">
        <v>74</v>
      </c>
      <c r="AI1091" s="3" t="s">
        <v>1331</v>
      </c>
      <c r="AJ1091" t="s">
        <v>114</v>
      </c>
      <c r="AK1091" t="s">
        <v>114</v>
      </c>
      <c r="AL1091" t="s">
        <v>114</v>
      </c>
      <c r="AM1091" s="43" t="b">
        <v>1</v>
      </c>
      <c r="AN1091" s="3">
        <v>43465.297906678199</v>
      </c>
      <c r="AO1091" s="3"/>
      <c r="AP1091" s="43" t="b">
        <v>1</v>
      </c>
      <c r="AQ1091" s="3" t="b">
        <v>0</v>
      </c>
    </row>
    <row r="1092" spans="1:43" x14ac:dyDescent="0.25">
      <c r="A1092" s="39" t="str">
        <f>_xlfn.CONCAT(Table4[[#This Row],[Order]],"-",Table4[[#This Row],[Line]])</f>
        <v>76875-9</v>
      </c>
      <c r="B1092" s="1">
        <v>43472</v>
      </c>
      <c r="C1092" s="10">
        <v>76875</v>
      </c>
      <c r="D1092" s="7" t="s">
        <v>1530</v>
      </c>
      <c r="E1092" s="10">
        <v>9</v>
      </c>
      <c r="F1092" s="10">
        <v>1</v>
      </c>
      <c r="G1092" s="7" t="s">
        <v>43</v>
      </c>
      <c r="H1092" s="10">
        <v>10</v>
      </c>
      <c r="I1092" s="43" t="b">
        <v>1</v>
      </c>
      <c r="J1092" s="43" t="b">
        <v>1</v>
      </c>
      <c r="K1092" t="s">
        <v>135</v>
      </c>
      <c r="L1092" s="43" t="b">
        <v>1</v>
      </c>
      <c r="M1092" s="43" t="b">
        <v>1</v>
      </c>
      <c r="N1092" s="43" t="b">
        <v>1</v>
      </c>
      <c r="O1092" t="s">
        <v>138</v>
      </c>
      <c r="P1092" t="s">
        <v>114</v>
      </c>
      <c r="Q1092" t="s">
        <v>114</v>
      </c>
      <c r="R1092" t="s">
        <v>114</v>
      </c>
      <c r="S1092" t="s">
        <v>114</v>
      </c>
      <c r="T1092" t="s">
        <v>138</v>
      </c>
      <c r="U1092" t="s">
        <v>138</v>
      </c>
      <c r="V1092" t="s">
        <v>114</v>
      </c>
      <c r="W1092" s="5">
        <v>43467</v>
      </c>
      <c r="X1092" s="7" t="s">
        <v>114</v>
      </c>
      <c r="Y1092" s="7" t="s">
        <v>5189</v>
      </c>
      <c r="Z1092" s="7" t="s">
        <v>158</v>
      </c>
      <c r="AA1092" s="7" t="s">
        <v>114</v>
      </c>
      <c r="AB1092" s="7" t="s">
        <v>74</v>
      </c>
      <c r="AC1092" s="10">
        <v>18</v>
      </c>
      <c r="AD1092" s="7" t="s">
        <v>1529</v>
      </c>
      <c r="AE1092" s="7">
        <v>43462</v>
      </c>
      <c r="AF1092" s="7" t="s">
        <v>114</v>
      </c>
      <c r="AG1092" s="10">
        <v>10</v>
      </c>
      <c r="AH1092" s="3" t="s">
        <v>74</v>
      </c>
      <c r="AI1092" s="3" t="s">
        <v>1331</v>
      </c>
      <c r="AJ1092" t="s">
        <v>114</v>
      </c>
      <c r="AK1092" t="s">
        <v>114</v>
      </c>
      <c r="AL1092" t="s">
        <v>114</v>
      </c>
      <c r="AM1092" s="43" t="b">
        <v>1</v>
      </c>
      <c r="AN1092" s="3">
        <v>43465.297915162002</v>
      </c>
      <c r="AO1092" s="3"/>
      <c r="AP1092" s="43" t="b">
        <v>1</v>
      </c>
      <c r="AQ1092" s="3" t="b">
        <v>0</v>
      </c>
    </row>
    <row r="1093" spans="1:43" x14ac:dyDescent="0.25">
      <c r="A1093" s="39" t="str">
        <f>_xlfn.CONCAT(Table4[[#This Row],[Order]],"-",Table4[[#This Row],[Line]])</f>
        <v>76875-10</v>
      </c>
      <c r="B1093" s="1">
        <v>43472</v>
      </c>
      <c r="C1093" s="10">
        <v>76875</v>
      </c>
      <c r="D1093" s="7" t="s">
        <v>1532</v>
      </c>
      <c r="E1093" s="10">
        <v>10</v>
      </c>
      <c r="F1093" s="10">
        <v>1</v>
      </c>
      <c r="G1093" s="7" t="s">
        <v>43</v>
      </c>
      <c r="H1093" s="10">
        <v>26</v>
      </c>
      <c r="I1093" s="43" t="b">
        <v>1</v>
      </c>
      <c r="J1093" s="43" t="b">
        <v>1</v>
      </c>
      <c r="K1093" t="s">
        <v>135</v>
      </c>
      <c r="L1093" s="43" t="b">
        <v>1</v>
      </c>
      <c r="M1093" s="43" t="b">
        <v>1</v>
      </c>
      <c r="N1093" s="43" t="b">
        <v>1</v>
      </c>
      <c r="O1093" t="s">
        <v>138</v>
      </c>
      <c r="P1093" t="s">
        <v>114</v>
      </c>
      <c r="Q1093" t="s">
        <v>114</v>
      </c>
      <c r="R1093" t="s">
        <v>114</v>
      </c>
      <c r="S1093" t="s">
        <v>114</v>
      </c>
      <c r="T1093" t="s">
        <v>138</v>
      </c>
      <c r="U1093" t="s">
        <v>138</v>
      </c>
      <c r="V1093" t="s">
        <v>114</v>
      </c>
      <c r="W1093" s="5">
        <v>43467</v>
      </c>
      <c r="X1093" s="7" t="s">
        <v>114</v>
      </c>
      <c r="Y1093" s="7" t="s">
        <v>5420</v>
      </c>
      <c r="Z1093" s="7" t="s">
        <v>175</v>
      </c>
      <c r="AA1093" s="7" t="s">
        <v>114</v>
      </c>
      <c r="AB1093" s="7" t="s">
        <v>74</v>
      </c>
      <c r="AC1093" s="10">
        <v>18</v>
      </c>
      <c r="AD1093" s="7" t="s">
        <v>1531</v>
      </c>
      <c r="AE1093" s="7">
        <v>43464</v>
      </c>
      <c r="AF1093" s="7" t="s">
        <v>114</v>
      </c>
      <c r="AG1093" s="10">
        <v>26</v>
      </c>
      <c r="AH1093" s="3" t="s">
        <v>74</v>
      </c>
      <c r="AI1093" s="3" t="s">
        <v>1331</v>
      </c>
      <c r="AJ1093" t="s">
        <v>114</v>
      </c>
      <c r="AK1093" t="s">
        <v>114</v>
      </c>
      <c r="AL1093" t="s">
        <v>114</v>
      </c>
      <c r="AM1093" s="43" t="b">
        <v>1</v>
      </c>
      <c r="AN1093" s="3">
        <v>43465.297923692102</v>
      </c>
      <c r="AO1093" s="3"/>
      <c r="AP1093" s="43" t="b">
        <v>1</v>
      </c>
      <c r="AQ1093" s="3" t="b">
        <v>0</v>
      </c>
    </row>
    <row r="1094" spans="1:43" x14ac:dyDescent="0.25">
      <c r="A1094" s="39" t="str">
        <f>_xlfn.CONCAT(Table4[[#This Row],[Order]],"-",Table4[[#This Row],[Line]])</f>
        <v>76875-11</v>
      </c>
      <c r="B1094" s="1">
        <v>43472</v>
      </c>
      <c r="C1094" s="10">
        <v>76875</v>
      </c>
      <c r="D1094" s="7" t="s">
        <v>1534</v>
      </c>
      <c r="E1094" s="10">
        <v>11</v>
      </c>
      <c r="F1094" s="10">
        <v>1</v>
      </c>
      <c r="G1094" s="7" t="s">
        <v>43</v>
      </c>
      <c r="H1094" s="10">
        <v>36</v>
      </c>
      <c r="I1094" s="43" t="b">
        <v>1</v>
      </c>
      <c r="J1094" s="43" t="b">
        <v>1</v>
      </c>
      <c r="K1094" t="s">
        <v>135</v>
      </c>
      <c r="L1094" s="43" t="b">
        <v>1</v>
      </c>
      <c r="M1094" s="43" t="b">
        <v>1</v>
      </c>
      <c r="N1094" s="43" t="b">
        <v>1</v>
      </c>
      <c r="O1094" t="s">
        <v>138</v>
      </c>
      <c r="P1094" t="s">
        <v>114</v>
      </c>
      <c r="Q1094" t="s">
        <v>114</v>
      </c>
      <c r="R1094" t="s">
        <v>114</v>
      </c>
      <c r="S1094" t="s">
        <v>114</v>
      </c>
      <c r="T1094" t="s">
        <v>138</v>
      </c>
      <c r="U1094" t="s">
        <v>138</v>
      </c>
      <c r="V1094" t="s">
        <v>114</v>
      </c>
      <c r="W1094" s="5">
        <v>43467</v>
      </c>
      <c r="X1094" s="7" t="s">
        <v>114</v>
      </c>
      <c r="Y1094" s="7" t="s">
        <v>5190</v>
      </c>
      <c r="Z1094" s="7" t="s">
        <v>158</v>
      </c>
      <c r="AA1094" s="7" t="s">
        <v>114</v>
      </c>
      <c r="AB1094" s="7" t="s">
        <v>74</v>
      </c>
      <c r="AC1094" s="10">
        <v>18</v>
      </c>
      <c r="AD1094" s="7" t="s">
        <v>1533</v>
      </c>
      <c r="AE1094" s="7">
        <v>43462</v>
      </c>
      <c r="AF1094" s="7" t="s">
        <v>114</v>
      </c>
      <c r="AG1094" s="10">
        <v>36</v>
      </c>
      <c r="AH1094" s="3" t="s">
        <v>74</v>
      </c>
      <c r="AI1094" s="3" t="s">
        <v>1331</v>
      </c>
      <c r="AJ1094" t="s">
        <v>114</v>
      </c>
      <c r="AK1094" t="s">
        <v>114</v>
      </c>
      <c r="AL1094" t="s">
        <v>114</v>
      </c>
      <c r="AM1094" s="43" t="b">
        <v>1</v>
      </c>
      <c r="AN1094" s="3">
        <v>43465.297931979199</v>
      </c>
      <c r="AO1094" s="3"/>
      <c r="AP1094" s="43" t="b">
        <v>1</v>
      </c>
      <c r="AQ1094" s="3" t="b">
        <v>0</v>
      </c>
    </row>
    <row r="1095" spans="1:43" x14ac:dyDescent="0.25">
      <c r="A1095" s="39" t="str">
        <f>_xlfn.CONCAT(Table4[[#This Row],[Order]],"-",Table4[[#This Row],[Line]])</f>
        <v>76875-12</v>
      </c>
      <c r="B1095" s="1">
        <v>43472</v>
      </c>
      <c r="C1095" s="10">
        <v>76875</v>
      </c>
      <c r="D1095" s="7" t="s">
        <v>1535</v>
      </c>
      <c r="E1095" s="10">
        <v>12</v>
      </c>
      <c r="F1095" s="10">
        <v>1</v>
      </c>
      <c r="G1095" s="7" t="s">
        <v>43</v>
      </c>
      <c r="H1095" s="10">
        <v>2</v>
      </c>
      <c r="I1095" s="43" t="b">
        <v>1</v>
      </c>
      <c r="J1095" s="43" t="b">
        <v>1</v>
      </c>
      <c r="K1095" t="s">
        <v>135</v>
      </c>
      <c r="L1095" s="43" t="b">
        <v>1</v>
      </c>
      <c r="M1095" s="43" t="b">
        <v>1</v>
      </c>
      <c r="N1095" s="43" t="b">
        <v>1</v>
      </c>
      <c r="O1095" t="s">
        <v>138</v>
      </c>
      <c r="P1095" t="s">
        <v>114</v>
      </c>
      <c r="Q1095" t="s">
        <v>114</v>
      </c>
      <c r="R1095" t="s">
        <v>114</v>
      </c>
      <c r="S1095" t="s">
        <v>114</v>
      </c>
      <c r="T1095" t="s">
        <v>138</v>
      </c>
      <c r="U1095" t="s">
        <v>138</v>
      </c>
      <c r="V1095" t="s">
        <v>114</v>
      </c>
      <c r="W1095" s="5">
        <v>43467</v>
      </c>
      <c r="X1095" s="7" t="s">
        <v>114</v>
      </c>
      <c r="Y1095" s="7" t="s">
        <v>5191</v>
      </c>
      <c r="Z1095" s="7" t="s">
        <v>175</v>
      </c>
      <c r="AA1095" s="7" t="s">
        <v>114</v>
      </c>
      <c r="AB1095" s="7" t="s">
        <v>74</v>
      </c>
      <c r="AC1095" s="10">
        <v>18</v>
      </c>
      <c r="AD1095" s="7" t="s">
        <v>792</v>
      </c>
      <c r="AE1095" s="7">
        <v>43462</v>
      </c>
      <c r="AF1095" s="7" t="s">
        <v>114</v>
      </c>
      <c r="AG1095" s="10">
        <v>2</v>
      </c>
      <c r="AH1095" s="3" t="s">
        <v>74</v>
      </c>
      <c r="AI1095" s="3" t="s">
        <v>1331</v>
      </c>
      <c r="AJ1095" t="s">
        <v>114</v>
      </c>
      <c r="AK1095" t="s">
        <v>114</v>
      </c>
      <c r="AL1095" t="s">
        <v>114</v>
      </c>
      <c r="AM1095" s="43" t="b">
        <v>1</v>
      </c>
      <c r="AN1095" s="3">
        <v>43465.2979402778</v>
      </c>
      <c r="AO1095" s="3"/>
      <c r="AP1095" s="43" t="b">
        <v>1</v>
      </c>
      <c r="AQ1095" s="3" t="b">
        <v>0</v>
      </c>
    </row>
    <row r="1096" spans="1:43" x14ac:dyDescent="0.25">
      <c r="A1096" s="39" t="str">
        <f>_xlfn.CONCAT(Table4[[#This Row],[Order]],"-",Table4[[#This Row],[Line]])</f>
        <v>76875-13</v>
      </c>
      <c r="B1096" s="1">
        <v>43472</v>
      </c>
      <c r="C1096" s="10">
        <v>76875</v>
      </c>
      <c r="D1096" s="7" t="s">
        <v>1537</v>
      </c>
      <c r="E1096" s="10">
        <v>13</v>
      </c>
      <c r="F1096" s="10">
        <v>1</v>
      </c>
      <c r="G1096" s="7" t="s">
        <v>43</v>
      </c>
      <c r="H1096" s="10">
        <v>8</v>
      </c>
      <c r="I1096" s="43" t="b">
        <v>1</v>
      </c>
      <c r="J1096" s="43" t="b">
        <v>1</v>
      </c>
      <c r="K1096" t="s">
        <v>135</v>
      </c>
      <c r="L1096" s="43" t="b">
        <v>1</v>
      </c>
      <c r="M1096" s="43" t="b">
        <v>1</v>
      </c>
      <c r="N1096" s="43" t="b">
        <v>1</v>
      </c>
      <c r="O1096" t="s">
        <v>114</v>
      </c>
      <c r="P1096" t="s">
        <v>114</v>
      </c>
      <c r="Q1096" t="s">
        <v>114</v>
      </c>
      <c r="R1096" t="s">
        <v>114</v>
      </c>
      <c r="S1096" t="s">
        <v>114</v>
      </c>
      <c r="T1096" t="s">
        <v>138</v>
      </c>
      <c r="U1096" t="s">
        <v>114</v>
      </c>
      <c r="V1096" t="s">
        <v>114</v>
      </c>
      <c r="W1096" s="5">
        <v>43467</v>
      </c>
      <c r="X1096" s="7" t="s">
        <v>114</v>
      </c>
      <c r="Y1096" s="7" t="s">
        <v>5192</v>
      </c>
      <c r="Z1096" s="7" t="s">
        <v>56</v>
      </c>
      <c r="AA1096" s="7" t="s">
        <v>114</v>
      </c>
      <c r="AB1096" s="7" t="s">
        <v>74</v>
      </c>
      <c r="AC1096" s="10">
        <v>18</v>
      </c>
      <c r="AD1096" s="7" t="s">
        <v>1536</v>
      </c>
      <c r="AE1096" s="7">
        <v>43462</v>
      </c>
      <c r="AF1096" s="7" t="s">
        <v>114</v>
      </c>
      <c r="AG1096" s="10">
        <v>8</v>
      </c>
      <c r="AH1096" s="3" t="s">
        <v>74</v>
      </c>
      <c r="AI1096" s="3" t="s">
        <v>1331</v>
      </c>
      <c r="AJ1096" t="s">
        <v>114</v>
      </c>
      <c r="AK1096" t="s">
        <v>114</v>
      </c>
      <c r="AL1096" t="s">
        <v>114</v>
      </c>
      <c r="AM1096" s="43" t="b">
        <v>1</v>
      </c>
      <c r="AN1096" s="3">
        <v>43465.368446759298</v>
      </c>
      <c r="AO1096" s="3"/>
      <c r="AP1096" s="43" t="b">
        <v>1</v>
      </c>
      <c r="AQ1096" s="3" t="b">
        <v>0</v>
      </c>
    </row>
    <row r="1097" spans="1:43" x14ac:dyDescent="0.25">
      <c r="A1097" s="39" t="str">
        <f>_xlfn.CONCAT(Table4[[#This Row],[Order]],"-",Table4[[#This Row],[Line]])</f>
        <v>76878-1</v>
      </c>
      <c r="B1097" s="1">
        <v>43468</v>
      </c>
      <c r="C1097" s="10">
        <v>76878</v>
      </c>
      <c r="D1097" s="7" t="s">
        <v>4044</v>
      </c>
      <c r="E1097" s="10">
        <v>1</v>
      </c>
      <c r="F1097" s="10">
        <v>1</v>
      </c>
      <c r="G1097" s="7" t="s">
        <v>29</v>
      </c>
      <c r="H1097" s="10">
        <v>1</v>
      </c>
      <c r="I1097" s="43" t="b">
        <v>1</v>
      </c>
      <c r="J1097" s="43" t="b">
        <v>1</v>
      </c>
      <c r="K1097" t="s">
        <v>135</v>
      </c>
      <c r="L1097" s="43" t="b">
        <v>1</v>
      </c>
      <c r="M1097" s="43" t="b">
        <v>1</v>
      </c>
      <c r="N1097" s="43" t="b">
        <v>1</v>
      </c>
      <c r="O1097" t="s">
        <v>114</v>
      </c>
      <c r="P1097" t="s">
        <v>138</v>
      </c>
      <c r="Q1097" t="s">
        <v>114</v>
      </c>
      <c r="R1097" t="s">
        <v>114</v>
      </c>
      <c r="S1097" t="s">
        <v>114</v>
      </c>
      <c r="T1097" t="s">
        <v>114</v>
      </c>
      <c r="U1097" t="s">
        <v>114</v>
      </c>
      <c r="V1097" t="s">
        <v>114</v>
      </c>
      <c r="W1097" s="5">
        <v>43462</v>
      </c>
      <c r="X1097" s="7" t="s">
        <v>114</v>
      </c>
      <c r="Y1097" s="7" t="s">
        <v>4795</v>
      </c>
      <c r="Z1097" s="7" t="s">
        <v>195</v>
      </c>
      <c r="AA1097" s="7" t="s">
        <v>114</v>
      </c>
      <c r="AB1097" s="7" t="s">
        <v>74</v>
      </c>
      <c r="AC1097" s="10">
        <v>12</v>
      </c>
      <c r="AD1097" s="7" t="s">
        <v>58</v>
      </c>
      <c r="AE1097" s="7">
        <v>43458</v>
      </c>
      <c r="AF1097" s="7" t="s">
        <v>114</v>
      </c>
      <c r="AG1097" s="10">
        <v>1</v>
      </c>
      <c r="AH1097" s="3" t="s">
        <v>180</v>
      </c>
      <c r="AI1097" s="3" t="s">
        <v>1323</v>
      </c>
      <c r="AJ1097" t="s">
        <v>114</v>
      </c>
      <c r="AK1097" t="s">
        <v>114</v>
      </c>
      <c r="AL1097" t="s">
        <v>114</v>
      </c>
      <c r="AM1097" s="43" t="b">
        <v>1</v>
      </c>
      <c r="AN1097" s="3">
        <v>43465.4627855324</v>
      </c>
      <c r="AO1097" s="3"/>
      <c r="AP1097" s="43" t="b">
        <v>1</v>
      </c>
      <c r="AQ1097" s="3" t="b">
        <v>0</v>
      </c>
    </row>
    <row r="1098" spans="1:43" x14ac:dyDescent="0.25">
      <c r="A1098" s="39" t="str">
        <f>_xlfn.CONCAT(Table4[[#This Row],[Order]],"-",Table4[[#This Row],[Line]])</f>
        <v>76884-1</v>
      </c>
      <c r="B1098" s="1">
        <v>43469</v>
      </c>
      <c r="C1098" s="10">
        <v>76884</v>
      </c>
      <c r="D1098" s="7" t="s">
        <v>1454</v>
      </c>
      <c r="E1098" s="10">
        <v>1</v>
      </c>
      <c r="F1098" s="10">
        <v>1</v>
      </c>
      <c r="G1098" s="7" t="s">
        <v>165</v>
      </c>
      <c r="H1098" s="10">
        <v>2</v>
      </c>
      <c r="I1098" s="43" t="b">
        <v>1</v>
      </c>
      <c r="J1098" s="43" t="b">
        <v>0</v>
      </c>
      <c r="K1098" t="s">
        <v>114</v>
      </c>
      <c r="L1098" s="43" t="b">
        <v>0</v>
      </c>
      <c r="M1098" s="43" t="b">
        <v>0</v>
      </c>
      <c r="N1098" s="43" t="b">
        <v>0</v>
      </c>
      <c r="O1098" t="s">
        <v>114</v>
      </c>
      <c r="P1098" t="s">
        <v>114</v>
      </c>
      <c r="Q1098" t="s">
        <v>114</v>
      </c>
      <c r="R1098" t="s">
        <v>114</v>
      </c>
      <c r="S1098" t="s">
        <v>114</v>
      </c>
      <c r="T1098" t="s">
        <v>114</v>
      </c>
      <c r="U1098" t="s">
        <v>114</v>
      </c>
      <c r="V1098" t="s">
        <v>114</v>
      </c>
      <c r="W1098" s="5">
        <v>43455</v>
      </c>
      <c r="X1098" s="7" t="s">
        <v>114</v>
      </c>
      <c r="Y1098" s="7"/>
      <c r="Z1098" s="7" t="s">
        <v>2057</v>
      </c>
      <c r="AA1098" s="7" t="s">
        <v>117</v>
      </c>
      <c r="AB1098" s="7" t="s">
        <v>169</v>
      </c>
      <c r="AC1098" s="10">
        <v>1</v>
      </c>
      <c r="AD1098" s="7" t="s">
        <v>160</v>
      </c>
      <c r="AE1098" s="7"/>
      <c r="AF1098" s="7" t="s">
        <v>114</v>
      </c>
      <c r="AG1098" s="10">
        <v>4</v>
      </c>
      <c r="AH1098" s="3" t="s">
        <v>74</v>
      </c>
      <c r="AI1098" s="3" t="s">
        <v>1323</v>
      </c>
      <c r="AJ1098" t="s">
        <v>114</v>
      </c>
      <c r="AK1098" t="s">
        <v>114</v>
      </c>
      <c r="AL1098" t="s">
        <v>114</v>
      </c>
      <c r="AM1098" s="43" t="b">
        <v>0</v>
      </c>
      <c r="AN1098" s="3"/>
      <c r="AO1098" s="3"/>
      <c r="AP1098" s="43" t="b">
        <v>0</v>
      </c>
      <c r="AQ1098" s="3" t="b">
        <v>1</v>
      </c>
    </row>
    <row r="1099" spans="1:43" x14ac:dyDescent="0.25">
      <c r="A1099" s="39" t="str">
        <f>_xlfn.CONCAT(Table4[[#This Row],[Order]],"-",Table4[[#This Row],[Line]])</f>
        <v>76894-1</v>
      </c>
      <c r="B1099" s="1">
        <v>43452</v>
      </c>
      <c r="C1099" s="10">
        <v>76894</v>
      </c>
      <c r="D1099" s="7" t="s">
        <v>4578</v>
      </c>
      <c r="E1099" s="10">
        <v>1</v>
      </c>
      <c r="F1099" s="10">
        <v>1</v>
      </c>
      <c r="G1099" s="7" t="s">
        <v>4428</v>
      </c>
      <c r="H1099" s="10">
        <v>2</v>
      </c>
      <c r="I1099" s="43" t="b">
        <v>1</v>
      </c>
      <c r="J1099" s="43" t="b">
        <v>1</v>
      </c>
      <c r="K1099" t="s">
        <v>135</v>
      </c>
      <c r="L1099" s="43" t="b">
        <v>1</v>
      </c>
      <c r="M1099" s="43" t="b">
        <v>1</v>
      </c>
      <c r="N1099" s="43" t="b">
        <v>1</v>
      </c>
      <c r="O1099" t="s">
        <v>114</v>
      </c>
      <c r="P1099" t="s">
        <v>138</v>
      </c>
      <c r="Q1099" t="s">
        <v>114</v>
      </c>
      <c r="R1099" t="s">
        <v>114</v>
      </c>
      <c r="S1099" t="s">
        <v>114</v>
      </c>
      <c r="T1099" t="s">
        <v>114</v>
      </c>
      <c r="U1099" t="s">
        <v>114</v>
      </c>
      <c r="V1099" t="s">
        <v>114</v>
      </c>
      <c r="W1099" s="5">
        <v>43447</v>
      </c>
      <c r="X1099" s="7" t="s">
        <v>151</v>
      </c>
      <c r="Y1099" s="7" t="s">
        <v>4579</v>
      </c>
      <c r="Z1099" s="7" t="s">
        <v>4580</v>
      </c>
      <c r="AA1099" s="7" t="s">
        <v>4453</v>
      </c>
      <c r="AB1099" s="7" t="s">
        <v>74</v>
      </c>
      <c r="AC1099" s="10">
        <v>12</v>
      </c>
      <c r="AD1099" s="7" t="s">
        <v>4581</v>
      </c>
      <c r="AE1099" s="7">
        <v>43448</v>
      </c>
      <c r="AF1099" s="7" t="s">
        <v>114</v>
      </c>
      <c r="AG1099" s="10">
        <v>2</v>
      </c>
      <c r="AH1099" s="3" t="s">
        <v>74</v>
      </c>
      <c r="AI1099" s="3" t="s">
        <v>1336</v>
      </c>
      <c r="AJ1099" t="s">
        <v>114</v>
      </c>
      <c r="AK1099" t="s">
        <v>114</v>
      </c>
      <c r="AL1099" t="s">
        <v>114</v>
      </c>
      <c r="AM1099" s="43" t="b">
        <v>1</v>
      </c>
      <c r="AN1099" s="3">
        <v>43451.464390011599</v>
      </c>
      <c r="AO1099" s="3"/>
      <c r="AP1099" s="43" t="b">
        <v>1</v>
      </c>
      <c r="AQ1099" s="3" t="b">
        <v>0</v>
      </c>
    </row>
    <row r="1100" spans="1:43" x14ac:dyDescent="0.25">
      <c r="A1100" s="39" t="str">
        <f>_xlfn.CONCAT(Table4[[#This Row],[Order]],"-",Table4[[#This Row],[Line]])</f>
        <v>76894-2</v>
      </c>
      <c r="B1100" s="1">
        <v>43452</v>
      </c>
      <c r="C1100" s="10">
        <v>76894</v>
      </c>
      <c r="D1100" s="7" t="s">
        <v>4582</v>
      </c>
      <c r="E1100" s="10">
        <v>2</v>
      </c>
      <c r="F1100" s="10">
        <v>1</v>
      </c>
      <c r="G1100" s="7" t="s">
        <v>4428</v>
      </c>
      <c r="H1100" s="10">
        <v>1</v>
      </c>
      <c r="I1100" s="43" t="b">
        <v>1</v>
      </c>
      <c r="J1100" s="43" t="b">
        <v>1</v>
      </c>
      <c r="K1100" t="s">
        <v>135</v>
      </c>
      <c r="L1100" s="43" t="b">
        <v>1</v>
      </c>
      <c r="M1100" s="43" t="b">
        <v>1</v>
      </c>
      <c r="N1100" s="43" t="b">
        <v>1</v>
      </c>
      <c r="O1100" t="s">
        <v>114</v>
      </c>
      <c r="P1100" t="s">
        <v>138</v>
      </c>
      <c r="Q1100" t="s">
        <v>114</v>
      </c>
      <c r="R1100" t="s">
        <v>114</v>
      </c>
      <c r="S1100" t="s">
        <v>114</v>
      </c>
      <c r="T1100" t="s">
        <v>114</v>
      </c>
      <c r="U1100" t="s">
        <v>114</v>
      </c>
      <c r="V1100" t="s">
        <v>114</v>
      </c>
      <c r="W1100" s="5">
        <v>43447</v>
      </c>
      <c r="X1100" s="7" t="s">
        <v>151</v>
      </c>
      <c r="Y1100" s="7" t="s">
        <v>4583</v>
      </c>
      <c r="Z1100" s="7" t="s">
        <v>4584</v>
      </c>
      <c r="AA1100" s="7" t="s">
        <v>114</v>
      </c>
      <c r="AB1100" s="7" t="s">
        <v>74</v>
      </c>
      <c r="AC1100" s="10">
        <v>12</v>
      </c>
      <c r="AD1100" s="7" t="s">
        <v>4585</v>
      </c>
      <c r="AE1100" s="7">
        <v>43448</v>
      </c>
      <c r="AF1100" s="7" t="s">
        <v>114</v>
      </c>
      <c r="AG1100" s="10">
        <v>1</v>
      </c>
      <c r="AH1100" s="3" t="s">
        <v>74</v>
      </c>
      <c r="AI1100" s="3" t="s">
        <v>1336</v>
      </c>
      <c r="AJ1100" t="s">
        <v>114</v>
      </c>
      <c r="AK1100" t="s">
        <v>114</v>
      </c>
      <c r="AL1100" t="s">
        <v>114</v>
      </c>
      <c r="AM1100" s="43" t="b">
        <v>1</v>
      </c>
      <c r="AN1100" s="3">
        <v>43451.464403553196</v>
      </c>
      <c r="AO1100" s="3"/>
      <c r="AP1100" s="43" t="b">
        <v>1</v>
      </c>
      <c r="AQ1100" s="3" t="b">
        <v>0</v>
      </c>
    </row>
    <row r="1101" spans="1:43" x14ac:dyDescent="0.25">
      <c r="A1101" s="39" t="str">
        <f>_xlfn.CONCAT(Table4[[#This Row],[Order]],"-",Table4[[#This Row],[Line]])</f>
        <v>76894-3</v>
      </c>
      <c r="B1101" s="1">
        <v>43452</v>
      </c>
      <c r="C1101" s="10">
        <v>76894</v>
      </c>
      <c r="D1101" s="7" t="s">
        <v>4586</v>
      </c>
      <c r="E1101" s="10">
        <v>3</v>
      </c>
      <c r="F1101" s="10">
        <v>1</v>
      </c>
      <c r="G1101" s="7" t="s">
        <v>4428</v>
      </c>
      <c r="H1101" s="10">
        <v>5</v>
      </c>
      <c r="I1101" s="43" t="b">
        <v>1</v>
      </c>
      <c r="J1101" s="43" t="b">
        <v>1</v>
      </c>
      <c r="K1101" t="s">
        <v>135</v>
      </c>
      <c r="L1101" s="43" t="b">
        <v>1</v>
      </c>
      <c r="M1101" s="43" t="b">
        <v>1</v>
      </c>
      <c r="N1101" s="43" t="b">
        <v>1</v>
      </c>
      <c r="O1101" t="s">
        <v>114</v>
      </c>
      <c r="P1101" t="s">
        <v>138</v>
      </c>
      <c r="Q1101" t="s">
        <v>114</v>
      </c>
      <c r="R1101" t="s">
        <v>114</v>
      </c>
      <c r="S1101" t="s">
        <v>114</v>
      </c>
      <c r="T1101" t="s">
        <v>114</v>
      </c>
      <c r="U1101" t="s">
        <v>114</v>
      </c>
      <c r="V1101" t="s">
        <v>114</v>
      </c>
      <c r="W1101" s="5">
        <v>43447</v>
      </c>
      <c r="X1101" s="7" t="s">
        <v>151</v>
      </c>
      <c r="Y1101" s="7" t="s">
        <v>4587</v>
      </c>
      <c r="Z1101" s="7" t="s">
        <v>4588</v>
      </c>
      <c r="AA1101" s="7" t="s">
        <v>114</v>
      </c>
      <c r="AB1101" s="7" t="s">
        <v>74</v>
      </c>
      <c r="AC1101" s="10">
        <v>12</v>
      </c>
      <c r="AD1101" s="7" t="s">
        <v>4589</v>
      </c>
      <c r="AE1101" s="7">
        <v>43448</v>
      </c>
      <c r="AF1101" s="7" t="s">
        <v>114</v>
      </c>
      <c r="AG1101" s="10">
        <v>5</v>
      </c>
      <c r="AH1101" s="3" t="s">
        <v>74</v>
      </c>
      <c r="AI1101" s="3" t="s">
        <v>1336</v>
      </c>
      <c r="AJ1101" t="s">
        <v>114</v>
      </c>
      <c r="AK1101" t="s">
        <v>114</v>
      </c>
      <c r="AL1101" t="s">
        <v>114</v>
      </c>
      <c r="AM1101" s="43" t="b">
        <v>1</v>
      </c>
      <c r="AN1101" s="3">
        <v>43451.464409340297</v>
      </c>
      <c r="AO1101" s="3"/>
      <c r="AP1101" s="43" t="b">
        <v>1</v>
      </c>
      <c r="AQ1101" s="3" t="b">
        <v>0</v>
      </c>
    </row>
    <row r="1102" spans="1:43" x14ac:dyDescent="0.25">
      <c r="A1102" s="39" t="str">
        <f>_xlfn.CONCAT(Table4[[#This Row],[Order]],"-",Table4[[#This Row],[Line]])</f>
        <v>76896-1</v>
      </c>
      <c r="B1102" s="1">
        <v>43483</v>
      </c>
      <c r="C1102" s="10">
        <v>76896</v>
      </c>
      <c r="D1102" s="7" t="s">
        <v>2744</v>
      </c>
      <c r="E1102" s="10">
        <v>1</v>
      </c>
      <c r="F1102" s="10">
        <v>1</v>
      </c>
      <c r="G1102" s="7" t="s">
        <v>42</v>
      </c>
      <c r="H1102" s="10">
        <v>25</v>
      </c>
      <c r="I1102" s="43" t="b">
        <v>0</v>
      </c>
      <c r="J1102" s="43" t="b">
        <v>0</v>
      </c>
      <c r="K1102" t="s">
        <v>114</v>
      </c>
      <c r="L1102" s="43" t="b">
        <v>0</v>
      </c>
      <c r="M1102" s="43" t="b">
        <v>0</v>
      </c>
      <c r="N1102" s="43" t="b">
        <v>0</v>
      </c>
      <c r="O1102" t="s">
        <v>114</v>
      </c>
      <c r="P1102" t="s">
        <v>114</v>
      </c>
      <c r="Q1102" t="s">
        <v>114</v>
      </c>
      <c r="R1102" t="s">
        <v>114</v>
      </c>
      <c r="S1102" t="s">
        <v>114</v>
      </c>
      <c r="T1102" t="s">
        <v>114</v>
      </c>
      <c r="U1102" t="s">
        <v>114</v>
      </c>
      <c r="V1102" t="s">
        <v>114</v>
      </c>
      <c r="W1102" s="5">
        <v>43480</v>
      </c>
      <c r="X1102" s="7" t="s">
        <v>114</v>
      </c>
      <c r="Y1102" s="7"/>
      <c r="Z1102" s="7" t="s">
        <v>48</v>
      </c>
      <c r="AA1102" s="7" t="s">
        <v>114</v>
      </c>
      <c r="AB1102" s="7" t="s">
        <v>74</v>
      </c>
      <c r="AC1102" s="10">
        <v>7</v>
      </c>
      <c r="AD1102" s="7" t="s">
        <v>191</v>
      </c>
      <c r="AE1102" s="7"/>
      <c r="AF1102" s="7" t="s">
        <v>114</v>
      </c>
      <c r="AG1102" s="10">
        <v>25</v>
      </c>
      <c r="AH1102" s="3" t="s">
        <v>74</v>
      </c>
      <c r="AI1102" s="3" t="s">
        <v>1331</v>
      </c>
      <c r="AJ1102" t="s">
        <v>114</v>
      </c>
      <c r="AK1102" t="s">
        <v>114</v>
      </c>
      <c r="AL1102" t="s">
        <v>114</v>
      </c>
      <c r="AM1102" s="43" t="b">
        <v>0</v>
      </c>
      <c r="AN1102" s="3"/>
      <c r="AO1102" s="3"/>
      <c r="AP1102" s="43" t="b">
        <v>0</v>
      </c>
      <c r="AQ1102" s="3" t="b">
        <v>0</v>
      </c>
    </row>
    <row r="1103" spans="1:43" x14ac:dyDescent="0.25">
      <c r="A1103" s="39" t="str">
        <f>_xlfn.CONCAT(Table4[[#This Row],[Order]],"-",Table4[[#This Row],[Line]])</f>
        <v>76896-2</v>
      </c>
      <c r="B1103" s="1">
        <v>43483</v>
      </c>
      <c r="C1103" s="10">
        <v>76896</v>
      </c>
      <c r="D1103" s="7" t="s">
        <v>2922</v>
      </c>
      <c r="E1103" s="10">
        <v>2</v>
      </c>
      <c r="F1103" s="10">
        <v>1</v>
      </c>
      <c r="G1103" s="7" t="s">
        <v>42</v>
      </c>
      <c r="H1103" s="10">
        <v>8</v>
      </c>
      <c r="I1103" s="43" t="b">
        <v>0</v>
      </c>
      <c r="J1103" s="43" t="b">
        <v>0</v>
      </c>
      <c r="K1103" t="s">
        <v>114</v>
      </c>
      <c r="L1103" s="43" t="b">
        <v>0</v>
      </c>
      <c r="M1103" s="43" t="b">
        <v>0</v>
      </c>
      <c r="N1103" s="43" t="b">
        <v>0</v>
      </c>
      <c r="O1103" t="s">
        <v>114</v>
      </c>
      <c r="P1103" t="s">
        <v>114</v>
      </c>
      <c r="Q1103" t="s">
        <v>114</v>
      </c>
      <c r="R1103" t="s">
        <v>114</v>
      </c>
      <c r="S1103" t="s">
        <v>114</v>
      </c>
      <c r="T1103" t="s">
        <v>114</v>
      </c>
      <c r="U1103" t="s">
        <v>114</v>
      </c>
      <c r="V1103" t="s">
        <v>114</v>
      </c>
      <c r="W1103" s="5">
        <v>43480</v>
      </c>
      <c r="X1103" s="7" t="s">
        <v>114</v>
      </c>
      <c r="Y1103" s="7"/>
      <c r="Z1103" s="7" t="s">
        <v>1203</v>
      </c>
      <c r="AA1103" s="7" t="s">
        <v>114</v>
      </c>
      <c r="AB1103" s="7" t="s">
        <v>74</v>
      </c>
      <c r="AC1103" s="10">
        <v>7</v>
      </c>
      <c r="AD1103" s="7" t="s">
        <v>2921</v>
      </c>
      <c r="AE1103" s="7"/>
      <c r="AF1103" s="7" t="s">
        <v>114</v>
      </c>
      <c r="AG1103" s="10">
        <v>24</v>
      </c>
      <c r="AH1103" s="3" t="s">
        <v>74</v>
      </c>
      <c r="AI1103" s="3" t="s">
        <v>1331</v>
      </c>
      <c r="AJ1103" t="s">
        <v>114</v>
      </c>
      <c r="AK1103" t="s">
        <v>114</v>
      </c>
      <c r="AL1103" t="s">
        <v>114</v>
      </c>
      <c r="AM1103" s="43" t="b">
        <v>0</v>
      </c>
      <c r="AN1103" s="3"/>
      <c r="AO1103" s="3"/>
      <c r="AP1103" s="43" t="b">
        <v>0</v>
      </c>
      <c r="AQ1103" s="3" t="b">
        <v>0</v>
      </c>
    </row>
    <row r="1104" spans="1:43" x14ac:dyDescent="0.25">
      <c r="A1104" s="39" t="str">
        <f>_xlfn.CONCAT(Table4[[#This Row],[Order]],"-",Table4[[#This Row],[Line]])</f>
        <v>76897-1</v>
      </c>
      <c r="B1104" s="1">
        <v>43469</v>
      </c>
      <c r="C1104" s="10">
        <v>76897</v>
      </c>
      <c r="D1104" s="7" t="s">
        <v>3057</v>
      </c>
      <c r="E1104" s="10">
        <v>1</v>
      </c>
      <c r="F1104" s="10">
        <v>1</v>
      </c>
      <c r="G1104" s="7" t="s">
        <v>165</v>
      </c>
      <c r="H1104" s="10">
        <v>1</v>
      </c>
      <c r="I1104" s="43" t="b">
        <v>1</v>
      </c>
      <c r="J1104" s="43" t="b">
        <v>0</v>
      </c>
      <c r="K1104" t="s">
        <v>114</v>
      </c>
      <c r="L1104" s="43" t="b">
        <v>0</v>
      </c>
      <c r="M1104" s="43" t="b">
        <v>1</v>
      </c>
      <c r="N1104" s="43" t="b">
        <v>0</v>
      </c>
      <c r="O1104" t="s">
        <v>114</v>
      </c>
      <c r="P1104" t="s">
        <v>114</v>
      </c>
      <c r="Q1104" t="s">
        <v>114</v>
      </c>
      <c r="R1104" t="s">
        <v>114</v>
      </c>
      <c r="S1104" t="s">
        <v>114</v>
      </c>
      <c r="T1104" t="s">
        <v>114</v>
      </c>
      <c r="U1104" t="s">
        <v>114</v>
      </c>
      <c r="V1104" t="s">
        <v>23</v>
      </c>
      <c r="W1104" s="5">
        <v>43465</v>
      </c>
      <c r="X1104" s="7" t="s">
        <v>114</v>
      </c>
      <c r="Y1104" s="7"/>
      <c r="Z1104" s="7" t="s">
        <v>3766</v>
      </c>
      <c r="AA1104" s="7" t="s">
        <v>114</v>
      </c>
      <c r="AB1104" s="7" t="s">
        <v>74</v>
      </c>
      <c r="AC1104" s="10">
        <v>7</v>
      </c>
      <c r="AD1104" s="7" t="s">
        <v>3056</v>
      </c>
      <c r="AE1104" s="7"/>
      <c r="AF1104" s="7" t="s">
        <v>114</v>
      </c>
      <c r="AG1104" s="10">
        <v>12</v>
      </c>
      <c r="AH1104" s="3" t="s">
        <v>74</v>
      </c>
      <c r="AI1104" s="3" t="s">
        <v>1336</v>
      </c>
      <c r="AJ1104" t="s">
        <v>114</v>
      </c>
      <c r="AK1104" t="s">
        <v>114</v>
      </c>
      <c r="AL1104" t="s">
        <v>114</v>
      </c>
      <c r="AM1104" s="43" t="b">
        <v>0</v>
      </c>
      <c r="AN1104" s="3"/>
      <c r="AO1104" s="3"/>
      <c r="AP1104" s="43" t="b">
        <v>0</v>
      </c>
      <c r="AQ1104" s="3" t="b">
        <v>0</v>
      </c>
    </row>
    <row r="1105" spans="1:43" x14ac:dyDescent="0.25">
      <c r="A1105" s="39" t="str">
        <f>_xlfn.CONCAT(Table4[[#This Row],[Order]],"-",Table4[[#This Row],[Line]])</f>
        <v>76897-2</v>
      </c>
      <c r="B1105" s="1">
        <v>43469</v>
      </c>
      <c r="C1105" s="10">
        <v>76897</v>
      </c>
      <c r="D1105" s="7" t="s">
        <v>3059</v>
      </c>
      <c r="E1105" s="10">
        <v>2</v>
      </c>
      <c r="F1105" s="10">
        <v>1</v>
      </c>
      <c r="G1105" s="7" t="s">
        <v>165</v>
      </c>
      <c r="H1105" s="10">
        <v>2</v>
      </c>
      <c r="I1105" s="43" t="b">
        <v>1</v>
      </c>
      <c r="J1105" s="43" t="b">
        <v>0</v>
      </c>
      <c r="K1105" t="s">
        <v>135</v>
      </c>
      <c r="L1105" s="43" t="b">
        <v>0</v>
      </c>
      <c r="M1105" s="43" t="b">
        <v>1</v>
      </c>
      <c r="N1105" s="43" t="b">
        <v>0</v>
      </c>
      <c r="O1105" t="s">
        <v>114</v>
      </c>
      <c r="P1105" t="s">
        <v>114</v>
      </c>
      <c r="Q1105" t="s">
        <v>114</v>
      </c>
      <c r="R1105" t="s">
        <v>114</v>
      </c>
      <c r="S1105" t="s">
        <v>114</v>
      </c>
      <c r="T1105" t="s">
        <v>114</v>
      </c>
      <c r="U1105" t="s">
        <v>114</v>
      </c>
      <c r="V1105" t="s">
        <v>114</v>
      </c>
      <c r="W1105" s="5">
        <v>43465</v>
      </c>
      <c r="X1105" s="7" t="s">
        <v>114</v>
      </c>
      <c r="Y1105" s="7"/>
      <c r="Z1105" s="7" t="s">
        <v>103</v>
      </c>
      <c r="AA1105" s="7" t="s">
        <v>114</v>
      </c>
      <c r="AB1105" s="7" t="s">
        <v>74</v>
      </c>
      <c r="AC1105" s="10">
        <v>7</v>
      </c>
      <c r="AD1105" s="7" t="s">
        <v>3058</v>
      </c>
      <c r="AE1105" s="7"/>
      <c r="AF1105" s="7" t="s">
        <v>114</v>
      </c>
      <c r="AG1105" s="10">
        <v>2</v>
      </c>
      <c r="AH1105" s="3" t="s">
        <v>74</v>
      </c>
      <c r="AI1105" s="3" t="s">
        <v>1336</v>
      </c>
      <c r="AJ1105" t="s">
        <v>114</v>
      </c>
      <c r="AK1105" t="s">
        <v>114</v>
      </c>
      <c r="AL1105" t="s">
        <v>114</v>
      </c>
      <c r="AM1105" s="43" t="b">
        <v>0</v>
      </c>
      <c r="AN1105" s="3"/>
      <c r="AO1105" s="3"/>
      <c r="AP1105" s="43" t="b">
        <v>0</v>
      </c>
      <c r="AQ1105" s="3" t="b">
        <v>0</v>
      </c>
    </row>
    <row r="1106" spans="1:43" x14ac:dyDescent="0.25">
      <c r="A1106" s="39" t="str">
        <f>_xlfn.CONCAT(Table4[[#This Row],[Order]],"-",Table4[[#This Row],[Line]])</f>
        <v>76897-3</v>
      </c>
      <c r="B1106" s="1">
        <v>43469</v>
      </c>
      <c r="C1106" s="10">
        <v>76897</v>
      </c>
      <c r="D1106" s="7" t="s">
        <v>3061</v>
      </c>
      <c r="E1106" s="10">
        <v>3</v>
      </c>
      <c r="F1106" s="10">
        <v>1</v>
      </c>
      <c r="G1106" s="7" t="s">
        <v>165</v>
      </c>
      <c r="H1106" s="10">
        <v>2</v>
      </c>
      <c r="I1106" s="43" t="b">
        <v>1</v>
      </c>
      <c r="J1106" s="43" t="b">
        <v>0</v>
      </c>
      <c r="K1106" t="s">
        <v>135</v>
      </c>
      <c r="L1106" s="43" t="b">
        <v>0</v>
      </c>
      <c r="M1106" s="43" t="b">
        <v>1</v>
      </c>
      <c r="N1106" s="43" t="b">
        <v>0</v>
      </c>
      <c r="O1106" t="s">
        <v>114</v>
      </c>
      <c r="P1106" t="s">
        <v>114</v>
      </c>
      <c r="Q1106" t="s">
        <v>114</v>
      </c>
      <c r="R1106" t="s">
        <v>114</v>
      </c>
      <c r="S1106" t="s">
        <v>114</v>
      </c>
      <c r="T1106" t="s">
        <v>114</v>
      </c>
      <c r="U1106" t="s">
        <v>114</v>
      </c>
      <c r="V1106" t="s">
        <v>114</v>
      </c>
      <c r="W1106" s="5">
        <v>43465</v>
      </c>
      <c r="X1106" s="7" t="s">
        <v>114</v>
      </c>
      <c r="Y1106" s="7"/>
      <c r="Z1106" s="7" t="s">
        <v>103</v>
      </c>
      <c r="AA1106" s="7" t="s">
        <v>114</v>
      </c>
      <c r="AB1106" s="7" t="s">
        <v>74</v>
      </c>
      <c r="AC1106" s="10">
        <v>7</v>
      </c>
      <c r="AD1106" s="7" t="s">
        <v>3060</v>
      </c>
      <c r="AE1106" s="7"/>
      <c r="AF1106" s="7" t="s">
        <v>114</v>
      </c>
      <c r="AG1106" s="10">
        <v>2</v>
      </c>
      <c r="AH1106" s="3" t="s">
        <v>74</v>
      </c>
      <c r="AI1106" s="3" t="s">
        <v>1336</v>
      </c>
      <c r="AJ1106" t="s">
        <v>114</v>
      </c>
      <c r="AK1106" t="s">
        <v>114</v>
      </c>
      <c r="AL1106" t="s">
        <v>114</v>
      </c>
      <c r="AM1106" s="43" t="b">
        <v>0</v>
      </c>
      <c r="AN1106" s="3"/>
      <c r="AO1106" s="3"/>
      <c r="AP1106" s="43" t="b">
        <v>0</v>
      </c>
      <c r="AQ1106" s="3" t="b">
        <v>0</v>
      </c>
    </row>
    <row r="1107" spans="1:43" x14ac:dyDescent="0.25">
      <c r="A1107" s="39" t="str">
        <f>_xlfn.CONCAT(Table4[[#This Row],[Order]],"-",Table4[[#This Row],[Line]])</f>
        <v>76897-4</v>
      </c>
      <c r="B1107" s="1">
        <v>43469</v>
      </c>
      <c r="C1107" s="10">
        <v>76897</v>
      </c>
      <c r="D1107" s="7" t="s">
        <v>3063</v>
      </c>
      <c r="E1107" s="10">
        <v>4</v>
      </c>
      <c r="F1107" s="10">
        <v>1</v>
      </c>
      <c r="G1107" s="7" t="s">
        <v>165</v>
      </c>
      <c r="H1107" s="10">
        <v>2</v>
      </c>
      <c r="I1107" s="43" t="b">
        <v>1</v>
      </c>
      <c r="J1107" s="43" t="b">
        <v>0</v>
      </c>
      <c r="K1107" t="s">
        <v>135</v>
      </c>
      <c r="L1107" s="43" t="b">
        <v>0</v>
      </c>
      <c r="M1107" s="43" t="b">
        <v>1</v>
      </c>
      <c r="N1107" s="43" t="b">
        <v>0</v>
      </c>
      <c r="O1107" t="s">
        <v>114</v>
      </c>
      <c r="P1107" t="s">
        <v>114</v>
      </c>
      <c r="Q1107" t="s">
        <v>114</v>
      </c>
      <c r="R1107" t="s">
        <v>114</v>
      </c>
      <c r="S1107" t="s">
        <v>114</v>
      </c>
      <c r="T1107" t="s">
        <v>114</v>
      </c>
      <c r="U1107" t="s">
        <v>114</v>
      </c>
      <c r="V1107" t="s">
        <v>114</v>
      </c>
      <c r="W1107" s="5">
        <v>43465</v>
      </c>
      <c r="X1107" s="7" t="s">
        <v>114</v>
      </c>
      <c r="Y1107" s="7"/>
      <c r="Z1107" s="7" t="s">
        <v>175</v>
      </c>
      <c r="AA1107" s="7" t="s">
        <v>114</v>
      </c>
      <c r="AB1107" s="7" t="s">
        <v>74</v>
      </c>
      <c r="AC1107" s="10">
        <v>7</v>
      </c>
      <c r="AD1107" s="7" t="s">
        <v>3062</v>
      </c>
      <c r="AE1107" s="7"/>
      <c r="AF1107" s="7" t="s">
        <v>114</v>
      </c>
      <c r="AG1107" s="10">
        <v>2</v>
      </c>
      <c r="AH1107" s="3" t="s">
        <v>74</v>
      </c>
      <c r="AI1107" s="3" t="s">
        <v>1336</v>
      </c>
      <c r="AJ1107" t="s">
        <v>114</v>
      </c>
      <c r="AK1107" t="s">
        <v>114</v>
      </c>
      <c r="AL1107" t="s">
        <v>114</v>
      </c>
      <c r="AM1107" s="43" t="b">
        <v>0</v>
      </c>
      <c r="AN1107" s="3"/>
      <c r="AO1107" s="3"/>
      <c r="AP1107" s="43" t="b">
        <v>0</v>
      </c>
      <c r="AQ1107" s="3" t="b">
        <v>0</v>
      </c>
    </row>
    <row r="1108" spans="1:43" x14ac:dyDescent="0.25">
      <c r="A1108" s="39" t="str">
        <f>_xlfn.CONCAT(Table4[[#This Row],[Order]],"-",Table4[[#This Row],[Line]])</f>
        <v>76897-5</v>
      </c>
      <c r="B1108" s="1">
        <v>43469</v>
      </c>
      <c r="C1108" s="10">
        <v>76897</v>
      </c>
      <c r="D1108" s="7" t="s">
        <v>3065</v>
      </c>
      <c r="E1108" s="10">
        <v>5</v>
      </c>
      <c r="F1108" s="10">
        <v>1</v>
      </c>
      <c r="G1108" s="7" t="s">
        <v>165</v>
      </c>
      <c r="H1108" s="10">
        <v>3</v>
      </c>
      <c r="I1108" s="43" t="b">
        <v>1</v>
      </c>
      <c r="J1108" s="43" t="b">
        <v>0</v>
      </c>
      <c r="K1108" t="s">
        <v>135</v>
      </c>
      <c r="L1108" s="43" t="b">
        <v>0</v>
      </c>
      <c r="M1108" s="43" t="b">
        <v>1</v>
      </c>
      <c r="N1108" s="43" t="b">
        <v>0</v>
      </c>
      <c r="O1108" t="s">
        <v>114</v>
      </c>
      <c r="P1108" t="s">
        <v>114</v>
      </c>
      <c r="Q1108" t="s">
        <v>114</v>
      </c>
      <c r="R1108" t="s">
        <v>114</v>
      </c>
      <c r="S1108" t="s">
        <v>114</v>
      </c>
      <c r="T1108" t="s">
        <v>114</v>
      </c>
      <c r="U1108" t="s">
        <v>114</v>
      </c>
      <c r="V1108" t="s">
        <v>114</v>
      </c>
      <c r="W1108" s="5">
        <v>43465</v>
      </c>
      <c r="X1108" s="7" t="s">
        <v>114</v>
      </c>
      <c r="Y1108" s="7"/>
      <c r="Z1108" s="7" t="s">
        <v>175</v>
      </c>
      <c r="AA1108" s="7" t="s">
        <v>114</v>
      </c>
      <c r="AB1108" s="7" t="s">
        <v>74</v>
      </c>
      <c r="AC1108" s="10">
        <v>7</v>
      </c>
      <c r="AD1108" s="7" t="s">
        <v>3064</v>
      </c>
      <c r="AE1108" s="7"/>
      <c r="AF1108" s="7" t="s">
        <v>114</v>
      </c>
      <c r="AG1108" s="10">
        <v>3</v>
      </c>
      <c r="AH1108" s="3" t="s">
        <v>74</v>
      </c>
      <c r="AI1108" s="3" t="s">
        <v>1336</v>
      </c>
      <c r="AJ1108" t="s">
        <v>114</v>
      </c>
      <c r="AK1108" t="s">
        <v>114</v>
      </c>
      <c r="AL1108" t="s">
        <v>114</v>
      </c>
      <c r="AM1108" s="43" t="b">
        <v>0</v>
      </c>
      <c r="AN1108" s="3"/>
      <c r="AO1108" s="3"/>
      <c r="AP1108" s="43" t="b">
        <v>0</v>
      </c>
      <c r="AQ1108" s="3" t="b">
        <v>0</v>
      </c>
    </row>
    <row r="1109" spans="1:43" x14ac:dyDescent="0.25">
      <c r="A1109" s="39" t="str">
        <f>_xlfn.CONCAT(Table4[[#This Row],[Order]],"-",Table4[[#This Row],[Line]])</f>
        <v>76897-6</v>
      </c>
      <c r="B1109" s="1">
        <v>43469</v>
      </c>
      <c r="C1109" s="10">
        <v>76897</v>
      </c>
      <c r="D1109" s="7" t="s">
        <v>3067</v>
      </c>
      <c r="E1109" s="10">
        <v>6</v>
      </c>
      <c r="F1109" s="10">
        <v>1</v>
      </c>
      <c r="G1109" s="7" t="s">
        <v>165</v>
      </c>
      <c r="H1109" s="10">
        <v>2</v>
      </c>
      <c r="I1109" s="43" t="b">
        <v>1</v>
      </c>
      <c r="J1109" s="43" t="b">
        <v>0</v>
      </c>
      <c r="K1109" t="s">
        <v>135</v>
      </c>
      <c r="L1109" s="43" t="b">
        <v>0</v>
      </c>
      <c r="M1109" s="43" t="b">
        <v>1</v>
      </c>
      <c r="N1109" s="43" t="b">
        <v>0</v>
      </c>
      <c r="O1109" t="s">
        <v>114</v>
      </c>
      <c r="P1109" t="s">
        <v>114</v>
      </c>
      <c r="Q1109" t="s">
        <v>114</v>
      </c>
      <c r="R1109" t="s">
        <v>114</v>
      </c>
      <c r="S1109" t="s">
        <v>114</v>
      </c>
      <c r="T1109" t="s">
        <v>114</v>
      </c>
      <c r="U1109" t="s">
        <v>114</v>
      </c>
      <c r="V1109" t="s">
        <v>114</v>
      </c>
      <c r="W1109" s="5">
        <v>43465</v>
      </c>
      <c r="X1109" s="7" t="s">
        <v>114</v>
      </c>
      <c r="Y1109" s="7"/>
      <c r="Z1109" s="7" t="s">
        <v>109</v>
      </c>
      <c r="AA1109" s="7" t="s">
        <v>114</v>
      </c>
      <c r="AB1109" s="7" t="s">
        <v>74</v>
      </c>
      <c r="AC1109" s="10">
        <v>7</v>
      </c>
      <c r="AD1109" s="7" t="s">
        <v>3066</v>
      </c>
      <c r="AE1109" s="7"/>
      <c r="AF1109" s="7" t="s">
        <v>114</v>
      </c>
      <c r="AG1109" s="10">
        <v>4</v>
      </c>
      <c r="AH1109" s="3" t="s">
        <v>74</v>
      </c>
      <c r="AI1109" s="3" t="s">
        <v>1336</v>
      </c>
      <c r="AJ1109" t="s">
        <v>114</v>
      </c>
      <c r="AK1109" t="s">
        <v>114</v>
      </c>
      <c r="AL1109" t="s">
        <v>114</v>
      </c>
      <c r="AM1109" s="43" t="b">
        <v>0</v>
      </c>
      <c r="AN1109" s="3"/>
      <c r="AO1109" s="3"/>
      <c r="AP1109" s="43" t="b">
        <v>0</v>
      </c>
      <c r="AQ1109" s="3" t="b">
        <v>0</v>
      </c>
    </row>
    <row r="1110" spans="1:43" x14ac:dyDescent="0.25">
      <c r="A1110" s="39" t="str">
        <f>_xlfn.CONCAT(Table4[[#This Row],[Order]],"-",Table4[[#This Row],[Line]])</f>
        <v>76897-7</v>
      </c>
      <c r="B1110" s="1">
        <v>43469</v>
      </c>
      <c r="C1110" s="10">
        <v>76897</v>
      </c>
      <c r="D1110" s="7" t="s">
        <v>3069</v>
      </c>
      <c r="E1110" s="10">
        <v>7</v>
      </c>
      <c r="F1110" s="10">
        <v>1</v>
      </c>
      <c r="G1110" s="7" t="s">
        <v>165</v>
      </c>
      <c r="H1110" s="10">
        <v>1</v>
      </c>
      <c r="I1110" s="43" t="b">
        <v>1</v>
      </c>
      <c r="J1110" s="43" t="b">
        <v>0</v>
      </c>
      <c r="K1110" t="s">
        <v>135</v>
      </c>
      <c r="L1110" s="43" t="b">
        <v>0</v>
      </c>
      <c r="M1110" s="43" t="b">
        <v>1</v>
      </c>
      <c r="N1110" s="43" t="b">
        <v>0</v>
      </c>
      <c r="O1110" t="s">
        <v>23</v>
      </c>
      <c r="P1110" t="s">
        <v>114</v>
      </c>
      <c r="Q1110" t="s">
        <v>114</v>
      </c>
      <c r="R1110" t="s">
        <v>114</v>
      </c>
      <c r="S1110" t="s">
        <v>114</v>
      </c>
      <c r="T1110" t="s">
        <v>114</v>
      </c>
      <c r="U1110" t="s">
        <v>23</v>
      </c>
      <c r="V1110" t="s">
        <v>114</v>
      </c>
      <c r="W1110" s="5">
        <v>43465</v>
      </c>
      <c r="X1110" s="7" t="s">
        <v>114</v>
      </c>
      <c r="Y1110" s="7"/>
      <c r="Z1110" s="7" t="s">
        <v>103</v>
      </c>
      <c r="AA1110" s="7" t="s">
        <v>114</v>
      </c>
      <c r="AB1110" s="7" t="s">
        <v>74</v>
      </c>
      <c r="AC1110" s="10">
        <v>7</v>
      </c>
      <c r="AD1110" s="7" t="s">
        <v>3068</v>
      </c>
      <c r="AE1110" s="7"/>
      <c r="AF1110" s="7" t="s">
        <v>114</v>
      </c>
      <c r="AG1110" s="10">
        <v>1</v>
      </c>
      <c r="AH1110" s="3" t="s">
        <v>74</v>
      </c>
      <c r="AI1110" s="3" t="s">
        <v>1336</v>
      </c>
      <c r="AJ1110" t="s">
        <v>114</v>
      </c>
      <c r="AK1110" t="s">
        <v>114</v>
      </c>
      <c r="AL1110" t="s">
        <v>114</v>
      </c>
      <c r="AM1110" s="43" t="b">
        <v>0</v>
      </c>
      <c r="AN1110" s="3"/>
      <c r="AO1110" s="3"/>
      <c r="AP1110" s="43" t="b">
        <v>0</v>
      </c>
      <c r="AQ1110" s="3" t="b">
        <v>0</v>
      </c>
    </row>
    <row r="1111" spans="1:43" x14ac:dyDescent="0.25">
      <c r="A1111" s="39" t="str">
        <f>_xlfn.CONCAT(Table4[[#This Row],[Order]],"-",Table4[[#This Row],[Line]])</f>
        <v>76897-8</v>
      </c>
      <c r="B1111" s="1">
        <v>43469</v>
      </c>
      <c r="C1111" s="10">
        <v>76897</v>
      </c>
      <c r="D1111" s="7" t="s">
        <v>3071</v>
      </c>
      <c r="E1111" s="10">
        <v>8</v>
      </c>
      <c r="F1111" s="10">
        <v>1</v>
      </c>
      <c r="G1111" s="7" t="s">
        <v>165</v>
      </c>
      <c r="H1111" s="10">
        <v>2</v>
      </c>
      <c r="I1111" s="43" t="b">
        <v>1</v>
      </c>
      <c r="J1111" s="43" t="b">
        <v>0</v>
      </c>
      <c r="K1111" t="s">
        <v>135</v>
      </c>
      <c r="L1111" s="43" t="b">
        <v>0</v>
      </c>
      <c r="M1111" s="43" t="b">
        <v>1</v>
      </c>
      <c r="N1111" s="43" t="b">
        <v>0</v>
      </c>
      <c r="O1111" t="s">
        <v>23</v>
      </c>
      <c r="P1111" t="s">
        <v>114</v>
      </c>
      <c r="Q1111" t="s">
        <v>114</v>
      </c>
      <c r="R1111" t="s">
        <v>114</v>
      </c>
      <c r="S1111" t="s">
        <v>114</v>
      </c>
      <c r="T1111" t="s">
        <v>114</v>
      </c>
      <c r="U1111" t="s">
        <v>23</v>
      </c>
      <c r="V1111" t="s">
        <v>114</v>
      </c>
      <c r="W1111" s="5">
        <v>43465</v>
      </c>
      <c r="X1111" s="7" t="s">
        <v>114</v>
      </c>
      <c r="Y1111" s="7"/>
      <c r="Z1111" s="7" t="s">
        <v>3767</v>
      </c>
      <c r="AA1111" s="7" t="s">
        <v>114</v>
      </c>
      <c r="AB1111" s="7" t="s">
        <v>74</v>
      </c>
      <c r="AC1111" s="10">
        <v>7</v>
      </c>
      <c r="AD1111" s="7" t="s">
        <v>3070</v>
      </c>
      <c r="AE1111" s="7"/>
      <c r="AF1111" s="7" t="s">
        <v>114</v>
      </c>
      <c r="AG1111" s="10">
        <v>2</v>
      </c>
      <c r="AH1111" s="3" t="s">
        <v>74</v>
      </c>
      <c r="AI1111" s="3" t="s">
        <v>1336</v>
      </c>
      <c r="AJ1111" t="s">
        <v>114</v>
      </c>
      <c r="AK1111" t="s">
        <v>114</v>
      </c>
      <c r="AL1111" t="s">
        <v>114</v>
      </c>
      <c r="AM1111" s="43" t="b">
        <v>0</v>
      </c>
      <c r="AN1111" s="3"/>
      <c r="AO1111" s="3"/>
      <c r="AP1111" s="43" t="b">
        <v>0</v>
      </c>
      <c r="AQ1111" s="3" t="b">
        <v>0</v>
      </c>
    </row>
    <row r="1112" spans="1:43" x14ac:dyDescent="0.25">
      <c r="A1112" s="39" t="str">
        <f>_xlfn.CONCAT(Table4[[#This Row],[Order]],"-",Table4[[#This Row],[Line]])</f>
        <v>76897-9</v>
      </c>
      <c r="B1112" s="5">
        <v>43469</v>
      </c>
      <c r="C1112" s="8">
        <v>76897</v>
      </c>
      <c r="D1112" s="3" t="s">
        <v>3073</v>
      </c>
      <c r="E1112" s="8">
        <v>9</v>
      </c>
      <c r="F1112" s="8">
        <v>1</v>
      </c>
      <c r="G1112" s="3" t="s">
        <v>165</v>
      </c>
      <c r="H1112" s="8">
        <v>2</v>
      </c>
      <c r="I1112" s="43" t="b">
        <v>1</v>
      </c>
      <c r="J1112" s="43" t="b">
        <v>0</v>
      </c>
      <c r="K1112" t="s">
        <v>135</v>
      </c>
      <c r="L1112" s="43" t="b">
        <v>0</v>
      </c>
      <c r="M1112" s="43" t="b">
        <v>1</v>
      </c>
      <c r="N1112" s="43" t="b">
        <v>0</v>
      </c>
      <c r="O1112" t="s">
        <v>23</v>
      </c>
      <c r="P1112" t="s">
        <v>114</v>
      </c>
      <c r="Q1112" t="s">
        <v>114</v>
      </c>
      <c r="R1112" t="s">
        <v>114</v>
      </c>
      <c r="S1112" t="s">
        <v>114</v>
      </c>
      <c r="T1112" t="s">
        <v>114</v>
      </c>
      <c r="U1112" t="s">
        <v>23</v>
      </c>
      <c r="V1112" t="s">
        <v>114</v>
      </c>
      <c r="W1112" s="5">
        <v>43465</v>
      </c>
      <c r="X1112" s="3" t="s">
        <v>114</v>
      </c>
      <c r="Y1112" s="3"/>
      <c r="Z1112" s="3" t="s">
        <v>3768</v>
      </c>
      <c r="AA1112" s="3" t="s">
        <v>114</v>
      </c>
      <c r="AB1112" s="3" t="s">
        <v>74</v>
      </c>
      <c r="AC1112" s="8">
        <v>7</v>
      </c>
      <c r="AD1112" s="3" t="s">
        <v>3072</v>
      </c>
      <c r="AE1112" s="3"/>
      <c r="AF1112" s="3" t="s">
        <v>114</v>
      </c>
      <c r="AG1112" s="8">
        <v>4</v>
      </c>
      <c r="AH1112" s="3" t="s">
        <v>74</v>
      </c>
      <c r="AI1112" s="3" t="s">
        <v>1336</v>
      </c>
      <c r="AJ1112" t="s">
        <v>114</v>
      </c>
      <c r="AK1112" t="s">
        <v>114</v>
      </c>
      <c r="AL1112" t="s">
        <v>114</v>
      </c>
      <c r="AM1112" s="43" t="b">
        <v>0</v>
      </c>
      <c r="AN1112" s="3"/>
      <c r="AO1112" s="3"/>
      <c r="AP1112" s="43" t="b">
        <v>0</v>
      </c>
      <c r="AQ1112" s="3" t="b">
        <v>0</v>
      </c>
    </row>
    <row r="1113" spans="1:43" x14ac:dyDescent="0.25">
      <c r="A1113" s="39" t="str">
        <f>_xlfn.CONCAT(Table4[[#This Row],[Order]],"-",Table4[[#This Row],[Line]])</f>
        <v>76897-10</v>
      </c>
      <c r="B1113" s="5">
        <v>43469</v>
      </c>
      <c r="C1113" s="8">
        <v>76897</v>
      </c>
      <c r="D1113" s="3" t="s">
        <v>3074</v>
      </c>
      <c r="E1113" s="8">
        <v>10</v>
      </c>
      <c r="F1113" s="8">
        <v>1</v>
      </c>
      <c r="G1113" s="3" t="s">
        <v>165</v>
      </c>
      <c r="H1113" s="8">
        <v>2</v>
      </c>
      <c r="I1113" s="43" t="b">
        <v>1</v>
      </c>
      <c r="J1113" s="43" t="b">
        <v>0</v>
      </c>
      <c r="K1113" t="s">
        <v>135</v>
      </c>
      <c r="L1113" s="43" t="b">
        <v>0</v>
      </c>
      <c r="M1113" s="43" t="b">
        <v>1</v>
      </c>
      <c r="N1113" s="43" t="b">
        <v>0</v>
      </c>
      <c r="O1113" t="s">
        <v>114</v>
      </c>
      <c r="P1113" t="s">
        <v>114</v>
      </c>
      <c r="Q1113" t="s">
        <v>114</v>
      </c>
      <c r="R1113" t="s">
        <v>114</v>
      </c>
      <c r="S1113" t="s">
        <v>114</v>
      </c>
      <c r="T1113" t="s">
        <v>114</v>
      </c>
      <c r="U1113" t="s">
        <v>114</v>
      </c>
      <c r="V1113" t="s">
        <v>114</v>
      </c>
      <c r="W1113" s="5">
        <v>43465</v>
      </c>
      <c r="X1113" s="3" t="s">
        <v>114</v>
      </c>
      <c r="Y1113" s="3"/>
      <c r="Z1113" s="3" t="s">
        <v>103</v>
      </c>
      <c r="AA1113" s="3" t="s">
        <v>114</v>
      </c>
      <c r="AB1113" s="3" t="s">
        <v>74</v>
      </c>
      <c r="AC1113" s="8">
        <v>7</v>
      </c>
      <c r="AD1113" s="3" t="s">
        <v>3058</v>
      </c>
      <c r="AE1113" s="3"/>
      <c r="AF1113" s="3" t="s">
        <v>114</v>
      </c>
      <c r="AG1113" s="8">
        <v>2</v>
      </c>
      <c r="AH1113" s="3" t="s">
        <v>74</v>
      </c>
      <c r="AI1113" s="3" t="s">
        <v>1336</v>
      </c>
      <c r="AJ1113" t="s">
        <v>114</v>
      </c>
      <c r="AK1113" t="s">
        <v>114</v>
      </c>
      <c r="AL1113" t="s">
        <v>114</v>
      </c>
      <c r="AM1113" s="43" t="b">
        <v>0</v>
      </c>
      <c r="AN1113" s="3"/>
      <c r="AO1113" s="3"/>
      <c r="AP1113" s="43" t="b">
        <v>0</v>
      </c>
      <c r="AQ1113" s="3" t="b">
        <v>0</v>
      </c>
    </row>
    <row r="1114" spans="1:43" x14ac:dyDescent="0.25">
      <c r="A1114" s="39" t="str">
        <f>_xlfn.CONCAT(Table4[[#This Row],[Order]],"-",Table4[[#This Row],[Line]])</f>
        <v>76903-1</v>
      </c>
      <c r="B1114" s="5">
        <v>43474</v>
      </c>
      <c r="C1114" s="8">
        <v>76903</v>
      </c>
      <c r="D1114" s="3" t="s">
        <v>4184</v>
      </c>
      <c r="E1114" s="8">
        <v>1</v>
      </c>
      <c r="F1114" s="8">
        <v>1</v>
      </c>
      <c r="G1114" s="3" t="s">
        <v>42</v>
      </c>
      <c r="H1114" s="8">
        <v>1</v>
      </c>
      <c r="I1114" s="43" t="b">
        <v>0</v>
      </c>
      <c r="J1114" s="43" t="b">
        <v>0</v>
      </c>
      <c r="K1114" t="s">
        <v>114</v>
      </c>
      <c r="L1114" s="43" t="b">
        <v>0</v>
      </c>
      <c r="M1114" s="43" t="b">
        <v>0</v>
      </c>
      <c r="N1114" s="43" t="b">
        <v>0</v>
      </c>
      <c r="O1114" t="s">
        <v>114</v>
      </c>
      <c r="P1114" t="s">
        <v>114</v>
      </c>
      <c r="Q1114" t="s">
        <v>114</v>
      </c>
      <c r="R1114" t="s">
        <v>114</v>
      </c>
      <c r="S1114" t="s">
        <v>114</v>
      </c>
      <c r="T1114" t="s">
        <v>114</v>
      </c>
      <c r="U1114" t="s">
        <v>114</v>
      </c>
      <c r="V1114" t="s">
        <v>114</v>
      </c>
      <c r="W1114" s="5">
        <v>43469</v>
      </c>
      <c r="X1114" s="3" t="s">
        <v>151</v>
      </c>
      <c r="Y1114" s="3"/>
      <c r="Z1114" s="3" t="s">
        <v>5894</v>
      </c>
      <c r="AA1114" s="3" t="s">
        <v>114</v>
      </c>
      <c r="AB1114" s="3" t="s">
        <v>74</v>
      </c>
      <c r="AC1114" s="8">
        <v>7</v>
      </c>
      <c r="AD1114" s="3" t="s">
        <v>1081</v>
      </c>
      <c r="AE1114" s="3"/>
      <c r="AF1114" s="3" t="s">
        <v>114</v>
      </c>
      <c r="AG1114" s="8">
        <v>1</v>
      </c>
      <c r="AH1114" s="3" t="s">
        <v>74</v>
      </c>
      <c r="AI1114" s="3" t="s">
        <v>1324</v>
      </c>
      <c r="AJ1114" t="s">
        <v>114</v>
      </c>
      <c r="AK1114" t="s">
        <v>114</v>
      </c>
      <c r="AL1114" t="s">
        <v>114</v>
      </c>
      <c r="AM1114" s="43" t="b">
        <v>0</v>
      </c>
      <c r="AN1114" s="3"/>
      <c r="AO1114" s="3"/>
      <c r="AP1114" s="43" t="b">
        <v>0</v>
      </c>
      <c r="AQ1114" s="3" t="b">
        <v>0</v>
      </c>
    </row>
    <row r="1115" spans="1:43" x14ac:dyDescent="0.25">
      <c r="A1115" s="39" t="str">
        <f>_xlfn.CONCAT(Table4[[#This Row],[Order]],"-",Table4[[#This Row],[Line]])</f>
        <v>76911-1</v>
      </c>
      <c r="B1115" s="5">
        <v>43473</v>
      </c>
      <c r="C1115" s="8">
        <v>76911</v>
      </c>
      <c r="D1115" s="3" t="s">
        <v>2765</v>
      </c>
      <c r="E1115" s="8">
        <v>1</v>
      </c>
      <c r="F1115" s="8">
        <v>1</v>
      </c>
      <c r="G1115" s="3" t="s">
        <v>29</v>
      </c>
      <c r="H1115" s="8">
        <v>34</v>
      </c>
      <c r="I1115" s="43" t="b">
        <v>1</v>
      </c>
      <c r="J1115" s="43" t="b">
        <v>1</v>
      </c>
      <c r="K1115" t="s">
        <v>135</v>
      </c>
      <c r="L1115" s="43" t="b">
        <v>1</v>
      </c>
      <c r="M1115" s="43" t="b">
        <v>1</v>
      </c>
      <c r="N1115" s="43" t="b">
        <v>1</v>
      </c>
      <c r="O1115" t="s">
        <v>114</v>
      </c>
      <c r="P1115" t="s">
        <v>138</v>
      </c>
      <c r="Q1115" t="s">
        <v>114</v>
      </c>
      <c r="R1115" t="s">
        <v>114</v>
      </c>
      <c r="S1115" t="s">
        <v>114</v>
      </c>
      <c r="T1115" t="s">
        <v>114</v>
      </c>
      <c r="U1115" t="s">
        <v>114</v>
      </c>
      <c r="V1115" t="s">
        <v>114</v>
      </c>
      <c r="W1115" s="5">
        <v>43468</v>
      </c>
      <c r="X1115" s="3" t="s">
        <v>114</v>
      </c>
      <c r="Y1115" s="3" t="s">
        <v>5421</v>
      </c>
      <c r="Z1115" s="3" t="s">
        <v>4025</v>
      </c>
      <c r="AA1115" s="3" t="s">
        <v>114</v>
      </c>
      <c r="AB1115" s="3" t="s">
        <v>74</v>
      </c>
      <c r="AC1115" s="8">
        <v>15</v>
      </c>
      <c r="AD1115" s="3" t="s">
        <v>59</v>
      </c>
      <c r="AE1115" s="3">
        <v>43464</v>
      </c>
      <c r="AF1115" s="3" t="s">
        <v>114</v>
      </c>
      <c r="AG1115" s="8">
        <v>34</v>
      </c>
      <c r="AH1115" s="3" t="s">
        <v>74</v>
      </c>
      <c r="AI1115" s="3" t="s">
        <v>1330</v>
      </c>
      <c r="AJ1115" t="s">
        <v>114</v>
      </c>
      <c r="AK1115" t="s">
        <v>114</v>
      </c>
      <c r="AL1115" t="s">
        <v>114</v>
      </c>
      <c r="AM1115" s="43" t="b">
        <v>0</v>
      </c>
      <c r="AN1115" s="3"/>
      <c r="AO1115" s="3"/>
      <c r="AP1115" s="43" t="b">
        <v>0</v>
      </c>
      <c r="AQ1115" s="3" t="b">
        <v>0</v>
      </c>
    </row>
    <row r="1116" spans="1:43" x14ac:dyDescent="0.25">
      <c r="A1116" s="39" t="str">
        <f>_xlfn.CONCAT(Table4[[#This Row],[Order]],"-",Table4[[#This Row],[Line]])</f>
        <v>76914-1</v>
      </c>
      <c r="B1116" s="5">
        <v>43502</v>
      </c>
      <c r="C1116" s="8">
        <v>76914</v>
      </c>
      <c r="D1116" s="3" t="s">
        <v>82</v>
      </c>
      <c r="E1116" s="8">
        <v>1</v>
      </c>
      <c r="F1116" s="8">
        <v>1</v>
      </c>
      <c r="G1116" s="3" t="s">
        <v>42</v>
      </c>
      <c r="H1116" s="8">
        <v>1</v>
      </c>
      <c r="I1116" s="43" t="b">
        <v>0</v>
      </c>
      <c r="J1116" s="43" t="b">
        <v>0</v>
      </c>
      <c r="K1116" t="s">
        <v>114</v>
      </c>
      <c r="L1116" s="43" t="b">
        <v>0</v>
      </c>
      <c r="M1116" s="43" t="b">
        <v>0</v>
      </c>
      <c r="N1116" s="43" t="b">
        <v>0</v>
      </c>
      <c r="O1116" t="s">
        <v>114</v>
      </c>
      <c r="P1116" t="s">
        <v>114</v>
      </c>
      <c r="Q1116" t="s">
        <v>114</v>
      </c>
      <c r="R1116" t="s">
        <v>114</v>
      </c>
      <c r="S1116" t="s">
        <v>114</v>
      </c>
      <c r="T1116" t="s">
        <v>114</v>
      </c>
      <c r="U1116" t="s">
        <v>114</v>
      </c>
      <c r="V1116" t="s">
        <v>114</v>
      </c>
      <c r="W1116" s="5">
        <v>43497</v>
      </c>
      <c r="X1116" s="3" t="s">
        <v>114</v>
      </c>
      <c r="Y1116" s="3"/>
      <c r="Z1116" s="3" t="s">
        <v>3769</v>
      </c>
      <c r="AA1116" s="3" t="s">
        <v>114</v>
      </c>
      <c r="AB1116" s="3" t="s">
        <v>74</v>
      </c>
      <c r="AC1116" s="8">
        <v>12</v>
      </c>
      <c r="AD1116" s="3" t="s">
        <v>32</v>
      </c>
      <c r="AE1116" s="3"/>
      <c r="AF1116" s="3" t="s">
        <v>114</v>
      </c>
      <c r="AG1116" s="8">
        <v>1</v>
      </c>
      <c r="AH1116" s="3" t="s">
        <v>74</v>
      </c>
      <c r="AI1116" s="3" t="s">
        <v>1327</v>
      </c>
      <c r="AJ1116" t="s">
        <v>114</v>
      </c>
      <c r="AK1116" t="s">
        <v>114</v>
      </c>
      <c r="AL1116" t="s">
        <v>114</v>
      </c>
      <c r="AM1116" s="43" t="b">
        <v>0</v>
      </c>
      <c r="AN1116" s="3"/>
      <c r="AO1116" s="3"/>
      <c r="AP1116" s="43" t="b">
        <v>0</v>
      </c>
      <c r="AQ1116" s="3" t="b">
        <v>0</v>
      </c>
    </row>
    <row r="1117" spans="1:43" x14ac:dyDescent="0.25">
      <c r="A1117" s="39" t="str">
        <f>_xlfn.CONCAT(Table4[[#This Row],[Order]],"-",Table4[[#This Row],[Line]])</f>
        <v>76941-1</v>
      </c>
      <c r="B1117" s="5">
        <v>43476</v>
      </c>
      <c r="C1117" s="8">
        <v>76941</v>
      </c>
      <c r="D1117" s="3" t="s">
        <v>4410</v>
      </c>
      <c r="E1117" s="8">
        <v>1</v>
      </c>
      <c r="F1117" s="8">
        <v>1</v>
      </c>
      <c r="G1117" s="3" t="s">
        <v>165</v>
      </c>
      <c r="H1117" s="8">
        <v>4</v>
      </c>
      <c r="I1117" s="43" t="b">
        <v>1</v>
      </c>
      <c r="J1117" s="43" t="b">
        <v>0</v>
      </c>
      <c r="K1117" t="s">
        <v>114</v>
      </c>
      <c r="L1117" s="43" t="b">
        <v>0</v>
      </c>
      <c r="M1117" s="43" t="b">
        <v>0</v>
      </c>
      <c r="N1117" s="43" t="b">
        <v>0</v>
      </c>
      <c r="O1117" t="s">
        <v>114</v>
      </c>
      <c r="P1117" t="s">
        <v>114</v>
      </c>
      <c r="Q1117" t="s">
        <v>114</v>
      </c>
      <c r="R1117" t="s">
        <v>114</v>
      </c>
      <c r="S1117" t="s">
        <v>114</v>
      </c>
      <c r="T1117" t="s">
        <v>114</v>
      </c>
      <c r="U1117" t="s">
        <v>114</v>
      </c>
      <c r="V1117" t="s">
        <v>114</v>
      </c>
      <c r="W1117" s="5">
        <v>43473</v>
      </c>
      <c r="X1117" s="3" t="s">
        <v>151</v>
      </c>
      <c r="Y1117" s="3"/>
      <c r="Z1117" s="3" t="s">
        <v>158</v>
      </c>
      <c r="AA1117" s="3" t="s">
        <v>114</v>
      </c>
      <c r="AB1117" s="3" t="s">
        <v>74</v>
      </c>
      <c r="AC1117" s="8">
        <v>18</v>
      </c>
      <c r="AD1117" s="3" t="s">
        <v>4409</v>
      </c>
      <c r="AE1117" s="3"/>
      <c r="AF1117" s="3" t="s">
        <v>114</v>
      </c>
      <c r="AG1117" s="8">
        <v>4</v>
      </c>
      <c r="AH1117" s="3" t="s">
        <v>74</v>
      </c>
      <c r="AI1117" s="3" t="s">
        <v>1319</v>
      </c>
      <c r="AJ1117" t="s">
        <v>114</v>
      </c>
      <c r="AK1117" t="s">
        <v>114</v>
      </c>
      <c r="AL1117" t="s">
        <v>114</v>
      </c>
      <c r="AM1117" s="43" t="b">
        <v>0</v>
      </c>
      <c r="AN1117" s="3"/>
      <c r="AO1117" s="3"/>
      <c r="AP1117" s="43" t="b">
        <v>0</v>
      </c>
      <c r="AQ1117" s="3" t="b">
        <v>0</v>
      </c>
    </row>
    <row r="1118" spans="1:43" x14ac:dyDescent="0.25">
      <c r="A1118" s="39" t="str">
        <f>_xlfn.CONCAT(Table4[[#This Row],[Order]],"-",Table4[[#This Row],[Line]])</f>
        <v>76941-2</v>
      </c>
      <c r="B1118" s="5">
        <v>43476</v>
      </c>
      <c r="C1118" s="8">
        <v>76941</v>
      </c>
      <c r="D1118" s="3" t="s">
        <v>4412</v>
      </c>
      <c r="E1118" s="8">
        <v>2</v>
      </c>
      <c r="F1118" s="8">
        <v>1</v>
      </c>
      <c r="G1118" s="3" t="s">
        <v>165</v>
      </c>
      <c r="H1118" s="8">
        <v>3</v>
      </c>
      <c r="I1118" s="43" t="b">
        <v>1</v>
      </c>
      <c r="J1118" s="43" t="b">
        <v>0</v>
      </c>
      <c r="K1118" t="s">
        <v>114</v>
      </c>
      <c r="L1118" s="43" t="b">
        <v>0</v>
      </c>
      <c r="M1118" s="43" t="b">
        <v>0</v>
      </c>
      <c r="N1118" s="43" t="b">
        <v>0</v>
      </c>
      <c r="O1118" t="s">
        <v>114</v>
      </c>
      <c r="P1118" t="s">
        <v>114</v>
      </c>
      <c r="Q1118" t="s">
        <v>114</v>
      </c>
      <c r="R1118" t="s">
        <v>114</v>
      </c>
      <c r="S1118" t="s">
        <v>114</v>
      </c>
      <c r="T1118" t="s">
        <v>114</v>
      </c>
      <c r="U1118" t="s">
        <v>114</v>
      </c>
      <c r="V1118" t="s">
        <v>114</v>
      </c>
      <c r="W1118" s="5">
        <v>43473</v>
      </c>
      <c r="X1118" s="3" t="s">
        <v>151</v>
      </c>
      <c r="Y1118" s="3"/>
      <c r="Z1118" s="3" t="s">
        <v>158</v>
      </c>
      <c r="AA1118" s="3" t="s">
        <v>114</v>
      </c>
      <c r="AB1118" s="3" t="s">
        <v>74</v>
      </c>
      <c r="AC1118" s="8">
        <v>18</v>
      </c>
      <c r="AD1118" s="3" t="s">
        <v>4411</v>
      </c>
      <c r="AE1118" s="3"/>
      <c r="AF1118" s="3" t="s">
        <v>114</v>
      </c>
      <c r="AG1118" s="8">
        <v>3</v>
      </c>
      <c r="AH1118" s="3" t="s">
        <v>74</v>
      </c>
      <c r="AI1118" s="3" t="s">
        <v>1319</v>
      </c>
      <c r="AJ1118" t="s">
        <v>114</v>
      </c>
      <c r="AK1118" t="s">
        <v>114</v>
      </c>
      <c r="AL1118" t="s">
        <v>114</v>
      </c>
      <c r="AM1118" s="43" t="b">
        <v>0</v>
      </c>
      <c r="AN1118" s="3"/>
      <c r="AO1118" s="3"/>
      <c r="AP1118" s="43" t="b">
        <v>0</v>
      </c>
      <c r="AQ1118" s="3" t="b">
        <v>0</v>
      </c>
    </row>
    <row r="1119" spans="1:43" x14ac:dyDescent="0.25">
      <c r="A1119" s="39" t="str">
        <f>_xlfn.CONCAT(Table4[[#This Row],[Order]],"-",Table4[[#This Row],[Line]])</f>
        <v>76941-3</v>
      </c>
      <c r="B1119" s="5">
        <v>43476</v>
      </c>
      <c r="C1119" s="8">
        <v>76941</v>
      </c>
      <c r="D1119" s="3" t="s">
        <v>4413</v>
      </c>
      <c r="E1119" s="8">
        <v>3</v>
      </c>
      <c r="F1119" s="8">
        <v>1</v>
      </c>
      <c r="G1119" s="3" t="s">
        <v>165</v>
      </c>
      <c r="H1119" s="8">
        <v>12</v>
      </c>
      <c r="I1119" s="43" t="b">
        <v>1</v>
      </c>
      <c r="J1119" s="43" t="b">
        <v>0</v>
      </c>
      <c r="K1119" t="s">
        <v>114</v>
      </c>
      <c r="L1119" s="43" t="b">
        <v>0</v>
      </c>
      <c r="M1119" s="43" t="b">
        <v>0</v>
      </c>
      <c r="N1119" s="43" t="b">
        <v>0</v>
      </c>
      <c r="O1119" t="s">
        <v>114</v>
      </c>
      <c r="P1119" t="s">
        <v>114</v>
      </c>
      <c r="Q1119" t="s">
        <v>114</v>
      </c>
      <c r="R1119" t="s">
        <v>114</v>
      </c>
      <c r="S1119" t="s">
        <v>114</v>
      </c>
      <c r="T1119" t="s">
        <v>114</v>
      </c>
      <c r="U1119" t="s">
        <v>114</v>
      </c>
      <c r="V1119" t="s">
        <v>114</v>
      </c>
      <c r="W1119" s="5">
        <v>43473</v>
      </c>
      <c r="X1119" s="3" t="s">
        <v>151</v>
      </c>
      <c r="Y1119" s="3"/>
      <c r="Z1119" s="3" t="s">
        <v>175</v>
      </c>
      <c r="AA1119" s="3" t="s">
        <v>114</v>
      </c>
      <c r="AB1119" s="3" t="s">
        <v>74</v>
      </c>
      <c r="AC1119" s="8">
        <v>18</v>
      </c>
      <c r="AD1119" s="3" t="s">
        <v>4157</v>
      </c>
      <c r="AE1119" s="3"/>
      <c r="AF1119" s="3" t="s">
        <v>114</v>
      </c>
      <c r="AG1119" s="8">
        <v>12</v>
      </c>
      <c r="AH1119" s="3" t="s">
        <v>74</v>
      </c>
      <c r="AI1119" s="3" t="s">
        <v>1319</v>
      </c>
      <c r="AJ1119" t="s">
        <v>114</v>
      </c>
      <c r="AK1119" t="s">
        <v>114</v>
      </c>
      <c r="AL1119" t="s">
        <v>114</v>
      </c>
      <c r="AM1119" s="43" t="b">
        <v>0</v>
      </c>
      <c r="AN1119" s="3"/>
      <c r="AO1119" s="3"/>
      <c r="AP1119" s="43" t="b">
        <v>0</v>
      </c>
      <c r="AQ1119" s="3" t="b">
        <v>0</v>
      </c>
    </row>
    <row r="1120" spans="1:43" x14ac:dyDescent="0.25">
      <c r="A1120" s="39" t="str">
        <f>_xlfn.CONCAT(Table4[[#This Row],[Order]],"-",Table4[[#This Row],[Line]])</f>
        <v>76941-4</v>
      </c>
      <c r="B1120" s="5">
        <v>43476</v>
      </c>
      <c r="C1120" s="8">
        <v>76941</v>
      </c>
      <c r="D1120" s="3" t="s">
        <v>4414</v>
      </c>
      <c r="E1120" s="8">
        <v>4</v>
      </c>
      <c r="F1120" s="8">
        <v>1</v>
      </c>
      <c r="G1120" s="3" t="s">
        <v>165</v>
      </c>
      <c r="H1120" s="8">
        <v>4</v>
      </c>
      <c r="I1120" s="43" t="b">
        <v>1</v>
      </c>
      <c r="J1120" s="43" t="b">
        <v>0</v>
      </c>
      <c r="K1120" t="s">
        <v>114</v>
      </c>
      <c r="L1120" s="43" t="b">
        <v>0</v>
      </c>
      <c r="M1120" s="43" t="b">
        <v>0</v>
      </c>
      <c r="N1120" s="43" t="b">
        <v>0</v>
      </c>
      <c r="O1120" t="s">
        <v>114</v>
      </c>
      <c r="P1120" t="s">
        <v>114</v>
      </c>
      <c r="Q1120" t="s">
        <v>114</v>
      </c>
      <c r="R1120" t="s">
        <v>114</v>
      </c>
      <c r="S1120" t="s">
        <v>114</v>
      </c>
      <c r="T1120" t="s">
        <v>114</v>
      </c>
      <c r="U1120" t="s">
        <v>114</v>
      </c>
      <c r="V1120" t="s">
        <v>114</v>
      </c>
      <c r="W1120" s="5">
        <v>43473</v>
      </c>
      <c r="X1120" s="3" t="s">
        <v>151</v>
      </c>
      <c r="Y1120" s="3"/>
      <c r="Z1120" s="3" t="s">
        <v>175</v>
      </c>
      <c r="AA1120" s="3" t="s">
        <v>114</v>
      </c>
      <c r="AB1120" s="3" t="s">
        <v>74</v>
      </c>
      <c r="AC1120" s="8">
        <v>18</v>
      </c>
      <c r="AD1120" s="3" t="s">
        <v>4159</v>
      </c>
      <c r="AE1120" s="3"/>
      <c r="AF1120" s="3" t="s">
        <v>114</v>
      </c>
      <c r="AG1120" s="8">
        <v>4</v>
      </c>
      <c r="AH1120" s="3" t="s">
        <v>74</v>
      </c>
      <c r="AI1120" s="3" t="s">
        <v>1319</v>
      </c>
      <c r="AJ1120" t="s">
        <v>114</v>
      </c>
      <c r="AK1120" t="s">
        <v>114</v>
      </c>
      <c r="AL1120" t="s">
        <v>114</v>
      </c>
      <c r="AM1120" s="43" t="b">
        <v>0</v>
      </c>
      <c r="AN1120" s="3"/>
      <c r="AO1120" s="3"/>
      <c r="AP1120" s="43" t="b">
        <v>0</v>
      </c>
      <c r="AQ1120" s="3" t="b">
        <v>0</v>
      </c>
    </row>
    <row r="1121" spans="1:43" x14ac:dyDescent="0.25">
      <c r="A1121" s="39" t="str">
        <f>_xlfn.CONCAT(Table4[[#This Row],[Order]],"-",Table4[[#This Row],[Line]])</f>
        <v>76941-5</v>
      </c>
      <c r="B1121" s="5">
        <v>43476</v>
      </c>
      <c r="C1121" s="8">
        <v>76941</v>
      </c>
      <c r="D1121" s="3" t="s">
        <v>4416</v>
      </c>
      <c r="E1121" s="8">
        <v>5</v>
      </c>
      <c r="F1121" s="8">
        <v>1</v>
      </c>
      <c r="G1121" s="3" t="s">
        <v>165</v>
      </c>
      <c r="H1121" s="8">
        <v>7</v>
      </c>
      <c r="I1121" s="43" t="b">
        <v>1</v>
      </c>
      <c r="J1121" s="43" t="b">
        <v>0</v>
      </c>
      <c r="K1121" t="s">
        <v>114</v>
      </c>
      <c r="L1121" s="43" t="b">
        <v>0</v>
      </c>
      <c r="M1121" s="43" t="b">
        <v>0</v>
      </c>
      <c r="N1121" s="43" t="b">
        <v>0</v>
      </c>
      <c r="O1121" t="s">
        <v>114</v>
      </c>
      <c r="P1121" t="s">
        <v>114</v>
      </c>
      <c r="Q1121" t="s">
        <v>114</v>
      </c>
      <c r="R1121" t="s">
        <v>114</v>
      </c>
      <c r="S1121" t="s">
        <v>114</v>
      </c>
      <c r="T1121" t="s">
        <v>114</v>
      </c>
      <c r="U1121" t="s">
        <v>114</v>
      </c>
      <c r="V1121" t="s">
        <v>114</v>
      </c>
      <c r="W1121" s="5">
        <v>43473</v>
      </c>
      <c r="X1121" s="3" t="s">
        <v>151</v>
      </c>
      <c r="Y1121" s="3"/>
      <c r="Z1121" s="3" t="s">
        <v>175</v>
      </c>
      <c r="AA1121" s="3" t="s">
        <v>114</v>
      </c>
      <c r="AB1121" s="3" t="s">
        <v>74</v>
      </c>
      <c r="AC1121" s="8">
        <v>18</v>
      </c>
      <c r="AD1121" s="3" t="s">
        <v>4415</v>
      </c>
      <c r="AE1121" s="3"/>
      <c r="AF1121" s="3" t="s">
        <v>114</v>
      </c>
      <c r="AG1121" s="8">
        <v>7</v>
      </c>
      <c r="AH1121" s="3" t="s">
        <v>74</v>
      </c>
      <c r="AI1121" s="3" t="s">
        <v>1319</v>
      </c>
      <c r="AJ1121" t="s">
        <v>114</v>
      </c>
      <c r="AK1121" t="s">
        <v>114</v>
      </c>
      <c r="AL1121" t="s">
        <v>114</v>
      </c>
      <c r="AM1121" s="43" t="b">
        <v>0</v>
      </c>
      <c r="AN1121" s="3"/>
      <c r="AO1121" s="3"/>
      <c r="AP1121" s="43" t="b">
        <v>0</v>
      </c>
      <c r="AQ1121" s="3" t="b">
        <v>0</v>
      </c>
    </row>
    <row r="1122" spans="1:43" x14ac:dyDescent="0.25">
      <c r="A1122" s="39" t="str">
        <f>_xlfn.CONCAT(Table4[[#This Row],[Order]],"-",Table4[[#This Row],[Line]])</f>
        <v>76941-6</v>
      </c>
      <c r="B1122" s="5">
        <v>43476</v>
      </c>
      <c r="C1122" s="8">
        <v>76941</v>
      </c>
      <c r="D1122" s="3" t="s">
        <v>4418</v>
      </c>
      <c r="E1122" s="8">
        <v>6</v>
      </c>
      <c r="F1122" s="8">
        <v>1</v>
      </c>
      <c r="G1122" s="3" t="s">
        <v>165</v>
      </c>
      <c r="H1122" s="8">
        <v>1</v>
      </c>
      <c r="I1122" s="43" t="b">
        <v>1</v>
      </c>
      <c r="J1122" s="43" t="b">
        <v>0</v>
      </c>
      <c r="K1122" t="s">
        <v>114</v>
      </c>
      <c r="L1122" s="43" t="b">
        <v>0</v>
      </c>
      <c r="M1122" s="43" t="b">
        <v>0</v>
      </c>
      <c r="N1122" s="43" t="b">
        <v>0</v>
      </c>
      <c r="O1122" t="s">
        <v>114</v>
      </c>
      <c r="P1122" t="s">
        <v>114</v>
      </c>
      <c r="Q1122" t="s">
        <v>114</v>
      </c>
      <c r="R1122" t="s">
        <v>114</v>
      </c>
      <c r="S1122" t="s">
        <v>114</v>
      </c>
      <c r="T1122" t="s">
        <v>114</v>
      </c>
      <c r="U1122" t="s">
        <v>114</v>
      </c>
      <c r="V1122" t="s">
        <v>114</v>
      </c>
      <c r="W1122" s="5">
        <v>43473</v>
      </c>
      <c r="X1122" s="3" t="s">
        <v>151</v>
      </c>
      <c r="Y1122" s="3"/>
      <c r="Z1122" s="3" t="s">
        <v>179</v>
      </c>
      <c r="AA1122" s="3" t="s">
        <v>114</v>
      </c>
      <c r="AB1122" s="3" t="s">
        <v>74</v>
      </c>
      <c r="AC1122" s="8">
        <v>18</v>
      </c>
      <c r="AD1122" s="3" t="s">
        <v>4417</v>
      </c>
      <c r="AE1122" s="3"/>
      <c r="AF1122" s="3" t="s">
        <v>114</v>
      </c>
      <c r="AG1122" s="8">
        <v>1</v>
      </c>
      <c r="AH1122" s="3" t="s">
        <v>74</v>
      </c>
      <c r="AI1122" s="3" t="s">
        <v>1319</v>
      </c>
      <c r="AJ1122" t="s">
        <v>114</v>
      </c>
      <c r="AK1122" t="s">
        <v>114</v>
      </c>
      <c r="AL1122" t="s">
        <v>114</v>
      </c>
      <c r="AM1122" s="43" t="b">
        <v>0</v>
      </c>
      <c r="AN1122" s="3"/>
      <c r="AO1122" s="3"/>
      <c r="AP1122" s="43" t="b">
        <v>0</v>
      </c>
      <c r="AQ1122" s="3" t="b">
        <v>0</v>
      </c>
    </row>
    <row r="1123" spans="1:43" x14ac:dyDescent="0.25">
      <c r="A1123" s="39" t="str">
        <f>_xlfn.CONCAT(Table4[[#This Row],[Order]],"-",Table4[[#This Row],[Line]])</f>
        <v>76942-1</v>
      </c>
      <c r="B1123" s="5">
        <v>43476</v>
      </c>
      <c r="C1123" s="8">
        <v>76942</v>
      </c>
      <c r="D1123" s="3" t="s">
        <v>4093</v>
      </c>
      <c r="E1123" s="8">
        <v>1</v>
      </c>
      <c r="F1123" s="8">
        <v>1</v>
      </c>
      <c r="G1123" s="3" t="s">
        <v>42</v>
      </c>
      <c r="H1123" s="8">
        <v>1</v>
      </c>
      <c r="I1123" s="43" t="b">
        <v>0</v>
      </c>
      <c r="J1123" s="43" t="b">
        <v>0</v>
      </c>
      <c r="K1123" t="s">
        <v>114</v>
      </c>
      <c r="L1123" s="43" t="b">
        <v>0</v>
      </c>
      <c r="M1123" s="43" t="b">
        <v>0</v>
      </c>
      <c r="N1123" s="43" t="b">
        <v>0</v>
      </c>
      <c r="O1123" t="s">
        <v>114</v>
      </c>
      <c r="P1123" t="s">
        <v>114</v>
      </c>
      <c r="Q1123" t="s">
        <v>114</v>
      </c>
      <c r="R1123" t="s">
        <v>114</v>
      </c>
      <c r="S1123" t="s">
        <v>114</v>
      </c>
      <c r="T1123" t="s">
        <v>114</v>
      </c>
      <c r="U1123" t="s">
        <v>114</v>
      </c>
      <c r="V1123" t="s">
        <v>114</v>
      </c>
      <c r="W1123" s="5">
        <v>43473</v>
      </c>
      <c r="X1123" s="3" t="s">
        <v>114</v>
      </c>
      <c r="Y1123" s="3"/>
      <c r="Z1123" s="3" t="s">
        <v>4483</v>
      </c>
      <c r="AA1123" s="3" t="s">
        <v>114</v>
      </c>
      <c r="AB1123" s="3" t="s">
        <v>74</v>
      </c>
      <c r="AC1123" s="8">
        <v>12</v>
      </c>
      <c r="AD1123" s="3" t="s">
        <v>4092</v>
      </c>
      <c r="AE1123" s="3"/>
      <c r="AF1123" s="3" t="s">
        <v>114</v>
      </c>
      <c r="AG1123" s="8">
        <v>1</v>
      </c>
      <c r="AH1123" s="3" t="s">
        <v>74</v>
      </c>
      <c r="AI1123" s="3" t="s">
        <v>1336</v>
      </c>
      <c r="AJ1123" t="s">
        <v>114</v>
      </c>
      <c r="AK1123" t="s">
        <v>114</v>
      </c>
      <c r="AL1123" t="s">
        <v>114</v>
      </c>
      <c r="AM1123" s="43" t="b">
        <v>0</v>
      </c>
      <c r="AN1123" s="3"/>
      <c r="AO1123" s="3"/>
      <c r="AP1123" s="43" t="b">
        <v>0</v>
      </c>
      <c r="AQ1123" s="3" t="b">
        <v>0</v>
      </c>
    </row>
    <row r="1124" spans="1:43" x14ac:dyDescent="0.25">
      <c r="A1124" s="39" t="str">
        <f>_xlfn.CONCAT(Table4[[#This Row],[Order]],"-",Table4[[#This Row],[Line]])</f>
        <v>76942-2</v>
      </c>
      <c r="B1124" s="5">
        <v>43476</v>
      </c>
      <c r="C1124" s="8">
        <v>76942</v>
      </c>
      <c r="D1124" s="3" t="s">
        <v>4095</v>
      </c>
      <c r="E1124" s="8">
        <v>2</v>
      </c>
      <c r="F1124" s="8">
        <v>1</v>
      </c>
      <c r="G1124" s="3" t="s">
        <v>42</v>
      </c>
      <c r="H1124" s="8">
        <v>9</v>
      </c>
      <c r="I1124" s="43" t="b">
        <v>0</v>
      </c>
      <c r="J1124" s="43" t="b">
        <v>0</v>
      </c>
      <c r="K1124" t="s">
        <v>114</v>
      </c>
      <c r="L1124" s="43" t="b">
        <v>0</v>
      </c>
      <c r="M1124" s="43" t="b">
        <v>0</v>
      </c>
      <c r="N1124" s="43" t="b">
        <v>0</v>
      </c>
      <c r="O1124" t="s">
        <v>114</v>
      </c>
      <c r="P1124" t="s">
        <v>114</v>
      </c>
      <c r="Q1124" t="s">
        <v>114</v>
      </c>
      <c r="R1124" t="s">
        <v>114</v>
      </c>
      <c r="S1124" t="s">
        <v>114</v>
      </c>
      <c r="T1124" t="s">
        <v>114</v>
      </c>
      <c r="U1124" t="s">
        <v>114</v>
      </c>
      <c r="V1124" t="s">
        <v>114</v>
      </c>
      <c r="W1124" s="5">
        <v>43473</v>
      </c>
      <c r="X1124" s="3" t="s">
        <v>114</v>
      </c>
      <c r="Y1124" s="3"/>
      <c r="Z1124" s="3" t="s">
        <v>3979</v>
      </c>
      <c r="AA1124" s="3" t="s">
        <v>114</v>
      </c>
      <c r="AB1124" s="3" t="s">
        <v>74</v>
      </c>
      <c r="AC1124" s="8">
        <v>12</v>
      </c>
      <c r="AD1124" s="3" t="s">
        <v>4094</v>
      </c>
      <c r="AE1124" s="3"/>
      <c r="AF1124" s="3" t="s">
        <v>114</v>
      </c>
      <c r="AG1124" s="8">
        <v>9</v>
      </c>
      <c r="AH1124" s="3" t="s">
        <v>74</v>
      </c>
      <c r="AI1124" s="3" t="s">
        <v>1336</v>
      </c>
      <c r="AJ1124" t="s">
        <v>114</v>
      </c>
      <c r="AK1124" t="s">
        <v>114</v>
      </c>
      <c r="AL1124" t="s">
        <v>114</v>
      </c>
      <c r="AM1124" s="43" t="b">
        <v>0</v>
      </c>
      <c r="AN1124" s="3"/>
      <c r="AO1124" s="3"/>
      <c r="AP1124" s="43" t="b">
        <v>0</v>
      </c>
      <c r="AQ1124" s="3" t="b">
        <v>0</v>
      </c>
    </row>
    <row r="1125" spans="1:43" x14ac:dyDescent="0.25">
      <c r="A1125" s="39" t="str">
        <f>_xlfn.CONCAT(Table4[[#This Row],[Order]],"-",Table4[[#This Row],[Line]])</f>
        <v>76942-3</v>
      </c>
      <c r="B1125" s="5">
        <v>43476</v>
      </c>
      <c r="C1125" s="8">
        <v>76942</v>
      </c>
      <c r="D1125" s="3" t="s">
        <v>4097</v>
      </c>
      <c r="E1125" s="8">
        <v>3</v>
      </c>
      <c r="F1125" s="8">
        <v>1</v>
      </c>
      <c r="G1125" s="3" t="s">
        <v>42</v>
      </c>
      <c r="H1125" s="8">
        <v>4</v>
      </c>
      <c r="I1125" s="43" t="b">
        <v>0</v>
      </c>
      <c r="J1125" s="43" t="b">
        <v>0</v>
      </c>
      <c r="K1125" t="s">
        <v>114</v>
      </c>
      <c r="L1125" s="43" t="b">
        <v>0</v>
      </c>
      <c r="M1125" s="43" t="b">
        <v>0</v>
      </c>
      <c r="N1125" s="43" t="b">
        <v>0</v>
      </c>
      <c r="O1125" t="s">
        <v>114</v>
      </c>
      <c r="P1125" t="s">
        <v>114</v>
      </c>
      <c r="Q1125" t="s">
        <v>114</v>
      </c>
      <c r="R1125" t="s">
        <v>114</v>
      </c>
      <c r="S1125" t="s">
        <v>114</v>
      </c>
      <c r="T1125" t="s">
        <v>114</v>
      </c>
      <c r="U1125" t="s">
        <v>114</v>
      </c>
      <c r="V1125" t="s">
        <v>114</v>
      </c>
      <c r="W1125" s="5">
        <v>43473</v>
      </c>
      <c r="X1125" s="3" t="s">
        <v>114</v>
      </c>
      <c r="Y1125" s="3"/>
      <c r="Z1125" s="3" t="s">
        <v>3979</v>
      </c>
      <c r="AA1125" s="3" t="s">
        <v>114</v>
      </c>
      <c r="AB1125" s="3" t="s">
        <v>74</v>
      </c>
      <c r="AC1125" s="8">
        <v>12</v>
      </c>
      <c r="AD1125" s="3" t="s">
        <v>4096</v>
      </c>
      <c r="AE1125" s="3"/>
      <c r="AF1125" s="3" t="s">
        <v>114</v>
      </c>
      <c r="AG1125" s="8">
        <v>4</v>
      </c>
      <c r="AH1125" s="3" t="s">
        <v>74</v>
      </c>
      <c r="AI1125" s="3" t="s">
        <v>1336</v>
      </c>
      <c r="AJ1125" t="s">
        <v>114</v>
      </c>
      <c r="AK1125" t="s">
        <v>114</v>
      </c>
      <c r="AL1125" t="s">
        <v>114</v>
      </c>
      <c r="AM1125" s="43" t="b">
        <v>0</v>
      </c>
      <c r="AN1125" s="3"/>
      <c r="AO1125" s="3"/>
      <c r="AP1125" s="43" t="b">
        <v>0</v>
      </c>
      <c r="AQ1125" s="3" t="b">
        <v>0</v>
      </c>
    </row>
    <row r="1126" spans="1:43" x14ac:dyDescent="0.25">
      <c r="A1126" s="39" t="str">
        <f>_xlfn.CONCAT(Table4[[#This Row],[Order]],"-",Table4[[#This Row],[Line]])</f>
        <v>76946-1</v>
      </c>
      <c r="B1126" s="5">
        <v>43474</v>
      </c>
      <c r="C1126" s="8">
        <v>76946</v>
      </c>
      <c r="D1126" s="3" t="s">
        <v>2941</v>
      </c>
      <c r="E1126" s="8">
        <v>1</v>
      </c>
      <c r="F1126" s="8">
        <v>1</v>
      </c>
      <c r="G1126" s="3" t="s">
        <v>165</v>
      </c>
      <c r="H1126" s="8">
        <v>1</v>
      </c>
      <c r="I1126" s="43" t="b">
        <v>1</v>
      </c>
      <c r="J1126" s="43" t="b">
        <v>1</v>
      </c>
      <c r="K1126" t="s">
        <v>114</v>
      </c>
      <c r="L1126" s="43" t="b">
        <v>1</v>
      </c>
      <c r="M1126" s="43" t="b">
        <v>1</v>
      </c>
      <c r="N1126" s="43" t="b">
        <v>1</v>
      </c>
      <c r="O1126" t="s">
        <v>114</v>
      </c>
      <c r="P1126" t="s">
        <v>114</v>
      </c>
      <c r="Q1126" t="s">
        <v>114</v>
      </c>
      <c r="R1126" t="s">
        <v>114</v>
      </c>
      <c r="S1126" t="s">
        <v>114</v>
      </c>
      <c r="T1126" t="s">
        <v>114</v>
      </c>
      <c r="U1126" t="s">
        <v>114</v>
      </c>
      <c r="V1126" t="s">
        <v>114</v>
      </c>
      <c r="W1126" s="5">
        <v>43469</v>
      </c>
      <c r="X1126" s="3" t="s">
        <v>151</v>
      </c>
      <c r="Y1126" s="3"/>
      <c r="Z1126" s="3" t="s">
        <v>4590</v>
      </c>
      <c r="AA1126" s="3" t="s">
        <v>114</v>
      </c>
      <c r="AB1126" s="3" t="s">
        <v>74</v>
      </c>
      <c r="AC1126" s="8">
        <v>12</v>
      </c>
      <c r="AD1126" s="3" t="s">
        <v>51</v>
      </c>
      <c r="AE1126" s="3"/>
      <c r="AF1126" s="3" t="s">
        <v>114</v>
      </c>
      <c r="AG1126" s="8">
        <v>2</v>
      </c>
      <c r="AH1126" s="3" t="s">
        <v>74</v>
      </c>
      <c r="AI1126" s="3" t="s">
        <v>1330</v>
      </c>
      <c r="AJ1126" t="s">
        <v>114</v>
      </c>
      <c r="AK1126" t="s">
        <v>114</v>
      </c>
      <c r="AL1126" t="s">
        <v>114</v>
      </c>
      <c r="AM1126" s="43" t="b">
        <v>0</v>
      </c>
      <c r="AN1126" s="3"/>
      <c r="AO1126" s="3"/>
      <c r="AP1126" s="43" t="b">
        <v>0</v>
      </c>
      <c r="AQ1126" s="3" t="b">
        <v>0</v>
      </c>
    </row>
    <row r="1127" spans="1:43" x14ac:dyDescent="0.25">
      <c r="A1127" s="39" t="str">
        <f>_xlfn.CONCAT(Table4[[#This Row],[Order]],"-",Table4[[#This Row],[Line]])</f>
        <v>76946-2</v>
      </c>
      <c r="B1127" s="5">
        <v>43474</v>
      </c>
      <c r="C1127" s="8">
        <v>76946</v>
      </c>
      <c r="D1127" s="3" t="s">
        <v>2942</v>
      </c>
      <c r="E1127" s="8">
        <v>2</v>
      </c>
      <c r="F1127" s="8">
        <v>1</v>
      </c>
      <c r="G1127" s="3" t="s">
        <v>165</v>
      </c>
      <c r="H1127" s="8">
        <v>1</v>
      </c>
      <c r="I1127" s="43" t="b">
        <v>1</v>
      </c>
      <c r="J1127" s="43" t="b">
        <v>0</v>
      </c>
      <c r="K1127" t="s">
        <v>114</v>
      </c>
      <c r="L1127" s="43" t="b">
        <v>1</v>
      </c>
      <c r="M1127" s="43" t="b">
        <v>1</v>
      </c>
      <c r="N1127" s="43" t="b">
        <v>1</v>
      </c>
      <c r="O1127" t="s">
        <v>114</v>
      </c>
      <c r="P1127" t="s">
        <v>114</v>
      </c>
      <c r="Q1127" t="s">
        <v>114</v>
      </c>
      <c r="R1127" t="s">
        <v>114</v>
      </c>
      <c r="S1127" t="s">
        <v>114</v>
      </c>
      <c r="T1127" t="s">
        <v>114</v>
      </c>
      <c r="U1127" t="s">
        <v>114</v>
      </c>
      <c r="V1127" t="s">
        <v>114</v>
      </c>
      <c r="W1127" s="5">
        <v>43469</v>
      </c>
      <c r="X1127" s="3" t="s">
        <v>151</v>
      </c>
      <c r="Y1127" s="3"/>
      <c r="Z1127" s="3" t="s">
        <v>4591</v>
      </c>
      <c r="AA1127" s="3" t="s">
        <v>114</v>
      </c>
      <c r="AB1127" s="3" t="s">
        <v>74</v>
      </c>
      <c r="AC1127" s="8">
        <v>12</v>
      </c>
      <c r="AD1127" s="3" t="s">
        <v>37</v>
      </c>
      <c r="AE1127" s="3"/>
      <c r="AF1127" s="3" t="s">
        <v>114</v>
      </c>
      <c r="AG1127" s="8">
        <v>1</v>
      </c>
      <c r="AH1127" s="3" t="s">
        <v>74</v>
      </c>
      <c r="AI1127" s="3" t="s">
        <v>1330</v>
      </c>
      <c r="AJ1127" t="s">
        <v>114</v>
      </c>
      <c r="AK1127" t="s">
        <v>114</v>
      </c>
      <c r="AL1127" t="s">
        <v>114</v>
      </c>
      <c r="AM1127" s="43" t="b">
        <v>0</v>
      </c>
      <c r="AN1127" s="3"/>
      <c r="AO1127" s="3"/>
      <c r="AP1127" s="43" t="b">
        <v>0</v>
      </c>
      <c r="AQ1127" s="3" t="b">
        <v>0</v>
      </c>
    </row>
    <row r="1128" spans="1:43" x14ac:dyDescent="0.25">
      <c r="A1128" s="39" t="str">
        <f>_xlfn.CONCAT(Table4[[#This Row],[Order]],"-",Table4[[#This Row],[Line]])</f>
        <v>76947-1</v>
      </c>
      <c r="B1128" s="5">
        <v>43473</v>
      </c>
      <c r="C1128" s="8">
        <v>76947</v>
      </c>
      <c r="D1128" s="3" t="s">
        <v>2677</v>
      </c>
      <c r="E1128" s="8">
        <v>1</v>
      </c>
      <c r="F1128" s="8">
        <v>1</v>
      </c>
      <c r="G1128" s="3" t="s">
        <v>165</v>
      </c>
      <c r="H1128" s="8">
        <v>43</v>
      </c>
      <c r="I1128" s="43" t="b">
        <v>1</v>
      </c>
      <c r="J1128" s="43" t="b">
        <v>0</v>
      </c>
      <c r="K1128" t="s">
        <v>114</v>
      </c>
      <c r="L1128" s="43" t="b">
        <v>0</v>
      </c>
      <c r="M1128" s="43" t="b">
        <v>1</v>
      </c>
      <c r="N1128" s="43" t="b">
        <v>0</v>
      </c>
      <c r="O1128" t="s">
        <v>114</v>
      </c>
      <c r="P1128" t="s">
        <v>114</v>
      </c>
      <c r="Q1128" t="s">
        <v>114</v>
      </c>
      <c r="R1128" t="s">
        <v>114</v>
      </c>
      <c r="S1128" t="s">
        <v>114</v>
      </c>
      <c r="T1128" t="s">
        <v>114</v>
      </c>
      <c r="U1128" t="s">
        <v>114</v>
      </c>
      <c r="V1128" t="s">
        <v>114</v>
      </c>
      <c r="W1128" s="5">
        <v>43468</v>
      </c>
      <c r="X1128" s="3" t="s">
        <v>114</v>
      </c>
      <c r="Y1128" s="3"/>
      <c r="Z1128" s="3" t="s">
        <v>4026</v>
      </c>
      <c r="AA1128" s="3" t="s">
        <v>114</v>
      </c>
      <c r="AB1128" s="3" t="s">
        <v>74</v>
      </c>
      <c r="AC1128" s="8">
        <v>10</v>
      </c>
      <c r="AD1128" s="3" t="s">
        <v>2676</v>
      </c>
      <c r="AE1128" s="3"/>
      <c r="AF1128" s="3" t="s">
        <v>114</v>
      </c>
      <c r="AG1128" s="8">
        <v>43</v>
      </c>
      <c r="AH1128" s="3" t="s">
        <v>74</v>
      </c>
      <c r="AI1128" s="3" t="s">
        <v>1336</v>
      </c>
      <c r="AJ1128" t="s">
        <v>114</v>
      </c>
      <c r="AK1128" t="s">
        <v>114</v>
      </c>
      <c r="AL1128" t="s">
        <v>114</v>
      </c>
      <c r="AM1128" s="43" t="b">
        <v>0</v>
      </c>
      <c r="AN1128" s="3"/>
      <c r="AO1128" s="3"/>
      <c r="AP1128" s="43" t="b">
        <v>0</v>
      </c>
      <c r="AQ1128" s="3" t="b">
        <v>0</v>
      </c>
    </row>
    <row r="1129" spans="1:43" x14ac:dyDescent="0.25">
      <c r="A1129" s="39" t="str">
        <f>_xlfn.CONCAT(Table4[[#This Row],[Order]],"-",Table4[[#This Row],[Line]])</f>
        <v>76947-2</v>
      </c>
      <c r="B1129" s="5">
        <v>43473</v>
      </c>
      <c r="C1129" s="8">
        <v>76947</v>
      </c>
      <c r="D1129" s="3" t="s">
        <v>2678</v>
      </c>
      <c r="E1129" s="8">
        <v>2</v>
      </c>
      <c r="F1129" s="8">
        <v>1</v>
      </c>
      <c r="G1129" s="3" t="s">
        <v>165</v>
      </c>
      <c r="H1129" s="8">
        <v>5</v>
      </c>
      <c r="I1129" s="43" t="b">
        <v>1</v>
      </c>
      <c r="J1129" s="43" t="b">
        <v>0</v>
      </c>
      <c r="K1129" t="s">
        <v>135</v>
      </c>
      <c r="L1129" s="43" t="b">
        <v>1</v>
      </c>
      <c r="M1129" s="43" t="b">
        <v>1</v>
      </c>
      <c r="N1129" s="43" t="b">
        <v>1</v>
      </c>
      <c r="O1129" t="s">
        <v>114</v>
      </c>
      <c r="P1129" t="s">
        <v>114</v>
      </c>
      <c r="Q1129" t="s">
        <v>114</v>
      </c>
      <c r="R1129" t="s">
        <v>114</v>
      </c>
      <c r="S1129" t="s">
        <v>114</v>
      </c>
      <c r="T1129" t="s">
        <v>114</v>
      </c>
      <c r="U1129" t="s">
        <v>114</v>
      </c>
      <c r="V1129" t="s">
        <v>114</v>
      </c>
      <c r="W1129" s="5">
        <v>43468</v>
      </c>
      <c r="X1129" s="3" t="s">
        <v>114</v>
      </c>
      <c r="Y1129" s="3"/>
      <c r="Z1129" s="3" t="s">
        <v>3972</v>
      </c>
      <c r="AA1129" s="3" t="s">
        <v>114</v>
      </c>
      <c r="AB1129" s="3" t="s">
        <v>74</v>
      </c>
      <c r="AC1129" s="8">
        <v>12</v>
      </c>
      <c r="AD1129" s="3" t="s">
        <v>89</v>
      </c>
      <c r="AE1129" s="3"/>
      <c r="AF1129" s="3" t="s">
        <v>114</v>
      </c>
      <c r="AG1129" s="8">
        <v>5</v>
      </c>
      <c r="AH1129" s="3" t="s">
        <v>74</v>
      </c>
      <c r="AI1129" s="3" t="s">
        <v>1336</v>
      </c>
      <c r="AJ1129" t="s">
        <v>114</v>
      </c>
      <c r="AK1129" t="s">
        <v>114</v>
      </c>
      <c r="AL1129" t="s">
        <v>114</v>
      </c>
      <c r="AM1129" s="43" t="b">
        <v>0</v>
      </c>
      <c r="AN1129" s="3"/>
      <c r="AO1129" s="3"/>
      <c r="AP1129" s="43" t="b">
        <v>0</v>
      </c>
      <c r="AQ1129" s="3" t="b">
        <v>0</v>
      </c>
    </row>
    <row r="1130" spans="1:43" x14ac:dyDescent="0.25">
      <c r="A1130" s="39" t="str">
        <f>_xlfn.CONCAT(Table4[[#This Row],[Order]],"-",Table4[[#This Row],[Line]])</f>
        <v>76947-3</v>
      </c>
      <c r="B1130" s="5">
        <v>43473</v>
      </c>
      <c r="C1130" s="8">
        <v>76947</v>
      </c>
      <c r="D1130" s="3" t="s">
        <v>2680</v>
      </c>
      <c r="E1130" s="8">
        <v>3</v>
      </c>
      <c r="F1130" s="8">
        <v>1</v>
      </c>
      <c r="G1130" s="3" t="s">
        <v>165</v>
      </c>
      <c r="H1130" s="8">
        <v>2</v>
      </c>
      <c r="I1130" s="43" t="b">
        <v>1</v>
      </c>
      <c r="J1130" s="43" t="b">
        <v>1</v>
      </c>
      <c r="K1130" t="s">
        <v>114</v>
      </c>
      <c r="L1130" s="43" t="b">
        <v>1</v>
      </c>
      <c r="M1130" s="43" t="b">
        <v>1</v>
      </c>
      <c r="N1130" s="43" t="b">
        <v>1</v>
      </c>
      <c r="O1130" t="s">
        <v>114</v>
      </c>
      <c r="P1130" t="s">
        <v>138</v>
      </c>
      <c r="Q1130" t="s">
        <v>114</v>
      </c>
      <c r="R1130" t="s">
        <v>114</v>
      </c>
      <c r="S1130" t="s">
        <v>114</v>
      </c>
      <c r="T1130" t="s">
        <v>114</v>
      </c>
      <c r="U1130" t="s">
        <v>114</v>
      </c>
      <c r="V1130" t="s">
        <v>114</v>
      </c>
      <c r="W1130" s="5">
        <v>43468</v>
      </c>
      <c r="X1130" s="3" t="s">
        <v>114</v>
      </c>
      <c r="Y1130" s="3"/>
      <c r="Z1130" s="3" t="s">
        <v>1285</v>
      </c>
      <c r="AA1130" s="3" t="s">
        <v>114</v>
      </c>
      <c r="AB1130" s="3" t="s">
        <v>74</v>
      </c>
      <c r="AC1130" s="8">
        <v>12</v>
      </c>
      <c r="AD1130" s="3" t="s">
        <v>2679</v>
      </c>
      <c r="AE1130" s="3"/>
      <c r="AF1130" s="3" t="s">
        <v>114</v>
      </c>
      <c r="AG1130" s="8">
        <v>2</v>
      </c>
      <c r="AH1130" s="3" t="s">
        <v>74</v>
      </c>
      <c r="AI1130" s="3" t="s">
        <v>1336</v>
      </c>
      <c r="AJ1130" t="s">
        <v>114</v>
      </c>
      <c r="AK1130" t="s">
        <v>114</v>
      </c>
      <c r="AL1130" t="s">
        <v>114</v>
      </c>
      <c r="AM1130" s="43" t="b">
        <v>0</v>
      </c>
      <c r="AN1130" s="3"/>
      <c r="AO1130" s="3"/>
      <c r="AP1130" s="43" t="b">
        <v>0</v>
      </c>
      <c r="AQ1130" s="3" t="b">
        <v>0</v>
      </c>
    </row>
    <row r="1131" spans="1:43" x14ac:dyDescent="0.25">
      <c r="A1131" s="39" t="str">
        <f>_xlfn.CONCAT(Table4[[#This Row],[Order]],"-",Table4[[#This Row],[Line]])</f>
        <v>76947-4</v>
      </c>
      <c r="B1131" s="5">
        <v>43473</v>
      </c>
      <c r="C1131" s="8">
        <v>76947</v>
      </c>
      <c r="D1131" s="3" t="s">
        <v>2682</v>
      </c>
      <c r="E1131" s="8">
        <v>4</v>
      </c>
      <c r="F1131" s="8">
        <v>1</v>
      </c>
      <c r="G1131" s="3" t="s">
        <v>165</v>
      </c>
      <c r="H1131" s="8">
        <v>12</v>
      </c>
      <c r="I1131" s="43" t="b">
        <v>1</v>
      </c>
      <c r="J1131" s="43" t="b">
        <v>0</v>
      </c>
      <c r="K1131" t="s">
        <v>114</v>
      </c>
      <c r="L1131" s="43" t="b">
        <v>0</v>
      </c>
      <c r="M1131" s="43" t="b">
        <v>1</v>
      </c>
      <c r="N1131" s="43" t="b">
        <v>0</v>
      </c>
      <c r="O1131" t="s">
        <v>114</v>
      </c>
      <c r="P1131" t="s">
        <v>114</v>
      </c>
      <c r="Q1131" t="s">
        <v>114</v>
      </c>
      <c r="R1131" t="s">
        <v>114</v>
      </c>
      <c r="S1131" t="s">
        <v>114</v>
      </c>
      <c r="T1131" t="s">
        <v>114</v>
      </c>
      <c r="U1131" t="s">
        <v>114</v>
      </c>
      <c r="V1131" t="s">
        <v>114</v>
      </c>
      <c r="W1131" s="5">
        <v>43468</v>
      </c>
      <c r="X1131" s="3" t="s">
        <v>114</v>
      </c>
      <c r="Y1131" s="3"/>
      <c r="Z1131" s="3" t="s">
        <v>4026</v>
      </c>
      <c r="AA1131" s="3" t="s">
        <v>114</v>
      </c>
      <c r="AB1131" s="3" t="s">
        <v>74</v>
      </c>
      <c r="AC1131" s="8">
        <v>10</v>
      </c>
      <c r="AD1131" s="3" t="s">
        <v>2681</v>
      </c>
      <c r="AE1131" s="3"/>
      <c r="AF1131" s="3" t="s">
        <v>114</v>
      </c>
      <c r="AG1131" s="8">
        <v>12</v>
      </c>
      <c r="AH1131" s="3" t="s">
        <v>74</v>
      </c>
      <c r="AI1131" s="3" t="s">
        <v>1336</v>
      </c>
      <c r="AJ1131" t="s">
        <v>114</v>
      </c>
      <c r="AK1131" t="s">
        <v>114</v>
      </c>
      <c r="AL1131" t="s">
        <v>114</v>
      </c>
      <c r="AM1131" s="43" t="b">
        <v>0</v>
      </c>
      <c r="AN1131" s="3"/>
      <c r="AO1131" s="3"/>
      <c r="AP1131" s="43" t="b">
        <v>0</v>
      </c>
      <c r="AQ1131" s="3" t="b">
        <v>0</v>
      </c>
    </row>
    <row r="1132" spans="1:43" x14ac:dyDescent="0.25">
      <c r="A1132" s="39" t="str">
        <f>_xlfn.CONCAT(Table4[[#This Row],[Order]],"-",Table4[[#This Row],[Line]])</f>
        <v>76947-5</v>
      </c>
      <c r="B1132" s="5">
        <v>43473</v>
      </c>
      <c r="C1132" s="8">
        <v>76947</v>
      </c>
      <c r="D1132" s="3" t="s">
        <v>2684</v>
      </c>
      <c r="E1132" s="8">
        <v>5</v>
      </c>
      <c r="F1132" s="8">
        <v>1</v>
      </c>
      <c r="G1132" s="3" t="s">
        <v>165</v>
      </c>
      <c r="H1132" s="8">
        <v>20</v>
      </c>
      <c r="I1132" s="43" t="b">
        <v>1</v>
      </c>
      <c r="J1132" s="43" t="b">
        <v>0</v>
      </c>
      <c r="K1132" t="s">
        <v>114</v>
      </c>
      <c r="L1132" s="43" t="b">
        <v>0</v>
      </c>
      <c r="M1132" s="43" t="b">
        <v>1</v>
      </c>
      <c r="N1132" s="43" t="b">
        <v>0</v>
      </c>
      <c r="O1132" t="s">
        <v>114</v>
      </c>
      <c r="P1132" t="s">
        <v>114</v>
      </c>
      <c r="Q1132" t="s">
        <v>114</v>
      </c>
      <c r="R1132" t="s">
        <v>114</v>
      </c>
      <c r="S1132" t="s">
        <v>114</v>
      </c>
      <c r="T1132" t="s">
        <v>114</v>
      </c>
      <c r="U1132" t="s">
        <v>114</v>
      </c>
      <c r="V1132" t="s">
        <v>114</v>
      </c>
      <c r="W1132" s="5">
        <v>43468</v>
      </c>
      <c r="X1132" s="3" t="s">
        <v>114</v>
      </c>
      <c r="Y1132" s="3"/>
      <c r="Z1132" s="3" t="s">
        <v>4026</v>
      </c>
      <c r="AA1132" s="3" t="s">
        <v>114</v>
      </c>
      <c r="AB1132" s="3" t="s">
        <v>74</v>
      </c>
      <c r="AC1132" s="8">
        <v>10</v>
      </c>
      <c r="AD1132" s="3" t="s">
        <v>2683</v>
      </c>
      <c r="AE1132" s="3"/>
      <c r="AF1132" s="3" t="s">
        <v>114</v>
      </c>
      <c r="AG1132" s="8">
        <v>20</v>
      </c>
      <c r="AH1132" s="3" t="s">
        <v>74</v>
      </c>
      <c r="AI1132" s="3" t="s">
        <v>1336</v>
      </c>
      <c r="AJ1132" t="s">
        <v>114</v>
      </c>
      <c r="AK1132" t="s">
        <v>114</v>
      </c>
      <c r="AL1132" t="s">
        <v>114</v>
      </c>
      <c r="AM1132" s="43" t="b">
        <v>0</v>
      </c>
      <c r="AN1132" s="3"/>
      <c r="AO1132" s="3"/>
      <c r="AP1132" s="43" t="b">
        <v>0</v>
      </c>
      <c r="AQ1132" s="3" t="b">
        <v>0</v>
      </c>
    </row>
    <row r="1133" spans="1:43" x14ac:dyDescent="0.25">
      <c r="A1133" s="39" t="str">
        <f>_xlfn.CONCAT(Table4[[#This Row],[Order]],"-",Table4[[#This Row],[Line]])</f>
        <v>76947-6</v>
      </c>
      <c r="B1133" s="1">
        <v>43473</v>
      </c>
      <c r="C1133" s="10">
        <v>76947</v>
      </c>
      <c r="D1133" s="7" t="s">
        <v>2682</v>
      </c>
      <c r="E1133" s="10">
        <v>6</v>
      </c>
      <c r="F1133" s="10">
        <v>1</v>
      </c>
      <c r="G1133" s="7" t="s">
        <v>165</v>
      </c>
      <c r="H1133" s="10">
        <v>8</v>
      </c>
      <c r="I1133" s="43" t="b">
        <v>1</v>
      </c>
      <c r="J1133" s="43" t="b">
        <v>0</v>
      </c>
      <c r="K1133" t="s">
        <v>114</v>
      </c>
      <c r="L1133" s="43" t="b">
        <v>0</v>
      </c>
      <c r="M1133" s="43" t="b">
        <v>1</v>
      </c>
      <c r="N1133" s="43" t="b">
        <v>0</v>
      </c>
      <c r="O1133" t="s">
        <v>114</v>
      </c>
      <c r="P1133" t="s">
        <v>114</v>
      </c>
      <c r="Q1133" t="s">
        <v>114</v>
      </c>
      <c r="R1133" t="s">
        <v>114</v>
      </c>
      <c r="S1133" t="s">
        <v>114</v>
      </c>
      <c r="T1133" t="s">
        <v>114</v>
      </c>
      <c r="U1133" t="s">
        <v>114</v>
      </c>
      <c r="V1133" t="s">
        <v>114</v>
      </c>
      <c r="W1133" s="5">
        <v>43468</v>
      </c>
      <c r="X1133" s="7" t="s">
        <v>114</v>
      </c>
      <c r="Y1133" s="7"/>
      <c r="Z1133" s="7" t="s">
        <v>4026</v>
      </c>
      <c r="AA1133" s="7" t="s">
        <v>41</v>
      </c>
      <c r="AB1133" s="7" t="s">
        <v>74</v>
      </c>
      <c r="AC1133" s="10">
        <v>10</v>
      </c>
      <c r="AD1133" s="7" t="s">
        <v>2685</v>
      </c>
      <c r="AE1133" s="7"/>
      <c r="AF1133" s="7" t="s">
        <v>114</v>
      </c>
      <c r="AG1133" s="10">
        <v>8</v>
      </c>
      <c r="AH1133" s="3" t="s">
        <v>74</v>
      </c>
      <c r="AI1133" s="3" t="s">
        <v>1336</v>
      </c>
      <c r="AJ1133" t="s">
        <v>114</v>
      </c>
      <c r="AK1133" t="s">
        <v>114</v>
      </c>
      <c r="AL1133" t="s">
        <v>114</v>
      </c>
      <c r="AM1133" s="43" t="b">
        <v>0</v>
      </c>
      <c r="AN1133" s="3"/>
      <c r="AO1133" s="3"/>
      <c r="AP1133" s="43" t="b">
        <v>0</v>
      </c>
      <c r="AQ1133" s="3" t="b">
        <v>1</v>
      </c>
    </row>
    <row r="1134" spans="1:43" x14ac:dyDescent="0.25">
      <c r="A1134" s="39" t="str">
        <f>_xlfn.CONCAT(Table4[[#This Row],[Order]],"-",Table4[[#This Row],[Line]])</f>
        <v>76954-7</v>
      </c>
      <c r="B1134" s="59">
        <v>43474</v>
      </c>
      <c r="C1134" s="57">
        <v>76954</v>
      </c>
      <c r="D1134" s="58" t="s">
        <v>2265</v>
      </c>
      <c r="E1134" s="57">
        <v>7</v>
      </c>
      <c r="F1134" s="57">
        <v>1</v>
      </c>
      <c r="G1134" s="58" t="s">
        <v>165</v>
      </c>
      <c r="H1134" s="57">
        <v>3</v>
      </c>
      <c r="I1134" s="43" t="b">
        <v>1</v>
      </c>
      <c r="J1134" s="43" t="b">
        <v>0</v>
      </c>
      <c r="K1134" t="s">
        <v>135</v>
      </c>
      <c r="L1134" s="43" t="b">
        <v>0</v>
      </c>
      <c r="M1134" s="43" t="b">
        <v>1</v>
      </c>
      <c r="N1134" s="43" t="b">
        <v>1</v>
      </c>
      <c r="O1134" t="s">
        <v>114</v>
      </c>
      <c r="P1134" t="s">
        <v>23</v>
      </c>
      <c r="Q1134" t="s">
        <v>114</v>
      </c>
      <c r="R1134" t="s">
        <v>114</v>
      </c>
      <c r="S1134" t="s">
        <v>114</v>
      </c>
      <c r="T1134" t="s">
        <v>114</v>
      </c>
      <c r="U1134" t="s">
        <v>114</v>
      </c>
      <c r="V1134" t="s">
        <v>114</v>
      </c>
      <c r="W1134" s="6">
        <v>43469</v>
      </c>
      <c r="X1134" s="58" t="s">
        <v>151</v>
      </c>
      <c r="Y1134" s="58"/>
      <c r="Z1134" s="58" t="s">
        <v>4592</v>
      </c>
      <c r="AA1134" s="58" t="s">
        <v>114</v>
      </c>
      <c r="AB1134" s="58" t="s">
        <v>74</v>
      </c>
      <c r="AC1134" s="57">
        <v>4</v>
      </c>
      <c r="AD1134" s="58" t="s">
        <v>1647</v>
      </c>
      <c r="AE1134" s="59"/>
      <c r="AF1134" s="58" t="s">
        <v>114</v>
      </c>
      <c r="AG1134" s="57">
        <v>6</v>
      </c>
      <c r="AH1134" s="3" t="s">
        <v>180</v>
      </c>
      <c r="AI1134" s="3" t="s">
        <v>1327</v>
      </c>
      <c r="AJ1134" t="s">
        <v>114</v>
      </c>
      <c r="AK1134" t="s">
        <v>114</v>
      </c>
      <c r="AL1134" t="s">
        <v>114</v>
      </c>
      <c r="AM1134" s="43" t="b">
        <v>0</v>
      </c>
      <c r="AN1134" s="3"/>
      <c r="AO1134" s="3"/>
      <c r="AP1134" s="43" t="b">
        <v>0</v>
      </c>
      <c r="AQ1134" s="3" t="b">
        <v>0</v>
      </c>
    </row>
    <row r="1135" spans="1:43" x14ac:dyDescent="0.25">
      <c r="A1135" s="39" t="str">
        <f>_xlfn.CONCAT(Table4[[#This Row],[Order]],"-",Table4[[#This Row],[Line]])</f>
        <v>76954-8</v>
      </c>
      <c r="B1135" s="59">
        <v>43474</v>
      </c>
      <c r="C1135" s="57">
        <v>76954</v>
      </c>
      <c r="D1135" s="58" t="s">
        <v>2266</v>
      </c>
      <c r="E1135" s="57">
        <v>8</v>
      </c>
      <c r="F1135" s="57">
        <v>1</v>
      </c>
      <c r="G1135" s="58" t="s">
        <v>165</v>
      </c>
      <c r="H1135" s="57">
        <v>4</v>
      </c>
      <c r="I1135" s="43" t="b">
        <v>1</v>
      </c>
      <c r="J1135" s="43" t="b">
        <v>0</v>
      </c>
      <c r="K1135" t="s">
        <v>135</v>
      </c>
      <c r="L1135" s="43" t="b">
        <v>0</v>
      </c>
      <c r="M1135" s="43" t="b">
        <v>1</v>
      </c>
      <c r="N1135" s="43" t="b">
        <v>1</v>
      </c>
      <c r="O1135" t="s">
        <v>114</v>
      </c>
      <c r="P1135" t="s">
        <v>23</v>
      </c>
      <c r="Q1135" t="s">
        <v>114</v>
      </c>
      <c r="R1135" t="s">
        <v>114</v>
      </c>
      <c r="S1135" t="s">
        <v>114</v>
      </c>
      <c r="T1135" t="s">
        <v>114</v>
      </c>
      <c r="U1135" t="s">
        <v>114</v>
      </c>
      <c r="V1135" t="s">
        <v>114</v>
      </c>
      <c r="W1135" s="6">
        <v>43469</v>
      </c>
      <c r="X1135" s="58" t="s">
        <v>151</v>
      </c>
      <c r="Y1135" s="58"/>
      <c r="Z1135" s="58" t="s">
        <v>4593</v>
      </c>
      <c r="AA1135" s="58" t="s">
        <v>114</v>
      </c>
      <c r="AB1135" s="58" t="s">
        <v>74</v>
      </c>
      <c r="AC1135" s="57">
        <v>4</v>
      </c>
      <c r="AD1135" s="58" t="s">
        <v>1206</v>
      </c>
      <c r="AE1135" s="59"/>
      <c r="AF1135" s="58" t="s">
        <v>114</v>
      </c>
      <c r="AG1135" s="57">
        <v>8</v>
      </c>
      <c r="AH1135" s="3" t="s">
        <v>180</v>
      </c>
      <c r="AI1135" s="3" t="s">
        <v>1327</v>
      </c>
      <c r="AJ1135" t="s">
        <v>114</v>
      </c>
      <c r="AK1135" t="s">
        <v>114</v>
      </c>
      <c r="AL1135" t="s">
        <v>114</v>
      </c>
      <c r="AM1135" s="43" t="b">
        <v>0</v>
      </c>
      <c r="AN1135" s="3"/>
      <c r="AO1135" s="3"/>
      <c r="AP1135" s="43" t="b">
        <v>0</v>
      </c>
      <c r="AQ1135" s="3" t="b">
        <v>0</v>
      </c>
    </row>
    <row r="1136" spans="1:43" x14ac:dyDescent="0.25">
      <c r="A1136" s="39" t="str">
        <f>_xlfn.CONCAT(Table4[[#This Row],[Order]],"-",Table4[[#This Row],[Line]])</f>
        <v>76954-9</v>
      </c>
      <c r="B1136" s="59">
        <v>43474</v>
      </c>
      <c r="C1136" s="57">
        <v>76954</v>
      </c>
      <c r="D1136" s="58" t="s">
        <v>2267</v>
      </c>
      <c r="E1136" s="57">
        <v>9</v>
      </c>
      <c r="F1136" s="57">
        <v>1</v>
      </c>
      <c r="G1136" s="58" t="s">
        <v>165</v>
      </c>
      <c r="H1136" s="57">
        <v>14</v>
      </c>
      <c r="I1136" s="43" t="b">
        <v>1</v>
      </c>
      <c r="J1136" s="43" t="b">
        <v>0</v>
      </c>
      <c r="K1136" t="s">
        <v>135</v>
      </c>
      <c r="L1136" s="43" t="b">
        <v>0</v>
      </c>
      <c r="M1136" s="43" t="b">
        <v>1</v>
      </c>
      <c r="N1136" s="43" t="b">
        <v>1</v>
      </c>
      <c r="O1136" t="s">
        <v>114</v>
      </c>
      <c r="P1136" t="s">
        <v>23</v>
      </c>
      <c r="Q1136" t="s">
        <v>114</v>
      </c>
      <c r="R1136" t="s">
        <v>114</v>
      </c>
      <c r="S1136" t="s">
        <v>114</v>
      </c>
      <c r="T1136" t="s">
        <v>114</v>
      </c>
      <c r="U1136" t="s">
        <v>114</v>
      </c>
      <c r="V1136" t="s">
        <v>114</v>
      </c>
      <c r="W1136" s="6">
        <v>43469</v>
      </c>
      <c r="X1136" s="58" t="s">
        <v>151</v>
      </c>
      <c r="Y1136" s="58"/>
      <c r="Z1136" s="58" t="s">
        <v>4593</v>
      </c>
      <c r="AA1136" s="58" t="s">
        <v>114</v>
      </c>
      <c r="AB1136" s="58" t="s">
        <v>74</v>
      </c>
      <c r="AC1136" s="57">
        <v>4</v>
      </c>
      <c r="AD1136" s="58" t="s">
        <v>1648</v>
      </c>
      <c r="AE1136" s="59"/>
      <c r="AF1136" s="58" t="s">
        <v>114</v>
      </c>
      <c r="AG1136" s="57">
        <v>28</v>
      </c>
      <c r="AH1136" s="3" t="s">
        <v>180</v>
      </c>
      <c r="AI1136" s="3" t="s">
        <v>1327</v>
      </c>
      <c r="AJ1136" t="s">
        <v>114</v>
      </c>
      <c r="AK1136" t="s">
        <v>114</v>
      </c>
      <c r="AL1136" t="s">
        <v>114</v>
      </c>
      <c r="AM1136" s="43" t="b">
        <v>0</v>
      </c>
      <c r="AN1136" s="3"/>
      <c r="AO1136" s="3"/>
      <c r="AP1136" s="43" t="b">
        <v>0</v>
      </c>
      <c r="AQ1136" s="3" t="b">
        <v>0</v>
      </c>
    </row>
    <row r="1137" spans="1:43" x14ac:dyDescent="0.25">
      <c r="A1137" s="39" t="str">
        <f>_xlfn.CONCAT(Table4[[#This Row],[Order]],"-",Table4[[#This Row],[Line]])</f>
        <v>76954-10</v>
      </c>
      <c r="B1137" s="1">
        <v>43474</v>
      </c>
      <c r="C1137" s="10">
        <v>76954</v>
      </c>
      <c r="D1137" s="7" t="s">
        <v>2268</v>
      </c>
      <c r="E1137" s="10">
        <v>10</v>
      </c>
      <c r="F1137" s="10">
        <v>1</v>
      </c>
      <c r="G1137" s="7" t="s">
        <v>165</v>
      </c>
      <c r="H1137" s="10">
        <v>2</v>
      </c>
      <c r="I1137" s="43" t="b">
        <v>1</v>
      </c>
      <c r="J1137" s="43" t="b">
        <v>0</v>
      </c>
      <c r="K1137" t="s">
        <v>135</v>
      </c>
      <c r="L1137" s="43" t="b">
        <v>0</v>
      </c>
      <c r="M1137" s="43" t="b">
        <v>1</v>
      </c>
      <c r="N1137" s="43" t="b">
        <v>1</v>
      </c>
      <c r="O1137" t="s">
        <v>114</v>
      </c>
      <c r="P1137" t="s">
        <v>23</v>
      </c>
      <c r="Q1137" t="s">
        <v>114</v>
      </c>
      <c r="R1137" t="s">
        <v>114</v>
      </c>
      <c r="S1137" t="s">
        <v>114</v>
      </c>
      <c r="T1137" t="s">
        <v>114</v>
      </c>
      <c r="U1137" t="s">
        <v>114</v>
      </c>
      <c r="V1137" t="s">
        <v>114</v>
      </c>
      <c r="W1137" s="5">
        <v>43469</v>
      </c>
      <c r="X1137" s="7" t="s">
        <v>151</v>
      </c>
      <c r="Y1137" s="7"/>
      <c r="Z1137" s="7" t="s">
        <v>4594</v>
      </c>
      <c r="AA1137" s="7" t="s">
        <v>114</v>
      </c>
      <c r="AB1137" s="7" t="s">
        <v>74</v>
      </c>
      <c r="AC1137" s="10">
        <v>4</v>
      </c>
      <c r="AD1137" s="7" t="s">
        <v>1649</v>
      </c>
      <c r="AE1137" s="7"/>
      <c r="AF1137" s="7" t="s">
        <v>114</v>
      </c>
      <c r="AG1137" s="10">
        <v>8</v>
      </c>
      <c r="AH1137" s="3" t="s">
        <v>180</v>
      </c>
      <c r="AI1137" s="3" t="s">
        <v>1327</v>
      </c>
      <c r="AJ1137" t="s">
        <v>114</v>
      </c>
      <c r="AK1137" t="s">
        <v>114</v>
      </c>
      <c r="AL1137" t="s">
        <v>114</v>
      </c>
      <c r="AM1137" s="43" t="b">
        <v>0</v>
      </c>
      <c r="AN1137" s="3"/>
      <c r="AO1137" s="3"/>
      <c r="AP1137" s="43" t="b">
        <v>0</v>
      </c>
      <c r="AQ1137" s="3" t="b">
        <v>0</v>
      </c>
    </row>
    <row r="1138" spans="1:43" x14ac:dyDescent="0.25">
      <c r="A1138" s="39" t="str">
        <f>_xlfn.CONCAT(Table4[[#This Row],[Order]],"-",Table4[[#This Row],[Line]])</f>
        <v>76954-11</v>
      </c>
      <c r="B1138" s="1">
        <v>43474</v>
      </c>
      <c r="C1138" s="10">
        <v>76954</v>
      </c>
      <c r="D1138" s="7" t="s">
        <v>2269</v>
      </c>
      <c r="E1138" s="10">
        <v>11</v>
      </c>
      <c r="F1138" s="10">
        <v>1</v>
      </c>
      <c r="G1138" s="7" t="s">
        <v>165</v>
      </c>
      <c r="H1138" s="10">
        <v>1</v>
      </c>
      <c r="I1138" s="43" t="b">
        <v>1</v>
      </c>
      <c r="J1138" s="43" t="b">
        <v>0</v>
      </c>
      <c r="K1138" t="s">
        <v>135</v>
      </c>
      <c r="L1138" s="43" t="b">
        <v>0</v>
      </c>
      <c r="M1138" s="43" t="b">
        <v>1</v>
      </c>
      <c r="N1138" s="43" t="b">
        <v>1</v>
      </c>
      <c r="O1138" t="s">
        <v>114</v>
      </c>
      <c r="P1138" t="s">
        <v>23</v>
      </c>
      <c r="Q1138" t="s">
        <v>114</v>
      </c>
      <c r="R1138" t="s">
        <v>114</v>
      </c>
      <c r="S1138" t="s">
        <v>114</v>
      </c>
      <c r="T1138" t="s">
        <v>114</v>
      </c>
      <c r="U1138" t="s">
        <v>114</v>
      </c>
      <c r="V1138" t="s">
        <v>114</v>
      </c>
      <c r="W1138" s="5">
        <v>43469</v>
      </c>
      <c r="X1138" s="7" t="s">
        <v>151</v>
      </c>
      <c r="Y1138" s="7"/>
      <c r="Z1138" s="7" t="s">
        <v>4595</v>
      </c>
      <c r="AA1138" s="7" t="s">
        <v>114</v>
      </c>
      <c r="AB1138" s="7" t="s">
        <v>74</v>
      </c>
      <c r="AC1138" s="10">
        <v>4</v>
      </c>
      <c r="AD1138" s="7" t="s">
        <v>1650</v>
      </c>
      <c r="AE1138" s="7"/>
      <c r="AF1138" s="7" t="s">
        <v>114</v>
      </c>
      <c r="AG1138" s="10">
        <v>4</v>
      </c>
      <c r="AH1138" s="3" t="s">
        <v>180</v>
      </c>
      <c r="AI1138" s="3" t="s">
        <v>1327</v>
      </c>
      <c r="AJ1138" t="s">
        <v>114</v>
      </c>
      <c r="AK1138" t="s">
        <v>114</v>
      </c>
      <c r="AL1138" t="s">
        <v>114</v>
      </c>
      <c r="AM1138" s="43" t="b">
        <v>0</v>
      </c>
      <c r="AN1138" s="3"/>
      <c r="AO1138" s="3"/>
      <c r="AP1138" s="43" t="b">
        <v>0</v>
      </c>
      <c r="AQ1138" s="3" t="b">
        <v>0</v>
      </c>
    </row>
    <row r="1139" spans="1:43" x14ac:dyDescent="0.25">
      <c r="A1139" s="39" t="str">
        <f>_xlfn.CONCAT(Table4[[#This Row],[Order]],"-",Table4[[#This Row],[Line]])</f>
        <v>76954-17</v>
      </c>
      <c r="B1139" s="1">
        <v>43474</v>
      </c>
      <c r="C1139" s="10">
        <v>76954</v>
      </c>
      <c r="D1139" s="7" t="s">
        <v>2270</v>
      </c>
      <c r="E1139" s="10">
        <v>17</v>
      </c>
      <c r="F1139" s="10">
        <v>1</v>
      </c>
      <c r="G1139" s="7" t="s">
        <v>165</v>
      </c>
      <c r="H1139" s="10">
        <v>10</v>
      </c>
      <c r="I1139" s="43" t="b">
        <v>1</v>
      </c>
      <c r="J1139" s="43" t="b">
        <v>0</v>
      </c>
      <c r="K1139" t="s">
        <v>135</v>
      </c>
      <c r="L1139" s="43" t="b">
        <v>0</v>
      </c>
      <c r="M1139" s="43" t="b">
        <v>1</v>
      </c>
      <c r="N1139" s="43" t="b">
        <v>1</v>
      </c>
      <c r="O1139" t="s">
        <v>114</v>
      </c>
      <c r="P1139" t="s">
        <v>23</v>
      </c>
      <c r="Q1139" t="s">
        <v>114</v>
      </c>
      <c r="R1139" t="s">
        <v>114</v>
      </c>
      <c r="S1139" t="s">
        <v>114</v>
      </c>
      <c r="T1139" t="s">
        <v>114</v>
      </c>
      <c r="U1139" t="s">
        <v>114</v>
      </c>
      <c r="V1139" t="s">
        <v>114</v>
      </c>
      <c r="W1139" s="5">
        <v>43469</v>
      </c>
      <c r="X1139" s="7" t="s">
        <v>151</v>
      </c>
      <c r="Y1139" s="7"/>
      <c r="Z1139" s="7" t="s">
        <v>4596</v>
      </c>
      <c r="AA1139" s="7" t="s">
        <v>114</v>
      </c>
      <c r="AB1139" s="7" t="s">
        <v>74</v>
      </c>
      <c r="AC1139" s="10">
        <v>4</v>
      </c>
      <c r="AD1139" s="7" t="s">
        <v>1651</v>
      </c>
      <c r="AE1139" s="7"/>
      <c r="AF1139" s="7" t="s">
        <v>114</v>
      </c>
      <c r="AG1139" s="10">
        <v>20</v>
      </c>
      <c r="AH1139" s="3" t="s">
        <v>180</v>
      </c>
      <c r="AI1139" s="3" t="s">
        <v>1327</v>
      </c>
      <c r="AJ1139" t="s">
        <v>114</v>
      </c>
      <c r="AK1139" t="s">
        <v>114</v>
      </c>
      <c r="AL1139" t="s">
        <v>114</v>
      </c>
      <c r="AM1139" s="43" t="b">
        <v>0</v>
      </c>
      <c r="AN1139" s="3"/>
      <c r="AO1139" s="3"/>
      <c r="AP1139" s="43" t="b">
        <v>0</v>
      </c>
      <c r="AQ1139" s="3" t="b">
        <v>0</v>
      </c>
    </row>
    <row r="1140" spans="1:43" x14ac:dyDescent="0.25">
      <c r="A1140" s="39" t="str">
        <f>_xlfn.CONCAT(Table4[[#This Row],[Order]],"-",Table4[[#This Row],[Line]])</f>
        <v>76954-18</v>
      </c>
      <c r="B1140" s="1">
        <v>43474</v>
      </c>
      <c r="C1140" s="10">
        <v>76954</v>
      </c>
      <c r="D1140" s="7" t="s">
        <v>2271</v>
      </c>
      <c r="E1140" s="10">
        <v>18</v>
      </c>
      <c r="F1140" s="10">
        <v>1</v>
      </c>
      <c r="G1140" s="7" t="s">
        <v>165</v>
      </c>
      <c r="H1140" s="10">
        <v>13</v>
      </c>
      <c r="I1140" s="43" t="b">
        <v>1</v>
      </c>
      <c r="J1140" s="43" t="b">
        <v>0</v>
      </c>
      <c r="K1140" t="s">
        <v>135</v>
      </c>
      <c r="L1140" s="43" t="b">
        <v>0</v>
      </c>
      <c r="M1140" s="43" t="b">
        <v>1</v>
      </c>
      <c r="N1140" s="43" t="b">
        <v>1</v>
      </c>
      <c r="O1140" t="s">
        <v>114</v>
      </c>
      <c r="P1140" t="s">
        <v>23</v>
      </c>
      <c r="Q1140" t="s">
        <v>114</v>
      </c>
      <c r="R1140" t="s">
        <v>114</v>
      </c>
      <c r="S1140" t="s">
        <v>114</v>
      </c>
      <c r="T1140" t="s">
        <v>114</v>
      </c>
      <c r="U1140" t="s">
        <v>114</v>
      </c>
      <c r="V1140" t="s">
        <v>114</v>
      </c>
      <c r="W1140" s="5">
        <v>43469</v>
      </c>
      <c r="X1140" s="7" t="s">
        <v>151</v>
      </c>
      <c r="Y1140" s="7"/>
      <c r="Z1140" s="7" t="s">
        <v>4592</v>
      </c>
      <c r="AA1140" s="7" t="s">
        <v>114</v>
      </c>
      <c r="AB1140" s="7" t="s">
        <v>74</v>
      </c>
      <c r="AC1140" s="10">
        <v>4</v>
      </c>
      <c r="AD1140" s="7" t="s">
        <v>1652</v>
      </c>
      <c r="AE1140" s="7"/>
      <c r="AF1140" s="7" t="s">
        <v>114</v>
      </c>
      <c r="AG1140" s="10">
        <v>26</v>
      </c>
      <c r="AH1140" s="3" t="s">
        <v>180</v>
      </c>
      <c r="AI1140" s="3" t="s">
        <v>1327</v>
      </c>
      <c r="AJ1140" t="s">
        <v>114</v>
      </c>
      <c r="AK1140" t="s">
        <v>114</v>
      </c>
      <c r="AL1140" t="s">
        <v>114</v>
      </c>
      <c r="AM1140" s="43" t="b">
        <v>0</v>
      </c>
      <c r="AN1140" s="3"/>
      <c r="AO1140" s="3"/>
      <c r="AP1140" s="43" t="b">
        <v>0</v>
      </c>
      <c r="AQ1140" s="3" t="b">
        <v>0</v>
      </c>
    </row>
    <row r="1141" spans="1:43" x14ac:dyDescent="0.25">
      <c r="A1141" s="39" t="str">
        <f>_xlfn.CONCAT(Table4[[#This Row],[Order]],"-",Table4[[#This Row],[Line]])</f>
        <v>76954-19</v>
      </c>
      <c r="B1141" s="1">
        <v>43474</v>
      </c>
      <c r="C1141" s="10">
        <v>76954</v>
      </c>
      <c r="D1141" s="7" t="s">
        <v>2272</v>
      </c>
      <c r="E1141" s="10">
        <v>19</v>
      </c>
      <c r="F1141" s="10">
        <v>1</v>
      </c>
      <c r="G1141" s="7" t="s">
        <v>165</v>
      </c>
      <c r="H1141" s="10">
        <v>1</v>
      </c>
      <c r="I1141" s="43" t="b">
        <v>1</v>
      </c>
      <c r="J1141" s="43" t="b">
        <v>0</v>
      </c>
      <c r="K1141" t="s">
        <v>135</v>
      </c>
      <c r="L1141" s="43" t="b">
        <v>0</v>
      </c>
      <c r="M1141" s="43" t="b">
        <v>1</v>
      </c>
      <c r="N1141" s="43" t="b">
        <v>1</v>
      </c>
      <c r="O1141" t="s">
        <v>114</v>
      </c>
      <c r="P1141" t="s">
        <v>23</v>
      </c>
      <c r="Q1141" t="s">
        <v>114</v>
      </c>
      <c r="R1141" t="s">
        <v>114</v>
      </c>
      <c r="S1141" t="s">
        <v>114</v>
      </c>
      <c r="T1141" t="s">
        <v>114</v>
      </c>
      <c r="U1141" t="s">
        <v>114</v>
      </c>
      <c r="V1141" t="s">
        <v>114</v>
      </c>
      <c r="W1141" s="5">
        <v>43469</v>
      </c>
      <c r="X1141" s="7" t="s">
        <v>151</v>
      </c>
      <c r="Y1141" s="7"/>
      <c r="Z1141" s="7" t="s">
        <v>4597</v>
      </c>
      <c r="AA1141" s="7" t="s">
        <v>114</v>
      </c>
      <c r="AB1141" s="7" t="s">
        <v>74</v>
      </c>
      <c r="AC1141" s="10">
        <v>4</v>
      </c>
      <c r="AD1141" s="7" t="s">
        <v>1653</v>
      </c>
      <c r="AE1141" s="7"/>
      <c r="AF1141" s="7" t="s">
        <v>114</v>
      </c>
      <c r="AG1141" s="10">
        <v>3</v>
      </c>
      <c r="AH1141" s="3" t="s">
        <v>180</v>
      </c>
      <c r="AI1141" s="3" t="s">
        <v>1327</v>
      </c>
      <c r="AJ1141" t="s">
        <v>114</v>
      </c>
      <c r="AK1141" t="s">
        <v>114</v>
      </c>
      <c r="AL1141" t="s">
        <v>114</v>
      </c>
      <c r="AM1141" s="43" t="b">
        <v>0</v>
      </c>
      <c r="AN1141" s="3"/>
      <c r="AO1141" s="3"/>
      <c r="AP1141" s="43" t="b">
        <v>0</v>
      </c>
      <c r="AQ1141" s="3" t="b">
        <v>0</v>
      </c>
    </row>
    <row r="1142" spans="1:43" x14ac:dyDescent="0.25">
      <c r="A1142" s="39" t="str">
        <f>_xlfn.CONCAT(Table4[[#This Row],[Order]],"-",Table4[[#This Row],[Line]])</f>
        <v>76954-20</v>
      </c>
      <c r="B1142" s="1">
        <v>43474</v>
      </c>
      <c r="C1142" s="10">
        <v>76954</v>
      </c>
      <c r="D1142" s="7" t="s">
        <v>2273</v>
      </c>
      <c r="E1142" s="10">
        <v>20</v>
      </c>
      <c r="F1142" s="10">
        <v>1</v>
      </c>
      <c r="G1142" s="7" t="s">
        <v>165</v>
      </c>
      <c r="H1142" s="10">
        <v>1</v>
      </c>
      <c r="I1142" s="43" t="b">
        <v>1</v>
      </c>
      <c r="J1142" s="43" t="b">
        <v>0</v>
      </c>
      <c r="K1142" t="s">
        <v>135</v>
      </c>
      <c r="L1142" s="43" t="b">
        <v>0</v>
      </c>
      <c r="M1142" s="43" t="b">
        <v>1</v>
      </c>
      <c r="N1142" s="43" t="b">
        <v>1</v>
      </c>
      <c r="O1142" t="s">
        <v>114</v>
      </c>
      <c r="P1142" t="s">
        <v>23</v>
      </c>
      <c r="Q1142" t="s">
        <v>114</v>
      </c>
      <c r="R1142" t="s">
        <v>114</v>
      </c>
      <c r="S1142" t="s">
        <v>114</v>
      </c>
      <c r="T1142" t="s">
        <v>114</v>
      </c>
      <c r="U1142" t="s">
        <v>114</v>
      </c>
      <c r="V1142" t="s">
        <v>114</v>
      </c>
      <c r="W1142" s="5">
        <v>43469</v>
      </c>
      <c r="X1142" s="7" t="s">
        <v>151</v>
      </c>
      <c r="Y1142" s="7"/>
      <c r="Z1142" s="7" t="s">
        <v>4598</v>
      </c>
      <c r="AA1142" s="7" t="s">
        <v>114</v>
      </c>
      <c r="AB1142" s="7" t="s">
        <v>74</v>
      </c>
      <c r="AC1142" s="10">
        <v>4</v>
      </c>
      <c r="AD1142" s="7" t="s">
        <v>1654</v>
      </c>
      <c r="AE1142" s="7"/>
      <c r="AF1142" s="7" t="s">
        <v>114</v>
      </c>
      <c r="AG1142" s="10">
        <v>2</v>
      </c>
      <c r="AH1142" s="3" t="s">
        <v>180</v>
      </c>
      <c r="AI1142" s="3" t="s">
        <v>1327</v>
      </c>
      <c r="AJ1142" t="s">
        <v>114</v>
      </c>
      <c r="AK1142" t="s">
        <v>114</v>
      </c>
      <c r="AL1142" t="s">
        <v>114</v>
      </c>
      <c r="AM1142" s="43" t="b">
        <v>0</v>
      </c>
      <c r="AN1142" s="3"/>
      <c r="AO1142" s="3"/>
      <c r="AP1142" s="43" t="b">
        <v>0</v>
      </c>
      <c r="AQ1142" s="3" t="b">
        <v>0</v>
      </c>
    </row>
    <row r="1143" spans="1:43" x14ac:dyDescent="0.25">
      <c r="A1143" s="39" t="str">
        <f>_xlfn.CONCAT(Table4[[#This Row],[Order]],"-",Table4[[#This Row],[Line]])</f>
        <v>76954-21</v>
      </c>
      <c r="B1143" s="1">
        <v>43474</v>
      </c>
      <c r="C1143" s="10">
        <v>76954</v>
      </c>
      <c r="D1143" s="7" t="s">
        <v>2274</v>
      </c>
      <c r="E1143" s="10">
        <v>21</v>
      </c>
      <c r="F1143" s="10">
        <v>1</v>
      </c>
      <c r="G1143" s="7" t="s">
        <v>165</v>
      </c>
      <c r="H1143" s="10">
        <v>5</v>
      </c>
      <c r="I1143" s="43" t="b">
        <v>1</v>
      </c>
      <c r="J1143" s="43" t="b">
        <v>0</v>
      </c>
      <c r="K1143" t="s">
        <v>135</v>
      </c>
      <c r="L1143" s="43" t="b">
        <v>0</v>
      </c>
      <c r="M1143" s="43" t="b">
        <v>1</v>
      </c>
      <c r="N1143" s="43" t="b">
        <v>1</v>
      </c>
      <c r="O1143" t="s">
        <v>114</v>
      </c>
      <c r="P1143" t="s">
        <v>23</v>
      </c>
      <c r="Q1143" t="s">
        <v>114</v>
      </c>
      <c r="R1143" t="s">
        <v>114</v>
      </c>
      <c r="S1143" t="s">
        <v>114</v>
      </c>
      <c r="T1143" t="s">
        <v>114</v>
      </c>
      <c r="U1143" t="s">
        <v>114</v>
      </c>
      <c r="V1143" t="s">
        <v>114</v>
      </c>
      <c r="W1143" s="5">
        <v>43469</v>
      </c>
      <c r="X1143" s="7" t="s">
        <v>151</v>
      </c>
      <c r="Y1143" s="7"/>
      <c r="Z1143" s="7" t="s">
        <v>4599</v>
      </c>
      <c r="AA1143" s="7" t="s">
        <v>114</v>
      </c>
      <c r="AB1143" s="7" t="s">
        <v>74</v>
      </c>
      <c r="AC1143" s="10">
        <v>4</v>
      </c>
      <c r="AD1143" s="7" t="s">
        <v>1655</v>
      </c>
      <c r="AE1143" s="7"/>
      <c r="AF1143" s="7" t="s">
        <v>114</v>
      </c>
      <c r="AG1143" s="10">
        <v>15</v>
      </c>
      <c r="AH1143" s="3" t="s">
        <v>180</v>
      </c>
      <c r="AI1143" s="3" t="s">
        <v>1327</v>
      </c>
      <c r="AJ1143" t="s">
        <v>114</v>
      </c>
      <c r="AK1143" t="s">
        <v>114</v>
      </c>
      <c r="AL1143" t="s">
        <v>114</v>
      </c>
      <c r="AM1143" s="43" t="b">
        <v>0</v>
      </c>
      <c r="AN1143" s="3"/>
      <c r="AO1143" s="3"/>
      <c r="AP1143" s="43" t="b">
        <v>0</v>
      </c>
      <c r="AQ1143" s="3" t="b">
        <v>0</v>
      </c>
    </row>
    <row r="1144" spans="1:43" x14ac:dyDescent="0.25">
      <c r="A1144" s="39" t="str">
        <f>_xlfn.CONCAT(Table4[[#This Row],[Order]],"-",Table4[[#This Row],[Line]])</f>
        <v>76954-22</v>
      </c>
      <c r="B1144" s="1">
        <v>43474</v>
      </c>
      <c r="C1144" s="10">
        <v>76954</v>
      </c>
      <c r="D1144" s="7" t="s">
        <v>2275</v>
      </c>
      <c r="E1144" s="10">
        <v>22</v>
      </c>
      <c r="F1144" s="10">
        <v>1</v>
      </c>
      <c r="G1144" s="7" t="s">
        <v>165</v>
      </c>
      <c r="H1144" s="10">
        <v>1</v>
      </c>
      <c r="I1144" s="43" t="b">
        <v>1</v>
      </c>
      <c r="J1144" s="43" t="b">
        <v>0</v>
      </c>
      <c r="K1144" t="s">
        <v>135</v>
      </c>
      <c r="L1144" s="43" t="b">
        <v>0</v>
      </c>
      <c r="M1144" s="43" t="b">
        <v>1</v>
      </c>
      <c r="N1144" s="43" t="b">
        <v>1</v>
      </c>
      <c r="O1144" t="s">
        <v>114</v>
      </c>
      <c r="P1144" t="s">
        <v>23</v>
      </c>
      <c r="Q1144" t="s">
        <v>114</v>
      </c>
      <c r="R1144" t="s">
        <v>114</v>
      </c>
      <c r="S1144" t="s">
        <v>114</v>
      </c>
      <c r="T1144" t="s">
        <v>114</v>
      </c>
      <c r="U1144" t="s">
        <v>114</v>
      </c>
      <c r="V1144" t="s">
        <v>114</v>
      </c>
      <c r="W1144" s="5">
        <v>43469</v>
      </c>
      <c r="X1144" s="7" t="s">
        <v>151</v>
      </c>
      <c r="Y1144" s="7"/>
      <c r="Z1144" s="7" t="s">
        <v>4600</v>
      </c>
      <c r="AA1144" s="7" t="s">
        <v>114</v>
      </c>
      <c r="AB1144" s="7" t="s">
        <v>74</v>
      </c>
      <c r="AC1144" s="10">
        <v>4</v>
      </c>
      <c r="AD1144" s="7" t="s">
        <v>1656</v>
      </c>
      <c r="AE1144" s="7"/>
      <c r="AF1144" s="7" t="s">
        <v>114</v>
      </c>
      <c r="AG1144" s="10">
        <v>3</v>
      </c>
      <c r="AH1144" s="3" t="s">
        <v>180</v>
      </c>
      <c r="AI1144" s="3" t="s">
        <v>1327</v>
      </c>
      <c r="AJ1144" t="s">
        <v>114</v>
      </c>
      <c r="AK1144" t="s">
        <v>114</v>
      </c>
      <c r="AL1144" t="s">
        <v>114</v>
      </c>
      <c r="AM1144" s="43" t="b">
        <v>0</v>
      </c>
      <c r="AN1144" s="3"/>
      <c r="AO1144" s="3"/>
      <c r="AP1144" s="43" t="b">
        <v>0</v>
      </c>
      <c r="AQ1144" s="3" t="b">
        <v>0</v>
      </c>
    </row>
    <row r="1145" spans="1:43" x14ac:dyDescent="0.25">
      <c r="A1145" s="39" t="str">
        <f>_xlfn.CONCAT(Table4[[#This Row],[Order]],"-",Table4[[#This Row],[Line]])</f>
        <v>76954-23</v>
      </c>
      <c r="B1145" s="59">
        <v>43474</v>
      </c>
      <c r="C1145" s="57">
        <v>76954</v>
      </c>
      <c r="D1145" s="58" t="s">
        <v>2276</v>
      </c>
      <c r="E1145" s="57">
        <v>23</v>
      </c>
      <c r="F1145" s="57">
        <v>1</v>
      </c>
      <c r="G1145" s="58" t="s">
        <v>165</v>
      </c>
      <c r="H1145" s="57">
        <v>4</v>
      </c>
      <c r="I1145" s="43" t="b">
        <v>1</v>
      </c>
      <c r="J1145" s="43" t="b">
        <v>0</v>
      </c>
      <c r="K1145" t="s">
        <v>135</v>
      </c>
      <c r="L1145" s="43" t="b">
        <v>0</v>
      </c>
      <c r="M1145" s="43" t="b">
        <v>1</v>
      </c>
      <c r="N1145" s="43" t="b">
        <v>1</v>
      </c>
      <c r="O1145" t="s">
        <v>114</v>
      </c>
      <c r="P1145" t="s">
        <v>23</v>
      </c>
      <c r="Q1145" t="s">
        <v>114</v>
      </c>
      <c r="R1145" t="s">
        <v>114</v>
      </c>
      <c r="S1145" t="s">
        <v>114</v>
      </c>
      <c r="T1145" t="s">
        <v>114</v>
      </c>
      <c r="U1145" t="s">
        <v>114</v>
      </c>
      <c r="V1145" t="s">
        <v>114</v>
      </c>
      <c r="W1145" s="6">
        <v>43469</v>
      </c>
      <c r="X1145" s="58" t="s">
        <v>151</v>
      </c>
      <c r="Y1145" s="58"/>
      <c r="Z1145" s="58" t="s">
        <v>4594</v>
      </c>
      <c r="AA1145" s="58" t="s">
        <v>114</v>
      </c>
      <c r="AB1145" s="58" t="s">
        <v>74</v>
      </c>
      <c r="AC1145" s="57">
        <v>4</v>
      </c>
      <c r="AD1145" s="58" t="s">
        <v>1657</v>
      </c>
      <c r="AE1145" s="59"/>
      <c r="AF1145" s="58" t="s">
        <v>114</v>
      </c>
      <c r="AG1145" s="57">
        <v>16</v>
      </c>
      <c r="AH1145" s="3" t="s">
        <v>180</v>
      </c>
      <c r="AI1145" s="3" t="s">
        <v>1327</v>
      </c>
      <c r="AJ1145" t="s">
        <v>114</v>
      </c>
      <c r="AK1145" t="s">
        <v>114</v>
      </c>
      <c r="AL1145" t="s">
        <v>114</v>
      </c>
      <c r="AM1145" s="43" t="b">
        <v>0</v>
      </c>
      <c r="AN1145" s="55"/>
      <c r="AO1145" s="3"/>
      <c r="AP1145" s="43" t="b">
        <v>0</v>
      </c>
      <c r="AQ1145" s="3" t="b">
        <v>0</v>
      </c>
    </row>
    <row r="1146" spans="1:43" x14ac:dyDescent="0.25">
      <c r="A1146" s="39" t="str">
        <f>_xlfn.CONCAT(Table4[[#This Row],[Order]],"-",Table4[[#This Row],[Line]])</f>
        <v>76954-24</v>
      </c>
      <c r="B1146" s="59">
        <v>43474</v>
      </c>
      <c r="C1146" s="57">
        <v>76954</v>
      </c>
      <c r="D1146" s="58" t="s">
        <v>2277</v>
      </c>
      <c r="E1146" s="57">
        <v>24</v>
      </c>
      <c r="F1146" s="57">
        <v>1</v>
      </c>
      <c r="G1146" s="58" t="s">
        <v>165</v>
      </c>
      <c r="H1146" s="57">
        <v>1</v>
      </c>
      <c r="I1146" s="43" t="b">
        <v>1</v>
      </c>
      <c r="J1146" s="43" t="b">
        <v>0</v>
      </c>
      <c r="K1146" t="s">
        <v>135</v>
      </c>
      <c r="L1146" s="43" t="b">
        <v>0</v>
      </c>
      <c r="M1146" s="43" t="b">
        <v>1</v>
      </c>
      <c r="N1146" s="43" t="b">
        <v>1</v>
      </c>
      <c r="O1146" t="s">
        <v>114</v>
      </c>
      <c r="P1146" t="s">
        <v>23</v>
      </c>
      <c r="Q1146" t="s">
        <v>114</v>
      </c>
      <c r="R1146" t="s">
        <v>114</v>
      </c>
      <c r="S1146" t="s">
        <v>114</v>
      </c>
      <c r="T1146" t="s">
        <v>114</v>
      </c>
      <c r="U1146" t="s">
        <v>114</v>
      </c>
      <c r="V1146" t="s">
        <v>114</v>
      </c>
      <c r="W1146" s="6">
        <v>43469</v>
      </c>
      <c r="X1146" s="58" t="s">
        <v>151</v>
      </c>
      <c r="Y1146" s="58"/>
      <c r="Z1146" s="58" t="s">
        <v>4601</v>
      </c>
      <c r="AA1146" s="58" t="s">
        <v>114</v>
      </c>
      <c r="AB1146" s="58" t="s">
        <v>74</v>
      </c>
      <c r="AC1146" s="57">
        <v>4</v>
      </c>
      <c r="AD1146" s="58" t="s">
        <v>1658</v>
      </c>
      <c r="AE1146" s="59"/>
      <c r="AF1146" s="58" t="s">
        <v>114</v>
      </c>
      <c r="AG1146" s="57">
        <v>4</v>
      </c>
      <c r="AH1146" s="3" t="s">
        <v>180</v>
      </c>
      <c r="AI1146" s="3" t="s">
        <v>1327</v>
      </c>
      <c r="AJ1146" t="s">
        <v>114</v>
      </c>
      <c r="AK1146" t="s">
        <v>114</v>
      </c>
      <c r="AL1146" t="s">
        <v>114</v>
      </c>
      <c r="AM1146" s="43" t="b">
        <v>0</v>
      </c>
      <c r="AN1146" s="55"/>
      <c r="AO1146" s="3"/>
      <c r="AP1146" s="43" t="b">
        <v>0</v>
      </c>
      <c r="AQ1146" s="3" t="b">
        <v>0</v>
      </c>
    </row>
    <row r="1147" spans="1:43" x14ac:dyDescent="0.25">
      <c r="A1147" s="39" t="str">
        <f>_xlfn.CONCAT(Table4[[#This Row],[Order]],"-",Table4[[#This Row],[Line]])</f>
        <v>76954-25</v>
      </c>
      <c r="B1147" s="59">
        <v>43474</v>
      </c>
      <c r="C1147" s="57">
        <v>76954</v>
      </c>
      <c r="D1147" s="58" t="s">
        <v>2278</v>
      </c>
      <c r="E1147" s="57">
        <v>25</v>
      </c>
      <c r="F1147" s="57">
        <v>1</v>
      </c>
      <c r="G1147" s="58" t="s">
        <v>165</v>
      </c>
      <c r="H1147" s="57">
        <v>1</v>
      </c>
      <c r="I1147" s="43" t="b">
        <v>1</v>
      </c>
      <c r="J1147" s="43" t="b">
        <v>0</v>
      </c>
      <c r="K1147" t="s">
        <v>135</v>
      </c>
      <c r="L1147" s="43" t="b">
        <v>0</v>
      </c>
      <c r="M1147" s="43" t="b">
        <v>1</v>
      </c>
      <c r="N1147" s="43" t="b">
        <v>1</v>
      </c>
      <c r="O1147" t="s">
        <v>114</v>
      </c>
      <c r="P1147" t="s">
        <v>23</v>
      </c>
      <c r="Q1147" t="s">
        <v>114</v>
      </c>
      <c r="R1147" t="s">
        <v>114</v>
      </c>
      <c r="S1147" t="s">
        <v>114</v>
      </c>
      <c r="T1147" t="s">
        <v>114</v>
      </c>
      <c r="U1147" t="s">
        <v>114</v>
      </c>
      <c r="V1147" t="s">
        <v>114</v>
      </c>
      <c r="W1147" s="6">
        <v>43469</v>
      </c>
      <c r="X1147" s="58" t="s">
        <v>151</v>
      </c>
      <c r="Y1147" s="58"/>
      <c r="Z1147" s="58" t="s">
        <v>4601</v>
      </c>
      <c r="AA1147" s="58" t="s">
        <v>114</v>
      </c>
      <c r="AB1147" s="58" t="s">
        <v>74</v>
      </c>
      <c r="AC1147" s="57">
        <v>4</v>
      </c>
      <c r="AD1147" s="58" t="s">
        <v>1659</v>
      </c>
      <c r="AE1147" s="59"/>
      <c r="AF1147" s="58" t="s">
        <v>114</v>
      </c>
      <c r="AG1147" s="57">
        <v>4</v>
      </c>
      <c r="AH1147" s="3" t="s">
        <v>180</v>
      </c>
      <c r="AI1147" s="3" t="s">
        <v>1327</v>
      </c>
      <c r="AJ1147" t="s">
        <v>114</v>
      </c>
      <c r="AK1147" t="s">
        <v>114</v>
      </c>
      <c r="AL1147" t="s">
        <v>114</v>
      </c>
      <c r="AM1147" s="43" t="b">
        <v>0</v>
      </c>
      <c r="AN1147" s="55"/>
      <c r="AO1147" s="3"/>
      <c r="AP1147" s="43" t="b">
        <v>0</v>
      </c>
      <c r="AQ1147" s="3" t="b">
        <v>0</v>
      </c>
    </row>
    <row r="1148" spans="1:43" x14ac:dyDescent="0.25">
      <c r="A1148" s="39" t="str">
        <f>_xlfn.CONCAT(Table4[[#This Row],[Order]],"-",Table4[[#This Row],[Line]])</f>
        <v>76962-1</v>
      </c>
      <c r="B1148" s="1">
        <v>43475</v>
      </c>
      <c r="C1148" s="10">
        <v>76962</v>
      </c>
      <c r="D1148" s="7" t="s">
        <v>2979</v>
      </c>
      <c r="E1148" s="10">
        <v>1</v>
      </c>
      <c r="F1148" s="10">
        <v>1</v>
      </c>
      <c r="G1148" s="7" t="s">
        <v>42</v>
      </c>
      <c r="H1148" s="10">
        <v>6</v>
      </c>
      <c r="I1148" s="43" t="b">
        <v>0</v>
      </c>
      <c r="J1148" s="43" t="b">
        <v>0</v>
      </c>
      <c r="K1148" t="s">
        <v>114</v>
      </c>
      <c r="L1148" s="43" t="b">
        <v>0</v>
      </c>
      <c r="M1148" s="43" t="b">
        <v>0</v>
      </c>
      <c r="N1148" s="43" t="b">
        <v>0</v>
      </c>
      <c r="O1148" t="s">
        <v>114</v>
      </c>
      <c r="P1148" t="s">
        <v>114</v>
      </c>
      <c r="Q1148" t="s">
        <v>114</v>
      </c>
      <c r="R1148" t="s">
        <v>114</v>
      </c>
      <c r="S1148" t="s">
        <v>114</v>
      </c>
      <c r="T1148" t="s">
        <v>114</v>
      </c>
      <c r="U1148" t="s">
        <v>114</v>
      </c>
      <c r="V1148" t="s">
        <v>114</v>
      </c>
      <c r="W1148" s="5">
        <v>43472</v>
      </c>
      <c r="X1148" s="7" t="s">
        <v>151</v>
      </c>
      <c r="Y1148" s="7"/>
      <c r="Z1148" s="7" t="s">
        <v>4817</v>
      </c>
      <c r="AA1148" s="7" t="s">
        <v>114</v>
      </c>
      <c r="AB1148" s="7" t="s">
        <v>74</v>
      </c>
      <c r="AC1148" s="10">
        <v>12</v>
      </c>
      <c r="AD1148" s="7" t="s">
        <v>2978</v>
      </c>
      <c r="AE1148" s="7"/>
      <c r="AF1148" s="7" t="s">
        <v>114</v>
      </c>
      <c r="AG1148" s="10">
        <v>6</v>
      </c>
      <c r="AH1148" s="3" t="s">
        <v>74</v>
      </c>
      <c r="AI1148" s="3" t="s">
        <v>1322</v>
      </c>
      <c r="AJ1148" t="s">
        <v>114</v>
      </c>
      <c r="AK1148" t="s">
        <v>114</v>
      </c>
      <c r="AL1148" t="s">
        <v>114</v>
      </c>
      <c r="AM1148" s="43" t="b">
        <v>0</v>
      </c>
      <c r="AN1148" s="3"/>
      <c r="AO1148" s="3"/>
      <c r="AP1148" s="43" t="b">
        <v>0</v>
      </c>
      <c r="AQ1148" s="3" t="b">
        <v>0</v>
      </c>
    </row>
    <row r="1149" spans="1:43" x14ac:dyDescent="0.25">
      <c r="A1149" s="39" t="str">
        <f>_xlfn.CONCAT(Table4[[#This Row],[Order]],"-",Table4[[#This Row],[Line]])</f>
        <v>76962-2</v>
      </c>
      <c r="B1149" s="1">
        <v>43475</v>
      </c>
      <c r="C1149" s="10">
        <v>76962</v>
      </c>
      <c r="D1149" s="7" t="s">
        <v>2981</v>
      </c>
      <c r="E1149" s="10">
        <v>2</v>
      </c>
      <c r="F1149" s="10">
        <v>1</v>
      </c>
      <c r="G1149" s="7" t="s">
        <v>42</v>
      </c>
      <c r="H1149" s="10">
        <v>3</v>
      </c>
      <c r="I1149" s="43" t="b">
        <v>0</v>
      </c>
      <c r="J1149" s="43" t="b">
        <v>0</v>
      </c>
      <c r="K1149" t="s">
        <v>114</v>
      </c>
      <c r="L1149" s="43" t="b">
        <v>0</v>
      </c>
      <c r="M1149" s="43" t="b">
        <v>0</v>
      </c>
      <c r="N1149" s="43" t="b">
        <v>0</v>
      </c>
      <c r="O1149" t="s">
        <v>114</v>
      </c>
      <c r="P1149" t="s">
        <v>114</v>
      </c>
      <c r="Q1149" t="s">
        <v>114</v>
      </c>
      <c r="R1149" t="s">
        <v>114</v>
      </c>
      <c r="S1149" t="s">
        <v>114</v>
      </c>
      <c r="T1149" t="s">
        <v>114</v>
      </c>
      <c r="U1149" t="s">
        <v>114</v>
      </c>
      <c r="V1149" t="s">
        <v>114</v>
      </c>
      <c r="W1149" s="5">
        <v>43472</v>
      </c>
      <c r="X1149" s="7" t="s">
        <v>151</v>
      </c>
      <c r="Y1149" s="7"/>
      <c r="Z1149" s="7" t="s">
        <v>4817</v>
      </c>
      <c r="AA1149" s="7" t="s">
        <v>114</v>
      </c>
      <c r="AB1149" s="7" t="s">
        <v>74</v>
      </c>
      <c r="AC1149" s="10">
        <v>12</v>
      </c>
      <c r="AD1149" s="7" t="s">
        <v>2980</v>
      </c>
      <c r="AE1149" s="7"/>
      <c r="AF1149" s="7" t="s">
        <v>114</v>
      </c>
      <c r="AG1149" s="10">
        <v>3</v>
      </c>
      <c r="AH1149" s="3" t="s">
        <v>74</v>
      </c>
      <c r="AI1149" s="3" t="s">
        <v>1322</v>
      </c>
      <c r="AJ1149" t="s">
        <v>114</v>
      </c>
      <c r="AK1149" t="s">
        <v>114</v>
      </c>
      <c r="AL1149" t="s">
        <v>114</v>
      </c>
      <c r="AM1149" s="43" t="b">
        <v>0</v>
      </c>
      <c r="AN1149" s="3"/>
      <c r="AO1149" s="3"/>
      <c r="AP1149" s="43" t="b">
        <v>0</v>
      </c>
      <c r="AQ1149" s="3" t="b">
        <v>0</v>
      </c>
    </row>
    <row r="1150" spans="1:43" x14ac:dyDescent="0.25">
      <c r="A1150" s="39" t="str">
        <f>_xlfn.CONCAT(Table4[[#This Row],[Order]],"-",Table4[[#This Row],[Line]])</f>
        <v>76962-3</v>
      </c>
      <c r="B1150" s="1">
        <v>43475</v>
      </c>
      <c r="C1150" s="10">
        <v>76962</v>
      </c>
      <c r="D1150" s="7" t="s">
        <v>2982</v>
      </c>
      <c r="E1150" s="10">
        <v>3</v>
      </c>
      <c r="F1150" s="10">
        <v>1</v>
      </c>
      <c r="G1150" s="7" t="s">
        <v>42</v>
      </c>
      <c r="H1150" s="10">
        <v>1</v>
      </c>
      <c r="I1150" s="43" t="b">
        <v>0</v>
      </c>
      <c r="J1150" s="43" t="b">
        <v>0</v>
      </c>
      <c r="K1150" t="s">
        <v>114</v>
      </c>
      <c r="L1150" s="43" t="b">
        <v>0</v>
      </c>
      <c r="M1150" s="43" t="b">
        <v>0</v>
      </c>
      <c r="N1150" s="43" t="b">
        <v>0</v>
      </c>
      <c r="O1150" t="s">
        <v>114</v>
      </c>
      <c r="P1150" t="s">
        <v>114</v>
      </c>
      <c r="Q1150" t="s">
        <v>114</v>
      </c>
      <c r="R1150" t="s">
        <v>114</v>
      </c>
      <c r="S1150" t="s">
        <v>114</v>
      </c>
      <c r="T1150" t="s">
        <v>114</v>
      </c>
      <c r="U1150" t="s">
        <v>114</v>
      </c>
      <c r="V1150" t="s">
        <v>114</v>
      </c>
      <c r="W1150" s="5">
        <v>43472</v>
      </c>
      <c r="X1150" s="7" t="s">
        <v>151</v>
      </c>
      <c r="Y1150" s="7"/>
      <c r="Z1150" s="7" t="s">
        <v>52</v>
      </c>
      <c r="AA1150" s="7" t="s">
        <v>114</v>
      </c>
      <c r="AB1150" s="7" t="s">
        <v>74</v>
      </c>
      <c r="AC1150" s="10">
        <v>12</v>
      </c>
      <c r="AD1150" s="7" t="s">
        <v>66</v>
      </c>
      <c r="AE1150" s="7"/>
      <c r="AF1150" s="7" t="s">
        <v>114</v>
      </c>
      <c r="AG1150" s="10">
        <v>1</v>
      </c>
      <c r="AH1150" s="3" t="s">
        <v>74</v>
      </c>
      <c r="AI1150" s="3" t="s">
        <v>1322</v>
      </c>
      <c r="AJ1150" t="s">
        <v>114</v>
      </c>
      <c r="AK1150" t="s">
        <v>114</v>
      </c>
      <c r="AL1150" t="s">
        <v>114</v>
      </c>
      <c r="AM1150" s="43" t="b">
        <v>0</v>
      </c>
      <c r="AN1150" s="3"/>
      <c r="AO1150" s="3"/>
      <c r="AP1150" s="43" t="b">
        <v>0</v>
      </c>
      <c r="AQ1150" s="3" t="b">
        <v>0</v>
      </c>
    </row>
    <row r="1151" spans="1:43" x14ac:dyDescent="0.25">
      <c r="A1151" s="39" t="str">
        <f>_xlfn.CONCAT(Table4[[#This Row],[Order]],"-",Table4[[#This Row],[Line]])</f>
        <v>76979-1</v>
      </c>
      <c r="B1151" s="5">
        <v>43481</v>
      </c>
      <c r="C1151" s="8">
        <v>76979</v>
      </c>
      <c r="D1151" s="3" t="s">
        <v>3611</v>
      </c>
      <c r="E1151" s="8">
        <v>1</v>
      </c>
      <c r="F1151" s="8">
        <v>1</v>
      </c>
      <c r="G1151" s="3" t="s">
        <v>42</v>
      </c>
      <c r="H1151" s="8">
        <v>1</v>
      </c>
      <c r="I1151" s="43" t="b">
        <v>0</v>
      </c>
      <c r="J1151" s="43" t="b">
        <v>0</v>
      </c>
      <c r="K1151" t="s">
        <v>114</v>
      </c>
      <c r="L1151" s="43" t="b">
        <v>0</v>
      </c>
      <c r="M1151" s="43" t="b">
        <v>0</v>
      </c>
      <c r="N1151" s="43" t="b">
        <v>0</v>
      </c>
      <c r="O1151" t="s">
        <v>114</v>
      </c>
      <c r="P1151" t="s">
        <v>114</v>
      </c>
      <c r="Q1151" t="s">
        <v>114</v>
      </c>
      <c r="R1151" t="s">
        <v>114</v>
      </c>
      <c r="S1151" t="s">
        <v>114</v>
      </c>
      <c r="T1151" t="s">
        <v>114</v>
      </c>
      <c r="U1151" t="s">
        <v>114</v>
      </c>
      <c r="V1151" t="s">
        <v>114</v>
      </c>
      <c r="W1151" s="5">
        <v>43476</v>
      </c>
      <c r="X1151" s="3" t="s">
        <v>114</v>
      </c>
      <c r="Y1151" s="3"/>
      <c r="Z1151" s="3" t="s">
        <v>4602</v>
      </c>
      <c r="AA1151" s="3" t="s">
        <v>114</v>
      </c>
      <c r="AB1151" s="3" t="s">
        <v>74</v>
      </c>
      <c r="AC1151" s="8">
        <v>7</v>
      </c>
      <c r="AD1151" s="3" t="s">
        <v>3610</v>
      </c>
      <c r="AE1151" s="3"/>
      <c r="AF1151" s="3" t="s">
        <v>114</v>
      </c>
      <c r="AG1151" s="8">
        <v>2</v>
      </c>
      <c r="AH1151" s="3" t="s">
        <v>180</v>
      </c>
      <c r="AI1151" s="3" t="s">
        <v>1327</v>
      </c>
      <c r="AJ1151" t="s">
        <v>114</v>
      </c>
      <c r="AK1151" t="s">
        <v>114</v>
      </c>
      <c r="AL1151" t="s">
        <v>114</v>
      </c>
      <c r="AM1151" s="43" t="b">
        <v>0</v>
      </c>
      <c r="AN1151" s="3"/>
      <c r="AO1151" s="3"/>
      <c r="AP1151" s="43" t="b">
        <v>0</v>
      </c>
      <c r="AQ1151" s="3" t="b">
        <v>0</v>
      </c>
    </row>
    <row r="1152" spans="1:43" x14ac:dyDescent="0.25">
      <c r="A1152" s="39" t="str">
        <f>_xlfn.CONCAT(Table4[[#This Row],[Order]],"-",Table4[[#This Row],[Line]])</f>
        <v>76979-2</v>
      </c>
      <c r="B1152" s="1">
        <v>43481</v>
      </c>
      <c r="C1152" s="10">
        <v>76979</v>
      </c>
      <c r="D1152" s="7" t="s">
        <v>3613</v>
      </c>
      <c r="E1152" s="10">
        <v>2</v>
      </c>
      <c r="F1152" s="10">
        <v>1</v>
      </c>
      <c r="G1152" s="7" t="s">
        <v>42</v>
      </c>
      <c r="H1152" s="10">
        <v>1</v>
      </c>
      <c r="I1152" s="43" t="b">
        <v>0</v>
      </c>
      <c r="J1152" s="43" t="b">
        <v>0</v>
      </c>
      <c r="K1152" t="s">
        <v>114</v>
      </c>
      <c r="L1152" s="43" t="b">
        <v>0</v>
      </c>
      <c r="M1152" s="43" t="b">
        <v>0</v>
      </c>
      <c r="N1152" s="43" t="b">
        <v>0</v>
      </c>
      <c r="O1152" t="s">
        <v>114</v>
      </c>
      <c r="P1152" t="s">
        <v>114</v>
      </c>
      <c r="Q1152" t="s">
        <v>114</v>
      </c>
      <c r="R1152" t="s">
        <v>114</v>
      </c>
      <c r="S1152" t="s">
        <v>114</v>
      </c>
      <c r="T1152" t="s">
        <v>114</v>
      </c>
      <c r="U1152" t="s">
        <v>114</v>
      </c>
      <c r="V1152" t="s">
        <v>114</v>
      </c>
      <c r="W1152" s="5">
        <v>43476</v>
      </c>
      <c r="X1152" s="7" t="s">
        <v>114</v>
      </c>
      <c r="Y1152" s="7"/>
      <c r="Z1152" s="7" t="s">
        <v>4603</v>
      </c>
      <c r="AA1152" s="7" t="s">
        <v>114</v>
      </c>
      <c r="AB1152" s="7" t="s">
        <v>74</v>
      </c>
      <c r="AC1152" s="10">
        <v>7</v>
      </c>
      <c r="AD1152" s="7" t="s">
        <v>3612</v>
      </c>
      <c r="AE1152" s="7"/>
      <c r="AF1152" s="7" t="s">
        <v>114</v>
      </c>
      <c r="AG1152" s="10">
        <v>1</v>
      </c>
      <c r="AH1152" s="3" t="s">
        <v>180</v>
      </c>
      <c r="AI1152" s="3" t="s">
        <v>1327</v>
      </c>
      <c r="AJ1152" t="s">
        <v>114</v>
      </c>
      <c r="AK1152" t="s">
        <v>114</v>
      </c>
      <c r="AL1152" t="s">
        <v>114</v>
      </c>
      <c r="AM1152" s="43" t="b">
        <v>0</v>
      </c>
      <c r="AN1152" s="3"/>
      <c r="AO1152" s="3"/>
      <c r="AP1152" s="43" t="b">
        <v>0</v>
      </c>
      <c r="AQ1152" s="3" t="b">
        <v>0</v>
      </c>
    </row>
    <row r="1153" spans="1:43" x14ac:dyDescent="0.25">
      <c r="A1153" s="39" t="str">
        <f>_xlfn.CONCAT(Table4[[#This Row],[Order]],"-",Table4[[#This Row],[Line]])</f>
        <v>76979-3</v>
      </c>
      <c r="B1153" s="1">
        <v>43481</v>
      </c>
      <c r="C1153" s="10">
        <v>76979</v>
      </c>
      <c r="D1153" s="7" t="s">
        <v>3615</v>
      </c>
      <c r="E1153" s="10">
        <v>3</v>
      </c>
      <c r="F1153" s="10">
        <v>1</v>
      </c>
      <c r="G1153" s="7" t="s">
        <v>42</v>
      </c>
      <c r="H1153" s="10">
        <v>1</v>
      </c>
      <c r="I1153" s="43" t="b">
        <v>0</v>
      </c>
      <c r="J1153" s="43" t="b">
        <v>0</v>
      </c>
      <c r="K1153" t="s">
        <v>114</v>
      </c>
      <c r="L1153" s="43" t="b">
        <v>0</v>
      </c>
      <c r="M1153" s="43" t="b">
        <v>0</v>
      </c>
      <c r="N1153" s="43" t="b">
        <v>0</v>
      </c>
      <c r="O1153" t="s">
        <v>114</v>
      </c>
      <c r="P1153" t="s">
        <v>114</v>
      </c>
      <c r="Q1153" t="s">
        <v>114</v>
      </c>
      <c r="R1153" t="s">
        <v>114</v>
      </c>
      <c r="S1153" t="s">
        <v>114</v>
      </c>
      <c r="T1153" t="s">
        <v>114</v>
      </c>
      <c r="U1153" t="s">
        <v>114</v>
      </c>
      <c r="V1153" t="s">
        <v>114</v>
      </c>
      <c r="W1153" s="5">
        <v>43476</v>
      </c>
      <c r="X1153" s="7" t="s">
        <v>114</v>
      </c>
      <c r="Y1153" s="7"/>
      <c r="Z1153" s="7" t="s">
        <v>4604</v>
      </c>
      <c r="AA1153" s="7" t="s">
        <v>114</v>
      </c>
      <c r="AB1153" s="7" t="s">
        <v>74</v>
      </c>
      <c r="AC1153" s="10">
        <v>7</v>
      </c>
      <c r="AD1153" s="7" t="s">
        <v>3614</v>
      </c>
      <c r="AE1153" s="7"/>
      <c r="AF1153" s="7" t="s">
        <v>114</v>
      </c>
      <c r="AG1153" s="10">
        <v>1</v>
      </c>
      <c r="AH1153" s="3" t="s">
        <v>180</v>
      </c>
      <c r="AI1153" s="3" t="s">
        <v>1327</v>
      </c>
      <c r="AJ1153" t="s">
        <v>114</v>
      </c>
      <c r="AK1153" t="s">
        <v>114</v>
      </c>
      <c r="AL1153" t="s">
        <v>114</v>
      </c>
      <c r="AM1153" s="43" t="b">
        <v>0</v>
      </c>
      <c r="AN1153" s="3"/>
      <c r="AO1153" s="3"/>
      <c r="AP1153" s="43" t="b">
        <v>0</v>
      </c>
      <c r="AQ1153" s="3" t="b">
        <v>0</v>
      </c>
    </row>
    <row r="1154" spans="1:43" x14ac:dyDescent="0.25">
      <c r="A1154" s="39" t="str">
        <f>_xlfn.CONCAT(Table4[[#This Row],[Order]],"-",Table4[[#This Row],[Line]])</f>
        <v>76979-4</v>
      </c>
      <c r="B1154" s="1">
        <v>43481</v>
      </c>
      <c r="C1154" s="10">
        <v>76979</v>
      </c>
      <c r="D1154" s="7" t="s">
        <v>3617</v>
      </c>
      <c r="E1154" s="10">
        <v>4</v>
      </c>
      <c r="F1154" s="10">
        <v>1</v>
      </c>
      <c r="G1154" s="7" t="s">
        <v>42</v>
      </c>
      <c r="H1154" s="10">
        <v>1</v>
      </c>
      <c r="I1154" s="43" t="b">
        <v>0</v>
      </c>
      <c r="J1154" s="43" t="b">
        <v>0</v>
      </c>
      <c r="K1154" t="s">
        <v>114</v>
      </c>
      <c r="L1154" s="43" t="b">
        <v>0</v>
      </c>
      <c r="M1154" s="43" t="b">
        <v>0</v>
      </c>
      <c r="N1154" s="43" t="b">
        <v>0</v>
      </c>
      <c r="O1154" t="s">
        <v>114</v>
      </c>
      <c r="P1154" t="s">
        <v>114</v>
      </c>
      <c r="Q1154" t="s">
        <v>114</v>
      </c>
      <c r="R1154" t="s">
        <v>114</v>
      </c>
      <c r="S1154" t="s">
        <v>114</v>
      </c>
      <c r="T1154" t="s">
        <v>114</v>
      </c>
      <c r="U1154" t="s">
        <v>114</v>
      </c>
      <c r="V1154" t="s">
        <v>114</v>
      </c>
      <c r="W1154" s="5">
        <v>43476</v>
      </c>
      <c r="X1154" s="7" t="s">
        <v>114</v>
      </c>
      <c r="Y1154" s="7"/>
      <c r="Z1154" s="7" t="s">
        <v>4605</v>
      </c>
      <c r="AA1154" s="7" t="s">
        <v>114</v>
      </c>
      <c r="AB1154" s="7" t="s">
        <v>74</v>
      </c>
      <c r="AC1154" s="10">
        <v>7</v>
      </c>
      <c r="AD1154" s="7" t="s">
        <v>3616</v>
      </c>
      <c r="AE1154" s="7"/>
      <c r="AF1154" s="7" t="s">
        <v>114</v>
      </c>
      <c r="AG1154" s="10">
        <v>1</v>
      </c>
      <c r="AH1154" s="3" t="s">
        <v>180</v>
      </c>
      <c r="AI1154" s="3" t="s">
        <v>1327</v>
      </c>
      <c r="AJ1154" t="s">
        <v>114</v>
      </c>
      <c r="AK1154" t="s">
        <v>114</v>
      </c>
      <c r="AL1154" t="s">
        <v>114</v>
      </c>
      <c r="AM1154" s="43" t="b">
        <v>0</v>
      </c>
      <c r="AN1154" s="3"/>
      <c r="AO1154" s="3"/>
      <c r="AP1154" s="43" t="b">
        <v>0</v>
      </c>
      <c r="AQ1154" s="3" t="b">
        <v>0</v>
      </c>
    </row>
    <row r="1155" spans="1:43" x14ac:dyDescent="0.25">
      <c r="A1155" s="39" t="str">
        <f>_xlfn.CONCAT(Table4[[#This Row],[Order]],"-",Table4[[#This Row],[Line]])</f>
        <v>76979-5</v>
      </c>
      <c r="B1155" s="1">
        <v>43481</v>
      </c>
      <c r="C1155" s="10">
        <v>76979</v>
      </c>
      <c r="D1155" s="7" t="s">
        <v>3619</v>
      </c>
      <c r="E1155" s="10">
        <v>5</v>
      </c>
      <c r="F1155" s="10">
        <v>1</v>
      </c>
      <c r="G1155" s="7" t="s">
        <v>42</v>
      </c>
      <c r="H1155" s="10">
        <v>1</v>
      </c>
      <c r="I1155" s="43" t="b">
        <v>0</v>
      </c>
      <c r="J1155" s="43" t="b">
        <v>0</v>
      </c>
      <c r="K1155" t="s">
        <v>114</v>
      </c>
      <c r="L1155" s="43" t="b">
        <v>0</v>
      </c>
      <c r="M1155" s="43" t="b">
        <v>0</v>
      </c>
      <c r="N1155" s="43" t="b">
        <v>0</v>
      </c>
      <c r="O1155" t="s">
        <v>114</v>
      </c>
      <c r="P1155" t="s">
        <v>114</v>
      </c>
      <c r="Q1155" t="s">
        <v>114</v>
      </c>
      <c r="R1155" t="s">
        <v>114</v>
      </c>
      <c r="S1155" t="s">
        <v>114</v>
      </c>
      <c r="T1155" t="s">
        <v>114</v>
      </c>
      <c r="U1155" t="s">
        <v>114</v>
      </c>
      <c r="V1155" t="s">
        <v>114</v>
      </c>
      <c r="W1155" s="5">
        <v>43476</v>
      </c>
      <c r="X1155" s="7" t="s">
        <v>114</v>
      </c>
      <c r="Y1155" s="7"/>
      <c r="Z1155" s="7" t="s">
        <v>4606</v>
      </c>
      <c r="AA1155" s="7" t="s">
        <v>114</v>
      </c>
      <c r="AB1155" s="7" t="s">
        <v>74</v>
      </c>
      <c r="AC1155" s="10">
        <v>7</v>
      </c>
      <c r="AD1155" s="7" t="s">
        <v>3618</v>
      </c>
      <c r="AE1155" s="7"/>
      <c r="AF1155" s="7" t="s">
        <v>114</v>
      </c>
      <c r="AG1155" s="10">
        <v>1</v>
      </c>
      <c r="AH1155" s="3" t="s">
        <v>180</v>
      </c>
      <c r="AI1155" s="3" t="s">
        <v>1327</v>
      </c>
      <c r="AJ1155" t="s">
        <v>114</v>
      </c>
      <c r="AK1155" t="s">
        <v>114</v>
      </c>
      <c r="AL1155" t="s">
        <v>114</v>
      </c>
      <c r="AM1155" s="43" t="b">
        <v>0</v>
      </c>
      <c r="AN1155" s="3"/>
      <c r="AO1155" s="3"/>
      <c r="AP1155" s="43" t="b">
        <v>0</v>
      </c>
      <c r="AQ1155" s="3" t="b">
        <v>0</v>
      </c>
    </row>
    <row r="1156" spans="1:43" x14ac:dyDescent="0.25">
      <c r="A1156" s="39" t="str">
        <f>_xlfn.CONCAT(Table4[[#This Row],[Order]],"-",Table4[[#This Row],[Line]])</f>
        <v>76979-6</v>
      </c>
      <c r="B1156" s="1">
        <v>43481</v>
      </c>
      <c r="C1156" s="10">
        <v>76979</v>
      </c>
      <c r="D1156" s="7" t="s">
        <v>3621</v>
      </c>
      <c r="E1156" s="10">
        <v>6</v>
      </c>
      <c r="F1156" s="10">
        <v>1</v>
      </c>
      <c r="G1156" s="7" t="s">
        <v>42</v>
      </c>
      <c r="H1156" s="10">
        <v>1</v>
      </c>
      <c r="I1156" s="43" t="b">
        <v>0</v>
      </c>
      <c r="J1156" s="43" t="b">
        <v>0</v>
      </c>
      <c r="K1156" t="s">
        <v>114</v>
      </c>
      <c r="L1156" s="43" t="b">
        <v>0</v>
      </c>
      <c r="M1156" s="43" t="b">
        <v>0</v>
      </c>
      <c r="N1156" s="43" t="b">
        <v>0</v>
      </c>
      <c r="O1156" t="s">
        <v>114</v>
      </c>
      <c r="P1156" t="s">
        <v>114</v>
      </c>
      <c r="Q1156" t="s">
        <v>114</v>
      </c>
      <c r="R1156" t="s">
        <v>114</v>
      </c>
      <c r="S1156" t="s">
        <v>114</v>
      </c>
      <c r="T1156" t="s">
        <v>114</v>
      </c>
      <c r="U1156" t="s">
        <v>114</v>
      </c>
      <c r="V1156" t="s">
        <v>114</v>
      </c>
      <c r="W1156" s="5">
        <v>43476</v>
      </c>
      <c r="X1156" s="7" t="s">
        <v>114</v>
      </c>
      <c r="Y1156" s="7"/>
      <c r="Z1156" s="7" t="s">
        <v>4607</v>
      </c>
      <c r="AA1156" s="7" t="s">
        <v>114</v>
      </c>
      <c r="AB1156" s="7" t="s">
        <v>74</v>
      </c>
      <c r="AC1156" s="10">
        <v>7</v>
      </c>
      <c r="AD1156" s="7" t="s">
        <v>3620</v>
      </c>
      <c r="AE1156" s="7"/>
      <c r="AF1156" s="7" t="s">
        <v>114</v>
      </c>
      <c r="AG1156" s="10">
        <v>2</v>
      </c>
      <c r="AH1156" s="3" t="s">
        <v>180</v>
      </c>
      <c r="AI1156" s="3" t="s">
        <v>1327</v>
      </c>
      <c r="AJ1156" t="s">
        <v>114</v>
      </c>
      <c r="AK1156" t="s">
        <v>114</v>
      </c>
      <c r="AL1156" t="s">
        <v>114</v>
      </c>
      <c r="AM1156" s="43" t="b">
        <v>0</v>
      </c>
      <c r="AN1156" s="3"/>
      <c r="AO1156" s="3"/>
      <c r="AP1156" s="43" t="b">
        <v>0</v>
      </c>
      <c r="AQ1156" s="3" t="b">
        <v>0</v>
      </c>
    </row>
    <row r="1157" spans="1:43" x14ac:dyDescent="0.25">
      <c r="A1157" s="39" t="str">
        <f>_xlfn.CONCAT(Table4[[#This Row],[Order]],"-",Table4[[#This Row],[Line]])</f>
        <v>76979-8</v>
      </c>
      <c r="B1157" s="59">
        <v>43481</v>
      </c>
      <c r="C1157" s="57">
        <v>76979</v>
      </c>
      <c r="D1157" s="58" t="s">
        <v>3623</v>
      </c>
      <c r="E1157" s="57">
        <v>8</v>
      </c>
      <c r="F1157" s="57">
        <v>1</v>
      </c>
      <c r="G1157" s="58" t="s">
        <v>42</v>
      </c>
      <c r="H1157" s="57">
        <v>1</v>
      </c>
      <c r="I1157" s="43" t="b">
        <v>0</v>
      </c>
      <c r="J1157" s="43" t="b">
        <v>0</v>
      </c>
      <c r="K1157" t="s">
        <v>114</v>
      </c>
      <c r="L1157" s="43" t="b">
        <v>0</v>
      </c>
      <c r="M1157" s="43" t="b">
        <v>0</v>
      </c>
      <c r="N1157" s="43" t="b">
        <v>0</v>
      </c>
      <c r="O1157" t="s">
        <v>114</v>
      </c>
      <c r="P1157" t="s">
        <v>114</v>
      </c>
      <c r="Q1157" t="s">
        <v>114</v>
      </c>
      <c r="R1157" t="s">
        <v>114</v>
      </c>
      <c r="S1157" t="s">
        <v>114</v>
      </c>
      <c r="T1157" t="s">
        <v>114</v>
      </c>
      <c r="U1157" t="s">
        <v>114</v>
      </c>
      <c r="V1157" t="s">
        <v>114</v>
      </c>
      <c r="W1157" s="5">
        <v>43476</v>
      </c>
      <c r="X1157" s="58" t="s">
        <v>114</v>
      </c>
      <c r="Y1157" s="58"/>
      <c r="Z1157" s="58" t="s">
        <v>4608</v>
      </c>
      <c r="AA1157" s="58" t="s">
        <v>114</v>
      </c>
      <c r="AB1157" s="58" t="s">
        <v>74</v>
      </c>
      <c r="AC1157" s="57">
        <v>7</v>
      </c>
      <c r="AD1157" s="58" t="s">
        <v>3622</v>
      </c>
      <c r="AE1157" s="59"/>
      <c r="AF1157" s="58" t="s">
        <v>114</v>
      </c>
      <c r="AG1157" s="57">
        <v>3</v>
      </c>
      <c r="AH1157" s="3" t="s">
        <v>180</v>
      </c>
      <c r="AI1157" s="3" t="s">
        <v>1327</v>
      </c>
      <c r="AJ1157" t="s">
        <v>114</v>
      </c>
      <c r="AK1157" t="s">
        <v>114</v>
      </c>
      <c r="AL1157" t="s">
        <v>114</v>
      </c>
      <c r="AM1157" s="43" t="b">
        <v>0</v>
      </c>
      <c r="AN1157" s="3"/>
      <c r="AO1157" s="3"/>
      <c r="AP1157" s="43" t="b">
        <v>0</v>
      </c>
      <c r="AQ1157" s="3" t="b">
        <v>0</v>
      </c>
    </row>
    <row r="1158" spans="1:43" x14ac:dyDescent="0.25">
      <c r="A1158" s="39" t="str">
        <f>_xlfn.CONCAT(Table4[[#This Row],[Order]],"-",Table4[[#This Row],[Line]])</f>
        <v>76979-9</v>
      </c>
      <c r="B1158" s="59">
        <v>43481</v>
      </c>
      <c r="C1158" s="57">
        <v>76979</v>
      </c>
      <c r="D1158" s="58" t="s">
        <v>3625</v>
      </c>
      <c r="E1158" s="57">
        <v>9</v>
      </c>
      <c r="F1158" s="57">
        <v>1</v>
      </c>
      <c r="G1158" s="58" t="s">
        <v>42</v>
      </c>
      <c r="H1158" s="57">
        <v>1</v>
      </c>
      <c r="I1158" s="43" t="b">
        <v>0</v>
      </c>
      <c r="J1158" s="43" t="b">
        <v>0</v>
      </c>
      <c r="K1158" t="s">
        <v>114</v>
      </c>
      <c r="L1158" s="43" t="b">
        <v>0</v>
      </c>
      <c r="M1158" s="43" t="b">
        <v>0</v>
      </c>
      <c r="N1158" s="43" t="b">
        <v>0</v>
      </c>
      <c r="O1158" t="s">
        <v>114</v>
      </c>
      <c r="P1158" t="s">
        <v>114</v>
      </c>
      <c r="Q1158" t="s">
        <v>114</v>
      </c>
      <c r="R1158" t="s">
        <v>114</v>
      </c>
      <c r="S1158" t="s">
        <v>114</v>
      </c>
      <c r="T1158" t="s">
        <v>114</v>
      </c>
      <c r="U1158" t="s">
        <v>114</v>
      </c>
      <c r="V1158" t="s">
        <v>114</v>
      </c>
      <c r="W1158" s="5">
        <v>43476</v>
      </c>
      <c r="X1158" s="58" t="s">
        <v>114</v>
      </c>
      <c r="Y1158" s="58"/>
      <c r="Z1158" s="58" t="s">
        <v>4609</v>
      </c>
      <c r="AA1158" s="58" t="s">
        <v>114</v>
      </c>
      <c r="AB1158" s="58" t="s">
        <v>74</v>
      </c>
      <c r="AC1158" s="57">
        <v>7</v>
      </c>
      <c r="AD1158" s="58" t="s">
        <v>3624</v>
      </c>
      <c r="AE1158" s="59"/>
      <c r="AF1158" s="58" t="s">
        <v>114</v>
      </c>
      <c r="AG1158" s="57">
        <v>1</v>
      </c>
      <c r="AH1158" s="3" t="s">
        <v>180</v>
      </c>
      <c r="AI1158" s="3" t="s">
        <v>1327</v>
      </c>
      <c r="AJ1158" t="s">
        <v>114</v>
      </c>
      <c r="AK1158" t="s">
        <v>114</v>
      </c>
      <c r="AL1158" t="s">
        <v>114</v>
      </c>
      <c r="AM1158" s="43" t="b">
        <v>0</v>
      </c>
      <c r="AN1158" s="3"/>
      <c r="AO1158" s="3"/>
      <c r="AP1158" s="43" t="b">
        <v>0</v>
      </c>
      <c r="AQ1158" s="3" t="b">
        <v>0</v>
      </c>
    </row>
    <row r="1159" spans="1:43" x14ac:dyDescent="0.25">
      <c r="A1159" s="39" t="str">
        <f>_xlfn.CONCAT(Table4[[#This Row],[Order]],"-",Table4[[#This Row],[Line]])</f>
        <v>76979-10</v>
      </c>
      <c r="B1159" s="5">
        <v>43481</v>
      </c>
      <c r="C1159" s="8">
        <v>76979</v>
      </c>
      <c r="D1159" s="3" t="s">
        <v>3627</v>
      </c>
      <c r="E1159" s="8">
        <v>10</v>
      </c>
      <c r="F1159" s="8">
        <v>1</v>
      </c>
      <c r="G1159" s="3" t="s">
        <v>42</v>
      </c>
      <c r="H1159" s="8">
        <v>1</v>
      </c>
      <c r="I1159" s="43" t="b">
        <v>0</v>
      </c>
      <c r="J1159" s="43" t="b">
        <v>0</v>
      </c>
      <c r="K1159" t="s">
        <v>114</v>
      </c>
      <c r="L1159" s="43" t="b">
        <v>0</v>
      </c>
      <c r="M1159" s="43" t="b">
        <v>0</v>
      </c>
      <c r="N1159" s="43" t="b">
        <v>0</v>
      </c>
      <c r="O1159" t="s">
        <v>114</v>
      </c>
      <c r="P1159" t="s">
        <v>114</v>
      </c>
      <c r="Q1159" t="s">
        <v>114</v>
      </c>
      <c r="R1159" t="s">
        <v>114</v>
      </c>
      <c r="S1159" t="s">
        <v>114</v>
      </c>
      <c r="T1159" t="s">
        <v>114</v>
      </c>
      <c r="U1159" t="s">
        <v>114</v>
      </c>
      <c r="V1159" t="s">
        <v>114</v>
      </c>
      <c r="W1159" s="5">
        <v>43476</v>
      </c>
      <c r="X1159" s="3" t="s">
        <v>114</v>
      </c>
      <c r="Y1159" s="3"/>
      <c r="Z1159" s="3" t="s">
        <v>4610</v>
      </c>
      <c r="AA1159" s="3" t="s">
        <v>114</v>
      </c>
      <c r="AB1159" s="3" t="s">
        <v>74</v>
      </c>
      <c r="AC1159" s="8">
        <v>7</v>
      </c>
      <c r="AD1159" s="3" t="s">
        <v>3626</v>
      </c>
      <c r="AE1159" s="3"/>
      <c r="AF1159" s="3" t="s">
        <v>114</v>
      </c>
      <c r="AG1159" s="8">
        <v>1</v>
      </c>
      <c r="AH1159" s="3" t="s">
        <v>180</v>
      </c>
      <c r="AI1159" s="3" t="s">
        <v>1327</v>
      </c>
      <c r="AJ1159" t="s">
        <v>114</v>
      </c>
      <c r="AK1159" t="s">
        <v>114</v>
      </c>
      <c r="AL1159" t="s">
        <v>114</v>
      </c>
      <c r="AM1159" s="43" t="b">
        <v>0</v>
      </c>
      <c r="AN1159" s="3"/>
      <c r="AO1159" s="3"/>
      <c r="AP1159" s="43" t="b">
        <v>0</v>
      </c>
      <c r="AQ1159" s="3" t="b">
        <v>0</v>
      </c>
    </row>
    <row r="1160" spans="1:43" x14ac:dyDescent="0.25">
      <c r="A1160" s="39" t="str">
        <f>_xlfn.CONCAT(Table4[[#This Row],[Order]],"-",Table4[[#This Row],[Line]])</f>
        <v>76979-11</v>
      </c>
      <c r="B1160" s="5">
        <v>43481</v>
      </c>
      <c r="C1160" s="8">
        <v>76979</v>
      </c>
      <c r="D1160" s="3" t="s">
        <v>3611</v>
      </c>
      <c r="E1160" s="8">
        <v>11</v>
      </c>
      <c r="F1160" s="8">
        <v>1</v>
      </c>
      <c r="G1160" s="3" t="s">
        <v>42</v>
      </c>
      <c r="H1160" s="8">
        <v>1</v>
      </c>
      <c r="I1160" s="43" t="b">
        <v>0</v>
      </c>
      <c r="J1160" s="43" t="b">
        <v>0</v>
      </c>
      <c r="K1160" t="s">
        <v>114</v>
      </c>
      <c r="L1160" s="43" t="b">
        <v>0</v>
      </c>
      <c r="M1160" s="43" t="b">
        <v>0</v>
      </c>
      <c r="N1160" s="43" t="b">
        <v>0</v>
      </c>
      <c r="O1160" t="s">
        <v>114</v>
      </c>
      <c r="P1160" t="s">
        <v>114</v>
      </c>
      <c r="Q1160" t="s">
        <v>114</v>
      </c>
      <c r="R1160" t="s">
        <v>114</v>
      </c>
      <c r="S1160" t="s">
        <v>114</v>
      </c>
      <c r="T1160" t="s">
        <v>114</v>
      </c>
      <c r="U1160" t="s">
        <v>114</v>
      </c>
      <c r="V1160" t="s">
        <v>114</v>
      </c>
      <c r="W1160" s="5">
        <v>43476</v>
      </c>
      <c r="X1160" s="3" t="s">
        <v>114</v>
      </c>
      <c r="Y1160" s="3"/>
      <c r="Z1160" s="3" t="s">
        <v>4602</v>
      </c>
      <c r="AA1160" s="3" t="s">
        <v>114</v>
      </c>
      <c r="AB1160" s="3" t="s">
        <v>74</v>
      </c>
      <c r="AC1160" s="8">
        <v>7</v>
      </c>
      <c r="AD1160" s="3" t="s">
        <v>3628</v>
      </c>
      <c r="AE1160" s="3"/>
      <c r="AF1160" s="3" t="s">
        <v>114</v>
      </c>
      <c r="AG1160" s="8">
        <v>2</v>
      </c>
      <c r="AH1160" s="3" t="s">
        <v>180</v>
      </c>
      <c r="AI1160" s="3" t="s">
        <v>1327</v>
      </c>
      <c r="AJ1160" t="s">
        <v>114</v>
      </c>
      <c r="AK1160" t="s">
        <v>114</v>
      </c>
      <c r="AL1160" t="s">
        <v>114</v>
      </c>
      <c r="AM1160" s="43" t="b">
        <v>0</v>
      </c>
      <c r="AN1160" s="3"/>
      <c r="AO1160" s="3"/>
      <c r="AP1160" s="43" t="b">
        <v>0</v>
      </c>
      <c r="AQ1160" s="3" t="b">
        <v>0</v>
      </c>
    </row>
    <row r="1161" spans="1:43" x14ac:dyDescent="0.25">
      <c r="A1161" s="39" t="str">
        <f>_xlfn.CONCAT(Table4[[#This Row],[Order]],"-",Table4[[#This Row],[Line]])</f>
        <v>76979-12</v>
      </c>
      <c r="B1161" s="5">
        <v>43481</v>
      </c>
      <c r="C1161" s="8">
        <v>76979</v>
      </c>
      <c r="D1161" s="3" t="s">
        <v>3613</v>
      </c>
      <c r="E1161" s="8">
        <v>12</v>
      </c>
      <c r="F1161" s="8">
        <v>1</v>
      </c>
      <c r="G1161" s="3" t="s">
        <v>42</v>
      </c>
      <c r="H1161" s="8">
        <v>1</v>
      </c>
      <c r="I1161" s="43" t="b">
        <v>0</v>
      </c>
      <c r="J1161" s="43" t="b">
        <v>0</v>
      </c>
      <c r="K1161" t="s">
        <v>114</v>
      </c>
      <c r="L1161" s="43" t="b">
        <v>0</v>
      </c>
      <c r="M1161" s="43" t="b">
        <v>0</v>
      </c>
      <c r="N1161" s="43" t="b">
        <v>0</v>
      </c>
      <c r="O1161" t="s">
        <v>114</v>
      </c>
      <c r="P1161" t="s">
        <v>114</v>
      </c>
      <c r="Q1161" t="s">
        <v>114</v>
      </c>
      <c r="R1161" t="s">
        <v>114</v>
      </c>
      <c r="S1161" t="s">
        <v>114</v>
      </c>
      <c r="T1161" t="s">
        <v>114</v>
      </c>
      <c r="U1161" t="s">
        <v>114</v>
      </c>
      <c r="V1161" t="s">
        <v>114</v>
      </c>
      <c r="W1161" s="5">
        <v>43476</v>
      </c>
      <c r="X1161" s="3" t="s">
        <v>114</v>
      </c>
      <c r="Y1161" s="3"/>
      <c r="Z1161" s="3" t="s">
        <v>4603</v>
      </c>
      <c r="AA1161" s="3" t="s">
        <v>114</v>
      </c>
      <c r="AB1161" s="3" t="s">
        <v>74</v>
      </c>
      <c r="AC1161" s="8">
        <v>7</v>
      </c>
      <c r="AD1161" s="3" t="s">
        <v>3629</v>
      </c>
      <c r="AE1161" s="3"/>
      <c r="AF1161" s="3" t="s">
        <v>114</v>
      </c>
      <c r="AG1161" s="8">
        <v>1</v>
      </c>
      <c r="AH1161" s="3" t="s">
        <v>180</v>
      </c>
      <c r="AI1161" s="3" t="s">
        <v>1327</v>
      </c>
      <c r="AJ1161" t="s">
        <v>114</v>
      </c>
      <c r="AK1161" t="s">
        <v>114</v>
      </c>
      <c r="AL1161" t="s">
        <v>114</v>
      </c>
      <c r="AM1161" s="43" t="b">
        <v>0</v>
      </c>
      <c r="AN1161" s="3"/>
      <c r="AO1161" s="3"/>
      <c r="AP1161" s="43" t="b">
        <v>0</v>
      </c>
      <c r="AQ1161" s="3" t="b">
        <v>0</v>
      </c>
    </row>
    <row r="1162" spans="1:43" x14ac:dyDescent="0.25">
      <c r="A1162" s="39" t="str">
        <f>_xlfn.CONCAT(Table4[[#This Row],[Order]],"-",Table4[[#This Row],[Line]])</f>
        <v>76979-13</v>
      </c>
      <c r="B1162" s="5">
        <v>43481</v>
      </c>
      <c r="C1162" s="8">
        <v>76979</v>
      </c>
      <c r="D1162" s="3" t="s">
        <v>3631</v>
      </c>
      <c r="E1162" s="8">
        <v>13</v>
      </c>
      <c r="F1162" s="8">
        <v>1</v>
      </c>
      <c r="G1162" s="3" t="s">
        <v>42</v>
      </c>
      <c r="H1162" s="8">
        <v>1</v>
      </c>
      <c r="I1162" s="43" t="b">
        <v>0</v>
      </c>
      <c r="J1162" s="43" t="b">
        <v>0</v>
      </c>
      <c r="K1162" t="s">
        <v>114</v>
      </c>
      <c r="L1162" s="43" t="b">
        <v>0</v>
      </c>
      <c r="M1162" s="43" t="b">
        <v>0</v>
      </c>
      <c r="N1162" s="43" t="b">
        <v>0</v>
      </c>
      <c r="O1162" t="s">
        <v>114</v>
      </c>
      <c r="P1162" t="s">
        <v>114</v>
      </c>
      <c r="Q1162" t="s">
        <v>114</v>
      </c>
      <c r="R1162" t="s">
        <v>114</v>
      </c>
      <c r="S1162" t="s">
        <v>114</v>
      </c>
      <c r="T1162" t="s">
        <v>114</v>
      </c>
      <c r="U1162" t="s">
        <v>114</v>
      </c>
      <c r="V1162" t="s">
        <v>114</v>
      </c>
      <c r="W1162" s="5">
        <v>43476</v>
      </c>
      <c r="X1162" s="3" t="s">
        <v>114</v>
      </c>
      <c r="Y1162" s="3"/>
      <c r="Z1162" s="3" t="s">
        <v>4611</v>
      </c>
      <c r="AA1162" s="3" t="s">
        <v>114</v>
      </c>
      <c r="AB1162" s="3" t="s">
        <v>74</v>
      </c>
      <c r="AC1162" s="8">
        <v>7</v>
      </c>
      <c r="AD1162" s="3" t="s">
        <v>3630</v>
      </c>
      <c r="AE1162" s="3"/>
      <c r="AF1162" s="3" t="s">
        <v>114</v>
      </c>
      <c r="AG1162" s="8">
        <v>1</v>
      </c>
      <c r="AH1162" s="3" t="s">
        <v>180</v>
      </c>
      <c r="AI1162" s="3" t="s">
        <v>1327</v>
      </c>
      <c r="AJ1162" t="s">
        <v>114</v>
      </c>
      <c r="AK1162" t="s">
        <v>114</v>
      </c>
      <c r="AL1162" t="s">
        <v>114</v>
      </c>
      <c r="AM1162" s="43" t="b">
        <v>0</v>
      </c>
      <c r="AN1162" s="3"/>
      <c r="AO1162" s="3"/>
      <c r="AP1162" s="43" t="b">
        <v>0</v>
      </c>
      <c r="AQ1162" s="3" t="b">
        <v>0</v>
      </c>
    </row>
    <row r="1163" spans="1:43" x14ac:dyDescent="0.25">
      <c r="A1163" s="39" t="str">
        <f>_xlfn.CONCAT(Table4[[#This Row],[Order]],"-",Table4[[#This Row],[Line]])</f>
        <v>76979-14</v>
      </c>
      <c r="B1163" s="5">
        <v>43481</v>
      </c>
      <c r="C1163" s="8">
        <v>76979</v>
      </c>
      <c r="D1163" s="3" t="s">
        <v>3633</v>
      </c>
      <c r="E1163" s="8">
        <v>14</v>
      </c>
      <c r="F1163" s="8">
        <v>1</v>
      </c>
      <c r="G1163" s="3" t="s">
        <v>42</v>
      </c>
      <c r="H1163" s="8">
        <v>1</v>
      </c>
      <c r="I1163" s="43" t="b">
        <v>0</v>
      </c>
      <c r="J1163" s="43" t="b">
        <v>0</v>
      </c>
      <c r="K1163" t="s">
        <v>114</v>
      </c>
      <c r="L1163" s="43" t="b">
        <v>0</v>
      </c>
      <c r="M1163" s="43" t="b">
        <v>0</v>
      </c>
      <c r="N1163" s="43" t="b">
        <v>0</v>
      </c>
      <c r="O1163" t="s">
        <v>114</v>
      </c>
      <c r="P1163" t="s">
        <v>114</v>
      </c>
      <c r="Q1163" t="s">
        <v>114</v>
      </c>
      <c r="R1163" t="s">
        <v>114</v>
      </c>
      <c r="S1163" t="s">
        <v>114</v>
      </c>
      <c r="T1163" t="s">
        <v>114</v>
      </c>
      <c r="U1163" t="s">
        <v>114</v>
      </c>
      <c r="V1163" t="s">
        <v>114</v>
      </c>
      <c r="W1163" s="5">
        <v>43476</v>
      </c>
      <c r="X1163" s="3" t="s">
        <v>114</v>
      </c>
      <c r="Y1163" s="3"/>
      <c r="Z1163" s="3" t="s">
        <v>4612</v>
      </c>
      <c r="AA1163" s="3" t="s">
        <v>114</v>
      </c>
      <c r="AB1163" s="3" t="s">
        <v>74</v>
      </c>
      <c r="AC1163" s="8">
        <v>7</v>
      </c>
      <c r="AD1163" s="3" t="s">
        <v>3632</v>
      </c>
      <c r="AE1163" s="3"/>
      <c r="AF1163" s="3" t="s">
        <v>114</v>
      </c>
      <c r="AG1163" s="8">
        <v>1</v>
      </c>
      <c r="AH1163" s="3" t="s">
        <v>180</v>
      </c>
      <c r="AI1163" s="3" t="s">
        <v>1327</v>
      </c>
      <c r="AJ1163" t="s">
        <v>114</v>
      </c>
      <c r="AK1163" t="s">
        <v>114</v>
      </c>
      <c r="AL1163" t="s">
        <v>114</v>
      </c>
      <c r="AM1163" s="43" t="b">
        <v>0</v>
      </c>
      <c r="AN1163" s="3"/>
      <c r="AO1163" s="3"/>
      <c r="AP1163" s="43" t="b">
        <v>0</v>
      </c>
      <c r="AQ1163" s="3" t="b">
        <v>0</v>
      </c>
    </row>
    <row r="1164" spans="1:43" x14ac:dyDescent="0.25">
      <c r="A1164" s="39" t="str">
        <f>_xlfn.CONCAT(Table4[[#This Row],[Order]],"-",Table4[[#This Row],[Line]])</f>
        <v>76979-15</v>
      </c>
      <c r="B1164" s="5">
        <v>43481</v>
      </c>
      <c r="C1164" s="8">
        <v>76979</v>
      </c>
      <c r="D1164" s="3" t="s">
        <v>3633</v>
      </c>
      <c r="E1164" s="8">
        <v>15</v>
      </c>
      <c r="F1164" s="8">
        <v>1</v>
      </c>
      <c r="G1164" s="3" t="s">
        <v>42</v>
      </c>
      <c r="H1164" s="8">
        <v>1</v>
      </c>
      <c r="I1164" s="43" t="b">
        <v>0</v>
      </c>
      <c r="J1164" s="43" t="b">
        <v>0</v>
      </c>
      <c r="K1164" t="s">
        <v>114</v>
      </c>
      <c r="L1164" s="43" t="b">
        <v>0</v>
      </c>
      <c r="M1164" s="43" t="b">
        <v>0</v>
      </c>
      <c r="N1164" s="43" t="b">
        <v>0</v>
      </c>
      <c r="O1164" t="s">
        <v>114</v>
      </c>
      <c r="P1164" t="s">
        <v>114</v>
      </c>
      <c r="Q1164" t="s">
        <v>114</v>
      </c>
      <c r="R1164" t="s">
        <v>114</v>
      </c>
      <c r="S1164" t="s">
        <v>114</v>
      </c>
      <c r="T1164" t="s">
        <v>114</v>
      </c>
      <c r="U1164" t="s">
        <v>114</v>
      </c>
      <c r="V1164" t="s">
        <v>114</v>
      </c>
      <c r="W1164" s="5">
        <v>43476</v>
      </c>
      <c r="X1164" s="3" t="s">
        <v>114</v>
      </c>
      <c r="Y1164" s="3"/>
      <c r="Z1164" s="3" t="s">
        <v>4612</v>
      </c>
      <c r="AA1164" s="3" t="s">
        <v>114</v>
      </c>
      <c r="AB1164" s="3" t="s">
        <v>74</v>
      </c>
      <c r="AC1164" s="8">
        <v>7</v>
      </c>
      <c r="AD1164" s="3" t="s">
        <v>3634</v>
      </c>
      <c r="AE1164" s="3"/>
      <c r="AF1164" s="3" t="s">
        <v>114</v>
      </c>
      <c r="AG1164" s="8">
        <v>1</v>
      </c>
      <c r="AH1164" s="3" t="s">
        <v>180</v>
      </c>
      <c r="AI1164" s="3" t="s">
        <v>1327</v>
      </c>
      <c r="AJ1164" t="s">
        <v>114</v>
      </c>
      <c r="AK1164" t="s">
        <v>114</v>
      </c>
      <c r="AL1164" t="s">
        <v>114</v>
      </c>
      <c r="AM1164" s="43" t="b">
        <v>0</v>
      </c>
      <c r="AN1164" s="3"/>
      <c r="AO1164" s="3"/>
      <c r="AP1164" s="43" t="b">
        <v>0</v>
      </c>
      <c r="AQ1164" s="3" t="b">
        <v>0</v>
      </c>
    </row>
    <row r="1165" spans="1:43" x14ac:dyDescent="0.25">
      <c r="A1165" s="39" t="str">
        <f>_xlfn.CONCAT(Table4[[#This Row],[Order]],"-",Table4[[#This Row],[Line]])</f>
        <v>76979-16</v>
      </c>
      <c r="B1165" s="1">
        <v>43481</v>
      </c>
      <c r="C1165" s="10">
        <v>76979</v>
      </c>
      <c r="D1165" s="7" t="s">
        <v>3625</v>
      </c>
      <c r="E1165" s="10">
        <v>16</v>
      </c>
      <c r="F1165" s="10">
        <v>1</v>
      </c>
      <c r="G1165" s="7" t="s">
        <v>42</v>
      </c>
      <c r="H1165" s="10">
        <v>1</v>
      </c>
      <c r="I1165" s="43" t="b">
        <v>0</v>
      </c>
      <c r="J1165" s="43" t="b">
        <v>0</v>
      </c>
      <c r="K1165" t="s">
        <v>114</v>
      </c>
      <c r="L1165" s="43" t="b">
        <v>0</v>
      </c>
      <c r="M1165" s="43" t="b">
        <v>0</v>
      </c>
      <c r="N1165" s="43" t="b">
        <v>0</v>
      </c>
      <c r="O1165" t="s">
        <v>114</v>
      </c>
      <c r="P1165" t="s">
        <v>114</v>
      </c>
      <c r="Q1165" t="s">
        <v>114</v>
      </c>
      <c r="R1165" t="s">
        <v>114</v>
      </c>
      <c r="S1165" t="s">
        <v>114</v>
      </c>
      <c r="T1165" t="s">
        <v>114</v>
      </c>
      <c r="U1165" t="s">
        <v>114</v>
      </c>
      <c r="V1165" t="s">
        <v>114</v>
      </c>
      <c r="W1165" s="5">
        <v>43476</v>
      </c>
      <c r="X1165" s="7" t="s">
        <v>114</v>
      </c>
      <c r="Y1165" s="7"/>
      <c r="Z1165" s="7" t="s">
        <v>4609</v>
      </c>
      <c r="AA1165" s="7" t="s">
        <v>114</v>
      </c>
      <c r="AB1165" s="7" t="s">
        <v>74</v>
      </c>
      <c r="AC1165" s="10">
        <v>7</v>
      </c>
      <c r="AD1165" s="7" t="s">
        <v>3635</v>
      </c>
      <c r="AE1165" s="7"/>
      <c r="AF1165" s="7" t="s">
        <v>114</v>
      </c>
      <c r="AG1165" s="10">
        <v>1</v>
      </c>
      <c r="AH1165" s="3" t="s">
        <v>180</v>
      </c>
      <c r="AI1165" s="3" t="s">
        <v>1327</v>
      </c>
      <c r="AJ1165" t="s">
        <v>114</v>
      </c>
      <c r="AK1165" t="s">
        <v>114</v>
      </c>
      <c r="AL1165" t="s">
        <v>114</v>
      </c>
      <c r="AM1165" s="43" t="b">
        <v>0</v>
      </c>
      <c r="AN1165" s="3"/>
      <c r="AO1165" s="3"/>
      <c r="AP1165" s="43" t="b">
        <v>0</v>
      </c>
      <c r="AQ1165" s="3" t="b">
        <v>0</v>
      </c>
    </row>
    <row r="1166" spans="1:43" x14ac:dyDescent="0.25">
      <c r="A1166" s="39" t="str">
        <f>_xlfn.CONCAT(Table4[[#This Row],[Order]],"-",Table4[[#This Row],[Line]])</f>
        <v>76979-17</v>
      </c>
      <c r="B1166" s="59">
        <v>43481</v>
      </c>
      <c r="C1166" s="57">
        <v>76979</v>
      </c>
      <c r="D1166" s="58" t="s">
        <v>3627</v>
      </c>
      <c r="E1166" s="57">
        <v>17</v>
      </c>
      <c r="F1166" s="57">
        <v>1</v>
      </c>
      <c r="G1166" s="58" t="s">
        <v>42</v>
      </c>
      <c r="H1166" s="57">
        <v>1</v>
      </c>
      <c r="I1166" s="43" t="b">
        <v>0</v>
      </c>
      <c r="J1166" s="43" t="b">
        <v>0</v>
      </c>
      <c r="K1166" t="s">
        <v>114</v>
      </c>
      <c r="L1166" s="43" t="b">
        <v>0</v>
      </c>
      <c r="M1166" s="43" t="b">
        <v>0</v>
      </c>
      <c r="N1166" s="43" t="b">
        <v>0</v>
      </c>
      <c r="O1166" t="s">
        <v>114</v>
      </c>
      <c r="P1166" t="s">
        <v>114</v>
      </c>
      <c r="Q1166" t="s">
        <v>114</v>
      </c>
      <c r="R1166" t="s">
        <v>114</v>
      </c>
      <c r="S1166" t="s">
        <v>114</v>
      </c>
      <c r="T1166" t="s">
        <v>114</v>
      </c>
      <c r="U1166" t="s">
        <v>114</v>
      </c>
      <c r="V1166" t="s">
        <v>114</v>
      </c>
      <c r="W1166" s="6">
        <v>43476</v>
      </c>
      <c r="X1166" s="58" t="s">
        <v>114</v>
      </c>
      <c r="Y1166" s="58"/>
      <c r="Z1166" s="58" t="s">
        <v>4610</v>
      </c>
      <c r="AA1166" s="58" t="s">
        <v>114</v>
      </c>
      <c r="AB1166" s="58" t="s">
        <v>74</v>
      </c>
      <c r="AC1166" s="57">
        <v>7</v>
      </c>
      <c r="AD1166" s="58" t="s">
        <v>3636</v>
      </c>
      <c r="AE1166" s="59"/>
      <c r="AF1166" s="58" t="s">
        <v>114</v>
      </c>
      <c r="AG1166" s="57">
        <v>1</v>
      </c>
      <c r="AH1166" s="3" t="s">
        <v>180</v>
      </c>
      <c r="AI1166" s="3" t="s">
        <v>1327</v>
      </c>
      <c r="AJ1166" t="s">
        <v>114</v>
      </c>
      <c r="AK1166" t="s">
        <v>114</v>
      </c>
      <c r="AL1166" t="s">
        <v>114</v>
      </c>
      <c r="AM1166" s="43" t="b">
        <v>0</v>
      </c>
      <c r="AN1166" s="55"/>
      <c r="AO1166" s="3"/>
      <c r="AP1166" s="43" t="b">
        <v>0</v>
      </c>
      <c r="AQ1166" s="3" t="b">
        <v>0</v>
      </c>
    </row>
    <row r="1167" spans="1:43" x14ac:dyDescent="0.25">
      <c r="A1167" s="39" t="str">
        <f>_xlfn.CONCAT(Table4[[#This Row],[Order]],"-",Table4[[#This Row],[Line]])</f>
        <v>76979-18</v>
      </c>
      <c r="B1167" s="59">
        <v>43481</v>
      </c>
      <c r="C1167" s="57">
        <v>76979</v>
      </c>
      <c r="D1167" s="58" t="s">
        <v>3638</v>
      </c>
      <c r="E1167" s="57">
        <v>18</v>
      </c>
      <c r="F1167" s="57">
        <v>1</v>
      </c>
      <c r="G1167" s="58" t="s">
        <v>42</v>
      </c>
      <c r="H1167" s="57">
        <v>2</v>
      </c>
      <c r="I1167" s="43" t="b">
        <v>0</v>
      </c>
      <c r="J1167" s="43" t="b">
        <v>0</v>
      </c>
      <c r="K1167" t="s">
        <v>114</v>
      </c>
      <c r="L1167" s="43" t="b">
        <v>0</v>
      </c>
      <c r="M1167" s="43" t="b">
        <v>0</v>
      </c>
      <c r="N1167" s="43" t="b">
        <v>0</v>
      </c>
      <c r="O1167" t="s">
        <v>114</v>
      </c>
      <c r="P1167" t="s">
        <v>114</v>
      </c>
      <c r="Q1167" t="s">
        <v>114</v>
      </c>
      <c r="R1167" t="s">
        <v>114</v>
      </c>
      <c r="S1167" t="s">
        <v>114</v>
      </c>
      <c r="T1167" t="s">
        <v>114</v>
      </c>
      <c r="U1167" t="s">
        <v>114</v>
      </c>
      <c r="V1167" t="s">
        <v>114</v>
      </c>
      <c r="W1167" s="6">
        <v>43476</v>
      </c>
      <c r="X1167" s="58" t="s">
        <v>114</v>
      </c>
      <c r="Y1167" s="58"/>
      <c r="Z1167" s="58" t="s">
        <v>4613</v>
      </c>
      <c r="AA1167" s="58" t="s">
        <v>114</v>
      </c>
      <c r="AB1167" s="58" t="s">
        <v>74</v>
      </c>
      <c r="AC1167" s="57">
        <v>7</v>
      </c>
      <c r="AD1167" s="58" t="s">
        <v>3637</v>
      </c>
      <c r="AE1167" s="59"/>
      <c r="AF1167" s="58" t="s">
        <v>114</v>
      </c>
      <c r="AG1167" s="57">
        <v>2</v>
      </c>
      <c r="AH1167" s="3" t="s">
        <v>180</v>
      </c>
      <c r="AI1167" s="3" t="s">
        <v>1327</v>
      </c>
      <c r="AJ1167" t="s">
        <v>114</v>
      </c>
      <c r="AK1167" t="s">
        <v>114</v>
      </c>
      <c r="AL1167" t="s">
        <v>114</v>
      </c>
      <c r="AM1167" s="43" t="b">
        <v>0</v>
      </c>
      <c r="AN1167" s="3"/>
      <c r="AO1167" s="3"/>
      <c r="AP1167" s="43" t="b">
        <v>0</v>
      </c>
      <c r="AQ1167" s="3" t="b">
        <v>0</v>
      </c>
    </row>
    <row r="1168" spans="1:43" x14ac:dyDescent="0.25">
      <c r="A1168" s="39" t="str">
        <f>_xlfn.CONCAT(Table4[[#This Row],[Order]],"-",Table4[[#This Row],[Line]])</f>
        <v>76979-19</v>
      </c>
      <c r="B1168" s="59">
        <v>43481</v>
      </c>
      <c r="C1168" s="57">
        <v>76979</v>
      </c>
      <c r="D1168" s="58" t="s">
        <v>3638</v>
      </c>
      <c r="E1168" s="57">
        <v>19</v>
      </c>
      <c r="F1168" s="57">
        <v>1</v>
      </c>
      <c r="G1168" s="58" t="s">
        <v>42</v>
      </c>
      <c r="H1168" s="57">
        <v>2</v>
      </c>
      <c r="I1168" s="43" t="b">
        <v>0</v>
      </c>
      <c r="J1168" s="43" t="b">
        <v>0</v>
      </c>
      <c r="K1168" t="s">
        <v>114</v>
      </c>
      <c r="L1168" s="43" t="b">
        <v>0</v>
      </c>
      <c r="M1168" s="43" t="b">
        <v>0</v>
      </c>
      <c r="N1168" s="43" t="b">
        <v>0</v>
      </c>
      <c r="O1168" t="s">
        <v>114</v>
      </c>
      <c r="P1168" t="s">
        <v>114</v>
      </c>
      <c r="Q1168" t="s">
        <v>114</v>
      </c>
      <c r="R1168" t="s">
        <v>114</v>
      </c>
      <c r="S1168" t="s">
        <v>114</v>
      </c>
      <c r="T1168" t="s">
        <v>114</v>
      </c>
      <c r="U1168" t="s">
        <v>114</v>
      </c>
      <c r="V1168" t="s">
        <v>114</v>
      </c>
      <c r="W1168" s="6">
        <v>43476</v>
      </c>
      <c r="X1168" s="58" t="s">
        <v>114</v>
      </c>
      <c r="Y1168" s="58"/>
      <c r="Z1168" s="58" t="s">
        <v>4613</v>
      </c>
      <c r="AA1168" s="58" t="s">
        <v>114</v>
      </c>
      <c r="AB1168" s="58" t="s">
        <v>74</v>
      </c>
      <c r="AC1168" s="57">
        <v>7</v>
      </c>
      <c r="AD1168" s="58" t="s">
        <v>3639</v>
      </c>
      <c r="AE1168" s="59"/>
      <c r="AF1168" s="58" t="s">
        <v>114</v>
      </c>
      <c r="AG1168" s="57">
        <v>2</v>
      </c>
      <c r="AH1168" s="3" t="s">
        <v>180</v>
      </c>
      <c r="AI1168" s="3" t="s">
        <v>1327</v>
      </c>
      <c r="AJ1168" t="s">
        <v>114</v>
      </c>
      <c r="AK1168" t="s">
        <v>114</v>
      </c>
      <c r="AL1168" t="s">
        <v>114</v>
      </c>
      <c r="AM1168" s="43" t="b">
        <v>0</v>
      </c>
      <c r="AN1168" s="3"/>
      <c r="AO1168" s="3"/>
      <c r="AP1168" s="43" t="b">
        <v>0</v>
      </c>
      <c r="AQ1168" s="3" t="b">
        <v>0</v>
      </c>
    </row>
    <row r="1169" spans="1:43" x14ac:dyDescent="0.25">
      <c r="A1169" s="39" t="str">
        <f>_xlfn.CONCAT(Table4[[#This Row],[Order]],"-",Table4[[#This Row],[Line]])</f>
        <v>76990-1</v>
      </c>
      <c r="B1169" s="59">
        <v>43474</v>
      </c>
      <c r="C1169" s="57">
        <v>76990</v>
      </c>
      <c r="D1169" s="58" t="s">
        <v>2673</v>
      </c>
      <c r="E1169" s="57">
        <v>1</v>
      </c>
      <c r="F1169" s="57">
        <v>1</v>
      </c>
      <c r="G1169" s="58" t="s">
        <v>165</v>
      </c>
      <c r="H1169" s="57">
        <v>2</v>
      </c>
      <c r="I1169" s="43" t="b">
        <v>1</v>
      </c>
      <c r="J1169" s="43" t="b">
        <v>0</v>
      </c>
      <c r="K1169" t="s">
        <v>135</v>
      </c>
      <c r="L1169" s="43" t="b">
        <v>0</v>
      </c>
      <c r="M1169" s="43" t="b">
        <v>1</v>
      </c>
      <c r="N1169" s="43" t="b">
        <v>0</v>
      </c>
      <c r="O1169" t="s">
        <v>114</v>
      </c>
      <c r="P1169" t="s">
        <v>114</v>
      </c>
      <c r="Q1169" t="s">
        <v>114</v>
      </c>
      <c r="R1169" t="s">
        <v>114</v>
      </c>
      <c r="S1169" t="s">
        <v>114</v>
      </c>
      <c r="T1169" t="s">
        <v>114</v>
      </c>
      <c r="U1169" t="s">
        <v>114</v>
      </c>
      <c r="V1169" t="s">
        <v>114</v>
      </c>
      <c r="W1169" s="6">
        <v>43469</v>
      </c>
      <c r="X1169" s="58" t="s">
        <v>151</v>
      </c>
      <c r="Y1169" s="58"/>
      <c r="Z1169" s="58" t="s">
        <v>4614</v>
      </c>
      <c r="AA1169" s="58" t="s">
        <v>114</v>
      </c>
      <c r="AB1169" s="58" t="s">
        <v>74</v>
      </c>
      <c r="AC1169" s="57">
        <v>1</v>
      </c>
      <c r="AD1169" s="58" t="s">
        <v>198</v>
      </c>
      <c r="AE1169" s="59"/>
      <c r="AF1169" s="58" t="s">
        <v>114</v>
      </c>
      <c r="AG1169" s="57">
        <v>8</v>
      </c>
      <c r="AH1169" s="3" t="s">
        <v>74</v>
      </c>
      <c r="AI1169" s="3" t="s">
        <v>1322</v>
      </c>
      <c r="AJ1169" t="s">
        <v>114</v>
      </c>
      <c r="AK1169" t="s">
        <v>114</v>
      </c>
      <c r="AL1169" t="s">
        <v>114</v>
      </c>
      <c r="AM1169" s="43" t="b">
        <v>0</v>
      </c>
      <c r="AN1169" s="3"/>
      <c r="AO1169" s="3"/>
      <c r="AP1169" s="43" t="b">
        <v>0</v>
      </c>
      <c r="AQ1169" s="3" t="b">
        <v>0</v>
      </c>
    </row>
    <row r="1170" spans="1:43" x14ac:dyDescent="0.25">
      <c r="A1170" s="39" t="str">
        <f>_xlfn.CONCAT(Table4[[#This Row],[Order]],"-",Table4[[#This Row],[Line]])</f>
        <v>76997-1</v>
      </c>
      <c r="B1170" s="5">
        <v>43461</v>
      </c>
      <c r="C1170" s="8">
        <v>76997</v>
      </c>
      <c r="D1170" s="3" t="s">
        <v>1727</v>
      </c>
      <c r="E1170" s="8">
        <v>1</v>
      </c>
      <c r="F1170" s="8">
        <v>1</v>
      </c>
      <c r="G1170" s="3" t="s">
        <v>43</v>
      </c>
      <c r="H1170" s="8">
        <v>1</v>
      </c>
      <c r="I1170" s="43" t="b">
        <v>1</v>
      </c>
      <c r="J1170" s="43" t="b">
        <v>1</v>
      </c>
      <c r="K1170" t="s">
        <v>135</v>
      </c>
      <c r="L1170" s="43" t="b">
        <v>1</v>
      </c>
      <c r="M1170" s="43" t="b">
        <v>1</v>
      </c>
      <c r="N1170" s="43" t="b">
        <v>1</v>
      </c>
      <c r="O1170" t="s">
        <v>114</v>
      </c>
      <c r="P1170" t="s">
        <v>138</v>
      </c>
      <c r="Q1170" t="s">
        <v>114</v>
      </c>
      <c r="R1170" t="s">
        <v>114</v>
      </c>
      <c r="S1170" t="s">
        <v>114</v>
      </c>
      <c r="T1170" t="s">
        <v>114</v>
      </c>
      <c r="U1170" t="s">
        <v>114</v>
      </c>
      <c r="V1170" t="s">
        <v>114</v>
      </c>
      <c r="W1170" s="5">
        <v>43454</v>
      </c>
      <c r="X1170" s="3" t="s">
        <v>151</v>
      </c>
      <c r="Y1170" s="3" t="s">
        <v>4615</v>
      </c>
      <c r="Z1170" s="3" t="s">
        <v>1055</v>
      </c>
      <c r="AA1170" s="3" t="s">
        <v>45</v>
      </c>
      <c r="AB1170" s="3" t="s">
        <v>74</v>
      </c>
      <c r="AC1170" s="8">
        <v>1</v>
      </c>
      <c r="AD1170" s="3" t="s">
        <v>1726</v>
      </c>
      <c r="AE1170" s="3">
        <v>43452</v>
      </c>
      <c r="AF1170" s="3" t="s">
        <v>114</v>
      </c>
      <c r="AG1170" s="8">
        <v>1</v>
      </c>
      <c r="AH1170" s="3" t="s">
        <v>74</v>
      </c>
      <c r="AI1170" s="3" t="s">
        <v>1333</v>
      </c>
      <c r="AJ1170" t="s">
        <v>114</v>
      </c>
      <c r="AK1170" t="s">
        <v>114</v>
      </c>
      <c r="AL1170" t="s">
        <v>114</v>
      </c>
      <c r="AM1170" s="43" t="b">
        <v>1</v>
      </c>
      <c r="AN1170" s="3">
        <v>43465.368151770803</v>
      </c>
      <c r="AO1170" s="3"/>
      <c r="AP1170" s="43" t="b">
        <v>1</v>
      </c>
      <c r="AQ1170" s="3" t="b">
        <v>1</v>
      </c>
    </row>
    <row r="1171" spans="1:43" x14ac:dyDescent="0.25">
      <c r="A1171" s="39" t="str">
        <f>_xlfn.CONCAT(Table4[[#This Row],[Order]],"-",Table4[[#This Row],[Line]])</f>
        <v>76997-2</v>
      </c>
      <c r="B1171" s="5">
        <v>43461</v>
      </c>
      <c r="C1171" s="8">
        <v>76997</v>
      </c>
      <c r="D1171" s="3" t="s">
        <v>1729</v>
      </c>
      <c r="E1171" s="8">
        <v>2</v>
      </c>
      <c r="F1171" s="8">
        <v>1</v>
      </c>
      <c r="G1171" s="3" t="s">
        <v>43</v>
      </c>
      <c r="H1171" s="8">
        <v>1</v>
      </c>
      <c r="I1171" s="43" t="b">
        <v>1</v>
      </c>
      <c r="J1171" s="43" t="b">
        <v>1</v>
      </c>
      <c r="K1171" t="s">
        <v>135</v>
      </c>
      <c r="L1171" s="43" t="b">
        <v>1</v>
      </c>
      <c r="M1171" s="43" t="b">
        <v>1</v>
      </c>
      <c r="N1171" s="43" t="b">
        <v>1</v>
      </c>
      <c r="O1171" t="s">
        <v>114</v>
      </c>
      <c r="P1171" t="s">
        <v>138</v>
      </c>
      <c r="Q1171" t="s">
        <v>114</v>
      </c>
      <c r="R1171" t="s">
        <v>114</v>
      </c>
      <c r="S1171" t="s">
        <v>114</v>
      </c>
      <c r="T1171" t="s">
        <v>114</v>
      </c>
      <c r="U1171" t="s">
        <v>114</v>
      </c>
      <c r="V1171" t="s">
        <v>114</v>
      </c>
      <c r="W1171" s="5">
        <v>43454</v>
      </c>
      <c r="X1171" s="3" t="s">
        <v>151</v>
      </c>
      <c r="Y1171" s="3" t="s">
        <v>4616</v>
      </c>
      <c r="Z1171" s="3" t="s">
        <v>1902</v>
      </c>
      <c r="AA1171" s="3" t="s">
        <v>190</v>
      </c>
      <c r="AB1171" s="3" t="s">
        <v>74</v>
      </c>
      <c r="AC1171" s="8">
        <v>1</v>
      </c>
      <c r="AD1171" s="3" t="s">
        <v>1728</v>
      </c>
      <c r="AE1171" s="3">
        <v>43452</v>
      </c>
      <c r="AF1171" s="3" t="s">
        <v>114</v>
      </c>
      <c r="AG1171" s="8">
        <v>2</v>
      </c>
      <c r="AH1171" s="3" t="s">
        <v>74</v>
      </c>
      <c r="AI1171" s="3" t="s">
        <v>1333</v>
      </c>
      <c r="AJ1171" t="s">
        <v>114</v>
      </c>
      <c r="AK1171" t="s">
        <v>114</v>
      </c>
      <c r="AL1171" t="s">
        <v>114</v>
      </c>
      <c r="AM1171" s="43" t="b">
        <v>1</v>
      </c>
      <c r="AN1171" s="3">
        <v>43465.368159722202</v>
      </c>
      <c r="AO1171" s="3"/>
      <c r="AP1171" s="43" t="b">
        <v>1</v>
      </c>
      <c r="AQ1171" s="3" t="b">
        <v>1</v>
      </c>
    </row>
    <row r="1172" spans="1:43" x14ac:dyDescent="0.25">
      <c r="A1172" s="39" t="str">
        <f>_xlfn.CONCAT(Table4[[#This Row],[Order]],"-",Table4[[#This Row],[Line]])</f>
        <v>77002-1</v>
      </c>
      <c r="B1172" s="5">
        <v>43468</v>
      </c>
      <c r="C1172" s="8">
        <v>77002</v>
      </c>
      <c r="D1172" s="3" t="s">
        <v>2393</v>
      </c>
      <c r="E1172" s="8">
        <v>1</v>
      </c>
      <c r="F1172" s="8">
        <v>1</v>
      </c>
      <c r="G1172" s="3" t="s">
        <v>29</v>
      </c>
      <c r="H1172" s="8">
        <v>5</v>
      </c>
      <c r="I1172" s="43" t="b">
        <v>1</v>
      </c>
      <c r="J1172" s="43" t="b">
        <v>1</v>
      </c>
      <c r="K1172" t="s">
        <v>135</v>
      </c>
      <c r="L1172" s="43" t="b">
        <v>1</v>
      </c>
      <c r="M1172" s="43" t="b">
        <v>1</v>
      </c>
      <c r="N1172" s="43" t="b">
        <v>1</v>
      </c>
      <c r="O1172" t="s">
        <v>138</v>
      </c>
      <c r="P1172" t="s">
        <v>114</v>
      </c>
      <c r="Q1172" t="s">
        <v>114</v>
      </c>
      <c r="R1172" t="s">
        <v>114</v>
      </c>
      <c r="S1172" t="s">
        <v>114</v>
      </c>
      <c r="T1172" t="s">
        <v>114</v>
      </c>
      <c r="U1172" t="s">
        <v>138</v>
      </c>
      <c r="V1172" t="s">
        <v>114</v>
      </c>
      <c r="W1172" s="5">
        <v>43462</v>
      </c>
      <c r="X1172" s="3" t="s">
        <v>114</v>
      </c>
      <c r="Y1172" s="3" t="s">
        <v>5422</v>
      </c>
      <c r="Z1172" s="3" t="s">
        <v>9</v>
      </c>
      <c r="AA1172" s="3" t="s">
        <v>114</v>
      </c>
      <c r="AB1172" s="3" t="s">
        <v>74</v>
      </c>
      <c r="AC1172" s="8">
        <v>12</v>
      </c>
      <c r="AD1172" s="3" t="s">
        <v>1337</v>
      </c>
      <c r="AE1172" s="3">
        <v>43462</v>
      </c>
      <c r="AF1172" s="3" t="s">
        <v>114</v>
      </c>
      <c r="AG1172" s="8">
        <v>5</v>
      </c>
      <c r="AH1172" s="3" t="s">
        <v>74</v>
      </c>
      <c r="AI1172" s="3" t="s">
        <v>1333</v>
      </c>
      <c r="AJ1172" t="s">
        <v>114</v>
      </c>
      <c r="AK1172" t="s">
        <v>114</v>
      </c>
      <c r="AL1172" t="s">
        <v>114</v>
      </c>
      <c r="AM1172" s="43" t="b">
        <v>1</v>
      </c>
      <c r="AN1172" s="3">
        <v>43465.462961655103</v>
      </c>
      <c r="AO1172" s="3"/>
      <c r="AP1172" s="43" t="b">
        <v>1</v>
      </c>
      <c r="AQ1172" s="3" t="b">
        <v>0</v>
      </c>
    </row>
    <row r="1173" spans="1:43" x14ac:dyDescent="0.25">
      <c r="A1173" s="39" t="str">
        <f>_xlfn.CONCAT(Table4[[#This Row],[Order]],"-",Table4[[#This Row],[Line]])</f>
        <v>77006-1</v>
      </c>
      <c r="B1173" s="5">
        <v>43473</v>
      </c>
      <c r="C1173" s="8">
        <v>77006</v>
      </c>
      <c r="D1173" s="3" t="s">
        <v>3374</v>
      </c>
      <c r="E1173" s="8">
        <v>1</v>
      </c>
      <c r="F1173" s="8">
        <v>1</v>
      </c>
      <c r="G1173" s="3" t="s">
        <v>29</v>
      </c>
      <c r="H1173" s="8">
        <v>5</v>
      </c>
      <c r="I1173" s="43" t="b">
        <v>1</v>
      </c>
      <c r="J1173" s="43" t="b">
        <v>1</v>
      </c>
      <c r="K1173" t="s">
        <v>135</v>
      </c>
      <c r="L1173" s="43" t="b">
        <v>1</v>
      </c>
      <c r="M1173" s="43" t="b">
        <v>1</v>
      </c>
      <c r="N1173" s="43" t="b">
        <v>1</v>
      </c>
      <c r="O1173" t="s">
        <v>114</v>
      </c>
      <c r="P1173" t="s">
        <v>114</v>
      </c>
      <c r="Q1173" t="s">
        <v>114</v>
      </c>
      <c r="R1173" t="s">
        <v>114</v>
      </c>
      <c r="S1173" t="s">
        <v>114</v>
      </c>
      <c r="T1173" t="s">
        <v>114</v>
      </c>
      <c r="U1173" t="s">
        <v>114</v>
      </c>
      <c r="V1173" t="s">
        <v>114</v>
      </c>
      <c r="W1173" s="5">
        <v>43468</v>
      </c>
      <c r="X1173" s="3" t="s">
        <v>151</v>
      </c>
      <c r="Y1173" s="3" t="s">
        <v>5895</v>
      </c>
      <c r="Z1173" s="3" t="s">
        <v>2056</v>
      </c>
      <c r="AA1173" s="3" t="s">
        <v>114</v>
      </c>
      <c r="AB1173" s="3" t="s">
        <v>74</v>
      </c>
      <c r="AC1173" s="8">
        <v>7</v>
      </c>
      <c r="AD1173" s="3" t="s">
        <v>3373</v>
      </c>
      <c r="AE1173" s="3">
        <v>43465</v>
      </c>
      <c r="AF1173" s="3" t="s">
        <v>114</v>
      </c>
      <c r="AG1173" s="8">
        <v>10</v>
      </c>
      <c r="AH1173" s="3" t="s">
        <v>74</v>
      </c>
      <c r="AI1173" s="3" t="s">
        <v>1322</v>
      </c>
      <c r="AJ1173" t="s">
        <v>114</v>
      </c>
      <c r="AK1173" t="s">
        <v>114</v>
      </c>
      <c r="AL1173" t="s">
        <v>114</v>
      </c>
      <c r="AM1173" s="43" t="b">
        <v>0</v>
      </c>
      <c r="AN1173" s="3"/>
      <c r="AO1173" s="3"/>
      <c r="AP1173" s="43" t="b">
        <v>0</v>
      </c>
      <c r="AQ1173" s="3" t="b">
        <v>0</v>
      </c>
    </row>
    <row r="1174" spans="1:43" x14ac:dyDescent="0.25">
      <c r="A1174" s="39" t="str">
        <f>_xlfn.CONCAT(Table4[[#This Row],[Order]],"-",Table4[[#This Row],[Line]])</f>
        <v>77006-2</v>
      </c>
      <c r="B1174" s="5">
        <v>43473</v>
      </c>
      <c r="C1174" s="8">
        <v>77006</v>
      </c>
      <c r="D1174" s="3" t="s">
        <v>3376</v>
      </c>
      <c r="E1174" s="8">
        <v>2</v>
      </c>
      <c r="F1174" s="8">
        <v>1</v>
      </c>
      <c r="G1174" s="3" t="s">
        <v>29</v>
      </c>
      <c r="H1174" s="8">
        <v>1</v>
      </c>
      <c r="I1174" s="43" t="b">
        <v>1</v>
      </c>
      <c r="J1174" s="43" t="b">
        <v>1</v>
      </c>
      <c r="K1174" t="s">
        <v>135</v>
      </c>
      <c r="L1174" s="43" t="b">
        <v>1</v>
      </c>
      <c r="M1174" s="43" t="b">
        <v>1</v>
      </c>
      <c r="N1174" s="43" t="b">
        <v>1</v>
      </c>
      <c r="O1174" t="s">
        <v>114</v>
      </c>
      <c r="P1174" t="s">
        <v>114</v>
      </c>
      <c r="Q1174" t="s">
        <v>114</v>
      </c>
      <c r="R1174" t="s">
        <v>114</v>
      </c>
      <c r="S1174" t="s">
        <v>114</v>
      </c>
      <c r="T1174" t="s">
        <v>114</v>
      </c>
      <c r="U1174" t="s">
        <v>114</v>
      </c>
      <c r="V1174" t="s">
        <v>114</v>
      </c>
      <c r="W1174" s="5">
        <v>43468</v>
      </c>
      <c r="X1174" s="3" t="s">
        <v>151</v>
      </c>
      <c r="Y1174" s="3" t="s">
        <v>5896</v>
      </c>
      <c r="Z1174" s="3" t="s">
        <v>2056</v>
      </c>
      <c r="AA1174" s="3" t="s">
        <v>114</v>
      </c>
      <c r="AB1174" s="3" t="s">
        <v>74</v>
      </c>
      <c r="AC1174" s="8">
        <v>7</v>
      </c>
      <c r="AD1174" s="3" t="s">
        <v>3375</v>
      </c>
      <c r="AE1174" s="3">
        <v>43465</v>
      </c>
      <c r="AF1174" s="3" t="s">
        <v>114</v>
      </c>
      <c r="AG1174" s="8">
        <v>2</v>
      </c>
      <c r="AH1174" s="3" t="s">
        <v>74</v>
      </c>
      <c r="AI1174" s="3" t="s">
        <v>1322</v>
      </c>
      <c r="AJ1174" t="s">
        <v>114</v>
      </c>
      <c r="AK1174" t="s">
        <v>114</v>
      </c>
      <c r="AL1174" t="s">
        <v>114</v>
      </c>
      <c r="AM1174" s="43" t="b">
        <v>0</v>
      </c>
      <c r="AN1174" s="3"/>
      <c r="AO1174" s="3"/>
      <c r="AP1174" s="43" t="b">
        <v>0</v>
      </c>
      <c r="AQ1174" s="3" t="b">
        <v>0</v>
      </c>
    </row>
    <row r="1175" spans="1:43" x14ac:dyDescent="0.25">
      <c r="A1175" s="39" t="str">
        <f>_xlfn.CONCAT(Table4[[#This Row],[Order]],"-",Table4[[#This Row],[Line]])</f>
        <v>77006-3</v>
      </c>
      <c r="B1175" s="5">
        <v>43473</v>
      </c>
      <c r="C1175" s="8">
        <v>77006</v>
      </c>
      <c r="D1175" s="3" t="s">
        <v>3378</v>
      </c>
      <c r="E1175" s="8">
        <v>3</v>
      </c>
      <c r="F1175" s="8">
        <v>1</v>
      </c>
      <c r="G1175" s="3" t="s">
        <v>29</v>
      </c>
      <c r="H1175" s="8">
        <v>14</v>
      </c>
      <c r="I1175" s="43" t="b">
        <v>1</v>
      </c>
      <c r="J1175" s="43" t="b">
        <v>1</v>
      </c>
      <c r="K1175" t="s">
        <v>135</v>
      </c>
      <c r="L1175" s="43" t="b">
        <v>1</v>
      </c>
      <c r="M1175" s="43" t="b">
        <v>1</v>
      </c>
      <c r="N1175" s="43" t="b">
        <v>1</v>
      </c>
      <c r="O1175" t="s">
        <v>138</v>
      </c>
      <c r="P1175" t="s">
        <v>114</v>
      </c>
      <c r="Q1175" t="s">
        <v>114</v>
      </c>
      <c r="R1175" t="s">
        <v>114</v>
      </c>
      <c r="S1175" t="s">
        <v>114</v>
      </c>
      <c r="T1175" t="s">
        <v>138</v>
      </c>
      <c r="U1175" t="s">
        <v>138</v>
      </c>
      <c r="V1175" t="s">
        <v>114</v>
      </c>
      <c r="W1175" s="5">
        <v>43468</v>
      </c>
      <c r="X1175" s="3" t="s">
        <v>151</v>
      </c>
      <c r="Y1175" s="3" t="s">
        <v>5896</v>
      </c>
      <c r="Z1175" s="3" t="s">
        <v>103</v>
      </c>
      <c r="AA1175" s="3" t="s">
        <v>114</v>
      </c>
      <c r="AB1175" s="3" t="s">
        <v>74</v>
      </c>
      <c r="AC1175" s="8">
        <v>7</v>
      </c>
      <c r="AD1175" s="3" t="s">
        <v>3377</v>
      </c>
      <c r="AE1175" s="3">
        <v>43465</v>
      </c>
      <c r="AF1175" s="3" t="s">
        <v>114</v>
      </c>
      <c r="AG1175" s="8">
        <v>14</v>
      </c>
      <c r="AH1175" s="3" t="s">
        <v>74</v>
      </c>
      <c r="AI1175" s="3" t="s">
        <v>1322</v>
      </c>
      <c r="AJ1175" t="s">
        <v>114</v>
      </c>
      <c r="AK1175" t="s">
        <v>114</v>
      </c>
      <c r="AL1175" t="s">
        <v>114</v>
      </c>
      <c r="AM1175" s="43" t="b">
        <v>0</v>
      </c>
      <c r="AN1175" s="3"/>
      <c r="AO1175" s="3"/>
      <c r="AP1175" s="43" t="b">
        <v>0</v>
      </c>
      <c r="AQ1175" s="3" t="b">
        <v>0</v>
      </c>
    </row>
    <row r="1176" spans="1:43" x14ac:dyDescent="0.25">
      <c r="A1176" s="39" t="str">
        <f>_xlfn.CONCAT(Table4[[#This Row],[Order]],"-",Table4[[#This Row],[Line]])</f>
        <v>77006-4</v>
      </c>
      <c r="B1176" s="5">
        <v>43473</v>
      </c>
      <c r="C1176" s="8">
        <v>77006</v>
      </c>
      <c r="D1176" s="3" t="s">
        <v>3380</v>
      </c>
      <c r="E1176" s="8">
        <v>4</v>
      </c>
      <c r="F1176" s="8">
        <v>1</v>
      </c>
      <c r="G1176" s="3" t="s">
        <v>29</v>
      </c>
      <c r="H1176" s="8">
        <v>4</v>
      </c>
      <c r="I1176" s="43" t="b">
        <v>1</v>
      </c>
      <c r="J1176" s="43" t="b">
        <v>1</v>
      </c>
      <c r="K1176" t="s">
        <v>135</v>
      </c>
      <c r="L1176" s="43" t="b">
        <v>1</v>
      </c>
      <c r="M1176" s="43" t="b">
        <v>1</v>
      </c>
      <c r="N1176" s="43" t="b">
        <v>1</v>
      </c>
      <c r="O1176" t="s">
        <v>138</v>
      </c>
      <c r="P1176" t="s">
        <v>114</v>
      </c>
      <c r="Q1176" t="s">
        <v>114</v>
      </c>
      <c r="R1176" t="s">
        <v>114</v>
      </c>
      <c r="S1176" t="s">
        <v>114</v>
      </c>
      <c r="T1176" t="s">
        <v>138</v>
      </c>
      <c r="U1176" t="s">
        <v>138</v>
      </c>
      <c r="V1176" t="s">
        <v>114</v>
      </c>
      <c r="W1176" s="5">
        <v>43468</v>
      </c>
      <c r="X1176" s="3" t="s">
        <v>151</v>
      </c>
      <c r="Y1176" s="3" t="s">
        <v>5897</v>
      </c>
      <c r="Z1176" s="3" t="s">
        <v>103</v>
      </c>
      <c r="AA1176" s="3" t="s">
        <v>114</v>
      </c>
      <c r="AB1176" s="3" t="s">
        <v>74</v>
      </c>
      <c r="AC1176" s="8">
        <v>7</v>
      </c>
      <c r="AD1176" s="3" t="s">
        <v>3379</v>
      </c>
      <c r="AE1176" s="3">
        <v>43465</v>
      </c>
      <c r="AF1176" s="3" t="s">
        <v>114</v>
      </c>
      <c r="AG1176" s="8">
        <v>4</v>
      </c>
      <c r="AH1176" s="3" t="s">
        <v>74</v>
      </c>
      <c r="AI1176" s="3" t="s">
        <v>1322</v>
      </c>
      <c r="AJ1176" t="s">
        <v>114</v>
      </c>
      <c r="AK1176" t="s">
        <v>114</v>
      </c>
      <c r="AL1176" t="s">
        <v>114</v>
      </c>
      <c r="AM1176" s="43" t="b">
        <v>0</v>
      </c>
      <c r="AN1176" s="3"/>
      <c r="AO1176" s="3"/>
      <c r="AP1176" s="43" t="b">
        <v>0</v>
      </c>
      <c r="AQ1176" s="3" t="b">
        <v>0</v>
      </c>
    </row>
    <row r="1177" spans="1:43" x14ac:dyDescent="0.25">
      <c r="A1177" s="39" t="str">
        <f>_xlfn.CONCAT(Table4[[#This Row],[Order]],"-",Table4[[#This Row],[Line]])</f>
        <v>77006-5</v>
      </c>
      <c r="B1177" s="5">
        <v>43473</v>
      </c>
      <c r="C1177" s="8">
        <v>77006</v>
      </c>
      <c r="D1177" s="3" t="s">
        <v>3376</v>
      </c>
      <c r="E1177" s="8">
        <v>5</v>
      </c>
      <c r="F1177" s="8">
        <v>1</v>
      </c>
      <c r="G1177" s="3" t="s">
        <v>29</v>
      </c>
      <c r="H1177" s="8">
        <v>1</v>
      </c>
      <c r="I1177" s="43" t="b">
        <v>1</v>
      </c>
      <c r="J1177" s="43" t="b">
        <v>1</v>
      </c>
      <c r="K1177" t="s">
        <v>135</v>
      </c>
      <c r="L1177" s="43" t="b">
        <v>1</v>
      </c>
      <c r="M1177" s="43" t="b">
        <v>1</v>
      </c>
      <c r="N1177" s="43" t="b">
        <v>1</v>
      </c>
      <c r="O1177" t="s">
        <v>114</v>
      </c>
      <c r="P1177" t="s">
        <v>114</v>
      </c>
      <c r="Q1177" t="s">
        <v>114</v>
      </c>
      <c r="R1177" t="s">
        <v>114</v>
      </c>
      <c r="S1177" t="s">
        <v>114</v>
      </c>
      <c r="T1177" t="s">
        <v>114</v>
      </c>
      <c r="U1177" t="s">
        <v>114</v>
      </c>
      <c r="V1177" t="s">
        <v>114</v>
      </c>
      <c r="W1177" s="5">
        <v>43468</v>
      </c>
      <c r="X1177" s="3" t="s">
        <v>151</v>
      </c>
      <c r="Y1177" s="3" t="s">
        <v>5898</v>
      </c>
      <c r="Z1177" s="3" t="s">
        <v>2056</v>
      </c>
      <c r="AA1177" s="3" t="s">
        <v>114</v>
      </c>
      <c r="AB1177" s="3" t="s">
        <v>74</v>
      </c>
      <c r="AC1177" s="8">
        <v>7</v>
      </c>
      <c r="AD1177" s="3" t="s">
        <v>3381</v>
      </c>
      <c r="AE1177" s="3">
        <v>43465</v>
      </c>
      <c r="AF1177" s="3" t="s">
        <v>114</v>
      </c>
      <c r="AG1177" s="8">
        <v>2</v>
      </c>
      <c r="AH1177" s="3" t="s">
        <v>74</v>
      </c>
      <c r="AI1177" s="3" t="s">
        <v>1322</v>
      </c>
      <c r="AJ1177" t="s">
        <v>114</v>
      </c>
      <c r="AK1177" t="s">
        <v>114</v>
      </c>
      <c r="AL1177" t="s">
        <v>114</v>
      </c>
      <c r="AM1177" s="43" t="b">
        <v>0</v>
      </c>
      <c r="AN1177" s="3"/>
      <c r="AO1177" s="3"/>
      <c r="AP1177" s="43" t="b">
        <v>0</v>
      </c>
      <c r="AQ1177" s="3" t="b">
        <v>0</v>
      </c>
    </row>
    <row r="1178" spans="1:43" x14ac:dyDescent="0.25">
      <c r="A1178" s="39" t="str">
        <f>_xlfn.CONCAT(Table4[[#This Row],[Order]],"-",Table4[[#This Row],[Line]])</f>
        <v>77006-6</v>
      </c>
      <c r="B1178" s="5">
        <v>43473</v>
      </c>
      <c r="C1178" s="8">
        <v>77006</v>
      </c>
      <c r="D1178" s="3" t="s">
        <v>3376</v>
      </c>
      <c r="E1178" s="8">
        <v>6</v>
      </c>
      <c r="F1178" s="8">
        <v>1</v>
      </c>
      <c r="G1178" s="3" t="s">
        <v>29</v>
      </c>
      <c r="H1178" s="8">
        <v>1</v>
      </c>
      <c r="I1178" s="43" t="b">
        <v>1</v>
      </c>
      <c r="J1178" s="43" t="b">
        <v>1</v>
      </c>
      <c r="K1178" t="s">
        <v>135</v>
      </c>
      <c r="L1178" s="43" t="b">
        <v>1</v>
      </c>
      <c r="M1178" s="43" t="b">
        <v>1</v>
      </c>
      <c r="N1178" s="43" t="b">
        <v>1</v>
      </c>
      <c r="O1178" t="s">
        <v>114</v>
      </c>
      <c r="P1178" t="s">
        <v>114</v>
      </c>
      <c r="Q1178" t="s">
        <v>114</v>
      </c>
      <c r="R1178" t="s">
        <v>114</v>
      </c>
      <c r="S1178" t="s">
        <v>114</v>
      </c>
      <c r="T1178" t="s">
        <v>114</v>
      </c>
      <c r="U1178" t="s">
        <v>114</v>
      </c>
      <c r="V1178" t="s">
        <v>114</v>
      </c>
      <c r="W1178" s="5">
        <v>43468</v>
      </c>
      <c r="X1178" s="3" t="s">
        <v>151</v>
      </c>
      <c r="Y1178" s="3" t="s">
        <v>5899</v>
      </c>
      <c r="Z1178" s="3" t="s">
        <v>2056</v>
      </c>
      <c r="AA1178" s="3" t="s">
        <v>114</v>
      </c>
      <c r="AB1178" s="3" t="s">
        <v>74</v>
      </c>
      <c r="AC1178" s="8">
        <v>7</v>
      </c>
      <c r="AD1178" s="3" t="s">
        <v>3382</v>
      </c>
      <c r="AE1178" s="3">
        <v>43465</v>
      </c>
      <c r="AF1178" s="3" t="s">
        <v>114</v>
      </c>
      <c r="AG1178" s="8">
        <v>2</v>
      </c>
      <c r="AH1178" s="3" t="s">
        <v>74</v>
      </c>
      <c r="AI1178" s="3" t="s">
        <v>1322</v>
      </c>
      <c r="AJ1178" t="s">
        <v>114</v>
      </c>
      <c r="AK1178" t="s">
        <v>114</v>
      </c>
      <c r="AL1178" t="s">
        <v>114</v>
      </c>
      <c r="AM1178" s="43" t="b">
        <v>0</v>
      </c>
      <c r="AN1178" s="3"/>
      <c r="AO1178" s="3"/>
      <c r="AP1178" s="43" t="b">
        <v>0</v>
      </c>
      <c r="AQ1178" s="3" t="b">
        <v>0</v>
      </c>
    </row>
    <row r="1179" spans="1:43" x14ac:dyDescent="0.25">
      <c r="A1179" s="39" t="str">
        <f>_xlfn.CONCAT(Table4[[#This Row],[Order]],"-",Table4[[#This Row],[Line]])</f>
        <v>77006-7</v>
      </c>
      <c r="B1179" s="5">
        <v>43473</v>
      </c>
      <c r="C1179" s="8">
        <v>77006</v>
      </c>
      <c r="D1179" s="3" t="s">
        <v>3376</v>
      </c>
      <c r="E1179" s="8">
        <v>7</v>
      </c>
      <c r="F1179" s="8">
        <v>1</v>
      </c>
      <c r="G1179" s="3" t="s">
        <v>29</v>
      </c>
      <c r="H1179" s="8">
        <v>1</v>
      </c>
      <c r="I1179" s="43" t="b">
        <v>1</v>
      </c>
      <c r="J1179" s="43" t="b">
        <v>1</v>
      </c>
      <c r="K1179" t="s">
        <v>135</v>
      </c>
      <c r="L1179" s="43" t="b">
        <v>1</v>
      </c>
      <c r="M1179" s="43" t="b">
        <v>1</v>
      </c>
      <c r="N1179" s="43" t="b">
        <v>1</v>
      </c>
      <c r="O1179" t="s">
        <v>114</v>
      </c>
      <c r="P1179" t="s">
        <v>114</v>
      </c>
      <c r="Q1179" t="s">
        <v>114</v>
      </c>
      <c r="R1179" t="s">
        <v>114</v>
      </c>
      <c r="S1179" t="s">
        <v>114</v>
      </c>
      <c r="T1179" t="s">
        <v>114</v>
      </c>
      <c r="U1179" t="s">
        <v>114</v>
      </c>
      <c r="V1179" t="s">
        <v>114</v>
      </c>
      <c r="W1179" s="5">
        <v>43468</v>
      </c>
      <c r="X1179" s="3" t="s">
        <v>151</v>
      </c>
      <c r="Y1179" s="3" t="s">
        <v>5900</v>
      </c>
      <c r="Z1179" s="3" t="s">
        <v>2056</v>
      </c>
      <c r="AA1179" s="3" t="s">
        <v>114</v>
      </c>
      <c r="AB1179" s="3" t="s">
        <v>74</v>
      </c>
      <c r="AC1179" s="8">
        <v>7</v>
      </c>
      <c r="AD1179" s="3" t="s">
        <v>3383</v>
      </c>
      <c r="AE1179" s="3">
        <v>43465</v>
      </c>
      <c r="AF1179" s="3" t="s">
        <v>114</v>
      </c>
      <c r="AG1179" s="8">
        <v>2</v>
      </c>
      <c r="AH1179" s="3" t="s">
        <v>74</v>
      </c>
      <c r="AI1179" s="3" t="s">
        <v>1322</v>
      </c>
      <c r="AJ1179" t="s">
        <v>114</v>
      </c>
      <c r="AK1179" t="s">
        <v>114</v>
      </c>
      <c r="AL1179" t="s">
        <v>114</v>
      </c>
      <c r="AM1179" s="43" t="b">
        <v>0</v>
      </c>
      <c r="AN1179" s="3"/>
      <c r="AO1179" s="3"/>
      <c r="AP1179" s="43" t="b">
        <v>0</v>
      </c>
      <c r="AQ1179" s="3" t="b">
        <v>0</v>
      </c>
    </row>
    <row r="1180" spans="1:43" x14ac:dyDescent="0.25">
      <c r="A1180" s="39" t="str">
        <f>_xlfn.CONCAT(Table4[[#This Row],[Order]],"-",Table4[[#This Row],[Line]])</f>
        <v>77021-1</v>
      </c>
      <c r="B1180" s="5">
        <v>43475</v>
      </c>
      <c r="C1180" s="8">
        <v>77021</v>
      </c>
      <c r="D1180" s="3" t="s">
        <v>2287</v>
      </c>
      <c r="E1180" s="8">
        <v>1</v>
      </c>
      <c r="F1180" s="8">
        <v>1</v>
      </c>
      <c r="G1180" s="3" t="s">
        <v>165</v>
      </c>
      <c r="H1180" s="8">
        <v>20</v>
      </c>
      <c r="I1180" s="43" t="b">
        <v>1</v>
      </c>
      <c r="J1180" s="43" t="b">
        <v>0</v>
      </c>
      <c r="K1180" t="s">
        <v>114</v>
      </c>
      <c r="L1180" s="43" t="b">
        <v>0</v>
      </c>
      <c r="M1180" s="43" t="b">
        <v>1</v>
      </c>
      <c r="N1180" s="43" t="b">
        <v>0</v>
      </c>
      <c r="O1180" t="s">
        <v>114</v>
      </c>
      <c r="P1180" t="s">
        <v>23</v>
      </c>
      <c r="Q1180" t="s">
        <v>114</v>
      </c>
      <c r="R1180" t="s">
        <v>114</v>
      </c>
      <c r="S1180" t="s">
        <v>114</v>
      </c>
      <c r="T1180" t="s">
        <v>114</v>
      </c>
      <c r="U1180" t="s">
        <v>114</v>
      </c>
      <c r="V1180" t="s">
        <v>114</v>
      </c>
      <c r="W1180" s="5">
        <v>43472</v>
      </c>
      <c r="X1180" s="3" t="s">
        <v>151</v>
      </c>
      <c r="Y1180" s="3"/>
      <c r="Z1180" s="3" t="s">
        <v>15</v>
      </c>
      <c r="AA1180" s="3" t="s">
        <v>0</v>
      </c>
      <c r="AB1180" s="3" t="s">
        <v>74</v>
      </c>
      <c r="AC1180" s="8">
        <v>7</v>
      </c>
      <c r="AD1180" s="3" t="s">
        <v>184</v>
      </c>
      <c r="AE1180" s="3"/>
      <c r="AF1180" s="3" t="s">
        <v>114</v>
      </c>
      <c r="AG1180" s="8">
        <v>120</v>
      </c>
      <c r="AH1180" s="3" t="s">
        <v>180</v>
      </c>
      <c r="AI1180" s="3" t="s">
        <v>1324</v>
      </c>
      <c r="AJ1180" t="s">
        <v>23</v>
      </c>
      <c r="AK1180" t="s">
        <v>114</v>
      </c>
      <c r="AL1180" t="s">
        <v>114</v>
      </c>
      <c r="AM1180" s="43" t="b">
        <v>0</v>
      </c>
      <c r="AN1180" s="3"/>
      <c r="AO1180" s="3"/>
      <c r="AP1180" s="43" t="b">
        <v>0</v>
      </c>
      <c r="AQ1180" s="3" t="b">
        <v>1</v>
      </c>
    </row>
    <row r="1181" spans="1:43" x14ac:dyDescent="0.25">
      <c r="A1181" s="39" t="str">
        <f>_xlfn.CONCAT(Table4[[#This Row],[Order]],"-",Table4[[#This Row],[Line]])</f>
        <v>77034-1</v>
      </c>
      <c r="B1181" s="5">
        <v>43467</v>
      </c>
      <c r="C1181" s="8">
        <v>77034</v>
      </c>
      <c r="D1181" s="3" t="s">
        <v>1733</v>
      </c>
      <c r="E1181" s="8">
        <v>1</v>
      </c>
      <c r="F1181" s="8">
        <v>1</v>
      </c>
      <c r="G1181" s="3" t="s">
        <v>4428</v>
      </c>
      <c r="H1181" s="8">
        <v>2</v>
      </c>
      <c r="I1181" s="43" t="b">
        <v>1</v>
      </c>
      <c r="J1181" s="43" t="b">
        <v>1</v>
      </c>
      <c r="K1181" t="s">
        <v>135</v>
      </c>
      <c r="L1181" s="43" t="b">
        <v>1</v>
      </c>
      <c r="M1181" s="43" t="b">
        <v>1</v>
      </c>
      <c r="N1181" s="43" t="b">
        <v>1</v>
      </c>
      <c r="O1181" t="s">
        <v>114</v>
      </c>
      <c r="P1181" t="s">
        <v>138</v>
      </c>
      <c r="Q1181" t="s">
        <v>114</v>
      </c>
      <c r="R1181" t="s">
        <v>114</v>
      </c>
      <c r="S1181" t="s">
        <v>114</v>
      </c>
      <c r="T1181" t="s">
        <v>114</v>
      </c>
      <c r="U1181" t="s">
        <v>114</v>
      </c>
      <c r="V1181" t="s">
        <v>114</v>
      </c>
      <c r="W1181" s="5">
        <v>43461</v>
      </c>
      <c r="X1181" s="3" t="s">
        <v>114</v>
      </c>
      <c r="Y1181" s="3" t="s">
        <v>4715</v>
      </c>
      <c r="Z1181" s="3" t="s">
        <v>17</v>
      </c>
      <c r="AA1181" s="3" t="s">
        <v>114</v>
      </c>
      <c r="AB1181" s="3" t="s">
        <v>74</v>
      </c>
      <c r="AC1181" s="8">
        <v>4</v>
      </c>
      <c r="AD1181" s="3" t="s">
        <v>1732</v>
      </c>
      <c r="AE1181" s="3">
        <v>43457</v>
      </c>
      <c r="AF1181" s="3" t="s">
        <v>114</v>
      </c>
      <c r="AG1181" s="8">
        <v>4</v>
      </c>
      <c r="AH1181" s="3" t="s">
        <v>74</v>
      </c>
      <c r="AI1181" s="3" t="s">
        <v>1320</v>
      </c>
      <c r="AJ1181" t="s">
        <v>114</v>
      </c>
      <c r="AK1181" t="s">
        <v>114</v>
      </c>
      <c r="AL1181" t="s">
        <v>114</v>
      </c>
      <c r="AM1181" s="43" t="b">
        <v>1</v>
      </c>
      <c r="AN1181" s="3">
        <v>43461.659819942099</v>
      </c>
      <c r="AO1181" s="3"/>
      <c r="AP1181" s="43" t="b">
        <v>1</v>
      </c>
      <c r="AQ1181" s="3" t="b">
        <v>0</v>
      </c>
    </row>
    <row r="1182" spans="1:43" x14ac:dyDescent="0.25">
      <c r="A1182" s="39" t="str">
        <f>_xlfn.CONCAT(Table4[[#This Row],[Order]],"-",Table4[[#This Row],[Line]])</f>
        <v>77034-2</v>
      </c>
      <c r="B1182" s="1">
        <v>43467</v>
      </c>
      <c r="C1182" s="10">
        <v>77034</v>
      </c>
      <c r="D1182" s="7" t="s">
        <v>1735</v>
      </c>
      <c r="E1182" s="10">
        <v>2</v>
      </c>
      <c r="F1182" s="10">
        <v>1</v>
      </c>
      <c r="G1182" s="7" t="s">
        <v>4428</v>
      </c>
      <c r="H1182" s="10">
        <v>1</v>
      </c>
      <c r="I1182" s="43" t="b">
        <v>1</v>
      </c>
      <c r="J1182" s="43" t="b">
        <v>1</v>
      </c>
      <c r="K1182" t="s">
        <v>135</v>
      </c>
      <c r="L1182" s="43" t="b">
        <v>1</v>
      </c>
      <c r="M1182" s="43" t="b">
        <v>1</v>
      </c>
      <c r="N1182" s="43" t="b">
        <v>1</v>
      </c>
      <c r="O1182" t="s">
        <v>114</v>
      </c>
      <c r="P1182" t="s">
        <v>138</v>
      </c>
      <c r="Q1182" t="s">
        <v>114</v>
      </c>
      <c r="R1182" t="s">
        <v>114</v>
      </c>
      <c r="S1182" t="s">
        <v>114</v>
      </c>
      <c r="T1182" t="s">
        <v>114</v>
      </c>
      <c r="U1182" t="s">
        <v>114</v>
      </c>
      <c r="V1182" t="s">
        <v>114</v>
      </c>
      <c r="W1182" s="5">
        <v>43461</v>
      </c>
      <c r="X1182" s="7" t="s">
        <v>114</v>
      </c>
      <c r="Y1182" s="7" t="s">
        <v>4716</v>
      </c>
      <c r="Z1182" s="7" t="s">
        <v>17</v>
      </c>
      <c r="AA1182" s="7" t="s">
        <v>114</v>
      </c>
      <c r="AB1182" s="7" t="s">
        <v>74</v>
      </c>
      <c r="AC1182" s="10">
        <v>4</v>
      </c>
      <c r="AD1182" s="7" t="s">
        <v>1734</v>
      </c>
      <c r="AE1182" s="7">
        <v>43457</v>
      </c>
      <c r="AF1182" s="7" t="s">
        <v>114</v>
      </c>
      <c r="AG1182" s="10">
        <v>1</v>
      </c>
      <c r="AH1182" s="3" t="s">
        <v>74</v>
      </c>
      <c r="AI1182" s="3" t="s">
        <v>1320</v>
      </c>
      <c r="AJ1182" t="s">
        <v>114</v>
      </c>
      <c r="AK1182" t="s">
        <v>114</v>
      </c>
      <c r="AL1182" t="s">
        <v>114</v>
      </c>
      <c r="AM1182" s="43" t="b">
        <v>1</v>
      </c>
      <c r="AN1182" s="3">
        <v>43461.659784374999</v>
      </c>
      <c r="AO1182" s="3"/>
      <c r="AP1182" s="43" t="b">
        <v>1</v>
      </c>
      <c r="AQ1182" s="3" t="b">
        <v>0</v>
      </c>
    </row>
    <row r="1183" spans="1:43" x14ac:dyDescent="0.25">
      <c r="A1183" s="39" t="str">
        <f>_xlfn.CONCAT(Table4[[#This Row],[Order]],"-",Table4[[#This Row],[Line]])</f>
        <v>77034-3</v>
      </c>
      <c r="B1183" s="1">
        <v>43467</v>
      </c>
      <c r="C1183" s="10">
        <v>77034</v>
      </c>
      <c r="D1183" s="7" t="s">
        <v>1737</v>
      </c>
      <c r="E1183" s="10">
        <v>3</v>
      </c>
      <c r="F1183" s="10">
        <v>1</v>
      </c>
      <c r="G1183" s="7" t="s">
        <v>4428</v>
      </c>
      <c r="H1183" s="10">
        <v>1</v>
      </c>
      <c r="I1183" s="43" t="b">
        <v>1</v>
      </c>
      <c r="J1183" s="43" t="b">
        <v>1</v>
      </c>
      <c r="K1183" t="s">
        <v>135</v>
      </c>
      <c r="L1183" s="43" t="b">
        <v>1</v>
      </c>
      <c r="M1183" s="43" t="b">
        <v>1</v>
      </c>
      <c r="N1183" s="43" t="b">
        <v>1</v>
      </c>
      <c r="O1183" t="s">
        <v>114</v>
      </c>
      <c r="P1183" t="s">
        <v>138</v>
      </c>
      <c r="Q1183" t="s">
        <v>114</v>
      </c>
      <c r="R1183" t="s">
        <v>114</v>
      </c>
      <c r="S1183" t="s">
        <v>114</v>
      </c>
      <c r="T1183" t="s">
        <v>114</v>
      </c>
      <c r="U1183" t="s">
        <v>114</v>
      </c>
      <c r="V1183" t="s">
        <v>114</v>
      </c>
      <c r="W1183" s="5">
        <v>43461</v>
      </c>
      <c r="X1183" s="7" t="s">
        <v>114</v>
      </c>
      <c r="Y1183" s="7" t="s">
        <v>4717</v>
      </c>
      <c r="Z1183" s="7" t="s">
        <v>17</v>
      </c>
      <c r="AA1183" s="7" t="s">
        <v>114</v>
      </c>
      <c r="AB1183" s="7" t="s">
        <v>74</v>
      </c>
      <c r="AC1183" s="10">
        <v>4</v>
      </c>
      <c r="AD1183" s="7" t="s">
        <v>1736</v>
      </c>
      <c r="AE1183" s="7">
        <v>43457</v>
      </c>
      <c r="AF1183" s="7" t="s">
        <v>114</v>
      </c>
      <c r="AG1183" s="10">
        <v>2</v>
      </c>
      <c r="AH1183" s="3" t="s">
        <v>74</v>
      </c>
      <c r="AI1183" s="3" t="s">
        <v>1320</v>
      </c>
      <c r="AJ1183" t="s">
        <v>114</v>
      </c>
      <c r="AK1183" t="s">
        <v>114</v>
      </c>
      <c r="AL1183" t="s">
        <v>114</v>
      </c>
      <c r="AM1183" s="43" t="b">
        <v>1</v>
      </c>
      <c r="AN1183" s="3">
        <v>43461.659806215299</v>
      </c>
      <c r="AO1183" s="3"/>
      <c r="AP1183" s="43" t="b">
        <v>1</v>
      </c>
      <c r="AQ1183" s="3" t="b">
        <v>0</v>
      </c>
    </row>
    <row r="1184" spans="1:43" x14ac:dyDescent="0.25">
      <c r="A1184" s="39" t="str">
        <f>_xlfn.CONCAT(Table4[[#This Row],[Order]],"-",Table4[[#This Row],[Line]])</f>
        <v>77052-1</v>
      </c>
      <c r="B1184" s="1">
        <v>43474</v>
      </c>
      <c r="C1184" s="10">
        <v>77052</v>
      </c>
      <c r="D1184" s="7" t="s">
        <v>2202</v>
      </c>
      <c r="E1184" s="10">
        <v>1</v>
      </c>
      <c r="F1184" s="10">
        <v>1</v>
      </c>
      <c r="G1184" s="7" t="s">
        <v>165</v>
      </c>
      <c r="H1184" s="10">
        <v>6</v>
      </c>
      <c r="I1184" s="43" t="b">
        <v>1</v>
      </c>
      <c r="J1184" s="43" t="b">
        <v>0</v>
      </c>
      <c r="K1184" t="s">
        <v>135</v>
      </c>
      <c r="L1184" s="43" t="b">
        <v>0</v>
      </c>
      <c r="M1184" s="43" t="b">
        <v>1</v>
      </c>
      <c r="N1184" s="43" t="b">
        <v>1</v>
      </c>
      <c r="O1184" t="s">
        <v>23</v>
      </c>
      <c r="P1184" t="s">
        <v>114</v>
      </c>
      <c r="Q1184" t="s">
        <v>114</v>
      </c>
      <c r="R1184" t="s">
        <v>114</v>
      </c>
      <c r="S1184" t="s">
        <v>114</v>
      </c>
      <c r="T1184" t="s">
        <v>114</v>
      </c>
      <c r="U1184" t="s">
        <v>23</v>
      </c>
      <c r="V1184" t="s">
        <v>114</v>
      </c>
      <c r="W1184" s="5">
        <v>43469</v>
      </c>
      <c r="X1184" s="7" t="s">
        <v>151</v>
      </c>
      <c r="Y1184" s="7"/>
      <c r="Z1184" s="7" t="s">
        <v>127</v>
      </c>
      <c r="AA1184" s="7" t="s">
        <v>114</v>
      </c>
      <c r="AB1184" s="7" t="s">
        <v>74</v>
      </c>
      <c r="AC1184" s="10">
        <v>12</v>
      </c>
      <c r="AD1184" s="7" t="s">
        <v>1042</v>
      </c>
      <c r="AE1184" s="7"/>
      <c r="AF1184" s="7" t="s">
        <v>114</v>
      </c>
      <c r="AG1184" s="10">
        <v>6</v>
      </c>
      <c r="AH1184" s="3" t="s">
        <v>180</v>
      </c>
      <c r="AI1184" s="3" t="s">
        <v>1320</v>
      </c>
      <c r="AJ1184" t="s">
        <v>114</v>
      </c>
      <c r="AK1184" t="s">
        <v>114</v>
      </c>
      <c r="AL1184" t="s">
        <v>114</v>
      </c>
      <c r="AM1184" s="43" t="b">
        <v>0</v>
      </c>
      <c r="AN1184" s="3"/>
      <c r="AO1184" s="3"/>
      <c r="AP1184" s="43" t="b">
        <v>0</v>
      </c>
      <c r="AQ1184" s="3" t="b">
        <v>0</v>
      </c>
    </row>
    <row r="1185" spans="1:43" x14ac:dyDescent="0.25">
      <c r="A1185" s="39" t="str">
        <f>_xlfn.CONCAT(Table4[[#This Row],[Order]],"-",Table4[[#This Row],[Line]])</f>
        <v>77052-2</v>
      </c>
      <c r="B1185" s="59">
        <v>43474</v>
      </c>
      <c r="C1185" s="57">
        <v>77052</v>
      </c>
      <c r="D1185" s="58" t="s">
        <v>2203</v>
      </c>
      <c r="E1185" s="57">
        <v>2</v>
      </c>
      <c r="F1185" s="57">
        <v>1</v>
      </c>
      <c r="G1185" s="58" t="s">
        <v>165</v>
      </c>
      <c r="H1185" s="57">
        <v>21</v>
      </c>
      <c r="I1185" s="43" t="b">
        <v>1</v>
      </c>
      <c r="J1185" s="43" t="b">
        <v>0</v>
      </c>
      <c r="K1185" t="s">
        <v>135</v>
      </c>
      <c r="L1185" s="43" t="b">
        <v>0</v>
      </c>
      <c r="M1185" s="43" t="b">
        <v>1</v>
      </c>
      <c r="N1185" s="43" t="b">
        <v>1</v>
      </c>
      <c r="O1185" t="s">
        <v>23</v>
      </c>
      <c r="P1185" t="s">
        <v>114</v>
      </c>
      <c r="Q1185" t="s">
        <v>114</v>
      </c>
      <c r="R1185" t="s">
        <v>114</v>
      </c>
      <c r="S1185" t="s">
        <v>114</v>
      </c>
      <c r="T1185" t="s">
        <v>114</v>
      </c>
      <c r="U1185" t="s">
        <v>23</v>
      </c>
      <c r="V1185" t="s">
        <v>114</v>
      </c>
      <c r="W1185" s="6">
        <v>43469</v>
      </c>
      <c r="X1185" s="58" t="s">
        <v>151</v>
      </c>
      <c r="Y1185" s="58"/>
      <c r="Z1185" s="58" t="s">
        <v>127</v>
      </c>
      <c r="AA1185" s="58" t="s">
        <v>114</v>
      </c>
      <c r="AB1185" s="58" t="s">
        <v>74</v>
      </c>
      <c r="AC1185" s="57">
        <v>12</v>
      </c>
      <c r="AD1185" s="58" t="s">
        <v>62</v>
      </c>
      <c r="AE1185" s="59"/>
      <c r="AF1185" s="58" t="s">
        <v>114</v>
      </c>
      <c r="AG1185" s="57">
        <v>21</v>
      </c>
      <c r="AH1185" s="3" t="s">
        <v>180</v>
      </c>
      <c r="AI1185" s="3" t="s">
        <v>1320</v>
      </c>
      <c r="AJ1185" t="s">
        <v>114</v>
      </c>
      <c r="AK1185" t="s">
        <v>114</v>
      </c>
      <c r="AL1185" t="s">
        <v>114</v>
      </c>
      <c r="AM1185" s="43" t="b">
        <v>0</v>
      </c>
      <c r="AN1185" s="3"/>
      <c r="AO1185" s="3"/>
      <c r="AP1185" s="43" t="b">
        <v>0</v>
      </c>
      <c r="AQ1185" s="3" t="b">
        <v>0</v>
      </c>
    </row>
    <row r="1186" spans="1:43" x14ac:dyDescent="0.25">
      <c r="A1186" s="39" t="str">
        <f>_xlfn.CONCAT(Table4[[#This Row],[Order]],"-",Table4[[#This Row],[Line]])</f>
        <v>77052-3</v>
      </c>
      <c r="B1186" s="5">
        <v>43474</v>
      </c>
      <c r="C1186" s="8">
        <v>77052</v>
      </c>
      <c r="D1186" s="3" t="s">
        <v>2205</v>
      </c>
      <c r="E1186" s="8">
        <v>3</v>
      </c>
      <c r="F1186" s="8">
        <v>1</v>
      </c>
      <c r="G1186" s="3" t="s">
        <v>165</v>
      </c>
      <c r="H1186" s="8">
        <v>1</v>
      </c>
      <c r="I1186" s="43" t="b">
        <v>1</v>
      </c>
      <c r="J1186" s="43" t="b">
        <v>0</v>
      </c>
      <c r="K1186" t="s">
        <v>114</v>
      </c>
      <c r="L1186" s="43" t="b">
        <v>0</v>
      </c>
      <c r="M1186" s="43" t="b">
        <v>1</v>
      </c>
      <c r="N1186" s="43" t="b">
        <v>1</v>
      </c>
      <c r="O1186" t="s">
        <v>23</v>
      </c>
      <c r="P1186" t="s">
        <v>114</v>
      </c>
      <c r="Q1186" t="s">
        <v>114</v>
      </c>
      <c r="R1186" t="s">
        <v>114</v>
      </c>
      <c r="S1186" t="s">
        <v>114</v>
      </c>
      <c r="T1186" t="s">
        <v>114</v>
      </c>
      <c r="U1186" t="s">
        <v>23</v>
      </c>
      <c r="V1186" t="s">
        <v>23</v>
      </c>
      <c r="W1186" s="5">
        <v>43469</v>
      </c>
      <c r="X1186" s="3" t="s">
        <v>151</v>
      </c>
      <c r="Y1186" s="3"/>
      <c r="Z1186" s="3" t="s">
        <v>4541</v>
      </c>
      <c r="AA1186" s="3" t="s">
        <v>114</v>
      </c>
      <c r="AB1186" s="3" t="s">
        <v>74</v>
      </c>
      <c r="AC1186" s="8">
        <v>12</v>
      </c>
      <c r="AD1186" s="3" t="s">
        <v>2204</v>
      </c>
      <c r="AE1186" s="3"/>
      <c r="AF1186" s="3" t="s">
        <v>114</v>
      </c>
      <c r="AG1186" s="8">
        <v>10</v>
      </c>
      <c r="AH1186" s="3" t="s">
        <v>180</v>
      </c>
      <c r="AI1186" s="3" t="s">
        <v>1320</v>
      </c>
      <c r="AJ1186" t="s">
        <v>114</v>
      </c>
      <c r="AK1186" t="s">
        <v>114</v>
      </c>
      <c r="AL1186" t="s">
        <v>114</v>
      </c>
      <c r="AM1186" s="43" t="b">
        <v>0</v>
      </c>
      <c r="AN1186" s="3"/>
      <c r="AO1186" s="3"/>
      <c r="AP1186" s="43" t="b">
        <v>0</v>
      </c>
      <c r="AQ1186" s="3" t="b">
        <v>0</v>
      </c>
    </row>
    <row r="1187" spans="1:43" x14ac:dyDescent="0.25">
      <c r="A1187" s="39" t="str">
        <f>_xlfn.CONCAT(Table4[[#This Row],[Order]],"-",Table4[[#This Row],[Line]])</f>
        <v>77053-1</v>
      </c>
      <c r="B1187" s="5">
        <v>43479</v>
      </c>
      <c r="C1187" s="8">
        <v>77053</v>
      </c>
      <c r="D1187" s="3" t="s">
        <v>2615</v>
      </c>
      <c r="E1187" s="8">
        <v>1</v>
      </c>
      <c r="F1187" s="8">
        <v>1</v>
      </c>
      <c r="G1187" s="3" t="s">
        <v>42</v>
      </c>
      <c r="H1187" s="8">
        <v>1</v>
      </c>
      <c r="I1187" s="43" t="b">
        <v>0</v>
      </c>
      <c r="J1187" s="43" t="b">
        <v>0</v>
      </c>
      <c r="K1187" t="s">
        <v>114</v>
      </c>
      <c r="L1187" s="43" t="b">
        <v>0</v>
      </c>
      <c r="M1187" s="43" t="b">
        <v>0</v>
      </c>
      <c r="N1187" s="43" t="b">
        <v>0</v>
      </c>
      <c r="O1187" t="s">
        <v>114</v>
      </c>
      <c r="P1187" t="s">
        <v>114</v>
      </c>
      <c r="Q1187" t="s">
        <v>114</v>
      </c>
      <c r="R1187" t="s">
        <v>114</v>
      </c>
      <c r="S1187" t="s">
        <v>114</v>
      </c>
      <c r="T1187" t="s">
        <v>114</v>
      </c>
      <c r="U1187" t="s">
        <v>114</v>
      </c>
      <c r="V1187" t="s">
        <v>114</v>
      </c>
      <c r="W1187" s="5">
        <v>43474</v>
      </c>
      <c r="X1187" s="3" t="s">
        <v>151</v>
      </c>
      <c r="Y1187" s="3"/>
      <c r="Z1187" s="3" t="s">
        <v>195</v>
      </c>
      <c r="AA1187" s="3" t="s">
        <v>114</v>
      </c>
      <c r="AB1187" s="3" t="s">
        <v>74</v>
      </c>
      <c r="AC1187" s="8">
        <v>12</v>
      </c>
      <c r="AD1187" s="3" t="s">
        <v>2614</v>
      </c>
      <c r="AE1187" s="3"/>
      <c r="AF1187" s="3" t="s">
        <v>114</v>
      </c>
      <c r="AG1187" s="8">
        <v>1</v>
      </c>
      <c r="AH1187" s="3" t="s">
        <v>74</v>
      </c>
      <c r="AI1187" s="3" t="s">
        <v>1331</v>
      </c>
      <c r="AJ1187" t="s">
        <v>114</v>
      </c>
      <c r="AK1187" t="s">
        <v>114</v>
      </c>
      <c r="AL1187" t="s">
        <v>114</v>
      </c>
      <c r="AM1187" s="43" t="b">
        <v>0</v>
      </c>
      <c r="AN1187" s="3"/>
      <c r="AO1187" s="3"/>
      <c r="AP1187" s="43" t="b">
        <v>0</v>
      </c>
      <c r="AQ1187" s="3" t="b">
        <v>0</v>
      </c>
    </row>
    <row r="1188" spans="1:43" x14ac:dyDescent="0.25">
      <c r="A1188" s="39" t="str">
        <f>_xlfn.CONCAT(Table4[[#This Row],[Order]],"-",Table4[[#This Row],[Line]])</f>
        <v>77058-2</v>
      </c>
      <c r="B1188" s="5">
        <v>43474</v>
      </c>
      <c r="C1188" s="8">
        <v>77058</v>
      </c>
      <c r="D1188" s="3" t="s">
        <v>2840</v>
      </c>
      <c r="E1188" s="8">
        <v>2</v>
      </c>
      <c r="F1188" s="8">
        <v>1</v>
      </c>
      <c r="G1188" s="3" t="s">
        <v>165</v>
      </c>
      <c r="H1188" s="8">
        <v>16</v>
      </c>
      <c r="I1188" s="43" t="b">
        <v>1</v>
      </c>
      <c r="J1188" s="43" t="b">
        <v>0</v>
      </c>
      <c r="K1188" t="s">
        <v>135</v>
      </c>
      <c r="L1188" s="43" t="b">
        <v>0</v>
      </c>
      <c r="M1188" s="43" t="b">
        <v>0</v>
      </c>
      <c r="N1188" s="43" t="b">
        <v>1</v>
      </c>
      <c r="O1188" t="s">
        <v>114</v>
      </c>
      <c r="P1188" t="s">
        <v>114</v>
      </c>
      <c r="Q1188" t="s">
        <v>114</v>
      </c>
      <c r="R1188" t="s">
        <v>114</v>
      </c>
      <c r="S1188" t="s">
        <v>114</v>
      </c>
      <c r="T1188" t="s">
        <v>114</v>
      </c>
      <c r="U1188" t="s">
        <v>114</v>
      </c>
      <c r="V1188" t="s">
        <v>114</v>
      </c>
      <c r="W1188" s="5">
        <v>43469</v>
      </c>
      <c r="X1188" s="3" t="s">
        <v>151</v>
      </c>
      <c r="Y1188" s="3"/>
      <c r="Z1188" s="3" t="s">
        <v>3511</v>
      </c>
      <c r="AA1188" s="3" t="s">
        <v>114</v>
      </c>
      <c r="AB1188" s="3" t="s">
        <v>74</v>
      </c>
      <c r="AC1188" s="8">
        <v>15</v>
      </c>
      <c r="AD1188" s="3" t="s">
        <v>2839</v>
      </c>
      <c r="AE1188" s="3"/>
      <c r="AF1188" s="3" t="s">
        <v>114</v>
      </c>
      <c r="AG1188" s="8">
        <v>16</v>
      </c>
      <c r="AH1188" s="3" t="s">
        <v>74</v>
      </c>
      <c r="AI1188" s="3" t="s">
        <v>1333</v>
      </c>
      <c r="AJ1188" t="s">
        <v>114</v>
      </c>
      <c r="AK1188" t="s">
        <v>114</v>
      </c>
      <c r="AL1188" t="s">
        <v>114</v>
      </c>
      <c r="AM1188" s="43" t="b">
        <v>0</v>
      </c>
      <c r="AN1188" s="3"/>
      <c r="AO1188" s="3"/>
      <c r="AP1188" s="43" t="b">
        <v>0</v>
      </c>
      <c r="AQ1188" s="3" t="b">
        <v>0</v>
      </c>
    </row>
    <row r="1189" spans="1:43" x14ac:dyDescent="0.25">
      <c r="A1189" s="39" t="str">
        <f>_xlfn.CONCAT(Table4[[#This Row],[Order]],"-",Table4[[#This Row],[Line]])</f>
        <v>77058-3</v>
      </c>
      <c r="B1189" s="5">
        <v>43474</v>
      </c>
      <c r="C1189" s="8">
        <v>77058</v>
      </c>
      <c r="D1189" s="3" t="s">
        <v>2842</v>
      </c>
      <c r="E1189" s="8">
        <v>3</v>
      </c>
      <c r="F1189" s="8">
        <v>1</v>
      </c>
      <c r="G1189" s="3" t="s">
        <v>165</v>
      </c>
      <c r="H1189" s="8">
        <v>16</v>
      </c>
      <c r="I1189" s="43" t="b">
        <v>1</v>
      </c>
      <c r="J1189" s="43" t="b">
        <v>0</v>
      </c>
      <c r="K1189" t="s">
        <v>135</v>
      </c>
      <c r="L1189" s="43" t="b">
        <v>0</v>
      </c>
      <c r="M1189" s="43" t="b">
        <v>0</v>
      </c>
      <c r="N1189" s="43" t="b">
        <v>1</v>
      </c>
      <c r="O1189" t="s">
        <v>114</v>
      </c>
      <c r="P1189" t="s">
        <v>114</v>
      </c>
      <c r="Q1189" t="s">
        <v>114</v>
      </c>
      <c r="R1189" t="s">
        <v>114</v>
      </c>
      <c r="S1189" t="s">
        <v>114</v>
      </c>
      <c r="T1189" t="s">
        <v>114</v>
      </c>
      <c r="U1189" t="s">
        <v>114</v>
      </c>
      <c r="V1189" t="s">
        <v>114</v>
      </c>
      <c r="W1189" s="5">
        <v>43469</v>
      </c>
      <c r="X1189" s="3" t="s">
        <v>151</v>
      </c>
      <c r="Y1189" s="3"/>
      <c r="Z1189" s="3" t="s">
        <v>19</v>
      </c>
      <c r="AA1189" s="3" t="s">
        <v>114</v>
      </c>
      <c r="AB1189" s="3" t="s">
        <v>74</v>
      </c>
      <c r="AC1189" s="8">
        <v>15</v>
      </c>
      <c r="AD1189" s="3" t="s">
        <v>2841</v>
      </c>
      <c r="AE1189" s="3"/>
      <c r="AF1189" s="3" t="s">
        <v>114</v>
      </c>
      <c r="AG1189" s="8">
        <v>16</v>
      </c>
      <c r="AH1189" s="3" t="s">
        <v>74</v>
      </c>
      <c r="AI1189" s="3" t="s">
        <v>1333</v>
      </c>
      <c r="AJ1189" t="s">
        <v>114</v>
      </c>
      <c r="AK1189" t="s">
        <v>114</v>
      </c>
      <c r="AL1189" t="s">
        <v>114</v>
      </c>
      <c r="AM1189" s="43" t="b">
        <v>0</v>
      </c>
      <c r="AN1189" s="3"/>
      <c r="AO1189" s="3"/>
      <c r="AP1189" s="43" t="b">
        <v>0</v>
      </c>
      <c r="AQ1189" s="3" t="b">
        <v>0</v>
      </c>
    </row>
    <row r="1190" spans="1:43" x14ac:dyDescent="0.25">
      <c r="A1190" s="39" t="str">
        <f>_xlfn.CONCAT(Table4[[#This Row],[Order]],"-",Table4[[#This Row],[Line]])</f>
        <v>77065-1</v>
      </c>
      <c r="B1190" s="5">
        <v>43474</v>
      </c>
      <c r="C1190" s="8">
        <v>77065</v>
      </c>
      <c r="D1190" s="3" t="s">
        <v>2169</v>
      </c>
      <c r="E1190" s="8">
        <v>1</v>
      </c>
      <c r="F1190" s="8">
        <v>1</v>
      </c>
      <c r="G1190" s="3" t="s">
        <v>29</v>
      </c>
      <c r="H1190" s="8">
        <v>1</v>
      </c>
      <c r="I1190" s="43" t="b">
        <v>1</v>
      </c>
      <c r="J1190" s="43" t="b">
        <v>1</v>
      </c>
      <c r="K1190" t="s">
        <v>135</v>
      </c>
      <c r="L1190" s="43" t="b">
        <v>1</v>
      </c>
      <c r="M1190" s="43" t="b">
        <v>1</v>
      </c>
      <c r="N1190" s="43" t="b">
        <v>1</v>
      </c>
      <c r="O1190" t="s">
        <v>114</v>
      </c>
      <c r="P1190" t="s">
        <v>138</v>
      </c>
      <c r="Q1190" t="s">
        <v>114</v>
      </c>
      <c r="R1190" t="s">
        <v>114</v>
      </c>
      <c r="S1190" t="s">
        <v>114</v>
      </c>
      <c r="T1190" t="s">
        <v>114</v>
      </c>
      <c r="U1190" t="s">
        <v>114</v>
      </c>
      <c r="V1190" t="s">
        <v>114</v>
      </c>
      <c r="W1190" s="5">
        <v>43469</v>
      </c>
      <c r="X1190" s="3" t="s">
        <v>114</v>
      </c>
      <c r="Y1190" s="3" t="s">
        <v>5901</v>
      </c>
      <c r="Z1190" s="3" t="s">
        <v>48</v>
      </c>
      <c r="AA1190" s="3" t="s">
        <v>114</v>
      </c>
      <c r="AB1190" s="3" t="s">
        <v>74</v>
      </c>
      <c r="AC1190" s="8">
        <v>12</v>
      </c>
      <c r="AD1190" s="3" t="s">
        <v>2094</v>
      </c>
      <c r="AE1190" s="3">
        <v>43465</v>
      </c>
      <c r="AF1190" s="3" t="s">
        <v>114</v>
      </c>
      <c r="AG1190" s="8">
        <v>1</v>
      </c>
      <c r="AH1190" s="3" t="s">
        <v>74</v>
      </c>
      <c r="AI1190" s="3" t="s">
        <v>1331</v>
      </c>
      <c r="AJ1190" t="s">
        <v>114</v>
      </c>
      <c r="AK1190" t="s">
        <v>114</v>
      </c>
      <c r="AL1190" t="s">
        <v>114</v>
      </c>
      <c r="AM1190" s="43" t="b">
        <v>0</v>
      </c>
      <c r="AN1190" s="3"/>
      <c r="AO1190" s="3"/>
      <c r="AP1190" s="43" t="b">
        <v>0</v>
      </c>
      <c r="AQ1190" s="3" t="b">
        <v>0</v>
      </c>
    </row>
    <row r="1191" spans="1:43" x14ac:dyDescent="0.25">
      <c r="A1191" s="39" t="str">
        <f>_xlfn.CONCAT(Table4[[#This Row],[Order]],"-",Table4[[#This Row],[Line]])</f>
        <v>77065-2</v>
      </c>
      <c r="B1191" s="6">
        <v>43474</v>
      </c>
      <c r="C1191" s="9">
        <v>77065</v>
      </c>
      <c r="D1191" s="4" t="s">
        <v>2170</v>
      </c>
      <c r="E1191" s="9">
        <v>2</v>
      </c>
      <c r="F1191" s="9">
        <v>1</v>
      </c>
      <c r="G1191" s="4" t="s">
        <v>29</v>
      </c>
      <c r="H1191" s="9">
        <v>2</v>
      </c>
      <c r="I1191" s="43" t="b">
        <v>1</v>
      </c>
      <c r="J1191" s="43" t="b">
        <v>1</v>
      </c>
      <c r="K1191" t="s">
        <v>135</v>
      </c>
      <c r="L1191" s="43" t="b">
        <v>1</v>
      </c>
      <c r="M1191" s="43" t="b">
        <v>1</v>
      </c>
      <c r="N1191" s="43" t="b">
        <v>1</v>
      </c>
      <c r="O1191" t="s">
        <v>114</v>
      </c>
      <c r="P1191" t="s">
        <v>138</v>
      </c>
      <c r="Q1191" t="s">
        <v>114</v>
      </c>
      <c r="R1191" t="s">
        <v>114</v>
      </c>
      <c r="S1191" t="s">
        <v>114</v>
      </c>
      <c r="T1191" t="s">
        <v>114</v>
      </c>
      <c r="U1191" t="s">
        <v>114</v>
      </c>
      <c r="V1191" t="s">
        <v>114</v>
      </c>
      <c r="W1191" s="5">
        <v>43469</v>
      </c>
      <c r="X1191" s="4" t="s">
        <v>114</v>
      </c>
      <c r="Y1191" s="4" t="s">
        <v>5902</v>
      </c>
      <c r="Z1191" s="4" t="s">
        <v>48</v>
      </c>
      <c r="AA1191" s="4" t="s">
        <v>114</v>
      </c>
      <c r="AB1191" s="4" t="s">
        <v>74</v>
      </c>
      <c r="AC1191" s="9">
        <v>12</v>
      </c>
      <c r="AD1191" s="4" t="s">
        <v>1731</v>
      </c>
      <c r="AE1191" s="4">
        <v>43465</v>
      </c>
      <c r="AF1191" s="4" t="s">
        <v>114</v>
      </c>
      <c r="AG1191" s="9">
        <v>2</v>
      </c>
      <c r="AH1191" s="3" t="s">
        <v>74</v>
      </c>
      <c r="AI1191" s="3" t="s">
        <v>1331</v>
      </c>
      <c r="AJ1191" t="s">
        <v>114</v>
      </c>
      <c r="AK1191" t="s">
        <v>114</v>
      </c>
      <c r="AL1191" t="s">
        <v>114</v>
      </c>
      <c r="AM1191" s="43" t="b">
        <v>0</v>
      </c>
      <c r="AN1191" s="3"/>
      <c r="AO1191" s="3"/>
      <c r="AP1191" s="43" t="b">
        <v>0</v>
      </c>
      <c r="AQ1191" s="3" t="b">
        <v>0</v>
      </c>
    </row>
    <row r="1192" spans="1:43" x14ac:dyDescent="0.25">
      <c r="A1192" s="39" t="str">
        <f>_xlfn.CONCAT(Table4[[#This Row],[Order]],"-",Table4[[#This Row],[Line]])</f>
        <v>77065-3</v>
      </c>
      <c r="B1192" s="1">
        <v>43474</v>
      </c>
      <c r="C1192" s="10">
        <v>77065</v>
      </c>
      <c r="D1192" s="7" t="s">
        <v>2172</v>
      </c>
      <c r="E1192" s="10">
        <v>3</v>
      </c>
      <c r="F1192" s="10">
        <v>1</v>
      </c>
      <c r="G1192" s="7" t="s">
        <v>29</v>
      </c>
      <c r="H1192" s="10">
        <v>1</v>
      </c>
      <c r="I1192" s="43" t="b">
        <v>1</v>
      </c>
      <c r="J1192" s="43" t="b">
        <v>1</v>
      </c>
      <c r="K1192" t="s">
        <v>135</v>
      </c>
      <c r="L1192" s="43" t="b">
        <v>1</v>
      </c>
      <c r="M1192" s="43" t="b">
        <v>1</v>
      </c>
      <c r="N1192" s="43" t="b">
        <v>1</v>
      </c>
      <c r="O1192" t="s">
        <v>114</v>
      </c>
      <c r="P1192" t="s">
        <v>138</v>
      </c>
      <c r="Q1192" t="s">
        <v>114</v>
      </c>
      <c r="R1192" t="s">
        <v>114</v>
      </c>
      <c r="S1192" t="s">
        <v>114</v>
      </c>
      <c r="T1192" t="s">
        <v>114</v>
      </c>
      <c r="U1192" t="s">
        <v>114</v>
      </c>
      <c r="V1192" t="s">
        <v>114</v>
      </c>
      <c r="W1192" s="5">
        <v>43469</v>
      </c>
      <c r="X1192" s="7" t="s">
        <v>114</v>
      </c>
      <c r="Y1192" s="7" t="s">
        <v>5903</v>
      </c>
      <c r="Z1192" s="7" t="s">
        <v>48</v>
      </c>
      <c r="AA1192" s="7" t="s">
        <v>114</v>
      </c>
      <c r="AB1192" s="7" t="s">
        <v>74</v>
      </c>
      <c r="AC1192" s="10">
        <v>12</v>
      </c>
      <c r="AD1192" s="7" t="s">
        <v>2171</v>
      </c>
      <c r="AE1192" s="7">
        <v>43465</v>
      </c>
      <c r="AF1192" s="7" t="s">
        <v>114</v>
      </c>
      <c r="AG1192" s="10">
        <v>1</v>
      </c>
      <c r="AH1192" s="3" t="s">
        <v>74</v>
      </c>
      <c r="AI1192" s="3" t="s">
        <v>1331</v>
      </c>
      <c r="AJ1192" t="s">
        <v>114</v>
      </c>
      <c r="AK1192" t="s">
        <v>114</v>
      </c>
      <c r="AL1192" t="s">
        <v>114</v>
      </c>
      <c r="AM1192" s="43" t="b">
        <v>0</v>
      </c>
      <c r="AN1192" s="3"/>
      <c r="AO1192" s="3"/>
      <c r="AP1192" s="43" t="b">
        <v>0</v>
      </c>
      <c r="AQ1192" s="3" t="b">
        <v>0</v>
      </c>
    </row>
    <row r="1193" spans="1:43" x14ac:dyDescent="0.25">
      <c r="A1193" s="39" t="str">
        <f>_xlfn.CONCAT(Table4[[#This Row],[Order]],"-",Table4[[#This Row],[Line]])</f>
        <v>77066-1</v>
      </c>
      <c r="B1193" s="1">
        <v>43469</v>
      </c>
      <c r="C1193" s="10">
        <v>77066</v>
      </c>
      <c r="D1193" s="7" t="s">
        <v>2569</v>
      </c>
      <c r="E1193" s="10">
        <v>1</v>
      </c>
      <c r="F1193" s="10">
        <v>1</v>
      </c>
      <c r="G1193" s="7" t="s">
        <v>29</v>
      </c>
      <c r="H1193" s="10">
        <v>2</v>
      </c>
      <c r="I1193" s="43" t="b">
        <v>1</v>
      </c>
      <c r="J1193" s="43" t="b">
        <v>1</v>
      </c>
      <c r="K1193" t="s">
        <v>135</v>
      </c>
      <c r="L1193" s="43" t="b">
        <v>1</v>
      </c>
      <c r="M1193" s="43" t="b">
        <v>1</v>
      </c>
      <c r="N1193" s="43" t="b">
        <v>1</v>
      </c>
      <c r="O1193" t="s">
        <v>138</v>
      </c>
      <c r="P1193" t="s">
        <v>114</v>
      </c>
      <c r="Q1193" t="s">
        <v>114</v>
      </c>
      <c r="R1193" t="s">
        <v>114</v>
      </c>
      <c r="S1193" t="s">
        <v>114</v>
      </c>
      <c r="T1193" t="s">
        <v>138</v>
      </c>
      <c r="U1193" t="s">
        <v>138</v>
      </c>
      <c r="V1193" t="s">
        <v>114</v>
      </c>
      <c r="W1193" s="5">
        <v>43465</v>
      </c>
      <c r="X1193" s="7" t="s">
        <v>114</v>
      </c>
      <c r="Y1193" s="7" t="s">
        <v>5423</v>
      </c>
      <c r="Z1193" s="7" t="s">
        <v>3769</v>
      </c>
      <c r="AA1193" s="7" t="s">
        <v>114</v>
      </c>
      <c r="AB1193" s="7" t="s">
        <v>74</v>
      </c>
      <c r="AC1193" s="10">
        <v>12</v>
      </c>
      <c r="AD1193" s="7" t="s">
        <v>2568</v>
      </c>
      <c r="AE1193" s="7">
        <v>43464</v>
      </c>
      <c r="AF1193" s="7" t="s">
        <v>114</v>
      </c>
      <c r="AG1193" s="10">
        <v>2</v>
      </c>
      <c r="AH1193" s="3" t="s">
        <v>74</v>
      </c>
      <c r="AI1193" s="3" t="s">
        <v>1331</v>
      </c>
      <c r="AJ1193" t="s">
        <v>114</v>
      </c>
      <c r="AK1193" t="s">
        <v>114</v>
      </c>
      <c r="AL1193" t="s">
        <v>114</v>
      </c>
      <c r="AM1193" s="43" t="b">
        <v>0</v>
      </c>
      <c r="AN1193" s="3"/>
      <c r="AO1193" s="3"/>
      <c r="AP1193" s="43" t="b">
        <v>0</v>
      </c>
      <c r="AQ1193" s="3" t="b">
        <v>0</v>
      </c>
    </row>
    <row r="1194" spans="1:43" x14ac:dyDescent="0.25">
      <c r="A1194" s="39" t="str">
        <f>_xlfn.CONCAT(Table4[[#This Row],[Order]],"-",Table4[[#This Row],[Line]])</f>
        <v>77066-2</v>
      </c>
      <c r="B1194" s="1">
        <v>43469</v>
      </c>
      <c r="C1194" s="10">
        <v>77066</v>
      </c>
      <c r="D1194" s="7" t="s">
        <v>2571</v>
      </c>
      <c r="E1194" s="10">
        <v>2</v>
      </c>
      <c r="F1194" s="10">
        <v>1</v>
      </c>
      <c r="G1194" s="7" t="s">
        <v>29</v>
      </c>
      <c r="H1194" s="10">
        <v>1</v>
      </c>
      <c r="I1194" s="43" t="b">
        <v>1</v>
      </c>
      <c r="J1194" s="43" t="b">
        <v>1</v>
      </c>
      <c r="K1194" t="s">
        <v>135</v>
      </c>
      <c r="L1194" s="43" t="b">
        <v>1</v>
      </c>
      <c r="M1194" s="43" t="b">
        <v>1</v>
      </c>
      <c r="N1194" s="43" t="b">
        <v>1</v>
      </c>
      <c r="O1194" t="s">
        <v>138</v>
      </c>
      <c r="P1194" t="s">
        <v>114</v>
      </c>
      <c r="Q1194" t="s">
        <v>114</v>
      </c>
      <c r="R1194" t="s">
        <v>114</v>
      </c>
      <c r="S1194" t="s">
        <v>114</v>
      </c>
      <c r="T1194" t="s">
        <v>138</v>
      </c>
      <c r="U1194" t="s">
        <v>138</v>
      </c>
      <c r="V1194" t="s">
        <v>114</v>
      </c>
      <c r="W1194" s="5">
        <v>43465</v>
      </c>
      <c r="X1194" s="7" t="s">
        <v>114</v>
      </c>
      <c r="Y1194" s="7" t="s">
        <v>5424</v>
      </c>
      <c r="Z1194" s="7" t="s">
        <v>3770</v>
      </c>
      <c r="AA1194" s="7" t="s">
        <v>114</v>
      </c>
      <c r="AB1194" s="7" t="s">
        <v>74</v>
      </c>
      <c r="AC1194" s="10">
        <v>12</v>
      </c>
      <c r="AD1194" s="7" t="s">
        <v>2570</v>
      </c>
      <c r="AE1194" s="7">
        <v>43464</v>
      </c>
      <c r="AF1194" s="7" t="s">
        <v>114</v>
      </c>
      <c r="AG1194" s="10">
        <v>2</v>
      </c>
      <c r="AH1194" s="3" t="s">
        <v>74</v>
      </c>
      <c r="AI1194" s="3" t="s">
        <v>1331</v>
      </c>
      <c r="AJ1194" t="s">
        <v>114</v>
      </c>
      <c r="AK1194" t="s">
        <v>114</v>
      </c>
      <c r="AL1194" t="s">
        <v>114</v>
      </c>
      <c r="AM1194" s="43" t="b">
        <v>0</v>
      </c>
      <c r="AN1194" s="3"/>
      <c r="AO1194" s="3"/>
      <c r="AP1194" s="43" t="b">
        <v>0</v>
      </c>
      <c r="AQ1194" s="3" t="b">
        <v>0</v>
      </c>
    </row>
    <row r="1195" spans="1:43" x14ac:dyDescent="0.25">
      <c r="A1195" s="39" t="str">
        <f>_xlfn.CONCAT(Table4[[#This Row],[Order]],"-",Table4[[#This Row],[Line]])</f>
        <v>77069-1</v>
      </c>
      <c r="B1195" s="1">
        <v>43486</v>
      </c>
      <c r="C1195" s="10">
        <v>77069</v>
      </c>
      <c r="D1195" s="7" t="s">
        <v>3264</v>
      </c>
      <c r="E1195" s="10">
        <v>1</v>
      </c>
      <c r="F1195" s="10">
        <v>1</v>
      </c>
      <c r="G1195" s="7" t="s">
        <v>42</v>
      </c>
      <c r="H1195" s="10">
        <v>72</v>
      </c>
      <c r="I1195" s="43" t="b">
        <v>0</v>
      </c>
      <c r="J1195" s="43" t="b">
        <v>0</v>
      </c>
      <c r="K1195" t="s">
        <v>114</v>
      </c>
      <c r="L1195" s="43" t="b">
        <v>0</v>
      </c>
      <c r="M1195" s="43" t="b">
        <v>0</v>
      </c>
      <c r="N1195" s="43" t="b">
        <v>0</v>
      </c>
      <c r="O1195" t="s">
        <v>114</v>
      </c>
      <c r="P1195" t="s">
        <v>114</v>
      </c>
      <c r="Q1195" t="s">
        <v>114</v>
      </c>
      <c r="R1195" t="s">
        <v>114</v>
      </c>
      <c r="S1195" t="s">
        <v>114</v>
      </c>
      <c r="T1195" t="s">
        <v>114</v>
      </c>
      <c r="U1195" t="s">
        <v>114</v>
      </c>
      <c r="V1195" t="s">
        <v>114</v>
      </c>
      <c r="W1195" s="5">
        <v>43481</v>
      </c>
      <c r="X1195" s="7" t="s">
        <v>114</v>
      </c>
      <c r="Y1195" s="7"/>
      <c r="Z1195" s="7" t="s">
        <v>3979</v>
      </c>
      <c r="AA1195" s="7" t="s">
        <v>114</v>
      </c>
      <c r="AB1195" s="7" t="s">
        <v>74</v>
      </c>
      <c r="AC1195" s="10">
        <v>7</v>
      </c>
      <c r="AD1195" s="7" t="s">
        <v>3263</v>
      </c>
      <c r="AE1195" s="7"/>
      <c r="AF1195" s="7" t="s">
        <v>114</v>
      </c>
      <c r="AG1195" s="10">
        <v>72</v>
      </c>
      <c r="AH1195" s="3" t="s">
        <v>74</v>
      </c>
      <c r="AI1195" s="3" t="s">
        <v>1327</v>
      </c>
      <c r="AJ1195" t="s">
        <v>114</v>
      </c>
      <c r="AK1195" t="s">
        <v>114</v>
      </c>
      <c r="AL1195" t="s">
        <v>114</v>
      </c>
      <c r="AM1195" s="43" t="b">
        <v>0</v>
      </c>
      <c r="AN1195" s="3"/>
      <c r="AO1195" s="3"/>
      <c r="AP1195" s="43" t="b">
        <v>0</v>
      </c>
      <c r="AQ1195" s="3" t="b">
        <v>0</v>
      </c>
    </row>
    <row r="1196" spans="1:43" x14ac:dyDescent="0.25">
      <c r="A1196" s="39" t="str">
        <f>_xlfn.CONCAT(Table4[[#This Row],[Order]],"-",Table4[[#This Row],[Line]])</f>
        <v>77069-2</v>
      </c>
      <c r="B1196" s="1">
        <v>43486</v>
      </c>
      <c r="C1196" s="10">
        <v>77069</v>
      </c>
      <c r="D1196" s="7" t="s">
        <v>3266</v>
      </c>
      <c r="E1196" s="10">
        <v>2</v>
      </c>
      <c r="F1196" s="10">
        <v>1</v>
      </c>
      <c r="G1196" s="7" t="s">
        <v>42</v>
      </c>
      <c r="H1196" s="10">
        <v>11</v>
      </c>
      <c r="I1196" s="43" t="b">
        <v>0</v>
      </c>
      <c r="J1196" s="43" t="b">
        <v>0</v>
      </c>
      <c r="K1196" t="s">
        <v>114</v>
      </c>
      <c r="L1196" s="43" t="b">
        <v>0</v>
      </c>
      <c r="M1196" s="43" t="b">
        <v>0</v>
      </c>
      <c r="N1196" s="43" t="b">
        <v>0</v>
      </c>
      <c r="O1196" t="s">
        <v>114</v>
      </c>
      <c r="P1196" t="s">
        <v>114</v>
      </c>
      <c r="Q1196" t="s">
        <v>114</v>
      </c>
      <c r="R1196" t="s">
        <v>114</v>
      </c>
      <c r="S1196" t="s">
        <v>114</v>
      </c>
      <c r="T1196" t="s">
        <v>114</v>
      </c>
      <c r="U1196" t="s">
        <v>114</v>
      </c>
      <c r="V1196" t="s">
        <v>114</v>
      </c>
      <c r="W1196" s="5">
        <v>43481</v>
      </c>
      <c r="X1196" s="7" t="s">
        <v>114</v>
      </c>
      <c r="Y1196" s="7"/>
      <c r="Z1196" s="7" t="s">
        <v>3979</v>
      </c>
      <c r="AA1196" s="7" t="s">
        <v>114</v>
      </c>
      <c r="AB1196" s="7" t="s">
        <v>74</v>
      </c>
      <c r="AC1196" s="10">
        <v>7</v>
      </c>
      <c r="AD1196" s="7" t="s">
        <v>3265</v>
      </c>
      <c r="AE1196" s="7"/>
      <c r="AF1196" s="7" t="s">
        <v>114</v>
      </c>
      <c r="AG1196" s="10">
        <v>11</v>
      </c>
      <c r="AH1196" s="3" t="s">
        <v>74</v>
      </c>
      <c r="AI1196" s="3" t="s">
        <v>1327</v>
      </c>
      <c r="AJ1196" t="s">
        <v>114</v>
      </c>
      <c r="AK1196" t="s">
        <v>114</v>
      </c>
      <c r="AL1196" t="s">
        <v>114</v>
      </c>
      <c r="AM1196" s="43" t="b">
        <v>0</v>
      </c>
      <c r="AN1196" s="3"/>
      <c r="AO1196" s="3"/>
      <c r="AP1196" s="43" t="b">
        <v>0</v>
      </c>
      <c r="AQ1196" s="3" t="b">
        <v>0</v>
      </c>
    </row>
    <row r="1197" spans="1:43" x14ac:dyDescent="0.25">
      <c r="A1197" s="39" t="str">
        <f>_xlfn.CONCAT(Table4[[#This Row],[Order]],"-",Table4[[#This Row],[Line]])</f>
        <v>77069-3</v>
      </c>
      <c r="B1197" s="1">
        <v>43486</v>
      </c>
      <c r="C1197" s="10">
        <v>77069</v>
      </c>
      <c r="D1197" s="7" t="s">
        <v>3268</v>
      </c>
      <c r="E1197" s="10">
        <v>3</v>
      </c>
      <c r="F1197" s="10">
        <v>1</v>
      </c>
      <c r="G1197" s="7" t="s">
        <v>42</v>
      </c>
      <c r="H1197" s="10">
        <v>14</v>
      </c>
      <c r="I1197" s="43" t="b">
        <v>0</v>
      </c>
      <c r="J1197" s="43" t="b">
        <v>0</v>
      </c>
      <c r="K1197" t="s">
        <v>114</v>
      </c>
      <c r="L1197" s="43" t="b">
        <v>0</v>
      </c>
      <c r="M1197" s="43" t="b">
        <v>0</v>
      </c>
      <c r="N1197" s="43" t="b">
        <v>0</v>
      </c>
      <c r="O1197" t="s">
        <v>114</v>
      </c>
      <c r="P1197" t="s">
        <v>114</v>
      </c>
      <c r="Q1197" t="s">
        <v>114</v>
      </c>
      <c r="R1197" t="s">
        <v>114</v>
      </c>
      <c r="S1197" t="s">
        <v>114</v>
      </c>
      <c r="T1197" t="s">
        <v>114</v>
      </c>
      <c r="U1197" t="s">
        <v>114</v>
      </c>
      <c r="V1197" t="s">
        <v>114</v>
      </c>
      <c r="W1197" s="5">
        <v>43481</v>
      </c>
      <c r="X1197" s="7" t="s">
        <v>114</v>
      </c>
      <c r="Y1197" s="7"/>
      <c r="Z1197" s="7" t="s">
        <v>1137</v>
      </c>
      <c r="AA1197" s="7" t="s">
        <v>114</v>
      </c>
      <c r="AB1197" s="7" t="s">
        <v>74</v>
      </c>
      <c r="AC1197" s="10">
        <v>7</v>
      </c>
      <c r="AD1197" s="7" t="s">
        <v>3267</v>
      </c>
      <c r="AE1197" s="7"/>
      <c r="AF1197" s="7" t="s">
        <v>114</v>
      </c>
      <c r="AG1197" s="10">
        <v>14</v>
      </c>
      <c r="AH1197" s="3" t="s">
        <v>74</v>
      </c>
      <c r="AI1197" s="3" t="s">
        <v>1327</v>
      </c>
      <c r="AJ1197" t="s">
        <v>114</v>
      </c>
      <c r="AK1197" t="s">
        <v>114</v>
      </c>
      <c r="AL1197" t="s">
        <v>114</v>
      </c>
      <c r="AM1197" s="43" t="b">
        <v>0</v>
      </c>
      <c r="AN1197" s="3"/>
      <c r="AO1197" s="3"/>
      <c r="AP1197" s="43" t="b">
        <v>0</v>
      </c>
      <c r="AQ1197" s="3" t="b">
        <v>0</v>
      </c>
    </row>
    <row r="1198" spans="1:43" x14ac:dyDescent="0.25">
      <c r="A1198" s="39" t="str">
        <f>_xlfn.CONCAT(Table4[[#This Row],[Order]],"-",Table4[[#This Row],[Line]])</f>
        <v>77069-4</v>
      </c>
      <c r="B1198" s="1">
        <v>43486</v>
      </c>
      <c r="C1198" s="10">
        <v>77069</v>
      </c>
      <c r="D1198" s="7" t="s">
        <v>3270</v>
      </c>
      <c r="E1198" s="10">
        <v>4</v>
      </c>
      <c r="F1198" s="10">
        <v>1</v>
      </c>
      <c r="G1198" s="7" t="s">
        <v>42</v>
      </c>
      <c r="H1198" s="10">
        <v>1</v>
      </c>
      <c r="I1198" s="43" t="b">
        <v>0</v>
      </c>
      <c r="J1198" s="43" t="b">
        <v>0</v>
      </c>
      <c r="K1198" t="s">
        <v>114</v>
      </c>
      <c r="L1198" s="43" t="b">
        <v>0</v>
      </c>
      <c r="M1198" s="43" t="b">
        <v>0</v>
      </c>
      <c r="N1198" s="43" t="b">
        <v>0</v>
      </c>
      <c r="O1198" t="s">
        <v>114</v>
      </c>
      <c r="P1198" t="s">
        <v>114</v>
      </c>
      <c r="Q1198" t="s">
        <v>114</v>
      </c>
      <c r="R1198" t="s">
        <v>114</v>
      </c>
      <c r="S1198" t="s">
        <v>114</v>
      </c>
      <c r="T1198" t="s">
        <v>114</v>
      </c>
      <c r="U1198" t="s">
        <v>114</v>
      </c>
      <c r="V1198" t="s">
        <v>114</v>
      </c>
      <c r="W1198" s="5">
        <v>43481</v>
      </c>
      <c r="X1198" s="7" t="s">
        <v>114</v>
      </c>
      <c r="Y1198" s="7"/>
      <c r="Z1198" s="7" t="s">
        <v>1137</v>
      </c>
      <c r="AA1198" s="7" t="s">
        <v>114</v>
      </c>
      <c r="AB1198" s="7" t="s">
        <v>74</v>
      </c>
      <c r="AC1198" s="10">
        <v>7</v>
      </c>
      <c r="AD1198" s="7" t="s">
        <v>3269</v>
      </c>
      <c r="AE1198" s="7"/>
      <c r="AF1198" s="7" t="s">
        <v>114</v>
      </c>
      <c r="AG1198" s="10">
        <v>1</v>
      </c>
      <c r="AH1198" s="3" t="s">
        <v>74</v>
      </c>
      <c r="AI1198" s="3" t="s">
        <v>1327</v>
      </c>
      <c r="AJ1198" t="s">
        <v>114</v>
      </c>
      <c r="AK1198" t="s">
        <v>114</v>
      </c>
      <c r="AL1198" t="s">
        <v>114</v>
      </c>
      <c r="AM1198" s="43" t="b">
        <v>0</v>
      </c>
      <c r="AN1198" s="3"/>
      <c r="AO1198" s="3"/>
      <c r="AP1198" s="43" t="b">
        <v>0</v>
      </c>
      <c r="AQ1198" s="3" t="b">
        <v>0</v>
      </c>
    </row>
    <row r="1199" spans="1:43" x14ac:dyDescent="0.25">
      <c r="A1199" s="39" t="str">
        <f>_xlfn.CONCAT(Table4[[#This Row],[Order]],"-",Table4[[#This Row],[Line]])</f>
        <v>77069-5</v>
      </c>
      <c r="B1199" s="1">
        <v>43486</v>
      </c>
      <c r="C1199" s="10">
        <v>77069</v>
      </c>
      <c r="D1199" s="7" t="s">
        <v>3272</v>
      </c>
      <c r="E1199" s="10">
        <v>5</v>
      </c>
      <c r="F1199" s="10">
        <v>1</v>
      </c>
      <c r="G1199" s="7" t="s">
        <v>42</v>
      </c>
      <c r="H1199" s="10">
        <v>2</v>
      </c>
      <c r="I1199" s="43" t="b">
        <v>0</v>
      </c>
      <c r="J1199" s="43" t="b">
        <v>0</v>
      </c>
      <c r="K1199" t="s">
        <v>114</v>
      </c>
      <c r="L1199" s="43" t="b">
        <v>0</v>
      </c>
      <c r="M1199" s="43" t="b">
        <v>0</v>
      </c>
      <c r="N1199" s="43" t="b">
        <v>0</v>
      </c>
      <c r="O1199" t="s">
        <v>114</v>
      </c>
      <c r="P1199" t="s">
        <v>114</v>
      </c>
      <c r="Q1199" t="s">
        <v>114</v>
      </c>
      <c r="R1199" t="s">
        <v>114</v>
      </c>
      <c r="S1199" t="s">
        <v>114</v>
      </c>
      <c r="T1199" t="s">
        <v>114</v>
      </c>
      <c r="U1199" t="s">
        <v>114</v>
      </c>
      <c r="V1199" t="s">
        <v>114</v>
      </c>
      <c r="W1199" s="5">
        <v>43481</v>
      </c>
      <c r="X1199" s="7" t="s">
        <v>114</v>
      </c>
      <c r="Y1199" s="7"/>
      <c r="Z1199" s="7" t="s">
        <v>39</v>
      </c>
      <c r="AA1199" s="7" t="s">
        <v>114</v>
      </c>
      <c r="AB1199" s="7" t="s">
        <v>74</v>
      </c>
      <c r="AC1199" s="10">
        <v>10</v>
      </c>
      <c r="AD1199" s="7" t="s">
        <v>3271</v>
      </c>
      <c r="AE1199" s="7"/>
      <c r="AF1199" s="7" t="s">
        <v>114</v>
      </c>
      <c r="AG1199" s="10">
        <v>2</v>
      </c>
      <c r="AH1199" s="3" t="s">
        <v>74</v>
      </c>
      <c r="AI1199" s="3" t="s">
        <v>1327</v>
      </c>
      <c r="AJ1199" t="s">
        <v>114</v>
      </c>
      <c r="AK1199" t="s">
        <v>114</v>
      </c>
      <c r="AL1199" t="s">
        <v>114</v>
      </c>
      <c r="AM1199" s="43" t="b">
        <v>0</v>
      </c>
      <c r="AN1199" s="3"/>
      <c r="AO1199" s="3"/>
      <c r="AP1199" s="43" t="b">
        <v>0</v>
      </c>
      <c r="AQ1199" s="3" t="b">
        <v>0</v>
      </c>
    </row>
    <row r="1200" spans="1:43" x14ac:dyDescent="0.25">
      <c r="A1200" s="39" t="str">
        <f>_xlfn.CONCAT(Table4[[#This Row],[Order]],"-",Table4[[#This Row],[Line]])</f>
        <v>77069-6</v>
      </c>
      <c r="B1200" s="1">
        <v>43486</v>
      </c>
      <c r="C1200" s="10">
        <v>77069</v>
      </c>
      <c r="D1200" s="7" t="s">
        <v>3274</v>
      </c>
      <c r="E1200" s="10">
        <v>6</v>
      </c>
      <c r="F1200" s="10">
        <v>1</v>
      </c>
      <c r="G1200" s="7" t="s">
        <v>42</v>
      </c>
      <c r="H1200" s="10">
        <v>2</v>
      </c>
      <c r="I1200" s="43" t="b">
        <v>0</v>
      </c>
      <c r="J1200" s="43" t="b">
        <v>0</v>
      </c>
      <c r="K1200" t="s">
        <v>114</v>
      </c>
      <c r="L1200" s="43" t="b">
        <v>0</v>
      </c>
      <c r="M1200" s="43" t="b">
        <v>0</v>
      </c>
      <c r="N1200" s="43" t="b">
        <v>0</v>
      </c>
      <c r="O1200" t="s">
        <v>114</v>
      </c>
      <c r="P1200" t="s">
        <v>114</v>
      </c>
      <c r="Q1200" t="s">
        <v>114</v>
      </c>
      <c r="R1200" t="s">
        <v>114</v>
      </c>
      <c r="S1200" t="s">
        <v>114</v>
      </c>
      <c r="T1200" t="s">
        <v>114</v>
      </c>
      <c r="U1200" t="s">
        <v>114</v>
      </c>
      <c r="V1200" t="s">
        <v>114</v>
      </c>
      <c r="W1200" s="5">
        <v>43481</v>
      </c>
      <c r="X1200" s="7" t="s">
        <v>114</v>
      </c>
      <c r="Y1200" s="7"/>
      <c r="Z1200" s="7" t="s">
        <v>39</v>
      </c>
      <c r="AA1200" s="7" t="s">
        <v>114</v>
      </c>
      <c r="AB1200" s="7" t="s">
        <v>74</v>
      </c>
      <c r="AC1200" s="10">
        <v>10</v>
      </c>
      <c r="AD1200" s="7" t="s">
        <v>3273</v>
      </c>
      <c r="AE1200" s="7"/>
      <c r="AF1200" s="7" t="s">
        <v>114</v>
      </c>
      <c r="AG1200" s="10">
        <v>2</v>
      </c>
      <c r="AH1200" s="3" t="s">
        <v>74</v>
      </c>
      <c r="AI1200" s="3" t="s">
        <v>1327</v>
      </c>
      <c r="AJ1200" t="s">
        <v>114</v>
      </c>
      <c r="AK1200" t="s">
        <v>114</v>
      </c>
      <c r="AL1200" t="s">
        <v>114</v>
      </c>
      <c r="AM1200" s="43" t="b">
        <v>0</v>
      </c>
      <c r="AN1200" s="3"/>
      <c r="AO1200" s="3"/>
      <c r="AP1200" s="43" t="b">
        <v>0</v>
      </c>
      <c r="AQ1200" s="3" t="b">
        <v>0</v>
      </c>
    </row>
    <row r="1201" spans="1:43" x14ac:dyDescent="0.25">
      <c r="A1201" s="39" t="str">
        <f>_xlfn.CONCAT(Table4[[#This Row],[Order]],"-",Table4[[#This Row],[Line]])</f>
        <v>77070-1</v>
      </c>
      <c r="B1201" s="1">
        <v>43475</v>
      </c>
      <c r="C1201" s="10">
        <v>77070</v>
      </c>
      <c r="D1201" s="7" t="s">
        <v>2617</v>
      </c>
      <c r="E1201" s="10">
        <v>1</v>
      </c>
      <c r="F1201" s="10">
        <v>1</v>
      </c>
      <c r="G1201" s="7" t="s">
        <v>165</v>
      </c>
      <c r="H1201" s="10">
        <v>1</v>
      </c>
      <c r="I1201" s="43" t="b">
        <v>1</v>
      </c>
      <c r="J1201" s="43" t="b">
        <v>0</v>
      </c>
      <c r="K1201" t="s">
        <v>114</v>
      </c>
      <c r="L1201" s="43" t="b">
        <v>0</v>
      </c>
      <c r="M1201" s="43" t="b">
        <v>1</v>
      </c>
      <c r="N1201" s="43" t="b">
        <v>1</v>
      </c>
      <c r="O1201" t="s">
        <v>114</v>
      </c>
      <c r="P1201" t="s">
        <v>114</v>
      </c>
      <c r="Q1201" t="s">
        <v>114</v>
      </c>
      <c r="R1201" t="s">
        <v>114</v>
      </c>
      <c r="S1201" t="s">
        <v>114</v>
      </c>
      <c r="T1201" t="s">
        <v>114</v>
      </c>
      <c r="U1201" t="s">
        <v>114</v>
      </c>
      <c r="V1201" t="s">
        <v>114</v>
      </c>
      <c r="W1201" s="5">
        <v>43472</v>
      </c>
      <c r="X1201" s="7" t="s">
        <v>151</v>
      </c>
      <c r="Y1201" s="7"/>
      <c r="Z1201" s="7" t="s">
        <v>4617</v>
      </c>
      <c r="AA1201" s="7" t="s">
        <v>125</v>
      </c>
      <c r="AB1201" s="7" t="s">
        <v>74</v>
      </c>
      <c r="AC1201" s="10">
        <v>12</v>
      </c>
      <c r="AD1201" s="7" t="s">
        <v>2616</v>
      </c>
      <c r="AE1201" s="7"/>
      <c r="AF1201" s="7" t="s">
        <v>114</v>
      </c>
      <c r="AG1201" s="10">
        <v>1</v>
      </c>
      <c r="AH1201" s="3" t="s">
        <v>74</v>
      </c>
      <c r="AI1201" s="3" t="s">
        <v>1331</v>
      </c>
      <c r="AJ1201" t="s">
        <v>114</v>
      </c>
      <c r="AK1201" t="s">
        <v>114</v>
      </c>
      <c r="AL1201" t="s">
        <v>114</v>
      </c>
      <c r="AM1201" s="43" t="b">
        <v>0</v>
      </c>
      <c r="AN1201" s="3"/>
      <c r="AO1201" s="3"/>
      <c r="AP1201" s="43" t="b">
        <v>0</v>
      </c>
      <c r="AQ1201" s="3" t="b">
        <v>1</v>
      </c>
    </row>
    <row r="1202" spans="1:43" x14ac:dyDescent="0.25">
      <c r="A1202" s="39" t="str">
        <f>_xlfn.CONCAT(Table4[[#This Row],[Order]],"-",Table4[[#This Row],[Line]])</f>
        <v>77109-1</v>
      </c>
      <c r="B1202" s="5">
        <v>43467</v>
      </c>
      <c r="C1202" s="8">
        <v>77109</v>
      </c>
      <c r="D1202" s="3" t="s">
        <v>2299</v>
      </c>
      <c r="E1202" s="8">
        <v>1</v>
      </c>
      <c r="F1202" s="8">
        <v>1</v>
      </c>
      <c r="G1202" s="3" t="s">
        <v>29</v>
      </c>
      <c r="H1202" s="8">
        <v>1</v>
      </c>
      <c r="I1202" s="43" t="b">
        <v>1</v>
      </c>
      <c r="J1202" s="43" t="b">
        <v>1</v>
      </c>
      <c r="K1202" t="s">
        <v>135</v>
      </c>
      <c r="L1202" s="43" t="b">
        <v>1</v>
      </c>
      <c r="M1202" s="43" t="b">
        <v>1</v>
      </c>
      <c r="N1202" s="43" t="b">
        <v>1</v>
      </c>
      <c r="O1202" t="s">
        <v>114</v>
      </c>
      <c r="P1202" t="s">
        <v>138</v>
      </c>
      <c r="Q1202" t="s">
        <v>114</v>
      </c>
      <c r="R1202" t="s">
        <v>114</v>
      </c>
      <c r="S1202" t="s">
        <v>138</v>
      </c>
      <c r="T1202" t="s">
        <v>114</v>
      </c>
      <c r="U1202" t="s">
        <v>114</v>
      </c>
      <c r="V1202" t="s">
        <v>114</v>
      </c>
      <c r="W1202" s="5">
        <v>43461</v>
      </c>
      <c r="X1202" s="3" t="s">
        <v>3126</v>
      </c>
      <c r="Y1202" s="3" t="s">
        <v>5084</v>
      </c>
      <c r="Z1202" s="3" t="s">
        <v>3141</v>
      </c>
      <c r="AA1202" s="3" t="s">
        <v>114</v>
      </c>
      <c r="AB1202" s="3" t="s">
        <v>74</v>
      </c>
      <c r="AC1202" s="8">
        <v>1</v>
      </c>
      <c r="AD1202" s="3" t="s">
        <v>100</v>
      </c>
      <c r="AE1202" s="3">
        <v>43461</v>
      </c>
      <c r="AF1202" s="3" t="s">
        <v>114</v>
      </c>
      <c r="AG1202" s="8">
        <v>1</v>
      </c>
      <c r="AH1202" s="3" t="s">
        <v>74</v>
      </c>
      <c r="AI1202" s="3" t="s">
        <v>1330</v>
      </c>
      <c r="AJ1202" t="s">
        <v>135</v>
      </c>
      <c r="AK1202" t="s">
        <v>114</v>
      </c>
      <c r="AL1202" t="s">
        <v>114</v>
      </c>
      <c r="AM1202" s="43" t="b">
        <v>0</v>
      </c>
      <c r="AN1202" s="3"/>
      <c r="AO1202" s="3"/>
      <c r="AP1202" s="43" t="b">
        <v>0</v>
      </c>
      <c r="AQ1202" s="3" t="b">
        <v>0</v>
      </c>
    </row>
    <row r="1203" spans="1:43" x14ac:dyDescent="0.25">
      <c r="A1203" s="39" t="str">
        <f>_xlfn.CONCAT(Table4[[#This Row],[Order]],"-",Table4[[#This Row],[Line]])</f>
        <v>77109-2</v>
      </c>
      <c r="B1203" s="5">
        <v>43467</v>
      </c>
      <c r="C1203" s="8">
        <v>77109</v>
      </c>
      <c r="D1203" s="3" t="s">
        <v>2300</v>
      </c>
      <c r="E1203" s="8">
        <v>2</v>
      </c>
      <c r="F1203" s="8">
        <v>1</v>
      </c>
      <c r="G1203" s="3" t="s">
        <v>29</v>
      </c>
      <c r="H1203" s="8">
        <v>4</v>
      </c>
      <c r="I1203" s="43" t="b">
        <v>1</v>
      </c>
      <c r="J1203" s="43" t="b">
        <v>1</v>
      </c>
      <c r="K1203" t="s">
        <v>135</v>
      </c>
      <c r="L1203" s="43" t="b">
        <v>1</v>
      </c>
      <c r="M1203" s="43" t="b">
        <v>1</v>
      </c>
      <c r="N1203" s="43" t="b">
        <v>1</v>
      </c>
      <c r="O1203" t="s">
        <v>114</v>
      </c>
      <c r="P1203" t="s">
        <v>138</v>
      </c>
      <c r="Q1203" t="s">
        <v>114</v>
      </c>
      <c r="R1203" t="s">
        <v>114</v>
      </c>
      <c r="S1203" t="s">
        <v>138</v>
      </c>
      <c r="T1203" t="s">
        <v>114</v>
      </c>
      <c r="U1203" t="s">
        <v>114</v>
      </c>
      <c r="V1203" t="s">
        <v>114</v>
      </c>
      <c r="W1203" s="5">
        <v>43461</v>
      </c>
      <c r="X1203" s="3" t="s">
        <v>151</v>
      </c>
      <c r="Y1203" s="3" t="s">
        <v>5085</v>
      </c>
      <c r="Z1203" s="3" t="s">
        <v>3142</v>
      </c>
      <c r="AA1203" s="3" t="s">
        <v>114</v>
      </c>
      <c r="AB1203" s="3" t="s">
        <v>74</v>
      </c>
      <c r="AC1203" s="8">
        <v>1</v>
      </c>
      <c r="AD1203" s="3" t="s">
        <v>100</v>
      </c>
      <c r="AE1203" s="3">
        <v>43461</v>
      </c>
      <c r="AF1203" s="3" t="s">
        <v>114</v>
      </c>
      <c r="AG1203" s="8">
        <v>4</v>
      </c>
      <c r="AH1203" s="3" t="s">
        <v>74</v>
      </c>
      <c r="AI1203" s="3" t="s">
        <v>1330</v>
      </c>
      <c r="AJ1203" t="s">
        <v>135</v>
      </c>
      <c r="AK1203" t="s">
        <v>114</v>
      </c>
      <c r="AL1203" t="s">
        <v>114</v>
      </c>
      <c r="AM1203" s="43" t="b">
        <v>0</v>
      </c>
      <c r="AN1203" s="3"/>
      <c r="AO1203" s="3"/>
      <c r="AP1203" s="43" t="b">
        <v>0</v>
      </c>
      <c r="AQ1203" s="3" t="b">
        <v>0</v>
      </c>
    </row>
    <row r="1204" spans="1:43" x14ac:dyDescent="0.25">
      <c r="A1204" s="39" t="str">
        <f>_xlfn.CONCAT(Table4[[#This Row],[Order]],"-",Table4[[#This Row],[Line]])</f>
        <v>77109-3</v>
      </c>
      <c r="B1204" s="5">
        <v>43467</v>
      </c>
      <c r="C1204" s="8">
        <v>77109</v>
      </c>
      <c r="D1204" s="3" t="s">
        <v>2301</v>
      </c>
      <c r="E1204" s="8">
        <v>3</v>
      </c>
      <c r="F1204" s="8">
        <v>1</v>
      </c>
      <c r="G1204" s="3" t="s">
        <v>29</v>
      </c>
      <c r="H1204" s="8">
        <v>4</v>
      </c>
      <c r="I1204" s="43" t="b">
        <v>1</v>
      </c>
      <c r="J1204" s="43" t="b">
        <v>1</v>
      </c>
      <c r="K1204" t="s">
        <v>135</v>
      </c>
      <c r="L1204" s="43" t="b">
        <v>1</v>
      </c>
      <c r="M1204" s="43" t="b">
        <v>1</v>
      </c>
      <c r="N1204" s="43" t="b">
        <v>1</v>
      </c>
      <c r="O1204" t="s">
        <v>114</v>
      </c>
      <c r="P1204" t="s">
        <v>138</v>
      </c>
      <c r="Q1204" t="s">
        <v>114</v>
      </c>
      <c r="R1204" t="s">
        <v>114</v>
      </c>
      <c r="S1204" t="s">
        <v>138</v>
      </c>
      <c r="T1204" t="s">
        <v>114</v>
      </c>
      <c r="U1204" t="s">
        <v>114</v>
      </c>
      <c r="V1204" t="s">
        <v>114</v>
      </c>
      <c r="W1204" s="5">
        <v>43461</v>
      </c>
      <c r="X1204" s="3" t="s">
        <v>151</v>
      </c>
      <c r="Y1204" s="3" t="s">
        <v>5086</v>
      </c>
      <c r="Z1204" s="3" t="s">
        <v>92</v>
      </c>
      <c r="AA1204" s="3" t="s">
        <v>114</v>
      </c>
      <c r="AB1204" s="3" t="s">
        <v>74</v>
      </c>
      <c r="AC1204" s="8">
        <v>1</v>
      </c>
      <c r="AD1204" s="3" t="s">
        <v>100</v>
      </c>
      <c r="AE1204" s="3">
        <v>43461</v>
      </c>
      <c r="AF1204" s="3" t="s">
        <v>114</v>
      </c>
      <c r="AG1204" s="8">
        <v>4</v>
      </c>
      <c r="AH1204" s="3" t="s">
        <v>74</v>
      </c>
      <c r="AI1204" s="3" t="s">
        <v>1330</v>
      </c>
      <c r="AJ1204" t="s">
        <v>135</v>
      </c>
      <c r="AK1204" t="s">
        <v>114</v>
      </c>
      <c r="AL1204" t="s">
        <v>114</v>
      </c>
      <c r="AM1204" s="43" t="b">
        <v>0</v>
      </c>
      <c r="AN1204" s="3"/>
      <c r="AO1204" s="3"/>
      <c r="AP1204" s="43" t="b">
        <v>0</v>
      </c>
      <c r="AQ1204" s="3" t="b">
        <v>0</v>
      </c>
    </row>
    <row r="1205" spans="1:43" x14ac:dyDescent="0.25">
      <c r="A1205" s="39" t="str">
        <f>_xlfn.CONCAT(Table4[[#This Row],[Order]],"-",Table4[[#This Row],[Line]])</f>
        <v>77121-1</v>
      </c>
      <c r="B1205" s="5">
        <v>43486</v>
      </c>
      <c r="C1205" s="8">
        <v>77121</v>
      </c>
      <c r="D1205" s="3" t="s">
        <v>3697</v>
      </c>
      <c r="E1205" s="8">
        <v>1</v>
      </c>
      <c r="F1205" s="8">
        <v>1</v>
      </c>
      <c r="G1205" s="3" t="s">
        <v>42</v>
      </c>
      <c r="H1205" s="8">
        <v>1</v>
      </c>
      <c r="I1205" s="43" t="b">
        <v>0</v>
      </c>
      <c r="J1205" s="43" t="b">
        <v>0</v>
      </c>
      <c r="K1205" t="s">
        <v>114</v>
      </c>
      <c r="L1205" s="43" t="b">
        <v>0</v>
      </c>
      <c r="M1205" s="43" t="b">
        <v>0</v>
      </c>
      <c r="N1205" s="43" t="b">
        <v>0</v>
      </c>
      <c r="O1205" t="s">
        <v>114</v>
      </c>
      <c r="P1205" t="s">
        <v>114</v>
      </c>
      <c r="Q1205" t="s">
        <v>114</v>
      </c>
      <c r="R1205" t="s">
        <v>114</v>
      </c>
      <c r="S1205" t="s">
        <v>114</v>
      </c>
      <c r="T1205" t="s">
        <v>114</v>
      </c>
      <c r="U1205" t="s">
        <v>114</v>
      </c>
      <c r="V1205" t="s">
        <v>114</v>
      </c>
      <c r="W1205" s="5">
        <v>43481</v>
      </c>
      <c r="X1205" s="3" t="s">
        <v>114</v>
      </c>
      <c r="Y1205" s="3"/>
      <c r="Z1205" s="3" t="s">
        <v>4903</v>
      </c>
      <c r="AA1205" s="3" t="s">
        <v>114</v>
      </c>
      <c r="AB1205" s="3" t="s">
        <v>74</v>
      </c>
      <c r="AC1205" s="8">
        <v>7</v>
      </c>
      <c r="AD1205" s="3" t="s">
        <v>96</v>
      </c>
      <c r="AE1205" s="3"/>
      <c r="AF1205" s="3" t="s">
        <v>114</v>
      </c>
      <c r="AG1205" s="8">
        <v>3</v>
      </c>
      <c r="AH1205" s="3" t="s">
        <v>74</v>
      </c>
      <c r="AI1205" s="3" t="s">
        <v>1328</v>
      </c>
      <c r="AJ1205" t="s">
        <v>114</v>
      </c>
      <c r="AK1205" t="s">
        <v>114</v>
      </c>
      <c r="AL1205" t="s">
        <v>114</v>
      </c>
      <c r="AM1205" s="43" t="b">
        <v>0</v>
      </c>
      <c r="AN1205" s="3"/>
      <c r="AO1205" s="3"/>
      <c r="AP1205" s="43" t="b">
        <v>0</v>
      </c>
      <c r="AQ1205" s="3" t="b">
        <v>0</v>
      </c>
    </row>
    <row r="1206" spans="1:43" x14ac:dyDescent="0.25">
      <c r="A1206" s="39" t="str">
        <f>_xlfn.CONCAT(Table4[[#This Row],[Order]],"-",Table4[[#This Row],[Line]])</f>
        <v>77121-2</v>
      </c>
      <c r="B1206" s="5">
        <v>43486</v>
      </c>
      <c r="C1206" s="8">
        <v>77121</v>
      </c>
      <c r="D1206" s="3" t="s">
        <v>3698</v>
      </c>
      <c r="E1206" s="8">
        <v>2</v>
      </c>
      <c r="F1206" s="8">
        <v>1</v>
      </c>
      <c r="G1206" s="3" t="s">
        <v>42</v>
      </c>
      <c r="H1206" s="8">
        <v>1</v>
      </c>
      <c r="I1206" s="43" t="b">
        <v>0</v>
      </c>
      <c r="J1206" s="43" t="b">
        <v>0</v>
      </c>
      <c r="K1206" t="s">
        <v>114</v>
      </c>
      <c r="L1206" s="43" t="b">
        <v>0</v>
      </c>
      <c r="M1206" s="43" t="b">
        <v>0</v>
      </c>
      <c r="N1206" s="43" t="b">
        <v>0</v>
      </c>
      <c r="O1206" t="s">
        <v>114</v>
      </c>
      <c r="P1206" t="s">
        <v>114</v>
      </c>
      <c r="Q1206" t="s">
        <v>114</v>
      </c>
      <c r="R1206" t="s">
        <v>114</v>
      </c>
      <c r="S1206" t="s">
        <v>114</v>
      </c>
      <c r="T1206" t="s">
        <v>114</v>
      </c>
      <c r="U1206" t="s">
        <v>114</v>
      </c>
      <c r="V1206" t="s">
        <v>114</v>
      </c>
      <c r="W1206" s="5">
        <v>43481</v>
      </c>
      <c r="X1206" s="3" t="s">
        <v>114</v>
      </c>
      <c r="Y1206" s="3"/>
      <c r="Z1206" s="3" t="s">
        <v>4860</v>
      </c>
      <c r="AA1206" s="3" t="s">
        <v>114</v>
      </c>
      <c r="AB1206" s="3" t="s">
        <v>74</v>
      </c>
      <c r="AC1206" s="8">
        <v>7</v>
      </c>
      <c r="AD1206" s="3" t="s">
        <v>96</v>
      </c>
      <c r="AE1206" s="3"/>
      <c r="AF1206" s="3" t="s">
        <v>114</v>
      </c>
      <c r="AG1206" s="8">
        <v>3</v>
      </c>
      <c r="AH1206" s="3" t="s">
        <v>74</v>
      </c>
      <c r="AI1206" s="3" t="s">
        <v>1328</v>
      </c>
      <c r="AJ1206" t="s">
        <v>114</v>
      </c>
      <c r="AK1206" t="s">
        <v>114</v>
      </c>
      <c r="AL1206" t="s">
        <v>114</v>
      </c>
      <c r="AM1206" s="43" t="b">
        <v>0</v>
      </c>
      <c r="AN1206" s="3"/>
      <c r="AO1206" s="3"/>
      <c r="AP1206" s="43" t="b">
        <v>0</v>
      </c>
      <c r="AQ1206" s="3" t="b">
        <v>0</v>
      </c>
    </row>
    <row r="1207" spans="1:43" x14ac:dyDescent="0.25">
      <c r="A1207" s="39" t="str">
        <f>_xlfn.CONCAT(Table4[[#This Row],[Order]],"-",Table4[[#This Row],[Line]])</f>
        <v>77121-3</v>
      </c>
      <c r="B1207" s="5">
        <v>43486</v>
      </c>
      <c r="C1207" s="8">
        <v>77121</v>
      </c>
      <c r="D1207" s="3" t="s">
        <v>3699</v>
      </c>
      <c r="E1207" s="8">
        <v>3</v>
      </c>
      <c r="F1207" s="8">
        <v>1</v>
      </c>
      <c r="G1207" s="3" t="s">
        <v>42</v>
      </c>
      <c r="H1207" s="8">
        <v>1</v>
      </c>
      <c r="I1207" s="43" t="b">
        <v>0</v>
      </c>
      <c r="J1207" s="43" t="b">
        <v>0</v>
      </c>
      <c r="K1207" t="s">
        <v>114</v>
      </c>
      <c r="L1207" s="43" t="b">
        <v>0</v>
      </c>
      <c r="M1207" s="43" t="b">
        <v>0</v>
      </c>
      <c r="N1207" s="43" t="b">
        <v>0</v>
      </c>
      <c r="O1207" t="s">
        <v>114</v>
      </c>
      <c r="P1207" t="s">
        <v>114</v>
      </c>
      <c r="Q1207" t="s">
        <v>114</v>
      </c>
      <c r="R1207" t="s">
        <v>114</v>
      </c>
      <c r="S1207" t="s">
        <v>114</v>
      </c>
      <c r="T1207" t="s">
        <v>114</v>
      </c>
      <c r="U1207" t="s">
        <v>114</v>
      </c>
      <c r="V1207" t="s">
        <v>114</v>
      </c>
      <c r="W1207" s="5">
        <v>43481</v>
      </c>
      <c r="X1207" s="3" t="s">
        <v>114</v>
      </c>
      <c r="Y1207" s="3"/>
      <c r="Z1207" s="3" t="s">
        <v>4904</v>
      </c>
      <c r="AA1207" s="3" t="s">
        <v>114</v>
      </c>
      <c r="AB1207" s="3" t="s">
        <v>74</v>
      </c>
      <c r="AC1207" s="8">
        <v>7</v>
      </c>
      <c r="AD1207" s="3" t="s">
        <v>96</v>
      </c>
      <c r="AE1207" s="3"/>
      <c r="AF1207" s="3" t="s">
        <v>114</v>
      </c>
      <c r="AG1207" s="8">
        <v>3</v>
      </c>
      <c r="AH1207" s="3" t="s">
        <v>74</v>
      </c>
      <c r="AI1207" s="3" t="s">
        <v>1328</v>
      </c>
      <c r="AJ1207" t="s">
        <v>114</v>
      </c>
      <c r="AK1207" t="s">
        <v>114</v>
      </c>
      <c r="AL1207" t="s">
        <v>114</v>
      </c>
      <c r="AM1207" s="43" t="b">
        <v>0</v>
      </c>
      <c r="AN1207" s="3"/>
      <c r="AO1207" s="3"/>
      <c r="AP1207" s="43" t="b">
        <v>0</v>
      </c>
      <c r="AQ1207" s="3" t="b">
        <v>0</v>
      </c>
    </row>
    <row r="1208" spans="1:43" x14ac:dyDescent="0.25">
      <c r="A1208" s="39" t="str">
        <f>_xlfn.CONCAT(Table4[[#This Row],[Order]],"-",Table4[[#This Row],[Line]])</f>
        <v>77121-4</v>
      </c>
      <c r="B1208" s="5">
        <v>43486</v>
      </c>
      <c r="C1208" s="8">
        <v>77121</v>
      </c>
      <c r="D1208" s="3" t="s">
        <v>3700</v>
      </c>
      <c r="E1208" s="8">
        <v>4</v>
      </c>
      <c r="F1208" s="8">
        <v>1</v>
      </c>
      <c r="G1208" s="3" t="s">
        <v>42</v>
      </c>
      <c r="H1208" s="8">
        <v>1</v>
      </c>
      <c r="I1208" s="43" t="b">
        <v>0</v>
      </c>
      <c r="J1208" s="43" t="b">
        <v>0</v>
      </c>
      <c r="K1208" t="s">
        <v>114</v>
      </c>
      <c r="L1208" s="43" t="b">
        <v>0</v>
      </c>
      <c r="M1208" s="43" t="b">
        <v>0</v>
      </c>
      <c r="N1208" s="43" t="b">
        <v>0</v>
      </c>
      <c r="O1208" t="s">
        <v>114</v>
      </c>
      <c r="P1208" t="s">
        <v>114</v>
      </c>
      <c r="Q1208" t="s">
        <v>114</v>
      </c>
      <c r="R1208" t="s">
        <v>114</v>
      </c>
      <c r="S1208" t="s">
        <v>114</v>
      </c>
      <c r="T1208" t="s">
        <v>114</v>
      </c>
      <c r="U1208" t="s">
        <v>114</v>
      </c>
      <c r="V1208" t="s">
        <v>114</v>
      </c>
      <c r="W1208" s="5">
        <v>43481</v>
      </c>
      <c r="X1208" s="3" t="s">
        <v>114</v>
      </c>
      <c r="Y1208" s="3"/>
      <c r="Z1208" s="3" t="s">
        <v>4905</v>
      </c>
      <c r="AA1208" s="3" t="s">
        <v>114</v>
      </c>
      <c r="AB1208" s="3" t="s">
        <v>74</v>
      </c>
      <c r="AC1208" s="8">
        <v>7</v>
      </c>
      <c r="AD1208" s="3" t="s">
        <v>96</v>
      </c>
      <c r="AE1208" s="3"/>
      <c r="AF1208" s="3" t="s">
        <v>114</v>
      </c>
      <c r="AG1208" s="8">
        <v>3</v>
      </c>
      <c r="AH1208" s="3" t="s">
        <v>74</v>
      </c>
      <c r="AI1208" s="3" t="s">
        <v>1328</v>
      </c>
      <c r="AJ1208" t="s">
        <v>114</v>
      </c>
      <c r="AK1208" t="s">
        <v>114</v>
      </c>
      <c r="AL1208" t="s">
        <v>114</v>
      </c>
      <c r="AM1208" s="43" t="b">
        <v>0</v>
      </c>
      <c r="AN1208" s="3"/>
      <c r="AO1208" s="3"/>
      <c r="AP1208" s="43" t="b">
        <v>0</v>
      </c>
      <c r="AQ1208" s="3" t="b">
        <v>0</v>
      </c>
    </row>
    <row r="1209" spans="1:43" x14ac:dyDescent="0.25">
      <c r="A1209" s="39" t="str">
        <f>_xlfn.CONCAT(Table4[[#This Row],[Order]],"-",Table4[[#This Row],[Line]])</f>
        <v>77121-5</v>
      </c>
      <c r="B1209" s="5">
        <v>43486</v>
      </c>
      <c r="C1209" s="8">
        <v>77121</v>
      </c>
      <c r="D1209" s="3" t="s">
        <v>3701</v>
      </c>
      <c r="E1209" s="8">
        <v>5</v>
      </c>
      <c r="F1209" s="8">
        <v>1</v>
      </c>
      <c r="G1209" s="3" t="s">
        <v>42</v>
      </c>
      <c r="H1209" s="8">
        <v>1</v>
      </c>
      <c r="I1209" s="43" t="b">
        <v>0</v>
      </c>
      <c r="J1209" s="43" t="b">
        <v>0</v>
      </c>
      <c r="K1209" t="s">
        <v>114</v>
      </c>
      <c r="L1209" s="43" t="b">
        <v>0</v>
      </c>
      <c r="M1209" s="43" t="b">
        <v>0</v>
      </c>
      <c r="N1209" s="43" t="b">
        <v>0</v>
      </c>
      <c r="O1209" t="s">
        <v>114</v>
      </c>
      <c r="P1209" t="s">
        <v>114</v>
      </c>
      <c r="Q1209" t="s">
        <v>114</v>
      </c>
      <c r="R1209" t="s">
        <v>114</v>
      </c>
      <c r="S1209" t="s">
        <v>114</v>
      </c>
      <c r="T1209" t="s">
        <v>114</v>
      </c>
      <c r="U1209" t="s">
        <v>114</v>
      </c>
      <c r="V1209" t="s">
        <v>114</v>
      </c>
      <c r="W1209" s="5">
        <v>43481</v>
      </c>
      <c r="X1209" s="3" t="s">
        <v>114</v>
      </c>
      <c r="Y1209" s="3"/>
      <c r="Z1209" s="3" t="s">
        <v>4842</v>
      </c>
      <c r="AA1209" s="3" t="s">
        <v>114</v>
      </c>
      <c r="AB1209" s="3" t="s">
        <v>74</v>
      </c>
      <c r="AC1209" s="8">
        <v>7</v>
      </c>
      <c r="AD1209" s="3" t="s">
        <v>957</v>
      </c>
      <c r="AE1209" s="3"/>
      <c r="AF1209" s="3" t="s">
        <v>114</v>
      </c>
      <c r="AG1209" s="8">
        <v>4</v>
      </c>
      <c r="AH1209" s="3" t="s">
        <v>74</v>
      </c>
      <c r="AI1209" s="3" t="s">
        <v>1328</v>
      </c>
      <c r="AJ1209" t="s">
        <v>114</v>
      </c>
      <c r="AK1209" t="s">
        <v>114</v>
      </c>
      <c r="AL1209" t="s">
        <v>114</v>
      </c>
      <c r="AM1209" s="43" t="b">
        <v>0</v>
      </c>
      <c r="AN1209" s="3"/>
      <c r="AO1209" s="3"/>
      <c r="AP1209" s="43" t="b">
        <v>0</v>
      </c>
      <c r="AQ1209" s="3" t="b">
        <v>0</v>
      </c>
    </row>
    <row r="1210" spans="1:43" x14ac:dyDescent="0.25">
      <c r="A1210" s="39" t="str">
        <f>_xlfn.CONCAT(Table4[[#This Row],[Order]],"-",Table4[[#This Row],[Line]])</f>
        <v>77121-6</v>
      </c>
      <c r="B1210" s="5">
        <v>43486</v>
      </c>
      <c r="C1210" s="8">
        <v>77121</v>
      </c>
      <c r="D1210" s="3" t="s">
        <v>3702</v>
      </c>
      <c r="E1210" s="8">
        <v>6</v>
      </c>
      <c r="F1210" s="8">
        <v>1</v>
      </c>
      <c r="G1210" s="3" t="s">
        <v>42</v>
      </c>
      <c r="H1210" s="8">
        <v>1</v>
      </c>
      <c r="I1210" s="43" t="b">
        <v>0</v>
      </c>
      <c r="J1210" s="43" t="b">
        <v>0</v>
      </c>
      <c r="K1210" t="s">
        <v>114</v>
      </c>
      <c r="L1210" s="43" t="b">
        <v>0</v>
      </c>
      <c r="M1210" s="43" t="b">
        <v>0</v>
      </c>
      <c r="N1210" s="43" t="b">
        <v>0</v>
      </c>
      <c r="O1210" t="s">
        <v>114</v>
      </c>
      <c r="P1210" t="s">
        <v>114</v>
      </c>
      <c r="Q1210" t="s">
        <v>114</v>
      </c>
      <c r="R1210" t="s">
        <v>114</v>
      </c>
      <c r="S1210" t="s">
        <v>114</v>
      </c>
      <c r="T1210" t="s">
        <v>114</v>
      </c>
      <c r="U1210" t="s">
        <v>114</v>
      </c>
      <c r="V1210" t="s">
        <v>114</v>
      </c>
      <c r="W1210" s="5">
        <v>43481</v>
      </c>
      <c r="X1210" s="3" t="s">
        <v>114</v>
      </c>
      <c r="Y1210" s="3"/>
      <c r="Z1210" s="3" t="s">
        <v>4906</v>
      </c>
      <c r="AA1210" s="3" t="s">
        <v>114</v>
      </c>
      <c r="AB1210" s="3" t="s">
        <v>74</v>
      </c>
      <c r="AC1210" s="8">
        <v>7</v>
      </c>
      <c r="AD1210" s="3" t="s">
        <v>1133</v>
      </c>
      <c r="AE1210" s="3"/>
      <c r="AF1210" s="3" t="s">
        <v>114</v>
      </c>
      <c r="AG1210" s="8">
        <v>1</v>
      </c>
      <c r="AH1210" s="3" t="s">
        <v>74</v>
      </c>
      <c r="AI1210" s="3" t="s">
        <v>1328</v>
      </c>
      <c r="AJ1210" t="s">
        <v>114</v>
      </c>
      <c r="AK1210" t="s">
        <v>114</v>
      </c>
      <c r="AL1210" t="s">
        <v>114</v>
      </c>
      <c r="AM1210" s="43" t="b">
        <v>0</v>
      </c>
      <c r="AN1210" s="3"/>
      <c r="AO1210" s="3"/>
      <c r="AP1210" s="43" t="b">
        <v>0</v>
      </c>
      <c r="AQ1210" s="3" t="b">
        <v>0</v>
      </c>
    </row>
    <row r="1211" spans="1:43" x14ac:dyDescent="0.25">
      <c r="A1211" s="39" t="str">
        <f>_xlfn.CONCAT(Table4[[#This Row],[Order]],"-",Table4[[#This Row],[Line]])</f>
        <v>77121-7</v>
      </c>
      <c r="B1211" s="5">
        <v>43486</v>
      </c>
      <c r="C1211" s="8">
        <v>77121</v>
      </c>
      <c r="D1211" s="3" t="s">
        <v>1248</v>
      </c>
      <c r="E1211" s="8">
        <v>7</v>
      </c>
      <c r="F1211" s="8">
        <v>1</v>
      </c>
      <c r="G1211" s="3" t="s">
        <v>42</v>
      </c>
      <c r="H1211" s="8">
        <v>26</v>
      </c>
      <c r="I1211" s="43" t="b">
        <v>0</v>
      </c>
      <c r="J1211" s="43" t="b">
        <v>0</v>
      </c>
      <c r="K1211" t="s">
        <v>114</v>
      </c>
      <c r="L1211" s="43" t="b">
        <v>0</v>
      </c>
      <c r="M1211" s="43" t="b">
        <v>0</v>
      </c>
      <c r="N1211" s="43" t="b">
        <v>0</v>
      </c>
      <c r="O1211" t="s">
        <v>114</v>
      </c>
      <c r="P1211" t="s">
        <v>114</v>
      </c>
      <c r="Q1211" t="s">
        <v>114</v>
      </c>
      <c r="R1211" t="s">
        <v>114</v>
      </c>
      <c r="S1211" t="s">
        <v>114</v>
      </c>
      <c r="T1211" t="s">
        <v>114</v>
      </c>
      <c r="U1211" t="s">
        <v>114</v>
      </c>
      <c r="V1211" t="s">
        <v>114</v>
      </c>
      <c r="W1211" s="5">
        <v>43481</v>
      </c>
      <c r="X1211" s="3" t="s">
        <v>114</v>
      </c>
      <c r="Y1211" s="3"/>
      <c r="Z1211" s="3" t="s">
        <v>4859</v>
      </c>
      <c r="AA1211" s="3" t="s">
        <v>114</v>
      </c>
      <c r="AB1211" s="3" t="s">
        <v>74</v>
      </c>
      <c r="AC1211" s="8">
        <v>7</v>
      </c>
      <c r="AD1211" s="3" t="s">
        <v>161</v>
      </c>
      <c r="AE1211" s="3"/>
      <c r="AF1211" s="3" t="s">
        <v>114</v>
      </c>
      <c r="AG1211" s="8">
        <v>26</v>
      </c>
      <c r="AH1211" s="3" t="s">
        <v>74</v>
      </c>
      <c r="AI1211" s="3" t="s">
        <v>1328</v>
      </c>
      <c r="AJ1211" t="s">
        <v>114</v>
      </c>
      <c r="AK1211" t="s">
        <v>114</v>
      </c>
      <c r="AL1211" t="s">
        <v>114</v>
      </c>
      <c r="AM1211" s="43" t="b">
        <v>0</v>
      </c>
      <c r="AN1211" s="3"/>
      <c r="AO1211" s="3"/>
      <c r="AP1211" s="43" t="b">
        <v>0</v>
      </c>
      <c r="AQ1211" s="3" t="b">
        <v>0</v>
      </c>
    </row>
    <row r="1212" spans="1:43" x14ac:dyDescent="0.25">
      <c r="A1212" s="39" t="str">
        <f>_xlfn.CONCAT(Table4[[#This Row],[Order]],"-",Table4[[#This Row],[Line]])</f>
        <v>77121-9</v>
      </c>
      <c r="B1212" s="5">
        <v>43486</v>
      </c>
      <c r="C1212" s="8">
        <v>77121</v>
      </c>
      <c r="D1212" s="3" t="s">
        <v>3702</v>
      </c>
      <c r="E1212" s="8">
        <v>9</v>
      </c>
      <c r="F1212" s="8">
        <v>1</v>
      </c>
      <c r="G1212" s="3" t="s">
        <v>42</v>
      </c>
      <c r="H1212" s="8">
        <v>2</v>
      </c>
      <c r="I1212" s="43" t="b">
        <v>0</v>
      </c>
      <c r="J1212" s="43" t="b">
        <v>0</v>
      </c>
      <c r="K1212" t="s">
        <v>114</v>
      </c>
      <c r="L1212" s="43" t="b">
        <v>0</v>
      </c>
      <c r="M1212" s="43" t="b">
        <v>0</v>
      </c>
      <c r="N1212" s="43" t="b">
        <v>0</v>
      </c>
      <c r="O1212" t="s">
        <v>114</v>
      </c>
      <c r="P1212" t="s">
        <v>114</v>
      </c>
      <c r="Q1212" t="s">
        <v>114</v>
      </c>
      <c r="R1212" t="s">
        <v>114</v>
      </c>
      <c r="S1212" t="s">
        <v>114</v>
      </c>
      <c r="T1212" t="s">
        <v>114</v>
      </c>
      <c r="U1212" t="s">
        <v>114</v>
      </c>
      <c r="V1212" t="s">
        <v>114</v>
      </c>
      <c r="W1212" s="5">
        <v>43481</v>
      </c>
      <c r="X1212" s="3" t="s">
        <v>114</v>
      </c>
      <c r="Y1212" s="3"/>
      <c r="Z1212" s="3" t="s">
        <v>4906</v>
      </c>
      <c r="AA1212" s="3" t="s">
        <v>114</v>
      </c>
      <c r="AB1212" s="3" t="s">
        <v>74</v>
      </c>
      <c r="AC1212" s="8">
        <v>7</v>
      </c>
      <c r="AD1212" s="3" t="s">
        <v>1133</v>
      </c>
      <c r="AE1212" s="3"/>
      <c r="AF1212" s="3" t="s">
        <v>114</v>
      </c>
      <c r="AG1212" s="8">
        <v>2</v>
      </c>
      <c r="AH1212" s="3" t="s">
        <v>74</v>
      </c>
      <c r="AI1212" s="3" t="s">
        <v>1328</v>
      </c>
      <c r="AJ1212" t="s">
        <v>114</v>
      </c>
      <c r="AK1212" t="s">
        <v>114</v>
      </c>
      <c r="AL1212" t="s">
        <v>114</v>
      </c>
      <c r="AM1212" s="43" t="b">
        <v>0</v>
      </c>
      <c r="AN1212" s="3"/>
      <c r="AO1212" s="3"/>
      <c r="AP1212" s="43" t="b">
        <v>0</v>
      </c>
      <c r="AQ1212" s="3" t="b">
        <v>0</v>
      </c>
    </row>
    <row r="1213" spans="1:43" x14ac:dyDescent="0.25">
      <c r="A1213" s="39" t="str">
        <f>_xlfn.CONCAT(Table4[[#This Row],[Order]],"-",Table4[[#This Row],[Line]])</f>
        <v>77121-10</v>
      </c>
      <c r="B1213" s="5">
        <v>43486</v>
      </c>
      <c r="C1213" s="8">
        <v>77121</v>
      </c>
      <c r="D1213" s="3" t="s">
        <v>3701</v>
      </c>
      <c r="E1213" s="8">
        <v>10</v>
      </c>
      <c r="F1213" s="8">
        <v>1</v>
      </c>
      <c r="G1213" s="3" t="s">
        <v>42</v>
      </c>
      <c r="H1213" s="8">
        <v>2</v>
      </c>
      <c r="I1213" s="43" t="b">
        <v>0</v>
      </c>
      <c r="J1213" s="43" t="b">
        <v>0</v>
      </c>
      <c r="K1213" t="s">
        <v>114</v>
      </c>
      <c r="L1213" s="43" t="b">
        <v>0</v>
      </c>
      <c r="M1213" s="43" t="b">
        <v>0</v>
      </c>
      <c r="N1213" s="43" t="b">
        <v>0</v>
      </c>
      <c r="O1213" t="s">
        <v>114</v>
      </c>
      <c r="P1213" t="s">
        <v>114</v>
      </c>
      <c r="Q1213" t="s">
        <v>114</v>
      </c>
      <c r="R1213" t="s">
        <v>114</v>
      </c>
      <c r="S1213" t="s">
        <v>114</v>
      </c>
      <c r="T1213" t="s">
        <v>114</v>
      </c>
      <c r="U1213" t="s">
        <v>114</v>
      </c>
      <c r="V1213" t="s">
        <v>114</v>
      </c>
      <c r="W1213" s="5">
        <v>43481</v>
      </c>
      <c r="X1213" s="3" t="s">
        <v>114</v>
      </c>
      <c r="Y1213" s="3"/>
      <c r="Z1213" s="3" t="s">
        <v>4842</v>
      </c>
      <c r="AA1213" s="3" t="s">
        <v>41</v>
      </c>
      <c r="AB1213" s="3" t="s">
        <v>74</v>
      </c>
      <c r="AC1213" s="8">
        <v>7</v>
      </c>
      <c r="AD1213" s="3" t="s">
        <v>957</v>
      </c>
      <c r="AE1213" s="3"/>
      <c r="AF1213" s="3" t="s">
        <v>114</v>
      </c>
      <c r="AG1213" s="8">
        <v>8</v>
      </c>
      <c r="AH1213" s="3" t="s">
        <v>74</v>
      </c>
      <c r="AI1213" s="3" t="s">
        <v>1328</v>
      </c>
      <c r="AJ1213" t="s">
        <v>114</v>
      </c>
      <c r="AK1213" t="s">
        <v>114</v>
      </c>
      <c r="AL1213" t="s">
        <v>114</v>
      </c>
      <c r="AM1213" s="43" t="b">
        <v>0</v>
      </c>
      <c r="AN1213" s="3"/>
      <c r="AO1213" s="3"/>
      <c r="AP1213" s="43" t="b">
        <v>0</v>
      </c>
      <c r="AQ1213" s="3" t="b">
        <v>1</v>
      </c>
    </row>
    <row r="1214" spans="1:43" x14ac:dyDescent="0.25">
      <c r="A1214" s="39" t="str">
        <f>_xlfn.CONCAT(Table4[[#This Row],[Order]],"-",Table4[[#This Row],[Line]])</f>
        <v>77121-12</v>
      </c>
      <c r="B1214" s="5">
        <v>43486</v>
      </c>
      <c r="C1214" s="8">
        <v>77121</v>
      </c>
      <c r="D1214" s="3" t="s">
        <v>3703</v>
      </c>
      <c r="E1214" s="8">
        <v>12</v>
      </c>
      <c r="F1214" s="8">
        <v>1</v>
      </c>
      <c r="G1214" s="3" t="s">
        <v>42</v>
      </c>
      <c r="H1214" s="8">
        <v>12</v>
      </c>
      <c r="I1214" s="43" t="b">
        <v>0</v>
      </c>
      <c r="J1214" s="43" t="b">
        <v>0</v>
      </c>
      <c r="K1214" t="s">
        <v>114</v>
      </c>
      <c r="L1214" s="43" t="b">
        <v>0</v>
      </c>
      <c r="M1214" s="43" t="b">
        <v>0</v>
      </c>
      <c r="N1214" s="43" t="b">
        <v>0</v>
      </c>
      <c r="O1214" t="s">
        <v>114</v>
      </c>
      <c r="P1214" t="s">
        <v>114</v>
      </c>
      <c r="Q1214" t="s">
        <v>114</v>
      </c>
      <c r="R1214" t="s">
        <v>114</v>
      </c>
      <c r="S1214" t="s">
        <v>114</v>
      </c>
      <c r="T1214" t="s">
        <v>114</v>
      </c>
      <c r="U1214" t="s">
        <v>114</v>
      </c>
      <c r="V1214" t="s">
        <v>114</v>
      </c>
      <c r="W1214" s="5">
        <v>43481</v>
      </c>
      <c r="X1214" s="3" t="s">
        <v>114</v>
      </c>
      <c r="Y1214" s="3"/>
      <c r="Z1214" s="3" t="s">
        <v>4907</v>
      </c>
      <c r="AA1214" s="3" t="s">
        <v>114</v>
      </c>
      <c r="AB1214" s="3" t="s">
        <v>74</v>
      </c>
      <c r="AC1214" s="8">
        <v>7</v>
      </c>
      <c r="AD1214" s="3" t="s">
        <v>114</v>
      </c>
      <c r="AE1214" s="3"/>
      <c r="AF1214" s="3" t="s">
        <v>114</v>
      </c>
      <c r="AG1214" s="8">
        <v>12</v>
      </c>
      <c r="AH1214" s="3" t="s">
        <v>74</v>
      </c>
      <c r="AI1214" s="3" t="s">
        <v>1328</v>
      </c>
      <c r="AJ1214" t="s">
        <v>114</v>
      </c>
      <c r="AK1214" t="s">
        <v>114</v>
      </c>
      <c r="AL1214" t="s">
        <v>114</v>
      </c>
      <c r="AM1214" s="43" t="b">
        <v>0</v>
      </c>
      <c r="AN1214" s="3"/>
      <c r="AO1214" s="3"/>
      <c r="AP1214" s="43" t="b">
        <v>0</v>
      </c>
      <c r="AQ1214" s="3" t="b">
        <v>0</v>
      </c>
    </row>
    <row r="1215" spans="1:43" x14ac:dyDescent="0.25">
      <c r="A1215" s="39" t="str">
        <f>_xlfn.CONCAT(Table4[[#This Row],[Order]],"-",Table4[[#This Row],[Line]])</f>
        <v>77122-1</v>
      </c>
      <c r="B1215" s="1">
        <v>43475</v>
      </c>
      <c r="C1215" s="10">
        <v>77122</v>
      </c>
      <c r="D1215" s="7" t="s">
        <v>2721</v>
      </c>
      <c r="E1215" s="10">
        <v>1</v>
      </c>
      <c r="F1215" s="10">
        <v>1</v>
      </c>
      <c r="G1215" s="7" t="s">
        <v>42</v>
      </c>
      <c r="H1215" s="10">
        <v>2</v>
      </c>
      <c r="I1215" s="43" t="b">
        <v>0</v>
      </c>
      <c r="J1215" s="43" t="b">
        <v>0</v>
      </c>
      <c r="K1215" t="s">
        <v>114</v>
      </c>
      <c r="L1215" s="43" t="b">
        <v>0</v>
      </c>
      <c r="M1215" s="43" t="b">
        <v>0</v>
      </c>
      <c r="N1215" s="43" t="b">
        <v>0</v>
      </c>
      <c r="O1215" t="s">
        <v>114</v>
      </c>
      <c r="P1215" t="s">
        <v>114</v>
      </c>
      <c r="Q1215" t="s">
        <v>114</v>
      </c>
      <c r="R1215" t="s">
        <v>114</v>
      </c>
      <c r="S1215" t="s">
        <v>114</v>
      </c>
      <c r="T1215" t="s">
        <v>114</v>
      </c>
      <c r="U1215" t="s">
        <v>114</v>
      </c>
      <c r="V1215" t="s">
        <v>114</v>
      </c>
      <c r="W1215" s="5">
        <v>43472</v>
      </c>
      <c r="X1215" s="7" t="s">
        <v>151</v>
      </c>
      <c r="Y1215" s="7"/>
      <c r="Z1215" s="7" t="s">
        <v>5250</v>
      </c>
      <c r="AA1215" s="7" t="s">
        <v>114</v>
      </c>
      <c r="AB1215" s="7" t="s">
        <v>74</v>
      </c>
      <c r="AC1215" s="10">
        <v>12</v>
      </c>
      <c r="AD1215" s="7" t="s">
        <v>1191</v>
      </c>
      <c r="AE1215" s="7"/>
      <c r="AF1215" s="7" t="s">
        <v>114</v>
      </c>
      <c r="AG1215" s="10">
        <v>2</v>
      </c>
      <c r="AH1215" s="3" t="s">
        <v>74</v>
      </c>
      <c r="AI1215" s="3" t="s">
        <v>1324</v>
      </c>
      <c r="AJ1215" t="s">
        <v>114</v>
      </c>
      <c r="AK1215" t="s">
        <v>114</v>
      </c>
      <c r="AL1215" t="s">
        <v>114</v>
      </c>
      <c r="AM1215" s="43" t="b">
        <v>0</v>
      </c>
      <c r="AN1215" s="3"/>
      <c r="AO1215" s="3"/>
      <c r="AP1215" s="43" t="b">
        <v>0</v>
      </c>
      <c r="AQ1215" s="3" t="b">
        <v>0</v>
      </c>
    </row>
    <row r="1216" spans="1:43" x14ac:dyDescent="0.25">
      <c r="A1216" s="39" t="str">
        <f>_xlfn.CONCAT(Table4[[#This Row],[Order]],"-",Table4[[#This Row],[Line]])</f>
        <v>77122-2</v>
      </c>
      <c r="B1216" s="1">
        <v>43475</v>
      </c>
      <c r="C1216" s="10">
        <v>77122</v>
      </c>
      <c r="D1216" s="7" t="s">
        <v>2723</v>
      </c>
      <c r="E1216" s="10">
        <v>2</v>
      </c>
      <c r="F1216" s="10">
        <v>1</v>
      </c>
      <c r="G1216" s="7" t="s">
        <v>42</v>
      </c>
      <c r="H1216" s="10">
        <v>1</v>
      </c>
      <c r="I1216" s="43" t="b">
        <v>0</v>
      </c>
      <c r="J1216" s="43" t="b">
        <v>0</v>
      </c>
      <c r="K1216" t="s">
        <v>114</v>
      </c>
      <c r="L1216" s="43" t="b">
        <v>0</v>
      </c>
      <c r="M1216" s="43" t="b">
        <v>0</v>
      </c>
      <c r="N1216" s="43" t="b">
        <v>0</v>
      </c>
      <c r="O1216" t="s">
        <v>114</v>
      </c>
      <c r="P1216" t="s">
        <v>114</v>
      </c>
      <c r="Q1216" t="s">
        <v>114</v>
      </c>
      <c r="R1216" t="s">
        <v>114</v>
      </c>
      <c r="S1216" t="s">
        <v>114</v>
      </c>
      <c r="T1216" t="s">
        <v>114</v>
      </c>
      <c r="U1216" t="s">
        <v>114</v>
      </c>
      <c r="V1216" t="s">
        <v>114</v>
      </c>
      <c r="W1216" s="5">
        <v>43472</v>
      </c>
      <c r="X1216" s="7" t="s">
        <v>151</v>
      </c>
      <c r="Y1216" s="7"/>
      <c r="Z1216" s="7" t="s">
        <v>5251</v>
      </c>
      <c r="AA1216" s="7" t="s">
        <v>114</v>
      </c>
      <c r="AB1216" s="7" t="s">
        <v>74</v>
      </c>
      <c r="AC1216" s="10">
        <v>12</v>
      </c>
      <c r="AD1216" s="7" t="s">
        <v>2722</v>
      </c>
      <c r="AE1216" s="7"/>
      <c r="AF1216" s="7" t="s">
        <v>114</v>
      </c>
      <c r="AG1216" s="10">
        <v>3</v>
      </c>
      <c r="AH1216" s="3" t="s">
        <v>74</v>
      </c>
      <c r="AI1216" s="3" t="s">
        <v>1324</v>
      </c>
      <c r="AJ1216" t="s">
        <v>114</v>
      </c>
      <c r="AK1216" t="s">
        <v>114</v>
      </c>
      <c r="AL1216" t="s">
        <v>114</v>
      </c>
      <c r="AM1216" s="43" t="b">
        <v>0</v>
      </c>
      <c r="AN1216" s="3"/>
      <c r="AO1216" s="3"/>
      <c r="AP1216" s="43" t="b">
        <v>0</v>
      </c>
      <c r="AQ1216" s="3" t="b">
        <v>0</v>
      </c>
    </row>
    <row r="1217" spans="1:43" x14ac:dyDescent="0.25">
      <c r="A1217" s="39" t="str">
        <f>_xlfn.CONCAT(Table4[[#This Row],[Order]],"-",Table4[[#This Row],[Line]])</f>
        <v>77129-1</v>
      </c>
      <c r="B1217" s="1">
        <v>43474</v>
      </c>
      <c r="C1217" s="10">
        <v>77129</v>
      </c>
      <c r="D1217" s="7" t="s">
        <v>2834</v>
      </c>
      <c r="E1217" s="10">
        <v>1</v>
      </c>
      <c r="F1217" s="10">
        <v>1</v>
      </c>
      <c r="G1217" s="7" t="s">
        <v>165</v>
      </c>
      <c r="H1217" s="10">
        <v>1</v>
      </c>
      <c r="I1217" s="43" t="b">
        <v>1</v>
      </c>
      <c r="J1217" s="43" t="b">
        <v>0</v>
      </c>
      <c r="K1217" t="s">
        <v>135</v>
      </c>
      <c r="L1217" s="43" t="b">
        <v>0</v>
      </c>
      <c r="M1217" s="43" t="b">
        <v>0</v>
      </c>
      <c r="N1217" s="43" t="b">
        <v>1</v>
      </c>
      <c r="O1217" t="s">
        <v>114</v>
      </c>
      <c r="P1217" t="s">
        <v>138</v>
      </c>
      <c r="Q1217" t="s">
        <v>114</v>
      </c>
      <c r="R1217" t="s">
        <v>114</v>
      </c>
      <c r="S1217" t="s">
        <v>114</v>
      </c>
      <c r="T1217" t="s">
        <v>114</v>
      </c>
      <c r="U1217" t="s">
        <v>114</v>
      </c>
      <c r="V1217" t="s">
        <v>114</v>
      </c>
      <c r="W1217" s="5">
        <v>43469</v>
      </c>
      <c r="X1217" s="7" t="s">
        <v>114</v>
      </c>
      <c r="Y1217" s="7"/>
      <c r="Z1217" s="7" t="s">
        <v>17</v>
      </c>
      <c r="AA1217" s="7" t="s">
        <v>114</v>
      </c>
      <c r="AB1217" s="7" t="s">
        <v>74</v>
      </c>
      <c r="AC1217" s="10">
        <v>4</v>
      </c>
      <c r="AD1217" s="7" t="s">
        <v>2833</v>
      </c>
      <c r="AE1217" s="7"/>
      <c r="AF1217" s="7" t="s">
        <v>114</v>
      </c>
      <c r="AG1217" s="10">
        <v>2</v>
      </c>
      <c r="AH1217" s="3" t="s">
        <v>74</v>
      </c>
      <c r="AI1217" s="3" t="s">
        <v>1324</v>
      </c>
      <c r="AJ1217" t="s">
        <v>114</v>
      </c>
      <c r="AK1217" t="s">
        <v>114</v>
      </c>
      <c r="AL1217" t="s">
        <v>114</v>
      </c>
      <c r="AM1217" s="43" t="b">
        <v>0</v>
      </c>
      <c r="AN1217" s="3"/>
      <c r="AO1217" s="3"/>
      <c r="AP1217" s="43" t="b">
        <v>0</v>
      </c>
      <c r="AQ1217" s="3" t="b">
        <v>0</v>
      </c>
    </row>
    <row r="1218" spans="1:43" x14ac:dyDescent="0.25">
      <c r="A1218" s="39" t="str">
        <f>_xlfn.CONCAT(Table4[[#This Row],[Order]],"-",Table4[[#This Row],[Line]])</f>
        <v>77129-2</v>
      </c>
      <c r="B1218" s="1">
        <v>43474</v>
      </c>
      <c r="C1218" s="10">
        <v>77129</v>
      </c>
      <c r="D1218" s="7" t="s">
        <v>2836</v>
      </c>
      <c r="E1218" s="10">
        <v>2</v>
      </c>
      <c r="F1218" s="10">
        <v>1</v>
      </c>
      <c r="G1218" s="7" t="s">
        <v>165</v>
      </c>
      <c r="H1218" s="10">
        <v>3</v>
      </c>
      <c r="I1218" s="43" t="b">
        <v>1</v>
      </c>
      <c r="J1218" s="43" t="b">
        <v>0</v>
      </c>
      <c r="K1218" t="s">
        <v>135</v>
      </c>
      <c r="L1218" s="43" t="b">
        <v>0</v>
      </c>
      <c r="M1218" s="43" t="b">
        <v>0</v>
      </c>
      <c r="N1218" s="43" t="b">
        <v>1</v>
      </c>
      <c r="O1218" t="s">
        <v>114</v>
      </c>
      <c r="P1218" t="s">
        <v>138</v>
      </c>
      <c r="Q1218" t="s">
        <v>114</v>
      </c>
      <c r="R1218" t="s">
        <v>114</v>
      </c>
      <c r="S1218" t="s">
        <v>114</v>
      </c>
      <c r="T1218" t="s">
        <v>114</v>
      </c>
      <c r="U1218" t="s">
        <v>114</v>
      </c>
      <c r="V1218" t="s">
        <v>114</v>
      </c>
      <c r="W1218" s="5">
        <v>43469</v>
      </c>
      <c r="X1218" s="7" t="s">
        <v>114</v>
      </c>
      <c r="Y1218" s="7"/>
      <c r="Z1218" s="7" t="s">
        <v>17</v>
      </c>
      <c r="AA1218" s="7" t="s">
        <v>114</v>
      </c>
      <c r="AB1218" s="7" t="s">
        <v>74</v>
      </c>
      <c r="AC1218" s="10">
        <v>4</v>
      </c>
      <c r="AD1218" s="7" t="s">
        <v>2835</v>
      </c>
      <c r="AE1218" s="7"/>
      <c r="AF1218" s="7" t="s">
        <v>114</v>
      </c>
      <c r="AG1218" s="10">
        <v>9</v>
      </c>
      <c r="AH1218" s="3" t="s">
        <v>74</v>
      </c>
      <c r="AI1218" s="3" t="s">
        <v>1324</v>
      </c>
      <c r="AJ1218" t="s">
        <v>114</v>
      </c>
      <c r="AK1218" t="s">
        <v>114</v>
      </c>
      <c r="AL1218" t="s">
        <v>114</v>
      </c>
      <c r="AM1218" s="43" t="b">
        <v>0</v>
      </c>
      <c r="AN1218" s="3"/>
      <c r="AO1218" s="3"/>
      <c r="AP1218" s="43" t="b">
        <v>0</v>
      </c>
      <c r="AQ1218" s="3" t="b">
        <v>0</v>
      </c>
    </row>
    <row r="1219" spans="1:43" x14ac:dyDescent="0.25">
      <c r="A1219" s="39" t="str">
        <f>_xlfn.CONCAT(Table4[[#This Row],[Order]],"-",Table4[[#This Row],[Line]])</f>
        <v>77129-3</v>
      </c>
      <c r="B1219" s="1">
        <v>43474</v>
      </c>
      <c r="C1219" s="10">
        <v>77129</v>
      </c>
      <c r="D1219" s="7" t="s">
        <v>2838</v>
      </c>
      <c r="E1219" s="10">
        <v>3</v>
      </c>
      <c r="F1219" s="10">
        <v>1</v>
      </c>
      <c r="G1219" s="7" t="s">
        <v>165</v>
      </c>
      <c r="H1219" s="10">
        <v>1</v>
      </c>
      <c r="I1219" s="43" t="b">
        <v>1</v>
      </c>
      <c r="J1219" s="43" t="b">
        <v>0</v>
      </c>
      <c r="K1219" t="s">
        <v>135</v>
      </c>
      <c r="L1219" s="43" t="b">
        <v>0</v>
      </c>
      <c r="M1219" s="43" t="b">
        <v>0</v>
      </c>
      <c r="N1219" s="43" t="b">
        <v>1</v>
      </c>
      <c r="O1219" t="s">
        <v>114</v>
      </c>
      <c r="P1219" t="s">
        <v>138</v>
      </c>
      <c r="Q1219" t="s">
        <v>114</v>
      </c>
      <c r="R1219" t="s">
        <v>114</v>
      </c>
      <c r="S1219" t="s">
        <v>114</v>
      </c>
      <c r="T1219" t="s">
        <v>114</v>
      </c>
      <c r="U1219" t="s">
        <v>114</v>
      </c>
      <c r="V1219" t="s">
        <v>114</v>
      </c>
      <c r="W1219" s="5">
        <v>43469</v>
      </c>
      <c r="X1219" s="7" t="s">
        <v>114</v>
      </c>
      <c r="Y1219" s="7"/>
      <c r="Z1219" s="7" t="s">
        <v>17</v>
      </c>
      <c r="AA1219" s="7" t="s">
        <v>114</v>
      </c>
      <c r="AB1219" s="7" t="s">
        <v>74</v>
      </c>
      <c r="AC1219" s="10">
        <v>4</v>
      </c>
      <c r="AD1219" s="7" t="s">
        <v>2837</v>
      </c>
      <c r="AE1219" s="7"/>
      <c r="AF1219" s="7" t="s">
        <v>114</v>
      </c>
      <c r="AG1219" s="10">
        <v>3</v>
      </c>
      <c r="AH1219" s="3" t="s">
        <v>74</v>
      </c>
      <c r="AI1219" s="3" t="s">
        <v>1324</v>
      </c>
      <c r="AJ1219" t="s">
        <v>114</v>
      </c>
      <c r="AK1219" t="s">
        <v>114</v>
      </c>
      <c r="AL1219" t="s">
        <v>114</v>
      </c>
      <c r="AM1219" s="43" t="b">
        <v>0</v>
      </c>
      <c r="AN1219" s="3"/>
      <c r="AO1219" s="3"/>
      <c r="AP1219" s="43" t="b">
        <v>0</v>
      </c>
      <c r="AQ1219" s="3" t="b">
        <v>0</v>
      </c>
    </row>
    <row r="1220" spans="1:43" x14ac:dyDescent="0.25">
      <c r="A1220" s="39" t="str">
        <f>_xlfn.CONCAT(Table4[[#This Row],[Order]],"-",Table4[[#This Row],[Line]])</f>
        <v>77132-1</v>
      </c>
      <c r="B1220" s="1">
        <v>43461</v>
      </c>
      <c r="C1220" s="10">
        <v>77132</v>
      </c>
      <c r="D1220" s="7" t="s">
        <v>2078</v>
      </c>
      <c r="E1220" s="10">
        <v>1</v>
      </c>
      <c r="F1220" s="10">
        <v>1</v>
      </c>
      <c r="G1220" s="7" t="s">
        <v>43</v>
      </c>
      <c r="H1220" s="10">
        <v>1</v>
      </c>
      <c r="I1220" s="43" t="b">
        <v>1</v>
      </c>
      <c r="J1220" s="43" t="b">
        <v>1</v>
      </c>
      <c r="K1220" t="s">
        <v>135</v>
      </c>
      <c r="L1220" s="43" t="b">
        <v>1</v>
      </c>
      <c r="M1220" s="43" t="b">
        <v>1</v>
      </c>
      <c r="N1220" s="43" t="b">
        <v>1</v>
      </c>
      <c r="O1220" t="s">
        <v>114</v>
      </c>
      <c r="P1220" t="s">
        <v>138</v>
      </c>
      <c r="Q1220" t="s">
        <v>114</v>
      </c>
      <c r="R1220" t="s">
        <v>114</v>
      </c>
      <c r="S1220" t="s">
        <v>114</v>
      </c>
      <c r="T1220" t="s">
        <v>114</v>
      </c>
      <c r="U1220" t="s">
        <v>114</v>
      </c>
      <c r="V1220" t="s">
        <v>114</v>
      </c>
      <c r="W1220" s="5">
        <v>43454</v>
      </c>
      <c r="X1220" s="7" t="s">
        <v>151</v>
      </c>
      <c r="Y1220" s="7" t="s">
        <v>4618</v>
      </c>
      <c r="Z1220" s="7" t="s">
        <v>92</v>
      </c>
      <c r="AA1220" s="7" t="s">
        <v>45</v>
      </c>
      <c r="AB1220" s="7" t="s">
        <v>74</v>
      </c>
      <c r="AC1220" s="10">
        <v>1</v>
      </c>
      <c r="AD1220" s="7" t="s">
        <v>1089</v>
      </c>
      <c r="AE1220" s="7">
        <v>43451</v>
      </c>
      <c r="AF1220" s="7" t="s">
        <v>114</v>
      </c>
      <c r="AG1220" s="10">
        <v>1</v>
      </c>
      <c r="AH1220" s="3" t="s">
        <v>74</v>
      </c>
      <c r="AI1220" s="3" t="s">
        <v>1326</v>
      </c>
      <c r="AJ1220" t="s">
        <v>135</v>
      </c>
      <c r="AK1220" t="s">
        <v>114</v>
      </c>
      <c r="AL1220" t="s">
        <v>114</v>
      </c>
      <c r="AM1220" s="43" t="b">
        <v>1</v>
      </c>
      <c r="AN1220" s="3">
        <v>43465.368254085603</v>
      </c>
      <c r="AO1220" s="3"/>
      <c r="AP1220" s="43" t="b">
        <v>1</v>
      </c>
      <c r="AQ1220" s="3" t="b">
        <v>1</v>
      </c>
    </row>
    <row r="1221" spans="1:43" x14ac:dyDescent="0.25">
      <c r="A1221" s="39" t="str">
        <f>_xlfn.CONCAT(Table4[[#This Row],[Order]],"-",Table4[[#This Row],[Line]])</f>
        <v>77134-1</v>
      </c>
      <c r="B1221" s="1">
        <v>43482</v>
      </c>
      <c r="C1221" s="10">
        <v>77134</v>
      </c>
      <c r="D1221" s="7" t="s">
        <v>3585</v>
      </c>
      <c r="E1221" s="10">
        <v>1</v>
      </c>
      <c r="F1221" s="10">
        <v>1</v>
      </c>
      <c r="G1221" s="7" t="s">
        <v>42</v>
      </c>
      <c r="H1221" s="10">
        <v>2</v>
      </c>
      <c r="I1221" s="43" t="b">
        <v>0</v>
      </c>
      <c r="J1221" s="43" t="b">
        <v>0</v>
      </c>
      <c r="K1221" t="s">
        <v>114</v>
      </c>
      <c r="L1221" s="43" t="b">
        <v>0</v>
      </c>
      <c r="M1221" s="43" t="b">
        <v>0</v>
      </c>
      <c r="N1221" s="43" t="b">
        <v>0</v>
      </c>
      <c r="O1221" t="s">
        <v>114</v>
      </c>
      <c r="P1221" t="s">
        <v>114</v>
      </c>
      <c r="Q1221" t="s">
        <v>114</v>
      </c>
      <c r="R1221" t="s">
        <v>114</v>
      </c>
      <c r="S1221" t="s">
        <v>114</v>
      </c>
      <c r="T1221" t="s">
        <v>114</v>
      </c>
      <c r="U1221" t="s">
        <v>114</v>
      </c>
      <c r="V1221" t="s">
        <v>114</v>
      </c>
      <c r="W1221" s="5">
        <v>43479</v>
      </c>
      <c r="X1221" s="7" t="s">
        <v>114</v>
      </c>
      <c r="Y1221" s="7"/>
      <c r="Z1221" s="7" t="s">
        <v>195</v>
      </c>
      <c r="AA1221" s="7" t="s">
        <v>114</v>
      </c>
      <c r="AB1221" s="7" t="s">
        <v>74</v>
      </c>
      <c r="AC1221" s="10">
        <v>1</v>
      </c>
      <c r="AD1221" s="7" t="s">
        <v>5279</v>
      </c>
      <c r="AE1221" s="7"/>
      <c r="AF1221" s="7" t="s">
        <v>114</v>
      </c>
      <c r="AG1221" s="10">
        <v>2</v>
      </c>
      <c r="AH1221" s="3" t="s">
        <v>74</v>
      </c>
      <c r="AI1221" s="3" t="s">
        <v>1328</v>
      </c>
      <c r="AJ1221" t="s">
        <v>114</v>
      </c>
      <c r="AK1221" t="s">
        <v>114</v>
      </c>
      <c r="AL1221" t="s">
        <v>114</v>
      </c>
      <c r="AM1221" s="43" t="b">
        <v>0</v>
      </c>
      <c r="AN1221" s="3"/>
      <c r="AO1221" s="3"/>
      <c r="AP1221" s="43" t="b">
        <v>0</v>
      </c>
      <c r="AQ1221" s="3" t="b">
        <v>0</v>
      </c>
    </row>
    <row r="1222" spans="1:43" x14ac:dyDescent="0.25">
      <c r="A1222" s="39" t="str">
        <f>_xlfn.CONCAT(Table4[[#This Row],[Order]],"-",Table4[[#This Row],[Line]])</f>
        <v>77134-2</v>
      </c>
      <c r="B1222" s="1">
        <v>43482</v>
      </c>
      <c r="C1222" s="10">
        <v>77134</v>
      </c>
      <c r="D1222" s="7" t="s">
        <v>3586</v>
      </c>
      <c r="E1222" s="10">
        <v>2</v>
      </c>
      <c r="F1222" s="10">
        <v>1</v>
      </c>
      <c r="G1222" s="7" t="s">
        <v>42</v>
      </c>
      <c r="H1222" s="10">
        <v>4</v>
      </c>
      <c r="I1222" s="43" t="b">
        <v>0</v>
      </c>
      <c r="J1222" s="43" t="b">
        <v>0</v>
      </c>
      <c r="K1222" t="s">
        <v>114</v>
      </c>
      <c r="L1222" s="43" t="b">
        <v>0</v>
      </c>
      <c r="M1222" s="43" t="b">
        <v>0</v>
      </c>
      <c r="N1222" s="43" t="b">
        <v>0</v>
      </c>
      <c r="O1222" t="s">
        <v>114</v>
      </c>
      <c r="P1222" t="s">
        <v>114</v>
      </c>
      <c r="Q1222" t="s">
        <v>114</v>
      </c>
      <c r="R1222" t="s">
        <v>114</v>
      </c>
      <c r="S1222" t="s">
        <v>114</v>
      </c>
      <c r="T1222" t="s">
        <v>114</v>
      </c>
      <c r="U1222" t="s">
        <v>114</v>
      </c>
      <c r="V1222" t="s">
        <v>114</v>
      </c>
      <c r="W1222" s="5">
        <v>43479</v>
      </c>
      <c r="X1222" s="7" t="s">
        <v>114</v>
      </c>
      <c r="Y1222" s="7"/>
      <c r="Z1222" s="7" t="s">
        <v>19</v>
      </c>
      <c r="AA1222" s="7" t="s">
        <v>114</v>
      </c>
      <c r="AB1222" s="7" t="s">
        <v>74</v>
      </c>
      <c r="AC1222" s="10">
        <v>1</v>
      </c>
      <c r="AD1222" s="7" t="s">
        <v>5280</v>
      </c>
      <c r="AE1222" s="7"/>
      <c r="AF1222" s="7" t="s">
        <v>114</v>
      </c>
      <c r="AG1222" s="10">
        <v>4</v>
      </c>
      <c r="AH1222" s="3" t="s">
        <v>74</v>
      </c>
      <c r="AI1222" s="3" t="s">
        <v>1328</v>
      </c>
      <c r="AJ1222" t="s">
        <v>114</v>
      </c>
      <c r="AK1222" t="s">
        <v>114</v>
      </c>
      <c r="AL1222" t="s">
        <v>114</v>
      </c>
      <c r="AM1222" s="43" t="b">
        <v>0</v>
      </c>
      <c r="AN1222" s="3"/>
      <c r="AO1222" s="3"/>
      <c r="AP1222" s="43" t="b">
        <v>0</v>
      </c>
      <c r="AQ1222" s="3" t="b">
        <v>0</v>
      </c>
    </row>
    <row r="1223" spans="1:43" x14ac:dyDescent="0.25">
      <c r="A1223" s="39" t="str">
        <f>_xlfn.CONCAT(Table4[[#This Row],[Order]],"-",Table4[[#This Row],[Line]])</f>
        <v>77134-3</v>
      </c>
      <c r="B1223" s="1">
        <v>43482</v>
      </c>
      <c r="C1223" s="10">
        <v>77134</v>
      </c>
      <c r="D1223" s="7" t="s">
        <v>3587</v>
      </c>
      <c r="E1223" s="10">
        <v>3</v>
      </c>
      <c r="F1223" s="10">
        <v>1</v>
      </c>
      <c r="G1223" s="7" t="s">
        <v>42</v>
      </c>
      <c r="H1223" s="10">
        <v>4</v>
      </c>
      <c r="I1223" s="43" t="b">
        <v>0</v>
      </c>
      <c r="J1223" s="43" t="b">
        <v>0</v>
      </c>
      <c r="K1223" t="s">
        <v>114</v>
      </c>
      <c r="L1223" s="43" t="b">
        <v>0</v>
      </c>
      <c r="M1223" s="43" t="b">
        <v>0</v>
      </c>
      <c r="N1223" s="43" t="b">
        <v>0</v>
      </c>
      <c r="O1223" t="s">
        <v>114</v>
      </c>
      <c r="P1223" t="s">
        <v>114</v>
      </c>
      <c r="Q1223" t="s">
        <v>114</v>
      </c>
      <c r="R1223" t="s">
        <v>114</v>
      </c>
      <c r="S1223" t="s">
        <v>114</v>
      </c>
      <c r="T1223" t="s">
        <v>114</v>
      </c>
      <c r="U1223" t="s">
        <v>114</v>
      </c>
      <c r="V1223" t="s">
        <v>114</v>
      </c>
      <c r="W1223" s="5">
        <v>43479</v>
      </c>
      <c r="X1223" s="7" t="s">
        <v>114</v>
      </c>
      <c r="Y1223" s="7"/>
      <c r="Z1223" s="7" t="s">
        <v>2307</v>
      </c>
      <c r="AA1223" s="7" t="s">
        <v>114</v>
      </c>
      <c r="AB1223" s="7" t="s">
        <v>74</v>
      </c>
      <c r="AC1223" s="10">
        <v>1</v>
      </c>
      <c r="AD1223" s="7" t="s">
        <v>5281</v>
      </c>
      <c r="AE1223" s="7"/>
      <c r="AF1223" s="7" t="s">
        <v>114</v>
      </c>
      <c r="AG1223" s="10">
        <v>4</v>
      </c>
      <c r="AH1223" s="3" t="s">
        <v>74</v>
      </c>
      <c r="AI1223" s="3" t="s">
        <v>1328</v>
      </c>
      <c r="AJ1223" t="s">
        <v>114</v>
      </c>
      <c r="AK1223" t="s">
        <v>114</v>
      </c>
      <c r="AL1223" t="s">
        <v>114</v>
      </c>
      <c r="AM1223" s="43" t="b">
        <v>0</v>
      </c>
      <c r="AN1223" s="3"/>
      <c r="AO1223" s="3"/>
      <c r="AP1223" s="43" t="b">
        <v>0</v>
      </c>
      <c r="AQ1223" s="3" t="b">
        <v>0</v>
      </c>
    </row>
    <row r="1224" spans="1:43" x14ac:dyDescent="0.25">
      <c r="A1224" s="39" t="str">
        <f>_xlfn.CONCAT(Table4[[#This Row],[Order]],"-",Table4[[#This Row],[Line]])</f>
        <v>77134-4</v>
      </c>
      <c r="B1224" s="5">
        <v>43482</v>
      </c>
      <c r="C1224" s="8">
        <v>77134</v>
      </c>
      <c r="D1224" s="3" t="s">
        <v>3588</v>
      </c>
      <c r="E1224" s="8">
        <v>4</v>
      </c>
      <c r="F1224" s="8">
        <v>1</v>
      </c>
      <c r="G1224" s="3" t="s">
        <v>42</v>
      </c>
      <c r="H1224" s="8">
        <v>1</v>
      </c>
      <c r="I1224" s="43" t="b">
        <v>0</v>
      </c>
      <c r="J1224" s="43" t="b">
        <v>0</v>
      </c>
      <c r="K1224" t="s">
        <v>114</v>
      </c>
      <c r="L1224" s="43" t="b">
        <v>0</v>
      </c>
      <c r="M1224" s="43" t="b">
        <v>0</v>
      </c>
      <c r="N1224" s="43" t="b">
        <v>0</v>
      </c>
      <c r="O1224" t="s">
        <v>114</v>
      </c>
      <c r="P1224" t="s">
        <v>114</v>
      </c>
      <c r="Q1224" t="s">
        <v>114</v>
      </c>
      <c r="R1224" t="s">
        <v>114</v>
      </c>
      <c r="S1224" t="s">
        <v>114</v>
      </c>
      <c r="T1224" t="s">
        <v>114</v>
      </c>
      <c r="U1224" t="s">
        <v>114</v>
      </c>
      <c r="V1224" t="s">
        <v>114</v>
      </c>
      <c r="W1224" s="5">
        <v>43479</v>
      </c>
      <c r="X1224" s="3" t="s">
        <v>114</v>
      </c>
      <c r="Y1224" s="3"/>
      <c r="Z1224" s="3" t="s">
        <v>15</v>
      </c>
      <c r="AA1224" s="3" t="s">
        <v>114</v>
      </c>
      <c r="AB1224" s="3" t="s">
        <v>74</v>
      </c>
      <c r="AC1224" s="8">
        <v>1</v>
      </c>
      <c r="AD1224" s="3" t="s">
        <v>5282</v>
      </c>
      <c r="AE1224" s="3"/>
      <c r="AF1224" s="3" t="s">
        <v>114</v>
      </c>
      <c r="AG1224" s="8">
        <v>4</v>
      </c>
      <c r="AH1224" s="3" t="s">
        <v>74</v>
      </c>
      <c r="AI1224" s="3" t="s">
        <v>1328</v>
      </c>
      <c r="AJ1224" t="s">
        <v>114</v>
      </c>
      <c r="AK1224" t="s">
        <v>114</v>
      </c>
      <c r="AL1224" t="s">
        <v>114</v>
      </c>
      <c r="AM1224" s="43" t="b">
        <v>0</v>
      </c>
      <c r="AN1224" s="3"/>
      <c r="AO1224" s="3"/>
      <c r="AP1224" s="43" t="b">
        <v>0</v>
      </c>
      <c r="AQ1224" s="3" t="b">
        <v>0</v>
      </c>
    </row>
    <row r="1225" spans="1:43" x14ac:dyDescent="0.25">
      <c r="A1225" s="39" t="str">
        <f>_xlfn.CONCAT(Table4[[#This Row],[Order]],"-",Table4[[#This Row],[Line]])</f>
        <v>77135-1</v>
      </c>
      <c r="B1225" s="5">
        <v>43503</v>
      </c>
      <c r="C1225" s="8">
        <v>77135</v>
      </c>
      <c r="D1225" s="3" t="s">
        <v>2977</v>
      </c>
      <c r="E1225" s="8">
        <v>1</v>
      </c>
      <c r="F1225" s="8">
        <v>1</v>
      </c>
      <c r="G1225" s="3" t="s">
        <v>42</v>
      </c>
      <c r="H1225" s="8">
        <v>5</v>
      </c>
      <c r="I1225" s="43" t="b">
        <v>0</v>
      </c>
      <c r="J1225" s="43" t="b">
        <v>0</v>
      </c>
      <c r="K1225" t="s">
        <v>114</v>
      </c>
      <c r="L1225" s="43" t="b">
        <v>0</v>
      </c>
      <c r="M1225" s="43" t="b">
        <v>0</v>
      </c>
      <c r="N1225" s="43" t="b">
        <v>0</v>
      </c>
      <c r="O1225" t="s">
        <v>114</v>
      </c>
      <c r="P1225" t="s">
        <v>114</v>
      </c>
      <c r="Q1225" t="s">
        <v>114</v>
      </c>
      <c r="R1225" t="s">
        <v>114</v>
      </c>
      <c r="S1225" t="s">
        <v>114</v>
      </c>
      <c r="T1225" t="s">
        <v>114</v>
      </c>
      <c r="U1225" t="s">
        <v>114</v>
      </c>
      <c r="V1225" t="s">
        <v>114</v>
      </c>
      <c r="W1225" s="5">
        <v>43500</v>
      </c>
      <c r="X1225" s="3" t="s">
        <v>114</v>
      </c>
      <c r="Y1225" s="3"/>
      <c r="Z1225" s="3" t="s">
        <v>5143</v>
      </c>
      <c r="AA1225" s="3" t="s">
        <v>41</v>
      </c>
      <c r="AB1225" s="3" t="s">
        <v>74</v>
      </c>
      <c r="AC1225" s="8">
        <v>12</v>
      </c>
      <c r="AD1225" s="3" t="s">
        <v>2976</v>
      </c>
      <c r="AE1225" s="3"/>
      <c r="AF1225" s="3" t="s">
        <v>114</v>
      </c>
      <c r="AG1225" s="8">
        <v>10</v>
      </c>
      <c r="AH1225" s="3" t="s">
        <v>74</v>
      </c>
      <c r="AI1225" s="3" t="s">
        <v>1330</v>
      </c>
      <c r="AJ1225" t="s">
        <v>114</v>
      </c>
      <c r="AK1225" t="s">
        <v>114</v>
      </c>
      <c r="AL1225" t="s">
        <v>114</v>
      </c>
      <c r="AM1225" s="43" t="b">
        <v>0</v>
      </c>
      <c r="AN1225" s="3"/>
      <c r="AO1225" s="3"/>
      <c r="AP1225" s="43" t="b">
        <v>0</v>
      </c>
      <c r="AQ1225" s="3" t="b">
        <v>1</v>
      </c>
    </row>
    <row r="1226" spans="1:43" x14ac:dyDescent="0.25">
      <c r="A1226" s="39" t="str">
        <f>_xlfn.CONCAT(Table4[[#This Row],[Order]],"-",Table4[[#This Row],[Line]])</f>
        <v>77138-1</v>
      </c>
      <c r="B1226" s="5">
        <v>43474</v>
      </c>
      <c r="C1226" s="8">
        <v>77138</v>
      </c>
      <c r="D1226" s="3" t="s">
        <v>3015</v>
      </c>
      <c r="E1226" s="8">
        <v>1</v>
      </c>
      <c r="F1226" s="8">
        <v>1</v>
      </c>
      <c r="G1226" s="3" t="s">
        <v>165</v>
      </c>
      <c r="H1226" s="8">
        <v>8</v>
      </c>
      <c r="I1226" s="43" t="b">
        <v>1</v>
      </c>
      <c r="J1226" s="43" t="b">
        <v>0</v>
      </c>
      <c r="K1226" t="s">
        <v>114</v>
      </c>
      <c r="L1226" s="43" t="b">
        <v>0</v>
      </c>
      <c r="M1226" s="43" t="b">
        <v>0</v>
      </c>
      <c r="N1226" s="43" t="b">
        <v>0</v>
      </c>
      <c r="O1226" t="s">
        <v>114</v>
      </c>
      <c r="P1226" t="s">
        <v>114</v>
      </c>
      <c r="Q1226" t="s">
        <v>114</v>
      </c>
      <c r="R1226" t="s">
        <v>114</v>
      </c>
      <c r="S1226" t="s">
        <v>114</v>
      </c>
      <c r="T1226" t="s">
        <v>114</v>
      </c>
      <c r="U1226" t="s">
        <v>114</v>
      </c>
      <c r="V1226" t="s">
        <v>114</v>
      </c>
      <c r="W1226" s="5">
        <v>43469</v>
      </c>
      <c r="X1226" s="3" t="s">
        <v>151</v>
      </c>
      <c r="Y1226" s="3"/>
      <c r="Z1226" s="3" t="s">
        <v>195</v>
      </c>
      <c r="AA1226" s="3" t="s">
        <v>0</v>
      </c>
      <c r="AB1226" s="3" t="s">
        <v>74</v>
      </c>
      <c r="AC1226" s="8">
        <v>7</v>
      </c>
      <c r="AD1226" s="3" t="s">
        <v>59</v>
      </c>
      <c r="AE1226" s="3"/>
      <c r="AF1226" s="3" t="s">
        <v>114</v>
      </c>
      <c r="AG1226" s="8">
        <v>8</v>
      </c>
      <c r="AH1226" s="3" t="s">
        <v>74</v>
      </c>
      <c r="AI1226" s="3" t="s">
        <v>1322</v>
      </c>
      <c r="AJ1226" t="s">
        <v>114</v>
      </c>
      <c r="AK1226" t="s">
        <v>114</v>
      </c>
      <c r="AL1226" t="s">
        <v>114</v>
      </c>
      <c r="AM1226" s="43" t="b">
        <v>0</v>
      </c>
      <c r="AN1226" s="3"/>
      <c r="AO1226" s="3"/>
      <c r="AP1226" s="43" t="b">
        <v>0</v>
      </c>
      <c r="AQ1226" s="3" t="b">
        <v>0</v>
      </c>
    </row>
    <row r="1227" spans="1:43" x14ac:dyDescent="0.25">
      <c r="A1227" s="39" t="str">
        <f>_xlfn.CONCAT(Table4[[#This Row],[Order]],"-",Table4[[#This Row],[Line]])</f>
        <v>77138-2</v>
      </c>
      <c r="B1227" s="5">
        <v>43474</v>
      </c>
      <c r="C1227" s="8">
        <v>77138</v>
      </c>
      <c r="D1227" s="3" t="s">
        <v>3017</v>
      </c>
      <c r="E1227" s="8">
        <v>2</v>
      </c>
      <c r="F1227" s="8">
        <v>1</v>
      </c>
      <c r="G1227" s="3" t="s">
        <v>165</v>
      </c>
      <c r="H1227" s="8">
        <v>1</v>
      </c>
      <c r="I1227" s="43" t="b">
        <v>1</v>
      </c>
      <c r="J1227" s="43" t="b">
        <v>0</v>
      </c>
      <c r="K1227" t="s">
        <v>114</v>
      </c>
      <c r="L1227" s="43" t="b">
        <v>0</v>
      </c>
      <c r="M1227" s="43" t="b">
        <v>0</v>
      </c>
      <c r="N1227" s="43" t="b">
        <v>0</v>
      </c>
      <c r="O1227" t="s">
        <v>114</v>
      </c>
      <c r="P1227" t="s">
        <v>114</v>
      </c>
      <c r="Q1227" t="s">
        <v>114</v>
      </c>
      <c r="R1227" t="s">
        <v>114</v>
      </c>
      <c r="S1227" t="s">
        <v>114</v>
      </c>
      <c r="T1227" t="s">
        <v>114</v>
      </c>
      <c r="U1227" t="s">
        <v>114</v>
      </c>
      <c r="V1227" t="s">
        <v>114</v>
      </c>
      <c r="W1227" s="5">
        <v>43469</v>
      </c>
      <c r="X1227" s="3" t="s">
        <v>151</v>
      </c>
      <c r="Y1227" s="3"/>
      <c r="Z1227" s="3" t="s">
        <v>4619</v>
      </c>
      <c r="AA1227" s="3" t="s">
        <v>114</v>
      </c>
      <c r="AB1227" s="3" t="s">
        <v>74</v>
      </c>
      <c r="AC1227" s="8">
        <v>7</v>
      </c>
      <c r="AD1227" s="3" t="s">
        <v>3016</v>
      </c>
      <c r="AE1227" s="3"/>
      <c r="AF1227" s="3" t="s">
        <v>114</v>
      </c>
      <c r="AG1227" s="8">
        <v>1</v>
      </c>
      <c r="AH1227" s="3" t="s">
        <v>74</v>
      </c>
      <c r="AI1227" s="3" t="s">
        <v>1322</v>
      </c>
      <c r="AJ1227" t="s">
        <v>114</v>
      </c>
      <c r="AK1227" t="s">
        <v>114</v>
      </c>
      <c r="AL1227" t="s">
        <v>114</v>
      </c>
      <c r="AM1227" s="43" t="b">
        <v>0</v>
      </c>
      <c r="AN1227" s="3"/>
      <c r="AO1227" s="3"/>
      <c r="AP1227" s="43" t="b">
        <v>0</v>
      </c>
      <c r="AQ1227" s="3" t="b">
        <v>0</v>
      </c>
    </row>
    <row r="1228" spans="1:43" x14ac:dyDescent="0.25">
      <c r="A1228" s="39" t="str">
        <f>_xlfn.CONCAT(Table4[[#This Row],[Order]],"-",Table4[[#This Row],[Line]])</f>
        <v>77138-3</v>
      </c>
      <c r="B1228" s="5">
        <v>43474</v>
      </c>
      <c r="C1228" s="8">
        <v>77138</v>
      </c>
      <c r="D1228" s="3" t="s">
        <v>3019</v>
      </c>
      <c r="E1228" s="8">
        <v>3</v>
      </c>
      <c r="F1228" s="8">
        <v>1</v>
      </c>
      <c r="G1228" s="3" t="s">
        <v>165</v>
      </c>
      <c r="H1228" s="8">
        <v>1</v>
      </c>
      <c r="I1228" s="43" t="b">
        <v>1</v>
      </c>
      <c r="J1228" s="43" t="b">
        <v>0</v>
      </c>
      <c r="K1228" t="s">
        <v>114</v>
      </c>
      <c r="L1228" s="43" t="b">
        <v>0</v>
      </c>
      <c r="M1228" s="43" t="b">
        <v>0</v>
      </c>
      <c r="N1228" s="43" t="b">
        <v>0</v>
      </c>
      <c r="O1228" t="s">
        <v>114</v>
      </c>
      <c r="P1228" t="s">
        <v>114</v>
      </c>
      <c r="Q1228" t="s">
        <v>114</v>
      </c>
      <c r="R1228" t="s">
        <v>114</v>
      </c>
      <c r="S1228" t="s">
        <v>114</v>
      </c>
      <c r="T1228" t="s">
        <v>114</v>
      </c>
      <c r="U1228" t="s">
        <v>114</v>
      </c>
      <c r="V1228" t="s">
        <v>114</v>
      </c>
      <c r="W1228" s="5">
        <v>43469</v>
      </c>
      <c r="X1228" s="3" t="s">
        <v>151</v>
      </c>
      <c r="Y1228" s="3"/>
      <c r="Z1228" s="3" t="s">
        <v>4620</v>
      </c>
      <c r="AA1228" s="3" t="s">
        <v>114</v>
      </c>
      <c r="AB1228" s="3" t="s">
        <v>74</v>
      </c>
      <c r="AC1228" s="8">
        <v>7</v>
      </c>
      <c r="AD1228" s="3" t="s">
        <v>3018</v>
      </c>
      <c r="AE1228" s="3"/>
      <c r="AF1228" s="3" t="s">
        <v>114</v>
      </c>
      <c r="AG1228" s="8">
        <v>1</v>
      </c>
      <c r="AH1228" s="3" t="s">
        <v>74</v>
      </c>
      <c r="AI1228" s="3" t="s">
        <v>1322</v>
      </c>
      <c r="AJ1228" t="s">
        <v>114</v>
      </c>
      <c r="AK1228" t="s">
        <v>114</v>
      </c>
      <c r="AL1228" t="s">
        <v>114</v>
      </c>
      <c r="AM1228" s="43" t="b">
        <v>0</v>
      </c>
      <c r="AN1228" s="3"/>
      <c r="AO1228" s="3"/>
      <c r="AP1228" s="43" t="b">
        <v>0</v>
      </c>
      <c r="AQ1228" s="3" t="b">
        <v>0</v>
      </c>
    </row>
    <row r="1229" spans="1:43" x14ac:dyDescent="0.25">
      <c r="A1229" s="39" t="str">
        <f>_xlfn.CONCAT(Table4[[#This Row],[Order]],"-",Table4[[#This Row],[Line]])</f>
        <v>77138-4</v>
      </c>
      <c r="B1229" s="5">
        <v>43474</v>
      </c>
      <c r="C1229" s="8">
        <v>77138</v>
      </c>
      <c r="D1229" s="3" t="s">
        <v>3021</v>
      </c>
      <c r="E1229" s="8">
        <v>4</v>
      </c>
      <c r="F1229" s="8">
        <v>1</v>
      </c>
      <c r="G1229" s="3" t="s">
        <v>165</v>
      </c>
      <c r="H1229" s="8">
        <v>1</v>
      </c>
      <c r="I1229" s="43" t="b">
        <v>1</v>
      </c>
      <c r="J1229" s="43" t="b">
        <v>0</v>
      </c>
      <c r="K1229" t="s">
        <v>114</v>
      </c>
      <c r="L1229" s="43" t="b">
        <v>0</v>
      </c>
      <c r="M1229" s="43" t="b">
        <v>0</v>
      </c>
      <c r="N1229" s="43" t="b">
        <v>0</v>
      </c>
      <c r="O1229" t="s">
        <v>114</v>
      </c>
      <c r="P1229" t="s">
        <v>114</v>
      </c>
      <c r="Q1229" t="s">
        <v>114</v>
      </c>
      <c r="R1229" t="s">
        <v>114</v>
      </c>
      <c r="S1229" t="s">
        <v>114</v>
      </c>
      <c r="T1229" t="s">
        <v>114</v>
      </c>
      <c r="U1229" t="s">
        <v>114</v>
      </c>
      <c r="V1229" t="s">
        <v>114</v>
      </c>
      <c r="W1229" s="5">
        <v>43469</v>
      </c>
      <c r="X1229" s="3" t="s">
        <v>151</v>
      </c>
      <c r="Y1229" s="3"/>
      <c r="Z1229" s="3" t="s">
        <v>4621</v>
      </c>
      <c r="AA1229" s="3" t="s">
        <v>114</v>
      </c>
      <c r="AB1229" s="3" t="s">
        <v>74</v>
      </c>
      <c r="AC1229" s="8">
        <v>7</v>
      </c>
      <c r="AD1229" s="3" t="s">
        <v>3020</v>
      </c>
      <c r="AE1229" s="3"/>
      <c r="AF1229" s="3" t="s">
        <v>114</v>
      </c>
      <c r="AG1229" s="8">
        <v>1</v>
      </c>
      <c r="AH1229" s="3" t="s">
        <v>74</v>
      </c>
      <c r="AI1229" s="3" t="s">
        <v>1322</v>
      </c>
      <c r="AJ1229" t="s">
        <v>114</v>
      </c>
      <c r="AK1229" t="s">
        <v>114</v>
      </c>
      <c r="AL1229" t="s">
        <v>114</v>
      </c>
      <c r="AM1229" s="43" t="b">
        <v>0</v>
      </c>
      <c r="AN1229" s="3"/>
      <c r="AO1229" s="3"/>
      <c r="AP1229" s="43" t="b">
        <v>0</v>
      </c>
      <c r="AQ1229" s="3" t="b">
        <v>0</v>
      </c>
    </row>
    <row r="1230" spans="1:43" x14ac:dyDescent="0.25">
      <c r="A1230" s="39" t="str">
        <f>_xlfn.CONCAT(Table4[[#This Row],[Order]],"-",Table4[[#This Row],[Line]])</f>
        <v>77138-5</v>
      </c>
      <c r="B1230" s="5">
        <v>43474</v>
      </c>
      <c r="C1230" s="8">
        <v>77138</v>
      </c>
      <c r="D1230" s="3" t="s">
        <v>3023</v>
      </c>
      <c r="E1230" s="8">
        <v>5</v>
      </c>
      <c r="F1230" s="8">
        <v>1</v>
      </c>
      <c r="G1230" s="3" t="s">
        <v>165</v>
      </c>
      <c r="H1230" s="8">
        <v>1</v>
      </c>
      <c r="I1230" s="43" t="b">
        <v>1</v>
      </c>
      <c r="J1230" s="43" t="b">
        <v>0</v>
      </c>
      <c r="K1230" t="s">
        <v>114</v>
      </c>
      <c r="L1230" s="43" t="b">
        <v>0</v>
      </c>
      <c r="M1230" s="43" t="b">
        <v>0</v>
      </c>
      <c r="N1230" s="43" t="b">
        <v>0</v>
      </c>
      <c r="O1230" t="s">
        <v>114</v>
      </c>
      <c r="P1230" t="s">
        <v>114</v>
      </c>
      <c r="Q1230" t="s">
        <v>114</v>
      </c>
      <c r="R1230" t="s">
        <v>114</v>
      </c>
      <c r="S1230" t="s">
        <v>114</v>
      </c>
      <c r="T1230" t="s">
        <v>114</v>
      </c>
      <c r="U1230" t="s">
        <v>114</v>
      </c>
      <c r="V1230" t="s">
        <v>114</v>
      </c>
      <c r="W1230" s="5">
        <v>43469</v>
      </c>
      <c r="X1230" s="3" t="s">
        <v>151</v>
      </c>
      <c r="Y1230" s="3"/>
      <c r="Z1230" s="3" t="s">
        <v>4622</v>
      </c>
      <c r="AA1230" s="3" t="s">
        <v>114</v>
      </c>
      <c r="AB1230" s="3" t="s">
        <v>74</v>
      </c>
      <c r="AC1230" s="8">
        <v>7</v>
      </c>
      <c r="AD1230" s="3" t="s">
        <v>3022</v>
      </c>
      <c r="AE1230" s="3"/>
      <c r="AF1230" s="3" t="s">
        <v>114</v>
      </c>
      <c r="AG1230" s="8">
        <v>2</v>
      </c>
      <c r="AH1230" s="3" t="s">
        <v>74</v>
      </c>
      <c r="AI1230" s="3" t="s">
        <v>1322</v>
      </c>
      <c r="AJ1230" t="s">
        <v>114</v>
      </c>
      <c r="AK1230" t="s">
        <v>114</v>
      </c>
      <c r="AL1230" t="s">
        <v>114</v>
      </c>
      <c r="AM1230" s="43" t="b">
        <v>0</v>
      </c>
      <c r="AN1230" s="3"/>
      <c r="AO1230" s="3"/>
      <c r="AP1230" s="43" t="b">
        <v>0</v>
      </c>
      <c r="AQ1230" s="3" t="b">
        <v>0</v>
      </c>
    </row>
    <row r="1231" spans="1:43" x14ac:dyDescent="0.25">
      <c r="A1231" s="39" t="str">
        <f>_xlfn.CONCAT(Table4[[#This Row],[Order]],"-",Table4[[#This Row],[Line]])</f>
        <v>77138-6</v>
      </c>
      <c r="B1231" s="5">
        <v>43474</v>
      </c>
      <c r="C1231" s="8">
        <v>77138</v>
      </c>
      <c r="D1231" s="3" t="s">
        <v>3025</v>
      </c>
      <c r="E1231" s="8">
        <v>6</v>
      </c>
      <c r="F1231" s="8">
        <v>1</v>
      </c>
      <c r="G1231" s="3" t="s">
        <v>165</v>
      </c>
      <c r="H1231" s="8">
        <v>2</v>
      </c>
      <c r="I1231" s="43" t="b">
        <v>1</v>
      </c>
      <c r="J1231" s="43" t="b">
        <v>0</v>
      </c>
      <c r="K1231" t="s">
        <v>114</v>
      </c>
      <c r="L1231" s="43" t="b">
        <v>0</v>
      </c>
      <c r="M1231" s="43" t="b">
        <v>0</v>
      </c>
      <c r="N1231" s="43" t="b">
        <v>0</v>
      </c>
      <c r="O1231" t="s">
        <v>114</v>
      </c>
      <c r="P1231" t="s">
        <v>114</v>
      </c>
      <c r="Q1231" t="s">
        <v>114</v>
      </c>
      <c r="R1231" t="s">
        <v>114</v>
      </c>
      <c r="S1231" t="s">
        <v>114</v>
      </c>
      <c r="T1231" t="s">
        <v>114</v>
      </c>
      <c r="U1231" t="s">
        <v>114</v>
      </c>
      <c r="V1231" t="s">
        <v>114</v>
      </c>
      <c r="W1231" s="5">
        <v>43469</v>
      </c>
      <c r="X1231" s="3" t="s">
        <v>151</v>
      </c>
      <c r="Y1231" s="3"/>
      <c r="Z1231" s="3" t="s">
        <v>4623</v>
      </c>
      <c r="AA1231" s="3" t="s">
        <v>114</v>
      </c>
      <c r="AB1231" s="3" t="s">
        <v>74</v>
      </c>
      <c r="AC1231" s="8">
        <v>7</v>
      </c>
      <c r="AD1231" s="3" t="s">
        <v>3024</v>
      </c>
      <c r="AE1231" s="3"/>
      <c r="AF1231" s="3" t="s">
        <v>114</v>
      </c>
      <c r="AG1231" s="8">
        <v>4</v>
      </c>
      <c r="AH1231" s="3" t="s">
        <v>74</v>
      </c>
      <c r="AI1231" s="3" t="s">
        <v>1322</v>
      </c>
      <c r="AJ1231" t="s">
        <v>114</v>
      </c>
      <c r="AK1231" t="s">
        <v>114</v>
      </c>
      <c r="AL1231" t="s">
        <v>114</v>
      </c>
      <c r="AM1231" s="43" t="b">
        <v>0</v>
      </c>
      <c r="AN1231" s="3"/>
      <c r="AO1231" s="3"/>
      <c r="AP1231" s="43" t="b">
        <v>0</v>
      </c>
      <c r="AQ1231" s="3" t="b">
        <v>0</v>
      </c>
    </row>
    <row r="1232" spans="1:43" x14ac:dyDescent="0.25">
      <c r="A1232" s="39" t="str">
        <f>_xlfn.CONCAT(Table4[[#This Row],[Order]],"-",Table4[[#This Row],[Line]])</f>
        <v>77138-7</v>
      </c>
      <c r="B1232" s="5">
        <v>43474</v>
      </c>
      <c r="C1232" s="8">
        <v>77138</v>
      </c>
      <c r="D1232" s="3" t="s">
        <v>3027</v>
      </c>
      <c r="E1232" s="8">
        <v>7</v>
      </c>
      <c r="F1232" s="8">
        <v>1</v>
      </c>
      <c r="G1232" s="3" t="s">
        <v>165</v>
      </c>
      <c r="H1232" s="8">
        <v>1</v>
      </c>
      <c r="I1232" s="43" t="b">
        <v>1</v>
      </c>
      <c r="J1232" s="43" t="b">
        <v>0</v>
      </c>
      <c r="K1232" t="s">
        <v>114</v>
      </c>
      <c r="L1232" s="43" t="b">
        <v>0</v>
      </c>
      <c r="M1232" s="43" t="b">
        <v>0</v>
      </c>
      <c r="N1232" s="43" t="b">
        <v>0</v>
      </c>
      <c r="O1232" t="s">
        <v>114</v>
      </c>
      <c r="P1232" t="s">
        <v>114</v>
      </c>
      <c r="Q1232" t="s">
        <v>114</v>
      </c>
      <c r="R1232" t="s">
        <v>114</v>
      </c>
      <c r="S1232" t="s">
        <v>114</v>
      </c>
      <c r="T1232" t="s">
        <v>114</v>
      </c>
      <c r="U1232" t="s">
        <v>114</v>
      </c>
      <c r="V1232" t="s">
        <v>114</v>
      </c>
      <c r="W1232" s="5">
        <v>43469</v>
      </c>
      <c r="X1232" s="3" t="s">
        <v>151</v>
      </c>
      <c r="Y1232" s="3"/>
      <c r="Z1232" s="3" t="s">
        <v>4624</v>
      </c>
      <c r="AA1232" s="3" t="s">
        <v>114</v>
      </c>
      <c r="AB1232" s="3" t="s">
        <v>74</v>
      </c>
      <c r="AC1232" s="8">
        <v>7</v>
      </c>
      <c r="AD1232" s="3" t="s">
        <v>3026</v>
      </c>
      <c r="AE1232" s="3"/>
      <c r="AF1232" s="3" t="s">
        <v>114</v>
      </c>
      <c r="AG1232" s="8">
        <v>2</v>
      </c>
      <c r="AH1232" s="3" t="s">
        <v>74</v>
      </c>
      <c r="AI1232" s="3" t="s">
        <v>1322</v>
      </c>
      <c r="AJ1232" t="s">
        <v>114</v>
      </c>
      <c r="AK1232" t="s">
        <v>114</v>
      </c>
      <c r="AL1232" t="s">
        <v>114</v>
      </c>
      <c r="AM1232" s="43" t="b">
        <v>0</v>
      </c>
      <c r="AN1232" s="3"/>
      <c r="AO1232" s="3"/>
      <c r="AP1232" s="43" t="b">
        <v>0</v>
      </c>
      <c r="AQ1232" s="3" t="b">
        <v>0</v>
      </c>
    </row>
    <row r="1233" spans="1:43" x14ac:dyDescent="0.25">
      <c r="A1233" s="39" t="str">
        <f>_xlfn.CONCAT(Table4[[#This Row],[Order]],"-",Table4[[#This Row],[Line]])</f>
        <v>77138-8</v>
      </c>
      <c r="B1233" s="5">
        <v>43474</v>
      </c>
      <c r="C1233" s="8">
        <v>77138</v>
      </c>
      <c r="D1233" s="3" t="s">
        <v>3029</v>
      </c>
      <c r="E1233" s="8">
        <v>8</v>
      </c>
      <c r="F1233" s="8">
        <v>1</v>
      </c>
      <c r="G1233" s="3" t="s">
        <v>165</v>
      </c>
      <c r="H1233" s="8">
        <v>2</v>
      </c>
      <c r="I1233" s="43" t="b">
        <v>1</v>
      </c>
      <c r="J1233" s="43" t="b">
        <v>0</v>
      </c>
      <c r="K1233" t="s">
        <v>114</v>
      </c>
      <c r="L1233" s="43" t="b">
        <v>0</v>
      </c>
      <c r="M1233" s="43" t="b">
        <v>0</v>
      </c>
      <c r="N1233" s="43" t="b">
        <v>0</v>
      </c>
      <c r="O1233" t="s">
        <v>114</v>
      </c>
      <c r="P1233" t="s">
        <v>114</v>
      </c>
      <c r="Q1233" t="s">
        <v>114</v>
      </c>
      <c r="R1233" t="s">
        <v>114</v>
      </c>
      <c r="S1233" t="s">
        <v>114</v>
      </c>
      <c r="T1233" t="s">
        <v>114</v>
      </c>
      <c r="U1233" t="s">
        <v>114</v>
      </c>
      <c r="V1233" t="s">
        <v>114</v>
      </c>
      <c r="W1233" s="5">
        <v>43469</v>
      </c>
      <c r="X1233" s="3" t="s">
        <v>151</v>
      </c>
      <c r="Y1233" s="3"/>
      <c r="Z1233" s="3" t="s">
        <v>4625</v>
      </c>
      <c r="AA1233" s="3" t="s">
        <v>114</v>
      </c>
      <c r="AB1233" s="3" t="s">
        <v>74</v>
      </c>
      <c r="AC1233" s="8">
        <v>7</v>
      </c>
      <c r="AD1233" s="3" t="s">
        <v>3028</v>
      </c>
      <c r="AE1233" s="3"/>
      <c r="AF1233" s="3" t="s">
        <v>114</v>
      </c>
      <c r="AG1233" s="8">
        <v>2</v>
      </c>
      <c r="AH1233" s="3" t="s">
        <v>74</v>
      </c>
      <c r="AI1233" s="3" t="s">
        <v>1322</v>
      </c>
      <c r="AJ1233" t="s">
        <v>114</v>
      </c>
      <c r="AK1233" t="s">
        <v>114</v>
      </c>
      <c r="AL1233" t="s">
        <v>114</v>
      </c>
      <c r="AM1233" s="43" t="b">
        <v>0</v>
      </c>
      <c r="AN1233" s="3"/>
      <c r="AO1233" s="3"/>
      <c r="AP1233" s="43" t="b">
        <v>0</v>
      </c>
      <c r="AQ1233" s="3" t="b">
        <v>0</v>
      </c>
    </row>
    <row r="1234" spans="1:43" x14ac:dyDescent="0.25">
      <c r="A1234" s="39" t="str">
        <f>_xlfn.CONCAT(Table4[[#This Row],[Order]],"-",Table4[[#This Row],[Line]])</f>
        <v>77138-9</v>
      </c>
      <c r="B1234" s="5">
        <v>43474</v>
      </c>
      <c r="C1234" s="8">
        <v>77138</v>
      </c>
      <c r="D1234" s="3" t="s">
        <v>3031</v>
      </c>
      <c r="E1234" s="8">
        <v>9</v>
      </c>
      <c r="F1234" s="8">
        <v>1</v>
      </c>
      <c r="G1234" s="3" t="s">
        <v>165</v>
      </c>
      <c r="H1234" s="8">
        <v>2</v>
      </c>
      <c r="I1234" s="43" t="b">
        <v>1</v>
      </c>
      <c r="J1234" s="43" t="b">
        <v>0</v>
      </c>
      <c r="K1234" t="s">
        <v>114</v>
      </c>
      <c r="L1234" s="43" t="b">
        <v>0</v>
      </c>
      <c r="M1234" s="43" t="b">
        <v>0</v>
      </c>
      <c r="N1234" s="43" t="b">
        <v>0</v>
      </c>
      <c r="O1234" t="s">
        <v>114</v>
      </c>
      <c r="P1234" t="s">
        <v>114</v>
      </c>
      <c r="Q1234" t="s">
        <v>114</v>
      </c>
      <c r="R1234" t="s">
        <v>114</v>
      </c>
      <c r="S1234" t="s">
        <v>114</v>
      </c>
      <c r="T1234" t="s">
        <v>114</v>
      </c>
      <c r="U1234" t="s">
        <v>114</v>
      </c>
      <c r="V1234" t="s">
        <v>114</v>
      </c>
      <c r="W1234" s="5">
        <v>43469</v>
      </c>
      <c r="X1234" s="3" t="s">
        <v>151</v>
      </c>
      <c r="Y1234" s="3"/>
      <c r="Z1234" s="3" t="s">
        <v>1905</v>
      </c>
      <c r="AA1234" s="3" t="s">
        <v>114</v>
      </c>
      <c r="AB1234" s="3" t="s">
        <v>74</v>
      </c>
      <c r="AC1234" s="8">
        <v>7</v>
      </c>
      <c r="AD1234" s="3" t="s">
        <v>3030</v>
      </c>
      <c r="AE1234" s="3"/>
      <c r="AF1234" s="3" t="s">
        <v>114</v>
      </c>
      <c r="AG1234" s="8">
        <v>2</v>
      </c>
      <c r="AH1234" s="3" t="s">
        <v>74</v>
      </c>
      <c r="AI1234" s="3" t="s">
        <v>1322</v>
      </c>
      <c r="AJ1234" t="s">
        <v>114</v>
      </c>
      <c r="AK1234" t="s">
        <v>114</v>
      </c>
      <c r="AL1234" t="s">
        <v>114</v>
      </c>
      <c r="AM1234" s="43" t="b">
        <v>0</v>
      </c>
      <c r="AN1234" s="3"/>
      <c r="AO1234" s="3"/>
      <c r="AP1234" s="43" t="b">
        <v>0</v>
      </c>
      <c r="AQ1234" s="3" t="b">
        <v>0</v>
      </c>
    </row>
    <row r="1235" spans="1:43" x14ac:dyDescent="0.25">
      <c r="A1235" s="39" t="str">
        <f>_xlfn.CONCAT(Table4[[#This Row],[Order]],"-",Table4[[#This Row],[Line]])</f>
        <v>77138-10</v>
      </c>
      <c r="B1235" s="5">
        <v>43474</v>
      </c>
      <c r="C1235" s="8">
        <v>77138</v>
      </c>
      <c r="D1235" s="3" t="s">
        <v>3033</v>
      </c>
      <c r="E1235" s="8">
        <v>10</v>
      </c>
      <c r="F1235" s="8">
        <v>1</v>
      </c>
      <c r="G1235" s="3" t="s">
        <v>165</v>
      </c>
      <c r="H1235" s="8">
        <v>2</v>
      </c>
      <c r="I1235" s="43" t="b">
        <v>1</v>
      </c>
      <c r="J1235" s="43" t="b">
        <v>0</v>
      </c>
      <c r="K1235" t="s">
        <v>114</v>
      </c>
      <c r="L1235" s="43" t="b">
        <v>0</v>
      </c>
      <c r="M1235" s="43" t="b">
        <v>0</v>
      </c>
      <c r="N1235" s="43" t="b">
        <v>0</v>
      </c>
      <c r="O1235" t="s">
        <v>114</v>
      </c>
      <c r="P1235" t="s">
        <v>114</v>
      </c>
      <c r="Q1235" t="s">
        <v>114</v>
      </c>
      <c r="R1235" t="s">
        <v>114</v>
      </c>
      <c r="S1235" t="s">
        <v>114</v>
      </c>
      <c r="T1235" t="s">
        <v>114</v>
      </c>
      <c r="U1235" t="s">
        <v>114</v>
      </c>
      <c r="V1235" t="s">
        <v>114</v>
      </c>
      <c r="W1235" s="5">
        <v>43469</v>
      </c>
      <c r="X1235" s="3" t="s">
        <v>151</v>
      </c>
      <c r="Y1235" s="3"/>
      <c r="Z1235" s="3" t="s">
        <v>4626</v>
      </c>
      <c r="AA1235" s="3" t="s">
        <v>114</v>
      </c>
      <c r="AB1235" s="3" t="s">
        <v>74</v>
      </c>
      <c r="AC1235" s="8">
        <v>7</v>
      </c>
      <c r="AD1235" s="3" t="s">
        <v>3032</v>
      </c>
      <c r="AE1235" s="3"/>
      <c r="AF1235" s="3" t="s">
        <v>114</v>
      </c>
      <c r="AG1235" s="8">
        <v>4</v>
      </c>
      <c r="AH1235" s="3" t="s">
        <v>74</v>
      </c>
      <c r="AI1235" s="3" t="s">
        <v>1322</v>
      </c>
      <c r="AJ1235" t="s">
        <v>114</v>
      </c>
      <c r="AK1235" t="s">
        <v>114</v>
      </c>
      <c r="AL1235" t="s">
        <v>114</v>
      </c>
      <c r="AM1235" s="43" t="b">
        <v>0</v>
      </c>
      <c r="AN1235" s="3"/>
      <c r="AO1235" s="3"/>
      <c r="AP1235" s="43" t="b">
        <v>0</v>
      </c>
      <c r="AQ1235" s="3" t="b">
        <v>0</v>
      </c>
    </row>
    <row r="1236" spans="1:43" x14ac:dyDescent="0.25">
      <c r="A1236" s="39" t="str">
        <f>_xlfn.CONCAT(Table4[[#This Row],[Order]],"-",Table4[[#This Row],[Line]])</f>
        <v>77138-11</v>
      </c>
      <c r="B1236" s="1">
        <v>43474</v>
      </c>
      <c r="C1236" s="10">
        <v>77138</v>
      </c>
      <c r="D1236" s="7" t="s">
        <v>3035</v>
      </c>
      <c r="E1236" s="10">
        <v>11</v>
      </c>
      <c r="F1236" s="10">
        <v>1</v>
      </c>
      <c r="G1236" s="7" t="s">
        <v>165</v>
      </c>
      <c r="H1236" s="10">
        <v>1</v>
      </c>
      <c r="I1236" s="43" t="b">
        <v>1</v>
      </c>
      <c r="J1236" s="43" t="b">
        <v>0</v>
      </c>
      <c r="K1236" t="s">
        <v>114</v>
      </c>
      <c r="L1236" s="43" t="b">
        <v>0</v>
      </c>
      <c r="M1236" s="43" t="b">
        <v>0</v>
      </c>
      <c r="N1236" s="43" t="b">
        <v>0</v>
      </c>
      <c r="O1236" t="s">
        <v>114</v>
      </c>
      <c r="P1236" t="s">
        <v>114</v>
      </c>
      <c r="Q1236" t="s">
        <v>114</v>
      </c>
      <c r="R1236" t="s">
        <v>114</v>
      </c>
      <c r="S1236" t="s">
        <v>114</v>
      </c>
      <c r="T1236" t="s">
        <v>114</v>
      </c>
      <c r="U1236" t="s">
        <v>114</v>
      </c>
      <c r="V1236" t="s">
        <v>114</v>
      </c>
      <c r="W1236" s="5">
        <v>43469</v>
      </c>
      <c r="X1236" s="7" t="s">
        <v>151</v>
      </c>
      <c r="Y1236" s="7"/>
      <c r="Z1236" s="7" t="s">
        <v>4627</v>
      </c>
      <c r="AA1236" s="7" t="s">
        <v>114</v>
      </c>
      <c r="AB1236" s="7" t="s">
        <v>74</v>
      </c>
      <c r="AC1236" s="10">
        <v>7</v>
      </c>
      <c r="AD1236" s="7" t="s">
        <v>3034</v>
      </c>
      <c r="AE1236" s="7"/>
      <c r="AF1236" s="7" t="s">
        <v>114</v>
      </c>
      <c r="AG1236" s="10">
        <v>3</v>
      </c>
      <c r="AH1236" s="3" t="s">
        <v>74</v>
      </c>
      <c r="AI1236" s="3" t="s">
        <v>1322</v>
      </c>
      <c r="AJ1236" t="s">
        <v>114</v>
      </c>
      <c r="AK1236" t="s">
        <v>114</v>
      </c>
      <c r="AL1236" t="s">
        <v>114</v>
      </c>
      <c r="AM1236" s="43" t="b">
        <v>0</v>
      </c>
      <c r="AN1236" s="3"/>
      <c r="AO1236" s="3"/>
      <c r="AP1236" s="43" t="b">
        <v>0</v>
      </c>
      <c r="AQ1236" s="3" t="b">
        <v>0</v>
      </c>
    </row>
    <row r="1237" spans="1:43" x14ac:dyDescent="0.25">
      <c r="A1237" s="39" t="str">
        <f>_xlfn.CONCAT(Table4[[#This Row],[Order]],"-",Table4[[#This Row],[Line]])</f>
        <v>77141-1</v>
      </c>
      <c r="B1237" s="59">
        <v>43475</v>
      </c>
      <c r="C1237" s="57">
        <v>77141</v>
      </c>
      <c r="D1237" s="58" t="s">
        <v>4278</v>
      </c>
      <c r="E1237" s="57">
        <v>1</v>
      </c>
      <c r="F1237" s="57">
        <v>1</v>
      </c>
      <c r="G1237" s="58" t="s">
        <v>42</v>
      </c>
      <c r="H1237" s="57">
        <v>3</v>
      </c>
      <c r="I1237" s="43" t="b">
        <v>0</v>
      </c>
      <c r="J1237" s="43" t="b">
        <v>0</v>
      </c>
      <c r="K1237" t="s">
        <v>114</v>
      </c>
      <c r="L1237" s="43" t="b">
        <v>0</v>
      </c>
      <c r="M1237" s="43" t="b">
        <v>0</v>
      </c>
      <c r="N1237" s="43" t="b">
        <v>0</v>
      </c>
      <c r="O1237" t="s">
        <v>114</v>
      </c>
      <c r="P1237" t="s">
        <v>114</v>
      </c>
      <c r="Q1237" t="s">
        <v>114</v>
      </c>
      <c r="R1237" t="s">
        <v>114</v>
      </c>
      <c r="S1237" t="s">
        <v>114</v>
      </c>
      <c r="T1237" t="s">
        <v>114</v>
      </c>
      <c r="U1237" t="s">
        <v>114</v>
      </c>
      <c r="V1237" t="s">
        <v>114</v>
      </c>
      <c r="W1237" s="6">
        <v>43472</v>
      </c>
      <c r="X1237" s="58" t="s">
        <v>151</v>
      </c>
      <c r="Y1237" s="58"/>
      <c r="Z1237" s="58" t="s">
        <v>3767</v>
      </c>
      <c r="AA1237" s="58" t="s">
        <v>114</v>
      </c>
      <c r="AB1237" s="58" t="s">
        <v>74</v>
      </c>
      <c r="AC1237" s="57">
        <v>15</v>
      </c>
      <c r="AD1237" s="58" t="s">
        <v>4277</v>
      </c>
      <c r="AE1237" s="59"/>
      <c r="AF1237" s="58" t="s">
        <v>114</v>
      </c>
      <c r="AG1237" s="57">
        <v>3</v>
      </c>
      <c r="AH1237" s="3" t="s">
        <v>74</v>
      </c>
      <c r="AI1237" s="3" t="s">
        <v>1336</v>
      </c>
      <c r="AJ1237" t="s">
        <v>114</v>
      </c>
      <c r="AK1237" t="s">
        <v>114</v>
      </c>
      <c r="AL1237" t="s">
        <v>114</v>
      </c>
      <c r="AM1237" s="43" t="b">
        <v>0</v>
      </c>
      <c r="AN1237" s="55"/>
      <c r="AO1237" s="3"/>
      <c r="AP1237" s="43" t="b">
        <v>0</v>
      </c>
      <c r="AQ1237" s="3" t="b">
        <v>0</v>
      </c>
    </row>
    <row r="1238" spans="1:43" x14ac:dyDescent="0.25">
      <c r="A1238" s="39" t="str">
        <f>_xlfn.CONCAT(Table4[[#This Row],[Order]],"-",Table4[[#This Row],[Line]])</f>
        <v>77141-2</v>
      </c>
      <c r="B1238" s="5">
        <v>43475</v>
      </c>
      <c r="C1238" s="8">
        <v>77141</v>
      </c>
      <c r="D1238" s="3" t="s">
        <v>4280</v>
      </c>
      <c r="E1238" s="8">
        <v>2</v>
      </c>
      <c r="F1238" s="8">
        <v>1</v>
      </c>
      <c r="G1238" s="3" t="s">
        <v>42</v>
      </c>
      <c r="H1238" s="8">
        <v>1</v>
      </c>
      <c r="I1238" s="43" t="b">
        <v>0</v>
      </c>
      <c r="J1238" s="43" t="b">
        <v>0</v>
      </c>
      <c r="K1238" t="s">
        <v>114</v>
      </c>
      <c r="L1238" s="43" t="b">
        <v>0</v>
      </c>
      <c r="M1238" s="43" t="b">
        <v>0</v>
      </c>
      <c r="N1238" s="43" t="b">
        <v>0</v>
      </c>
      <c r="O1238" t="s">
        <v>114</v>
      </c>
      <c r="P1238" t="s">
        <v>114</v>
      </c>
      <c r="Q1238" t="s">
        <v>114</v>
      </c>
      <c r="R1238" t="s">
        <v>114</v>
      </c>
      <c r="S1238" t="s">
        <v>114</v>
      </c>
      <c r="T1238" t="s">
        <v>114</v>
      </c>
      <c r="U1238" t="s">
        <v>114</v>
      </c>
      <c r="V1238" t="s">
        <v>114</v>
      </c>
      <c r="W1238" s="5">
        <v>43472</v>
      </c>
      <c r="X1238" s="3" t="s">
        <v>151</v>
      </c>
      <c r="Y1238" s="3"/>
      <c r="Z1238" s="3" t="s">
        <v>179</v>
      </c>
      <c r="AA1238" s="3" t="s">
        <v>114</v>
      </c>
      <c r="AB1238" s="3" t="s">
        <v>74</v>
      </c>
      <c r="AC1238" s="8">
        <v>15</v>
      </c>
      <c r="AD1238" s="3" t="s">
        <v>4279</v>
      </c>
      <c r="AE1238" s="3"/>
      <c r="AF1238" s="3" t="s">
        <v>114</v>
      </c>
      <c r="AG1238" s="8">
        <v>1</v>
      </c>
      <c r="AH1238" s="3" t="s">
        <v>74</v>
      </c>
      <c r="AI1238" s="3" t="s">
        <v>1336</v>
      </c>
      <c r="AJ1238" t="s">
        <v>114</v>
      </c>
      <c r="AK1238" t="s">
        <v>114</v>
      </c>
      <c r="AL1238" t="s">
        <v>114</v>
      </c>
      <c r="AM1238" s="43" t="b">
        <v>0</v>
      </c>
      <c r="AN1238" s="3"/>
      <c r="AO1238" s="3"/>
      <c r="AP1238" s="43" t="b">
        <v>0</v>
      </c>
      <c r="AQ1238" s="3" t="b">
        <v>0</v>
      </c>
    </row>
    <row r="1239" spans="1:43" x14ac:dyDescent="0.25">
      <c r="A1239" s="39" t="str">
        <f>_xlfn.CONCAT(Table4[[#This Row],[Order]],"-",Table4[[#This Row],[Line]])</f>
        <v>77141-3</v>
      </c>
      <c r="B1239" s="5">
        <v>43475</v>
      </c>
      <c r="C1239" s="8">
        <v>77141</v>
      </c>
      <c r="D1239" s="3" t="s">
        <v>4282</v>
      </c>
      <c r="E1239" s="8">
        <v>3</v>
      </c>
      <c r="F1239" s="8">
        <v>1</v>
      </c>
      <c r="G1239" s="3" t="s">
        <v>42</v>
      </c>
      <c r="H1239" s="8">
        <v>1</v>
      </c>
      <c r="I1239" s="43" t="b">
        <v>0</v>
      </c>
      <c r="J1239" s="43" t="b">
        <v>0</v>
      </c>
      <c r="K1239" t="s">
        <v>114</v>
      </c>
      <c r="L1239" s="43" t="b">
        <v>0</v>
      </c>
      <c r="M1239" s="43" t="b">
        <v>0</v>
      </c>
      <c r="N1239" s="43" t="b">
        <v>0</v>
      </c>
      <c r="O1239" t="s">
        <v>114</v>
      </c>
      <c r="P1239" t="s">
        <v>114</v>
      </c>
      <c r="Q1239" t="s">
        <v>114</v>
      </c>
      <c r="R1239" t="s">
        <v>114</v>
      </c>
      <c r="S1239" t="s">
        <v>114</v>
      </c>
      <c r="T1239" t="s">
        <v>114</v>
      </c>
      <c r="U1239" t="s">
        <v>114</v>
      </c>
      <c r="V1239" t="s">
        <v>114</v>
      </c>
      <c r="W1239" s="5">
        <v>43472</v>
      </c>
      <c r="X1239" s="3" t="s">
        <v>151</v>
      </c>
      <c r="Y1239" s="3"/>
      <c r="Z1239" s="3" t="s">
        <v>4023</v>
      </c>
      <c r="AA1239" s="3" t="s">
        <v>114</v>
      </c>
      <c r="AB1239" s="3" t="s">
        <v>74</v>
      </c>
      <c r="AC1239" s="8">
        <v>15</v>
      </c>
      <c r="AD1239" s="3" t="s">
        <v>4281</v>
      </c>
      <c r="AE1239" s="3"/>
      <c r="AF1239" s="3" t="s">
        <v>114</v>
      </c>
      <c r="AG1239" s="8">
        <v>2</v>
      </c>
      <c r="AH1239" s="3" t="s">
        <v>74</v>
      </c>
      <c r="AI1239" s="3" t="s">
        <v>1336</v>
      </c>
      <c r="AJ1239" t="s">
        <v>114</v>
      </c>
      <c r="AK1239" t="s">
        <v>114</v>
      </c>
      <c r="AL1239" t="s">
        <v>114</v>
      </c>
      <c r="AM1239" s="43" t="b">
        <v>0</v>
      </c>
      <c r="AN1239" s="3"/>
      <c r="AO1239" s="3"/>
      <c r="AP1239" s="43" t="b">
        <v>0</v>
      </c>
      <c r="AQ1239" s="3" t="b">
        <v>0</v>
      </c>
    </row>
    <row r="1240" spans="1:43" x14ac:dyDescent="0.25">
      <c r="A1240" s="39" t="str">
        <f>_xlfn.CONCAT(Table4[[#This Row],[Order]],"-",Table4[[#This Row],[Line]])</f>
        <v>77141-4</v>
      </c>
      <c r="B1240" s="1">
        <v>43475</v>
      </c>
      <c r="C1240" s="10">
        <v>77141</v>
      </c>
      <c r="D1240" s="7" t="s">
        <v>4284</v>
      </c>
      <c r="E1240" s="10">
        <v>4</v>
      </c>
      <c r="F1240" s="10">
        <v>1</v>
      </c>
      <c r="G1240" s="7" t="s">
        <v>42</v>
      </c>
      <c r="H1240" s="10">
        <v>1</v>
      </c>
      <c r="I1240" s="43" t="b">
        <v>0</v>
      </c>
      <c r="J1240" s="43" t="b">
        <v>0</v>
      </c>
      <c r="K1240" t="s">
        <v>114</v>
      </c>
      <c r="L1240" s="43" t="b">
        <v>0</v>
      </c>
      <c r="M1240" s="43" t="b">
        <v>0</v>
      </c>
      <c r="N1240" s="43" t="b">
        <v>0</v>
      </c>
      <c r="O1240" t="s">
        <v>114</v>
      </c>
      <c r="P1240" t="s">
        <v>114</v>
      </c>
      <c r="Q1240" t="s">
        <v>114</v>
      </c>
      <c r="R1240" t="s">
        <v>114</v>
      </c>
      <c r="S1240" t="s">
        <v>114</v>
      </c>
      <c r="T1240" t="s">
        <v>114</v>
      </c>
      <c r="U1240" t="s">
        <v>114</v>
      </c>
      <c r="V1240" t="s">
        <v>114</v>
      </c>
      <c r="W1240" s="5">
        <v>43472</v>
      </c>
      <c r="X1240" s="7" t="s">
        <v>151</v>
      </c>
      <c r="Y1240" s="7"/>
      <c r="Z1240" s="7" t="s">
        <v>109</v>
      </c>
      <c r="AA1240" s="7" t="s">
        <v>114</v>
      </c>
      <c r="AB1240" s="7" t="s">
        <v>74</v>
      </c>
      <c r="AC1240" s="10">
        <v>15</v>
      </c>
      <c r="AD1240" s="7" t="s">
        <v>4283</v>
      </c>
      <c r="AE1240" s="7"/>
      <c r="AF1240" s="7" t="s">
        <v>114</v>
      </c>
      <c r="AG1240" s="10">
        <v>2</v>
      </c>
      <c r="AH1240" s="3" t="s">
        <v>74</v>
      </c>
      <c r="AI1240" s="3" t="s">
        <v>1336</v>
      </c>
      <c r="AJ1240" t="s">
        <v>114</v>
      </c>
      <c r="AK1240" t="s">
        <v>114</v>
      </c>
      <c r="AL1240" t="s">
        <v>114</v>
      </c>
      <c r="AM1240" s="43" t="b">
        <v>0</v>
      </c>
      <c r="AN1240" s="3"/>
      <c r="AO1240" s="3"/>
      <c r="AP1240" s="43" t="b">
        <v>0</v>
      </c>
      <c r="AQ1240" s="3" t="b">
        <v>0</v>
      </c>
    </row>
    <row r="1241" spans="1:43" x14ac:dyDescent="0.25">
      <c r="A1241" s="39" t="str">
        <f>_xlfn.CONCAT(Table4[[#This Row],[Order]],"-",Table4[[#This Row],[Line]])</f>
        <v>77141-5</v>
      </c>
      <c r="B1241" s="1">
        <v>43475</v>
      </c>
      <c r="C1241" s="10">
        <v>77141</v>
      </c>
      <c r="D1241" s="7" t="s">
        <v>4286</v>
      </c>
      <c r="E1241" s="10">
        <v>5</v>
      </c>
      <c r="F1241" s="10">
        <v>1</v>
      </c>
      <c r="G1241" s="7" t="s">
        <v>42</v>
      </c>
      <c r="H1241" s="10">
        <v>1</v>
      </c>
      <c r="I1241" s="43" t="b">
        <v>0</v>
      </c>
      <c r="J1241" s="43" t="b">
        <v>0</v>
      </c>
      <c r="K1241" t="s">
        <v>114</v>
      </c>
      <c r="L1241" s="43" t="b">
        <v>0</v>
      </c>
      <c r="M1241" s="43" t="b">
        <v>0</v>
      </c>
      <c r="N1241" s="43" t="b">
        <v>0</v>
      </c>
      <c r="O1241" t="s">
        <v>114</v>
      </c>
      <c r="P1241" t="s">
        <v>114</v>
      </c>
      <c r="Q1241" t="s">
        <v>114</v>
      </c>
      <c r="R1241" t="s">
        <v>114</v>
      </c>
      <c r="S1241" t="s">
        <v>114</v>
      </c>
      <c r="T1241" t="s">
        <v>114</v>
      </c>
      <c r="U1241" t="s">
        <v>114</v>
      </c>
      <c r="V1241" t="s">
        <v>114</v>
      </c>
      <c r="W1241" s="5">
        <v>43472</v>
      </c>
      <c r="X1241" s="7" t="s">
        <v>151</v>
      </c>
      <c r="Y1241" s="7"/>
      <c r="Z1241" s="7" t="s">
        <v>4628</v>
      </c>
      <c r="AA1241" s="7" t="s">
        <v>114</v>
      </c>
      <c r="AB1241" s="7" t="s">
        <v>74</v>
      </c>
      <c r="AC1241" s="10">
        <v>15</v>
      </c>
      <c r="AD1241" s="7" t="s">
        <v>4285</v>
      </c>
      <c r="AE1241" s="7"/>
      <c r="AF1241" s="7" t="s">
        <v>114</v>
      </c>
      <c r="AG1241" s="10">
        <v>2</v>
      </c>
      <c r="AH1241" s="3" t="s">
        <v>74</v>
      </c>
      <c r="AI1241" s="3" t="s">
        <v>1336</v>
      </c>
      <c r="AJ1241" t="s">
        <v>114</v>
      </c>
      <c r="AK1241" t="s">
        <v>114</v>
      </c>
      <c r="AL1241" t="s">
        <v>114</v>
      </c>
      <c r="AM1241" s="43" t="b">
        <v>0</v>
      </c>
      <c r="AN1241" s="3"/>
      <c r="AO1241" s="3"/>
      <c r="AP1241" s="43" t="b">
        <v>0</v>
      </c>
      <c r="AQ1241" s="3" t="b">
        <v>0</v>
      </c>
    </row>
    <row r="1242" spans="1:43" x14ac:dyDescent="0.25">
      <c r="A1242" s="39" t="str">
        <f>_xlfn.CONCAT(Table4[[#This Row],[Order]],"-",Table4[[#This Row],[Line]])</f>
        <v>77141-7</v>
      </c>
      <c r="B1242" s="5">
        <v>43475</v>
      </c>
      <c r="C1242" s="8">
        <v>77141</v>
      </c>
      <c r="D1242" s="3" t="s">
        <v>4288</v>
      </c>
      <c r="E1242" s="8">
        <v>7</v>
      </c>
      <c r="F1242" s="8">
        <v>1</v>
      </c>
      <c r="G1242" s="3" t="s">
        <v>42</v>
      </c>
      <c r="H1242" s="8">
        <v>6</v>
      </c>
      <c r="I1242" s="43" t="b">
        <v>0</v>
      </c>
      <c r="J1242" s="43" t="b">
        <v>0</v>
      </c>
      <c r="K1242" t="s">
        <v>114</v>
      </c>
      <c r="L1242" s="43" t="b">
        <v>0</v>
      </c>
      <c r="M1242" s="43" t="b">
        <v>0</v>
      </c>
      <c r="N1242" s="43" t="b">
        <v>0</v>
      </c>
      <c r="O1242" t="s">
        <v>114</v>
      </c>
      <c r="P1242" t="s">
        <v>114</v>
      </c>
      <c r="Q1242" t="s">
        <v>114</v>
      </c>
      <c r="R1242" t="s">
        <v>114</v>
      </c>
      <c r="S1242" t="s">
        <v>114</v>
      </c>
      <c r="T1242" t="s">
        <v>114</v>
      </c>
      <c r="U1242" t="s">
        <v>114</v>
      </c>
      <c r="V1242" t="s">
        <v>114</v>
      </c>
      <c r="W1242" s="5">
        <v>43472</v>
      </c>
      <c r="X1242" s="3" t="s">
        <v>151</v>
      </c>
      <c r="Y1242" s="3"/>
      <c r="Z1242" s="3" t="s">
        <v>175</v>
      </c>
      <c r="AA1242" s="3" t="s">
        <v>114</v>
      </c>
      <c r="AB1242" s="3" t="s">
        <v>74</v>
      </c>
      <c r="AC1242" s="8">
        <v>15</v>
      </c>
      <c r="AD1242" s="3" t="s">
        <v>4287</v>
      </c>
      <c r="AE1242" s="3"/>
      <c r="AF1242" s="3" t="s">
        <v>114</v>
      </c>
      <c r="AG1242" s="8">
        <v>6</v>
      </c>
      <c r="AH1242" s="3" t="s">
        <v>74</v>
      </c>
      <c r="AI1242" s="3" t="s">
        <v>1336</v>
      </c>
      <c r="AJ1242" t="s">
        <v>114</v>
      </c>
      <c r="AK1242" t="s">
        <v>114</v>
      </c>
      <c r="AL1242" t="s">
        <v>114</v>
      </c>
      <c r="AM1242" s="43" t="b">
        <v>0</v>
      </c>
      <c r="AN1242" s="3"/>
      <c r="AO1242" s="3"/>
      <c r="AP1242" s="43" t="b">
        <v>0</v>
      </c>
      <c r="AQ1242" s="3" t="b">
        <v>0</v>
      </c>
    </row>
    <row r="1243" spans="1:43" x14ac:dyDescent="0.25">
      <c r="A1243" s="39" t="str">
        <f>_xlfn.CONCAT(Table4[[#This Row],[Order]],"-",Table4[[#This Row],[Line]])</f>
        <v>77145-1</v>
      </c>
      <c r="B1243" s="5">
        <v>43476</v>
      </c>
      <c r="C1243" s="8">
        <v>77145</v>
      </c>
      <c r="D1243" s="3" t="s">
        <v>3931</v>
      </c>
      <c r="E1243" s="8">
        <v>1</v>
      </c>
      <c r="F1243" s="8">
        <v>1</v>
      </c>
      <c r="G1243" s="3" t="s">
        <v>165</v>
      </c>
      <c r="H1243" s="8">
        <v>14</v>
      </c>
      <c r="I1243" s="43" t="b">
        <v>1</v>
      </c>
      <c r="J1243" s="43" t="b">
        <v>0</v>
      </c>
      <c r="K1243" t="s">
        <v>114</v>
      </c>
      <c r="L1243" s="43" t="b">
        <v>0</v>
      </c>
      <c r="M1243" s="43" t="b">
        <v>0</v>
      </c>
      <c r="N1243" s="43" t="b">
        <v>0</v>
      </c>
      <c r="O1243" t="s">
        <v>114</v>
      </c>
      <c r="P1243" t="s">
        <v>114</v>
      </c>
      <c r="Q1243" t="s">
        <v>114</v>
      </c>
      <c r="R1243" t="s">
        <v>114</v>
      </c>
      <c r="S1243" t="s">
        <v>114</v>
      </c>
      <c r="T1243" t="s">
        <v>114</v>
      </c>
      <c r="U1243" t="s">
        <v>114</v>
      </c>
      <c r="V1243" t="s">
        <v>114</v>
      </c>
      <c r="W1243" s="5">
        <v>43473</v>
      </c>
      <c r="X1243" s="3" t="s">
        <v>114</v>
      </c>
      <c r="Y1243" s="3"/>
      <c r="Z1243" s="3" t="s">
        <v>2199</v>
      </c>
      <c r="AA1243" s="3" t="s">
        <v>114</v>
      </c>
      <c r="AB1243" s="3" t="s">
        <v>74</v>
      </c>
      <c r="AC1243" s="8">
        <v>1</v>
      </c>
      <c r="AD1243" s="3" t="s">
        <v>3930</v>
      </c>
      <c r="AE1243" s="3"/>
      <c r="AF1243" s="3" t="s">
        <v>114</v>
      </c>
      <c r="AG1243" s="8">
        <v>14</v>
      </c>
      <c r="AH1243" s="3" t="s">
        <v>74</v>
      </c>
      <c r="AI1243" s="3" t="s">
        <v>1333</v>
      </c>
      <c r="AJ1243" t="s">
        <v>114</v>
      </c>
      <c r="AK1243" t="s">
        <v>114</v>
      </c>
      <c r="AL1243" t="s">
        <v>114</v>
      </c>
      <c r="AM1243" s="43" t="b">
        <v>0</v>
      </c>
      <c r="AN1243" s="3"/>
      <c r="AO1243" s="3"/>
      <c r="AP1243" s="43" t="b">
        <v>0</v>
      </c>
      <c r="AQ1243" s="3" t="b">
        <v>0</v>
      </c>
    </row>
    <row r="1244" spans="1:43" x14ac:dyDescent="0.25">
      <c r="A1244" s="39" t="str">
        <f>_xlfn.CONCAT(Table4[[#This Row],[Order]],"-",Table4[[#This Row],[Line]])</f>
        <v>77145-2</v>
      </c>
      <c r="B1244" s="5">
        <v>43476</v>
      </c>
      <c r="C1244" s="8">
        <v>77145</v>
      </c>
      <c r="D1244" s="3" t="s">
        <v>3933</v>
      </c>
      <c r="E1244" s="8">
        <v>2</v>
      </c>
      <c r="F1244" s="8">
        <v>1</v>
      </c>
      <c r="G1244" s="3" t="s">
        <v>165</v>
      </c>
      <c r="H1244" s="8">
        <v>4</v>
      </c>
      <c r="I1244" s="43" t="b">
        <v>1</v>
      </c>
      <c r="J1244" s="43" t="b">
        <v>0</v>
      </c>
      <c r="K1244" t="s">
        <v>114</v>
      </c>
      <c r="L1244" s="43" t="b">
        <v>0</v>
      </c>
      <c r="M1244" s="43" t="b">
        <v>0</v>
      </c>
      <c r="N1244" s="43" t="b">
        <v>0</v>
      </c>
      <c r="O1244" t="s">
        <v>114</v>
      </c>
      <c r="P1244" t="s">
        <v>114</v>
      </c>
      <c r="Q1244" t="s">
        <v>114</v>
      </c>
      <c r="R1244" t="s">
        <v>114</v>
      </c>
      <c r="S1244" t="s">
        <v>114</v>
      </c>
      <c r="T1244" t="s">
        <v>114</v>
      </c>
      <c r="U1244" t="s">
        <v>114</v>
      </c>
      <c r="V1244" t="s">
        <v>114</v>
      </c>
      <c r="W1244" s="5">
        <v>43473</v>
      </c>
      <c r="X1244" s="3" t="s">
        <v>114</v>
      </c>
      <c r="Y1244" s="3"/>
      <c r="Z1244" s="3" t="s">
        <v>2199</v>
      </c>
      <c r="AA1244" s="3" t="s">
        <v>114</v>
      </c>
      <c r="AB1244" s="3" t="s">
        <v>74</v>
      </c>
      <c r="AC1244" s="8">
        <v>1</v>
      </c>
      <c r="AD1244" s="3" t="s">
        <v>3932</v>
      </c>
      <c r="AE1244" s="3"/>
      <c r="AF1244" s="3" t="s">
        <v>114</v>
      </c>
      <c r="AG1244" s="8">
        <v>4</v>
      </c>
      <c r="AH1244" s="3" t="s">
        <v>74</v>
      </c>
      <c r="AI1244" s="3" t="s">
        <v>1333</v>
      </c>
      <c r="AJ1244" t="s">
        <v>114</v>
      </c>
      <c r="AK1244" t="s">
        <v>114</v>
      </c>
      <c r="AL1244" t="s">
        <v>114</v>
      </c>
      <c r="AM1244" s="43" t="b">
        <v>0</v>
      </c>
      <c r="AN1244" s="3"/>
      <c r="AO1244" s="3"/>
      <c r="AP1244" s="43" t="b">
        <v>0</v>
      </c>
      <c r="AQ1244" s="3" t="b">
        <v>0</v>
      </c>
    </row>
    <row r="1245" spans="1:43" x14ac:dyDescent="0.25">
      <c r="A1245" s="39" t="str">
        <f>_xlfn.CONCAT(Table4[[#This Row],[Order]],"-",Table4[[#This Row],[Line]])</f>
        <v>77145-3</v>
      </c>
      <c r="B1245" s="5">
        <v>43476</v>
      </c>
      <c r="C1245" s="8">
        <v>77145</v>
      </c>
      <c r="D1245" s="3" t="s">
        <v>3935</v>
      </c>
      <c r="E1245" s="8">
        <v>3</v>
      </c>
      <c r="F1245" s="8">
        <v>1</v>
      </c>
      <c r="G1245" s="3" t="s">
        <v>165</v>
      </c>
      <c r="H1245" s="8">
        <v>7</v>
      </c>
      <c r="I1245" s="43" t="b">
        <v>1</v>
      </c>
      <c r="J1245" s="43" t="b">
        <v>0</v>
      </c>
      <c r="K1245" t="s">
        <v>114</v>
      </c>
      <c r="L1245" s="43" t="b">
        <v>0</v>
      </c>
      <c r="M1245" s="43" t="b">
        <v>0</v>
      </c>
      <c r="N1245" s="43" t="b">
        <v>0</v>
      </c>
      <c r="O1245" t="s">
        <v>114</v>
      </c>
      <c r="P1245" t="s">
        <v>114</v>
      </c>
      <c r="Q1245" t="s">
        <v>114</v>
      </c>
      <c r="R1245" t="s">
        <v>114</v>
      </c>
      <c r="S1245" t="s">
        <v>114</v>
      </c>
      <c r="T1245" t="s">
        <v>114</v>
      </c>
      <c r="U1245" t="s">
        <v>114</v>
      </c>
      <c r="V1245" t="s">
        <v>114</v>
      </c>
      <c r="W1245" s="5">
        <v>43473</v>
      </c>
      <c r="X1245" s="3" t="s">
        <v>114</v>
      </c>
      <c r="Y1245" s="3"/>
      <c r="Z1245" s="3" t="s">
        <v>1085</v>
      </c>
      <c r="AA1245" s="3" t="s">
        <v>114</v>
      </c>
      <c r="AB1245" s="3" t="s">
        <v>74</v>
      </c>
      <c r="AC1245" s="8">
        <v>1</v>
      </c>
      <c r="AD1245" s="3" t="s">
        <v>3934</v>
      </c>
      <c r="AE1245" s="3"/>
      <c r="AF1245" s="3" t="s">
        <v>114</v>
      </c>
      <c r="AG1245" s="8">
        <v>7</v>
      </c>
      <c r="AH1245" s="3" t="s">
        <v>74</v>
      </c>
      <c r="AI1245" s="3" t="s">
        <v>1333</v>
      </c>
      <c r="AJ1245" t="s">
        <v>114</v>
      </c>
      <c r="AK1245" t="s">
        <v>114</v>
      </c>
      <c r="AL1245" t="s">
        <v>114</v>
      </c>
      <c r="AM1245" s="43" t="b">
        <v>0</v>
      </c>
      <c r="AN1245" s="3"/>
      <c r="AO1245" s="3"/>
      <c r="AP1245" s="43" t="b">
        <v>0</v>
      </c>
      <c r="AQ1245" s="3" t="b">
        <v>0</v>
      </c>
    </row>
    <row r="1246" spans="1:43" x14ac:dyDescent="0.25">
      <c r="A1246" s="39" t="str">
        <f>_xlfn.CONCAT(Table4[[#This Row],[Order]],"-",Table4[[#This Row],[Line]])</f>
        <v>77145-4</v>
      </c>
      <c r="B1246" s="5">
        <v>43476</v>
      </c>
      <c r="C1246" s="8">
        <v>77145</v>
      </c>
      <c r="D1246" s="3" t="s">
        <v>3937</v>
      </c>
      <c r="E1246" s="8">
        <v>4</v>
      </c>
      <c r="F1246" s="8">
        <v>1</v>
      </c>
      <c r="G1246" s="3" t="s">
        <v>165</v>
      </c>
      <c r="H1246" s="8">
        <v>2</v>
      </c>
      <c r="I1246" s="43" t="b">
        <v>1</v>
      </c>
      <c r="J1246" s="43" t="b">
        <v>0</v>
      </c>
      <c r="K1246" t="s">
        <v>114</v>
      </c>
      <c r="L1246" s="43" t="b">
        <v>0</v>
      </c>
      <c r="M1246" s="43" t="b">
        <v>0</v>
      </c>
      <c r="N1246" s="43" t="b">
        <v>0</v>
      </c>
      <c r="O1246" t="s">
        <v>114</v>
      </c>
      <c r="P1246" t="s">
        <v>114</v>
      </c>
      <c r="Q1246" t="s">
        <v>114</v>
      </c>
      <c r="R1246" t="s">
        <v>114</v>
      </c>
      <c r="S1246" t="s">
        <v>114</v>
      </c>
      <c r="T1246" t="s">
        <v>114</v>
      </c>
      <c r="U1246" t="s">
        <v>114</v>
      </c>
      <c r="V1246" t="s">
        <v>114</v>
      </c>
      <c r="W1246" s="5">
        <v>43473</v>
      </c>
      <c r="X1246" s="3" t="s">
        <v>114</v>
      </c>
      <c r="Y1246" s="3"/>
      <c r="Z1246" s="3" t="s">
        <v>1085</v>
      </c>
      <c r="AA1246" s="3" t="s">
        <v>114</v>
      </c>
      <c r="AB1246" s="3" t="s">
        <v>74</v>
      </c>
      <c r="AC1246" s="8">
        <v>1</v>
      </c>
      <c r="AD1246" s="3" t="s">
        <v>3936</v>
      </c>
      <c r="AE1246" s="3"/>
      <c r="AF1246" s="3" t="s">
        <v>114</v>
      </c>
      <c r="AG1246" s="8">
        <v>2</v>
      </c>
      <c r="AH1246" s="3" t="s">
        <v>74</v>
      </c>
      <c r="AI1246" s="3" t="s">
        <v>1333</v>
      </c>
      <c r="AJ1246" t="s">
        <v>114</v>
      </c>
      <c r="AK1246" t="s">
        <v>114</v>
      </c>
      <c r="AL1246" t="s">
        <v>114</v>
      </c>
      <c r="AM1246" s="43" t="b">
        <v>0</v>
      </c>
      <c r="AN1246" s="3"/>
      <c r="AO1246" s="3"/>
      <c r="AP1246" s="43" t="b">
        <v>0</v>
      </c>
      <c r="AQ1246" s="3" t="b">
        <v>0</v>
      </c>
    </row>
    <row r="1247" spans="1:43" x14ac:dyDescent="0.25">
      <c r="A1247" s="39" t="str">
        <f>_xlfn.CONCAT(Table4[[#This Row],[Order]],"-",Table4[[#This Row],[Line]])</f>
        <v>77145-5</v>
      </c>
      <c r="B1247" s="5">
        <v>43476</v>
      </c>
      <c r="C1247" s="8">
        <v>77145</v>
      </c>
      <c r="D1247" s="3" t="s">
        <v>3939</v>
      </c>
      <c r="E1247" s="8">
        <v>5</v>
      </c>
      <c r="F1247" s="8">
        <v>1</v>
      </c>
      <c r="G1247" s="3" t="s">
        <v>165</v>
      </c>
      <c r="H1247" s="8">
        <v>3</v>
      </c>
      <c r="I1247" s="43" t="b">
        <v>1</v>
      </c>
      <c r="J1247" s="43" t="b">
        <v>0</v>
      </c>
      <c r="K1247" t="s">
        <v>114</v>
      </c>
      <c r="L1247" s="43" t="b">
        <v>0</v>
      </c>
      <c r="M1247" s="43" t="b">
        <v>0</v>
      </c>
      <c r="N1247" s="43" t="b">
        <v>0</v>
      </c>
      <c r="O1247" t="s">
        <v>114</v>
      </c>
      <c r="P1247" t="s">
        <v>114</v>
      </c>
      <c r="Q1247" t="s">
        <v>114</v>
      </c>
      <c r="R1247" t="s">
        <v>114</v>
      </c>
      <c r="S1247" t="s">
        <v>114</v>
      </c>
      <c r="T1247" t="s">
        <v>114</v>
      </c>
      <c r="U1247" t="s">
        <v>114</v>
      </c>
      <c r="V1247" t="s">
        <v>114</v>
      </c>
      <c r="W1247" s="5">
        <v>43473</v>
      </c>
      <c r="X1247" s="3" t="s">
        <v>114</v>
      </c>
      <c r="Y1247" s="3"/>
      <c r="Z1247" s="3" t="s">
        <v>2201</v>
      </c>
      <c r="AA1247" s="3" t="s">
        <v>114</v>
      </c>
      <c r="AB1247" s="3" t="s">
        <v>74</v>
      </c>
      <c r="AC1247" s="8">
        <v>1</v>
      </c>
      <c r="AD1247" s="3" t="s">
        <v>3938</v>
      </c>
      <c r="AE1247" s="3"/>
      <c r="AF1247" s="3" t="s">
        <v>114</v>
      </c>
      <c r="AG1247" s="8">
        <v>6</v>
      </c>
      <c r="AH1247" s="3" t="s">
        <v>74</v>
      </c>
      <c r="AI1247" s="3" t="s">
        <v>1333</v>
      </c>
      <c r="AJ1247" t="s">
        <v>114</v>
      </c>
      <c r="AK1247" t="s">
        <v>114</v>
      </c>
      <c r="AL1247" t="s">
        <v>114</v>
      </c>
      <c r="AM1247" s="43" t="b">
        <v>0</v>
      </c>
      <c r="AN1247" s="3"/>
      <c r="AO1247" s="3"/>
      <c r="AP1247" s="43" t="b">
        <v>0</v>
      </c>
      <c r="AQ1247" s="3" t="b">
        <v>0</v>
      </c>
    </row>
    <row r="1248" spans="1:43" x14ac:dyDescent="0.25">
      <c r="A1248" s="39" t="str">
        <f>_xlfn.CONCAT(Table4[[#This Row],[Order]],"-",Table4[[#This Row],[Line]])</f>
        <v>77145-6</v>
      </c>
      <c r="B1248" s="5">
        <v>43476</v>
      </c>
      <c r="C1248" s="8">
        <v>77145</v>
      </c>
      <c r="D1248" s="3" t="s">
        <v>3941</v>
      </c>
      <c r="E1248" s="8">
        <v>6</v>
      </c>
      <c r="F1248" s="8">
        <v>1</v>
      </c>
      <c r="G1248" s="3" t="s">
        <v>165</v>
      </c>
      <c r="H1248" s="8">
        <v>1</v>
      </c>
      <c r="I1248" s="43" t="b">
        <v>1</v>
      </c>
      <c r="J1248" s="43" t="b">
        <v>0</v>
      </c>
      <c r="K1248" t="s">
        <v>114</v>
      </c>
      <c r="L1248" s="43" t="b">
        <v>0</v>
      </c>
      <c r="M1248" s="43" t="b">
        <v>0</v>
      </c>
      <c r="N1248" s="43" t="b">
        <v>0</v>
      </c>
      <c r="O1248" t="s">
        <v>114</v>
      </c>
      <c r="P1248" t="s">
        <v>114</v>
      </c>
      <c r="Q1248" t="s">
        <v>114</v>
      </c>
      <c r="R1248" t="s">
        <v>114</v>
      </c>
      <c r="S1248" t="s">
        <v>114</v>
      </c>
      <c r="T1248" t="s">
        <v>114</v>
      </c>
      <c r="U1248" t="s">
        <v>114</v>
      </c>
      <c r="V1248" t="s">
        <v>114</v>
      </c>
      <c r="W1248" s="5">
        <v>43473</v>
      </c>
      <c r="X1248" s="3" t="s">
        <v>114</v>
      </c>
      <c r="Y1248" s="3"/>
      <c r="Z1248" s="3" t="s">
        <v>2201</v>
      </c>
      <c r="AA1248" s="3" t="s">
        <v>114</v>
      </c>
      <c r="AB1248" s="3" t="s">
        <v>74</v>
      </c>
      <c r="AC1248" s="8">
        <v>1</v>
      </c>
      <c r="AD1248" s="3" t="s">
        <v>3940</v>
      </c>
      <c r="AE1248" s="3"/>
      <c r="AF1248" s="3" t="s">
        <v>114</v>
      </c>
      <c r="AG1248" s="8">
        <v>2</v>
      </c>
      <c r="AH1248" s="3" t="s">
        <v>74</v>
      </c>
      <c r="AI1248" s="3" t="s">
        <v>1333</v>
      </c>
      <c r="AJ1248" t="s">
        <v>114</v>
      </c>
      <c r="AK1248" t="s">
        <v>114</v>
      </c>
      <c r="AL1248" t="s">
        <v>114</v>
      </c>
      <c r="AM1248" s="43" t="b">
        <v>0</v>
      </c>
      <c r="AN1248" s="3"/>
      <c r="AO1248" s="3"/>
      <c r="AP1248" s="43" t="b">
        <v>0</v>
      </c>
      <c r="AQ1248" s="3" t="b">
        <v>0</v>
      </c>
    </row>
    <row r="1249" spans="1:43" x14ac:dyDescent="0.25">
      <c r="A1249" s="39" t="str">
        <f>_xlfn.CONCAT(Table4[[#This Row],[Order]],"-",Table4[[#This Row],[Line]])</f>
        <v>77155-1</v>
      </c>
      <c r="B1249" s="5">
        <v>43476</v>
      </c>
      <c r="C1249" s="8">
        <v>77155</v>
      </c>
      <c r="D1249" s="3" t="s">
        <v>2988</v>
      </c>
      <c r="E1249" s="8">
        <v>1</v>
      </c>
      <c r="F1249" s="8">
        <v>1</v>
      </c>
      <c r="G1249" s="3" t="s">
        <v>42</v>
      </c>
      <c r="H1249" s="8">
        <v>2</v>
      </c>
      <c r="I1249" s="43" t="b">
        <v>0</v>
      </c>
      <c r="J1249" s="43" t="b">
        <v>0</v>
      </c>
      <c r="K1249" t="s">
        <v>114</v>
      </c>
      <c r="L1249" s="43" t="b">
        <v>0</v>
      </c>
      <c r="M1249" s="43" t="b">
        <v>0</v>
      </c>
      <c r="N1249" s="43" t="b">
        <v>0</v>
      </c>
      <c r="O1249" t="s">
        <v>114</v>
      </c>
      <c r="P1249" t="s">
        <v>114</v>
      </c>
      <c r="Q1249" t="s">
        <v>114</v>
      </c>
      <c r="R1249" t="s">
        <v>114</v>
      </c>
      <c r="S1249" t="s">
        <v>114</v>
      </c>
      <c r="T1249" t="s">
        <v>114</v>
      </c>
      <c r="U1249" t="s">
        <v>114</v>
      </c>
      <c r="V1249" t="s">
        <v>114</v>
      </c>
      <c r="W1249" s="5">
        <v>43473</v>
      </c>
      <c r="X1249" s="3" t="s">
        <v>151</v>
      </c>
      <c r="Y1249" s="3"/>
      <c r="Z1249" s="3" t="s">
        <v>158</v>
      </c>
      <c r="AA1249" s="3" t="s">
        <v>114</v>
      </c>
      <c r="AB1249" s="3" t="s">
        <v>74</v>
      </c>
      <c r="AC1249" s="8">
        <v>12</v>
      </c>
      <c r="AD1249" s="3" t="s">
        <v>2987</v>
      </c>
      <c r="AE1249" s="3"/>
      <c r="AF1249" s="3" t="s">
        <v>114</v>
      </c>
      <c r="AG1249" s="8">
        <v>2</v>
      </c>
      <c r="AH1249" s="3" t="s">
        <v>74</v>
      </c>
      <c r="AI1249" s="3" t="s">
        <v>1331</v>
      </c>
      <c r="AJ1249" t="s">
        <v>114</v>
      </c>
      <c r="AK1249" t="s">
        <v>114</v>
      </c>
      <c r="AL1249" t="s">
        <v>114</v>
      </c>
      <c r="AM1249" s="43" t="b">
        <v>0</v>
      </c>
      <c r="AN1249" s="3"/>
      <c r="AO1249" s="3"/>
      <c r="AP1249" s="43" t="b">
        <v>0</v>
      </c>
      <c r="AQ1249" s="3" t="b">
        <v>0</v>
      </c>
    </row>
    <row r="1250" spans="1:43" x14ac:dyDescent="0.25">
      <c r="A1250" s="39" t="str">
        <f>_xlfn.CONCAT(Table4[[#This Row],[Order]],"-",Table4[[#This Row],[Line]])</f>
        <v>77157-1</v>
      </c>
      <c r="B1250" s="5">
        <v>43475</v>
      </c>
      <c r="C1250" s="8">
        <v>77157</v>
      </c>
      <c r="D1250" s="3" t="s">
        <v>2807</v>
      </c>
      <c r="E1250" s="8">
        <v>1</v>
      </c>
      <c r="F1250" s="8">
        <v>1</v>
      </c>
      <c r="G1250" s="3" t="s">
        <v>165</v>
      </c>
      <c r="H1250" s="8">
        <v>1</v>
      </c>
      <c r="I1250" s="43" t="b">
        <v>1</v>
      </c>
      <c r="J1250" s="43" t="b">
        <v>0</v>
      </c>
      <c r="K1250" t="s">
        <v>135</v>
      </c>
      <c r="L1250" s="43" t="b">
        <v>0</v>
      </c>
      <c r="M1250" s="43" t="b">
        <v>1</v>
      </c>
      <c r="N1250" s="43" t="b">
        <v>0</v>
      </c>
      <c r="O1250" t="s">
        <v>114</v>
      </c>
      <c r="P1250" t="s">
        <v>23</v>
      </c>
      <c r="Q1250" t="s">
        <v>114</v>
      </c>
      <c r="R1250" t="s">
        <v>114</v>
      </c>
      <c r="S1250" t="s">
        <v>23</v>
      </c>
      <c r="T1250" t="s">
        <v>114</v>
      </c>
      <c r="U1250" t="s">
        <v>114</v>
      </c>
      <c r="V1250" t="s">
        <v>114</v>
      </c>
      <c r="W1250" s="5">
        <v>43472</v>
      </c>
      <c r="X1250" s="3" t="s">
        <v>151</v>
      </c>
      <c r="Y1250" s="3"/>
      <c r="Z1250" s="3" t="s">
        <v>15</v>
      </c>
      <c r="AA1250" s="3" t="s">
        <v>114</v>
      </c>
      <c r="AB1250" s="3" t="s">
        <v>74</v>
      </c>
      <c r="AC1250" s="8">
        <v>7</v>
      </c>
      <c r="AD1250" s="3" t="s">
        <v>2434</v>
      </c>
      <c r="AE1250" s="3"/>
      <c r="AF1250" s="3" t="s">
        <v>114</v>
      </c>
      <c r="AG1250" s="8">
        <v>6</v>
      </c>
      <c r="AH1250" s="3" t="s">
        <v>74</v>
      </c>
      <c r="AI1250" s="3" t="s">
        <v>1330</v>
      </c>
      <c r="AJ1250" t="s">
        <v>23</v>
      </c>
      <c r="AK1250" t="s">
        <v>114</v>
      </c>
      <c r="AL1250" t="s">
        <v>114</v>
      </c>
      <c r="AM1250" s="43" t="b">
        <v>0</v>
      </c>
      <c r="AN1250" s="3"/>
      <c r="AO1250" s="3"/>
      <c r="AP1250" s="43" t="b">
        <v>0</v>
      </c>
      <c r="AQ1250" s="3" t="b">
        <v>0</v>
      </c>
    </row>
    <row r="1251" spans="1:43" x14ac:dyDescent="0.25">
      <c r="A1251" s="39" t="str">
        <f>_xlfn.CONCAT(Table4[[#This Row],[Order]],"-",Table4[[#This Row],[Line]])</f>
        <v>77157-2</v>
      </c>
      <c r="B1251" s="5">
        <v>43475</v>
      </c>
      <c r="C1251" s="8">
        <v>77157</v>
      </c>
      <c r="D1251" s="3" t="s">
        <v>2809</v>
      </c>
      <c r="E1251" s="8">
        <v>2</v>
      </c>
      <c r="F1251" s="8">
        <v>1</v>
      </c>
      <c r="G1251" s="3" t="s">
        <v>165</v>
      </c>
      <c r="H1251" s="8">
        <v>1</v>
      </c>
      <c r="I1251" s="43" t="b">
        <v>1</v>
      </c>
      <c r="J1251" s="43" t="b">
        <v>0</v>
      </c>
      <c r="K1251" t="s">
        <v>135</v>
      </c>
      <c r="L1251" s="43" t="b">
        <v>0</v>
      </c>
      <c r="M1251" s="43" t="b">
        <v>1</v>
      </c>
      <c r="N1251" s="43" t="b">
        <v>0</v>
      </c>
      <c r="O1251" t="s">
        <v>114</v>
      </c>
      <c r="P1251" t="s">
        <v>23</v>
      </c>
      <c r="Q1251" t="s">
        <v>114</v>
      </c>
      <c r="R1251" t="s">
        <v>114</v>
      </c>
      <c r="S1251" t="s">
        <v>23</v>
      </c>
      <c r="T1251" t="s">
        <v>114</v>
      </c>
      <c r="U1251" t="s">
        <v>114</v>
      </c>
      <c r="V1251" t="s">
        <v>114</v>
      </c>
      <c r="W1251" s="5">
        <v>43472</v>
      </c>
      <c r="X1251" s="3" t="s">
        <v>151</v>
      </c>
      <c r="Y1251" s="3"/>
      <c r="Z1251" s="3" t="s">
        <v>15</v>
      </c>
      <c r="AA1251" s="3" t="s">
        <v>114</v>
      </c>
      <c r="AB1251" s="3" t="s">
        <v>74</v>
      </c>
      <c r="AC1251" s="8">
        <v>7</v>
      </c>
      <c r="AD1251" s="3" t="s">
        <v>2808</v>
      </c>
      <c r="AE1251" s="3"/>
      <c r="AF1251" s="3" t="s">
        <v>114</v>
      </c>
      <c r="AG1251" s="8">
        <v>6</v>
      </c>
      <c r="AH1251" s="3" t="s">
        <v>74</v>
      </c>
      <c r="AI1251" s="3" t="s">
        <v>1330</v>
      </c>
      <c r="AJ1251" t="s">
        <v>23</v>
      </c>
      <c r="AK1251" t="s">
        <v>114</v>
      </c>
      <c r="AL1251" t="s">
        <v>114</v>
      </c>
      <c r="AM1251" s="43" t="b">
        <v>0</v>
      </c>
      <c r="AN1251" s="3"/>
      <c r="AO1251" s="3"/>
      <c r="AP1251" s="43" t="b">
        <v>0</v>
      </c>
      <c r="AQ1251" s="3" t="b">
        <v>0</v>
      </c>
    </row>
    <row r="1252" spans="1:43" x14ac:dyDescent="0.25">
      <c r="A1252" s="39" t="str">
        <f>_xlfn.CONCAT(Table4[[#This Row],[Order]],"-",Table4[[#This Row],[Line]])</f>
        <v>77157-3</v>
      </c>
      <c r="B1252" s="5">
        <v>43475</v>
      </c>
      <c r="C1252" s="8">
        <v>77157</v>
      </c>
      <c r="D1252" s="3" t="s">
        <v>2811</v>
      </c>
      <c r="E1252" s="8">
        <v>3</v>
      </c>
      <c r="F1252" s="8">
        <v>1</v>
      </c>
      <c r="G1252" s="3" t="s">
        <v>165</v>
      </c>
      <c r="H1252" s="8">
        <v>3</v>
      </c>
      <c r="I1252" s="43" t="b">
        <v>1</v>
      </c>
      <c r="J1252" s="43" t="b">
        <v>0</v>
      </c>
      <c r="K1252" t="s">
        <v>135</v>
      </c>
      <c r="L1252" s="43" t="b">
        <v>0</v>
      </c>
      <c r="M1252" s="43" t="b">
        <v>1</v>
      </c>
      <c r="N1252" s="43" t="b">
        <v>0</v>
      </c>
      <c r="O1252" t="s">
        <v>114</v>
      </c>
      <c r="P1252" t="s">
        <v>23</v>
      </c>
      <c r="Q1252" t="s">
        <v>114</v>
      </c>
      <c r="R1252" t="s">
        <v>114</v>
      </c>
      <c r="S1252" t="s">
        <v>23</v>
      </c>
      <c r="T1252" t="s">
        <v>114</v>
      </c>
      <c r="U1252" t="s">
        <v>114</v>
      </c>
      <c r="V1252" t="s">
        <v>114</v>
      </c>
      <c r="W1252" s="5">
        <v>43472</v>
      </c>
      <c r="X1252" s="3" t="s">
        <v>151</v>
      </c>
      <c r="Y1252" s="3"/>
      <c r="Z1252" s="3" t="s">
        <v>15</v>
      </c>
      <c r="AA1252" s="3" t="s">
        <v>114</v>
      </c>
      <c r="AB1252" s="3" t="s">
        <v>74</v>
      </c>
      <c r="AC1252" s="8">
        <v>7</v>
      </c>
      <c r="AD1252" s="3" t="s">
        <v>2810</v>
      </c>
      <c r="AE1252" s="3"/>
      <c r="AF1252" s="3" t="s">
        <v>114</v>
      </c>
      <c r="AG1252" s="8">
        <v>24</v>
      </c>
      <c r="AH1252" s="3" t="s">
        <v>74</v>
      </c>
      <c r="AI1252" s="3" t="s">
        <v>1330</v>
      </c>
      <c r="AJ1252" t="s">
        <v>23</v>
      </c>
      <c r="AK1252" t="s">
        <v>114</v>
      </c>
      <c r="AL1252" t="s">
        <v>114</v>
      </c>
      <c r="AM1252" s="43" t="b">
        <v>0</v>
      </c>
      <c r="AN1252" s="3"/>
      <c r="AO1252" s="3"/>
      <c r="AP1252" s="43" t="b">
        <v>0</v>
      </c>
      <c r="AQ1252" s="3" t="b">
        <v>0</v>
      </c>
    </row>
    <row r="1253" spans="1:43" x14ac:dyDescent="0.25">
      <c r="A1253" s="39" t="str">
        <f>_xlfn.CONCAT(Table4[[#This Row],[Order]],"-",Table4[[#This Row],[Line]])</f>
        <v>77157-4</v>
      </c>
      <c r="B1253" s="5">
        <v>43475</v>
      </c>
      <c r="C1253" s="8">
        <v>77157</v>
      </c>
      <c r="D1253" s="3" t="s">
        <v>2812</v>
      </c>
      <c r="E1253" s="8">
        <v>4</v>
      </c>
      <c r="F1253" s="8">
        <v>1</v>
      </c>
      <c r="G1253" s="3" t="s">
        <v>165</v>
      </c>
      <c r="H1253" s="8">
        <v>2</v>
      </c>
      <c r="I1253" s="43" t="b">
        <v>1</v>
      </c>
      <c r="J1253" s="43" t="b">
        <v>0</v>
      </c>
      <c r="K1253" t="s">
        <v>135</v>
      </c>
      <c r="L1253" s="43" t="b">
        <v>0</v>
      </c>
      <c r="M1253" s="43" t="b">
        <v>1</v>
      </c>
      <c r="N1253" s="43" t="b">
        <v>0</v>
      </c>
      <c r="O1253" t="s">
        <v>114</v>
      </c>
      <c r="P1253" t="s">
        <v>114</v>
      </c>
      <c r="Q1253" t="s">
        <v>114</v>
      </c>
      <c r="R1253" t="s">
        <v>114</v>
      </c>
      <c r="S1253" t="s">
        <v>114</v>
      </c>
      <c r="T1253" t="s">
        <v>114</v>
      </c>
      <c r="U1253" t="s">
        <v>114</v>
      </c>
      <c r="V1253" t="s">
        <v>114</v>
      </c>
      <c r="W1253" s="5">
        <v>43472</v>
      </c>
      <c r="X1253" s="3" t="s">
        <v>151</v>
      </c>
      <c r="Y1253" s="3"/>
      <c r="Z1253" s="3" t="s">
        <v>126</v>
      </c>
      <c r="AA1253" s="3" t="s">
        <v>114</v>
      </c>
      <c r="AB1253" s="3" t="s">
        <v>74</v>
      </c>
      <c r="AC1253" s="8">
        <v>7</v>
      </c>
      <c r="AD1253" s="3" t="s">
        <v>88</v>
      </c>
      <c r="AE1253" s="3"/>
      <c r="AF1253" s="3" t="s">
        <v>114</v>
      </c>
      <c r="AG1253" s="8">
        <v>2</v>
      </c>
      <c r="AH1253" s="3" t="s">
        <v>74</v>
      </c>
      <c r="AI1253" s="3" t="s">
        <v>1330</v>
      </c>
      <c r="AJ1253" t="s">
        <v>114</v>
      </c>
      <c r="AK1253" t="s">
        <v>114</v>
      </c>
      <c r="AL1253" t="s">
        <v>114</v>
      </c>
      <c r="AM1253" s="43" t="b">
        <v>0</v>
      </c>
      <c r="AN1253" s="3"/>
      <c r="AO1253" s="3"/>
      <c r="AP1253" s="43" t="b">
        <v>0</v>
      </c>
      <c r="AQ1253" s="3" t="b">
        <v>0</v>
      </c>
    </row>
    <row r="1254" spans="1:43" x14ac:dyDescent="0.25">
      <c r="A1254" s="39" t="str">
        <f>_xlfn.CONCAT(Table4[[#This Row],[Order]],"-",Table4[[#This Row],[Line]])</f>
        <v>77157-5</v>
      </c>
      <c r="B1254" s="5">
        <v>43475</v>
      </c>
      <c r="C1254" s="8">
        <v>77157</v>
      </c>
      <c r="D1254" s="3" t="s">
        <v>2812</v>
      </c>
      <c r="E1254" s="8">
        <v>5</v>
      </c>
      <c r="F1254" s="8">
        <v>1</v>
      </c>
      <c r="G1254" s="3" t="s">
        <v>165</v>
      </c>
      <c r="H1254" s="8">
        <v>3</v>
      </c>
      <c r="I1254" s="43" t="b">
        <v>1</v>
      </c>
      <c r="J1254" s="43" t="b">
        <v>0</v>
      </c>
      <c r="K1254" t="s">
        <v>135</v>
      </c>
      <c r="L1254" s="43" t="b">
        <v>0</v>
      </c>
      <c r="M1254" s="43" t="b">
        <v>1</v>
      </c>
      <c r="N1254" s="43" t="b">
        <v>0</v>
      </c>
      <c r="O1254" t="s">
        <v>114</v>
      </c>
      <c r="P1254" t="s">
        <v>114</v>
      </c>
      <c r="Q1254" t="s">
        <v>114</v>
      </c>
      <c r="R1254" t="s">
        <v>114</v>
      </c>
      <c r="S1254" t="s">
        <v>114</v>
      </c>
      <c r="T1254" t="s">
        <v>114</v>
      </c>
      <c r="U1254" t="s">
        <v>114</v>
      </c>
      <c r="V1254" t="s">
        <v>114</v>
      </c>
      <c r="W1254" s="5">
        <v>43472</v>
      </c>
      <c r="X1254" s="3" t="s">
        <v>151</v>
      </c>
      <c r="Y1254" s="3"/>
      <c r="Z1254" s="3" t="s">
        <v>126</v>
      </c>
      <c r="AA1254" s="3" t="s">
        <v>114</v>
      </c>
      <c r="AB1254" s="3" t="s">
        <v>74</v>
      </c>
      <c r="AC1254" s="8">
        <v>7</v>
      </c>
      <c r="AD1254" s="3" t="s">
        <v>2813</v>
      </c>
      <c r="AE1254" s="3"/>
      <c r="AF1254" s="3" t="s">
        <v>114</v>
      </c>
      <c r="AG1254" s="8">
        <v>3</v>
      </c>
      <c r="AH1254" s="3" t="s">
        <v>74</v>
      </c>
      <c r="AI1254" s="3" t="s">
        <v>1330</v>
      </c>
      <c r="AJ1254" t="s">
        <v>114</v>
      </c>
      <c r="AK1254" t="s">
        <v>114</v>
      </c>
      <c r="AL1254" t="s">
        <v>114</v>
      </c>
      <c r="AM1254" s="43" t="b">
        <v>0</v>
      </c>
      <c r="AN1254" s="3"/>
      <c r="AO1254" s="3"/>
      <c r="AP1254" s="43" t="b">
        <v>0</v>
      </c>
      <c r="AQ1254" s="3" t="b">
        <v>0</v>
      </c>
    </row>
    <row r="1255" spans="1:43" x14ac:dyDescent="0.25">
      <c r="A1255" s="39" t="str">
        <f>_xlfn.CONCAT(Table4[[#This Row],[Order]],"-",Table4[[#This Row],[Line]])</f>
        <v>77157-6</v>
      </c>
      <c r="B1255" s="5">
        <v>43475</v>
      </c>
      <c r="C1255" s="8">
        <v>77157</v>
      </c>
      <c r="D1255" s="3" t="s">
        <v>2815</v>
      </c>
      <c r="E1255" s="8">
        <v>6</v>
      </c>
      <c r="F1255" s="8">
        <v>1</v>
      </c>
      <c r="G1255" s="3" t="s">
        <v>165</v>
      </c>
      <c r="H1255" s="8">
        <v>1</v>
      </c>
      <c r="I1255" s="43" t="b">
        <v>1</v>
      </c>
      <c r="J1255" s="43" t="b">
        <v>0</v>
      </c>
      <c r="K1255" t="s">
        <v>135</v>
      </c>
      <c r="L1255" s="43" t="b">
        <v>0</v>
      </c>
      <c r="M1255" s="43" t="b">
        <v>1</v>
      </c>
      <c r="N1255" s="43" t="b">
        <v>0</v>
      </c>
      <c r="O1255" t="s">
        <v>114</v>
      </c>
      <c r="P1255" t="s">
        <v>23</v>
      </c>
      <c r="Q1255" t="s">
        <v>114</v>
      </c>
      <c r="R1255" t="s">
        <v>114</v>
      </c>
      <c r="S1255" t="s">
        <v>23</v>
      </c>
      <c r="T1255" t="s">
        <v>114</v>
      </c>
      <c r="U1255" t="s">
        <v>114</v>
      </c>
      <c r="V1255" t="s">
        <v>114</v>
      </c>
      <c r="W1255" s="5">
        <v>43472</v>
      </c>
      <c r="X1255" s="3" t="s">
        <v>151</v>
      </c>
      <c r="Y1255" s="3"/>
      <c r="Z1255" s="3" t="s">
        <v>15</v>
      </c>
      <c r="AA1255" s="3" t="s">
        <v>114</v>
      </c>
      <c r="AB1255" s="3" t="s">
        <v>74</v>
      </c>
      <c r="AC1255" s="8">
        <v>7</v>
      </c>
      <c r="AD1255" s="3" t="s">
        <v>2814</v>
      </c>
      <c r="AE1255" s="3"/>
      <c r="AF1255" s="3" t="s">
        <v>114</v>
      </c>
      <c r="AG1255" s="8">
        <v>6</v>
      </c>
      <c r="AH1255" s="3" t="s">
        <v>74</v>
      </c>
      <c r="AI1255" s="3" t="s">
        <v>1330</v>
      </c>
      <c r="AJ1255" t="s">
        <v>23</v>
      </c>
      <c r="AK1255" t="s">
        <v>114</v>
      </c>
      <c r="AL1255" t="s">
        <v>114</v>
      </c>
      <c r="AM1255" s="43" t="b">
        <v>0</v>
      </c>
      <c r="AN1255" s="3"/>
      <c r="AO1255" s="3"/>
      <c r="AP1255" s="43" t="b">
        <v>0</v>
      </c>
      <c r="AQ1255" s="3" t="b">
        <v>0</v>
      </c>
    </row>
    <row r="1256" spans="1:43" x14ac:dyDescent="0.25">
      <c r="A1256" s="39" t="str">
        <f>_xlfn.CONCAT(Table4[[#This Row],[Order]],"-",Table4[[#This Row],[Line]])</f>
        <v>77171-1</v>
      </c>
      <c r="B1256" s="5">
        <v>43474</v>
      </c>
      <c r="C1256" s="8">
        <v>77171</v>
      </c>
      <c r="D1256" s="3" t="s">
        <v>2886</v>
      </c>
      <c r="E1256" s="8">
        <v>1</v>
      </c>
      <c r="F1256" s="8">
        <v>1</v>
      </c>
      <c r="G1256" s="3" t="s">
        <v>165</v>
      </c>
      <c r="H1256" s="8">
        <v>2</v>
      </c>
      <c r="I1256" s="43" t="b">
        <v>1</v>
      </c>
      <c r="J1256" s="43" t="b">
        <v>0</v>
      </c>
      <c r="K1256" t="s">
        <v>135</v>
      </c>
      <c r="L1256" s="43" t="b">
        <v>0</v>
      </c>
      <c r="M1256" s="43" t="b">
        <v>1</v>
      </c>
      <c r="N1256" s="43" t="b">
        <v>1</v>
      </c>
      <c r="O1256" t="s">
        <v>114</v>
      </c>
      <c r="P1256" t="s">
        <v>114</v>
      </c>
      <c r="Q1256" t="s">
        <v>114</v>
      </c>
      <c r="R1256" t="s">
        <v>114</v>
      </c>
      <c r="S1256" t="s">
        <v>114</v>
      </c>
      <c r="T1256" t="s">
        <v>114</v>
      </c>
      <c r="U1256" t="s">
        <v>114</v>
      </c>
      <c r="V1256" t="s">
        <v>114</v>
      </c>
      <c r="W1256" s="5">
        <v>43469</v>
      </c>
      <c r="X1256" s="3" t="s">
        <v>151</v>
      </c>
      <c r="Y1256" s="3"/>
      <c r="Z1256" s="3" t="s">
        <v>103</v>
      </c>
      <c r="AA1256" s="3" t="s">
        <v>114</v>
      </c>
      <c r="AB1256" s="3" t="s">
        <v>74</v>
      </c>
      <c r="AC1256" s="8">
        <v>12</v>
      </c>
      <c r="AD1256" s="3" t="s">
        <v>2885</v>
      </c>
      <c r="AE1256" s="3"/>
      <c r="AF1256" s="3" t="s">
        <v>114</v>
      </c>
      <c r="AG1256" s="8">
        <v>2</v>
      </c>
      <c r="AH1256" s="3" t="s">
        <v>74</v>
      </c>
      <c r="AI1256" s="3" t="s">
        <v>1324</v>
      </c>
      <c r="AJ1256" t="s">
        <v>114</v>
      </c>
      <c r="AK1256" t="s">
        <v>114</v>
      </c>
      <c r="AL1256" t="s">
        <v>114</v>
      </c>
      <c r="AM1256" s="43" t="b">
        <v>0</v>
      </c>
      <c r="AN1256" s="3"/>
      <c r="AO1256" s="3"/>
      <c r="AP1256" s="43" t="b">
        <v>0</v>
      </c>
      <c r="AQ1256" s="3" t="b">
        <v>0</v>
      </c>
    </row>
    <row r="1257" spans="1:43" x14ac:dyDescent="0.25">
      <c r="A1257" s="39" t="str">
        <f>_xlfn.CONCAT(Table4[[#This Row],[Order]],"-",Table4[[#This Row],[Line]])</f>
        <v>77171-2</v>
      </c>
      <c r="B1257" s="5">
        <v>43474</v>
      </c>
      <c r="C1257" s="8">
        <v>77171</v>
      </c>
      <c r="D1257" s="3" t="s">
        <v>2886</v>
      </c>
      <c r="E1257" s="8">
        <v>2</v>
      </c>
      <c r="F1257" s="8">
        <v>1</v>
      </c>
      <c r="G1257" s="3" t="s">
        <v>165</v>
      </c>
      <c r="H1257" s="8">
        <v>1</v>
      </c>
      <c r="I1257" s="43" t="b">
        <v>1</v>
      </c>
      <c r="J1257" s="43" t="b">
        <v>0</v>
      </c>
      <c r="K1257" t="s">
        <v>135</v>
      </c>
      <c r="L1257" s="43" t="b">
        <v>0</v>
      </c>
      <c r="M1257" s="43" t="b">
        <v>1</v>
      </c>
      <c r="N1257" s="43" t="b">
        <v>1</v>
      </c>
      <c r="O1257" t="s">
        <v>114</v>
      </c>
      <c r="P1257" t="s">
        <v>114</v>
      </c>
      <c r="Q1257" t="s">
        <v>114</v>
      </c>
      <c r="R1257" t="s">
        <v>114</v>
      </c>
      <c r="S1257" t="s">
        <v>114</v>
      </c>
      <c r="T1257" t="s">
        <v>114</v>
      </c>
      <c r="U1257" t="s">
        <v>114</v>
      </c>
      <c r="V1257" t="s">
        <v>114</v>
      </c>
      <c r="W1257" s="5">
        <v>43469</v>
      </c>
      <c r="X1257" s="3" t="s">
        <v>151</v>
      </c>
      <c r="Y1257" s="3"/>
      <c r="Z1257" s="3" t="s">
        <v>103</v>
      </c>
      <c r="AA1257" s="3" t="s">
        <v>114</v>
      </c>
      <c r="AB1257" s="3" t="s">
        <v>74</v>
      </c>
      <c r="AC1257" s="8">
        <v>12</v>
      </c>
      <c r="AD1257" s="3" t="s">
        <v>2887</v>
      </c>
      <c r="AE1257" s="3"/>
      <c r="AF1257" s="3" t="s">
        <v>114</v>
      </c>
      <c r="AG1257" s="8">
        <v>1</v>
      </c>
      <c r="AH1257" s="3" t="s">
        <v>74</v>
      </c>
      <c r="AI1257" s="3" t="s">
        <v>1324</v>
      </c>
      <c r="AJ1257" t="s">
        <v>114</v>
      </c>
      <c r="AK1257" t="s">
        <v>114</v>
      </c>
      <c r="AL1257" t="s">
        <v>114</v>
      </c>
      <c r="AM1257" s="43" t="b">
        <v>0</v>
      </c>
      <c r="AN1257" s="3"/>
      <c r="AO1257" s="3"/>
      <c r="AP1257" s="43" t="b">
        <v>0</v>
      </c>
      <c r="AQ1257" s="3" t="b">
        <v>0</v>
      </c>
    </row>
    <row r="1258" spans="1:43" x14ac:dyDescent="0.25">
      <c r="A1258" s="39" t="str">
        <f>_xlfn.CONCAT(Table4[[#This Row],[Order]],"-",Table4[[#This Row],[Line]])</f>
        <v>77177-1</v>
      </c>
      <c r="B1258" s="5">
        <v>43469</v>
      </c>
      <c r="C1258" s="8">
        <v>77177</v>
      </c>
      <c r="D1258" s="3" t="s">
        <v>2457</v>
      </c>
      <c r="E1258" s="8">
        <v>1</v>
      </c>
      <c r="F1258" s="8">
        <v>1</v>
      </c>
      <c r="G1258" s="3" t="s">
        <v>165</v>
      </c>
      <c r="H1258" s="8">
        <v>18</v>
      </c>
      <c r="I1258" s="43" t="b">
        <v>1</v>
      </c>
      <c r="J1258" s="43" t="b">
        <v>0</v>
      </c>
      <c r="K1258" t="s">
        <v>114</v>
      </c>
      <c r="L1258" s="43" t="b">
        <v>0</v>
      </c>
      <c r="M1258" s="43" t="b">
        <v>0</v>
      </c>
      <c r="N1258" s="43" t="b">
        <v>0</v>
      </c>
      <c r="O1258" t="s">
        <v>114</v>
      </c>
      <c r="P1258" t="s">
        <v>23</v>
      </c>
      <c r="Q1258" t="s">
        <v>114</v>
      </c>
      <c r="R1258" t="s">
        <v>114</v>
      </c>
      <c r="S1258" t="s">
        <v>114</v>
      </c>
      <c r="T1258" t="s">
        <v>114</v>
      </c>
      <c r="U1258" t="s">
        <v>114</v>
      </c>
      <c r="V1258" t="s">
        <v>23</v>
      </c>
      <c r="W1258" s="5">
        <v>43465</v>
      </c>
      <c r="X1258" s="3" t="s">
        <v>151</v>
      </c>
      <c r="Y1258" s="3"/>
      <c r="Z1258" s="3" t="s">
        <v>3970</v>
      </c>
      <c r="AA1258" s="3" t="s">
        <v>190</v>
      </c>
      <c r="AB1258" s="3" t="s">
        <v>74</v>
      </c>
      <c r="AC1258" s="8">
        <v>7</v>
      </c>
      <c r="AD1258" s="3" t="s">
        <v>1090</v>
      </c>
      <c r="AE1258" s="3"/>
      <c r="AF1258" s="3" t="s">
        <v>114</v>
      </c>
      <c r="AG1258" s="8">
        <v>18</v>
      </c>
      <c r="AH1258" s="3" t="s">
        <v>180</v>
      </c>
      <c r="AI1258" s="3" t="s">
        <v>1328</v>
      </c>
      <c r="AJ1258" t="s">
        <v>114</v>
      </c>
      <c r="AK1258" t="s">
        <v>114</v>
      </c>
      <c r="AL1258" t="s">
        <v>114</v>
      </c>
      <c r="AM1258" s="43" t="b">
        <v>0</v>
      </c>
      <c r="AN1258" s="3"/>
      <c r="AO1258" s="3"/>
      <c r="AP1258" s="43" t="b">
        <v>0</v>
      </c>
      <c r="AQ1258" s="3" t="b">
        <v>0</v>
      </c>
    </row>
    <row r="1259" spans="1:43" x14ac:dyDescent="0.25">
      <c r="A1259" s="39" t="str">
        <f>_xlfn.CONCAT(Table4[[#This Row],[Order]],"-",Table4[[#This Row],[Line]])</f>
        <v>77180-1</v>
      </c>
      <c r="B1259" s="1">
        <v>43488</v>
      </c>
      <c r="C1259" s="10">
        <v>77180</v>
      </c>
      <c r="D1259" s="7" t="s">
        <v>4291</v>
      </c>
      <c r="E1259" s="10">
        <v>1</v>
      </c>
      <c r="F1259" s="10">
        <v>1</v>
      </c>
      <c r="G1259" s="7" t="s">
        <v>42</v>
      </c>
      <c r="H1259" s="10">
        <v>6</v>
      </c>
      <c r="I1259" s="43" t="b">
        <v>0</v>
      </c>
      <c r="J1259" s="43" t="b">
        <v>0</v>
      </c>
      <c r="K1259" t="s">
        <v>114</v>
      </c>
      <c r="L1259" s="43" t="b">
        <v>0</v>
      </c>
      <c r="M1259" s="43" t="b">
        <v>0</v>
      </c>
      <c r="N1259" s="43" t="b">
        <v>0</v>
      </c>
      <c r="O1259" t="s">
        <v>114</v>
      </c>
      <c r="P1259" t="s">
        <v>114</v>
      </c>
      <c r="Q1259" t="s">
        <v>114</v>
      </c>
      <c r="R1259" t="s">
        <v>114</v>
      </c>
      <c r="S1259" t="s">
        <v>114</v>
      </c>
      <c r="T1259" t="s">
        <v>114</v>
      </c>
      <c r="U1259" t="s">
        <v>114</v>
      </c>
      <c r="V1259" t="s">
        <v>114</v>
      </c>
      <c r="W1259" s="5">
        <v>43483</v>
      </c>
      <c r="X1259" s="7" t="s">
        <v>114</v>
      </c>
      <c r="Y1259" s="7"/>
      <c r="Z1259" s="7" t="s">
        <v>77</v>
      </c>
      <c r="AA1259" s="7" t="s">
        <v>114</v>
      </c>
      <c r="AB1259" s="7" t="s">
        <v>74</v>
      </c>
      <c r="AC1259" s="10">
        <v>7</v>
      </c>
      <c r="AD1259" s="7" t="s">
        <v>155</v>
      </c>
      <c r="AE1259" s="7"/>
      <c r="AF1259" s="7" t="s">
        <v>114</v>
      </c>
      <c r="AG1259" s="10">
        <v>6</v>
      </c>
      <c r="AH1259" s="3" t="s">
        <v>74</v>
      </c>
      <c r="AI1259" s="3" t="s">
        <v>1331</v>
      </c>
      <c r="AJ1259" t="s">
        <v>114</v>
      </c>
      <c r="AK1259" t="s">
        <v>114</v>
      </c>
      <c r="AL1259" t="s">
        <v>114</v>
      </c>
      <c r="AM1259" s="43" t="b">
        <v>0</v>
      </c>
      <c r="AN1259" s="3"/>
      <c r="AO1259" s="3"/>
      <c r="AP1259" s="43" t="b">
        <v>0</v>
      </c>
      <c r="AQ1259" s="3" t="b">
        <v>0</v>
      </c>
    </row>
    <row r="1260" spans="1:43" x14ac:dyDescent="0.25">
      <c r="A1260" s="39" t="str">
        <f>_xlfn.CONCAT(Table4[[#This Row],[Order]],"-",Table4[[#This Row],[Line]])</f>
        <v>77180-2</v>
      </c>
      <c r="B1260" s="59">
        <v>43488</v>
      </c>
      <c r="C1260" s="57">
        <v>77180</v>
      </c>
      <c r="D1260" s="58" t="s">
        <v>4292</v>
      </c>
      <c r="E1260" s="57">
        <v>2</v>
      </c>
      <c r="F1260" s="57">
        <v>1</v>
      </c>
      <c r="G1260" s="58" t="s">
        <v>42</v>
      </c>
      <c r="H1260" s="57">
        <v>6</v>
      </c>
      <c r="I1260" s="43" t="b">
        <v>0</v>
      </c>
      <c r="J1260" s="43" t="b">
        <v>0</v>
      </c>
      <c r="K1260" t="s">
        <v>114</v>
      </c>
      <c r="L1260" s="43" t="b">
        <v>0</v>
      </c>
      <c r="M1260" s="43" t="b">
        <v>0</v>
      </c>
      <c r="N1260" s="43" t="b">
        <v>0</v>
      </c>
      <c r="O1260" t="s">
        <v>114</v>
      </c>
      <c r="P1260" t="s">
        <v>114</v>
      </c>
      <c r="Q1260" t="s">
        <v>114</v>
      </c>
      <c r="R1260" t="s">
        <v>114</v>
      </c>
      <c r="S1260" t="s">
        <v>114</v>
      </c>
      <c r="T1260" t="s">
        <v>114</v>
      </c>
      <c r="U1260" t="s">
        <v>114</v>
      </c>
      <c r="V1260" t="s">
        <v>114</v>
      </c>
      <c r="W1260" s="6">
        <v>43483</v>
      </c>
      <c r="X1260" s="58" t="s">
        <v>114</v>
      </c>
      <c r="Y1260" s="58"/>
      <c r="Z1260" s="58" t="s">
        <v>36</v>
      </c>
      <c r="AA1260" s="58" t="s">
        <v>114</v>
      </c>
      <c r="AB1260" s="58" t="s">
        <v>74</v>
      </c>
      <c r="AC1260" s="57">
        <v>7</v>
      </c>
      <c r="AD1260" s="58" t="s">
        <v>2094</v>
      </c>
      <c r="AE1260" s="59"/>
      <c r="AF1260" s="58" t="s">
        <v>114</v>
      </c>
      <c r="AG1260" s="57">
        <v>6</v>
      </c>
      <c r="AH1260" s="3" t="s">
        <v>74</v>
      </c>
      <c r="AI1260" s="3" t="s">
        <v>1331</v>
      </c>
      <c r="AJ1260" t="s">
        <v>114</v>
      </c>
      <c r="AK1260" t="s">
        <v>114</v>
      </c>
      <c r="AL1260" t="s">
        <v>114</v>
      </c>
      <c r="AM1260" s="43" t="b">
        <v>0</v>
      </c>
      <c r="AN1260" s="3"/>
      <c r="AO1260" s="3"/>
      <c r="AP1260" s="43" t="b">
        <v>0</v>
      </c>
      <c r="AQ1260" s="3" t="b">
        <v>0</v>
      </c>
    </row>
    <row r="1261" spans="1:43" x14ac:dyDescent="0.25">
      <c r="A1261" s="39" t="str">
        <f>_xlfn.CONCAT(Table4[[#This Row],[Order]],"-",Table4[[#This Row],[Line]])</f>
        <v>77180-3</v>
      </c>
      <c r="B1261" s="59">
        <v>43488</v>
      </c>
      <c r="C1261" s="57">
        <v>77180</v>
      </c>
      <c r="D1261" s="58" t="s">
        <v>4294</v>
      </c>
      <c r="E1261" s="57">
        <v>3</v>
      </c>
      <c r="F1261" s="57">
        <v>1</v>
      </c>
      <c r="G1261" s="58" t="s">
        <v>42</v>
      </c>
      <c r="H1261" s="57">
        <v>2</v>
      </c>
      <c r="I1261" s="43" t="b">
        <v>0</v>
      </c>
      <c r="J1261" s="43" t="b">
        <v>0</v>
      </c>
      <c r="K1261" t="s">
        <v>114</v>
      </c>
      <c r="L1261" s="43" t="b">
        <v>0</v>
      </c>
      <c r="M1261" s="43" t="b">
        <v>0</v>
      </c>
      <c r="N1261" s="43" t="b">
        <v>0</v>
      </c>
      <c r="O1261" t="s">
        <v>114</v>
      </c>
      <c r="P1261" t="s">
        <v>114</v>
      </c>
      <c r="Q1261" t="s">
        <v>114</v>
      </c>
      <c r="R1261" t="s">
        <v>114</v>
      </c>
      <c r="S1261" t="s">
        <v>114</v>
      </c>
      <c r="T1261" t="s">
        <v>114</v>
      </c>
      <c r="U1261" t="s">
        <v>114</v>
      </c>
      <c r="V1261" t="s">
        <v>114</v>
      </c>
      <c r="W1261" s="6">
        <v>43483</v>
      </c>
      <c r="X1261" s="58" t="s">
        <v>114</v>
      </c>
      <c r="Y1261" s="58"/>
      <c r="Z1261" s="58" t="s">
        <v>36</v>
      </c>
      <c r="AA1261" s="58" t="s">
        <v>114</v>
      </c>
      <c r="AB1261" s="58" t="s">
        <v>74</v>
      </c>
      <c r="AC1261" s="57">
        <v>7</v>
      </c>
      <c r="AD1261" s="58" t="s">
        <v>4293</v>
      </c>
      <c r="AE1261" s="59"/>
      <c r="AF1261" s="58" t="s">
        <v>114</v>
      </c>
      <c r="AG1261" s="57">
        <v>2</v>
      </c>
      <c r="AH1261" s="3" t="s">
        <v>74</v>
      </c>
      <c r="AI1261" s="3" t="s">
        <v>1331</v>
      </c>
      <c r="AJ1261" t="s">
        <v>114</v>
      </c>
      <c r="AK1261" t="s">
        <v>114</v>
      </c>
      <c r="AL1261" t="s">
        <v>114</v>
      </c>
      <c r="AM1261" s="43" t="b">
        <v>0</v>
      </c>
      <c r="AN1261" s="3"/>
      <c r="AO1261" s="3"/>
      <c r="AP1261" s="43" t="b">
        <v>0</v>
      </c>
      <c r="AQ1261" s="3" t="b">
        <v>0</v>
      </c>
    </row>
    <row r="1262" spans="1:43" x14ac:dyDescent="0.25">
      <c r="A1262" s="39" t="str">
        <f>_xlfn.CONCAT(Table4[[#This Row],[Order]],"-",Table4[[#This Row],[Line]])</f>
        <v>77180-4</v>
      </c>
      <c r="B1262" s="59">
        <v>43488</v>
      </c>
      <c r="C1262" s="57">
        <v>77180</v>
      </c>
      <c r="D1262" s="58" t="s">
        <v>4295</v>
      </c>
      <c r="E1262" s="57">
        <v>4</v>
      </c>
      <c r="F1262" s="57">
        <v>1</v>
      </c>
      <c r="G1262" s="58" t="s">
        <v>42</v>
      </c>
      <c r="H1262" s="57">
        <v>4</v>
      </c>
      <c r="I1262" s="43" t="b">
        <v>0</v>
      </c>
      <c r="J1262" s="43" t="b">
        <v>0</v>
      </c>
      <c r="K1262" t="s">
        <v>114</v>
      </c>
      <c r="L1262" s="43" t="b">
        <v>0</v>
      </c>
      <c r="M1262" s="43" t="b">
        <v>0</v>
      </c>
      <c r="N1262" s="43" t="b">
        <v>0</v>
      </c>
      <c r="O1262" t="s">
        <v>114</v>
      </c>
      <c r="P1262" t="s">
        <v>114</v>
      </c>
      <c r="Q1262" t="s">
        <v>114</v>
      </c>
      <c r="R1262" t="s">
        <v>114</v>
      </c>
      <c r="S1262" t="s">
        <v>114</v>
      </c>
      <c r="T1262" t="s">
        <v>114</v>
      </c>
      <c r="U1262" t="s">
        <v>114</v>
      </c>
      <c r="V1262" t="s">
        <v>114</v>
      </c>
      <c r="W1262" s="6">
        <v>43483</v>
      </c>
      <c r="X1262" s="58" t="s">
        <v>114</v>
      </c>
      <c r="Y1262" s="58"/>
      <c r="Z1262" s="58" t="s">
        <v>4852</v>
      </c>
      <c r="AA1262" s="58" t="s">
        <v>114</v>
      </c>
      <c r="AB1262" s="58" t="s">
        <v>74</v>
      </c>
      <c r="AC1262" s="57">
        <v>7</v>
      </c>
      <c r="AD1262" s="58" t="s">
        <v>2092</v>
      </c>
      <c r="AE1262" s="59"/>
      <c r="AF1262" s="58" t="s">
        <v>114</v>
      </c>
      <c r="AG1262" s="57">
        <v>8</v>
      </c>
      <c r="AH1262" s="3" t="s">
        <v>74</v>
      </c>
      <c r="AI1262" s="3" t="s">
        <v>1331</v>
      </c>
      <c r="AJ1262" t="s">
        <v>114</v>
      </c>
      <c r="AK1262" t="s">
        <v>114</v>
      </c>
      <c r="AL1262" t="s">
        <v>114</v>
      </c>
      <c r="AM1262" s="43" t="b">
        <v>0</v>
      </c>
      <c r="AN1262" s="3"/>
      <c r="AO1262" s="3"/>
      <c r="AP1262" s="43" t="b">
        <v>0</v>
      </c>
      <c r="AQ1262" s="3" t="b">
        <v>0</v>
      </c>
    </row>
    <row r="1263" spans="1:43" x14ac:dyDescent="0.25">
      <c r="A1263" s="39" t="str">
        <f>_xlfn.CONCAT(Table4[[#This Row],[Order]],"-",Table4[[#This Row],[Line]])</f>
        <v>77180-5</v>
      </c>
      <c r="B1263" s="59">
        <v>43488</v>
      </c>
      <c r="C1263" s="57">
        <v>77180</v>
      </c>
      <c r="D1263" s="58" t="s">
        <v>4297</v>
      </c>
      <c r="E1263" s="57">
        <v>5</v>
      </c>
      <c r="F1263" s="57">
        <v>1</v>
      </c>
      <c r="G1263" s="58" t="s">
        <v>42</v>
      </c>
      <c r="H1263" s="57">
        <v>4</v>
      </c>
      <c r="I1263" s="43" t="b">
        <v>0</v>
      </c>
      <c r="J1263" s="43" t="b">
        <v>0</v>
      </c>
      <c r="K1263" t="s">
        <v>114</v>
      </c>
      <c r="L1263" s="43" t="b">
        <v>0</v>
      </c>
      <c r="M1263" s="43" t="b">
        <v>0</v>
      </c>
      <c r="N1263" s="43" t="b">
        <v>0</v>
      </c>
      <c r="O1263" t="s">
        <v>114</v>
      </c>
      <c r="P1263" t="s">
        <v>114</v>
      </c>
      <c r="Q1263" t="s">
        <v>114</v>
      </c>
      <c r="R1263" t="s">
        <v>114</v>
      </c>
      <c r="S1263" t="s">
        <v>114</v>
      </c>
      <c r="T1263" t="s">
        <v>114</v>
      </c>
      <c r="U1263" t="s">
        <v>114</v>
      </c>
      <c r="V1263" t="s">
        <v>114</v>
      </c>
      <c r="W1263" s="6">
        <v>43483</v>
      </c>
      <c r="X1263" s="58" t="s">
        <v>114</v>
      </c>
      <c r="Y1263" s="58"/>
      <c r="Z1263" s="58" t="s">
        <v>4912</v>
      </c>
      <c r="AA1263" s="58" t="s">
        <v>114</v>
      </c>
      <c r="AB1263" s="58" t="s">
        <v>74</v>
      </c>
      <c r="AC1263" s="57">
        <v>7</v>
      </c>
      <c r="AD1263" s="58" t="s">
        <v>4296</v>
      </c>
      <c r="AE1263" s="59"/>
      <c r="AF1263" s="58" t="s">
        <v>114</v>
      </c>
      <c r="AG1263" s="57">
        <v>12</v>
      </c>
      <c r="AH1263" s="3" t="s">
        <v>74</v>
      </c>
      <c r="AI1263" s="3" t="s">
        <v>1331</v>
      </c>
      <c r="AJ1263" t="s">
        <v>114</v>
      </c>
      <c r="AK1263" t="s">
        <v>114</v>
      </c>
      <c r="AL1263" t="s">
        <v>114</v>
      </c>
      <c r="AM1263" s="43" t="b">
        <v>0</v>
      </c>
      <c r="AN1263" s="3"/>
      <c r="AO1263" s="3"/>
      <c r="AP1263" s="43" t="b">
        <v>0</v>
      </c>
      <c r="AQ1263" s="3" t="b">
        <v>0</v>
      </c>
    </row>
    <row r="1264" spans="1:43" x14ac:dyDescent="0.25">
      <c r="A1264" s="39" t="str">
        <f>_xlfn.CONCAT(Table4[[#This Row],[Order]],"-",Table4[[#This Row],[Line]])</f>
        <v>77180-6</v>
      </c>
      <c r="B1264" s="59">
        <v>43488</v>
      </c>
      <c r="C1264" s="57">
        <v>77180</v>
      </c>
      <c r="D1264" s="58" t="s">
        <v>4298</v>
      </c>
      <c r="E1264" s="57">
        <v>6</v>
      </c>
      <c r="F1264" s="57">
        <v>1</v>
      </c>
      <c r="G1264" s="58" t="s">
        <v>42</v>
      </c>
      <c r="H1264" s="57">
        <v>4</v>
      </c>
      <c r="I1264" s="43" t="b">
        <v>0</v>
      </c>
      <c r="J1264" s="43" t="b">
        <v>0</v>
      </c>
      <c r="K1264" t="s">
        <v>114</v>
      </c>
      <c r="L1264" s="43" t="b">
        <v>0</v>
      </c>
      <c r="M1264" s="43" t="b">
        <v>0</v>
      </c>
      <c r="N1264" s="43" t="b">
        <v>0</v>
      </c>
      <c r="O1264" t="s">
        <v>114</v>
      </c>
      <c r="P1264" t="s">
        <v>114</v>
      </c>
      <c r="Q1264" t="s">
        <v>114</v>
      </c>
      <c r="R1264" t="s">
        <v>114</v>
      </c>
      <c r="S1264" t="s">
        <v>114</v>
      </c>
      <c r="T1264" t="s">
        <v>114</v>
      </c>
      <c r="U1264" t="s">
        <v>114</v>
      </c>
      <c r="V1264" t="s">
        <v>114</v>
      </c>
      <c r="W1264" s="6">
        <v>43483</v>
      </c>
      <c r="X1264" s="58" t="s">
        <v>114</v>
      </c>
      <c r="Y1264" s="58"/>
      <c r="Z1264" s="58" t="s">
        <v>77</v>
      </c>
      <c r="AA1264" s="58" t="s">
        <v>114</v>
      </c>
      <c r="AB1264" s="58" t="s">
        <v>74</v>
      </c>
      <c r="AC1264" s="57">
        <v>7</v>
      </c>
      <c r="AD1264" s="58" t="s">
        <v>1300</v>
      </c>
      <c r="AE1264" s="59"/>
      <c r="AF1264" s="58" t="s">
        <v>114</v>
      </c>
      <c r="AG1264" s="57">
        <v>4</v>
      </c>
      <c r="AH1264" s="3" t="s">
        <v>74</v>
      </c>
      <c r="AI1264" s="3" t="s">
        <v>1331</v>
      </c>
      <c r="AJ1264" t="s">
        <v>114</v>
      </c>
      <c r="AK1264" t="s">
        <v>114</v>
      </c>
      <c r="AL1264" t="s">
        <v>114</v>
      </c>
      <c r="AM1264" s="43" t="b">
        <v>0</v>
      </c>
      <c r="AN1264" s="3"/>
      <c r="AO1264" s="3"/>
      <c r="AP1264" s="43" t="b">
        <v>0</v>
      </c>
      <c r="AQ1264" s="3" t="b">
        <v>0</v>
      </c>
    </row>
    <row r="1265" spans="1:43" x14ac:dyDescent="0.25">
      <c r="A1265" s="39" t="str">
        <f>_xlfn.CONCAT(Table4[[#This Row],[Order]],"-",Table4[[#This Row],[Line]])</f>
        <v>77180-7</v>
      </c>
      <c r="B1265" s="59">
        <v>43488</v>
      </c>
      <c r="C1265" s="57">
        <v>77180</v>
      </c>
      <c r="D1265" s="58" t="s">
        <v>4300</v>
      </c>
      <c r="E1265" s="57">
        <v>7</v>
      </c>
      <c r="F1265" s="57">
        <v>1</v>
      </c>
      <c r="G1265" s="58" t="s">
        <v>42</v>
      </c>
      <c r="H1265" s="57">
        <v>5</v>
      </c>
      <c r="I1265" s="43" t="b">
        <v>0</v>
      </c>
      <c r="J1265" s="43" t="b">
        <v>0</v>
      </c>
      <c r="K1265" t="s">
        <v>114</v>
      </c>
      <c r="L1265" s="43" t="b">
        <v>0</v>
      </c>
      <c r="M1265" s="43" t="b">
        <v>0</v>
      </c>
      <c r="N1265" s="43" t="b">
        <v>0</v>
      </c>
      <c r="O1265" t="s">
        <v>114</v>
      </c>
      <c r="P1265" t="s">
        <v>114</v>
      </c>
      <c r="Q1265" t="s">
        <v>114</v>
      </c>
      <c r="R1265" t="s">
        <v>114</v>
      </c>
      <c r="S1265" t="s">
        <v>114</v>
      </c>
      <c r="T1265" t="s">
        <v>114</v>
      </c>
      <c r="U1265" t="s">
        <v>114</v>
      </c>
      <c r="V1265" t="s">
        <v>114</v>
      </c>
      <c r="W1265" s="6">
        <v>43483</v>
      </c>
      <c r="X1265" s="58" t="s">
        <v>114</v>
      </c>
      <c r="Y1265" s="58"/>
      <c r="Z1265" s="58" t="s">
        <v>36</v>
      </c>
      <c r="AA1265" s="58" t="s">
        <v>114</v>
      </c>
      <c r="AB1265" s="58" t="s">
        <v>74</v>
      </c>
      <c r="AC1265" s="57">
        <v>7</v>
      </c>
      <c r="AD1265" s="58" t="s">
        <v>4299</v>
      </c>
      <c r="AE1265" s="59"/>
      <c r="AF1265" s="58" t="s">
        <v>114</v>
      </c>
      <c r="AG1265" s="57">
        <v>5</v>
      </c>
      <c r="AH1265" s="3" t="s">
        <v>74</v>
      </c>
      <c r="AI1265" s="3" t="s">
        <v>1331</v>
      </c>
      <c r="AJ1265" t="s">
        <v>114</v>
      </c>
      <c r="AK1265" t="s">
        <v>114</v>
      </c>
      <c r="AL1265" t="s">
        <v>114</v>
      </c>
      <c r="AM1265" s="43" t="b">
        <v>0</v>
      </c>
      <c r="AN1265" s="3"/>
      <c r="AO1265" s="3"/>
      <c r="AP1265" s="43" t="b">
        <v>0</v>
      </c>
      <c r="AQ1265" s="3" t="b">
        <v>0</v>
      </c>
    </row>
    <row r="1266" spans="1:43" x14ac:dyDescent="0.25">
      <c r="A1266" s="39" t="str">
        <f>_xlfn.CONCAT(Table4[[#This Row],[Order]],"-",Table4[[#This Row],[Line]])</f>
        <v>77180-8</v>
      </c>
      <c r="B1266" s="59">
        <v>43488</v>
      </c>
      <c r="C1266" s="57">
        <v>77180</v>
      </c>
      <c r="D1266" s="58" t="s">
        <v>4302</v>
      </c>
      <c r="E1266" s="57">
        <v>8</v>
      </c>
      <c r="F1266" s="57">
        <v>1</v>
      </c>
      <c r="G1266" s="58" t="s">
        <v>42</v>
      </c>
      <c r="H1266" s="57">
        <v>5</v>
      </c>
      <c r="I1266" s="43" t="b">
        <v>0</v>
      </c>
      <c r="J1266" s="43" t="b">
        <v>0</v>
      </c>
      <c r="K1266" t="s">
        <v>114</v>
      </c>
      <c r="L1266" s="43" t="b">
        <v>0</v>
      </c>
      <c r="M1266" s="43" t="b">
        <v>0</v>
      </c>
      <c r="N1266" s="43" t="b">
        <v>0</v>
      </c>
      <c r="O1266" t="s">
        <v>114</v>
      </c>
      <c r="P1266" t="s">
        <v>114</v>
      </c>
      <c r="Q1266" t="s">
        <v>114</v>
      </c>
      <c r="R1266" t="s">
        <v>114</v>
      </c>
      <c r="S1266" t="s">
        <v>114</v>
      </c>
      <c r="T1266" t="s">
        <v>114</v>
      </c>
      <c r="U1266" t="s">
        <v>114</v>
      </c>
      <c r="V1266" t="s">
        <v>114</v>
      </c>
      <c r="W1266" s="6">
        <v>43483</v>
      </c>
      <c r="X1266" s="58" t="s">
        <v>114</v>
      </c>
      <c r="Y1266" s="58"/>
      <c r="Z1266" s="58" t="s">
        <v>36</v>
      </c>
      <c r="AA1266" s="58" t="s">
        <v>114</v>
      </c>
      <c r="AB1266" s="58" t="s">
        <v>74</v>
      </c>
      <c r="AC1266" s="57">
        <v>7</v>
      </c>
      <c r="AD1266" s="58" t="s">
        <v>4301</v>
      </c>
      <c r="AE1266" s="59"/>
      <c r="AF1266" s="58" t="s">
        <v>114</v>
      </c>
      <c r="AG1266" s="57">
        <v>5</v>
      </c>
      <c r="AH1266" s="3" t="s">
        <v>74</v>
      </c>
      <c r="AI1266" s="3" t="s">
        <v>1331</v>
      </c>
      <c r="AJ1266" t="s">
        <v>114</v>
      </c>
      <c r="AK1266" t="s">
        <v>114</v>
      </c>
      <c r="AL1266" t="s">
        <v>114</v>
      </c>
      <c r="AM1266" s="43" t="b">
        <v>0</v>
      </c>
      <c r="AN1266" s="3"/>
      <c r="AO1266" s="3"/>
      <c r="AP1266" s="43" t="b">
        <v>0</v>
      </c>
      <c r="AQ1266" s="3" t="b">
        <v>0</v>
      </c>
    </row>
    <row r="1267" spans="1:43" x14ac:dyDescent="0.25">
      <c r="A1267" s="39" t="str">
        <f>_xlfn.CONCAT(Table4[[#This Row],[Order]],"-",Table4[[#This Row],[Line]])</f>
        <v>77180-9</v>
      </c>
      <c r="B1267" s="59">
        <v>43488</v>
      </c>
      <c r="C1267" s="57">
        <v>77180</v>
      </c>
      <c r="D1267" s="58" t="s">
        <v>4304</v>
      </c>
      <c r="E1267" s="57">
        <v>9</v>
      </c>
      <c r="F1267" s="57">
        <v>1</v>
      </c>
      <c r="G1267" s="58" t="s">
        <v>42</v>
      </c>
      <c r="H1267" s="57">
        <v>9</v>
      </c>
      <c r="I1267" s="43" t="b">
        <v>0</v>
      </c>
      <c r="J1267" s="43" t="b">
        <v>0</v>
      </c>
      <c r="K1267" t="s">
        <v>114</v>
      </c>
      <c r="L1267" s="43" t="b">
        <v>0</v>
      </c>
      <c r="M1267" s="43" t="b">
        <v>0</v>
      </c>
      <c r="N1267" s="43" t="b">
        <v>0</v>
      </c>
      <c r="O1267" t="s">
        <v>114</v>
      </c>
      <c r="P1267" t="s">
        <v>114</v>
      </c>
      <c r="Q1267" t="s">
        <v>114</v>
      </c>
      <c r="R1267" t="s">
        <v>114</v>
      </c>
      <c r="S1267" t="s">
        <v>114</v>
      </c>
      <c r="T1267" t="s">
        <v>114</v>
      </c>
      <c r="U1267" t="s">
        <v>114</v>
      </c>
      <c r="V1267" t="s">
        <v>114</v>
      </c>
      <c r="W1267" s="6">
        <v>43483</v>
      </c>
      <c r="X1267" s="58" t="s">
        <v>114</v>
      </c>
      <c r="Y1267" s="58"/>
      <c r="Z1267" s="58" t="s">
        <v>77</v>
      </c>
      <c r="AA1267" s="58" t="s">
        <v>114</v>
      </c>
      <c r="AB1267" s="58" t="s">
        <v>74</v>
      </c>
      <c r="AC1267" s="57">
        <v>7</v>
      </c>
      <c r="AD1267" s="58" t="s">
        <v>4303</v>
      </c>
      <c r="AE1267" s="59"/>
      <c r="AF1267" s="58" t="s">
        <v>114</v>
      </c>
      <c r="AG1267" s="57">
        <v>9</v>
      </c>
      <c r="AH1267" s="3" t="s">
        <v>74</v>
      </c>
      <c r="AI1267" s="3" t="s">
        <v>1331</v>
      </c>
      <c r="AJ1267" t="s">
        <v>114</v>
      </c>
      <c r="AK1267" t="s">
        <v>114</v>
      </c>
      <c r="AL1267" t="s">
        <v>114</v>
      </c>
      <c r="AM1267" s="43" t="b">
        <v>0</v>
      </c>
      <c r="AN1267" s="3"/>
      <c r="AO1267" s="3"/>
      <c r="AP1267" s="43" t="b">
        <v>0</v>
      </c>
      <c r="AQ1267" s="3" t="b">
        <v>0</v>
      </c>
    </row>
    <row r="1268" spans="1:43" x14ac:dyDescent="0.25">
      <c r="A1268" s="39" t="str">
        <f>_xlfn.CONCAT(Table4[[#This Row],[Order]],"-",Table4[[#This Row],[Line]])</f>
        <v>77180-10</v>
      </c>
      <c r="B1268" s="59">
        <v>43488</v>
      </c>
      <c r="C1268" s="57">
        <v>77180</v>
      </c>
      <c r="D1268" s="58" t="s">
        <v>4306</v>
      </c>
      <c r="E1268" s="57">
        <v>10</v>
      </c>
      <c r="F1268" s="57">
        <v>1</v>
      </c>
      <c r="G1268" s="58" t="s">
        <v>42</v>
      </c>
      <c r="H1268" s="57">
        <v>2</v>
      </c>
      <c r="I1268" s="43" t="b">
        <v>0</v>
      </c>
      <c r="J1268" s="43" t="b">
        <v>0</v>
      </c>
      <c r="K1268" t="s">
        <v>114</v>
      </c>
      <c r="L1268" s="43" t="b">
        <v>0</v>
      </c>
      <c r="M1268" s="43" t="b">
        <v>0</v>
      </c>
      <c r="N1268" s="43" t="b">
        <v>0</v>
      </c>
      <c r="O1268" t="s">
        <v>114</v>
      </c>
      <c r="P1268" t="s">
        <v>114</v>
      </c>
      <c r="Q1268" t="s">
        <v>114</v>
      </c>
      <c r="R1268" t="s">
        <v>114</v>
      </c>
      <c r="S1268" t="s">
        <v>114</v>
      </c>
      <c r="T1268" t="s">
        <v>114</v>
      </c>
      <c r="U1268" t="s">
        <v>114</v>
      </c>
      <c r="V1268" t="s">
        <v>114</v>
      </c>
      <c r="W1268" s="6">
        <v>43483</v>
      </c>
      <c r="X1268" s="58" t="s">
        <v>114</v>
      </c>
      <c r="Y1268" s="58"/>
      <c r="Z1268" s="58" t="s">
        <v>77</v>
      </c>
      <c r="AA1268" s="58" t="s">
        <v>114</v>
      </c>
      <c r="AB1268" s="58" t="s">
        <v>74</v>
      </c>
      <c r="AC1268" s="57">
        <v>7</v>
      </c>
      <c r="AD1268" s="58" t="s">
        <v>4305</v>
      </c>
      <c r="AE1268" s="59"/>
      <c r="AF1268" s="58" t="s">
        <v>114</v>
      </c>
      <c r="AG1268" s="57">
        <v>2</v>
      </c>
      <c r="AH1268" s="3" t="s">
        <v>74</v>
      </c>
      <c r="AI1268" s="3" t="s">
        <v>1331</v>
      </c>
      <c r="AJ1268" t="s">
        <v>114</v>
      </c>
      <c r="AK1268" t="s">
        <v>114</v>
      </c>
      <c r="AL1268" t="s">
        <v>114</v>
      </c>
      <c r="AM1268" s="43" t="b">
        <v>0</v>
      </c>
      <c r="AN1268" s="3"/>
      <c r="AO1268" s="3"/>
      <c r="AP1268" s="43" t="b">
        <v>0</v>
      </c>
      <c r="AQ1268" s="3" t="b">
        <v>0</v>
      </c>
    </row>
    <row r="1269" spans="1:43" x14ac:dyDescent="0.25">
      <c r="A1269" s="39" t="str">
        <f>_xlfn.CONCAT(Table4[[#This Row],[Order]],"-",Table4[[#This Row],[Line]])</f>
        <v>77180-11</v>
      </c>
      <c r="B1269" s="59">
        <v>43488</v>
      </c>
      <c r="C1269" s="57">
        <v>77180</v>
      </c>
      <c r="D1269" s="58" t="s">
        <v>4308</v>
      </c>
      <c r="E1269" s="57">
        <v>11</v>
      </c>
      <c r="F1269" s="57">
        <v>1</v>
      </c>
      <c r="G1269" s="58" t="s">
        <v>42</v>
      </c>
      <c r="H1269" s="57">
        <v>3</v>
      </c>
      <c r="I1269" s="43" t="b">
        <v>0</v>
      </c>
      <c r="J1269" s="43" t="b">
        <v>0</v>
      </c>
      <c r="K1269" t="s">
        <v>114</v>
      </c>
      <c r="L1269" s="43" t="b">
        <v>0</v>
      </c>
      <c r="M1269" s="43" t="b">
        <v>0</v>
      </c>
      <c r="N1269" s="43" t="b">
        <v>0</v>
      </c>
      <c r="O1269" t="s">
        <v>114</v>
      </c>
      <c r="P1269" t="s">
        <v>114</v>
      </c>
      <c r="Q1269" t="s">
        <v>114</v>
      </c>
      <c r="R1269" t="s">
        <v>114</v>
      </c>
      <c r="S1269" t="s">
        <v>114</v>
      </c>
      <c r="T1269" t="s">
        <v>114</v>
      </c>
      <c r="U1269" t="s">
        <v>114</v>
      </c>
      <c r="V1269" t="s">
        <v>114</v>
      </c>
      <c r="W1269" s="6">
        <v>43483</v>
      </c>
      <c r="X1269" s="58" t="s">
        <v>114</v>
      </c>
      <c r="Y1269" s="58"/>
      <c r="Z1269" s="58" t="s">
        <v>36</v>
      </c>
      <c r="AA1269" s="58" t="s">
        <v>114</v>
      </c>
      <c r="AB1269" s="58" t="s">
        <v>74</v>
      </c>
      <c r="AC1269" s="57">
        <v>7</v>
      </c>
      <c r="AD1269" s="58" t="s">
        <v>4307</v>
      </c>
      <c r="AE1269" s="59"/>
      <c r="AF1269" s="58" t="s">
        <v>114</v>
      </c>
      <c r="AG1269" s="57">
        <v>3</v>
      </c>
      <c r="AH1269" s="3" t="s">
        <v>74</v>
      </c>
      <c r="AI1269" s="3" t="s">
        <v>1331</v>
      </c>
      <c r="AJ1269" t="s">
        <v>114</v>
      </c>
      <c r="AK1269" t="s">
        <v>114</v>
      </c>
      <c r="AL1269" t="s">
        <v>114</v>
      </c>
      <c r="AM1269" s="43" t="b">
        <v>0</v>
      </c>
      <c r="AN1269" s="3"/>
      <c r="AO1269" s="3"/>
      <c r="AP1269" s="43" t="b">
        <v>0</v>
      </c>
      <c r="AQ1269" s="3" t="b">
        <v>0</v>
      </c>
    </row>
    <row r="1270" spans="1:43" x14ac:dyDescent="0.25">
      <c r="A1270" s="39" t="str">
        <f>_xlfn.CONCAT(Table4[[#This Row],[Order]],"-",Table4[[#This Row],[Line]])</f>
        <v>77180-12</v>
      </c>
      <c r="B1270" s="59">
        <v>43488</v>
      </c>
      <c r="C1270" s="57">
        <v>77180</v>
      </c>
      <c r="D1270" s="58" t="s">
        <v>4310</v>
      </c>
      <c r="E1270" s="57">
        <v>12</v>
      </c>
      <c r="F1270" s="57">
        <v>1</v>
      </c>
      <c r="G1270" s="58" t="s">
        <v>42</v>
      </c>
      <c r="H1270" s="57">
        <v>3</v>
      </c>
      <c r="I1270" s="43" t="b">
        <v>0</v>
      </c>
      <c r="J1270" s="43" t="b">
        <v>0</v>
      </c>
      <c r="K1270" t="s">
        <v>114</v>
      </c>
      <c r="L1270" s="43" t="b">
        <v>0</v>
      </c>
      <c r="M1270" s="43" t="b">
        <v>0</v>
      </c>
      <c r="N1270" s="43" t="b">
        <v>0</v>
      </c>
      <c r="O1270" t="s">
        <v>114</v>
      </c>
      <c r="P1270" t="s">
        <v>114</v>
      </c>
      <c r="Q1270" t="s">
        <v>114</v>
      </c>
      <c r="R1270" t="s">
        <v>114</v>
      </c>
      <c r="S1270" t="s">
        <v>114</v>
      </c>
      <c r="T1270" t="s">
        <v>114</v>
      </c>
      <c r="U1270" t="s">
        <v>114</v>
      </c>
      <c r="V1270" t="s">
        <v>114</v>
      </c>
      <c r="W1270" s="6">
        <v>43483</v>
      </c>
      <c r="X1270" s="58" t="s">
        <v>114</v>
      </c>
      <c r="Y1270" s="58"/>
      <c r="Z1270" s="58" t="s">
        <v>36</v>
      </c>
      <c r="AA1270" s="58" t="s">
        <v>114</v>
      </c>
      <c r="AB1270" s="58" t="s">
        <v>74</v>
      </c>
      <c r="AC1270" s="57">
        <v>7</v>
      </c>
      <c r="AD1270" s="58" t="s">
        <v>4309</v>
      </c>
      <c r="AE1270" s="59"/>
      <c r="AF1270" s="58" t="s">
        <v>114</v>
      </c>
      <c r="AG1270" s="57">
        <v>3</v>
      </c>
      <c r="AH1270" s="3" t="s">
        <v>74</v>
      </c>
      <c r="AI1270" s="3" t="s">
        <v>1331</v>
      </c>
      <c r="AJ1270" t="s">
        <v>114</v>
      </c>
      <c r="AK1270" t="s">
        <v>114</v>
      </c>
      <c r="AL1270" t="s">
        <v>114</v>
      </c>
      <c r="AM1270" s="43" t="b">
        <v>0</v>
      </c>
      <c r="AN1270" s="3"/>
      <c r="AO1270" s="3"/>
      <c r="AP1270" s="43" t="b">
        <v>0</v>
      </c>
      <c r="AQ1270" s="3" t="b">
        <v>0</v>
      </c>
    </row>
    <row r="1271" spans="1:43" x14ac:dyDescent="0.25">
      <c r="A1271" s="39" t="str">
        <f>_xlfn.CONCAT(Table4[[#This Row],[Order]],"-",Table4[[#This Row],[Line]])</f>
        <v>77183-1</v>
      </c>
      <c r="B1271" s="59">
        <v>43469</v>
      </c>
      <c r="C1271" s="57">
        <v>77183</v>
      </c>
      <c r="D1271" s="58" t="s">
        <v>2060</v>
      </c>
      <c r="E1271" s="57">
        <v>1</v>
      </c>
      <c r="F1271" s="57">
        <v>1</v>
      </c>
      <c r="G1271" s="58" t="s">
        <v>165</v>
      </c>
      <c r="H1271" s="57">
        <v>1</v>
      </c>
      <c r="I1271" s="43" t="b">
        <v>1</v>
      </c>
      <c r="J1271" s="43" t="b">
        <v>0</v>
      </c>
      <c r="K1271" t="s">
        <v>135</v>
      </c>
      <c r="L1271" s="43" t="b">
        <v>0</v>
      </c>
      <c r="M1271" s="43" t="b">
        <v>1</v>
      </c>
      <c r="N1271" s="43" t="b">
        <v>1</v>
      </c>
      <c r="O1271" t="s">
        <v>114</v>
      </c>
      <c r="P1271" t="s">
        <v>114</v>
      </c>
      <c r="Q1271" t="s">
        <v>114</v>
      </c>
      <c r="R1271" t="s">
        <v>114</v>
      </c>
      <c r="S1271" t="s">
        <v>114</v>
      </c>
      <c r="T1271" t="s">
        <v>114</v>
      </c>
      <c r="U1271" t="s">
        <v>114</v>
      </c>
      <c r="V1271" t="s">
        <v>114</v>
      </c>
      <c r="W1271" s="6">
        <v>43465</v>
      </c>
      <c r="X1271" s="58" t="s">
        <v>114</v>
      </c>
      <c r="Y1271" s="58"/>
      <c r="Z1271" s="58" t="s">
        <v>2925</v>
      </c>
      <c r="AA1271" s="58" t="s">
        <v>114</v>
      </c>
      <c r="AB1271" s="58" t="s">
        <v>74</v>
      </c>
      <c r="AC1271" s="57">
        <v>4</v>
      </c>
      <c r="AD1271" s="58" t="s">
        <v>1219</v>
      </c>
      <c r="AE1271" s="59"/>
      <c r="AF1271" s="58" t="s">
        <v>114</v>
      </c>
      <c r="AG1271" s="57">
        <v>1</v>
      </c>
      <c r="AH1271" s="3" t="s">
        <v>74</v>
      </c>
      <c r="AI1271" s="3" t="s">
        <v>1331</v>
      </c>
      <c r="AJ1271" t="s">
        <v>114</v>
      </c>
      <c r="AK1271" t="s">
        <v>114</v>
      </c>
      <c r="AL1271" t="s">
        <v>114</v>
      </c>
      <c r="AM1271" s="43" t="b">
        <v>0</v>
      </c>
      <c r="AN1271" s="3"/>
      <c r="AO1271" s="3"/>
      <c r="AP1271" s="43" t="b">
        <v>0</v>
      </c>
      <c r="AQ1271" s="3" t="b">
        <v>0</v>
      </c>
    </row>
    <row r="1272" spans="1:43" x14ac:dyDescent="0.25">
      <c r="A1272" s="39" t="str">
        <f>_xlfn.CONCAT(Table4[[#This Row],[Order]],"-",Table4[[#This Row],[Line]])</f>
        <v>77194-3</v>
      </c>
      <c r="B1272" s="59">
        <v>43479</v>
      </c>
      <c r="C1272" s="57">
        <v>77194</v>
      </c>
      <c r="D1272" s="58" t="s">
        <v>3110</v>
      </c>
      <c r="E1272" s="57">
        <v>3</v>
      </c>
      <c r="F1272" s="57">
        <v>1</v>
      </c>
      <c r="G1272" s="58" t="s">
        <v>42</v>
      </c>
      <c r="H1272" s="57">
        <v>2</v>
      </c>
      <c r="I1272" s="43" t="b">
        <v>0</v>
      </c>
      <c r="J1272" s="43" t="b">
        <v>0</v>
      </c>
      <c r="K1272" t="s">
        <v>114</v>
      </c>
      <c r="L1272" s="43" t="b">
        <v>0</v>
      </c>
      <c r="M1272" s="43" t="b">
        <v>0</v>
      </c>
      <c r="N1272" s="43" t="b">
        <v>0</v>
      </c>
      <c r="O1272" t="s">
        <v>114</v>
      </c>
      <c r="P1272" t="s">
        <v>114</v>
      </c>
      <c r="Q1272" t="s">
        <v>114</v>
      </c>
      <c r="R1272" t="s">
        <v>114</v>
      </c>
      <c r="S1272" t="s">
        <v>114</v>
      </c>
      <c r="T1272" t="s">
        <v>114</v>
      </c>
      <c r="U1272" t="s">
        <v>114</v>
      </c>
      <c r="V1272" t="s">
        <v>114</v>
      </c>
      <c r="W1272" s="6">
        <v>43474</v>
      </c>
      <c r="X1272" s="58" t="s">
        <v>114</v>
      </c>
      <c r="Y1272" s="58"/>
      <c r="Z1272" s="58" t="s">
        <v>2308</v>
      </c>
      <c r="AA1272" s="58" t="s">
        <v>114</v>
      </c>
      <c r="AB1272" s="58" t="s">
        <v>74</v>
      </c>
      <c r="AC1272" s="57">
        <v>1</v>
      </c>
      <c r="AD1272" s="58" t="s">
        <v>3109</v>
      </c>
      <c r="AE1272" s="59"/>
      <c r="AF1272" s="58" t="s">
        <v>114</v>
      </c>
      <c r="AG1272" s="57">
        <v>2</v>
      </c>
      <c r="AH1272" s="3" t="s">
        <v>74</v>
      </c>
      <c r="AI1272" s="3" t="s">
        <v>1331</v>
      </c>
      <c r="AJ1272" t="s">
        <v>114</v>
      </c>
      <c r="AK1272" t="s">
        <v>114</v>
      </c>
      <c r="AL1272" t="s">
        <v>114</v>
      </c>
      <c r="AM1272" s="43" t="b">
        <v>0</v>
      </c>
      <c r="AN1272" s="3"/>
      <c r="AO1272" s="3"/>
      <c r="AP1272" s="43" t="b">
        <v>0</v>
      </c>
      <c r="AQ1272" s="3" t="b">
        <v>0</v>
      </c>
    </row>
    <row r="1273" spans="1:43" x14ac:dyDescent="0.25">
      <c r="A1273" s="39" t="str">
        <f>_xlfn.CONCAT(Table4[[#This Row],[Order]],"-",Table4[[#This Row],[Line]])</f>
        <v>77194-4</v>
      </c>
      <c r="B1273" s="59">
        <v>43479</v>
      </c>
      <c r="C1273" s="57">
        <v>77194</v>
      </c>
      <c r="D1273" s="58" t="s">
        <v>3112</v>
      </c>
      <c r="E1273" s="57">
        <v>4</v>
      </c>
      <c r="F1273" s="57">
        <v>1</v>
      </c>
      <c r="G1273" s="58" t="s">
        <v>42</v>
      </c>
      <c r="H1273" s="57">
        <v>3</v>
      </c>
      <c r="I1273" s="43" t="b">
        <v>0</v>
      </c>
      <c r="J1273" s="43" t="b">
        <v>0</v>
      </c>
      <c r="K1273" t="s">
        <v>114</v>
      </c>
      <c r="L1273" s="43" t="b">
        <v>0</v>
      </c>
      <c r="M1273" s="43" t="b">
        <v>0</v>
      </c>
      <c r="N1273" s="43" t="b">
        <v>0</v>
      </c>
      <c r="O1273" t="s">
        <v>114</v>
      </c>
      <c r="P1273" t="s">
        <v>114</v>
      </c>
      <c r="Q1273" t="s">
        <v>114</v>
      </c>
      <c r="R1273" t="s">
        <v>114</v>
      </c>
      <c r="S1273" t="s">
        <v>114</v>
      </c>
      <c r="T1273" t="s">
        <v>114</v>
      </c>
      <c r="U1273" t="s">
        <v>114</v>
      </c>
      <c r="V1273" t="s">
        <v>114</v>
      </c>
      <c r="W1273" s="6">
        <v>43474</v>
      </c>
      <c r="X1273" s="58" t="s">
        <v>114</v>
      </c>
      <c r="Y1273" s="58"/>
      <c r="Z1273" s="58" t="s">
        <v>2309</v>
      </c>
      <c r="AA1273" s="58" t="s">
        <v>114</v>
      </c>
      <c r="AB1273" s="58" t="s">
        <v>74</v>
      </c>
      <c r="AC1273" s="57">
        <v>1</v>
      </c>
      <c r="AD1273" s="58" t="s">
        <v>3111</v>
      </c>
      <c r="AE1273" s="59"/>
      <c r="AF1273" s="58" t="s">
        <v>114</v>
      </c>
      <c r="AG1273" s="57">
        <v>3</v>
      </c>
      <c r="AH1273" s="3" t="s">
        <v>74</v>
      </c>
      <c r="AI1273" s="3" t="s">
        <v>1331</v>
      </c>
      <c r="AJ1273" t="s">
        <v>114</v>
      </c>
      <c r="AK1273" t="s">
        <v>114</v>
      </c>
      <c r="AL1273" t="s">
        <v>114</v>
      </c>
      <c r="AM1273" s="43" t="b">
        <v>0</v>
      </c>
      <c r="AN1273" s="3"/>
      <c r="AO1273" s="3"/>
      <c r="AP1273" s="43" t="b">
        <v>0</v>
      </c>
      <c r="AQ1273" s="3" t="b">
        <v>0</v>
      </c>
    </row>
    <row r="1274" spans="1:43" x14ac:dyDescent="0.25">
      <c r="A1274" s="39" t="str">
        <f>_xlfn.CONCAT(Table4[[#This Row],[Order]],"-",Table4[[#This Row],[Line]])</f>
        <v>77195-2</v>
      </c>
      <c r="B1274" s="59">
        <v>43475</v>
      </c>
      <c r="C1274" s="57">
        <v>77195</v>
      </c>
      <c r="D1274" s="58" t="s">
        <v>3232</v>
      </c>
      <c r="E1274" s="57">
        <v>2</v>
      </c>
      <c r="F1274" s="57">
        <v>1</v>
      </c>
      <c r="G1274" s="58" t="s">
        <v>165</v>
      </c>
      <c r="H1274" s="57">
        <v>2</v>
      </c>
      <c r="I1274" s="43" t="b">
        <v>1</v>
      </c>
      <c r="J1274" s="43" t="b">
        <v>0</v>
      </c>
      <c r="K1274" t="s">
        <v>114</v>
      </c>
      <c r="L1274" s="43" t="b">
        <v>0</v>
      </c>
      <c r="M1274" s="43" t="b">
        <v>0</v>
      </c>
      <c r="N1274" s="43" t="b">
        <v>1</v>
      </c>
      <c r="O1274" t="s">
        <v>114</v>
      </c>
      <c r="P1274" t="s">
        <v>114</v>
      </c>
      <c r="Q1274" t="s">
        <v>114</v>
      </c>
      <c r="R1274" t="s">
        <v>114</v>
      </c>
      <c r="S1274" t="s">
        <v>114</v>
      </c>
      <c r="T1274" t="s">
        <v>114</v>
      </c>
      <c r="U1274" t="s">
        <v>114</v>
      </c>
      <c r="V1274" t="s">
        <v>114</v>
      </c>
      <c r="W1274" s="6">
        <v>43472</v>
      </c>
      <c r="X1274" s="58" t="s">
        <v>151</v>
      </c>
      <c r="Y1274" s="58"/>
      <c r="Z1274" s="58" t="s">
        <v>146</v>
      </c>
      <c r="AA1274" s="58" t="s">
        <v>114</v>
      </c>
      <c r="AB1274" s="58" t="s">
        <v>74</v>
      </c>
      <c r="AC1274" s="57">
        <v>12</v>
      </c>
      <c r="AD1274" s="58" t="s">
        <v>1900</v>
      </c>
      <c r="AE1274" s="59"/>
      <c r="AF1274" s="58" t="s">
        <v>114</v>
      </c>
      <c r="AG1274" s="57">
        <v>2</v>
      </c>
      <c r="AH1274" s="3" t="s">
        <v>74</v>
      </c>
      <c r="AI1274" s="3" t="s">
        <v>1323</v>
      </c>
      <c r="AJ1274" t="s">
        <v>114</v>
      </c>
      <c r="AK1274" t="s">
        <v>114</v>
      </c>
      <c r="AL1274" t="s">
        <v>114</v>
      </c>
      <c r="AM1274" s="43" t="b">
        <v>0</v>
      </c>
      <c r="AN1274" s="3"/>
      <c r="AO1274" s="3"/>
      <c r="AP1274" s="43" t="b">
        <v>0</v>
      </c>
      <c r="AQ1274" s="3" t="b">
        <v>0</v>
      </c>
    </row>
    <row r="1275" spans="1:43" x14ac:dyDescent="0.25">
      <c r="A1275" s="39" t="str">
        <f>_xlfn.CONCAT(Table4[[#This Row],[Order]],"-",Table4[[#This Row],[Line]])</f>
        <v>77202-1</v>
      </c>
      <c r="B1275" s="59">
        <v>43475</v>
      </c>
      <c r="C1275" s="57">
        <v>77202</v>
      </c>
      <c r="D1275" s="58" t="s">
        <v>3125</v>
      </c>
      <c r="E1275" s="57">
        <v>1</v>
      </c>
      <c r="F1275" s="57">
        <v>1</v>
      </c>
      <c r="G1275" s="58" t="s">
        <v>165</v>
      </c>
      <c r="H1275" s="57">
        <v>1</v>
      </c>
      <c r="I1275" s="43" t="b">
        <v>1</v>
      </c>
      <c r="J1275" s="43" t="b">
        <v>0</v>
      </c>
      <c r="K1275" t="s">
        <v>114</v>
      </c>
      <c r="L1275" s="43" t="b">
        <v>0</v>
      </c>
      <c r="M1275" s="43" t="b">
        <v>1</v>
      </c>
      <c r="N1275" s="43" t="b">
        <v>0</v>
      </c>
      <c r="O1275" t="s">
        <v>114</v>
      </c>
      <c r="P1275" t="s">
        <v>23</v>
      </c>
      <c r="Q1275" t="s">
        <v>114</v>
      </c>
      <c r="R1275" t="s">
        <v>114</v>
      </c>
      <c r="S1275" t="s">
        <v>114</v>
      </c>
      <c r="T1275" t="s">
        <v>114</v>
      </c>
      <c r="U1275" t="s">
        <v>114</v>
      </c>
      <c r="V1275" t="s">
        <v>114</v>
      </c>
      <c r="W1275" s="6">
        <v>43472</v>
      </c>
      <c r="X1275" s="58" t="s">
        <v>151</v>
      </c>
      <c r="Y1275" s="58"/>
      <c r="Z1275" s="58" t="s">
        <v>4629</v>
      </c>
      <c r="AA1275" s="58" t="s">
        <v>114</v>
      </c>
      <c r="AB1275" s="58" t="s">
        <v>74</v>
      </c>
      <c r="AC1275" s="57">
        <v>1</v>
      </c>
      <c r="AD1275" s="58" t="s">
        <v>3124</v>
      </c>
      <c r="AE1275" s="59"/>
      <c r="AF1275" s="58" t="s">
        <v>114</v>
      </c>
      <c r="AG1275" s="57">
        <v>2</v>
      </c>
      <c r="AH1275" s="3" t="s">
        <v>180</v>
      </c>
      <c r="AI1275" s="3" t="s">
        <v>1333</v>
      </c>
      <c r="AJ1275" t="s">
        <v>23</v>
      </c>
      <c r="AK1275" t="s">
        <v>114</v>
      </c>
      <c r="AL1275" t="s">
        <v>114</v>
      </c>
      <c r="AM1275" s="43" t="b">
        <v>0</v>
      </c>
      <c r="AN1275" s="3"/>
      <c r="AO1275" s="3"/>
      <c r="AP1275" s="43" t="b">
        <v>0</v>
      </c>
      <c r="AQ1275" s="3" t="b">
        <v>0</v>
      </c>
    </row>
    <row r="1276" spans="1:43" x14ac:dyDescent="0.25">
      <c r="A1276" s="39" t="str">
        <f>_xlfn.CONCAT(Table4[[#This Row],[Order]],"-",Table4[[#This Row],[Line]])</f>
        <v>77203-1</v>
      </c>
      <c r="B1276" s="59">
        <v>43476</v>
      </c>
      <c r="C1276" s="57">
        <v>77203</v>
      </c>
      <c r="D1276" s="58" t="s">
        <v>3283</v>
      </c>
      <c r="E1276" s="57">
        <v>1</v>
      </c>
      <c r="F1276" s="57">
        <v>1</v>
      </c>
      <c r="G1276" s="58" t="s">
        <v>42</v>
      </c>
      <c r="H1276" s="57">
        <v>1</v>
      </c>
      <c r="I1276" s="43" t="b">
        <v>0</v>
      </c>
      <c r="J1276" s="43" t="b">
        <v>0</v>
      </c>
      <c r="K1276" t="s">
        <v>114</v>
      </c>
      <c r="L1276" s="43" t="b">
        <v>0</v>
      </c>
      <c r="M1276" s="43" t="b">
        <v>0</v>
      </c>
      <c r="N1276" s="43" t="b">
        <v>0</v>
      </c>
      <c r="O1276" t="s">
        <v>114</v>
      </c>
      <c r="P1276" t="s">
        <v>114</v>
      </c>
      <c r="Q1276" t="s">
        <v>114</v>
      </c>
      <c r="R1276" t="s">
        <v>114</v>
      </c>
      <c r="S1276" t="s">
        <v>114</v>
      </c>
      <c r="T1276" t="s">
        <v>114</v>
      </c>
      <c r="U1276" t="s">
        <v>114</v>
      </c>
      <c r="V1276" t="s">
        <v>114</v>
      </c>
      <c r="W1276" s="6">
        <v>43473</v>
      </c>
      <c r="X1276" s="58" t="s">
        <v>151</v>
      </c>
      <c r="Y1276" s="58"/>
      <c r="Z1276" s="58" t="s">
        <v>4630</v>
      </c>
      <c r="AA1276" s="58" t="s">
        <v>114</v>
      </c>
      <c r="AB1276" s="58" t="s">
        <v>74</v>
      </c>
      <c r="AC1276" s="57">
        <v>15</v>
      </c>
      <c r="AD1276" s="58" t="s">
        <v>3282</v>
      </c>
      <c r="AE1276" s="59"/>
      <c r="AF1276" s="58" t="s">
        <v>114</v>
      </c>
      <c r="AG1276" s="57">
        <v>2</v>
      </c>
      <c r="AH1276" s="3" t="s">
        <v>74</v>
      </c>
      <c r="AI1276" s="3" t="s">
        <v>1322</v>
      </c>
      <c r="AJ1276" t="s">
        <v>114</v>
      </c>
      <c r="AK1276" t="s">
        <v>114</v>
      </c>
      <c r="AL1276" t="s">
        <v>114</v>
      </c>
      <c r="AM1276" s="43" t="b">
        <v>0</v>
      </c>
      <c r="AN1276" s="3"/>
      <c r="AO1276" s="3"/>
      <c r="AP1276" s="43" t="b">
        <v>0</v>
      </c>
      <c r="AQ1276" s="3" t="b">
        <v>0</v>
      </c>
    </row>
    <row r="1277" spans="1:43" x14ac:dyDescent="0.25">
      <c r="A1277" s="39" t="str">
        <f>_xlfn.CONCAT(Table4[[#This Row],[Order]],"-",Table4[[#This Row],[Line]])</f>
        <v>77203-2</v>
      </c>
      <c r="B1277" s="59">
        <v>43476</v>
      </c>
      <c r="C1277" s="57">
        <v>77203</v>
      </c>
      <c r="D1277" s="58" t="s">
        <v>3285</v>
      </c>
      <c r="E1277" s="57">
        <v>2</v>
      </c>
      <c r="F1277" s="57">
        <v>1</v>
      </c>
      <c r="G1277" s="58" t="s">
        <v>42</v>
      </c>
      <c r="H1277" s="57">
        <v>1</v>
      </c>
      <c r="I1277" s="43" t="b">
        <v>0</v>
      </c>
      <c r="J1277" s="43" t="b">
        <v>0</v>
      </c>
      <c r="K1277" t="s">
        <v>114</v>
      </c>
      <c r="L1277" s="43" t="b">
        <v>0</v>
      </c>
      <c r="M1277" s="43" t="b">
        <v>0</v>
      </c>
      <c r="N1277" s="43" t="b">
        <v>0</v>
      </c>
      <c r="O1277" t="s">
        <v>114</v>
      </c>
      <c r="P1277" t="s">
        <v>114</v>
      </c>
      <c r="Q1277" t="s">
        <v>114</v>
      </c>
      <c r="R1277" t="s">
        <v>114</v>
      </c>
      <c r="S1277" t="s">
        <v>114</v>
      </c>
      <c r="T1277" t="s">
        <v>114</v>
      </c>
      <c r="U1277" t="s">
        <v>114</v>
      </c>
      <c r="V1277" t="s">
        <v>114</v>
      </c>
      <c r="W1277" s="6">
        <v>43473</v>
      </c>
      <c r="X1277" s="58" t="s">
        <v>151</v>
      </c>
      <c r="Y1277" s="58"/>
      <c r="Z1277" s="58" t="s">
        <v>4631</v>
      </c>
      <c r="AA1277" s="58" t="s">
        <v>114</v>
      </c>
      <c r="AB1277" s="58" t="s">
        <v>74</v>
      </c>
      <c r="AC1277" s="57">
        <v>15</v>
      </c>
      <c r="AD1277" s="58" t="s">
        <v>3284</v>
      </c>
      <c r="AE1277" s="59"/>
      <c r="AF1277" s="58" t="s">
        <v>114</v>
      </c>
      <c r="AG1277" s="57">
        <v>2</v>
      </c>
      <c r="AH1277" s="3" t="s">
        <v>74</v>
      </c>
      <c r="AI1277" s="3" t="s">
        <v>1322</v>
      </c>
      <c r="AJ1277" t="s">
        <v>114</v>
      </c>
      <c r="AK1277" t="s">
        <v>114</v>
      </c>
      <c r="AL1277" t="s">
        <v>114</v>
      </c>
      <c r="AM1277" s="43" t="b">
        <v>0</v>
      </c>
      <c r="AN1277" s="3"/>
      <c r="AO1277" s="3"/>
      <c r="AP1277" s="43" t="b">
        <v>0</v>
      </c>
      <c r="AQ1277" s="3" t="b">
        <v>0</v>
      </c>
    </row>
    <row r="1278" spans="1:43" x14ac:dyDescent="0.25">
      <c r="A1278" s="39" t="str">
        <f>_xlfn.CONCAT(Table4[[#This Row],[Order]],"-",Table4[[#This Row],[Line]])</f>
        <v>77203-3</v>
      </c>
      <c r="B1278" s="59">
        <v>43476</v>
      </c>
      <c r="C1278" s="57">
        <v>77203</v>
      </c>
      <c r="D1278" s="58" t="s">
        <v>3287</v>
      </c>
      <c r="E1278" s="57">
        <v>3</v>
      </c>
      <c r="F1278" s="57">
        <v>1</v>
      </c>
      <c r="G1278" s="58" t="s">
        <v>42</v>
      </c>
      <c r="H1278" s="57">
        <v>2</v>
      </c>
      <c r="I1278" s="43" t="b">
        <v>0</v>
      </c>
      <c r="J1278" s="43" t="b">
        <v>0</v>
      </c>
      <c r="K1278" t="s">
        <v>114</v>
      </c>
      <c r="L1278" s="43" t="b">
        <v>0</v>
      </c>
      <c r="M1278" s="43" t="b">
        <v>0</v>
      </c>
      <c r="N1278" s="43" t="b">
        <v>0</v>
      </c>
      <c r="O1278" t="s">
        <v>114</v>
      </c>
      <c r="P1278" t="s">
        <v>114</v>
      </c>
      <c r="Q1278" t="s">
        <v>114</v>
      </c>
      <c r="R1278" t="s">
        <v>114</v>
      </c>
      <c r="S1278" t="s">
        <v>114</v>
      </c>
      <c r="T1278" t="s">
        <v>114</v>
      </c>
      <c r="U1278" t="s">
        <v>114</v>
      </c>
      <c r="V1278" t="s">
        <v>114</v>
      </c>
      <c r="W1278" s="6">
        <v>43473</v>
      </c>
      <c r="X1278" s="58" t="s">
        <v>151</v>
      </c>
      <c r="Y1278" s="58"/>
      <c r="Z1278" s="58" t="s">
        <v>4632</v>
      </c>
      <c r="AA1278" s="58" t="s">
        <v>114</v>
      </c>
      <c r="AB1278" s="58" t="s">
        <v>74</v>
      </c>
      <c r="AC1278" s="57">
        <v>15</v>
      </c>
      <c r="AD1278" s="58" t="s">
        <v>3286</v>
      </c>
      <c r="AE1278" s="59"/>
      <c r="AF1278" s="58" t="s">
        <v>114</v>
      </c>
      <c r="AG1278" s="57">
        <v>2</v>
      </c>
      <c r="AH1278" s="3" t="s">
        <v>74</v>
      </c>
      <c r="AI1278" s="3" t="s">
        <v>1322</v>
      </c>
      <c r="AJ1278" t="s">
        <v>114</v>
      </c>
      <c r="AK1278" t="s">
        <v>114</v>
      </c>
      <c r="AL1278" t="s">
        <v>114</v>
      </c>
      <c r="AM1278" s="43" t="b">
        <v>0</v>
      </c>
      <c r="AN1278" s="3"/>
      <c r="AO1278" s="3"/>
      <c r="AP1278" s="43" t="b">
        <v>0</v>
      </c>
      <c r="AQ1278" s="3" t="b">
        <v>0</v>
      </c>
    </row>
    <row r="1279" spans="1:43" x14ac:dyDescent="0.25">
      <c r="A1279" s="39" t="str">
        <f>_xlfn.CONCAT(Table4[[#This Row],[Order]],"-",Table4[[#This Row],[Line]])</f>
        <v>77203-4</v>
      </c>
      <c r="B1279" s="59">
        <v>43476</v>
      </c>
      <c r="C1279" s="57">
        <v>77203</v>
      </c>
      <c r="D1279" s="58" t="s">
        <v>3289</v>
      </c>
      <c r="E1279" s="57">
        <v>4</v>
      </c>
      <c r="F1279" s="57">
        <v>1</v>
      </c>
      <c r="G1279" s="58" t="s">
        <v>42</v>
      </c>
      <c r="H1279" s="57">
        <v>2</v>
      </c>
      <c r="I1279" s="43" t="b">
        <v>0</v>
      </c>
      <c r="J1279" s="43" t="b">
        <v>0</v>
      </c>
      <c r="K1279" t="s">
        <v>114</v>
      </c>
      <c r="L1279" s="43" t="b">
        <v>0</v>
      </c>
      <c r="M1279" s="43" t="b">
        <v>0</v>
      </c>
      <c r="N1279" s="43" t="b">
        <v>0</v>
      </c>
      <c r="O1279" t="s">
        <v>114</v>
      </c>
      <c r="P1279" t="s">
        <v>114</v>
      </c>
      <c r="Q1279" t="s">
        <v>114</v>
      </c>
      <c r="R1279" t="s">
        <v>114</v>
      </c>
      <c r="S1279" t="s">
        <v>114</v>
      </c>
      <c r="T1279" t="s">
        <v>114</v>
      </c>
      <c r="U1279" t="s">
        <v>114</v>
      </c>
      <c r="V1279" t="s">
        <v>114</v>
      </c>
      <c r="W1279" s="6">
        <v>43473</v>
      </c>
      <c r="X1279" s="58" t="s">
        <v>151</v>
      </c>
      <c r="Y1279" s="58"/>
      <c r="Z1279" s="58" t="s">
        <v>4633</v>
      </c>
      <c r="AA1279" s="58" t="s">
        <v>114</v>
      </c>
      <c r="AB1279" s="58" t="s">
        <v>74</v>
      </c>
      <c r="AC1279" s="57">
        <v>15</v>
      </c>
      <c r="AD1279" s="58" t="s">
        <v>3288</v>
      </c>
      <c r="AE1279" s="59"/>
      <c r="AF1279" s="58" t="s">
        <v>114</v>
      </c>
      <c r="AG1279" s="57">
        <v>2</v>
      </c>
      <c r="AH1279" s="3" t="s">
        <v>74</v>
      </c>
      <c r="AI1279" s="3" t="s">
        <v>1322</v>
      </c>
      <c r="AJ1279" t="s">
        <v>114</v>
      </c>
      <c r="AK1279" t="s">
        <v>114</v>
      </c>
      <c r="AL1279" t="s">
        <v>114</v>
      </c>
      <c r="AM1279" s="43" t="b">
        <v>0</v>
      </c>
      <c r="AN1279" s="3"/>
      <c r="AO1279" s="3"/>
      <c r="AP1279" s="43" t="b">
        <v>0</v>
      </c>
      <c r="AQ1279" s="3" t="b">
        <v>0</v>
      </c>
    </row>
    <row r="1280" spans="1:43" x14ac:dyDescent="0.25">
      <c r="A1280" s="39" t="str">
        <f>_xlfn.CONCAT(Table4[[#This Row],[Order]],"-",Table4[[#This Row],[Line]])</f>
        <v>77203-5</v>
      </c>
      <c r="B1280" s="59">
        <v>43476</v>
      </c>
      <c r="C1280" s="57">
        <v>77203</v>
      </c>
      <c r="D1280" s="58" t="s">
        <v>3291</v>
      </c>
      <c r="E1280" s="57">
        <v>5</v>
      </c>
      <c r="F1280" s="57">
        <v>1</v>
      </c>
      <c r="G1280" s="58" t="s">
        <v>42</v>
      </c>
      <c r="H1280" s="57">
        <v>2</v>
      </c>
      <c r="I1280" s="43" t="b">
        <v>0</v>
      </c>
      <c r="J1280" s="43" t="b">
        <v>0</v>
      </c>
      <c r="K1280" t="s">
        <v>114</v>
      </c>
      <c r="L1280" s="43" t="b">
        <v>0</v>
      </c>
      <c r="M1280" s="43" t="b">
        <v>0</v>
      </c>
      <c r="N1280" s="43" t="b">
        <v>0</v>
      </c>
      <c r="O1280" t="s">
        <v>114</v>
      </c>
      <c r="P1280" t="s">
        <v>114</v>
      </c>
      <c r="Q1280" t="s">
        <v>114</v>
      </c>
      <c r="R1280" t="s">
        <v>114</v>
      </c>
      <c r="S1280" t="s">
        <v>114</v>
      </c>
      <c r="T1280" t="s">
        <v>114</v>
      </c>
      <c r="U1280" t="s">
        <v>114</v>
      </c>
      <c r="V1280" t="s">
        <v>114</v>
      </c>
      <c r="W1280" s="6">
        <v>43473</v>
      </c>
      <c r="X1280" s="58" t="s">
        <v>151</v>
      </c>
      <c r="Y1280" s="58"/>
      <c r="Z1280" s="58" t="s">
        <v>4634</v>
      </c>
      <c r="AA1280" s="58" t="s">
        <v>114</v>
      </c>
      <c r="AB1280" s="58" t="s">
        <v>74</v>
      </c>
      <c r="AC1280" s="57">
        <v>15</v>
      </c>
      <c r="AD1280" s="58" t="s">
        <v>3290</v>
      </c>
      <c r="AE1280" s="59"/>
      <c r="AF1280" s="58" t="s">
        <v>114</v>
      </c>
      <c r="AG1280" s="57">
        <v>2</v>
      </c>
      <c r="AH1280" s="3" t="s">
        <v>74</v>
      </c>
      <c r="AI1280" s="3" t="s">
        <v>1322</v>
      </c>
      <c r="AJ1280" t="s">
        <v>114</v>
      </c>
      <c r="AK1280" t="s">
        <v>114</v>
      </c>
      <c r="AL1280" t="s">
        <v>114</v>
      </c>
      <c r="AM1280" s="43" t="b">
        <v>0</v>
      </c>
      <c r="AN1280" s="3"/>
      <c r="AO1280" s="3"/>
      <c r="AP1280" s="43" t="b">
        <v>0</v>
      </c>
      <c r="AQ1280" s="3" t="b">
        <v>0</v>
      </c>
    </row>
    <row r="1281" spans="1:43" x14ac:dyDescent="0.25">
      <c r="A1281" s="39" t="str">
        <f>_xlfn.CONCAT(Table4[[#This Row],[Order]],"-",Table4[[#This Row],[Line]])</f>
        <v>77206-1</v>
      </c>
      <c r="B1281" s="59">
        <v>43480</v>
      </c>
      <c r="C1281" s="57">
        <v>77206</v>
      </c>
      <c r="D1281" s="58" t="s">
        <v>2191</v>
      </c>
      <c r="E1281" s="57">
        <v>1</v>
      </c>
      <c r="F1281" s="57">
        <v>1</v>
      </c>
      <c r="G1281" s="58" t="s">
        <v>42</v>
      </c>
      <c r="H1281" s="57">
        <v>18</v>
      </c>
      <c r="I1281" s="43" t="b">
        <v>0</v>
      </c>
      <c r="J1281" s="43" t="b">
        <v>0</v>
      </c>
      <c r="K1281" t="s">
        <v>114</v>
      </c>
      <c r="L1281" s="43" t="b">
        <v>0</v>
      </c>
      <c r="M1281" s="43" t="b">
        <v>0</v>
      </c>
      <c r="N1281" s="43" t="b">
        <v>0</v>
      </c>
      <c r="O1281" t="s">
        <v>114</v>
      </c>
      <c r="P1281" t="s">
        <v>114</v>
      </c>
      <c r="Q1281" t="s">
        <v>114</v>
      </c>
      <c r="R1281" t="s">
        <v>114</v>
      </c>
      <c r="S1281" t="s">
        <v>114</v>
      </c>
      <c r="T1281" t="s">
        <v>114</v>
      </c>
      <c r="U1281" t="s">
        <v>114</v>
      </c>
      <c r="V1281" t="s">
        <v>114</v>
      </c>
      <c r="W1281" s="6">
        <v>43475</v>
      </c>
      <c r="X1281" s="58" t="s">
        <v>114</v>
      </c>
      <c r="Y1281" s="58"/>
      <c r="Z1281" s="58" t="s">
        <v>15</v>
      </c>
      <c r="AA1281" s="58" t="s">
        <v>114</v>
      </c>
      <c r="AB1281" s="58" t="s">
        <v>74</v>
      </c>
      <c r="AC1281" s="57">
        <v>7</v>
      </c>
      <c r="AD1281" s="58" t="s">
        <v>2190</v>
      </c>
      <c r="AE1281" s="59"/>
      <c r="AF1281" s="58" t="s">
        <v>114</v>
      </c>
      <c r="AG1281" s="57">
        <v>108</v>
      </c>
      <c r="AH1281" s="3" t="s">
        <v>74</v>
      </c>
      <c r="AI1281" s="3" t="s">
        <v>1324</v>
      </c>
      <c r="AJ1281" t="s">
        <v>114</v>
      </c>
      <c r="AK1281" t="s">
        <v>114</v>
      </c>
      <c r="AL1281" t="s">
        <v>114</v>
      </c>
      <c r="AM1281" s="43" t="b">
        <v>0</v>
      </c>
      <c r="AN1281" s="3"/>
      <c r="AO1281" s="3"/>
      <c r="AP1281" s="43" t="b">
        <v>0</v>
      </c>
      <c r="AQ1281" s="3" t="b">
        <v>0</v>
      </c>
    </row>
    <row r="1282" spans="1:43" x14ac:dyDescent="0.25">
      <c r="A1282" s="39" t="str">
        <f>_xlfn.CONCAT(Table4[[#This Row],[Order]],"-",Table4[[#This Row],[Line]])</f>
        <v>77206-2</v>
      </c>
      <c r="B1282" s="59">
        <v>43480</v>
      </c>
      <c r="C1282" s="57">
        <v>77206</v>
      </c>
      <c r="D1282" s="58" t="s">
        <v>2193</v>
      </c>
      <c r="E1282" s="57">
        <v>2</v>
      </c>
      <c r="F1282" s="57">
        <v>1</v>
      </c>
      <c r="G1282" s="58" t="s">
        <v>42</v>
      </c>
      <c r="H1282" s="57">
        <v>10</v>
      </c>
      <c r="I1282" s="43" t="b">
        <v>0</v>
      </c>
      <c r="J1282" s="43" t="b">
        <v>0</v>
      </c>
      <c r="K1282" t="s">
        <v>114</v>
      </c>
      <c r="L1282" s="43" t="b">
        <v>0</v>
      </c>
      <c r="M1282" s="43" t="b">
        <v>0</v>
      </c>
      <c r="N1282" s="43" t="b">
        <v>0</v>
      </c>
      <c r="O1282" t="s">
        <v>114</v>
      </c>
      <c r="P1282" t="s">
        <v>114</v>
      </c>
      <c r="Q1282" t="s">
        <v>114</v>
      </c>
      <c r="R1282" t="s">
        <v>114</v>
      </c>
      <c r="S1282" t="s">
        <v>114</v>
      </c>
      <c r="T1282" t="s">
        <v>114</v>
      </c>
      <c r="U1282" t="s">
        <v>114</v>
      </c>
      <c r="V1282" t="s">
        <v>114</v>
      </c>
      <c r="W1282" s="6">
        <v>43475</v>
      </c>
      <c r="X1282" s="58" t="s">
        <v>114</v>
      </c>
      <c r="Y1282" s="58"/>
      <c r="Z1282" s="58" t="s">
        <v>15</v>
      </c>
      <c r="AA1282" s="58" t="s">
        <v>114</v>
      </c>
      <c r="AB1282" s="58" t="s">
        <v>74</v>
      </c>
      <c r="AC1282" s="57">
        <v>7</v>
      </c>
      <c r="AD1282" s="58" t="s">
        <v>2192</v>
      </c>
      <c r="AE1282" s="59"/>
      <c r="AF1282" s="58" t="s">
        <v>114</v>
      </c>
      <c r="AG1282" s="57">
        <v>60</v>
      </c>
      <c r="AH1282" s="3" t="s">
        <v>74</v>
      </c>
      <c r="AI1282" s="3" t="s">
        <v>1324</v>
      </c>
      <c r="AJ1282" t="s">
        <v>114</v>
      </c>
      <c r="AK1282" t="s">
        <v>114</v>
      </c>
      <c r="AL1282" t="s">
        <v>114</v>
      </c>
      <c r="AM1282" s="43" t="b">
        <v>0</v>
      </c>
      <c r="AN1282" s="3"/>
      <c r="AO1282" s="3"/>
      <c r="AP1282" s="43" t="b">
        <v>0</v>
      </c>
      <c r="AQ1282" s="3" t="b">
        <v>0</v>
      </c>
    </row>
    <row r="1283" spans="1:43" x14ac:dyDescent="0.25">
      <c r="A1283" s="39" t="str">
        <f>_xlfn.CONCAT(Table4[[#This Row],[Order]],"-",Table4[[#This Row],[Line]])</f>
        <v>77210-1</v>
      </c>
      <c r="B1283" s="59">
        <v>43475</v>
      </c>
      <c r="C1283" s="57">
        <v>77210</v>
      </c>
      <c r="D1283" s="58" t="s">
        <v>3186</v>
      </c>
      <c r="E1283" s="57">
        <v>1</v>
      </c>
      <c r="F1283" s="57">
        <v>1</v>
      </c>
      <c r="G1283" s="58" t="s">
        <v>165</v>
      </c>
      <c r="H1283" s="57">
        <v>1</v>
      </c>
      <c r="I1283" s="43" t="b">
        <v>1</v>
      </c>
      <c r="J1283" s="43" t="b">
        <v>0</v>
      </c>
      <c r="K1283" t="s">
        <v>114</v>
      </c>
      <c r="L1283" s="43" t="b">
        <v>0</v>
      </c>
      <c r="M1283" s="43" t="b">
        <v>0</v>
      </c>
      <c r="N1283" s="43" t="b">
        <v>0</v>
      </c>
      <c r="O1283" t="s">
        <v>114</v>
      </c>
      <c r="P1283" t="s">
        <v>114</v>
      </c>
      <c r="Q1283" t="s">
        <v>114</v>
      </c>
      <c r="R1283" t="s">
        <v>114</v>
      </c>
      <c r="S1283" t="s">
        <v>114</v>
      </c>
      <c r="T1283" t="s">
        <v>114</v>
      </c>
      <c r="U1283" t="s">
        <v>114</v>
      </c>
      <c r="V1283" t="s">
        <v>114</v>
      </c>
      <c r="W1283" s="6">
        <v>43472</v>
      </c>
      <c r="X1283" s="58" t="s">
        <v>114</v>
      </c>
      <c r="Y1283" s="58"/>
      <c r="Z1283" s="58" t="s">
        <v>4635</v>
      </c>
      <c r="AA1283" s="58" t="s">
        <v>114</v>
      </c>
      <c r="AB1283" s="58" t="s">
        <v>74</v>
      </c>
      <c r="AC1283" s="57">
        <v>12</v>
      </c>
      <c r="AD1283" s="58" t="s">
        <v>3185</v>
      </c>
      <c r="AE1283" s="59"/>
      <c r="AF1283" s="58" t="s">
        <v>114</v>
      </c>
      <c r="AG1283" s="57">
        <v>1</v>
      </c>
      <c r="AH1283" s="3" t="s">
        <v>74</v>
      </c>
      <c r="AI1283" s="3" t="s">
        <v>1333</v>
      </c>
      <c r="AJ1283" t="s">
        <v>114</v>
      </c>
      <c r="AK1283" t="s">
        <v>114</v>
      </c>
      <c r="AL1283" t="s">
        <v>114</v>
      </c>
      <c r="AM1283" s="43" t="b">
        <v>0</v>
      </c>
      <c r="AN1283" s="3"/>
      <c r="AO1283" s="3"/>
      <c r="AP1283" s="43" t="b">
        <v>0</v>
      </c>
      <c r="AQ1283" s="3" t="b">
        <v>0</v>
      </c>
    </row>
    <row r="1284" spans="1:43" x14ac:dyDescent="0.25">
      <c r="A1284" s="39" t="str">
        <f>_xlfn.CONCAT(Table4[[#This Row],[Order]],"-",Table4[[#This Row],[Line]])</f>
        <v>77211-1</v>
      </c>
      <c r="B1284" s="59">
        <v>43504</v>
      </c>
      <c r="C1284" s="57">
        <v>77211</v>
      </c>
      <c r="D1284" s="58" t="s">
        <v>2178</v>
      </c>
      <c r="E1284" s="57">
        <v>1</v>
      </c>
      <c r="F1284" s="57">
        <v>1</v>
      </c>
      <c r="G1284" s="58" t="s">
        <v>42</v>
      </c>
      <c r="H1284" s="57">
        <v>11</v>
      </c>
      <c r="I1284" s="43" t="b">
        <v>0</v>
      </c>
      <c r="J1284" s="43" t="b">
        <v>0</v>
      </c>
      <c r="K1284" t="s">
        <v>114</v>
      </c>
      <c r="L1284" s="43" t="b">
        <v>0</v>
      </c>
      <c r="M1284" s="43" t="b">
        <v>0</v>
      </c>
      <c r="N1284" s="43" t="b">
        <v>0</v>
      </c>
      <c r="O1284" t="s">
        <v>114</v>
      </c>
      <c r="P1284" t="s">
        <v>114</v>
      </c>
      <c r="Q1284" t="s">
        <v>114</v>
      </c>
      <c r="R1284" t="s">
        <v>114</v>
      </c>
      <c r="S1284" t="s">
        <v>114</v>
      </c>
      <c r="T1284" t="s">
        <v>114</v>
      </c>
      <c r="U1284" t="s">
        <v>114</v>
      </c>
      <c r="V1284" t="s">
        <v>114</v>
      </c>
      <c r="W1284" s="6">
        <v>43501</v>
      </c>
      <c r="X1284" s="58" t="s">
        <v>114</v>
      </c>
      <c r="Y1284" s="58"/>
      <c r="Z1284" s="58" t="s">
        <v>175</v>
      </c>
      <c r="AA1284" s="58" t="s">
        <v>114</v>
      </c>
      <c r="AB1284" s="58" t="s">
        <v>74</v>
      </c>
      <c r="AC1284" s="57">
        <v>12</v>
      </c>
      <c r="AD1284" s="58" t="s">
        <v>6</v>
      </c>
      <c r="AE1284" s="59"/>
      <c r="AF1284" s="58" t="s">
        <v>114</v>
      </c>
      <c r="AG1284" s="57">
        <v>11</v>
      </c>
      <c r="AH1284" s="3" t="s">
        <v>74</v>
      </c>
      <c r="AI1284" s="3" t="s">
        <v>1333</v>
      </c>
      <c r="AJ1284" t="s">
        <v>114</v>
      </c>
      <c r="AK1284" t="s">
        <v>114</v>
      </c>
      <c r="AL1284" t="s">
        <v>114</v>
      </c>
      <c r="AM1284" s="43" t="b">
        <v>0</v>
      </c>
      <c r="AN1284" s="3"/>
      <c r="AO1284" s="3"/>
      <c r="AP1284" s="43" t="b">
        <v>0</v>
      </c>
      <c r="AQ1284" s="3" t="b">
        <v>0</v>
      </c>
    </row>
    <row r="1285" spans="1:43" x14ac:dyDescent="0.25">
      <c r="A1285" s="39" t="str">
        <f>_xlfn.CONCAT(Table4[[#This Row],[Order]],"-",Table4[[#This Row],[Line]])</f>
        <v>77211-2</v>
      </c>
      <c r="B1285" s="59">
        <v>43504</v>
      </c>
      <c r="C1285" s="57">
        <v>77211</v>
      </c>
      <c r="D1285" s="58" t="s">
        <v>2180</v>
      </c>
      <c r="E1285" s="57">
        <v>2</v>
      </c>
      <c r="F1285" s="57">
        <v>1</v>
      </c>
      <c r="G1285" s="58" t="s">
        <v>42</v>
      </c>
      <c r="H1285" s="57">
        <v>8</v>
      </c>
      <c r="I1285" s="43" t="b">
        <v>0</v>
      </c>
      <c r="J1285" s="43" t="b">
        <v>0</v>
      </c>
      <c r="K1285" t="s">
        <v>114</v>
      </c>
      <c r="L1285" s="43" t="b">
        <v>0</v>
      </c>
      <c r="M1285" s="43" t="b">
        <v>0</v>
      </c>
      <c r="N1285" s="43" t="b">
        <v>0</v>
      </c>
      <c r="O1285" t="s">
        <v>114</v>
      </c>
      <c r="P1285" t="s">
        <v>114</v>
      </c>
      <c r="Q1285" t="s">
        <v>114</v>
      </c>
      <c r="R1285" t="s">
        <v>114</v>
      </c>
      <c r="S1285" t="s">
        <v>114</v>
      </c>
      <c r="T1285" t="s">
        <v>114</v>
      </c>
      <c r="U1285" t="s">
        <v>114</v>
      </c>
      <c r="V1285" t="s">
        <v>114</v>
      </c>
      <c r="W1285" s="6">
        <v>43501</v>
      </c>
      <c r="X1285" s="58" t="s">
        <v>114</v>
      </c>
      <c r="Y1285" s="58"/>
      <c r="Z1285" s="58" t="s">
        <v>158</v>
      </c>
      <c r="AA1285" s="58" t="s">
        <v>114</v>
      </c>
      <c r="AB1285" s="58" t="s">
        <v>74</v>
      </c>
      <c r="AC1285" s="57">
        <v>12</v>
      </c>
      <c r="AD1285" s="58" t="s">
        <v>2179</v>
      </c>
      <c r="AE1285" s="59"/>
      <c r="AF1285" s="58" t="s">
        <v>114</v>
      </c>
      <c r="AG1285" s="57">
        <v>8</v>
      </c>
      <c r="AH1285" s="3" t="s">
        <v>74</v>
      </c>
      <c r="AI1285" s="3" t="s">
        <v>1333</v>
      </c>
      <c r="AJ1285" t="s">
        <v>114</v>
      </c>
      <c r="AK1285" t="s">
        <v>114</v>
      </c>
      <c r="AL1285" t="s">
        <v>114</v>
      </c>
      <c r="AM1285" s="43" t="b">
        <v>0</v>
      </c>
      <c r="AN1285" s="3"/>
      <c r="AO1285" s="3"/>
      <c r="AP1285" s="43" t="b">
        <v>0</v>
      </c>
      <c r="AQ1285" s="3" t="b">
        <v>0</v>
      </c>
    </row>
    <row r="1286" spans="1:43" x14ac:dyDescent="0.25">
      <c r="A1286" s="39" t="str">
        <f>_xlfn.CONCAT(Table4[[#This Row],[Order]],"-",Table4[[#This Row],[Line]])</f>
        <v>77215-1</v>
      </c>
      <c r="B1286" s="1">
        <v>43475</v>
      </c>
      <c r="C1286" s="10">
        <v>77215</v>
      </c>
      <c r="D1286" s="7" t="s">
        <v>3835</v>
      </c>
      <c r="E1286" s="10">
        <v>1</v>
      </c>
      <c r="F1286" s="10">
        <v>1</v>
      </c>
      <c r="G1286" s="7" t="s">
        <v>42</v>
      </c>
      <c r="H1286" s="10">
        <v>1</v>
      </c>
      <c r="I1286" s="43" t="b">
        <v>0</v>
      </c>
      <c r="J1286" s="43" t="b">
        <v>0</v>
      </c>
      <c r="K1286" t="s">
        <v>114</v>
      </c>
      <c r="L1286" s="43" t="b">
        <v>0</v>
      </c>
      <c r="M1286" s="43" t="b">
        <v>0</v>
      </c>
      <c r="N1286" s="43" t="b">
        <v>0</v>
      </c>
      <c r="O1286" t="s">
        <v>114</v>
      </c>
      <c r="P1286" t="s">
        <v>114</v>
      </c>
      <c r="Q1286" t="s">
        <v>114</v>
      </c>
      <c r="R1286" t="s">
        <v>114</v>
      </c>
      <c r="S1286" t="s">
        <v>114</v>
      </c>
      <c r="T1286" t="s">
        <v>114</v>
      </c>
      <c r="U1286" t="s">
        <v>114</v>
      </c>
      <c r="V1286" t="s">
        <v>114</v>
      </c>
      <c r="W1286" s="5">
        <v>43472</v>
      </c>
      <c r="X1286" s="7" t="s">
        <v>151</v>
      </c>
      <c r="Y1286" s="7"/>
      <c r="Z1286" s="7" t="s">
        <v>4818</v>
      </c>
      <c r="AA1286" s="7" t="s">
        <v>114</v>
      </c>
      <c r="AB1286" s="7" t="s">
        <v>74</v>
      </c>
      <c r="AC1286" s="10">
        <v>12</v>
      </c>
      <c r="AD1286" s="7" t="s">
        <v>3834</v>
      </c>
      <c r="AE1286" s="7"/>
      <c r="AF1286" s="7" t="s">
        <v>114</v>
      </c>
      <c r="AG1286" s="10">
        <v>1</v>
      </c>
      <c r="AH1286" s="3" t="s">
        <v>74</v>
      </c>
      <c r="AI1286" s="3" t="s">
        <v>1320</v>
      </c>
      <c r="AJ1286" t="s">
        <v>114</v>
      </c>
      <c r="AK1286" t="s">
        <v>114</v>
      </c>
      <c r="AL1286" t="s">
        <v>114</v>
      </c>
      <c r="AM1286" s="43" t="b">
        <v>0</v>
      </c>
      <c r="AN1286" s="3"/>
      <c r="AO1286" s="3"/>
      <c r="AP1286" s="43" t="b">
        <v>0</v>
      </c>
      <c r="AQ1286" s="3" t="b">
        <v>0</v>
      </c>
    </row>
    <row r="1287" spans="1:43" x14ac:dyDescent="0.25">
      <c r="A1287" s="39" t="str">
        <f>_xlfn.CONCAT(Table4[[#This Row],[Order]],"-",Table4[[#This Row],[Line]])</f>
        <v>77215-2</v>
      </c>
      <c r="B1287" s="1">
        <v>43475</v>
      </c>
      <c r="C1287" s="10">
        <v>77215</v>
      </c>
      <c r="D1287" s="7" t="s">
        <v>3837</v>
      </c>
      <c r="E1287" s="10">
        <v>2</v>
      </c>
      <c r="F1287" s="10">
        <v>1</v>
      </c>
      <c r="G1287" s="7" t="s">
        <v>42</v>
      </c>
      <c r="H1287" s="10">
        <v>1</v>
      </c>
      <c r="I1287" s="43" t="b">
        <v>0</v>
      </c>
      <c r="J1287" s="43" t="b">
        <v>0</v>
      </c>
      <c r="K1287" t="s">
        <v>114</v>
      </c>
      <c r="L1287" s="43" t="b">
        <v>0</v>
      </c>
      <c r="M1287" s="43" t="b">
        <v>0</v>
      </c>
      <c r="N1287" s="43" t="b">
        <v>0</v>
      </c>
      <c r="O1287" t="s">
        <v>114</v>
      </c>
      <c r="P1287" t="s">
        <v>114</v>
      </c>
      <c r="Q1287" t="s">
        <v>114</v>
      </c>
      <c r="R1287" t="s">
        <v>114</v>
      </c>
      <c r="S1287" t="s">
        <v>114</v>
      </c>
      <c r="T1287" t="s">
        <v>114</v>
      </c>
      <c r="U1287" t="s">
        <v>114</v>
      </c>
      <c r="V1287" t="s">
        <v>114</v>
      </c>
      <c r="W1287" s="5">
        <v>43472</v>
      </c>
      <c r="X1287" s="7" t="s">
        <v>151</v>
      </c>
      <c r="Y1287" s="7"/>
      <c r="Z1287" s="7" t="s">
        <v>4819</v>
      </c>
      <c r="AA1287" s="7" t="s">
        <v>114</v>
      </c>
      <c r="AB1287" s="7" t="s">
        <v>74</v>
      </c>
      <c r="AC1287" s="10">
        <v>12</v>
      </c>
      <c r="AD1287" s="7" t="s">
        <v>3836</v>
      </c>
      <c r="AE1287" s="7"/>
      <c r="AF1287" s="7" t="s">
        <v>114</v>
      </c>
      <c r="AG1287" s="10">
        <v>1</v>
      </c>
      <c r="AH1287" s="3" t="s">
        <v>74</v>
      </c>
      <c r="AI1287" s="3" t="s">
        <v>1320</v>
      </c>
      <c r="AJ1287" t="s">
        <v>114</v>
      </c>
      <c r="AK1287" t="s">
        <v>114</v>
      </c>
      <c r="AL1287" t="s">
        <v>114</v>
      </c>
      <c r="AM1287" s="43" t="b">
        <v>0</v>
      </c>
      <c r="AN1287" s="3"/>
      <c r="AO1287" s="3"/>
      <c r="AP1287" s="43" t="b">
        <v>0</v>
      </c>
      <c r="AQ1287" s="3" t="b">
        <v>0</v>
      </c>
    </row>
    <row r="1288" spans="1:43" x14ac:dyDescent="0.25">
      <c r="A1288" s="39" t="str">
        <f>_xlfn.CONCAT(Table4[[#This Row],[Order]],"-",Table4[[#This Row],[Line]])</f>
        <v>77215-3</v>
      </c>
      <c r="B1288" s="1">
        <v>43475</v>
      </c>
      <c r="C1288" s="10">
        <v>77215</v>
      </c>
      <c r="D1288" s="7" t="s">
        <v>3839</v>
      </c>
      <c r="E1288" s="10">
        <v>3</v>
      </c>
      <c r="F1288" s="10">
        <v>1</v>
      </c>
      <c r="G1288" s="7" t="s">
        <v>42</v>
      </c>
      <c r="H1288" s="10">
        <v>1</v>
      </c>
      <c r="I1288" s="43" t="b">
        <v>0</v>
      </c>
      <c r="J1288" s="43" t="b">
        <v>0</v>
      </c>
      <c r="K1288" t="s">
        <v>114</v>
      </c>
      <c r="L1288" s="43" t="b">
        <v>0</v>
      </c>
      <c r="M1288" s="43" t="b">
        <v>0</v>
      </c>
      <c r="N1288" s="43" t="b">
        <v>0</v>
      </c>
      <c r="O1288" t="s">
        <v>114</v>
      </c>
      <c r="P1288" t="s">
        <v>114</v>
      </c>
      <c r="Q1288" t="s">
        <v>114</v>
      </c>
      <c r="R1288" t="s">
        <v>114</v>
      </c>
      <c r="S1288" t="s">
        <v>114</v>
      </c>
      <c r="T1288" t="s">
        <v>114</v>
      </c>
      <c r="U1288" t="s">
        <v>114</v>
      </c>
      <c r="V1288" t="s">
        <v>114</v>
      </c>
      <c r="W1288" s="5">
        <v>43472</v>
      </c>
      <c r="X1288" s="7" t="s">
        <v>151</v>
      </c>
      <c r="Y1288" s="7"/>
      <c r="Z1288" s="7" t="s">
        <v>4820</v>
      </c>
      <c r="AA1288" s="7" t="s">
        <v>114</v>
      </c>
      <c r="AB1288" s="7" t="s">
        <v>74</v>
      </c>
      <c r="AC1288" s="10">
        <v>12</v>
      </c>
      <c r="AD1288" s="7" t="s">
        <v>3838</v>
      </c>
      <c r="AE1288" s="7"/>
      <c r="AF1288" s="7" t="s">
        <v>114</v>
      </c>
      <c r="AG1288" s="10">
        <v>1</v>
      </c>
      <c r="AH1288" s="3" t="s">
        <v>74</v>
      </c>
      <c r="AI1288" s="3" t="s">
        <v>1320</v>
      </c>
      <c r="AJ1288" t="s">
        <v>114</v>
      </c>
      <c r="AK1288" t="s">
        <v>114</v>
      </c>
      <c r="AL1288" t="s">
        <v>114</v>
      </c>
      <c r="AM1288" s="43" t="b">
        <v>0</v>
      </c>
      <c r="AN1288" s="3"/>
      <c r="AO1288" s="3"/>
      <c r="AP1288" s="43" t="b">
        <v>0</v>
      </c>
      <c r="AQ1288" s="3" t="b">
        <v>0</v>
      </c>
    </row>
    <row r="1289" spans="1:43" x14ac:dyDescent="0.25">
      <c r="A1289" s="39" t="str">
        <f>_xlfn.CONCAT(Table4[[#This Row],[Order]],"-",Table4[[#This Row],[Line]])</f>
        <v>77215-4</v>
      </c>
      <c r="B1289" s="5">
        <v>43475</v>
      </c>
      <c r="C1289" s="8">
        <v>77215</v>
      </c>
      <c r="D1289" s="3" t="s">
        <v>3841</v>
      </c>
      <c r="E1289" s="8">
        <v>4</v>
      </c>
      <c r="F1289" s="8">
        <v>1</v>
      </c>
      <c r="G1289" s="3" t="s">
        <v>42</v>
      </c>
      <c r="H1289" s="8">
        <v>1</v>
      </c>
      <c r="I1289" s="43" t="b">
        <v>0</v>
      </c>
      <c r="J1289" s="43" t="b">
        <v>0</v>
      </c>
      <c r="K1289" t="s">
        <v>114</v>
      </c>
      <c r="L1289" s="43" t="b">
        <v>0</v>
      </c>
      <c r="M1289" s="43" t="b">
        <v>0</v>
      </c>
      <c r="N1289" s="43" t="b">
        <v>0</v>
      </c>
      <c r="O1289" t="s">
        <v>114</v>
      </c>
      <c r="P1289" t="s">
        <v>114</v>
      </c>
      <c r="Q1289" t="s">
        <v>114</v>
      </c>
      <c r="R1289" t="s">
        <v>114</v>
      </c>
      <c r="S1289" t="s">
        <v>114</v>
      </c>
      <c r="T1289" t="s">
        <v>114</v>
      </c>
      <c r="U1289" t="s">
        <v>114</v>
      </c>
      <c r="V1289" t="s">
        <v>114</v>
      </c>
      <c r="W1289" s="5">
        <v>43472</v>
      </c>
      <c r="X1289" s="3" t="s">
        <v>151</v>
      </c>
      <c r="Y1289" s="3"/>
      <c r="Z1289" s="3" t="s">
        <v>4821</v>
      </c>
      <c r="AA1289" s="3" t="s">
        <v>114</v>
      </c>
      <c r="AB1289" s="3" t="s">
        <v>74</v>
      </c>
      <c r="AC1289" s="8">
        <v>12</v>
      </c>
      <c r="AD1289" s="3" t="s">
        <v>3840</v>
      </c>
      <c r="AE1289" s="3"/>
      <c r="AF1289" s="3" t="s">
        <v>114</v>
      </c>
      <c r="AG1289" s="8">
        <v>2</v>
      </c>
      <c r="AH1289" s="3" t="s">
        <v>74</v>
      </c>
      <c r="AI1289" s="3" t="s">
        <v>1320</v>
      </c>
      <c r="AJ1289" t="s">
        <v>114</v>
      </c>
      <c r="AK1289" t="s">
        <v>114</v>
      </c>
      <c r="AL1289" t="s">
        <v>114</v>
      </c>
      <c r="AM1289" s="43" t="b">
        <v>0</v>
      </c>
      <c r="AN1289" s="3"/>
      <c r="AO1289" s="3"/>
      <c r="AP1289" s="43" t="b">
        <v>0</v>
      </c>
      <c r="AQ1289" s="3" t="b">
        <v>0</v>
      </c>
    </row>
    <row r="1290" spans="1:43" x14ac:dyDescent="0.25">
      <c r="A1290" s="39" t="str">
        <f>_xlfn.CONCAT(Table4[[#This Row],[Order]],"-",Table4[[#This Row],[Line]])</f>
        <v>77215-5</v>
      </c>
      <c r="B1290" s="5">
        <v>43475</v>
      </c>
      <c r="C1290" s="8">
        <v>77215</v>
      </c>
      <c r="D1290" s="3" t="s">
        <v>3843</v>
      </c>
      <c r="E1290" s="8">
        <v>5</v>
      </c>
      <c r="F1290" s="8">
        <v>1</v>
      </c>
      <c r="G1290" s="3" t="s">
        <v>42</v>
      </c>
      <c r="H1290" s="8">
        <v>1</v>
      </c>
      <c r="I1290" s="43" t="b">
        <v>0</v>
      </c>
      <c r="J1290" s="43" t="b">
        <v>0</v>
      </c>
      <c r="K1290" t="s">
        <v>114</v>
      </c>
      <c r="L1290" s="43" t="b">
        <v>0</v>
      </c>
      <c r="M1290" s="43" t="b">
        <v>0</v>
      </c>
      <c r="N1290" s="43" t="b">
        <v>0</v>
      </c>
      <c r="O1290" t="s">
        <v>114</v>
      </c>
      <c r="P1290" t="s">
        <v>114</v>
      </c>
      <c r="Q1290" t="s">
        <v>114</v>
      </c>
      <c r="R1290" t="s">
        <v>114</v>
      </c>
      <c r="S1290" t="s">
        <v>114</v>
      </c>
      <c r="T1290" t="s">
        <v>114</v>
      </c>
      <c r="U1290" t="s">
        <v>114</v>
      </c>
      <c r="V1290" t="s">
        <v>114</v>
      </c>
      <c r="W1290" s="5">
        <v>43472</v>
      </c>
      <c r="X1290" s="3" t="s">
        <v>151</v>
      </c>
      <c r="Y1290" s="3"/>
      <c r="Z1290" s="3" t="s">
        <v>4822</v>
      </c>
      <c r="AA1290" s="3" t="s">
        <v>114</v>
      </c>
      <c r="AB1290" s="3" t="s">
        <v>74</v>
      </c>
      <c r="AC1290" s="8">
        <v>12</v>
      </c>
      <c r="AD1290" s="3" t="s">
        <v>3842</v>
      </c>
      <c r="AE1290" s="3"/>
      <c r="AF1290" s="3" t="s">
        <v>114</v>
      </c>
      <c r="AG1290" s="8">
        <v>1</v>
      </c>
      <c r="AH1290" s="3" t="s">
        <v>74</v>
      </c>
      <c r="AI1290" s="3" t="s">
        <v>1320</v>
      </c>
      <c r="AJ1290" t="s">
        <v>114</v>
      </c>
      <c r="AK1290" t="s">
        <v>114</v>
      </c>
      <c r="AL1290" t="s">
        <v>114</v>
      </c>
      <c r="AM1290" s="43" t="b">
        <v>0</v>
      </c>
      <c r="AN1290" s="3"/>
      <c r="AO1290" s="3"/>
      <c r="AP1290" s="43" t="b">
        <v>0</v>
      </c>
      <c r="AQ1290" s="3" t="b">
        <v>0</v>
      </c>
    </row>
    <row r="1291" spans="1:43" x14ac:dyDescent="0.25">
      <c r="A1291" s="39" t="str">
        <f>_xlfn.CONCAT(Table4[[#This Row],[Order]],"-",Table4[[#This Row],[Line]])</f>
        <v>77220-1</v>
      </c>
      <c r="B1291" s="5">
        <v>43479</v>
      </c>
      <c r="C1291" s="8">
        <v>77220</v>
      </c>
      <c r="D1291" s="3" t="s">
        <v>3240</v>
      </c>
      <c r="E1291" s="8">
        <v>1</v>
      </c>
      <c r="F1291" s="8">
        <v>1</v>
      </c>
      <c r="G1291" s="3" t="s">
        <v>42</v>
      </c>
      <c r="H1291" s="8">
        <v>10</v>
      </c>
      <c r="I1291" s="43" t="b">
        <v>0</v>
      </c>
      <c r="J1291" s="43" t="b">
        <v>0</v>
      </c>
      <c r="K1291" t="s">
        <v>114</v>
      </c>
      <c r="L1291" s="43" t="b">
        <v>0</v>
      </c>
      <c r="M1291" s="43" t="b">
        <v>0</v>
      </c>
      <c r="N1291" s="43" t="b">
        <v>0</v>
      </c>
      <c r="O1291" t="s">
        <v>114</v>
      </c>
      <c r="P1291" t="s">
        <v>114</v>
      </c>
      <c r="Q1291" t="s">
        <v>114</v>
      </c>
      <c r="R1291" t="s">
        <v>114</v>
      </c>
      <c r="S1291" t="s">
        <v>114</v>
      </c>
      <c r="T1291" t="s">
        <v>114</v>
      </c>
      <c r="U1291" t="s">
        <v>114</v>
      </c>
      <c r="V1291" t="s">
        <v>114</v>
      </c>
      <c r="W1291" s="5">
        <v>43474</v>
      </c>
      <c r="X1291" s="3" t="s">
        <v>151</v>
      </c>
      <c r="Y1291" s="3"/>
      <c r="Z1291" s="3" t="s">
        <v>4024</v>
      </c>
      <c r="AA1291" s="3" t="s">
        <v>114</v>
      </c>
      <c r="AB1291" s="3" t="s">
        <v>74</v>
      </c>
      <c r="AC1291" s="8">
        <v>15</v>
      </c>
      <c r="AD1291" s="3" t="s">
        <v>83</v>
      </c>
      <c r="AE1291" s="3"/>
      <c r="AF1291" s="3" t="s">
        <v>114</v>
      </c>
      <c r="AG1291" s="8">
        <v>10</v>
      </c>
      <c r="AH1291" s="3" t="s">
        <v>74</v>
      </c>
      <c r="AI1291" s="3" t="s">
        <v>1323</v>
      </c>
      <c r="AJ1291" t="s">
        <v>114</v>
      </c>
      <c r="AK1291" t="s">
        <v>114</v>
      </c>
      <c r="AL1291" t="s">
        <v>114</v>
      </c>
      <c r="AM1291" s="43" t="b">
        <v>0</v>
      </c>
      <c r="AN1291" s="3"/>
      <c r="AO1291" s="3"/>
      <c r="AP1291" s="43" t="b">
        <v>0</v>
      </c>
      <c r="AQ1291" s="3" t="b">
        <v>0</v>
      </c>
    </row>
    <row r="1292" spans="1:43" x14ac:dyDescent="0.25">
      <c r="A1292" s="39" t="str">
        <f>_xlfn.CONCAT(Table4[[#This Row],[Order]],"-",Table4[[#This Row],[Line]])</f>
        <v>77224-1</v>
      </c>
      <c r="B1292" s="5">
        <v>43479</v>
      </c>
      <c r="C1292" s="8">
        <v>77224</v>
      </c>
      <c r="D1292" s="3" t="s">
        <v>2746</v>
      </c>
      <c r="E1292" s="8">
        <v>1</v>
      </c>
      <c r="F1292" s="8">
        <v>1</v>
      </c>
      <c r="G1292" s="3" t="s">
        <v>42</v>
      </c>
      <c r="H1292" s="8">
        <v>1</v>
      </c>
      <c r="I1292" s="43" t="b">
        <v>0</v>
      </c>
      <c r="J1292" s="43" t="b">
        <v>0</v>
      </c>
      <c r="K1292" t="s">
        <v>114</v>
      </c>
      <c r="L1292" s="43" t="b">
        <v>0</v>
      </c>
      <c r="M1292" s="43" t="b">
        <v>0</v>
      </c>
      <c r="N1292" s="43" t="b">
        <v>0</v>
      </c>
      <c r="O1292" t="s">
        <v>114</v>
      </c>
      <c r="P1292" t="s">
        <v>114</v>
      </c>
      <c r="Q1292" t="s">
        <v>114</v>
      </c>
      <c r="R1292" t="s">
        <v>114</v>
      </c>
      <c r="S1292" t="s">
        <v>114</v>
      </c>
      <c r="T1292" t="s">
        <v>114</v>
      </c>
      <c r="U1292" t="s">
        <v>114</v>
      </c>
      <c r="V1292" t="s">
        <v>114</v>
      </c>
      <c r="W1292" s="5">
        <v>43474</v>
      </c>
      <c r="X1292" s="3" t="s">
        <v>151</v>
      </c>
      <c r="Y1292" s="3"/>
      <c r="Z1292" s="3" t="s">
        <v>4558</v>
      </c>
      <c r="AA1292" s="3" t="s">
        <v>114</v>
      </c>
      <c r="AB1292" s="3" t="s">
        <v>74</v>
      </c>
      <c r="AC1292" s="8">
        <v>12</v>
      </c>
      <c r="AD1292" s="3" t="s">
        <v>2745</v>
      </c>
      <c r="AE1292" s="3"/>
      <c r="AF1292" s="3" t="s">
        <v>114</v>
      </c>
      <c r="AG1292" s="8">
        <v>4</v>
      </c>
      <c r="AH1292" s="3" t="s">
        <v>74</v>
      </c>
      <c r="AI1292" s="3" t="s">
        <v>1331</v>
      </c>
      <c r="AJ1292" t="s">
        <v>114</v>
      </c>
      <c r="AK1292" t="s">
        <v>114</v>
      </c>
      <c r="AL1292" t="s">
        <v>114</v>
      </c>
      <c r="AM1292" s="43" t="b">
        <v>0</v>
      </c>
      <c r="AN1292" s="3"/>
      <c r="AO1292" s="3"/>
      <c r="AP1292" s="43" t="b">
        <v>0</v>
      </c>
      <c r="AQ1292" s="3" t="b">
        <v>0</v>
      </c>
    </row>
    <row r="1293" spans="1:43" x14ac:dyDescent="0.25">
      <c r="A1293" s="39" t="str">
        <f>_xlfn.CONCAT(Table4[[#This Row],[Order]],"-",Table4[[#This Row],[Line]])</f>
        <v>77225-1</v>
      </c>
      <c r="B1293" s="5">
        <v>43473</v>
      </c>
      <c r="C1293" s="8">
        <v>77225</v>
      </c>
      <c r="D1293" s="3" t="s">
        <v>2298</v>
      </c>
      <c r="E1293" s="8">
        <v>1</v>
      </c>
      <c r="F1293" s="8">
        <v>1</v>
      </c>
      <c r="G1293" s="3" t="s">
        <v>165</v>
      </c>
      <c r="H1293" s="8">
        <v>1</v>
      </c>
      <c r="I1293" s="43" t="b">
        <v>1</v>
      </c>
      <c r="J1293" s="43" t="b">
        <v>0</v>
      </c>
      <c r="K1293" t="s">
        <v>135</v>
      </c>
      <c r="L1293" s="43" t="b">
        <v>0</v>
      </c>
      <c r="M1293" s="43" t="b">
        <v>1</v>
      </c>
      <c r="N1293" s="43" t="b">
        <v>0</v>
      </c>
      <c r="O1293" t="s">
        <v>114</v>
      </c>
      <c r="P1293" t="s">
        <v>114</v>
      </c>
      <c r="Q1293" t="s">
        <v>114</v>
      </c>
      <c r="R1293" t="s">
        <v>114</v>
      </c>
      <c r="S1293" t="s">
        <v>114</v>
      </c>
      <c r="T1293" t="s">
        <v>114</v>
      </c>
      <c r="U1293" t="s">
        <v>114</v>
      </c>
      <c r="V1293" t="s">
        <v>114</v>
      </c>
      <c r="W1293" s="5">
        <v>43468</v>
      </c>
      <c r="X1293" s="3" t="s">
        <v>114</v>
      </c>
      <c r="Y1293" s="3"/>
      <c r="Z1293" s="3" t="s">
        <v>1203</v>
      </c>
      <c r="AA1293" s="3" t="s">
        <v>114</v>
      </c>
      <c r="AB1293" s="3" t="s">
        <v>74</v>
      </c>
      <c r="AC1293" s="8">
        <v>1</v>
      </c>
      <c r="AD1293" s="3" t="s">
        <v>96</v>
      </c>
      <c r="AE1293" s="3"/>
      <c r="AF1293" s="3" t="s">
        <v>114</v>
      </c>
      <c r="AG1293" s="8">
        <v>3</v>
      </c>
      <c r="AH1293" s="3" t="s">
        <v>74</v>
      </c>
      <c r="AI1293" s="3" t="s">
        <v>1331</v>
      </c>
      <c r="AJ1293" t="s">
        <v>114</v>
      </c>
      <c r="AK1293" t="s">
        <v>114</v>
      </c>
      <c r="AL1293" t="s">
        <v>114</v>
      </c>
      <c r="AM1293" s="43" t="b">
        <v>0</v>
      </c>
      <c r="AN1293" s="3"/>
      <c r="AO1293" s="3"/>
      <c r="AP1293" s="43" t="b">
        <v>0</v>
      </c>
      <c r="AQ1293" s="3" t="b">
        <v>0</v>
      </c>
    </row>
    <row r="1294" spans="1:43" x14ac:dyDescent="0.25">
      <c r="A1294" s="39" t="str">
        <f>_xlfn.CONCAT(Table4[[#This Row],[Order]],"-",Table4[[#This Row],[Line]])</f>
        <v>77227-1</v>
      </c>
      <c r="B1294" s="5">
        <v>43467</v>
      </c>
      <c r="C1294" s="8">
        <v>77227</v>
      </c>
      <c r="D1294" s="3" t="s">
        <v>2395</v>
      </c>
      <c r="E1294" s="8">
        <v>1</v>
      </c>
      <c r="F1294" s="8">
        <v>1</v>
      </c>
      <c r="G1294" s="3" t="s">
        <v>43</v>
      </c>
      <c r="H1294" s="8">
        <v>6</v>
      </c>
      <c r="I1294" s="43" t="b">
        <v>1</v>
      </c>
      <c r="J1294" s="43" t="b">
        <v>1</v>
      </c>
      <c r="K1294" t="s">
        <v>135</v>
      </c>
      <c r="L1294" s="43" t="b">
        <v>1</v>
      </c>
      <c r="M1294" s="43" t="b">
        <v>1</v>
      </c>
      <c r="N1294" s="43" t="b">
        <v>1</v>
      </c>
      <c r="O1294" t="s">
        <v>138</v>
      </c>
      <c r="P1294" t="s">
        <v>138</v>
      </c>
      <c r="Q1294" t="s">
        <v>114</v>
      </c>
      <c r="R1294" t="s">
        <v>114</v>
      </c>
      <c r="S1294" t="s">
        <v>114</v>
      </c>
      <c r="T1294" t="s">
        <v>114</v>
      </c>
      <c r="U1294" t="s">
        <v>114</v>
      </c>
      <c r="V1294" t="s">
        <v>114</v>
      </c>
      <c r="W1294" s="5">
        <v>43461</v>
      </c>
      <c r="X1294" s="3" t="s">
        <v>114</v>
      </c>
      <c r="Y1294" s="3" t="s">
        <v>4718</v>
      </c>
      <c r="Z1294" s="3" t="s">
        <v>3155</v>
      </c>
      <c r="AA1294" s="3" t="s">
        <v>190</v>
      </c>
      <c r="AB1294" s="3" t="s">
        <v>74</v>
      </c>
      <c r="AC1294" s="8">
        <v>4</v>
      </c>
      <c r="AD1294" s="3" t="s">
        <v>2394</v>
      </c>
      <c r="AE1294" s="3">
        <v>43457</v>
      </c>
      <c r="AF1294" s="3" t="s">
        <v>114</v>
      </c>
      <c r="AG1294" s="8">
        <v>6</v>
      </c>
      <c r="AH1294" s="3" t="s">
        <v>74</v>
      </c>
      <c r="AI1294" s="3" t="s">
        <v>1338</v>
      </c>
      <c r="AJ1294" t="s">
        <v>114</v>
      </c>
      <c r="AK1294" t="s">
        <v>114</v>
      </c>
      <c r="AL1294" t="s">
        <v>114</v>
      </c>
      <c r="AM1294" s="43" t="b">
        <v>0</v>
      </c>
      <c r="AN1294" s="3"/>
      <c r="AO1294" s="3"/>
      <c r="AP1294" s="43" t="b">
        <v>0</v>
      </c>
      <c r="AQ1294" s="3" t="b">
        <v>1</v>
      </c>
    </row>
    <row r="1295" spans="1:43" x14ac:dyDescent="0.25">
      <c r="A1295" s="39" t="str">
        <f>_xlfn.CONCAT(Table4[[#This Row],[Order]],"-",Table4[[#This Row],[Line]])</f>
        <v>77227-2</v>
      </c>
      <c r="B1295" s="5">
        <v>43467</v>
      </c>
      <c r="C1295" s="8">
        <v>77227</v>
      </c>
      <c r="D1295" s="3" t="s">
        <v>2397</v>
      </c>
      <c r="E1295" s="8">
        <v>2</v>
      </c>
      <c r="F1295" s="8">
        <v>1</v>
      </c>
      <c r="G1295" s="3" t="s">
        <v>43</v>
      </c>
      <c r="H1295" s="8">
        <v>1</v>
      </c>
      <c r="I1295" s="43" t="b">
        <v>1</v>
      </c>
      <c r="J1295" s="43" t="b">
        <v>1</v>
      </c>
      <c r="K1295" t="s">
        <v>135</v>
      </c>
      <c r="L1295" s="43" t="b">
        <v>1</v>
      </c>
      <c r="M1295" s="43" t="b">
        <v>1</v>
      </c>
      <c r="N1295" s="43" t="b">
        <v>1</v>
      </c>
      <c r="O1295" t="s">
        <v>138</v>
      </c>
      <c r="P1295" t="s">
        <v>138</v>
      </c>
      <c r="Q1295" t="s">
        <v>114</v>
      </c>
      <c r="R1295" t="s">
        <v>114</v>
      </c>
      <c r="S1295" t="s">
        <v>114</v>
      </c>
      <c r="T1295" t="s">
        <v>114</v>
      </c>
      <c r="U1295" t="s">
        <v>114</v>
      </c>
      <c r="V1295" t="s">
        <v>114</v>
      </c>
      <c r="W1295" s="5">
        <v>43461</v>
      </c>
      <c r="X1295" s="3" t="s">
        <v>114</v>
      </c>
      <c r="Y1295" s="3" t="s">
        <v>4719</v>
      </c>
      <c r="Z1295" s="3" t="s">
        <v>3155</v>
      </c>
      <c r="AA1295" s="3" t="s">
        <v>190</v>
      </c>
      <c r="AB1295" s="3" t="s">
        <v>74</v>
      </c>
      <c r="AC1295" s="8">
        <v>4</v>
      </c>
      <c r="AD1295" s="3" t="s">
        <v>2396</v>
      </c>
      <c r="AE1295" s="3">
        <v>43457</v>
      </c>
      <c r="AF1295" s="3" t="s">
        <v>114</v>
      </c>
      <c r="AG1295" s="8">
        <v>1</v>
      </c>
      <c r="AH1295" s="3" t="s">
        <v>74</v>
      </c>
      <c r="AI1295" s="3" t="s">
        <v>1338</v>
      </c>
      <c r="AJ1295" t="s">
        <v>114</v>
      </c>
      <c r="AK1295" t="s">
        <v>114</v>
      </c>
      <c r="AL1295" t="s">
        <v>114</v>
      </c>
      <c r="AM1295" s="43" t="b">
        <v>0</v>
      </c>
      <c r="AN1295" s="3"/>
      <c r="AO1295" s="3"/>
      <c r="AP1295" s="43" t="b">
        <v>0</v>
      </c>
      <c r="AQ1295" s="3" t="b">
        <v>1</v>
      </c>
    </row>
    <row r="1296" spans="1:43" x14ac:dyDescent="0.25">
      <c r="A1296" s="39" t="str">
        <f>_xlfn.CONCAT(Table4[[#This Row],[Order]],"-",Table4[[#This Row],[Line]])</f>
        <v>77227-3</v>
      </c>
      <c r="B1296" s="5">
        <v>43467</v>
      </c>
      <c r="C1296" s="8">
        <v>77227</v>
      </c>
      <c r="D1296" s="3" t="s">
        <v>2399</v>
      </c>
      <c r="E1296" s="8">
        <v>3</v>
      </c>
      <c r="F1296" s="8">
        <v>1</v>
      </c>
      <c r="G1296" s="3" t="s">
        <v>43</v>
      </c>
      <c r="H1296" s="8">
        <v>1</v>
      </c>
      <c r="I1296" s="43" t="b">
        <v>1</v>
      </c>
      <c r="J1296" s="43" t="b">
        <v>1</v>
      </c>
      <c r="K1296" t="s">
        <v>135</v>
      </c>
      <c r="L1296" s="43" t="b">
        <v>1</v>
      </c>
      <c r="M1296" s="43" t="b">
        <v>1</v>
      </c>
      <c r="N1296" s="43" t="b">
        <v>1</v>
      </c>
      <c r="O1296" t="s">
        <v>138</v>
      </c>
      <c r="P1296" t="s">
        <v>138</v>
      </c>
      <c r="Q1296" t="s">
        <v>114</v>
      </c>
      <c r="R1296" t="s">
        <v>114</v>
      </c>
      <c r="S1296" t="s">
        <v>114</v>
      </c>
      <c r="T1296" t="s">
        <v>114</v>
      </c>
      <c r="U1296" t="s">
        <v>114</v>
      </c>
      <c r="V1296" t="s">
        <v>114</v>
      </c>
      <c r="W1296" s="5">
        <v>43461</v>
      </c>
      <c r="X1296" s="3" t="s">
        <v>114</v>
      </c>
      <c r="Y1296" s="3" t="s">
        <v>4720</v>
      </c>
      <c r="Z1296" s="3" t="s">
        <v>3156</v>
      </c>
      <c r="AA1296" s="3" t="s">
        <v>114</v>
      </c>
      <c r="AB1296" s="3" t="s">
        <v>74</v>
      </c>
      <c r="AC1296" s="8">
        <v>4</v>
      </c>
      <c r="AD1296" s="3" t="s">
        <v>2398</v>
      </c>
      <c r="AE1296" s="3">
        <v>43457</v>
      </c>
      <c r="AF1296" s="3" t="s">
        <v>114</v>
      </c>
      <c r="AG1296" s="8">
        <v>1</v>
      </c>
      <c r="AH1296" s="3" t="s">
        <v>74</v>
      </c>
      <c r="AI1296" s="3" t="s">
        <v>1338</v>
      </c>
      <c r="AJ1296" t="s">
        <v>114</v>
      </c>
      <c r="AK1296" t="s">
        <v>114</v>
      </c>
      <c r="AL1296" t="s">
        <v>114</v>
      </c>
      <c r="AM1296" s="43" t="b">
        <v>0</v>
      </c>
      <c r="AN1296" s="3"/>
      <c r="AO1296" s="3"/>
      <c r="AP1296" s="43" t="b">
        <v>0</v>
      </c>
      <c r="AQ1296" s="3" t="b">
        <v>0</v>
      </c>
    </row>
    <row r="1297" spans="1:43" x14ac:dyDescent="0.25">
      <c r="A1297" s="39" t="str">
        <f>_xlfn.CONCAT(Table4[[#This Row],[Order]],"-",Table4[[#This Row],[Line]])</f>
        <v>77227-4</v>
      </c>
      <c r="B1297" s="5">
        <v>43467</v>
      </c>
      <c r="C1297" s="8">
        <v>77227</v>
      </c>
      <c r="D1297" s="3" t="s">
        <v>2401</v>
      </c>
      <c r="E1297" s="8">
        <v>4</v>
      </c>
      <c r="F1297" s="8">
        <v>1</v>
      </c>
      <c r="G1297" s="3" t="s">
        <v>43</v>
      </c>
      <c r="H1297" s="8">
        <v>1</v>
      </c>
      <c r="I1297" s="43" t="b">
        <v>1</v>
      </c>
      <c r="J1297" s="43" t="b">
        <v>1</v>
      </c>
      <c r="K1297" t="s">
        <v>135</v>
      </c>
      <c r="L1297" s="43" t="b">
        <v>1</v>
      </c>
      <c r="M1297" s="43" t="b">
        <v>1</v>
      </c>
      <c r="N1297" s="43" t="b">
        <v>1</v>
      </c>
      <c r="O1297" t="s">
        <v>138</v>
      </c>
      <c r="P1297" t="s">
        <v>138</v>
      </c>
      <c r="Q1297" t="s">
        <v>114</v>
      </c>
      <c r="R1297" t="s">
        <v>114</v>
      </c>
      <c r="S1297" t="s">
        <v>114</v>
      </c>
      <c r="T1297" t="s">
        <v>114</v>
      </c>
      <c r="U1297" t="s">
        <v>114</v>
      </c>
      <c r="V1297" t="s">
        <v>114</v>
      </c>
      <c r="W1297" s="5">
        <v>43461</v>
      </c>
      <c r="X1297" s="3" t="s">
        <v>114</v>
      </c>
      <c r="Y1297" s="3" t="s">
        <v>4721</v>
      </c>
      <c r="Z1297" s="3" t="s">
        <v>3156</v>
      </c>
      <c r="AA1297" s="3" t="s">
        <v>114</v>
      </c>
      <c r="AB1297" s="3" t="s">
        <v>74</v>
      </c>
      <c r="AC1297" s="8">
        <v>4</v>
      </c>
      <c r="AD1297" s="3" t="s">
        <v>2400</v>
      </c>
      <c r="AE1297" s="3">
        <v>43457</v>
      </c>
      <c r="AF1297" s="3" t="s">
        <v>114</v>
      </c>
      <c r="AG1297" s="8">
        <v>1</v>
      </c>
      <c r="AH1297" s="3" t="s">
        <v>74</v>
      </c>
      <c r="AI1297" s="3" t="s">
        <v>1338</v>
      </c>
      <c r="AJ1297" t="s">
        <v>114</v>
      </c>
      <c r="AK1297" t="s">
        <v>114</v>
      </c>
      <c r="AL1297" t="s">
        <v>114</v>
      </c>
      <c r="AM1297" s="43" t="b">
        <v>0</v>
      </c>
      <c r="AN1297" s="3"/>
      <c r="AO1297" s="3"/>
      <c r="AP1297" s="43" t="b">
        <v>0</v>
      </c>
      <c r="AQ1297" s="3" t="b">
        <v>0</v>
      </c>
    </row>
    <row r="1298" spans="1:43" x14ac:dyDescent="0.25">
      <c r="A1298" s="39" t="str">
        <f>_xlfn.CONCAT(Table4[[#This Row],[Order]],"-",Table4[[#This Row],[Line]])</f>
        <v>77227-5</v>
      </c>
      <c r="B1298" s="5">
        <v>43467</v>
      </c>
      <c r="C1298" s="8">
        <v>77227</v>
      </c>
      <c r="D1298" s="3" t="s">
        <v>2403</v>
      </c>
      <c r="E1298" s="8">
        <v>5</v>
      </c>
      <c r="F1298" s="8">
        <v>1</v>
      </c>
      <c r="G1298" s="3" t="s">
        <v>43</v>
      </c>
      <c r="H1298" s="8">
        <v>4</v>
      </c>
      <c r="I1298" s="43" t="b">
        <v>1</v>
      </c>
      <c r="J1298" s="43" t="b">
        <v>1</v>
      </c>
      <c r="K1298" t="s">
        <v>135</v>
      </c>
      <c r="L1298" s="43" t="b">
        <v>1</v>
      </c>
      <c r="M1298" s="43" t="b">
        <v>1</v>
      </c>
      <c r="N1298" s="43" t="b">
        <v>1</v>
      </c>
      <c r="O1298" t="s">
        <v>138</v>
      </c>
      <c r="P1298" t="s">
        <v>138</v>
      </c>
      <c r="Q1298" t="s">
        <v>114</v>
      </c>
      <c r="R1298" t="s">
        <v>114</v>
      </c>
      <c r="S1298" t="s">
        <v>114</v>
      </c>
      <c r="T1298" t="s">
        <v>114</v>
      </c>
      <c r="U1298" t="s">
        <v>114</v>
      </c>
      <c r="V1298" t="s">
        <v>114</v>
      </c>
      <c r="W1298" s="5">
        <v>43461</v>
      </c>
      <c r="X1298" s="3" t="s">
        <v>114</v>
      </c>
      <c r="Y1298" s="3" t="s">
        <v>4722</v>
      </c>
      <c r="Z1298" s="3" t="s">
        <v>3157</v>
      </c>
      <c r="AA1298" s="3" t="s">
        <v>114</v>
      </c>
      <c r="AB1298" s="3" t="s">
        <v>74</v>
      </c>
      <c r="AC1298" s="8">
        <v>4</v>
      </c>
      <c r="AD1298" s="3" t="s">
        <v>2402</v>
      </c>
      <c r="AE1298" s="3">
        <v>43457</v>
      </c>
      <c r="AF1298" s="3" t="s">
        <v>114</v>
      </c>
      <c r="AG1298" s="8">
        <v>8</v>
      </c>
      <c r="AH1298" s="3" t="s">
        <v>74</v>
      </c>
      <c r="AI1298" s="3" t="s">
        <v>1338</v>
      </c>
      <c r="AJ1298" t="s">
        <v>114</v>
      </c>
      <c r="AK1298" t="s">
        <v>114</v>
      </c>
      <c r="AL1298" t="s">
        <v>114</v>
      </c>
      <c r="AM1298" s="43" t="b">
        <v>0</v>
      </c>
      <c r="AN1298" s="3"/>
      <c r="AO1298" s="3"/>
      <c r="AP1298" s="43" t="b">
        <v>0</v>
      </c>
      <c r="AQ1298" s="3" t="b">
        <v>0</v>
      </c>
    </row>
    <row r="1299" spans="1:43" x14ac:dyDescent="0.25">
      <c r="A1299" s="39" t="str">
        <f>_xlfn.CONCAT(Table4[[#This Row],[Order]],"-",Table4[[#This Row],[Line]])</f>
        <v>77227-6</v>
      </c>
      <c r="B1299" s="5">
        <v>43467</v>
      </c>
      <c r="C1299" s="8">
        <v>77227</v>
      </c>
      <c r="D1299" s="3" t="s">
        <v>2405</v>
      </c>
      <c r="E1299" s="8">
        <v>6</v>
      </c>
      <c r="F1299" s="8">
        <v>1</v>
      </c>
      <c r="G1299" s="3" t="s">
        <v>43</v>
      </c>
      <c r="H1299" s="8">
        <v>3</v>
      </c>
      <c r="I1299" s="43" t="b">
        <v>1</v>
      </c>
      <c r="J1299" s="43" t="b">
        <v>1</v>
      </c>
      <c r="K1299" t="s">
        <v>135</v>
      </c>
      <c r="L1299" s="43" t="b">
        <v>1</v>
      </c>
      <c r="M1299" s="43" t="b">
        <v>1</v>
      </c>
      <c r="N1299" s="43" t="b">
        <v>1</v>
      </c>
      <c r="O1299" t="s">
        <v>138</v>
      </c>
      <c r="P1299" t="s">
        <v>138</v>
      </c>
      <c r="Q1299" t="s">
        <v>114</v>
      </c>
      <c r="R1299" t="s">
        <v>114</v>
      </c>
      <c r="S1299" t="s">
        <v>114</v>
      </c>
      <c r="T1299" t="s">
        <v>114</v>
      </c>
      <c r="U1299" t="s">
        <v>114</v>
      </c>
      <c r="V1299" t="s">
        <v>114</v>
      </c>
      <c r="W1299" s="5">
        <v>43461</v>
      </c>
      <c r="X1299" s="3" t="s">
        <v>114</v>
      </c>
      <c r="Y1299" s="3" t="s">
        <v>4723</v>
      </c>
      <c r="Z1299" s="3" t="s">
        <v>3157</v>
      </c>
      <c r="AA1299" s="3" t="s">
        <v>114</v>
      </c>
      <c r="AB1299" s="3" t="s">
        <v>74</v>
      </c>
      <c r="AC1299" s="8">
        <v>4</v>
      </c>
      <c r="AD1299" s="3" t="s">
        <v>2404</v>
      </c>
      <c r="AE1299" s="3">
        <v>43457</v>
      </c>
      <c r="AF1299" s="3" t="s">
        <v>114</v>
      </c>
      <c r="AG1299" s="8">
        <v>6</v>
      </c>
      <c r="AH1299" s="3" t="s">
        <v>74</v>
      </c>
      <c r="AI1299" s="3" t="s">
        <v>1338</v>
      </c>
      <c r="AJ1299" t="s">
        <v>114</v>
      </c>
      <c r="AK1299" t="s">
        <v>114</v>
      </c>
      <c r="AL1299" t="s">
        <v>114</v>
      </c>
      <c r="AM1299" s="43" t="b">
        <v>0</v>
      </c>
      <c r="AN1299" s="3"/>
      <c r="AO1299" s="3"/>
      <c r="AP1299" s="43" t="b">
        <v>0</v>
      </c>
      <c r="AQ1299" s="3" t="b">
        <v>0</v>
      </c>
    </row>
    <row r="1300" spans="1:43" x14ac:dyDescent="0.25">
      <c r="A1300" s="39" t="str">
        <f>_xlfn.CONCAT(Table4[[#This Row],[Order]],"-",Table4[[#This Row],[Line]])</f>
        <v>77227-7</v>
      </c>
      <c r="B1300" s="1">
        <v>43467</v>
      </c>
      <c r="C1300" s="10">
        <v>77227</v>
      </c>
      <c r="D1300" s="7" t="s">
        <v>2407</v>
      </c>
      <c r="E1300" s="10">
        <v>7</v>
      </c>
      <c r="F1300" s="10">
        <v>1</v>
      </c>
      <c r="G1300" s="7" t="s">
        <v>43</v>
      </c>
      <c r="H1300" s="10">
        <v>2</v>
      </c>
      <c r="I1300" s="43" t="b">
        <v>1</v>
      </c>
      <c r="J1300" s="43" t="b">
        <v>1</v>
      </c>
      <c r="K1300" t="s">
        <v>135</v>
      </c>
      <c r="L1300" s="43" t="b">
        <v>1</v>
      </c>
      <c r="M1300" s="43" t="b">
        <v>1</v>
      </c>
      <c r="N1300" s="43" t="b">
        <v>1</v>
      </c>
      <c r="O1300" t="s">
        <v>138</v>
      </c>
      <c r="P1300" t="s">
        <v>138</v>
      </c>
      <c r="Q1300" t="s">
        <v>114</v>
      </c>
      <c r="R1300" t="s">
        <v>114</v>
      </c>
      <c r="S1300" t="s">
        <v>114</v>
      </c>
      <c r="T1300" t="s">
        <v>114</v>
      </c>
      <c r="U1300" t="s">
        <v>114</v>
      </c>
      <c r="V1300" t="s">
        <v>114</v>
      </c>
      <c r="W1300" s="5">
        <v>43461</v>
      </c>
      <c r="X1300" s="7" t="s">
        <v>114</v>
      </c>
      <c r="Y1300" s="7" t="s">
        <v>4724</v>
      </c>
      <c r="Z1300" s="7" t="s">
        <v>3158</v>
      </c>
      <c r="AA1300" s="7" t="s">
        <v>114</v>
      </c>
      <c r="AB1300" s="7" t="s">
        <v>74</v>
      </c>
      <c r="AC1300" s="10">
        <v>4</v>
      </c>
      <c r="AD1300" s="7" t="s">
        <v>2406</v>
      </c>
      <c r="AE1300" s="7">
        <v>43457</v>
      </c>
      <c r="AF1300" s="7" t="s">
        <v>114</v>
      </c>
      <c r="AG1300" s="10">
        <v>4</v>
      </c>
      <c r="AH1300" s="3" t="s">
        <v>74</v>
      </c>
      <c r="AI1300" s="3" t="s">
        <v>1338</v>
      </c>
      <c r="AJ1300" t="s">
        <v>114</v>
      </c>
      <c r="AK1300" t="s">
        <v>114</v>
      </c>
      <c r="AL1300" t="s">
        <v>114</v>
      </c>
      <c r="AM1300" s="43" t="b">
        <v>0</v>
      </c>
      <c r="AN1300" s="3"/>
      <c r="AO1300" s="3"/>
      <c r="AP1300" s="43" t="b">
        <v>0</v>
      </c>
      <c r="AQ1300" s="3" t="b">
        <v>0</v>
      </c>
    </row>
    <row r="1301" spans="1:43" x14ac:dyDescent="0.25">
      <c r="A1301" s="39" t="str">
        <f>_xlfn.CONCAT(Table4[[#This Row],[Order]],"-",Table4[[#This Row],[Line]])</f>
        <v>77227-8</v>
      </c>
      <c r="B1301" s="1">
        <v>43467</v>
      </c>
      <c r="C1301" s="10">
        <v>77227</v>
      </c>
      <c r="D1301" s="7" t="s">
        <v>2409</v>
      </c>
      <c r="E1301" s="10">
        <v>8</v>
      </c>
      <c r="F1301" s="10">
        <v>1</v>
      </c>
      <c r="G1301" s="7" t="s">
        <v>43</v>
      </c>
      <c r="H1301" s="10">
        <v>1</v>
      </c>
      <c r="I1301" s="43" t="b">
        <v>1</v>
      </c>
      <c r="J1301" s="43" t="b">
        <v>1</v>
      </c>
      <c r="K1301" t="s">
        <v>135</v>
      </c>
      <c r="L1301" s="43" t="b">
        <v>1</v>
      </c>
      <c r="M1301" s="43" t="b">
        <v>1</v>
      </c>
      <c r="N1301" s="43" t="b">
        <v>1</v>
      </c>
      <c r="O1301" t="s">
        <v>138</v>
      </c>
      <c r="P1301" t="s">
        <v>138</v>
      </c>
      <c r="Q1301" t="s">
        <v>114</v>
      </c>
      <c r="R1301" t="s">
        <v>114</v>
      </c>
      <c r="S1301" t="s">
        <v>114</v>
      </c>
      <c r="T1301" t="s">
        <v>114</v>
      </c>
      <c r="U1301" t="s">
        <v>114</v>
      </c>
      <c r="V1301" t="s">
        <v>114</v>
      </c>
      <c r="W1301" s="5">
        <v>43461</v>
      </c>
      <c r="X1301" s="7" t="s">
        <v>114</v>
      </c>
      <c r="Y1301" s="7" t="s">
        <v>4725</v>
      </c>
      <c r="Z1301" s="7" t="s">
        <v>3158</v>
      </c>
      <c r="AA1301" s="7" t="s">
        <v>114</v>
      </c>
      <c r="AB1301" s="7" t="s">
        <v>74</v>
      </c>
      <c r="AC1301" s="10">
        <v>4</v>
      </c>
      <c r="AD1301" s="7" t="s">
        <v>2408</v>
      </c>
      <c r="AE1301" s="7">
        <v>43457</v>
      </c>
      <c r="AF1301" s="7" t="s">
        <v>114</v>
      </c>
      <c r="AG1301" s="10">
        <v>2</v>
      </c>
      <c r="AH1301" s="3" t="s">
        <v>74</v>
      </c>
      <c r="AI1301" s="3" t="s">
        <v>1338</v>
      </c>
      <c r="AJ1301" t="s">
        <v>114</v>
      </c>
      <c r="AK1301" t="s">
        <v>114</v>
      </c>
      <c r="AL1301" t="s">
        <v>114</v>
      </c>
      <c r="AM1301" s="43" t="b">
        <v>0</v>
      </c>
      <c r="AN1301" s="3"/>
      <c r="AO1301" s="3"/>
      <c r="AP1301" s="43" t="b">
        <v>0</v>
      </c>
      <c r="AQ1301" s="3" t="b">
        <v>0</v>
      </c>
    </row>
    <row r="1302" spans="1:43" x14ac:dyDescent="0.25">
      <c r="A1302" s="39" t="str">
        <f>_xlfn.CONCAT(Table4[[#This Row],[Order]],"-",Table4[[#This Row],[Line]])</f>
        <v>77227-9</v>
      </c>
      <c r="B1302" s="1">
        <v>43467</v>
      </c>
      <c r="C1302" s="10">
        <v>77227</v>
      </c>
      <c r="D1302" s="7" t="s">
        <v>2411</v>
      </c>
      <c r="E1302" s="10">
        <v>9</v>
      </c>
      <c r="F1302" s="10">
        <v>1</v>
      </c>
      <c r="G1302" s="7" t="s">
        <v>43</v>
      </c>
      <c r="H1302" s="10">
        <v>2</v>
      </c>
      <c r="I1302" s="43" t="b">
        <v>1</v>
      </c>
      <c r="J1302" s="43" t="b">
        <v>1</v>
      </c>
      <c r="K1302" t="s">
        <v>135</v>
      </c>
      <c r="L1302" s="43" t="b">
        <v>1</v>
      </c>
      <c r="M1302" s="43" t="b">
        <v>1</v>
      </c>
      <c r="N1302" s="43" t="b">
        <v>1</v>
      </c>
      <c r="O1302" t="s">
        <v>138</v>
      </c>
      <c r="P1302" t="s">
        <v>138</v>
      </c>
      <c r="Q1302" t="s">
        <v>114</v>
      </c>
      <c r="R1302" t="s">
        <v>114</v>
      </c>
      <c r="S1302" t="s">
        <v>114</v>
      </c>
      <c r="T1302" t="s">
        <v>114</v>
      </c>
      <c r="U1302" t="s">
        <v>114</v>
      </c>
      <c r="V1302" t="s">
        <v>114</v>
      </c>
      <c r="W1302" s="5">
        <v>43461</v>
      </c>
      <c r="X1302" s="7" t="s">
        <v>114</v>
      </c>
      <c r="Y1302" s="7" t="s">
        <v>4726</v>
      </c>
      <c r="Z1302" s="7" t="s">
        <v>3159</v>
      </c>
      <c r="AA1302" s="7" t="s">
        <v>114</v>
      </c>
      <c r="AB1302" s="7" t="s">
        <v>74</v>
      </c>
      <c r="AC1302" s="10">
        <v>4</v>
      </c>
      <c r="AD1302" s="7" t="s">
        <v>2410</v>
      </c>
      <c r="AE1302" s="7">
        <v>43457</v>
      </c>
      <c r="AF1302" s="7" t="s">
        <v>114</v>
      </c>
      <c r="AG1302" s="10">
        <v>4</v>
      </c>
      <c r="AH1302" s="3" t="s">
        <v>74</v>
      </c>
      <c r="AI1302" s="3" t="s">
        <v>1338</v>
      </c>
      <c r="AJ1302" t="s">
        <v>114</v>
      </c>
      <c r="AK1302" t="s">
        <v>114</v>
      </c>
      <c r="AL1302" t="s">
        <v>114</v>
      </c>
      <c r="AM1302" s="43" t="b">
        <v>0</v>
      </c>
      <c r="AN1302" s="3"/>
      <c r="AO1302" s="3"/>
      <c r="AP1302" s="43" t="b">
        <v>0</v>
      </c>
      <c r="AQ1302" s="3" t="b">
        <v>0</v>
      </c>
    </row>
    <row r="1303" spans="1:43" x14ac:dyDescent="0.25">
      <c r="A1303" s="39" t="str">
        <f>_xlfn.CONCAT(Table4[[#This Row],[Order]],"-",Table4[[#This Row],[Line]])</f>
        <v>77227-10</v>
      </c>
      <c r="B1303" s="1">
        <v>43467</v>
      </c>
      <c r="C1303" s="10">
        <v>77227</v>
      </c>
      <c r="D1303" s="7" t="s">
        <v>2413</v>
      </c>
      <c r="E1303" s="10">
        <v>10</v>
      </c>
      <c r="F1303" s="10">
        <v>1</v>
      </c>
      <c r="G1303" s="7" t="s">
        <v>43</v>
      </c>
      <c r="H1303" s="10">
        <v>2</v>
      </c>
      <c r="I1303" s="43" t="b">
        <v>1</v>
      </c>
      <c r="J1303" s="43" t="b">
        <v>1</v>
      </c>
      <c r="K1303" t="s">
        <v>135</v>
      </c>
      <c r="L1303" s="43" t="b">
        <v>1</v>
      </c>
      <c r="M1303" s="43" t="b">
        <v>1</v>
      </c>
      <c r="N1303" s="43" t="b">
        <v>1</v>
      </c>
      <c r="O1303" t="s">
        <v>138</v>
      </c>
      <c r="P1303" t="s">
        <v>138</v>
      </c>
      <c r="Q1303" t="s">
        <v>114</v>
      </c>
      <c r="R1303" t="s">
        <v>114</v>
      </c>
      <c r="S1303" t="s">
        <v>114</v>
      </c>
      <c r="T1303" t="s">
        <v>114</v>
      </c>
      <c r="U1303" t="s">
        <v>114</v>
      </c>
      <c r="V1303" t="s">
        <v>114</v>
      </c>
      <c r="W1303" s="5">
        <v>43461</v>
      </c>
      <c r="X1303" s="7" t="s">
        <v>114</v>
      </c>
      <c r="Y1303" s="7" t="s">
        <v>4727</v>
      </c>
      <c r="Z1303" s="7" t="s">
        <v>3159</v>
      </c>
      <c r="AA1303" s="7" t="s">
        <v>114</v>
      </c>
      <c r="AB1303" s="7" t="s">
        <v>74</v>
      </c>
      <c r="AC1303" s="10">
        <v>4</v>
      </c>
      <c r="AD1303" s="7" t="s">
        <v>2412</v>
      </c>
      <c r="AE1303" s="7">
        <v>43457</v>
      </c>
      <c r="AF1303" s="7" t="s">
        <v>114</v>
      </c>
      <c r="AG1303" s="10">
        <v>4</v>
      </c>
      <c r="AH1303" s="3" t="s">
        <v>74</v>
      </c>
      <c r="AI1303" s="3" t="s">
        <v>1338</v>
      </c>
      <c r="AJ1303" t="s">
        <v>114</v>
      </c>
      <c r="AK1303" t="s">
        <v>114</v>
      </c>
      <c r="AL1303" t="s">
        <v>114</v>
      </c>
      <c r="AM1303" s="43" t="b">
        <v>0</v>
      </c>
      <c r="AN1303" s="3"/>
      <c r="AO1303" s="3"/>
      <c r="AP1303" s="43" t="b">
        <v>0</v>
      </c>
      <c r="AQ1303" s="3" t="b">
        <v>0</v>
      </c>
    </row>
    <row r="1304" spans="1:43" x14ac:dyDescent="0.25">
      <c r="A1304" s="39" t="str">
        <f>_xlfn.CONCAT(Table4[[#This Row],[Order]],"-",Table4[[#This Row],[Line]])</f>
        <v>77227-11</v>
      </c>
      <c r="B1304" s="1">
        <v>43467</v>
      </c>
      <c r="C1304" s="10">
        <v>77227</v>
      </c>
      <c r="D1304" s="7" t="s">
        <v>2415</v>
      </c>
      <c r="E1304" s="10">
        <v>11</v>
      </c>
      <c r="F1304" s="10">
        <v>1</v>
      </c>
      <c r="G1304" s="7" t="s">
        <v>43</v>
      </c>
      <c r="H1304" s="10">
        <v>1</v>
      </c>
      <c r="I1304" s="43" t="b">
        <v>1</v>
      </c>
      <c r="J1304" s="43" t="b">
        <v>1</v>
      </c>
      <c r="K1304" t="s">
        <v>135</v>
      </c>
      <c r="L1304" s="43" t="b">
        <v>1</v>
      </c>
      <c r="M1304" s="43" t="b">
        <v>1</v>
      </c>
      <c r="N1304" s="43" t="b">
        <v>1</v>
      </c>
      <c r="O1304" t="s">
        <v>138</v>
      </c>
      <c r="P1304" t="s">
        <v>138</v>
      </c>
      <c r="Q1304" t="s">
        <v>114</v>
      </c>
      <c r="R1304" t="s">
        <v>114</v>
      </c>
      <c r="S1304" t="s">
        <v>114</v>
      </c>
      <c r="T1304" t="s">
        <v>114</v>
      </c>
      <c r="U1304" t="s">
        <v>114</v>
      </c>
      <c r="V1304" t="s">
        <v>114</v>
      </c>
      <c r="W1304" s="5">
        <v>43461</v>
      </c>
      <c r="X1304" s="7" t="s">
        <v>114</v>
      </c>
      <c r="Y1304" s="7" t="s">
        <v>4728</v>
      </c>
      <c r="Z1304" s="7" t="s">
        <v>3160</v>
      </c>
      <c r="AA1304" s="7" t="s">
        <v>114</v>
      </c>
      <c r="AB1304" s="7" t="s">
        <v>74</v>
      </c>
      <c r="AC1304" s="10">
        <v>4</v>
      </c>
      <c r="AD1304" s="7" t="s">
        <v>2414</v>
      </c>
      <c r="AE1304" s="7">
        <v>43457</v>
      </c>
      <c r="AF1304" s="7" t="s">
        <v>114</v>
      </c>
      <c r="AG1304" s="10">
        <v>3</v>
      </c>
      <c r="AH1304" s="3" t="s">
        <v>74</v>
      </c>
      <c r="AI1304" s="3" t="s">
        <v>1338</v>
      </c>
      <c r="AJ1304" t="s">
        <v>114</v>
      </c>
      <c r="AK1304" t="s">
        <v>114</v>
      </c>
      <c r="AL1304" t="s">
        <v>114</v>
      </c>
      <c r="AM1304" s="43" t="b">
        <v>0</v>
      </c>
      <c r="AN1304" s="3"/>
      <c r="AO1304" s="3"/>
      <c r="AP1304" s="43" t="b">
        <v>0</v>
      </c>
      <c r="AQ1304" s="3" t="b">
        <v>0</v>
      </c>
    </row>
    <row r="1305" spans="1:43" x14ac:dyDescent="0.25">
      <c r="A1305" s="39" t="str">
        <f>_xlfn.CONCAT(Table4[[#This Row],[Order]],"-",Table4[[#This Row],[Line]])</f>
        <v>77227-12</v>
      </c>
      <c r="B1305" s="1">
        <v>43467</v>
      </c>
      <c r="C1305" s="10">
        <v>77227</v>
      </c>
      <c r="D1305" s="7" t="s">
        <v>2417</v>
      </c>
      <c r="E1305" s="10">
        <v>12</v>
      </c>
      <c r="F1305" s="10">
        <v>1</v>
      </c>
      <c r="G1305" s="7" t="s">
        <v>43</v>
      </c>
      <c r="H1305" s="10">
        <v>1</v>
      </c>
      <c r="I1305" s="43" t="b">
        <v>1</v>
      </c>
      <c r="J1305" s="43" t="b">
        <v>1</v>
      </c>
      <c r="K1305" t="s">
        <v>135</v>
      </c>
      <c r="L1305" s="43" t="b">
        <v>1</v>
      </c>
      <c r="M1305" s="43" t="b">
        <v>1</v>
      </c>
      <c r="N1305" s="43" t="b">
        <v>1</v>
      </c>
      <c r="O1305" t="s">
        <v>138</v>
      </c>
      <c r="P1305" t="s">
        <v>138</v>
      </c>
      <c r="Q1305" t="s">
        <v>114</v>
      </c>
      <c r="R1305" t="s">
        <v>114</v>
      </c>
      <c r="S1305" t="s">
        <v>114</v>
      </c>
      <c r="T1305" t="s">
        <v>114</v>
      </c>
      <c r="U1305" t="s">
        <v>114</v>
      </c>
      <c r="V1305" t="s">
        <v>114</v>
      </c>
      <c r="W1305" s="5">
        <v>43461</v>
      </c>
      <c r="X1305" s="7" t="s">
        <v>114</v>
      </c>
      <c r="Y1305" s="7" t="s">
        <v>4729</v>
      </c>
      <c r="Z1305" s="7" t="s">
        <v>3160</v>
      </c>
      <c r="AA1305" s="7" t="s">
        <v>114</v>
      </c>
      <c r="AB1305" s="7" t="s">
        <v>74</v>
      </c>
      <c r="AC1305" s="10">
        <v>4</v>
      </c>
      <c r="AD1305" s="7" t="s">
        <v>2416</v>
      </c>
      <c r="AE1305" s="7">
        <v>43457</v>
      </c>
      <c r="AF1305" s="7" t="s">
        <v>114</v>
      </c>
      <c r="AG1305" s="10">
        <v>3</v>
      </c>
      <c r="AH1305" s="3" t="s">
        <v>74</v>
      </c>
      <c r="AI1305" s="3" t="s">
        <v>1338</v>
      </c>
      <c r="AJ1305" t="s">
        <v>114</v>
      </c>
      <c r="AK1305" t="s">
        <v>114</v>
      </c>
      <c r="AL1305" t="s">
        <v>114</v>
      </c>
      <c r="AM1305" s="43" t="b">
        <v>0</v>
      </c>
      <c r="AN1305" s="3"/>
      <c r="AO1305" s="3"/>
      <c r="AP1305" s="43" t="b">
        <v>0</v>
      </c>
      <c r="AQ1305" s="3" t="b">
        <v>0</v>
      </c>
    </row>
    <row r="1306" spans="1:43" x14ac:dyDescent="0.25">
      <c r="A1306" s="39" t="str">
        <f>_xlfn.CONCAT(Table4[[#This Row],[Order]],"-",Table4[[#This Row],[Line]])</f>
        <v>77227-13</v>
      </c>
      <c r="B1306" s="1">
        <v>43467</v>
      </c>
      <c r="C1306" s="10">
        <v>77227</v>
      </c>
      <c r="D1306" s="7" t="s">
        <v>1928</v>
      </c>
      <c r="E1306" s="10">
        <v>13</v>
      </c>
      <c r="F1306" s="10">
        <v>1</v>
      </c>
      <c r="G1306" s="7" t="s">
        <v>43</v>
      </c>
      <c r="H1306" s="10">
        <v>14</v>
      </c>
      <c r="I1306" s="43" t="b">
        <v>1</v>
      </c>
      <c r="J1306" s="43" t="b">
        <v>1</v>
      </c>
      <c r="K1306" t="s">
        <v>135</v>
      </c>
      <c r="L1306" s="43" t="b">
        <v>1</v>
      </c>
      <c r="M1306" s="43" t="b">
        <v>1</v>
      </c>
      <c r="N1306" s="43" t="b">
        <v>1</v>
      </c>
      <c r="O1306" t="s">
        <v>114</v>
      </c>
      <c r="P1306" t="s">
        <v>138</v>
      </c>
      <c r="Q1306" t="s">
        <v>114</v>
      </c>
      <c r="R1306" t="s">
        <v>114</v>
      </c>
      <c r="S1306" t="s">
        <v>114</v>
      </c>
      <c r="T1306" t="s">
        <v>114</v>
      </c>
      <c r="U1306" t="s">
        <v>114</v>
      </c>
      <c r="V1306" t="s">
        <v>138</v>
      </c>
      <c r="W1306" s="5">
        <v>43461</v>
      </c>
      <c r="X1306" s="7" t="s">
        <v>114</v>
      </c>
      <c r="Y1306" s="7" t="s">
        <v>5425</v>
      </c>
      <c r="Z1306" s="7" t="s">
        <v>3161</v>
      </c>
      <c r="AA1306" s="7" t="s">
        <v>114</v>
      </c>
      <c r="AB1306" s="7" t="s">
        <v>74</v>
      </c>
      <c r="AC1306" s="10">
        <v>4</v>
      </c>
      <c r="AD1306" s="7" t="s">
        <v>1927</v>
      </c>
      <c r="AE1306" s="7">
        <v>43464</v>
      </c>
      <c r="AF1306" s="7" t="s">
        <v>114</v>
      </c>
      <c r="AG1306" s="10">
        <v>14</v>
      </c>
      <c r="AH1306" s="3" t="s">
        <v>74</v>
      </c>
      <c r="AI1306" s="3" t="s">
        <v>1338</v>
      </c>
      <c r="AJ1306" t="s">
        <v>114</v>
      </c>
      <c r="AK1306" t="s">
        <v>114</v>
      </c>
      <c r="AL1306" t="s">
        <v>114</v>
      </c>
      <c r="AM1306" s="43" t="b">
        <v>0</v>
      </c>
      <c r="AN1306" s="3"/>
      <c r="AO1306" s="3"/>
      <c r="AP1306" s="43" t="b">
        <v>0</v>
      </c>
      <c r="AQ1306" s="3" t="b">
        <v>0</v>
      </c>
    </row>
    <row r="1307" spans="1:43" x14ac:dyDescent="0.25">
      <c r="A1307" s="39" t="str">
        <f>_xlfn.CONCAT(Table4[[#This Row],[Order]],"-",Table4[[#This Row],[Line]])</f>
        <v>77227-15</v>
      </c>
      <c r="B1307" s="1">
        <v>43467</v>
      </c>
      <c r="C1307" s="10">
        <v>77227</v>
      </c>
      <c r="D1307" s="7" t="s">
        <v>1848</v>
      </c>
      <c r="E1307" s="10">
        <v>15</v>
      </c>
      <c r="F1307" s="10">
        <v>1</v>
      </c>
      <c r="G1307" s="7" t="s">
        <v>29</v>
      </c>
      <c r="H1307" s="10">
        <v>3</v>
      </c>
      <c r="I1307" s="43" t="b">
        <v>1</v>
      </c>
      <c r="J1307" s="43" t="b">
        <v>1</v>
      </c>
      <c r="K1307" t="s">
        <v>135</v>
      </c>
      <c r="L1307" s="43" t="b">
        <v>1</v>
      </c>
      <c r="M1307" s="43" t="b">
        <v>1</v>
      </c>
      <c r="N1307" s="43" t="b">
        <v>1</v>
      </c>
      <c r="O1307" t="s">
        <v>114</v>
      </c>
      <c r="P1307" t="s">
        <v>138</v>
      </c>
      <c r="Q1307" t="s">
        <v>114</v>
      </c>
      <c r="R1307" t="s">
        <v>114</v>
      </c>
      <c r="S1307" t="s">
        <v>114</v>
      </c>
      <c r="T1307" t="s">
        <v>114</v>
      </c>
      <c r="U1307" t="s">
        <v>114</v>
      </c>
      <c r="V1307" t="s">
        <v>114</v>
      </c>
      <c r="W1307" s="5">
        <v>43461</v>
      </c>
      <c r="X1307" s="7" t="s">
        <v>114</v>
      </c>
      <c r="Y1307" s="7" t="s">
        <v>5426</v>
      </c>
      <c r="Z1307" s="7" t="s">
        <v>1103</v>
      </c>
      <c r="AA1307" s="7" t="s">
        <v>114</v>
      </c>
      <c r="AB1307" s="7" t="s">
        <v>74</v>
      </c>
      <c r="AC1307" s="10">
        <v>4</v>
      </c>
      <c r="AD1307" s="7" t="s">
        <v>194</v>
      </c>
      <c r="AE1307" s="7">
        <v>43465</v>
      </c>
      <c r="AF1307" s="7" t="s">
        <v>114</v>
      </c>
      <c r="AG1307" s="10">
        <v>3</v>
      </c>
      <c r="AH1307" s="3" t="s">
        <v>74</v>
      </c>
      <c r="AI1307" s="3" t="s">
        <v>1338</v>
      </c>
      <c r="AJ1307" t="s">
        <v>114</v>
      </c>
      <c r="AK1307" t="s">
        <v>114</v>
      </c>
      <c r="AL1307" t="s">
        <v>114</v>
      </c>
      <c r="AM1307" s="43" t="b">
        <v>0</v>
      </c>
      <c r="AN1307" s="3"/>
      <c r="AO1307" s="3"/>
      <c r="AP1307" s="43" t="b">
        <v>0</v>
      </c>
      <c r="AQ1307" s="3" t="b">
        <v>0</v>
      </c>
    </row>
    <row r="1308" spans="1:43" x14ac:dyDescent="0.25">
      <c r="A1308" s="39" t="str">
        <f>_xlfn.CONCAT(Table4[[#This Row],[Order]],"-",Table4[[#This Row],[Line]])</f>
        <v>77227-16</v>
      </c>
      <c r="B1308" s="1">
        <v>43467</v>
      </c>
      <c r="C1308" s="10">
        <v>77227</v>
      </c>
      <c r="D1308" s="7" t="s">
        <v>1850</v>
      </c>
      <c r="E1308" s="10">
        <v>16</v>
      </c>
      <c r="F1308" s="10">
        <v>1</v>
      </c>
      <c r="G1308" s="7" t="s">
        <v>29</v>
      </c>
      <c r="H1308" s="10">
        <v>1</v>
      </c>
      <c r="I1308" s="43" t="b">
        <v>1</v>
      </c>
      <c r="J1308" s="43" t="b">
        <v>1</v>
      </c>
      <c r="K1308" t="s">
        <v>135</v>
      </c>
      <c r="L1308" s="43" t="b">
        <v>1</v>
      </c>
      <c r="M1308" s="43" t="b">
        <v>1</v>
      </c>
      <c r="N1308" s="43" t="b">
        <v>1</v>
      </c>
      <c r="O1308" t="s">
        <v>114</v>
      </c>
      <c r="P1308" t="s">
        <v>138</v>
      </c>
      <c r="Q1308" t="s">
        <v>114</v>
      </c>
      <c r="R1308" t="s">
        <v>114</v>
      </c>
      <c r="S1308" t="s">
        <v>114</v>
      </c>
      <c r="T1308" t="s">
        <v>114</v>
      </c>
      <c r="U1308" t="s">
        <v>114</v>
      </c>
      <c r="V1308" t="s">
        <v>114</v>
      </c>
      <c r="W1308" s="5">
        <v>43461</v>
      </c>
      <c r="X1308" s="7" t="s">
        <v>114</v>
      </c>
      <c r="Y1308" s="7" t="s">
        <v>5427</v>
      </c>
      <c r="Z1308" s="7" t="s">
        <v>1103</v>
      </c>
      <c r="AA1308" s="7" t="s">
        <v>114</v>
      </c>
      <c r="AB1308" s="7" t="s">
        <v>74</v>
      </c>
      <c r="AC1308" s="10">
        <v>4</v>
      </c>
      <c r="AD1308" s="7" t="s">
        <v>1849</v>
      </c>
      <c r="AE1308" s="7">
        <v>43465</v>
      </c>
      <c r="AF1308" s="7" t="s">
        <v>114</v>
      </c>
      <c r="AG1308" s="10">
        <v>1</v>
      </c>
      <c r="AH1308" s="3" t="s">
        <v>74</v>
      </c>
      <c r="AI1308" s="3" t="s">
        <v>1338</v>
      </c>
      <c r="AJ1308" t="s">
        <v>114</v>
      </c>
      <c r="AK1308" t="s">
        <v>114</v>
      </c>
      <c r="AL1308" t="s">
        <v>114</v>
      </c>
      <c r="AM1308" s="43" t="b">
        <v>0</v>
      </c>
      <c r="AN1308" s="3"/>
      <c r="AO1308" s="3"/>
      <c r="AP1308" s="43" t="b">
        <v>0</v>
      </c>
      <c r="AQ1308" s="3" t="b">
        <v>0</v>
      </c>
    </row>
    <row r="1309" spans="1:43" x14ac:dyDescent="0.25">
      <c r="A1309" s="39" t="str">
        <f>_xlfn.CONCAT(Table4[[#This Row],[Order]],"-",Table4[[#This Row],[Line]])</f>
        <v>77227-17</v>
      </c>
      <c r="B1309" s="5">
        <v>43467</v>
      </c>
      <c r="C1309" s="8">
        <v>77227</v>
      </c>
      <c r="D1309" s="3" t="s">
        <v>1851</v>
      </c>
      <c r="E1309" s="8">
        <v>17</v>
      </c>
      <c r="F1309" s="8">
        <v>1</v>
      </c>
      <c r="G1309" s="3" t="s">
        <v>29</v>
      </c>
      <c r="H1309" s="8">
        <v>6</v>
      </c>
      <c r="I1309" s="43" t="b">
        <v>1</v>
      </c>
      <c r="J1309" s="43" t="b">
        <v>1</v>
      </c>
      <c r="K1309" t="s">
        <v>135</v>
      </c>
      <c r="L1309" s="43" t="b">
        <v>1</v>
      </c>
      <c r="M1309" s="43" t="b">
        <v>1</v>
      </c>
      <c r="N1309" s="43" t="b">
        <v>1</v>
      </c>
      <c r="O1309" t="s">
        <v>114</v>
      </c>
      <c r="P1309" t="s">
        <v>138</v>
      </c>
      <c r="Q1309" t="s">
        <v>114</v>
      </c>
      <c r="R1309" t="s">
        <v>114</v>
      </c>
      <c r="S1309" t="s">
        <v>114</v>
      </c>
      <c r="T1309" t="s">
        <v>114</v>
      </c>
      <c r="U1309" t="s">
        <v>114</v>
      </c>
      <c r="V1309" t="s">
        <v>114</v>
      </c>
      <c r="W1309" s="5">
        <v>43461</v>
      </c>
      <c r="X1309" s="3" t="s">
        <v>114</v>
      </c>
      <c r="Y1309" s="3" t="s">
        <v>5428</v>
      </c>
      <c r="Z1309" s="3" t="s">
        <v>2314</v>
      </c>
      <c r="AA1309" s="3" t="s">
        <v>114</v>
      </c>
      <c r="AB1309" s="3" t="s">
        <v>74</v>
      </c>
      <c r="AC1309" s="8">
        <v>4</v>
      </c>
      <c r="AD1309" s="3" t="s">
        <v>147</v>
      </c>
      <c r="AE1309" s="3">
        <v>43465</v>
      </c>
      <c r="AF1309" s="3" t="s">
        <v>114</v>
      </c>
      <c r="AG1309" s="8">
        <v>6</v>
      </c>
      <c r="AH1309" s="3" t="s">
        <v>74</v>
      </c>
      <c r="AI1309" s="3" t="s">
        <v>1338</v>
      </c>
      <c r="AJ1309" t="s">
        <v>114</v>
      </c>
      <c r="AK1309" t="s">
        <v>114</v>
      </c>
      <c r="AL1309" t="s">
        <v>114</v>
      </c>
      <c r="AM1309" s="43" t="b">
        <v>0</v>
      </c>
      <c r="AN1309" s="3"/>
      <c r="AO1309" s="3"/>
      <c r="AP1309" s="43" t="b">
        <v>0</v>
      </c>
      <c r="AQ1309" s="3" t="b">
        <v>0</v>
      </c>
    </row>
    <row r="1310" spans="1:43" x14ac:dyDescent="0.25">
      <c r="A1310" s="39" t="str">
        <f>_xlfn.CONCAT(Table4[[#This Row],[Order]],"-",Table4[[#This Row],[Line]])</f>
        <v>77227-18</v>
      </c>
      <c r="B1310" s="5">
        <v>43467</v>
      </c>
      <c r="C1310" s="8">
        <v>77227</v>
      </c>
      <c r="D1310" s="3" t="s">
        <v>1853</v>
      </c>
      <c r="E1310" s="8">
        <v>18</v>
      </c>
      <c r="F1310" s="8">
        <v>1</v>
      </c>
      <c r="G1310" s="3" t="s">
        <v>29</v>
      </c>
      <c r="H1310" s="8">
        <v>2</v>
      </c>
      <c r="I1310" s="43" t="b">
        <v>1</v>
      </c>
      <c r="J1310" s="43" t="b">
        <v>1</v>
      </c>
      <c r="K1310" t="s">
        <v>135</v>
      </c>
      <c r="L1310" s="43" t="b">
        <v>1</v>
      </c>
      <c r="M1310" s="43" t="b">
        <v>1</v>
      </c>
      <c r="N1310" s="43" t="b">
        <v>1</v>
      </c>
      <c r="O1310" t="s">
        <v>114</v>
      </c>
      <c r="P1310" t="s">
        <v>138</v>
      </c>
      <c r="Q1310" t="s">
        <v>114</v>
      </c>
      <c r="R1310" t="s">
        <v>114</v>
      </c>
      <c r="S1310" t="s">
        <v>114</v>
      </c>
      <c r="T1310" t="s">
        <v>114</v>
      </c>
      <c r="U1310" t="s">
        <v>114</v>
      </c>
      <c r="V1310" t="s">
        <v>114</v>
      </c>
      <c r="W1310" s="5">
        <v>43461</v>
      </c>
      <c r="X1310" s="3" t="s">
        <v>114</v>
      </c>
      <c r="Y1310" s="3" t="s">
        <v>5429</v>
      </c>
      <c r="Z1310" s="3" t="s">
        <v>2314</v>
      </c>
      <c r="AA1310" s="3" t="s">
        <v>114</v>
      </c>
      <c r="AB1310" s="3" t="s">
        <v>74</v>
      </c>
      <c r="AC1310" s="8">
        <v>4</v>
      </c>
      <c r="AD1310" s="3" t="s">
        <v>1852</v>
      </c>
      <c r="AE1310" s="3">
        <v>43465</v>
      </c>
      <c r="AF1310" s="3" t="s">
        <v>114</v>
      </c>
      <c r="AG1310" s="8">
        <v>2</v>
      </c>
      <c r="AH1310" s="3" t="s">
        <v>74</v>
      </c>
      <c r="AI1310" s="3" t="s">
        <v>1338</v>
      </c>
      <c r="AJ1310" t="s">
        <v>114</v>
      </c>
      <c r="AK1310" t="s">
        <v>114</v>
      </c>
      <c r="AL1310" t="s">
        <v>114</v>
      </c>
      <c r="AM1310" s="43" t="b">
        <v>0</v>
      </c>
      <c r="AN1310" s="3"/>
      <c r="AO1310" s="3"/>
      <c r="AP1310" s="43" t="b">
        <v>0</v>
      </c>
      <c r="AQ1310" s="3" t="b">
        <v>0</v>
      </c>
    </row>
    <row r="1311" spans="1:43" x14ac:dyDescent="0.25">
      <c r="A1311" s="39" t="str">
        <f>_xlfn.CONCAT(Table4[[#This Row],[Order]],"-",Table4[[#This Row],[Line]])</f>
        <v>77227-19</v>
      </c>
      <c r="B1311" s="5">
        <v>43467</v>
      </c>
      <c r="C1311" s="8">
        <v>77227</v>
      </c>
      <c r="D1311" s="3" t="s">
        <v>1854</v>
      </c>
      <c r="E1311" s="8">
        <v>19</v>
      </c>
      <c r="F1311" s="8">
        <v>1</v>
      </c>
      <c r="G1311" s="3" t="s">
        <v>29</v>
      </c>
      <c r="H1311" s="8">
        <v>4</v>
      </c>
      <c r="I1311" s="43" t="b">
        <v>1</v>
      </c>
      <c r="J1311" s="43" t="b">
        <v>1</v>
      </c>
      <c r="K1311" t="s">
        <v>135</v>
      </c>
      <c r="L1311" s="43" t="b">
        <v>1</v>
      </c>
      <c r="M1311" s="43" t="b">
        <v>1</v>
      </c>
      <c r="N1311" s="43" t="b">
        <v>1</v>
      </c>
      <c r="O1311" t="s">
        <v>114</v>
      </c>
      <c r="P1311" t="s">
        <v>138</v>
      </c>
      <c r="Q1311" t="s">
        <v>114</v>
      </c>
      <c r="R1311" t="s">
        <v>114</v>
      </c>
      <c r="S1311" t="s">
        <v>114</v>
      </c>
      <c r="T1311" t="s">
        <v>114</v>
      </c>
      <c r="U1311" t="s">
        <v>114</v>
      </c>
      <c r="V1311" t="s">
        <v>114</v>
      </c>
      <c r="W1311" s="5">
        <v>43461</v>
      </c>
      <c r="X1311" s="3" t="s">
        <v>114</v>
      </c>
      <c r="Y1311" s="3" t="s">
        <v>5430</v>
      </c>
      <c r="Z1311" s="3" t="s">
        <v>1087</v>
      </c>
      <c r="AA1311" s="3" t="s">
        <v>114</v>
      </c>
      <c r="AB1311" s="3" t="s">
        <v>74</v>
      </c>
      <c r="AC1311" s="8">
        <v>4</v>
      </c>
      <c r="AD1311" s="3" t="s">
        <v>1089</v>
      </c>
      <c r="AE1311" s="3">
        <v>43465</v>
      </c>
      <c r="AF1311" s="3" t="s">
        <v>114</v>
      </c>
      <c r="AG1311" s="8">
        <v>4</v>
      </c>
      <c r="AH1311" s="3" t="s">
        <v>74</v>
      </c>
      <c r="AI1311" s="3" t="s">
        <v>1338</v>
      </c>
      <c r="AJ1311" t="s">
        <v>114</v>
      </c>
      <c r="AK1311" t="s">
        <v>114</v>
      </c>
      <c r="AL1311" t="s">
        <v>114</v>
      </c>
      <c r="AM1311" s="43" t="b">
        <v>0</v>
      </c>
      <c r="AN1311" s="3"/>
      <c r="AO1311" s="3"/>
      <c r="AP1311" s="43" t="b">
        <v>0</v>
      </c>
      <c r="AQ1311" s="3" t="b">
        <v>0</v>
      </c>
    </row>
    <row r="1312" spans="1:43" x14ac:dyDescent="0.25">
      <c r="A1312" s="39" t="str">
        <f>_xlfn.CONCAT(Table4[[#This Row],[Order]],"-",Table4[[#This Row],[Line]])</f>
        <v>77227-20</v>
      </c>
      <c r="B1312" s="1">
        <v>43467</v>
      </c>
      <c r="C1312" s="10">
        <v>77227</v>
      </c>
      <c r="D1312" s="7" t="s">
        <v>1856</v>
      </c>
      <c r="E1312" s="10">
        <v>20</v>
      </c>
      <c r="F1312" s="10">
        <v>1</v>
      </c>
      <c r="G1312" s="7" t="s">
        <v>29</v>
      </c>
      <c r="H1312" s="10">
        <v>1</v>
      </c>
      <c r="I1312" s="43" t="b">
        <v>1</v>
      </c>
      <c r="J1312" s="43" t="b">
        <v>1</v>
      </c>
      <c r="K1312" t="s">
        <v>135</v>
      </c>
      <c r="L1312" s="43" t="b">
        <v>1</v>
      </c>
      <c r="M1312" s="43" t="b">
        <v>1</v>
      </c>
      <c r="N1312" s="43" t="b">
        <v>1</v>
      </c>
      <c r="O1312" t="s">
        <v>114</v>
      </c>
      <c r="P1312" t="s">
        <v>138</v>
      </c>
      <c r="Q1312" t="s">
        <v>114</v>
      </c>
      <c r="R1312" t="s">
        <v>114</v>
      </c>
      <c r="S1312" t="s">
        <v>114</v>
      </c>
      <c r="T1312" t="s">
        <v>114</v>
      </c>
      <c r="U1312" t="s">
        <v>114</v>
      </c>
      <c r="V1312" t="s">
        <v>114</v>
      </c>
      <c r="W1312" s="5">
        <v>43461</v>
      </c>
      <c r="X1312" s="7" t="s">
        <v>114</v>
      </c>
      <c r="Y1312" s="7" t="s">
        <v>5431</v>
      </c>
      <c r="Z1312" s="7" t="s">
        <v>1087</v>
      </c>
      <c r="AA1312" s="7" t="s">
        <v>114</v>
      </c>
      <c r="AB1312" s="7" t="s">
        <v>74</v>
      </c>
      <c r="AC1312" s="10">
        <v>4</v>
      </c>
      <c r="AD1312" s="7" t="s">
        <v>1855</v>
      </c>
      <c r="AE1312" s="7">
        <v>43465</v>
      </c>
      <c r="AF1312" s="7" t="s">
        <v>114</v>
      </c>
      <c r="AG1312" s="10">
        <v>2</v>
      </c>
      <c r="AH1312" s="3" t="s">
        <v>74</v>
      </c>
      <c r="AI1312" s="3" t="s">
        <v>1338</v>
      </c>
      <c r="AJ1312" t="s">
        <v>114</v>
      </c>
      <c r="AK1312" t="s">
        <v>114</v>
      </c>
      <c r="AL1312" t="s">
        <v>114</v>
      </c>
      <c r="AM1312" s="43" t="b">
        <v>0</v>
      </c>
      <c r="AN1312" s="3"/>
      <c r="AO1312" s="3"/>
      <c r="AP1312" s="43" t="b">
        <v>0</v>
      </c>
      <c r="AQ1312" s="3" t="b">
        <v>0</v>
      </c>
    </row>
    <row r="1313" spans="1:43" x14ac:dyDescent="0.25">
      <c r="A1313" s="39" t="str">
        <f>_xlfn.CONCAT(Table4[[#This Row],[Order]],"-",Table4[[#This Row],[Line]])</f>
        <v>77227-35</v>
      </c>
      <c r="B1313" s="1">
        <v>43467</v>
      </c>
      <c r="C1313" s="10">
        <v>77227</v>
      </c>
      <c r="D1313" s="7" t="s">
        <v>2418</v>
      </c>
      <c r="E1313" s="10">
        <v>35</v>
      </c>
      <c r="F1313" s="10">
        <v>1</v>
      </c>
      <c r="G1313" s="7" t="s">
        <v>43</v>
      </c>
      <c r="H1313" s="10">
        <v>1</v>
      </c>
      <c r="I1313" s="43" t="b">
        <v>1</v>
      </c>
      <c r="J1313" s="43" t="b">
        <v>1</v>
      </c>
      <c r="K1313" t="s">
        <v>135</v>
      </c>
      <c r="L1313" s="43" t="b">
        <v>1</v>
      </c>
      <c r="M1313" s="43" t="b">
        <v>1</v>
      </c>
      <c r="N1313" s="43" t="b">
        <v>1</v>
      </c>
      <c r="O1313" t="s">
        <v>138</v>
      </c>
      <c r="P1313" t="s">
        <v>138</v>
      </c>
      <c r="Q1313" t="s">
        <v>114</v>
      </c>
      <c r="R1313" t="s">
        <v>114</v>
      </c>
      <c r="S1313" t="s">
        <v>114</v>
      </c>
      <c r="T1313" t="s">
        <v>114</v>
      </c>
      <c r="U1313" t="s">
        <v>114</v>
      </c>
      <c r="V1313" t="s">
        <v>114</v>
      </c>
      <c r="W1313" s="5">
        <v>43461</v>
      </c>
      <c r="X1313" s="7" t="s">
        <v>114</v>
      </c>
      <c r="Y1313" s="7" t="s">
        <v>4730</v>
      </c>
      <c r="Z1313" s="7" t="s">
        <v>3162</v>
      </c>
      <c r="AA1313" s="7" t="s">
        <v>114</v>
      </c>
      <c r="AB1313" s="7" t="s">
        <v>74</v>
      </c>
      <c r="AC1313" s="10">
        <v>4</v>
      </c>
      <c r="AD1313" s="7" t="s">
        <v>1088</v>
      </c>
      <c r="AE1313" s="7">
        <v>43457</v>
      </c>
      <c r="AF1313" s="7" t="s">
        <v>114</v>
      </c>
      <c r="AG1313" s="10">
        <v>1</v>
      </c>
      <c r="AH1313" s="3" t="s">
        <v>74</v>
      </c>
      <c r="AI1313" s="3" t="s">
        <v>1338</v>
      </c>
      <c r="AJ1313" t="s">
        <v>114</v>
      </c>
      <c r="AK1313" t="s">
        <v>114</v>
      </c>
      <c r="AL1313" t="s">
        <v>114</v>
      </c>
      <c r="AM1313" s="43" t="b">
        <v>0</v>
      </c>
      <c r="AN1313" s="3"/>
      <c r="AO1313" s="3"/>
      <c r="AP1313" s="43" t="b">
        <v>0</v>
      </c>
      <c r="AQ1313" s="3" t="b">
        <v>0</v>
      </c>
    </row>
    <row r="1314" spans="1:43" x14ac:dyDescent="0.25">
      <c r="A1314" s="39" t="str">
        <f>_xlfn.CONCAT(Table4[[#This Row],[Order]],"-",Table4[[#This Row],[Line]])</f>
        <v>77227-36</v>
      </c>
      <c r="B1314" s="1">
        <v>43467</v>
      </c>
      <c r="C1314" s="10">
        <v>77227</v>
      </c>
      <c r="D1314" s="7" t="s">
        <v>2405</v>
      </c>
      <c r="E1314" s="10">
        <v>36</v>
      </c>
      <c r="F1314" s="10">
        <v>1</v>
      </c>
      <c r="G1314" s="7" t="s">
        <v>43</v>
      </c>
      <c r="H1314" s="10">
        <v>1</v>
      </c>
      <c r="I1314" s="43" t="b">
        <v>1</v>
      </c>
      <c r="J1314" s="43" t="b">
        <v>1</v>
      </c>
      <c r="K1314" t="s">
        <v>135</v>
      </c>
      <c r="L1314" s="43" t="b">
        <v>1</v>
      </c>
      <c r="M1314" s="43" t="b">
        <v>1</v>
      </c>
      <c r="N1314" s="43" t="b">
        <v>1</v>
      </c>
      <c r="O1314" t="s">
        <v>138</v>
      </c>
      <c r="P1314" t="s">
        <v>138</v>
      </c>
      <c r="Q1314" t="s">
        <v>114</v>
      </c>
      <c r="R1314" t="s">
        <v>114</v>
      </c>
      <c r="S1314" t="s">
        <v>114</v>
      </c>
      <c r="T1314" t="s">
        <v>114</v>
      </c>
      <c r="U1314" t="s">
        <v>114</v>
      </c>
      <c r="V1314" t="s">
        <v>114</v>
      </c>
      <c r="W1314" s="5">
        <v>43461</v>
      </c>
      <c r="X1314" s="7" t="s">
        <v>114</v>
      </c>
      <c r="Y1314" s="7" t="s">
        <v>4731</v>
      </c>
      <c r="Z1314" s="7" t="s">
        <v>3157</v>
      </c>
      <c r="AA1314" s="7" t="s">
        <v>114</v>
      </c>
      <c r="AB1314" s="7" t="s">
        <v>74</v>
      </c>
      <c r="AC1314" s="10">
        <v>4</v>
      </c>
      <c r="AD1314" s="7" t="s">
        <v>2419</v>
      </c>
      <c r="AE1314" s="7">
        <v>43457</v>
      </c>
      <c r="AF1314" s="7" t="s">
        <v>114</v>
      </c>
      <c r="AG1314" s="10">
        <v>2</v>
      </c>
      <c r="AH1314" s="3" t="s">
        <v>74</v>
      </c>
      <c r="AI1314" s="3" t="s">
        <v>1338</v>
      </c>
      <c r="AJ1314" t="s">
        <v>114</v>
      </c>
      <c r="AK1314" t="s">
        <v>114</v>
      </c>
      <c r="AL1314" t="s">
        <v>114</v>
      </c>
      <c r="AM1314" s="43" t="b">
        <v>0</v>
      </c>
      <c r="AN1314" s="3"/>
      <c r="AO1314" s="3"/>
      <c r="AP1314" s="43" t="b">
        <v>0</v>
      </c>
      <c r="AQ1314" s="3" t="b">
        <v>0</v>
      </c>
    </row>
    <row r="1315" spans="1:43" x14ac:dyDescent="0.25">
      <c r="A1315" s="39" t="str">
        <f>_xlfn.CONCAT(Table4[[#This Row],[Order]],"-",Table4[[#This Row],[Line]])</f>
        <v>77227-37</v>
      </c>
      <c r="B1315" s="6">
        <v>43467</v>
      </c>
      <c r="C1315" s="9">
        <v>77227</v>
      </c>
      <c r="D1315" s="4" t="s">
        <v>2421</v>
      </c>
      <c r="E1315" s="9">
        <v>37</v>
      </c>
      <c r="F1315" s="9">
        <v>1</v>
      </c>
      <c r="G1315" s="4" t="s">
        <v>43</v>
      </c>
      <c r="H1315" s="9">
        <v>8</v>
      </c>
      <c r="I1315" s="43" t="b">
        <v>1</v>
      </c>
      <c r="J1315" s="43" t="b">
        <v>1</v>
      </c>
      <c r="K1315" t="s">
        <v>135</v>
      </c>
      <c r="L1315" s="43" t="b">
        <v>1</v>
      </c>
      <c r="M1315" s="43" t="b">
        <v>1</v>
      </c>
      <c r="N1315" s="43" t="b">
        <v>1</v>
      </c>
      <c r="O1315" t="s">
        <v>138</v>
      </c>
      <c r="P1315" t="s">
        <v>138</v>
      </c>
      <c r="Q1315" t="s">
        <v>114</v>
      </c>
      <c r="R1315" t="s">
        <v>114</v>
      </c>
      <c r="S1315" t="s">
        <v>114</v>
      </c>
      <c r="T1315" t="s">
        <v>114</v>
      </c>
      <c r="U1315" t="s">
        <v>114</v>
      </c>
      <c r="V1315" t="s">
        <v>114</v>
      </c>
      <c r="W1315" s="5">
        <v>43461</v>
      </c>
      <c r="X1315" s="4" t="s">
        <v>114</v>
      </c>
      <c r="Y1315" s="4" t="s">
        <v>4732</v>
      </c>
      <c r="Z1315" s="4" t="s">
        <v>3158</v>
      </c>
      <c r="AA1315" s="4" t="s">
        <v>114</v>
      </c>
      <c r="AB1315" s="4" t="s">
        <v>74</v>
      </c>
      <c r="AC1315" s="9">
        <v>4</v>
      </c>
      <c r="AD1315" s="4" t="s">
        <v>2420</v>
      </c>
      <c r="AE1315" s="6">
        <v>43457</v>
      </c>
      <c r="AF1315" s="4" t="s">
        <v>114</v>
      </c>
      <c r="AG1315" s="9">
        <v>16</v>
      </c>
      <c r="AH1315" s="3" t="s">
        <v>74</v>
      </c>
      <c r="AI1315" s="3" t="s">
        <v>1338</v>
      </c>
      <c r="AJ1315" t="s">
        <v>114</v>
      </c>
      <c r="AK1315" t="s">
        <v>114</v>
      </c>
      <c r="AL1315" t="s">
        <v>114</v>
      </c>
      <c r="AM1315" s="43" t="b">
        <v>0</v>
      </c>
      <c r="AN1315" s="3"/>
      <c r="AO1315" s="3"/>
      <c r="AP1315" s="43" t="b">
        <v>0</v>
      </c>
      <c r="AQ1315" s="3" t="b">
        <v>0</v>
      </c>
    </row>
    <row r="1316" spans="1:43" x14ac:dyDescent="0.25">
      <c r="A1316" s="39" t="str">
        <f>_xlfn.CONCAT(Table4[[#This Row],[Order]],"-",Table4[[#This Row],[Line]])</f>
        <v>77227-39</v>
      </c>
      <c r="B1316" s="59">
        <v>43467</v>
      </c>
      <c r="C1316" s="57">
        <v>77227</v>
      </c>
      <c r="D1316" s="58" t="s">
        <v>2409</v>
      </c>
      <c r="E1316" s="57">
        <v>39</v>
      </c>
      <c r="F1316" s="57">
        <v>1</v>
      </c>
      <c r="G1316" s="58" t="s">
        <v>43</v>
      </c>
      <c r="H1316" s="57">
        <v>5</v>
      </c>
      <c r="I1316" s="43" t="b">
        <v>1</v>
      </c>
      <c r="J1316" s="43" t="b">
        <v>1</v>
      </c>
      <c r="K1316" t="s">
        <v>135</v>
      </c>
      <c r="L1316" s="43" t="b">
        <v>1</v>
      </c>
      <c r="M1316" s="43" t="b">
        <v>1</v>
      </c>
      <c r="N1316" s="43" t="b">
        <v>1</v>
      </c>
      <c r="O1316" t="s">
        <v>138</v>
      </c>
      <c r="P1316" t="s">
        <v>138</v>
      </c>
      <c r="Q1316" t="s">
        <v>114</v>
      </c>
      <c r="R1316" t="s">
        <v>114</v>
      </c>
      <c r="S1316" t="s">
        <v>114</v>
      </c>
      <c r="T1316" t="s">
        <v>114</v>
      </c>
      <c r="U1316" t="s">
        <v>114</v>
      </c>
      <c r="V1316" t="s">
        <v>114</v>
      </c>
      <c r="W1316" s="5">
        <v>43461</v>
      </c>
      <c r="X1316" s="58" t="s">
        <v>114</v>
      </c>
      <c r="Y1316" s="58" t="s">
        <v>4733</v>
      </c>
      <c r="Z1316" s="58" t="s">
        <v>3158</v>
      </c>
      <c r="AA1316" s="58" t="s">
        <v>114</v>
      </c>
      <c r="AB1316" s="58" t="s">
        <v>74</v>
      </c>
      <c r="AC1316" s="57">
        <v>4</v>
      </c>
      <c r="AD1316" s="58" t="s">
        <v>2422</v>
      </c>
      <c r="AE1316" s="59">
        <v>43457</v>
      </c>
      <c r="AF1316" s="58" t="s">
        <v>114</v>
      </c>
      <c r="AG1316" s="57">
        <v>10</v>
      </c>
      <c r="AH1316" s="3" t="s">
        <v>74</v>
      </c>
      <c r="AI1316" s="3" t="s">
        <v>1338</v>
      </c>
      <c r="AJ1316" t="s">
        <v>114</v>
      </c>
      <c r="AK1316" t="s">
        <v>114</v>
      </c>
      <c r="AL1316" t="s">
        <v>114</v>
      </c>
      <c r="AM1316" s="43" t="b">
        <v>0</v>
      </c>
      <c r="AN1316" s="3"/>
      <c r="AO1316" s="3"/>
      <c r="AP1316" s="43" t="b">
        <v>0</v>
      </c>
      <c r="AQ1316" s="3" t="b">
        <v>0</v>
      </c>
    </row>
    <row r="1317" spans="1:43" x14ac:dyDescent="0.25">
      <c r="A1317" s="39" t="str">
        <f>_xlfn.CONCAT(Table4[[#This Row],[Order]],"-",Table4[[#This Row],[Line]])</f>
        <v>77227-40</v>
      </c>
      <c r="B1317" s="59">
        <v>43467</v>
      </c>
      <c r="C1317" s="57">
        <v>77227</v>
      </c>
      <c r="D1317" s="58" t="s">
        <v>2424</v>
      </c>
      <c r="E1317" s="57">
        <v>40</v>
      </c>
      <c r="F1317" s="57">
        <v>1</v>
      </c>
      <c r="G1317" s="58" t="s">
        <v>43</v>
      </c>
      <c r="H1317" s="57">
        <v>4</v>
      </c>
      <c r="I1317" s="43" t="b">
        <v>1</v>
      </c>
      <c r="J1317" s="43" t="b">
        <v>1</v>
      </c>
      <c r="K1317" t="s">
        <v>135</v>
      </c>
      <c r="L1317" s="43" t="b">
        <v>1</v>
      </c>
      <c r="M1317" s="43" t="b">
        <v>1</v>
      </c>
      <c r="N1317" s="43" t="b">
        <v>1</v>
      </c>
      <c r="O1317" t="s">
        <v>138</v>
      </c>
      <c r="P1317" t="s">
        <v>138</v>
      </c>
      <c r="Q1317" t="s">
        <v>114</v>
      </c>
      <c r="R1317" t="s">
        <v>114</v>
      </c>
      <c r="S1317" t="s">
        <v>114</v>
      </c>
      <c r="T1317" t="s">
        <v>114</v>
      </c>
      <c r="U1317" t="s">
        <v>114</v>
      </c>
      <c r="V1317" t="s">
        <v>114</v>
      </c>
      <c r="W1317" s="5">
        <v>43461</v>
      </c>
      <c r="X1317" s="58" t="s">
        <v>114</v>
      </c>
      <c r="Y1317" s="58" t="s">
        <v>4734</v>
      </c>
      <c r="Z1317" s="58" t="s">
        <v>3159</v>
      </c>
      <c r="AA1317" s="58" t="s">
        <v>114</v>
      </c>
      <c r="AB1317" s="58" t="s">
        <v>74</v>
      </c>
      <c r="AC1317" s="57">
        <v>4</v>
      </c>
      <c r="AD1317" s="58" t="s">
        <v>2423</v>
      </c>
      <c r="AE1317" s="59">
        <v>43457</v>
      </c>
      <c r="AF1317" s="58" t="s">
        <v>114</v>
      </c>
      <c r="AG1317" s="57">
        <v>8</v>
      </c>
      <c r="AH1317" s="3" t="s">
        <v>74</v>
      </c>
      <c r="AI1317" s="3" t="s">
        <v>1338</v>
      </c>
      <c r="AJ1317" t="s">
        <v>114</v>
      </c>
      <c r="AK1317" t="s">
        <v>114</v>
      </c>
      <c r="AL1317" t="s">
        <v>114</v>
      </c>
      <c r="AM1317" s="43" t="b">
        <v>0</v>
      </c>
      <c r="AN1317" s="3"/>
      <c r="AO1317" s="3"/>
      <c r="AP1317" s="43" t="b">
        <v>0</v>
      </c>
      <c r="AQ1317" s="3" t="b">
        <v>0</v>
      </c>
    </row>
    <row r="1318" spans="1:43" x14ac:dyDescent="0.25">
      <c r="A1318" s="39" t="str">
        <f>_xlfn.CONCAT(Table4[[#This Row],[Order]],"-",Table4[[#This Row],[Line]])</f>
        <v>77227-41</v>
      </c>
      <c r="B1318" s="59">
        <v>43467</v>
      </c>
      <c r="C1318" s="57">
        <v>77227</v>
      </c>
      <c r="D1318" s="58" t="s">
        <v>2413</v>
      </c>
      <c r="E1318" s="57">
        <v>41</v>
      </c>
      <c r="F1318" s="57">
        <v>1</v>
      </c>
      <c r="G1318" s="58" t="s">
        <v>43</v>
      </c>
      <c r="H1318" s="57">
        <v>3</v>
      </c>
      <c r="I1318" s="43" t="b">
        <v>1</v>
      </c>
      <c r="J1318" s="43" t="b">
        <v>1</v>
      </c>
      <c r="K1318" t="s">
        <v>135</v>
      </c>
      <c r="L1318" s="43" t="b">
        <v>1</v>
      </c>
      <c r="M1318" s="43" t="b">
        <v>1</v>
      </c>
      <c r="N1318" s="43" t="b">
        <v>1</v>
      </c>
      <c r="O1318" t="s">
        <v>138</v>
      </c>
      <c r="P1318" t="s">
        <v>138</v>
      </c>
      <c r="Q1318" t="s">
        <v>114</v>
      </c>
      <c r="R1318" t="s">
        <v>114</v>
      </c>
      <c r="S1318" t="s">
        <v>114</v>
      </c>
      <c r="T1318" t="s">
        <v>114</v>
      </c>
      <c r="U1318" t="s">
        <v>114</v>
      </c>
      <c r="V1318" t="s">
        <v>114</v>
      </c>
      <c r="W1318" s="6">
        <v>43461</v>
      </c>
      <c r="X1318" s="58" t="s">
        <v>114</v>
      </c>
      <c r="Y1318" s="58" t="s">
        <v>4735</v>
      </c>
      <c r="Z1318" s="58" t="s">
        <v>3159</v>
      </c>
      <c r="AA1318" s="58" t="s">
        <v>114</v>
      </c>
      <c r="AB1318" s="58" t="s">
        <v>74</v>
      </c>
      <c r="AC1318" s="57">
        <v>4</v>
      </c>
      <c r="AD1318" s="58" t="s">
        <v>2425</v>
      </c>
      <c r="AE1318" s="59">
        <v>43457</v>
      </c>
      <c r="AF1318" s="58" t="s">
        <v>114</v>
      </c>
      <c r="AG1318" s="57">
        <v>6</v>
      </c>
      <c r="AH1318" s="3" t="s">
        <v>74</v>
      </c>
      <c r="AI1318" s="3" t="s">
        <v>1338</v>
      </c>
      <c r="AJ1318" t="s">
        <v>114</v>
      </c>
      <c r="AK1318" t="s">
        <v>114</v>
      </c>
      <c r="AL1318" t="s">
        <v>114</v>
      </c>
      <c r="AM1318" s="43" t="b">
        <v>0</v>
      </c>
      <c r="AN1318" s="55"/>
      <c r="AO1318" s="3"/>
      <c r="AP1318" s="43" t="b">
        <v>0</v>
      </c>
      <c r="AQ1318" s="3" t="b">
        <v>0</v>
      </c>
    </row>
    <row r="1319" spans="1:43" x14ac:dyDescent="0.25">
      <c r="A1319" s="39" t="str">
        <f>_xlfn.CONCAT(Table4[[#This Row],[Order]],"-",Table4[[#This Row],[Line]])</f>
        <v>77236-1</v>
      </c>
      <c r="B1319" s="59">
        <v>43468</v>
      </c>
      <c r="C1319" s="57">
        <v>77236</v>
      </c>
      <c r="D1319" s="58" t="s">
        <v>2669</v>
      </c>
      <c r="E1319" s="57">
        <v>1</v>
      </c>
      <c r="F1319" s="57">
        <v>1</v>
      </c>
      <c r="G1319" s="58" t="s">
        <v>29</v>
      </c>
      <c r="H1319" s="57">
        <v>1</v>
      </c>
      <c r="I1319" s="43" t="b">
        <v>1</v>
      </c>
      <c r="J1319" s="43" t="b">
        <v>1</v>
      </c>
      <c r="K1319" t="s">
        <v>135</v>
      </c>
      <c r="L1319" s="43" t="b">
        <v>1</v>
      </c>
      <c r="M1319" s="43" t="b">
        <v>1</v>
      </c>
      <c r="N1319" s="43" t="b">
        <v>1</v>
      </c>
      <c r="O1319" t="s">
        <v>138</v>
      </c>
      <c r="P1319" t="s">
        <v>114</v>
      </c>
      <c r="Q1319" t="s">
        <v>114</v>
      </c>
      <c r="R1319" t="s">
        <v>114</v>
      </c>
      <c r="S1319" t="s">
        <v>114</v>
      </c>
      <c r="T1319" t="s">
        <v>114</v>
      </c>
      <c r="U1319" t="s">
        <v>138</v>
      </c>
      <c r="V1319" t="s">
        <v>114</v>
      </c>
      <c r="W1319" s="5">
        <v>43462</v>
      </c>
      <c r="X1319" s="58" t="s">
        <v>114</v>
      </c>
      <c r="Y1319" s="58" t="s">
        <v>5234</v>
      </c>
      <c r="Z1319" s="58" t="s">
        <v>3531</v>
      </c>
      <c r="AA1319" s="58" t="s">
        <v>114</v>
      </c>
      <c r="AB1319" s="58" t="s">
        <v>74</v>
      </c>
      <c r="AC1319" s="57">
        <v>12</v>
      </c>
      <c r="AD1319" s="58" t="s">
        <v>2668</v>
      </c>
      <c r="AE1319" s="59">
        <v>43462</v>
      </c>
      <c r="AF1319" s="58" t="s">
        <v>114</v>
      </c>
      <c r="AG1319" s="57">
        <v>2</v>
      </c>
      <c r="AH1319" s="3" t="s">
        <v>74</v>
      </c>
      <c r="AI1319" s="3" t="s">
        <v>1320</v>
      </c>
      <c r="AJ1319" t="s">
        <v>114</v>
      </c>
      <c r="AK1319" t="s">
        <v>114</v>
      </c>
      <c r="AL1319" t="s">
        <v>114</v>
      </c>
      <c r="AM1319" s="43" t="b">
        <v>1</v>
      </c>
      <c r="AN1319" s="55">
        <v>43465.463167627298</v>
      </c>
      <c r="AO1319" s="3"/>
      <c r="AP1319" s="43" t="b">
        <v>1</v>
      </c>
      <c r="AQ1319" s="3" t="b">
        <v>0</v>
      </c>
    </row>
    <row r="1320" spans="1:43" x14ac:dyDescent="0.25">
      <c r="A1320" s="39" t="str">
        <f>_xlfn.CONCAT(Table4[[#This Row],[Order]],"-",Table4[[#This Row],[Line]])</f>
        <v>77242-1</v>
      </c>
      <c r="B1320" s="5">
        <v>43472</v>
      </c>
      <c r="C1320" s="8">
        <v>77242</v>
      </c>
      <c r="D1320" s="3" t="s">
        <v>2951</v>
      </c>
      <c r="E1320" s="8">
        <v>1</v>
      </c>
      <c r="F1320" s="8">
        <v>1</v>
      </c>
      <c r="G1320" s="3" t="s">
        <v>165</v>
      </c>
      <c r="H1320" s="8">
        <v>2</v>
      </c>
      <c r="I1320" s="43" t="b">
        <v>1</v>
      </c>
      <c r="J1320" s="43" t="b">
        <v>1</v>
      </c>
      <c r="K1320" t="s">
        <v>114</v>
      </c>
      <c r="L1320" s="43" t="b">
        <v>0</v>
      </c>
      <c r="M1320" s="43" t="b">
        <v>1</v>
      </c>
      <c r="N1320" s="43" t="b">
        <v>1</v>
      </c>
      <c r="O1320" t="s">
        <v>114</v>
      </c>
      <c r="P1320" t="s">
        <v>138</v>
      </c>
      <c r="Q1320" t="s">
        <v>114</v>
      </c>
      <c r="R1320" t="s">
        <v>114</v>
      </c>
      <c r="S1320" t="s">
        <v>114</v>
      </c>
      <c r="T1320" t="s">
        <v>114</v>
      </c>
      <c r="U1320" t="s">
        <v>114</v>
      </c>
      <c r="V1320" t="s">
        <v>114</v>
      </c>
      <c r="W1320" s="5">
        <v>43467</v>
      </c>
      <c r="X1320" s="3" t="s">
        <v>114</v>
      </c>
      <c r="Y1320" s="3"/>
      <c r="Z1320" s="3" t="s">
        <v>4027</v>
      </c>
      <c r="AA1320" s="3" t="s">
        <v>114</v>
      </c>
      <c r="AB1320" s="3" t="s">
        <v>112</v>
      </c>
      <c r="AC1320" s="8">
        <v>1</v>
      </c>
      <c r="AD1320" s="3" t="s">
        <v>1723</v>
      </c>
      <c r="AE1320" s="3"/>
      <c r="AF1320" s="3" t="s">
        <v>114</v>
      </c>
      <c r="AG1320" s="8">
        <v>4</v>
      </c>
      <c r="AH1320" s="3" t="s">
        <v>74</v>
      </c>
      <c r="AI1320" s="3" t="s">
        <v>1325</v>
      </c>
      <c r="AJ1320" t="s">
        <v>114</v>
      </c>
      <c r="AK1320" t="s">
        <v>114</v>
      </c>
      <c r="AL1320" t="s">
        <v>114</v>
      </c>
      <c r="AM1320" s="43" t="b">
        <v>0</v>
      </c>
      <c r="AN1320" s="3"/>
      <c r="AO1320" s="3"/>
      <c r="AP1320" s="43" t="b">
        <v>0</v>
      </c>
      <c r="AQ1320" s="3" t="b">
        <v>0</v>
      </c>
    </row>
    <row r="1321" spans="1:43" x14ac:dyDescent="0.25">
      <c r="A1321" s="39" t="str">
        <f>_xlfn.CONCAT(Table4[[#This Row],[Order]],"-",Table4[[#This Row],[Line]])</f>
        <v>77242-2</v>
      </c>
      <c r="B1321" s="5">
        <v>43472</v>
      </c>
      <c r="C1321" s="8">
        <v>77242</v>
      </c>
      <c r="D1321" s="3" t="s">
        <v>2952</v>
      </c>
      <c r="E1321" s="8">
        <v>2</v>
      </c>
      <c r="F1321" s="8">
        <v>1</v>
      </c>
      <c r="G1321" s="3" t="s">
        <v>165</v>
      </c>
      <c r="H1321" s="8">
        <v>2</v>
      </c>
      <c r="I1321" s="43" t="b">
        <v>1</v>
      </c>
      <c r="J1321" s="43" t="b">
        <v>1</v>
      </c>
      <c r="K1321" t="s">
        <v>114</v>
      </c>
      <c r="L1321" s="43" t="b">
        <v>0</v>
      </c>
      <c r="M1321" s="43" t="b">
        <v>1</v>
      </c>
      <c r="N1321" s="43" t="b">
        <v>1</v>
      </c>
      <c r="O1321" t="s">
        <v>114</v>
      </c>
      <c r="P1321" t="s">
        <v>138</v>
      </c>
      <c r="Q1321" t="s">
        <v>114</v>
      </c>
      <c r="R1321" t="s">
        <v>114</v>
      </c>
      <c r="S1321" t="s">
        <v>114</v>
      </c>
      <c r="T1321" t="s">
        <v>114</v>
      </c>
      <c r="U1321" t="s">
        <v>114</v>
      </c>
      <c r="V1321" t="s">
        <v>114</v>
      </c>
      <c r="W1321" s="5">
        <v>43467</v>
      </c>
      <c r="X1321" s="3" t="s">
        <v>114</v>
      </c>
      <c r="Y1321" s="3"/>
      <c r="Z1321" s="3" t="s">
        <v>4028</v>
      </c>
      <c r="AA1321" s="3" t="s">
        <v>114</v>
      </c>
      <c r="AB1321" s="3" t="s">
        <v>112</v>
      </c>
      <c r="AC1321" s="8">
        <v>1</v>
      </c>
      <c r="AD1321" s="3" t="s">
        <v>1724</v>
      </c>
      <c r="AE1321" s="3"/>
      <c r="AF1321" s="3" t="s">
        <v>114</v>
      </c>
      <c r="AG1321" s="8">
        <v>4</v>
      </c>
      <c r="AH1321" s="3" t="s">
        <v>74</v>
      </c>
      <c r="AI1321" s="3" t="s">
        <v>1325</v>
      </c>
      <c r="AJ1321" t="s">
        <v>114</v>
      </c>
      <c r="AK1321" t="s">
        <v>114</v>
      </c>
      <c r="AL1321" t="s">
        <v>114</v>
      </c>
      <c r="AM1321" s="43" t="b">
        <v>0</v>
      </c>
      <c r="AN1321" s="3"/>
      <c r="AO1321" s="3"/>
      <c r="AP1321" s="43" t="b">
        <v>0</v>
      </c>
      <c r="AQ1321" s="3" t="b">
        <v>0</v>
      </c>
    </row>
    <row r="1322" spans="1:43" x14ac:dyDescent="0.25">
      <c r="A1322" s="39" t="str">
        <f>_xlfn.CONCAT(Table4[[#This Row],[Order]],"-",Table4[[#This Row],[Line]])</f>
        <v>77242-3</v>
      </c>
      <c r="B1322" s="5">
        <v>43472</v>
      </c>
      <c r="C1322" s="8">
        <v>77242</v>
      </c>
      <c r="D1322" s="3" t="s">
        <v>1725</v>
      </c>
      <c r="E1322" s="8">
        <v>3</v>
      </c>
      <c r="F1322" s="8">
        <v>1</v>
      </c>
      <c r="G1322" s="3" t="s">
        <v>165</v>
      </c>
      <c r="H1322" s="8">
        <v>1</v>
      </c>
      <c r="I1322" s="43" t="b">
        <v>1</v>
      </c>
      <c r="J1322" s="43" t="b">
        <v>0</v>
      </c>
      <c r="K1322" t="s">
        <v>114</v>
      </c>
      <c r="L1322" s="43" t="b">
        <v>0</v>
      </c>
      <c r="M1322" s="43" t="b">
        <v>1</v>
      </c>
      <c r="N1322" s="43" t="b">
        <v>1</v>
      </c>
      <c r="O1322" t="s">
        <v>114</v>
      </c>
      <c r="P1322" t="s">
        <v>23</v>
      </c>
      <c r="Q1322" t="s">
        <v>114</v>
      </c>
      <c r="R1322" t="s">
        <v>114</v>
      </c>
      <c r="S1322" t="s">
        <v>114</v>
      </c>
      <c r="T1322" t="s">
        <v>114</v>
      </c>
      <c r="U1322" t="s">
        <v>114</v>
      </c>
      <c r="V1322" t="s">
        <v>23</v>
      </c>
      <c r="W1322" s="5">
        <v>43467</v>
      </c>
      <c r="X1322" s="3" t="s">
        <v>114</v>
      </c>
      <c r="Y1322" s="3"/>
      <c r="Z1322" s="3" t="s">
        <v>4029</v>
      </c>
      <c r="AA1322" s="3" t="s">
        <v>117</v>
      </c>
      <c r="AB1322" s="3" t="s">
        <v>112</v>
      </c>
      <c r="AC1322" s="8">
        <v>1</v>
      </c>
      <c r="AD1322" s="3" t="s">
        <v>3785</v>
      </c>
      <c r="AE1322" s="3"/>
      <c r="AF1322" s="3" t="s">
        <v>114</v>
      </c>
      <c r="AG1322" s="8">
        <v>2</v>
      </c>
      <c r="AH1322" s="3" t="s">
        <v>74</v>
      </c>
      <c r="AI1322" s="3" t="s">
        <v>1325</v>
      </c>
      <c r="AJ1322" t="s">
        <v>114</v>
      </c>
      <c r="AK1322" t="s">
        <v>114</v>
      </c>
      <c r="AL1322" t="s">
        <v>114</v>
      </c>
      <c r="AM1322" s="43" t="b">
        <v>0</v>
      </c>
      <c r="AN1322" s="3"/>
      <c r="AO1322" s="3"/>
      <c r="AP1322" s="43" t="b">
        <v>0</v>
      </c>
      <c r="AQ1322" s="3" t="b">
        <v>1</v>
      </c>
    </row>
    <row r="1323" spans="1:43" x14ac:dyDescent="0.25">
      <c r="A1323" s="39" t="str">
        <f>_xlfn.CONCAT(Table4[[#This Row],[Order]],"-",Table4[[#This Row],[Line]])</f>
        <v>77246-1</v>
      </c>
      <c r="B1323" s="5">
        <v>43476</v>
      </c>
      <c r="C1323" s="8">
        <v>77246</v>
      </c>
      <c r="D1323" s="3" t="s">
        <v>5257</v>
      </c>
      <c r="E1323" s="8">
        <v>1</v>
      </c>
      <c r="F1323" s="8">
        <v>1</v>
      </c>
      <c r="G1323" s="3" t="s">
        <v>42</v>
      </c>
      <c r="H1323" s="8">
        <v>2</v>
      </c>
      <c r="I1323" s="43" t="b">
        <v>0</v>
      </c>
      <c r="J1323" s="43" t="b">
        <v>0</v>
      </c>
      <c r="K1323" t="s">
        <v>114</v>
      </c>
      <c r="L1323" s="43" t="b">
        <v>0</v>
      </c>
      <c r="M1323" s="43" t="b">
        <v>0</v>
      </c>
      <c r="N1323" s="43" t="b">
        <v>0</v>
      </c>
      <c r="O1323" t="s">
        <v>114</v>
      </c>
      <c r="P1323" t="s">
        <v>114</v>
      </c>
      <c r="Q1323" t="s">
        <v>114</v>
      </c>
      <c r="R1323" t="s">
        <v>114</v>
      </c>
      <c r="S1323" t="s">
        <v>114</v>
      </c>
      <c r="T1323" t="s">
        <v>114</v>
      </c>
      <c r="U1323" t="s">
        <v>114</v>
      </c>
      <c r="V1323" t="s">
        <v>114</v>
      </c>
      <c r="W1323" s="5">
        <v>43473</v>
      </c>
      <c r="X1323" s="3" t="s">
        <v>114</v>
      </c>
      <c r="Y1323" s="3"/>
      <c r="Z1323" s="3" t="s">
        <v>1141</v>
      </c>
      <c r="AA1323" s="3" t="s">
        <v>114</v>
      </c>
      <c r="AB1323" s="3" t="s">
        <v>74</v>
      </c>
      <c r="AC1323" s="8">
        <v>12</v>
      </c>
      <c r="AD1323" s="3" t="s">
        <v>98</v>
      </c>
      <c r="AE1323" s="3"/>
      <c r="AF1323" s="3" t="s">
        <v>114</v>
      </c>
      <c r="AG1323" s="8">
        <v>4</v>
      </c>
      <c r="AH1323" s="3" t="s">
        <v>74</v>
      </c>
      <c r="AI1323" s="3" t="s">
        <v>1336</v>
      </c>
      <c r="AJ1323" t="s">
        <v>114</v>
      </c>
      <c r="AK1323" t="s">
        <v>114</v>
      </c>
      <c r="AL1323" t="s">
        <v>114</v>
      </c>
      <c r="AM1323" s="43" t="b">
        <v>0</v>
      </c>
      <c r="AN1323" s="3"/>
      <c r="AO1323" s="3"/>
      <c r="AP1323" s="43" t="b">
        <v>0</v>
      </c>
      <c r="AQ1323" s="3" t="b">
        <v>0</v>
      </c>
    </row>
    <row r="1324" spans="1:43" x14ac:dyDescent="0.25">
      <c r="A1324" s="39" t="str">
        <f>_xlfn.CONCAT(Table4[[#This Row],[Order]],"-",Table4[[#This Row],[Line]])</f>
        <v>77249-1</v>
      </c>
      <c r="B1324" s="5">
        <v>43483</v>
      </c>
      <c r="C1324" s="8">
        <v>77249</v>
      </c>
      <c r="D1324" s="3" t="s">
        <v>4067</v>
      </c>
      <c r="E1324" s="8">
        <v>1</v>
      </c>
      <c r="F1324" s="8">
        <v>1</v>
      </c>
      <c r="G1324" s="3" t="s">
        <v>42</v>
      </c>
      <c r="H1324" s="8">
        <v>2</v>
      </c>
      <c r="I1324" s="43" t="b">
        <v>0</v>
      </c>
      <c r="J1324" s="43" t="b">
        <v>0</v>
      </c>
      <c r="K1324" t="s">
        <v>114</v>
      </c>
      <c r="L1324" s="43" t="b">
        <v>0</v>
      </c>
      <c r="M1324" s="43" t="b">
        <v>0</v>
      </c>
      <c r="N1324" s="43" t="b">
        <v>0</v>
      </c>
      <c r="O1324" t="s">
        <v>114</v>
      </c>
      <c r="P1324" t="s">
        <v>114</v>
      </c>
      <c r="Q1324" t="s">
        <v>114</v>
      </c>
      <c r="R1324" t="s">
        <v>114</v>
      </c>
      <c r="S1324" t="s">
        <v>114</v>
      </c>
      <c r="T1324" t="s">
        <v>114</v>
      </c>
      <c r="U1324" t="s">
        <v>114</v>
      </c>
      <c r="V1324" t="s">
        <v>114</v>
      </c>
      <c r="W1324" s="5">
        <v>43480</v>
      </c>
      <c r="X1324" s="3" t="s">
        <v>151</v>
      </c>
      <c r="Y1324" s="3"/>
      <c r="Z1324" s="3" t="s">
        <v>4823</v>
      </c>
      <c r="AA1324" s="3" t="s">
        <v>114</v>
      </c>
      <c r="AB1324" s="3" t="s">
        <v>168</v>
      </c>
      <c r="AC1324" s="8">
        <v>1</v>
      </c>
      <c r="AD1324" s="3" t="s">
        <v>4066</v>
      </c>
      <c r="AE1324" s="3"/>
      <c r="AF1324" s="3" t="s">
        <v>114</v>
      </c>
      <c r="AG1324" s="8">
        <v>2</v>
      </c>
      <c r="AH1324" s="3" t="s">
        <v>180</v>
      </c>
      <c r="AI1324" s="3" t="s">
        <v>1452</v>
      </c>
      <c r="AJ1324" t="s">
        <v>114</v>
      </c>
      <c r="AK1324" t="s">
        <v>114</v>
      </c>
      <c r="AL1324" t="s">
        <v>114</v>
      </c>
      <c r="AM1324" s="43" t="b">
        <v>0</v>
      </c>
      <c r="AN1324" s="3"/>
      <c r="AO1324" s="3"/>
      <c r="AP1324" s="43" t="b">
        <v>0</v>
      </c>
      <c r="AQ1324" s="3" t="b">
        <v>0</v>
      </c>
    </row>
    <row r="1325" spans="1:43" x14ac:dyDescent="0.25">
      <c r="A1325" s="39" t="str">
        <f>_xlfn.CONCAT(Table4[[#This Row],[Order]],"-",Table4[[#This Row],[Line]])</f>
        <v>77249-2</v>
      </c>
      <c r="B1325" s="59">
        <v>43475</v>
      </c>
      <c r="C1325" s="57">
        <v>77249</v>
      </c>
      <c r="D1325" s="58" t="s">
        <v>4926</v>
      </c>
      <c r="E1325" s="57">
        <v>2</v>
      </c>
      <c r="F1325" s="57">
        <v>1</v>
      </c>
      <c r="G1325" s="58" t="s">
        <v>42</v>
      </c>
      <c r="H1325" s="57">
        <v>1</v>
      </c>
      <c r="I1325" s="43" t="b">
        <v>0</v>
      </c>
      <c r="J1325" s="43" t="b">
        <v>0</v>
      </c>
      <c r="K1325" t="s">
        <v>114</v>
      </c>
      <c r="L1325" s="43" t="b">
        <v>0</v>
      </c>
      <c r="M1325" s="43" t="b">
        <v>0</v>
      </c>
      <c r="N1325" s="43" t="b">
        <v>0</v>
      </c>
      <c r="O1325" t="s">
        <v>114</v>
      </c>
      <c r="P1325" t="s">
        <v>114</v>
      </c>
      <c r="Q1325" t="s">
        <v>114</v>
      </c>
      <c r="R1325" t="s">
        <v>114</v>
      </c>
      <c r="S1325" t="s">
        <v>114</v>
      </c>
      <c r="T1325" t="s">
        <v>114</v>
      </c>
      <c r="U1325" t="s">
        <v>114</v>
      </c>
      <c r="V1325" t="s">
        <v>114</v>
      </c>
      <c r="W1325" s="6">
        <v>43472</v>
      </c>
      <c r="X1325" s="58" t="s">
        <v>151</v>
      </c>
      <c r="Y1325" s="58"/>
      <c r="Z1325" s="58" t="s">
        <v>2306</v>
      </c>
      <c r="AA1325" s="58" t="s">
        <v>114</v>
      </c>
      <c r="AB1325" s="58" t="s">
        <v>168</v>
      </c>
      <c r="AC1325" s="57">
        <v>1</v>
      </c>
      <c r="AD1325" s="58" t="s">
        <v>4925</v>
      </c>
      <c r="AE1325" s="59"/>
      <c r="AF1325" s="58" t="s">
        <v>114</v>
      </c>
      <c r="AG1325" s="57">
        <v>7</v>
      </c>
      <c r="AH1325" s="3" t="s">
        <v>180</v>
      </c>
      <c r="AI1325" s="3" t="s">
        <v>1452</v>
      </c>
      <c r="AJ1325" t="s">
        <v>114</v>
      </c>
      <c r="AK1325" t="s">
        <v>114</v>
      </c>
      <c r="AL1325" t="s">
        <v>114</v>
      </c>
      <c r="AM1325" s="43" t="b">
        <v>0</v>
      </c>
      <c r="AN1325" s="55"/>
      <c r="AO1325" s="3"/>
      <c r="AP1325" s="43" t="b">
        <v>0</v>
      </c>
      <c r="AQ1325" s="3" t="b">
        <v>0</v>
      </c>
    </row>
    <row r="1326" spans="1:43" x14ac:dyDescent="0.25">
      <c r="A1326" s="39" t="str">
        <f>_xlfn.CONCAT(Table4[[#This Row],[Order]],"-",Table4[[#This Row],[Line]])</f>
        <v>77249-3</v>
      </c>
      <c r="B1326" s="59">
        <v>43489</v>
      </c>
      <c r="C1326" s="57">
        <v>77249</v>
      </c>
      <c r="D1326" s="58" t="s">
        <v>4070</v>
      </c>
      <c r="E1326" s="57">
        <v>3</v>
      </c>
      <c r="F1326" s="57">
        <v>1</v>
      </c>
      <c r="G1326" s="58" t="s">
        <v>42</v>
      </c>
      <c r="H1326" s="57">
        <v>1</v>
      </c>
      <c r="I1326" s="43" t="b">
        <v>0</v>
      </c>
      <c r="J1326" s="43" t="b">
        <v>0</v>
      </c>
      <c r="K1326" t="s">
        <v>114</v>
      </c>
      <c r="L1326" s="43" t="b">
        <v>0</v>
      </c>
      <c r="M1326" s="43" t="b">
        <v>0</v>
      </c>
      <c r="N1326" s="43" t="b">
        <v>0</v>
      </c>
      <c r="O1326" t="s">
        <v>114</v>
      </c>
      <c r="P1326" t="s">
        <v>114</v>
      </c>
      <c r="Q1326" t="s">
        <v>114</v>
      </c>
      <c r="R1326" t="s">
        <v>114</v>
      </c>
      <c r="S1326" t="s">
        <v>114</v>
      </c>
      <c r="T1326" t="s">
        <v>114</v>
      </c>
      <c r="U1326" t="s">
        <v>114</v>
      </c>
      <c r="V1326" t="s">
        <v>114</v>
      </c>
      <c r="W1326" s="6">
        <v>43486</v>
      </c>
      <c r="X1326" s="58" t="s">
        <v>114</v>
      </c>
      <c r="Y1326" s="58"/>
      <c r="Z1326" s="58" t="s">
        <v>5132</v>
      </c>
      <c r="AA1326" s="58" t="s">
        <v>114</v>
      </c>
      <c r="AB1326" s="58" t="s">
        <v>168</v>
      </c>
      <c r="AC1326" s="57">
        <v>4</v>
      </c>
      <c r="AD1326" s="58" t="s">
        <v>4069</v>
      </c>
      <c r="AE1326" s="59"/>
      <c r="AF1326" s="58" t="s">
        <v>114</v>
      </c>
      <c r="AG1326" s="57">
        <v>1</v>
      </c>
      <c r="AH1326" s="3" t="s">
        <v>180</v>
      </c>
      <c r="AI1326" s="3" t="s">
        <v>1452</v>
      </c>
      <c r="AJ1326" t="s">
        <v>114</v>
      </c>
      <c r="AK1326" t="s">
        <v>114</v>
      </c>
      <c r="AL1326" t="s">
        <v>114</v>
      </c>
      <c r="AM1326" s="43" t="b">
        <v>0</v>
      </c>
      <c r="AN1326" s="55"/>
      <c r="AO1326" s="3"/>
      <c r="AP1326" s="43" t="b">
        <v>0</v>
      </c>
      <c r="AQ1326" s="3" t="b">
        <v>0</v>
      </c>
    </row>
    <row r="1327" spans="1:43" x14ac:dyDescent="0.25">
      <c r="A1327" s="39" t="str">
        <f>_xlfn.CONCAT(Table4[[#This Row],[Order]],"-",Table4[[#This Row],[Line]])</f>
        <v>77249-4</v>
      </c>
      <c r="B1327" s="5">
        <v>43483</v>
      </c>
      <c r="C1327" s="8">
        <v>77249</v>
      </c>
      <c r="D1327" s="3" t="s">
        <v>4072</v>
      </c>
      <c r="E1327" s="8">
        <v>4</v>
      </c>
      <c r="F1327" s="8">
        <v>1</v>
      </c>
      <c r="G1327" s="3" t="s">
        <v>42</v>
      </c>
      <c r="H1327" s="8">
        <v>1</v>
      </c>
      <c r="I1327" s="43" t="b">
        <v>0</v>
      </c>
      <c r="J1327" s="43" t="b">
        <v>0</v>
      </c>
      <c r="K1327" t="s">
        <v>114</v>
      </c>
      <c r="L1327" s="43" t="b">
        <v>0</v>
      </c>
      <c r="M1327" s="43" t="b">
        <v>0</v>
      </c>
      <c r="N1327" s="43" t="b">
        <v>0</v>
      </c>
      <c r="O1327" t="s">
        <v>114</v>
      </c>
      <c r="P1327" t="s">
        <v>114</v>
      </c>
      <c r="Q1327" t="s">
        <v>114</v>
      </c>
      <c r="R1327" t="s">
        <v>114</v>
      </c>
      <c r="S1327" t="s">
        <v>114</v>
      </c>
      <c r="T1327" t="s">
        <v>114</v>
      </c>
      <c r="U1327" t="s">
        <v>114</v>
      </c>
      <c r="V1327" t="s">
        <v>114</v>
      </c>
      <c r="W1327" s="5">
        <v>43480</v>
      </c>
      <c r="X1327" s="3" t="s">
        <v>114</v>
      </c>
      <c r="Y1327" s="3"/>
      <c r="Z1327" s="3" t="s">
        <v>5124</v>
      </c>
      <c r="AA1327" s="3" t="s">
        <v>114</v>
      </c>
      <c r="AB1327" s="3" t="s">
        <v>168</v>
      </c>
      <c r="AC1327" s="8">
        <v>1</v>
      </c>
      <c r="AD1327" s="3" t="s">
        <v>4071</v>
      </c>
      <c r="AE1327" s="3"/>
      <c r="AF1327" s="3" t="s">
        <v>114</v>
      </c>
      <c r="AG1327" s="8">
        <v>4</v>
      </c>
      <c r="AH1327" s="3" t="s">
        <v>180</v>
      </c>
      <c r="AI1327" s="3" t="s">
        <v>1452</v>
      </c>
      <c r="AJ1327" t="s">
        <v>114</v>
      </c>
      <c r="AK1327" t="s">
        <v>114</v>
      </c>
      <c r="AL1327" t="s">
        <v>114</v>
      </c>
      <c r="AM1327" s="43" t="b">
        <v>0</v>
      </c>
      <c r="AN1327" s="3"/>
      <c r="AO1327" s="3"/>
      <c r="AP1327" s="43" t="b">
        <v>0</v>
      </c>
      <c r="AQ1327" s="3" t="b">
        <v>0</v>
      </c>
    </row>
    <row r="1328" spans="1:43" x14ac:dyDescent="0.25">
      <c r="A1328" s="39" t="str">
        <f>_xlfn.CONCAT(Table4[[#This Row],[Order]],"-",Table4[[#This Row],[Line]])</f>
        <v>77249-7</v>
      </c>
      <c r="B1328" s="1">
        <v>43475</v>
      </c>
      <c r="C1328" s="10">
        <v>77249</v>
      </c>
      <c r="D1328" s="7" t="s">
        <v>4074</v>
      </c>
      <c r="E1328" s="10">
        <v>7</v>
      </c>
      <c r="F1328" s="10">
        <v>1</v>
      </c>
      <c r="G1328" s="7" t="s">
        <v>42</v>
      </c>
      <c r="H1328" s="10">
        <v>3</v>
      </c>
      <c r="I1328" s="43" t="b">
        <v>0</v>
      </c>
      <c r="J1328" s="43" t="b">
        <v>0</v>
      </c>
      <c r="K1328" t="s">
        <v>114</v>
      </c>
      <c r="L1328" s="43" t="b">
        <v>0</v>
      </c>
      <c r="M1328" s="43" t="b">
        <v>0</v>
      </c>
      <c r="N1328" s="43" t="b">
        <v>0</v>
      </c>
      <c r="O1328" t="s">
        <v>114</v>
      </c>
      <c r="P1328" t="s">
        <v>114</v>
      </c>
      <c r="Q1328" t="s">
        <v>114</v>
      </c>
      <c r="R1328" t="s">
        <v>114</v>
      </c>
      <c r="S1328" t="s">
        <v>114</v>
      </c>
      <c r="T1328" t="s">
        <v>114</v>
      </c>
      <c r="U1328" t="s">
        <v>114</v>
      </c>
      <c r="V1328" t="s">
        <v>114</v>
      </c>
      <c r="W1328" s="5">
        <v>43472</v>
      </c>
      <c r="X1328" s="7" t="s">
        <v>151</v>
      </c>
      <c r="Y1328" s="7"/>
      <c r="Z1328" s="7" t="s">
        <v>5104</v>
      </c>
      <c r="AA1328" s="7" t="s">
        <v>114</v>
      </c>
      <c r="AB1328" s="7" t="s">
        <v>168</v>
      </c>
      <c r="AC1328" s="10">
        <v>1</v>
      </c>
      <c r="AD1328" s="7" t="s">
        <v>4073</v>
      </c>
      <c r="AE1328" s="7"/>
      <c r="AF1328" s="7" t="s">
        <v>114</v>
      </c>
      <c r="AG1328" s="10">
        <v>3</v>
      </c>
      <c r="AH1328" s="3" t="s">
        <v>180</v>
      </c>
      <c r="AI1328" s="3" t="s">
        <v>1452</v>
      </c>
      <c r="AJ1328" t="s">
        <v>114</v>
      </c>
      <c r="AK1328" t="s">
        <v>114</v>
      </c>
      <c r="AL1328" t="s">
        <v>114</v>
      </c>
      <c r="AM1328" s="43" t="b">
        <v>0</v>
      </c>
      <c r="AN1328" s="3"/>
      <c r="AO1328" s="3"/>
      <c r="AP1328" s="43" t="b">
        <v>0</v>
      </c>
      <c r="AQ1328" s="3" t="b">
        <v>0</v>
      </c>
    </row>
    <row r="1329" spans="1:43" x14ac:dyDescent="0.25">
      <c r="A1329" s="39" t="str">
        <f>_xlfn.CONCAT(Table4[[#This Row],[Order]],"-",Table4[[#This Row],[Line]])</f>
        <v>77249-9</v>
      </c>
      <c r="B1329" s="1">
        <v>43475</v>
      </c>
      <c r="C1329" s="10">
        <v>77249</v>
      </c>
      <c r="D1329" s="7" t="s">
        <v>4076</v>
      </c>
      <c r="E1329" s="10">
        <v>9</v>
      </c>
      <c r="F1329" s="10">
        <v>1</v>
      </c>
      <c r="G1329" s="7" t="s">
        <v>42</v>
      </c>
      <c r="H1329" s="10">
        <v>1</v>
      </c>
      <c r="I1329" s="43" t="b">
        <v>0</v>
      </c>
      <c r="J1329" s="43" t="b">
        <v>0</v>
      </c>
      <c r="K1329" t="s">
        <v>114</v>
      </c>
      <c r="L1329" s="43" t="b">
        <v>0</v>
      </c>
      <c r="M1329" s="43" t="b">
        <v>0</v>
      </c>
      <c r="N1329" s="43" t="b">
        <v>0</v>
      </c>
      <c r="O1329" t="s">
        <v>114</v>
      </c>
      <c r="P1329" t="s">
        <v>114</v>
      </c>
      <c r="Q1329" t="s">
        <v>114</v>
      </c>
      <c r="R1329" t="s">
        <v>114</v>
      </c>
      <c r="S1329" t="s">
        <v>114</v>
      </c>
      <c r="T1329" t="s">
        <v>114</v>
      </c>
      <c r="U1329" t="s">
        <v>114</v>
      </c>
      <c r="V1329" t="s">
        <v>114</v>
      </c>
      <c r="W1329" s="5">
        <v>43472</v>
      </c>
      <c r="X1329" s="7" t="s">
        <v>151</v>
      </c>
      <c r="Y1329" s="7"/>
      <c r="Z1329" s="7" t="s">
        <v>5105</v>
      </c>
      <c r="AA1329" s="7" t="s">
        <v>114</v>
      </c>
      <c r="AB1329" s="7" t="s">
        <v>168</v>
      </c>
      <c r="AC1329" s="10">
        <v>1</v>
      </c>
      <c r="AD1329" s="7" t="s">
        <v>4075</v>
      </c>
      <c r="AE1329" s="7"/>
      <c r="AF1329" s="7" t="s">
        <v>114</v>
      </c>
      <c r="AG1329" s="10">
        <v>4</v>
      </c>
      <c r="AH1329" s="3" t="s">
        <v>180</v>
      </c>
      <c r="AI1329" s="3" t="s">
        <v>1452</v>
      </c>
      <c r="AJ1329" t="s">
        <v>114</v>
      </c>
      <c r="AK1329" t="s">
        <v>114</v>
      </c>
      <c r="AL1329" t="s">
        <v>114</v>
      </c>
      <c r="AM1329" s="43" t="b">
        <v>0</v>
      </c>
      <c r="AN1329" s="3"/>
      <c r="AO1329" s="3"/>
      <c r="AP1329" s="43" t="b">
        <v>0</v>
      </c>
      <c r="AQ1329" s="3" t="b">
        <v>0</v>
      </c>
    </row>
    <row r="1330" spans="1:43" x14ac:dyDescent="0.25">
      <c r="A1330" s="39" t="str">
        <f>_xlfn.CONCAT(Table4[[#This Row],[Order]],"-",Table4[[#This Row],[Line]])</f>
        <v>77249-10</v>
      </c>
      <c r="B1330" s="5">
        <v>43489</v>
      </c>
      <c r="C1330" s="8">
        <v>77249</v>
      </c>
      <c r="D1330" s="3" t="s">
        <v>4078</v>
      </c>
      <c r="E1330" s="8">
        <v>10</v>
      </c>
      <c r="F1330" s="8">
        <v>1</v>
      </c>
      <c r="G1330" s="3" t="s">
        <v>42</v>
      </c>
      <c r="H1330" s="8">
        <v>1</v>
      </c>
      <c r="I1330" s="43" t="b">
        <v>0</v>
      </c>
      <c r="J1330" s="43" t="b">
        <v>0</v>
      </c>
      <c r="K1330" t="s">
        <v>114</v>
      </c>
      <c r="L1330" s="43" t="b">
        <v>0</v>
      </c>
      <c r="M1330" s="43" t="b">
        <v>0</v>
      </c>
      <c r="N1330" s="43" t="b">
        <v>0</v>
      </c>
      <c r="O1330" t="s">
        <v>114</v>
      </c>
      <c r="P1330" t="s">
        <v>114</v>
      </c>
      <c r="Q1330" t="s">
        <v>114</v>
      </c>
      <c r="R1330" t="s">
        <v>114</v>
      </c>
      <c r="S1330" t="s">
        <v>114</v>
      </c>
      <c r="T1330" t="s">
        <v>114</v>
      </c>
      <c r="U1330" t="s">
        <v>114</v>
      </c>
      <c r="V1330" t="s">
        <v>114</v>
      </c>
      <c r="W1330" s="5">
        <v>43486</v>
      </c>
      <c r="X1330" s="3" t="s">
        <v>114</v>
      </c>
      <c r="Y1330" s="3"/>
      <c r="Z1330" s="3" t="s">
        <v>5133</v>
      </c>
      <c r="AA1330" s="3" t="s">
        <v>114</v>
      </c>
      <c r="AB1330" s="3" t="s">
        <v>168</v>
      </c>
      <c r="AC1330" s="8">
        <v>4</v>
      </c>
      <c r="AD1330" s="3" t="s">
        <v>4077</v>
      </c>
      <c r="AE1330" s="3"/>
      <c r="AF1330" s="3" t="s">
        <v>114</v>
      </c>
      <c r="AG1330" s="8">
        <v>1</v>
      </c>
      <c r="AH1330" s="3" t="s">
        <v>180</v>
      </c>
      <c r="AI1330" s="3" t="s">
        <v>1452</v>
      </c>
      <c r="AJ1330" t="s">
        <v>114</v>
      </c>
      <c r="AK1330" t="s">
        <v>114</v>
      </c>
      <c r="AL1330" t="s">
        <v>114</v>
      </c>
      <c r="AM1330" s="43" t="b">
        <v>0</v>
      </c>
      <c r="AN1330" s="3"/>
      <c r="AO1330" s="3"/>
      <c r="AP1330" s="43" t="b">
        <v>0</v>
      </c>
      <c r="AQ1330" s="3" t="b">
        <v>0</v>
      </c>
    </row>
    <row r="1331" spans="1:43" x14ac:dyDescent="0.25">
      <c r="A1331" s="39" t="str">
        <f>_xlfn.CONCAT(Table4[[#This Row],[Order]],"-",Table4[[#This Row],[Line]])</f>
        <v>77249-11</v>
      </c>
      <c r="B1331" s="5">
        <v>43489</v>
      </c>
      <c r="C1331" s="8">
        <v>77249</v>
      </c>
      <c r="D1331" s="3" t="s">
        <v>4080</v>
      </c>
      <c r="E1331" s="8">
        <v>11</v>
      </c>
      <c r="F1331" s="8">
        <v>1</v>
      </c>
      <c r="G1331" s="3" t="s">
        <v>42</v>
      </c>
      <c r="H1331" s="8">
        <v>1</v>
      </c>
      <c r="I1331" s="43" t="b">
        <v>0</v>
      </c>
      <c r="J1331" s="43" t="b">
        <v>0</v>
      </c>
      <c r="K1331" t="s">
        <v>114</v>
      </c>
      <c r="L1331" s="43" t="b">
        <v>0</v>
      </c>
      <c r="M1331" s="43" t="b">
        <v>0</v>
      </c>
      <c r="N1331" s="43" t="b">
        <v>0</v>
      </c>
      <c r="O1331" t="s">
        <v>114</v>
      </c>
      <c r="P1331" t="s">
        <v>114</v>
      </c>
      <c r="Q1331" t="s">
        <v>114</v>
      </c>
      <c r="R1331" t="s">
        <v>114</v>
      </c>
      <c r="S1331" t="s">
        <v>114</v>
      </c>
      <c r="T1331" t="s">
        <v>114</v>
      </c>
      <c r="U1331" t="s">
        <v>114</v>
      </c>
      <c r="V1331" t="s">
        <v>114</v>
      </c>
      <c r="W1331" s="5">
        <v>43486</v>
      </c>
      <c r="X1331" s="3" t="s">
        <v>114</v>
      </c>
      <c r="Y1331" s="3"/>
      <c r="Z1331" s="3" t="s">
        <v>5133</v>
      </c>
      <c r="AA1331" s="3" t="s">
        <v>114</v>
      </c>
      <c r="AB1331" s="3" t="s">
        <v>168</v>
      </c>
      <c r="AC1331" s="8">
        <v>4</v>
      </c>
      <c r="AD1331" s="3" t="s">
        <v>4079</v>
      </c>
      <c r="AE1331" s="3"/>
      <c r="AF1331" s="3" t="s">
        <v>114</v>
      </c>
      <c r="AG1331" s="8">
        <v>1</v>
      </c>
      <c r="AH1331" s="3" t="s">
        <v>180</v>
      </c>
      <c r="AI1331" s="3" t="s">
        <v>1452</v>
      </c>
      <c r="AJ1331" t="s">
        <v>114</v>
      </c>
      <c r="AK1331" t="s">
        <v>114</v>
      </c>
      <c r="AL1331" t="s">
        <v>114</v>
      </c>
      <c r="AM1331" s="43" t="b">
        <v>0</v>
      </c>
      <c r="AN1331" s="3"/>
      <c r="AO1331" s="3"/>
      <c r="AP1331" s="43" t="b">
        <v>0</v>
      </c>
      <c r="AQ1331" s="3" t="b">
        <v>0</v>
      </c>
    </row>
    <row r="1332" spans="1:43" x14ac:dyDescent="0.25">
      <c r="A1332" s="39" t="str">
        <f>_xlfn.CONCAT(Table4[[#This Row],[Order]],"-",Table4[[#This Row],[Line]])</f>
        <v>77249-12</v>
      </c>
      <c r="B1332" s="1">
        <v>43475</v>
      </c>
      <c r="C1332" s="10">
        <v>77249</v>
      </c>
      <c r="D1332" s="7" t="s">
        <v>4082</v>
      </c>
      <c r="E1332" s="10">
        <v>12</v>
      </c>
      <c r="F1332" s="10">
        <v>1</v>
      </c>
      <c r="G1332" s="7" t="s">
        <v>42</v>
      </c>
      <c r="H1332" s="10">
        <v>1</v>
      </c>
      <c r="I1332" s="43" t="b">
        <v>0</v>
      </c>
      <c r="J1332" s="43" t="b">
        <v>0</v>
      </c>
      <c r="K1332" t="s">
        <v>114</v>
      </c>
      <c r="L1332" s="43" t="b">
        <v>0</v>
      </c>
      <c r="M1332" s="43" t="b">
        <v>0</v>
      </c>
      <c r="N1332" s="43" t="b">
        <v>0</v>
      </c>
      <c r="O1332" t="s">
        <v>114</v>
      </c>
      <c r="P1332" t="s">
        <v>114</v>
      </c>
      <c r="Q1332" t="s">
        <v>114</v>
      </c>
      <c r="R1332" t="s">
        <v>114</v>
      </c>
      <c r="S1332" t="s">
        <v>114</v>
      </c>
      <c r="T1332" t="s">
        <v>114</v>
      </c>
      <c r="U1332" t="s">
        <v>114</v>
      </c>
      <c r="V1332" t="s">
        <v>114</v>
      </c>
      <c r="W1332" s="5">
        <v>43472</v>
      </c>
      <c r="X1332" s="7" t="s">
        <v>151</v>
      </c>
      <c r="Y1332" s="7"/>
      <c r="Z1332" s="7" t="s">
        <v>5106</v>
      </c>
      <c r="AA1332" s="7" t="s">
        <v>114</v>
      </c>
      <c r="AB1332" s="7" t="s">
        <v>168</v>
      </c>
      <c r="AC1332" s="10">
        <v>1</v>
      </c>
      <c r="AD1332" s="7" t="s">
        <v>4081</v>
      </c>
      <c r="AE1332" s="7"/>
      <c r="AF1332" s="7" t="s">
        <v>114</v>
      </c>
      <c r="AG1332" s="10">
        <v>1</v>
      </c>
      <c r="AH1332" s="3" t="s">
        <v>180</v>
      </c>
      <c r="AI1332" s="3" t="s">
        <v>1452</v>
      </c>
      <c r="AJ1332" t="s">
        <v>114</v>
      </c>
      <c r="AK1332" t="s">
        <v>114</v>
      </c>
      <c r="AL1332" t="s">
        <v>114</v>
      </c>
      <c r="AM1332" s="43" t="b">
        <v>0</v>
      </c>
      <c r="AN1332" s="3"/>
      <c r="AO1332" s="3"/>
      <c r="AP1332" s="43" t="b">
        <v>0</v>
      </c>
      <c r="AQ1332" s="3" t="b">
        <v>0</v>
      </c>
    </row>
    <row r="1333" spans="1:43" x14ac:dyDescent="0.25">
      <c r="A1333" s="39" t="str">
        <f>_xlfn.CONCAT(Table4[[#This Row],[Order]],"-",Table4[[#This Row],[Line]])</f>
        <v>77249-15</v>
      </c>
      <c r="B1333" s="1">
        <v>43489</v>
      </c>
      <c r="C1333" s="10">
        <v>77249</v>
      </c>
      <c r="D1333" s="7" t="s">
        <v>4085</v>
      </c>
      <c r="E1333" s="10">
        <v>15</v>
      </c>
      <c r="F1333" s="10">
        <v>1</v>
      </c>
      <c r="G1333" s="7" t="s">
        <v>42</v>
      </c>
      <c r="H1333" s="10">
        <v>1</v>
      </c>
      <c r="I1333" s="43" t="b">
        <v>0</v>
      </c>
      <c r="J1333" s="43" t="b">
        <v>0</v>
      </c>
      <c r="K1333" t="s">
        <v>114</v>
      </c>
      <c r="L1333" s="43" t="b">
        <v>0</v>
      </c>
      <c r="M1333" s="43" t="b">
        <v>0</v>
      </c>
      <c r="N1333" s="43" t="b">
        <v>0</v>
      </c>
      <c r="O1333" t="s">
        <v>114</v>
      </c>
      <c r="P1333" t="s">
        <v>114</v>
      </c>
      <c r="Q1333" t="s">
        <v>114</v>
      </c>
      <c r="R1333" t="s">
        <v>114</v>
      </c>
      <c r="S1333" t="s">
        <v>114</v>
      </c>
      <c r="T1333" t="s">
        <v>114</v>
      </c>
      <c r="U1333" t="s">
        <v>114</v>
      </c>
      <c r="V1333" t="s">
        <v>114</v>
      </c>
      <c r="W1333" s="5">
        <v>43486</v>
      </c>
      <c r="X1333" s="7" t="s">
        <v>114</v>
      </c>
      <c r="Y1333" s="7"/>
      <c r="Z1333" s="7" t="s">
        <v>5134</v>
      </c>
      <c r="AA1333" s="7" t="s">
        <v>114</v>
      </c>
      <c r="AB1333" s="7" t="s">
        <v>168</v>
      </c>
      <c r="AC1333" s="10">
        <v>4</v>
      </c>
      <c r="AD1333" s="7" t="s">
        <v>4084</v>
      </c>
      <c r="AE1333" s="7"/>
      <c r="AF1333" s="7" t="s">
        <v>114</v>
      </c>
      <c r="AG1333" s="10">
        <v>1</v>
      </c>
      <c r="AH1333" s="3" t="s">
        <v>180</v>
      </c>
      <c r="AI1333" s="3" t="s">
        <v>1452</v>
      </c>
      <c r="AJ1333" t="s">
        <v>114</v>
      </c>
      <c r="AK1333" t="s">
        <v>114</v>
      </c>
      <c r="AL1333" t="s">
        <v>114</v>
      </c>
      <c r="AM1333" s="43" t="b">
        <v>0</v>
      </c>
      <c r="AN1333" s="3"/>
      <c r="AO1333" s="3"/>
      <c r="AP1333" s="43" t="b">
        <v>0</v>
      </c>
      <c r="AQ1333" s="3" t="b">
        <v>0</v>
      </c>
    </row>
    <row r="1334" spans="1:43" x14ac:dyDescent="0.25">
      <c r="A1334" s="39" t="str">
        <f>_xlfn.CONCAT(Table4[[#This Row],[Order]],"-",Table4[[#This Row],[Line]])</f>
        <v>77251-1</v>
      </c>
      <c r="B1334" s="1">
        <v>43469</v>
      </c>
      <c r="C1334" s="10">
        <v>77251</v>
      </c>
      <c r="D1334" s="7" t="s">
        <v>2543</v>
      </c>
      <c r="E1334" s="10">
        <v>1</v>
      </c>
      <c r="F1334" s="10">
        <v>1</v>
      </c>
      <c r="G1334" s="7" t="s">
        <v>165</v>
      </c>
      <c r="H1334" s="10">
        <v>1</v>
      </c>
      <c r="I1334" s="43" t="b">
        <v>1</v>
      </c>
      <c r="J1334" s="43" t="b">
        <v>0</v>
      </c>
      <c r="K1334" t="s">
        <v>114</v>
      </c>
      <c r="L1334" s="43" t="b">
        <v>0</v>
      </c>
      <c r="M1334" s="43" t="b">
        <v>0</v>
      </c>
      <c r="N1334" s="43" t="b">
        <v>1</v>
      </c>
      <c r="O1334" t="s">
        <v>114</v>
      </c>
      <c r="P1334" t="s">
        <v>23</v>
      </c>
      <c r="Q1334" t="s">
        <v>114</v>
      </c>
      <c r="R1334" t="s">
        <v>114</v>
      </c>
      <c r="S1334" t="s">
        <v>114</v>
      </c>
      <c r="T1334" t="s">
        <v>114</v>
      </c>
      <c r="U1334" t="s">
        <v>114</v>
      </c>
      <c r="V1334" t="s">
        <v>23</v>
      </c>
      <c r="W1334" s="5">
        <v>43465</v>
      </c>
      <c r="X1334" s="7" t="s">
        <v>114</v>
      </c>
      <c r="Y1334" s="7"/>
      <c r="Z1334" s="7" t="s">
        <v>3771</v>
      </c>
      <c r="AA1334" s="7" t="s">
        <v>117</v>
      </c>
      <c r="AB1334" s="7" t="s">
        <v>112</v>
      </c>
      <c r="AC1334" s="10">
        <v>7</v>
      </c>
      <c r="AD1334" s="7" t="s">
        <v>1747</v>
      </c>
      <c r="AE1334" s="7"/>
      <c r="AF1334" s="7" t="s">
        <v>114</v>
      </c>
      <c r="AG1334" s="10">
        <v>1</v>
      </c>
      <c r="AH1334" s="3" t="s">
        <v>180</v>
      </c>
      <c r="AI1334" s="3" t="s">
        <v>1321</v>
      </c>
      <c r="AJ1334" t="s">
        <v>114</v>
      </c>
      <c r="AK1334" t="s">
        <v>114</v>
      </c>
      <c r="AL1334" t="s">
        <v>114</v>
      </c>
      <c r="AM1334" s="43" t="b">
        <v>0</v>
      </c>
      <c r="AN1334" s="3"/>
      <c r="AO1334" s="3"/>
      <c r="AP1334" s="43" t="b">
        <v>0</v>
      </c>
      <c r="AQ1334" s="3" t="b">
        <v>1</v>
      </c>
    </row>
    <row r="1335" spans="1:43" x14ac:dyDescent="0.25">
      <c r="A1335" s="39" t="str">
        <f>_xlfn.CONCAT(Table4[[#This Row],[Order]],"-",Table4[[#This Row],[Line]])</f>
        <v>77251-2</v>
      </c>
      <c r="B1335" s="1">
        <v>43469</v>
      </c>
      <c r="C1335" s="10">
        <v>77251</v>
      </c>
      <c r="D1335" s="7" t="s">
        <v>2544</v>
      </c>
      <c r="E1335" s="10">
        <v>2</v>
      </c>
      <c r="F1335" s="10">
        <v>1</v>
      </c>
      <c r="G1335" s="7" t="s">
        <v>165</v>
      </c>
      <c r="H1335" s="10">
        <v>1</v>
      </c>
      <c r="I1335" s="43" t="b">
        <v>1</v>
      </c>
      <c r="J1335" s="43" t="b">
        <v>0</v>
      </c>
      <c r="K1335" t="s">
        <v>114</v>
      </c>
      <c r="L1335" s="43" t="b">
        <v>0</v>
      </c>
      <c r="M1335" s="43" t="b">
        <v>0</v>
      </c>
      <c r="N1335" s="43" t="b">
        <v>1</v>
      </c>
      <c r="O1335" t="s">
        <v>114</v>
      </c>
      <c r="P1335" t="s">
        <v>23</v>
      </c>
      <c r="Q1335" t="s">
        <v>114</v>
      </c>
      <c r="R1335" t="s">
        <v>114</v>
      </c>
      <c r="S1335" t="s">
        <v>114</v>
      </c>
      <c r="T1335" t="s">
        <v>114</v>
      </c>
      <c r="U1335" t="s">
        <v>114</v>
      </c>
      <c r="V1335" t="s">
        <v>23</v>
      </c>
      <c r="W1335" s="5">
        <v>43465</v>
      </c>
      <c r="X1335" s="7" t="s">
        <v>114</v>
      </c>
      <c r="Y1335" s="7"/>
      <c r="Z1335" s="7" t="s">
        <v>3771</v>
      </c>
      <c r="AA1335" s="7" t="s">
        <v>114</v>
      </c>
      <c r="AB1335" s="7" t="s">
        <v>112</v>
      </c>
      <c r="AC1335" s="10">
        <v>7</v>
      </c>
      <c r="AD1335" s="7" t="s">
        <v>1748</v>
      </c>
      <c r="AE1335" s="7"/>
      <c r="AF1335" s="7" t="s">
        <v>114</v>
      </c>
      <c r="AG1335" s="10">
        <v>1</v>
      </c>
      <c r="AH1335" s="3" t="s">
        <v>180</v>
      </c>
      <c r="AI1335" s="3" t="s">
        <v>1321</v>
      </c>
      <c r="AJ1335" t="s">
        <v>114</v>
      </c>
      <c r="AK1335" t="s">
        <v>114</v>
      </c>
      <c r="AL1335" t="s">
        <v>114</v>
      </c>
      <c r="AM1335" s="43" t="b">
        <v>0</v>
      </c>
      <c r="AN1335" s="3"/>
      <c r="AO1335" s="3"/>
      <c r="AP1335" s="43" t="b">
        <v>0</v>
      </c>
      <c r="AQ1335" s="3" t="b">
        <v>0</v>
      </c>
    </row>
    <row r="1336" spans="1:43" x14ac:dyDescent="0.25">
      <c r="A1336" s="39" t="str">
        <f>_xlfn.CONCAT(Table4[[#This Row],[Order]],"-",Table4[[#This Row],[Line]])</f>
        <v>77251-3</v>
      </c>
      <c r="B1336" s="59">
        <v>43469</v>
      </c>
      <c r="C1336" s="57">
        <v>77251</v>
      </c>
      <c r="D1336" s="58" t="s">
        <v>2545</v>
      </c>
      <c r="E1336" s="57">
        <v>3</v>
      </c>
      <c r="F1336" s="57">
        <v>1</v>
      </c>
      <c r="G1336" s="58" t="s">
        <v>165</v>
      </c>
      <c r="H1336" s="57">
        <v>1</v>
      </c>
      <c r="I1336" s="43" t="b">
        <v>1</v>
      </c>
      <c r="J1336" s="43" t="b">
        <v>0</v>
      </c>
      <c r="K1336" t="s">
        <v>114</v>
      </c>
      <c r="L1336" s="43" t="b">
        <v>0</v>
      </c>
      <c r="M1336" s="43" t="b">
        <v>0</v>
      </c>
      <c r="N1336" s="43" t="b">
        <v>1</v>
      </c>
      <c r="O1336" t="s">
        <v>114</v>
      </c>
      <c r="P1336" t="s">
        <v>23</v>
      </c>
      <c r="Q1336" t="s">
        <v>114</v>
      </c>
      <c r="R1336" t="s">
        <v>114</v>
      </c>
      <c r="S1336" t="s">
        <v>114</v>
      </c>
      <c r="T1336" t="s">
        <v>114</v>
      </c>
      <c r="U1336" t="s">
        <v>114</v>
      </c>
      <c r="V1336" t="s">
        <v>23</v>
      </c>
      <c r="W1336" s="6">
        <v>43465</v>
      </c>
      <c r="X1336" s="58" t="s">
        <v>114</v>
      </c>
      <c r="Y1336" s="58"/>
      <c r="Z1336" s="58" t="s">
        <v>3771</v>
      </c>
      <c r="AA1336" s="58" t="s">
        <v>114</v>
      </c>
      <c r="AB1336" s="58" t="s">
        <v>112</v>
      </c>
      <c r="AC1336" s="57">
        <v>7</v>
      </c>
      <c r="AD1336" s="58" t="s">
        <v>1749</v>
      </c>
      <c r="AE1336" s="59"/>
      <c r="AF1336" s="58" t="s">
        <v>114</v>
      </c>
      <c r="AG1336" s="57">
        <v>1</v>
      </c>
      <c r="AH1336" s="3" t="s">
        <v>180</v>
      </c>
      <c r="AI1336" s="3" t="s">
        <v>1321</v>
      </c>
      <c r="AJ1336" t="s">
        <v>114</v>
      </c>
      <c r="AK1336" t="s">
        <v>114</v>
      </c>
      <c r="AL1336" t="s">
        <v>114</v>
      </c>
      <c r="AM1336" s="43" t="b">
        <v>0</v>
      </c>
      <c r="AN1336" s="55"/>
      <c r="AO1336" s="3"/>
      <c r="AP1336" s="43" t="b">
        <v>0</v>
      </c>
      <c r="AQ1336" s="3" t="b">
        <v>0</v>
      </c>
    </row>
    <row r="1337" spans="1:43" x14ac:dyDescent="0.25">
      <c r="A1337" s="39" t="str">
        <f>_xlfn.CONCAT(Table4[[#This Row],[Order]],"-",Table4[[#This Row],[Line]])</f>
        <v>77251-4</v>
      </c>
      <c r="B1337" s="59">
        <v>43469</v>
      </c>
      <c r="C1337" s="57">
        <v>77251</v>
      </c>
      <c r="D1337" s="58" t="s">
        <v>2546</v>
      </c>
      <c r="E1337" s="57">
        <v>4</v>
      </c>
      <c r="F1337" s="57">
        <v>1</v>
      </c>
      <c r="G1337" s="58" t="s">
        <v>165</v>
      </c>
      <c r="H1337" s="57">
        <v>1</v>
      </c>
      <c r="I1337" s="43" t="b">
        <v>1</v>
      </c>
      <c r="J1337" s="43" t="b">
        <v>0</v>
      </c>
      <c r="K1337" t="s">
        <v>114</v>
      </c>
      <c r="L1337" s="43" t="b">
        <v>0</v>
      </c>
      <c r="M1337" s="43" t="b">
        <v>0</v>
      </c>
      <c r="N1337" s="43" t="b">
        <v>1</v>
      </c>
      <c r="O1337" t="s">
        <v>114</v>
      </c>
      <c r="P1337" t="s">
        <v>23</v>
      </c>
      <c r="Q1337" t="s">
        <v>114</v>
      </c>
      <c r="R1337" t="s">
        <v>114</v>
      </c>
      <c r="S1337" t="s">
        <v>114</v>
      </c>
      <c r="T1337" t="s">
        <v>114</v>
      </c>
      <c r="U1337" t="s">
        <v>114</v>
      </c>
      <c r="V1337" t="s">
        <v>23</v>
      </c>
      <c r="W1337" s="6">
        <v>43465</v>
      </c>
      <c r="X1337" s="58" t="s">
        <v>114</v>
      </c>
      <c r="Y1337" s="58"/>
      <c r="Z1337" s="58" t="s">
        <v>3771</v>
      </c>
      <c r="AA1337" s="58" t="s">
        <v>114</v>
      </c>
      <c r="AB1337" s="58" t="s">
        <v>112</v>
      </c>
      <c r="AC1337" s="57">
        <v>7</v>
      </c>
      <c r="AD1337" s="58" t="s">
        <v>1750</v>
      </c>
      <c r="AE1337" s="59"/>
      <c r="AF1337" s="58" t="s">
        <v>114</v>
      </c>
      <c r="AG1337" s="57">
        <v>1</v>
      </c>
      <c r="AH1337" s="3" t="s">
        <v>180</v>
      </c>
      <c r="AI1337" s="3" t="s">
        <v>1321</v>
      </c>
      <c r="AJ1337" t="s">
        <v>114</v>
      </c>
      <c r="AK1337" t="s">
        <v>114</v>
      </c>
      <c r="AL1337" t="s">
        <v>114</v>
      </c>
      <c r="AM1337" s="43" t="b">
        <v>0</v>
      </c>
      <c r="AN1337" s="55"/>
      <c r="AO1337" s="3"/>
      <c r="AP1337" s="43" t="b">
        <v>0</v>
      </c>
      <c r="AQ1337" s="3" t="b">
        <v>0</v>
      </c>
    </row>
    <row r="1338" spans="1:43" x14ac:dyDescent="0.25">
      <c r="A1338" s="39" t="str">
        <f>_xlfn.CONCAT(Table4[[#This Row],[Order]],"-",Table4[[#This Row],[Line]])</f>
        <v>77251-5</v>
      </c>
      <c r="B1338" s="59">
        <v>43469</v>
      </c>
      <c r="C1338" s="57">
        <v>77251</v>
      </c>
      <c r="D1338" s="58" t="s">
        <v>2547</v>
      </c>
      <c r="E1338" s="57">
        <v>5</v>
      </c>
      <c r="F1338" s="57">
        <v>1</v>
      </c>
      <c r="G1338" s="58" t="s">
        <v>165</v>
      </c>
      <c r="H1338" s="57">
        <v>1</v>
      </c>
      <c r="I1338" s="43" t="b">
        <v>1</v>
      </c>
      <c r="J1338" s="43" t="b">
        <v>0</v>
      </c>
      <c r="K1338" t="s">
        <v>114</v>
      </c>
      <c r="L1338" s="43" t="b">
        <v>0</v>
      </c>
      <c r="M1338" s="43" t="b">
        <v>0</v>
      </c>
      <c r="N1338" s="43" t="b">
        <v>1</v>
      </c>
      <c r="O1338" t="s">
        <v>114</v>
      </c>
      <c r="P1338" t="s">
        <v>23</v>
      </c>
      <c r="Q1338" t="s">
        <v>114</v>
      </c>
      <c r="R1338" t="s">
        <v>114</v>
      </c>
      <c r="S1338" t="s">
        <v>114</v>
      </c>
      <c r="T1338" t="s">
        <v>114</v>
      </c>
      <c r="U1338" t="s">
        <v>114</v>
      </c>
      <c r="V1338" t="s">
        <v>23</v>
      </c>
      <c r="W1338" s="5">
        <v>43465</v>
      </c>
      <c r="X1338" s="58" t="s">
        <v>114</v>
      </c>
      <c r="Y1338" s="58"/>
      <c r="Z1338" s="58" t="s">
        <v>3771</v>
      </c>
      <c r="AA1338" s="58" t="s">
        <v>114</v>
      </c>
      <c r="AB1338" s="58" t="s">
        <v>112</v>
      </c>
      <c r="AC1338" s="57">
        <v>7</v>
      </c>
      <c r="AD1338" s="58" t="s">
        <v>1751</v>
      </c>
      <c r="AE1338" s="59"/>
      <c r="AF1338" s="58" t="s">
        <v>114</v>
      </c>
      <c r="AG1338" s="57">
        <v>1</v>
      </c>
      <c r="AH1338" s="3" t="s">
        <v>180</v>
      </c>
      <c r="AI1338" s="3" t="s">
        <v>1321</v>
      </c>
      <c r="AJ1338" t="s">
        <v>114</v>
      </c>
      <c r="AK1338" t="s">
        <v>114</v>
      </c>
      <c r="AL1338" t="s">
        <v>114</v>
      </c>
      <c r="AM1338" s="43" t="b">
        <v>0</v>
      </c>
      <c r="AN1338" s="3"/>
      <c r="AO1338" s="3"/>
      <c r="AP1338" s="43" t="b">
        <v>0</v>
      </c>
      <c r="AQ1338" s="3" t="b">
        <v>0</v>
      </c>
    </row>
    <row r="1339" spans="1:43" x14ac:dyDescent="0.25">
      <c r="A1339" s="39" t="str">
        <f>_xlfn.CONCAT(Table4[[#This Row],[Order]],"-",Table4[[#This Row],[Line]])</f>
        <v>77251-6</v>
      </c>
      <c r="B1339" s="59">
        <v>43469</v>
      </c>
      <c r="C1339" s="57">
        <v>77251</v>
      </c>
      <c r="D1339" s="58" t="s">
        <v>2548</v>
      </c>
      <c r="E1339" s="57">
        <v>6</v>
      </c>
      <c r="F1339" s="57">
        <v>1</v>
      </c>
      <c r="G1339" s="58" t="s">
        <v>165</v>
      </c>
      <c r="H1339" s="57">
        <v>1</v>
      </c>
      <c r="I1339" s="43" t="b">
        <v>1</v>
      </c>
      <c r="J1339" s="43" t="b">
        <v>0</v>
      </c>
      <c r="K1339" t="s">
        <v>114</v>
      </c>
      <c r="L1339" s="43" t="b">
        <v>0</v>
      </c>
      <c r="M1339" s="43" t="b">
        <v>0</v>
      </c>
      <c r="N1339" s="43" t="b">
        <v>1</v>
      </c>
      <c r="O1339" t="s">
        <v>114</v>
      </c>
      <c r="P1339" t="s">
        <v>23</v>
      </c>
      <c r="Q1339" t="s">
        <v>114</v>
      </c>
      <c r="R1339" t="s">
        <v>114</v>
      </c>
      <c r="S1339" t="s">
        <v>114</v>
      </c>
      <c r="T1339" t="s">
        <v>114</v>
      </c>
      <c r="U1339" t="s">
        <v>114</v>
      </c>
      <c r="V1339" t="s">
        <v>23</v>
      </c>
      <c r="W1339" s="6">
        <v>43465</v>
      </c>
      <c r="X1339" s="58" t="s">
        <v>114</v>
      </c>
      <c r="Y1339" s="58"/>
      <c r="Z1339" s="58" t="s">
        <v>3771</v>
      </c>
      <c r="AA1339" s="58" t="s">
        <v>114</v>
      </c>
      <c r="AB1339" s="58" t="s">
        <v>112</v>
      </c>
      <c r="AC1339" s="57">
        <v>7</v>
      </c>
      <c r="AD1339" s="58" t="s">
        <v>1752</v>
      </c>
      <c r="AE1339" s="59"/>
      <c r="AF1339" s="58" t="s">
        <v>114</v>
      </c>
      <c r="AG1339" s="57">
        <v>1</v>
      </c>
      <c r="AH1339" s="3" t="s">
        <v>180</v>
      </c>
      <c r="AI1339" s="3" t="s">
        <v>1321</v>
      </c>
      <c r="AJ1339" t="s">
        <v>114</v>
      </c>
      <c r="AK1339" t="s">
        <v>114</v>
      </c>
      <c r="AL1339" t="s">
        <v>114</v>
      </c>
      <c r="AM1339" s="43" t="b">
        <v>0</v>
      </c>
      <c r="AN1339" s="3"/>
      <c r="AO1339" s="3"/>
      <c r="AP1339" s="43" t="b">
        <v>0</v>
      </c>
      <c r="AQ1339" s="3" t="b">
        <v>0</v>
      </c>
    </row>
    <row r="1340" spans="1:43" x14ac:dyDescent="0.25">
      <c r="A1340" s="39" t="str">
        <f>_xlfn.CONCAT(Table4[[#This Row],[Order]],"-",Table4[[#This Row],[Line]])</f>
        <v>77255-1</v>
      </c>
      <c r="B1340" s="1">
        <v>43479</v>
      </c>
      <c r="C1340" s="10">
        <v>77255</v>
      </c>
      <c r="D1340" s="7" t="s">
        <v>3181</v>
      </c>
      <c r="E1340" s="10">
        <v>1</v>
      </c>
      <c r="F1340" s="10">
        <v>1</v>
      </c>
      <c r="G1340" s="7" t="s">
        <v>165</v>
      </c>
      <c r="H1340" s="10">
        <v>4</v>
      </c>
      <c r="I1340" s="43" t="b">
        <v>1</v>
      </c>
      <c r="J1340" s="43" t="b">
        <v>0</v>
      </c>
      <c r="K1340" t="s">
        <v>114</v>
      </c>
      <c r="L1340" s="43" t="b">
        <v>0</v>
      </c>
      <c r="M1340" s="43" t="b">
        <v>0</v>
      </c>
      <c r="N1340" s="43" t="b">
        <v>0</v>
      </c>
      <c r="O1340" t="s">
        <v>114</v>
      </c>
      <c r="P1340" t="s">
        <v>23</v>
      </c>
      <c r="Q1340" t="s">
        <v>114</v>
      </c>
      <c r="R1340" t="s">
        <v>114</v>
      </c>
      <c r="S1340" t="s">
        <v>114</v>
      </c>
      <c r="T1340" t="s">
        <v>114</v>
      </c>
      <c r="U1340" t="s">
        <v>114</v>
      </c>
      <c r="V1340" t="s">
        <v>114</v>
      </c>
      <c r="W1340" s="5">
        <v>43474</v>
      </c>
      <c r="X1340" s="7" t="s">
        <v>151</v>
      </c>
      <c r="Y1340" s="7"/>
      <c r="Z1340" s="7" t="s">
        <v>48</v>
      </c>
      <c r="AA1340" s="7" t="s">
        <v>114</v>
      </c>
      <c r="AB1340" s="7" t="s">
        <v>74</v>
      </c>
      <c r="AC1340" s="10">
        <v>1</v>
      </c>
      <c r="AD1340" s="7" t="s">
        <v>7</v>
      </c>
      <c r="AE1340" s="7"/>
      <c r="AF1340" s="7" t="s">
        <v>114</v>
      </c>
      <c r="AG1340" s="10">
        <v>4</v>
      </c>
      <c r="AH1340" s="3" t="s">
        <v>180</v>
      </c>
      <c r="AI1340" s="3" t="s">
        <v>1333</v>
      </c>
      <c r="AJ1340" t="s">
        <v>114</v>
      </c>
      <c r="AK1340" t="s">
        <v>114</v>
      </c>
      <c r="AL1340" t="s">
        <v>114</v>
      </c>
      <c r="AM1340" s="43" t="b">
        <v>0</v>
      </c>
      <c r="AN1340" s="3"/>
      <c r="AO1340" s="3"/>
      <c r="AP1340" s="43" t="b">
        <v>0</v>
      </c>
      <c r="AQ1340" s="3" t="b">
        <v>0</v>
      </c>
    </row>
    <row r="1341" spans="1:43" x14ac:dyDescent="0.25">
      <c r="A1341" s="39" t="str">
        <f>_xlfn.CONCAT(Table4[[#This Row],[Order]],"-",Table4[[#This Row],[Line]])</f>
        <v>77255-2</v>
      </c>
      <c r="B1341" s="1">
        <v>43479</v>
      </c>
      <c r="C1341" s="10">
        <v>77255</v>
      </c>
      <c r="D1341" s="7" t="s">
        <v>3183</v>
      </c>
      <c r="E1341" s="10">
        <v>2</v>
      </c>
      <c r="F1341" s="10">
        <v>1</v>
      </c>
      <c r="G1341" s="7" t="s">
        <v>165</v>
      </c>
      <c r="H1341" s="10">
        <v>2</v>
      </c>
      <c r="I1341" s="43" t="b">
        <v>1</v>
      </c>
      <c r="J1341" s="43" t="b">
        <v>0</v>
      </c>
      <c r="K1341" t="s">
        <v>114</v>
      </c>
      <c r="L1341" s="43" t="b">
        <v>0</v>
      </c>
      <c r="M1341" s="43" t="b">
        <v>0</v>
      </c>
      <c r="N1341" s="43" t="b">
        <v>0</v>
      </c>
      <c r="O1341" t="s">
        <v>114</v>
      </c>
      <c r="P1341" t="s">
        <v>23</v>
      </c>
      <c r="Q1341" t="s">
        <v>114</v>
      </c>
      <c r="R1341" t="s">
        <v>114</v>
      </c>
      <c r="S1341" t="s">
        <v>114</v>
      </c>
      <c r="T1341" t="s">
        <v>114</v>
      </c>
      <c r="U1341" t="s">
        <v>114</v>
      </c>
      <c r="V1341" t="s">
        <v>23</v>
      </c>
      <c r="W1341" s="5">
        <v>43474</v>
      </c>
      <c r="X1341" s="7" t="s">
        <v>151</v>
      </c>
      <c r="Y1341" s="7"/>
      <c r="Z1341" s="7" t="s">
        <v>120</v>
      </c>
      <c r="AA1341" s="7" t="s">
        <v>114</v>
      </c>
      <c r="AB1341" s="7" t="s">
        <v>74</v>
      </c>
      <c r="AC1341" s="10">
        <v>1</v>
      </c>
      <c r="AD1341" s="7" t="s">
        <v>3182</v>
      </c>
      <c r="AE1341" s="7"/>
      <c r="AF1341" s="7" t="s">
        <v>114</v>
      </c>
      <c r="AG1341" s="10">
        <v>6</v>
      </c>
      <c r="AH1341" s="3" t="s">
        <v>180</v>
      </c>
      <c r="AI1341" s="3" t="s">
        <v>1333</v>
      </c>
      <c r="AJ1341" t="s">
        <v>114</v>
      </c>
      <c r="AK1341" t="s">
        <v>114</v>
      </c>
      <c r="AL1341" t="s">
        <v>114</v>
      </c>
      <c r="AM1341" s="43" t="b">
        <v>0</v>
      </c>
      <c r="AN1341" s="3"/>
      <c r="AO1341" s="3"/>
      <c r="AP1341" s="43" t="b">
        <v>0</v>
      </c>
      <c r="AQ1341" s="3" t="b">
        <v>0</v>
      </c>
    </row>
    <row r="1342" spans="1:43" x14ac:dyDescent="0.25">
      <c r="A1342" s="39" t="str">
        <f>_xlfn.CONCAT(Table4[[#This Row],[Order]],"-",Table4[[#This Row],[Line]])</f>
        <v>77255-3</v>
      </c>
      <c r="B1342" s="1">
        <v>43479</v>
      </c>
      <c r="C1342" s="10">
        <v>77255</v>
      </c>
      <c r="D1342" s="7" t="s">
        <v>3183</v>
      </c>
      <c r="E1342" s="10">
        <v>3</v>
      </c>
      <c r="F1342" s="10">
        <v>1</v>
      </c>
      <c r="G1342" s="7" t="s">
        <v>165</v>
      </c>
      <c r="H1342" s="10">
        <v>1</v>
      </c>
      <c r="I1342" s="43" t="b">
        <v>1</v>
      </c>
      <c r="J1342" s="43" t="b">
        <v>0</v>
      </c>
      <c r="K1342" t="s">
        <v>114</v>
      </c>
      <c r="L1342" s="43" t="b">
        <v>0</v>
      </c>
      <c r="M1342" s="43" t="b">
        <v>0</v>
      </c>
      <c r="N1342" s="43" t="b">
        <v>0</v>
      </c>
      <c r="O1342" t="s">
        <v>114</v>
      </c>
      <c r="P1342" t="s">
        <v>23</v>
      </c>
      <c r="Q1342" t="s">
        <v>114</v>
      </c>
      <c r="R1342" t="s">
        <v>114</v>
      </c>
      <c r="S1342" t="s">
        <v>114</v>
      </c>
      <c r="T1342" t="s">
        <v>114</v>
      </c>
      <c r="U1342" t="s">
        <v>114</v>
      </c>
      <c r="V1342" t="s">
        <v>23</v>
      </c>
      <c r="W1342" s="5">
        <v>43474</v>
      </c>
      <c r="X1342" s="7" t="s">
        <v>151</v>
      </c>
      <c r="Y1342" s="7"/>
      <c r="Z1342" s="7" t="s">
        <v>120</v>
      </c>
      <c r="AA1342" s="7" t="s">
        <v>114</v>
      </c>
      <c r="AB1342" s="7" t="s">
        <v>74</v>
      </c>
      <c r="AC1342" s="10">
        <v>1</v>
      </c>
      <c r="AD1342" s="7" t="s">
        <v>3184</v>
      </c>
      <c r="AE1342" s="7"/>
      <c r="AF1342" s="7" t="s">
        <v>114</v>
      </c>
      <c r="AG1342" s="10">
        <v>3</v>
      </c>
      <c r="AH1342" s="3" t="s">
        <v>180</v>
      </c>
      <c r="AI1342" s="3" t="s">
        <v>1333</v>
      </c>
      <c r="AJ1342" t="s">
        <v>114</v>
      </c>
      <c r="AK1342" t="s">
        <v>114</v>
      </c>
      <c r="AL1342" t="s">
        <v>114</v>
      </c>
      <c r="AM1342" s="43" t="b">
        <v>0</v>
      </c>
      <c r="AN1342" s="3"/>
      <c r="AO1342" s="3"/>
      <c r="AP1342" s="43" t="b">
        <v>0</v>
      </c>
      <c r="AQ1342" s="3" t="b">
        <v>0</v>
      </c>
    </row>
    <row r="1343" spans="1:43" x14ac:dyDescent="0.25">
      <c r="A1343" s="39" t="str">
        <f>_xlfn.CONCAT(Table4[[#This Row],[Order]],"-",Table4[[#This Row],[Line]])</f>
        <v>77256-1</v>
      </c>
      <c r="B1343" s="1">
        <v>43476</v>
      </c>
      <c r="C1343" s="10">
        <v>77256</v>
      </c>
      <c r="D1343" s="7" t="s">
        <v>5258</v>
      </c>
      <c r="E1343" s="10">
        <v>1</v>
      </c>
      <c r="F1343" s="10">
        <v>1</v>
      </c>
      <c r="G1343" s="7" t="s">
        <v>42</v>
      </c>
      <c r="H1343" s="10">
        <v>3</v>
      </c>
      <c r="I1343" s="43" t="b">
        <v>0</v>
      </c>
      <c r="J1343" s="43" t="b">
        <v>0</v>
      </c>
      <c r="K1343" t="s">
        <v>114</v>
      </c>
      <c r="L1343" s="43" t="b">
        <v>0</v>
      </c>
      <c r="M1343" s="43" t="b">
        <v>0</v>
      </c>
      <c r="N1343" s="43" t="b">
        <v>0</v>
      </c>
      <c r="O1343" t="s">
        <v>114</v>
      </c>
      <c r="P1343" t="s">
        <v>114</v>
      </c>
      <c r="Q1343" t="s">
        <v>114</v>
      </c>
      <c r="R1343" t="s">
        <v>114</v>
      </c>
      <c r="S1343" t="s">
        <v>114</v>
      </c>
      <c r="T1343" t="s">
        <v>114</v>
      </c>
      <c r="U1343" t="s">
        <v>114</v>
      </c>
      <c r="V1343" t="s">
        <v>114</v>
      </c>
      <c r="W1343" s="5">
        <v>43473</v>
      </c>
      <c r="X1343" s="7" t="s">
        <v>151</v>
      </c>
      <c r="Y1343" s="7"/>
      <c r="Z1343" s="7" t="s">
        <v>5259</v>
      </c>
      <c r="AA1343" s="7" t="s">
        <v>114</v>
      </c>
      <c r="AB1343" s="7" t="s">
        <v>74</v>
      </c>
      <c r="AC1343" s="10">
        <v>12</v>
      </c>
      <c r="AD1343" s="7" t="s">
        <v>5260</v>
      </c>
      <c r="AE1343" s="7"/>
      <c r="AF1343" s="7" t="s">
        <v>114</v>
      </c>
      <c r="AG1343" s="10">
        <v>3</v>
      </c>
      <c r="AH1343" s="3" t="s">
        <v>74</v>
      </c>
      <c r="AI1343" s="3" t="s">
        <v>1336</v>
      </c>
      <c r="AJ1343" t="s">
        <v>114</v>
      </c>
      <c r="AK1343" t="s">
        <v>114</v>
      </c>
      <c r="AL1343" t="s">
        <v>114</v>
      </c>
      <c r="AM1343" s="43" t="b">
        <v>0</v>
      </c>
      <c r="AN1343" s="3"/>
      <c r="AO1343" s="3"/>
      <c r="AP1343" s="43" t="b">
        <v>0</v>
      </c>
      <c r="AQ1343" s="3" t="b">
        <v>0</v>
      </c>
    </row>
    <row r="1344" spans="1:43" x14ac:dyDescent="0.25">
      <c r="A1344" s="39" t="str">
        <f>_xlfn.CONCAT(Table4[[#This Row],[Order]],"-",Table4[[#This Row],[Line]])</f>
        <v>77256-2</v>
      </c>
      <c r="B1344" s="1">
        <v>43476</v>
      </c>
      <c r="C1344" s="10">
        <v>77256</v>
      </c>
      <c r="D1344" s="7" t="s">
        <v>5261</v>
      </c>
      <c r="E1344" s="10">
        <v>2</v>
      </c>
      <c r="F1344" s="10">
        <v>1</v>
      </c>
      <c r="G1344" s="7" t="s">
        <v>42</v>
      </c>
      <c r="H1344" s="10">
        <v>2</v>
      </c>
      <c r="I1344" s="43" t="b">
        <v>0</v>
      </c>
      <c r="J1344" s="43" t="b">
        <v>0</v>
      </c>
      <c r="K1344" t="s">
        <v>114</v>
      </c>
      <c r="L1344" s="43" t="b">
        <v>0</v>
      </c>
      <c r="M1344" s="43" t="b">
        <v>0</v>
      </c>
      <c r="N1344" s="43" t="b">
        <v>0</v>
      </c>
      <c r="O1344" t="s">
        <v>114</v>
      </c>
      <c r="P1344" t="s">
        <v>114</v>
      </c>
      <c r="Q1344" t="s">
        <v>114</v>
      </c>
      <c r="R1344" t="s">
        <v>114</v>
      </c>
      <c r="S1344" t="s">
        <v>114</v>
      </c>
      <c r="T1344" t="s">
        <v>114</v>
      </c>
      <c r="U1344" t="s">
        <v>114</v>
      </c>
      <c r="V1344" t="s">
        <v>114</v>
      </c>
      <c r="W1344" s="5">
        <v>43473</v>
      </c>
      <c r="X1344" s="7" t="s">
        <v>151</v>
      </c>
      <c r="Y1344" s="7"/>
      <c r="Z1344" s="7" t="s">
        <v>5262</v>
      </c>
      <c r="AA1344" s="7" t="s">
        <v>114</v>
      </c>
      <c r="AB1344" s="7" t="s">
        <v>74</v>
      </c>
      <c r="AC1344" s="10">
        <v>12</v>
      </c>
      <c r="AD1344" s="7" t="s">
        <v>2685</v>
      </c>
      <c r="AE1344" s="7"/>
      <c r="AF1344" s="7" t="s">
        <v>114</v>
      </c>
      <c r="AG1344" s="10">
        <v>4</v>
      </c>
      <c r="AH1344" s="3" t="s">
        <v>74</v>
      </c>
      <c r="AI1344" s="3" t="s">
        <v>1336</v>
      </c>
      <c r="AJ1344" t="s">
        <v>114</v>
      </c>
      <c r="AK1344" t="s">
        <v>114</v>
      </c>
      <c r="AL1344" t="s">
        <v>114</v>
      </c>
      <c r="AM1344" s="43" t="b">
        <v>0</v>
      </c>
      <c r="AN1344" s="3"/>
      <c r="AO1344" s="3"/>
      <c r="AP1344" s="43" t="b">
        <v>0</v>
      </c>
      <c r="AQ1344" s="3" t="b">
        <v>0</v>
      </c>
    </row>
    <row r="1345" spans="1:43" x14ac:dyDescent="0.25">
      <c r="A1345" s="39" t="str">
        <f>_xlfn.CONCAT(Table4[[#This Row],[Order]],"-",Table4[[#This Row],[Line]])</f>
        <v>77256-3</v>
      </c>
      <c r="B1345" s="5">
        <v>43476</v>
      </c>
      <c r="C1345" s="8">
        <v>77256</v>
      </c>
      <c r="D1345" s="3" t="s">
        <v>5263</v>
      </c>
      <c r="E1345" s="8">
        <v>3</v>
      </c>
      <c r="F1345" s="8">
        <v>1</v>
      </c>
      <c r="G1345" s="3" t="s">
        <v>42</v>
      </c>
      <c r="H1345" s="8">
        <v>3</v>
      </c>
      <c r="I1345" s="43" t="b">
        <v>0</v>
      </c>
      <c r="J1345" s="43" t="b">
        <v>0</v>
      </c>
      <c r="K1345" t="s">
        <v>114</v>
      </c>
      <c r="L1345" s="43" t="b">
        <v>0</v>
      </c>
      <c r="M1345" s="43" t="b">
        <v>0</v>
      </c>
      <c r="N1345" s="43" t="b">
        <v>0</v>
      </c>
      <c r="O1345" t="s">
        <v>114</v>
      </c>
      <c r="P1345" t="s">
        <v>114</v>
      </c>
      <c r="Q1345" t="s">
        <v>114</v>
      </c>
      <c r="R1345" t="s">
        <v>114</v>
      </c>
      <c r="S1345" t="s">
        <v>114</v>
      </c>
      <c r="T1345" t="s">
        <v>114</v>
      </c>
      <c r="U1345" t="s">
        <v>114</v>
      </c>
      <c r="V1345" t="s">
        <v>114</v>
      </c>
      <c r="W1345" s="5">
        <v>43473</v>
      </c>
      <c r="X1345" s="3" t="s">
        <v>151</v>
      </c>
      <c r="Y1345" s="3"/>
      <c r="Z1345" s="3" t="s">
        <v>5264</v>
      </c>
      <c r="AA1345" s="3" t="s">
        <v>114</v>
      </c>
      <c r="AB1345" s="3" t="s">
        <v>74</v>
      </c>
      <c r="AC1345" s="8">
        <v>12</v>
      </c>
      <c r="AD1345" s="3" t="s">
        <v>5265</v>
      </c>
      <c r="AE1345" s="3"/>
      <c r="AF1345" s="3" t="s">
        <v>114</v>
      </c>
      <c r="AG1345" s="8">
        <v>3</v>
      </c>
      <c r="AH1345" s="3" t="s">
        <v>74</v>
      </c>
      <c r="AI1345" s="3" t="s">
        <v>1336</v>
      </c>
      <c r="AJ1345" t="s">
        <v>114</v>
      </c>
      <c r="AK1345" t="s">
        <v>114</v>
      </c>
      <c r="AL1345" t="s">
        <v>114</v>
      </c>
      <c r="AM1345" s="43" t="b">
        <v>0</v>
      </c>
      <c r="AN1345" s="3"/>
      <c r="AO1345" s="3"/>
      <c r="AP1345" s="43" t="b">
        <v>0</v>
      </c>
      <c r="AQ1345" s="3" t="b">
        <v>0</v>
      </c>
    </row>
    <row r="1346" spans="1:43" x14ac:dyDescent="0.25">
      <c r="A1346" s="39" t="str">
        <f>_xlfn.CONCAT(Table4[[#This Row],[Order]],"-",Table4[[#This Row],[Line]])</f>
        <v>77258-1</v>
      </c>
      <c r="B1346" s="5">
        <v>43476</v>
      </c>
      <c r="C1346" s="8">
        <v>77258</v>
      </c>
      <c r="D1346" s="3" t="s">
        <v>3853</v>
      </c>
      <c r="E1346" s="8">
        <v>1</v>
      </c>
      <c r="F1346" s="8">
        <v>1</v>
      </c>
      <c r="G1346" s="3" t="s">
        <v>165</v>
      </c>
      <c r="H1346" s="8">
        <v>50</v>
      </c>
      <c r="I1346" s="43" t="b">
        <v>1</v>
      </c>
      <c r="J1346" s="43" t="b">
        <v>0</v>
      </c>
      <c r="K1346" t="s">
        <v>114</v>
      </c>
      <c r="L1346" s="43" t="b">
        <v>0</v>
      </c>
      <c r="M1346" s="43" t="b">
        <v>0</v>
      </c>
      <c r="N1346" s="43" t="b">
        <v>1</v>
      </c>
      <c r="O1346" t="s">
        <v>114</v>
      </c>
      <c r="P1346" t="s">
        <v>114</v>
      </c>
      <c r="Q1346" t="s">
        <v>114</v>
      </c>
      <c r="R1346" t="s">
        <v>114</v>
      </c>
      <c r="S1346" t="s">
        <v>114</v>
      </c>
      <c r="T1346" t="s">
        <v>114</v>
      </c>
      <c r="U1346" t="s">
        <v>114</v>
      </c>
      <c r="V1346" t="s">
        <v>114</v>
      </c>
      <c r="W1346" s="5">
        <v>43473</v>
      </c>
      <c r="X1346" s="3" t="s">
        <v>151</v>
      </c>
      <c r="Y1346" s="3"/>
      <c r="Z1346" s="3" t="s">
        <v>106</v>
      </c>
      <c r="AA1346" s="3" t="s">
        <v>114</v>
      </c>
      <c r="AB1346" s="3" t="s">
        <v>74</v>
      </c>
      <c r="AC1346" s="8">
        <v>15</v>
      </c>
      <c r="AD1346" s="3" t="s">
        <v>62</v>
      </c>
      <c r="AE1346" s="3"/>
      <c r="AF1346" s="3" t="s">
        <v>114</v>
      </c>
      <c r="AG1346" s="8">
        <v>50</v>
      </c>
      <c r="AH1346" s="3" t="s">
        <v>74</v>
      </c>
      <c r="AI1346" s="3" t="s">
        <v>1320</v>
      </c>
      <c r="AJ1346" t="s">
        <v>114</v>
      </c>
      <c r="AK1346" t="s">
        <v>114</v>
      </c>
      <c r="AL1346" t="s">
        <v>114</v>
      </c>
      <c r="AM1346" s="43" t="b">
        <v>0</v>
      </c>
      <c r="AN1346" s="3"/>
      <c r="AO1346" s="3"/>
      <c r="AP1346" s="43" t="b">
        <v>0</v>
      </c>
      <c r="AQ1346" s="3" t="b">
        <v>0</v>
      </c>
    </row>
    <row r="1347" spans="1:43" x14ac:dyDescent="0.25">
      <c r="A1347" s="39" t="str">
        <f>_xlfn.CONCAT(Table4[[#This Row],[Order]],"-",Table4[[#This Row],[Line]])</f>
        <v>77258-2</v>
      </c>
      <c r="B1347" s="6">
        <v>43476</v>
      </c>
      <c r="C1347" s="9">
        <v>77258</v>
      </c>
      <c r="D1347" s="4" t="s">
        <v>3854</v>
      </c>
      <c r="E1347" s="9">
        <v>2</v>
      </c>
      <c r="F1347" s="9">
        <v>1</v>
      </c>
      <c r="G1347" s="4" t="s">
        <v>165</v>
      </c>
      <c r="H1347" s="9">
        <v>9</v>
      </c>
      <c r="I1347" s="43" t="b">
        <v>1</v>
      </c>
      <c r="J1347" s="43" t="b">
        <v>0</v>
      </c>
      <c r="K1347" t="s">
        <v>114</v>
      </c>
      <c r="L1347" s="43" t="b">
        <v>0</v>
      </c>
      <c r="M1347" s="43" t="b">
        <v>0</v>
      </c>
      <c r="N1347" s="43" t="b">
        <v>1</v>
      </c>
      <c r="O1347" t="s">
        <v>114</v>
      </c>
      <c r="P1347" t="s">
        <v>114</v>
      </c>
      <c r="Q1347" t="s">
        <v>114</v>
      </c>
      <c r="R1347" t="s">
        <v>114</v>
      </c>
      <c r="S1347" t="s">
        <v>114</v>
      </c>
      <c r="T1347" t="s">
        <v>114</v>
      </c>
      <c r="U1347" t="s">
        <v>114</v>
      </c>
      <c r="V1347" t="s">
        <v>114</v>
      </c>
      <c r="W1347" s="5">
        <v>43473</v>
      </c>
      <c r="X1347" s="4" t="s">
        <v>151</v>
      </c>
      <c r="Y1347" s="4"/>
      <c r="Z1347" s="4" t="s">
        <v>106</v>
      </c>
      <c r="AA1347" s="4" t="s">
        <v>114</v>
      </c>
      <c r="AB1347" s="4" t="s">
        <v>74</v>
      </c>
      <c r="AC1347" s="9">
        <v>15</v>
      </c>
      <c r="AD1347" s="4" t="s">
        <v>1042</v>
      </c>
      <c r="AE1347" s="6"/>
      <c r="AF1347" s="4" t="s">
        <v>114</v>
      </c>
      <c r="AG1347" s="9">
        <v>9</v>
      </c>
      <c r="AH1347" s="3" t="s">
        <v>74</v>
      </c>
      <c r="AI1347" s="3" t="s">
        <v>1320</v>
      </c>
      <c r="AJ1347" t="s">
        <v>114</v>
      </c>
      <c r="AK1347" t="s">
        <v>114</v>
      </c>
      <c r="AL1347" t="s">
        <v>114</v>
      </c>
      <c r="AM1347" s="43" t="b">
        <v>0</v>
      </c>
      <c r="AN1347" s="3"/>
      <c r="AO1347" s="3"/>
      <c r="AP1347" s="43" t="b">
        <v>0</v>
      </c>
      <c r="AQ1347" s="3" t="b">
        <v>0</v>
      </c>
    </row>
    <row r="1348" spans="1:43" x14ac:dyDescent="0.25">
      <c r="A1348" s="39" t="str">
        <f>_xlfn.CONCAT(Table4[[#This Row],[Order]],"-",Table4[[#This Row],[Line]])</f>
        <v>77258-3</v>
      </c>
      <c r="B1348" s="59">
        <v>43476</v>
      </c>
      <c r="C1348" s="57">
        <v>77258</v>
      </c>
      <c r="D1348" s="58" t="s">
        <v>3855</v>
      </c>
      <c r="E1348" s="57">
        <v>3</v>
      </c>
      <c r="F1348" s="57">
        <v>1</v>
      </c>
      <c r="G1348" s="58" t="s">
        <v>165</v>
      </c>
      <c r="H1348" s="57">
        <v>3</v>
      </c>
      <c r="I1348" s="43" t="b">
        <v>1</v>
      </c>
      <c r="J1348" s="43" t="b">
        <v>0</v>
      </c>
      <c r="K1348" t="s">
        <v>114</v>
      </c>
      <c r="L1348" s="43" t="b">
        <v>0</v>
      </c>
      <c r="M1348" s="43" t="b">
        <v>0</v>
      </c>
      <c r="N1348" s="43" t="b">
        <v>1</v>
      </c>
      <c r="O1348" t="s">
        <v>114</v>
      </c>
      <c r="P1348" t="s">
        <v>114</v>
      </c>
      <c r="Q1348" t="s">
        <v>114</v>
      </c>
      <c r="R1348" t="s">
        <v>114</v>
      </c>
      <c r="S1348" t="s">
        <v>114</v>
      </c>
      <c r="T1348" t="s">
        <v>114</v>
      </c>
      <c r="U1348" t="s">
        <v>114</v>
      </c>
      <c r="V1348" t="s">
        <v>114</v>
      </c>
      <c r="W1348" s="5">
        <v>43473</v>
      </c>
      <c r="X1348" s="58" t="s">
        <v>151</v>
      </c>
      <c r="Y1348" s="58"/>
      <c r="Z1348" s="58" t="s">
        <v>4840</v>
      </c>
      <c r="AA1348" s="58" t="s">
        <v>114</v>
      </c>
      <c r="AB1348" s="58" t="s">
        <v>74</v>
      </c>
      <c r="AC1348" s="57">
        <v>15</v>
      </c>
      <c r="AD1348" s="58" t="s">
        <v>78</v>
      </c>
      <c r="AE1348" s="59"/>
      <c r="AF1348" s="58" t="s">
        <v>114</v>
      </c>
      <c r="AG1348" s="57">
        <v>3</v>
      </c>
      <c r="AH1348" s="3" t="s">
        <v>74</v>
      </c>
      <c r="AI1348" s="3" t="s">
        <v>1320</v>
      </c>
      <c r="AJ1348" t="s">
        <v>114</v>
      </c>
      <c r="AK1348" t="s">
        <v>114</v>
      </c>
      <c r="AL1348" t="s">
        <v>114</v>
      </c>
      <c r="AM1348" s="43" t="b">
        <v>0</v>
      </c>
      <c r="AN1348" s="3"/>
      <c r="AO1348" s="3"/>
      <c r="AP1348" s="43" t="b">
        <v>0</v>
      </c>
      <c r="AQ1348" s="3" t="b">
        <v>0</v>
      </c>
    </row>
    <row r="1349" spans="1:43" x14ac:dyDescent="0.25">
      <c r="A1349" s="39" t="str">
        <f>_xlfn.CONCAT(Table4[[#This Row],[Order]],"-",Table4[[#This Row],[Line]])</f>
        <v>77262-1</v>
      </c>
      <c r="B1349" s="59">
        <v>43469</v>
      </c>
      <c r="C1349" s="57">
        <v>77262</v>
      </c>
      <c r="D1349" s="58" t="s">
        <v>2716</v>
      </c>
      <c r="E1349" s="57">
        <v>1</v>
      </c>
      <c r="F1349" s="57">
        <v>1</v>
      </c>
      <c r="G1349" s="58" t="s">
        <v>29</v>
      </c>
      <c r="H1349" s="57">
        <v>6</v>
      </c>
      <c r="I1349" s="43" t="b">
        <v>1</v>
      </c>
      <c r="J1349" s="43" t="b">
        <v>1</v>
      </c>
      <c r="K1349" t="s">
        <v>135</v>
      </c>
      <c r="L1349" s="43" t="b">
        <v>1</v>
      </c>
      <c r="M1349" s="43" t="b">
        <v>1</v>
      </c>
      <c r="N1349" s="43" t="b">
        <v>1</v>
      </c>
      <c r="O1349" t="s">
        <v>114</v>
      </c>
      <c r="P1349" t="s">
        <v>138</v>
      </c>
      <c r="Q1349" t="s">
        <v>114</v>
      </c>
      <c r="R1349" t="s">
        <v>114</v>
      </c>
      <c r="S1349" t="s">
        <v>114</v>
      </c>
      <c r="T1349" t="s">
        <v>114</v>
      </c>
      <c r="U1349" t="s">
        <v>114</v>
      </c>
      <c r="V1349" t="s">
        <v>114</v>
      </c>
      <c r="W1349" s="6">
        <v>43465</v>
      </c>
      <c r="X1349" s="58" t="s">
        <v>114</v>
      </c>
      <c r="Y1349" s="58" t="s">
        <v>4636</v>
      </c>
      <c r="Z1349" s="58" t="s">
        <v>115</v>
      </c>
      <c r="AA1349" s="58" t="s">
        <v>0</v>
      </c>
      <c r="AB1349" s="58" t="s">
        <v>74</v>
      </c>
      <c r="AC1349" s="57">
        <v>12</v>
      </c>
      <c r="AD1349" s="58" t="s">
        <v>184</v>
      </c>
      <c r="AE1349" s="59">
        <v>43455</v>
      </c>
      <c r="AF1349" s="58" t="s">
        <v>114</v>
      </c>
      <c r="AG1349" s="57">
        <v>6</v>
      </c>
      <c r="AH1349" s="3" t="s">
        <v>74</v>
      </c>
      <c r="AI1349" s="3" t="s">
        <v>1330</v>
      </c>
      <c r="AJ1349" t="s">
        <v>114</v>
      </c>
      <c r="AK1349" t="s">
        <v>114</v>
      </c>
      <c r="AL1349" t="s">
        <v>114</v>
      </c>
      <c r="AM1349" s="43" t="b">
        <v>0</v>
      </c>
      <c r="AN1349" s="55"/>
      <c r="AO1349" s="3"/>
      <c r="AP1349" s="43" t="b">
        <v>0</v>
      </c>
      <c r="AQ1349" s="3" t="b">
        <v>0</v>
      </c>
    </row>
    <row r="1350" spans="1:43" x14ac:dyDescent="0.25">
      <c r="A1350" s="39" t="str">
        <f>_xlfn.CONCAT(Table4[[#This Row],[Order]],"-",Table4[[#This Row],[Line]])</f>
        <v>77262-2</v>
      </c>
      <c r="B1350" s="5">
        <v>43469</v>
      </c>
      <c r="C1350" s="8">
        <v>77262</v>
      </c>
      <c r="D1350" s="3" t="s">
        <v>2717</v>
      </c>
      <c r="E1350" s="8">
        <v>2</v>
      </c>
      <c r="F1350" s="8">
        <v>1</v>
      </c>
      <c r="G1350" s="3" t="s">
        <v>29</v>
      </c>
      <c r="H1350" s="8">
        <v>6</v>
      </c>
      <c r="I1350" s="43" t="b">
        <v>1</v>
      </c>
      <c r="J1350" s="43" t="b">
        <v>1</v>
      </c>
      <c r="K1350" t="s">
        <v>135</v>
      </c>
      <c r="L1350" s="43" t="b">
        <v>1</v>
      </c>
      <c r="M1350" s="43" t="b">
        <v>1</v>
      </c>
      <c r="N1350" s="43" t="b">
        <v>1</v>
      </c>
      <c r="O1350" t="s">
        <v>114</v>
      </c>
      <c r="P1350" t="s">
        <v>138</v>
      </c>
      <c r="Q1350" t="s">
        <v>114</v>
      </c>
      <c r="R1350" t="s">
        <v>114</v>
      </c>
      <c r="S1350" t="s">
        <v>114</v>
      </c>
      <c r="T1350" t="s">
        <v>114</v>
      </c>
      <c r="U1350" t="s">
        <v>114</v>
      </c>
      <c r="V1350" t="s">
        <v>114</v>
      </c>
      <c r="W1350" s="5">
        <v>43465</v>
      </c>
      <c r="X1350" s="3" t="s">
        <v>114</v>
      </c>
      <c r="Y1350" s="3" t="s">
        <v>4637</v>
      </c>
      <c r="Z1350" s="3" t="s">
        <v>115</v>
      </c>
      <c r="AA1350" s="3" t="s">
        <v>114</v>
      </c>
      <c r="AB1350" s="3" t="s">
        <v>74</v>
      </c>
      <c r="AC1350" s="8">
        <v>12</v>
      </c>
      <c r="AD1350" s="3" t="s">
        <v>21</v>
      </c>
      <c r="AE1350" s="3">
        <v>43455</v>
      </c>
      <c r="AF1350" s="3" t="s">
        <v>114</v>
      </c>
      <c r="AG1350" s="8">
        <v>6</v>
      </c>
      <c r="AH1350" s="3" t="s">
        <v>74</v>
      </c>
      <c r="AI1350" s="3" t="s">
        <v>1330</v>
      </c>
      <c r="AJ1350" t="s">
        <v>114</v>
      </c>
      <c r="AK1350" t="s">
        <v>114</v>
      </c>
      <c r="AL1350" t="s">
        <v>114</v>
      </c>
      <c r="AM1350" s="43" t="b">
        <v>0</v>
      </c>
      <c r="AN1350" s="3"/>
      <c r="AO1350" s="3"/>
      <c r="AP1350" s="43" t="b">
        <v>0</v>
      </c>
      <c r="AQ1350" s="3" t="b">
        <v>0</v>
      </c>
    </row>
    <row r="1351" spans="1:43" x14ac:dyDescent="0.25">
      <c r="A1351" s="39" t="str">
        <f>_xlfn.CONCAT(Table4[[#This Row],[Order]],"-",Table4[[#This Row],[Line]])</f>
        <v>77269-1</v>
      </c>
      <c r="B1351" s="5">
        <v>43472</v>
      </c>
      <c r="C1351" s="8">
        <v>77269</v>
      </c>
      <c r="D1351" s="3" t="s">
        <v>2426</v>
      </c>
      <c r="E1351" s="8">
        <v>1</v>
      </c>
      <c r="F1351" s="8">
        <v>1</v>
      </c>
      <c r="G1351" s="3" t="s">
        <v>29</v>
      </c>
      <c r="H1351" s="8">
        <v>2</v>
      </c>
      <c r="I1351" s="43" t="b">
        <v>1</v>
      </c>
      <c r="J1351" s="43" t="b">
        <v>1</v>
      </c>
      <c r="K1351" t="s">
        <v>135</v>
      </c>
      <c r="L1351" s="43" t="b">
        <v>1</v>
      </c>
      <c r="M1351" s="43" t="b">
        <v>1</v>
      </c>
      <c r="N1351" s="43" t="b">
        <v>1</v>
      </c>
      <c r="O1351" t="s">
        <v>114</v>
      </c>
      <c r="P1351" t="s">
        <v>138</v>
      </c>
      <c r="Q1351" t="s">
        <v>114</v>
      </c>
      <c r="R1351" t="s">
        <v>114</v>
      </c>
      <c r="S1351" t="s">
        <v>114</v>
      </c>
      <c r="T1351" t="s">
        <v>114</v>
      </c>
      <c r="U1351" t="s">
        <v>114</v>
      </c>
      <c r="V1351" t="s">
        <v>114</v>
      </c>
      <c r="W1351" s="5">
        <v>43467</v>
      </c>
      <c r="X1351" s="3" t="s">
        <v>114</v>
      </c>
      <c r="Y1351" s="3" t="s">
        <v>4758</v>
      </c>
      <c r="Z1351" s="3" t="s">
        <v>17</v>
      </c>
      <c r="AA1351" s="3" t="s">
        <v>114</v>
      </c>
      <c r="AB1351" s="3" t="s">
        <v>74</v>
      </c>
      <c r="AC1351" s="8">
        <v>12</v>
      </c>
      <c r="AD1351" s="3" t="s">
        <v>160</v>
      </c>
      <c r="AE1351" s="3">
        <v>43457</v>
      </c>
      <c r="AF1351" s="3" t="s">
        <v>114</v>
      </c>
      <c r="AG1351" s="8">
        <v>4</v>
      </c>
      <c r="AH1351" s="3" t="s">
        <v>74</v>
      </c>
      <c r="AI1351" s="3" t="s">
        <v>1336</v>
      </c>
      <c r="AJ1351" t="s">
        <v>114</v>
      </c>
      <c r="AK1351" t="s">
        <v>114</v>
      </c>
      <c r="AL1351" t="s">
        <v>114</v>
      </c>
      <c r="AM1351" s="43" t="b">
        <v>0</v>
      </c>
      <c r="AN1351" s="3"/>
      <c r="AO1351" s="3"/>
      <c r="AP1351" s="43" t="b">
        <v>0</v>
      </c>
      <c r="AQ1351" s="3" t="b">
        <v>0</v>
      </c>
    </row>
    <row r="1352" spans="1:43" x14ac:dyDescent="0.25">
      <c r="A1352" s="39" t="str">
        <f>_xlfn.CONCAT(Table4[[#This Row],[Order]],"-",Table4[[#This Row],[Line]])</f>
        <v>77271-1</v>
      </c>
      <c r="B1352" s="5">
        <v>43467</v>
      </c>
      <c r="C1352" s="8">
        <v>77271</v>
      </c>
      <c r="D1352" s="3" t="s">
        <v>4173</v>
      </c>
      <c r="E1352" s="8">
        <v>1</v>
      </c>
      <c r="F1352" s="8">
        <v>1</v>
      </c>
      <c r="G1352" s="3" t="s">
        <v>42</v>
      </c>
      <c r="H1352" s="8">
        <v>1</v>
      </c>
      <c r="I1352" s="43" t="b">
        <v>1</v>
      </c>
      <c r="J1352" s="43" t="b">
        <v>1</v>
      </c>
      <c r="K1352" t="s">
        <v>135</v>
      </c>
      <c r="L1352" s="43" t="b">
        <v>1</v>
      </c>
      <c r="M1352" s="43" t="b">
        <v>1</v>
      </c>
      <c r="N1352" s="43" t="b">
        <v>1</v>
      </c>
      <c r="O1352" t="s">
        <v>114</v>
      </c>
      <c r="P1352" t="s">
        <v>138</v>
      </c>
      <c r="Q1352" t="s">
        <v>114</v>
      </c>
      <c r="R1352" t="s">
        <v>114</v>
      </c>
      <c r="S1352" t="s">
        <v>114</v>
      </c>
      <c r="T1352" t="s">
        <v>114</v>
      </c>
      <c r="U1352" t="s">
        <v>114</v>
      </c>
      <c r="V1352" t="s">
        <v>114</v>
      </c>
      <c r="W1352" s="5">
        <v>43461</v>
      </c>
      <c r="X1352" s="3" t="s">
        <v>151</v>
      </c>
      <c r="Y1352" s="3" t="s">
        <v>5087</v>
      </c>
      <c r="Z1352" s="3" t="s">
        <v>195</v>
      </c>
      <c r="AA1352" s="3" t="s">
        <v>114</v>
      </c>
      <c r="AB1352" s="3" t="s">
        <v>74</v>
      </c>
      <c r="AC1352" s="8">
        <v>12</v>
      </c>
      <c r="AD1352" s="3" t="s">
        <v>4172</v>
      </c>
      <c r="AE1352" s="3">
        <v>43446</v>
      </c>
      <c r="AF1352" s="3" t="s">
        <v>114</v>
      </c>
      <c r="AG1352" s="8">
        <v>1</v>
      </c>
      <c r="AH1352" s="3" t="s">
        <v>74</v>
      </c>
      <c r="AI1352" s="3" t="s">
        <v>1320</v>
      </c>
      <c r="AJ1352" t="s">
        <v>114</v>
      </c>
      <c r="AK1352" t="s">
        <v>114</v>
      </c>
      <c r="AL1352" t="s">
        <v>114</v>
      </c>
      <c r="AM1352" s="43" t="b">
        <v>1</v>
      </c>
      <c r="AN1352" s="3">
        <v>43462.4765412384</v>
      </c>
      <c r="AO1352" s="3"/>
      <c r="AP1352" s="43" t="b">
        <v>0</v>
      </c>
      <c r="AQ1352" s="3" t="b">
        <v>0</v>
      </c>
    </row>
    <row r="1353" spans="1:43" x14ac:dyDescent="0.25">
      <c r="A1353" s="39" t="str">
        <f>_xlfn.CONCAT(Table4[[#This Row],[Order]],"-",Table4[[#This Row],[Line]])</f>
        <v>77283-1</v>
      </c>
      <c r="B1353" s="5">
        <v>43482</v>
      </c>
      <c r="C1353" s="8">
        <v>77283</v>
      </c>
      <c r="D1353" s="3" t="s">
        <v>4153</v>
      </c>
      <c r="E1353" s="8">
        <v>1</v>
      </c>
      <c r="F1353" s="8">
        <v>1</v>
      </c>
      <c r="G1353" s="3" t="s">
        <v>42</v>
      </c>
      <c r="H1353" s="8">
        <v>11</v>
      </c>
      <c r="I1353" s="43" t="b">
        <v>0</v>
      </c>
      <c r="J1353" s="43" t="b">
        <v>0</v>
      </c>
      <c r="K1353" t="s">
        <v>114</v>
      </c>
      <c r="L1353" s="43" t="b">
        <v>0</v>
      </c>
      <c r="M1353" s="43" t="b">
        <v>0</v>
      </c>
      <c r="N1353" s="43" t="b">
        <v>0</v>
      </c>
      <c r="O1353" t="s">
        <v>114</v>
      </c>
      <c r="P1353" t="s">
        <v>114</v>
      </c>
      <c r="Q1353" t="s">
        <v>114</v>
      </c>
      <c r="R1353" t="s">
        <v>114</v>
      </c>
      <c r="S1353" t="s">
        <v>114</v>
      </c>
      <c r="T1353" t="s">
        <v>114</v>
      </c>
      <c r="U1353" t="s">
        <v>114</v>
      </c>
      <c r="V1353" t="s">
        <v>114</v>
      </c>
      <c r="W1353" s="5">
        <v>43479</v>
      </c>
      <c r="X1353" s="3" t="s">
        <v>114</v>
      </c>
      <c r="Y1353" s="3"/>
      <c r="Z1353" s="3" t="s">
        <v>76</v>
      </c>
      <c r="AA1353" s="3" t="s">
        <v>114</v>
      </c>
      <c r="AB1353" s="3" t="s">
        <v>74</v>
      </c>
      <c r="AC1353" s="8">
        <v>1</v>
      </c>
      <c r="AD1353" s="3" t="s">
        <v>140</v>
      </c>
      <c r="AE1353" s="3"/>
      <c r="AF1353" s="3" t="s">
        <v>114</v>
      </c>
      <c r="AG1353" s="8">
        <v>11</v>
      </c>
      <c r="AH1353" s="3" t="s">
        <v>74</v>
      </c>
      <c r="AI1353" s="3" t="s">
        <v>1331</v>
      </c>
      <c r="AJ1353" t="s">
        <v>114</v>
      </c>
      <c r="AK1353" t="s">
        <v>114</v>
      </c>
      <c r="AL1353" t="s">
        <v>114</v>
      </c>
      <c r="AM1353" s="43" t="b">
        <v>0</v>
      </c>
      <c r="AN1353" s="3"/>
      <c r="AO1353" s="3"/>
      <c r="AP1353" s="43" t="b">
        <v>0</v>
      </c>
      <c r="AQ1353" s="3" t="b">
        <v>0</v>
      </c>
    </row>
    <row r="1354" spans="1:43" x14ac:dyDescent="0.25">
      <c r="A1354" s="39" t="str">
        <f>_xlfn.CONCAT(Table4[[#This Row],[Order]],"-",Table4[[#This Row],[Line]])</f>
        <v>77283-2</v>
      </c>
      <c r="B1354" s="5">
        <v>43482</v>
      </c>
      <c r="C1354" s="8">
        <v>77283</v>
      </c>
      <c r="D1354" s="3" t="s">
        <v>4155</v>
      </c>
      <c r="E1354" s="8">
        <v>2</v>
      </c>
      <c r="F1354" s="8">
        <v>1</v>
      </c>
      <c r="G1354" s="3" t="s">
        <v>42</v>
      </c>
      <c r="H1354" s="8">
        <v>2</v>
      </c>
      <c r="I1354" s="43" t="b">
        <v>0</v>
      </c>
      <c r="J1354" s="43" t="b">
        <v>0</v>
      </c>
      <c r="K1354" t="s">
        <v>114</v>
      </c>
      <c r="L1354" s="43" t="b">
        <v>0</v>
      </c>
      <c r="M1354" s="43" t="b">
        <v>0</v>
      </c>
      <c r="N1354" s="43" t="b">
        <v>0</v>
      </c>
      <c r="O1354" t="s">
        <v>114</v>
      </c>
      <c r="P1354" t="s">
        <v>114</v>
      </c>
      <c r="Q1354" t="s">
        <v>114</v>
      </c>
      <c r="R1354" t="s">
        <v>114</v>
      </c>
      <c r="S1354" t="s">
        <v>114</v>
      </c>
      <c r="T1354" t="s">
        <v>114</v>
      </c>
      <c r="U1354" t="s">
        <v>114</v>
      </c>
      <c r="V1354" t="s">
        <v>114</v>
      </c>
      <c r="W1354" s="5">
        <v>43479</v>
      </c>
      <c r="X1354" s="3" t="s">
        <v>114</v>
      </c>
      <c r="Y1354" s="3"/>
      <c r="Z1354" s="3" t="s">
        <v>76</v>
      </c>
      <c r="AA1354" s="3" t="s">
        <v>114</v>
      </c>
      <c r="AB1354" s="3" t="s">
        <v>74</v>
      </c>
      <c r="AC1354" s="8">
        <v>1</v>
      </c>
      <c r="AD1354" s="3" t="s">
        <v>4154</v>
      </c>
      <c r="AE1354" s="3"/>
      <c r="AF1354" s="3" t="s">
        <v>114</v>
      </c>
      <c r="AG1354" s="8">
        <v>2</v>
      </c>
      <c r="AH1354" s="3" t="s">
        <v>74</v>
      </c>
      <c r="AI1354" s="3" t="s">
        <v>1331</v>
      </c>
      <c r="AJ1354" t="s">
        <v>114</v>
      </c>
      <c r="AK1354" t="s">
        <v>114</v>
      </c>
      <c r="AL1354" t="s">
        <v>114</v>
      </c>
      <c r="AM1354" s="43" t="b">
        <v>0</v>
      </c>
      <c r="AN1354" s="3"/>
      <c r="AO1354" s="3"/>
      <c r="AP1354" s="43" t="b">
        <v>0</v>
      </c>
      <c r="AQ1354" s="3" t="b">
        <v>0</v>
      </c>
    </row>
    <row r="1355" spans="1:43" x14ac:dyDescent="0.25">
      <c r="A1355" s="39" t="str">
        <f>_xlfn.CONCAT(Table4[[#This Row],[Order]],"-",Table4[[#This Row],[Line]])</f>
        <v>77283-3</v>
      </c>
      <c r="B1355" s="5">
        <v>43482</v>
      </c>
      <c r="C1355" s="8">
        <v>77283</v>
      </c>
      <c r="D1355" s="3" t="s">
        <v>4156</v>
      </c>
      <c r="E1355" s="8">
        <v>3</v>
      </c>
      <c r="F1355" s="8">
        <v>1</v>
      </c>
      <c r="G1355" s="3" t="s">
        <v>42</v>
      </c>
      <c r="H1355" s="8">
        <v>7</v>
      </c>
      <c r="I1355" s="43" t="b">
        <v>0</v>
      </c>
      <c r="J1355" s="43" t="b">
        <v>0</v>
      </c>
      <c r="K1355" t="s">
        <v>114</v>
      </c>
      <c r="L1355" s="43" t="b">
        <v>0</v>
      </c>
      <c r="M1355" s="43" t="b">
        <v>0</v>
      </c>
      <c r="N1355" s="43" t="b">
        <v>0</v>
      </c>
      <c r="O1355" t="s">
        <v>114</v>
      </c>
      <c r="P1355" t="s">
        <v>114</v>
      </c>
      <c r="Q1355" t="s">
        <v>114</v>
      </c>
      <c r="R1355" t="s">
        <v>114</v>
      </c>
      <c r="S1355" t="s">
        <v>114</v>
      </c>
      <c r="T1355" t="s">
        <v>114</v>
      </c>
      <c r="U1355" t="s">
        <v>114</v>
      </c>
      <c r="V1355" t="s">
        <v>114</v>
      </c>
      <c r="W1355" s="5">
        <v>43479</v>
      </c>
      <c r="X1355" s="3" t="s">
        <v>114</v>
      </c>
      <c r="Y1355" s="3"/>
      <c r="Z1355" s="3" t="s">
        <v>1289</v>
      </c>
      <c r="AA1355" s="3" t="s">
        <v>114</v>
      </c>
      <c r="AB1355" s="3" t="s">
        <v>74</v>
      </c>
      <c r="AC1355" s="8">
        <v>1</v>
      </c>
      <c r="AD1355" s="3" t="s">
        <v>835</v>
      </c>
      <c r="AE1355" s="3"/>
      <c r="AF1355" s="3" t="s">
        <v>114</v>
      </c>
      <c r="AG1355" s="8">
        <v>7</v>
      </c>
      <c r="AH1355" s="3" t="s">
        <v>74</v>
      </c>
      <c r="AI1355" s="3" t="s">
        <v>1331</v>
      </c>
      <c r="AJ1355" t="s">
        <v>114</v>
      </c>
      <c r="AK1355" t="s">
        <v>114</v>
      </c>
      <c r="AL1355" t="s">
        <v>114</v>
      </c>
      <c r="AM1355" s="43" t="b">
        <v>0</v>
      </c>
      <c r="AN1355" s="3"/>
      <c r="AO1355" s="3"/>
      <c r="AP1355" s="43" t="b">
        <v>0</v>
      </c>
      <c r="AQ1355" s="3" t="b">
        <v>0</v>
      </c>
    </row>
    <row r="1356" spans="1:43" x14ac:dyDescent="0.25">
      <c r="A1356" s="39" t="str">
        <f>_xlfn.CONCAT(Table4[[#This Row],[Order]],"-",Table4[[#This Row],[Line]])</f>
        <v>77283-4</v>
      </c>
      <c r="B1356" s="1">
        <v>43482</v>
      </c>
      <c r="C1356" s="10">
        <v>77283</v>
      </c>
      <c r="D1356" s="7" t="s">
        <v>4158</v>
      </c>
      <c r="E1356" s="10">
        <v>4</v>
      </c>
      <c r="F1356" s="10">
        <v>1</v>
      </c>
      <c r="G1356" s="7" t="s">
        <v>42</v>
      </c>
      <c r="H1356" s="10">
        <v>20</v>
      </c>
      <c r="I1356" s="43" t="b">
        <v>0</v>
      </c>
      <c r="J1356" s="43" t="b">
        <v>0</v>
      </c>
      <c r="K1356" t="s">
        <v>114</v>
      </c>
      <c r="L1356" s="43" t="b">
        <v>0</v>
      </c>
      <c r="M1356" s="43" t="b">
        <v>0</v>
      </c>
      <c r="N1356" s="43" t="b">
        <v>0</v>
      </c>
      <c r="O1356" t="s">
        <v>114</v>
      </c>
      <c r="P1356" t="s">
        <v>114</v>
      </c>
      <c r="Q1356" t="s">
        <v>114</v>
      </c>
      <c r="R1356" t="s">
        <v>114</v>
      </c>
      <c r="S1356" t="s">
        <v>114</v>
      </c>
      <c r="T1356" t="s">
        <v>114</v>
      </c>
      <c r="U1356" t="s">
        <v>114</v>
      </c>
      <c r="V1356" t="s">
        <v>114</v>
      </c>
      <c r="W1356" s="5">
        <v>43479</v>
      </c>
      <c r="X1356" s="7" t="s">
        <v>114</v>
      </c>
      <c r="Y1356" s="7"/>
      <c r="Z1356" s="7" t="s">
        <v>157</v>
      </c>
      <c r="AA1356" s="7" t="s">
        <v>114</v>
      </c>
      <c r="AB1356" s="7" t="s">
        <v>74</v>
      </c>
      <c r="AC1356" s="10">
        <v>1</v>
      </c>
      <c r="AD1356" s="7" t="s">
        <v>4157</v>
      </c>
      <c r="AE1356" s="7"/>
      <c r="AF1356" s="7" t="s">
        <v>114</v>
      </c>
      <c r="AG1356" s="10">
        <v>20</v>
      </c>
      <c r="AH1356" s="3" t="s">
        <v>74</v>
      </c>
      <c r="AI1356" s="3" t="s">
        <v>1331</v>
      </c>
      <c r="AJ1356" t="s">
        <v>114</v>
      </c>
      <c r="AK1356" t="s">
        <v>114</v>
      </c>
      <c r="AL1356" t="s">
        <v>114</v>
      </c>
      <c r="AM1356" s="43" t="b">
        <v>0</v>
      </c>
      <c r="AN1356" s="3"/>
      <c r="AO1356" s="3"/>
      <c r="AP1356" s="43" t="b">
        <v>0</v>
      </c>
      <c r="AQ1356" s="3" t="b">
        <v>0</v>
      </c>
    </row>
    <row r="1357" spans="1:43" x14ac:dyDescent="0.25">
      <c r="A1357" s="39" t="str">
        <f>_xlfn.CONCAT(Table4[[#This Row],[Order]],"-",Table4[[#This Row],[Line]])</f>
        <v>77283-5</v>
      </c>
      <c r="B1357" s="1">
        <v>43482</v>
      </c>
      <c r="C1357" s="10">
        <v>77283</v>
      </c>
      <c r="D1357" s="7" t="s">
        <v>4160</v>
      </c>
      <c r="E1357" s="10">
        <v>5</v>
      </c>
      <c r="F1357" s="10">
        <v>1</v>
      </c>
      <c r="G1357" s="7" t="s">
        <v>42</v>
      </c>
      <c r="H1357" s="10">
        <v>8</v>
      </c>
      <c r="I1357" s="43" t="b">
        <v>0</v>
      </c>
      <c r="J1357" s="43" t="b">
        <v>0</v>
      </c>
      <c r="K1357" t="s">
        <v>114</v>
      </c>
      <c r="L1357" s="43" t="b">
        <v>0</v>
      </c>
      <c r="M1357" s="43" t="b">
        <v>0</v>
      </c>
      <c r="N1357" s="43" t="b">
        <v>0</v>
      </c>
      <c r="O1357" t="s">
        <v>114</v>
      </c>
      <c r="P1357" t="s">
        <v>114</v>
      </c>
      <c r="Q1357" t="s">
        <v>114</v>
      </c>
      <c r="R1357" t="s">
        <v>114</v>
      </c>
      <c r="S1357" t="s">
        <v>114</v>
      </c>
      <c r="T1357" t="s">
        <v>114</v>
      </c>
      <c r="U1357" t="s">
        <v>114</v>
      </c>
      <c r="V1357" t="s">
        <v>114</v>
      </c>
      <c r="W1357" s="5">
        <v>43479</v>
      </c>
      <c r="X1357" s="7" t="s">
        <v>114</v>
      </c>
      <c r="Y1357" s="7"/>
      <c r="Z1357" s="7" t="s">
        <v>157</v>
      </c>
      <c r="AA1357" s="7" t="s">
        <v>114</v>
      </c>
      <c r="AB1357" s="7" t="s">
        <v>74</v>
      </c>
      <c r="AC1357" s="10">
        <v>1</v>
      </c>
      <c r="AD1357" s="7" t="s">
        <v>4159</v>
      </c>
      <c r="AE1357" s="7"/>
      <c r="AF1357" s="7" t="s">
        <v>114</v>
      </c>
      <c r="AG1357" s="10">
        <v>8</v>
      </c>
      <c r="AH1357" s="3" t="s">
        <v>74</v>
      </c>
      <c r="AI1357" s="3" t="s">
        <v>1331</v>
      </c>
      <c r="AJ1357" t="s">
        <v>114</v>
      </c>
      <c r="AK1357" t="s">
        <v>114</v>
      </c>
      <c r="AL1357" t="s">
        <v>114</v>
      </c>
      <c r="AM1357" s="43" t="b">
        <v>0</v>
      </c>
      <c r="AN1357" s="3"/>
      <c r="AO1357" s="3"/>
      <c r="AP1357" s="43" t="b">
        <v>0</v>
      </c>
      <c r="AQ1357" s="3" t="b">
        <v>0</v>
      </c>
    </row>
    <row r="1358" spans="1:43" x14ac:dyDescent="0.25">
      <c r="A1358" s="39" t="str">
        <f>_xlfn.CONCAT(Table4[[#This Row],[Order]],"-",Table4[[#This Row],[Line]])</f>
        <v>77287-1</v>
      </c>
      <c r="B1358" s="1">
        <v>43467</v>
      </c>
      <c r="C1358" s="10">
        <v>77287</v>
      </c>
      <c r="D1358" s="7" t="s">
        <v>2080</v>
      </c>
      <c r="E1358" s="10">
        <v>1</v>
      </c>
      <c r="F1358" s="10">
        <v>1</v>
      </c>
      <c r="G1358" s="7" t="s">
        <v>4428</v>
      </c>
      <c r="H1358" s="10">
        <v>1</v>
      </c>
      <c r="I1358" s="43" t="b">
        <v>1</v>
      </c>
      <c r="J1358" s="43" t="b">
        <v>1</v>
      </c>
      <c r="K1358" t="s">
        <v>135</v>
      </c>
      <c r="L1358" s="43" t="b">
        <v>1</v>
      </c>
      <c r="M1358" s="43" t="b">
        <v>1</v>
      </c>
      <c r="N1358" s="43" t="b">
        <v>1</v>
      </c>
      <c r="O1358" t="s">
        <v>138</v>
      </c>
      <c r="P1358" t="s">
        <v>138</v>
      </c>
      <c r="Q1358" t="s">
        <v>114</v>
      </c>
      <c r="R1358" t="s">
        <v>114</v>
      </c>
      <c r="S1358" t="s">
        <v>114</v>
      </c>
      <c r="T1358" t="s">
        <v>114</v>
      </c>
      <c r="U1358" t="s">
        <v>114</v>
      </c>
      <c r="V1358" t="s">
        <v>114</v>
      </c>
      <c r="W1358" s="5">
        <v>43461</v>
      </c>
      <c r="X1358" s="7" t="s">
        <v>114</v>
      </c>
      <c r="Y1358" s="7" t="s">
        <v>4638</v>
      </c>
      <c r="Z1358" s="7" t="s">
        <v>3143</v>
      </c>
      <c r="AA1358" s="7" t="s">
        <v>114</v>
      </c>
      <c r="AB1358" s="7" t="s">
        <v>74</v>
      </c>
      <c r="AC1358" s="10">
        <v>12</v>
      </c>
      <c r="AD1358" s="7" t="s">
        <v>2079</v>
      </c>
      <c r="AE1358" s="7">
        <v>43453</v>
      </c>
      <c r="AF1358" s="7" t="s">
        <v>114</v>
      </c>
      <c r="AG1358" s="10">
        <v>1</v>
      </c>
      <c r="AH1358" s="3" t="s">
        <v>79</v>
      </c>
      <c r="AI1358" s="3" t="s">
        <v>1326</v>
      </c>
      <c r="AJ1358" t="s">
        <v>114</v>
      </c>
      <c r="AK1358" t="s">
        <v>23</v>
      </c>
      <c r="AL1358" t="s">
        <v>114</v>
      </c>
      <c r="AM1358" s="43" t="b">
        <v>1</v>
      </c>
      <c r="AN1358" s="3">
        <v>43461.556222337997</v>
      </c>
      <c r="AO1358" s="3"/>
      <c r="AP1358" s="43" t="b">
        <v>1</v>
      </c>
      <c r="AQ1358" s="3" t="b">
        <v>0</v>
      </c>
    </row>
    <row r="1359" spans="1:43" x14ac:dyDescent="0.25">
      <c r="A1359" s="39" t="str">
        <f>_xlfn.CONCAT(Table4[[#This Row],[Order]],"-",Table4[[#This Row],[Line]])</f>
        <v>77287-2</v>
      </c>
      <c r="B1359" s="59">
        <v>43467</v>
      </c>
      <c r="C1359" s="57">
        <v>77287</v>
      </c>
      <c r="D1359" s="58" t="s">
        <v>2082</v>
      </c>
      <c r="E1359" s="57">
        <v>2</v>
      </c>
      <c r="F1359" s="57">
        <v>1</v>
      </c>
      <c r="G1359" s="58" t="s">
        <v>4428</v>
      </c>
      <c r="H1359" s="57">
        <v>1</v>
      </c>
      <c r="I1359" s="43" t="b">
        <v>1</v>
      </c>
      <c r="J1359" s="43" t="b">
        <v>1</v>
      </c>
      <c r="K1359" t="s">
        <v>135</v>
      </c>
      <c r="L1359" s="43" t="b">
        <v>1</v>
      </c>
      <c r="M1359" s="43" t="b">
        <v>1</v>
      </c>
      <c r="N1359" s="43" t="b">
        <v>1</v>
      </c>
      <c r="O1359" t="s">
        <v>138</v>
      </c>
      <c r="P1359" t="s">
        <v>138</v>
      </c>
      <c r="Q1359" t="s">
        <v>114</v>
      </c>
      <c r="R1359" t="s">
        <v>114</v>
      </c>
      <c r="S1359" t="s">
        <v>114</v>
      </c>
      <c r="T1359" t="s">
        <v>114</v>
      </c>
      <c r="U1359" t="s">
        <v>114</v>
      </c>
      <c r="V1359" t="s">
        <v>114</v>
      </c>
      <c r="W1359" s="6">
        <v>43461</v>
      </c>
      <c r="X1359" s="58" t="s">
        <v>114</v>
      </c>
      <c r="Y1359" s="58" t="s">
        <v>4639</v>
      </c>
      <c r="Z1359" s="58" t="s">
        <v>3144</v>
      </c>
      <c r="AA1359" s="58" t="s">
        <v>114</v>
      </c>
      <c r="AB1359" s="58" t="s">
        <v>74</v>
      </c>
      <c r="AC1359" s="57">
        <v>12</v>
      </c>
      <c r="AD1359" s="58" t="s">
        <v>2081</v>
      </c>
      <c r="AE1359" s="59">
        <v>43453</v>
      </c>
      <c r="AF1359" s="58" t="s">
        <v>114</v>
      </c>
      <c r="AG1359" s="57">
        <v>2</v>
      </c>
      <c r="AH1359" s="3" t="s">
        <v>79</v>
      </c>
      <c r="AI1359" s="3" t="s">
        <v>1326</v>
      </c>
      <c r="AJ1359" t="s">
        <v>114</v>
      </c>
      <c r="AK1359" t="s">
        <v>23</v>
      </c>
      <c r="AL1359" t="s">
        <v>114</v>
      </c>
      <c r="AM1359" s="43" t="b">
        <v>1</v>
      </c>
      <c r="AN1359" s="3">
        <v>43461.556210613402</v>
      </c>
      <c r="AO1359" s="3"/>
      <c r="AP1359" s="43" t="b">
        <v>1</v>
      </c>
      <c r="AQ1359" s="3" t="b">
        <v>0</v>
      </c>
    </row>
    <row r="1360" spans="1:43" x14ac:dyDescent="0.25">
      <c r="A1360" s="39" t="str">
        <f>_xlfn.CONCAT(Table4[[#This Row],[Order]],"-",Table4[[#This Row],[Line]])</f>
        <v>77300-1</v>
      </c>
      <c r="B1360" s="59">
        <v>43475</v>
      </c>
      <c r="C1360" s="57">
        <v>77300</v>
      </c>
      <c r="D1360" s="58" t="s">
        <v>2939</v>
      </c>
      <c r="E1360" s="57">
        <v>1</v>
      </c>
      <c r="F1360" s="57">
        <v>1</v>
      </c>
      <c r="G1360" s="58" t="s">
        <v>42</v>
      </c>
      <c r="H1360" s="57">
        <v>1</v>
      </c>
      <c r="I1360" s="43" t="b">
        <v>0</v>
      </c>
      <c r="J1360" s="43" t="b">
        <v>0</v>
      </c>
      <c r="K1360" t="s">
        <v>114</v>
      </c>
      <c r="L1360" s="43" t="b">
        <v>0</v>
      </c>
      <c r="M1360" s="43" t="b">
        <v>0</v>
      </c>
      <c r="N1360" s="43" t="b">
        <v>0</v>
      </c>
      <c r="O1360" t="s">
        <v>114</v>
      </c>
      <c r="P1360" t="s">
        <v>114</v>
      </c>
      <c r="Q1360" t="s">
        <v>114</v>
      </c>
      <c r="R1360" t="s">
        <v>114</v>
      </c>
      <c r="S1360" t="s">
        <v>114</v>
      </c>
      <c r="T1360" t="s">
        <v>114</v>
      </c>
      <c r="U1360" t="s">
        <v>114</v>
      </c>
      <c r="V1360" t="s">
        <v>114</v>
      </c>
      <c r="W1360" s="6">
        <v>43472</v>
      </c>
      <c r="X1360" s="58" t="s">
        <v>151</v>
      </c>
      <c r="Y1360" s="58"/>
      <c r="Z1360" s="58" t="s">
        <v>4824</v>
      </c>
      <c r="AA1360" s="58" t="s">
        <v>114</v>
      </c>
      <c r="AB1360" s="58" t="s">
        <v>168</v>
      </c>
      <c r="AC1360" s="57">
        <v>1</v>
      </c>
      <c r="AD1360" s="58" t="s">
        <v>1717</v>
      </c>
      <c r="AE1360" s="59"/>
      <c r="AF1360" s="58" t="s">
        <v>114</v>
      </c>
      <c r="AG1360" s="57">
        <v>3</v>
      </c>
      <c r="AH1360" s="3" t="s">
        <v>180</v>
      </c>
      <c r="AI1360" s="3" t="s">
        <v>1328</v>
      </c>
      <c r="AJ1360" t="s">
        <v>114</v>
      </c>
      <c r="AK1360" t="s">
        <v>114</v>
      </c>
      <c r="AL1360" t="s">
        <v>114</v>
      </c>
      <c r="AM1360" s="43" t="b">
        <v>0</v>
      </c>
      <c r="AN1360" s="3"/>
      <c r="AO1360" s="3"/>
      <c r="AP1360" s="43" t="b">
        <v>0</v>
      </c>
      <c r="AQ1360" s="3" t="b">
        <v>0</v>
      </c>
    </row>
    <row r="1361" spans="1:43" x14ac:dyDescent="0.25">
      <c r="A1361" s="39" t="str">
        <f>_xlfn.CONCAT(Table4[[#This Row],[Order]],"-",Table4[[#This Row],[Line]])</f>
        <v>77307-1</v>
      </c>
      <c r="B1361" s="5">
        <v>43472</v>
      </c>
      <c r="C1361" s="8">
        <v>77307</v>
      </c>
      <c r="D1361" s="3" t="s">
        <v>2238</v>
      </c>
      <c r="E1361" s="8">
        <v>1</v>
      </c>
      <c r="F1361" s="8">
        <v>1</v>
      </c>
      <c r="G1361" s="3" t="s">
        <v>165</v>
      </c>
      <c r="H1361" s="8">
        <v>1</v>
      </c>
      <c r="I1361" s="43" t="b">
        <v>1</v>
      </c>
      <c r="J1361" s="43" t="b">
        <v>0</v>
      </c>
      <c r="K1361" t="s">
        <v>135</v>
      </c>
      <c r="L1361" s="43" t="b">
        <v>0</v>
      </c>
      <c r="M1361" s="43" t="b">
        <v>1</v>
      </c>
      <c r="N1361" s="43" t="b">
        <v>0</v>
      </c>
      <c r="O1361" t="s">
        <v>114</v>
      </c>
      <c r="P1361" t="s">
        <v>114</v>
      </c>
      <c r="Q1361" t="s">
        <v>114</v>
      </c>
      <c r="R1361" t="s">
        <v>114</v>
      </c>
      <c r="S1361" t="s">
        <v>114</v>
      </c>
      <c r="T1361" t="s">
        <v>114</v>
      </c>
      <c r="U1361" t="s">
        <v>114</v>
      </c>
      <c r="V1361" t="s">
        <v>114</v>
      </c>
      <c r="W1361" s="5">
        <v>43467</v>
      </c>
      <c r="X1361" s="3" t="s">
        <v>114</v>
      </c>
      <c r="Y1361" s="3"/>
      <c r="Z1361" s="3" t="s">
        <v>4030</v>
      </c>
      <c r="AA1361" s="3" t="s">
        <v>114</v>
      </c>
      <c r="AB1361" s="3" t="s">
        <v>74</v>
      </c>
      <c r="AC1361" s="8">
        <v>1</v>
      </c>
      <c r="AD1361" s="3" t="s">
        <v>2237</v>
      </c>
      <c r="AE1361" s="3"/>
      <c r="AF1361" s="3" t="s">
        <v>114</v>
      </c>
      <c r="AG1361" s="8">
        <v>4</v>
      </c>
      <c r="AH1361" s="3" t="s">
        <v>74</v>
      </c>
      <c r="AI1361" s="3" t="s">
        <v>1331</v>
      </c>
      <c r="AJ1361" t="s">
        <v>114</v>
      </c>
      <c r="AK1361" t="s">
        <v>114</v>
      </c>
      <c r="AL1361" t="s">
        <v>114</v>
      </c>
      <c r="AM1361" s="43" t="b">
        <v>0</v>
      </c>
      <c r="AN1361" s="3"/>
      <c r="AO1361" s="3"/>
      <c r="AP1361" s="43" t="b">
        <v>0</v>
      </c>
      <c r="AQ1361" s="3" t="b">
        <v>0</v>
      </c>
    </row>
    <row r="1362" spans="1:43" x14ac:dyDescent="0.25">
      <c r="A1362" s="39" t="str">
        <f>_xlfn.CONCAT(Table4[[#This Row],[Order]],"-",Table4[[#This Row],[Line]])</f>
        <v>77315-1</v>
      </c>
      <c r="B1362" s="5">
        <v>43469</v>
      </c>
      <c r="C1362" s="8">
        <v>77315</v>
      </c>
      <c r="D1362" s="3" t="s">
        <v>4219</v>
      </c>
      <c r="E1362" s="8">
        <v>1</v>
      </c>
      <c r="F1362" s="8">
        <v>1</v>
      </c>
      <c r="G1362" s="3" t="s">
        <v>165</v>
      </c>
      <c r="H1362" s="8">
        <v>1</v>
      </c>
      <c r="I1362" s="43" t="b">
        <v>1</v>
      </c>
      <c r="J1362" s="43" t="b">
        <v>1</v>
      </c>
      <c r="K1362" t="s">
        <v>135</v>
      </c>
      <c r="L1362" s="43" t="b">
        <v>1</v>
      </c>
      <c r="M1362" s="43" t="b">
        <v>0</v>
      </c>
      <c r="N1362" s="43" t="b">
        <v>1</v>
      </c>
      <c r="O1362" t="s">
        <v>138</v>
      </c>
      <c r="P1362" t="s">
        <v>114</v>
      </c>
      <c r="Q1362" t="s">
        <v>114</v>
      </c>
      <c r="R1362" t="s">
        <v>114</v>
      </c>
      <c r="S1362" t="s">
        <v>114</v>
      </c>
      <c r="T1362" t="s">
        <v>138</v>
      </c>
      <c r="U1362" t="s">
        <v>138</v>
      </c>
      <c r="V1362" t="s">
        <v>114</v>
      </c>
      <c r="W1362" s="5">
        <v>43465</v>
      </c>
      <c r="X1362" s="3" t="s">
        <v>151</v>
      </c>
      <c r="Y1362" s="3"/>
      <c r="Z1362" s="3" t="s">
        <v>175</v>
      </c>
      <c r="AA1362" s="3" t="s">
        <v>114</v>
      </c>
      <c r="AB1362" s="3" t="s">
        <v>74</v>
      </c>
      <c r="AC1362" s="8">
        <v>12</v>
      </c>
      <c r="AD1362" s="3" t="s">
        <v>4228</v>
      </c>
      <c r="AE1362" s="3"/>
      <c r="AF1362" s="3" t="s">
        <v>114</v>
      </c>
      <c r="AG1362" s="8">
        <v>1</v>
      </c>
      <c r="AH1362" s="3" t="s">
        <v>74</v>
      </c>
      <c r="AI1362" s="3" t="s">
        <v>1324</v>
      </c>
      <c r="AJ1362" t="s">
        <v>114</v>
      </c>
      <c r="AK1362" t="s">
        <v>114</v>
      </c>
      <c r="AL1362" t="s">
        <v>114</v>
      </c>
      <c r="AM1362" s="43" t="b">
        <v>0</v>
      </c>
      <c r="AN1362" s="3"/>
      <c r="AO1362" s="3"/>
      <c r="AP1362" s="43" t="b">
        <v>0</v>
      </c>
      <c r="AQ1362" s="3" t="b">
        <v>0</v>
      </c>
    </row>
    <row r="1363" spans="1:43" x14ac:dyDescent="0.25">
      <c r="A1363" s="39" t="str">
        <f>_xlfn.CONCAT(Table4[[#This Row],[Order]],"-",Table4[[#This Row],[Line]])</f>
        <v>77315-1</v>
      </c>
      <c r="B1363" s="5">
        <v>43476</v>
      </c>
      <c r="C1363" s="8">
        <v>77315</v>
      </c>
      <c r="D1363" s="3" t="s">
        <v>4219</v>
      </c>
      <c r="E1363" s="8">
        <v>1</v>
      </c>
      <c r="F1363" s="8">
        <v>2</v>
      </c>
      <c r="G1363" s="3" t="s">
        <v>42</v>
      </c>
      <c r="H1363" s="8">
        <v>16</v>
      </c>
      <c r="I1363" s="43" t="b">
        <v>0</v>
      </c>
      <c r="J1363" s="43" t="b">
        <v>0</v>
      </c>
      <c r="K1363" t="s">
        <v>114</v>
      </c>
      <c r="L1363" s="43" t="b">
        <v>0</v>
      </c>
      <c r="M1363" s="43" t="b">
        <v>0</v>
      </c>
      <c r="N1363" s="43" t="b">
        <v>1</v>
      </c>
      <c r="O1363" t="s">
        <v>114</v>
      </c>
      <c r="P1363" t="s">
        <v>114</v>
      </c>
      <c r="Q1363" t="s">
        <v>114</v>
      </c>
      <c r="R1363" t="s">
        <v>114</v>
      </c>
      <c r="S1363" t="s">
        <v>114</v>
      </c>
      <c r="T1363" t="s">
        <v>114</v>
      </c>
      <c r="U1363" t="s">
        <v>114</v>
      </c>
      <c r="V1363" t="s">
        <v>114</v>
      </c>
      <c r="W1363" s="5">
        <v>43473</v>
      </c>
      <c r="X1363" s="3" t="s">
        <v>151</v>
      </c>
      <c r="Y1363" s="3"/>
      <c r="Z1363" s="3" t="s">
        <v>175</v>
      </c>
      <c r="AA1363" s="3" t="s">
        <v>114</v>
      </c>
      <c r="AB1363" s="3" t="s">
        <v>74</v>
      </c>
      <c r="AC1363" s="8">
        <v>12</v>
      </c>
      <c r="AD1363" s="3" t="s">
        <v>4228</v>
      </c>
      <c r="AE1363" s="3"/>
      <c r="AF1363" s="3" t="s">
        <v>114</v>
      </c>
      <c r="AG1363" s="8">
        <v>16</v>
      </c>
      <c r="AH1363" s="3" t="s">
        <v>74</v>
      </c>
      <c r="AI1363" s="3" t="s">
        <v>1324</v>
      </c>
      <c r="AJ1363" t="s">
        <v>114</v>
      </c>
      <c r="AK1363" t="s">
        <v>114</v>
      </c>
      <c r="AL1363" t="s">
        <v>114</v>
      </c>
      <c r="AM1363" s="43" t="b">
        <v>0</v>
      </c>
      <c r="AN1363" s="3"/>
      <c r="AO1363" s="3"/>
      <c r="AP1363" s="43" t="b">
        <v>0</v>
      </c>
      <c r="AQ1363" s="3" t="b">
        <v>0</v>
      </c>
    </row>
    <row r="1364" spans="1:43" x14ac:dyDescent="0.25">
      <c r="A1364" s="39" t="str">
        <f>_xlfn.CONCAT(Table4[[#This Row],[Order]],"-",Table4[[#This Row],[Line]])</f>
        <v>77315-2</v>
      </c>
      <c r="B1364" s="5">
        <v>43476</v>
      </c>
      <c r="C1364" s="8">
        <v>77315</v>
      </c>
      <c r="D1364" s="3" t="s">
        <v>4223</v>
      </c>
      <c r="E1364" s="8">
        <v>2</v>
      </c>
      <c r="F1364" s="8">
        <v>1</v>
      </c>
      <c r="G1364" s="3" t="s">
        <v>42</v>
      </c>
      <c r="H1364" s="8">
        <v>9</v>
      </c>
      <c r="I1364" s="43" t="b">
        <v>0</v>
      </c>
      <c r="J1364" s="43" t="b">
        <v>0</v>
      </c>
      <c r="K1364" t="s">
        <v>114</v>
      </c>
      <c r="L1364" s="43" t="b">
        <v>0</v>
      </c>
      <c r="M1364" s="43" t="b">
        <v>0</v>
      </c>
      <c r="N1364" s="43" t="b">
        <v>1</v>
      </c>
      <c r="O1364" t="s">
        <v>114</v>
      </c>
      <c r="P1364" t="s">
        <v>114</v>
      </c>
      <c r="Q1364" t="s">
        <v>114</v>
      </c>
      <c r="R1364" t="s">
        <v>114</v>
      </c>
      <c r="S1364" t="s">
        <v>114</v>
      </c>
      <c r="T1364" t="s">
        <v>114</v>
      </c>
      <c r="U1364" t="s">
        <v>114</v>
      </c>
      <c r="V1364" t="s">
        <v>114</v>
      </c>
      <c r="W1364" s="5">
        <v>43473</v>
      </c>
      <c r="X1364" s="3" t="s">
        <v>151</v>
      </c>
      <c r="Y1364" s="3"/>
      <c r="Z1364" s="3" t="s">
        <v>175</v>
      </c>
      <c r="AA1364" s="3" t="s">
        <v>114</v>
      </c>
      <c r="AB1364" s="3" t="s">
        <v>74</v>
      </c>
      <c r="AC1364" s="8">
        <v>12</v>
      </c>
      <c r="AD1364" s="3" t="s">
        <v>4222</v>
      </c>
      <c r="AE1364" s="3"/>
      <c r="AF1364" s="3" t="s">
        <v>114</v>
      </c>
      <c r="AG1364" s="8">
        <v>9</v>
      </c>
      <c r="AH1364" s="3" t="s">
        <v>74</v>
      </c>
      <c r="AI1364" s="3" t="s">
        <v>1324</v>
      </c>
      <c r="AJ1364" t="s">
        <v>114</v>
      </c>
      <c r="AK1364" t="s">
        <v>114</v>
      </c>
      <c r="AL1364" t="s">
        <v>114</v>
      </c>
      <c r="AM1364" s="43" t="b">
        <v>0</v>
      </c>
      <c r="AN1364" s="3"/>
      <c r="AO1364" s="3"/>
      <c r="AP1364" s="43" t="b">
        <v>0</v>
      </c>
      <c r="AQ1364" s="3" t="b">
        <v>0</v>
      </c>
    </row>
    <row r="1365" spans="1:43" x14ac:dyDescent="0.25">
      <c r="A1365" s="39" t="str">
        <f>_xlfn.CONCAT(Table4[[#This Row],[Order]],"-",Table4[[#This Row],[Line]])</f>
        <v>77316-1</v>
      </c>
      <c r="B1365" s="5">
        <v>43476</v>
      </c>
      <c r="C1365" s="8">
        <v>77316</v>
      </c>
      <c r="D1365" s="3" t="s">
        <v>4217</v>
      </c>
      <c r="E1365" s="8">
        <v>1</v>
      </c>
      <c r="F1365" s="8">
        <v>1</v>
      </c>
      <c r="G1365" s="3" t="s">
        <v>165</v>
      </c>
      <c r="H1365" s="8">
        <v>3</v>
      </c>
      <c r="I1365" s="43" t="b">
        <v>1</v>
      </c>
      <c r="J1365" s="43" t="b">
        <v>0</v>
      </c>
      <c r="K1365" t="s">
        <v>114</v>
      </c>
      <c r="L1365" s="43" t="b">
        <v>0</v>
      </c>
      <c r="M1365" s="43" t="b">
        <v>0</v>
      </c>
      <c r="N1365" s="43" t="b">
        <v>0</v>
      </c>
      <c r="O1365" t="s">
        <v>114</v>
      </c>
      <c r="P1365" t="s">
        <v>114</v>
      </c>
      <c r="Q1365" t="s">
        <v>114</v>
      </c>
      <c r="R1365" t="s">
        <v>114</v>
      </c>
      <c r="S1365" t="s">
        <v>114</v>
      </c>
      <c r="T1365" t="s">
        <v>114</v>
      </c>
      <c r="U1365" t="s">
        <v>114</v>
      </c>
      <c r="V1365" t="s">
        <v>114</v>
      </c>
      <c r="W1365" s="5">
        <v>43473</v>
      </c>
      <c r="X1365" s="3" t="s">
        <v>151</v>
      </c>
      <c r="Y1365" s="3"/>
      <c r="Z1365" s="3" t="s">
        <v>158</v>
      </c>
      <c r="AA1365" s="3" t="s">
        <v>114</v>
      </c>
      <c r="AB1365" s="3" t="s">
        <v>74</v>
      </c>
      <c r="AC1365" s="8">
        <v>12</v>
      </c>
      <c r="AD1365" s="3" t="s">
        <v>4216</v>
      </c>
      <c r="AE1365" s="3"/>
      <c r="AF1365" s="3" t="s">
        <v>114</v>
      </c>
      <c r="AG1365" s="8">
        <v>3</v>
      </c>
      <c r="AH1365" s="3" t="s">
        <v>74</v>
      </c>
      <c r="AI1365" s="3" t="s">
        <v>1324</v>
      </c>
      <c r="AJ1365" t="s">
        <v>114</v>
      </c>
      <c r="AK1365" t="s">
        <v>114</v>
      </c>
      <c r="AL1365" t="s">
        <v>114</v>
      </c>
      <c r="AM1365" s="43" t="b">
        <v>0</v>
      </c>
      <c r="AN1365" s="3"/>
      <c r="AO1365" s="3"/>
      <c r="AP1365" s="43" t="b">
        <v>0</v>
      </c>
      <c r="AQ1365" s="3" t="b">
        <v>0</v>
      </c>
    </row>
    <row r="1366" spans="1:43" x14ac:dyDescent="0.25">
      <c r="A1366" s="39" t="str">
        <f>_xlfn.CONCAT(Table4[[#This Row],[Order]],"-",Table4[[#This Row],[Line]])</f>
        <v>77316-2</v>
      </c>
      <c r="B1366" s="5">
        <v>43476</v>
      </c>
      <c r="C1366" s="8">
        <v>77316</v>
      </c>
      <c r="D1366" s="3" t="s">
        <v>4219</v>
      </c>
      <c r="E1366" s="8">
        <v>2</v>
      </c>
      <c r="F1366" s="8">
        <v>1</v>
      </c>
      <c r="G1366" s="3" t="s">
        <v>165</v>
      </c>
      <c r="H1366" s="8">
        <v>9</v>
      </c>
      <c r="I1366" s="43" t="b">
        <v>1</v>
      </c>
      <c r="J1366" s="43" t="b">
        <v>0</v>
      </c>
      <c r="K1366" t="s">
        <v>114</v>
      </c>
      <c r="L1366" s="43" t="b">
        <v>0</v>
      </c>
      <c r="M1366" s="43" t="b">
        <v>0</v>
      </c>
      <c r="N1366" s="43" t="b">
        <v>0</v>
      </c>
      <c r="O1366" t="s">
        <v>114</v>
      </c>
      <c r="P1366" t="s">
        <v>114</v>
      </c>
      <c r="Q1366" t="s">
        <v>114</v>
      </c>
      <c r="R1366" t="s">
        <v>114</v>
      </c>
      <c r="S1366" t="s">
        <v>114</v>
      </c>
      <c r="T1366" t="s">
        <v>114</v>
      </c>
      <c r="U1366" t="s">
        <v>114</v>
      </c>
      <c r="V1366" t="s">
        <v>114</v>
      </c>
      <c r="W1366" s="5">
        <v>43473</v>
      </c>
      <c r="X1366" s="3" t="s">
        <v>151</v>
      </c>
      <c r="Y1366" s="3"/>
      <c r="Z1366" s="3" t="s">
        <v>175</v>
      </c>
      <c r="AA1366" s="3" t="s">
        <v>114</v>
      </c>
      <c r="AB1366" s="3" t="s">
        <v>74</v>
      </c>
      <c r="AC1366" s="8">
        <v>12</v>
      </c>
      <c r="AD1366" s="3" t="s">
        <v>4218</v>
      </c>
      <c r="AE1366" s="3"/>
      <c r="AF1366" s="3" t="s">
        <v>114</v>
      </c>
      <c r="AG1366" s="8">
        <v>9</v>
      </c>
      <c r="AH1366" s="3" t="s">
        <v>74</v>
      </c>
      <c r="AI1366" s="3" t="s">
        <v>1324</v>
      </c>
      <c r="AJ1366" t="s">
        <v>114</v>
      </c>
      <c r="AK1366" t="s">
        <v>114</v>
      </c>
      <c r="AL1366" t="s">
        <v>114</v>
      </c>
      <c r="AM1366" s="43" t="b">
        <v>0</v>
      </c>
      <c r="AN1366" s="3"/>
      <c r="AO1366" s="3"/>
      <c r="AP1366" s="43" t="b">
        <v>0</v>
      </c>
      <c r="AQ1366" s="3" t="b">
        <v>0</v>
      </c>
    </row>
    <row r="1367" spans="1:43" x14ac:dyDescent="0.25">
      <c r="A1367" s="39" t="str">
        <f>_xlfn.CONCAT(Table4[[#This Row],[Order]],"-",Table4[[#This Row],[Line]])</f>
        <v>77316-3</v>
      </c>
      <c r="B1367" s="5">
        <v>43476</v>
      </c>
      <c r="C1367" s="8">
        <v>77316</v>
      </c>
      <c r="D1367" s="3" t="s">
        <v>4221</v>
      </c>
      <c r="E1367" s="8">
        <v>3</v>
      </c>
      <c r="F1367" s="8">
        <v>1</v>
      </c>
      <c r="G1367" s="3" t="s">
        <v>165</v>
      </c>
      <c r="H1367" s="8">
        <v>3</v>
      </c>
      <c r="I1367" s="43" t="b">
        <v>1</v>
      </c>
      <c r="J1367" s="43" t="b">
        <v>0</v>
      </c>
      <c r="K1367" t="s">
        <v>114</v>
      </c>
      <c r="L1367" s="43" t="b">
        <v>0</v>
      </c>
      <c r="M1367" s="43" t="b">
        <v>0</v>
      </c>
      <c r="N1367" s="43" t="b">
        <v>0</v>
      </c>
      <c r="O1367" t="s">
        <v>114</v>
      </c>
      <c r="P1367" t="s">
        <v>114</v>
      </c>
      <c r="Q1367" t="s">
        <v>114</v>
      </c>
      <c r="R1367" t="s">
        <v>114</v>
      </c>
      <c r="S1367" t="s">
        <v>114</v>
      </c>
      <c r="T1367" t="s">
        <v>114</v>
      </c>
      <c r="U1367" t="s">
        <v>114</v>
      </c>
      <c r="V1367" t="s">
        <v>114</v>
      </c>
      <c r="W1367" s="5">
        <v>43473</v>
      </c>
      <c r="X1367" s="3" t="s">
        <v>151</v>
      </c>
      <c r="Y1367" s="3"/>
      <c r="Z1367" s="3" t="s">
        <v>158</v>
      </c>
      <c r="AA1367" s="3" t="s">
        <v>114</v>
      </c>
      <c r="AB1367" s="3" t="s">
        <v>74</v>
      </c>
      <c r="AC1367" s="8">
        <v>12</v>
      </c>
      <c r="AD1367" s="3" t="s">
        <v>4220</v>
      </c>
      <c r="AE1367" s="3"/>
      <c r="AF1367" s="3" t="s">
        <v>114</v>
      </c>
      <c r="AG1367" s="8">
        <v>3</v>
      </c>
      <c r="AH1367" s="3" t="s">
        <v>74</v>
      </c>
      <c r="AI1367" s="3" t="s">
        <v>1324</v>
      </c>
      <c r="AJ1367" t="s">
        <v>114</v>
      </c>
      <c r="AK1367" t="s">
        <v>114</v>
      </c>
      <c r="AL1367" t="s">
        <v>114</v>
      </c>
      <c r="AM1367" s="43" t="b">
        <v>0</v>
      </c>
      <c r="AN1367" s="3"/>
      <c r="AO1367" s="3"/>
      <c r="AP1367" s="43" t="b">
        <v>0</v>
      </c>
      <c r="AQ1367" s="3" t="b">
        <v>0</v>
      </c>
    </row>
    <row r="1368" spans="1:43" x14ac:dyDescent="0.25">
      <c r="A1368" s="39" t="str">
        <f>_xlfn.CONCAT(Table4[[#This Row],[Order]],"-",Table4[[#This Row],[Line]])</f>
        <v>77316-4</v>
      </c>
      <c r="B1368" s="5">
        <v>43476</v>
      </c>
      <c r="C1368" s="8">
        <v>77316</v>
      </c>
      <c r="D1368" s="3" t="s">
        <v>4223</v>
      </c>
      <c r="E1368" s="8">
        <v>4</v>
      </c>
      <c r="F1368" s="8">
        <v>1</v>
      </c>
      <c r="G1368" s="3" t="s">
        <v>165</v>
      </c>
      <c r="H1368" s="8">
        <v>5</v>
      </c>
      <c r="I1368" s="43" t="b">
        <v>1</v>
      </c>
      <c r="J1368" s="43" t="b">
        <v>0</v>
      </c>
      <c r="K1368" t="s">
        <v>114</v>
      </c>
      <c r="L1368" s="43" t="b">
        <v>0</v>
      </c>
      <c r="M1368" s="43" t="b">
        <v>0</v>
      </c>
      <c r="N1368" s="43" t="b">
        <v>0</v>
      </c>
      <c r="O1368" t="s">
        <v>114</v>
      </c>
      <c r="P1368" t="s">
        <v>114</v>
      </c>
      <c r="Q1368" t="s">
        <v>114</v>
      </c>
      <c r="R1368" t="s">
        <v>114</v>
      </c>
      <c r="S1368" t="s">
        <v>114</v>
      </c>
      <c r="T1368" t="s">
        <v>114</v>
      </c>
      <c r="U1368" t="s">
        <v>114</v>
      </c>
      <c r="V1368" t="s">
        <v>114</v>
      </c>
      <c r="W1368" s="5">
        <v>43473</v>
      </c>
      <c r="X1368" s="3" t="s">
        <v>151</v>
      </c>
      <c r="Y1368" s="3"/>
      <c r="Z1368" s="3" t="s">
        <v>175</v>
      </c>
      <c r="AA1368" s="3" t="s">
        <v>114</v>
      </c>
      <c r="AB1368" s="3" t="s">
        <v>74</v>
      </c>
      <c r="AC1368" s="8">
        <v>12</v>
      </c>
      <c r="AD1368" s="3" t="s">
        <v>4222</v>
      </c>
      <c r="AE1368" s="3"/>
      <c r="AF1368" s="3" t="s">
        <v>114</v>
      </c>
      <c r="AG1368" s="8">
        <v>5</v>
      </c>
      <c r="AH1368" s="3" t="s">
        <v>74</v>
      </c>
      <c r="AI1368" s="3" t="s">
        <v>1324</v>
      </c>
      <c r="AJ1368" t="s">
        <v>114</v>
      </c>
      <c r="AK1368" t="s">
        <v>114</v>
      </c>
      <c r="AL1368" t="s">
        <v>114</v>
      </c>
      <c r="AM1368" s="43" t="b">
        <v>0</v>
      </c>
      <c r="AN1368" s="3"/>
      <c r="AO1368" s="3"/>
      <c r="AP1368" s="43" t="b">
        <v>0</v>
      </c>
      <c r="AQ1368" s="3" t="b">
        <v>0</v>
      </c>
    </row>
    <row r="1369" spans="1:43" x14ac:dyDescent="0.25">
      <c r="A1369" s="39" t="str">
        <f>_xlfn.CONCAT(Table4[[#This Row],[Order]],"-",Table4[[#This Row],[Line]])</f>
        <v>77327-1</v>
      </c>
      <c r="B1369" s="5">
        <v>43462</v>
      </c>
      <c r="C1369" s="8">
        <v>77327</v>
      </c>
      <c r="D1369" s="3" t="s">
        <v>2508</v>
      </c>
      <c r="E1369" s="8">
        <v>1</v>
      </c>
      <c r="F1369" s="8">
        <v>1</v>
      </c>
      <c r="G1369" s="3" t="s">
        <v>4428</v>
      </c>
      <c r="H1369" s="8">
        <v>8</v>
      </c>
      <c r="I1369" s="43" t="b">
        <v>1</v>
      </c>
      <c r="J1369" s="43" t="b">
        <v>1</v>
      </c>
      <c r="K1369" t="s">
        <v>135</v>
      </c>
      <c r="L1369" s="43" t="b">
        <v>1</v>
      </c>
      <c r="M1369" s="43" t="b">
        <v>1</v>
      </c>
      <c r="N1369" s="43" t="b">
        <v>1</v>
      </c>
      <c r="O1369" t="s">
        <v>114</v>
      </c>
      <c r="P1369" t="s">
        <v>138</v>
      </c>
      <c r="Q1369" t="s">
        <v>114</v>
      </c>
      <c r="R1369" t="s">
        <v>114</v>
      </c>
      <c r="S1369" t="s">
        <v>114</v>
      </c>
      <c r="T1369" t="s">
        <v>114</v>
      </c>
      <c r="U1369" t="s">
        <v>114</v>
      </c>
      <c r="V1369" t="s">
        <v>114</v>
      </c>
      <c r="W1369" s="5">
        <v>43455</v>
      </c>
      <c r="X1369" s="3" t="s">
        <v>114</v>
      </c>
      <c r="Y1369" s="3" t="s">
        <v>5904</v>
      </c>
      <c r="Z1369" s="3" t="s">
        <v>5905</v>
      </c>
      <c r="AA1369" s="3" t="s">
        <v>114</v>
      </c>
      <c r="AB1369" s="3" t="s">
        <v>74</v>
      </c>
      <c r="AC1369" s="8">
        <v>1</v>
      </c>
      <c r="AD1369" s="3" t="s">
        <v>2507</v>
      </c>
      <c r="AE1369" s="3">
        <v>43461</v>
      </c>
      <c r="AF1369" s="3" t="s">
        <v>114</v>
      </c>
      <c r="AG1369" s="8">
        <v>40</v>
      </c>
      <c r="AH1369" s="3" t="s">
        <v>180</v>
      </c>
      <c r="AI1369" s="3" t="s">
        <v>1328</v>
      </c>
      <c r="AJ1369" t="s">
        <v>114</v>
      </c>
      <c r="AK1369" t="s">
        <v>114</v>
      </c>
      <c r="AL1369" t="s">
        <v>114</v>
      </c>
      <c r="AM1369" s="43" t="b">
        <v>1</v>
      </c>
      <c r="AN1369" s="3">
        <v>43461.584317094901</v>
      </c>
      <c r="AO1369" s="3"/>
      <c r="AP1369" s="43" t="b">
        <v>1</v>
      </c>
      <c r="AQ1369" s="3" t="b">
        <v>0</v>
      </c>
    </row>
    <row r="1370" spans="1:43" x14ac:dyDescent="0.25">
      <c r="A1370" s="39" t="str">
        <f>_xlfn.CONCAT(Table4[[#This Row],[Order]],"-",Table4[[#This Row],[Line]])</f>
        <v>77327-2</v>
      </c>
      <c r="B1370" s="5">
        <v>43462</v>
      </c>
      <c r="C1370" s="8">
        <v>77327</v>
      </c>
      <c r="D1370" s="3" t="s">
        <v>2510</v>
      </c>
      <c r="E1370" s="8">
        <v>2</v>
      </c>
      <c r="F1370" s="8">
        <v>1</v>
      </c>
      <c r="G1370" s="3" t="s">
        <v>4428</v>
      </c>
      <c r="H1370" s="8">
        <v>2</v>
      </c>
      <c r="I1370" s="43" t="b">
        <v>1</v>
      </c>
      <c r="J1370" s="43" t="b">
        <v>1</v>
      </c>
      <c r="K1370" t="s">
        <v>135</v>
      </c>
      <c r="L1370" s="43" t="b">
        <v>1</v>
      </c>
      <c r="M1370" s="43" t="b">
        <v>1</v>
      </c>
      <c r="N1370" s="43" t="b">
        <v>1</v>
      </c>
      <c r="O1370" t="s">
        <v>114</v>
      </c>
      <c r="P1370" t="s">
        <v>138</v>
      </c>
      <c r="Q1370" t="s">
        <v>114</v>
      </c>
      <c r="R1370" t="s">
        <v>114</v>
      </c>
      <c r="S1370" t="s">
        <v>114</v>
      </c>
      <c r="T1370" t="s">
        <v>114</v>
      </c>
      <c r="U1370" t="s">
        <v>114</v>
      </c>
      <c r="V1370" t="s">
        <v>114</v>
      </c>
      <c r="W1370" s="5">
        <v>43455</v>
      </c>
      <c r="X1370" s="3" t="s">
        <v>114</v>
      </c>
      <c r="Y1370" s="3" t="s">
        <v>5906</v>
      </c>
      <c r="Z1370" s="3" t="s">
        <v>5907</v>
      </c>
      <c r="AA1370" s="3" t="s">
        <v>35</v>
      </c>
      <c r="AB1370" s="3" t="s">
        <v>74</v>
      </c>
      <c r="AC1370" s="8">
        <v>1</v>
      </c>
      <c r="AD1370" s="3" t="s">
        <v>2509</v>
      </c>
      <c r="AE1370" s="3">
        <v>43461</v>
      </c>
      <c r="AF1370" s="3" t="s">
        <v>114</v>
      </c>
      <c r="AG1370" s="8">
        <v>8</v>
      </c>
      <c r="AH1370" s="3" t="s">
        <v>180</v>
      </c>
      <c r="AI1370" s="3" t="s">
        <v>1328</v>
      </c>
      <c r="AJ1370" t="s">
        <v>114</v>
      </c>
      <c r="AK1370" t="s">
        <v>114</v>
      </c>
      <c r="AL1370" t="s">
        <v>114</v>
      </c>
      <c r="AM1370" s="43" t="b">
        <v>1</v>
      </c>
      <c r="AN1370" s="3">
        <v>43461.584301585703</v>
      </c>
      <c r="AO1370" s="3"/>
      <c r="AP1370" s="43" t="b">
        <v>1</v>
      </c>
      <c r="AQ1370" s="3" t="b">
        <v>1</v>
      </c>
    </row>
    <row r="1371" spans="1:43" x14ac:dyDescent="0.25">
      <c r="A1371" s="39" t="str">
        <f>_xlfn.CONCAT(Table4[[#This Row],[Order]],"-",Table4[[#This Row],[Line]])</f>
        <v>77335-1</v>
      </c>
      <c r="B1371" s="5">
        <v>43469</v>
      </c>
      <c r="C1371" s="8">
        <v>77335</v>
      </c>
      <c r="D1371" s="3" t="s">
        <v>2565</v>
      </c>
      <c r="E1371" s="8">
        <v>1</v>
      </c>
      <c r="F1371" s="8">
        <v>1</v>
      </c>
      <c r="G1371" s="3" t="s">
        <v>29</v>
      </c>
      <c r="H1371" s="8">
        <v>9</v>
      </c>
      <c r="I1371" s="43" t="b">
        <v>1</v>
      </c>
      <c r="J1371" s="43" t="b">
        <v>1</v>
      </c>
      <c r="K1371" t="s">
        <v>135</v>
      </c>
      <c r="L1371" s="43" t="b">
        <v>1</v>
      </c>
      <c r="M1371" s="43" t="b">
        <v>1</v>
      </c>
      <c r="N1371" s="43" t="b">
        <v>1</v>
      </c>
      <c r="O1371" t="s">
        <v>114</v>
      </c>
      <c r="P1371" t="s">
        <v>138</v>
      </c>
      <c r="Q1371" t="s">
        <v>114</v>
      </c>
      <c r="R1371" t="s">
        <v>114</v>
      </c>
      <c r="S1371" t="s">
        <v>114</v>
      </c>
      <c r="T1371" t="s">
        <v>114</v>
      </c>
      <c r="U1371" t="s">
        <v>114</v>
      </c>
      <c r="V1371" t="s">
        <v>114</v>
      </c>
      <c r="W1371" s="5">
        <v>43465</v>
      </c>
      <c r="X1371" s="3" t="s">
        <v>114</v>
      </c>
      <c r="Y1371" s="3" t="s">
        <v>5432</v>
      </c>
      <c r="Z1371" s="3" t="s">
        <v>195</v>
      </c>
      <c r="AA1371" s="3" t="s">
        <v>114</v>
      </c>
      <c r="AB1371" s="3" t="s">
        <v>74</v>
      </c>
      <c r="AC1371" s="8">
        <v>12</v>
      </c>
      <c r="AD1371" s="3" t="s">
        <v>1088</v>
      </c>
      <c r="AE1371" s="3">
        <v>43464</v>
      </c>
      <c r="AF1371" s="3" t="s">
        <v>114</v>
      </c>
      <c r="AG1371" s="8">
        <v>9</v>
      </c>
      <c r="AH1371" s="3" t="s">
        <v>74</v>
      </c>
      <c r="AI1371" s="3" t="s">
        <v>1331</v>
      </c>
      <c r="AJ1371" t="s">
        <v>114</v>
      </c>
      <c r="AK1371" t="s">
        <v>114</v>
      </c>
      <c r="AL1371" t="s">
        <v>114</v>
      </c>
      <c r="AM1371" s="43" t="b">
        <v>0</v>
      </c>
      <c r="AN1371" s="3"/>
      <c r="AO1371" s="3"/>
      <c r="AP1371" s="43" t="b">
        <v>0</v>
      </c>
      <c r="AQ1371" s="3" t="b">
        <v>0</v>
      </c>
    </row>
    <row r="1372" spans="1:43" x14ac:dyDescent="0.25">
      <c r="A1372" s="39" t="str">
        <f>_xlfn.CONCAT(Table4[[#This Row],[Order]],"-",Table4[[#This Row],[Line]])</f>
        <v>77350-1</v>
      </c>
      <c r="B1372" s="59">
        <v>43467</v>
      </c>
      <c r="C1372" s="57">
        <v>77350</v>
      </c>
      <c r="D1372" s="58" t="s">
        <v>2672</v>
      </c>
      <c r="E1372" s="57">
        <v>1</v>
      </c>
      <c r="F1372" s="57">
        <v>1</v>
      </c>
      <c r="G1372" s="58" t="s">
        <v>43</v>
      </c>
      <c r="H1372" s="57">
        <v>1</v>
      </c>
      <c r="I1372" s="43" t="b">
        <v>1</v>
      </c>
      <c r="J1372" s="43" t="b">
        <v>1</v>
      </c>
      <c r="K1372" t="s">
        <v>135</v>
      </c>
      <c r="L1372" s="43" t="b">
        <v>1</v>
      </c>
      <c r="M1372" s="43" t="b">
        <v>1</v>
      </c>
      <c r="N1372" s="43" t="b">
        <v>1</v>
      </c>
      <c r="O1372" t="s">
        <v>114</v>
      </c>
      <c r="P1372" t="s">
        <v>114</v>
      </c>
      <c r="Q1372" t="s">
        <v>114</v>
      </c>
      <c r="R1372" t="s">
        <v>114</v>
      </c>
      <c r="S1372" t="s">
        <v>114</v>
      </c>
      <c r="T1372" t="s">
        <v>114</v>
      </c>
      <c r="U1372" t="s">
        <v>138</v>
      </c>
      <c r="V1372" t="s">
        <v>114</v>
      </c>
      <c r="W1372" s="6">
        <v>43461</v>
      </c>
      <c r="X1372" s="58" t="s">
        <v>151</v>
      </c>
      <c r="Y1372" s="58" t="s">
        <v>5229</v>
      </c>
      <c r="Z1372" s="58" t="s">
        <v>3145</v>
      </c>
      <c r="AA1372" s="58" t="s">
        <v>114</v>
      </c>
      <c r="AB1372" s="58" t="s">
        <v>74</v>
      </c>
      <c r="AC1372" s="57">
        <v>12</v>
      </c>
      <c r="AD1372" s="58" t="s">
        <v>2671</v>
      </c>
      <c r="AE1372" s="59">
        <v>43462</v>
      </c>
      <c r="AF1372" s="58" t="s">
        <v>114</v>
      </c>
      <c r="AG1372" s="57">
        <v>1</v>
      </c>
      <c r="AH1372" s="3" t="s">
        <v>180</v>
      </c>
      <c r="AI1372" s="3" t="s">
        <v>1331</v>
      </c>
      <c r="AJ1372" t="s">
        <v>114</v>
      </c>
      <c r="AK1372" t="s">
        <v>114</v>
      </c>
      <c r="AL1372" t="s">
        <v>114</v>
      </c>
      <c r="AM1372" s="43" t="b">
        <v>1</v>
      </c>
      <c r="AN1372" s="55">
        <v>43465.461496261603</v>
      </c>
      <c r="AO1372" s="3"/>
      <c r="AP1372" s="43" t="b">
        <v>1</v>
      </c>
      <c r="AQ1372" s="3" t="b">
        <v>0</v>
      </c>
    </row>
    <row r="1373" spans="1:43" x14ac:dyDescent="0.25">
      <c r="A1373" s="39" t="str">
        <f>_xlfn.CONCAT(Table4[[#This Row],[Order]],"-",Table4[[#This Row],[Line]])</f>
        <v>77352-1</v>
      </c>
      <c r="B1373" s="5">
        <v>43472</v>
      </c>
      <c r="C1373" s="8">
        <v>77352</v>
      </c>
      <c r="D1373" s="3" t="s">
        <v>2460</v>
      </c>
      <c r="E1373" s="8">
        <v>1</v>
      </c>
      <c r="F1373" s="8">
        <v>1</v>
      </c>
      <c r="G1373" s="3" t="s">
        <v>165</v>
      </c>
      <c r="H1373" s="8">
        <v>2</v>
      </c>
      <c r="I1373" s="43" t="b">
        <v>1</v>
      </c>
      <c r="J1373" s="43" t="b">
        <v>0</v>
      </c>
      <c r="K1373" t="s">
        <v>135</v>
      </c>
      <c r="L1373" s="43" t="b">
        <v>0</v>
      </c>
      <c r="M1373" s="43" t="b">
        <v>1</v>
      </c>
      <c r="N1373" s="43" t="b">
        <v>1</v>
      </c>
      <c r="O1373" t="s">
        <v>114</v>
      </c>
      <c r="P1373" t="s">
        <v>114</v>
      </c>
      <c r="Q1373" t="s">
        <v>114</v>
      </c>
      <c r="R1373" t="s">
        <v>114</v>
      </c>
      <c r="S1373" t="s">
        <v>114</v>
      </c>
      <c r="T1373" t="s">
        <v>114</v>
      </c>
      <c r="U1373" t="s">
        <v>114</v>
      </c>
      <c r="V1373" t="s">
        <v>114</v>
      </c>
      <c r="W1373" s="5">
        <v>43467</v>
      </c>
      <c r="X1373" s="3" t="s">
        <v>151</v>
      </c>
      <c r="Y1373" s="3"/>
      <c r="Z1373" s="3" t="s">
        <v>4640</v>
      </c>
      <c r="AA1373" s="3" t="s">
        <v>125</v>
      </c>
      <c r="AB1373" s="3" t="s">
        <v>74</v>
      </c>
      <c r="AC1373" s="8">
        <v>12</v>
      </c>
      <c r="AD1373" s="3" t="s">
        <v>2459</v>
      </c>
      <c r="AE1373" s="3"/>
      <c r="AF1373" s="3" t="s">
        <v>114</v>
      </c>
      <c r="AG1373" s="8">
        <v>2</v>
      </c>
      <c r="AH1373" s="3" t="s">
        <v>74</v>
      </c>
      <c r="AI1373" s="3" t="s">
        <v>1327</v>
      </c>
      <c r="AJ1373" t="s">
        <v>114</v>
      </c>
      <c r="AK1373" t="s">
        <v>114</v>
      </c>
      <c r="AL1373" t="s">
        <v>114</v>
      </c>
      <c r="AM1373" s="43" t="b">
        <v>0</v>
      </c>
      <c r="AN1373" s="3"/>
      <c r="AO1373" s="3"/>
      <c r="AP1373" s="43" t="b">
        <v>0</v>
      </c>
      <c r="AQ1373" s="3" t="b">
        <v>1</v>
      </c>
    </row>
    <row r="1374" spans="1:43" x14ac:dyDescent="0.25">
      <c r="A1374" s="39" t="str">
        <f>_xlfn.CONCAT(Table4[[#This Row],[Order]],"-",Table4[[#This Row],[Line]])</f>
        <v>77353-1</v>
      </c>
      <c r="B1374" s="59">
        <v>43475</v>
      </c>
      <c r="C1374" s="57">
        <v>77353</v>
      </c>
      <c r="D1374" s="58" t="s">
        <v>3467</v>
      </c>
      <c r="E1374" s="57">
        <v>1</v>
      </c>
      <c r="F1374" s="57">
        <v>1</v>
      </c>
      <c r="G1374" s="58" t="s">
        <v>165</v>
      </c>
      <c r="H1374" s="57">
        <v>23</v>
      </c>
      <c r="I1374" s="43" t="b">
        <v>1</v>
      </c>
      <c r="J1374" s="43" t="b">
        <v>0</v>
      </c>
      <c r="K1374" t="s">
        <v>114</v>
      </c>
      <c r="L1374" s="43" t="b">
        <v>0</v>
      </c>
      <c r="M1374" s="43" t="b">
        <v>0</v>
      </c>
      <c r="N1374" s="43" t="b">
        <v>1</v>
      </c>
      <c r="O1374" t="s">
        <v>114</v>
      </c>
      <c r="P1374" t="s">
        <v>114</v>
      </c>
      <c r="Q1374" t="s">
        <v>114</v>
      </c>
      <c r="R1374" t="s">
        <v>114</v>
      </c>
      <c r="S1374" t="s">
        <v>114</v>
      </c>
      <c r="T1374" t="s">
        <v>114</v>
      </c>
      <c r="U1374" t="s">
        <v>114</v>
      </c>
      <c r="V1374" t="s">
        <v>114</v>
      </c>
      <c r="W1374" s="5">
        <v>43472</v>
      </c>
      <c r="X1374" s="58" t="s">
        <v>151</v>
      </c>
      <c r="Y1374" s="58"/>
      <c r="Z1374" s="58" t="s">
        <v>4641</v>
      </c>
      <c r="AA1374" s="58" t="s">
        <v>114</v>
      </c>
      <c r="AB1374" s="58" t="s">
        <v>74</v>
      </c>
      <c r="AC1374" s="57">
        <v>12</v>
      </c>
      <c r="AD1374" s="58" t="s">
        <v>3466</v>
      </c>
      <c r="AE1374" s="59"/>
      <c r="AF1374" s="58" t="s">
        <v>114</v>
      </c>
      <c r="AG1374" s="57">
        <v>23</v>
      </c>
      <c r="AH1374" s="3" t="s">
        <v>74</v>
      </c>
      <c r="AI1374" s="3" t="s">
        <v>1322</v>
      </c>
      <c r="AJ1374" t="s">
        <v>114</v>
      </c>
      <c r="AK1374" t="s">
        <v>114</v>
      </c>
      <c r="AL1374" t="s">
        <v>114</v>
      </c>
      <c r="AM1374" s="43" t="b">
        <v>0</v>
      </c>
      <c r="AN1374" s="3"/>
      <c r="AO1374" s="3"/>
      <c r="AP1374" s="43" t="b">
        <v>0</v>
      </c>
      <c r="AQ1374" s="3" t="b">
        <v>0</v>
      </c>
    </row>
    <row r="1375" spans="1:43" x14ac:dyDescent="0.25">
      <c r="A1375" s="39" t="str">
        <f>_xlfn.CONCAT(Table4[[#This Row],[Order]],"-",Table4[[#This Row],[Line]])</f>
        <v>77353-2</v>
      </c>
      <c r="B1375" s="1">
        <v>43475</v>
      </c>
      <c r="C1375" s="10">
        <v>77353</v>
      </c>
      <c r="D1375" s="7" t="s">
        <v>3469</v>
      </c>
      <c r="E1375" s="10">
        <v>2</v>
      </c>
      <c r="F1375" s="10">
        <v>1</v>
      </c>
      <c r="G1375" s="7" t="s">
        <v>165</v>
      </c>
      <c r="H1375" s="10">
        <v>20</v>
      </c>
      <c r="I1375" s="43" t="b">
        <v>1</v>
      </c>
      <c r="J1375" s="43" t="b">
        <v>0</v>
      </c>
      <c r="K1375" t="s">
        <v>114</v>
      </c>
      <c r="L1375" s="43" t="b">
        <v>0</v>
      </c>
      <c r="M1375" s="43" t="b">
        <v>0</v>
      </c>
      <c r="N1375" s="43" t="b">
        <v>1</v>
      </c>
      <c r="O1375" t="s">
        <v>114</v>
      </c>
      <c r="P1375" t="s">
        <v>114</v>
      </c>
      <c r="Q1375" t="s">
        <v>114</v>
      </c>
      <c r="R1375" t="s">
        <v>114</v>
      </c>
      <c r="S1375" t="s">
        <v>114</v>
      </c>
      <c r="T1375" t="s">
        <v>114</v>
      </c>
      <c r="U1375" t="s">
        <v>114</v>
      </c>
      <c r="V1375" t="s">
        <v>114</v>
      </c>
      <c r="W1375" s="5">
        <v>43472</v>
      </c>
      <c r="X1375" s="7" t="s">
        <v>151</v>
      </c>
      <c r="Y1375" s="7"/>
      <c r="Z1375" s="7" t="s">
        <v>4641</v>
      </c>
      <c r="AA1375" s="7" t="s">
        <v>114</v>
      </c>
      <c r="AB1375" s="7" t="s">
        <v>74</v>
      </c>
      <c r="AC1375" s="10">
        <v>12</v>
      </c>
      <c r="AD1375" s="7" t="s">
        <v>3468</v>
      </c>
      <c r="AE1375" s="7"/>
      <c r="AF1375" s="7" t="s">
        <v>114</v>
      </c>
      <c r="AG1375" s="10">
        <v>20</v>
      </c>
      <c r="AH1375" s="3" t="s">
        <v>74</v>
      </c>
      <c r="AI1375" s="3" t="s">
        <v>1322</v>
      </c>
      <c r="AJ1375" t="s">
        <v>114</v>
      </c>
      <c r="AK1375" t="s">
        <v>114</v>
      </c>
      <c r="AL1375" t="s">
        <v>114</v>
      </c>
      <c r="AM1375" s="43" t="b">
        <v>0</v>
      </c>
      <c r="AN1375" s="3"/>
      <c r="AO1375" s="3"/>
      <c r="AP1375" s="43" t="b">
        <v>0</v>
      </c>
      <c r="AQ1375" s="3" t="b">
        <v>0</v>
      </c>
    </row>
    <row r="1376" spans="1:43" x14ac:dyDescent="0.25">
      <c r="A1376" s="39" t="str">
        <f>_xlfn.CONCAT(Table4[[#This Row],[Order]],"-",Table4[[#This Row],[Line]])</f>
        <v>77353-3</v>
      </c>
      <c r="B1376" s="1">
        <v>43475</v>
      </c>
      <c r="C1376" s="10">
        <v>77353</v>
      </c>
      <c r="D1376" s="7" t="s">
        <v>3471</v>
      </c>
      <c r="E1376" s="10">
        <v>3</v>
      </c>
      <c r="F1376" s="10">
        <v>1</v>
      </c>
      <c r="G1376" s="7" t="s">
        <v>165</v>
      </c>
      <c r="H1376" s="10">
        <v>12</v>
      </c>
      <c r="I1376" s="43" t="b">
        <v>1</v>
      </c>
      <c r="J1376" s="43" t="b">
        <v>0</v>
      </c>
      <c r="K1376" t="s">
        <v>114</v>
      </c>
      <c r="L1376" s="43" t="b">
        <v>0</v>
      </c>
      <c r="M1376" s="43" t="b">
        <v>0</v>
      </c>
      <c r="N1376" s="43" t="b">
        <v>1</v>
      </c>
      <c r="O1376" t="s">
        <v>114</v>
      </c>
      <c r="P1376" t="s">
        <v>114</v>
      </c>
      <c r="Q1376" t="s">
        <v>114</v>
      </c>
      <c r="R1376" t="s">
        <v>114</v>
      </c>
      <c r="S1376" t="s">
        <v>114</v>
      </c>
      <c r="T1376" t="s">
        <v>114</v>
      </c>
      <c r="U1376" t="s">
        <v>114</v>
      </c>
      <c r="V1376" t="s">
        <v>114</v>
      </c>
      <c r="W1376" s="5">
        <v>43472</v>
      </c>
      <c r="X1376" s="7" t="s">
        <v>151</v>
      </c>
      <c r="Y1376" s="7"/>
      <c r="Z1376" s="7" t="s">
        <v>4642</v>
      </c>
      <c r="AA1376" s="7" t="s">
        <v>114</v>
      </c>
      <c r="AB1376" s="7" t="s">
        <v>74</v>
      </c>
      <c r="AC1376" s="10">
        <v>12</v>
      </c>
      <c r="AD1376" s="7" t="s">
        <v>3470</v>
      </c>
      <c r="AE1376" s="7"/>
      <c r="AF1376" s="7" t="s">
        <v>114</v>
      </c>
      <c r="AG1376" s="10">
        <v>12</v>
      </c>
      <c r="AH1376" s="3" t="s">
        <v>74</v>
      </c>
      <c r="AI1376" s="3" t="s">
        <v>1322</v>
      </c>
      <c r="AJ1376" t="s">
        <v>114</v>
      </c>
      <c r="AK1376" t="s">
        <v>114</v>
      </c>
      <c r="AL1376" t="s">
        <v>114</v>
      </c>
      <c r="AM1376" s="43" t="b">
        <v>0</v>
      </c>
      <c r="AN1376" s="3"/>
      <c r="AO1376" s="3"/>
      <c r="AP1376" s="43" t="b">
        <v>0</v>
      </c>
      <c r="AQ1376" s="3" t="b">
        <v>0</v>
      </c>
    </row>
    <row r="1377" spans="1:43" x14ac:dyDescent="0.25">
      <c r="A1377" s="39" t="str">
        <f>_xlfn.CONCAT(Table4[[#This Row],[Order]],"-",Table4[[#This Row],[Line]])</f>
        <v>77357-1</v>
      </c>
      <c r="B1377" s="1">
        <v>43474</v>
      </c>
      <c r="C1377" s="10">
        <v>77357</v>
      </c>
      <c r="D1377" s="7" t="s">
        <v>2232</v>
      </c>
      <c r="E1377" s="10">
        <v>1</v>
      </c>
      <c r="F1377" s="10">
        <v>1</v>
      </c>
      <c r="G1377" s="7" t="s">
        <v>165</v>
      </c>
      <c r="H1377" s="10">
        <v>2</v>
      </c>
      <c r="I1377" s="43" t="b">
        <v>1</v>
      </c>
      <c r="J1377" s="43" t="b">
        <v>1</v>
      </c>
      <c r="K1377" t="s">
        <v>114</v>
      </c>
      <c r="L1377" s="43" t="b">
        <v>1</v>
      </c>
      <c r="M1377" s="43" t="b">
        <v>1</v>
      </c>
      <c r="N1377" s="43" t="b">
        <v>1</v>
      </c>
      <c r="O1377" t="s">
        <v>114</v>
      </c>
      <c r="P1377" t="s">
        <v>138</v>
      </c>
      <c r="Q1377" t="s">
        <v>114</v>
      </c>
      <c r="R1377" t="s">
        <v>114</v>
      </c>
      <c r="S1377" t="s">
        <v>114</v>
      </c>
      <c r="T1377" t="s">
        <v>114</v>
      </c>
      <c r="U1377" t="s">
        <v>114</v>
      </c>
      <c r="V1377" t="s">
        <v>114</v>
      </c>
      <c r="W1377" s="5">
        <v>43469</v>
      </c>
      <c r="X1377" s="7" t="s">
        <v>151</v>
      </c>
      <c r="Y1377" s="7"/>
      <c r="Z1377" s="7" t="s">
        <v>4643</v>
      </c>
      <c r="AA1377" s="7" t="s">
        <v>114</v>
      </c>
      <c r="AB1377" s="7" t="s">
        <v>74</v>
      </c>
      <c r="AC1377" s="10">
        <v>12</v>
      </c>
      <c r="AD1377" s="7" t="s">
        <v>2231</v>
      </c>
      <c r="AE1377" s="7"/>
      <c r="AF1377" s="7" t="s">
        <v>114</v>
      </c>
      <c r="AG1377" s="10">
        <v>2</v>
      </c>
      <c r="AH1377" s="3" t="s">
        <v>79</v>
      </c>
      <c r="AI1377" s="3" t="s">
        <v>1328</v>
      </c>
      <c r="AJ1377" t="s">
        <v>114</v>
      </c>
      <c r="AK1377" t="s">
        <v>114</v>
      </c>
      <c r="AL1377" t="s">
        <v>114</v>
      </c>
      <c r="AM1377" s="43" t="b">
        <v>0</v>
      </c>
      <c r="AN1377" s="3"/>
      <c r="AO1377" s="3"/>
      <c r="AP1377" s="43" t="b">
        <v>0</v>
      </c>
      <c r="AQ1377" s="3" t="b">
        <v>0</v>
      </c>
    </row>
    <row r="1378" spans="1:43" x14ac:dyDescent="0.25">
      <c r="A1378" s="39" t="str">
        <f>_xlfn.CONCAT(Table4[[#This Row],[Order]],"-",Table4[[#This Row],[Line]])</f>
        <v>77358-1</v>
      </c>
      <c r="B1378" s="1">
        <v>43480</v>
      </c>
      <c r="C1378" s="10">
        <v>77358</v>
      </c>
      <c r="D1378" s="7" t="s">
        <v>2967</v>
      </c>
      <c r="E1378" s="10">
        <v>1</v>
      </c>
      <c r="F1378" s="10">
        <v>1</v>
      </c>
      <c r="G1378" s="7" t="s">
        <v>42</v>
      </c>
      <c r="H1378" s="10">
        <v>2</v>
      </c>
      <c r="I1378" s="43" t="b">
        <v>0</v>
      </c>
      <c r="J1378" s="43" t="b">
        <v>0</v>
      </c>
      <c r="K1378" t="s">
        <v>114</v>
      </c>
      <c r="L1378" s="43" t="b">
        <v>0</v>
      </c>
      <c r="M1378" s="43" t="b">
        <v>0</v>
      </c>
      <c r="N1378" s="43" t="b">
        <v>0</v>
      </c>
      <c r="O1378" t="s">
        <v>114</v>
      </c>
      <c r="P1378" t="s">
        <v>114</v>
      </c>
      <c r="Q1378" t="s">
        <v>114</v>
      </c>
      <c r="R1378" t="s">
        <v>114</v>
      </c>
      <c r="S1378" t="s">
        <v>114</v>
      </c>
      <c r="T1378" t="s">
        <v>114</v>
      </c>
      <c r="U1378" t="s">
        <v>114</v>
      </c>
      <c r="V1378" t="s">
        <v>114</v>
      </c>
      <c r="W1378" s="5">
        <v>43475</v>
      </c>
      <c r="X1378" s="7" t="s">
        <v>151</v>
      </c>
      <c r="Y1378" s="7"/>
      <c r="Z1378" s="7" t="s">
        <v>52</v>
      </c>
      <c r="AA1378" s="7" t="s">
        <v>41</v>
      </c>
      <c r="AB1378" s="7" t="s">
        <v>74</v>
      </c>
      <c r="AC1378" s="10">
        <v>12</v>
      </c>
      <c r="AD1378" s="7" t="s">
        <v>2966</v>
      </c>
      <c r="AE1378" s="7"/>
      <c r="AF1378" s="7" t="s">
        <v>114</v>
      </c>
      <c r="AG1378" s="10">
        <v>2</v>
      </c>
      <c r="AH1378" s="3" t="s">
        <v>74</v>
      </c>
      <c r="AI1378" s="3" t="s">
        <v>1320</v>
      </c>
      <c r="AJ1378" t="s">
        <v>114</v>
      </c>
      <c r="AK1378" t="s">
        <v>114</v>
      </c>
      <c r="AL1378" t="s">
        <v>114</v>
      </c>
      <c r="AM1378" s="43" t="b">
        <v>0</v>
      </c>
      <c r="AN1378" s="3"/>
      <c r="AO1378" s="3"/>
      <c r="AP1378" s="43" t="b">
        <v>0</v>
      </c>
      <c r="AQ1378" s="3" t="b">
        <v>1</v>
      </c>
    </row>
    <row r="1379" spans="1:43" x14ac:dyDescent="0.25">
      <c r="A1379" s="39" t="str">
        <f>_xlfn.CONCAT(Table4[[#This Row],[Order]],"-",Table4[[#This Row],[Line]])</f>
        <v>77358-2</v>
      </c>
      <c r="B1379" s="6">
        <v>43480</v>
      </c>
      <c r="C1379" s="9">
        <v>77358</v>
      </c>
      <c r="D1379" s="4" t="s">
        <v>2969</v>
      </c>
      <c r="E1379" s="9">
        <v>2</v>
      </c>
      <c r="F1379" s="9">
        <v>1</v>
      </c>
      <c r="G1379" s="4" t="s">
        <v>42</v>
      </c>
      <c r="H1379" s="9">
        <v>1</v>
      </c>
      <c r="I1379" s="43" t="b">
        <v>0</v>
      </c>
      <c r="J1379" s="43" t="b">
        <v>0</v>
      </c>
      <c r="K1379" t="s">
        <v>114</v>
      </c>
      <c r="L1379" s="43" t="b">
        <v>0</v>
      </c>
      <c r="M1379" s="43" t="b">
        <v>0</v>
      </c>
      <c r="N1379" s="43" t="b">
        <v>0</v>
      </c>
      <c r="O1379" t="s">
        <v>114</v>
      </c>
      <c r="P1379" t="s">
        <v>114</v>
      </c>
      <c r="Q1379" t="s">
        <v>114</v>
      </c>
      <c r="R1379" t="s">
        <v>114</v>
      </c>
      <c r="S1379" t="s">
        <v>114</v>
      </c>
      <c r="T1379" t="s">
        <v>114</v>
      </c>
      <c r="U1379" t="s">
        <v>114</v>
      </c>
      <c r="V1379" t="s">
        <v>114</v>
      </c>
      <c r="W1379" s="6">
        <v>43475</v>
      </c>
      <c r="X1379" s="4" t="s">
        <v>151</v>
      </c>
      <c r="Y1379" s="4"/>
      <c r="Z1379" s="4" t="s">
        <v>52</v>
      </c>
      <c r="AA1379" s="4" t="s">
        <v>114</v>
      </c>
      <c r="AB1379" s="4" t="s">
        <v>74</v>
      </c>
      <c r="AC1379" s="9">
        <v>12</v>
      </c>
      <c r="AD1379" s="4" t="s">
        <v>2968</v>
      </c>
      <c r="AE1379" s="6"/>
      <c r="AF1379" s="4" t="s">
        <v>114</v>
      </c>
      <c r="AG1379" s="9">
        <v>1</v>
      </c>
      <c r="AH1379" s="3" t="s">
        <v>74</v>
      </c>
      <c r="AI1379" s="3" t="s">
        <v>1320</v>
      </c>
      <c r="AJ1379" t="s">
        <v>114</v>
      </c>
      <c r="AK1379" t="s">
        <v>114</v>
      </c>
      <c r="AL1379" t="s">
        <v>114</v>
      </c>
      <c r="AM1379" s="43" t="b">
        <v>0</v>
      </c>
      <c r="AN1379" s="55"/>
      <c r="AO1379" s="3"/>
      <c r="AP1379" s="43" t="b">
        <v>0</v>
      </c>
      <c r="AQ1379" s="3" t="b">
        <v>0</v>
      </c>
    </row>
    <row r="1380" spans="1:43" x14ac:dyDescent="0.25">
      <c r="A1380" s="39" t="str">
        <f>_xlfn.CONCAT(Table4[[#This Row],[Order]],"-",Table4[[#This Row],[Line]])</f>
        <v>77363-1</v>
      </c>
      <c r="B1380" s="59">
        <v>43473</v>
      </c>
      <c r="C1380" s="57">
        <v>77363</v>
      </c>
      <c r="D1380" s="58" t="s">
        <v>1003</v>
      </c>
      <c r="E1380" s="57">
        <v>1</v>
      </c>
      <c r="F1380" s="57">
        <v>1</v>
      </c>
      <c r="G1380" s="58" t="s">
        <v>29</v>
      </c>
      <c r="H1380" s="57">
        <v>33</v>
      </c>
      <c r="I1380" s="43" t="b">
        <v>1</v>
      </c>
      <c r="J1380" s="43" t="b">
        <v>1</v>
      </c>
      <c r="K1380" t="s">
        <v>135</v>
      </c>
      <c r="L1380" s="43" t="b">
        <v>1</v>
      </c>
      <c r="M1380" s="43" t="b">
        <v>1</v>
      </c>
      <c r="N1380" s="43" t="b">
        <v>1</v>
      </c>
      <c r="O1380" t="s">
        <v>114</v>
      </c>
      <c r="P1380" t="s">
        <v>138</v>
      </c>
      <c r="Q1380" t="s">
        <v>114</v>
      </c>
      <c r="R1380" t="s">
        <v>114</v>
      </c>
      <c r="S1380" t="s">
        <v>114</v>
      </c>
      <c r="T1380" t="s">
        <v>114</v>
      </c>
      <c r="U1380" t="s">
        <v>114</v>
      </c>
      <c r="V1380" t="s">
        <v>114</v>
      </c>
      <c r="W1380" s="6">
        <v>43468</v>
      </c>
      <c r="X1380" s="58" t="s">
        <v>114</v>
      </c>
      <c r="Y1380" s="58" t="s">
        <v>5433</v>
      </c>
      <c r="Z1380" s="58" t="s">
        <v>3979</v>
      </c>
      <c r="AA1380" s="58" t="s">
        <v>0</v>
      </c>
      <c r="AB1380" s="58" t="s">
        <v>74</v>
      </c>
      <c r="AC1380" s="57">
        <v>12</v>
      </c>
      <c r="AD1380" s="58" t="s">
        <v>7</v>
      </c>
      <c r="AE1380" s="59">
        <v>43464</v>
      </c>
      <c r="AF1380" s="58" t="s">
        <v>114</v>
      </c>
      <c r="AG1380" s="57">
        <v>33</v>
      </c>
      <c r="AH1380" s="3" t="s">
        <v>74</v>
      </c>
      <c r="AI1380" s="3" t="s">
        <v>1320</v>
      </c>
      <c r="AJ1380" t="s">
        <v>114</v>
      </c>
      <c r="AK1380" t="s">
        <v>114</v>
      </c>
      <c r="AL1380" t="s">
        <v>114</v>
      </c>
      <c r="AM1380" s="43" t="b">
        <v>0</v>
      </c>
      <c r="AN1380" s="55"/>
      <c r="AO1380" s="3"/>
      <c r="AP1380" s="43" t="b">
        <v>0</v>
      </c>
      <c r="AQ1380" s="3" t="b">
        <v>0</v>
      </c>
    </row>
    <row r="1381" spans="1:43" x14ac:dyDescent="0.25">
      <c r="A1381" s="39" t="str">
        <f>_xlfn.CONCAT(Table4[[#This Row],[Order]],"-",Table4[[#This Row],[Line]])</f>
        <v>77363-2</v>
      </c>
      <c r="B1381" s="59">
        <v>43473</v>
      </c>
      <c r="C1381" s="57">
        <v>77363</v>
      </c>
      <c r="D1381" s="58" t="s">
        <v>2990</v>
      </c>
      <c r="E1381" s="57">
        <v>2</v>
      </c>
      <c r="F1381" s="57">
        <v>1</v>
      </c>
      <c r="G1381" s="58" t="s">
        <v>29</v>
      </c>
      <c r="H1381" s="57">
        <v>1</v>
      </c>
      <c r="I1381" s="43" t="b">
        <v>1</v>
      </c>
      <c r="J1381" s="43" t="b">
        <v>1</v>
      </c>
      <c r="K1381" t="s">
        <v>135</v>
      </c>
      <c r="L1381" s="43" t="b">
        <v>1</v>
      </c>
      <c r="M1381" s="43" t="b">
        <v>1</v>
      </c>
      <c r="N1381" s="43" t="b">
        <v>1</v>
      </c>
      <c r="O1381" t="s">
        <v>114</v>
      </c>
      <c r="P1381" t="s">
        <v>138</v>
      </c>
      <c r="Q1381" t="s">
        <v>114</v>
      </c>
      <c r="R1381" t="s">
        <v>114</v>
      </c>
      <c r="S1381" t="s">
        <v>114</v>
      </c>
      <c r="T1381" t="s">
        <v>114</v>
      </c>
      <c r="U1381" t="s">
        <v>114</v>
      </c>
      <c r="V1381" t="s">
        <v>114</v>
      </c>
      <c r="W1381" s="6">
        <v>43468</v>
      </c>
      <c r="X1381" s="58" t="s">
        <v>114</v>
      </c>
      <c r="Y1381" s="58" t="s">
        <v>5434</v>
      </c>
      <c r="Z1381" s="58" t="s">
        <v>1137</v>
      </c>
      <c r="AA1381" s="58" t="s">
        <v>114</v>
      </c>
      <c r="AB1381" s="58" t="s">
        <v>74</v>
      </c>
      <c r="AC1381" s="57">
        <v>12</v>
      </c>
      <c r="AD1381" s="58" t="s">
        <v>62</v>
      </c>
      <c r="AE1381" s="59">
        <v>43464</v>
      </c>
      <c r="AF1381" s="58" t="s">
        <v>114</v>
      </c>
      <c r="AG1381" s="57">
        <v>1</v>
      </c>
      <c r="AH1381" s="3" t="s">
        <v>74</v>
      </c>
      <c r="AI1381" s="3" t="s">
        <v>1320</v>
      </c>
      <c r="AJ1381" t="s">
        <v>114</v>
      </c>
      <c r="AK1381" t="s">
        <v>114</v>
      </c>
      <c r="AL1381" t="s">
        <v>114</v>
      </c>
      <c r="AM1381" s="43" t="b">
        <v>0</v>
      </c>
      <c r="AN1381" s="55"/>
      <c r="AO1381" s="3"/>
      <c r="AP1381" s="43" t="b">
        <v>0</v>
      </c>
      <c r="AQ1381" s="3" t="b">
        <v>0</v>
      </c>
    </row>
    <row r="1382" spans="1:43" x14ac:dyDescent="0.25">
      <c r="A1382" s="39" t="str">
        <f>_xlfn.CONCAT(Table4[[#This Row],[Order]],"-",Table4[[#This Row],[Line]])</f>
        <v>77380-1</v>
      </c>
      <c r="B1382" s="5">
        <v>43483</v>
      </c>
      <c r="C1382" s="8">
        <v>77380</v>
      </c>
      <c r="D1382" s="3" t="s">
        <v>4927</v>
      </c>
      <c r="E1382" s="8">
        <v>1</v>
      </c>
      <c r="F1382" s="8">
        <v>1</v>
      </c>
      <c r="G1382" s="3" t="s">
        <v>42</v>
      </c>
      <c r="H1382" s="8">
        <v>12</v>
      </c>
      <c r="I1382" s="43" t="b">
        <v>0</v>
      </c>
      <c r="J1382" s="43" t="b">
        <v>0</v>
      </c>
      <c r="K1382" t="s">
        <v>114</v>
      </c>
      <c r="L1382" s="43" t="b">
        <v>0</v>
      </c>
      <c r="M1382" s="43" t="b">
        <v>0</v>
      </c>
      <c r="N1382" s="43" t="b">
        <v>0</v>
      </c>
      <c r="O1382" t="s">
        <v>114</v>
      </c>
      <c r="P1382" t="s">
        <v>114</v>
      </c>
      <c r="Q1382" t="s">
        <v>114</v>
      </c>
      <c r="R1382" t="s">
        <v>114</v>
      </c>
      <c r="S1382" t="s">
        <v>114</v>
      </c>
      <c r="T1382" t="s">
        <v>114</v>
      </c>
      <c r="U1382" t="s">
        <v>114</v>
      </c>
      <c r="V1382" t="s">
        <v>114</v>
      </c>
      <c r="W1382" s="5">
        <v>43480</v>
      </c>
      <c r="X1382" s="3" t="s">
        <v>114</v>
      </c>
      <c r="Y1382" s="3"/>
      <c r="Z1382" s="3" t="s">
        <v>2801</v>
      </c>
      <c r="AA1382" s="3" t="s">
        <v>114</v>
      </c>
      <c r="AB1382" s="3" t="s">
        <v>74</v>
      </c>
      <c r="AC1382" s="8">
        <v>1</v>
      </c>
      <c r="AD1382" s="3" t="s">
        <v>4211</v>
      </c>
      <c r="AE1382" s="3"/>
      <c r="AF1382" s="3" t="s">
        <v>114</v>
      </c>
      <c r="AG1382" s="8">
        <v>12</v>
      </c>
      <c r="AH1382" s="3" t="s">
        <v>74</v>
      </c>
      <c r="AI1382" s="3" t="s">
        <v>1336</v>
      </c>
      <c r="AJ1382" t="s">
        <v>114</v>
      </c>
      <c r="AK1382" t="s">
        <v>114</v>
      </c>
      <c r="AL1382" t="s">
        <v>114</v>
      </c>
      <c r="AM1382" s="43" t="b">
        <v>0</v>
      </c>
      <c r="AN1382" s="3"/>
      <c r="AO1382" s="3"/>
      <c r="AP1382" s="43" t="b">
        <v>0</v>
      </c>
      <c r="AQ1382" s="3" t="b">
        <v>0</v>
      </c>
    </row>
    <row r="1383" spans="1:43" x14ac:dyDescent="0.25">
      <c r="A1383" s="39" t="str">
        <f>_xlfn.CONCAT(Table4[[#This Row],[Order]],"-",Table4[[#This Row],[Line]])</f>
        <v>77380-2</v>
      </c>
      <c r="B1383" s="5">
        <v>43483</v>
      </c>
      <c r="C1383" s="8">
        <v>77380</v>
      </c>
      <c r="D1383" s="3" t="s">
        <v>4927</v>
      </c>
      <c r="E1383" s="8">
        <v>2</v>
      </c>
      <c r="F1383" s="8">
        <v>1</v>
      </c>
      <c r="G1383" s="3" t="s">
        <v>42</v>
      </c>
      <c r="H1383" s="8">
        <v>2</v>
      </c>
      <c r="I1383" s="43" t="b">
        <v>0</v>
      </c>
      <c r="J1383" s="43" t="b">
        <v>0</v>
      </c>
      <c r="K1383" t="s">
        <v>114</v>
      </c>
      <c r="L1383" s="43" t="b">
        <v>0</v>
      </c>
      <c r="M1383" s="43" t="b">
        <v>0</v>
      </c>
      <c r="N1383" s="43" t="b">
        <v>0</v>
      </c>
      <c r="O1383" t="s">
        <v>114</v>
      </c>
      <c r="P1383" t="s">
        <v>114</v>
      </c>
      <c r="Q1383" t="s">
        <v>114</v>
      </c>
      <c r="R1383" t="s">
        <v>114</v>
      </c>
      <c r="S1383" t="s">
        <v>114</v>
      </c>
      <c r="T1383" t="s">
        <v>114</v>
      </c>
      <c r="U1383" t="s">
        <v>114</v>
      </c>
      <c r="V1383" t="s">
        <v>114</v>
      </c>
      <c r="W1383" s="5">
        <v>43480</v>
      </c>
      <c r="X1383" s="3" t="s">
        <v>114</v>
      </c>
      <c r="Y1383" s="3"/>
      <c r="Z1383" s="3" t="s">
        <v>2801</v>
      </c>
      <c r="AA1383" s="3" t="s">
        <v>114</v>
      </c>
      <c r="AB1383" s="3" t="s">
        <v>74</v>
      </c>
      <c r="AC1383" s="8">
        <v>1</v>
      </c>
      <c r="AD1383" s="3" t="s">
        <v>4928</v>
      </c>
      <c r="AE1383" s="3"/>
      <c r="AF1383" s="3" t="s">
        <v>114</v>
      </c>
      <c r="AG1383" s="8">
        <v>2</v>
      </c>
      <c r="AH1383" s="3" t="s">
        <v>74</v>
      </c>
      <c r="AI1383" s="3" t="s">
        <v>1336</v>
      </c>
      <c r="AJ1383" t="s">
        <v>114</v>
      </c>
      <c r="AK1383" t="s">
        <v>114</v>
      </c>
      <c r="AL1383" t="s">
        <v>114</v>
      </c>
      <c r="AM1383" s="43" t="b">
        <v>0</v>
      </c>
      <c r="AN1383" s="3"/>
      <c r="AO1383" s="3"/>
      <c r="AP1383" s="43" t="b">
        <v>0</v>
      </c>
      <c r="AQ1383" s="3" t="b">
        <v>0</v>
      </c>
    </row>
    <row r="1384" spans="1:43" x14ac:dyDescent="0.25">
      <c r="A1384" s="39" t="str">
        <f>_xlfn.CONCAT(Table4[[#This Row],[Order]],"-",Table4[[#This Row],[Line]])</f>
        <v>77380-3</v>
      </c>
      <c r="B1384" s="6">
        <v>43483</v>
      </c>
      <c r="C1384" s="9">
        <v>77380</v>
      </c>
      <c r="D1384" s="4" t="s">
        <v>4930</v>
      </c>
      <c r="E1384" s="9">
        <v>3</v>
      </c>
      <c r="F1384" s="9">
        <v>1</v>
      </c>
      <c r="G1384" s="4" t="s">
        <v>42</v>
      </c>
      <c r="H1384" s="9">
        <v>3</v>
      </c>
      <c r="I1384" s="43" t="b">
        <v>0</v>
      </c>
      <c r="J1384" s="43" t="b">
        <v>0</v>
      </c>
      <c r="K1384" t="s">
        <v>114</v>
      </c>
      <c r="L1384" s="43" t="b">
        <v>0</v>
      </c>
      <c r="M1384" s="43" t="b">
        <v>0</v>
      </c>
      <c r="N1384" s="43" t="b">
        <v>0</v>
      </c>
      <c r="O1384" t="s">
        <v>114</v>
      </c>
      <c r="P1384" t="s">
        <v>114</v>
      </c>
      <c r="Q1384" t="s">
        <v>114</v>
      </c>
      <c r="R1384" t="s">
        <v>114</v>
      </c>
      <c r="S1384" t="s">
        <v>114</v>
      </c>
      <c r="T1384" t="s">
        <v>114</v>
      </c>
      <c r="U1384" t="s">
        <v>114</v>
      </c>
      <c r="V1384" t="s">
        <v>114</v>
      </c>
      <c r="W1384" s="6">
        <v>43480</v>
      </c>
      <c r="X1384" s="4" t="s">
        <v>114</v>
      </c>
      <c r="Y1384" s="4"/>
      <c r="Z1384" s="4" t="s">
        <v>5303</v>
      </c>
      <c r="AA1384" s="4" t="s">
        <v>114</v>
      </c>
      <c r="AB1384" s="4" t="s">
        <v>74</v>
      </c>
      <c r="AC1384" s="9">
        <v>1</v>
      </c>
      <c r="AD1384" s="4" t="s">
        <v>4929</v>
      </c>
      <c r="AE1384" s="4"/>
      <c r="AF1384" s="4" t="s">
        <v>114</v>
      </c>
      <c r="AG1384" s="9">
        <v>3</v>
      </c>
      <c r="AH1384" s="3" t="s">
        <v>74</v>
      </c>
      <c r="AI1384" s="3" t="s">
        <v>1336</v>
      </c>
      <c r="AJ1384" t="s">
        <v>114</v>
      </c>
      <c r="AK1384" t="s">
        <v>114</v>
      </c>
      <c r="AL1384" t="s">
        <v>114</v>
      </c>
      <c r="AM1384" s="43" t="b">
        <v>0</v>
      </c>
      <c r="AN1384" s="3"/>
      <c r="AO1384" s="3"/>
      <c r="AP1384" s="43" t="b">
        <v>0</v>
      </c>
      <c r="AQ1384" s="3" t="b">
        <v>0</v>
      </c>
    </row>
    <row r="1385" spans="1:43" x14ac:dyDescent="0.25">
      <c r="A1385" s="39" t="str">
        <f>_xlfn.CONCAT(Table4[[#This Row],[Order]],"-",Table4[[#This Row],[Line]])</f>
        <v>77380-4</v>
      </c>
      <c r="B1385" s="59">
        <v>43483</v>
      </c>
      <c r="C1385" s="57">
        <v>77380</v>
      </c>
      <c r="D1385" s="58" t="s">
        <v>4932</v>
      </c>
      <c r="E1385" s="57">
        <v>4</v>
      </c>
      <c r="F1385" s="57">
        <v>1</v>
      </c>
      <c r="G1385" s="58" t="s">
        <v>42</v>
      </c>
      <c r="H1385" s="57">
        <v>1</v>
      </c>
      <c r="I1385" s="43" t="b">
        <v>0</v>
      </c>
      <c r="J1385" s="43" t="b">
        <v>0</v>
      </c>
      <c r="K1385" t="s">
        <v>114</v>
      </c>
      <c r="L1385" s="43" t="b">
        <v>0</v>
      </c>
      <c r="M1385" s="43" t="b">
        <v>0</v>
      </c>
      <c r="N1385" s="43" t="b">
        <v>0</v>
      </c>
      <c r="O1385" t="s">
        <v>114</v>
      </c>
      <c r="P1385" t="s">
        <v>114</v>
      </c>
      <c r="Q1385" t="s">
        <v>114</v>
      </c>
      <c r="R1385" t="s">
        <v>114</v>
      </c>
      <c r="S1385" t="s">
        <v>114</v>
      </c>
      <c r="T1385" t="s">
        <v>114</v>
      </c>
      <c r="U1385" t="s">
        <v>114</v>
      </c>
      <c r="V1385" t="s">
        <v>114</v>
      </c>
      <c r="W1385" s="6">
        <v>43480</v>
      </c>
      <c r="X1385" s="58" t="s">
        <v>114</v>
      </c>
      <c r="Y1385" s="58"/>
      <c r="Z1385" s="58" t="s">
        <v>5304</v>
      </c>
      <c r="AA1385" s="58" t="s">
        <v>114</v>
      </c>
      <c r="AB1385" s="58" t="s">
        <v>74</v>
      </c>
      <c r="AC1385" s="57">
        <v>1</v>
      </c>
      <c r="AD1385" s="58" t="s">
        <v>4931</v>
      </c>
      <c r="AE1385" s="59"/>
      <c r="AF1385" s="58" t="s">
        <v>114</v>
      </c>
      <c r="AG1385" s="57">
        <v>4</v>
      </c>
      <c r="AH1385" s="3" t="s">
        <v>74</v>
      </c>
      <c r="AI1385" s="3" t="s">
        <v>1336</v>
      </c>
      <c r="AJ1385" t="s">
        <v>114</v>
      </c>
      <c r="AK1385" t="s">
        <v>114</v>
      </c>
      <c r="AL1385" t="s">
        <v>114</v>
      </c>
      <c r="AM1385" s="43" t="b">
        <v>0</v>
      </c>
      <c r="AN1385" s="3"/>
      <c r="AO1385" s="3"/>
      <c r="AP1385" s="43" t="b">
        <v>0</v>
      </c>
      <c r="AQ1385" s="3" t="b">
        <v>0</v>
      </c>
    </row>
    <row r="1386" spans="1:43" x14ac:dyDescent="0.25">
      <c r="A1386" s="39" t="str">
        <f>_xlfn.CONCAT(Table4[[#This Row],[Order]],"-",Table4[[#This Row],[Line]])</f>
        <v>77380-5</v>
      </c>
      <c r="B1386" s="59">
        <v>43483</v>
      </c>
      <c r="C1386" s="57">
        <v>77380</v>
      </c>
      <c r="D1386" s="58" t="s">
        <v>4932</v>
      </c>
      <c r="E1386" s="57">
        <v>5</v>
      </c>
      <c r="F1386" s="57">
        <v>1</v>
      </c>
      <c r="G1386" s="58" t="s">
        <v>42</v>
      </c>
      <c r="H1386" s="57">
        <v>1</v>
      </c>
      <c r="I1386" s="43" t="b">
        <v>0</v>
      </c>
      <c r="J1386" s="43" t="b">
        <v>0</v>
      </c>
      <c r="K1386" t="s">
        <v>114</v>
      </c>
      <c r="L1386" s="43" t="b">
        <v>0</v>
      </c>
      <c r="M1386" s="43" t="b">
        <v>0</v>
      </c>
      <c r="N1386" s="43" t="b">
        <v>0</v>
      </c>
      <c r="O1386" t="s">
        <v>114</v>
      </c>
      <c r="P1386" t="s">
        <v>114</v>
      </c>
      <c r="Q1386" t="s">
        <v>114</v>
      </c>
      <c r="R1386" t="s">
        <v>114</v>
      </c>
      <c r="S1386" t="s">
        <v>114</v>
      </c>
      <c r="T1386" t="s">
        <v>114</v>
      </c>
      <c r="U1386" t="s">
        <v>114</v>
      </c>
      <c r="V1386" t="s">
        <v>114</v>
      </c>
      <c r="W1386" s="6">
        <v>43480</v>
      </c>
      <c r="X1386" s="58" t="s">
        <v>114</v>
      </c>
      <c r="Y1386" s="58"/>
      <c r="Z1386" s="58" t="s">
        <v>5304</v>
      </c>
      <c r="AA1386" s="58" t="s">
        <v>114</v>
      </c>
      <c r="AB1386" s="58" t="s">
        <v>74</v>
      </c>
      <c r="AC1386" s="57">
        <v>1</v>
      </c>
      <c r="AD1386" s="58" t="s">
        <v>4933</v>
      </c>
      <c r="AE1386" s="59"/>
      <c r="AF1386" s="58" t="s">
        <v>114</v>
      </c>
      <c r="AG1386" s="57">
        <v>4</v>
      </c>
      <c r="AH1386" s="3" t="s">
        <v>74</v>
      </c>
      <c r="AI1386" s="3" t="s">
        <v>1336</v>
      </c>
      <c r="AJ1386" t="s">
        <v>114</v>
      </c>
      <c r="AK1386" t="s">
        <v>114</v>
      </c>
      <c r="AL1386" t="s">
        <v>114</v>
      </c>
      <c r="AM1386" s="43" t="b">
        <v>0</v>
      </c>
      <c r="AN1386" s="3"/>
      <c r="AO1386" s="3"/>
      <c r="AP1386" s="43" t="b">
        <v>0</v>
      </c>
      <c r="AQ1386" s="3" t="b">
        <v>0</v>
      </c>
    </row>
    <row r="1387" spans="1:43" x14ac:dyDescent="0.25">
      <c r="A1387" s="39" t="str">
        <f>_xlfn.CONCAT(Table4[[#This Row],[Order]],"-",Table4[[#This Row],[Line]])</f>
        <v>77380-6</v>
      </c>
      <c r="B1387" s="5">
        <v>43483</v>
      </c>
      <c r="C1387" s="8">
        <v>77380</v>
      </c>
      <c r="D1387" s="3" t="s">
        <v>4935</v>
      </c>
      <c r="E1387" s="8">
        <v>6</v>
      </c>
      <c r="F1387" s="8">
        <v>1</v>
      </c>
      <c r="G1387" s="3" t="s">
        <v>42</v>
      </c>
      <c r="H1387" s="8">
        <v>1</v>
      </c>
      <c r="I1387" s="43" t="b">
        <v>0</v>
      </c>
      <c r="J1387" s="43" t="b">
        <v>0</v>
      </c>
      <c r="K1387" t="s">
        <v>114</v>
      </c>
      <c r="L1387" s="43" t="b">
        <v>0</v>
      </c>
      <c r="M1387" s="43" t="b">
        <v>0</v>
      </c>
      <c r="N1387" s="43" t="b">
        <v>0</v>
      </c>
      <c r="O1387" t="s">
        <v>114</v>
      </c>
      <c r="P1387" t="s">
        <v>114</v>
      </c>
      <c r="Q1387" t="s">
        <v>114</v>
      </c>
      <c r="R1387" t="s">
        <v>114</v>
      </c>
      <c r="S1387" t="s">
        <v>114</v>
      </c>
      <c r="T1387" t="s">
        <v>114</v>
      </c>
      <c r="U1387" t="s">
        <v>114</v>
      </c>
      <c r="V1387" t="s">
        <v>114</v>
      </c>
      <c r="W1387" s="5">
        <v>43480</v>
      </c>
      <c r="X1387" s="3" t="s">
        <v>114</v>
      </c>
      <c r="Y1387" s="3"/>
      <c r="Z1387" s="3" t="s">
        <v>5305</v>
      </c>
      <c r="AA1387" s="3" t="s">
        <v>114</v>
      </c>
      <c r="AB1387" s="3" t="s">
        <v>74</v>
      </c>
      <c r="AC1387" s="8">
        <v>1</v>
      </c>
      <c r="AD1387" s="3" t="s">
        <v>4934</v>
      </c>
      <c r="AE1387" s="3"/>
      <c r="AF1387" s="3" t="s">
        <v>114</v>
      </c>
      <c r="AG1387" s="8">
        <v>4</v>
      </c>
      <c r="AH1387" s="3" t="s">
        <v>74</v>
      </c>
      <c r="AI1387" s="3" t="s">
        <v>1336</v>
      </c>
      <c r="AJ1387" t="s">
        <v>114</v>
      </c>
      <c r="AK1387" t="s">
        <v>114</v>
      </c>
      <c r="AL1387" t="s">
        <v>114</v>
      </c>
      <c r="AM1387" s="43" t="b">
        <v>0</v>
      </c>
      <c r="AN1387" s="3"/>
      <c r="AO1387" s="3"/>
      <c r="AP1387" s="43" t="b">
        <v>0</v>
      </c>
      <c r="AQ1387" s="3" t="b">
        <v>0</v>
      </c>
    </row>
    <row r="1388" spans="1:43" x14ac:dyDescent="0.25">
      <c r="A1388" s="39" t="str">
        <f>_xlfn.CONCAT(Table4[[#This Row],[Order]],"-",Table4[[#This Row],[Line]])</f>
        <v>77381-1</v>
      </c>
      <c r="B1388" s="5">
        <v>43473</v>
      </c>
      <c r="C1388" s="8">
        <v>77381</v>
      </c>
      <c r="D1388" s="3" t="s">
        <v>2770</v>
      </c>
      <c r="E1388" s="8">
        <v>1</v>
      </c>
      <c r="F1388" s="8">
        <v>1</v>
      </c>
      <c r="G1388" s="3" t="s">
        <v>165</v>
      </c>
      <c r="H1388" s="8">
        <v>1</v>
      </c>
      <c r="I1388" s="43" t="b">
        <v>1</v>
      </c>
      <c r="J1388" s="43" t="b">
        <v>0</v>
      </c>
      <c r="K1388" t="s">
        <v>135</v>
      </c>
      <c r="L1388" s="43" t="b">
        <v>0</v>
      </c>
      <c r="M1388" s="43" t="b">
        <v>0</v>
      </c>
      <c r="N1388" s="43" t="b">
        <v>1</v>
      </c>
      <c r="O1388" t="s">
        <v>23</v>
      </c>
      <c r="P1388" t="s">
        <v>23</v>
      </c>
      <c r="Q1388" t="s">
        <v>114</v>
      </c>
      <c r="R1388" t="s">
        <v>114</v>
      </c>
      <c r="S1388" t="s">
        <v>114</v>
      </c>
      <c r="T1388" t="s">
        <v>114</v>
      </c>
      <c r="U1388" t="s">
        <v>114</v>
      </c>
      <c r="V1388" t="s">
        <v>114</v>
      </c>
      <c r="W1388" s="5">
        <v>43468</v>
      </c>
      <c r="X1388" s="3" t="s">
        <v>114</v>
      </c>
      <c r="Y1388" s="3"/>
      <c r="Z1388" s="3" t="s">
        <v>4031</v>
      </c>
      <c r="AA1388" s="3" t="s">
        <v>114</v>
      </c>
      <c r="AB1388" s="3" t="s">
        <v>74</v>
      </c>
      <c r="AC1388" s="8">
        <v>12</v>
      </c>
      <c r="AD1388" s="3" t="s">
        <v>2769</v>
      </c>
      <c r="AE1388" s="3"/>
      <c r="AF1388" s="3" t="s">
        <v>114</v>
      </c>
      <c r="AG1388" s="8">
        <v>2</v>
      </c>
      <c r="AH1388" s="3" t="s">
        <v>74</v>
      </c>
      <c r="AI1388" s="3" t="s">
        <v>1336</v>
      </c>
      <c r="AJ1388" t="s">
        <v>114</v>
      </c>
      <c r="AK1388" t="s">
        <v>23</v>
      </c>
      <c r="AL1388" t="s">
        <v>114</v>
      </c>
      <c r="AM1388" s="43" t="b">
        <v>0</v>
      </c>
      <c r="AN1388" s="3"/>
      <c r="AO1388" s="3"/>
      <c r="AP1388" s="43" t="b">
        <v>0</v>
      </c>
      <c r="AQ1388" s="3" t="b">
        <v>0</v>
      </c>
    </row>
    <row r="1389" spans="1:43" x14ac:dyDescent="0.25">
      <c r="A1389" s="39" t="str">
        <f>_xlfn.CONCAT(Table4[[#This Row],[Order]],"-",Table4[[#This Row],[Line]])</f>
        <v>77381-2</v>
      </c>
      <c r="B1389" s="5">
        <v>43473</v>
      </c>
      <c r="C1389" s="8">
        <v>77381</v>
      </c>
      <c r="D1389" s="3" t="s">
        <v>2772</v>
      </c>
      <c r="E1389" s="8">
        <v>2</v>
      </c>
      <c r="F1389" s="8">
        <v>1</v>
      </c>
      <c r="G1389" s="3" t="s">
        <v>165</v>
      </c>
      <c r="H1389" s="8">
        <v>1</v>
      </c>
      <c r="I1389" s="43" t="b">
        <v>1</v>
      </c>
      <c r="J1389" s="43" t="b">
        <v>0</v>
      </c>
      <c r="K1389" t="s">
        <v>135</v>
      </c>
      <c r="L1389" s="43" t="b">
        <v>0</v>
      </c>
      <c r="M1389" s="43" t="b">
        <v>0</v>
      </c>
      <c r="N1389" s="43" t="b">
        <v>1</v>
      </c>
      <c r="O1389" t="s">
        <v>114</v>
      </c>
      <c r="P1389" t="s">
        <v>23</v>
      </c>
      <c r="Q1389" t="s">
        <v>114</v>
      </c>
      <c r="R1389" t="s">
        <v>114</v>
      </c>
      <c r="S1389" t="s">
        <v>114</v>
      </c>
      <c r="T1389" t="s">
        <v>114</v>
      </c>
      <c r="U1389" t="s">
        <v>114</v>
      </c>
      <c r="V1389" t="s">
        <v>114</v>
      </c>
      <c r="W1389" s="5">
        <v>43468</v>
      </c>
      <c r="X1389" s="3" t="s">
        <v>114</v>
      </c>
      <c r="Y1389" s="3"/>
      <c r="Z1389" s="3" t="s">
        <v>4032</v>
      </c>
      <c r="AA1389" s="3" t="s">
        <v>114</v>
      </c>
      <c r="AB1389" s="3" t="s">
        <v>74</v>
      </c>
      <c r="AC1389" s="8">
        <v>12</v>
      </c>
      <c r="AD1389" s="3" t="s">
        <v>2771</v>
      </c>
      <c r="AE1389" s="3"/>
      <c r="AF1389" s="3" t="s">
        <v>114</v>
      </c>
      <c r="AG1389" s="8">
        <v>1</v>
      </c>
      <c r="AH1389" s="3" t="s">
        <v>74</v>
      </c>
      <c r="AI1389" s="3" t="s">
        <v>1336</v>
      </c>
      <c r="AJ1389" t="s">
        <v>114</v>
      </c>
      <c r="AK1389" t="s">
        <v>114</v>
      </c>
      <c r="AL1389" t="s">
        <v>114</v>
      </c>
      <c r="AM1389" s="43" t="b">
        <v>0</v>
      </c>
      <c r="AN1389" s="3"/>
      <c r="AO1389" s="3"/>
      <c r="AP1389" s="43" t="b">
        <v>0</v>
      </c>
      <c r="AQ1389" s="3" t="b">
        <v>0</v>
      </c>
    </row>
    <row r="1390" spans="1:43" x14ac:dyDescent="0.25">
      <c r="A1390" s="39" t="str">
        <f>_xlfn.CONCAT(Table4[[#This Row],[Order]],"-",Table4[[#This Row],[Line]])</f>
        <v>77381-3</v>
      </c>
      <c r="B1390" s="5">
        <v>43473</v>
      </c>
      <c r="C1390" s="8">
        <v>77381</v>
      </c>
      <c r="D1390" s="3" t="s">
        <v>2774</v>
      </c>
      <c r="E1390" s="8">
        <v>3</v>
      </c>
      <c r="F1390" s="8">
        <v>1</v>
      </c>
      <c r="G1390" s="3" t="s">
        <v>165</v>
      </c>
      <c r="H1390" s="8">
        <v>1</v>
      </c>
      <c r="I1390" s="43" t="b">
        <v>1</v>
      </c>
      <c r="J1390" s="43" t="b">
        <v>0</v>
      </c>
      <c r="K1390" t="s">
        <v>135</v>
      </c>
      <c r="L1390" s="43" t="b">
        <v>0</v>
      </c>
      <c r="M1390" s="43" t="b">
        <v>0</v>
      </c>
      <c r="N1390" s="43" t="b">
        <v>1</v>
      </c>
      <c r="O1390" t="s">
        <v>114</v>
      </c>
      <c r="P1390" t="s">
        <v>23</v>
      </c>
      <c r="Q1390" t="s">
        <v>114</v>
      </c>
      <c r="R1390" t="s">
        <v>114</v>
      </c>
      <c r="S1390" t="s">
        <v>114</v>
      </c>
      <c r="T1390" t="s">
        <v>114</v>
      </c>
      <c r="U1390" t="s">
        <v>114</v>
      </c>
      <c r="V1390" t="s">
        <v>114</v>
      </c>
      <c r="W1390" s="5">
        <v>43468</v>
      </c>
      <c r="X1390" s="3" t="s">
        <v>114</v>
      </c>
      <c r="Y1390" s="3"/>
      <c r="Z1390" s="3" t="s">
        <v>4033</v>
      </c>
      <c r="AA1390" s="3" t="s">
        <v>114</v>
      </c>
      <c r="AB1390" s="3" t="s">
        <v>74</v>
      </c>
      <c r="AC1390" s="8">
        <v>12</v>
      </c>
      <c r="AD1390" s="3" t="s">
        <v>2773</v>
      </c>
      <c r="AE1390" s="3"/>
      <c r="AF1390" s="3" t="s">
        <v>114</v>
      </c>
      <c r="AG1390" s="8">
        <v>2</v>
      </c>
      <c r="AH1390" s="3" t="s">
        <v>74</v>
      </c>
      <c r="AI1390" s="3" t="s">
        <v>1336</v>
      </c>
      <c r="AJ1390" t="s">
        <v>114</v>
      </c>
      <c r="AK1390" t="s">
        <v>114</v>
      </c>
      <c r="AL1390" t="s">
        <v>114</v>
      </c>
      <c r="AM1390" s="43" t="b">
        <v>0</v>
      </c>
      <c r="AN1390" s="3"/>
      <c r="AO1390" s="3"/>
      <c r="AP1390" s="43" t="b">
        <v>0</v>
      </c>
      <c r="AQ1390" s="3" t="b">
        <v>0</v>
      </c>
    </row>
    <row r="1391" spans="1:43" x14ac:dyDescent="0.25">
      <c r="A1391" s="39" t="str">
        <f>_xlfn.CONCAT(Table4[[#This Row],[Order]],"-",Table4[[#This Row],[Line]])</f>
        <v>77389-1</v>
      </c>
      <c r="B1391" s="5">
        <v>43468</v>
      </c>
      <c r="C1391" s="8">
        <v>77389</v>
      </c>
      <c r="D1391" s="3" t="s">
        <v>3237</v>
      </c>
      <c r="E1391" s="8">
        <v>1</v>
      </c>
      <c r="F1391" s="8">
        <v>1</v>
      </c>
      <c r="G1391" s="3" t="s">
        <v>29</v>
      </c>
      <c r="H1391" s="8">
        <v>3</v>
      </c>
      <c r="I1391" s="43" t="b">
        <v>1</v>
      </c>
      <c r="J1391" s="43" t="b">
        <v>1</v>
      </c>
      <c r="K1391" t="s">
        <v>135</v>
      </c>
      <c r="L1391" s="43" t="b">
        <v>1</v>
      </c>
      <c r="M1391" s="43" t="b">
        <v>1</v>
      </c>
      <c r="N1391" s="43" t="b">
        <v>1</v>
      </c>
      <c r="O1391" t="s">
        <v>114</v>
      </c>
      <c r="P1391" t="s">
        <v>138</v>
      </c>
      <c r="Q1391" t="s">
        <v>114</v>
      </c>
      <c r="R1391" t="s">
        <v>114</v>
      </c>
      <c r="S1391" t="s">
        <v>114</v>
      </c>
      <c r="T1391" t="s">
        <v>114</v>
      </c>
      <c r="U1391" t="s">
        <v>114</v>
      </c>
      <c r="V1391" t="s">
        <v>114</v>
      </c>
      <c r="W1391" s="5">
        <v>43462</v>
      </c>
      <c r="X1391" s="3" t="s">
        <v>114</v>
      </c>
      <c r="Y1391" s="3" t="s">
        <v>4045</v>
      </c>
      <c r="Z1391" s="3" t="s">
        <v>3532</v>
      </c>
      <c r="AA1391" s="3" t="s">
        <v>114</v>
      </c>
      <c r="AB1391" s="3" t="s">
        <v>74</v>
      </c>
      <c r="AC1391" s="8">
        <v>12</v>
      </c>
      <c r="AD1391" s="3" t="s">
        <v>3236</v>
      </c>
      <c r="AE1391" s="3">
        <v>43455</v>
      </c>
      <c r="AF1391" s="3" t="s">
        <v>114</v>
      </c>
      <c r="AG1391" s="8">
        <v>3</v>
      </c>
      <c r="AH1391" s="3" t="s">
        <v>74</v>
      </c>
      <c r="AI1391" s="3" t="s">
        <v>1336</v>
      </c>
      <c r="AJ1391" t="s">
        <v>114</v>
      </c>
      <c r="AK1391" t="s">
        <v>114</v>
      </c>
      <c r="AL1391" t="s">
        <v>114</v>
      </c>
      <c r="AM1391" s="43" t="b">
        <v>1</v>
      </c>
      <c r="AN1391" s="3">
        <v>43465.463348067096</v>
      </c>
      <c r="AO1391" s="3"/>
      <c r="AP1391" s="43" t="b">
        <v>1</v>
      </c>
      <c r="AQ1391" s="3" t="b">
        <v>0</v>
      </c>
    </row>
    <row r="1392" spans="1:43" x14ac:dyDescent="0.25">
      <c r="A1392" s="39" t="str">
        <f>_xlfn.CONCAT(Table4[[#This Row],[Order]],"-",Table4[[#This Row],[Line]])</f>
        <v>77389-2</v>
      </c>
      <c r="B1392" s="5">
        <v>43468</v>
      </c>
      <c r="C1392" s="8">
        <v>77389</v>
      </c>
      <c r="D1392" s="3" t="s">
        <v>3239</v>
      </c>
      <c r="E1392" s="8">
        <v>2</v>
      </c>
      <c r="F1392" s="8">
        <v>1</v>
      </c>
      <c r="G1392" s="3" t="s">
        <v>29</v>
      </c>
      <c r="H1392" s="8">
        <v>1</v>
      </c>
      <c r="I1392" s="43" t="b">
        <v>1</v>
      </c>
      <c r="J1392" s="43" t="b">
        <v>1</v>
      </c>
      <c r="K1392" t="s">
        <v>135</v>
      </c>
      <c r="L1392" s="43" t="b">
        <v>1</v>
      </c>
      <c r="M1392" s="43" t="b">
        <v>1</v>
      </c>
      <c r="N1392" s="43" t="b">
        <v>1</v>
      </c>
      <c r="O1392" t="s">
        <v>114</v>
      </c>
      <c r="P1392" t="s">
        <v>138</v>
      </c>
      <c r="Q1392" t="s">
        <v>114</v>
      </c>
      <c r="R1392" t="s">
        <v>114</v>
      </c>
      <c r="S1392" t="s">
        <v>114</v>
      </c>
      <c r="T1392" t="s">
        <v>114</v>
      </c>
      <c r="U1392" t="s">
        <v>114</v>
      </c>
      <c r="V1392" t="s">
        <v>114</v>
      </c>
      <c r="W1392" s="5">
        <v>43462</v>
      </c>
      <c r="X1392" s="3" t="s">
        <v>114</v>
      </c>
      <c r="Y1392" s="3" t="s">
        <v>4046</v>
      </c>
      <c r="Z1392" s="3" t="s">
        <v>3533</v>
      </c>
      <c r="AA1392" s="3" t="s">
        <v>114</v>
      </c>
      <c r="AB1392" s="3" t="s">
        <v>74</v>
      </c>
      <c r="AC1392" s="8">
        <v>12</v>
      </c>
      <c r="AD1392" s="3" t="s">
        <v>3238</v>
      </c>
      <c r="AE1392" s="3">
        <v>43455</v>
      </c>
      <c r="AF1392" s="3" t="s">
        <v>114</v>
      </c>
      <c r="AG1392" s="8">
        <v>1</v>
      </c>
      <c r="AH1392" s="3" t="s">
        <v>74</v>
      </c>
      <c r="AI1392" s="3" t="s">
        <v>1336</v>
      </c>
      <c r="AJ1392" t="s">
        <v>114</v>
      </c>
      <c r="AK1392" t="s">
        <v>114</v>
      </c>
      <c r="AL1392" t="s">
        <v>114</v>
      </c>
      <c r="AM1392" s="43" t="b">
        <v>1</v>
      </c>
      <c r="AN1392" s="3">
        <v>43465.4633364931</v>
      </c>
      <c r="AO1392" s="3"/>
      <c r="AP1392" s="43" t="b">
        <v>1</v>
      </c>
      <c r="AQ1392" s="3" t="b">
        <v>0</v>
      </c>
    </row>
    <row r="1393" spans="1:43" x14ac:dyDescent="0.25">
      <c r="A1393" s="39" t="str">
        <f>_xlfn.CONCAT(Table4[[#This Row],[Order]],"-",Table4[[#This Row],[Line]])</f>
        <v>77394-1</v>
      </c>
      <c r="B1393" s="5">
        <v>43480</v>
      </c>
      <c r="C1393" s="8">
        <v>77394</v>
      </c>
      <c r="D1393" s="3" t="s">
        <v>3188</v>
      </c>
      <c r="E1393" s="8">
        <v>1</v>
      </c>
      <c r="F1393" s="8">
        <v>1</v>
      </c>
      <c r="G1393" s="3" t="s">
        <v>42</v>
      </c>
      <c r="H1393" s="8">
        <v>1</v>
      </c>
      <c r="I1393" s="43" t="b">
        <v>0</v>
      </c>
      <c r="J1393" s="43" t="b">
        <v>0</v>
      </c>
      <c r="K1393" t="s">
        <v>114</v>
      </c>
      <c r="L1393" s="43" t="b">
        <v>0</v>
      </c>
      <c r="M1393" s="43" t="b">
        <v>0</v>
      </c>
      <c r="N1393" s="43" t="b">
        <v>0</v>
      </c>
      <c r="O1393" t="s">
        <v>114</v>
      </c>
      <c r="P1393" t="s">
        <v>114</v>
      </c>
      <c r="Q1393" t="s">
        <v>114</v>
      </c>
      <c r="R1393" t="s">
        <v>114</v>
      </c>
      <c r="S1393" t="s">
        <v>114</v>
      </c>
      <c r="T1393" t="s">
        <v>114</v>
      </c>
      <c r="U1393" t="s">
        <v>114</v>
      </c>
      <c r="V1393" t="s">
        <v>114</v>
      </c>
      <c r="W1393" s="5">
        <v>43475</v>
      </c>
      <c r="X1393" s="3" t="s">
        <v>114</v>
      </c>
      <c r="Y1393" s="3"/>
      <c r="Z1393" s="3" t="s">
        <v>4640</v>
      </c>
      <c r="AA1393" s="3" t="s">
        <v>114</v>
      </c>
      <c r="AB1393" s="3" t="s">
        <v>74</v>
      </c>
      <c r="AC1393" s="8">
        <v>1</v>
      </c>
      <c r="AD1393" s="3" t="s">
        <v>3187</v>
      </c>
      <c r="AE1393" s="3"/>
      <c r="AF1393" s="3" t="s">
        <v>114</v>
      </c>
      <c r="AG1393" s="8">
        <v>1</v>
      </c>
      <c r="AH1393" s="3" t="s">
        <v>74</v>
      </c>
      <c r="AI1393" s="3" t="s">
        <v>1333</v>
      </c>
      <c r="AJ1393" t="s">
        <v>114</v>
      </c>
      <c r="AK1393" t="s">
        <v>114</v>
      </c>
      <c r="AL1393" t="s">
        <v>114</v>
      </c>
      <c r="AM1393" s="43" t="b">
        <v>0</v>
      </c>
      <c r="AN1393" s="3"/>
      <c r="AO1393" s="3"/>
      <c r="AP1393" s="43" t="b">
        <v>0</v>
      </c>
      <c r="AQ1393" s="3" t="b">
        <v>0</v>
      </c>
    </row>
    <row r="1394" spans="1:43" x14ac:dyDescent="0.25">
      <c r="A1394" s="39" t="str">
        <f>_xlfn.CONCAT(Table4[[#This Row],[Order]],"-",Table4[[#This Row],[Line]])</f>
        <v>77394-2</v>
      </c>
      <c r="B1394" s="5">
        <v>43480</v>
      </c>
      <c r="C1394" s="8">
        <v>77394</v>
      </c>
      <c r="D1394" s="3" t="s">
        <v>3190</v>
      </c>
      <c r="E1394" s="8">
        <v>2</v>
      </c>
      <c r="F1394" s="8">
        <v>1</v>
      </c>
      <c r="G1394" s="3" t="s">
        <v>42</v>
      </c>
      <c r="H1394" s="8">
        <v>21</v>
      </c>
      <c r="I1394" s="43" t="b">
        <v>0</v>
      </c>
      <c r="J1394" s="43" t="b">
        <v>0</v>
      </c>
      <c r="K1394" t="s">
        <v>114</v>
      </c>
      <c r="L1394" s="43" t="b">
        <v>0</v>
      </c>
      <c r="M1394" s="43" t="b">
        <v>0</v>
      </c>
      <c r="N1394" s="43" t="b">
        <v>0</v>
      </c>
      <c r="O1394" t="s">
        <v>114</v>
      </c>
      <c r="P1394" t="s">
        <v>114</v>
      </c>
      <c r="Q1394" t="s">
        <v>114</v>
      </c>
      <c r="R1394" t="s">
        <v>114</v>
      </c>
      <c r="S1394" t="s">
        <v>114</v>
      </c>
      <c r="T1394" t="s">
        <v>114</v>
      </c>
      <c r="U1394" t="s">
        <v>114</v>
      </c>
      <c r="V1394" t="s">
        <v>114</v>
      </c>
      <c r="W1394" s="5">
        <v>43475</v>
      </c>
      <c r="X1394" s="3" t="s">
        <v>114</v>
      </c>
      <c r="Y1394" s="3"/>
      <c r="Z1394" s="3" t="s">
        <v>4644</v>
      </c>
      <c r="AA1394" s="3" t="s">
        <v>114</v>
      </c>
      <c r="AB1394" s="3" t="s">
        <v>74</v>
      </c>
      <c r="AC1394" s="8">
        <v>1</v>
      </c>
      <c r="AD1394" s="3" t="s">
        <v>3189</v>
      </c>
      <c r="AE1394" s="3"/>
      <c r="AF1394" s="3" t="s">
        <v>114</v>
      </c>
      <c r="AG1394" s="8">
        <v>21</v>
      </c>
      <c r="AH1394" s="3" t="s">
        <v>74</v>
      </c>
      <c r="AI1394" s="3" t="s">
        <v>1333</v>
      </c>
      <c r="AJ1394" t="s">
        <v>114</v>
      </c>
      <c r="AK1394" t="s">
        <v>114</v>
      </c>
      <c r="AL1394" t="s">
        <v>114</v>
      </c>
      <c r="AM1394" s="43" t="b">
        <v>0</v>
      </c>
      <c r="AN1394" s="3"/>
      <c r="AO1394" s="3"/>
      <c r="AP1394" s="43" t="b">
        <v>0</v>
      </c>
      <c r="AQ1394" s="3" t="b">
        <v>0</v>
      </c>
    </row>
    <row r="1395" spans="1:43" x14ac:dyDescent="0.25">
      <c r="A1395" s="39" t="str">
        <f>_xlfn.CONCAT(Table4[[#This Row],[Order]],"-",Table4[[#This Row],[Line]])</f>
        <v>77394-3</v>
      </c>
      <c r="B1395" s="5">
        <v>43480</v>
      </c>
      <c r="C1395" s="8">
        <v>77394</v>
      </c>
      <c r="D1395" s="3" t="s">
        <v>3192</v>
      </c>
      <c r="E1395" s="8">
        <v>3</v>
      </c>
      <c r="F1395" s="8">
        <v>1</v>
      </c>
      <c r="G1395" s="3" t="s">
        <v>42</v>
      </c>
      <c r="H1395" s="8">
        <v>11</v>
      </c>
      <c r="I1395" s="43" t="b">
        <v>0</v>
      </c>
      <c r="J1395" s="43" t="b">
        <v>0</v>
      </c>
      <c r="K1395" t="s">
        <v>114</v>
      </c>
      <c r="L1395" s="43" t="b">
        <v>0</v>
      </c>
      <c r="M1395" s="43" t="b">
        <v>0</v>
      </c>
      <c r="N1395" s="43" t="b">
        <v>0</v>
      </c>
      <c r="O1395" t="s">
        <v>114</v>
      </c>
      <c r="P1395" t="s">
        <v>114</v>
      </c>
      <c r="Q1395" t="s">
        <v>114</v>
      </c>
      <c r="R1395" t="s">
        <v>114</v>
      </c>
      <c r="S1395" t="s">
        <v>114</v>
      </c>
      <c r="T1395" t="s">
        <v>114</v>
      </c>
      <c r="U1395" t="s">
        <v>114</v>
      </c>
      <c r="V1395" t="s">
        <v>114</v>
      </c>
      <c r="W1395" s="5">
        <v>43475</v>
      </c>
      <c r="X1395" s="3" t="s">
        <v>114</v>
      </c>
      <c r="Y1395" s="3"/>
      <c r="Z1395" s="3" t="s">
        <v>109</v>
      </c>
      <c r="AA1395" s="3" t="s">
        <v>114</v>
      </c>
      <c r="AB1395" s="3" t="s">
        <v>74</v>
      </c>
      <c r="AC1395" s="8">
        <v>1</v>
      </c>
      <c r="AD1395" s="3" t="s">
        <v>3191</v>
      </c>
      <c r="AE1395" s="3"/>
      <c r="AF1395" s="3" t="s">
        <v>114</v>
      </c>
      <c r="AG1395" s="8">
        <v>22</v>
      </c>
      <c r="AH1395" s="3" t="s">
        <v>74</v>
      </c>
      <c r="AI1395" s="3" t="s">
        <v>1333</v>
      </c>
      <c r="AJ1395" t="s">
        <v>114</v>
      </c>
      <c r="AK1395" t="s">
        <v>114</v>
      </c>
      <c r="AL1395" t="s">
        <v>114</v>
      </c>
      <c r="AM1395" s="43" t="b">
        <v>0</v>
      </c>
      <c r="AN1395" s="3"/>
      <c r="AO1395" s="3"/>
      <c r="AP1395" s="43" t="b">
        <v>0</v>
      </c>
      <c r="AQ1395" s="3" t="b">
        <v>0</v>
      </c>
    </row>
    <row r="1396" spans="1:43" x14ac:dyDescent="0.25">
      <c r="A1396" s="39" t="str">
        <f>_xlfn.CONCAT(Table4[[#This Row],[Order]],"-",Table4[[#This Row],[Line]])</f>
        <v>77394-4</v>
      </c>
      <c r="B1396" s="5">
        <v>43480</v>
      </c>
      <c r="C1396" s="8">
        <v>77394</v>
      </c>
      <c r="D1396" s="3" t="s">
        <v>3194</v>
      </c>
      <c r="E1396" s="8">
        <v>4</v>
      </c>
      <c r="F1396" s="8">
        <v>1</v>
      </c>
      <c r="G1396" s="3" t="s">
        <v>42</v>
      </c>
      <c r="H1396" s="8">
        <v>6</v>
      </c>
      <c r="I1396" s="43" t="b">
        <v>0</v>
      </c>
      <c r="J1396" s="43" t="b">
        <v>0</v>
      </c>
      <c r="K1396" t="s">
        <v>114</v>
      </c>
      <c r="L1396" s="43" t="b">
        <v>0</v>
      </c>
      <c r="M1396" s="43" t="b">
        <v>0</v>
      </c>
      <c r="N1396" s="43" t="b">
        <v>0</v>
      </c>
      <c r="O1396" t="s">
        <v>114</v>
      </c>
      <c r="P1396" t="s">
        <v>114</v>
      </c>
      <c r="Q1396" t="s">
        <v>114</v>
      </c>
      <c r="R1396" t="s">
        <v>114</v>
      </c>
      <c r="S1396" t="s">
        <v>114</v>
      </c>
      <c r="T1396" t="s">
        <v>114</v>
      </c>
      <c r="U1396" t="s">
        <v>114</v>
      </c>
      <c r="V1396" t="s">
        <v>114</v>
      </c>
      <c r="W1396" s="5">
        <v>43475</v>
      </c>
      <c r="X1396" s="3" t="s">
        <v>114</v>
      </c>
      <c r="Y1396" s="3"/>
      <c r="Z1396" s="3" t="s">
        <v>4645</v>
      </c>
      <c r="AA1396" s="3" t="s">
        <v>114</v>
      </c>
      <c r="AB1396" s="3" t="s">
        <v>74</v>
      </c>
      <c r="AC1396" s="8">
        <v>1</v>
      </c>
      <c r="AD1396" s="3" t="s">
        <v>3193</v>
      </c>
      <c r="AE1396" s="3"/>
      <c r="AF1396" s="3" t="s">
        <v>114</v>
      </c>
      <c r="AG1396" s="8">
        <v>12</v>
      </c>
      <c r="AH1396" s="3" t="s">
        <v>74</v>
      </c>
      <c r="AI1396" s="3" t="s">
        <v>1333</v>
      </c>
      <c r="AJ1396" t="s">
        <v>114</v>
      </c>
      <c r="AK1396" t="s">
        <v>114</v>
      </c>
      <c r="AL1396" t="s">
        <v>114</v>
      </c>
      <c r="AM1396" s="43" t="b">
        <v>0</v>
      </c>
      <c r="AN1396" s="3"/>
      <c r="AO1396" s="3"/>
      <c r="AP1396" s="43" t="b">
        <v>0</v>
      </c>
      <c r="AQ1396" s="3" t="b">
        <v>0</v>
      </c>
    </row>
    <row r="1397" spans="1:43" x14ac:dyDescent="0.25">
      <c r="A1397" s="39" t="str">
        <f>_xlfn.CONCAT(Table4[[#This Row],[Order]],"-",Table4[[#This Row],[Line]])</f>
        <v>77394-5</v>
      </c>
      <c r="B1397" s="5">
        <v>43480</v>
      </c>
      <c r="C1397" s="8">
        <v>77394</v>
      </c>
      <c r="D1397" s="3" t="s">
        <v>3196</v>
      </c>
      <c r="E1397" s="8">
        <v>5</v>
      </c>
      <c r="F1397" s="8">
        <v>1</v>
      </c>
      <c r="G1397" s="3" t="s">
        <v>42</v>
      </c>
      <c r="H1397" s="8">
        <v>5</v>
      </c>
      <c r="I1397" s="43" t="b">
        <v>0</v>
      </c>
      <c r="J1397" s="43" t="b">
        <v>0</v>
      </c>
      <c r="K1397" t="s">
        <v>114</v>
      </c>
      <c r="L1397" s="43" t="b">
        <v>0</v>
      </c>
      <c r="M1397" s="43" t="b">
        <v>0</v>
      </c>
      <c r="N1397" s="43" t="b">
        <v>0</v>
      </c>
      <c r="O1397" t="s">
        <v>114</v>
      </c>
      <c r="P1397" t="s">
        <v>114</v>
      </c>
      <c r="Q1397" t="s">
        <v>114</v>
      </c>
      <c r="R1397" t="s">
        <v>114</v>
      </c>
      <c r="S1397" t="s">
        <v>114</v>
      </c>
      <c r="T1397" t="s">
        <v>114</v>
      </c>
      <c r="U1397" t="s">
        <v>114</v>
      </c>
      <c r="V1397" t="s">
        <v>114</v>
      </c>
      <c r="W1397" s="5">
        <v>43475</v>
      </c>
      <c r="X1397" s="3" t="s">
        <v>114</v>
      </c>
      <c r="Y1397" s="3"/>
      <c r="Z1397" s="3" t="s">
        <v>4646</v>
      </c>
      <c r="AA1397" s="3" t="s">
        <v>114</v>
      </c>
      <c r="AB1397" s="3" t="s">
        <v>74</v>
      </c>
      <c r="AC1397" s="8">
        <v>1</v>
      </c>
      <c r="AD1397" s="3" t="s">
        <v>3195</v>
      </c>
      <c r="AE1397" s="3"/>
      <c r="AF1397" s="3" t="s">
        <v>114</v>
      </c>
      <c r="AG1397" s="8">
        <v>5</v>
      </c>
      <c r="AH1397" s="3" t="s">
        <v>74</v>
      </c>
      <c r="AI1397" s="3" t="s">
        <v>1333</v>
      </c>
      <c r="AJ1397" t="s">
        <v>114</v>
      </c>
      <c r="AK1397" t="s">
        <v>114</v>
      </c>
      <c r="AL1397" t="s">
        <v>114</v>
      </c>
      <c r="AM1397" s="43" t="b">
        <v>0</v>
      </c>
      <c r="AN1397" s="3"/>
      <c r="AO1397" s="3"/>
      <c r="AP1397" s="43" t="b">
        <v>0</v>
      </c>
      <c r="AQ1397" s="3" t="b">
        <v>0</v>
      </c>
    </row>
    <row r="1398" spans="1:43" x14ac:dyDescent="0.25">
      <c r="A1398" s="39" t="str">
        <f>_xlfn.CONCAT(Table4[[#This Row],[Order]],"-",Table4[[#This Row],[Line]])</f>
        <v>77394-6</v>
      </c>
      <c r="B1398" s="1">
        <v>43480</v>
      </c>
      <c r="C1398" s="10">
        <v>77394</v>
      </c>
      <c r="D1398" s="7" t="s">
        <v>3198</v>
      </c>
      <c r="E1398" s="10">
        <v>6</v>
      </c>
      <c r="F1398" s="10">
        <v>1</v>
      </c>
      <c r="G1398" s="7" t="s">
        <v>42</v>
      </c>
      <c r="H1398" s="10">
        <v>1</v>
      </c>
      <c r="I1398" s="43" t="b">
        <v>0</v>
      </c>
      <c r="J1398" s="43" t="b">
        <v>0</v>
      </c>
      <c r="K1398" t="s">
        <v>114</v>
      </c>
      <c r="L1398" s="43" t="b">
        <v>0</v>
      </c>
      <c r="M1398" s="43" t="b">
        <v>0</v>
      </c>
      <c r="N1398" s="43" t="b">
        <v>0</v>
      </c>
      <c r="O1398" t="s">
        <v>114</v>
      </c>
      <c r="P1398" t="s">
        <v>114</v>
      </c>
      <c r="Q1398" t="s">
        <v>114</v>
      </c>
      <c r="R1398" t="s">
        <v>114</v>
      </c>
      <c r="S1398" t="s">
        <v>114</v>
      </c>
      <c r="T1398" t="s">
        <v>114</v>
      </c>
      <c r="U1398" t="s">
        <v>114</v>
      </c>
      <c r="V1398" t="s">
        <v>114</v>
      </c>
      <c r="W1398" s="5">
        <v>43475</v>
      </c>
      <c r="X1398" s="7" t="s">
        <v>114</v>
      </c>
      <c r="Y1398" s="7"/>
      <c r="Z1398" s="7" t="s">
        <v>4646</v>
      </c>
      <c r="AA1398" s="7" t="s">
        <v>114</v>
      </c>
      <c r="AB1398" s="7" t="s">
        <v>74</v>
      </c>
      <c r="AC1398" s="10">
        <v>1</v>
      </c>
      <c r="AD1398" s="7" t="s">
        <v>3197</v>
      </c>
      <c r="AE1398" s="7"/>
      <c r="AF1398" s="7" t="s">
        <v>114</v>
      </c>
      <c r="AG1398" s="10">
        <v>1</v>
      </c>
      <c r="AH1398" s="3" t="s">
        <v>74</v>
      </c>
      <c r="AI1398" s="3" t="s">
        <v>1333</v>
      </c>
      <c r="AJ1398" t="s">
        <v>114</v>
      </c>
      <c r="AK1398" t="s">
        <v>114</v>
      </c>
      <c r="AL1398" t="s">
        <v>114</v>
      </c>
      <c r="AM1398" s="43" t="b">
        <v>0</v>
      </c>
      <c r="AN1398" s="3"/>
      <c r="AO1398" s="3"/>
      <c r="AP1398" s="43" t="b">
        <v>0</v>
      </c>
      <c r="AQ1398" s="3" t="b">
        <v>0</v>
      </c>
    </row>
    <row r="1399" spans="1:43" x14ac:dyDescent="0.25">
      <c r="A1399" s="39" t="str">
        <f>_xlfn.CONCAT(Table4[[#This Row],[Order]],"-",Table4[[#This Row],[Line]])</f>
        <v>77394-7</v>
      </c>
      <c r="B1399" s="1">
        <v>43480</v>
      </c>
      <c r="C1399" s="10">
        <v>77394</v>
      </c>
      <c r="D1399" s="7" t="s">
        <v>3200</v>
      </c>
      <c r="E1399" s="10">
        <v>7</v>
      </c>
      <c r="F1399" s="10">
        <v>1</v>
      </c>
      <c r="G1399" s="7" t="s">
        <v>42</v>
      </c>
      <c r="H1399" s="10">
        <v>4</v>
      </c>
      <c r="I1399" s="43" t="b">
        <v>0</v>
      </c>
      <c r="J1399" s="43" t="b">
        <v>0</v>
      </c>
      <c r="K1399" t="s">
        <v>114</v>
      </c>
      <c r="L1399" s="43" t="b">
        <v>0</v>
      </c>
      <c r="M1399" s="43" t="b">
        <v>0</v>
      </c>
      <c r="N1399" s="43" t="b">
        <v>0</v>
      </c>
      <c r="O1399" t="s">
        <v>114</v>
      </c>
      <c r="P1399" t="s">
        <v>114</v>
      </c>
      <c r="Q1399" t="s">
        <v>114</v>
      </c>
      <c r="R1399" t="s">
        <v>114</v>
      </c>
      <c r="S1399" t="s">
        <v>114</v>
      </c>
      <c r="T1399" t="s">
        <v>114</v>
      </c>
      <c r="U1399" t="s">
        <v>114</v>
      </c>
      <c r="V1399" t="s">
        <v>114</v>
      </c>
      <c r="W1399" s="5">
        <v>43475</v>
      </c>
      <c r="X1399" s="7" t="s">
        <v>114</v>
      </c>
      <c r="Y1399" s="7"/>
      <c r="Z1399" s="7" t="s">
        <v>3146</v>
      </c>
      <c r="AA1399" s="7" t="s">
        <v>114</v>
      </c>
      <c r="AB1399" s="7" t="s">
        <v>74</v>
      </c>
      <c r="AC1399" s="10">
        <v>1</v>
      </c>
      <c r="AD1399" s="7" t="s">
        <v>3199</v>
      </c>
      <c r="AE1399" s="7"/>
      <c r="AF1399" s="7" t="s">
        <v>114</v>
      </c>
      <c r="AG1399" s="10">
        <v>4</v>
      </c>
      <c r="AH1399" s="3" t="s">
        <v>74</v>
      </c>
      <c r="AI1399" s="3" t="s">
        <v>1333</v>
      </c>
      <c r="AJ1399" t="s">
        <v>114</v>
      </c>
      <c r="AK1399" t="s">
        <v>114</v>
      </c>
      <c r="AL1399" t="s">
        <v>114</v>
      </c>
      <c r="AM1399" s="43" t="b">
        <v>0</v>
      </c>
      <c r="AN1399" s="3"/>
      <c r="AO1399" s="3"/>
      <c r="AP1399" s="43" t="b">
        <v>0</v>
      </c>
      <c r="AQ1399" s="3" t="b">
        <v>0</v>
      </c>
    </row>
    <row r="1400" spans="1:43" x14ac:dyDescent="0.25">
      <c r="A1400" s="39" t="str">
        <f>_xlfn.CONCAT(Table4[[#This Row],[Order]],"-",Table4[[#This Row],[Line]])</f>
        <v>77394-8</v>
      </c>
      <c r="B1400" s="5">
        <v>43480</v>
      </c>
      <c r="C1400" s="8">
        <v>77394</v>
      </c>
      <c r="D1400" s="3" t="s">
        <v>3202</v>
      </c>
      <c r="E1400" s="8">
        <v>8</v>
      </c>
      <c r="F1400" s="8">
        <v>1</v>
      </c>
      <c r="G1400" s="3" t="s">
        <v>42</v>
      </c>
      <c r="H1400" s="8">
        <v>31</v>
      </c>
      <c r="I1400" s="43" t="b">
        <v>0</v>
      </c>
      <c r="J1400" s="43" t="b">
        <v>0</v>
      </c>
      <c r="K1400" t="s">
        <v>114</v>
      </c>
      <c r="L1400" s="43" t="b">
        <v>0</v>
      </c>
      <c r="M1400" s="43" t="b">
        <v>0</v>
      </c>
      <c r="N1400" s="43" t="b">
        <v>0</v>
      </c>
      <c r="O1400" t="s">
        <v>114</v>
      </c>
      <c r="P1400" t="s">
        <v>114</v>
      </c>
      <c r="Q1400" t="s">
        <v>114</v>
      </c>
      <c r="R1400" t="s">
        <v>114</v>
      </c>
      <c r="S1400" t="s">
        <v>114</v>
      </c>
      <c r="T1400" t="s">
        <v>114</v>
      </c>
      <c r="U1400" t="s">
        <v>114</v>
      </c>
      <c r="V1400" t="s">
        <v>114</v>
      </c>
      <c r="W1400" s="5">
        <v>43475</v>
      </c>
      <c r="X1400" s="3" t="s">
        <v>114</v>
      </c>
      <c r="Y1400" s="3"/>
      <c r="Z1400" s="3" t="s">
        <v>4644</v>
      </c>
      <c r="AA1400" s="3" t="s">
        <v>114</v>
      </c>
      <c r="AB1400" s="3" t="s">
        <v>74</v>
      </c>
      <c r="AC1400" s="8">
        <v>1</v>
      </c>
      <c r="AD1400" s="3" t="s">
        <v>3201</v>
      </c>
      <c r="AE1400" s="3"/>
      <c r="AF1400" s="3" t="s">
        <v>114</v>
      </c>
      <c r="AG1400" s="8">
        <v>31</v>
      </c>
      <c r="AH1400" s="3" t="s">
        <v>74</v>
      </c>
      <c r="AI1400" s="3" t="s">
        <v>1333</v>
      </c>
      <c r="AJ1400" t="s">
        <v>114</v>
      </c>
      <c r="AK1400" t="s">
        <v>114</v>
      </c>
      <c r="AL1400" t="s">
        <v>114</v>
      </c>
      <c r="AM1400" s="43" t="b">
        <v>0</v>
      </c>
      <c r="AN1400" s="3"/>
      <c r="AO1400" s="3"/>
      <c r="AP1400" s="43" t="b">
        <v>0</v>
      </c>
      <c r="AQ1400" s="3" t="b">
        <v>0</v>
      </c>
    </row>
    <row r="1401" spans="1:43" x14ac:dyDescent="0.25">
      <c r="A1401" s="39" t="str">
        <f>_xlfn.CONCAT(Table4[[#This Row],[Order]],"-",Table4[[#This Row],[Line]])</f>
        <v>77396-1</v>
      </c>
      <c r="B1401" s="5">
        <v>43461</v>
      </c>
      <c r="C1401" s="8">
        <v>77396</v>
      </c>
      <c r="D1401" s="3" t="s">
        <v>2282</v>
      </c>
      <c r="E1401" s="8">
        <v>1</v>
      </c>
      <c r="F1401" s="8">
        <v>1</v>
      </c>
      <c r="G1401" s="3" t="s">
        <v>4428</v>
      </c>
      <c r="H1401" s="8">
        <v>1</v>
      </c>
      <c r="I1401" s="43" t="b">
        <v>1</v>
      </c>
      <c r="J1401" s="43" t="b">
        <v>1</v>
      </c>
      <c r="K1401" t="s">
        <v>135</v>
      </c>
      <c r="L1401" s="43" t="b">
        <v>1</v>
      </c>
      <c r="M1401" s="43" t="b">
        <v>1</v>
      </c>
      <c r="N1401" s="43" t="b">
        <v>1</v>
      </c>
      <c r="O1401" t="s">
        <v>114</v>
      </c>
      <c r="P1401" t="s">
        <v>114</v>
      </c>
      <c r="Q1401" t="s">
        <v>114</v>
      </c>
      <c r="R1401" t="s">
        <v>114</v>
      </c>
      <c r="S1401" t="s">
        <v>114</v>
      </c>
      <c r="T1401" t="s">
        <v>114</v>
      </c>
      <c r="U1401" t="s">
        <v>114</v>
      </c>
      <c r="V1401" t="s">
        <v>114</v>
      </c>
      <c r="W1401" s="5">
        <v>43454</v>
      </c>
      <c r="X1401" s="3" t="s">
        <v>151</v>
      </c>
      <c r="Y1401" s="3" t="s">
        <v>5908</v>
      </c>
      <c r="Z1401" s="3" t="s">
        <v>5909</v>
      </c>
      <c r="AA1401" s="3" t="s">
        <v>0</v>
      </c>
      <c r="AB1401" s="3" t="s">
        <v>74</v>
      </c>
      <c r="AC1401" s="8">
        <v>12</v>
      </c>
      <c r="AD1401" s="3" t="s">
        <v>2281</v>
      </c>
      <c r="AE1401" s="3">
        <v>43453</v>
      </c>
      <c r="AF1401" s="3" t="s">
        <v>114</v>
      </c>
      <c r="AG1401" s="8">
        <v>1</v>
      </c>
      <c r="AH1401" s="3" t="s">
        <v>180</v>
      </c>
      <c r="AI1401" s="3" t="s">
        <v>1324</v>
      </c>
      <c r="AJ1401" t="s">
        <v>114</v>
      </c>
      <c r="AK1401" t="s">
        <v>114</v>
      </c>
      <c r="AL1401" t="s">
        <v>114</v>
      </c>
      <c r="AM1401" s="43" t="b">
        <v>1</v>
      </c>
      <c r="AN1401" s="3">
        <v>43454.575576701398</v>
      </c>
      <c r="AO1401" s="3"/>
      <c r="AP1401" s="43" t="b">
        <v>1</v>
      </c>
      <c r="AQ1401" s="3" t="b">
        <v>1</v>
      </c>
    </row>
    <row r="1402" spans="1:43" x14ac:dyDescent="0.25">
      <c r="A1402" s="39" t="str">
        <f>_xlfn.CONCAT(Table4[[#This Row],[Order]],"-",Table4[[#This Row],[Line]])</f>
        <v>77396-2</v>
      </c>
      <c r="B1402" s="5">
        <v>43461</v>
      </c>
      <c r="C1402" s="8">
        <v>77396</v>
      </c>
      <c r="D1402" s="3" t="s">
        <v>2284</v>
      </c>
      <c r="E1402" s="8">
        <v>2</v>
      </c>
      <c r="F1402" s="8">
        <v>1</v>
      </c>
      <c r="G1402" s="3" t="s">
        <v>4428</v>
      </c>
      <c r="H1402" s="8">
        <v>1</v>
      </c>
      <c r="I1402" s="43" t="b">
        <v>1</v>
      </c>
      <c r="J1402" s="43" t="b">
        <v>1</v>
      </c>
      <c r="K1402" t="s">
        <v>135</v>
      </c>
      <c r="L1402" s="43" t="b">
        <v>1</v>
      </c>
      <c r="M1402" s="43" t="b">
        <v>1</v>
      </c>
      <c r="N1402" s="43" t="b">
        <v>1</v>
      </c>
      <c r="O1402" t="s">
        <v>114</v>
      </c>
      <c r="P1402" t="s">
        <v>114</v>
      </c>
      <c r="Q1402" t="s">
        <v>114</v>
      </c>
      <c r="R1402" t="s">
        <v>114</v>
      </c>
      <c r="S1402" t="s">
        <v>114</v>
      </c>
      <c r="T1402" t="s">
        <v>114</v>
      </c>
      <c r="U1402" t="s">
        <v>114</v>
      </c>
      <c r="V1402" t="s">
        <v>114</v>
      </c>
      <c r="W1402" s="5">
        <v>43454</v>
      </c>
      <c r="X1402" s="3" t="s">
        <v>151</v>
      </c>
      <c r="Y1402" s="3" t="s">
        <v>5910</v>
      </c>
      <c r="Z1402" s="3" t="s">
        <v>5911</v>
      </c>
      <c r="AA1402" s="3" t="s">
        <v>45</v>
      </c>
      <c r="AB1402" s="3" t="s">
        <v>74</v>
      </c>
      <c r="AC1402" s="8">
        <v>12</v>
      </c>
      <c r="AD1402" s="3" t="s">
        <v>2283</v>
      </c>
      <c r="AE1402" s="3">
        <v>43453</v>
      </c>
      <c r="AF1402" s="3" t="s">
        <v>114</v>
      </c>
      <c r="AG1402" s="8">
        <v>1</v>
      </c>
      <c r="AH1402" s="3" t="s">
        <v>180</v>
      </c>
      <c r="AI1402" s="3" t="s">
        <v>1324</v>
      </c>
      <c r="AJ1402" t="s">
        <v>114</v>
      </c>
      <c r="AK1402" t="s">
        <v>114</v>
      </c>
      <c r="AL1402" t="s">
        <v>114</v>
      </c>
      <c r="AM1402" s="43" t="b">
        <v>1</v>
      </c>
      <c r="AN1402" s="3">
        <v>43454.575591469897</v>
      </c>
      <c r="AO1402" s="3"/>
      <c r="AP1402" s="43" t="b">
        <v>1</v>
      </c>
      <c r="AQ1402" s="3" t="b">
        <v>1</v>
      </c>
    </row>
    <row r="1403" spans="1:43" x14ac:dyDescent="0.25">
      <c r="A1403" s="39" t="str">
        <f>_xlfn.CONCAT(Table4[[#This Row],[Order]],"-",Table4[[#This Row],[Line]])</f>
        <v>77396-3</v>
      </c>
      <c r="B1403" s="5">
        <v>43461</v>
      </c>
      <c r="C1403" s="8">
        <v>77396</v>
      </c>
      <c r="D1403" s="3" t="s">
        <v>2286</v>
      </c>
      <c r="E1403" s="8">
        <v>3</v>
      </c>
      <c r="F1403" s="8">
        <v>1</v>
      </c>
      <c r="G1403" s="3" t="s">
        <v>4428</v>
      </c>
      <c r="H1403" s="8">
        <v>1</v>
      </c>
      <c r="I1403" s="43" t="b">
        <v>1</v>
      </c>
      <c r="J1403" s="43" t="b">
        <v>1</v>
      </c>
      <c r="K1403" t="s">
        <v>135</v>
      </c>
      <c r="L1403" s="43" t="b">
        <v>1</v>
      </c>
      <c r="M1403" s="43" t="b">
        <v>1</v>
      </c>
      <c r="N1403" s="43" t="b">
        <v>1</v>
      </c>
      <c r="O1403" t="s">
        <v>114</v>
      </c>
      <c r="P1403" t="s">
        <v>114</v>
      </c>
      <c r="Q1403" t="s">
        <v>114</v>
      </c>
      <c r="R1403" t="s">
        <v>114</v>
      </c>
      <c r="S1403" t="s">
        <v>114</v>
      </c>
      <c r="T1403" t="s">
        <v>114</v>
      </c>
      <c r="U1403" t="s">
        <v>114</v>
      </c>
      <c r="V1403" t="s">
        <v>114</v>
      </c>
      <c r="W1403" s="5">
        <v>43454</v>
      </c>
      <c r="X1403" s="3" t="s">
        <v>151</v>
      </c>
      <c r="Y1403" s="3" t="s">
        <v>5912</v>
      </c>
      <c r="Z1403" s="3" t="s">
        <v>5913</v>
      </c>
      <c r="AA1403" s="3" t="s">
        <v>45</v>
      </c>
      <c r="AB1403" s="3" t="s">
        <v>74</v>
      </c>
      <c r="AC1403" s="8">
        <v>12</v>
      </c>
      <c r="AD1403" s="3" t="s">
        <v>2285</v>
      </c>
      <c r="AE1403" s="3">
        <v>43453</v>
      </c>
      <c r="AF1403" s="3" t="s">
        <v>114</v>
      </c>
      <c r="AG1403" s="8">
        <v>1</v>
      </c>
      <c r="AH1403" s="3" t="s">
        <v>180</v>
      </c>
      <c r="AI1403" s="3" t="s">
        <v>1324</v>
      </c>
      <c r="AJ1403" t="s">
        <v>114</v>
      </c>
      <c r="AK1403" t="s">
        <v>114</v>
      </c>
      <c r="AL1403" t="s">
        <v>114</v>
      </c>
      <c r="AM1403" s="43" t="b">
        <v>1</v>
      </c>
      <c r="AN1403" s="3">
        <v>43454.575602314799</v>
      </c>
      <c r="AO1403" s="3"/>
      <c r="AP1403" s="43" t="b">
        <v>1</v>
      </c>
      <c r="AQ1403" s="3" t="b">
        <v>1</v>
      </c>
    </row>
    <row r="1404" spans="1:43" x14ac:dyDescent="0.25">
      <c r="A1404" s="39" t="str">
        <f>_xlfn.CONCAT(Table4[[#This Row],[Order]],"-",Table4[[#This Row],[Line]])</f>
        <v>77398-1</v>
      </c>
      <c r="B1404" s="5">
        <v>43488</v>
      </c>
      <c r="C1404" s="8">
        <v>77398</v>
      </c>
      <c r="D1404" s="3" t="s">
        <v>4100</v>
      </c>
      <c r="E1404" s="8">
        <v>1</v>
      </c>
      <c r="F1404" s="8">
        <v>1</v>
      </c>
      <c r="G1404" s="3" t="s">
        <v>42</v>
      </c>
      <c r="H1404" s="8">
        <v>3</v>
      </c>
      <c r="I1404" s="43" t="b">
        <v>0</v>
      </c>
      <c r="J1404" s="43" t="b">
        <v>0</v>
      </c>
      <c r="K1404" t="s">
        <v>114</v>
      </c>
      <c r="L1404" s="43" t="b">
        <v>0</v>
      </c>
      <c r="M1404" s="43" t="b">
        <v>0</v>
      </c>
      <c r="N1404" s="43" t="b">
        <v>0</v>
      </c>
      <c r="O1404" t="s">
        <v>114</v>
      </c>
      <c r="P1404" t="s">
        <v>114</v>
      </c>
      <c r="Q1404" t="s">
        <v>114</v>
      </c>
      <c r="R1404" t="s">
        <v>114</v>
      </c>
      <c r="S1404" t="s">
        <v>114</v>
      </c>
      <c r="T1404" t="s">
        <v>114</v>
      </c>
      <c r="U1404" t="s">
        <v>114</v>
      </c>
      <c r="V1404" t="s">
        <v>114</v>
      </c>
      <c r="W1404" s="5">
        <v>43483</v>
      </c>
      <c r="X1404" s="3" t="s">
        <v>114</v>
      </c>
      <c r="Y1404" s="3"/>
      <c r="Z1404" s="3" t="s">
        <v>5130</v>
      </c>
      <c r="AA1404" s="3" t="s">
        <v>114</v>
      </c>
      <c r="AB1404" s="3" t="s">
        <v>74</v>
      </c>
      <c r="AC1404" s="8">
        <v>12</v>
      </c>
      <c r="AD1404" s="3" t="s">
        <v>3684</v>
      </c>
      <c r="AE1404" s="3"/>
      <c r="AF1404" s="3" t="s">
        <v>114</v>
      </c>
      <c r="AG1404" s="8">
        <v>3</v>
      </c>
      <c r="AH1404" s="3" t="s">
        <v>74</v>
      </c>
      <c r="AI1404" s="3" t="s">
        <v>1320</v>
      </c>
      <c r="AJ1404" t="s">
        <v>114</v>
      </c>
      <c r="AK1404" t="s">
        <v>114</v>
      </c>
      <c r="AL1404" t="s">
        <v>114</v>
      </c>
      <c r="AM1404" s="43" t="b">
        <v>0</v>
      </c>
      <c r="AN1404" s="3"/>
      <c r="AO1404" s="3"/>
      <c r="AP1404" s="43" t="b">
        <v>0</v>
      </c>
      <c r="AQ1404" s="3" t="b">
        <v>0</v>
      </c>
    </row>
    <row r="1405" spans="1:43" x14ac:dyDescent="0.25">
      <c r="A1405" s="39" t="str">
        <f>_xlfn.CONCAT(Table4[[#This Row],[Order]],"-",Table4[[#This Row],[Line]])</f>
        <v>77398-2</v>
      </c>
      <c r="B1405" s="5">
        <v>43488</v>
      </c>
      <c r="C1405" s="8">
        <v>77398</v>
      </c>
      <c r="D1405" s="3" t="s">
        <v>4102</v>
      </c>
      <c r="E1405" s="8">
        <v>2</v>
      </c>
      <c r="F1405" s="8">
        <v>1</v>
      </c>
      <c r="G1405" s="3" t="s">
        <v>42</v>
      </c>
      <c r="H1405" s="8">
        <v>1</v>
      </c>
      <c r="I1405" s="43" t="b">
        <v>0</v>
      </c>
      <c r="J1405" s="43" t="b">
        <v>0</v>
      </c>
      <c r="K1405" t="s">
        <v>114</v>
      </c>
      <c r="L1405" s="43" t="b">
        <v>0</v>
      </c>
      <c r="M1405" s="43" t="b">
        <v>0</v>
      </c>
      <c r="N1405" s="43" t="b">
        <v>0</v>
      </c>
      <c r="O1405" t="s">
        <v>114</v>
      </c>
      <c r="P1405" t="s">
        <v>114</v>
      </c>
      <c r="Q1405" t="s">
        <v>114</v>
      </c>
      <c r="R1405" t="s">
        <v>114</v>
      </c>
      <c r="S1405" t="s">
        <v>114</v>
      </c>
      <c r="T1405" t="s">
        <v>114</v>
      </c>
      <c r="U1405" t="s">
        <v>114</v>
      </c>
      <c r="V1405" t="s">
        <v>114</v>
      </c>
      <c r="W1405" s="5">
        <v>43483</v>
      </c>
      <c r="X1405" s="3" t="s">
        <v>114</v>
      </c>
      <c r="Y1405" s="3"/>
      <c r="Z1405" s="3" t="s">
        <v>5130</v>
      </c>
      <c r="AA1405" s="3" t="s">
        <v>114</v>
      </c>
      <c r="AB1405" s="3" t="s">
        <v>74</v>
      </c>
      <c r="AC1405" s="8">
        <v>12</v>
      </c>
      <c r="AD1405" s="3" t="s">
        <v>4101</v>
      </c>
      <c r="AE1405" s="3"/>
      <c r="AF1405" s="3" t="s">
        <v>114</v>
      </c>
      <c r="AG1405" s="8">
        <v>1</v>
      </c>
      <c r="AH1405" s="3" t="s">
        <v>74</v>
      </c>
      <c r="AI1405" s="3" t="s">
        <v>1320</v>
      </c>
      <c r="AJ1405" t="s">
        <v>114</v>
      </c>
      <c r="AK1405" t="s">
        <v>114</v>
      </c>
      <c r="AL1405" t="s">
        <v>114</v>
      </c>
      <c r="AM1405" s="43" t="b">
        <v>0</v>
      </c>
      <c r="AN1405" s="3"/>
      <c r="AO1405" s="3"/>
      <c r="AP1405" s="43" t="b">
        <v>0</v>
      </c>
      <c r="AQ1405" s="3" t="b">
        <v>0</v>
      </c>
    </row>
    <row r="1406" spans="1:43" x14ac:dyDescent="0.25">
      <c r="A1406" s="39" t="str">
        <f>_xlfn.CONCAT(Table4[[#This Row],[Order]],"-",Table4[[#This Row],[Line]])</f>
        <v>77398-3</v>
      </c>
      <c r="B1406" s="1">
        <v>43488</v>
      </c>
      <c r="C1406" s="10">
        <v>77398</v>
      </c>
      <c r="D1406" s="7" t="s">
        <v>2618</v>
      </c>
      <c r="E1406" s="10">
        <v>3</v>
      </c>
      <c r="F1406" s="10">
        <v>1</v>
      </c>
      <c r="G1406" s="7" t="s">
        <v>42</v>
      </c>
      <c r="H1406" s="10">
        <v>8</v>
      </c>
      <c r="I1406" s="43" t="b">
        <v>0</v>
      </c>
      <c r="J1406" s="43" t="b">
        <v>0</v>
      </c>
      <c r="K1406" t="s">
        <v>114</v>
      </c>
      <c r="L1406" s="43" t="b">
        <v>0</v>
      </c>
      <c r="M1406" s="43" t="b">
        <v>0</v>
      </c>
      <c r="N1406" s="43" t="b">
        <v>0</v>
      </c>
      <c r="O1406" t="s">
        <v>114</v>
      </c>
      <c r="P1406" t="s">
        <v>114</v>
      </c>
      <c r="Q1406" t="s">
        <v>114</v>
      </c>
      <c r="R1406" t="s">
        <v>114</v>
      </c>
      <c r="S1406" t="s">
        <v>114</v>
      </c>
      <c r="T1406" t="s">
        <v>114</v>
      </c>
      <c r="U1406" t="s">
        <v>114</v>
      </c>
      <c r="V1406" t="s">
        <v>114</v>
      </c>
      <c r="W1406" s="5">
        <v>43483</v>
      </c>
      <c r="X1406" s="7" t="s">
        <v>114</v>
      </c>
      <c r="Y1406" s="7"/>
      <c r="Z1406" s="7" t="s">
        <v>2800</v>
      </c>
      <c r="AA1406" s="7" t="s">
        <v>114</v>
      </c>
      <c r="AB1406" s="7" t="s">
        <v>74</v>
      </c>
      <c r="AC1406" s="10">
        <v>12</v>
      </c>
      <c r="AD1406" s="7" t="s">
        <v>1335</v>
      </c>
      <c r="AE1406" s="7"/>
      <c r="AF1406" s="7" t="s">
        <v>114</v>
      </c>
      <c r="AG1406" s="10">
        <v>8</v>
      </c>
      <c r="AH1406" s="3" t="s">
        <v>74</v>
      </c>
      <c r="AI1406" s="3" t="s">
        <v>1320</v>
      </c>
      <c r="AJ1406" t="s">
        <v>114</v>
      </c>
      <c r="AK1406" t="s">
        <v>114</v>
      </c>
      <c r="AL1406" t="s">
        <v>114</v>
      </c>
      <c r="AM1406" s="43" t="b">
        <v>0</v>
      </c>
      <c r="AN1406" s="3"/>
      <c r="AO1406" s="3"/>
      <c r="AP1406" s="43" t="b">
        <v>0</v>
      </c>
      <c r="AQ1406" s="3" t="b">
        <v>0</v>
      </c>
    </row>
    <row r="1407" spans="1:43" x14ac:dyDescent="0.25">
      <c r="A1407" s="39" t="str">
        <f>_xlfn.CONCAT(Table4[[#This Row],[Order]],"-",Table4[[#This Row],[Line]])</f>
        <v>77400-1</v>
      </c>
      <c r="B1407" s="1">
        <v>43467</v>
      </c>
      <c r="C1407" s="10">
        <v>77400</v>
      </c>
      <c r="D1407" s="7" t="s">
        <v>2563</v>
      </c>
      <c r="E1407" s="10">
        <v>1</v>
      </c>
      <c r="F1407" s="10">
        <v>1</v>
      </c>
      <c r="G1407" s="7" t="s">
        <v>4428</v>
      </c>
      <c r="H1407" s="10">
        <v>4</v>
      </c>
      <c r="I1407" s="43" t="b">
        <v>1</v>
      </c>
      <c r="J1407" s="43" t="b">
        <v>1</v>
      </c>
      <c r="K1407" t="s">
        <v>135</v>
      </c>
      <c r="L1407" s="43" t="b">
        <v>1</v>
      </c>
      <c r="M1407" s="43" t="b">
        <v>1</v>
      </c>
      <c r="N1407" s="43" t="b">
        <v>1</v>
      </c>
      <c r="O1407" t="s">
        <v>114</v>
      </c>
      <c r="P1407" t="s">
        <v>138</v>
      </c>
      <c r="Q1407" t="s">
        <v>114</v>
      </c>
      <c r="R1407" t="s">
        <v>114</v>
      </c>
      <c r="S1407" t="s">
        <v>114</v>
      </c>
      <c r="T1407" t="s">
        <v>114</v>
      </c>
      <c r="U1407" t="s">
        <v>114</v>
      </c>
      <c r="V1407" t="s">
        <v>114</v>
      </c>
      <c r="W1407" s="5">
        <v>43461</v>
      </c>
      <c r="X1407" s="7" t="s">
        <v>151</v>
      </c>
      <c r="Y1407" s="7" t="s">
        <v>4647</v>
      </c>
      <c r="Z1407" s="7" t="s">
        <v>48</v>
      </c>
      <c r="AA1407" s="7" t="s">
        <v>114</v>
      </c>
      <c r="AB1407" s="7" t="s">
        <v>74</v>
      </c>
      <c r="AC1407" s="10">
        <v>12</v>
      </c>
      <c r="AD1407" s="7" t="s">
        <v>198</v>
      </c>
      <c r="AE1407" s="7">
        <v>43454</v>
      </c>
      <c r="AF1407" s="7" t="s">
        <v>114</v>
      </c>
      <c r="AG1407" s="10">
        <v>4</v>
      </c>
      <c r="AH1407" s="3" t="s">
        <v>74</v>
      </c>
      <c r="AI1407" s="3" t="s">
        <v>1324</v>
      </c>
      <c r="AJ1407" t="s">
        <v>114</v>
      </c>
      <c r="AK1407" t="s">
        <v>114</v>
      </c>
      <c r="AL1407" t="s">
        <v>114</v>
      </c>
      <c r="AM1407" s="43" t="b">
        <v>1</v>
      </c>
      <c r="AN1407" s="3">
        <v>43461.561632951401</v>
      </c>
      <c r="AO1407" s="3"/>
      <c r="AP1407" s="43" t="b">
        <v>1</v>
      </c>
      <c r="AQ1407" s="3" t="b">
        <v>0</v>
      </c>
    </row>
    <row r="1408" spans="1:43" x14ac:dyDescent="0.25">
      <c r="A1408" s="39" t="str">
        <f>_xlfn.CONCAT(Table4[[#This Row],[Order]],"-",Table4[[#This Row],[Line]])</f>
        <v>77414-1</v>
      </c>
      <c r="B1408" s="1">
        <v>43489</v>
      </c>
      <c r="C1408" s="10">
        <v>77414</v>
      </c>
      <c r="D1408" s="7" t="s">
        <v>4423</v>
      </c>
      <c r="E1408" s="10">
        <v>1</v>
      </c>
      <c r="F1408" s="10">
        <v>1</v>
      </c>
      <c r="G1408" s="7" t="s">
        <v>42</v>
      </c>
      <c r="H1408" s="10">
        <v>3</v>
      </c>
      <c r="I1408" s="43" t="b">
        <v>0</v>
      </c>
      <c r="J1408" s="43" t="b">
        <v>0</v>
      </c>
      <c r="K1408" t="s">
        <v>114</v>
      </c>
      <c r="L1408" s="43" t="b">
        <v>0</v>
      </c>
      <c r="M1408" s="43" t="b">
        <v>0</v>
      </c>
      <c r="N1408" s="43" t="b">
        <v>0</v>
      </c>
      <c r="O1408" t="s">
        <v>114</v>
      </c>
      <c r="P1408" t="s">
        <v>114</v>
      </c>
      <c r="Q1408" t="s">
        <v>114</v>
      </c>
      <c r="R1408" t="s">
        <v>114</v>
      </c>
      <c r="S1408" t="s">
        <v>114</v>
      </c>
      <c r="T1408" t="s">
        <v>114</v>
      </c>
      <c r="U1408" t="s">
        <v>114</v>
      </c>
      <c r="V1408" t="s">
        <v>114</v>
      </c>
      <c r="W1408" s="5">
        <v>43486</v>
      </c>
      <c r="X1408" s="7" t="s">
        <v>114</v>
      </c>
      <c r="Y1408" s="7"/>
      <c r="Z1408" s="7" t="s">
        <v>5320</v>
      </c>
      <c r="AA1408" s="7" t="s">
        <v>114</v>
      </c>
      <c r="AB1408" s="7" t="s">
        <v>74</v>
      </c>
      <c r="AC1408" s="10">
        <v>12</v>
      </c>
      <c r="AD1408" s="7" t="s">
        <v>4422</v>
      </c>
      <c r="AE1408" s="7"/>
      <c r="AF1408" s="7" t="s">
        <v>114</v>
      </c>
      <c r="AG1408" s="10">
        <v>3</v>
      </c>
      <c r="AH1408" s="3" t="s">
        <v>74</v>
      </c>
      <c r="AI1408" s="3" t="s">
        <v>1319</v>
      </c>
      <c r="AJ1408" t="s">
        <v>114</v>
      </c>
      <c r="AK1408" t="s">
        <v>114</v>
      </c>
      <c r="AL1408" t="s">
        <v>114</v>
      </c>
      <c r="AM1408" s="43" t="b">
        <v>0</v>
      </c>
      <c r="AN1408" s="3"/>
      <c r="AO1408" s="3"/>
      <c r="AP1408" s="43" t="b">
        <v>0</v>
      </c>
      <c r="AQ1408" s="3" t="b">
        <v>0</v>
      </c>
    </row>
    <row r="1409" spans="1:43" x14ac:dyDescent="0.25">
      <c r="A1409" s="39" t="str">
        <f>_xlfn.CONCAT(Table4[[#This Row],[Order]],"-",Table4[[#This Row],[Line]])</f>
        <v>77418-1</v>
      </c>
      <c r="B1409" s="1">
        <v>43469</v>
      </c>
      <c r="C1409" s="10">
        <v>77418</v>
      </c>
      <c r="D1409" s="7" t="s">
        <v>2512</v>
      </c>
      <c r="E1409" s="10">
        <v>1</v>
      </c>
      <c r="F1409" s="10">
        <v>1</v>
      </c>
      <c r="G1409" s="7" t="s">
        <v>29</v>
      </c>
      <c r="H1409" s="10">
        <v>2</v>
      </c>
      <c r="I1409" s="43" t="b">
        <v>1</v>
      </c>
      <c r="J1409" s="43" t="b">
        <v>1</v>
      </c>
      <c r="K1409" t="s">
        <v>135</v>
      </c>
      <c r="L1409" s="43" t="b">
        <v>1</v>
      </c>
      <c r="M1409" s="43" t="b">
        <v>1</v>
      </c>
      <c r="N1409" s="43" t="b">
        <v>1</v>
      </c>
      <c r="O1409" t="s">
        <v>114</v>
      </c>
      <c r="P1409" t="s">
        <v>138</v>
      </c>
      <c r="Q1409" t="s">
        <v>114</v>
      </c>
      <c r="R1409" t="s">
        <v>114</v>
      </c>
      <c r="S1409" t="s">
        <v>114</v>
      </c>
      <c r="T1409" t="s">
        <v>114</v>
      </c>
      <c r="U1409" t="s">
        <v>114</v>
      </c>
      <c r="V1409" t="s">
        <v>114</v>
      </c>
      <c r="W1409" s="5">
        <v>43465</v>
      </c>
      <c r="X1409" s="7" t="s">
        <v>114</v>
      </c>
      <c r="Y1409" s="7" t="s">
        <v>4049</v>
      </c>
      <c r="Z1409" s="7" t="s">
        <v>3772</v>
      </c>
      <c r="AA1409" s="7" t="s">
        <v>114</v>
      </c>
      <c r="AB1409" s="7" t="s">
        <v>74</v>
      </c>
      <c r="AC1409" s="10">
        <v>12</v>
      </c>
      <c r="AD1409" s="7" t="s">
        <v>2511</v>
      </c>
      <c r="AE1409" s="7">
        <v>43455</v>
      </c>
      <c r="AF1409" s="7" t="s">
        <v>114</v>
      </c>
      <c r="AG1409" s="10">
        <v>2</v>
      </c>
      <c r="AH1409" s="3" t="s">
        <v>74</v>
      </c>
      <c r="AI1409" s="3" t="s">
        <v>1326</v>
      </c>
      <c r="AJ1409" t="s">
        <v>114</v>
      </c>
      <c r="AK1409" t="s">
        <v>114</v>
      </c>
      <c r="AL1409" t="s">
        <v>114</v>
      </c>
      <c r="AM1409" s="43" t="b">
        <v>0</v>
      </c>
      <c r="AN1409" s="3"/>
      <c r="AO1409" s="3"/>
      <c r="AP1409" s="43" t="b">
        <v>0</v>
      </c>
      <c r="AQ1409" s="3" t="b">
        <v>0</v>
      </c>
    </row>
    <row r="1410" spans="1:43" x14ac:dyDescent="0.25">
      <c r="A1410" s="39" t="str">
        <f>_xlfn.CONCAT(Table4[[#This Row],[Order]],"-",Table4[[#This Row],[Line]])</f>
        <v>77420-1</v>
      </c>
      <c r="B1410" s="5">
        <v>43469</v>
      </c>
      <c r="C1410" s="8">
        <v>77420</v>
      </c>
      <c r="D1410" s="3" t="s">
        <v>2845</v>
      </c>
      <c r="E1410" s="8">
        <v>1</v>
      </c>
      <c r="F1410" s="8">
        <v>1</v>
      </c>
      <c r="G1410" s="3" t="s">
        <v>29</v>
      </c>
      <c r="H1410" s="8">
        <v>2</v>
      </c>
      <c r="I1410" s="43" t="b">
        <v>1</v>
      </c>
      <c r="J1410" s="43" t="b">
        <v>1</v>
      </c>
      <c r="K1410" t="s">
        <v>135</v>
      </c>
      <c r="L1410" s="43" t="b">
        <v>1</v>
      </c>
      <c r="M1410" s="43" t="b">
        <v>1</v>
      </c>
      <c r="N1410" s="43" t="b">
        <v>1</v>
      </c>
      <c r="O1410" t="s">
        <v>138</v>
      </c>
      <c r="P1410" t="s">
        <v>114</v>
      </c>
      <c r="Q1410" t="s">
        <v>114</v>
      </c>
      <c r="R1410" t="s">
        <v>114</v>
      </c>
      <c r="S1410" t="s">
        <v>114</v>
      </c>
      <c r="T1410" t="s">
        <v>114</v>
      </c>
      <c r="U1410" t="s">
        <v>138</v>
      </c>
      <c r="V1410" t="s">
        <v>114</v>
      </c>
      <c r="W1410" s="5">
        <v>43465</v>
      </c>
      <c r="X1410" s="3" t="s">
        <v>151</v>
      </c>
      <c r="Y1410" s="3" t="s">
        <v>5914</v>
      </c>
      <c r="Z1410" s="3" t="s">
        <v>103</v>
      </c>
      <c r="AA1410" s="3" t="s">
        <v>114</v>
      </c>
      <c r="AB1410" s="3" t="s">
        <v>74</v>
      </c>
      <c r="AC1410" s="8">
        <v>12</v>
      </c>
      <c r="AD1410" s="3" t="s">
        <v>2844</v>
      </c>
      <c r="AE1410" s="3">
        <v>43465</v>
      </c>
      <c r="AF1410" s="3" t="s">
        <v>114</v>
      </c>
      <c r="AG1410" s="8">
        <v>2</v>
      </c>
      <c r="AH1410" s="3" t="s">
        <v>74</v>
      </c>
      <c r="AI1410" s="3" t="s">
        <v>1323</v>
      </c>
      <c r="AJ1410" t="s">
        <v>114</v>
      </c>
      <c r="AK1410" t="s">
        <v>114</v>
      </c>
      <c r="AL1410" t="s">
        <v>114</v>
      </c>
      <c r="AM1410" s="43" t="b">
        <v>0</v>
      </c>
      <c r="AN1410" s="3"/>
      <c r="AO1410" s="3"/>
      <c r="AP1410" s="43" t="b">
        <v>0</v>
      </c>
      <c r="AQ1410" s="3" t="b">
        <v>0</v>
      </c>
    </row>
    <row r="1411" spans="1:43" x14ac:dyDescent="0.25">
      <c r="A1411" s="39" t="str">
        <f>_xlfn.CONCAT(Table4[[#This Row],[Order]],"-",Table4[[#This Row],[Line]])</f>
        <v>77420-2</v>
      </c>
      <c r="B1411" s="59">
        <v>43469</v>
      </c>
      <c r="C1411" s="57">
        <v>77420</v>
      </c>
      <c r="D1411" s="58" t="s">
        <v>2847</v>
      </c>
      <c r="E1411" s="57">
        <v>2</v>
      </c>
      <c r="F1411" s="57">
        <v>1</v>
      </c>
      <c r="G1411" s="58" t="s">
        <v>29</v>
      </c>
      <c r="H1411" s="57">
        <v>1</v>
      </c>
      <c r="I1411" s="43" t="b">
        <v>1</v>
      </c>
      <c r="J1411" s="43" t="b">
        <v>1</v>
      </c>
      <c r="K1411" t="s">
        <v>135</v>
      </c>
      <c r="L1411" s="43" t="b">
        <v>1</v>
      </c>
      <c r="M1411" s="43" t="b">
        <v>1</v>
      </c>
      <c r="N1411" s="43" t="b">
        <v>1</v>
      </c>
      <c r="O1411" t="s">
        <v>114</v>
      </c>
      <c r="P1411" t="s">
        <v>138</v>
      </c>
      <c r="Q1411" t="s">
        <v>114</v>
      </c>
      <c r="R1411" t="s">
        <v>114</v>
      </c>
      <c r="S1411" t="s">
        <v>114</v>
      </c>
      <c r="T1411" t="s">
        <v>114</v>
      </c>
      <c r="U1411" t="s">
        <v>114</v>
      </c>
      <c r="V1411" t="s">
        <v>114</v>
      </c>
      <c r="W1411" s="6">
        <v>43465</v>
      </c>
      <c r="X1411" s="58" t="s">
        <v>151</v>
      </c>
      <c r="Y1411" s="58" t="s">
        <v>5915</v>
      </c>
      <c r="Z1411" s="58" t="s">
        <v>26</v>
      </c>
      <c r="AA1411" s="58" t="s">
        <v>114</v>
      </c>
      <c r="AB1411" s="58" t="s">
        <v>74</v>
      </c>
      <c r="AC1411" s="57">
        <v>12</v>
      </c>
      <c r="AD1411" s="58" t="s">
        <v>2846</v>
      </c>
      <c r="AE1411" s="59">
        <v>43465</v>
      </c>
      <c r="AF1411" s="58" t="s">
        <v>114</v>
      </c>
      <c r="AG1411" s="57">
        <v>1</v>
      </c>
      <c r="AH1411" s="3" t="s">
        <v>74</v>
      </c>
      <c r="AI1411" s="3" t="s">
        <v>1323</v>
      </c>
      <c r="AJ1411" t="s">
        <v>114</v>
      </c>
      <c r="AK1411" t="s">
        <v>114</v>
      </c>
      <c r="AL1411" t="s">
        <v>114</v>
      </c>
      <c r="AM1411" s="43" t="b">
        <v>0</v>
      </c>
      <c r="AN1411" s="55"/>
      <c r="AO1411" s="3"/>
      <c r="AP1411" s="43" t="b">
        <v>0</v>
      </c>
      <c r="AQ1411" s="3" t="b">
        <v>0</v>
      </c>
    </row>
    <row r="1412" spans="1:43" x14ac:dyDescent="0.25">
      <c r="A1412" s="39" t="str">
        <f>_xlfn.CONCAT(Table4[[#This Row],[Order]],"-",Table4[[#This Row],[Line]])</f>
        <v>77420-3</v>
      </c>
      <c r="B1412" s="1">
        <v>43469</v>
      </c>
      <c r="C1412" s="10">
        <v>77420</v>
      </c>
      <c r="D1412" s="7" t="s">
        <v>2849</v>
      </c>
      <c r="E1412" s="10">
        <v>3</v>
      </c>
      <c r="F1412" s="10">
        <v>1</v>
      </c>
      <c r="G1412" s="7" t="s">
        <v>29</v>
      </c>
      <c r="H1412" s="10">
        <v>2</v>
      </c>
      <c r="I1412" s="43" t="b">
        <v>1</v>
      </c>
      <c r="J1412" s="43" t="b">
        <v>1</v>
      </c>
      <c r="K1412" t="s">
        <v>135</v>
      </c>
      <c r="L1412" s="43" t="b">
        <v>1</v>
      </c>
      <c r="M1412" s="43" t="b">
        <v>1</v>
      </c>
      <c r="N1412" s="43" t="b">
        <v>1</v>
      </c>
      <c r="O1412" t="s">
        <v>114</v>
      </c>
      <c r="P1412" t="s">
        <v>138</v>
      </c>
      <c r="Q1412" t="s">
        <v>114</v>
      </c>
      <c r="R1412" t="s">
        <v>114</v>
      </c>
      <c r="S1412" t="s">
        <v>114</v>
      </c>
      <c r="T1412" t="s">
        <v>114</v>
      </c>
      <c r="U1412" t="s">
        <v>114</v>
      </c>
      <c r="V1412" t="s">
        <v>114</v>
      </c>
      <c r="W1412" s="5">
        <v>43465</v>
      </c>
      <c r="X1412" s="7" t="s">
        <v>151</v>
      </c>
      <c r="Y1412" s="7" t="s">
        <v>5916</v>
      </c>
      <c r="Z1412" s="7" t="s">
        <v>146</v>
      </c>
      <c r="AA1412" s="7" t="s">
        <v>114</v>
      </c>
      <c r="AB1412" s="7" t="s">
        <v>74</v>
      </c>
      <c r="AC1412" s="10">
        <v>12</v>
      </c>
      <c r="AD1412" s="7" t="s">
        <v>2848</v>
      </c>
      <c r="AE1412" s="7">
        <v>43465</v>
      </c>
      <c r="AF1412" s="7" t="s">
        <v>114</v>
      </c>
      <c r="AG1412" s="10">
        <v>2</v>
      </c>
      <c r="AH1412" s="3" t="s">
        <v>74</v>
      </c>
      <c r="AI1412" s="3" t="s">
        <v>1323</v>
      </c>
      <c r="AJ1412" t="s">
        <v>114</v>
      </c>
      <c r="AK1412" t="s">
        <v>114</v>
      </c>
      <c r="AL1412" t="s">
        <v>114</v>
      </c>
      <c r="AM1412" s="43" t="b">
        <v>0</v>
      </c>
      <c r="AN1412" s="3"/>
      <c r="AO1412" s="3"/>
      <c r="AP1412" s="43" t="b">
        <v>0</v>
      </c>
      <c r="AQ1412" s="3" t="b">
        <v>0</v>
      </c>
    </row>
    <row r="1413" spans="1:43" x14ac:dyDescent="0.25">
      <c r="A1413" s="39" t="str">
        <f>_xlfn.CONCAT(Table4[[#This Row],[Order]],"-",Table4[[#This Row],[Line]])</f>
        <v>77426-1</v>
      </c>
      <c r="B1413" s="1">
        <v>43473</v>
      </c>
      <c r="C1413" s="10">
        <v>77426</v>
      </c>
      <c r="D1413" s="7" t="s">
        <v>2919</v>
      </c>
      <c r="E1413" s="10">
        <v>1</v>
      </c>
      <c r="F1413" s="10">
        <v>1</v>
      </c>
      <c r="G1413" s="7" t="s">
        <v>165</v>
      </c>
      <c r="H1413" s="10">
        <v>4</v>
      </c>
      <c r="I1413" s="43" t="b">
        <v>1</v>
      </c>
      <c r="J1413" s="43" t="b">
        <v>0</v>
      </c>
      <c r="K1413" t="s">
        <v>135</v>
      </c>
      <c r="L1413" s="43" t="b">
        <v>0</v>
      </c>
      <c r="M1413" s="43" t="b">
        <v>1</v>
      </c>
      <c r="N1413" s="43" t="b">
        <v>0</v>
      </c>
      <c r="O1413" t="s">
        <v>114</v>
      </c>
      <c r="P1413" t="s">
        <v>114</v>
      </c>
      <c r="Q1413" t="s">
        <v>114</v>
      </c>
      <c r="R1413" t="s">
        <v>114</v>
      </c>
      <c r="S1413" t="s">
        <v>114</v>
      </c>
      <c r="T1413" t="s">
        <v>114</v>
      </c>
      <c r="U1413" t="s">
        <v>114</v>
      </c>
      <c r="V1413" t="s">
        <v>114</v>
      </c>
      <c r="W1413" s="5">
        <v>43468</v>
      </c>
      <c r="X1413" s="7" t="s">
        <v>114</v>
      </c>
      <c r="Y1413" s="7"/>
      <c r="Z1413" s="7" t="s">
        <v>4034</v>
      </c>
      <c r="AA1413" s="7" t="s">
        <v>114</v>
      </c>
      <c r="AB1413" s="7" t="s">
        <v>74</v>
      </c>
      <c r="AC1413" s="10">
        <v>12</v>
      </c>
      <c r="AD1413" s="7" t="s">
        <v>1898</v>
      </c>
      <c r="AE1413" s="7"/>
      <c r="AF1413" s="7" t="s">
        <v>114</v>
      </c>
      <c r="AG1413" s="10">
        <v>8</v>
      </c>
      <c r="AH1413" s="3" t="s">
        <v>180</v>
      </c>
      <c r="AI1413" s="3" t="s">
        <v>1323</v>
      </c>
      <c r="AJ1413" t="s">
        <v>114</v>
      </c>
      <c r="AK1413" t="s">
        <v>114</v>
      </c>
      <c r="AL1413" t="s">
        <v>114</v>
      </c>
      <c r="AM1413" s="43" t="b">
        <v>0</v>
      </c>
      <c r="AN1413" s="3"/>
      <c r="AO1413" s="3"/>
      <c r="AP1413" s="43" t="b">
        <v>0</v>
      </c>
      <c r="AQ1413" s="3" t="b">
        <v>0</v>
      </c>
    </row>
    <row r="1414" spans="1:43" x14ac:dyDescent="0.25">
      <c r="A1414" s="39" t="str">
        <f>_xlfn.CONCAT(Table4[[#This Row],[Order]],"-",Table4[[#This Row],[Line]])</f>
        <v>77433-1</v>
      </c>
      <c r="B1414" s="5">
        <v>43453</v>
      </c>
      <c r="C1414" s="8">
        <v>77433</v>
      </c>
      <c r="D1414" s="3" t="s">
        <v>4768</v>
      </c>
      <c r="E1414" s="8">
        <v>1</v>
      </c>
      <c r="F1414" s="8">
        <v>1</v>
      </c>
      <c r="G1414" s="3" t="s">
        <v>4428</v>
      </c>
      <c r="H1414" s="8">
        <v>2</v>
      </c>
      <c r="I1414" s="43" t="b">
        <v>1</v>
      </c>
      <c r="J1414" s="43" t="b">
        <v>1</v>
      </c>
      <c r="K1414" t="s">
        <v>135</v>
      </c>
      <c r="L1414" s="43" t="b">
        <v>1</v>
      </c>
      <c r="M1414" s="43" t="b">
        <v>1</v>
      </c>
      <c r="N1414" s="43" t="b">
        <v>1</v>
      </c>
      <c r="O1414" t="s">
        <v>114</v>
      </c>
      <c r="P1414" t="s">
        <v>138</v>
      </c>
      <c r="Q1414" t="s">
        <v>114</v>
      </c>
      <c r="R1414" t="s">
        <v>114</v>
      </c>
      <c r="S1414" t="s">
        <v>114</v>
      </c>
      <c r="T1414" t="s">
        <v>114</v>
      </c>
      <c r="U1414" t="s">
        <v>114</v>
      </c>
      <c r="V1414" t="s">
        <v>114</v>
      </c>
      <c r="W1414" s="5">
        <v>43448</v>
      </c>
      <c r="X1414" s="3" t="s">
        <v>114</v>
      </c>
      <c r="Y1414" s="3" t="s">
        <v>4769</v>
      </c>
      <c r="Z1414" s="3" t="s">
        <v>196</v>
      </c>
      <c r="AA1414" s="3" t="s">
        <v>4453</v>
      </c>
      <c r="AB1414" s="3" t="s">
        <v>74</v>
      </c>
      <c r="AC1414" s="8">
        <v>12</v>
      </c>
      <c r="AD1414" s="3" t="s">
        <v>1219</v>
      </c>
      <c r="AE1414" s="3">
        <v>43447</v>
      </c>
      <c r="AF1414" s="3" t="s">
        <v>114</v>
      </c>
      <c r="AG1414" s="8">
        <v>2</v>
      </c>
      <c r="AH1414" s="3" t="s">
        <v>180</v>
      </c>
      <c r="AI1414" s="3" t="s">
        <v>1327</v>
      </c>
      <c r="AJ1414" t="s">
        <v>114</v>
      </c>
      <c r="AK1414" t="s">
        <v>114</v>
      </c>
      <c r="AL1414" t="s">
        <v>114</v>
      </c>
      <c r="AM1414" s="43" t="b">
        <v>1</v>
      </c>
      <c r="AN1414" s="3">
        <v>43451.465255011601</v>
      </c>
      <c r="AO1414" s="3"/>
      <c r="AP1414" s="43" t="b">
        <v>1</v>
      </c>
      <c r="AQ1414" s="3" t="b">
        <v>0</v>
      </c>
    </row>
    <row r="1415" spans="1:43" x14ac:dyDescent="0.25">
      <c r="A1415" s="39" t="str">
        <f>_xlfn.CONCAT(Table4[[#This Row],[Order]],"-",Table4[[#This Row],[Line]])</f>
        <v>77433-2</v>
      </c>
      <c r="B1415" s="5">
        <v>43453</v>
      </c>
      <c r="C1415" s="8">
        <v>77433</v>
      </c>
      <c r="D1415" s="3" t="s">
        <v>4770</v>
      </c>
      <c r="E1415" s="8">
        <v>2</v>
      </c>
      <c r="F1415" s="8">
        <v>1</v>
      </c>
      <c r="G1415" s="3" t="s">
        <v>4428</v>
      </c>
      <c r="H1415" s="8">
        <v>2</v>
      </c>
      <c r="I1415" s="43" t="b">
        <v>1</v>
      </c>
      <c r="J1415" s="43" t="b">
        <v>1</v>
      </c>
      <c r="K1415" t="s">
        <v>135</v>
      </c>
      <c r="L1415" s="43" t="b">
        <v>1</v>
      </c>
      <c r="M1415" s="43" t="b">
        <v>1</v>
      </c>
      <c r="N1415" s="43" t="b">
        <v>1</v>
      </c>
      <c r="O1415" t="s">
        <v>114</v>
      </c>
      <c r="P1415" t="s">
        <v>138</v>
      </c>
      <c r="Q1415" t="s">
        <v>114</v>
      </c>
      <c r="R1415" t="s">
        <v>114</v>
      </c>
      <c r="S1415" t="s">
        <v>114</v>
      </c>
      <c r="T1415" t="s">
        <v>114</v>
      </c>
      <c r="U1415" t="s">
        <v>114</v>
      </c>
      <c r="V1415" t="s">
        <v>114</v>
      </c>
      <c r="W1415" s="5">
        <v>43448</v>
      </c>
      <c r="X1415" s="3" t="s">
        <v>114</v>
      </c>
      <c r="Y1415" s="3" t="s">
        <v>4771</v>
      </c>
      <c r="Z1415" s="3" t="s">
        <v>48</v>
      </c>
      <c r="AA1415" s="3" t="s">
        <v>114</v>
      </c>
      <c r="AB1415" s="3" t="s">
        <v>74</v>
      </c>
      <c r="AC1415" s="8">
        <v>12</v>
      </c>
      <c r="AD1415" s="3" t="s">
        <v>7</v>
      </c>
      <c r="AE1415" s="3">
        <v>43447</v>
      </c>
      <c r="AF1415" s="3" t="s">
        <v>114</v>
      </c>
      <c r="AG1415" s="8">
        <v>2</v>
      </c>
      <c r="AH1415" s="3" t="s">
        <v>180</v>
      </c>
      <c r="AI1415" s="3" t="s">
        <v>1327</v>
      </c>
      <c r="AJ1415" t="s">
        <v>114</v>
      </c>
      <c r="AK1415" t="s">
        <v>114</v>
      </c>
      <c r="AL1415" t="s">
        <v>114</v>
      </c>
      <c r="AM1415" s="43" t="b">
        <v>1</v>
      </c>
      <c r="AN1415" s="3">
        <v>43451.465267280102</v>
      </c>
      <c r="AO1415" s="3"/>
      <c r="AP1415" s="43" t="b">
        <v>1</v>
      </c>
      <c r="AQ1415" s="3" t="b">
        <v>0</v>
      </c>
    </row>
    <row r="1416" spans="1:43" x14ac:dyDescent="0.25">
      <c r="A1416" s="39" t="str">
        <f>_xlfn.CONCAT(Table4[[#This Row],[Order]],"-",Table4[[#This Row],[Line]])</f>
        <v>77433-3</v>
      </c>
      <c r="B1416" s="5">
        <v>43453</v>
      </c>
      <c r="C1416" s="8">
        <v>77433</v>
      </c>
      <c r="D1416" s="3" t="s">
        <v>4772</v>
      </c>
      <c r="E1416" s="8">
        <v>3</v>
      </c>
      <c r="F1416" s="8">
        <v>1</v>
      </c>
      <c r="G1416" s="3" t="s">
        <v>4428</v>
      </c>
      <c r="H1416" s="8">
        <v>4</v>
      </c>
      <c r="I1416" s="43" t="b">
        <v>1</v>
      </c>
      <c r="J1416" s="43" t="b">
        <v>1</v>
      </c>
      <c r="K1416" t="s">
        <v>135</v>
      </c>
      <c r="L1416" s="43" t="b">
        <v>1</v>
      </c>
      <c r="M1416" s="43" t="b">
        <v>1</v>
      </c>
      <c r="N1416" s="43" t="b">
        <v>1</v>
      </c>
      <c r="O1416" t="s">
        <v>114</v>
      </c>
      <c r="P1416" t="s">
        <v>138</v>
      </c>
      <c r="Q1416" t="s">
        <v>114</v>
      </c>
      <c r="R1416" t="s">
        <v>114</v>
      </c>
      <c r="S1416" t="s">
        <v>114</v>
      </c>
      <c r="T1416" t="s">
        <v>114</v>
      </c>
      <c r="U1416" t="s">
        <v>114</v>
      </c>
      <c r="V1416" t="s">
        <v>114</v>
      </c>
      <c r="W1416" s="5">
        <v>43448</v>
      </c>
      <c r="X1416" s="3" t="s">
        <v>114</v>
      </c>
      <c r="Y1416" s="3" t="s">
        <v>4773</v>
      </c>
      <c r="Z1416" s="3" t="s">
        <v>19</v>
      </c>
      <c r="AA1416" s="3" t="s">
        <v>114</v>
      </c>
      <c r="AB1416" s="3" t="s">
        <v>74</v>
      </c>
      <c r="AC1416" s="8">
        <v>12</v>
      </c>
      <c r="AD1416" s="3" t="s">
        <v>78</v>
      </c>
      <c r="AE1416" s="3">
        <v>43447</v>
      </c>
      <c r="AF1416" s="3" t="s">
        <v>114</v>
      </c>
      <c r="AG1416" s="8">
        <v>4</v>
      </c>
      <c r="AH1416" s="3" t="s">
        <v>180</v>
      </c>
      <c r="AI1416" s="3" t="s">
        <v>1327</v>
      </c>
      <c r="AJ1416" t="s">
        <v>114</v>
      </c>
      <c r="AK1416" t="s">
        <v>114</v>
      </c>
      <c r="AL1416" t="s">
        <v>114</v>
      </c>
      <c r="AM1416" s="43" t="b">
        <v>1</v>
      </c>
      <c r="AN1416" s="3">
        <v>43451.465273414397</v>
      </c>
      <c r="AO1416" s="3"/>
      <c r="AP1416" s="43" t="b">
        <v>1</v>
      </c>
      <c r="AQ1416" s="3" t="b">
        <v>0</v>
      </c>
    </row>
    <row r="1417" spans="1:43" x14ac:dyDescent="0.25">
      <c r="A1417" s="39" t="str">
        <f>_xlfn.CONCAT(Table4[[#This Row],[Order]],"-",Table4[[#This Row],[Line]])</f>
        <v>77441-1</v>
      </c>
      <c r="B1417" s="59">
        <v>43532</v>
      </c>
      <c r="C1417" s="57">
        <v>77441</v>
      </c>
      <c r="D1417" s="58" t="s">
        <v>2525</v>
      </c>
      <c r="E1417" s="57">
        <v>1</v>
      </c>
      <c r="F1417" s="57">
        <v>1</v>
      </c>
      <c r="G1417" s="58" t="s">
        <v>42</v>
      </c>
      <c r="H1417" s="57">
        <v>40</v>
      </c>
      <c r="I1417" s="43" t="b">
        <v>0</v>
      </c>
      <c r="J1417" s="43" t="b">
        <v>0</v>
      </c>
      <c r="K1417" t="s">
        <v>114</v>
      </c>
      <c r="L1417" s="43" t="b">
        <v>0</v>
      </c>
      <c r="M1417" s="43" t="b">
        <v>0</v>
      </c>
      <c r="N1417" s="43" t="b">
        <v>0</v>
      </c>
      <c r="O1417" t="s">
        <v>114</v>
      </c>
      <c r="P1417" t="s">
        <v>114</v>
      </c>
      <c r="Q1417" t="s">
        <v>114</v>
      </c>
      <c r="R1417" t="s">
        <v>114</v>
      </c>
      <c r="S1417" t="s">
        <v>114</v>
      </c>
      <c r="T1417" t="s">
        <v>114</v>
      </c>
      <c r="U1417" t="s">
        <v>114</v>
      </c>
      <c r="V1417" t="s">
        <v>114</v>
      </c>
      <c r="W1417" s="6">
        <v>43529</v>
      </c>
      <c r="X1417" s="58" t="s">
        <v>114</v>
      </c>
      <c r="Y1417" s="58"/>
      <c r="Z1417" s="58" t="s">
        <v>3154</v>
      </c>
      <c r="AA1417" s="58" t="s">
        <v>114</v>
      </c>
      <c r="AB1417" s="58" t="s">
        <v>74</v>
      </c>
      <c r="AC1417" s="57">
        <v>10</v>
      </c>
      <c r="AD1417" s="58" t="s">
        <v>2524</v>
      </c>
      <c r="AE1417" s="59"/>
      <c r="AF1417" s="58" t="s">
        <v>114</v>
      </c>
      <c r="AG1417" s="57">
        <v>40</v>
      </c>
      <c r="AH1417" s="3" t="s">
        <v>74</v>
      </c>
      <c r="AI1417" s="3" t="s">
        <v>1327</v>
      </c>
      <c r="AJ1417" t="s">
        <v>114</v>
      </c>
      <c r="AK1417" t="s">
        <v>114</v>
      </c>
      <c r="AL1417" t="s">
        <v>114</v>
      </c>
      <c r="AM1417" s="43" t="b">
        <v>0</v>
      </c>
      <c r="AN1417" s="55"/>
      <c r="AO1417" s="3"/>
      <c r="AP1417" s="43" t="b">
        <v>0</v>
      </c>
      <c r="AQ1417" s="3" t="b">
        <v>0</v>
      </c>
    </row>
    <row r="1418" spans="1:43" x14ac:dyDescent="0.25">
      <c r="A1418" s="39" t="str">
        <f>_xlfn.CONCAT(Table4[[#This Row],[Order]],"-",Table4[[#This Row],[Line]])</f>
        <v>77441-2</v>
      </c>
      <c r="B1418" s="5">
        <v>43532</v>
      </c>
      <c r="C1418" s="8">
        <v>77441</v>
      </c>
      <c r="D1418" s="3" t="s">
        <v>2525</v>
      </c>
      <c r="E1418" s="8">
        <v>2</v>
      </c>
      <c r="F1418" s="8">
        <v>1</v>
      </c>
      <c r="G1418" s="3" t="s">
        <v>42</v>
      </c>
      <c r="H1418" s="8">
        <v>20</v>
      </c>
      <c r="I1418" s="43" t="b">
        <v>0</v>
      </c>
      <c r="J1418" s="43" t="b">
        <v>0</v>
      </c>
      <c r="K1418" t="s">
        <v>114</v>
      </c>
      <c r="L1418" s="43" t="b">
        <v>0</v>
      </c>
      <c r="M1418" s="43" t="b">
        <v>0</v>
      </c>
      <c r="N1418" s="43" t="b">
        <v>0</v>
      </c>
      <c r="O1418" t="s">
        <v>114</v>
      </c>
      <c r="P1418" t="s">
        <v>114</v>
      </c>
      <c r="Q1418" t="s">
        <v>114</v>
      </c>
      <c r="R1418" t="s">
        <v>114</v>
      </c>
      <c r="S1418" t="s">
        <v>114</v>
      </c>
      <c r="T1418" t="s">
        <v>114</v>
      </c>
      <c r="U1418" t="s">
        <v>114</v>
      </c>
      <c r="V1418" t="s">
        <v>114</v>
      </c>
      <c r="W1418" s="5">
        <v>43529</v>
      </c>
      <c r="X1418" s="3" t="s">
        <v>114</v>
      </c>
      <c r="Y1418" s="3"/>
      <c r="Z1418" s="3" t="s">
        <v>3154</v>
      </c>
      <c r="AA1418" s="3" t="s">
        <v>114</v>
      </c>
      <c r="AB1418" s="3" t="s">
        <v>74</v>
      </c>
      <c r="AC1418" s="8">
        <v>10</v>
      </c>
      <c r="AD1418" s="3" t="s">
        <v>2527</v>
      </c>
      <c r="AE1418" s="3"/>
      <c r="AF1418" s="3" t="s">
        <v>114</v>
      </c>
      <c r="AG1418" s="8">
        <v>20</v>
      </c>
      <c r="AH1418" s="3" t="s">
        <v>74</v>
      </c>
      <c r="AI1418" s="3" t="s">
        <v>1327</v>
      </c>
      <c r="AJ1418" t="s">
        <v>114</v>
      </c>
      <c r="AK1418" t="s">
        <v>114</v>
      </c>
      <c r="AL1418" t="s">
        <v>114</v>
      </c>
      <c r="AM1418" s="43" t="b">
        <v>0</v>
      </c>
      <c r="AN1418" s="3"/>
      <c r="AO1418" s="3"/>
      <c r="AP1418" s="43" t="b">
        <v>0</v>
      </c>
      <c r="AQ1418" s="3" t="b">
        <v>0</v>
      </c>
    </row>
    <row r="1419" spans="1:43" x14ac:dyDescent="0.25">
      <c r="A1419" s="39" t="str">
        <f>_xlfn.CONCAT(Table4[[#This Row],[Order]],"-",Table4[[#This Row],[Line]])</f>
        <v>77443-1</v>
      </c>
      <c r="B1419" s="59">
        <v>43467</v>
      </c>
      <c r="C1419" s="57">
        <v>77443</v>
      </c>
      <c r="D1419" s="58" t="s">
        <v>2387</v>
      </c>
      <c r="E1419" s="57">
        <v>1</v>
      </c>
      <c r="F1419" s="57">
        <v>1</v>
      </c>
      <c r="G1419" s="58" t="s">
        <v>29</v>
      </c>
      <c r="H1419" s="57">
        <v>9</v>
      </c>
      <c r="I1419" s="43" t="b">
        <v>1</v>
      </c>
      <c r="J1419" s="43" t="b">
        <v>1</v>
      </c>
      <c r="K1419" t="s">
        <v>135</v>
      </c>
      <c r="L1419" s="43" t="b">
        <v>1</v>
      </c>
      <c r="M1419" s="43" t="b">
        <v>1</v>
      </c>
      <c r="N1419" s="43" t="b">
        <v>1</v>
      </c>
      <c r="O1419" t="s">
        <v>138</v>
      </c>
      <c r="P1419" t="s">
        <v>114</v>
      </c>
      <c r="Q1419" t="s">
        <v>114</v>
      </c>
      <c r="R1419" t="s">
        <v>114</v>
      </c>
      <c r="S1419" t="s">
        <v>114</v>
      </c>
      <c r="T1419" t="s">
        <v>114</v>
      </c>
      <c r="U1419" t="s">
        <v>138</v>
      </c>
      <c r="V1419" t="s">
        <v>114</v>
      </c>
      <c r="W1419" s="5">
        <v>43461</v>
      </c>
      <c r="X1419" s="58" t="s">
        <v>151</v>
      </c>
      <c r="Y1419" s="58" t="s">
        <v>5917</v>
      </c>
      <c r="Z1419" s="58" t="s">
        <v>158</v>
      </c>
      <c r="AA1419" s="58" t="s">
        <v>3747</v>
      </c>
      <c r="AB1419" s="58" t="s">
        <v>74</v>
      </c>
      <c r="AC1419" s="57">
        <v>12</v>
      </c>
      <c r="AD1419" s="58" t="s">
        <v>2386</v>
      </c>
      <c r="AE1419" s="59">
        <v>43465</v>
      </c>
      <c r="AF1419" s="58" t="s">
        <v>114</v>
      </c>
      <c r="AG1419" s="57">
        <v>9</v>
      </c>
      <c r="AH1419" s="3" t="s">
        <v>74</v>
      </c>
      <c r="AI1419" s="3" t="s">
        <v>1326</v>
      </c>
      <c r="AJ1419" t="s">
        <v>114</v>
      </c>
      <c r="AK1419" t="s">
        <v>114</v>
      </c>
      <c r="AL1419" t="s">
        <v>114</v>
      </c>
      <c r="AM1419" s="43" t="b">
        <v>0</v>
      </c>
      <c r="AN1419" s="3"/>
      <c r="AO1419" s="3"/>
      <c r="AP1419" s="43" t="b">
        <v>0</v>
      </c>
      <c r="AQ1419" s="3" t="b">
        <v>1</v>
      </c>
    </row>
    <row r="1420" spans="1:43" x14ac:dyDescent="0.25">
      <c r="A1420" s="39" t="str">
        <f>_xlfn.CONCAT(Table4[[#This Row],[Order]],"-",Table4[[#This Row],[Line]])</f>
        <v>77443-2</v>
      </c>
      <c r="B1420" s="59">
        <v>43467</v>
      </c>
      <c r="C1420" s="57">
        <v>77443</v>
      </c>
      <c r="D1420" s="58" t="s">
        <v>2389</v>
      </c>
      <c r="E1420" s="57">
        <v>2</v>
      </c>
      <c r="F1420" s="57">
        <v>1</v>
      </c>
      <c r="G1420" s="58" t="s">
        <v>29</v>
      </c>
      <c r="H1420" s="57">
        <v>3</v>
      </c>
      <c r="I1420" s="43" t="b">
        <v>1</v>
      </c>
      <c r="J1420" s="43" t="b">
        <v>1</v>
      </c>
      <c r="K1420" t="s">
        <v>135</v>
      </c>
      <c r="L1420" s="43" t="b">
        <v>1</v>
      </c>
      <c r="M1420" s="43" t="b">
        <v>1</v>
      </c>
      <c r="N1420" s="43" t="b">
        <v>1</v>
      </c>
      <c r="O1420" t="s">
        <v>114</v>
      </c>
      <c r="P1420" t="s">
        <v>114</v>
      </c>
      <c r="Q1420" t="s">
        <v>114</v>
      </c>
      <c r="R1420" t="s">
        <v>114</v>
      </c>
      <c r="S1420" t="s">
        <v>114</v>
      </c>
      <c r="T1420" t="s">
        <v>114</v>
      </c>
      <c r="U1420" t="s">
        <v>114</v>
      </c>
      <c r="V1420" t="s">
        <v>114</v>
      </c>
      <c r="W1420" s="5">
        <v>43461</v>
      </c>
      <c r="X1420" s="58" t="s">
        <v>151</v>
      </c>
      <c r="Y1420" s="58" t="s">
        <v>5230</v>
      </c>
      <c r="Z1420" s="58" t="s">
        <v>158</v>
      </c>
      <c r="AA1420" s="58" t="s">
        <v>114</v>
      </c>
      <c r="AB1420" s="58" t="s">
        <v>74</v>
      </c>
      <c r="AC1420" s="57">
        <v>12</v>
      </c>
      <c r="AD1420" s="58" t="s">
        <v>2388</v>
      </c>
      <c r="AE1420" s="59">
        <v>43462</v>
      </c>
      <c r="AF1420" s="58" t="s">
        <v>114</v>
      </c>
      <c r="AG1420" s="57">
        <v>3</v>
      </c>
      <c r="AH1420" s="3" t="s">
        <v>74</v>
      </c>
      <c r="AI1420" s="3" t="s">
        <v>1326</v>
      </c>
      <c r="AJ1420" t="s">
        <v>114</v>
      </c>
      <c r="AK1420" t="s">
        <v>114</v>
      </c>
      <c r="AL1420" t="s">
        <v>114</v>
      </c>
      <c r="AM1420" s="43" t="b">
        <v>0</v>
      </c>
      <c r="AN1420" s="3"/>
      <c r="AO1420" s="3"/>
      <c r="AP1420" s="43" t="b">
        <v>0</v>
      </c>
      <c r="AQ1420" s="3" t="b">
        <v>0</v>
      </c>
    </row>
    <row r="1421" spans="1:43" x14ac:dyDescent="0.25">
      <c r="A1421" s="39" t="str">
        <f>_xlfn.CONCAT(Table4[[#This Row],[Order]],"-",Table4[[#This Row],[Line]])</f>
        <v>77443-3</v>
      </c>
      <c r="B1421" s="59">
        <v>43467</v>
      </c>
      <c r="C1421" s="57">
        <v>77443</v>
      </c>
      <c r="D1421" s="58" t="s">
        <v>2391</v>
      </c>
      <c r="E1421" s="57">
        <v>3</v>
      </c>
      <c r="F1421" s="57">
        <v>1</v>
      </c>
      <c r="G1421" s="58" t="s">
        <v>29</v>
      </c>
      <c r="H1421" s="57">
        <v>2</v>
      </c>
      <c r="I1421" s="43" t="b">
        <v>1</v>
      </c>
      <c r="J1421" s="43" t="b">
        <v>1</v>
      </c>
      <c r="K1421" t="s">
        <v>135</v>
      </c>
      <c r="L1421" s="43" t="b">
        <v>1</v>
      </c>
      <c r="M1421" s="43" t="b">
        <v>1</v>
      </c>
      <c r="N1421" s="43" t="b">
        <v>1</v>
      </c>
      <c r="O1421" t="s">
        <v>114</v>
      </c>
      <c r="P1421" t="s">
        <v>138</v>
      </c>
      <c r="Q1421" t="s">
        <v>114</v>
      </c>
      <c r="R1421" t="s">
        <v>114</v>
      </c>
      <c r="S1421" t="s">
        <v>114</v>
      </c>
      <c r="T1421" t="s">
        <v>114</v>
      </c>
      <c r="U1421" t="s">
        <v>114</v>
      </c>
      <c r="V1421" t="s">
        <v>114</v>
      </c>
      <c r="W1421" s="5">
        <v>43461</v>
      </c>
      <c r="X1421" s="58" t="s">
        <v>151</v>
      </c>
      <c r="Y1421" s="58" t="s">
        <v>4786</v>
      </c>
      <c r="Z1421" s="58" t="s">
        <v>1812</v>
      </c>
      <c r="AA1421" s="58" t="s">
        <v>114</v>
      </c>
      <c r="AB1421" s="58" t="s">
        <v>74</v>
      </c>
      <c r="AC1421" s="57">
        <v>12</v>
      </c>
      <c r="AD1421" s="58" t="s">
        <v>2390</v>
      </c>
      <c r="AE1421" s="59">
        <v>43458</v>
      </c>
      <c r="AF1421" s="58" t="s">
        <v>114</v>
      </c>
      <c r="AG1421" s="57">
        <v>2</v>
      </c>
      <c r="AH1421" s="3" t="s">
        <v>74</v>
      </c>
      <c r="AI1421" s="3" t="s">
        <v>1326</v>
      </c>
      <c r="AJ1421" t="s">
        <v>114</v>
      </c>
      <c r="AK1421" t="s">
        <v>114</v>
      </c>
      <c r="AL1421" t="s">
        <v>114</v>
      </c>
      <c r="AM1421" s="43" t="b">
        <v>0</v>
      </c>
      <c r="AN1421" s="3"/>
      <c r="AO1421" s="3"/>
      <c r="AP1421" s="43" t="b">
        <v>0</v>
      </c>
      <c r="AQ1421" s="3" t="b">
        <v>0</v>
      </c>
    </row>
    <row r="1422" spans="1:43" x14ac:dyDescent="0.25">
      <c r="A1422" s="39" t="str">
        <f>_xlfn.CONCAT(Table4[[#This Row],[Order]],"-",Table4[[#This Row],[Line]])</f>
        <v>77444-1</v>
      </c>
      <c r="B1422" s="5">
        <v>43480</v>
      </c>
      <c r="C1422" s="8">
        <v>77444</v>
      </c>
      <c r="D1422" s="3" t="s">
        <v>2534</v>
      </c>
      <c r="E1422" s="8">
        <v>1</v>
      </c>
      <c r="F1422" s="8">
        <v>1</v>
      </c>
      <c r="G1422" s="3" t="s">
        <v>42</v>
      </c>
      <c r="H1422" s="8">
        <v>2</v>
      </c>
      <c r="I1422" s="43" t="b">
        <v>0</v>
      </c>
      <c r="J1422" s="43" t="b">
        <v>0</v>
      </c>
      <c r="K1422" t="s">
        <v>114</v>
      </c>
      <c r="L1422" s="43" t="b">
        <v>0</v>
      </c>
      <c r="M1422" s="43" t="b">
        <v>0</v>
      </c>
      <c r="N1422" s="43" t="b">
        <v>0</v>
      </c>
      <c r="O1422" t="s">
        <v>114</v>
      </c>
      <c r="P1422" t="s">
        <v>114</v>
      </c>
      <c r="Q1422" t="s">
        <v>114</v>
      </c>
      <c r="R1422" t="s">
        <v>114</v>
      </c>
      <c r="S1422" t="s">
        <v>114</v>
      </c>
      <c r="T1422" t="s">
        <v>114</v>
      </c>
      <c r="U1422" t="s">
        <v>114</v>
      </c>
      <c r="V1422" t="s">
        <v>114</v>
      </c>
      <c r="W1422" s="5">
        <v>43475</v>
      </c>
      <c r="X1422" s="3" t="s">
        <v>114</v>
      </c>
      <c r="Y1422" s="3"/>
      <c r="Z1422" s="3" t="s">
        <v>1203</v>
      </c>
      <c r="AA1422" s="3" t="s">
        <v>114</v>
      </c>
      <c r="AB1422" s="3" t="s">
        <v>74</v>
      </c>
      <c r="AC1422" s="8">
        <v>7</v>
      </c>
      <c r="AD1422" s="3" t="s">
        <v>2533</v>
      </c>
      <c r="AE1422" s="3"/>
      <c r="AF1422" s="3" t="s">
        <v>114</v>
      </c>
      <c r="AG1422" s="8">
        <v>20</v>
      </c>
      <c r="AH1422" s="3" t="s">
        <v>74</v>
      </c>
      <c r="AI1422" s="3" t="s">
        <v>1323</v>
      </c>
      <c r="AJ1422" t="s">
        <v>114</v>
      </c>
      <c r="AK1422" t="s">
        <v>114</v>
      </c>
      <c r="AL1422" t="s">
        <v>114</v>
      </c>
      <c r="AM1422" s="43" t="b">
        <v>0</v>
      </c>
      <c r="AN1422" s="3"/>
      <c r="AO1422" s="3"/>
      <c r="AP1422" s="43" t="b">
        <v>0</v>
      </c>
      <c r="AQ1422" s="3" t="b">
        <v>0</v>
      </c>
    </row>
    <row r="1423" spans="1:43" x14ac:dyDescent="0.25">
      <c r="A1423" s="39" t="str">
        <f>_xlfn.CONCAT(Table4[[#This Row],[Order]],"-",Table4[[#This Row],[Line]])</f>
        <v>77444-2</v>
      </c>
      <c r="B1423" s="5">
        <v>43480</v>
      </c>
      <c r="C1423" s="8">
        <v>77444</v>
      </c>
      <c r="D1423" s="3" t="s">
        <v>2536</v>
      </c>
      <c r="E1423" s="8">
        <v>2</v>
      </c>
      <c r="F1423" s="8">
        <v>1</v>
      </c>
      <c r="G1423" s="3" t="s">
        <v>42</v>
      </c>
      <c r="H1423" s="8">
        <v>1</v>
      </c>
      <c r="I1423" s="43" t="b">
        <v>0</v>
      </c>
      <c r="J1423" s="43" t="b">
        <v>0</v>
      </c>
      <c r="K1423" t="s">
        <v>114</v>
      </c>
      <c r="L1423" s="43" t="b">
        <v>0</v>
      </c>
      <c r="M1423" s="43" t="b">
        <v>0</v>
      </c>
      <c r="N1423" s="43" t="b">
        <v>0</v>
      </c>
      <c r="O1423" t="s">
        <v>114</v>
      </c>
      <c r="P1423" t="s">
        <v>114</v>
      </c>
      <c r="Q1423" t="s">
        <v>114</v>
      </c>
      <c r="R1423" t="s">
        <v>114</v>
      </c>
      <c r="S1423" t="s">
        <v>114</v>
      </c>
      <c r="T1423" t="s">
        <v>114</v>
      </c>
      <c r="U1423" t="s">
        <v>114</v>
      </c>
      <c r="V1423" t="s">
        <v>114</v>
      </c>
      <c r="W1423" s="5">
        <v>43475</v>
      </c>
      <c r="X1423" s="3" t="s">
        <v>114</v>
      </c>
      <c r="Y1423" s="3"/>
      <c r="Z1423" s="3" t="s">
        <v>1203</v>
      </c>
      <c r="AA1423" s="3" t="s">
        <v>114</v>
      </c>
      <c r="AB1423" s="3" t="s">
        <v>74</v>
      </c>
      <c r="AC1423" s="8">
        <v>7</v>
      </c>
      <c r="AD1423" s="3" t="s">
        <v>2535</v>
      </c>
      <c r="AE1423" s="3"/>
      <c r="AF1423" s="3" t="s">
        <v>114</v>
      </c>
      <c r="AG1423" s="8">
        <v>3</v>
      </c>
      <c r="AH1423" s="3" t="s">
        <v>74</v>
      </c>
      <c r="AI1423" s="3" t="s">
        <v>1323</v>
      </c>
      <c r="AJ1423" t="s">
        <v>114</v>
      </c>
      <c r="AK1423" t="s">
        <v>114</v>
      </c>
      <c r="AL1423" t="s">
        <v>114</v>
      </c>
      <c r="AM1423" s="43" t="b">
        <v>0</v>
      </c>
      <c r="AN1423" s="3"/>
      <c r="AO1423" s="3"/>
      <c r="AP1423" s="43" t="b">
        <v>0</v>
      </c>
      <c r="AQ1423" s="3" t="b">
        <v>0</v>
      </c>
    </row>
    <row r="1424" spans="1:43" x14ac:dyDescent="0.25">
      <c r="A1424" s="39" t="str">
        <f>_xlfn.CONCAT(Table4[[#This Row],[Order]],"-",Table4[[#This Row],[Line]])</f>
        <v>77444-3</v>
      </c>
      <c r="B1424" s="5">
        <v>43480</v>
      </c>
      <c r="C1424" s="8">
        <v>77444</v>
      </c>
      <c r="D1424" s="3" t="s">
        <v>2538</v>
      </c>
      <c r="E1424" s="8">
        <v>3</v>
      </c>
      <c r="F1424" s="8">
        <v>1</v>
      </c>
      <c r="G1424" s="3" t="s">
        <v>42</v>
      </c>
      <c r="H1424" s="8">
        <v>1</v>
      </c>
      <c r="I1424" s="43" t="b">
        <v>0</v>
      </c>
      <c r="J1424" s="43" t="b">
        <v>0</v>
      </c>
      <c r="K1424" t="s">
        <v>114</v>
      </c>
      <c r="L1424" s="43" t="b">
        <v>0</v>
      </c>
      <c r="M1424" s="43" t="b">
        <v>0</v>
      </c>
      <c r="N1424" s="43" t="b">
        <v>0</v>
      </c>
      <c r="O1424" t="s">
        <v>114</v>
      </c>
      <c r="P1424" t="s">
        <v>114</v>
      </c>
      <c r="Q1424" t="s">
        <v>114</v>
      </c>
      <c r="R1424" t="s">
        <v>114</v>
      </c>
      <c r="S1424" t="s">
        <v>114</v>
      </c>
      <c r="T1424" t="s">
        <v>114</v>
      </c>
      <c r="U1424" t="s">
        <v>114</v>
      </c>
      <c r="V1424" t="s">
        <v>114</v>
      </c>
      <c r="W1424" s="5">
        <v>43475</v>
      </c>
      <c r="X1424" s="3" t="s">
        <v>114</v>
      </c>
      <c r="Y1424" s="3"/>
      <c r="Z1424" s="3" t="s">
        <v>1203</v>
      </c>
      <c r="AA1424" s="3" t="s">
        <v>114</v>
      </c>
      <c r="AB1424" s="3" t="s">
        <v>74</v>
      </c>
      <c r="AC1424" s="8">
        <v>7</v>
      </c>
      <c r="AD1424" s="3" t="s">
        <v>2537</v>
      </c>
      <c r="AE1424" s="3"/>
      <c r="AF1424" s="3" t="s">
        <v>114</v>
      </c>
      <c r="AG1424" s="8">
        <v>3</v>
      </c>
      <c r="AH1424" s="3" t="s">
        <v>74</v>
      </c>
      <c r="AI1424" s="3" t="s">
        <v>1323</v>
      </c>
      <c r="AJ1424" t="s">
        <v>114</v>
      </c>
      <c r="AK1424" t="s">
        <v>114</v>
      </c>
      <c r="AL1424" t="s">
        <v>114</v>
      </c>
      <c r="AM1424" s="43" t="b">
        <v>0</v>
      </c>
      <c r="AN1424" s="3"/>
      <c r="AO1424" s="3"/>
      <c r="AP1424" s="43" t="b">
        <v>0</v>
      </c>
      <c r="AQ1424" s="3" t="b">
        <v>0</v>
      </c>
    </row>
    <row r="1425" spans="1:43" x14ac:dyDescent="0.25">
      <c r="A1425" s="39" t="str">
        <f>_xlfn.CONCAT(Table4[[#This Row],[Order]],"-",Table4[[#This Row],[Line]])</f>
        <v>77444-4</v>
      </c>
      <c r="B1425" s="5">
        <v>43480</v>
      </c>
      <c r="C1425" s="8">
        <v>77444</v>
      </c>
      <c r="D1425" s="3" t="s">
        <v>2540</v>
      </c>
      <c r="E1425" s="8">
        <v>4</v>
      </c>
      <c r="F1425" s="8">
        <v>1</v>
      </c>
      <c r="G1425" s="3" t="s">
        <v>42</v>
      </c>
      <c r="H1425" s="8">
        <v>1</v>
      </c>
      <c r="I1425" s="43" t="b">
        <v>0</v>
      </c>
      <c r="J1425" s="43" t="b">
        <v>0</v>
      </c>
      <c r="K1425" t="s">
        <v>114</v>
      </c>
      <c r="L1425" s="43" t="b">
        <v>0</v>
      </c>
      <c r="M1425" s="43" t="b">
        <v>0</v>
      </c>
      <c r="N1425" s="43" t="b">
        <v>0</v>
      </c>
      <c r="O1425" t="s">
        <v>114</v>
      </c>
      <c r="P1425" t="s">
        <v>114</v>
      </c>
      <c r="Q1425" t="s">
        <v>114</v>
      </c>
      <c r="R1425" t="s">
        <v>114</v>
      </c>
      <c r="S1425" t="s">
        <v>114</v>
      </c>
      <c r="T1425" t="s">
        <v>114</v>
      </c>
      <c r="U1425" t="s">
        <v>114</v>
      </c>
      <c r="V1425" t="s">
        <v>114</v>
      </c>
      <c r="W1425" s="5">
        <v>43475</v>
      </c>
      <c r="X1425" s="3" t="s">
        <v>114</v>
      </c>
      <c r="Y1425" s="3"/>
      <c r="Z1425" s="3" t="s">
        <v>1203</v>
      </c>
      <c r="AA1425" s="3" t="s">
        <v>114</v>
      </c>
      <c r="AB1425" s="3" t="s">
        <v>74</v>
      </c>
      <c r="AC1425" s="8">
        <v>7</v>
      </c>
      <c r="AD1425" s="3" t="s">
        <v>2539</v>
      </c>
      <c r="AE1425" s="3"/>
      <c r="AF1425" s="3" t="s">
        <v>114</v>
      </c>
      <c r="AG1425" s="8">
        <v>3</v>
      </c>
      <c r="AH1425" s="3" t="s">
        <v>74</v>
      </c>
      <c r="AI1425" s="3" t="s">
        <v>1323</v>
      </c>
      <c r="AJ1425" t="s">
        <v>114</v>
      </c>
      <c r="AK1425" t="s">
        <v>114</v>
      </c>
      <c r="AL1425" t="s">
        <v>114</v>
      </c>
      <c r="AM1425" s="43" t="b">
        <v>0</v>
      </c>
      <c r="AN1425" s="3"/>
      <c r="AO1425" s="3"/>
      <c r="AP1425" s="43" t="b">
        <v>0</v>
      </c>
      <c r="AQ1425" s="3" t="b">
        <v>0</v>
      </c>
    </row>
    <row r="1426" spans="1:43" x14ac:dyDescent="0.25">
      <c r="A1426" s="39" t="str">
        <f>_xlfn.CONCAT(Table4[[#This Row],[Order]],"-",Table4[[#This Row],[Line]])</f>
        <v>77444-5</v>
      </c>
      <c r="B1426" s="5">
        <v>43480</v>
      </c>
      <c r="C1426" s="8">
        <v>77444</v>
      </c>
      <c r="D1426" s="3" t="s">
        <v>2542</v>
      </c>
      <c r="E1426" s="8">
        <v>5</v>
      </c>
      <c r="F1426" s="8">
        <v>1</v>
      </c>
      <c r="G1426" s="3" t="s">
        <v>42</v>
      </c>
      <c r="H1426" s="8">
        <v>1</v>
      </c>
      <c r="I1426" s="43" t="b">
        <v>0</v>
      </c>
      <c r="J1426" s="43" t="b">
        <v>0</v>
      </c>
      <c r="K1426" t="s">
        <v>114</v>
      </c>
      <c r="L1426" s="43" t="b">
        <v>0</v>
      </c>
      <c r="M1426" s="43" t="b">
        <v>0</v>
      </c>
      <c r="N1426" s="43" t="b">
        <v>0</v>
      </c>
      <c r="O1426" t="s">
        <v>114</v>
      </c>
      <c r="P1426" t="s">
        <v>114</v>
      </c>
      <c r="Q1426" t="s">
        <v>114</v>
      </c>
      <c r="R1426" t="s">
        <v>114</v>
      </c>
      <c r="S1426" t="s">
        <v>114</v>
      </c>
      <c r="T1426" t="s">
        <v>114</v>
      </c>
      <c r="U1426" t="s">
        <v>114</v>
      </c>
      <c r="V1426" t="s">
        <v>114</v>
      </c>
      <c r="W1426" s="5">
        <v>43475</v>
      </c>
      <c r="X1426" s="3" t="s">
        <v>114</v>
      </c>
      <c r="Y1426" s="3"/>
      <c r="Z1426" s="3" t="s">
        <v>4648</v>
      </c>
      <c r="AA1426" s="3" t="s">
        <v>114</v>
      </c>
      <c r="AB1426" s="3" t="s">
        <v>74</v>
      </c>
      <c r="AC1426" s="8">
        <v>7</v>
      </c>
      <c r="AD1426" s="3" t="s">
        <v>2541</v>
      </c>
      <c r="AE1426" s="3"/>
      <c r="AF1426" s="3" t="s">
        <v>114</v>
      </c>
      <c r="AG1426" s="8">
        <v>1</v>
      </c>
      <c r="AH1426" s="3" t="s">
        <v>74</v>
      </c>
      <c r="AI1426" s="3" t="s">
        <v>1323</v>
      </c>
      <c r="AJ1426" t="s">
        <v>114</v>
      </c>
      <c r="AK1426" t="s">
        <v>114</v>
      </c>
      <c r="AL1426" t="s">
        <v>114</v>
      </c>
      <c r="AM1426" s="43" t="b">
        <v>0</v>
      </c>
      <c r="AN1426" s="3"/>
      <c r="AO1426" s="3"/>
      <c r="AP1426" s="43" t="b">
        <v>0</v>
      </c>
      <c r="AQ1426" s="3" t="b">
        <v>0</v>
      </c>
    </row>
    <row r="1427" spans="1:43" x14ac:dyDescent="0.25">
      <c r="A1427" s="39" t="str">
        <f>_xlfn.CONCAT(Table4[[#This Row],[Order]],"-",Table4[[#This Row],[Line]])</f>
        <v>77446-1</v>
      </c>
      <c r="B1427" s="5">
        <v>43481</v>
      </c>
      <c r="C1427" s="8">
        <v>77446</v>
      </c>
      <c r="D1427" s="3" t="s">
        <v>2430</v>
      </c>
      <c r="E1427" s="8">
        <v>1</v>
      </c>
      <c r="F1427" s="8">
        <v>1</v>
      </c>
      <c r="G1427" s="3" t="s">
        <v>42</v>
      </c>
      <c r="H1427" s="8">
        <v>5</v>
      </c>
      <c r="I1427" s="43" t="b">
        <v>0</v>
      </c>
      <c r="J1427" s="43" t="b">
        <v>0</v>
      </c>
      <c r="K1427" t="s">
        <v>114</v>
      </c>
      <c r="L1427" s="43" t="b">
        <v>0</v>
      </c>
      <c r="M1427" s="43" t="b">
        <v>0</v>
      </c>
      <c r="N1427" s="43" t="b">
        <v>0</v>
      </c>
      <c r="O1427" t="s">
        <v>114</v>
      </c>
      <c r="P1427" t="s">
        <v>114</v>
      </c>
      <c r="Q1427" t="s">
        <v>114</v>
      </c>
      <c r="R1427" t="s">
        <v>114</v>
      </c>
      <c r="S1427" t="s">
        <v>114</v>
      </c>
      <c r="T1427" t="s">
        <v>114</v>
      </c>
      <c r="U1427" t="s">
        <v>114</v>
      </c>
      <c r="V1427" t="s">
        <v>114</v>
      </c>
      <c r="W1427" s="5">
        <v>43476</v>
      </c>
      <c r="X1427" s="3" t="s">
        <v>114</v>
      </c>
      <c r="Y1427" s="3"/>
      <c r="Z1427" s="3" t="s">
        <v>158</v>
      </c>
      <c r="AA1427" s="3" t="s">
        <v>114</v>
      </c>
      <c r="AB1427" s="3" t="s">
        <v>74</v>
      </c>
      <c r="AC1427" s="8">
        <v>12</v>
      </c>
      <c r="AD1427" s="3" t="s">
        <v>170</v>
      </c>
      <c r="AE1427" s="3"/>
      <c r="AF1427" s="3" t="s">
        <v>114</v>
      </c>
      <c r="AG1427" s="8">
        <v>5</v>
      </c>
      <c r="AH1427" s="3" t="s">
        <v>74</v>
      </c>
      <c r="AI1427" s="3" t="s">
        <v>1330</v>
      </c>
      <c r="AJ1427" t="s">
        <v>114</v>
      </c>
      <c r="AK1427" t="s">
        <v>114</v>
      </c>
      <c r="AL1427" t="s">
        <v>114</v>
      </c>
      <c r="AM1427" s="43" t="b">
        <v>0</v>
      </c>
      <c r="AN1427" s="3"/>
      <c r="AO1427" s="3"/>
      <c r="AP1427" s="43" t="b">
        <v>0</v>
      </c>
      <c r="AQ1427" s="3" t="b">
        <v>0</v>
      </c>
    </row>
    <row r="1428" spans="1:43" x14ac:dyDescent="0.25">
      <c r="A1428" s="39" t="str">
        <f>_xlfn.CONCAT(Table4[[#This Row],[Order]],"-",Table4[[#This Row],[Line]])</f>
        <v>77446-2</v>
      </c>
      <c r="B1428" s="5">
        <v>43481</v>
      </c>
      <c r="C1428" s="8">
        <v>77446</v>
      </c>
      <c r="D1428" s="3" t="s">
        <v>2432</v>
      </c>
      <c r="E1428" s="8">
        <v>2</v>
      </c>
      <c r="F1428" s="8">
        <v>1</v>
      </c>
      <c r="G1428" s="3" t="s">
        <v>42</v>
      </c>
      <c r="H1428" s="8">
        <v>3</v>
      </c>
      <c r="I1428" s="43" t="b">
        <v>0</v>
      </c>
      <c r="J1428" s="43" t="b">
        <v>0</v>
      </c>
      <c r="K1428" t="s">
        <v>114</v>
      </c>
      <c r="L1428" s="43" t="b">
        <v>0</v>
      </c>
      <c r="M1428" s="43" t="b">
        <v>0</v>
      </c>
      <c r="N1428" s="43" t="b">
        <v>0</v>
      </c>
      <c r="O1428" t="s">
        <v>114</v>
      </c>
      <c r="P1428" t="s">
        <v>114</v>
      </c>
      <c r="Q1428" t="s">
        <v>114</v>
      </c>
      <c r="R1428" t="s">
        <v>114</v>
      </c>
      <c r="S1428" t="s">
        <v>114</v>
      </c>
      <c r="T1428" t="s">
        <v>114</v>
      </c>
      <c r="U1428" t="s">
        <v>114</v>
      </c>
      <c r="V1428" t="s">
        <v>114</v>
      </c>
      <c r="W1428" s="5">
        <v>43476</v>
      </c>
      <c r="X1428" s="3" t="s">
        <v>114</v>
      </c>
      <c r="Y1428" s="3"/>
      <c r="Z1428" s="3" t="s">
        <v>158</v>
      </c>
      <c r="AA1428" s="3" t="s">
        <v>114</v>
      </c>
      <c r="AB1428" s="3" t="s">
        <v>74</v>
      </c>
      <c r="AC1428" s="8">
        <v>12</v>
      </c>
      <c r="AD1428" s="3" t="s">
        <v>2431</v>
      </c>
      <c r="AE1428" s="3"/>
      <c r="AF1428" s="3" t="s">
        <v>114</v>
      </c>
      <c r="AG1428" s="8">
        <v>3</v>
      </c>
      <c r="AH1428" s="3" t="s">
        <v>74</v>
      </c>
      <c r="AI1428" s="3" t="s">
        <v>1330</v>
      </c>
      <c r="AJ1428" t="s">
        <v>114</v>
      </c>
      <c r="AK1428" t="s">
        <v>114</v>
      </c>
      <c r="AL1428" t="s">
        <v>114</v>
      </c>
      <c r="AM1428" s="43" t="b">
        <v>0</v>
      </c>
      <c r="AN1428" s="3"/>
      <c r="AO1428" s="3"/>
      <c r="AP1428" s="43" t="b">
        <v>0</v>
      </c>
      <c r="AQ1428" s="3" t="b">
        <v>0</v>
      </c>
    </row>
    <row r="1429" spans="1:43" x14ac:dyDescent="0.25">
      <c r="A1429" s="39" t="str">
        <f>_xlfn.CONCAT(Table4[[#This Row],[Order]],"-",Table4[[#This Row],[Line]])</f>
        <v>77446-3</v>
      </c>
      <c r="B1429" s="5">
        <v>43481</v>
      </c>
      <c r="C1429" s="8">
        <v>77446</v>
      </c>
      <c r="D1429" s="3" t="s">
        <v>2433</v>
      </c>
      <c r="E1429" s="8">
        <v>3</v>
      </c>
      <c r="F1429" s="8">
        <v>1</v>
      </c>
      <c r="G1429" s="3" t="s">
        <v>42</v>
      </c>
      <c r="H1429" s="8">
        <v>27</v>
      </c>
      <c r="I1429" s="43" t="b">
        <v>0</v>
      </c>
      <c r="J1429" s="43" t="b">
        <v>0</v>
      </c>
      <c r="K1429" t="s">
        <v>114</v>
      </c>
      <c r="L1429" s="43" t="b">
        <v>0</v>
      </c>
      <c r="M1429" s="43" t="b">
        <v>0</v>
      </c>
      <c r="N1429" s="43" t="b">
        <v>0</v>
      </c>
      <c r="O1429" t="s">
        <v>114</v>
      </c>
      <c r="P1429" t="s">
        <v>114</v>
      </c>
      <c r="Q1429" t="s">
        <v>114</v>
      </c>
      <c r="R1429" t="s">
        <v>114</v>
      </c>
      <c r="S1429" t="s">
        <v>114</v>
      </c>
      <c r="T1429" t="s">
        <v>114</v>
      </c>
      <c r="U1429" t="s">
        <v>114</v>
      </c>
      <c r="V1429" t="s">
        <v>114</v>
      </c>
      <c r="W1429" s="5">
        <v>43476</v>
      </c>
      <c r="X1429" s="3" t="s">
        <v>114</v>
      </c>
      <c r="Y1429" s="3"/>
      <c r="Z1429" s="3" t="s">
        <v>158</v>
      </c>
      <c r="AA1429" s="3" t="s">
        <v>114</v>
      </c>
      <c r="AB1429" s="3" t="s">
        <v>74</v>
      </c>
      <c r="AC1429" s="8">
        <v>12</v>
      </c>
      <c r="AD1429" s="3" t="s">
        <v>51</v>
      </c>
      <c r="AE1429" s="3"/>
      <c r="AF1429" s="3" t="s">
        <v>114</v>
      </c>
      <c r="AG1429" s="8">
        <v>27</v>
      </c>
      <c r="AH1429" s="3" t="s">
        <v>74</v>
      </c>
      <c r="AI1429" s="3" t="s">
        <v>1330</v>
      </c>
      <c r="AJ1429" t="s">
        <v>114</v>
      </c>
      <c r="AK1429" t="s">
        <v>114</v>
      </c>
      <c r="AL1429" t="s">
        <v>114</v>
      </c>
      <c r="AM1429" s="43" t="b">
        <v>0</v>
      </c>
      <c r="AN1429" s="3"/>
      <c r="AO1429" s="3"/>
      <c r="AP1429" s="43" t="b">
        <v>0</v>
      </c>
      <c r="AQ1429" s="3" t="b">
        <v>0</v>
      </c>
    </row>
    <row r="1430" spans="1:43" x14ac:dyDescent="0.25">
      <c r="A1430" s="39" t="str">
        <f>_xlfn.CONCAT(Table4[[#This Row],[Order]],"-",Table4[[#This Row],[Line]])</f>
        <v>77446-4</v>
      </c>
      <c r="B1430" s="5">
        <v>43481</v>
      </c>
      <c r="C1430" s="8">
        <v>77446</v>
      </c>
      <c r="D1430" s="3" t="s">
        <v>2435</v>
      </c>
      <c r="E1430" s="8">
        <v>4</v>
      </c>
      <c r="F1430" s="8">
        <v>1</v>
      </c>
      <c r="G1430" s="3" t="s">
        <v>42</v>
      </c>
      <c r="H1430" s="8">
        <v>9</v>
      </c>
      <c r="I1430" s="43" t="b">
        <v>0</v>
      </c>
      <c r="J1430" s="43" t="b">
        <v>0</v>
      </c>
      <c r="K1430" t="s">
        <v>114</v>
      </c>
      <c r="L1430" s="43" t="b">
        <v>0</v>
      </c>
      <c r="M1430" s="43" t="b">
        <v>0</v>
      </c>
      <c r="N1430" s="43" t="b">
        <v>0</v>
      </c>
      <c r="O1430" t="s">
        <v>114</v>
      </c>
      <c r="P1430" t="s">
        <v>114</v>
      </c>
      <c r="Q1430" t="s">
        <v>114</v>
      </c>
      <c r="R1430" t="s">
        <v>114</v>
      </c>
      <c r="S1430" t="s">
        <v>114</v>
      </c>
      <c r="T1430" t="s">
        <v>114</v>
      </c>
      <c r="U1430" t="s">
        <v>114</v>
      </c>
      <c r="V1430" t="s">
        <v>114</v>
      </c>
      <c r="W1430" s="5">
        <v>43476</v>
      </c>
      <c r="X1430" s="3" t="s">
        <v>114</v>
      </c>
      <c r="Y1430" s="3"/>
      <c r="Z1430" s="3" t="s">
        <v>175</v>
      </c>
      <c r="AA1430" s="3" t="s">
        <v>114</v>
      </c>
      <c r="AB1430" s="3" t="s">
        <v>74</v>
      </c>
      <c r="AC1430" s="8">
        <v>12</v>
      </c>
      <c r="AD1430" s="3" t="s">
        <v>2434</v>
      </c>
      <c r="AE1430" s="3"/>
      <c r="AF1430" s="3" t="s">
        <v>114</v>
      </c>
      <c r="AG1430" s="8">
        <v>9</v>
      </c>
      <c r="AH1430" s="3" t="s">
        <v>74</v>
      </c>
      <c r="AI1430" s="3" t="s">
        <v>1330</v>
      </c>
      <c r="AJ1430" t="s">
        <v>114</v>
      </c>
      <c r="AK1430" t="s">
        <v>114</v>
      </c>
      <c r="AL1430" t="s">
        <v>114</v>
      </c>
      <c r="AM1430" s="43" t="b">
        <v>0</v>
      </c>
      <c r="AN1430" s="3"/>
      <c r="AO1430" s="3"/>
      <c r="AP1430" s="43" t="b">
        <v>0</v>
      </c>
      <c r="AQ1430" s="3" t="b">
        <v>0</v>
      </c>
    </row>
    <row r="1431" spans="1:43" x14ac:dyDescent="0.25">
      <c r="A1431" s="39" t="str">
        <f>_xlfn.CONCAT(Table4[[#This Row],[Order]],"-",Table4[[#This Row],[Line]])</f>
        <v>77446-5</v>
      </c>
      <c r="B1431" s="5">
        <v>43481</v>
      </c>
      <c r="C1431" s="8">
        <v>77446</v>
      </c>
      <c r="D1431" s="3" t="s">
        <v>2437</v>
      </c>
      <c r="E1431" s="8">
        <v>5</v>
      </c>
      <c r="F1431" s="8">
        <v>1</v>
      </c>
      <c r="G1431" s="3" t="s">
        <v>42</v>
      </c>
      <c r="H1431" s="8">
        <v>7</v>
      </c>
      <c r="I1431" s="43" t="b">
        <v>0</v>
      </c>
      <c r="J1431" s="43" t="b">
        <v>0</v>
      </c>
      <c r="K1431" t="s">
        <v>114</v>
      </c>
      <c r="L1431" s="43" t="b">
        <v>0</v>
      </c>
      <c r="M1431" s="43" t="b">
        <v>0</v>
      </c>
      <c r="N1431" s="43" t="b">
        <v>0</v>
      </c>
      <c r="O1431" t="s">
        <v>114</v>
      </c>
      <c r="P1431" t="s">
        <v>114</v>
      </c>
      <c r="Q1431" t="s">
        <v>114</v>
      </c>
      <c r="R1431" t="s">
        <v>114</v>
      </c>
      <c r="S1431" t="s">
        <v>114</v>
      </c>
      <c r="T1431" t="s">
        <v>114</v>
      </c>
      <c r="U1431" t="s">
        <v>114</v>
      </c>
      <c r="V1431" t="s">
        <v>114</v>
      </c>
      <c r="W1431" s="5">
        <v>43476</v>
      </c>
      <c r="X1431" s="3" t="s">
        <v>114</v>
      </c>
      <c r="Y1431" s="3"/>
      <c r="Z1431" s="3" t="s">
        <v>175</v>
      </c>
      <c r="AA1431" s="3" t="s">
        <v>114</v>
      </c>
      <c r="AB1431" s="3" t="s">
        <v>74</v>
      </c>
      <c r="AC1431" s="8">
        <v>12</v>
      </c>
      <c r="AD1431" s="3" t="s">
        <v>2436</v>
      </c>
      <c r="AE1431" s="3"/>
      <c r="AF1431" s="3" t="s">
        <v>114</v>
      </c>
      <c r="AG1431" s="8">
        <v>7</v>
      </c>
      <c r="AH1431" s="3" t="s">
        <v>74</v>
      </c>
      <c r="AI1431" s="3" t="s">
        <v>1330</v>
      </c>
      <c r="AJ1431" t="s">
        <v>114</v>
      </c>
      <c r="AK1431" t="s">
        <v>114</v>
      </c>
      <c r="AL1431" t="s">
        <v>114</v>
      </c>
      <c r="AM1431" s="43" t="b">
        <v>0</v>
      </c>
      <c r="AN1431" s="3"/>
      <c r="AO1431" s="3"/>
      <c r="AP1431" s="43" t="b">
        <v>0</v>
      </c>
      <c r="AQ1431" s="3" t="b">
        <v>0</v>
      </c>
    </row>
    <row r="1432" spans="1:43" x14ac:dyDescent="0.25">
      <c r="A1432" s="39" t="str">
        <f>_xlfn.CONCAT(Table4[[#This Row],[Order]],"-",Table4[[#This Row],[Line]])</f>
        <v>77446-6</v>
      </c>
      <c r="B1432" s="5">
        <v>43481</v>
      </c>
      <c r="C1432" s="8">
        <v>77446</v>
      </c>
      <c r="D1432" s="3" t="s">
        <v>2439</v>
      </c>
      <c r="E1432" s="8">
        <v>6</v>
      </c>
      <c r="F1432" s="8">
        <v>1</v>
      </c>
      <c r="G1432" s="3" t="s">
        <v>42</v>
      </c>
      <c r="H1432" s="8">
        <v>8</v>
      </c>
      <c r="I1432" s="43" t="b">
        <v>0</v>
      </c>
      <c r="J1432" s="43" t="b">
        <v>0</v>
      </c>
      <c r="K1432" t="s">
        <v>114</v>
      </c>
      <c r="L1432" s="43" t="b">
        <v>0</v>
      </c>
      <c r="M1432" s="43" t="b">
        <v>0</v>
      </c>
      <c r="N1432" s="43" t="b">
        <v>0</v>
      </c>
      <c r="O1432" t="s">
        <v>114</v>
      </c>
      <c r="P1432" t="s">
        <v>114</v>
      </c>
      <c r="Q1432" t="s">
        <v>114</v>
      </c>
      <c r="R1432" t="s">
        <v>114</v>
      </c>
      <c r="S1432" t="s">
        <v>114</v>
      </c>
      <c r="T1432" t="s">
        <v>114</v>
      </c>
      <c r="U1432" t="s">
        <v>114</v>
      </c>
      <c r="V1432" t="s">
        <v>114</v>
      </c>
      <c r="W1432" s="5">
        <v>43476</v>
      </c>
      <c r="X1432" s="3" t="s">
        <v>114</v>
      </c>
      <c r="Y1432" s="3"/>
      <c r="Z1432" s="3" t="s">
        <v>158</v>
      </c>
      <c r="AA1432" s="3" t="s">
        <v>114</v>
      </c>
      <c r="AB1432" s="3" t="s">
        <v>74</v>
      </c>
      <c r="AC1432" s="8">
        <v>12</v>
      </c>
      <c r="AD1432" s="3" t="s">
        <v>2438</v>
      </c>
      <c r="AE1432" s="3"/>
      <c r="AF1432" s="3" t="s">
        <v>114</v>
      </c>
      <c r="AG1432" s="8">
        <v>8</v>
      </c>
      <c r="AH1432" s="3" t="s">
        <v>74</v>
      </c>
      <c r="AI1432" s="3" t="s">
        <v>1330</v>
      </c>
      <c r="AJ1432" t="s">
        <v>114</v>
      </c>
      <c r="AK1432" t="s">
        <v>114</v>
      </c>
      <c r="AL1432" t="s">
        <v>114</v>
      </c>
      <c r="AM1432" s="43" t="b">
        <v>0</v>
      </c>
      <c r="AN1432" s="3"/>
      <c r="AO1432" s="3"/>
      <c r="AP1432" s="43" t="b">
        <v>0</v>
      </c>
      <c r="AQ1432" s="3" t="b">
        <v>0</v>
      </c>
    </row>
    <row r="1433" spans="1:43" x14ac:dyDescent="0.25">
      <c r="A1433" s="39" t="str">
        <f>_xlfn.CONCAT(Table4[[#This Row],[Order]],"-",Table4[[#This Row],[Line]])</f>
        <v>77450-1</v>
      </c>
      <c r="B1433" s="5">
        <v>43474</v>
      </c>
      <c r="C1433" s="8">
        <v>77450</v>
      </c>
      <c r="D1433" s="3" t="s">
        <v>3653</v>
      </c>
      <c r="E1433" s="8">
        <v>1</v>
      </c>
      <c r="F1433" s="8">
        <v>1</v>
      </c>
      <c r="G1433" s="3" t="s">
        <v>165</v>
      </c>
      <c r="H1433" s="8">
        <v>1</v>
      </c>
      <c r="I1433" s="43" t="b">
        <v>1</v>
      </c>
      <c r="J1433" s="43" t="b">
        <v>0</v>
      </c>
      <c r="K1433" t="s">
        <v>114</v>
      </c>
      <c r="L1433" s="43" t="b">
        <v>0</v>
      </c>
      <c r="M1433" s="43" t="b">
        <v>0</v>
      </c>
      <c r="N1433" s="43" t="b">
        <v>0</v>
      </c>
      <c r="O1433" t="s">
        <v>114</v>
      </c>
      <c r="P1433" t="s">
        <v>114</v>
      </c>
      <c r="Q1433" t="s">
        <v>114</v>
      </c>
      <c r="R1433" t="s">
        <v>114</v>
      </c>
      <c r="S1433" t="s">
        <v>114</v>
      </c>
      <c r="T1433" t="s">
        <v>114</v>
      </c>
      <c r="U1433" t="s">
        <v>114</v>
      </c>
      <c r="V1433" t="s">
        <v>114</v>
      </c>
      <c r="W1433" s="5">
        <v>43469</v>
      </c>
      <c r="X1433" s="3" t="s">
        <v>151</v>
      </c>
      <c r="Y1433" s="3"/>
      <c r="Z1433" s="3" t="s">
        <v>4024</v>
      </c>
      <c r="AA1433" s="3" t="s">
        <v>114</v>
      </c>
      <c r="AB1433" s="3" t="s">
        <v>74</v>
      </c>
      <c r="AC1433" s="8">
        <v>12</v>
      </c>
      <c r="AD1433" s="3" t="s">
        <v>88</v>
      </c>
      <c r="AE1433" s="3"/>
      <c r="AF1433" s="3" t="s">
        <v>114</v>
      </c>
      <c r="AG1433" s="8">
        <v>1</v>
      </c>
      <c r="AH1433" s="3" t="s">
        <v>180</v>
      </c>
      <c r="AI1433" s="3" t="s">
        <v>1323</v>
      </c>
      <c r="AJ1433" t="s">
        <v>114</v>
      </c>
      <c r="AK1433" t="s">
        <v>114</v>
      </c>
      <c r="AL1433" t="s">
        <v>114</v>
      </c>
      <c r="AM1433" s="43" t="b">
        <v>0</v>
      </c>
      <c r="AN1433" s="3"/>
      <c r="AO1433" s="3"/>
      <c r="AP1433" s="43" t="b">
        <v>0</v>
      </c>
      <c r="AQ1433" s="3" t="b">
        <v>0</v>
      </c>
    </row>
    <row r="1434" spans="1:43" x14ac:dyDescent="0.25">
      <c r="A1434" s="39" t="str">
        <f>_xlfn.CONCAT(Table4[[#This Row],[Order]],"-",Table4[[#This Row],[Line]])</f>
        <v>77450-2</v>
      </c>
      <c r="B1434" s="5">
        <v>43474</v>
      </c>
      <c r="C1434" s="8">
        <v>77450</v>
      </c>
      <c r="D1434" s="3" t="s">
        <v>3655</v>
      </c>
      <c r="E1434" s="8">
        <v>2</v>
      </c>
      <c r="F1434" s="8">
        <v>1</v>
      </c>
      <c r="G1434" s="3" t="s">
        <v>165</v>
      </c>
      <c r="H1434" s="8">
        <v>1</v>
      </c>
      <c r="I1434" s="43" t="b">
        <v>1</v>
      </c>
      <c r="J1434" s="43" t="b">
        <v>0</v>
      </c>
      <c r="K1434" t="s">
        <v>114</v>
      </c>
      <c r="L1434" s="43" t="b">
        <v>0</v>
      </c>
      <c r="M1434" s="43" t="b">
        <v>0</v>
      </c>
      <c r="N1434" s="43" t="b">
        <v>0</v>
      </c>
      <c r="O1434" t="s">
        <v>114</v>
      </c>
      <c r="P1434" t="s">
        <v>114</v>
      </c>
      <c r="Q1434" t="s">
        <v>114</v>
      </c>
      <c r="R1434" t="s">
        <v>114</v>
      </c>
      <c r="S1434" t="s">
        <v>114</v>
      </c>
      <c r="T1434" t="s">
        <v>114</v>
      </c>
      <c r="U1434" t="s">
        <v>114</v>
      </c>
      <c r="V1434" t="s">
        <v>114</v>
      </c>
      <c r="W1434" s="5">
        <v>43469</v>
      </c>
      <c r="X1434" s="3" t="s">
        <v>151</v>
      </c>
      <c r="Y1434" s="3"/>
      <c r="Z1434" s="3" t="s">
        <v>4024</v>
      </c>
      <c r="AA1434" s="3" t="s">
        <v>114</v>
      </c>
      <c r="AB1434" s="3" t="s">
        <v>74</v>
      </c>
      <c r="AC1434" s="8">
        <v>12</v>
      </c>
      <c r="AD1434" s="3" t="s">
        <v>3654</v>
      </c>
      <c r="AE1434" s="3"/>
      <c r="AF1434" s="3" t="s">
        <v>114</v>
      </c>
      <c r="AG1434" s="8">
        <v>1</v>
      </c>
      <c r="AH1434" s="3" t="s">
        <v>180</v>
      </c>
      <c r="AI1434" s="3" t="s">
        <v>1323</v>
      </c>
      <c r="AJ1434" t="s">
        <v>114</v>
      </c>
      <c r="AK1434" t="s">
        <v>114</v>
      </c>
      <c r="AL1434" t="s">
        <v>114</v>
      </c>
      <c r="AM1434" s="43" t="b">
        <v>0</v>
      </c>
      <c r="AN1434" s="3"/>
      <c r="AO1434" s="3"/>
      <c r="AP1434" s="43" t="b">
        <v>0</v>
      </c>
      <c r="AQ1434" s="3" t="b">
        <v>0</v>
      </c>
    </row>
    <row r="1435" spans="1:43" x14ac:dyDescent="0.25">
      <c r="A1435" s="39" t="str">
        <f>_xlfn.CONCAT(Table4[[#This Row],[Order]],"-",Table4[[#This Row],[Line]])</f>
        <v>77452-1</v>
      </c>
      <c r="B1435" s="5">
        <v>43476</v>
      </c>
      <c r="C1435" s="8">
        <v>77452</v>
      </c>
      <c r="D1435" s="3" t="s">
        <v>3242</v>
      </c>
      <c r="E1435" s="8">
        <v>1</v>
      </c>
      <c r="F1435" s="8">
        <v>1</v>
      </c>
      <c r="G1435" s="3" t="s">
        <v>42</v>
      </c>
      <c r="H1435" s="8">
        <v>4</v>
      </c>
      <c r="I1435" s="43" t="b">
        <v>0</v>
      </c>
      <c r="J1435" s="43" t="b">
        <v>0</v>
      </c>
      <c r="K1435" t="s">
        <v>114</v>
      </c>
      <c r="L1435" s="43" t="b">
        <v>0</v>
      </c>
      <c r="M1435" s="43" t="b">
        <v>0</v>
      </c>
      <c r="N1435" s="43" t="b">
        <v>0</v>
      </c>
      <c r="O1435" t="s">
        <v>114</v>
      </c>
      <c r="P1435" t="s">
        <v>114</v>
      </c>
      <c r="Q1435" t="s">
        <v>114</v>
      </c>
      <c r="R1435" t="s">
        <v>114</v>
      </c>
      <c r="S1435" t="s">
        <v>114</v>
      </c>
      <c r="T1435" t="s">
        <v>114</v>
      </c>
      <c r="U1435" t="s">
        <v>114</v>
      </c>
      <c r="V1435" t="s">
        <v>114</v>
      </c>
      <c r="W1435" s="5">
        <v>43473</v>
      </c>
      <c r="X1435" s="3" t="s">
        <v>151</v>
      </c>
      <c r="Y1435" s="3"/>
      <c r="Z1435" s="3" t="s">
        <v>195</v>
      </c>
      <c r="AA1435" s="3" t="s">
        <v>114</v>
      </c>
      <c r="AB1435" s="3" t="s">
        <v>74</v>
      </c>
      <c r="AC1435" s="8">
        <v>15</v>
      </c>
      <c r="AD1435" s="3" t="s">
        <v>3241</v>
      </c>
      <c r="AE1435" s="3"/>
      <c r="AF1435" s="3" t="s">
        <v>114</v>
      </c>
      <c r="AG1435" s="8">
        <v>4</v>
      </c>
      <c r="AH1435" s="3" t="s">
        <v>74</v>
      </c>
      <c r="AI1435" s="3" t="s">
        <v>1323</v>
      </c>
      <c r="AJ1435" t="s">
        <v>114</v>
      </c>
      <c r="AK1435" t="s">
        <v>114</v>
      </c>
      <c r="AL1435" t="s">
        <v>114</v>
      </c>
      <c r="AM1435" s="43" t="b">
        <v>0</v>
      </c>
      <c r="AN1435" s="3"/>
      <c r="AO1435" s="3"/>
      <c r="AP1435" s="43" t="b">
        <v>0</v>
      </c>
      <c r="AQ1435" s="3" t="b">
        <v>0</v>
      </c>
    </row>
    <row r="1436" spans="1:43" x14ac:dyDescent="0.25">
      <c r="A1436" s="39" t="str">
        <f>_xlfn.CONCAT(Table4[[#This Row],[Order]],"-",Table4[[#This Row],[Line]])</f>
        <v>77452-2</v>
      </c>
      <c r="B1436" s="5">
        <v>43476</v>
      </c>
      <c r="C1436" s="8">
        <v>77452</v>
      </c>
      <c r="D1436" s="3" t="s">
        <v>3244</v>
      </c>
      <c r="E1436" s="8">
        <v>2</v>
      </c>
      <c r="F1436" s="8">
        <v>1</v>
      </c>
      <c r="G1436" s="3" t="s">
        <v>42</v>
      </c>
      <c r="H1436" s="8">
        <v>3</v>
      </c>
      <c r="I1436" s="43" t="b">
        <v>0</v>
      </c>
      <c r="J1436" s="43" t="b">
        <v>0</v>
      </c>
      <c r="K1436" t="s">
        <v>114</v>
      </c>
      <c r="L1436" s="43" t="b">
        <v>0</v>
      </c>
      <c r="M1436" s="43" t="b">
        <v>0</v>
      </c>
      <c r="N1436" s="43" t="b">
        <v>0</v>
      </c>
      <c r="O1436" t="s">
        <v>114</v>
      </c>
      <c r="P1436" t="s">
        <v>114</v>
      </c>
      <c r="Q1436" t="s">
        <v>114</v>
      </c>
      <c r="R1436" t="s">
        <v>114</v>
      </c>
      <c r="S1436" t="s">
        <v>114</v>
      </c>
      <c r="T1436" t="s">
        <v>114</v>
      </c>
      <c r="U1436" t="s">
        <v>114</v>
      </c>
      <c r="V1436" t="s">
        <v>114</v>
      </c>
      <c r="W1436" s="5">
        <v>43473</v>
      </c>
      <c r="X1436" s="3" t="s">
        <v>151</v>
      </c>
      <c r="Y1436" s="3"/>
      <c r="Z1436" s="3" t="s">
        <v>195</v>
      </c>
      <c r="AA1436" s="3" t="s">
        <v>114</v>
      </c>
      <c r="AB1436" s="3" t="s">
        <v>74</v>
      </c>
      <c r="AC1436" s="8">
        <v>15</v>
      </c>
      <c r="AD1436" s="3" t="s">
        <v>3243</v>
      </c>
      <c r="AE1436" s="3"/>
      <c r="AF1436" s="3" t="s">
        <v>114</v>
      </c>
      <c r="AG1436" s="8">
        <v>3</v>
      </c>
      <c r="AH1436" s="3" t="s">
        <v>74</v>
      </c>
      <c r="AI1436" s="3" t="s">
        <v>1323</v>
      </c>
      <c r="AJ1436" t="s">
        <v>114</v>
      </c>
      <c r="AK1436" t="s">
        <v>114</v>
      </c>
      <c r="AL1436" t="s">
        <v>114</v>
      </c>
      <c r="AM1436" s="43" t="b">
        <v>0</v>
      </c>
      <c r="AN1436" s="3"/>
      <c r="AO1436" s="3"/>
      <c r="AP1436" s="43" t="b">
        <v>0</v>
      </c>
      <c r="AQ1436" s="3" t="b">
        <v>0</v>
      </c>
    </row>
    <row r="1437" spans="1:43" x14ac:dyDescent="0.25">
      <c r="A1437" s="39" t="str">
        <f>_xlfn.CONCAT(Table4[[#This Row],[Order]],"-",Table4[[#This Row],[Line]])</f>
        <v>77452-4</v>
      </c>
      <c r="B1437" s="5">
        <v>43476</v>
      </c>
      <c r="C1437" s="8">
        <v>77452</v>
      </c>
      <c r="D1437" s="3" t="s">
        <v>3246</v>
      </c>
      <c r="E1437" s="8">
        <v>4</v>
      </c>
      <c r="F1437" s="8">
        <v>1</v>
      </c>
      <c r="G1437" s="3" t="s">
        <v>42</v>
      </c>
      <c r="H1437" s="8">
        <v>2</v>
      </c>
      <c r="I1437" s="43" t="b">
        <v>0</v>
      </c>
      <c r="J1437" s="43" t="b">
        <v>0</v>
      </c>
      <c r="K1437" t="s">
        <v>114</v>
      </c>
      <c r="L1437" s="43" t="b">
        <v>0</v>
      </c>
      <c r="M1437" s="43" t="b">
        <v>0</v>
      </c>
      <c r="N1437" s="43" t="b">
        <v>0</v>
      </c>
      <c r="O1437" t="s">
        <v>114</v>
      </c>
      <c r="P1437" t="s">
        <v>114</v>
      </c>
      <c r="Q1437" t="s">
        <v>114</v>
      </c>
      <c r="R1437" t="s">
        <v>114</v>
      </c>
      <c r="S1437" t="s">
        <v>114</v>
      </c>
      <c r="T1437" t="s">
        <v>114</v>
      </c>
      <c r="U1437" t="s">
        <v>114</v>
      </c>
      <c r="V1437" t="s">
        <v>114</v>
      </c>
      <c r="W1437" s="5">
        <v>43473</v>
      </c>
      <c r="X1437" s="3" t="s">
        <v>151</v>
      </c>
      <c r="Y1437" s="3"/>
      <c r="Z1437" s="3" t="s">
        <v>48</v>
      </c>
      <c r="AA1437" s="3" t="s">
        <v>114</v>
      </c>
      <c r="AB1437" s="3" t="s">
        <v>74</v>
      </c>
      <c r="AC1437" s="8">
        <v>15</v>
      </c>
      <c r="AD1437" s="3" t="s">
        <v>3245</v>
      </c>
      <c r="AE1437" s="3"/>
      <c r="AF1437" s="3" t="s">
        <v>114</v>
      </c>
      <c r="AG1437" s="8">
        <v>2</v>
      </c>
      <c r="AH1437" s="3" t="s">
        <v>74</v>
      </c>
      <c r="AI1437" s="3" t="s">
        <v>1323</v>
      </c>
      <c r="AJ1437" t="s">
        <v>114</v>
      </c>
      <c r="AK1437" t="s">
        <v>114</v>
      </c>
      <c r="AL1437" t="s">
        <v>114</v>
      </c>
      <c r="AM1437" s="43" t="b">
        <v>0</v>
      </c>
      <c r="AN1437" s="3"/>
      <c r="AO1437" s="3"/>
      <c r="AP1437" s="43" t="b">
        <v>0</v>
      </c>
      <c r="AQ1437" s="3" t="b">
        <v>0</v>
      </c>
    </row>
    <row r="1438" spans="1:43" x14ac:dyDescent="0.25">
      <c r="A1438" s="39" t="str">
        <f>_xlfn.CONCAT(Table4[[#This Row],[Order]],"-",Table4[[#This Row],[Line]])</f>
        <v>77452-5</v>
      </c>
      <c r="B1438" s="5">
        <v>43476</v>
      </c>
      <c r="C1438" s="8">
        <v>77452</v>
      </c>
      <c r="D1438" s="3" t="s">
        <v>3248</v>
      </c>
      <c r="E1438" s="8">
        <v>5</v>
      </c>
      <c r="F1438" s="8">
        <v>1</v>
      </c>
      <c r="G1438" s="3" t="s">
        <v>42</v>
      </c>
      <c r="H1438" s="8">
        <v>5</v>
      </c>
      <c r="I1438" s="43" t="b">
        <v>0</v>
      </c>
      <c r="J1438" s="43" t="b">
        <v>0</v>
      </c>
      <c r="K1438" t="s">
        <v>114</v>
      </c>
      <c r="L1438" s="43" t="b">
        <v>0</v>
      </c>
      <c r="M1438" s="43" t="b">
        <v>0</v>
      </c>
      <c r="N1438" s="43" t="b">
        <v>0</v>
      </c>
      <c r="O1438" t="s">
        <v>114</v>
      </c>
      <c r="P1438" t="s">
        <v>114</v>
      </c>
      <c r="Q1438" t="s">
        <v>114</v>
      </c>
      <c r="R1438" t="s">
        <v>114</v>
      </c>
      <c r="S1438" t="s">
        <v>114</v>
      </c>
      <c r="T1438" t="s">
        <v>114</v>
      </c>
      <c r="U1438" t="s">
        <v>114</v>
      </c>
      <c r="V1438" t="s">
        <v>114</v>
      </c>
      <c r="W1438" s="5">
        <v>43473</v>
      </c>
      <c r="X1438" s="3" t="s">
        <v>151</v>
      </c>
      <c r="Y1438" s="3"/>
      <c r="Z1438" s="3" t="s">
        <v>3511</v>
      </c>
      <c r="AA1438" s="3" t="s">
        <v>114</v>
      </c>
      <c r="AB1438" s="3" t="s">
        <v>74</v>
      </c>
      <c r="AC1438" s="8">
        <v>15</v>
      </c>
      <c r="AD1438" s="3" t="s">
        <v>3247</v>
      </c>
      <c r="AE1438" s="3"/>
      <c r="AF1438" s="3" t="s">
        <v>114</v>
      </c>
      <c r="AG1438" s="8">
        <v>5</v>
      </c>
      <c r="AH1438" s="3" t="s">
        <v>74</v>
      </c>
      <c r="AI1438" s="3" t="s">
        <v>1323</v>
      </c>
      <c r="AJ1438" t="s">
        <v>114</v>
      </c>
      <c r="AK1438" t="s">
        <v>114</v>
      </c>
      <c r="AL1438" t="s">
        <v>114</v>
      </c>
      <c r="AM1438" s="43" t="b">
        <v>0</v>
      </c>
      <c r="AN1438" s="3"/>
      <c r="AO1438" s="3"/>
      <c r="AP1438" s="43" t="b">
        <v>0</v>
      </c>
      <c r="AQ1438" s="3" t="b">
        <v>0</v>
      </c>
    </row>
    <row r="1439" spans="1:43" x14ac:dyDescent="0.25">
      <c r="A1439" s="39" t="str">
        <f>_xlfn.CONCAT(Table4[[#This Row],[Order]],"-",Table4[[#This Row],[Line]])</f>
        <v>77452-6</v>
      </c>
      <c r="B1439" s="5">
        <v>43476</v>
      </c>
      <c r="C1439" s="8">
        <v>77452</v>
      </c>
      <c r="D1439" s="3" t="s">
        <v>3250</v>
      </c>
      <c r="E1439" s="8">
        <v>6</v>
      </c>
      <c r="F1439" s="8">
        <v>1</v>
      </c>
      <c r="G1439" s="3" t="s">
        <v>42</v>
      </c>
      <c r="H1439" s="8">
        <v>2</v>
      </c>
      <c r="I1439" s="43" t="b">
        <v>0</v>
      </c>
      <c r="J1439" s="43" t="b">
        <v>0</v>
      </c>
      <c r="K1439" t="s">
        <v>114</v>
      </c>
      <c r="L1439" s="43" t="b">
        <v>0</v>
      </c>
      <c r="M1439" s="43" t="b">
        <v>0</v>
      </c>
      <c r="N1439" s="43" t="b">
        <v>0</v>
      </c>
      <c r="O1439" t="s">
        <v>114</v>
      </c>
      <c r="P1439" t="s">
        <v>114</v>
      </c>
      <c r="Q1439" t="s">
        <v>114</v>
      </c>
      <c r="R1439" t="s">
        <v>114</v>
      </c>
      <c r="S1439" t="s">
        <v>114</v>
      </c>
      <c r="T1439" t="s">
        <v>114</v>
      </c>
      <c r="U1439" t="s">
        <v>114</v>
      </c>
      <c r="V1439" t="s">
        <v>114</v>
      </c>
      <c r="W1439" s="5">
        <v>43473</v>
      </c>
      <c r="X1439" s="3" t="s">
        <v>151</v>
      </c>
      <c r="Y1439" s="3"/>
      <c r="Z1439" s="3" t="s">
        <v>3511</v>
      </c>
      <c r="AA1439" s="3" t="s">
        <v>114</v>
      </c>
      <c r="AB1439" s="3" t="s">
        <v>74</v>
      </c>
      <c r="AC1439" s="8">
        <v>15</v>
      </c>
      <c r="AD1439" s="3" t="s">
        <v>3249</v>
      </c>
      <c r="AE1439" s="3"/>
      <c r="AF1439" s="3" t="s">
        <v>114</v>
      </c>
      <c r="AG1439" s="8">
        <v>2</v>
      </c>
      <c r="AH1439" s="3" t="s">
        <v>74</v>
      </c>
      <c r="AI1439" s="3" t="s">
        <v>1323</v>
      </c>
      <c r="AJ1439" t="s">
        <v>114</v>
      </c>
      <c r="AK1439" t="s">
        <v>114</v>
      </c>
      <c r="AL1439" t="s">
        <v>114</v>
      </c>
      <c r="AM1439" s="43" t="b">
        <v>0</v>
      </c>
      <c r="AN1439" s="3"/>
      <c r="AO1439" s="3"/>
      <c r="AP1439" s="43" t="b">
        <v>0</v>
      </c>
      <c r="AQ1439" s="3" t="b">
        <v>0</v>
      </c>
    </row>
    <row r="1440" spans="1:43" x14ac:dyDescent="0.25">
      <c r="A1440" s="39" t="str">
        <f>_xlfn.CONCAT(Table4[[#This Row],[Order]],"-",Table4[[#This Row],[Line]])</f>
        <v>77452-8</v>
      </c>
      <c r="B1440" s="5">
        <v>43476</v>
      </c>
      <c r="C1440" s="8">
        <v>77452</v>
      </c>
      <c r="D1440" s="3" t="s">
        <v>3252</v>
      </c>
      <c r="E1440" s="8">
        <v>8</v>
      </c>
      <c r="F1440" s="8">
        <v>1</v>
      </c>
      <c r="G1440" s="3" t="s">
        <v>42</v>
      </c>
      <c r="H1440" s="8">
        <v>2</v>
      </c>
      <c r="I1440" s="43" t="b">
        <v>0</v>
      </c>
      <c r="J1440" s="43" t="b">
        <v>0</v>
      </c>
      <c r="K1440" t="s">
        <v>114</v>
      </c>
      <c r="L1440" s="43" t="b">
        <v>0</v>
      </c>
      <c r="M1440" s="43" t="b">
        <v>0</v>
      </c>
      <c r="N1440" s="43" t="b">
        <v>0</v>
      </c>
      <c r="O1440" t="s">
        <v>114</v>
      </c>
      <c r="P1440" t="s">
        <v>114</v>
      </c>
      <c r="Q1440" t="s">
        <v>114</v>
      </c>
      <c r="R1440" t="s">
        <v>114</v>
      </c>
      <c r="S1440" t="s">
        <v>114</v>
      </c>
      <c r="T1440" t="s">
        <v>114</v>
      </c>
      <c r="U1440" t="s">
        <v>114</v>
      </c>
      <c r="V1440" t="s">
        <v>114</v>
      </c>
      <c r="W1440" s="5">
        <v>43473</v>
      </c>
      <c r="X1440" s="3" t="s">
        <v>151</v>
      </c>
      <c r="Y1440" s="3"/>
      <c r="Z1440" s="3" t="s">
        <v>3966</v>
      </c>
      <c r="AA1440" s="3" t="s">
        <v>114</v>
      </c>
      <c r="AB1440" s="3" t="s">
        <v>74</v>
      </c>
      <c r="AC1440" s="8">
        <v>15</v>
      </c>
      <c r="AD1440" s="3" t="s">
        <v>3251</v>
      </c>
      <c r="AE1440" s="3"/>
      <c r="AF1440" s="3" t="s">
        <v>114</v>
      </c>
      <c r="AG1440" s="8">
        <v>2</v>
      </c>
      <c r="AH1440" s="3" t="s">
        <v>74</v>
      </c>
      <c r="AI1440" s="3" t="s">
        <v>1323</v>
      </c>
      <c r="AJ1440" t="s">
        <v>114</v>
      </c>
      <c r="AK1440" t="s">
        <v>114</v>
      </c>
      <c r="AL1440" t="s">
        <v>114</v>
      </c>
      <c r="AM1440" s="43" t="b">
        <v>0</v>
      </c>
      <c r="AN1440" s="3"/>
      <c r="AO1440" s="3"/>
      <c r="AP1440" s="43" t="b">
        <v>0</v>
      </c>
      <c r="AQ1440" s="3" t="b">
        <v>0</v>
      </c>
    </row>
    <row r="1441" spans="1:43" x14ac:dyDescent="0.25">
      <c r="A1441" s="39" t="str">
        <f>_xlfn.CONCAT(Table4[[#This Row],[Order]],"-",Table4[[#This Row],[Line]])</f>
        <v>77455-1</v>
      </c>
      <c r="B1441" s="5">
        <v>43472</v>
      </c>
      <c r="C1441" s="8">
        <v>77455</v>
      </c>
      <c r="D1441" s="3" t="s">
        <v>2428</v>
      </c>
      <c r="E1441" s="8">
        <v>1</v>
      </c>
      <c r="F1441" s="8">
        <v>1</v>
      </c>
      <c r="G1441" s="3" t="s">
        <v>165</v>
      </c>
      <c r="H1441" s="8">
        <v>1</v>
      </c>
      <c r="I1441" s="43" t="b">
        <v>1</v>
      </c>
      <c r="J1441" s="43" t="b">
        <v>0</v>
      </c>
      <c r="K1441" t="s">
        <v>114</v>
      </c>
      <c r="L1441" s="43" t="b">
        <v>0</v>
      </c>
      <c r="M1441" s="43" t="b">
        <v>0</v>
      </c>
      <c r="N1441" s="43" t="b">
        <v>1</v>
      </c>
      <c r="O1441" t="s">
        <v>114</v>
      </c>
      <c r="P1441" t="s">
        <v>114</v>
      </c>
      <c r="Q1441" t="s">
        <v>114</v>
      </c>
      <c r="R1441" t="s">
        <v>114</v>
      </c>
      <c r="S1441" t="s">
        <v>114</v>
      </c>
      <c r="T1441" t="s">
        <v>114</v>
      </c>
      <c r="U1441" t="s">
        <v>114</v>
      </c>
      <c r="V1441" t="s">
        <v>114</v>
      </c>
      <c r="W1441" s="5">
        <v>43467</v>
      </c>
      <c r="X1441" s="3" t="s">
        <v>151</v>
      </c>
      <c r="Y1441" s="3"/>
      <c r="Z1441" s="3" t="s">
        <v>5097</v>
      </c>
      <c r="AA1441" s="3" t="s">
        <v>114</v>
      </c>
      <c r="AB1441" s="3" t="s">
        <v>112</v>
      </c>
      <c r="AC1441" s="8">
        <v>12</v>
      </c>
      <c r="AD1441" s="3" t="s">
        <v>2427</v>
      </c>
      <c r="AE1441" s="3"/>
      <c r="AF1441" s="3" t="s">
        <v>114</v>
      </c>
      <c r="AG1441" s="8">
        <v>1</v>
      </c>
      <c r="AH1441" s="3" t="s">
        <v>180</v>
      </c>
      <c r="AI1441" s="3" t="s">
        <v>1332</v>
      </c>
      <c r="AJ1441" t="s">
        <v>114</v>
      </c>
      <c r="AK1441" t="s">
        <v>114</v>
      </c>
      <c r="AL1441" t="s">
        <v>114</v>
      </c>
      <c r="AM1441" s="43" t="b">
        <v>0</v>
      </c>
      <c r="AN1441" s="3"/>
      <c r="AO1441" s="3"/>
      <c r="AP1441" s="43" t="b">
        <v>0</v>
      </c>
      <c r="AQ1441" s="3" t="b">
        <v>0</v>
      </c>
    </row>
    <row r="1442" spans="1:43" x14ac:dyDescent="0.25">
      <c r="A1442" s="39" t="str">
        <f>_xlfn.CONCAT(Table4[[#This Row],[Order]],"-",Table4[[#This Row],[Line]])</f>
        <v>77456-9</v>
      </c>
      <c r="B1442" s="5">
        <v>43474</v>
      </c>
      <c r="C1442" s="8">
        <v>77456</v>
      </c>
      <c r="D1442" s="3" t="s">
        <v>2760</v>
      </c>
      <c r="E1442" s="8">
        <v>9</v>
      </c>
      <c r="F1442" s="8">
        <v>1</v>
      </c>
      <c r="G1442" s="3" t="s">
        <v>165</v>
      </c>
      <c r="H1442" s="8">
        <v>4</v>
      </c>
      <c r="I1442" s="43" t="b">
        <v>1</v>
      </c>
      <c r="J1442" s="43" t="b">
        <v>0</v>
      </c>
      <c r="K1442" t="s">
        <v>114</v>
      </c>
      <c r="L1442" s="43" t="b">
        <v>0</v>
      </c>
      <c r="M1442" s="43" t="b">
        <v>1</v>
      </c>
      <c r="N1442" s="43" t="b">
        <v>1</v>
      </c>
      <c r="O1442" t="s">
        <v>114</v>
      </c>
      <c r="P1442" t="s">
        <v>138</v>
      </c>
      <c r="Q1442" t="s">
        <v>114</v>
      </c>
      <c r="R1442" t="s">
        <v>114</v>
      </c>
      <c r="S1442" t="s">
        <v>114</v>
      </c>
      <c r="T1442" t="s">
        <v>114</v>
      </c>
      <c r="U1442" t="s">
        <v>114</v>
      </c>
      <c r="V1442" t="s">
        <v>23</v>
      </c>
      <c r="W1442" s="5">
        <v>43469</v>
      </c>
      <c r="X1442" s="3" t="s">
        <v>151</v>
      </c>
      <c r="Y1442" s="3"/>
      <c r="Z1442" s="3" t="s">
        <v>4649</v>
      </c>
      <c r="AA1442" s="3" t="s">
        <v>114</v>
      </c>
      <c r="AB1442" s="3" t="s">
        <v>74</v>
      </c>
      <c r="AC1442" s="8">
        <v>7</v>
      </c>
      <c r="AD1442" s="3" t="s">
        <v>2759</v>
      </c>
      <c r="AE1442" s="3"/>
      <c r="AF1442" s="3" t="s">
        <v>114</v>
      </c>
      <c r="AG1442" s="8">
        <v>8</v>
      </c>
      <c r="AH1442" s="3" t="s">
        <v>74</v>
      </c>
      <c r="AI1442" s="3" t="s">
        <v>1323</v>
      </c>
      <c r="AJ1442" t="s">
        <v>114</v>
      </c>
      <c r="AK1442" t="s">
        <v>114</v>
      </c>
      <c r="AL1442" t="s">
        <v>114</v>
      </c>
      <c r="AM1442" s="43" t="b">
        <v>0</v>
      </c>
      <c r="AN1442" s="3"/>
      <c r="AO1442" s="3"/>
      <c r="AP1442" s="43" t="b">
        <v>0</v>
      </c>
      <c r="AQ1442" s="3" t="b">
        <v>0</v>
      </c>
    </row>
    <row r="1443" spans="1:43" x14ac:dyDescent="0.25">
      <c r="A1443" s="39" t="str">
        <f>_xlfn.CONCAT(Table4[[#This Row],[Order]],"-",Table4[[#This Row],[Line]])</f>
        <v>77456-10</v>
      </c>
      <c r="B1443" s="5">
        <v>43474</v>
      </c>
      <c r="C1443" s="8">
        <v>77456</v>
      </c>
      <c r="D1443" s="3" t="s">
        <v>2762</v>
      </c>
      <c r="E1443" s="8">
        <v>10</v>
      </c>
      <c r="F1443" s="8">
        <v>1</v>
      </c>
      <c r="G1443" s="3" t="s">
        <v>165</v>
      </c>
      <c r="H1443" s="8">
        <v>2</v>
      </c>
      <c r="I1443" s="43" t="b">
        <v>1</v>
      </c>
      <c r="J1443" s="43" t="b">
        <v>0</v>
      </c>
      <c r="K1443" t="s">
        <v>114</v>
      </c>
      <c r="L1443" s="43" t="b">
        <v>0</v>
      </c>
      <c r="M1443" s="43" t="b">
        <v>1</v>
      </c>
      <c r="N1443" s="43" t="b">
        <v>1</v>
      </c>
      <c r="O1443" t="s">
        <v>114</v>
      </c>
      <c r="P1443" t="s">
        <v>138</v>
      </c>
      <c r="Q1443" t="s">
        <v>114</v>
      </c>
      <c r="R1443" t="s">
        <v>114</v>
      </c>
      <c r="S1443" t="s">
        <v>114</v>
      </c>
      <c r="T1443" t="s">
        <v>114</v>
      </c>
      <c r="U1443" t="s">
        <v>114</v>
      </c>
      <c r="V1443" t="s">
        <v>23</v>
      </c>
      <c r="W1443" s="5">
        <v>43469</v>
      </c>
      <c r="X1443" s="3" t="s">
        <v>151</v>
      </c>
      <c r="Y1443" s="3"/>
      <c r="Z1443" s="3" t="s">
        <v>4650</v>
      </c>
      <c r="AA1443" s="3" t="s">
        <v>114</v>
      </c>
      <c r="AB1443" s="3" t="s">
        <v>74</v>
      </c>
      <c r="AC1443" s="8">
        <v>7</v>
      </c>
      <c r="AD1443" s="3" t="s">
        <v>2761</v>
      </c>
      <c r="AE1443" s="3"/>
      <c r="AF1443" s="3" t="s">
        <v>114</v>
      </c>
      <c r="AG1443" s="8">
        <v>4</v>
      </c>
      <c r="AH1443" s="3" t="s">
        <v>74</v>
      </c>
      <c r="AI1443" s="3" t="s">
        <v>1323</v>
      </c>
      <c r="AJ1443" t="s">
        <v>114</v>
      </c>
      <c r="AK1443" t="s">
        <v>114</v>
      </c>
      <c r="AL1443" t="s">
        <v>114</v>
      </c>
      <c r="AM1443" s="43" t="b">
        <v>0</v>
      </c>
      <c r="AN1443" s="3"/>
      <c r="AO1443" s="3"/>
      <c r="AP1443" s="43" t="b">
        <v>0</v>
      </c>
      <c r="AQ1443" s="3" t="b">
        <v>0</v>
      </c>
    </row>
    <row r="1444" spans="1:43" x14ac:dyDescent="0.25">
      <c r="A1444" s="39" t="str">
        <f>_xlfn.CONCAT(Table4[[#This Row],[Order]],"-",Table4[[#This Row],[Line]])</f>
        <v>77456-11</v>
      </c>
      <c r="B1444" s="5">
        <v>43474</v>
      </c>
      <c r="C1444" s="8">
        <v>77456</v>
      </c>
      <c r="D1444" s="3" t="s">
        <v>2764</v>
      </c>
      <c r="E1444" s="8">
        <v>11</v>
      </c>
      <c r="F1444" s="8">
        <v>1</v>
      </c>
      <c r="G1444" s="3" t="s">
        <v>165</v>
      </c>
      <c r="H1444" s="8">
        <v>3</v>
      </c>
      <c r="I1444" s="43" t="b">
        <v>1</v>
      </c>
      <c r="J1444" s="43" t="b">
        <v>0</v>
      </c>
      <c r="K1444" t="s">
        <v>135</v>
      </c>
      <c r="L1444" s="43" t="b">
        <v>0</v>
      </c>
      <c r="M1444" s="43" t="b">
        <v>1</v>
      </c>
      <c r="N1444" s="43" t="b">
        <v>1</v>
      </c>
      <c r="O1444" t="s">
        <v>114</v>
      </c>
      <c r="P1444" t="s">
        <v>23</v>
      </c>
      <c r="Q1444" t="s">
        <v>114</v>
      </c>
      <c r="R1444" t="s">
        <v>114</v>
      </c>
      <c r="S1444" t="s">
        <v>114</v>
      </c>
      <c r="T1444" t="s">
        <v>114</v>
      </c>
      <c r="U1444" t="s">
        <v>114</v>
      </c>
      <c r="V1444" t="s">
        <v>114</v>
      </c>
      <c r="W1444" s="5">
        <v>43469</v>
      </c>
      <c r="X1444" s="3" t="s">
        <v>151</v>
      </c>
      <c r="Y1444" s="3"/>
      <c r="Z1444" s="3" t="s">
        <v>4651</v>
      </c>
      <c r="AA1444" s="3" t="s">
        <v>114</v>
      </c>
      <c r="AB1444" s="3" t="s">
        <v>74</v>
      </c>
      <c r="AC1444" s="8">
        <v>7</v>
      </c>
      <c r="AD1444" s="3" t="s">
        <v>2763</v>
      </c>
      <c r="AE1444" s="3"/>
      <c r="AF1444" s="3" t="s">
        <v>114</v>
      </c>
      <c r="AG1444" s="8">
        <v>3</v>
      </c>
      <c r="AH1444" s="3" t="s">
        <v>74</v>
      </c>
      <c r="AI1444" s="3" t="s">
        <v>1323</v>
      </c>
      <c r="AJ1444" t="s">
        <v>114</v>
      </c>
      <c r="AK1444" t="s">
        <v>114</v>
      </c>
      <c r="AL1444" t="s">
        <v>114</v>
      </c>
      <c r="AM1444" s="43" t="b">
        <v>0</v>
      </c>
      <c r="AN1444" s="3"/>
      <c r="AO1444" s="3"/>
      <c r="AP1444" s="43" t="b">
        <v>0</v>
      </c>
      <c r="AQ1444" s="3" t="b">
        <v>0</v>
      </c>
    </row>
    <row r="1445" spans="1:43" x14ac:dyDescent="0.25">
      <c r="A1445" s="39" t="str">
        <f>_xlfn.CONCAT(Table4[[#This Row],[Order]],"-",Table4[[#This Row],[Line]])</f>
        <v>77465-1</v>
      </c>
      <c r="B1445" s="59">
        <v>43481</v>
      </c>
      <c r="C1445" s="57">
        <v>77465</v>
      </c>
      <c r="D1445" s="58" t="s">
        <v>2756</v>
      </c>
      <c r="E1445" s="57">
        <v>1</v>
      </c>
      <c r="F1445" s="57">
        <v>1</v>
      </c>
      <c r="G1445" s="58" t="s">
        <v>42</v>
      </c>
      <c r="H1445" s="57">
        <v>1</v>
      </c>
      <c r="I1445" s="43" t="b">
        <v>0</v>
      </c>
      <c r="J1445" s="43" t="b">
        <v>0</v>
      </c>
      <c r="K1445" t="s">
        <v>114</v>
      </c>
      <c r="L1445" s="43" t="b">
        <v>0</v>
      </c>
      <c r="M1445" s="43" t="b">
        <v>0</v>
      </c>
      <c r="N1445" s="43" t="b">
        <v>0</v>
      </c>
      <c r="O1445" t="s">
        <v>114</v>
      </c>
      <c r="P1445" t="s">
        <v>114</v>
      </c>
      <c r="Q1445" t="s">
        <v>114</v>
      </c>
      <c r="R1445" t="s">
        <v>114</v>
      </c>
      <c r="S1445" t="s">
        <v>114</v>
      </c>
      <c r="T1445" t="s">
        <v>114</v>
      </c>
      <c r="U1445" t="s">
        <v>114</v>
      </c>
      <c r="V1445" t="s">
        <v>114</v>
      </c>
      <c r="W1445" s="5">
        <v>43476</v>
      </c>
      <c r="X1445" s="58" t="s">
        <v>114</v>
      </c>
      <c r="Y1445" s="58"/>
      <c r="Z1445" s="58" t="s">
        <v>175</v>
      </c>
      <c r="AA1445" s="58" t="s">
        <v>114</v>
      </c>
      <c r="AB1445" s="58" t="s">
        <v>74</v>
      </c>
      <c r="AC1445" s="57">
        <v>12</v>
      </c>
      <c r="AD1445" s="58" t="s">
        <v>2755</v>
      </c>
      <c r="AE1445" s="59"/>
      <c r="AF1445" s="58" t="s">
        <v>114</v>
      </c>
      <c r="AG1445" s="57">
        <v>1</v>
      </c>
      <c r="AH1445" s="3" t="s">
        <v>74</v>
      </c>
      <c r="AI1445" s="3" t="s">
        <v>1331</v>
      </c>
      <c r="AJ1445" t="s">
        <v>114</v>
      </c>
      <c r="AK1445" t="s">
        <v>114</v>
      </c>
      <c r="AL1445" t="s">
        <v>114</v>
      </c>
      <c r="AM1445" s="43" t="b">
        <v>0</v>
      </c>
      <c r="AN1445" s="3"/>
      <c r="AO1445" s="3"/>
      <c r="AP1445" s="43" t="b">
        <v>0</v>
      </c>
      <c r="AQ1445" s="3" t="b">
        <v>0</v>
      </c>
    </row>
    <row r="1446" spans="1:43" x14ac:dyDescent="0.25">
      <c r="A1446" s="39" t="str">
        <f>_xlfn.CONCAT(Table4[[#This Row],[Order]],"-",Table4[[#This Row],[Line]])</f>
        <v>77467-1</v>
      </c>
      <c r="B1446" s="59">
        <v>43461</v>
      </c>
      <c r="C1446" s="57">
        <v>77467</v>
      </c>
      <c r="D1446" s="58" t="s">
        <v>2161</v>
      </c>
      <c r="E1446" s="57">
        <v>1</v>
      </c>
      <c r="F1446" s="57">
        <v>1</v>
      </c>
      <c r="G1446" s="58" t="s">
        <v>4428</v>
      </c>
      <c r="H1446" s="57">
        <v>28</v>
      </c>
      <c r="I1446" s="43" t="b">
        <v>1</v>
      </c>
      <c r="J1446" s="43" t="b">
        <v>1</v>
      </c>
      <c r="K1446" t="s">
        <v>135</v>
      </c>
      <c r="L1446" s="43" t="b">
        <v>1</v>
      </c>
      <c r="M1446" s="43" t="b">
        <v>1</v>
      </c>
      <c r="N1446" s="43" t="b">
        <v>1</v>
      </c>
      <c r="O1446" t="s">
        <v>114</v>
      </c>
      <c r="P1446" t="s">
        <v>138</v>
      </c>
      <c r="Q1446" t="s">
        <v>114</v>
      </c>
      <c r="R1446" t="s">
        <v>114</v>
      </c>
      <c r="S1446" t="s">
        <v>114</v>
      </c>
      <c r="T1446" t="s">
        <v>114</v>
      </c>
      <c r="U1446" t="s">
        <v>114</v>
      </c>
      <c r="V1446" t="s">
        <v>114</v>
      </c>
      <c r="W1446" s="5">
        <v>43454</v>
      </c>
      <c r="X1446" s="58" t="s">
        <v>114</v>
      </c>
      <c r="Y1446" s="58" t="s">
        <v>4652</v>
      </c>
      <c r="Z1446" s="58" t="s">
        <v>4653</v>
      </c>
      <c r="AA1446" s="58" t="s">
        <v>45</v>
      </c>
      <c r="AB1446" s="58" t="s">
        <v>112</v>
      </c>
      <c r="AC1446" s="57">
        <v>1</v>
      </c>
      <c r="AD1446" s="58" t="s">
        <v>2160</v>
      </c>
      <c r="AE1446" s="59">
        <v>43451</v>
      </c>
      <c r="AF1446" s="58" t="s">
        <v>114</v>
      </c>
      <c r="AG1446" s="57">
        <v>28</v>
      </c>
      <c r="AH1446" s="3" t="s">
        <v>74</v>
      </c>
      <c r="AI1446" s="3" t="s">
        <v>1325</v>
      </c>
      <c r="AJ1446" t="s">
        <v>114</v>
      </c>
      <c r="AK1446" t="s">
        <v>114</v>
      </c>
      <c r="AL1446" t="s">
        <v>114</v>
      </c>
      <c r="AM1446" s="43" t="b">
        <v>1</v>
      </c>
      <c r="AN1446" s="3">
        <v>43461.361701192101</v>
      </c>
      <c r="AO1446" s="3"/>
      <c r="AP1446" s="43" t="b">
        <v>1</v>
      </c>
      <c r="AQ1446" s="3" t="b">
        <v>1</v>
      </c>
    </row>
    <row r="1447" spans="1:43" x14ac:dyDescent="0.25">
      <c r="A1447" s="39" t="str">
        <f>_xlfn.CONCAT(Table4[[#This Row],[Order]],"-",Table4[[#This Row],[Line]])</f>
        <v>77475-1</v>
      </c>
      <c r="B1447" s="59">
        <v>43473</v>
      </c>
      <c r="C1447" s="57">
        <v>77475</v>
      </c>
      <c r="D1447" s="58" t="s">
        <v>4420</v>
      </c>
      <c r="E1447" s="57">
        <v>1</v>
      </c>
      <c r="F1447" s="57">
        <v>1</v>
      </c>
      <c r="G1447" s="58" t="s">
        <v>165</v>
      </c>
      <c r="H1447" s="57">
        <v>1</v>
      </c>
      <c r="I1447" s="43" t="b">
        <v>1</v>
      </c>
      <c r="J1447" s="43" t="b">
        <v>1</v>
      </c>
      <c r="K1447" t="s">
        <v>114</v>
      </c>
      <c r="L1447" s="43" t="b">
        <v>1</v>
      </c>
      <c r="M1447" s="43" t="b">
        <v>1</v>
      </c>
      <c r="N1447" s="43" t="b">
        <v>1</v>
      </c>
      <c r="O1447" t="s">
        <v>114</v>
      </c>
      <c r="P1447" t="s">
        <v>114</v>
      </c>
      <c r="Q1447" t="s">
        <v>114</v>
      </c>
      <c r="R1447" t="s">
        <v>114</v>
      </c>
      <c r="S1447" t="s">
        <v>114</v>
      </c>
      <c r="T1447" t="s">
        <v>114</v>
      </c>
      <c r="U1447" t="s">
        <v>114</v>
      </c>
      <c r="V1447" t="s">
        <v>114</v>
      </c>
      <c r="W1447" s="5">
        <v>43468</v>
      </c>
      <c r="X1447" s="58" t="s">
        <v>151</v>
      </c>
      <c r="Y1447" s="58"/>
      <c r="Z1447" s="58" t="s">
        <v>317</v>
      </c>
      <c r="AA1447" s="58" t="s">
        <v>45</v>
      </c>
      <c r="AB1447" s="58" t="s">
        <v>112</v>
      </c>
      <c r="AC1447" s="57">
        <v>12</v>
      </c>
      <c r="AD1447" s="58" t="s">
        <v>4419</v>
      </c>
      <c r="AE1447" s="59"/>
      <c r="AF1447" s="58" t="s">
        <v>114</v>
      </c>
      <c r="AG1447" s="57">
        <v>1</v>
      </c>
      <c r="AH1447" s="3" t="s">
        <v>74</v>
      </c>
      <c r="AI1447" s="3" t="s">
        <v>1334</v>
      </c>
      <c r="AJ1447" t="s">
        <v>114</v>
      </c>
      <c r="AK1447" t="s">
        <v>23</v>
      </c>
      <c r="AL1447" t="s">
        <v>114</v>
      </c>
      <c r="AM1447" s="43" t="b">
        <v>0</v>
      </c>
      <c r="AN1447" s="3"/>
      <c r="AO1447" s="3"/>
      <c r="AP1447" s="43" t="b">
        <v>0</v>
      </c>
      <c r="AQ1447" s="3" t="b">
        <v>1</v>
      </c>
    </row>
    <row r="1448" spans="1:43" x14ac:dyDescent="0.25">
      <c r="A1448" s="39" t="str">
        <f>_xlfn.CONCAT(Table4[[#This Row],[Order]],"-",Table4[[#This Row],[Line]])</f>
        <v>77475-2</v>
      </c>
      <c r="B1448" s="5">
        <v>43473</v>
      </c>
      <c r="C1448" s="8">
        <v>77475</v>
      </c>
      <c r="D1448" s="3" t="s">
        <v>4420</v>
      </c>
      <c r="E1448" s="8">
        <v>2</v>
      </c>
      <c r="F1448" s="8">
        <v>1</v>
      </c>
      <c r="G1448" s="3" t="s">
        <v>165</v>
      </c>
      <c r="H1448" s="8">
        <v>1</v>
      </c>
      <c r="I1448" s="43" t="b">
        <v>1</v>
      </c>
      <c r="J1448" s="43" t="b">
        <v>1</v>
      </c>
      <c r="K1448" t="s">
        <v>114</v>
      </c>
      <c r="L1448" s="43" t="b">
        <v>1</v>
      </c>
      <c r="M1448" s="43" t="b">
        <v>1</v>
      </c>
      <c r="N1448" s="43" t="b">
        <v>1</v>
      </c>
      <c r="O1448" t="s">
        <v>114</v>
      </c>
      <c r="P1448" t="s">
        <v>114</v>
      </c>
      <c r="Q1448" t="s">
        <v>114</v>
      </c>
      <c r="R1448" t="s">
        <v>114</v>
      </c>
      <c r="S1448" t="s">
        <v>114</v>
      </c>
      <c r="T1448" t="s">
        <v>114</v>
      </c>
      <c r="U1448" t="s">
        <v>114</v>
      </c>
      <c r="V1448" t="s">
        <v>114</v>
      </c>
      <c r="W1448" s="5">
        <v>43468</v>
      </c>
      <c r="X1448" s="3" t="s">
        <v>151</v>
      </c>
      <c r="Y1448" s="3"/>
      <c r="Z1448" s="3" t="s">
        <v>317</v>
      </c>
      <c r="AA1448" s="3" t="s">
        <v>45</v>
      </c>
      <c r="AB1448" s="3" t="s">
        <v>112</v>
      </c>
      <c r="AC1448" s="8">
        <v>12</v>
      </c>
      <c r="AD1448" s="3" t="s">
        <v>4421</v>
      </c>
      <c r="AE1448" s="3"/>
      <c r="AF1448" s="3" t="s">
        <v>114</v>
      </c>
      <c r="AG1448" s="8">
        <v>1</v>
      </c>
      <c r="AH1448" s="3" t="s">
        <v>74</v>
      </c>
      <c r="AI1448" s="3" t="s">
        <v>1334</v>
      </c>
      <c r="AJ1448" t="s">
        <v>114</v>
      </c>
      <c r="AK1448" t="s">
        <v>23</v>
      </c>
      <c r="AL1448" t="s">
        <v>114</v>
      </c>
      <c r="AM1448" s="43" t="b">
        <v>0</v>
      </c>
      <c r="AN1448" s="3"/>
      <c r="AO1448" s="3"/>
      <c r="AP1448" s="43" t="b">
        <v>0</v>
      </c>
      <c r="AQ1448" s="3" t="b">
        <v>1</v>
      </c>
    </row>
    <row r="1449" spans="1:43" x14ac:dyDescent="0.25">
      <c r="A1449" s="39" t="str">
        <f>_xlfn.CONCAT(Table4[[#This Row],[Order]],"-",Table4[[#This Row],[Line]])</f>
        <v>77476-1</v>
      </c>
      <c r="B1449" s="1">
        <v>43475</v>
      </c>
      <c r="C1449" s="10">
        <v>77476</v>
      </c>
      <c r="D1449" s="7" t="s">
        <v>3657</v>
      </c>
      <c r="E1449" s="10">
        <v>1</v>
      </c>
      <c r="F1449" s="10">
        <v>1</v>
      </c>
      <c r="G1449" s="7" t="s">
        <v>42</v>
      </c>
      <c r="H1449" s="10">
        <v>6</v>
      </c>
      <c r="I1449" s="43" t="b">
        <v>0</v>
      </c>
      <c r="J1449" s="43" t="b">
        <v>0</v>
      </c>
      <c r="K1449" t="s">
        <v>114</v>
      </c>
      <c r="L1449" s="43" t="b">
        <v>0</v>
      </c>
      <c r="M1449" s="43" t="b">
        <v>0</v>
      </c>
      <c r="N1449" s="43" t="b">
        <v>0</v>
      </c>
      <c r="O1449" t="s">
        <v>114</v>
      </c>
      <c r="P1449" t="s">
        <v>114</v>
      </c>
      <c r="Q1449" t="s">
        <v>114</v>
      </c>
      <c r="R1449" t="s">
        <v>114</v>
      </c>
      <c r="S1449" t="s">
        <v>114</v>
      </c>
      <c r="T1449" t="s">
        <v>114</v>
      </c>
      <c r="U1449" t="s">
        <v>114</v>
      </c>
      <c r="V1449" t="s">
        <v>114</v>
      </c>
      <c r="W1449" s="5">
        <v>43472</v>
      </c>
      <c r="X1449" s="7" t="s">
        <v>114</v>
      </c>
      <c r="Y1449" s="7"/>
      <c r="Z1449" s="7" t="s">
        <v>195</v>
      </c>
      <c r="AA1449" s="7" t="s">
        <v>114</v>
      </c>
      <c r="AB1449" s="7" t="s">
        <v>74</v>
      </c>
      <c r="AC1449" s="10">
        <v>10</v>
      </c>
      <c r="AD1449" s="7" t="s">
        <v>160</v>
      </c>
      <c r="AE1449" s="7"/>
      <c r="AF1449" s="7" t="s">
        <v>114</v>
      </c>
      <c r="AG1449" s="10">
        <v>6</v>
      </c>
      <c r="AH1449" s="3" t="s">
        <v>74</v>
      </c>
      <c r="AI1449" s="3" t="s">
        <v>1319</v>
      </c>
      <c r="AJ1449" t="s">
        <v>114</v>
      </c>
      <c r="AK1449" t="s">
        <v>114</v>
      </c>
      <c r="AL1449" t="s">
        <v>114</v>
      </c>
      <c r="AM1449" s="43" t="b">
        <v>0</v>
      </c>
      <c r="AN1449" s="3"/>
      <c r="AO1449" s="3"/>
      <c r="AP1449" s="43" t="b">
        <v>0</v>
      </c>
      <c r="AQ1449" s="3" t="b">
        <v>0</v>
      </c>
    </row>
    <row r="1450" spans="1:43" x14ac:dyDescent="0.25">
      <c r="A1450" s="39" t="str">
        <f>_xlfn.CONCAT(Table4[[#This Row],[Order]],"-",Table4[[#This Row],[Line]])</f>
        <v>77476-2</v>
      </c>
      <c r="B1450" s="5">
        <v>43475</v>
      </c>
      <c r="C1450" s="8">
        <v>77476</v>
      </c>
      <c r="D1450" s="3" t="s">
        <v>3658</v>
      </c>
      <c r="E1450" s="8">
        <v>2</v>
      </c>
      <c r="F1450" s="8">
        <v>1</v>
      </c>
      <c r="G1450" s="3" t="s">
        <v>42</v>
      </c>
      <c r="H1450" s="8">
        <v>4</v>
      </c>
      <c r="I1450" s="43" t="b">
        <v>0</v>
      </c>
      <c r="J1450" s="43" t="b">
        <v>0</v>
      </c>
      <c r="K1450" t="s">
        <v>114</v>
      </c>
      <c r="L1450" s="43" t="b">
        <v>0</v>
      </c>
      <c r="M1450" s="43" t="b">
        <v>0</v>
      </c>
      <c r="N1450" s="43" t="b">
        <v>0</v>
      </c>
      <c r="O1450" t="s">
        <v>114</v>
      </c>
      <c r="P1450" t="s">
        <v>114</v>
      </c>
      <c r="Q1450" t="s">
        <v>114</v>
      </c>
      <c r="R1450" t="s">
        <v>114</v>
      </c>
      <c r="S1450" t="s">
        <v>114</v>
      </c>
      <c r="T1450" t="s">
        <v>114</v>
      </c>
      <c r="U1450" t="s">
        <v>114</v>
      </c>
      <c r="V1450" t="s">
        <v>114</v>
      </c>
      <c r="W1450" s="5">
        <v>43472</v>
      </c>
      <c r="X1450" s="3" t="s">
        <v>114</v>
      </c>
      <c r="Y1450" s="3"/>
      <c r="Z1450" s="3" t="s">
        <v>47</v>
      </c>
      <c r="AA1450" s="3" t="s">
        <v>114</v>
      </c>
      <c r="AB1450" s="3" t="s">
        <v>74</v>
      </c>
      <c r="AC1450" s="8">
        <v>10</v>
      </c>
      <c r="AD1450" s="3" t="s">
        <v>3005</v>
      </c>
      <c r="AE1450" s="3"/>
      <c r="AF1450" s="3" t="s">
        <v>114</v>
      </c>
      <c r="AG1450" s="8">
        <v>4</v>
      </c>
      <c r="AH1450" s="3" t="s">
        <v>74</v>
      </c>
      <c r="AI1450" s="3" t="s">
        <v>1319</v>
      </c>
      <c r="AJ1450" t="s">
        <v>114</v>
      </c>
      <c r="AK1450" t="s">
        <v>114</v>
      </c>
      <c r="AL1450" t="s">
        <v>114</v>
      </c>
      <c r="AM1450" s="43" t="b">
        <v>0</v>
      </c>
      <c r="AN1450" s="3"/>
      <c r="AO1450" s="3"/>
      <c r="AP1450" s="43" t="b">
        <v>0</v>
      </c>
      <c r="AQ1450" s="3" t="b">
        <v>0</v>
      </c>
    </row>
    <row r="1451" spans="1:43" x14ac:dyDescent="0.25">
      <c r="A1451" s="39" t="str">
        <f>_xlfn.CONCAT(Table4[[#This Row],[Order]],"-",Table4[[#This Row],[Line]])</f>
        <v>77476-3</v>
      </c>
      <c r="B1451" s="5">
        <v>43475</v>
      </c>
      <c r="C1451" s="8">
        <v>77476</v>
      </c>
      <c r="D1451" s="3" t="s">
        <v>3659</v>
      </c>
      <c r="E1451" s="8">
        <v>3</v>
      </c>
      <c r="F1451" s="8">
        <v>1</v>
      </c>
      <c r="G1451" s="3" t="s">
        <v>42</v>
      </c>
      <c r="H1451" s="8">
        <v>6</v>
      </c>
      <c r="I1451" s="43" t="b">
        <v>0</v>
      </c>
      <c r="J1451" s="43" t="b">
        <v>0</v>
      </c>
      <c r="K1451" t="s">
        <v>114</v>
      </c>
      <c r="L1451" s="43" t="b">
        <v>0</v>
      </c>
      <c r="M1451" s="43" t="b">
        <v>0</v>
      </c>
      <c r="N1451" s="43" t="b">
        <v>0</v>
      </c>
      <c r="O1451" t="s">
        <v>114</v>
      </c>
      <c r="P1451" t="s">
        <v>114</v>
      </c>
      <c r="Q1451" t="s">
        <v>114</v>
      </c>
      <c r="R1451" t="s">
        <v>114</v>
      </c>
      <c r="S1451" t="s">
        <v>114</v>
      </c>
      <c r="T1451" t="s">
        <v>114</v>
      </c>
      <c r="U1451" t="s">
        <v>114</v>
      </c>
      <c r="V1451" t="s">
        <v>114</v>
      </c>
      <c r="W1451" s="5">
        <v>43472</v>
      </c>
      <c r="X1451" s="3" t="s">
        <v>114</v>
      </c>
      <c r="Y1451" s="3"/>
      <c r="Z1451" s="3" t="s">
        <v>47</v>
      </c>
      <c r="AA1451" s="3" t="s">
        <v>114</v>
      </c>
      <c r="AB1451" s="3" t="s">
        <v>74</v>
      </c>
      <c r="AC1451" s="8">
        <v>10</v>
      </c>
      <c r="AD1451" s="3" t="s">
        <v>2160</v>
      </c>
      <c r="AE1451" s="3"/>
      <c r="AF1451" s="3" t="s">
        <v>114</v>
      </c>
      <c r="AG1451" s="8">
        <v>6</v>
      </c>
      <c r="AH1451" s="3" t="s">
        <v>74</v>
      </c>
      <c r="AI1451" s="3" t="s">
        <v>1319</v>
      </c>
      <c r="AJ1451" t="s">
        <v>114</v>
      </c>
      <c r="AK1451" t="s">
        <v>114</v>
      </c>
      <c r="AL1451" t="s">
        <v>114</v>
      </c>
      <c r="AM1451" s="43" t="b">
        <v>0</v>
      </c>
      <c r="AN1451" s="3"/>
      <c r="AO1451" s="3"/>
      <c r="AP1451" s="43" t="b">
        <v>0</v>
      </c>
      <c r="AQ1451" s="3" t="b">
        <v>0</v>
      </c>
    </row>
    <row r="1452" spans="1:43" x14ac:dyDescent="0.25">
      <c r="A1452" s="39" t="str">
        <f>_xlfn.CONCAT(Table4[[#This Row],[Order]],"-",Table4[[#This Row],[Line]])</f>
        <v>77479-1</v>
      </c>
      <c r="B1452" s="6">
        <v>43570</v>
      </c>
      <c r="C1452" s="9">
        <v>77479</v>
      </c>
      <c r="D1452" s="4" t="s">
        <v>2559</v>
      </c>
      <c r="E1452" s="9">
        <v>1</v>
      </c>
      <c r="F1452" s="9">
        <v>1</v>
      </c>
      <c r="G1452" s="4" t="s">
        <v>42</v>
      </c>
      <c r="H1452" s="9">
        <v>1</v>
      </c>
      <c r="I1452" s="43" t="b">
        <v>0</v>
      </c>
      <c r="J1452" s="43" t="b">
        <v>0</v>
      </c>
      <c r="K1452" t="s">
        <v>114</v>
      </c>
      <c r="L1452" s="43" t="b">
        <v>0</v>
      </c>
      <c r="M1452" s="43" t="b">
        <v>0</v>
      </c>
      <c r="N1452" s="43" t="b">
        <v>0</v>
      </c>
      <c r="O1452" t="s">
        <v>114</v>
      </c>
      <c r="P1452" t="s">
        <v>114</v>
      </c>
      <c r="Q1452" t="s">
        <v>114</v>
      </c>
      <c r="R1452" t="s">
        <v>114</v>
      </c>
      <c r="S1452" t="s">
        <v>114</v>
      </c>
      <c r="T1452" t="s">
        <v>114</v>
      </c>
      <c r="U1452" t="s">
        <v>114</v>
      </c>
      <c r="V1452" t="s">
        <v>114</v>
      </c>
      <c r="W1452" s="6">
        <v>43565</v>
      </c>
      <c r="X1452" s="4" t="s">
        <v>114</v>
      </c>
      <c r="Y1452" s="4"/>
      <c r="Z1452" s="4" t="s">
        <v>5193</v>
      </c>
      <c r="AA1452" s="4" t="s">
        <v>114</v>
      </c>
      <c r="AB1452" s="4" t="s">
        <v>74</v>
      </c>
      <c r="AC1452" s="9">
        <v>12</v>
      </c>
      <c r="AD1452" s="4" t="s">
        <v>2558</v>
      </c>
      <c r="AE1452" s="6"/>
      <c r="AF1452" s="4" t="s">
        <v>114</v>
      </c>
      <c r="AG1452" s="9">
        <v>1</v>
      </c>
      <c r="AH1452" s="3" t="s">
        <v>74</v>
      </c>
      <c r="AI1452" s="3" t="s">
        <v>1327</v>
      </c>
      <c r="AJ1452" t="s">
        <v>114</v>
      </c>
      <c r="AK1452" t="s">
        <v>114</v>
      </c>
      <c r="AL1452" t="s">
        <v>114</v>
      </c>
      <c r="AM1452" s="43" t="b">
        <v>0</v>
      </c>
      <c r="AN1452" s="3"/>
      <c r="AO1452" s="3"/>
      <c r="AP1452" s="43" t="b">
        <v>0</v>
      </c>
      <c r="AQ1452" s="3" t="b">
        <v>0</v>
      </c>
    </row>
    <row r="1453" spans="1:43" x14ac:dyDescent="0.25">
      <c r="A1453" s="39" t="str">
        <f>_xlfn.CONCAT(Table4[[#This Row],[Order]],"-",Table4[[#This Row],[Line]])</f>
        <v>77480-1</v>
      </c>
      <c r="B1453" s="59">
        <v>43474</v>
      </c>
      <c r="C1453" s="57">
        <v>77480</v>
      </c>
      <c r="D1453" s="58" t="s">
        <v>3438</v>
      </c>
      <c r="E1453" s="57">
        <v>1</v>
      </c>
      <c r="F1453" s="57">
        <v>1</v>
      </c>
      <c r="G1453" s="58" t="s">
        <v>29</v>
      </c>
      <c r="H1453" s="57">
        <v>3</v>
      </c>
      <c r="I1453" s="43" t="b">
        <v>1</v>
      </c>
      <c r="J1453" s="43" t="b">
        <v>1</v>
      </c>
      <c r="K1453" t="s">
        <v>135</v>
      </c>
      <c r="L1453" s="43" t="b">
        <v>1</v>
      </c>
      <c r="M1453" s="43" t="b">
        <v>1</v>
      </c>
      <c r="N1453" s="43" t="b">
        <v>1</v>
      </c>
      <c r="O1453" t="s">
        <v>114</v>
      </c>
      <c r="P1453" t="s">
        <v>114</v>
      </c>
      <c r="Q1453" t="s">
        <v>114</v>
      </c>
      <c r="R1453" t="s">
        <v>114</v>
      </c>
      <c r="S1453" t="s">
        <v>114</v>
      </c>
      <c r="T1453" t="s">
        <v>114</v>
      </c>
      <c r="U1453" t="s">
        <v>114</v>
      </c>
      <c r="V1453" t="s">
        <v>114</v>
      </c>
      <c r="W1453" s="6">
        <v>43469</v>
      </c>
      <c r="X1453" s="58" t="s">
        <v>114</v>
      </c>
      <c r="Y1453" s="58" t="s">
        <v>5435</v>
      </c>
      <c r="Z1453" s="58" t="s">
        <v>4654</v>
      </c>
      <c r="AA1453" s="58" t="s">
        <v>114</v>
      </c>
      <c r="AB1453" s="58" t="s">
        <v>74</v>
      </c>
      <c r="AC1453" s="57">
        <v>12</v>
      </c>
      <c r="AD1453" s="58" t="s">
        <v>3437</v>
      </c>
      <c r="AE1453" s="59">
        <v>43464</v>
      </c>
      <c r="AF1453" s="58" t="s">
        <v>114</v>
      </c>
      <c r="AG1453" s="57">
        <v>6</v>
      </c>
      <c r="AH1453" s="3" t="s">
        <v>74</v>
      </c>
      <c r="AI1453" s="3" t="s">
        <v>1327</v>
      </c>
      <c r="AJ1453" t="s">
        <v>114</v>
      </c>
      <c r="AK1453" t="s">
        <v>114</v>
      </c>
      <c r="AL1453" t="s">
        <v>114</v>
      </c>
      <c r="AM1453" s="43" t="b">
        <v>0</v>
      </c>
      <c r="AN1453" s="3"/>
      <c r="AO1453" s="3"/>
      <c r="AP1453" s="43" t="b">
        <v>0</v>
      </c>
      <c r="AQ1453" s="3" t="b">
        <v>0</v>
      </c>
    </row>
    <row r="1454" spans="1:43" x14ac:dyDescent="0.25">
      <c r="A1454" s="39" t="str">
        <f>_xlfn.CONCAT(Table4[[#This Row],[Order]],"-",Table4[[#This Row],[Line]])</f>
        <v>77481-1</v>
      </c>
      <c r="B1454" s="59">
        <v>43472</v>
      </c>
      <c r="C1454" s="57">
        <v>77481</v>
      </c>
      <c r="D1454" s="58" t="s">
        <v>2766</v>
      </c>
      <c r="E1454" s="57">
        <v>1</v>
      </c>
      <c r="F1454" s="57">
        <v>1</v>
      </c>
      <c r="G1454" s="58" t="s">
        <v>29</v>
      </c>
      <c r="H1454" s="57">
        <v>1</v>
      </c>
      <c r="I1454" s="43" t="b">
        <v>1</v>
      </c>
      <c r="J1454" s="43" t="b">
        <v>1</v>
      </c>
      <c r="K1454" t="s">
        <v>135</v>
      </c>
      <c r="L1454" s="43" t="b">
        <v>1</v>
      </c>
      <c r="M1454" s="43" t="b">
        <v>1</v>
      </c>
      <c r="N1454" s="43" t="b">
        <v>1</v>
      </c>
      <c r="O1454" t="s">
        <v>114</v>
      </c>
      <c r="P1454" t="s">
        <v>114</v>
      </c>
      <c r="Q1454" t="s">
        <v>114</v>
      </c>
      <c r="R1454" t="s">
        <v>114</v>
      </c>
      <c r="S1454" t="s">
        <v>114</v>
      </c>
      <c r="T1454" t="s">
        <v>114</v>
      </c>
      <c r="U1454" t="s">
        <v>114</v>
      </c>
      <c r="V1454" t="s">
        <v>114</v>
      </c>
      <c r="W1454" s="5">
        <v>43467</v>
      </c>
      <c r="X1454" s="58" t="s">
        <v>114</v>
      </c>
      <c r="Y1454" s="58" t="s">
        <v>4759</v>
      </c>
      <c r="Z1454" s="58" t="s">
        <v>53</v>
      </c>
      <c r="AA1454" s="58" t="s">
        <v>114</v>
      </c>
      <c r="AB1454" s="58" t="s">
        <v>74</v>
      </c>
      <c r="AC1454" s="57">
        <v>12</v>
      </c>
      <c r="AD1454" s="58" t="s">
        <v>160</v>
      </c>
      <c r="AE1454" s="59">
        <v>43457</v>
      </c>
      <c r="AF1454" s="58" t="s">
        <v>114</v>
      </c>
      <c r="AG1454" s="57">
        <v>1</v>
      </c>
      <c r="AH1454" s="3" t="s">
        <v>74</v>
      </c>
      <c r="AI1454" s="3" t="s">
        <v>1331</v>
      </c>
      <c r="AJ1454" t="s">
        <v>114</v>
      </c>
      <c r="AK1454" t="s">
        <v>114</v>
      </c>
      <c r="AL1454" t="s">
        <v>114</v>
      </c>
      <c r="AM1454" s="43" t="b">
        <v>0</v>
      </c>
      <c r="AN1454" s="3"/>
      <c r="AO1454" s="3"/>
      <c r="AP1454" s="43" t="b">
        <v>0</v>
      </c>
      <c r="AQ1454" s="3" t="b">
        <v>0</v>
      </c>
    </row>
    <row r="1455" spans="1:43" x14ac:dyDescent="0.25">
      <c r="A1455" s="39" t="str">
        <f>_xlfn.CONCAT(Table4[[#This Row],[Order]],"-",Table4[[#This Row],[Line]])</f>
        <v>77481-2</v>
      </c>
      <c r="B1455" s="59">
        <v>43472</v>
      </c>
      <c r="C1455" s="57">
        <v>77481</v>
      </c>
      <c r="D1455" s="58" t="s">
        <v>2768</v>
      </c>
      <c r="E1455" s="57">
        <v>2</v>
      </c>
      <c r="F1455" s="57">
        <v>1</v>
      </c>
      <c r="G1455" s="58" t="s">
        <v>29</v>
      </c>
      <c r="H1455" s="57">
        <v>1</v>
      </c>
      <c r="I1455" s="43" t="b">
        <v>1</v>
      </c>
      <c r="J1455" s="43" t="b">
        <v>1</v>
      </c>
      <c r="K1455" t="s">
        <v>135</v>
      </c>
      <c r="L1455" s="43" t="b">
        <v>1</v>
      </c>
      <c r="M1455" s="43" t="b">
        <v>1</v>
      </c>
      <c r="N1455" s="43" t="b">
        <v>1</v>
      </c>
      <c r="O1455" t="s">
        <v>114</v>
      </c>
      <c r="P1455" t="s">
        <v>114</v>
      </c>
      <c r="Q1455" t="s">
        <v>114</v>
      </c>
      <c r="R1455" t="s">
        <v>114</v>
      </c>
      <c r="S1455" t="s">
        <v>114</v>
      </c>
      <c r="T1455" t="s">
        <v>114</v>
      </c>
      <c r="U1455" t="s">
        <v>114</v>
      </c>
      <c r="V1455" t="s">
        <v>114</v>
      </c>
      <c r="W1455" s="5">
        <v>43467</v>
      </c>
      <c r="X1455" s="58" t="s">
        <v>114</v>
      </c>
      <c r="Y1455" s="58" t="s">
        <v>4760</v>
      </c>
      <c r="Z1455" s="58" t="s">
        <v>53</v>
      </c>
      <c r="AA1455" s="58" t="s">
        <v>114</v>
      </c>
      <c r="AB1455" s="58" t="s">
        <v>74</v>
      </c>
      <c r="AC1455" s="57">
        <v>12</v>
      </c>
      <c r="AD1455" s="58" t="s">
        <v>2767</v>
      </c>
      <c r="AE1455" s="59">
        <v>43457</v>
      </c>
      <c r="AF1455" s="58" t="s">
        <v>114</v>
      </c>
      <c r="AG1455" s="57">
        <v>1</v>
      </c>
      <c r="AH1455" s="3" t="s">
        <v>74</v>
      </c>
      <c r="AI1455" s="3" t="s">
        <v>1331</v>
      </c>
      <c r="AJ1455" t="s">
        <v>114</v>
      </c>
      <c r="AK1455" t="s">
        <v>114</v>
      </c>
      <c r="AL1455" t="s">
        <v>114</v>
      </c>
      <c r="AM1455" s="43" t="b">
        <v>0</v>
      </c>
      <c r="AN1455" s="3"/>
      <c r="AO1455" s="3"/>
      <c r="AP1455" s="43" t="b">
        <v>0</v>
      </c>
      <c r="AQ1455" s="3" t="b">
        <v>0</v>
      </c>
    </row>
    <row r="1456" spans="1:43" x14ac:dyDescent="0.25">
      <c r="A1456" s="39" t="str">
        <f>_xlfn.CONCAT(Table4[[#This Row],[Order]],"-",Table4[[#This Row],[Line]])</f>
        <v>77485-1</v>
      </c>
      <c r="B1456" s="59">
        <v>43475</v>
      </c>
      <c r="C1456" s="57">
        <v>77485</v>
      </c>
      <c r="D1456" s="58" t="s">
        <v>3080</v>
      </c>
      <c r="E1456" s="57">
        <v>1</v>
      </c>
      <c r="F1456" s="57">
        <v>1</v>
      </c>
      <c r="G1456" s="58" t="s">
        <v>165</v>
      </c>
      <c r="H1456" s="57">
        <v>4</v>
      </c>
      <c r="I1456" s="43" t="b">
        <v>1</v>
      </c>
      <c r="J1456" s="43" t="b">
        <v>0</v>
      </c>
      <c r="K1456" t="s">
        <v>114</v>
      </c>
      <c r="L1456" s="43" t="b">
        <v>0</v>
      </c>
      <c r="M1456" s="43" t="b">
        <v>0</v>
      </c>
      <c r="N1456" s="43" t="b">
        <v>0</v>
      </c>
      <c r="O1456" t="s">
        <v>114</v>
      </c>
      <c r="P1456" t="s">
        <v>114</v>
      </c>
      <c r="Q1456" t="s">
        <v>114</v>
      </c>
      <c r="R1456" t="s">
        <v>114</v>
      </c>
      <c r="S1456" t="s">
        <v>114</v>
      </c>
      <c r="T1456" t="s">
        <v>114</v>
      </c>
      <c r="U1456" t="s">
        <v>114</v>
      </c>
      <c r="V1456" t="s">
        <v>114</v>
      </c>
      <c r="W1456" s="5">
        <v>43472</v>
      </c>
      <c r="X1456" s="58" t="s">
        <v>151</v>
      </c>
      <c r="Y1456" s="58"/>
      <c r="Z1456" s="58" t="s">
        <v>2801</v>
      </c>
      <c r="AA1456" s="58" t="s">
        <v>114</v>
      </c>
      <c r="AB1456" s="58" t="s">
        <v>74</v>
      </c>
      <c r="AC1456" s="57">
        <v>12</v>
      </c>
      <c r="AD1456" s="58" t="s">
        <v>3079</v>
      </c>
      <c r="AE1456" s="59"/>
      <c r="AF1456" s="58" t="s">
        <v>114</v>
      </c>
      <c r="AG1456" s="57">
        <v>4</v>
      </c>
      <c r="AH1456" s="3" t="s">
        <v>74</v>
      </c>
      <c r="AI1456" s="3" t="s">
        <v>1331</v>
      </c>
      <c r="AJ1456" t="s">
        <v>114</v>
      </c>
      <c r="AK1456" t="s">
        <v>114</v>
      </c>
      <c r="AL1456" t="s">
        <v>114</v>
      </c>
      <c r="AM1456" s="43" t="b">
        <v>0</v>
      </c>
      <c r="AN1456" s="3"/>
      <c r="AO1456" s="3"/>
      <c r="AP1456" s="43" t="b">
        <v>0</v>
      </c>
      <c r="AQ1456" s="3" t="b">
        <v>0</v>
      </c>
    </row>
    <row r="1457" spans="1:43" x14ac:dyDescent="0.25">
      <c r="A1457" s="39" t="str">
        <f>_xlfn.CONCAT(Table4[[#This Row],[Order]],"-",Table4[[#This Row],[Line]])</f>
        <v>77485-2</v>
      </c>
      <c r="B1457" s="5">
        <v>43475</v>
      </c>
      <c r="C1457" s="8">
        <v>77485</v>
      </c>
      <c r="D1457" s="3" t="s">
        <v>3082</v>
      </c>
      <c r="E1457" s="8">
        <v>2</v>
      </c>
      <c r="F1457" s="8">
        <v>1</v>
      </c>
      <c r="G1457" s="3" t="s">
        <v>165</v>
      </c>
      <c r="H1457" s="8">
        <v>1</v>
      </c>
      <c r="I1457" s="43" t="b">
        <v>1</v>
      </c>
      <c r="J1457" s="43" t="b">
        <v>0</v>
      </c>
      <c r="K1457" t="s">
        <v>114</v>
      </c>
      <c r="L1457" s="43" t="b">
        <v>0</v>
      </c>
      <c r="M1457" s="43" t="b">
        <v>0</v>
      </c>
      <c r="N1457" s="43" t="b">
        <v>0</v>
      </c>
      <c r="O1457" t="s">
        <v>114</v>
      </c>
      <c r="P1457" t="s">
        <v>114</v>
      </c>
      <c r="Q1457" t="s">
        <v>114</v>
      </c>
      <c r="R1457" t="s">
        <v>114</v>
      </c>
      <c r="S1457" t="s">
        <v>114</v>
      </c>
      <c r="T1457" t="s">
        <v>114</v>
      </c>
      <c r="U1457" t="s">
        <v>114</v>
      </c>
      <c r="V1457" t="s">
        <v>114</v>
      </c>
      <c r="W1457" s="5">
        <v>43472</v>
      </c>
      <c r="X1457" s="3" t="s">
        <v>151</v>
      </c>
      <c r="Y1457" s="3"/>
      <c r="Z1457" s="3" t="s">
        <v>4655</v>
      </c>
      <c r="AA1457" s="3" t="s">
        <v>114</v>
      </c>
      <c r="AB1457" s="3" t="s">
        <v>74</v>
      </c>
      <c r="AC1457" s="8">
        <v>12</v>
      </c>
      <c r="AD1457" s="3" t="s">
        <v>3081</v>
      </c>
      <c r="AE1457" s="3"/>
      <c r="AF1457" s="3" t="s">
        <v>114</v>
      </c>
      <c r="AG1457" s="8">
        <v>1</v>
      </c>
      <c r="AH1457" s="3" t="s">
        <v>74</v>
      </c>
      <c r="AI1457" s="3" t="s">
        <v>1331</v>
      </c>
      <c r="AJ1457" t="s">
        <v>114</v>
      </c>
      <c r="AK1457" t="s">
        <v>114</v>
      </c>
      <c r="AL1457" t="s">
        <v>114</v>
      </c>
      <c r="AM1457" s="43" t="b">
        <v>0</v>
      </c>
      <c r="AN1457" s="3"/>
      <c r="AO1457" s="3"/>
      <c r="AP1457" s="43" t="b">
        <v>0</v>
      </c>
      <c r="AQ1457" s="3" t="b">
        <v>0</v>
      </c>
    </row>
    <row r="1458" spans="1:43" x14ac:dyDescent="0.25">
      <c r="A1458" s="39" t="str">
        <f>_xlfn.CONCAT(Table4[[#This Row],[Order]],"-",Table4[[#This Row],[Line]])</f>
        <v>77485-3</v>
      </c>
      <c r="B1458" s="5">
        <v>43475</v>
      </c>
      <c r="C1458" s="8">
        <v>77485</v>
      </c>
      <c r="D1458" s="3" t="s">
        <v>3084</v>
      </c>
      <c r="E1458" s="8">
        <v>3</v>
      </c>
      <c r="F1458" s="8">
        <v>1</v>
      </c>
      <c r="G1458" s="3" t="s">
        <v>165</v>
      </c>
      <c r="H1458" s="8">
        <v>1</v>
      </c>
      <c r="I1458" s="43" t="b">
        <v>1</v>
      </c>
      <c r="J1458" s="43" t="b">
        <v>0</v>
      </c>
      <c r="K1458" t="s">
        <v>114</v>
      </c>
      <c r="L1458" s="43" t="b">
        <v>0</v>
      </c>
      <c r="M1458" s="43" t="b">
        <v>0</v>
      </c>
      <c r="N1458" s="43" t="b">
        <v>0</v>
      </c>
      <c r="O1458" t="s">
        <v>114</v>
      </c>
      <c r="P1458" t="s">
        <v>114</v>
      </c>
      <c r="Q1458" t="s">
        <v>114</v>
      </c>
      <c r="R1458" t="s">
        <v>114</v>
      </c>
      <c r="S1458" t="s">
        <v>114</v>
      </c>
      <c r="T1458" t="s">
        <v>114</v>
      </c>
      <c r="U1458" t="s">
        <v>114</v>
      </c>
      <c r="V1458" t="s">
        <v>114</v>
      </c>
      <c r="W1458" s="5">
        <v>43472</v>
      </c>
      <c r="X1458" s="3" t="s">
        <v>151</v>
      </c>
      <c r="Y1458" s="3"/>
      <c r="Z1458" s="3" t="s">
        <v>2582</v>
      </c>
      <c r="AA1458" s="3" t="s">
        <v>114</v>
      </c>
      <c r="AB1458" s="3" t="s">
        <v>74</v>
      </c>
      <c r="AC1458" s="8">
        <v>12</v>
      </c>
      <c r="AD1458" s="3" t="s">
        <v>3083</v>
      </c>
      <c r="AE1458" s="3"/>
      <c r="AF1458" s="3" t="s">
        <v>114</v>
      </c>
      <c r="AG1458" s="8">
        <v>1</v>
      </c>
      <c r="AH1458" s="3" t="s">
        <v>74</v>
      </c>
      <c r="AI1458" s="3" t="s">
        <v>1331</v>
      </c>
      <c r="AJ1458" t="s">
        <v>114</v>
      </c>
      <c r="AK1458" t="s">
        <v>114</v>
      </c>
      <c r="AL1458" t="s">
        <v>114</v>
      </c>
      <c r="AM1458" s="43" t="b">
        <v>0</v>
      </c>
      <c r="AN1458" s="3"/>
      <c r="AO1458" s="3"/>
      <c r="AP1458" s="43" t="b">
        <v>0</v>
      </c>
      <c r="AQ1458" s="3" t="b">
        <v>0</v>
      </c>
    </row>
    <row r="1459" spans="1:43" x14ac:dyDescent="0.25">
      <c r="A1459" s="39" t="str">
        <f>_xlfn.CONCAT(Table4[[#This Row],[Order]],"-",Table4[[#This Row],[Line]])</f>
        <v>77485-4</v>
      </c>
      <c r="B1459" s="5">
        <v>43475</v>
      </c>
      <c r="C1459" s="8">
        <v>77485</v>
      </c>
      <c r="D1459" s="3" t="s">
        <v>3086</v>
      </c>
      <c r="E1459" s="8">
        <v>4</v>
      </c>
      <c r="F1459" s="8">
        <v>1</v>
      </c>
      <c r="G1459" s="3" t="s">
        <v>165</v>
      </c>
      <c r="H1459" s="8">
        <v>3</v>
      </c>
      <c r="I1459" s="43" t="b">
        <v>1</v>
      </c>
      <c r="J1459" s="43" t="b">
        <v>0</v>
      </c>
      <c r="K1459" t="s">
        <v>114</v>
      </c>
      <c r="L1459" s="43" t="b">
        <v>0</v>
      </c>
      <c r="M1459" s="43" t="b">
        <v>0</v>
      </c>
      <c r="N1459" s="43" t="b">
        <v>0</v>
      </c>
      <c r="O1459" t="s">
        <v>114</v>
      </c>
      <c r="P1459" t="s">
        <v>114</v>
      </c>
      <c r="Q1459" t="s">
        <v>114</v>
      </c>
      <c r="R1459" t="s">
        <v>114</v>
      </c>
      <c r="S1459" t="s">
        <v>114</v>
      </c>
      <c r="T1459" t="s">
        <v>114</v>
      </c>
      <c r="U1459" t="s">
        <v>114</v>
      </c>
      <c r="V1459" t="s">
        <v>114</v>
      </c>
      <c r="W1459" s="5">
        <v>43472</v>
      </c>
      <c r="X1459" s="3" t="s">
        <v>151</v>
      </c>
      <c r="Y1459" s="3"/>
      <c r="Z1459" s="3" t="s">
        <v>4655</v>
      </c>
      <c r="AA1459" s="3" t="s">
        <v>114</v>
      </c>
      <c r="AB1459" s="3" t="s">
        <v>74</v>
      </c>
      <c r="AC1459" s="8">
        <v>12</v>
      </c>
      <c r="AD1459" s="3" t="s">
        <v>3085</v>
      </c>
      <c r="AE1459" s="3"/>
      <c r="AF1459" s="3" t="s">
        <v>114</v>
      </c>
      <c r="AG1459" s="8">
        <v>3</v>
      </c>
      <c r="AH1459" s="3" t="s">
        <v>74</v>
      </c>
      <c r="AI1459" s="3" t="s">
        <v>1331</v>
      </c>
      <c r="AJ1459" t="s">
        <v>114</v>
      </c>
      <c r="AK1459" t="s">
        <v>114</v>
      </c>
      <c r="AL1459" t="s">
        <v>114</v>
      </c>
      <c r="AM1459" s="43" t="b">
        <v>0</v>
      </c>
      <c r="AN1459" s="3"/>
      <c r="AO1459" s="3"/>
      <c r="AP1459" s="43" t="b">
        <v>0</v>
      </c>
      <c r="AQ1459" s="3" t="b">
        <v>0</v>
      </c>
    </row>
    <row r="1460" spans="1:43" x14ac:dyDescent="0.25">
      <c r="A1460" s="39" t="str">
        <f>_xlfn.CONCAT(Table4[[#This Row],[Order]],"-",Table4[[#This Row],[Line]])</f>
        <v>77485-5</v>
      </c>
      <c r="B1460" s="59">
        <v>43475</v>
      </c>
      <c r="C1460" s="57">
        <v>77485</v>
      </c>
      <c r="D1460" s="58" t="s">
        <v>3088</v>
      </c>
      <c r="E1460" s="57">
        <v>5</v>
      </c>
      <c r="F1460" s="57">
        <v>1</v>
      </c>
      <c r="G1460" s="58" t="s">
        <v>165</v>
      </c>
      <c r="H1460" s="57">
        <v>1</v>
      </c>
      <c r="I1460" s="43" t="b">
        <v>1</v>
      </c>
      <c r="J1460" s="43" t="b">
        <v>0</v>
      </c>
      <c r="K1460" t="s">
        <v>114</v>
      </c>
      <c r="L1460" s="43" t="b">
        <v>0</v>
      </c>
      <c r="M1460" s="43" t="b">
        <v>0</v>
      </c>
      <c r="N1460" s="43" t="b">
        <v>0</v>
      </c>
      <c r="O1460" t="s">
        <v>114</v>
      </c>
      <c r="P1460" t="s">
        <v>114</v>
      </c>
      <c r="Q1460" t="s">
        <v>114</v>
      </c>
      <c r="R1460" t="s">
        <v>114</v>
      </c>
      <c r="S1460" t="s">
        <v>114</v>
      </c>
      <c r="T1460" t="s">
        <v>114</v>
      </c>
      <c r="U1460" t="s">
        <v>114</v>
      </c>
      <c r="V1460" t="s">
        <v>114</v>
      </c>
      <c r="W1460" s="5">
        <v>43472</v>
      </c>
      <c r="X1460" s="58" t="s">
        <v>151</v>
      </c>
      <c r="Y1460" s="58"/>
      <c r="Z1460" s="58" t="s">
        <v>2582</v>
      </c>
      <c r="AA1460" s="58" t="s">
        <v>114</v>
      </c>
      <c r="AB1460" s="58" t="s">
        <v>74</v>
      </c>
      <c r="AC1460" s="57">
        <v>12</v>
      </c>
      <c r="AD1460" s="58" t="s">
        <v>3087</v>
      </c>
      <c r="AE1460" s="59"/>
      <c r="AF1460" s="58" t="s">
        <v>114</v>
      </c>
      <c r="AG1460" s="57">
        <v>1</v>
      </c>
      <c r="AH1460" s="3" t="s">
        <v>74</v>
      </c>
      <c r="AI1460" s="3" t="s">
        <v>1331</v>
      </c>
      <c r="AJ1460" t="s">
        <v>114</v>
      </c>
      <c r="AK1460" t="s">
        <v>114</v>
      </c>
      <c r="AL1460" t="s">
        <v>114</v>
      </c>
      <c r="AM1460" s="43" t="b">
        <v>0</v>
      </c>
      <c r="AN1460" s="3"/>
      <c r="AO1460" s="3"/>
      <c r="AP1460" s="43" t="b">
        <v>0</v>
      </c>
      <c r="AQ1460" s="3" t="b">
        <v>0</v>
      </c>
    </row>
    <row r="1461" spans="1:43" x14ac:dyDescent="0.25">
      <c r="A1461" s="39" t="str">
        <f>_xlfn.CONCAT(Table4[[#This Row],[Order]],"-",Table4[[#This Row],[Line]])</f>
        <v>77485-6</v>
      </c>
      <c r="B1461" s="5">
        <v>43475</v>
      </c>
      <c r="C1461" s="8">
        <v>77485</v>
      </c>
      <c r="D1461" s="3" t="s">
        <v>3089</v>
      </c>
      <c r="E1461" s="8">
        <v>6</v>
      </c>
      <c r="F1461" s="8">
        <v>1</v>
      </c>
      <c r="G1461" s="3" t="s">
        <v>165</v>
      </c>
      <c r="H1461" s="8">
        <v>3</v>
      </c>
      <c r="I1461" s="43" t="b">
        <v>1</v>
      </c>
      <c r="J1461" s="43" t="b">
        <v>0</v>
      </c>
      <c r="K1461" t="s">
        <v>114</v>
      </c>
      <c r="L1461" s="43" t="b">
        <v>0</v>
      </c>
      <c r="M1461" s="43" t="b">
        <v>0</v>
      </c>
      <c r="N1461" s="43" t="b">
        <v>0</v>
      </c>
      <c r="O1461" t="s">
        <v>114</v>
      </c>
      <c r="P1461" t="s">
        <v>114</v>
      </c>
      <c r="Q1461" t="s">
        <v>114</v>
      </c>
      <c r="R1461" t="s">
        <v>114</v>
      </c>
      <c r="S1461" t="s">
        <v>114</v>
      </c>
      <c r="T1461" t="s">
        <v>114</v>
      </c>
      <c r="U1461" t="s">
        <v>114</v>
      </c>
      <c r="V1461" t="s">
        <v>114</v>
      </c>
      <c r="W1461" s="5">
        <v>43472</v>
      </c>
      <c r="X1461" s="3" t="s">
        <v>151</v>
      </c>
      <c r="Y1461" s="3"/>
      <c r="Z1461" s="3" t="s">
        <v>4656</v>
      </c>
      <c r="AA1461" s="3" t="s">
        <v>114</v>
      </c>
      <c r="AB1461" s="3" t="s">
        <v>74</v>
      </c>
      <c r="AC1461" s="8">
        <v>12</v>
      </c>
      <c r="AD1461" s="3" t="s">
        <v>1847</v>
      </c>
      <c r="AE1461" s="3"/>
      <c r="AF1461" s="3" t="s">
        <v>114</v>
      </c>
      <c r="AG1461" s="8">
        <v>3</v>
      </c>
      <c r="AH1461" s="3" t="s">
        <v>74</v>
      </c>
      <c r="AI1461" s="3" t="s">
        <v>1331</v>
      </c>
      <c r="AJ1461" t="s">
        <v>114</v>
      </c>
      <c r="AK1461" t="s">
        <v>114</v>
      </c>
      <c r="AL1461" t="s">
        <v>114</v>
      </c>
      <c r="AM1461" s="43" t="b">
        <v>0</v>
      </c>
      <c r="AN1461" s="3"/>
      <c r="AO1461" s="3"/>
      <c r="AP1461" s="43" t="b">
        <v>0</v>
      </c>
      <c r="AQ1461" s="3" t="b">
        <v>0</v>
      </c>
    </row>
    <row r="1462" spans="1:43" x14ac:dyDescent="0.25">
      <c r="A1462" s="39" t="str">
        <f>_xlfn.CONCAT(Table4[[#This Row],[Order]],"-",Table4[[#This Row],[Line]])</f>
        <v>77485-7</v>
      </c>
      <c r="B1462" s="59">
        <v>43475</v>
      </c>
      <c r="C1462" s="57">
        <v>77485</v>
      </c>
      <c r="D1462" s="58" t="s">
        <v>3091</v>
      </c>
      <c r="E1462" s="57">
        <v>7</v>
      </c>
      <c r="F1462" s="57">
        <v>1</v>
      </c>
      <c r="G1462" s="58" t="s">
        <v>165</v>
      </c>
      <c r="H1462" s="57">
        <v>1</v>
      </c>
      <c r="I1462" s="43" t="b">
        <v>1</v>
      </c>
      <c r="J1462" s="43" t="b">
        <v>0</v>
      </c>
      <c r="K1462" t="s">
        <v>114</v>
      </c>
      <c r="L1462" s="43" t="b">
        <v>0</v>
      </c>
      <c r="M1462" s="43" t="b">
        <v>0</v>
      </c>
      <c r="N1462" s="43" t="b">
        <v>0</v>
      </c>
      <c r="O1462" t="s">
        <v>114</v>
      </c>
      <c r="P1462" t="s">
        <v>114</v>
      </c>
      <c r="Q1462" t="s">
        <v>114</v>
      </c>
      <c r="R1462" t="s">
        <v>114</v>
      </c>
      <c r="S1462" t="s">
        <v>114</v>
      </c>
      <c r="T1462" t="s">
        <v>114</v>
      </c>
      <c r="U1462" t="s">
        <v>114</v>
      </c>
      <c r="V1462" t="s">
        <v>114</v>
      </c>
      <c r="W1462" s="6">
        <v>43472</v>
      </c>
      <c r="X1462" s="58" t="s">
        <v>151</v>
      </c>
      <c r="Y1462" s="58"/>
      <c r="Z1462" s="58" t="s">
        <v>4656</v>
      </c>
      <c r="AA1462" s="58" t="s">
        <v>114</v>
      </c>
      <c r="AB1462" s="58" t="s">
        <v>74</v>
      </c>
      <c r="AC1462" s="57">
        <v>12</v>
      </c>
      <c r="AD1462" s="58" t="s">
        <v>3090</v>
      </c>
      <c r="AE1462" s="59"/>
      <c r="AF1462" s="58" t="s">
        <v>114</v>
      </c>
      <c r="AG1462" s="57">
        <v>1</v>
      </c>
      <c r="AH1462" s="3" t="s">
        <v>74</v>
      </c>
      <c r="AI1462" s="3" t="s">
        <v>1331</v>
      </c>
      <c r="AJ1462" t="s">
        <v>114</v>
      </c>
      <c r="AK1462" t="s">
        <v>114</v>
      </c>
      <c r="AL1462" t="s">
        <v>114</v>
      </c>
      <c r="AM1462" s="43" t="b">
        <v>0</v>
      </c>
      <c r="AN1462" s="3"/>
      <c r="AO1462" s="3"/>
      <c r="AP1462" s="43" t="b">
        <v>0</v>
      </c>
      <c r="AQ1462" s="3" t="b">
        <v>0</v>
      </c>
    </row>
    <row r="1463" spans="1:43" x14ac:dyDescent="0.25">
      <c r="A1463" s="39" t="str">
        <f>_xlfn.CONCAT(Table4[[#This Row],[Order]],"-",Table4[[#This Row],[Line]])</f>
        <v>77497-1</v>
      </c>
      <c r="B1463" s="1">
        <v>43476</v>
      </c>
      <c r="C1463" s="10">
        <v>77497</v>
      </c>
      <c r="D1463" s="7" t="s">
        <v>3591</v>
      </c>
      <c r="E1463" s="10">
        <v>1</v>
      </c>
      <c r="F1463" s="10">
        <v>1</v>
      </c>
      <c r="G1463" s="7" t="s">
        <v>42</v>
      </c>
      <c r="H1463" s="10">
        <v>1</v>
      </c>
      <c r="I1463" s="43" t="b">
        <v>0</v>
      </c>
      <c r="J1463" s="43" t="b">
        <v>0</v>
      </c>
      <c r="K1463" t="s">
        <v>114</v>
      </c>
      <c r="L1463" s="43" t="b">
        <v>0</v>
      </c>
      <c r="M1463" s="43" t="b">
        <v>0</v>
      </c>
      <c r="N1463" s="43" t="b">
        <v>0</v>
      </c>
      <c r="O1463" t="s">
        <v>114</v>
      </c>
      <c r="P1463" t="s">
        <v>114</v>
      </c>
      <c r="Q1463" t="s">
        <v>114</v>
      </c>
      <c r="R1463" t="s">
        <v>114</v>
      </c>
      <c r="S1463" t="s">
        <v>114</v>
      </c>
      <c r="T1463" t="s">
        <v>114</v>
      </c>
      <c r="U1463" t="s">
        <v>114</v>
      </c>
      <c r="V1463" t="s">
        <v>114</v>
      </c>
      <c r="W1463" s="6">
        <v>43473</v>
      </c>
      <c r="X1463" s="7" t="s">
        <v>151</v>
      </c>
      <c r="Y1463" s="7"/>
      <c r="Z1463" s="7" t="s">
        <v>4657</v>
      </c>
      <c r="AA1463" s="7" t="s">
        <v>114</v>
      </c>
      <c r="AB1463" s="7" t="s">
        <v>74</v>
      </c>
      <c r="AC1463" s="10">
        <v>12</v>
      </c>
      <c r="AD1463" s="7" t="s">
        <v>3590</v>
      </c>
      <c r="AE1463" s="7"/>
      <c r="AF1463" s="7" t="s">
        <v>114</v>
      </c>
      <c r="AG1463" s="10">
        <v>1</v>
      </c>
      <c r="AH1463" s="3" t="s">
        <v>180</v>
      </c>
      <c r="AI1463" s="3" t="s">
        <v>1327</v>
      </c>
      <c r="AJ1463" t="s">
        <v>114</v>
      </c>
      <c r="AK1463" t="s">
        <v>114</v>
      </c>
      <c r="AL1463" t="s">
        <v>114</v>
      </c>
      <c r="AM1463" s="43" t="b">
        <v>0</v>
      </c>
      <c r="AN1463" s="3"/>
      <c r="AO1463" s="3"/>
      <c r="AP1463" s="43" t="b">
        <v>0</v>
      </c>
      <c r="AQ1463" s="3" t="b">
        <v>0</v>
      </c>
    </row>
    <row r="1464" spans="1:43" x14ac:dyDescent="0.25">
      <c r="A1464" s="39" t="str">
        <f>_xlfn.CONCAT(Table4[[#This Row],[Order]],"-",Table4[[#This Row],[Line]])</f>
        <v>77497-2</v>
      </c>
      <c r="B1464" s="59">
        <v>43476</v>
      </c>
      <c r="C1464" s="57">
        <v>77497</v>
      </c>
      <c r="D1464" s="58" t="s">
        <v>3593</v>
      </c>
      <c r="E1464" s="57">
        <v>2</v>
      </c>
      <c r="F1464" s="57">
        <v>1</v>
      </c>
      <c r="G1464" s="58" t="s">
        <v>42</v>
      </c>
      <c r="H1464" s="57">
        <v>1</v>
      </c>
      <c r="I1464" s="43" t="b">
        <v>0</v>
      </c>
      <c r="J1464" s="43" t="b">
        <v>0</v>
      </c>
      <c r="K1464" t="s">
        <v>114</v>
      </c>
      <c r="L1464" s="43" t="b">
        <v>0</v>
      </c>
      <c r="M1464" s="43" t="b">
        <v>0</v>
      </c>
      <c r="N1464" s="43" t="b">
        <v>0</v>
      </c>
      <c r="O1464" t="s">
        <v>114</v>
      </c>
      <c r="P1464" t="s">
        <v>114</v>
      </c>
      <c r="Q1464" t="s">
        <v>114</v>
      </c>
      <c r="R1464" t="s">
        <v>114</v>
      </c>
      <c r="S1464" t="s">
        <v>114</v>
      </c>
      <c r="T1464" t="s">
        <v>114</v>
      </c>
      <c r="U1464" t="s">
        <v>114</v>
      </c>
      <c r="V1464" t="s">
        <v>114</v>
      </c>
      <c r="W1464" s="5">
        <v>43473</v>
      </c>
      <c r="X1464" s="58" t="s">
        <v>151</v>
      </c>
      <c r="Y1464" s="58"/>
      <c r="Z1464" s="58" t="s">
        <v>4658</v>
      </c>
      <c r="AA1464" s="58" t="s">
        <v>114</v>
      </c>
      <c r="AB1464" s="58" t="s">
        <v>74</v>
      </c>
      <c r="AC1464" s="57">
        <v>12</v>
      </c>
      <c r="AD1464" s="58" t="s">
        <v>3592</v>
      </c>
      <c r="AE1464" s="59"/>
      <c r="AF1464" s="58" t="s">
        <v>114</v>
      </c>
      <c r="AG1464" s="57">
        <v>2</v>
      </c>
      <c r="AH1464" s="3" t="s">
        <v>180</v>
      </c>
      <c r="AI1464" s="3" t="s">
        <v>1327</v>
      </c>
      <c r="AJ1464" t="s">
        <v>114</v>
      </c>
      <c r="AK1464" t="s">
        <v>114</v>
      </c>
      <c r="AL1464" t="s">
        <v>114</v>
      </c>
      <c r="AM1464" s="43" t="b">
        <v>0</v>
      </c>
      <c r="AN1464" s="3"/>
      <c r="AO1464" s="3"/>
      <c r="AP1464" s="43" t="b">
        <v>0</v>
      </c>
      <c r="AQ1464" s="3" t="b">
        <v>0</v>
      </c>
    </row>
    <row r="1465" spans="1:43" x14ac:dyDescent="0.25">
      <c r="A1465" s="39" t="str">
        <f>_xlfn.CONCAT(Table4[[#This Row],[Order]],"-",Table4[[#This Row],[Line]])</f>
        <v>77497-3</v>
      </c>
      <c r="B1465" s="59">
        <v>43476</v>
      </c>
      <c r="C1465" s="57">
        <v>77497</v>
      </c>
      <c r="D1465" s="58" t="s">
        <v>3595</v>
      </c>
      <c r="E1465" s="57">
        <v>3</v>
      </c>
      <c r="F1465" s="57">
        <v>1</v>
      </c>
      <c r="G1465" s="58" t="s">
        <v>42</v>
      </c>
      <c r="H1465" s="57">
        <v>1</v>
      </c>
      <c r="I1465" s="43" t="b">
        <v>0</v>
      </c>
      <c r="J1465" s="43" t="b">
        <v>0</v>
      </c>
      <c r="K1465" t="s">
        <v>114</v>
      </c>
      <c r="L1465" s="43" t="b">
        <v>0</v>
      </c>
      <c r="M1465" s="43" t="b">
        <v>0</v>
      </c>
      <c r="N1465" s="43" t="b">
        <v>0</v>
      </c>
      <c r="O1465" t="s">
        <v>114</v>
      </c>
      <c r="P1465" t="s">
        <v>114</v>
      </c>
      <c r="Q1465" t="s">
        <v>114</v>
      </c>
      <c r="R1465" t="s">
        <v>114</v>
      </c>
      <c r="S1465" t="s">
        <v>114</v>
      </c>
      <c r="T1465" t="s">
        <v>114</v>
      </c>
      <c r="U1465" t="s">
        <v>114</v>
      </c>
      <c r="V1465" t="s">
        <v>114</v>
      </c>
      <c r="W1465" s="5">
        <v>43473</v>
      </c>
      <c r="X1465" s="58" t="s">
        <v>151</v>
      </c>
      <c r="Y1465" s="58"/>
      <c r="Z1465" s="58" t="s">
        <v>4659</v>
      </c>
      <c r="AA1465" s="58" t="s">
        <v>114</v>
      </c>
      <c r="AB1465" s="58" t="s">
        <v>74</v>
      </c>
      <c r="AC1465" s="57">
        <v>12</v>
      </c>
      <c r="AD1465" s="58" t="s">
        <v>3594</v>
      </c>
      <c r="AE1465" s="59"/>
      <c r="AF1465" s="58" t="s">
        <v>114</v>
      </c>
      <c r="AG1465" s="57">
        <v>2</v>
      </c>
      <c r="AH1465" s="3" t="s">
        <v>180</v>
      </c>
      <c r="AI1465" s="3" t="s">
        <v>1327</v>
      </c>
      <c r="AJ1465" t="s">
        <v>114</v>
      </c>
      <c r="AK1465" t="s">
        <v>114</v>
      </c>
      <c r="AL1465" t="s">
        <v>114</v>
      </c>
      <c r="AM1465" s="43" t="b">
        <v>0</v>
      </c>
      <c r="AN1465" s="3"/>
      <c r="AO1465" s="3"/>
      <c r="AP1465" s="43" t="b">
        <v>0</v>
      </c>
      <c r="AQ1465" s="3" t="b">
        <v>0</v>
      </c>
    </row>
    <row r="1466" spans="1:43" x14ac:dyDescent="0.25">
      <c r="A1466" s="39" t="str">
        <f>_xlfn.CONCAT(Table4[[#This Row],[Order]],"-",Table4[[#This Row],[Line]])</f>
        <v>77497-4</v>
      </c>
      <c r="B1466" s="5">
        <v>43476</v>
      </c>
      <c r="C1466" s="8">
        <v>77497</v>
      </c>
      <c r="D1466" s="3" t="s">
        <v>3597</v>
      </c>
      <c r="E1466" s="8">
        <v>4</v>
      </c>
      <c r="F1466" s="8">
        <v>1</v>
      </c>
      <c r="G1466" s="3" t="s">
        <v>42</v>
      </c>
      <c r="H1466" s="8">
        <v>1</v>
      </c>
      <c r="I1466" s="43" t="b">
        <v>0</v>
      </c>
      <c r="J1466" s="43" t="b">
        <v>0</v>
      </c>
      <c r="K1466" t="s">
        <v>114</v>
      </c>
      <c r="L1466" s="43" t="b">
        <v>0</v>
      </c>
      <c r="M1466" s="43" t="b">
        <v>0</v>
      </c>
      <c r="N1466" s="43" t="b">
        <v>0</v>
      </c>
      <c r="O1466" t="s">
        <v>114</v>
      </c>
      <c r="P1466" t="s">
        <v>114</v>
      </c>
      <c r="Q1466" t="s">
        <v>114</v>
      </c>
      <c r="R1466" t="s">
        <v>114</v>
      </c>
      <c r="S1466" t="s">
        <v>114</v>
      </c>
      <c r="T1466" t="s">
        <v>114</v>
      </c>
      <c r="U1466" t="s">
        <v>114</v>
      </c>
      <c r="V1466" t="s">
        <v>114</v>
      </c>
      <c r="W1466" s="5">
        <v>43473</v>
      </c>
      <c r="X1466" s="3" t="s">
        <v>151</v>
      </c>
      <c r="Y1466" s="3"/>
      <c r="Z1466" s="3" t="s">
        <v>4660</v>
      </c>
      <c r="AA1466" s="3" t="s">
        <v>114</v>
      </c>
      <c r="AB1466" s="3" t="s">
        <v>74</v>
      </c>
      <c r="AC1466" s="8">
        <v>12</v>
      </c>
      <c r="AD1466" s="3" t="s">
        <v>3596</v>
      </c>
      <c r="AE1466" s="3"/>
      <c r="AF1466" s="3" t="s">
        <v>114</v>
      </c>
      <c r="AG1466" s="8">
        <v>2</v>
      </c>
      <c r="AH1466" s="3" t="s">
        <v>180</v>
      </c>
      <c r="AI1466" s="3" t="s">
        <v>1327</v>
      </c>
      <c r="AJ1466" t="s">
        <v>114</v>
      </c>
      <c r="AK1466" t="s">
        <v>114</v>
      </c>
      <c r="AL1466" t="s">
        <v>114</v>
      </c>
      <c r="AM1466" s="43" t="b">
        <v>0</v>
      </c>
      <c r="AN1466" s="3"/>
      <c r="AO1466" s="3"/>
      <c r="AP1466" s="43" t="b">
        <v>0</v>
      </c>
      <c r="AQ1466" s="3" t="b">
        <v>0</v>
      </c>
    </row>
    <row r="1467" spans="1:43" x14ac:dyDescent="0.25">
      <c r="A1467" s="39" t="str">
        <f>_xlfn.CONCAT(Table4[[#This Row],[Order]],"-",Table4[[#This Row],[Line]])</f>
        <v>77497-5</v>
      </c>
      <c r="B1467" s="5">
        <v>43476</v>
      </c>
      <c r="C1467" s="8">
        <v>77497</v>
      </c>
      <c r="D1467" s="3" t="s">
        <v>3599</v>
      </c>
      <c r="E1467" s="8">
        <v>5</v>
      </c>
      <c r="F1467" s="8">
        <v>1</v>
      </c>
      <c r="G1467" s="3" t="s">
        <v>42</v>
      </c>
      <c r="H1467" s="8">
        <v>1</v>
      </c>
      <c r="I1467" s="43" t="b">
        <v>0</v>
      </c>
      <c r="J1467" s="43" t="b">
        <v>0</v>
      </c>
      <c r="K1467" t="s">
        <v>114</v>
      </c>
      <c r="L1467" s="43" t="b">
        <v>0</v>
      </c>
      <c r="M1467" s="43" t="b">
        <v>0</v>
      </c>
      <c r="N1467" s="43" t="b">
        <v>0</v>
      </c>
      <c r="O1467" t="s">
        <v>114</v>
      </c>
      <c r="P1467" t="s">
        <v>114</v>
      </c>
      <c r="Q1467" t="s">
        <v>114</v>
      </c>
      <c r="R1467" t="s">
        <v>114</v>
      </c>
      <c r="S1467" t="s">
        <v>114</v>
      </c>
      <c r="T1467" t="s">
        <v>114</v>
      </c>
      <c r="U1467" t="s">
        <v>114</v>
      </c>
      <c r="V1467" t="s">
        <v>114</v>
      </c>
      <c r="W1467" s="5">
        <v>43473</v>
      </c>
      <c r="X1467" s="3" t="s">
        <v>151</v>
      </c>
      <c r="Y1467" s="3"/>
      <c r="Z1467" s="3" t="s">
        <v>4661</v>
      </c>
      <c r="AA1467" s="3" t="s">
        <v>114</v>
      </c>
      <c r="AB1467" s="3" t="s">
        <v>74</v>
      </c>
      <c r="AC1467" s="8">
        <v>12</v>
      </c>
      <c r="AD1467" s="3" t="s">
        <v>3598</v>
      </c>
      <c r="AE1467" s="3"/>
      <c r="AF1467" s="3" t="s">
        <v>114</v>
      </c>
      <c r="AG1467" s="8">
        <v>1</v>
      </c>
      <c r="AH1467" s="3" t="s">
        <v>180</v>
      </c>
      <c r="AI1467" s="3" t="s">
        <v>1327</v>
      </c>
      <c r="AJ1467" t="s">
        <v>114</v>
      </c>
      <c r="AK1467" t="s">
        <v>114</v>
      </c>
      <c r="AL1467" t="s">
        <v>114</v>
      </c>
      <c r="AM1467" s="43" t="b">
        <v>0</v>
      </c>
      <c r="AN1467" s="3"/>
      <c r="AO1467" s="3"/>
      <c r="AP1467" s="43" t="b">
        <v>0</v>
      </c>
      <c r="AQ1467" s="3" t="b">
        <v>0</v>
      </c>
    </row>
    <row r="1468" spans="1:43" x14ac:dyDescent="0.25">
      <c r="A1468" s="39" t="str">
        <f>_xlfn.CONCAT(Table4[[#This Row],[Order]],"-",Table4[[#This Row],[Line]])</f>
        <v>77497-6</v>
      </c>
      <c r="B1468" s="5">
        <v>43476</v>
      </c>
      <c r="C1468" s="8">
        <v>77497</v>
      </c>
      <c r="D1468" s="3" t="s">
        <v>3601</v>
      </c>
      <c r="E1468" s="8">
        <v>6</v>
      </c>
      <c r="F1468" s="8">
        <v>1</v>
      </c>
      <c r="G1468" s="3" t="s">
        <v>42</v>
      </c>
      <c r="H1468" s="8">
        <v>1</v>
      </c>
      <c r="I1468" s="43" t="b">
        <v>0</v>
      </c>
      <c r="J1468" s="43" t="b">
        <v>0</v>
      </c>
      <c r="K1468" t="s">
        <v>114</v>
      </c>
      <c r="L1468" s="43" t="b">
        <v>0</v>
      </c>
      <c r="M1468" s="43" t="b">
        <v>0</v>
      </c>
      <c r="N1468" s="43" t="b">
        <v>0</v>
      </c>
      <c r="O1468" t="s">
        <v>114</v>
      </c>
      <c r="P1468" t="s">
        <v>114</v>
      </c>
      <c r="Q1468" t="s">
        <v>114</v>
      </c>
      <c r="R1468" t="s">
        <v>114</v>
      </c>
      <c r="S1468" t="s">
        <v>114</v>
      </c>
      <c r="T1468" t="s">
        <v>114</v>
      </c>
      <c r="U1468" t="s">
        <v>114</v>
      </c>
      <c r="V1468" t="s">
        <v>114</v>
      </c>
      <c r="W1468" s="5">
        <v>43473</v>
      </c>
      <c r="X1468" s="3" t="s">
        <v>151</v>
      </c>
      <c r="Y1468" s="3"/>
      <c r="Z1468" s="3" t="s">
        <v>4662</v>
      </c>
      <c r="AA1468" s="3" t="s">
        <v>114</v>
      </c>
      <c r="AB1468" s="3" t="s">
        <v>74</v>
      </c>
      <c r="AC1468" s="8">
        <v>12</v>
      </c>
      <c r="AD1468" s="3" t="s">
        <v>3600</v>
      </c>
      <c r="AE1468" s="3"/>
      <c r="AF1468" s="3" t="s">
        <v>114</v>
      </c>
      <c r="AG1468" s="8">
        <v>2</v>
      </c>
      <c r="AH1468" s="3" t="s">
        <v>180</v>
      </c>
      <c r="AI1468" s="3" t="s">
        <v>1327</v>
      </c>
      <c r="AJ1468" t="s">
        <v>114</v>
      </c>
      <c r="AK1468" t="s">
        <v>114</v>
      </c>
      <c r="AL1468" t="s">
        <v>114</v>
      </c>
      <c r="AM1468" s="43" t="b">
        <v>0</v>
      </c>
      <c r="AN1468" s="3"/>
      <c r="AO1468" s="3"/>
      <c r="AP1468" s="43" t="b">
        <v>0</v>
      </c>
      <c r="AQ1468" s="3" t="b">
        <v>0</v>
      </c>
    </row>
    <row r="1469" spans="1:43" x14ac:dyDescent="0.25">
      <c r="A1469" s="39" t="str">
        <f>_xlfn.CONCAT(Table4[[#This Row],[Order]],"-",Table4[[#This Row],[Line]])</f>
        <v>77497-7</v>
      </c>
      <c r="B1469" s="5">
        <v>43476</v>
      </c>
      <c r="C1469" s="8">
        <v>77497</v>
      </c>
      <c r="D1469" s="3" t="s">
        <v>3603</v>
      </c>
      <c r="E1469" s="8">
        <v>7</v>
      </c>
      <c r="F1469" s="8">
        <v>1</v>
      </c>
      <c r="G1469" s="3" t="s">
        <v>42</v>
      </c>
      <c r="H1469" s="8">
        <v>1</v>
      </c>
      <c r="I1469" s="43" t="b">
        <v>0</v>
      </c>
      <c r="J1469" s="43" t="b">
        <v>0</v>
      </c>
      <c r="K1469" t="s">
        <v>114</v>
      </c>
      <c r="L1469" s="43" t="b">
        <v>0</v>
      </c>
      <c r="M1469" s="43" t="b">
        <v>0</v>
      </c>
      <c r="N1469" s="43" t="b">
        <v>0</v>
      </c>
      <c r="O1469" t="s">
        <v>114</v>
      </c>
      <c r="P1469" t="s">
        <v>114</v>
      </c>
      <c r="Q1469" t="s">
        <v>114</v>
      </c>
      <c r="R1469" t="s">
        <v>114</v>
      </c>
      <c r="S1469" t="s">
        <v>114</v>
      </c>
      <c r="T1469" t="s">
        <v>114</v>
      </c>
      <c r="U1469" t="s">
        <v>114</v>
      </c>
      <c r="V1469" t="s">
        <v>114</v>
      </c>
      <c r="W1469" s="5">
        <v>43473</v>
      </c>
      <c r="X1469" s="3" t="s">
        <v>151</v>
      </c>
      <c r="Y1469" s="3"/>
      <c r="Z1469" s="3" t="s">
        <v>4663</v>
      </c>
      <c r="AA1469" s="3" t="s">
        <v>114</v>
      </c>
      <c r="AB1469" s="3" t="s">
        <v>74</v>
      </c>
      <c r="AC1469" s="8">
        <v>12</v>
      </c>
      <c r="AD1469" s="3" t="s">
        <v>3602</v>
      </c>
      <c r="AE1469" s="3"/>
      <c r="AF1469" s="3" t="s">
        <v>114</v>
      </c>
      <c r="AG1469" s="8">
        <v>1</v>
      </c>
      <c r="AH1469" s="3" t="s">
        <v>180</v>
      </c>
      <c r="AI1469" s="3" t="s">
        <v>1327</v>
      </c>
      <c r="AJ1469" t="s">
        <v>114</v>
      </c>
      <c r="AK1469" t="s">
        <v>114</v>
      </c>
      <c r="AL1469" t="s">
        <v>114</v>
      </c>
      <c r="AM1469" s="43" t="b">
        <v>0</v>
      </c>
      <c r="AN1469" s="3"/>
      <c r="AO1469" s="3"/>
      <c r="AP1469" s="43" t="b">
        <v>0</v>
      </c>
      <c r="AQ1469" s="3" t="b">
        <v>0</v>
      </c>
    </row>
    <row r="1470" spans="1:43" x14ac:dyDescent="0.25">
      <c r="A1470" s="39" t="str">
        <f>_xlfn.CONCAT(Table4[[#This Row],[Order]],"-",Table4[[#This Row],[Line]])</f>
        <v>77497-8</v>
      </c>
      <c r="B1470" s="5">
        <v>43476</v>
      </c>
      <c r="C1470" s="8">
        <v>77497</v>
      </c>
      <c r="D1470" s="3" t="s">
        <v>3605</v>
      </c>
      <c r="E1470" s="8">
        <v>8</v>
      </c>
      <c r="F1470" s="8">
        <v>1</v>
      </c>
      <c r="G1470" s="3" t="s">
        <v>42</v>
      </c>
      <c r="H1470" s="8">
        <v>1</v>
      </c>
      <c r="I1470" s="43" t="b">
        <v>0</v>
      </c>
      <c r="J1470" s="43" t="b">
        <v>0</v>
      </c>
      <c r="K1470" t="s">
        <v>114</v>
      </c>
      <c r="L1470" s="43" t="b">
        <v>0</v>
      </c>
      <c r="M1470" s="43" t="b">
        <v>0</v>
      </c>
      <c r="N1470" s="43" t="b">
        <v>0</v>
      </c>
      <c r="O1470" t="s">
        <v>114</v>
      </c>
      <c r="P1470" t="s">
        <v>114</v>
      </c>
      <c r="Q1470" t="s">
        <v>114</v>
      </c>
      <c r="R1470" t="s">
        <v>114</v>
      </c>
      <c r="S1470" t="s">
        <v>114</v>
      </c>
      <c r="T1470" t="s">
        <v>114</v>
      </c>
      <c r="U1470" t="s">
        <v>114</v>
      </c>
      <c r="V1470" t="s">
        <v>114</v>
      </c>
      <c r="W1470" s="5">
        <v>43473</v>
      </c>
      <c r="X1470" s="3" t="s">
        <v>151</v>
      </c>
      <c r="Y1470" s="3"/>
      <c r="Z1470" s="3" t="s">
        <v>4664</v>
      </c>
      <c r="AA1470" s="3" t="s">
        <v>114</v>
      </c>
      <c r="AB1470" s="3" t="s">
        <v>74</v>
      </c>
      <c r="AC1470" s="8">
        <v>12</v>
      </c>
      <c r="AD1470" s="3" t="s">
        <v>3604</v>
      </c>
      <c r="AE1470" s="3"/>
      <c r="AF1470" s="3" t="s">
        <v>114</v>
      </c>
      <c r="AG1470" s="8">
        <v>2</v>
      </c>
      <c r="AH1470" s="3" t="s">
        <v>180</v>
      </c>
      <c r="AI1470" s="3" t="s">
        <v>1327</v>
      </c>
      <c r="AJ1470" t="s">
        <v>114</v>
      </c>
      <c r="AK1470" t="s">
        <v>114</v>
      </c>
      <c r="AL1470" t="s">
        <v>114</v>
      </c>
      <c r="AM1470" s="43" t="b">
        <v>0</v>
      </c>
      <c r="AN1470" s="3"/>
      <c r="AO1470" s="3"/>
      <c r="AP1470" s="43" t="b">
        <v>0</v>
      </c>
      <c r="AQ1470" s="3" t="b">
        <v>0</v>
      </c>
    </row>
    <row r="1471" spans="1:43" x14ac:dyDescent="0.25">
      <c r="A1471" s="39" t="str">
        <f>_xlfn.CONCAT(Table4[[#This Row],[Order]],"-",Table4[[#This Row],[Line]])</f>
        <v>77497-9</v>
      </c>
      <c r="B1471" s="5">
        <v>43476</v>
      </c>
      <c r="C1471" s="8">
        <v>77497</v>
      </c>
      <c r="D1471" s="3" t="s">
        <v>3607</v>
      </c>
      <c r="E1471" s="8">
        <v>9</v>
      </c>
      <c r="F1471" s="8">
        <v>1</v>
      </c>
      <c r="G1471" s="3" t="s">
        <v>42</v>
      </c>
      <c r="H1471" s="8">
        <v>1</v>
      </c>
      <c r="I1471" s="43" t="b">
        <v>0</v>
      </c>
      <c r="J1471" s="43" t="b">
        <v>0</v>
      </c>
      <c r="K1471" t="s">
        <v>114</v>
      </c>
      <c r="L1471" s="43" t="b">
        <v>0</v>
      </c>
      <c r="M1471" s="43" t="b">
        <v>0</v>
      </c>
      <c r="N1471" s="43" t="b">
        <v>0</v>
      </c>
      <c r="O1471" t="s">
        <v>114</v>
      </c>
      <c r="P1471" t="s">
        <v>114</v>
      </c>
      <c r="Q1471" t="s">
        <v>114</v>
      </c>
      <c r="R1471" t="s">
        <v>114</v>
      </c>
      <c r="S1471" t="s">
        <v>114</v>
      </c>
      <c r="T1471" t="s">
        <v>114</v>
      </c>
      <c r="U1471" t="s">
        <v>114</v>
      </c>
      <c r="V1471" t="s">
        <v>114</v>
      </c>
      <c r="W1471" s="5">
        <v>43473</v>
      </c>
      <c r="X1471" s="3" t="s">
        <v>151</v>
      </c>
      <c r="Y1471" s="3"/>
      <c r="Z1471" s="3" t="s">
        <v>4665</v>
      </c>
      <c r="AA1471" s="3" t="s">
        <v>114</v>
      </c>
      <c r="AB1471" s="3" t="s">
        <v>74</v>
      </c>
      <c r="AC1471" s="8">
        <v>12</v>
      </c>
      <c r="AD1471" s="3" t="s">
        <v>3606</v>
      </c>
      <c r="AE1471" s="3"/>
      <c r="AF1471" s="3" t="s">
        <v>114</v>
      </c>
      <c r="AG1471" s="8">
        <v>1</v>
      </c>
      <c r="AH1471" s="3" t="s">
        <v>180</v>
      </c>
      <c r="AI1471" s="3" t="s">
        <v>1327</v>
      </c>
      <c r="AJ1471" t="s">
        <v>114</v>
      </c>
      <c r="AK1471" t="s">
        <v>114</v>
      </c>
      <c r="AL1471" t="s">
        <v>114</v>
      </c>
      <c r="AM1471" s="43" t="b">
        <v>0</v>
      </c>
      <c r="AN1471" s="3"/>
      <c r="AO1471" s="3"/>
      <c r="AP1471" s="43" t="b">
        <v>0</v>
      </c>
      <c r="AQ1471" s="3" t="b">
        <v>0</v>
      </c>
    </row>
    <row r="1472" spans="1:43" x14ac:dyDescent="0.25">
      <c r="A1472" s="39" t="str">
        <f>_xlfn.CONCAT(Table4[[#This Row],[Order]],"-",Table4[[#This Row],[Line]])</f>
        <v>77497-10</v>
      </c>
      <c r="B1472" s="1">
        <v>43476</v>
      </c>
      <c r="C1472" s="10">
        <v>77497</v>
      </c>
      <c r="D1472" s="7" t="s">
        <v>3609</v>
      </c>
      <c r="E1472" s="10">
        <v>10</v>
      </c>
      <c r="F1472" s="10">
        <v>1</v>
      </c>
      <c r="G1472" s="7" t="s">
        <v>42</v>
      </c>
      <c r="H1472" s="10">
        <v>1</v>
      </c>
      <c r="I1472" s="43" t="b">
        <v>0</v>
      </c>
      <c r="J1472" s="43" t="b">
        <v>0</v>
      </c>
      <c r="K1472" t="s">
        <v>114</v>
      </c>
      <c r="L1472" s="43" t="b">
        <v>0</v>
      </c>
      <c r="M1472" s="43" t="b">
        <v>0</v>
      </c>
      <c r="N1472" s="43" t="b">
        <v>0</v>
      </c>
      <c r="O1472" t="s">
        <v>114</v>
      </c>
      <c r="P1472" t="s">
        <v>114</v>
      </c>
      <c r="Q1472" t="s">
        <v>114</v>
      </c>
      <c r="R1472" t="s">
        <v>114</v>
      </c>
      <c r="S1472" t="s">
        <v>114</v>
      </c>
      <c r="T1472" t="s">
        <v>114</v>
      </c>
      <c r="U1472" t="s">
        <v>114</v>
      </c>
      <c r="V1472" t="s">
        <v>114</v>
      </c>
      <c r="W1472" s="5">
        <v>43473</v>
      </c>
      <c r="X1472" s="7" t="s">
        <v>151</v>
      </c>
      <c r="Y1472" s="7"/>
      <c r="Z1472" s="7" t="s">
        <v>4666</v>
      </c>
      <c r="AA1472" s="7" t="s">
        <v>114</v>
      </c>
      <c r="AB1472" s="7" t="s">
        <v>74</v>
      </c>
      <c r="AC1472" s="10">
        <v>12</v>
      </c>
      <c r="AD1472" s="7" t="s">
        <v>3608</v>
      </c>
      <c r="AE1472" s="7"/>
      <c r="AF1472" s="7" t="s">
        <v>114</v>
      </c>
      <c r="AG1472" s="10">
        <v>2</v>
      </c>
      <c r="AH1472" s="3" t="s">
        <v>180</v>
      </c>
      <c r="AI1472" s="3" t="s">
        <v>1327</v>
      </c>
      <c r="AJ1472" t="s">
        <v>114</v>
      </c>
      <c r="AK1472" t="s">
        <v>114</v>
      </c>
      <c r="AL1472" t="s">
        <v>114</v>
      </c>
      <c r="AM1472" s="43" t="b">
        <v>0</v>
      </c>
      <c r="AN1472" s="3"/>
      <c r="AO1472" s="3"/>
      <c r="AP1472" s="43" t="b">
        <v>0</v>
      </c>
      <c r="AQ1472" s="3" t="b">
        <v>0</v>
      </c>
    </row>
    <row r="1473" spans="1:43" x14ac:dyDescent="0.25">
      <c r="A1473" s="39" t="str">
        <f>_xlfn.CONCAT(Table4[[#This Row],[Order]],"-",Table4[[#This Row],[Line]])</f>
        <v>77504-1</v>
      </c>
      <c r="B1473" s="5">
        <v>43475</v>
      </c>
      <c r="C1473" s="8">
        <v>77504</v>
      </c>
      <c r="D1473" s="3" t="s">
        <v>3447</v>
      </c>
      <c r="E1473" s="8">
        <v>1</v>
      </c>
      <c r="F1473" s="8">
        <v>1</v>
      </c>
      <c r="G1473" s="3" t="s">
        <v>42</v>
      </c>
      <c r="H1473" s="8">
        <v>5</v>
      </c>
      <c r="I1473" s="43" t="b">
        <v>0</v>
      </c>
      <c r="J1473" s="43" t="b">
        <v>0</v>
      </c>
      <c r="K1473" t="s">
        <v>114</v>
      </c>
      <c r="L1473" s="43" t="b">
        <v>0</v>
      </c>
      <c r="M1473" s="43" t="b">
        <v>1</v>
      </c>
      <c r="N1473" s="43" t="b">
        <v>0</v>
      </c>
      <c r="O1473" t="s">
        <v>114</v>
      </c>
      <c r="P1473" t="s">
        <v>114</v>
      </c>
      <c r="Q1473" t="s">
        <v>114</v>
      </c>
      <c r="R1473" t="s">
        <v>114</v>
      </c>
      <c r="S1473" t="s">
        <v>114</v>
      </c>
      <c r="T1473" t="s">
        <v>114</v>
      </c>
      <c r="U1473" t="s">
        <v>114</v>
      </c>
      <c r="V1473" t="s">
        <v>114</v>
      </c>
      <c r="W1473" s="5">
        <v>43472</v>
      </c>
      <c r="X1473" s="3" t="s">
        <v>114</v>
      </c>
      <c r="Y1473" s="3"/>
      <c r="Z1473" s="3" t="s">
        <v>4825</v>
      </c>
      <c r="AA1473" s="3" t="s">
        <v>114</v>
      </c>
      <c r="AB1473" s="3" t="s">
        <v>74</v>
      </c>
      <c r="AC1473" s="8">
        <v>12</v>
      </c>
      <c r="AD1473" s="3" t="s">
        <v>3446</v>
      </c>
      <c r="AE1473" s="3"/>
      <c r="AF1473" s="3" t="s">
        <v>114</v>
      </c>
      <c r="AG1473" s="8">
        <v>5</v>
      </c>
      <c r="AH1473" s="3" t="s">
        <v>74</v>
      </c>
      <c r="AI1473" s="3" t="s">
        <v>1338</v>
      </c>
      <c r="AJ1473" t="s">
        <v>114</v>
      </c>
      <c r="AK1473" t="s">
        <v>114</v>
      </c>
      <c r="AL1473" t="s">
        <v>114</v>
      </c>
      <c r="AM1473" s="43" t="b">
        <v>0</v>
      </c>
      <c r="AN1473" s="3"/>
      <c r="AO1473" s="3"/>
      <c r="AP1473" s="43" t="b">
        <v>0</v>
      </c>
      <c r="AQ1473" s="3" t="b">
        <v>0</v>
      </c>
    </row>
    <row r="1474" spans="1:43" x14ac:dyDescent="0.25">
      <c r="A1474" s="39" t="str">
        <f>_xlfn.CONCAT(Table4[[#This Row],[Order]],"-",Table4[[#This Row],[Line]])</f>
        <v>77509-1</v>
      </c>
      <c r="B1474" s="5">
        <v>43479</v>
      </c>
      <c r="C1474" s="8">
        <v>77509</v>
      </c>
      <c r="D1474" s="3" t="s">
        <v>4315</v>
      </c>
      <c r="E1474" s="8">
        <v>1</v>
      </c>
      <c r="F1474" s="8">
        <v>1</v>
      </c>
      <c r="G1474" s="3" t="s">
        <v>42</v>
      </c>
      <c r="H1474" s="8">
        <v>6</v>
      </c>
      <c r="I1474" s="43" t="b">
        <v>0</v>
      </c>
      <c r="J1474" s="43" t="b">
        <v>0</v>
      </c>
      <c r="K1474" t="s">
        <v>114</v>
      </c>
      <c r="L1474" s="43" t="b">
        <v>0</v>
      </c>
      <c r="M1474" s="43" t="b">
        <v>0</v>
      </c>
      <c r="N1474" s="43" t="b">
        <v>0</v>
      </c>
      <c r="O1474" t="s">
        <v>114</v>
      </c>
      <c r="P1474" t="s">
        <v>114</v>
      </c>
      <c r="Q1474" t="s">
        <v>114</v>
      </c>
      <c r="R1474" t="s">
        <v>114</v>
      </c>
      <c r="S1474" t="s">
        <v>114</v>
      </c>
      <c r="T1474" t="s">
        <v>114</v>
      </c>
      <c r="U1474" t="s">
        <v>114</v>
      </c>
      <c r="V1474" t="s">
        <v>114</v>
      </c>
      <c r="W1474" s="5">
        <v>43474</v>
      </c>
      <c r="X1474" s="3" t="s">
        <v>114</v>
      </c>
      <c r="Y1474" s="3"/>
      <c r="Z1474" s="3" t="s">
        <v>5272</v>
      </c>
      <c r="AA1474" s="3" t="s">
        <v>114</v>
      </c>
      <c r="AB1474" s="3" t="s">
        <v>74</v>
      </c>
      <c r="AC1474" s="8">
        <v>12</v>
      </c>
      <c r="AD1474" s="3" t="s">
        <v>3642</v>
      </c>
      <c r="AE1474" s="3"/>
      <c r="AF1474" s="3" t="s">
        <v>114</v>
      </c>
      <c r="AG1474" s="8">
        <v>6</v>
      </c>
      <c r="AH1474" s="3" t="s">
        <v>74</v>
      </c>
      <c r="AI1474" s="3" t="s">
        <v>1331</v>
      </c>
      <c r="AJ1474" t="s">
        <v>114</v>
      </c>
      <c r="AK1474" t="s">
        <v>114</v>
      </c>
      <c r="AL1474" t="s">
        <v>114</v>
      </c>
      <c r="AM1474" s="43" t="b">
        <v>0</v>
      </c>
      <c r="AN1474" s="3"/>
      <c r="AO1474" s="3"/>
      <c r="AP1474" s="43" t="b">
        <v>0</v>
      </c>
      <c r="AQ1474" s="3" t="b">
        <v>0</v>
      </c>
    </row>
    <row r="1475" spans="1:43" x14ac:dyDescent="0.25">
      <c r="A1475" s="39" t="str">
        <f>_xlfn.CONCAT(Table4[[#This Row],[Order]],"-",Table4[[#This Row],[Line]])</f>
        <v>77510-1</v>
      </c>
      <c r="B1475" s="59">
        <v>43475</v>
      </c>
      <c r="C1475" s="57">
        <v>77510</v>
      </c>
      <c r="D1475" s="58" t="s">
        <v>3255</v>
      </c>
      <c r="E1475" s="57">
        <v>1</v>
      </c>
      <c r="F1475" s="57">
        <v>1</v>
      </c>
      <c r="G1475" s="58" t="s">
        <v>42</v>
      </c>
      <c r="H1475" s="57">
        <v>3</v>
      </c>
      <c r="I1475" s="43" t="b">
        <v>0</v>
      </c>
      <c r="J1475" s="43" t="b">
        <v>0</v>
      </c>
      <c r="K1475" t="s">
        <v>114</v>
      </c>
      <c r="L1475" s="43" t="b">
        <v>0</v>
      </c>
      <c r="M1475" s="43" t="b">
        <v>0</v>
      </c>
      <c r="N1475" s="43" t="b">
        <v>0</v>
      </c>
      <c r="O1475" t="s">
        <v>114</v>
      </c>
      <c r="P1475" t="s">
        <v>114</v>
      </c>
      <c r="Q1475" t="s">
        <v>114</v>
      </c>
      <c r="R1475" t="s">
        <v>114</v>
      </c>
      <c r="S1475" t="s">
        <v>114</v>
      </c>
      <c r="T1475" t="s">
        <v>114</v>
      </c>
      <c r="U1475" t="s">
        <v>114</v>
      </c>
      <c r="V1475" t="s">
        <v>114</v>
      </c>
      <c r="W1475" s="5">
        <v>43472</v>
      </c>
      <c r="X1475" s="58" t="s">
        <v>114</v>
      </c>
      <c r="Y1475" s="58"/>
      <c r="Z1475" s="58" t="s">
        <v>5194</v>
      </c>
      <c r="AA1475" s="58" t="s">
        <v>114</v>
      </c>
      <c r="AB1475" s="58" t="s">
        <v>74</v>
      </c>
      <c r="AC1475" s="57">
        <v>15</v>
      </c>
      <c r="AD1475" s="58" t="s">
        <v>3254</v>
      </c>
      <c r="AE1475" s="59"/>
      <c r="AF1475" s="58" t="s">
        <v>114</v>
      </c>
      <c r="AG1475" s="57">
        <v>3</v>
      </c>
      <c r="AH1475" s="3" t="s">
        <v>74</v>
      </c>
      <c r="AI1475" s="3" t="s">
        <v>1323</v>
      </c>
      <c r="AJ1475" t="s">
        <v>114</v>
      </c>
      <c r="AK1475" t="s">
        <v>114</v>
      </c>
      <c r="AL1475" t="s">
        <v>114</v>
      </c>
      <c r="AM1475" s="43" t="b">
        <v>0</v>
      </c>
      <c r="AN1475" s="3"/>
      <c r="AO1475" s="3"/>
      <c r="AP1475" s="43" t="b">
        <v>0</v>
      </c>
      <c r="AQ1475" s="3" t="b">
        <v>0</v>
      </c>
    </row>
    <row r="1476" spans="1:43" x14ac:dyDescent="0.25">
      <c r="A1476" s="39" t="str">
        <f>_xlfn.CONCAT(Table4[[#This Row],[Order]],"-",Table4[[#This Row],[Line]])</f>
        <v>77510-2</v>
      </c>
      <c r="B1476" s="59">
        <v>43475</v>
      </c>
      <c r="C1476" s="57">
        <v>77510</v>
      </c>
      <c r="D1476" s="58" t="s">
        <v>3257</v>
      </c>
      <c r="E1476" s="57">
        <v>2</v>
      </c>
      <c r="F1476" s="57">
        <v>1</v>
      </c>
      <c r="G1476" s="58" t="s">
        <v>42</v>
      </c>
      <c r="H1476" s="57">
        <v>3</v>
      </c>
      <c r="I1476" s="43" t="b">
        <v>0</v>
      </c>
      <c r="J1476" s="43" t="b">
        <v>0</v>
      </c>
      <c r="K1476" t="s">
        <v>114</v>
      </c>
      <c r="L1476" s="43" t="b">
        <v>0</v>
      </c>
      <c r="M1476" s="43" t="b">
        <v>0</v>
      </c>
      <c r="N1476" s="43" t="b">
        <v>0</v>
      </c>
      <c r="O1476" t="s">
        <v>114</v>
      </c>
      <c r="P1476" t="s">
        <v>114</v>
      </c>
      <c r="Q1476" t="s">
        <v>114</v>
      </c>
      <c r="R1476" t="s">
        <v>114</v>
      </c>
      <c r="S1476" t="s">
        <v>114</v>
      </c>
      <c r="T1476" t="s">
        <v>114</v>
      </c>
      <c r="U1476" t="s">
        <v>114</v>
      </c>
      <c r="V1476" t="s">
        <v>114</v>
      </c>
      <c r="W1476" s="5">
        <v>43472</v>
      </c>
      <c r="X1476" s="58" t="s">
        <v>114</v>
      </c>
      <c r="Y1476" s="58"/>
      <c r="Z1476" s="58" t="s">
        <v>5194</v>
      </c>
      <c r="AA1476" s="58" t="s">
        <v>114</v>
      </c>
      <c r="AB1476" s="58" t="s">
        <v>74</v>
      </c>
      <c r="AC1476" s="57">
        <v>15</v>
      </c>
      <c r="AD1476" s="58" t="s">
        <v>3256</v>
      </c>
      <c r="AE1476" s="59"/>
      <c r="AF1476" s="58" t="s">
        <v>114</v>
      </c>
      <c r="AG1476" s="57">
        <v>3</v>
      </c>
      <c r="AH1476" s="3" t="s">
        <v>74</v>
      </c>
      <c r="AI1476" s="3" t="s">
        <v>1323</v>
      </c>
      <c r="AJ1476" t="s">
        <v>114</v>
      </c>
      <c r="AK1476" t="s">
        <v>114</v>
      </c>
      <c r="AL1476" t="s">
        <v>114</v>
      </c>
      <c r="AM1476" s="43" t="b">
        <v>0</v>
      </c>
      <c r="AN1476" s="3"/>
      <c r="AO1476" s="3"/>
      <c r="AP1476" s="43" t="b">
        <v>0</v>
      </c>
      <c r="AQ1476" s="3" t="b">
        <v>0</v>
      </c>
    </row>
    <row r="1477" spans="1:43" x14ac:dyDescent="0.25">
      <c r="A1477" s="39" t="str">
        <f>_xlfn.CONCAT(Table4[[#This Row],[Order]],"-",Table4[[#This Row],[Line]])</f>
        <v>77510-3</v>
      </c>
      <c r="B1477" s="5">
        <v>43475</v>
      </c>
      <c r="C1477" s="8">
        <v>77510</v>
      </c>
      <c r="D1477" s="3" t="s">
        <v>3259</v>
      </c>
      <c r="E1477" s="8">
        <v>3</v>
      </c>
      <c r="F1477" s="8">
        <v>1</v>
      </c>
      <c r="G1477" s="3" t="s">
        <v>42</v>
      </c>
      <c r="H1477" s="8">
        <v>6</v>
      </c>
      <c r="I1477" s="43" t="b">
        <v>0</v>
      </c>
      <c r="J1477" s="43" t="b">
        <v>0</v>
      </c>
      <c r="K1477" t="s">
        <v>114</v>
      </c>
      <c r="L1477" s="43" t="b">
        <v>0</v>
      </c>
      <c r="M1477" s="43" t="b">
        <v>0</v>
      </c>
      <c r="N1477" s="43" t="b">
        <v>0</v>
      </c>
      <c r="O1477" t="s">
        <v>114</v>
      </c>
      <c r="P1477" t="s">
        <v>114</v>
      </c>
      <c r="Q1477" t="s">
        <v>114</v>
      </c>
      <c r="R1477" t="s">
        <v>114</v>
      </c>
      <c r="S1477" t="s">
        <v>114</v>
      </c>
      <c r="T1477" t="s">
        <v>114</v>
      </c>
      <c r="U1477" t="s">
        <v>114</v>
      </c>
      <c r="V1477" t="s">
        <v>114</v>
      </c>
      <c r="W1477" s="5">
        <v>43472</v>
      </c>
      <c r="X1477" s="3" t="s">
        <v>114</v>
      </c>
      <c r="Y1477" s="3"/>
      <c r="Z1477" s="3" t="s">
        <v>5194</v>
      </c>
      <c r="AA1477" s="3" t="s">
        <v>114</v>
      </c>
      <c r="AB1477" s="3" t="s">
        <v>74</v>
      </c>
      <c r="AC1477" s="8">
        <v>15</v>
      </c>
      <c r="AD1477" s="3" t="s">
        <v>3258</v>
      </c>
      <c r="AE1477" s="3"/>
      <c r="AF1477" s="3" t="s">
        <v>114</v>
      </c>
      <c r="AG1477" s="8">
        <v>6</v>
      </c>
      <c r="AH1477" s="3" t="s">
        <v>74</v>
      </c>
      <c r="AI1477" s="3" t="s">
        <v>1323</v>
      </c>
      <c r="AJ1477" t="s">
        <v>114</v>
      </c>
      <c r="AK1477" t="s">
        <v>114</v>
      </c>
      <c r="AL1477" t="s">
        <v>114</v>
      </c>
      <c r="AM1477" s="43" t="b">
        <v>0</v>
      </c>
      <c r="AN1477" s="3"/>
      <c r="AO1477" s="3"/>
      <c r="AP1477" s="43" t="b">
        <v>0</v>
      </c>
      <c r="AQ1477" s="3" t="b">
        <v>0</v>
      </c>
    </row>
    <row r="1478" spans="1:43" x14ac:dyDescent="0.25">
      <c r="A1478" s="39" t="str">
        <f>_xlfn.CONCAT(Table4[[#This Row],[Order]],"-",Table4[[#This Row],[Line]])</f>
        <v>77510-4</v>
      </c>
      <c r="B1478" s="5">
        <v>43475</v>
      </c>
      <c r="C1478" s="8">
        <v>77510</v>
      </c>
      <c r="D1478" s="3" t="s">
        <v>3261</v>
      </c>
      <c r="E1478" s="8">
        <v>4</v>
      </c>
      <c r="F1478" s="8">
        <v>1</v>
      </c>
      <c r="G1478" s="3" t="s">
        <v>42</v>
      </c>
      <c r="H1478" s="8">
        <v>1</v>
      </c>
      <c r="I1478" s="43" t="b">
        <v>0</v>
      </c>
      <c r="J1478" s="43" t="b">
        <v>0</v>
      </c>
      <c r="K1478" t="s">
        <v>114</v>
      </c>
      <c r="L1478" s="43" t="b">
        <v>0</v>
      </c>
      <c r="M1478" s="43" t="b">
        <v>0</v>
      </c>
      <c r="N1478" s="43" t="b">
        <v>0</v>
      </c>
      <c r="O1478" t="s">
        <v>114</v>
      </c>
      <c r="P1478" t="s">
        <v>114</v>
      </c>
      <c r="Q1478" t="s">
        <v>114</v>
      </c>
      <c r="R1478" t="s">
        <v>114</v>
      </c>
      <c r="S1478" t="s">
        <v>114</v>
      </c>
      <c r="T1478" t="s">
        <v>114</v>
      </c>
      <c r="U1478" t="s">
        <v>114</v>
      </c>
      <c r="V1478" t="s">
        <v>114</v>
      </c>
      <c r="W1478" s="5">
        <v>43472</v>
      </c>
      <c r="X1478" s="3" t="s">
        <v>114</v>
      </c>
      <c r="Y1478" s="3"/>
      <c r="Z1478" s="3" t="s">
        <v>5194</v>
      </c>
      <c r="AA1478" s="3" t="s">
        <v>114</v>
      </c>
      <c r="AB1478" s="3" t="s">
        <v>74</v>
      </c>
      <c r="AC1478" s="8">
        <v>15</v>
      </c>
      <c r="AD1478" s="3" t="s">
        <v>3260</v>
      </c>
      <c r="AE1478" s="3"/>
      <c r="AF1478" s="3" t="s">
        <v>114</v>
      </c>
      <c r="AG1478" s="8">
        <v>1</v>
      </c>
      <c r="AH1478" s="3" t="s">
        <v>74</v>
      </c>
      <c r="AI1478" s="3" t="s">
        <v>1323</v>
      </c>
      <c r="AJ1478" t="s">
        <v>114</v>
      </c>
      <c r="AK1478" t="s">
        <v>114</v>
      </c>
      <c r="AL1478" t="s">
        <v>114</v>
      </c>
      <c r="AM1478" s="43" t="b">
        <v>0</v>
      </c>
      <c r="AN1478" s="3"/>
      <c r="AO1478" s="3"/>
      <c r="AP1478" s="43" t="b">
        <v>0</v>
      </c>
      <c r="AQ1478" s="3" t="b">
        <v>0</v>
      </c>
    </row>
    <row r="1479" spans="1:43" x14ac:dyDescent="0.25">
      <c r="A1479" s="39" t="str">
        <f>_xlfn.CONCAT(Table4[[#This Row],[Order]],"-",Table4[[#This Row],[Line]])</f>
        <v>77511-1</v>
      </c>
      <c r="B1479" s="59">
        <v>43481</v>
      </c>
      <c r="C1479" s="57">
        <v>77511</v>
      </c>
      <c r="D1479" s="58" t="s">
        <v>5748</v>
      </c>
      <c r="E1479" s="57">
        <v>1</v>
      </c>
      <c r="F1479" s="57">
        <v>1</v>
      </c>
      <c r="G1479" s="58" t="s">
        <v>42</v>
      </c>
      <c r="H1479" s="57">
        <v>4</v>
      </c>
      <c r="I1479" s="43" t="b">
        <v>0</v>
      </c>
      <c r="J1479" s="43" t="b">
        <v>0</v>
      </c>
      <c r="K1479" t="s">
        <v>114</v>
      </c>
      <c r="L1479" s="43" t="b">
        <v>0</v>
      </c>
      <c r="M1479" s="43" t="b">
        <v>0</v>
      </c>
      <c r="N1479" s="43" t="b">
        <v>0</v>
      </c>
      <c r="O1479" t="s">
        <v>114</v>
      </c>
      <c r="P1479" t="s">
        <v>114</v>
      </c>
      <c r="Q1479" t="s">
        <v>114</v>
      </c>
      <c r="R1479" t="s">
        <v>114</v>
      </c>
      <c r="S1479" t="s">
        <v>114</v>
      </c>
      <c r="T1479" t="s">
        <v>114</v>
      </c>
      <c r="U1479" t="s">
        <v>114</v>
      </c>
      <c r="V1479" t="s">
        <v>114</v>
      </c>
      <c r="W1479" s="5">
        <v>43476</v>
      </c>
      <c r="X1479" s="58" t="s">
        <v>114</v>
      </c>
      <c r="Y1479" s="58"/>
      <c r="Z1479" s="58" t="s">
        <v>5918</v>
      </c>
      <c r="AA1479" s="58" t="s">
        <v>114</v>
      </c>
      <c r="AB1479" s="58" t="s">
        <v>74</v>
      </c>
      <c r="AC1479" s="57">
        <v>1</v>
      </c>
      <c r="AD1479" s="58" t="s">
        <v>160</v>
      </c>
      <c r="AE1479" s="59"/>
      <c r="AF1479" s="58" t="s">
        <v>114</v>
      </c>
      <c r="AG1479" s="57">
        <v>4</v>
      </c>
      <c r="AH1479" s="3" t="s">
        <v>74</v>
      </c>
      <c r="AI1479" s="3" t="s">
        <v>1331</v>
      </c>
      <c r="AJ1479" t="s">
        <v>114</v>
      </c>
      <c r="AK1479" t="s">
        <v>114</v>
      </c>
      <c r="AL1479" t="s">
        <v>114</v>
      </c>
      <c r="AM1479" s="43" t="b">
        <v>0</v>
      </c>
      <c r="AN1479" s="3"/>
      <c r="AO1479" s="3"/>
      <c r="AP1479" s="43" t="b">
        <v>0</v>
      </c>
      <c r="AQ1479" s="3" t="b">
        <v>0</v>
      </c>
    </row>
    <row r="1480" spans="1:43" x14ac:dyDescent="0.25">
      <c r="A1480" s="39" t="str">
        <f>_xlfn.CONCAT(Table4[[#This Row],[Order]],"-",Table4[[#This Row],[Line]])</f>
        <v>77511-2</v>
      </c>
      <c r="B1480" s="5">
        <v>43481</v>
      </c>
      <c r="C1480" s="8">
        <v>77511</v>
      </c>
      <c r="D1480" s="3" t="s">
        <v>5749</v>
      </c>
      <c r="E1480" s="8">
        <v>2</v>
      </c>
      <c r="F1480" s="8">
        <v>1</v>
      </c>
      <c r="G1480" s="3" t="s">
        <v>42</v>
      </c>
      <c r="H1480" s="8">
        <v>3</v>
      </c>
      <c r="I1480" s="43" t="b">
        <v>0</v>
      </c>
      <c r="J1480" s="43" t="b">
        <v>0</v>
      </c>
      <c r="K1480" t="s">
        <v>114</v>
      </c>
      <c r="L1480" s="43" t="b">
        <v>0</v>
      </c>
      <c r="M1480" s="43" t="b">
        <v>0</v>
      </c>
      <c r="N1480" s="43" t="b">
        <v>0</v>
      </c>
      <c r="O1480" t="s">
        <v>114</v>
      </c>
      <c r="P1480" t="s">
        <v>114</v>
      </c>
      <c r="Q1480" t="s">
        <v>114</v>
      </c>
      <c r="R1480" t="s">
        <v>114</v>
      </c>
      <c r="S1480" t="s">
        <v>114</v>
      </c>
      <c r="T1480" t="s">
        <v>114</v>
      </c>
      <c r="U1480" t="s">
        <v>114</v>
      </c>
      <c r="V1480" t="s">
        <v>114</v>
      </c>
      <c r="W1480" s="5">
        <v>43476</v>
      </c>
      <c r="X1480" s="3" t="s">
        <v>114</v>
      </c>
      <c r="Y1480" s="3"/>
      <c r="Z1480" s="3" t="s">
        <v>5919</v>
      </c>
      <c r="AA1480" s="3" t="s">
        <v>114</v>
      </c>
      <c r="AB1480" s="3" t="s">
        <v>74</v>
      </c>
      <c r="AC1480" s="8">
        <v>1</v>
      </c>
      <c r="AD1480" s="3" t="s">
        <v>198</v>
      </c>
      <c r="AE1480" s="3"/>
      <c r="AF1480" s="3" t="s">
        <v>114</v>
      </c>
      <c r="AG1480" s="8">
        <v>3</v>
      </c>
      <c r="AH1480" s="3" t="s">
        <v>74</v>
      </c>
      <c r="AI1480" s="3" t="s">
        <v>1331</v>
      </c>
      <c r="AJ1480" t="s">
        <v>114</v>
      </c>
      <c r="AK1480" t="s">
        <v>114</v>
      </c>
      <c r="AL1480" t="s">
        <v>114</v>
      </c>
      <c r="AM1480" s="43" t="b">
        <v>0</v>
      </c>
      <c r="AN1480" s="3"/>
      <c r="AO1480" s="3"/>
      <c r="AP1480" s="43" t="b">
        <v>0</v>
      </c>
      <c r="AQ1480" s="3" t="b">
        <v>0</v>
      </c>
    </row>
    <row r="1481" spans="1:43" x14ac:dyDescent="0.25">
      <c r="A1481" s="39" t="str">
        <f>_xlfn.CONCAT(Table4[[#This Row],[Order]],"-",Table4[[#This Row],[Line]])</f>
        <v>77529-1</v>
      </c>
      <c r="B1481" s="59">
        <v>43469</v>
      </c>
      <c r="C1481" s="57">
        <v>77529</v>
      </c>
      <c r="D1481" s="58" t="s">
        <v>2912</v>
      </c>
      <c r="E1481" s="57">
        <v>1</v>
      </c>
      <c r="F1481" s="57">
        <v>1</v>
      </c>
      <c r="G1481" s="58" t="s">
        <v>29</v>
      </c>
      <c r="H1481" s="57">
        <v>2</v>
      </c>
      <c r="I1481" s="43" t="b">
        <v>1</v>
      </c>
      <c r="J1481" s="43" t="b">
        <v>1</v>
      </c>
      <c r="K1481" t="s">
        <v>135</v>
      </c>
      <c r="L1481" s="43" t="b">
        <v>1</v>
      </c>
      <c r="M1481" s="43" t="b">
        <v>1</v>
      </c>
      <c r="N1481" s="43" t="b">
        <v>1</v>
      </c>
      <c r="O1481" t="s">
        <v>114</v>
      </c>
      <c r="P1481" t="s">
        <v>138</v>
      </c>
      <c r="Q1481" t="s">
        <v>114</v>
      </c>
      <c r="R1481" t="s">
        <v>114</v>
      </c>
      <c r="S1481" t="s">
        <v>114</v>
      </c>
      <c r="T1481" t="s">
        <v>114</v>
      </c>
      <c r="U1481" t="s">
        <v>114</v>
      </c>
      <c r="V1481" t="s">
        <v>114</v>
      </c>
      <c r="W1481" s="6">
        <v>43465</v>
      </c>
      <c r="X1481" s="58" t="s">
        <v>114</v>
      </c>
      <c r="Y1481" s="58" t="s">
        <v>5436</v>
      </c>
      <c r="Z1481" s="58" t="s">
        <v>3971</v>
      </c>
      <c r="AA1481" s="58" t="s">
        <v>114</v>
      </c>
      <c r="AB1481" s="58" t="s">
        <v>74</v>
      </c>
      <c r="AC1481" s="57">
        <v>12</v>
      </c>
      <c r="AD1481" s="58" t="s">
        <v>2911</v>
      </c>
      <c r="AE1481" s="59">
        <v>43462</v>
      </c>
      <c r="AF1481" s="58" t="s">
        <v>114</v>
      </c>
      <c r="AG1481" s="57">
        <v>2</v>
      </c>
      <c r="AH1481" s="3" t="s">
        <v>74</v>
      </c>
      <c r="AI1481" s="3" t="s">
        <v>1333</v>
      </c>
      <c r="AJ1481" t="s">
        <v>114</v>
      </c>
      <c r="AK1481" t="s">
        <v>114</v>
      </c>
      <c r="AL1481" t="s">
        <v>114</v>
      </c>
      <c r="AM1481" s="43" t="b">
        <v>0</v>
      </c>
      <c r="AN1481" s="3"/>
      <c r="AO1481" s="3"/>
      <c r="AP1481" s="43" t="b">
        <v>0</v>
      </c>
      <c r="AQ1481" s="3" t="b">
        <v>0</v>
      </c>
    </row>
    <row r="1482" spans="1:43" x14ac:dyDescent="0.25">
      <c r="A1482" s="39" t="str">
        <f>_xlfn.CONCAT(Table4[[#This Row],[Order]],"-",Table4[[#This Row],[Line]])</f>
        <v>77536-1</v>
      </c>
      <c r="B1482" s="59">
        <v>43469</v>
      </c>
      <c r="C1482" s="57">
        <v>77536</v>
      </c>
      <c r="D1482" s="58" t="s">
        <v>2654</v>
      </c>
      <c r="E1482" s="57">
        <v>1</v>
      </c>
      <c r="F1482" s="57">
        <v>1</v>
      </c>
      <c r="G1482" s="58" t="s">
        <v>29</v>
      </c>
      <c r="H1482" s="57">
        <v>22</v>
      </c>
      <c r="I1482" s="43" t="b">
        <v>1</v>
      </c>
      <c r="J1482" s="43" t="b">
        <v>1</v>
      </c>
      <c r="K1482" t="s">
        <v>135</v>
      </c>
      <c r="L1482" s="43" t="b">
        <v>1</v>
      </c>
      <c r="M1482" s="43" t="b">
        <v>1</v>
      </c>
      <c r="N1482" s="43" t="b">
        <v>1</v>
      </c>
      <c r="O1482" t="s">
        <v>114</v>
      </c>
      <c r="P1482" t="s">
        <v>114</v>
      </c>
      <c r="Q1482" t="s">
        <v>114</v>
      </c>
      <c r="R1482" t="s">
        <v>114</v>
      </c>
      <c r="S1482" t="s">
        <v>114</v>
      </c>
      <c r="T1482" t="s">
        <v>114</v>
      </c>
      <c r="U1482" t="s">
        <v>114</v>
      </c>
      <c r="V1482" t="s">
        <v>114</v>
      </c>
      <c r="W1482" s="6">
        <v>43465</v>
      </c>
      <c r="X1482" s="58" t="s">
        <v>114</v>
      </c>
      <c r="Y1482" s="58" t="s">
        <v>5437</v>
      </c>
      <c r="Z1482" s="58" t="s">
        <v>126</v>
      </c>
      <c r="AA1482" s="58" t="s">
        <v>114</v>
      </c>
      <c r="AB1482" s="58" t="s">
        <v>74</v>
      </c>
      <c r="AC1482" s="57">
        <v>1</v>
      </c>
      <c r="AD1482" s="58" t="s">
        <v>1</v>
      </c>
      <c r="AE1482" s="59">
        <v>43464</v>
      </c>
      <c r="AF1482" s="58" t="s">
        <v>114</v>
      </c>
      <c r="AG1482" s="57">
        <v>22</v>
      </c>
      <c r="AH1482" s="3" t="s">
        <v>180</v>
      </c>
      <c r="AI1482" s="3" t="s">
        <v>1323</v>
      </c>
      <c r="AJ1482" t="s">
        <v>114</v>
      </c>
      <c r="AK1482" t="s">
        <v>114</v>
      </c>
      <c r="AL1482" t="s">
        <v>114</v>
      </c>
      <c r="AM1482" s="43" t="b">
        <v>0</v>
      </c>
      <c r="AN1482" s="3"/>
      <c r="AO1482" s="3"/>
      <c r="AP1482" s="43" t="b">
        <v>0</v>
      </c>
      <c r="AQ1482" s="3" t="b">
        <v>0</v>
      </c>
    </row>
    <row r="1483" spans="1:43" x14ac:dyDescent="0.25">
      <c r="A1483" s="39" t="str">
        <f>_xlfn.CONCAT(Table4[[#This Row],[Order]],"-",Table4[[#This Row],[Line]])</f>
        <v>77536-2</v>
      </c>
      <c r="B1483" s="59">
        <v>43469</v>
      </c>
      <c r="C1483" s="57">
        <v>77536</v>
      </c>
      <c r="D1483" s="58" t="s">
        <v>2655</v>
      </c>
      <c r="E1483" s="57">
        <v>2</v>
      </c>
      <c r="F1483" s="57">
        <v>1</v>
      </c>
      <c r="G1483" s="58" t="s">
        <v>29</v>
      </c>
      <c r="H1483" s="57">
        <v>8</v>
      </c>
      <c r="I1483" s="43" t="b">
        <v>1</v>
      </c>
      <c r="J1483" s="43" t="b">
        <v>1</v>
      </c>
      <c r="K1483" t="s">
        <v>135</v>
      </c>
      <c r="L1483" s="43" t="b">
        <v>1</v>
      </c>
      <c r="M1483" s="43" t="b">
        <v>1</v>
      </c>
      <c r="N1483" s="43" t="b">
        <v>1</v>
      </c>
      <c r="O1483" t="s">
        <v>114</v>
      </c>
      <c r="P1483" t="s">
        <v>114</v>
      </c>
      <c r="Q1483" t="s">
        <v>114</v>
      </c>
      <c r="R1483" t="s">
        <v>114</v>
      </c>
      <c r="S1483" t="s">
        <v>114</v>
      </c>
      <c r="T1483" t="s">
        <v>114</v>
      </c>
      <c r="U1483" t="s">
        <v>114</v>
      </c>
      <c r="V1483" t="s">
        <v>114</v>
      </c>
      <c r="W1483" s="6">
        <v>43465</v>
      </c>
      <c r="X1483" s="58" t="s">
        <v>114</v>
      </c>
      <c r="Y1483" s="58" t="s">
        <v>5438</v>
      </c>
      <c r="Z1483" s="58" t="s">
        <v>126</v>
      </c>
      <c r="AA1483" s="58" t="s">
        <v>114</v>
      </c>
      <c r="AB1483" s="58" t="s">
        <v>74</v>
      </c>
      <c r="AC1483" s="57">
        <v>1</v>
      </c>
      <c r="AD1483" s="58" t="s">
        <v>1008</v>
      </c>
      <c r="AE1483" s="59">
        <v>43464</v>
      </c>
      <c r="AF1483" s="58" t="s">
        <v>114</v>
      </c>
      <c r="AG1483" s="57">
        <v>8</v>
      </c>
      <c r="AH1483" s="3" t="s">
        <v>180</v>
      </c>
      <c r="AI1483" s="3" t="s">
        <v>1323</v>
      </c>
      <c r="AJ1483" t="s">
        <v>114</v>
      </c>
      <c r="AK1483" t="s">
        <v>114</v>
      </c>
      <c r="AL1483" t="s">
        <v>114</v>
      </c>
      <c r="AM1483" s="43" t="b">
        <v>0</v>
      </c>
      <c r="AN1483" s="3"/>
      <c r="AO1483" s="3"/>
      <c r="AP1483" s="43" t="b">
        <v>0</v>
      </c>
      <c r="AQ1483" s="3" t="b">
        <v>0</v>
      </c>
    </row>
    <row r="1484" spans="1:43" x14ac:dyDescent="0.25">
      <c r="A1484" s="39" t="str">
        <f>_xlfn.CONCAT(Table4[[#This Row],[Order]],"-",Table4[[#This Row],[Line]])</f>
        <v>77541-1</v>
      </c>
      <c r="B1484" s="59">
        <v>43476</v>
      </c>
      <c r="C1484" s="57">
        <v>77541</v>
      </c>
      <c r="D1484" s="58" t="s">
        <v>3962</v>
      </c>
      <c r="E1484" s="57">
        <v>1</v>
      </c>
      <c r="F1484" s="57">
        <v>1</v>
      </c>
      <c r="G1484" s="58" t="s">
        <v>42</v>
      </c>
      <c r="H1484" s="57">
        <v>12</v>
      </c>
      <c r="I1484" s="43" t="b">
        <v>0</v>
      </c>
      <c r="J1484" s="43" t="b">
        <v>0</v>
      </c>
      <c r="K1484" t="s">
        <v>114</v>
      </c>
      <c r="L1484" s="43" t="b">
        <v>0</v>
      </c>
      <c r="M1484" s="43" t="b">
        <v>0</v>
      </c>
      <c r="N1484" s="43" t="b">
        <v>0</v>
      </c>
      <c r="O1484" t="s">
        <v>114</v>
      </c>
      <c r="P1484" t="s">
        <v>114</v>
      </c>
      <c r="Q1484" t="s">
        <v>114</v>
      </c>
      <c r="R1484" t="s">
        <v>114</v>
      </c>
      <c r="S1484" t="s">
        <v>114</v>
      </c>
      <c r="T1484" t="s">
        <v>114</v>
      </c>
      <c r="U1484" t="s">
        <v>114</v>
      </c>
      <c r="V1484" t="s">
        <v>114</v>
      </c>
      <c r="W1484" s="6">
        <v>43473</v>
      </c>
      <c r="X1484" s="58" t="s">
        <v>151</v>
      </c>
      <c r="Y1484" s="58"/>
      <c r="Z1484" s="58" t="s">
        <v>4667</v>
      </c>
      <c r="AA1484" s="58" t="s">
        <v>114</v>
      </c>
      <c r="AB1484" s="58" t="s">
        <v>74</v>
      </c>
      <c r="AC1484" s="57">
        <v>15</v>
      </c>
      <c r="AD1484" s="58" t="s">
        <v>3961</v>
      </c>
      <c r="AE1484" s="59"/>
      <c r="AF1484" s="58" t="s">
        <v>114</v>
      </c>
      <c r="AG1484" s="57">
        <v>24</v>
      </c>
      <c r="AH1484" s="3" t="s">
        <v>74</v>
      </c>
      <c r="AI1484" s="3" t="s">
        <v>1324</v>
      </c>
      <c r="AJ1484" t="s">
        <v>114</v>
      </c>
      <c r="AK1484" t="s">
        <v>114</v>
      </c>
      <c r="AL1484" t="s">
        <v>114</v>
      </c>
      <c r="AM1484" s="43" t="b">
        <v>0</v>
      </c>
      <c r="AN1484" s="3"/>
      <c r="AO1484" s="3"/>
      <c r="AP1484" s="43" t="b">
        <v>0</v>
      </c>
      <c r="AQ1484" s="3" t="b">
        <v>0</v>
      </c>
    </row>
    <row r="1485" spans="1:43" x14ac:dyDescent="0.25">
      <c r="A1485" s="39" t="str">
        <f>_xlfn.CONCAT(Table4[[#This Row],[Order]],"-",Table4[[#This Row],[Line]])</f>
        <v>77550-1</v>
      </c>
      <c r="B1485" s="59">
        <v>43472</v>
      </c>
      <c r="C1485" s="57">
        <v>77550</v>
      </c>
      <c r="D1485" s="58" t="s">
        <v>2965</v>
      </c>
      <c r="E1485" s="57">
        <v>1</v>
      </c>
      <c r="F1485" s="57">
        <v>1</v>
      </c>
      <c r="G1485" s="58" t="s">
        <v>165</v>
      </c>
      <c r="H1485" s="57">
        <v>2</v>
      </c>
      <c r="I1485" s="43" t="b">
        <v>1</v>
      </c>
      <c r="J1485" s="43" t="b">
        <v>0</v>
      </c>
      <c r="K1485" t="s">
        <v>135</v>
      </c>
      <c r="L1485" s="43" t="b">
        <v>0</v>
      </c>
      <c r="M1485" s="43" t="b">
        <v>1</v>
      </c>
      <c r="N1485" s="43" t="b">
        <v>0</v>
      </c>
      <c r="O1485" t="s">
        <v>114</v>
      </c>
      <c r="P1485" t="s">
        <v>114</v>
      </c>
      <c r="Q1485" t="s">
        <v>114</v>
      </c>
      <c r="R1485" t="s">
        <v>114</v>
      </c>
      <c r="S1485" t="s">
        <v>114</v>
      </c>
      <c r="T1485" t="s">
        <v>114</v>
      </c>
      <c r="U1485" t="s">
        <v>114</v>
      </c>
      <c r="V1485" t="s">
        <v>114</v>
      </c>
      <c r="W1485" s="6">
        <v>43467</v>
      </c>
      <c r="X1485" s="58" t="s">
        <v>114</v>
      </c>
      <c r="Y1485" s="58"/>
      <c r="Z1485" s="58" t="s">
        <v>4035</v>
      </c>
      <c r="AA1485" s="58" t="s">
        <v>114</v>
      </c>
      <c r="AB1485" s="58" t="s">
        <v>74</v>
      </c>
      <c r="AC1485" s="57">
        <v>12</v>
      </c>
      <c r="AD1485" s="58" t="s">
        <v>2964</v>
      </c>
      <c r="AE1485" s="59"/>
      <c r="AF1485" s="58" t="s">
        <v>114</v>
      </c>
      <c r="AG1485" s="57">
        <v>6</v>
      </c>
      <c r="AH1485" s="3" t="s">
        <v>74</v>
      </c>
      <c r="AI1485" s="3" t="s">
        <v>1319</v>
      </c>
      <c r="AJ1485" t="s">
        <v>114</v>
      </c>
      <c r="AK1485" t="s">
        <v>114</v>
      </c>
      <c r="AL1485" t="s">
        <v>114</v>
      </c>
      <c r="AM1485" s="43" t="b">
        <v>0</v>
      </c>
      <c r="AN1485" s="3"/>
      <c r="AO1485" s="3"/>
      <c r="AP1485" s="43" t="b">
        <v>0</v>
      </c>
      <c r="AQ1485" s="3" t="b">
        <v>0</v>
      </c>
    </row>
    <row r="1486" spans="1:43" x14ac:dyDescent="0.25">
      <c r="A1486" s="39" t="str">
        <f>_xlfn.CONCAT(Table4[[#This Row],[Order]],"-",Table4[[#This Row],[Line]])</f>
        <v>77552-1</v>
      </c>
      <c r="B1486" s="59">
        <v>43483</v>
      </c>
      <c r="C1486" s="57">
        <v>77552</v>
      </c>
      <c r="D1486" s="58" t="s">
        <v>3547</v>
      </c>
      <c r="E1486" s="57">
        <v>1</v>
      </c>
      <c r="F1486" s="57">
        <v>1</v>
      </c>
      <c r="G1486" s="58" t="s">
        <v>42</v>
      </c>
      <c r="H1486" s="57">
        <v>19</v>
      </c>
      <c r="I1486" s="43" t="b">
        <v>0</v>
      </c>
      <c r="J1486" s="43" t="b">
        <v>0</v>
      </c>
      <c r="K1486" t="s">
        <v>114</v>
      </c>
      <c r="L1486" s="43" t="b">
        <v>0</v>
      </c>
      <c r="M1486" s="43" t="b">
        <v>0</v>
      </c>
      <c r="N1486" s="43" t="b">
        <v>0</v>
      </c>
      <c r="O1486" t="s">
        <v>114</v>
      </c>
      <c r="P1486" t="s">
        <v>114</v>
      </c>
      <c r="Q1486" t="s">
        <v>114</v>
      </c>
      <c r="R1486" t="s">
        <v>114</v>
      </c>
      <c r="S1486" t="s">
        <v>114</v>
      </c>
      <c r="T1486" t="s">
        <v>114</v>
      </c>
      <c r="U1486" t="s">
        <v>114</v>
      </c>
      <c r="V1486" t="s">
        <v>114</v>
      </c>
      <c r="W1486" s="6">
        <v>43480</v>
      </c>
      <c r="X1486" s="58" t="s">
        <v>114</v>
      </c>
      <c r="Y1486" s="58"/>
      <c r="Z1486" s="58" t="s">
        <v>4640</v>
      </c>
      <c r="AA1486" s="58" t="s">
        <v>114</v>
      </c>
      <c r="AB1486" s="58" t="s">
        <v>74</v>
      </c>
      <c r="AC1486" s="57">
        <v>12</v>
      </c>
      <c r="AD1486" s="58" t="s">
        <v>3546</v>
      </c>
      <c r="AE1486" s="59"/>
      <c r="AF1486" s="58" t="s">
        <v>114</v>
      </c>
      <c r="AG1486" s="57">
        <v>19</v>
      </c>
      <c r="AH1486" s="3" t="s">
        <v>74</v>
      </c>
      <c r="AI1486" s="3" t="s">
        <v>1333</v>
      </c>
      <c r="AJ1486" t="s">
        <v>114</v>
      </c>
      <c r="AK1486" t="s">
        <v>114</v>
      </c>
      <c r="AL1486" t="s">
        <v>114</v>
      </c>
      <c r="AM1486" s="43" t="b">
        <v>0</v>
      </c>
      <c r="AN1486" s="3"/>
      <c r="AO1486" s="3"/>
      <c r="AP1486" s="43" t="b">
        <v>0</v>
      </c>
      <c r="AQ1486" s="3" t="b">
        <v>0</v>
      </c>
    </row>
    <row r="1487" spans="1:43" x14ac:dyDescent="0.25">
      <c r="A1487" s="39" t="str">
        <f>_xlfn.CONCAT(Table4[[#This Row],[Order]],"-",Table4[[#This Row],[Line]])</f>
        <v>77552-2</v>
      </c>
      <c r="B1487" s="59">
        <v>43483</v>
      </c>
      <c r="C1487" s="57">
        <v>77552</v>
      </c>
      <c r="D1487" s="58" t="s">
        <v>3549</v>
      </c>
      <c r="E1487" s="57">
        <v>2</v>
      </c>
      <c r="F1487" s="57">
        <v>1</v>
      </c>
      <c r="G1487" s="58" t="s">
        <v>42</v>
      </c>
      <c r="H1487" s="57">
        <v>1</v>
      </c>
      <c r="I1487" s="43" t="b">
        <v>0</v>
      </c>
      <c r="J1487" s="43" t="b">
        <v>0</v>
      </c>
      <c r="K1487" t="s">
        <v>114</v>
      </c>
      <c r="L1487" s="43" t="b">
        <v>0</v>
      </c>
      <c r="M1487" s="43" t="b">
        <v>0</v>
      </c>
      <c r="N1487" s="43" t="b">
        <v>0</v>
      </c>
      <c r="O1487" t="s">
        <v>114</v>
      </c>
      <c r="P1487" t="s">
        <v>114</v>
      </c>
      <c r="Q1487" t="s">
        <v>114</v>
      </c>
      <c r="R1487" t="s">
        <v>114</v>
      </c>
      <c r="S1487" t="s">
        <v>114</v>
      </c>
      <c r="T1487" t="s">
        <v>114</v>
      </c>
      <c r="U1487" t="s">
        <v>114</v>
      </c>
      <c r="V1487" t="s">
        <v>114</v>
      </c>
      <c r="W1487" s="5">
        <v>43480</v>
      </c>
      <c r="X1487" s="58" t="s">
        <v>114</v>
      </c>
      <c r="Y1487" s="58"/>
      <c r="Z1487" s="58" t="s">
        <v>5125</v>
      </c>
      <c r="AA1487" s="58" t="s">
        <v>114</v>
      </c>
      <c r="AB1487" s="58" t="s">
        <v>74</v>
      </c>
      <c r="AC1487" s="57">
        <v>12</v>
      </c>
      <c r="AD1487" s="58" t="s">
        <v>3548</v>
      </c>
      <c r="AE1487" s="59"/>
      <c r="AF1487" s="58" t="s">
        <v>114</v>
      </c>
      <c r="AG1487" s="57">
        <v>1</v>
      </c>
      <c r="AH1487" s="3" t="s">
        <v>74</v>
      </c>
      <c r="AI1487" s="3" t="s">
        <v>1333</v>
      </c>
      <c r="AJ1487" t="s">
        <v>114</v>
      </c>
      <c r="AK1487" t="s">
        <v>114</v>
      </c>
      <c r="AL1487" t="s">
        <v>114</v>
      </c>
      <c r="AM1487" s="43" t="b">
        <v>0</v>
      </c>
      <c r="AN1487" s="3"/>
      <c r="AO1487" s="3"/>
      <c r="AP1487" s="43" t="b">
        <v>0</v>
      </c>
      <c r="AQ1487" s="3" t="b">
        <v>0</v>
      </c>
    </row>
    <row r="1488" spans="1:43" x14ac:dyDescent="0.25">
      <c r="A1488" s="39" t="str">
        <f>_xlfn.CONCAT(Table4[[#This Row],[Order]],"-",Table4[[#This Row],[Line]])</f>
        <v>77554-1</v>
      </c>
      <c r="B1488" s="59">
        <v>43468</v>
      </c>
      <c r="C1488" s="57">
        <v>77554</v>
      </c>
      <c r="D1488" s="58" t="s">
        <v>2984</v>
      </c>
      <c r="E1488" s="57">
        <v>1</v>
      </c>
      <c r="F1488" s="57">
        <v>1</v>
      </c>
      <c r="G1488" s="58" t="s">
        <v>29</v>
      </c>
      <c r="H1488" s="57">
        <v>3</v>
      </c>
      <c r="I1488" s="43" t="b">
        <v>1</v>
      </c>
      <c r="J1488" s="43" t="b">
        <v>1</v>
      </c>
      <c r="K1488" t="s">
        <v>135</v>
      </c>
      <c r="L1488" s="43" t="b">
        <v>1</v>
      </c>
      <c r="M1488" s="43" t="b">
        <v>1</v>
      </c>
      <c r="N1488" s="43" t="b">
        <v>1</v>
      </c>
      <c r="O1488" t="s">
        <v>114</v>
      </c>
      <c r="P1488" t="s">
        <v>138</v>
      </c>
      <c r="Q1488" t="s">
        <v>114</v>
      </c>
      <c r="R1488" t="s">
        <v>114</v>
      </c>
      <c r="S1488" t="s">
        <v>114</v>
      </c>
      <c r="T1488" t="s">
        <v>114</v>
      </c>
      <c r="U1488" t="s">
        <v>114</v>
      </c>
      <c r="V1488" t="s">
        <v>114</v>
      </c>
      <c r="W1488" s="5">
        <v>43462</v>
      </c>
      <c r="X1488" s="58" t="s">
        <v>114</v>
      </c>
      <c r="Y1488" s="58" t="s">
        <v>5091</v>
      </c>
      <c r="Z1488" s="58" t="s">
        <v>3534</v>
      </c>
      <c r="AA1488" s="58" t="s">
        <v>45</v>
      </c>
      <c r="AB1488" s="58" t="s">
        <v>74</v>
      </c>
      <c r="AC1488" s="57">
        <v>1</v>
      </c>
      <c r="AD1488" s="58" t="s">
        <v>12</v>
      </c>
      <c r="AE1488" s="59">
        <v>43461</v>
      </c>
      <c r="AF1488" s="58" t="s">
        <v>114</v>
      </c>
      <c r="AG1488" s="57">
        <v>6</v>
      </c>
      <c r="AH1488" s="3" t="s">
        <v>180</v>
      </c>
      <c r="AI1488" s="3" t="s">
        <v>1322</v>
      </c>
      <c r="AJ1488" t="s">
        <v>23</v>
      </c>
      <c r="AK1488" t="s">
        <v>114</v>
      </c>
      <c r="AL1488" t="s">
        <v>114</v>
      </c>
      <c r="AM1488" s="43" t="b">
        <v>0</v>
      </c>
      <c r="AN1488" s="3"/>
      <c r="AO1488" s="3"/>
      <c r="AP1488" s="43" t="b">
        <v>1</v>
      </c>
      <c r="AQ1488" s="3" t="b">
        <v>0</v>
      </c>
    </row>
    <row r="1489" spans="1:43" x14ac:dyDescent="0.25">
      <c r="A1489" s="39" t="str">
        <f>_xlfn.CONCAT(Table4[[#This Row],[Order]],"-",Table4[[#This Row],[Line]])</f>
        <v>77554-2</v>
      </c>
      <c r="B1489" s="5">
        <v>43468</v>
      </c>
      <c r="C1489" s="8">
        <v>77554</v>
      </c>
      <c r="D1489" s="3" t="s">
        <v>2986</v>
      </c>
      <c r="E1489" s="8">
        <v>2</v>
      </c>
      <c r="F1489" s="8">
        <v>1</v>
      </c>
      <c r="G1489" s="3" t="s">
        <v>29</v>
      </c>
      <c r="H1489" s="8">
        <v>4</v>
      </c>
      <c r="I1489" s="43" t="b">
        <v>1</v>
      </c>
      <c r="J1489" s="43" t="b">
        <v>1</v>
      </c>
      <c r="K1489" t="s">
        <v>135</v>
      </c>
      <c r="L1489" s="43" t="b">
        <v>1</v>
      </c>
      <c r="M1489" s="43" t="b">
        <v>1</v>
      </c>
      <c r="N1489" s="43" t="b">
        <v>1</v>
      </c>
      <c r="O1489" t="s">
        <v>114</v>
      </c>
      <c r="P1489" t="s">
        <v>138</v>
      </c>
      <c r="Q1489" t="s">
        <v>114</v>
      </c>
      <c r="R1489" t="s">
        <v>114</v>
      </c>
      <c r="S1489" t="s">
        <v>114</v>
      </c>
      <c r="T1489" t="s">
        <v>114</v>
      </c>
      <c r="U1489" t="s">
        <v>114</v>
      </c>
      <c r="V1489" t="s">
        <v>114</v>
      </c>
      <c r="W1489" s="5">
        <v>43462</v>
      </c>
      <c r="X1489" s="3" t="s">
        <v>114</v>
      </c>
      <c r="Y1489" s="3" t="s">
        <v>5092</v>
      </c>
      <c r="Z1489" s="3" t="s">
        <v>2924</v>
      </c>
      <c r="AA1489" s="3" t="s">
        <v>114</v>
      </c>
      <c r="AB1489" s="3" t="s">
        <v>74</v>
      </c>
      <c r="AC1489" s="8">
        <v>1</v>
      </c>
      <c r="AD1489" s="3" t="s">
        <v>1051</v>
      </c>
      <c r="AE1489" s="3">
        <v>43461</v>
      </c>
      <c r="AF1489" s="3" t="s">
        <v>114</v>
      </c>
      <c r="AG1489" s="8">
        <v>4</v>
      </c>
      <c r="AH1489" s="3" t="s">
        <v>180</v>
      </c>
      <c r="AI1489" s="3" t="s">
        <v>1322</v>
      </c>
      <c r="AJ1489" t="s">
        <v>23</v>
      </c>
      <c r="AK1489" t="s">
        <v>114</v>
      </c>
      <c r="AL1489" t="s">
        <v>114</v>
      </c>
      <c r="AM1489" s="43" t="b">
        <v>0</v>
      </c>
      <c r="AN1489" s="3"/>
      <c r="AO1489" s="3"/>
      <c r="AP1489" s="43" t="b">
        <v>1</v>
      </c>
      <c r="AQ1489" s="3" t="b">
        <v>0</v>
      </c>
    </row>
    <row r="1490" spans="1:43" x14ac:dyDescent="0.25">
      <c r="A1490" s="39" t="str">
        <f>_xlfn.CONCAT(Table4[[#This Row],[Order]],"-",Table4[[#This Row],[Line]])</f>
        <v>77557-1</v>
      </c>
      <c r="B1490" s="1">
        <v>43472</v>
      </c>
      <c r="C1490" s="10">
        <v>77557</v>
      </c>
      <c r="D1490" s="7" t="s">
        <v>3052</v>
      </c>
      <c r="E1490" s="10">
        <v>1</v>
      </c>
      <c r="F1490" s="10">
        <v>1</v>
      </c>
      <c r="G1490" s="7" t="s">
        <v>29</v>
      </c>
      <c r="H1490" s="10">
        <v>2</v>
      </c>
      <c r="I1490" s="43" t="b">
        <v>1</v>
      </c>
      <c r="J1490" s="43" t="b">
        <v>1</v>
      </c>
      <c r="K1490" t="s">
        <v>135</v>
      </c>
      <c r="L1490" s="43" t="b">
        <v>1</v>
      </c>
      <c r="M1490" s="43" t="b">
        <v>1</v>
      </c>
      <c r="N1490" s="43" t="b">
        <v>1</v>
      </c>
      <c r="O1490" t="s">
        <v>114</v>
      </c>
      <c r="P1490" t="s">
        <v>138</v>
      </c>
      <c r="Q1490" t="s">
        <v>114</v>
      </c>
      <c r="R1490" t="s">
        <v>114</v>
      </c>
      <c r="S1490" t="s">
        <v>114</v>
      </c>
      <c r="T1490" t="s">
        <v>114</v>
      </c>
      <c r="U1490" t="s">
        <v>114</v>
      </c>
      <c r="V1490" t="s">
        <v>114</v>
      </c>
      <c r="W1490" s="5">
        <v>43467</v>
      </c>
      <c r="X1490" s="7" t="s">
        <v>114</v>
      </c>
      <c r="Y1490" s="7" t="s">
        <v>4804</v>
      </c>
      <c r="Z1490" s="7" t="s">
        <v>2305</v>
      </c>
      <c r="AA1490" s="7" t="s">
        <v>114</v>
      </c>
      <c r="AB1490" s="7" t="s">
        <v>74</v>
      </c>
      <c r="AC1490" s="10">
        <v>12</v>
      </c>
      <c r="AD1490" s="7" t="s">
        <v>4061</v>
      </c>
      <c r="AE1490" s="7">
        <v>43458</v>
      </c>
      <c r="AF1490" s="7" t="s">
        <v>114</v>
      </c>
      <c r="AG1490" s="10">
        <v>2</v>
      </c>
      <c r="AH1490" s="3" t="s">
        <v>74</v>
      </c>
      <c r="AI1490" s="3" t="s">
        <v>1330</v>
      </c>
      <c r="AJ1490" t="s">
        <v>114</v>
      </c>
      <c r="AK1490" t="s">
        <v>114</v>
      </c>
      <c r="AL1490" t="s">
        <v>114</v>
      </c>
      <c r="AM1490" s="43" t="b">
        <v>0</v>
      </c>
      <c r="AN1490" s="3"/>
      <c r="AO1490" s="3"/>
      <c r="AP1490" s="43" t="b">
        <v>0</v>
      </c>
      <c r="AQ1490" s="3" t="b">
        <v>0</v>
      </c>
    </row>
    <row r="1491" spans="1:43" x14ac:dyDescent="0.25">
      <c r="A1491" s="39" t="str">
        <f>_xlfn.CONCAT(Table4[[#This Row],[Order]],"-",Table4[[#This Row],[Line]])</f>
        <v>77557-2</v>
      </c>
      <c r="B1491" s="5">
        <v>43472</v>
      </c>
      <c r="C1491" s="8">
        <v>77557</v>
      </c>
      <c r="D1491" s="3" t="s">
        <v>3053</v>
      </c>
      <c r="E1491" s="8">
        <v>2</v>
      </c>
      <c r="F1491" s="8">
        <v>1</v>
      </c>
      <c r="G1491" s="3" t="s">
        <v>29</v>
      </c>
      <c r="H1491" s="8">
        <v>2</v>
      </c>
      <c r="I1491" s="43" t="b">
        <v>1</v>
      </c>
      <c r="J1491" s="43" t="b">
        <v>1</v>
      </c>
      <c r="K1491" t="s">
        <v>135</v>
      </c>
      <c r="L1491" s="43" t="b">
        <v>1</v>
      </c>
      <c r="M1491" s="43" t="b">
        <v>1</v>
      </c>
      <c r="N1491" s="43" t="b">
        <v>1</v>
      </c>
      <c r="O1491" t="s">
        <v>114</v>
      </c>
      <c r="P1491" t="s">
        <v>138</v>
      </c>
      <c r="Q1491" t="s">
        <v>114</v>
      </c>
      <c r="R1491" t="s">
        <v>114</v>
      </c>
      <c r="S1491" t="s">
        <v>114</v>
      </c>
      <c r="T1491" t="s">
        <v>114</v>
      </c>
      <c r="U1491" t="s">
        <v>114</v>
      </c>
      <c r="V1491" t="s">
        <v>114</v>
      </c>
      <c r="W1491" s="5">
        <v>43467</v>
      </c>
      <c r="X1491" s="3" t="s">
        <v>114</v>
      </c>
      <c r="Y1491" s="3" t="s">
        <v>4805</v>
      </c>
      <c r="Z1491" s="3" t="s">
        <v>2198</v>
      </c>
      <c r="AA1491" s="3" t="s">
        <v>114</v>
      </c>
      <c r="AB1491" s="3" t="s">
        <v>74</v>
      </c>
      <c r="AC1491" s="8">
        <v>12</v>
      </c>
      <c r="AD1491" s="3" t="s">
        <v>4062</v>
      </c>
      <c r="AE1491" s="3">
        <v>43458</v>
      </c>
      <c r="AF1491" s="3" t="s">
        <v>114</v>
      </c>
      <c r="AG1491" s="8">
        <v>2</v>
      </c>
      <c r="AH1491" s="3" t="s">
        <v>74</v>
      </c>
      <c r="AI1491" s="3" t="s">
        <v>1330</v>
      </c>
      <c r="AJ1491" t="s">
        <v>114</v>
      </c>
      <c r="AK1491" t="s">
        <v>114</v>
      </c>
      <c r="AL1491" t="s">
        <v>114</v>
      </c>
      <c r="AM1491" s="43" t="b">
        <v>0</v>
      </c>
      <c r="AN1491" s="3"/>
      <c r="AO1491" s="3"/>
      <c r="AP1491" s="43" t="b">
        <v>0</v>
      </c>
      <c r="AQ1491" s="3" t="b">
        <v>0</v>
      </c>
    </row>
    <row r="1492" spans="1:43" x14ac:dyDescent="0.25">
      <c r="A1492" s="39" t="str">
        <f>_xlfn.CONCAT(Table4[[#This Row],[Order]],"-",Table4[[#This Row],[Line]])</f>
        <v>77557-3</v>
      </c>
      <c r="B1492" s="5">
        <v>43472</v>
      </c>
      <c r="C1492" s="8">
        <v>77557</v>
      </c>
      <c r="D1492" s="3" t="s">
        <v>3054</v>
      </c>
      <c r="E1492" s="8">
        <v>3</v>
      </c>
      <c r="F1492" s="8">
        <v>1</v>
      </c>
      <c r="G1492" s="3" t="s">
        <v>29</v>
      </c>
      <c r="H1492" s="8">
        <v>2</v>
      </c>
      <c r="I1492" s="43" t="b">
        <v>1</v>
      </c>
      <c r="J1492" s="43" t="b">
        <v>1</v>
      </c>
      <c r="K1492" t="s">
        <v>135</v>
      </c>
      <c r="L1492" s="43" t="b">
        <v>1</v>
      </c>
      <c r="M1492" s="43" t="b">
        <v>1</v>
      </c>
      <c r="N1492" s="43" t="b">
        <v>1</v>
      </c>
      <c r="O1492" t="s">
        <v>114</v>
      </c>
      <c r="P1492" t="s">
        <v>138</v>
      </c>
      <c r="Q1492" t="s">
        <v>114</v>
      </c>
      <c r="R1492" t="s">
        <v>114</v>
      </c>
      <c r="S1492" t="s">
        <v>114</v>
      </c>
      <c r="T1492" t="s">
        <v>114</v>
      </c>
      <c r="U1492" t="s">
        <v>114</v>
      </c>
      <c r="V1492" t="s">
        <v>114</v>
      </c>
      <c r="W1492" s="5">
        <v>43467</v>
      </c>
      <c r="X1492" s="3" t="s">
        <v>114</v>
      </c>
      <c r="Y1492" s="3" t="s">
        <v>4806</v>
      </c>
      <c r="Z1492" s="3" t="s">
        <v>1285</v>
      </c>
      <c r="AA1492" s="3" t="s">
        <v>114</v>
      </c>
      <c r="AB1492" s="3" t="s">
        <v>74</v>
      </c>
      <c r="AC1492" s="8">
        <v>12</v>
      </c>
      <c r="AD1492" s="3" t="s">
        <v>4063</v>
      </c>
      <c r="AE1492" s="3">
        <v>43458</v>
      </c>
      <c r="AF1492" s="3" t="s">
        <v>114</v>
      </c>
      <c r="AG1492" s="8">
        <v>2</v>
      </c>
      <c r="AH1492" s="3" t="s">
        <v>74</v>
      </c>
      <c r="AI1492" s="3" t="s">
        <v>1330</v>
      </c>
      <c r="AJ1492" t="s">
        <v>114</v>
      </c>
      <c r="AK1492" t="s">
        <v>114</v>
      </c>
      <c r="AL1492" t="s">
        <v>114</v>
      </c>
      <c r="AM1492" s="43" t="b">
        <v>0</v>
      </c>
      <c r="AN1492" s="3"/>
      <c r="AO1492" s="3"/>
      <c r="AP1492" s="43" t="b">
        <v>0</v>
      </c>
      <c r="AQ1492" s="3" t="b">
        <v>0</v>
      </c>
    </row>
    <row r="1493" spans="1:43" x14ac:dyDescent="0.25">
      <c r="A1493" s="39" t="str">
        <f>_xlfn.CONCAT(Table4[[#This Row],[Order]],"-",Table4[[#This Row],[Line]])</f>
        <v>77559-1</v>
      </c>
      <c r="B1493" s="5">
        <v>43475</v>
      </c>
      <c r="C1493" s="8">
        <v>77559</v>
      </c>
      <c r="D1493" s="3" t="s">
        <v>3739</v>
      </c>
      <c r="E1493" s="8">
        <v>1</v>
      </c>
      <c r="F1493" s="8">
        <v>1</v>
      </c>
      <c r="G1493" s="3" t="s">
        <v>42</v>
      </c>
      <c r="H1493" s="8">
        <v>3</v>
      </c>
      <c r="I1493" s="43" t="b">
        <v>0</v>
      </c>
      <c r="J1493" s="43" t="b">
        <v>0</v>
      </c>
      <c r="K1493" t="s">
        <v>114</v>
      </c>
      <c r="L1493" s="43" t="b">
        <v>0</v>
      </c>
      <c r="M1493" s="43" t="b">
        <v>0</v>
      </c>
      <c r="N1493" s="43" t="b">
        <v>0</v>
      </c>
      <c r="O1493" t="s">
        <v>114</v>
      </c>
      <c r="P1493" t="s">
        <v>114</v>
      </c>
      <c r="Q1493" t="s">
        <v>114</v>
      </c>
      <c r="R1493" t="s">
        <v>114</v>
      </c>
      <c r="S1493" t="s">
        <v>114</v>
      </c>
      <c r="T1493" t="s">
        <v>114</v>
      </c>
      <c r="U1493" t="s">
        <v>114</v>
      </c>
      <c r="V1493" t="s">
        <v>114</v>
      </c>
      <c r="W1493" s="5">
        <v>43472</v>
      </c>
      <c r="X1493" s="3" t="s">
        <v>114</v>
      </c>
      <c r="Y1493" s="3"/>
      <c r="Z1493" s="3" t="s">
        <v>4668</v>
      </c>
      <c r="AA1493" s="3" t="s">
        <v>114</v>
      </c>
      <c r="AB1493" s="3" t="s">
        <v>74</v>
      </c>
      <c r="AC1493" s="8">
        <v>12</v>
      </c>
      <c r="AD1493" s="3" t="s">
        <v>2463</v>
      </c>
      <c r="AE1493" s="3"/>
      <c r="AF1493" s="3" t="s">
        <v>114</v>
      </c>
      <c r="AG1493" s="8">
        <v>3</v>
      </c>
      <c r="AH1493" s="3" t="s">
        <v>74</v>
      </c>
      <c r="AI1493" s="3" t="s">
        <v>1333</v>
      </c>
      <c r="AJ1493" t="s">
        <v>114</v>
      </c>
      <c r="AK1493" t="s">
        <v>114</v>
      </c>
      <c r="AL1493" t="s">
        <v>114</v>
      </c>
      <c r="AM1493" s="43" t="b">
        <v>0</v>
      </c>
      <c r="AN1493" s="3"/>
      <c r="AO1493" s="3"/>
      <c r="AP1493" s="43" t="b">
        <v>0</v>
      </c>
      <c r="AQ1493" s="3" t="b">
        <v>0</v>
      </c>
    </row>
    <row r="1494" spans="1:43" x14ac:dyDescent="0.25">
      <c r="A1494" s="39" t="str">
        <f>_xlfn.CONCAT(Table4[[#This Row],[Order]],"-",Table4[[#This Row],[Line]])</f>
        <v>77559-2</v>
      </c>
      <c r="B1494" s="5">
        <v>43475</v>
      </c>
      <c r="C1494" s="8">
        <v>77559</v>
      </c>
      <c r="D1494" s="3" t="s">
        <v>3741</v>
      </c>
      <c r="E1494" s="8">
        <v>2</v>
      </c>
      <c r="F1494" s="8">
        <v>1</v>
      </c>
      <c r="G1494" s="3" t="s">
        <v>42</v>
      </c>
      <c r="H1494" s="8">
        <v>1</v>
      </c>
      <c r="I1494" s="43" t="b">
        <v>0</v>
      </c>
      <c r="J1494" s="43" t="b">
        <v>0</v>
      </c>
      <c r="K1494" t="s">
        <v>114</v>
      </c>
      <c r="L1494" s="43" t="b">
        <v>0</v>
      </c>
      <c r="M1494" s="43" t="b">
        <v>0</v>
      </c>
      <c r="N1494" s="43" t="b">
        <v>0</v>
      </c>
      <c r="O1494" t="s">
        <v>114</v>
      </c>
      <c r="P1494" t="s">
        <v>114</v>
      </c>
      <c r="Q1494" t="s">
        <v>114</v>
      </c>
      <c r="R1494" t="s">
        <v>114</v>
      </c>
      <c r="S1494" t="s">
        <v>114</v>
      </c>
      <c r="T1494" t="s">
        <v>114</v>
      </c>
      <c r="U1494" t="s">
        <v>114</v>
      </c>
      <c r="V1494" t="s">
        <v>114</v>
      </c>
      <c r="W1494" s="5">
        <v>43472</v>
      </c>
      <c r="X1494" s="3" t="s">
        <v>114</v>
      </c>
      <c r="Y1494" s="3"/>
      <c r="Z1494" s="3" t="s">
        <v>4669</v>
      </c>
      <c r="AA1494" s="3" t="s">
        <v>114</v>
      </c>
      <c r="AB1494" s="3" t="s">
        <v>74</v>
      </c>
      <c r="AC1494" s="8">
        <v>12</v>
      </c>
      <c r="AD1494" s="3" t="s">
        <v>3740</v>
      </c>
      <c r="AE1494" s="3"/>
      <c r="AF1494" s="3" t="s">
        <v>114</v>
      </c>
      <c r="AG1494" s="8">
        <v>1</v>
      </c>
      <c r="AH1494" s="3" t="s">
        <v>74</v>
      </c>
      <c r="AI1494" s="3" t="s">
        <v>1333</v>
      </c>
      <c r="AJ1494" t="s">
        <v>114</v>
      </c>
      <c r="AK1494" t="s">
        <v>114</v>
      </c>
      <c r="AL1494" t="s">
        <v>114</v>
      </c>
      <c r="AM1494" s="43" t="b">
        <v>0</v>
      </c>
      <c r="AN1494" s="3"/>
      <c r="AO1494" s="3"/>
      <c r="AP1494" s="43" t="b">
        <v>0</v>
      </c>
      <c r="AQ1494" s="3" t="b">
        <v>0</v>
      </c>
    </row>
    <row r="1495" spans="1:43" x14ac:dyDescent="0.25">
      <c r="A1495" s="39" t="str">
        <f>_xlfn.CONCAT(Table4[[#This Row],[Order]],"-",Table4[[#This Row],[Line]])</f>
        <v>77560-1</v>
      </c>
      <c r="B1495" s="5">
        <v>43502</v>
      </c>
      <c r="C1495" s="8">
        <v>77560</v>
      </c>
      <c r="D1495" s="3" t="s">
        <v>2949</v>
      </c>
      <c r="E1495" s="8">
        <v>1</v>
      </c>
      <c r="F1495" s="8">
        <v>1</v>
      </c>
      <c r="G1495" s="3" t="s">
        <v>42</v>
      </c>
      <c r="H1495" s="8">
        <v>12</v>
      </c>
      <c r="I1495" s="43" t="b">
        <v>0</v>
      </c>
      <c r="J1495" s="43" t="b">
        <v>0</v>
      </c>
      <c r="K1495" t="s">
        <v>114</v>
      </c>
      <c r="L1495" s="43" t="b">
        <v>0</v>
      </c>
      <c r="M1495" s="43" t="b">
        <v>0</v>
      </c>
      <c r="N1495" s="43" t="b">
        <v>0</v>
      </c>
      <c r="O1495" t="s">
        <v>114</v>
      </c>
      <c r="P1495" t="s">
        <v>114</v>
      </c>
      <c r="Q1495" t="s">
        <v>114</v>
      </c>
      <c r="R1495" t="s">
        <v>114</v>
      </c>
      <c r="S1495" t="s">
        <v>114</v>
      </c>
      <c r="T1495" t="s">
        <v>114</v>
      </c>
      <c r="U1495" t="s">
        <v>114</v>
      </c>
      <c r="V1495" t="s">
        <v>114</v>
      </c>
      <c r="W1495" s="5">
        <v>43497</v>
      </c>
      <c r="X1495" s="3" t="s">
        <v>114</v>
      </c>
      <c r="Y1495" s="3"/>
      <c r="Z1495" s="3" t="s">
        <v>5138</v>
      </c>
      <c r="AA1495" s="3" t="s">
        <v>114</v>
      </c>
      <c r="AB1495" s="3" t="s">
        <v>74</v>
      </c>
      <c r="AC1495" s="8">
        <v>12</v>
      </c>
      <c r="AD1495" s="3" t="s">
        <v>2948</v>
      </c>
      <c r="AE1495" s="3"/>
      <c r="AF1495" s="3" t="s">
        <v>114</v>
      </c>
      <c r="AG1495" s="8">
        <v>12</v>
      </c>
      <c r="AH1495" s="3" t="s">
        <v>74</v>
      </c>
      <c r="AI1495" s="3" t="s">
        <v>1333</v>
      </c>
      <c r="AJ1495" t="s">
        <v>114</v>
      </c>
      <c r="AK1495" t="s">
        <v>114</v>
      </c>
      <c r="AL1495" t="s">
        <v>114</v>
      </c>
      <c r="AM1495" s="43" t="b">
        <v>0</v>
      </c>
      <c r="AN1495" s="3"/>
      <c r="AO1495" s="3"/>
      <c r="AP1495" s="43" t="b">
        <v>0</v>
      </c>
      <c r="AQ1495" s="3" t="b">
        <v>0</v>
      </c>
    </row>
    <row r="1496" spans="1:43" x14ac:dyDescent="0.25">
      <c r="A1496" s="39" t="str">
        <f>_xlfn.CONCAT(Table4[[#This Row],[Order]],"-",Table4[[#This Row],[Line]])</f>
        <v>77561-1</v>
      </c>
      <c r="B1496" s="1">
        <v>43481</v>
      </c>
      <c r="C1496" s="10">
        <v>77561</v>
      </c>
      <c r="D1496" s="7" t="s">
        <v>5643</v>
      </c>
      <c r="E1496" s="10">
        <v>1</v>
      </c>
      <c r="F1496" s="10">
        <v>1</v>
      </c>
      <c r="G1496" s="7" t="s">
        <v>42</v>
      </c>
      <c r="H1496" s="10">
        <v>1</v>
      </c>
      <c r="I1496" s="43" t="b">
        <v>0</v>
      </c>
      <c r="J1496" s="43" t="b">
        <v>0</v>
      </c>
      <c r="K1496" t="s">
        <v>114</v>
      </c>
      <c r="L1496" s="43" t="b">
        <v>0</v>
      </c>
      <c r="M1496" s="43" t="b">
        <v>0</v>
      </c>
      <c r="N1496" s="43" t="b">
        <v>0</v>
      </c>
      <c r="O1496" t="s">
        <v>114</v>
      </c>
      <c r="P1496" t="s">
        <v>114</v>
      </c>
      <c r="Q1496" t="s">
        <v>114</v>
      </c>
      <c r="R1496" t="s">
        <v>114</v>
      </c>
      <c r="S1496" t="s">
        <v>114</v>
      </c>
      <c r="T1496" t="s">
        <v>114</v>
      </c>
      <c r="U1496" t="s">
        <v>114</v>
      </c>
      <c r="V1496" t="s">
        <v>114</v>
      </c>
      <c r="W1496" s="5">
        <v>43476</v>
      </c>
      <c r="X1496" s="7" t="s">
        <v>114</v>
      </c>
      <c r="Y1496" s="7"/>
      <c r="Z1496" s="7" t="s">
        <v>5920</v>
      </c>
      <c r="AA1496" s="7" t="s">
        <v>114</v>
      </c>
      <c r="AB1496" s="7" t="s">
        <v>74</v>
      </c>
      <c r="AC1496" s="10">
        <v>18</v>
      </c>
      <c r="AD1496" s="7" t="s">
        <v>5642</v>
      </c>
      <c r="AE1496" s="7"/>
      <c r="AF1496" s="7" t="s">
        <v>114</v>
      </c>
      <c r="AG1496" s="10">
        <v>1</v>
      </c>
      <c r="AH1496" s="3" t="s">
        <v>74</v>
      </c>
      <c r="AI1496" s="3" t="s">
        <v>1330</v>
      </c>
      <c r="AJ1496" t="s">
        <v>114</v>
      </c>
      <c r="AK1496" t="s">
        <v>114</v>
      </c>
      <c r="AL1496" t="s">
        <v>114</v>
      </c>
      <c r="AM1496" s="43" t="b">
        <v>0</v>
      </c>
      <c r="AN1496" s="3"/>
      <c r="AO1496" s="3"/>
      <c r="AP1496" s="43" t="b">
        <v>0</v>
      </c>
      <c r="AQ1496" s="3" t="b">
        <v>0</v>
      </c>
    </row>
    <row r="1497" spans="1:43" x14ac:dyDescent="0.25">
      <c r="A1497" s="39" t="str">
        <f>_xlfn.CONCAT(Table4[[#This Row],[Order]],"-",Table4[[#This Row],[Line]])</f>
        <v>77561-2</v>
      </c>
      <c r="B1497" s="59">
        <v>43481</v>
      </c>
      <c r="C1497" s="57">
        <v>77561</v>
      </c>
      <c r="D1497" s="58" t="s">
        <v>5645</v>
      </c>
      <c r="E1497" s="57">
        <v>2</v>
      </c>
      <c r="F1497" s="57">
        <v>1</v>
      </c>
      <c r="G1497" s="58" t="s">
        <v>42</v>
      </c>
      <c r="H1497" s="57">
        <v>13</v>
      </c>
      <c r="I1497" s="43" t="b">
        <v>0</v>
      </c>
      <c r="J1497" s="43" t="b">
        <v>0</v>
      </c>
      <c r="K1497" t="s">
        <v>114</v>
      </c>
      <c r="L1497" s="43" t="b">
        <v>0</v>
      </c>
      <c r="M1497" s="43" t="b">
        <v>0</v>
      </c>
      <c r="N1497" s="43" t="b">
        <v>0</v>
      </c>
      <c r="O1497" t="s">
        <v>114</v>
      </c>
      <c r="P1497" t="s">
        <v>114</v>
      </c>
      <c r="Q1497" t="s">
        <v>114</v>
      </c>
      <c r="R1497" t="s">
        <v>114</v>
      </c>
      <c r="S1497" t="s">
        <v>114</v>
      </c>
      <c r="T1497" t="s">
        <v>114</v>
      </c>
      <c r="U1497" t="s">
        <v>114</v>
      </c>
      <c r="V1497" t="s">
        <v>114</v>
      </c>
      <c r="W1497" s="5">
        <v>43476</v>
      </c>
      <c r="X1497" s="58" t="s">
        <v>114</v>
      </c>
      <c r="Y1497" s="58"/>
      <c r="Z1497" s="58" t="s">
        <v>106</v>
      </c>
      <c r="AA1497" s="58" t="s">
        <v>114</v>
      </c>
      <c r="AB1497" s="58" t="s">
        <v>74</v>
      </c>
      <c r="AC1497" s="57">
        <v>18</v>
      </c>
      <c r="AD1497" s="58" t="s">
        <v>5644</v>
      </c>
      <c r="AE1497" s="59"/>
      <c r="AF1497" s="58" t="s">
        <v>114</v>
      </c>
      <c r="AG1497" s="57">
        <v>13</v>
      </c>
      <c r="AH1497" s="3" t="s">
        <v>74</v>
      </c>
      <c r="AI1497" s="3" t="s">
        <v>1330</v>
      </c>
      <c r="AJ1497" t="s">
        <v>114</v>
      </c>
      <c r="AK1497" t="s">
        <v>114</v>
      </c>
      <c r="AL1497" t="s">
        <v>114</v>
      </c>
      <c r="AM1497" s="43" t="b">
        <v>0</v>
      </c>
      <c r="AN1497" s="3"/>
      <c r="AO1497" s="3"/>
      <c r="AP1497" s="43" t="b">
        <v>0</v>
      </c>
      <c r="AQ1497" s="3" t="b">
        <v>0</v>
      </c>
    </row>
    <row r="1498" spans="1:43" x14ac:dyDescent="0.25">
      <c r="A1498" s="39" t="str">
        <f>_xlfn.CONCAT(Table4[[#This Row],[Order]],"-",Table4[[#This Row],[Line]])</f>
        <v>77561-3</v>
      </c>
      <c r="B1498" s="5">
        <v>43481</v>
      </c>
      <c r="C1498" s="8">
        <v>77561</v>
      </c>
      <c r="D1498" s="3" t="s">
        <v>5647</v>
      </c>
      <c r="E1498" s="8">
        <v>3</v>
      </c>
      <c r="F1498" s="8">
        <v>1</v>
      </c>
      <c r="G1498" s="3" t="s">
        <v>42</v>
      </c>
      <c r="H1498" s="8">
        <v>2</v>
      </c>
      <c r="I1498" s="43" t="b">
        <v>0</v>
      </c>
      <c r="J1498" s="43" t="b">
        <v>0</v>
      </c>
      <c r="K1498" t="s">
        <v>114</v>
      </c>
      <c r="L1498" s="43" t="b">
        <v>0</v>
      </c>
      <c r="M1498" s="43" t="b">
        <v>0</v>
      </c>
      <c r="N1498" s="43" t="b">
        <v>0</v>
      </c>
      <c r="O1498" t="s">
        <v>114</v>
      </c>
      <c r="P1498" t="s">
        <v>114</v>
      </c>
      <c r="Q1498" t="s">
        <v>114</v>
      </c>
      <c r="R1498" t="s">
        <v>114</v>
      </c>
      <c r="S1498" t="s">
        <v>114</v>
      </c>
      <c r="T1498" t="s">
        <v>114</v>
      </c>
      <c r="U1498" t="s">
        <v>114</v>
      </c>
      <c r="V1498" t="s">
        <v>114</v>
      </c>
      <c r="W1498" s="5">
        <v>43476</v>
      </c>
      <c r="X1498" s="3" t="s">
        <v>114</v>
      </c>
      <c r="Y1498" s="3"/>
      <c r="Z1498" s="3" t="s">
        <v>106</v>
      </c>
      <c r="AA1498" s="3" t="s">
        <v>114</v>
      </c>
      <c r="AB1498" s="3" t="s">
        <v>74</v>
      </c>
      <c r="AC1498" s="8">
        <v>18</v>
      </c>
      <c r="AD1498" s="3" t="s">
        <v>5646</v>
      </c>
      <c r="AE1498" s="3"/>
      <c r="AF1498" s="3" t="s">
        <v>114</v>
      </c>
      <c r="AG1498" s="8">
        <v>2</v>
      </c>
      <c r="AH1498" s="3" t="s">
        <v>74</v>
      </c>
      <c r="AI1498" s="3" t="s">
        <v>1330</v>
      </c>
      <c r="AJ1498" t="s">
        <v>114</v>
      </c>
      <c r="AK1498" t="s">
        <v>114</v>
      </c>
      <c r="AL1498" t="s">
        <v>114</v>
      </c>
      <c r="AM1498" s="43" t="b">
        <v>0</v>
      </c>
      <c r="AN1498" s="3"/>
      <c r="AO1498" s="3"/>
      <c r="AP1498" s="43" t="b">
        <v>0</v>
      </c>
      <c r="AQ1498" s="3" t="b">
        <v>0</v>
      </c>
    </row>
    <row r="1499" spans="1:43" x14ac:dyDescent="0.25">
      <c r="A1499" s="39" t="str">
        <f>_xlfn.CONCAT(Table4[[#This Row],[Order]],"-",Table4[[#This Row],[Line]])</f>
        <v>77561-4</v>
      </c>
      <c r="B1499" s="5">
        <v>43481</v>
      </c>
      <c r="C1499" s="8">
        <v>77561</v>
      </c>
      <c r="D1499" s="3" t="s">
        <v>5648</v>
      </c>
      <c r="E1499" s="8">
        <v>4</v>
      </c>
      <c r="F1499" s="8">
        <v>1</v>
      </c>
      <c r="G1499" s="3" t="s">
        <v>42</v>
      </c>
      <c r="H1499" s="8">
        <v>5</v>
      </c>
      <c r="I1499" s="43" t="b">
        <v>0</v>
      </c>
      <c r="J1499" s="43" t="b">
        <v>0</v>
      </c>
      <c r="K1499" t="s">
        <v>114</v>
      </c>
      <c r="L1499" s="43" t="b">
        <v>0</v>
      </c>
      <c r="M1499" s="43" t="b">
        <v>0</v>
      </c>
      <c r="N1499" s="43" t="b">
        <v>0</v>
      </c>
      <c r="O1499" t="s">
        <v>114</v>
      </c>
      <c r="P1499" t="s">
        <v>114</v>
      </c>
      <c r="Q1499" t="s">
        <v>114</v>
      </c>
      <c r="R1499" t="s">
        <v>114</v>
      </c>
      <c r="S1499" t="s">
        <v>114</v>
      </c>
      <c r="T1499" t="s">
        <v>114</v>
      </c>
      <c r="U1499" t="s">
        <v>114</v>
      </c>
      <c r="V1499" t="s">
        <v>114</v>
      </c>
      <c r="W1499" s="5">
        <v>43476</v>
      </c>
      <c r="X1499" s="3" t="s">
        <v>114</v>
      </c>
      <c r="Y1499" s="3"/>
      <c r="Z1499" s="3" t="s">
        <v>4687</v>
      </c>
      <c r="AA1499" s="3" t="s">
        <v>114</v>
      </c>
      <c r="AB1499" s="3" t="s">
        <v>74</v>
      </c>
      <c r="AC1499" s="8">
        <v>10</v>
      </c>
      <c r="AD1499" s="3" t="s">
        <v>159</v>
      </c>
      <c r="AE1499" s="3"/>
      <c r="AF1499" s="3" t="s">
        <v>114</v>
      </c>
      <c r="AG1499" s="8">
        <v>5</v>
      </c>
      <c r="AH1499" s="3" t="s">
        <v>74</v>
      </c>
      <c r="AI1499" s="3" t="s">
        <v>1330</v>
      </c>
      <c r="AJ1499" t="s">
        <v>114</v>
      </c>
      <c r="AK1499" t="s">
        <v>114</v>
      </c>
      <c r="AL1499" t="s">
        <v>114</v>
      </c>
      <c r="AM1499" s="43" t="b">
        <v>0</v>
      </c>
      <c r="AN1499" s="3"/>
      <c r="AO1499" s="3"/>
      <c r="AP1499" s="43" t="b">
        <v>0</v>
      </c>
      <c r="AQ1499" s="3" t="b">
        <v>0</v>
      </c>
    </row>
    <row r="1500" spans="1:43" x14ac:dyDescent="0.25">
      <c r="A1500" s="39" t="str">
        <f>_xlfn.CONCAT(Table4[[#This Row],[Order]],"-",Table4[[#This Row],[Line]])</f>
        <v>77561-5</v>
      </c>
      <c r="B1500" s="59">
        <v>43481</v>
      </c>
      <c r="C1500" s="57">
        <v>77561</v>
      </c>
      <c r="D1500" s="58" t="s">
        <v>5650</v>
      </c>
      <c r="E1500" s="57">
        <v>5</v>
      </c>
      <c r="F1500" s="57">
        <v>1</v>
      </c>
      <c r="G1500" s="58" t="s">
        <v>42</v>
      </c>
      <c r="H1500" s="57">
        <v>2</v>
      </c>
      <c r="I1500" s="43" t="b">
        <v>0</v>
      </c>
      <c r="J1500" s="43" t="b">
        <v>0</v>
      </c>
      <c r="K1500" t="s">
        <v>114</v>
      </c>
      <c r="L1500" s="43" t="b">
        <v>0</v>
      </c>
      <c r="M1500" s="43" t="b">
        <v>0</v>
      </c>
      <c r="N1500" s="43" t="b">
        <v>0</v>
      </c>
      <c r="O1500" t="s">
        <v>114</v>
      </c>
      <c r="P1500" t="s">
        <v>114</v>
      </c>
      <c r="Q1500" t="s">
        <v>114</v>
      </c>
      <c r="R1500" t="s">
        <v>114</v>
      </c>
      <c r="S1500" t="s">
        <v>114</v>
      </c>
      <c r="T1500" t="s">
        <v>114</v>
      </c>
      <c r="U1500" t="s">
        <v>114</v>
      </c>
      <c r="V1500" t="s">
        <v>114</v>
      </c>
      <c r="W1500" s="6">
        <v>43476</v>
      </c>
      <c r="X1500" s="58" t="s">
        <v>114</v>
      </c>
      <c r="Y1500" s="58"/>
      <c r="Z1500" s="58" t="s">
        <v>4687</v>
      </c>
      <c r="AA1500" s="58" t="s">
        <v>114</v>
      </c>
      <c r="AB1500" s="58" t="s">
        <v>74</v>
      </c>
      <c r="AC1500" s="57">
        <v>10</v>
      </c>
      <c r="AD1500" s="58" t="s">
        <v>5649</v>
      </c>
      <c r="AE1500" s="59"/>
      <c r="AF1500" s="58" t="s">
        <v>114</v>
      </c>
      <c r="AG1500" s="57">
        <v>2</v>
      </c>
      <c r="AH1500" s="3" t="s">
        <v>74</v>
      </c>
      <c r="AI1500" s="3" t="s">
        <v>1330</v>
      </c>
      <c r="AJ1500" t="s">
        <v>114</v>
      </c>
      <c r="AK1500" t="s">
        <v>114</v>
      </c>
      <c r="AL1500" t="s">
        <v>114</v>
      </c>
      <c r="AM1500" s="43" t="b">
        <v>0</v>
      </c>
      <c r="AN1500" s="3"/>
      <c r="AO1500" s="3"/>
      <c r="AP1500" s="43" t="b">
        <v>0</v>
      </c>
      <c r="AQ1500" s="3" t="b">
        <v>0</v>
      </c>
    </row>
    <row r="1501" spans="1:43" x14ac:dyDescent="0.25">
      <c r="A1501" s="39" t="str">
        <f>_xlfn.CONCAT(Table4[[#This Row],[Order]],"-",Table4[[#This Row],[Line]])</f>
        <v>77561-6</v>
      </c>
      <c r="B1501" s="1">
        <v>43481</v>
      </c>
      <c r="C1501" s="10">
        <v>77561</v>
      </c>
      <c r="D1501" s="7" t="s">
        <v>5652</v>
      </c>
      <c r="E1501" s="10">
        <v>6</v>
      </c>
      <c r="F1501" s="10">
        <v>1</v>
      </c>
      <c r="G1501" s="7" t="s">
        <v>42</v>
      </c>
      <c r="H1501" s="10">
        <v>7</v>
      </c>
      <c r="I1501" s="43" t="b">
        <v>0</v>
      </c>
      <c r="J1501" s="43" t="b">
        <v>0</v>
      </c>
      <c r="K1501" t="s">
        <v>114</v>
      </c>
      <c r="L1501" s="43" t="b">
        <v>0</v>
      </c>
      <c r="M1501" s="43" t="b">
        <v>0</v>
      </c>
      <c r="N1501" s="43" t="b">
        <v>0</v>
      </c>
      <c r="O1501" t="s">
        <v>114</v>
      </c>
      <c r="P1501" t="s">
        <v>114</v>
      </c>
      <c r="Q1501" t="s">
        <v>114</v>
      </c>
      <c r="R1501" t="s">
        <v>114</v>
      </c>
      <c r="S1501" t="s">
        <v>114</v>
      </c>
      <c r="T1501" t="s">
        <v>114</v>
      </c>
      <c r="U1501" t="s">
        <v>114</v>
      </c>
      <c r="V1501" t="s">
        <v>114</v>
      </c>
      <c r="W1501" s="5">
        <v>43476</v>
      </c>
      <c r="X1501" s="7" t="s">
        <v>114</v>
      </c>
      <c r="Y1501" s="7"/>
      <c r="Z1501" s="7" t="s">
        <v>158</v>
      </c>
      <c r="AA1501" s="7" t="s">
        <v>114</v>
      </c>
      <c r="AB1501" s="7" t="s">
        <v>74</v>
      </c>
      <c r="AC1501" s="10">
        <v>18</v>
      </c>
      <c r="AD1501" s="7" t="s">
        <v>5651</v>
      </c>
      <c r="AE1501" s="7"/>
      <c r="AF1501" s="7" t="s">
        <v>114</v>
      </c>
      <c r="AG1501" s="10">
        <v>7</v>
      </c>
      <c r="AH1501" s="3" t="s">
        <v>74</v>
      </c>
      <c r="AI1501" s="3" t="s">
        <v>1330</v>
      </c>
      <c r="AJ1501" t="s">
        <v>114</v>
      </c>
      <c r="AK1501" t="s">
        <v>114</v>
      </c>
      <c r="AL1501" t="s">
        <v>114</v>
      </c>
      <c r="AM1501" s="43" t="b">
        <v>0</v>
      </c>
      <c r="AN1501" s="3"/>
      <c r="AO1501" s="3"/>
      <c r="AP1501" s="43" t="b">
        <v>0</v>
      </c>
      <c r="AQ1501" s="3" t="b">
        <v>0</v>
      </c>
    </row>
    <row r="1502" spans="1:43" x14ac:dyDescent="0.25">
      <c r="A1502" s="39" t="str">
        <f>_xlfn.CONCAT(Table4[[#This Row],[Order]],"-",Table4[[#This Row],[Line]])</f>
        <v>77563-1</v>
      </c>
      <c r="B1502" s="5">
        <v>43469</v>
      </c>
      <c r="C1502" s="8">
        <v>77563</v>
      </c>
      <c r="D1502" s="3" t="s">
        <v>2704</v>
      </c>
      <c r="E1502" s="8">
        <v>1</v>
      </c>
      <c r="F1502" s="8">
        <v>1</v>
      </c>
      <c r="G1502" s="3" t="s">
        <v>29</v>
      </c>
      <c r="H1502" s="8">
        <v>7</v>
      </c>
      <c r="I1502" s="43" t="b">
        <v>1</v>
      </c>
      <c r="J1502" s="43" t="b">
        <v>1</v>
      </c>
      <c r="K1502" t="s">
        <v>135</v>
      </c>
      <c r="L1502" s="43" t="b">
        <v>1</v>
      </c>
      <c r="M1502" s="43" t="b">
        <v>1</v>
      </c>
      <c r="N1502" s="43" t="b">
        <v>1</v>
      </c>
      <c r="O1502" t="s">
        <v>114</v>
      </c>
      <c r="P1502" t="s">
        <v>138</v>
      </c>
      <c r="Q1502" t="s">
        <v>114</v>
      </c>
      <c r="R1502" t="s">
        <v>114</v>
      </c>
      <c r="S1502" t="s">
        <v>114</v>
      </c>
      <c r="T1502" t="s">
        <v>114</v>
      </c>
      <c r="U1502" t="s">
        <v>114</v>
      </c>
      <c r="V1502" t="s">
        <v>114</v>
      </c>
      <c r="W1502" s="5">
        <v>43465</v>
      </c>
      <c r="X1502" s="3" t="s">
        <v>114</v>
      </c>
      <c r="Y1502" s="3" t="s">
        <v>4050</v>
      </c>
      <c r="Z1502" s="3" t="s">
        <v>3773</v>
      </c>
      <c r="AA1502" s="3" t="s">
        <v>114</v>
      </c>
      <c r="AB1502" s="3" t="s">
        <v>74</v>
      </c>
      <c r="AC1502" s="8">
        <v>12</v>
      </c>
      <c r="AD1502" s="3" t="s">
        <v>2703</v>
      </c>
      <c r="AE1502" s="3">
        <v>43455</v>
      </c>
      <c r="AF1502" s="3" t="s">
        <v>114</v>
      </c>
      <c r="AG1502" s="8">
        <v>7</v>
      </c>
      <c r="AH1502" s="3" t="s">
        <v>74</v>
      </c>
      <c r="AI1502" s="3" t="s">
        <v>1320</v>
      </c>
      <c r="AJ1502" t="s">
        <v>114</v>
      </c>
      <c r="AK1502" t="s">
        <v>114</v>
      </c>
      <c r="AL1502" t="s">
        <v>114</v>
      </c>
      <c r="AM1502" s="43" t="b">
        <v>0</v>
      </c>
      <c r="AN1502" s="3"/>
      <c r="AO1502" s="3"/>
      <c r="AP1502" s="43" t="b">
        <v>1</v>
      </c>
      <c r="AQ1502" s="3" t="b">
        <v>0</v>
      </c>
    </row>
    <row r="1503" spans="1:43" x14ac:dyDescent="0.25">
      <c r="A1503" s="39" t="str">
        <f>_xlfn.CONCAT(Table4[[#This Row],[Order]],"-",Table4[[#This Row],[Line]])</f>
        <v>77569-1</v>
      </c>
      <c r="B1503" s="5">
        <v>43479</v>
      </c>
      <c r="C1503" s="8">
        <v>77569</v>
      </c>
      <c r="D1503" s="3" t="s">
        <v>2983</v>
      </c>
      <c r="E1503" s="8">
        <v>1</v>
      </c>
      <c r="F1503" s="8">
        <v>1</v>
      </c>
      <c r="G1503" s="3" t="s">
        <v>42</v>
      </c>
      <c r="H1503" s="8">
        <v>1</v>
      </c>
      <c r="I1503" s="43" t="b">
        <v>0</v>
      </c>
      <c r="J1503" s="43" t="b">
        <v>0</v>
      </c>
      <c r="K1503" t="s">
        <v>114</v>
      </c>
      <c r="L1503" s="43" t="b">
        <v>0</v>
      </c>
      <c r="M1503" s="43" t="b">
        <v>0</v>
      </c>
      <c r="N1503" s="43" t="b">
        <v>0</v>
      </c>
      <c r="O1503" t="s">
        <v>114</v>
      </c>
      <c r="P1503" t="s">
        <v>114</v>
      </c>
      <c r="Q1503" t="s">
        <v>114</v>
      </c>
      <c r="R1503" t="s">
        <v>114</v>
      </c>
      <c r="S1503" t="s">
        <v>114</v>
      </c>
      <c r="T1503" t="s">
        <v>114</v>
      </c>
      <c r="U1503" t="s">
        <v>114</v>
      </c>
      <c r="V1503" t="s">
        <v>114</v>
      </c>
      <c r="W1503" s="5">
        <v>43474</v>
      </c>
      <c r="X1503" s="3" t="s">
        <v>114</v>
      </c>
      <c r="Y1503" s="3"/>
      <c r="Z1503" s="3" t="s">
        <v>4670</v>
      </c>
      <c r="AA1503" s="3" t="s">
        <v>114</v>
      </c>
      <c r="AB1503" s="3" t="s">
        <v>74</v>
      </c>
      <c r="AC1503" s="8">
        <v>12</v>
      </c>
      <c r="AD1503" s="3" t="s">
        <v>1923</v>
      </c>
      <c r="AE1503" s="3"/>
      <c r="AF1503" s="3" t="s">
        <v>114</v>
      </c>
      <c r="AG1503" s="8">
        <v>5</v>
      </c>
      <c r="AH1503" s="3" t="s">
        <v>74</v>
      </c>
      <c r="AI1503" s="3" t="s">
        <v>1322</v>
      </c>
      <c r="AJ1503" t="s">
        <v>114</v>
      </c>
      <c r="AK1503" t="s">
        <v>114</v>
      </c>
      <c r="AL1503" t="s">
        <v>114</v>
      </c>
      <c r="AM1503" s="43" t="b">
        <v>0</v>
      </c>
      <c r="AN1503" s="3"/>
      <c r="AO1503" s="3"/>
      <c r="AP1503" s="43" t="b">
        <v>0</v>
      </c>
      <c r="AQ1503" s="3" t="b">
        <v>0</v>
      </c>
    </row>
    <row r="1504" spans="1:43" x14ac:dyDescent="0.25">
      <c r="A1504" s="39" t="str">
        <f>_xlfn.CONCAT(Table4[[#This Row],[Order]],"-",Table4[[#This Row],[Line]])</f>
        <v>77579-1</v>
      </c>
      <c r="B1504" s="5">
        <v>43467</v>
      </c>
      <c r="C1504" s="8">
        <v>77579</v>
      </c>
      <c r="D1504" s="3" t="s">
        <v>2464</v>
      </c>
      <c r="E1504" s="8">
        <v>1</v>
      </c>
      <c r="F1504" s="8">
        <v>1</v>
      </c>
      <c r="G1504" s="3" t="s">
        <v>29</v>
      </c>
      <c r="H1504" s="8">
        <v>14</v>
      </c>
      <c r="I1504" s="43" t="b">
        <v>1</v>
      </c>
      <c r="J1504" s="43" t="b">
        <v>1</v>
      </c>
      <c r="K1504" t="s">
        <v>135</v>
      </c>
      <c r="L1504" s="43" t="b">
        <v>1</v>
      </c>
      <c r="M1504" s="43" t="b">
        <v>1</v>
      </c>
      <c r="N1504" s="43" t="b">
        <v>1</v>
      </c>
      <c r="O1504" t="s">
        <v>114</v>
      </c>
      <c r="P1504" t="s">
        <v>138</v>
      </c>
      <c r="Q1504" t="s">
        <v>114</v>
      </c>
      <c r="R1504" t="s">
        <v>114</v>
      </c>
      <c r="S1504" t="s">
        <v>114</v>
      </c>
      <c r="T1504" t="s">
        <v>114</v>
      </c>
      <c r="U1504" t="s">
        <v>114</v>
      </c>
      <c r="V1504" t="s">
        <v>114</v>
      </c>
      <c r="W1504" s="5">
        <v>43461</v>
      </c>
      <c r="X1504" s="3" t="s">
        <v>151</v>
      </c>
      <c r="Y1504" s="3" t="s">
        <v>4671</v>
      </c>
      <c r="Z1504" s="3" t="s">
        <v>36</v>
      </c>
      <c r="AA1504" s="3" t="s">
        <v>114</v>
      </c>
      <c r="AB1504" s="3" t="s">
        <v>74</v>
      </c>
      <c r="AC1504" s="8">
        <v>15</v>
      </c>
      <c r="AD1504" s="3" t="s">
        <v>2463</v>
      </c>
      <c r="AE1504" s="3">
        <v>43454</v>
      </c>
      <c r="AF1504" s="3" t="s">
        <v>114</v>
      </c>
      <c r="AG1504" s="8">
        <v>14</v>
      </c>
      <c r="AH1504" s="3" t="s">
        <v>74</v>
      </c>
      <c r="AI1504" s="3" t="s">
        <v>1333</v>
      </c>
      <c r="AJ1504" t="s">
        <v>114</v>
      </c>
      <c r="AK1504" t="s">
        <v>114</v>
      </c>
      <c r="AL1504" t="s">
        <v>114</v>
      </c>
      <c r="AM1504" s="43" t="b">
        <v>1</v>
      </c>
      <c r="AN1504" s="3">
        <v>43465.3941144329</v>
      </c>
      <c r="AO1504" s="3"/>
      <c r="AP1504" s="43" t="b">
        <v>1</v>
      </c>
      <c r="AQ1504" s="3" t="b">
        <v>0</v>
      </c>
    </row>
    <row r="1505" spans="1:43" x14ac:dyDescent="0.25">
      <c r="A1505" s="39" t="str">
        <f>_xlfn.CONCAT(Table4[[#This Row],[Order]],"-",Table4[[#This Row],[Line]])</f>
        <v>77581-1</v>
      </c>
      <c r="B1505" s="5">
        <v>43467</v>
      </c>
      <c r="C1505" s="8">
        <v>77581</v>
      </c>
      <c r="D1505" s="3" t="s">
        <v>2758</v>
      </c>
      <c r="E1505" s="8">
        <v>1</v>
      </c>
      <c r="F1505" s="8">
        <v>1</v>
      </c>
      <c r="G1505" s="3" t="s">
        <v>165</v>
      </c>
      <c r="H1505" s="8">
        <v>1</v>
      </c>
      <c r="I1505" s="43" t="b">
        <v>1</v>
      </c>
      <c r="J1505" s="43" t="b">
        <v>0</v>
      </c>
      <c r="K1505" t="s">
        <v>135</v>
      </c>
      <c r="L1505" s="43" t="b">
        <v>1</v>
      </c>
      <c r="M1505" s="43" t="b">
        <v>1</v>
      </c>
      <c r="N1505" s="43" t="b">
        <v>1</v>
      </c>
      <c r="O1505" t="s">
        <v>114</v>
      </c>
      <c r="P1505" t="s">
        <v>23</v>
      </c>
      <c r="Q1505" t="s">
        <v>114</v>
      </c>
      <c r="R1505" t="s">
        <v>114</v>
      </c>
      <c r="S1505" t="s">
        <v>114</v>
      </c>
      <c r="T1505" t="s">
        <v>114</v>
      </c>
      <c r="U1505" t="s">
        <v>114</v>
      </c>
      <c r="V1505" t="s">
        <v>114</v>
      </c>
      <c r="W1505" s="5">
        <v>43461</v>
      </c>
      <c r="X1505" s="3" t="s">
        <v>114</v>
      </c>
      <c r="Y1505" s="3"/>
      <c r="Z1505" s="3" t="s">
        <v>3163</v>
      </c>
      <c r="AA1505" s="3" t="s">
        <v>114</v>
      </c>
      <c r="AB1505" s="3" t="s">
        <v>74</v>
      </c>
      <c r="AC1505" s="8">
        <v>1</v>
      </c>
      <c r="AD1505" s="3" t="s">
        <v>2757</v>
      </c>
      <c r="AE1505" s="3"/>
      <c r="AF1505" s="3" t="s">
        <v>114</v>
      </c>
      <c r="AG1505" s="8">
        <v>2</v>
      </c>
      <c r="AH1505" s="3" t="s">
        <v>74</v>
      </c>
      <c r="AI1505" s="3" t="s">
        <v>1326</v>
      </c>
      <c r="AJ1505" t="s">
        <v>114</v>
      </c>
      <c r="AK1505" t="s">
        <v>114</v>
      </c>
      <c r="AL1505" t="s">
        <v>114</v>
      </c>
      <c r="AM1505" s="43" t="b">
        <v>0</v>
      </c>
      <c r="AN1505" s="3"/>
      <c r="AO1505" s="3"/>
      <c r="AP1505" s="43" t="b">
        <v>0</v>
      </c>
      <c r="AQ1505" s="3" t="b">
        <v>0</v>
      </c>
    </row>
    <row r="1506" spans="1:43" x14ac:dyDescent="0.25">
      <c r="A1506" s="39" t="str">
        <f>_xlfn.CONCAT(Table4[[#This Row],[Order]],"-",Table4[[#This Row],[Line]])</f>
        <v>77583-1</v>
      </c>
      <c r="B1506" s="5">
        <v>43472</v>
      </c>
      <c r="C1506" s="8">
        <v>77583</v>
      </c>
      <c r="D1506" s="3" t="s">
        <v>3224</v>
      </c>
      <c r="E1506" s="8">
        <v>1</v>
      </c>
      <c r="F1506" s="8">
        <v>1</v>
      </c>
      <c r="G1506" s="3" t="s">
        <v>29</v>
      </c>
      <c r="H1506" s="8">
        <v>7</v>
      </c>
      <c r="I1506" s="43" t="b">
        <v>1</v>
      </c>
      <c r="J1506" s="43" t="b">
        <v>1</v>
      </c>
      <c r="K1506" t="s">
        <v>135</v>
      </c>
      <c r="L1506" s="43" t="b">
        <v>1</v>
      </c>
      <c r="M1506" s="43" t="b">
        <v>1</v>
      </c>
      <c r="N1506" s="43" t="b">
        <v>1</v>
      </c>
      <c r="O1506" t="s">
        <v>114</v>
      </c>
      <c r="P1506" t="s">
        <v>138</v>
      </c>
      <c r="Q1506" t="s">
        <v>114</v>
      </c>
      <c r="R1506" t="s">
        <v>114</v>
      </c>
      <c r="S1506" t="s">
        <v>114</v>
      </c>
      <c r="T1506" t="s">
        <v>114</v>
      </c>
      <c r="U1506" t="s">
        <v>114</v>
      </c>
      <c r="V1506" t="s">
        <v>114</v>
      </c>
      <c r="W1506" s="5">
        <v>43467</v>
      </c>
      <c r="X1506" s="3" t="s">
        <v>114</v>
      </c>
      <c r="Y1506" s="3" t="s">
        <v>4761</v>
      </c>
      <c r="Z1506" s="3" t="s">
        <v>2800</v>
      </c>
      <c r="AA1506" s="3" t="s">
        <v>114</v>
      </c>
      <c r="AB1506" s="3" t="s">
        <v>74</v>
      </c>
      <c r="AC1506" s="8">
        <v>12</v>
      </c>
      <c r="AD1506" s="3" t="s">
        <v>198</v>
      </c>
      <c r="AE1506" s="3">
        <v>43455</v>
      </c>
      <c r="AF1506" s="3" t="s">
        <v>114</v>
      </c>
      <c r="AG1506" s="8">
        <v>7</v>
      </c>
      <c r="AH1506" s="3" t="s">
        <v>74</v>
      </c>
      <c r="AI1506" s="3" t="s">
        <v>1326</v>
      </c>
      <c r="AJ1506" t="s">
        <v>114</v>
      </c>
      <c r="AK1506" t="s">
        <v>114</v>
      </c>
      <c r="AL1506" t="s">
        <v>114</v>
      </c>
      <c r="AM1506" s="43" t="b">
        <v>0</v>
      </c>
      <c r="AN1506" s="3"/>
      <c r="AO1506" s="3"/>
      <c r="AP1506" s="43" t="b">
        <v>0</v>
      </c>
      <c r="AQ1506" s="3" t="b">
        <v>0</v>
      </c>
    </row>
    <row r="1507" spans="1:43" x14ac:dyDescent="0.25">
      <c r="A1507" s="39" t="str">
        <f>_xlfn.CONCAT(Table4[[#This Row],[Order]],"-",Table4[[#This Row],[Line]])</f>
        <v>77583-2</v>
      </c>
      <c r="B1507" s="5">
        <v>43472</v>
      </c>
      <c r="C1507" s="8">
        <v>77583</v>
      </c>
      <c r="D1507" s="3" t="s">
        <v>3226</v>
      </c>
      <c r="E1507" s="8">
        <v>2</v>
      </c>
      <c r="F1507" s="8">
        <v>1</v>
      </c>
      <c r="G1507" s="3" t="s">
        <v>29</v>
      </c>
      <c r="H1507" s="8">
        <v>2</v>
      </c>
      <c r="I1507" s="43" t="b">
        <v>1</v>
      </c>
      <c r="J1507" s="43" t="b">
        <v>1</v>
      </c>
      <c r="K1507" t="s">
        <v>135</v>
      </c>
      <c r="L1507" s="43" t="b">
        <v>1</v>
      </c>
      <c r="M1507" s="43" t="b">
        <v>1</v>
      </c>
      <c r="N1507" s="43" t="b">
        <v>1</v>
      </c>
      <c r="O1507" t="s">
        <v>114</v>
      </c>
      <c r="P1507" t="s">
        <v>138</v>
      </c>
      <c r="Q1507" t="s">
        <v>114</v>
      </c>
      <c r="R1507" t="s">
        <v>114</v>
      </c>
      <c r="S1507" t="s">
        <v>114</v>
      </c>
      <c r="T1507" t="s">
        <v>114</v>
      </c>
      <c r="U1507" t="s">
        <v>114</v>
      </c>
      <c r="V1507" t="s">
        <v>114</v>
      </c>
      <c r="W1507" s="5">
        <v>43467</v>
      </c>
      <c r="X1507" s="3" t="s">
        <v>114</v>
      </c>
      <c r="Y1507" s="3" t="s">
        <v>4762</v>
      </c>
      <c r="Z1507" s="3" t="s">
        <v>2800</v>
      </c>
      <c r="AA1507" s="3" t="s">
        <v>114</v>
      </c>
      <c r="AB1507" s="3" t="s">
        <v>74</v>
      </c>
      <c r="AC1507" s="8">
        <v>12</v>
      </c>
      <c r="AD1507" s="3" t="s">
        <v>3225</v>
      </c>
      <c r="AE1507" s="3">
        <v>43455</v>
      </c>
      <c r="AF1507" s="3" t="s">
        <v>114</v>
      </c>
      <c r="AG1507" s="8">
        <v>2</v>
      </c>
      <c r="AH1507" s="3" t="s">
        <v>74</v>
      </c>
      <c r="AI1507" s="3" t="s">
        <v>1326</v>
      </c>
      <c r="AJ1507" t="s">
        <v>114</v>
      </c>
      <c r="AK1507" t="s">
        <v>114</v>
      </c>
      <c r="AL1507" t="s">
        <v>114</v>
      </c>
      <c r="AM1507" s="43" t="b">
        <v>0</v>
      </c>
      <c r="AN1507" s="3"/>
      <c r="AO1507" s="3"/>
      <c r="AP1507" s="43" t="b">
        <v>0</v>
      </c>
      <c r="AQ1507" s="3" t="b">
        <v>0</v>
      </c>
    </row>
    <row r="1508" spans="1:43" x14ac:dyDescent="0.25">
      <c r="A1508" s="39" t="str">
        <f>_xlfn.CONCAT(Table4[[#This Row],[Order]],"-",Table4[[#This Row],[Line]])</f>
        <v>77585-1</v>
      </c>
      <c r="B1508" s="5">
        <v>43467</v>
      </c>
      <c r="C1508" s="8">
        <v>77585</v>
      </c>
      <c r="D1508" s="3" t="s">
        <v>3147</v>
      </c>
      <c r="E1508" s="8">
        <v>1</v>
      </c>
      <c r="F1508" s="8">
        <v>1</v>
      </c>
      <c r="G1508" s="3" t="s">
        <v>4428</v>
      </c>
      <c r="H1508" s="8">
        <v>27</v>
      </c>
      <c r="I1508" s="43" t="b">
        <v>1</v>
      </c>
      <c r="J1508" s="43" t="b">
        <v>1</v>
      </c>
      <c r="K1508" t="s">
        <v>135</v>
      </c>
      <c r="L1508" s="43" t="b">
        <v>1</v>
      </c>
      <c r="M1508" s="43" t="b">
        <v>1</v>
      </c>
      <c r="N1508" s="43" t="b">
        <v>1</v>
      </c>
      <c r="O1508" t="s">
        <v>114</v>
      </c>
      <c r="P1508" t="s">
        <v>114</v>
      </c>
      <c r="Q1508" t="s">
        <v>114</v>
      </c>
      <c r="R1508" t="s">
        <v>138</v>
      </c>
      <c r="S1508" t="s">
        <v>114</v>
      </c>
      <c r="T1508" t="s">
        <v>114</v>
      </c>
      <c r="U1508" t="s">
        <v>114</v>
      </c>
      <c r="V1508" t="s">
        <v>114</v>
      </c>
      <c r="W1508" s="5">
        <v>43461</v>
      </c>
      <c r="X1508" s="3" t="s">
        <v>151</v>
      </c>
      <c r="Y1508" s="3" t="s">
        <v>5921</v>
      </c>
      <c r="Z1508" s="3" t="s">
        <v>25</v>
      </c>
      <c r="AA1508" s="3" t="s">
        <v>45</v>
      </c>
      <c r="AB1508" s="3" t="s">
        <v>74</v>
      </c>
      <c r="AC1508" s="8">
        <v>12</v>
      </c>
      <c r="AD1508" s="3" t="s">
        <v>184</v>
      </c>
      <c r="AE1508" s="3">
        <v>43453</v>
      </c>
      <c r="AF1508" s="3" t="s">
        <v>114</v>
      </c>
      <c r="AG1508" s="8">
        <v>27</v>
      </c>
      <c r="AH1508" s="3" t="s">
        <v>74</v>
      </c>
      <c r="AI1508" s="3" t="s">
        <v>1328</v>
      </c>
      <c r="AJ1508" t="s">
        <v>114</v>
      </c>
      <c r="AK1508" t="s">
        <v>114</v>
      </c>
      <c r="AL1508" t="s">
        <v>114</v>
      </c>
      <c r="AM1508" s="43" t="b">
        <v>1</v>
      </c>
      <c r="AN1508" s="3">
        <v>43461.561949456001</v>
      </c>
      <c r="AO1508" s="3"/>
      <c r="AP1508" s="43" t="b">
        <v>1</v>
      </c>
      <c r="AQ1508" s="3" t="b">
        <v>1</v>
      </c>
    </row>
    <row r="1509" spans="1:43" x14ac:dyDescent="0.25">
      <c r="A1509" s="39" t="str">
        <f>_xlfn.CONCAT(Table4[[#This Row],[Order]],"-",Table4[[#This Row],[Line]])</f>
        <v>77588-1</v>
      </c>
      <c r="B1509" s="5">
        <v>43479</v>
      </c>
      <c r="C1509" s="8">
        <v>77588</v>
      </c>
      <c r="D1509" s="3" t="s">
        <v>3436</v>
      </c>
      <c r="E1509" s="8">
        <v>1</v>
      </c>
      <c r="F1509" s="8">
        <v>1</v>
      </c>
      <c r="G1509" s="3" t="s">
        <v>42</v>
      </c>
      <c r="H1509" s="8">
        <v>4</v>
      </c>
      <c r="I1509" s="43" t="b">
        <v>0</v>
      </c>
      <c r="J1509" s="43" t="b">
        <v>0</v>
      </c>
      <c r="K1509" t="s">
        <v>114</v>
      </c>
      <c r="L1509" s="43" t="b">
        <v>0</v>
      </c>
      <c r="M1509" s="43" t="b">
        <v>0</v>
      </c>
      <c r="N1509" s="43" t="b">
        <v>0</v>
      </c>
      <c r="O1509" t="s">
        <v>114</v>
      </c>
      <c r="P1509" t="s">
        <v>114</v>
      </c>
      <c r="Q1509" t="s">
        <v>114</v>
      </c>
      <c r="R1509" t="s">
        <v>114</v>
      </c>
      <c r="S1509" t="s">
        <v>114</v>
      </c>
      <c r="T1509" t="s">
        <v>114</v>
      </c>
      <c r="U1509" t="s">
        <v>114</v>
      </c>
      <c r="V1509" t="s">
        <v>114</v>
      </c>
      <c r="W1509" s="5">
        <v>43474</v>
      </c>
      <c r="X1509" s="3" t="s">
        <v>114</v>
      </c>
      <c r="Y1509" s="3"/>
      <c r="Z1509" s="3" t="s">
        <v>4672</v>
      </c>
      <c r="AA1509" s="3" t="s">
        <v>114</v>
      </c>
      <c r="AB1509" s="3" t="s">
        <v>74</v>
      </c>
      <c r="AC1509" s="8">
        <v>12</v>
      </c>
      <c r="AD1509" s="3" t="s">
        <v>3435</v>
      </c>
      <c r="AE1509" s="3"/>
      <c r="AF1509" s="3" t="s">
        <v>114</v>
      </c>
      <c r="AG1509" s="8">
        <v>4</v>
      </c>
      <c r="AH1509" s="3" t="s">
        <v>74</v>
      </c>
      <c r="AI1509" s="3" t="s">
        <v>1319</v>
      </c>
      <c r="AJ1509" t="s">
        <v>114</v>
      </c>
      <c r="AK1509" t="s">
        <v>114</v>
      </c>
      <c r="AL1509" t="s">
        <v>114</v>
      </c>
      <c r="AM1509" s="43" t="b">
        <v>0</v>
      </c>
      <c r="AN1509" s="3"/>
      <c r="AO1509" s="3"/>
      <c r="AP1509" s="43" t="b">
        <v>0</v>
      </c>
      <c r="AQ1509" s="3" t="b">
        <v>0</v>
      </c>
    </row>
    <row r="1510" spans="1:43" x14ac:dyDescent="0.25">
      <c r="A1510" s="39" t="str">
        <f>_xlfn.CONCAT(Table4[[#This Row],[Order]],"-",Table4[[#This Row],[Line]])</f>
        <v>77590-1</v>
      </c>
      <c r="B1510" s="59">
        <v>43476</v>
      </c>
      <c r="C1510" s="57">
        <v>77590</v>
      </c>
      <c r="D1510" s="58" t="s">
        <v>3644</v>
      </c>
      <c r="E1510" s="57">
        <v>1</v>
      </c>
      <c r="F1510" s="57">
        <v>1</v>
      </c>
      <c r="G1510" s="58" t="s">
        <v>42</v>
      </c>
      <c r="H1510" s="57">
        <v>6</v>
      </c>
      <c r="I1510" s="43" t="b">
        <v>0</v>
      </c>
      <c r="J1510" s="43" t="b">
        <v>0</v>
      </c>
      <c r="K1510" t="s">
        <v>114</v>
      </c>
      <c r="L1510" s="43" t="b">
        <v>0</v>
      </c>
      <c r="M1510" s="43" t="b">
        <v>0</v>
      </c>
      <c r="N1510" s="43" t="b">
        <v>0</v>
      </c>
      <c r="O1510" t="s">
        <v>114</v>
      </c>
      <c r="P1510" t="s">
        <v>114</v>
      </c>
      <c r="Q1510" t="s">
        <v>114</v>
      </c>
      <c r="R1510" t="s">
        <v>114</v>
      </c>
      <c r="S1510" t="s">
        <v>114</v>
      </c>
      <c r="T1510" t="s">
        <v>114</v>
      </c>
      <c r="U1510" t="s">
        <v>114</v>
      </c>
      <c r="V1510" t="s">
        <v>114</v>
      </c>
      <c r="W1510" s="6">
        <v>43473</v>
      </c>
      <c r="X1510" s="58" t="s">
        <v>151</v>
      </c>
      <c r="Y1510" s="58"/>
      <c r="Z1510" s="58" t="s">
        <v>4640</v>
      </c>
      <c r="AA1510" s="58" t="s">
        <v>114</v>
      </c>
      <c r="AB1510" s="58" t="s">
        <v>74</v>
      </c>
      <c r="AC1510" s="57">
        <v>12</v>
      </c>
      <c r="AD1510" s="58" t="s">
        <v>2888</v>
      </c>
      <c r="AE1510" s="59"/>
      <c r="AF1510" s="58" t="s">
        <v>114</v>
      </c>
      <c r="AG1510" s="57">
        <v>6</v>
      </c>
      <c r="AH1510" s="3" t="s">
        <v>74</v>
      </c>
      <c r="AI1510" s="3" t="s">
        <v>1336</v>
      </c>
      <c r="AJ1510" t="s">
        <v>114</v>
      </c>
      <c r="AK1510" t="s">
        <v>114</v>
      </c>
      <c r="AL1510" t="s">
        <v>114</v>
      </c>
      <c r="AM1510" s="43" t="b">
        <v>0</v>
      </c>
      <c r="AN1510" s="3"/>
      <c r="AO1510" s="3"/>
      <c r="AP1510" s="43" t="b">
        <v>0</v>
      </c>
      <c r="AQ1510" s="3" t="b">
        <v>0</v>
      </c>
    </row>
    <row r="1511" spans="1:43" x14ac:dyDescent="0.25">
      <c r="A1511" s="39" t="str">
        <f>_xlfn.CONCAT(Table4[[#This Row],[Order]],"-",Table4[[#This Row],[Line]])</f>
        <v>77593-1</v>
      </c>
      <c r="B1511" s="5">
        <v>43475</v>
      </c>
      <c r="C1511" s="8">
        <v>77593</v>
      </c>
      <c r="D1511" s="3" t="s">
        <v>2603</v>
      </c>
      <c r="E1511" s="8">
        <v>1</v>
      </c>
      <c r="F1511" s="8">
        <v>1</v>
      </c>
      <c r="G1511" s="3" t="s">
        <v>42</v>
      </c>
      <c r="H1511" s="8">
        <v>45</v>
      </c>
      <c r="I1511" s="43" t="b">
        <v>0</v>
      </c>
      <c r="J1511" s="43" t="b">
        <v>0</v>
      </c>
      <c r="K1511" t="s">
        <v>114</v>
      </c>
      <c r="L1511" s="43" t="b">
        <v>0</v>
      </c>
      <c r="M1511" s="43" t="b">
        <v>0</v>
      </c>
      <c r="N1511" s="43" t="b">
        <v>0</v>
      </c>
      <c r="O1511" t="s">
        <v>114</v>
      </c>
      <c r="P1511" t="s">
        <v>114</v>
      </c>
      <c r="Q1511" t="s">
        <v>114</v>
      </c>
      <c r="R1511" t="s">
        <v>114</v>
      </c>
      <c r="S1511" t="s">
        <v>114</v>
      </c>
      <c r="T1511" t="s">
        <v>114</v>
      </c>
      <c r="U1511" t="s">
        <v>114</v>
      </c>
      <c r="V1511" t="s">
        <v>114</v>
      </c>
      <c r="W1511" s="5">
        <v>43472</v>
      </c>
      <c r="X1511" s="3" t="s">
        <v>114</v>
      </c>
      <c r="Y1511" s="3"/>
      <c r="Z1511" s="3" t="s">
        <v>4429</v>
      </c>
      <c r="AA1511" s="3" t="s">
        <v>114</v>
      </c>
      <c r="AB1511" s="3" t="s">
        <v>74</v>
      </c>
      <c r="AC1511" s="8">
        <v>10</v>
      </c>
      <c r="AD1511" s="3" t="s">
        <v>83</v>
      </c>
      <c r="AE1511" s="3"/>
      <c r="AF1511" s="3" t="s">
        <v>114</v>
      </c>
      <c r="AG1511" s="8">
        <v>45</v>
      </c>
      <c r="AH1511" s="3" t="s">
        <v>74</v>
      </c>
      <c r="AI1511" s="3" t="s">
        <v>1331</v>
      </c>
      <c r="AJ1511" t="s">
        <v>114</v>
      </c>
      <c r="AK1511" t="s">
        <v>114</v>
      </c>
      <c r="AL1511" t="s">
        <v>114</v>
      </c>
      <c r="AM1511" s="43" t="b">
        <v>0</v>
      </c>
      <c r="AN1511" s="3"/>
      <c r="AO1511" s="3"/>
      <c r="AP1511" s="43" t="b">
        <v>0</v>
      </c>
      <c r="AQ1511" s="3" t="b">
        <v>0</v>
      </c>
    </row>
    <row r="1512" spans="1:43" x14ac:dyDescent="0.25">
      <c r="A1512" s="39" t="str">
        <f>_xlfn.CONCAT(Table4[[#This Row],[Order]],"-",Table4[[#This Row],[Line]])</f>
        <v>77593-2</v>
      </c>
      <c r="B1512" s="5">
        <v>43475</v>
      </c>
      <c r="C1512" s="8">
        <v>77593</v>
      </c>
      <c r="D1512" s="3" t="s">
        <v>2604</v>
      </c>
      <c r="E1512" s="8">
        <v>2</v>
      </c>
      <c r="F1512" s="8">
        <v>1</v>
      </c>
      <c r="G1512" s="3" t="s">
        <v>42</v>
      </c>
      <c r="H1512" s="8">
        <v>4</v>
      </c>
      <c r="I1512" s="43" t="b">
        <v>0</v>
      </c>
      <c r="J1512" s="43" t="b">
        <v>0</v>
      </c>
      <c r="K1512" t="s">
        <v>114</v>
      </c>
      <c r="L1512" s="43" t="b">
        <v>0</v>
      </c>
      <c r="M1512" s="43" t="b">
        <v>0</v>
      </c>
      <c r="N1512" s="43" t="b">
        <v>0</v>
      </c>
      <c r="O1512" t="s">
        <v>114</v>
      </c>
      <c r="P1512" t="s">
        <v>114</v>
      </c>
      <c r="Q1512" t="s">
        <v>114</v>
      </c>
      <c r="R1512" t="s">
        <v>114</v>
      </c>
      <c r="S1512" t="s">
        <v>114</v>
      </c>
      <c r="T1512" t="s">
        <v>114</v>
      </c>
      <c r="U1512" t="s">
        <v>114</v>
      </c>
      <c r="V1512" t="s">
        <v>114</v>
      </c>
      <c r="W1512" s="5">
        <v>43472</v>
      </c>
      <c r="X1512" s="3" t="s">
        <v>114</v>
      </c>
      <c r="Y1512" s="3"/>
      <c r="Z1512" s="3" t="s">
        <v>4429</v>
      </c>
      <c r="AA1512" s="3" t="s">
        <v>114</v>
      </c>
      <c r="AB1512" s="3" t="s">
        <v>74</v>
      </c>
      <c r="AC1512" s="8">
        <v>10</v>
      </c>
      <c r="AD1512" s="3" t="s">
        <v>8</v>
      </c>
      <c r="AE1512" s="3"/>
      <c r="AF1512" s="3" t="s">
        <v>114</v>
      </c>
      <c r="AG1512" s="8">
        <v>4</v>
      </c>
      <c r="AH1512" s="3" t="s">
        <v>74</v>
      </c>
      <c r="AI1512" s="3" t="s">
        <v>1331</v>
      </c>
      <c r="AJ1512" t="s">
        <v>114</v>
      </c>
      <c r="AK1512" t="s">
        <v>114</v>
      </c>
      <c r="AL1512" t="s">
        <v>114</v>
      </c>
      <c r="AM1512" s="43" t="b">
        <v>0</v>
      </c>
      <c r="AN1512" s="3"/>
      <c r="AO1512" s="3"/>
      <c r="AP1512" s="43" t="b">
        <v>0</v>
      </c>
      <c r="AQ1512" s="3" t="b">
        <v>0</v>
      </c>
    </row>
    <row r="1513" spans="1:43" x14ac:dyDescent="0.25">
      <c r="A1513" s="39" t="str">
        <f>_xlfn.CONCAT(Table4[[#This Row],[Order]],"-",Table4[[#This Row],[Line]])</f>
        <v>77593-3</v>
      </c>
      <c r="B1513" s="1">
        <v>43475</v>
      </c>
      <c r="C1513" s="10">
        <v>77593</v>
      </c>
      <c r="D1513" s="7" t="s">
        <v>2605</v>
      </c>
      <c r="E1513" s="10">
        <v>3</v>
      </c>
      <c r="F1513" s="10">
        <v>1</v>
      </c>
      <c r="G1513" s="7" t="s">
        <v>42</v>
      </c>
      <c r="H1513" s="10">
        <v>4</v>
      </c>
      <c r="I1513" s="43" t="b">
        <v>0</v>
      </c>
      <c r="J1513" s="43" t="b">
        <v>0</v>
      </c>
      <c r="K1513" t="s">
        <v>114</v>
      </c>
      <c r="L1513" s="43" t="b">
        <v>0</v>
      </c>
      <c r="M1513" s="43" t="b">
        <v>0</v>
      </c>
      <c r="N1513" s="43" t="b">
        <v>0</v>
      </c>
      <c r="O1513" t="s">
        <v>114</v>
      </c>
      <c r="P1513" t="s">
        <v>114</v>
      </c>
      <c r="Q1513" t="s">
        <v>114</v>
      </c>
      <c r="R1513" t="s">
        <v>114</v>
      </c>
      <c r="S1513" t="s">
        <v>114</v>
      </c>
      <c r="T1513" t="s">
        <v>114</v>
      </c>
      <c r="U1513" t="s">
        <v>114</v>
      </c>
      <c r="V1513" t="s">
        <v>114</v>
      </c>
      <c r="W1513" s="6">
        <v>43472</v>
      </c>
      <c r="X1513" s="7" t="s">
        <v>114</v>
      </c>
      <c r="Y1513" s="7"/>
      <c r="Z1513" s="7" t="s">
        <v>4429</v>
      </c>
      <c r="AA1513" s="7" t="s">
        <v>114</v>
      </c>
      <c r="AB1513" s="7" t="s">
        <v>74</v>
      </c>
      <c r="AC1513" s="10">
        <v>10</v>
      </c>
      <c r="AD1513" s="7" t="s">
        <v>159</v>
      </c>
      <c r="AE1513" s="7"/>
      <c r="AF1513" s="7" t="s">
        <v>114</v>
      </c>
      <c r="AG1513" s="10">
        <v>4</v>
      </c>
      <c r="AH1513" s="3" t="s">
        <v>74</v>
      </c>
      <c r="AI1513" s="3" t="s">
        <v>1331</v>
      </c>
      <c r="AJ1513" t="s">
        <v>114</v>
      </c>
      <c r="AK1513" t="s">
        <v>114</v>
      </c>
      <c r="AL1513" t="s">
        <v>114</v>
      </c>
      <c r="AM1513" s="43" t="b">
        <v>0</v>
      </c>
      <c r="AN1513" s="3"/>
      <c r="AO1513" s="3"/>
      <c r="AP1513" s="43" t="b">
        <v>0</v>
      </c>
      <c r="AQ1513" s="3" t="b">
        <v>0</v>
      </c>
    </row>
    <row r="1514" spans="1:43" x14ac:dyDescent="0.25">
      <c r="A1514" s="39" t="str">
        <f>_xlfn.CONCAT(Table4[[#This Row],[Order]],"-",Table4[[#This Row],[Line]])</f>
        <v>77593-4</v>
      </c>
      <c r="B1514" s="1">
        <v>43475</v>
      </c>
      <c r="C1514" s="10">
        <v>77593</v>
      </c>
      <c r="D1514" s="7" t="s">
        <v>2606</v>
      </c>
      <c r="E1514" s="10">
        <v>4</v>
      </c>
      <c r="F1514" s="10">
        <v>1</v>
      </c>
      <c r="G1514" s="7" t="s">
        <v>42</v>
      </c>
      <c r="H1514" s="10">
        <v>11</v>
      </c>
      <c r="I1514" s="43" t="b">
        <v>0</v>
      </c>
      <c r="J1514" s="43" t="b">
        <v>0</v>
      </c>
      <c r="K1514" t="s">
        <v>114</v>
      </c>
      <c r="L1514" s="43" t="b">
        <v>0</v>
      </c>
      <c r="M1514" s="43" t="b">
        <v>0</v>
      </c>
      <c r="N1514" s="43" t="b">
        <v>0</v>
      </c>
      <c r="O1514" t="s">
        <v>114</v>
      </c>
      <c r="P1514" t="s">
        <v>114</v>
      </c>
      <c r="Q1514" t="s">
        <v>114</v>
      </c>
      <c r="R1514" t="s">
        <v>114</v>
      </c>
      <c r="S1514" t="s">
        <v>114</v>
      </c>
      <c r="T1514" t="s">
        <v>114</v>
      </c>
      <c r="U1514" t="s">
        <v>114</v>
      </c>
      <c r="V1514" t="s">
        <v>114</v>
      </c>
      <c r="W1514" s="5">
        <v>43472</v>
      </c>
      <c r="X1514" s="7" t="s">
        <v>114</v>
      </c>
      <c r="Y1514" s="7"/>
      <c r="Z1514" s="7" t="s">
        <v>158</v>
      </c>
      <c r="AA1514" s="7" t="s">
        <v>114</v>
      </c>
      <c r="AB1514" s="7" t="s">
        <v>74</v>
      </c>
      <c r="AC1514" s="10">
        <v>12</v>
      </c>
      <c r="AD1514" s="7" t="s">
        <v>37</v>
      </c>
      <c r="AE1514" s="7"/>
      <c r="AF1514" s="7" t="s">
        <v>114</v>
      </c>
      <c r="AG1514" s="10">
        <v>11</v>
      </c>
      <c r="AH1514" s="3" t="s">
        <v>74</v>
      </c>
      <c r="AI1514" s="3" t="s">
        <v>1331</v>
      </c>
      <c r="AJ1514" t="s">
        <v>114</v>
      </c>
      <c r="AK1514" t="s">
        <v>114</v>
      </c>
      <c r="AL1514" t="s">
        <v>114</v>
      </c>
      <c r="AM1514" s="43" t="b">
        <v>0</v>
      </c>
      <c r="AN1514" s="3"/>
      <c r="AO1514" s="3"/>
      <c r="AP1514" s="43" t="b">
        <v>0</v>
      </c>
      <c r="AQ1514" s="3" t="b">
        <v>0</v>
      </c>
    </row>
    <row r="1515" spans="1:43" x14ac:dyDescent="0.25">
      <c r="A1515" s="39" t="str">
        <f>_xlfn.CONCAT(Table4[[#This Row],[Order]],"-",Table4[[#This Row],[Line]])</f>
        <v>77604-1</v>
      </c>
      <c r="B1515" s="5">
        <v>43483</v>
      </c>
      <c r="C1515" s="8">
        <v>77604</v>
      </c>
      <c r="D1515" s="3" t="s">
        <v>3704</v>
      </c>
      <c r="E1515" s="8">
        <v>1</v>
      </c>
      <c r="F1515" s="8">
        <v>1</v>
      </c>
      <c r="G1515" s="3" t="s">
        <v>42</v>
      </c>
      <c r="H1515" s="8">
        <v>7</v>
      </c>
      <c r="I1515" s="43" t="b">
        <v>0</v>
      </c>
      <c r="J1515" s="43" t="b">
        <v>0</v>
      </c>
      <c r="K1515" t="s">
        <v>114</v>
      </c>
      <c r="L1515" s="43" t="b">
        <v>0</v>
      </c>
      <c r="M1515" s="43" t="b">
        <v>0</v>
      </c>
      <c r="N1515" s="43" t="b">
        <v>0</v>
      </c>
      <c r="O1515" t="s">
        <v>114</v>
      </c>
      <c r="P1515" t="s">
        <v>114</v>
      </c>
      <c r="Q1515" t="s">
        <v>114</v>
      </c>
      <c r="R1515" t="s">
        <v>114</v>
      </c>
      <c r="S1515" t="s">
        <v>114</v>
      </c>
      <c r="T1515" t="s">
        <v>114</v>
      </c>
      <c r="U1515" t="s">
        <v>114</v>
      </c>
      <c r="V1515" t="s">
        <v>114</v>
      </c>
      <c r="W1515" s="5">
        <v>43480</v>
      </c>
      <c r="X1515" s="3" t="s">
        <v>114</v>
      </c>
      <c r="Y1515" s="3"/>
      <c r="Z1515" s="3" t="s">
        <v>126</v>
      </c>
      <c r="AA1515" s="3" t="s">
        <v>114</v>
      </c>
      <c r="AB1515" s="3" t="s">
        <v>74</v>
      </c>
      <c r="AC1515" s="8">
        <v>12</v>
      </c>
      <c r="AD1515" s="3" t="s">
        <v>184</v>
      </c>
      <c r="AE1515" s="3"/>
      <c r="AF1515" s="3" t="s">
        <v>114</v>
      </c>
      <c r="AG1515" s="8">
        <v>7</v>
      </c>
      <c r="AH1515" s="3" t="s">
        <v>74</v>
      </c>
      <c r="AI1515" s="3" t="s">
        <v>1328</v>
      </c>
      <c r="AJ1515" t="s">
        <v>114</v>
      </c>
      <c r="AK1515" t="s">
        <v>114</v>
      </c>
      <c r="AL1515" t="s">
        <v>114</v>
      </c>
      <c r="AM1515" s="43" t="b">
        <v>0</v>
      </c>
      <c r="AN1515" s="3"/>
      <c r="AO1515" s="3"/>
      <c r="AP1515" s="43" t="b">
        <v>0</v>
      </c>
      <c r="AQ1515" s="3" t="b">
        <v>0</v>
      </c>
    </row>
    <row r="1516" spans="1:43" x14ac:dyDescent="0.25">
      <c r="A1516" s="39" t="str">
        <f>_xlfn.CONCAT(Table4[[#This Row],[Order]],"-",Table4[[#This Row],[Line]])</f>
        <v>77604-2</v>
      </c>
      <c r="B1516" s="1">
        <v>43483</v>
      </c>
      <c r="C1516" s="10">
        <v>77604</v>
      </c>
      <c r="D1516" s="7" t="s">
        <v>3706</v>
      </c>
      <c r="E1516" s="10">
        <v>2</v>
      </c>
      <c r="F1516" s="10">
        <v>1</v>
      </c>
      <c r="G1516" s="7" t="s">
        <v>42</v>
      </c>
      <c r="H1516" s="10">
        <v>6</v>
      </c>
      <c r="I1516" s="43" t="b">
        <v>0</v>
      </c>
      <c r="J1516" s="43" t="b">
        <v>0</v>
      </c>
      <c r="K1516" t="s">
        <v>114</v>
      </c>
      <c r="L1516" s="43" t="b">
        <v>0</v>
      </c>
      <c r="M1516" s="43" t="b">
        <v>0</v>
      </c>
      <c r="N1516" s="43" t="b">
        <v>0</v>
      </c>
      <c r="O1516" t="s">
        <v>114</v>
      </c>
      <c r="P1516" t="s">
        <v>114</v>
      </c>
      <c r="Q1516" t="s">
        <v>114</v>
      </c>
      <c r="R1516" t="s">
        <v>114</v>
      </c>
      <c r="S1516" t="s">
        <v>114</v>
      </c>
      <c r="T1516" t="s">
        <v>114</v>
      </c>
      <c r="U1516" t="s">
        <v>114</v>
      </c>
      <c r="V1516" t="s">
        <v>114</v>
      </c>
      <c r="W1516" s="5">
        <v>43480</v>
      </c>
      <c r="X1516" s="7" t="s">
        <v>114</v>
      </c>
      <c r="Y1516" s="7"/>
      <c r="Z1516" s="7" t="s">
        <v>126</v>
      </c>
      <c r="AA1516" s="7" t="s">
        <v>114</v>
      </c>
      <c r="AB1516" s="7" t="s">
        <v>74</v>
      </c>
      <c r="AC1516" s="10">
        <v>12</v>
      </c>
      <c r="AD1516" s="7" t="s">
        <v>3705</v>
      </c>
      <c r="AE1516" s="7"/>
      <c r="AF1516" s="7" t="s">
        <v>114</v>
      </c>
      <c r="AG1516" s="10">
        <v>6</v>
      </c>
      <c r="AH1516" s="3" t="s">
        <v>74</v>
      </c>
      <c r="AI1516" s="3" t="s">
        <v>1328</v>
      </c>
      <c r="AJ1516" t="s">
        <v>114</v>
      </c>
      <c r="AK1516" t="s">
        <v>114</v>
      </c>
      <c r="AL1516" t="s">
        <v>114</v>
      </c>
      <c r="AM1516" s="43" t="b">
        <v>0</v>
      </c>
      <c r="AN1516" s="3"/>
      <c r="AO1516" s="3"/>
      <c r="AP1516" s="43" t="b">
        <v>0</v>
      </c>
      <c r="AQ1516" s="3" t="b">
        <v>0</v>
      </c>
    </row>
    <row r="1517" spans="1:43" x14ac:dyDescent="0.25">
      <c r="A1517" s="39" t="str">
        <f>_xlfn.CONCAT(Table4[[#This Row],[Order]],"-",Table4[[#This Row],[Line]])</f>
        <v>77609-1</v>
      </c>
      <c r="B1517" s="1">
        <v>43474</v>
      </c>
      <c r="C1517" s="10">
        <v>77609</v>
      </c>
      <c r="D1517" s="7" t="s">
        <v>2960</v>
      </c>
      <c r="E1517" s="10">
        <v>1</v>
      </c>
      <c r="F1517" s="10">
        <v>1</v>
      </c>
      <c r="G1517" s="7" t="s">
        <v>29</v>
      </c>
      <c r="H1517" s="10">
        <v>35</v>
      </c>
      <c r="I1517" s="43" t="b">
        <v>1</v>
      </c>
      <c r="J1517" s="43" t="b">
        <v>1</v>
      </c>
      <c r="K1517" t="s">
        <v>135</v>
      </c>
      <c r="L1517" s="43" t="b">
        <v>1</v>
      </c>
      <c r="M1517" s="43" t="b">
        <v>1</v>
      </c>
      <c r="N1517" s="43" t="b">
        <v>1</v>
      </c>
      <c r="O1517" t="s">
        <v>138</v>
      </c>
      <c r="P1517" t="s">
        <v>114</v>
      </c>
      <c r="Q1517" t="s">
        <v>114</v>
      </c>
      <c r="R1517" t="s">
        <v>114</v>
      </c>
      <c r="S1517" t="s">
        <v>114</v>
      </c>
      <c r="T1517" t="s">
        <v>114</v>
      </c>
      <c r="U1517" t="s">
        <v>138</v>
      </c>
      <c r="V1517" t="s">
        <v>114</v>
      </c>
      <c r="W1517" s="5">
        <v>43469</v>
      </c>
      <c r="X1517" s="7" t="s">
        <v>151</v>
      </c>
      <c r="Y1517" s="7" t="s">
        <v>5439</v>
      </c>
      <c r="Z1517" s="7" t="s">
        <v>126</v>
      </c>
      <c r="AA1517" s="7" t="s">
        <v>114</v>
      </c>
      <c r="AB1517" s="7" t="s">
        <v>74</v>
      </c>
      <c r="AC1517" s="10">
        <v>12</v>
      </c>
      <c r="AD1517" s="7" t="s">
        <v>2959</v>
      </c>
      <c r="AE1517" s="7">
        <v>43465</v>
      </c>
      <c r="AF1517" s="7" t="s">
        <v>114</v>
      </c>
      <c r="AG1517" s="10">
        <v>35</v>
      </c>
      <c r="AH1517" s="3" t="s">
        <v>74</v>
      </c>
      <c r="AI1517" s="3" t="s">
        <v>1328</v>
      </c>
      <c r="AJ1517" t="s">
        <v>114</v>
      </c>
      <c r="AK1517" t="s">
        <v>114</v>
      </c>
      <c r="AL1517" t="s">
        <v>114</v>
      </c>
      <c r="AM1517" s="43" t="b">
        <v>0</v>
      </c>
      <c r="AN1517" s="3"/>
      <c r="AO1517" s="3"/>
      <c r="AP1517" s="43" t="b">
        <v>0</v>
      </c>
      <c r="AQ1517" s="3" t="b">
        <v>0</v>
      </c>
    </row>
    <row r="1518" spans="1:43" x14ac:dyDescent="0.25">
      <c r="A1518" s="39" t="str">
        <f>_xlfn.CONCAT(Table4[[#This Row],[Order]],"-",Table4[[#This Row],[Line]])</f>
        <v>77609-2</v>
      </c>
      <c r="B1518" s="5">
        <v>43474</v>
      </c>
      <c r="C1518" s="8">
        <v>77609</v>
      </c>
      <c r="D1518" s="3" t="s">
        <v>2962</v>
      </c>
      <c r="E1518" s="8">
        <v>2</v>
      </c>
      <c r="F1518" s="8">
        <v>1</v>
      </c>
      <c r="G1518" s="3" t="s">
        <v>29</v>
      </c>
      <c r="H1518" s="8">
        <v>7</v>
      </c>
      <c r="I1518" s="43" t="b">
        <v>1</v>
      </c>
      <c r="J1518" s="43" t="b">
        <v>1</v>
      </c>
      <c r="K1518" t="s">
        <v>135</v>
      </c>
      <c r="L1518" s="43" t="b">
        <v>1</v>
      </c>
      <c r="M1518" s="43" t="b">
        <v>1</v>
      </c>
      <c r="N1518" s="43" t="b">
        <v>1</v>
      </c>
      <c r="O1518" t="s">
        <v>138</v>
      </c>
      <c r="P1518" t="s">
        <v>114</v>
      </c>
      <c r="Q1518" t="s">
        <v>114</v>
      </c>
      <c r="R1518" t="s">
        <v>114</v>
      </c>
      <c r="S1518" t="s">
        <v>114</v>
      </c>
      <c r="T1518" t="s">
        <v>114</v>
      </c>
      <c r="U1518" t="s">
        <v>138</v>
      </c>
      <c r="V1518" t="s">
        <v>114</v>
      </c>
      <c r="W1518" s="5">
        <v>43469</v>
      </c>
      <c r="X1518" s="3" t="s">
        <v>151</v>
      </c>
      <c r="Y1518" s="3" t="s">
        <v>5440</v>
      </c>
      <c r="Z1518" s="3" t="s">
        <v>126</v>
      </c>
      <c r="AA1518" s="3" t="s">
        <v>114</v>
      </c>
      <c r="AB1518" s="3" t="s">
        <v>74</v>
      </c>
      <c r="AC1518" s="8">
        <v>12</v>
      </c>
      <c r="AD1518" s="3" t="s">
        <v>2961</v>
      </c>
      <c r="AE1518" s="3">
        <v>43465</v>
      </c>
      <c r="AF1518" s="3" t="s">
        <v>114</v>
      </c>
      <c r="AG1518" s="8">
        <v>7</v>
      </c>
      <c r="AH1518" s="3" t="s">
        <v>74</v>
      </c>
      <c r="AI1518" s="3" t="s">
        <v>1328</v>
      </c>
      <c r="AJ1518" t="s">
        <v>114</v>
      </c>
      <c r="AK1518" t="s">
        <v>114</v>
      </c>
      <c r="AL1518" t="s">
        <v>114</v>
      </c>
      <c r="AM1518" s="43" t="b">
        <v>0</v>
      </c>
      <c r="AN1518" s="3"/>
      <c r="AO1518" s="3"/>
      <c r="AP1518" s="43" t="b">
        <v>0</v>
      </c>
      <c r="AQ1518" s="3" t="b">
        <v>0</v>
      </c>
    </row>
    <row r="1519" spans="1:43" x14ac:dyDescent="0.25">
      <c r="A1519" s="39" t="str">
        <f>_xlfn.CONCAT(Table4[[#This Row],[Order]],"-",Table4[[#This Row],[Line]])</f>
        <v>77610-1</v>
      </c>
      <c r="B1519" s="5">
        <v>43475</v>
      </c>
      <c r="C1519" s="8">
        <v>77610</v>
      </c>
      <c r="D1519" s="3" t="s">
        <v>2917</v>
      </c>
      <c r="E1519" s="8">
        <v>1</v>
      </c>
      <c r="F1519" s="8">
        <v>1</v>
      </c>
      <c r="G1519" s="3" t="s">
        <v>165</v>
      </c>
      <c r="H1519" s="8">
        <v>1</v>
      </c>
      <c r="I1519" s="43" t="b">
        <v>1</v>
      </c>
      <c r="J1519" s="43" t="b">
        <v>0</v>
      </c>
      <c r="K1519" t="s">
        <v>114</v>
      </c>
      <c r="L1519" s="43" t="b">
        <v>0</v>
      </c>
      <c r="M1519" s="43" t="b">
        <v>0</v>
      </c>
      <c r="N1519" s="43" t="b">
        <v>0</v>
      </c>
      <c r="O1519" t="s">
        <v>114</v>
      </c>
      <c r="P1519" t="s">
        <v>114</v>
      </c>
      <c r="Q1519" t="s">
        <v>114</v>
      </c>
      <c r="R1519" t="s">
        <v>114</v>
      </c>
      <c r="S1519" t="s">
        <v>114</v>
      </c>
      <c r="T1519" t="s">
        <v>114</v>
      </c>
      <c r="U1519" t="s">
        <v>114</v>
      </c>
      <c r="V1519" t="s">
        <v>114</v>
      </c>
      <c r="W1519" s="5">
        <v>43472</v>
      </c>
      <c r="X1519" s="3" t="s">
        <v>114</v>
      </c>
      <c r="Y1519" s="3"/>
      <c r="Z1519" s="3" t="s">
        <v>4673</v>
      </c>
      <c r="AA1519" s="3" t="s">
        <v>114</v>
      </c>
      <c r="AB1519" s="3" t="s">
        <v>74</v>
      </c>
      <c r="AC1519" s="8">
        <v>12</v>
      </c>
      <c r="AD1519" s="3" t="s">
        <v>2916</v>
      </c>
      <c r="AE1519" s="3"/>
      <c r="AF1519" s="3" t="s">
        <v>114</v>
      </c>
      <c r="AG1519" s="8">
        <v>1</v>
      </c>
      <c r="AH1519" s="3" t="s">
        <v>74</v>
      </c>
      <c r="AI1519" s="3" t="s">
        <v>1320</v>
      </c>
      <c r="AJ1519" t="s">
        <v>114</v>
      </c>
      <c r="AK1519" t="s">
        <v>114</v>
      </c>
      <c r="AL1519" t="s">
        <v>114</v>
      </c>
      <c r="AM1519" s="43" t="b">
        <v>0</v>
      </c>
      <c r="AN1519" s="3"/>
      <c r="AO1519" s="3"/>
      <c r="AP1519" s="43" t="b">
        <v>0</v>
      </c>
      <c r="AQ1519" s="3" t="b">
        <v>0</v>
      </c>
    </row>
    <row r="1520" spans="1:43" x14ac:dyDescent="0.25">
      <c r="A1520" s="39" t="str">
        <f>_xlfn.CONCAT(Table4[[#This Row],[Order]],"-",Table4[[#This Row],[Line]])</f>
        <v>77612-1</v>
      </c>
      <c r="B1520" s="5">
        <v>43476</v>
      </c>
      <c r="C1520" s="8">
        <v>77612</v>
      </c>
      <c r="D1520" s="3" t="s">
        <v>4247</v>
      </c>
      <c r="E1520" s="8">
        <v>1</v>
      </c>
      <c r="F1520" s="8">
        <v>1</v>
      </c>
      <c r="G1520" s="3" t="s">
        <v>42</v>
      </c>
      <c r="H1520" s="8">
        <v>11</v>
      </c>
      <c r="I1520" s="43" t="b">
        <v>0</v>
      </c>
      <c r="J1520" s="43" t="b">
        <v>0</v>
      </c>
      <c r="K1520" t="s">
        <v>114</v>
      </c>
      <c r="L1520" s="43" t="b">
        <v>0</v>
      </c>
      <c r="M1520" s="43" t="b">
        <v>0</v>
      </c>
      <c r="N1520" s="43" t="b">
        <v>0</v>
      </c>
      <c r="O1520" t="s">
        <v>114</v>
      </c>
      <c r="P1520" t="s">
        <v>114</v>
      </c>
      <c r="Q1520" t="s">
        <v>114</v>
      </c>
      <c r="R1520" t="s">
        <v>114</v>
      </c>
      <c r="S1520" t="s">
        <v>114</v>
      </c>
      <c r="T1520" t="s">
        <v>114</v>
      </c>
      <c r="U1520" t="s">
        <v>114</v>
      </c>
      <c r="V1520" t="s">
        <v>114</v>
      </c>
      <c r="W1520" s="5">
        <v>43473</v>
      </c>
      <c r="X1520" s="3" t="s">
        <v>151</v>
      </c>
      <c r="Y1520" s="3"/>
      <c r="Z1520" s="3" t="s">
        <v>175</v>
      </c>
      <c r="AA1520" s="3" t="s">
        <v>114</v>
      </c>
      <c r="AB1520" s="3" t="s">
        <v>74</v>
      </c>
      <c r="AC1520" s="8">
        <v>12</v>
      </c>
      <c r="AD1520" s="3" t="s">
        <v>4246</v>
      </c>
      <c r="AE1520" s="3"/>
      <c r="AF1520" s="3" t="s">
        <v>114</v>
      </c>
      <c r="AG1520" s="8">
        <v>11</v>
      </c>
      <c r="AH1520" s="3" t="s">
        <v>74</v>
      </c>
      <c r="AI1520" s="3" t="s">
        <v>1323</v>
      </c>
      <c r="AJ1520" t="s">
        <v>114</v>
      </c>
      <c r="AK1520" t="s">
        <v>114</v>
      </c>
      <c r="AL1520" t="s">
        <v>114</v>
      </c>
      <c r="AM1520" s="43" t="b">
        <v>0</v>
      </c>
      <c r="AN1520" s="3"/>
      <c r="AO1520" s="3"/>
      <c r="AP1520" s="43" t="b">
        <v>0</v>
      </c>
      <c r="AQ1520" s="3" t="b">
        <v>0</v>
      </c>
    </row>
    <row r="1521" spans="1:43" x14ac:dyDescent="0.25">
      <c r="A1521" s="39" t="str">
        <f>_xlfn.CONCAT(Table4[[#This Row],[Order]],"-",Table4[[#This Row],[Line]])</f>
        <v>77614-1</v>
      </c>
      <c r="B1521" s="5">
        <v>43469</v>
      </c>
      <c r="C1521" s="8">
        <v>77614</v>
      </c>
      <c r="D1521" s="3" t="s">
        <v>2804</v>
      </c>
      <c r="E1521" s="8">
        <v>1</v>
      </c>
      <c r="F1521" s="8">
        <v>1</v>
      </c>
      <c r="G1521" s="3" t="s">
        <v>29</v>
      </c>
      <c r="H1521" s="8">
        <v>2</v>
      </c>
      <c r="I1521" s="43" t="b">
        <v>1</v>
      </c>
      <c r="J1521" s="43" t="b">
        <v>1</v>
      </c>
      <c r="K1521" t="s">
        <v>135</v>
      </c>
      <c r="L1521" s="43" t="b">
        <v>1</v>
      </c>
      <c r="M1521" s="43" t="b">
        <v>1</v>
      </c>
      <c r="N1521" s="43" t="b">
        <v>1</v>
      </c>
      <c r="O1521" t="s">
        <v>114</v>
      </c>
      <c r="P1521" t="s">
        <v>138</v>
      </c>
      <c r="Q1521" t="s">
        <v>114</v>
      </c>
      <c r="R1521" t="s">
        <v>114</v>
      </c>
      <c r="S1521" t="s">
        <v>114</v>
      </c>
      <c r="T1521" t="s">
        <v>114</v>
      </c>
      <c r="U1521" t="s">
        <v>114</v>
      </c>
      <c r="V1521" t="s">
        <v>114</v>
      </c>
      <c r="W1521" s="6">
        <v>43465</v>
      </c>
      <c r="X1521" s="3" t="s">
        <v>151</v>
      </c>
      <c r="Y1521" s="3" t="s">
        <v>4051</v>
      </c>
      <c r="Z1521" s="3" t="s">
        <v>3774</v>
      </c>
      <c r="AA1521" s="3" t="s">
        <v>114</v>
      </c>
      <c r="AB1521" s="3" t="s">
        <v>74</v>
      </c>
      <c r="AC1521" s="8">
        <v>12</v>
      </c>
      <c r="AD1521" s="3" t="s">
        <v>2803</v>
      </c>
      <c r="AE1521" s="5">
        <v>43455</v>
      </c>
      <c r="AF1521" s="3" t="s">
        <v>114</v>
      </c>
      <c r="AG1521" s="8">
        <v>4</v>
      </c>
      <c r="AH1521" s="3" t="s">
        <v>74</v>
      </c>
      <c r="AI1521" s="3" t="s">
        <v>1328</v>
      </c>
      <c r="AJ1521" t="s">
        <v>114</v>
      </c>
      <c r="AK1521" t="s">
        <v>114</v>
      </c>
      <c r="AL1521" t="s">
        <v>114</v>
      </c>
      <c r="AM1521" s="43" t="b">
        <v>0</v>
      </c>
      <c r="AN1521" s="3"/>
      <c r="AO1521" s="3"/>
      <c r="AP1521" s="43" t="b">
        <v>1</v>
      </c>
      <c r="AQ1521" s="3" t="b">
        <v>0</v>
      </c>
    </row>
    <row r="1522" spans="1:43" x14ac:dyDescent="0.25">
      <c r="A1522" s="39" t="str">
        <f>_xlfn.CONCAT(Table4[[#This Row],[Order]],"-",Table4[[#This Row],[Line]])</f>
        <v>77616-1</v>
      </c>
      <c r="B1522" s="5">
        <v>43481</v>
      </c>
      <c r="C1522" s="8">
        <v>77616</v>
      </c>
      <c r="D1522" s="3" t="s">
        <v>2963</v>
      </c>
      <c r="E1522" s="8">
        <v>1</v>
      </c>
      <c r="F1522" s="8">
        <v>1</v>
      </c>
      <c r="G1522" s="3" t="s">
        <v>42</v>
      </c>
      <c r="H1522" s="8">
        <v>8</v>
      </c>
      <c r="I1522" s="43" t="b">
        <v>0</v>
      </c>
      <c r="J1522" s="43" t="b">
        <v>0</v>
      </c>
      <c r="K1522" t="s">
        <v>114</v>
      </c>
      <c r="L1522" s="43" t="b">
        <v>0</v>
      </c>
      <c r="M1522" s="43" t="b">
        <v>0</v>
      </c>
      <c r="N1522" s="43" t="b">
        <v>0</v>
      </c>
      <c r="O1522" t="s">
        <v>114</v>
      </c>
      <c r="P1522" t="s">
        <v>114</v>
      </c>
      <c r="Q1522" t="s">
        <v>114</v>
      </c>
      <c r="R1522" t="s">
        <v>114</v>
      </c>
      <c r="S1522" t="s">
        <v>114</v>
      </c>
      <c r="T1522" t="s">
        <v>114</v>
      </c>
      <c r="U1522" t="s">
        <v>114</v>
      </c>
      <c r="V1522" t="s">
        <v>114</v>
      </c>
      <c r="W1522" s="5">
        <v>43476</v>
      </c>
      <c r="X1522" s="3" t="s">
        <v>114</v>
      </c>
      <c r="Y1522" s="3"/>
      <c r="Z1522" s="3" t="s">
        <v>1252</v>
      </c>
      <c r="AA1522" s="3" t="s">
        <v>114</v>
      </c>
      <c r="AB1522" s="3" t="s">
        <v>74</v>
      </c>
      <c r="AC1522" s="8">
        <v>12</v>
      </c>
      <c r="AD1522" s="3" t="s">
        <v>2406</v>
      </c>
      <c r="AE1522" s="3"/>
      <c r="AF1522" s="3" t="s">
        <v>114</v>
      </c>
      <c r="AG1522" s="8">
        <v>16</v>
      </c>
      <c r="AH1522" s="3" t="s">
        <v>74</v>
      </c>
      <c r="AI1522" s="3" t="s">
        <v>1336</v>
      </c>
      <c r="AJ1522" t="s">
        <v>114</v>
      </c>
      <c r="AK1522" t="s">
        <v>114</v>
      </c>
      <c r="AL1522" t="s">
        <v>114</v>
      </c>
      <c r="AM1522" s="43" t="b">
        <v>0</v>
      </c>
      <c r="AN1522" s="3"/>
      <c r="AO1522" s="3"/>
      <c r="AP1522" s="43" t="b">
        <v>0</v>
      </c>
      <c r="AQ1522" s="3" t="b">
        <v>0</v>
      </c>
    </row>
    <row r="1523" spans="1:43" x14ac:dyDescent="0.25">
      <c r="A1523" s="39" t="str">
        <f>_xlfn.CONCAT(Table4[[#This Row],[Order]],"-",Table4[[#This Row],[Line]])</f>
        <v>77617-1</v>
      </c>
      <c r="B1523" s="1">
        <v>43468</v>
      </c>
      <c r="C1523" s="10">
        <v>77617</v>
      </c>
      <c r="D1523" s="7" t="s">
        <v>3845</v>
      </c>
      <c r="E1523" s="10">
        <v>1</v>
      </c>
      <c r="F1523" s="10">
        <v>1</v>
      </c>
      <c r="G1523" s="7" t="s">
        <v>29</v>
      </c>
      <c r="H1523" s="10">
        <v>1</v>
      </c>
      <c r="I1523" s="43" t="b">
        <v>1</v>
      </c>
      <c r="J1523" s="43" t="b">
        <v>1</v>
      </c>
      <c r="K1523" t="s">
        <v>135</v>
      </c>
      <c r="L1523" s="43" t="b">
        <v>1</v>
      </c>
      <c r="M1523" s="43" t="b">
        <v>1</v>
      </c>
      <c r="N1523" s="43" t="b">
        <v>1</v>
      </c>
      <c r="O1523" t="s">
        <v>114</v>
      </c>
      <c r="P1523" t="s">
        <v>138</v>
      </c>
      <c r="Q1523" t="s">
        <v>114</v>
      </c>
      <c r="R1523" t="s">
        <v>114</v>
      </c>
      <c r="S1523" t="s">
        <v>114</v>
      </c>
      <c r="T1523" t="s">
        <v>114</v>
      </c>
      <c r="U1523" t="s">
        <v>114</v>
      </c>
      <c r="V1523" t="s">
        <v>114</v>
      </c>
      <c r="W1523" s="5">
        <v>43462</v>
      </c>
      <c r="X1523" s="7" t="s">
        <v>114</v>
      </c>
      <c r="Y1523" s="7" t="s">
        <v>4796</v>
      </c>
      <c r="Z1523" s="7" t="s">
        <v>17</v>
      </c>
      <c r="AA1523" s="7" t="s">
        <v>114</v>
      </c>
      <c r="AB1523" s="7" t="s">
        <v>112</v>
      </c>
      <c r="AC1523" s="10">
        <v>4</v>
      </c>
      <c r="AD1523" s="7" t="s">
        <v>3844</v>
      </c>
      <c r="AE1523" s="7">
        <v>43458</v>
      </c>
      <c r="AF1523" s="7" t="s">
        <v>114</v>
      </c>
      <c r="AG1523" s="10">
        <v>8</v>
      </c>
      <c r="AH1523" s="3" t="s">
        <v>180</v>
      </c>
      <c r="AI1523" s="3" t="s">
        <v>1332</v>
      </c>
      <c r="AJ1523" t="s">
        <v>114</v>
      </c>
      <c r="AK1523" t="s">
        <v>114</v>
      </c>
      <c r="AL1523" t="s">
        <v>114</v>
      </c>
      <c r="AM1523" s="43" t="b">
        <v>1</v>
      </c>
      <c r="AN1523" s="3">
        <v>43465.353283530101</v>
      </c>
      <c r="AO1523" s="3"/>
      <c r="AP1523" s="43" t="b">
        <v>1</v>
      </c>
      <c r="AQ1523" s="3" t="b">
        <v>0</v>
      </c>
    </row>
    <row r="1524" spans="1:43" x14ac:dyDescent="0.25">
      <c r="A1524" s="39" t="str">
        <f>_xlfn.CONCAT(Table4[[#This Row],[Order]],"-",Table4[[#This Row],[Line]])</f>
        <v>77617-2</v>
      </c>
      <c r="B1524" s="1">
        <v>43468</v>
      </c>
      <c r="C1524" s="10">
        <v>77617</v>
      </c>
      <c r="D1524" s="7" t="s">
        <v>3845</v>
      </c>
      <c r="E1524" s="10">
        <v>2</v>
      </c>
      <c r="F1524" s="10">
        <v>1</v>
      </c>
      <c r="G1524" s="7" t="s">
        <v>29</v>
      </c>
      <c r="H1524" s="10">
        <v>1</v>
      </c>
      <c r="I1524" s="43" t="b">
        <v>1</v>
      </c>
      <c r="J1524" s="43" t="b">
        <v>1</v>
      </c>
      <c r="K1524" t="s">
        <v>135</v>
      </c>
      <c r="L1524" s="43" t="b">
        <v>1</v>
      </c>
      <c r="M1524" s="43" t="b">
        <v>1</v>
      </c>
      <c r="N1524" s="43" t="b">
        <v>1</v>
      </c>
      <c r="O1524" t="s">
        <v>114</v>
      </c>
      <c r="P1524" t="s">
        <v>138</v>
      </c>
      <c r="Q1524" t="s">
        <v>114</v>
      </c>
      <c r="R1524" t="s">
        <v>114</v>
      </c>
      <c r="S1524" t="s">
        <v>114</v>
      </c>
      <c r="T1524" t="s">
        <v>114</v>
      </c>
      <c r="U1524" t="s">
        <v>114</v>
      </c>
      <c r="V1524" t="s">
        <v>114</v>
      </c>
      <c r="W1524" s="5">
        <v>43462</v>
      </c>
      <c r="X1524" s="7" t="s">
        <v>114</v>
      </c>
      <c r="Y1524" s="7" t="s">
        <v>4797</v>
      </c>
      <c r="Z1524" s="7" t="s">
        <v>17</v>
      </c>
      <c r="AA1524" s="7" t="s">
        <v>114</v>
      </c>
      <c r="AB1524" s="7" t="s">
        <v>112</v>
      </c>
      <c r="AC1524" s="10">
        <v>4</v>
      </c>
      <c r="AD1524" s="7" t="s">
        <v>3846</v>
      </c>
      <c r="AE1524" s="7">
        <v>43458</v>
      </c>
      <c r="AF1524" s="7" t="s">
        <v>114</v>
      </c>
      <c r="AG1524" s="10">
        <v>8</v>
      </c>
      <c r="AH1524" s="3" t="s">
        <v>180</v>
      </c>
      <c r="AI1524" s="3" t="s">
        <v>1332</v>
      </c>
      <c r="AJ1524" t="s">
        <v>114</v>
      </c>
      <c r="AK1524" t="s">
        <v>114</v>
      </c>
      <c r="AL1524" t="s">
        <v>114</v>
      </c>
      <c r="AM1524" s="43" t="b">
        <v>1</v>
      </c>
      <c r="AN1524" s="3">
        <v>43465.353295983798</v>
      </c>
      <c r="AO1524" s="3"/>
      <c r="AP1524" s="43" t="b">
        <v>1</v>
      </c>
      <c r="AQ1524" s="3" t="b">
        <v>0</v>
      </c>
    </row>
    <row r="1525" spans="1:43" x14ac:dyDescent="0.25">
      <c r="A1525" s="39" t="str">
        <f>_xlfn.CONCAT(Table4[[#This Row],[Order]],"-",Table4[[#This Row],[Line]])</f>
        <v>77617-3</v>
      </c>
      <c r="B1525" s="1">
        <v>43468</v>
      </c>
      <c r="C1525" s="10">
        <v>77617</v>
      </c>
      <c r="D1525" s="7" t="s">
        <v>3845</v>
      </c>
      <c r="E1525" s="10">
        <v>3</v>
      </c>
      <c r="F1525" s="10">
        <v>1</v>
      </c>
      <c r="G1525" s="7" t="s">
        <v>29</v>
      </c>
      <c r="H1525" s="10">
        <v>1</v>
      </c>
      <c r="I1525" s="43" t="b">
        <v>1</v>
      </c>
      <c r="J1525" s="43" t="b">
        <v>1</v>
      </c>
      <c r="K1525" t="s">
        <v>135</v>
      </c>
      <c r="L1525" s="43" t="b">
        <v>1</v>
      </c>
      <c r="M1525" s="43" t="b">
        <v>1</v>
      </c>
      <c r="N1525" s="43" t="b">
        <v>1</v>
      </c>
      <c r="O1525" t="s">
        <v>114</v>
      </c>
      <c r="P1525" t="s">
        <v>138</v>
      </c>
      <c r="Q1525" t="s">
        <v>114</v>
      </c>
      <c r="R1525" t="s">
        <v>114</v>
      </c>
      <c r="S1525" t="s">
        <v>114</v>
      </c>
      <c r="T1525" t="s">
        <v>114</v>
      </c>
      <c r="U1525" t="s">
        <v>114</v>
      </c>
      <c r="V1525" t="s">
        <v>114</v>
      </c>
      <c r="W1525" s="5">
        <v>43462</v>
      </c>
      <c r="X1525" s="7" t="s">
        <v>114</v>
      </c>
      <c r="Y1525" s="7" t="s">
        <v>4798</v>
      </c>
      <c r="Z1525" s="7" t="s">
        <v>17</v>
      </c>
      <c r="AA1525" s="7" t="s">
        <v>114</v>
      </c>
      <c r="AB1525" s="7" t="s">
        <v>112</v>
      </c>
      <c r="AC1525" s="10">
        <v>4</v>
      </c>
      <c r="AD1525" s="7" t="s">
        <v>3847</v>
      </c>
      <c r="AE1525" s="7">
        <v>43458</v>
      </c>
      <c r="AF1525" s="7" t="s">
        <v>114</v>
      </c>
      <c r="AG1525" s="10">
        <v>8</v>
      </c>
      <c r="AH1525" s="3" t="s">
        <v>180</v>
      </c>
      <c r="AI1525" s="3" t="s">
        <v>1332</v>
      </c>
      <c r="AJ1525" t="s">
        <v>114</v>
      </c>
      <c r="AK1525" t="s">
        <v>114</v>
      </c>
      <c r="AL1525" t="s">
        <v>114</v>
      </c>
      <c r="AM1525" s="43" t="b">
        <v>1</v>
      </c>
      <c r="AN1525" s="3">
        <v>43465.353309340302</v>
      </c>
      <c r="AO1525" s="3"/>
      <c r="AP1525" s="43" t="b">
        <v>1</v>
      </c>
      <c r="AQ1525" s="3" t="b">
        <v>0</v>
      </c>
    </row>
    <row r="1526" spans="1:43" x14ac:dyDescent="0.25">
      <c r="A1526" s="39" t="str">
        <f>_xlfn.CONCAT(Table4[[#This Row],[Order]],"-",Table4[[#This Row],[Line]])</f>
        <v>77617-4</v>
      </c>
      <c r="B1526" s="1">
        <v>43468</v>
      </c>
      <c r="C1526" s="10">
        <v>77617</v>
      </c>
      <c r="D1526" s="7" t="s">
        <v>3845</v>
      </c>
      <c r="E1526" s="10">
        <v>4</v>
      </c>
      <c r="F1526" s="10">
        <v>1</v>
      </c>
      <c r="G1526" s="7" t="s">
        <v>29</v>
      </c>
      <c r="H1526" s="10">
        <v>1</v>
      </c>
      <c r="I1526" s="43" t="b">
        <v>1</v>
      </c>
      <c r="J1526" s="43" t="b">
        <v>1</v>
      </c>
      <c r="K1526" t="s">
        <v>135</v>
      </c>
      <c r="L1526" s="43" t="b">
        <v>1</v>
      </c>
      <c r="M1526" s="43" t="b">
        <v>1</v>
      </c>
      <c r="N1526" s="43" t="b">
        <v>1</v>
      </c>
      <c r="O1526" t="s">
        <v>114</v>
      </c>
      <c r="P1526" t="s">
        <v>138</v>
      </c>
      <c r="Q1526" t="s">
        <v>114</v>
      </c>
      <c r="R1526" t="s">
        <v>114</v>
      </c>
      <c r="S1526" t="s">
        <v>114</v>
      </c>
      <c r="T1526" t="s">
        <v>114</v>
      </c>
      <c r="U1526" t="s">
        <v>114</v>
      </c>
      <c r="V1526" t="s">
        <v>114</v>
      </c>
      <c r="W1526" s="5">
        <v>43462</v>
      </c>
      <c r="X1526" s="7" t="s">
        <v>114</v>
      </c>
      <c r="Y1526" s="7" t="s">
        <v>4799</v>
      </c>
      <c r="Z1526" s="7" t="s">
        <v>17</v>
      </c>
      <c r="AA1526" s="7" t="s">
        <v>114</v>
      </c>
      <c r="AB1526" s="7" t="s">
        <v>112</v>
      </c>
      <c r="AC1526" s="10">
        <v>4</v>
      </c>
      <c r="AD1526" s="7" t="s">
        <v>3848</v>
      </c>
      <c r="AE1526" s="7">
        <v>43458</v>
      </c>
      <c r="AF1526" s="7" t="s">
        <v>114</v>
      </c>
      <c r="AG1526" s="10">
        <v>8</v>
      </c>
      <c r="AH1526" s="3" t="s">
        <v>180</v>
      </c>
      <c r="AI1526" s="3" t="s">
        <v>1332</v>
      </c>
      <c r="AJ1526" t="s">
        <v>114</v>
      </c>
      <c r="AK1526" t="s">
        <v>114</v>
      </c>
      <c r="AL1526" t="s">
        <v>114</v>
      </c>
      <c r="AM1526" s="43" t="b">
        <v>1</v>
      </c>
      <c r="AN1526" s="3">
        <v>43465.3533185532</v>
      </c>
      <c r="AO1526" s="3"/>
      <c r="AP1526" s="43" t="b">
        <v>1</v>
      </c>
      <c r="AQ1526" s="3" t="b">
        <v>0</v>
      </c>
    </row>
    <row r="1527" spans="1:43" x14ac:dyDescent="0.25">
      <c r="A1527" s="39" t="str">
        <f>_xlfn.CONCAT(Table4[[#This Row],[Order]],"-",Table4[[#This Row],[Line]])</f>
        <v>77617-5</v>
      </c>
      <c r="B1527" s="1">
        <v>43468</v>
      </c>
      <c r="C1527" s="10">
        <v>77617</v>
      </c>
      <c r="D1527" s="7" t="s">
        <v>3845</v>
      </c>
      <c r="E1527" s="10">
        <v>5</v>
      </c>
      <c r="F1527" s="10">
        <v>1</v>
      </c>
      <c r="G1527" s="7" t="s">
        <v>29</v>
      </c>
      <c r="H1527" s="10">
        <v>1</v>
      </c>
      <c r="I1527" s="43" t="b">
        <v>1</v>
      </c>
      <c r="J1527" s="43" t="b">
        <v>1</v>
      </c>
      <c r="K1527" t="s">
        <v>135</v>
      </c>
      <c r="L1527" s="43" t="b">
        <v>1</v>
      </c>
      <c r="M1527" s="43" t="b">
        <v>1</v>
      </c>
      <c r="N1527" s="43" t="b">
        <v>1</v>
      </c>
      <c r="O1527" t="s">
        <v>114</v>
      </c>
      <c r="P1527" t="s">
        <v>138</v>
      </c>
      <c r="Q1527" t="s">
        <v>114</v>
      </c>
      <c r="R1527" t="s">
        <v>114</v>
      </c>
      <c r="S1527" t="s">
        <v>114</v>
      </c>
      <c r="T1527" t="s">
        <v>114</v>
      </c>
      <c r="U1527" t="s">
        <v>114</v>
      </c>
      <c r="V1527" t="s">
        <v>114</v>
      </c>
      <c r="W1527" s="5">
        <v>43462</v>
      </c>
      <c r="X1527" s="7" t="s">
        <v>114</v>
      </c>
      <c r="Y1527" s="7" t="s">
        <v>4800</v>
      </c>
      <c r="Z1527" s="7" t="s">
        <v>17</v>
      </c>
      <c r="AA1527" s="7" t="s">
        <v>114</v>
      </c>
      <c r="AB1527" s="7" t="s">
        <v>112</v>
      </c>
      <c r="AC1527" s="10">
        <v>4</v>
      </c>
      <c r="AD1527" s="7" t="s">
        <v>3849</v>
      </c>
      <c r="AE1527" s="7">
        <v>43458</v>
      </c>
      <c r="AF1527" s="7" t="s">
        <v>114</v>
      </c>
      <c r="AG1527" s="10">
        <v>8</v>
      </c>
      <c r="AH1527" s="3" t="s">
        <v>180</v>
      </c>
      <c r="AI1527" s="3" t="s">
        <v>1332</v>
      </c>
      <c r="AJ1527" t="s">
        <v>114</v>
      </c>
      <c r="AK1527" t="s">
        <v>114</v>
      </c>
      <c r="AL1527" t="s">
        <v>114</v>
      </c>
      <c r="AM1527" s="43" t="b">
        <v>1</v>
      </c>
      <c r="AN1527" s="3">
        <v>43465.353329016201</v>
      </c>
      <c r="AO1527" s="3"/>
      <c r="AP1527" s="43" t="b">
        <v>1</v>
      </c>
      <c r="AQ1527" s="3" t="b">
        <v>0</v>
      </c>
    </row>
    <row r="1528" spans="1:43" x14ac:dyDescent="0.25">
      <c r="A1528" s="39" t="str">
        <f>_xlfn.CONCAT(Table4[[#This Row],[Order]],"-",Table4[[#This Row],[Line]])</f>
        <v>77617-6</v>
      </c>
      <c r="B1528" s="5">
        <v>43468</v>
      </c>
      <c r="C1528" s="8">
        <v>77617</v>
      </c>
      <c r="D1528" s="3" t="s">
        <v>3845</v>
      </c>
      <c r="E1528" s="8">
        <v>6</v>
      </c>
      <c r="F1528" s="8">
        <v>1</v>
      </c>
      <c r="G1528" s="3" t="s">
        <v>29</v>
      </c>
      <c r="H1528" s="8">
        <v>1</v>
      </c>
      <c r="I1528" s="43" t="b">
        <v>1</v>
      </c>
      <c r="J1528" s="43" t="b">
        <v>1</v>
      </c>
      <c r="K1528" t="s">
        <v>135</v>
      </c>
      <c r="L1528" s="43" t="b">
        <v>1</v>
      </c>
      <c r="M1528" s="43" t="b">
        <v>1</v>
      </c>
      <c r="N1528" s="43" t="b">
        <v>1</v>
      </c>
      <c r="O1528" t="s">
        <v>114</v>
      </c>
      <c r="P1528" t="s">
        <v>138</v>
      </c>
      <c r="Q1528" t="s">
        <v>114</v>
      </c>
      <c r="R1528" t="s">
        <v>114</v>
      </c>
      <c r="S1528" t="s">
        <v>114</v>
      </c>
      <c r="T1528" t="s">
        <v>114</v>
      </c>
      <c r="U1528" t="s">
        <v>114</v>
      </c>
      <c r="V1528" t="s">
        <v>114</v>
      </c>
      <c r="W1528" s="5">
        <v>43462</v>
      </c>
      <c r="X1528" s="3" t="s">
        <v>114</v>
      </c>
      <c r="Y1528" s="3" t="s">
        <v>4801</v>
      </c>
      <c r="Z1528" s="3" t="s">
        <v>17</v>
      </c>
      <c r="AA1528" s="3" t="s">
        <v>114</v>
      </c>
      <c r="AB1528" s="3" t="s">
        <v>112</v>
      </c>
      <c r="AC1528" s="8">
        <v>4</v>
      </c>
      <c r="AD1528" s="3" t="s">
        <v>3850</v>
      </c>
      <c r="AE1528" s="3">
        <v>43458</v>
      </c>
      <c r="AF1528" s="3" t="s">
        <v>114</v>
      </c>
      <c r="AG1528" s="8">
        <v>8</v>
      </c>
      <c r="AH1528" s="3" t="s">
        <v>180</v>
      </c>
      <c r="AI1528" s="3" t="s">
        <v>1332</v>
      </c>
      <c r="AJ1528" t="s">
        <v>114</v>
      </c>
      <c r="AK1528" t="s">
        <v>114</v>
      </c>
      <c r="AL1528" t="s">
        <v>114</v>
      </c>
      <c r="AM1528" s="43" t="b">
        <v>1</v>
      </c>
      <c r="AN1528" s="3">
        <v>43465.353338425899</v>
      </c>
      <c r="AO1528" s="3"/>
      <c r="AP1528" s="43" t="b">
        <v>1</v>
      </c>
      <c r="AQ1528" s="3" t="b">
        <v>0</v>
      </c>
    </row>
    <row r="1529" spans="1:43" x14ac:dyDescent="0.25">
      <c r="A1529" s="39" t="str">
        <f>_xlfn.CONCAT(Table4[[#This Row],[Order]],"-",Table4[[#This Row],[Line]])</f>
        <v>77618-1</v>
      </c>
      <c r="B1529" s="5">
        <v>43467</v>
      </c>
      <c r="C1529" s="8">
        <v>77618</v>
      </c>
      <c r="D1529" s="3" t="s">
        <v>2828</v>
      </c>
      <c r="E1529" s="8">
        <v>1</v>
      </c>
      <c r="F1529" s="8">
        <v>1</v>
      </c>
      <c r="G1529" s="3" t="s">
        <v>4428</v>
      </c>
      <c r="H1529" s="8">
        <v>18</v>
      </c>
      <c r="I1529" s="43" t="b">
        <v>1</v>
      </c>
      <c r="J1529" s="43" t="b">
        <v>1</v>
      </c>
      <c r="K1529" t="s">
        <v>135</v>
      </c>
      <c r="L1529" s="43" t="b">
        <v>1</v>
      </c>
      <c r="M1529" s="43" t="b">
        <v>1</v>
      </c>
      <c r="N1529" s="43" t="b">
        <v>1</v>
      </c>
      <c r="O1529" t="s">
        <v>138</v>
      </c>
      <c r="P1529" t="s">
        <v>138</v>
      </c>
      <c r="Q1529" t="s">
        <v>114</v>
      </c>
      <c r="R1529" t="s">
        <v>114</v>
      </c>
      <c r="S1529" t="s">
        <v>114</v>
      </c>
      <c r="T1529" t="s">
        <v>138</v>
      </c>
      <c r="U1529" t="s">
        <v>114</v>
      </c>
      <c r="V1529" t="s">
        <v>114</v>
      </c>
      <c r="W1529" s="5">
        <v>43461</v>
      </c>
      <c r="X1529" s="3" t="s">
        <v>151</v>
      </c>
      <c r="Y1529" s="3" t="s">
        <v>5922</v>
      </c>
      <c r="Z1529" s="3" t="s">
        <v>1102</v>
      </c>
      <c r="AA1529" s="3" t="s">
        <v>114</v>
      </c>
      <c r="AB1529" s="3" t="s">
        <v>74</v>
      </c>
      <c r="AC1529" s="8">
        <v>12</v>
      </c>
      <c r="AD1529" s="3" t="s">
        <v>2104</v>
      </c>
      <c r="AE1529" s="3">
        <v>43457</v>
      </c>
      <c r="AF1529" s="3" t="s">
        <v>114</v>
      </c>
      <c r="AG1529" s="8">
        <v>18</v>
      </c>
      <c r="AH1529" s="3" t="s">
        <v>74</v>
      </c>
      <c r="AI1529" s="3" t="s">
        <v>1333</v>
      </c>
      <c r="AJ1529" t="s">
        <v>114</v>
      </c>
      <c r="AK1529" t="s">
        <v>114</v>
      </c>
      <c r="AL1529" t="s">
        <v>114</v>
      </c>
      <c r="AM1529" s="43" t="b">
        <v>1</v>
      </c>
      <c r="AN1529" s="3">
        <v>43462.430563506903</v>
      </c>
      <c r="AO1529" s="3"/>
      <c r="AP1529" s="43" t="b">
        <v>1</v>
      </c>
      <c r="AQ1529" s="3" t="b">
        <v>0</v>
      </c>
    </row>
    <row r="1530" spans="1:43" x14ac:dyDescent="0.25">
      <c r="A1530" s="39" t="str">
        <f>_xlfn.CONCAT(Table4[[#This Row],[Order]],"-",Table4[[#This Row],[Line]])</f>
        <v>77618-2</v>
      </c>
      <c r="B1530" s="5">
        <v>43467</v>
      </c>
      <c r="C1530" s="8">
        <v>77618</v>
      </c>
      <c r="D1530" s="3" t="s">
        <v>2829</v>
      </c>
      <c r="E1530" s="8">
        <v>2</v>
      </c>
      <c r="F1530" s="8">
        <v>1</v>
      </c>
      <c r="G1530" s="3" t="s">
        <v>4428</v>
      </c>
      <c r="H1530" s="8">
        <v>3</v>
      </c>
      <c r="I1530" s="43" t="b">
        <v>1</v>
      </c>
      <c r="J1530" s="43" t="b">
        <v>1</v>
      </c>
      <c r="K1530" t="s">
        <v>135</v>
      </c>
      <c r="L1530" s="43" t="b">
        <v>1</v>
      </c>
      <c r="M1530" s="43" t="b">
        <v>1</v>
      </c>
      <c r="N1530" s="43" t="b">
        <v>1</v>
      </c>
      <c r="O1530" t="s">
        <v>114</v>
      </c>
      <c r="P1530" t="s">
        <v>138</v>
      </c>
      <c r="Q1530" t="s">
        <v>114</v>
      </c>
      <c r="R1530" t="s">
        <v>114</v>
      </c>
      <c r="S1530" t="s">
        <v>114</v>
      </c>
      <c r="T1530" t="s">
        <v>114</v>
      </c>
      <c r="U1530" t="s">
        <v>114</v>
      </c>
      <c r="V1530" t="s">
        <v>114</v>
      </c>
      <c r="W1530" s="5">
        <v>43461</v>
      </c>
      <c r="X1530" s="3" t="s">
        <v>151</v>
      </c>
      <c r="Y1530" s="3" t="s">
        <v>5923</v>
      </c>
      <c r="Z1530" s="3" t="s">
        <v>1102</v>
      </c>
      <c r="AA1530" s="3" t="s">
        <v>114</v>
      </c>
      <c r="AB1530" s="3" t="s">
        <v>74</v>
      </c>
      <c r="AC1530" s="8">
        <v>12</v>
      </c>
      <c r="AD1530" s="3" t="s">
        <v>762</v>
      </c>
      <c r="AE1530" s="3">
        <v>43462</v>
      </c>
      <c r="AF1530" s="3" t="s">
        <v>114</v>
      </c>
      <c r="AG1530" s="8">
        <v>3</v>
      </c>
      <c r="AH1530" s="3" t="s">
        <v>74</v>
      </c>
      <c r="AI1530" s="3" t="s">
        <v>1333</v>
      </c>
      <c r="AJ1530" t="s">
        <v>114</v>
      </c>
      <c r="AK1530" t="s">
        <v>114</v>
      </c>
      <c r="AL1530" t="s">
        <v>114</v>
      </c>
      <c r="AM1530" s="43" t="b">
        <v>1</v>
      </c>
      <c r="AN1530" s="3">
        <v>43462.430575081002</v>
      </c>
      <c r="AO1530" s="3"/>
      <c r="AP1530" s="43" t="b">
        <v>1</v>
      </c>
      <c r="AQ1530" s="3" t="b">
        <v>0</v>
      </c>
    </row>
    <row r="1531" spans="1:43" x14ac:dyDescent="0.25">
      <c r="A1531" s="39" t="str">
        <f>_xlfn.CONCAT(Table4[[#This Row],[Order]],"-",Table4[[#This Row],[Line]])</f>
        <v>77618-3</v>
      </c>
      <c r="B1531" s="5">
        <v>43467</v>
      </c>
      <c r="C1531" s="8">
        <v>77618</v>
      </c>
      <c r="D1531" s="3" t="s">
        <v>2831</v>
      </c>
      <c r="E1531" s="8">
        <v>3</v>
      </c>
      <c r="F1531" s="8">
        <v>1</v>
      </c>
      <c r="G1531" s="3" t="s">
        <v>4428</v>
      </c>
      <c r="H1531" s="8">
        <v>1</v>
      </c>
      <c r="I1531" s="43" t="b">
        <v>1</v>
      </c>
      <c r="J1531" s="43" t="b">
        <v>1</v>
      </c>
      <c r="K1531" t="s">
        <v>135</v>
      </c>
      <c r="L1531" s="43" t="b">
        <v>1</v>
      </c>
      <c r="M1531" s="43" t="b">
        <v>1</v>
      </c>
      <c r="N1531" s="43" t="b">
        <v>1</v>
      </c>
      <c r="O1531" t="s">
        <v>114</v>
      </c>
      <c r="P1531" t="s">
        <v>114</v>
      </c>
      <c r="Q1531" t="s">
        <v>114</v>
      </c>
      <c r="R1531" t="s">
        <v>114</v>
      </c>
      <c r="S1531" t="s">
        <v>114</v>
      </c>
      <c r="T1531" t="s">
        <v>114</v>
      </c>
      <c r="U1531" t="s">
        <v>114</v>
      </c>
      <c r="V1531" t="s">
        <v>114</v>
      </c>
      <c r="W1531" s="5">
        <v>43461</v>
      </c>
      <c r="X1531" s="3" t="s">
        <v>151</v>
      </c>
      <c r="Y1531" s="3" t="s">
        <v>5924</v>
      </c>
      <c r="Z1531" s="3" t="s">
        <v>1099</v>
      </c>
      <c r="AA1531" s="3" t="s">
        <v>45</v>
      </c>
      <c r="AB1531" s="3" t="s">
        <v>74</v>
      </c>
      <c r="AC1531" s="8">
        <v>12</v>
      </c>
      <c r="AD1531" s="3" t="s">
        <v>2830</v>
      </c>
      <c r="AE1531" s="3">
        <v>43455</v>
      </c>
      <c r="AF1531" s="3" t="s">
        <v>114</v>
      </c>
      <c r="AG1531" s="8">
        <v>3</v>
      </c>
      <c r="AH1531" s="3" t="s">
        <v>74</v>
      </c>
      <c r="AI1531" s="3" t="s">
        <v>1333</v>
      </c>
      <c r="AJ1531" t="s">
        <v>114</v>
      </c>
      <c r="AK1531" t="s">
        <v>114</v>
      </c>
      <c r="AL1531" t="s">
        <v>114</v>
      </c>
      <c r="AM1531" s="43" t="b">
        <v>1</v>
      </c>
      <c r="AN1531" s="3">
        <v>43462.430583761598</v>
      </c>
      <c r="AO1531" s="3"/>
      <c r="AP1531" s="43" t="b">
        <v>1</v>
      </c>
      <c r="AQ1531" s="3" t="b">
        <v>1</v>
      </c>
    </row>
    <row r="1532" spans="1:43" x14ac:dyDescent="0.25">
      <c r="A1532" s="39" t="str">
        <f>_xlfn.CONCAT(Table4[[#This Row],[Order]],"-",Table4[[#This Row],[Line]])</f>
        <v>77620-1</v>
      </c>
      <c r="B1532" s="5">
        <v>43473</v>
      </c>
      <c r="C1532" s="8">
        <v>77620</v>
      </c>
      <c r="D1532" s="3" t="s">
        <v>3076</v>
      </c>
      <c r="E1532" s="8">
        <v>1</v>
      </c>
      <c r="F1532" s="8">
        <v>1</v>
      </c>
      <c r="G1532" s="3" t="s">
        <v>29</v>
      </c>
      <c r="H1532" s="8">
        <v>1</v>
      </c>
      <c r="I1532" s="43" t="b">
        <v>1</v>
      </c>
      <c r="J1532" s="43" t="b">
        <v>1</v>
      </c>
      <c r="K1532" t="s">
        <v>135</v>
      </c>
      <c r="L1532" s="43" t="b">
        <v>1</v>
      </c>
      <c r="M1532" s="43" t="b">
        <v>1</v>
      </c>
      <c r="N1532" s="43" t="b">
        <v>1</v>
      </c>
      <c r="O1532" t="s">
        <v>114</v>
      </c>
      <c r="P1532" t="s">
        <v>114</v>
      </c>
      <c r="Q1532" t="s">
        <v>114</v>
      </c>
      <c r="R1532" t="s">
        <v>114</v>
      </c>
      <c r="S1532" t="s">
        <v>114</v>
      </c>
      <c r="T1532" t="s">
        <v>114</v>
      </c>
      <c r="U1532" t="s">
        <v>114</v>
      </c>
      <c r="V1532" t="s">
        <v>114</v>
      </c>
      <c r="W1532" s="5">
        <v>43468</v>
      </c>
      <c r="X1532" s="3" t="s">
        <v>114</v>
      </c>
      <c r="Y1532" s="3" t="s">
        <v>5098</v>
      </c>
      <c r="Z1532" s="3" t="s">
        <v>175</v>
      </c>
      <c r="AA1532" s="3" t="s">
        <v>114</v>
      </c>
      <c r="AB1532" s="3" t="s">
        <v>74</v>
      </c>
      <c r="AC1532" s="8">
        <v>12</v>
      </c>
      <c r="AD1532" s="3" t="s">
        <v>3075</v>
      </c>
      <c r="AE1532" s="3">
        <v>43461</v>
      </c>
      <c r="AF1532" s="3" t="s">
        <v>114</v>
      </c>
      <c r="AG1532" s="8">
        <v>1</v>
      </c>
      <c r="AH1532" s="3" t="s">
        <v>74</v>
      </c>
      <c r="AI1532" s="3" t="s">
        <v>1330</v>
      </c>
      <c r="AJ1532" t="s">
        <v>114</v>
      </c>
      <c r="AK1532" t="s">
        <v>114</v>
      </c>
      <c r="AL1532" t="s">
        <v>114</v>
      </c>
      <c r="AM1532" s="43" t="b">
        <v>0</v>
      </c>
      <c r="AN1532" s="3"/>
      <c r="AO1532" s="3"/>
      <c r="AP1532" s="43" t="b">
        <v>0</v>
      </c>
      <c r="AQ1532" s="3" t="b">
        <v>0</v>
      </c>
    </row>
    <row r="1533" spans="1:43" x14ac:dyDescent="0.25">
      <c r="A1533" s="39" t="str">
        <f>_xlfn.CONCAT(Table4[[#This Row],[Order]],"-",Table4[[#This Row],[Line]])</f>
        <v>77620-2</v>
      </c>
      <c r="B1533" s="5">
        <v>43473</v>
      </c>
      <c r="C1533" s="8">
        <v>77620</v>
      </c>
      <c r="D1533" s="3" t="s">
        <v>3078</v>
      </c>
      <c r="E1533" s="8">
        <v>2</v>
      </c>
      <c r="F1533" s="8">
        <v>1</v>
      </c>
      <c r="G1533" s="3" t="s">
        <v>29</v>
      </c>
      <c r="H1533" s="8">
        <v>1</v>
      </c>
      <c r="I1533" s="43" t="b">
        <v>1</v>
      </c>
      <c r="J1533" s="43" t="b">
        <v>1</v>
      </c>
      <c r="K1533" t="s">
        <v>135</v>
      </c>
      <c r="L1533" s="43" t="b">
        <v>1</v>
      </c>
      <c r="M1533" s="43" t="b">
        <v>1</v>
      </c>
      <c r="N1533" s="43" t="b">
        <v>1</v>
      </c>
      <c r="O1533" t="s">
        <v>114</v>
      </c>
      <c r="P1533" t="s">
        <v>114</v>
      </c>
      <c r="Q1533" t="s">
        <v>114</v>
      </c>
      <c r="R1533" t="s">
        <v>114</v>
      </c>
      <c r="S1533" t="s">
        <v>114</v>
      </c>
      <c r="T1533" t="s">
        <v>114</v>
      </c>
      <c r="U1533" t="s">
        <v>114</v>
      </c>
      <c r="V1533" t="s">
        <v>114</v>
      </c>
      <c r="W1533" s="5">
        <v>43468</v>
      </c>
      <c r="X1533" s="3" t="s">
        <v>114</v>
      </c>
      <c r="Y1533" s="3" t="s">
        <v>5099</v>
      </c>
      <c r="Z1533" s="3" t="s">
        <v>4036</v>
      </c>
      <c r="AA1533" s="3" t="s">
        <v>114</v>
      </c>
      <c r="AB1533" s="3" t="s">
        <v>74</v>
      </c>
      <c r="AC1533" s="8">
        <v>12</v>
      </c>
      <c r="AD1533" s="3" t="s">
        <v>3077</v>
      </c>
      <c r="AE1533" s="3">
        <v>43461</v>
      </c>
      <c r="AF1533" s="3" t="s">
        <v>114</v>
      </c>
      <c r="AG1533" s="8">
        <v>1</v>
      </c>
      <c r="AH1533" s="3" t="s">
        <v>74</v>
      </c>
      <c r="AI1533" s="3" t="s">
        <v>1330</v>
      </c>
      <c r="AJ1533" t="s">
        <v>114</v>
      </c>
      <c r="AK1533" t="s">
        <v>114</v>
      </c>
      <c r="AL1533" t="s">
        <v>114</v>
      </c>
      <c r="AM1533" s="43" t="b">
        <v>0</v>
      </c>
      <c r="AN1533" s="3"/>
      <c r="AO1533" s="3"/>
      <c r="AP1533" s="43" t="b">
        <v>0</v>
      </c>
      <c r="AQ1533" s="3" t="b">
        <v>0</v>
      </c>
    </row>
    <row r="1534" spans="1:43" x14ac:dyDescent="0.25">
      <c r="A1534" s="39" t="str">
        <f>_xlfn.CONCAT(Table4[[#This Row],[Order]],"-",Table4[[#This Row],[Line]])</f>
        <v>77638-1</v>
      </c>
      <c r="B1534" s="5">
        <v>43475</v>
      </c>
      <c r="C1534" s="8">
        <v>77638</v>
      </c>
      <c r="D1534" s="3" t="s">
        <v>2653</v>
      </c>
      <c r="E1534" s="8">
        <v>1</v>
      </c>
      <c r="F1534" s="8">
        <v>1</v>
      </c>
      <c r="G1534" s="3" t="s">
        <v>42</v>
      </c>
      <c r="H1534" s="8">
        <v>9</v>
      </c>
      <c r="I1534" s="43" t="b">
        <v>0</v>
      </c>
      <c r="J1534" s="43" t="b">
        <v>0</v>
      </c>
      <c r="K1534" t="s">
        <v>114</v>
      </c>
      <c r="L1534" s="43" t="b">
        <v>0</v>
      </c>
      <c r="M1534" s="43" t="b">
        <v>0</v>
      </c>
      <c r="N1534" s="43" t="b">
        <v>0</v>
      </c>
      <c r="O1534" t="s">
        <v>114</v>
      </c>
      <c r="P1534" t="s">
        <v>114</v>
      </c>
      <c r="Q1534" t="s">
        <v>114</v>
      </c>
      <c r="R1534" t="s">
        <v>114</v>
      </c>
      <c r="S1534" t="s">
        <v>114</v>
      </c>
      <c r="T1534" t="s">
        <v>114</v>
      </c>
      <c r="U1534" t="s">
        <v>114</v>
      </c>
      <c r="V1534" t="s">
        <v>114</v>
      </c>
      <c r="W1534" s="5">
        <v>43472</v>
      </c>
      <c r="X1534" s="3" t="s">
        <v>114</v>
      </c>
      <c r="Y1534" s="3"/>
      <c r="Z1534" s="3" t="s">
        <v>39</v>
      </c>
      <c r="AA1534" s="3" t="s">
        <v>114</v>
      </c>
      <c r="AB1534" s="3" t="s">
        <v>74</v>
      </c>
      <c r="AC1534" s="8">
        <v>10</v>
      </c>
      <c r="AD1534" s="3" t="s">
        <v>2652</v>
      </c>
      <c r="AE1534" s="3"/>
      <c r="AF1534" s="3" t="s">
        <v>114</v>
      </c>
      <c r="AG1534" s="8">
        <v>9</v>
      </c>
      <c r="AH1534" s="3" t="s">
        <v>74</v>
      </c>
      <c r="AI1534" s="3" t="s">
        <v>1326</v>
      </c>
      <c r="AJ1534" t="s">
        <v>114</v>
      </c>
      <c r="AK1534" t="s">
        <v>114</v>
      </c>
      <c r="AL1534" t="s">
        <v>114</v>
      </c>
      <c r="AM1534" s="43" t="b">
        <v>0</v>
      </c>
      <c r="AN1534" s="3"/>
      <c r="AO1534" s="3"/>
      <c r="AP1534" s="43" t="b">
        <v>0</v>
      </c>
      <c r="AQ1534" s="3" t="b">
        <v>0</v>
      </c>
    </row>
    <row r="1535" spans="1:43" x14ac:dyDescent="0.25">
      <c r="A1535" s="39" t="str">
        <f>_xlfn.CONCAT(Table4[[#This Row],[Order]],"-",Table4[[#This Row],[Line]])</f>
        <v>77642-1</v>
      </c>
      <c r="B1535" s="5">
        <v>43473</v>
      </c>
      <c r="C1535" s="8">
        <v>77642</v>
      </c>
      <c r="D1535" s="3" t="s">
        <v>3439</v>
      </c>
      <c r="E1535" s="8">
        <v>1</v>
      </c>
      <c r="F1535" s="8">
        <v>1</v>
      </c>
      <c r="G1535" s="3" t="s">
        <v>165</v>
      </c>
      <c r="H1535" s="8">
        <v>1</v>
      </c>
      <c r="I1535" s="43" t="b">
        <v>1</v>
      </c>
      <c r="J1535" s="43" t="b">
        <v>0</v>
      </c>
      <c r="K1535" t="s">
        <v>114</v>
      </c>
      <c r="L1535" s="43" t="b">
        <v>0</v>
      </c>
      <c r="M1535" s="43" t="b">
        <v>1</v>
      </c>
      <c r="N1535" s="43" t="b">
        <v>1</v>
      </c>
      <c r="O1535" t="s">
        <v>138</v>
      </c>
      <c r="P1535" t="s">
        <v>114</v>
      </c>
      <c r="Q1535" t="s">
        <v>114</v>
      </c>
      <c r="R1535" t="s">
        <v>114</v>
      </c>
      <c r="S1535" t="s">
        <v>114</v>
      </c>
      <c r="T1535" t="s">
        <v>114</v>
      </c>
      <c r="U1535" t="s">
        <v>114</v>
      </c>
      <c r="V1535" t="s">
        <v>114</v>
      </c>
      <c r="W1535" s="5">
        <v>43468</v>
      </c>
      <c r="X1535" s="3" t="s">
        <v>151</v>
      </c>
      <c r="Y1535" s="3"/>
      <c r="Z1535" s="3" t="s">
        <v>1289</v>
      </c>
      <c r="AA1535" s="3" t="s">
        <v>114</v>
      </c>
      <c r="AB1535" s="3" t="s">
        <v>74</v>
      </c>
      <c r="AC1535" s="8">
        <v>12</v>
      </c>
      <c r="AD1535" s="3" t="s">
        <v>32</v>
      </c>
      <c r="AE1535" s="3"/>
      <c r="AF1535" s="3" t="s">
        <v>114</v>
      </c>
      <c r="AG1535" s="8">
        <v>1</v>
      </c>
      <c r="AH1535" s="3" t="s">
        <v>74</v>
      </c>
      <c r="AI1535" s="3" t="s">
        <v>1327</v>
      </c>
      <c r="AJ1535" t="s">
        <v>114</v>
      </c>
      <c r="AK1535" t="s">
        <v>114</v>
      </c>
      <c r="AL1535" t="s">
        <v>114</v>
      </c>
      <c r="AM1535" s="43" t="b">
        <v>0</v>
      </c>
      <c r="AN1535" s="3"/>
      <c r="AO1535" s="3"/>
      <c r="AP1535" s="43" t="b">
        <v>0</v>
      </c>
      <c r="AQ1535" s="3" t="b">
        <v>0</v>
      </c>
    </row>
    <row r="1536" spans="1:43" x14ac:dyDescent="0.25">
      <c r="A1536" s="39" t="str">
        <f>_xlfn.CONCAT(Table4[[#This Row],[Order]],"-",Table4[[#This Row],[Line]])</f>
        <v>77645-1</v>
      </c>
      <c r="B1536" s="5">
        <v>43476</v>
      </c>
      <c r="C1536" s="8">
        <v>77645</v>
      </c>
      <c r="D1536" s="3" t="s">
        <v>5266</v>
      </c>
      <c r="E1536" s="8">
        <v>1</v>
      </c>
      <c r="F1536" s="8">
        <v>1</v>
      </c>
      <c r="G1536" s="3" t="s">
        <v>42</v>
      </c>
      <c r="H1536" s="8">
        <v>8</v>
      </c>
      <c r="I1536" s="43" t="b">
        <v>0</v>
      </c>
      <c r="J1536" s="43" t="b">
        <v>0</v>
      </c>
      <c r="K1536" t="s">
        <v>114</v>
      </c>
      <c r="L1536" s="43" t="b">
        <v>0</v>
      </c>
      <c r="M1536" s="43" t="b">
        <v>0</v>
      </c>
      <c r="N1536" s="43" t="b">
        <v>0</v>
      </c>
      <c r="O1536" t="s">
        <v>114</v>
      </c>
      <c r="P1536" t="s">
        <v>114</v>
      </c>
      <c r="Q1536" t="s">
        <v>114</v>
      </c>
      <c r="R1536" t="s">
        <v>114</v>
      </c>
      <c r="S1536" t="s">
        <v>114</v>
      </c>
      <c r="T1536" t="s">
        <v>114</v>
      </c>
      <c r="U1536" t="s">
        <v>114</v>
      </c>
      <c r="V1536" t="s">
        <v>114</v>
      </c>
      <c r="W1536" s="5">
        <v>43473</v>
      </c>
      <c r="X1536" s="3" t="s">
        <v>114</v>
      </c>
      <c r="Y1536" s="3"/>
      <c r="Z1536" s="3" t="s">
        <v>39</v>
      </c>
      <c r="AA1536" s="3" t="s">
        <v>114</v>
      </c>
      <c r="AB1536" s="3" t="s">
        <v>74</v>
      </c>
      <c r="AC1536" s="8">
        <v>10</v>
      </c>
      <c r="AD1536" s="3" t="s">
        <v>5267</v>
      </c>
      <c r="AE1536" s="3"/>
      <c r="AF1536" s="3" t="s">
        <v>114</v>
      </c>
      <c r="AG1536" s="8">
        <v>8</v>
      </c>
      <c r="AH1536" s="3" t="s">
        <v>74</v>
      </c>
      <c r="AI1536" s="3" t="s">
        <v>1322</v>
      </c>
      <c r="AJ1536" t="s">
        <v>114</v>
      </c>
      <c r="AK1536" t="s">
        <v>114</v>
      </c>
      <c r="AL1536" t="s">
        <v>114</v>
      </c>
      <c r="AM1536" s="43" t="b">
        <v>0</v>
      </c>
      <c r="AN1536" s="3"/>
      <c r="AO1536" s="3"/>
      <c r="AP1536" s="43" t="b">
        <v>0</v>
      </c>
      <c r="AQ1536" s="3" t="b">
        <v>0</v>
      </c>
    </row>
    <row r="1537" spans="1:43" x14ac:dyDescent="0.25">
      <c r="A1537" s="39" t="str">
        <f>_xlfn.CONCAT(Table4[[#This Row],[Order]],"-",Table4[[#This Row],[Line]])</f>
        <v>77645-2</v>
      </c>
      <c r="B1537" s="5">
        <v>43476</v>
      </c>
      <c r="C1537" s="8">
        <v>77645</v>
      </c>
      <c r="D1537" s="3" t="s">
        <v>5268</v>
      </c>
      <c r="E1537" s="8">
        <v>2</v>
      </c>
      <c r="F1537" s="8">
        <v>1</v>
      </c>
      <c r="G1537" s="3" t="s">
        <v>42</v>
      </c>
      <c r="H1537" s="8">
        <v>22</v>
      </c>
      <c r="I1537" s="43" t="b">
        <v>0</v>
      </c>
      <c r="J1537" s="43" t="b">
        <v>0</v>
      </c>
      <c r="K1537" t="s">
        <v>114</v>
      </c>
      <c r="L1537" s="43" t="b">
        <v>0</v>
      </c>
      <c r="M1537" s="43" t="b">
        <v>0</v>
      </c>
      <c r="N1537" s="43" t="b">
        <v>0</v>
      </c>
      <c r="O1537" t="s">
        <v>114</v>
      </c>
      <c r="P1537" t="s">
        <v>114</v>
      </c>
      <c r="Q1537" t="s">
        <v>114</v>
      </c>
      <c r="R1537" t="s">
        <v>114</v>
      </c>
      <c r="S1537" t="s">
        <v>114</v>
      </c>
      <c r="T1537" t="s">
        <v>114</v>
      </c>
      <c r="U1537" t="s">
        <v>114</v>
      </c>
      <c r="V1537" t="s">
        <v>114</v>
      </c>
      <c r="W1537" s="5">
        <v>43473</v>
      </c>
      <c r="X1537" s="3" t="s">
        <v>114</v>
      </c>
      <c r="Y1537" s="3"/>
      <c r="Z1537" s="3" t="s">
        <v>5269</v>
      </c>
      <c r="AA1537" s="3" t="s">
        <v>114</v>
      </c>
      <c r="AB1537" s="3" t="s">
        <v>74</v>
      </c>
      <c r="AC1537" s="8">
        <v>10</v>
      </c>
      <c r="AD1537" s="3" t="s">
        <v>5270</v>
      </c>
      <c r="AE1537" s="3"/>
      <c r="AF1537" s="3" t="s">
        <v>114</v>
      </c>
      <c r="AG1537" s="8">
        <v>22</v>
      </c>
      <c r="AH1537" s="3" t="s">
        <v>74</v>
      </c>
      <c r="AI1537" s="3" t="s">
        <v>1322</v>
      </c>
      <c r="AJ1537" t="s">
        <v>114</v>
      </c>
      <c r="AK1537" t="s">
        <v>114</v>
      </c>
      <c r="AL1537" t="s">
        <v>114</v>
      </c>
      <c r="AM1537" s="43" t="b">
        <v>0</v>
      </c>
      <c r="AN1537" s="3"/>
      <c r="AO1537" s="3"/>
      <c r="AP1537" s="43" t="b">
        <v>0</v>
      </c>
      <c r="AQ1537" s="3" t="b">
        <v>0</v>
      </c>
    </row>
    <row r="1538" spans="1:43" x14ac:dyDescent="0.25">
      <c r="A1538" s="39" t="str">
        <f>_xlfn.CONCAT(Table4[[#This Row],[Order]],"-",Table4[[#This Row],[Line]])</f>
        <v>77646-1</v>
      </c>
      <c r="B1538" s="5">
        <v>43483</v>
      </c>
      <c r="C1538" s="8">
        <v>77646</v>
      </c>
      <c r="D1538" s="3" t="s">
        <v>3478</v>
      </c>
      <c r="E1538" s="8">
        <v>1</v>
      </c>
      <c r="F1538" s="8">
        <v>1</v>
      </c>
      <c r="G1538" s="3" t="s">
        <v>42</v>
      </c>
      <c r="H1538" s="8">
        <v>1</v>
      </c>
      <c r="I1538" s="43" t="b">
        <v>0</v>
      </c>
      <c r="J1538" s="43" t="b">
        <v>0</v>
      </c>
      <c r="K1538" t="s">
        <v>114</v>
      </c>
      <c r="L1538" s="43" t="b">
        <v>0</v>
      </c>
      <c r="M1538" s="43" t="b">
        <v>0</v>
      </c>
      <c r="N1538" s="43" t="b">
        <v>0</v>
      </c>
      <c r="O1538" t="s">
        <v>114</v>
      </c>
      <c r="P1538" t="s">
        <v>114</v>
      </c>
      <c r="Q1538" t="s">
        <v>114</v>
      </c>
      <c r="R1538" t="s">
        <v>114</v>
      </c>
      <c r="S1538" t="s">
        <v>114</v>
      </c>
      <c r="T1538" t="s">
        <v>114</v>
      </c>
      <c r="U1538" t="s">
        <v>114</v>
      </c>
      <c r="V1538" t="s">
        <v>114</v>
      </c>
      <c r="W1538" s="5">
        <v>43480</v>
      </c>
      <c r="X1538" s="3" t="s">
        <v>114</v>
      </c>
      <c r="Y1538" s="3"/>
      <c r="Z1538" s="3" t="s">
        <v>3998</v>
      </c>
      <c r="AA1538" s="3" t="s">
        <v>114</v>
      </c>
      <c r="AB1538" s="3" t="s">
        <v>74</v>
      </c>
      <c r="AC1538" s="8">
        <v>12</v>
      </c>
      <c r="AD1538" s="3" t="s">
        <v>3477</v>
      </c>
      <c r="AE1538" s="3"/>
      <c r="AF1538" s="3" t="s">
        <v>114</v>
      </c>
      <c r="AG1538" s="8">
        <v>1</v>
      </c>
      <c r="AH1538" s="3" t="s">
        <v>74</v>
      </c>
      <c r="AI1538" s="3" t="s">
        <v>1328</v>
      </c>
      <c r="AJ1538" t="s">
        <v>114</v>
      </c>
      <c r="AK1538" t="s">
        <v>114</v>
      </c>
      <c r="AL1538" t="s">
        <v>114</v>
      </c>
      <c r="AM1538" s="43" t="b">
        <v>0</v>
      </c>
      <c r="AN1538" s="3"/>
      <c r="AO1538" s="3"/>
      <c r="AP1538" s="43" t="b">
        <v>0</v>
      </c>
      <c r="AQ1538" s="3" t="b">
        <v>0</v>
      </c>
    </row>
    <row r="1539" spans="1:43" x14ac:dyDescent="0.25">
      <c r="A1539" s="39" t="str">
        <f>_xlfn.CONCAT(Table4[[#This Row],[Order]],"-",Table4[[#This Row],[Line]])</f>
        <v>77646-2</v>
      </c>
      <c r="B1539" s="5">
        <v>43483</v>
      </c>
      <c r="C1539" s="8">
        <v>77646</v>
      </c>
      <c r="D1539" s="3" t="s">
        <v>3480</v>
      </c>
      <c r="E1539" s="8">
        <v>2</v>
      </c>
      <c r="F1539" s="8">
        <v>1</v>
      </c>
      <c r="G1539" s="3" t="s">
        <v>42</v>
      </c>
      <c r="H1539" s="8">
        <v>1</v>
      </c>
      <c r="I1539" s="43" t="b">
        <v>0</v>
      </c>
      <c r="J1539" s="43" t="b">
        <v>0</v>
      </c>
      <c r="K1539" t="s">
        <v>114</v>
      </c>
      <c r="L1539" s="43" t="b">
        <v>0</v>
      </c>
      <c r="M1539" s="43" t="b">
        <v>0</v>
      </c>
      <c r="N1539" s="43" t="b">
        <v>0</v>
      </c>
      <c r="O1539" t="s">
        <v>114</v>
      </c>
      <c r="P1539" t="s">
        <v>114</v>
      </c>
      <c r="Q1539" t="s">
        <v>114</v>
      </c>
      <c r="R1539" t="s">
        <v>114</v>
      </c>
      <c r="S1539" t="s">
        <v>114</v>
      </c>
      <c r="T1539" t="s">
        <v>114</v>
      </c>
      <c r="U1539" t="s">
        <v>114</v>
      </c>
      <c r="V1539" t="s">
        <v>114</v>
      </c>
      <c r="W1539" s="5">
        <v>43480</v>
      </c>
      <c r="X1539" s="3" t="s">
        <v>114</v>
      </c>
      <c r="Y1539" s="3"/>
      <c r="Z1539" s="3" t="s">
        <v>68</v>
      </c>
      <c r="AA1539" s="3" t="s">
        <v>114</v>
      </c>
      <c r="AB1539" s="3" t="s">
        <v>74</v>
      </c>
      <c r="AC1539" s="8">
        <v>12</v>
      </c>
      <c r="AD1539" s="3" t="s">
        <v>3479</v>
      </c>
      <c r="AE1539" s="3"/>
      <c r="AF1539" s="3" t="s">
        <v>114</v>
      </c>
      <c r="AG1539" s="8">
        <v>1</v>
      </c>
      <c r="AH1539" s="3" t="s">
        <v>74</v>
      </c>
      <c r="AI1539" s="3" t="s">
        <v>1328</v>
      </c>
      <c r="AJ1539" t="s">
        <v>114</v>
      </c>
      <c r="AK1539" t="s">
        <v>114</v>
      </c>
      <c r="AL1539" t="s">
        <v>114</v>
      </c>
      <c r="AM1539" s="43" t="b">
        <v>0</v>
      </c>
      <c r="AN1539" s="3"/>
      <c r="AO1539" s="3"/>
      <c r="AP1539" s="43" t="b">
        <v>0</v>
      </c>
      <c r="AQ1539" s="3" t="b">
        <v>0</v>
      </c>
    </row>
    <row r="1540" spans="1:43" x14ac:dyDescent="0.25">
      <c r="A1540" s="39" t="str">
        <f>_xlfn.CONCAT(Table4[[#This Row],[Order]],"-",Table4[[#This Row],[Line]])</f>
        <v>77648-1</v>
      </c>
      <c r="B1540" s="1">
        <v>43475</v>
      </c>
      <c r="C1540" s="10">
        <v>77648</v>
      </c>
      <c r="D1540" s="7" t="s">
        <v>3643</v>
      </c>
      <c r="E1540" s="10">
        <v>1</v>
      </c>
      <c r="F1540" s="10">
        <v>1</v>
      </c>
      <c r="G1540" s="7" t="s">
        <v>165</v>
      </c>
      <c r="H1540" s="10">
        <v>1</v>
      </c>
      <c r="I1540" s="43" t="b">
        <v>1</v>
      </c>
      <c r="J1540" s="43" t="b">
        <v>0</v>
      </c>
      <c r="K1540" t="s">
        <v>114</v>
      </c>
      <c r="L1540" s="43" t="b">
        <v>0</v>
      </c>
      <c r="M1540" s="43" t="b">
        <v>0</v>
      </c>
      <c r="N1540" s="43" t="b">
        <v>0</v>
      </c>
      <c r="O1540" t="s">
        <v>114</v>
      </c>
      <c r="P1540" t="s">
        <v>114</v>
      </c>
      <c r="Q1540" t="s">
        <v>114</v>
      </c>
      <c r="R1540" t="s">
        <v>114</v>
      </c>
      <c r="S1540" t="s">
        <v>114</v>
      </c>
      <c r="T1540" t="s">
        <v>114</v>
      </c>
      <c r="U1540" t="s">
        <v>114</v>
      </c>
      <c r="V1540" t="s">
        <v>114</v>
      </c>
      <c r="W1540" s="6">
        <v>43472</v>
      </c>
      <c r="X1540" s="7" t="s">
        <v>151</v>
      </c>
      <c r="Y1540" s="7"/>
      <c r="Z1540" s="7" t="s">
        <v>5107</v>
      </c>
      <c r="AA1540" s="7" t="s">
        <v>114</v>
      </c>
      <c r="AB1540" s="7" t="s">
        <v>74</v>
      </c>
      <c r="AC1540" s="10">
        <v>12</v>
      </c>
      <c r="AD1540" s="7" t="s">
        <v>3642</v>
      </c>
      <c r="AE1540" s="7"/>
      <c r="AF1540" s="7" t="s">
        <v>114</v>
      </c>
      <c r="AG1540" s="10">
        <v>1</v>
      </c>
      <c r="AH1540" s="3" t="s">
        <v>74</v>
      </c>
      <c r="AI1540" s="3" t="s">
        <v>1331</v>
      </c>
      <c r="AJ1540" t="s">
        <v>114</v>
      </c>
      <c r="AK1540" t="s">
        <v>114</v>
      </c>
      <c r="AL1540" t="s">
        <v>114</v>
      </c>
      <c r="AM1540" s="43" t="b">
        <v>0</v>
      </c>
      <c r="AN1540" s="3"/>
      <c r="AO1540" s="3"/>
      <c r="AP1540" s="43" t="b">
        <v>0</v>
      </c>
      <c r="AQ1540" s="3" t="b">
        <v>0</v>
      </c>
    </row>
    <row r="1541" spans="1:43" x14ac:dyDescent="0.25">
      <c r="A1541" s="39" t="str">
        <f>_xlfn.CONCAT(Table4[[#This Row],[Order]],"-",Table4[[#This Row],[Line]])</f>
        <v>77655-1</v>
      </c>
      <c r="B1541" s="59">
        <v>43474</v>
      </c>
      <c r="C1541" s="57">
        <v>77655</v>
      </c>
      <c r="D1541" s="58" t="s">
        <v>4186</v>
      </c>
      <c r="E1541" s="57">
        <v>1</v>
      </c>
      <c r="F1541" s="57">
        <v>1</v>
      </c>
      <c r="G1541" s="58" t="s">
        <v>165</v>
      </c>
      <c r="H1541" s="57">
        <v>4</v>
      </c>
      <c r="I1541" s="43" t="b">
        <v>1</v>
      </c>
      <c r="J1541" s="43" t="b">
        <v>0</v>
      </c>
      <c r="K1541" t="s">
        <v>114</v>
      </c>
      <c r="L1541" s="43" t="b">
        <v>0</v>
      </c>
      <c r="M1541" s="43" t="b">
        <v>0</v>
      </c>
      <c r="N1541" s="43" t="b">
        <v>0</v>
      </c>
      <c r="O1541" t="s">
        <v>114</v>
      </c>
      <c r="P1541" t="s">
        <v>114</v>
      </c>
      <c r="Q1541" t="s">
        <v>114</v>
      </c>
      <c r="R1541" t="s">
        <v>114</v>
      </c>
      <c r="S1541" t="s">
        <v>114</v>
      </c>
      <c r="T1541" t="s">
        <v>114</v>
      </c>
      <c r="U1541" t="s">
        <v>114</v>
      </c>
      <c r="V1541" t="s">
        <v>114</v>
      </c>
      <c r="W1541" s="5">
        <v>43469</v>
      </c>
      <c r="X1541" s="58" t="s">
        <v>151</v>
      </c>
      <c r="Y1541" s="58"/>
      <c r="Z1541" s="58" t="s">
        <v>76</v>
      </c>
      <c r="AA1541" s="58" t="s">
        <v>114</v>
      </c>
      <c r="AB1541" s="58" t="s">
        <v>74</v>
      </c>
      <c r="AC1541" s="57">
        <v>12</v>
      </c>
      <c r="AD1541" s="58" t="s">
        <v>4185</v>
      </c>
      <c r="AE1541" s="59"/>
      <c r="AF1541" s="58" t="s">
        <v>114</v>
      </c>
      <c r="AG1541" s="57">
        <v>4</v>
      </c>
      <c r="AH1541" s="3" t="s">
        <v>79</v>
      </c>
      <c r="AI1541" s="3" t="s">
        <v>1320</v>
      </c>
      <c r="AJ1541" t="s">
        <v>114</v>
      </c>
      <c r="AK1541" t="s">
        <v>114</v>
      </c>
      <c r="AL1541" t="s">
        <v>114</v>
      </c>
      <c r="AM1541" s="43" t="b">
        <v>0</v>
      </c>
      <c r="AN1541" s="3"/>
      <c r="AO1541" s="3"/>
      <c r="AP1541" s="43" t="b">
        <v>0</v>
      </c>
      <c r="AQ1541" s="3" t="b">
        <v>0</v>
      </c>
    </row>
    <row r="1542" spans="1:43" x14ac:dyDescent="0.25">
      <c r="A1542" s="39" t="str">
        <f>_xlfn.CONCAT(Table4[[#This Row],[Order]],"-",Table4[[#This Row],[Line]])</f>
        <v>77657-1</v>
      </c>
      <c r="B1542" s="59">
        <v>43469</v>
      </c>
      <c r="C1542" s="57">
        <v>77657</v>
      </c>
      <c r="D1542" s="58" t="s">
        <v>3481</v>
      </c>
      <c r="E1542" s="57">
        <v>1</v>
      </c>
      <c r="F1542" s="57">
        <v>1</v>
      </c>
      <c r="G1542" s="58" t="s">
        <v>29</v>
      </c>
      <c r="H1542" s="57">
        <v>2</v>
      </c>
      <c r="I1542" s="43" t="b">
        <v>1</v>
      </c>
      <c r="J1542" s="43" t="b">
        <v>1</v>
      </c>
      <c r="K1542" t="s">
        <v>135</v>
      </c>
      <c r="L1542" s="43" t="b">
        <v>1</v>
      </c>
      <c r="M1542" s="43" t="b">
        <v>1</v>
      </c>
      <c r="N1542" s="43" t="b">
        <v>1</v>
      </c>
      <c r="O1542" t="s">
        <v>114</v>
      </c>
      <c r="P1542" t="s">
        <v>114</v>
      </c>
      <c r="Q1542" t="s">
        <v>114</v>
      </c>
      <c r="R1542" t="s">
        <v>114</v>
      </c>
      <c r="S1542" t="s">
        <v>114</v>
      </c>
      <c r="T1542" t="s">
        <v>114</v>
      </c>
      <c r="U1542" t="s">
        <v>114</v>
      </c>
      <c r="V1542" t="s">
        <v>114</v>
      </c>
      <c r="W1542" s="5">
        <v>43465</v>
      </c>
      <c r="X1542" s="58" t="s">
        <v>151</v>
      </c>
      <c r="Y1542" s="58" t="s">
        <v>5441</v>
      </c>
      <c r="Z1542" s="58" t="s">
        <v>4674</v>
      </c>
      <c r="AA1542" s="58" t="s">
        <v>114</v>
      </c>
      <c r="AB1542" s="58" t="s">
        <v>74</v>
      </c>
      <c r="AC1542" s="57">
        <v>12</v>
      </c>
      <c r="AD1542" s="58" t="s">
        <v>62</v>
      </c>
      <c r="AE1542" s="59">
        <v>43462</v>
      </c>
      <c r="AF1542" s="58" t="s">
        <v>114</v>
      </c>
      <c r="AG1542" s="57">
        <v>2</v>
      </c>
      <c r="AH1542" s="3" t="s">
        <v>74</v>
      </c>
      <c r="AI1542" s="3" t="s">
        <v>1331</v>
      </c>
      <c r="AJ1542" t="s">
        <v>114</v>
      </c>
      <c r="AK1542" t="s">
        <v>114</v>
      </c>
      <c r="AL1542" t="s">
        <v>114</v>
      </c>
      <c r="AM1542" s="43" t="b">
        <v>0</v>
      </c>
      <c r="AN1542" s="3"/>
      <c r="AO1542" s="3"/>
      <c r="AP1542" s="43" t="b">
        <v>0</v>
      </c>
      <c r="AQ1542" s="3" t="b">
        <v>0</v>
      </c>
    </row>
    <row r="1543" spans="1:43" x14ac:dyDescent="0.25">
      <c r="A1543" s="39" t="str">
        <f>_xlfn.CONCAT(Table4[[#This Row],[Order]],"-",Table4[[#This Row],[Line]])</f>
        <v>77658-1</v>
      </c>
      <c r="B1543" s="5">
        <v>43481</v>
      </c>
      <c r="C1543" s="8">
        <v>77658</v>
      </c>
      <c r="D1543" s="3" t="s">
        <v>3180</v>
      </c>
      <c r="E1543" s="8">
        <v>1</v>
      </c>
      <c r="F1543" s="8">
        <v>1</v>
      </c>
      <c r="G1543" s="3" t="s">
        <v>42</v>
      </c>
      <c r="H1543" s="8">
        <v>1</v>
      </c>
      <c r="I1543" s="43" t="b">
        <v>0</v>
      </c>
      <c r="J1543" s="43" t="b">
        <v>0</v>
      </c>
      <c r="K1543" t="s">
        <v>114</v>
      </c>
      <c r="L1543" s="43" t="b">
        <v>0</v>
      </c>
      <c r="M1543" s="43" t="b">
        <v>0</v>
      </c>
      <c r="N1543" s="43" t="b">
        <v>0</v>
      </c>
      <c r="O1543" t="s">
        <v>114</v>
      </c>
      <c r="P1543" t="s">
        <v>114</v>
      </c>
      <c r="Q1543" t="s">
        <v>114</v>
      </c>
      <c r="R1543" t="s">
        <v>114</v>
      </c>
      <c r="S1543" t="s">
        <v>114</v>
      </c>
      <c r="T1543" t="s">
        <v>114</v>
      </c>
      <c r="U1543" t="s">
        <v>114</v>
      </c>
      <c r="V1543" t="s">
        <v>114</v>
      </c>
      <c r="W1543" s="5">
        <v>43476</v>
      </c>
      <c r="X1543" s="3" t="s">
        <v>114</v>
      </c>
      <c r="Y1543" s="3"/>
      <c r="Z1543" s="3" t="s">
        <v>36</v>
      </c>
      <c r="AA1543" s="3" t="s">
        <v>114</v>
      </c>
      <c r="AB1543" s="3" t="s">
        <v>74</v>
      </c>
      <c r="AC1543" s="8">
        <v>12</v>
      </c>
      <c r="AD1543" s="3" t="s">
        <v>7</v>
      </c>
      <c r="AE1543" s="3"/>
      <c r="AF1543" s="3" t="s">
        <v>114</v>
      </c>
      <c r="AG1543" s="8">
        <v>1</v>
      </c>
      <c r="AH1543" s="3" t="s">
        <v>180</v>
      </c>
      <c r="AI1543" s="3" t="s">
        <v>1333</v>
      </c>
      <c r="AJ1543" t="s">
        <v>114</v>
      </c>
      <c r="AK1543" t="s">
        <v>114</v>
      </c>
      <c r="AL1543" t="s">
        <v>114</v>
      </c>
      <c r="AM1543" s="43" t="b">
        <v>0</v>
      </c>
      <c r="AN1543" s="3"/>
      <c r="AO1543" s="3"/>
      <c r="AP1543" s="43" t="b">
        <v>0</v>
      </c>
      <c r="AQ1543" s="3" t="b">
        <v>0</v>
      </c>
    </row>
    <row r="1544" spans="1:43" x14ac:dyDescent="0.25">
      <c r="A1544" s="39" t="str">
        <f>_xlfn.CONCAT(Table4[[#This Row],[Order]],"-",Table4[[#This Row],[Line]])</f>
        <v>77673-1</v>
      </c>
      <c r="B1544" s="5">
        <v>43497</v>
      </c>
      <c r="C1544" s="8">
        <v>77673</v>
      </c>
      <c r="D1544" s="3" t="s">
        <v>3508</v>
      </c>
      <c r="E1544" s="8">
        <v>1</v>
      </c>
      <c r="F1544" s="8">
        <v>1</v>
      </c>
      <c r="G1544" s="3" t="s">
        <v>42</v>
      </c>
      <c r="H1544" s="8">
        <v>2</v>
      </c>
      <c r="I1544" s="43" t="b">
        <v>0</v>
      </c>
      <c r="J1544" s="43" t="b">
        <v>0</v>
      </c>
      <c r="K1544" t="s">
        <v>114</v>
      </c>
      <c r="L1544" s="43" t="b">
        <v>0</v>
      </c>
      <c r="M1544" s="43" t="b">
        <v>0</v>
      </c>
      <c r="N1544" s="43" t="b">
        <v>0</v>
      </c>
      <c r="O1544" t="s">
        <v>114</v>
      </c>
      <c r="P1544" t="s">
        <v>114</v>
      </c>
      <c r="Q1544" t="s">
        <v>114</v>
      </c>
      <c r="R1544" t="s">
        <v>114</v>
      </c>
      <c r="S1544" t="s">
        <v>114</v>
      </c>
      <c r="T1544" t="s">
        <v>114</v>
      </c>
      <c r="U1544" t="s">
        <v>114</v>
      </c>
      <c r="V1544" t="s">
        <v>114</v>
      </c>
      <c r="W1544" s="5">
        <v>43494</v>
      </c>
      <c r="X1544" s="3" t="s">
        <v>114</v>
      </c>
      <c r="Y1544" s="3"/>
      <c r="Z1544" s="3" t="s">
        <v>1087</v>
      </c>
      <c r="AA1544" s="3" t="s">
        <v>114</v>
      </c>
      <c r="AB1544" s="3" t="s">
        <v>74</v>
      </c>
      <c r="AC1544" s="8">
        <v>12</v>
      </c>
      <c r="AD1544" s="3" t="s">
        <v>3507</v>
      </c>
      <c r="AE1544" s="3"/>
      <c r="AF1544" s="3" t="s">
        <v>114</v>
      </c>
      <c r="AG1544" s="8">
        <v>2</v>
      </c>
      <c r="AH1544" s="3" t="s">
        <v>74</v>
      </c>
      <c r="AI1544" s="3" t="s">
        <v>1319</v>
      </c>
      <c r="AJ1544" t="s">
        <v>114</v>
      </c>
      <c r="AK1544" t="s">
        <v>114</v>
      </c>
      <c r="AL1544" t="s">
        <v>114</v>
      </c>
      <c r="AM1544" s="43" t="b">
        <v>0</v>
      </c>
      <c r="AN1544" s="3"/>
      <c r="AO1544" s="3"/>
      <c r="AP1544" s="43" t="b">
        <v>0</v>
      </c>
      <c r="AQ1544" s="3" t="b">
        <v>0</v>
      </c>
    </row>
    <row r="1545" spans="1:43" x14ac:dyDescent="0.25">
      <c r="A1545" s="39" t="str">
        <f>_xlfn.CONCAT(Table4[[#This Row],[Order]],"-",Table4[[#This Row],[Line]])</f>
        <v>77674-1</v>
      </c>
      <c r="B1545" s="5">
        <v>43468</v>
      </c>
      <c r="C1545" s="8">
        <v>77674</v>
      </c>
      <c r="D1545" s="3" t="s">
        <v>2718</v>
      </c>
      <c r="E1545" s="8">
        <v>1</v>
      </c>
      <c r="F1545" s="8">
        <v>1</v>
      </c>
      <c r="G1545" s="3" t="s">
        <v>29</v>
      </c>
      <c r="H1545" s="8">
        <v>3</v>
      </c>
      <c r="I1545" s="43" t="b">
        <v>1</v>
      </c>
      <c r="J1545" s="43" t="b">
        <v>1</v>
      </c>
      <c r="K1545" t="s">
        <v>135</v>
      </c>
      <c r="L1545" s="43" t="b">
        <v>1</v>
      </c>
      <c r="M1545" s="43" t="b">
        <v>1</v>
      </c>
      <c r="N1545" s="43" t="b">
        <v>1</v>
      </c>
      <c r="O1545" t="s">
        <v>114</v>
      </c>
      <c r="P1545" t="s">
        <v>138</v>
      </c>
      <c r="Q1545" t="s">
        <v>114</v>
      </c>
      <c r="R1545" t="s">
        <v>114</v>
      </c>
      <c r="S1545" t="s">
        <v>114</v>
      </c>
      <c r="T1545" t="s">
        <v>114</v>
      </c>
      <c r="U1545" t="s">
        <v>114</v>
      </c>
      <c r="V1545" t="s">
        <v>114</v>
      </c>
      <c r="W1545" s="5">
        <v>43462</v>
      </c>
      <c r="X1545" s="3" t="s">
        <v>114</v>
      </c>
      <c r="Y1545" s="3" t="s">
        <v>4747</v>
      </c>
      <c r="Z1545" s="3" t="s">
        <v>3754</v>
      </c>
      <c r="AA1545" s="3" t="s">
        <v>125</v>
      </c>
      <c r="AB1545" s="3" t="s">
        <v>112</v>
      </c>
      <c r="AC1545" s="8">
        <v>12</v>
      </c>
      <c r="AD1545" s="3" t="s">
        <v>83</v>
      </c>
      <c r="AE1545" s="3">
        <v>43457</v>
      </c>
      <c r="AF1545" s="3" t="s">
        <v>114</v>
      </c>
      <c r="AG1545" s="8">
        <v>3</v>
      </c>
      <c r="AH1545" s="3" t="s">
        <v>180</v>
      </c>
      <c r="AI1545" s="3" t="s">
        <v>1323</v>
      </c>
      <c r="AJ1545" t="s">
        <v>114</v>
      </c>
      <c r="AK1545" t="s">
        <v>114</v>
      </c>
      <c r="AL1545" t="s">
        <v>114</v>
      </c>
      <c r="AM1545" s="43" t="b">
        <v>1</v>
      </c>
      <c r="AN1545" s="3">
        <v>43465.463568669002</v>
      </c>
      <c r="AO1545" s="3"/>
      <c r="AP1545" s="43" t="b">
        <v>1</v>
      </c>
      <c r="AQ1545" s="3" t="b">
        <v>1</v>
      </c>
    </row>
    <row r="1546" spans="1:43" x14ac:dyDescent="0.25">
      <c r="A1546" s="39" t="str">
        <f>_xlfn.CONCAT(Table4[[#This Row],[Order]],"-",Table4[[#This Row],[Line]])</f>
        <v>77675-1</v>
      </c>
      <c r="B1546" s="5">
        <v>43476</v>
      </c>
      <c r="C1546" s="8">
        <v>77675</v>
      </c>
      <c r="D1546" s="3" t="s">
        <v>3506</v>
      </c>
      <c r="E1546" s="8">
        <v>1</v>
      </c>
      <c r="F1546" s="8">
        <v>1</v>
      </c>
      <c r="G1546" s="3" t="s">
        <v>42</v>
      </c>
      <c r="H1546" s="8">
        <v>3</v>
      </c>
      <c r="I1546" s="43" t="b">
        <v>0</v>
      </c>
      <c r="J1546" s="43" t="b">
        <v>0</v>
      </c>
      <c r="K1546" t="s">
        <v>114</v>
      </c>
      <c r="L1546" s="43" t="b">
        <v>0</v>
      </c>
      <c r="M1546" s="43" t="b">
        <v>0</v>
      </c>
      <c r="N1546" s="43" t="b">
        <v>0</v>
      </c>
      <c r="O1546" t="s">
        <v>114</v>
      </c>
      <c r="P1546" t="s">
        <v>114</v>
      </c>
      <c r="Q1546" t="s">
        <v>114</v>
      </c>
      <c r="R1546" t="s">
        <v>114</v>
      </c>
      <c r="S1546" t="s">
        <v>114</v>
      </c>
      <c r="T1546" t="s">
        <v>114</v>
      </c>
      <c r="U1546" t="s">
        <v>114</v>
      </c>
      <c r="V1546" t="s">
        <v>114</v>
      </c>
      <c r="W1546" s="5">
        <v>43473</v>
      </c>
      <c r="X1546" s="3" t="s">
        <v>114</v>
      </c>
      <c r="Y1546" s="3"/>
      <c r="Z1546" s="3" t="s">
        <v>5925</v>
      </c>
      <c r="AA1546" s="3" t="s">
        <v>114</v>
      </c>
      <c r="AB1546" s="3" t="s">
        <v>74</v>
      </c>
      <c r="AC1546" s="8">
        <v>12</v>
      </c>
      <c r="AD1546" s="3" t="s">
        <v>3505</v>
      </c>
      <c r="AE1546" s="3"/>
      <c r="AF1546" s="3" t="s">
        <v>114</v>
      </c>
      <c r="AG1546" s="8">
        <v>3</v>
      </c>
      <c r="AH1546" s="3" t="s">
        <v>74</v>
      </c>
      <c r="AI1546" s="3" t="s">
        <v>1324</v>
      </c>
      <c r="AJ1546" t="s">
        <v>114</v>
      </c>
      <c r="AK1546" t="s">
        <v>114</v>
      </c>
      <c r="AL1546" t="s">
        <v>114</v>
      </c>
      <c r="AM1546" s="43" t="b">
        <v>0</v>
      </c>
      <c r="AN1546" s="3"/>
      <c r="AO1546" s="3"/>
      <c r="AP1546" s="43" t="b">
        <v>0</v>
      </c>
      <c r="AQ1546" s="3" t="b">
        <v>0</v>
      </c>
    </row>
    <row r="1547" spans="1:43" x14ac:dyDescent="0.25">
      <c r="A1547" s="39" t="str">
        <f>_xlfn.CONCAT(Table4[[#This Row],[Order]],"-",Table4[[#This Row],[Line]])</f>
        <v>77682-1</v>
      </c>
      <c r="B1547" s="5">
        <v>43469</v>
      </c>
      <c r="C1547" s="8">
        <v>77682</v>
      </c>
      <c r="D1547" s="3" t="s">
        <v>3050</v>
      </c>
      <c r="E1547" s="8">
        <v>1</v>
      </c>
      <c r="F1547" s="8">
        <v>1</v>
      </c>
      <c r="G1547" s="3" t="s">
        <v>165</v>
      </c>
      <c r="H1547" s="8">
        <v>4</v>
      </c>
      <c r="I1547" s="43" t="b">
        <v>1</v>
      </c>
      <c r="J1547" s="43" t="b">
        <v>0</v>
      </c>
      <c r="K1547" t="s">
        <v>114</v>
      </c>
      <c r="L1547" s="43" t="b">
        <v>0</v>
      </c>
      <c r="M1547" s="43" t="b">
        <v>1</v>
      </c>
      <c r="N1547" s="43" t="b">
        <v>1</v>
      </c>
      <c r="O1547" t="s">
        <v>114</v>
      </c>
      <c r="P1547" t="s">
        <v>114</v>
      </c>
      <c r="Q1547" t="s">
        <v>114</v>
      </c>
      <c r="R1547" t="s">
        <v>114</v>
      </c>
      <c r="S1547" t="s">
        <v>114</v>
      </c>
      <c r="T1547" t="s">
        <v>114</v>
      </c>
      <c r="U1547" t="s">
        <v>114</v>
      </c>
      <c r="V1547" t="s">
        <v>114</v>
      </c>
      <c r="W1547" s="5">
        <v>43465</v>
      </c>
      <c r="X1547" s="3" t="s">
        <v>151</v>
      </c>
      <c r="Y1547" s="3"/>
      <c r="Z1547" s="3" t="s">
        <v>4024</v>
      </c>
      <c r="AA1547" s="3" t="s">
        <v>114</v>
      </c>
      <c r="AB1547" s="3" t="s">
        <v>74</v>
      </c>
      <c r="AC1547" s="8">
        <v>12</v>
      </c>
      <c r="AD1547" s="3" t="s">
        <v>102</v>
      </c>
      <c r="AE1547" s="3"/>
      <c r="AF1547" s="3" t="s">
        <v>114</v>
      </c>
      <c r="AG1547" s="8">
        <v>4</v>
      </c>
      <c r="AH1547" s="3" t="s">
        <v>180</v>
      </c>
      <c r="AI1547" s="3" t="s">
        <v>1323</v>
      </c>
      <c r="AJ1547" t="s">
        <v>114</v>
      </c>
      <c r="AK1547" t="s">
        <v>114</v>
      </c>
      <c r="AL1547" t="s">
        <v>114</v>
      </c>
      <c r="AM1547" s="43" t="b">
        <v>0</v>
      </c>
      <c r="AN1547" s="3"/>
      <c r="AO1547" s="3"/>
      <c r="AP1547" s="43" t="b">
        <v>0</v>
      </c>
      <c r="AQ1547" s="3" t="b">
        <v>0</v>
      </c>
    </row>
    <row r="1548" spans="1:43" x14ac:dyDescent="0.25">
      <c r="A1548" s="39" t="str">
        <f>_xlfn.CONCAT(Table4[[#This Row],[Order]],"-",Table4[[#This Row],[Line]])</f>
        <v>77683-1</v>
      </c>
      <c r="B1548" s="59">
        <v>43475</v>
      </c>
      <c r="C1548" s="57">
        <v>77683</v>
      </c>
      <c r="D1548" s="58" t="s">
        <v>3449</v>
      </c>
      <c r="E1548" s="57">
        <v>1</v>
      </c>
      <c r="F1548" s="57">
        <v>1</v>
      </c>
      <c r="G1548" s="58" t="s">
        <v>165</v>
      </c>
      <c r="H1548" s="57">
        <v>5</v>
      </c>
      <c r="I1548" s="43" t="b">
        <v>1</v>
      </c>
      <c r="J1548" s="43" t="b">
        <v>0</v>
      </c>
      <c r="K1548" t="s">
        <v>114</v>
      </c>
      <c r="L1548" s="43" t="b">
        <v>0</v>
      </c>
      <c r="M1548" s="43" t="b">
        <v>0</v>
      </c>
      <c r="N1548" s="43" t="b">
        <v>0</v>
      </c>
      <c r="O1548" t="s">
        <v>114</v>
      </c>
      <c r="P1548" t="s">
        <v>114</v>
      </c>
      <c r="Q1548" t="s">
        <v>114</v>
      </c>
      <c r="R1548" t="s">
        <v>114</v>
      </c>
      <c r="S1548" t="s">
        <v>114</v>
      </c>
      <c r="T1548" t="s">
        <v>114</v>
      </c>
      <c r="U1548" t="s">
        <v>114</v>
      </c>
      <c r="V1548" t="s">
        <v>114</v>
      </c>
      <c r="W1548" s="6">
        <v>43472</v>
      </c>
      <c r="X1548" s="58" t="s">
        <v>151</v>
      </c>
      <c r="Y1548" s="58"/>
      <c r="Z1548" s="58" t="s">
        <v>4675</v>
      </c>
      <c r="AA1548" s="58" t="s">
        <v>114</v>
      </c>
      <c r="AB1548" s="58" t="s">
        <v>74</v>
      </c>
      <c r="AC1548" s="57">
        <v>12</v>
      </c>
      <c r="AD1548" s="58" t="s">
        <v>3448</v>
      </c>
      <c r="AE1548" s="59"/>
      <c r="AF1548" s="58" t="s">
        <v>114</v>
      </c>
      <c r="AG1548" s="57">
        <v>5</v>
      </c>
      <c r="AH1548" s="3" t="s">
        <v>79</v>
      </c>
      <c r="AI1548" s="3" t="s">
        <v>1330</v>
      </c>
      <c r="AJ1548" t="s">
        <v>114</v>
      </c>
      <c r="AK1548" t="s">
        <v>114</v>
      </c>
      <c r="AL1548" t="s">
        <v>114</v>
      </c>
      <c r="AM1548" s="43" t="b">
        <v>0</v>
      </c>
      <c r="AN1548" s="55"/>
      <c r="AO1548" s="3"/>
      <c r="AP1548" s="43" t="b">
        <v>0</v>
      </c>
      <c r="AQ1548" s="3" t="b">
        <v>0</v>
      </c>
    </row>
    <row r="1549" spans="1:43" x14ac:dyDescent="0.25">
      <c r="A1549" s="39" t="str">
        <f>_xlfn.CONCAT(Table4[[#This Row],[Order]],"-",Table4[[#This Row],[Line]])</f>
        <v>77684-1</v>
      </c>
      <c r="B1549" s="5">
        <v>43486</v>
      </c>
      <c r="C1549" s="8">
        <v>77684</v>
      </c>
      <c r="D1549" s="3" t="s">
        <v>4249</v>
      </c>
      <c r="E1549" s="8">
        <v>1</v>
      </c>
      <c r="F1549" s="8">
        <v>1</v>
      </c>
      <c r="G1549" s="3" t="s">
        <v>42</v>
      </c>
      <c r="H1549" s="8">
        <v>1</v>
      </c>
      <c r="I1549" s="43" t="b">
        <v>0</v>
      </c>
      <c r="J1549" s="43" t="b">
        <v>0</v>
      </c>
      <c r="K1549" t="s">
        <v>114</v>
      </c>
      <c r="L1549" s="43" t="b">
        <v>0</v>
      </c>
      <c r="M1549" s="43" t="b">
        <v>0</v>
      </c>
      <c r="N1549" s="43" t="b">
        <v>0</v>
      </c>
      <c r="O1549" t="s">
        <v>114</v>
      </c>
      <c r="P1549" t="s">
        <v>114</v>
      </c>
      <c r="Q1549" t="s">
        <v>114</v>
      </c>
      <c r="R1549" t="s">
        <v>114</v>
      </c>
      <c r="S1549" t="s">
        <v>114</v>
      </c>
      <c r="T1549" t="s">
        <v>114</v>
      </c>
      <c r="U1549" t="s">
        <v>114</v>
      </c>
      <c r="V1549" t="s">
        <v>114</v>
      </c>
      <c r="W1549" s="5">
        <v>43481</v>
      </c>
      <c r="X1549" s="3" t="s">
        <v>114</v>
      </c>
      <c r="Y1549" s="3"/>
      <c r="Z1549" s="3" t="s">
        <v>3982</v>
      </c>
      <c r="AA1549" s="3" t="s">
        <v>114</v>
      </c>
      <c r="AB1549" s="3" t="s">
        <v>74</v>
      </c>
      <c r="AC1549" s="8">
        <v>12</v>
      </c>
      <c r="AD1549" s="3" t="s">
        <v>7</v>
      </c>
      <c r="AE1549" s="3"/>
      <c r="AF1549" s="3" t="s">
        <v>114</v>
      </c>
      <c r="AG1549" s="8">
        <v>1</v>
      </c>
      <c r="AH1549" s="3" t="s">
        <v>74</v>
      </c>
      <c r="AI1549" s="3" t="s">
        <v>1327</v>
      </c>
      <c r="AJ1549" t="s">
        <v>114</v>
      </c>
      <c r="AK1549" t="s">
        <v>114</v>
      </c>
      <c r="AL1549" t="s">
        <v>114</v>
      </c>
      <c r="AM1549" s="43" t="b">
        <v>0</v>
      </c>
      <c r="AN1549" s="3"/>
      <c r="AO1549" s="3"/>
      <c r="AP1549" s="43" t="b">
        <v>0</v>
      </c>
      <c r="AQ1549" s="3" t="b">
        <v>0</v>
      </c>
    </row>
    <row r="1550" spans="1:43" x14ac:dyDescent="0.25">
      <c r="A1550" s="39" t="str">
        <f>_xlfn.CONCAT(Table4[[#This Row],[Order]],"-",Table4[[#This Row],[Line]])</f>
        <v>77689-1</v>
      </c>
      <c r="B1550" s="5">
        <v>43475</v>
      </c>
      <c r="C1550" s="8">
        <v>77689</v>
      </c>
      <c r="D1550" s="3" t="s">
        <v>3465</v>
      </c>
      <c r="E1550" s="8">
        <v>1</v>
      </c>
      <c r="F1550" s="8">
        <v>1</v>
      </c>
      <c r="G1550" s="3" t="s">
        <v>42</v>
      </c>
      <c r="H1550" s="8">
        <v>1</v>
      </c>
      <c r="I1550" s="43" t="b">
        <v>0</v>
      </c>
      <c r="J1550" s="43" t="b">
        <v>0</v>
      </c>
      <c r="K1550" t="s">
        <v>114</v>
      </c>
      <c r="L1550" s="43" t="b">
        <v>0</v>
      </c>
      <c r="M1550" s="43" t="b">
        <v>0</v>
      </c>
      <c r="N1550" s="43" t="b">
        <v>0</v>
      </c>
      <c r="O1550" t="s">
        <v>114</v>
      </c>
      <c r="P1550" t="s">
        <v>114</v>
      </c>
      <c r="Q1550" t="s">
        <v>114</v>
      </c>
      <c r="R1550" t="s">
        <v>114</v>
      </c>
      <c r="S1550" t="s">
        <v>114</v>
      </c>
      <c r="T1550" t="s">
        <v>114</v>
      </c>
      <c r="U1550" t="s">
        <v>114</v>
      </c>
      <c r="V1550" t="s">
        <v>114</v>
      </c>
      <c r="W1550" s="5">
        <v>43472</v>
      </c>
      <c r="X1550" s="3" t="s">
        <v>151</v>
      </c>
      <c r="Y1550" s="3"/>
      <c r="Z1550" s="3" t="s">
        <v>5108</v>
      </c>
      <c r="AA1550" s="3" t="s">
        <v>114</v>
      </c>
      <c r="AB1550" s="3" t="s">
        <v>74</v>
      </c>
      <c r="AC1550" s="8">
        <v>12</v>
      </c>
      <c r="AD1550" s="3" t="s">
        <v>3464</v>
      </c>
      <c r="AE1550" s="3"/>
      <c r="AF1550" s="3" t="s">
        <v>114</v>
      </c>
      <c r="AG1550" s="8">
        <v>3</v>
      </c>
      <c r="AH1550" s="3" t="s">
        <v>74</v>
      </c>
      <c r="AI1550" s="3" t="s">
        <v>1330</v>
      </c>
      <c r="AJ1550" t="s">
        <v>114</v>
      </c>
      <c r="AK1550" t="s">
        <v>114</v>
      </c>
      <c r="AL1550" t="s">
        <v>114</v>
      </c>
      <c r="AM1550" s="43" t="b">
        <v>0</v>
      </c>
      <c r="AN1550" s="3"/>
      <c r="AO1550" s="3"/>
      <c r="AP1550" s="43" t="b">
        <v>0</v>
      </c>
      <c r="AQ1550" s="3" t="b">
        <v>0</v>
      </c>
    </row>
    <row r="1551" spans="1:43" x14ac:dyDescent="0.25">
      <c r="A1551" s="39" t="str">
        <f>_xlfn.CONCAT(Table4[[#This Row],[Order]],"-",Table4[[#This Row],[Line]])</f>
        <v>77714-1</v>
      </c>
      <c r="B1551" s="5">
        <v>43482</v>
      </c>
      <c r="C1551" s="8">
        <v>77714</v>
      </c>
      <c r="D1551" s="3" t="s">
        <v>4347</v>
      </c>
      <c r="E1551" s="8">
        <v>1</v>
      </c>
      <c r="F1551" s="8">
        <v>1</v>
      </c>
      <c r="G1551" s="3" t="s">
        <v>42</v>
      </c>
      <c r="H1551" s="8">
        <v>1</v>
      </c>
      <c r="I1551" s="43" t="b">
        <v>0</v>
      </c>
      <c r="J1551" s="43" t="b">
        <v>0</v>
      </c>
      <c r="K1551" t="s">
        <v>114</v>
      </c>
      <c r="L1551" s="43" t="b">
        <v>0</v>
      </c>
      <c r="M1551" s="43" t="b">
        <v>0</v>
      </c>
      <c r="N1551" s="43" t="b">
        <v>0</v>
      </c>
      <c r="O1551" t="s">
        <v>114</v>
      </c>
      <c r="P1551" t="s">
        <v>114</v>
      </c>
      <c r="Q1551" t="s">
        <v>114</v>
      </c>
      <c r="R1551" t="s">
        <v>114</v>
      </c>
      <c r="S1551" t="s">
        <v>114</v>
      </c>
      <c r="T1551" t="s">
        <v>114</v>
      </c>
      <c r="U1551" t="s">
        <v>114</v>
      </c>
      <c r="V1551" t="s">
        <v>114</v>
      </c>
      <c r="W1551" s="5">
        <v>43479</v>
      </c>
      <c r="X1551" s="3" t="s">
        <v>114</v>
      </c>
      <c r="Y1551" s="3"/>
      <c r="Z1551" s="3" t="s">
        <v>195</v>
      </c>
      <c r="AA1551" s="3" t="s">
        <v>114</v>
      </c>
      <c r="AB1551" s="3" t="s">
        <v>74</v>
      </c>
      <c r="AC1551" s="8">
        <v>12</v>
      </c>
      <c r="AD1551" s="3" t="s">
        <v>2431</v>
      </c>
      <c r="AE1551" s="3"/>
      <c r="AF1551" s="3" t="s">
        <v>114</v>
      </c>
      <c r="AG1551" s="8">
        <v>1</v>
      </c>
      <c r="AH1551" s="3" t="s">
        <v>74</v>
      </c>
      <c r="AI1551" s="3" t="s">
        <v>1331</v>
      </c>
      <c r="AJ1551" t="s">
        <v>114</v>
      </c>
      <c r="AK1551" t="s">
        <v>114</v>
      </c>
      <c r="AL1551" t="s">
        <v>114</v>
      </c>
      <c r="AM1551" s="43" t="b">
        <v>0</v>
      </c>
      <c r="AN1551" s="3"/>
      <c r="AO1551" s="3"/>
      <c r="AP1551" s="43" t="b">
        <v>0</v>
      </c>
      <c r="AQ1551" s="3" t="b">
        <v>0</v>
      </c>
    </row>
    <row r="1552" spans="1:43" x14ac:dyDescent="0.25">
      <c r="A1552" s="39" t="str">
        <f>_xlfn.CONCAT(Table4[[#This Row],[Order]],"-",Table4[[#This Row],[Line]])</f>
        <v>77716-1</v>
      </c>
      <c r="B1552" s="5">
        <v>43479</v>
      </c>
      <c r="C1552" s="8">
        <v>77716</v>
      </c>
      <c r="D1552" s="3" t="s">
        <v>4268</v>
      </c>
      <c r="E1552" s="8">
        <v>1</v>
      </c>
      <c r="F1552" s="8">
        <v>1</v>
      </c>
      <c r="G1552" s="3" t="s">
        <v>42</v>
      </c>
      <c r="H1552" s="8">
        <v>5</v>
      </c>
      <c r="I1552" s="43" t="b">
        <v>0</v>
      </c>
      <c r="J1552" s="43" t="b">
        <v>0</v>
      </c>
      <c r="K1552" t="s">
        <v>114</v>
      </c>
      <c r="L1552" s="43" t="b">
        <v>0</v>
      </c>
      <c r="M1552" s="43" t="b">
        <v>0</v>
      </c>
      <c r="N1552" s="43" t="b">
        <v>0</v>
      </c>
      <c r="O1552" t="s">
        <v>114</v>
      </c>
      <c r="P1552" t="s">
        <v>114</v>
      </c>
      <c r="Q1552" t="s">
        <v>114</v>
      </c>
      <c r="R1552" t="s">
        <v>114</v>
      </c>
      <c r="S1552" t="s">
        <v>114</v>
      </c>
      <c r="T1552" t="s">
        <v>114</v>
      </c>
      <c r="U1552" t="s">
        <v>114</v>
      </c>
      <c r="V1552" t="s">
        <v>114</v>
      </c>
      <c r="W1552" s="5">
        <v>43474</v>
      </c>
      <c r="X1552" s="3" t="s">
        <v>114</v>
      </c>
      <c r="Y1552" s="3"/>
      <c r="Z1552" s="3" t="s">
        <v>4845</v>
      </c>
      <c r="AA1552" s="3" t="s">
        <v>114</v>
      </c>
      <c r="AB1552" s="3" t="s">
        <v>74</v>
      </c>
      <c r="AC1552" s="8">
        <v>12</v>
      </c>
      <c r="AD1552" s="3" t="s">
        <v>4267</v>
      </c>
      <c r="AE1552" s="3"/>
      <c r="AF1552" s="3" t="s">
        <v>114</v>
      </c>
      <c r="AG1552" s="8">
        <v>5</v>
      </c>
      <c r="AH1552" s="3" t="s">
        <v>74</v>
      </c>
      <c r="AI1552" s="3" t="s">
        <v>1328</v>
      </c>
      <c r="AJ1552" t="s">
        <v>114</v>
      </c>
      <c r="AK1552" t="s">
        <v>114</v>
      </c>
      <c r="AL1552" t="s">
        <v>114</v>
      </c>
      <c r="AM1552" s="43" t="b">
        <v>0</v>
      </c>
      <c r="AN1552" s="3"/>
      <c r="AO1552" s="3"/>
      <c r="AP1552" s="43" t="b">
        <v>0</v>
      </c>
      <c r="AQ1552" s="3" t="b">
        <v>0</v>
      </c>
    </row>
    <row r="1553" spans="1:43" x14ac:dyDescent="0.25">
      <c r="A1553" s="39" t="str">
        <f>_xlfn.CONCAT(Table4[[#This Row],[Order]],"-",Table4[[#This Row],[Line]])</f>
        <v>77728-1</v>
      </c>
      <c r="B1553" s="5">
        <v>43474</v>
      </c>
      <c r="C1553" s="8">
        <v>77728</v>
      </c>
      <c r="D1553" s="3" t="s">
        <v>3656</v>
      </c>
      <c r="E1553" s="8">
        <v>1</v>
      </c>
      <c r="F1553" s="8">
        <v>1</v>
      </c>
      <c r="G1553" s="3" t="s">
        <v>42</v>
      </c>
      <c r="H1553" s="8">
        <v>1</v>
      </c>
      <c r="I1553" s="43" t="b">
        <v>0</v>
      </c>
      <c r="J1553" s="43" t="b">
        <v>0</v>
      </c>
      <c r="K1553" t="s">
        <v>114</v>
      </c>
      <c r="L1553" s="43" t="b">
        <v>0</v>
      </c>
      <c r="M1553" s="43" t="b">
        <v>0</v>
      </c>
      <c r="N1553" s="43" t="b">
        <v>0</v>
      </c>
      <c r="O1553" t="s">
        <v>114</v>
      </c>
      <c r="P1553" t="s">
        <v>114</v>
      </c>
      <c r="Q1553" t="s">
        <v>114</v>
      </c>
      <c r="R1553" t="s">
        <v>114</v>
      </c>
      <c r="S1553" t="s">
        <v>114</v>
      </c>
      <c r="T1553" t="s">
        <v>114</v>
      </c>
      <c r="U1553" t="s">
        <v>114</v>
      </c>
      <c r="V1553" t="s">
        <v>114</v>
      </c>
      <c r="W1553" s="5">
        <v>43469</v>
      </c>
      <c r="X1553" s="3" t="s">
        <v>114</v>
      </c>
      <c r="Y1553" s="3"/>
      <c r="Z1553" s="3" t="s">
        <v>5926</v>
      </c>
      <c r="AA1553" s="3" t="s">
        <v>114</v>
      </c>
      <c r="AB1553" s="3" t="s">
        <v>74</v>
      </c>
      <c r="AC1553" s="8">
        <v>12</v>
      </c>
      <c r="AD1553" s="3" t="s">
        <v>78</v>
      </c>
      <c r="AE1553" s="3"/>
      <c r="AF1553" s="3" t="s">
        <v>114</v>
      </c>
      <c r="AG1553" s="8">
        <v>1</v>
      </c>
      <c r="AH1553" s="3" t="s">
        <v>74</v>
      </c>
      <c r="AI1553" s="3" t="s">
        <v>1330</v>
      </c>
      <c r="AJ1553" t="s">
        <v>114</v>
      </c>
      <c r="AK1553" t="s">
        <v>114</v>
      </c>
      <c r="AL1553" t="s">
        <v>114</v>
      </c>
      <c r="AM1553" s="43" t="b">
        <v>0</v>
      </c>
      <c r="AN1553" s="3"/>
      <c r="AO1553" s="3"/>
      <c r="AP1553" s="43" t="b">
        <v>0</v>
      </c>
      <c r="AQ1553" s="3" t="b">
        <v>0</v>
      </c>
    </row>
    <row r="1554" spans="1:43" x14ac:dyDescent="0.25">
      <c r="A1554" s="39" t="str">
        <f>_xlfn.CONCAT(Table4[[#This Row],[Order]],"-",Table4[[#This Row],[Line]])</f>
        <v>77736-1</v>
      </c>
      <c r="B1554" s="5">
        <v>43483</v>
      </c>
      <c r="C1554" s="8">
        <v>77736</v>
      </c>
      <c r="D1554" s="3" t="s">
        <v>3649</v>
      </c>
      <c r="E1554" s="8">
        <v>1</v>
      </c>
      <c r="F1554" s="8">
        <v>1</v>
      </c>
      <c r="G1554" s="3" t="s">
        <v>42</v>
      </c>
      <c r="H1554" s="8">
        <v>4</v>
      </c>
      <c r="I1554" s="43" t="b">
        <v>0</v>
      </c>
      <c r="J1554" s="43" t="b">
        <v>0</v>
      </c>
      <c r="K1554" t="s">
        <v>114</v>
      </c>
      <c r="L1554" s="43" t="b">
        <v>0</v>
      </c>
      <c r="M1554" s="43" t="b">
        <v>0</v>
      </c>
      <c r="N1554" s="43" t="b">
        <v>0</v>
      </c>
      <c r="O1554" t="s">
        <v>114</v>
      </c>
      <c r="P1554" t="s">
        <v>114</v>
      </c>
      <c r="Q1554" t="s">
        <v>114</v>
      </c>
      <c r="R1554" t="s">
        <v>114</v>
      </c>
      <c r="S1554" t="s">
        <v>114</v>
      </c>
      <c r="T1554" t="s">
        <v>114</v>
      </c>
      <c r="U1554" t="s">
        <v>114</v>
      </c>
      <c r="V1554" t="s">
        <v>114</v>
      </c>
      <c r="W1554" s="5">
        <v>43480</v>
      </c>
      <c r="X1554" s="3" t="s">
        <v>114</v>
      </c>
      <c r="Y1554" s="3"/>
      <c r="Z1554" s="3" t="s">
        <v>92</v>
      </c>
      <c r="AA1554" s="3" t="s">
        <v>114</v>
      </c>
      <c r="AB1554" s="3" t="s">
        <v>74</v>
      </c>
      <c r="AC1554" s="8">
        <v>12</v>
      </c>
      <c r="AD1554" s="3" t="s">
        <v>3648</v>
      </c>
      <c r="AE1554" s="3"/>
      <c r="AF1554" s="3" t="s">
        <v>114</v>
      </c>
      <c r="AG1554" s="8">
        <v>4</v>
      </c>
      <c r="AH1554" s="3" t="s">
        <v>74</v>
      </c>
      <c r="AI1554" s="3" t="s">
        <v>1322</v>
      </c>
      <c r="AJ1554" t="s">
        <v>114</v>
      </c>
      <c r="AK1554" t="s">
        <v>114</v>
      </c>
      <c r="AL1554" t="s">
        <v>114</v>
      </c>
      <c r="AM1554" s="43" t="b">
        <v>0</v>
      </c>
      <c r="AN1554" s="3"/>
      <c r="AO1554" s="3"/>
      <c r="AP1554" s="43" t="b">
        <v>0</v>
      </c>
      <c r="AQ1554" s="3" t="b">
        <v>0</v>
      </c>
    </row>
    <row r="1555" spans="1:43" x14ac:dyDescent="0.25">
      <c r="A1555" s="39" t="str">
        <f>_xlfn.CONCAT(Table4[[#This Row],[Order]],"-",Table4[[#This Row],[Line]])</f>
        <v>77736-2</v>
      </c>
      <c r="B1555" s="5">
        <v>43483</v>
      </c>
      <c r="C1555" s="8">
        <v>77736</v>
      </c>
      <c r="D1555" s="3" t="s">
        <v>3651</v>
      </c>
      <c r="E1555" s="8">
        <v>2</v>
      </c>
      <c r="F1555" s="8">
        <v>1</v>
      </c>
      <c r="G1555" s="3" t="s">
        <v>42</v>
      </c>
      <c r="H1555" s="8">
        <v>5</v>
      </c>
      <c r="I1555" s="43" t="b">
        <v>0</v>
      </c>
      <c r="J1555" s="43" t="b">
        <v>0</v>
      </c>
      <c r="K1555" t="s">
        <v>114</v>
      </c>
      <c r="L1555" s="43" t="b">
        <v>0</v>
      </c>
      <c r="M1555" s="43" t="b">
        <v>0</v>
      </c>
      <c r="N1555" s="43" t="b">
        <v>0</v>
      </c>
      <c r="O1555" t="s">
        <v>114</v>
      </c>
      <c r="P1555" t="s">
        <v>114</v>
      </c>
      <c r="Q1555" t="s">
        <v>114</v>
      </c>
      <c r="R1555" t="s">
        <v>114</v>
      </c>
      <c r="S1555" t="s">
        <v>114</v>
      </c>
      <c r="T1555" t="s">
        <v>114</v>
      </c>
      <c r="U1555" t="s">
        <v>114</v>
      </c>
      <c r="V1555" t="s">
        <v>114</v>
      </c>
      <c r="W1555" s="5">
        <v>43480</v>
      </c>
      <c r="X1555" s="3" t="s">
        <v>114</v>
      </c>
      <c r="Y1555" s="3"/>
      <c r="Z1555" s="3" t="s">
        <v>92</v>
      </c>
      <c r="AA1555" s="3" t="s">
        <v>114</v>
      </c>
      <c r="AB1555" s="3" t="s">
        <v>74</v>
      </c>
      <c r="AC1555" s="8">
        <v>12</v>
      </c>
      <c r="AD1555" s="3" t="s">
        <v>3650</v>
      </c>
      <c r="AE1555" s="3"/>
      <c r="AF1555" s="3" t="s">
        <v>114</v>
      </c>
      <c r="AG1555" s="8">
        <v>5</v>
      </c>
      <c r="AH1555" s="3" t="s">
        <v>74</v>
      </c>
      <c r="AI1555" s="3" t="s">
        <v>1322</v>
      </c>
      <c r="AJ1555" t="s">
        <v>114</v>
      </c>
      <c r="AK1555" t="s">
        <v>114</v>
      </c>
      <c r="AL1555" t="s">
        <v>114</v>
      </c>
      <c r="AM1555" s="43" t="b">
        <v>0</v>
      </c>
      <c r="AN1555" s="3"/>
      <c r="AO1555" s="3"/>
      <c r="AP1555" s="43" t="b">
        <v>0</v>
      </c>
      <c r="AQ1555" s="3" t="b">
        <v>0</v>
      </c>
    </row>
    <row r="1556" spans="1:43" x14ac:dyDescent="0.25">
      <c r="A1556" s="39" t="str">
        <f>_xlfn.CONCAT(Table4[[#This Row],[Order]],"-",Table4[[#This Row],[Line]])</f>
        <v>77738-1</v>
      </c>
      <c r="B1556" s="1">
        <v>43475</v>
      </c>
      <c r="C1556" s="10">
        <v>77738</v>
      </c>
      <c r="D1556" s="7" t="s">
        <v>2675</v>
      </c>
      <c r="E1556" s="10">
        <v>1</v>
      </c>
      <c r="F1556" s="10">
        <v>1</v>
      </c>
      <c r="G1556" s="7" t="s">
        <v>42</v>
      </c>
      <c r="H1556" s="10">
        <v>12</v>
      </c>
      <c r="I1556" s="43" t="b">
        <v>0</v>
      </c>
      <c r="J1556" s="43" t="b">
        <v>0</v>
      </c>
      <c r="K1556" t="s">
        <v>114</v>
      </c>
      <c r="L1556" s="43" t="b">
        <v>0</v>
      </c>
      <c r="M1556" s="43" t="b">
        <v>0</v>
      </c>
      <c r="N1556" s="43" t="b">
        <v>0</v>
      </c>
      <c r="O1556" t="s">
        <v>114</v>
      </c>
      <c r="P1556" t="s">
        <v>114</v>
      </c>
      <c r="Q1556" t="s">
        <v>114</v>
      </c>
      <c r="R1556" t="s">
        <v>114</v>
      </c>
      <c r="S1556" t="s">
        <v>114</v>
      </c>
      <c r="T1556" t="s">
        <v>114</v>
      </c>
      <c r="U1556" t="s">
        <v>114</v>
      </c>
      <c r="V1556" t="s">
        <v>114</v>
      </c>
      <c r="W1556" s="6">
        <v>43472</v>
      </c>
      <c r="X1556" s="7" t="s">
        <v>114</v>
      </c>
      <c r="Y1556" s="7"/>
      <c r="Z1556" s="7" t="s">
        <v>158</v>
      </c>
      <c r="AA1556" s="7" t="s">
        <v>114</v>
      </c>
      <c r="AB1556" s="7" t="s">
        <v>74</v>
      </c>
      <c r="AC1556" s="10">
        <v>15</v>
      </c>
      <c r="AD1556" s="7" t="s">
        <v>2674</v>
      </c>
      <c r="AE1556" s="7"/>
      <c r="AF1556" s="7" t="s">
        <v>114</v>
      </c>
      <c r="AG1556" s="10">
        <v>12</v>
      </c>
      <c r="AH1556" s="3" t="s">
        <v>180</v>
      </c>
      <c r="AI1556" s="3" t="s">
        <v>1323</v>
      </c>
      <c r="AJ1556" t="s">
        <v>114</v>
      </c>
      <c r="AK1556" t="s">
        <v>114</v>
      </c>
      <c r="AL1556" t="s">
        <v>114</v>
      </c>
      <c r="AM1556" s="43" t="b">
        <v>0</v>
      </c>
      <c r="AN1556" s="3"/>
      <c r="AO1556" s="3"/>
      <c r="AP1556" s="43" t="b">
        <v>0</v>
      </c>
      <c r="AQ1556" s="3" t="b">
        <v>0</v>
      </c>
    </row>
    <row r="1557" spans="1:43" x14ac:dyDescent="0.25">
      <c r="A1557" s="39" t="str">
        <f>_xlfn.CONCAT(Table4[[#This Row],[Order]],"-",Table4[[#This Row],[Line]])</f>
        <v>77742-1</v>
      </c>
      <c r="B1557" s="5">
        <v>43468</v>
      </c>
      <c r="C1557" s="8">
        <v>77742</v>
      </c>
      <c r="D1557" s="3" t="s">
        <v>3216</v>
      </c>
      <c r="E1557" s="8">
        <v>1</v>
      </c>
      <c r="F1557" s="8">
        <v>1</v>
      </c>
      <c r="G1557" s="3" t="s">
        <v>29</v>
      </c>
      <c r="H1557" s="8">
        <v>1</v>
      </c>
      <c r="I1557" s="43" t="b">
        <v>1</v>
      </c>
      <c r="J1557" s="43" t="b">
        <v>1</v>
      </c>
      <c r="K1557" t="s">
        <v>135</v>
      </c>
      <c r="L1557" s="43" t="b">
        <v>1</v>
      </c>
      <c r="M1557" s="43" t="b">
        <v>1</v>
      </c>
      <c r="N1557" s="43" t="b">
        <v>1</v>
      </c>
      <c r="O1557" t="s">
        <v>114</v>
      </c>
      <c r="P1557" t="s">
        <v>138</v>
      </c>
      <c r="Q1557" t="s">
        <v>114</v>
      </c>
      <c r="R1557" t="s">
        <v>114</v>
      </c>
      <c r="S1557" t="s">
        <v>114</v>
      </c>
      <c r="T1557" t="s">
        <v>114</v>
      </c>
      <c r="U1557" t="s">
        <v>114</v>
      </c>
      <c r="V1557" t="s">
        <v>114</v>
      </c>
      <c r="W1557" s="5">
        <v>43462</v>
      </c>
      <c r="X1557" s="3" t="s">
        <v>151</v>
      </c>
      <c r="Y1557" s="3" t="s">
        <v>4802</v>
      </c>
      <c r="Z1557" s="3" t="s">
        <v>3758</v>
      </c>
      <c r="AA1557" s="3" t="s">
        <v>114</v>
      </c>
      <c r="AB1557" s="3" t="s">
        <v>74</v>
      </c>
      <c r="AC1557" s="8">
        <v>12</v>
      </c>
      <c r="AD1557" s="3" t="s">
        <v>3215</v>
      </c>
      <c r="AE1557" s="3">
        <v>43458</v>
      </c>
      <c r="AF1557" s="3" t="s">
        <v>114</v>
      </c>
      <c r="AG1557" s="8">
        <v>2</v>
      </c>
      <c r="AH1557" s="3" t="s">
        <v>74</v>
      </c>
      <c r="AI1557" s="3" t="s">
        <v>1319</v>
      </c>
      <c r="AJ1557" t="s">
        <v>114</v>
      </c>
      <c r="AK1557" t="s">
        <v>114</v>
      </c>
      <c r="AL1557" t="s">
        <v>114</v>
      </c>
      <c r="AM1557" s="43" t="b">
        <v>1</v>
      </c>
      <c r="AN1557" s="3">
        <v>43465.46378125</v>
      </c>
      <c r="AO1557" s="3"/>
      <c r="AP1557" s="43" t="b">
        <v>1</v>
      </c>
      <c r="AQ1557" s="3" t="b">
        <v>0</v>
      </c>
    </row>
    <row r="1558" spans="1:43" x14ac:dyDescent="0.25">
      <c r="A1558" s="39" t="str">
        <f>_xlfn.CONCAT(Table4[[#This Row],[Order]],"-",Table4[[#This Row],[Line]])</f>
        <v>77743-1</v>
      </c>
      <c r="B1558" s="5">
        <v>43480</v>
      </c>
      <c r="C1558" s="8">
        <v>77743</v>
      </c>
      <c r="D1558" s="3" t="s">
        <v>2947</v>
      </c>
      <c r="E1558" s="8">
        <v>1</v>
      </c>
      <c r="F1558" s="8">
        <v>1</v>
      </c>
      <c r="G1558" s="3" t="s">
        <v>42</v>
      </c>
      <c r="H1558" s="8">
        <v>12</v>
      </c>
      <c r="I1558" s="43" t="b">
        <v>0</v>
      </c>
      <c r="J1558" s="43" t="b">
        <v>0</v>
      </c>
      <c r="K1558" t="s">
        <v>114</v>
      </c>
      <c r="L1558" s="43" t="b">
        <v>0</v>
      </c>
      <c r="M1558" s="43" t="b">
        <v>0</v>
      </c>
      <c r="N1558" s="43" t="b">
        <v>0</v>
      </c>
      <c r="O1558" t="s">
        <v>114</v>
      </c>
      <c r="P1558" t="s">
        <v>114</v>
      </c>
      <c r="Q1558" t="s">
        <v>114</v>
      </c>
      <c r="R1558" t="s">
        <v>114</v>
      </c>
      <c r="S1558" t="s">
        <v>114</v>
      </c>
      <c r="T1558" t="s">
        <v>114</v>
      </c>
      <c r="U1558" t="s">
        <v>114</v>
      </c>
      <c r="V1558" t="s">
        <v>114</v>
      </c>
      <c r="W1558" s="5">
        <v>43475</v>
      </c>
      <c r="X1558" s="3" t="s">
        <v>114</v>
      </c>
      <c r="Y1558" s="3"/>
      <c r="Z1558" s="3" t="s">
        <v>76</v>
      </c>
      <c r="AA1558" s="3" t="s">
        <v>114</v>
      </c>
      <c r="AB1558" s="3" t="s">
        <v>74</v>
      </c>
      <c r="AC1558" s="8">
        <v>15</v>
      </c>
      <c r="AD1558" s="3" t="s">
        <v>2946</v>
      </c>
      <c r="AE1558" s="3"/>
      <c r="AF1558" s="3" t="s">
        <v>114</v>
      </c>
      <c r="AG1558" s="8">
        <v>12</v>
      </c>
      <c r="AH1558" s="3" t="s">
        <v>74</v>
      </c>
      <c r="AI1558" s="3" t="s">
        <v>1320</v>
      </c>
      <c r="AJ1558" t="s">
        <v>114</v>
      </c>
      <c r="AK1558" t="s">
        <v>114</v>
      </c>
      <c r="AL1558" t="s">
        <v>114</v>
      </c>
      <c r="AM1558" s="43" t="b">
        <v>0</v>
      </c>
      <c r="AN1558" s="3"/>
      <c r="AO1558" s="3"/>
      <c r="AP1558" s="43" t="b">
        <v>0</v>
      </c>
      <c r="AQ1558" s="3" t="b">
        <v>0</v>
      </c>
    </row>
    <row r="1559" spans="1:43" x14ac:dyDescent="0.25">
      <c r="A1559" s="39" t="str">
        <f>_xlfn.CONCAT(Table4[[#This Row],[Order]],"-",Table4[[#This Row],[Line]])</f>
        <v>77746-1</v>
      </c>
      <c r="B1559" s="5">
        <v>43476</v>
      </c>
      <c r="C1559" s="8">
        <v>77746</v>
      </c>
      <c r="D1559" s="3" t="s">
        <v>4290</v>
      </c>
      <c r="E1559" s="8">
        <v>1</v>
      </c>
      <c r="F1559" s="8">
        <v>1</v>
      </c>
      <c r="G1559" s="3" t="s">
        <v>42</v>
      </c>
      <c r="H1559" s="8">
        <v>1</v>
      </c>
      <c r="I1559" s="43" t="b">
        <v>0</v>
      </c>
      <c r="J1559" s="43" t="b">
        <v>0</v>
      </c>
      <c r="K1559" t="s">
        <v>114</v>
      </c>
      <c r="L1559" s="43" t="b">
        <v>0</v>
      </c>
      <c r="M1559" s="43" t="b">
        <v>0</v>
      </c>
      <c r="N1559" s="43" t="b">
        <v>0</v>
      </c>
      <c r="O1559" t="s">
        <v>114</v>
      </c>
      <c r="P1559" t="s">
        <v>114</v>
      </c>
      <c r="Q1559" t="s">
        <v>114</v>
      </c>
      <c r="R1559" t="s">
        <v>114</v>
      </c>
      <c r="S1559" t="s">
        <v>114</v>
      </c>
      <c r="T1559" t="s">
        <v>114</v>
      </c>
      <c r="U1559" t="s">
        <v>114</v>
      </c>
      <c r="V1559" t="s">
        <v>114</v>
      </c>
      <c r="W1559" s="5">
        <v>43473</v>
      </c>
      <c r="X1559" s="3" t="s">
        <v>114</v>
      </c>
      <c r="Y1559" s="3"/>
      <c r="Z1559" s="3" t="s">
        <v>5927</v>
      </c>
      <c r="AA1559" s="3" t="s">
        <v>114</v>
      </c>
      <c r="AB1559" s="3" t="s">
        <v>74</v>
      </c>
      <c r="AC1559" s="8">
        <v>12</v>
      </c>
      <c r="AD1559" s="3" t="s">
        <v>4289</v>
      </c>
      <c r="AE1559" s="3"/>
      <c r="AF1559" s="3" t="s">
        <v>114</v>
      </c>
      <c r="AG1559" s="8">
        <v>1</v>
      </c>
      <c r="AH1559" s="3" t="s">
        <v>74</v>
      </c>
      <c r="AI1559" s="3" t="s">
        <v>1330</v>
      </c>
      <c r="AJ1559" t="s">
        <v>114</v>
      </c>
      <c r="AK1559" t="s">
        <v>114</v>
      </c>
      <c r="AL1559" t="s">
        <v>114</v>
      </c>
      <c r="AM1559" s="43" t="b">
        <v>0</v>
      </c>
      <c r="AN1559" s="3"/>
      <c r="AO1559" s="3"/>
      <c r="AP1559" s="43" t="b">
        <v>0</v>
      </c>
      <c r="AQ1559" s="3" t="b">
        <v>0</v>
      </c>
    </row>
    <row r="1560" spans="1:43" x14ac:dyDescent="0.25">
      <c r="A1560" s="39" t="str">
        <f>_xlfn.CONCAT(Table4[[#This Row],[Order]],"-",Table4[[#This Row],[Line]])</f>
        <v>77756-1</v>
      </c>
      <c r="B1560" s="5">
        <v>43481</v>
      </c>
      <c r="C1560" s="8">
        <v>77756</v>
      </c>
      <c r="D1560" s="3" t="s">
        <v>2883</v>
      </c>
      <c r="E1560" s="8">
        <v>1</v>
      </c>
      <c r="F1560" s="8">
        <v>1</v>
      </c>
      <c r="G1560" s="3" t="s">
        <v>42</v>
      </c>
      <c r="H1560" s="8">
        <v>1</v>
      </c>
      <c r="I1560" s="43" t="b">
        <v>0</v>
      </c>
      <c r="J1560" s="43" t="b">
        <v>0</v>
      </c>
      <c r="K1560" t="s">
        <v>114</v>
      </c>
      <c r="L1560" s="43" t="b">
        <v>0</v>
      </c>
      <c r="M1560" s="43" t="b">
        <v>0</v>
      </c>
      <c r="N1560" s="43" t="b">
        <v>0</v>
      </c>
      <c r="O1560" t="s">
        <v>114</v>
      </c>
      <c r="P1560" t="s">
        <v>114</v>
      </c>
      <c r="Q1560" t="s">
        <v>114</v>
      </c>
      <c r="R1560" t="s">
        <v>114</v>
      </c>
      <c r="S1560" t="s">
        <v>114</v>
      </c>
      <c r="T1560" t="s">
        <v>114</v>
      </c>
      <c r="U1560" t="s">
        <v>114</v>
      </c>
      <c r="V1560" t="s">
        <v>114</v>
      </c>
      <c r="W1560" s="5">
        <v>43476</v>
      </c>
      <c r="X1560" s="3" t="s">
        <v>114</v>
      </c>
      <c r="Y1560" s="3"/>
      <c r="Z1560" s="3" t="s">
        <v>4873</v>
      </c>
      <c r="AA1560" s="3" t="s">
        <v>114</v>
      </c>
      <c r="AB1560" s="3" t="s">
        <v>168</v>
      </c>
      <c r="AC1560" s="8">
        <v>12</v>
      </c>
      <c r="AD1560" s="3" t="s">
        <v>2882</v>
      </c>
      <c r="AE1560" s="3"/>
      <c r="AF1560" s="3" t="s">
        <v>114</v>
      </c>
      <c r="AG1560" s="8">
        <v>1</v>
      </c>
      <c r="AH1560" s="3" t="s">
        <v>79</v>
      </c>
      <c r="AI1560" s="3" t="s">
        <v>1324</v>
      </c>
      <c r="AJ1560" t="s">
        <v>114</v>
      </c>
      <c r="AK1560" t="s">
        <v>114</v>
      </c>
      <c r="AL1560" t="s">
        <v>114</v>
      </c>
      <c r="AM1560" s="43" t="b">
        <v>0</v>
      </c>
      <c r="AN1560" s="3"/>
      <c r="AO1560" s="3"/>
      <c r="AP1560" s="43" t="b">
        <v>0</v>
      </c>
      <c r="AQ1560" s="3" t="b">
        <v>0</v>
      </c>
    </row>
    <row r="1561" spans="1:43" x14ac:dyDescent="0.25">
      <c r="A1561" s="39" t="str">
        <f>_xlfn.CONCAT(Table4[[#This Row],[Order]],"-",Table4[[#This Row],[Line]])</f>
        <v>77757-2</v>
      </c>
      <c r="B1561" s="1">
        <v>43468</v>
      </c>
      <c r="C1561" s="10">
        <v>77757</v>
      </c>
      <c r="D1561" s="7" t="s">
        <v>2915</v>
      </c>
      <c r="E1561" s="10">
        <v>2</v>
      </c>
      <c r="F1561" s="10">
        <v>1</v>
      </c>
      <c r="G1561" s="7" t="s">
        <v>165</v>
      </c>
      <c r="H1561" s="10">
        <v>1</v>
      </c>
      <c r="I1561" s="43" t="b">
        <v>1</v>
      </c>
      <c r="J1561" s="43" t="b">
        <v>0</v>
      </c>
      <c r="K1561" t="s">
        <v>135</v>
      </c>
      <c r="L1561" s="43" t="b">
        <v>0</v>
      </c>
      <c r="M1561" s="43" t="b">
        <v>1</v>
      </c>
      <c r="N1561" s="43" t="b">
        <v>1</v>
      </c>
      <c r="O1561" t="s">
        <v>114</v>
      </c>
      <c r="P1561" t="s">
        <v>114</v>
      </c>
      <c r="Q1561" t="s">
        <v>114</v>
      </c>
      <c r="R1561" t="s">
        <v>114</v>
      </c>
      <c r="S1561" t="s">
        <v>114</v>
      </c>
      <c r="T1561" t="s">
        <v>114</v>
      </c>
      <c r="U1561" t="s">
        <v>114</v>
      </c>
      <c r="V1561" t="s">
        <v>114</v>
      </c>
      <c r="W1561" s="5">
        <v>43462</v>
      </c>
      <c r="X1561" s="7" t="s">
        <v>151</v>
      </c>
      <c r="Y1561" s="7"/>
      <c r="Z1561" s="7" t="s">
        <v>3535</v>
      </c>
      <c r="AA1561" s="7" t="s">
        <v>114</v>
      </c>
      <c r="AB1561" s="7" t="s">
        <v>112</v>
      </c>
      <c r="AC1561" s="10">
        <v>12</v>
      </c>
      <c r="AD1561" s="7" t="s">
        <v>2914</v>
      </c>
      <c r="AE1561" s="7"/>
      <c r="AF1561" s="7" t="s">
        <v>114</v>
      </c>
      <c r="AG1561" s="10">
        <v>1</v>
      </c>
      <c r="AH1561" s="3" t="s">
        <v>180</v>
      </c>
      <c r="AI1561" s="3" t="s">
        <v>1321</v>
      </c>
      <c r="AJ1561" t="s">
        <v>114</v>
      </c>
      <c r="AK1561" t="s">
        <v>114</v>
      </c>
      <c r="AL1561" t="s">
        <v>114</v>
      </c>
      <c r="AM1561" s="43" t="b">
        <v>0</v>
      </c>
      <c r="AN1561" s="3"/>
      <c r="AO1561" s="3"/>
      <c r="AP1561" s="43" t="b">
        <v>0</v>
      </c>
      <c r="AQ1561" s="3" t="b">
        <v>0</v>
      </c>
    </row>
    <row r="1562" spans="1:43" x14ac:dyDescent="0.25">
      <c r="A1562" s="39" t="str">
        <f>_xlfn.CONCAT(Table4[[#This Row],[Order]],"-",Table4[[#This Row],[Line]])</f>
        <v>77762-2</v>
      </c>
      <c r="B1562" s="5">
        <v>43475</v>
      </c>
      <c r="C1562" s="8">
        <v>77762</v>
      </c>
      <c r="D1562" s="3" t="s">
        <v>3860</v>
      </c>
      <c r="E1562" s="8">
        <v>2</v>
      </c>
      <c r="F1562" s="8">
        <v>1</v>
      </c>
      <c r="G1562" s="3" t="s">
        <v>165</v>
      </c>
      <c r="H1562" s="8">
        <v>3</v>
      </c>
      <c r="I1562" s="43" t="b">
        <v>1</v>
      </c>
      <c r="J1562" s="43" t="b">
        <v>0</v>
      </c>
      <c r="K1562" t="s">
        <v>114</v>
      </c>
      <c r="L1562" s="43" t="b">
        <v>0</v>
      </c>
      <c r="M1562" s="43" t="b">
        <v>0</v>
      </c>
      <c r="N1562" s="43" t="b">
        <v>1</v>
      </c>
      <c r="O1562" t="s">
        <v>114</v>
      </c>
      <c r="P1562" t="s">
        <v>114</v>
      </c>
      <c r="Q1562" t="s">
        <v>114</v>
      </c>
      <c r="R1562" t="s">
        <v>114</v>
      </c>
      <c r="S1562" t="s">
        <v>114</v>
      </c>
      <c r="T1562" t="s">
        <v>114</v>
      </c>
      <c r="U1562" t="s">
        <v>114</v>
      </c>
      <c r="V1562" t="s">
        <v>114</v>
      </c>
      <c r="W1562" s="5">
        <v>43472</v>
      </c>
      <c r="X1562" s="3" t="s">
        <v>151</v>
      </c>
      <c r="Y1562" s="3"/>
      <c r="Z1562" s="3" t="s">
        <v>110</v>
      </c>
      <c r="AA1562" s="3" t="s">
        <v>114</v>
      </c>
      <c r="AB1562" s="3" t="s">
        <v>74</v>
      </c>
      <c r="AC1562" s="8">
        <v>12</v>
      </c>
      <c r="AD1562" s="3" t="s">
        <v>3859</v>
      </c>
      <c r="AE1562" s="3"/>
      <c r="AF1562" s="3" t="s">
        <v>114</v>
      </c>
      <c r="AG1562" s="8">
        <v>3</v>
      </c>
      <c r="AH1562" s="3" t="s">
        <v>74</v>
      </c>
      <c r="AI1562" s="3" t="s">
        <v>1320</v>
      </c>
      <c r="AJ1562" t="s">
        <v>114</v>
      </c>
      <c r="AK1562" t="s">
        <v>114</v>
      </c>
      <c r="AL1562" t="s">
        <v>114</v>
      </c>
      <c r="AM1562" s="43" t="b">
        <v>0</v>
      </c>
      <c r="AN1562" s="3"/>
      <c r="AO1562" s="3"/>
      <c r="AP1562" s="43" t="b">
        <v>0</v>
      </c>
      <c r="AQ1562" s="3" t="b">
        <v>0</v>
      </c>
    </row>
    <row r="1563" spans="1:43" x14ac:dyDescent="0.25">
      <c r="A1563" s="39" t="str">
        <f>_xlfn.CONCAT(Table4[[#This Row],[Order]],"-",Table4[[#This Row],[Line]])</f>
        <v>77766-1</v>
      </c>
      <c r="B1563" s="5">
        <v>43475</v>
      </c>
      <c r="C1563" s="8">
        <v>77766</v>
      </c>
      <c r="D1563" s="3" t="s">
        <v>4276</v>
      </c>
      <c r="E1563" s="8">
        <v>1</v>
      </c>
      <c r="F1563" s="8">
        <v>1</v>
      </c>
      <c r="G1563" s="3" t="s">
        <v>42</v>
      </c>
      <c r="H1563" s="8">
        <v>1</v>
      </c>
      <c r="I1563" s="43" t="b">
        <v>0</v>
      </c>
      <c r="J1563" s="43" t="b">
        <v>0</v>
      </c>
      <c r="K1563" t="s">
        <v>114</v>
      </c>
      <c r="L1563" s="43" t="b">
        <v>0</v>
      </c>
      <c r="M1563" s="43" t="b">
        <v>0</v>
      </c>
      <c r="N1563" s="43" t="b">
        <v>0</v>
      </c>
      <c r="O1563" t="s">
        <v>114</v>
      </c>
      <c r="P1563" t="s">
        <v>114</v>
      </c>
      <c r="Q1563" t="s">
        <v>114</v>
      </c>
      <c r="R1563" t="s">
        <v>114</v>
      </c>
      <c r="S1563" t="s">
        <v>114</v>
      </c>
      <c r="T1563" t="s">
        <v>114</v>
      </c>
      <c r="U1563" t="s">
        <v>114</v>
      </c>
      <c r="V1563" t="s">
        <v>114</v>
      </c>
      <c r="W1563" s="5">
        <v>43472</v>
      </c>
      <c r="X1563" s="3" t="s">
        <v>151</v>
      </c>
      <c r="Y1563" s="3"/>
      <c r="Z1563" s="3" t="s">
        <v>4829</v>
      </c>
      <c r="AA1563" s="3" t="s">
        <v>114</v>
      </c>
      <c r="AB1563" s="3" t="s">
        <v>74</v>
      </c>
      <c r="AC1563" s="8">
        <v>12</v>
      </c>
      <c r="AD1563" s="3" t="s">
        <v>160</v>
      </c>
      <c r="AE1563" s="3"/>
      <c r="AF1563" s="3" t="s">
        <v>114</v>
      </c>
      <c r="AG1563" s="8">
        <v>1</v>
      </c>
      <c r="AH1563" s="3" t="s">
        <v>74</v>
      </c>
      <c r="AI1563" s="3" t="s">
        <v>1336</v>
      </c>
      <c r="AJ1563" t="s">
        <v>114</v>
      </c>
      <c r="AK1563" t="s">
        <v>114</v>
      </c>
      <c r="AL1563" t="s">
        <v>114</v>
      </c>
      <c r="AM1563" s="43" t="b">
        <v>0</v>
      </c>
      <c r="AN1563" s="3"/>
      <c r="AO1563" s="3"/>
      <c r="AP1563" s="43" t="b">
        <v>0</v>
      </c>
      <c r="AQ1563" s="3" t="b">
        <v>0</v>
      </c>
    </row>
    <row r="1564" spans="1:43" x14ac:dyDescent="0.25">
      <c r="A1564" s="39" t="str">
        <f>_xlfn.CONCAT(Table4[[#This Row],[Order]],"-",Table4[[#This Row],[Line]])</f>
        <v>77768-1</v>
      </c>
      <c r="B1564" s="5">
        <v>43474</v>
      </c>
      <c r="C1564" s="8">
        <v>77768</v>
      </c>
      <c r="D1564" s="3" t="s">
        <v>3543</v>
      </c>
      <c r="E1564" s="8">
        <v>1</v>
      </c>
      <c r="F1564" s="8">
        <v>1</v>
      </c>
      <c r="G1564" s="3" t="s">
        <v>165</v>
      </c>
      <c r="H1564" s="8">
        <v>1</v>
      </c>
      <c r="I1564" s="43" t="b">
        <v>1</v>
      </c>
      <c r="J1564" s="43" t="b">
        <v>0</v>
      </c>
      <c r="K1564" t="s">
        <v>114</v>
      </c>
      <c r="L1564" s="43" t="b">
        <v>0</v>
      </c>
      <c r="M1564" s="43" t="b">
        <v>0</v>
      </c>
      <c r="N1564" s="43" t="b">
        <v>1</v>
      </c>
      <c r="O1564" t="s">
        <v>114</v>
      </c>
      <c r="P1564" t="s">
        <v>114</v>
      </c>
      <c r="Q1564" t="s">
        <v>114</v>
      </c>
      <c r="R1564" t="s">
        <v>114</v>
      </c>
      <c r="S1564" t="s">
        <v>114</v>
      </c>
      <c r="T1564" t="s">
        <v>114</v>
      </c>
      <c r="U1564" t="s">
        <v>114</v>
      </c>
      <c r="V1564" t="s">
        <v>114</v>
      </c>
      <c r="W1564" s="5">
        <v>43469</v>
      </c>
      <c r="X1564" s="3" t="s">
        <v>151</v>
      </c>
      <c r="Y1564" s="3"/>
      <c r="Z1564" s="3" t="s">
        <v>48</v>
      </c>
      <c r="AA1564" s="3" t="s">
        <v>114</v>
      </c>
      <c r="AB1564" s="3" t="s">
        <v>74</v>
      </c>
      <c r="AC1564" s="8">
        <v>12</v>
      </c>
      <c r="AD1564" s="3" t="s">
        <v>2233</v>
      </c>
      <c r="AE1564" s="3"/>
      <c r="AF1564" s="3" t="s">
        <v>114</v>
      </c>
      <c r="AG1564" s="8">
        <v>1</v>
      </c>
      <c r="AH1564" s="3" t="s">
        <v>74</v>
      </c>
      <c r="AI1564" s="3" t="s">
        <v>1336</v>
      </c>
      <c r="AJ1564" t="s">
        <v>114</v>
      </c>
      <c r="AK1564" t="s">
        <v>114</v>
      </c>
      <c r="AL1564" t="s">
        <v>114</v>
      </c>
      <c r="AM1564" s="43" t="b">
        <v>0</v>
      </c>
      <c r="AN1564" s="3"/>
      <c r="AO1564" s="3"/>
      <c r="AP1564" s="43" t="b">
        <v>0</v>
      </c>
      <c r="AQ1564" s="3" t="b">
        <v>0</v>
      </c>
    </row>
    <row r="1565" spans="1:43" x14ac:dyDescent="0.25">
      <c r="A1565" s="39" t="str">
        <f>_xlfn.CONCAT(Table4[[#This Row],[Order]],"-",Table4[[#This Row],[Line]])</f>
        <v>77772-1</v>
      </c>
      <c r="B1565" s="5">
        <v>43474</v>
      </c>
      <c r="C1565" s="8">
        <v>77772</v>
      </c>
      <c r="D1565" s="3" t="s">
        <v>5100</v>
      </c>
      <c r="E1565" s="8">
        <v>1</v>
      </c>
      <c r="F1565" s="8">
        <v>1</v>
      </c>
      <c r="G1565" s="3" t="s">
        <v>165</v>
      </c>
      <c r="H1565" s="8">
        <v>2</v>
      </c>
      <c r="I1565" s="43" t="b">
        <v>1</v>
      </c>
      <c r="J1565" s="43" t="b">
        <v>0</v>
      </c>
      <c r="K1565" t="s">
        <v>135</v>
      </c>
      <c r="L1565" s="43" t="b">
        <v>0</v>
      </c>
      <c r="M1565" s="43" t="b">
        <v>0</v>
      </c>
      <c r="N1565" s="43" t="b">
        <v>1</v>
      </c>
      <c r="O1565" t="s">
        <v>114</v>
      </c>
      <c r="P1565" t="s">
        <v>114</v>
      </c>
      <c r="Q1565" t="s">
        <v>114</v>
      </c>
      <c r="R1565" t="s">
        <v>114</v>
      </c>
      <c r="S1565" t="s">
        <v>114</v>
      </c>
      <c r="T1565" t="s">
        <v>114</v>
      </c>
      <c r="U1565" t="s">
        <v>114</v>
      </c>
      <c r="V1565" t="s">
        <v>114</v>
      </c>
      <c r="W1565" s="5">
        <v>43469</v>
      </c>
      <c r="X1565" s="3" t="s">
        <v>114</v>
      </c>
      <c r="Y1565" s="3"/>
      <c r="Z1565" s="3" t="s">
        <v>5101</v>
      </c>
      <c r="AA1565" s="3" t="s">
        <v>114</v>
      </c>
      <c r="AB1565" s="3" t="s">
        <v>112</v>
      </c>
      <c r="AC1565" s="8">
        <v>12</v>
      </c>
      <c r="AD1565" s="3" t="s">
        <v>5102</v>
      </c>
      <c r="AE1565" s="3"/>
      <c r="AF1565" s="3" t="s">
        <v>114</v>
      </c>
      <c r="AG1565" s="8">
        <v>2</v>
      </c>
      <c r="AH1565" s="3" t="s">
        <v>74</v>
      </c>
      <c r="AI1565" s="3" t="s">
        <v>1334</v>
      </c>
      <c r="AJ1565" t="s">
        <v>114</v>
      </c>
      <c r="AK1565" t="s">
        <v>114</v>
      </c>
      <c r="AL1565" t="s">
        <v>114</v>
      </c>
      <c r="AM1565" s="43" t="b">
        <v>0</v>
      </c>
      <c r="AN1565" s="3"/>
      <c r="AO1565" s="3"/>
      <c r="AP1565" s="43" t="b">
        <v>0</v>
      </c>
      <c r="AQ1565" s="3" t="b">
        <v>0</v>
      </c>
    </row>
    <row r="1566" spans="1:43" x14ac:dyDescent="0.25">
      <c r="A1566" s="39" t="str">
        <f>_xlfn.CONCAT(Table4[[#This Row],[Order]],"-",Table4[[#This Row],[Line]])</f>
        <v>77777-1</v>
      </c>
      <c r="B1566" s="5">
        <v>43476</v>
      </c>
      <c r="C1566" s="8">
        <v>77777</v>
      </c>
      <c r="D1566" s="3" t="s">
        <v>4139</v>
      </c>
      <c r="E1566" s="8">
        <v>1</v>
      </c>
      <c r="F1566" s="8">
        <v>1</v>
      </c>
      <c r="G1566" s="3" t="s">
        <v>42</v>
      </c>
      <c r="H1566" s="8">
        <v>10</v>
      </c>
      <c r="I1566" s="43" t="b">
        <v>0</v>
      </c>
      <c r="J1566" s="43" t="b">
        <v>0</v>
      </c>
      <c r="K1566" t="s">
        <v>114</v>
      </c>
      <c r="L1566" s="43" t="b">
        <v>0</v>
      </c>
      <c r="M1566" s="43" t="b">
        <v>0</v>
      </c>
      <c r="N1566" s="43" t="b">
        <v>0</v>
      </c>
      <c r="O1566" t="s">
        <v>114</v>
      </c>
      <c r="P1566" t="s">
        <v>114</v>
      </c>
      <c r="Q1566" t="s">
        <v>114</v>
      </c>
      <c r="R1566" t="s">
        <v>114</v>
      </c>
      <c r="S1566" t="s">
        <v>114</v>
      </c>
      <c r="T1566" t="s">
        <v>114</v>
      </c>
      <c r="U1566" t="s">
        <v>114</v>
      </c>
      <c r="V1566" t="s">
        <v>114</v>
      </c>
      <c r="W1566" s="5">
        <v>43473</v>
      </c>
      <c r="X1566" s="3" t="s">
        <v>151</v>
      </c>
      <c r="Y1566" s="3"/>
      <c r="Z1566" s="3" t="s">
        <v>25</v>
      </c>
      <c r="AA1566" s="3" t="s">
        <v>114</v>
      </c>
      <c r="AB1566" s="3" t="s">
        <v>74</v>
      </c>
      <c r="AC1566" s="8">
        <v>12</v>
      </c>
      <c r="AD1566" s="3" t="s">
        <v>4138</v>
      </c>
      <c r="AE1566" s="3"/>
      <c r="AF1566" s="3" t="s">
        <v>114</v>
      </c>
      <c r="AG1566" s="8">
        <v>10</v>
      </c>
      <c r="AH1566" s="3" t="s">
        <v>74</v>
      </c>
      <c r="AI1566" s="3" t="s">
        <v>1333</v>
      </c>
      <c r="AJ1566" t="s">
        <v>114</v>
      </c>
      <c r="AK1566" t="s">
        <v>114</v>
      </c>
      <c r="AL1566" t="s">
        <v>114</v>
      </c>
      <c r="AM1566" s="43" t="b">
        <v>0</v>
      </c>
      <c r="AN1566" s="3"/>
      <c r="AO1566" s="3"/>
      <c r="AP1566" s="43" t="b">
        <v>0</v>
      </c>
      <c r="AQ1566" s="3" t="b">
        <v>0</v>
      </c>
    </row>
    <row r="1567" spans="1:43" x14ac:dyDescent="0.25">
      <c r="A1567" s="39" t="str">
        <f>_xlfn.CONCAT(Table4[[#This Row],[Order]],"-",Table4[[#This Row],[Line]])</f>
        <v>77777-2</v>
      </c>
      <c r="B1567" s="5">
        <v>43476</v>
      </c>
      <c r="C1567" s="8">
        <v>77777</v>
      </c>
      <c r="D1567" s="3" t="s">
        <v>4142</v>
      </c>
      <c r="E1567" s="8">
        <v>2</v>
      </c>
      <c r="F1567" s="8">
        <v>1</v>
      </c>
      <c r="G1567" s="3" t="s">
        <v>42</v>
      </c>
      <c r="H1567" s="8">
        <v>1</v>
      </c>
      <c r="I1567" s="43" t="b">
        <v>0</v>
      </c>
      <c r="J1567" s="43" t="b">
        <v>0</v>
      </c>
      <c r="K1567" t="s">
        <v>114</v>
      </c>
      <c r="L1567" s="43" t="b">
        <v>0</v>
      </c>
      <c r="M1567" s="43" t="b">
        <v>0</v>
      </c>
      <c r="N1567" s="43" t="b">
        <v>0</v>
      </c>
      <c r="O1567" t="s">
        <v>114</v>
      </c>
      <c r="P1567" t="s">
        <v>114</v>
      </c>
      <c r="Q1567" t="s">
        <v>114</v>
      </c>
      <c r="R1567" t="s">
        <v>114</v>
      </c>
      <c r="S1567" t="s">
        <v>114</v>
      </c>
      <c r="T1567" t="s">
        <v>114</v>
      </c>
      <c r="U1567" t="s">
        <v>114</v>
      </c>
      <c r="V1567" t="s">
        <v>114</v>
      </c>
      <c r="W1567" s="5">
        <v>43473</v>
      </c>
      <c r="X1567" s="3" t="s">
        <v>151</v>
      </c>
      <c r="Y1567" s="3"/>
      <c r="Z1567" s="3" t="s">
        <v>4841</v>
      </c>
      <c r="AA1567" s="3" t="s">
        <v>114</v>
      </c>
      <c r="AB1567" s="3" t="s">
        <v>74</v>
      </c>
      <c r="AC1567" s="8">
        <v>12</v>
      </c>
      <c r="AD1567" s="3" t="s">
        <v>84</v>
      </c>
      <c r="AE1567" s="3"/>
      <c r="AF1567" s="3" t="s">
        <v>114</v>
      </c>
      <c r="AG1567" s="8">
        <v>1</v>
      </c>
      <c r="AH1567" s="3" t="s">
        <v>74</v>
      </c>
      <c r="AI1567" s="3" t="s">
        <v>1333</v>
      </c>
      <c r="AJ1567" t="s">
        <v>114</v>
      </c>
      <c r="AK1567" t="s">
        <v>114</v>
      </c>
      <c r="AL1567" t="s">
        <v>114</v>
      </c>
      <c r="AM1567" s="43" t="b">
        <v>0</v>
      </c>
      <c r="AN1567" s="3"/>
      <c r="AO1567" s="3"/>
      <c r="AP1567" s="43" t="b">
        <v>0</v>
      </c>
      <c r="AQ1567" s="3" t="b">
        <v>0</v>
      </c>
    </row>
    <row r="1568" spans="1:43" x14ac:dyDescent="0.25">
      <c r="A1568" s="39" t="str">
        <f>_xlfn.CONCAT(Table4[[#This Row],[Order]],"-",Table4[[#This Row],[Line]])</f>
        <v>77777-3</v>
      </c>
      <c r="B1568" s="5">
        <v>43476</v>
      </c>
      <c r="C1568" s="8">
        <v>77777</v>
      </c>
      <c r="D1568" s="3" t="s">
        <v>4143</v>
      </c>
      <c r="E1568" s="8">
        <v>3</v>
      </c>
      <c r="F1568" s="8">
        <v>1</v>
      </c>
      <c r="G1568" s="3" t="s">
        <v>42</v>
      </c>
      <c r="H1568" s="8">
        <v>1</v>
      </c>
      <c r="I1568" s="43" t="b">
        <v>0</v>
      </c>
      <c r="J1568" s="43" t="b">
        <v>0</v>
      </c>
      <c r="K1568" t="s">
        <v>114</v>
      </c>
      <c r="L1568" s="43" t="b">
        <v>0</v>
      </c>
      <c r="M1568" s="43" t="b">
        <v>0</v>
      </c>
      <c r="N1568" s="43" t="b">
        <v>0</v>
      </c>
      <c r="O1568" t="s">
        <v>114</v>
      </c>
      <c r="P1568" t="s">
        <v>114</v>
      </c>
      <c r="Q1568" t="s">
        <v>114</v>
      </c>
      <c r="R1568" t="s">
        <v>114</v>
      </c>
      <c r="S1568" t="s">
        <v>114</v>
      </c>
      <c r="T1568" t="s">
        <v>114</v>
      </c>
      <c r="U1568" t="s">
        <v>114</v>
      </c>
      <c r="V1568" t="s">
        <v>114</v>
      </c>
      <c r="W1568" s="5">
        <v>43473</v>
      </c>
      <c r="X1568" s="3" t="s">
        <v>151</v>
      </c>
      <c r="Y1568" s="3"/>
      <c r="Z1568" s="3" t="s">
        <v>196</v>
      </c>
      <c r="AA1568" s="3" t="s">
        <v>114</v>
      </c>
      <c r="AB1568" s="3" t="s">
        <v>74</v>
      </c>
      <c r="AC1568" s="8">
        <v>12</v>
      </c>
      <c r="AD1568" s="3" t="s">
        <v>1143</v>
      </c>
      <c r="AE1568" s="3"/>
      <c r="AF1568" s="3" t="s">
        <v>114</v>
      </c>
      <c r="AG1568" s="8">
        <v>1</v>
      </c>
      <c r="AH1568" s="3" t="s">
        <v>74</v>
      </c>
      <c r="AI1568" s="3" t="s">
        <v>1333</v>
      </c>
      <c r="AJ1568" t="s">
        <v>114</v>
      </c>
      <c r="AK1568" t="s">
        <v>114</v>
      </c>
      <c r="AL1568" t="s">
        <v>114</v>
      </c>
      <c r="AM1568" s="43" t="b">
        <v>0</v>
      </c>
      <c r="AN1568" s="3"/>
      <c r="AO1568" s="3"/>
      <c r="AP1568" s="43" t="b">
        <v>0</v>
      </c>
      <c r="AQ1568" s="3" t="b">
        <v>0</v>
      </c>
    </row>
    <row r="1569" spans="1:43" x14ac:dyDescent="0.25">
      <c r="A1569" s="39" t="str">
        <f>_xlfn.CONCAT(Table4[[#This Row],[Order]],"-",Table4[[#This Row],[Line]])</f>
        <v>77784-1</v>
      </c>
      <c r="B1569" s="5">
        <v>43539</v>
      </c>
      <c r="C1569" s="8">
        <v>77784</v>
      </c>
      <c r="D1569" s="3" t="s">
        <v>3439</v>
      </c>
      <c r="E1569" s="8">
        <v>1</v>
      </c>
      <c r="F1569" s="8">
        <v>1</v>
      </c>
      <c r="G1569" s="3" t="s">
        <v>42</v>
      </c>
      <c r="H1569" s="8">
        <v>1</v>
      </c>
      <c r="I1569" s="43" t="b">
        <v>0</v>
      </c>
      <c r="J1569" s="43" t="b">
        <v>0</v>
      </c>
      <c r="K1569" t="s">
        <v>114</v>
      </c>
      <c r="L1569" s="43" t="b">
        <v>0</v>
      </c>
      <c r="M1569" s="43" t="b">
        <v>0</v>
      </c>
      <c r="N1569" s="43" t="b">
        <v>0</v>
      </c>
      <c r="O1569" t="s">
        <v>114</v>
      </c>
      <c r="P1569" t="s">
        <v>114</v>
      </c>
      <c r="Q1569" t="s">
        <v>114</v>
      </c>
      <c r="R1569" t="s">
        <v>114</v>
      </c>
      <c r="S1569" t="s">
        <v>114</v>
      </c>
      <c r="T1569" t="s">
        <v>114</v>
      </c>
      <c r="U1569" t="s">
        <v>114</v>
      </c>
      <c r="V1569" t="s">
        <v>114</v>
      </c>
      <c r="W1569" s="5">
        <v>43536</v>
      </c>
      <c r="X1569" s="3" t="s">
        <v>114</v>
      </c>
      <c r="Y1569" s="3"/>
      <c r="Z1569" s="3" t="s">
        <v>1289</v>
      </c>
      <c r="AA1569" s="3" t="s">
        <v>114</v>
      </c>
      <c r="AB1569" s="3" t="s">
        <v>74</v>
      </c>
      <c r="AC1569" s="8">
        <v>12</v>
      </c>
      <c r="AD1569" s="3" t="s">
        <v>1219</v>
      </c>
      <c r="AE1569" s="3"/>
      <c r="AF1569" s="3" t="s">
        <v>114</v>
      </c>
      <c r="AG1569" s="8">
        <v>1</v>
      </c>
      <c r="AH1569" s="3" t="s">
        <v>74</v>
      </c>
      <c r="AI1569" s="3" t="s">
        <v>1327</v>
      </c>
      <c r="AJ1569" t="s">
        <v>114</v>
      </c>
      <c r="AK1569" t="s">
        <v>114</v>
      </c>
      <c r="AL1569" t="s">
        <v>114</v>
      </c>
      <c r="AM1569" s="43" t="b">
        <v>0</v>
      </c>
      <c r="AN1569" s="3"/>
      <c r="AO1569" s="3"/>
      <c r="AP1569" s="43" t="b">
        <v>0</v>
      </c>
      <c r="AQ1569" s="3" t="b">
        <v>0</v>
      </c>
    </row>
    <row r="1570" spans="1:43" x14ac:dyDescent="0.25">
      <c r="A1570" s="39" t="str">
        <f>_xlfn.CONCAT(Table4[[#This Row],[Order]],"-",Table4[[#This Row],[Line]])</f>
        <v>77786-1</v>
      </c>
      <c r="B1570" s="5">
        <v>43475</v>
      </c>
      <c r="C1570" s="8">
        <v>77786</v>
      </c>
      <c r="D1570" s="3" t="s">
        <v>3474</v>
      </c>
      <c r="E1570" s="8">
        <v>1</v>
      </c>
      <c r="F1570" s="8">
        <v>1</v>
      </c>
      <c r="G1570" s="3" t="s">
        <v>165</v>
      </c>
      <c r="H1570" s="8">
        <v>4</v>
      </c>
      <c r="I1570" s="43" t="b">
        <v>1</v>
      </c>
      <c r="J1570" s="43" t="b">
        <v>0</v>
      </c>
      <c r="K1570" t="s">
        <v>114</v>
      </c>
      <c r="L1570" s="43" t="b">
        <v>0</v>
      </c>
      <c r="M1570" s="43" t="b">
        <v>0</v>
      </c>
      <c r="N1570" s="43" t="b">
        <v>1</v>
      </c>
      <c r="O1570" t="s">
        <v>114</v>
      </c>
      <c r="P1570" t="s">
        <v>114</v>
      </c>
      <c r="Q1570" t="s">
        <v>114</v>
      </c>
      <c r="R1570" t="s">
        <v>114</v>
      </c>
      <c r="S1570" t="s">
        <v>114</v>
      </c>
      <c r="T1570" t="s">
        <v>114</v>
      </c>
      <c r="U1570" t="s">
        <v>114</v>
      </c>
      <c r="V1570" t="s">
        <v>114</v>
      </c>
      <c r="W1570" s="5">
        <v>43472</v>
      </c>
      <c r="X1570" s="3" t="s">
        <v>114</v>
      </c>
      <c r="Y1570" s="3"/>
      <c r="Z1570" s="3" t="s">
        <v>945</v>
      </c>
      <c r="AA1570" s="3" t="s">
        <v>114</v>
      </c>
      <c r="AB1570" s="3" t="s">
        <v>74</v>
      </c>
      <c r="AC1570" s="8">
        <v>12</v>
      </c>
      <c r="AD1570" s="3" t="s">
        <v>78</v>
      </c>
      <c r="AE1570" s="3"/>
      <c r="AF1570" s="3" t="s">
        <v>114</v>
      </c>
      <c r="AG1570" s="8">
        <v>4</v>
      </c>
      <c r="AH1570" s="3" t="s">
        <v>74</v>
      </c>
      <c r="AI1570" s="3" t="s">
        <v>1319</v>
      </c>
      <c r="AJ1570" t="s">
        <v>114</v>
      </c>
      <c r="AK1570" t="s">
        <v>114</v>
      </c>
      <c r="AL1570" t="s">
        <v>114</v>
      </c>
      <c r="AM1570" s="43" t="b">
        <v>0</v>
      </c>
      <c r="AN1570" s="3"/>
      <c r="AO1570" s="3"/>
      <c r="AP1570" s="43" t="b">
        <v>0</v>
      </c>
      <c r="AQ1570" s="3" t="b">
        <v>0</v>
      </c>
    </row>
    <row r="1571" spans="1:43" x14ac:dyDescent="0.25">
      <c r="A1571" s="39" t="str">
        <f>_xlfn.CONCAT(Table4[[#This Row],[Order]],"-",Table4[[#This Row],[Line]])</f>
        <v>77787-1</v>
      </c>
      <c r="B1571" s="5">
        <v>43476</v>
      </c>
      <c r="C1571" s="8">
        <v>77787</v>
      </c>
      <c r="D1571" s="3" t="s">
        <v>5039</v>
      </c>
      <c r="E1571" s="8">
        <v>1</v>
      </c>
      <c r="F1571" s="8">
        <v>1</v>
      </c>
      <c r="G1571" s="3" t="s">
        <v>165</v>
      </c>
      <c r="H1571" s="8">
        <v>42</v>
      </c>
      <c r="I1571" s="43" t="b">
        <v>1</v>
      </c>
      <c r="J1571" s="43" t="b">
        <v>0</v>
      </c>
      <c r="K1571" t="s">
        <v>114</v>
      </c>
      <c r="L1571" s="43" t="b">
        <v>0</v>
      </c>
      <c r="M1571" s="43" t="b">
        <v>0</v>
      </c>
      <c r="N1571" s="43" t="b">
        <v>0</v>
      </c>
      <c r="O1571" t="s">
        <v>114</v>
      </c>
      <c r="P1571" t="s">
        <v>114</v>
      </c>
      <c r="Q1571" t="s">
        <v>114</v>
      </c>
      <c r="R1571" t="s">
        <v>114</v>
      </c>
      <c r="S1571" t="s">
        <v>114</v>
      </c>
      <c r="T1571" t="s">
        <v>114</v>
      </c>
      <c r="U1571" t="s">
        <v>114</v>
      </c>
      <c r="V1571" t="s">
        <v>114</v>
      </c>
      <c r="W1571" s="5">
        <v>43473</v>
      </c>
      <c r="X1571" s="3" t="s">
        <v>151</v>
      </c>
      <c r="Y1571" s="3"/>
      <c r="Z1571" s="3" t="s">
        <v>1102</v>
      </c>
      <c r="AA1571" s="3" t="s">
        <v>114</v>
      </c>
      <c r="AB1571" s="3" t="s">
        <v>74</v>
      </c>
      <c r="AC1571" s="8">
        <v>15</v>
      </c>
      <c r="AD1571" s="3" t="s">
        <v>5038</v>
      </c>
      <c r="AE1571" s="3"/>
      <c r="AF1571" s="3" t="s">
        <v>114</v>
      </c>
      <c r="AG1571" s="8">
        <v>42</v>
      </c>
      <c r="AH1571" s="3" t="s">
        <v>74</v>
      </c>
      <c r="AI1571" s="3" t="s">
        <v>1333</v>
      </c>
      <c r="AJ1571" t="s">
        <v>114</v>
      </c>
      <c r="AK1571" t="s">
        <v>114</v>
      </c>
      <c r="AL1571" t="s">
        <v>114</v>
      </c>
      <c r="AM1571" s="43" t="b">
        <v>0</v>
      </c>
      <c r="AN1571" s="3"/>
      <c r="AO1571" s="3"/>
      <c r="AP1571" s="43" t="b">
        <v>0</v>
      </c>
      <c r="AQ1571" s="3" t="b">
        <v>0</v>
      </c>
    </row>
    <row r="1572" spans="1:43" x14ac:dyDescent="0.25">
      <c r="A1572" s="39" t="str">
        <f>_xlfn.CONCAT(Table4[[#This Row],[Order]],"-",Table4[[#This Row],[Line]])</f>
        <v>77787-2</v>
      </c>
      <c r="B1572" s="5">
        <v>43476</v>
      </c>
      <c r="C1572" s="8">
        <v>77787</v>
      </c>
      <c r="D1572" s="3" t="s">
        <v>5041</v>
      </c>
      <c r="E1572" s="8">
        <v>2</v>
      </c>
      <c r="F1572" s="8">
        <v>1</v>
      </c>
      <c r="G1572" s="3" t="s">
        <v>165</v>
      </c>
      <c r="H1572" s="8">
        <v>1</v>
      </c>
      <c r="I1572" s="43" t="b">
        <v>1</v>
      </c>
      <c r="J1572" s="43" t="b">
        <v>0</v>
      </c>
      <c r="K1572" t="s">
        <v>114</v>
      </c>
      <c r="L1572" s="43" t="b">
        <v>0</v>
      </c>
      <c r="M1572" s="43" t="b">
        <v>0</v>
      </c>
      <c r="N1572" s="43" t="b">
        <v>0</v>
      </c>
      <c r="O1572" t="s">
        <v>114</v>
      </c>
      <c r="P1572" t="s">
        <v>114</v>
      </c>
      <c r="Q1572" t="s">
        <v>114</v>
      </c>
      <c r="R1572" t="s">
        <v>114</v>
      </c>
      <c r="S1572" t="s">
        <v>114</v>
      </c>
      <c r="T1572" t="s">
        <v>114</v>
      </c>
      <c r="U1572" t="s">
        <v>114</v>
      </c>
      <c r="V1572" t="s">
        <v>114</v>
      </c>
      <c r="W1572" s="5">
        <v>43473</v>
      </c>
      <c r="X1572" s="3" t="s">
        <v>151</v>
      </c>
      <c r="Y1572" s="3"/>
      <c r="Z1572" s="3" t="s">
        <v>4529</v>
      </c>
      <c r="AA1572" s="3" t="s">
        <v>114</v>
      </c>
      <c r="AB1572" s="3" t="s">
        <v>74</v>
      </c>
      <c r="AC1572" s="8">
        <v>15</v>
      </c>
      <c r="AD1572" s="3" t="s">
        <v>5040</v>
      </c>
      <c r="AE1572" s="3"/>
      <c r="AF1572" s="3" t="s">
        <v>114</v>
      </c>
      <c r="AG1572" s="8">
        <v>2</v>
      </c>
      <c r="AH1572" s="3" t="s">
        <v>74</v>
      </c>
      <c r="AI1572" s="3" t="s">
        <v>1333</v>
      </c>
      <c r="AJ1572" t="s">
        <v>114</v>
      </c>
      <c r="AK1572" t="s">
        <v>114</v>
      </c>
      <c r="AL1572" t="s">
        <v>114</v>
      </c>
      <c r="AM1572" s="43" t="b">
        <v>0</v>
      </c>
      <c r="AN1572" s="3"/>
      <c r="AO1572" s="3"/>
      <c r="AP1572" s="43" t="b">
        <v>0</v>
      </c>
      <c r="AQ1572" s="3" t="b">
        <v>0</v>
      </c>
    </row>
    <row r="1573" spans="1:43" x14ac:dyDescent="0.25">
      <c r="A1573" s="39" t="str">
        <f>_xlfn.CONCAT(Table4[[#This Row],[Order]],"-",Table4[[#This Row],[Line]])</f>
        <v>77787-3</v>
      </c>
      <c r="B1573" s="5">
        <v>43476</v>
      </c>
      <c r="C1573" s="8">
        <v>77787</v>
      </c>
      <c r="D1573" s="3" t="s">
        <v>5043</v>
      </c>
      <c r="E1573" s="8">
        <v>3</v>
      </c>
      <c r="F1573" s="8">
        <v>1</v>
      </c>
      <c r="G1573" s="3" t="s">
        <v>165</v>
      </c>
      <c r="H1573" s="8">
        <v>1</v>
      </c>
      <c r="I1573" s="43" t="b">
        <v>1</v>
      </c>
      <c r="J1573" s="43" t="b">
        <v>0</v>
      </c>
      <c r="K1573" t="s">
        <v>114</v>
      </c>
      <c r="L1573" s="43" t="b">
        <v>0</v>
      </c>
      <c r="M1573" s="43" t="b">
        <v>0</v>
      </c>
      <c r="N1573" s="43" t="b">
        <v>0</v>
      </c>
      <c r="O1573" t="s">
        <v>114</v>
      </c>
      <c r="P1573" t="s">
        <v>114</v>
      </c>
      <c r="Q1573" t="s">
        <v>114</v>
      </c>
      <c r="R1573" t="s">
        <v>114</v>
      </c>
      <c r="S1573" t="s">
        <v>114</v>
      </c>
      <c r="T1573" t="s">
        <v>114</v>
      </c>
      <c r="U1573" t="s">
        <v>114</v>
      </c>
      <c r="V1573" t="s">
        <v>114</v>
      </c>
      <c r="W1573" s="5">
        <v>43473</v>
      </c>
      <c r="X1573" s="3" t="s">
        <v>151</v>
      </c>
      <c r="Y1573" s="3"/>
      <c r="Z1573" s="3" t="s">
        <v>4878</v>
      </c>
      <c r="AA1573" s="3" t="s">
        <v>114</v>
      </c>
      <c r="AB1573" s="3" t="s">
        <v>74</v>
      </c>
      <c r="AC1573" s="8">
        <v>15</v>
      </c>
      <c r="AD1573" s="3" t="s">
        <v>5042</v>
      </c>
      <c r="AE1573" s="3"/>
      <c r="AF1573" s="3" t="s">
        <v>114</v>
      </c>
      <c r="AG1573" s="8">
        <v>1</v>
      </c>
      <c r="AH1573" s="3" t="s">
        <v>74</v>
      </c>
      <c r="AI1573" s="3" t="s">
        <v>1333</v>
      </c>
      <c r="AJ1573" t="s">
        <v>114</v>
      </c>
      <c r="AK1573" t="s">
        <v>114</v>
      </c>
      <c r="AL1573" t="s">
        <v>114</v>
      </c>
      <c r="AM1573" s="43" t="b">
        <v>0</v>
      </c>
      <c r="AN1573" s="3"/>
      <c r="AO1573" s="3"/>
      <c r="AP1573" s="43" t="b">
        <v>0</v>
      </c>
      <c r="AQ1573" s="3" t="b">
        <v>0</v>
      </c>
    </row>
    <row r="1574" spans="1:43" x14ac:dyDescent="0.25">
      <c r="A1574" s="39" t="str">
        <f>_xlfn.CONCAT(Table4[[#This Row],[Order]],"-",Table4[[#This Row],[Line]])</f>
        <v>77787-4</v>
      </c>
      <c r="B1574" s="5">
        <v>43476</v>
      </c>
      <c r="C1574" s="8">
        <v>77787</v>
      </c>
      <c r="D1574" s="3" t="s">
        <v>5045</v>
      </c>
      <c r="E1574" s="8">
        <v>4</v>
      </c>
      <c r="F1574" s="8">
        <v>1</v>
      </c>
      <c r="G1574" s="3" t="s">
        <v>165</v>
      </c>
      <c r="H1574" s="8">
        <v>1</v>
      </c>
      <c r="I1574" s="43" t="b">
        <v>1</v>
      </c>
      <c r="J1574" s="43" t="b">
        <v>0</v>
      </c>
      <c r="K1574" t="s">
        <v>114</v>
      </c>
      <c r="L1574" s="43" t="b">
        <v>0</v>
      </c>
      <c r="M1574" s="43" t="b">
        <v>0</v>
      </c>
      <c r="N1574" s="43" t="b">
        <v>0</v>
      </c>
      <c r="O1574" t="s">
        <v>114</v>
      </c>
      <c r="P1574" t="s">
        <v>114</v>
      </c>
      <c r="Q1574" t="s">
        <v>114</v>
      </c>
      <c r="R1574" t="s">
        <v>114</v>
      </c>
      <c r="S1574" t="s">
        <v>114</v>
      </c>
      <c r="T1574" t="s">
        <v>114</v>
      </c>
      <c r="U1574" t="s">
        <v>114</v>
      </c>
      <c r="V1574" t="s">
        <v>114</v>
      </c>
      <c r="W1574" s="5">
        <v>43473</v>
      </c>
      <c r="X1574" s="3" t="s">
        <v>151</v>
      </c>
      <c r="Y1574" s="3"/>
      <c r="Z1574" s="3" t="s">
        <v>3982</v>
      </c>
      <c r="AA1574" s="3" t="s">
        <v>114</v>
      </c>
      <c r="AB1574" s="3" t="s">
        <v>74</v>
      </c>
      <c r="AC1574" s="8">
        <v>15</v>
      </c>
      <c r="AD1574" s="3" t="s">
        <v>5044</v>
      </c>
      <c r="AE1574" s="3"/>
      <c r="AF1574" s="3" t="s">
        <v>114</v>
      </c>
      <c r="AG1574" s="8">
        <v>1</v>
      </c>
      <c r="AH1574" s="3" t="s">
        <v>74</v>
      </c>
      <c r="AI1574" s="3" t="s">
        <v>1333</v>
      </c>
      <c r="AJ1574" t="s">
        <v>114</v>
      </c>
      <c r="AK1574" t="s">
        <v>114</v>
      </c>
      <c r="AL1574" t="s">
        <v>114</v>
      </c>
      <c r="AM1574" s="43" t="b">
        <v>0</v>
      </c>
      <c r="AN1574" s="3"/>
      <c r="AO1574" s="3"/>
      <c r="AP1574" s="43" t="b">
        <v>0</v>
      </c>
      <c r="AQ1574" s="3" t="b">
        <v>0</v>
      </c>
    </row>
    <row r="1575" spans="1:43" x14ac:dyDescent="0.25">
      <c r="A1575" s="39" t="str">
        <f>_xlfn.CONCAT(Table4[[#This Row],[Order]],"-",Table4[[#This Row],[Line]])</f>
        <v>77795-1</v>
      </c>
      <c r="B1575" s="5">
        <v>43482</v>
      </c>
      <c r="C1575" s="8">
        <v>77795</v>
      </c>
      <c r="D1575" s="3" t="s">
        <v>4239</v>
      </c>
      <c r="E1575" s="8">
        <v>1</v>
      </c>
      <c r="F1575" s="8">
        <v>1</v>
      </c>
      <c r="G1575" s="3" t="s">
        <v>42</v>
      </c>
      <c r="H1575" s="8">
        <v>25</v>
      </c>
      <c r="I1575" s="43" t="b">
        <v>0</v>
      </c>
      <c r="J1575" s="43" t="b">
        <v>0</v>
      </c>
      <c r="K1575" t="s">
        <v>114</v>
      </c>
      <c r="L1575" s="43" t="b">
        <v>0</v>
      </c>
      <c r="M1575" s="43" t="b">
        <v>0</v>
      </c>
      <c r="N1575" s="43" t="b">
        <v>0</v>
      </c>
      <c r="O1575" t="s">
        <v>114</v>
      </c>
      <c r="P1575" t="s">
        <v>114</v>
      </c>
      <c r="Q1575" t="s">
        <v>114</v>
      </c>
      <c r="R1575" t="s">
        <v>114</v>
      </c>
      <c r="S1575" t="s">
        <v>114</v>
      </c>
      <c r="T1575" t="s">
        <v>114</v>
      </c>
      <c r="U1575" t="s">
        <v>114</v>
      </c>
      <c r="V1575" t="s">
        <v>114</v>
      </c>
      <c r="W1575" s="5">
        <v>43479</v>
      </c>
      <c r="X1575" s="3" t="s">
        <v>114</v>
      </c>
      <c r="Y1575" s="3"/>
      <c r="Z1575" s="3" t="s">
        <v>150</v>
      </c>
      <c r="AA1575" s="3" t="s">
        <v>114</v>
      </c>
      <c r="AB1575" s="3" t="s">
        <v>74</v>
      </c>
      <c r="AC1575" s="8">
        <v>10</v>
      </c>
      <c r="AD1575" s="3" t="s">
        <v>78</v>
      </c>
      <c r="AE1575" s="3"/>
      <c r="AF1575" s="3" t="s">
        <v>114</v>
      </c>
      <c r="AG1575" s="8">
        <v>25</v>
      </c>
      <c r="AH1575" s="3" t="s">
        <v>180</v>
      </c>
      <c r="AI1575" s="3" t="s">
        <v>1328</v>
      </c>
      <c r="AJ1575" t="s">
        <v>114</v>
      </c>
      <c r="AK1575" t="s">
        <v>114</v>
      </c>
      <c r="AL1575" t="s">
        <v>114</v>
      </c>
      <c r="AM1575" s="43" t="b">
        <v>0</v>
      </c>
      <c r="AN1575" s="3"/>
      <c r="AO1575" s="3"/>
      <c r="AP1575" s="43" t="b">
        <v>0</v>
      </c>
      <c r="AQ1575" s="3" t="b">
        <v>0</v>
      </c>
    </row>
    <row r="1576" spans="1:43" x14ac:dyDescent="0.25">
      <c r="A1576" s="39" t="str">
        <f>_xlfn.CONCAT(Table4[[#This Row],[Order]],"-",Table4[[#This Row],[Line]])</f>
        <v>77795-2</v>
      </c>
      <c r="B1576" s="5">
        <v>43482</v>
      </c>
      <c r="C1576" s="8">
        <v>77795</v>
      </c>
      <c r="D1576" s="3" t="s">
        <v>4240</v>
      </c>
      <c r="E1576" s="8">
        <v>2</v>
      </c>
      <c r="F1576" s="8">
        <v>1</v>
      </c>
      <c r="G1576" s="3" t="s">
        <v>42</v>
      </c>
      <c r="H1576" s="8">
        <v>12</v>
      </c>
      <c r="I1576" s="43" t="b">
        <v>0</v>
      </c>
      <c r="J1576" s="43" t="b">
        <v>0</v>
      </c>
      <c r="K1576" t="s">
        <v>114</v>
      </c>
      <c r="L1576" s="43" t="b">
        <v>0</v>
      </c>
      <c r="M1576" s="43" t="b">
        <v>0</v>
      </c>
      <c r="N1576" s="43" t="b">
        <v>0</v>
      </c>
      <c r="O1576" t="s">
        <v>114</v>
      </c>
      <c r="P1576" t="s">
        <v>114</v>
      </c>
      <c r="Q1576" t="s">
        <v>114</v>
      </c>
      <c r="R1576" t="s">
        <v>114</v>
      </c>
      <c r="S1576" t="s">
        <v>114</v>
      </c>
      <c r="T1576" t="s">
        <v>114</v>
      </c>
      <c r="U1576" t="s">
        <v>114</v>
      </c>
      <c r="V1576" t="s">
        <v>114</v>
      </c>
      <c r="W1576" s="5">
        <v>43479</v>
      </c>
      <c r="X1576" s="3" t="s">
        <v>114</v>
      </c>
      <c r="Y1576" s="3"/>
      <c r="Z1576" s="3" t="s">
        <v>26</v>
      </c>
      <c r="AA1576" s="3" t="s">
        <v>114</v>
      </c>
      <c r="AB1576" s="3" t="s">
        <v>74</v>
      </c>
      <c r="AC1576" s="8">
        <v>10</v>
      </c>
      <c r="AD1576" s="3" t="s">
        <v>7</v>
      </c>
      <c r="AE1576" s="3"/>
      <c r="AF1576" s="3" t="s">
        <v>114</v>
      </c>
      <c r="AG1576" s="8">
        <v>12</v>
      </c>
      <c r="AH1576" s="3" t="s">
        <v>180</v>
      </c>
      <c r="AI1576" s="3" t="s">
        <v>1328</v>
      </c>
      <c r="AJ1576" t="s">
        <v>114</v>
      </c>
      <c r="AK1576" t="s">
        <v>114</v>
      </c>
      <c r="AL1576" t="s">
        <v>114</v>
      </c>
      <c r="AM1576" s="43" t="b">
        <v>0</v>
      </c>
      <c r="AN1576" s="3"/>
      <c r="AO1576" s="3"/>
      <c r="AP1576" s="43" t="b">
        <v>0</v>
      </c>
      <c r="AQ1576" s="3" t="b">
        <v>0</v>
      </c>
    </row>
    <row r="1577" spans="1:43" x14ac:dyDescent="0.25">
      <c r="A1577" s="39" t="str">
        <f>_xlfn.CONCAT(Table4[[#This Row],[Order]],"-",Table4[[#This Row],[Line]])</f>
        <v>77795-3</v>
      </c>
      <c r="B1577" s="5">
        <v>43482</v>
      </c>
      <c r="C1577" s="8">
        <v>77795</v>
      </c>
      <c r="D1577" s="3" t="s">
        <v>4242</v>
      </c>
      <c r="E1577" s="8">
        <v>3</v>
      </c>
      <c r="F1577" s="8">
        <v>1</v>
      </c>
      <c r="G1577" s="3" t="s">
        <v>42</v>
      </c>
      <c r="H1577" s="8">
        <v>3</v>
      </c>
      <c r="I1577" s="43" t="b">
        <v>0</v>
      </c>
      <c r="J1577" s="43" t="b">
        <v>0</v>
      </c>
      <c r="K1577" t="s">
        <v>114</v>
      </c>
      <c r="L1577" s="43" t="b">
        <v>0</v>
      </c>
      <c r="M1577" s="43" t="b">
        <v>0</v>
      </c>
      <c r="N1577" s="43" t="b">
        <v>0</v>
      </c>
      <c r="O1577" t="s">
        <v>114</v>
      </c>
      <c r="P1577" t="s">
        <v>114</v>
      </c>
      <c r="Q1577" t="s">
        <v>114</v>
      </c>
      <c r="R1577" t="s">
        <v>114</v>
      </c>
      <c r="S1577" t="s">
        <v>114</v>
      </c>
      <c r="T1577" t="s">
        <v>114</v>
      </c>
      <c r="U1577" t="s">
        <v>114</v>
      </c>
      <c r="V1577" t="s">
        <v>114</v>
      </c>
      <c r="W1577" s="5">
        <v>43479</v>
      </c>
      <c r="X1577" s="3" t="s">
        <v>114</v>
      </c>
      <c r="Y1577" s="3"/>
      <c r="Z1577" s="3" t="s">
        <v>150</v>
      </c>
      <c r="AA1577" s="3" t="s">
        <v>114</v>
      </c>
      <c r="AB1577" s="3" t="s">
        <v>74</v>
      </c>
      <c r="AC1577" s="8">
        <v>10</v>
      </c>
      <c r="AD1577" s="3" t="s">
        <v>4241</v>
      </c>
      <c r="AE1577" s="3"/>
      <c r="AF1577" s="3" t="s">
        <v>114</v>
      </c>
      <c r="AG1577" s="8">
        <v>3</v>
      </c>
      <c r="AH1577" s="3" t="s">
        <v>180</v>
      </c>
      <c r="AI1577" s="3" t="s">
        <v>1328</v>
      </c>
      <c r="AJ1577" t="s">
        <v>114</v>
      </c>
      <c r="AK1577" t="s">
        <v>114</v>
      </c>
      <c r="AL1577" t="s">
        <v>114</v>
      </c>
      <c r="AM1577" s="43" t="b">
        <v>0</v>
      </c>
      <c r="AN1577" s="3"/>
      <c r="AO1577" s="3"/>
      <c r="AP1577" s="43" t="b">
        <v>0</v>
      </c>
      <c r="AQ1577" s="3" t="b">
        <v>0</v>
      </c>
    </row>
    <row r="1578" spans="1:43" x14ac:dyDescent="0.25">
      <c r="A1578" s="39" t="str">
        <f>_xlfn.CONCAT(Table4[[#This Row],[Order]],"-",Table4[[#This Row],[Line]])</f>
        <v>77795-4</v>
      </c>
      <c r="B1578" s="5">
        <v>43482</v>
      </c>
      <c r="C1578" s="8">
        <v>77795</v>
      </c>
      <c r="D1578" s="3" t="s">
        <v>4244</v>
      </c>
      <c r="E1578" s="8">
        <v>4</v>
      </c>
      <c r="F1578" s="8">
        <v>1</v>
      </c>
      <c r="G1578" s="3" t="s">
        <v>42</v>
      </c>
      <c r="H1578" s="8">
        <v>5</v>
      </c>
      <c r="I1578" s="43" t="b">
        <v>0</v>
      </c>
      <c r="J1578" s="43" t="b">
        <v>0</v>
      </c>
      <c r="K1578" t="s">
        <v>114</v>
      </c>
      <c r="L1578" s="43" t="b">
        <v>0</v>
      </c>
      <c r="M1578" s="43" t="b">
        <v>0</v>
      </c>
      <c r="N1578" s="43" t="b">
        <v>0</v>
      </c>
      <c r="O1578" t="s">
        <v>114</v>
      </c>
      <c r="P1578" t="s">
        <v>114</v>
      </c>
      <c r="Q1578" t="s">
        <v>114</v>
      </c>
      <c r="R1578" t="s">
        <v>114</v>
      </c>
      <c r="S1578" t="s">
        <v>114</v>
      </c>
      <c r="T1578" t="s">
        <v>114</v>
      </c>
      <c r="U1578" t="s">
        <v>114</v>
      </c>
      <c r="V1578" t="s">
        <v>114</v>
      </c>
      <c r="W1578" s="5">
        <v>43479</v>
      </c>
      <c r="X1578" s="3" t="s">
        <v>114</v>
      </c>
      <c r="Y1578" s="3"/>
      <c r="Z1578" s="3" t="s">
        <v>26</v>
      </c>
      <c r="AA1578" s="3" t="s">
        <v>114</v>
      </c>
      <c r="AB1578" s="3" t="s">
        <v>74</v>
      </c>
      <c r="AC1578" s="8">
        <v>10</v>
      </c>
      <c r="AD1578" s="3" t="s">
        <v>4243</v>
      </c>
      <c r="AE1578" s="3"/>
      <c r="AF1578" s="3" t="s">
        <v>114</v>
      </c>
      <c r="AG1578" s="8">
        <v>5</v>
      </c>
      <c r="AH1578" s="3" t="s">
        <v>180</v>
      </c>
      <c r="AI1578" s="3" t="s">
        <v>1328</v>
      </c>
      <c r="AJ1578" t="s">
        <v>114</v>
      </c>
      <c r="AK1578" t="s">
        <v>114</v>
      </c>
      <c r="AL1578" t="s">
        <v>114</v>
      </c>
      <c r="AM1578" s="43" t="b">
        <v>0</v>
      </c>
      <c r="AN1578" s="3"/>
      <c r="AO1578" s="3"/>
      <c r="AP1578" s="43" t="b">
        <v>0</v>
      </c>
      <c r="AQ1578" s="3" t="b">
        <v>0</v>
      </c>
    </row>
    <row r="1579" spans="1:43" x14ac:dyDescent="0.25">
      <c r="A1579" s="39" t="str">
        <f>_xlfn.CONCAT(Table4[[#This Row],[Order]],"-",Table4[[#This Row],[Line]])</f>
        <v>77795-5</v>
      </c>
      <c r="B1579" s="5">
        <v>43482</v>
      </c>
      <c r="C1579" s="8">
        <v>77795</v>
      </c>
      <c r="D1579" s="3" t="s">
        <v>4245</v>
      </c>
      <c r="E1579" s="8">
        <v>5</v>
      </c>
      <c r="F1579" s="8">
        <v>1</v>
      </c>
      <c r="G1579" s="3" t="s">
        <v>42</v>
      </c>
      <c r="H1579" s="8">
        <v>76</v>
      </c>
      <c r="I1579" s="43" t="b">
        <v>0</v>
      </c>
      <c r="J1579" s="43" t="b">
        <v>0</v>
      </c>
      <c r="K1579" t="s">
        <v>114</v>
      </c>
      <c r="L1579" s="43" t="b">
        <v>0</v>
      </c>
      <c r="M1579" s="43" t="b">
        <v>0</v>
      </c>
      <c r="N1579" s="43" t="b">
        <v>0</v>
      </c>
      <c r="O1579" t="s">
        <v>114</v>
      </c>
      <c r="P1579" t="s">
        <v>114</v>
      </c>
      <c r="Q1579" t="s">
        <v>114</v>
      </c>
      <c r="R1579" t="s">
        <v>114</v>
      </c>
      <c r="S1579" t="s">
        <v>114</v>
      </c>
      <c r="T1579" t="s">
        <v>114</v>
      </c>
      <c r="U1579" t="s">
        <v>114</v>
      </c>
      <c r="V1579" t="s">
        <v>114</v>
      </c>
      <c r="W1579" s="5">
        <v>43479</v>
      </c>
      <c r="X1579" s="3" t="s">
        <v>114</v>
      </c>
      <c r="Y1579" s="3"/>
      <c r="Z1579" s="3" t="s">
        <v>47</v>
      </c>
      <c r="AA1579" s="3" t="s">
        <v>114</v>
      </c>
      <c r="AB1579" s="3" t="s">
        <v>74</v>
      </c>
      <c r="AC1579" s="8">
        <v>10</v>
      </c>
      <c r="AD1579" s="3" t="s">
        <v>198</v>
      </c>
      <c r="AE1579" s="3"/>
      <c r="AF1579" s="3" t="s">
        <v>114</v>
      </c>
      <c r="AG1579" s="8">
        <v>76</v>
      </c>
      <c r="AH1579" s="3" t="s">
        <v>180</v>
      </c>
      <c r="AI1579" s="3" t="s">
        <v>1328</v>
      </c>
      <c r="AJ1579" t="s">
        <v>114</v>
      </c>
      <c r="AK1579" t="s">
        <v>114</v>
      </c>
      <c r="AL1579" t="s">
        <v>114</v>
      </c>
      <c r="AM1579" s="43" t="b">
        <v>0</v>
      </c>
      <c r="AN1579" s="3"/>
      <c r="AO1579" s="3"/>
      <c r="AP1579" s="43" t="b">
        <v>0</v>
      </c>
      <c r="AQ1579" s="3" t="b">
        <v>0</v>
      </c>
    </row>
    <row r="1580" spans="1:43" x14ac:dyDescent="0.25">
      <c r="A1580" s="39" t="str">
        <f>_xlfn.CONCAT(Table4[[#This Row],[Order]],"-",Table4[[#This Row],[Line]])</f>
        <v>77798-1</v>
      </c>
      <c r="B1580" s="5">
        <v>43476</v>
      </c>
      <c r="C1580" s="8">
        <v>77798</v>
      </c>
      <c r="D1580" s="3" t="s">
        <v>3833</v>
      </c>
      <c r="E1580" s="8">
        <v>1</v>
      </c>
      <c r="F1580" s="8">
        <v>1</v>
      </c>
      <c r="G1580" s="3" t="s">
        <v>42</v>
      </c>
      <c r="H1580" s="8">
        <v>3</v>
      </c>
      <c r="I1580" s="43" t="b">
        <v>0</v>
      </c>
      <c r="J1580" s="43" t="b">
        <v>0</v>
      </c>
      <c r="K1580" t="s">
        <v>114</v>
      </c>
      <c r="L1580" s="43" t="b">
        <v>0</v>
      </c>
      <c r="M1580" s="43" t="b">
        <v>0</v>
      </c>
      <c r="N1580" s="43" t="b">
        <v>0</v>
      </c>
      <c r="O1580" t="s">
        <v>114</v>
      </c>
      <c r="P1580" t="s">
        <v>114</v>
      </c>
      <c r="Q1580" t="s">
        <v>114</v>
      </c>
      <c r="R1580" t="s">
        <v>114</v>
      </c>
      <c r="S1580" t="s">
        <v>114</v>
      </c>
      <c r="T1580" t="s">
        <v>114</v>
      </c>
      <c r="U1580" t="s">
        <v>114</v>
      </c>
      <c r="V1580" t="s">
        <v>114</v>
      </c>
      <c r="W1580" s="5">
        <v>43473</v>
      </c>
      <c r="X1580" s="3" t="s">
        <v>114</v>
      </c>
      <c r="Y1580" s="3"/>
      <c r="Z1580" s="3" t="s">
        <v>1085</v>
      </c>
      <c r="AA1580" s="3" t="s">
        <v>114</v>
      </c>
      <c r="AB1580" s="3" t="s">
        <v>74</v>
      </c>
      <c r="AC1580" s="8">
        <v>12</v>
      </c>
      <c r="AD1580" s="3" t="s">
        <v>302</v>
      </c>
      <c r="AE1580" s="3"/>
      <c r="AF1580" s="3" t="s">
        <v>114</v>
      </c>
      <c r="AG1580" s="8">
        <v>3</v>
      </c>
      <c r="AH1580" s="3" t="s">
        <v>74</v>
      </c>
      <c r="AI1580" s="3" t="s">
        <v>1323</v>
      </c>
      <c r="AJ1580" t="s">
        <v>114</v>
      </c>
      <c r="AK1580" t="s">
        <v>114</v>
      </c>
      <c r="AL1580" t="s">
        <v>114</v>
      </c>
      <c r="AM1580" s="43" t="b">
        <v>0</v>
      </c>
      <c r="AN1580" s="3"/>
      <c r="AO1580" s="3"/>
      <c r="AP1580" s="43" t="b">
        <v>0</v>
      </c>
      <c r="AQ1580" s="3" t="b">
        <v>0</v>
      </c>
    </row>
    <row r="1581" spans="1:43" x14ac:dyDescent="0.25">
      <c r="A1581" s="39" t="str">
        <f>_xlfn.CONCAT(Table4[[#This Row],[Order]],"-",Table4[[#This Row],[Line]])</f>
        <v>77801-1</v>
      </c>
      <c r="B1581" s="5">
        <v>43474</v>
      </c>
      <c r="C1581" s="8">
        <v>77801</v>
      </c>
      <c r="D1581" s="3" t="s">
        <v>3472</v>
      </c>
      <c r="E1581" s="8">
        <v>1</v>
      </c>
      <c r="F1581" s="8">
        <v>1</v>
      </c>
      <c r="G1581" s="3" t="s">
        <v>42</v>
      </c>
      <c r="H1581" s="8">
        <v>1</v>
      </c>
      <c r="I1581" s="43" t="b">
        <v>0</v>
      </c>
      <c r="J1581" s="43" t="b">
        <v>0</v>
      </c>
      <c r="K1581" t="s">
        <v>114</v>
      </c>
      <c r="L1581" s="43" t="b">
        <v>0</v>
      </c>
      <c r="M1581" s="43" t="b">
        <v>0</v>
      </c>
      <c r="N1581" s="43" t="b">
        <v>0</v>
      </c>
      <c r="O1581" t="s">
        <v>114</v>
      </c>
      <c r="P1581" t="s">
        <v>114</v>
      </c>
      <c r="Q1581" t="s">
        <v>114</v>
      </c>
      <c r="R1581" t="s">
        <v>114</v>
      </c>
      <c r="S1581" t="s">
        <v>114</v>
      </c>
      <c r="T1581" t="s">
        <v>114</v>
      </c>
      <c r="U1581" t="s">
        <v>114</v>
      </c>
      <c r="V1581" t="s">
        <v>114</v>
      </c>
      <c r="W1581" s="5">
        <v>43469</v>
      </c>
      <c r="X1581" s="3" t="s">
        <v>151</v>
      </c>
      <c r="Y1581" s="3"/>
      <c r="Z1581" s="3" t="s">
        <v>5103</v>
      </c>
      <c r="AA1581" s="3" t="s">
        <v>114</v>
      </c>
      <c r="AB1581" s="3" t="s">
        <v>168</v>
      </c>
      <c r="AC1581" s="8">
        <v>12</v>
      </c>
      <c r="AD1581" s="3" t="s">
        <v>62</v>
      </c>
      <c r="AE1581" s="3"/>
      <c r="AF1581" s="3" t="s">
        <v>114</v>
      </c>
      <c r="AG1581" s="8">
        <v>1</v>
      </c>
      <c r="AH1581" s="3" t="s">
        <v>74</v>
      </c>
      <c r="AI1581" s="3" t="s">
        <v>1322</v>
      </c>
      <c r="AJ1581" t="s">
        <v>114</v>
      </c>
      <c r="AK1581" t="s">
        <v>114</v>
      </c>
      <c r="AL1581" t="s">
        <v>114</v>
      </c>
      <c r="AM1581" s="43" t="b">
        <v>0</v>
      </c>
      <c r="AN1581" s="3"/>
      <c r="AO1581" s="3"/>
      <c r="AP1581" s="43" t="b">
        <v>0</v>
      </c>
      <c r="AQ1581" s="3" t="b">
        <v>0</v>
      </c>
    </row>
    <row r="1582" spans="1:43" x14ac:dyDescent="0.25">
      <c r="A1582" s="39" t="str">
        <f>_xlfn.CONCAT(Table4[[#This Row],[Order]],"-",Table4[[#This Row],[Line]])</f>
        <v>77809-1</v>
      </c>
      <c r="B1582" s="5">
        <v>43481</v>
      </c>
      <c r="C1582" s="8">
        <v>77809</v>
      </c>
      <c r="D1582" s="3" t="s">
        <v>3827</v>
      </c>
      <c r="E1582" s="8">
        <v>1</v>
      </c>
      <c r="F1582" s="8">
        <v>1</v>
      </c>
      <c r="G1582" s="3" t="s">
        <v>42</v>
      </c>
      <c r="H1582" s="8">
        <v>3</v>
      </c>
      <c r="I1582" s="43" t="b">
        <v>0</v>
      </c>
      <c r="J1582" s="43" t="b">
        <v>0</v>
      </c>
      <c r="K1582" t="s">
        <v>114</v>
      </c>
      <c r="L1582" s="43" t="b">
        <v>0</v>
      </c>
      <c r="M1582" s="43" t="b">
        <v>0</v>
      </c>
      <c r="N1582" s="43" t="b">
        <v>0</v>
      </c>
      <c r="O1582" t="s">
        <v>114</v>
      </c>
      <c r="P1582" t="s">
        <v>114</v>
      </c>
      <c r="Q1582" t="s">
        <v>114</v>
      </c>
      <c r="R1582" t="s">
        <v>114</v>
      </c>
      <c r="S1582" t="s">
        <v>114</v>
      </c>
      <c r="T1582" t="s">
        <v>114</v>
      </c>
      <c r="U1582" t="s">
        <v>114</v>
      </c>
      <c r="V1582" t="s">
        <v>114</v>
      </c>
      <c r="W1582" s="5">
        <v>43476</v>
      </c>
      <c r="X1582" s="3" t="s">
        <v>114</v>
      </c>
      <c r="Y1582" s="3"/>
      <c r="Z1582" s="3" t="s">
        <v>4676</v>
      </c>
      <c r="AA1582" s="3" t="s">
        <v>114</v>
      </c>
      <c r="AB1582" s="3" t="s">
        <v>74</v>
      </c>
      <c r="AC1582" s="8">
        <v>10</v>
      </c>
      <c r="AD1582" s="3" t="s">
        <v>3826</v>
      </c>
      <c r="AE1582" s="3"/>
      <c r="AF1582" s="3" t="s">
        <v>114</v>
      </c>
      <c r="AG1582" s="8">
        <v>6</v>
      </c>
      <c r="AH1582" s="3" t="s">
        <v>74</v>
      </c>
      <c r="AI1582" s="3" t="s">
        <v>1319</v>
      </c>
      <c r="AJ1582" t="s">
        <v>114</v>
      </c>
      <c r="AK1582" t="s">
        <v>114</v>
      </c>
      <c r="AL1582" t="s">
        <v>114</v>
      </c>
      <c r="AM1582" s="43" t="b">
        <v>0</v>
      </c>
      <c r="AN1582" s="3"/>
      <c r="AO1582" s="3"/>
      <c r="AP1582" s="43" t="b">
        <v>0</v>
      </c>
      <c r="AQ1582" s="3" t="b">
        <v>0</v>
      </c>
    </row>
    <row r="1583" spans="1:43" x14ac:dyDescent="0.25">
      <c r="A1583" s="39" t="str">
        <f>_xlfn.CONCAT(Table4[[#This Row],[Order]],"-",Table4[[#This Row],[Line]])</f>
        <v>77809-2</v>
      </c>
      <c r="B1583" s="5">
        <v>43481</v>
      </c>
      <c r="C1583" s="8">
        <v>77809</v>
      </c>
      <c r="D1583" s="3" t="s">
        <v>3829</v>
      </c>
      <c r="E1583" s="8">
        <v>2</v>
      </c>
      <c r="F1583" s="8">
        <v>1</v>
      </c>
      <c r="G1583" s="3" t="s">
        <v>42</v>
      </c>
      <c r="H1583" s="8">
        <v>7</v>
      </c>
      <c r="I1583" s="43" t="b">
        <v>0</v>
      </c>
      <c r="J1583" s="43" t="b">
        <v>0</v>
      </c>
      <c r="K1583" t="s">
        <v>114</v>
      </c>
      <c r="L1583" s="43" t="b">
        <v>0</v>
      </c>
      <c r="M1583" s="43" t="b">
        <v>0</v>
      </c>
      <c r="N1583" s="43" t="b">
        <v>0</v>
      </c>
      <c r="O1583" t="s">
        <v>114</v>
      </c>
      <c r="P1583" t="s">
        <v>114</v>
      </c>
      <c r="Q1583" t="s">
        <v>114</v>
      </c>
      <c r="R1583" t="s">
        <v>114</v>
      </c>
      <c r="S1583" t="s">
        <v>114</v>
      </c>
      <c r="T1583" t="s">
        <v>114</v>
      </c>
      <c r="U1583" t="s">
        <v>114</v>
      </c>
      <c r="V1583" t="s">
        <v>114</v>
      </c>
      <c r="W1583" s="5">
        <v>43476</v>
      </c>
      <c r="X1583" s="3" t="s">
        <v>114</v>
      </c>
      <c r="Y1583" s="3"/>
      <c r="Z1583" s="3" t="s">
        <v>4676</v>
      </c>
      <c r="AA1583" s="3" t="s">
        <v>114</v>
      </c>
      <c r="AB1583" s="3" t="s">
        <v>74</v>
      </c>
      <c r="AC1583" s="8">
        <v>10</v>
      </c>
      <c r="AD1583" s="3" t="s">
        <v>3828</v>
      </c>
      <c r="AE1583" s="3"/>
      <c r="AF1583" s="3" t="s">
        <v>114</v>
      </c>
      <c r="AG1583" s="8">
        <v>14</v>
      </c>
      <c r="AH1583" s="3" t="s">
        <v>74</v>
      </c>
      <c r="AI1583" s="3" t="s">
        <v>1319</v>
      </c>
      <c r="AJ1583" t="s">
        <v>114</v>
      </c>
      <c r="AK1583" t="s">
        <v>114</v>
      </c>
      <c r="AL1583" t="s">
        <v>114</v>
      </c>
      <c r="AM1583" s="43" t="b">
        <v>0</v>
      </c>
      <c r="AN1583" s="3"/>
      <c r="AO1583" s="3"/>
      <c r="AP1583" s="43" t="b">
        <v>0</v>
      </c>
      <c r="AQ1583" s="3" t="b">
        <v>0</v>
      </c>
    </row>
    <row r="1584" spans="1:43" x14ac:dyDescent="0.25">
      <c r="A1584" s="39" t="str">
        <f>_xlfn.CONCAT(Table4[[#This Row],[Order]],"-",Table4[[#This Row],[Line]])</f>
        <v>77820-1</v>
      </c>
      <c r="B1584" s="5">
        <v>43476</v>
      </c>
      <c r="C1584" s="8">
        <v>77820</v>
      </c>
      <c r="D1584" s="3" t="s">
        <v>2654</v>
      </c>
      <c r="E1584" s="8">
        <v>1</v>
      </c>
      <c r="F1584" s="8">
        <v>1</v>
      </c>
      <c r="G1584" s="3" t="s">
        <v>42</v>
      </c>
      <c r="H1584" s="8">
        <v>22</v>
      </c>
      <c r="I1584" s="43" t="b">
        <v>0</v>
      </c>
      <c r="J1584" s="43" t="b">
        <v>0</v>
      </c>
      <c r="K1584" t="s">
        <v>114</v>
      </c>
      <c r="L1584" s="43" t="b">
        <v>0</v>
      </c>
      <c r="M1584" s="43" t="b">
        <v>0</v>
      </c>
      <c r="N1584" s="43" t="b">
        <v>0</v>
      </c>
      <c r="O1584" t="s">
        <v>114</v>
      </c>
      <c r="P1584" t="s">
        <v>114</v>
      </c>
      <c r="Q1584" t="s">
        <v>114</v>
      </c>
      <c r="R1584" t="s">
        <v>114</v>
      </c>
      <c r="S1584" t="s">
        <v>114</v>
      </c>
      <c r="T1584" t="s">
        <v>114</v>
      </c>
      <c r="U1584" t="s">
        <v>114</v>
      </c>
      <c r="V1584" t="s">
        <v>114</v>
      </c>
      <c r="W1584" s="5">
        <v>43473</v>
      </c>
      <c r="X1584" s="3" t="s">
        <v>151</v>
      </c>
      <c r="Y1584" s="3"/>
      <c r="Z1584" s="3" t="s">
        <v>126</v>
      </c>
      <c r="AA1584" s="3" t="s">
        <v>114</v>
      </c>
      <c r="AB1584" s="3" t="s">
        <v>74</v>
      </c>
      <c r="AC1584" s="8">
        <v>1</v>
      </c>
      <c r="AD1584" s="3" t="s">
        <v>1</v>
      </c>
      <c r="AE1584" s="3"/>
      <c r="AF1584" s="3" t="s">
        <v>114</v>
      </c>
      <c r="AG1584" s="8">
        <v>22</v>
      </c>
      <c r="AH1584" s="3" t="s">
        <v>74</v>
      </c>
      <c r="AI1584" s="3" t="s">
        <v>1323</v>
      </c>
      <c r="AJ1584" t="s">
        <v>114</v>
      </c>
      <c r="AK1584" t="s">
        <v>114</v>
      </c>
      <c r="AL1584" t="s">
        <v>114</v>
      </c>
      <c r="AM1584" s="43" t="b">
        <v>0</v>
      </c>
      <c r="AN1584" s="3"/>
      <c r="AO1584" s="3"/>
      <c r="AP1584" s="43" t="b">
        <v>0</v>
      </c>
      <c r="AQ1584" s="3" t="b">
        <v>0</v>
      </c>
    </row>
    <row r="1585" spans="1:43" x14ac:dyDescent="0.25">
      <c r="A1585" s="39" t="str">
        <f>_xlfn.CONCAT(Table4[[#This Row],[Order]],"-",Table4[[#This Row],[Line]])</f>
        <v>77820-2</v>
      </c>
      <c r="B1585" s="5">
        <v>43476</v>
      </c>
      <c r="C1585" s="8">
        <v>77820</v>
      </c>
      <c r="D1585" s="3" t="s">
        <v>2655</v>
      </c>
      <c r="E1585" s="8">
        <v>2</v>
      </c>
      <c r="F1585" s="8">
        <v>1</v>
      </c>
      <c r="G1585" s="3" t="s">
        <v>42</v>
      </c>
      <c r="H1585" s="8">
        <v>8</v>
      </c>
      <c r="I1585" s="43" t="b">
        <v>0</v>
      </c>
      <c r="J1585" s="43" t="b">
        <v>0</v>
      </c>
      <c r="K1585" t="s">
        <v>114</v>
      </c>
      <c r="L1585" s="43" t="b">
        <v>0</v>
      </c>
      <c r="M1585" s="43" t="b">
        <v>0</v>
      </c>
      <c r="N1585" s="43" t="b">
        <v>0</v>
      </c>
      <c r="O1585" t="s">
        <v>114</v>
      </c>
      <c r="P1585" t="s">
        <v>114</v>
      </c>
      <c r="Q1585" t="s">
        <v>114</v>
      </c>
      <c r="R1585" t="s">
        <v>114</v>
      </c>
      <c r="S1585" t="s">
        <v>114</v>
      </c>
      <c r="T1585" t="s">
        <v>114</v>
      </c>
      <c r="U1585" t="s">
        <v>114</v>
      </c>
      <c r="V1585" t="s">
        <v>114</v>
      </c>
      <c r="W1585" s="5">
        <v>43473</v>
      </c>
      <c r="X1585" s="3" t="s">
        <v>151</v>
      </c>
      <c r="Y1585" s="3"/>
      <c r="Z1585" s="3" t="s">
        <v>126</v>
      </c>
      <c r="AA1585" s="3" t="s">
        <v>114</v>
      </c>
      <c r="AB1585" s="3" t="s">
        <v>74</v>
      </c>
      <c r="AC1585" s="8">
        <v>1</v>
      </c>
      <c r="AD1585" s="3" t="s">
        <v>1008</v>
      </c>
      <c r="AE1585" s="3"/>
      <c r="AF1585" s="3" t="s">
        <v>114</v>
      </c>
      <c r="AG1585" s="8">
        <v>8</v>
      </c>
      <c r="AH1585" s="3" t="s">
        <v>74</v>
      </c>
      <c r="AI1585" s="3" t="s">
        <v>1323</v>
      </c>
      <c r="AJ1585" t="s">
        <v>114</v>
      </c>
      <c r="AK1585" t="s">
        <v>114</v>
      </c>
      <c r="AL1585" t="s">
        <v>114</v>
      </c>
      <c r="AM1585" s="43" t="b">
        <v>0</v>
      </c>
      <c r="AN1585" s="3"/>
      <c r="AO1585" s="3"/>
      <c r="AP1585" s="43" t="b">
        <v>0</v>
      </c>
      <c r="AQ1585" s="3" t="b">
        <v>0</v>
      </c>
    </row>
    <row r="1586" spans="1:43" x14ac:dyDescent="0.25">
      <c r="A1586" s="39" t="str">
        <f>_xlfn.CONCAT(Table4[[#This Row],[Order]],"-",Table4[[#This Row],[Line]])</f>
        <v>77823-1</v>
      </c>
      <c r="B1586" s="5">
        <v>43476</v>
      </c>
      <c r="C1586" s="8">
        <v>77823</v>
      </c>
      <c r="D1586" s="3" t="s">
        <v>3582</v>
      </c>
      <c r="E1586" s="8">
        <v>1</v>
      </c>
      <c r="F1586" s="8">
        <v>1</v>
      </c>
      <c r="G1586" s="3" t="s">
        <v>42</v>
      </c>
      <c r="H1586" s="8">
        <v>1</v>
      </c>
      <c r="I1586" s="43" t="b">
        <v>0</v>
      </c>
      <c r="J1586" s="43" t="b">
        <v>0</v>
      </c>
      <c r="K1586" t="s">
        <v>114</v>
      </c>
      <c r="L1586" s="43" t="b">
        <v>0</v>
      </c>
      <c r="M1586" s="43" t="b">
        <v>0</v>
      </c>
      <c r="N1586" s="43" t="b">
        <v>0</v>
      </c>
      <c r="O1586" t="s">
        <v>114</v>
      </c>
      <c r="P1586" t="s">
        <v>114</v>
      </c>
      <c r="Q1586" t="s">
        <v>114</v>
      </c>
      <c r="R1586" t="s">
        <v>114</v>
      </c>
      <c r="S1586" t="s">
        <v>114</v>
      </c>
      <c r="T1586" t="s">
        <v>114</v>
      </c>
      <c r="U1586" t="s">
        <v>114</v>
      </c>
      <c r="V1586" t="s">
        <v>114</v>
      </c>
      <c r="W1586" s="5">
        <v>43473</v>
      </c>
      <c r="X1586" s="3" t="s">
        <v>151</v>
      </c>
      <c r="Y1586" s="3"/>
      <c r="Z1586" s="3" t="s">
        <v>25</v>
      </c>
      <c r="AA1586" s="3" t="s">
        <v>114</v>
      </c>
      <c r="AB1586" s="3" t="s">
        <v>74</v>
      </c>
      <c r="AC1586" s="8">
        <v>12</v>
      </c>
      <c r="AD1586" s="3" t="s">
        <v>7</v>
      </c>
      <c r="AE1586" s="3"/>
      <c r="AF1586" s="3" t="s">
        <v>114</v>
      </c>
      <c r="AG1586" s="8">
        <v>1</v>
      </c>
      <c r="AH1586" s="3" t="s">
        <v>74</v>
      </c>
      <c r="AI1586" s="3" t="s">
        <v>1333</v>
      </c>
      <c r="AJ1586" t="s">
        <v>114</v>
      </c>
      <c r="AK1586" t="s">
        <v>114</v>
      </c>
      <c r="AL1586" t="s">
        <v>114</v>
      </c>
      <c r="AM1586" s="43" t="b">
        <v>0</v>
      </c>
      <c r="AN1586" s="3"/>
      <c r="AO1586" s="3"/>
      <c r="AP1586" s="43" t="b">
        <v>0</v>
      </c>
      <c r="AQ1586" s="3" t="b">
        <v>0</v>
      </c>
    </row>
    <row r="1587" spans="1:43" x14ac:dyDescent="0.25">
      <c r="A1587" s="39" t="str">
        <f>_xlfn.CONCAT(Table4[[#This Row],[Order]],"-",Table4[[#This Row],[Line]])</f>
        <v>77824-1</v>
      </c>
      <c r="B1587" s="5">
        <v>43467</v>
      </c>
      <c r="C1587" s="8">
        <v>77824</v>
      </c>
      <c r="D1587" s="3" t="s">
        <v>3581</v>
      </c>
      <c r="E1587" s="8">
        <v>1</v>
      </c>
      <c r="F1587" s="8">
        <v>1</v>
      </c>
      <c r="G1587" s="3" t="s">
        <v>165</v>
      </c>
      <c r="H1587" s="8">
        <v>1</v>
      </c>
      <c r="I1587" s="43" t="b">
        <v>1</v>
      </c>
      <c r="J1587" s="43" t="b">
        <v>1</v>
      </c>
      <c r="K1587" t="s">
        <v>114</v>
      </c>
      <c r="L1587" s="43" t="b">
        <v>1</v>
      </c>
      <c r="M1587" s="43" t="b">
        <v>1</v>
      </c>
      <c r="N1587" s="43" t="b">
        <v>1</v>
      </c>
      <c r="O1587" t="s">
        <v>114</v>
      </c>
      <c r="P1587" t="s">
        <v>114</v>
      </c>
      <c r="Q1587" t="s">
        <v>114</v>
      </c>
      <c r="R1587" t="s">
        <v>114</v>
      </c>
      <c r="S1587" t="s">
        <v>114</v>
      </c>
      <c r="T1587" t="s">
        <v>114</v>
      </c>
      <c r="U1587" t="s">
        <v>138</v>
      </c>
      <c r="V1587" t="s">
        <v>114</v>
      </c>
      <c r="W1587" s="5">
        <v>43461</v>
      </c>
      <c r="X1587" s="3" t="s">
        <v>114</v>
      </c>
      <c r="Y1587" s="3"/>
      <c r="Z1587" s="3" t="s">
        <v>3753</v>
      </c>
      <c r="AA1587" s="3" t="s">
        <v>114</v>
      </c>
      <c r="AB1587" s="3" t="s">
        <v>112</v>
      </c>
      <c r="AC1587" s="8">
        <v>12</v>
      </c>
      <c r="AD1587" s="3" t="s">
        <v>3580</v>
      </c>
      <c r="AE1587" s="3"/>
      <c r="AF1587" s="3" t="s">
        <v>114</v>
      </c>
      <c r="AG1587" s="8">
        <v>4</v>
      </c>
      <c r="AH1587" s="3" t="s">
        <v>180</v>
      </c>
      <c r="AI1587" s="3" t="s">
        <v>1332</v>
      </c>
      <c r="AJ1587" t="s">
        <v>114</v>
      </c>
      <c r="AK1587" t="s">
        <v>114</v>
      </c>
      <c r="AL1587" t="s">
        <v>114</v>
      </c>
      <c r="AM1587" s="43" t="b">
        <v>0</v>
      </c>
      <c r="AN1587" s="3"/>
      <c r="AO1587" s="3"/>
      <c r="AP1587" s="43" t="b">
        <v>0</v>
      </c>
      <c r="AQ1587" s="3" t="b">
        <v>0</v>
      </c>
    </row>
    <row r="1588" spans="1:43" x14ac:dyDescent="0.25">
      <c r="A1588" s="39" t="str">
        <f>_xlfn.CONCAT(Table4[[#This Row],[Order]],"-",Table4[[#This Row],[Line]])</f>
        <v>77828-1</v>
      </c>
      <c r="B1588" s="5">
        <v>43469</v>
      </c>
      <c r="C1588" s="8">
        <v>77828</v>
      </c>
      <c r="D1588" s="3" t="s">
        <v>3473</v>
      </c>
      <c r="E1588" s="8">
        <v>1</v>
      </c>
      <c r="F1588" s="8">
        <v>1</v>
      </c>
      <c r="G1588" s="3" t="s">
        <v>29</v>
      </c>
      <c r="H1588" s="8">
        <v>1</v>
      </c>
      <c r="I1588" s="43" t="b">
        <v>1</v>
      </c>
      <c r="J1588" s="43" t="b">
        <v>1</v>
      </c>
      <c r="K1588" t="s">
        <v>135</v>
      </c>
      <c r="L1588" s="43" t="b">
        <v>1</v>
      </c>
      <c r="M1588" s="43" t="b">
        <v>1</v>
      </c>
      <c r="N1588" s="43" t="b">
        <v>1</v>
      </c>
      <c r="O1588" t="s">
        <v>114</v>
      </c>
      <c r="P1588" t="s">
        <v>114</v>
      </c>
      <c r="Q1588" t="s">
        <v>114</v>
      </c>
      <c r="R1588" t="s">
        <v>114</v>
      </c>
      <c r="S1588" t="s">
        <v>114</v>
      </c>
      <c r="T1588" t="s">
        <v>114</v>
      </c>
      <c r="U1588" t="s">
        <v>114</v>
      </c>
      <c r="V1588" t="s">
        <v>114</v>
      </c>
      <c r="W1588" s="5">
        <v>43465</v>
      </c>
      <c r="X1588" s="3" t="s">
        <v>151</v>
      </c>
      <c r="Y1588" s="3" t="s">
        <v>5442</v>
      </c>
      <c r="Z1588" s="3" t="s">
        <v>3975</v>
      </c>
      <c r="AA1588" s="3" t="s">
        <v>114</v>
      </c>
      <c r="AB1588" s="3" t="s">
        <v>74</v>
      </c>
      <c r="AC1588" s="8">
        <v>12</v>
      </c>
      <c r="AD1588" s="3" t="s">
        <v>1923</v>
      </c>
      <c r="AE1588" s="3">
        <v>43462</v>
      </c>
      <c r="AF1588" s="3" t="s">
        <v>114</v>
      </c>
      <c r="AG1588" s="8">
        <v>1</v>
      </c>
      <c r="AH1588" s="3" t="s">
        <v>180</v>
      </c>
      <c r="AI1588" s="3" t="s">
        <v>1323</v>
      </c>
      <c r="AJ1588" t="s">
        <v>114</v>
      </c>
      <c r="AK1588" t="s">
        <v>114</v>
      </c>
      <c r="AL1588" t="s">
        <v>114</v>
      </c>
      <c r="AM1588" s="43" t="b">
        <v>0</v>
      </c>
      <c r="AN1588" s="3"/>
      <c r="AO1588" s="3"/>
      <c r="AP1588" s="43" t="b">
        <v>0</v>
      </c>
      <c r="AQ1588" s="3" t="b">
        <v>0</v>
      </c>
    </row>
    <row r="1589" spans="1:43" x14ac:dyDescent="0.25">
      <c r="A1589" s="39" t="str">
        <f>_xlfn.CONCAT(Table4[[#This Row],[Order]],"-",Table4[[#This Row],[Line]])</f>
        <v>77829-1</v>
      </c>
      <c r="B1589" s="5">
        <v>43475</v>
      </c>
      <c r="C1589" s="8">
        <v>77829</v>
      </c>
      <c r="D1589" s="3" t="s">
        <v>3647</v>
      </c>
      <c r="E1589" s="8">
        <v>1</v>
      </c>
      <c r="F1589" s="8">
        <v>1</v>
      </c>
      <c r="G1589" s="3" t="s">
        <v>29</v>
      </c>
      <c r="H1589" s="8">
        <v>7</v>
      </c>
      <c r="I1589" s="43" t="b">
        <v>1</v>
      </c>
      <c r="J1589" s="43" t="b">
        <v>1</v>
      </c>
      <c r="K1589" t="s">
        <v>135</v>
      </c>
      <c r="L1589" s="43" t="b">
        <v>1</v>
      </c>
      <c r="M1589" s="43" t="b">
        <v>1</v>
      </c>
      <c r="N1589" s="43" t="b">
        <v>1</v>
      </c>
      <c r="O1589" t="s">
        <v>114</v>
      </c>
      <c r="P1589" t="s">
        <v>114</v>
      </c>
      <c r="Q1589" t="s">
        <v>114</v>
      </c>
      <c r="R1589" t="s">
        <v>114</v>
      </c>
      <c r="S1589" t="s">
        <v>114</v>
      </c>
      <c r="T1589" t="s">
        <v>114</v>
      </c>
      <c r="U1589" t="s">
        <v>114</v>
      </c>
      <c r="V1589" t="s">
        <v>114</v>
      </c>
      <c r="W1589" s="5">
        <v>43472</v>
      </c>
      <c r="X1589" s="3" t="s">
        <v>114</v>
      </c>
      <c r="Y1589" s="3" t="s">
        <v>5443</v>
      </c>
      <c r="Z1589" s="3" t="s">
        <v>4677</v>
      </c>
      <c r="AA1589" s="3" t="s">
        <v>114</v>
      </c>
      <c r="AB1589" s="3" t="s">
        <v>74</v>
      </c>
      <c r="AC1589" s="8">
        <v>12</v>
      </c>
      <c r="AD1589" s="3" t="s">
        <v>2882</v>
      </c>
      <c r="AE1589" s="3">
        <v>43464</v>
      </c>
      <c r="AF1589" s="3" t="s">
        <v>114</v>
      </c>
      <c r="AG1589" s="8">
        <v>7</v>
      </c>
      <c r="AH1589" s="3" t="s">
        <v>180</v>
      </c>
      <c r="AI1589" s="3" t="s">
        <v>1333</v>
      </c>
      <c r="AJ1589" t="s">
        <v>114</v>
      </c>
      <c r="AK1589" t="s">
        <v>114</v>
      </c>
      <c r="AL1589" t="s">
        <v>114</v>
      </c>
      <c r="AM1589" s="43" t="b">
        <v>0</v>
      </c>
      <c r="AN1589" s="3"/>
      <c r="AO1589" s="3"/>
      <c r="AP1589" s="43" t="b">
        <v>0</v>
      </c>
      <c r="AQ1589" s="3" t="b">
        <v>0</v>
      </c>
    </row>
    <row r="1590" spans="1:43" x14ac:dyDescent="0.25">
      <c r="A1590" s="39" t="str">
        <f>_xlfn.CONCAT(Table4[[#This Row],[Order]],"-",Table4[[#This Row],[Line]])</f>
        <v>77839-1</v>
      </c>
      <c r="B1590" s="5">
        <v>43497</v>
      </c>
      <c r="C1590" s="8">
        <v>77839</v>
      </c>
      <c r="D1590" s="3" t="s">
        <v>4212</v>
      </c>
      <c r="E1590" s="8">
        <v>1</v>
      </c>
      <c r="F1590" s="8">
        <v>1</v>
      </c>
      <c r="G1590" s="3" t="s">
        <v>42</v>
      </c>
      <c r="H1590" s="8">
        <v>12</v>
      </c>
      <c r="I1590" s="43" t="b">
        <v>0</v>
      </c>
      <c r="J1590" s="43" t="b">
        <v>0</v>
      </c>
      <c r="K1590" t="s">
        <v>114</v>
      </c>
      <c r="L1590" s="43" t="b">
        <v>0</v>
      </c>
      <c r="M1590" s="43" t="b">
        <v>0</v>
      </c>
      <c r="N1590" s="43" t="b">
        <v>0</v>
      </c>
      <c r="O1590" t="s">
        <v>114</v>
      </c>
      <c r="P1590" t="s">
        <v>114</v>
      </c>
      <c r="Q1590" t="s">
        <v>114</v>
      </c>
      <c r="R1590" t="s">
        <v>114</v>
      </c>
      <c r="S1590" t="s">
        <v>114</v>
      </c>
      <c r="T1590" t="s">
        <v>114</v>
      </c>
      <c r="U1590" t="s">
        <v>114</v>
      </c>
      <c r="V1590" t="s">
        <v>114</v>
      </c>
      <c r="W1590" s="5">
        <v>43494</v>
      </c>
      <c r="X1590" s="3" t="s">
        <v>114</v>
      </c>
      <c r="Y1590" s="3"/>
      <c r="Z1590" s="3" t="s">
        <v>126</v>
      </c>
      <c r="AA1590" s="3" t="s">
        <v>114</v>
      </c>
      <c r="AB1590" s="3" t="s">
        <v>74</v>
      </c>
      <c r="AC1590" s="8">
        <v>12</v>
      </c>
      <c r="AD1590" s="3" t="s">
        <v>4211</v>
      </c>
      <c r="AE1590" s="3"/>
      <c r="AF1590" s="3" t="s">
        <v>114</v>
      </c>
      <c r="AG1590" s="8">
        <v>12</v>
      </c>
      <c r="AH1590" s="3" t="s">
        <v>74</v>
      </c>
      <c r="AI1590" s="3" t="s">
        <v>1324</v>
      </c>
      <c r="AJ1590" t="s">
        <v>114</v>
      </c>
      <c r="AK1590" t="s">
        <v>114</v>
      </c>
      <c r="AL1590" t="s">
        <v>114</v>
      </c>
      <c r="AM1590" s="43" t="b">
        <v>0</v>
      </c>
      <c r="AN1590" s="3"/>
      <c r="AO1590" s="3"/>
      <c r="AP1590" s="43" t="b">
        <v>0</v>
      </c>
      <c r="AQ1590" s="3" t="b">
        <v>0</v>
      </c>
    </row>
    <row r="1591" spans="1:43" x14ac:dyDescent="0.25">
      <c r="A1591" s="39" t="str">
        <f>_xlfn.CONCAT(Table4[[#This Row],[Order]],"-",Table4[[#This Row],[Line]])</f>
        <v>77842-1</v>
      </c>
      <c r="B1591" s="5">
        <v>43481</v>
      </c>
      <c r="C1591" s="8">
        <v>77842</v>
      </c>
      <c r="D1591" s="3" t="s">
        <v>4269</v>
      </c>
      <c r="E1591" s="8">
        <v>1</v>
      </c>
      <c r="F1591" s="8">
        <v>1</v>
      </c>
      <c r="G1591" s="3" t="s">
        <v>42</v>
      </c>
      <c r="H1591" s="8">
        <v>4</v>
      </c>
      <c r="I1591" s="43" t="b">
        <v>0</v>
      </c>
      <c r="J1591" s="43" t="b">
        <v>0</v>
      </c>
      <c r="K1591" t="s">
        <v>114</v>
      </c>
      <c r="L1591" s="43" t="b">
        <v>0</v>
      </c>
      <c r="M1591" s="43" t="b">
        <v>0</v>
      </c>
      <c r="N1591" s="43" t="b">
        <v>0</v>
      </c>
      <c r="O1591" t="s">
        <v>114</v>
      </c>
      <c r="P1591" t="s">
        <v>114</v>
      </c>
      <c r="Q1591" t="s">
        <v>114</v>
      </c>
      <c r="R1591" t="s">
        <v>114</v>
      </c>
      <c r="S1591" t="s">
        <v>114</v>
      </c>
      <c r="T1591" t="s">
        <v>114</v>
      </c>
      <c r="U1591" t="s">
        <v>114</v>
      </c>
      <c r="V1591" t="s">
        <v>114</v>
      </c>
      <c r="W1591" s="5">
        <v>43476</v>
      </c>
      <c r="X1591" s="3" t="s">
        <v>114</v>
      </c>
      <c r="Y1591" s="3"/>
      <c r="Z1591" s="3" t="s">
        <v>126</v>
      </c>
      <c r="AA1591" s="3" t="s">
        <v>114</v>
      </c>
      <c r="AB1591" s="3" t="s">
        <v>74</v>
      </c>
      <c r="AC1591" s="8">
        <v>12</v>
      </c>
      <c r="AD1591" s="3" t="s">
        <v>3475</v>
      </c>
      <c r="AE1591" s="3"/>
      <c r="AF1591" s="3" t="s">
        <v>114</v>
      </c>
      <c r="AG1591" s="8">
        <v>4</v>
      </c>
      <c r="AH1591" s="3" t="s">
        <v>74</v>
      </c>
      <c r="AI1591" s="3" t="s">
        <v>1320</v>
      </c>
      <c r="AJ1591" t="s">
        <v>114</v>
      </c>
      <c r="AK1591" t="s">
        <v>114</v>
      </c>
      <c r="AL1591" t="s">
        <v>114</v>
      </c>
      <c r="AM1591" s="43" t="b">
        <v>0</v>
      </c>
      <c r="AN1591" s="3"/>
      <c r="AO1591" s="3"/>
      <c r="AP1591" s="43" t="b">
        <v>0</v>
      </c>
      <c r="AQ1591" s="3" t="b">
        <v>0</v>
      </c>
    </row>
    <row r="1592" spans="1:43" x14ac:dyDescent="0.25">
      <c r="A1592" s="39" t="str">
        <f>_xlfn.CONCAT(Table4[[#This Row],[Order]],"-",Table4[[#This Row],[Line]])</f>
        <v>77846-1</v>
      </c>
      <c r="B1592" s="5">
        <v>43488</v>
      </c>
      <c r="C1592" s="8">
        <v>77846</v>
      </c>
      <c r="D1592" s="3" t="s">
        <v>3957</v>
      </c>
      <c r="E1592" s="8">
        <v>1</v>
      </c>
      <c r="F1592" s="8">
        <v>1</v>
      </c>
      <c r="G1592" s="3" t="s">
        <v>42</v>
      </c>
      <c r="H1592" s="8">
        <v>2</v>
      </c>
      <c r="I1592" s="43" t="b">
        <v>0</v>
      </c>
      <c r="J1592" s="43" t="b">
        <v>0</v>
      </c>
      <c r="K1592" t="s">
        <v>114</v>
      </c>
      <c r="L1592" s="43" t="b">
        <v>0</v>
      </c>
      <c r="M1592" s="43" t="b">
        <v>0</v>
      </c>
      <c r="N1592" s="43" t="b">
        <v>0</v>
      </c>
      <c r="O1592" t="s">
        <v>114</v>
      </c>
      <c r="P1592" t="s">
        <v>114</v>
      </c>
      <c r="Q1592" t="s">
        <v>114</v>
      </c>
      <c r="R1592" t="s">
        <v>114</v>
      </c>
      <c r="S1592" t="s">
        <v>114</v>
      </c>
      <c r="T1592" t="s">
        <v>114</v>
      </c>
      <c r="U1592" t="s">
        <v>114</v>
      </c>
      <c r="V1592" t="s">
        <v>114</v>
      </c>
      <c r="W1592" s="5">
        <v>43483</v>
      </c>
      <c r="X1592" s="3" t="s">
        <v>114</v>
      </c>
      <c r="Y1592" s="3"/>
      <c r="Z1592" s="3" t="s">
        <v>4678</v>
      </c>
      <c r="AA1592" s="3" t="s">
        <v>114</v>
      </c>
      <c r="AB1592" s="3" t="s">
        <v>74</v>
      </c>
      <c r="AC1592" s="8">
        <v>4</v>
      </c>
      <c r="AD1592" s="3" t="s">
        <v>3956</v>
      </c>
      <c r="AE1592" s="3"/>
      <c r="AF1592" s="3" t="s">
        <v>114</v>
      </c>
      <c r="AG1592" s="8">
        <v>4</v>
      </c>
      <c r="AH1592" s="3" t="s">
        <v>74</v>
      </c>
      <c r="AI1592" s="3" t="s">
        <v>1336</v>
      </c>
      <c r="AJ1592" t="s">
        <v>114</v>
      </c>
      <c r="AK1592" t="s">
        <v>114</v>
      </c>
      <c r="AL1592" t="s">
        <v>114</v>
      </c>
      <c r="AM1592" s="43" t="b">
        <v>0</v>
      </c>
      <c r="AN1592" s="3"/>
      <c r="AO1592" s="3"/>
      <c r="AP1592" s="43" t="b">
        <v>0</v>
      </c>
      <c r="AQ1592" s="3" t="b">
        <v>0</v>
      </c>
    </row>
    <row r="1593" spans="1:43" x14ac:dyDescent="0.25">
      <c r="A1593" s="39" t="str">
        <f>_xlfn.CONCAT(Table4[[#This Row],[Order]],"-",Table4[[#This Row],[Line]])</f>
        <v>77846-2</v>
      </c>
      <c r="B1593" s="5">
        <v>43488</v>
      </c>
      <c r="C1593" s="8">
        <v>77846</v>
      </c>
      <c r="D1593" s="3" t="s">
        <v>3957</v>
      </c>
      <c r="E1593" s="8">
        <v>2</v>
      </c>
      <c r="F1593" s="8">
        <v>1</v>
      </c>
      <c r="G1593" s="3" t="s">
        <v>42</v>
      </c>
      <c r="H1593" s="8">
        <v>2</v>
      </c>
      <c r="I1593" s="43" t="b">
        <v>0</v>
      </c>
      <c r="J1593" s="43" t="b">
        <v>0</v>
      </c>
      <c r="K1593" t="s">
        <v>114</v>
      </c>
      <c r="L1593" s="43" t="b">
        <v>0</v>
      </c>
      <c r="M1593" s="43" t="b">
        <v>0</v>
      </c>
      <c r="N1593" s="43" t="b">
        <v>0</v>
      </c>
      <c r="O1593" t="s">
        <v>114</v>
      </c>
      <c r="P1593" t="s">
        <v>114</v>
      </c>
      <c r="Q1593" t="s">
        <v>114</v>
      </c>
      <c r="R1593" t="s">
        <v>114</v>
      </c>
      <c r="S1593" t="s">
        <v>114</v>
      </c>
      <c r="T1593" t="s">
        <v>114</v>
      </c>
      <c r="U1593" t="s">
        <v>114</v>
      </c>
      <c r="V1593" t="s">
        <v>114</v>
      </c>
      <c r="W1593" s="5">
        <v>43483</v>
      </c>
      <c r="X1593" s="3" t="s">
        <v>114</v>
      </c>
      <c r="Y1593" s="3"/>
      <c r="Z1593" s="3" t="s">
        <v>4678</v>
      </c>
      <c r="AA1593" s="3" t="s">
        <v>114</v>
      </c>
      <c r="AB1593" s="3" t="s">
        <v>74</v>
      </c>
      <c r="AC1593" s="8">
        <v>4</v>
      </c>
      <c r="AD1593" s="3" t="s">
        <v>3958</v>
      </c>
      <c r="AE1593" s="3"/>
      <c r="AF1593" s="3" t="s">
        <v>114</v>
      </c>
      <c r="AG1593" s="8">
        <v>4</v>
      </c>
      <c r="AH1593" s="3" t="s">
        <v>74</v>
      </c>
      <c r="AI1593" s="3" t="s">
        <v>1336</v>
      </c>
      <c r="AJ1593" t="s">
        <v>114</v>
      </c>
      <c r="AK1593" t="s">
        <v>114</v>
      </c>
      <c r="AL1593" t="s">
        <v>114</v>
      </c>
      <c r="AM1593" s="43" t="b">
        <v>0</v>
      </c>
      <c r="AN1593" s="3"/>
      <c r="AO1593" s="3"/>
      <c r="AP1593" s="43" t="b">
        <v>0</v>
      </c>
      <c r="AQ1593" s="3" t="b">
        <v>0</v>
      </c>
    </row>
    <row r="1594" spans="1:43" x14ac:dyDescent="0.25">
      <c r="A1594" s="39" t="str">
        <f>_xlfn.CONCAT(Table4[[#This Row],[Order]],"-",Table4[[#This Row],[Line]])</f>
        <v>77846-3</v>
      </c>
      <c r="B1594" s="5">
        <v>43488</v>
      </c>
      <c r="C1594" s="8">
        <v>77846</v>
      </c>
      <c r="D1594" s="3" t="s">
        <v>3957</v>
      </c>
      <c r="E1594" s="8">
        <v>3</v>
      </c>
      <c r="F1594" s="8">
        <v>1</v>
      </c>
      <c r="G1594" s="3" t="s">
        <v>42</v>
      </c>
      <c r="H1594" s="8">
        <v>2</v>
      </c>
      <c r="I1594" s="43" t="b">
        <v>0</v>
      </c>
      <c r="J1594" s="43" t="b">
        <v>0</v>
      </c>
      <c r="K1594" t="s">
        <v>114</v>
      </c>
      <c r="L1594" s="43" t="b">
        <v>0</v>
      </c>
      <c r="M1594" s="43" t="b">
        <v>0</v>
      </c>
      <c r="N1594" s="43" t="b">
        <v>0</v>
      </c>
      <c r="O1594" t="s">
        <v>114</v>
      </c>
      <c r="P1594" t="s">
        <v>114</v>
      </c>
      <c r="Q1594" t="s">
        <v>114</v>
      </c>
      <c r="R1594" t="s">
        <v>114</v>
      </c>
      <c r="S1594" t="s">
        <v>114</v>
      </c>
      <c r="T1594" t="s">
        <v>114</v>
      </c>
      <c r="U1594" t="s">
        <v>114</v>
      </c>
      <c r="V1594" t="s">
        <v>114</v>
      </c>
      <c r="W1594" s="5">
        <v>43483</v>
      </c>
      <c r="X1594" s="3" t="s">
        <v>114</v>
      </c>
      <c r="Y1594" s="3"/>
      <c r="Z1594" s="3" t="s">
        <v>4678</v>
      </c>
      <c r="AA1594" s="3" t="s">
        <v>114</v>
      </c>
      <c r="AB1594" s="3" t="s">
        <v>74</v>
      </c>
      <c r="AC1594" s="8">
        <v>4</v>
      </c>
      <c r="AD1594" s="3" t="s">
        <v>3959</v>
      </c>
      <c r="AE1594" s="3"/>
      <c r="AF1594" s="3" t="s">
        <v>114</v>
      </c>
      <c r="AG1594" s="8">
        <v>4</v>
      </c>
      <c r="AH1594" s="3" t="s">
        <v>74</v>
      </c>
      <c r="AI1594" s="3" t="s">
        <v>1336</v>
      </c>
      <c r="AJ1594" t="s">
        <v>114</v>
      </c>
      <c r="AK1594" t="s">
        <v>114</v>
      </c>
      <c r="AL1594" t="s">
        <v>114</v>
      </c>
      <c r="AM1594" s="43" t="b">
        <v>0</v>
      </c>
      <c r="AN1594" s="3"/>
      <c r="AO1594" s="3"/>
      <c r="AP1594" s="43" t="b">
        <v>0</v>
      </c>
      <c r="AQ1594" s="3" t="b">
        <v>0</v>
      </c>
    </row>
    <row r="1595" spans="1:43" x14ac:dyDescent="0.25">
      <c r="A1595" s="39" t="str">
        <f>_xlfn.CONCAT(Table4[[#This Row],[Order]],"-",Table4[[#This Row],[Line]])</f>
        <v>77846-4</v>
      </c>
      <c r="B1595" s="5">
        <v>43488</v>
      </c>
      <c r="C1595" s="8">
        <v>77846</v>
      </c>
      <c r="D1595" s="3" t="s">
        <v>3957</v>
      </c>
      <c r="E1595" s="8">
        <v>4</v>
      </c>
      <c r="F1595" s="8">
        <v>1</v>
      </c>
      <c r="G1595" s="3" t="s">
        <v>42</v>
      </c>
      <c r="H1595" s="8">
        <v>2</v>
      </c>
      <c r="I1595" s="43" t="b">
        <v>0</v>
      </c>
      <c r="J1595" s="43" t="b">
        <v>0</v>
      </c>
      <c r="K1595" t="s">
        <v>114</v>
      </c>
      <c r="L1595" s="43" t="b">
        <v>0</v>
      </c>
      <c r="M1595" s="43" t="b">
        <v>0</v>
      </c>
      <c r="N1595" s="43" t="b">
        <v>0</v>
      </c>
      <c r="O1595" t="s">
        <v>114</v>
      </c>
      <c r="P1595" t="s">
        <v>114</v>
      </c>
      <c r="Q1595" t="s">
        <v>114</v>
      </c>
      <c r="R1595" t="s">
        <v>114</v>
      </c>
      <c r="S1595" t="s">
        <v>114</v>
      </c>
      <c r="T1595" t="s">
        <v>114</v>
      </c>
      <c r="U1595" t="s">
        <v>114</v>
      </c>
      <c r="V1595" t="s">
        <v>114</v>
      </c>
      <c r="W1595" s="5">
        <v>43483</v>
      </c>
      <c r="X1595" s="3" t="s">
        <v>114</v>
      </c>
      <c r="Y1595" s="3"/>
      <c r="Z1595" s="3" t="s">
        <v>4678</v>
      </c>
      <c r="AA1595" s="3" t="s">
        <v>114</v>
      </c>
      <c r="AB1595" s="3" t="s">
        <v>74</v>
      </c>
      <c r="AC1595" s="8">
        <v>4</v>
      </c>
      <c r="AD1595" s="3" t="s">
        <v>3960</v>
      </c>
      <c r="AE1595" s="3"/>
      <c r="AF1595" s="3" t="s">
        <v>114</v>
      </c>
      <c r="AG1595" s="8">
        <v>4</v>
      </c>
      <c r="AH1595" s="3" t="s">
        <v>74</v>
      </c>
      <c r="AI1595" s="3" t="s">
        <v>1336</v>
      </c>
      <c r="AJ1595" t="s">
        <v>114</v>
      </c>
      <c r="AK1595" t="s">
        <v>114</v>
      </c>
      <c r="AL1595" t="s">
        <v>114</v>
      </c>
      <c r="AM1595" s="43" t="b">
        <v>0</v>
      </c>
      <c r="AN1595" s="3"/>
      <c r="AO1595" s="3"/>
      <c r="AP1595" s="43" t="b">
        <v>0</v>
      </c>
      <c r="AQ1595" s="3" t="b">
        <v>0</v>
      </c>
    </row>
    <row r="1596" spans="1:43" x14ac:dyDescent="0.25">
      <c r="A1596" s="39" t="str">
        <f>_xlfn.CONCAT(Table4[[#This Row],[Order]],"-",Table4[[#This Row],[Line]])</f>
        <v>77851-1</v>
      </c>
      <c r="B1596" s="5">
        <v>43479</v>
      </c>
      <c r="C1596" s="8">
        <v>77851</v>
      </c>
      <c r="D1596" s="3" t="s">
        <v>4144</v>
      </c>
      <c r="E1596" s="8">
        <v>1</v>
      </c>
      <c r="F1596" s="8">
        <v>1</v>
      </c>
      <c r="G1596" s="3" t="s">
        <v>42</v>
      </c>
      <c r="H1596" s="8">
        <v>2</v>
      </c>
      <c r="I1596" s="43" t="b">
        <v>0</v>
      </c>
      <c r="J1596" s="43" t="b">
        <v>0</v>
      </c>
      <c r="K1596" t="s">
        <v>114</v>
      </c>
      <c r="L1596" s="43" t="b">
        <v>0</v>
      </c>
      <c r="M1596" s="43" t="b">
        <v>0</v>
      </c>
      <c r="N1596" s="43" t="b">
        <v>0</v>
      </c>
      <c r="O1596" t="s">
        <v>114</v>
      </c>
      <c r="P1596" t="s">
        <v>114</v>
      </c>
      <c r="Q1596" t="s">
        <v>114</v>
      </c>
      <c r="R1596" t="s">
        <v>114</v>
      </c>
      <c r="S1596" t="s">
        <v>114</v>
      </c>
      <c r="T1596" t="s">
        <v>114</v>
      </c>
      <c r="U1596" t="s">
        <v>114</v>
      </c>
      <c r="V1596" t="s">
        <v>114</v>
      </c>
      <c r="W1596" s="5">
        <v>43474</v>
      </c>
      <c r="X1596" s="3" t="s">
        <v>114</v>
      </c>
      <c r="Y1596" s="3"/>
      <c r="Z1596" s="3" t="s">
        <v>4876</v>
      </c>
      <c r="AA1596" s="3" t="s">
        <v>114</v>
      </c>
      <c r="AB1596" s="3" t="s">
        <v>74</v>
      </c>
      <c r="AC1596" s="8">
        <v>12</v>
      </c>
      <c r="AD1596" s="3" t="s">
        <v>88</v>
      </c>
      <c r="AE1596" s="3"/>
      <c r="AF1596" s="3" t="s">
        <v>114</v>
      </c>
      <c r="AG1596" s="8">
        <v>4</v>
      </c>
      <c r="AH1596" s="3" t="s">
        <v>74</v>
      </c>
      <c r="AI1596" s="3" t="s">
        <v>1330</v>
      </c>
      <c r="AJ1596" t="s">
        <v>114</v>
      </c>
      <c r="AK1596" t="s">
        <v>114</v>
      </c>
      <c r="AL1596" t="s">
        <v>114</v>
      </c>
      <c r="AM1596" s="43" t="b">
        <v>0</v>
      </c>
      <c r="AN1596" s="3"/>
      <c r="AO1596" s="3"/>
      <c r="AP1596" s="43" t="b">
        <v>0</v>
      </c>
      <c r="AQ1596" s="3" t="b">
        <v>0</v>
      </c>
    </row>
    <row r="1597" spans="1:43" x14ac:dyDescent="0.25">
      <c r="A1597" s="39" t="str">
        <f>_xlfn.CONCAT(Table4[[#This Row],[Order]],"-",Table4[[#This Row],[Line]])</f>
        <v>77865-1</v>
      </c>
      <c r="B1597" s="1">
        <v>43476</v>
      </c>
      <c r="C1597" s="10">
        <v>77865</v>
      </c>
      <c r="D1597" s="7" t="s">
        <v>3953</v>
      </c>
      <c r="E1597" s="10">
        <v>1</v>
      </c>
      <c r="F1597" s="10">
        <v>1</v>
      </c>
      <c r="G1597" s="7" t="s">
        <v>42</v>
      </c>
      <c r="H1597" s="10">
        <v>1</v>
      </c>
      <c r="I1597" s="43" t="b">
        <v>0</v>
      </c>
      <c r="J1597" s="43" t="b">
        <v>0</v>
      </c>
      <c r="K1597" t="s">
        <v>114</v>
      </c>
      <c r="L1597" s="43" t="b">
        <v>0</v>
      </c>
      <c r="M1597" s="43" t="b">
        <v>0</v>
      </c>
      <c r="N1597" s="43" t="b">
        <v>0</v>
      </c>
      <c r="O1597" t="s">
        <v>114</v>
      </c>
      <c r="P1597" t="s">
        <v>114</v>
      </c>
      <c r="Q1597" t="s">
        <v>114</v>
      </c>
      <c r="R1597" t="s">
        <v>114</v>
      </c>
      <c r="S1597" t="s">
        <v>114</v>
      </c>
      <c r="T1597" t="s">
        <v>114</v>
      </c>
      <c r="U1597" t="s">
        <v>114</v>
      </c>
      <c r="V1597" t="s">
        <v>114</v>
      </c>
      <c r="W1597" s="5">
        <v>43473</v>
      </c>
      <c r="X1597" s="7" t="s">
        <v>151</v>
      </c>
      <c r="Y1597" s="7"/>
      <c r="Z1597" s="7" t="s">
        <v>4877</v>
      </c>
      <c r="AA1597" s="7" t="s">
        <v>114</v>
      </c>
      <c r="AB1597" s="7" t="s">
        <v>74</v>
      </c>
      <c r="AC1597" s="10">
        <v>12</v>
      </c>
      <c r="AD1597" s="7" t="s">
        <v>3952</v>
      </c>
      <c r="AE1597" s="7"/>
      <c r="AF1597" s="7" t="s">
        <v>114</v>
      </c>
      <c r="AG1597" s="10">
        <v>1</v>
      </c>
      <c r="AH1597" s="3" t="s">
        <v>74</v>
      </c>
      <c r="AI1597" s="3" t="s">
        <v>1333</v>
      </c>
      <c r="AJ1597" t="s">
        <v>114</v>
      </c>
      <c r="AK1597" t="s">
        <v>114</v>
      </c>
      <c r="AL1597" t="s">
        <v>114</v>
      </c>
      <c r="AM1597" s="43" t="b">
        <v>0</v>
      </c>
      <c r="AN1597" s="3"/>
      <c r="AO1597" s="3"/>
      <c r="AP1597" s="43" t="b">
        <v>0</v>
      </c>
      <c r="AQ1597" s="3" t="b">
        <v>0</v>
      </c>
    </row>
    <row r="1598" spans="1:43" x14ac:dyDescent="0.25">
      <c r="A1598" s="39" t="str">
        <f>_xlfn.CONCAT(Table4[[#This Row],[Order]],"-",Table4[[#This Row],[Line]])</f>
        <v>77869-1</v>
      </c>
      <c r="B1598" s="5">
        <v>43481</v>
      </c>
      <c r="C1598" s="8">
        <v>77869</v>
      </c>
      <c r="D1598" s="3" t="s">
        <v>4343</v>
      </c>
      <c r="E1598" s="8">
        <v>1</v>
      </c>
      <c r="F1598" s="8">
        <v>1</v>
      </c>
      <c r="G1598" s="3" t="s">
        <v>42</v>
      </c>
      <c r="H1598" s="8">
        <v>2</v>
      </c>
      <c r="I1598" s="43" t="b">
        <v>0</v>
      </c>
      <c r="J1598" s="43" t="b">
        <v>0</v>
      </c>
      <c r="K1598" t="s">
        <v>114</v>
      </c>
      <c r="L1598" s="43" t="b">
        <v>0</v>
      </c>
      <c r="M1598" s="43" t="b">
        <v>0</v>
      </c>
      <c r="N1598" s="43" t="b">
        <v>0</v>
      </c>
      <c r="O1598" t="s">
        <v>114</v>
      </c>
      <c r="P1598" t="s">
        <v>114</v>
      </c>
      <c r="Q1598" t="s">
        <v>114</v>
      </c>
      <c r="R1598" t="s">
        <v>114</v>
      </c>
      <c r="S1598" t="s">
        <v>114</v>
      </c>
      <c r="T1598" t="s">
        <v>114</v>
      </c>
      <c r="U1598" t="s">
        <v>114</v>
      </c>
      <c r="V1598" t="s">
        <v>114</v>
      </c>
      <c r="W1598" s="5">
        <v>43476</v>
      </c>
      <c r="X1598" s="3" t="s">
        <v>114</v>
      </c>
      <c r="Y1598" s="3"/>
      <c r="Z1598" s="3" t="s">
        <v>5928</v>
      </c>
      <c r="AA1598" s="3" t="s">
        <v>114</v>
      </c>
      <c r="AB1598" s="3" t="s">
        <v>74</v>
      </c>
      <c r="AC1598" s="8">
        <v>12</v>
      </c>
      <c r="AD1598" s="3" t="s">
        <v>160</v>
      </c>
      <c r="AE1598" s="3"/>
      <c r="AF1598" s="3" t="s">
        <v>114</v>
      </c>
      <c r="AG1598" s="8">
        <v>2</v>
      </c>
      <c r="AH1598" s="3" t="s">
        <v>74</v>
      </c>
      <c r="AI1598" s="3" t="s">
        <v>1336</v>
      </c>
      <c r="AJ1598" t="s">
        <v>114</v>
      </c>
      <c r="AK1598" t="s">
        <v>114</v>
      </c>
      <c r="AL1598" t="s">
        <v>114</v>
      </c>
      <c r="AM1598" s="43" t="b">
        <v>0</v>
      </c>
      <c r="AN1598" s="3"/>
      <c r="AO1598" s="3"/>
      <c r="AP1598" s="43" t="b">
        <v>0</v>
      </c>
      <c r="AQ1598" s="3" t="b">
        <v>0</v>
      </c>
    </row>
    <row r="1599" spans="1:43" x14ac:dyDescent="0.25">
      <c r="A1599" s="39" t="str">
        <f>_xlfn.CONCAT(Table4[[#This Row],[Order]],"-",Table4[[#This Row],[Line]])</f>
        <v>77870-1</v>
      </c>
      <c r="B1599" s="5">
        <v>43476</v>
      </c>
      <c r="C1599" s="8">
        <v>77870</v>
      </c>
      <c r="D1599" s="3" t="s">
        <v>4146</v>
      </c>
      <c r="E1599" s="8">
        <v>1</v>
      </c>
      <c r="F1599" s="8">
        <v>1</v>
      </c>
      <c r="G1599" s="3" t="s">
        <v>42</v>
      </c>
      <c r="H1599" s="8">
        <v>2</v>
      </c>
      <c r="I1599" s="43" t="b">
        <v>0</v>
      </c>
      <c r="J1599" s="43" t="b">
        <v>0</v>
      </c>
      <c r="K1599" t="s">
        <v>114</v>
      </c>
      <c r="L1599" s="43" t="b">
        <v>0</v>
      </c>
      <c r="M1599" s="43" t="b">
        <v>0</v>
      </c>
      <c r="N1599" s="43" t="b">
        <v>0</v>
      </c>
      <c r="O1599" t="s">
        <v>114</v>
      </c>
      <c r="P1599" t="s">
        <v>114</v>
      </c>
      <c r="Q1599" t="s">
        <v>114</v>
      </c>
      <c r="R1599" t="s">
        <v>114</v>
      </c>
      <c r="S1599" t="s">
        <v>114</v>
      </c>
      <c r="T1599" t="s">
        <v>114</v>
      </c>
      <c r="U1599" t="s">
        <v>114</v>
      </c>
      <c r="V1599" t="s">
        <v>114</v>
      </c>
      <c r="W1599" s="5">
        <v>43473</v>
      </c>
      <c r="X1599" s="3" t="s">
        <v>114</v>
      </c>
      <c r="Y1599" s="3"/>
      <c r="Z1599" s="3" t="s">
        <v>4508</v>
      </c>
      <c r="AA1599" s="3" t="s">
        <v>114</v>
      </c>
      <c r="AB1599" s="3" t="s">
        <v>74</v>
      </c>
      <c r="AC1599" s="8">
        <v>12</v>
      </c>
      <c r="AD1599" s="3" t="s">
        <v>4145</v>
      </c>
      <c r="AE1599" s="3"/>
      <c r="AF1599" s="3" t="s">
        <v>114</v>
      </c>
      <c r="AG1599" s="8">
        <v>2</v>
      </c>
      <c r="AH1599" s="3" t="s">
        <v>74</v>
      </c>
      <c r="AI1599" s="3" t="s">
        <v>1324</v>
      </c>
      <c r="AJ1599" t="s">
        <v>114</v>
      </c>
      <c r="AK1599" t="s">
        <v>114</v>
      </c>
      <c r="AL1599" t="s">
        <v>114</v>
      </c>
      <c r="AM1599" s="43" t="b">
        <v>0</v>
      </c>
      <c r="AN1599" s="3"/>
      <c r="AO1599" s="3"/>
      <c r="AP1599" s="43" t="b">
        <v>0</v>
      </c>
      <c r="AQ1599" s="3" t="b">
        <v>0</v>
      </c>
    </row>
    <row r="1600" spans="1:43" x14ac:dyDescent="0.25">
      <c r="A1600" s="39" t="str">
        <f>_xlfn.CONCAT(Table4[[#This Row],[Order]],"-",Table4[[#This Row],[Line]])</f>
        <v>77870-2</v>
      </c>
      <c r="B1600" s="1">
        <v>43476</v>
      </c>
      <c r="C1600" s="10">
        <v>77870</v>
      </c>
      <c r="D1600" s="7" t="s">
        <v>4147</v>
      </c>
      <c r="E1600" s="10">
        <v>2</v>
      </c>
      <c r="F1600" s="10">
        <v>1</v>
      </c>
      <c r="G1600" s="7" t="s">
        <v>42</v>
      </c>
      <c r="H1600" s="10">
        <v>1</v>
      </c>
      <c r="I1600" s="43" t="b">
        <v>0</v>
      </c>
      <c r="J1600" s="43" t="b">
        <v>0</v>
      </c>
      <c r="K1600" t="s">
        <v>114</v>
      </c>
      <c r="L1600" s="43" t="b">
        <v>0</v>
      </c>
      <c r="M1600" s="43" t="b">
        <v>0</v>
      </c>
      <c r="N1600" s="43" t="b">
        <v>0</v>
      </c>
      <c r="O1600" t="s">
        <v>114</v>
      </c>
      <c r="P1600" t="s">
        <v>114</v>
      </c>
      <c r="Q1600" t="s">
        <v>114</v>
      </c>
      <c r="R1600" t="s">
        <v>114</v>
      </c>
      <c r="S1600" t="s">
        <v>114</v>
      </c>
      <c r="T1600" t="s">
        <v>114</v>
      </c>
      <c r="U1600" t="s">
        <v>114</v>
      </c>
      <c r="V1600" t="s">
        <v>114</v>
      </c>
      <c r="W1600" s="5">
        <v>43473</v>
      </c>
      <c r="X1600" s="7" t="s">
        <v>114</v>
      </c>
      <c r="Y1600" s="7"/>
      <c r="Z1600" s="7" t="s">
        <v>4510</v>
      </c>
      <c r="AA1600" s="7" t="s">
        <v>114</v>
      </c>
      <c r="AB1600" s="7" t="s">
        <v>74</v>
      </c>
      <c r="AC1600" s="10">
        <v>12</v>
      </c>
      <c r="AD1600" s="7" t="s">
        <v>3306</v>
      </c>
      <c r="AE1600" s="7"/>
      <c r="AF1600" s="7" t="s">
        <v>114</v>
      </c>
      <c r="AG1600" s="10">
        <v>1</v>
      </c>
      <c r="AH1600" s="3" t="s">
        <v>74</v>
      </c>
      <c r="AI1600" s="3" t="s">
        <v>1324</v>
      </c>
      <c r="AJ1600" t="s">
        <v>114</v>
      </c>
      <c r="AK1600" t="s">
        <v>114</v>
      </c>
      <c r="AL1600" t="s">
        <v>114</v>
      </c>
      <c r="AM1600" s="43" t="b">
        <v>0</v>
      </c>
      <c r="AN1600" s="3"/>
      <c r="AO1600" s="3"/>
      <c r="AP1600" s="43" t="b">
        <v>0</v>
      </c>
      <c r="AQ1600" s="3" t="b">
        <v>0</v>
      </c>
    </row>
    <row r="1601" spans="1:43" x14ac:dyDescent="0.25">
      <c r="A1601" s="39" t="str">
        <f>_xlfn.CONCAT(Table4[[#This Row],[Order]],"-",Table4[[#This Row],[Line]])</f>
        <v>77870-3</v>
      </c>
      <c r="B1601" s="5">
        <v>43476</v>
      </c>
      <c r="C1601" s="8">
        <v>77870</v>
      </c>
      <c r="D1601" s="3" t="s">
        <v>4149</v>
      </c>
      <c r="E1601" s="8">
        <v>3</v>
      </c>
      <c r="F1601" s="8">
        <v>1</v>
      </c>
      <c r="G1601" s="3" t="s">
        <v>42</v>
      </c>
      <c r="H1601" s="8">
        <v>4</v>
      </c>
      <c r="I1601" s="43" t="b">
        <v>0</v>
      </c>
      <c r="J1601" s="43" t="b">
        <v>0</v>
      </c>
      <c r="K1601" t="s">
        <v>114</v>
      </c>
      <c r="L1601" s="43" t="b">
        <v>0</v>
      </c>
      <c r="M1601" s="43" t="b">
        <v>0</v>
      </c>
      <c r="N1601" s="43" t="b">
        <v>0</v>
      </c>
      <c r="O1601" t="s">
        <v>114</v>
      </c>
      <c r="P1601" t="s">
        <v>114</v>
      </c>
      <c r="Q1601" t="s">
        <v>114</v>
      </c>
      <c r="R1601" t="s">
        <v>114</v>
      </c>
      <c r="S1601" t="s">
        <v>114</v>
      </c>
      <c r="T1601" t="s">
        <v>114</v>
      </c>
      <c r="U1601" t="s">
        <v>114</v>
      </c>
      <c r="V1601" t="s">
        <v>114</v>
      </c>
      <c r="W1601" s="5">
        <v>43473</v>
      </c>
      <c r="X1601" s="3" t="s">
        <v>114</v>
      </c>
      <c r="Y1601" s="3"/>
      <c r="Z1601" s="3" t="s">
        <v>5271</v>
      </c>
      <c r="AA1601" s="3" t="s">
        <v>114</v>
      </c>
      <c r="AB1601" s="3" t="s">
        <v>74</v>
      </c>
      <c r="AC1601" s="8">
        <v>12</v>
      </c>
      <c r="AD1601" s="3" t="s">
        <v>4148</v>
      </c>
      <c r="AE1601" s="3"/>
      <c r="AF1601" s="3" t="s">
        <v>114</v>
      </c>
      <c r="AG1601" s="8">
        <v>4</v>
      </c>
      <c r="AH1601" s="3" t="s">
        <v>74</v>
      </c>
      <c r="AI1601" s="3" t="s">
        <v>1324</v>
      </c>
      <c r="AJ1601" t="s">
        <v>114</v>
      </c>
      <c r="AK1601" t="s">
        <v>114</v>
      </c>
      <c r="AL1601" t="s">
        <v>114</v>
      </c>
      <c r="AM1601" s="43" t="b">
        <v>0</v>
      </c>
      <c r="AN1601" s="3"/>
      <c r="AO1601" s="3"/>
      <c r="AP1601" s="43" t="b">
        <v>0</v>
      </c>
      <c r="AQ1601" s="3" t="b">
        <v>0</v>
      </c>
    </row>
    <row r="1602" spans="1:43" x14ac:dyDescent="0.25">
      <c r="A1602" s="39" t="str">
        <f>_xlfn.CONCAT(Table4[[#This Row],[Order]],"-",Table4[[#This Row],[Line]])</f>
        <v>77873-1</v>
      </c>
      <c r="B1602" s="5">
        <v>43481</v>
      </c>
      <c r="C1602" s="8">
        <v>77873</v>
      </c>
      <c r="D1602" s="3" t="s">
        <v>4271</v>
      </c>
      <c r="E1602" s="8">
        <v>1</v>
      </c>
      <c r="F1602" s="8">
        <v>1</v>
      </c>
      <c r="G1602" s="3" t="s">
        <v>42</v>
      </c>
      <c r="H1602" s="8">
        <v>11</v>
      </c>
      <c r="I1602" s="43" t="b">
        <v>0</v>
      </c>
      <c r="J1602" s="43" t="b">
        <v>0</v>
      </c>
      <c r="K1602" t="s">
        <v>114</v>
      </c>
      <c r="L1602" s="43" t="b">
        <v>0</v>
      </c>
      <c r="M1602" s="43" t="b">
        <v>0</v>
      </c>
      <c r="N1602" s="43" t="b">
        <v>0</v>
      </c>
      <c r="O1602" t="s">
        <v>114</v>
      </c>
      <c r="P1602" t="s">
        <v>114</v>
      </c>
      <c r="Q1602" t="s">
        <v>114</v>
      </c>
      <c r="R1602" t="s">
        <v>114</v>
      </c>
      <c r="S1602" t="s">
        <v>114</v>
      </c>
      <c r="T1602" t="s">
        <v>114</v>
      </c>
      <c r="U1602" t="s">
        <v>114</v>
      </c>
      <c r="V1602" t="s">
        <v>114</v>
      </c>
      <c r="W1602" s="5">
        <v>43476</v>
      </c>
      <c r="X1602" s="3" t="s">
        <v>114</v>
      </c>
      <c r="Y1602" s="3"/>
      <c r="Z1602" s="3" t="s">
        <v>2197</v>
      </c>
      <c r="AA1602" s="3" t="s">
        <v>114</v>
      </c>
      <c r="AB1602" s="3" t="s">
        <v>74</v>
      </c>
      <c r="AC1602" s="8">
        <v>12</v>
      </c>
      <c r="AD1602" s="3" t="s">
        <v>1461</v>
      </c>
      <c r="AE1602" s="3"/>
      <c r="AF1602" s="3" t="s">
        <v>114</v>
      </c>
      <c r="AG1602" s="8">
        <v>11</v>
      </c>
      <c r="AH1602" s="3" t="s">
        <v>74</v>
      </c>
      <c r="AI1602" s="3" t="s">
        <v>1324</v>
      </c>
      <c r="AJ1602" t="s">
        <v>114</v>
      </c>
      <c r="AK1602" t="s">
        <v>114</v>
      </c>
      <c r="AL1602" t="s">
        <v>114</v>
      </c>
      <c r="AM1602" s="43" t="b">
        <v>0</v>
      </c>
      <c r="AN1602" s="3"/>
      <c r="AO1602" s="3"/>
      <c r="AP1602" s="43" t="b">
        <v>0</v>
      </c>
      <c r="AQ1602" s="3" t="b">
        <v>0</v>
      </c>
    </row>
    <row r="1603" spans="1:43" x14ac:dyDescent="0.25">
      <c r="A1603" s="39" t="str">
        <f>_xlfn.CONCAT(Table4[[#This Row],[Order]],"-",Table4[[#This Row],[Line]])</f>
        <v>77873-2</v>
      </c>
      <c r="B1603" s="1">
        <v>43481</v>
      </c>
      <c r="C1603" s="10">
        <v>77873</v>
      </c>
      <c r="D1603" s="7" t="s">
        <v>4273</v>
      </c>
      <c r="E1603" s="10">
        <v>2</v>
      </c>
      <c r="F1603" s="10">
        <v>1</v>
      </c>
      <c r="G1603" s="7" t="s">
        <v>42</v>
      </c>
      <c r="H1603" s="10">
        <v>3</v>
      </c>
      <c r="I1603" s="43" t="b">
        <v>0</v>
      </c>
      <c r="J1603" s="43" t="b">
        <v>0</v>
      </c>
      <c r="K1603" t="s">
        <v>114</v>
      </c>
      <c r="L1603" s="43" t="b">
        <v>0</v>
      </c>
      <c r="M1603" s="43" t="b">
        <v>0</v>
      </c>
      <c r="N1603" s="43" t="b">
        <v>0</v>
      </c>
      <c r="O1603" t="s">
        <v>114</v>
      </c>
      <c r="P1603" t="s">
        <v>114</v>
      </c>
      <c r="Q1603" t="s">
        <v>114</v>
      </c>
      <c r="R1603" t="s">
        <v>114</v>
      </c>
      <c r="S1603" t="s">
        <v>114</v>
      </c>
      <c r="T1603" t="s">
        <v>114</v>
      </c>
      <c r="U1603" t="s">
        <v>114</v>
      </c>
      <c r="V1603" t="s">
        <v>114</v>
      </c>
      <c r="W1603" s="5">
        <v>43476</v>
      </c>
      <c r="X1603" s="7" t="s">
        <v>114</v>
      </c>
      <c r="Y1603" s="7"/>
      <c r="Z1603" s="7" t="s">
        <v>3754</v>
      </c>
      <c r="AA1603" s="7" t="s">
        <v>114</v>
      </c>
      <c r="AB1603" s="7" t="s">
        <v>74</v>
      </c>
      <c r="AC1603" s="10">
        <v>12</v>
      </c>
      <c r="AD1603" s="7" t="s">
        <v>4272</v>
      </c>
      <c r="AE1603" s="7"/>
      <c r="AF1603" s="7" t="s">
        <v>114</v>
      </c>
      <c r="AG1603" s="10">
        <v>3</v>
      </c>
      <c r="AH1603" s="3" t="s">
        <v>74</v>
      </c>
      <c r="AI1603" s="3" t="s">
        <v>1324</v>
      </c>
      <c r="AJ1603" t="s">
        <v>114</v>
      </c>
      <c r="AK1603" t="s">
        <v>114</v>
      </c>
      <c r="AL1603" t="s">
        <v>114</v>
      </c>
      <c r="AM1603" s="43" t="b">
        <v>0</v>
      </c>
      <c r="AN1603" s="3"/>
      <c r="AO1603" s="3"/>
      <c r="AP1603" s="43" t="b">
        <v>0</v>
      </c>
      <c r="AQ1603" s="3" t="b">
        <v>0</v>
      </c>
    </row>
    <row r="1604" spans="1:43" x14ac:dyDescent="0.25">
      <c r="A1604" s="39" t="str">
        <f>_xlfn.CONCAT(Table4[[#This Row],[Order]],"-",Table4[[#This Row],[Line]])</f>
        <v>77886-1</v>
      </c>
      <c r="B1604" s="5">
        <v>43468</v>
      </c>
      <c r="C1604" s="8">
        <v>77886</v>
      </c>
      <c r="D1604" s="3" t="s">
        <v>3968</v>
      </c>
      <c r="E1604" s="8">
        <v>1</v>
      </c>
      <c r="F1604" s="8">
        <v>1</v>
      </c>
      <c r="G1604" s="3" t="s">
        <v>165</v>
      </c>
      <c r="H1604" s="8">
        <v>1</v>
      </c>
      <c r="I1604" s="43" t="b">
        <v>1</v>
      </c>
      <c r="J1604" s="43" t="b">
        <v>0</v>
      </c>
      <c r="K1604" t="s">
        <v>135</v>
      </c>
      <c r="L1604" s="43" t="b">
        <v>0</v>
      </c>
      <c r="M1604" s="43" t="b">
        <v>1</v>
      </c>
      <c r="N1604" s="43" t="b">
        <v>1</v>
      </c>
      <c r="O1604" t="s">
        <v>114</v>
      </c>
      <c r="P1604" t="s">
        <v>114</v>
      </c>
      <c r="Q1604" t="s">
        <v>114</v>
      </c>
      <c r="R1604" t="s">
        <v>114</v>
      </c>
      <c r="S1604" t="s">
        <v>114</v>
      </c>
      <c r="T1604" t="s">
        <v>114</v>
      </c>
      <c r="U1604" t="s">
        <v>114</v>
      </c>
      <c r="V1604" t="s">
        <v>114</v>
      </c>
      <c r="W1604" s="5">
        <v>43462</v>
      </c>
      <c r="X1604" s="3" t="s">
        <v>114</v>
      </c>
      <c r="Y1604" s="3"/>
      <c r="Z1604" s="3" t="s">
        <v>56</v>
      </c>
      <c r="AA1604" s="3" t="s">
        <v>114</v>
      </c>
      <c r="AB1604" s="3" t="s">
        <v>74</v>
      </c>
      <c r="AC1604" s="8">
        <v>12</v>
      </c>
      <c r="AD1604" s="3" t="s">
        <v>3969</v>
      </c>
      <c r="AE1604" s="3"/>
      <c r="AF1604" s="3" t="s">
        <v>114</v>
      </c>
      <c r="AG1604" s="8">
        <v>1</v>
      </c>
      <c r="AH1604" s="3" t="s">
        <v>180</v>
      </c>
      <c r="AI1604" s="3" t="s">
        <v>1323</v>
      </c>
      <c r="AJ1604" t="s">
        <v>114</v>
      </c>
      <c r="AK1604" t="s">
        <v>114</v>
      </c>
      <c r="AL1604" t="s">
        <v>114</v>
      </c>
      <c r="AM1604" s="43" t="b">
        <v>1</v>
      </c>
      <c r="AN1604" s="3">
        <v>43465.463984294001</v>
      </c>
      <c r="AO1604" s="3"/>
      <c r="AP1604" s="43" t="b">
        <v>1</v>
      </c>
      <c r="AQ1604" s="3" t="b">
        <v>0</v>
      </c>
    </row>
    <row r="1605" spans="1:43" x14ac:dyDescent="0.25">
      <c r="A1605" s="39" t="str">
        <f>_xlfn.CONCAT(Table4[[#This Row],[Order]],"-",Table4[[#This Row],[Line]])</f>
        <v>77894-1</v>
      </c>
      <c r="B1605" s="1">
        <v>43476</v>
      </c>
      <c r="C1605" s="10">
        <v>77894</v>
      </c>
      <c r="D1605" s="7" t="s">
        <v>4135</v>
      </c>
      <c r="E1605" s="10">
        <v>1</v>
      </c>
      <c r="F1605" s="10">
        <v>1</v>
      </c>
      <c r="G1605" s="7" t="s">
        <v>42</v>
      </c>
      <c r="H1605" s="10">
        <v>1</v>
      </c>
      <c r="I1605" s="43" t="b">
        <v>0</v>
      </c>
      <c r="J1605" s="43" t="b">
        <v>0</v>
      </c>
      <c r="K1605" t="s">
        <v>114</v>
      </c>
      <c r="L1605" s="43" t="b">
        <v>0</v>
      </c>
      <c r="M1605" s="43" t="b">
        <v>0</v>
      </c>
      <c r="N1605" s="43" t="b">
        <v>0</v>
      </c>
      <c r="O1605" t="s">
        <v>114</v>
      </c>
      <c r="P1605" t="s">
        <v>114</v>
      </c>
      <c r="Q1605" t="s">
        <v>114</v>
      </c>
      <c r="R1605" t="s">
        <v>114</v>
      </c>
      <c r="S1605" t="s">
        <v>114</v>
      </c>
      <c r="T1605" t="s">
        <v>114</v>
      </c>
      <c r="U1605" t="s">
        <v>114</v>
      </c>
      <c r="V1605" t="s">
        <v>114</v>
      </c>
      <c r="W1605" s="5">
        <v>43473</v>
      </c>
      <c r="X1605" s="7" t="s">
        <v>151</v>
      </c>
      <c r="Y1605" s="7"/>
      <c r="Z1605" s="7" t="s">
        <v>77</v>
      </c>
      <c r="AA1605" s="7" t="s">
        <v>114</v>
      </c>
      <c r="AB1605" s="7" t="s">
        <v>74</v>
      </c>
      <c r="AC1605" s="10">
        <v>12</v>
      </c>
      <c r="AD1605" s="7" t="s">
        <v>62</v>
      </c>
      <c r="AE1605" s="7"/>
      <c r="AF1605" s="7" t="s">
        <v>114</v>
      </c>
      <c r="AG1605" s="10">
        <v>1</v>
      </c>
      <c r="AH1605" s="3" t="s">
        <v>74</v>
      </c>
      <c r="AI1605" s="3" t="s">
        <v>1333</v>
      </c>
      <c r="AJ1605" t="s">
        <v>114</v>
      </c>
      <c r="AK1605" t="s">
        <v>114</v>
      </c>
      <c r="AL1605" t="s">
        <v>114</v>
      </c>
      <c r="AM1605" s="43" t="b">
        <v>0</v>
      </c>
      <c r="AN1605" s="3"/>
      <c r="AO1605" s="3"/>
      <c r="AP1605" s="43" t="b">
        <v>0</v>
      </c>
      <c r="AQ1605" s="3" t="b">
        <v>0</v>
      </c>
    </row>
    <row r="1606" spans="1:43" x14ac:dyDescent="0.25">
      <c r="A1606" s="39" t="str">
        <f>_xlfn.CONCAT(Table4[[#This Row],[Order]],"-",Table4[[#This Row],[Line]])</f>
        <v>77902-1</v>
      </c>
      <c r="B1606" s="1">
        <v>43476</v>
      </c>
      <c r="C1606" s="10">
        <v>77902</v>
      </c>
      <c r="D1606" s="7" t="s">
        <v>3943</v>
      </c>
      <c r="E1606" s="10">
        <v>1</v>
      </c>
      <c r="F1606" s="10">
        <v>1</v>
      </c>
      <c r="G1606" s="7" t="s">
        <v>42</v>
      </c>
      <c r="H1606" s="10">
        <v>3</v>
      </c>
      <c r="I1606" s="43" t="b">
        <v>0</v>
      </c>
      <c r="J1606" s="43" t="b">
        <v>0</v>
      </c>
      <c r="K1606" t="s">
        <v>114</v>
      </c>
      <c r="L1606" s="43" t="b">
        <v>0</v>
      </c>
      <c r="M1606" s="43" t="b">
        <v>0</v>
      </c>
      <c r="N1606" s="43" t="b">
        <v>0</v>
      </c>
      <c r="O1606" t="s">
        <v>114</v>
      </c>
      <c r="P1606" t="s">
        <v>114</v>
      </c>
      <c r="Q1606" t="s">
        <v>114</v>
      </c>
      <c r="R1606" t="s">
        <v>114</v>
      </c>
      <c r="S1606" t="s">
        <v>114</v>
      </c>
      <c r="T1606" t="s">
        <v>114</v>
      </c>
      <c r="U1606" t="s">
        <v>114</v>
      </c>
      <c r="V1606" t="s">
        <v>114</v>
      </c>
      <c r="W1606" s="5">
        <v>43473</v>
      </c>
      <c r="X1606" s="7" t="s">
        <v>151</v>
      </c>
      <c r="Y1606" s="7"/>
      <c r="Z1606" s="7" t="s">
        <v>25</v>
      </c>
      <c r="AA1606" s="7" t="s">
        <v>114</v>
      </c>
      <c r="AB1606" s="7" t="s">
        <v>74</v>
      </c>
      <c r="AC1606" s="10">
        <v>12</v>
      </c>
      <c r="AD1606" s="7" t="s">
        <v>3942</v>
      </c>
      <c r="AE1606" s="7"/>
      <c r="AF1606" s="7" t="s">
        <v>114</v>
      </c>
      <c r="AG1606" s="10">
        <v>3</v>
      </c>
      <c r="AH1606" s="3" t="s">
        <v>74</v>
      </c>
      <c r="AI1606" s="3" t="s">
        <v>1320</v>
      </c>
      <c r="AJ1606" t="s">
        <v>114</v>
      </c>
      <c r="AK1606" t="s">
        <v>114</v>
      </c>
      <c r="AL1606" t="s">
        <v>114</v>
      </c>
      <c r="AM1606" s="43" t="b">
        <v>0</v>
      </c>
      <c r="AN1606" s="3"/>
      <c r="AO1606" s="3"/>
      <c r="AP1606" s="43" t="b">
        <v>0</v>
      </c>
      <c r="AQ1606" s="3" t="b">
        <v>0</v>
      </c>
    </row>
    <row r="1607" spans="1:43" x14ac:dyDescent="0.25">
      <c r="A1607" s="39" t="str">
        <f>_xlfn.CONCAT(Table4[[#This Row],[Order]],"-",Table4[[#This Row],[Line]])</f>
        <v>77911-1</v>
      </c>
      <c r="B1607" s="1">
        <v>43488</v>
      </c>
      <c r="C1607" s="10">
        <v>77911</v>
      </c>
      <c r="D1607" s="7" t="s">
        <v>5028</v>
      </c>
      <c r="E1607" s="10">
        <v>1</v>
      </c>
      <c r="F1607" s="10">
        <v>1</v>
      </c>
      <c r="G1607" s="7" t="s">
        <v>42</v>
      </c>
      <c r="H1607" s="10">
        <v>4</v>
      </c>
      <c r="I1607" s="43" t="b">
        <v>0</v>
      </c>
      <c r="J1607" s="43" t="b">
        <v>0</v>
      </c>
      <c r="K1607" t="s">
        <v>114</v>
      </c>
      <c r="L1607" s="43" t="b">
        <v>0</v>
      </c>
      <c r="M1607" s="43" t="b">
        <v>0</v>
      </c>
      <c r="N1607" s="43" t="b">
        <v>0</v>
      </c>
      <c r="O1607" t="s">
        <v>114</v>
      </c>
      <c r="P1607" t="s">
        <v>114</v>
      </c>
      <c r="Q1607" t="s">
        <v>114</v>
      </c>
      <c r="R1607" t="s">
        <v>114</v>
      </c>
      <c r="S1607" t="s">
        <v>114</v>
      </c>
      <c r="T1607" t="s">
        <v>114</v>
      </c>
      <c r="U1607" t="s">
        <v>114</v>
      </c>
      <c r="V1607" t="s">
        <v>114</v>
      </c>
      <c r="W1607" s="5">
        <v>43483</v>
      </c>
      <c r="X1607" s="7" t="s">
        <v>114</v>
      </c>
      <c r="Y1607" s="7"/>
      <c r="Z1607" s="7" t="s">
        <v>4844</v>
      </c>
      <c r="AA1607" s="7" t="s">
        <v>114</v>
      </c>
      <c r="AB1607" s="7" t="s">
        <v>74</v>
      </c>
      <c r="AC1607" s="10">
        <v>7</v>
      </c>
      <c r="AD1607" s="7" t="s">
        <v>5027</v>
      </c>
      <c r="AE1607" s="7"/>
      <c r="AF1607" s="7" t="s">
        <v>114</v>
      </c>
      <c r="AG1607" s="10">
        <v>4</v>
      </c>
      <c r="AH1607" s="3" t="s">
        <v>180</v>
      </c>
      <c r="AI1607" s="3" t="s">
        <v>1322</v>
      </c>
      <c r="AJ1607" t="s">
        <v>114</v>
      </c>
      <c r="AK1607" t="s">
        <v>114</v>
      </c>
      <c r="AL1607" t="s">
        <v>114</v>
      </c>
      <c r="AM1607" s="43" t="b">
        <v>0</v>
      </c>
      <c r="AN1607" s="3"/>
      <c r="AO1607" s="3"/>
      <c r="AP1607" s="43" t="b">
        <v>0</v>
      </c>
      <c r="AQ1607" s="3" t="b">
        <v>0</v>
      </c>
    </row>
    <row r="1608" spans="1:43" x14ac:dyDescent="0.25">
      <c r="A1608" s="39" t="str">
        <f>_xlfn.CONCAT(Table4[[#This Row],[Order]],"-",Table4[[#This Row],[Line]])</f>
        <v>77911-2</v>
      </c>
      <c r="B1608" s="59">
        <v>43488</v>
      </c>
      <c r="C1608" s="57">
        <v>77911</v>
      </c>
      <c r="D1608" s="58" t="s">
        <v>5030</v>
      </c>
      <c r="E1608" s="57">
        <v>2</v>
      </c>
      <c r="F1608" s="57">
        <v>1</v>
      </c>
      <c r="G1608" s="58" t="s">
        <v>42</v>
      </c>
      <c r="H1608" s="57">
        <v>1</v>
      </c>
      <c r="I1608" s="43" t="b">
        <v>0</v>
      </c>
      <c r="J1608" s="43" t="b">
        <v>0</v>
      </c>
      <c r="K1608" t="s">
        <v>114</v>
      </c>
      <c r="L1608" s="43" t="b">
        <v>0</v>
      </c>
      <c r="M1608" s="43" t="b">
        <v>0</v>
      </c>
      <c r="N1608" s="43" t="b">
        <v>0</v>
      </c>
      <c r="O1608" t="s">
        <v>114</v>
      </c>
      <c r="P1608" t="s">
        <v>114</v>
      </c>
      <c r="Q1608" t="s">
        <v>114</v>
      </c>
      <c r="R1608" t="s">
        <v>114</v>
      </c>
      <c r="S1608" t="s">
        <v>114</v>
      </c>
      <c r="T1608" t="s">
        <v>114</v>
      </c>
      <c r="U1608" t="s">
        <v>114</v>
      </c>
      <c r="V1608" t="s">
        <v>114</v>
      </c>
      <c r="W1608" s="6">
        <v>43483</v>
      </c>
      <c r="X1608" s="58" t="s">
        <v>114</v>
      </c>
      <c r="Y1608" s="58"/>
      <c r="Z1608" s="58" t="s">
        <v>5131</v>
      </c>
      <c r="AA1608" s="58" t="s">
        <v>114</v>
      </c>
      <c r="AB1608" s="58" t="s">
        <v>74</v>
      </c>
      <c r="AC1608" s="57">
        <v>7</v>
      </c>
      <c r="AD1608" s="58" t="s">
        <v>5029</v>
      </c>
      <c r="AE1608" s="59"/>
      <c r="AF1608" s="58" t="s">
        <v>114</v>
      </c>
      <c r="AG1608" s="57">
        <v>1</v>
      </c>
      <c r="AH1608" s="3" t="s">
        <v>180</v>
      </c>
      <c r="AI1608" s="3" t="s">
        <v>1322</v>
      </c>
      <c r="AJ1608" t="s">
        <v>114</v>
      </c>
      <c r="AK1608" t="s">
        <v>114</v>
      </c>
      <c r="AL1608" t="s">
        <v>114</v>
      </c>
      <c r="AM1608" s="43" t="b">
        <v>0</v>
      </c>
      <c r="AN1608" s="55"/>
      <c r="AO1608" s="3"/>
      <c r="AP1608" s="43" t="b">
        <v>0</v>
      </c>
      <c r="AQ1608" s="3" t="b">
        <v>0</v>
      </c>
    </row>
    <row r="1609" spans="1:43" x14ac:dyDescent="0.25">
      <c r="A1609" s="39" t="str">
        <f>_xlfn.CONCAT(Table4[[#This Row],[Order]],"-",Table4[[#This Row],[Line]])</f>
        <v>77914-1</v>
      </c>
      <c r="B1609" s="59">
        <v>43479</v>
      </c>
      <c r="C1609" s="57">
        <v>77914</v>
      </c>
      <c r="D1609" s="58" t="s">
        <v>4379</v>
      </c>
      <c r="E1609" s="57">
        <v>1</v>
      </c>
      <c r="F1609" s="57">
        <v>1</v>
      </c>
      <c r="G1609" s="58" t="s">
        <v>42</v>
      </c>
      <c r="H1609" s="57">
        <v>1</v>
      </c>
      <c r="I1609" s="43" t="b">
        <v>0</v>
      </c>
      <c r="J1609" s="43" t="b">
        <v>0</v>
      </c>
      <c r="K1609" t="s">
        <v>114</v>
      </c>
      <c r="L1609" s="43" t="b">
        <v>0</v>
      </c>
      <c r="M1609" s="43" t="b">
        <v>0</v>
      </c>
      <c r="N1609" s="43" t="b">
        <v>0</v>
      </c>
      <c r="O1609" t="s">
        <v>114</v>
      </c>
      <c r="P1609" t="s">
        <v>114</v>
      </c>
      <c r="Q1609" t="s">
        <v>114</v>
      </c>
      <c r="R1609" t="s">
        <v>114</v>
      </c>
      <c r="S1609" t="s">
        <v>114</v>
      </c>
      <c r="T1609" t="s">
        <v>114</v>
      </c>
      <c r="U1609" t="s">
        <v>114</v>
      </c>
      <c r="V1609" t="s">
        <v>114</v>
      </c>
      <c r="W1609" s="5">
        <v>43474</v>
      </c>
      <c r="X1609" s="58" t="s">
        <v>114</v>
      </c>
      <c r="Y1609" s="58"/>
      <c r="Z1609" s="58" t="s">
        <v>25</v>
      </c>
      <c r="AA1609" s="58" t="s">
        <v>114</v>
      </c>
      <c r="AB1609" s="58" t="s">
        <v>74</v>
      </c>
      <c r="AC1609" s="57">
        <v>12</v>
      </c>
      <c r="AD1609" s="58" t="s">
        <v>4378</v>
      </c>
      <c r="AE1609" s="59"/>
      <c r="AF1609" s="58" t="s">
        <v>114</v>
      </c>
      <c r="AG1609" s="57">
        <v>1</v>
      </c>
      <c r="AH1609" s="3" t="s">
        <v>74</v>
      </c>
      <c r="AI1609" s="3" t="s">
        <v>1319</v>
      </c>
      <c r="AJ1609" t="s">
        <v>114</v>
      </c>
      <c r="AK1609" t="s">
        <v>114</v>
      </c>
      <c r="AL1609" t="s">
        <v>114</v>
      </c>
      <c r="AM1609" s="43" t="b">
        <v>0</v>
      </c>
      <c r="AN1609" s="3"/>
      <c r="AO1609" s="3"/>
      <c r="AP1609" s="43" t="b">
        <v>0</v>
      </c>
      <c r="AQ1609" s="3" t="b">
        <v>0</v>
      </c>
    </row>
    <row r="1610" spans="1:43" x14ac:dyDescent="0.25">
      <c r="A1610" s="39" t="str">
        <f>_xlfn.CONCAT(Table4[[#This Row],[Order]],"-",Table4[[#This Row],[Line]])</f>
        <v>77925-1</v>
      </c>
      <c r="B1610" s="5">
        <v>43490</v>
      </c>
      <c r="C1610" s="8">
        <v>77925</v>
      </c>
      <c r="D1610" s="3" t="s">
        <v>4137</v>
      </c>
      <c r="E1610" s="8">
        <v>1</v>
      </c>
      <c r="F1610" s="8">
        <v>1</v>
      </c>
      <c r="G1610" s="3" t="s">
        <v>42</v>
      </c>
      <c r="H1610" s="8">
        <v>9</v>
      </c>
      <c r="I1610" s="43" t="b">
        <v>0</v>
      </c>
      <c r="J1610" s="43" t="b">
        <v>0</v>
      </c>
      <c r="K1610" t="s">
        <v>114</v>
      </c>
      <c r="L1610" s="43" t="b">
        <v>0</v>
      </c>
      <c r="M1610" s="43" t="b">
        <v>0</v>
      </c>
      <c r="N1610" s="43" t="b">
        <v>0</v>
      </c>
      <c r="O1610" t="s">
        <v>114</v>
      </c>
      <c r="P1610" t="s">
        <v>114</v>
      </c>
      <c r="Q1610" t="s">
        <v>114</v>
      </c>
      <c r="R1610" t="s">
        <v>114</v>
      </c>
      <c r="S1610" t="s">
        <v>114</v>
      </c>
      <c r="T1610" t="s">
        <v>114</v>
      </c>
      <c r="U1610" t="s">
        <v>114</v>
      </c>
      <c r="V1610" t="s">
        <v>114</v>
      </c>
      <c r="W1610" s="5">
        <v>43487</v>
      </c>
      <c r="X1610" s="3" t="s">
        <v>114</v>
      </c>
      <c r="Y1610" s="3"/>
      <c r="Z1610" s="3" t="s">
        <v>5929</v>
      </c>
      <c r="AA1610" s="3" t="s">
        <v>114</v>
      </c>
      <c r="AB1610" s="3" t="s">
        <v>74</v>
      </c>
      <c r="AC1610" s="8">
        <v>12</v>
      </c>
      <c r="AD1610" s="3" t="s">
        <v>4136</v>
      </c>
      <c r="AE1610" s="3"/>
      <c r="AF1610" s="3" t="s">
        <v>114</v>
      </c>
      <c r="AG1610" s="8">
        <v>9</v>
      </c>
      <c r="AH1610" s="3" t="s">
        <v>74</v>
      </c>
      <c r="AI1610" s="3" t="s">
        <v>1333</v>
      </c>
      <c r="AJ1610" t="s">
        <v>114</v>
      </c>
      <c r="AK1610" t="s">
        <v>114</v>
      </c>
      <c r="AL1610" t="s">
        <v>114</v>
      </c>
      <c r="AM1610" s="43" t="b">
        <v>0</v>
      </c>
      <c r="AN1610" s="3"/>
      <c r="AO1610" s="3"/>
      <c r="AP1610" s="43" t="b">
        <v>0</v>
      </c>
      <c r="AQ1610" s="3" t="b">
        <v>0</v>
      </c>
    </row>
    <row r="1611" spans="1:43" x14ac:dyDescent="0.25">
      <c r="A1611" s="39" t="str">
        <f>_xlfn.CONCAT(Table4[[#This Row],[Order]],"-",Table4[[#This Row],[Line]])</f>
        <v>77926-1</v>
      </c>
      <c r="B1611" s="5">
        <v>43507</v>
      </c>
      <c r="C1611" s="8">
        <v>77926</v>
      </c>
      <c r="D1611" s="3" t="s">
        <v>3743</v>
      </c>
      <c r="E1611" s="8">
        <v>1</v>
      </c>
      <c r="F1611" s="8">
        <v>1</v>
      </c>
      <c r="G1611" s="3" t="s">
        <v>42</v>
      </c>
      <c r="H1611" s="8">
        <v>72</v>
      </c>
      <c r="I1611" s="43" t="b">
        <v>0</v>
      </c>
      <c r="J1611" s="43" t="b">
        <v>0</v>
      </c>
      <c r="K1611" t="s">
        <v>114</v>
      </c>
      <c r="L1611" s="43" t="b">
        <v>0</v>
      </c>
      <c r="M1611" s="43" t="b">
        <v>0</v>
      </c>
      <c r="N1611" s="43" t="b">
        <v>0</v>
      </c>
      <c r="O1611" t="s">
        <v>114</v>
      </c>
      <c r="P1611" t="s">
        <v>114</v>
      </c>
      <c r="Q1611" t="s">
        <v>114</v>
      </c>
      <c r="R1611" t="s">
        <v>114</v>
      </c>
      <c r="S1611" t="s">
        <v>114</v>
      </c>
      <c r="T1611" t="s">
        <v>114</v>
      </c>
      <c r="U1611" t="s">
        <v>114</v>
      </c>
      <c r="V1611" t="s">
        <v>114</v>
      </c>
      <c r="W1611" s="5">
        <v>43502</v>
      </c>
      <c r="X1611" s="3" t="s">
        <v>114</v>
      </c>
      <c r="Y1611" s="3"/>
      <c r="Z1611" s="3" t="s">
        <v>182</v>
      </c>
      <c r="AA1611" s="3" t="s">
        <v>114</v>
      </c>
      <c r="AB1611" s="3" t="s">
        <v>74</v>
      </c>
      <c r="AC1611" s="8">
        <v>10</v>
      </c>
      <c r="AD1611" s="3" t="s">
        <v>3742</v>
      </c>
      <c r="AE1611" s="3"/>
      <c r="AF1611" s="3" t="s">
        <v>114</v>
      </c>
      <c r="AG1611" s="8">
        <v>72</v>
      </c>
      <c r="AH1611" s="3" t="s">
        <v>74</v>
      </c>
      <c r="AI1611" s="3" t="s">
        <v>1326</v>
      </c>
      <c r="AJ1611" t="s">
        <v>114</v>
      </c>
      <c r="AK1611" t="s">
        <v>114</v>
      </c>
      <c r="AL1611" t="s">
        <v>114</v>
      </c>
      <c r="AM1611" s="43" t="b">
        <v>0</v>
      </c>
      <c r="AN1611" s="3"/>
      <c r="AO1611" s="3"/>
      <c r="AP1611" s="43" t="b">
        <v>0</v>
      </c>
      <c r="AQ1611" s="3" t="b">
        <v>0</v>
      </c>
    </row>
    <row r="1612" spans="1:43" x14ac:dyDescent="0.25">
      <c r="A1612" s="39" t="str">
        <f>_xlfn.CONCAT(Table4[[#This Row],[Order]],"-",Table4[[#This Row],[Line]])</f>
        <v>77933-1</v>
      </c>
      <c r="B1612" s="1">
        <v>43469</v>
      </c>
      <c r="C1612" s="10">
        <v>77933</v>
      </c>
      <c r="D1612" s="7" t="s">
        <v>3235</v>
      </c>
      <c r="E1612" s="10">
        <v>1</v>
      </c>
      <c r="F1612" s="10">
        <v>1</v>
      </c>
      <c r="G1612" s="7" t="s">
        <v>165</v>
      </c>
      <c r="H1612" s="10">
        <v>1</v>
      </c>
      <c r="I1612" s="43" t="b">
        <v>1</v>
      </c>
      <c r="J1612" s="43" t="b">
        <v>0</v>
      </c>
      <c r="K1612" t="s">
        <v>135</v>
      </c>
      <c r="L1612" s="43" t="b">
        <v>0</v>
      </c>
      <c r="M1612" s="43" t="b">
        <v>1</v>
      </c>
      <c r="N1612" s="43" t="b">
        <v>1</v>
      </c>
      <c r="O1612" t="s">
        <v>114</v>
      </c>
      <c r="P1612" t="s">
        <v>23</v>
      </c>
      <c r="Q1612" t="s">
        <v>114</v>
      </c>
      <c r="R1612" t="s">
        <v>114</v>
      </c>
      <c r="S1612" t="s">
        <v>114</v>
      </c>
      <c r="T1612" t="s">
        <v>114</v>
      </c>
      <c r="U1612" t="s">
        <v>114</v>
      </c>
      <c r="V1612" t="s">
        <v>114</v>
      </c>
      <c r="W1612" s="5">
        <v>43465</v>
      </c>
      <c r="X1612" s="7" t="s">
        <v>114</v>
      </c>
      <c r="Y1612" s="7"/>
      <c r="Z1612" s="7" t="s">
        <v>70</v>
      </c>
      <c r="AA1612" s="7" t="s">
        <v>114</v>
      </c>
      <c r="AB1612" s="7" t="s">
        <v>74</v>
      </c>
      <c r="AC1612" s="10">
        <v>12</v>
      </c>
      <c r="AD1612" s="7" t="s">
        <v>3234</v>
      </c>
      <c r="AE1612" s="7"/>
      <c r="AF1612" s="7" t="s">
        <v>114</v>
      </c>
      <c r="AG1612" s="10">
        <v>1</v>
      </c>
      <c r="AH1612" s="3" t="s">
        <v>74</v>
      </c>
      <c r="AI1612" s="3" t="s">
        <v>1322</v>
      </c>
      <c r="AJ1612" t="s">
        <v>114</v>
      </c>
      <c r="AK1612" t="s">
        <v>114</v>
      </c>
      <c r="AL1612" t="s">
        <v>114</v>
      </c>
      <c r="AM1612" s="43" t="b">
        <v>0</v>
      </c>
      <c r="AN1612" s="3"/>
      <c r="AO1612" s="3"/>
      <c r="AP1612" s="43" t="b">
        <v>0</v>
      </c>
      <c r="AQ1612" s="3" t="b">
        <v>0</v>
      </c>
    </row>
    <row r="1613" spans="1:43" x14ac:dyDescent="0.25">
      <c r="A1613" s="39" t="str">
        <f>_xlfn.CONCAT(Table4[[#This Row],[Order]],"-",Table4[[#This Row],[Line]])</f>
        <v>77935-1</v>
      </c>
      <c r="B1613" s="1">
        <v>43479</v>
      </c>
      <c r="C1613" s="10">
        <v>77935</v>
      </c>
      <c r="D1613" s="7" t="s">
        <v>4340</v>
      </c>
      <c r="E1613" s="10">
        <v>1</v>
      </c>
      <c r="F1613" s="10">
        <v>1</v>
      </c>
      <c r="G1613" s="7" t="s">
        <v>42</v>
      </c>
      <c r="H1613" s="10">
        <v>1</v>
      </c>
      <c r="I1613" s="43" t="b">
        <v>0</v>
      </c>
      <c r="J1613" s="43" t="b">
        <v>0</v>
      </c>
      <c r="K1613" t="s">
        <v>114</v>
      </c>
      <c r="L1613" s="43" t="b">
        <v>0</v>
      </c>
      <c r="M1613" s="43" t="b">
        <v>0</v>
      </c>
      <c r="N1613" s="43" t="b">
        <v>0</v>
      </c>
      <c r="O1613" t="s">
        <v>114</v>
      </c>
      <c r="P1613" t="s">
        <v>114</v>
      </c>
      <c r="Q1613" t="s">
        <v>114</v>
      </c>
      <c r="R1613" t="s">
        <v>114</v>
      </c>
      <c r="S1613" t="s">
        <v>114</v>
      </c>
      <c r="T1613" t="s">
        <v>114</v>
      </c>
      <c r="U1613" t="s">
        <v>114</v>
      </c>
      <c r="V1613" t="s">
        <v>114</v>
      </c>
      <c r="W1613" s="5">
        <v>43474</v>
      </c>
      <c r="X1613" s="7" t="s">
        <v>151</v>
      </c>
      <c r="Y1613" s="7"/>
      <c r="Z1613" s="7" t="s">
        <v>4826</v>
      </c>
      <c r="AA1613" s="7" t="s">
        <v>114</v>
      </c>
      <c r="AB1613" s="7" t="s">
        <v>74</v>
      </c>
      <c r="AC1613" s="10">
        <v>12</v>
      </c>
      <c r="AD1613" s="7" t="s">
        <v>4339</v>
      </c>
      <c r="AE1613" s="7"/>
      <c r="AF1613" s="7" t="s">
        <v>114</v>
      </c>
      <c r="AG1613" s="10">
        <v>1</v>
      </c>
      <c r="AH1613" s="3" t="s">
        <v>74</v>
      </c>
      <c r="AI1613" s="3" t="s">
        <v>1326</v>
      </c>
      <c r="AJ1613" t="s">
        <v>114</v>
      </c>
      <c r="AK1613" t="s">
        <v>114</v>
      </c>
      <c r="AL1613" t="s">
        <v>114</v>
      </c>
      <c r="AM1613" s="43" t="b">
        <v>0</v>
      </c>
      <c r="AN1613" s="3"/>
      <c r="AO1613" s="3"/>
      <c r="AP1613" s="43" t="b">
        <v>0</v>
      </c>
      <c r="AQ1613" s="3" t="b">
        <v>0</v>
      </c>
    </row>
    <row r="1614" spans="1:43" x14ac:dyDescent="0.25">
      <c r="A1614" s="39" t="str">
        <f>_xlfn.CONCAT(Table4[[#This Row],[Order]],"-",Table4[[#This Row],[Line]])</f>
        <v>77945-1</v>
      </c>
      <c r="B1614" s="6">
        <v>43487</v>
      </c>
      <c r="C1614" s="9">
        <v>77945</v>
      </c>
      <c r="D1614" s="4" t="s">
        <v>3881</v>
      </c>
      <c r="E1614" s="9">
        <v>1</v>
      </c>
      <c r="F1614" s="9">
        <v>1</v>
      </c>
      <c r="G1614" s="4" t="s">
        <v>42</v>
      </c>
      <c r="H1614" s="9">
        <v>3</v>
      </c>
      <c r="I1614" s="43" t="b">
        <v>0</v>
      </c>
      <c r="J1614" s="43" t="b">
        <v>0</v>
      </c>
      <c r="K1614" t="s">
        <v>114</v>
      </c>
      <c r="L1614" s="43" t="b">
        <v>0</v>
      </c>
      <c r="M1614" s="43" t="b">
        <v>0</v>
      </c>
      <c r="N1614" s="43" t="b">
        <v>0</v>
      </c>
      <c r="O1614" t="s">
        <v>114</v>
      </c>
      <c r="P1614" t="s">
        <v>114</v>
      </c>
      <c r="Q1614" t="s">
        <v>114</v>
      </c>
      <c r="R1614" t="s">
        <v>114</v>
      </c>
      <c r="S1614" t="s">
        <v>114</v>
      </c>
      <c r="T1614" t="s">
        <v>114</v>
      </c>
      <c r="U1614" t="s">
        <v>114</v>
      </c>
      <c r="V1614" t="s">
        <v>114</v>
      </c>
      <c r="W1614" s="5">
        <v>43482</v>
      </c>
      <c r="X1614" s="4" t="s">
        <v>114</v>
      </c>
      <c r="Y1614" s="4"/>
      <c r="Z1614" s="4" t="s">
        <v>4679</v>
      </c>
      <c r="AA1614" s="4" t="s">
        <v>114</v>
      </c>
      <c r="AB1614" s="4" t="s">
        <v>74</v>
      </c>
      <c r="AC1614" s="9">
        <v>4</v>
      </c>
      <c r="AD1614" s="4" t="s">
        <v>3880</v>
      </c>
      <c r="AE1614" s="4"/>
      <c r="AF1614" s="4" t="s">
        <v>114</v>
      </c>
      <c r="AG1614" s="9">
        <v>3</v>
      </c>
      <c r="AH1614" s="3" t="s">
        <v>180</v>
      </c>
      <c r="AI1614" s="3" t="s">
        <v>1323</v>
      </c>
      <c r="AJ1614" t="s">
        <v>114</v>
      </c>
      <c r="AK1614" t="s">
        <v>114</v>
      </c>
      <c r="AL1614" t="s">
        <v>114</v>
      </c>
      <c r="AM1614" s="43" t="b">
        <v>0</v>
      </c>
      <c r="AN1614" s="3"/>
      <c r="AO1614" s="3"/>
      <c r="AP1614" s="43" t="b">
        <v>0</v>
      </c>
      <c r="AQ1614" s="3" t="b">
        <v>0</v>
      </c>
    </row>
    <row r="1615" spans="1:43" x14ac:dyDescent="0.25">
      <c r="A1615" s="39" t="str">
        <f>_xlfn.CONCAT(Table4[[#This Row],[Order]],"-",Table4[[#This Row],[Line]])</f>
        <v>77945-2</v>
      </c>
      <c r="B1615" s="1">
        <v>43487</v>
      </c>
      <c r="C1615" s="10">
        <v>77945</v>
      </c>
      <c r="D1615" s="7" t="s">
        <v>3883</v>
      </c>
      <c r="E1615" s="10">
        <v>2</v>
      </c>
      <c r="F1615" s="10">
        <v>1</v>
      </c>
      <c r="G1615" s="7" t="s">
        <v>42</v>
      </c>
      <c r="H1615" s="10">
        <v>7</v>
      </c>
      <c r="I1615" s="43" t="b">
        <v>0</v>
      </c>
      <c r="J1615" s="43" t="b">
        <v>0</v>
      </c>
      <c r="K1615" t="s">
        <v>114</v>
      </c>
      <c r="L1615" s="43" t="b">
        <v>0</v>
      </c>
      <c r="M1615" s="43" t="b">
        <v>0</v>
      </c>
      <c r="N1615" s="43" t="b">
        <v>0</v>
      </c>
      <c r="O1615" t="s">
        <v>114</v>
      </c>
      <c r="P1615" t="s">
        <v>114</v>
      </c>
      <c r="Q1615" t="s">
        <v>114</v>
      </c>
      <c r="R1615" t="s">
        <v>114</v>
      </c>
      <c r="S1615" t="s">
        <v>114</v>
      </c>
      <c r="T1615" t="s">
        <v>114</v>
      </c>
      <c r="U1615" t="s">
        <v>114</v>
      </c>
      <c r="V1615" t="s">
        <v>114</v>
      </c>
      <c r="W1615" s="6">
        <v>43482</v>
      </c>
      <c r="X1615" s="7" t="s">
        <v>114</v>
      </c>
      <c r="Y1615" s="7"/>
      <c r="Z1615" s="7" t="s">
        <v>4680</v>
      </c>
      <c r="AA1615" s="7" t="s">
        <v>114</v>
      </c>
      <c r="AB1615" s="7" t="s">
        <v>74</v>
      </c>
      <c r="AC1615" s="10">
        <v>4</v>
      </c>
      <c r="AD1615" s="7" t="s">
        <v>3882</v>
      </c>
      <c r="AE1615" s="7"/>
      <c r="AF1615" s="7" t="s">
        <v>114</v>
      </c>
      <c r="AG1615" s="10">
        <v>21</v>
      </c>
      <c r="AH1615" s="3" t="s">
        <v>180</v>
      </c>
      <c r="AI1615" s="3" t="s">
        <v>1323</v>
      </c>
      <c r="AJ1615" t="s">
        <v>114</v>
      </c>
      <c r="AK1615" t="s">
        <v>114</v>
      </c>
      <c r="AL1615" t="s">
        <v>114</v>
      </c>
      <c r="AM1615" s="43" t="b">
        <v>0</v>
      </c>
      <c r="AN1615" s="3"/>
      <c r="AO1615" s="3"/>
      <c r="AP1615" s="43" t="b">
        <v>0</v>
      </c>
      <c r="AQ1615" s="3" t="b">
        <v>0</v>
      </c>
    </row>
    <row r="1616" spans="1:43" x14ac:dyDescent="0.25">
      <c r="A1616" s="39" t="str">
        <f>_xlfn.CONCAT(Table4[[#This Row],[Order]],"-",Table4[[#This Row],[Line]])</f>
        <v>77945-3</v>
      </c>
      <c r="B1616" s="59">
        <v>43487</v>
      </c>
      <c r="C1616" s="57">
        <v>77945</v>
      </c>
      <c r="D1616" s="58" t="s">
        <v>3885</v>
      </c>
      <c r="E1616" s="57">
        <v>3</v>
      </c>
      <c r="F1616" s="57">
        <v>1</v>
      </c>
      <c r="G1616" s="58" t="s">
        <v>42</v>
      </c>
      <c r="H1616" s="57">
        <v>1</v>
      </c>
      <c r="I1616" s="43" t="b">
        <v>0</v>
      </c>
      <c r="J1616" s="43" t="b">
        <v>0</v>
      </c>
      <c r="K1616" t="s">
        <v>114</v>
      </c>
      <c r="L1616" s="43" t="b">
        <v>0</v>
      </c>
      <c r="M1616" s="43" t="b">
        <v>0</v>
      </c>
      <c r="N1616" s="43" t="b">
        <v>0</v>
      </c>
      <c r="O1616" t="s">
        <v>114</v>
      </c>
      <c r="P1616" t="s">
        <v>114</v>
      </c>
      <c r="Q1616" t="s">
        <v>114</v>
      </c>
      <c r="R1616" t="s">
        <v>114</v>
      </c>
      <c r="S1616" t="s">
        <v>114</v>
      </c>
      <c r="T1616" t="s">
        <v>114</v>
      </c>
      <c r="U1616" t="s">
        <v>114</v>
      </c>
      <c r="V1616" t="s">
        <v>114</v>
      </c>
      <c r="W1616" s="6">
        <v>43482</v>
      </c>
      <c r="X1616" s="58" t="s">
        <v>114</v>
      </c>
      <c r="Y1616" s="58"/>
      <c r="Z1616" s="58" t="s">
        <v>4681</v>
      </c>
      <c r="AA1616" s="58" t="s">
        <v>114</v>
      </c>
      <c r="AB1616" s="58" t="s">
        <v>74</v>
      </c>
      <c r="AC1616" s="57">
        <v>4</v>
      </c>
      <c r="AD1616" s="58" t="s">
        <v>3884</v>
      </c>
      <c r="AE1616" s="59"/>
      <c r="AF1616" s="58" t="s">
        <v>114</v>
      </c>
      <c r="AG1616" s="57">
        <v>2</v>
      </c>
      <c r="AH1616" s="3" t="s">
        <v>180</v>
      </c>
      <c r="AI1616" s="3" t="s">
        <v>1323</v>
      </c>
      <c r="AJ1616" t="s">
        <v>114</v>
      </c>
      <c r="AK1616" t="s">
        <v>114</v>
      </c>
      <c r="AL1616" t="s">
        <v>114</v>
      </c>
      <c r="AM1616" s="43" t="b">
        <v>0</v>
      </c>
      <c r="AN1616" s="3"/>
      <c r="AO1616" s="3"/>
      <c r="AP1616" s="43" t="b">
        <v>0</v>
      </c>
      <c r="AQ1616" s="3" t="b">
        <v>0</v>
      </c>
    </row>
    <row r="1617" spans="1:43" x14ac:dyDescent="0.25">
      <c r="A1617" s="39" t="str">
        <f>_xlfn.CONCAT(Table4[[#This Row],[Order]],"-",Table4[[#This Row],[Line]])</f>
        <v>77945-4</v>
      </c>
      <c r="B1617" s="1">
        <v>43487</v>
      </c>
      <c r="C1617" s="10">
        <v>77945</v>
      </c>
      <c r="D1617" s="7" t="s">
        <v>3886</v>
      </c>
      <c r="E1617" s="10">
        <v>4</v>
      </c>
      <c r="F1617" s="10">
        <v>1</v>
      </c>
      <c r="G1617" s="7" t="s">
        <v>42</v>
      </c>
      <c r="H1617" s="10">
        <v>2</v>
      </c>
      <c r="I1617" s="43" t="b">
        <v>0</v>
      </c>
      <c r="J1617" s="43" t="b">
        <v>0</v>
      </c>
      <c r="K1617" t="s">
        <v>114</v>
      </c>
      <c r="L1617" s="43" t="b">
        <v>0</v>
      </c>
      <c r="M1617" s="43" t="b">
        <v>0</v>
      </c>
      <c r="N1617" s="43" t="b">
        <v>0</v>
      </c>
      <c r="O1617" t="s">
        <v>114</v>
      </c>
      <c r="P1617" t="s">
        <v>114</v>
      </c>
      <c r="Q1617" t="s">
        <v>114</v>
      </c>
      <c r="R1617" t="s">
        <v>114</v>
      </c>
      <c r="S1617" t="s">
        <v>114</v>
      </c>
      <c r="T1617" t="s">
        <v>114</v>
      </c>
      <c r="U1617" t="s">
        <v>114</v>
      </c>
      <c r="V1617" t="s">
        <v>114</v>
      </c>
      <c r="W1617" s="5">
        <v>43482</v>
      </c>
      <c r="X1617" s="7" t="s">
        <v>114</v>
      </c>
      <c r="Y1617" s="7"/>
      <c r="Z1617" s="7" t="s">
        <v>17</v>
      </c>
      <c r="AA1617" s="7" t="s">
        <v>114</v>
      </c>
      <c r="AB1617" s="7" t="s">
        <v>74</v>
      </c>
      <c r="AC1617" s="10">
        <v>4</v>
      </c>
      <c r="AD1617" s="7" t="s">
        <v>2692</v>
      </c>
      <c r="AE1617" s="7"/>
      <c r="AF1617" s="7" t="s">
        <v>114</v>
      </c>
      <c r="AG1617" s="10">
        <v>2</v>
      </c>
      <c r="AH1617" s="3" t="s">
        <v>180</v>
      </c>
      <c r="AI1617" s="3" t="s">
        <v>1323</v>
      </c>
      <c r="AJ1617" t="s">
        <v>114</v>
      </c>
      <c r="AK1617" t="s">
        <v>114</v>
      </c>
      <c r="AL1617" t="s">
        <v>114</v>
      </c>
      <c r="AM1617" s="43" t="b">
        <v>0</v>
      </c>
      <c r="AN1617" s="3"/>
      <c r="AO1617" s="3"/>
      <c r="AP1617" s="43" t="b">
        <v>0</v>
      </c>
      <c r="AQ1617" s="3" t="b">
        <v>0</v>
      </c>
    </row>
    <row r="1618" spans="1:43" x14ac:dyDescent="0.25">
      <c r="A1618" s="39" t="str">
        <f>_xlfn.CONCAT(Table4[[#This Row],[Order]],"-",Table4[[#This Row],[Line]])</f>
        <v>77945-5</v>
      </c>
      <c r="B1618" s="1">
        <v>43487</v>
      </c>
      <c r="C1618" s="10">
        <v>77945</v>
      </c>
      <c r="D1618" s="7" t="s">
        <v>2695</v>
      </c>
      <c r="E1618" s="10">
        <v>5</v>
      </c>
      <c r="F1618" s="10">
        <v>1</v>
      </c>
      <c r="G1618" s="7" t="s">
        <v>42</v>
      </c>
      <c r="H1618" s="10">
        <v>7</v>
      </c>
      <c r="I1618" s="43" t="b">
        <v>0</v>
      </c>
      <c r="J1618" s="43" t="b">
        <v>0</v>
      </c>
      <c r="K1618" t="s">
        <v>114</v>
      </c>
      <c r="L1618" s="43" t="b">
        <v>0</v>
      </c>
      <c r="M1618" s="43" t="b">
        <v>0</v>
      </c>
      <c r="N1618" s="43" t="b">
        <v>0</v>
      </c>
      <c r="O1618" t="s">
        <v>114</v>
      </c>
      <c r="P1618" t="s">
        <v>114</v>
      </c>
      <c r="Q1618" t="s">
        <v>114</v>
      </c>
      <c r="R1618" t="s">
        <v>114</v>
      </c>
      <c r="S1618" t="s">
        <v>114</v>
      </c>
      <c r="T1618" t="s">
        <v>114</v>
      </c>
      <c r="U1618" t="s">
        <v>114</v>
      </c>
      <c r="V1618" t="s">
        <v>114</v>
      </c>
      <c r="W1618" s="5">
        <v>43482</v>
      </c>
      <c r="X1618" s="7" t="s">
        <v>114</v>
      </c>
      <c r="Y1618" s="7"/>
      <c r="Z1618" s="7" t="s">
        <v>17</v>
      </c>
      <c r="AA1618" s="7" t="s">
        <v>114</v>
      </c>
      <c r="AB1618" s="7" t="s">
        <v>74</v>
      </c>
      <c r="AC1618" s="10">
        <v>4</v>
      </c>
      <c r="AD1618" s="7" t="s">
        <v>2694</v>
      </c>
      <c r="AE1618" s="7"/>
      <c r="AF1618" s="7" t="s">
        <v>114</v>
      </c>
      <c r="AG1618" s="10">
        <v>7</v>
      </c>
      <c r="AH1618" s="3" t="s">
        <v>180</v>
      </c>
      <c r="AI1618" s="3" t="s">
        <v>1323</v>
      </c>
      <c r="AJ1618" t="s">
        <v>114</v>
      </c>
      <c r="AK1618" t="s">
        <v>114</v>
      </c>
      <c r="AL1618" t="s">
        <v>114</v>
      </c>
      <c r="AM1618" s="43" t="b">
        <v>0</v>
      </c>
      <c r="AN1618" s="3"/>
      <c r="AO1618" s="3"/>
      <c r="AP1618" s="43" t="b">
        <v>0</v>
      </c>
      <c r="AQ1618" s="3" t="b">
        <v>0</v>
      </c>
    </row>
    <row r="1619" spans="1:43" x14ac:dyDescent="0.25">
      <c r="A1619" s="39" t="str">
        <f>_xlfn.CONCAT(Table4[[#This Row],[Order]],"-",Table4[[#This Row],[Line]])</f>
        <v>77945-6</v>
      </c>
      <c r="B1619" s="5">
        <v>43487</v>
      </c>
      <c r="C1619" s="8">
        <v>77945</v>
      </c>
      <c r="D1619" s="3" t="s">
        <v>3888</v>
      </c>
      <c r="E1619" s="8">
        <v>6</v>
      </c>
      <c r="F1619" s="8">
        <v>1</v>
      </c>
      <c r="G1619" s="3" t="s">
        <v>42</v>
      </c>
      <c r="H1619" s="8">
        <v>1</v>
      </c>
      <c r="I1619" s="43" t="b">
        <v>0</v>
      </c>
      <c r="J1619" s="43" t="b">
        <v>0</v>
      </c>
      <c r="K1619" t="s">
        <v>114</v>
      </c>
      <c r="L1619" s="43" t="b">
        <v>0</v>
      </c>
      <c r="M1619" s="43" t="b">
        <v>0</v>
      </c>
      <c r="N1619" s="43" t="b">
        <v>0</v>
      </c>
      <c r="O1619" t="s">
        <v>114</v>
      </c>
      <c r="P1619" t="s">
        <v>114</v>
      </c>
      <c r="Q1619" t="s">
        <v>114</v>
      </c>
      <c r="R1619" t="s">
        <v>114</v>
      </c>
      <c r="S1619" t="s">
        <v>114</v>
      </c>
      <c r="T1619" t="s">
        <v>114</v>
      </c>
      <c r="U1619" t="s">
        <v>114</v>
      </c>
      <c r="V1619" t="s">
        <v>114</v>
      </c>
      <c r="W1619" s="5">
        <v>43482</v>
      </c>
      <c r="X1619" s="3" t="s">
        <v>114</v>
      </c>
      <c r="Y1619" s="3"/>
      <c r="Z1619" s="3" t="s">
        <v>4682</v>
      </c>
      <c r="AA1619" s="3" t="s">
        <v>114</v>
      </c>
      <c r="AB1619" s="3" t="s">
        <v>74</v>
      </c>
      <c r="AC1619" s="8">
        <v>4</v>
      </c>
      <c r="AD1619" s="3" t="s">
        <v>3887</v>
      </c>
      <c r="AE1619" s="3"/>
      <c r="AF1619" s="3" t="s">
        <v>114</v>
      </c>
      <c r="AG1619" s="8">
        <v>2</v>
      </c>
      <c r="AH1619" s="3" t="s">
        <v>180</v>
      </c>
      <c r="AI1619" s="3" t="s">
        <v>1323</v>
      </c>
      <c r="AJ1619" t="s">
        <v>114</v>
      </c>
      <c r="AK1619" t="s">
        <v>114</v>
      </c>
      <c r="AL1619" t="s">
        <v>114</v>
      </c>
      <c r="AM1619" s="43" t="b">
        <v>0</v>
      </c>
      <c r="AN1619" s="3"/>
      <c r="AO1619" s="3"/>
      <c r="AP1619" s="43" t="b">
        <v>0</v>
      </c>
      <c r="AQ1619" s="3" t="b">
        <v>0</v>
      </c>
    </row>
    <row r="1620" spans="1:43" x14ac:dyDescent="0.25">
      <c r="A1620" s="39" t="str">
        <f>_xlfn.CONCAT(Table4[[#This Row],[Order]],"-",Table4[[#This Row],[Line]])</f>
        <v>77945-7</v>
      </c>
      <c r="B1620" s="5">
        <v>43487</v>
      </c>
      <c r="C1620" s="8">
        <v>77945</v>
      </c>
      <c r="D1620" s="3" t="s">
        <v>3890</v>
      </c>
      <c r="E1620" s="8">
        <v>7</v>
      </c>
      <c r="F1620" s="8">
        <v>1</v>
      </c>
      <c r="G1620" s="3" t="s">
        <v>42</v>
      </c>
      <c r="H1620" s="8">
        <v>1</v>
      </c>
      <c r="I1620" s="43" t="b">
        <v>0</v>
      </c>
      <c r="J1620" s="43" t="b">
        <v>0</v>
      </c>
      <c r="K1620" t="s">
        <v>114</v>
      </c>
      <c r="L1620" s="43" t="b">
        <v>0</v>
      </c>
      <c r="M1620" s="43" t="b">
        <v>0</v>
      </c>
      <c r="N1620" s="43" t="b">
        <v>0</v>
      </c>
      <c r="O1620" t="s">
        <v>114</v>
      </c>
      <c r="P1620" t="s">
        <v>114</v>
      </c>
      <c r="Q1620" t="s">
        <v>114</v>
      </c>
      <c r="R1620" t="s">
        <v>114</v>
      </c>
      <c r="S1620" t="s">
        <v>114</v>
      </c>
      <c r="T1620" t="s">
        <v>114</v>
      </c>
      <c r="U1620" t="s">
        <v>114</v>
      </c>
      <c r="V1620" t="s">
        <v>114</v>
      </c>
      <c r="W1620" s="5">
        <v>43482</v>
      </c>
      <c r="X1620" s="3" t="s">
        <v>114</v>
      </c>
      <c r="Y1620" s="3"/>
      <c r="Z1620" s="3" t="s">
        <v>4496</v>
      </c>
      <c r="AA1620" s="3" t="s">
        <v>114</v>
      </c>
      <c r="AB1620" s="3" t="s">
        <v>74</v>
      </c>
      <c r="AC1620" s="8">
        <v>4</v>
      </c>
      <c r="AD1620" s="3" t="s">
        <v>3889</v>
      </c>
      <c r="AE1620" s="3"/>
      <c r="AF1620" s="3" t="s">
        <v>114</v>
      </c>
      <c r="AG1620" s="8">
        <v>1</v>
      </c>
      <c r="AH1620" s="3" t="s">
        <v>180</v>
      </c>
      <c r="AI1620" s="3" t="s">
        <v>1323</v>
      </c>
      <c r="AJ1620" t="s">
        <v>114</v>
      </c>
      <c r="AK1620" t="s">
        <v>114</v>
      </c>
      <c r="AL1620" t="s">
        <v>114</v>
      </c>
      <c r="AM1620" s="43" t="b">
        <v>0</v>
      </c>
      <c r="AN1620" s="3"/>
      <c r="AO1620" s="3"/>
      <c r="AP1620" s="43" t="b">
        <v>0</v>
      </c>
      <c r="AQ1620" s="3" t="b">
        <v>0</v>
      </c>
    </row>
    <row r="1621" spans="1:43" x14ac:dyDescent="0.25">
      <c r="A1621" s="39" t="str">
        <f>_xlfn.CONCAT(Table4[[#This Row],[Order]],"-",Table4[[#This Row],[Line]])</f>
        <v>77945-8</v>
      </c>
      <c r="B1621" s="5">
        <v>43487</v>
      </c>
      <c r="C1621" s="8">
        <v>77945</v>
      </c>
      <c r="D1621" s="3" t="s">
        <v>3892</v>
      </c>
      <c r="E1621" s="8">
        <v>8</v>
      </c>
      <c r="F1621" s="8">
        <v>1</v>
      </c>
      <c r="G1621" s="3" t="s">
        <v>42</v>
      </c>
      <c r="H1621" s="8">
        <v>1</v>
      </c>
      <c r="I1621" s="43" t="b">
        <v>0</v>
      </c>
      <c r="J1621" s="43" t="b">
        <v>0</v>
      </c>
      <c r="K1621" t="s">
        <v>114</v>
      </c>
      <c r="L1621" s="43" t="b">
        <v>0</v>
      </c>
      <c r="M1621" s="43" t="b">
        <v>0</v>
      </c>
      <c r="N1621" s="43" t="b">
        <v>0</v>
      </c>
      <c r="O1621" t="s">
        <v>114</v>
      </c>
      <c r="P1621" t="s">
        <v>114</v>
      </c>
      <c r="Q1621" t="s">
        <v>114</v>
      </c>
      <c r="R1621" t="s">
        <v>114</v>
      </c>
      <c r="S1621" t="s">
        <v>114</v>
      </c>
      <c r="T1621" t="s">
        <v>114</v>
      </c>
      <c r="U1621" t="s">
        <v>114</v>
      </c>
      <c r="V1621" t="s">
        <v>114</v>
      </c>
      <c r="W1621" s="5">
        <v>43482</v>
      </c>
      <c r="X1621" s="3" t="s">
        <v>114</v>
      </c>
      <c r="Y1621" s="3"/>
      <c r="Z1621" s="3" t="s">
        <v>4496</v>
      </c>
      <c r="AA1621" s="3" t="s">
        <v>114</v>
      </c>
      <c r="AB1621" s="3" t="s">
        <v>74</v>
      </c>
      <c r="AC1621" s="8">
        <v>4</v>
      </c>
      <c r="AD1621" s="3" t="s">
        <v>3891</v>
      </c>
      <c r="AE1621" s="3"/>
      <c r="AF1621" s="3" t="s">
        <v>114</v>
      </c>
      <c r="AG1621" s="8">
        <v>2</v>
      </c>
      <c r="AH1621" s="3" t="s">
        <v>180</v>
      </c>
      <c r="AI1621" s="3" t="s">
        <v>1323</v>
      </c>
      <c r="AJ1621" t="s">
        <v>114</v>
      </c>
      <c r="AK1621" t="s">
        <v>114</v>
      </c>
      <c r="AL1621" t="s">
        <v>114</v>
      </c>
      <c r="AM1621" s="43" t="b">
        <v>0</v>
      </c>
      <c r="AN1621" s="3"/>
      <c r="AO1621" s="3"/>
      <c r="AP1621" s="43" t="b">
        <v>0</v>
      </c>
      <c r="AQ1621" s="3" t="b">
        <v>0</v>
      </c>
    </row>
    <row r="1622" spans="1:43" x14ac:dyDescent="0.25">
      <c r="A1622" s="39" t="str">
        <f>_xlfn.CONCAT(Table4[[#This Row],[Order]],"-",Table4[[#This Row],[Line]])</f>
        <v>77945-9</v>
      </c>
      <c r="B1622" s="5">
        <v>43487</v>
      </c>
      <c r="C1622" s="8">
        <v>77945</v>
      </c>
      <c r="D1622" s="3" t="s">
        <v>3876</v>
      </c>
      <c r="E1622" s="8">
        <v>9</v>
      </c>
      <c r="F1622" s="8">
        <v>1</v>
      </c>
      <c r="G1622" s="3" t="s">
        <v>42</v>
      </c>
      <c r="H1622" s="8">
        <v>1</v>
      </c>
      <c r="I1622" s="43" t="b">
        <v>0</v>
      </c>
      <c r="J1622" s="43" t="b">
        <v>0</v>
      </c>
      <c r="K1622" t="s">
        <v>114</v>
      </c>
      <c r="L1622" s="43" t="b">
        <v>0</v>
      </c>
      <c r="M1622" s="43" t="b">
        <v>0</v>
      </c>
      <c r="N1622" s="43" t="b">
        <v>0</v>
      </c>
      <c r="O1622" t="s">
        <v>114</v>
      </c>
      <c r="P1622" t="s">
        <v>114</v>
      </c>
      <c r="Q1622" t="s">
        <v>114</v>
      </c>
      <c r="R1622" t="s">
        <v>114</v>
      </c>
      <c r="S1622" t="s">
        <v>114</v>
      </c>
      <c r="T1622" t="s">
        <v>114</v>
      </c>
      <c r="U1622" t="s">
        <v>114</v>
      </c>
      <c r="V1622" t="s">
        <v>114</v>
      </c>
      <c r="W1622" s="5">
        <v>43482</v>
      </c>
      <c r="X1622" s="3" t="s">
        <v>114</v>
      </c>
      <c r="Y1622" s="3"/>
      <c r="Z1622" s="3" t="s">
        <v>4496</v>
      </c>
      <c r="AA1622" s="3" t="s">
        <v>114</v>
      </c>
      <c r="AB1622" s="3" t="s">
        <v>74</v>
      </c>
      <c r="AC1622" s="8">
        <v>4</v>
      </c>
      <c r="AD1622" s="3" t="s">
        <v>3893</v>
      </c>
      <c r="AE1622" s="3"/>
      <c r="AF1622" s="3" t="s">
        <v>114</v>
      </c>
      <c r="AG1622" s="8">
        <v>1</v>
      </c>
      <c r="AH1622" s="3" t="s">
        <v>180</v>
      </c>
      <c r="AI1622" s="3" t="s">
        <v>1323</v>
      </c>
      <c r="AJ1622" t="s">
        <v>114</v>
      </c>
      <c r="AK1622" t="s">
        <v>114</v>
      </c>
      <c r="AL1622" t="s">
        <v>114</v>
      </c>
      <c r="AM1622" s="43" t="b">
        <v>0</v>
      </c>
      <c r="AN1622" s="3"/>
      <c r="AO1622" s="3"/>
      <c r="AP1622" s="43" t="b">
        <v>0</v>
      </c>
      <c r="AQ1622" s="3" t="b">
        <v>0</v>
      </c>
    </row>
    <row r="1623" spans="1:43" x14ac:dyDescent="0.25">
      <c r="A1623" s="39" t="str">
        <f>_xlfn.CONCAT(Table4[[#This Row],[Order]],"-",Table4[[#This Row],[Line]])</f>
        <v>77945-10</v>
      </c>
      <c r="B1623" s="5">
        <v>43487</v>
      </c>
      <c r="C1623" s="8">
        <v>77945</v>
      </c>
      <c r="D1623" s="3" t="s">
        <v>3895</v>
      </c>
      <c r="E1623" s="8">
        <v>10</v>
      </c>
      <c r="F1623" s="8">
        <v>1</v>
      </c>
      <c r="G1623" s="3" t="s">
        <v>42</v>
      </c>
      <c r="H1623" s="8">
        <v>3</v>
      </c>
      <c r="I1623" s="43" t="b">
        <v>0</v>
      </c>
      <c r="J1623" s="43" t="b">
        <v>0</v>
      </c>
      <c r="K1623" t="s">
        <v>114</v>
      </c>
      <c r="L1623" s="43" t="b">
        <v>0</v>
      </c>
      <c r="M1623" s="43" t="b">
        <v>0</v>
      </c>
      <c r="N1623" s="43" t="b">
        <v>0</v>
      </c>
      <c r="O1623" t="s">
        <v>114</v>
      </c>
      <c r="P1623" t="s">
        <v>114</v>
      </c>
      <c r="Q1623" t="s">
        <v>114</v>
      </c>
      <c r="R1623" t="s">
        <v>114</v>
      </c>
      <c r="S1623" t="s">
        <v>114</v>
      </c>
      <c r="T1623" t="s">
        <v>114</v>
      </c>
      <c r="U1623" t="s">
        <v>114</v>
      </c>
      <c r="V1623" t="s">
        <v>114</v>
      </c>
      <c r="W1623" s="5">
        <v>43482</v>
      </c>
      <c r="X1623" s="3" t="s">
        <v>114</v>
      </c>
      <c r="Y1623" s="3"/>
      <c r="Z1623" s="3" t="s">
        <v>4496</v>
      </c>
      <c r="AA1623" s="3" t="s">
        <v>114</v>
      </c>
      <c r="AB1623" s="3" t="s">
        <v>74</v>
      </c>
      <c r="AC1623" s="8">
        <v>4</v>
      </c>
      <c r="AD1623" s="3" t="s">
        <v>3894</v>
      </c>
      <c r="AE1623" s="3"/>
      <c r="AF1623" s="3" t="s">
        <v>114</v>
      </c>
      <c r="AG1623" s="8">
        <v>6</v>
      </c>
      <c r="AH1623" s="3" t="s">
        <v>180</v>
      </c>
      <c r="AI1623" s="3" t="s">
        <v>1323</v>
      </c>
      <c r="AJ1623" t="s">
        <v>114</v>
      </c>
      <c r="AK1623" t="s">
        <v>114</v>
      </c>
      <c r="AL1623" t="s">
        <v>114</v>
      </c>
      <c r="AM1623" s="43" t="b">
        <v>0</v>
      </c>
      <c r="AN1623" s="3"/>
      <c r="AO1623" s="3"/>
      <c r="AP1623" s="43" t="b">
        <v>0</v>
      </c>
      <c r="AQ1623" s="3" t="b">
        <v>0</v>
      </c>
    </row>
    <row r="1624" spans="1:43" x14ac:dyDescent="0.25">
      <c r="A1624" s="39" t="str">
        <f>_xlfn.CONCAT(Table4[[#This Row],[Order]],"-",Table4[[#This Row],[Line]])</f>
        <v>77945-11</v>
      </c>
      <c r="B1624" s="5">
        <v>43487</v>
      </c>
      <c r="C1624" s="8">
        <v>77945</v>
      </c>
      <c r="D1624" s="3" t="s">
        <v>3897</v>
      </c>
      <c r="E1624" s="8">
        <v>11</v>
      </c>
      <c r="F1624" s="8">
        <v>1</v>
      </c>
      <c r="G1624" s="3" t="s">
        <v>42</v>
      </c>
      <c r="H1624" s="8">
        <v>1</v>
      </c>
      <c r="I1624" s="43" t="b">
        <v>0</v>
      </c>
      <c r="J1624" s="43" t="b">
        <v>0</v>
      </c>
      <c r="K1624" t="s">
        <v>114</v>
      </c>
      <c r="L1624" s="43" t="b">
        <v>0</v>
      </c>
      <c r="M1624" s="43" t="b">
        <v>0</v>
      </c>
      <c r="N1624" s="43" t="b">
        <v>0</v>
      </c>
      <c r="O1624" t="s">
        <v>114</v>
      </c>
      <c r="P1624" t="s">
        <v>114</v>
      </c>
      <c r="Q1624" t="s">
        <v>114</v>
      </c>
      <c r="R1624" t="s">
        <v>114</v>
      </c>
      <c r="S1624" t="s">
        <v>114</v>
      </c>
      <c r="T1624" t="s">
        <v>114</v>
      </c>
      <c r="U1624" t="s">
        <v>114</v>
      </c>
      <c r="V1624" t="s">
        <v>114</v>
      </c>
      <c r="W1624" s="5">
        <v>43482</v>
      </c>
      <c r="X1624" s="3" t="s">
        <v>114</v>
      </c>
      <c r="Y1624" s="3"/>
      <c r="Z1624" s="3" t="s">
        <v>4496</v>
      </c>
      <c r="AA1624" s="3" t="s">
        <v>114</v>
      </c>
      <c r="AB1624" s="3" t="s">
        <v>74</v>
      </c>
      <c r="AC1624" s="8">
        <v>4</v>
      </c>
      <c r="AD1624" s="3" t="s">
        <v>3896</v>
      </c>
      <c r="AE1624" s="3"/>
      <c r="AF1624" s="3" t="s">
        <v>114</v>
      </c>
      <c r="AG1624" s="8">
        <v>1</v>
      </c>
      <c r="AH1624" s="3" t="s">
        <v>180</v>
      </c>
      <c r="AI1624" s="3" t="s">
        <v>1323</v>
      </c>
      <c r="AJ1624" t="s">
        <v>114</v>
      </c>
      <c r="AK1624" t="s">
        <v>114</v>
      </c>
      <c r="AL1624" t="s">
        <v>114</v>
      </c>
      <c r="AM1624" s="43" t="b">
        <v>0</v>
      </c>
      <c r="AN1624" s="3"/>
      <c r="AO1624" s="3"/>
      <c r="AP1624" s="43" t="b">
        <v>0</v>
      </c>
      <c r="AQ1624" s="3" t="b">
        <v>0</v>
      </c>
    </row>
    <row r="1625" spans="1:43" x14ac:dyDescent="0.25">
      <c r="A1625" s="39" t="str">
        <f>_xlfn.CONCAT(Table4[[#This Row],[Order]],"-",Table4[[#This Row],[Line]])</f>
        <v>77945-12</v>
      </c>
      <c r="B1625" s="5">
        <v>43487</v>
      </c>
      <c r="C1625" s="8">
        <v>77945</v>
      </c>
      <c r="D1625" s="3" t="s">
        <v>3899</v>
      </c>
      <c r="E1625" s="8">
        <v>12</v>
      </c>
      <c r="F1625" s="8">
        <v>1</v>
      </c>
      <c r="G1625" s="3" t="s">
        <v>42</v>
      </c>
      <c r="H1625" s="8">
        <v>1</v>
      </c>
      <c r="I1625" s="43" t="b">
        <v>0</v>
      </c>
      <c r="J1625" s="43" t="b">
        <v>0</v>
      </c>
      <c r="K1625" t="s">
        <v>114</v>
      </c>
      <c r="L1625" s="43" t="b">
        <v>0</v>
      </c>
      <c r="M1625" s="43" t="b">
        <v>0</v>
      </c>
      <c r="N1625" s="43" t="b">
        <v>0</v>
      </c>
      <c r="O1625" t="s">
        <v>114</v>
      </c>
      <c r="P1625" t="s">
        <v>114</v>
      </c>
      <c r="Q1625" t="s">
        <v>114</v>
      </c>
      <c r="R1625" t="s">
        <v>114</v>
      </c>
      <c r="S1625" t="s">
        <v>114</v>
      </c>
      <c r="T1625" t="s">
        <v>114</v>
      </c>
      <c r="U1625" t="s">
        <v>114</v>
      </c>
      <c r="V1625" t="s">
        <v>114</v>
      </c>
      <c r="W1625" s="5">
        <v>43482</v>
      </c>
      <c r="X1625" s="3" t="s">
        <v>114</v>
      </c>
      <c r="Y1625" s="3"/>
      <c r="Z1625" s="3" t="s">
        <v>4496</v>
      </c>
      <c r="AA1625" s="3" t="s">
        <v>114</v>
      </c>
      <c r="AB1625" s="3" t="s">
        <v>74</v>
      </c>
      <c r="AC1625" s="8">
        <v>4</v>
      </c>
      <c r="AD1625" s="3" t="s">
        <v>3898</v>
      </c>
      <c r="AE1625" s="3"/>
      <c r="AF1625" s="3" t="s">
        <v>114</v>
      </c>
      <c r="AG1625" s="8">
        <v>2</v>
      </c>
      <c r="AH1625" s="3" t="s">
        <v>180</v>
      </c>
      <c r="AI1625" s="3" t="s">
        <v>1323</v>
      </c>
      <c r="AJ1625" t="s">
        <v>114</v>
      </c>
      <c r="AK1625" t="s">
        <v>114</v>
      </c>
      <c r="AL1625" t="s">
        <v>114</v>
      </c>
      <c r="AM1625" s="43" t="b">
        <v>0</v>
      </c>
      <c r="AN1625" s="3"/>
      <c r="AO1625" s="3"/>
      <c r="AP1625" s="43" t="b">
        <v>0</v>
      </c>
      <c r="AQ1625" s="3" t="b">
        <v>0</v>
      </c>
    </row>
    <row r="1626" spans="1:43" x14ac:dyDescent="0.25">
      <c r="A1626" s="39" t="str">
        <f>_xlfn.CONCAT(Table4[[#This Row],[Order]],"-",Table4[[#This Row],[Line]])</f>
        <v>77945-13</v>
      </c>
      <c r="B1626" s="5">
        <v>43487</v>
      </c>
      <c r="C1626" s="8">
        <v>77945</v>
      </c>
      <c r="D1626" s="3" t="s">
        <v>3901</v>
      </c>
      <c r="E1626" s="8">
        <v>13</v>
      </c>
      <c r="F1626" s="8">
        <v>1</v>
      </c>
      <c r="G1626" s="3" t="s">
        <v>42</v>
      </c>
      <c r="H1626" s="8">
        <v>1</v>
      </c>
      <c r="I1626" s="43" t="b">
        <v>0</v>
      </c>
      <c r="J1626" s="43" t="b">
        <v>0</v>
      </c>
      <c r="K1626" t="s">
        <v>114</v>
      </c>
      <c r="L1626" s="43" t="b">
        <v>0</v>
      </c>
      <c r="M1626" s="43" t="b">
        <v>0</v>
      </c>
      <c r="N1626" s="43" t="b">
        <v>0</v>
      </c>
      <c r="O1626" t="s">
        <v>114</v>
      </c>
      <c r="P1626" t="s">
        <v>114</v>
      </c>
      <c r="Q1626" t="s">
        <v>114</v>
      </c>
      <c r="R1626" t="s">
        <v>114</v>
      </c>
      <c r="S1626" t="s">
        <v>114</v>
      </c>
      <c r="T1626" t="s">
        <v>114</v>
      </c>
      <c r="U1626" t="s">
        <v>114</v>
      </c>
      <c r="V1626" t="s">
        <v>114</v>
      </c>
      <c r="W1626" s="5">
        <v>43482</v>
      </c>
      <c r="X1626" s="3" t="s">
        <v>114</v>
      </c>
      <c r="Y1626" s="3"/>
      <c r="Z1626" s="3" t="s">
        <v>4496</v>
      </c>
      <c r="AA1626" s="3" t="s">
        <v>114</v>
      </c>
      <c r="AB1626" s="3" t="s">
        <v>74</v>
      </c>
      <c r="AC1626" s="8">
        <v>4</v>
      </c>
      <c r="AD1626" s="3" t="s">
        <v>3900</v>
      </c>
      <c r="AE1626" s="3"/>
      <c r="AF1626" s="3" t="s">
        <v>114</v>
      </c>
      <c r="AG1626" s="8">
        <v>1</v>
      </c>
      <c r="AH1626" s="3" t="s">
        <v>180</v>
      </c>
      <c r="AI1626" s="3" t="s">
        <v>1323</v>
      </c>
      <c r="AJ1626" t="s">
        <v>114</v>
      </c>
      <c r="AK1626" t="s">
        <v>114</v>
      </c>
      <c r="AL1626" t="s">
        <v>114</v>
      </c>
      <c r="AM1626" s="43" t="b">
        <v>0</v>
      </c>
      <c r="AN1626" s="3"/>
      <c r="AO1626" s="3"/>
      <c r="AP1626" s="43" t="b">
        <v>0</v>
      </c>
      <c r="AQ1626" s="3" t="b">
        <v>0</v>
      </c>
    </row>
    <row r="1627" spans="1:43" x14ac:dyDescent="0.25">
      <c r="A1627" s="39" t="str">
        <f>_xlfn.CONCAT(Table4[[#This Row],[Order]],"-",Table4[[#This Row],[Line]])</f>
        <v>77945-14</v>
      </c>
      <c r="B1627" s="1">
        <v>43487</v>
      </c>
      <c r="C1627" s="10">
        <v>77945</v>
      </c>
      <c r="D1627" s="7" t="s">
        <v>3903</v>
      </c>
      <c r="E1627" s="10">
        <v>14</v>
      </c>
      <c r="F1627" s="10">
        <v>1</v>
      </c>
      <c r="G1627" s="7" t="s">
        <v>42</v>
      </c>
      <c r="H1627" s="10">
        <v>1</v>
      </c>
      <c r="I1627" s="43" t="b">
        <v>0</v>
      </c>
      <c r="J1627" s="43" t="b">
        <v>0</v>
      </c>
      <c r="K1627" t="s">
        <v>114</v>
      </c>
      <c r="L1627" s="43" t="b">
        <v>0</v>
      </c>
      <c r="M1627" s="43" t="b">
        <v>0</v>
      </c>
      <c r="N1627" s="43" t="b">
        <v>0</v>
      </c>
      <c r="O1627" t="s">
        <v>114</v>
      </c>
      <c r="P1627" t="s">
        <v>114</v>
      </c>
      <c r="Q1627" t="s">
        <v>114</v>
      </c>
      <c r="R1627" t="s">
        <v>114</v>
      </c>
      <c r="S1627" t="s">
        <v>114</v>
      </c>
      <c r="T1627" t="s">
        <v>114</v>
      </c>
      <c r="U1627" t="s">
        <v>114</v>
      </c>
      <c r="V1627" t="s">
        <v>114</v>
      </c>
      <c r="W1627" s="6">
        <v>43482</v>
      </c>
      <c r="X1627" s="7" t="s">
        <v>114</v>
      </c>
      <c r="Y1627" s="7"/>
      <c r="Z1627" s="7" t="s">
        <v>4496</v>
      </c>
      <c r="AA1627" s="7" t="s">
        <v>114</v>
      </c>
      <c r="AB1627" s="7" t="s">
        <v>74</v>
      </c>
      <c r="AC1627" s="10">
        <v>4</v>
      </c>
      <c r="AD1627" s="7" t="s">
        <v>3902</v>
      </c>
      <c r="AE1627" s="7"/>
      <c r="AF1627" s="7" t="s">
        <v>114</v>
      </c>
      <c r="AG1627" s="10">
        <v>1</v>
      </c>
      <c r="AH1627" s="3" t="s">
        <v>180</v>
      </c>
      <c r="AI1627" s="3" t="s">
        <v>1323</v>
      </c>
      <c r="AJ1627" t="s">
        <v>114</v>
      </c>
      <c r="AK1627" t="s">
        <v>114</v>
      </c>
      <c r="AL1627" t="s">
        <v>114</v>
      </c>
      <c r="AM1627" s="43" t="b">
        <v>0</v>
      </c>
      <c r="AN1627" s="3"/>
      <c r="AO1627" s="3"/>
      <c r="AP1627" s="43" t="b">
        <v>0</v>
      </c>
      <c r="AQ1627" s="3" t="b">
        <v>0</v>
      </c>
    </row>
    <row r="1628" spans="1:43" x14ac:dyDescent="0.25">
      <c r="A1628" s="39" t="str">
        <f>_xlfn.CONCAT(Table4[[#This Row],[Order]],"-",Table4[[#This Row],[Line]])</f>
        <v>77945-15</v>
      </c>
      <c r="B1628" s="5">
        <v>43487</v>
      </c>
      <c r="C1628" s="8">
        <v>77945</v>
      </c>
      <c r="D1628" s="3" t="s">
        <v>3905</v>
      </c>
      <c r="E1628" s="8">
        <v>15</v>
      </c>
      <c r="F1628" s="8">
        <v>1</v>
      </c>
      <c r="G1628" s="3" t="s">
        <v>42</v>
      </c>
      <c r="H1628" s="8">
        <v>1</v>
      </c>
      <c r="I1628" s="43" t="b">
        <v>0</v>
      </c>
      <c r="J1628" s="43" t="b">
        <v>0</v>
      </c>
      <c r="K1628" t="s">
        <v>114</v>
      </c>
      <c r="L1628" s="43" t="b">
        <v>0</v>
      </c>
      <c r="M1628" s="43" t="b">
        <v>0</v>
      </c>
      <c r="N1628" s="43" t="b">
        <v>0</v>
      </c>
      <c r="O1628" t="s">
        <v>114</v>
      </c>
      <c r="P1628" t="s">
        <v>114</v>
      </c>
      <c r="Q1628" t="s">
        <v>114</v>
      </c>
      <c r="R1628" t="s">
        <v>114</v>
      </c>
      <c r="S1628" t="s">
        <v>114</v>
      </c>
      <c r="T1628" t="s">
        <v>114</v>
      </c>
      <c r="U1628" t="s">
        <v>114</v>
      </c>
      <c r="V1628" t="s">
        <v>114</v>
      </c>
      <c r="W1628" s="5">
        <v>43482</v>
      </c>
      <c r="X1628" s="3" t="s">
        <v>114</v>
      </c>
      <c r="Y1628" s="3"/>
      <c r="Z1628" s="3" t="s">
        <v>4496</v>
      </c>
      <c r="AA1628" s="3" t="s">
        <v>114</v>
      </c>
      <c r="AB1628" s="3" t="s">
        <v>74</v>
      </c>
      <c r="AC1628" s="8">
        <v>4</v>
      </c>
      <c r="AD1628" s="3" t="s">
        <v>3904</v>
      </c>
      <c r="AE1628" s="3"/>
      <c r="AF1628" s="3" t="s">
        <v>114</v>
      </c>
      <c r="AG1628" s="8">
        <v>2</v>
      </c>
      <c r="AH1628" s="3" t="s">
        <v>180</v>
      </c>
      <c r="AI1628" s="3" t="s">
        <v>1323</v>
      </c>
      <c r="AJ1628" t="s">
        <v>114</v>
      </c>
      <c r="AK1628" t="s">
        <v>114</v>
      </c>
      <c r="AL1628" t="s">
        <v>114</v>
      </c>
      <c r="AM1628" s="43" t="b">
        <v>0</v>
      </c>
      <c r="AN1628" s="3"/>
      <c r="AO1628" s="3"/>
      <c r="AP1628" s="43" t="b">
        <v>0</v>
      </c>
      <c r="AQ1628" s="3" t="b">
        <v>0</v>
      </c>
    </row>
    <row r="1629" spans="1:43" x14ac:dyDescent="0.25">
      <c r="A1629" s="39" t="str">
        <f>_xlfn.CONCAT(Table4[[#This Row],[Order]],"-",Table4[[#This Row],[Line]])</f>
        <v>77947-1</v>
      </c>
      <c r="B1629" s="5">
        <v>43487</v>
      </c>
      <c r="C1629" s="8">
        <v>77947</v>
      </c>
      <c r="D1629" s="3" t="s">
        <v>3907</v>
      </c>
      <c r="E1629" s="8">
        <v>1</v>
      </c>
      <c r="F1629" s="8">
        <v>1</v>
      </c>
      <c r="G1629" s="3" t="s">
        <v>42</v>
      </c>
      <c r="H1629" s="8">
        <v>1</v>
      </c>
      <c r="I1629" s="43" t="b">
        <v>0</v>
      </c>
      <c r="J1629" s="43" t="b">
        <v>0</v>
      </c>
      <c r="K1629" t="s">
        <v>114</v>
      </c>
      <c r="L1629" s="43" t="b">
        <v>0</v>
      </c>
      <c r="M1629" s="43" t="b">
        <v>0</v>
      </c>
      <c r="N1629" s="43" t="b">
        <v>0</v>
      </c>
      <c r="O1629" t="s">
        <v>114</v>
      </c>
      <c r="P1629" t="s">
        <v>114</v>
      </c>
      <c r="Q1629" t="s">
        <v>114</v>
      </c>
      <c r="R1629" t="s">
        <v>114</v>
      </c>
      <c r="S1629" t="s">
        <v>114</v>
      </c>
      <c r="T1629" t="s">
        <v>114</v>
      </c>
      <c r="U1629" t="s">
        <v>114</v>
      </c>
      <c r="V1629" t="s">
        <v>114</v>
      </c>
      <c r="W1629" s="5">
        <v>43482</v>
      </c>
      <c r="X1629" s="3" t="s">
        <v>114</v>
      </c>
      <c r="Y1629" s="3"/>
      <c r="Z1629" s="3" t="s">
        <v>4683</v>
      </c>
      <c r="AA1629" s="3" t="s">
        <v>114</v>
      </c>
      <c r="AB1629" s="3" t="s">
        <v>74</v>
      </c>
      <c r="AC1629" s="8">
        <v>4</v>
      </c>
      <c r="AD1629" s="3" t="s">
        <v>3906</v>
      </c>
      <c r="AE1629" s="3"/>
      <c r="AF1629" s="3" t="s">
        <v>114</v>
      </c>
      <c r="AG1629" s="8">
        <v>3</v>
      </c>
      <c r="AH1629" s="3" t="s">
        <v>180</v>
      </c>
      <c r="AI1629" s="3" t="s">
        <v>1323</v>
      </c>
      <c r="AJ1629" t="s">
        <v>114</v>
      </c>
      <c r="AK1629" t="s">
        <v>114</v>
      </c>
      <c r="AL1629" t="s">
        <v>114</v>
      </c>
      <c r="AM1629" s="43" t="b">
        <v>0</v>
      </c>
      <c r="AN1629" s="3"/>
      <c r="AO1629" s="3"/>
      <c r="AP1629" s="43" t="b">
        <v>0</v>
      </c>
      <c r="AQ1629" s="3" t="b">
        <v>0</v>
      </c>
    </row>
    <row r="1630" spans="1:43" x14ac:dyDescent="0.25">
      <c r="A1630" s="39" t="str">
        <f>_xlfn.CONCAT(Table4[[#This Row],[Order]],"-",Table4[[#This Row],[Line]])</f>
        <v>77947-2</v>
      </c>
      <c r="B1630" s="5">
        <v>43487</v>
      </c>
      <c r="C1630" s="8">
        <v>77947</v>
      </c>
      <c r="D1630" s="3" t="s">
        <v>3909</v>
      </c>
      <c r="E1630" s="8">
        <v>2</v>
      </c>
      <c r="F1630" s="8">
        <v>1</v>
      </c>
      <c r="G1630" s="3" t="s">
        <v>42</v>
      </c>
      <c r="H1630" s="8">
        <v>4</v>
      </c>
      <c r="I1630" s="43" t="b">
        <v>0</v>
      </c>
      <c r="J1630" s="43" t="b">
        <v>0</v>
      </c>
      <c r="K1630" t="s">
        <v>114</v>
      </c>
      <c r="L1630" s="43" t="b">
        <v>0</v>
      </c>
      <c r="M1630" s="43" t="b">
        <v>0</v>
      </c>
      <c r="N1630" s="43" t="b">
        <v>0</v>
      </c>
      <c r="O1630" t="s">
        <v>114</v>
      </c>
      <c r="P1630" t="s">
        <v>114</v>
      </c>
      <c r="Q1630" t="s">
        <v>114</v>
      </c>
      <c r="R1630" t="s">
        <v>114</v>
      </c>
      <c r="S1630" t="s">
        <v>114</v>
      </c>
      <c r="T1630" t="s">
        <v>114</v>
      </c>
      <c r="U1630" t="s">
        <v>114</v>
      </c>
      <c r="V1630" t="s">
        <v>114</v>
      </c>
      <c r="W1630" s="5">
        <v>43482</v>
      </c>
      <c r="X1630" s="3" t="s">
        <v>114</v>
      </c>
      <c r="Y1630" s="3"/>
      <c r="Z1630" s="3" t="s">
        <v>4684</v>
      </c>
      <c r="AA1630" s="3" t="s">
        <v>114</v>
      </c>
      <c r="AB1630" s="3" t="s">
        <v>74</v>
      </c>
      <c r="AC1630" s="8">
        <v>4</v>
      </c>
      <c r="AD1630" s="3" t="s">
        <v>3908</v>
      </c>
      <c r="AE1630" s="3"/>
      <c r="AF1630" s="3" t="s">
        <v>114</v>
      </c>
      <c r="AG1630" s="8">
        <v>8</v>
      </c>
      <c r="AH1630" s="3" t="s">
        <v>180</v>
      </c>
      <c r="AI1630" s="3" t="s">
        <v>1323</v>
      </c>
      <c r="AJ1630" t="s">
        <v>114</v>
      </c>
      <c r="AK1630" t="s">
        <v>114</v>
      </c>
      <c r="AL1630" t="s">
        <v>114</v>
      </c>
      <c r="AM1630" s="43" t="b">
        <v>0</v>
      </c>
      <c r="AN1630" s="3"/>
      <c r="AO1630" s="3"/>
      <c r="AP1630" s="43" t="b">
        <v>0</v>
      </c>
      <c r="AQ1630" s="3" t="b">
        <v>0</v>
      </c>
    </row>
    <row r="1631" spans="1:43" x14ac:dyDescent="0.25">
      <c r="A1631" s="39" t="str">
        <f>_xlfn.CONCAT(Table4[[#This Row],[Order]],"-",Table4[[#This Row],[Line]])</f>
        <v>77947-3</v>
      </c>
      <c r="B1631" s="5">
        <v>43487</v>
      </c>
      <c r="C1631" s="8">
        <v>77947</v>
      </c>
      <c r="D1631" s="3" t="s">
        <v>3886</v>
      </c>
      <c r="E1631" s="8">
        <v>3</v>
      </c>
      <c r="F1631" s="8">
        <v>1</v>
      </c>
      <c r="G1631" s="3" t="s">
        <v>42</v>
      </c>
      <c r="H1631" s="8">
        <v>3</v>
      </c>
      <c r="I1631" s="43" t="b">
        <v>0</v>
      </c>
      <c r="J1631" s="43" t="b">
        <v>0</v>
      </c>
      <c r="K1631" t="s">
        <v>114</v>
      </c>
      <c r="L1631" s="43" t="b">
        <v>0</v>
      </c>
      <c r="M1631" s="43" t="b">
        <v>0</v>
      </c>
      <c r="N1631" s="43" t="b">
        <v>0</v>
      </c>
      <c r="O1631" t="s">
        <v>114</v>
      </c>
      <c r="P1631" t="s">
        <v>114</v>
      </c>
      <c r="Q1631" t="s">
        <v>114</v>
      </c>
      <c r="R1631" t="s">
        <v>114</v>
      </c>
      <c r="S1631" t="s">
        <v>114</v>
      </c>
      <c r="T1631" t="s">
        <v>114</v>
      </c>
      <c r="U1631" t="s">
        <v>114</v>
      </c>
      <c r="V1631" t="s">
        <v>114</v>
      </c>
      <c r="W1631" s="5">
        <v>43482</v>
      </c>
      <c r="X1631" s="3" t="s">
        <v>114</v>
      </c>
      <c r="Y1631" s="3"/>
      <c r="Z1631" s="3" t="s">
        <v>17</v>
      </c>
      <c r="AA1631" s="3" t="s">
        <v>114</v>
      </c>
      <c r="AB1631" s="3" t="s">
        <v>74</v>
      </c>
      <c r="AC1631" s="8">
        <v>4</v>
      </c>
      <c r="AD1631" s="3" t="s">
        <v>2692</v>
      </c>
      <c r="AE1631" s="3"/>
      <c r="AF1631" s="3" t="s">
        <v>114</v>
      </c>
      <c r="AG1631" s="8">
        <v>3</v>
      </c>
      <c r="AH1631" s="3" t="s">
        <v>180</v>
      </c>
      <c r="AI1631" s="3" t="s">
        <v>1323</v>
      </c>
      <c r="AJ1631" t="s">
        <v>114</v>
      </c>
      <c r="AK1631" t="s">
        <v>114</v>
      </c>
      <c r="AL1631" t="s">
        <v>114</v>
      </c>
      <c r="AM1631" s="43" t="b">
        <v>0</v>
      </c>
      <c r="AN1631" s="3"/>
      <c r="AO1631" s="3"/>
      <c r="AP1631" s="43" t="b">
        <v>0</v>
      </c>
      <c r="AQ1631" s="3" t="b">
        <v>0</v>
      </c>
    </row>
    <row r="1632" spans="1:43" x14ac:dyDescent="0.25">
      <c r="A1632" s="39" t="str">
        <f>_xlfn.CONCAT(Table4[[#This Row],[Order]],"-",Table4[[#This Row],[Line]])</f>
        <v>77947-4</v>
      </c>
      <c r="B1632" s="59">
        <v>43487</v>
      </c>
      <c r="C1632" s="57">
        <v>77947</v>
      </c>
      <c r="D1632" s="58" t="s">
        <v>2695</v>
      </c>
      <c r="E1632" s="57">
        <v>4</v>
      </c>
      <c r="F1632" s="57">
        <v>1</v>
      </c>
      <c r="G1632" s="58" t="s">
        <v>42</v>
      </c>
      <c r="H1632" s="57">
        <v>9</v>
      </c>
      <c r="I1632" s="43" t="b">
        <v>0</v>
      </c>
      <c r="J1632" s="43" t="b">
        <v>0</v>
      </c>
      <c r="K1632" t="s">
        <v>114</v>
      </c>
      <c r="L1632" s="43" t="b">
        <v>0</v>
      </c>
      <c r="M1632" s="43" t="b">
        <v>0</v>
      </c>
      <c r="N1632" s="43" t="b">
        <v>0</v>
      </c>
      <c r="O1632" t="s">
        <v>114</v>
      </c>
      <c r="P1632" t="s">
        <v>114</v>
      </c>
      <c r="Q1632" t="s">
        <v>114</v>
      </c>
      <c r="R1632" t="s">
        <v>114</v>
      </c>
      <c r="S1632" t="s">
        <v>114</v>
      </c>
      <c r="T1632" t="s">
        <v>114</v>
      </c>
      <c r="U1632" t="s">
        <v>114</v>
      </c>
      <c r="V1632" t="s">
        <v>114</v>
      </c>
      <c r="W1632" s="6">
        <v>43482</v>
      </c>
      <c r="X1632" s="58" t="s">
        <v>114</v>
      </c>
      <c r="Y1632" s="58"/>
      <c r="Z1632" s="58" t="s">
        <v>17</v>
      </c>
      <c r="AA1632" s="58" t="s">
        <v>114</v>
      </c>
      <c r="AB1632" s="58" t="s">
        <v>74</v>
      </c>
      <c r="AC1632" s="57">
        <v>4</v>
      </c>
      <c r="AD1632" s="58" t="s">
        <v>2694</v>
      </c>
      <c r="AE1632" s="59"/>
      <c r="AF1632" s="58" t="s">
        <v>114</v>
      </c>
      <c r="AG1632" s="57">
        <v>9</v>
      </c>
      <c r="AH1632" s="3" t="s">
        <v>180</v>
      </c>
      <c r="AI1632" s="3" t="s">
        <v>1323</v>
      </c>
      <c r="AJ1632" t="s">
        <v>114</v>
      </c>
      <c r="AK1632" t="s">
        <v>114</v>
      </c>
      <c r="AL1632" t="s">
        <v>114</v>
      </c>
      <c r="AM1632" s="43" t="b">
        <v>0</v>
      </c>
      <c r="AN1632" s="3"/>
      <c r="AO1632" s="3"/>
      <c r="AP1632" s="43" t="b">
        <v>0</v>
      </c>
      <c r="AQ1632" s="3" t="b">
        <v>0</v>
      </c>
    </row>
    <row r="1633" spans="1:43" x14ac:dyDescent="0.25">
      <c r="A1633" s="39" t="str">
        <f>_xlfn.CONCAT(Table4[[#This Row],[Order]],"-",Table4[[#This Row],[Line]])</f>
        <v>77947-5</v>
      </c>
      <c r="B1633" s="5">
        <v>43487</v>
      </c>
      <c r="C1633" s="8">
        <v>77947</v>
      </c>
      <c r="D1633" s="3" t="s">
        <v>3903</v>
      </c>
      <c r="E1633" s="8">
        <v>5</v>
      </c>
      <c r="F1633" s="8">
        <v>1</v>
      </c>
      <c r="G1633" s="3" t="s">
        <v>42</v>
      </c>
      <c r="H1633" s="8">
        <v>1</v>
      </c>
      <c r="I1633" s="43" t="b">
        <v>0</v>
      </c>
      <c r="J1633" s="43" t="b">
        <v>0</v>
      </c>
      <c r="K1633" t="s">
        <v>114</v>
      </c>
      <c r="L1633" s="43" t="b">
        <v>0</v>
      </c>
      <c r="M1633" s="43" t="b">
        <v>0</v>
      </c>
      <c r="N1633" s="43" t="b">
        <v>0</v>
      </c>
      <c r="O1633" t="s">
        <v>114</v>
      </c>
      <c r="P1633" t="s">
        <v>114</v>
      </c>
      <c r="Q1633" t="s">
        <v>114</v>
      </c>
      <c r="R1633" t="s">
        <v>114</v>
      </c>
      <c r="S1633" t="s">
        <v>114</v>
      </c>
      <c r="T1633" t="s">
        <v>114</v>
      </c>
      <c r="U1633" t="s">
        <v>114</v>
      </c>
      <c r="V1633" t="s">
        <v>114</v>
      </c>
      <c r="W1633" s="5">
        <v>43482</v>
      </c>
      <c r="X1633" s="3" t="s">
        <v>114</v>
      </c>
      <c r="Y1633" s="3"/>
      <c r="Z1633" s="3" t="s">
        <v>4496</v>
      </c>
      <c r="AA1633" s="3" t="s">
        <v>114</v>
      </c>
      <c r="AB1633" s="3" t="s">
        <v>74</v>
      </c>
      <c r="AC1633" s="8">
        <v>4</v>
      </c>
      <c r="AD1633" s="3" t="s">
        <v>3902</v>
      </c>
      <c r="AE1633" s="3"/>
      <c r="AF1633" s="3" t="s">
        <v>114</v>
      </c>
      <c r="AG1633" s="8">
        <v>1</v>
      </c>
      <c r="AH1633" s="3" t="s">
        <v>180</v>
      </c>
      <c r="AI1633" s="3" t="s">
        <v>1323</v>
      </c>
      <c r="AJ1633" t="s">
        <v>114</v>
      </c>
      <c r="AK1633" t="s">
        <v>114</v>
      </c>
      <c r="AL1633" t="s">
        <v>114</v>
      </c>
      <c r="AM1633" s="43" t="b">
        <v>0</v>
      </c>
      <c r="AN1633" s="3"/>
      <c r="AO1633" s="3"/>
      <c r="AP1633" s="43" t="b">
        <v>0</v>
      </c>
      <c r="AQ1633" s="3" t="b">
        <v>0</v>
      </c>
    </row>
    <row r="1634" spans="1:43" x14ac:dyDescent="0.25">
      <c r="A1634" s="39" t="str">
        <f>_xlfn.CONCAT(Table4[[#This Row],[Order]],"-",Table4[[#This Row],[Line]])</f>
        <v>77947-6</v>
      </c>
      <c r="B1634" s="5">
        <v>43487</v>
      </c>
      <c r="C1634" s="8">
        <v>77947</v>
      </c>
      <c r="D1634" s="3" t="s">
        <v>3911</v>
      </c>
      <c r="E1634" s="8">
        <v>6</v>
      </c>
      <c r="F1634" s="8">
        <v>1</v>
      </c>
      <c r="G1634" s="3" t="s">
        <v>42</v>
      </c>
      <c r="H1634" s="8">
        <v>1</v>
      </c>
      <c r="I1634" s="43" t="b">
        <v>0</v>
      </c>
      <c r="J1634" s="43" t="b">
        <v>0</v>
      </c>
      <c r="K1634" t="s">
        <v>114</v>
      </c>
      <c r="L1634" s="43" t="b">
        <v>0</v>
      </c>
      <c r="M1634" s="43" t="b">
        <v>0</v>
      </c>
      <c r="N1634" s="43" t="b">
        <v>0</v>
      </c>
      <c r="O1634" t="s">
        <v>114</v>
      </c>
      <c r="P1634" t="s">
        <v>114</v>
      </c>
      <c r="Q1634" t="s">
        <v>114</v>
      </c>
      <c r="R1634" t="s">
        <v>114</v>
      </c>
      <c r="S1634" t="s">
        <v>114</v>
      </c>
      <c r="T1634" t="s">
        <v>114</v>
      </c>
      <c r="U1634" t="s">
        <v>114</v>
      </c>
      <c r="V1634" t="s">
        <v>114</v>
      </c>
      <c r="W1634" s="5">
        <v>43482</v>
      </c>
      <c r="X1634" s="3" t="s">
        <v>114</v>
      </c>
      <c r="Y1634" s="3"/>
      <c r="Z1634" s="3" t="s">
        <v>4496</v>
      </c>
      <c r="AA1634" s="3" t="s">
        <v>114</v>
      </c>
      <c r="AB1634" s="3" t="s">
        <v>74</v>
      </c>
      <c r="AC1634" s="8">
        <v>4</v>
      </c>
      <c r="AD1634" s="3" t="s">
        <v>3910</v>
      </c>
      <c r="AE1634" s="3"/>
      <c r="AF1634" s="3" t="s">
        <v>114</v>
      </c>
      <c r="AG1634" s="8">
        <v>1</v>
      </c>
      <c r="AH1634" s="3" t="s">
        <v>180</v>
      </c>
      <c r="AI1634" s="3" t="s">
        <v>1323</v>
      </c>
      <c r="AJ1634" t="s">
        <v>114</v>
      </c>
      <c r="AK1634" t="s">
        <v>114</v>
      </c>
      <c r="AL1634" t="s">
        <v>114</v>
      </c>
      <c r="AM1634" s="43" t="b">
        <v>0</v>
      </c>
      <c r="AN1634" s="3"/>
      <c r="AO1634" s="3"/>
      <c r="AP1634" s="43" t="b">
        <v>0</v>
      </c>
      <c r="AQ1634" s="3" t="b">
        <v>0</v>
      </c>
    </row>
    <row r="1635" spans="1:43" x14ac:dyDescent="0.25">
      <c r="A1635" s="39" t="str">
        <f>_xlfn.CONCAT(Table4[[#This Row],[Order]],"-",Table4[[#This Row],[Line]])</f>
        <v>77947-7</v>
      </c>
      <c r="B1635" s="5">
        <v>43487</v>
      </c>
      <c r="C1635" s="8">
        <v>77947</v>
      </c>
      <c r="D1635" s="3" t="s">
        <v>3912</v>
      </c>
      <c r="E1635" s="8">
        <v>7</v>
      </c>
      <c r="F1635" s="8">
        <v>1</v>
      </c>
      <c r="G1635" s="3" t="s">
        <v>42</v>
      </c>
      <c r="H1635" s="8">
        <v>1</v>
      </c>
      <c r="I1635" s="43" t="b">
        <v>0</v>
      </c>
      <c r="J1635" s="43" t="b">
        <v>0</v>
      </c>
      <c r="K1635" t="s">
        <v>114</v>
      </c>
      <c r="L1635" s="43" t="b">
        <v>0</v>
      </c>
      <c r="M1635" s="43" t="b">
        <v>0</v>
      </c>
      <c r="N1635" s="43" t="b">
        <v>0</v>
      </c>
      <c r="O1635" t="s">
        <v>114</v>
      </c>
      <c r="P1635" t="s">
        <v>114</v>
      </c>
      <c r="Q1635" t="s">
        <v>114</v>
      </c>
      <c r="R1635" t="s">
        <v>114</v>
      </c>
      <c r="S1635" t="s">
        <v>114</v>
      </c>
      <c r="T1635" t="s">
        <v>114</v>
      </c>
      <c r="U1635" t="s">
        <v>114</v>
      </c>
      <c r="V1635" t="s">
        <v>114</v>
      </c>
      <c r="W1635" s="5">
        <v>43482</v>
      </c>
      <c r="X1635" s="3" t="s">
        <v>114</v>
      </c>
      <c r="Y1635" s="3"/>
      <c r="Z1635" s="3" t="s">
        <v>4496</v>
      </c>
      <c r="AA1635" s="3" t="s">
        <v>114</v>
      </c>
      <c r="AB1635" s="3" t="s">
        <v>74</v>
      </c>
      <c r="AC1635" s="8">
        <v>4</v>
      </c>
      <c r="AD1635" s="3" t="s">
        <v>3893</v>
      </c>
      <c r="AE1635" s="3"/>
      <c r="AF1635" s="3" t="s">
        <v>114</v>
      </c>
      <c r="AG1635" s="8">
        <v>2</v>
      </c>
      <c r="AH1635" s="3" t="s">
        <v>180</v>
      </c>
      <c r="AI1635" s="3" t="s">
        <v>1323</v>
      </c>
      <c r="AJ1635" t="s">
        <v>114</v>
      </c>
      <c r="AK1635" t="s">
        <v>114</v>
      </c>
      <c r="AL1635" t="s">
        <v>114</v>
      </c>
      <c r="AM1635" s="43" t="b">
        <v>0</v>
      </c>
      <c r="AN1635" s="3"/>
      <c r="AO1635" s="3"/>
      <c r="AP1635" s="43" t="b">
        <v>0</v>
      </c>
      <c r="AQ1635" s="3" t="b">
        <v>0</v>
      </c>
    </row>
    <row r="1636" spans="1:43" x14ac:dyDescent="0.25">
      <c r="A1636" s="39" t="str">
        <f>_xlfn.CONCAT(Table4[[#This Row],[Order]],"-",Table4[[#This Row],[Line]])</f>
        <v>77947-8</v>
      </c>
      <c r="B1636" s="5">
        <v>43487</v>
      </c>
      <c r="C1636" s="8">
        <v>77947</v>
      </c>
      <c r="D1636" s="3" t="s">
        <v>3877</v>
      </c>
      <c r="E1636" s="8">
        <v>8</v>
      </c>
      <c r="F1636" s="8">
        <v>1</v>
      </c>
      <c r="G1636" s="3" t="s">
        <v>42</v>
      </c>
      <c r="H1636" s="8">
        <v>2</v>
      </c>
      <c r="I1636" s="43" t="b">
        <v>0</v>
      </c>
      <c r="J1636" s="43" t="b">
        <v>0</v>
      </c>
      <c r="K1636" t="s">
        <v>114</v>
      </c>
      <c r="L1636" s="43" t="b">
        <v>0</v>
      </c>
      <c r="M1636" s="43" t="b">
        <v>0</v>
      </c>
      <c r="N1636" s="43" t="b">
        <v>0</v>
      </c>
      <c r="O1636" t="s">
        <v>114</v>
      </c>
      <c r="P1636" t="s">
        <v>114</v>
      </c>
      <c r="Q1636" t="s">
        <v>114</v>
      </c>
      <c r="R1636" t="s">
        <v>114</v>
      </c>
      <c r="S1636" t="s">
        <v>114</v>
      </c>
      <c r="T1636" t="s">
        <v>114</v>
      </c>
      <c r="U1636" t="s">
        <v>114</v>
      </c>
      <c r="V1636" t="s">
        <v>114</v>
      </c>
      <c r="W1636" s="5">
        <v>43482</v>
      </c>
      <c r="X1636" s="3" t="s">
        <v>114</v>
      </c>
      <c r="Y1636" s="3"/>
      <c r="Z1636" s="3" t="s">
        <v>4496</v>
      </c>
      <c r="AA1636" s="3" t="s">
        <v>114</v>
      </c>
      <c r="AB1636" s="3" t="s">
        <v>74</v>
      </c>
      <c r="AC1636" s="8">
        <v>4</v>
      </c>
      <c r="AD1636" s="3" t="s">
        <v>2700</v>
      </c>
      <c r="AE1636" s="3"/>
      <c r="AF1636" s="3" t="s">
        <v>114</v>
      </c>
      <c r="AG1636" s="8">
        <v>4</v>
      </c>
      <c r="AH1636" s="3" t="s">
        <v>180</v>
      </c>
      <c r="AI1636" s="3" t="s">
        <v>1323</v>
      </c>
      <c r="AJ1636" t="s">
        <v>114</v>
      </c>
      <c r="AK1636" t="s">
        <v>114</v>
      </c>
      <c r="AL1636" t="s">
        <v>114</v>
      </c>
      <c r="AM1636" s="43" t="b">
        <v>0</v>
      </c>
      <c r="AN1636" s="3"/>
      <c r="AO1636" s="3"/>
      <c r="AP1636" s="43" t="b">
        <v>0</v>
      </c>
      <c r="AQ1636" s="3" t="b">
        <v>0</v>
      </c>
    </row>
    <row r="1637" spans="1:43" x14ac:dyDescent="0.25">
      <c r="A1637" s="39" t="str">
        <f>_xlfn.CONCAT(Table4[[#This Row],[Order]],"-",Table4[[#This Row],[Line]])</f>
        <v>77947-9</v>
      </c>
      <c r="B1637" s="5">
        <v>43487</v>
      </c>
      <c r="C1637" s="8">
        <v>77947</v>
      </c>
      <c r="D1637" s="3" t="s">
        <v>3897</v>
      </c>
      <c r="E1637" s="8">
        <v>9</v>
      </c>
      <c r="F1637" s="8">
        <v>1</v>
      </c>
      <c r="G1637" s="3" t="s">
        <v>42</v>
      </c>
      <c r="H1637" s="8">
        <v>1</v>
      </c>
      <c r="I1637" s="43" t="b">
        <v>0</v>
      </c>
      <c r="J1637" s="43" t="b">
        <v>0</v>
      </c>
      <c r="K1637" t="s">
        <v>114</v>
      </c>
      <c r="L1637" s="43" t="b">
        <v>0</v>
      </c>
      <c r="M1637" s="43" t="b">
        <v>0</v>
      </c>
      <c r="N1637" s="43" t="b">
        <v>0</v>
      </c>
      <c r="O1637" t="s">
        <v>114</v>
      </c>
      <c r="P1637" t="s">
        <v>114</v>
      </c>
      <c r="Q1637" t="s">
        <v>114</v>
      </c>
      <c r="R1637" t="s">
        <v>114</v>
      </c>
      <c r="S1637" t="s">
        <v>114</v>
      </c>
      <c r="T1637" t="s">
        <v>114</v>
      </c>
      <c r="U1637" t="s">
        <v>114</v>
      </c>
      <c r="V1637" t="s">
        <v>114</v>
      </c>
      <c r="W1637" s="5">
        <v>43482</v>
      </c>
      <c r="X1637" s="3" t="s">
        <v>114</v>
      </c>
      <c r="Y1637" s="3"/>
      <c r="Z1637" s="3" t="s">
        <v>4496</v>
      </c>
      <c r="AA1637" s="3" t="s">
        <v>114</v>
      </c>
      <c r="AB1637" s="3" t="s">
        <v>74</v>
      </c>
      <c r="AC1637" s="8">
        <v>4</v>
      </c>
      <c r="AD1637" s="3" t="s">
        <v>3896</v>
      </c>
      <c r="AE1637" s="3"/>
      <c r="AF1637" s="3" t="s">
        <v>114</v>
      </c>
      <c r="AG1637" s="8">
        <v>1</v>
      </c>
      <c r="AH1637" s="3" t="s">
        <v>180</v>
      </c>
      <c r="AI1637" s="3" t="s">
        <v>1323</v>
      </c>
      <c r="AJ1637" t="s">
        <v>114</v>
      </c>
      <c r="AK1637" t="s">
        <v>114</v>
      </c>
      <c r="AL1637" t="s">
        <v>114</v>
      </c>
      <c r="AM1637" s="43" t="b">
        <v>0</v>
      </c>
      <c r="AN1637" s="3"/>
      <c r="AO1637" s="3"/>
      <c r="AP1637" s="43" t="b">
        <v>0</v>
      </c>
      <c r="AQ1637" s="3" t="b">
        <v>0</v>
      </c>
    </row>
    <row r="1638" spans="1:43" x14ac:dyDescent="0.25">
      <c r="A1638" s="39" t="str">
        <f>_xlfn.CONCAT(Table4[[#This Row],[Order]],"-",Table4[[#This Row],[Line]])</f>
        <v>77947-10</v>
      </c>
      <c r="B1638" s="5">
        <v>43487</v>
      </c>
      <c r="C1638" s="8">
        <v>77947</v>
      </c>
      <c r="D1638" s="3" t="s">
        <v>3901</v>
      </c>
      <c r="E1638" s="8">
        <v>10</v>
      </c>
      <c r="F1638" s="8">
        <v>1</v>
      </c>
      <c r="G1638" s="3" t="s">
        <v>42</v>
      </c>
      <c r="H1638" s="8">
        <v>1</v>
      </c>
      <c r="I1638" s="43" t="b">
        <v>0</v>
      </c>
      <c r="J1638" s="43" t="b">
        <v>0</v>
      </c>
      <c r="K1638" t="s">
        <v>114</v>
      </c>
      <c r="L1638" s="43" t="b">
        <v>0</v>
      </c>
      <c r="M1638" s="43" t="b">
        <v>0</v>
      </c>
      <c r="N1638" s="43" t="b">
        <v>0</v>
      </c>
      <c r="O1638" t="s">
        <v>114</v>
      </c>
      <c r="P1638" t="s">
        <v>114</v>
      </c>
      <c r="Q1638" t="s">
        <v>114</v>
      </c>
      <c r="R1638" t="s">
        <v>114</v>
      </c>
      <c r="S1638" t="s">
        <v>114</v>
      </c>
      <c r="T1638" t="s">
        <v>114</v>
      </c>
      <c r="U1638" t="s">
        <v>114</v>
      </c>
      <c r="V1638" t="s">
        <v>114</v>
      </c>
      <c r="W1638" s="5">
        <v>43482</v>
      </c>
      <c r="X1638" s="3" t="s">
        <v>114</v>
      </c>
      <c r="Y1638" s="3"/>
      <c r="Z1638" s="3" t="s">
        <v>4496</v>
      </c>
      <c r="AA1638" s="3" t="s">
        <v>114</v>
      </c>
      <c r="AB1638" s="3" t="s">
        <v>74</v>
      </c>
      <c r="AC1638" s="8">
        <v>4</v>
      </c>
      <c r="AD1638" s="3" t="s">
        <v>3900</v>
      </c>
      <c r="AE1638" s="3"/>
      <c r="AF1638" s="3" t="s">
        <v>114</v>
      </c>
      <c r="AG1638" s="8">
        <v>1</v>
      </c>
      <c r="AH1638" s="3" t="s">
        <v>180</v>
      </c>
      <c r="AI1638" s="3" t="s">
        <v>1323</v>
      </c>
      <c r="AJ1638" t="s">
        <v>114</v>
      </c>
      <c r="AK1638" t="s">
        <v>114</v>
      </c>
      <c r="AL1638" t="s">
        <v>114</v>
      </c>
      <c r="AM1638" s="43" t="b">
        <v>0</v>
      </c>
      <c r="AN1638" s="3"/>
      <c r="AO1638" s="3"/>
      <c r="AP1638" s="43" t="b">
        <v>0</v>
      </c>
      <c r="AQ1638" s="3" t="b">
        <v>0</v>
      </c>
    </row>
    <row r="1639" spans="1:43" x14ac:dyDescent="0.25">
      <c r="A1639" s="39" t="str">
        <f>_xlfn.CONCAT(Table4[[#This Row],[Order]],"-",Table4[[#This Row],[Line]])</f>
        <v>77947-11</v>
      </c>
      <c r="B1639" s="5">
        <v>43487</v>
      </c>
      <c r="C1639" s="8">
        <v>77947</v>
      </c>
      <c r="D1639" s="3" t="s">
        <v>3913</v>
      </c>
      <c r="E1639" s="8">
        <v>11</v>
      </c>
      <c r="F1639" s="8">
        <v>1</v>
      </c>
      <c r="G1639" s="3" t="s">
        <v>42</v>
      </c>
      <c r="H1639" s="8">
        <v>1</v>
      </c>
      <c r="I1639" s="43" t="b">
        <v>0</v>
      </c>
      <c r="J1639" s="43" t="b">
        <v>0</v>
      </c>
      <c r="K1639" t="s">
        <v>114</v>
      </c>
      <c r="L1639" s="43" t="b">
        <v>0</v>
      </c>
      <c r="M1639" s="43" t="b">
        <v>0</v>
      </c>
      <c r="N1639" s="43" t="b">
        <v>0</v>
      </c>
      <c r="O1639" t="s">
        <v>114</v>
      </c>
      <c r="P1639" t="s">
        <v>114</v>
      </c>
      <c r="Q1639" t="s">
        <v>114</v>
      </c>
      <c r="R1639" t="s">
        <v>114</v>
      </c>
      <c r="S1639" t="s">
        <v>114</v>
      </c>
      <c r="T1639" t="s">
        <v>114</v>
      </c>
      <c r="U1639" t="s">
        <v>114</v>
      </c>
      <c r="V1639" t="s">
        <v>114</v>
      </c>
      <c r="W1639" s="5">
        <v>43482</v>
      </c>
      <c r="X1639" s="3" t="s">
        <v>114</v>
      </c>
      <c r="Y1639" s="3"/>
      <c r="Z1639" s="3" t="s">
        <v>4496</v>
      </c>
      <c r="AA1639" s="3" t="s">
        <v>114</v>
      </c>
      <c r="AB1639" s="3" t="s">
        <v>74</v>
      </c>
      <c r="AC1639" s="8">
        <v>4</v>
      </c>
      <c r="AD1639" s="3" t="s">
        <v>2696</v>
      </c>
      <c r="AE1639" s="3"/>
      <c r="AF1639" s="3" t="s">
        <v>114</v>
      </c>
      <c r="AG1639" s="8">
        <v>1</v>
      </c>
      <c r="AH1639" s="3" t="s">
        <v>180</v>
      </c>
      <c r="AI1639" s="3" t="s">
        <v>1323</v>
      </c>
      <c r="AJ1639" t="s">
        <v>114</v>
      </c>
      <c r="AK1639" t="s">
        <v>114</v>
      </c>
      <c r="AL1639" t="s">
        <v>114</v>
      </c>
      <c r="AM1639" s="43" t="b">
        <v>0</v>
      </c>
      <c r="AN1639" s="3"/>
      <c r="AO1639" s="3"/>
      <c r="AP1639" s="43" t="b">
        <v>0</v>
      </c>
      <c r="AQ1639" s="3" t="b">
        <v>0</v>
      </c>
    </row>
    <row r="1640" spans="1:43" x14ac:dyDescent="0.25">
      <c r="A1640" s="39" t="str">
        <f>_xlfn.CONCAT(Table4[[#This Row],[Order]],"-",Table4[[#This Row],[Line]])</f>
        <v>77947-12</v>
      </c>
      <c r="B1640" s="5">
        <v>43487</v>
      </c>
      <c r="C1640" s="8">
        <v>77947</v>
      </c>
      <c r="D1640" s="3" t="s">
        <v>3915</v>
      </c>
      <c r="E1640" s="8">
        <v>12</v>
      </c>
      <c r="F1640" s="8">
        <v>1</v>
      </c>
      <c r="G1640" s="3" t="s">
        <v>42</v>
      </c>
      <c r="H1640" s="8">
        <v>1</v>
      </c>
      <c r="I1640" s="43" t="b">
        <v>0</v>
      </c>
      <c r="J1640" s="43" t="b">
        <v>0</v>
      </c>
      <c r="K1640" t="s">
        <v>114</v>
      </c>
      <c r="L1640" s="43" t="b">
        <v>0</v>
      </c>
      <c r="M1640" s="43" t="b">
        <v>0</v>
      </c>
      <c r="N1640" s="43" t="b">
        <v>0</v>
      </c>
      <c r="O1640" t="s">
        <v>114</v>
      </c>
      <c r="P1640" t="s">
        <v>114</v>
      </c>
      <c r="Q1640" t="s">
        <v>114</v>
      </c>
      <c r="R1640" t="s">
        <v>114</v>
      </c>
      <c r="S1640" t="s">
        <v>114</v>
      </c>
      <c r="T1640" t="s">
        <v>114</v>
      </c>
      <c r="U1640" t="s">
        <v>114</v>
      </c>
      <c r="V1640" t="s">
        <v>114</v>
      </c>
      <c r="W1640" s="5">
        <v>43482</v>
      </c>
      <c r="X1640" s="3" t="s">
        <v>114</v>
      </c>
      <c r="Y1640" s="3"/>
      <c r="Z1640" s="3" t="s">
        <v>4496</v>
      </c>
      <c r="AA1640" s="3" t="s">
        <v>114</v>
      </c>
      <c r="AB1640" s="3" t="s">
        <v>74</v>
      </c>
      <c r="AC1640" s="8">
        <v>4</v>
      </c>
      <c r="AD1640" s="3" t="s">
        <v>3914</v>
      </c>
      <c r="AE1640" s="3"/>
      <c r="AF1640" s="3" t="s">
        <v>114</v>
      </c>
      <c r="AG1640" s="8">
        <v>2</v>
      </c>
      <c r="AH1640" s="3" t="s">
        <v>180</v>
      </c>
      <c r="AI1640" s="3" t="s">
        <v>1323</v>
      </c>
      <c r="AJ1640" t="s">
        <v>114</v>
      </c>
      <c r="AK1640" t="s">
        <v>114</v>
      </c>
      <c r="AL1640" t="s">
        <v>114</v>
      </c>
      <c r="AM1640" s="43" t="b">
        <v>0</v>
      </c>
      <c r="AN1640" s="3"/>
      <c r="AO1640" s="3"/>
      <c r="AP1640" s="43" t="b">
        <v>0</v>
      </c>
      <c r="AQ1640" s="3" t="b">
        <v>0</v>
      </c>
    </row>
    <row r="1641" spans="1:43" x14ac:dyDescent="0.25">
      <c r="A1641" s="39" t="str">
        <f>_xlfn.CONCAT(Table4[[#This Row],[Order]],"-",Table4[[#This Row],[Line]])</f>
        <v>77947-13</v>
      </c>
      <c r="B1641" s="5">
        <v>43487</v>
      </c>
      <c r="C1641" s="8">
        <v>77947</v>
      </c>
      <c r="D1641" s="3" t="s">
        <v>3917</v>
      </c>
      <c r="E1641" s="8">
        <v>13</v>
      </c>
      <c r="F1641" s="8">
        <v>1</v>
      </c>
      <c r="G1641" s="3" t="s">
        <v>42</v>
      </c>
      <c r="H1641" s="8">
        <v>1</v>
      </c>
      <c r="I1641" s="43" t="b">
        <v>0</v>
      </c>
      <c r="J1641" s="43" t="b">
        <v>0</v>
      </c>
      <c r="K1641" t="s">
        <v>114</v>
      </c>
      <c r="L1641" s="43" t="b">
        <v>0</v>
      </c>
      <c r="M1641" s="43" t="b">
        <v>0</v>
      </c>
      <c r="N1641" s="43" t="b">
        <v>0</v>
      </c>
      <c r="O1641" t="s">
        <v>114</v>
      </c>
      <c r="P1641" t="s">
        <v>114</v>
      </c>
      <c r="Q1641" t="s">
        <v>114</v>
      </c>
      <c r="R1641" t="s">
        <v>114</v>
      </c>
      <c r="S1641" t="s">
        <v>114</v>
      </c>
      <c r="T1641" t="s">
        <v>114</v>
      </c>
      <c r="U1641" t="s">
        <v>114</v>
      </c>
      <c r="V1641" t="s">
        <v>114</v>
      </c>
      <c r="W1641" s="5">
        <v>43482</v>
      </c>
      <c r="X1641" s="3" t="s">
        <v>114</v>
      </c>
      <c r="Y1641" s="3"/>
      <c r="Z1641" s="3" t="s">
        <v>4496</v>
      </c>
      <c r="AA1641" s="3" t="s">
        <v>114</v>
      </c>
      <c r="AB1641" s="3" t="s">
        <v>74</v>
      </c>
      <c r="AC1641" s="8">
        <v>4</v>
      </c>
      <c r="AD1641" s="3" t="s">
        <v>3916</v>
      </c>
      <c r="AE1641" s="3"/>
      <c r="AF1641" s="3" t="s">
        <v>114</v>
      </c>
      <c r="AG1641" s="8">
        <v>2</v>
      </c>
      <c r="AH1641" s="3" t="s">
        <v>180</v>
      </c>
      <c r="AI1641" s="3" t="s">
        <v>1323</v>
      </c>
      <c r="AJ1641" t="s">
        <v>114</v>
      </c>
      <c r="AK1641" t="s">
        <v>114</v>
      </c>
      <c r="AL1641" t="s">
        <v>114</v>
      </c>
      <c r="AM1641" s="43" t="b">
        <v>0</v>
      </c>
      <c r="AN1641" s="3"/>
      <c r="AO1641" s="3"/>
      <c r="AP1641" s="43" t="b">
        <v>0</v>
      </c>
      <c r="AQ1641" s="3" t="b">
        <v>0</v>
      </c>
    </row>
    <row r="1642" spans="1:43" x14ac:dyDescent="0.25">
      <c r="A1642" s="39" t="str">
        <f>_xlfn.CONCAT(Table4[[#This Row],[Order]],"-",Table4[[#This Row],[Line]])</f>
        <v>77947-14</v>
      </c>
      <c r="B1642" s="126">
        <v>43487</v>
      </c>
      <c r="C1642" s="127">
        <v>77947</v>
      </c>
      <c r="D1642" s="128" t="s">
        <v>3919</v>
      </c>
      <c r="E1642" s="127">
        <v>14</v>
      </c>
      <c r="F1642" s="127">
        <v>1</v>
      </c>
      <c r="G1642" s="128" t="s">
        <v>42</v>
      </c>
      <c r="H1642" s="127">
        <v>1</v>
      </c>
      <c r="I1642" s="131" t="b">
        <v>0</v>
      </c>
      <c r="J1642" s="132" t="b">
        <v>0</v>
      </c>
      <c r="K1642" s="133" t="s">
        <v>114</v>
      </c>
      <c r="L1642" s="132" t="b">
        <v>0</v>
      </c>
      <c r="M1642" s="132" t="b">
        <v>0</v>
      </c>
      <c r="N1642" s="128" t="b">
        <v>0</v>
      </c>
      <c r="O1642" s="43" t="s">
        <v>114</v>
      </c>
      <c r="P1642" s="132" t="s">
        <v>114</v>
      </c>
      <c r="Q1642" t="s">
        <v>114</v>
      </c>
      <c r="R1642" t="s">
        <v>114</v>
      </c>
      <c r="S1642" t="s">
        <v>114</v>
      </c>
      <c r="T1642" t="s">
        <v>114</v>
      </c>
      <c r="U1642" t="s">
        <v>114</v>
      </c>
      <c r="V1642" t="s">
        <v>114</v>
      </c>
      <c r="W1642" s="126">
        <v>43482</v>
      </c>
      <c r="X1642" s="128" t="s">
        <v>114</v>
      </c>
      <c r="Y1642" s="128"/>
      <c r="Z1642" s="128" t="s">
        <v>4496</v>
      </c>
      <c r="AA1642" s="128" t="s">
        <v>114</v>
      </c>
      <c r="AB1642" s="128" t="s">
        <v>74</v>
      </c>
      <c r="AC1642" s="127">
        <v>4</v>
      </c>
      <c r="AD1642" s="128" t="s">
        <v>3918</v>
      </c>
      <c r="AE1642" s="128"/>
      <c r="AF1642" s="126" t="s">
        <v>114</v>
      </c>
      <c r="AG1642" s="127">
        <v>2</v>
      </c>
      <c r="AH1642" s="128" t="s">
        <v>180</v>
      </c>
      <c r="AI1642" s="128" t="s">
        <v>1323</v>
      </c>
      <c r="AJ1642" s="131" t="s">
        <v>114</v>
      </c>
      <c r="AK1642" s="132" t="s">
        <v>114</v>
      </c>
      <c r="AL1642" t="s">
        <v>114</v>
      </c>
      <c r="AM1642" s="43" t="b">
        <v>0</v>
      </c>
      <c r="AN1642" s="128"/>
      <c r="AO1642" s="128"/>
      <c r="AP1642" s="43" t="b">
        <v>0</v>
      </c>
      <c r="AQ1642" s="128" t="b">
        <v>0</v>
      </c>
    </row>
    <row r="1643" spans="1:43" x14ac:dyDescent="0.25">
      <c r="A1643" s="39" t="str">
        <f>_xlfn.CONCAT(Table4[[#This Row],[Order]],"-",Table4[[#This Row],[Line]])</f>
        <v>77947-15</v>
      </c>
      <c r="B1643" s="126">
        <v>43487</v>
      </c>
      <c r="C1643" s="127">
        <v>77947</v>
      </c>
      <c r="D1643" s="128" t="s">
        <v>3921</v>
      </c>
      <c r="E1643" s="127">
        <v>15</v>
      </c>
      <c r="F1643" s="127">
        <v>1</v>
      </c>
      <c r="G1643" s="128" t="s">
        <v>42</v>
      </c>
      <c r="H1643" s="127">
        <v>1</v>
      </c>
      <c r="I1643" s="131" t="b">
        <v>0</v>
      </c>
      <c r="J1643" s="132" t="b">
        <v>0</v>
      </c>
      <c r="K1643" s="133" t="s">
        <v>114</v>
      </c>
      <c r="L1643" s="132" t="b">
        <v>0</v>
      </c>
      <c r="M1643" s="132" t="b">
        <v>0</v>
      </c>
      <c r="N1643" s="128" t="b">
        <v>0</v>
      </c>
      <c r="O1643" s="43" t="s">
        <v>114</v>
      </c>
      <c r="P1643" s="132" t="s">
        <v>114</v>
      </c>
      <c r="Q1643" t="s">
        <v>114</v>
      </c>
      <c r="R1643" t="s">
        <v>114</v>
      </c>
      <c r="S1643" t="s">
        <v>114</v>
      </c>
      <c r="T1643" t="s">
        <v>114</v>
      </c>
      <c r="U1643" t="s">
        <v>114</v>
      </c>
      <c r="V1643" t="s">
        <v>114</v>
      </c>
      <c r="W1643" s="126">
        <v>43482</v>
      </c>
      <c r="X1643" s="128" t="s">
        <v>114</v>
      </c>
      <c r="Y1643" s="128"/>
      <c r="Z1643" s="128" t="s">
        <v>4685</v>
      </c>
      <c r="AA1643" s="128" t="s">
        <v>114</v>
      </c>
      <c r="AB1643" s="128" t="s">
        <v>74</v>
      </c>
      <c r="AC1643" s="127">
        <v>4</v>
      </c>
      <c r="AD1643" s="128" t="s">
        <v>3920</v>
      </c>
      <c r="AE1643" s="128"/>
      <c r="AF1643" s="126" t="s">
        <v>114</v>
      </c>
      <c r="AG1643" s="127">
        <v>4</v>
      </c>
      <c r="AH1643" s="128" t="s">
        <v>180</v>
      </c>
      <c r="AI1643" s="128" t="s">
        <v>1323</v>
      </c>
      <c r="AJ1643" s="131" t="s">
        <v>114</v>
      </c>
      <c r="AK1643" s="132" t="s">
        <v>114</v>
      </c>
      <c r="AL1643" t="s">
        <v>114</v>
      </c>
      <c r="AM1643" s="43" t="b">
        <v>0</v>
      </c>
      <c r="AN1643" s="128"/>
      <c r="AO1643" s="128"/>
      <c r="AP1643" s="43" t="b">
        <v>0</v>
      </c>
      <c r="AQ1643" s="128" t="b">
        <v>0</v>
      </c>
    </row>
    <row r="1644" spans="1:43" x14ac:dyDescent="0.25">
      <c r="A1644" s="39" t="str">
        <f>_xlfn.CONCAT(Table4[[#This Row],[Order]],"-",Table4[[#This Row],[Line]])</f>
        <v>77952-1</v>
      </c>
      <c r="B1644" s="126">
        <v>43476</v>
      </c>
      <c r="C1644" s="127">
        <v>77952</v>
      </c>
      <c r="D1644" s="128" t="s">
        <v>3645</v>
      </c>
      <c r="E1644" s="127">
        <v>1</v>
      </c>
      <c r="F1644" s="127">
        <v>1</v>
      </c>
      <c r="G1644" s="128" t="s">
        <v>42</v>
      </c>
      <c r="H1644" s="127">
        <v>8</v>
      </c>
      <c r="I1644" s="131" t="b">
        <v>0</v>
      </c>
      <c r="J1644" s="132" t="b">
        <v>0</v>
      </c>
      <c r="K1644" s="133" t="s">
        <v>114</v>
      </c>
      <c r="L1644" s="132" t="b">
        <v>0</v>
      </c>
      <c r="M1644" s="132" t="b">
        <v>0</v>
      </c>
      <c r="N1644" s="128" t="b">
        <v>0</v>
      </c>
      <c r="O1644" s="43" t="s">
        <v>114</v>
      </c>
      <c r="P1644" s="132" t="s">
        <v>114</v>
      </c>
      <c r="Q1644" t="s">
        <v>114</v>
      </c>
      <c r="R1644" t="s">
        <v>114</v>
      </c>
      <c r="S1644" t="s">
        <v>114</v>
      </c>
      <c r="T1644" t="s">
        <v>114</v>
      </c>
      <c r="U1644" t="s">
        <v>114</v>
      </c>
      <c r="V1644" t="s">
        <v>114</v>
      </c>
      <c r="W1644" s="126">
        <v>43473</v>
      </c>
      <c r="X1644" s="128" t="s">
        <v>151</v>
      </c>
      <c r="Y1644" s="128"/>
      <c r="Z1644" s="128" t="s">
        <v>25</v>
      </c>
      <c r="AA1644" s="128" t="s">
        <v>114</v>
      </c>
      <c r="AB1644" s="128" t="s">
        <v>74</v>
      </c>
      <c r="AC1644" s="127">
        <v>12</v>
      </c>
      <c r="AD1644" s="128" t="s">
        <v>83</v>
      </c>
      <c r="AE1644" s="128"/>
      <c r="AF1644" s="126" t="s">
        <v>114</v>
      </c>
      <c r="AG1644" s="127">
        <v>8</v>
      </c>
      <c r="AH1644" s="128" t="s">
        <v>74</v>
      </c>
      <c r="AI1644" s="128" t="s">
        <v>1322</v>
      </c>
      <c r="AJ1644" s="131" t="s">
        <v>114</v>
      </c>
      <c r="AK1644" s="132" t="s">
        <v>114</v>
      </c>
      <c r="AL1644" t="s">
        <v>114</v>
      </c>
      <c r="AM1644" s="43" t="b">
        <v>0</v>
      </c>
      <c r="AN1644" s="128"/>
      <c r="AO1644" s="128"/>
      <c r="AP1644" s="43" t="b">
        <v>0</v>
      </c>
      <c r="AQ1644" s="128" t="b">
        <v>0</v>
      </c>
    </row>
    <row r="1645" spans="1:43" x14ac:dyDescent="0.25">
      <c r="A1645" s="39" t="str">
        <f>_xlfn.CONCAT(Table4[[#This Row],[Order]],"-",Table4[[#This Row],[Line]])</f>
        <v>77961-1</v>
      </c>
      <c r="B1645" s="126">
        <v>43475</v>
      </c>
      <c r="C1645" s="127">
        <v>77961</v>
      </c>
      <c r="D1645" s="128" t="s">
        <v>5760</v>
      </c>
      <c r="E1645" s="127">
        <v>1</v>
      </c>
      <c r="F1645" s="127">
        <v>1</v>
      </c>
      <c r="G1645" s="128" t="s">
        <v>42</v>
      </c>
      <c r="H1645" s="127">
        <v>8</v>
      </c>
      <c r="I1645" s="131" t="b">
        <v>0</v>
      </c>
      <c r="J1645" s="132" t="b">
        <v>0</v>
      </c>
      <c r="K1645" s="133" t="s">
        <v>114</v>
      </c>
      <c r="L1645" s="132" t="b">
        <v>0</v>
      </c>
      <c r="M1645" s="132" t="b">
        <v>0</v>
      </c>
      <c r="N1645" s="128" t="b">
        <v>0</v>
      </c>
      <c r="O1645" s="43" t="s">
        <v>114</v>
      </c>
      <c r="P1645" s="132" t="s">
        <v>114</v>
      </c>
      <c r="Q1645" t="s">
        <v>114</v>
      </c>
      <c r="R1645" t="s">
        <v>114</v>
      </c>
      <c r="S1645" t="s">
        <v>114</v>
      </c>
      <c r="T1645" t="s">
        <v>114</v>
      </c>
      <c r="U1645" t="s">
        <v>114</v>
      </c>
      <c r="V1645" t="s">
        <v>114</v>
      </c>
      <c r="W1645" s="126">
        <v>43472</v>
      </c>
      <c r="X1645" s="128" t="s">
        <v>114</v>
      </c>
      <c r="Y1645" s="128"/>
      <c r="Z1645" s="128" t="s">
        <v>1099</v>
      </c>
      <c r="AA1645" s="128" t="s">
        <v>114</v>
      </c>
      <c r="AB1645" s="128" t="s">
        <v>112</v>
      </c>
      <c r="AC1645" s="127">
        <v>12</v>
      </c>
      <c r="AD1645" s="128" t="s">
        <v>5759</v>
      </c>
      <c r="AE1645" s="128"/>
      <c r="AF1645" s="126" t="s">
        <v>114</v>
      </c>
      <c r="AG1645" s="127">
        <v>8</v>
      </c>
      <c r="AH1645" s="128" t="s">
        <v>74</v>
      </c>
      <c r="AI1645" s="128" t="s">
        <v>1320</v>
      </c>
      <c r="AJ1645" s="131" t="s">
        <v>114</v>
      </c>
      <c r="AK1645" s="132" t="s">
        <v>114</v>
      </c>
      <c r="AL1645" t="s">
        <v>114</v>
      </c>
      <c r="AM1645" s="43" t="b">
        <v>0</v>
      </c>
      <c r="AN1645" s="128"/>
      <c r="AO1645" s="128"/>
      <c r="AP1645" s="43" t="b">
        <v>0</v>
      </c>
      <c r="AQ1645" s="128" t="b">
        <v>0</v>
      </c>
    </row>
    <row r="1646" spans="1:43" x14ac:dyDescent="0.25">
      <c r="A1646" s="39" t="str">
        <f>_xlfn.CONCAT(Table4[[#This Row],[Order]],"-",Table4[[#This Row],[Line]])</f>
        <v>77963-1</v>
      </c>
      <c r="B1646" s="126">
        <v>43475</v>
      </c>
      <c r="C1646" s="127">
        <v>77963</v>
      </c>
      <c r="D1646" s="128" t="s">
        <v>4356</v>
      </c>
      <c r="E1646" s="127">
        <v>1</v>
      </c>
      <c r="F1646" s="127">
        <v>1</v>
      </c>
      <c r="G1646" s="128" t="s">
        <v>42</v>
      </c>
      <c r="H1646" s="127">
        <v>19</v>
      </c>
      <c r="I1646" s="131" t="b">
        <v>0</v>
      </c>
      <c r="J1646" s="132" t="b">
        <v>0</v>
      </c>
      <c r="K1646" s="133" t="s">
        <v>114</v>
      </c>
      <c r="L1646" s="132" t="b">
        <v>0</v>
      </c>
      <c r="M1646" s="132" t="b">
        <v>0</v>
      </c>
      <c r="N1646" s="128" t="b">
        <v>0</v>
      </c>
      <c r="O1646" s="43" t="s">
        <v>114</v>
      </c>
      <c r="P1646" s="132" t="s">
        <v>114</v>
      </c>
      <c r="Q1646" t="s">
        <v>114</v>
      </c>
      <c r="R1646" t="s">
        <v>114</v>
      </c>
      <c r="S1646" t="s">
        <v>114</v>
      </c>
      <c r="T1646" t="s">
        <v>114</v>
      </c>
      <c r="U1646" t="s">
        <v>114</v>
      </c>
      <c r="V1646" t="s">
        <v>114</v>
      </c>
      <c r="W1646" s="126">
        <v>43472</v>
      </c>
      <c r="X1646" s="128" t="s">
        <v>114</v>
      </c>
      <c r="Y1646" s="128"/>
      <c r="Z1646" s="128" t="s">
        <v>182</v>
      </c>
      <c r="AA1646" s="128" t="s">
        <v>114</v>
      </c>
      <c r="AB1646" s="128" t="s">
        <v>74</v>
      </c>
      <c r="AC1646" s="127">
        <v>10</v>
      </c>
      <c r="AD1646" s="128" t="s">
        <v>4355</v>
      </c>
      <c r="AE1646" s="128"/>
      <c r="AF1646" s="126" t="s">
        <v>114</v>
      </c>
      <c r="AG1646" s="127">
        <v>19</v>
      </c>
      <c r="AH1646" s="128" t="s">
        <v>74</v>
      </c>
      <c r="AI1646" s="128" t="s">
        <v>1324</v>
      </c>
      <c r="AJ1646" s="131" t="s">
        <v>114</v>
      </c>
      <c r="AK1646" s="132" t="s">
        <v>114</v>
      </c>
      <c r="AL1646" t="s">
        <v>114</v>
      </c>
      <c r="AM1646" s="43" t="b">
        <v>0</v>
      </c>
      <c r="AN1646" s="128"/>
      <c r="AO1646" s="128"/>
      <c r="AP1646" s="43" t="b">
        <v>0</v>
      </c>
      <c r="AQ1646" s="128" t="b">
        <v>0</v>
      </c>
    </row>
    <row r="1647" spans="1:43" x14ac:dyDescent="0.25">
      <c r="A1647" s="39" t="str">
        <f>_xlfn.CONCAT(Table4[[#This Row],[Order]],"-",Table4[[#This Row],[Line]])</f>
        <v>77963-2</v>
      </c>
      <c r="B1647" s="126">
        <v>43475</v>
      </c>
      <c r="C1647" s="127">
        <v>77963</v>
      </c>
      <c r="D1647" s="128" t="s">
        <v>4358</v>
      </c>
      <c r="E1647" s="127">
        <v>2</v>
      </c>
      <c r="F1647" s="127">
        <v>1</v>
      </c>
      <c r="G1647" s="128" t="s">
        <v>42</v>
      </c>
      <c r="H1647" s="127">
        <v>4</v>
      </c>
      <c r="I1647" s="131" t="b">
        <v>0</v>
      </c>
      <c r="J1647" s="132" t="b">
        <v>0</v>
      </c>
      <c r="K1647" s="133" t="s">
        <v>114</v>
      </c>
      <c r="L1647" s="132" t="b">
        <v>0</v>
      </c>
      <c r="M1647" s="132" t="b">
        <v>0</v>
      </c>
      <c r="N1647" s="128" t="b">
        <v>0</v>
      </c>
      <c r="O1647" s="43" t="s">
        <v>114</v>
      </c>
      <c r="P1647" s="132" t="s">
        <v>114</v>
      </c>
      <c r="Q1647" t="s">
        <v>114</v>
      </c>
      <c r="R1647" t="s">
        <v>114</v>
      </c>
      <c r="S1647" t="s">
        <v>114</v>
      </c>
      <c r="T1647" t="s">
        <v>114</v>
      </c>
      <c r="U1647" t="s">
        <v>114</v>
      </c>
      <c r="V1647" t="s">
        <v>114</v>
      </c>
      <c r="W1647" s="126">
        <v>43472</v>
      </c>
      <c r="X1647" s="128" t="s">
        <v>114</v>
      </c>
      <c r="Y1647" s="128"/>
      <c r="Z1647" s="128" t="s">
        <v>4826</v>
      </c>
      <c r="AA1647" s="128" t="s">
        <v>114</v>
      </c>
      <c r="AB1647" s="128" t="s">
        <v>74</v>
      </c>
      <c r="AC1647" s="127">
        <v>12</v>
      </c>
      <c r="AD1647" s="128" t="s">
        <v>4357</v>
      </c>
      <c r="AE1647" s="128"/>
      <c r="AF1647" s="126" t="s">
        <v>114</v>
      </c>
      <c r="AG1647" s="127">
        <v>4</v>
      </c>
      <c r="AH1647" s="128" t="s">
        <v>74</v>
      </c>
      <c r="AI1647" s="128" t="s">
        <v>1324</v>
      </c>
      <c r="AJ1647" s="131" t="s">
        <v>114</v>
      </c>
      <c r="AK1647" s="132" t="s">
        <v>114</v>
      </c>
      <c r="AL1647" t="s">
        <v>114</v>
      </c>
      <c r="AM1647" s="43" t="b">
        <v>0</v>
      </c>
      <c r="AN1647" s="128"/>
      <c r="AO1647" s="128"/>
      <c r="AP1647" s="43" t="b">
        <v>0</v>
      </c>
      <c r="AQ1647" s="128" t="b">
        <v>0</v>
      </c>
    </row>
    <row r="1648" spans="1:43" x14ac:dyDescent="0.25">
      <c r="A1648" s="39" t="str">
        <f>_xlfn.CONCAT(Table4[[#This Row],[Order]],"-",Table4[[#This Row],[Line]])</f>
        <v>77963-3</v>
      </c>
      <c r="B1648" s="126">
        <v>43475</v>
      </c>
      <c r="C1648" s="127">
        <v>77963</v>
      </c>
      <c r="D1648" s="128" t="s">
        <v>4360</v>
      </c>
      <c r="E1648" s="127">
        <v>3</v>
      </c>
      <c r="F1648" s="127">
        <v>1</v>
      </c>
      <c r="G1648" s="128" t="s">
        <v>42</v>
      </c>
      <c r="H1648" s="127">
        <v>6</v>
      </c>
      <c r="I1648" s="131" t="b">
        <v>0</v>
      </c>
      <c r="J1648" s="132" t="b">
        <v>0</v>
      </c>
      <c r="K1648" s="133" t="s">
        <v>114</v>
      </c>
      <c r="L1648" s="132" t="b">
        <v>0</v>
      </c>
      <c r="M1648" s="132" t="b">
        <v>0</v>
      </c>
      <c r="N1648" s="128" t="b">
        <v>0</v>
      </c>
      <c r="O1648" s="43" t="s">
        <v>114</v>
      </c>
      <c r="P1648" s="132" t="s">
        <v>114</v>
      </c>
      <c r="Q1648" t="s">
        <v>114</v>
      </c>
      <c r="R1648" t="s">
        <v>114</v>
      </c>
      <c r="S1648" t="s">
        <v>114</v>
      </c>
      <c r="T1648" t="s">
        <v>114</v>
      </c>
      <c r="U1648" t="s">
        <v>114</v>
      </c>
      <c r="V1648" t="s">
        <v>114</v>
      </c>
      <c r="W1648" s="126">
        <v>43472</v>
      </c>
      <c r="X1648" s="128" t="s">
        <v>114</v>
      </c>
      <c r="Y1648" s="128"/>
      <c r="Z1648" s="128" t="s">
        <v>4827</v>
      </c>
      <c r="AA1648" s="128" t="s">
        <v>114</v>
      </c>
      <c r="AB1648" s="128" t="s">
        <v>74</v>
      </c>
      <c r="AC1648" s="127">
        <v>12</v>
      </c>
      <c r="AD1648" s="128" t="s">
        <v>4359</v>
      </c>
      <c r="AE1648" s="128"/>
      <c r="AF1648" s="126" t="s">
        <v>114</v>
      </c>
      <c r="AG1648" s="127">
        <v>6</v>
      </c>
      <c r="AH1648" s="128" t="s">
        <v>74</v>
      </c>
      <c r="AI1648" s="128" t="s">
        <v>1324</v>
      </c>
      <c r="AJ1648" s="131" t="s">
        <v>114</v>
      </c>
      <c r="AK1648" s="132" t="s">
        <v>114</v>
      </c>
      <c r="AL1648" t="s">
        <v>114</v>
      </c>
      <c r="AM1648" s="43" t="b">
        <v>0</v>
      </c>
      <c r="AN1648" s="128"/>
      <c r="AO1648" s="128"/>
      <c r="AP1648" s="43" t="b">
        <v>0</v>
      </c>
      <c r="AQ1648" s="128" t="b">
        <v>0</v>
      </c>
    </row>
    <row r="1649" spans="1:43" x14ac:dyDescent="0.25">
      <c r="A1649" s="39" t="str">
        <f>_xlfn.CONCAT(Table4[[#This Row],[Order]],"-",Table4[[#This Row],[Line]])</f>
        <v>77963-4</v>
      </c>
      <c r="B1649" s="126">
        <v>43475</v>
      </c>
      <c r="C1649" s="127">
        <v>77963</v>
      </c>
      <c r="D1649" s="128" t="s">
        <v>4362</v>
      </c>
      <c r="E1649" s="127">
        <v>4</v>
      </c>
      <c r="F1649" s="127">
        <v>1</v>
      </c>
      <c r="G1649" s="128" t="s">
        <v>42</v>
      </c>
      <c r="H1649" s="127">
        <v>6</v>
      </c>
      <c r="I1649" s="131" t="b">
        <v>0</v>
      </c>
      <c r="J1649" s="132" t="b">
        <v>0</v>
      </c>
      <c r="K1649" s="133" t="s">
        <v>114</v>
      </c>
      <c r="L1649" s="132" t="b">
        <v>0</v>
      </c>
      <c r="M1649" s="132" t="b">
        <v>0</v>
      </c>
      <c r="N1649" s="128" t="b">
        <v>0</v>
      </c>
      <c r="O1649" s="43" t="s">
        <v>114</v>
      </c>
      <c r="P1649" s="132" t="s">
        <v>114</v>
      </c>
      <c r="Q1649" t="s">
        <v>114</v>
      </c>
      <c r="R1649" t="s">
        <v>114</v>
      </c>
      <c r="S1649" t="s">
        <v>114</v>
      </c>
      <c r="T1649" t="s">
        <v>114</v>
      </c>
      <c r="U1649" t="s">
        <v>114</v>
      </c>
      <c r="V1649" t="s">
        <v>114</v>
      </c>
      <c r="W1649" s="126">
        <v>43472</v>
      </c>
      <c r="X1649" s="128" t="s">
        <v>114</v>
      </c>
      <c r="Y1649" s="128"/>
      <c r="Z1649" s="128" t="s">
        <v>4828</v>
      </c>
      <c r="AA1649" s="128" t="s">
        <v>114</v>
      </c>
      <c r="AB1649" s="128" t="s">
        <v>74</v>
      </c>
      <c r="AC1649" s="127">
        <v>12</v>
      </c>
      <c r="AD1649" s="128" t="s">
        <v>4361</v>
      </c>
      <c r="AE1649" s="128"/>
      <c r="AF1649" s="126" t="s">
        <v>114</v>
      </c>
      <c r="AG1649" s="127">
        <v>6</v>
      </c>
      <c r="AH1649" s="128" t="s">
        <v>74</v>
      </c>
      <c r="AI1649" s="128" t="s">
        <v>1324</v>
      </c>
      <c r="AJ1649" s="131" t="s">
        <v>114</v>
      </c>
      <c r="AK1649" s="132" t="s">
        <v>114</v>
      </c>
      <c r="AL1649" t="s">
        <v>114</v>
      </c>
      <c r="AM1649" s="43" t="b">
        <v>0</v>
      </c>
      <c r="AN1649" s="128"/>
      <c r="AO1649" s="128"/>
      <c r="AP1649" s="43" t="b">
        <v>0</v>
      </c>
      <c r="AQ1649" s="128" t="b">
        <v>0</v>
      </c>
    </row>
    <row r="1650" spans="1:43" x14ac:dyDescent="0.25">
      <c r="A1650" s="39" t="str">
        <f>_xlfn.CONCAT(Table4[[#This Row],[Order]],"-",Table4[[#This Row],[Line]])</f>
        <v>77965-1</v>
      </c>
      <c r="B1650" s="126">
        <v>43480</v>
      </c>
      <c r="C1650" s="127">
        <v>77965</v>
      </c>
      <c r="D1650" s="128" t="s">
        <v>4170</v>
      </c>
      <c r="E1650" s="127">
        <v>1</v>
      </c>
      <c r="F1650" s="127">
        <v>1</v>
      </c>
      <c r="G1650" s="128" t="s">
        <v>42</v>
      </c>
      <c r="H1650" s="127">
        <v>1</v>
      </c>
      <c r="I1650" s="131" t="b">
        <v>0</v>
      </c>
      <c r="J1650" s="132" t="b">
        <v>0</v>
      </c>
      <c r="K1650" s="133" t="s">
        <v>114</v>
      </c>
      <c r="L1650" s="132" t="b">
        <v>0</v>
      </c>
      <c r="M1650" s="132" t="b">
        <v>0</v>
      </c>
      <c r="N1650" s="128" t="b">
        <v>0</v>
      </c>
      <c r="O1650" s="43" t="s">
        <v>114</v>
      </c>
      <c r="P1650" s="132" t="s">
        <v>114</v>
      </c>
      <c r="Q1650" t="s">
        <v>114</v>
      </c>
      <c r="R1650" t="s">
        <v>114</v>
      </c>
      <c r="S1650" t="s">
        <v>114</v>
      </c>
      <c r="T1650" t="s">
        <v>114</v>
      </c>
      <c r="U1650" t="s">
        <v>114</v>
      </c>
      <c r="V1650" t="s">
        <v>114</v>
      </c>
      <c r="W1650" s="126">
        <v>43475</v>
      </c>
      <c r="X1650" s="128" t="s">
        <v>114</v>
      </c>
      <c r="Y1650" s="128"/>
      <c r="Z1650" s="128" t="s">
        <v>4461</v>
      </c>
      <c r="AA1650" s="128" t="s">
        <v>114</v>
      </c>
      <c r="AB1650" s="128" t="s">
        <v>74</v>
      </c>
      <c r="AC1650" s="127">
        <v>12</v>
      </c>
      <c r="AD1650" s="128" t="s">
        <v>4169</v>
      </c>
      <c r="AE1650" s="128"/>
      <c r="AF1650" s="126" t="s">
        <v>114</v>
      </c>
      <c r="AG1650" s="127">
        <v>1</v>
      </c>
      <c r="AH1650" s="128" t="s">
        <v>74</v>
      </c>
      <c r="AI1650" s="128" t="s">
        <v>1336</v>
      </c>
      <c r="AJ1650" s="131" t="s">
        <v>114</v>
      </c>
      <c r="AK1650" s="132" t="s">
        <v>114</v>
      </c>
      <c r="AL1650" t="s">
        <v>114</v>
      </c>
      <c r="AM1650" s="43" t="b">
        <v>0</v>
      </c>
      <c r="AN1650" s="128"/>
      <c r="AO1650" s="128"/>
      <c r="AP1650" s="43" t="b">
        <v>0</v>
      </c>
      <c r="AQ1650" s="128" t="b">
        <v>0</v>
      </c>
    </row>
    <row r="1651" spans="1:43" x14ac:dyDescent="0.25">
      <c r="A1651" s="39" t="str">
        <f>_xlfn.CONCAT(Table4[[#This Row],[Order]],"-",Table4[[#This Row],[Line]])</f>
        <v>77968-1</v>
      </c>
      <c r="B1651" s="126">
        <v>43469</v>
      </c>
      <c r="C1651" s="127">
        <v>77968</v>
      </c>
      <c r="D1651" s="128" t="s">
        <v>3545</v>
      </c>
      <c r="E1651" s="127">
        <v>1</v>
      </c>
      <c r="F1651" s="127">
        <v>1</v>
      </c>
      <c r="G1651" s="128" t="s">
        <v>165</v>
      </c>
      <c r="H1651" s="127">
        <v>1</v>
      </c>
      <c r="I1651" s="131" t="b">
        <v>1</v>
      </c>
      <c r="J1651" s="132" t="b">
        <v>0</v>
      </c>
      <c r="K1651" s="133" t="s">
        <v>114</v>
      </c>
      <c r="L1651" s="132" t="b">
        <v>0</v>
      </c>
      <c r="M1651" s="132" t="b">
        <v>0</v>
      </c>
      <c r="N1651" s="128" t="b">
        <v>0</v>
      </c>
      <c r="O1651" s="43" t="s">
        <v>114</v>
      </c>
      <c r="P1651" s="132" t="s">
        <v>114</v>
      </c>
      <c r="Q1651" t="s">
        <v>114</v>
      </c>
      <c r="R1651" t="s">
        <v>114</v>
      </c>
      <c r="S1651" t="s">
        <v>114</v>
      </c>
      <c r="T1651" t="s">
        <v>114</v>
      </c>
      <c r="U1651" t="s">
        <v>114</v>
      </c>
      <c r="V1651" t="s">
        <v>114</v>
      </c>
      <c r="W1651" s="126">
        <v>43465</v>
      </c>
      <c r="X1651" s="128" t="s">
        <v>114</v>
      </c>
      <c r="Y1651" s="128"/>
      <c r="Z1651" s="128" t="s">
        <v>5096</v>
      </c>
      <c r="AA1651" s="128" t="s">
        <v>114</v>
      </c>
      <c r="AB1651" s="128" t="s">
        <v>74</v>
      </c>
      <c r="AC1651" s="127">
        <v>10</v>
      </c>
      <c r="AD1651" s="128" t="s">
        <v>3544</v>
      </c>
      <c r="AE1651" s="128"/>
      <c r="AF1651" s="126" t="s">
        <v>114</v>
      </c>
      <c r="AG1651" s="127">
        <v>1</v>
      </c>
      <c r="AH1651" s="128" t="s">
        <v>74</v>
      </c>
      <c r="AI1651" s="128" t="s">
        <v>1333</v>
      </c>
      <c r="AJ1651" s="131" t="s">
        <v>114</v>
      </c>
      <c r="AK1651" s="132" t="s">
        <v>114</v>
      </c>
      <c r="AL1651" t="s">
        <v>114</v>
      </c>
      <c r="AM1651" s="43" t="b">
        <v>0</v>
      </c>
      <c r="AN1651" s="128"/>
      <c r="AO1651" s="128"/>
      <c r="AP1651" s="43" t="b">
        <v>0</v>
      </c>
      <c r="AQ1651" s="128" t="b">
        <v>0</v>
      </c>
    </row>
    <row r="1652" spans="1:43" x14ac:dyDescent="0.25">
      <c r="A1652" s="39" t="str">
        <f>_xlfn.CONCAT(Table4[[#This Row],[Order]],"-",Table4[[#This Row],[Line]])</f>
        <v>77969-1</v>
      </c>
      <c r="B1652" s="126">
        <v>43475</v>
      </c>
      <c r="C1652" s="127">
        <v>77969</v>
      </c>
      <c r="D1652" s="128" t="s">
        <v>3738</v>
      </c>
      <c r="E1652" s="127">
        <v>1</v>
      </c>
      <c r="F1652" s="127">
        <v>1</v>
      </c>
      <c r="G1652" s="128" t="s">
        <v>42</v>
      </c>
      <c r="H1652" s="127">
        <v>1</v>
      </c>
      <c r="I1652" s="131" t="b">
        <v>0</v>
      </c>
      <c r="J1652" s="132" t="b">
        <v>0</v>
      </c>
      <c r="K1652" s="133" t="s">
        <v>114</v>
      </c>
      <c r="L1652" s="132" t="b">
        <v>0</v>
      </c>
      <c r="M1652" s="132" t="b">
        <v>0</v>
      </c>
      <c r="N1652" s="128" t="b">
        <v>0</v>
      </c>
      <c r="O1652" s="43" t="s">
        <v>114</v>
      </c>
      <c r="P1652" s="132" t="s">
        <v>114</v>
      </c>
      <c r="Q1652" t="s">
        <v>114</v>
      </c>
      <c r="R1652" t="s">
        <v>114</v>
      </c>
      <c r="S1652" t="s">
        <v>114</v>
      </c>
      <c r="T1652" t="s">
        <v>114</v>
      </c>
      <c r="U1652" t="s">
        <v>114</v>
      </c>
      <c r="V1652" t="s">
        <v>114</v>
      </c>
      <c r="W1652" s="126">
        <v>43472</v>
      </c>
      <c r="X1652" s="128" t="s">
        <v>151</v>
      </c>
      <c r="Y1652" s="128"/>
      <c r="Z1652" s="128" t="s">
        <v>153</v>
      </c>
      <c r="AA1652" s="128" t="s">
        <v>114</v>
      </c>
      <c r="AB1652" s="128" t="s">
        <v>74</v>
      </c>
      <c r="AC1652" s="127">
        <v>12</v>
      </c>
      <c r="AD1652" s="128" t="s">
        <v>3737</v>
      </c>
      <c r="AE1652" s="128"/>
      <c r="AF1652" s="126" t="s">
        <v>114</v>
      </c>
      <c r="AG1652" s="127">
        <v>1</v>
      </c>
      <c r="AH1652" s="128" t="s">
        <v>74</v>
      </c>
      <c r="AI1652" s="128" t="s">
        <v>1326</v>
      </c>
      <c r="AJ1652" s="131" t="s">
        <v>114</v>
      </c>
      <c r="AK1652" s="132" t="s">
        <v>114</v>
      </c>
      <c r="AL1652" t="s">
        <v>114</v>
      </c>
      <c r="AM1652" s="43" t="b">
        <v>0</v>
      </c>
      <c r="AN1652" s="128"/>
      <c r="AO1652" s="128"/>
      <c r="AP1652" s="43" t="b">
        <v>0</v>
      </c>
      <c r="AQ1652" s="128" t="b">
        <v>0</v>
      </c>
    </row>
    <row r="1653" spans="1:43" x14ac:dyDescent="0.25">
      <c r="A1653" s="39" t="str">
        <f>_xlfn.CONCAT(Table4[[#This Row],[Order]],"-",Table4[[#This Row],[Line]])</f>
        <v>77977-1</v>
      </c>
      <c r="B1653" s="126">
        <v>43481</v>
      </c>
      <c r="C1653" s="127">
        <v>77977</v>
      </c>
      <c r="D1653" s="128" t="s">
        <v>4392</v>
      </c>
      <c r="E1653" s="127">
        <v>1</v>
      </c>
      <c r="F1653" s="127">
        <v>1</v>
      </c>
      <c r="G1653" s="128" t="s">
        <v>42</v>
      </c>
      <c r="H1653" s="127">
        <v>3</v>
      </c>
      <c r="I1653" s="131" t="b">
        <v>0</v>
      </c>
      <c r="J1653" s="132" t="b">
        <v>0</v>
      </c>
      <c r="K1653" s="133" t="s">
        <v>114</v>
      </c>
      <c r="L1653" s="132" t="b">
        <v>0</v>
      </c>
      <c r="M1653" s="132" t="b">
        <v>0</v>
      </c>
      <c r="N1653" s="128" t="b">
        <v>0</v>
      </c>
      <c r="O1653" s="43" t="s">
        <v>114</v>
      </c>
      <c r="P1653" s="132" t="s">
        <v>114</v>
      </c>
      <c r="Q1653" t="s">
        <v>114</v>
      </c>
      <c r="R1653" t="s">
        <v>114</v>
      </c>
      <c r="S1653" t="s">
        <v>114</v>
      </c>
      <c r="T1653" t="s">
        <v>114</v>
      </c>
      <c r="U1653" t="s">
        <v>114</v>
      </c>
      <c r="V1653" t="s">
        <v>114</v>
      </c>
      <c r="W1653" s="126">
        <v>43476</v>
      </c>
      <c r="X1653" s="128" t="s">
        <v>114</v>
      </c>
      <c r="Y1653" s="128"/>
      <c r="Z1653" s="128" t="s">
        <v>158</v>
      </c>
      <c r="AA1653" s="128" t="s">
        <v>114</v>
      </c>
      <c r="AB1653" s="128" t="s">
        <v>74</v>
      </c>
      <c r="AC1653" s="127">
        <v>12</v>
      </c>
      <c r="AD1653" s="128" t="s">
        <v>160</v>
      </c>
      <c r="AE1653" s="128"/>
      <c r="AF1653" s="126" t="s">
        <v>114</v>
      </c>
      <c r="AG1653" s="127">
        <v>3</v>
      </c>
      <c r="AH1653" s="128" t="s">
        <v>74</v>
      </c>
      <c r="AI1653" s="128" t="s">
        <v>1330</v>
      </c>
      <c r="AJ1653" s="131" t="s">
        <v>114</v>
      </c>
      <c r="AK1653" s="132" t="s">
        <v>114</v>
      </c>
      <c r="AL1653" t="s">
        <v>114</v>
      </c>
      <c r="AM1653" s="43" t="b">
        <v>0</v>
      </c>
      <c r="AN1653" s="128"/>
      <c r="AO1653" s="128"/>
      <c r="AP1653" s="43" t="b">
        <v>0</v>
      </c>
      <c r="AQ1653" s="128" t="b">
        <v>0</v>
      </c>
    </row>
    <row r="1654" spans="1:43" x14ac:dyDescent="0.25">
      <c r="A1654" s="39" t="str">
        <f>_xlfn.CONCAT(Table4[[#This Row],[Order]],"-",Table4[[#This Row],[Line]])</f>
        <v>77982-1</v>
      </c>
      <c r="B1654" s="126">
        <v>43482</v>
      </c>
      <c r="C1654" s="127">
        <v>77982</v>
      </c>
      <c r="D1654" s="128" t="s">
        <v>4162</v>
      </c>
      <c r="E1654" s="127">
        <v>1</v>
      </c>
      <c r="F1654" s="127">
        <v>1</v>
      </c>
      <c r="G1654" s="128" t="s">
        <v>42</v>
      </c>
      <c r="H1654" s="127">
        <v>2</v>
      </c>
      <c r="I1654" s="131" t="b">
        <v>0</v>
      </c>
      <c r="J1654" s="132" t="b">
        <v>0</v>
      </c>
      <c r="K1654" s="133" t="s">
        <v>114</v>
      </c>
      <c r="L1654" s="132" t="b">
        <v>0</v>
      </c>
      <c r="M1654" s="132" t="b">
        <v>0</v>
      </c>
      <c r="N1654" s="128" t="b">
        <v>0</v>
      </c>
      <c r="O1654" s="43" t="s">
        <v>114</v>
      </c>
      <c r="P1654" s="132" t="s">
        <v>114</v>
      </c>
      <c r="Q1654" t="s">
        <v>114</v>
      </c>
      <c r="R1654" t="s">
        <v>114</v>
      </c>
      <c r="S1654" t="s">
        <v>114</v>
      </c>
      <c r="T1654" t="s">
        <v>114</v>
      </c>
      <c r="U1654" t="s">
        <v>114</v>
      </c>
      <c r="V1654" t="s">
        <v>114</v>
      </c>
      <c r="W1654" s="126">
        <v>43479</v>
      </c>
      <c r="X1654" s="128" t="s">
        <v>114</v>
      </c>
      <c r="Y1654" s="128"/>
      <c r="Z1654" s="128" t="s">
        <v>36</v>
      </c>
      <c r="AA1654" s="128" t="s">
        <v>114</v>
      </c>
      <c r="AB1654" s="128" t="s">
        <v>74</v>
      </c>
      <c r="AC1654" s="127">
        <v>12</v>
      </c>
      <c r="AD1654" s="128" t="s">
        <v>4161</v>
      </c>
      <c r="AE1654" s="128"/>
      <c r="AF1654" s="126" t="s">
        <v>114</v>
      </c>
      <c r="AG1654" s="127">
        <v>2</v>
      </c>
      <c r="AH1654" s="128" t="s">
        <v>74</v>
      </c>
      <c r="AI1654" s="128" t="s">
        <v>1322</v>
      </c>
      <c r="AJ1654" s="131" t="s">
        <v>114</v>
      </c>
      <c r="AK1654" s="132" t="s">
        <v>114</v>
      </c>
      <c r="AL1654" t="s">
        <v>114</v>
      </c>
      <c r="AM1654" s="43" t="b">
        <v>0</v>
      </c>
      <c r="AN1654" s="128"/>
      <c r="AO1654" s="128"/>
      <c r="AP1654" s="43" t="b">
        <v>0</v>
      </c>
      <c r="AQ1654" s="128" t="b">
        <v>0</v>
      </c>
    </row>
    <row r="1655" spans="1:43" x14ac:dyDescent="0.25">
      <c r="A1655" s="39" t="str">
        <f>_xlfn.CONCAT(Table4[[#This Row],[Order]],"-",Table4[[#This Row],[Line]])</f>
        <v>77984-1</v>
      </c>
      <c r="B1655" s="126">
        <v>43469</v>
      </c>
      <c r="C1655" s="127">
        <v>77984</v>
      </c>
      <c r="D1655" s="128" t="s">
        <v>3696</v>
      </c>
      <c r="E1655" s="127">
        <v>1</v>
      </c>
      <c r="F1655" s="127">
        <v>1</v>
      </c>
      <c r="G1655" s="128" t="s">
        <v>165</v>
      </c>
      <c r="H1655" s="127">
        <v>1</v>
      </c>
      <c r="I1655" s="131" t="b">
        <v>1</v>
      </c>
      <c r="J1655" s="132" t="b">
        <v>0</v>
      </c>
      <c r="K1655" s="133" t="s">
        <v>135</v>
      </c>
      <c r="L1655" s="132" t="b">
        <v>0</v>
      </c>
      <c r="M1655" s="132" t="b">
        <v>1</v>
      </c>
      <c r="N1655" s="128" t="b">
        <v>1</v>
      </c>
      <c r="O1655" s="43" t="s">
        <v>114</v>
      </c>
      <c r="P1655" s="132" t="s">
        <v>114</v>
      </c>
      <c r="Q1655" t="s">
        <v>114</v>
      </c>
      <c r="R1655" t="s">
        <v>114</v>
      </c>
      <c r="S1655" t="s">
        <v>114</v>
      </c>
      <c r="T1655" t="s">
        <v>114</v>
      </c>
      <c r="U1655" t="s">
        <v>114</v>
      </c>
      <c r="V1655" t="s">
        <v>114</v>
      </c>
      <c r="W1655" s="126">
        <v>43465</v>
      </c>
      <c r="X1655" s="128" t="s">
        <v>151</v>
      </c>
      <c r="Y1655" s="128"/>
      <c r="Z1655" s="128" t="s">
        <v>158</v>
      </c>
      <c r="AA1655" s="128" t="s">
        <v>114</v>
      </c>
      <c r="AB1655" s="128" t="s">
        <v>74</v>
      </c>
      <c r="AC1655" s="127">
        <v>12</v>
      </c>
      <c r="AD1655" s="128" t="s">
        <v>3695</v>
      </c>
      <c r="AE1655" s="128"/>
      <c r="AF1655" s="126" t="s">
        <v>114</v>
      </c>
      <c r="AG1655" s="127">
        <v>1</v>
      </c>
      <c r="AH1655" s="128" t="s">
        <v>74</v>
      </c>
      <c r="AI1655" s="128" t="s">
        <v>1323</v>
      </c>
      <c r="AJ1655" s="131" t="s">
        <v>114</v>
      </c>
      <c r="AK1655" s="132" t="s">
        <v>114</v>
      </c>
      <c r="AL1655" t="s">
        <v>114</v>
      </c>
      <c r="AM1655" s="43" t="b">
        <v>0</v>
      </c>
      <c r="AN1655" s="128"/>
      <c r="AO1655" s="128"/>
      <c r="AP1655" s="43" t="b">
        <v>0</v>
      </c>
      <c r="AQ1655" s="128" t="b">
        <v>0</v>
      </c>
    </row>
    <row r="1656" spans="1:43" x14ac:dyDescent="0.25">
      <c r="A1656" s="39" t="str">
        <f>_xlfn.CONCAT(Table4[[#This Row],[Order]],"-",Table4[[#This Row],[Line]])</f>
        <v>77991-1</v>
      </c>
      <c r="B1656" s="126">
        <v>43476</v>
      </c>
      <c r="C1656" s="127">
        <v>77991</v>
      </c>
      <c r="D1656" s="128" t="s">
        <v>3823</v>
      </c>
      <c r="E1656" s="127">
        <v>1</v>
      </c>
      <c r="F1656" s="127">
        <v>1</v>
      </c>
      <c r="G1656" s="128" t="s">
        <v>42</v>
      </c>
      <c r="H1656" s="127">
        <v>44</v>
      </c>
      <c r="I1656" s="131" t="b">
        <v>0</v>
      </c>
      <c r="J1656" s="132" t="b">
        <v>0</v>
      </c>
      <c r="K1656" s="133" t="s">
        <v>114</v>
      </c>
      <c r="L1656" s="132" t="b">
        <v>0</v>
      </c>
      <c r="M1656" s="132" t="b">
        <v>0</v>
      </c>
      <c r="N1656" s="128" t="b">
        <v>0</v>
      </c>
      <c r="O1656" s="43" t="s">
        <v>114</v>
      </c>
      <c r="P1656" s="132" t="s">
        <v>114</v>
      </c>
      <c r="Q1656" t="s">
        <v>114</v>
      </c>
      <c r="R1656" t="s">
        <v>114</v>
      </c>
      <c r="S1656" t="s">
        <v>114</v>
      </c>
      <c r="T1656" t="s">
        <v>114</v>
      </c>
      <c r="U1656" t="s">
        <v>114</v>
      </c>
      <c r="V1656" t="s">
        <v>114</v>
      </c>
      <c r="W1656" s="126">
        <v>43473</v>
      </c>
      <c r="X1656" s="128" t="s">
        <v>114</v>
      </c>
      <c r="Y1656" s="128"/>
      <c r="Z1656" s="128" t="s">
        <v>4686</v>
      </c>
      <c r="AA1656" s="128" t="s">
        <v>114</v>
      </c>
      <c r="AB1656" s="128" t="s">
        <v>74</v>
      </c>
      <c r="AC1656" s="127">
        <v>10</v>
      </c>
      <c r="AD1656" s="128" t="s">
        <v>3822</v>
      </c>
      <c r="AE1656" s="128"/>
      <c r="AF1656" s="126" t="s">
        <v>114</v>
      </c>
      <c r="AG1656" s="127">
        <v>44</v>
      </c>
      <c r="AH1656" s="128" t="s">
        <v>74</v>
      </c>
      <c r="AI1656" s="128" t="s">
        <v>1319</v>
      </c>
      <c r="AJ1656" s="131" t="s">
        <v>114</v>
      </c>
      <c r="AK1656" s="132" t="s">
        <v>114</v>
      </c>
      <c r="AL1656" t="s">
        <v>114</v>
      </c>
      <c r="AM1656" s="43" t="b">
        <v>0</v>
      </c>
      <c r="AN1656" s="128"/>
      <c r="AO1656" s="128"/>
      <c r="AP1656" s="43" t="b">
        <v>0</v>
      </c>
      <c r="AQ1656" s="128" t="b">
        <v>0</v>
      </c>
    </row>
    <row r="1657" spans="1:43" x14ac:dyDescent="0.25">
      <c r="A1657" s="39" t="str">
        <f>_xlfn.CONCAT(Table4[[#This Row],[Order]],"-",Table4[[#This Row],[Line]])</f>
        <v>77991-2</v>
      </c>
      <c r="B1657" s="126">
        <v>43476</v>
      </c>
      <c r="C1657" s="127">
        <v>77991</v>
      </c>
      <c r="D1657" s="128" t="s">
        <v>3825</v>
      </c>
      <c r="E1657" s="127">
        <v>2</v>
      </c>
      <c r="F1657" s="127">
        <v>1</v>
      </c>
      <c r="G1657" s="128" t="s">
        <v>42</v>
      </c>
      <c r="H1657" s="127">
        <v>8</v>
      </c>
      <c r="I1657" s="131" t="b">
        <v>0</v>
      </c>
      <c r="J1657" s="132" t="b">
        <v>0</v>
      </c>
      <c r="K1657" s="133" t="s">
        <v>114</v>
      </c>
      <c r="L1657" s="132" t="b">
        <v>0</v>
      </c>
      <c r="M1657" s="132" t="b">
        <v>0</v>
      </c>
      <c r="N1657" s="128" t="b">
        <v>0</v>
      </c>
      <c r="O1657" s="43" t="s">
        <v>114</v>
      </c>
      <c r="P1657" s="132" t="s">
        <v>114</v>
      </c>
      <c r="Q1657" t="s">
        <v>114</v>
      </c>
      <c r="R1657" t="s">
        <v>114</v>
      </c>
      <c r="S1657" t="s">
        <v>114</v>
      </c>
      <c r="T1657" t="s">
        <v>114</v>
      </c>
      <c r="U1657" t="s">
        <v>114</v>
      </c>
      <c r="V1657" t="s">
        <v>114</v>
      </c>
      <c r="W1657" s="126">
        <v>43473</v>
      </c>
      <c r="X1657" s="128" t="s">
        <v>114</v>
      </c>
      <c r="Y1657" s="128"/>
      <c r="Z1657" s="128" t="s">
        <v>4687</v>
      </c>
      <c r="AA1657" s="128" t="s">
        <v>114</v>
      </c>
      <c r="AB1657" s="128" t="s">
        <v>74</v>
      </c>
      <c r="AC1657" s="127">
        <v>10</v>
      </c>
      <c r="AD1657" s="128" t="s">
        <v>3824</v>
      </c>
      <c r="AE1657" s="128"/>
      <c r="AF1657" s="126" t="s">
        <v>114</v>
      </c>
      <c r="AG1657" s="127">
        <v>8</v>
      </c>
      <c r="AH1657" s="128" t="s">
        <v>74</v>
      </c>
      <c r="AI1657" s="128" t="s">
        <v>1319</v>
      </c>
      <c r="AJ1657" s="131" t="s">
        <v>114</v>
      </c>
      <c r="AK1657" s="132" t="s">
        <v>114</v>
      </c>
      <c r="AL1657" t="s">
        <v>114</v>
      </c>
      <c r="AM1657" s="43" t="b">
        <v>0</v>
      </c>
      <c r="AN1657" s="128"/>
      <c r="AO1657" s="128"/>
      <c r="AP1657" s="43" t="b">
        <v>0</v>
      </c>
      <c r="AQ1657" s="128" t="b">
        <v>0</v>
      </c>
    </row>
    <row r="1658" spans="1:43" x14ac:dyDescent="0.25">
      <c r="A1658" s="39" t="str">
        <f>_xlfn.CONCAT(Table4[[#This Row],[Order]],"-",Table4[[#This Row],[Line]])</f>
        <v>77997-1</v>
      </c>
      <c r="B1658" s="126">
        <v>43474</v>
      </c>
      <c r="C1658" s="127">
        <v>77997</v>
      </c>
      <c r="D1658" s="128" t="s">
        <v>3858</v>
      </c>
      <c r="E1658" s="127">
        <v>1</v>
      </c>
      <c r="F1658" s="127">
        <v>1</v>
      </c>
      <c r="G1658" s="128" t="s">
        <v>165</v>
      </c>
      <c r="H1658" s="127">
        <v>2</v>
      </c>
      <c r="I1658" s="131" t="b">
        <v>1</v>
      </c>
      <c r="J1658" s="132" t="b">
        <v>0</v>
      </c>
      <c r="K1658" s="133" t="s">
        <v>135</v>
      </c>
      <c r="L1658" s="132" t="b">
        <v>0</v>
      </c>
      <c r="M1658" s="132" t="b">
        <v>1</v>
      </c>
      <c r="N1658" s="128" t="b">
        <v>1</v>
      </c>
      <c r="O1658" s="43" t="s">
        <v>138</v>
      </c>
      <c r="P1658" s="132" t="s">
        <v>114</v>
      </c>
      <c r="Q1658" t="s">
        <v>114</v>
      </c>
      <c r="R1658" t="s">
        <v>114</v>
      </c>
      <c r="S1658" t="s">
        <v>114</v>
      </c>
      <c r="T1658" t="s">
        <v>114</v>
      </c>
      <c r="U1658" t="s">
        <v>114</v>
      </c>
      <c r="V1658" t="s">
        <v>114</v>
      </c>
      <c r="W1658" s="126">
        <v>43469</v>
      </c>
      <c r="X1658" s="128" t="s">
        <v>151</v>
      </c>
      <c r="Y1658" s="128"/>
      <c r="Z1658" s="128" t="s">
        <v>76</v>
      </c>
      <c r="AA1658" s="128" t="s">
        <v>114</v>
      </c>
      <c r="AB1658" s="128" t="s">
        <v>74</v>
      </c>
      <c r="AC1658" s="127">
        <v>12</v>
      </c>
      <c r="AD1658" s="128" t="s">
        <v>3857</v>
      </c>
      <c r="AE1658" s="128"/>
      <c r="AF1658" s="126" t="s">
        <v>114</v>
      </c>
      <c r="AG1658" s="127">
        <v>2</v>
      </c>
      <c r="AH1658" s="128" t="s">
        <v>180</v>
      </c>
      <c r="AI1658" s="128" t="s">
        <v>1322</v>
      </c>
      <c r="AJ1658" s="131" t="s">
        <v>114</v>
      </c>
      <c r="AK1658" s="132" t="s">
        <v>114</v>
      </c>
      <c r="AL1658" t="s">
        <v>114</v>
      </c>
      <c r="AM1658" s="43" t="b">
        <v>0</v>
      </c>
      <c r="AN1658" s="128"/>
      <c r="AO1658" s="128"/>
      <c r="AP1658" s="43" t="b">
        <v>0</v>
      </c>
      <c r="AQ1658" s="128" t="b">
        <v>0</v>
      </c>
    </row>
    <row r="1659" spans="1:43" x14ac:dyDescent="0.25">
      <c r="A1659" s="39" t="str">
        <f>_xlfn.CONCAT(Table4[[#This Row],[Order]],"-",Table4[[#This Row],[Line]])</f>
        <v>78005-1</v>
      </c>
      <c r="B1659" s="126">
        <v>43475</v>
      </c>
      <c r="C1659" s="127">
        <v>78005</v>
      </c>
      <c r="D1659" s="128" t="s">
        <v>4345</v>
      </c>
      <c r="E1659" s="127">
        <v>1</v>
      </c>
      <c r="F1659" s="127">
        <v>1</v>
      </c>
      <c r="G1659" s="128" t="s">
        <v>42</v>
      </c>
      <c r="H1659" s="127">
        <v>1</v>
      </c>
      <c r="I1659" s="131" t="b">
        <v>0</v>
      </c>
      <c r="J1659" s="132" t="b">
        <v>0</v>
      </c>
      <c r="K1659" s="133" t="s">
        <v>114</v>
      </c>
      <c r="L1659" s="132" t="b">
        <v>0</v>
      </c>
      <c r="M1659" s="132" t="b">
        <v>0</v>
      </c>
      <c r="N1659" s="128" t="b">
        <v>0</v>
      </c>
      <c r="O1659" s="43" t="s">
        <v>114</v>
      </c>
      <c r="P1659" s="132" t="s">
        <v>114</v>
      </c>
      <c r="Q1659" t="s">
        <v>114</v>
      </c>
      <c r="R1659" t="s">
        <v>114</v>
      </c>
      <c r="S1659" t="s">
        <v>114</v>
      </c>
      <c r="T1659" t="s">
        <v>114</v>
      </c>
      <c r="U1659" t="s">
        <v>114</v>
      </c>
      <c r="V1659" t="s">
        <v>114</v>
      </c>
      <c r="W1659" s="126">
        <v>43472</v>
      </c>
      <c r="X1659" s="128" t="s">
        <v>151</v>
      </c>
      <c r="Y1659" s="128"/>
      <c r="Z1659" s="128" t="s">
        <v>4829</v>
      </c>
      <c r="AA1659" s="128" t="s">
        <v>114</v>
      </c>
      <c r="AB1659" s="128" t="s">
        <v>74</v>
      </c>
      <c r="AC1659" s="127">
        <v>12</v>
      </c>
      <c r="AD1659" s="128" t="s">
        <v>4344</v>
      </c>
      <c r="AE1659" s="128"/>
      <c r="AF1659" s="126" t="s">
        <v>114</v>
      </c>
      <c r="AG1659" s="127">
        <v>1</v>
      </c>
      <c r="AH1659" s="128" t="s">
        <v>74</v>
      </c>
      <c r="AI1659" s="128" t="s">
        <v>1333</v>
      </c>
      <c r="AJ1659" s="131" t="s">
        <v>114</v>
      </c>
      <c r="AK1659" s="132" t="s">
        <v>114</v>
      </c>
      <c r="AL1659" t="s">
        <v>114</v>
      </c>
      <c r="AM1659" s="43" t="b">
        <v>0</v>
      </c>
      <c r="AN1659" s="128"/>
      <c r="AO1659" s="128"/>
      <c r="AP1659" s="43" t="b">
        <v>0</v>
      </c>
      <c r="AQ1659" s="128" t="b">
        <v>0</v>
      </c>
    </row>
    <row r="1660" spans="1:43" x14ac:dyDescent="0.25">
      <c r="A1660" s="39" t="str">
        <f>_xlfn.CONCAT(Table4[[#This Row],[Order]],"-",Table4[[#This Row],[Line]])</f>
        <v>78011-1</v>
      </c>
      <c r="B1660" s="126">
        <v>43462</v>
      </c>
      <c r="C1660" s="127">
        <v>78011</v>
      </c>
      <c r="D1660" s="128" t="s">
        <v>3789</v>
      </c>
      <c r="E1660" s="127">
        <v>1</v>
      </c>
      <c r="F1660" s="127">
        <v>1</v>
      </c>
      <c r="G1660" s="128" t="s">
        <v>4428</v>
      </c>
      <c r="H1660" s="127">
        <v>2</v>
      </c>
      <c r="I1660" s="131" t="b">
        <v>1</v>
      </c>
      <c r="J1660" s="132" t="b">
        <v>1</v>
      </c>
      <c r="K1660" s="133" t="s">
        <v>135</v>
      </c>
      <c r="L1660" s="132" t="b">
        <v>1</v>
      </c>
      <c r="M1660" s="132" t="b">
        <v>1</v>
      </c>
      <c r="N1660" s="128" t="b">
        <v>1</v>
      </c>
      <c r="O1660" s="43" t="s">
        <v>114</v>
      </c>
      <c r="P1660" s="132" t="s">
        <v>138</v>
      </c>
      <c r="Q1660" t="s">
        <v>114</v>
      </c>
      <c r="R1660" t="s">
        <v>114</v>
      </c>
      <c r="S1660" t="s">
        <v>114</v>
      </c>
      <c r="T1660" t="s">
        <v>114</v>
      </c>
      <c r="U1660" t="s">
        <v>114</v>
      </c>
      <c r="V1660" t="s">
        <v>114</v>
      </c>
      <c r="W1660" s="126">
        <v>43455</v>
      </c>
      <c r="X1660" s="128" t="s">
        <v>151</v>
      </c>
      <c r="Y1660" s="128" t="s">
        <v>5930</v>
      </c>
      <c r="Z1660" s="128" t="s">
        <v>3528</v>
      </c>
      <c r="AA1660" s="128" t="s">
        <v>114</v>
      </c>
      <c r="AB1660" s="128" t="s">
        <v>112</v>
      </c>
      <c r="AC1660" s="127">
        <v>1</v>
      </c>
      <c r="AD1660" s="128" t="s">
        <v>3788</v>
      </c>
      <c r="AE1660" s="128">
        <v>43458</v>
      </c>
      <c r="AF1660" s="126" t="s">
        <v>114</v>
      </c>
      <c r="AG1660" s="127">
        <v>2</v>
      </c>
      <c r="AH1660" s="128" t="s">
        <v>180</v>
      </c>
      <c r="AI1660" s="128" t="s">
        <v>1332</v>
      </c>
      <c r="AJ1660" s="131" t="s">
        <v>114</v>
      </c>
      <c r="AK1660" s="132" t="s">
        <v>114</v>
      </c>
      <c r="AL1660" t="s">
        <v>114</v>
      </c>
      <c r="AM1660" s="43" t="b">
        <v>1</v>
      </c>
      <c r="AN1660" s="128">
        <v>43461.409560729197</v>
      </c>
      <c r="AO1660" s="128"/>
      <c r="AP1660" s="43" t="b">
        <v>1</v>
      </c>
      <c r="AQ1660" s="128" t="b">
        <v>0</v>
      </c>
    </row>
    <row r="1661" spans="1:43" x14ac:dyDescent="0.25">
      <c r="A1661" s="39" t="str">
        <f>_xlfn.CONCAT(Table4[[#This Row],[Order]],"-",Table4[[#This Row],[Line]])</f>
        <v>78011-2</v>
      </c>
      <c r="B1661" s="126">
        <v>43462</v>
      </c>
      <c r="C1661" s="127">
        <v>78011</v>
      </c>
      <c r="D1661" s="128" t="s">
        <v>3791</v>
      </c>
      <c r="E1661" s="127">
        <v>2</v>
      </c>
      <c r="F1661" s="127">
        <v>1</v>
      </c>
      <c r="G1661" s="128" t="s">
        <v>4428</v>
      </c>
      <c r="H1661" s="127">
        <v>2</v>
      </c>
      <c r="I1661" s="131" t="b">
        <v>1</v>
      </c>
      <c r="J1661" s="132" t="b">
        <v>1</v>
      </c>
      <c r="K1661" s="133" t="s">
        <v>135</v>
      </c>
      <c r="L1661" s="132" t="b">
        <v>1</v>
      </c>
      <c r="M1661" s="132" t="b">
        <v>1</v>
      </c>
      <c r="N1661" s="128" t="b">
        <v>1</v>
      </c>
      <c r="O1661" s="43" t="s">
        <v>114</v>
      </c>
      <c r="P1661" s="132" t="s">
        <v>138</v>
      </c>
      <c r="Q1661" t="s">
        <v>114</v>
      </c>
      <c r="R1661" t="s">
        <v>114</v>
      </c>
      <c r="S1661" t="s">
        <v>114</v>
      </c>
      <c r="T1661" t="s">
        <v>114</v>
      </c>
      <c r="U1661" t="s">
        <v>114</v>
      </c>
      <c r="V1661" t="s">
        <v>114</v>
      </c>
      <c r="W1661" s="126">
        <v>43455</v>
      </c>
      <c r="X1661" s="128" t="s">
        <v>151</v>
      </c>
      <c r="Y1661" s="128" t="s">
        <v>5931</v>
      </c>
      <c r="Z1661" s="128" t="s">
        <v>1085</v>
      </c>
      <c r="AA1661" s="128" t="s">
        <v>114</v>
      </c>
      <c r="AB1661" s="128" t="s">
        <v>112</v>
      </c>
      <c r="AC1661" s="127">
        <v>1</v>
      </c>
      <c r="AD1661" s="128" t="s">
        <v>3790</v>
      </c>
      <c r="AE1661" s="128">
        <v>43458</v>
      </c>
      <c r="AF1661" s="126" t="s">
        <v>114</v>
      </c>
      <c r="AG1661" s="127">
        <v>2</v>
      </c>
      <c r="AH1661" s="128" t="s">
        <v>180</v>
      </c>
      <c r="AI1661" s="128" t="s">
        <v>1332</v>
      </c>
      <c r="AJ1661" s="131" t="s">
        <v>114</v>
      </c>
      <c r="AK1661" s="132" t="s">
        <v>114</v>
      </c>
      <c r="AL1661" t="s">
        <v>114</v>
      </c>
      <c r="AM1661" s="43" t="b">
        <v>1</v>
      </c>
      <c r="AN1661" s="128">
        <v>43461.409578784704</v>
      </c>
      <c r="AO1661" s="128"/>
      <c r="AP1661" s="43" t="b">
        <v>1</v>
      </c>
      <c r="AQ1661" s="128" t="b">
        <v>0</v>
      </c>
    </row>
    <row r="1662" spans="1:43" x14ac:dyDescent="0.25">
      <c r="A1662" s="39" t="str">
        <f>_xlfn.CONCAT(Table4[[#This Row],[Order]],"-",Table4[[#This Row],[Line]])</f>
        <v>78011-3</v>
      </c>
      <c r="B1662" s="126">
        <v>43462</v>
      </c>
      <c r="C1662" s="127">
        <v>78011</v>
      </c>
      <c r="D1662" s="128" t="s">
        <v>3793</v>
      </c>
      <c r="E1662" s="127">
        <v>3</v>
      </c>
      <c r="F1662" s="127">
        <v>1</v>
      </c>
      <c r="G1662" s="128" t="s">
        <v>4428</v>
      </c>
      <c r="H1662" s="127">
        <v>1</v>
      </c>
      <c r="I1662" s="131" t="b">
        <v>1</v>
      </c>
      <c r="J1662" s="132" t="b">
        <v>1</v>
      </c>
      <c r="K1662" s="133" t="s">
        <v>135</v>
      </c>
      <c r="L1662" s="132" t="b">
        <v>1</v>
      </c>
      <c r="M1662" s="132" t="b">
        <v>1</v>
      </c>
      <c r="N1662" s="128" t="b">
        <v>1</v>
      </c>
      <c r="O1662" s="43" t="s">
        <v>114</v>
      </c>
      <c r="P1662" s="132" t="s">
        <v>138</v>
      </c>
      <c r="Q1662" t="s">
        <v>114</v>
      </c>
      <c r="R1662" t="s">
        <v>114</v>
      </c>
      <c r="S1662" t="s">
        <v>114</v>
      </c>
      <c r="T1662" t="s">
        <v>114</v>
      </c>
      <c r="U1662" t="s">
        <v>114</v>
      </c>
      <c r="V1662" t="s">
        <v>114</v>
      </c>
      <c r="W1662" s="126">
        <v>43455</v>
      </c>
      <c r="X1662" s="128" t="s">
        <v>151</v>
      </c>
      <c r="Y1662" s="128" t="s">
        <v>5932</v>
      </c>
      <c r="Z1662" s="128" t="s">
        <v>2445</v>
      </c>
      <c r="AA1662" s="128" t="s">
        <v>114</v>
      </c>
      <c r="AB1662" s="128" t="s">
        <v>112</v>
      </c>
      <c r="AC1662" s="127">
        <v>1</v>
      </c>
      <c r="AD1662" s="128" t="s">
        <v>3792</v>
      </c>
      <c r="AE1662" s="128">
        <v>43458</v>
      </c>
      <c r="AF1662" s="126" t="s">
        <v>114</v>
      </c>
      <c r="AG1662" s="127">
        <v>2</v>
      </c>
      <c r="AH1662" s="128" t="s">
        <v>180</v>
      </c>
      <c r="AI1662" s="128" t="s">
        <v>1332</v>
      </c>
      <c r="AJ1662" s="131" t="s">
        <v>114</v>
      </c>
      <c r="AK1662" s="132" t="s">
        <v>114</v>
      </c>
      <c r="AL1662" t="s">
        <v>114</v>
      </c>
      <c r="AM1662" s="43" t="b">
        <v>1</v>
      </c>
      <c r="AN1662" s="128">
        <v>43461.409601736101</v>
      </c>
      <c r="AO1662" s="128"/>
      <c r="AP1662" s="43" t="b">
        <v>1</v>
      </c>
      <c r="AQ1662" s="128" t="b">
        <v>0</v>
      </c>
    </row>
    <row r="1663" spans="1:43" x14ac:dyDescent="0.25">
      <c r="A1663" s="39" t="str">
        <f>_xlfn.CONCAT(Table4[[#This Row],[Order]],"-",Table4[[#This Row],[Line]])</f>
        <v>78011-4</v>
      </c>
      <c r="B1663" s="126">
        <v>43462</v>
      </c>
      <c r="C1663" s="127">
        <v>78011</v>
      </c>
      <c r="D1663" s="128" t="s">
        <v>3795</v>
      </c>
      <c r="E1663" s="127">
        <v>4</v>
      </c>
      <c r="F1663" s="127">
        <v>1</v>
      </c>
      <c r="G1663" s="128" t="s">
        <v>4428</v>
      </c>
      <c r="H1663" s="127">
        <v>1</v>
      </c>
      <c r="I1663" s="131" t="b">
        <v>1</v>
      </c>
      <c r="J1663" s="132" t="b">
        <v>1</v>
      </c>
      <c r="K1663" s="133" t="s">
        <v>135</v>
      </c>
      <c r="L1663" s="132" t="b">
        <v>1</v>
      </c>
      <c r="M1663" s="132" t="b">
        <v>1</v>
      </c>
      <c r="N1663" s="128" t="b">
        <v>1</v>
      </c>
      <c r="O1663" s="43" t="s">
        <v>114</v>
      </c>
      <c r="P1663" s="132" t="s">
        <v>138</v>
      </c>
      <c r="Q1663" t="s">
        <v>114</v>
      </c>
      <c r="R1663" t="s">
        <v>114</v>
      </c>
      <c r="S1663" t="s">
        <v>114</v>
      </c>
      <c r="T1663" t="s">
        <v>114</v>
      </c>
      <c r="U1663" t="s">
        <v>114</v>
      </c>
      <c r="V1663" t="s">
        <v>114</v>
      </c>
      <c r="W1663" s="126">
        <v>43455</v>
      </c>
      <c r="X1663" s="128" t="s">
        <v>151</v>
      </c>
      <c r="Y1663" s="128" t="s">
        <v>5933</v>
      </c>
      <c r="Z1663" s="128" t="s">
        <v>5934</v>
      </c>
      <c r="AA1663" s="128" t="s">
        <v>114</v>
      </c>
      <c r="AB1663" s="128" t="s">
        <v>112</v>
      </c>
      <c r="AC1663" s="127">
        <v>1</v>
      </c>
      <c r="AD1663" s="128" t="s">
        <v>3794</v>
      </c>
      <c r="AE1663" s="128">
        <v>43458</v>
      </c>
      <c r="AF1663" s="126" t="s">
        <v>114</v>
      </c>
      <c r="AG1663" s="127">
        <v>1</v>
      </c>
      <c r="AH1663" s="128" t="s">
        <v>180</v>
      </c>
      <c r="AI1663" s="128" t="s">
        <v>1332</v>
      </c>
      <c r="AJ1663" s="131" t="s">
        <v>114</v>
      </c>
      <c r="AK1663" s="132" t="s">
        <v>114</v>
      </c>
      <c r="AL1663" t="s">
        <v>114</v>
      </c>
      <c r="AM1663" s="43" t="b">
        <v>1</v>
      </c>
      <c r="AN1663" s="128">
        <v>43461.409621412</v>
      </c>
      <c r="AO1663" s="128"/>
      <c r="AP1663" s="43" t="b">
        <v>1</v>
      </c>
      <c r="AQ1663" s="128" t="b">
        <v>0</v>
      </c>
    </row>
    <row r="1664" spans="1:43" x14ac:dyDescent="0.25">
      <c r="A1664" s="39" t="str">
        <f>_xlfn.CONCAT(Table4[[#This Row],[Order]],"-",Table4[[#This Row],[Line]])</f>
        <v>78011-5</v>
      </c>
      <c r="B1664" s="126">
        <v>43462</v>
      </c>
      <c r="C1664" s="127">
        <v>78011</v>
      </c>
      <c r="D1664" s="128" t="s">
        <v>3797</v>
      </c>
      <c r="E1664" s="127">
        <v>5</v>
      </c>
      <c r="F1664" s="127">
        <v>1</v>
      </c>
      <c r="G1664" s="128" t="s">
        <v>4428</v>
      </c>
      <c r="H1664" s="127">
        <v>1</v>
      </c>
      <c r="I1664" s="131" t="b">
        <v>1</v>
      </c>
      <c r="J1664" s="132" t="b">
        <v>1</v>
      </c>
      <c r="K1664" s="133" t="s">
        <v>135</v>
      </c>
      <c r="L1664" s="132" t="b">
        <v>1</v>
      </c>
      <c r="M1664" s="132" t="b">
        <v>1</v>
      </c>
      <c r="N1664" s="128" t="b">
        <v>1</v>
      </c>
      <c r="O1664" s="43" t="s">
        <v>114</v>
      </c>
      <c r="P1664" s="132" t="s">
        <v>138</v>
      </c>
      <c r="Q1664" t="s">
        <v>114</v>
      </c>
      <c r="R1664" t="s">
        <v>114</v>
      </c>
      <c r="S1664" t="s">
        <v>114</v>
      </c>
      <c r="T1664" t="s">
        <v>114</v>
      </c>
      <c r="U1664" t="s">
        <v>114</v>
      </c>
      <c r="V1664" t="s">
        <v>114</v>
      </c>
      <c r="W1664" s="126">
        <v>43455</v>
      </c>
      <c r="X1664" s="128" t="s">
        <v>151</v>
      </c>
      <c r="Y1664" s="128" t="s">
        <v>5935</v>
      </c>
      <c r="Z1664" s="128" t="s">
        <v>3528</v>
      </c>
      <c r="AA1664" s="128" t="s">
        <v>114</v>
      </c>
      <c r="AB1664" s="128" t="s">
        <v>112</v>
      </c>
      <c r="AC1664" s="127">
        <v>1</v>
      </c>
      <c r="AD1664" s="128" t="s">
        <v>3796</v>
      </c>
      <c r="AE1664" s="128">
        <v>43458</v>
      </c>
      <c r="AF1664" s="126" t="s">
        <v>114</v>
      </c>
      <c r="AG1664" s="127">
        <v>1</v>
      </c>
      <c r="AH1664" s="128" t="s">
        <v>180</v>
      </c>
      <c r="AI1664" s="128" t="s">
        <v>1332</v>
      </c>
      <c r="AJ1664" s="131" t="s">
        <v>114</v>
      </c>
      <c r="AK1664" s="132" t="s">
        <v>114</v>
      </c>
      <c r="AL1664" t="s">
        <v>114</v>
      </c>
      <c r="AM1664" s="43" t="b">
        <v>1</v>
      </c>
      <c r="AN1664" s="128">
        <v>43461.409643784697</v>
      </c>
      <c r="AO1664" s="128"/>
      <c r="AP1664" s="43" t="b">
        <v>1</v>
      </c>
      <c r="AQ1664" s="128" t="b">
        <v>0</v>
      </c>
    </row>
    <row r="1665" spans="1:43" x14ac:dyDescent="0.25">
      <c r="A1665" s="39" t="str">
        <f>_xlfn.CONCAT(Table4[[#This Row],[Order]],"-",Table4[[#This Row],[Line]])</f>
        <v>78011-6</v>
      </c>
      <c r="B1665" s="126">
        <v>43462</v>
      </c>
      <c r="C1665" s="127">
        <v>78011</v>
      </c>
      <c r="D1665" s="128" t="s">
        <v>3799</v>
      </c>
      <c r="E1665" s="127">
        <v>6</v>
      </c>
      <c r="F1665" s="127">
        <v>1</v>
      </c>
      <c r="G1665" s="128" t="s">
        <v>4428</v>
      </c>
      <c r="H1665" s="127">
        <v>1</v>
      </c>
      <c r="I1665" s="131" t="b">
        <v>1</v>
      </c>
      <c r="J1665" s="132" t="b">
        <v>1</v>
      </c>
      <c r="K1665" s="133" t="s">
        <v>135</v>
      </c>
      <c r="L1665" s="132" t="b">
        <v>1</v>
      </c>
      <c r="M1665" s="132" t="b">
        <v>1</v>
      </c>
      <c r="N1665" s="128" t="b">
        <v>1</v>
      </c>
      <c r="O1665" s="43" t="s">
        <v>114</v>
      </c>
      <c r="P1665" s="132" t="s">
        <v>138</v>
      </c>
      <c r="Q1665" t="s">
        <v>114</v>
      </c>
      <c r="R1665" t="s">
        <v>114</v>
      </c>
      <c r="S1665" t="s">
        <v>114</v>
      </c>
      <c r="T1665" t="s">
        <v>114</v>
      </c>
      <c r="U1665" t="s">
        <v>114</v>
      </c>
      <c r="V1665" t="s">
        <v>114</v>
      </c>
      <c r="W1665" s="126">
        <v>43455</v>
      </c>
      <c r="X1665" s="128" t="s">
        <v>151</v>
      </c>
      <c r="Y1665" s="128" t="s">
        <v>5936</v>
      </c>
      <c r="Z1665" s="128" t="s">
        <v>5937</v>
      </c>
      <c r="AA1665" s="128" t="s">
        <v>3747</v>
      </c>
      <c r="AB1665" s="128" t="s">
        <v>112</v>
      </c>
      <c r="AC1665" s="127">
        <v>1</v>
      </c>
      <c r="AD1665" s="128" t="s">
        <v>3798</v>
      </c>
      <c r="AE1665" s="128">
        <v>43458</v>
      </c>
      <c r="AF1665" s="126" t="s">
        <v>114</v>
      </c>
      <c r="AG1665" s="127">
        <v>1</v>
      </c>
      <c r="AH1665" s="128" t="s">
        <v>180</v>
      </c>
      <c r="AI1665" s="128" t="s">
        <v>1332</v>
      </c>
      <c r="AJ1665" s="131" t="s">
        <v>114</v>
      </c>
      <c r="AK1665" s="132" t="s">
        <v>114</v>
      </c>
      <c r="AL1665" t="s">
        <v>114</v>
      </c>
      <c r="AM1665" s="43" t="b">
        <v>1</v>
      </c>
      <c r="AN1665" s="128">
        <v>43461.4096804398</v>
      </c>
      <c r="AO1665" s="128"/>
      <c r="AP1665" s="43" t="b">
        <v>1</v>
      </c>
      <c r="AQ1665" s="128" t="b">
        <v>1</v>
      </c>
    </row>
    <row r="1666" spans="1:43" x14ac:dyDescent="0.25">
      <c r="A1666" s="39" t="str">
        <f>_xlfn.CONCAT(Table4[[#This Row],[Order]],"-",Table4[[#This Row],[Line]])</f>
        <v>78011-7</v>
      </c>
      <c r="B1666" s="126">
        <v>43462</v>
      </c>
      <c r="C1666" s="127">
        <v>78011</v>
      </c>
      <c r="D1666" s="128" t="s">
        <v>3801</v>
      </c>
      <c r="E1666" s="127">
        <v>7</v>
      </c>
      <c r="F1666" s="127">
        <v>1</v>
      </c>
      <c r="G1666" s="128" t="s">
        <v>4428</v>
      </c>
      <c r="H1666" s="127">
        <v>1</v>
      </c>
      <c r="I1666" s="131" t="b">
        <v>1</v>
      </c>
      <c r="J1666" s="132" t="b">
        <v>1</v>
      </c>
      <c r="K1666" s="133" t="s">
        <v>135</v>
      </c>
      <c r="L1666" s="132" t="b">
        <v>1</v>
      </c>
      <c r="M1666" s="132" t="b">
        <v>1</v>
      </c>
      <c r="N1666" s="128" t="b">
        <v>1</v>
      </c>
      <c r="O1666" s="43" t="s">
        <v>114</v>
      </c>
      <c r="P1666" s="132" t="s">
        <v>114</v>
      </c>
      <c r="Q1666" t="s">
        <v>114</v>
      </c>
      <c r="R1666" t="s">
        <v>114</v>
      </c>
      <c r="S1666" t="s">
        <v>114</v>
      </c>
      <c r="T1666" t="s">
        <v>114</v>
      </c>
      <c r="U1666" t="s">
        <v>138</v>
      </c>
      <c r="V1666" t="s">
        <v>114</v>
      </c>
      <c r="W1666" s="126">
        <v>43455</v>
      </c>
      <c r="X1666" s="128" t="s">
        <v>151</v>
      </c>
      <c r="Y1666" s="128" t="s">
        <v>5938</v>
      </c>
      <c r="Z1666" s="128" t="s">
        <v>1139</v>
      </c>
      <c r="AA1666" s="128" t="s">
        <v>45</v>
      </c>
      <c r="AB1666" s="128" t="s">
        <v>112</v>
      </c>
      <c r="AC1666" s="127">
        <v>1</v>
      </c>
      <c r="AD1666" s="128" t="s">
        <v>3800</v>
      </c>
      <c r="AE1666" s="128">
        <v>43458</v>
      </c>
      <c r="AF1666" s="126" t="s">
        <v>114</v>
      </c>
      <c r="AG1666" s="127">
        <v>1</v>
      </c>
      <c r="AH1666" s="128" t="s">
        <v>180</v>
      </c>
      <c r="AI1666" s="128" t="s">
        <v>1332</v>
      </c>
      <c r="AJ1666" s="131" t="s">
        <v>114</v>
      </c>
      <c r="AK1666" s="132" t="s">
        <v>114</v>
      </c>
      <c r="AL1666" t="s">
        <v>114</v>
      </c>
      <c r="AM1666" s="43" t="b">
        <v>1</v>
      </c>
      <c r="AN1666" s="128">
        <v>43461.409698148098</v>
      </c>
      <c r="AO1666" s="128"/>
      <c r="AP1666" s="43" t="b">
        <v>1</v>
      </c>
      <c r="AQ1666" s="128" t="b">
        <v>1</v>
      </c>
    </row>
    <row r="1667" spans="1:43" x14ac:dyDescent="0.25">
      <c r="A1667" s="39" t="str">
        <f>_xlfn.CONCAT(Table4[[#This Row],[Order]],"-",Table4[[#This Row],[Line]])</f>
        <v>78011-8</v>
      </c>
      <c r="B1667" s="126">
        <v>43462</v>
      </c>
      <c r="C1667" s="127">
        <v>78011</v>
      </c>
      <c r="D1667" s="128" t="s">
        <v>3801</v>
      </c>
      <c r="E1667" s="127">
        <v>8</v>
      </c>
      <c r="F1667" s="127">
        <v>1</v>
      </c>
      <c r="G1667" s="128" t="s">
        <v>4428</v>
      </c>
      <c r="H1667" s="127">
        <v>1</v>
      </c>
      <c r="I1667" s="131" t="b">
        <v>1</v>
      </c>
      <c r="J1667" s="132" t="b">
        <v>1</v>
      </c>
      <c r="K1667" s="133" t="s">
        <v>135</v>
      </c>
      <c r="L1667" s="132" t="b">
        <v>1</v>
      </c>
      <c r="M1667" s="132" t="b">
        <v>1</v>
      </c>
      <c r="N1667" s="128" t="b">
        <v>1</v>
      </c>
      <c r="O1667" s="43" t="s">
        <v>114</v>
      </c>
      <c r="P1667" s="132" t="s">
        <v>114</v>
      </c>
      <c r="Q1667" t="s">
        <v>114</v>
      </c>
      <c r="R1667" t="s">
        <v>114</v>
      </c>
      <c r="S1667" t="s">
        <v>114</v>
      </c>
      <c r="T1667" t="s">
        <v>114</v>
      </c>
      <c r="U1667" t="s">
        <v>138</v>
      </c>
      <c r="V1667" t="s">
        <v>114</v>
      </c>
      <c r="W1667" s="126">
        <v>43455</v>
      </c>
      <c r="X1667" s="128" t="s">
        <v>151</v>
      </c>
      <c r="Y1667" s="128" t="s">
        <v>5939</v>
      </c>
      <c r="Z1667" s="128" t="s">
        <v>1139</v>
      </c>
      <c r="AA1667" s="128" t="s">
        <v>114</v>
      </c>
      <c r="AB1667" s="128" t="s">
        <v>112</v>
      </c>
      <c r="AC1667" s="127">
        <v>1</v>
      </c>
      <c r="AD1667" s="128" t="s">
        <v>3802</v>
      </c>
      <c r="AE1667" s="128">
        <v>43458</v>
      </c>
      <c r="AF1667" s="126" t="s">
        <v>114</v>
      </c>
      <c r="AG1667" s="127">
        <v>1</v>
      </c>
      <c r="AH1667" s="128" t="s">
        <v>180</v>
      </c>
      <c r="AI1667" s="128" t="s">
        <v>1332</v>
      </c>
      <c r="AJ1667" s="131" t="s">
        <v>114</v>
      </c>
      <c r="AK1667" s="132" t="s">
        <v>114</v>
      </c>
      <c r="AL1667" t="s">
        <v>114</v>
      </c>
      <c r="AM1667" s="43" t="b">
        <v>1</v>
      </c>
      <c r="AN1667" s="128">
        <v>43461.409724687503</v>
      </c>
      <c r="AO1667" s="128"/>
      <c r="AP1667" s="43" t="b">
        <v>1</v>
      </c>
      <c r="AQ1667" s="128" t="b">
        <v>0</v>
      </c>
    </row>
    <row r="1668" spans="1:43" x14ac:dyDescent="0.25">
      <c r="A1668" s="39" t="str">
        <f>_xlfn.CONCAT(Table4[[#This Row],[Order]],"-",Table4[[#This Row],[Line]])</f>
        <v>78011-9</v>
      </c>
      <c r="B1668" s="126">
        <v>43462</v>
      </c>
      <c r="C1668" s="127">
        <v>78011</v>
      </c>
      <c r="D1668" s="128" t="s">
        <v>3801</v>
      </c>
      <c r="E1668" s="127">
        <v>9</v>
      </c>
      <c r="F1668" s="127">
        <v>1</v>
      </c>
      <c r="G1668" s="128" t="s">
        <v>4428</v>
      </c>
      <c r="H1668" s="127">
        <v>1</v>
      </c>
      <c r="I1668" s="131" t="b">
        <v>1</v>
      </c>
      <c r="J1668" s="132" t="b">
        <v>1</v>
      </c>
      <c r="K1668" s="133" t="s">
        <v>135</v>
      </c>
      <c r="L1668" s="132" t="b">
        <v>1</v>
      </c>
      <c r="M1668" s="132" t="b">
        <v>1</v>
      </c>
      <c r="N1668" s="128" t="b">
        <v>1</v>
      </c>
      <c r="O1668" s="43" t="s">
        <v>114</v>
      </c>
      <c r="P1668" s="132" t="s">
        <v>114</v>
      </c>
      <c r="Q1668" t="s">
        <v>114</v>
      </c>
      <c r="R1668" t="s">
        <v>114</v>
      </c>
      <c r="S1668" t="s">
        <v>114</v>
      </c>
      <c r="T1668" t="s">
        <v>114</v>
      </c>
      <c r="U1668" t="s">
        <v>138</v>
      </c>
      <c r="V1668" t="s">
        <v>114</v>
      </c>
      <c r="W1668" s="126">
        <v>43455</v>
      </c>
      <c r="X1668" s="128" t="s">
        <v>151</v>
      </c>
      <c r="Y1668" s="128" t="s">
        <v>5940</v>
      </c>
      <c r="Z1668" s="128" t="s">
        <v>1139</v>
      </c>
      <c r="AA1668" s="128" t="s">
        <v>114</v>
      </c>
      <c r="AB1668" s="128" t="s">
        <v>112</v>
      </c>
      <c r="AC1668" s="127">
        <v>1</v>
      </c>
      <c r="AD1668" s="128" t="s">
        <v>3803</v>
      </c>
      <c r="AE1668" s="128">
        <v>43458</v>
      </c>
      <c r="AF1668" s="126" t="s">
        <v>114</v>
      </c>
      <c r="AG1668" s="127">
        <v>1</v>
      </c>
      <c r="AH1668" s="128" t="s">
        <v>180</v>
      </c>
      <c r="AI1668" s="128" t="s">
        <v>1332</v>
      </c>
      <c r="AJ1668" s="131" t="s">
        <v>114</v>
      </c>
      <c r="AK1668" s="132" t="s">
        <v>114</v>
      </c>
      <c r="AL1668" t="s">
        <v>114</v>
      </c>
      <c r="AM1668" s="43" t="b">
        <v>1</v>
      </c>
      <c r="AN1668" s="128">
        <v>43461.409743090298</v>
      </c>
      <c r="AO1668" s="128"/>
      <c r="AP1668" s="43" t="b">
        <v>1</v>
      </c>
      <c r="AQ1668" s="128" t="b">
        <v>0</v>
      </c>
    </row>
    <row r="1669" spans="1:43" x14ac:dyDescent="0.25">
      <c r="A1669" s="39" t="str">
        <f>_xlfn.CONCAT(Table4[[#This Row],[Order]],"-",Table4[[#This Row],[Line]])</f>
        <v>78011-10</v>
      </c>
      <c r="B1669" s="126">
        <v>43462</v>
      </c>
      <c r="C1669" s="127">
        <v>78011</v>
      </c>
      <c r="D1669" s="128" t="s">
        <v>3801</v>
      </c>
      <c r="E1669" s="127">
        <v>10</v>
      </c>
      <c r="F1669" s="127">
        <v>1</v>
      </c>
      <c r="G1669" s="128" t="s">
        <v>4428</v>
      </c>
      <c r="H1669" s="127">
        <v>1</v>
      </c>
      <c r="I1669" s="131" t="b">
        <v>1</v>
      </c>
      <c r="J1669" s="132" t="b">
        <v>1</v>
      </c>
      <c r="K1669" s="133" t="s">
        <v>135</v>
      </c>
      <c r="L1669" s="132" t="b">
        <v>1</v>
      </c>
      <c r="M1669" s="132" t="b">
        <v>1</v>
      </c>
      <c r="N1669" s="128" t="b">
        <v>1</v>
      </c>
      <c r="O1669" s="43" t="s">
        <v>114</v>
      </c>
      <c r="P1669" s="132" t="s">
        <v>114</v>
      </c>
      <c r="Q1669" t="s">
        <v>114</v>
      </c>
      <c r="R1669" t="s">
        <v>114</v>
      </c>
      <c r="S1669" t="s">
        <v>114</v>
      </c>
      <c r="T1669" t="s">
        <v>114</v>
      </c>
      <c r="U1669" t="s">
        <v>138</v>
      </c>
      <c r="V1669" t="s">
        <v>114</v>
      </c>
      <c r="W1669" s="126">
        <v>43455</v>
      </c>
      <c r="X1669" s="128" t="s">
        <v>151</v>
      </c>
      <c r="Y1669" s="128" t="s">
        <v>5941</v>
      </c>
      <c r="Z1669" s="128" t="s">
        <v>1139</v>
      </c>
      <c r="AA1669" s="128" t="s">
        <v>114</v>
      </c>
      <c r="AB1669" s="128" t="s">
        <v>112</v>
      </c>
      <c r="AC1669" s="127">
        <v>1</v>
      </c>
      <c r="AD1669" s="128" t="s">
        <v>3804</v>
      </c>
      <c r="AE1669" s="128">
        <v>43458</v>
      </c>
      <c r="AF1669" s="126" t="s">
        <v>114</v>
      </c>
      <c r="AG1669" s="127">
        <v>1</v>
      </c>
      <c r="AH1669" s="128" t="s">
        <v>180</v>
      </c>
      <c r="AI1669" s="128" t="s">
        <v>1332</v>
      </c>
      <c r="AJ1669" s="131" t="s">
        <v>114</v>
      </c>
      <c r="AK1669" s="132" t="s">
        <v>114</v>
      </c>
      <c r="AL1669" t="s">
        <v>114</v>
      </c>
      <c r="AM1669" s="43" t="b">
        <v>1</v>
      </c>
      <c r="AN1669" s="128">
        <v>43461.409761539398</v>
      </c>
      <c r="AO1669" s="128"/>
      <c r="AP1669" s="43" t="b">
        <v>1</v>
      </c>
      <c r="AQ1669" s="128" t="b">
        <v>0</v>
      </c>
    </row>
    <row r="1670" spans="1:43" x14ac:dyDescent="0.25">
      <c r="A1670" s="39" t="str">
        <f>_xlfn.CONCAT(Table4[[#This Row],[Order]],"-",Table4[[#This Row],[Line]])</f>
        <v>78011-11</v>
      </c>
      <c r="B1670" s="126">
        <v>43462</v>
      </c>
      <c r="C1670" s="127">
        <v>78011</v>
      </c>
      <c r="D1670" s="128" t="s">
        <v>3801</v>
      </c>
      <c r="E1670" s="127">
        <v>11</v>
      </c>
      <c r="F1670" s="127">
        <v>1</v>
      </c>
      <c r="G1670" s="128" t="s">
        <v>4428</v>
      </c>
      <c r="H1670" s="127">
        <v>1</v>
      </c>
      <c r="I1670" s="131" t="b">
        <v>1</v>
      </c>
      <c r="J1670" s="132" t="b">
        <v>1</v>
      </c>
      <c r="K1670" s="133" t="s">
        <v>135</v>
      </c>
      <c r="L1670" s="132" t="b">
        <v>1</v>
      </c>
      <c r="M1670" s="132" t="b">
        <v>1</v>
      </c>
      <c r="N1670" s="128" t="b">
        <v>1</v>
      </c>
      <c r="O1670" s="43" t="s">
        <v>114</v>
      </c>
      <c r="P1670" s="132" t="s">
        <v>114</v>
      </c>
      <c r="Q1670" t="s">
        <v>114</v>
      </c>
      <c r="R1670" t="s">
        <v>114</v>
      </c>
      <c r="S1670" t="s">
        <v>114</v>
      </c>
      <c r="T1670" t="s">
        <v>114</v>
      </c>
      <c r="U1670" t="s">
        <v>138</v>
      </c>
      <c r="V1670" t="s">
        <v>114</v>
      </c>
      <c r="W1670" s="126">
        <v>43455</v>
      </c>
      <c r="X1670" s="128" t="s">
        <v>151</v>
      </c>
      <c r="Y1670" s="128" t="s">
        <v>5942</v>
      </c>
      <c r="Z1670" s="128" t="s">
        <v>1139</v>
      </c>
      <c r="AA1670" s="128" t="s">
        <v>114</v>
      </c>
      <c r="AB1670" s="128" t="s">
        <v>112</v>
      </c>
      <c r="AC1670" s="127">
        <v>1</v>
      </c>
      <c r="AD1670" s="128" t="s">
        <v>3805</v>
      </c>
      <c r="AE1670" s="128">
        <v>43458</v>
      </c>
      <c r="AF1670" s="126" t="s">
        <v>114</v>
      </c>
      <c r="AG1670" s="127">
        <v>1</v>
      </c>
      <c r="AH1670" s="128" t="s">
        <v>180</v>
      </c>
      <c r="AI1670" s="128" t="s">
        <v>1332</v>
      </c>
      <c r="AJ1670" s="131" t="s">
        <v>114</v>
      </c>
      <c r="AK1670" s="132" t="s">
        <v>114</v>
      </c>
      <c r="AL1670" t="s">
        <v>114</v>
      </c>
      <c r="AM1670" s="43" t="b">
        <v>1</v>
      </c>
      <c r="AN1670" s="128">
        <v>43461.409804861098</v>
      </c>
      <c r="AO1670" s="128"/>
      <c r="AP1670" s="43" t="b">
        <v>1</v>
      </c>
      <c r="AQ1670" s="128" t="b">
        <v>0</v>
      </c>
    </row>
    <row r="1671" spans="1:43" x14ac:dyDescent="0.25">
      <c r="A1671" s="39" t="str">
        <f>_xlfn.CONCAT(Table4[[#This Row],[Order]],"-",Table4[[#This Row],[Line]])</f>
        <v>78011-12</v>
      </c>
      <c r="B1671" s="126">
        <v>43462</v>
      </c>
      <c r="C1671" s="127">
        <v>78011</v>
      </c>
      <c r="D1671" s="128" t="s">
        <v>3801</v>
      </c>
      <c r="E1671" s="127">
        <v>12</v>
      </c>
      <c r="F1671" s="127">
        <v>1</v>
      </c>
      <c r="G1671" s="128" t="s">
        <v>4428</v>
      </c>
      <c r="H1671" s="127">
        <v>1</v>
      </c>
      <c r="I1671" s="131" t="b">
        <v>1</v>
      </c>
      <c r="J1671" s="132" t="b">
        <v>1</v>
      </c>
      <c r="K1671" s="133" t="s">
        <v>135</v>
      </c>
      <c r="L1671" s="132" t="b">
        <v>1</v>
      </c>
      <c r="M1671" s="132" t="b">
        <v>1</v>
      </c>
      <c r="N1671" s="128" t="b">
        <v>1</v>
      </c>
      <c r="O1671" s="43" t="s">
        <v>114</v>
      </c>
      <c r="P1671" s="132" t="s">
        <v>114</v>
      </c>
      <c r="Q1671" t="s">
        <v>114</v>
      </c>
      <c r="R1671" t="s">
        <v>114</v>
      </c>
      <c r="S1671" t="s">
        <v>114</v>
      </c>
      <c r="T1671" t="s">
        <v>114</v>
      </c>
      <c r="U1671" t="s">
        <v>138</v>
      </c>
      <c r="V1671" t="s">
        <v>114</v>
      </c>
      <c r="W1671" s="126">
        <v>43455</v>
      </c>
      <c r="X1671" s="128" t="s">
        <v>151</v>
      </c>
      <c r="Y1671" s="128" t="s">
        <v>5943</v>
      </c>
      <c r="Z1671" s="128" t="s">
        <v>1139</v>
      </c>
      <c r="AA1671" s="128" t="s">
        <v>114</v>
      </c>
      <c r="AB1671" s="128" t="s">
        <v>112</v>
      </c>
      <c r="AC1671" s="127">
        <v>1</v>
      </c>
      <c r="AD1671" s="128" t="s">
        <v>3806</v>
      </c>
      <c r="AE1671" s="128">
        <v>43458</v>
      </c>
      <c r="AF1671" s="126" t="s">
        <v>114</v>
      </c>
      <c r="AG1671" s="127">
        <v>1</v>
      </c>
      <c r="AH1671" s="128" t="s">
        <v>180</v>
      </c>
      <c r="AI1671" s="128" t="s">
        <v>1332</v>
      </c>
      <c r="AJ1671" s="131" t="s">
        <v>114</v>
      </c>
      <c r="AK1671" s="132" t="s">
        <v>114</v>
      </c>
      <c r="AL1671" t="s">
        <v>114</v>
      </c>
      <c r="AM1671" s="43" t="b">
        <v>1</v>
      </c>
      <c r="AN1671" s="128">
        <v>43461.409823113398</v>
      </c>
      <c r="AO1671" s="128"/>
      <c r="AP1671" s="43" t="b">
        <v>1</v>
      </c>
      <c r="AQ1671" s="128" t="b">
        <v>0</v>
      </c>
    </row>
    <row r="1672" spans="1:43" x14ac:dyDescent="0.25">
      <c r="A1672" s="39" t="str">
        <f>_xlfn.CONCAT(Table4[[#This Row],[Order]],"-",Table4[[#This Row],[Line]])</f>
        <v>78011-13</v>
      </c>
      <c r="B1672" s="126">
        <v>43462</v>
      </c>
      <c r="C1672" s="127">
        <v>78011</v>
      </c>
      <c r="D1672" s="128" t="s">
        <v>3801</v>
      </c>
      <c r="E1672" s="127">
        <v>13</v>
      </c>
      <c r="F1672" s="127">
        <v>1</v>
      </c>
      <c r="G1672" s="128" t="s">
        <v>4428</v>
      </c>
      <c r="H1672" s="127">
        <v>1</v>
      </c>
      <c r="I1672" s="131" t="b">
        <v>1</v>
      </c>
      <c r="J1672" s="132" t="b">
        <v>1</v>
      </c>
      <c r="K1672" s="133" t="s">
        <v>135</v>
      </c>
      <c r="L1672" s="132" t="b">
        <v>1</v>
      </c>
      <c r="M1672" s="132" t="b">
        <v>1</v>
      </c>
      <c r="N1672" s="128" t="b">
        <v>1</v>
      </c>
      <c r="O1672" s="43" t="s">
        <v>114</v>
      </c>
      <c r="P1672" s="132" t="s">
        <v>114</v>
      </c>
      <c r="Q1672" t="s">
        <v>114</v>
      </c>
      <c r="R1672" t="s">
        <v>114</v>
      </c>
      <c r="S1672" t="s">
        <v>114</v>
      </c>
      <c r="T1672" t="s">
        <v>114</v>
      </c>
      <c r="U1672" t="s">
        <v>138</v>
      </c>
      <c r="V1672" t="s">
        <v>114</v>
      </c>
      <c r="W1672" s="126">
        <v>43455</v>
      </c>
      <c r="X1672" s="128" t="s">
        <v>151</v>
      </c>
      <c r="Y1672" s="128" t="s">
        <v>5944</v>
      </c>
      <c r="Z1672" s="128" t="s">
        <v>1139</v>
      </c>
      <c r="AA1672" s="128" t="s">
        <v>114</v>
      </c>
      <c r="AB1672" s="128" t="s">
        <v>112</v>
      </c>
      <c r="AC1672" s="127">
        <v>1</v>
      </c>
      <c r="AD1672" s="128" t="s">
        <v>3807</v>
      </c>
      <c r="AE1672" s="128">
        <v>43458</v>
      </c>
      <c r="AF1672" s="126" t="s">
        <v>114</v>
      </c>
      <c r="AG1672" s="127">
        <v>1</v>
      </c>
      <c r="AH1672" s="128" t="s">
        <v>180</v>
      </c>
      <c r="AI1672" s="128" t="s">
        <v>1332</v>
      </c>
      <c r="AJ1672" s="131" t="s">
        <v>114</v>
      </c>
      <c r="AK1672" s="132" t="s">
        <v>114</v>
      </c>
      <c r="AL1672" t="s">
        <v>114</v>
      </c>
      <c r="AM1672" s="43" t="b">
        <v>1</v>
      </c>
      <c r="AN1672" s="128">
        <v>43461.409843483802</v>
      </c>
      <c r="AO1672" s="128"/>
      <c r="AP1672" s="43" t="b">
        <v>1</v>
      </c>
      <c r="AQ1672" s="128" t="b">
        <v>0</v>
      </c>
    </row>
    <row r="1673" spans="1:43" x14ac:dyDescent="0.25">
      <c r="A1673" s="39" t="str">
        <f>_xlfn.CONCAT(Table4[[#This Row],[Order]],"-",Table4[[#This Row],[Line]])</f>
        <v>78011-14</v>
      </c>
      <c r="B1673" s="126">
        <v>43462</v>
      </c>
      <c r="C1673" s="127">
        <v>78011</v>
      </c>
      <c r="D1673" s="128" t="s">
        <v>3801</v>
      </c>
      <c r="E1673" s="127">
        <v>14</v>
      </c>
      <c r="F1673" s="127">
        <v>1</v>
      </c>
      <c r="G1673" s="128" t="s">
        <v>4428</v>
      </c>
      <c r="H1673" s="127">
        <v>1</v>
      </c>
      <c r="I1673" s="131" t="b">
        <v>1</v>
      </c>
      <c r="J1673" s="132" t="b">
        <v>1</v>
      </c>
      <c r="K1673" s="133" t="s">
        <v>135</v>
      </c>
      <c r="L1673" s="132" t="b">
        <v>1</v>
      </c>
      <c r="M1673" s="132" t="b">
        <v>1</v>
      </c>
      <c r="N1673" s="128" t="b">
        <v>1</v>
      </c>
      <c r="O1673" s="43" t="s">
        <v>114</v>
      </c>
      <c r="P1673" s="132" t="s">
        <v>114</v>
      </c>
      <c r="Q1673" t="s">
        <v>114</v>
      </c>
      <c r="R1673" t="s">
        <v>114</v>
      </c>
      <c r="S1673" t="s">
        <v>114</v>
      </c>
      <c r="T1673" t="s">
        <v>114</v>
      </c>
      <c r="U1673" t="s">
        <v>138</v>
      </c>
      <c r="V1673" t="s">
        <v>114</v>
      </c>
      <c r="W1673" s="126">
        <v>43455</v>
      </c>
      <c r="X1673" s="128" t="s">
        <v>151</v>
      </c>
      <c r="Y1673" s="128" t="s">
        <v>5945</v>
      </c>
      <c r="Z1673" s="128" t="s">
        <v>1139</v>
      </c>
      <c r="AA1673" s="128" t="s">
        <v>114</v>
      </c>
      <c r="AB1673" s="128" t="s">
        <v>112</v>
      </c>
      <c r="AC1673" s="127">
        <v>1</v>
      </c>
      <c r="AD1673" s="128" t="s">
        <v>3808</v>
      </c>
      <c r="AE1673" s="128">
        <v>43458</v>
      </c>
      <c r="AF1673" s="126" t="s">
        <v>114</v>
      </c>
      <c r="AG1673" s="127">
        <v>1</v>
      </c>
      <c r="AH1673" s="128" t="s">
        <v>180</v>
      </c>
      <c r="AI1673" s="128" t="s">
        <v>1332</v>
      </c>
      <c r="AJ1673" s="131" t="s">
        <v>114</v>
      </c>
      <c r="AK1673" s="132" t="s">
        <v>114</v>
      </c>
      <c r="AL1673" t="s">
        <v>114</v>
      </c>
      <c r="AM1673" s="43" t="b">
        <v>1</v>
      </c>
      <c r="AN1673" s="128">
        <v>43461.409861539403</v>
      </c>
      <c r="AO1673" s="128"/>
      <c r="AP1673" s="43" t="b">
        <v>1</v>
      </c>
      <c r="AQ1673" s="128" t="b">
        <v>0</v>
      </c>
    </row>
    <row r="1674" spans="1:43" x14ac:dyDescent="0.25">
      <c r="A1674" s="39" t="str">
        <f>_xlfn.CONCAT(Table4[[#This Row],[Order]],"-",Table4[[#This Row],[Line]])</f>
        <v>78011-15</v>
      </c>
      <c r="B1674" s="126">
        <v>43462</v>
      </c>
      <c r="C1674" s="127">
        <v>78011</v>
      </c>
      <c r="D1674" s="128" t="s">
        <v>3810</v>
      </c>
      <c r="E1674" s="127">
        <v>15</v>
      </c>
      <c r="F1674" s="127">
        <v>1</v>
      </c>
      <c r="G1674" s="128" t="s">
        <v>4428</v>
      </c>
      <c r="H1674" s="127">
        <v>1</v>
      </c>
      <c r="I1674" s="131" t="b">
        <v>1</v>
      </c>
      <c r="J1674" s="132" t="b">
        <v>1</v>
      </c>
      <c r="K1674" s="133" t="s">
        <v>135</v>
      </c>
      <c r="L1674" s="132" t="b">
        <v>1</v>
      </c>
      <c r="M1674" s="132" t="b">
        <v>1</v>
      </c>
      <c r="N1674" s="128" t="b">
        <v>1</v>
      </c>
      <c r="O1674" s="43" t="s">
        <v>114</v>
      </c>
      <c r="P1674" s="132" t="s">
        <v>138</v>
      </c>
      <c r="Q1674" t="s">
        <v>114</v>
      </c>
      <c r="R1674" t="s">
        <v>114</v>
      </c>
      <c r="S1674" t="s">
        <v>114</v>
      </c>
      <c r="T1674" t="s">
        <v>114</v>
      </c>
      <c r="U1674" t="s">
        <v>114</v>
      </c>
      <c r="V1674" t="s">
        <v>114</v>
      </c>
      <c r="W1674" s="126">
        <v>43455</v>
      </c>
      <c r="X1674" s="128" t="s">
        <v>151</v>
      </c>
      <c r="Y1674" s="128" t="s">
        <v>5946</v>
      </c>
      <c r="Z1674" s="128" t="s">
        <v>5937</v>
      </c>
      <c r="AA1674" s="128" t="s">
        <v>3747</v>
      </c>
      <c r="AB1674" s="128" t="s">
        <v>112</v>
      </c>
      <c r="AC1674" s="127">
        <v>1</v>
      </c>
      <c r="AD1674" s="128" t="s">
        <v>3809</v>
      </c>
      <c r="AE1674" s="128">
        <v>43458</v>
      </c>
      <c r="AF1674" s="126" t="s">
        <v>114</v>
      </c>
      <c r="AG1674" s="127">
        <v>1</v>
      </c>
      <c r="AH1674" s="128" t="s">
        <v>180</v>
      </c>
      <c r="AI1674" s="128" t="s">
        <v>1332</v>
      </c>
      <c r="AJ1674" s="131" t="s">
        <v>114</v>
      </c>
      <c r="AK1674" s="132" t="s">
        <v>114</v>
      </c>
      <c r="AL1674" t="s">
        <v>114</v>
      </c>
      <c r="AM1674" s="43" t="b">
        <v>1</v>
      </c>
      <c r="AN1674" s="128">
        <v>43461.409886458299</v>
      </c>
      <c r="AO1674" s="128"/>
      <c r="AP1674" s="43" t="b">
        <v>1</v>
      </c>
      <c r="AQ1674" s="128" t="b">
        <v>1</v>
      </c>
    </row>
    <row r="1675" spans="1:43" x14ac:dyDescent="0.25">
      <c r="A1675" s="39" t="str">
        <f>_xlfn.CONCAT(Table4[[#This Row],[Order]],"-",Table4[[#This Row],[Line]])</f>
        <v>78011-16</v>
      </c>
      <c r="B1675" s="126">
        <v>43462</v>
      </c>
      <c r="C1675" s="127">
        <v>78011</v>
      </c>
      <c r="D1675" s="128" t="s">
        <v>3812</v>
      </c>
      <c r="E1675" s="127">
        <v>16</v>
      </c>
      <c r="F1675" s="127">
        <v>1</v>
      </c>
      <c r="G1675" s="128" t="s">
        <v>4428</v>
      </c>
      <c r="H1675" s="127">
        <v>1</v>
      </c>
      <c r="I1675" s="131" t="b">
        <v>1</v>
      </c>
      <c r="J1675" s="132" t="b">
        <v>1</v>
      </c>
      <c r="K1675" s="133" t="s">
        <v>135</v>
      </c>
      <c r="L1675" s="132" t="b">
        <v>1</v>
      </c>
      <c r="M1675" s="132" t="b">
        <v>1</v>
      </c>
      <c r="N1675" s="128" t="b">
        <v>1</v>
      </c>
      <c r="O1675" s="43" t="s">
        <v>114</v>
      </c>
      <c r="P1675" s="132" t="s">
        <v>138</v>
      </c>
      <c r="Q1675" t="s">
        <v>114</v>
      </c>
      <c r="R1675" t="s">
        <v>114</v>
      </c>
      <c r="S1675" t="s">
        <v>114</v>
      </c>
      <c r="T1675" t="s">
        <v>114</v>
      </c>
      <c r="U1675" t="s">
        <v>114</v>
      </c>
      <c r="V1675" t="s">
        <v>114</v>
      </c>
      <c r="W1675" s="126">
        <v>43455</v>
      </c>
      <c r="X1675" s="128" t="s">
        <v>151</v>
      </c>
      <c r="Y1675" s="128" t="s">
        <v>5947</v>
      </c>
      <c r="Z1675" s="128" t="s">
        <v>2445</v>
      </c>
      <c r="AA1675" s="128" t="s">
        <v>114</v>
      </c>
      <c r="AB1675" s="128" t="s">
        <v>112</v>
      </c>
      <c r="AC1675" s="127">
        <v>1</v>
      </c>
      <c r="AD1675" s="128" t="s">
        <v>3811</v>
      </c>
      <c r="AE1675" s="128">
        <v>43458</v>
      </c>
      <c r="AF1675" s="126" t="s">
        <v>114</v>
      </c>
      <c r="AG1675" s="127">
        <v>2</v>
      </c>
      <c r="AH1675" s="128" t="s">
        <v>180</v>
      </c>
      <c r="AI1675" s="128" t="s">
        <v>1332</v>
      </c>
      <c r="AJ1675" s="131" t="s">
        <v>114</v>
      </c>
      <c r="AK1675" s="132" t="s">
        <v>114</v>
      </c>
      <c r="AL1675" t="s">
        <v>114</v>
      </c>
      <c r="AM1675" s="43" t="b">
        <v>1</v>
      </c>
      <c r="AN1675" s="128">
        <v>43461.409911377297</v>
      </c>
      <c r="AO1675" s="128"/>
      <c r="AP1675" s="43" t="b">
        <v>1</v>
      </c>
      <c r="AQ1675" s="128" t="b">
        <v>0</v>
      </c>
    </row>
    <row r="1676" spans="1:43" x14ac:dyDescent="0.25">
      <c r="A1676" s="39" t="str">
        <f>_xlfn.CONCAT(Table4[[#This Row],[Order]],"-",Table4[[#This Row],[Line]])</f>
        <v>78011-17</v>
      </c>
      <c r="B1676" s="126">
        <v>43462</v>
      </c>
      <c r="C1676" s="127">
        <v>78011</v>
      </c>
      <c r="D1676" s="128" t="s">
        <v>3812</v>
      </c>
      <c r="E1676" s="127">
        <v>17</v>
      </c>
      <c r="F1676" s="127">
        <v>1</v>
      </c>
      <c r="G1676" s="128" t="s">
        <v>4428</v>
      </c>
      <c r="H1676" s="127">
        <v>1</v>
      </c>
      <c r="I1676" s="131" t="b">
        <v>1</v>
      </c>
      <c r="J1676" s="132" t="b">
        <v>1</v>
      </c>
      <c r="K1676" s="133" t="s">
        <v>135</v>
      </c>
      <c r="L1676" s="132" t="b">
        <v>1</v>
      </c>
      <c r="M1676" s="132" t="b">
        <v>1</v>
      </c>
      <c r="N1676" s="128" t="b">
        <v>1</v>
      </c>
      <c r="O1676" s="43" t="s">
        <v>114</v>
      </c>
      <c r="P1676" s="132" t="s">
        <v>138</v>
      </c>
      <c r="Q1676" t="s">
        <v>114</v>
      </c>
      <c r="R1676" t="s">
        <v>114</v>
      </c>
      <c r="S1676" t="s">
        <v>114</v>
      </c>
      <c r="T1676" t="s">
        <v>114</v>
      </c>
      <c r="U1676" t="s">
        <v>114</v>
      </c>
      <c r="V1676" t="s">
        <v>114</v>
      </c>
      <c r="W1676" s="126">
        <v>43455</v>
      </c>
      <c r="X1676" s="128" t="s">
        <v>151</v>
      </c>
      <c r="Y1676" s="128" t="s">
        <v>5948</v>
      </c>
      <c r="Z1676" s="128" t="s">
        <v>2445</v>
      </c>
      <c r="AA1676" s="128" t="s">
        <v>114</v>
      </c>
      <c r="AB1676" s="128" t="s">
        <v>112</v>
      </c>
      <c r="AC1676" s="127">
        <v>1</v>
      </c>
      <c r="AD1676" s="128" t="s">
        <v>3813</v>
      </c>
      <c r="AE1676" s="128">
        <v>43458</v>
      </c>
      <c r="AF1676" s="126" t="s">
        <v>114</v>
      </c>
      <c r="AG1676" s="127">
        <v>2</v>
      </c>
      <c r="AH1676" s="128" t="s">
        <v>180</v>
      </c>
      <c r="AI1676" s="128" t="s">
        <v>1332</v>
      </c>
      <c r="AJ1676" s="131" t="s">
        <v>114</v>
      </c>
      <c r="AK1676" s="132" t="s">
        <v>114</v>
      </c>
      <c r="AL1676" t="s">
        <v>114</v>
      </c>
      <c r="AM1676" s="43" t="b">
        <v>1</v>
      </c>
      <c r="AN1676" s="128">
        <v>43461.409929247697</v>
      </c>
      <c r="AO1676" s="128"/>
      <c r="AP1676" s="43" t="b">
        <v>1</v>
      </c>
      <c r="AQ1676" s="128" t="b">
        <v>0</v>
      </c>
    </row>
    <row r="1677" spans="1:43" x14ac:dyDescent="0.25">
      <c r="A1677" s="39" t="str">
        <f>_xlfn.CONCAT(Table4[[#This Row],[Order]],"-",Table4[[#This Row],[Line]])</f>
        <v>78011-18</v>
      </c>
      <c r="B1677" s="126">
        <v>43462</v>
      </c>
      <c r="C1677" s="127">
        <v>78011</v>
      </c>
      <c r="D1677" s="128" t="s">
        <v>3815</v>
      </c>
      <c r="E1677" s="127">
        <v>18</v>
      </c>
      <c r="F1677" s="127">
        <v>1</v>
      </c>
      <c r="G1677" s="128" t="s">
        <v>4428</v>
      </c>
      <c r="H1677" s="127">
        <v>1</v>
      </c>
      <c r="I1677" s="131" t="b">
        <v>1</v>
      </c>
      <c r="J1677" s="132" t="b">
        <v>1</v>
      </c>
      <c r="K1677" s="133" t="s">
        <v>135</v>
      </c>
      <c r="L1677" s="132" t="b">
        <v>1</v>
      </c>
      <c r="M1677" s="132" t="b">
        <v>1</v>
      </c>
      <c r="N1677" s="128" t="b">
        <v>1</v>
      </c>
      <c r="O1677" s="43" t="s">
        <v>114</v>
      </c>
      <c r="P1677" s="132" t="s">
        <v>138</v>
      </c>
      <c r="Q1677" t="s">
        <v>114</v>
      </c>
      <c r="R1677" t="s">
        <v>114</v>
      </c>
      <c r="S1677" t="s">
        <v>114</v>
      </c>
      <c r="T1677" t="s">
        <v>114</v>
      </c>
      <c r="U1677" t="s">
        <v>114</v>
      </c>
      <c r="V1677" t="s">
        <v>114</v>
      </c>
      <c r="W1677" s="126">
        <v>43455</v>
      </c>
      <c r="X1677" s="128" t="s">
        <v>151</v>
      </c>
      <c r="Y1677" s="128" t="s">
        <v>5949</v>
      </c>
      <c r="Z1677" s="128" t="s">
        <v>5950</v>
      </c>
      <c r="AA1677" s="128" t="s">
        <v>3747</v>
      </c>
      <c r="AB1677" s="128" t="s">
        <v>112</v>
      </c>
      <c r="AC1677" s="127">
        <v>1</v>
      </c>
      <c r="AD1677" s="128" t="s">
        <v>3814</v>
      </c>
      <c r="AE1677" s="128">
        <v>43458</v>
      </c>
      <c r="AF1677" s="126" t="s">
        <v>114</v>
      </c>
      <c r="AG1677" s="127">
        <v>2</v>
      </c>
      <c r="AH1677" s="128" t="s">
        <v>180</v>
      </c>
      <c r="AI1677" s="128" t="s">
        <v>1332</v>
      </c>
      <c r="AJ1677" s="131" t="s">
        <v>114</v>
      </c>
      <c r="AK1677" s="132" t="s">
        <v>114</v>
      </c>
      <c r="AL1677" t="s">
        <v>114</v>
      </c>
      <c r="AM1677" s="43" t="b">
        <v>1</v>
      </c>
      <c r="AN1677" s="128">
        <v>43461.409949305598</v>
      </c>
      <c r="AO1677" s="128"/>
      <c r="AP1677" s="43" t="b">
        <v>1</v>
      </c>
      <c r="AQ1677" s="128" t="b">
        <v>1</v>
      </c>
    </row>
    <row r="1678" spans="1:43" x14ac:dyDescent="0.25">
      <c r="A1678" s="39" t="str">
        <f>_xlfn.CONCAT(Table4[[#This Row],[Order]],"-",Table4[[#This Row],[Line]])</f>
        <v>78011-19</v>
      </c>
      <c r="B1678" s="126">
        <v>43462</v>
      </c>
      <c r="C1678" s="127">
        <v>78011</v>
      </c>
      <c r="D1678" s="128" t="s">
        <v>3801</v>
      </c>
      <c r="E1678" s="127">
        <v>19</v>
      </c>
      <c r="F1678" s="127">
        <v>1</v>
      </c>
      <c r="G1678" s="128" t="s">
        <v>4428</v>
      </c>
      <c r="H1678" s="127">
        <v>1</v>
      </c>
      <c r="I1678" s="131" t="b">
        <v>1</v>
      </c>
      <c r="J1678" s="132" t="b">
        <v>1</v>
      </c>
      <c r="K1678" s="133" t="s">
        <v>135</v>
      </c>
      <c r="L1678" s="132" t="b">
        <v>1</v>
      </c>
      <c r="M1678" s="132" t="b">
        <v>1</v>
      </c>
      <c r="N1678" s="128" t="b">
        <v>1</v>
      </c>
      <c r="O1678" s="43" t="s">
        <v>114</v>
      </c>
      <c r="P1678" s="132" t="s">
        <v>114</v>
      </c>
      <c r="Q1678" t="s">
        <v>114</v>
      </c>
      <c r="R1678" t="s">
        <v>114</v>
      </c>
      <c r="S1678" t="s">
        <v>114</v>
      </c>
      <c r="T1678" t="s">
        <v>114</v>
      </c>
      <c r="U1678" t="s">
        <v>138</v>
      </c>
      <c r="V1678" t="s">
        <v>114</v>
      </c>
      <c r="W1678" s="126">
        <v>43455</v>
      </c>
      <c r="X1678" s="128" t="s">
        <v>151</v>
      </c>
      <c r="Y1678" s="128" t="s">
        <v>5951</v>
      </c>
      <c r="Z1678" s="128" t="s">
        <v>1139</v>
      </c>
      <c r="AA1678" s="128" t="s">
        <v>114</v>
      </c>
      <c r="AB1678" s="128" t="s">
        <v>112</v>
      </c>
      <c r="AC1678" s="127">
        <v>1</v>
      </c>
      <c r="AD1678" s="128" t="s">
        <v>3816</v>
      </c>
      <c r="AE1678" s="128">
        <v>43458</v>
      </c>
      <c r="AF1678" s="126" t="s">
        <v>114</v>
      </c>
      <c r="AG1678" s="127">
        <v>1</v>
      </c>
      <c r="AH1678" s="128" t="s">
        <v>180</v>
      </c>
      <c r="AI1678" s="128" t="s">
        <v>1332</v>
      </c>
      <c r="AJ1678" s="131" t="s">
        <v>114</v>
      </c>
      <c r="AK1678" s="132" t="s">
        <v>114</v>
      </c>
      <c r="AL1678" t="s">
        <v>114</v>
      </c>
      <c r="AM1678" s="43" t="b">
        <v>1</v>
      </c>
      <c r="AN1678" s="128">
        <v>43461.409968252301</v>
      </c>
      <c r="AO1678" s="128"/>
      <c r="AP1678" s="43" t="b">
        <v>1</v>
      </c>
      <c r="AQ1678" s="128" t="b">
        <v>0</v>
      </c>
    </row>
    <row r="1679" spans="1:43" x14ac:dyDescent="0.25">
      <c r="A1679" s="39" t="str">
        <f>_xlfn.CONCAT(Table4[[#This Row],[Order]],"-",Table4[[#This Row],[Line]])</f>
        <v>78011-20</v>
      </c>
      <c r="B1679" s="126">
        <v>43462</v>
      </c>
      <c r="C1679" s="127">
        <v>78011</v>
      </c>
      <c r="D1679" s="128" t="s">
        <v>3801</v>
      </c>
      <c r="E1679" s="127">
        <v>20</v>
      </c>
      <c r="F1679" s="127">
        <v>1</v>
      </c>
      <c r="G1679" s="128" t="s">
        <v>4428</v>
      </c>
      <c r="H1679" s="127">
        <v>1</v>
      </c>
      <c r="I1679" s="131" t="b">
        <v>1</v>
      </c>
      <c r="J1679" s="132" t="b">
        <v>1</v>
      </c>
      <c r="K1679" s="133" t="s">
        <v>135</v>
      </c>
      <c r="L1679" s="132" t="b">
        <v>1</v>
      </c>
      <c r="M1679" s="132" t="b">
        <v>1</v>
      </c>
      <c r="N1679" s="128" t="b">
        <v>1</v>
      </c>
      <c r="O1679" s="43" t="s">
        <v>114</v>
      </c>
      <c r="P1679" s="132" t="s">
        <v>114</v>
      </c>
      <c r="Q1679" t="s">
        <v>114</v>
      </c>
      <c r="R1679" t="s">
        <v>114</v>
      </c>
      <c r="S1679" t="s">
        <v>114</v>
      </c>
      <c r="T1679" t="s">
        <v>114</v>
      </c>
      <c r="U1679" t="s">
        <v>138</v>
      </c>
      <c r="V1679" t="s">
        <v>114</v>
      </c>
      <c r="W1679" s="126">
        <v>43455</v>
      </c>
      <c r="X1679" s="128" t="s">
        <v>151</v>
      </c>
      <c r="Y1679" s="128" t="s">
        <v>5952</v>
      </c>
      <c r="Z1679" s="128" t="s">
        <v>1139</v>
      </c>
      <c r="AA1679" s="128" t="s">
        <v>114</v>
      </c>
      <c r="AB1679" s="128" t="s">
        <v>112</v>
      </c>
      <c r="AC1679" s="127">
        <v>1</v>
      </c>
      <c r="AD1679" s="128" t="s">
        <v>3817</v>
      </c>
      <c r="AE1679" s="128">
        <v>43458</v>
      </c>
      <c r="AF1679" s="126" t="s">
        <v>114</v>
      </c>
      <c r="AG1679" s="127">
        <v>1</v>
      </c>
      <c r="AH1679" s="128" t="s">
        <v>180</v>
      </c>
      <c r="AI1679" s="128" t="s">
        <v>1332</v>
      </c>
      <c r="AJ1679" s="131" t="s">
        <v>114</v>
      </c>
      <c r="AK1679" s="132" t="s">
        <v>114</v>
      </c>
      <c r="AL1679" t="s">
        <v>114</v>
      </c>
      <c r="AM1679" s="43" t="b">
        <v>1</v>
      </c>
      <c r="AN1679" s="128">
        <v>43461.410023877303</v>
      </c>
      <c r="AO1679" s="128"/>
      <c r="AP1679" s="43" t="b">
        <v>1</v>
      </c>
      <c r="AQ1679" s="128" t="b">
        <v>0</v>
      </c>
    </row>
    <row r="1680" spans="1:43" x14ac:dyDescent="0.25">
      <c r="A1680" s="39" t="str">
        <f>_xlfn.CONCAT(Table4[[#This Row],[Order]],"-",Table4[[#This Row],[Line]])</f>
        <v>78011-21</v>
      </c>
      <c r="B1680" s="126">
        <v>43462</v>
      </c>
      <c r="C1680" s="127">
        <v>78011</v>
      </c>
      <c r="D1680" s="128" t="s">
        <v>3801</v>
      </c>
      <c r="E1680" s="127">
        <v>21</v>
      </c>
      <c r="F1680" s="127">
        <v>1</v>
      </c>
      <c r="G1680" s="128" t="s">
        <v>4428</v>
      </c>
      <c r="H1680" s="127">
        <v>1</v>
      </c>
      <c r="I1680" s="131" t="b">
        <v>1</v>
      </c>
      <c r="J1680" s="132" t="b">
        <v>1</v>
      </c>
      <c r="K1680" s="133" t="s">
        <v>135</v>
      </c>
      <c r="L1680" s="132" t="b">
        <v>1</v>
      </c>
      <c r="M1680" s="132" t="b">
        <v>1</v>
      </c>
      <c r="N1680" s="128" t="b">
        <v>1</v>
      </c>
      <c r="O1680" s="43" t="s">
        <v>114</v>
      </c>
      <c r="P1680" s="132" t="s">
        <v>114</v>
      </c>
      <c r="Q1680" t="s">
        <v>114</v>
      </c>
      <c r="R1680" t="s">
        <v>114</v>
      </c>
      <c r="S1680" t="s">
        <v>114</v>
      </c>
      <c r="T1680" t="s">
        <v>114</v>
      </c>
      <c r="U1680" t="s">
        <v>138</v>
      </c>
      <c r="V1680" t="s">
        <v>114</v>
      </c>
      <c r="W1680" s="126">
        <v>43455</v>
      </c>
      <c r="X1680" s="128" t="s">
        <v>151</v>
      </c>
      <c r="Y1680" s="128" t="s">
        <v>5953</v>
      </c>
      <c r="Z1680" s="128" t="s">
        <v>1139</v>
      </c>
      <c r="AA1680" s="128" t="s">
        <v>114</v>
      </c>
      <c r="AB1680" s="128" t="s">
        <v>112</v>
      </c>
      <c r="AC1680" s="127">
        <v>1</v>
      </c>
      <c r="AD1680" s="128" t="s">
        <v>3818</v>
      </c>
      <c r="AE1680" s="128">
        <v>43458</v>
      </c>
      <c r="AF1680" s="126" t="s">
        <v>114</v>
      </c>
      <c r="AG1680" s="127">
        <v>1</v>
      </c>
      <c r="AH1680" s="128" t="s">
        <v>180</v>
      </c>
      <c r="AI1680" s="128" t="s">
        <v>1332</v>
      </c>
      <c r="AJ1680" s="131" t="s">
        <v>114</v>
      </c>
      <c r="AK1680" s="132" t="s">
        <v>114</v>
      </c>
      <c r="AL1680" t="s">
        <v>114</v>
      </c>
      <c r="AM1680" s="43" t="b">
        <v>1</v>
      </c>
      <c r="AN1680" s="128">
        <v>43461.410070254598</v>
      </c>
      <c r="AO1680" s="128"/>
      <c r="AP1680" s="43" t="b">
        <v>1</v>
      </c>
      <c r="AQ1680" s="128" t="b">
        <v>0</v>
      </c>
    </row>
    <row r="1681" spans="1:43" x14ac:dyDescent="0.25">
      <c r="A1681" s="39" t="str">
        <f>_xlfn.CONCAT(Table4[[#This Row],[Order]],"-",Table4[[#This Row],[Line]])</f>
        <v>78011-22</v>
      </c>
      <c r="B1681" s="126">
        <v>43462</v>
      </c>
      <c r="C1681" s="127">
        <v>78011</v>
      </c>
      <c r="D1681" s="128" t="s">
        <v>3801</v>
      </c>
      <c r="E1681" s="127">
        <v>22</v>
      </c>
      <c r="F1681" s="127">
        <v>1</v>
      </c>
      <c r="G1681" s="128" t="s">
        <v>4428</v>
      </c>
      <c r="H1681" s="127">
        <v>1</v>
      </c>
      <c r="I1681" s="131" t="b">
        <v>1</v>
      </c>
      <c r="J1681" s="132" t="b">
        <v>1</v>
      </c>
      <c r="K1681" s="133" t="s">
        <v>135</v>
      </c>
      <c r="L1681" s="132" t="b">
        <v>1</v>
      </c>
      <c r="M1681" s="132" t="b">
        <v>1</v>
      </c>
      <c r="N1681" s="128" t="b">
        <v>1</v>
      </c>
      <c r="O1681" s="43" t="s">
        <v>114</v>
      </c>
      <c r="P1681" s="132" t="s">
        <v>114</v>
      </c>
      <c r="Q1681" t="s">
        <v>114</v>
      </c>
      <c r="R1681" t="s">
        <v>114</v>
      </c>
      <c r="S1681" t="s">
        <v>114</v>
      </c>
      <c r="T1681" t="s">
        <v>114</v>
      </c>
      <c r="U1681" t="s">
        <v>138</v>
      </c>
      <c r="V1681" t="s">
        <v>114</v>
      </c>
      <c r="W1681" s="126">
        <v>43455</v>
      </c>
      <c r="X1681" s="128" t="s">
        <v>151</v>
      </c>
      <c r="Y1681" s="128" t="s">
        <v>5954</v>
      </c>
      <c r="Z1681" s="128" t="s">
        <v>1139</v>
      </c>
      <c r="AA1681" s="128" t="s">
        <v>114</v>
      </c>
      <c r="AB1681" s="128" t="s">
        <v>112</v>
      </c>
      <c r="AC1681" s="127">
        <v>1</v>
      </c>
      <c r="AD1681" s="128" t="s">
        <v>3819</v>
      </c>
      <c r="AE1681" s="128">
        <v>43458</v>
      </c>
      <c r="AF1681" s="126" t="s">
        <v>114</v>
      </c>
      <c r="AG1681" s="127">
        <v>1</v>
      </c>
      <c r="AH1681" s="128" t="s">
        <v>180</v>
      </c>
      <c r="AI1681" s="128" t="s">
        <v>1332</v>
      </c>
      <c r="AJ1681" s="131" t="s">
        <v>114</v>
      </c>
      <c r="AK1681" s="132" t="s">
        <v>114</v>
      </c>
      <c r="AL1681" t="s">
        <v>114</v>
      </c>
      <c r="AM1681" s="43" t="b">
        <v>1</v>
      </c>
      <c r="AN1681" s="128">
        <v>43461.410090659701</v>
      </c>
      <c r="AO1681" s="128"/>
      <c r="AP1681" s="43" t="b">
        <v>1</v>
      </c>
      <c r="AQ1681" s="128" t="b">
        <v>0</v>
      </c>
    </row>
    <row r="1682" spans="1:43" x14ac:dyDescent="0.25">
      <c r="A1682" s="39" t="str">
        <f>_xlfn.CONCAT(Table4[[#This Row],[Order]],"-",Table4[[#This Row],[Line]])</f>
        <v>78011-23</v>
      </c>
      <c r="B1682" s="126">
        <v>43462</v>
      </c>
      <c r="C1682" s="127">
        <v>78011</v>
      </c>
      <c r="D1682" s="128" t="s">
        <v>3801</v>
      </c>
      <c r="E1682" s="127">
        <v>23</v>
      </c>
      <c r="F1682" s="127">
        <v>1</v>
      </c>
      <c r="G1682" s="128" t="s">
        <v>4428</v>
      </c>
      <c r="H1682" s="127">
        <v>1</v>
      </c>
      <c r="I1682" s="131" t="b">
        <v>1</v>
      </c>
      <c r="J1682" s="132" t="b">
        <v>1</v>
      </c>
      <c r="K1682" s="133" t="s">
        <v>135</v>
      </c>
      <c r="L1682" s="132" t="b">
        <v>1</v>
      </c>
      <c r="M1682" s="132" t="b">
        <v>1</v>
      </c>
      <c r="N1682" s="128" t="b">
        <v>1</v>
      </c>
      <c r="O1682" s="43" t="s">
        <v>114</v>
      </c>
      <c r="P1682" s="132" t="s">
        <v>114</v>
      </c>
      <c r="Q1682" t="s">
        <v>114</v>
      </c>
      <c r="R1682" t="s">
        <v>114</v>
      </c>
      <c r="S1682" t="s">
        <v>114</v>
      </c>
      <c r="T1682" t="s">
        <v>114</v>
      </c>
      <c r="U1682" t="s">
        <v>138</v>
      </c>
      <c r="V1682" t="s">
        <v>114</v>
      </c>
      <c r="W1682" s="126">
        <v>43455</v>
      </c>
      <c r="X1682" s="128" t="s">
        <v>151</v>
      </c>
      <c r="Y1682" s="128" t="s">
        <v>5955</v>
      </c>
      <c r="Z1682" s="128" t="s">
        <v>1139</v>
      </c>
      <c r="AA1682" s="128" t="s">
        <v>114</v>
      </c>
      <c r="AB1682" s="128" t="s">
        <v>112</v>
      </c>
      <c r="AC1682" s="127">
        <v>1</v>
      </c>
      <c r="AD1682" s="128" t="s">
        <v>3820</v>
      </c>
      <c r="AE1682" s="128">
        <v>43458</v>
      </c>
      <c r="AF1682" s="126" t="s">
        <v>114</v>
      </c>
      <c r="AG1682" s="127">
        <v>1</v>
      </c>
      <c r="AH1682" s="128" t="s">
        <v>180</v>
      </c>
      <c r="AI1682" s="128" t="s">
        <v>1332</v>
      </c>
      <c r="AJ1682" s="131" t="s">
        <v>114</v>
      </c>
      <c r="AK1682" s="132" t="s">
        <v>114</v>
      </c>
      <c r="AL1682" t="s">
        <v>114</v>
      </c>
      <c r="AM1682" s="43" t="b">
        <v>1</v>
      </c>
      <c r="AN1682" s="128">
        <v>43461.410110729201</v>
      </c>
      <c r="AO1682" s="128"/>
      <c r="AP1682" s="43" t="b">
        <v>1</v>
      </c>
      <c r="AQ1682" s="128" t="b">
        <v>0</v>
      </c>
    </row>
    <row r="1683" spans="1:43" x14ac:dyDescent="0.25">
      <c r="A1683" s="39" t="str">
        <f>_xlfn.CONCAT(Table4[[#This Row],[Order]],"-",Table4[[#This Row],[Line]])</f>
        <v>78013-1</v>
      </c>
      <c r="B1683" s="126">
        <v>43469</v>
      </c>
      <c r="C1683" s="127">
        <v>78013</v>
      </c>
      <c r="D1683" s="128" t="s">
        <v>4052</v>
      </c>
      <c r="E1683" s="127">
        <v>1</v>
      </c>
      <c r="F1683" s="127">
        <v>1</v>
      </c>
      <c r="G1683" s="128" t="s">
        <v>165</v>
      </c>
      <c r="H1683" s="127">
        <v>1</v>
      </c>
      <c r="I1683" s="131" t="b">
        <v>1</v>
      </c>
      <c r="J1683" s="132" t="b">
        <v>0</v>
      </c>
      <c r="K1683" s="133" t="s">
        <v>135</v>
      </c>
      <c r="L1683" s="132" t="b">
        <v>0</v>
      </c>
      <c r="M1683" s="132" t="b">
        <v>1</v>
      </c>
      <c r="N1683" s="128" t="b">
        <v>1</v>
      </c>
      <c r="O1683" s="43" t="s">
        <v>114</v>
      </c>
      <c r="P1683" s="132" t="s">
        <v>114</v>
      </c>
      <c r="Q1683" t="s">
        <v>114</v>
      </c>
      <c r="R1683" t="s">
        <v>114</v>
      </c>
      <c r="S1683" t="s">
        <v>114</v>
      </c>
      <c r="T1683" t="s">
        <v>114</v>
      </c>
      <c r="U1683" t="s">
        <v>114</v>
      </c>
      <c r="V1683" t="s">
        <v>114</v>
      </c>
      <c r="W1683" s="126">
        <v>43465</v>
      </c>
      <c r="X1683" s="128" t="s">
        <v>151</v>
      </c>
      <c r="Y1683" s="128"/>
      <c r="Z1683" s="128" t="s">
        <v>4053</v>
      </c>
      <c r="AA1683" s="128" t="s">
        <v>114</v>
      </c>
      <c r="AB1683" s="128" t="s">
        <v>112</v>
      </c>
      <c r="AC1683" s="127">
        <v>12</v>
      </c>
      <c r="AD1683" s="128" t="s">
        <v>4054</v>
      </c>
      <c r="AE1683" s="128"/>
      <c r="AF1683" s="126" t="s">
        <v>114</v>
      </c>
      <c r="AG1683" s="127">
        <v>1</v>
      </c>
      <c r="AH1683" s="128" t="s">
        <v>180</v>
      </c>
      <c r="AI1683" s="128" t="s">
        <v>1329</v>
      </c>
      <c r="AJ1683" s="131" t="s">
        <v>114</v>
      </c>
      <c r="AK1683" s="132" t="s">
        <v>114</v>
      </c>
      <c r="AL1683" t="s">
        <v>114</v>
      </c>
      <c r="AM1683" s="43" t="b">
        <v>0</v>
      </c>
      <c r="AN1683" s="128"/>
      <c r="AO1683" s="128"/>
      <c r="AP1683" s="43" t="b">
        <v>0</v>
      </c>
      <c r="AQ1683" s="128" t="b">
        <v>0</v>
      </c>
    </row>
    <row r="1684" spans="1:43" x14ac:dyDescent="0.25">
      <c r="A1684" s="39" t="str">
        <f>_xlfn.CONCAT(Table4[[#This Row],[Order]],"-",Table4[[#This Row],[Line]])</f>
        <v>78013-2</v>
      </c>
      <c r="B1684" s="126">
        <v>43469</v>
      </c>
      <c r="C1684" s="127">
        <v>78013</v>
      </c>
      <c r="D1684" s="128" t="s">
        <v>4055</v>
      </c>
      <c r="E1684" s="127">
        <v>2</v>
      </c>
      <c r="F1684" s="127">
        <v>1</v>
      </c>
      <c r="G1684" s="128" t="s">
        <v>165</v>
      </c>
      <c r="H1684" s="127">
        <v>1</v>
      </c>
      <c r="I1684" s="131" t="b">
        <v>1</v>
      </c>
      <c r="J1684" s="132" t="b">
        <v>0</v>
      </c>
      <c r="K1684" s="133" t="s">
        <v>135</v>
      </c>
      <c r="L1684" s="132" t="b">
        <v>0</v>
      </c>
      <c r="M1684" s="132" t="b">
        <v>1</v>
      </c>
      <c r="N1684" s="128" t="b">
        <v>1</v>
      </c>
      <c r="O1684" s="43" t="s">
        <v>114</v>
      </c>
      <c r="P1684" s="132" t="s">
        <v>114</v>
      </c>
      <c r="Q1684" t="s">
        <v>114</v>
      </c>
      <c r="R1684" t="s">
        <v>114</v>
      </c>
      <c r="S1684" t="s">
        <v>114</v>
      </c>
      <c r="T1684" t="s">
        <v>114</v>
      </c>
      <c r="U1684" t="s">
        <v>114</v>
      </c>
      <c r="V1684" t="s">
        <v>114</v>
      </c>
      <c r="W1684" s="126">
        <v>43465</v>
      </c>
      <c r="X1684" s="128" t="s">
        <v>151</v>
      </c>
      <c r="Y1684" s="128"/>
      <c r="Z1684" s="128" t="s">
        <v>4056</v>
      </c>
      <c r="AA1684" s="128" t="s">
        <v>114</v>
      </c>
      <c r="AB1684" s="128" t="s">
        <v>112</v>
      </c>
      <c r="AC1684" s="127">
        <v>12</v>
      </c>
      <c r="AD1684" s="128" t="s">
        <v>4057</v>
      </c>
      <c r="AE1684" s="128"/>
      <c r="AF1684" s="126" t="s">
        <v>114</v>
      </c>
      <c r="AG1684" s="127">
        <v>1</v>
      </c>
      <c r="AH1684" s="128" t="s">
        <v>180</v>
      </c>
      <c r="AI1684" s="128" t="s">
        <v>1329</v>
      </c>
      <c r="AJ1684" s="131" t="s">
        <v>114</v>
      </c>
      <c r="AK1684" s="132" t="s">
        <v>114</v>
      </c>
      <c r="AL1684" t="s">
        <v>114</v>
      </c>
      <c r="AM1684" s="43" t="b">
        <v>0</v>
      </c>
      <c r="AN1684" s="128"/>
      <c r="AO1684" s="128"/>
      <c r="AP1684" s="43" t="b">
        <v>0</v>
      </c>
      <c r="AQ1684" s="128" t="b">
        <v>0</v>
      </c>
    </row>
    <row r="1685" spans="1:43" x14ac:dyDescent="0.25">
      <c r="A1685" s="39" t="str">
        <f>_xlfn.CONCAT(Table4[[#This Row],[Order]],"-",Table4[[#This Row],[Line]])</f>
        <v>78013-3</v>
      </c>
      <c r="B1685" s="126">
        <v>43469</v>
      </c>
      <c r="C1685" s="127">
        <v>78013</v>
      </c>
      <c r="D1685" s="128" t="s">
        <v>4058</v>
      </c>
      <c r="E1685" s="127">
        <v>3</v>
      </c>
      <c r="F1685" s="127">
        <v>1</v>
      </c>
      <c r="G1685" s="128" t="s">
        <v>165</v>
      </c>
      <c r="H1685" s="127">
        <v>1</v>
      </c>
      <c r="I1685" s="131" t="b">
        <v>1</v>
      </c>
      <c r="J1685" s="132" t="b">
        <v>0</v>
      </c>
      <c r="K1685" s="133" t="s">
        <v>135</v>
      </c>
      <c r="L1685" s="132" t="b">
        <v>0</v>
      </c>
      <c r="M1685" s="132" t="b">
        <v>1</v>
      </c>
      <c r="N1685" s="128" t="b">
        <v>1</v>
      </c>
      <c r="O1685" s="43" t="s">
        <v>114</v>
      </c>
      <c r="P1685" s="132" t="s">
        <v>114</v>
      </c>
      <c r="Q1685" t="s">
        <v>114</v>
      </c>
      <c r="R1685" t="s">
        <v>114</v>
      </c>
      <c r="S1685" t="s">
        <v>114</v>
      </c>
      <c r="T1685" t="s">
        <v>114</v>
      </c>
      <c r="U1685" t="s">
        <v>114</v>
      </c>
      <c r="V1685" t="s">
        <v>114</v>
      </c>
      <c r="W1685" s="126">
        <v>43465</v>
      </c>
      <c r="X1685" s="128" t="s">
        <v>151</v>
      </c>
      <c r="Y1685" s="128"/>
      <c r="Z1685" s="128" t="s">
        <v>4059</v>
      </c>
      <c r="AA1685" s="128" t="s">
        <v>114</v>
      </c>
      <c r="AB1685" s="128" t="s">
        <v>112</v>
      </c>
      <c r="AC1685" s="127">
        <v>12</v>
      </c>
      <c r="AD1685" s="128" t="s">
        <v>4060</v>
      </c>
      <c r="AE1685" s="128"/>
      <c r="AF1685" s="126" t="s">
        <v>114</v>
      </c>
      <c r="AG1685" s="127">
        <v>1</v>
      </c>
      <c r="AH1685" s="128" t="s">
        <v>180</v>
      </c>
      <c r="AI1685" s="128" t="s">
        <v>1329</v>
      </c>
      <c r="AJ1685" s="131" t="s">
        <v>114</v>
      </c>
      <c r="AK1685" s="132" t="s">
        <v>114</v>
      </c>
      <c r="AL1685" t="s">
        <v>114</v>
      </c>
      <c r="AM1685" s="43" t="b">
        <v>0</v>
      </c>
      <c r="AN1685" s="128"/>
      <c r="AO1685" s="128"/>
      <c r="AP1685" s="43" t="b">
        <v>0</v>
      </c>
      <c r="AQ1685" s="128" t="b">
        <v>0</v>
      </c>
    </row>
    <row r="1686" spans="1:43" x14ac:dyDescent="0.25">
      <c r="A1686" s="39" t="str">
        <f>_xlfn.CONCAT(Table4[[#This Row],[Order]],"-",Table4[[#This Row],[Line]])</f>
        <v>78018-1</v>
      </c>
      <c r="B1686" s="126">
        <v>43472</v>
      </c>
      <c r="C1686" s="127">
        <v>78018</v>
      </c>
      <c r="D1686" s="128" t="s">
        <v>3776</v>
      </c>
      <c r="E1686" s="127">
        <v>1</v>
      </c>
      <c r="F1686" s="127">
        <v>1</v>
      </c>
      <c r="G1686" s="128" t="s">
        <v>29</v>
      </c>
      <c r="H1686" s="127">
        <v>4</v>
      </c>
      <c r="I1686" s="131" t="b">
        <v>1</v>
      </c>
      <c r="J1686" s="132" t="b">
        <v>1</v>
      </c>
      <c r="K1686" s="133" t="s">
        <v>135</v>
      </c>
      <c r="L1686" s="132" t="b">
        <v>1</v>
      </c>
      <c r="M1686" s="132" t="b">
        <v>1</v>
      </c>
      <c r="N1686" s="128" t="b">
        <v>1</v>
      </c>
      <c r="O1686" s="43" t="s">
        <v>114</v>
      </c>
      <c r="P1686" s="132" t="s">
        <v>138</v>
      </c>
      <c r="Q1686" t="s">
        <v>114</v>
      </c>
      <c r="R1686" t="s">
        <v>114</v>
      </c>
      <c r="S1686" t="s">
        <v>114</v>
      </c>
      <c r="T1686" t="s">
        <v>114</v>
      </c>
      <c r="U1686" t="s">
        <v>114</v>
      </c>
      <c r="V1686" t="s">
        <v>114</v>
      </c>
      <c r="W1686" s="126">
        <v>43467</v>
      </c>
      <c r="X1686" s="128" t="s">
        <v>114</v>
      </c>
      <c r="Y1686" s="128" t="s">
        <v>4807</v>
      </c>
      <c r="Z1686" s="128" t="s">
        <v>3966</v>
      </c>
      <c r="AA1686" s="128" t="s">
        <v>114</v>
      </c>
      <c r="AB1686" s="128" t="s">
        <v>112</v>
      </c>
      <c r="AC1686" s="127">
        <v>12</v>
      </c>
      <c r="AD1686" s="128" t="s">
        <v>3775</v>
      </c>
      <c r="AE1686" s="128">
        <v>43458</v>
      </c>
      <c r="AF1686" s="126" t="s">
        <v>114</v>
      </c>
      <c r="AG1686" s="127">
        <v>4</v>
      </c>
      <c r="AH1686" s="128" t="s">
        <v>74</v>
      </c>
      <c r="AI1686" s="128" t="s">
        <v>1320</v>
      </c>
      <c r="AJ1686" s="131" t="s">
        <v>114</v>
      </c>
      <c r="AK1686" s="132" t="s">
        <v>114</v>
      </c>
      <c r="AL1686" t="s">
        <v>114</v>
      </c>
      <c r="AM1686" s="43" t="b">
        <v>0</v>
      </c>
      <c r="AN1686" s="128"/>
      <c r="AO1686" s="128"/>
      <c r="AP1686" s="43" t="b">
        <v>0</v>
      </c>
      <c r="AQ1686" s="128" t="b">
        <v>0</v>
      </c>
    </row>
    <row r="1687" spans="1:43" x14ac:dyDescent="0.25">
      <c r="A1687" s="39" t="str">
        <f>_xlfn.CONCAT(Table4[[#This Row],[Order]],"-",Table4[[#This Row],[Line]])</f>
        <v>78019-1</v>
      </c>
      <c r="B1687" s="126">
        <v>43476</v>
      </c>
      <c r="C1687" s="127">
        <v>78019</v>
      </c>
      <c r="D1687" s="128" t="s">
        <v>3852</v>
      </c>
      <c r="E1687" s="127">
        <v>1</v>
      </c>
      <c r="F1687" s="127">
        <v>1</v>
      </c>
      <c r="G1687" s="128" t="s">
        <v>42</v>
      </c>
      <c r="H1687" s="127">
        <v>35</v>
      </c>
      <c r="I1687" s="131" t="b">
        <v>0</v>
      </c>
      <c r="J1687" s="132" t="b">
        <v>0</v>
      </c>
      <c r="K1687" s="133" t="s">
        <v>114</v>
      </c>
      <c r="L1687" s="132" t="b">
        <v>0</v>
      </c>
      <c r="M1687" s="132" t="b">
        <v>0</v>
      </c>
      <c r="N1687" s="128" t="b">
        <v>0</v>
      </c>
      <c r="O1687" s="43" t="s">
        <v>114</v>
      </c>
      <c r="P1687" s="132" t="s">
        <v>114</v>
      </c>
      <c r="Q1687" t="s">
        <v>114</v>
      </c>
      <c r="R1687" t="s">
        <v>114</v>
      </c>
      <c r="S1687" t="s">
        <v>114</v>
      </c>
      <c r="T1687" t="s">
        <v>114</v>
      </c>
      <c r="U1687" t="s">
        <v>114</v>
      </c>
      <c r="V1687" t="s">
        <v>114</v>
      </c>
      <c r="W1687" s="126">
        <v>43473</v>
      </c>
      <c r="X1687" s="128" t="s">
        <v>114</v>
      </c>
      <c r="Y1687" s="128"/>
      <c r="Z1687" s="128" t="s">
        <v>39</v>
      </c>
      <c r="AA1687" s="128" t="s">
        <v>114</v>
      </c>
      <c r="AB1687" s="128" t="s">
        <v>74</v>
      </c>
      <c r="AC1687" s="127">
        <v>10</v>
      </c>
      <c r="AD1687" s="128" t="s">
        <v>3851</v>
      </c>
      <c r="AE1687" s="128"/>
      <c r="AF1687" s="126" t="s">
        <v>114</v>
      </c>
      <c r="AG1687" s="127">
        <v>35</v>
      </c>
      <c r="AH1687" s="128" t="s">
        <v>74</v>
      </c>
      <c r="AI1687" s="128" t="s">
        <v>3830</v>
      </c>
      <c r="AJ1687" s="131" t="s">
        <v>114</v>
      </c>
      <c r="AK1687" s="132" t="s">
        <v>114</v>
      </c>
      <c r="AL1687" t="s">
        <v>114</v>
      </c>
      <c r="AM1687" s="43" t="b">
        <v>0</v>
      </c>
      <c r="AN1687" s="128"/>
      <c r="AO1687" s="128"/>
      <c r="AP1687" s="43" t="b">
        <v>0</v>
      </c>
      <c r="AQ1687" s="128" t="b">
        <v>0</v>
      </c>
    </row>
    <row r="1688" spans="1:43" x14ac:dyDescent="0.25">
      <c r="A1688" s="39" t="str">
        <f>_xlfn.CONCAT(Table4[[#This Row],[Order]],"-",Table4[[#This Row],[Line]])</f>
        <v>78024-1</v>
      </c>
      <c r="B1688" s="126">
        <v>43475</v>
      </c>
      <c r="C1688" s="127">
        <v>78024</v>
      </c>
      <c r="D1688" s="128" t="s">
        <v>3832</v>
      </c>
      <c r="E1688" s="127">
        <v>1</v>
      </c>
      <c r="F1688" s="127">
        <v>1</v>
      </c>
      <c r="G1688" s="128" t="s">
        <v>42</v>
      </c>
      <c r="H1688" s="127">
        <v>4</v>
      </c>
      <c r="I1688" s="131" t="b">
        <v>0</v>
      </c>
      <c r="J1688" s="132" t="b">
        <v>0</v>
      </c>
      <c r="K1688" s="133" t="s">
        <v>114</v>
      </c>
      <c r="L1688" s="132" t="b">
        <v>0</v>
      </c>
      <c r="M1688" s="132" t="b">
        <v>0</v>
      </c>
      <c r="N1688" s="128" t="b">
        <v>0</v>
      </c>
      <c r="O1688" s="43" t="s">
        <v>114</v>
      </c>
      <c r="P1688" s="132" t="s">
        <v>114</v>
      </c>
      <c r="Q1688" t="s">
        <v>114</v>
      </c>
      <c r="R1688" t="s">
        <v>114</v>
      </c>
      <c r="S1688" t="s">
        <v>114</v>
      </c>
      <c r="T1688" t="s">
        <v>114</v>
      </c>
      <c r="U1688" t="s">
        <v>114</v>
      </c>
      <c r="V1688" t="s">
        <v>114</v>
      </c>
      <c r="W1688" s="126">
        <v>43472</v>
      </c>
      <c r="X1688" s="128" t="s">
        <v>114</v>
      </c>
      <c r="Y1688" s="128"/>
      <c r="Z1688" s="128" t="s">
        <v>4026</v>
      </c>
      <c r="AA1688" s="128" t="s">
        <v>114</v>
      </c>
      <c r="AB1688" s="128" t="s">
        <v>74</v>
      </c>
      <c r="AC1688" s="127">
        <v>10</v>
      </c>
      <c r="AD1688" s="128" t="s">
        <v>3831</v>
      </c>
      <c r="AE1688" s="128"/>
      <c r="AF1688" s="126" t="s">
        <v>114</v>
      </c>
      <c r="AG1688" s="127">
        <v>4</v>
      </c>
      <c r="AH1688" s="128" t="s">
        <v>74</v>
      </c>
      <c r="AI1688" s="128" t="s">
        <v>3830</v>
      </c>
      <c r="AJ1688" s="131" t="s">
        <v>114</v>
      </c>
      <c r="AK1688" s="132" t="s">
        <v>114</v>
      </c>
      <c r="AL1688" t="s">
        <v>114</v>
      </c>
      <c r="AM1688" s="43" t="b">
        <v>0</v>
      </c>
      <c r="AN1688" s="128"/>
      <c r="AO1688" s="128"/>
      <c r="AP1688" s="43" t="b">
        <v>0</v>
      </c>
      <c r="AQ1688" s="128" t="b">
        <v>0</v>
      </c>
    </row>
    <row r="1689" spans="1:43" x14ac:dyDescent="0.25">
      <c r="A1689" s="39" t="str">
        <f>_xlfn.CONCAT(Table4[[#This Row],[Order]],"-",Table4[[#This Row],[Line]])</f>
        <v>78026-1</v>
      </c>
      <c r="B1689" s="126">
        <v>43474</v>
      </c>
      <c r="C1689" s="127">
        <v>78026</v>
      </c>
      <c r="D1689" s="128" t="s">
        <v>4192</v>
      </c>
      <c r="E1689" s="127">
        <v>1</v>
      </c>
      <c r="F1689" s="127">
        <v>1</v>
      </c>
      <c r="G1689" s="128" t="s">
        <v>29</v>
      </c>
      <c r="H1689" s="127">
        <v>71</v>
      </c>
      <c r="I1689" s="131" t="b">
        <v>1</v>
      </c>
      <c r="J1689" s="132" t="b">
        <v>1</v>
      </c>
      <c r="K1689" s="133" t="s">
        <v>135</v>
      </c>
      <c r="L1689" s="132" t="b">
        <v>1</v>
      </c>
      <c r="M1689" s="132" t="b">
        <v>1</v>
      </c>
      <c r="N1689" s="128" t="b">
        <v>1</v>
      </c>
      <c r="O1689" s="43" t="s">
        <v>114</v>
      </c>
      <c r="P1689" s="132" t="s">
        <v>138</v>
      </c>
      <c r="Q1689" t="s">
        <v>114</v>
      </c>
      <c r="R1689" t="s">
        <v>114</v>
      </c>
      <c r="S1689" t="s">
        <v>114</v>
      </c>
      <c r="T1689" t="s">
        <v>114</v>
      </c>
      <c r="U1689" t="s">
        <v>114</v>
      </c>
      <c r="V1689" t="s">
        <v>114</v>
      </c>
      <c r="W1689" s="126">
        <v>43469</v>
      </c>
      <c r="X1689" s="128" t="s">
        <v>151</v>
      </c>
      <c r="Y1689" s="128" t="s">
        <v>5956</v>
      </c>
      <c r="Z1689" s="128" t="s">
        <v>77</v>
      </c>
      <c r="AA1689" s="128" t="s">
        <v>114</v>
      </c>
      <c r="AB1689" s="128" t="s">
        <v>74</v>
      </c>
      <c r="AC1689" s="127">
        <v>1</v>
      </c>
      <c r="AD1689" s="128" t="s">
        <v>4191</v>
      </c>
      <c r="AE1689" s="128">
        <v>43465</v>
      </c>
      <c r="AF1689" s="126" t="s">
        <v>114</v>
      </c>
      <c r="AG1689" s="127">
        <v>71</v>
      </c>
      <c r="AH1689" s="128" t="s">
        <v>180</v>
      </c>
      <c r="AI1689" s="128" t="s">
        <v>1333</v>
      </c>
      <c r="AJ1689" s="131" t="s">
        <v>114</v>
      </c>
      <c r="AK1689" s="132" t="s">
        <v>114</v>
      </c>
      <c r="AL1689" t="s">
        <v>114</v>
      </c>
      <c r="AM1689" s="43" t="b">
        <v>0</v>
      </c>
      <c r="AN1689" s="128"/>
      <c r="AO1689" s="128"/>
      <c r="AP1689" s="43" t="b">
        <v>0</v>
      </c>
      <c r="AQ1689" s="128" t="b">
        <v>0</v>
      </c>
    </row>
    <row r="1690" spans="1:43" x14ac:dyDescent="0.25">
      <c r="A1690" s="39" t="str">
        <f>_xlfn.CONCAT(Table4[[#This Row],[Order]],"-",Table4[[#This Row],[Line]])</f>
        <v>78026-2</v>
      </c>
      <c r="B1690" s="126">
        <v>43474</v>
      </c>
      <c r="C1690" s="127">
        <v>78026</v>
      </c>
      <c r="D1690" s="128" t="s">
        <v>4194</v>
      </c>
      <c r="E1690" s="127">
        <v>2</v>
      </c>
      <c r="F1690" s="127">
        <v>1</v>
      </c>
      <c r="G1690" s="128" t="s">
        <v>29</v>
      </c>
      <c r="H1690" s="127">
        <v>16</v>
      </c>
      <c r="I1690" s="131" t="b">
        <v>1</v>
      </c>
      <c r="J1690" s="132" t="b">
        <v>1</v>
      </c>
      <c r="K1690" s="133" t="s">
        <v>135</v>
      </c>
      <c r="L1690" s="132" t="b">
        <v>1</v>
      </c>
      <c r="M1690" s="132" t="b">
        <v>1</v>
      </c>
      <c r="N1690" s="128" t="b">
        <v>1</v>
      </c>
      <c r="O1690" s="43" t="s">
        <v>114</v>
      </c>
      <c r="P1690" s="132" t="s">
        <v>138</v>
      </c>
      <c r="Q1690" t="s">
        <v>114</v>
      </c>
      <c r="R1690" t="s">
        <v>114</v>
      </c>
      <c r="S1690" t="s">
        <v>114</v>
      </c>
      <c r="T1690" t="s">
        <v>114</v>
      </c>
      <c r="U1690" t="s">
        <v>114</v>
      </c>
      <c r="V1690" t="s">
        <v>114</v>
      </c>
      <c r="W1690" s="126">
        <v>43469</v>
      </c>
      <c r="X1690" s="128" t="s">
        <v>151</v>
      </c>
      <c r="Y1690" s="128" t="s">
        <v>5957</v>
      </c>
      <c r="Z1690" s="128" t="s">
        <v>3134</v>
      </c>
      <c r="AA1690" s="128" t="s">
        <v>114</v>
      </c>
      <c r="AB1690" s="128" t="s">
        <v>74</v>
      </c>
      <c r="AC1690" s="127">
        <v>1</v>
      </c>
      <c r="AD1690" s="128" t="s">
        <v>4193</v>
      </c>
      <c r="AE1690" s="128">
        <v>43465</v>
      </c>
      <c r="AF1690" s="126" t="s">
        <v>114</v>
      </c>
      <c r="AG1690" s="127">
        <v>16</v>
      </c>
      <c r="AH1690" s="128" t="s">
        <v>180</v>
      </c>
      <c r="AI1690" s="128" t="s">
        <v>1333</v>
      </c>
      <c r="AJ1690" s="131" t="s">
        <v>114</v>
      </c>
      <c r="AK1690" s="132" t="s">
        <v>114</v>
      </c>
      <c r="AL1690" t="s">
        <v>114</v>
      </c>
      <c r="AM1690" s="43" t="b">
        <v>0</v>
      </c>
      <c r="AN1690" s="128"/>
      <c r="AO1690" s="128"/>
      <c r="AP1690" s="43" t="b">
        <v>0</v>
      </c>
      <c r="AQ1690" s="128" t="b">
        <v>0</v>
      </c>
    </row>
    <row r="1691" spans="1:43" x14ac:dyDescent="0.25">
      <c r="A1691" s="39" t="str">
        <f>_xlfn.CONCAT(Table4[[#This Row],[Order]],"-",Table4[[#This Row],[Line]])</f>
        <v>78036-1</v>
      </c>
      <c r="B1691" s="126">
        <v>43482</v>
      </c>
      <c r="C1691" s="127">
        <v>78036</v>
      </c>
      <c r="D1691" s="128" t="s">
        <v>5545</v>
      </c>
      <c r="E1691" s="127">
        <v>1</v>
      </c>
      <c r="F1691" s="127">
        <v>1</v>
      </c>
      <c r="G1691" s="128" t="s">
        <v>42</v>
      </c>
      <c r="H1691" s="127">
        <v>2</v>
      </c>
      <c r="I1691" s="131" t="b">
        <v>0</v>
      </c>
      <c r="J1691" s="132" t="b">
        <v>0</v>
      </c>
      <c r="K1691" s="133" t="s">
        <v>114</v>
      </c>
      <c r="L1691" s="132" t="b">
        <v>0</v>
      </c>
      <c r="M1691" s="132" t="b">
        <v>0</v>
      </c>
      <c r="N1691" s="128" t="b">
        <v>0</v>
      </c>
      <c r="O1691" s="43" t="s">
        <v>114</v>
      </c>
      <c r="P1691" s="132" t="s">
        <v>114</v>
      </c>
      <c r="Q1691" t="s">
        <v>114</v>
      </c>
      <c r="R1691" t="s">
        <v>114</v>
      </c>
      <c r="S1691" t="s">
        <v>114</v>
      </c>
      <c r="T1691" t="s">
        <v>114</v>
      </c>
      <c r="U1691" t="s">
        <v>114</v>
      </c>
      <c r="V1691" t="s">
        <v>114</v>
      </c>
      <c r="W1691" s="126">
        <v>43479</v>
      </c>
      <c r="X1691" s="128" t="s">
        <v>114</v>
      </c>
      <c r="Y1691" s="128"/>
      <c r="Z1691" s="128" t="s">
        <v>4565</v>
      </c>
      <c r="AA1691" s="128" t="s">
        <v>114</v>
      </c>
      <c r="AB1691" s="128" t="s">
        <v>74</v>
      </c>
      <c r="AC1691" s="127">
        <v>12</v>
      </c>
      <c r="AD1691" s="128" t="s">
        <v>7</v>
      </c>
      <c r="AE1691" s="128"/>
      <c r="AF1691" s="126" t="s">
        <v>114</v>
      </c>
      <c r="AG1691" s="127">
        <v>2</v>
      </c>
      <c r="AH1691" s="128" t="s">
        <v>74</v>
      </c>
      <c r="AI1691" s="128" t="s">
        <v>1320</v>
      </c>
      <c r="AJ1691" s="131" t="s">
        <v>114</v>
      </c>
      <c r="AK1691" s="132" t="s">
        <v>114</v>
      </c>
      <c r="AL1691" t="s">
        <v>114</v>
      </c>
      <c r="AM1691" s="43" t="b">
        <v>0</v>
      </c>
      <c r="AN1691" s="128"/>
      <c r="AO1691" s="128"/>
      <c r="AP1691" s="43" t="b">
        <v>0</v>
      </c>
      <c r="AQ1691" s="128" t="b">
        <v>0</v>
      </c>
    </row>
    <row r="1692" spans="1:43" x14ac:dyDescent="0.25">
      <c r="A1692" s="39" t="str">
        <f>_xlfn.CONCAT(Table4[[#This Row],[Order]],"-",Table4[[#This Row],[Line]])</f>
        <v>78039-1</v>
      </c>
      <c r="B1692" s="126">
        <v>43475</v>
      </c>
      <c r="C1692" s="127">
        <v>78039</v>
      </c>
      <c r="D1692" s="128" t="s">
        <v>4403</v>
      </c>
      <c r="E1692" s="127">
        <v>1</v>
      </c>
      <c r="F1692" s="127">
        <v>1</v>
      </c>
      <c r="G1692" s="128" t="s">
        <v>42</v>
      </c>
      <c r="H1692" s="127">
        <v>1</v>
      </c>
      <c r="I1692" s="131" t="b">
        <v>0</v>
      </c>
      <c r="J1692" s="132" t="b">
        <v>0</v>
      </c>
      <c r="K1692" s="133" t="s">
        <v>114</v>
      </c>
      <c r="L1692" s="132" t="b">
        <v>0</v>
      </c>
      <c r="M1692" s="132" t="b">
        <v>0</v>
      </c>
      <c r="N1692" s="128" t="b">
        <v>0</v>
      </c>
      <c r="O1692" s="43" t="s">
        <v>114</v>
      </c>
      <c r="P1692" s="132" t="s">
        <v>114</v>
      </c>
      <c r="Q1692" t="s">
        <v>114</v>
      </c>
      <c r="R1692" t="s">
        <v>114</v>
      </c>
      <c r="S1692" t="s">
        <v>114</v>
      </c>
      <c r="T1692" t="s">
        <v>114</v>
      </c>
      <c r="U1692" t="s">
        <v>114</v>
      </c>
      <c r="V1692" t="s">
        <v>114</v>
      </c>
      <c r="W1692" s="126">
        <v>43472</v>
      </c>
      <c r="X1692" s="128" t="s">
        <v>151</v>
      </c>
      <c r="Y1692" s="128"/>
      <c r="Z1692" s="128" t="s">
        <v>4830</v>
      </c>
      <c r="AA1692" s="128" t="s">
        <v>0</v>
      </c>
      <c r="AB1692" s="128" t="s">
        <v>74</v>
      </c>
      <c r="AC1692" s="127">
        <v>12</v>
      </c>
      <c r="AD1692" s="128" t="s">
        <v>4402</v>
      </c>
      <c r="AE1692" s="128"/>
      <c r="AF1692" s="126" t="s">
        <v>114</v>
      </c>
      <c r="AG1692" s="127">
        <v>3</v>
      </c>
      <c r="AH1692" s="128" t="s">
        <v>74</v>
      </c>
      <c r="AI1692" s="128" t="s">
        <v>1336</v>
      </c>
      <c r="AJ1692" s="131" t="s">
        <v>114</v>
      </c>
      <c r="AK1692" s="132" t="s">
        <v>114</v>
      </c>
      <c r="AL1692" t="s">
        <v>114</v>
      </c>
      <c r="AM1692" s="43" t="b">
        <v>0</v>
      </c>
      <c r="AN1692" s="128"/>
      <c r="AO1692" s="128"/>
      <c r="AP1692" s="43" t="b">
        <v>0</v>
      </c>
      <c r="AQ1692" s="128" t="b">
        <v>0</v>
      </c>
    </row>
    <row r="1693" spans="1:43" x14ac:dyDescent="0.25">
      <c r="A1693" s="39" t="str">
        <f>_xlfn.CONCAT(Table4[[#This Row],[Order]],"-",Table4[[#This Row],[Line]])</f>
        <v>78043-1</v>
      </c>
      <c r="B1693" s="126">
        <v>43479</v>
      </c>
      <c r="C1693" s="127">
        <v>78043</v>
      </c>
      <c r="D1693" s="128" t="s">
        <v>4190</v>
      </c>
      <c r="E1693" s="127">
        <v>1</v>
      </c>
      <c r="F1693" s="127">
        <v>1</v>
      </c>
      <c r="G1693" s="128" t="s">
        <v>42</v>
      </c>
      <c r="H1693" s="127">
        <v>1</v>
      </c>
      <c r="I1693" s="131" t="b">
        <v>0</v>
      </c>
      <c r="J1693" s="132" t="b">
        <v>0</v>
      </c>
      <c r="K1693" s="133" t="s">
        <v>114</v>
      </c>
      <c r="L1693" s="132" t="b">
        <v>0</v>
      </c>
      <c r="M1693" s="132" t="b">
        <v>0</v>
      </c>
      <c r="N1693" s="128" t="b">
        <v>0</v>
      </c>
      <c r="O1693" s="43" t="s">
        <v>114</v>
      </c>
      <c r="P1693" s="132" t="s">
        <v>114</v>
      </c>
      <c r="Q1693" t="s">
        <v>114</v>
      </c>
      <c r="R1693" t="s">
        <v>114</v>
      </c>
      <c r="S1693" t="s">
        <v>114</v>
      </c>
      <c r="T1693" t="s">
        <v>114</v>
      </c>
      <c r="U1693" t="s">
        <v>114</v>
      </c>
      <c r="V1693" t="s">
        <v>114</v>
      </c>
      <c r="W1693" s="126">
        <v>43474</v>
      </c>
      <c r="X1693" s="128" t="s">
        <v>114</v>
      </c>
      <c r="Y1693" s="128"/>
      <c r="Z1693" s="128" t="s">
        <v>40</v>
      </c>
      <c r="AA1693" s="128" t="s">
        <v>114</v>
      </c>
      <c r="AB1693" s="128" t="s">
        <v>74</v>
      </c>
      <c r="AC1693" s="127">
        <v>12</v>
      </c>
      <c r="AD1693" s="128" t="s">
        <v>160</v>
      </c>
      <c r="AE1693" s="128"/>
      <c r="AF1693" s="126" t="s">
        <v>114</v>
      </c>
      <c r="AG1693" s="127">
        <v>1</v>
      </c>
      <c r="AH1693" s="128" t="s">
        <v>74</v>
      </c>
      <c r="AI1693" s="128" t="s">
        <v>1330</v>
      </c>
      <c r="AJ1693" s="131" t="s">
        <v>114</v>
      </c>
      <c r="AK1693" s="132" t="s">
        <v>114</v>
      </c>
      <c r="AL1693" t="s">
        <v>114</v>
      </c>
      <c r="AM1693" s="43" t="b">
        <v>0</v>
      </c>
      <c r="AN1693" s="128"/>
      <c r="AO1693" s="128"/>
      <c r="AP1693" s="43" t="b">
        <v>0</v>
      </c>
      <c r="AQ1693" s="128" t="b">
        <v>0</v>
      </c>
    </row>
    <row r="1694" spans="1:43" x14ac:dyDescent="0.25">
      <c r="A1694" s="39" t="str">
        <f>_xlfn.CONCAT(Table4[[#This Row],[Order]],"-",Table4[[#This Row],[Line]])</f>
        <v>78051-1</v>
      </c>
      <c r="B1694" s="126">
        <v>43468</v>
      </c>
      <c r="C1694" s="127">
        <v>78051</v>
      </c>
      <c r="D1694" s="128" t="s">
        <v>4047</v>
      </c>
      <c r="E1694" s="127">
        <v>1</v>
      </c>
      <c r="F1694" s="127">
        <v>1</v>
      </c>
      <c r="G1694" s="128" t="s">
        <v>29</v>
      </c>
      <c r="H1694" s="127">
        <v>1</v>
      </c>
      <c r="I1694" s="131" t="b">
        <v>1</v>
      </c>
      <c r="J1694" s="132" t="b">
        <v>1</v>
      </c>
      <c r="K1694" s="133" t="s">
        <v>135</v>
      </c>
      <c r="L1694" s="132" t="b">
        <v>1</v>
      </c>
      <c r="M1694" s="132" t="b">
        <v>1</v>
      </c>
      <c r="N1694" s="128" t="b">
        <v>1</v>
      </c>
      <c r="O1694" s="43" t="s">
        <v>114</v>
      </c>
      <c r="P1694" s="132" t="s">
        <v>114</v>
      </c>
      <c r="Q1694" t="s">
        <v>114</v>
      </c>
      <c r="R1694" t="s">
        <v>114</v>
      </c>
      <c r="S1694" t="s">
        <v>114</v>
      </c>
      <c r="T1694" t="s">
        <v>114</v>
      </c>
      <c r="U1694" t="s">
        <v>138</v>
      </c>
      <c r="V1694" t="s">
        <v>114</v>
      </c>
      <c r="W1694" s="126">
        <v>43462</v>
      </c>
      <c r="X1694" s="128" t="s">
        <v>114</v>
      </c>
      <c r="Y1694" s="128" t="s">
        <v>5444</v>
      </c>
      <c r="Z1694" s="128" t="s">
        <v>158</v>
      </c>
      <c r="AA1694" s="128" t="s">
        <v>114</v>
      </c>
      <c r="AB1694" s="128" t="s">
        <v>74</v>
      </c>
      <c r="AC1694" s="127">
        <v>12</v>
      </c>
      <c r="AD1694" s="128" t="s">
        <v>12</v>
      </c>
      <c r="AE1694" s="128">
        <v>43464</v>
      </c>
      <c r="AF1694" s="126" t="s">
        <v>114</v>
      </c>
      <c r="AG1694" s="127">
        <v>1</v>
      </c>
      <c r="AH1694" s="128" t="s">
        <v>180</v>
      </c>
      <c r="AI1694" s="128" t="s">
        <v>1336</v>
      </c>
      <c r="AJ1694" s="131" t="s">
        <v>114</v>
      </c>
      <c r="AK1694" s="132" t="s">
        <v>114</v>
      </c>
      <c r="AL1694" t="s">
        <v>114</v>
      </c>
      <c r="AM1694" s="43" t="b">
        <v>0</v>
      </c>
      <c r="AN1694" s="128"/>
      <c r="AO1694" s="128"/>
      <c r="AP1694" s="43" t="b">
        <v>0</v>
      </c>
      <c r="AQ1694" s="128" t="b">
        <v>0</v>
      </c>
    </row>
    <row r="1695" spans="1:43" x14ac:dyDescent="0.25">
      <c r="A1695" s="39" t="str">
        <f>_xlfn.CONCAT(Table4[[#This Row],[Order]],"-",Table4[[#This Row],[Line]])</f>
        <v>78052-1</v>
      </c>
      <c r="B1695" s="126">
        <v>43469</v>
      </c>
      <c r="C1695" s="127">
        <v>78052</v>
      </c>
      <c r="D1695" s="128" t="s">
        <v>4214</v>
      </c>
      <c r="E1695" s="127">
        <v>1</v>
      </c>
      <c r="F1695" s="127">
        <v>1</v>
      </c>
      <c r="G1695" s="128" t="s">
        <v>165</v>
      </c>
      <c r="H1695" s="127">
        <v>1</v>
      </c>
      <c r="I1695" s="131" t="b">
        <v>1</v>
      </c>
      <c r="J1695" s="132" t="b">
        <v>0</v>
      </c>
      <c r="K1695" s="133" t="s">
        <v>114</v>
      </c>
      <c r="L1695" s="132" t="b">
        <v>0</v>
      </c>
      <c r="M1695" s="132" t="b">
        <v>0</v>
      </c>
      <c r="N1695" s="128" t="b">
        <v>1</v>
      </c>
      <c r="O1695" s="43" t="s">
        <v>114</v>
      </c>
      <c r="P1695" s="132" t="s">
        <v>114</v>
      </c>
      <c r="Q1695" t="s">
        <v>114</v>
      </c>
      <c r="R1695" t="s">
        <v>114</v>
      </c>
      <c r="S1695" t="s">
        <v>114</v>
      </c>
      <c r="T1695" t="s">
        <v>114</v>
      </c>
      <c r="U1695" t="s">
        <v>114</v>
      </c>
      <c r="V1695" t="s">
        <v>114</v>
      </c>
      <c r="W1695" s="126">
        <v>43465</v>
      </c>
      <c r="X1695" s="128" t="s">
        <v>151</v>
      </c>
      <c r="Y1695" s="128"/>
      <c r="Z1695" s="128" t="s">
        <v>4429</v>
      </c>
      <c r="AA1695" s="128" t="s">
        <v>114</v>
      </c>
      <c r="AB1695" s="128" t="s">
        <v>168</v>
      </c>
      <c r="AC1695" s="127">
        <v>10</v>
      </c>
      <c r="AD1695" s="128" t="s">
        <v>170</v>
      </c>
      <c r="AE1695" s="128"/>
      <c r="AF1695" s="126" t="s">
        <v>114</v>
      </c>
      <c r="AG1695" s="127">
        <v>1</v>
      </c>
      <c r="AH1695" s="128" t="s">
        <v>74</v>
      </c>
      <c r="AI1695" s="128" t="s">
        <v>1333</v>
      </c>
      <c r="AJ1695" s="131" t="s">
        <v>114</v>
      </c>
      <c r="AK1695" s="132" t="s">
        <v>114</v>
      </c>
      <c r="AL1695" t="s">
        <v>114</v>
      </c>
      <c r="AM1695" s="43" t="b">
        <v>0</v>
      </c>
      <c r="AN1695" s="128"/>
      <c r="AO1695" s="128"/>
      <c r="AP1695" s="43" t="b">
        <v>0</v>
      </c>
      <c r="AQ1695" s="128" t="b">
        <v>0</v>
      </c>
    </row>
    <row r="1696" spans="1:43" x14ac:dyDescent="0.25">
      <c r="A1696" s="39" t="str">
        <f>_xlfn.CONCAT(Table4[[#This Row],[Order]],"-",Table4[[#This Row],[Line]])</f>
        <v>78052-2</v>
      </c>
      <c r="B1696" s="126">
        <v>43469</v>
      </c>
      <c r="C1696" s="127">
        <v>78052</v>
      </c>
      <c r="D1696" s="128" t="s">
        <v>4215</v>
      </c>
      <c r="E1696" s="127">
        <v>2</v>
      </c>
      <c r="F1696" s="127">
        <v>1</v>
      </c>
      <c r="G1696" s="128" t="s">
        <v>165</v>
      </c>
      <c r="H1696" s="127">
        <v>1</v>
      </c>
      <c r="I1696" s="131" t="b">
        <v>1</v>
      </c>
      <c r="J1696" s="132" t="b">
        <v>0</v>
      </c>
      <c r="K1696" s="133" t="s">
        <v>114</v>
      </c>
      <c r="L1696" s="132" t="b">
        <v>0</v>
      </c>
      <c r="M1696" s="132" t="b">
        <v>0</v>
      </c>
      <c r="N1696" s="128" t="b">
        <v>1</v>
      </c>
      <c r="O1696" s="43" t="s">
        <v>114</v>
      </c>
      <c r="P1696" s="132" t="s">
        <v>23</v>
      </c>
      <c r="Q1696" t="s">
        <v>114</v>
      </c>
      <c r="R1696" t="s">
        <v>114</v>
      </c>
      <c r="S1696" t="s">
        <v>114</v>
      </c>
      <c r="T1696" t="s">
        <v>114</v>
      </c>
      <c r="U1696" t="s">
        <v>114</v>
      </c>
      <c r="V1696" t="s">
        <v>114</v>
      </c>
      <c r="W1696" s="126">
        <v>43465</v>
      </c>
      <c r="X1696" s="128" t="s">
        <v>151</v>
      </c>
      <c r="Y1696" s="128"/>
      <c r="Z1696" s="128" t="s">
        <v>3754</v>
      </c>
      <c r="AA1696" s="128" t="s">
        <v>114</v>
      </c>
      <c r="AB1696" s="128" t="s">
        <v>168</v>
      </c>
      <c r="AC1696" s="127">
        <v>10</v>
      </c>
      <c r="AD1696" s="128" t="s">
        <v>1644</v>
      </c>
      <c r="AE1696" s="128"/>
      <c r="AF1696" s="126" t="s">
        <v>114</v>
      </c>
      <c r="AG1696" s="127">
        <v>1</v>
      </c>
      <c r="AH1696" s="128" t="s">
        <v>74</v>
      </c>
      <c r="AI1696" s="128" t="s">
        <v>1333</v>
      </c>
      <c r="AJ1696" s="131" t="s">
        <v>114</v>
      </c>
      <c r="AK1696" s="132" t="s">
        <v>114</v>
      </c>
      <c r="AL1696" t="s">
        <v>114</v>
      </c>
      <c r="AM1696" s="43" t="b">
        <v>0</v>
      </c>
      <c r="AN1696" s="128"/>
      <c r="AO1696" s="128"/>
      <c r="AP1696" s="43" t="b">
        <v>0</v>
      </c>
      <c r="AQ1696" s="128" t="b">
        <v>0</v>
      </c>
    </row>
    <row r="1697" spans="1:43" x14ac:dyDescent="0.25">
      <c r="A1697" s="39" t="str">
        <f>_xlfn.CONCAT(Table4[[#This Row],[Order]],"-",Table4[[#This Row],[Line]])</f>
        <v>78056-1</v>
      </c>
      <c r="B1697" s="126">
        <v>43483</v>
      </c>
      <c r="C1697" s="127">
        <v>78056</v>
      </c>
      <c r="D1697" s="128" t="s">
        <v>5958</v>
      </c>
      <c r="E1697" s="127">
        <v>1</v>
      </c>
      <c r="F1697" s="127">
        <v>1</v>
      </c>
      <c r="G1697" s="128" t="s">
        <v>42</v>
      </c>
      <c r="H1697" s="127">
        <v>21</v>
      </c>
      <c r="I1697" s="131" t="b">
        <v>0</v>
      </c>
      <c r="J1697" s="132" t="b">
        <v>0</v>
      </c>
      <c r="K1697" s="133" t="s">
        <v>114</v>
      </c>
      <c r="L1697" s="132" t="b">
        <v>0</v>
      </c>
      <c r="M1697" s="132" t="b">
        <v>0</v>
      </c>
      <c r="N1697" s="128" t="b">
        <v>0</v>
      </c>
      <c r="O1697" s="43" t="s">
        <v>114</v>
      </c>
      <c r="P1697" s="132" t="s">
        <v>114</v>
      </c>
      <c r="Q1697" t="s">
        <v>114</v>
      </c>
      <c r="R1697" t="s">
        <v>114</v>
      </c>
      <c r="S1697" t="s">
        <v>114</v>
      </c>
      <c r="T1697" t="s">
        <v>114</v>
      </c>
      <c r="U1697" t="s">
        <v>114</v>
      </c>
      <c r="V1697" t="s">
        <v>114</v>
      </c>
      <c r="W1697" s="126">
        <v>43480</v>
      </c>
      <c r="X1697" s="128" t="s">
        <v>114</v>
      </c>
      <c r="Y1697" s="128"/>
      <c r="Z1697" s="128" t="s">
        <v>36</v>
      </c>
      <c r="AA1697" s="128" t="s">
        <v>114</v>
      </c>
      <c r="AB1697" s="128" t="s">
        <v>74</v>
      </c>
      <c r="AC1697" s="127">
        <v>1</v>
      </c>
      <c r="AD1697" s="128" t="s">
        <v>2394</v>
      </c>
      <c r="AE1697" s="128"/>
      <c r="AF1697" s="126" t="s">
        <v>114</v>
      </c>
      <c r="AG1697" s="127">
        <v>21</v>
      </c>
      <c r="AH1697" s="128" t="s">
        <v>74</v>
      </c>
      <c r="AI1697" s="128" t="s">
        <v>1319</v>
      </c>
      <c r="AJ1697" s="131" t="s">
        <v>114</v>
      </c>
      <c r="AK1697" s="132" t="s">
        <v>114</v>
      </c>
      <c r="AL1697" t="s">
        <v>114</v>
      </c>
      <c r="AM1697" s="43" t="b">
        <v>0</v>
      </c>
      <c r="AN1697" s="128"/>
      <c r="AO1697" s="128"/>
      <c r="AP1697" s="43" t="b">
        <v>0</v>
      </c>
      <c r="AQ1697" s="128" t="b">
        <v>0</v>
      </c>
    </row>
    <row r="1698" spans="1:43" x14ac:dyDescent="0.25">
      <c r="A1698" s="39" t="str">
        <f>_xlfn.CONCAT(Table4[[#This Row],[Order]],"-",Table4[[#This Row],[Line]])</f>
        <v>78056-2</v>
      </c>
      <c r="B1698" s="126">
        <v>43483</v>
      </c>
      <c r="C1698" s="127">
        <v>78056</v>
      </c>
      <c r="D1698" s="128" t="s">
        <v>5959</v>
      </c>
      <c r="E1698" s="127">
        <v>2</v>
      </c>
      <c r="F1698" s="127">
        <v>1</v>
      </c>
      <c r="G1698" s="128" t="s">
        <v>42</v>
      </c>
      <c r="H1698" s="127">
        <v>1</v>
      </c>
      <c r="I1698" s="131" t="b">
        <v>0</v>
      </c>
      <c r="J1698" s="132" t="b">
        <v>0</v>
      </c>
      <c r="K1698" s="133" t="s">
        <v>114</v>
      </c>
      <c r="L1698" s="132" t="b">
        <v>0</v>
      </c>
      <c r="M1698" s="132" t="b">
        <v>0</v>
      </c>
      <c r="N1698" s="128" t="b">
        <v>0</v>
      </c>
      <c r="O1698" s="43" t="s">
        <v>114</v>
      </c>
      <c r="P1698" s="132" t="s">
        <v>114</v>
      </c>
      <c r="Q1698" t="s">
        <v>114</v>
      </c>
      <c r="R1698" t="s">
        <v>114</v>
      </c>
      <c r="S1698" t="s">
        <v>114</v>
      </c>
      <c r="T1698" t="s">
        <v>114</v>
      </c>
      <c r="U1698" t="s">
        <v>114</v>
      </c>
      <c r="V1698" t="s">
        <v>114</v>
      </c>
      <c r="W1698" s="126">
        <v>43480</v>
      </c>
      <c r="X1698" s="128" t="s">
        <v>114</v>
      </c>
      <c r="Y1698" s="128"/>
      <c r="Z1698" s="128" t="s">
        <v>36</v>
      </c>
      <c r="AA1698" s="128" t="s">
        <v>114</v>
      </c>
      <c r="AB1698" s="128" t="s">
        <v>74</v>
      </c>
      <c r="AC1698" s="127">
        <v>1</v>
      </c>
      <c r="AD1698" s="128" t="s">
        <v>5960</v>
      </c>
      <c r="AE1698" s="128"/>
      <c r="AF1698" s="126" t="s">
        <v>114</v>
      </c>
      <c r="AG1698" s="127">
        <v>1</v>
      </c>
      <c r="AH1698" s="128" t="s">
        <v>74</v>
      </c>
      <c r="AI1698" s="128" t="s">
        <v>1319</v>
      </c>
      <c r="AJ1698" s="131" t="s">
        <v>114</v>
      </c>
      <c r="AK1698" s="132" t="s">
        <v>114</v>
      </c>
      <c r="AL1698" t="s">
        <v>114</v>
      </c>
      <c r="AM1698" s="43" t="b">
        <v>0</v>
      </c>
      <c r="AN1698" s="128"/>
      <c r="AO1698" s="128"/>
      <c r="AP1698" s="43" t="b">
        <v>0</v>
      </c>
      <c r="AQ1698" s="128" t="b">
        <v>0</v>
      </c>
    </row>
    <row r="1699" spans="1:43" x14ac:dyDescent="0.25">
      <c r="A1699" s="39" t="str">
        <f>_xlfn.CONCAT(Table4[[#This Row],[Order]],"-",Table4[[#This Row],[Line]])</f>
        <v>78056-3</v>
      </c>
      <c r="B1699" s="126">
        <v>43483</v>
      </c>
      <c r="C1699" s="127">
        <v>78056</v>
      </c>
      <c r="D1699" s="128" t="s">
        <v>5961</v>
      </c>
      <c r="E1699" s="127">
        <v>3</v>
      </c>
      <c r="F1699" s="127">
        <v>1</v>
      </c>
      <c r="G1699" s="128" t="s">
        <v>42</v>
      </c>
      <c r="H1699" s="127">
        <v>20</v>
      </c>
      <c r="I1699" s="131" t="b">
        <v>0</v>
      </c>
      <c r="J1699" s="132" t="b">
        <v>0</v>
      </c>
      <c r="K1699" s="133" t="s">
        <v>114</v>
      </c>
      <c r="L1699" s="132" t="b">
        <v>0</v>
      </c>
      <c r="M1699" s="132" t="b">
        <v>0</v>
      </c>
      <c r="N1699" s="128" t="b">
        <v>0</v>
      </c>
      <c r="O1699" s="43" t="s">
        <v>114</v>
      </c>
      <c r="P1699" s="132" t="s">
        <v>114</v>
      </c>
      <c r="Q1699" t="s">
        <v>114</v>
      </c>
      <c r="R1699" t="s">
        <v>114</v>
      </c>
      <c r="S1699" t="s">
        <v>114</v>
      </c>
      <c r="T1699" t="s">
        <v>114</v>
      </c>
      <c r="U1699" t="s">
        <v>114</v>
      </c>
      <c r="V1699" t="s">
        <v>114</v>
      </c>
      <c r="W1699" s="126">
        <v>43480</v>
      </c>
      <c r="X1699" s="128" t="s">
        <v>114</v>
      </c>
      <c r="Y1699" s="128"/>
      <c r="Z1699" s="128" t="s">
        <v>36</v>
      </c>
      <c r="AA1699" s="128" t="s">
        <v>114</v>
      </c>
      <c r="AB1699" s="128" t="s">
        <v>74</v>
      </c>
      <c r="AC1699" s="127">
        <v>1</v>
      </c>
      <c r="AD1699" s="128" t="s">
        <v>1089</v>
      </c>
      <c r="AE1699" s="128"/>
      <c r="AF1699" s="126" t="s">
        <v>114</v>
      </c>
      <c r="AG1699" s="127">
        <v>20</v>
      </c>
      <c r="AH1699" s="128" t="s">
        <v>74</v>
      </c>
      <c r="AI1699" s="128" t="s">
        <v>1319</v>
      </c>
      <c r="AJ1699" s="131" t="s">
        <v>114</v>
      </c>
      <c r="AK1699" s="132" t="s">
        <v>114</v>
      </c>
      <c r="AL1699" t="s">
        <v>114</v>
      </c>
      <c r="AM1699" s="43" t="b">
        <v>0</v>
      </c>
      <c r="AN1699" s="128"/>
      <c r="AO1699" s="128"/>
      <c r="AP1699" s="43" t="b">
        <v>0</v>
      </c>
      <c r="AQ1699" s="128" t="b">
        <v>0</v>
      </c>
    </row>
    <row r="1700" spans="1:43" x14ac:dyDescent="0.25">
      <c r="A1700" s="39" t="str">
        <f>_xlfn.CONCAT(Table4[[#This Row],[Order]],"-",Table4[[#This Row],[Line]])</f>
        <v>78056-4</v>
      </c>
      <c r="B1700" s="126">
        <v>43483</v>
      </c>
      <c r="C1700" s="127">
        <v>78056</v>
      </c>
      <c r="D1700" s="128" t="s">
        <v>5962</v>
      </c>
      <c r="E1700" s="127">
        <v>4</v>
      </c>
      <c r="F1700" s="127">
        <v>1</v>
      </c>
      <c r="G1700" s="128" t="s">
        <v>42</v>
      </c>
      <c r="H1700" s="127">
        <v>4</v>
      </c>
      <c r="I1700" s="131" t="b">
        <v>0</v>
      </c>
      <c r="J1700" s="132" t="b">
        <v>0</v>
      </c>
      <c r="K1700" s="133" t="s">
        <v>114</v>
      </c>
      <c r="L1700" s="132" t="b">
        <v>0</v>
      </c>
      <c r="M1700" s="132" t="b">
        <v>0</v>
      </c>
      <c r="N1700" s="128" t="b">
        <v>0</v>
      </c>
      <c r="O1700" s="43" t="s">
        <v>114</v>
      </c>
      <c r="P1700" s="132" t="s">
        <v>114</v>
      </c>
      <c r="Q1700" t="s">
        <v>114</v>
      </c>
      <c r="R1700" t="s">
        <v>114</v>
      </c>
      <c r="S1700" t="s">
        <v>114</v>
      </c>
      <c r="T1700" t="s">
        <v>114</v>
      </c>
      <c r="U1700" t="s">
        <v>114</v>
      </c>
      <c r="V1700" t="s">
        <v>114</v>
      </c>
      <c r="W1700" s="126">
        <v>43480</v>
      </c>
      <c r="X1700" s="128" t="s">
        <v>114</v>
      </c>
      <c r="Y1700" s="128"/>
      <c r="Z1700" s="128" t="s">
        <v>77</v>
      </c>
      <c r="AA1700" s="128" t="s">
        <v>114</v>
      </c>
      <c r="AB1700" s="128" t="s">
        <v>74</v>
      </c>
      <c r="AC1700" s="127">
        <v>1</v>
      </c>
      <c r="AD1700" s="128" t="s">
        <v>1088</v>
      </c>
      <c r="AE1700" s="128"/>
      <c r="AF1700" s="126" t="s">
        <v>114</v>
      </c>
      <c r="AG1700" s="127">
        <v>4</v>
      </c>
      <c r="AH1700" s="128" t="s">
        <v>74</v>
      </c>
      <c r="AI1700" s="128" t="s">
        <v>1319</v>
      </c>
      <c r="AJ1700" s="131" t="s">
        <v>114</v>
      </c>
      <c r="AK1700" s="132" t="s">
        <v>114</v>
      </c>
      <c r="AL1700" t="s">
        <v>114</v>
      </c>
      <c r="AM1700" s="43" t="b">
        <v>0</v>
      </c>
      <c r="AN1700" s="128"/>
      <c r="AO1700" s="128"/>
      <c r="AP1700" s="43" t="b">
        <v>0</v>
      </c>
      <c r="AQ1700" s="128" t="b">
        <v>0</v>
      </c>
    </row>
    <row r="1701" spans="1:43" x14ac:dyDescent="0.25">
      <c r="A1701" s="39" t="str">
        <f>_xlfn.CONCAT(Table4[[#This Row],[Order]],"-",Table4[[#This Row],[Line]])</f>
        <v>78066-1</v>
      </c>
      <c r="B1701" s="126">
        <v>43486</v>
      </c>
      <c r="C1701" s="127">
        <v>78066</v>
      </c>
      <c r="D1701" s="128" t="s">
        <v>5309</v>
      </c>
      <c r="E1701" s="127">
        <v>1</v>
      </c>
      <c r="F1701" s="127">
        <v>1</v>
      </c>
      <c r="G1701" s="128" t="s">
        <v>42</v>
      </c>
      <c r="H1701" s="127">
        <v>22</v>
      </c>
      <c r="I1701" s="131" t="b">
        <v>0</v>
      </c>
      <c r="J1701" s="132" t="b">
        <v>0</v>
      </c>
      <c r="K1701" s="133" t="s">
        <v>114</v>
      </c>
      <c r="L1701" s="132" t="b">
        <v>0</v>
      </c>
      <c r="M1701" s="132" t="b">
        <v>0</v>
      </c>
      <c r="N1701" s="128" t="b">
        <v>0</v>
      </c>
      <c r="O1701" s="43" t="s">
        <v>114</v>
      </c>
      <c r="P1701" s="132" t="s">
        <v>114</v>
      </c>
      <c r="Q1701" t="s">
        <v>114</v>
      </c>
      <c r="R1701" t="s">
        <v>114</v>
      </c>
      <c r="S1701" t="s">
        <v>114</v>
      </c>
      <c r="T1701" t="s">
        <v>114</v>
      </c>
      <c r="U1701" t="s">
        <v>114</v>
      </c>
      <c r="V1701" t="s">
        <v>114</v>
      </c>
      <c r="W1701" s="126">
        <v>43481</v>
      </c>
      <c r="X1701" s="128" t="s">
        <v>114</v>
      </c>
      <c r="Y1701" s="128"/>
      <c r="Z1701" s="128" t="s">
        <v>76</v>
      </c>
      <c r="AA1701" s="128" t="s">
        <v>114</v>
      </c>
      <c r="AB1701" s="128" t="s">
        <v>74</v>
      </c>
      <c r="AC1701" s="127">
        <v>1</v>
      </c>
      <c r="AD1701" s="128" t="s">
        <v>1300</v>
      </c>
      <c r="AE1701" s="128"/>
      <c r="AF1701" s="126" t="s">
        <v>114</v>
      </c>
      <c r="AG1701" s="127">
        <v>22</v>
      </c>
      <c r="AH1701" s="128" t="s">
        <v>74</v>
      </c>
      <c r="AI1701" s="128" t="s">
        <v>1324</v>
      </c>
      <c r="AJ1701" s="131" t="s">
        <v>114</v>
      </c>
      <c r="AK1701" s="132" t="s">
        <v>114</v>
      </c>
      <c r="AL1701" t="s">
        <v>114</v>
      </c>
      <c r="AM1701" s="43" t="b">
        <v>0</v>
      </c>
      <c r="AN1701" s="128"/>
      <c r="AO1701" s="128"/>
      <c r="AP1701" s="43" t="b">
        <v>0</v>
      </c>
      <c r="AQ1701" s="128" t="b">
        <v>0</v>
      </c>
    </row>
    <row r="1702" spans="1:43" x14ac:dyDescent="0.25">
      <c r="A1702" s="39" t="str">
        <f>_xlfn.CONCAT(Table4[[#This Row],[Order]],"-",Table4[[#This Row],[Line]])</f>
        <v>78066-2</v>
      </c>
      <c r="B1702" s="126">
        <v>43486</v>
      </c>
      <c r="C1702" s="127">
        <v>78066</v>
      </c>
      <c r="D1702" s="128" t="s">
        <v>5310</v>
      </c>
      <c r="E1702" s="127">
        <v>2</v>
      </c>
      <c r="F1702" s="127">
        <v>1</v>
      </c>
      <c r="G1702" s="128" t="s">
        <v>42</v>
      </c>
      <c r="H1702" s="127">
        <v>2</v>
      </c>
      <c r="I1702" s="131" t="b">
        <v>0</v>
      </c>
      <c r="J1702" s="132" t="b">
        <v>0</v>
      </c>
      <c r="K1702" s="133" t="s">
        <v>114</v>
      </c>
      <c r="L1702" s="132" t="b">
        <v>0</v>
      </c>
      <c r="M1702" s="132" t="b">
        <v>0</v>
      </c>
      <c r="N1702" s="128" t="b">
        <v>0</v>
      </c>
      <c r="O1702" s="43" t="s">
        <v>114</v>
      </c>
      <c r="P1702" s="132" t="s">
        <v>114</v>
      </c>
      <c r="Q1702" t="s">
        <v>114</v>
      </c>
      <c r="R1702" t="s">
        <v>114</v>
      </c>
      <c r="S1702" t="s">
        <v>114</v>
      </c>
      <c r="T1702" t="s">
        <v>114</v>
      </c>
      <c r="U1702" t="s">
        <v>114</v>
      </c>
      <c r="V1702" t="s">
        <v>114</v>
      </c>
      <c r="W1702" s="126">
        <v>43481</v>
      </c>
      <c r="X1702" s="128" t="s">
        <v>114</v>
      </c>
      <c r="Y1702" s="128"/>
      <c r="Z1702" s="128" t="s">
        <v>76</v>
      </c>
      <c r="AA1702" s="128" t="s">
        <v>114</v>
      </c>
      <c r="AB1702" s="128" t="s">
        <v>74</v>
      </c>
      <c r="AC1702" s="127">
        <v>1</v>
      </c>
      <c r="AD1702" s="128" t="s">
        <v>5311</v>
      </c>
      <c r="AE1702" s="128"/>
      <c r="AF1702" s="126" t="s">
        <v>114</v>
      </c>
      <c r="AG1702" s="127">
        <v>2</v>
      </c>
      <c r="AH1702" s="128" t="s">
        <v>74</v>
      </c>
      <c r="AI1702" s="128" t="s">
        <v>1324</v>
      </c>
      <c r="AJ1702" s="131" t="s">
        <v>114</v>
      </c>
      <c r="AK1702" s="132" t="s">
        <v>114</v>
      </c>
      <c r="AL1702" t="s">
        <v>114</v>
      </c>
      <c r="AM1702" s="43" t="b">
        <v>0</v>
      </c>
      <c r="AN1702" s="128"/>
      <c r="AO1702" s="128"/>
      <c r="AP1702" s="43" t="b">
        <v>0</v>
      </c>
      <c r="AQ1702" s="128" t="b">
        <v>0</v>
      </c>
    </row>
    <row r="1703" spans="1:43" x14ac:dyDescent="0.25">
      <c r="A1703" s="39" t="str">
        <f>_xlfn.CONCAT(Table4[[#This Row],[Order]],"-",Table4[[#This Row],[Line]])</f>
        <v>78066-3</v>
      </c>
      <c r="B1703" s="126">
        <v>43486</v>
      </c>
      <c r="C1703" s="127">
        <v>78066</v>
      </c>
      <c r="D1703" s="128" t="s">
        <v>5312</v>
      </c>
      <c r="E1703" s="127">
        <v>3</v>
      </c>
      <c r="F1703" s="127">
        <v>1</v>
      </c>
      <c r="G1703" s="128" t="s">
        <v>42</v>
      </c>
      <c r="H1703" s="127">
        <v>14</v>
      </c>
      <c r="I1703" s="131" t="b">
        <v>0</v>
      </c>
      <c r="J1703" s="132" t="b">
        <v>0</v>
      </c>
      <c r="K1703" s="133" t="s">
        <v>114</v>
      </c>
      <c r="L1703" s="132" t="b">
        <v>0</v>
      </c>
      <c r="M1703" s="132" t="b">
        <v>0</v>
      </c>
      <c r="N1703" s="128" t="b">
        <v>0</v>
      </c>
      <c r="O1703" s="43" t="s">
        <v>114</v>
      </c>
      <c r="P1703" s="132" t="s">
        <v>114</v>
      </c>
      <c r="Q1703" t="s">
        <v>114</v>
      </c>
      <c r="R1703" t="s">
        <v>114</v>
      </c>
      <c r="S1703" t="s">
        <v>114</v>
      </c>
      <c r="T1703" t="s">
        <v>114</v>
      </c>
      <c r="U1703" t="s">
        <v>114</v>
      </c>
      <c r="V1703" t="s">
        <v>114</v>
      </c>
      <c r="W1703" s="126">
        <v>43481</v>
      </c>
      <c r="X1703" s="128" t="s">
        <v>114</v>
      </c>
      <c r="Y1703" s="128"/>
      <c r="Z1703" s="128" t="s">
        <v>76</v>
      </c>
      <c r="AA1703" s="128" t="s">
        <v>114</v>
      </c>
      <c r="AB1703" s="128" t="s">
        <v>74</v>
      </c>
      <c r="AC1703" s="127">
        <v>1</v>
      </c>
      <c r="AD1703" s="128" t="s">
        <v>4252</v>
      </c>
      <c r="AE1703" s="128"/>
      <c r="AF1703" s="126" t="s">
        <v>114</v>
      </c>
      <c r="AG1703" s="127">
        <v>14</v>
      </c>
      <c r="AH1703" s="128" t="s">
        <v>74</v>
      </c>
      <c r="AI1703" s="128" t="s">
        <v>1324</v>
      </c>
      <c r="AJ1703" s="131" t="s">
        <v>114</v>
      </c>
      <c r="AK1703" s="132" t="s">
        <v>114</v>
      </c>
      <c r="AL1703" t="s">
        <v>114</v>
      </c>
      <c r="AM1703" s="43" t="b">
        <v>0</v>
      </c>
      <c r="AN1703" s="128"/>
      <c r="AO1703" s="128"/>
      <c r="AP1703" s="43" t="b">
        <v>0</v>
      </c>
      <c r="AQ1703" s="128" t="b">
        <v>0</v>
      </c>
    </row>
    <row r="1704" spans="1:43" x14ac:dyDescent="0.25">
      <c r="A1704" s="39" t="str">
        <f>_xlfn.CONCAT(Table4[[#This Row],[Order]],"-",Table4[[#This Row],[Line]])</f>
        <v>78066-4</v>
      </c>
      <c r="B1704" s="126">
        <v>43486</v>
      </c>
      <c r="C1704" s="127">
        <v>78066</v>
      </c>
      <c r="D1704" s="128" t="s">
        <v>5313</v>
      </c>
      <c r="E1704" s="127">
        <v>4</v>
      </c>
      <c r="F1704" s="127">
        <v>1</v>
      </c>
      <c r="G1704" s="128" t="s">
        <v>42</v>
      </c>
      <c r="H1704" s="127">
        <v>2</v>
      </c>
      <c r="I1704" s="131" t="b">
        <v>0</v>
      </c>
      <c r="J1704" s="132" t="b">
        <v>0</v>
      </c>
      <c r="K1704" s="133" t="s">
        <v>114</v>
      </c>
      <c r="L1704" s="132" t="b">
        <v>0</v>
      </c>
      <c r="M1704" s="132" t="b">
        <v>0</v>
      </c>
      <c r="N1704" s="128" t="b">
        <v>0</v>
      </c>
      <c r="O1704" s="43" t="s">
        <v>114</v>
      </c>
      <c r="P1704" s="132" t="s">
        <v>114</v>
      </c>
      <c r="Q1704" t="s">
        <v>114</v>
      </c>
      <c r="R1704" t="s">
        <v>114</v>
      </c>
      <c r="S1704" t="s">
        <v>114</v>
      </c>
      <c r="T1704" t="s">
        <v>114</v>
      </c>
      <c r="U1704" t="s">
        <v>114</v>
      </c>
      <c r="V1704" t="s">
        <v>114</v>
      </c>
      <c r="W1704" s="126">
        <v>43481</v>
      </c>
      <c r="X1704" s="128" t="s">
        <v>114</v>
      </c>
      <c r="Y1704" s="128"/>
      <c r="Z1704" s="128" t="s">
        <v>76</v>
      </c>
      <c r="AA1704" s="128" t="s">
        <v>114</v>
      </c>
      <c r="AB1704" s="128" t="s">
        <v>74</v>
      </c>
      <c r="AC1704" s="127">
        <v>1</v>
      </c>
      <c r="AD1704" s="128" t="s">
        <v>5314</v>
      </c>
      <c r="AE1704" s="128"/>
      <c r="AF1704" s="126" t="s">
        <v>114</v>
      </c>
      <c r="AG1704" s="127">
        <v>2</v>
      </c>
      <c r="AH1704" s="128" t="s">
        <v>74</v>
      </c>
      <c r="AI1704" s="128" t="s">
        <v>1324</v>
      </c>
      <c r="AJ1704" s="131" t="s">
        <v>114</v>
      </c>
      <c r="AK1704" s="132" t="s">
        <v>114</v>
      </c>
      <c r="AL1704" t="s">
        <v>114</v>
      </c>
      <c r="AM1704" s="43" t="b">
        <v>0</v>
      </c>
      <c r="AN1704" s="128"/>
      <c r="AO1704" s="128"/>
      <c r="AP1704" s="43" t="b">
        <v>0</v>
      </c>
      <c r="AQ1704" s="128" t="b">
        <v>0</v>
      </c>
    </row>
    <row r="1705" spans="1:43" x14ac:dyDescent="0.25">
      <c r="A1705" s="39" t="str">
        <f>_xlfn.CONCAT(Table4[[#This Row],[Order]],"-",Table4[[#This Row],[Line]])</f>
        <v>78066-5</v>
      </c>
      <c r="B1705" s="126">
        <v>43486</v>
      </c>
      <c r="C1705" s="127">
        <v>78066</v>
      </c>
      <c r="D1705" s="128" t="s">
        <v>5315</v>
      </c>
      <c r="E1705" s="127">
        <v>5</v>
      </c>
      <c r="F1705" s="127">
        <v>1</v>
      </c>
      <c r="G1705" s="128" t="s">
        <v>42</v>
      </c>
      <c r="H1705" s="127">
        <v>5</v>
      </c>
      <c r="I1705" s="131" t="b">
        <v>0</v>
      </c>
      <c r="J1705" s="132" t="b">
        <v>0</v>
      </c>
      <c r="K1705" s="133" t="s">
        <v>114</v>
      </c>
      <c r="L1705" s="132" t="b">
        <v>0</v>
      </c>
      <c r="M1705" s="132" t="b">
        <v>0</v>
      </c>
      <c r="N1705" s="128" t="b">
        <v>0</v>
      </c>
      <c r="O1705" s="43" t="s">
        <v>114</v>
      </c>
      <c r="P1705" s="132" t="s">
        <v>114</v>
      </c>
      <c r="Q1705" t="s">
        <v>114</v>
      </c>
      <c r="R1705" t="s">
        <v>114</v>
      </c>
      <c r="S1705" t="s">
        <v>114</v>
      </c>
      <c r="T1705" t="s">
        <v>114</v>
      </c>
      <c r="U1705" t="s">
        <v>114</v>
      </c>
      <c r="V1705" t="s">
        <v>114</v>
      </c>
      <c r="W1705" s="126">
        <v>43481</v>
      </c>
      <c r="X1705" s="128" t="s">
        <v>114</v>
      </c>
      <c r="Y1705" s="128"/>
      <c r="Z1705" s="128" t="s">
        <v>3987</v>
      </c>
      <c r="AA1705" s="128" t="s">
        <v>114</v>
      </c>
      <c r="AB1705" s="128" t="s">
        <v>74</v>
      </c>
      <c r="AC1705" s="127">
        <v>1</v>
      </c>
      <c r="AD1705" s="128" t="s">
        <v>5316</v>
      </c>
      <c r="AE1705" s="128"/>
      <c r="AF1705" s="126" t="s">
        <v>114</v>
      </c>
      <c r="AG1705" s="127">
        <v>5</v>
      </c>
      <c r="AH1705" s="128" t="s">
        <v>74</v>
      </c>
      <c r="AI1705" s="128" t="s">
        <v>1324</v>
      </c>
      <c r="AJ1705" s="131" t="s">
        <v>114</v>
      </c>
      <c r="AK1705" s="132" t="s">
        <v>114</v>
      </c>
      <c r="AL1705" t="s">
        <v>114</v>
      </c>
      <c r="AM1705" s="43" t="b">
        <v>0</v>
      </c>
      <c r="AN1705" s="128"/>
      <c r="AO1705" s="128"/>
      <c r="AP1705" s="43" t="b">
        <v>0</v>
      </c>
      <c r="AQ1705" s="128" t="b">
        <v>0</v>
      </c>
    </row>
    <row r="1706" spans="1:43" x14ac:dyDescent="0.25">
      <c r="A1706" s="39" t="str">
        <f>_xlfn.CONCAT(Table4[[#This Row],[Order]],"-",Table4[[#This Row],[Line]])</f>
        <v>78078-1</v>
      </c>
      <c r="B1706" s="126">
        <v>43483</v>
      </c>
      <c r="C1706" s="127">
        <v>78078</v>
      </c>
      <c r="D1706" s="128" t="s">
        <v>4406</v>
      </c>
      <c r="E1706" s="127">
        <v>1</v>
      </c>
      <c r="F1706" s="127">
        <v>1</v>
      </c>
      <c r="G1706" s="128" t="s">
        <v>42</v>
      </c>
      <c r="H1706" s="127">
        <v>3</v>
      </c>
      <c r="I1706" s="131" t="b">
        <v>0</v>
      </c>
      <c r="J1706" s="132" t="b">
        <v>0</v>
      </c>
      <c r="K1706" s="133" t="s">
        <v>114</v>
      </c>
      <c r="L1706" s="132" t="b">
        <v>0</v>
      </c>
      <c r="M1706" s="132" t="b">
        <v>0</v>
      </c>
      <c r="N1706" s="128" t="b">
        <v>0</v>
      </c>
      <c r="O1706" s="43" t="s">
        <v>114</v>
      </c>
      <c r="P1706" s="132" t="s">
        <v>114</v>
      </c>
      <c r="Q1706" t="s">
        <v>114</v>
      </c>
      <c r="R1706" t="s">
        <v>114</v>
      </c>
      <c r="S1706" t="s">
        <v>114</v>
      </c>
      <c r="T1706" t="s">
        <v>114</v>
      </c>
      <c r="U1706" t="s">
        <v>114</v>
      </c>
      <c r="V1706" t="s">
        <v>114</v>
      </c>
      <c r="W1706" s="126">
        <v>43480</v>
      </c>
      <c r="X1706" s="128" t="s">
        <v>114</v>
      </c>
      <c r="Y1706" s="128"/>
      <c r="Z1706" s="128" t="s">
        <v>76</v>
      </c>
      <c r="AA1706" s="128" t="s">
        <v>114</v>
      </c>
      <c r="AB1706" s="128" t="s">
        <v>74</v>
      </c>
      <c r="AC1706" s="127">
        <v>12</v>
      </c>
      <c r="AD1706" s="128" t="s">
        <v>798</v>
      </c>
      <c r="AE1706" s="128"/>
      <c r="AF1706" s="126" t="s">
        <v>114</v>
      </c>
      <c r="AG1706" s="127">
        <v>3</v>
      </c>
      <c r="AH1706" s="128" t="s">
        <v>74</v>
      </c>
      <c r="AI1706" s="128" t="s">
        <v>1319</v>
      </c>
      <c r="AJ1706" s="131" t="s">
        <v>114</v>
      </c>
      <c r="AK1706" s="132" t="s">
        <v>114</v>
      </c>
      <c r="AL1706" t="s">
        <v>114</v>
      </c>
      <c r="AM1706" s="43" t="b">
        <v>0</v>
      </c>
      <c r="AN1706" s="128"/>
      <c r="AO1706" s="128"/>
      <c r="AP1706" s="43" t="b">
        <v>0</v>
      </c>
      <c r="AQ1706" s="128" t="b">
        <v>0</v>
      </c>
    </row>
    <row r="1707" spans="1:43" x14ac:dyDescent="0.25">
      <c r="A1707" s="39" t="str">
        <f>_xlfn.CONCAT(Table4[[#This Row],[Order]],"-",Table4[[#This Row],[Line]])</f>
        <v>78078-2</v>
      </c>
      <c r="B1707" s="126">
        <v>43483</v>
      </c>
      <c r="C1707" s="127">
        <v>78078</v>
      </c>
      <c r="D1707" s="128" t="s">
        <v>4408</v>
      </c>
      <c r="E1707" s="127">
        <v>2</v>
      </c>
      <c r="F1707" s="127">
        <v>1</v>
      </c>
      <c r="G1707" s="128" t="s">
        <v>42</v>
      </c>
      <c r="H1707" s="127">
        <v>3</v>
      </c>
      <c r="I1707" s="131" t="b">
        <v>0</v>
      </c>
      <c r="J1707" s="132" t="b">
        <v>0</v>
      </c>
      <c r="K1707" s="133" t="s">
        <v>114</v>
      </c>
      <c r="L1707" s="132" t="b">
        <v>0</v>
      </c>
      <c r="M1707" s="132" t="b">
        <v>0</v>
      </c>
      <c r="N1707" s="128" t="b">
        <v>0</v>
      </c>
      <c r="O1707" s="43" t="s">
        <v>114</v>
      </c>
      <c r="P1707" s="132" t="s">
        <v>114</v>
      </c>
      <c r="Q1707" t="s">
        <v>114</v>
      </c>
      <c r="R1707" t="s">
        <v>114</v>
      </c>
      <c r="S1707" t="s">
        <v>114</v>
      </c>
      <c r="T1707" t="s">
        <v>114</v>
      </c>
      <c r="U1707" t="s">
        <v>114</v>
      </c>
      <c r="V1707" t="s">
        <v>114</v>
      </c>
      <c r="W1707" s="126">
        <v>43480</v>
      </c>
      <c r="X1707" s="128" t="s">
        <v>114</v>
      </c>
      <c r="Y1707" s="128"/>
      <c r="Z1707" s="128" t="s">
        <v>76</v>
      </c>
      <c r="AA1707" s="128" t="s">
        <v>114</v>
      </c>
      <c r="AB1707" s="128" t="s">
        <v>74</v>
      </c>
      <c r="AC1707" s="127">
        <v>12</v>
      </c>
      <c r="AD1707" s="128" t="s">
        <v>4407</v>
      </c>
      <c r="AE1707" s="128"/>
      <c r="AF1707" s="126" t="s">
        <v>114</v>
      </c>
      <c r="AG1707" s="127">
        <v>3</v>
      </c>
      <c r="AH1707" s="128" t="s">
        <v>74</v>
      </c>
      <c r="AI1707" s="128" t="s">
        <v>1319</v>
      </c>
      <c r="AJ1707" s="131" t="s">
        <v>114</v>
      </c>
      <c r="AK1707" s="132" t="s">
        <v>114</v>
      </c>
      <c r="AL1707" t="s">
        <v>114</v>
      </c>
      <c r="AM1707" s="43" t="b">
        <v>0</v>
      </c>
      <c r="AN1707" s="128"/>
      <c r="AO1707" s="128"/>
      <c r="AP1707" s="43" t="b">
        <v>0</v>
      </c>
      <c r="AQ1707" s="128" t="b">
        <v>0</v>
      </c>
    </row>
    <row r="1708" spans="1:43" x14ac:dyDescent="0.25">
      <c r="A1708" s="39" t="str">
        <f>_xlfn.CONCAT(Table4[[#This Row],[Order]],"-",Table4[[#This Row],[Line]])</f>
        <v>78097-1</v>
      </c>
      <c r="B1708" s="126">
        <v>43474</v>
      </c>
      <c r="C1708" s="127">
        <v>78097</v>
      </c>
      <c r="D1708" s="128" t="s">
        <v>5247</v>
      </c>
      <c r="E1708" s="127">
        <v>1</v>
      </c>
      <c r="F1708" s="127">
        <v>1</v>
      </c>
      <c r="G1708" s="128" t="s">
        <v>165</v>
      </c>
      <c r="H1708" s="127">
        <v>2</v>
      </c>
      <c r="I1708" s="131" t="b">
        <v>1</v>
      </c>
      <c r="J1708" s="132" t="b">
        <v>0</v>
      </c>
      <c r="K1708" s="133" t="s">
        <v>114</v>
      </c>
      <c r="L1708" s="132" t="b">
        <v>0</v>
      </c>
      <c r="M1708" s="132" t="b">
        <v>0</v>
      </c>
      <c r="N1708" s="128" t="b">
        <v>0</v>
      </c>
      <c r="O1708" s="43" t="s">
        <v>114</v>
      </c>
      <c r="P1708" s="132" t="s">
        <v>114</v>
      </c>
      <c r="Q1708" t="s">
        <v>114</v>
      </c>
      <c r="R1708" t="s">
        <v>114</v>
      </c>
      <c r="S1708" t="s">
        <v>114</v>
      </c>
      <c r="T1708" t="s">
        <v>114</v>
      </c>
      <c r="U1708" t="s">
        <v>114</v>
      </c>
      <c r="V1708" t="s">
        <v>114</v>
      </c>
      <c r="W1708" s="126">
        <v>43469</v>
      </c>
      <c r="X1708" s="128" t="s">
        <v>151</v>
      </c>
      <c r="Y1708" s="128"/>
      <c r="Z1708" s="128" t="s">
        <v>5248</v>
      </c>
      <c r="AA1708" s="128" t="s">
        <v>114</v>
      </c>
      <c r="AB1708" s="128" t="s">
        <v>74</v>
      </c>
      <c r="AC1708" s="127">
        <v>12</v>
      </c>
      <c r="AD1708" s="128" t="s">
        <v>5249</v>
      </c>
      <c r="AE1708" s="128"/>
      <c r="AF1708" s="126" t="s">
        <v>114</v>
      </c>
      <c r="AG1708" s="127">
        <v>2</v>
      </c>
      <c r="AH1708" s="128" t="s">
        <v>74</v>
      </c>
      <c r="AI1708" s="128" t="s">
        <v>1324</v>
      </c>
      <c r="AJ1708" s="131" t="s">
        <v>114</v>
      </c>
      <c r="AK1708" s="132" t="s">
        <v>114</v>
      </c>
      <c r="AL1708" t="s">
        <v>114</v>
      </c>
      <c r="AM1708" s="43" t="b">
        <v>0</v>
      </c>
      <c r="AN1708" s="128"/>
      <c r="AO1708" s="128"/>
      <c r="AP1708" s="43" t="b">
        <v>0</v>
      </c>
      <c r="AQ1708" s="128" t="b">
        <v>0</v>
      </c>
    </row>
    <row r="1709" spans="1:43" x14ac:dyDescent="0.25">
      <c r="A1709" s="39" t="str">
        <f>_xlfn.CONCAT(Table4[[#This Row],[Order]],"-",Table4[[#This Row],[Line]])</f>
        <v>78107-1</v>
      </c>
      <c r="B1709" s="126">
        <v>43481</v>
      </c>
      <c r="C1709" s="127">
        <v>78107</v>
      </c>
      <c r="D1709" s="128" t="s">
        <v>4364</v>
      </c>
      <c r="E1709" s="127">
        <v>1</v>
      </c>
      <c r="F1709" s="127">
        <v>1</v>
      </c>
      <c r="G1709" s="128" t="s">
        <v>42</v>
      </c>
      <c r="H1709" s="127">
        <v>36</v>
      </c>
      <c r="I1709" s="131" t="b">
        <v>0</v>
      </c>
      <c r="J1709" s="132" t="b">
        <v>0</v>
      </c>
      <c r="K1709" s="133" t="s">
        <v>114</v>
      </c>
      <c r="L1709" s="132" t="b">
        <v>0</v>
      </c>
      <c r="M1709" s="132" t="b">
        <v>0</v>
      </c>
      <c r="N1709" s="128" t="b">
        <v>0</v>
      </c>
      <c r="O1709" s="43" t="s">
        <v>114</v>
      </c>
      <c r="P1709" s="132" t="s">
        <v>114</v>
      </c>
      <c r="Q1709" t="s">
        <v>114</v>
      </c>
      <c r="R1709" t="s">
        <v>114</v>
      </c>
      <c r="S1709" t="s">
        <v>114</v>
      </c>
      <c r="T1709" t="s">
        <v>114</v>
      </c>
      <c r="U1709" t="s">
        <v>114</v>
      </c>
      <c r="V1709" t="s">
        <v>114</v>
      </c>
      <c r="W1709" s="126">
        <v>43476</v>
      </c>
      <c r="X1709" s="128" t="s">
        <v>114</v>
      </c>
      <c r="Y1709" s="128"/>
      <c r="Z1709" s="128" t="s">
        <v>5195</v>
      </c>
      <c r="AA1709" s="128" t="s">
        <v>114</v>
      </c>
      <c r="AB1709" s="128" t="s">
        <v>74</v>
      </c>
      <c r="AC1709" s="127">
        <v>10</v>
      </c>
      <c r="AD1709" s="128" t="s">
        <v>4363</v>
      </c>
      <c r="AE1709" s="128"/>
      <c r="AF1709" s="126" t="s">
        <v>114</v>
      </c>
      <c r="AG1709" s="127">
        <v>36</v>
      </c>
      <c r="AH1709" s="128" t="s">
        <v>74</v>
      </c>
      <c r="AI1709" s="128" t="s">
        <v>3830</v>
      </c>
      <c r="AJ1709" s="131" t="s">
        <v>114</v>
      </c>
      <c r="AK1709" s="132" t="s">
        <v>114</v>
      </c>
      <c r="AL1709" t="s">
        <v>114</v>
      </c>
      <c r="AM1709" s="43" t="b">
        <v>0</v>
      </c>
      <c r="AN1709" s="128"/>
      <c r="AO1709" s="128"/>
      <c r="AP1709" s="43" t="b">
        <v>0</v>
      </c>
      <c r="AQ1709" s="128" t="b">
        <v>0</v>
      </c>
    </row>
    <row r="1710" spans="1:43" x14ac:dyDescent="0.25">
      <c r="A1710" s="39" t="str">
        <f>_xlfn.CONCAT(Table4[[#This Row],[Order]],"-",Table4[[#This Row],[Line]])</f>
        <v>78107-2</v>
      </c>
      <c r="B1710" s="126">
        <v>43481</v>
      </c>
      <c r="C1710" s="127">
        <v>78107</v>
      </c>
      <c r="D1710" s="128" t="s">
        <v>4366</v>
      </c>
      <c r="E1710" s="127">
        <v>2</v>
      </c>
      <c r="F1710" s="127">
        <v>1</v>
      </c>
      <c r="G1710" s="128" t="s">
        <v>42</v>
      </c>
      <c r="H1710" s="127">
        <v>2</v>
      </c>
      <c r="I1710" s="131" t="b">
        <v>0</v>
      </c>
      <c r="J1710" s="132" t="b">
        <v>0</v>
      </c>
      <c r="K1710" s="133" t="s">
        <v>114</v>
      </c>
      <c r="L1710" s="132" t="b">
        <v>0</v>
      </c>
      <c r="M1710" s="132" t="b">
        <v>0</v>
      </c>
      <c r="N1710" s="128" t="b">
        <v>0</v>
      </c>
      <c r="O1710" s="43" t="s">
        <v>114</v>
      </c>
      <c r="P1710" s="132" t="s">
        <v>114</v>
      </c>
      <c r="Q1710" t="s">
        <v>114</v>
      </c>
      <c r="R1710" t="s">
        <v>114</v>
      </c>
      <c r="S1710" t="s">
        <v>114</v>
      </c>
      <c r="T1710" t="s">
        <v>114</v>
      </c>
      <c r="U1710" t="s">
        <v>114</v>
      </c>
      <c r="V1710" t="s">
        <v>114</v>
      </c>
      <c r="W1710" s="126">
        <v>43476</v>
      </c>
      <c r="X1710" s="128" t="s">
        <v>114</v>
      </c>
      <c r="Y1710" s="128"/>
      <c r="Z1710" s="128" t="s">
        <v>5196</v>
      </c>
      <c r="AA1710" s="128" t="s">
        <v>114</v>
      </c>
      <c r="AB1710" s="128" t="s">
        <v>74</v>
      </c>
      <c r="AC1710" s="127">
        <v>10</v>
      </c>
      <c r="AD1710" s="128" t="s">
        <v>4365</v>
      </c>
      <c r="AE1710" s="128"/>
      <c r="AF1710" s="126" t="s">
        <v>114</v>
      </c>
      <c r="AG1710" s="127">
        <v>2</v>
      </c>
      <c r="AH1710" s="128" t="s">
        <v>74</v>
      </c>
      <c r="AI1710" s="128" t="s">
        <v>3830</v>
      </c>
      <c r="AJ1710" s="131" t="s">
        <v>114</v>
      </c>
      <c r="AK1710" s="132" t="s">
        <v>114</v>
      </c>
      <c r="AL1710" t="s">
        <v>114</v>
      </c>
      <c r="AM1710" s="43" t="b">
        <v>0</v>
      </c>
      <c r="AN1710" s="128"/>
      <c r="AO1710" s="128"/>
      <c r="AP1710" s="43" t="b">
        <v>0</v>
      </c>
      <c r="AQ1710" s="128" t="b">
        <v>0</v>
      </c>
    </row>
    <row r="1711" spans="1:43" x14ac:dyDescent="0.25">
      <c r="A1711" s="39" t="str">
        <f>_xlfn.CONCAT(Table4[[#This Row],[Order]],"-",Table4[[#This Row],[Line]])</f>
        <v>78114-1</v>
      </c>
      <c r="B1711" s="126">
        <v>43467</v>
      </c>
      <c r="C1711" s="127">
        <v>78114</v>
      </c>
      <c r="D1711" s="128" t="s">
        <v>4266</v>
      </c>
      <c r="E1711" s="127">
        <v>1</v>
      </c>
      <c r="F1711" s="127">
        <v>1</v>
      </c>
      <c r="G1711" s="128" t="s">
        <v>29</v>
      </c>
      <c r="H1711" s="127">
        <v>1</v>
      </c>
      <c r="I1711" s="131" t="b">
        <v>1</v>
      </c>
      <c r="J1711" s="132" t="b">
        <v>1</v>
      </c>
      <c r="K1711" s="133" t="s">
        <v>135</v>
      </c>
      <c r="L1711" s="132" t="b">
        <v>1</v>
      </c>
      <c r="M1711" s="132" t="b">
        <v>1</v>
      </c>
      <c r="N1711" s="128" t="b">
        <v>1</v>
      </c>
      <c r="O1711" s="43" t="s">
        <v>114</v>
      </c>
      <c r="P1711" s="132" t="s">
        <v>138</v>
      </c>
      <c r="Q1711" t="s">
        <v>114</v>
      </c>
      <c r="R1711" t="s">
        <v>114</v>
      </c>
      <c r="S1711" t="s">
        <v>114</v>
      </c>
      <c r="T1711" t="s">
        <v>114</v>
      </c>
      <c r="U1711" t="s">
        <v>114</v>
      </c>
      <c r="V1711" t="s">
        <v>114</v>
      </c>
      <c r="W1711" s="126">
        <v>43461</v>
      </c>
      <c r="X1711" s="128" t="s">
        <v>114</v>
      </c>
      <c r="Y1711" s="128" t="s">
        <v>5963</v>
      </c>
      <c r="Z1711" s="128" t="s">
        <v>195</v>
      </c>
      <c r="AA1711" s="128" t="s">
        <v>114</v>
      </c>
      <c r="AB1711" s="128" t="s">
        <v>2562</v>
      </c>
      <c r="AC1711" s="127">
        <v>12</v>
      </c>
      <c r="AD1711" s="128" t="s">
        <v>4265</v>
      </c>
      <c r="AE1711" s="128">
        <v>43465</v>
      </c>
      <c r="AF1711" s="126" t="s">
        <v>114</v>
      </c>
      <c r="AG1711" s="127">
        <v>1</v>
      </c>
      <c r="AH1711" s="128" t="s">
        <v>180</v>
      </c>
      <c r="AI1711" s="128" t="s">
        <v>1328</v>
      </c>
      <c r="AJ1711" s="131" t="s">
        <v>114</v>
      </c>
      <c r="AK1711" s="132" t="s">
        <v>114</v>
      </c>
      <c r="AL1711" t="s">
        <v>114</v>
      </c>
      <c r="AM1711" s="43" t="b">
        <v>1</v>
      </c>
      <c r="AN1711" s="128">
        <v>43465.605196990698</v>
      </c>
      <c r="AO1711" s="128"/>
      <c r="AP1711" s="43" t="b">
        <v>0</v>
      </c>
      <c r="AQ1711" s="128" t="b">
        <v>0</v>
      </c>
    </row>
    <row r="1712" spans="1:43" x14ac:dyDescent="0.25">
      <c r="A1712" s="39" t="str">
        <f>_xlfn.CONCAT(Table4[[#This Row],[Order]],"-",Table4[[#This Row],[Line]])</f>
        <v>78116-2</v>
      </c>
      <c r="B1712" s="126">
        <v>43475</v>
      </c>
      <c r="C1712" s="127">
        <v>78116</v>
      </c>
      <c r="D1712" s="128" t="s">
        <v>5252</v>
      </c>
      <c r="E1712" s="127">
        <v>2</v>
      </c>
      <c r="F1712" s="127">
        <v>1</v>
      </c>
      <c r="G1712" s="128" t="s">
        <v>165</v>
      </c>
      <c r="H1712" s="127">
        <v>3</v>
      </c>
      <c r="I1712" s="131" t="b">
        <v>1</v>
      </c>
      <c r="J1712" s="132" t="b">
        <v>0</v>
      </c>
      <c r="K1712" s="133" t="s">
        <v>114</v>
      </c>
      <c r="L1712" s="132" t="b">
        <v>0</v>
      </c>
      <c r="M1712" s="132" t="b">
        <v>0</v>
      </c>
      <c r="N1712" s="128" t="b">
        <v>0</v>
      </c>
      <c r="O1712" s="43" t="s">
        <v>114</v>
      </c>
      <c r="P1712" s="132" t="s">
        <v>114</v>
      </c>
      <c r="Q1712" t="s">
        <v>114</v>
      </c>
      <c r="R1712" t="s">
        <v>114</v>
      </c>
      <c r="S1712" t="s">
        <v>114</v>
      </c>
      <c r="T1712" t="s">
        <v>114</v>
      </c>
      <c r="U1712" t="s">
        <v>114</v>
      </c>
      <c r="V1712" t="s">
        <v>114</v>
      </c>
      <c r="W1712" s="126">
        <v>43472</v>
      </c>
      <c r="X1712" s="128" t="s">
        <v>114</v>
      </c>
      <c r="Y1712" s="128"/>
      <c r="Z1712" s="128" t="s">
        <v>5253</v>
      </c>
      <c r="AA1712" s="128" t="s">
        <v>114</v>
      </c>
      <c r="AB1712" s="128" t="s">
        <v>112</v>
      </c>
      <c r="AC1712" s="127">
        <v>10</v>
      </c>
      <c r="AD1712" s="128" t="s">
        <v>4048</v>
      </c>
      <c r="AE1712" s="128"/>
      <c r="AF1712" s="126" t="s">
        <v>114</v>
      </c>
      <c r="AG1712" s="127">
        <v>12</v>
      </c>
      <c r="AH1712" s="128" t="s">
        <v>74</v>
      </c>
      <c r="AI1712" s="128" t="s">
        <v>1334</v>
      </c>
      <c r="AJ1712" s="131" t="s">
        <v>114</v>
      </c>
      <c r="AK1712" s="132" t="s">
        <v>114</v>
      </c>
      <c r="AL1712" t="s">
        <v>114</v>
      </c>
      <c r="AM1712" s="43" t="b">
        <v>0</v>
      </c>
      <c r="AN1712" s="128"/>
      <c r="AO1712" s="128"/>
      <c r="AP1712" s="43" t="b">
        <v>0</v>
      </c>
      <c r="AQ1712" s="128" t="b">
        <v>0</v>
      </c>
    </row>
    <row r="1713" spans="1:43" x14ac:dyDescent="0.25">
      <c r="A1713" s="39" t="str">
        <f>_xlfn.CONCAT(Table4[[#This Row],[Order]],"-",Table4[[#This Row],[Line]])</f>
        <v>78116-3</v>
      </c>
      <c r="B1713" s="126">
        <v>43475</v>
      </c>
      <c r="C1713" s="127">
        <v>78116</v>
      </c>
      <c r="D1713" s="128" t="s">
        <v>5254</v>
      </c>
      <c r="E1713" s="127">
        <v>3</v>
      </c>
      <c r="F1713" s="127">
        <v>1</v>
      </c>
      <c r="G1713" s="128" t="s">
        <v>165</v>
      </c>
      <c r="H1713" s="127">
        <v>1</v>
      </c>
      <c r="I1713" s="131" t="b">
        <v>1</v>
      </c>
      <c r="J1713" s="132" t="b">
        <v>0</v>
      </c>
      <c r="K1713" s="133" t="s">
        <v>114</v>
      </c>
      <c r="L1713" s="132" t="b">
        <v>0</v>
      </c>
      <c r="M1713" s="132" t="b">
        <v>0</v>
      </c>
      <c r="N1713" s="128" t="b">
        <v>0</v>
      </c>
      <c r="O1713" s="43" t="s">
        <v>114</v>
      </c>
      <c r="P1713" s="132" t="s">
        <v>114</v>
      </c>
      <c r="Q1713" t="s">
        <v>114</v>
      </c>
      <c r="R1713" t="s">
        <v>114</v>
      </c>
      <c r="S1713" t="s">
        <v>114</v>
      </c>
      <c r="T1713" t="s">
        <v>114</v>
      </c>
      <c r="U1713" t="s">
        <v>114</v>
      </c>
      <c r="V1713" t="s">
        <v>114</v>
      </c>
      <c r="W1713" s="126">
        <v>43472</v>
      </c>
      <c r="X1713" s="128" t="s">
        <v>114</v>
      </c>
      <c r="Y1713" s="128"/>
      <c r="Z1713" s="128" t="s">
        <v>5255</v>
      </c>
      <c r="AA1713" s="128" t="s">
        <v>114</v>
      </c>
      <c r="AB1713" s="128" t="s">
        <v>112</v>
      </c>
      <c r="AC1713" s="127">
        <v>10</v>
      </c>
      <c r="AD1713" s="128" t="s">
        <v>5256</v>
      </c>
      <c r="AE1713" s="128"/>
      <c r="AF1713" s="126" t="s">
        <v>114</v>
      </c>
      <c r="AG1713" s="127">
        <v>3</v>
      </c>
      <c r="AH1713" s="128" t="s">
        <v>74</v>
      </c>
      <c r="AI1713" s="128" t="s">
        <v>1334</v>
      </c>
      <c r="AJ1713" s="131" t="s">
        <v>114</v>
      </c>
      <c r="AK1713" s="132" t="s">
        <v>114</v>
      </c>
      <c r="AL1713" t="s">
        <v>114</v>
      </c>
      <c r="AM1713" s="43" t="b">
        <v>0</v>
      </c>
      <c r="AN1713" s="128"/>
      <c r="AO1713" s="128"/>
      <c r="AP1713" s="43" t="b">
        <v>0</v>
      </c>
      <c r="AQ1713" s="128" t="b">
        <v>0</v>
      </c>
    </row>
    <row r="1714" spans="1:43" x14ac:dyDescent="0.25">
      <c r="A1714" s="39" t="str">
        <f>_xlfn.CONCAT(Table4[[#This Row],[Order]],"-",Table4[[#This Row],[Line]])</f>
        <v>78117-1</v>
      </c>
      <c r="B1714" s="126">
        <v>43475</v>
      </c>
      <c r="C1714" s="127">
        <v>78117</v>
      </c>
      <c r="D1714" s="128" t="s">
        <v>4205</v>
      </c>
      <c r="E1714" s="127">
        <v>1</v>
      </c>
      <c r="F1714" s="127">
        <v>1</v>
      </c>
      <c r="G1714" s="128" t="s">
        <v>42</v>
      </c>
      <c r="H1714" s="127">
        <v>7</v>
      </c>
      <c r="I1714" s="131" t="b">
        <v>0</v>
      </c>
      <c r="J1714" s="132" t="b">
        <v>0</v>
      </c>
      <c r="K1714" s="133" t="s">
        <v>114</v>
      </c>
      <c r="L1714" s="132" t="b">
        <v>0</v>
      </c>
      <c r="M1714" s="132" t="b">
        <v>0</v>
      </c>
      <c r="N1714" s="128" t="b">
        <v>0</v>
      </c>
      <c r="O1714" s="43" t="s">
        <v>114</v>
      </c>
      <c r="P1714" s="132" t="s">
        <v>114</v>
      </c>
      <c r="Q1714" t="s">
        <v>114</v>
      </c>
      <c r="R1714" t="s">
        <v>114</v>
      </c>
      <c r="S1714" t="s">
        <v>114</v>
      </c>
      <c r="T1714" t="s">
        <v>114</v>
      </c>
      <c r="U1714" t="s">
        <v>114</v>
      </c>
      <c r="V1714" t="s">
        <v>114</v>
      </c>
      <c r="W1714" s="126">
        <v>43472</v>
      </c>
      <c r="X1714" s="128" t="s">
        <v>114</v>
      </c>
      <c r="Y1714" s="128"/>
      <c r="Z1714" s="128" t="s">
        <v>3521</v>
      </c>
      <c r="AA1714" s="128" t="s">
        <v>114</v>
      </c>
      <c r="AB1714" s="128" t="s">
        <v>74</v>
      </c>
      <c r="AC1714" s="127">
        <v>10</v>
      </c>
      <c r="AD1714" s="128" t="s">
        <v>4204</v>
      </c>
      <c r="AE1714" s="128"/>
      <c r="AF1714" s="126" t="s">
        <v>114</v>
      </c>
      <c r="AG1714" s="127">
        <v>7</v>
      </c>
      <c r="AH1714" s="128" t="s">
        <v>74</v>
      </c>
      <c r="AI1714" s="128" t="s">
        <v>1331</v>
      </c>
      <c r="AJ1714" s="131" t="s">
        <v>114</v>
      </c>
      <c r="AK1714" s="132" t="s">
        <v>114</v>
      </c>
      <c r="AL1714" t="s">
        <v>114</v>
      </c>
      <c r="AM1714" s="43" t="b">
        <v>0</v>
      </c>
      <c r="AN1714" s="128"/>
      <c r="AO1714" s="128"/>
      <c r="AP1714" s="43" t="b">
        <v>0</v>
      </c>
      <c r="AQ1714" s="128" t="b">
        <v>0</v>
      </c>
    </row>
    <row r="1715" spans="1:43" x14ac:dyDescent="0.25">
      <c r="A1715" s="39" t="str">
        <f>_xlfn.CONCAT(Table4[[#This Row],[Order]],"-",Table4[[#This Row],[Line]])</f>
        <v>78117-2</v>
      </c>
      <c r="B1715" s="126">
        <v>43475</v>
      </c>
      <c r="C1715" s="127">
        <v>78117</v>
      </c>
      <c r="D1715" s="128" t="s">
        <v>4207</v>
      </c>
      <c r="E1715" s="127">
        <v>2</v>
      </c>
      <c r="F1715" s="127">
        <v>1</v>
      </c>
      <c r="G1715" s="128" t="s">
        <v>42</v>
      </c>
      <c r="H1715" s="127">
        <v>4</v>
      </c>
      <c r="I1715" s="131" t="b">
        <v>0</v>
      </c>
      <c r="J1715" s="132" t="b">
        <v>0</v>
      </c>
      <c r="K1715" s="133" t="s">
        <v>114</v>
      </c>
      <c r="L1715" s="132" t="b">
        <v>0</v>
      </c>
      <c r="M1715" s="132" t="b">
        <v>0</v>
      </c>
      <c r="N1715" s="128" t="b">
        <v>0</v>
      </c>
      <c r="O1715" s="43" t="s">
        <v>114</v>
      </c>
      <c r="P1715" s="132" t="s">
        <v>114</v>
      </c>
      <c r="Q1715" t="s">
        <v>114</v>
      </c>
      <c r="R1715" t="s">
        <v>114</v>
      </c>
      <c r="S1715" t="s">
        <v>114</v>
      </c>
      <c r="T1715" t="s">
        <v>114</v>
      </c>
      <c r="U1715" t="s">
        <v>114</v>
      </c>
      <c r="V1715" t="s">
        <v>114</v>
      </c>
      <c r="W1715" s="126">
        <v>43472</v>
      </c>
      <c r="X1715" s="128" t="s">
        <v>114</v>
      </c>
      <c r="Y1715" s="128"/>
      <c r="Z1715" s="128" t="s">
        <v>4686</v>
      </c>
      <c r="AA1715" s="128" t="s">
        <v>114</v>
      </c>
      <c r="AB1715" s="128" t="s">
        <v>74</v>
      </c>
      <c r="AC1715" s="127">
        <v>10</v>
      </c>
      <c r="AD1715" s="128" t="s">
        <v>4206</v>
      </c>
      <c r="AE1715" s="128"/>
      <c r="AF1715" s="126" t="s">
        <v>114</v>
      </c>
      <c r="AG1715" s="127">
        <v>4</v>
      </c>
      <c r="AH1715" s="128" t="s">
        <v>74</v>
      </c>
      <c r="AI1715" s="128" t="s">
        <v>1331</v>
      </c>
      <c r="AJ1715" s="131" t="s">
        <v>114</v>
      </c>
      <c r="AK1715" s="132" t="s">
        <v>114</v>
      </c>
      <c r="AL1715" t="s">
        <v>114</v>
      </c>
      <c r="AM1715" s="43" t="b">
        <v>0</v>
      </c>
      <c r="AN1715" s="128"/>
      <c r="AO1715" s="128"/>
      <c r="AP1715" s="43" t="b">
        <v>0</v>
      </c>
      <c r="AQ1715" s="128" t="b">
        <v>0</v>
      </c>
    </row>
    <row r="1716" spans="1:43" x14ac:dyDescent="0.25">
      <c r="A1716" s="39" t="str">
        <f>_xlfn.CONCAT(Table4[[#This Row],[Order]],"-",Table4[[#This Row],[Line]])</f>
        <v>78129-1</v>
      </c>
      <c r="B1716" s="126">
        <v>43467</v>
      </c>
      <c r="C1716" s="127">
        <v>78129</v>
      </c>
      <c r="D1716" s="128" t="s">
        <v>4274</v>
      </c>
      <c r="E1716" s="127">
        <v>1</v>
      </c>
      <c r="F1716" s="127">
        <v>1</v>
      </c>
      <c r="G1716" s="128" t="s">
        <v>29</v>
      </c>
      <c r="H1716" s="127">
        <v>4</v>
      </c>
      <c r="I1716" s="131" t="b">
        <v>1</v>
      </c>
      <c r="J1716" s="132" t="b">
        <v>1</v>
      </c>
      <c r="K1716" s="133" t="s">
        <v>135</v>
      </c>
      <c r="L1716" s="132" t="b">
        <v>1</v>
      </c>
      <c r="M1716" s="132" t="b">
        <v>1</v>
      </c>
      <c r="N1716" s="128" t="b">
        <v>1</v>
      </c>
      <c r="O1716" s="43" t="s">
        <v>114</v>
      </c>
      <c r="P1716" s="132" t="s">
        <v>114</v>
      </c>
      <c r="Q1716" t="s">
        <v>114</v>
      </c>
      <c r="R1716" t="s">
        <v>114</v>
      </c>
      <c r="S1716" t="s">
        <v>114</v>
      </c>
      <c r="T1716" t="s">
        <v>114</v>
      </c>
      <c r="U1716" t="s">
        <v>114</v>
      </c>
      <c r="V1716" t="s">
        <v>114</v>
      </c>
      <c r="W1716" s="126">
        <v>43461</v>
      </c>
      <c r="X1716" s="128" t="s">
        <v>151</v>
      </c>
      <c r="Y1716" s="128" t="s">
        <v>5445</v>
      </c>
      <c r="Z1716" s="128" t="s">
        <v>110</v>
      </c>
      <c r="AA1716" s="128" t="s">
        <v>114</v>
      </c>
      <c r="AB1716" s="128" t="s">
        <v>2562</v>
      </c>
      <c r="AC1716" s="127">
        <v>12</v>
      </c>
      <c r="AD1716" s="128" t="s">
        <v>114</v>
      </c>
      <c r="AE1716" s="128">
        <v>43464</v>
      </c>
      <c r="AF1716" s="126" t="s">
        <v>114</v>
      </c>
      <c r="AG1716" s="127">
        <v>4</v>
      </c>
      <c r="AH1716" s="128" t="s">
        <v>180</v>
      </c>
      <c r="AI1716" s="128" t="s">
        <v>1326</v>
      </c>
      <c r="AJ1716" s="131" t="s">
        <v>114</v>
      </c>
      <c r="AK1716" s="132" t="s">
        <v>114</v>
      </c>
      <c r="AL1716" t="s">
        <v>114</v>
      </c>
      <c r="AM1716" s="43" t="b">
        <v>1</v>
      </c>
      <c r="AN1716" s="128">
        <v>43465.461951006902</v>
      </c>
      <c r="AO1716" s="128"/>
      <c r="AP1716" s="43" t="b">
        <v>1</v>
      </c>
      <c r="AQ1716" s="128" t="b">
        <v>0</v>
      </c>
    </row>
    <row r="1717" spans="1:43" x14ac:dyDescent="0.25">
      <c r="A1717" s="39" t="str">
        <f>_xlfn.CONCAT(Table4[[#This Row],[Order]],"-",Table4[[#This Row],[Line]])</f>
        <v>78131-1</v>
      </c>
      <c r="B1717" s="126">
        <v>43475</v>
      </c>
      <c r="C1717" s="127">
        <v>78131</v>
      </c>
      <c r="D1717" s="128" t="s">
        <v>5475</v>
      </c>
      <c r="E1717" s="127">
        <v>1</v>
      </c>
      <c r="F1717" s="127">
        <v>1</v>
      </c>
      <c r="G1717" s="128" t="s">
        <v>42</v>
      </c>
      <c r="H1717" s="127">
        <v>30</v>
      </c>
      <c r="I1717" s="131" t="b">
        <v>0</v>
      </c>
      <c r="J1717" s="132" t="b">
        <v>0</v>
      </c>
      <c r="K1717" s="133" t="s">
        <v>114</v>
      </c>
      <c r="L1717" s="132" t="b">
        <v>0</v>
      </c>
      <c r="M1717" s="132" t="b">
        <v>0</v>
      </c>
      <c r="N1717" s="128" t="b">
        <v>0</v>
      </c>
      <c r="O1717" s="43" t="s">
        <v>114</v>
      </c>
      <c r="P1717" s="132" t="s">
        <v>114</v>
      </c>
      <c r="Q1717" t="s">
        <v>114</v>
      </c>
      <c r="R1717" t="s">
        <v>114</v>
      </c>
      <c r="S1717" t="s">
        <v>114</v>
      </c>
      <c r="T1717" t="s">
        <v>114</v>
      </c>
      <c r="U1717" t="s">
        <v>114</v>
      </c>
      <c r="V1717" t="s">
        <v>114</v>
      </c>
      <c r="W1717" s="126">
        <v>43472</v>
      </c>
      <c r="X1717" s="128" t="s">
        <v>114</v>
      </c>
      <c r="Y1717" s="128"/>
      <c r="Z1717" s="128" t="s">
        <v>47</v>
      </c>
      <c r="AA1717" s="128" t="s">
        <v>114</v>
      </c>
      <c r="AB1717" s="128" t="s">
        <v>74</v>
      </c>
      <c r="AC1717" s="127">
        <v>10</v>
      </c>
      <c r="AD1717" s="128" t="s">
        <v>4090</v>
      </c>
      <c r="AE1717" s="128"/>
      <c r="AF1717" s="126" t="s">
        <v>114</v>
      </c>
      <c r="AG1717" s="127">
        <v>30</v>
      </c>
      <c r="AH1717" s="128" t="s">
        <v>74</v>
      </c>
      <c r="AI1717" s="128" t="s">
        <v>1327</v>
      </c>
      <c r="AJ1717" s="131" t="s">
        <v>114</v>
      </c>
      <c r="AK1717" s="132" t="s">
        <v>114</v>
      </c>
      <c r="AL1717" t="s">
        <v>114</v>
      </c>
      <c r="AM1717" s="43" t="b">
        <v>0</v>
      </c>
      <c r="AN1717" s="128"/>
      <c r="AO1717" s="128"/>
      <c r="AP1717" s="43" t="b">
        <v>0</v>
      </c>
      <c r="AQ1717" s="128" t="b">
        <v>0</v>
      </c>
    </row>
    <row r="1718" spans="1:43" x14ac:dyDescent="0.25">
      <c r="A1718" s="39" t="str">
        <f>_xlfn.CONCAT(Table4[[#This Row],[Order]],"-",Table4[[#This Row],[Line]])</f>
        <v>78135-1</v>
      </c>
      <c r="B1718" s="126">
        <v>43475</v>
      </c>
      <c r="C1718" s="127">
        <v>78135</v>
      </c>
      <c r="D1718" s="128" t="s">
        <v>4389</v>
      </c>
      <c r="E1718" s="127">
        <v>1</v>
      </c>
      <c r="F1718" s="127">
        <v>1</v>
      </c>
      <c r="G1718" s="128" t="s">
        <v>42</v>
      </c>
      <c r="H1718" s="127">
        <v>12</v>
      </c>
      <c r="I1718" s="131" t="b">
        <v>0</v>
      </c>
      <c r="J1718" s="132" t="b">
        <v>0</v>
      </c>
      <c r="K1718" s="133" t="s">
        <v>114</v>
      </c>
      <c r="L1718" s="132" t="b">
        <v>0</v>
      </c>
      <c r="M1718" s="132" t="b">
        <v>0</v>
      </c>
      <c r="N1718" s="128" t="b">
        <v>0</v>
      </c>
      <c r="O1718" s="43" t="s">
        <v>114</v>
      </c>
      <c r="P1718" s="132" t="s">
        <v>114</v>
      </c>
      <c r="Q1718" t="s">
        <v>114</v>
      </c>
      <c r="R1718" t="s">
        <v>114</v>
      </c>
      <c r="S1718" t="s">
        <v>114</v>
      </c>
      <c r="T1718" t="s">
        <v>114</v>
      </c>
      <c r="U1718" t="s">
        <v>114</v>
      </c>
      <c r="V1718" t="s">
        <v>114</v>
      </c>
      <c r="W1718" s="126">
        <v>43472</v>
      </c>
      <c r="X1718" s="128" t="s">
        <v>151</v>
      </c>
      <c r="Y1718" s="128"/>
      <c r="Z1718" s="128" t="s">
        <v>1056</v>
      </c>
      <c r="AA1718" s="128" t="s">
        <v>114</v>
      </c>
      <c r="AB1718" s="128" t="s">
        <v>74</v>
      </c>
      <c r="AC1718" s="127">
        <v>15</v>
      </c>
      <c r="AD1718" s="128" t="s">
        <v>4388</v>
      </c>
      <c r="AE1718" s="128"/>
      <c r="AF1718" s="126" t="s">
        <v>114</v>
      </c>
      <c r="AG1718" s="127">
        <v>12</v>
      </c>
      <c r="AH1718" s="128" t="s">
        <v>74</v>
      </c>
      <c r="AI1718" s="128" t="s">
        <v>1323</v>
      </c>
      <c r="AJ1718" s="131" t="s">
        <v>114</v>
      </c>
      <c r="AK1718" s="132" t="s">
        <v>114</v>
      </c>
      <c r="AL1718" t="s">
        <v>114</v>
      </c>
      <c r="AM1718" s="43" t="b">
        <v>0</v>
      </c>
      <c r="AN1718" s="128"/>
      <c r="AO1718" s="128"/>
      <c r="AP1718" s="43" t="b">
        <v>0</v>
      </c>
      <c r="AQ1718" s="128" t="b">
        <v>0</v>
      </c>
    </row>
    <row r="1719" spans="1:43" x14ac:dyDescent="0.25">
      <c r="A1719" s="39" t="str">
        <f>_xlfn.CONCAT(Table4[[#This Row],[Order]],"-",Table4[[#This Row],[Line]])</f>
        <v>78149-1</v>
      </c>
      <c r="B1719" s="126">
        <v>43476</v>
      </c>
      <c r="C1719" s="127">
        <v>78149</v>
      </c>
      <c r="D1719" s="128" t="s">
        <v>5694</v>
      </c>
      <c r="E1719" s="127">
        <v>1</v>
      </c>
      <c r="F1719" s="127">
        <v>1</v>
      </c>
      <c r="G1719" s="128" t="s">
        <v>42</v>
      </c>
      <c r="H1719" s="127">
        <v>7</v>
      </c>
      <c r="I1719" s="131" t="b">
        <v>0</v>
      </c>
      <c r="J1719" s="132" t="b">
        <v>0</v>
      </c>
      <c r="K1719" s="133" t="s">
        <v>114</v>
      </c>
      <c r="L1719" s="132" t="b">
        <v>0</v>
      </c>
      <c r="M1719" s="132" t="b">
        <v>0</v>
      </c>
      <c r="N1719" s="128" t="b">
        <v>0</v>
      </c>
      <c r="O1719" s="43" t="s">
        <v>114</v>
      </c>
      <c r="P1719" s="132" t="s">
        <v>114</v>
      </c>
      <c r="Q1719" t="s">
        <v>114</v>
      </c>
      <c r="R1719" t="s">
        <v>114</v>
      </c>
      <c r="S1719" t="s">
        <v>114</v>
      </c>
      <c r="T1719" t="s">
        <v>114</v>
      </c>
      <c r="U1719" t="s">
        <v>114</v>
      </c>
      <c r="V1719" t="s">
        <v>114</v>
      </c>
      <c r="W1719" s="126">
        <v>43473</v>
      </c>
      <c r="X1719" s="128" t="s">
        <v>114</v>
      </c>
      <c r="Y1719" s="128"/>
      <c r="Z1719" s="128" t="s">
        <v>5964</v>
      </c>
      <c r="AA1719" s="128" t="s">
        <v>114</v>
      </c>
      <c r="AB1719" s="128" t="s">
        <v>2562</v>
      </c>
      <c r="AC1719" s="127">
        <v>12</v>
      </c>
      <c r="AD1719" s="128" t="s">
        <v>5693</v>
      </c>
      <c r="AE1719" s="128"/>
      <c r="AF1719" s="126" t="s">
        <v>114</v>
      </c>
      <c r="AG1719" s="127">
        <v>7</v>
      </c>
      <c r="AH1719" s="128" t="s">
        <v>180</v>
      </c>
      <c r="AI1719" s="128" t="s">
        <v>1328</v>
      </c>
      <c r="AJ1719" s="131" t="s">
        <v>114</v>
      </c>
      <c r="AK1719" s="132" t="s">
        <v>114</v>
      </c>
      <c r="AL1719" t="s">
        <v>114</v>
      </c>
      <c r="AM1719" s="43" t="b">
        <v>0</v>
      </c>
      <c r="AN1719" s="128"/>
      <c r="AO1719" s="128"/>
      <c r="AP1719" s="43" t="b">
        <v>0</v>
      </c>
      <c r="AQ1719" s="128" t="b">
        <v>0</v>
      </c>
    </row>
    <row r="1720" spans="1:43" x14ac:dyDescent="0.25">
      <c r="A1720" s="39" t="str">
        <f>_xlfn.CONCAT(Table4[[#This Row],[Order]],"-",Table4[[#This Row],[Line]])</f>
        <v>78155-1</v>
      </c>
      <c r="B1720" s="126">
        <v>43483</v>
      </c>
      <c r="C1720" s="127">
        <v>78155</v>
      </c>
      <c r="D1720" s="128" t="s">
        <v>5524</v>
      </c>
      <c r="E1720" s="127">
        <v>1</v>
      </c>
      <c r="F1720" s="127">
        <v>1</v>
      </c>
      <c r="G1720" s="128" t="s">
        <v>42</v>
      </c>
      <c r="H1720" s="127">
        <v>5</v>
      </c>
      <c r="I1720" s="131" t="b">
        <v>0</v>
      </c>
      <c r="J1720" s="132" t="b">
        <v>0</v>
      </c>
      <c r="K1720" s="133" t="s">
        <v>114</v>
      </c>
      <c r="L1720" s="132" t="b">
        <v>0</v>
      </c>
      <c r="M1720" s="132" t="b">
        <v>0</v>
      </c>
      <c r="N1720" s="128" t="b">
        <v>0</v>
      </c>
      <c r="O1720" s="43" t="s">
        <v>114</v>
      </c>
      <c r="P1720" s="132" t="s">
        <v>114</v>
      </c>
      <c r="Q1720" t="s">
        <v>114</v>
      </c>
      <c r="R1720" t="s">
        <v>114</v>
      </c>
      <c r="S1720" t="s">
        <v>114</v>
      </c>
      <c r="T1720" t="s">
        <v>114</v>
      </c>
      <c r="U1720" t="s">
        <v>114</v>
      </c>
      <c r="V1720" t="s">
        <v>114</v>
      </c>
      <c r="W1720" s="126">
        <v>43480</v>
      </c>
      <c r="X1720" s="128" t="s">
        <v>114</v>
      </c>
      <c r="Y1720" s="128"/>
      <c r="Z1720" s="128" t="s">
        <v>158</v>
      </c>
      <c r="AA1720" s="128" t="s">
        <v>114</v>
      </c>
      <c r="AB1720" s="128" t="s">
        <v>74</v>
      </c>
      <c r="AC1720" s="127">
        <v>12</v>
      </c>
      <c r="AD1720" s="128" t="s">
        <v>5523</v>
      </c>
      <c r="AE1720" s="128"/>
      <c r="AF1720" s="126" t="s">
        <v>114</v>
      </c>
      <c r="AG1720" s="127">
        <v>5</v>
      </c>
      <c r="AH1720" s="128" t="s">
        <v>74</v>
      </c>
      <c r="AI1720" s="128" t="s">
        <v>1330</v>
      </c>
      <c r="AJ1720" s="131" t="s">
        <v>114</v>
      </c>
      <c r="AK1720" s="132" t="s">
        <v>114</v>
      </c>
      <c r="AL1720" t="s">
        <v>114</v>
      </c>
      <c r="AM1720" s="43" t="b">
        <v>0</v>
      </c>
      <c r="AN1720" s="128"/>
      <c r="AO1720" s="128"/>
      <c r="AP1720" s="43" t="b">
        <v>0</v>
      </c>
      <c r="AQ1720" s="128" t="b">
        <v>0</v>
      </c>
    </row>
    <row r="1721" spans="1:43" x14ac:dyDescent="0.25">
      <c r="A1721" s="39" t="str">
        <f>_xlfn.CONCAT(Table4[[#This Row],[Order]],"-",Table4[[#This Row],[Line]])</f>
        <v>78155-2</v>
      </c>
      <c r="B1721" s="126">
        <v>43483</v>
      </c>
      <c r="C1721" s="127">
        <v>78155</v>
      </c>
      <c r="D1721" s="128" t="s">
        <v>5526</v>
      </c>
      <c r="E1721" s="127">
        <v>2</v>
      </c>
      <c r="F1721" s="127">
        <v>1</v>
      </c>
      <c r="G1721" s="128" t="s">
        <v>42</v>
      </c>
      <c r="H1721" s="127">
        <v>5</v>
      </c>
      <c r="I1721" s="131" t="b">
        <v>0</v>
      </c>
      <c r="J1721" s="132" t="b">
        <v>0</v>
      </c>
      <c r="K1721" s="133" t="s">
        <v>114</v>
      </c>
      <c r="L1721" s="132" t="b">
        <v>0</v>
      </c>
      <c r="M1721" s="132" t="b">
        <v>0</v>
      </c>
      <c r="N1721" s="128" t="b">
        <v>0</v>
      </c>
      <c r="O1721" s="43" t="s">
        <v>114</v>
      </c>
      <c r="P1721" s="132" t="s">
        <v>114</v>
      </c>
      <c r="Q1721" t="s">
        <v>114</v>
      </c>
      <c r="R1721" t="s">
        <v>114</v>
      </c>
      <c r="S1721" t="s">
        <v>114</v>
      </c>
      <c r="T1721" t="s">
        <v>114</v>
      </c>
      <c r="U1721" t="s">
        <v>114</v>
      </c>
      <c r="V1721" t="s">
        <v>114</v>
      </c>
      <c r="W1721" s="126">
        <v>43480</v>
      </c>
      <c r="X1721" s="128" t="s">
        <v>114</v>
      </c>
      <c r="Y1721" s="128"/>
      <c r="Z1721" s="128" t="s">
        <v>158</v>
      </c>
      <c r="AA1721" s="128" t="s">
        <v>114</v>
      </c>
      <c r="AB1721" s="128" t="s">
        <v>74</v>
      </c>
      <c r="AC1721" s="127">
        <v>12</v>
      </c>
      <c r="AD1721" s="128" t="s">
        <v>5525</v>
      </c>
      <c r="AE1721" s="128"/>
      <c r="AF1721" s="126" t="s">
        <v>114</v>
      </c>
      <c r="AG1721" s="127">
        <v>5</v>
      </c>
      <c r="AH1721" s="128" t="s">
        <v>74</v>
      </c>
      <c r="AI1721" s="128" t="s">
        <v>1330</v>
      </c>
      <c r="AJ1721" s="131" t="s">
        <v>114</v>
      </c>
      <c r="AK1721" s="132" t="s">
        <v>114</v>
      </c>
      <c r="AL1721" t="s">
        <v>114</v>
      </c>
      <c r="AM1721" s="43" t="b">
        <v>0</v>
      </c>
      <c r="AN1721" s="128"/>
      <c r="AO1721" s="128"/>
      <c r="AP1721" s="43" t="b">
        <v>0</v>
      </c>
      <c r="AQ1721" s="128" t="b">
        <v>0</v>
      </c>
    </row>
    <row r="1722" spans="1:43" x14ac:dyDescent="0.25">
      <c r="A1722" s="39" t="str">
        <f>_xlfn.CONCAT(Table4[[#This Row],[Order]],"-",Table4[[#This Row],[Line]])</f>
        <v>78155-3</v>
      </c>
      <c r="B1722" s="126">
        <v>43483</v>
      </c>
      <c r="C1722" s="127">
        <v>78155</v>
      </c>
      <c r="D1722" s="128" t="s">
        <v>5528</v>
      </c>
      <c r="E1722" s="127">
        <v>3</v>
      </c>
      <c r="F1722" s="127">
        <v>1</v>
      </c>
      <c r="G1722" s="128" t="s">
        <v>42</v>
      </c>
      <c r="H1722" s="127">
        <v>1</v>
      </c>
      <c r="I1722" s="131" t="b">
        <v>0</v>
      </c>
      <c r="J1722" s="132" t="b">
        <v>0</v>
      </c>
      <c r="K1722" s="133" t="s">
        <v>114</v>
      </c>
      <c r="L1722" s="132" t="b">
        <v>0</v>
      </c>
      <c r="M1722" s="132" t="b">
        <v>0</v>
      </c>
      <c r="N1722" s="128" t="b">
        <v>0</v>
      </c>
      <c r="O1722" s="43" t="s">
        <v>114</v>
      </c>
      <c r="P1722" s="132" t="s">
        <v>114</v>
      </c>
      <c r="Q1722" t="s">
        <v>114</v>
      </c>
      <c r="R1722" t="s">
        <v>114</v>
      </c>
      <c r="S1722" t="s">
        <v>114</v>
      </c>
      <c r="T1722" t="s">
        <v>114</v>
      </c>
      <c r="U1722" t="s">
        <v>114</v>
      </c>
      <c r="V1722" t="s">
        <v>114</v>
      </c>
      <c r="W1722" s="126">
        <v>43480</v>
      </c>
      <c r="X1722" s="128" t="s">
        <v>114</v>
      </c>
      <c r="Y1722" s="128"/>
      <c r="Z1722" s="128" t="s">
        <v>175</v>
      </c>
      <c r="AA1722" s="128" t="s">
        <v>114</v>
      </c>
      <c r="AB1722" s="128" t="s">
        <v>74</v>
      </c>
      <c r="AC1722" s="127">
        <v>12</v>
      </c>
      <c r="AD1722" s="128" t="s">
        <v>5527</v>
      </c>
      <c r="AE1722" s="128"/>
      <c r="AF1722" s="126" t="s">
        <v>114</v>
      </c>
      <c r="AG1722" s="127">
        <v>1</v>
      </c>
      <c r="AH1722" s="128" t="s">
        <v>74</v>
      </c>
      <c r="AI1722" s="128" t="s">
        <v>1330</v>
      </c>
      <c r="AJ1722" s="131" t="s">
        <v>114</v>
      </c>
      <c r="AK1722" s="132" t="s">
        <v>114</v>
      </c>
      <c r="AL1722" t="s">
        <v>114</v>
      </c>
      <c r="AM1722" s="43" t="b">
        <v>0</v>
      </c>
      <c r="AN1722" s="128"/>
      <c r="AO1722" s="128"/>
      <c r="AP1722" s="43" t="b">
        <v>0</v>
      </c>
      <c r="AQ1722" s="128" t="b">
        <v>0</v>
      </c>
    </row>
    <row r="1723" spans="1:43" x14ac:dyDescent="0.25">
      <c r="A1723" s="39" t="str">
        <f>_xlfn.CONCAT(Table4[[#This Row],[Order]],"-",Table4[[#This Row],[Line]])</f>
        <v>78155-4</v>
      </c>
      <c r="B1723" s="126">
        <v>43483</v>
      </c>
      <c r="C1723" s="127">
        <v>78155</v>
      </c>
      <c r="D1723" s="128" t="s">
        <v>5530</v>
      </c>
      <c r="E1723" s="127">
        <v>4</v>
      </c>
      <c r="F1723" s="127">
        <v>1</v>
      </c>
      <c r="G1723" s="128" t="s">
        <v>42</v>
      </c>
      <c r="H1723" s="127">
        <v>1</v>
      </c>
      <c r="I1723" s="131" t="b">
        <v>0</v>
      </c>
      <c r="J1723" s="132" t="b">
        <v>0</v>
      </c>
      <c r="K1723" s="133" t="s">
        <v>114</v>
      </c>
      <c r="L1723" s="132" t="b">
        <v>0</v>
      </c>
      <c r="M1723" s="132" t="b">
        <v>0</v>
      </c>
      <c r="N1723" s="128" t="b">
        <v>0</v>
      </c>
      <c r="O1723" s="43" t="s">
        <v>114</v>
      </c>
      <c r="P1723" s="132" t="s">
        <v>114</v>
      </c>
      <c r="Q1723" t="s">
        <v>114</v>
      </c>
      <c r="R1723" t="s">
        <v>114</v>
      </c>
      <c r="S1723" t="s">
        <v>114</v>
      </c>
      <c r="T1723" t="s">
        <v>114</v>
      </c>
      <c r="U1723" t="s">
        <v>114</v>
      </c>
      <c r="V1723" t="s">
        <v>114</v>
      </c>
      <c r="W1723" s="126">
        <v>43480</v>
      </c>
      <c r="X1723" s="128" t="s">
        <v>114</v>
      </c>
      <c r="Y1723" s="128"/>
      <c r="Z1723" s="128" t="s">
        <v>5965</v>
      </c>
      <c r="AA1723" s="128" t="s">
        <v>114</v>
      </c>
      <c r="AB1723" s="128" t="s">
        <v>74</v>
      </c>
      <c r="AC1723" s="127">
        <v>12</v>
      </c>
      <c r="AD1723" s="128" t="s">
        <v>5529</v>
      </c>
      <c r="AE1723" s="128"/>
      <c r="AF1723" s="126" t="s">
        <v>114</v>
      </c>
      <c r="AG1723" s="127">
        <v>2</v>
      </c>
      <c r="AH1723" s="128" t="s">
        <v>74</v>
      </c>
      <c r="AI1723" s="128" t="s">
        <v>1330</v>
      </c>
      <c r="AJ1723" s="131" t="s">
        <v>114</v>
      </c>
      <c r="AK1723" s="132" t="s">
        <v>114</v>
      </c>
      <c r="AL1723" t="s">
        <v>114</v>
      </c>
      <c r="AM1723" s="43" t="b">
        <v>0</v>
      </c>
      <c r="AN1723" s="128"/>
      <c r="AO1723" s="128"/>
      <c r="AP1723" s="43" t="b">
        <v>0</v>
      </c>
      <c r="AQ1723" s="128" t="b">
        <v>0</v>
      </c>
    </row>
    <row r="1724" spans="1:43" x14ac:dyDescent="0.25">
      <c r="A1724" s="39" t="str">
        <f>_xlfn.CONCAT(Table4[[#This Row],[Order]],"-",Table4[[#This Row],[Line]])</f>
        <v>78195-1</v>
      </c>
      <c r="B1724" s="126">
        <v>43472</v>
      </c>
      <c r="C1724" s="127">
        <v>78195</v>
      </c>
      <c r="D1724" s="128" t="s">
        <v>5026</v>
      </c>
      <c r="E1724" s="127">
        <v>1</v>
      </c>
      <c r="F1724" s="127">
        <v>1</v>
      </c>
      <c r="G1724" s="128" t="s">
        <v>42</v>
      </c>
      <c r="H1724" s="127">
        <v>1</v>
      </c>
      <c r="I1724" s="131" t="b">
        <v>0</v>
      </c>
      <c r="J1724" s="132" t="b">
        <v>0</v>
      </c>
      <c r="K1724" s="133" t="s">
        <v>114</v>
      </c>
      <c r="L1724" s="132" t="b">
        <v>0</v>
      </c>
      <c r="M1724" s="132" t="b">
        <v>0</v>
      </c>
      <c r="N1724" s="128" t="b">
        <v>0</v>
      </c>
      <c r="O1724" s="43" t="s">
        <v>114</v>
      </c>
      <c r="P1724" s="132" t="s">
        <v>114</v>
      </c>
      <c r="Q1724" t="s">
        <v>114</v>
      </c>
      <c r="R1724" t="s">
        <v>114</v>
      </c>
      <c r="S1724" t="s">
        <v>114</v>
      </c>
      <c r="T1724" t="s">
        <v>114</v>
      </c>
      <c r="U1724" t="s">
        <v>114</v>
      </c>
      <c r="V1724" t="s">
        <v>114</v>
      </c>
      <c r="W1724" s="126">
        <v>43467</v>
      </c>
      <c r="X1724" s="128" t="s">
        <v>114</v>
      </c>
      <c r="Y1724" s="128"/>
      <c r="Z1724" s="128" t="s">
        <v>5269</v>
      </c>
      <c r="AA1724" s="128" t="s">
        <v>114</v>
      </c>
      <c r="AB1724" s="128" t="s">
        <v>112</v>
      </c>
      <c r="AC1724" s="127">
        <v>10</v>
      </c>
      <c r="AD1724" s="128" t="s">
        <v>5025</v>
      </c>
      <c r="AE1724" s="128"/>
      <c r="AF1724" s="126" t="s">
        <v>114</v>
      </c>
      <c r="AG1724" s="127">
        <v>1</v>
      </c>
      <c r="AH1724" s="128" t="s">
        <v>74</v>
      </c>
      <c r="AI1724" s="128" t="s">
        <v>1321</v>
      </c>
      <c r="AJ1724" s="131" t="s">
        <v>114</v>
      </c>
      <c r="AK1724" s="132" t="s">
        <v>114</v>
      </c>
      <c r="AL1724" t="s">
        <v>114</v>
      </c>
      <c r="AM1724" s="43" t="b">
        <v>0</v>
      </c>
      <c r="AN1724" s="128"/>
      <c r="AO1724" s="128"/>
      <c r="AP1724" s="43" t="b">
        <v>0</v>
      </c>
      <c r="AQ1724" s="128" t="b">
        <v>0</v>
      </c>
    </row>
    <row r="1725" spans="1:43" x14ac:dyDescent="0.25">
      <c r="A1725" s="39" t="str">
        <f>_xlfn.CONCAT(Table4[[#This Row],[Order]],"-",Table4[[#This Row],[Line]])</f>
        <v>78196-1</v>
      </c>
      <c r="B1725" s="126">
        <v>43481</v>
      </c>
      <c r="C1725" s="127">
        <v>78196</v>
      </c>
      <c r="D1725" s="128" t="s">
        <v>5536</v>
      </c>
      <c r="E1725" s="127">
        <v>1</v>
      </c>
      <c r="F1725" s="127">
        <v>1</v>
      </c>
      <c r="G1725" s="128" t="s">
        <v>42</v>
      </c>
      <c r="H1725" s="127">
        <v>1</v>
      </c>
      <c r="I1725" s="131" t="b">
        <v>0</v>
      </c>
      <c r="J1725" s="132" t="b">
        <v>0</v>
      </c>
      <c r="K1725" s="133" t="s">
        <v>114</v>
      </c>
      <c r="L1725" s="132" t="b">
        <v>0</v>
      </c>
      <c r="M1725" s="132" t="b">
        <v>0</v>
      </c>
      <c r="N1725" s="128" t="b">
        <v>0</v>
      </c>
      <c r="O1725" s="43" t="s">
        <v>114</v>
      </c>
      <c r="P1725" s="132" t="s">
        <v>114</v>
      </c>
      <c r="Q1725" t="s">
        <v>114</v>
      </c>
      <c r="R1725" t="s">
        <v>114</v>
      </c>
      <c r="S1725" t="s">
        <v>114</v>
      </c>
      <c r="T1725" t="s">
        <v>114</v>
      </c>
      <c r="U1725" t="s">
        <v>114</v>
      </c>
      <c r="V1725" t="s">
        <v>114</v>
      </c>
      <c r="W1725" s="126">
        <v>43476</v>
      </c>
      <c r="X1725" s="128" t="s">
        <v>114</v>
      </c>
      <c r="Y1725" s="128"/>
      <c r="Z1725" s="128" t="s">
        <v>2201</v>
      </c>
      <c r="AA1725" s="128" t="s">
        <v>114</v>
      </c>
      <c r="AB1725" s="128" t="s">
        <v>168</v>
      </c>
      <c r="AC1725" s="127">
        <v>12</v>
      </c>
      <c r="AD1725" s="128" t="s">
        <v>5535</v>
      </c>
      <c r="AE1725" s="128"/>
      <c r="AF1725" s="126" t="s">
        <v>114</v>
      </c>
      <c r="AG1725" s="127">
        <v>2</v>
      </c>
      <c r="AH1725" s="128" t="s">
        <v>74</v>
      </c>
      <c r="AI1725" s="128" t="s">
        <v>1322</v>
      </c>
      <c r="AJ1725" s="131" t="s">
        <v>114</v>
      </c>
      <c r="AK1725" s="132" t="s">
        <v>114</v>
      </c>
      <c r="AL1725" t="s">
        <v>114</v>
      </c>
      <c r="AM1725" s="43" t="b">
        <v>0</v>
      </c>
      <c r="AN1725" s="128"/>
      <c r="AO1725" s="128"/>
      <c r="AP1725" s="43" t="b">
        <v>0</v>
      </c>
      <c r="AQ1725" s="128" t="b">
        <v>0</v>
      </c>
    </row>
    <row r="1726" spans="1:43" x14ac:dyDescent="0.25">
      <c r="A1726" s="39" t="str">
        <f>_xlfn.CONCAT(Table4[[#This Row],[Order]],"-",Table4[[#This Row],[Line]])</f>
        <v>78199-1</v>
      </c>
      <c r="B1726" s="126">
        <v>43481</v>
      </c>
      <c r="C1726" s="127">
        <v>78199</v>
      </c>
      <c r="D1726" s="128" t="s">
        <v>5121</v>
      </c>
      <c r="E1726" s="127">
        <v>1</v>
      </c>
      <c r="F1726" s="127">
        <v>1</v>
      </c>
      <c r="G1726" s="128" t="s">
        <v>42</v>
      </c>
      <c r="H1726" s="127">
        <v>78</v>
      </c>
      <c r="I1726" s="131" t="b">
        <v>0</v>
      </c>
      <c r="J1726" s="132" t="b">
        <v>0</v>
      </c>
      <c r="K1726" s="133" t="s">
        <v>114</v>
      </c>
      <c r="L1726" s="132" t="b">
        <v>0</v>
      </c>
      <c r="M1726" s="132" t="b">
        <v>0</v>
      </c>
      <c r="N1726" s="128" t="b">
        <v>0</v>
      </c>
      <c r="O1726" s="43" t="s">
        <v>114</v>
      </c>
      <c r="P1726" s="132" t="s">
        <v>114</v>
      </c>
      <c r="Q1726" t="s">
        <v>114</v>
      </c>
      <c r="R1726" t="s">
        <v>114</v>
      </c>
      <c r="S1726" t="s">
        <v>114</v>
      </c>
      <c r="T1726" t="s">
        <v>114</v>
      </c>
      <c r="U1726" t="s">
        <v>114</v>
      </c>
      <c r="V1726" t="s">
        <v>114</v>
      </c>
      <c r="W1726" s="126">
        <v>43476</v>
      </c>
      <c r="X1726" s="128" t="s">
        <v>114</v>
      </c>
      <c r="Y1726" s="128"/>
      <c r="Z1726" s="128" t="s">
        <v>39</v>
      </c>
      <c r="AA1726" s="128" t="s">
        <v>114</v>
      </c>
      <c r="AB1726" s="128" t="s">
        <v>74</v>
      </c>
      <c r="AC1726" s="127">
        <v>10</v>
      </c>
      <c r="AD1726" s="128" t="s">
        <v>1051</v>
      </c>
      <c r="AE1726" s="128"/>
      <c r="AF1726" s="126" t="s">
        <v>114</v>
      </c>
      <c r="AG1726" s="127">
        <v>78</v>
      </c>
      <c r="AH1726" s="128" t="s">
        <v>74</v>
      </c>
      <c r="AI1726" s="128" t="s">
        <v>1330</v>
      </c>
      <c r="AJ1726" s="131" t="s">
        <v>114</v>
      </c>
      <c r="AK1726" s="132" t="s">
        <v>114</v>
      </c>
      <c r="AL1726" t="s">
        <v>114</v>
      </c>
      <c r="AM1726" s="43" t="b">
        <v>0</v>
      </c>
      <c r="AN1726" s="128"/>
      <c r="AO1726" s="128"/>
      <c r="AP1726" s="43" t="b">
        <v>0</v>
      </c>
      <c r="AQ1726" s="128" t="b">
        <v>0</v>
      </c>
    </row>
    <row r="1727" spans="1:43" x14ac:dyDescent="0.25">
      <c r="A1727" s="39" t="str">
        <f>_xlfn.CONCAT(Table4[[#This Row],[Order]],"-",Table4[[#This Row],[Line]])</f>
        <v>78199-2</v>
      </c>
      <c r="B1727" s="126">
        <v>43481</v>
      </c>
      <c r="C1727" s="127">
        <v>78199</v>
      </c>
      <c r="D1727" s="128" t="s">
        <v>5122</v>
      </c>
      <c r="E1727" s="127">
        <v>2</v>
      </c>
      <c r="F1727" s="127">
        <v>1</v>
      </c>
      <c r="G1727" s="128" t="s">
        <v>42</v>
      </c>
      <c r="H1727" s="127">
        <v>18</v>
      </c>
      <c r="I1727" s="131" t="b">
        <v>0</v>
      </c>
      <c r="J1727" s="132" t="b">
        <v>0</v>
      </c>
      <c r="K1727" s="133" t="s">
        <v>114</v>
      </c>
      <c r="L1727" s="132" t="b">
        <v>0</v>
      </c>
      <c r="M1727" s="132" t="b">
        <v>0</v>
      </c>
      <c r="N1727" s="128" t="b">
        <v>0</v>
      </c>
      <c r="O1727" s="43" t="s">
        <v>114</v>
      </c>
      <c r="P1727" s="132" t="s">
        <v>114</v>
      </c>
      <c r="Q1727" t="s">
        <v>114</v>
      </c>
      <c r="R1727" t="s">
        <v>114</v>
      </c>
      <c r="S1727" t="s">
        <v>114</v>
      </c>
      <c r="T1727" t="s">
        <v>114</v>
      </c>
      <c r="U1727" t="s">
        <v>114</v>
      </c>
      <c r="V1727" t="s">
        <v>114</v>
      </c>
      <c r="W1727" s="126">
        <v>43476</v>
      </c>
      <c r="X1727" s="128" t="s">
        <v>114</v>
      </c>
      <c r="Y1727" s="128"/>
      <c r="Z1727" s="128" t="s">
        <v>39</v>
      </c>
      <c r="AA1727" s="128" t="s">
        <v>114</v>
      </c>
      <c r="AB1727" s="128" t="s">
        <v>74</v>
      </c>
      <c r="AC1727" s="127">
        <v>10</v>
      </c>
      <c r="AD1727" s="128" t="s">
        <v>5123</v>
      </c>
      <c r="AE1727" s="128"/>
      <c r="AF1727" s="126" t="s">
        <v>114</v>
      </c>
      <c r="AG1727" s="127">
        <v>18</v>
      </c>
      <c r="AH1727" s="128" t="s">
        <v>74</v>
      </c>
      <c r="AI1727" s="128" t="s">
        <v>1330</v>
      </c>
      <c r="AJ1727" s="131" t="s">
        <v>114</v>
      </c>
      <c r="AK1727" s="132" t="s">
        <v>114</v>
      </c>
      <c r="AL1727" t="s">
        <v>114</v>
      </c>
      <c r="AM1727" s="43" t="b">
        <v>0</v>
      </c>
      <c r="AN1727" s="128"/>
      <c r="AO1727" s="128"/>
      <c r="AP1727" s="43" t="b">
        <v>0</v>
      </c>
      <c r="AQ1727" s="128" t="b">
        <v>0</v>
      </c>
    </row>
    <row r="1728" spans="1:43" x14ac:dyDescent="0.25">
      <c r="A1728" s="39" t="str">
        <f>_xlfn.CONCAT(Table4[[#This Row],[Order]],"-",Table4[[#This Row],[Line]])</f>
        <v>78200-1</v>
      </c>
      <c r="B1728" s="126">
        <v>43476</v>
      </c>
      <c r="C1728" s="127">
        <v>78200</v>
      </c>
      <c r="D1728" s="128" t="s">
        <v>5446</v>
      </c>
      <c r="E1728" s="127">
        <v>1</v>
      </c>
      <c r="F1728" s="127">
        <v>1</v>
      </c>
      <c r="G1728" s="128" t="s">
        <v>42</v>
      </c>
      <c r="H1728" s="127">
        <v>18</v>
      </c>
      <c r="I1728" s="131" t="b">
        <v>0</v>
      </c>
      <c r="J1728" s="132" t="b">
        <v>0</v>
      </c>
      <c r="K1728" s="133" t="s">
        <v>114</v>
      </c>
      <c r="L1728" s="132" t="b">
        <v>0</v>
      </c>
      <c r="M1728" s="132" t="b">
        <v>0</v>
      </c>
      <c r="N1728" s="128" t="b">
        <v>0</v>
      </c>
      <c r="O1728" s="43" t="s">
        <v>114</v>
      </c>
      <c r="P1728" s="132" t="s">
        <v>114</v>
      </c>
      <c r="Q1728" t="s">
        <v>114</v>
      </c>
      <c r="R1728" t="s">
        <v>114</v>
      </c>
      <c r="S1728" t="s">
        <v>114</v>
      </c>
      <c r="T1728" t="s">
        <v>114</v>
      </c>
      <c r="U1728" t="s">
        <v>114</v>
      </c>
      <c r="V1728" t="s">
        <v>114</v>
      </c>
      <c r="W1728" s="126">
        <v>43473</v>
      </c>
      <c r="X1728" s="128" t="s">
        <v>114</v>
      </c>
      <c r="Y1728" s="128"/>
      <c r="Z1728" s="128" t="s">
        <v>5447</v>
      </c>
      <c r="AA1728" s="128" t="s">
        <v>114</v>
      </c>
      <c r="AB1728" s="128" t="s">
        <v>74</v>
      </c>
      <c r="AC1728" s="127">
        <v>10</v>
      </c>
      <c r="AD1728" s="128" t="s">
        <v>5448</v>
      </c>
      <c r="AE1728" s="128"/>
      <c r="AF1728" s="126" t="s">
        <v>114</v>
      </c>
      <c r="AG1728" s="127">
        <v>18</v>
      </c>
      <c r="AH1728" s="128" t="s">
        <v>74</v>
      </c>
      <c r="AI1728" s="128" t="s">
        <v>1319</v>
      </c>
      <c r="AJ1728" s="131" t="s">
        <v>114</v>
      </c>
      <c r="AK1728" s="132" t="s">
        <v>114</v>
      </c>
      <c r="AL1728" t="s">
        <v>114</v>
      </c>
      <c r="AM1728" s="43" t="b">
        <v>0</v>
      </c>
      <c r="AN1728" s="128"/>
      <c r="AO1728" s="128"/>
      <c r="AP1728" s="43" t="b">
        <v>0</v>
      </c>
      <c r="AQ1728" s="128" t="b">
        <v>0</v>
      </c>
    </row>
    <row r="1729" spans="1:43" x14ac:dyDescent="0.25">
      <c r="A1729" s="39" t="str">
        <f>_xlfn.CONCAT(Table4[[#This Row],[Order]],"-",Table4[[#This Row],[Line]])</f>
        <v>78207-1</v>
      </c>
      <c r="B1729" s="126">
        <v>43488</v>
      </c>
      <c r="C1729" s="127">
        <v>78207</v>
      </c>
      <c r="D1729" s="128" t="s">
        <v>5449</v>
      </c>
      <c r="E1729" s="127">
        <v>1</v>
      </c>
      <c r="F1729" s="127">
        <v>1</v>
      </c>
      <c r="G1729" s="128" t="s">
        <v>42</v>
      </c>
      <c r="H1729" s="127">
        <v>4</v>
      </c>
      <c r="I1729" s="131" t="b">
        <v>0</v>
      </c>
      <c r="J1729" s="132" t="b">
        <v>0</v>
      </c>
      <c r="K1729" s="133" t="s">
        <v>114</v>
      </c>
      <c r="L1729" s="132" t="b">
        <v>0</v>
      </c>
      <c r="M1729" s="132" t="b">
        <v>0</v>
      </c>
      <c r="N1729" s="128" t="b">
        <v>0</v>
      </c>
      <c r="O1729" s="43" t="s">
        <v>114</v>
      </c>
      <c r="P1729" s="132" t="s">
        <v>114</v>
      </c>
      <c r="Q1729" t="s">
        <v>114</v>
      </c>
      <c r="R1729" t="s">
        <v>114</v>
      </c>
      <c r="S1729" t="s">
        <v>114</v>
      </c>
      <c r="T1729" t="s">
        <v>114</v>
      </c>
      <c r="U1729" t="s">
        <v>114</v>
      </c>
      <c r="V1729" t="s">
        <v>114</v>
      </c>
      <c r="W1729" s="126">
        <v>43483</v>
      </c>
      <c r="X1729" s="128" t="s">
        <v>114</v>
      </c>
      <c r="Y1729" s="128"/>
      <c r="Z1729" s="128" t="s">
        <v>182</v>
      </c>
      <c r="AA1729" s="128" t="s">
        <v>114</v>
      </c>
      <c r="AB1729" s="128" t="s">
        <v>74</v>
      </c>
      <c r="AC1729" s="127">
        <v>10</v>
      </c>
      <c r="AD1729" s="128" t="s">
        <v>5450</v>
      </c>
      <c r="AE1729" s="128"/>
      <c r="AF1729" s="126" t="s">
        <v>114</v>
      </c>
      <c r="AG1729" s="127">
        <v>4</v>
      </c>
      <c r="AH1729" s="128" t="s">
        <v>74</v>
      </c>
      <c r="AI1729" s="128" t="s">
        <v>1338</v>
      </c>
      <c r="AJ1729" s="131" t="s">
        <v>114</v>
      </c>
      <c r="AK1729" s="132" t="s">
        <v>114</v>
      </c>
      <c r="AL1729" t="s">
        <v>114</v>
      </c>
      <c r="AM1729" s="43" t="b">
        <v>0</v>
      </c>
      <c r="AN1729" s="128"/>
      <c r="AO1729" s="128"/>
      <c r="AP1729" s="43" t="b">
        <v>0</v>
      </c>
      <c r="AQ1729" s="128" t="b">
        <v>0</v>
      </c>
    </row>
    <row r="1730" spans="1:43" x14ac:dyDescent="0.25">
      <c r="A1730" s="39" t="str">
        <f>_xlfn.CONCAT(Table4[[#This Row],[Order]],"-",Table4[[#This Row],[Line]])</f>
        <v>78207-2</v>
      </c>
      <c r="B1730" s="126">
        <v>43488</v>
      </c>
      <c r="C1730" s="127">
        <v>78207</v>
      </c>
      <c r="D1730" s="128" t="s">
        <v>5451</v>
      </c>
      <c r="E1730" s="127">
        <v>2</v>
      </c>
      <c r="F1730" s="127">
        <v>1</v>
      </c>
      <c r="G1730" s="128" t="s">
        <v>42</v>
      </c>
      <c r="H1730" s="127">
        <v>4</v>
      </c>
      <c r="I1730" s="131" t="b">
        <v>0</v>
      </c>
      <c r="J1730" s="132" t="b">
        <v>0</v>
      </c>
      <c r="K1730" s="133" t="s">
        <v>114</v>
      </c>
      <c r="L1730" s="132" t="b">
        <v>0</v>
      </c>
      <c r="M1730" s="132" t="b">
        <v>0</v>
      </c>
      <c r="N1730" s="128" t="b">
        <v>0</v>
      </c>
      <c r="O1730" s="43" t="s">
        <v>114</v>
      </c>
      <c r="P1730" s="132" t="s">
        <v>114</v>
      </c>
      <c r="Q1730" t="s">
        <v>114</v>
      </c>
      <c r="R1730" t="s">
        <v>114</v>
      </c>
      <c r="S1730" t="s">
        <v>114</v>
      </c>
      <c r="T1730" t="s">
        <v>114</v>
      </c>
      <c r="U1730" t="s">
        <v>114</v>
      </c>
      <c r="V1730" t="s">
        <v>114</v>
      </c>
      <c r="W1730" s="126">
        <v>43483</v>
      </c>
      <c r="X1730" s="128" t="s">
        <v>114</v>
      </c>
      <c r="Y1730" s="128"/>
      <c r="Z1730" s="128" t="s">
        <v>182</v>
      </c>
      <c r="AA1730" s="128" t="s">
        <v>114</v>
      </c>
      <c r="AB1730" s="128" t="s">
        <v>74</v>
      </c>
      <c r="AC1730" s="127">
        <v>10</v>
      </c>
      <c r="AD1730" s="128" t="s">
        <v>5452</v>
      </c>
      <c r="AE1730" s="128"/>
      <c r="AF1730" s="126" t="s">
        <v>114</v>
      </c>
      <c r="AG1730" s="127">
        <v>4</v>
      </c>
      <c r="AH1730" s="128" t="s">
        <v>74</v>
      </c>
      <c r="AI1730" s="128" t="s">
        <v>1338</v>
      </c>
      <c r="AJ1730" s="131" t="s">
        <v>114</v>
      </c>
      <c r="AK1730" s="132" t="s">
        <v>114</v>
      </c>
      <c r="AL1730" t="s">
        <v>114</v>
      </c>
      <c r="AM1730" s="43" t="b">
        <v>0</v>
      </c>
      <c r="AN1730" s="128"/>
      <c r="AO1730" s="128"/>
      <c r="AP1730" s="43" t="b">
        <v>0</v>
      </c>
      <c r="AQ1730" s="128" t="b">
        <v>0</v>
      </c>
    </row>
    <row r="1731" spans="1:43" x14ac:dyDescent="0.25">
      <c r="A1731" s="39" t="str">
        <f>_xlfn.CONCAT(Table4[[#This Row],[Order]],"-",Table4[[#This Row],[Line]])</f>
        <v>78207-3</v>
      </c>
      <c r="B1731" s="126">
        <v>43488</v>
      </c>
      <c r="C1731" s="127">
        <v>78207</v>
      </c>
      <c r="D1731" s="128" t="s">
        <v>5453</v>
      </c>
      <c r="E1731" s="127">
        <v>3</v>
      </c>
      <c r="F1731" s="127">
        <v>1</v>
      </c>
      <c r="G1731" s="128" t="s">
        <v>42</v>
      </c>
      <c r="H1731" s="127">
        <v>4</v>
      </c>
      <c r="I1731" s="131" t="b">
        <v>0</v>
      </c>
      <c r="J1731" s="132" t="b">
        <v>0</v>
      </c>
      <c r="K1731" s="133" t="s">
        <v>114</v>
      </c>
      <c r="L1731" s="132" t="b">
        <v>0</v>
      </c>
      <c r="M1731" s="132" t="b">
        <v>0</v>
      </c>
      <c r="N1731" s="128" t="b">
        <v>0</v>
      </c>
      <c r="O1731" s="43" t="s">
        <v>114</v>
      </c>
      <c r="P1731" s="132" t="s">
        <v>114</v>
      </c>
      <c r="Q1731" t="s">
        <v>114</v>
      </c>
      <c r="R1731" t="s">
        <v>114</v>
      </c>
      <c r="S1731" t="s">
        <v>114</v>
      </c>
      <c r="T1731" t="s">
        <v>114</v>
      </c>
      <c r="U1731" t="s">
        <v>114</v>
      </c>
      <c r="V1731" t="s">
        <v>114</v>
      </c>
      <c r="W1731" s="126">
        <v>43483</v>
      </c>
      <c r="X1731" s="128" t="s">
        <v>114</v>
      </c>
      <c r="Y1731" s="128"/>
      <c r="Z1731" s="128" t="s">
        <v>182</v>
      </c>
      <c r="AA1731" s="128" t="s">
        <v>114</v>
      </c>
      <c r="AB1731" s="128" t="s">
        <v>74</v>
      </c>
      <c r="AC1731" s="127">
        <v>10</v>
      </c>
      <c r="AD1731" s="128" t="s">
        <v>5454</v>
      </c>
      <c r="AE1731" s="128"/>
      <c r="AF1731" s="126" t="s">
        <v>114</v>
      </c>
      <c r="AG1731" s="127">
        <v>4</v>
      </c>
      <c r="AH1731" s="128" t="s">
        <v>74</v>
      </c>
      <c r="AI1731" s="128" t="s">
        <v>1338</v>
      </c>
      <c r="AJ1731" s="131" t="s">
        <v>114</v>
      </c>
      <c r="AK1731" s="132" t="s">
        <v>114</v>
      </c>
      <c r="AL1731" t="s">
        <v>114</v>
      </c>
      <c r="AM1731" s="43" t="b">
        <v>0</v>
      </c>
      <c r="AN1731" s="128"/>
      <c r="AO1731" s="128"/>
      <c r="AP1731" s="43" t="b">
        <v>0</v>
      </c>
      <c r="AQ1731" s="128" t="b">
        <v>0</v>
      </c>
    </row>
    <row r="1732" spans="1:43" x14ac:dyDescent="0.25">
      <c r="A1732" s="39" t="str">
        <f>_xlfn.CONCAT(Table4[[#This Row],[Order]],"-",Table4[[#This Row],[Line]])</f>
        <v>78215-1</v>
      </c>
      <c r="B1732" s="126">
        <v>43474</v>
      </c>
      <c r="C1732" s="127">
        <v>78215</v>
      </c>
      <c r="D1732" s="128" t="s">
        <v>5197</v>
      </c>
      <c r="E1732" s="127">
        <v>1</v>
      </c>
      <c r="F1732" s="127">
        <v>1</v>
      </c>
      <c r="G1732" s="128" t="s">
        <v>165</v>
      </c>
      <c r="H1732" s="127">
        <v>3</v>
      </c>
      <c r="I1732" s="131" t="b">
        <v>1</v>
      </c>
      <c r="J1732" s="132" t="b">
        <v>0</v>
      </c>
      <c r="K1732" s="133" t="s">
        <v>114</v>
      </c>
      <c r="L1732" s="132" t="b">
        <v>0</v>
      </c>
      <c r="M1732" s="132" t="b">
        <v>0</v>
      </c>
      <c r="N1732" s="128" t="b">
        <v>0</v>
      </c>
      <c r="O1732" s="43" t="s">
        <v>114</v>
      </c>
      <c r="P1732" s="132" t="s">
        <v>114</v>
      </c>
      <c r="Q1732" t="s">
        <v>114</v>
      </c>
      <c r="R1732" t="s">
        <v>114</v>
      </c>
      <c r="S1732" t="s">
        <v>114</v>
      </c>
      <c r="T1732" t="s">
        <v>114</v>
      </c>
      <c r="U1732" t="s">
        <v>114</v>
      </c>
      <c r="V1732" t="s">
        <v>114</v>
      </c>
      <c r="W1732" s="126">
        <v>43469</v>
      </c>
      <c r="X1732" s="128" t="s">
        <v>114</v>
      </c>
      <c r="Y1732" s="128"/>
      <c r="Z1732" s="128" t="s">
        <v>47</v>
      </c>
      <c r="AA1732" s="128" t="s">
        <v>114</v>
      </c>
      <c r="AB1732" s="128" t="s">
        <v>2562</v>
      </c>
      <c r="AC1732" s="127">
        <v>10</v>
      </c>
      <c r="AD1732" s="128" t="s">
        <v>5198</v>
      </c>
      <c r="AE1732" s="128"/>
      <c r="AF1732" s="126" t="s">
        <v>114</v>
      </c>
      <c r="AG1732" s="127">
        <v>3</v>
      </c>
      <c r="AH1732" s="128" t="s">
        <v>180</v>
      </c>
      <c r="AI1732" s="128" t="s">
        <v>1326</v>
      </c>
      <c r="AJ1732" s="131" t="s">
        <v>114</v>
      </c>
      <c r="AK1732" s="132" t="s">
        <v>114</v>
      </c>
      <c r="AL1732" t="s">
        <v>114</v>
      </c>
      <c r="AM1732" s="43" t="b">
        <v>0</v>
      </c>
      <c r="AN1732" s="128"/>
      <c r="AO1732" s="128"/>
      <c r="AP1732" s="43" t="b">
        <v>0</v>
      </c>
      <c r="AQ1732" s="128" t="b">
        <v>0</v>
      </c>
    </row>
    <row r="1733" spans="1:43" x14ac:dyDescent="0.25">
      <c r="A1733" s="39" t="str">
        <f>_xlfn.CONCAT(Table4[[#This Row],[Order]],"-",Table4[[#This Row],[Line]])</f>
        <v>78249-1</v>
      </c>
      <c r="B1733" s="126">
        <v>43486</v>
      </c>
      <c r="C1733" s="127">
        <v>78249</v>
      </c>
      <c r="D1733" s="128" t="s">
        <v>5455</v>
      </c>
      <c r="E1733" s="127">
        <v>1</v>
      </c>
      <c r="F1733" s="127">
        <v>1</v>
      </c>
      <c r="G1733" s="128" t="s">
        <v>42</v>
      </c>
      <c r="H1733" s="127">
        <v>58</v>
      </c>
      <c r="I1733" s="131" t="b">
        <v>0</v>
      </c>
      <c r="J1733" s="132" t="b">
        <v>0</v>
      </c>
      <c r="K1733" s="133" t="s">
        <v>114</v>
      </c>
      <c r="L1733" s="132" t="b">
        <v>0</v>
      </c>
      <c r="M1733" s="132" t="b">
        <v>0</v>
      </c>
      <c r="N1733" s="128" t="b">
        <v>0</v>
      </c>
      <c r="O1733" s="43" t="s">
        <v>114</v>
      </c>
      <c r="P1733" s="132" t="s">
        <v>114</v>
      </c>
      <c r="Q1733" t="s">
        <v>114</v>
      </c>
      <c r="R1733" t="s">
        <v>114</v>
      </c>
      <c r="S1733" t="s">
        <v>114</v>
      </c>
      <c r="T1733" t="s">
        <v>114</v>
      </c>
      <c r="U1733" t="s">
        <v>114</v>
      </c>
      <c r="V1733" t="s">
        <v>114</v>
      </c>
      <c r="W1733" s="126">
        <v>43481</v>
      </c>
      <c r="X1733" s="128" t="s">
        <v>114</v>
      </c>
      <c r="Y1733" s="128"/>
      <c r="Z1733" s="128" t="s">
        <v>5456</v>
      </c>
      <c r="AA1733" s="128" t="s">
        <v>114</v>
      </c>
      <c r="AB1733" s="128" t="s">
        <v>74</v>
      </c>
      <c r="AC1733" s="127">
        <v>10</v>
      </c>
      <c r="AD1733" s="128" t="s">
        <v>1090</v>
      </c>
      <c r="AE1733" s="128"/>
      <c r="AF1733" s="126" t="s">
        <v>114</v>
      </c>
      <c r="AG1733" s="127">
        <v>58</v>
      </c>
      <c r="AH1733" s="128" t="s">
        <v>74</v>
      </c>
      <c r="AI1733" s="128" t="s">
        <v>1324</v>
      </c>
      <c r="AJ1733" s="131" t="s">
        <v>114</v>
      </c>
      <c r="AK1733" s="132" t="s">
        <v>114</v>
      </c>
      <c r="AL1733" t="s">
        <v>114</v>
      </c>
      <c r="AM1733" s="43" t="b">
        <v>0</v>
      </c>
      <c r="AN1733" s="128"/>
      <c r="AO1733" s="128"/>
      <c r="AP1733" s="43" t="b">
        <v>0</v>
      </c>
      <c r="AQ1733" s="128" t="b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G1176"/>
  <sheetViews>
    <sheetView topLeftCell="BR1" workbookViewId="0">
      <selection activeCell="AI35" sqref="AI35"/>
    </sheetView>
  </sheetViews>
  <sheetFormatPr defaultColWidth="9.140625" defaultRowHeight="15" x14ac:dyDescent="0.25"/>
  <cols>
    <col min="2" max="2" width="21.28515625" customWidth="1"/>
    <col min="3" max="3" width="6.5703125" customWidth="1"/>
    <col min="4" max="4" width="15.85546875" customWidth="1"/>
    <col min="5" max="5" width="10.28515625" customWidth="1"/>
    <col min="6" max="6" width="10.5703125" customWidth="1"/>
    <col min="7" max="7" width="18.7109375" customWidth="1"/>
    <col min="8" max="8" width="23.5703125" customWidth="1"/>
    <col min="9" max="9" width="18.42578125" customWidth="1"/>
    <col min="10" max="10" width="15.5703125" customWidth="1"/>
    <col min="11" max="11" width="10.85546875" customWidth="1"/>
    <col min="12" max="12" width="21.42578125" customWidth="1"/>
    <col min="13" max="13" width="19.140625" customWidth="1"/>
    <col min="14" max="14" width="15.28515625" customWidth="1"/>
    <col min="15" max="15" width="14.28515625" customWidth="1"/>
    <col min="16" max="16" width="13.5703125" customWidth="1"/>
    <col min="17" max="17" width="15.5703125" customWidth="1"/>
    <col min="18" max="18" width="18" customWidth="1"/>
    <col min="19" max="19" width="12.85546875" customWidth="1"/>
    <col min="20" max="20" width="16.140625" customWidth="1"/>
    <col min="21" max="21" width="15" customWidth="1"/>
    <col min="22" max="22" width="11.42578125" customWidth="1"/>
    <col min="23" max="23" width="16.28515625" customWidth="1"/>
    <col min="24" max="24" width="12.7109375" customWidth="1"/>
    <col min="25" max="25" width="23" customWidth="1"/>
    <col min="26" max="26" width="12.42578125" customWidth="1"/>
    <col min="27" max="27" width="9" customWidth="1"/>
    <col min="28" max="28" width="7.28515625" customWidth="1"/>
    <col min="29" max="29" width="6.7109375" customWidth="1"/>
    <col min="30" max="30" width="17.140625" customWidth="1"/>
    <col min="31" max="31" width="9.5703125" customWidth="1"/>
    <col min="32" max="32" width="14.42578125" customWidth="1"/>
    <col min="33" max="33" width="10" customWidth="1"/>
    <col min="34" max="34" width="13" customWidth="1"/>
    <col min="35" max="35" width="9.5703125" customWidth="1"/>
    <col min="36" max="37" width="17.140625" customWidth="1"/>
    <col min="38" max="38" width="12" customWidth="1"/>
    <col min="39" max="40" width="13" customWidth="1"/>
    <col min="41" max="41" width="10.42578125" customWidth="1"/>
    <col min="42" max="43" width="13.42578125" customWidth="1"/>
    <col min="44" max="44" width="15.85546875" customWidth="1"/>
    <col min="45" max="45" width="13.7109375" customWidth="1"/>
    <col min="46" max="46" width="0.140625" customWidth="1"/>
    <col min="47" max="47" width="16.85546875" style="34" customWidth="1"/>
    <col min="48" max="48" width="18.140625" customWidth="1"/>
    <col min="49" max="49" width="12.42578125" customWidth="1"/>
    <col min="50" max="50" width="14.42578125" style="42" customWidth="1"/>
    <col min="51" max="51" width="11.28515625" customWidth="1"/>
    <col min="52" max="52" width="11" customWidth="1"/>
    <col min="53" max="53" width="9.140625" customWidth="1"/>
    <col min="54" max="54" width="10.7109375" customWidth="1"/>
    <col min="55" max="55" width="33.7109375" customWidth="1"/>
    <col min="56" max="58" width="9.140625" customWidth="1"/>
    <col min="59" max="59" width="12.28515625" customWidth="1"/>
    <col min="60" max="60" width="15.7109375" customWidth="1"/>
    <col min="61" max="77" width="18.28515625" customWidth="1"/>
    <col min="78" max="78" width="12.85546875" style="121" customWidth="1"/>
    <col min="79" max="79" width="13.140625" style="121" customWidth="1"/>
    <col min="80" max="80" width="13.85546875" style="121" customWidth="1"/>
    <col min="81" max="81" width="15" style="121" customWidth="1"/>
    <col min="82" max="82" width="16.140625" style="121" customWidth="1"/>
    <col min="83" max="83" width="17.140625" style="121" customWidth="1"/>
    <col min="84" max="84" width="12" style="121" customWidth="1"/>
    <col min="85" max="85" width="20.5703125" customWidth="1"/>
  </cols>
  <sheetData>
    <row r="1" spans="1:85" x14ac:dyDescent="0.25">
      <c r="A1" s="38" t="s">
        <v>915</v>
      </c>
      <c r="B1" s="2" t="s">
        <v>72</v>
      </c>
      <c r="C1" s="2" t="s">
        <v>124</v>
      </c>
      <c r="D1" s="2" t="s">
        <v>95</v>
      </c>
      <c r="E1" s="2" t="s">
        <v>185</v>
      </c>
      <c r="F1" s="2" t="s">
        <v>27</v>
      </c>
      <c r="G1" s="2" t="s">
        <v>44</v>
      </c>
      <c r="H1" s="2" t="s">
        <v>28</v>
      </c>
      <c r="I1" s="2" t="s">
        <v>189</v>
      </c>
      <c r="J1" s="2" t="s">
        <v>164</v>
      </c>
      <c r="K1" s="2" t="s">
        <v>174</v>
      </c>
      <c r="L1" s="2" t="s">
        <v>91</v>
      </c>
      <c r="M1" s="2" t="s">
        <v>85</v>
      </c>
      <c r="N1" s="2" t="s">
        <v>177</v>
      </c>
      <c r="O1" s="2" t="s">
        <v>81</v>
      </c>
      <c r="P1" s="2" t="s">
        <v>139</v>
      </c>
      <c r="Q1" s="2" t="s">
        <v>34</v>
      </c>
      <c r="R1" s="2" t="s">
        <v>152</v>
      </c>
      <c r="S1" s="2" t="s">
        <v>63</v>
      </c>
      <c r="T1" s="2" t="s">
        <v>73</v>
      </c>
      <c r="U1" s="2" t="s">
        <v>5</v>
      </c>
      <c r="V1" s="2" t="s">
        <v>57</v>
      </c>
      <c r="W1" s="2" t="s">
        <v>113</v>
      </c>
      <c r="X1" s="2" t="s">
        <v>99</v>
      </c>
      <c r="Y1" s="2" t="s">
        <v>22</v>
      </c>
      <c r="Z1" s="2" t="s">
        <v>188</v>
      </c>
      <c r="AA1" s="2" t="s">
        <v>14</v>
      </c>
      <c r="AB1" s="2" t="s">
        <v>108</v>
      </c>
      <c r="AC1" s="2" t="s">
        <v>24</v>
      </c>
      <c r="AD1" s="2" t="s">
        <v>64</v>
      </c>
      <c r="AE1" s="2" t="s">
        <v>69</v>
      </c>
      <c r="AF1" s="2" t="s">
        <v>144</v>
      </c>
      <c r="AG1" s="2" t="s">
        <v>87</v>
      </c>
      <c r="AH1" s="2" t="s">
        <v>119</v>
      </c>
      <c r="AI1" s="2" t="s">
        <v>111</v>
      </c>
      <c r="AJ1" s="2" t="s">
        <v>67</v>
      </c>
      <c r="AK1" s="2" t="s">
        <v>105</v>
      </c>
      <c r="AL1" s="2" t="s">
        <v>193</v>
      </c>
      <c r="AM1" s="2" t="s">
        <v>148</v>
      </c>
      <c r="AN1" s="2" t="s">
        <v>33</v>
      </c>
      <c r="AO1" s="2" t="s">
        <v>75</v>
      </c>
      <c r="AP1" s="2" t="s">
        <v>128</v>
      </c>
      <c r="AQ1" s="11" t="s">
        <v>706</v>
      </c>
      <c r="AR1" s="11" t="s">
        <v>199</v>
      </c>
      <c r="AS1" s="11" t="s">
        <v>686</v>
      </c>
      <c r="AT1" s="11" t="s">
        <v>683</v>
      </c>
      <c r="AU1" s="33" t="s">
        <v>921</v>
      </c>
      <c r="AV1" s="11" t="s">
        <v>918</v>
      </c>
      <c r="AW1" s="11" t="s">
        <v>919</v>
      </c>
      <c r="AX1" s="41" t="s">
        <v>920</v>
      </c>
      <c r="AY1" s="38" t="s">
        <v>922</v>
      </c>
      <c r="AZ1" s="38" t="s">
        <v>1554</v>
      </c>
      <c r="BA1" s="38" t="s">
        <v>941</v>
      </c>
      <c r="BB1" s="38" t="s">
        <v>943</v>
      </c>
      <c r="BC1" s="38" t="s">
        <v>913</v>
      </c>
      <c r="BD1" s="38" t="s">
        <v>1098</v>
      </c>
      <c r="BE1" s="38" t="s">
        <v>1294</v>
      </c>
      <c r="BF1" s="38" t="s">
        <v>202</v>
      </c>
      <c r="BG1" s="38" t="s">
        <v>1904</v>
      </c>
      <c r="BH1" s="38" t="s">
        <v>1903</v>
      </c>
      <c r="BI1" s="38" t="s">
        <v>1947</v>
      </c>
      <c r="BJ1" s="38" t="s">
        <v>5050</v>
      </c>
      <c r="BK1" s="38" t="s">
        <v>5051</v>
      </c>
      <c r="BL1" s="60" t="s">
        <v>1948</v>
      </c>
      <c r="BM1" s="38" t="s">
        <v>1949</v>
      </c>
      <c r="BN1" s="61" t="s">
        <v>1950</v>
      </c>
      <c r="BO1" s="38" t="s">
        <v>1951</v>
      </c>
      <c r="BP1" s="38" t="s">
        <v>1952</v>
      </c>
      <c r="BQ1" s="38" t="s">
        <v>1953</v>
      </c>
      <c r="BR1" s="38" t="s">
        <v>1954</v>
      </c>
      <c r="BS1" s="38" t="s">
        <v>1955</v>
      </c>
      <c r="BT1" s="38" t="s">
        <v>1956</v>
      </c>
      <c r="BU1" s="38" t="s">
        <v>1958</v>
      </c>
      <c r="BV1" s="38" t="s">
        <v>1957</v>
      </c>
      <c r="BW1" s="38" t="s">
        <v>4765</v>
      </c>
      <c r="BX1" s="38" t="s">
        <v>4766</v>
      </c>
      <c r="BY1" s="38" t="s">
        <v>4767</v>
      </c>
      <c r="BZ1" s="38" t="s">
        <v>3127</v>
      </c>
      <c r="CA1" s="61" t="s">
        <v>3128</v>
      </c>
      <c r="CB1" s="61" t="s">
        <v>3129</v>
      </c>
      <c r="CC1" s="38" t="s">
        <v>3130</v>
      </c>
      <c r="CD1" s="38" t="s">
        <v>3131</v>
      </c>
      <c r="CE1" s="38" t="s">
        <v>3132</v>
      </c>
      <c r="CF1" s="38" t="s">
        <v>3133</v>
      </c>
      <c r="CG1" s="38" t="s">
        <v>3746</v>
      </c>
    </row>
    <row r="2" spans="1:85" hidden="1" x14ac:dyDescent="0.25">
      <c r="A2" s="39" t="str">
        <f>_xlfn.CONCAT(Table2[[#This Row],[Order]],"-",Table2[[#This Row],[Line]])</f>
        <v>76116-3</v>
      </c>
      <c r="B2" s="1">
        <v>43460</v>
      </c>
      <c r="C2" s="10">
        <v>76116</v>
      </c>
      <c r="D2" s="7" t="s">
        <v>1302</v>
      </c>
      <c r="E2" s="10">
        <v>3</v>
      </c>
      <c r="F2" s="10">
        <v>1</v>
      </c>
      <c r="G2" s="7" t="s">
        <v>165</v>
      </c>
      <c r="H2" s="10">
        <v>1</v>
      </c>
      <c r="I2" s="43" t="b">
        <v>1</v>
      </c>
      <c r="J2" s="43" t="b">
        <v>1</v>
      </c>
      <c r="K2" t="s">
        <v>114</v>
      </c>
      <c r="L2" s="43" t="b">
        <v>1</v>
      </c>
      <c r="M2" s="43" t="b">
        <v>1</v>
      </c>
      <c r="N2" s="43" t="b">
        <v>1</v>
      </c>
      <c r="O2" t="s">
        <v>114</v>
      </c>
      <c r="P2" t="s">
        <v>138</v>
      </c>
      <c r="Q2" t="s">
        <v>114</v>
      </c>
      <c r="R2" t="s">
        <v>114</v>
      </c>
      <c r="S2" t="s">
        <v>114</v>
      </c>
      <c r="T2" t="s">
        <v>114</v>
      </c>
      <c r="U2" t="s">
        <v>114</v>
      </c>
      <c r="V2" t="s">
        <v>138</v>
      </c>
      <c r="W2" s="6">
        <v>43444</v>
      </c>
      <c r="X2" s="7" t="s">
        <v>151</v>
      </c>
      <c r="Y2" s="7"/>
      <c r="Z2" s="7" t="s">
        <v>16</v>
      </c>
      <c r="AA2" s="7" t="s">
        <v>125</v>
      </c>
      <c r="AB2" s="7" t="s">
        <v>74</v>
      </c>
      <c r="AC2" s="10">
        <v>1</v>
      </c>
      <c r="AD2" s="3" t="s">
        <v>1328</v>
      </c>
      <c r="AE2" s="7" t="s">
        <v>1301</v>
      </c>
      <c r="AF2" s="7"/>
      <c r="AG2" s="7" t="s">
        <v>114</v>
      </c>
      <c r="AH2" s="10">
        <v>4</v>
      </c>
      <c r="AI2" s="3" t="s">
        <v>180</v>
      </c>
      <c r="AJ2" t="s">
        <v>114</v>
      </c>
      <c r="AK2" t="s">
        <v>114</v>
      </c>
      <c r="AL2" s="43" t="b">
        <v>0</v>
      </c>
      <c r="AM2" s="3"/>
      <c r="AN2" s="3"/>
      <c r="AO2" s="43" t="b">
        <v>0</v>
      </c>
      <c r="AP2" s="3" t="b">
        <v>1</v>
      </c>
      <c r="AQ2" s="3">
        <f>VLOOKUP(Table2[[#This Row],[Job-no]],Table3[],26,FALSE)</f>
        <v>2000</v>
      </c>
      <c r="AR2" t="str">
        <f t="shared" ref="AR2:AR65" si="0">IFERROR(MID(BC2,1,FIND("-",BC2,1)-1),"")</f>
        <v>SCRPAT</v>
      </c>
      <c r="AS2" t="str">
        <f>VLOOKUP(AR2,Table1[],4,0)</f>
        <v>recessed</v>
      </c>
      <c r="AT2" t="str">
        <f>IF(BD2&gt;0,"Pattern",VLOOKUP(AR2,Table1[],5,0))</f>
        <v>Pattern</v>
      </c>
      <c r="AU2" s="34">
        <f>IF(AT2="Pattern",WORKDAY(Table2[[#This Row],[Scheduled Ship Date]],-10),WORKDAY(Table2[[#This Row],[Scheduled Ship Date]],-4))</f>
        <v>43446</v>
      </c>
      <c r="AV2" s="39">
        <f>IF(Table2[[#This Row],[Extrusion cut double saw]]=TRUE,IF(O2="ToDo",IF(AT2="Pattern",Table2[[#This Row],[Total Sections]]*0.4,Table2[[#This Row],[Total Sections]]*0.12),0),IF(AT2="Pattern",Table2[[#This Row],[Total Sections]]*4,Table2[[#This Row],[Total Sections]]*1.2))</f>
        <v>0</v>
      </c>
      <c r="AW2" s="42"/>
      <c r="AX2" s="42">
        <f>IF(AT2="Pattern",Table2[[#This Row],[Scheduled Ship Date]]-2,Table2[[#This Row],[Scheduled Ship Date]]-3)</f>
        <v>43458</v>
      </c>
      <c r="AY2" s="39">
        <f>IF(Table2[[#This Row],[Pattern]]="Pattern",Table2[[#This Row],[Total Sections]]*4.82,Table2[[#This Row],[Total Sections]]*0.5)</f>
        <v>19.28</v>
      </c>
      <c r="AZ2" s="42">
        <f ca="1">TODAY()+1</f>
        <v>43468</v>
      </c>
      <c r="BA2" s="39">
        <f>((Table2[Total Sections]/Table2[Open Qty])-1)*Table2[Open Qty]*12.96</f>
        <v>38.880000000000003</v>
      </c>
      <c r="BB2" s="39"/>
      <c r="BC2" s="39" t="str">
        <f t="shared" ref="BC2:BC65" si="1">IF(MID(D2,1,2)="SP",MID(D2,FIND("-",D2,1)+1,30),D2)</f>
        <v>SCRPAT-ASO-60.01+120-500-80-40-2M-20-NL-W-UNV-DP-1-D-C(X PATTERN, 10' X 10')</v>
      </c>
      <c r="BD2" s="39">
        <f t="shared" ref="BD2:BD65" si="2">IFERROR(FIND("-K(",D2,1),0)</f>
        <v>0</v>
      </c>
      <c r="BE2" s="39" t="b">
        <f>_xlfn.IFNA(VLOOKUP(Table2[[#This Row],[Job-no]],Table4[],9,FALSE),TRUE)</f>
        <v>1</v>
      </c>
      <c r="BF2" t="str">
        <f>VLOOKUP(AR2,Table1[],3,0)</f>
        <v>Sculpt</v>
      </c>
      <c r="BG2" s="39" t="b">
        <f>_xlfn.IFNA(VLOOKUP(Table2[[#This Row],[Job-no]],Table4[],14,FALSE),TRUE)</f>
        <v>1</v>
      </c>
      <c r="BH2" s="39" t="str">
        <f>_xlfn.IFNA(VLOOKUP(Table2[[#This Row],[Job-no]],Table4[],11,FALSE),"Done")</f>
        <v/>
      </c>
      <c r="BI2" s="39">
        <f>IF(Table2[[#This Row],[Pattern]]="Pattern",VLOOKUP(Table2[[#This Row],[Product Code]],'Routing data'!$A$2:$W$470,13,FALSE),VLOOKUP(Table2[[#This Row],[Product Code]],'Routing data'!$A$2:$W$470,3,FALSE))</f>
        <v>2</v>
      </c>
      <c r="BJ2" s="39">
        <f>IF(Table2[[#This Row],[Pattern]]="Pattern",VLOOKUP(Table2[[#This Row],[Product Code]],'Routing data'!$A$2:$W$470,14,FALSE),VLOOKUP(Table2[[#This Row],[Product Code]],'Routing data'!$A$2:$W$470,4,FALSE))</f>
        <v>0</v>
      </c>
      <c r="BK2" s="39">
        <f>VLOOKUP(Table2[[#This Row],[Product Code]],'Routing data'!A$4:W$524,16,FALSE)</f>
        <v>5</v>
      </c>
      <c r="BL2" s="42">
        <f>IF(Table2[[#This Row],[Milling Required]]=0,"x",IF(AT2="Pattern",B2-10,B2-4))</f>
        <v>43450</v>
      </c>
      <c r="BM2" s="39"/>
      <c r="BN2" s="42">
        <f t="shared" ref="BN2:BN65" si="3">IF(AT2="Pattern",B2-2,B2-3)</f>
        <v>43458</v>
      </c>
      <c r="BO2" s="39">
        <f>IF(Table2[[#This Row],[Milling]]="x","x",Table2[[#This Row],[Total Sections]]*2)</f>
        <v>8</v>
      </c>
      <c r="BP2" s="39">
        <f>IF(Table2[[#This Row],[Punching]]="x","x",Table2[Total Sections]*2)</f>
        <v>8</v>
      </c>
      <c r="BQ2" s="39">
        <f>IF(Table2[[#This Row],[Pattern]]="Pattern",Table2[Total Sections]*3,Table2[Total Sections]*1.5)</f>
        <v>12</v>
      </c>
      <c r="BR2" s="42"/>
      <c r="BS2" s="39"/>
      <c r="BT2" s="39"/>
      <c r="BU2" s="39"/>
      <c r="BV2" s="39" t="str">
        <f>_xlfn.IFNA(VLOOKUP(Table2[[#This Row],[Job-no]],Table4[],16,FALSE),"Ready")</f>
        <v>Ready</v>
      </c>
      <c r="BW2" s="39" t="str">
        <f>_xlfn.IFNA(VLOOKUP(Table2[[#This Row],[Job-no]],Table4[],21,FALSE),"Ready")</f>
        <v/>
      </c>
      <c r="BX2" s="39" t="b">
        <f>_xlfn.IFNA(VLOOKUP(Table2[[#This Row],[Job-no]],Table4[],10,FALSE),TRUE)</f>
        <v>1</v>
      </c>
      <c r="BY2" s="39" t="str">
        <f>_xlfn.IFNA(VLOOKUP(Table2[[#This Row],[Job-no]],Table4[],22,FALSE),"Ready")</f>
        <v>Ready</v>
      </c>
      <c r="BZ2" s="120">
        <f t="shared" ref="BZ2:BZ65" si="4">B2</f>
        <v>43460</v>
      </c>
      <c r="CA2" s="120" t="str">
        <f ca="1">IF(OR(Table2[[#This Row],[Saw Date]]=TODAY(),Table2[[#This Row],[Saw Date]]=TODAY()+1), Table2[[#This Row],[Saw Date]],IF(Table2[[#This Row],[Extrusion cut double saw]],"Done",""))</f>
        <v>Done</v>
      </c>
      <c r="CB2" s="120">
        <f ca="1">IF(OR(Table2[[#This Row],[Lens Date]]=TODAY(),Table2[[#This Row],[Lens Date]]=TODAY()+1), Table2[[#This Row],[Lens Date]],IF(Table2[[#This Row],[MSLens]]="Done","Done",""))</f>
        <v>43468</v>
      </c>
      <c r="CC2" s="120" t="str">
        <f ca="1">IF(OR(Table2[[#This Row],[Milling Date]]=TODAY(),Table2[[#This Row],[Milling Date]]=TODAY()+1), Table2[[#This Row],[Milling Date]],IF(Table2[[#This Row],[CNC Holes]]="Ready","Done",""))</f>
        <v>Done</v>
      </c>
      <c r="CD2" s="120" t="str">
        <f ca="1">IF(OR(Table2[[#This Row],[Welding Date]]=TODAY(),Table2[[#This Row],[Welding Date]]=TODAY()+1), Table2[[#This Row],[Welding Date]],IF(Table2[[#This Row],[Welding Corners]]="Ready","Done",""))</f>
        <v>Done</v>
      </c>
      <c r="CE2" s="120" t="str">
        <f ca="1">IF(OR(Table2[[#This Row],[Puching Date]]=TODAY(),Table2[[#This Row],[Puching Date]]=TODAY()+1), Table2[[#This Row],[Puching Date]],IF(Table2[[#This Row],[Punch Holes]]="Ready","Done",""))</f>
        <v/>
      </c>
      <c r="CF2" s="120" t="str">
        <f ca="1">IF(OR(Table2[[#This Row],[Housing Date2]]=TODAY(),Table2[[#This Row],[Housing Date2]]=TODAY()+1),Table2[[#This Row],[Housing Date2]],IF(Table2[[#This Row],[Body Assembly]],"Done",""))</f>
        <v>Done</v>
      </c>
      <c r="CG2" s="120" t="str">
        <f>_xlfn.IFNA(VLOOKUP(Table2[[#This Row],[Job-no]],Table4[],7,FALSE),"Done")</f>
        <v>Machine Shop Started</v>
      </c>
    </row>
    <row r="3" spans="1:85" hidden="1" x14ac:dyDescent="0.25">
      <c r="A3" s="39" t="str">
        <f>_xlfn.CONCAT(Table2[[#This Row],[Order]],"-",Table2[[#This Row],[Line]])</f>
        <v>75685-1</v>
      </c>
      <c r="B3" s="59">
        <v>43460</v>
      </c>
      <c r="C3" s="57">
        <v>75685</v>
      </c>
      <c r="D3" s="58" t="s">
        <v>1254</v>
      </c>
      <c r="E3" s="57">
        <v>1</v>
      </c>
      <c r="F3" s="57">
        <v>1</v>
      </c>
      <c r="G3" s="58" t="s">
        <v>165</v>
      </c>
      <c r="H3" s="57">
        <v>27</v>
      </c>
      <c r="I3" s="43" t="b">
        <v>1</v>
      </c>
      <c r="J3" s="43" t="b">
        <v>1</v>
      </c>
      <c r="K3" t="s">
        <v>135</v>
      </c>
      <c r="L3" s="43" t="b">
        <v>1</v>
      </c>
      <c r="M3" s="43" t="b">
        <v>1</v>
      </c>
      <c r="N3" s="43" t="b">
        <v>1</v>
      </c>
      <c r="O3" t="s">
        <v>114</v>
      </c>
      <c r="P3" t="s">
        <v>138</v>
      </c>
      <c r="Q3" t="s">
        <v>114</v>
      </c>
      <c r="R3" t="s">
        <v>114</v>
      </c>
      <c r="S3" t="s">
        <v>114</v>
      </c>
      <c r="T3" t="s">
        <v>114</v>
      </c>
      <c r="U3" t="s">
        <v>114</v>
      </c>
      <c r="V3" t="s">
        <v>114</v>
      </c>
      <c r="W3" s="6">
        <v>43453</v>
      </c>
      <c r="X3" s="58" t="s">
        <v>151</v>
      </c>
      <c r="Y3" s="58" t="s">
        <v>4513</v>
      </c>
      <c r="Z3" s="58" t="s">
        <v>2314</v>
      </c>
      <c r="AA3" s="58" t="s">
        <v>190</v>
      </c>
      <c r="AB3" s="58" t="s">
        <v>74</v>
      </c>
      <c r="AC3" s="57">
        <v>4</v>
      </c>
      <c r="AD3" s="3" t="s">
        <v>1324</v>
      </c>
      <c r="AE3" s="58" t="s">
        <v>1253</v>
      </c>
      <c r="AF3" s="59">
        <v>43451</v>
      </c>
      <c r="AG3" s="58" t="s">
        <v>114</v>
      </c>
      <c r="AH3" s="57">
        <v>27</v>
      </c>
      <c r="AI3" s="3" t="s">
        <v>74</v>
      </c>
      <c r="AJ3" t="s">
        <v>114</v>
      </c>
      <c r="AK3" t="s">
        <v>114</v>
      </c>
      <c r="AL3" s="43" t="b">
        <v>1</v>
      </c>
      <c r="AM3" s="55">
        <v>43461.413749108797</v>
      </c>
      <c r="AN3" s="3"/>
      <c r="AO3" s="43" t="b">
        <v>1</v>
      </c>
      <c r="AP3" s="3" t="b">
        <v>1</v>
      </c>
      <c r="AQ3" s="129">
        <f>VLOOKUP(Table2[[#This Row],[Job-no]],Table3[],26,FALSE)</f>
        <v>14580</v>
      </c>
      <c r="AR3" t="str">
        <f t="shared" si="0"/>
        <v>ZESQWDI</v>
      </c>
      <c r="AS3" t="str">
        <f>VLOOKUP(AR3,Table1[],4,0)</f>
        <v>wall</v>
      </c>
      <c r="AT3">
        <f>IF(BD3&gt;0,"Pattern",VLOOKUP(AR3,Table1[],5,0))</f>
        <v>0</v>
      </c>
      <c r="AU3" s="34">
        <f>IF(AT3="Pattern",WORKDAY(Table2[[#This Row],[Scheduled Ship Date]],-10),WORKDAY(Table2[[#This Row],[Scheduled Ship Date]],-4))</f>
        <v>43454</v>
      </c>
      <c r="AV3" s="39">
        <f>IF(Table2[[#This Row],[Extrusion cut double saw]]=TRUE,IF(O3="ToDo",IF(AT3="Pattern",Table2[[#This Row],[Total Sections]]*0.4,Table2[[#This Row],[Total Sections]]*0.12),0),IF(AT3="Pattern",Table2[[#This Row],[Total Sections]]*4,Table2[[#This Row],[Total Sections]]*1.2))</f>
        <v>0</v>
      </c>
      <c r="AW3" s="42"/>
      <c r="AX3" s="42">
        <f>IF(AT3="Pattern",Table2[[#This Row],[Scheduled Ship Date]]-2,Table2[[#This Row],[Scheduled Ship Date]]-3)</f>
        <v>43457</v>
      </c>
      <c r="AY3" s="39">
        <f>IF(Table2[[#This Row],[Pattern]]="Pattern",Table2[[#This Row],[Total Sections]]*4.82,Table2[[#This Row],[Total Sections]]*0.5)</f>
        <v>13.5</v>
      </c>
      <c r="AZ3" s="42"/>
      <c r="BA3" s="39">
        <f>((Table2[Total Sections]/Table2[Open Qty])-1)*Table2[Open Qty]*12.96</f>
        <v>0</v>
      </c>
      <c r="BB3" s="39"/>
      <c r="BC3" s="39" t="str">
        <f t="shared" si="1"/>
        <v>ZESQWDI-SL 25/75-1050-80-30-MSO-6-W-UNV-MD-1</v>
      </c>
      <c r="BD3" s="39">
        <f t="shared" si="2"/>
        <v>0</v>
      </c>
      <c r="BE3" s="39" t="b">
        <f>_xlfn.IFNA(VLOOKUP(Table2[[#This Row],[Job-no]],Table4[],9,FALSE),TRUE)</f>
        <v>1</v>
      </c>
      <c r="BF3" t="str">
        <f>VLOOKUP(AR3,Table1[],3,0)</f>
        <v>Zen</v>
      </c>
      <c r="BG3" s="39" t="b">
        <f>_xlfn.IFNA(VLOOKUP(Table2[[#This Row],[Job-no]],Table4[],14,FALSE),TRUE)</f>
        <v>1</v>
      </c>
      <c r="BH3" s="39" t="str">
        <f>_xlfn.IFNA(VLOOKUP(Table2[[#This Row],[Job-no]],Table4[],11,FALSE),"Done")</f>
        <v>Done</v>
      </c>
      <c r="BI3" s="39">
        <f>IF(Table2[[#This Row],[Pattern]]="Pattern",VLOOKUP(Table2[[#This Row],[Product Code]],'Routing data'!$A$2:$W$470,13,FALSE),VLOOKUP(Table2[[#This Row],[Product Code]],'Routing data'!$A$2:$W$470,3,FALSE))</f>
        <v>2</v>
      </c>
      <c r="BJ3" s="39">
        <f>IF(Table2[[#This Row],[Pattern]]="Pattern",VLOOKUP(Table2[[#This Row],[Product Code]],'Routing data'!$A$2:$W$470,14,FALSE),VLOOKUP(Table2[[#This Row],[Product Code]],'Routing data'!$A$2:$W$470,4,FALSE))</f>
        <v>0</v>
      </c>
      <c r="BK3" s="39">
        <f>VLOOKUP(Table2[[#This Row],[Product Code]],'Routing data'!A$4:W$524,16,FALSE)</f>
        <v>0</v>
      </c>
      <c r="BL3" s="42">
        <f>IF(Table2[[#This Row],[Milling Required]]=0,"x",IF(AT3="Pattern",B3-10,B3-4))</f>
        <v>43456</v>
      </c>
      <c r="BM3" s="39"/>
      <c r="BN3" s="42">
        <f t="shared" si="3"/>
        <v>43457</v>
      </c>
      <c r="BO3" s="39">
        <f>IF(Table2[[#This Row],[Milling]]="x","x",Table2[[#This Row],[Total Sections]]*2)</f>
        <v>54</v>
      </c>
      <c r="BP3" s="39">
        <f>IF(Table2[[#This Row],[Punching]]="x","x",Table2[Total Sections]*2)</f>
        <v>54</v>
      </c>
      <c r="BQ3" s="39">
        <f>IF(Table2[[#This Row],[Pattern]]="Pattern",Table2[Total Sections]*3,Table2[Total Sections]*1.5)</f>
        <v>40.5</v>
      </c>
      <c r="BR3" s="42"/>
      <c r="BS3" s="39"/>
      <c r="BT3" s="39"/>
      <c r="BU3" s="39"/>
      <c r="BV3" s="39" t="str">
        <f>_xlfn.IFNA(VLOOKUP(Table2[[#This Row],[Job-no]],Table4[],16,FALSE),"Ready")</f>
        <v>Ready</v>
      </c>
      <c r="BW3" s="39" t="str">
        <f>_xlfn.IFNA(VLOOKUP(Table2[[#This Row],[Job-no]],Table4[],21,FALSE),"Ready")</f>
        <v/>
      </c>
      <c r="BX3" s="39" t="b">
        <f>_xlfn.IFNA(VLOOKUP(Table2[[#This Row],[Job-no]],Table4[],10,FALSE),TRUE)</f>
        <v>1</v>
      </c>
      <c r="BY3" s="39" t="str">
        <f>_xlfn.IFNA(VLOOKUP(Table2[[#This Row],[Job-no]],Table4[],22,FALSE),"Ready")</f>
        <v/>
      </c>
      <c r="BZ3" s="120">
        <f t="shared" si="4"/>
        <v>43460</v>
      </c>
      <c r="CA3" s="120" t="str">
        <f ca="1">IF(OR(Table2[[#This Row],[Saw Date]]=TODAY(),Table2[[#This Row],[Saw Date]]=TODAY()+1), Table2[[#This Row],[Saw Date]],IF(Table2[[#This Row],[Extrusion cut double saw]],"Done",""))</f>
        <v>Done</v>
      </c>
      <c r="CB3" s="120" t="str">
        <f ca="1">IF(OR(Table2[[#This Row],[Lens Date]]=TODAY(),Table2[[#This Row],[Lens Date]]=TODAY()+1), Table2[[#This Row],[Lens Date]],IF(Table2[[#This Row],[MSLens]]="Done","Done",""))</f>
        <v>Done</v>
      </c>
      <c r="CC3" s="120" t="str">
        <f ca="1">IF(OR(Table2[[#This Row],[Milling Date]]=TODAY(),Table2[[#This Row],[Milling Date]]=TODAY()+1), Table2[[#This Row],[Milling Date]],IF(Table2[[#This Row],[CNC Holes]]="Ready","Done",""))</f>
        <v>Done</v>
      </c>
      <c r="CD3" s="120" t="str">
        <f ca="1">IF(OR(Table2[[#This Row],[Welding Date]]=TODAY(),Table2[[#This Row],[Welding Date]]=TODAY()+1), Table2[[#This Row],[Welding Date]],IF(Table2[[#This Row],[Welding Corners]]="Ready","Done",""))</f>
        <v/>
      </c>
      <c r="CE3" s="120" t="str">
        <f ca="1">IF(OR(Table2[[#This Row],[Puching Date]]=TODAY(),Table2[[#This Row],[Puching Date]]=TODAY()+1), Table2[[#This Row],[Puching Date]],IF(Table2[[#This Row],[Punch Holes]]="Ready","Done",""))</f>
        <v/>
      </c>
      <c r="CF3" s="120" t="str">
        <f ca="1">IF(OR(Table2[[#This Row],[Housing Date2]]=TODAY(),Table2[[#This Row],[Housing Date2]]=TODAY()+1),Table2[[#This Row],[Housing Date2]],IF(Table2[[#This Row],[Body Assembly]],"Done",""))</f>
        <v>Done</v>
      </c>
      <c r="CG3" s="120" t="str">
        <f>_xlfn.IFNA(VLOOKUP(Table2[[#This Row],[Job-no]],Table4[],7,FALSE),"Done")</f>
        <v>Machine Shop Started</v>
      </c>
    </row>
    <row r="4" spans="1:85" hidden="1" x14ac:dyDescent="0.25">
      <c r="A4" t="str">
        <f>_xlfn.CONCAT(Table2[[#This Row],[Order]],"-",Table2[[#This Row],[Line]])</f>
        <v>75685-2</v>
      </c>
      <c r="B4" s="59">
        <v>43460</v>
      </c>
      <c r="C4" s="57">
        <v>75685</v>
      </c>
      <c r="D4" s="58" t="s">
        <v>1256</v>
      </c>
      <c r="E4" s="57">
        <v>2</v>
      </c>
      <c r="F4" s="57">
        <v>1</v>
      </c>
      <c r="G4" s="58" t="s">
        <v>165</v>
      </c>
      <c r="H4" s="57">
        <v>22</v>
      </c>
      <c r="I4" s="43" t="b">
        <v>1</v>
      </c>
      <c r="J4" s="43" t="b">
        <v>1</v>
      </c>
      <c r="K4" t="s">
        <v>135</v>
      </c>
      <c r="L4" s="43" t="b">
        <v>1</v>
      </c>
      <c r="M4" s="43" t="b">
        <v>1</v>
      </c>
      <c r="N4" s="43" t="b">
        <v>1</v>
      </c>
      <c r="O4" t="s">
        <v>114</v>
      </c>
      <c r="P4" t="s">
        <v>138</v>
      </c>
      <c r="Q4" t="s">
        <v>114</v>
      </c>
      <c r="R4" t="s">
        <v>114</v>
      </c>
      <c r="S4" t="s">
        <v>114</v>
      </c>
      <c r="T4" t="s">
        <v>114</v>
      </c>
      <c r="U4" t="s">
        <v>114</v>
      </c>
      <c r="V4" t="s">
        <v>114</v>
      </c>
      <c r="W4" s="6">
        <v>43453</v>
      </c>
      <c r="X4" s="58" t="s">
        <v>151</v>
      </c>
      <c r="Y4" s="58" t="s">
        <v>4514</v>
      </c>
      <c r="Z4" s="58" t="s">
        <v>1087</v>
      </c>
      <c r="AA4" s="58" t="s">
        <v>0</v>
      </c>
      <c r="AB4" s="58" t="s">
        <v>74</v>
      </c>
      <c r="AC4" s="57">
        <v>4</v>
      </c>
      <c r="AD4" s="3" t="s">
        <v>1324</v>
      </c>
      <c r="AE4" s="58" t="s">
        <v>1255</v>
      </c>
      <c r="AF4" s="59">
        <v>43451</v>
      </c>
      <c r="AG4" s="58" t="s">
        <v>114</v>
      </c>
      <c r="AH4" s="57">
        <v>22</v>
      </c>
      <c r="AI4" s="3" t="s">
        <v>74</v>
      </c>
      <c r="AJ4" t="s">
        <v>114</v>
      </c>
      <c r="AK4" t="s">
        <v>114</v>
      </c>
      <c r="AL4" s="43" t="b">
        <v>1</v>
      </c>
      <c r="AM4" s="55">
        <v>43461.413757407397</v>
      </c>
      <c r="AN4" s="3"/>
      <c r="AO4" s="43" t="b">
        <v>1</v>
      </c>
      <c r="AP4" s="3" t="b">
        <v>1</v>
      </c>
      <c r="AQ4" s="3">
        <f>VLOOKUP(Table2[[#This Row],[Job-no]],Table3[],26,FALSE)</f>
        <v>15840</v>
      </c>
      <c r="AR4" t="str">
        <f t="shared" si="0"/>
        <v>ZESQWDI</v>
      </c>
      <c r="AS4" t="str">
        <f>VLOOKUP(AR4,Table1[],4,0)</f>
        <v>wall</v>
      </c>
      <c r="AT4">
        <f>IF(BD4&gt;0,"Pattern",VLOOKUP(AR4,Table1[],5,0))</f>
        <v>0</v>
      </c>
      <c r="AU4" s="34">
        <f>IF(AT4="Pattern",WORKDAY(Table2[[#This Row],[Scheduled Ship Date]],-10),WORKDAY(Table2[[#This Row],[Scheduled Ship Date]],-4))</f>
        <v>43454</v>
      </c>
      <c r="AV4">
        <f>IF(Table2[[#This Row],[Extrusion cut double saw]]=TRUE,IF(O4="ToDo",IF(AT4="Pattern",Table2[[#This Row],[Total Sections]]*0.4,Table2[[#This Row],[Total Sections]]*0.12),0),IF(AT4="Pattern",Table2[[#This Row],[Total Sections]]*4,Table2[[#This Row],[Total Sections]]*1.2))</f>
        <v>0</v>
      </c>
      <c r="AW4" s="42"/>
      <c r="AX4" s="42">
        <f>IF(AT4="Pattern",Table2[[#This Row],[Scheduled Ship Date]]-2,Table2[[#This Row],[Scheduled Ship Date]]-3)</f>
        <v>43457</v>
      </c>
      <c r="AY4">
        <f>IF(Table2[[#This Row],[Pattern]]="Pattern",Table2[[#This Row],[Total Sections]]*4.82,Table2[[#This Row],[Total Sections]]*0.5)</f>
        <v>11</v>
      </c>
      <c r="AZ4" s="42"/>
      <c r="BA4" s="39">
        <f>((Table2[Total Sections]/Table2[Open Qty])-1)*Table2[Open Qty]*12.96</f>
        <v>0</v>
      </c>
      <c r="BB4" s="42"/>
      <c r="BC4" s="39" t="str">
        <f t="shared" si="1"/>
        <v>ZESQWDI-SL 25/75-1050-80-30-MSO-8-W-UNV-MD-1</v>
      </c>
      <c r="BD4" s="39">
        <f t="shared" si="2"/>
        <v>0</v>
      </c>
      <c r="BE4" s="39" t="b">
        <f>_xlfn.IFNA(VLOOKUP(Table2[[#This Row],[Job-no]],Table4[],9,FALSE),TRUE)</f>
        <v>1</v>
      </c>
      <c r="BF4" t="str">
        <f>VLOOKUP(AR4,Table1[],3,0)</f>
        <v>Zen</v>
      </c>
      <c r="BG4" s="39" t="b">
        <f>_xlfn.IFNA(VLOOKUP(Table2[[#This Row],[Job-no]],Table4[],14,FALSE),TRUE)</f>
        <v>1</v>
      </c>
      <c r="BH4" s="39" t="str">
        <f>_xlfn.IFNA(VLOOKUP(Table2[[#This Row],[Job-no]],Table4[],11,FALSE),"Done")</f>
        <v>Done</v>
      </c>
      <c r="BI4" s="39">
        <f>IF(Table2[[#This Row],[Pattern]]="Pattern",VLOOKUP(Table2[[#This Row],[Product Code]],'Routing data'!$A$2:$W$470,13,FALSE),VLOOKUP(Table2[[#This Row],[Product Code]],'Routing data'!$A$2:$W$470,3,FALSE))</f>
        <v>2</v>
      </c>
      <c r="BJ4" s="39">
        <f>IF(Table2[[#This Row],[Pattern]]="Pattern",VLOOKUP(Table2[[#This Row],[Product Code]],'Routing data'!$A$2:$W$470,14,FALSE),VLOOKUP(Table2[[#This Row],[Product Code]],'Routing data'!$A$2:$W$470,4,FALSE))</f>
        <v>0</v>
      </c>
      <c r="BK4" s="39">
        <f>VLOOKUP(Table2[[#This Row],[Product Code]],'Routing data'!A$4:W$524,16,FALSE)</f>
        <v>0</v>
      </c>
      <c r="BL4" s="42">
        <f>IF(Table2[[#This Row],[Milling Required]]=0,"x",IF(AT4="Pattern",B4-10,B4-4))</f>
        <v>43456</v>
      </c>
      <c r="BM4" s="42" t="str">
        <f>IF(Table2[[#This Row],[Punching Required]]=0,"x",IF(AT4="Pattern",B4-8,B4-2))</f>
        <v>x</v>
      </c>
      <c r="BN4" s="42">
        <f t="shared" si="3"/>
        <v>43457</v>
      </c>
      <c r="BO4" s="39">
        <f>IF(Table2[[#This Row],[Milling]]="x","x",Table2[[#This Row],[Total Sections]]*2)</f>
        <v>44</v>
      </c>
      <c r="BP4" s="39" t="str">
        <f>IF(Table2[[#This Row],[Punching]]="x","x",Table2[Total Sections]*2)</f>
        <v>x</v>
      </c>
      <c r="BQ4" s="39">
        <f>IF(Table2[[#This Row],[Pattern]]="Pattern",Table2[Total Sections]*3,Table2[Total Sections]*1.5)</f>
        <v>33</v>
      </c>
      <c r="BR4" s="42"/>
      <c r="BS4" s="42"/>
      <c r="BT4" s="42"/>
      <c r="BU4" s="39"/>
      <c r="BV4" s="39" t="str">
        <f>_xlfn.IFNA(VLOOKUP(Table2[[#This Row],[Job-no]],Table4[],16,FALSE),"Ready")</f>
        <v>Ready</v>
      </c>
      <c r="BW4" s="39" t="str">
        <f>_xlfn.IFNA(VLOOKUP(Table2[[#This Row],[Job-no]],Table4[],21,FALSE),"Ready")</f>
        <v/>
      </c>
      <c r="BX4" s="39" t="b">
        <f>_xlfn.IFNA(VLOOKUP(Table2[[#This Row],[Job-no]],Table4[],10,FALSE),TRUE)</f>
        <v>1</v>
      </c>
      <c r="BY4" s="39" t="str">
        <f>_xlfn.IFNA(VLOOKUP(Table2[[#This Row],[Job-no]],Table4[],22,FALSE),"Ready")</f>
        <v/>
      </c>
      <c r="BZ4" s="120">
        <f t="shared" si="4"/>
        <v>43460</v>
      </c>
      <c r="CA4" s="120" t="str">
        <f ca="1">IF(OR(Table2[[#This Row],[Saw Date]]=TODAY(),Table2[[#This Row],[Saw Date]]=TODAY()+1), Table2[[#This Row],[Saw Date]],IF(Table2[[#This Row],[Extrusion cut double saw]],"Done",""))</f>
        <v>Done</v>
      </c>
      <c r="CB4" s="120" t="str">
        <f ca="1">IF(OR(Table2[[#This Row],[Lens Date]]=TODAY(),Table2[[#This Row],[Lens Date]]=TODAY()+1), Table2[[#This Row],[Lens Date]],IF(Table2[[#This Row],[MSLens]]="Done","Done",""))</f>
        <v>Done</v>
      </c>
      <c r="CC4" s="120" t="str">
        <f ca="1">IF(OR(Table2[[#This Row],[Milling Date]]=TODAY(),Table2[[#This Row],[Milling Date]]=TODAY()+1), Table2[[#This Row],[Milling Date]],IF(Table2[[#This Row],[CNC Holes]]="Ready","Done",""))</f>
        <v>Done</v>
      </c>
      <c r="CD4" s="120" t="str">
        <f ca="1">IF(OR(Table2[[#This Row],[Welding Date]]=TODAY(),Table2[[#This Row],[Welding Date]]=TODAY()+1), Table2[[#This Row],[Welding Date]],IF(Table2[[#This Row],[Welding Corners]]="Ready","Done",""))</f>
        <v/>
      </c>
      <c r="CE4" s="120" t="str">
        <f ca="1">IF(OR(Table2[[#This Row],[Puching Date]]=TODAY(),Table2[[#This Row],[Puching Date]]=TODAY()+1), Table2[[#This Row],[Puching Date]],IF(Table2[[#This Row],[Punch Holes]]="Ready","Done",""))</f>
        <v/>
      </c>
      <c r="CF4" s="120" t="str">
        <f ca="1">IF(OR(Table2[[#This Row],[Housing Date2]]=TODAY(),Table2[[#This Row],[Housing Date2]]=TODAY()+1),Table2[[#This Row],[Housing Date2]],IF(Table2[[#This Row],[Body Assembly]],"Done",""))</f>
        <v>Done</v>
      </c>
      <c r="CG4" s="120" t="str">
        <f>_xlfn.IFNA(VLOOKUP(Table2[[#This Row],[Job-no]],Table4[],7,FALSE),"Done")</f>
        <v>Machine Shop Started</v>
      </c>
    </row>
    <row r="5" spans="1:85" hidden="1" x14ac:dyDescent="0.25">
      <c r="A5" t="str">
        <f>_xlfn.CONCAT(Table2[[#This Row],[Order]],"-",Table2[[#This Row],[Line]])</f>
        <v>75685-3</v>
      </c>
      <c r="B5" s="59">
        <v>43460</v>
      </c>
      <c r="C5" s="57">
        <v>75685</v>
      </c>
      <c r="D5" s="58" t="s">
        <v>1258</v>
      </c>
      <c r="E5" s="57">
        <v>3</v>
      </c>
      <c r="F5" s="57">
        <v>1</v>
      </c>
      <c r="G5" s="58" t="s">
        <v>165</v>
      </c>
      <c r="H5" s="57">
        <v>3</v>
      </c>
      <c r="I5" s="43" t="b">
        <v>1</v>
      </c>
      <c r="J5" s="43" t="b">
        <v>1</v>
      </c>
      <c r="K5" t="s">
        <v>135</v>
      </c>
      <c r="L5" s="43" t="b">
        <v>1</v>
      </c>
      <c r="M5" s="43" t="b">
        <v>1</v>
      </c>
      <c r="N5" s="43" t="b">
        <v>1</v>
      </c>
      <c r="O5" t="s">
        <v>114</v>
      </c>
      <c r="P5" t="s">
        <v>138</v>
      </c>
      <c r="Q5" t="s">
        <v>114</v>
      </c>
      <c r="R5" t="s">
        <v>114</v>
      </c>
      <c r="S5" t="s">
        <v>114</v>
      </c>
      <c r="T5" t="s">
        <v>114</v>
      </c>
      <c r="U5" t="s">
        <v>114</v>
      </c>
      <c r="V5" t="s">
        <v>114</v>
      </c>
      <c r="W5" s="6">
        <v>43453</v>
      </c>
      <c r="X5" s="58" t="s">
        <v>151</v>
      </c>
      <c r="Y5" s="58" t="s">
        <v>4515</v>
      </c>
      <c r="Z5" s="58" t="s">
        <v>1103</v>
      </c>
      <c r="AA5" s="58" t="s">
        <v>114</v>
      </c>
      <c r="AB5" s="58" t="s">
        <v>74</v>
      </c>
      <c r="AC5" s="57">
        <v>4</v>
      </c>
      <c r="AD5" s="3" t="s">
        <v>1324</v>
      </c>
      <c r="AE5" s="58" t="s">
        <v>1257</v>
      </c>
      <c r="AF5" s="59">
        <v>43451</v>
      </c>
      <c r="AG5" s="58" t="s">
        <v>114</v>
      </c>
      <c r="AH5" s="57">
        <v>3</v>
      </c>
      <c r="AI5" s="3" t="s">
        <v>74</v>
      </c>
      <c r="AJ5" t="s">
        <v>114</v>
      </c>
      <c r="AK5" t="s">
        <v>114</v>
      </c>
      <c r="AL5" s="43" t="b">
        <v>1</v>
      </c>
      <c r="AM5" s="55">
        <v>43461.413765161997</v>
      </c>
      <c r="AN5" s="3"/>
      <c r="AO5" s="43" t="b">
        <v>1</v>
      </c>
      <c r="AP5" s="3" t="b">
        <v>0</v>
      </c>
      <c r="AQ5" s="3">
        <f>VLOOKUP(Table2[[#This Row],[Job-no]],Table3[],26,FALSE)</f>
        <v>1080</v>
      </c>
      <c r="AR5" t="str">
        <f t="shared" si="0"/>
        <v>ZESQWDI</v>
      </c>
      <c r="AS5" t="str">
        <f>VLOOKUP(AR5,Table1[],4,0)</f>
        <v>wall</v>
      </c>
      <c r="AT5">
        <f>IF(BD5&gt;0,"Pattern",VLOOKUP(AR5,Table1[],5,0))</f>
        <v>0</v>
      </c>
      <c r="AU5" s="34">
        <f>IF(AT5="Pattern",WORKDAY(Table2[[#This Row],[Scheduled Ship Date]],-10),WORKDAY(Table2[[#This Row],[Scheduled Ship Date]],-4))</f>
        <v>43454</v>
      </c>
      <c r="AV5">
        <f>IF(Table2[[#This Row],[Extrusion cut double saw]]=TRUE,IF(O5="ToDo",IF(AT5="Pattern",Table2[[#This Row],[Total Sections]]*0.4,Table2[[#This Row],[Total Sections]]*0.12),0),IF(AT5="Pattern",Table2[[#This Row],[Total Sections]]*4,Table2[[#This Row],[Total Sections]]*1.2))</f>
        <v>0</v>
      </c>
      <c r="AW5" s="42"/>
      <c r="AX5" s="42">
        <f>IF(AT5="Pattern",Table2[[#This Row],[Scheduled Ship Date]]-2,Table2[[#This Row],[Scheduled Ship Date]]-3)</f>
        <v>43457</v>
      </c>
      <c r="AY5">
        <f>IF(Table2[[#This Row],[Pattern]]="Pattern",Table2[[#This Row],[Total Sections]]*4.82,Table2[[#This Row],[Total Sections]]*0.5)</f>
        <v>1.5</v>
      </c>
      <c r="AZ5" s="42"/>
      <c r="BA5" s="39">
        <f>((Table2[Total Sections]/Table2[Open Qty])-1)*Table2[Open Qty]*12.96</f>
        <v>0</v>
      </c>
      <c r="BB5" s="39"/>
      <c r="BC5" s="39" t="str">
        <f t="shared" si="1"/>
        <v>ZESQWDI-SL 25/75-1050-80-30-MSO-4-W-UNV-MD-1</v>
      </c>
      <c r="BD5" s="39">
        <f t="shared" si="2"/>
        <v>0</v>
      </c>
      <c r="BE5" s="39" t="b">
        <f>_xlfn.IFNA(VLOOKUP(Table2[[#This Row],[Job-no]],Table4[],9,FALSE),TRUE)</f>
        <v>1</v>
      </c>
      <c r="BF5" t="str">
        <f>VLOOKUP(AR5,Table1[],3,0)</f>
        <v>Zen</v>
      </c>
      <c r="BG5" s="39" t="b">
        <f>_xlfn.IFNA(VLOOKUP(Table2[[#This Row],[Job-no]],Table4[],14,FALSE),TRUE)</f>
        <v>1</v>
      </c>
      <c r="BH5" s="39" t="str">
        <f>_xlfn.IFNA(VLOOKUP(Table2[[#This Row],[Job-no]],Table4[],11,FALSE),"Done")</f>
        <v>Done</v>
      </c>
      <c r="BI5" s="39">
        <f>IF(Table2[[#This Row],[Pattern]]="Pattern",VLOOKUP(Table2[[#This Row],[Product Code]],'Routing data'!$A$2:$W$470,13,FALSE),VLOOKUP(Table2[[#This Row],[Product Code]],'Routing data'!$A$2:$W$470,3,FALSE))</f>
        <v>2</v>
      </c>
      <c r="BJ5" s="39">
        <f>IF(Table2[[#This Row],[Pattern]]="Pattern",VLOOKUP(Table2[[#This Row],[Product Code]],'Routing data'!$A$2:$W$470,14,FALSE),VLOOKUP(Table2[[#This Row],[Product Code]],'Routing data'!$A$2:$W$470,4,FALSE))</f>
        <v>0</v>
      </c>
      <c r="BK5" s="39">
        <f>VLOOKUP(Table2[[#This Row],[Product Code]],'Routing data'!A$4:W$524,16,FALSE)</f>
        <v>0</v>
      </c>
      <c r="BL5" s="42">
        <f>IF(Table2[[#This Row],[Milling Required]]=0,"x",IF(AT5="Pattern",B5-10,B5-4))</f>
        <v>43456</v>
      </c>
      <c r="BM5" s="42" t="str">
        <f>IF(Table2[[#This Row],[Punching Required]]=0,"x",IF(AT5="Pattern",B5-8,B5-2))</f>
        <v>x</v>
      </c>
      <c r="BN5" s="42">
        <f t="shared" si="3"/>
        <v>43457</v>
      </c>
      <c r="BO5" s="39">
        <f>IF(Table2[[#This Row],[Milling]]="x","x",Table2[[#This Row],[Total Sections]]*2)</f>
        <v>6</v>
      </c>
      <c r="BP5" s="39" t="str">
        <f>IF(Table2[[#This Row],[Punching]]="x","x",Table2[Total Sections]*2)</f>
        <v>x</v>
      </c>
      <c r="BQ5" s="39">
        <f>IF(Table2[[#This Row],[Pattern]]="Pattern",Table2[Total Sections]*3,Table2[Total Sections]*1.5)</f>
        <v>4.5</v>
      </c>
      <c r="BR5" s="42"/>
      <c r="BS5" s="42"/>
      <c r="BT5" s="42"/>
      <c r="BU5" s="39"/>
      <c r="BV5" s="39" t="str">
        <f>_xlfn.IFNA(VLOOKUP(Table2[[#This Row],[Job-no]],Table4[],16,FALSE),"Ready")</f>
        <v>Ready</v>
      </c>
      <c r="BW5" s="39" t="str">
        <f>_xlfn.IFNA(VLOOKUP(Table2[[#This Row],[Job-no]],Table4[],21,FALSE),"Ready")</f>
        <v/>
      </c>
      <c r="BX5" s="39" t="b">
        <f>_xlfn.IFNA(VLOOKUP(Table2[[#This Row],[Job-no]],Table4[],10,FALSE),TRUE)</f>
        <v>1</v>
      </c>
      <c r="BY5" s="39" t="str">
        <f>_xlfn.IFNA(VLOOKUP(Table2[[#This Row],[Job-no]],Table4[],22,FALSE),"Ready")</f>
        <v/>
      </c>
      <c r="BZ5" s="120">
        <f t="shared" si="4"/>
        <v>43460</v>
      </c>
      <c r="CA5" s="120" t="str">
        <f ca="1">IF(OR(Table2[[#This Row],[Saw Date]]=TODAY(),Table2[[#This Row],[Saw Date]]=TODAY()+1), Table2[[#This Row],[Saw Date]],IF(Table2[[#This Row],[Extrusion cut double saw]],"Done",""))</f>
        <v>Done</v>
      </c>
      <c r="CB5" s="120" t="str">
        <f ca="1">IF(OR(Table2[[#This Row],[Lens Date]]=TODAY(),Table2[[#This Row],[Lens Date]]=TODAY()+1), Table2[[#This Row],[Lens Date]],IF(Table2[[#This Row],[MSLens]]="Done","Done",""))</f>
        <v>Done</v>
      </c>
      <c r="CC5" s="120" t="str">
        <f ca="1">IF(OR(Table2[[#This Row],[Milling Date]]=TODAY(),Table2[[#This Row],[Milling Date]]=TODAY()+1), Table2[[#This Row],[Milling Date]],IF(Table2[[#This Row],[CNC Holes]]="Ready","Done",""))</f>
        <v>Done</v>
      </c>
      <c r="CD5" s="120" t="str">
        <f ca="1">IF(OR(Table2[[#This Row],[Welding Date]]=TODAY(),Table2[[#This Row],[Welding Date]]=TODAY()+1), Table2[[#This Row],[Welding Date]],IF(Table2[[#This Row],[Welding Corners]]="Ready","Done",""))</f>
        <v/>
      </c>
      <c r="CE5" s="120" t="str">
        <f ca="1">IF(OR(Table2[[#This Row],[Puching Date]]=TODAY(),Table2[[#This Row],[Puching Date]]=TODAY()+1), Table2[[#This Row],[Puching Date]],IF(Table2[[#This Row],[Punch Holes]]="Ready","Done",""))</f>
        <v/>
      </c>
      <c r="CF5" s="120" t="str">
        <f ca="1">IF(OR(Table2[[#This Row],[Housing Date2]]=TODAY(),Table2[[#This Row],[Housing Date2]]=TODAY()+1),Table2[[#This Row],[Housing Date2]],IF(Table2[[#This Row],[Body Assembly]],"Done",""))</f>
        <v>Done</v>
      </c>
      <c r="CG5" s="120" t="str">
        <f>_xlfn.IFNA(VLOOKUP(Table2[[#This Row],[Job-no]],Table4[],7,FALSE),"Done")</f>
        <v>Machine Shop Started</v>
      </c>
    </row>
    <row r="6" spans="1:85" x14ac:dyDescent="0.25">
      <c r="A6" s="39" t="str">
        <f>_xlfn.CONCAT(Table2[[#This Row],[Order]],"-",Table2[[#This Row],[Line]])</f>
        <v>74900-13</v>
      </c>
      <c r="B6" s="6">
        <v>43469</v>
      </c>
      <c r="C6" s="9">
        <v>74900</v>
      </c>
      <c r="D6" s="4" t="s">
        <v>1722</v>
      </c>
      <c r="E6" s="9">
        <v>13</v>
      </c>
      <c r="F6" s="9">
        <v>1</v>
      </c>
      <c r="G6" s="4" t="s">
        <v>165</v>
      </c>
      <c r="H6" s="9">
        <v>1</v>
      </c>
      <c r="I6" s="43" t="b">
        <v>1</v>
      </c>
      <c r="J6" s="43" t="b">
        <v>1</v>
      </c>
      <c r="K6" t="s">
        <v>114</v>
      </c>
      <c r="L6" s="43" t="b">
        <v>1</v>
      </c>
      <c r="M6" s="43" t="b">
        <v>1</v>
      </c>
      <c r="N6" s="43" t="b">
        <v>0</v>
      </c>
      <c r="O6" t="s">
        <v>114</v>
      </c>
      <c r="P6" t="s">
        <v>4538</v>
      </c>
      <c r="Q6" t="s">
        <v>114</v>
      </c>
      <c r="R6" t="s">
        <v>114</v>
      </c>
      <c r="S6" t="s">
        <v>114</v>
      </c>
      <c r="T6" t="s">
        <v>114</v>
      </c>
      <c r="U6" t="s">
        <v>114</v>
      </c>
      <c r="V6" t="s">
        <v>138</v>
      </c>
      <c r="W6" s="5">
        <v>43465</v>
      </c>
      <c r="X6" s="4" t="s">
        <v>114</v>
      </c>
      <c r="Y6" s="4"/>
      <c r="Z6" s="4" t="s">
        <v>3756</v>
      </c>
      <c r="AA6" s="4" t="s">
        <v>117</v>
      </c>
      <c r="AB6" s="4" t="s">
        <v>74</v>
      </c>
      <c r="AC6" s="9">
        <v>7</v>
      </c>
      <c r="AD6" s="3" t="s">
        <v>5967</v>
      </c>
      <c r="AE6" s="4" t="s">
        <v>5968</v>
      </c>
      <c r="AF6" s="4"/>
      <c r="AG6" s="4" t="s">
        <v>114</v>
      </c>
      <c r="AH6" s="9">
        <v>44</v>
      </c>
      <c r="AI6" s="3" t="s">
        <v>180</v>
      </c>
      <c r="AJ6" t="s">
        <v>114</v>
      </c>
      <c r="AK6" t="s">
        <v>114</v>
      </c>
      <c r="AL6" s="43" t="b">
        <v>0</v>
      </c>
      <c r="AM6" s="3"/>
      <c r="AN6" s="3"/>
      <c r="AO6" s="43" t="b">
        <v>0</v>
      </c>
      <c r="AP6" s="3" t="b">
        <v>0</v>
      </c>
      <c r="AQ6" s="3">
        <f>VLOOKUP(Table2[[#This Row],[Job-no]],Table3[],26,FALSE)</f>
        <v>42590</v>
      </c>
      <c r="AR6" t="str">
        <f t="shared" si="0"/>
        <v>SCDIPAT</v>
      </c>
      <c r="AS6" t="str">
        <f>VLOOKUP(AR6,Table1[],4,0)</f>
        <v>pendant</v>
      </c>
      <c r="AT6" t="str">
        <f>IF(BD6&gt;0,"Pattern",VLOOKUP(AR6,Table1[],5,0))</f>
        <v>Pattern</v>
      </c>
      <c r="AU6" s="34">
        <f>IF(AT6="Pattern",WORKDAY(Table2[[#This Row],[Scheduled Ship Date]],-10),WORKDAY(Table2[[#This Row],[Scheduled Ship Date]],-4))</f>
        <v>43455</v>
      </c>
      <c r="AV6" s="39">
        <f>IF(Table2[[#This Row],[Extrusion cut double saw]]=TRUE,IF(O6="ToDo",IF(AT6="Pattern",Table2[[#This Row],[Total Sections]]*0.4,Table2[[#This Row],[Total Sections]]*0.12),0),IF(AT6="Pattern",Table2[[#This Row],[Total Sections]]*4,Table2[[#This Row],[Total Sections]]*1.2))</f>
        <v>176</v>
      </c>
      <c r="AW6" s="42">
        <f ca="1">TODAY()+1</f>
        <v>43468</v>
      </c>
      <c r="AX6" s="42">
        <f>IF(AT6="Pattern",Table2[[#This Row],[Scheduled Ship Date]]-2,Table2[[#This Row],[Scheduled Ship Date]]-3)</f>
        <v>43467</v>
      </c>
      <c r="AY6" s="39">
        <f>IF(Table2[[#This Row],[Pattern]]="Pattern",Table2[[#This Row],[Total Sections]]*4.82,Table2[[#This Row],[Total Sections]]*0.5)</f>
        <v>212.08</v>
      </c>
      <c r="AZ6" s="42">
        <f ca="1">TODAY()+1</f>
        <v>43468</v>
      </c>
      <c r="BA6" s="39">
        <f>((Table2[Total Sections]/Table2[Open Qty])-1)*Table2[Open Qty]*12.96</f>
        <v>557.28000000000009</v>
      </c>
      <c r="BB6" s="39"/>
      <c r="BC6" s="39" t="str">
        <f t="shared" si="1"/>
        <v>SCDIPAT-REC-90(4)-300-300-80-3</v>
      </c>
      <c r="BD6" s="39">
        <f t="shared" si="2"/>
        <v>0</v>
      </c>
      <c r="BE6" s="39" t="b">
        <f>_xlfn.IFNA(VLOOKUP(Table2[[#This Row],[Job-no]],Table4[],9,FALSE),TRUE)</f>
        <v>1</v>
      </c>
      <c r="BF6" s="39"/>
      <c r="BG6" s="39" t="b">
        <f>_xlfn.IFNA(VLOOKUP(Table2[[#This Row],[Job-no]],Table4[],14,FALSE),TRUE)</f>
        <v>0</v>
      </c>
      <c r="BH6" s="39" t="str">
        <f>_xlfn.IFNA(VLOOKUP(Table2[[#This Row],[Job-no]],Table4[],11,FALSE),"Done")</f>
        <v/>
      </c>
      <c r="BI6" s="39">
        <f>IF(Table2[[#This Row],[Pattern]]="Pattern",VLOOKUP(Table2[[#This Row],[Product Code]],'Routing data'!$A$2:$W$470,13,FALSE),VLOOKUP(Table2[[#This Row],[Product Code]],'Routing data'!$A$2:$W$470,3,FALSE))</f>
        <v>2</v>
      </c>
      <c r="BJ6" s="39">
        <f>IF(Table2[[#This Row],[Pattern]]="Pattern",VLOOKUP(Table2[[#This Row],[Product Code]],'Routing data'!$A$2:$W$470,14,FALSE),VLOOKUP(Table2[[#This Row],[Product Code]],'Routing data'!$A$2:$W$470,4,FALSE))</f>
        <v>0</v>
      </c>
      <c r="BK6" s="39">
        <f>VLOOKUP(Table2[[#This Row],[Product Code]],'Routing data'!A$4:W$524,16,FALSE)</f>
        <v>5</v>
      </c>
      <c r="BL6" s="42">
        <f>IF(Table2[[#This Row],[Milling Required]]=0,"x",IF(AT6="Pattern",B6-10,B6-4))</f>
        <v>43459</v>
      </c>
      <c r="BM6" s="39"/>
      <c r="BN6" s="42">
        <f t="shared" si="3"/>
        <v>43467</v>
      </c>
      <c r="BO6" s="39">
        <f>IF(Table2[[#This Row],[Milling]]="x","x",Table2[[#This Row],[Total Sections]]*2)</f>
        <v>88</v>
      </c>
      <c r="BP6" s="39">
        <f>IF(Table2[[#This Row],[Punching]]="x","x",Table2[Total Sections]*2)</f>
        <v>88</v>
      </c>
      <c r="BQ6" s="39">
        <f>IF(Table2[[#This Row],[Pattern]]="Pattern",Table2[Total Sections]*3,Table2[Total Sections]*1.5)</f>
        <v>132</v>
      </c>
      <c r="BR6" s="42">
        <f t="shared" ref="BR6:BR25" ca="1" si="5">TODAY()+1</f>
        <v>43468</v>
      </c>
      <c r="BS6" s="39"/>
      <c r="BT6" s="39"/>
      <c r="BU6" s="39"/>
      <c r="BV6" s="39" t="str">
        <f>_xlfn.IFNA(VLOOKUP(Table2[[#This Row],[Job-no]],Table4[],16,FALSE),"Ready")</f>
        <v>InProg</v>
      </c>
      <c r="BW6" s="39" t="str">
        <f>_xlfn.IFNA(VLOOKUP(Table2[[#This Row],[Job-no]],Table4[],21,FALSE),"Ready")</f>
        <v/>
      </c>
      <c r="BX6" s="39" t="b">
        <f>_xlfn.IFNA(VLOOKUP(Table2[[#This Row],[Job-no]],Table4[],10,FALSE),TRUE)</f>
        <v>1</v>
      </c>
      <c r="BY6" s="39" t="str">
        <f>_xlfn.IFNA(VLOOKUP(Table2[[#This Row],[Job-no]],Table4[],22,FALSE),"Ready")</f>
        <v>Ready</v>
      </c>
      <c r="BZ6" s="120">
        <f t="shared" si="4"/>
        <v>43469</v>
      </c>
      <c r="CA6" s="120">
        <f ca="1">IF(OR(Table2[[#This Row],[Saw Date]]=TODAY(),Table2[[#This Row],[Saw Date]]=TODAY()+1), Table2[[#This Row],[Saw Date]],IF(Table2[[#This Row],[Extrusion cut double saw]],"Done",""))</f>
        <v>43468</v>
      </c>
      <c r="CB6" s="120">
        <f ca="1">IF(OR(Table2[[#This Row],[Lens Date]]=TODAY(),Table2[[#This Row],[Lens Date]]=TODAY()+1), Table2[[#This Row],[Lens Date]],IF(Table2[[#This Row],[MSLens]]="Done","Done",""))</f>
        <v>43468</v>
      </c>
      <c r="CC6" s="120">
        <f ca="1">IF(OR(Table2[[#This Row],[Milling Date]]=TODAY(),Table2[[#This Row],[Milling Date]]=TODAY()+1), Table2[[#This Row],[Milling Date]],IF(Table2[[#This Row],[CNC Holes]]="Ready","Done",""))</f>
        <v>43468</v>
      </c>
      <c r="CD6" s="120" t="str">
        <f ca="1">IF(OR(Table2[[#This Row],[Welding Date]]=TODAY(),Table2[[#This Row],[Welding Date]]=TODAY()+1), Table2[[#This Row],[Welding Date]],IF(Table2[[#This Row],[Welding Corners]]="Ready","Done",""))</f>
        <v>Done</v>
      </c>
      <c r="CE6" s="120" t="str">
        <f ca="1">IF(OR(Table2[[#This Row],[Puching Date]]=TODAY(),Table2[[#This Row],[Puching Date]]=TODAY()+1), Table2[[#This Row],[Puching Date]],IF(Table2[[#This Row],[Punch Holes]]="Ready","Done",""))</f>
        <v/>
      </c>
      <c r="CF6" s="120" t="str">
        <f ca="1">IF(OR(Table2[[#This Row],[Housing Date2]]=TODAY(),Table2[[#This Row],[Housing Date2]]=TODAY()+1),Table2[[#This Row],[Housing Date2]],IF(Table2[[#This Row],[Body Assembly]],"Done",""))</f>
        <v>Done</v>
      </c>
      <c r="CG6" s="120" t="str">
        <f>_xlfn.IFNA(VLOOKUP(Table2[[#This Row],[Job-no]],Table4[],7,FALSE),"Done")</f>
        <v>Machine Shop Started</v>
      </c>
    </row>
    <row r="7" spans="1:85" x14ac:dyDescent="0.25">
      <c r="A7" s="39" t="str">
        <f>_xlfn.CONCAT(Table2[[#This Row],[Order]],"-",Table2[[#This Row],[Line]])</f>
        <v>75664-2</v>
      </c>
      <c r="B7" s="1">
        <v>43469</v>
      </c>
      <c r="C7" s="10">
        <v>75664</v>
      </c>
      <c r="D7" s="7" t="s">
        <v>2806</v>
      </c>
      <c r="E7" s="10">
        <v>2</v>
      </c>
      <c r="F7" s="10">
        <v>1</v>
      </c>
      <c r="G7" s="7" t="s">
        <v>165</v>
      </c>
      <c r="H7" s="10">
        <v>1</v>
      </c>
      <c r="I7" s="43" t="b">
        <v>1</v>
      </c>
      <c r="J7" s="43" t="b">
        <v>0</v>
      </c>
      <c r="K7" t="s">
        <v>114</v>
      </c>
      <c r="L7" s="43" t="b">
        <v>0</v>
      </c>
      <c r="M7" s="43" t="b">
        <v>1</v>
      </c>
      <c r="N7" s="43" t="b">
        <v>1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t="s">
        <v>114</v>
      </c>
      <c r="V7" t="s">
        <v>114</v>
      </c>
      <c r="W7" s="5">
        <v>43465</v>
      </c>
      <c r="X7" s="7" t="s">
        <v>114</v>
      </c>
      <c r="Y7" s="7"/>
      <c r="Z7" s="7" t="s">
        <v>3757</v>
      </c>
      <c r="AA7" s="7" t="s">
        <v>114</v>
      </c>
      <c r="AB7" s="7" t="s">
        <v>74</v>
      </c>
      <c r="AC7" s="10">
        <v>7</v>
      </c>
      <c r="AD7" s="3" t="s">
        <v>5967</v>
      </c>
      <c r="AE7" s="4" t="s">
        <v>5968</v>
      </c>
      <c r="AF7" s="7"/>
      <c r="AG7" s="7" t="s">
        <v>114</v>
      </c>
      <c r="AH7" s="10">
        <v>35</v>
      </c>
      <c r="AI7" s="3" t="s">
        <v>74</v>
      </c>
      <c r="AJ7" t="s">
        <v>114</v>
      </c>
      <c r="AK7" t="s">
        <v>114</v>
      </c>
      <c r="AL7" s="43" t="b">
        <v>0</v>
      </c>
      <c r="AM7" s="3"/>
      <c r="AN7" s="3"/>
      <c r="AO7" s="43" t="b">
        <v>0</v>
      </c>
      <c r="AP7" s="3" t="b">
        <v>0</v>
      </c>
      <c r="AQ7" s="129">
        <f>VLOOKUP(Table2[[#This Row],[Job-no]],Table3[],26,FALSE)</f>
        <v>26290</v>
      </c>
      <c r="AR7" t="str">
        <f t="shared" si="0"/>
        <v>BSLEDPAT</v>
      </c>
      <c r="AS7" t="str">
        <f>VLOOKUP(AR7,Table1[],4,0)</f>
        <v>surface</v>
      </c>
      <c r="AT7" t="str">
        <f>IF(BD7&gt;0,"Pattern",VLOOKUP(AR7,Table1[],5,0))</f>
        <v>Pattern</v>
      </c>
      <c r="AU7" s="34">
        <f>IF(AT7="Pattern",WORKDAY(Table2[[#This Row],[Scheduled Ship Date]],-10),WORKDAY(Table2[[#This Row],[Scheduled Ship Date]],-4))</f>
        <v>43455</v>
      </c>
      <c r="AV7" s="39">
        <f>IF(Table2[[#This Row],[Extrusion cut double saw]]=TRUE,IF(O7="ToDo",IF(AT7="Pattern",Table2[[#This Row],[Total Sections]]*0.4,Table2[[#This Row],[Total Sections]]*0.12),0),IF(AT7="Pattern",Table2[[#This Row],[Total Sections]]*4,Table2[[#This Row],[Total Sections]]*1.2))</f>
        <v>0</v>
      </c>
      <c r="AW7" s="42"/>
      <c r="AX7" s="42">
        <f>IF(AT7="Pattern",Table2[[#This Row],[Scheduled Ship Date]]-2,Table2[[#This Row],[Scheduled Ship Date]]-3)</f>
        <v>43467</v>
      </c>
      <c r="AY7" s="39">
        <f>IF(Table2[[#This Row],[Pattern]]="Pattern",Table2[[#This Row],[Total Sections]]*4.82,Table2[[#This Row],[Total Sections]]*0.5)</f>
        <v>168.70000000000002</v>
      </c>
      <c r="AZ7" s="42">
        <f ca="1">TODAY()+1</f>
        <v>43468</v>
      </c>
      <c r="BA7" s="39">
        <f>((Table2[Total Sections]/Table2[Open Qty])-1)*Table2[Open Qty]*12.96</f>
        <v>440.64000000000004</v>
      </c>
      <c r="BB7" s="39"/>
      <c r="BC7" s="39" t="str">
        <f t="shared" si="1"/>
        <v>BSLEDPAT-OPR-90(4)-400-90-27-SO-363' 1/8"-EX-BLK-UNV-DP-6+E(14)-S-FW(6)</v>
      </c>
      <c r="BD7" s="39">
        <f t="shared" si="2"/>
        <v>0</v>
      </c>
      <c r="BE7" s="39" t="b">
        <f>_xlfn.IFNA(VLOOKUP(Table2[[#This Row],[Job-no]],Table4[],9,FALSE),TRUE)</f>
        <v>1</v>
      </c>
      <c r="BF7" s="39"/>
      <c r="BG7" s="39" t="b">
        <f>_xlfn.IFNA(VLOOKUP(Table2[[#This Row],[Job-no]],Table4[],14,FALSE),TRUE)</f>
        <v>1</v>
      </c>
      <c r="BH7" s="39" t="str">
        <f>_xlfn.IFNA(VLOOKUP(Table2[[#This Row],[Job-no]],Table4[],11,FALSE),"Done")</f>
        <v/>
      </c>
      <c r="BI7" s="39">
        <f>IF(Table2[[#This Row],[Pattern]]="Pattern",VLOOKUP(Table2[[#This Row],[Product Code]],'Routing data'!$A$2:$W$470,13,FALSE),VLOOKUP(Table2[[#This Row],[Product Code]],'Routing data'!$A$2:$W$470,3,FALSE))</f>
        <v>2</v>
      </c>
      <c r="BJ7" s="39">
        <f>IF(Table2[[#This Row],[Pattern]]="Pattern",VLOOKUP(Table2[[#This Row],[Product Code]],'Routing data'!$A$2:$W$470,14,FALSE),VLOOKUP(Table2[[#This Row],[Product Code]],'Routing data'!$A$2:$W$470,4,FALSE))</f>
        <v>0</v>
      </c>
      <c r="BK7" s="39">
        <f>VLOOKUP(Table2[[#This Row],[Product Code]],'Routing data'!A$4:W$524,16,FALSE)</f>
        <v>5</v>
      </c>
      <c r="BL7" s="42">
        <f>IF(Table2[[#This Row],[Milling Required]]=0,"x",IF(AT7="Pattern",B7-10,B7-4))</f>
        <v>43459</v>
      </c>
      <c r="BM7" s="39"/>
      <c r="BN7" s="42">
        <f t="shared" si="3"/>
        <v>43467</v>
      </c>
      <c r="BO7" s="39">
        <f>IF(Table2[[#This Row],[Milling]]="x","x",Table2[[#This Row],[Total Sections]]*2)</f>
        <v>70</v>
      </c>
      <c r="BP7" s="39">
        <f>IF(Table2[[#This Row],[Punching]]="x","x",Table2[Total Sections]*2)</f>
        <v>70</v>
      </c>
      <c r="BQ7" s="39">
        <f>IF(Table2[[#This Row],[Pattern]]="Pattern",Table2[Total Sections]*3,Table2[Total Sections]*1.5)</f>
        <v>105</v>
      </c>
      <c r="BR7" s="42">
        <f t="shared" ca="1" si="5"/>
        <v>43468</v>
      </c>
      <c r="BS7" s="39"/>
      <c r="BT7" s="42">
        <f ca="1">TODAY()</f>
        <v>43467</v>
      </c>
      <c r="BU7" s="39"/>
      <c r="BV7" s="39" t="str">
        <f>_xlfn.IFNA(VLOOKUP(Table2[[#This Row],[Job-no]],Table4[],16,FALSE),"Ready")</f>
        <v/>
      </c>
      <c r="BW7" s="39" t="str">
        <f>_xlfn.IFNA(VLOOKUP(Table2[[#This Row],[Job-no]],Table4[],21,FALSE),"Ready")</f>
        <v/>
      </c>
      <c r="BX7" s="39" t="b">
        <f>_xlfn.IFNA(VLOOKUP(Table2[[#This Row],[Job-no]],Table4[],10,FALSE),TRUE)</f>
        <v>0</v>
      </c>
      <c r="BY7" s="39" t="str">
        <f>_xlfn.IFNA(VLOOKUP(Table2[[#This Row],[Job-no]],Table4[],22,FALSE),"Ready")</f>
        <v/>
      </c>
      <c r="BZ7" s="120">
        <f t="shared" si="4"/>
        <v>43469</v>
      </c>
      <c r="CA7" s="120" t="str">
        <f ca="1">IF(OR(Table2[[#This Row],[Saw Date]]=TODAY(),Table2[[#This Row],[Saw Date]]=TODAY()+1), Table2[[#This Row],[Saw Date]],IF(Table2[[#This Row],[Extrusion cut double saw]],"Done",""))</f>
        <v>Done</v>
      </c>
      <c r="CB7" s="120">
        <f ca="1">IF(OR(Table2[[#This Row],[Lens Date]]=TODAY(),Table2[[#This Row],[Lens Date]]=TODAY()+1), Table2[[#This Row],[Lens Date]],IF(Table2[[#This Row],[MSLens]]="Done","Done",""))</f>
        <v>43468</v>
      </c>
      <c r="CC7" s="120">
        <f ca="1">IF(OR(Table2[[#This Row],[Milling Date]]=TODAY(),Table2[[#This Row],[Milling Date]]=TODAY()+1), Table2[[#This Row],[Milling Date]],IF(Table2[[#This Row],[CNC Holes]]="Ready","Done",""))</f>
        <v>43468</v>
      </c>
      <c r="CD7" s="120" t="str">
        <f ca="1">IF(OR(Table2[[#This Row],[Welding Date]]=TODAY(),Table2[[#This Row],[Welding Date]]=TODAY()+1), Table2[[#This Row],[Welding Date]],IF(Table2[[#This Row],[Welding Corners]]="Ready","Done",""))</f>
        <v/>
      </c>
      <c r="CE7" s="120" t="str">
        <f ca="1">IF(OR(Table2[[#This Row],[Puching Date]]=TODAY(),Table2[[#This Row],[Puching Date]]=TODAY()+1), Table2[[#This Row],[Puching Date]],IF(Table2[[#This Row],[Punch Holes]]="Ready","Done",""))</f>
        <v/>
      </c>
      <c r="CF7" s="120">
        <f ca="1">IF(OR(Table2[[#This Row],[Housing Date2]]=TODAY(),Table2[[#This Row],[Housing Date2]]=TODAY()+1),Table2[[#This Row],[Housing Date2]],IF(Table2[[#This Row],[Body Assembly]],"Done",""))</f>
        <v>43467</v>
      </c>
      <c r="CG7" s="120" t="str">
        <f>_xlfn.IFNA(VLOOKUP(Table2[[#This Row],[Job-no]],Table4[],7,FALSE),"Done")</f>
        <v>Machine Shop Started</v>
      </c>
    </row>
    <row r="8" spans="1:85" x14ac:dyDescent="0.25">
      <c r="A8" t="str">
        <f>_xlfn.CONCAT(Table2[[#This Row],[Order]],"-",Table2[[#This Row],[Line]])</f>
        <v>75690-1</v>
      </c>
      <c r="B8" s="1">
        <v>43469</v>
      </c>
      <c r="C8" s="10">
        <v>75690</v>
      </c>
      <c r="D8" s="7" t="s">
        <v>1638</v>
      </c>
      <c r="E8" s="10">
        <v>1</v>
      </c>
      <c r="F8" s="10">
        <v>1</v>
      </c>
      <c r="G8" s="7" t="s">
        <v>165</v>
      </c>
      <c r="H8" s="10">
        <v>2</v>
      </c>
      <c r="I8" s="43" t="b">
        <v>1</v>
      </c>
      <c r="J8" s="43" t="b">
        <v>0</v>
      </c>
      <c r="K8" t="s">
        <v>135</v>
      </c>
      <c r="L8" s="43" t="b">
        <v>0</v>
      </c>
      <c r="M8" s="43" t="b">
        <v>1</v>
      </c>
      <c r="N8" s="43" t="b">
        <v>0</v>
      </c>
      <c r="O8" t="s">
        <v>114</v>
      </c>
      <c r="P8" t="s">
        <v>23</v>
      </c>
      <c r="Q8" t="s">
        <v>114</v>
      </c>
      <c r="R8" t="s">
        <v>114</v>
      </c>
      <c r="S8" t="s">
        <v>114</v>
      </c>
      <c r="T8" t="s">
        <v>114</v>
      </c>
      <c r="U8" t="s">
        <v>114</v>
      </c>
      <c r="V8" t="s">
        <v>114</v>
      </c>
      <c r="W8" s="5">
        <v>43465</v>
      </c>
      <c r="X8" s="7" t="s">
        <v>114</v>
      </c>
      <c r="Y8" s="7"/>
      <c r="Z8" s="7" t="s">
        <v>15</v>
      </c>
      <c r="AA8" s="7" t="s">
        <v>55</v>
      </c>
      <c r="AB8" s="7" t="s">
        <v>74</v>
      </c>
      <c r="AC8" s="10">
        <v>7</v>
      </c>
      <c r="AD8" s="3" t="s">
        <v>5967</v>
      </c>
      <c r="AE8" s="4" t="s">
        <v>5968</v>
      </c>
      <c r="AF8" s="7"/>
      <c r="AG8" s="7" t="s">
        <v>114</v>
      </c>
      <c r="AH8" s="10">
        <v>36</v>
      </c>
      <c r="AI8" s="3" t="s">
        <v>74</v>
      </c>
      <c r="AJ8" t="s">
        <v>23</v>
      </c>
      <c r="AK8" t="s">
        <v>114</v>
      </c>
      <c r="AL8" s="43" t="b">
        <v>0</v>
      </c>
      <c r="AM8" s="3"/>
      <c r="AN8" s="3"/>
      <c r="AO8" s="43" t="b">
        <v>0</v>
      </c>
      <c r="AP8" s="3" t="b">
        <v>1</v>
      </c>
      <c r="AQ8" s="3">
        <f>VLOOKUP(Table2[[#This Row],[Job-no]],Table3[],26,FALSE)</f>
        <v>10660</v>
      </c>
      <c r="AR8" t="str">
        <f t="shared" si="0"/>
        <v>STFC</v>
      </c>
      <c r="AS8" t="str">
        <f>VLOOKUP(AR8,Table1[],4,0)</f>
        <v>Pendant</v>
      </c>
      <c r="AT8" t="str">
        <f>IF(BD8&gt;0,"Pattern",VLOOKUP(AR8,Table1[],5,0))</f>
        <v>Pattern</v>
      </c>
      <c r="AU8" s="34">
        <f>IF(AT8="Pattern",WORKDAY(Table2[[#This Row],[Scheduled Ship Date]],-10),WORKDAY(Table2[[#This Row],[Scheduled Ship Date]],-4))</f>
        <v>43455</v>
      </c>
      <c r="AV8">
        <f>IF(Table2[[#This Row],[Extrusion cut double saw]]=TRUE,IF(O8="ToDo",IF(AT8="Pattern",Table2[[#This Row],[Total Sections]]*0.4,Table2[[#This Row],[Total Sections]]*0.12),0),IF(AT8="Pattern",Table2[[#This Row],[Total Sections]]*4,Table2[[#This Row],[Total Sections]]*1.2))</f>
        <v>144</v>
      </c>
      <c r="AW8" s="42">
        <f ca="1">TODAY()+1</f>
        <v>43468</v>
      </c>
      <c r="AX8" s="42">
        <f>IF(AT8="Pattern",Table2[[#This Row],[Scheduled Ship Date]]-2,Table2[[#This Row],[Scheduled Ship Date]]-3)</f>
        <v>43467</v>
      </c>
      <c r="AY8">
        <f>IF(Table2[[#This Row],[Pattern]]="Pattern",Table2[[#This Row],[Total Sections]]*4.82,Table2[[#This Row],[Total Sections]]*0.5)</f>
        <v>173.52</v>
      </c>
      <c r="AZ8" s="42"/>
      <c r="BA8" s="39">
        <f>((Table2[Total Sections]/Table2[Open Qty])-1)*Table2[Open Qty]*12.96</f>
        <v>440.64000000000004</v>
      </c>
      <c r="BB8" s="39"/>
      <c r="BC8" s="39" t="str">
        <f t="shared" si="1"/>
        <v>STFC-I(22-350)-DML(32-600)+DML</v>
      </c>
      <c r="BD8" s="39">
        <f t="shared" si="2"/>
        <v>0</v>
      </c>
      <c r="BE8" s="39" t="b">
        <f>_xlfn.IFNA(VLOOKUP(Table2[[#This Row],[Job-no]],Table4[],9,FALSE),TRUE)</f>
        <v>1</v>
      </c>
      <c r="BF8" t="str">
        <f>VLOOKUP(AR8,Table1[],3,0)</f>
        <v>Stencil</v>
      </c>
      <c r="BG8" s="39" t="b">
        <f>_xlfn.IFNA(VLOOKUP(Table2[[#This Row],[Job-no]],Table4[],14,FALSE),TRUE)</f>
        <v>0</v>
      </c>
      <c r="BH8" s="39" t="str">
        <f>_xlfn.IFNA(VLOOKUP(Table2[[#This Row],[Job-no]],Table4[],11,FALSE),"Done")</f>
        <v>Done</v>
      </c>
      <c r="BI8" s="39">
        <f>IF(Table2[[#This Row],[Pattern]]="Pattern",VLOOKUP(Table2[[#This Row],[Product Code]],'Routing data'!$A$2:$W$470,13,FALSE),VLOOKUP(Table2[[#This Row],[Product Code]],'Routing data'!$A$2:$W$470,3,FALSE))</f>
        <v>2</v>
      </c>
      <c r="BJ8" s="39">
        <f>IF(Table2[[#This Row],[Pattern]]="Pattern",VLOOKUP(Table2[[#This Row],[Product Code]],'Routing data'!$A$2:$W$470,14,FALSE),VLOOKUP(Table2[[#This Row],[Product Code]],'Routing data'!$A$2:$W$470,4,FALSE))</f>
        <v>0</v>
      </c>
      <c r="BK8" s="39">
        <f>VLOOKUP(Table2[[#This Row],[Product Code]],'Routing data'!A$4:W$524,16,FALSE)</f>
        <v>5</v>
      </c>
      <c r="BL8" s="42">
        <f>IF(Table2[[#This Row],[Milling Required]]=0,"x",IF(AT8="Pattern",B8-10,B8-4))</f>
        <v>43459</v>
      </c>
      <c r="BM8" s="42" t="str">
        <f>IF(Table2[[#This Row],[Punching Required]]=0,"x",IF(AT8="Pattern",B8-8,B8-2))</f>
        <v>x</v>
      </c>
      <c r="BN8" s="42">
        <f t="shared" si="3"/>
        <v>43467</v>
      </c>
      <c r="BO8" s="39">
        <f>IF(Table2[[#This Row],[Milling]]="x","x",Table2[[#This Row],[Total Sections]]*2)</f>
        <v>72</v>
      </c>
      <c r="BP8" s="39" t="str">
        <f>IF(Table2[[#This Row],[Punching]]="x","x",Table2[Total Sections]*2)</f>
        <v>x</v>
      </c>
      <c r="BQ8" s="39">
        <f>IF(Table2[[#This Row],[Pattern]]="Pattern",Table2[Total Sections]*3,Table2[Total Sections]*1.5)</f>
        <v>108</v>
      </c>
      <c r="BR8" s="42">
        <f t="shared" ca="1" si="5"/>
        <v>43468</v>
      </c>
      <c r="BS8" s="39"/>
      <c r="BT8" s="42">
        <f t="shared" ref="BT8:BT18" ca="1" si="6">TODAY()+2</f>
        <v>43469</v>
      </c>
      <c r="BU8" s="39"/>
      <c r="BV8" s="39" t="str">
        <f>_xlfn.IFNA(VLOOKUP(Table2[[#This Row],[Job-no]],Table4[],16,FALSE),"Ready")</f>
        <v>ToDo</v>
      </c>
      <c r="BW8" s="39" t="str">
        <f>_xlfn.IFNA(VLOOKUP(Table2[[#This Row],[Job-no]],Table4[],21,FALSE),"Ready")</f>
        <v/>
      </c>
      <c r="BX8" s="39" t="b">
        <f>_xlfn.IFNA(VLOOKUP(Table2[[#This Row],[Job-no]],Table4[],10,FALSE),TRUE)</f>
        <v>0</v>
      </c>
      <c r="BY8" s="39" t="str">
        <f>_xlfn.IFNA(VLOOKUP(Table2[[#This Row],[Job-no]],Table4[],22,FALSE),"Ready")</f>
        <v/>
      </c>
      <c r="BZ8" s="120">
        <f t="shared" si="4"/>
        <v>43469</v>
      </c>
      <c r="CA8" s="120">
        <f ca="1">IF(OR(Table2[[#This Row],[Saw Date]]=TODAY(),Table2[[#This Row],[Saw Date]]=TODAY()+1), Table2[[#This Row],[Saw Date]],IF(Table2[[#This Row],[Extrusion cut double saw]],"Done",""))</f>
        <v>43468</v>
      </c>
      <c r="CB8" s="120" t="str">
        <f ca="1">IF(OR(Table2[[#This Row],[Lens Date]]=TODAY(),Table2[[#This Row],[Lens Date]]=TODAY()+1), Table2[[#This Row],[Lens Date]],IF(Table2[[#This Row],[MSLens]]="Done","Done",""))</f>
        <v>Done</v>
      </c>
      <c r="CC8" s="120">
        <f ca="1">IF(OR(Table2[[#This Row],[Milling Date]]=TODAY(),Table2[[#This Row],[Milling Date]]=TODAY()+1), Table2[[#This Row],[Milling Date]],IF(Table2[[#This Row],[CNC Holes]]="Ready","Done",""))</f>
        <v>43468</v>
      </c>
      <c r="CD8" s="120" t="str">
        <f ca="1">IF(OR(Table2[[#This Row],[Welding Date]]=TODAY(),Table2[[#This Row],[Welding Date]]=TODAY()+1), Table2[[#This Row],[Welding Date]],IF(Table2[[#This Row],[Welding Corners]]="Ready","Done",""))</f>
        <v/>
      </c>
      <c r="CE8" s="120" t="str">
        <f ca="1">IF(OR(Table2[[#This Row],[Puching Date]]=TODAY(),Table2[[#This Row],[Puching Date]]=TODAY()+1), Table2[[#This Row],[Puching Date]],IF(Table2[[#This Row],[Punch Holes]]="Ready","Done",""))</f>
        <v/>
      </c>
      <c r="CF8" s="120" t="str">
        <f ca="1">IF(OR(Table2[[#This Row],[Housing Date2]]=TODAY(),Table2[[#This Row],[Housing Date2]]=TODAY()+1),Table2[[#This Row],[Housing Date2]],IF(Table2[[#This Row],[Body Assembly]],"Done",""))</f>
        <v/>
      </c>
      <c r="CG8" s="120" t="str">
        <f>_xlfn.IFNA(VLOOKUP(Table2[[#This Row],[Job-no]],Table4[],7,FALSE),"Done")</f>
        <v>Machine Shop Started</v>
      </c>
    </row>
    <row r="9" spans="1:85" x14ac:dyDescent="0.25">
      <c r="A9" t="str">
        <f>_xlfn.CONCAT(Table2[[#This Row],[Order]],"-",Table2[[#This Row],[Line]])</f>
        <v>75690-2</v>
      </c>
      <c r="B9" s="6">
        <v>43469</v>
      </c>
      <c r="C9" s="9">
        <v>75690</v>
      </c>
      <c r="D9" s="4" t="s">
        <v>1638</v>
      </c>
      <c r="E9" s="9">
        <v>2</v>
      </c>
      <c r="F9" s="9">
        <v>1</v>
      </c>
      <c r="G9" s="4" t="s">
        <v>165</v>
      </c>
      <c r="H9" s="9">
        <v>2</v>
      </c>
      <c r="I9" s="43" t="b">
        <v>1</v>
      </c>
      <c r="J9" s="43" t="b">
        <v>0</v>
      </c>
      <c r="K9" t="s">
        <v>135</v>
      </c>
      <c r="L9" s="43" t="b">
        <v>0</v>
      </c>
      <c r="M9" s="43" t="b">
        <v>1</v>
      </c>
      <c r="N9" s="43" t="b">
        <v>0</v>
      </c>
      <c r="O9" t="s">
        <v>114</v>
      </c>
      <c r="P9" t="s">
        <v>23</v>
      </c>
      <c r="Q9" t="s">
        <v>114</v>
      </c>
      <c r="R9" t="s">
        <v>114</v>
      </c>
      <c r="S9" t="s">
        <v>114</v>
      </c>
      <c r="T9" t="s">
        <v>114</v>
      </c>
      <c r="U9" t="s">
        <v>114</v>
      </c>
      <c r="V9" t="s">
        <v>114</v>
      </c>
      <c r="W9" s="5">
        <v>43465</v>
      </c>
      <c r="X9" s="4" t="s">
        <v>114</v>
      </c>
      <c r="Y9" s="4"/>
      <c r="Z9" s="4" t="s">
        <v>15</v>
      </c>
      <c r="AA9" s="4" t="s">
        <v>45</v>
      </c>
      <c r="AB9" s="4" t="s">
        <v>74</v>
      </c>
      <c r="AC9" s="9">
        <v>7</v>
      </c>
      <c r="AD9" s="3" t="s">
        <v>5967</v>
      </c>
      <c r="AE9" s="4" t="s">
        <v>5968</v>
      </c>
      <c r="AF9" s="4"/>
      <c r="AG9" s="4" t="s">
        <v>114</v>
      </c>
      <c r="AH9" s="9">
        <v>36</v>
      </c>
      <c r="AI9" s="3" t="s">
        <v>74</v>
      </c>
      <c r="AJ9" t="s">
        <v>23</v>
      </c>
      <c r="AK9" t="s">
        <v>114</v>
      </c>
      <c r="AL9" s="43" t="b">
        <v>0</v>
      </c>
      <c r="AM9" s="3"/>
      <c r="AN9" s="3"/>
      <c r="AO9" s="43" t="b">
        <v>0</v>
      </c>
      <c r="AP9" s="3" t="b">
        <v>0</v>
      </c>
      <c r="AQ9" s="3">
        <f>VLOOKUP(Table2[[#This Row],[Job-no]],Table3[],26,FALSE)</f>
        <v>10660</v>
      </c>
      <c r="AR9" t="str">
        <f t="shared" si="0"/>
        <v>STFC</v>
      </c>
      <c r="AS9" t="str">
        <f>VLOOKUP(AR9,Table1[],4,0)</f>
        <v>Pendant</v>
      </c>
      <c r="AT9" t="str">
        <f>IF(BD9&gt;0,"Pattern",VLOOKUP(AR9,Table1[],5,0))</f>
        <v>Pattern</v>
      </c>
      <c r="AU9" s="34">
        <f>IF(AT9="Pattern",WORKDAY(Table2[[#This Row],[Scheduled Ship Date]],-10),WORKDAY(Table2[[#This Row],[Scheduled Ship Date]],-4))</f>
        <v>43455</v>
      </c>
      <c r="AV9">
        <f>IF(Table2[[#This Row],[Extrusion cut double saw]]=TRUE,IF(O9="ToDo",IF(AT9="Pattern",Table2[[#This Row],[Total Sections]]*0.4,Table2[[#This Row],[Total Sections]]*0.12),0),IF(AT9="Pattern",Table2[[#This Row],[Total Sections]]*4,Table2[[#This Row],[Total Sections]]*1.2))</f>
        <v>144</v>
      </c>
      <c r="AW9" s="42">
        <f ca="1">TODAY()+1</f>
        <v>43468</v>
      </c>
      <c r="AX9" s="42">
        <f>IF(AT9="Pattern",Table2[[#This Row],[Scheduled Ship Date]]-2,Table2[[#This Row],[Scheduled Ship Date]]-3)</f>
        <v>43467</v>
      </c>
      <c r="AY9">
        <f>IF(Table2[[#This Row],[Pattern]]="Pattern",Table2[[#This Row],[Total Sections]]*4.82,Table2[[#This Row],[Total Sections]]*0.5)</f>
        <v>173.52</v>
      </c>
      <c r="AZ9" s="42"/>
      <c r="BA9" s="39">
        <f>((Table2[Total Sections]/Table2[Open Qty])-1)*Table2[Open Qty]*12.96</f>
        <v>440.64000000000004</v>
      </c>
      <c r="BB9" s="39"/>
      <c r="BC9" s="39" t="str">
        <f t="shared" si="1"/>
        <v>STFC-I(22-350)-DML(32-600)+DML</v>
      </c>
      <c r="BD9" s="39">
        <f t="shared" si="2"/>
        <v>0</v>
      </c>
      <c r="BE9" s="39" t="b">
        <f>_xlfn.IFNA(VLOOKUP(Table2[[#This Row],[Job-no]],Table4[],9,FALSE),TRUE)</f>
        <v>1</v>
      </c>
      <c r="BF9" t="str">
        <f>VLOOKUP(AR9,Table1[],3,0)</f>
        <v>Stencil</v>
      </c>
      <c r="BG9" s="39" t="b">
        <f>_xlfn.IFNA(VLOOKUP(Table2[[#This Row],[Job-no]],Table4[],14,FALSE),TRUE)</f>
        <v>0</v>
      </c>
      <c r="BH9" s="39" t="str">
        <f>_xlfn.IFNA(VLOOKUP(Table2[[#This Row],[Job-no]],Table4[],11,FALSE),"Done")</f>
        <v>Done</v>
      </c>
      <c r="BI9" s="39">
        <f>IF(Table2[[#This Row],[Pattern]]="Pattern",VLOOKUP(Table2[[#This Row],[Product Code]],'Routing data'!$A$2:$W$470,13,FALSE),VLOOKUP(Table2[[#This Row],[Product Code]],'Routing data'!$A$2:$W$470,3,FALSE))</f>
        <v>2</v>
      </c>
      <c r="BJ9" s="39">
        <f>IF(Table2[[#This Row],[Pattern]]="Pattern",VLOOKUP(Table2[[#This Row],[Product Code]],'Routing data'!$A$2:$W$470,14,FALSE),VLOOKUP(Table2[[#This Row],[Product Code]],'Routing data'!$A$2:$W$470,4,FALSE))</f>
        <v>0</v>
      </c>
      <c r="BK9" s="39">
        <f>VLOOKUP(Table2[[#This Row],[Product Code]],'Routing data'!A$4:W$524,16,FALSE)</f>
        <v>5</v>
      </c>
      <c r="BL9" s="42">
        <f>IF(Table2[[#This Row],[Milling Required]]=0,"x",IF(AT9="Pattern",B9-10,B9-4))</f>
        <v>43459</v>
      </c>
      <c r="BM9" s="42" t="str">
        <f>IF(Table2[[#This Row],[Punching Required]]=0,"x",IF(AT9="Pattern",B9-8,B9-2))</f>
        <v>x</v>
      </c>
      <c r="BN9" s="42">
        <f t="shared" si="3"/>
        <v>43467</v>
      </c>
      <c r="BO9" s="39">
        <f>IF(Table2[[#This Row],[Milling]]="x","x",Table2[[#This Row],[Total Sections]]*2)</f>
        <v>72</v>
      </c>
      <c r="BP9" s="39" t="str">
        <f>IF(Table2[[#This Row],[Punching]]="x","x",Table2[Total Sections]*2)</f>
        <v>x</v>
      </c>
      <c r="BQ9" s="39">
        <f>IF(Table2[[#This Row],[Pattern]]="Pattern",Table2[Total Sections]*3,Table2[Total Sections]*1.5)</f>
        <v>108</v>
      </c>
      <c r="BR9" s="42">
        <f t="shared" ca="1" si="5"/>
        <v>43468</v>
      </c>
      <c r="BS9" s="42"/>
      <c r="BT9" s="42">
        <f t="shared" ca="1" si="6"/>
        <v>43469</v>
      </c>
      <c r="BU9" s="39"/>
      <c r="BV9" s="122" t="str">
        <f>_xlfn.IFNA(VLOOKUP(Table2[[#This Row],[Job-no]],Table4[],16,FALSE),"Ready")</f>
        <v>ToDo</v>
      </c>
      <c r="BW9" s="122" t="str">
        <f>_xlfn.IFNA(VLOOKUP(Table2[[#This Row],[Job-no]],Table4[],21,FALSE),"Ready")</f>
        <v/>
      </c>
      <c r="BX9" s="39" t="b">
        <f>_xlfn.IFNA(VLOOKUP(Table2[[#This Row],[Job-no]],Table4[],10,FALSE),TRUE)</f>
        <v>0</v>
      </c>
      <c r="BY9" s="39" t="str">
        <f>_xlfn.IFNA(VLOOKUP(Table2[[#This Row],[Job-no]],Table4[],22,FALSE),"Ready")</f>
        <v/>
      </c>
      <c r="BZ9" s="120">
        <f t="shared" si="4"/>
        <v>43469</v>
      </c>
      <c r="CA9" s="120">
        <f ca="1">IF(OR(Table2[[#This Row],[Saw Date]]=TODAY(),Table2[[#This Row],[Saw Date]]=TODAY()+1), Table2[[#This Row],[Saw Date]],IF(Table2[[#This Row],[Extrusion cut double saw]],"Done",""))</f>
        <v>43468</v>
      </c>
      <c r="CB9" s="120" t="str">
        <f ca="1">IF(OR(Table2[[#This Row],[Lens Date]]=TODAY(),Table2[[#This Row],[Lens Date]]=TODAY()+1), Table2[[#This Row],[Lens Date]],IF(Table2[[#This Row],[MSLens]]="Done","Done",""))</f>
        <v>Done</v>
      </c>
      <c r="CC9" s="120">
        <f ca="1">IF(OR(Table2[[#This Row],[Milling Date]]=TODAY(),Table2[[#This Row],[Milling Date]]=TODAY()+1), Table2[[#This Row],[Milling Date]],IF(Table2[[#This Row],[CNC Holes]]="Ready","Done",""))</f>
        <v>43468</v>
      </c>
      <c r="CD9" s="120" t="str">
        <f ca="1">IF(OR(Table2[[#This Row],[Welding Date]]=TODAY(),Table2[[#This Row],[Welding Date]]=TODAY()+1), Table2[[#This Row],[Welding Date]],IF(Table2[[#This Row],[Welding Corners]]="Ready","Done",""))</f>
        <v/>
      </c>
      <c r="CE9" s="120" t="str">
        <f ca="1">IF(OR(Table2[[#This Row],[Puching Date]]=TODAY(),Table2[[#This Row],[Puching Date]]=TODAY()+1), Table2[[#This Row],[Puching Date]],IF(Table2[[#This Row],[Punch Holes]]="Ready","Done",""))</f>
        <v/>
      </c>
      <c r="CF9" s="120" t="str">
        <f ca="1">IF(OR(Table2[[#This Row],[Housing Date2]]=TODAY(),Table2[[#This Row],[Housing Date2]]=TODAY()+1),Table2[[#This Row],[Housing Date2]],IF(Table2[[#This Row],[Body Assembly]],"Done",""))</f>
        <v/>
      </c>
      <c r="CG9" s="120" t="str">
        <f>_xlfn.IFNA(VLOOKUP(Table2[[#This Row],[Job-no]],Table4[],7,FALSE),"Done")</f>
        <v>Machine Shop Started</v>
      </c>
    </row>
    <row r="10" spans="1:85" x14ac:dyDescent="0.25">
      <c r="A10" t="str">
        <f>_xlfn.CONCAT(Table2[[#This Row],[Order]],"-",Table2[[#This Row],[Line]])</f>
        <v>75690-3</v>
      </c>
      <c r="B10" s="6">
        <v>43469</v>
      </c>
      <c r="C10" s="9">
        <v>75690</v>
      </c>
      <c r="D10" s="4" t="s">
        <v>1641</v>
      </c>
      <c r="E10" s="9">
        <v>3</v>
      </c>
      <c r="F10" s="9">
        <v>1</v>
      </c>
      <c r="G10" s="4" t="s">
        <v>165</v>
      </c>
      <c r="H10" s="9">
        <v>1</v>
      </c>
      <c r="I10" s="43" t="b">
        <v>1</v>
      </c>
      <c r="J10" s="43" t="b">
        <v>0</v>
      </c>
      <c r="K10" t="s">
        <v>135</v>
      </c>
      <c r="L10" s="43" t="b">
        <v>0</v>
      </c>
      <c r="M10" s="43" t="b">
        <v>1</v>
      </c>
      <c r="N10" s="43" t="b">
        <v>0</v>
      </c>
      <c r="O10" t="s">
        <v>114</v>
      </c>
      <c r="P10" t="s">
        <v>23</v>
      </c>
      <c r="Q10" t="s">
        <v>114</v>
      </c>
      <c r="R10" t="s">
        <v>114</v>
      </c>
      <c r="S10" t="s">
        <v>114</v>
      </c>
      <c r="T10" t="s">
        <v>114</v>
      </c>
      <c r="U10" t="s">
        <v>114</v>
      </c>
      <c r="V10" t="s">
        <v>114</v>
      </c>
      <c r="W10" s="5">
        <v>43465</v>
      </c>
      <c r="X10" s="4" t="s">
        <v>114</v>
      </c>
      <c r="Y10" s="4"/>
      <c r="Z10" s="4" t="s">
        <v>15</v>
      </c>
      <c r="AA10" s="4" t="s">
        <v>45</v>
      </c>
      <c r="AB10" s="4" t="s">
        <v>74</v>
      </c>
      <c r="AC10" s="9">
        <v>7</v>
      </c>
      <c r="AD10" s="3" t="s">
        <v>5967</v>
      </c>
      <c r="AE10" s="4" t="s">
        <v>5968</v>
      </c>
      <c r="AF10" s="4"/>
      <c r="AG10" s="4" t="s">
        <v>114</v>
      </c>
      <c r="AH10" s="9">
        <v>27</v>
      </c>
      <c r="AI10" s="3" t="s">
        <v>74</v>
      </c>
      <c r="AJ10" t="s">
        <v>23</v>
      </c>
      <c r="AK10" t="s">
        <v>114</v>
      </c>
      <c r="AL10" s="43" t="b">
        <v>0</v>
      </c>
      <c r="AM10" s="3"/>
      <c r="AN10" s="3"/>
      <c r="AO10" s="43" t="b">
        <v>0</v>
      </c>
      <c r="AP10" s="3" t="b">
        <v>0</v>
      </c>
      <c r="AQ10" s="3">
        <f>VLOOKUP(Table2[[#This Row],[Job-no]],Table3[],26,FALSE)</f>
        <v>8860</v>
      </c>
      <c r="AR10" t="str">
        <f t="shared" si="0"/>
        <v>STFC</v>
      </c>
      <c r="AS10" t="str">
        <f>VLOOKUP(AR10,Table1[],4,0)</f>
        <v>Pendant</v>
      </c>
      <c r="AT10" t="str">
        <f>IF(BD10&gt;0,"Pattern",VLOOKUP(AR10,Table1[],5,0))</f>
        <v>Pattern</v>
      </c>
      <c r="AU10" s="34">
        <f>IF(AT10="Pattern",WORKDAY(Table2[[#This Row],[Scheduled Ship Date]],-10),WORKDAY(Table2[[#This Row],[Scheduled Ship Date]],-4))</f>
        <v>43455</v>
      </c>
      <c r="AV10">
        <f>IF(Table2[[#This Row],[Extrusion cut double saw]]=TRUE,IF(O10="ToDo",IF(AT10="Pattern",Table2[[#This Row],[Total Sections]]*0.4,Table2[[#This Row],[Total Sections]]*0.12),0),IF(AT10="Pattern",Table2[[#This Row],[Total Sections]]*4,Table2[[#This Row],[Total Sections]]*1.2))</f>
        <v>108</v>
      </c>
      <c r="AW10" s="42">
        <f ca="1">TODAY()+1</f>
        <v>43468</v>
      </c>
      <c r="AX10" s="42">
        <f>IF(AT10="Pattern",Table2[[#This Row],[Scheduled Ship Date]]-2,Table2[[#This Row],[Scheduled Ship Date]]-3)</f>
        <v>43467</v>
      </c>
      <c r="AY10">
        <f>IF(Table2[[#This Row],[Pattern]]="Pattern",Table2[[#This Row],[Total Sections]]*4.82,Table2[[#This Row],[Total Sections]]*0.5)</f>
        <v>130.14000000000001</v>
      </c>
      <c r="AZ10" s="42"/>
      <c r="BA10" s="39">
        <f>((Table2[Total Sections]/Table2[Open Qty])-1)*Table2[Open Qty]*12.96</f>
        <v>336.96000000000004</v>
      </c>
      <c r="BB10" s="39"/>
      <c r="BC10" s="39" t="str">
        <f t="shared" si="1"/>
        <v>STFC-I(22-350)-DML(68-600)+DML</v>
      </c>
      <c r="BD10" s="39">
        <f t="shared" si="2"/>
        <v>0</v>
      </c>
      <c r="BE10" s="39" t="b">
        <f>_xlfn.IFNA(VLOOKUP(Table2[[#This Row],[Job-no]],Table4[],9,FALSE),TRUE)</f>
        <v>1</v>
      </c>
      <c r="BF10" t="str">
        <f>VLOOKUP(AR10,Table1[],3,0)</f>
        <v>Stencil</v>
      </c>
      <c r="BG10" s="39" t="b">
        <f>_xlfn.IFNA(VLOOKUP(Table2[[#This Row],[Job-no]],Table4[],14,FALSE),TRUE)</f>
        <v>0</v>
      </c>
      <c r="BH10" s="39" t="str">
        <f>_xlfn.IFNA(VLOOKUP(Table2[[#This Row],[Job-no]],Table4[],11,FALSE),"Done")</f>
        <v>Done</v>
      </c>
      <c r="BI10" s="39">
        <f>IF(Table2[[#This Row],[Pattern]]="Pattern",VLOOKUP(Table2[[#This Row],[Product Code]],'Routing data'!$A$2:$W$470,13,FALSE),VLOOKUP(Table2[[#This Row],[Product Code]],'Routing data'!$A$2:$W$470,3,FALSE))</f>
        <v>2</v>
      </c>
      <c r="BJ10" s="39">
        <f>IF(Table2[[#This Row],[Pattern]]="Pattern",VLOOKUP(Table2[[#This Row],[Product Code]],'Routing data'!$A$2:$W$470,14,FALSE),VLOOKUP(Table2[[#This Row],[Product Code]],'Routing data'!$A$2:$W$470,4,FALSE))</f>
        <v>0</v>
      </c>
      <c r="BK10" s="39">
        <f>VLOOKUP(Table2[[#This Row],[Product Code]],'Routing data'!A$4:W$524,16,FALSE)</f>
        <v>5</v>
      </c>
      <c r="BL10" s="42">
        <f>IF(Table2[[#This Row],[Milling Required]]=0,"x",IF(AT10="Pattern",B10-10,B10-4))</f>
        <v>43459</v>
      </c>
      <c r="BM10" s="42" t="str">
        <f>IF(Table2[[#This Row],[Punching Required]]=0,"x",IF(AT10="Pattern",B10-8,B10-2))</f>
        <v>x</v>
      </c>
      <c r="BN10" s="42">
        <f t="shared" si="3"/>
        <v>43467</v>
      </c>
      <c r="BO10" s="39">
        <f>IF(Table2[[#This Row],[Milling]]="x","x",Table2[[#This Row],[Total Sections]]*2)</f>
        <v>54</v>
      </c>
      <c r="BP10" s="39" t="str">
        <f>IF(Table2[[#This Row],[Punching]]="x","x",Table2[Total Sections]*2)</f>
        <v>x</v>
      </c>
      <c r="BQ10" s="39">
        <f>IF(Table2[[#This Row],[Pattern]]="Pattern",Table2[Total Sections]*3,Table2[Total Sections]*1.5)</f>
        <v>81</v>
      </c>
      <c r="BR10" s="42">
        <f t="shared" ca="1" si="5"/>
        <v>43468</v>
      </c>
      <c r="BS10" s="42"/>
      <c r="BT10" s="42">
        <f t="shared" ca="1" si="6"/>
        <v>43469</v>
      </c>
      <c r="BU10" s="39"/>
      <c r="BV10" s="122" t="str">
        <f>_xlfn.IFNA(VLOOKUP(Table2[[#This Row],[Job-no]],Table4[],16,FALSE),"Ready")</f>
        <v>ToDo</v>
      </c>
      <c r="BW10" s="122" t="str">
        <f>_xlfn.IFNA(VLOOKUP(Table2[[#This Row],[Job-no]],Table4[],21,FALSE),"Ready")</f>
        <v/>
      </c>
      <c r="BX10" s="39" t="b">
        <f>_xlfn.IFNA(VLOOKUP(Table2[[#This Row],[Job-no]],Table4[],10,FALSE),TRUE)</f>
        <v>0</v>
      </c>
      <c r="BY10" s="39" t="str">
        <f>_xlfn.IFNA(VLOOKUP(Table2[[#This Row],[Job-no]],Table4[],22,FALSE),"Ready")</f>
        <v/>
      </c>
      <c r="BZ10" s="120">
        <f t="shared" si="4"/>
        <v>43469</v>
      </c>
      <c r="CA10" s="120">
        <f ca="1">IF(OR(Table2[[#This Row],[Saw Date]]=TODAY(),Table2[[#This Row],[Saw Date]]=TODAY()+1), Table2[[#This Row],[Saw Date]],IF(Table2[[#This Row],[Extrusion cut double saw]],"Done",""))</f>
        <v>43468</v>
      </c>
      <c r="CB10" s="120" t="str">
        <f ca="1">IF(OR(Table2[[#This Row],[Lens Date]]=TODAY(),Table2[[#This Row],[Lens Date]]=TODAY()+1), Table2[[#This Row],[Lens Date]],IF(Table2[[#This Row],[MSLens]]="Done","Done",""))</f>
        <v>Done</v>
      </c>
      <c r="CC10" s="120">
        <f ca="1">IF(OR(Table2[[#This Row],[Milling Date]]=TODAY(),Table2[[#This Row],[Milling Date]]=TODAY()+1), Table2[[#This Row],[Milling Date]],IF(Table2[[#This Row],[CNC Holes]]="Ready","Done",""))</f>
        <v>43468</v>
      </c>
      <c r="CD10" s="120" t="str">
        <f ca="1">IF(OR(Table2[[#This Row],[Welding Date]]=TODAY(),Table2[[#This Row],[Welding Date]]=TODAY()+1), Table2[[#This Row],[Welding Date]],IF(Table2[[#This Row],[Welding Corners]]="Ready","Done",""))</f>
        <v/>
      </c>
      <c r="CE10" s="120" t="str">
        <f ca="1">IF(OR(Table2[[#This Row],[Puching Date]]=TODAY(),Table2[[#This Row],[Puching Date]]=TODAY()+1), Table2[[#This Row],[Puching Date]],IF(Table2[[#This Row],[Punch Holes]]="Ready","Done",""))</f>
        <v/>
      </c>
      <c r="CF10" s="120" t="str">
        <f ca="1">IF(OR(Table2[[#This Row],[Housing Date2]]=TODAY(),Table2[[#This Row],[Housing Date2]]=TODAY()+1),Table2[[#This Row],[Housing Date2]],IF(Table2[[#This Row],[Body Assembly]],"Done",""))</f>
        <v/>
      </c>
      <c r="CG10" s="120" t="str">
        <f>_xlfn.IFNA(VLOOKUP(Table2[[#This Row],[Job-no]],Table4[],7,FALSE),"Done")</f>
        <v>Machine Shop Started</v>
      </c>
    </row>
    <row r="11" spans="1:85" x14ac:dyDescent="0.25">
      <c r="A11" t="str">
        <f>_xlfn.CONCAT(Table2[[#This Row],[Order]],"-",Table2[[#This Row],[Line]])</f>
        <v>75690-4</v>
      </c>
      <c r="B11" s="1">
        <v>43469</v>
      </c>
      <c r="C11" s="10">
        <v>75690</v>
      </c>
      <c r="D11" s="7" t="s">
        <v>1643</v>
      </c>
      <c r="E11" s="10">
        <v>4</v>
      </c>
      <c r="F11" s="10">
        <v>1</v>
      </c>
      <c r="G11" s="7" t="s">
        <v>165</v>
      </c>
      <c r="H11" s="10">
        <v>1</v>
      </c>
      <c r="I11" s="43" t="b">
        <v>1</v>
      </c>
      <c r="J11" s="43" t="b">
        <v>0</v>
      </c>
      <c r="K11" t="s">
        <v>135</v>
      </c>
      <c r="L11" s="43" t="b">
        <v>0</v>
      </c>
      <c r="M11" s="43" t="b">
        <v>1</v>
      </c>
      <c r="N11" s="43" t="b">
        <v>0</v>
      </c>
      <c r="O11" t="s">
        <v>114</v>
      </c>
      <c r="P11" t="s">
        <v>23</v>
      </c>
      <c r="Q11" t="s">
        <v>114</v>
      </c>
      <c r="R11" t="s">
        <v>114</v>
      </c>
      <c r="S11" t="s">
        <v>114</v>
      </c>
      <c r="T11" t="s">
        <v>114</v>
      </c>
      <c r="U11" t="s">
        <v>114</v>
      </c>
      <c r="V11" t="s">
        <v>114</v>
      </c>
      <c r="W11" s="5">
        <v>43465</v>
      </c>
      <c r="X11" s="7" t="s">
        <v>114</v>
      </c>
      <c r="Y11" s="7"/>
      <c r="Z11" s="7" t="s">
        <v>15</v>
      </c>
      <c r="AA11" s="7" t="s">
        <v>114</v>
      </c>
      <c r="AB11" s="7" t="s">
        <v>74</v>
      </c>
      <c r="AC11" s="10">
        <v>7</v>
      </c>
      <c r="AD11" s="3" t="s">
        <v>5967</v>
      </c>
      <c r="AE11" s="4" t="s">
        <v>5968</v>
      </c>
      <c r="AF11" s="7"/>
      <c r="AG11" s="7" t="s">
        <v>114</v>
      </c>
      <c r="AH11" s="10">
        <v>24</v>
      </c>
      <c r="AI11" s="3" t="s">
        <v>74</v>
      </c>
      <c r="AJ11" t="s">
        <v>23</v>
      </c>
      <c r="AK11" t="s">
        <v>114</v>
      </c>
      <c r="AL11" s="43" t="b">
        <v>0</v>
      </c>
      <c r="AM11" s="3"/>
      <c r="AN11" s="3"/>
      <c r="AO11" s="43" t="b">
        <v>0</v>
      </c>
      <c r="AP11" s="3" t="b">
        <v>0</v>
      </c>
      <c r="AQ11" s="3">
        <f>VLOOKUP(Table2[[#This Row],[Job-no]],Table3[],26,FALSE)</f>
        <v>7780</v>
      </c>
      <c r="AR11" t="str">
        <f t="shared" si="0"/>
        <v>STFC</v>
      </c>
      <c r="AS11" t="str">
        <f>VLOOKUP(AR11,Table1[],4,0)</f>
        <v>Pendant</v>
      </c>
      <c r="AT11" t="str">
        <f>IF(BD11&gt;0,"Pattern",VLOOKUP(AR11,Table1[],5,0))</f>
        <v>Pattern</v>
      </c>
      <c r="AU11" s="34">
        <f>IF(AT11="Pattern",WORKDAY(Table2[[#This Row],[Scheduled Ship Date]],-10),WORKDAY(Table2[[#This Row],[Scheduled Ship Date]],-4))</f>
        <v>43455</v>
      </c>
      <c r="AV11">
        <f>IF(Table2[[#This Row],[Extrusion cut double saw]]=TRUE,IF(O11="ToDo",IF(AT11="Pattern",Table2[[#This Row],[Total Sections]]*0.4,Table2[[#This Row],[Total Sections]]*0.12),0),IF(AT11="Pattern",Table2[[#This Row],[Total Sections]]*4,Table2[[#This Row],[Total Sections]]*1.2))</f>
        <v>96</v>
      </c>
      <c r="AW11" s="42">
        <f ca="1">TODAY()+1</f>
        <v>43468</v>
      </c>
      <c r="AX11" s="42">
        <f>IF(AT11="Pattern",Table2[[#This Row],[Scheduled Ship Date]]-2,Table2[[#This Row],[Scheduled Ship Date]]-3)</f>
        <v>43467</v>
      </c>
      <c r="AY11">
        <f>IF(Table2[[#This Row],[Pattern]]="Pattern",Table2[[#This Row],[Total Sections]]*4.82,Table2[[#This Row],[Total Sections]]*0.5)</f>
        <v>115.68</v>
      </c>
      <c r="AZ11" s="42"/>
      <c r="BA11" s="39">
        <f>((Table2[Total Sections]/Table2[Open Qty])-1)*Table2[Open Qty]*12.96</f>
        <v>298.08000000000004</v>
      </c>
      <c r="BB11" s="42"/>
      <c r="BC11" s="39" t="str">
        <f t="shared" si="1"/>
        <v>STFC-I(28-350)-DML(54-600)+DML</v>
      </c>
      <c r="BD11" s="39">
        <f t="shared" si="2"/>
        <v>0</v>
      </c>
      <c r="BE11" s="39" t="b">
        <f>_xlfn.IFNA(VLOOKUP(Table2[[#This Row],[Job-no]],Table4[],9,FALSE),TRUE)</f>
        <v>1</v>
      </c>
      <c r="BF11" t="str">
        <f>VLOOKUP(AR11,Table1[],3,0)</f>
        <v>Stencil</v>
      </c>
      <c r="BG11" s="39" t="b">
        <f>_xlfn.IFNA(VLOOKUP(Table2[[#This Row],[Job-no]],Table4[],14,FALSE),TRUE)</f>
        <v>0</v>
      </c>
      <c r="BH11" s="39" t="str">
        <f>_xlfn.IFNA(VLOOKUP(Table2[[#This Row],[Job-no]],Table4[],11,FALSE),"Done")</f>
        <v>Done</v>
      </c>
      <c r="BI11" s="39">
        <f>IF(Table2[[#This Row],[Pattern]]="Pattern",VLOOKUP(Table2[[#This Row],[Product Code]],'Routing data'!$A$2:$W$470,13,FALSE),VLOOKUP(Table2[[#This Row],[Product Code]],'Routing data'!$A$2:$W$470,3,FALSE))</f>
        <v>2</v>
      </c>
      <c r="BJ11" s="39">
        <f>IF(Table2[[#This Row],[Pattern]]="Pattern",VLOOKUP(Table2[[#This Row],[Product Code]],'Routing data'!$A$2:$W$470,14,FALSE),VLOOKUP(Table2[[#This Row],[Product Code]],'Routing data'!$A$2:$W$470,4,FALSE))</f>
        <v>0</v>
      </c>
      <c r="BK11" s="39">
        <f>VLOOKUP(Table2[[#This Row],[Product Code]],'Routing data'!A$4:W$524,16,FALSE)</f>
        <v>5</v>
      </c>
      <c r="BL11" s="42">
        <f>IF(Table2[[#This Row],[Milling Required]]=0,"x",IF(AT11="Pattern",B11-10,B11-4))</f>
        <v>43459</v>
      </c>
      <c r="BM11" s="42" t="str">
        <f>IF(Table2[[#This Row],[Punching Required]]=0,"x",IF(AT11="Pattern",B11-8,B11-2))</f>
        <v>x</v>
      </c>
      <c r="BN11" s="42">
        <f t="shared" si="3"/>
        <v>43467</v>
      </c>
      <c r="BO11" s="39">
        <f>IF(Table2[[#This Row],[Milling]]="x","x",Table2[[#This Row],[Total Sections]]*2)</f>
        <v>48</v>
      </c>
      <c r="BP11" s="39" t="str">
        <f>IF(Table2[[#This Row],[Punching]]="x","x",Table2[Total Sections]*2)</f>
        <v>x</v>
      </c>
      <c r="BQ11" s="39">
        <f>IF(Table2[[#This Row],[Pattern]]="Pattern",Table2[Total Sections]*3,Table2[Total Sections]*1.5)</f>
        <v>72</v>
      </c>
      <c r="BR11" s="42">
        <f t="shared" ca="1" si="5"/>
        <v>43468</v>
      </c>
      <c r="BS11" s="42"/>
      <c r="BT11" s="42">
        <f t="shared" ca="1" si="6"/>
        <v>43469</v>
      </c>
      <c r="BU11" s="39"/>
      <c r="BV11" s="39" t="str">
        <f>_xlfn.IFNA(VLOOKUP(Table2[[#This Row],[Job-no]],Table4[],16,FALSE),"Ready")</f>
        <v>ToDo</v>
      </c>
      <c r="BW11" s="39" t="str">
        <f>_xlfn.IFNA(VLOOKUP(Table2[[#This Row],[Job-no]],Table4[],21,FALSE),"Ready")</f>
        <v/>
      </c>
      <c r="BX11" s="39" t="b">
        <f>_xlfn.IFNA(VLOOKUP(Table2[[#This Row],[Job-no]],Table4[],10,FALSE),TRUE)</f>
        <v>0</v>
      </c>
      <c r="BY11" s="39" t="str">
        <f>_xlfn.IFNA(VLOOKUP(Table2[[#This Row],[Job-no]],Table4[],22,FALSE),"Ready")</f>
        <v/>
      </c>
      <c r="BZ11" s="120">
        <f t="shared" si="4"/>
        <v>43469</v>
      </c>
      <c r="CA11" s="120">
        <f ca="1">IF(OR(Table2[[#This Row],[Saw Date]]=TODAY(),Table2[[#This Row],[Saw Date]]=TODAY()+1), Table2[[#This Row],[Saw Date]],IF(Table2[[#This Row],[Extrusion cut double saw]],"Done",""))</f>
        <v>43468</v>
      </c>
      <c r="CB11" s="120" t="str">
        <f ca="1">IF(OR(Table2[[#This Row],[Lens Date]]=TODAY(),Table2[[#This Row],[Lens Date]]=TODAY()+1), Table2[[#This Row],[Lens Date]],IF(Table2[[#This Row],[MSLens]]="Done","Done",""))</f>
        <v>Done</v>
      </c>
      <c r="CC11" s="120">
        <f ca="1">IF(OR(Table2[[#This Row],[Milling Date]]=TODAY(),Table2[[#This Row],[Milling Date]]=TODAY()+1), Table2[[#This Row],[Milling Date]],IF(Table2[[#This Row],[CNC Holes]]="Ready","Done",""))</f>
        <v>43468</v>
      </c>
      <c r="CD11" s="120" t="str">
        <f ca="1">IF(OR(Table2[[#This Row],[Welding Date]]=TODAY(),Table2[[#This Row],[Welding Date]]=TODAY()+1), Table2[[#This Row],[Welding Date]],IF(Table2[[#This Row],[Welding Corners]]="Ready","Done",""))</f>
        <v/>
      </c>
      <c r="CE11" s="120" t="str">
        <f ca="1">IF(OR(Table2[[#This Row],[Puching Date]]=TODAY(),Table2[[#This Row],[Puching Date]]=TODAY()+1), Table2[[#This Row],[Puching Date]],IF(Table2[[#This Row],[Punch Holes]]="Ready","Done",""))</f>
        <v/>
      </c>
      <c r="CF11" s="120" t="str">
        <f ca="1">IF(OR(Table2[[#This Row],[Housing Date2]]=TODAY(),Table2[[#This Row],[Housing Date2]]=TODAY()+1),Table2[[#This Row],[Housing Date2]],IF(Table2[[#This Row],[Body Assembly]],"Done",""))</f>
        <v/>
      </c>
      <c r="CG11" s="120" t="str">
        <f>_xlfn.IFNA(VLOOKUP(Table2[[#This Row],[Job-no]],Table4[],7,FALSE),"Done")</f>
        <v>Machine Shop Started</v>
      </c>
    </row>
    <row r="12" spans="1:85" x14ac:dyDescent="0.25">
      <c r="A12" s="39" t="str">
        <f>_xlfn.CONCAT(Table2[[#This Row],[Order]],"-",Table2[[#This Row],[Line]])</f>
        <v>76873-1</v>
      </c>
      <c r="B12" s="1">
        <v>43469</v>
      </c>
      <c r="C12" s="10">
        <v>76873</v>
      </c>
      <c r="D12" s="7" t="s">
        <v>2843</v>
      </c>
      <c r="E12" s="10">
        <v>1</v>
      </c>
      <c r="F12" s="10">
        <v>1</v>
      </c>
      <c r="G12" s="7" t="s">
        <v>165</v>
      </c>
      <c r="H12" s="10">
        <v>1</v>
      </c>
      <c r="I12" s="43" t="b">
        <v>1</v>
      </c>
      <c r="J12" s="43" t="b">
        <v>0</v>
      </c>
      <c r="K12" t="s">
        <v>114</v>
      </c>
      <c r="L12" s="43" t="b">
        <v>0</v>
      </c>
      <c r="M12" s="43" t="b">
        <v>1</v>
      </c>
      <c r="N12" s="43" t="b">
        <v>1</v>
      </c>
      <c r="O12" t="s">
        <v>114</v>
      </c>
      <c r="P12" t="s">
        <v>23</v>
      </c>
      <c r="Q12" t="s">
        <v>114</v>
      </c>
      <c r="R12" t="s">
        <v>114</v>
      </c>
      <c r="S12" t="s">
        <v>114</v>
      </c>
      <c r="T12" t="s">
        <v>114</v>
      </c>
      <c r="U12" t="s">
        <v>114</v>
      </c>
      <c r="V12" t="s">
        <v>23</v>
      </c>
      <c r="W12" s="5">
        <v>43465</v>
      </c>
      <c r="X12" s="7" t="s">
        <v>151</v>
      </c>
      <c r="Y12" s="7"/>
      <c r="Z12" s="7" t="s">
        <v>3765</v>
      </c>
      <c r="AA12" s="7" t="s">
        <v>114</v>
      </c>
      <c r="AB12" s="7" t="s">
        <v>74</v>
      </c>
      <c r="AC12" s="10">
        <v>12</v>
      </c>
      <c r="AD12" s="3" t="s">
        <v>5967</v>
      </c>
      <c r="AE12" s="4" t="s">
        <v>5968</v>
      </c>
      <c r="AF12" s="7"/>
      <c r="AG12" s="7" t="s">
        <v>114</v>
      </c>
      <c r="AH12" s="10">
        <v>4</v>
      </c>
      <c r="AI12" s="3" t="s">
        <v>180</v>
      </c>
      <c r="AJ12" t="s">
        <v>114</v>
      </c>
      <c r="AK12" t="s">
        <v>114</v>
      </c>
      <c r="AL12" s="43" t="b">
        <v>0</v>
      </c>
      <c r="AM12" s="3"/>
      <c r="AN12" s="3"/>
      <c r="AO12" s="43" t="b">
        <v>0</v>
      </c>
      <c r="AP12" s="3" t="b">
        <v>0</v>
      </c>
      <c r="AQ12" s="3">
        <f>VLOOKUP(Table2[[#This Row],[Job-no]],Table3[],26,FALSE)</f>
        <v>2525</v>
      </c>
      <c r="AR12" t="str">
        <f t="shared" si="0"/>
        <v>SCRPAT</v>
      </c>
      <c r="AS12" t="str">
        <f>VLOOKUP(AR12,Table1[],4,0)</f>
        <v>recessed</v>
      </c>
      <c r="AT12" t="str">
        <f>IF(BD12&gt;0,"Pattern",VLOOKUP(AR12,Table1[],5,0))</f>
        <v>Pattern</v>
      </c>
      <c r="AU12" s="34">
        <f>IF(AT12="Pattern",WORKDAY(Table2[[#This Row],[Scheduled Ship Date]],-10),WORKDAY(Table2[[#This Row],[Scheduled Ship Date]],-4))</f>
        <v>43455</v>
      </c>
      <c r="AV12" s="39">
        <f>IF(Table2[[#This Row],[Extrusion cut double saw]]=TRUE,IF(O12="ToDo",IF(AT12="Pattern",Table2[[#This Row],[Total Sections]]*0.4,Table2[[#This Row],[Total Sections]]*0.12),0),IF(AT12="Pattern",Table2[[#This Row],[Total Sections]]*4,Table2[[#This Row],[Total Sections]]*1.2))</f>
        <v>0</v>
      </c>
      <c r="AW12" s="42"/>
      <c r="AX12" s="42">
        <f>IF(AT12="Pattern",Table2[[#This Row],[Scheduled Ship Date]]-2,Table2[[#This Row],[Scheduled Ship Date]]-3)</f>
        <v>43467</v>
      </c>
      <c r="AY12" s="39">
        <f>IF(Table2[[#This Row],[Pattern]]="Pattern",Table2[[#This Row],[Total Sections]]*4.82,Table2[[#This Row],[Total Sections]]*0.5)</f>
        <v>19.28</v>
      </c>
      <c r="AZ12" s="42">
        <f t="shared" ref="AZ12:AZ18" ca="1" si="7">TODAY()+1</f>
        <v>43468</v>
      </c>
      <c r="BA12" s="39">
        <f>((Table2[Total Sections]/Table2[Open Qty])-1)*Table2[Open Qty]*12.96</f>
        <v>38.880000000000003</v>
      </c>
      <c r="BB12" s="39"/>
      <c r="BC12" s="39" t="str">
        <f t="shared" si="1"/>
        <v>SCRPAT-OPI-90(1)-500-90-30-FL-371 1/4"-EX-W-UNV-DP-1-D</v>
      </c>
      <c r="BD12" s="39">
        <f t="shared" si="2"/>
        <v>0</v>
      </c>
      <c r="BE12" s="39" t="b">
        <f>_xlfn.IFNA(VLOOKUP(Table2[[#This Row],[Job-no]],Table4[],9,FALSE),TRUE)</f>
        <v>1</v>
      </c>
      <c r="BF12" s="39"/>
      <c r="BG12" s="39" t="b">
        <f>_xlfn.IFNA(VLOOKUP(Table2[[#This Row],[Job-no]],Table4[],14,FALSE),TRUE)</f>
        <v>1</v>
      </c>
      <c r="BH12" s="39" t="str">
        <f>_xlfn.IFNA(VLOOKUP(Table2[[#This Row],[Job-no]],Table4[],11,FALSE),"Done")</f>
        <v/>
      </c>
      <c r="BI12" s="39">
        <f>IF(Table2[[#This Row],[Pattern]]="Pattern",VLOOKUP(Table2[[#This Row],[Product Code]],'Routing data'!$A$2:$W$470,13,FALSE),VLOOKUP(Table2[[#This Row],[Product Code]],'Routing data'!$A$2:$W$470,3,FALSE))</f>
        <v>2</v>
      </c>
      <c r="BJ12" s="39">
        <f>IF(Table2[[#This Row],[Pattern]]="Pattern",VLOOKUP(Table2[[#This Row],[Product Code]],'Routing data'!$A$2:$W$470,14,FALSE),VLOOKUP(Table2[[#This Row],[Product Code]],'Routing data'!$A$2:$W$470,4,FALSE))</f>
        <v>0</v>
      </c>
      <c r="BK12" s="39">
        <f>VLOOKUP(Table2[[#This Row],[Product Code]],'Routing data'!A$4:W$524,16,FALSE)</f>
        <v>5</v>
      </c>
      <c r="BL12" s="42">
        <f>IF(Table2[[#This Row],[Milling Required]]=0,"x",IF(AT12="Pattern",B12-10,B12-4))</f>
        <v>43459</v>
      </c>
      <c r="BM12" s="39"/>
      <c r="BN12" s="42">
        <f t="shared" si="3"/>
        <v>43467</v>
      </c>
      <c r="BO12" s="39">
        <f>IF(Table2[[#This Row],[Milling]]="x","x",Table2[[#This Row],[Total Sections]]*2)</f>
        <v>8</v>
      </c>
      <c r="BP12" s="39">
        <f>IF(Table2[[#This Row],[Punching]]="x","x",Table2[Total Sections]*2)</f>
        <v>8</v>
      </c>
      <c r="BQ12" s="39">
        <f>IF(Table2[[#This Row],[Pattern]]="Pattern",Table2[Total Sections]*3,Table2[Total Sections]*1.5)</f>
        <v>12</v>
      </c>
      <c r="BR12" s="42">
        <f t="shared" ca="1" si="5"/>
        <v>43468</v>
      </c>
      <c r="BS12" s="39"/>
      <c r="BT12" s="42">
        <f t="shared" ca="1" si="6"/>
        <v>43469</v>
      </c>
      <c r="BU12" s="39"/>
      <c r="BV12" s="39" t="str">
        <f>_xlfn.IFNA(VLOOKUP(Table2[[#This Row],[Job-no]],Table4[],16,FALSE),"Ready")</f>
        <v>ToDo</v>
      </c>
      <c r="BW12" s="39" t="str">
        <f>_xlfn.IFNA(VLOOKUP(Table2[[#This Row],[Job-no]],Table4[],21,FALSE),"Ready")</f>
        <v/>
      </c>
      <c r="BX12" s="39" t="b">
        <f>_xlfn.IFNA(VLOOKUP(Table2[[#This Row],[Job-no]],Table4[],10,FALSE),TRUE)</f>
        <v>0</v>
      </c>
      <c r="BY12" s="39" t="str">
        <f>_xlfn.IFNA(VLOOKUP(Table2[[#This Row],[Job-no]],Table4[],22,FALSE),"Ready")</f>
        <v>ToDo</v>
      </c>
      <c r="BZ12" s="120">
        <f t="shared" si="4"/>
        <v>43469</v>
      </c>
      <c r="CA12" s="120" t="str">
        <f ca="1">IF(OR(Table2[[#This Row],[Saw Date]]=TODAY(),Table2[[#This Row],[Saw Date]]=TODAY()+1), Table2[[#This Row],[Saw Date]],IF(Table2[[#This Row],[Extrusion cut double saw]],"Done",""))</f>
        <v>Done</v>
      </c>
      <c r="CB12" s="120">
        <f ca="1">IF(OR(Table2[[#This Row],[Lens Date]]=TODAY(),Table2[[#This Row],[Lens Date]]=TODAY()+1), Table2[[#This Row],[Lens Date]],IF(Table2[[#This Row],[MSLens]]="Done","Done",""))</f>
        <v>43468</v>
      </c>
      <c r="CC12" s="120">
        <f ca="1">IF(OR(Table2[[#This Row],[Milling Date]]=TODAY(),Table2[[#This Row],[Milling Date]]=TODAY()+1), Table2[[#This Row],[Milling Date]],IF(Table2[[#This Row],[CNC Holes]]="Ready","Done",""))</f>
        <v>43468</v>
      </c>
      <c r="CD12" s="120" t="str">
        <f ca="1">IF(OR(Table2[[#This Row],[Welding Date]]=TODAY(),Table2[[#This Row],[Welding Date]]=TODAY()+1), Table2[[#This Row],[Welding Date]],IF(Table2[[#This Row],[Welding Corners]]="Ready","Done",""))</f>
        <v/>
      </c>
      <c r="CE12" s="120" t="str">
        <f ca="1">IF(OR(Table2[[#This Row],[Puching Date]]=TODAY(),Table2[[#This Row],[Puching Date]]=TODAY()+1), Table2[[#This Row],[Puching Date]],IF(Table2[[#This Row],[Punch Holes]]="Ready","Done",""))</f>
        <v/>
      </c>
      <c r="CF12" s="120" t="str">
        <f ca="1">IF(OR(Table2[[#This Row],[Housing Date2]]=TODAY(),Table2[[#This Row],[Housing Date2]]=TODAY()+1),Table2[[#This Row],[Housing Date2]],IF(Table2[[#This Row],[Body Assembly]],"Done",""))</f>
        <v/>
      </c>
      <c r="CG12" s="120" t="str">
        <f>_xlfn.IFNA(VLOOKUP(Table2[[#This Row],[Job-no]],Table4[],7,FALSE),"Done")</f>
        <v>Machine Shop Started</v>
      </c>
    </row>
    <row r="13" spans="1:85" x14ac:dyDescent="0.25">
      <c r="A13" s="39" t="str">
        <f>_xlfn.CONCAT(Table2[[#This Row],[Order]],"-",Table2[[#This Row],[Line]])</f>
        <v>77251-1</v>
      </c>
      <c r="B13" s="1">
        <v>43469</v>
      </c>
      <c r="C13" s="10">
        <v>77251</v>
      </c>
      <c r="D13" s="7" t="s">
        <v>2543</v>
      </c>
      <c r="E13" s="10">
        <v>1</v>
      </c>
      <c r="F13" s="10">
        <v>1</v>
      </c>
      <c r="G13" s="7" t="s">
        <v>165</v>
      </c>
      <c r="H13" s="10">
        <v>1</v>
      </c>
      <c r="I13" s="43" t="b">
        <v>1</v>
      </c>
      <c r="J13" s="43" t="b">
        <v>0</v>
      </c>
      <c r="K13" t="s">
        <v>114</v>
      </c>
      <c r="L13" s="43" t="b">
        <v>0</v>
      </c>
      <c r="M13" s="43" t="b">
        <v>0</v>
      </c>
      <c r="N13" s="43" t="b">
        <v>1</v>
      </c>
      <c r="O13" t="s">
        <v>114</v>
      </c>
      <c r="P13" t="s">
        <v>23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23</v>
      </c>
      <c r="W13" s="5">
        <v>43465</v>
      </c>
      <c r="X13" s="7" t="s">
        <v>114</v>
      </c>
      <c r="Y13" s="7"/>
      <c r="Z13" s="7" t="s">
        <v>3771</v>
      </c>
      <c r="AA13" s="7" t="s">
        <v>117</v>
      </c>
      <c r="AB13" s="7" t="s">
        <v>112</v>
      </c>
      <c r="AC13" s="10">
        <v>7</v>
      </c>
      <c r="AD13" s="3" t="s">
        <v>5967</v>
      </c>
      <c r="AE13" s="4" t="s">
        <v>5968</v>
      </c>
      <c r="AF13" s="7"/>
      <c r="AG13" s="7" t="s">
        <v>114</v>
      </c>
      <c r="AH13" s="10">
        <v>1</v>
      </c>
      <c r="AI13" s="3" t="s">
        <v>180</v>
      </c>
      <c r="AJ13" t="s">
        <v>114</v>
      </c>
      <c r="AK13" t="s">
        <v>114</v>
      </c>
      <c r="AL13" s="43" t="b">
        <v>0</v>
      </c>
      <c r="AM13" s="3"/>
      <c r="AN13" s="3"/>
      <c r="AO13" s="43" t="b">
        <v>0</v>
      </c>
      <c r="AP13" s="3" t="b">
        <v>1</v>
      </c>
      <c r="AQ13" s="129">
        <f>VLOOKUP(Table2[[#This Row],[Job-no]],Table3[],26,FALSE)</f>
        <v>729</v>
      </c>
      <c r="AR13" t="str">
        <f t="shared" si="0"/>
        <v>SCRPAT</v>
      </c>
      <c r="AS13" t="str">
        <f>VLOOKUP(AR13,Table1[],4,0)</f>
        <v>recessed</v>
      </c>
      <c r="AT13" t="str">
        <f>IF(BD13&gt;0,"Pattern",VLOOKUP(AR13,Table1[],5,0))</f>
        <v>Pattern</v>
      </c>
      <c r="AU13" s="34">
        <f>IF(AT13="Pattern",WORKDAY(Table2[[#This Row],[Scheduled Ship Date]],-10),WORKDAY(Table2[[#This Row],[Scheduled Ship Date]],-4))</f>
        <v>43455</v>
      </c>
      <c r="AV13" s="39">
        <f>IF(Table2[[#This Row],[Extrusion cut double saw]]=TRUE,IF(O13="ToDo",IF(AT13="Pattern",Table2[[#This Row],[Total Sections]]*0.4,Table2[[#This Row],[Total Sections]]*0.12),0),IF(AT13="Pattern",Table2[[#This Row],[Total Sections]]*4,Table2[[#This Row],[Total Sections]]*1.2))</f>
        <v>0</v>
      </c>
      <c r="AW13" s="42"/>
      <c r="AX13" s="42">
        <f>IF(AT13="Pattern",Table2[[#This Row],[Scheduled Ship Date]]-2,Table2[[#This Row],[Scheduled Ship Date]]-3)</f>
        <v>43467</v>
      </c>
      <c r="AY13" s="39">
        <f>IF(Table2[[#This Row],[Pattern]]="Pattern",Table2[[#This Row],[Total Sections]]*4.82,Table2[[#This Row],[Total Sections]]*0.5)</f>
        <v>4.82</v>
      </c>
      <c r="AZ13" s="42">
        <f t="shared" ca="1" si="7"/>
        <v>43468</v>
      </c>
      <c r="BA13" s="39">
        <f>((Table2[Total Sections]/Table2[Open Qty])-1)*Table2[Open Qty]*12.96</f>
        <v>0</v>
      </c>
      <c r="BB13" s="39"/>
      <c r="BC13" s="39" t="str">
        <f t="shared" si="1"/>
        <v>SCRPAT-OPI-90-400-80-35-FL-107 1/8"-EX-W-UNV-DP-1-D-C (JOINING TO EXISTING FIXTURE ON SITE - SEE PDF ATTACHED)</v>
      </c>
      <c r="BD13" s="39">
        <f t="shared" si="2"/>
        <v>0</v>
      </c>
      <c r="BE13" s="39" t="b">
        <f>_xlfn.IFNA(VLOOKUP(Table2[[#This Row],[Job-no]],Table4[],9,FALSE),TRUE)</f>
        <v>1</v>
      </c>
      <c r="BF13" s="39"/>
      <c r="BG13" s="39" t="b">
        <f>_xlfn.IFNA(VLOOKUP(Table2[[#This Row],[Job-no]],Table4[],14,FALSE),TRUE)</f>
        <v>1</v>
      </c>
      <c r="BH13" s="39" t="str">
        <f>_xlfn.IFNA(VLOOKUP(Table2[[#This Row],[Job-no]],Table4[],11,FALSE),"Done")</f>
        <v/>
      </c>
      <c r="BI13" s="39">
        <f>IF(Table2[[#This Row],[Pattern]]="Pattern",VLOOKUP(Table2[[#This Row],[Product Code]],'Routing data'!$A$2:$W$470,13,FALSE),VLOOKUP(Table2[[#This Row],[Product Code]],'Routing data'!$A$2:$W$470,3,FALSE))</f>
        <v>2</v>
      </c>
      <c r="BJ13" s="39">
        <f>IF(Table2[[#This Row],[Pattern]]="Pattern",VLOOKUP(Table2[[#This Row],[Product Code]],'Routing data'!$A$2:$W$470,14,FALSE),VLOOKUP(Table2[[#This Row],[Product Code]],'Routing data'!$A$2:$W$470,4,FALSE))</f>
        <v>0</v>
      </c>
      <c r="BK13" s="39">
        <f>VLOOKUP(Table2[[#This Row],[Product Code]],'Routing data'!A$4:W$524,16,FALSE)</f>
        <v>5</v>
      </c>
      <c r="BL13" s="42">
        <f>IF(Table2[[#This Row],[Milling Required]]=0,"x",IF(AT13="Pattern",B13-10,B13-4))</f>
        <v>43459</v>
      </c>
      <c r="BM13" s="39"/>
      <c r="BN13" s="42">
        <f t="shared" si="3"/>
        <v>43467</v>
      </c>
      <c r="BO13" s="39">
        <f>IF(Table2[[#This Row],[Milling]]="x","x",Table2[[#This Row],[Total Sections]]*2)</f>
        <v>2</v>
      </c>
      <c r="BP13" s="39">
        <f>IF(Table2[[#This Row],[Punching]]="x","x",Table2[Total Sections]*2)</f>
        <v>2</v>
      </c>
      <c r="BQ13" s="39">
        <f>IF(Table2[[#This Row],[Pattern]]="Pattern",Table2[Total Sections]*3,Table2[Total Sections]*1.5)</f>
        <v>3</v>
      </c>
      <c r="BR13" s="42">
        <f t="shared" ca="1" si="5"/>
        <v>43468</v>
      </c>
      <c r="BS13" s="39"/>
      <c r="BT13" s="42">
        <f t="shared" ca="1" si="6"/>
        <v>43469</v>
      </c>
      <c r="BU13" s="39"/>
      <c r="BV13" s="39" t="str">
        <f>_xlfn.IFNA(VLOOKUP(Table2[[#This Row],[Job-no]],Table4[],16,FALSE),"Ready")</f>
        <v>ToDo</v>
      </c>
      <c r="BW13" s="39" t="str">
        <f>_xlfn.IFNA(VLOOKUP(Table2[[#This Row],[Job-no]],Table4[],21,FALSE),"Ready")</f>
        <v/>
      </c>
      <c r="BX13" s="39" t="b">
        <f>_xlfn.IFNA(VLOOKUP(Table2[[#This Row],[Job-no]],Table4[],10,FALSE),TRUE)</f>
        <v>0</v>
      </c>
      <c r="BY13" s="39" t="str">
        <f>_xlfn.IFNA(VLOOKUP(Table2[[#This Row],[Job-no]],Table4[],22,FALSE),"Ready")</f>
        <v>ToDo</v>
      </c>
      <c r="BZ13" s="120">
        <f t="shared" si="4"/>
        <v>43469</v>
      </c>
      <c r="CA13" s="120" t="str">
        <f ca="1">IF(OR(Table2[[#This Row],[Saw Date]]=TODAY(),Table2[[#This Row],[Saw Date]]=TODAY()+1), Table2[[#This Row],[Saw Date]],IF(Table2[[#This Row],[Extrusion cut double saw]],"Done",""))</f>
        <v>Done</v>
      </c>
      <c r="CB13" s="120">
        <f ca="1">IF(OR(Table2[[#This Row],[Lens Date]]=TODAY(),Table2[[#This Row],[Lens Date]]=TODAY()+1), Table2[[#This Row],[Lens Date]],IF(Table2[[#This Row],[MSLens]]="Done","Done",""))</f>
        <v>43468</v>
      </c>
      <c r="CC13" s="120">
        <f ca="1">IF(OR(Table2[[#This Row],[Milling Date]]=TODAY(),Table2[[#This Row],[Milling Date]]=TODAY()+1), Table2[[#This Row],[Milling Date]],IF(Table2[[#This Row],[CNC Holes]]="Ready","Done",""))</f>
        <v>43468</v>
      </c>
      <c r="CD13" s="120" t="str">
        <f ca="1">IF(OR(Table2[[#This Row],[Welding Date]]=TODAY(),Table2[[#This Row],[Welding Date]]=TODAY()+1), Table2[[#This Row],[Welding Date]],IF(Table2[[#This Row],[Welding Corners]]="Ready","Done",""))</f>
        <v/>
      </c>
      <c r="CE13" s="120" t="str">
        <f ca="1">IF(OR(Table2[[#This Row],[Puching Date]]=TODAY(),Table2[[#This Row],[Puching Date]]=TODAY()+1), Table2[[#This Row],[Puching Date]],IF(Table2[[#This Row],[Punch Holes]]="Ready","Done",""))</f>
        <v/>
      </c>
      <c r="CF13" s="120" t="str">
        <f ca="1">IF(OR(Table2[[#This Row],[Housing Date2]]=TODAY(),Table2[[#This Row],[Housing Date2]]=TODAY()+1),Table2[[#This Row],[Housing Date2]],IF(Table2[[#This Row],[Body Assembly]],"Done",""))</f>
        <v/>
      </c>
      <c r="CG13" s="120" t="str">
        <f>_xlfn.IFNA(VLOOKUP(Table2[[#This Row],[Job-no]],Table4[],7,FALSE),"Done")</f>
        <v>Machine Shop Started</v>
      </c>
    </row>
    <row r="14" spans="1:85" x14ac:dyDescent="0.25">
      <c r="A14" s="39" t="str">
        <f>_xlfn.CONCAT(Table2[[#This Row],[Order]],"-",Table2[[#This Row],[Line]])</f>
        <v>77251-2</v>
      </c>
      <c r="B14" s="1">
        <v>43469</v>
      </c>
      <c r="C14" s="10">
        <v>77251</v>
      </c>
      <c r="D14" s="7" t="s">
        <v>2544</v>
      </c>
      <c r="E14" s="10">
        <v>2</v>
      </c>
      <c r="F14" s="10">
        <v>1</v>
      </c>
      <c r="G14" s="7" t="s">
        <v>165</v>
      </c>
      <c r="H14" s="10">
        <v>1</v>
      </c>
      <c r="I14" s="43" t="b">
        <v>1</v>
      </c>
      <c r="J14" s="43" t="b">
        <v>0</v>
      </c>
      <c r="K14" t="s">
        <v>114</v>
      </c>
      <c r="L14" s="43" t="b">
        <v>0</v>
      </c>
      <c r="M14" s="43" t="b">
        <v>0</v>
      </c>
      <c r="N14" s="43" t="b">
        <v>1</v>
      </c>
      <c r="O14" t="s">
        <v>114</v>
      </c>
      <c r="P14" t="s">
        <v>23</v>
      </c>
      <c r="Q14" t="s">
        <v>114</v>
      </c>
      <c r="R14" t="s">
        <v>114</v>
      </c>
      <c r="S14" t="s">
        <v>114</v>
      </c>
      <c r="T14" t="s">
        <v>114</v>
      </c>
      <c r="U14" t="s">
        <v>114</v>
      </c>
      <c r="V14" t="s">
        <v>23</v>
      </c>
      <c r="W14" s="5">
        <v>43465</v>
      </c>
      <c r="X14" s="7" t="s">
        <v>114</v>
      </c>
      <c r="Y14" s="7"/>
      <c r="Z14" s="7" t="s">
        <v>3771</v>
      </c>
      <c r="AA14" s="7" t="s">
        <v>114</v>
      </c>
      <c r="AB14" s="7" t="s">
        <v>112</v>
      </c>
      <c r="AC14" s="10">
        <v>7</v>
      </c>
      <c r="AD14" s="3" t="s">
        <v>5967</v>
      </c>
      <c r="AE14" s="4" t="s">
        <v>5968</v>
      </c>
      <c r="AF14" s="7"/>
      <c r="AG14" s="7" t="s">
        <v>114</v>
      </c>
      <c r="AH14" s="10">
        <v>1</v>
      </c>
      <c r="AI14" s="3" t="s">
        <v>180</v>
      </c>
      <c r="AJ14" t="s">
        <v>114</v>
      </c>
      <c r="AK14" t="s">
        <v>114</v>
      </c>
      <c r="AL14" s="43" t="b">
        <v>0</v>
      </c>
      <c r="AM14" s="3"/>
      <c r="AN14" s="3"/>
      <c r="AO14" s="43" t="b">
        <v>0</v>
      </c>
      <c r="AP14" s="3" t="b">
        <v>0</v>
      </c>
      <c r="AQ14" s="129">
        <f>VLOOKUP(Table2[[#This Row],[Job-no]],Table3[],26,FALSE)</f>
        <v>729</v>
      </c>
      <c r="AR14" t="str">
        <f t="shared" si="0"/>
        <v>SCRPAT</v>
      </c>
      <c r="AS14" t="str">
        <f>VLOOKUP(AR14,Table1[],4,0)</f>
        <v>recessed</v>
      </c>
      <c r="AT14" t="str">
        <f>IF(BD14&gt;0,"Pattern",VLOOKUP(AR14,Table1[],5,0))</f>
        <v>Pattern</v>
      </c>
      <c r="AU14" s="34">
        <f>IF(AT14="Pattern",WORKDAY(Table2[[#This Row],[Scheduled Ship Date]],-10),WORKDAY(Table2[[#This Row],[Scheduled Ship Date]],-4))</f>
        <v>43455</v>
      </c>
      <c r="AV14" s="39">
        <f>IF(Table2[[#This Row],[Extrusion cut double saw]]=TRUE,IF(O14="ToDo",IF(AT14="Pattern",Table2[[#This Row],[Total Sections]]*0.4,Table2[[#This Row],[Total Sections]]*0.12),0),IF(AT14="Pattern",Table2[[#This Row],[Total Sections]]*4,Table2[[#This Row],[Total Sections]]*1.2))</f>
        <v>0</v>
      </c>
      <c r="AW14" s="42"/>
      <c r="AX14" s="42">
        <f>IF(AT14="Pattern",Table2[[#This Row],[Scheduled Ship Date]]-2,Table2[[#This Row],[Scheduled Ship Date]]-3)</f>
        <v>43467</v>
      </c>
      <c r="AY14" s="39">
        <f>IF(Table2[[#This Row],[Pattern]]="Pattern",Table2[[#This Row],[Total Sections]]*4.82,Table2[[#This Row],[Total Sections]]*0.5)</f>
        <v>4.82</v>
      </c>
      <c r="AZ14" s="42">
        <f t="shared" ca="1" si="7"/>
        <v>43468</v>
      </c>
      <c r="BA14" s="39">
        <f>((Table2[Total Sections]/Table2[Open Qty])-1)*Table2[Open Qty]*12.96</f>
        <v>0</v>
      </c>
      <c r="BB14" s="39"/>
      <c r="BC14" s="39" t="str">
        <f t="shared" si="1"/>
        <v>SCRPAT-OPI-90-400-80-35-FL-106 3/4"-EX-W-UNV-DP-1-D-C (JOINING TO EXISTING FIXTURE ON SITE - SEE PDF ATTACHED)</v>
      </c>
      <c r="BD14" s="39">
        <f t="shared" si="2"/>
        <v>0</v>
      </c>
      <c r="BE14" s="39" t="b">
        <f>_xlfn.IFNA(VLOOKUP(Table2[[#This Row],[Job-no]],Table4[],9,FALSE),TRUE)</f>
        <v>1</v>
      </c>
      <c r="BF14" s="39"/>
      <c r="BG14" s="39" t="b">
        <f>_xlfn.IFNA(VLOOKUP(Table2[[#This Row],[Job-no]],Table4[],14,FALSE),TRUE)</f>
        <v>1</v>
      </c>
      <c r="BH14" s="39" t="str">
        <f>_xlfn.IFNA(VLOOKUP(Table2[[#This Row],[Job-no]],Table4[],11,FALSE),"Done")</f>
        <v/>
      </c>
      <c r="BI14" s="39">
        <f>IF(Table2[[#This Row],[Pattern]]="Pattern",VLOOKUP(Table2[[#This Row],[Product Code]],'Routing data'!$A$2:$W$470,13,FALSE),VLOOKUP(Table2[[#This Row],[Product Code]],'Routing data'!$A$2:$W$470,3,FALSE))</f>
        <v>2</v>
      </c>
      <c r="BJ14" s="39">
        <f>IF(Table2[[#This Row],[Pattern]]="Pattern",VLOOKUP(Table2[[#This Row],[Product Code]],'Routing data'!$A$2:$W$470,14,FALSE),VLOOKUP(Table2[[#This Row],[Product Code]],'Routing data'!$A$2:$W$470,4,FALSE))</f>
        <v>0</v>
      </c>
      <c r="BK14" s="39">
        <f>VLOOKUP(Table2[[#This Row],[Product Code]],'Routing data'!A$4:W$524,16,FALSE)</f>
        <v>5</v>
      </c>
      <c r="BL14" s="42">
        <f>IF(Table2[[#This Row],[Milling Required]]=0,"x",IF(AT14="Pattern",B14-10,B14-4))</f>
        <v>43459</v>
      </c>
      <c r="BM14" s="39"/>
      <c r="BN14" s="42">
        <f t="shared" si="3"/>
        <v>43467</v>
      </c>
      <c r="BO14" s="39">
        <f>IF(Table2[[#This Row],[Milling]]="x","x",Table2[[#This Row],[Total Sections]]*2)</f>
        <v>2</v>
      </c>
      <c r="BP14" s="39">
        <f>IF(Table2[[#This Row],[Punching]]="x","x",Table2[Total Sections]*2)</f>
        <v>2</v>
      </c>
      <c r="BQ14" s="39">
        <f>IF(Table2[[#This Row],[Pattern]]="Pattern",Table2[Total Sections]*3,Table2[Total Sections]*1.5)</f>
        <v>3</v>
      </c>
      <c r="BR14" s="42">
        <f t="shared" ca="1" si="5"/>
        <v>43468</v>
      </c>
      <c r="BS14" s="39"/>
      <c r="BT14" s="42">
        <f t="shared" ca="1" si="6"/>
        <v>43469</v>
      </c>
      <c r="BU14" s="39"/>
      <c r="BV14" s="39" t="str">
        <f>_xlfn.IFNA(VLOOKUP(Table2[[#This Row],[Job-no]],Table4[],16,FALSE),"Ready")</f>
        <v>ToDo</v>
      </c>
      <c r="BW14" s="39" t="str">
        <f>_xlfn.IFNA(VLOOKUP(Table2[[#This Row],[Job-no]],Table4[],21,FALSE),"Ready")</f>
        <v/>
      </c>
      <c r="BX14" s="39" t="b">
        <f>_xlfn.IFNA(VLOOKUP(Table2[[#This Row],[Job-no]],Table4[],10,FALSE),TRUE)</f>
        <v>0</v>
      </c>
      <c r="BY14" s="39" t="str">
        <f>_xlfn.IFNA(VLOOKUP(Table2[[#This Row],[Job-no]],Table4[],22,FALSE),"Ready")</f>
        <v>ToDo</v>
      </c>
      <c r="BZ14" s="120">
        <f t="shared" si="4"/>
        <v>43469</v>
      </c>
      <c r="CA14" s="120" t="str">
        <f ca="1">IF(OR(Table2[[#This Row],[Saw Date]]=TODAY(),Table2[[#This Row],[Saw Date]]=TODAY()+1), Table2[[#This Row],[Saw Date]],IF(Table2[[#This Row],[Extrusion cut double saw]],"Done",""))</f>
        <v>Done</v>
      </c>
      <c r="CB14" s="120">
        <f ca="1">IF(OR(Table2[[#This Row],[Lens Date]]=TODAY(),Table2[[#This Row],[Lens Date]]=TODAY()+1), Table2[[#This Row],[Lens Date]],IF(Table2[[#This Row],[MSLens]]="Done","Done",""))</f>
        <v>43468</v>
      </c>
      <c r="CC14" s="120">
        <f ca="1">IF(OR(Table2[[#This Row],[Milling Date]]=TODAY(),Table2[[#This Row],[Milling Date]]=TODAY()+1), Table2[[#This Row],[Milling Date]],IF(Table2[[#This Row],[CNC Holes]]="Ready","Done",""))</f>
        <v>43468</v>
      </c>
      <c r="CD14" s="120" t="str">
        <f ca="1">IF(OR(Table2[[#This Row],[Welding Date]]=TODAY(),Table2[[#This Row],[Welding Date]]=TODAY()+1), Table2[[#This Row],[Welding Date]],IF(Table2[[#This Row],[Welding Corners]]="Ready","Done",""))</f>
        <v/>
      </c>
      <c r="CE14" s="120" t="str">
        <f ca="1">IF(OR(Table2[[#This Row],[Puching Date]]=TODAY(),Table2[[#This Row],[Puching Date]]=TODAY()+1), Table2[[#This Row],[Puching Date]],IF(Table2[[#This Row],[Punch Holes]]="Ready","Done",""))</f>
        <v/>
      </c>
      <c r="CF14" s="120" t="str">
        <f ca="1">IF(OR(Table2[[#This Row],[Housing Date2]]=TODAY(),Table2[[#This Row],[Housing Date2]]=TODAY()+1),Table2[[#This Row],[Housing Date2]],IF(Table2[[#This Row],[Body Assembly]],"Done",""))</f>
        <v/>
      </c>
      <c r="CG14" s="120" t="str">
        <f>_xlfn.IFNA(VLOOKUP(Table2[[#This Row],[Job-no]],Table4[],7,FALSE),"Done")</f>
        <v>Machine Shop Started</v>
      </c>
    </row>
    <row r="15" spans="1:85" x14ac:dyDescent="0.25">
      <c r="A15" s="39" t="str">
        <f>_xlfn.CONCAT(Table2[[#This Row],[Order]],"-",Table2[[#This Row],[Line]])</f>
        <v>77251-3</v>
      </c>
      <c r="B15" s="1">
        <v>43469</v>
      </c>
      <c r="C15" s="10">
        <v>77251</v>
      </c>
      <c r="D15" s="7" t="s">
        <v>2545</v>
      </c>
      <c r="E15" s="10">
        <v>3</v>
      </c>
      <c r="F15" s="10">
        <v>1</v>
      </c>
      <c r="G15" s="7" t="s">
        <v>165</v>
      </c>
      <c r="H15" s="10">
        <v>1</v>
      </c>
      <c r="I15" s="43" t="b">
        <v>1</v>
      </c>
      <c r="J15" s="43" t="b">
        <v>0</v>
      </c>
      <c r="K15" t="s">
        <v>114</v>
      </c>
      <c r="L15" s="43" t="b">
        <v>0</v>
      </c>
      <c r="M15" s="43" t="b">
        <v>0</v>
      </c>
      <c r="N15" s="43" t="b">
        <v>1</v>
      </c>
      <c r="O15" t="s">
        <v>114</v>
      </c>
      <c r="P15" t="s">
        <v>23</v>
      </c>
      <c r="Q15" t="s">
        <v>114</v>
      </c>
      <c r="R15" t="s">
        <v>114</v>
      </c>
      <c r="S15" t="s">
        <v>114</v>
      </c>
      <c r="T15" t="s">
        <v>114</v>
      </c>
      <c r="U15" t="s">
        <v>114</v>
      </c>
      <c r="V15" t="s">
        <v>23</v>
      </c>
      <c r="W15" s="5">
        <v>43465</v>
      </c>
      <c r="X15" s="7" t="s">
        <v>114</v>
      </c>
      <c r="Y15" s="7"/>
      <c r="Z15" s="7" t="s">
        <v>3771</v>
      </c>
      <c r="AA15" s="7" t="s">
        <v>114</v>
      </c>
      <c r="AB15" s="7" t="s">
        <v>112</v>
      </c>
      <c r="AC15" s="10">
        <v>7</v>
      </c>
      <c r="AD15" s="3" t="s">
        <v>5967</v>
      </c>
      <c r="AE15" s="4" t="s">
        <v>5968</v>
      </c>
      <c r="AF15" s="7"/>
      <c r="AG15" s="7" t="s">
        <v>114</v>
      </c>
      <c r="AH15" s="10">
        <v>1</v>
      </c>
      <c r="AI15" s="3" t="s">
        <v>180</v>
      </c>
      <c r="AJ15" t="s">
        <v>114</v>
      </c>
      <c r="AK15" t="s">
        <v>114</v>
      </c>
      <c r="AL15" s="43" t="b">
        <v>0</v>
      </c>
      <c r="AM15" s="3"/>
      <c r="AN15" s="3"/>
      <c r="AO15" s="43" t="b">
        <v>0</v>
      </c>
      <c r="AP15" s="3" t="b">
        <v>0</v>
      </c>
      <c r="AQ15" s="129">
        <f>VLOOKUP(Table2[[#This Row],[Job-no]],Table3[],26,FALSE)</f>
        <v>729</v>
      </c>
      <c r="AR15" t="str">
        <f t="shared" si="0"/>
        <v>SCRPAT</v>
      </c>
      <c r="AS15" t="str">
        <f>VLOOKUP(AR15,Table1[],4,0)</f>
        <v>recessed</v>
      </c>
      <c r="AT15" t="str">
        <f>IF(BD15&gt;0,"Pattern",VLOOKUP(AR15,Table1[],5,0))</f>
        <v>Pattern</v>
      </c>
      <c r="AU15" s="34">
        <f>IF(AT15="Pattern",WORKDAY(Table2[[#This Row],[Scheduled Ship Date]],-10),WORKDAY(Table2[[#This Row],[Scheduled Ship Date]],-4))</f>
        <v>43455</v>
      </c>
      <c r="AV15" s="39">
        <f>IF(Table2[[#This Row],[Extrusion cut double saw]]=TRUE,IF(O15="ToDo",IF(AT15="Pattern",Table2[[#This Row],[Total Sections]]*0.4,Table2[[#This Row],[Total Sections]]*0.12),0),IF(AT15="Pattern",Table2[[#This Row],[Total Sections]]*4,Table2[[#This Row],[Total Sections]]*1.2))</f>
        <v>0</v>
      </c>
      <c r="AW15" s="42"/>
      <c r="AX15" s="42">
        <f>IF(AT15="Pattern",Table2[[#This Row],[Scheduled Ship Date]]-2,Table2[[#This Row],[Scheduled Ship Date]]-3)</f>
        <v>43467</v>
      </c>
      <c r="AY15" s="39">
        <f>IF(Table2[[#This Row],[Pattern]]="Pattern",Table2[[#This Row],[Total Sections]]*4.82,Table2[[#This Row],[Total Sections]]*0.5)</f>
        <v>4.82</v>
      </c>
      <c r="AZ15" s="42">
        <f t="shared" ca="1" si="7"/>
        <v>43468</v>
      </c>
      <c r="BA15" s="39">
        <f>((Table2[Total Sections]/Table2[Open Qty])-1)*Table2[Open Qty]*12.96</f>
        <v>0</v>
      </c>
      <c r="BB15" s="39"/>
      <c r="BC15" s="39" t="str">
        <f t="shared" si="1"/>
        <v>SCRPAT-OPI-90-400-80-35-FL-108 1/8"-EX-W-UNV-DP-1-D-C (JOINING TO EXISTING FIXTURE ON SITE - SEE PSD ATTACHED)</v>
      </c>
      <c r="BD15" s="39">
        <f t="shared" si="2"/>
        <v>0</v>
      </c>
      <c r="BE15" s="39" t="b">
        <f>_xlfn.IFNA(VLOOKUP(Table2[[#This Row],[Job-no]],Table4[],9,FALSE),TRUE)</f>
        <v>1</v>
      </c>
      <c r="BF15" s="39"/>
      <c r="BG15" s="39" t="b">
        <f>_xlfn.IFNA(VLOOKUP(Table2[[#This Row],[Job-no]],Table4[],14,FALSE),TRUE)</f>
        <v>1</v>
      </c>
      <c r="BH15" s="39" t="str">
        <f>_xlfn.IFNA(VLOOKUP(Table2[[#This Row],[Job-no]],Table4[],11,FALSE),"Done")</f>
        <v/>
      </c>
      <c r="BI15" s="39">
        <f>IF(Table2[[#This Row],[Pattern]]="Pattern",VLOOKUP(Table2[[#This Row],[Product Code]],'Routing data'!$A$2:$W$470,13,FALSE),VLOOKUP(Table2[[#This Row],[Product Code]],'Routing data'!$A$2:$W$470,3,FALSE))</f>
        <v>2</v>
      </c>
      <c r="BJ15" s="39">
        <f>IF(Table2[[#This Row],[Pattern]]="Pattern",VLOOKUP(Table2[[#This Row],[Product Code]],'Routing data'!$A$2:$W$470,14,FALSE),VLOOKUP(Table2[[#This Row],[Product Code]],'Routing data'!$A$2:$W$470,4,FALSE))</f>
        <v>0</v>
      </c>
      <c r="BK15" s="39">
        <f>VLOOKUP(Table2[[#This Row],[Product Code]],'Routing data'!A$4:W$524,16,FALSE)</f>
        <v>5</v>
      </c>
      <c r="BL15" s="42">
        <f>IF(Table2[[#This Row],[Milling Required]]=0,"x",IF(AT15="Pattern",B15-10,B15-4))</f>
        <v>43459</v>
      </c>
      <c r="BM15" s="39"/>
      <c r="BN15" s="42">
        <f t="shared" si="3"/>
        <v>43467</v>
      </c>
      <c r="BO15" s="39">
        <f>IF(Table2[[#This Row],[Milling]]="x","x",Table2[[#This Row],[Total Sections]]*2)</f>
        <v>2</v>
      </c>
      <c r="BP15" s="39">
        <f>IF(Table2[[#This Row],[Punching]]="x","x",Table2[Total Sections]*2)</f>
        <v>2</v>
      </c>
      <c r="BQ15" s="39">
        <f>IF(Table2[[#This Row],[Pattern]]="Pattern",Table2[Total Sections]*3,Table2[Total Sections]*1.5)</f>
        <v>3</v>
      </c>
      <c r="BR15" s="42">
        <f t="shared" ca="1" si="5"/>
        <v>43468</v>
      </c>
      <c r="BS15" s="39"/>
      <c r="BT15" s="42">
        <f t="shared" ca="1" si="6"/>
        <v>43469</v>
      </c>
      <c r="BU15" s="39"/>
      <c r="BV15" s="39" t="str">
        <f>_xlfn.IFNA(VLOOKUP(Table2[[#This Row],[Job-no]],Table4[],16,FALSE),"Ready")</f>
        <v>ToDo</v>
      </c>
      <c r="BW15" s="39" t="str">
        <f>_xlfn.IFNA(VLOOKUP(Table2[[#This Row],[Job-no]],Table4[],21,FALSE),"Ready")</f>
        <v/>
      </c>
      <c r="BX15" s="39" t="b">
        <f>_xlfn.IFNA(VLOOKUP(Table2[[#This Row],[Job-no]],Table4[],10,FALSE),TRUE)</f>
        <v>0</v>
      </c>
      <c r="BY15" s="39" t="str">
        <f>_xlfn.IFNA(VLOOKUP(Table2[[#This Row],[Job-no]],Table4[],22,FALSE),"Ready")</f>
        <v>ToDo</v>
      </c>
      <c r="BZ15" s="120">
        <f t="shared" si="4"/>
        <v>43469</v>
      </c>
      <c r="CA15" s="120" t="str">
        <f ca="1">IF(OR(Table2[[#This Row],[Saw Date]]=TODAY(),Table2[[#This Row],[Saw Date]]=TODAY()+1), Table2[[#This Row],[Saw Date]],IF(Table2[[#This Row],[Extrusion cut double saw]],"Done",""))</f>
        <v>Done</v>
      </c>
      <c r="CB15" s="120">
        <f ca="1">IF(OR(Table2[[#This Row],[Lens Date]]=TODAY(),Table2[[#This Row],[Lens Date]]=TODAY()+1), Table2[[#This Row],[Lens Date]],IF(Table2[[#This Row],[MSLens]]="Done","Done",""))</f>
        <v>43468</v>
      </c>
      <c r="CC15" s="120">
        <f ca="1">IF(OR(Table2[[#This Row],[Milling Date]]=TODAY(),Table2[[#This Row],[Milling Date]]=TODAY()+1), Table2[[#This Row],[Milling Date]],IF(Table2[[#This Row],[CNC Holes]]="Ready","Done",""))</f>
        <v>43468</v>
      </c>
      <c r="CD15" s="120" t="str">
        <f ca="1">IF(OR(Table2[[#This Row],[Welding Date]]=TODAY(),Table2[[#This Row],[Welding Date]]=TODAY()+1), Table2[[#This Row],[Welding Date]],IF(Table2[[#This Row],[Welding Corners]]="Ready","Done",""))</f>
        <v/>
      </c>
      <c r="CE15" s="120" t="str">
        <f ca="1">IF(OR(Table2[[#This Row],[Puching Date]]=TODAY(),Table2[[#This Row],[Puching Date]]=TODAY()+1), Table2[[#This Row],[Puching Date]],IF(Table2[[#This Row],[Punch Holes]]="Ready","Done",""))</f>
        <v/>
      </c>
      <c r="CF15" s="120" t="str">
        <f ca="1">IF(OR(Table2[[#This Row],[Housing Date2]]=TODAY(),Table2[[#This Row],[Housing Date2]]=TODAY()+1),Table2[[#This Row],[Housing Date2]],IF(Table2[[#This Row],[Body Assembly]],"Done",""))</f>
        <v/>
      </c>
      <c r="CG15" s="120" t="str">
        <f>_xlfn.IFNA(VLOOKUP(Table2[[#This Row],[Job-no]],Table4[],7,FALSE),"Done")</f>
        <v>Machine Shop Started</v>
      </c>
    </row>
    <row r="16" spans="1:85" x14ac:dyDescent="0.25">
      <c r="A16" s="39" t="str">
        <f>_xlfn.CONCAT(Table2[[#This Row],[Order]],"-",Table2[[#This Row],[Line]])</f>
        <v>77251-4</v>
      </c>
      <c r="B16" s="1">
        <v>43469</v>
      </c>
      <c r="C16" s="10">
        <v>77251</v>
      </c>
      <c r="D16" s="7" t="s">
        <v>2546</v>
      </c>
      <c r="E16" s="10">
        <v>4</v>
      </c>
      <c r="F16" s="10">
        <v>1</v>
      </c>
      <c r="G16" s="7" t="s">
        <v>165</v>
      </c>
      <c r="H16" s="10">
        <v>1</v>
      </c>
      <c r="I16" s="43" t="b">
        <v>1</v>
      </c>
      <c r="J16" s="43" t="b">
        <v>0</v>
      </c>
      <c r="K16" t="s">
        <v>114</v>
      </c>
      <c r="L16" s="43" t="b">
        <v>0</v>
      </c>
      <c r="M16" s="43" t="b">
        <v>0</v>
      </c>
      <c r="N16" s="43" t="b">
        <v>1</v>
      </c>
      <c r="O16" t="s">
        <v>114</v>
      </c>
      <c r="P16" t="s">
        <v>23</v>
      </c>
      <c r="Q16" t="s">
        <v>114</v>
      </c>
      <c r="R16" t="s">
        <v>114</v>
      </c>
      <c r="S16" t="s">
        <v>114</v>
      </c>
      <c r="T16" t="s">
        <v>114</v>
      </c>
      <c r="U16" t="s">
        <v>114</v>
      </c>
      <c r="V16" t="s">
        <v>23</v>
      </c>
      <c r="W16" s="5">
        <v>43465</v>
      </c>
      <c r="X16" s="7" t="s">
        <v>114</v>
      </c>
      <c r="Y16" s="7"/>
      <c r="Z16" s="7" t="s">
        <v>3771</v>
      </c>
      <c r="AA16" s="7" t="s">
        <v>114</v>
      </c>
      <c r="AB16" s="7" t="s">
        <v>112</v>
      </c>
      <c r="AC16" s="10">
        <v>7</v>
      </c>
      <c r="AD16" s="3" t="s">
        <v>5967</v>
      </c>
      <c r="AE16" s="4" t="s">
        <v>5968</v>
      </c>
      <c r="AF16" s="7"/>
      <c r="AG16" s="7" t="s">
        <v>114</v>
      </c>
      <c r="AH16" s="10">
        <v>1</v>
      </c>
      <c r="AI16" s="3" t="s">
        <v>180</v>
      </c>
      <c r="AJ16" t="s">
        <v>114</v>
      </c>
      <c r="AK16" t="s">
        <v>114</v>
      </c>
      <c r="AL16" s="43" t="b">
        <v>0</v>
      </c>
      <c r="AM16" s="3"/>
      <c r="AN16" s="3"/>
      <c r="AO16" s="43" t="b">
        <v>0</v>
      </c>
      <c r="AP16" s="3" t="b">
        <v>0</v>
      </c>
      <c r="AQ16" s="129">
        <f>VLOOKUP(Table2[[#This Row],[Job-no]],Table3[],26,FALSE)</f>
        <v>729</v>
      </c>
      <c r="AR16" t="str">
        <f t="shared" si="0"/>
        <v>SCRPAT</v>
      </c>
      <c r="AS16" t="str">
        <f>VLOOKUP(AR16,Table1[],4,0)</f>
        <v>recessed</v>
      </c>
      <c r="AT16" t="str">
        <f>IF(BD16&gt;0,"Pattern",VLOOKUP(AR16,Table1[],5,0))</f>
        <v>Pattern</v>
      </c>
      <c r="AU16" s="34">
        <f>IF(AT16="Pattern",WORKDAY(Table2[[#This Row],[Scheduled Ship Date]],-10),WORKDAY(Table2[[#This Row],[Scheduled Ship Date]],-4))</f>
        <v>43455</v>
      </c>
      <c r="AV16" s="39">
        <f>IF(Table2[[#This Row],[Extrusion cut double saw]]=TRUE,IF(O16="ToDo",IF(AT16="Pattern",Table2[[#This Row],[Total Sections]]*0.4,Table2[[#This Row],[Total Sections]]*0.12),0),IF(AT16="Pattern",Table2[[#This Row],[Total Sections]]*4,Table2[[#This Row],[Total Sections]]*1.2))</f>
        <v>0</v>
      </c>
      <c r="AW16" s="42"/>
      <c r="AX16" s="42">
        <f>IF(AT16="Pattern",Table2[[#This Row],[Scheduled Ship Date]]-2,Table2[[#This Row],[Scheduled Ship Date]]-3)</f>
        <v>43467</v>
      </c>
      <c r="AY16" s="39">
        <f>IF(Table2[[#This Row],[Pattern]]="Pattern",Table2[[#This Row],[Total Sections]]*4.82,Table2[[#This Row],[Total Sections]]*0.5)</f>
        <v>4.82</v>
      </c>
      <c r="AZ16" s="42">
        <f t="shared" ca="1" si="7"/>
        <v>43468</v>
      </c>
      <c r="BA16" s="39">
        <f>((Table2[Total Sections]/Table2[Open Qty])-1)*Table2[Open Qty]*12.96</f>
        <v>0</v>
      </c>
      <c r="BB16" s="39"/>
      <c r="BC16" s="39" t="str">
        <f t="shared" si="1"/>
        <v>SCRPAT-OPI-90-400-80-35-FL-108 1/8"-EX-W-UNV-DP-1-D-C (JOINING TO EXISTING FIXTURE ON SITE - SEE PDF ATTACHED)</v>
      </c>
      <c r="BD16" s="39">
        <f t="shared" si="2"/>
        <v>0</v>
      </c>
      <c r="BE16" s="39" t="b">
        <f>_xlfn.IFNA(VLOOKUP(Table2[[#This Row],[Job-no]],Table4[],9,FALSE),TRUE)</f>
        <v>1</v>
      </c>
      <c r="BF16" s="39"/>
      <c r="BG16" s="39" t="b">
        <f>_xlfn.IFNA(VLOOKUP(Table2[[#This Row],[Job-no]],Table4[],14,FALSE),TRUE)</f>
        <v>1</v>
      </c>
      <c r="BH16" s="39" t="str">
        <f>_xlfn.IFNA(VLOOKUP(Table2[[#This Row],[Job-no]],Table4[],11,FALSE),"Done")</f>
        <v/>
      </c>
      <c r="BI16" s="39">
        <f>IF(Table2[[#This Row],[Pattern]]="Pattern",VLOOKUP(Table2[[#This Row],[Product Code]],'Routing data'!$A$2:$W$470,13,FALSE),VLOOKUP(Table2[[#This Row],[Product Code]],'Routing data'!$A$2:$W$470,3,FALSE))</f>
        <v>2</v>
      </c>
      <c r="BJ16" s="39">
        <f>IF(Table2[[#This Row],[Pattern]]="Pattern",VLOOKUP(Table2[[#This Row],[Product Code]],'Routing data'!$A$2:$W$470,14,FALSE),VLOOKUP(Table2[[#This Row],[Product Code]],'Routing data'!$A$2:$W$470,4,FALSE))</f>
        <v>0</v>
      </c>
      <c r="BK16" s="39">
        <f>VLOOKUP(Table2[[#This Row],[Product Code]],'Routing data'!A$4:W$524,16,FALSE)</f>
        <v>5</v>
      </c>
      <c r="BL16" s="42">
        <f>IF(Table2[[#This Row],[Milling Required]]=0,"x",IF(AT16="Pattern",B16-10,B16-4))</f>
        <v>43459</v>
      </c>
      <c r="BM16" s="39"/>
      <c r="BN16" s="42">
        <f t="shared" si="3"/>
        <v>43467</v>
      </c>
      <c r="BO16" s="39">
        <f>IF(Table2[[#This Row],[Milling]]="x","x",Table2[[#This Row],[Total Sections]]*2)</f>
        <v>2</v>
      </c>
      <c r="BP16" s="39">
        <f>IF(Table2[[#This Row],[Punching]]="x","x",Table2[Total Sections]*2)</f>
        <v>2</v>
      </c>
      <c r="BQ16" s="39">
        <f>IF(Table2[[#This Row],[Pattern]]="Pattern",Table2[Total Sections]*3,Table2[Total Sections]*1.5)</f>
        <v>3</v>
      </c>
      <c r="BR16" s="42">
        <f t="shared" ca="1" si="5"/>
        <v>43468</v>
      </c>
      <c r="BS16" s="39"/>
      <c r="BT16" s="42">
        <f t="shared" ca="1" si="6"/>
        <v>43469</v>
      </c>
      <c r="BU16" s="39"/>
      <c r="BV16" s="39" t="str">
        <f>_xlfn.IFNA(VLOOKUP(Table2[[#This Row],[Job-no]],Table4[],16,FALSE),"Ready")</f>
        <v>ToDo</v>
      </c>
      <c r="BW16" s="39" t="str">
        <f>_xlfn.IFNA(VLOOKUP(Table2[[#This Row],[Job-no]],Table4[],21,FALSE),"Ready")</f>
        <v/>
      </c>
      <c r="BX16" s="39" t="b">
        <f>_xlfn.IFNA(VLOOKUP(Table2[[#This Row],[Job-no]],Table4[],10,FALSE),TRUE)</f>
        <v>0</v>
      </c>
      <c r="BY16" s="39" t="str">
        <f>_xlfn.IFNA(VLOOKUP(Table2[[#This Row],[Job-no]],Table4[],22,FALSE),"Ready")</f>
        <v>ToDo</v>
      </c>
      <c r="BZ16" s="120">
        <f t="shared" si="4"/>
        <v>43469</v>
      </c>
      <c r="CA16" s="120" t="str">
        <f ca="1">IF(OR(Table2[[#This Row],[Saw Date]]=TODAY(),Table2[[#This Row],[Saw Date]]=TODAY()+1), Table2[[#This Row],[Saw Date]],IF(Table2[[#This Row],[Extrusion cut double saw]],"Done",""))</f>
        <v>Done</v>
      </c>
      <c r="CB16" s="120">
        <f ca="1">IF(OR(Table2[[#This Row],[Lens Date]]=TODAY(),Table2[[#This Row],[Lens Date]]=TODAY()+1), Table2[[#This Row],[Lens Date]],IF(Table2[[#This Row],[MSLens]]="Done","Done",""))</f>
        <v>43468</v>
      </c>
      <c r="CC16" s="120">
        <f ca="1">IF(OR(Table2[[#This Row],[Milling Date]]=TODAY(),Table2[[#This Row],[Milling Date]]=TODAY()+1), Table2[[#This Row],[Milling Date]],IF(Table2[[#This Row],[CNC Holes]]="Ready","Done",""))</f>
        <v>43468</v>
      </c>
      <c r="CD16" s="120" t="str">
        <f ca="1">IF(OR(Table2[[#This Row],[Welding Date]]=TODAY(),Table2[[#This Row],[Welding Date]]=TODAY()+1), Table2[[#This Row],[Welding Date]],IF(Table2[[#This Row],[Welding Corners]]="Ready","Done",""))</f>
        <v/>
      </c>
      <c r="CE16" s="120" t="str">
        <f ca="1">IF(OR(Table2[[#This Row],[Puching Date]]=TODAY(),Table2[[#This Row],[Puching Date]]=TODAY()+1), Table2[[#This Row],[Puching Date]],IF(Table2[[#This Row],[Punch Holes]]="Ready","Done",""))</f>
        <v/>
      </c>
      <c r="CF16" s="120" t="str">
        <f ca="1">IF(OR(Table2[[#This Row],[Housing Date2]]=TODAY(),Table2[[#This Row],[Housing Date2]]=TODAY()+1),Table2[[#This Row],[Housing Date2]],IF(Table2[[#This Row],[Body Assembly]],"Done",""))</f>
        <v/>
      </c>
      <c r="CG16" s="120" t="str">
        <f>_xlfn.IFNA(VLOOKUP(Table2[[#This Row],[Job-no]],Table4[],7,FALSE),"Done")</f>
        <v>Machine Shop Started</v>
      </c>
    </row>
    <row r="17" spans="1:85" x14ac:dyDescent="0.25">
      <c r="A17" s="39" t="str">
        <f>_xlfn.CONCAT(Table2[[#This Row],[Order]],"-",Table2[[#This Row],[Line]])</f>
        <v>77251-5</v>
      </c>
      <c r="B17" s="1">
        <v>43469</v>
      </c>
      <c r="C17" s="10">
        <v>77251</v>
      </c>
      <c r="D17" s="7" t="s">
        <v>2547</v>
      </c>
      <c r="E17" s="10">
        <v>5</v>
      </c>
      <c r="F17" s="10">
        <v>1</v>
      </c>
      <c r="G17" s="7" t="s">
        <v>165</v>
      </c>
      <c r="H17" s="10">
        <v>1</v>
      </c>
      <c r="I17" s="43" t="b">
        <v>1</v>
      </c>
      <c r="J17" s="43" t="b">
        <v>0</v>
      </c>
      <c r="K17" t="s">
        <v>114</v>
      </c>
      <c r="L17" s="43" t="b">
        <v>0</v>
      </c>
      <c r="M17" s="43" t="b">
        <v>0</v>
      </c>
      <c r="N17" s="43" t="b">
        <v>1</v>
      </c>
      <c r="O17" t="s">
        <v>114</v>
      </c>
      <c r="P17" t="s">
        <v>23</v>
      </c>
      <c r="Q17" t="s">
        <v>114</v>
      </c>
      <c r="R17" t="s">
        <v>114</v>
      </c>
      <c r="S17" t="s">
        <v>114</v>
      </c>
      <c r="T17" t="s">
        <v>114</v>
      </c>
      <c r="U17" t="s">
        <v>114</v>
      </c>
      <c r="V17" t="s">
        <v>23</v>
      </c>
      <c r="W17" s="5">
        <v>43465</v>
      </c>
      <c r="X17" s="7" t="s">
        <v>114</v>
      </c>
      <c r="Y17" s="7"/>
      <c r="Z17" s="7" t="s">
        <v>3771</v>
      </c>
      <c r="AA17" s="7" t="s">
        <v>114</v>
      </c>
      <c r="AB17" s="7" t="s">
        <v>112</v>
      </c>
      <c r="AC17" s="10">
        <v>7</v>
      </c>
      <c r="AD17" s="3" t="s">
        <v>5967</v>
      </c>
      <c r="AE17" s="4" t="s">
        <v>5968</v>
      </c>
      <c r="AF17" s="7"/>
      <c r="AG17" s="7" t="s">
        <v>114</v>
      </c>
      <c r="AH17" s="10">
        <v>1</v>
      </c>
      <c r="AI17" s="3" t="s">
        <v>180</v>
      </c>
      <c r="AJ17" t="s">
        <v>114</v>
      </c>
      <c r="AK17" t="s">
        <v>114</v>
      </c>
      <c r="AL17" s="43" t="b">
        <v>0</v>
      </c>
      <c r="AM17" s="3"/>
      <c r="AN17" s="3"/>
      <c r="AO17" s="43" t="b">
        <v>0</v>
      </c>
      <c r="AP17" s="3" t="b">
        <v>0</v>
      </c>
      <c r="AQ17" s="129">
        <f>VLOOKUP(Table2[[#This Row],[Job-no]],Table3[],26,FALSE)</f>
        <v>729</v>
      </c>
      <c r="AR17" t="str">
        <f t="shared" si="0"/>
        <v>SCRPAT</v>
      </c>
      <c r="AS17" t="str">
        <f>VLOOKUP(AR17,Table1[],4,0)</f>
        <v>recessed</v>
      </c>
      <c r="AT17" t="str">
        <f>IF(BD17&gt;0,"Pattern",VLOOKUP(AR17,Table1[],5,0))</f>
        <v>Pattern</v>
      </c>
      <c r="AU17" s="34">
        <f>IF(AT17="Pattern",WORKDAY(Table2[[#This Row],[Scheduled Ship Date]],-10),WORKDAY(Table2[[#This Row],[Scheduled Ship Date]],-4))</f>
        <v>43455</v>
      </c>
      <c r="AV17" s="39">
        <f>IF(Table2[[#This Row],[Extrusion cut double saw]]=TRUE,IF(O17="ToDo",IF(AT17="Pattern",Table2[[#This Row],[Total Sections]]*0.4,Table2[[#This Row],[Total Sections]]*0.12),0),IF(AT17="Pattern",Table2[[#This Row],[Total Sections]]*4,Table2[[#This Row],[Total Sections]]*1.2))</f>
        <v>0</v>
      </c>
      <c r="AW17" s="42"/>
      <c r="AX17" s="42">
        <f>IF(AT17="Pattern",Table2[[#This Row],[Scheduled Ship Date]]-2,Table2[[#This Row],[Scheduled Ship Date]]-3)</f>
        <v>43467</v>
      </c>
      <c r="AY17" s="39">
        <f>IF(Table2[[#This Row],[Pattern]]="Pattern",Table2[[#This Row],[Total Sections]]*4.82,Table2[[#This Row],[Total Sections]]*0.5)</f>
        <v>4.82</v>
      </c>
      <c r="AZ17" s="42">
        <f t="shared" ca="1" si="7"/>
        <v>43468</v>
      </c>
      <c r="BA17" s="39">
        <f>((Table2[Total Sections]/Table2[Open Qty])-1)*Table2[Open Qty]*12.96</f>
        <v>0</v>
      </c>
      <c r="BB17" s="39"/>
      <c r="BC17" s="39" t="str">
        <f t="shared" si="1"/>
        <v>SCRPAT-OPI-90-400-80-35-FL-106"-EX-W-UNV-DP-1-D-C (JOINING TO EXISTING FIXTURE ON SITE - SEE PDF ATTACHED)</v>
      </c>
      <c r="BD17" s="39">
        <f t="shared" si="2"/>
        <v>0</v>
      </c>
      <c r="BE17" s="39" t="b">
        <f>_xlfn.IFNA(VLOOKUP(Table2[[#This Row],[Job-no]],Table4[],9,FALSE),TRUE)</f>
        <v>1</v>
      </c>
      <c r="BF17" s="39"/>
      <c r="BG17" s="39" t="b">
        <f>_xlfn.IFNA(VLOOKUP(Table2[[#This Row],[Job-no]],Table4[],14,FALSE),TRUE)</f>
        <v>1</v>
      </c>
      <c r="BH17" s="39" t="str">
        <f>_xlfn.IFNA(VLOOKUP(Table2[[#This Row],[Job-no]],Table4[],11,FALSE),"Done")</f>
        <v/>
      </c>
      <c r="BI17" s="39">
        <f>IF(Table2[[#This Row],[Pattern]]="Pattern",VLOOKUP(Table2[[#This Row],[Product Code]],'Routing data'!$A$2:$W$470,13,FALSE),VLOOKUP(Table2[[#This Row],[Product Code]],'Routing data'!$A$2:$W$470,3,FALSE))</f>
        <v>2</v>
      </c>
      <c r="BJ17" s="39">
        <f>IF(Table2[[#This Row],[Pattern]]="Pattern",VLOOKUP(Table2[[#This Row],[Product Code]],'Routing data'!$A$2:$W$470,14,FALSE),VLOOKUP(Table2[[#This Row],[Product Code]],'Routing data'!$A$2:$W$470,4,FALSE))</f>
        <v>0</v>
      </c>
      <c r="BK17" s="39">
        <f>VLOOKUP(Table2[[#This Row],[Product Code]],'Routing data'!A$4:W$524,16,FALSE)</f>
        <v>5</v>
      </c>
      <c r="BL17" s="42">
        <f>IF(Table2[[#This Row],[Milling Required]]=0,"x",IF(AT17="Pattern",B17-10,B17-4))</f>
        <v>43459</v>
      </c>
      <c r="BM17" s="39"/>
      <c r="BN17" s="42">
        <f t="shared" si="3"/>
        <v>43467</v>
      </c>
      <c r="BO17" s="39">
        <f>IF(Table2[[#This Row],[Milling]]="x","x",Table2[[#This Row],[Total Sections]]*2)</f>
        <v>2</v>
      </c>
      <c r="BP17" s="39">
        <f>IF(Table2[[#This Row],[Punching]]="x","x",Table2[Total Sections]*2)</f>
        <v>2</v>
      </c>
      <c r="BQ17" s="39">
        <f>IF(Table2[[#This Row],[Pattern]]="Pattern",Table2[Total Sections]*3,Table2[Total Sections]*1.5)</f>
        <v>3</v>
      </c>
      <c r="BR17" s="42">
        <f t="shared" ca="1" si="5"/>
        <v>43468</v>
      </c>
      <c r="BS17" s="39"/>
      <c r="BT17" s="42">
        <f t="shared" ca="1" si="6"/>
        <v>43469</v>
      </c>
      <c r="BU17" s="39"/>
      <c r="BV17" s="39" t="str">
        <f>_xlfn.IFNA(VLOOKUP(Table2[[#This Row],[Job-no]],Table4[],16,FALSE),"Ready")</f>
        <v>ToDo</v>
      </c>
      <c r="BW17" s="39" t="str">
        <f>_xlfn.IFNA(VLOOKUP(Table2[[#This Row],[Job-no]],Table4[],21,FALSE),"Ready")</f>
        <v/>
      </c>
      <c r="BX17" s="39" t="b">
        <f>_xlfn.IFNA(VLOOKUP(Table2[[#This Row],[Job-no]],Table4[],10,FALSE),TRUE)</f>
        <v>0</v>
      </c>
      <c r="BY17" s="39" t="str">
        <f>_xlfn.IFNA(VLOOKUP(Table2[[#This Row],[Job-no]],Table4[],22,FALSE),"Ready")</f>
        <v>ToDo</v>
      </c>
      <c r="BZ17" s="120">
        <f t="shared" si="4"/>
        <v>43469</v>
      </c>
      <c r="CA17" s="120" t="str">
        <f ca="1">IF(OR(Table2[[#This Row],[Saw Date]]=TODAY(),Table2[[#This Row],[Saw Date]]=TODAY()+1), Table2[[#This Row],[Saw Date]],IF(Table2[[#This Row],[Extrusion cut double saw]],"Done",""))</f>
        <v>Done</v>
      </c>
      <c r="CB17" s="120">
        <f ca="1">IF(OR(Table2[[#This Row],[Lens Date]]=TODAY(),Table2[[#This Row],[Lens Date]]=TODAY()+1), Table2[[#This Row],[Lens Date]],IF(Table2[[#This Row],[MSLens]]="Done","Done",""))</f>
        <v>43468</v>
      </c>
      <c r="CC17" s="120">
        <f ca="1">IF(OR(Table2[[#This Row],[Milling Date]]=TODAY(),Table2[[#This Row],[Milling Date]]=TODAY()+1), Table2[[#This Row],[Milling Date]],IF(Table2[[#This Row],[CNC Holes]]="Ready","Done",""))</f>
        <v>43468</v>
      </c>
      <c r="CD17" s="120" t="str">
        <f ca="1">IF(OR(Table2[[#This Row],[Welding Date]]=TODAY(),Table2[[#This Row],[Welding Date]]=TODAY()+1), Table2[[#This Row],[Welding Date]],IF(Table2[[#This Row],[Welding Corners]]="Ready","Done",""))</f>
        <v/>
      </c>
      <c r="CE17" s="120" t="str">
        <f ca="1">IF(OR(Table2[[#This Row],[Puching Date]]=TODAY(),Table2[[#This Row],[Puching Date]]=TODAY()+1), Table2[[#This Row],[Puching Date]],IF(Table2[[#This Row],[Punch Holes]]="Ready","Done",""))</f>
        <v/>
      </c>
      <c r="CF17" s="120" t="str">
        <f ca="1">IF(OR(Table2[[#This Row],[Housing Date2]]=TODAY(),Table2[[#This Row],[Housing Date2]]=TODAY()+1),Table2[[#This Row],[Housing Date2]],IF(Table2[[#This Row],[Body Assembly]],"Done",""))</f>
        <v/>
      </c>
      <c r="CG17" s="120" t="str">
        <f>_xlfn.IFNA(VLOOKUP(Table2[[#This Row],[Job-no]],Table4[],7,FALSE),"Done")</f>
        <v>Machine Shop Started</v>
      </c>
    </row>
    <row r="18" spans="1:85" x14ac:dyDescent="0.25">
      <c r="A18" s="39" t="str">
        <f>_xlfn.CONCAT(Table2[[#This Row],[Order]],"-",Table2[[#This Row],[Line]])</f>
        <v>77251-6</v>
      </c>
      <c r="B18" s="1">
        <v>43469</v>
      </c>
      <c r="C18" s="10">
        <v>77251</v>
      </c>
      <c r="D18" s="7" t="s">
        <v>2548</v>
      </c>
      <c r="E18" s="10">
        <v>6</v>
      </c>
      <c r="F18" s="10">
        <v>1</v>
      </c>
      <c r="G18" s="7" t="s">
        <v>165</v>
      </c>
      <c r="H18" s="10">
        <v>1</v>
      </c>
      <c r="I18" s="43" t="b">
        <v>1</v>
      </c>
      <c r="J18" s="43" t="b">
        <v>0</v>
      </c>
      <c r="K18" t="s">
        <v>114</v>
      </c>
      <c r="L18" s="43" t="b">
        <v>0</v>
      </c>
      <c r="M18" s="43" t="b">
        <v>0</v>
      </c>
      <c r="N18" s="43" t="b">
        <v>1</v>
      </c>
      <c r="O18" t="s">
        <v>114</v>
      </c>
      <c r="P18" t="s">
        <v>23</v>
      </c>
      <c r="Q18" t="s">
        <v>114</v>
      </c>
      <c r="R18" t="s">
        <v>114</v>
      </c>
      <c r="S18" t="s">
        <v>114</v>
      </c>
      <c r="T18" t="s">
        <v>114</v>
      </c>
      <c r="U18" t="s">
        <v>114</v>
      </c>
      <c r="V18" t="s">
        <v>23</v>
      </c>
      <c r="W18" s="5">
        <v>43465</v>
      </c>
      <c r="X18" s="7" t="s">
        <v>114</v>
      </c>
      <c r="Y18" s="7"/>
      <c r="Z18" s="7" t="s">
        <v>3771</v>
      </c>
      <c r="AA18" s="7" t="s">
        <v>114</v>
      </c>
      <c r="AB18" s="7" t="s">
        <v>112</v>
      </c>
      <c r="AC18" s="10">
        <v>7</v>
      </c>
      <c r="AD18" s="3" t="s">
        <v>5967</v>
      </c>
      <c r="AE18" s="4" t="s">
        <v>5968</v>
      </c>
      <c r="AF18" s="7"/>
      <c r="AG18" s="7" t="s">
        <v>114</v>
      </c>
      <c r="AH18" s="10">
        <v>1</v>
      </c>
      <c r="AI18" s="3" t="s">
        <v>180</v>
      </c>
      <c r="AJ18" t="s">
        <v>114</v>
      </c>
      <c r="AK18" t="s">
        <v>114</v>
      </c>
      <c r="AL18" s="43" t="b">
        <v>0</v>
      </c>
      <c r="AM18" s="3"/>
      <c r="AN18" s="3"/>
      <c r="AO18" s="43" t="b">
        <v>0</v>
      </c>
      <c r="AP18" s="3" t="b">
        <v>0</v>
      </c>
      <c r="AQ18" s="3">
        <f>VLOOKUP(Table2[[#This Row],[Job-no]],Table3[],26,FALSE)</f>
        <v>729</v>
      </c>
      <c r="AR18" t="str">
        <f t="shared" si="0"/>
        <v>SCRPAT</v>
      </c>
      <c r="AS18" t="str">
        <f>VLOOKUP(AR18,Table1[],4,0)</f>
        <v>recessed</v>
      </c>
      <c r="AT18" t="str">
        <f>IF(BD18&gt;0,"Pattern",VLOOKUP(AR18,Table1[],5,0))</f>
        <v>Pattern</v>
      </c>
      <c r="AU18" s="34">
        <f>IF(AT18="Pattern",WORKDAY(Table2[[#This Row],[Scheduled Ship Date]],-10),WORKDAY(Table2[[#This Row],[Scheduled Ship Date]],-4))</f>
        <v>43455</v>
      </c>
      <c r="AV18" s="39">
        <f>IF(Table2[[#This Row],[Extrusion cut double saw]]=TRUE,IF(O18="ToDo",IF(AT18="Pattern",Table2[[#This Row],[Total Sections]]*0.4,Table2[[#This Row],[Total Sections]]*0.12),0),IF(AT18="Pattern",Table2[[#This Row],[Total Sections]]*4,Table2[[#This Row],[Total Sections]]*1.2))</f>
        <v>0</v>
      </c>
      <c r="AW18" s="42"/>
      <c r="AX18" s="42">
        <f>IF(AT18="Pattern",Table2[[#This Row],[Scheduled Ship Date]]-2,Table2[[#This Row],[Scheduled Ship Date]]-3)</f>
        <v>43467</v>
      </c>
      <c r="AY18" s="39">
        <f>IF(Table2[[#This Row],[Pattern]]="Pattern",Table2[[#This Row],[Total Sections]]*4.82,Table2[[#This Row],[Total Sections]]*0.5)</f>
        <v>4.82</v>
      </c>
      <c r="AZ18" s="42">
        <f t="shared" ca="1" si="7"/>
        <v>43468</v>
      </c>
      <c r="BA18" s="39">
        <f>((Table2[Total Sections]/Table2[Open Qty])-1)*Table2[Open Qty]*12.96</f>
        <v>0</v>
      </c>
      <c r="BB18" s="39"/>
      <c r="BC18" s="39" t="str">
        <f t="shared" si="1"/>
        <v>SCRPAT-OPI-90-400-80-35-FL-107 1/4"-EX-W-UNV-DP-1-D-C (JOINING TO EXISTING FIXTURE ON SITE - SEE PDF ATTACHED)</v>
      </c>
      <c r="BD18" s="39">
        <f t="shared" si="2"/>
        <v>0</v>
      </c>
      <c r="BE18" s="39" t="b">
        <f>_xlfn.IFNA(VLOOKUP(Table2[[#This Row],[Job-no]],Table4[],9,FALSE),TRUE)</f>
        <v>1</v>
      </c>
      <c r="BF18" s="39"/>
      <c r="BG18" s="39" t="b">
        <f>_xlfn.IFNA(VLOOKUP(Table2[[#This Row],[Job-no]],Table4[],14,FALSE),TRUE)</f>
        <v>1</v>
      </c>
      <c r="BH18" s="39" t="str">
        <f>_xlfn.IFNA(VLOOKUP(Table2[[#This Row],[Job-no]],Table4[],11,FALSE),"Done")</f>
        <v/>
      </c>
      <c r="BI18" s="39">
        <f>IF(Table2[[#This Row],[Pattern]]="Pattern",VLOOKUP(Table2[[#This Row],[Product Code]],'Routing data'!$A$2:$W$470,13,FALSE),VLOOKUP(Table2[[#This Row],[Product Code]],'Routing data'!$A$2:$W$470,3,FALSE))</f>
        <v>2</v>
      </c>
      <c r="BJ18" s="39">
        <f>IF(Table2[[#This Row],[Pattern]]="Pattern",VLOOKUP(Table2[[#This Row],[Product Code]],'Routing data'!$A$2:$W$470,14,FALSE),VLOOKUP(Table2[[#This Row],[Product Code]],'Routing data'!$A$2:$W$470,4,FALSE))</f>
        <v>0</v>
      </c>
      <c r="BK18" s="39">
        <f>VLOOKUP(Table2[[#This Row],[Product Code]],'Routing data'!A$4:W$524,16,FALSE)</f>
        <v>5</v>
      </c>
      <c r="BL18" s="42">
        <f>IF(Table2[[#This Row],[Milling Required]]=0,"x",IF(AT18="Pattern",B18-10,B18-4))</f>
        <v>43459</v>
      </c>
      <c r="BM18" s="39"/>
      <c r="BN18" s="42">
        <f t="shared" si="3"/>
        <v>43467</v>
      </c>
      <c r="BO18" s="39">
        <f>IF(Table2[[#This Row],[Milling]]="x","x",Table2[[#This Row],[Total Sections]]*2)</f>
        <v>2</v>
      </c>
      <c r="BP18" s="39">
        <f>IF(Table2[[#This Row],[Punching]]="x","x",Table2[Total Sections]*2)</f>
        <v>2</v>
      </c>
      <c r="BQ18" s="39">
        <f>IF(Table2[[#This Row],[Pattern]]="Pattern",Table2[Total Sections]*3,Table2[Total Sections]*1.5)</f>
        <v>3</v>
      </c>
      <c r="BR18" s="42">
        <f t="shared" ca="1" si="5"/>
        <v>43468</v>
      </c>
      <c r="BS18" s="39"/>
      <c r="BT18" s="42">
        <f t="shared" ca="1" si="6"/>
        <v>43469</v>
      </c>
      <c r="BU18" s="39"/>
      <c r="BV18" s="39" t="str">
        <f>_xlfn.IFNA(VLOOKUP(Table2[[#This Row],[Job-no]],Table4[],16,FALSE),"Ready")</f>
        <v>ToDo</v>
      </c>
      <c r="BW18" s="39" t="str">
        <f>_xlfn.IFNA(VLOOKUP(Table2[[#This Row],[Job-no]],Table4[],21,FALSE),"Ready")</f>
        <v/>
      </c>
      <c r="BX18" s="39" t="b">
        <f>_xlfn.IFNA(VLOOKUP(Table2[[#This Row],[Job-no]],Table4[],10,FALSE),TRUE)</f>
        <v>0</v>
      </c>
      <c r="BY18" s="39" t="str">
        <f>_xlfn.IFNA(VLOOKUP(Table2[[#This Row],[Job-no]],Table4[],22,FALSE),"Ready")</f>
        <v>ToDo</v>
      </c>
      <c r="BZ18" s="120">
        <f t="shared" si="4"/>
        <v>43469</v>
      </c>
      <c r="CA18" s="120" t="str">
        <f ca="1">IF(OR(Table2[[#This Row],[Saw Date]]=TODAY(),Table2[[#This Row],[Saw Date]]=TODAY()+1), Table2[[#This Row],[Saw Date]],IF(Table2[[#This Row],[Extrusion cut double saw]],"Done",""))</f>
        <v>Done</v>
      </c>
      <c r="CB18" s="120">
        <f ca="1">IF(OR(Table2[[#This Row],[Lens Date]]=TODAY(),Table2[[#This Row],[Lens Date]]=TODAY()+1), Table2[[#This Row],[Lens Date]],IF(Table2[[#This Row],[MSLens]]="Done","Done",""))</f>
        <v>43468</v>
      </c>
      <c r="CC18" s="120">
        <f ca="1">IF(OR(Table2[[#This Row],[Milling Date]]=TODAY(),Table2[[#This Row],[Milling Date]]=TODAY()+1), Table2[[#This Row],[Milling Date]],IF(Table2[[#This Row],[CNC Holes]]="Ready","Done",""))</f>
        <v>43468</v>
      </c>
      <c r="CD18" s="120" t="str">
        <f ca="1">IF(OR(Table2[[#This Row],[Welding Date]]=TODAY(),Table2[[#This Row],[Welding Date]]=TODAY()+1), Table2[[#This Row],[Welding Date]],IF(Table2[[#This Row],[Welding Corners]]="Ready","Done",""))</f>
        <v/>
      </c>
      <c r="CE18" s="120" t="str">
        <f ca="1">IF(OR(Table2[[#This Row],[Puching Date]]=TODAY(),Table2[[#This Row],[Puching Date]]=TODAY()+1), Table2[[#This Row],[Puching Date]],IF(Table2[[#This Row],[Punch Holes]]="Ready","Done",""))</f>
        <v/>
      </c>
      <c r="CF18" s="120" t="str">
        <f ca="1">IF(OR(Table2[[#This Row],[Housing Date2]]=TODAY(),Table2[[#This Row],[Housing Date2]]=TODAY()+1),Table2[[#This Row],[Housing Date2]],IF(Table2[[#This Row],[Body Assembly]],"Done",""))</f>
        <v/>
      </c>
      <c r="CG18" s="120" t="str">
        <f>_xlfn.IFNA(VLOOKUP(Table2[[#This Row],[Job-no]],Table4[],7,FALSE),"Done")</f>
        <v>Machine Shop Started</v>
      </c>
    </row>
    <row r="19" spans="1:85" x14ac:dyDescent="0.25">
      <c r="A19" s="39" t="str">
        <f>_xlfn.CONCAT(Table2[[#This Row],[Order]],"-",Table2[[#This Row],[Line]])</f>
        <v>75595-1</v>
      </c>
      <c r="B19" s="6">
        <v>43472</v>
      </c>
      <c r="C19" s="9">
        <v>75595</v>
      </c>
      <c r="D19" s="4" t="s">
        <v>1874</v>
      </c>
      <c r="E19" s="9">
        <v>1</v>
      </c>
      <c r="F19" s="9">
        <v>1</v>
      </c>
      <c r="G19" s="4" t="s">
        <v>165</v>
      </c>
      <c r="H19" s="9">
        <v>1</v>
      </c>
      <c r="I19" s="43" t="b">
        <v>1</v>
      </c>
      <c r="J19" s="43" t="b">
        <v>0</v>
      </c>
      <c r="K19" t="s">
        <v>135</v>
      </c>
      <c r="L19" s="43" t="b">
        <v>0</v>
      </c>
      <c r="M19" s="43" t="b">
        <v>1</v>
      </c>
      <c r="N19" s="43" t="b">
        <v>0</v>
      </c>
      <c r="O19" t="s">
        <v>114</v>
      </c>
      <c r="P19" t="s">
        <v>23</v>
      </c>
      <c r="Q19" t="s">
        <v>114</v>
      </c>
      <c r="R19" t="s">
        <v>23</v>
      </c>
      <c r="S19" t="s">
        <v>114</v>
      </c>
      <c r="T19" t="s">
        <v>114</v>
      </c>
      <c r="U19" t="s">
        <v>114</v>
      </c>
      <c r="V19" t="s">
        <v>114</v>
      </c>
      <c r="W19" s="5">
        <v>43467</v>
      </c>
      <c r="X19" s="4" t="s">
        <v>114</v>
      </c>
      <c r="Y19" s="4"/>
      <c r="Z19" s="4" t="s">
        <v>3142</v>
      </c>
      <c r="AA19" s="4" t="s">
        <v>45</v>
      </c>
      <c r="AB19" s="4" t="s">
        <v>74</v>
      </c>
      <c r="AC19" s="9">
        <v>7</v>
      </c>
      <c r="AD19" s="3" t="s">
        <v>5967</v>
      </c>
      <c r="AE19" s="4" t="s">
        <v>5968</v>
      </c>
      <c r="AF19" s="4"/>
      <c r="AG19" s="4" t="s">
        <v>114</v>
      </c>
      <c r="AH19" s="9">
        <v>1</v>
      </c>
      <c r="AI19" s="3" t="s">
        <v>74</v>
      </c>
      <c r="AJ19" t="s">
        <v>23</v>
      </c>
      <c r="AK19" t="s">
        <v>114</v>
      </c>
      <c r="AL19" s="43" t="b">
        <v>0</v>
      </c>
      <c r="AM19" s="3"/>
      <c r="AN19" s="3"/>
      <c r="AO19" s="43" t="b">
        <v>0</v>
      </c>
      <c r="AP19" s="3" t="b">
        <v>0</v>
      </c>
      <c r="AQ19" s="3">
        <f>VLOOKUP(Table2[[#This Row],[Job-no]],Table3[],26,FALSE)</f>
        <v>1230</v>
      </c>
      <c r="AR19" t="str">
        <f t="shared" si="0"/>
        <v>STSLF</v>
      </c>
      <c r="AS19" t="str">
        <f>VLOOKUP(AR19,Table1[],4,0)</f>
        <v>surface</v>
      </c>
      <c r="AT19" t="str">
        <f>IF(BD19&gt;0,"Pattern",VLOOKUP(AR19,Table1[],5,0))</f>
        <v>Pattern</v>
      </c>
      <c r="AU19" s="34">
        <f>IF(AT19="Pattern",WORKDAY(Table2[[#This Row],[Scheduled Ship Date]],-10),WORKDAY(Table2[[#This Row],[Scheduled Ship Date]],-4))</f>
        <v>43458</v>
      </c>
      <c r="AV19" s="39">
        <f>IF(Table2[[#This Row],[Extrusion cut double saw]]=TRUE,IF(O19="ToDo",IF(AT19="Pattern",Table2[[#This Row],[Total Sections]]*0.4,Table2[[#This Row],[Total Sections]]*0.12),0),IF(AT19="Pattern",Table2[[#This Row],[Total Sections]]*4,Table2[[#This Row],[Total Sections]]*1.2))</f>
        <v>4</v>
      </c>
      <c r="AW19" s="42">
        <f ca="1">TODAY()+1</f>
        <v>43468</v>
      </c>
      <c r="AX19" s="42">
        <f>IF(AT19="Pattern",Table2[[#This Row],[Scheduled Ship Date]]-2,Table2[[#This Row],[Scheduled Ship Date]]-3)</f>
        <v>43470</v>
      </c>
      <c r="AY19" s="39">
        <f>IF(Table2[[#This Row],[Pattern]]="Pattern",Table2[[#This Row],[Total Sections]]*4.82,Table2[[#This Row],[Total Sections]]*0.5)</f>
        <v>4.82</v>
      </c>
      <c r="AZ19" s="42"/>
      <c r="BA19" s="39">
        <f>((Table2[Total Sections]/Table2[Open Qty])-1)*Table2[Open Qty]*12.96</f>
        <v>0</v>
      </c>
      <c r="BB19" s="39"/>
      <c r="BC19" s="39" t="str">
        <f t="shared" si="1"/>
        <v>STSLF-SO-400-80-35-10-BLK-UNV-MD-1-S-AC(6)-D35-BLK</v>
      </c>
      <c r="BD19" s="39">
        <f t="shared" si="2"/>
        <v>0</v>
      </c>
      <c r="BE19" s="39" t="b">
        <f>_xlfn.IFNA(VLOOKUP(Table2[[#This Row],[Job-no]],Table4[],9,FALSE),TRUE)</f>
        <v>1</v>
      </c>
      <c r="BF19" s="39"/>
      <c r="BG19" s="39" t="b">
        <f>_xlfn.IFNA(VLOOKUP(Table2[[#This Row],[Job-no]],Table4[],14,FALSE),TRUE)</f>
        <v>0</v>
      </c>
      <c r="BH19" s="39" t="str">
        <f>_xlfn.IFNA(VLOOKUP(Table2[[#This Row],[Job-no]],Table4[],11,FALSE),"Done")</f>
        <v>Done</v>
      </c>
      <c r="BI19" s="39">
        <f>IF(Table2[[#This Row],[Pattern]]="Pattern",VLOOKUP(Table2[[#This Row],[Product Code]],'Routing data'!$A$2:$W$470,13,FALSE),VLOOKUP(Table2[[#This Row],[Product Code]],'Routing data'!$A$2:$W$470,3,FALSE))</f>
        <v>2</v>
      </c>
      <c r="BJ19" s="39">
        <f>IF(Table2[[#This Row],[Pattern]]="Pattern",VLOOKUP(Table2[[#This Row],[Product Code]],'Routing data'!$A$2:$W$470,14,FALSE),VLOOKUP(Table2[[#This Row],[Product Code]],'Routing data'!$A$2:$W$470,4,FALSE))</f>
        <v>0</v>
      </c>
      <c r="BK19" s="39">
        <f>VLOOKUP(Table2[[#This Row],[Product Code]],'Routing data'!A$4:W$524,16,FALSE)</f>
        <v>5</v>
      </c>
      <c r="BL19" s="42">
        <f>IF(Table2[[#This Row],[Milling Required]]=0,"x",IF(AT19="Pattern",B19-10,B19-4))</f>
        <v>43462</v>
      </c>
      <c r="BM19" s="39"/>
      <c r="BN19" s="42">
        <f t="shared" si="3"/>
        <v>43470</v>
      </c>
      <c r="BO19" s="39">
        <f>IF(Table2[[#This Row],[Milling]]="x","x",Table2[[#This Row],[Total Sections]]*2)</f>
        <v>2</v>
      </c>
      <c r="BP19" s="39">
        <f>IF(Table2[[#This Row],[Punching]]="x","x",Table2[Total Sections]*2)</f>
        <v>2</v>
      </c>
      <c r="BQ19" s="39">
        <f>IF(Table2[[#This Row],[Pattern]]="Pattern",Table2[Total Sections]*3,Table2[Total Sections]*1.5)</f>
        <v>3</v>
      </c>
      <c r="BR19" s="42">
        <f t="shared" ca="1" si="5"/>
        <v>43468</v>
      </c>
      <c r="BS19" s="39"/>
      <c r="BT19" s="39"/>
      <c r="BU19" s="39"/>
      <c r="BV19" s="39" t="str">
        <f>_xlfn.IFNA(VLOOKUP(Table2[[#This Row],[Job-no]],Table4[],16,FALSE),"Ready")</f>
        <v>ToDo</v>
      </c>
      <c r="BW19" s="39" t="str">
        <f>_xlfn.IFNA(VLOOKUP(Table2[[#This Row],[Job-no]],Table4[],21,FALSE),"Ready")</f>
        <v/>
      </c>
      <c r="BX19" s="39" t="b">
        <f>_xlfn.IFNA(VLOOKUP(Table2[[#This Row],[Job-no]],Table4[],10,FALSE),TRUE)</f>
        <v>0</v>
      </c>
      <c r="BY19" s="39" t="str">
        <f>_xlfn.IFNA(VLOOKUP(Table2[[#This Row],[Job-no]],Table4[],22,FALSE),"Ready")</f>
        <v/>
      </c>
      <c r="BZ19" s="120">
        <f t="shared" si="4"/>
        <v>43472</v>
      </c>
      <c r="CA19" s="120">
        <f ca="1">IF(OR(Table2[[#This Row],[Saw Date]]=TODAY(),Table2[[#This Row],[Saw Date]]=TODAY()+1), Table2[[#This Row],[Saw Date]],IF(Table2[[#This Row],[Extrusion cut double saw]],"Done",""))</f>
        <v>43468</v>
      </c>
      <c r="CB19" s="120" t="str">
        <f ca="1">IF(OR(Table2[[#This Row],[Lens Date]]=TODAY(),Table2[[#This Row],[Lens Date]]=TODAY()+1), Table2[[#This Row],[Lens Date]],IF(Table2[[#This Row],[MSLens]]="Done","Done",""))</f>
        <v>Done</v>
      </c>
      <c r="CC19" s="120">
        <f ca="1">IF(OR(Table2[[#This Row],[Milling Date]]=TODAY(),Table2[[#This Row],[Milling Date]]=TODAY()+1), Table2[[#This Row],[Milling Date]],IF(Table2[[#This Row],[CNC Holes]]="Ready","Done",""))</f>
        <v>43468</v>
      </c>
      <c r="CD19" s="120" t="str">
        <f ca="1">IF(OR(Table2[[#This Row],[Welding Date]]=TODAY(),Table2[[#This Row],[Welding Date]]=TODAY()+1), Table2[[#This Row],[Welding Date]],IF(Table2[[#This Row],[Welding Corners]]="Ready","Done",""))</f>
        <v/>
      </c>
      <c r="CE19" s="120" t="str">
        <f ca="1">IF(OR(Table2[[#This Row],[Puching Date]]=TODAY(),Table2[[#This Row],[Puching Date]]=TODAY()+1), Table2[[#This Row],[Puching Date]],IF(Table2[[#This Row],[Punch Holes]]="Ready","Done",""))</f>
        <v/>
      </c>
      <c r="CF19" s="120" t="str">
        <f ca="1">IF(OR(Table2[[#This Row],[Housing Date2]]=TODAY(),Table2[[#This Row],[Housing Date2]]=TODAY()+1),Table2[[#This Row],[Housing Date2]],IF(Table2[[#This Row],[Body Assembly]],"Done",""))</f>
        <v/>
      </c>
      <c r="CG19" s="120" t="str">
        <f>_xlfn.IFNA(VLOOKUP(Table2[[#This Row],[Job-no]],Table4[],7,FALSE),"Done")</f>
        <v>Machine Shop Started</v>
      </c>
    </row>
    <row r="20" spans="1:85" x14ac:dyDescent="0.25">
      <c r="A20" s="39" t="str">
        <f>_xlfn.CONCAT(Table2[[#This Row],[Order]],"-",Table2[[#This Row],[Line]])</f>
        <v>75595-2</v>
      </c>
      <c r="B20" s="1">
        <v>43472</v>
      </c>
      <c r="C20" s="10">
        <v>75595</v>
      </c>
      <c r="D20" s="7" t="s">
        <v>1372</v>
      </c>
      <c r="E20" s="10">
        <v>2</v>
      </c>
      <c r="F20" s="10">
        <v>1</v>
      </c>
      <c r="G20" s="7" t="s">
        <v>165</v>
      </c>
      <c r="H20" s="10">
        <v>33</v>
      </c>
      <c r="I20" s="43" t="b">
        <v>1</v>
      </c>
      <c r="J20" s="43" t="b">
        <v>0</v>
      </c>
      <c r="K20" t="s">
        <v>135</v>
      </c>
      <c r="L20" s="43" t="b">
        <v>0</v>
      </c>
      <c r="M20" s="43" t="b">
        <v>1</v>
      </c>
      <c r="N20" s="43" t="b">
        <v>0</v>
      </c>
      <c r="O20" t="s">
        <v>114</v>
      </c>
      <c r="P20" t="s">
        <v>23</v>
      </c>
      <c r="Q20" t="s">
        <v>114</v>
      </c>
      <c r="R20" t="s">
        <v>23</v>
      </c>
      <c r="S20" t="s">
        <v>114</v>
      </c>
      <c r="T20" t="s">
        <v>114</v>
      </c>
      <c r="U20" t="s">
        <v>114</v>
      </c>
      <c r="V20" t="s">
        <v>114</v>
      </c>
      <c r="W20" s="5">
        <v>43467</v>
      </c>
      <c r="X20" s="7" t="s">
        <v>114</v>
      </c>
      <c r="Y20" s="7"/>
      <c r="Z20" s="7" t="s">
        <v>2924</v>
      </c>
      <c r="AA20" s="7" t="s">
        <v>125</v>
      </c>
      <c r="AB20" s="7" t="s">
        <v>74</v>
      </c>
      <c r="AC20" s="10">
        <v>7</v>
      </c>
      <c r="AD20" s="3" t="s">
        <v>5967</v>
      </c>
      <c r="AE20" s="4" t="s">
        <v>5968</v>
      </c>
      <c r="AF20" s="7"/>
      <c r="AG20" s="7" t="s">
        <v>114</v>
      </c>
      <c r="AH20" s="10">
        <v>33</v>
      </c>
      <c r="AI20" s="3" t="s">
        <v>74</v>
      </c>
      <c r="AJ20" t="s">
        <v>23</v>
      </c>
      <c r="AK20" t="s">
        <v>114</v>
      </c>
      <c r="AL20" s="43" t="b">
        <v>0</v>
      </c>
      <c r="AM20" s="3"/>
      <c r="AN20" s="3"/>
      <c r="AO20" s="43" t="b">
        <v>0</v>
      </c>
      <c r="AP20" s="3" t="b">
        <v>1</v>
      </c>
      <c r="AQ20" s="3">
        <f>VLOOKUP(Table2[[#This Row],[Job-no]],Table3[],26,FALSE)</f>
        <v>19866</v>
      </c>
      <c r="AR20" t="str">
        <f t="shared" si="0"/>
        <v>STSLF</v>
      </c>
      <c r="AS20" t="str">
        <f>VLOOKUP(AR20,Table1[],4,0)</f>
        <v>surface</v>
      </c>
      <c r="AT20" t="str">
        <f>IF(BD20&gt;0,"Pattern",VLOOKUP(AR20,Table1[],5,0))</f>
        <v>Pattern</v>
      </c>
      <c r="AU20" s="34">
        <f>IF(AT20="Pattern",WORKDAY(Table2[[#This Row],[Scheduled Ship Date]],-10),WORKDAY(Table2[[#This Row],[Scheduled Ship Date]],-4))</f>
        <v>43458</v>
      </c>
      <c r="AV20" s="39">
        <f>IF(Table2[[#This Row],[Extrusion cut double saw]]=TRUE,IF(O20="ToDo",IF(AT20="Pattern",Table2[[#This Row],[Total Sections]]*0.4,Table2[[#This Row],[Total Sections]]*0.12),0),IF(AT20="Pattern",Table2[[#This Row],[Total Sections]]*4,Table2[[#This Row],[Total Sections]]*1.2))</f>
        <v>132</v>
      </c>
      <c r="AW20" s="42">
        <f ca="1">TODAY()+1</f>
        <v>43468</v>
      </c>
      <c r="AX20" s="42">
        <f>IF(AT20="Pattern",Table2[[#This Row],[Scheduled Ship Date]]-2,Table2[[#This Row],[Scheduled Ship Date]]-3)</f>
        <v>43470</v>
      </c>
      <c r="AY20" s="39">
        <f>IF(Table2[[#This Row],[Pattern]]="Pattern",Table2[[#This Row],[Total Sections]]*4.82,Table2[[#This Row],[Total Sections]]*0.5)</f>
        <v>159.06</v>
      </c>
      <c r="AZ20" s="42"/>
      <c r="BA20" s="39">
        <f>((Table2[Total Sections]/Table2[Open Qty])-1)*Table2[Open Qty]*12.96</f>
        <v>0</v>
      </c>
      <c r="BB20" s="39"/>
      <c r="BC20" s="39" t="str">
        <f t="shared" si="1"/>
        <v>STSLF-SO-400-80-35-4-BLK-UNV-MD-2-S-AC(2)-D35-BLK</v>
      </c>
      <c r="BD20" s="39">
        <f t="shared" si="2"/>
        <v>0</v>
      </c>
      <c r="BE20" s="39" t="b">
        <f>_xlfn.IFNA(VLOOKUP(Table2[[#This Row],[Job-no]],Table4[],9,FALSE),TRUE)</f>
        <v>1</v>
      </c>
      <c r="BF20" s="39"/>
      <c r="BG20" s="39" t="b">
        <f>_xlfn.IFNA(VLOOKUP(Table2[[#This Row],[Job-no]],Table4[],14,FALSE),TRUE)</f>
        <v>0</v>
      </c>
      <c r="BH20" s="39" t="str">
        <f>_xlfn.IFNA(VLOOKUP(Table2[[#This Row],[Job-no]],Table4[],11,FALSE),"Done")</f>
        <v>Done</v>
      </c>
      <c r="BI20" s="39">
        <f>IF(Table2[[#This Row],[Pattern]]="Pattern",VLOOKUP(Table2[[#This Row],[Product Code]],'Routing data'!$A$2:$W$470,13,FALSE),VLOOKUP(Table2[[#This Row],[Product Code]],'Routing data'!$A$2:$W$470,3,FALSE))</f>
        <v>2</v>
      </c>
      <c r="BJ20" s="39">
        <f>IF(Table2[[#This Row],[Pattern]]="Pattern",VLOOKUP(Table2[[#This Row],[Product Code]],'Routing data'!$A$2:$W$470,14,FALSE),VLOOKUP(Table2[[#This Row],[Product Code]],'Routing data'!$A$2:$W$470,4,FALSE))</f>
        <v>0</v>
      </c>
      <c r="BK20" s="39">
        <f>VLOOKUP(Table2[[#This Row],[Product Code]],'Routing data'!A$4:W$524,16,FALSE)</f>
        <v>5</v>
      </c>
      <c r="BL20" s="42">
        <f>IF(Table2[[#This Row],[Milling Required]]=0,"x",IF(AT20="Pattern",B20-10,B20-4))</f>
        <v>43462</v>
      </c>
      <c r="BM20" s="39"/>
      <c r="BN20" s="42">
        <f t="shared" si="3"/>
        <v>43470</v>
      </c>
      <c r="BO20" s="39">
        <f>IF(Table2[[#This Row],[Milling]]="x","x",Table2[[#This Row],[Total Sections]]*2)</f>
        <v>66</v>
      </c>
      <c r="BP20" s="39">
        <f>IF(Table2[[#This Row],[Punching]]="x","x",Table2[Total Sections]*2)</f>
        <v>66</v>
      </c>
      <c r="BQ20" s="39">
        <f>IF(Table2[[#This Row],[Pattern]]="Pattern",Table2[Total Sections]*3,Table2[Total Sections]*1.5)</f>
        <v>99</v>
      </c>
      <c r="BR20" s="42">
        <f t="shared" ca="1" si="5"/>
        <v>43468</v>
      </c>
      <c r="BS20" s="39"/>
      <c r="BT20" s="39"/>
      <c r="BU20" s="39"/>
      <c r="BV20" s="39" t="str">
        <f>_xlfn.IFNA(VLOOKUP(Table2[[#This Row],[Job-no]],Table4[],16,FALSE),"Ready")</f>
        <v>ToDo</v>
      </c>
      <c r="BW20" s="39" t="str">
        <f>_xlfn.IFNA(VLOOKUP(Table2[[#This Row],[Job-no]],Table4[],21,FALSE),"Ready")</f>
        <v/>
      </c>
      <c r="BX20" s="39" t="b">
        <f>_xlfn.IFNA(VLOOKUP(Table2[[#This Row],[Job-no]],Table4[],10,FALSE),TRUE)</f>
        <v>0</v>
      </c>
      <c r="BY20" s="39" t="str">
        <f>_xlfn.IFNA(VLOOKUP(Table2[[#This Row],[Job-no]],Table4[],22,FALSE),"Ready")</f>
        <v/>
      </c>
      <c r="BZ20" s="120">
        <f t="shared" si="4"/>
        <v>43472</v>
      </c>
      <c r="CA20" s="120">
        <f ca="1">IF(OR(Table2[[#This Row],[Saw Date]]=TODAY(),Table2[[#This Row],[Saw Date]]=TODAY()+1), Table2[[#This Row],[Saw Date]],IF(Table2[[#This Row],[Extrusion cut double saw]],"Done",""))</f>
        <v>43468</v>
      </c>
      <c r="CB20" s="120" t="str">
        <f ca="1">IF(OR(Table2[[#This Row],[Lens Date]]=TODAY(),Table2[[#This Row],[Lens Date]]=TODAY()+1), Table2[[#This Row],[Lens Date]],IF(Table2[[#This Row],[MSLens]]="Done","Done",""))</f>
        <v>Done</v>
      </c>
      <c r="CC20" s="120">
        <f ca="1">IF(OR(Table2[[#This Row],[Milling Date]]=TODAY(),Table2[[#This Row],[Milling Date]]=TODAY()+1), Table2[[#This Row],[Milling Date]],IF(Table2[[#This Row],[CNC Holes]]="Ready","Done",""))</f>
        <v>43468</v>
      </c>
      <c r="CD20" s="120" t="str">
        <f ca="1">IF(OR(Table2[[#This Row],[Welding Date]]=TODAY(),Table2[[#This Row],[Welding Date]]=TODAY()+1), Table2[[#This Row],[Welding Date]],IF(Table2[[#This Row],[Welding Corners]]="Ready","Done",""))</f>
        <v/>
      </c>
      <c r="CE20" s="120" t="str">
        <f ca="1">IF(OR(Table2[[#This Row],[Puching Date]]=TODAY(),Table2[[#This Row],[Puching Date]]=TODAY()+1), Table2[[#This Row],[Puching Date]],IF(Table2[[#This Row],[Punch Holes]]="Ready","Done",""))</f>
        <v/>
      </c>
      <c r="CF20" s="120" t="str">
        <f ca="1">IF(OR(Table2[[#This Row],[Housing Date2]]=TODAY(),Table2[[#This Row],[Housing Date2]]=TODAY()+1),Table2[[#This Row],[Housing Date2]],IF(Table2[[#This Row],[Body Assembly]],"Done",""))</f>
        <v/>
      </c>
      <c r="CG20" s="120" t="str">
        <f>_xlfn.IFNA(VLOOKUP(Table2[[#This Row],[Job-no]],Table4[],7,FALSE),"Done")</f>
        <v>Machine Shop Started</v>
      </c>
    </row>
    <row r="21" spans="1:85" x14ac:dyDescent="0.25">
      <c r="A21" s="39" t="str">
        <f>_xlfn.CONCAT(Table2[[#This Row],[Order]],"-",Table2[[#This Row],[Line]])</f>
        <v>75595-3</v>
      </c>
      <c r="B21" s="6">
        <v>43472</v>
      </c>
      <c r="C21" s="9">
        <v>75595</v>
      </c>
      <c r="D21" s="4" t="s">
        <v>1875</v>
      </c>
      <c r="E21" s="9">
        <v>3</v>
      </c>
      <c r="F21" s="9">
        <v>1</v>
      </c>
      <c r="G21" s="4" t="s">
        <v>165</v>
      </c>
      <c r="H21" s="9">
        <v>4</v>
      </c>
      <c r="I21" s="43" t="b">
        <v>1</v>
      </c>
      <c r="J21" s="43" t="b">
        <v>0</v>
      </c>
      <c r="K21" t="s">
        <v>135</v>
      </c>
      <c r="L21" s="43" t="b">
        <v>0</v>
      </c>
      <c r="M21" s="43" t="b">
        <v>1</v>
      </c>
      <c r="N21" s="43" t="b">
        <v>0</v>
      </c>
      <c r="O21" t="s">
        <v>114</v>
      </c>
      <c r="P21" t="s">
        <v>23</v>
      </c>
      <c r="Q21" t="s">
        <v>114</v>
      </c>
      <c r="R21" t="s">
        <v>23</v>
      </c>
      <c r="S21" t="s">
        <v>114</v>
      </c>
      <c r="T21" t="s">
        <v>114</v>
      </c>
      <c r="U21" t="s">
        <v>114</v>
      </c>
      <c r="V21" t="s">
        <v>114</v>
      </c>
      <c r="W21" s="5">
        <v>43467</v>
      </c>
      <c r="X21" s="4" t="s">
        <v>114</v>
      </c>
      <c r="Y21" s="4"/>
      <c r="Z21" s="4" t="s">
        <v>2924</v>
      </c>
      <c r="AA21" s="4" t="s">
        <v>45</v>
      </c>
      <c r="AB21" s="4" t="s">
        <v>74</v>
      </c>
      <c r="AC21" s="9">
        <v>7</v>
      </c>
      <c r="AD21" s="3" t="s">
        <v>5967</v>
      </c>
      <c r="AE21" s="4" t="s">
        <v>5968</v>
      </c>
      <c r="AF21" s="4"/>
      <c r="AG21" s="4" t="s">
        <v>114</v>
      </c>
      <c r="AH21" s="9">
        <v>4</v>
      </c>
      <c r="AI21" s="3" t="s">
        <v>74</v>
      </c>
      <c r="AJ21" t="s">
        <v>23</v>
      </c>
      <c r="AK21" t="s">
        <v>114</v>
      </c>
      <c r="AL21" s="43" t="b">
        <v>0</v>
      </c>
      <c r="AM21" s="3"/>
      <c r="AN21" s="3"/>
      <c r="AO21" s="43" t="b">
        <v>0</v>
      </c>
      <c r="AP21" s="3" t="b">
        <v>0</v>
      </c>
      <c r="AQ21" s="3">
        <f>VLOOKUP(Table2[[#This Row],[Job-no]],Table3[],26,FALSE)</f>
        <v>1852</v>
      </c>
      <c r="AR21" t="str">
        <f t="shared" si="0"/>
        <v>STSLF</v>
      </c>
      <c r="AS21" t="str">
        <f>VLOOKUP(AR21,Table1[],4,0)</f>
        <v>surface</v>
      </c>
      <c r="AT21" t="str">
        <f>IF(BD21&gt;0,"Pattern",VLOOKUP(AR21,Table1[],5,0))</f>
        <v>Pattern</v>
      </c>
      <c r="AU21" s="34">
        <f>IF(AT21="Pattern",WORKDAY(Table2[[#This Row],[Scheduled Ship Date]],-10),WORKDAY(Table2[[#This Row],[Scheduled Ship Date]],-4))</f>
        <v>43458</v>
      </c>
      <c r="AV21" s="39">
        <f>IF(Table2[[#This Row],[Extrusion cut double saw]]=TRUE,IF(O21="ToDo",IF(AT21="Pattern",Table2[[#This Row],[Total Sections]]*0.4,Table2[[#This Row],[Total Sections]]*0.12),0),IF(AT21="Pattern",Table2[[#This Row],[Total Sections]]*4,Table2[[#This Row],[Total Sections]]*1.2))</f>
        <v>16</v>
      </c>
      <c r="AW21" s="42">
        <f ca="1">TODAY()+1</f>
        <v>43468</v>
      </c>
      <c r="AX21" s="42">
        <f>IF(AT21="Pattern",Table2[[#This Row],[Scheduled Ship Date]]-2,Table2[[#This Row],[Scheduled Ship Date]]-3)</f>
        <v>43470</v>
      </c>
      <c r="AY21" s="39">
        <f>IF(Table2[[#This Row],[Pattern]]="Pattern",Table2[[#This Row],[Total Sections]]*4.82,Table2[[#This Row],[Total Sections]]*0.5)</f>
        <v>19.28</v>
      </c>
      <c r="AZ21" s="42"/>
      <c r="BA21" s="39">
        <f>((Table2[Total Sections]/Table2[Open Qty])-1)*Table2[Open Qty]*12.96</f>
        <v>0</v>
      </c>
      <c r="BB21" s="39"/>
      <c r="BC21" s="39" t="str">
        <f t="shared" si="1"/>
        <v>STSLF-SO-400-B(4)-80-30-4-BLK-UNV-MD-1-S-AC(4)-D35-BLK</v>
      </c>
      <c r="BD21" s="39">
        <f t="shared" si="2"/>
        <v>0</v>
      </c>
      <c r="BE21" s="39" t="b">
        <f>_xlfn.IFNA(VLOOKUP(Table2[[#This Row],[Job-no]],Table4[],9,FALSE),TRUE)</f>
        <v>1</v>
      </c>
      <c r="BF21" s="39"/>
      <c r="BG21" s="39" t="b">
        <f>_xlfn.IFNA(VLOOKUP(Table2[[#This Row],[Job-no]],Table4[],14,FALSE),TRUE)</f>
        <v>0</v>
      </c>
      <c r="BH21" s="39" t="str">
        <f>_xlfn.IFNA(VLOOKUP(Table2[[#This Row],[Job-no]],Table4[],11,FALSE),"Done")</f>
        <v>Done</v>
      </c>
      <c r="BI21" s="39">
        <f>IF(Table2[[#This Row],[Pattern]]="Pattern",VLOOKUP(Table2[[#This Row],[Product Code]],'Routing data'!$A$2:$W$470,13,FALSE),VLOOKUP(Table2[[#This Row],[Product Code]],'Routing data'!$A$2:$W$470,3,FALSE))</f>
        <v>2</v>
      </c>
      <c r="BJ21" s="39">
        <f>IF(Table2[[#This Row],[Pattern]]="Pattern",VLOOKUP(Table2[[#This Row],[Product Code]],'Routing data'!$A$2:$W$470,14,FALSE),VLOOKUP(Table2[[#This Row],[Product Code]],'Routing data'!$A$2:$W$470,4,FALSE))</f>
        <v>0</v>
      </c>
      <c r="BK21" s="39">
        <f>VLOOKUP(Table2[[#This Row],[Product Code]],'Routing data'!A$4:W$524,16,FALSE)</f>
        <v>5</v>
      </c>
      <c r="BL21" s="42">
        <f>IF(Table2[[#This Row],[Milling Required]]=0,"x",IF(AT21="Pattern",B21-10,B21-4))</f>
        <v>43462</v>
      </c>
      <c r="BM21" s="39"/>
      <c r="BN21" s="42">
        <f t="shared" si="3"/>
        <v>43470</v>
      </c>
      <c r="BO21" s="39">
        <f>IF(Table2[[#This Row],[Milling]]="x","x",Table2[[#This Row],[Total Sections]]*2)</f>
        <v>8</v>
      </c>
      <c r="BP21" s="39">
        <f>IF(Table2[[#This Row],[Punching]]="x","x",Table2[Total Sections]*2)</f>
        <v>8</v>
      </c>
      <c r="BQ21" s="39">
        <f>IF(Table2[[#This Row],[Pattern]]="Pattern",Table2[Total Sections]*3,Table2[Total Sections]*1.5)</f>
        <v>12</v>
      </c>
      <c r="BR21" s="42">
        <f t="shared" ca="1" si="5"/>
        <v>43468</v>
      </c>
      <c r="BS21" s="39"/>
      <c r="BT21" s="39"/>
      <c r="BU21" s="39"/>
      <c r="BV21" s="39" t="str">
        <f>_xlfn.IFNA(VLOOKUP(Table2[[#This Row],[Job-no]],Table4[],16,FALSE),"Ready")</f>
        <v>ToDo</v>
      </c>
      <c r="BW21" s="39" t="str">
        <f>_xlfn.IFNA(VLOOKUP(Table2[[#This Row],[Job-no]],Table4[],21,FALSE),"Ready")</f>
        <v/>
      </c>
      <c r="BX21" s="39" t="b">
        <f>_xlfn.IFNA(VLOOKUP(Table2[[#This Row],[Job-no]],Table4[],10,FALSE),TRUE)</f>
        <v>0</v>
      </c>
      <c r="BY21" s="39" t="str">
        <f>_xlfn.IFNA(VLOOKUP(Table2[[#This Row],[Job-no]],Table4[],22,FALSE),"Ready")</f>
        <v/>
      </c>
      <c r="BZ21" s="120">
        <f t="shared" si="4"/>
        <v>43472</v>
      </c>
      <c r="CA21" s="120">
        <f ca="1">IF(OR(Table2[[#This Row],[Saw Date]]=TODAY(),Table2[[#This Row],[Saw Date]]=TODAY()+1), Table2[[#This Row],[Saw Date]],IF(Table2[[#This Row],[Extrusion cut double saw]],"Done",""))</f>
        <v>43468</v>
      </c>
      <c r="CB21" s="120" t="str">
        <f ca="1">IF(OR(Table2[[#This Row],[Lens Date]]=TODAY(),Table2[[#This Row],[Lens Date]]=TODAY()+1), Table2[[#This Row],[Lens Date]],IF(Table2[[#This Row],[MSLens]]="Done","Done",""))</f>
        <v>Done</v>
      </c>
      <c r="CC21" s="120">
        <f ca="1">IF(OR(Table2[[#This Row],[Milling Date]]=TODAY(),Table2[[#This Row],[Milling Date]]=TODAY()+1), Table2[[#This Row],[Milling Date]],IF(Table2[[#This Row],[CNC Holes]]="Ready","Done",""))</f>
        <v>43468</v>
      </c>
      <c r="CD21" s="120" t="str">
        <f ca="1">IF(OR(Table2[[#This Row],[Welding Date]]=TODAY(),Table2[[#This Row],[Welding Date]]=TODAY()+1), Table2[[#This Row],[Welding Date]],IF(Table2[[#This Row],[Welding Corners]]="Ready","Done",""))</f>
        <v/>
      </c>
      <c r="CE21" s="120" t="str">
        <f ca="1">IF(OR(Table2[[#This Row],[Puching Date]]=TODAY(),Table2[[#This Row],[Puching Date]]=TODAY()+1), Table2[[#This Row],[Puching Date]],IF(Table2[[#This Row],[Punch Holes]]="Ready","Done",""))</f>
        <v/>
      </c>
      <c r="CF21" s="120" t="str">
        <f ca="1">IF(OR(Table2[[#This Row],[Housing Date2]]=TODAY(),Table2[[#This Row],[Housing Date2]]=TODAY()+1),Table2[[#This Row],[Housing Date2]],IF(Table2[[#This Row],[Body Assembly]],"Done",""))</f>
        <v/>
      </c>
      <c r="CG21" s="120" t="str">
        <f>_xlfn.IFNA(VLOOKUP(Table2[[#This Row],[Job-no]],Table4[],7,FALSE),"Done")</f>
        <v>Machine Shop Started</v>
      </c>
    </row>
    <row r="22" spans="1:85" x14ac:dyDescent="0.25">
      <c r="A22" s="39" t="str">
        <f>_xlfn.CONCAT(Table2[[#This Row],[Order]],"-",Table2[[#This Row],[Line]])</f>
        <v>75595-4</v>
      </c>
      <c r="B22" s="6">
        <v>43472</v>
      </c>
      <c r="C22" s="9">
        <v>75595</v>
      </c>
      <c r="D22" s="4" t="s">
        <v>1877</v>
      </c>
      <c r="E22" s="9">
        <v>4</v>
      </c>
      <c r="F22" s="9">
        <v>1</v>
      </c>
      <c r="G22" s="4" t="s">
        <v>165</v>
      </c>
      <c r="H22" s="9">
        <v>4</v>
      </c>
      <c r="I22" s="43" t="b">
        <v>1</v>
      </c>
      <c r="J22" s="43" t="b">
        <v>0</v>
      </c>
      <c r="K22" t="s">
        <v>135</v>
      </c>
      <c r="L22" s="43" t="b">
        <v>0</v>
      </c>
      <c r="M22" s="43" t="b">
        <v>1</v>
      </c>
      <c r="N22" s="43" t="b">
        <v>0</v>
      </c>
      <c r="O22" t="s">
        <v>114</v>
      </c>
      <c r="P22" t="s">
        <v>23</v>
      </c>
      <c r="Q22" t="s">
        <v>114</v>
      </c>
      <c r="R22" t="s">
        <v>23</v>
      </c>
      <c r="S22" t="s">
        <v>114</v>
      </c>
      <c r="T22" t="s">
        <v>114</v>
      </c>
      <c r="U22" t="s">
        <v>114</v>
      </c>
      <c r="V22" t="s">
        <v>114</v>
      </c>
      <c r="W22" s="5">
        <v>43467</v>
      </c>
      <c r="X22" s="4" t="s">
        <v>114</v>
      </c>
      <c r="Y22" s="4"/>
      <c r="Z22" s="4" t="s">
        <v>4008</v>
      </c>
      <c r="AA22" s="4" t="s">
        <v>45</v>
      </c>
      <c r="AB22" s="4" t="s">
        <v>74</v>
      </c>
      <c r="AC22" s="9">
        <v>7</v>
      </c>
      <c r="AD22" s="3" t="s">
        <v>5967</v>
      </c>
      <c r="AE22" s="4" t="s">
        <v>5968</v>
      </c>
      <c r="AF22" s="4"/>
      <c r="AG22" s="4" t="s">
        <v>114</v>
      </c>
      <c r="AH22" s="9">
        <v>4</v>
      </c>
      <c r="AI22" s="3" t="s">
        <v>74</v>
      </c>
      <c r="AJ22" t="s">
        <v>23</v>
      </c>
      <c r="AK22" t="s">
        <v>114</v>
      </c>
      <c r="AL22" s="43" t="b">
        <v>0</v>
      </c>
      <c r="AM22" s="3"/>
      <c r="AN22" s="3"/>
      <c r="AO22" s="43" t="b">
        <v>0</v>
      </c>
      <c r="AP22" s="3" t="b">
        <v>0</v>
      </c>
      <c r="AQ22" s="3">
        <f>VLOOKUP(Table2[[#This Row],[Job-no]],Table3[],26,FALSE)</f>
        <v>864</v>
      </c>
      <c r="AR22" t="str">
        <f t="shared" si="0"/>
        <v>STSLF</v>
      </c>
      <c r="AS22" t="str">
        <f>VLOOKUP(AR22,Table1[],4,0)</f>
        <v>surface</v>
      </c>
      <c r="AT22" t="str">
        <f>IF(BD22&gt;0,"Pattern",VLOOKUP(AR22,Table1[],5,0))</f>
        <v>Pattern</v>
      </c>
      <c r="AU22" s="34">
        <f>IF(AT22="Pattern",WORKDAY(Table2[[#This Row],[Scheduled Ship Date]],-10),WORKDAY(Table2[[#This Row],[Scheduled Ship Date]],-4))</f>
        <v>43458</v>
      </c>
      <c r="AV22" s="39">
        <f>IF(Table2[[#This Row],[Extrusion cut double saw]]=TRUE,IF(O22="ToDo",IF(AT22="Pattern",Table2[[#This Row],[Total Sections]]*0.4,Table2[[#This Row],[Total Sections]]*0.12),0),IF(AT22="Pattern",Table2[[#This Row],[Total Sections]]*4,Table2[[#This Row],[Total Sections]]*1.2))</f>
        <v>16</v>
      </c>
      <c r="AW22" s="42">
        <f ca="1">TODAY()+1</f>
        <v>43468</v>
      </c>
      <c r="AX22" s="42">
        <f>IF(AT22="Pattern",Table2[[#This Row],[Scheduled Ship Date]]-2,Table2[[#This Row],[Scheduled Ship Date]]-3)</f>
        <v>43470</v>
      </c>
      <c r="AY22" s="39">
        <f>IF(Table2[[#This Row],[Pattern]]="Pattern",Table2[[#This Row],[Total Sections]]*4.82,Table2[[#This Row],[Total Sections]]*0.5)</f>
        <v>19.28</v>
      </c>
      <c r="AZ22" s="42"/>
      <c r="BA22" s="39">
        <f>((Table2[Total Sections]/Table2[Open Qty])-1)*Table2[Open Qty]*12.96</f>
        <v>0</v>
      </c>
      <c r="BB22" s="39"/>
      <c r="BC22" s="39" t="str">
        <f t="shared" si="1"/>
        <v>STSLF-SO-400-80-35-2-BLK-UNV-MD-1-S</v>
      </c>
      <c r="BD22" s="39">
        <f t="shared" si="2"/>
        <v>0</v>
      </c>
      <c r="BE22" s="39" t="b">
        <f>_xlfn.IFNA(VLOOKUP(Table2[[#This Row],[Job-no]],Table4[],9,FALSE),TRUE)</f>
        <v>1</v>
      </c>
      <c r="BF22" s="39"/>
      <c r="BG22" s="39" t="b">
        <f>_xlfn.IFNA(VLOOKUP(Table2[[#This Row],[Job-no]],Table4[],14,FALSE),TRUE)</f>
        <v>0</v>
      </c>
      <c r="BH22" s="39" t="str">
        <f>_xlfn.IFNA(VLOOKUP(Table2[[#This Row],[Job-no]],Table4[],11,FALSE),"Done")</f>
        <v>Done</v>
      </c>
      <c r="BI22" s="39">
        <f>IF(Table2[[#This Row],[Pattern]]="Pattern",VLOOKUP(Table2[[#This Row],[Product Code]],'Routing data'!$A$2:$W$470,13,FALSE),VLOOKUP(Table2[[#This Row],[Product Code]],'Routing data'!$A$2:$W$470,3,FALSE))</f>
        <v>2</v>
      </c>
      <c r="BJ22" s="39">
        <f>IF(Table2[[#This Row],[Pattern]]="Pattern",VLOOKUP(Table2[[#This Row],[Product Code]],'Routing data'!$A$2:$W$470,14,FALSE),VLOOKUP(Table2[[#This Row],[Product Code]],'Routing data'!$A$2:$W$470,4,FALSE))</f>
        <v>0</v>
      </c>
      <c r="BK22" s="39">
        <f>VLOOKUP(Table2[[#This Row],[Product Code]],'Routing data'!A$4:W$524,16,FALSE)</f>
        <v>5</v>
      </c>
      <c r="BL22" s="42">
        <f>IF(Table2[[#This Row],[Milling Required]]=0,"x",IF(AT22="Pattern",B22-10,B22-4))</f>
        <v>43462</v>
      </c>
      <c r="BM22" s="39"/>
      <c r="BN22" s="42">
        <f t="shared" si="3"/>
        <v>43470</v>
      </c>
      <c r="BO22" s="39">
        <f>IF(Table2[[#This Row],[Milling]]="x","x",Table2[[#This Row],[Total Sections]]*2)</f>
        <v>8</v>
      </c>
      <c r="BP22" s="39">
        <f>IF(Table2[[#This Row],[Punching]]="x","x",Table2[Total Sections]*2)</f>
        <v>8</v>
      </c>
      <c r="BQ22" s="39">
        <f>IF(Table2[[#This Row],[Pattern]]="Pattern",Table2[Total Sections]*3,Table2[Total Sections]*1.5)</f>
        <v>12</v>
      </c>
      <c r="BR22" s="42">
        <f t="shared" ca="1" si="5"/>
        <v>43468</v>
      </c>
      <c r="BS22" s="39"/>
      <c r="BT22" s="39"/>
      <c r="BU22" s="39"/>
      <c r="BV22" s="39" t="str">
        <f>_xlfn.IFNA(VLOOKUP(Table2[[#This Row],[Job-no]],Table4[],16,FALSE),"Ready")</f>
        <v>ToDo</v>
      </c>
      <c r="BW22" s="39" t="str">
        <f>_xlfn.IFNA(VLOOKUP(Table2[[#This Row],[Job-no]],Table4[],21,FALSE),"Ready")</f>
        <v/>
      </c>
      <c r="BX22" s="39" t="b">
        <f>_xlfn.IFNA(VLOOKUP(Table2[[#This Row],[Job-no]],Table4[],10,FALSE),TRUE)</f>
        <v>0</v>
      </c>
      <c r="BY22" s="39" t="str">
        <f>_xlfn.IFNA(VLOOKUP(Table2[[#This Row],[Job-no]],Table4[],22,FALSE),"Ready")</f>
        <v/>
      </c>
      <c r="BZ22" s="120">
        <f t="shared" si="4"/>
        <v>43472</v>
      </c>
      <c r="CA22" s="120">
        <f ca="1">IF(OR(Table2[[#This Row],[Saw Date]]=TODAY(),Table2[[#This Row],[Saw Date]]=TODAY()+1), Table2[[#This Row],[Saw Date]],IF(Table2[[#This Row],[Extrusion cut double saw]],"Done",""))</f>
        <v>43468</v>
      </c>
      <c r="CB22" s="120" t="str">
        <f ca="1">IF(OR(Table2[[#This Row],[Lens Date]]=TODAY(),Table2[[#This Row],[Lens Date]]=TODAY()+1), Table2[[#This Row],[Lens Date]],IF(Table2[[#This Row],[MSLens]]="Done","Done",""))</f>
        <v>Done</v>
      </c>
      <c r="CC22" s="120">
        <f ca="1">IF(OR(Table2[[#This Row],[Milling Date]]=TODAY(),Table2[[#This Row],[Milling Date]]=TODAY()+1), Table2[[#This Row],[Milling Date]],IF(Table2[[#This Row],[CNC Holes]]="Ready","Done",""))</f>
        <v>43468</v>
      </c>
      <c r="CD22" s="120" t="str">
        <f ca="1">IF(OR(Table2[[#This Row],[Welding Date]]=TODAY(),Table2[[#This Row],[Welding Date]]=TODAY()+1), Table2[[#This Row],[Welding Date]],IF(Table2[[#This Row],[Welding Corners]]="Ready","Done",""))</f>
        <v/>
      </c>
      <c r="CE22" s="120" t="str">
        <f ca="1">IF(OR(Table2[[#This Row],[Puching Date]]=TODAY(),Table2[[#This Row],[Puching Date]]=TODAY()+1), Table2[[#This Row],[Puching Date]],IF(Table2[[#This Row],[Punch Holes]]="Ready","Done",""))</f>
        <v/>
      </c>
      <c r="CF22" s="120" t="str">
        <f ca="1">IF(OR(Table2[[#This Row],[Housing Date2]]=TODAY(),Table2[[#This Row],[Housing Date2]]=TODAY()+1),Table2[[#This Row],[Housing Date2]],IF(Table2[[#This Row],[Body Assembly]],"Done",""))</f>
        <v/>
      </c>
      <c r="CG22" s="120" t="str">
        <f>_xlfn.IFNA(VLOOKUP(Table2[[#This Row],[Job-no]],Table4[],7,FALSE),"Done")</f>
        <v>Machine Shop Started</v>
      </c>
    </row>
    <row r="23" spans="1:85" x14ac:dyDescent="0.25">
      <c r="A23" s="39" t="str">
        <f>_xlfn.CONCAT(Table2[[#This Row],[Order]],"-",Table2[[#This Row],[Line]])</f>
        <v>75595-7</v>
      </c>
      <c r="B23" s="1">
        <v>43472</v>
      </c>
      <c r="C23" s="10">
        <v>75595</v>
      </c>
      <c r="D23" s="7" t="s">
        <v>1881</v>
      </c>
      <c r="E23" s="10">
        <v>7</v>
      </c>
      <c r="F23" s="10">
        <v>1</v>
      </c>
      <c r="G23" s="7" t="s">
        <v>165</v>
      </c>
      <c r="H23" s="10">
        <v>1</v>
      </c>
      <c r="I23" s="43" t="b">
        <v>1</v>
      </c>
      <c r="J23" s="43" t="b">
        <v>0</v>
      </c>
      <c r="K23" t="s">
        <v>114</v>
      </c>
      <c r="L23" s="43" t="b">
        <v>0</v>
      </c>
      <c r="M23" s="43" t="b">
        <v>1</v>
      </c>
      <c r="N23" s="43" t="b">
        <v>0</v>
      </c>
      <c r="O23" t="s">
        <v>114</v>
      </c>
      <c r="P23" t="s">
        <v>23</v>
      </c>
      <c r="Q23" t="s">
        <v>114</v>
      </c>
      <c r="R23" t="s">
        <v>23</v>
      </c>
      <c r="S23" t="s">
        <v>114</v>
      </c>
      <c r="T23" t="s">
        <v>114</v>
      </c>
      <c r="U23" t="s">
        <v>114</v>
      </c>
      <c r="V23" t="s">
        <v>114</v>
      </c>
      <c r="W23" s="5">
        <v>43467</v>
      </c>
      <c r="X23" s="7" t="s">
        <v>114</v>
      </c>
      <c r="Y23" s="7"/>
      <c r="Z23" s="7" t="s">
        <v>3142</v>
      </c>
      <c r="AA23" s="7" t="s">
        <v>114</v>
      </c>
      <c r="AB23" s="7" t="s">
        <v>74</v>
      </c>
      <c r="AC23" s="10">
        <v>7</v>
      </c>
      <c r="AD23" s="3" t="s">
        <v>5967</v>
      </c>
      <c r="AE23" s="4" t="s">
        <v>5968</v>
      </c>
      <c r="AF23" s="7"/>
      <c r="AG23" s="7" t="s">
        <v>114</v>
      </c>
      <c r="AH23" s="10">
        <v>1</v>
      </c>
      <c r="AI23" s="3" t="s">
        <v>74</v>
      </c>
      <c r="AJ23" t="s">
        <v>23</v>
      </c>
      <c r="AK23" t="s">
        <v>114</v>
      </c>
      <c r="AL23" s="43" t="b">
        <v>0</v>
      </c>
      <c r="AM23" s="3"/>
      <c r="AN23" s="3"/>
      <c r="AO23" s="43" t="b">
        <v>0</v>
      </c>
      <c r="AP23" s="3" t="b">
        <v>0</v>
      </c>
      <c r="AQ23" s="3">
        <f>VLOOKUP(Table2[[#This Row],[Job-no]],Table3[],26,FALSE)</f>
        <v>1230</v>
      </c>
      <c r="AR23" t="str">
        <f t="shared" si="0"/>
        <v>STSLF</v>
      </c>
      <c r="AS23" t="str">
        <f>VLOOKUP(AR23,Table1[],4,0)</f>
        <v>surface</v>
      </c>
      <c r="AT23" t="str">
        <f>IF(BD23&gt;0,"Pattern",VLOOKUP(AR23,Table1[],5,0))</f>
        <v>Pattern</v>
      </c>
      <c r="AU23" s="34">
        <f>IF(AT23="Pattern",WORKDAY(Table2[[#This Row],[Scheduled Ship Date]],-10),WORKDAY(Table2[[#This Row],[Scheduled Ship Date]],-4))</f>
        <v>43458</v>
      </c>
      <c r="AV23" s="39">
        <f>IF(Table2[[#This Row],[Extrusion cut double saw]]=TRUE,IF(O23="ToDo",IF(AT23="Pattern",Table2[[#This Row],[Total Sections]]*0.4,Table2[[#This Row],[Total Sections]]*0.12),0),IF(AT23="Pattern",Table2[[#This Row],[Total Sections]]*4,Table2[[#This Row],[Total Sections]]*1.2))</f>
        <v>4</v>
      </c>
      <c r="AW23" s="42">
        <f ca="1">TODAY()+1</f>
        <v>43468</v>
      </c>
      <c r="AX23" s="42">
        <f>IF(AT23="Pattern",Table2[[#This Row],[Scheduled Ship Date]]-2,Table2[[#This Row],[Scheduled Ship Date]]-3)</f>
        <v>43470</v>
      </c>
      <c r="AY23" s="39">
        <f>IF(Table2[[#This Row],[Pattern]]="Pattern",Table2[[#This Row],[Total Sections]]*4.82,Table2[[#This Row],[Total Sections]]*0.5)</f>
        <v>4.82</v>
      </c>
      <c r="AZ23" s="42">
        <f ca="1">TODAY()+1</f>
        <v>43468</v>
      </c>
      <c r="BA23" s="39">
        <f>((Table2[Total Sections]/Table2[Open Qty])-1)*Table2[Open Qty]*12.96</f>
        <v>0</v>
      </c>
      <c r="BB23" s="39"/>
      <c r="BC23" s="39" t="str">
        <f t="shared" si="1"/>
        <v>STSLF-SO-400-80-35-10-BLK-UNV-MD-1+E(1)-S-AC(6)-D35-BLK</v>
      </c>
      <c r="BD23" s="39">
        <f t="shared" si="2"/>
        <v>0</v>
      </c>
      <c r="BE23" s="39" t="b">
        <f>_xlfn.IFNA(VLOOKUP(Table2[[#This Row],[Job-no]],Table4[],9,FALSE),TRUE)</f>
        <v>1</v>
      </c>
      <c r="BF23" s="39"/>
      <c r="BG23" s="39" t="b">
        <f>_xlfn.IFNA(VLOOKUP(Table2[[#This Row],[Job-no]],Table4[],14,FALSE),TRUE)</f>
        <v>0</v>
      </c>
      <c r="BH23" s="39" t="str">
        <f>_xlfn.IFNA(VLOOKUP(Table2[[#This Row],[Job-no]],Table4[],11,FALSE),"Done")</f>
        <v/>
      </c>
      <c r="BI23" s="39">
        <f>IF(Table2[[#This Row],[Pattern]]="Pattern",VLOOKUP(Table2[[#This Row],[Product Code]],'Routing data'!$A$2:$W$470,13,FALSE),VLOOKUP(Table2[[#This Row],[Product Code]],'Routing data'!$A$2:$W$470,3,FALSE))</f>
        <v>2</v>
      </c>
      <c r="BJ23" s="39">
        <f>IF(Table2[[#This Row],[Pattern]]="Pattern",VLOOKUP(Table2[[#This Row],[Product Code]],'Routing data'!$A$2:$W$470,14,FALSE),VLOOKUP(Table2[[#This Row],[Product Code]],'Routing data'!$A$2:$W$470,4,FALSE))</f>
        <v>0</v>
      </c>
      <c r="BK23" s="39">
        <f>VLOOKUP(Table2[[#This Row],[Product Code]],'Routing data'!A$4:W$524,16,FALSE)</f>
        <v>5</v>
      </c>
      <c r="BL23" s="42">
        <f>IF(Table2[[#This Row],[Milling Required]]=0,"x",IF(AT23="Pattern",B23-10,B23-4))</f>
        <v>43462</v>
      </c>
      <c r="BM23" s="39"/>
      <c r="BN23" s="42">
        <f t="shared" si="3"/>
        <v>43470</v>
      </c>
      <c r="BO23" s="39">
        <f>IF(Table2[[#This Row],[Milling]]="x","x",Table2[[#This Row],[Total Sections]]*2)</f>
        <v>2</v>
      </c>
      <c r="BP23" s="39">
        <f>IF(Table2[[#This Row],[Punching]]="x","x",Table2[Total Sections]*2)</f>
        <v>2</v>
      </c>
      <c r="BQ23" s="39">
        <f>IF(Table2[[#This Row],[Pattern]]="Pattern",Table2[Total Sections]*3,Table2[Total Sections]*1.5)</f>
        <v>3</v>
      </c>
      <c r="BR23" s="42">
        <f t="shared" ca="1" si="5"/>
        <v>43468</v>
      </c>
      <c r="BS23" s="39"/>
      <c r="BT23" s="39"/>
      <c r="BU23" s="39"/>
      <c r="BV23" s="39" t="str">
        <f>_xlfn.IFNA(VLOOKUP(Table2[[#This Row],[Job-no]],Table4[],16,FALSE),"Ready")</f>
        <v>ToDo</v>
      </c>
      <c r="BW23" s="39" t="str">
        <f>_xlfn.IFNA(VLOOKUP(Table2[[#This Row],[Job-no]],Table4[],21,FALSE),"Ready")</f>
        <v/>
      </c>
      <c r="BX23" s="39" t="b">
        <f>_xlfn.IFNA(VLOOKUP(Table2[[#This Row],[Job-no]],Table4[],10,FALSE),TRUE)</f>
        <v>0</v>
      </c>
      <c r="BY23" s="39" t="str">
        <f>_xlfn.IFNA(VLOOKUP(Table2[[#This Row],[Job-no]],Table4[],22,FALSE),"Ready")</f>
        <v/>
      </c>
      <c r="BZ23" s="120">
        <f t="shared" si="4"/>
        <v>43472</v>
      </c>
      <c r="CA23" s="120">
        <f ca="1">IF(OR(Table2[[#This Row],[Saw Date]]=TODAY(),Table2[[#This Row],[Saw Date]]=TODAY()+1), Table2[[#This Row],[Saw Date]],IF(Table2[[#This Row],[Extrusion cut double saw]],"Done",""))</f>
        <v>43468</v>
      </c>
      <c r="CB23" s="120">
        <f ca="1">IF(OR(Table2[[#This Row],[Lens Date]]=TODAY(),Table2[[#This Row],[Lens Date]]=TODAY()+1), Table2[[#This Row],[Lens Date]],IF(Table2[[#This Row],[MSLens]]="Done","Done",""))</f>
        <v>43468</v>
      </c>
      <c r="CC23" s="120">
        <f ca="1">IF(OR(Table2[[#This Row],[Milling Date]]=TODAY(),Table2[[#This Row],[Milling Date]]=TODAY()+1), Table2[[#This Row],[Milling Date]],IF(Table2[[#This Row],[CNC Holes]]="Ready","Done",""))</f>
        <v>43468</v>
      </c>
      <c r="CD23" s="120" t="str">
        <f ca="1">IF(OR(Table2[[#This Row],[Welding Date]]=TODAY(),Table2[[#This Row],[Welding Date]]=TODAY()+1), Table2[[#This Row],[Welding Date]],IF(Table2[[#This Row],[Welding Corners]]="Ready","Done",""))</f>
        <v/>
      </c>
      <c r="CE23" s="120" t="str">
        <f ca="1">IF(OR(Table2[[#This Row],[Puching Date]]=TODAY(),Table2[[#This Row],[Puching Date]]=TODAY()+1), Table2[[#This Row],[Puching Date]],IF(Table2[[#This Row],[Punch Holes]]="Ready","Done",""))</f>
        <v/>
      </c>
      <c r="CF23" s="120" t="str">
        <f ca="1">IF(OR(Table2[[#This Row],[Housing Date2]]=TODAY(),Table2[[#This Row],[Housing Date2]]=TODAY()+1),Table2[[#This Row],[Housing Date2]],IF(Table2[[#This Row],[Body Assembly]],"Done",""))</f>
        <v/>
      </c>
      <c r="CG23" s="120" t="str">
        <f>_xlfn.IFNA(VLOOKUP(Table2[[#This Row],[Job-no]],Table4[],7,FALSE),"Done")</f>
        <v>Machine Shop Started</v>
      </c>
    </row>
    <row r="24" spans="1:85" x14ac:dyDescent="0.25">
      <c r="A24" s="39" t="str">
        <f>_xlfn.CONCAT(Table2[[#This Row],[Order]],"-",Table2[[#This Row],[Line]])</f>
        <v>77242-3</v>
      </c>
      <c r="B24" s="1">
        <v>43472</v>
      </c>
      <c r="C24" s="10">
        <v>77242</v>
      </c>
      <c r="D24" s="7" t="s">
        <v>1725</v>
      </c>
      <c r="E24" s="10">
        <v>3</v>
      </c>
      <c r="F24" s="10">
        <v>1</v>
      </c>
      <c r="G24" s="7" t="s">
        <v>165</v>
      </c>
      <c r="H24" s="10">
        <v>1</v>
      </c>
      <c r="I24" s="43" t="b">
        <v>1</v>
      </c>
      <c r="J24" s="43" t="b">
        <v>0</v>
      </c>
      <c r="K24" t="s">
        <v>114</v>
      </c>
      <c r="L24" s="43" t="b">
        <v>0</v>
      </c>
      <c r="M24" s="43" t="b">
        <v>1</v>
      </c>
      <c r="N24" s="43" t="b">
        <v>1</v>
      </c>
      <c r="O24" t="s">
        <v>114</v>
      </c>
      <c r="P24" t="s">
        <v>23</v>
      </c>
      <c r="Q24" t="s">
        <v>114</v>
      </c>
      <c r="R24" t="s">
        <v>114</v>
      </c>
      <c r="S24" t="s">
        <v>114</v>
      </c>
      <c r="T24" t="s">
        <v>114</v>
      </c>
      <c r="U24" t="s">
        <v>114</v>
      </c>
      <c r="V24" t="s">
        <v>23</v>
      </c>
      <c r="W24" s="5">
        <v>43467</v>
      </c>
      <c r="X24" s="7" t="s">
        <v>114</v>
      </c>
      <c r="Y24" s="7"/>
      <c r="Z24" s="7" t="s">
        <v>4029</v>
      </c>
      <c r="AA24" s="7" t="s">
        <v>117</v>
      </c>
      <c r="AB24" s="7" t="s">
        <v>112</v>
      </c>
      <c r="AC24" s="10">
        <v>1</v>
      </c>
      <c r="AD24" s="3" t="s">
        <v>5967</v>
      </c>
      <c r="AE24" s="4" t="s">
        <v>5968</v>
      </c>
      <c r="AF24" s="7"/>
      <c r="AG24" s="7" t="s">
        <v>114</v>
      </c>
      <c r="AH24" s="10">
        <v>2</v>
      </c>
      <c r="AI24" s="3" t="s">
        <v>74</v>
      </c>
      <c r="AJ24" t="s">
        <v>114</v>
      </c>
      <c r="AK24" t="s">
        <v>114</v>
      </c>
      <c r="AL24" s="43" t="b">
        <v>0</v>
      </c>
      <c r="AM24" s="3"/>
      <c r="AN24" s="3"/>
      <c r="AO24" s="43" t="b">
        <v>0</v>
      </c>
      <c r="AP24" s="3" t="b">
        <v>1</v>
      </c>
      <c r="AQ24" s="3">
        <f>VLOOKUP(Table2[[#This Row],[Job-no]],Table3[],26,FALSE)</f>
        <v>800</v>
      </c>
      <c r="AR24" t="str">
        <f t="shared" si="0"/>
        <v>SCSPAT</v>
      </c>
      <c r="AS24" t="str">
        <f>VLOOKUP(AR24,Table1[],4,0)</f>
        <v>surface</v>
      </c>
      <c r="AT24" t="str">
        <f>IF(BD24&gt;0,"Pattern",VLOOKUP(AR24,Table1[],5,0))</f>
        <v>Pattern</v>
      </c>
      <c r="AU24" s="34">
        <f>IF(AT24="Pattern",WORKDAY(Table2[[#This Row],[Scheduled Ship Date]],-10),WORKDAY(Table2[[#This Row],[Scheduled Ship Date]],-4))</f>
        <v>43458</v>
      </c>
      <c r="AV24" s="39">
        <f>IF(Table2[[#This Row],[Extrusion cut double saw]]=TRUE,IF(O24="ToDo",IF(AT24="Pattern",Table2[[#This Row],[Total Sections]]*0.4,Table2[[#This Row],[Total Sections]]*0.12),0),IF(AT24="Pattern",Table2[[#This Row],[Total Sections]]*4,Table2[[#This Row],[Total Sections]]*1.2))</f>
        <v>0</v>
      </c>
      <c r="AW24" s="42"/>
      <c r="AX24" s="42">
        <f>IF(AT24="Pattern",Table2[[#This Row],[Scheduled Ship Date]]-2,Table2[[#This Row],[Scheduled Ship Date]]-3)</f>
        <v>43470</v>
      </c>
      <c r="AY24" s="39">
        <f>IF(Table2[[#This Row],[Pattern]]="Pattern",Table2[[#This Row],[Total Sections]]*4.82,Table2[[#This Row],[Total Sections]]*0.5)</f>
        <v>9.64</v>
      </c>
      <c r="AZ24" s="42">
        <f ca="1">TODAY()+1</f>
        <v>43468</v>
      </c>
      <c r="BA24" s="39">
        <f>((Table2[Total Sections]/Table2[Open Qty])-1)*Table2[Open Qty]*12.96</f>
        <v>12.96</v>
      </c>
      <c r="BB24" s="39"/>
      <c r="BC24" s="39" t="str">
        <f t="shared" si="1"/>
        <v>SCSPAT-OPR-90(2)-500-80-35-FL-137"-EX-W-120-DP-1-S-C(REPLACEMENT CORNER 6 AND 4, SEE ATTACHED)</v>
      </c>
      <c r="BD24" s="39">
        <f t="shared" si="2"/>
        <v>0</v>
      </c>
      <c r="BE24" s="39" t="b">
        <f>_xlfn.IFNA(VLOOKUP(Table2[[#This Row],[Job-no]],Table4[],9,FALSE),TRUE)</f>
        <v>1</v>
      </c>
      <c r="BF24" s="39"/>
      <c r="BG24" s="39" t="b">
        <f>_xlfn.IFNA(VLOOKUP(Table2[[#This Row],[Job-no]],Table4[],14,FALSE),TRUE)</f>
        <v>1</v>
      </c>
      <c r="BH24" s="39" t="str">
        <f>_xlfn.IFNA(VLOOKUP(Table2[[#This Row],[Job-no]],Table4[],11,FALSE),"Done")</f>
        <v/>
      </c>
      <c r="BI24" s="39">
        <f>IF(Table2[[#This Row],[Pattern]]="Pattern",VLOOKUP(Table2[[#This Row],[Product Code]],'Routing data'!$A$2:$W$470,13,FALSE),VLOOKUP(Table2[[#This Row],[Product Code]],'Routing data'!$A$2:$W$470,3,FALSE))</f>
        <v>2</v>
      </c>
      <c r="BJ24" s="39">
        <f>IF(Table2[[#This Row],[Pattern]]="Pattern",VLOOKUP(Table2[[#This Row],[Product Code]],'Routing data'!$A$2:$W$470,14,FALSE),VLOOKUP(Table2[[#This Row],[Product Code]],'Routing data'!$A$2:$W$470,4,FALSE))</f>
        <v>0</v>
      </c>
      <c r="BK24" s="39">
        <f>VLOOKUP(Table2[[#This Row],[Product Code]],'Routing data'!A$4:W$524,16,FALSE)</f>
        <v>5</v>
      </c>
      <c r="BL24" s="42">
        <f>IF(Table2[[#This Row],[Milling Required]]=0,"x",IF(AT24="Pattern",B24-10,B24-4))</f>
        <v>43462</v>
      </c>
      <c r="BM24" s="39"/>
      <c r="BN24" s="42">
        <f t="shared" si="3"/>
        <v>43470</v>
      </c>
      <c r="BO24" s="39">
        <f>IF(Table2[[#This Row],[Milling]]="x","x",Table2[[#This Row],[Total Sections]]*2)</f>
        <v>4</v>
      </c>
      <c r="BP24" s="39">
        <f>IF(Table2[[#This Row],[Punching]]="x","x",Table2[Total Sections]*2)</f>
        <v>4</v>
      </c>
      <c r="BQ24" s="39">
        <f>IF(Table2[[#This Row],[Pattern]]="Pattern",Table2[Total Sections]*3,Table2[Total Sections]*1.5)</f>
        <v>6</v>
      </c>
      <c r="BR24" s="42">
        <f t="shared" ca="1" si="5"/>
        <v>43468</v>
      </c>
      <c r="BS24" s="39"/>
      <c r="BT24" s="39"/>
      <c r="BU24" s="39"/>
      <c r="BV24" s="39" t="str">
        <f>_xlfn.IFNA(VLOOKUP(Table2[[#This Row],[Job-no]],Table4[],16,FALSE),"Ready")</f>
        <v>ToDo</v>
      </c>
      <c r="BW24" s="39" t="str">
        <f>_xlfn.IFNA(VLOOKUP(Table2[[#This Row],[Job-no]],Table4[],21,FALSE),"Ready")</f>
        <v/>
      </c>
      <c r="BX24" s="39" t="b">
        <f>_xlfn.IFNA(VLOOKUP(Table2[[#This Row],[Job-no]],Table4[],10,FALSE),TRUE)</f>
        <v>0</v>
      </c>
      <c r="BY24" s="39" t="str">
        <f>_xlfn.IFNA(VLOOKUP(Table2[[#This Row],[Job-no]],Table4[],22,FALSE),"Ready")</f>
        <v>ToDo</v>
      </c>
      <c r="BZ24" s="120">
        <f t="shared" si="4"/>
        <v>43472</v>
      </c>
      <c r="CA24" s="120" t="str">
        <f ca="1">IF(OR(Table2[[#This Row],[Saw Date]]=TODAY(),Table2[[#This Row],[Saw Date]]=TODAY()+1), Table2[[#This Row],[Saw Date]],IF(Table2[[#This Row],[Extrusion cut double saw]],"Done",""))</f>
        <v>Done</v>
      </c>
      <c r="CB24" s="120">
        <f ca="1">IF(OR(Table2[[#This Row],[Lens Date]]=TODAY(),Table2[[#This Row],[Lens Date]]=TODAY()+1), Table2[[#This Row],[Lens Date]],IF(Table2[[#This Row],[MSLens]]="Done","Done",""))</f>
        <v>43468</v>
      </c>
      <c r="CC24" s="120">
        <f ca="1">IF(OR(Table2[[#This Row],[Milling Date]]=TODAY(),Table2[[#This Row],[Milling Date]]=TODAY()+1), Table2[[#This Row],[Milling Date]],IF(Table2[[#This Row],[CNC Holes]]="Ready","Done",""))</f>
        <v>43468</v>
      </c>
      <c r="CD24" s="120" t="str">
        <f ca="1">IF(OR(Table2[[#This Row],[Welding Date]]=TODAY(),Table2[[#This Row],[Welding Date]]=TODAY()+1), Table2[[#This Row],[Welding Date]],IF(Table2[[#This Row],[Welding Corners]]="Ready","Done",""))</f>
        <v/>
      </c>
      <c r="CE24" s="120" t="str">
        <f ca="1">IF(OR(Table2[[#This Row],[Puching Date]]=TODAY(),Table2[[#This Row],[Puching Date]]=TODAY()+1), Table2[[#This Row],[Puching Date]],IF(Table2[[#This Row],[Punch Holes]]="Ready","Done",""))</f>
        <v/>
      </c>
      <c r="CF24" s="120" t="str">
        <f ca="1">IF(OR(Table2[[#This Row],[Housing Date2]]=TODAY(),Table2[[#This Row],[Housing Date2]]=TODAY()+1),Table2[[#This Row],[Housing Date2]],IF(Table2[[#This Row],[Body Assembly]],"Done",""))</f>
        <v/>
      </c>
      <c r="CG24" s="120" t="str">
        <f>_xlfn.IFNA(VLOOKUP(Table2[[#This Row],[Job-no]],Table4[],7,FALSE),"Done")</f>
        <v>Machine Shop Started</v>
      </c>
    </row>
    <row r="25" spans="1:85" x14ac:dyDescent="0.25">
      <c r="A25" t="str">
        <f>_xlfn.CONCAT(Table2[[#This Row],[Order]],"-",Table2[[#This Row],[Line]])</f>
        <v>72675-5</v>
      </c>
      <c r="B25" s="1">
        <v>43467</v>
      </c>
      <c r="C25" s="10">
        <v>72675</v>
      </c>
      <c r="D25" s="7" t="s">
        <v>1753</v>
      </c>
      <c r="E25" s="10">
        <v>5</v>
      </c>
      <c r="F25" s="10">
        <v>1</v>
      </c>
      <c r="G25" s="7" t="s">
        <v>165</v>
      </c>
      <c r="H25" s="10">
        <v>1</v>
      </c>
      <c r="I25" s="43" t="b">
        <v>1</v>
      </c>
      <c r="J25" s="43" t="b">
        <v>0</v>
      </c>
      <c r="K25" t="s">
        <v>114</v>
      </c>
      <c r="L25" s="43" t="b">
        <v>1</v>
      </c>
      <c r="M25" s="43" t="b">
        <v>1</v>
      </c>
      <c r="N25" s="43" t="b">
        <v>1</v>
      </c>
      <c r="O25" t="s">
        <v>114</v>
      </c>
      <c r="P25" t="s">
        <v>23</v>
      </c>
      <c r="Q25" t="s">
        <v>114</v>
      </c>
      <c r="R25" t="s">
        <v>23</v>
      </c>
      <c r="S25" t="s">
        <v>114</v>
      </c>
      <c r="T25" t="s">
        <v>114</v>
      </c>
      <c r="U25" t="s">
        <v>114</v>
      </c>
      <c r="V25" t="s">
        <v>114</v>
      </c>
      <c r="W25" s="6">
        <v>43461</v>
      </c>
      <c r="X25" s="7" t="s">
        <v>114</v>
      </c>
      <c r="Y25" s="7"/>
      <c r="Z25" s="7" t="s">
        <v>3136</v>
      </c>
      <c r="AA25" s="7" t="s">
        <v>114</v>
      </c>
      <c r="AB25" s="7" t="s">
        <v>74</v>
      </c>
      <c r="AC25" s="10">
        <v>7</v>
      </c>
      <c r="AD25" s="3" t="s">
        <v>5967</v>
      </c>
      <c r="AE25" s="4" t="s">
        <v>5968</v>
      </c>
      <c r="AF25" s="7"/>
      <c r="AG25" s="7" t="s">
        <v>114</v>
      </c>
      <c r="AH25" s="10">
        <v>2</v>
      </c>
      <c r="AI25" s="3" t="s">
        <v>74</v>
      </c>
      <c r="AJ25" t="s">
        <v>114</v>
      </c>
      <c r="AK25" t="s">
        <v>114</v>
      </c>
      <c r="AL25" s="43" t="b">
        <v>0</v>
      </c>
      <c r="AM25" s="3"/>
      <c r="AN25" s="3"/>
      <c r="AO25" s="43" t="b">
        <v>0</v>
      </c>
      <c r="AP25" s="3" t="b">
        <v>0</v>
      </c>
      <c r="AQ25" s="3">
        <f>VLOOKUP(Table2[[#This Row],[Job-no]],Table3[],26,FALSE)</f>
        <v>2160</v>
      </c>
      <c r="AR25" t="str">
        <f t="shared" si="0"/>
        <v>SCRAC</v>
      </c>
      <c r="AS25" t="str">
        <f>VLOOKUP(AR25,Table1[],4,0)</f>
        <v>recessed</v>
      </c>
      <c r="AT25" t="str">
        <f>IF(BD25&gt;0,"Pattern",VLOOKUP(AR25,Table1[],5,0))</f>
        <v>Check for Kit</v>
      </c>
      <c r="AU25" s="34">
        <f>IF(AT25="Pattern",WORKDAY(Table2[[#This Row],[Scheduled Ship Date]],-10),WORKDAY(Table2[[#This Row],[Scheduled Ship Date]],-4))</f>
        <v>43461</v>
      </c>
      <c r="AV25">
        <f>IF(Table2[[#This Row],[Extrusion cut double saw]]=TRUE,IF(O25="ToDo",IF(AT25="Pattern",Table2[[#This Row],[Total Sections]]*0.4,Table2[[#This Row],[Total Sections]]*0.12),0),IF(AT25="Pattern",Table2[[#This Row],[Total Sections]]*4,Table2[[#This Row],[Total Sections]]*1.2))</f>
        <v>0</v>
      </c>
      <c r="AW25" s="42"/>
      <c r="AX25" s="42">
        <f>IF(AT25="Pattern",Table2[[#This Row],[Scheduled Ship Date]]-2,Table2[[#This Row],[Scheduled Ship Date]]-3)</f>
        <v>43464</v>
      </c>
      <c r="AY25">
        <f>IF(Table2[[#This Row],[Pattern]]="Pattern",Table2[[#This Row],[Total Sections]]*4.82,Table2[[#This Row],[Total Sections]]*0.5)</f>
        <v>1</v>
      </c>
      <c r="AZ25" s="42">
        <f ca="1">TODAY()+1</f>
        <v>43468</v>
      </c>
      <c r="BA25" s="39">
        <f>((Table2[Total Sections]/Table2[Open Qty])-1)*Table2[Open Qty]*12.96</f>
        <v>12.96</v>
      </c>
      <c r="BB25" s="39"/>
      <c r="BC25" s="39" t="str">
        <f t="shared" si="1"/>
        <v>SCRAC-AC(8)-D60-HX-D-CC-80-27-18'2 1/4"-W-UNV-1-DS</v>
      </c>
      <c r="BD25" s="39">
        <f t="shared" si="2"/>
        <v>0</v>
      </c>
      <c r="BE25" s="39" t="b">
        <f>_xlfn.IFNA(VLOOKUP(Table2[[#This Row],[Job-no]],Table4[],9,FALSE),TRUE)</f>
        <v>1</v>
      </c>
      <c r="BF25" t="str">
        <f>VLOOKUP(AR25,Table1[],3,0)</f>
        <v>Sculpt</v>
      </c>
      <c r="BG25" s="39" t="b">
        <f>_xlfn.IFNA(VLOOKUP(Table2[[#This Row],[Job-no]],Table4[],14,FALSE),TRUE)</f>
        <v>1</v>
      </c>
      <c r="BH25" s="39" t="str">
        <f>_xlfn.IFNA(VLOOKUP(Table2[[#This Row],[Job-no]],Table4[],11,FALSE),"Done")</f>
        <v/>
      </c>
      <c r="BI25" s="39">
        <f>IF(Table2[[#This Row],[Pattern]]="Pattern",VLOOKUP(Table2[[#This Row],[Product Code]],'Routing data'!$A$2:$W$470,13,FALSE),VLOOKUP(Table2[[#This Row],[Product Code]],'Routing data'!$A$2:$W$470,3,FALSE))</f>
        <v>2</v>
      </c>
      <c r="BJ25" s="39">
        <f>IF(Table2[[#This Row],[Pattern]]="Pattern",VLOOKUP(Table2[[#This Row],[Product Code]],'Routing data'!$A$2:$W$470,14,FALSE),VLOOKUP(Table2[[#This Row],[Product Code]],'Routing data'!$A$2:$W$470,4,FALSE))</f>
        <v>0</v>
      </c>
      <c r="BK25" s="39">
        <f>VLOOKUP(Table2[[#This Row],[Product Code]],'Routing data'!A$4:W$524,16,FALSE)</f>
        <v>0</v>
      </c>
      <c r="BL25" s="42">
        <f>IF(Table2[[#This Row],[Milling Required]]=0,"x",IF(AT25="Pattern",B25-10,B25-4))</f>
        <v>43463</v>
      </c>
      <c r="BM25" s="42" t="str">
        <f>IF(Table2[[#This Row],[Punching Required]]=0,"x",IF(AT25="Pattern",B25-8,B25-2))</f>
        <v>x</v>
      </c>
      <c r="BN25" s="42">
        <f t="shared" si="3"/>
        <v>43464</v>
      </c>
      <c r="BO25" s="39">
        <f>IF(Table2[[#This Row],[Milling]]="x","x",Table2[[#This Row],[Total Sections]]*2)</f>
        <v>4</v>
      </c>
      <c r="BP25" s="39" t="str">
        <f>IF(Table2[[#This Row],[Punching]]="x","x",Table2[Total Sections]*2)</f>
        <v>x</v>
      </c>
      <c r="BQ25" s="39">
        <f>IF(Table2[[#This Row],[Pattern]]="Pattern",Table2[Total Sections]*3,Table2[Total Sections]*1.5)</f>
        <v>3</v>
      </c>
      <c r="BR25" s="42">
        <f t="shared" ca="1" si="5"/>
        <v>43468</v>
      </c>
      <c r="BS25" s="42"/>
      <c r="BT25" s="42">
        <f ca="1">TODAY()</f>
        <v>43467</v>
      </c>
      <c r="BU25" s="39"/>
      <c r="BV25" s="122" t="str">
        <f>_xlfn.IFNA(VLOOKUP(Table2[[#This Row],[Job-no]],Table4[],16,FALSE),"Ready")</f>
        <v>ToDo</v>
      </c>
      <c r="BW25" s="122" t="str">
        <f>_xlfn.IFNA(VLOOKUP(Table2[[#This Row],[Job-no]],Table4[],21,FALSE),"Ready")</f>
        <v/>
      </c>
      <c r="BX25" s="39" t="b">
        <f>_xlfn.IFNA(VLOOKUP(Table2[[#This Row],[Job-no]],Table4[],10,FALSE),TRUE)</f>
        <v>0</v>
      </c>
      <c r="BY25" s="39" t="str">
        <f>_xlfn.IFNA(VLOOKUP(Table2[[#This Row],[Job-no]],Table4[],22,FALSE),"Ready")</f>
        <v/>
      </c>
      <c r="BZ25" s="120">
        <f t="shared" si="4"/>
        <v>43467</v>
      </c>
      <c r="CA25" s="120" t="str">
        <f ca="1">IF(OR(Table2[[#This Row],[Saw Date]]=TODAY(),Table2[[#This Row],[Saw Date]]=TODAY()+1), Table2[[#This Row],[Saw Date]],IF(Table2[[#This Row],[Extrusion cut double saw]],"Done",""))</f>
        <v>Done</v>
      </c>
      <c r="CB25" s="120">
        <f ca="1">IF(OR(Table2[[#This Row],[Lens Date]]=TODAY(),Table2[[#This Row],[Lens Date]]=TODAY()+1), Table2[[#This Row],[Lens Date]],IF(Table2[[#This Row],[MSLens]]="Done","Done",""))</f>
        <v>43468</v>
      </c>
      <c r="CC25" s="120">
        <f ca="1">IF(OR(Table2[[#This Row],[Milling Date]]=TODAY(),Table2[[#This Row],[Milling Date]]=TODAY()+1), Table2[[#This Row],[Milling Date]],IF(Table2[[#This Row],[CNC Holes]]="Ready","Done",""))</f>
        <v>43468</v>
      </c>
      <c r="CD25" s="120" t="str">
        <f ca="1">IF(OR(Table2[[#This Row],[Welding Date]]=TODAY(),Table2[[#This Row],[Welding Date]]=TODAY()+1), Table2[[#This Row],[Welding Date]],IF(Table2[[#This Row],[Welding Corners]]="Ready","Done",""))</f>
        <v/>
      </c>
      <c r="CE25" s="120" t="str">
        <f ca="1">IF(OR(Table2[[#This Row],[Puching Date]]=TODAY(),Table2[[#This Row],[Puching Date]]=TODAY()+1), Table2[[#This Row],[Puching Date]],IF(Table2[[#This Row],[Punch Holes]]="Ready","Done",""))</f>
        <v/>
      </c>
      <c r="CF25" s="120">
        <f ca="1">IF(OR(Table2[[#This Row],[Housing Date2]]=TODAY(),Table2[[#This Row],[Housing Date2]]=TODAY()+1),Table2[[#This Row],[Housing Date2]],IF(Table2[[#This Row],[Body Assembly]],"Done",""))</f>
        <v>43467</v>
      </c>
      <c r="CG25" s="120" t="str">
        <f>_xlfn.IFNA(VLOOKUP(Table2[[#This Row],[Job-no]],Table4[],7,FALSE),"Done")</f>
        <v>Machine Shop Started</v>
      </c>
    </row>
    <row r="26" spans="1:85" hidden="1" x14ac:dyDescent="0.25">
      <c r="A26" t="str">
        <f>_xlfn.CONCAT(Table2[[#This Row],[Order]],"-",Table2[[#This Row],[Line]])</f>
        <v>73528-1</v>
      </c>
      <c r="B26" s="1">
        <v>43467</v>
      </c>
      <c r="C26" s="10">
        <v>73528</v>
      </c>
      <c r="D26" s="7" t="s">
        <v>3512</v>
      </c>
      <c r="E26" s="10">
        <v>1</v>
      </c>
      <c r="F26" s="10">
        <v>1</v>
      </c>
      <c r="G26" s="7" t="s">
        <v>165</v>
      </c>
      <c r="H26" s="10">
        <v>1</v>
      </c>
      <c r="I26" s="43" t="b">
        <v>1</v>
      </c>
      <c r="J26" s="43" t="b">
        <v>1</v>
      </c>
      <c r="K26" t="s">
        <v>114</v>
      </c>
      <c r="L26" s="43" t="b">
        <v>1</v>
      </c>
      <c r="M26" s="43" t="b">
        <v>1</v>
      </c>
      <c r="N26" s="43" t="b">
        <v>1</v>
      </c>
      <c r="O26" t="s">
        <v>114</v>
      </c>
      <c r="P26" t="s">
        <v>138</v>
      </c>
      <c r="Q26" t="s">
        <v>114</v>
      </c>
      <c r="R26" t="s">
        <v>114</v>
      </c>
      <c r="S26" t="s">
        <v>114</v>
      </c>
      <c r="T26" t="s">
        <v>114</v>
      </c>
      <c r="U26" t="s">
        <v>114</v>
      </c>
      <c r="V26" t="s">
        <v>114</v>
      </c>
      <c r="W26" s="6">
        <v>43439</v>
      </c>
      <c r="X26" s="7" t="s">
        <v>114</v>
      </c>
      <c r="Y26" s="7"/>
      <c r="Z26" s="7" t="s">
        <v>1901</v>
      </c>
      <c r="AA26" s="7" t="s">
        <v>114</v>
      </c>
      <c r="AB26" s="7" t="s">
        <v>169</v>
      </c>
      <c r="AC26" s="10">
        <v>1</v>
      </c>
      <c r="AD26" s="3" t="s">
        <v>1323</v>
      </c>
      <c r="AE26" s="7" t="s">
        <v>160</v>
      </c>
      <c r="AF26" s="7"/>
      <c r="AG26" s="7" t="s">
        <v>114</v>
      </c>
      <c r="AH26" s="10">
        <v>1</v>
      </c>
      <c r="AI26" s="3" t="s">
        <v>74</v>
      </c>
      <c r="AJ26" t="s">
        <v>23</v>
      </c>
      <c r="AK26" t="s">
        <v>114</v>
      </c>
      <c r="AL26" s="43" t="b">
        <v>0</v>
      </c>
      <c r="AM26" s="3"/>
      <c r="AN26" s="3"/>
      <c r="AO26" s="43" t="b">
        <v>0</v>
      </c>
      <c r="AP26" s="3" t="b">
        <v>0</v>
      </c>
      <c r="AQ26" s="3">
        <f>VLOOKUP(Table2[[#This Row],[Job-no]],Table3[],26,FALSE)</f>
        <v>300</v>
      </c>
      <c r="AR26" t="str">
        <f t="shared" si="0"/>
        <v>NPI</v>
      </c>
      <c r="AS26" t="str">
        <f>VLOOKUP(AR26,Table1[],4,0)</f>
        <v>NPI</v>
      </c>
      <c r="AT26">
        <f>IF(BD26&gt;0,"Pattern",VLOOKUP(AR26,Table1[],5,0))</f>
        <v>0</v>
      </c>
      <c r="AU26" s="34">
        <f>IF(AT26="Pattern",WORKDAY(Table2[[#This Row],[Scheduled Ship Date]],-10),WORKDAY(Table2[[#This Row],[Scheduled Ship Date]],-4))</f>
        <v>43461</v>
      </c>
      <c r="AV26">
        <f>IF(Table2[[#This Row],[Extrusion cut double saw]]=TRUE,IF(O26="ToDo",IF(AT26="Pattern",Table2[[#This Row],[Total Sections]]*0.4,Table2[[#This Row],[Total Sections]]*0.12),0),IF(AT26="Pattern",Table2[[#This Row],[Total Sections]]*4,Table2[[#This Row],[Total Sections]]*1.2))</f>
        <v>0</v>
      </c>
      <c r="AW26" s="42"/>
      <c r="AX26" s="42">
        <f>IF(AT26="Pattern",Table2[[#This Row],[Scheduled Ship Date]]-2,Table2[[#This Row],[Scheduled Ship Date]]-3)</f>
        <v>43464</v>
      </c>
      <c r="AY26">
        <f>IF(Table2[[#This Row],[Pattern]]="Pattern",Table2[[#This Row],[Total Sections]]*4.82,Table2[[#This Row],[Total Sections]]*0.5)</f>
        <v>0.5</v>
      </c>
      <c r="AZ26" s="42"/>
      <c r="BA26" s="39">
        <f>((Table2[Total Sections]/Table2[Open Qty])-1)*Table2[Open Qty]*12.96</f>
        <v>0</v>
      </c>
      <c r="BB26" s="42"/>
      <c r="BC26" s="39" t="str">
        <f t="shared" si="1"/>
        <v>NPI-N16035-STSLF-B-3-BLK-1-SBS-MD(2)-BLK</v>
      </c>
      <c r="BD26" s="39">
        <f t="shared" si="2"/>
        <v>0</v>
      </c>
      <c r="BE26" s="39" t="b">
        <f>_xlfn.IFNA(VLOOKUP(Table2[[#This Row],[Job-no]],Table4[],9,FALSE),TRUE)</f>
        <v>1</v>
      </c>
      <c r="BF26" t="str">
        <f>VLOOKUP(AR26,Table1[],3,0)</f>
        <v>NPI</v>
      </c>
      <c r="BG26" s="39" t="b">
        <f>_xlfn.IFNA(VLOOKUP(Table2[[#This Row],[Job-no]],Table4[],14,FALSE),TRUE)</f>
        <v>1</v>
      </c>
      <c r="BH26" s="39" t="str">
        <f>_xlfn.IFNA(VLOOKUP(Table2[[#This Row],[Job-no]],Table4[],11,FALSE),"Done")</f>
        <v/>
      </c>
      <c r="BI26" s="39">
        <f>IF(Table2[[#This Row],[Pattern]]="Pattern",VLOOKUP(Table2[[#This Row],[Product Code]],'Routing data'!$A$2:$W$470,13,FALSE),VLOOKUP(Table2[[#This Row],[Product Code]],'Routing data'!$A$2:$W$470,3,FALSE))</f>
        <v>2</v>
      </c>
      <c r="BJ26" s="39">
        <f>IF(Table2[[#This Row],[Pattern]]="Pattern",VLOOKUP(Table2[[#This Row],[Product Code]],'Routing data'!$A$2:$W$470,14,FALSE),VLOOKUP(Table2[[#This Row],[Product Code]],'Routing data'!$A$2:$W$470,4,FALSE))</f>
        <v>3</v>
      </c>
      <c r="BK26" s="39">
        <f>VLOOKUP(Table2[[#This Row],[Product Code]],'Routing data'!A$4:W$524,16,FALSE)</f>
        <v>0</v>
      </c>
      <c r="BL26" s="42">
        <f>IF(Table2[[#This Row],[Milling Required]]=0,"x",IF(AT26="Pattern",B26-10,B26-4))</f>
        <v>43463</v>
      </c>
      <c r="BM26" s="42">
        <f>IF(Table2[[#This Row],[Punching Required]]=0,"x",IF(AT26="Pattern",B26-8,B26-2))</f>
        <v>43465</v>
      </c>
      <c r="BN26" s="42">
        <f t="shared" si="3"/>
        <v>43464</v>
      </c>
      <c r="BO26" s="39">
        <f>IF(Table2[[#This Row],[Milling]]="x","x",Table2[[#This Row],[Total Sections]]*2)</f>
        <v>2</v>
      </c>
      <c r="BP26" s="39">
        <f>IF(Table2[[#This Row],[Punching]]="x","x",Table2[Total Sections]*2)</f>
        <v>2</v>
      </c>
      <c r="BQ26" s="39">
        <f>IF(Table2[[#This Row],[Pattern]]="Pattern",Table2[Total Sections]*3,Table2[Total Sections]*1.5)</f>
        <v>1.5</v>
      </c>
      <c r="BR26" s="42"/>
      <c r="BS26" s="42">
        <f ca="1">TODAY()</f>
        <v>43467</v>
      </c>
      <c r="BT26" s="42"/>
      <c r="BU26" s="39"/>
      <c r="BV26" s="39" t="str">
        <f>_xlfn.IFNA(VLOOKUP(Table2[[#This Row],[Job-no]],Table4[],16,FALSE),"Ready")</f>
        <v>Ready</v>
      </c>
      <c r="BW26" s="39" t="str">
        <f>_xlfn.IFNA(VLOOKUP(Table2[[#This Row],[Job-no]],Table4[],21,FALSE),"Ready")</f>
        <v/>
      </c>
      <c r="BX26" s="39" t="b">
        <f>_xlfn.IFNA(VLOOKUP(Table2[[#This Row],[Job-no]],Table4[],10,FALSE),TRUE)</f>
        <v>1</v>
      </c>
      <c r="BY26" s="39" t="str">
        <f>_xlfn.IFNA(VLOOKUP(Table2[[#This Row],[Job-no]],Table4[],22,FALSE),"Ready")</f>
        <v/>
      </c>
      <c r="BZ26" s="120">
        <f t="shared" si="4"/>
        <v>43467</v>
      </c>
      <c r="CA26" s="120" t="str">
        <f ca="1">IF(OR(Table2[[#This Row],[Saw Date]]=TODAY(),Table2[[#This Row],[Saw Date]]=TODAY()+1), Table2[[#This Row],[Saw Date]],IF(Table2[[#This Row],[Extrusion cut double saw]],"Done",""))</f>
        <v>Done</v>
      </c>
      <c r="CB26" s="120" t="str">
        <f ca="1">IF(OR(Table2[[#This Row],[Lens Date]]=TODAY(),Table2[[#This Row],[Lens Date]]=TODAY()+1), Table2[[#This Row],[Lens Date]],IF(Table2[[#This Row],[MSLens]]="Done","Done",""))</f>
        <v/>
      </c>
      <c r="CC26" s="120" t="str">
        <f ca="1">IF(OR(Table2[[#This Row],[Milling Date]]=TODAY(),Table2[[#This Row],[Milling Date]]=TODAY()+1), Table2[[#This Row],[Milling Date]],IF(Table2[[#This Row],[CNC Holes]]="Ready","Done",""))</f>
        <v>Done</v>
      </c>
      <c r="CD26" s="120" t="str">
        <f ca="1">IF(OR(Table2[[#This Row],[Welding Date]]=TODAY(),Table2[[#This Row],[Welding Date]]=TODAY()+1), Table2[[#This Row],[Welding Date]],IF(Table2[[#This Row],[Welding Corners]]="Ready","Done",""))</f>
        <v/>
      </c>
      <c r="CE26" s="120">
        <f ca="1">IF(OR(Table2[[#This Row],[Puching Date]]=TODAY(),Table2[[#This Row],[Puching Date]]=TODAY()+1), Table2[[#This Row],[Puching Date]],IF(Table2[[#This Row],[Punch Holes]]="Ready","Done",""))</f>
        <v>43467</v>
      </c>
      <c r="CF26" s="120" t="str">
        <f ca="1">IF(OR(Table2[[#This Row],[Housing Date2]]=TODAY(),Table2[[#This Row],[Housing Date2]]=TODAY()+1),Table2[[#This Row],[Housing Date2]],IF(Table2[[#This Row],[Body Assembly]],"Done",""))</f>
        <v>Done</v>
      </c>
      <c r="CG26" s="120" t="str">
        <f>_xlfn.IFNA(VLOOKUP(Table2[[#This Row],[Job-no]],Table4[],7,FALSE),"Done")</f>
        <v>Machine Shop Started</v>
      </c>
    </row>
    <row r="27" spans="1:85" hidden="1" x14ac:dyDescent="0.25">
      <c r="A27" t="str">
        <f>_xlfn.CONCAT(Table2[[#This Row],[Order]],"-",Table2[[#This Row],[Line]])</f>
        <v>77271-1</v>
      </c>
      <c r="B27" s="59">
        <v>43467</v>
      </c>
      <c r="C27" s="57">
        <v>77271</v>
      </c>
      <c r="D27" s="58" t="s">
        <v>4173</v>
      </c>
      <c r="E27" s="57">
        <v>1</v>
      </c>
      <c r="F27" s="57">
        <v>1</v>
      </c>
      <c r="G27" s="58" t="s">
        <v>42</v>
      </c>
      <c r="H27" s="57">
        <v>1</v>
      </c>
      <c r="I27" s="43" t="b">
        <v>1</v>
      </c>
      <c r="J27" s="43" t="b">
        <v>1</v>
      </c>
      <c r="K27" t="s">
        <v>135</v>
      </c>
      <c r="L27" s="43" t="b">
        <v>1</v>
      </c>
      <c r="M27" s="43" t="b">
        <v>1</v>
      </c>
      <c r="N27" s="43" t="b">
        <v>1</v>
      </c>
      <c r="O27" t="s">
        <v>114</v>
      </c>
      <c r="P27" t="s">
        <v>138</v>
      </c>
      <c r="Q27" t="s">
        <v>114</v>
      </c>
      <c r="R27" t="s">
        <v>114</v>
      </c>
      <c r="S27" t="s">
        <v>114</v>
      </c>
      <c r="T27" t="s">
        <v>114</v>
      </c>
      <c r="U27" t="s">
        <v>114</v>
      </c>
      <c r="V27" t="s">
        <v>114</v>
      </c>
      <c r="W27" s="6">
        <v>43461</v>
      </c>
      <c r="X27" s="58" t="s">
        <v>151</v>
      </c>
      <c r="Y27" s="58" t="s">
        <v>5087</v>
      </c>
      <c r="Z27" s="58" t="s">
        <v>195</v>
      </c>
      <c r="AA27" s="58" t="s">
        <v>114</v>
      </c>
      <c r="AB27" s="58" t="s">
        <v>74</v>
      </c>
      <c r="AC27" s="57">
        <v>12</v>
      </c>
      <c r="AD27" s="3" t="s">
        <v>1320</v>
      </c>
      <c r="AE27" s="58" t="s">
        <v>4172</v>
      </c>
      <c r="AF27" s="59">
        <v>43446</v>
      </c>
      <c r="AG27" s="58" t="s">
        <v>114</v>
      </c>
      <c r="AH27" s="57">
        <v>1</v>
      </c>
      <c r="AI27" s="3" t="s">
        <v>74</v>
      </c>
      <c r="AJ27" t="s">
        <v>114</v>
      </c>
      <c r="AK27" t="s">
        <v>114</v>
      </c>
      <c r="AL27" s="43" t="b">
        <v>1</v>
      </c>
      <c r="AM27" s="55">
        <v>43462.4765412384</v>
      </c>
      <c r="AN27" s="3"/>
      <c r="AO27" s="43" t="b">
        <v>0</v>
      </c>
      <c r="AP27" s="3" t="b">
        <v>0</v>
      </c>
      <c r="AQ27" s="3">
        <f>VLOOKUP(Table2[[#This Row],[Job-no]],Table3[],26,FALSE)</f>
        <v>400</v>
      </c>
      <c r="AR27" t="str">
        <f t="shared" si="0"/>
        <v>SCWD</v>
      </c>
      <c r="AS27" t="str">
        <f>VLOOKUP(AR27,Table1[],4,0)</f>
        <v>wall</v>
      </c>
      <c r="AT27" t="str">
        <f>IF(BD27&gt;0,"Pattern",VLOOKUP(AR27,Table1[],5,0))</f>
        <v>Check for Kit</v>
      </c>
      <c r="AU27" s="34">
        <f>IF(AT27="Pattern",WORKDAY(Table2[[#This Row],[Scheduled Ship Date]],-10),WORKDAY(Table2[[#This Row],[Scheduled Ship Date]],-4))</f>
        <v>43461</v>
      </c>
      <c r="AV27">
        <f>IF(Table2[[#This Row],[Extrusion cut double saw]]=TRUE,IF(O27="ToDo",IF(AT27="Pattern",Table2[[#This Row],[Total Sections]]*0.4,Table2[[#This Row],[Total Sections]]*0.12),0),IF(AT27="Pattern",Table2[[#This Row],[Total Sections]]*4,Table2[[#This Row],[Total Sections]]*1.2))</f>
        <v>0</v>
      </c>
      <c r="AW27" s="42"/>
      <c r="AX27" s="42">
        <f>IF(AT27="Pattern",Table2[[#This Row],[Scheduled Ship Date]]-2,Table2[[#This Row],[Scheduled Ship Date]]-3)</f>
        <v>43464</v>
      </c>
      <c r="AY27">
        <f>IF(Table2[[#This Row],[Pattern]]="Pattern",Table2[[#This Row],[Total Sections]]*4.82,Table2[[#This Row],[Total Sections]]*0.5)</f>
        <v>0.5</v>
      </c>
      <c r="AZ27" s="42"/>
      <c r="BA27" s="39">
        <f>((Table2[Total Sections]/Table2[Open Qty])-1)*Table2[Open Qty]*12.96</f>
        <v>0</v>
      </c>
      <c r="BB27" s="39"/>
      <c r="BC27" s="39" t="str">
        <f t="shared" si="1"/>
        <v>SCWD-500-80-30-FL-4-W-UNV-DP-1</v>
      </c>
      <c r="BD27" s="39">
        <f t="shared" si="2"/>
        <v>0</v>
      </c>
      <c r="BE27" s="39" t="b">
        <f>_xlfn.IFNA(VLOOKUP(Table2[[#This Row],[Job-no]],Table4[],9,FALSE),TRUE)</f>
        <v>1</v>
      </c>
      <c r="BF27" t="str">
        <f>VLOOKUP(AR27,Table1[],3,0)</f>
        <v>SCULPT</v>
      </c>
      <c r="BG27" s="39" t="b">
        <f>_xlfn.IFNA(VLOOKUP(Table2[[#This Row],[Job-no]],Table4[],14,FALSE),TRUE)</f>
        <v>1</v>
      </c>
      <c r="BH27" s="39" t="str">
        <f>_xlfn.IFNA(VLOOKUP(Table2[[#This Row],[Job-no]],Table4[],11,FALSE),"Done")</f>
        <v>Done</v>
      </c>
      <c r="BI27" s="39">
        <f>IF(Table2[[#This Row],[Pattern]]="Pattern",VLOOKUP(Table2[[#This Row],[Product Code]],'Routing data'!$A$2:$W$470,13,FALSE),VLOOKUP(Table2[[#This Row],[Product Code]],'Routing data'!$A$2:$W$470,3,FALSE))</f>
        <v>2</v>
      </c>
      <c r="BJ27" s="39">
        <f>IF(Table2[[#This Row],[Pattern]]="Pattern",VLOOKUP(Table2[[#This Row],[Product Code]],'Routing data'!$A$2:$W$470,14,FALSE),VLOOKUP(Table2[[#This Row],[Product Code]],'Routing data'!$A$2:$W$470,4,FALSE))</f>
        <v>0</v>
      </c>
      <c r="BK27" s="39">
        <f>VLOOKUP(Table2[[#This Row],[Product Code]],'Routing data'!A$4:W$524,16,FALSE)</f>
        <v>0</v>
      </c>
      <c r="BL27" s="42">
        <f>IF(Table2[[#This Row],[Milling Required]]=0,"x",IF(AT27="Pattern",B27-10,B27-4))</f>
        <v>43463</v>
      </c>
      <c r="BM27" s="42" t="str">
        <f>IF(Table2[[#This Row],[Punching Required]]=0,"x",IF(AT27="Pattern",B27-8,B27-2))</f>
        <v>x</v>
      </c>
      <c r="BN27" s="42">
        <f t="shared" si="3"/>
        <v>43464</v>
      </c>
      <c r="BO27" s="39">
        <f>IF(Table2[[#This Row],[Milling]]="x","x",Table2[[#This Row],[Total Sections]]*2)</f>
        <v>2</v>
      </c>
      <c r="BP27" s="39" t="str">
        <f>IF(Table2[[#This Row],[Punching]]="x","x",Table2[Total Sections]*2)</f>
        <v>x</v>
      </c>
      <c r="BQ27" s="39">
        <f>IF(Table2[[#This Row],[Pattern]]="Pattern",Table2[Total Sections]*3,Table2[Total Sections]*1.5)</f>
        <v>1.5</v>
      </c>
      <c r="BR27" s="42"/>
      <c r="BS27" s="42"/>
      <c r="BT27" s="42"/>
      <c r="BU27" s="39"/>
      <c r="BV27" s="122" t="str">
        <f>_xlfn.IFNA(VLOOKUP(Table2[[#This Row],[Job-no]],Table4[],16,FALSE),"Ready")</f>
        <v>Ready</v>
      </c>
      <c r="BW27" s="122" t="str">
        <f>_xlfn.IFNA(VLOOKUP(Table2[[#This Row],[Job-no]],Table4[],21,FALSE),"Ready")</f>
        <v/>
      </c>
      <c r="BX27" s="39" t="b">
        <f>_xlfn.IFNA(VLOOKUP(Table2[[#This Row],[Job-no]],Table4[],10,FALSE),TRUE)</f>
        <v>1</v>
      </c>
      <c r="BY27" s="39" t="str">
        <f>_xlfn.IFNA(VLOOKUP(Table2[[#This Row],[Job-no]],Table4[],22,FALSE),"Ready")</f>
        <v/>
      </c>
      <c r="BZ27" s="120">
        <f t="shared" si="4"/>
        <v>43467</v>
      </c>
      <c r="CA27" s="120" t="str">
        <f ca="1">IF(OR(Table2[[#This Row],[Saw Date]]=TODAY(),Table2[[#This Row],[Saw Date]]=TODAY()+1), Table2[[#This Row],[Saw Date]],IF(Table2[[#This Row],[Extrusion cut double saw]],"Done",""))</f>
        <v>Done</v>
      </c>
      <c r="CB27" s="120" t="str">
        <f ca="1">IF(OR(Table2[[#This Row],[Lens Date]]=TODAY(),Table2[[#This Row],[Lens Date]]=TODAY()+1), Table2[[#This Row],[Lens Date]],IF(Table2[[#This Row],[MSLens]]="Done","Done",""))</f>
        <v>Done</v>
      </c>
      <c r="CC27" s="120" t="str">
        <f ca="1">IF(OR(Table2[[#This Row],[Milling Date]]=TODAY(),Table2[[#This Row],[Milling Date]]=TODAY()+1), Table2[[#This Row],[Milling Date]],IF(Table2[[#This Row],[CNC Holes]]="Ready","Done",""))</f>
        <v>Done</v>
      </c>
      <c r="CD27" s="120" t="str">
        <f ca="1">IF(OR(Table2[[#This Row],[Welding Date]]=TODAY(),Table2[[#This Row],[Welding Date]]=TODAY()+1), Table2[[#This Row],[Welding Date]],IF(Table2[[#This Row],[Welding Corners]]="Ready","Done",""))</f>
        <v/>
      </c>
      <c r="CE27" s="120" t="str">
        <f ca="1">IF(OR(Table2[[#This Row],[Puching Date]]=TODAY(),Table2[[#This Row],[Puching Date]]=TODAY()+1), Table2[[#This Row],[Puching Date]],IF(Table2[[#This Row],[Punch Holes]]="Ready","Done",""))</f>
        <v/>
      </c>
      <c r="CF27" s="120" t="str">
        <f ca="1">IF(OR(Table2[[#This Row],[Housing Date2]]=TODAY(),Table2[[#This Row],[Housing Date2]]=TODAY()+1),Table2[[#This Row],[Housing Date2]],IF(Table2[[#This Row],[Body Assembly]],"Done",""))</f>
        <v>Done</v>
      </c>
      <c r="CG27" s="120" t="str">
        <f>_xlfn.IFNA(VLOOKUP(Table2[[#This Row],[Job-no]],Table4[],7,FALSE),"Done")</f>
        <v>Scheduled/Released</v>
      </c>
    </row>
    <row r="28" spans="1:85" x14ac:dyDescent="0.25">
      <c r="A28" s="39" t="str">
        <f>_xlfn.CONCAT(Table2[[#This Row],[Order]],"-",Table2[[#This Row],[Line]])</f>
        <v>77581-1</v>
      </c>
      <c r="B28" s="1">
        <v>43467</v>
      </c>
      <c r="C28" s="10">
        <v>77581</v>
      </c>
      <c r="D28" s="7" t="s">
        <v>2758</v>
      </c>
      <c r="E28" s="10">
        <v>1</v>
      </c>
      <c r="F28" s="10">
        <v>1</v>
      </c>
      <c r="G28" s="7" t="s">
        <v>165</v>
      </c>
      <c r="H28" s="10">
        <v>1</v>
      </c>
      <c r="I28" s="43" t="b">
        <v>1</v>
      </c>
      <c r="J28" s="43" t="b">
        <v>0</v>
      </c>
      <c r="K28" t="s">
        <v>135</v>
      </c>
      <c r="L28" s="43" t="b">
        <v>1</v>
      </c>
      <c r="M28" s="43" t="b">
        <v>1</v>
      </c>
      <c r="N28" s="43" t="b">
        <v>1</v>
      </c>
      <c r="O28" t="s">
        <v>114</v>
      </c>
      <c r="P28" t="s">
        <v>23</v>
      </c>
      <c r="Q28" t="s">
        <v>114</v>
      </c>
      <c r="R28" t="s">
        <v>114</v>
      </c>
      <c r="S28" t="s">
        <v>114</v>
      </c>
      <c r="T28" t="s">
        <v>114</v>
      </c>
      <c r="U28" t="s">
        <v>114</v>
      </c>
      <c r="V28" t="s">
        <v>114</v>
      </c>
      <c r="W28" s="6">
        <v>43461</v>
      </c>
      <c r="X28" s="7" t="s">
        <v>114</v>
      </c>
      <c r="Y28" s="7"/>
      <c r="Z28" s="7" t="s">
        <v>3163</v>
      </c>
      <c r="AA28" s="7" t="s">
        <v>114</v>
      </c>
      <c r="AB28" s="7" t="s">
        <v>74</v>
      </c>
      <c r="AC28" s="10">
        <v>1</v>
      </c>
      <c r="AD28" s="3" t="s">
        <v>5967</v>
      </c>
      <c r="AE28" s="4" t="s">
        <v>5968</v>
      </c>
      <c r="AF28" s="7"/>
      <c r="AG28" s="7" t="s">
        <v>114</v>
      </c>
      <c r="AH28" s="10">
        <v>2</v>
      </c>
      <c r="AI28" s="3" t="s">
        <v>74</v>
      </c>
      <c r="AJ28" t="s">
        <v>114</v>
      </c>
      <c r="AK28" t="s">
        <v>114</v>
      </c>
      <c r="AL28" s="43" t="b">
        <v>0</v>
      </c>
      <c r="AM28" s="3"/>
      <c r="AN28" s="3"/>
      <c r="AO28" s="43" t="b">
        <v>0</v>
      </c>
      <c r="AP28" s="3" t="b">
        <v>0</v>
      </c>
      <c r="AQ28" s="3">
        <f>VLOOKUP(Table2[[#This Row],[Job-no]],Table3[],26,FALSE)</f>
        <v>980</v>
      </c>
      <c r="AR28" t="str">
        <f t="shared" si="0"/>
        <v>ZELED</v>
      </c>
      <c r="AS28" t="str">
        <f>VLOOKUP(AR28,Table1[],4,0)</f>
        <v>pendant</v>
      </c>
      <c r="AT28">
        <f>IF(BD28&gt;0,"Pattern",VLOOKUP(AR28,Table1[],5,0))</f>
        <v>0</v>
      </c>
      <c r="AU28" s="34">
        <f>IF(AT28="Pattern",WORKDAY(Table2[[#This Row],[Scheduled Ship Date]],-10),WORKDAY(Table2[[#This Row],[Scheduled Ship Date]],-4))</f>
        <v>43461</v>
      </c>
      <c r="AV28" s="39">
        <f>IF(Table2[[#This Row],[Extrusion cut double saw]]=TRUE,IF(O28="ToDo",IF(AT28="Pattern",Table2[[#This Row],[Total Sections]]*0.4,Table2[[#This Row],[Total Sections]]*0.12),0),IF(AT28="Pattern",Table2[[#This Row],[Total Sections]]*4,Table2[[#This Row],[Total Sections]]*1.2))</f>
        <v>0</v>
      </c>
      <c r="AW28" s="42"/>
      <c r="AX28" s="42">
        <f>IF(AT28="Pattern",Table2[[#This Row],[Scheduled Ship Date]]-2,Table2[[#This Row],[Scheduled Ship Date]]-3)</f>
        <v>43464</v>
      </c>
      <c r="AY28" s="39">
        <f>IF(Table2[[#This Row],[Pattern]]="Pattern",Table2[[#This Row],[Total Sections]]*4.82,Table2[[#This Row],[Total Sections]]*0.5)</f>
        <v>1</v>
      </c>
      <c r="AZ28" s="42"/>
      <c r="BA28" s="39">
        <f>((Table2[Total Sections]/Table2[Open Qty])-1)*Table2[Open Qty]*12.96</f>
        <v>12.96</v>
      </c>
      <c r="BB28" s="39"/>
      <c r="BC28" s="39" t="str">
        <f t="shared" si="1"/>
        <v>ZELED-SL 65/35-750-80-35-MSO-14' 0"-W-UNV-MD-1-CA(36)</v>
      </c>
      <c r="BD28" s="39">
        <f t="shared" si="2"/>
        <v>0</v>
      </c>
      <c r="BE28" s="39" t="b">
        <f>_xlfn.IFNA(VLOOKUP(Table2[[#This Row],[Job-no]],Table4[],9,FALSE),TRUE)</f>
        <v>1</v>
      </c>
      <c r="BF28" s="39"/>
      <c r="BG28" s="39" t="b">
        <f>_xlfn.IFNA(VLOOKUP(Table2[[#This Row],[Job-no]],Table4[],14,FALSE),TRUE)</f>
        <v>1</v>
      </c>
      <c r="BH28" s="39" t="str">
        <f>_xlfn.IFNA(VLOOKUP(Table2[[#This Row],[Job-no]],Table4[],11,FALSE),"Done")</f>
        <v>Done</v>
      </c>
      <c r="BI28" s="39">
        <f>IF(Table2[[#This Row],[Pattern]]="Pattern",VLOOKUP(Table2[[#This Row],[Product Code]],'Routing data'!$A$2:$W$470,13,FALSE),VLOOKUP(Table2[[#This Row],[Product Code]],'Routing data'!$A$2:$W$470,3,FALSE))</f>
        <v>2</v>
      </c>
      <c r="BJ28" s="39">
        <f>IF(Table2[[#This Row],[Pattern]]="Pattern",VLOOKUP(Table2[[#This Row],[Product Code]],'Routing data'!$A$2:$W$470,14,FALSE),VLOOKUP(Table2[[#This Row],[Product Code]],'Routing data'!$A$2:$W$470,4,FALSE))</f>
        <v>0</v>
      </c>
      <c r="BK28" s="39">
        <f>VLOOKUP(Table2[[#This Row],[Product Code]],'Routing data'!A$4:W$524,16,FALSE)</f>
        <v>0</v>
      </c>
      <c r="BL28" s="42">
        <f>IF(Table2[[#This Row],[Milling Required]]=0,"x",IF(AT28="Pattern",B28-10,B28-4))</f>
        <v>43463</v>
      </c>
      <c r="BM28" s="39"/>
      <c r="BN28" s="42">
        <f t="shared" si="3"/>
        <v>43464</v>
      </c>
      <c r="BO28" s="39">
        <f>IF(Table2[[#This Row],[Milling]]="x","x",Table2[[#This Row],[Total Sections]]*2)</f>
        <v>4</v>
      </c>
      <c r="BP28" s="39">
        <f>IF(Table2[[#This Row],[Punching]]="x","x",Table2[Total Sections]*2)</f>
        <v>4</v>
      </c>
      <c r="BQ28" s="39">
        <f>IF(Table2[[#This Row],[Pattern]]="Pattern",Table2[Total Sections]*3,Table2[Total Sections]*1.5)</f>
        <v>3</v>
      </c>
      <c r="BR28" s="42">
        <f ca="1">TODAY()+1</f>
        <v>43468</v>
      </c>
      <c r="BS28" s="39"/>
      <c r="BT28" s="42">
        <f ca="1">TODAY()</f>
        <v>43467</v>
      </c>
      <c r="BU28" s="39"/>
      <c r="BV28" s="39" t="str">
        <f>_xlfn.IFNA(VLOOKUP(Table2[[#This Row],[Job-no]],Table4[],16,FALSE),"Ready")</f>
        <v>ToDo</v>
      </c>
      <c r="BW28" s="39" t="str">
        <f>_xlfn.IFNA(VLOOKUP(Table2[[#This Row],[Job-no]],Table4[],21,FALSE),"Ready")</f>
        <v/>
      </c>
      <c r="BX28" s="39" t="b">
        <f>_xlfn.IFNA(VLOOKUP(Table2[[#This Row],[Job-no]],Table4[],10,FALSE),TRUE)</f>
        <v>0</v>
      </c>
      <c r="BY28" s="39" t="str">
        <f>_xlfn.IFNA(VLOOKUP(Table2[[#This Row],[Job-no]],Table4[],22,FALSE),"Ready")</f>
        <v/>
      </c>
      <c r="BZ28" s="120">
        <f t="shared" si="4"/>
        <v>43467</v>
      </c>
      <c r="CA28" s="120" t="str">
        <f ca="1">IF(OR(Table2[[#This Row],[Saw Date]]=TODAY(),Table2[[#This Row],[Saw Date]]=TODAY()+1), Table2[[#This Row],[Saw Date]],IF(Table2[[#This Row],[Extrusion cut double saw]],"Done",""))</f>
        <v>Done</v>
      </c>
      <c r="CB28" s="120" t="str">
        <f ca="1">IF(OR(Table2[[#This Row],[Lens Date]]=TODAY(),Table2[[#This Row],[Lens Date]]=TODAY()+1), Table2[[#This Row],[Lens Date]],IF(Table2[[#This Row],[MSLens]]="Done","Done",""))</f>
        <v>Done</v>
      </c>
      <c r="CC28" s="120">
        <f ca="1">IF(OR(Table2[[#This Row],[Milling Date]]=TODAY(),Table2[[#This Row],[Milling Date]]=TODAY()+1), Table2[[#This Row],[Milling Date]],IF(Table2[[#This Row],[CNC Holes]]="Ready","Done",""))</f>
        <v>43468</v>
      </c>
      <c r="CD28" s="120" t="str">
        <f ca="1">IF(OR(Table2[[#This Row],[Welding Date]]=TODAY(),Table2[[#This Row],[Welding Date]]=TODAY()+1), Table2[[#This Row],[Welding Date]],IF(Table2[[#This Row],[Welding Corners]]="Ready","Done",""))</f>
        <v/>
      </c>
      <c r="CE28" s="120" t="str">
        <f ca="1">IF(OR(Table2[[#This Row],[Puching Date]]=TODAY(),Table2[[#This Row],[Puching Date]]=TODAY()+1), Table2[[#This Row],[Puching Date]],IF(Table2[[#This Row],[Punch Holes]]="Ready","Done",""))</f>
        <v/>
      </c>
      <c r="CF28" s="120">
        <f ca="1">IF(OR(Table2[[#This Row],[Housing Date2]]=TODAY(),Table2[[#This Row],[Housing Date2]]=TODAY()+1),Table2[[#This Row],[Housing Date2]],IF(Table2[[#This Row],[Body Assembly]],"Done",""))</f>
        <v>43467</v>
      </c>
      <c r="CG28" s="120" t="str">
        <f>_xlfn.IFNA(VLOOKUP(Table2[[#This Row],[Job-no]],Table4[],7,FALSE),"Done")</f>
        <v>Machine Shop Started</v>
      </c>
    </row>
    <row r="29" spans="1:85" hidden="1" x14ac:dyDescent="0.25">
      <c r="A29" s="39" t="str">
        <f>_xlfn.CONCAT(Table2[[#This Row],[Order]],"-",Table2[[#This Row],[Line]])</f>
        <v>78114-1</v>
      </c>
      <c r="B29" s="1">
        <v>43467</v>
      </c>
      <c r="C29" s="10">
        <v>78114</v>
      </c>
      <c r="D29" s="7" t="s">
        <v>4266</v>
      </c>
      <c r="E29" s="10">
        <v>1</v>
      </c>
      <c r="F29" s="10">
        <v>1</v>
      </c>
      <c r="G29" s="7" t="s">
        <v>165</v>
      </c>
      <c r="H29" s="10">
        <v>1</v>
      </c>
      <c r="I29" s="43" t="b">
        <v>1</v>
      </c>
      <c r="J29" s="43" t="b">
        <v>0</v>
      </c>
      <c r="K29" t="s">
        <v>135</v>
      </c>
      <c r="L29" s="43" t="b">
        <v>1</v>
      </c>
      <c r="M29" s="43" t="b">
        <v>1</v>
      </c>
      <c r="N29" s="43" t="b">
        <v>1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t="s">
        <v>114</v>
      </c>
      <c r="V29" t="s">
        <v>114</v>
      </c>
      <c r="W29" s="6">
        <v>43461</v>
      </c>
      <c r="X29" s="7" t="s">
        <v>114</v>
      </c>
      <c r="Y29" s="7"/>
      <c r="Z29" s="7" t="s">
        <v>195</v>
      </c>
      <c r="AA29" s="7" t="s">
        <v>114</v>
      </c>
      <c r="AB29" s="7" t="s">
        <v>2562</v>
      </c>
      <c r="AC29" s="10">
        <v>12</v>
      </c>
      <c r="AD29" s="3" t="s">
        <v>1328</v>
      </c>
      <c r="AE29" s="7" t="s">
        <v>4265</v>
      </c>
      <c r="AF29" s="7"/>
      <c r="AG29" s="7" t="s">
        <v>114</v>
      </c>
      <c r="AH29" s="10">
        <v>1</v>
      </c>
      <c r="AI29" s="3" t="s">
        <v>180</v>
      </c>
      <c r="AJ29" t="s">
        <v>114</v>
      </c>
      <c r="AK29" t="s">
        <v>114</v>
      </c>
      <c r="AL29" s="43" t="b">
        <v>0</v>
      </c>
      <c r="AM29" s="3"/>
      <c r="AN29" s="3"/>
      <c r="AO29" s="43" t="b">
        <v>0</v>
      </c>
      <c r="AP29" s="3" t="b">
        <v>0</v>
      </c>
      <c r="AQ29" s="129">
        <f>VLOOKUP(Table2[[#This Row],[Job-no]],Table3[],26,FALSE)</f>
        <v>350</v>
      </c>
      <c r="AR29" t="str">
        <f t="shared" si="0"/>
        <v>SCD</v>
      </c>
      <c r="AS29" t="str">
        <f>VLOOKUP(AR29,Table1[],4,0)</f>
        <v>pendant</v>
      </c>
      <c r="AT29" t="str">
        <f>IF(BD29&gt;0,"Pattern",VLOOKUP(AR29,Table1[],5,0))</f>
        <v>Check for Kit</v>
      </c>
      <c r="AU29" s="34">
        <f>IF(AT29="Pattern",WORKDAY(Table2[[#This Row],[Scheduled Ship Date]],-10),WORKDAY(Table2[[#This Row],[Scheduled Ship Date]],-4))</f>
        <v>43461</v>
      </c>
      <c r="AV29" s="39">
        <f>IF(Table2[[#This Row],[Extrusion cut double saw]]=TRUE,IF(O29="ToDo",IF(AT29="Pattern",Table2[[#This Row],[Total Sections]]*0.4,Table2[[#This Row],[Total Sections]]*0.12),0),IF(AT29="Pattern",Table2[[#This Row],[Total Sections]]*4,Table2[[#This Row],[Total Sections]]*1.2))</f>
        <v>0</v>
      </c>
      <c r="AX29" s="42">
        <f>IF(AT29="Pattern",Table2[[#This Row],[Scheduled Ship Date]]-2,Table2[[#This Row],[Scheduled Ship Date]]-3)</f>
        <v>43464</v>
      </c>
      <c r="AY29" s="39">
        <f>IF(Table2[[#This Row],[Pattern]]="Pattern",Table2[[#This Row],[Total Sections]]*4.82,Table2[[#This Row],[Total Sections]]*0.5)</f>
        <v>0.5</v>
      </c>
      <c r="AZ29" s="39"/>
      <c r="BA29" s="39">
        <f>((Table2[Total Sections]/Table2[Open Qty])-1)*Table2[Open Qty]*12.96</f>
        <v>0</v>
      </c>
      <c r="BB29" s="39"/>
      <c r="BC29" s="39" t="str">
        <f t="shared" si="1"/>
        <v>SCD-500-80-35-FL-4-W-UNV-DP-1-CA(36")</v>
      </c>
      <c r="BD29" s="39">
        <f t="shared" si="2"/>
        <v>0</v>
      </c>
      <c r="BE29" s="39" t="b">
        <f>_xlfn.IFNA(VLOOKUP(Table2[[#This Row],[Job-no]],Table4[],9,FALSE),TRUE)</f>
        <v>1</v>
      </c>
      <c r="BF29" s="39"/>
      <c r="BG29" s="39" t="b">
        <f>_xlfn.IFNA(VLOOKUP(Table2[[#This Row],[Job-no]],Table4[],14,FALSE),TRUE)</f>
        <v>1</v>
      </c>
      <c r="BH29" s="39" t="str">
        <f>_xlfn.IFNA(VLOOKUP(Table2[[#This Row],[Job-no]],Table4[],11,FALSE),"Done")</f>
        <v>Done</v>
      </c>
      <c r="BI29" s="39">
        <f>IF(Table2[[#This Row],[Pattern]]="Pattern",VLOOKUP(Table2[[#This Row],[Product Code]],'Routing data'!$A$2:$W$470,13,FALSE),VLOOKUP(Table2[[#This Row],[Product Code]],'Routing data'!$A$2:$W$470,3,FALSE))</f>
        <v>2</v>
      </c>
      <c r="BJ29" s="39">
        <f>IF(Table2[[#This Row],[Pattern]]="Pattern",VLOOKUP(Table2[[#This Row],[Product Code]],'Routing data'!$A$2:$W$470,14,FALSE),VLOOKUP(Table2[[#This Row],[Product Code]],'Routing data'!$A$2:$W$470,4,FALSE))</f>
        <v>0</v>
      </c>
      <c r="BK29" s="39">
        <f>VLOOKUP(Table2[[#This Row],[Product Code]],'Routing data'!A$4:W$524,16,FALSE)</f>
        <v>5</v>
      </c>
      <c r="BL29" s="42">
        <f>IF(Table2[[#This Row],[Milling Required]]=0,"x",IF(AT29="Pattern",B29-10,B29-4))</f>
        <v>43463</v>
      </c>
      <c r="BM29" s="39"/>
      <c r="BN29" s="42">
        <f t="shared" si="3"/>
        <v>43464</v>
      </c>
      <c r="BO29" s="39">
        <f>IF(Table2[[#This Row],[Milling]]="x","x",Table2[[#This Row],[Total Sections]]*2)</f>
        <v>2</v>
      </c>
      <c r="BP29" s="39">
        <f>IF(Table2[[#This Row],[Punching]]="x","x",Table2[Total Sections]*2)</f>
        <v>2</v>
      </c>
      <c r="BQ29" s="39">
        <f>IF(Table2[[#This Row],[Pattern]]="Pattern",Table2[Total Sections]*3,Table2[Total Sections]*1.5)</f>
        <v>1.5</v>
      </c>
      <c r="BR29" s="42"/>
      <c r="BS29" s="39"/>
      <c r="BT29" s="42">
        <f ca="1">TODAY()</f>
        <v>43467</v>
      </c>
      <c r="BU29" s="39"/>
      <c r="BV29" s="39" t="str">
        <f>_xlfn.IFNA(VLOOKUP(Table2[[#This Row],[Job-no]],Table4[],16,FALSE),"Ready")</f>
        <v>Ready</v>
      </c>
      <c r="BW29" s="39" t="str">
        <f>_xlfn.IFNA(VLOOKUP(Table2[[#This Row],[Job-no]],Table4[],21,FALSE),"Ready")</f>
        <v/>
      </c>
      <c r="BX29" s="39" t="b">
        <f>_xlfn.IFNA(VLOOKUP(Table2[[#This Row],[Job-no]],Table4[],10,FALSE),TRUE)</f>
        <v>1</v>
      </c>
      <c r="BY29" s="39" t="str">
        <f>_xlfn.IFNA(VLOOKUP(Table2[[#This Row],[Job-no]],Table4[],22,FALSE),"Ready")</f>
        <v/>
      </c>
      <c r="BZ29" s="120">
        <f t="shared" si="4"/>
        <v>43467</v>
      </c>
      <c r="CA29" s="120" t="str">
        <f ca="1">IF(OR(Table2[[#This Row],[Saw Date]]=TODAY(),Table2[[#This Row],[Saw Date]]=TODAY()+1), Table2[[#This Row],[Saw Date]],IF(Table2[[#This Row],[Extrusion cut double saw]],"Done",""))</f>
        <v>Done</v>
      </c>
      <c r="CB29" s="120" t="str">
        <f ca="1">IF(OR(Table2[[#This Row],[Lens Date]]=TODAY(),Table2[[#This Row],[Lens Date]]=TODAY()+1), Table2[[#This Row],[Lens Date]],IF(Table2[[#This Row],[MSLens]]="Done","Done",""))</f>
        <v>Done</v>
      </c>
      <c r="CC29" s="120" t="str">
        <f ca="1">IF(OR(Table2[[#This Row],[Milling Date]]=TODAY(),Table2[[#This Row],[Milling Date]]=TODAY()+1), Table2[[#This Row],[Milling Date]],IF(Table2[[#This Row],[CNC Holes]]="Ready","Done",""))</f>
        <v/>
      </c>
      <c r="CD29" s="120" t="str">
        <f ca="1">IF(OR(Table2[[#This Row],[Welding Date]]=TODAY(),Table2[[#This Row],[Welding Date]]=TODAY()+1), Table2[[#This Row],[Welding Date]],IF(Table2[[#This Row],[Welding Corners]]="Ready","Done",""))</f>
        <v/>
      </c>
      <c r="CE29" s="120" t="str">
        <f ca="1">IF(OR(Table2[[#This Row],[Puching Date]]=TODAY(),Table2[[#This Row],[Puching Date]]=TODAY()+1), Table2[[#This Row],[Puching Date]],IF(Table2[[#This Row],[Punch Holes]]="Ready","Done",""))</f>
        <v/>
      </c>
      <c r="CF29" s="120">
        <f ca="1">IF(OR(Table2[[#This Row],[Housing Date2]]=TODAY(),Table2[[#This Row],[Housing Date2]]=TODAY()+1),Table2[[#This Row],[Housing Date2]],IF(Table2[[#This Row],[Body Assembly]],"Done",""))</f>
        <v>43467</v>
      </c>
      <c r="CG29" s="120" t="str">
        <f>_xlfn.IFNA(VLOOKUP(Table2[[#This Row],[Job-no]],Table4[],7,FALSE),"Done")</f>
        <v>Machine Shop Finished</v>
      </c>
    </row>
    <row r="30" spans="1:85" x14ac:dyDescent="0.25">
      <c r="A30" s="39" t="str">
        <f>_xlfn.CONCAT(Table2[[#This Row],[Order]],"-",Table2[[#This Row],[Line]])</f>
        <v>74294-10</v>
      </c>
      <c r="B30" s="1">
        <v>43473</v>
      </c>
      <c r="C30" s="10">
        <v>74294</v>
      </c>
      <c r="D30" s="7" t="s">
        <v>1413</v>
      </c>
      <c r="E30" s="10">
        <v>10</v>
      </c>
      <c r="F30" s="10">
        <v>1</v>
      </c>
      <c r="G30" s="7" t="s">
        <v>165</v>
      </c>
      <c r="H30" s="10">
        <v>1</v>
      </c>
      <c r="I30" s="43" t="b">
        <v>1</v>
      </c>
      <c r="J30" s="43" t="b">
        <v>0</v>
      </c>
      <c r="K30" t="s">
        <v>114</v>
      </c>
      <c r="L30" s="43" t="b">
        <v>0</v>
      </c>
      <c r="M30" s="43" t="b">
        <v>1</v>
      </c>
      <c r="N30" s="43" t="b">
        <v>0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t="s">
        <v>114</v>
      </c>
      <c r="V30" t="s">
        <v>114</v>
      </c>
      <c r="W30" s="5">
        <v>43468</v>
      </c>
      <c r="X30" s="7" t="s">
        <v>151</v>
      </c>
      <c r="Y30" s="7"/>
      <c r="Z30" s="7" t="s">
        <v>3992</v>
      </c>
      <c r="AA30" s="7" t="s">
        <v>117</v>
      </c>
      <c r="AB30" s="7" t="s">
        <v>74</v>
      </c>
      <c r="AC30" s="10">
        <v>1</v>
      </c>
      <c r="AD30" s="3" t="s">
        <v>5967</v>
      </c>
      <c r="AE30" s="4" t="s">
        <v>5968</v>
      </c>
      <c r="AF30" s="7"/>
      <c r="AG30" s="7" t="s">
        <v>114</v>
      </c>
      <c r="AH30" s="10">
        <v>2</v>
      </c>
      <c r="AI30" s="3" t="s">
        <v>74</v>
      </c>
      <c r="AJ30" t="s">
        <v>114</v>
      </c>
      <c r="AK30" t="s">
        <v>114</v>
      </c>
      <c r="AL30" s="43" t="b">
        <v>0</v>
      </c>
      <c r="AM30" s="3"/>
      <c r="AN30" s="3"/>
      <c r="AO30" s="43" t="b">
        <v>0</v>
      </c>
      <c r="AP30" s="3" t="b">
        <v>1</v>
      </c>
      <c r="AQ30" s="3">
        <f>VLOOKUP(Table2[[#This Row],[Job-no]],Table3[],26,FALSE)</f>
        <v>600</v>
      </c>
      <c r="AR30" t="str">
        <f t="shared" si="0"/>
        <v>SCRPAT</v>
      </c>
      <c r="AS30" t="str">
        <f>VLOOKUP(AR30,Table1[],4,0)</f>
        <v>recessed</v>
      </c>
      <c r="AT30" t="str">
        <f>IF(BD30&gt;0,"Pattern",VLOOKUP(AR30,Table1[],5,0))</f>
        <v>Pattern</v>
      </c>
      <c r="AU30" s="34">
        <f>IF(AT30="Pattern",WORKDAY(Table2[[#This Row],[Scheduled Ship Date]],-10),WORKDAY(Table2[[#This Row],[Scheduled Ship Date]],-4))</f>
        <v>43459</v>
      </c>
      <c r="AV30" s="39">
        <f>IF(Table2[[#This Row],[Extrusion cut double saw]]=TRUE,IF(O30="ToDo",IF(AT30="Pattern",Table2[[#This Row],[Total Sections]]*0.4,Table2[[#This Row],[Total Sections]]*0.12),0),IF(AT30="Pattern",Table2[[#This Row],[Total Sections]]*4,Table2[[#This Row],[Total Sections]]*1.2))</f>
        <v>8</v>
      </c>
      <c r="AW30" s="42">
        <f t="shared" ref="AW30:AW40" ca="1" si="8">TODAY()+1</f>
        <v>43468</v>
      </c>
      <c r="AX30" s="42">
        <f>IF(AT30="Pattern",Table2[[#This Row],[Scheduled Ship Date]]-2,Table2[[#This Row],[Scheduled Ship Date]]-3)</f>
        <v>43471</v>
      </c>
      <c r="AY30" s="39">
        <f>IF(Table2[[#This Row],[Pattern]]="Pattern",Table2[[#This Row],[Total Sections]]*4.82,Table2[[#This Row],[Total Sections]]*0.5)</f>
        <v>9.64</v>
      </c>
      <c r="AZ30" s="42">
        <f t="shared" ref="AZ30:AZ40" ca="1" si="9">TODAY()+1</f>
        <v>43468</v>
      </c>
      <c r="BA30" s="39">
        <f>((Table2[Total Sections]/Table2[Open Qty])-1)*Table2[Open Qty]*12.96</f>
        <v>12.96</v>
      </c>
      <c r="BB30" s="39"/>
      <c r="BC30" s="39" t="str">
        <f t="shared" si="1"/>
        <v>SCRPAT-OPR-90(3)-500-80-40-FL-9' 5 7/8"-NL-W-UNV-DP-1-DF</v>
      </c>
      <c r="BD30" s="39">
        <f t="shared" si="2"/>
        <v>0</v>
      </c>
      <c r="BE30" s="39" t="b">
        <f>_xlfn.IFNA(VLOOKUP(Table2[[#This Row],[Job-no]],Table4[],9,FALSE),TRUE)</f>
        <v>1</v>
      </c>
      <c r="BF30" s="39"/>
      <c r="BG30" s="39" t="b">
        <f>_xlfn.IFNA(VLOOKUP(Table2[[#This Row],[Job-no]],Table4[],14,FALSE),TRUE)</f>
        <v>0</v>
      </c>
      <c r="BH30" s="39" t="str">
        <f>_xlfn.IFNA(VLOOKUP(Table2[[#This Row],[Job-no]],Table4[],11,FALSE),"Done")</f>
        <v/>
      </c>
      <c r="BI30" s="39">
        <f>IF(Table2[[#This Row],[Pattern]]="Pattern",VLOOKUP(Table2[[#This Row],[Product Code]],'Routing data'!$A$2:$W$470,13,FALSE),VLOOKUP(Table2[[#This Row],[Product Code]],'Routing data'!$A$2:$W$470,3,FALSE))</f>
        <v>2</v>
      </c>
      <c r="BJ30" s="39">
        <f>IF(Table2[[#This Row],[Pattern]]="Pattern",VLOOKUP(Table2[[#This Row],[Product Code]],'Routing data'!$A$2:$W$470,14,FALSE),VLOOKUP(Table2[[#This Row],[Product Code]],'Routing data'!$A$2:$W$470,4,FALSE))</f>
        <v>0</v>
      </c>
      <c r="BK30" s="39">
        <f>VLOOKUP(Table2[[#This Row],[Product Code]],'Routing data'!A$4:W$524,16,FALSE)</f>
        <v>5</v>
      </c>
      <c r="BL30" s="42">
        <f>IF(Table2[[#This Row],[Milling Required]]=0,"x",IF(AT30="Pattern",B30-10,B30-4))</f>
        <v>43463</v>
      </c>
      <c r="BM30" s="39"/>
      <c r="BN30" s="42">
        <f t="shared" si="3"/>
        <v>43471</v>
      </c>
      <c r="BO30" s="39">
        <f>IF(Table2[[#This Row],[Milling]]="x","x",Table2[[#This Row],[Total Sections]]*2)</f>
        <v>4</v>
      </c>
      <c r="BP30" s="39">
        <f>IF(Table2[[#This Row],[Punching]]="x","x",Table2[Total Sections]*2)</f>
        <v>4</v>
      </c>
      <c r="BQ30" s="39">
        <f>IF(Table2[[#This Row],[Pattern]]="Pattern",Table2[Total Sections]*3,Table2[Total Sections]*1.5)</f>
        <v>6</v>
      </c>
      <c r="BR30" s="42">
        <f t="shared" ref="BR30:BR40" ca="1" si="10">TODAY()+1</f>
        <v>43468</v>
      </c>
      <c r="BS30" s="39"/>
      <c r="BT30" s="39"/>
      <c r="BU30" s="39"/>
      <c r="BV30" s="39" t="str">
        <f>_xlfn.IFNA(VLOOKUP(Table2[[#This Row],[Job-no]],Table4[],16,FALSE),"Ready")</f>
        <v/>
      </c>
      <c r="BW30" s="39" t="str">
        <f>_xlfn.IFNA(VLOOKUP(Table2[[#This Row],[Job-no]],Table4[],21,FALSE),"Ready")</f>
        <v/>
      </c>
      <c r="BX30" s="39" t="b">
        <f>_xlfn.IFNA(VLOOKUP(Table2[[#This Row],[Job-no]],Table4[],10,FALSE),TRUE)</f>
        <v>0</v>
      </c>
      <c r="BY30" s="39" t="str">
        <f>_xlfn.IFNA(VLOOKUP(Table2[[#This Row],[Job-no]],Table4[],22,FALSE),"Ready")</f>
        <v/>
      </c>
      <c r="BZ30" s="120">
        <f t="shared" si="4"/>
        <v>43473</v>
      </c>
      <c r="CA30" s="120">
        <f ca="1">IF(OR(Table2[[#This Row],[Saw Date]]=TODAY(),Table2[[#This Row],[Saw Date]]=TODAY()+1), Table2[[#This Row],[Saw Date]],IF(Table2[[#This Row],[Extrusion cut double saw]],"Done",""))</f>
        <v>43468</v>
      </c>
      <c r="CB30" s="120">
        <f ca="1">IF(OR(Table2[[#This Row],[Lens Date]]=TODAY(),Table2[[#This Row],[Lens Date]]=TODAY()+1), Table2[[#This Row],[Lens Date]],IF(Table2[[#This Row],[MSLens]]="Done","Done",""))</f>
        <v>43468</v>
      </c>
      <c r="CC30" s="120">
        <f ca="1">IF(OR(Table2[[#This Row],[Milling Date]]=TODAY(),Table2[[#This Row],[Milling Date]]=TODAY()+1), Table2[[#This Row],[Milling Date]],IF(Table2[[#This Row],[CNC Holes]]="Ready","Done",""))</f>
        <v>43468</v>
      </c>
      <c r="CD30" s="120" t="str">
        <f ca="1">IF(OR(Table2[[#This Row],[Welding Date]]=TODAY(),Table2[[#This Row],[Welding Date]]=TODAY()+1), Table2[[#This Row],[Welding Date]],IF(Table2[[#This Row],[Welding Corners]]="Ready","Done",""))</f>
        <v/>
      </c>
      <c r="CE30" s="120" t="str">
        <f ca="1">IF(OR(Table2[[#This Row],[Puching Date]]=TODAY(),Table2[[#This Row],[Puching Date]]=TODAY()+1), Table2[[#This Row],[Puching Date]],IF(Table2[[#This Row],[Punch Holes]]="Ready","Done",""))</f>
        <v/>
      </c>
      <c r="CF30" s="120" t="str">
        <f ca="1">IF(OR(Table2[[#This Row],[Housing Date2]]=TODAY(),Table2[[#This Row],[Housing Date2]]=TODAY()+1),Table2[[#This Row],[Housing Date2]],IF(Table2[[#This Row],[Body Assembly]],"Done",""))</f>
        <v/>
      </c>
      <c r="CG30" s="120" t="str">
        <f>_xlfn.IFNA(VLOOKUP(Table2[[#This Row],[Job-no]],Table4[],7,FALSE),"Done")</f>
        <v>Machine Shop Started</v>
      </c>
    </row>
    <row r="31" spans="1:85" x14ac:dyDescent="0.25">
      <c r="A31" s="39" t="str">
        <f>_xlfn.CONCAT(Table2[[#This Row],[Order]],"-",Table2[[#This Row],[Line]])</f>
        <v>74294-11</v>
      </c>
      <c r="B31" s="1">
        <v>43473</v>
      </c>
      <c r="C31" s="10">
        <v>74294</v>
      </c>
      <c r="D31" s="7" t="s">
        <v>1415</v>
      </c>
      <c r="E31" s="10">
        <v>11</v>
      </c>
      <c r="F31" s="10">
        <v>1</v>
      </c>
      <c r="G31" s="7" t="s">
        <v>165</v>
      </c>
      <c r="H31" s="10">
        <v>1</v>
      </c>
      <c r="I31" s="43" t="b">
        <v>1</v>
      </c>
      <c r="J31" s="43" t="b">
        <v>0</v>
      </c>
      <c r="K31" t="s">
        <v>114</v>
      </c>
      <c r="L31" s="43" t="b">
        <v>0</v>
      </c>
      <c r="M31" s="43" t="b">
        <v>1</v>
      </c>
      <c r="N31" s="43" t="b">
        <v>0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t="s">
        <v>114</v>
      </c>
      <c r="V31" t="s">
        <v>114</v>
      </c>
      <c r="W31" s="5">
        <v>43468</v>
      </c>
      <c r="X31" s="7" t="s">
        <v>151</v>
      </c>
      <c r="Y31" s="7"/>
      <c r="Z31" s="7" t="s">
        <v>3993</v>
      </c>
      <c r="AA31" s="7" t="s">
        <v>114</v>
      </c>
      <c r="AB31" s="7" t="s">
        <v>74</v>
      </c>
      <c r="AC31" s="10">
        <v>1</v>
      </c>
      <c r="AD31" s="3" t="s">
        <v>5967</v>
      </c>
      <c r="AE31" s="4" t="s">
        <v>5968</v>
      </c>
      <c r="AF31" s="7"/>
      <c r="AG31" s="7" t="s">
        <v>114</v>
      </c>
      <c r="AH31" s="10">
        <v>13</v>
      </c>
      <c r="AI31" s="3" t="s">
        <v>74</v>
      </c>
      <c r="AJ31" t="s">
        <v>114</v>
      </c>
      <c r="AK31" t="s">
        <v>114</v>
      </c>
      <c r="AL31" s="43" t="b">
        <v>0</v>
      </c>
      <c r="AM31" s="3"/>
      <c r="AN31" s="3"/>
      <c r="AO31" s="43" t="b">
        <v>0</v>
      </c>
      <c r="AP31" s="3" t="b">
        <v>0</v>
      </c>
      <c r="AQ31" s="3">
        <f>VLOOKUP(Table2[[#This Row],[Job-no]],Table3[],26,FALSE)</f>
        <v>5320</v>
      </c>
      <c r="AR31" t="str">
        <f t="shared" si="0"/>
        <v>SCRPAT</v>
      </c>
      <c r="AS31" t="str">
        <f>VLOOKUP(AR31,Table1[],4,0)</f>
        <v>recessed</v>
      </c>
      <c r="AT31" t="str">
        <f>IF(BD31&gt;0,"Pattern",VLOOKUP(AR31,Table1[],5,0))</f>
        <v>Pattern</v>
      </c>
      <c r="AU31" s="34">
        <f>IF(AT31="Pattern",WORKDAY(Table2[[#This Row],[Scheduled Ship Date]],-10),WORKDAY(Table2[[#This Row],[Scheduled Ship Date]],-4))</f>
        <v>43459</v>
      </c>
      <c r="AV31" s="39">
        <f>IF(Table2[[#This Row],[Extrusion cut double saw]]=TRUE,IF(O31="ToDo",IF(AT31="Pattern",Table2[[#This Row],[Total Sections]]*0.4,Table2[[#This Row],[Total Sections]]*0.12),0),IF(AT31="Pattern",Table2[[#This Row],[Total Sections]]*4,Table2[[#This Row],[Total Sections]]*1.2))</f>
        <v>52</v>
      </c>
      <c r="AW31" s="42">
        <f t="shared" ca="1" si="8"/>
        <v>43468</v>
      </c>
      <c r="AX31" s="42">
        <f>IF(AT31="Pattern",Table2[[#This Row],[Scheduled Ship Date]]-2,Table2[[#This Row],[Scheduled Ship Date]]-3)</f>
        <v>43471</v>
      </c>
      <c r="AY31" s="39">
        <f>IF(Table2[[#This Row],[Pattern]]="Pattern",Table2[[#This Row],[Total Sections]]*4.82,Table2[[#This Row],[Total Sections]]*0.5)</f>
        <v>62.660000000000004</v>
      </c>
      <c r="AZ31" s="42">
        <f t="shared" ca="1" si="9"/>
        <v>43468</v>
      </c>
      <c r="BA31" s="39">
        <f>((Table2[Total Sections]/Table2[Open Qty])-1)*Table2[Open Qty]*12.96</f>
        <v>155.52000000000001</v>
      </c>
      <c r="BB31" s="39"/>
      <c r="BC31" s="39" t="str">
        <f t="shared" si="1"/>
        <v>SCRPAT-OPR-90(10)-500-80-40-FL-63' 9 5/16"-NL-W-UNV-DP-1-DF</v>
      </c>
      <c r="BD31" s="39">
        <f t="shared" si="2"/>
        <v>0</v>
      </c>
      <c r="BE31" s="39" t="b">
        <f>_xlfn.IFNA(VLOOKUP(Table2[[#This Row],[Job-no]],Table4[],9,FALSE),TRUE)</f>
        <v>1</v>
      </c>
      <c r="BF31" s="39"/>
      <c r="BG31" s="39" t="b">
        <f>_xlfn.IFNA(VLOOKUP(Table2[[#This Row],[Job-no]],Table4[],14,FALSE),TRUE)</f>
        <v>0</v>
      </c>
      <c r="BH31" s="39" t="str">
        <f>_xlfn.IFNA(VLOOKUP(Table2[[#This Row],[Job-no]],Table4[],11,FALSE),"Done")</f>
        <v/>
      </c>
      <c r="BI31" s="39">
        <f>IF(Table2[[#This Row],[Pattern]]="Pattern",VLOOKUP(Table2[[#This Row],[Product Code]],'Routing data'!$A$2:$W$470,13,FALSE),VLOOKUP(Table2[[#This Row],[Product Code]],'Routing data'!$A$2:$W$470,3,FALSE))</f>
        <v>2</v>
      </c>
      <c r="BJ31" s="39">
        <f>IF(Table2[[#This Row],[Pattern]]="Pattern",VLOOKUP(Table2[[#This Row],[Product Code]],'Routing data'!$A$2:$W$470,14,FALSE),VLOOKUP(Table2[[#This Row],[Product Code]],'Routing data'!$A$2:$W$470,4,FALSE))</f>
        <v>0</v>
      </c>
      <c r="BK31" s="39">
        <f>VLOOKUP(Table2[[#This Row],[Product Code]],'Routing data'!A$4:W$524,16,FALSE)</f>
        <v>5</v>
      </c>
      <c r="BL31" s="42">
        <f>IF(Table2[[#This Row],[Milling Required]]=0,"x",IF(AT31="Pattern",B31-10,B31-4))</f>
        <v>43463</v>
      </c>
      <c r="BM31" s="39"/>
      <c r="BN31" s="42">
        <f t="shared" si="3"/>
        <v>43471</v>
      </c>
      <c r="BO31" s="39">
        <f>IF(Table2[[#This Row],[Milling]]="x","x",Table2[[#This Row],[Total Sections]]*2)</f>
        <v>26</v>
      </c>
      <c r="BP31" s="39">
        <f>IF(Table2[[#This Row],[Punching]]="x","x",Table2[Total Sections]*2)</f>
        <v>26</v>
      </c>
      <c r="BQ31" s="39">
        <f>IF(Table2[[#This Row],[Pattern]]="Pattern",Table2[Total Sections]*3,Table2[Total Sections]*1.5)</f>
        <v>39</v>
      </c>
      <c r="BR31" s="42">
        <f t="shared" ca="1" si="10"/>
        <v>43468</v>
      </c>
      <c r="BS31" s="39"/>
      <c r="BT31" s="39"/>
      <c r="BU31" s="39"/>
      <c r="BV31" s="39" t="str">
        <f>_xlfn.IFNA(VLOOKUP(Table2[[#This Row],[Job-no]],Table4[],16,FALSE),"Ready")</f>
        <v/>
      </c>
      <c r="BW31" s="39" t="str">
        <f>_xlfn.IFNA(VLOOKUP(Table2[[#This Row],[Job-no]],Table4[],21,FALSE),"Ready")</f>
        <v/>
      </c>
      <c r="BX31" s="39" t="b">
        <f>_xlfn.IFNA(VLOOKUP(Table2[[#This Row],[Job-no]],Table4[],10,FALSE),TRUE)</f>
        <v>0</v>
      </c>
      <c r="BY31" s="39" t="str">
        <f>_xlfn.IFNA(VLOOKUP(Table2[[#This Row],[Job-no]],Table4[],22,FALSE),"Ready")</f>
        <v/>
      </c>
      <c r="BZ31" s="120">
        <f t="shared" si="4"/>
        <v>43473</v>
      </c>
      <c r="CA31" s="120">
        <f ca="1">IF(OR(Table2[[#This Row],[Saw Date]]=TODAY(),Table2[[#This Row],[Saw Date]]=TODAY()+1), Table2[[#This Row],[Saw Date]],IF(Table2[[#This Row],[Extrusion cut double saw]],"Done",""))</f>
        <v>43468</v>
      </c>
      <c r="CB31" s="120">
        <f ca="1">IF(OR(Table2[[#This Row],[Lens Date]]=TODAY(),Table2[[#This Row],[Lens Date]]=TODAY()+1), Table2[[#This Row],[Lens Date]],IF(Table2[[#This Row],[MSLens]]="Done","Done",""))</f>
        <v>43468</v>
      </c>
      <c r="CC31" s="120">
        <f ca="1">IF(OR(Table2[[#This Row],[Milling Date]]=TODAY(),Table2[[#This Row],[Milling Date]]=TODAY()+1), Table2[[#This Row],[Milling Date]],IF(Table2[[#This Row],[CNC Holes]]="Ready","Done",""))</f>
        <v>43468</v>
      </c>
      <c r="CD31" s="120" t="str">
        <f ca="1">IF(OR(Table2[[#This Row],[Welding Date]]=TODAY(),Table2[[#This Row],[Welding Date]]=TODAY()+1), Table2[[#This Row],[Welding Date]],IF(Table2[[#This Row],[Welding Corners]]="Ready","Done",""))</f>
        <v/>
      </c>
      <c r="CE31" s="120" t="str">
        <f ca="1">IF(OR(Table2[[#This Row],[Puching Date]]=TODAY(),Table2[[#This Row],[Puching Date]]=TODAY()+1), Table2[[#This Row],[Puching Date]],IF(Table2[[#This Row],[Punch Holes]]="Ready","Done",""))</f>
        <v/>
      </c>
      <c r="CF31" s="120" t="str">
        <f ca="1">IF(OR(Table2[[#This Row],[Housing Date2]]=TODAY(),Table2[[#This Row],[Housing Date2]]=TODAY()+1),Table2[[#This Row],[Housing Date2]],IF(Table2[[#This Row],[Body Assembly]],"Done",""))</f>
        <v/>
      </c>
      <c r="CG31" s="120" t="str">
        <f>_xlfn.IFNA(VLOOKUP(Table2[[#This Row],[Job-no]],Table4[],7,FALSE),"Done")</f>
        <v>Machine Shop Started</v>
      </c>
    </row>
    <row r="32" spans="1:85" x14ac:dyDescent="0.25">
      <c r="A32" s="39" t="str">
        <f>_xlfn.CONCAT(Table2[[#This Row],[Order]],"-",Table2[[#This Row],[Line]])</f>
        <v>74294-12</v>
      </c>
      <c r="B32" s="1">
        <v>43473</v>
      </c>
      <c r="C32" s="10">
        <v>74294</v>
      </c>
      <c r="D32" s="7" t="s">
        <v>1417</v>
      </c>
      <c r="E32" s="10">
        <v>12</v>
      </c>
      <c r="F32" s="10">
        <v>1</v>
      </c>
      <c r="G32" s="7" t="s">
        <v>165</v>
      </c>
      <c r="H32" s="10">
        <v>1</v>
      </c>
      <c r="I32" s="43" t="b">
        <v>1</v>
      </c>
      <c r="J32" s="43" t="b">
        <v>0</v>
      </c>
      <c r="K32" t="s">
        <v>114</v>
      </c>
      <c r="L32" s="43" t="b">
        <v>0</v>
      </c>
      <c r="M32" s="43" t="b">
        <v>1</v>
      </c>
      <c r="N32" s="43" t="b">
        <v>0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t="s">
        <v>114</v>
      </c>
      <c r="V32" t="s">
        <v>114</v>
      </c>
      <c r="W32" s="5">
        <v>43468</v>
      </c>
      <c r="X32" s="7" t="s">
        <v>151</v>
      </c>
      <c r="Y32" s="7"/>
      <c r="Z32" s="7" t="s">
        <v>3994</v>
      </c>
      <c r="AA32" s="7" t="s">
        <v>114</v>
      </c>
      <c r="AB32" s="7" t="s">
        <v>74</v>
      </c>
      <c r="AC32" s="10">
        <v>1</v>
      </c>
      <c r="AD32" s="3" t="s">
        <v>5967</v>
      </c>
      <c r="AE32" s="4" t="s">
        <v>5968</v>
      </c>
      <c r="AF32" s="7"/>
      <c r="AG32" s="7" t="s">
        <v>114</v>
      </c>
      <c r="AH32" s="10">
        <v>12</v>
      </c>
      <c r="AI32" s="3" t="s">
        <v>74</v>
      </c>
      <c r="AJ32" t="s">
        <v>114</v>
      </c>
      <c r="AK32" t="s">
        <v>114</v>
      </c>
      <c r="AL32" s="43" t="b">
        <v>0</v>
      </c>
      <c r="AM32" s="3"/>
      <c r="AN32" s="3"/>
      <c r="AO32" s="43" t="b">
        <v>0</v>
      </c>
      <c r="AP32" s="3" t="b">
        <v>0</v>
      </c>
      <c r="AQ32" s="3">
        <f>VLOOKUP(Table2[[#This Row],[Job-no]],Table3[],26,FALSE)</f>
        <v>5320</v>
      </c>
      <c r="AR32" t="str">
        <f t="shared" si="0"/>
        <v>SCRPAT</v>
      </c>
      <c r="AS32" t="str">
        <f>VLOOKUP(AR32,Table1[],4,0)</f>
        <v>recessed</v>
      </c>
      <c r="AT32" t="str">
        <f>IF(BD32&gt;0,"Pattern",VLOOKUP(AR32,Table1[],5,0))</f>
        <v>Pattern</v>
      </c>
      <c r="AU32" s="34">
        <f>IF(AT32="Pattern",WORKDAY(Table2[[#This Row],[Scheduled Ship Date]],-10),WORKDAY(Table2[[#This Row],[Scheduled Ship Date]],-4))</f>
        <v>43459</v>
      </c>
      <c r="AV32" s="39">
        <f>IF(Table2[[#This Row],[Extrusion cut double saw]]=TRUE,IF(O32="ToDo",IF(AT32="Pattern",Table2[[#This Row],[Total Sections]]*0.4,Table2[[#This Row],[Total Sections]]*0.12),0),IF(AT32="Pattern",Table2[[#This Row],[Total Sections]]*4,Table2[[#This Row],[Total Sections]]*1.2))</f>
        <v>48</v>
      </c>
      <c r="AW32" s="42">
        <f t="shared" ca="1" si="8"/>
        <v>43468</v>
      </c>
      <c r="AX32" s="42">
        <f>IF(AT32="Pattern",Table2[[#This Row],[Scheduled Ship Date]]-2,Table2[[#This Row],[Scheduled Ship Date]]-3)</f>
        <v>43471</v>
      </c>
      <c r="AY32" s="39">
        <f>IF(Table2[[#This Row],[Pattern]]="Pattern",Table2[[#This Row],[Total Sections]]*4.82,Table2[[#This Row],[Total Sections]]*0.5)</f>
        <v>57.84</v>
      </c>
      <c r="AZ32" s="42">
        <f t="shared" ca="1" si="9"/>
        <v>43468</v>
      </c>
      <c r="BA32" s="39">
        <f>((Table2[Total Sections]/Table2[Open Qty])-1)*Table2[Open Qty]*12.96</f>
        <v>142.56</v>
      </c>
      <c r="BB32" s="39"/>
      <c r="BC32" s="39" t="str">
        <f t="shared" si="1"/>
        <v>SCRPAT-OPR-90(10)-500-80-40-FL-54' 6 7/16"-NL-W-UNV-DP-1-DF</v>
      </c>
      <c r="BD32" s="39">
        <f t="shared" si="2"/>
        <v>0</v>
      </c>
      <c r="BE32" s="39" t="b">
        <f>_xlfn.IFNA(VLOOKUP(Table2[[#This Row],[Job-no]],Table4[],9,FALSE),TRUE)</f>
        <v>1</v>
      </c>
      <c r="BF32" s="39"/>
      <c r="BG32" s="39" t="b">
        <f>_xlfn.IFNA(VLOOKUP(Table2[[#This Row],[Job-no]],Table4[],14,FALSE),TRUE)</f>
        <v>0</v>
      </c>
      <c r="BH32" s="39" t="str">
        <f>_xlfn.IFNA(VLOOKUP(Table2[[#This Row],[Job-no]],Table4[],11,FALSE),"Done")</f>
        <v/>
      </c>
      <c r="BI32" s="39">
        <f>IF(Table2[[#This Row],[Pattern]]="Pattern",VLOOKUP(Table2[[#This Row],[Product Code]],'Routing data'!$A$2:$W$470,13,FALSE),VLOOKUP(Table2[[#This Row],[Product Code]],'Routing data'!$A$2:$W$470,3,FALSE))</f>
        <v>2</v>
      </c>
      <c r="BJ32" s="39">
        <f>IF(Table2[[#This Row],[Pattern]]="Pattern",VLOOKUP(Table2[[#This Row],[Product Code]],'Routing data'!$A$2:$W$470,14,FALSE),VLOOKUP(Table2[[#This Row],[Product Code]],'Routing data'!$A$2:$W$470,4,FALSE))</f>
        <v>0</v>
      </c>
      <c r="BK32" s="39">
        <f>VLOOKUP(Table2[[#This Row],[Product Code]],'Routing data'!A$4:W$524,16,FALSE)</f>
        <v>5</v>
      </c>
      <c r="BL32" s="42">
        <f>IF(Table2[[#This Row],[Milling Required]]=0,"x",IF(AT32="Pattern",B32-10,B32-4))</f>
        <v>43463</v>
      </c>
      <c r="BM32" s="39"/>
      <c r="BN32" s="42">
        <f t="shared" si="3"/>
        <v>43471</v>
      </c>
      <c r="BO32" s="39">
        <f>IF(Table2[[#This Row],[Milling]]="x","x",Table2[[#This Row],[Total Sections]]*2)</f>
        <v>24</v>
      </c>
      <c r="BP32" s="39">
        <f>IF(Table2[[#This Row],[Punching]]="x","x",Table2[Total Sections]*2)</f>
        <v>24</v>
      </c>
      <c r="BQ32" s="39">
        <f>IF(Table2[[#This Row],[Pattern]]="Pattern",Table2[Total Sections]*3,Table2[Total Sections]*1.5)</f>
        <v>36</v>
      </c>
      <c r="BR32" s="42">
        <f t="shared" ca="1" si="10"/>
        <v>43468</v>
      </c>
      <c r="BS32" s="39"/>
      <c r="BT32" s="39"/>
      <c r="BU32" s="39"/>
      <c r="BV32" s="39" t="str">
        <f>_xlfn.IFNA(VLOOKUP(Table2[[#This Row],[Job-no]],Table4[],16,FALSE),"Ready")</f>
        <v/>
      </c>
      <c r="BW32" s="39" t="str">
        <f>_xlfn.IFNA(VLOOKUP(Table2[[#This Row],[Job-no]],Table4[],21,FALSE),"Ready")</f>
        <v/>
      </c>
      <c r="BX32" s="39" t="b">
        <f>_xlfn.IFNA(VLOOKUP(Table2[[#This Row],[Job-no]],Table4[],10,FALSE),TRUE)</f>
        <v>0</v>
      </c>
      <c r="BY32" s="39" t="str">
        <f>_xlfn.IFNA(VLOOKUP(Table2[[#This Row],[Job-no]],Table4[],22,FALSE),"Ready")</f>
        <v/>
      </c>
      <c r="BZ32" s="120">
        <f t="shared" si="4"/>
        <v>43473</v>
      </c>
      <c r="CA32" s="120">
        <f ca="1">IF(OR(Table2[[#This Row],[Saw Date]]=TODAY(),Table2[[#This Row],[Saw Date]]=TODAY()+1), Table2[[#This Row],[Saw Date]],IF(Table2[[#This Row],[Extrusion cut double saw]],"Done",""))</f>
        <v>43468</v>
      </c>
      <c r="CB32" s="120">
        <f ca="1">IF(OR(Table2[[#This Row],[Lens Date]]=TODAY(),Table2[[#This Row],[Lens Date]]=TODAY()+1), Table2[[#This Row],[Lens Date]],IF(Table2[[#This Row],[MSLens]]="Done","Done",""))</f>
        <v>43468</v>
      </c>
      <c r="CC32" s="120">
        <f ca="1">IF(OR(Table2[[#This Row],[Milling Date]]=TODAY(),Table2[[#This Row],[Milling Date]]=TODAY()+1), Table2[[#This Row],[Milling Date]],IF(Table2[[#This Row],[CNC Holes]]="Ready","Done",""))</f>
        <v>43468</v>
      </c>
      <c r="CD32" s="120" t="str">
        <f ca="1">IF(OR(Table2[[#This Row],[Welding Date]]=TODAY(),Table2[[#This Row],[Welding Date]]=TODAY()+1), Table2[[#This Row],[Welding Date]],IF(Table2[[#This Row],[Welding Corners]]="Ready","Done",""))</f>
        <v/>
      </c>
      <c r="CE32" s="120" t="str">
        <f ca="1">IF(OR(Table2[[#This Row],[Puching Date]]=TODAY(),Table2[[#This Row],[Puching Date]]=TODAY()+1), Table2[[#This Row],[Puching Date]],IF(Table2[[#This Row],[Punch Holes]]="Ready","Done",""))</f>
        <v/>
      </c>
      <c r="CF32" s="120" t="str">
        <f ca="1">IF(OR(Table2[[#This Row],[Housing Date2]]=TODAY(),Table2[[#This Row],[Housing Date2]]=TODAY()+1),Table2[[#This Row],[Housing Date2]],IF(Table2[[#This Row],[Body Assembly]],"Done",""))</f>
        <v/>
      </c>
      <c r="CG32" s="120" t="str">
        <f>_xlfn.IFNA(VLOOKUP(Table2[[#This Row],[Job-no]],Table4[],7,FALSE),"Done")</f>
        <v>Machine Shop Started</v>
      </c>
    </row>
    <row r="33" spans="1:85" x14ac:dyDescent="0.25">
      <c r="A33" s="39" t="str">
        <f>_xlfn.CONCAT(Table2[[#This Row],[Order]],"-",Table2[[#This Row],[Line]])</f>
        <v>74294-13</v>
      </c>
      <c r="B33" s="1">
        <v>43473</v>
      </c>
      <c r="C33" s="10">
        <v>74294</v>
      </c>
      <c r="D33" s="7" t="s">
        <v>1419</v>
      </c>
      <c r="E33" s="10">
        <v>13</v>
      </c>
      <c r="F33" s="10">
        <v>1</v>
      </c>
      <c r="G33" s="7" t="s">
        <v>165</v>
      </c>
      <c r="H33" s="10">
        <v>1</v>
      </c>
      <c r="I33" s="43" t="b">
        <v>1</v>
      </c>
      <c r="J33" s="43" t="b">
        <v>0</v>
      </c>
      <c r="K33" t="s">
        <v>114</v>
      </c>
      <c r="L33" s="43" t="b">
        <v>0</v>
      </c>
      <c r="M33" s="43" t="b">
        <v>1</v>
      </c>
      <c r="N33" s="43" t="b">
        <v>0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t="s">
        <v>114</v>
      </c>
      <c r="V33" t="s">
        <v>114</v>
      </c>
      <c r="W33" s="5">
        <v>43468</v>
      </c>
      <c r="X33" s="7" t="s">
        <v>151</v>
      </c>
      <c r="Y33" s="7"/>
      <c r="Z33" s="7" t="s">
        <v>3995</v>
      </c>
      <c r="AA33" s="7" t="s">
        <v>114</v>
      </c>
      <c r="AB33" s="7" t="s">
        <v>74</v>
      </c>
      <c r="AC33" s="10">
        <v>1</v>
      </c>
      <c r="AD33" s="3" t="s">
        <v>5967</v>
      </c>
      <c r="AE33" s="4" t="s">
        <v>5968</v>
      </c>
      <c r="AF33" s="7"/>
      <c r="AG33" s="7" t="s">
        <v>114</v>
      </c>
      <c r="AH33" s="10">
        <v>3</v>
      </c>
      <c r="AI33" s="3" t="s">
        <v>74</v>
      </c>
      <c r="AJ33" t="s">
        <v>114</v>
      </c>
      <c r="AK33" t="s">
        <v>114</v>
      </c>
      <c r="AL33" s="43" t="b">
        <v>0</v>
      </c>
      <c r="AM33" s="3"/>
      <c r="AN33" s="3"/>
      <c r="AO33" s="43" t="b">
        <v>0</v>
      </c>
      <c r="AP33" s="3" t="b">
        <v>0</v>
      </c>
      <c r="AQ33" s="3">
        <f>VLOOKUP(Table2[[#This Row],[Job-no]],Table3[],26,FALSE)</f>
        <v>900</v>
      </c>
      <c r="AR33" t="str">
        <f t="shared" si="0"/>
        <v>SCRPAT</v>
      </c>
      <c r="AS33" t="str">
        <f>VLOOKUP(AR33,Table1[],4,0)</f>
        <v>recessed</v>
      </c>
      <c r="AT33" t="str">
        <f>IF(BD33&gt;0,"Pattern",VLOOKUP(AR33,Table1[],5,0))</f>
        <v>Pattern</v>
      </c>
      <c r="AU33" s="34">
        <f>IF(AT33="Pattern",WORKDAY(Table2[[#This Row],[Scheduled Ship Date]],-10),WORKDAY(Table2[[#This Row],[Scheduled Ship Date]],-4))</f>
        <v>43459</v>
      </c>
      <c r="AV33" s="39">
        <f>IF(Table2[[#This Row],[Extrusion cut double saw]]=TRUE,IF(O33="ToDo",IF(AT33="Pattern",Table2[[#This Row],[Total Sections]]*0.4,Table2[[#This Row],[Total Sections]]*0.12),0),IF(AT33="Pattern",Table2[[#This Row],[Total Sections]]*4,Table2[[#This Row],[Total Sections]]*1.2))</f>
        <v>12</v>
      </c>
      <c r="AW33" s="42">
        <f t="shared" ca="1" si="8"/>
        <v>43468</v>
      </c>
      <c r="AX33" s="42">
        <f>IF(AT33="Pattern",Table2[[#This Row],[Scheduled Ship Date]]-2,Table2[[#This Row],[Scheduled Ship Date]]-3)</f>
        <v>43471</v>
      </c>
      <c r="AY33" s="39">
        <f>IF(Table2[[#This Row],[Pattern]]="Pattern",Table2[[#This Row],[Total Sections]]*4.82,Table2[[#This Row],[Total Sections]]*0.5)</f>
        <v>14.46</v>
      </c>
      <c r="AZ33" s="42">
        <f t="shared" ca="1" si="9"/>
        <v>43468</v>
      </c>
      <c r="BA33" s="39">
        <f>((Table2[Total Sections]/Table2[Open Qty])-1)*Table2[Open Qty]*12.96</f>
        <v>25.92</v>
      </c>
      <c r="BB33" s="39"/>
      <c r="BC33" s="39" t="str">
        <f t="shared" si="1"/>
        <v>SCRPAT-OPR-90(3)-500-80-40-FL-14' 6 3/4"-NL-W-UNV-DP-1-DF</v>
      </c>
      <c r="BD33" s="39">
        <f t="shared" si="2"/>
        <v>0</v>
      </c>
      <c r="BE33" s="39" t="b">
        <f>_xlfn.IFNA(VLOOKUP(Table2[[#This Row],[Job-no]],Table4[],9,FALSE),TRUE)</f>
        <v>1</v>
      </c>
      <c r="BF33" s="39"/>
      <c r="BG33" s="39" t="b">
        <f>_xlfn.IFNA(VLOOKUP(Table2[[#This Row],[Job-no]],Table4[],14,FALSE),TRUE)</f>
        <v>0</v>
      </c>
      <c r="BH33" s="39" t="str">
        <f>_xlfn.IFNA(VLOOKUP(Table2[[#This Row],[Job-no]],Table4[],11,FALSE),"Done")</f>
        <v/>
      </c>
      <c r="BI33" s="39">
        <f>IF(Table2[[#This Row],[Pattern]]="Pattern",VLOOKUP(Table2[[#This Row],[Product Code]],'Routing data'!$A$2:$W$470,13,FALSE),VLOOKUP(Table2[[#This Row],[Product Code]],'Routing data'!$A$2:$W$470,3,FALSE))</f>
        <v>2</v>
      </c>
      <c r="BJ33" s="39">
        <f>IF(Table2[[#This Row],[Pattern]]="Pattern",VLOOKUP(Table2[[#This Row],[Product Code]],'Routing data'!$A$2:$W$470,14,FALSE),VLOOKUP(Table2[[#This Row],[Product Code]],'Routing data'!$A$2:$W$470,4,FALSE))</f>
        <v>0</v>
      </c>
      <c r="BK33" s="39">
        <f>VLOOKUP(Table2[[#This Row],[Product Code]],'Routing data'!A$4:W$524,16,FALSE)</f>
        <v>5</v>
      </c>
      <c r="BL33" s="42">
        <f>IF(Table2[[#This Row],[Milling Required]]=0,"x",IF(AT33="Pattern",B33-10,B33-4))</f>
        <v>43463</v>
      </c>
      <c r="BM33" s="39"/>
      <c r="BN33" s="42">
        <f t="shared" si="3"/>
        <v>43471</v>
      </c>
      <c r="BO33" s="39">
        <f>IF(Table2[[#This Row],[Milling]]="x","x",Table2[[#This Row],[Total Sections]]*2)</f>
        <v>6</v>
      </c>
      <c r="BP33" s="39">
        <f>IF(Table2[[#This Row],[Punching]]="x","x",Table2[Total Sections]*2)</f>
        <v>6</v>
      </c>
      <c r="BQ33" s="39">
        <f>IF(Table2[[#This Row],[Pattern]]="Pattern",Table2[Total Sections]*3,Table2[Total Sections]*1.5)</f>
        <v>9</v>
      </c>
      <c r="BR33" s="42">
        <f t="shared" ca="1" si="10"/>
        <v>43468</v>
      </c>
      <c r="BS33" s="39"/>
      <c r="BT33" s="39"/>
      <c r="BU33" s="39"/>
      <c r="BV33" s="39" t="str">
        <f>_xlfn.IFNA(VLOOKUP(Table2[[#This Row],[Job-no]],Table4[],16,FALSE),"Ready")</f>
        <v/>
      </c>
      <c r="BW33" s="39" t="str">
        <f>_xlfn.IFNA(VLOOKUP(Table2[[#This Row],[Job-no]],Table4[],21,FALSE),"Ready")</f>
        <v/>
      </c>
      <c r="BX33" s="39" t="b">
        <f>_xlfn.IFNA(VLOOKUP(Table2[[#This Row],[Job-no]],Table4[],10,FALSE),TRUE)</f>
        <v>0</v>
      </c>
      <c r="BY33" s="39" t="str">
        <f>_xlfn.IFNA(VLOOKUP(Table2[[#This Row],[Job-no]],Table4[],22,FALSE),"Ready")</f>
        <v/>
      </c>
      <c r="BZ33" s="120">
        <f t="shared" si="4"/>
        <v>43473</v>
      </c>
      <c r="CA33" s="120">
        <f ca="1">IF(OR(Table2[[#This Row],[Saw Date]]=TODAY(),Table2[[#This Row],[Saw Date]]=TODAY()+1), Table2[[#This Row],[Saw Date]],IF(Table2[[#This Row],[Extrusion cut double saw]],"Done",""))</f>
        <v>43468</v>
      </c>
      <c r="CB33" s="120">
        <f ca="1">IF(OR(Table2[[#This Row],[Lens Date]]=TODAY(),Table2[[#This Row],[Lens Date]]=TODAY()+1), Table2[[#This Row],[Lens Date]],IF(Table2[[#This Row],[MSLens]]="Done","Done",""))</f>
        <v>43468</v>
      </c>
      <c r="CC33" s="120">
        <f ca="1">IF(OR(Table2[[#This Row],[Milling Date]]=TODAY(),Table2[[#This Row],[Milling Date]]=TODAY()+1), Table2[[#This Row],[Milling Date]],IF(Table2[[#This Row],[CNC Holes]]="Ready","Done",""))</f>
        <v>43468</v>
      </c>
      <c r="CD33" s="120" t="str">
        <f ca="1">IF(OR(Table2[[#This Row],[Welding Date]]=TODAY(),Table2[[#This Row],[Welding Date]]=TODAY()+1), Table2[[#This Row],[Welding Date]],IF(Table2[[#This Row],[Welding Corners]]="Ready","Done",""))</f>
        <v/>
      </c>
      <c r="CE33" s="120" t="str">
        <f ca="1">IF(OR(Table2[[#This Row],[Puching Date]]=TODAY(),Table2[[#This Row],[Puching Date]]=TODAY()+1), Table2[[#This Row],[Puching Date]],IF(Table2[[#This Row],[Punch Holes]]="Ready","Done",""))</f>
        <v/>
      </c>
      <c r="CF33" s="120" t="str">
        <f ca="1">IF(OR(Table2[[#This Row],[Housing Date2]]=TODAY(),Table2[[#This Row],[Housing Date2]]=TODAY()+1),Table2[[#This Row],[Housing Date2]],IF(Table2[[#This Row],[Body Assembly]],"Done",""))</f>
        <v/>
      </c>
      <c r="CG33" s="120" t="str">
        <f>_xlfn.IFNA(VLOOKUP(Table2[[#This Row],[Job-no]],Table4[],7,FALSE),"Done")</f>
        <v>Machine Shop Started</v>
      </c>
    </row>
    <row r="34" spans="1:85" x14ac:dyDescent="0.25">
      <c r="A34" s="39" t="str">
        <f>_xlfn.CONCAT(Table2[[#This Row],[Order]],"-",Table2[[#This Row],[Line]])</f>
        <v>74294-14</v>
      </c>
      <c r="B34" s="1">
        <v>43473</v>
      </c>
      <c r="C34" s="10">
        <v>74294</v>
      </c>
      <c r="D34" s="7" t="s">
        <v>1421</v>
      </c>
      <c r="E34" s="10">
        <v>14</v>
      </c>
      <c r="F34" s="10">
        <v>1</v>
      </c>
      <c r="G34" s="7" t="s">
        <v>165</v>
      </c>
      <c r="H34" s="10">
        <v>1</v>
      </c>
      <c r="I34" s="43" t="b">
        <v>1</v>
      </c>
      <c r="J34" s="43" t="b">
        <v>0</v>
      </c>
      <c r="K34" t="s">
        <v>114</v>
      </c>
      <c r="L34" s="43" t="b">
        <v>0</v>
      </c>
      <c r="M34" s="43" t="b">
        <v>1</v>
      </c>
      <c r="N34" s="43" t="b">
        <v>0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t="s">
        <v>114</v>
      </c>
      <c r="V34" t="s">
        <v>114</v>
      </c>
      <c r="W34" s="5">
        <v>43468</v>
      </c>
      <c r="X34" s="7" t="s">
        <v>151</v>
      </c>
      <c r="Y34" s="7"/>
      <c r="Z34" s="7" t="s">
        <v>3996</v>
      </c>
      <c r="AA34" s="7" t="s">
        <v>114</v>
      </c>
      <c r="AB34" s="7" t="s">
        <v>74</v>
      </c>
      <c r="AC34" s="10">
        <v>1</v>
      </c>
      <c r="AD34" s="3" t="s">
        <v>5967</v>
      </c>
      <c r="AE34" s="4" t="s">
        <v>5968</v>
      </c>
      <c r="AF34" s="7"/>
      <c r="AG34" s="7" t="s">
        <v>114</v>
      </c>
      <c r="AH34" s="10">
        <v>3</v>
      </c>
      <c r="AI34" s="3" t="s">
        <v>74</v>
      </c>
      <c r="AJ34" t="s">
        <v>114</v>
      </c>
      <c r="AK34" t="s">
        <v>114</v>
      </c>
      <c r="AL34" s="43" t="b">
        <v>0</v>
      </c>
      <c r="AM34" s="3"/>
      <c r="AN34" s="3"/>
      <c r="AO34" s="43" t="b">
        <v>0</v>
      </c>
      <c r="AP34" s="3" t="b">
        <v>0</v>
      </c>
      <c r="AQ34" s="3">
        <f>VLOOKUP(Table2[[#This Row],[Job-no]],Table3[],26,FALSE)</f>
        <v>780</v>
      </c>
      <c r="AR34" t="str">
        <f t="shared" si="0"/>
        <v>SCRPAT</v>
      </c>
      <c r="AS34" t="str">
        <f>VLOOKUP(AR34,Table1[],4,0)</f>
        <v>recessed</v>
      </c>
      <c r="AT34" t="str">
        <f>IF(BD34&gt;0,"Pattern",VLOOKUP(AR34,Table1[],5,0))</f>
        <v>Pattern</v>
      </c>
      <c r="AU34" s="34">
        <f>IF(AT34="Pattern",WORKDAY(Table2[[#This Row],[Scheduled Ship Date]],-10),WORKDAY(Table2[[#This Row],[Scheduled Ship Date]],-4))</f>
        <v>43459</v>
      </c>
      <c r="AV34" s="39">
        <f>IF(Table2[[#This Row],[Extrusion cut double saw]]=TRUE,IF(O34="ToDo",IF(AT34="Pattern",Table2[[#This Row],[Total Sections]]*0.4,Table2[[#This Row],[Total Sections]]*0.12),0),IF(AT34="Pattern",Table2[[#This Row],[Total Sections]]*4,Table2[[#This Row],[Total Sections]]*1.2))</f>
        <v>12</v>
      </c>
      <c r="AW34" s="42">
        <f t="shared" ca="1" si="8"/>
        <v>43468</v>
      </c>
      <c r="AX34" s="42">
        <f>IF(AT34="Pattern",Table2[[#This Row],[Scheduled Ship Date]]-2,Table2[[#This Row],[Scheduled Ship Date]]-3)</f>
        <v>43471</v>
      </c>
      <c r="AY34" s="39">
        <f>IF(Table2[[#This Row],[Pattern]]="Pattern",Table2[[#This Row],[Total Sections]]*4.82,Table2[[#This Row],[Total Sections]]*0.5)</f>
        <v>14.46</v>
      </c>
      <c r="AZ34" s="42">
        <f t="shared" ca="1" si="9"/>
        <v>43468</v>
      </c>
      <c r="BA34" s="39">
        <f>((Table2[Total Sections]/Table2[Open Qty])-1)*Table2[Open Qty]*12.96</f>
        <v>25.92</v>
      </c>
      <c r="BB34" s="39"/>
      <c r="BC34" s="39" t="str">
        <f t="shared" si="1"/>
        <v>SCRPAT-OPR-90(3)-500-80-40-FL-11' 7 1/2"-NL-W-UNV-DP-1-DF</v>
      </c>
      <c r="BD34" s="39">
        <f t="shared" si="2"/>
        <v>0</v>
      </c>
      <c r="BE34" s="39" t="b">
        <f>_xlfn.IFNA(VLOOKUP(Table2[[#This Row],[Job-no]],Table4[],9,FALSE),TRUE)</f>
        <v>1</v>
      </c>
      <c r="BF34" s="39"/>
      <c r="BG34" s="39" t="b">
        <f>_xlfn.IFNA(VLOOKUP(Table2[[#This Row],[Job-no]],Table4[],14,FALSE),TRUE)</f>
        <v>0</v>
      </c>
      <c r="BH34" s="39" t="str">
        <f>_xlfn.IFNA(VLOOKUP(Table2[[#This Row],[Job-no]],Table4[],11,FALSE),"Done")</f>
        <v/>
      </c>
      <c r="BI34" s="39">
        <f>IF(Table2[[#This Row],[Pattern]]="Pattern",VLOOKUP(Table2[[#This Row],[Product Code]],'Routing data'!$A$2:$W$470,13,FALSE),VLOOKUP(Table2[[#This Row],[Product Code]],'Routing data'!$A$2:$W$470,3,FALSE))</f>
        <v>2</v>
      </c>
      <c r="BJ34" s="39">
        <f>IF(Table2[[#This Row],[Pattern]]="Pattern",VLOOKUP(Table2[[#This Row],[Product Code]],'Routing data'!$A$2:$W$470,14,FALSE),VLOOKUP(Table2[[#This Row],[Product Code]],'Routing data'!$A$2:$W$470,4,FALSE))</f>
        <v>0</v>
      </c>
      <c r="BK34" s="39">
        <f>VLOOKUP(Table2[[#This Row],[Product Code]],'Routing data'!A$4:W$524,16,FALSE)</f>
        <v>5</v>
      </c>
      <c r="BL34" s="42">
        <f>IF(Table2[[#This Row],[Milling Required]]=0,"x",IF(AT34="Pattern",B34-10,B34-4))</f>
        <v>43463</v>
      </c>
      <c r="BM34" s="39"/>
      <c r="BN34" s="42">
        <f t="shared" si="3"/>
        <v>43471</v>
      </c>
      <c r="BO34" s="39">
        <f>IF(Table2[[#This Row],[Milling]]="x","x",Table2[[#This Row],[Total Sections]]*2)</f>
        <v>6</v>
      </c>
      <c r="BP34" s="39">
        <f>IF(Table2[[#This Row],[Punching]]="x","x",Table2[Total Sections]*2)</f>
        <v>6</v>
      </c>
      <c r="BQ34" s="39">
        <f>IF(Table2[[#This Row],[Pattern]]="Pattern",Table2[Total Sections]*3,Table2[Total Sections]*1.5)</f>
        <v>9</v>
      </c>
      <c r="BR34" s="42">
        <f t="shared" ca="1" si="10"/>
        <v>43468</v>
      </c>
      <c r="BS34" s="39"/>
      <c r="BT34" s="39"/>
      <c r="BU34" s="39"/>
      <c r="BV34" s="39" t="str">
        <f>_xlfn.IFNA(VLOOKUP(Table2[[#This Row],[Job-no]],Table4[],16,FALSE),"Ready")</f>
        <v/>
      </c>
      <c r="BW34" s="39" t="str">
        <f>_xlfn.IFNA(VLOOKUP(Table2[[#This Row],[Job-no]],Table4[],21,FALSE),"Ready")</f>
        <v/>
      </c>
      <c r="BX34" s="39" t="b">
        <f>_xlfn.IFNA(VLOOKUP(Table2[[#This Row],[Job-no]],Table4[],10,FALSE),TRUE)</f>
        <v>0</v>
      </c>
      <c r="BY34" s="39" t="str">
        <f>_xlfn.IFNA(VLOOKUP(Table2[[#This Row],[Job-no]],Table4[],22,FALSE),"Ready")</f>
        <v/>
      </c>
      <c r="BZ34" s="120">
        <f t="shared" si="4"/>
        <v>43473</v>
      </c>
      <c r="CA34" s="120">
        <f ca="1">IF(OR(Table2[[#This Row],[Saw Date]]=TODAY(),Table2[[#This Row],[Saw Date]]=TODAY()+1), Table2[[#This Row],[Saw Date]],IF(Table2[[#This Row],[Extrusion cut double saw]],"Done",""))</f>
        <v>43468</v>
      </c>
      <c r="CB34" s="120">
        <f ca="1">IF(OR(Table2[[#This Row],[Lens Date]]=TODAY(),Table2[[#This Row],[Lens Date]]=TODAY()+1), Table2[[#This Row],[Lens Date]],IF(Table2[[#This Row],[MSLens]]="Done","Done",""))</f>
        <v>43468</v>
      </c>
      <c r="CC34" s="120">
        <f ca="1">IF(OR(Table2[[#This Row],[Milling Date]]=TODAY(),Table2[[#This Row],[Milling Date]]=TODAY()+1), Table2[[#This Row],[Milling Date]],IF(Table2[[#This Row],[CNC Holes]]="Ready","Done",""))</f>
        <v>43468</v>
      </c>
      <c r="CD34" s="120" t="str">
        <f ca="1">IF(OR(Table2[[#This Row],[Welding Date]]=TODAY(),Table2[[#This Row],[Welding Date]]=TODAY()+1), Table2[[#This Row],[Welding Date]],IF(Table2[[#This Row],[Welding Corners]]="Ready","Done",""))</f>
        <v/>
      </c>
      <c r="CE34" s="120" t="str">
        <f ca="1">IF(OR(Table2[[#This Row],[Puching Date]]=TODAY(),Table2[[#This Row],[Puching Date]]=TODAY()+1), Table2[[#This Row],[Puching Date]],IF(Table2[[#This Row],[Punch Holes]]="Ready","Done",""))</f>
        <v/>
      </c>
      <c r="CF34" s="120" t="str">
        <f ca="1">IF(OR(Table2[[#This Row],[Housing Date2]]=TODAY(),Table2[[#This Row],[Housing Date2]]=TODAY()+1),Table2[[#This Row],[Housing Date2]],IF(Table2[[#This Row],[Body Assembly]],"Done",""))</f>
        <v/>
      </c>
      <c r="CG34" s="120" t="str">
        <f>_xlfn.IFNA(VLOOKUP(Table2[[#This Row],[Job-no]],Table4[],7,FALSE),"Done")</f>
        <v>Machine Shop Started</v>
      </c>
    </row>
    <row r="35" spans="1:85" x14ac:dyDescent="0.25">
      <c r="A35" s="39" t="str">
        <f>_xlfn.CONCAT(Table2[[#This Row],[Order]],"-",Table2[[#This Row],[Line]])</f>
        <v>74294-15</v>
      </c>
      <c r="B35" s="1">
        <v>43473</v>
      </c>
      <c r="C35" s="10">
        <v>74294</v>
      </c>
      <c r="D35" s="7" t="s">
        <v>1423</v>
      </c>
      <c r="E35" s="10">
        <v>15</v>
      </c>
      <c r="F35" s="10">
        <v>1</v>
      </c>
      <c r="G35" s="7" t="s">
        <v>165</v>
      </c>
      <c r="H35" s="10">
        <v>1</v>
      </c>
      <c r="I35" s="43" t="b">
        <v>1</v>
      </c>
      <c r="J35" s="43" t="b">
        <v>0</v>
      </c>
      <c r="K35" t="s">
        <v>114</v>
      </c>
      <c r="L35" s="43" t="b">
        <v>0</v>
      </c>
      <c r="M35" s="43" t="b">
        <v>1</v>
      </c>
      <c r="N35" s="43" t="b">
        <v>0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t="s">
        <v>114</v>
      </c>
      <c r="V35" t="s">
        <v>114</v>
      </c>
      <c r="W35" s="5">
        <v>43468</v>
      </c>
      <c r="X35" s="7" t="s">
        <v>151</v>
      </c>
      <c r="Y35" s="7"/>
      <c r="Z35" s="7" t="s">
        <v>15</v>
      </c>
      <c r="AA35" s="7" t="s">
        <v>114</v>
      </c>
      <c r="AB35" s="7" t="s">
        <v>74</v>
      </c>
      <c r="AC35" s="10">
        <v>7</v>
      </c>
      <c r="AD35" s="3" t="s">
        <v>5967</v>
      </c>
      <c r="AE35" s="4" t="s">
        <v>5968</v>
      </c>
      <c r="AF35" s="7"/>
      <c r="AG35" s="7" t="s">
        <v>114</v>
      </c>
      <c r="AH35" s="10">
        <v>8</v>
      </c>
      <c r="AI35" s="3" t="s">
        <v>74</v>
      </c>
      <c r="AJ35" t="s">
        <v>114</v>
      </c>
      <c r="AK35" t="s">
        <v>114</v>
      </c>
      <c r="AL35" s="43" t="b">
        <v>0</v>
      </c>
      <c r="AM35" s="3"/>
      <c r="AN35" s="3"/>
      <c r="AO35" s="43" t="b">
        <v>0</v>
      </c>
      <c r="AP35" s="3" t="b">
        <v>0</v>
      </c>
      <c r="AQ35" s="3">
        <f>VLOOKUP(Table2[[#This Row],[Job-no]],Table3[],26,FALSE)</f>
        <v>5882.35</v>
      </c>
      <c r="AR35" t="str">
        <f t="shared" si="0"/>
        <v>STFC</v>
      </c>
      <c r="AS35" t="str">
        <f>VLOOKUP(AR35,Table1[],4,0)</f>
        <v>Pendant</v>
      </c>
      <c r="AT35" t="str">
        <f>IF(BD35&gt;0,"Pattern",VLOOKUP(AR35,Table1[],5,0))</f>
        <v>Pattern</v>
      </c>
      <c r="AU35" s="34">
        <f>IF(AT35="Pattern",WORKDAY(Table2[[#This Row],[Scheduled Ship Date]],-10),WORKDAY(Table2[[#This Row],[Scheduled Ship Date]],-4))</f>
        <v>43459</v>
      </c>
      <c r="AV35" s="39">
        <f>IF(Table2[[#This Row],[Extrusion cut double saw]]=TRUE,IF(O35="ToDo",IF(AT35="Pattern",Table2[[#This Row],[Total Sections]]*0.4,Table2[[#This Row],[Total Sections]]*0.12),0),IF(AT35="Pattern",Table2[[#This Row],[Total Sections]]*4,Table2[[#This Row],[Total Sections]]*1.2))</f>
        <v>32</v>
      </c>
      <c r="AW35" s="42">
        <f t="shared" ca="1" si="8"/>
        <v>43468</v>
      </c>
      <c r="AX35" s="42">
        <f>IF(AT35="Pattern",Table2[[#This Row],[Scheduled Ship Date]]-2,Table2[[#This Row],[Scheduled Ship Date]]-3)</f>
        <v>43471</v>
      </c>
      <c r="AY35" s="39">
        <f>IF(Table2[[#This Row],[Pattern]]="Pattern",Table2[[#This Row],[Total Sections]]*4.82,Table2[[#This Row],[Total Sections]]*0.5)</f>
        <v>38.56</v>
      </c>
      <c r="AZ35" s="42">
        <f t="shared" ca="1" si="9"/>
        <v>43468</v>
      </c>
      <c r="BA35" s="39">
        <f>((Table2[Total Sections]/Table2[Open Qty])-1)*Table2[Open Qty]*12.96</f>
        <v>90.72</v>
      </c>
      <c r="BB35" s="39"/>
      <c r="BC35" s="39" t="str">
        <f t="shared" si="1"/>
        <v>STFC-I(22-175)-DSO(22-200)-80-40-AL(6)+AX(1)-W-UNV-MD-1-CA(36)-RC</v>
      </c>
      <c r="BD35" s="39">
        <f t="shared" si="2"/>
        <v>0</v>
      </c>
      <c r="BE35" s="39" t="b">
        <f>_xlfn.IFNA(VLOOKUP(Table2[[#This Row],[Job-no]],Table4[],9,FALSE),TRUE)</f>
        <v>1</v>
      </c>
      <c r="BF35" s="39"/>
      <c r="BG35" s="39" t="b">
        <f>_xlfn.IFNA(VLOOKUP(Table2[[#This Row],[Job-no]],Table4[],14,FALSE),TRUE)</f>
        <v>0</v>
      </c>
      <c r="BH35" s="39" t="str">
        <f>_xlfn.IFNA(VLOOKUP(Table2[[#This Row],[Job-no]],Table4[],11,FALSE),"Done")</f>
        <v/>
      </c>
      <c r="BI35" s="39">
        <f>IF(Table2[[#This Row],[Pattern]]="Pattern",VLOOKUP(Table2[[#This Row],[Product Code]],'Routing data'!$A$2:$W$470,13,FALSE),VLOOKUP(Table2[[#This Row],[Product Code]],'Routing data'!$A$2:$W$470,3,FALSE))</f>
        <v>2</v>
      </c>
      <c r="BJ35" s="39">
        <f>IF(Table2[[#This Row],[Pattern]]="Pattern",VLOOKUP(Table2[[#This Row],[Product Code]],'Routing data'!$A$2:$W$470,14,FALSE),VLOOKUP(Table2[[#This Row],[Product Code]],'Routing data'!$A$2:$W$470,4,FALSE))</f>
        <v>0</v>
      </c>
      <c r="BK35" s="39">
        <f>VLOOKUP(Table2[[#This Row],[Product Code]],'Routing data'!A$4:W$524,16,FALSE)</f>
        <v>5</v>
      </c>
      <c r="BL35" s="42">
        <f>IF(Table2[[#This Row],[Milling Required]]=0,"x",IF(AT35="Pattern",B35-10,B35-4))</f>
        <v>43463</v>
      </c>
      <c r="BM35" s="39"/>
      <c r="BN35" s="42">
        <f t="shared" si="3"/>
        <v>43471</v>
      </c>
      <c r="BO35" s="39">
        <f>IF(Table2[[#This Row],[Milling]]="x","x",Table2[[#This Row],[Total Sections]]*2)</f>
        <v>16</v>
      </c>
      <c r="BP35" s="39">
        <f>IF(Table2[[#This Row],[Punching]]="x","x",Table2[Total Sections]*2)</f>
        <v>16</v>
      </c>
      <c r="BQ35" s="39">
        <f>IF(Table2[[#This Row],[Pattern]]="Pattern",Table2[Total Sections]*3,Table2[Total Sections]*1.5)</f>
        <v>24</v>
      </c>
      <c r="BR35" s="42">
        <f t="shared" ca="1" si="10"/>
        <v>43468</v>
      </c>
      <c r="BS35" s="39"/>
      <c r="BT35" s="39"/>
      <c r="BU35" s="39"/>
      <c r="BV35" s="39" t="str">
        <f>_xlfn.IFNA(VLOOKUP(Table2[[#This Row],[Job-no]],Table4[],16,FALSE),"Ready")</f>
        <v/>
      </c>
      <c r="BW35" s="39" t="str">
        <f>_xlfn.IFNA(VLOOKUP(Table2[[#This Row],[Job-no]],Table4[],21,FALSE),"Ready")</f>
        <v/>
      </c>
      <c r="BX35" s="39" t="b">
        <f>_xlfn.IFNA(VLOOKUP(Table2[[#This Row],[Job-no]],Table4[],10,FALSE),TRUE)</f>
        <v>0</v>
      </c>
      <c r="BY35" s="39" t="str">
        <f>_xlfn.IFNA(VLOOKUP(Table2[[#This Row],[Job-no]],Table4[],22,FALSE),"Ready")</f>
        <v/>
      </c>
      <c r="BZ35" s="120">
        <f t="shared" si="4"/>
        <v>43473</v>
      </c>
      <c r="CA35" s="120">
        <f ca="1">IF(OR(Table2[[#This Row],[Saw Date]]=TODAY(),Table2[[#This Row],[Saw Date]]=TODAY()+1), Table2[[#This Row],[Saw Date]],IF(Table2[[#This Row],[Extrusion cut double saw]],"Done",""))</f>
        <v>43468</v>
      </c>
      <c r="CB35" s="120">
        <f ca="1">IF(OR(Table2[[#This Row],[Lens Date]]=TODAY(),Table2[[#This Row],[Lens Date]]=TODAY()+1), Table2[[#This Row],[Lens Date]],IF(Table2[[#This Row],[MSLens]]="Done","Done",""))</f>
        <v>43468</v>
      </c>
      <c r="CC35" s="120">
        <f ca="1">IF(OR(Table2[[#This Row],[Milling Date]]=TODAY(),Table2[[#This Row],[Milling Date]]=TODAY()+1), Table2[[#This Row],[Milling Date]],IF(Table2[[#This Row],[CNC Holes]]="Ready","Done",""))</f>
        <v>43468</v>
      </c>
      <c r="CD35" s="120" t="str">
        <f ca="1">IF(OR(Table2[[#This Row],[Welding Date]]=TODAY(),Table2[[#This Row],[Welding Date]]=TODAY()+1), Table2[[#This Row],[Welding Date]],IF(Table2[[#This Row],[Welding Corners]]="Ready","Done",""))</f>
        <v/>
      </c>
      <c r="CE35" s="120" t="str">
        <f ca="1">IF(OR(Table2[[#This Row],[Puching Date]]=TODAY(),Table2[[#This Row],[Puching Date]]=TODAY()+1), Table2[[#This Row],[Puching Date]],IF(Table2[[#This Row],[Punch Holes]]="Ready","Done",""))</f>
        <v/>
      </c>
      <c r="CF35" s="120" t="str">
        <f ca="1">IF(OR(Table2[[#This Row],[Housing Date2]]=TODAY(),Table2[[#This Row],[Housing Date2]]=TODAY()+1),Table2[[#This Row],[Housing Date2]],IF(Table2[[#This Row],[Body Assembly]],"Done",""))</f>
        <v/>
      </c>
      <c r="CG35" s="120" t="str">
        <f>_xlfn.IFNA(VLOOKUP(Table2[[#This Row],[Job-no]],Table4[],7,FALSE),"Done")</f>
        <v>Machine Shop Started</v>
      </c>
    </row>
    <row r="36" spans="1:85" x14ac:dyDescent="0.25">
      <c r="A36" t="str">
        <f>_xlfn.CONCAT(Table2[[#This Row],[Order]],"-",Table2[[#This Row],[Line]])</f>
        <v>74294-16</v>
      </c>
      <c r="B36" s="1">
        <v>43473</v>
      </c>
      <c r="C36" s="10">
        <v>74294</v>
      </c>
      <c r="D36" s="7" t="s">
        <v>1425</v>
      </c>
      <c r="E36" s="10">
        <v>16</v>
      </c>
      <c r="F36" s="10">
        <v>1</v>
      </c>
      <c r="G36" s="7" t="s">
        <v>165</v>
      </c>
      <c r="H36" s="10">
        <v>1</v>
      </c>
      <c r="I36" s="43" t="b">
        <v>1</v>
      </c>
      <c r="J36" s="43" t="b">
        <v>0</v>
      </c>
      <c r="K36" t="s">
        <v>114</v>
      </c>
      <c r="L36" s="43" t="b">
        <v>0</v>
      </c>
      <c r="M36" s="43" t="b">
        <v>1</v>
      </c>
      <c r="N36" s="43" t="b">
        <v>0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t="s">
        <v>114</v>
      </c>
      <c r="V36" t="s">
        <v>114</v>
      </c>
      <c r="W36" s="5">
        <v>43468</v>
      </c>
      <c r="X36" s="7" t="s">
        <v>151</v>
      </c>
      <c r="Y36" s="7"/>
      <c r="Z36" s="7" t="s">
        <v>15</v>
      </c>
      <c r="AA36" s="7" t="s">
        <v>114</v>
      </c>
      <c r="AB36" s="7" t="s">
        <v>74</v>
      </c>
      <c r="AC36" s="10">
        <v>7</v>
      </c>
      <c r="AD36" s="3" t="s">
        <v>5967</v>
      </c>
      <c r="AE36" s="4" t="s">
        <v>5968</v>
      </c>
      <c r="AF36" s="7"/>
      <c r="AG36" s="7" t="s">
        <v>114</v>
      </c>
      <c r="AH36" s="10">
        <v>8</v>
      </c>
      <c r="AI36" s="3" t="s">
        <v>74</v>
      </c>
      <c r="AJ36" t="s">
        <v>114</v>
      </c>
      <c r="AK36" t="s">
        <v>114</v>
      </c>
      <c r="AL36" s="43" t="b">
        <v>0</v>
      </c>
      <c r="AM36" s="3"/>
      <c r="AN36" s="3"/>
      <c r="AO36" s="43" t="b">
        <v>0</v>
      </c>
      <c r="AP36" s="3" t="b">
        <v>0</v>
      </c>
      <c r="AQ36" s="3">
        <f>VLOOKUP(Table2[[#This Row],[Job-no]],Table3[],26,FALSE)</f>
        <v>5418.82</v>
      </c>
      <c r="AR36" t="str">
        <f t="shared" si="0"/>
        <v>STFC</v>
      </c>
      <c r="AS36" t="str">
        <f>VLOOKUP(AR36,Table1[],4,0)</f>
        <v>Pendant</v>
      </c>
      <c r="AT36" t="str">
        <f>IF(BD36&gt;0,"Pattern",VLOOKUP(AR36,Table1[],5,0))</f>
        <v>Pattern</v>
      </c>
      <c r="AU36" s="34">
        <f>IF(AT36="Pattern",WORKDAY(Table2[[#This Row],[Scheduled Ship Date]],-10),WORKDAY(Table2[[#This Row],[Scheduled Ship Date]],-4))</f>
        <v>43459</v>
      </c>
      <c r="AV36">
        <f>IF(Table2[[#This Row],[Extrusion cut double saw]]=TRUE,IF(O36="ToDo",IF(AT36="Pattern",Table2[[#This Row],[Total Sections]]*0.4,Table2[[#This Row],[Total Sections]]*0.12),0),IF(AT36="Pattern",Table2[[#This Row],[Total Sections]]*4,Table2[[#This Row],[Total Sections]]*1.2))</f>
        <v>32</v>
      </c>
      <c r="AW36" s="42">
        <f t="shared" ca="1" si="8"/>
        <v>43468</v>
      </c>
      <c r="AX36" s="42">
        <f>IF(AT36="Pattern",Table2[[#This Row],[Scheduled Ship Date]]-2,Table2[[#This Row],[Scheduled Ship Date]]-3)</f>
        <v>43471</v>
      </c>
      <c r="AY36">
        <f>IF(Table2[[#This Row],[Pattern]]="Pattern",Table2[[#This Row],[Total Sections]]*4.82,Table2[[#This Row],[Total Sections]]*0.5)</f>
        <v>38.56</v>
      </c>
      <c r="AZ36" s="42">
        <f t="shared" ca="1" si="9"/>
        <v>43468</v>
      </c>
      <c r="BA36" s="39">
        <f>((Table2[Total Sections]/Table2[Open Qty])-1)*Table2[Open Qty]*12.96</f>
        <v>90.72</v>
      </c>
      <c r="BB36" s="42"/>
      <c r="BC36" s="39" t="str">
        <f t="shared" si="1"/>
        <v>STFC-I(28-175)-DSO(28-200)-80-40-AL(6)+AX(1)-W-UNV-MD-1-CA(36)-RC</v>
      </c>
      <c r="BD36" s="39">
        <f t="shared" si="2"/>
        <v>0</v>
      </c>
      <c r="BE36" s="39" t="b">
        <f>_xlfn.IFNA(VLOOKUP(Table2[[#This Row],[Job-no]],Table4[],9,FALSE),TRUE)</f>
        <v>1</v>
      </c>
      <c r="BF36" t="str">
        <f>VLOOKUP(AR36,Table1[],3,0)</f>
        <v>Stencil</v>
      </c>
      <c r="BG36" s="39" t="b">
        <f>_xlfn.IFNA(VLOOKUP(Table2[[#This Row],[Job-no]],Table4[],14,FALSE),TRUE)</f>
        <v>0</v>
      </c>
      <c r="BH36" s="39" t="str">
        <f>_xlfn.IFNA(VLOOKUP(Table2[[#This Row],[Job-no]],Table4[],11,FALSE),"Done")</f>
        <v/>
      </c>
      <c r="BI36" s="39">
        <f>IF(Table2[[#This Row],[Pattern]]="Pattern",VLOOKUP(Table2[[#This Row],[Product Code]],'Routing data'!$A$2:$W$470,13,FALSE),VLOOKUP(Table2[[#This Row],[Product Code]],'Routing data'!$A$2:$W$470,3,FALSE))</f>
        <v>2</v>
      </c>
      <c r="BJ36" s="39">
        <f>IF(Table2[[#This Row],[Pattern]]="Pattern",VLOOKUP(Table2[[#This Row],[Product Code]],'Routing data'!$A$2:$W$470,14,FALSE),VLOOKUP(Table2[[#This Row],[Product Code]],'Routing data'!$A$2:$W$470,4,FALSE))</f>
        <v>0</v>
      </c>
      <c r="BK36" s="39">
        <f>VLOOKUP(Table2[[#This Row],[Product Code]],'Routing data'!A$4:W$524,16,FALSE)</f>
        <v>5</v>
      </c>
      <c r="BL36" s="42">
        <f>IF(Table2[[#This Row],[Milling Required]]=0,"x",IF(AT36="Pattern",B36-10,B36-4))</f>
        <v>43463</v>
      </c>
      <c r="BM36" s="42" t="str">
        <f>IF(Table2[[#This Row],[Punching Required]]=0,"x",IF(AT36="Pattern",B36-8,B36-2))</f>
        <v>x</v>
      </c>
      <c r="BN36" s="42">
        <f t="shared" si="3"/>
        <v>43471</v>
      </c>
      <c r="BO36" s="39">
        <f>IF(Table2[[#This Row],[Milling]]="x","x",Table2[[#This Row],[Total Sections]]*2)</f>
        <v>16</v>
      </c>
      <c r="BP36" s="39" t="str">
        <f>IF(Table2[[#This Row],[Punching]]="x","x",Table2[Total Sections]*2)</f>
        <v>x</v>
      </c>
      <c r="BQ36" s="39">
        <f>IF(Table2[[#This Row],[Pattern]]="Pattern",Table2[Total Sections]*3,Table2[Total Sections]*1.5)</f>
        <v>24</v>
      </c>
      <c r="BR36" s="42">
        <f t="shared" ca="1" si="10"/>
        <v>43468</v>
      </c>
      <c r="BS36" s="42"/>
      <c r="BT36" s="42"/>
      <c r="BU36" s="39"/>
      <c r="BV36" s="39" t="str">
        <f>_xlfn.IFNA(VLOOKUP(Table2[[#This Row],[Job-no]],Table4[],16,FALSE),"Ready")</f>
        <v/>
      </c>
      <c r="BW36" s="39" t="str">
        <f>_xlfn.IFNA(VLOOKUP(Table2[[#This Row],[Job-no]],Table4[],21,FALSE),"Ready")</f>
        <v/>
      </c>
      <c r="BX36" s="39" t="b">
        <f>_xlfn.IFNA(VLOOKUP(Table2[[#This Row],[Job-no]],Table4[],10,FALSE),TRUE)</f>
        <v>0</v>
      </c>
      <c r="BY36" s="39" t="str">
        <f>_xlfn.IFNA(VLOOKUP(Table2[[#This Row],[Job-no]],Table4[],22,FALSE),"Ready")</f>
        <v/>
      </c>
      <c r="BZ36" s="120">
        <f t="shared" si="4"/>
        <v>43473</v>
      </c>
      <c r="CA36" s="120">
        <f ca="1">IF(OR(Table2[[#This Row],[Saw Date]]=TODAY(),Table2[[#This Row],[Saw Date]]=TODAY()+1), Table2[[#This Row],[Saw Date]],IF(Table2[[#This Row],[Extrusion cut double saw]],"Done",""))</f>
        <v>43468</v>
      </c>
      <c r="CB36" s="120">
        <f ca="1">IF(OR(Table2[[#This Row],[Lens Date]]=TODAY(),Table2[[#This Row],[Lens Date]]=TODAY()+1), Table2[[#This Row],[Lens Date]],IF(Table2[[#This Row],[MSLens]]="Done","Done",""))</f>
        <v>43468</v>
      </c>
      <c r="CC36" s="120">
        <f ca="1">IF(OR(Table2[[#This Row],[Milling Date]]=TODAY(),Table2[[#This Row],[Milling Date]]=TODAY()+1), Table2[[#This Row],[Milling Date]],IF(Table2[[#This Row],[CNC Holes]]="Ready","Done",""))</f>
        <v>43468</v>
      </c>
      <c r="CD36" s="120" t="str">
        <f ca="1">IF(OR(Table2[[#This Row],[Welding Date]]=TODAY(),Table2[[#This Row],[Welding Date]]=TODAY()+1), Table2[[#This Row],[Welding Date]],IF(Table2[[#This Row],[Welding Corners]]="Ready","Done",""))</f>
        <v/>
      </c>
      <c r="CE36" s="120" t="str">
        <f ca="1">IF(OR(Table2[[#This Row],[Puching Date]]=TODAY(),Table2[[#This Row],[Puching Date]]=TODAY()+1), Table2[[#This Row],[Puching Date]],IF(Table2[[#This Row],[Punch Holes]]="Ready","Done",""))</f>
        <v/>
      </c>
      <c r="CF36" s="120" t="str">
        <f ca="1">IF(OR(Table2[[#This Row],[Housing Date2]]=TODAY(),Table2[[#This Row],[Housing Date2]]=TODAY()+1),Table2[[#This Row],[Housing Date2]],IF(Table2[[#This Row],[Body Assembly]],"Done",""))</f>
        <v/>
      </c>
      <c r="CG36" s="120" t="str">
        <f>_xlfn.IFNA(VLOOKUP(Table2[[#This Row],[Job-no]],Table4[],7,FALSE),"Done")</f>
        <v>Machine Shop Started</v>
      </c>
    </row>
    <row r="37" spans="1:85" x14ac:dyDescent="0.25">
      <c r="A37" s="39" t="str">
        <f>_xlfn.CONCAT(Table2[[#This Row],[Order]],"-",Table2[[#This Row],[Line]])</f>
        <v>74294-17</v>
      </c>
      <c r="B37" s="1">
        <v>43473</v>
      </c>
      <c r="C37" s="10">
        <v>74294</v>
      </c>
      <c r="D37" s="7" t="s">
        <v>1423</v>
      </c>
      <c r="E37" s="10">
        <v>17</v>
      </c>
      <c r="F37" s="10">
        <v>1</v>
      </c>
      <c r="G37" s="7" t="s">
        <v>165</v>
      </c>
      <c r="H37" s="10">
        <v>1</v>
      </c>
      <c r="I37" s="43" t="b">
        <v>1</v>
      </c>
      <c r="J37" s="43" t="b">
        <v>0</v>
      </c>
      <c r="K37" t="s">
        <v>114</v>
      </c>
      <c r="L37" s="43" t="b">
        <v>0</v>
      </c>
      <c r="M37" s="43" t="b">
        <v>1</v>
      </c>
      <c r="N37" s="43" t="b">
        <v>0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t="s">
        <v>114</v>
      </c>
      <c r="V37" t="s">
        <v>114</v>
      </c>
      <c r="W37" s="5">
        <v>43468</v>
      </c>
      <c r="X37" s="7" t="s">
        <v>151</v>
      </c>
      <c r="Y37" s="7"/>
      <c r="Z37" s="7" t="s">
        <v>15</v>
      </c>
      <c r="AA37" s="7" t="s">
        <v>114</v>
      </c>
      <c r="AB37" s="7" t="s">
        <v>74</v>
      </c>
      <c r="AC37" s="10">
        <v>7</v>
      </c>
      <c r="AD37" s="3" t="s">
        <v>5967</v>
      </c>
      <c r="AE37" s="4" t="s">
        <v>5968</v>
      </c>
      <c r="AF37" s="7"/>
      <c r="AG37" s="7" t="s">
        <v>114</v>
      </c>
      <c r="AH37" s="10">
        <v>8</v>
      </c>
      <c r="AI37" s="3" t="s">
        <v>74</v>
      </c>
      <c r="AJ37" t="s">
        <v>114</v>
      </c>
      <c r="AK37" t="s">
        <v>114</v>
      </c>
      <c r="AL37" s="43" t="b">
        <v>0</v>
      </c>
      <c r="AM37" s="3"/>
      <c r="AN37" s="3"/>
      <c r="AO37" s="43" t="b">
        <v>0</v>
      </c>
      <c r="AP37" s="3" t="b">
        <v>0</v>
      </c>
      <c r="AQ37" s="3">
        <f>VLOOKUP(Table2[[#This Row],[Job-no]],Table3[],26,FALSE)</f>
        <v>5882.35</v>
      </c>
      <c r="AR37" t="str">
        <f t="shared" si="0"/>
        <v>STFC</v>
      </c>
      <c r="AS37" t="str">
        <f>VLOOKUP(AR37,Table1[],4,0)</f>
        <v>Pendant</v>
      </c>
      <c r="AT37" t="str">
        <f>IF(BD37&gt;0,"Pattern",VLOOKUP(AR37,Table1[],5,0))</f>
        <v>Pattern</v>
      </c>
      <c r="AU37" s="34">
        <f>IF(AT37="Pattern",WORKDAY(Table2[[#This Row],[Scheduled Ship Date]],-10),WORKDAY(Table2[[#This Row],[Scheduled Ship Date]],-4))</f>
        <v>43459</v>
      </c>
      <c r="AV37" s="39">
        <f>IF(Table2[[#This Row],[Extrusion cut double saw]]=TRUE,IF(O37="ToDo",IF(AT37="Pattern",Table2[[#This Row],[Total Sections]]*0.4,Table2[[#This Row],[Total Sections]]*0.12),0),IF(AT37="Pattern",Table2[[#This Row],[Total Sections]]*4,Table2[[#This Row],[Total Sections]]*1.2))</f>
        <v>32</v>
      </c>
      <c r="AW37" s="42">
        <f t="shared" ca="1" si="8"/>
        <v>43468</v>
      </c>
      <c r="AX37" s="42">
        <f>IF(AT37="Pattern",Table2[[#This Row],[Scheduled Ship Date]]-2,Table2[[#This Row],[Scheduled Ship Date]]-3)</f>
        <v>43471</v>
      </c>
      <c r="AY37" s="39">
        <f>IF(Table2[[#This Row],[Pattern]]="Pattern",Table2[[#This Row],[Total Sections]]*4.82,Table2[[#This Row],[Total Sections]]*0.5)</f>
        <v>38.56</v>
      </c>
      <c r="AZ37" s="42">
        <f t="shared" ca="1" si="9"/>
        <v>43468</v>
      </c>
      <c r="BA37" s="39">
        <f>((Table2[Total Sections]/Table2[Open Qty])-1)*Table2[Open Qty]*12.96</f>
        <v>90.72</v>
      </c>
      <c r="BB37" s="39"/>
      <c r="BC37" s="39" t="str">
        <f t="shared" si="1"/>
        <v>STFC-I(22-175)-DSO(22-200)-80-40-AL(6)+AX(1)-W-UNV-MD-1-CA(36)-RC</v>
      </c>
      <c r="BD37" s="39">
        <f t="shared" si="2"/>
        <v>0</v>
      </c>
      <c r="BE37" s="39" t="b">
        <f>_xlfn.IFNA(VLOOKUP(Table2[[#This Row],[Job-no]],Table4[],9,FALSE),TRUE)</f>
        <v>1</v>
      </c>
      <c r="BF37" s="39"/>
      <c r="BG37" s="39" t="b">
        <f>_xlfn.IFNA(VLOOKUP(Table2[[#This Row],[Job-no]],Table4[],14,FALSE),TRUE)</f>
        <v>0</v>
      </c>
      <c r="BH37" s="39" t="str">
        <f>_xlfn.IFNA(VLOOKUP(Table2[[#This Row],[Job-no]],Table4[],11,FALSE),"Done")</f>
        <v/>
      </c>
      <c r="BI37" s="39">
        <f>IF(Table2[[#This Row],[Pattern]]="Pattern",VLOOKUP(Table2[[#This Row],[Product Code]],'Routing data'!$A$2:$W$470,13,FALSE),VLOOKUP(Table2[[#This Row],[Product Code]],'Routing data'!$A$2:$W$470,3,FALSE))</f>
        <v>2</v>
      </c>
      <c r="BJ37" s="39">
        <f>IF(Table2[[#This Row],[Pattern]]="Pattern",VLOOKUP(Table2[[#This Row],[Product Code]],'Routing data'!$A$2:$W$470,14,FALSE),VLOOKUP(Table2[[#This Row],[Product Code]],'Routing data'!$A$2:$W$470,4,FALSE))</f>
        <v>0</v>
      </c>
      <c r="BK37" s="39">
        <f>VLOOKUP(Table2[[#This Row],[Product Code]],'Routing data'!A$4:W$524,16,FALSE)</f>
        <v>5</v>
      </c>
      <c r="BL37" s="42">
        <f>IF(Table2[[#This Row],[Milling Required]]=0,"x",IF(AT37="Pattern",B37-10,B37-4))</f>
        <v>43463</v>
      </c>
      <c r="BM37" s="39"/>
      <c r="BN37" s="42">
        <f t="shared" si="3"/>
        <v>43471</v>
      </c>
      <c r="BO37" s="39">
        <f>IF(Table2[[#This Row],[Milling]]="x","x",Table2[[#This Row],[Total Sections]]*2)</f>
        <v>16</v>
      </c>
      <c r="BP37" s="39">
        <f>IF(Table2[[#This Row],[Punching]]="x","x",Table2[Total Sections]*2)</f>
        <v>16</v>
      </c>
      <c r="BQ37" s="39">
        <f>IF(Table2[[#This Row],[Pattern]]="Pattern",Table2[Total Sections]*3,Table2[Total Sections]*1.5)</f>
        <v>24</v>
      </c>
      <c r="BR37" s="42">
        <f t="shared" ca="1" si="10"/>
        <v>43468</v>
      </c>
      <c r="BS37" s="39"/>
      <c r="BT37" s="39"/>
      <c r="BU37" s="39"/>
      <c r="BV37" s="39" t="str">
        <f>_xlfn.IFNA(VLOOKUP(Table2[[#This Row],[Job-no]],Table4[],16,FALSE),"Ready")</f>
        <v/>
      </c>
      <c r="BW37" s="39" t="str">
        <f>_xlfn.IFNA(VLOOKUP(Table2[[#This Row],[Job-no]],Table4[],21,FALSE),"Ready")</f>
        <v/>
      </c>
      <c r="BX37" s="39" t="b">
        <f>_xlfn.IFNA(VLOOKUP(Table2[[#This Row],[Job-no]],Table4[],10,FALSE),TRUE)</f>
        <v>0</v>
      </c>
      <c r="BY37" s="39" t="str">
        <f>_xlfn.IFNA(VLOOKUP(Table2[[#This Row],[Job-no]],Table4[],22,FALSE),"Ready")</f>
        <v/>
      </c>
      <c r="BZ37" s="120">
        <f t="shared" si="4"/>
        <v>43473</v>
      </c>
      <c r="CA37" s="120">
        <f ca="1">IF(OR(Table2[[#This Row],[Saw Date]]=TODAY(),Table2[[#This Row],[Saw Date]]=TODAY()+1), Table2[[#This Row],[Saw Date]],IF(Table2[[#This Row],[Extrusion cut double saw]],"Done",""))</f>
        <v>43468</v>
      </c>
      <c r="CB37" s="120">
        <f ca="1">IF(OR(Table2[[#This Row],[Lens Date]]=TODAY(),Table2[[#This Row],[Lens Date]]=TODAY()+1), Table2[[#This Row],[Lens Date]],IF(Table2[[#This Row],[MSLens]]="Done","Done",""))</f>
        <v>43468</v>
      </c>
      <c r="CC37" s="120">
        <f ca="1">IF(OR(Table2[[#This Row],[Milling Date]]=TODAY(),Table2[[#This Row],[Milling Date]]=TODAY()+1), Table2[[#This Row],[Milling Date]],IF(Table2[[#This Row],[CNC Holes]]="Ready","Done",""))</f>
        <v>43468</v>
      </c>
      <c r="CD37" s="120" t="str">
        <f ca="1">IF(OR(Table2[[#This Row],[Welding Date]]=TODAY(),Table2[[#This Row],[Welding Date]]=TODAY()+1), Table2[[#This Row],[Welding Date]],IF(Table2[[#This Row],[Welding Corners]]="Ready","Done",""))</f>
        <v/>
      </c>
      <c r="CE37" s="120" t="str">
        <f ca="1">IF(OR(Table2[[#This Row],[Puching Date]]=TODAY(),Table2[[#This Row],[Puching Date]]=TODAY()+1), Table2[[#This Row],[Puching Date]],IF(Table2[[#This Row],[Punch Holes]]="Ready","Done",""))</f>
        <v/>
      </c>
      <c r="CF37" s="120" t="str">
        <f ca="1">IF(OR(Table2[[#This Row],[Housing Date2]]=TODAY(),Table2[[#This Row],[Housing Date2]]=TODAY()+1),Table2[[#This Row],[Housing Date2]],IF(Table2[[#This Row],[Body Assembly]],"Done",""))</f>
        <v/>
      </c>
      <c r="CG37" s="120" t="str">
        <f>_xlfn.IFNA(VLOOKUP(Table2[[#This Row],[Job-no]],Table4[],7,FALSE),"Done")</f>
        <v>Machine Shop Started</v>
      </c>
    </row>
    <row r="38" spans="1:85" x14ac:dyDescent="0.25">
      <c r="A38" s="39" t="str">
        <f>_xlfn.CONCAT(Table2[[#This Row],[Order]],"-",Table2[[#This Row],[Line]])</f>
        <v>74294-18</v>
      </c>
      <c r="B38" s="1">
        <v>43473</v>
      </c>
      <c r="C38" s="10">
        <v>74294</v>
      </c>
      <c r="D38" s="7" t="s">
        <v>1423</v>
      </c>
      <c r="E38" s="10">
        <v>18</v>
      </c>
      <c r="F38" s="10">
        <v>1</v>
      </c>
      <c r="G38" s="7" t="s">
        <v>165</v>
      </c>
      <c r="H38" s="10">
        <v>1</v>
      </c>
      <c r="I38" s="43" t="b">
        <v>1</v>
      </c>
      <c r="J38" s="43" t="b">
        <v>0</v>
      </c>
      <c r="K38" t="s">
        <v>114</v>
      </c>
      <c r="L38" s="43" t="b">
        <v>0</v>
      </c>
      <c r="M38" s="43" t="b">
        <v>1</v>
      </c>
      <c r="N38" s="43" t="b">
        <v>0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t="s">
        <v>114</v>
      </c>
      <c r="V38" t="s">
        <v>114</v>
      </c>
      <c r="W38" s="5">
        <v>43468</v>
      </c>
      <c r="X38" s="7" t="s">
        <v>151</v>
      </c>
      <c r="Y38" s="7"/>
      <c r="Z38" s="7" t="s">
        <v>15</v>
      </c>
      <c r="AA38" s="7" t="s">
        <v>114</v>
      </c>
      <c r="AB38" s="7" t="s">
        <v>74</v>
      </c>
      <c r="AC38" s="10">
        <v>7</v>
      </c>
      <c r="AD38" s="3" t="s">
        <v>5967</v>
      </c>
      <c r="AE38" s="4" t="s">
        <v>5968</v>
      </c>
      <c r="AF38" s="7"/>
      <c r="AG38" s="7" t="s">
        <v>114</v>
      </c>
      <c r="AH38" s="10">
        <v>8</v>
      </c>
      <c r="AI38" s="3" t="s">
        <v>74</v>
      </c>
      <c r="AJ38" t="s">
        <v>114</v>
      </c>
      <c r="AK38" t="s">
        <v>114</v>
      </c>
      <c r="AL38" s="43" t="b">
        <v>0</v>
      </c>
      <c r="AM38" s="3"/>
      <c r="AN38" s="3"/>
      <c r="AO38" s="43" t="b">
        <v>0</v>
      </c>
      <c r="AP38" s="3" t="b">
        <v>0</v>
      </c>
      <c r="AQ38" s="3">
        <f>VLOOKUP(Table2[[#This Row],[Job-no]],Table3[],26,FALSE)</f>
        <v>5882.35</v>
      </c>
      <c r="AR38" t="str">
        <f t="shared" si="0"/>
        <v>STFC</v>
      </c>
      <c r="AS38" t="str">
        <f>VLOOKUP(AR38,Table1[],4,0)</f>
        <v>Pendant</v>
      </c>
      <c r="AT38" t="str">
        <f>IF(BD38&gt;0,"Pattern",VLOOKUP(AR38,Table1[],5,0))</f>
        <v>Pattern</v>
      </c>
      <c r="AU38" s="34">
        <f>IF(AT38="Pattern",WORKDAY(Table2[[#This Row],[Scheduled Ship Date]],-10),WORKDAY(Table2[[#This Row],[Scheduled Ship Date]],-4))</f>
        <v>43459</v>
      </c>
      <c r="AV38" s="39">
        <f>IF(Table2[[#This Row],[Extrusion cut double saw]]=TRUE,IF(O38="ToDo",IF(AT38="Pattern",Table2[[#This Row],[Total Sections]]*0.4,Table2[[#This Row],[Total Sections]]*0.12),0),IF(AT38="Pattern",Table2[[#This Row],[Total Sections]]*4,Table2[[#This Row],[Total Sections]]*1.2))</f>
        <v>32</v>
      </c>
      <c r="AW38" s="42">
        <f t="shared" ca="1" si="8"/>
        <v>43468</v>
      </c>
      <c r="AX38" s="42">
        <f>IF(AT38="Pattern",Table2[[#This Row],[Scheduled Ship Date]]-2,Table2[[#This Row],[Scheduled Ship Date]]-3)</f>
        <v>43471</v>
      </c>
      <c r="AY38" s="39">
        <f>IF(Table2[[#This Row],[Pattern]]="Pattern",Table2[[#This Row],[Total Sections]]*4.82,Table2[[#This Row],[Total Sections]]*0.5)</f>
        <v>38.56</v>
      </c>
      <c r="AZ38" s="42">
        <f t="shared" ca="1" si="9"/>
        <v>43468</v>
      </c>
      <c r="BA38" s="39">
        <f>((Table2[Total Sections]/Table2[Open Qty])-1)*Table2[Open Qty]*12.96</f>
        <v>90.72</v>
      </c>
      <c r="BB38" s="39"/>
      <c r="BC38" s="39" t="str">
        <f t="shared" si="1"/>
        <v>STFC-I(22-175)-DSO(22-200)-80-40-AL(6)+AX(1)-W-UNV-MD-1-CA(36)-RC</v>
      </c>
      <c r="BD38" s="39">
        <f t="shared" si="2"/>
        <v>0</v>
      </c>
      <c r="BE38" s="39" t="b">
        <f>_xlfn.IFNA(VLOOKUP(Table2[[#This Row],[Job-no]],Table4[],9,FALSE),TRUE)</f>
        <v>1</v>
      </c>
      <c r="BF38" s="39"/>
      <c r="BG38" s="39" t="b">
        <f>_xlfn.IFNA(VLOOKUP(Table2[[#This Row],[Job-no]],Table4[],14,FALSE),TRUE)</f>
        <v>0</v>
      </c>
      <c r="BH38" s="39" t="str">
        <f>_xlfn.IFNA(VLOOKUP(Table2[[#This Row],[Job-no]],Table4[],11,FALSE),"Done")</f>
        <v/>
      </c>
      <c r="BI38" s="39">
        <f>IF(Table2[[#This Row],[Pattern]]="Pattern",VLOOKUP(Table2[[#This Row],[Product Code]],'Routing data'!$A$2:$W$470,13,FALSE),VLOOKUP(Table2[[#This Row],[Product Code]],'Routing data'!$A$2:$W$470,3,FALSE))</f>
        <v>2</v>
      </c>
      <c r="BJ38" s="39">
        <f>IF(Table2[[#This Row],[Pattern]]="Pattern",VLOOKUP(Table2[[#This Row],[Product Code]],'Routing data'!$A$2:$W$470,14,FALSE),VLOOKUP(Table2[[#This Row],[Product Code]],'Routing data'!$A$2:$W$470,4,FALSE))</f>
        <v>0</v>
      </c>
      <c r="BK38" s="39">
        <f>VLOOKUP(Table2[[#This Row],[Product Code]],'Routing data'!A$4:W$524,16,FALSE)</f>
        <v>5</v>
      </c>
      <c r="BL38" s="42">
        <f>IF(Table2[[#This Row],[Milling Required]]=0,"x",IF(AT38="Pattern",B38-10,B38-4))</f>
        <v>43463</v>
      </c>
      <c r="BM38" s="39"/>
      <c r="BN38" s="42">
        <f t="shared" si="3"/>
        <v>43471</v>
      </c>
      <c r="BO38" s="39">
        <f>IF(Table2[[#This Row],[Milling]]="x","x",Table2[[#This Row],[Total Sections]]*2)</f>
        <v>16</v>
      </c>
      <c r="BP38" s="39">
        <f>IF(Table2[[#This Row],[Punching]]="x","x",Table2[Total Sections]*2)</f>
        <v>16</v>
      </c>
      <c r="BQ38" s="39">
        <f>IF(Table2[[#This Row],[Pattern]]="Pattern",Table2[Total Sections]*3,Table2[Total Sections]*1.5)</f>
        <v>24</v>
      </c>
      <c r="BR38" s="42">
        <f t="shared" ca="1" si="10"/>
        <v>43468</v>
      </c>
      <c r="BS38" s="39"/>
      <c r="BT38" s="39"/>
      <c r="BU38" s="39"/>
      <c r="BV38" s="39" t="str">
        <f>_xlfn.IFNA(VLOOKUP(Table2[[#This Row],[Job-no]],Table4[],16,FALSE),"Ready")</f>
        <v/>
      </c>
      <c r="BW38" s="39" t="str">
        <f>_xlfn.IFNA(VLOOKUP(Table2[[#This Row],[Job-no]],Table4[],21,FALSE),"Ready")</f>
        <v/>
      </c>
      <c r="BX38" s="39" t="b">
        <f>_xlfn.IFNA(VLOOKUP(Table2[[#This Row],[Job-no]],Table4[],10,FALSE),TRUE)</f>
        <v>0</v>
      </c>
      <c r="BY38" s="39" t="str">
        <f>_xlfn.IFNA(VLOOKUP(Table2[[#This Row],[Job-no]],Table4[],22,FALSE),"Ready")</f>
        <v/>
      </c>
      <c r="BZ38" s="120">
        <f t="shared" si="4"/>
        <v>43473</v>
      </c>
      <c r="CA38" s="120">
        <f ca="1">IF(OR(Table2[[#This Row],[Saw Date]]=TODAY(),Table2[[#This Row],[Saw Date]]=TODAY()+1), Table2[[#This Row],[Saw Date]],IF(Table2[[#This Row],[Extrusion cut double saw]],"Done",""))</f>
        <v>43468</v>
      </c>
      <c r="CB38" s="120">
        <f ca="1">IF(OR(Table2[[#This Row],[Lens Date]]=TODAY(),Table2[[#This Row],[Lens Date]]=TODAY()+1), Table2[[#This Row],[Lens Date]],IF(Table2[[#This Row],[MSLens]]="Done","Done",""))</f>
        <v>43468</v>
      </c>
      <c r="CC38" s="120">
        <f ca="1">IF(OR(Table2[[#This Row],[Milling Date]]=TODAY(),Table2[[#This Row],[Milling Date]]=TODAY()+1), Table2[[#This Row],[Milling Date]],IF(Table2[[#This Row],[CNC Holes]]="Ready","Done",""))</f>
        <v>43468</v>
      </c>
      <c r="CD38" s="120" t="str">
        <f ca="1">IF(OR(Table2[[#This Row],[Welding Date]]=TODAY(),Table2[[#This Row],[Welding Date]]=TODAY()+1), Table2[[#This Row],[Welding Date]],IF(Table2[[#This Row],[Welding Corners]]="Ready","Done",""))</f>
        <v/>
      </c>
      <c r="CE38" s="120" t="str">
        <f ca="1">IF(OR(Table2[[#This Row],[Puching Date]]=TODAY(),Table2[[#This Row],[Puching Date]]=TODAY()+1), Table2[[#This Row],[Puching Date]],IF(Table2[[#This Row],[Punch Holes]]="Ready","Done",""))</f>
        <v/>
      </c>
      <c r="CF38" s="120" t="str">
        <f ca="1">IF(OR(Table2[[#This Row],[Housing Date2]]=TODAY(),Table2[[#This Row],[Housing Date2]]=TODAY()+1),Table2[[#This Row],[Housing Date2]],IF(Table2[[#This Row],[Body Assembly]],"Done",""))</f>
        <v/>
      </c>
      <c r="CG38" s="120" t="str">
        <f>_xlfn.IFNA(VLOOKUP(Table2[[#This Row],[Job-no]],Table4[],7,FALSE),"Done")</f>
        <v>Machine Shop Started</v>
      </c>
    </row>
    <row r="39" spans="1:85" x14ac:dyDescent="0.25">
      <c r="A39" s="39" t="str">
        <f>_xlfn.CONCAT(Table2[[#This Row],[Order]],"-",Table2[[#This Row],[Line]])</f>
        <v>74294-19</v>
      </c>
      <c r="B39" s="1">
        <v>43473</v>
      </c>
      <c r="C39" s="10">
        <v>74294</v>
      </c>
      <c r="D39" s="7" t="s">
        <v>1423</v>
      </c>
      <c r="E39" s="10">
        <v>19</v>
      </c>
      <c r="F39" s="10">
        <v>1</v>
      </c>
      <c r="G39" s="7" t="s">
        <v>165</v>
      </c>
      <c r="H39" s="10">
        <v>1</v>
      </c>
      <c r="I39" s="43" t="b">
        <v>1</v>
      </c>
      <c r="J39" s="43" t="b">
        <v>0</v>
      </c>
      <c r="K39" t="s">
        <v>114</v>
      </c>
      <c r="L39" s="43" t="b">
        <v>0</v>
      </c>
      <c r="M39" s="43" t="b">
        <v>1</v>
      </c>
      <c r="N39" s="43" t="b">
        <v>0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t="s">
        <v>114</v>
      </c>
      <c r="V39" t="s">
        <v>114</v>
      </c>
      <c r="W39" s="5">
        <v>43468</v>
      </c>
      <c r="X39" s="7" t="s">
        <v>151</v>
      </c>
      <c r="Y39" s="7"/>
      <c r="Z39" s="7" t="s">
        <v>15</v>
      </c>
      <c r="AA39" s="7" t="s">
        <v>114</v>
      </c>
      <c r="AB39" s="7" t="s">
        <v>74</v>
      </c>
      <c r="AC39" s="10">
        <v>7</v>
      </c>
      <c r="AD39" s="3" t="s">
        <v>5967</v>
      </c>
      <c r="AE39" s="4" t="s">
        <v>5968</v>
      </c>
      <c r="AF39" s="7"/>
      <c r="AG39" s="7" t="s">
        <v>114</v>
      </c>
      <c r="AH39" s="10">
        <v>8</v>
      </c>
      <c r="AI39" s="3" t="s">
        <v>74</v>
      </c>
      <c r="AJ39" t="s">
        <v>114</v>
      </c>
      <c r="AK39" t="s">
        <v>114</v>
      </c>
      <c r="AL39" s="43" t="b">
        <v>0</v>
      </c>
      <c r="AM39" s="3"/>
      <c r="AN39" s="3"/>
      <c r="AO39" s="43" t="b">
        <v>0</v>
      </c>
      <c r="AP39" s="3" t="b">
        <v>0</v>
      </c>
      <c r="AQ39" s="3">
        <f>VLOOKUP(Table2[[#This Row],[Job-no]],Table3[],26,FALSE)</f>
        <v>5882.35</v>
      </c>
      <c r="AR39" t="str">
        <f t="shared" si="0"/>
        <v>STFC</v>
      </c>
      <c r="AS39" t="str">
        <f>VLOOKUP(AR39,Table1[],4,0)</f>
        <v>Pendant</v>
      </c>
      <c r="AT39" t="str">
        <f>IF(BD39&gt;0,"Pattern",VLOOKUP(AR39,Table1[],5,0))</f>
        <v>Pattern</v>
      </c>
      <c r="AU39" s="34">
        <f>IF(AT39="Pattern",WORKDAY(Table2[[#This Row],[Scheduled Ship Date]],-10),WORKDAY(Table2[[#This Row],[Scheduled Ship Date]],-4))</f>
        <v>43459</v>
      </c>
      <c r="AV39" s="39">
        <f>IF(Table2[[#This Row],[Extrusion cut double saw]]=TRUE,IF(O39="ToDo",IF(AT39="Pattern",Table2[[#This Row],[Total Sections]]*0.4,Table2[[#This Row],[Total Sections]]*0.12),0),IF(AT39="Pattern",Table2[[#This Row],[Total Sections]]*4,Table2[[#This Row],[Total Sections]]*1.2))</f>
        <v>32</v>
      </c>
      <c r="AW39" s="42">
        <f t="shared" ca="1" si="8"/>
        <v>43468</v>
      </c>
      <c r="AX39" s="42">
        <f>IF(AT39="Pattern",Table2[[#This Row],[Scheduled Ship Date]]-2,Table2[[#This Row],[Scheduled Ship Date]]-3)</f>
        <v>43471</v>
      </c>
      <c r="AY39" s="39">
        <f>IF(Table2[[#This Row],[Pattern]]="Pattern",Table2[[#This Row],[Total Sections]]*4.82,Table2[[#This Row],[Total Sections]]*0.5)</f>
        <v>38.56</v>
      </c>
      <c r="AZ39" s="42">
        <f t="shared" ca="1" si="9"/>
        <v>43468</v>
      </c>
      <c r="BA39" s="39">
        <f>((Table2[Total Sections]/Table2[Open Qty])-1)*Table2[Open Qty]*12.96</f>
        <v>90.72</v>
      </c>
      <c r="BB39" s="39"/>
      <c r="BC39" s="39" t="str">
        <f t="shared" si="1"/>
        <v>STFC-I(22-175)-DSO(22-200)-80-40-AL(6)+AX(1)-W-UNV-MD-1-CA(36)-RC</v>
      </c>
      <c r="BD39" s="39">
        <f t="shared" si="2"/>
        <v>0</v>
      </c>
      <c r="BE39" s="39" t="b">
        <f>_xlfn.IFNA(VLOOKUP(Table2[[#This Row],[Job-no]],Table4[],9,FALSE),TRUE)</f>
        <v>1</v>
      </c>
      <c r="BF39" s="39"/>
      <c r="BG39" s="39" t="b">
        <f>_xlfn.IFNA(VLOOKUP(Table2[[#This Row],[Job-no]],Table4[],14,FALSE),TRUE)</f>
        <v>0</v>
      </c>
      <c r="BH39" s="39" t="str">
        <f>_xlfn.IFNA(VLOOKUP(Table2[[#This Row],[Job-no]],Table4[],11,FALSE),"Done")</f>
        <v/>
      </c>
      <c r="BI39" s="39">
        <f>IF(Table2[[#This Row],[Pattern]]="Pattern",VLOOKUP(Table2[[#This Row],[Product Code]],'Routing data'!$A$2:$W$470,13,FALSE),VLOOKUP(Table2[[#This Row],[Product Code]],'Routing data'!$A$2:$W$470,3,FALSE))</f>
        <v>2</v>
      </c>
      <c r="BJ39" s="39">
        <f>IF(Table2[[#This Row],[Pattern]]="Pattern",VLOOKUP(Table2[[#This Row],[Product Code]],'Routing data'!$A$2:$W$470,14,FALSE),VLOOKUP(Table2[[#This Row],[Product Code]],'Routing data'!$A$2:$W$470,4,FALSE))</f>
        <v>0</v>
      </c>
      <c r="BK39" s="39">
        <f>VLOOKUP(Table2[[#This Row],[Product Code]],'Routing data'!A$4:W$524,16,FALSE)</f>
        <v>5</v>
      </c>
      <c r="BL39" s="42">
        <f>IF(Table2[[#This Row],[Milling Required]]=0,"x",IF(AT39="Pattern",B39-10,B39-4))</f>
        <v>43463</v>
      </c>
      <c r="BM39" s="39"/>
      <c r="BN39" s="42">
        <f t="shared" si="3"/>
        <v>43471</v>
      </c>
      <c r="BO39" s="39">
        <f>IF(Table2[[#This Row],[Milling]]="x","x",Table2[[#This Row],[Total Sections]]*2)</f>
        <v>16</v>
      </c>
      <c r="BP39" s="39">
        <f>IF(Table2[[#This Row],[Punching]]="x","x",Table2[Total Sections]*2)</f>
        <v>16</v>
      </c>
      <c r="BQ39" s="39">
        <f>IF(Table2[[#This Row],[Pattern]]="Pattern",Table2[Total Sections]*3,Table2[Total Sections]*1.5)</f>
        <v>24</v>
      </c>
      <c r="BR39" s="42">
        <f t="shared" ca="1" si="10"/>
        <v>43468</v>
      </c>
      <c r="BS39" s="39"/>
      <c r="BT39" s="39"/>
      <c r="BU39" s="39"/>
      <c r="BV39" s="39" t="str">
        <f>_xlfn.IFNA(VLOOKUP(Table2[[#This Row],[Job-no]],Table4[],16,FALSE),"Ready")</f>
        <v/>
      </c>
      <c r="BW39" s="39" t="str">
        <f>_xlfn.IFNA(VLOOKUP(Table2[[#This Row],[Job-no]],Table4[],21,FALSE),"Ready")</f>
        <v/>
      </c>
      <c r="BX39" s="39" t="b">
        <f>_xlfn.IFNA(VLOOKUP(Table2[[#This Row],[Job-no]],Table4[],10,FALSE),TRUE)</f>
        <v>0</v>
      </c>
      <c r="BY39" s="39" t="str">
        <f>_xlfn.IFNA(VLOOKUP(Table2[[#This Row],[Job-no]],Table4[],22,FALSE),"Ready")</f>
        <v/>
      </c>
      <c r="BZ39" s="120">
        <f t="shared" si="4"/>
        <v>43473</v>
      </c>
      <c r="CA39" s="120">
        <f ca="1">IF(OR(Table2[[#This Row],[Saw Date]]=TODAY(),Table2[[#This Row],[Saw Date]]=TODAY()+1), Table2[[#This Row],[Saw Date]],IF(Table2[[#This Row],[Extrusion cut double saw]],"Done",""))</f>
        <v>43468</v>
      </c>
      <c r="CB39" s="120">
        <f ca="1">IF(OR(Table2[[#This Row],[Lens Date]]=TODAY(),Table2[[#This Row],[Lens Date]]=TODAY()+1), Table2[[#This Row],[Lens Date]],IF(Table2[[#This Row],[MSLens]]="Done","Done",""))</f>
        <v>43468</v>
      </c>
      <c r="CC39" s="120">
        <f ca="1">IF(OR(Table2[[#This Row],[Milling Date]]=TODAY(),Table2[[#This Row],[Milling Date]]=TODAY()+1), Table2[[#This Row],[Milling Date]],IF(Table2[[#This Row],[CNC Holes]]="Ready","Done",""))</f>
        <v>43468</v>
      </c>
      <c r="CD39" s="120" t="str">
        <f ca="1">IF(OR(Table2[[#This Row],[Welding Date]]=TODAY(),Table2[[#This Row],[Welding Date]]=TODAY()+1), Table2[[#This Row],[Welding Date]],IF(Table2[[#This Row],[Welding Corners]]="Ready","Done",""))</f>
        <v/>
      </c>
      <c r="CE39" s="120" t="str">
        <f ca="1">IF(OR(Table2[[#This Row],[Puching Date]]=TODAY(),Table2[[#This Row],[Puching Date]]=TODAY()+1), Table2[[#This Row],[Puching Date]],IF(Table2[[#This Row],[Punch Holes]]="Ready","Done",""))</f>
        <v/>
      </c>
      <c r="CF39" s="120" t="str">
        <f ca="1">IF(OR(Table2[[#This Row],[Housing Date2]]=TODAY(),Table2[[#This Row],[Housing Date2]]=TODAY()+1),Table2[[#This Row],[Housing Date2]],IF(Table2[[#This Row],[Body Assembly]],"Done",""))</f>
        <v/>
      </c>
      <c r="CG39" s="120" t="str">
        <f>_xlfn.IFNA(VLOOKUP(Table2[[#This Row],[Job-no]],Table4[],7,FALSE),"Done")</f>
        <v>Machine Shop Started</v>
      </c>
    </row>
    <row r="40" spans="1:85" x14ac:dyDescent="0.25">
      <c r="A40" t="str">
        <f>_xlfn.CONCAT(Table2[[#This Row],[Order]],"-",Table2[[#This Row],[Line]])</f>
        <v>74294-9</v>
      </c>
      <c r="B40" s="1">
        <v>43473</v>
      </c>
      <c r="C40" s="10">
        <v>74294</v>
      </c>
      <c r="D40" s="7" t="s">
        <v>1411</v>
      </c>
      <c r="E40" s="10">
        <v>9</v>
      </c>
      <c r="F40" s="10">
        <v>1</v>
      </c>
      <c r="G40" s="7" t="s">
        <v>165</v>
      </c>
      <c r="H40" s="10">
        <v>1</v>
      </c>
      <c r="I40" s="43" t="b">
        <v>1</v>
      </c>
      <c r="J40" s="43" t="b">
        <v>0</v>
      </c>
      <c r="K40" t="s">
        <v>114</v>
      </c>
      <c r="L40" s="43" t="b">
        <v>0</v>
      </c>
      <c r="M40" s="43" t="b">
        <v>1</v>
      </c>
      <c r="N40" s="43" t="b">
        <v>0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t="s">
        <v>114</v>
      </c>
      <c r="V40" t="s">
        <v>114</v>
      </c>
      <c r="W40" s="5">
        <v>43468</v>
      </c>
      <c r="X40" s="7" t="s">
        <v>151</v>
      </c>
      <c r="Y40" s="7"/>
      <c r="Z40" s="7" t="s">
        <v>3991</v>
      </c>
      <c r="AA40" s="7" t="s">
        <v>114</v>
      </c>
      <c r="AB40" s="7" t="s">
        <v>74</v>
      </c>
      <c r="AC40" s="10">
        <v>1</v>
      </c>
      <c r="AD40" s="3" t="s">
        <v>5967</v>
      </c>
      <c r="AE40" s="4" t="s">
        <v>5968</v>
      </c>
      <c r="AF40" s="7"/>
      <c r="AG40" s="7" t="s">
        <v>114</v>
      </c>
      <c r="AH40" s="10">
        <v>3</v>
      </c>
      <c r="AI40" s="3" t="s">
        <v>74</v>
      </c>
      <c r="AJ40" t="s">
        <v>114</v>
      </c>
      <c r="AK40" t="s">
        <v>114</v>
      </c>
      <c r="AL40" s="43" t="b">
        <v>0</v>
      </c>
      <c r="AM40" s="3"/>
      <c r="AN40" s="3"/>
      <c r="AO40" s="43" t="b">
        <v>0</v>
      </c>
      <c r="AP40" s="3" t="b">
        <v>0</v>
      </c>
      <c r="AQ40" s="3">
        <f>VLOOKUP(Table2[[#This Row],[Job-no]],Table3[],26,FALSE)</f>
        <v>730</v>
      </c>
      <c r="AR40" t="str">
        <f t="shared" si="0"/>
        <v>SCRPAT</v>
      </c>
      <c r="AS40" t="str">
        <f>VLOOKUP(AR40,Table1[],4,0)</f>
        <v>recessed</v>
      </c>
      <c r="AT40" t="str">
        <f>IF(BD40&gt;0,"Pattern",VLOOKUP(AR40,Table1[],5,0))</f>
        <v>Pattern</v>
      </c>
      <c r="AU40" s="34">
        <f>IF(AT40="Pattern",WORKDAY(Table2[[#This Row],[Scheduled Ship Date]],-10),WORKDAY(Table2[[#This Row],[Scheduled Ship Date]],-4))</f>
        <v>43459</v>
      </c>
      <c r="AV40">
        <f>IF(Table2[[#This Row],[Extrusion cut double saw]]=TRUE,IF(O40="ToDo",IF(AT40="Pattern",Table2[[#This Row],[Total Sections]]*0.4,Table2[[#This Row],[Total Sections]]*0.12),0),IF(AT40="Pattern",Table2[[#This Row],[Total Sections]]*4,Table2[[#This Row],[Total Sections]]*1.2))</f>
        <v>12</v>
      </c>
      <c r="AW40" s="42">
        <f t="shared" ca="1" si="8"/>
        <v>43468</v>
      </c>
      <c r="AX40" s="42">
        <f>IF(AT40="Pattern",Table2[[#This Row],[Scheduled Ship Date]]-2,Table2[[#This Row],[Scheduled Ship Date]]-3)</f>
        <v>43471</v>
      </c>
      <c r="AY40">
        <f>IF(Table2[[#This Row],[Pattern]]="Pattern",Table2[[#This Row],[Total Sections]]*4.82,Table2[[#This Row],[Total Sections]]*0.5)</f>
        <v>14.46</v>
      </c>
      <c r="AZ40" s="42">
        <f t="shared" ca="1" si="9"/>
        <v>43468</v>
      </c>
      <c r="BA40" s="39">
        <f>((Table2[Total Sections]/Table2[Open Qty])-1)*Table2[Open Qty]*12.96</f>
        <v>25.92</v>
      </c>
      <c r="BB40" s="39"/>
      <c r="BC40" s="39" t="str">
        <f t="shared" si="1"/>
        <v>SCRPAT-OPR-90(3)-500-80-40-FL-10' 5/16"-NL-W-UNV-DP-1-DF</v>
      </c>
      <c r="BD40" s="39">
        <f t="shared" si="2"/>
        <v>0</v>
      </c>
      <c r="BE40" s="39" t="b">
        <f>_xlfn.IFNA(VLOOKUP(Table2[[#This Row],[Job-no]],Table4[],9,FALSE),TRUE)</f>
        <v>1</v>
      </c>
      <c r="BF40" t="str">
        <f>VLOOKUP(AR40,Table1[],3,0)</f>
        <v>Sculpt</v>
      </c>
      <c r="BG40" s="39" t="b">
        <f>_xlfn.IFNA(VLOOKUP(Table2[[#This Row],[Job-no]],Table4[],14,FALSE),TRUE)</f>
        <v>0</v>
      </c>
      <c r="BH40" s="39" t="str">
        <f>_xlfn.IFNA(VLOOKUP(Table2[[#This Row],[Job-no]],Table4[],11,FALSE),"Done")</f>
        <v/>
      </c>
      <c r="BI40" s="39">
        <f>IF(Table2[[#This Row],[Pattern]]="Pattern",VLOOKUP(Table2[[#This Row],[Product Code]],'Routing data'!$A$2:$W$470,13,FALSE),VLOOKUP(Table2[[#This Row],[Product Code]],'Routing data'!$A$2:$W$470,3,FALSE))</f>
        <v>2</v>
      </c>
      <c r="BJ40" s="39">
        <f>IF(Table2[[#This Row],[Pattern]]="Pattern",VLOOKUP(Table2[[#This Row],[Product Code]],'Routing data'!$A$2:$W$470,14,FALSE),VLOOKUP(Table2[[#This Row],[Product Code]],'Routing data'!$A$2:$W$470,4,FALSE))</f>
        <v>0</v>
      </c>
      <c r="BK40" s="39">
        <f>VLOOKUP(Table2[[#This Row],[Product Code]],'Routing data'!A$4:W$524,16,FALSE)</f>
        <v>5</v>
      </c>
      <c r="BL40" s="42">
        <f>IF(Table2[[#This Row],[Milling Required]]=0,"x",IF(AT40="Pattern",B40-10,B40-4))</f>
        <v>43463</v>
      </c>
      <c r="BM40" s="42" t="str">
        <f>IF(Table2[[#This Row],[Punching Required]]=0,"x",IF(AT40="Pattern",B40-8,B40-2))</f>
        <v>x</v>
      </c>
      <c r="BN40" s="42">
        <f t="shared" si="3"/>
        <v>43471</v>
      </c>
      <c r="BO40" s="39">
        <f>IF(Table2[[#This Row],[Milling]]="x","x",Table2[[#This Row],[Total Sections]]*2)</f>
        <v>6</v>
      </c>
      <c r="BP40" s="39" t="str">
        <f>IF(Table2[[#This Row],[Punching]]="x","x",Table2[Total Sections]*2)</f>
        <v>x</v>
      </c>
      <c r="BQ40" s="39">
        <f>IF(Table2[[#This Row],[Pattern]]="Pattern",Table2[Total Sections]*3,Table2[Total Sections]*1.5)</f>
        <v>9</v>
      </c>
      <c r="BR40" s="42">
        <f t="shared" ca="1" si="10"/>
        <v>43468</v>
      </c>
      <c r="BS40" s="39"/>
      <c r="BT40" s="42"/>
      <c r="BU40" s="39"/>
      <c r="BV40" s="122" t="str">
        <f>_xlfn.IFNA(VLOOKUP(Table2[[#This Row],[Job-no]],Table4[],16,FALSE),"Ready")</f>
        <v/>
      </c>
      <c r="BW40" s="122" t="str">
        <f>_xlfn.IFNA(VLOOKUP(Table2[[#This Row],[Job-no]],Table4[],21,FALSE),"Ready")</f>
        <v/>
      </c>
      <c r="BX40" s="39" t="b">
        <f>_xlfn.IFNA(VLOOKUP(Table2[[#This Row],[Job-no]],Table4[],10,FALSE),TRUE)</f>
        <v>0</v>
      </c>
      <c r="BY40" s="39" t="str">
        <f>_xlfn.IFNA(VLOOKUP(Table2[[#This Row],[Job-no]],Table4[],22,FALSE),"Ready")</f>
        <v/>
      </c>
      <c r="BZ40" s="120">
        <f t="shared" si="4"/>
        <v>43473</v>
      </c>
      <c r="CA40" s="120">
        <f ca="1">IF(OR(Table2[[#This Row],[Saw Date]]=TODAY(),Table2[[#This Row],[Saw Date]]=TODAY()+1), Table2[[#This Row],[Saw Date]],IF(Table2[[#This Row],[Extrusion cut double saw]],"Done",""))</f>
        <v>43468</v>
      </c>
      <c r="CB40" s="120">
        <f ca="1">IF(OR(Table2[[#This Row],[Lens Date]]=TODAY(),Table2[[#This Row],[Lens Date]]=TODAY()+1), Table2[[#This Row],[Lens Date]],IF(Table2[[#This Row],[MSLens]]="Done","Done",""))</f>
        <v>43468</v>
      </c>
      <c r="CC40" s="120">
        <f ca="1">IF(OR(Table2[[#This Row],[Milling Date]]=TODAY(),Table2[[#This Row],[Milling Date]]=TODAY()+1), Table2[[#This Row],[Milling Date]],IF(Table2[[#This Row],[CNC Holes]]="Ready","Done",""))</f>
        <v>43468</v>
      </c>
      <c r="CD40" s="120" t="str">
        <f ca="1">IF(OR(Table2[[#This Row],[Welding Date]]=TODAY(),Table2[[#This Row],[Welding Date]]=TODAY()+1), Table2[[#This Row],[Welding Date]],IF(Table2[[#This Row],[Welding Corners]]="Ready","Done",""))</f>
        <v/>
      </c>
      <c r="CE40" s="120" t="str">
        <f ca="1">IF(OR(Table2[[#This Row],[Puching Date]]=TODAY(),Table2[[#This Row],[Puching Date]]=TODAY()+1), Table2[[#This Row],[Puching Date]],IF(Table2[[#This Row],[Punch Holes]]="Ready","Done",""))</f>
        <v/>
      </c>
      <c r="CF40" s="120" t="str">
        <f ca="1">IF(OR(Table2[[#This Row],[Housing Date2]]=TODAY(),Table2[[#This Row],[Housing Date2]]=TODAY()+1),Table2[[#This Row],[Housing Date2]],IF(Table2[[#This Row],[Body Assembly]],"Done",""))</f>
        <v/>
      </c>
      <c r="CG40" s="120" t="str">
        <f>_xlfn.IFNA(VLOOKUP(Table2[[#This Row],[Job-no]],Table4[],7,FALSE),"Done")</f>
        <v>Machine Shop Started</v>
      </c>
    </row>
    <row r="41" spans="1:85" hidden="1" x14ac:dyDescent="0.25">
      <c r="A41" s="39" t="str">
        <f>_xlfn.CONCAT(Table2[[#This Row],[Order]],"-",Table2[[#This Row],[Line]])</f>
        <v>75981-20</v>
      </c>
      <c r="B41" s="1">
        <v>43473</v>
      </c>
      <c r="C41" s="10">
        <v>75981</v>
      </c>
      <c r="D41" s="7" t="s">
        <v>2217</v>
      </c>
      <c r="E41" s="10">
        <v>20</v>
      </c>
      <c r="F41" s="10">
        <v>1</v>
      </c>
      <c r="G41" s="7" t="s">
        <v>165</v>
      </c>
      <c r="H41" s="10">
        <v>1</v>
      </c>
      <c r="I41" s="43" t="b">
        <v>1</v>
      </c>
      <c r="J41" s="43" t="b">
        <v>0</v>
      </c>
      <c r="K41" t="s">
        <v>114</v>
      </c>
      <c r="L41" s="43" t="b">
        <v>0</v>
      </c>
      <c r="M41" s="43" t="b">
        <v>1</v>
      </c>
      <c r="N41" s="43" t="b">
        <v>1</v>
      </c>
      <c r="O41" t="s">
        <v>114</v>
      </c>
      <c r="P41" t="s">
        <v>138</v>
      </c>
      <c r="Q41" t="s">
        <v>114</v>
      </c>
      <c r="R41" t="s">
        <v>114</v>
      </c>
      <c r="S41" t="s">
        <v>114</v>
      </c>
      <c r="T41" t="s">
        <v>114</v>
      </c>
      <c r="U41" t="s">
        <v>114</v>
      </c>
      <c r="V41" t="s">
        <v>114</v>
      </c>
      <c r="W41" s="5">
        <v>43468</v>
      </c>
      <c r="X41" s="7" t="s">
        <v>114</v>
      </c>
      <c r="Y41" s="7"/>
      <c r="Z41" s="7" t="s">
        <v>4012</v>
      </c>
      <c r="AA41" s="7" t="s">
        <v>114</v>
      </c>
      <c r="AB41" s="7" t="s">
        <v>74</v>
      </c>
      <c r="AC41" s="10">
        <v>1</v>
      </c>
      <c r="AD41" s="3" t="s">
        <v>1328</v>
      </c>
      <c r="AE41" s="7" t="s">
        <v>2216</v>
      </c>
      <c r="AF41" s="7"/>
      <c r="AG41" s="7" t="s">
        <v>114</v>
      </c>
      <c r="AH41" s="10">
        <v>4</v>
      </c>
      <c r="AI41" s="3" t="s">
        <v>74</v>
      </c>
      <c r="AJ41" t="s">
        <v>114</v>
      </c>
      <c r="AK41" t="s">
        <v>114</v>
      </c>
      <c r="AL41" s="43" t="b">
        <v>0</v>
      </c>
      <c r="AM41" s="3"/>
      <c r="AN41" s="3"/>
      <c r="AO41" s="43" t="b">
        <v>0</v>
      </c>
      <c r="AP41" s="3" t="b">
        <v>0</v>
      </c>
      <c r="AQ41" s="3">
        <f>VLOOKUP(Table2[[#This Row],[Job-no]],Table3[],26,FALSE)</f>
        <v>1765</v>
      </c>
      <c r="AR41" t="str">
        <f t="shared" si="0"/>
        <v>SCRPAT</v>
      </c>
      <c r="AS41" t="str">
        <f>VLOOKUP(AR41,Table1[],4,0)</f>
        <v>recessed</v>
      </c>
      <c r="AT41" t="str">
        <f>IF(BD41&gt;0,"Pattern",VLOOKUP(AR41,Table1[],5,0))</f>
        <v>Pattern</v>
      </c>
      <c r="AU41" s="34">
        <f>IF(AT41="Pattern",WORKDAY(Table2[[#This Row],[Scheduled Ship Date]],-10),WORKDAY(Table2[[#This Row],[Scheduled Ship Date]],-4))</f>
        <v>43459</v>
      </c>
      <c r="AV41" s="39">
        <f>IF(Table2[[#This Row],[Extrusion cut double saw]]=TRUE,IF(O41="ToDo",IF(AT41="Pattern",Table2[[#This Row],[Total Sections]]*0.4,Table2[[#This Row],[Total Sections]]*0.12),0),IF(AT41="Pattern",Table2[[#This Row],[Total Sections]]*4,Table2[[#This Row],[Total Sections]]*1.2))</f>
        <v>0</v>
      </c>
      <c r="AW41" s="42"/>
      <c r="AX41" s="42">
        <f>IF(AT41="Pattern",Table2[[#This Row],[Scheduled Ship Date]]-2,Table2[[#This Row],[Scheduled Ship Date]]-3)</f>
        <v>43471</v>
      </c>
      <c r="AY41" s="39">
        <f>IF(Table2[[#This Row],[Pattern]]="Pattern",Table2[[#This Row],[Total Sections]]*4.82,Table2[[#This Row],[Total Sections]]*0.5)</f>
        <v>19.28</v>
      </c>
      <c r="AZ41" s="42">
        <f t="shared" ref="AZ41:AZ48" ca="1" si="11">TODAY()+2</f>
        <v>43469</v>
      </c>
      <c r="BA41" s="39">
        <f>((Table2[Total Sections]/Table2[Open Qty])-1)*Table2[Open Qty]*12.96</f>
        <v>38.880000000000003</v>
      </c>
      <c r="BB41" s="39"/>
      <c r="BC41" s="39" t="str">
        <f t="shared" si="1"/>
        <v>SCRPAT-ASO-90(1)-500-80-35-FL-26' 35/4 "-EX-W-UNV-DP-1+E(1)-DS</v>
      </c>
      <c r="BD41" s="39">
        <f t="shared" si="2"/>
        <v>0</v>
      </c>
      <c r="BE41" s="39" t="b">
        <f>_xlfn.IFNA(VLOOKUP(Table2[[#This Row],[Job-no]],Table4[],9,FALSE),TRUE)</f>
        <v>1</v>
      </c>
      <c r="BF41" s="39"/>
      <c r="BG41" s="39" t="b">
        <f>_xlfn.IFNA(VLOOKUP(Table2[[#This Row],[Job-no]],Table4[],14,FALSE),TRUE)</f>
        <v>1</v>
      </c>
      <c r="BH41" s="39" t="str">
        <f>_xlfn.IFNA(VLOOKUP(Table2[[#This Row],[Job-no]],Table4[],11,FALSE),"Done")</f>
        <v/>
      </c>
      <c r="BI41" s="39">
        <f>IF(Table2[[#This Row],[Pattern]]="Pattern",VLOOKUP(Table2[[#This Row],[Product Code]],'Routing data'!$A$2:$W$470,13,FALSE),VLOOKUP(Table2[[#This Row],[Product Code]],'Routing data'!$A$2:$W$470,3,FALSE))</f>
        <v>2</v>
      </c>
      <c r="BJ41" s="39">
        <f>IF(Table2[[#This Row],[Pattern]]="Pattern",VLOOKUP(Table2[[#This Row],[Product Code]],'Routing data'!$A$2:$W$470,14,FALSE),VLOOKUP(Table2[[#This Row],[Product Code]],'Routing data'!$A$2:$W$470,4,FALSE))</f>
        <v>0</v>
      </c>
      <c r="BK41" s="39">
        <f>VLOOKUP(Table2[[#This Row],[Product Code]],'Routing data'!A$4:W$524,16,FALSE)</f>
        <v>5</v>
      </c>
      <c r="BL41" s="42">
        <f>IF(Table2[[#This Row],[Milling Required]]=0,"x",IF(AT41="Pattern",B41-10,B41-4))</f>
        <v>43463</v>
      </c>
      <c r="BM41" s="42" t="str">
        <f>IF(Table2[[#This Row],[Punching Required]]=0,"x",IF(AT41="Pattern",B41-8,B41-2))</f>
        <v>x</v>
      </c>
      <c r="BN41" s="42">
        <f t="shared" si="3"/>
        <v>43471</v>
      </c>
      <c r="BO41" s="39">
        <f>IF(Table2[[#This Row],[Milling]]="x","x",Table2[[#This Row],[Total Sections]]*2)</f>
        <v>8</v>
      </c>
      <c r="BP41" s="39" t="str">
        <f>IF(Table2[[#This Row],[Punching]]="x","x",Table2[Total Sections]*2)</f>
        <v>x</v>
      </c>
      <c r="BQ41" s="39">
        <f>IF(Table2[[#This Row],[Pattern]]="Pattern",Table2[Total Sections]*3,Table2[Total Sections]*1.5)</f>
        <v>12</v>
      </c>
      <c r="BR41" s="42"/>
      <c r="BS41" s="42"/>
      <c r="BT41" s="39"/>
      <c r="BU41" s="39"/>
      <c r="BV41" s="39" t="str">
        <f>_xlfn.IFNA(VLOOKUP(Table2[[#This Row],[Job-no]],Table4[],16,FALSE),"Ready")</f>
        <v>Ready</v>
      </c>
      <c r="BW41" s="39" t="str">
        <f>_xlfn.IFNA(VLOOKUP(Table2[[#This Row],[Job-no]],Table4[],21,FALSE),"Ready")</f>
        <v/>
      </c>
      <c r="BX41" s="39" t="b">
        <f>_xlfn.IFNA(VLOOKUP(Table2[[#This Row],[Job-no]],Table4[],10,FALSE),TRUE)</f>
        <v>0</v>
      </c>
      <c r="BY41" s="39" t="str">
        <f>_xlfn.IFNA(VLOOKUP(Table2[[#This Row],[Job-no]],Table4[],22,FALSE),"Ready")</f>
        <v/>
      </c>
      <c r="BZ41" s="120">
        <f t="shared" si="4"/>
        <v>43473</v>
      </c>
      <c r="CA41" s="120" t="str">
        <f ca="1">IF(OR(Table2[[#This Row],[Saw Date]]=TODAY(),Table2[[#This Row],[Saw Date]]=TODAY()+1), Table2[[#This Row],[Saw Date]],IF(Table2[[#This Row],[Extrusion cut double saw]],"Done",""))</f>
        <v>Done</v>
      </c>
      <c r="CB41" s="120" t="str">
        <f ca="1">IF(OR(Table2[[#This Row],[Lens Date]]=TODAY(),Table2[[#This Row],[Lens Date]]=TODAY()+1), Table2[[#This Row],[Lens Date]],IF(Table2[[#This Row],[MSLens]]="Done","Done",""))</f>
        <v/>
      </c>
      <c r="CC41" s="120" t="str">
        <f ca="1">IF(OR(Table2[[#This Row],[Milling Date]]=TODAY(),Table2[[#This Row],[Milling Date]]=TODAY()+1), Table2[[#This Row],[Milling Date]],IF(Table2[[#This Row],[CNC Holes]]="Ready","Done",""))</f>
        <v>Done</v>
      </c>
      <c r="CD41" s="120" t="str">
        <f ca="1">IF(OR(Table2[[#This Row],[Welding Date]]=TODAY(),Table2[[#This Row],[Welding Date]]=TODAY()+1), Table2[[#This Row],[Welding Date]],IF(Table2[[#This Row],[Welding Corners]]="Ready","Done",""))</f>
        <v/>
      </c>
      <c r="CE41" s="120" t="str">
        <f ca="1">IF(OR(Table2[[#This Row],[Puching Date]]=TODAY(),Table2[[#This Row],[Puching Date]]=TODAY()+1), Table2[[#This Row],[Puching Date]],IF(Table2[[#This Row],[Punch Holes]]="Ready","Done",""))</f>
        <v/>
      </c>
      <c r="CF41" s="120" t="str">
        <f ca="1">IF(OR(Table2[[#This Row],[Housing Date2]]=TODAY(),Table2[[#This Row],[Housing Date2]]=TODAY()+1),Table2[[#This Row],[Housing Date2]],IF(Table2[[#This Row],[Body Assembly]],"Done",""))</f>
        <v/>
      </c>
      <c r="CG41" s="120" t="str">
        <f>_xlfn.IFNA(VLOOKUP(Table2[[#This Row],[Job-no]],Table4[],7,FALSE),"Done")</f>
        <v>Machine Shop Started</v>
      </c>
    </row>
    <row r="42" spans="1:85" hidden="1" x14ac:dyDescent="0.25">
      <c r="A42" s="39" t="str">
        <f>_xlfn.CONCAT(Table2[[#This Row],[Order]],"-",Table2[[#This Row],[Line]])</f>
        <v>75981-21</v>
      </c>
      <c r="B42" s="1">
        <v>43473</v>
      </c>
      <c r="C42" s="10">
        <v>75981</v>
      </c>
      <c r="D42" s="7" t="s">
        <v>2219</v>
      </c>
      <c r="E42" s="10">
        <v>21</v>
      </c>
      <c r="F42" s="10">
        <v>1</v>
      </c>
      <c r="G42" s="7" t="s">
        <v>165</v>
      </c>
      <c r="H42" s="10">
        <v>1</v>
      </c>
      <c r="I42" s="43" t="b">
        <v>1</v>
      </c>
      <c r="J42" s="43" t="b">
        <v>0</v>
      </c>
      <c r="K42" t="s">
        <v>114</v>
      </c>
      <c r="L42" s="43" t="b">
        <v>0</v>
      </c>
      <c r="M42" s="43" t="b">
        <v>1</v>
      </c>
      <c r="N42" s="43" t="b">
        <v>1</v>
      </c>
      <c r="O42" t="s">
        <v>114</v>
      </c>
      <c r="P42" t="s">
        <v>138</v>
      </c>
      <c r="Q42" t="s">
        <v>114</v>
      </c>
      <c r="R42" t="s">
        <v>114</v>
      </c>
      <c r="S42" t="s">
        <v>114</v>
      </c>
      <c r="T42" t="s">
        <v>114</v>
      </c>
      <c r="U42" t="s">
        <v>114</v>
      </c>
      <c r="V42" t="s">
        <v>114</v>
      </c>
      <c r="W42" s="5">
        <v>43468</v>
      </c>
      <c r="X42" s="7" t="s">
        <v>114</v>
      </c>
      <c r="Y42" s="7"/>
      <c r="Z42" s="7" t="s">
        <v>4013</v>
      </c>
      <c r="AA42" s="7" t="s">
        <v>114</v>
      </c>
      <c r="AB42" s="7" t="s">
        <v>74</v>
      </c>
      <c r="AC42" s="10">
        <v>1</v>
      </c>
      <c r="AD42" s="3" t="s">
        <v>1328</v>
      </c>
      <c r="AE42" s="7" t="s">
        <v>2218</v>
      </c>
      <c r="AF42" s="7"/>
      <c r="AG42" s="7" t="s">
        <v>114</v>
      </c>
      <c r="AH42" s="10">
        <v>5</v>
      </c>
      <c r="AI42" s="3" t="s">
        <v>74</v>
      </c>
      <c r="AJ42" t="s">
        <v>114</v>
      </c>
      <c r="AK42" t="s">
        <v>114</v>
      </c>
      <c r="AL42" s="43" t="b">
        <v>0</v>
      </c>
      <c r="AM42" s="3"/>
      <c r="AN42" s="3"/>
      <c r="AO42" s="43" t="b">
        <v>0</v>
      </c>
      <c r="AP42" s="3" t="b">
        <v>0</v>
      </c>
      <c r="AQ42" s="3">
        <f>VLOOKUP(Table2[[#This Row],[Job-no]],Table3[],26,FALSE)</f>
        <v>2370</v>
      </c>
      <c r="AR42" t="str">
        <f t="shared" si="0"/>
        <v>SCRPAT</v>
      </c>
      <c r="AS42" t="str">
        <f>VLOOKUP(AR42,Table1[],4,0)</f>
        <v>recessed</v>
      </c>
      <c r="AT42" t="str">
        <f>IF(BD42&gt;0,"Pattern",VLOOKUP(AR42,Table1[],5,0))</f>
        <v>Pattern</v>
      </c>
      <c r="AU42" s="34">
        <f>IF(AT42="Pattern",WORKDAY(Table2[[#This Row],[Scheduled Ship Date]],-10),WORKDAY(Table2[[#This Row],[Scheduled Ship Date]],-4))</f>
        <v>43459</v>
      </c>
      <c r="AV42" s="39">
        <f>IF(Table2[[#This Row],[Extrusion cut double saw]]=TRUE,IF(O42="ToDo",IF(AT42="Pattern",Table2[[#This Row],[Total Sections]]*0.4,Table2[[#This Row],[Total Sections]]*0.12),0),IF(AT42="Pattern",Table2[[#This Row],[Total Sections]]*4,Table2[[#This Row],[Total Sections]]*1.2))</f>
        <v>0</v>
      </c>
      <c r="AW42" s="42"/>
      <c r="AX42" s="42">
        <f>IF(AT42="Pattern",Table2[[#This Row],[Scheduled Ship Date]]-2,Table2[[#This Row],[Scheduled Ship Date]]-3)</f>
        <v>43471</v>
      </c>
      <c r="AY42" s="39">
        <f>IF(Table2[[#This Row],[Pattern]]="Pattern",Table2[[#This Row],[Total Sections]]*4.82,Table2[[#This Row],[Total Sections]]*0.5)</f>
        <v>24.1</v>
      </c>
      <c r="AZ42" s="42">
        <f t="shared" ca="1" si="11"/>
        <v>43469</v>
      </c>
      <c r="BA42" s="39">
        <f>((Table2[Total Sections]/Table2[Open Qty])-1)*Table2[Open Qty]*12.96</f>
        <v>51.84</v>
      </c>
      <c r="BB42" s="39"/>
      <c r="BC42" s="39" t="str">
        <f t="shared" si="1"/>
        <v>SCRPAT-ASO-90(1)-500-80-35-FL-37' 65/8 "-EX-W-UNV-DP-1+E(1)-DS</v>
      </c>
      <c r="BD42" s="39">
        <f t="shared" si="2"/>
        <v>0</v>
      </c>
      <c r="BE42" s="39" t="b">
        <f>_xlfn.IFNA(VLOOKUP(Table2[[#This Row],[Job-no]],Table4[],9,FALSE),TRUE)</f>
        <v>1</v>
      </c>
      <c r="BF42" s="39"/>
      <c r="BG42" s="39" t="b">
        <f>_xlfn.IFNA(VLOOKUP(Table2[[#This Row],[Job-no]],Table4[],14,FALSE),TRUE)</f>
        <v>1</v>
      </c>
      <c r="BH42" s="39" t="str">
        <f>_xlfn.IFNA(VLOOKUP(Table2[[#This Row],[Job-no]],Table4[],11,FALSE),"Done")</f>
        <v/>
      </c>
      <c r="BI42" s="39">
        <f>IF(Table2[[#This Row],[Pattern]]="Pattern",VLOOKUP(Table2[[#This Row],[Product Code]],'Routing data'!$A$2:$W$470,13,FALSE),VLOOKUP(Table2[[#This Row],[Product Code]],'Routing data'!$A$2:$W$470,3,FALSE))</f>
        <v>2</v>
      </c>
      <c r="BJ42" s="39">
        <f>IF(Table2[[#This Row],[Pattern]]="Pattern",VLOOKUP(Table2[[#This Row],[Product Code]],'Routing data'!$A$2:$W$470,14,FALSE),VLOOKUP(Table2[[#This Row],[Product Code]],'Routing data'!$A$2:$W$470,4,FALSE))</f>
        <v>0</v>
      </c>
      <c r="BK42" s="39">
        <f>VLOOKUP(Table2[[#This Row],[Product Code]],'Routing data'!A$4:W$524,16,FALSE)</f>
        <v>5</v>
      </c>
      <c r="BL42" s="42">
        <f>IF(Table2[[#This Row],[Milling Required]]=0,"x",IF(AT42="Pattern",B42-10,B42-4))</f>
        <v>43463</v>
      </c>
      <c r="BM42" s="42" t="str">
        <f>IF(Table2[[#This Row],[Punching Required]]=0,"x",IF(AT42="Pattern",B42-8,B42-2))</f>
        <v>x</v>
      </c>
      <c r="BN42" s="42">
        <f t="shared" si="3"/>
        <v>43471</v>
      </c>
      <c r="BO42" s="39">
        <f>IF(Table2[[#This Row],[Milling]]="x","x",Table2[[#This Row],[Total Sections]]*2)</f>
        <v>10</v>
      </c>
      <c r="BP42" s="39" t="str">
        <f>IF(Table2[[#This Row],[Punching]]="x","x",Table2[Total Sections]*2)</f>
        <v>x</v>
      </c>
      <c r="BQ42" s="39">
        <f>IF(Table2[[#This Row],[Pattern]]="Pattern",Table2[Total Sections]*3,Table2[Total Sections]*1.5)</f>
        <v>15</v>
      </c>
      <c r="BR42" s="42"/>
      <c r="BS42" s="39"/>
      <c r="BT42" s="39"/>
      <c r="BU42" s="39"/>
      <c r="BV42" s="39" t="str">
        <f>_xlfn.IFNA(VLOOKUP(Table2[[#This Row],[Job-no]],Table4[],16,FALSE),"Ready")</f>
        <v>Ready</v>
      </c>
      <c r="BW42" s="39" t="str">
        <f>_xlfn.IFNA(VLOOKUP(Table2[[#This Row],[Job-no]],Table4[],21,FALSE),"Ready")</f>
        <v/>
      </c>
      <c r="BX42" s="39" t="b">
        <f>_xlfn.IFNA(VLOOKUP(Table2[[#This Row],[Job-no]],Table4[],10,FALSE),TRUE)</f>
        <v>0</v>
      </c>
      <c r="BY42" s="39" t="str">
        <f>_xlfn.IFNA(VLOOKUP(Table2[[#This Row],[Job-no]],Table4[],22,FALSE),"Ready")</f>
        <v/>
      </c>
      <c r="BZ42" s="120">
        <f t="shared" si="4"/>
        <v>43473</v>
      </c>
      <c r="CA42" s="120" t="str">
        <f ca="1">IF(OR(Table2[[#This Row],[Saw Date]]=TODAY(),Table2[[#This Row],[Saw Date]]=TODAY()+1), Table2[[#This Row],[Saw Date]],IF(Table2[[#This Row],[Extrusion cut double saw]],"Done",""))</f>
        <v>Done</v>
      </c>
      <c r="CB42" s="120" t="str">
        <f ca="1">IF(OR(Table2[[#This Row],[Lens Date]]=TODAY(),Table2[[#This Row],[Lens Date]]=TODAY()+1), Table2[[#This Row],[Lens Date]],IF(Table2[[#This Row],[MSLens]]="Done","Done",""))</f>
        <v/>
      </c>
      <c r="CC42" s="120" t="str">
        <f ca="1">IF(OR(Table2[[#This Row],[Milling Date]]=TODAY(),Table2[[#This Row],[Milling Date]]=TODAY()+1), Table2[[#This Row],[Milling Date]],IF(Table2[[#This Row],[CNC Holes]]="Ready","Done",""))</f>
        <v>Done</v>
      </c>
      <c r="CD42" s="120" t="str">
        <f ca="1">IF(OR(Table2[[#This Row],[Welding Date]]=TODAY(),Table2[[#This Row],[Welding Date]]=TODAY()+1), Table2[[#This Row],[Welding Date]],IF(Table2[[#This Row],[Welding Corners]]="Ready","Done",""))</f>
        <v/>
      </c>
      <c r="CE42" s="120" t="str">
        <f ca="1">IF(OR(Table2[[#This Row],[Puching Date]]=TODAY(),Table2[[#This Row],[Puching Date]]=TODAY()+1), Table2[[#This Row],[Puching Date]],IF(Table2[[#This Row],[Punch Holes]]="Ready","Done",""))</f>
        <v/>
      </c>
      <c r="CF42" s="120" t="str">
        <f ca="1">IF(OR(Table2[[#This Row],[Housing Date2]]=TODAY(),Table2[[#This Row],[Housing Date2]]=TODAY()+1),Table2[[#This Row],[Housing Date2]],IF(Table2[[#This Row],[Body Assembly]],"Done",""))</f>
        <v/>
      </c>
      <c r="CG42" s="120" t="str">
        <f>_xlfn.IFNA(VLOOKUP(Table2[[#This Row],[Job-no]],Table4[],7,FALSE),"Done")</f>
        <v>Machine Shop Started</v>
      </c>
    </row>
    <row r="43" spans="1:85" hidden="1" x14ac:dyDescent="0.25">
      <c r="A43" s="39" t="str">
        <f>_xlfn.CONCAT(Table2[[#This Row],[Order]],"-",Table2[[#This Row],[Line]])</f>
        <v>75981-22</v>
      </c>
      <c r="B43" s="1">
        <v>43473</v>
      </c>
      <c r="C43" s="10">
        <v>75981</v>
      </c>
      <c r="D43" s="7" t="s">
        <v>2221</v>
      </c>
      <c r="E43" s="10">
        <v>22</v>
      </c>
      <c r="F43" s="10">
        <v>1</v>
      </c>
      <c r="G43" s="7" t="s">
        <v>165</v>
      </c>
      <c r="H43" s="10">
        <v>1</v>
      </c>
      <c r="I43" s="43" t="b">
        <v>1</v>
      </c>
      <c r="J43" s="43" t="b">
        <v>0</v>
      </c>
      <c r="K43" t="s">
        <v>114</v>
      </c>
      <c r="L43" s="43" t="b">
        <v>0</v>
      </c>
      <c r="M43" s="43" t="b">
        <v>1</v>
      </c>
      <c r="N43" s="43" t="b">
        <v>1</v>
      </c>
      <c r="O43" t="s">
        <v>114</v>
      </c>
      <c r="P43" t="s">
        <v>138</v>
      </c>
      <c r="Q43" t="s">
        <v>114</v>
      </c>
      <c r="R43" t="s">
        <v>114</v>
      </c>
      <c r="S43" t="s">
        <v>114</v>
      </c>
      <c r="T43" t="s">
        <v>114</v>
      </c>
      <c r="U43" t="s">
        <v>114</v>
      </c>
      <c r="V43" t="s">
        <v>114</v>
      </c>
      <c r="W43" s="5">
        <v>43468</v>
      </c>
      <c r="X43" s="7" t="s">
        <v>114</v>
      </c>
      <c r="Y43" s="7"/>
      <c r="Z43" s="7" t="s">
        <v>4014</v>
      </c>
      <c r="AA43" s="7" t="s">
        <v>114</v>
      </c>
      <c r="AB43" s="7" t="s">
        <v>74</v>
      </c>
      <c r="AC43" s="10">
        <v>1</v>
      </c>
      <c r="AD43" s="3" t="s">
        <v>1328</v>
      </c>
      <c r="AE43" s="7" t="s">
        <v>2220</v>
      </c>
      <c r="AF43" s="7"/>
      <c r="AG43" s="7" t="s">
        <v>114</v>
      </c>
      <c r="AH43" s="10">
        <v>3</v>
      </c>
      <c r="AI43" s="3" t="s">
        <v>74</v>
      </c>
      <c r="AJ43" t="s">
        <v>114</v>
      </c>
      <c r="AK43" t="s">
        <v>114</v>
      </c>
      <c r="AL43" s="43" t="b">
        <v>0</v>
      </c>
      <c r="AM43" s="3"/>
      <c r="AN43" s="3"/>
      <c r="AO43" s="43" t="b">
        <v>0</v>
      </c>
      <c r="AP43" s="3" t="b">
        <v>0</v>
      </c>
      <c r="AQ43" s="3">
        <f>VLOOKUP(Table2[[#This Row],[Job-no]],Table3[],26,FALSE)</f>
        <v>1435</v>
      </c>
      <c r="AR43" t="str">
        <f t="shared" si="0"/>
        <v>SCRPAT</v>
      </c>
      <c r="AS43" t="str">
        <f>VLOOKUP(AR43,Table1[],4,0)</f>
        <v>recessed</v>
      </c>
      <c r="AT43" t="str">
        <f>IF(BD43&gt;0,"Pattern",VLOOKUP(AR43,Table1[],5,0))</f>
        <v>Pattern</v>
      </c>
      <c r="AU43" s="34">
        <f>IF(AT43="Pattern",WORKDAY(Table2[[#This Row],[Scheduled Ship Date]],-10),WORKDAY(Table2[[#This Row],[Scheduled Ship Date]],-4))</f>
        <v>43459</v>
      </c>
      <c r="AV43" s="39">
        <f>IF(Table2[[#This Row],[Extrusion cut double saw]]=TRUE,IF(O43="ToDo",IF(AT43="Pattern",Table2[[#This Row],[Total Sections]]*0.4,Table2[[#This Row],[Total Sections]]*0.12),0),IF(AT43="Pattern",Table2[[#This Row],[Total Sections]]*4,Table2[[#This Row],[Total Sections]]*1.2))</f>
        <v>0</v>
      </c>
      <c r="AW43" s="42"/>
      <c r="AX43" s="42">
        <f>IF(AT43="Pattern",Table2[[#This Row],[Scheduled Ship Date]]-2,Table2[[#This Row],[Scheduled Ship Date]]-3)</f>
        <v>43471</v>
      </c>
      <c r="AY43" s="39">
        <f>IF(Table2[[#This Row],[Pattern]]="Pattern",Table2[[#This Row],[Total Sections]]*4.82,Table2[[#This Row],[Total Sections]]*0.5)</f>
        <v>14.46</v>
      </c>
      <c r="AZ43" s="42">
        <f t="shared" ca="1" si="11"/>
        <v>43469</v>
      </c>
      <c r="BA43" s="39">
        <f>((Table2[Total Sections]/Table2[Open Qty])-1)*Table2[Open Qty]*12.96</f>
        <v>25.92</v>
      </c>
      <c r="BB43" s="39"/>
      <c r="BC43" s="39" t="str">
        <f t="shared" si="1"/>
        <v>SCRPAT-ASO-90(1)-500-80-35-FL-19' 9"-EX-W-UNV-DP-1+E(1)-DS</v>
      </c>
      <c r="BD43" s="39">
        <f t="shared" si="2"/>
        <v>0</v>
      </c>
      <c r="BE43" s="39" t="b">
        <f>_xlfn.IFNA(VLOOKUP(Table2[[#This Row],[Job-no]],Table4[],9,FALSE),TRUE)</f>
        <v>1</v>
      </c>
      <c r="BF43" s="39"/>
      <c r="BG43" s="39" t="b">
        <f>_xlfn.IFNA(VLOOKUP(Table2[[#This Row],[Job-no]],Table4[],14,FALSE),TRUE)</f>
        <v>1</v>
      </c>
      <c r="BH43" s="39" t="str">
        <f>_xlfn.IFNA(VLOOKUP(Table2[[#This Row],[Job-no]],Table4[],11,FALSE),"Done")</f>
        <v/>
      </c>
      <c r="BI43" s="39">
        <f>IF(Table2[[#This Row],[Pattern]]="Pattern",VLOOKUP(Table2[[#This Row],[Product Code]],'Routing data'!$A$2:$W$470,13,FALSE),VLOOKUP(Table2[[#This Row],[Product Code]],'Routing data'!$A$2:$W$470,3,FALSE))</f>
        <v>2</v>
      </c>
      <c r="BJ43" s="39">
        <f>IF(Table2[[#This Row],[Pattern]]="Pattern",VLOOKUP(Table2[[#This Row],[Product Code]],'Routing data'!$A$2:$W$470,14,FALSE),VLOOKUP(Table2[[#This Row],[Product Code]],'Routing data'!$A$2:$W$470,4,FALSE))</f>
        <v>0</v>
      </c>
      <c r="BK43" s="39">
        <f>VLOOKUP(Table2[[#This Row],[Product Code]],'Routing data'!A$4:W$524,16,FALSE)</f>
        <v>5</v>
      </c>
      <c r="BL43" s="42">
        <f>IF(Table2[[#This Row],[Milling Required]]=0,"x",IF(AT43="Pattern",B43-10,B43-4))</f>
        <v>43463</v>
      </c>
      <c r="BM43" s="42" t="str">
        <f>IF(Table2[[#This Row],[Punching Required]]=0,"x",IF(AT43="Pattern",B43-8,B43-2))</f>
        <v>x</v>
      </c>
      <c r="BN43" s="42">
        <f t="shared" si="3"/>
        <v>43471</v>
      </c>
      <c r="BO43" s="39">
        <f>IF(Table2[[#This Row],[Milling]]="x","x",Table2[[#This Row],[Total Sections]]*2)</f>
        <v>6</v>
      </c>
      <c r="BP43" s="39" t="str">
        <f>IF(Table2[[#This Row],[Punching]]="x","x",Table2[Total Sections]*2)</f>
        <v>x</v>
      </c>
      <c r="BQ43" s="39">
        <f>IF(Table2[[#This Row],[Pattern]]="Pattern",Table2[Total Sections]*3,Table2[Total Sections]*1.5)</f>
        <v>9</v>
      </c>
      <c r="BR43" s="42"/>
      <c r="BS43" s="39"/>
      <c r="BT43" s="39"/>
      <c r="BU43" s="39"/>
      <c r="BV43" s="39" t="str">
        <f>_xlfn.IFNA(VLOOKUP(Table2[[#This Row],[Job-no]],Table4[],16,FALSE),"Ready")</f>
        <v>Ready</v>
      </c>
      <c r="BW43" s="39" t="str">
        <f>_xlfn.IFNA(VLOOKUP(Table2[[#This Row],[Job-no]],Table4[],21,FALSE),"Ready")</f>
        <v/>
      </c>
      <c r="BX43" s="39" t="b">
        <f>_xlfn.IFNA(VLOOKUP(Table2[[#This Row],[Job-no]],Table4[],10,FALSE),TRUE)</f>
        <v>0</v>
      </c>
      <c r="BY43" s="39" t="str">
        <f>_xlfn.IFNA(VLOOKUP(Table2[[#This Row],[Job-no]],Table4[],22,FALSE),"Ready")</f>
        <v/>
      </c>
      <c r="BZ43" s="120">
        <f t="shared" si="4"/>
        <v>43473</v>
      </c>
      <c r="CA43" s="120" t="str">
        <f ca="1">IF(OR(Table2[[#This Row],[Saw Date]]=TODAY(),Table2[[#This Row],[Saw Date]]=TODAY()+1), Table2[[#This Row],[Saw Date]],IF(Table2[[#This Row],[Extrusion cut double saw]],"Done",""))</f>
        <v>Done</v>
      </c>
      <c r="CB43" s="120" t="str">
        <f ca="1">IF(OR(Table2[[#This Row],[Lens Date]]=TODAY(),Table2[[#This Row],[Lens Date]]=TODAY()+1), Table2[[#This Row],[Lens Date]],IF(Table2[[#This Row],[MSLens]]="Done","Done",""))</f>
        <v/>
      </c>
      <c r="CC43" s="120" t="str">
        <f ca="1">IF(OR(Table2[[#This Row],[Milling Date]]=TODAY(),Table2[[#This Row],[Milling Date]]=TODAY()+1), Table2[[#This Row],[Milling Date]],IF(Table2[[#This Row],[CNC Holes]]="Ready","Done",""))</f>
        <v>Done</v>
      </c>
      <c r="CD43" s="120" t="str">
        <f ca="1">IF(OR(Table2[[#This Row],[Welding Date]]=TODAY(),Table2[[#This Row],[Welding Date]]=TODAY()+1), Table2[[#This Row],[Welding Date]],IF(Table2[[#This Row],[Welding Corners]]="Ready","Done",""))</f>
        <v/>
      </c>
      <c r="CE43" s="120" t="str">
        <f ca="1">IF(OR(Table2[[#This Row],[Puching Date]]=TODAY(),Table2[[#This Row],[Puching Date]]=TODAY()+1), Table2[[#This Row],[Puching Date]],IF(Table2[[#This Row],[Punch Holes]]="Ready","Done",""))</f>
        <v/>
      </c>
      <c r="CF43" s="120" t="str">
        <f ca="1">IF(OR(Table2[[#This Row],[Housing Date2]]=TODAY(),Table2[[#This Row],[Housing Date2]]=TODAY()+1),Table2[[#This Row],[Housing Date2]],IF(Table2[[#This Row],[Body Assembly]],"Done",""))</f>
        <v/>
      </c>
      <c r="CG43" s="120" t="str">
        <f>_xlfn.IFNA(VLOOKUP(Table2[[#This Row],[Job-no]],Table4[],7,FALSE),"Done")</f>
        <v>Machine Shop Started</v>
      </c>
    </row>
    <row r="44" spans="1:85" hidden="1" x14ac:dyDescent="0.25">
      <c r="A44" s="39" t="str">
        <f>_xlfn.CONCAT(Table2[[#This Row],[Order]],"-",Table2[[#This Row],[Line]])</f>
        <v>75981-23</v>
      </c>
      <c r="B44" s="1">
        <v>43473</v>
      </c>
      <c r="C44" s="10">
        <v>75981</v>
      </c>
      <c r="D44" s="7" t="s">
        <v>2223</v>
      </c>
      <c r="E44" s="10">
        <v>23</v>
      </c>
      <c r="F44" s="10">
        <v>1</v>
      </c>
      <c r="G44" s="7" t="s">
        <v>165</v>
      </c>
      <c r="H44" s="10">
        <v>1</v>
      </c>
      <c r="I44" s="43" t="b">
        <v>1</v>
      </c>
      <c r="J44" s="43" t="b">
        <v>0</v>
      </c>
      <c r="K44" t="s">
        <v>114</v>
      </c>
      <c r="L44" s="43" t="b">
        <v>0</v>
      </c>
      <c r="M44" s="43" t="b">
        <v>1</v>
      </c>
      <c r="N44" s="43" t="b">
        <v>1</v>
      </c>
      <c r="O44" t="s">
        <v>114</v>
      </c>
      <c r="P44" t="s">
        <v>138</v>
      </c>
      <c r="Q44" t="s">
        <v>114</v>
      </c>
      <c r="R44" t="s">
        <v>114</v>
      </c>
      <c r="S44" t="s">
        <v>114</v>
      </c>
      <c r="T44" t="s">
        <v>114</v>
      </c>
      <c r="U44" t="s">
        <v>114</v>
      </c>
      <c r="V44" t="s">
        <v>114</v>
      </c>
      <c r="W44" s="5">
        <v>43468</v>
      </c>
      <c r="X44" s="7" t="s">
        <v>114</v>
      </c>
      <c r="Y44" s="7"/>
      <c r="Z44" s="7" t="s">
        <v>4015</v>
      </c>
      <c r="AA44" s="7" t="s">
        <v>114</v>
      </c>
      <c r="AB44" s="7" t="s">
        <v>74</v>
      </c>
      <c r="AC44" s="10">
        <v>1</v>
      </c>
      <c r="AD44" s="3" t="s">
        <v>1328</v>
      </c>
      <c r="AE44" s="7" t="s">
        <v>2222</v>
      </c>
      <c r="AF44" s="7"/>
      <c r="AG44" s="7" t="s">
        <v>114</v>
      </c>
      <c r="AH44" s="10">
        <v>7</v>
      </c>
      <c r="AI44" s="3" t="s">
        <v>74</v>
      </c>
      <c r="AJ44" t="s">
        <v>114</v>
      </c>
      <c r="AK44" t="s">
        <v>114</v>
      </c>
      <c r="AL44" s="43" t="b">
        <v>0</v>
      </c>
      <c r="AM44" s="3"/>
      <c r="AN44" s="3"/>
      <c r="AO44" s="43" t="b">
        <v>0</v>
      </c>
      <c r="AP44" s="3" t="b">
        <v>0</v>
      </c>
      <c r="AQ44" s="3">
        <f>VLOOKUP(Table2[[#This Row],[Job-no]],Table3[],26,FALSE)</f>
        <v>3965</v>
      </c>
      <c r="AR44" t="str">
        <f t="shared" si="0"/>
        <v>SCRPAT</v>
      </c>
      <c r="AS44" t="str">
        <f>VLOOKUP(AR44,Table1[],4,0)</f>
        <v>recessed</v>
      </c>
      <c r="AT44" t="str">
        <f>IF(BD44&gt;0,"Pattern",VLOOKUP(AR44,Table1[],5,0))</f>
        <v>Pattern</v>
      </c>
      <c r="AU44" s="34">
        <f>IF(AT44="Pattern",WORKDAY(Table2[[#This Row],[Scheduled Ship Date]],-10),WORKDAY(Table2[[#This Row],[Scheduled Ship Date]],-4))</f>
        <v>43459</v>
      </c>
      <c r="AV44" s="39">
        <f>IF(Table2[[#This Row],[Extrusion cut double saw]]=TRUE,IF(O44="ToDo",IF(AT44="Pattern",Table2[[#This Row],[Total Sections]]*0.4,Table2[[#This Row],[Total Sections]]*0.12),0),IF(AT44="Pattern",Table2[[#This Row],[Total Sections]]*4,Table2[[#This Row],[Total Sections]]*1.2))</f>
        <v>0</v>
      </c>
      <c r="AW44" s="42"/>
      <c r="AX44" s="42">
        <f>IF(AT44="Pattern",Table2[[#This Row],[Scheduled Ship Date]]-2,Table2[[#This Row],[Scheduled Ship Date]]-3)</f>
        <v>43471</v>
      </c>
      <c r="AY44" s="39">
        <f>IF(Table2[[#This Row],[Pattern]]="Pattern",Table2[[#This Row],[Total Sections]]*4.82,Table2[[#This Row],[Total Sections]]*0.5)</f>
        <v>33.74</v>
      </c>
      <c r="AZ44" s="42">
        <f t="shared" ca="1" si="11"/>
        <v>43469</v>
      </c>
      <c r="BA44" s="39">
        <f>((Table2[Total Sections]/Table2[Open Qty])-1)*Table2[Open Qty]*12.96</f>
        <v>77.760000000000005</v>
      </c>
      <c r="BB44" s="39"/>
      <c r="BC44" s="39" t="str">
        <f t="shared" si="1"/>
        <v>SCRPAT-ASO-90(1)-500-80-35-FL-66' 27/8"-EX-W-UNV-DP-1-DS</v>
      </c>
      <c r="BD44" s="39">
        <f t="shared" si="2"/>
        <v>0</v>
      </c>
      <c r="BE44" s="39" t="b">
        <f>_xlfn.IFNA(VLOOKUP(Table2[[#This Row],[Job-no]],Table4[],9,FALSE),TRUE)</f>
        <v>1</v>
      </c>
      <c r="BF44" s="39"/>
      <c r="BG44" s="39" t="b">
        <f>_xlfn.IFNA(VLOOKUP(Table2[[#This Row],[Job-no]],Table4[],14,FALSE),TRUE)</f>
        <v>1</v>
      </c>
      <c r="BH44" s="39" t="str">
        <f>_xlfn.IFNA(VLOOKUP(Table2[[#This Row],[Job-no]],Table4[],11,FALSE),"Done")</f>
        <v/>
      </c>
      <c r="BI44" s="39">
        <f>IF(Table2[[#This Row],[Pattern]]="Pattern",VLOOKUP(Table2[[#This Row],[Product Code]],'Routing data'!$A$2:$W$470,13,FALSE),VLOOKUP(Table2[[#This Row],[Product Code]],'Routing data'!$A$2:$W$470,3,FALSE))</f>
        <v>2</v>
      </c>
      <c r="BJ44" s="39">
        <f>IF(Table2[[#This Row],[Pattern]]="Pattern",VLOOKUP(Table2[[#This Row],[Product Code]],'Routing data'!$A$2:$W$470,14,FALSE),VLOOKUP(Table2[[#This Row],[Product Code]],'Routing data'!$A$2:$W$470,4,FALSE))</f>
        <v>0</v>
      </c>
      <c r="BK44" s="39">
        <f>VLOOKUP(Table2[[#This Row],[Product Code]],'Routing data'!A$4:W$524,16,FALSE)</f>
        <v>5</v>
      </c>
      <c r="BL44" s="42">
        <f>IF(Table2[[#This Row],[Milling Required]]=0,"x",IF(AT44="Pattern",B44-10,B44-4))</f>
        <v>43463</v>
      </c>
      <c r="BM44" s="42" t="str">
        <f>IF(Table2[[#This Row],[Punching Required]]=0,"x",IF(AT44="Pattern",B44-8,B44-2))</f>
        <v>x</v>
      </c>
      <c r="BN44" s="42">
        <f t="shared" si="3"/>
        <v>43471</v>
      </c>
      <c r="BO44" s="39">
        <f>IF(Table2[[#This Row],[Milling]]="x","x",Table2[[#This Row],[Total Sections]]*2)</f>
        <v>14</v>
      </c>
      <c r="BP44" s="39" t="str">
        <f>IF(Table2[[#This Row],[Punching]]="x","x",Table2[Total Sections]*2)</f>
        <v>x</v>
      </c>
      <c r="BQ44" s="39">
        <f>IF(Table2[[#This Row],[Pattern]]="Pattern",Table2[Total Sections]*3,Table2[Total Sections]*1.5)</f>
        <v>21</v>
      </c>
      <c r="BR44" s="42"/>
      <c r="BS44" s="39"/>
      <c r="BT44" s="39"/>
      <c r="BU44" s="39"/>
      <c r="BV44" s="39" t="str">
        <f>_xlfn.IFNA(VLOOKUP(Table2[[#This Row],[Job-no]],Table4[],16,FALSE),"Ready")</f>
        <v>Ready</v>
      </c>
      <c r="BW44" s="39" t="str">
        <f>_xlfn.IFNA(VLOOKUP(Table2[[#This Row],[Job-no]],Table4[],21,FALSE),"Ready")</f>
        <v/>
      </c>
      <c r="BX44" s="39" t="b">
        <f>_xlfn.IFNA(VLOOKUP(Table2[[#This Row],[Job-no]],Table4[],10,FALSE),TRUE)</f>
        <v>0</v>
      </c>
      <c r="BY44" s="39" t="str">
        <f>_xlfn.IFNA(VLOOKUP(Table2[[#This Row],[Job-no]],Table4[],22,FALSE),"Ready")</f>
        <v/>
      </c>
      <c r="BZ44" s="120">
        <f t="shared" si="4"/>
        <v>43473</v>
      </c>
      <c r="CA44" s="120" t="str">
        <f ca="1">IF(OR(Table2[[#This Row],[Saw Date]]=TODAY(),Table2[[#This Row],[Saw Date]]=TODAY()+1), Table2[[#This Row],[Saw Date]],IF(Table2[[#This Row],[Extrusion cut double saw]],"Done",""))</f>
        <v>Done</v>
      </c>
      <c r="CB44" s="120" t="str">
        <f ca="1">IF(OR(Table2[[#This Row],[Lens Date]]=TODAY(),Table2[[#This Row],[Lens Date]]=TODAY()+1), Table2[[#This Row],[Lens Date]],IF(Table2[[#This Row],[MSLens]]="Done","Done",""))</f>
        <v/>
      </c>
      <c r="CC44" s="120" t="str">
        <f ca="1">IF(OR(Table2[[#This Row],[Milling Date]]=TODAY(),Table2[[#This Row],[Milling Date]]=TODAY()+1), Table2[[#This Row],[Milling Date]],IF(Table2[[#This Row],[CNC Holes]]="Ready","Done",""))</f>
        <v>Done</v>
      </c>
      <c r="CD44" s="120" t="str">
        <f ca="1">IF(OR(Table2[[#This Row],[Welding Date]]=TODAY(),Table2[[#This Row],[Welding Date]]=TODAY()+1), Table2[[#This Row],[Welding Date]],IF(Table2[[#This Row],[Welding Corners]]="Ready","Done",""))</f>
        <v/>
      </c>
      <c r="CE44" s="120" t="str">
        <f ca="1">IF(OR(Table2[[#This Row],[Puching Date]]=TODAY(),Table2[[#This Row],[Puching Date]]=TODAY()+1), Table2[[#This Row],[Puching Date]],IF(Table2[[#This Row],[Punch Holes]]="Ready","Done",""))</f>
        <v/>
      </c>
      <c r="CF44" s="120" t="str">
        <f ca="1">IF(OR(Table2[[#This Row],[Housing Date2]]=TODAY(),Table2[[#This Row],[Housing Date2]]=TODAY()+1),Table2[[#This Row],[Housing Date2]],IF(Table2[[#This Row],[Body Assembly]],"Done",""))</f>
        <v/>
      </c>
      <c r="CG44" s="120" t="str">
        <f>_xlfn.IFNA(VLOOKUP(Table2[[#This Row],[Job-no]],Table4[],7,FALSE),"Done")</f>
        <v>Machine Shop Started</v>
      </c>
    </row>
    <row r="45" spans="1:85" hidden="1" x14ac:dyDescent="0.25">
      <c r="A45" s="39" t="str">
        <f>_xlfn.CONCAT(Table2[[#This Row],[Order]],"-",Table2[[#This Row],[Line]])</f>
        <v>75981-24</v>
      </c>
      <c r="B45" s="1">
        <v>43473</v>
      </c>
      <c r="C45" s="10">
        <v>75981</v>
      </c>
      <c r="D45" s="7" t="s">
        <v>2225</v>
      </c>
      <c r="E45" s="10">
        <v>24</v>
      </c>
      <c r="F45" s="10">
        <v>1</v>
      </c>
      <c r="G45" s="7" t="s">
        <v>165</v>
      </c>
      <c r="H45" s="10">
        <v>1</v>
      </c>
      <c r="I45" s="43" t="b">
        <v>1</v>
      </c>
      <c r="J45" s="43" t="b">
        <v>0</v>
      </c>
      <c r="K45" t="s">
        <v>114</v>
      </c>
      <c r="L45" s="43" t="b">
        <v>0</v>
      </c>
      <c r="M45" s="43" t="b">
        <v>1</v>
      </c>
      <c r="N45" s="43" t="b">
        <v>1</v>
      </c>
      <c r="O45" t="s">
        <v>114</v>
      </c>
      <c r="P45" t="s">
        <v>138</v>
      </c>
      <c r="Q45" t="s">
        <v>114</v>
      </c>
      <c r="R45" t="s">
        <v>114</v>
      </c>
      <c r="S45" t="s">
        <v>114</v>
      </c>
      <c r="T45" t="s">
        <v>114</v>
      </c>
      <c r="U45" t="s">
        <v>114</v>
      </c>
      <c r="V45" t="s">
        <v>114</v>
      </c>
      <c r="W45" s="5">
        <v>43468</v>
      </c>
      <c r="X45" s="7" t="s">
        <v>114</v>
      </c>
      <c r="Y45" s="7"/>
      <c r="Z45" s="7" t="s">
        <v>4016</v>
      </c>
      <c r="AA45" s="7" t="s">
        <v>114</v>
      </c>
      <c r="AB45" s="7" t="s">
        <v>74</v>
      </c>
      <c r="AC45" s="10">
        <v>1</v>
      </c>
      <c r="AD45" s="3" t="s">
        <v>1328</v>
      </c>
      <c r="AE45" s="7" t="s">
        <v>2224</v>
      </c>
      <c r="AF45" s="7"/>
      <c r="AG45" s="7" t="s">
        <v>114</v>
      </c>
      <c r="AH45" s="10">
        <v>20</v>
      </c>
      <c r="AI45" s="3" t="s">
        <v>74</v>
      </c>
      <c r="AJ45" t="s">
        <v>114</v>
      </c>
      <c r="AK45" t="s">
        <v>114</v>
      </c>
      <c r="AL45" s="43" t="b">
        <v>0</v>
      </c>
      <c r="AM45" s="3"/>
      <c r="AN45" s="3"/>
      <c r="AO45" s="43" t="b">
        <v>0</v>
      </c>
      <c r="AP45" s="3" t="b">
        <v>0</v>
      </c>
      <c r="AQ45" s="129">
        <f>VLOOKUP(Table2[[#This Row],[Job-no]],Table3[],26,FALSE)</f>
        <v>11535</v>
      </c>
      <c r="AR45" t="str">
        <f t="shared" si="0"/>
        <v>SCRPAT</v>
      </c>
      <c r="AS45" t="str">
        <f>VLOOKUP(AR45,Table1[],4,0)</f>
        <v>recessed</v>
      </c>
      <c r="AT45" t="str">
        <f>IF(BD45&gt;0,"Pattern",VLOOKUP(AR45,Table1[],5,0))</f>
        <v>Pattern</v>
      </c>
      <c r="AU45" s="34">
        <f>IF(AT45="Pattern",WORKDAY(Table2[[#This Row],[Scheduled Ship Date]],-10),WORKDAY(Table2[[#This Row],[Scheduled Ship Date]],-4))</f>
        <v>43459</v>
      </c>
      <c r="AV45" s="39">
        <f>IF(Table2[[#This Row],[Extrusion cut double saw]]=TRUE,IF(O45="ToDo",IF(AT45="Pattern",Table2[[#This Row],[Total Sections]]*0.4,Table2[[#This Row],[Total Sections]]*0.12),0),IF(AT45="Pattern",Table2[[#This Row],[Total Sections]]*4,Table2[[#This Row],[Total Sections]]*1.2))</f>
        <v>0</v>
      </c>
      <c r="AX45" s="42">
        <f>IF(AT45="Pattern",Table2[[#This Row],[Scheduled Ship Date]]-2,Table2[[#This Row],[Scheduled Ship Date]]-3)</f>
        <v>43471</v>
      </c>
      <c r="AY45" s="39">
        <f>IF(Table2[[#This Row],[Pattern]]="Pattern",Table2[[#This Row],[Total Sections]]*4.82,Table2[[#This Row],[Total Sections]]*0.5)</f>
        <v>96.4</v>
      </c>
      <c r="AZ45" s="42">
        <f t="shared" ca="1" si="11"/>
        <v>43469</v>
      </c>
      <c r="BA45" s="39">
        <f>((Table2[Total Sections]/Table2[Open Qty])-1)*Table2[Open Qty]*12.96</f>
        <v>246.24</v>
      </c>
      <c r="BB45" s="39"/>
      <c r="BC45" s="39" t="str">
        <f t="shared" si="1"/>
        <v>SCRPAT-ASO-90(3)-500-80-35-FL-199' 5"-EX-W-UNV-DP-1+E(1)-DS</v>
      </c>
      <c r="BD45" s="39">
        <f t="shared" si="2"/>
        <v>0</v>
      </c>
      <c r="BE45" s="39" t="b">
        <f>_xlfn.IFNA(VLOOKUP(Table2[[#This Row],[Job-no]],Table4[],9,FALSE),TRUE)</f>
        <v>1</v>
      </c>
      <c r="BF45" s="39"/>
      <c r="BG45" s="39" t="b">
        <f>_xlfn.IFNA(VLOOKUP(Table2[[#This Row],[Job-no]],Table4[],14,FALSE),TRUE)</f>
        <v>1</v>
      </c>
      <c r="BH45" s="39" t="str">
        <f>_xlfn.IFNA(VLOOKUP(Table2[[#This Row],[Job-no]],Table4[],11,FALSE),"Done")</f>
        <v/>
      </c>
      <c r="BI45" s="39">
        <f>IF(Table2[[#This Row],[Pattern]]="Pattern",VLOOKUP(Table2[[#This Row],[Product Code]],'Routing data'!$A$2:$W$470,13,FALSE),VLOOKUP(Table2[[#This Row],[Product Code]],'Routing data'!$A$2:$W$470,3,FALSE))</f>
        <v>2</v>
      </c>
      <c r="BJ45" s="39">
        <f>IF(Table2[[#This Row],[Pattern]]="Pattern",VLOOKUP(Table2[[#This Row],[Product Code]],'Routing data'!$A$2:$W$470,14,FALSE),VLOOKUP(Table2[[#This Row],[Product Code]],'Routing data'!$A$2:$W$470,4,FALSE))</f>
        <v>0</v>
      </c>
      <c r="BK45" s="39">
        <f>VLOOKUP(Table2[[#This Row],[Product Code]],'Routing data'!A$4:W$524,16,FALSE)</f>
        <v>5</v>
      </c>
      <c r="BL45" s="42">
        <f>IF(Table2[[#This Row],[Milling Required]]=0,"x",IF(AT45="Pattern",B45-10,B45-4))</f>
        <v>43463</v>
      </c>
      <c r="BM45" s="39"/>
      <c r="BN45" s="42">
        <f t="shared" si="3"/>
        <v>43471</v>
      </c>
      <c r="BO45" s="39">
        <f>IF(Table2[[#This Row],[Milling]]="x","x",Table2[[#This Row],[Total Sections]]*2)</f>
        <v>40</v>
      </c>
      <c r="BP45" s="39">
        <f>IF(Table2[[#This Row],[Punching]]="x","x",Table2[Total Sections]*2)</f>
        <v>40</v>
      </c>
      <c r="BQ45" s="39">
        <f>IF(Table2[[#This Row],[Pattern]]="Pattern",Table2[Total Sections]*3,Table2[Total Sections]*1.5)</f>
        <v>60</v>
      </c>
      <c r="BR45" s="39"/>
      <c r="BS45" s="39"/>
      <c r="BT45" s="39"/>
      <c r="BU45" s="39"/>
      <c r="BV45" s="39" t="str">
        <f>_xlfn.IFNA(VLOOKUP(Table2[[#This Row],[Job-no]],Table4[],16,FALSE),"Ready")</f>
        <v>Ready</v>
      </c>
      <c r="BW45" s="39" t="str">
        <f>_xlfn.IFNA(VLOOKUP(Table2[[#This Row],[Job-no]],Table4[],21,FALSE),"Ready")</f>
        <v/>
      </c>
      <c r="BX45" s="39" t="b">
        <f>_xlfn.IFNA(VLOOKUP(Table2[[#This Row],[Job-no]],Table4[],10,FALSE),TRUE)</f>
        <v>0</v>
      </c>
      <c r="BY45" s="39" t="str">
        <f>_xlfn.IFNA(VLOOKUP(Table2[[#This Row],[Job-no]],Table4[],22,FALSE),"Ready")</f>
        <v/>
      </c>
      <c r="BZ45" s="120">
        <f t="shared" si="4"/>
        <v>43473</v>
      </c>
      <c r="CA45" s="120" t="str">
        <f ca="1">IF(OR(Table2[[#This Row],[Saw Date]]=TODAY(),Table2[[#This Row],[Saw Date]]=TODAY()+1), Table2[[#This Row],[Saw Date]],IF(Table2[[#This Row],[Extrusion cut double saw]],"Done",""))</f>
        <v>Done</v>
      </c>
      <c r="CB45" s="120" t="str">
        <f ca="1">IF(OR(Table2[[#This Row],[Lens Date]]=TODAY(),Table2[[#This Row],[Lens Date]]=TODAY()+1), Table2[[#This Row],[Lens Date]],IF(Table2[[#This Row],[MSLens]]="Done","Done",""))</f>
        <v/>
      </c>
      <c r="CC45" s="120" t="str">
        <f ca="1">IF(OR(Table2[[#This Row],[Milling Date]]=TODAY(),Table2[[#This Row],[Milling Date]]=TODAY()+1), Table2[[#This Row],[Milling Date]],IF(Table2[[#This Row],[CNC Holes]]="Ready","Done",""))</f>
        <v>Done</v>
      </c>
      <c r="CD45" s="120" t="str">
        <f ca="1">IF(OR(Table2[[#This Row],[Welding Date]]=TODAY(),Table2[[#This Row],[Welding Date]]=TODAY()+1), Table2[[#This Row],[Welding Date]],IF(Table2[[#This Row],[Welding Corners]]="Ready","Done",""))</f>
        <v/>
      </c>
      <c r="CE45" s="120" t="str">
        <f ca="1">IF(OR(Table2[[#This Row],[Puching Date]]=TODAY(),Table2[[#This Row],[Puching Date]]=TODAY()+1), Table2[[#This Row],[Puching Date]],IF(Table2[[#This Row],[Punch Holes]]="Ready","Done",""))</f>
        <v/>
      </c>
      <c r="CF45" s="120" t="str">
        <f ca="1">IF(OR(Table2[[#This Row],[Housing Date2]]=TODAY(),Table2[[#This Row],[Housing Date2]]=TODAY()+1),Table2[[#This Row],[Housing Date2]],IF(Table2[[#This Row],[Body Assembly]],"Done",""))</f>
        <v/>
      </c>
      <c r="CG45" s="120" t="str">
        <f>_xlfn.IFNA(VLOOKUP(Table2[[#This Row],[Job-no]],Table4[],7,FALSE),"Done")</f>
        <v>Machine Shop Started</v>
      </c>
    </row>
    <row r="46" spans="1:85" hidden="1" x14ac:dyDescent="0.25">
      <c r="A46" s="39" t="str">
        <f>_xlfn.CONCAT(Table2[[#This Row],[Order]],"-",Table2[[#This Row],[Line]])</f>
        <v>75981-25</v>
      </c>
      <c r="B46" s="1">
        <v>43473</v>
      </c>
      <c r="C46" s="10">
        <v>75981</v>
      </c>
      <c r="D46" s="7" t="s">
        <v>4017</v>
      </c>
      <c r="E46" s="10">
        <v>25</v>
      </c>
      <c r="F46" s="10">
        <v>1</v>
      </c>
      <c r="G46" s="7" t="s">
        <v>165</v>
      </c>
      <c r="H46" s="10">
        <v>1</v>
      </c>
      <c r="I46" s="43" t="b">
        <v>1</v>
      </c>
      <c r="J46" s="43" t="b">
        <v>0</v>
      </c>
      <c r="K46" t="s">
        <v>114</v>
      </c>
      <c r="L46" s="43" t="b">
        <v>0</v>
      </c>
      <c r="M46" s="43" t="b">
        <v>1</v>
      </c>
      <c r="N46" s="43" t="b">
        <v>1</v>
      </c>
      <c r="O46" t="s">
        <v>114</v>
      </c>
      <c r="P46" t="s">
        <v>138</v>
      </c>
      <c r="Q46" t="s">
        <v>114</v>
      </c>
      <c r="R46" t="s">
        <v>114</v>
      </c>
      <c r="S46" t="s">
        <v>114</v>
      </c>
      <c r="T46" t="s">
        <v>114</v>
      </c>
      <c r="U46" t="s">
        <v>114</v>
      </c>
      <c r="V46" t="s">
        <v>114</v>
      </c>
      <c r="W46" s="5">
        <v>43468</v>
      </c>
      <c r="X46" s="7" t="s">
        <v>114</v>
      </c>
      <c r="Y46" s="7"/>
      <c r="Z46" s="7" t="s">
        <v>4018</v>
      </c>
      <c r="AA46" s="7" t="s">
        <v>114</v>
      </c>
      <c r="AB46" s="7" t="s">
        <v>74</v>
      </c>
      <c r="AC46" s="10">
        <v>1</v>
      </c>
      <c r="AD46" s="3" t="s">
        <v>1328</v>
      </c>
      <c r="AE46" s="7" t="s">
        <v>2226</v>
      </c>
      <c r="AF46" s="7"/>
      <c r="AG46" s="7" t="s">
        <v>114</v>
      </c>
      <c r="AH46" s="10">
        <v>7</v>
      </c>
      <c r="AI46" s="3" t="s">
        <v>74</v>
      </c>
      <c r="AJ46" t="s">
        <v>114</v>
      </c>
      <c r="AK46" t="s">
        <v>114</v>
      </c>
      <c r="AL46" s="43" t="b">
        <v>0</v>
      </c>
      <c r="AM46" s="3"/>
      <c r="AN46" s="3"/>
      <c r="AO46" s="43" t="b">
        <v>0</v>
      </c>
      <c r="AP46" s="3" t="b">
        <v>0</v>
      </c>
      <c r="AQ46" s="129">
        <f>VLOOKUP(Table2[[#This Row],[Job-no]],Table3[],26,FALSE)</f>
        <v>2355</v>
      </c>
      <c r="AR46" t="str">
        <f t="shared" si="0"/>
        <v>SCRPAT</v>
      </c>
      <c r="AS46" t="str">
        <f>VLOOKUP(AR46,Table1[],4,0)</f>
        <v>recessed</v>
      </c>
      <c r="AT46" t="str">
        <f>IF(BD46&gt;0,"Pattern",VLOOKUP(AR46,Table1[],5,0))</f>
        <v>Pattern</v>
      </c>
      <c r="AU46" s="34">
        <f>IF(AT46="Pattern",WORKDAY(Table2[[#This Row],[Scheduled Ship Date]],-10),WORKDAY(Table2[[#This Row],[Scheduled Ship Date]],-4))</f>
        <v>43459</v>
      </c>
      <c r="AV46" s="39">
        <f>IF(Table2[[#This Row],[Extrusion cut double saw]]=TRUE,IF(O46="ToDo",IF(AT46="Pattern",Table2[[#This Row],[Total Sections]]*0.4,Table2[[#This Row],[Total Sections]]*0.12),0),IF(AT46="Pattern",Table2[[#This Row],[Total Sections]]*4,Table2[[#This Row],[Total Sections]]*1.2))</f>
        <v>0</v>
      </c>
      <c r="AX46" s="42">
        <f>IF(AT46="Pattern",Table2[[#This Row],[Scheduled Ship Date]]-2,Table2[[#This Row],[Scheduled Ship Date]]-3)</f>
        <v>43471</v>
      </c>
      <c r="AY46" s="39">
        <f>IF(Table2[[#This Row],[Pattern]]="Pattern",Table2[[#This Row],[Total Sections]]*4.82,Table2[[#This Row],[Total Sections]]*0.5)</f>
        <v>33.74</v>
      </c>
      <c r="AZ46" s="42">
        <f t="shared" ca="1" si="11"/>
        <v>43469</v>
      </c>
      <c r="BA46" s="39">
        <f>((Table2[Total Sections]/Table2[Open Qty])-1)*Table2[Open Qty]*12.96</f>
        <v>77.760000000000005</v>
      </c>
      <c r="BB46" s="39"/>
      <c r="BC46" s="39" t="str">
        <f t="shared" si="1"/>
        <v>SCRPAT-ASO-90(2)-500-80-35-FL-50' 13/16"-EX-W-UNV-DP-1-DS</v>
      </c>
      <c r="BD46" s="39">
        <f t="shared" si="2"/>
        <v>0</v>
      </c>
      <c r="BE46" s="39" t="b">
        <f>_xlfn.IFNA(VLOOKUP(Table2[[#This Row],[Job-no]],Table4[],9,FALSE),TRUE)</f>
        <v>1</v>
      </c>
      <c r="BF46" s="39"/>
      <c r="BG46" s="39" t="b">
        <f>_xlfn.IFNA(VLOOKUP(Table2[[#This Row],[Job-no]],Table4[],14,FALSE),TRUE)</f>
        <v>1</v>
      </c>
      <c r="BH46" s="39" t="str">
        <f>_xlfn.IFNA(VLOOKUP(Table2[[#This Row],[Job-no]],Table4[],11,FALSE),"Done")</f>
        <v/>
      </c>
      <c r="BI46" s="39">
        <f>IF(Table2[[#This Row],[Pattern]]="Pattern",VLOOKUP(Table2[[#This Row],[Product Code]],'Routing data'!$A$2:$W$470,13,FALSE),VLOOKUP(Table2[[#This Row],[Product Code]],'Routing data'!$A$2:$W$470,3,FALSE))</f>
        <v>2</v>
      </c>
      <c r="BJ46" s="39">
        <f>IF(Table2[[#This Row],[Pattern]]="Pattern",VLOOKUP(Table2[[#This Row],[Product Code]],'Routing data'!$A$2:$W$470,14,FALSE),VLOOKUP(Table2[[#This Row],[Product Code]],'Routing data'!$A$2:$W$470,4,FALSE))</f>
        <v>0</v>
      </c>
      <c r="BK46" s="39">
        <f>VLOOKUP(Table2[[#This Row],[Product Code]],'Routing data'!A$4:W$524,16,FALSE)</f>
        <v>5</v>
      </c>
      <c r="BL46" s="42">
        <f>IF(Table2[[#This Row],[Milling Required]]=0,"x",IF(AT46="Pattern",B46-10,B46-4))</f>
        <v>43463</v>
      </c>
      <c r="BM46" s="39"/>
      <c r="BN46" s="42">
        <f t="shared" si="3"/>
        <v>43471</v>
      </c>
      <c r="BO46" s="39">
        <f>IF(Table2[[#This Row],[Milling]]="x","x",Table2[[#This Row],[Total Sections]]*2)</f>
        <v>14</v>
      </c>
      <c r="BP46" s="39">
        <f>IF(Table2[[#This Row],[Punching]]="x","x",Table2[Total Sections]*2)</f>
        <v>14</v>
      </c>
      <c r="BQ46" s="39">
        <f>IF(Table2[[#This Row],[Pattern]]="Pattern",Table2[Total Sections]*3,Table2[Total Sections]*1.5)</f>
        <v>21</v>
      </c>
      <c r="BR46" s="39"/>
      <c r="BS46" s="39"/>
      <c r="BT46" s="39"/>
      <c r="BU46" s="39"/>
      <c r="BV46" s="39" t="str">
        <f>_xlfn.IFNA(VLOOKUP(Table2[[#This Row],[Job-no]],Table4[],16,FALSE),"Ready")</f>
        <v>Ready</v>
      </c>
      <c r="BW46" s="39" t="str">
        <f>_xlfn.IFNA(VLOOKUP(Table2[[#This Row],[Job-no]],Table4[],21,FALSE),"Ready")</f>
        <v/>
      </c>
      <c r="BX46" s="39" t="b">
        <f>_xlfn.IFNA(VLOOKUP(Table2[[#This Row],[Job-no]],Table4[],10,FALSE),TRUE)</f>
        <v>0</v>
      </c>
      <c r="BY46" s="39" t="str">
        <f>_xlfn.IFNA(VLOOKUP(Table2[[#This Row],[Job-no]],Table4[],22,FALSE),"Ready")</f>
        <v/>
      </c>
      <c r="BZ46" s="120">
        <f t="shared" si="4"/>
        <v>43473</v>
      </c>
      <c r="CA46" s="120" t="str">
        <f ca="1">IF(OR(Table2[[#This Row],[Saw Date]]=TODAY(),Table2[[#This Row],[Saw Date]]=TODAY()+1), Table2[[#This Row],[Saw Date]],IF(Table2[[#This Row],[Extrusion cut double saw]],"Done",""))</f>
        <v>Done</v>
      </c>
      <c r="CB46" s="120" t="str">
        <f ca="1">IF(OR(Table2[[#This Row],[Lens Date]]=TODAY(),Table2[[#This Row],[Lens Date]]=TODAY()+1), Table2[[#This Row],[Lens Date]],IF(Table2[[#This Row],[MSLens]]="Done","Done",""))</f>
        <v/>
      </c>
      <c r="CC46" s="120" t="str">
        <f ca="1">IF(OR(Table2[[#This Row],[Milling Date]]=TODAY(),Table2[[#This Row],[Milling Date]]=TODAY()+1), Table2[[#This Row],[Milling Date]],IF(Table2[[#This Row],[CNC Holes]]="Ready","Done",""))</f>
        <v>Done</v>
      </c>
      <c r="CD46" s="120" t="str">
        <f ca="1">IF(OR(Table2[[#This Row],[Welding Date]]=TODAY(),Table2[[#This Row],[Welding Date]]=TODAY()+1), Table2[[#This Row],[Welding Date]],IF(Table2[[#This Row],[Welding Corners]]="Ready","Done",""))</f>
        <v/>
      </c>
      <c r="CE46" s="120" t="str">
        <f ca="1">IF(OR(Table2[[#This Row],[Puching Date]]=TODAY(),Table2[[#This Row],[Puching Date]]=TODAY()+1), Table2[[#This Row],[Puching Date]],IF(Table2[[#This Row],[Punch Holes]]="Ready","Done",""))</f>
        <v/>
      </c>
      <c r="CF46" s="120" t="str">
        <f ca="1">IF(OR(Table2[[#This Row],[Housing Date2]]=TODAY(),Table2[[#This Row],[Housing Date2]]=TODAY()+1),Table2[[#This Row],[Housing Date2]],IF(Table2[[#This Row],[Body Assembly]],"Done",""))</f>
        <v/>
      </c>
      <c r="CG46" s="120" t="str">
        <f>_xlfn.IFNA(VLOOKUP(Table2[[#This Row],[Job-no]],Table4[],7,FALSE),"Done")</f>
        <v>Machine Shop Started</v>
      </c>
    </row>
    <row r="47" spans="1:85" hidden="1" x14ac:dyDescent="0.25">
      <c r="A47" s="39" t="str">
        <f>_xlfn.CONCAT(Table2[[#This Row],[Order]],"-",Table2[[#This Row],[Line]])</f>
        <v>75981-26</v>
      </c>
      <c r="B47" s="1">
        <v>43473</v>
      </c>
      <c r="C47" s="10">
        <v>75981</v>
      </c>
      <c r="D47" s="7" t="s">
        <v>2228</v>
      </c>
      <c r="E47" s="10">
        <v>26</v>
      </c>
      <c r="F47" s="10">
        <v>1</v>
      </c>
      <c r="G47" s="7" t="s">
        <v>165</v>
      </c>
      <c r="H47" s="10">
        <v>1</v>
      </c>
      <c r="I47" s="43" t="b">
        <v>1</v>
      </c>
      <c r="J47" s="43" t="b">
        <v>0</v>
      </c>
      <c r="K47" t="s">
        <v>114</v>
      </c>
      <c r="L47" s="43" t="b">
        <v>0</v>
      </c>
      <c r="M47" s="43" t="b">
        <v>1</v>
      </c>
      <c r="N47" s="43" t="b">
        <v>1</v>
      </c>
      <c r="O47" t="s">
        <v>114</v>
      </c>
      <c r="P47" t="s">
        <v>138</v>
      </c>
      <c r="Q47" t="s">
        <v>114</v>
      </c>
      <c r="R47" t="s">
        <v>114</v>
      </c>
      <c r="S47" t="s">
        <v>114</v>
      </c>
      <c r="T47" t="s">
        <v>114</v>
      </c>
      <c r="U47" t="s">
        <v>114</v>
      </c>
      <c r="V47" t="s">
        <v>114</v>
      </c>
      <c r="W47" s="5">
        <v>43468</v>
      </c>
      <c r="X47" s="7" t="s">
        <v>114</v>
      </c>
      <c r="Y47" s="7"/>
      <c r="Z47" s="7" t="s">
        <v>4019</v>
      </c>
      <c r="AA47" s="7" t="s">
        <v>114</v>
      </c>
      <c r="AB47" s="7" t="s">
        <v>74</v>
      </c>
      <c r="AC47" s="10">
        <v>1</v>
      </c>
      <c r="AD47" s="3" t="s">
        <v>1328</v>
      </c>
      <c r="AE47" s="7" t="s">
        <v>2227</v>
      </c>
      <c r="AF47" s="7"/>
      <c r="AG47" s="7" t="s">
        <v>114</v>
      </c>
      <c r="AH47" s="10">
        <v>14</v>
      </c>
      <c r="AI47" s="3" t="s">
        <v>74</v>
      </c>
      <c r="AJ47" t="s">
        <v>114</v>
      </c>
      <c r="AK47" t="s">
        <v>114</v>
      </c>
      <c r="AL47" s="43" t="b">
        <v>0</v>
      </c>
      <c r="AM47" s="3"/>
      <c r="AN47" s="3"/>
      <c r="AO47" s="43" t="b">
        <v>0</v>
      </c>
      <c r="AP47" s="3" t="b">
        <v>0</v>
      </c>
      <c r="AQ47" s="3">
        <f>VLOOKUP(Table2[[#This Row],[Job-no]],Table3[],26,FALSE)</f>
        <v>8570</v>
      </c>
      <c r="AR47" t="str">
        <f t="shared" si="0"/>
        <v>SCRPAT</v>
      </c>
      <c r="AS47" t="str">
        <f>VLOOKUP(AR47,Table1[],4,0)</f>
        <v>recessed</v>
      </c>
      <c r="AT47" t="str">
        <f>IF(BD47&gt;0,"Pattern",VLOOKUP(AR47,Table1[],5,0))</f>
        <v>Pattern</v>
      </c>
      <c r="AU47" s="34">
        <f>IF(AT47="Pattern",WORKDAY(Table2[[#This Row],[Scheduled Ship Date]],-10),WORKDAY(Table2[[#This Row],[Scheduled Ship Date]],-4))</f>
        <v>43459</v>
      </c>
      <c r="AV47" s="39">
        <f>IF(Table2[[#This Row],[Extrusion cut double saw]]=TRUE,IF(O47="ToDo",IF(AT47="Pattern",Table2[[#This Row],[Total Sections]]*0.4,Table2[[#This Row],[Total Sections]]*0.12),0),IF(AT47="Pattern",Table2[[#This Row],[Total Sections]]*4,Table2[[#This Row],[Total Sections]]*1.2))</f>
        <v>0</v>
      </c>
      <c r="AW47" s="42"/>
      <c r="AX47" s="42">
        <f>IF(AT47="Pattern",Table2[[#This Row],[Scheduled Ship Date]]-2,Table2[[#This Row],[Scheduled Ship Date]]-3)</f>
        <v>43471</v>
      </c>
      <c r="AY47" s="39">
        <f>IF(Table2[[#This Row],[Pattern]]="Pattern",Table2[[#This Row],[Total Sections]]*4.82,Table2[[#This Row],[Total Sections]]*0.5)</f>
        <v>67.48</v>
      </c>
      <c r="AZ47" s="42">
        <f t="shared" ca="1" si="11"/>
        <v>43469</v>
      </c>
      <c r="BA47" s="39">
        <f>((Table2[Total Sections]/Table2[Open Qty])-1)*Table2[Open Qty]*12.96</f>
        <v>168.48000000000002</v>
      </c>
      <c r="BB47" s="39"/>
      <c r="BC47" s="39" t="str">
        <f t="shared" si="1"/>
        <v>SCRPAT-ASO-90(1)-500-80-35-FL-152' 133/16"-EX-W-UNV-DP-1-DS</v>
      </c>
      <c r="BD47" s="39">
        <f t="shared" si="2"/>
        <v>0</v>
      </c>
      <c r="BE47" s="39" t="b">
        <f>_xlfn.IFNA(VLOOKUP(Table2[[#This Row],[Job-no]],Table4[],9,FALSE),TRUE)</f>
        <v>1</v>
      </c>
      <c r="BF47" s="39"/>
      <c r="BG47" s="39" t="b">
        <f>_xlfn.IFNA(VLOOKUP(Table2[[#This Row],[Job-no]],Table4[],14,FALSE),TRUE)</f>
        <v>1</v>
      </c>
      <c r="BH47" s="39" t="str">
        <f>_xlfn.IFNA(VLOOKUP(Table2[[#This Row],[Job-no]],Table4[],11,FALSE),"Done")</f>
        <v/>
      </c>
      <c r="BI47" s="39">
        <f>IF(Table2[[#This Row],[Pattern]]="Pattern",VLOOKUP(Table2[[#This Row],[Product Code]],'Routing data'!$A$2:$W$470,13,FALSE),VLOOKUP(Table2[[#This Row],[Product Code]],'Routing data'!$A$2:$W$470,3,FALSE))</f>
        <v>2</v>
      </c>
      <c r="BJ47" s="39">
        <f>IF(Table2[[#This Row],[Pattern]]="Pattern",VLOOKUP(Table2[[#This Row],[Product Code]],'Routing data'!$A$2:$W$470,14,FALSE),VLOOKUP(Table2[[#This Row],[Product Code]],'Routing data'!$A$2:$W$470,4,FALSE))</f>
        <v>0</v>
      </c>
      <c r="BK47" s="39">
        <f>VLOOKUP(Table2[[#This Row],[Product Code]],'Routing data'!A$4:W$524,16,FALSE)</f>
        <v>5</v>
      </c>
      <c r="BL47" s="42">
        <f>IF(Table2[[#This Row],[Milling Required]]=0,"x",IF(AT47="Pattern",B47-10,B47-4))</f>
        <v>43463</v>
      </c>
      <c r="BM47" s="39"/>
      <c r="BN47" s="42">
        <f t="shared" si="3"/>
        <v>43471</v>
      </c>
      <c r="BO47" s="39">
        <f>IF(Table2[[#This Row],[Milling]]="x","x",Table2[[#This Row],[Total Sections]]*2)</f>
        <v>28</v>
      </c>
      <c r="BP47" s="39">
        <f>IF(Table2[[#This Row],[Punching]]="x","x",Table2[Total Sections]*2)</f>
        <v>28</v>
      </c>
      <c r="BQ47" s="39">
        <f>IF(Table2[[#This Row],[Pattern]]="Pattern",Table2[Total Sections]*3,Table2[Total Sections]*1.5)</f>
        <v>42</v>
      </c>
      <c r="BR47" s="42"/>
      <c r="BS47" s="39"/>
      <c r="BT47" s="39"/>
      <c r="BU47" s="39"/>
      <c r="BV47" s="39" t="str">
        <f>_xlfn.IFNA(VLOOKUP(Table2[[#This Row],[Job-no]],Table4[],16,FALSE),"Ready")</f>
        <v>Ready</v>
      </c>
      <c r="BW47" s="39" t="str">
        <f>_xlfn.IFNA(VLOOKUP(Table2[[#This Row],[Job-no]],Table4[],21,FALSE),"Ready")</f>
        <v/>
      </c>
      <c r="BX47" s="39" t="b">
        <f>_xlfn.IFNA(VLOOKUP(Table2[[#This Row],[Job-no]],Table4[],10,FALSE),TRUE)</f>
        <v>0</v>
      </c>
      <c r="BY47" s="39" t="str">
        <f>_xlfn.IFNA(VLOOKUP(Table2[[#This Row],[Job-no]],Table4[],22,FALSE),"Ready")</f>
        <v/>
      </c>
      <c r="BZ47" s="120">
        <f t="shared" si="4"/>
        <v>43473</v>
      </c>
      <c r="CA47" s="120" t="str">
        <f ca="1">IF(OR(Table2[[#This Row],[Saw Date]]=TODAY(),Table2[[#This Row],[Saw Date]]=TODAY()+1), Table2[[#This Row],[Saw Date]],IF(Table2[[#This Row],[Extrusion cut double saw]],"Done",""))</f>
        <v>Done</v>
      </c>
      <c r="CB47" s="120" t="str">
        <f ca="1">IF(OR(Table2[[#This Row],[Lens Date]]=TODAY(),Table2[[#This Row],[Lens Date]]=TODAY()+1), Table2[[#This Row],[Lens Date]],IF(Table2[[#This Row],[MSLens]]="Done","Done",""))</f>
        <v/>
      </c>
      <c r="CC47" s="120" t="str">
        <f ca="1">IF(OR(Table2[[#This Row],[Milling Date]]=TODAY(),Table2[[#This Row],[Milling Date]]=TODAY()+1), Table2[[#This Row],[Milling Date]],IF(Table2[[#This Row],[CNC Holes]]="Ready","Done",""))</f>
        <v>Done</v>
      </c>
      <c r="CD47" s="120" t="str">
        <f ca="1">IF(OR(Table2[[#This Row],[Welding Date]]=TODAY(),Table2[[#This Row],[Welding Date]]=TODAY()+1), Table2[[#This Row],[Welding Date]],IF(Table2[[#This Row],[Welding Corners]]="Ready","Done",""))</f>
        <v/>
      </c>
      <c r="CE47" s="120" t="str">
        <f ca="1">IF(OR(Table2[[#This Row],[Puching Date]]=TODAY(),Table2[[#This Row],[Puching Date]]=TODAY()+1), Table2[[#This Row],[Puching Date]],IF(Table2[[#This Row],[Punch Holes]]="Ready","Done",""))</f>
        <v/>
      </c>
      <c r="CF47" s="120" t="str">
        <f ca="1">IF(OR(Table2[[#This Row],[Housing Date2]]=TODAY(),Table2[[#This Row],[Housing Date2]]=TODAY()+1),Table2[[#This Row],[Housing Date2]],IF(Table2[[#This Row],[Body Assembly]],"Done",""))</f>
        <v/>
      </c>
      <c r="CG47" s="120" t="str">
        <f>_xlfn.IFNA(VLOOKUP(Table2[[#This Row],[Job-no]],Table4[],7,FALSE),"Done")</f>
        <v>Machine Shop Started</v>
      </c>
    </row>
    <row r="48" spans="1:85" hidden="1" x14ac:dyDescent="0.25">
      <c r="A48" s="39" t="str">
        <f>_xlfn.CONCAT(Table2[[#This Row],[Order]],"-",Table2[[#This Row],[Line]])</f>
        <v>75981-27</v>
      </c>
      <c r="B48" s="1">
        <v>43473</v>
      </c>
      <c r="C48" s="10">
        <v>75981</v>
      </c>
      <c r="D48" s="7" t="s">
        <v>2230</v>
      </c>
      <c r="E48" s="10">
        <v>27</v>
      </c>
      <c r="F48" s="10">
        <v>1</v>
      </c>
      <c r="G48" s="7" t="s">
        <v>165</v>
      </c>
      <c r="H48" s="10">
        <v>1</v>
      </c>
      <c r="I48" s="43" t="b">
        <v>1</v>
      </c>
      <c r="J48" s="43" t="b">
        <v>0</v>
      </c>
      <c r="K48" t="s">
        <v>114</v>
      </c>
      <c r="L48" s="43" t="b">
        <v>0</v>
      </c>
      <c r="M48" s="43" t="b">
        <v>1</v>
      </c>
      <c r="N48" s="43" t="b">
        <v>1</v>
      </c>
      <c r="O48" t="s">
        <v>114</v>
      </c>
      <c r="P48" t="s">
        <v>138</v>
      </c>
      <c r="Q48" t="s">
        <v>114</v>
      </c>
      <c r="R48" t="s">
        <v>114</v>
      </c>
      <c r="S48" t="s">
        <v>114</v>
      </c>
      <c r="T48" t="s">
        <v>114</v>
      </c>
      <c r="U48" t="s">
        <v>114</v>
      </c>
      <c r="V48" t="s">
        <v>114</v>
      </c>
      <c r="W48" s="5">
        <v>43468</v>
      </c>
      <c r="X48" s="7" t="s">
        <v>114</v>
      </c>
      <c r="Y48" s="7"/>
      <c r="Z48" s="7" t="s">
        <v>4020</v>
      </c>
      <c r="AA48" s="7" t="s">
        <v>114</v>
      </c>
      <c r="AB48" s="7" t="s">
        <v>74</v>
      </c>
      <c r="AC48" s="10">
        <v>1</v>
      </c>
      <c r="AD48" s="3" t="s">
        <v>1328</v>
      </c>
      <c r="AE48" s="7" t="s">
        <v>2229</v>
      </c>
      <c r="AF48" s="7"/>
      <c r="AG48" s="7" t="s">
        <v>114</v>
      </c>
      <c r="AH48" s="10">
        <v>20</v>
      </c>
      <c r="AI48" s="3" t="s">
        <v>74</v>
      </c>
      <c r="AJ48" t="s">
        <v>114</v>
      </c>
      <c r="AK48" t="s">
        <v>114</v>
      </c>
      <c r="AL48" s="43" t="b">
        <v>0</v>
      </c>
      <c r="AM48" s="3"/>
      <c r="AN48" s="3"/>
      <c r="AO48" s="43" t="b">
        <v>0</v>
      </c>
      <c r="AP48" s="3" t="b">
        <v>0</v>
      </c>
      <c r="AQ48" s="3">
        <f>VLOOKUP(Table2[[#This Row],[Job-no]],Table3[],26,FALSE)</f>
        <v>10765</v>
      </c>
      <c r="AR48" t="str">
        <f t="shared" si="0"/>
        <v>SCRPAT</v>
      </c>
      <c r="AS48" t="str">
        <f>VLOOKUP(AR48,Table1[],4,0)</f>
        <v>recessed</v>
      </c>
      <c r="AT48" t="str">
        <f>IF(BD48&gt;0,"Pattern",VLOOKUP(AR48,Table1[],5,0))</f>
        <v>Pattern</v>
      </c>
      <c r="AU48" s="34">
        <f>IF(AT48="Pattern",WORKDAY(Table2[[#This Row],[Scheduled Ship Date]],-10),WORKDAY(Table2[[#This Row],[Scheduled Ship Date]],-4))</f>
        <v>43459</v>
      </c>
      <c r="AV48" s="39">
        <f>IF(Table2[[#This Row],[Extrusion cut double saw]]=TRUE,IF(O48="ToDo",IF(AT48="Pattern",Table2[[#This Row],[Total Sections]]*0.4,Table2[[#This Row],[Total Sections]]*0.12),0),IF(AT48="Pattern",Table2[[#This Row],[Total Sections]]*4,Table2[[#This Row],[Total Sections]]*1.2))</f>
        <v>0</v>
      </c>
      <c r="AW48" s="42"/>
      <c r="AX48" s="42">
        <f>IF(AT48="Pattern",Table2[[#This Row],[Scheduled Ship Date]]-2,Table2[[#This Row],[Scheduled Ship Date]]-3)</f>
        <v>43471</v>
      </c>
      <c r="AY48" s="39">
        <f>IF(Table2[[#This Row],[Pattern]]="Pattern",Table2[[#This Row],[Total Sections]]*4.82,Table2[[#This Row],[Total Sections]]*0.5)</f>
        <v>96.4</v>
      </c>
      <c r="AZ48" s="42">
        <f t="shared" ca="1" si="11"/>
        <v>43469</v>
      </c>
      <c r="BA48" s="39">
        <f>((Table2[Total Sections]/Table2[Open Qty])-1)*Table2[Open Qty]*12.96</f>
        <v>246.24</v>
      </c>
      <c r="BB48" s="39"/>
      <c r="BC48" s="39" t="str">
        <f t="shared" si="1"/>
        <v>SCRPAT-ASO-90(3)-500-80-35-FL-191' 15/16"-EX-W-UNV-DP-1+E(1)-DS</v>
      </c>
      <c r="BD48" s="39">
        <f t="shared" si="2"/>
        <v>0</v>
      </c>
      <c r="BE48" s="39" t="b">
        <f>_xlfn.IFNA(VLOOKUP(Table2[[#This Row],[Job-no]],Table4[],9,FALSE),TRUE)</f>
        <v>1</v>
      </c>
      <c r="BF48" s="39"/>
      <c r="BG48" s="39" t="b">
        <f>_xlfn.IFNA(VLOOKUP(Table2[[#This Row],[Job-no]],Table4[],14,FALSE),TRUE)</f>
        <v>1</v>
      </c>
      <c r="BH48" s="39" t="str">
        <f>_xlfn.IFNA(VLOOKUP(Table2[[#This Row],[Job-no]],Table4[],11,FALSE),"Done")</f>
        <v/>
      </c>
      <c r="BI48" s="39">
        <f>IF(Table2[[#This Row],[Pattern]]="Pattern",VLOOKUP(Table2[[#This Row],[Product Code]],'Routing data'!$A$2:$W$470,13,FALSE),VLOOKUP(Table2[[#This Row],[Product Code]],'Routing data'!$A$2:$W$470,3,FALSE))</f>
        <v>2</v>
      </c>
      <c r="BJ48" s="39">
        <f>IF(Table2[[#This Row],[Pattern]]="Pattern",VLOOKUP(Table2[[#This Row],[Product Code]],'Routing data'!$A$2:$W$470,14,FALSE),VLOOKUP(Table2[[#This Row],[Product Code]],'Routing data'!$A$2:$W$470,4,FALSE))</f>
        <v>0</v>
      </c>
      <c r="BK48" s="39">
        <f>VLOOKUP(Table2[[#This Row],[Product Code]],'Routing data'!A$4:W$524,16,FALSE)</f>
        <v>5</v>
      </c>
      <c r="BL48" s="42">
        <f>IF(Table2[[#This Row],[Milling Required]]=0,"x",IF(AT48="Pattern",B48-10,B48-4))</f>
        <v>43463</v>
      </c>
      <c r="BM48" s="39"/>
      <c r="BN48" s="42">
        <f t="shared" si="3"/>
        <v>43471</v>
      </c>
      <c r="BO48" s="39">
        <f>IF(Table2[[#This Row],[Milling]]="x","x",Table2[[#This Row],[Total Sections]]*2)</f>
        <v>40</v>
      </c>
      <c r="BP48" s="39">
        <f>IF(Table2[[#This Row],[Punching]]="x","x",Table2[Total Sections]*2)</f>
        <v>40</v>
      </c>
      <c r="BQ48" s="39">
        <f>IF(Table2[[#This Row],[Pattern]]="Pattern",Table2[Total Sections]*3,Table2[Total Sections]*1.5)</f>
        <v>60</v>
      </c>
      <c r="BR48" s="42"/>
      <c r="BS48" s="39"/>
      <c r="BT48" s="39"/>
      <c r="BU48" s="39"/>
      <c r="BV48" s="39" t="str">
        <f>_xlfn.IFNA(VLOOKUP(Table2[[#This Row],[Job-no]],Table4[],16,FALSE),"Ready")</f>
        <v>Ready</v>
      </c>
      <c r="BW48" s="39" t="str">
        <f>_xlfn.IFNA(VLOOKUP(Table2[[#This Row],[Job-no]],Table4[],21,FALSE),"Ready")</f>
        <v/>
      </c>
      <c r="BX48" s="39" t="b">
        <f>_xlfn.IFNA(VLOOKUP(Table2[[#This Row],[Job-no]],Table4[],10,FALSE),TRUE)</f>
        <v>0</v>
      </c>
      <c r="BY48" s="39" t="str">
        <f>_xlfn.IFNA(VLOOKUP(Table2[[#This Row],[Job-no]],Table4[],22,FALSE),"Ready")</f>
        <v/>
      </c>
      <c r="BZ48" s="120">
        <f t="shared" si="4"/>
        <v>43473</v>
      </c>
      <c r="CA48" s="120" t="str">
        <f ca="1">IF(OR(Table2[[#This Row],[Saw Date]]=TODAY(),Table2[[#This Row],[Saw Date]]=TODAY()+1), Table2[[#This Row],[Saw Date]],IF(Table2[[#This Row],[Extrusion cut double saw]],"Done",""))</f>
        <v>Done</v>
      </c>
      <c r="CB48" s="120" t="str">
        <f ca="1">IF(OR(Table2[[#This Row],[Lens Date]]=TODAY(),Table2[[#This Row],[Lens Date]]=TODAY()+1), Table2[[#This Row],[Lens Date]],IF(Table2[[#This Row],[MSLens]]="Done","Done",""))</f>
        <v/>
      </c>
      <c r="CC48" s="120" t="str">
        <f ca="1">IF(OR(Table2[[#This Row],[Milling Date]]=TODAY(),Table2[[#This Row],[Milling Date]]=TODAY()+1), Table2[[#This Row],[Milling Date]],IF(Table2[[#This Row],[CNC Holes]]="Ready","Done",""))</f>
        <v>Done</v>
      </c>
      <c r="CD48" s="120" t="str">
        <f ca="1">IF(OR(Table2[[#This Row],[Welding Date]]=TODAY(),Table2[[#This Row],[Welding Date]]=TODAY()+1), Table2[[#This Row],[Welding Date]],IF(Table2[[#This Row],[Welding Corners]]="Ready","Done",""))</f>
        <v/>
      </c>
      <c r="CE48" s="120" t="str">
        <f ca="1">IF(OR(Table2[[#This Row],[Puching Date]]=TODAY(),Table2[[#This Row],[Puching Date]]=TODAY()+1), Table2[[#This Row],[Puching Date]],IF(Table2[[#This Row],[Punch Holes]]="Ready","Done",""))</f>
        <v/>
      </c>
      <c r="CF48" s="120" t="str">
        <f ca="1">IF(OR(Table2[[#This Row],[Housing Date2]]=TODAY(),Table2[[#This Row],[Housing Date2]]=TODAY()+1),Table2[[#This Row],[Housing Date2]],IF(Table2[[#This Row],[Body Assembly]],"Done",""))</f>
        <v/>
      </c>
      <c r="CG48" s="120" t="str">
        <f>_xlfn.IFNA(VLOOKUP(Table2[[#This Row],[Job-no]],Table4[],7,FALSE),"Done")</f>
        <v>Machine Shop Started</v>
      </c>
    </row>
    <row r="49" spans="1:85" x14ac:dyDescent="0.25">
      <c r="A49" s="39" t="str">
        <f>_xlfn.CONCAT(Table2[[#This Row],[Order]],"-",Table2[[#This Row],[Line]])</f>
        <v>77225-1</v>
      </c>
      <c r="B49" s="1">
        <v>43473</v>
      </c>
      <c r="C49" s="10">
        <v>77225</v>
      </c>
      <c r="D49" s="7" t="s">
        <v>2298</v>
      </c>
      <c r="E49" s="10">
        <v>1</v>
      </c>
      <c r="F49" s="10">
        <v>1</v>
      </c>
      <c r="G49" s="7" t="s">
        <v>165</v>
      </c>
      <c r="H49" s="10">
        <v>1</v>
      </c>
      <c r="I49" s="43" t="b">
        <v>1</v>
      </c>
      <c r="J49" s="43" t="b">
        <v>0</v>
      </c>
      <c r="K49" t="s">
        <v>135</v>
      </c>
      <c r="L49" s="43" t="b">
        <v>0</v>
      </c>
      <c r="M49" s="43" t="b">
        <v>1</v>
      </c>
      <c r="N49" s="43" t="b">
        <v>0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t="s">
        <v>114</v>
      </c>
      <c r="V49" t="s">
        <v>114</v>
      </c>
      <c r="W49" s="5">
        <v>43468</v>
      </c>
      <c r="X49" s="7" t="s">
        <v>114</v>
      </c>
      <c r="Y49" s="7"/>
      <c r="Z49" s="7" t="s">
        <v>1203</v>
      </c>
      <c r="AA49" s="7" t="s">
        <v>114</v>
      </c>
      <c r="AB49" s="7" t="s">
        <v>74</v>
      </c>
      <c r="AC49" s="10">
        <v>1</v>
      </c>
      <c r="AD49" s="3" t="s">
        <v>5967</v>
      </c>
      <c r="AE49" s="4" t="s">
        <v>5968</v>
      </c>
      <c r="AF49" s="7"/>
      <c r="AG49" s="7" t="s">
        <v>114</v>
      </c>
      <c r="AH49" s="10">
        <v>3</v>
      </c>
      <c r="AI49" s="3" t="s">
        <v>74</v>
      </c>
      <c r="AJ49" t="s">
        <v>114</v>
      </c>
      <c r="AK49" t="s">
        <v>114</v>
      </c>
      <c r="AL49" s="43" t="b">
        <v>0</v>
      </c>
      <c r="AM49" s="3"/>
      <c r="AN49" s="3"/>
      <c r="AO49" s="43" t="b">
        <v>0</v>
      </c>
      <c r="AP49" s="3" t="b">
        <v>0</v>
      </c>
      <c r="AQ49" s="3">
        <f>VLOOKUP(Table2[[#This Row],[Job-no]],Table3[],26,FALSE)</f>
        <v>1040</v>
      </c>
      <c r="AR49" t="str">
        <f t="shared" si="0"/>
        <v>STFD</v>
      </c>
      <c r="AS49" t="str">
        <f>VLOOKUP(AR49,Table1[],4,0)</f>
        <v>Pendant</v>
      </c>
      <c r="AT49" t="str">
        <f>IF(BD49&gt;0,"Pattern",VLOOKUP(AR49,Table1[],5,0))</f>
        <v>Pattern</v>
      </c>
      <c r="AU49" s="34">
        <f>IF(AT49="Pattern",WORKDAY(Table2[[#This Row],[Scheduled Ship Date]],-10),WORKDAY(Table2[[#This Row],[Scheduled Ship Date]],-4))</f>
        <v>43459</v>
      </c>
      <c r="AV49" s="39">
        <f>IF(Table2[[#This Row],[Extrusion cut double saw]]=TRUE,IF(O49="ToDo",IF(AT49="Pattern",Table2[[#This Row],[Total Sections]]*0.4,Table2[[#This Row],[Total Sections]]*0.12),0),IF(AT49="Pattern",Table2[[#This Row],[Total Sections]]*4,Table2[[#This Row],[Total Sections]]*1.2))</f>
        <v>12</v>
      </c>
      <c r="AW49" s="42">
        <f ca="1">TODAY()+1</f>
        <v>43468</v>
      </c>
      <c r="AX49" s="42">
        <f>IF(AT49="Pattern",Table2[[#This Row],[Scheduled Ship Date]]-2,Table2[[#This Row],[Scheduled Ship Date]]-3)</f>
        <v>43471</v>
      </c>
      <c r="AY49" s="39">
        <f>IF(Table2[[#This Row],[Pattern]]="Pattern",Table2[[#This Row],[Total Sections]]*4.82,Table2[[#This Row],[Total Sections]]*0.5)</f>
        <v>14.46</v>
      </c>
      <c r="AZ49" s="42"/>
      <c r="BA49" s="39">
        <f>((Table2[Total Sections]/Table2[Open Qty])-1)*Table2[Open Qty]*12.96</f>
        <v>25.92</v>
      </c>
      <c r="BB49" s="39"/>
      <c r="BC49" s="39" t="str">
        <f t="shared" si="1"/>
        <v>STFD-DSO(12-400)-80-40-AY(1)-AP-120-MD-1-CT9(36)-RC</v>
      </c>
      <c r="BD49" s="39">
        <f t="shared" si="2"/>
        <v>0</v>
      </c>
      <c r="BE49" s="39" t="b">
        <f>_xlfn.IFNA(VLOOKUP(Table2[[#This Row],[Job-no]],Table4[],9,FALSE),TRUE)</f>
        <v>1</v>
      </c>
      <c r="BF49" s="39"/>
      <c r="BG49" s="39" t="b">
        <f>_xlfn.IFNA(VLOOKUP(Table2[[#This Row],[Job-no]],Table4[],14,FALSE),TRUE)</f>
        <v>0</v>
      </c>
      <c r="BH49" s="39" t="str">
        <f>_xlfn.IFNA(VLOOKUP(Table2[[#This Row],[Job-no]],Table4[],11,FALSE),"Done")</f>
        <v>Done</v>
      </c>
      <c r="BI49" s="39">
        <f>IF(Table2[[#This Row],[Pattern]]="Pattern",VLOOKUP(Table2[[#This Row],[Product Code]],'Routing data'!$A$2:$W$470,13,FALSE),VLOOKUP(Table2[[#This Row],[Product Code]],'Routing data'!$A$2:$W$470,3,FALSE))</f>
        <v>2</v>
      </c>
      <c r="BJ49" s="39">
        <f>IF(Table2[[#This Row],[Pattern]]="Pattern",VLOOKUP(Table2[[#This Row],[Product Code]],'Routing data'!$A$2:$W$470,14,FALSE),VLOOKUP(Table2[[#This Row],[Product Code]],'Routing data'!$A$2:$W$470,4,FALSE))</f>
        <v>0</v>
      </c>
      <c r="BK49" s="39">
        <f>VLOOKUP(Table2[[#This Row],[Product Code]],'Routing data'!A$4:W$524,16,FALSE)</f>
        <v>5</v>
      </c>
      <c r="BL49" s="42">
        <f>IF(Table2[[#This Row],[Milling Required]]=0,"x",IF(AT49="Pattern",B49-10,B49-4))</f>
        <v>43463</v>
      </c>
      <c r="BM49" s="39"/>
      <c r="BN49" s="42">
        <f t="shared" si="3"/>
        <v>43471</v>
      </c>
      <c r="BO49" s="39">
        <f>IF(Table2[[#This Row],[Milling]]="x","x",Table2[[#This Row],[Total Sections]]*2)</f>
        <v>6</v>
      </c>
      <c r="BP49" s="39">
        <f>IF(Table2[[#This Row],[Punching]]="x","x",Table2[Total Sections]*2)</f>
        <v>6</v>
      </c>
      <c r="BQ49" s="39">
        <f>IF(Table2[[#This Row],[Pattern]]="Pattern",Table2[Total Sections]*3,Table2[Total Sections]*1.5)</f>
        <v>9</v>
      </c>
      <c r="BR49" s="42">
        <f t="shared" ref="BR49:BR53" ca="1" si="12">TODAY()+1</f>
        <v>43468</v>
      </c>
      <c r="BS49" s="39"/>
      <c r="BT49" s="39"/>
      <c r="BU49" s="39"/>
      <c r="BV49" s="39" t="str">
        <f>_xlfn.IFNA(VLOOKUP(Table2[[#This Row],[Job-no]],Table4[],16,FALSE),"Ready")</f>
        <v/>
      </c>
      <c r="BW49" s="39" t="str">
        <f>_xlfn.IFNA(VLOOKUP(Table2[[#This Row],[Job-no]],Table4[],21,FALSE),"Ready")</f>
        <v/>
      </c>
      <c r="BX49" s="39" t="b">
        <f>_xlfn.IFNA(VLOOKUP(Table2[[#This Row],[Job-no]],Table4[],10,FALSE),TRUE)</f>
        <v>0</v>
      </c>
      <c r="BY49" s="39" t="str">
        <f>_xlfn.IFNA(VLOOKUP(Table2[[#This Row],[Job-no]],Table4[],22,FALSE),"Ready")</f>
        <v/>
      </c>
      <c r="BZ49" s="120">
        <f t="shared" si="4"/>
        <v>43473</v>
      </c>
      <c r="CA49" s="120">
        <f ca="1">IF(OR(Table2[[#This Row],[Saw Date]]=TODAY(),Table2[[#This Row],[Saw Date]]=TODAY()+1), Table2[[#This Row],[Saw Date]],IF(Table2[[#This Row],[Extrusion cut double saw]],"Done",""))</f>
        <v>43468</v>
      </c>
      <c r="CB49" s="120" t="str">
        <f ca="1">IF(OR(Table2[[#This Row],[Lens Date]]=TODAY(),Table2[[#This Row],[Lens Date]]=TODAY()+1), Table2[[#This Row],[Lens Date]],IF(Table2[[#This Row],[MSLens]]="Done","Done",""))</f>
        <v>Done</v>
      </c>
      <c r="CC49" s="120">
        <f ca="1">IF(OR(Table2[[#This Row],[Milling Date]]=TODAY(),Table2[[#This Row],[Milling Date]]=TODAY()+1), Table2[[#This Row],[Milling Date]],IF(Table2[[#This Row],[CNC Holes]]="Ready","Done",""))</f>
        <v>43468</v>
      </c>
      <c r="CD49" s="120" t="str">
        <f ca="1">IF(OR(Table2[[#This Row],[Welding Date]]=TODAY(),Table2[[#This Row],[Welding Date]]=TODAY()+1), Table2[[#This Row],[Welding Date]],IF(Table2[[#This Row],[Welding Corners]]="Ready","Done",""))</f>
        <v/>
      </c>
      <c r="CE49" s="120" t="str">
        <f ca="1">IF(OR(Table2[[#This Row],[Puching Date]]=TODAY(),Table2[[#This Row],[Puching Date]]=TODAY()+1), Table2[[#This Row],[Puching Date]],IF(Table2[[#This Row],[Punch Holes]]="Ready","Done",""))</f>
        <v/>
      </c>
      <c r="CF49" s="120" t="str">
        <f ca="1">IF(OR(Table2[[#This Row],[Housing Date2]]=TODAY(),Table2[[#This Row],[Housing Date2]]=TODAY()+1),Table2[[#This Row],[Housing Date2]],IF(Table2[[#This Row],[Body Assembly]],"Done",""))</f>
        <v/>
      </c>
      <c r="CG49" s="120" t="str">
        <f>_xlfn.IFNA(VLOOKUP(Table2[[#This Row],[Job-no]],Table4[],7,FALSE),"Done")</f>
        <v>Machine Shop Started</v>
      </c>
    </row>
    <row r="50" spans="1:85" x14ac:dyDescent="0.25">
      <c r="A50" s="39" t="str">
        <f>_xlfn.CONCAT(Table2[[#This Row],[Order]],"-",Table2[[#This Row],[Line]])</f>
        <v>75309-5</v>
      </c>
      <c r="B50" s="1">
        <v>43468</v>
      </c>
      <c r="C50" s="10">
        <v>75309</v>
      </c>
      <c r="D50" s="7" t="s">
        <v>1542</v>
      </c>
      <c r="E50" s="10">
        <v>5</v>
      </c>
      <c r="F50" s="10">
        <v>1</v>
      </c>
      <c r="G50" s="7" t="s">
        <v>165</v>
      </c>
      <c r="H50" s="10">
        <v>1</v>
      </c>
      <c r="I50" s="43" t="b">
        <v>1</v>
      </c>
      <c r="J50" s="43" t="b">
        <v>1</v>
      </c>
      <c r="K50" t="s">
        <v>135</v>
      </c>
      <c r="L50" s="43" t="b">
        <v>1</v>
      </c>
      <c r="M50" s="43" t="b">
        <v>1</v>
      </c>
      <c r="N50" s="43" t="b">
        <v>1</v>
      </c>
      <c r="O50" t="s">
        <v>114</v>
      </c>
      <c r="P50" t="s">
        <v>23</v>
      </c>
      <c r="Q50" t="s">
        <v>114</v>
      </c>
      <c r="R50" t="s">
        <v>114</v>
      </c>
      <c r="S50" t="s">
        <v>114</v>
      </c>
      <c r="T50" t="s">
        <v>114</v>
      </c>
      <c r="U50" t="s">
        <v>114</v>
      </c>
      <c r="V50" t="s">
        <v>114</v>
      </c>
      <c r="W50" s="6">
        <v>43462</v>
      </c>
      <c r="X50" s="7" t="s">
        <v>114</v>
      </c>
      <c r="Y50" s="7"/>
      <c r="Z50" s="7" t="s">
        <v>17</v>
      </c>
      <c r="AA50" s="7" t="s">
        <v>114</v>
      </c>
      <c r="AB50" s="7" t="s">
        <v>74</v>
      </c>
      <c r="AC50" s="10">
        <v>4</v>
      </c>
      <c r="AD50" s="3" t="s">
        <v>5967</v>
      </c>
      <c r="AE50" s="4" t="s">
        <v>5968</v>
      </c>
      <c r="AF50" s="7"/>
      <c r="AG50" s="7" t="s">
        <v>114</v>
      </c>
      <c r="AH50" s="10">
        <v>28</v>
      </c>
      <c r="AI50" s="3" t="s">
        <v>180</v>
      </c>
      <c r="AJ50" t="s">
        <v>114</v>
      </c>
      <c r="AK50" t="s">
        <v>114</v>
      </c>
      <c r="AL50" s="43" t="b">
        <v>0</v>
      </c>
      <c r="AM50" s="3"/>
      <c r="AN50" s="3"/>
      <c r="AO50" s="43" t="b">
        <v>0</v>
      </c>
      <c r="AP50" s="3" t="b">
        <v>0</v>
      </c>
      <c r="AQ50" s="3">
        <f>VLOOKUP(Table2[[#This Row],[Job-no]],Table3[],26,FALSE)</f>
        <v>7250</v>
      </c>
      <c r="AR50" t="str">
        <f t="shared" si="0"/>
        <v>CCH</v>
      </c>
      <c r="AS50" t="str">
        <f>VLOOKUP(AR50,Table1[],4,0)</f>
        <v>surface</v>
      </c>
      <c r="AT50">
        <f>IF(BD50&gt;0,"Pattern",VLOOKUP(AR50,Table1[],5,0))</f>
        <v>0</v>
      </c>
      <c r="AU50" s="34">
        <f>IF(AT50="Pattern",WORKDAY(Table2[[#This Row],[Scheduled Ship Date]],-10),WORKDAY(Table2[[#This Row],[Scheduled Ship Date]],-4))</f>
        <v>43462</v>
      </c>
      <c r="AV50" s="39">
        <f>IF(Table2[[#This Row],[Extrusion cut double saw]]=TRUE,IF(O50="ToDo",IF(AT50="Pattern",Table2[[#This Row],[Total Sections]]*0.4,Table2[[#This Row],[Total Sections]]*0.12),0),IF(AT50="Pattern",Table2[[#This Row],[Total Sections]]*4,Table2[[#This Row],[Total Sections]]*1.2))</f>
        <v>0</v>
      </c>
      <c r="AW50" s="42"/>
      <c r="AX50" s="42">
        <f>IF(AT50="Pattern",Table2[[#This Row],[Scheduled Ship Date]]-2,Table2[[#This Row],[Scheduled Ship Date]]-3)</f>
        <v>43465</v>
      </c>
      <c r="AY50" s="39">
        <f>IF(Table2[[#This Row],[Pattern]]="Pattern",Table2[[#This Row],[Total Sections]]*4.82,Table2[[#This Row],[Total Sections]]*0.5)</f>
        <v>14</v>
      </c>
      <c r="AZ50" s="42"/>
      <c r="BA50" s="39">
        <f>((Table2[Total Sections]/Table2[Open Qty])-1)*Table2[Open Qty]*12.96</f>
        <v>349.92</v>
      </c>
      <c r="BB50" s="39"/>
      <c r="BC50" s="39" t="str">
        <f t="shared" si="1"/>
        <v>CCH-SL-1100-80-35-CL(71')-W-UNV-DP-1+E(4)-AC-C(18'5"X17')</v>
      </c>
      <c r="BD50" s="39">
        <f t="shared" si="2"/>
        <v>0</v>
      </c>
      <c r="BE50" s="39" t="b">
        <f>_xlfn.IFNA(VLOOKUP(Table2[[#This Row],[Job-no]],Table4[],9,FALSE),TRUE)</f>
        <v>1</v>
      </c>
      <c r="BF50" s="39"/>
      <c r="BG50" s="39" t="b">
        <f>_xlfn.IFNA(VLOOKUP(Table2[[#This Row],[Job-no]],Table4[],14,FALSE),TRUE)</f>
        <v>1</v>
      </c>
      <c r="BH50" s="39" t="str">
        <f>_xlfn.IFNA(VLOOKUP(Table2[[#This Row],[Job-no]],Table4[],11,FALSE),"Done")</f>
        <v>Done</v>
      </c>
      <c r="BI50" s="39">
        <f>IF(Table2[[#This Row],[Pattern]]="Pattern",VLOOKUP(Table2[[#This Row],[Product Code]],'Routing data'!$A$2:$W$470,13,FALSE),VLOOKUP(Table2[[#This Row],[Product Code]],'Routing data'!$A$2:$W$470,3,FALSE))</f>
        <v>2</v>
      </c>
      <c r="BJ50" s="39">
        <f>IF(Table2[[#This Row],[Pattern]]="Pattern",VLOOKUP(Table2[[#This Row],[Product Code]],'Routing data'!$A$2:$W$470,14,FALSE),VLOOKUP(Table2[[#This Row],[Product Code]],'Routing data'!$A$2:$W$470,4,FALSE))</f>
        <v>0</v>
      </c>
      <c r="BK50" s="39">
        <f>VLOOKUP(Table2[[#This Row],[Product Code]],'Routing data'!A$4:W$524,16,FALSE)</f>
        <v>0</v>
      </c>
      <c r="BL50" s="42">
        <f>IF(Table2[[#This Row],[Milling Required]]=0,"x",IF(AT50="Pattern",B50-10,B50-4))</f>
        <v>43464</v>
      </c>
      <c r="BM50" s="39"/>
      <c r="BN50" s="42">
        <f t="shared" si="3"/>
        <v>43465</v>
      </c>
      <c r="BO50" s="39">
        <f>IF(Table2[[#This Row],[Milling]]="x","x",Table2[[#This Row],[Total Sections]]*2)</f>
        <v>56</v>
      </c>
      <c r="BP50" s="39">
        <f>IF(Table2[[#This Row],[Punching]]="x","x",Table2[Total Sections]*2)</f>
        <v>56</v>
      </c>
      <c r="BQ50" s="39">
        <f>IF(Table2[[#This Row],[Pattern]]="Pattern",Table2[Total Sections]*3,Table2[Total Sections]*1.5)</f>
        <v>42</v>
      </c>
      <c r="BR50" s="42">
        <f t="shared" ca="1" si="12"/>
        <v>43468</v>
      </c>
      <c r="BS50" s="39"/>
      <c r="BT50" s="39"/>
      <c r="BU50" s="39"/>
      <c r="BV50" s="39" t="str">
        <f>_xlfn.IFNA(VLOOKUP(Table2[[#This Row],[Job-no]],Table4[],16,FALSE),"Ready")</f>
        <v>ToDo</v>
      </c>
      <c r="BW50" s="39" t="str">
        <f>_xlfn.IFNA(VLOOKUP(Table2[[#This Row],[Job-no]],Table4[],21,FALSE),"Ready")</f>
        <v/>
      </c>
      <c r="BX50" s="39" t="b">
        <f>_xlfn.IFNA(VLOOKUP(Table2[[#This Row],[Job-no]],Table4[],10,FALSE),TRUE)</f>
        <v>1</v>
      </c>
      <c r="BY50" s="39" t="str">
        <f>_xlfn.IFNA(VLOOKUP(Table2[[#This Row],[Job-no]],Table4[],22,FALSE),"Ready")</f>
        <v/>
      </c>
      <c r="BZ50" s="120">
        <f t="shared" si="4"/>
        <v>43468</v>
      </c>
      <c r="CA50" s="120" t="str">
        <f ca="1">IF(OR(Table2[[#This Row],[Saw Date]]=TODAY(),Table2[[#This Row],[Saw Date]]=TODAY()+1), Table2[[#This Row],[Saw Date]],IF(Table2[[#This Row],[Extrusion cut double saw]],"Done",""))</f>
        <v>Done</v>
      </c>
      <c r="CB50" s="120" t="str">
        <f ca="1">IF(OR(Table2[[#This Row],[Lens Date]]=TODAY(),Table2[[#This Row],[Lens Date]]=TODAY()+1), Table2[[#This Row],[Lens Date]],IF(Table2[[#This Row],[MSLens]]="Done","Done",""))</f>
        <v>Done</v>
      </c>
      <c r="CC50" s="120">
        <f ca="1">IF(OR(Table2[[#This Row],[Milling Date]]=TODAY(),Table2[[#This Row],[Milling Date]]=TODAY()+1), Table2[[#This Row],[Milling Date]],IF(Table2[[#This Row],[CNC Holes]]="Ready","Done",""))</f>
        <v>43468</v>
      </c>
      <c r="CD50" s="120" t="str">
        <f ca="1">IF(OR(Table2[[#This Row],[Welding Date]]=TODAY(),Table2[[#This Row],[Welding Date]]=TODAY()+1), Table2[[#This Row],[Welding Date]],IF(Table2[[#This Row],[Welding Corners]]="Ready","Done",""))</f>
        <v/>
      </c>
      <c r="CE50" s="120" t="str">
        <f ca="1">IF(OR(Table2[[#This Row],[Puching Date]]=TODAY(),Table2[[#This Row],[Puching Date]]=TODAY()+1), Table2[[#This Row],[Puching Date]],IF(Table2[[#This Row],[Punch Holes]]="Ready","Done",""))</f>
        <v/>
      </c>
      <c r="CF50" s="120" t="str">
        <f ca="1">IF(OR(Table2[[#This Row],[Housing Date2]]=TODAY(),Table2[[#This Row],[Housing Date2]]=TODAY()+1),Table2[[#This Row],[Housing Date2]],IF(Table2[[#This Row],[Body Assembly]],"Done",""))</f>
        <v>Done</v>
      </c>
      <c r="CG50" s="120" t="str">
        <f>_xlfn.IFNA(VLOOKUP(Table2[[#This Row],[Job-no]],Table4[],7,FALSE),"Done")</f>
        <v>Machine Shop Started</v>
      </c>
    </row>
    <row r="51" spans="1:85" x14ac:dyDescent="0.25">
      <c r="A51" t="str">
        <f>_xlfn.CONCAT(Table2[[#This Row],[Order]],"-",Table2[[#This Row],[Line]])</f>
        <v>75309-8</v>
      </c>
      <c r="B51" s="1">
        <v>43468</v>
      </c>
      <c r="C51" s="10">
        <v>75309</v>
      </c>
      <c r="D51" s="7" t="s">
        <v>1745</v>
      </c>
      <c r="E51" s="10">
        <v>8</v>
      </c>
      <c r="F51" s="10">
        <v>1</v>
      </c>
      <c r="G51" s="7" t="s">
        <v>165</v>
      </c>
      <c r="H51" s="10">
        <v>1</v>
      </c>
      <c r="I51" s="43" t="b">
        <v>1</v>
      </c>
      <c r="J51" s="43" t="b">
        <v>0</v>
      </c>
      <c r="K51" t="s">
        <v>114</v>
      </c>
      <c r="L51" s="43" t="b">
        <v>1</v>
      </c>
      <c r="M51" s="43" t="b">
        <v>1</v>
      </c>
      <c r="N51" s="43" t="b">
        <v>1</v>
      </c>
      <c r="O51" t="s">
        <v>114</v>
      </c>
      <c r="P51" t="s">
        <v>23</v>
      </c>
      <c r="Q51" t="s">
        <v>114</v>
      </c>
      <c r="R51" t="s">
        <v>114</v>
      </c>
      <c r="S51" t="s">
        <v>114</v>
      </c>
      <c r="T51" t="s">
        <v>114</v>
      </c>
      <c r="U51" t="s">
        <v>114</v>
      </c>
      <c r="V51" t="s">
        <v>23</v>
      </c>
      <c r="W51" s="6">
        <v>43462</v>
      </c>
      <c r="X51" s="7" t="s">
        <v>114</v>
      </c>
      <c r="Y51" s="7"/>
      <c r="Z51" s="7" t="s">
        <v>17</v>
      </c>
      <c r="AA51" s="7" t="s">
        <v>41</v>
      </c>
      <c r="AB51" s="7" t="s">
        <v>74</v>
      </c>
      <c r="AC51" s="10">
        <v>4</v>
      </c>
      <c r="AD51" s="3" t="s">
        <v>5967</v>
      </c>
      <c r="AE51" s="4" t="s">
        <v>5968</v>
      </c>
      <c r="AF51" s="7"/>
      <c r="AG51" s="7" t="s">
        <v>114</v>
      </c>
      <c r="AH51" s="10">
        <v>26</v>
      </c>
      <c r="AI51" s="3" t="s">
        <v>180</v>
      </c>
      <c r="AJ51" t="s">
        <v>114</v>
      </c>
      <c r="AK51" t="s">
        <v>114</v>
      </c>
      <c r="AL51" s="43" t="b">
        <v>0</v>
      </c>
      <c r="AM51" s="3"/>
      <c r="AN51" s="3"/>
      <c r="AO51" s="43" t="b">
        <v>0</v>
      </c>
      <c r="AP51" s="3" t="b">
        <v>1</v>
      </c>
      <c r="AQ51" s="3">
        <f>VLOOKUP(Table2[[#This Row],[Job-no]],Table3[],26,FALSE)</f>
        <v>5710</v>
      </c>
      <c r="AR51" t="str">
        <f t="shared" si="0"/>
        <v>CCH</v>
      </c>
      <c r="AS51" t="str">
        <f>VLOOKUP(AR51,Table1[],4,0)</f>
        <v>surface</v>
      </c>
      <c r="AT51">
        <f>IF(BD51&gt;0,"Pattern",VLOOKUP(AR51,Table1[],5,0))</f>
        <v>0</v>
      </c>
      <c r="AU51" s="34">
        <f>IF(AT51="Pattern",WORKDAY(Table2[[#This Row],[Scheduled Ship Date]],-10),WORKDAY(Table2[[#This Row],[Scheduled Ship Date]],-4))</f>
        <v>43462</v>
      </c>
      <c r="AV51">
        <f>IF(Table2[[#This Row],[Extrusion cut double saw]]=TRUE,IF(O51="ToDo",IF(AT51="Pattern",Table2[[#This Row],[Total Sections]]*0.4,Table2[[#This Row],[Total Sections]]*0.12),0),IF(AT51="Pattern",Table2[[#This Row],[Total Sections]]*4,Table2[[#This Row],[Total Sections]]*1.2))</f>
        <v>0</v>
      </c>
      <c r="AW51" s="42"/>
      <c r="AX51" s="42">
        <f>IF(AT51="Pattern",Table2[[#This Row],[Scheduled Ship Date]]-2,Table2[[#This Row],[Scheduled Ship Date]]-3)</f>
        <v>43465</v>
      </c>
      <c r="AY51">
        <f>IF(Table2[[#This Row],[Pattern]]="Pattern",Table2[[#This Row],[Total Sections]]*4.82,Table2[[#This Row],[Total Sections]]*0.5)</f>
        <v>13</v>
      </c>
      <c r="AZ51" s="42">
        <f ca="1">TODAY()+1</f>
        <v>43468</v>
      </c>
      <c r="BA51" s="39">
        <f>((Table2[Total Sections]/Table2[Open Qty])-1)*Table2[Open Qty]*12.96</f>
        <v>324</v>
      </c>
      <c r="BB51" s="42">
        <f ca="1">TODAY()</f>
        <v>43467</v>
      </c>
      <c r="BC51" s="39" t="str">
        <f t="shared" si="1"/>
        <v>CCH-SL-1100-80-35-CP(52' 4 3/8</v>
      </c>
      <c r="BD51" s="39">
        <f t="shared" si="2"/>
        <v>0</v>
      </c>
      <c r="BE51" s="39" t="b">
        <f>_xlfn.IFNA(VLOOKUP(Table2[[#This Row],[Job-no]],Table4[],9,FALSE),TRUE)</f>
        <v>1</v>
      </c>
      <c r="BF51" t="str">
        <f>VLOOKUP(AR51,Table1[],3,0)</f>
        <v>PERFKT</v>
      </c>
      <c r="BG51" s="39" t="b">
        <f>_xlfn.IFNA(VLOOKUP(Table2[[#This Row],[Job-no]],Table4[],14,FALSE),TRUE)</f>
        <v>1</v>
      </c>
      <c r="BH51" s="39" t="str">
        <f>_xlfn.IFNA(VLOOKUP(Table2[[#This Row],[Job-no]],Table4[],11,FALSE),"Done")</f>
        <v/>
      </c>
      <c r="BI51" s="39">
        <f>IF(Table2[[#This Row],[Pattern]]="Pattern",VLOOKUP(Table2[[#This Row],[Product Code]],'Routing data'!$A$2:$W$470,13,FALSE),VLOOKUP(Table2[[#This Row],[Product Code]],'Routing data'!$A$2:$W$470,3,FALSE))</f>
        <v>2</v>
      </c>
      <c r="BJ51" s="39">
        <f>IF(Table2[[#This Row],[Pattern]]="Pattern",VLOOKUP(Table2[[#This Row],[Product Code]],'Routing data'!$A$2:$W$470,14,FALSE),VLOOKUP(Table2[[#This Row],[Product Code]],'Routing data'!$A$2:$W$470,4,FALSE))</f>
        <v>0</v>
      </c>
      <c r="BK51" s="39">
        <f>VLOOKUP(Table2[[#This Row],[Product Code]],'Routing data'!A$4:W$524,16,FALSE)</f>
        <v>0</v>
      </c>
      <c r="BL51" s="42">
        <f>IF(Table2[[#This Row],[Milling Required]]=0,"x",IF(AT51="Pattern",B51-10,B51-4))</f>
        <v>43464</v>
      </c>
      <c r="BM51" s="42" t="str">
        <f>IF(Table2[[#This Row],[Punching Required]]=0,"x",IF(AT51="Pattern",B51-8,B51-2))</f>
        <v>x</v>
      </c>
      <c r="BN51" s="42">
        <f t="shared" si="3"/>
        <v>43465</v>
      </c>
      <c r="BO51" s="39">
        <f>IF(Table2[[#This Row],[Milling]]="x","x",Table2[[#This Row],[Total Sections]]*2)</f>
        <v>52</v>
      </c>
      <c r="BP51" s="39" t="str">
        <f>IF(Table2[[#This Row],[Punching]]="x","x",Table2[Total Sections]*2)</f>
        <v>x</v>
      </c>
      <c r="BQ51" s="39">
        <f>IF(Table2[[#This Row],[Pattern]]="Pattern",Table2[Total Sections]*3,Table2[Total Sections]*1.5)</f>
        <v>39</v>
      </c>
      <c r="BR51" s="42">
        <f t="shared" ca="1" si="12"/>
        <v>43468</v>
      </c>
      <c r="BS51" s="42"/>
      <c r="BT51" s="42">
        <f ca="1">TODAY()</f>
        <v>43467</v>
      </c>
      <c r="BU51" s="39"/>
      <c r="BV51" s="39" t="str">
        <f>_xlfn.IFNA(VLOOKUP(Table2[[#This Row],[Job-no]],Table4[],16,FALSE),"Ready")</f>
        <v>ToDo</v>
      </c>
      <c r="BW51" s="39" t="str">
        <f>_xlfn.IFNA(VLOOKUP(Table2[[#This Row],[Job-no]],Table4[],21,FALSE),"Ready")</f>
        <v/>
      </c>
      <c r="BX51" s="39" t="b">
        <f>_xlfn.IFNA(VLOOKUP(Table2[[#This Row],[Job-no]],Table4[],10,FALSE),TRUE)</f>
        <v>0</v>
      </c>
      <c r="BY51" s="39" t="str">
        <f>_xlfn.IFNA(VLOOKUP(Table2[[#This Row],[Job-no]],Table4[],22,FALSE),"Ready")</f>
        <v>ToDo</v>
      </c>
      <c r="BZ51" s="120">
        <f t="shared" si="4"/>
        <v>43468</v>
      </c>
      <c r="CA51" s="120" t="str">
        <f ca="1">IF(OR(Table2[[#This Row],[Saw Date]]=TODAY(),Table2[[#This Row],[Saw Date]]=TODAY()+1), Table2[[#This Row],[Saw Date]],IF(Table2[[#This Row],[Extrusion cut double saw]],"Done",""))</f>
        <v>Done</v>
      </c>
      <c r="CB51" s="120">
        <f ca="1">IF(OR(Table2[[#This Row],[Lens Date]]=TODAY(),Table2[[#This Row],[Lens Date]]=TODAY()+1), Table2[[#This Row],[Lens Date]],IF(Table2[[#This Row],[MSLens]]="Done","Done",""))</f>
        <v>43468</v>
      </c>
      <c r="CC51" s="120">
        <f ca="1">IF(OR(Table2[[#This Row],[Milling Date]]=TODAY(),Table2[[#This Row],[Milling Date]]=TODAY()+1), Table2[[#This Row],[Milling Date]],IF(Table2[[#This Row],[CNC Holes]]="Ready","Done",""))</f>
        <v>43468</v>
      </c>
      <c r="CD51" s="120">
        <f ca="1">IF(OR(Table2[[#This Row],[Welding Date]]=TODAY(),Table2[[#This Row],[Welding Date]]=TODAY()+1), Table2[[#This Row],[Welding Date]],IF(Table2[[#This Row],[Welding Corners]]="Ready","Done",""))</f>
        <v>43467</v>
      </c>
      <c r="CE51" s="120" t="str">
        <f ca="1">IF(OR(Table2[[#This Row],[Puching Date]]=TODAY(),Table2[[#This Row],[Puching Date]]=TODAY()+1), Table2[[#This Row],[Puching Date]],IF(Table2[[#This Row],[Punch Holes]]="Ready","Done",""))</f>
        <v/>
      </c>
      <c r="CF51" s="120">
        <f ca="1">IF(OR(Table2[[#This Row],[Housing Date2]]=TODAY(),Table2[[#This Row],[Housing Date2]]=TODAY()+1),Table2[[#This Row],[Housing Date2]],IF(Table2[[#This Row],[Body Assembly]],"Done",""))</f>
        <v>43467</v>
      </c>
      <c r="CG51" s="120" t="str">
        <f>_xlfn.IFNA(VLOOKUP(Table2[[#This Row],[Job-no]],Table4[],7,FALSE),"Done")</f>
        <v>Machine Shop Started</v>
      </c>
    </row>
    <row r="52" spans="1:85" x14ac:dyDescent="0.25">
      <c r="A52" t="str">
        <f>_xlfn.CONCAT(Table2[[#This Row],[Order]],"-",Table2[[#This Row],[Line]])</f>
        <v>75309-9</v>
      </c>
      <c r="B52" s="1">
        <v>43468</v>
      </c>
      <c r="C52" s="10">
        <v>75309</v>
      </c>
      <c r="D52" s="7" t="s">
        <v>2910</v>
      </c>
      <c r="E52" s="10">
        <v>9</v>
      </c>
      <c r="F52" s="10">
        <v>1</v>
      </c>
      <c r="G52" s="7" t="s">
        <v>165</v>
      </c>
      <c r="H52" s="10">
        <v>3</v>
      </c>
      <c r="I52" s="43" t="b">
        <v>1</v>
      </c>
      <c r="J52" s="43" t="b">
        <v>1</v>
      </c>
      <c r="K52" t="s">
        <v>135</v>
      </c>
      <c r="L52" s="43" t="b">
        <v>1</v>
      </c>
      <c r="M52" s="43" t="b">
        <v>1</v>
      </c>
      <c r="N52" s="43" t="b">
        <v>1</v>
      </c>
      <c r="O52" t="s">
        <v>114</v>
      </c>
      <c r="P52" t="s">
        <v>23</v>
      </c>
      <c r="Q52" t="s">
        <v>114</v>
      </c>
      <c r="R52" t="s">
        <v>114</v>
      </c>
      <c r="S52" t="s">
        <v>114</v>
      </c>
      <c r="T52" t="s">
        <v>114</v>
      </c>
      <c r="U52" t="s">
        <v>114</v>
      </c>
      <c r="V52" t="s">
        <v>114</v>
      </c>
      <c r="W52" s="6">
        <v>43462</v>
      </c>
      <c r="X52" s="7" t="s">
        <v>114</v>
      </c>
      <c r="Y52" s="7"/>
      <c r="Z52" s="7" t="s">
        <v>17</v>
      </c>
      <c r="AA52" s="7" t="s">
        <v>35</v>
      </c>
      <c r="AB52" s="7" t="s">
        <v>74</v>
      </c>
      <c r="AC52" s="10">
        <v>4</v>
      </c>
      <c r="AD52" s="3" t="s">
        <v>5967</v>
      </c>
      <c r="AE52" s="4" t="s">
        <v>5968</v>
      </c>
      <c r="AF52" s="7"/>
      <c r="AG52" s="7" t="s">
        <v>114</v>
      </c>
      <c r="AH52" s="10">
        <v>3</v>
      </c>
      <c r="AI52" s="3" t="s">
        <v>180</v>
      </c>
      <c r="AJ52" t="s">
        <v>114</v>
      </c>
      <c r="AK52" t="s">
        <v>114</v>
      </c>
      <c r="AL52" s="43" t="b">
        <v>0</v>
      </c>
      <c r="AM52" s="3"/>
      <c r="AN52" s="3"/>
      <c r="AO52" s="43" t="b">
        <v>0</v>
      </c>
      <c r="AP52" s="3" t="b">
        <v>1</v>
      </c>
      <c r="AQ52" s="3">
        <f>VLOOKUP(Table2[[#This Row],[Job-no]],Table3[],26,FALSE)</f>
        <v>1110</v>
      </c>
      <c r="AR52" t="str">
        <f t="shared" si="0"/>
        <v>CCH</v>
      </c>
      <c r="AS52" t="str">
        <f>VLOOKUP(AR52,Table1[],4,0)</f>
        <v>surface</v>
      </c>
      <c r="AT52">
        <f>IF(BD52&gt;0,"Pattern",VLOOKUP(AR52,Table1[],5,0))</f>
        <v>0</v>
      </c>
      <c r="AU52" s="34">
        <f>IF(AT52="Pattern",WORKDAY(Table2[[#This Row],[Scheduled Ship Date]],-10),WORKDAY(Table2[[#This Row],[Scheduled Ship Date]],-4))</f>
        <v>43462</v>
      </c>
      <c r="AV52">
        <f>IF(Table2[[#This Row],[Extrusion cut double saw]]=TRUE,IF(O52="ToDo",IF(AT52="Pattern",Table2[[#This Row],[Total Sections]]*0.4,Table2[[#This Row],[Total Sections]]*0.12),0),IF(AT52="Pattern",Table2[[#This Row],[Total Sections]]*4,Table2[[#This Row],[Total Sections]]*1.2))</f>
        <v>0</v>
      </c>
      <c r="AW52" s="42"/>
      <c r="AX52" s="42">
        <f>IF(AT52="Pattern",Table2[[#This Row],[Scheduled Ship Date]]-2,Table2[[#This Row],[Scheduled Ship Date]]-3)</f>
        <v>43465</v>
      </c>
      <c r="AY52">
        <f>IF(Table2[[#This Row],[Pattern]]="Pattern",Table2[[#This Row],[Total Sections]]*4.82,Table2[[#This Row],[Total Sections]]*0.5)</f>
        <v>1.5</v>
      </c>
      <c r="AZ52" s="42"/>
      <c r="BA52" s="39">
        <f>((Table2[Total Sections]/Table2[Open Qty])-1)*Table2[Open Qty]*12.96</f>
        <v>0</v>
      </c>
      <c r="BB52" s="39"/>
      <c r="BC52" s="39" t="str">
        <f t="shared" si="1"/>
        <v>CCH-SL-1100-80-35-CL(1)-W-UNV-</v>
      </c>
      <c r="BD52" s="39">
        <f t="shared" si="2"/>
        <v>0</v>
      </c>
      <c r="BE52" s="39" t="b">
        <f>_xlfn.IFNA(VLOOKUP(Table2[[#This Row],[Job-no]],Table4[],9,FALSE),TRUE)</f>
        <v>1</v>
      </c>
      <c r="BF52" t="str">
        <f>VLOOKUP(AR52,Table1[],3,0)</f>
        <v>PERFKT</v>
      </c>
      <c r="BG52" s="39" t="b">
        <f>_xlfn.IFNA(VLOOKUP(Table2[[#This Row],[Job-no]],Table4[],14,FALSE),TRUE)</f>
        <v>1</v>
      </c>
      <c r="BH52" s="39" t="str">
        <f>_xlfn.IFNA(VLOOKUP(Table2[[#This Row],[Job-no]],Table4[],11,FALSE),"Done")</f>
        <v>Done</v>
      </c>
      <c r="BI52" s="39">
        <f>IF(Table2[[#This Row],[Pattern]]="Pattern",VLOOKUP(Table2[[#This Row],[Product Code]],'Routing data'!$A$2:$W$470,13,FALSE),VLOOKUP(Table2[[#This Row],[Product Code]],'Routing data'!$A$2:$W$470,3,FALSE))</f>
        <v>2</v>
      </c>
      <c r="BJ52" s="39">
        <f>IF(Table2[[#This Row],[Pattern]]="Pattern",VLOOKUP(Table2[[#This Row],[Product Code]],'Routing data'!$A$2:$W$470,14,FALSE),VLOOKUP(Table2[[#This Row],[Product Code]],'Routing data'!$A$2:$W$470,4,FALSE))</f>
        <v>0</v>
      </c>
      <c r="BK52" s="39">
        <f>VLOOKUP(Table2[[#This Row],[Product Code]],'Routing data'!A$4:W$524,16,FALSE)</f>
        <v>0</v>
      </c>
      <c r="BL52" s="42">
        <f>IF(Table2[[#This Row],[Milling Required]]=0,"x",IF(AT52="Pattern",B52-10,B52-4))</f>
        <v>43464</v>
      </c>
      <c r="BM52" s="42" t="str">
        <f>IF(Table2[[#This Row],[Punching Required]]=0,"x",IF(AT52="Pattern",B52-8,B52-2))</f>
        <v>x</v>
      </c>
      <c r="BN52" s="42">
        <f t="shared" si="3"/>
        <v>43465</v>
      </c>
      <c r="BO52" s="39">
        <f>IF(Table2[[#This Row],[Milling]]="x","x",Table2[[#This Row],[Total Sections]]*2)</f>
        <v>6</v>
      </c>
      <c r="BP52" s="39" t="str">
        <f>IF(Table2[[#This Row],[Punching]]="x","x",Table2[Total Sections]*2)</f>
        <v>x</v>
      </c>
      <c r="BQ52" s="39">
        <f>IF(Table2[[#This Row],[Pattern]]="Pattern",Table2[Total Sections]*3,Table2[Total Sections]*1.5)</f>
        <v>4.5</v>
      </c>
      <c r="BR52" s="42">
        <f t="shared" ca="1" si="12"/>
        <v>43468</v>
      </c>
      <c r="BS52" s="42"/>
      <c r="BT52" s="42"/>
      <c r="BU52" s="39"/>
      <c r="BV52" s="39" t="str">
        <f>_xlfn.IFNA(VLOOKUP(Table2[[#This Row],[Job-no]],Table4[],16,FALSE),"Ready")</f>
        <v>ToDo</v>
      </c>
      <c r="BW52" s="39" t="str">
        <f>_xlfn.IFNA(VLOOKUP(Table2[[#This Row],[Job-no]],Table4[],21,FALSE),"Ready")</f>
        <v/>
      </c>
      <c r="BX52" s="39" t="b">
        <f>_xlfn.IFNA(VLOOKUP(Table2[[#This Row],[Job-no]],Table4[],10,FALSE),TRUE)</f>
        <v>1</v>
      </c>
      <c r="BY52" s="39" t="str">
        <f>_xlfn.IFNA(VLOOKUP(Table2[[#This Row],[Job-no]],Table4[],22,FALSE),"Ready")</f>
        <v/>
      </c>
      <c r="BZ52" s="120">
        <f t="shared" si="4"/>
        <v>43468</v>
      </c>
      <c r="CA52" s="120" t="str">
        <f ca="1">IF(OR(Table2[[#This Row],[Saw Date]]=TODAY(),Table2[[#This Row],[Saw Date]]=TODAY()+1), Table2[[#This Row],[Saw Date]],IF(Table2[[#This Row],[Extrusion cut double saw]],"Done",""))</f>
        <v>Done</v>
      </c>
      <c r="CB52" s="120" t="str">
        <f ca="1">IF(OR(Table2[[#This Row],[Lens Date]]=TODAY(),Table2[[#This Row],[Lens Date]]=TODAY()+1), Table2[[#This Row],[Lens Date]],IF(Table2[[#This Row],[MSLens]]="Done","Done",""))</f>
        <v>Done</v>
      </c>
      <c r="CC52" s="120">
        <f ca="1">IF(OR(Table2[[#This Row],[Milling Date]]=TODAY(),Table2[[#This Row],[Milling Date]]=TODAY()+1), Table2[[#This Row],[Milling Date]],IF(Table2[[#This Row],[CNC Holes]]="Ready","Done",""))</f>
        <v>43468</v>
      </c>
      <c r="CD52" s="120" t="str">
        <f ca="1">IF(OR(Table2[[#This Row],[Welding Date]]=TODAY(),Table2[[#This Row],[Welding Date]]=TODAY()+1), Table2[[#This Row],[Welding Date]],IF(Table2[[#This Row],[Welding Corners]]="Ready","Done",""))</f>
        <v/>
      </c>
      <c r="CE52" s="120" t="str">
        <f ca="1">IF(OR(Table2[[#This Row],[Puching Date]]=TODAY(),Table2[[#This Row],[Puching Date]]=TODAY()+1), Table2[[#This Row],[Puching Date]],IF(Table2[[#This Row],[Punch Holes]]="Ready","Done",""))</f>
        <v/>
      </c>
      <c r="CF52" s="120" t="str">
        <f ca="1">IF(OR(Table2[[#This Row],[Housing Date2]]=TODAY(),Table2[[#This Row],[Housing Date2]]=TODAY()+1),Table2[[#This Row],[Housing Date2]],IF(Table2[[#This Row],[Body Assembly]],"Done",""))</f>
        <v>Done</v>
      </c>
      <c r="CG52" s="120" t="str">
        <f>_xlfn.IFNA(VLOOKUP(Table2[[#This Row],[Job-no]],Table4[],7,FALSE),"Done")</f>
        <v>Machine Shop Started</v>
      </c>
    </row>
    <row r="53" spans="1:85" x14ac:dyDescent="0.25">
      <c r="A53" s="39" t="str">
        <f>_xlfn.CONCAT(Table2[[#This Row],[Order]],"-",Table2[[#This Row],[Line]])</f>
        <v>75311-6</v>
      </c>
      <c r="B53" s="1">
        <v>43468</v>
      </c>
      <c r="C53" s="10">
        <v>75311</v>
      </c>
      <c r="D53" s="7" t="s">
        <v>1896</v>
      </c>
      <c r="E53" s="10">
        <v>6</v>
      </c>
      <c r="F53" s="10">
        <v>1</v>
      </c>
      <c r="G53" s="7" t="s">
        <v>165</v>
      </c>
      <c r="H53" s="10">
        <v>1</v>
      </c>
      <c r="I53" s="43" t="b">
        <v>1</v>
      </c>
      <c r="J53" s="43" t="b">
        <v>0</v>
      </c>
      <c r="K53" t="s">
        <v>135</v>
      </c>
      <c r="L53" s="43" t="b">
        <v>1</v>
      </c>
      <c r="M53" s="43" t="b">
        <v>1</v>
      </c>
      <c r="N53" s="43" t="b">
        <v>1</v>
      </c>
      <c r="O53" t="s">
        <v>114</v>
      </c>
      <c r="P53" t="s">
        <v>23</v>
      </c>
      <c r="Q53" t="s">
        <v>114</v>
      </c>
      <c r="R53" t="s">
        <v>114</v>
      </c>
      <c r="S53" t="s">
        <v>114</v>
      </c>
      <c r="T53" t="s">
        <v>114</v>
      </c>
      <c r="U53" t="s">
        <v>114</v>
      </c>
      <c r="V53" t="s">
        <v>23</v>
      </c>
      <c r="W53" s="6">
        <v>43462</v>
      </c>
      <c r="X53" s="7" t="s">
        <v>151</v>
      </c>
      <c r="Y53" s="7"/>
      <c r="Z53" s="7" t="s">
        <v>17</v>
      </c>
      <c r="AA53" s="7" t="s">
        <v>45</v>
      </c>
      <c r="AB53" s="7" t="s">
        <v>74</v>
      </c>
      <c r="AC53" s="10">
        <v>4</v>
      </c>
      <c r="AD53" s="3" t="s">
        <v>5967</v>
      </c>
      <c r="AE53" s="4" t="s">
        <v>5968</v>
      </c>
      <c r="AF53" s="7"/>
      <c r="AG53" s="7" t="s">
        <v>114</v>
      </c>
      <c r="AH53" s="10">
        <v>34</v>
      </c>
      <c r="AI53" s="3" t="s">
        <v>180</v>
      </c>
      <c r="AJ53" t="s">
        <v>114</v>
      </c>
      <c r="AK53" t="s">
        <v>114</v>
      </c>
      <c r="AL53" s="43" t="b">
        <v>0</v>
      </c>
      <c r="AM53" s="3"/>
      <c r="AN53" s="3"/>
      <c r="AO53" s="43" t="b">
        <v>0</v>
      </c>
      <c r="AP53" s="3" t="b">
        <v>1</v>
      </c>
      <c r="AQ53" s="3">
        <f>VLOOKUP(Table2[[#This Row],[Job-no]],Table3[],26,FALSE)</f>
        <v>5103.6363600000004</v>
      </c>
      <c r="AR53" t="str">
        <f t="shared" si="0"/>
        <v>CCH</v>
      </c>
      <c r="AS53" t="str">
        <f>VLOOKUP(AR53,Table1[],4,0)</f>
        <v>surface</v>
      </c>
      <c r="AT53">
        <f>IF(BD53&gt;0,"Pattern",VLOOKUP(AR53,Table1[],5,0))</f>
        <v>0</v>
      </c>
      <c r="AU53" s="34">
        <f>IF(AT53="Pattern",WORKDAY(Table2[[#This Row],[Scheduled Ship Date]],-10),WORKDAY(Table2[[#This Row],[Scheduled Ship Date]],-4))</f>
        <v>43462</v>
      </c>
      <c r="AV53" s="39">
        <f>IF(Table2[[#This Row],[Extrusion cut double saw]]=TRUE,IF(O53="ToDo",IF(AT53="Pattern",Table2[[#This Row],[Total Sections]]*0.4,Table2[[#This Row],[Total Sections]]*0.12),0),IF(AT53="Pattern",Table2[[#This Row],[Total Sections]]*4,Table2[[#This Row],[Total Sections]]*1.2))</f>
        <v>0</v>
      </c>
      <c r="AW53" s="42"/>
      <c r="AX53" s="42">
        <f>IF(AT53="Pattern",Table2[[#This Row],[Scheduled Ship Date]]-2,Table2[[#This Row],[Scheduled Ship Date]]-3)</f>
        <v>43465</v>
      </c>
      <c r="AY53" s="39">
        <f>IF(Table2[[#This Row],[Pattern]]="Pattern",Table2[[#This Row],[Total Sections]]*4.82,Table2[[#This Row],[Total Sections]]*0.5)</f>
        <v>17</v>
      </c>
      <c r="AZ53" s="42"/>
      <c r="BA53" s="39">
        <f>((Table2[Total Sections]/Table2[Open Qty])-1)*Table2[Open Qty]*12.96</f>
        <v>427.68</v>
      </c>
      <c r="BB53" s="42">
        <f ca="1">TODAY()+2</f>
        <v>43469</v>
      </c>
      <c r="BC53" s="39" t="str">
        <f t="shared" si="1"/>
        <v>CCH-SL-1100-80-35-CP(51' 11 1/</v>
      </c>
      <c r="BD53" s="39">
        <f t="shared" si="2"/>
        <v>0</v>
      </c>
      <c r="BE53" s="39" t="b">
        <f>_xlfn.IFNA(VLOOKUP(Table2[[#This Row],[Job-no]],Table4[],9,FALSE),TRUE)</f>
        <v>1</v>
      </c>
      <c r="BF53" s="39"/>
      <c r="BG53" s="39" t="b">
        <f>_xlfn.IFNA(VLOOKUP(Table2[[#This Row],[Job-no]],Table4[],14,FALSE),TRUE)</f>
        <v>1</v>
      </c>
      <c r="BH53" s="39" t="str">
        <f>_xlfn.IFNA(VLOOKUP(Table2[[#This Row],[Job-no]],Table4[],11,FALSE),"Done")</f>
        <v>Done</v>
      </c>
      <c r="BI53" s="39">
        <f>IF(Table2[[#This Row],[Pattern]]="Pattern",VLOOKUP(Table2[[#This Row],[Product Code]],'Routing data'!$A$2:$W$470,13,FALSE),VLOOKUP(Table2[[#This Row],[Product Code]],'Routing data'!$A$2:$W$470,3,FALSE))</f>
        <v>2</v>
      </c>
      <c r="BJ53" s="39">
        <f>IF(Table2[[#This Row],[Pattern]]="Pattern",VLOOKUP(Table2[[#This Row],[Product Code]],'Routing data'!$A$2:$W$470,14,FALSE),VLOOKUP(Table2[[#This Row],[Product Code]],'Routing data'!$A$2:$W$470,4,FALSE))</f>
        <v>0</v>
      </c>
      <c r="BK53" s="39">
        <f>VLOOKUP(Table2[[#This Row],[Product Code]],'Routing data'!A$4:W$524,16,FALSE)</f>
        <v>0</v>
      </c>
      <c r="BL53" s="42">
        <f>IF(Table2[[#This Row],[Milling Required]]=0,"x",IF(AT53="Pattern",B53-10,B53-4))</f>
        <v>43464</v>
      </c>
      <c r="BM53" s="39"/>
      <c r="BN53" s="42">
        <f t="shared" si="3"/>
        <v>43465</v>
      </c>
      <c r="BO53" s="39">
        <f>IF(Table2[[#This Row],[Milling]]="x","x",Table2[[#This Row],[Total Sections]]*2)</f>
        <v>68</v>
      </c>
      <c r="BP53" s="39">
        <f>IF(Table2[[#This Row],[Punching]]="x","x",Table2[Total Sections]*2)</f>
        <v>68</v>
      </c>
      <c r="BQ53" s="39">
        <f>IF(Table2[[#This Row],[Pattern]]="Pattern",Table2[Total Sections]*3,Table2[Total Sections]*1.5)</f>
        <v>51</v>
      </c>
      <c r="BR53" s="42">
        <f t="shared" ca="1" si="12"/>
        <v>43468</v>
      </c>
      <c r="BS53" s="39"/>
      <c r="BT53" s="42">
        <f ca="1">TODAY()</f>
        <v>43467</v>
      </c>
      <c r="BU53" s="39"/>
      <c r="BV53" s="39" t="str">
        <f>_xlfn.IFNA(VLOOKUP(Table2[[#This Row],[Job-no]],Table4[],16,FALSE),"Ready")</f>
        <v>ToDo</v>
      </c>
      <c r="BW53" s="39" t="str">
        <f>_xlfn.IFNA(VLOOKUP(Table2[[#This Row],[Job-no]],Table4[],21,FALSE),"Ready")</f>
        <v/>
      </c>
      <c r="BX53" s="39" t="b">
        <f>_xlfn.IFNA(VLOOKUP(Table2[[#This Row],[Job-no]],Table4[],10,FALSE),TRUE)</f>
        <v>0</v>
      </c>
      <c r="BY53" s="39" t="str">
        <f>_xlfn.IFNA(VLOOKUP(Table2[[#This Row],[Job-no]],Table4[],22,FALSE),"Ready")</f>
        <v>ToDo</v>
      </c>
      <c r="BZ53" s="120">
        <f t="shared" si="4"/>
        <v>43468</v>
      </c>
      <c r="CA53" s="120" t="str">
        <f ca="1">IF(OR(Table2[[#This Row],[Saw Date]]=TODAY(),Table2[[#This Row],[Saw Date]]=TODAY()+1), Table2[[#This Row],[Saw Date]],IF(Table2[[#This Row],[Extrusion cut double saw]],"Done",""))</f>
        <v>Done</v>
      </c>
      <c r="CB53" s="120" t="str">
        <f ca="1">IF(OR(Table2[[#This Row],[Lens Date]]=TODAY(),Table2[[#This Row],[Lens Date]]=TODAY()+1), Table2[[#This Row],[Lens Date]],IF(Table2[[#This Row],[MSLens]]="Done","Done",""))</f>
        <v>Done</v>
      </c>
      <c r="CC53" s="120">
        <f ca="1">IF(OR(Table2[[#This Row],[Milling Date]]=TODAY(),Table2[[#This Row],[Milling Date]]=TODAY()+1), Table2[[#This Row],[Milling Date]],IF(Table2[[#This Row],[CNC Holes]]="Ready","Done",""))</f>
        <v>43468</v>
      </c>
      <c r="CD53" s="120" t="str">
        <f ca="1">IF(OR(Table2[[#This Row],[Welding Date]]=TODAY(),Table2[[#This Row],[Welding Date]]=TODAY()+1), Table2[[#This Row],[Welding Date]],IF(Table2[[#This Row],[Welding Corners]]="Ready","Done",""))</f>
        <v/>
      </c>
      <c r="CE53" s="120" t="str">
        <f ca="1">IF(OR(Table2[[#This Row],[Puching Date]]=TODAY(),Table2[[#This Row],[Puching Date]]=TODAY()+1), Table2[[#This Row],[Puching Date]],IF(Table2[[#This Row],[Punch Holes]]="Ready","Done",""))</f>
        <v/>
      </c>
      <c r="CF53" s="120">
        <f ca="1">IF(OR(Table2[[#This Row],[Housing Date2]]=TODAY(),Table2[[#This Row],[Housing Date2]]=TODAY()+1),Table2[[#This Row],[Housing Date2]],IF(Table2[[#This Row],[Body Assembly]],"Done",""))</f>
        <v>43467</v>
      </c>
      <c r="CG53" s="120" t="str">
        <f>_xlfn.IFNA(VLOOKUP(Table2[[#This Row],[Job-no]],Table4[],7,FALSE),"Done")</f>
        <v>Machine Shop Started</v>
      </c>
    </row>
    <row r="54" spans="1:85" x14ac:dyDescent="0.25">
      <c r="A54" t="str">
        <f>_xlfn.CONCAT(Table2[[#This Row],[Order]],"-",Table2[[#This Row],[Line]])</f>
        <v>75324-8</v>
      </c>
      <c r="B54" s="1">
        <v>43468</v>
      </c>
      <c r="C54" s="10">
        <v>75324</v>
      </c>
      <c r="D54" s="7" t="s">
        <v>1746</v>
      </c>
      <c r="E54" s="10">
        <v>8</v>
      </c>
      <c r="F54" s="10">
        <v>1</v>
      </c>
      <c r="G54" s="7" t="s">
        <v>165</v>
      </c>
      <c r="H54" s="10">
        <v>1</v>
      </c>
      <c r="I54" s="43" t="b">
        <v>1</v>
      </c>
      <c r="J54" s="43" t="b">
        <v>0</v>
      </c>
      <c r="K54" t="s">
        <v>135</v>
      </c>
      <c r="L54" s="43" t="b">
        <v>1</v>
      </c>
      <c r="M54" s="43" t="b">
        <v>1</v>
      </c>
      <c r="N54" s="43" t="b">
        <v>1</v>
      </c>
      <c r="O54" t="s">
        <v>114</v>
      </c>
      <c r="P54" t="s">
        <v>23</v>
      </c>
      <c r="Q54" t="s">
        <v>114</v>
      </c>
      <c r="R54" t="s">
        <v>114</v>
      </c>
      <c r="S54" t="s">
        <v>114</v>
      </c>
      <c r="T54" t="s">
        <v>114</v>
      </c>
      <c r="U54" t="s">
        <v>114</v>
      </c>
      <c r="V54" t="s">
        <v>23</v>
      </c>
      <c r="W54" s="6">
        <v>43462</v>
      </c>
      <c r="X54" s="7" t="s">
        <v>151</v>
      </c>
      <c r="Y54" s="7"/>
      <c r="Z54" s="7" t="s">
        <v>17</v>
      </c>
      <c r="AA54" s="7" t="s">
        <v>114</v>
      </c>
      <c r="AB54" s="7" t="s">
        <v>74</v>
      </c>
      <c r="AC54" s="10">
        <v>4</v>
      </c>
      <c r="AD54" s="3" t="s">
        <v>5967</v>
      </c>
      <c r="AE54" s="4" t="s">
        <v>5968</v>
      </c>
      <c r="AF54" s="7"/>
      <c r="AG54" s="7" t="s">
        <v>114</v>
      </c>
      <c r="AH54" s="10">
        <v>49</v>
      </c>
      <c r="AI54" s="3" t="s">
        <v>180</v>
      </c>
      <c r="AJ54" t="s">
        <v>114</v>
      </c>
      <c r="AK54" t="s">
        <v>114</v>
      </c>
      <c r="AL54" s="43" t="b">
        <v>0</v>
      </c>
      <c r="AM54" s="3"/>
      <c r="AN54" s="3"/>
      <c r="AO54" s="43" t="b">
        <v>0</v>
      </c>
      <c r="AP54" s="3" t="b">
        <v>0</v>
      </c>
      <c r="AQ54" s="3">
        <f>VLOOKUP(Table2[[#This Row],[Job-no]],Table3[],26,FALSE)</f>
        <v>7349.0909099999999</v>
      </c>
      <c r="AR54" t="str">
        <f t="shared" si="0"/>
        <v>CCH</v>
      </c>
      <c r="AS54" t="str">
        <f>VLOOKUP(AR54,Table1[],4,0)</f>
        <v>surface</v>
      </c>
      <c r="AT54">
        <f>IF(BD54&gt;0,"Pattern",VLOOKUP(AR54,Table1[],5,0))</f>
        <v>0</v>
      </c>
      <c r="AU54" s="34">
        <f>IF(AT54="Pattern",WORKDAY(Table2[[#This Row],[Scheduled Ship Date]],-10),WORKDAY(Table2[[#This Row],[Scheduled Ship Date]],-4))</f>
        <v>43462</v>
      </c>
      <c r="AV54">
        <f>IF(Table2[[#This Row],[Extrusion cut double saw]]=TRUE,IF(O54="ToDo",IF(AT54="Pattern",Table2[[#This Row],[Total Sections]]*0.4,Table2[[#This Row],[Total Sections]]*0.12),0),IF(AT54="Pattern",Table2[[#This Row],[Total Sections]]*4,Table2[[#This Row],[Total Sections]]*1.2))</f>
        <v>0</v>
      </c>
      <c r="AW54" s="42"/>
      <c r="AX54" s="42">
        <f>IF(AT54="Pattern",Table2[[#This Row],[Scheduled Ship Date]]-2,Table2[[#This Row],[Scheduled Ship Date]]-3)</f>
        <v>43465</v>
      </c>
      <c r="AY54">
        <f>IF(Table2[[#This Row],[Pattern]]="Pattern",Table2[[#This Row],[Total Sections]]*4.82,Table2[[#This Row],[Total Sections]]*0.5)</f>
        <v>24.5</v>
      </c>
      <c r="AZ54" s="42"/>
      <c r="BA54" s="39">
        <f>((Table2[Total Sections]/Table2[Open Qty])-1)*Table2[Open Qty]*12.96</f>
        <v>622.08000000000004</v>
      </c>
      <c r="BB54" s="42">
        <f ca="1">TODAY()+3</f>
        <v>43470</v>
      </c>
      <c r="BC54" s="39" t="str">
        <f t="shared" si="1"/>
        <v>CCH-SL-1100-80-35-CP(82' 6 5/8</v>
      </c>
      <c r="BD54" s="39">
        <f t="shared" si="2"/>
        <v>0</v>
      </c>
      <c r="BE54" s="39" t="b">
        <f>_xlfn.IFNA(VLOOKUP(Table2[[#This Row],[Job-no]],Table4[],9,FALSE),TRUE)</f>
        <v>1</v>
      </c>
      <c r="BF54" t="str">
        <f>VLOOKUP(AR54,Table1[],3,0)</f>
        <v>PERFKT</v>
      </c>
      <c r="BG54" s="39" t="b">
        <f>_xlfn.IFNA(VLOOKUP(Table2[[#This Row],[Job-no]],Table4[],14,FALSE),TRUE)</f>
        <v>1</v>
      </c>
      <c r="BH54" s="39" t="str">
        <f>_xlfn.IFNA(VLOOKUP(Table2[[#This Row],[Job-no]],Table4[],11,FALSE),"Done")</f>
        <v>Done</v>
      </c>
      <c r="BI54" s="39">
        <f>IF(Table2[[#This Row],[Pattern]]="Pattern",VLOOKUP(Table2[[#This Row],[Product Code]],'Routing data'!$A$2:$W$470,13,FALSE),VLOOKUP(Table2[[#This Row],[Product Code]],'Routing data'!$A$2:$W$470,3,FALSE))</f>
        <v>2</v>
      </c>
      <c r="BJ54" s="39">
        <f>IF(Table2[[#This Row],[Pattern]]="Pattern",VLOOKUP(Table2[[#This Row],[Product Code]],'Routing data'!$A$2:$W$470,14,FALSE),VLOOKUP(Table2[[#This Row],[Product Code]],'Routing data'!$A$2:$W$470,4,FALSE))</f>
        <v>0</v>
      </c>
      <c r="BK54" s="39">
        <f>VLOOKUP(Table2[[#This Row],[Product Code]],'Routing data'!A$4:W$524,16,FALSE)</f>
        <v>0</v>
      </c>
      <c r="BL54" s="42">
        <f>IF(Table2[[#This Row],[Milling Required]]=0,"x",IF(AT54="Pattern",B54-10,B54-4))</f>
        <v>43464</v>
      </c>
      <c r="BM54" s="42" t="str">
        <f>IF(Table2[[#This Row],[Punching Required]]=0,"x",IF(AT54="Pattern",B54-8,B54-2))</f>
        <v>x</v>
      </c>
      <c r="BN54" s="42">
        <f t="shared" si="3"/>
        <v>43465</v>
      </c>
      <c r="BO54" s="39">
        <f>IF(Table2[[#This Row],[Milling]]="x","x",Table2[[#This Row],[Total Sections]]*2)</f>
        <v>98</v>
      </c>
      <c r="BP54" s="39" t="str">
        <f>IF(Table2[[#This Row],[Punching]]="x","x",Table2[Total Sections]*2)</f>
        <v>x</v>
      </c>
      <c r="BQ54" s="39">
        <f>IF(Table2[[#This Row],[Pattern]]="Pattern",Table2[Total Sections]*3,Table2[Total Sections]*1.5)</f>
        <v>73.5</v>
      </c>
      <c r="BR54" s="42">
        <f ca="1">TODAY()+1</f>
        <v>43468</v>
      </c>
      <c r="BS54" s="42"/>
      <c r="BT54" s="42">
        <f ca="1">TODAY()</f>
        <v>43467</v>
      </c>
      <c r="BU54" s="39"/>
      <c r="BV54" s="39" t="str">
        <f>_xlfn.IFNA(VLOOKUP(Table2[[#This Row],[Job-no]],Table4[],16,FALSE),"Ready")</f>
        <v>ToDo</v>
      </c>
      <c r="BW54" s="39" t="str">
        <f>_xlfn.IFNA(VLOOKUP(Table2[[#This Row],[Job-no]],Table4[],21,FALSE),"Ready")</f>
        <v/>
      </c>
      <c r="BX54" s="39" t="b">
        <f>_xlfn.IFNA(VLOOKUP(Table2[[#This Row],[Job-no]],Table4[],10,FALSE),TRUE)</f>
        <v>0</v>
      </c>
      <c r="BY54" s="39" t="str">
        <f>_xlfn.IFNA(VLOOKUP(Table2[[#This Row],[Job-no]],Table4[],22,FALSE),"Ready")</f>
        <v>ToDo</v>
      </c>
      <c r="BZ54" s="120">
        <f t="shared" si="4"/>
        <v>43468</v>
      </c>
      <c r="CA54" s="120" t="str">
        <f ca="1">IF(OR(Table2[[#This Row],[Saw Date]]=TODAY(),Table2[[#This Row],[Saw Date]]=TODAY()+1), Table2[[#This Row],[Saw Date]],IF(Table2[[#This Row],[Extrusion cut double saw]],"Done",""))</f>
        <v>Done</v>
      </c>
      <c r="CB54" s="120" t="str">
        <f ca="1">IF(OR(Table2[[#This Row],[Lens Date]]=TODAY(),Table2[[#This Row],[Lens Date]]=TODAY()+1), Table2[[#This Row],[Lens Date]],IF(Table2[[#This Row],[MSLens]]="Done","Done",""))</f>
        <v>Done</v>
      </c>
      <c r="CC54" s="120">
        <f ca="1">IF(OR(Table2[[#This Row],[Milling Date]]=TODAY(),Table2[[#This Row],[Milling Date]]=TODAY()+1), Table2[[#This Row],[Milling Date]],IF(Table2[[#This Row],[CNC Holes]]="Ready","Done",""))</f>
        <v>43468</v>
      </c>
      <c r="CD54" s="120" t="str">
        <f ca="1">IF(OR(Table2[[#This Row],[Welding Date]]=TODAY(),Table2[[#This Row],[Welding Date]]=TODAY()+1), Table2[[#This Row],[Welding Date]],IF(Table2[[#This Row],[Welding Corners]]="Ready","Done",""))</f>
        <v/>
      </c>
      <c r="CE54" s="120" t="str">
        <f ca="1">IF(OR(Table2[[#This Row],[Puching Date]]=TODAY(),Table2[[#This Row],[Puching Date]]=TODAY()+1), Table2[[#This Row],[Puching Date]],IF(Table2[[#This Row],[Punch Holes]]="Ready","Done",""))</f>
        <v/>
      </c>
      <c r="CF54" s="120">
        <f ca="1">IF(OR(Table2[[#This Row],[Housing Date2]]=TODAY(),Table2[[#This Row],[Housing Date2]]=TODAY()+1),Table2[[#This Row],[Housing Date2]],IF(Table2[[#This Row],[Body Assembly]],"Done",""))</f>
        <v>43467</v>
      </c>
      <c r="CG54" s="120" t="str">
        <f>_xlfn.IFNA(VLOOKUP(Table2[[#This Row],[Job-no]],Table4[],7,FALSE),"Done")</f>
        <v>Machine Shop Started</v>
      </c>
    </row>
    <row r="55" spans="1:85" x14ac:dyDescent="0.25">
      <c r="A55" t="str">
        <f>_xlfn.CONCAT(Table2[[#This Row],[Order]],"-",Table2[[#This Row],[Line]])</f>
        <v>75324-9</v>
      </c>
      <c r="B55" s="1">
        <v>43468</v>
      </c>
      <c r="C55" s="10">
        <v>75324</v>
      </c>
      <c r="D55" s="7" t="s">
        <v>2532</v>
      </c>
      <c r="E55" s="10">
        <v>9</v>
      </c>
      <c r="F55" s="10">
        <v>1</v>
      </c>
      <c r="G55" s="7" t="s">
        <v>165</v>
      </c>
      <c r="H55" s="10">
        <v>3</v>
      </c>
      <c r="I55" s="43" t="b">
        <v>1</v>
      </c>
      <c r="J55" s="43" t="b">
        <v>1</v>
      </c>
      <c r="K55" t="s">
        <v>135</v>
      </c>
      <c r="L55" s="43" t="b">
        <v>1</v>
      </c>
      <c r="M55" s="43" t="b">
        <v>1</v>
      </c>
      <c r="N55" s="43" t="b">
        <v>1</v>
      </c>
      <c r="O55" t="s">
        <v>114</v>
      </c>
      <c r="P55" t="s">
        <v>23</v>
      </c>
      <c r="Q55" t="s">
        <v>114</v>
      </c>
      <c r="R55" t="s">
        <v>114</v>
      </c>
      <c r="S55" t="s">
        <v>114</v>
      </c>
      <c r="T55" t="s">
        <v>114</v>
      </c>
      <c r="U55" t="s">
        <v>114</v>
      </c>
      <c r="V55" t="s">
        <v>114</v>
      </c>
      <c r="W55" s="6">
        <v>43462</v>
      </c>
      <c r="X55" s="7" t="s">
        <v>151</v>
      </c>
      <c r="Y55" s="7"/>
      <c r="Z55" s="7" t="s">
        <v>17</v>
      </c>
      <c r="AA55" s="7" t="s">
        <v>114</v>
      </c>
      <c r="AB55" s="7" t="s">
        <v>74</v>
      </c>
      <c r="AC55" s="10">
        <v>4</v>
      </c>
      <c r="AD55" s="3" t="s">
        <v>5967</v>
      </c>
      <c r="AE55" s="4" t="s">
        <v>5968</v>
      </c>
      <c r="AF55" s="7"/>
      <c r="AG55" s="7" t="s">
        <v>114</v>
      </c>
      <c r="AH55" s="10">
        <v>3</v>
      </c>
      <c r="AI55" s="3" t="s">
        <v>180</v>
      </c>
      <c r="AJ55" t="s">
        <v>114</v>
      </c>
      <c r="AK55" t="s">
        <v>114</v>
      </c>
      <c r="AL55" s="43" t="b">
        <v>0</v>
      </c>
      <c r="AM55" s="3"/>
      <c r="AN55" s="3"/>
      <c r="AO55" s="43" t="b">
        <v>0</v>
      </c>
      <c r="AP55" s="3" t="b">
        <v>0</v>
      </c>
      <c r="AQ55" s="3">
        <f>VLOOKUP(Table2[[#This Row],[Job-no]],Table3[],26,FALSE)</f>
        <v>927.27273000000002</v>
      </c>
      <c r="AR55" t="str">
        <f t="shared" si="0"/>
        <v>CCH</v>
      </c>
      <c r="AS55" t="str">
        <f>VLOOKUP(AR55,Table1[],4,0)</f>
        <v>surface</v>
      </c>
      <c r="AT55">
        <f>IF(BD55&gt;0,"Pattern",VLOOKUP(AR55,Table1[],5,0))</f>
        <v>0</v>
      </c>
      <c r="AU55" s="34">
        <f>IF(AT55="Pattern",WORKDAY(Table2[[#This Row],[Scheduled Ship Date]],-10),WORKDAY(Table2[[#This Row],[Scheduled Ship Date]],-4))</f>
        <v>43462</v>
      </c>
      <c r="AV55">
        <f>IF(Table2[[#This Row],[Extrusion cut double saw]]=TRUE,IF(O55="ToDo",IF(AT55="Pattern",Table2[[#This Row],[Total Sections]]*0.4,Table2[[#This Row],[Total Sections]]*0.12),0),IF(AT55="Pattern",Table2[[#This Row],[Total Sections]]*4,Table2[[#This Row],[Total Sections]]*1.2))</f>
        <v>0</v>
      </c>
      <c r="AW55" s="42"/>
      <c r="AX55" s="42">
        <f>IF(AT55="Pattern",Table2[[#This Row],[Scheduled Ship Date]]-2,Table2[[#This Row],[Scheduled Ship Date]]-3)</f>
        <v>43465</v>
      </c>
      <c r="AY55">
        <f>IF(Table2[[#This Row],[Pattern]]="Pattern",Table2[[#This Row],[Total Sections]]*4.82,Table2[[#This Row],[Total Sections]]*0.5)</f>
        <v>1.5</v>
      </c>
      <c r="AZ55" s="42"/>
      <c r="BA55" s="39">
        <f>((Table2[Total Sections]/Table2[Open Qty])-1)*Table2[Open Qty]*12.96</f>
        <v>0</v>
      </c>
      <c r="BB55" s="42"/>
      <c r="BC55" s="39" t="str">
        <f t="shared" si="1"/>
        <v>CCH-SL-1100-80-35-CL(1')-W-UNV</v>
      </c>
      <c r="BD55" s="39">
        <f t="shared" si="2"/>
        <v>0</v>
      </c>
      <c r="BE55" s="39" t="b">
        <f>_xlfn.IFNA(VLOOKUP(Table2[[#This Row],[Job-no]],Table4[],9,FALSE),TRUE)</f>
        <v>1</v>
      </c>
      <c r="BF55" t="str">
        <f>VLOOKUP(AR55,Table1[],3,0)</f>
        <v>PERFKT</v>
      </c>
      <c r="BG55" s="39" t="b">
        <f>_xlfn.IFNA(VLOOKUP(Table2[[#This Row],[Job-no]],Table4[],14,FALSE),TRUE)</f>
        <v>1</v>
      </c>
      <c r="BH55" s="39" t="str">
        <f>_xlfn.IFNA(VLOOKUP(Table2[[#This Row],[Job-no]],Table4[],11,FALSE),"Done")</f>
        <v>Done</v>
      </c>
      <c r="BI55" s="39">
        <f>IF(Table2[[#This Row],[Pattern]]="Pattern",VLOOKUP(Table2[[#This Row],[Product Code]],'Routing data'!$A$2:$W$470,13,FALSE),VLOOKUP(Table2[[#This Row],[Product Code]],'Routing data'!$A$2:$W$470,3,FALSE))</f>
        <v>2</v>
      </c>
      <c r="BJ55" s="39">
        <f>IF(Table2[[#This Row],[Pattern]]="Pattern",VLOOKUP(Table2[[#This Row],[Product Code]],'Routing data'!$A$2:$W$470,14,FALSE),VLOOKUP(Table2[[#This Row],[Product Code]],'Routing data'!$A$2:$W$470,4,FALSE))</f>
        <v>0</v>
      </c>
      <c r="BK55" s="39">
        <f>VLOOKUP(Table2[[#This Row],[Product Code]],'Routing data'!A$4:W$524,16,FALSE)</f>
        <v>0</v>
      </c>
      <c r="BL55" s="42">
        <f>IF(Table2[[#This Row],[Milling Required]]=0,"x",IF(AT55="Pattern",B55-10,B55-4))</f>
        <v>43464</v>
      </c>
      <c r="BM55" s="42" t="str">
        <f>IF(Table2[[#This Row],[Punching Required]]=0,"x",IF(AT55="Pattern",B55-8,B55-2))</f>
        <v>x</v>
      </c>
      <c r="BN55" s="42">
        <f t="shared" si="3"/>
        <v>43465</v>
      </c>
      <c r="BO55" s="39">
        <f>IF(Table2[[#This Row],[Milling]]="x","x",Table2[[#This Row],[Total Sections]]*2)</f>
        <v>6</v>
      </c>
      <c r="BP55" s="39" t="str">
        <f>IF(Table2[[#This Row],[Punching]]="x","x",Table2[Total Sections]*2)</f>
        <v>x</v>
      </c>
      <c r="BQ55" s="39">
        <f>IF(Table2[[#This Row],[Pattern]]="Pattern",Table2[Total Sections]*3,Table2[Total Sections]*1.5)</f>
        <v>4.5</v>
      </c>
      <c r="BR55" s="42">
        <f ca="1">TODAY()+2</f>
        <v>43469</v>
      </c>
      <c r="BS55" s="39"/>
      <c r="BT55" s="42"/>
      <c r="BU55" s="39"/>
      <c r="BV55" s="39" t="str">
        <f>_xlfn.IFNA(VLOOKUP(Table2[[#This Row],[Job-no]],Table4[],16,FALSE),"Ready")</f>
        <v>ToDo</v>
      </c>
      <c r="BW55" s="39" t="str">
        <f>_xlfn.IFNA(VLOOKUP(Table2[[#This Row],[Job-no]],Table4[],21,FALSE),"Ready")</f>
        <v/>
      </c>
      <c r="BX55" s="39" t="b">
        <f>_xlfn.IFNA(VLOOKUP(Table2[[#This Row],[Job-no]],Table4[],10,FALSE),TRUE)</f>
        <v>1</v>
      </c>
      <c r="BY55" s="39" t="str">
        <f>_xlfn.IFNA(VLOOKUP(Table2[[#This Row],[Job-no]],Table4[],22,FALSE),"Ready")</f>
        <v/>
      </c>
      <c r="BZ55" s="120">
        <f t="shared" si="4"/>
        <v>43468</v>
      </c>
      <c r="CA55" s="120" t="str">
        <f ca="1">IF(OR(Table2[[#This Row],[Saw Date]]=TODAY(),Table2[[#This Row],[Saw Date]]=TODAY()+1), Table2[[#This Row],[Saw Date]],IF(Table2[[#This Row],[Extrusion cut double saw]],"Done",""))</f>
        <v>Done</v>
      </c>
      <c r="CB55" s="120" t="str">
        <f ca="1">IF(OR(Table2[[#This Row],[Lens Date]]=TODAY(),Table2[[#This Row],[Lens Date]]=TODAY()+1), Table2[[#This Row],[Lens Date]],IF(Table2[[#This Row],[MSLens]]="Done","Done",""))</f>
        <v>Done</v>
      </c>
      <c r="CC55" s="120" t="str">
        <f ca="1">IF(OR(Table2[[#This Row],[Milling Date]]=TODAY(),Table2[[#This Row],[Milling Date]]=TODAY()+1), Table2[[#This Row],[Milling Date]],IF(Table2[[#This Row],[CNC Holes]]="Ready","Done",""))</f>
        <v/>
      </c>
      <c r="CD55" s="120" t="str">
        <f ca="1">IF(OR(Table2[[#This Row],[Welding Date]]=TODAY(),Table2[[#This Row],[Welding Date]]=TODAY()+1), Table2[[#This Row],[Welding Date]],IF(Table2[[#This Row],[Welding Corners]]="Ready","Done",""))</f>
        <v/>
      </c>
      <c r="CE55" s="120" t="str">
        <f ca="1">IF(OR(Table2[[#This Row],[Puching Date]]=TODAY(),Table2[[#This Row],[Puching Date]]=TODAY()+1), Table2[[#This Row],[Puching Date]],IF(Table2[[#This Row],[Punch Holes]]="Ready","Done",""))</f>
        <v/>
      </c>
      <c r="CF55" s="120" t="str">
        <f ca="1">IF(OR(Table2[[#This Row],[Housing Date2]]=TODAY(),Table2[[#This Row],[Housing Date2]]=TODAY()+1),Table2[[#This Row],[Housing Date2]],IF(Table2[[#This Row],[Body Assembly]],"Done",""))</f>
        <v>Done</v>
      </c>
      <c r="CG55" s="120" t="str">
        <f>_xlfn.IFNA(VLOOKUP(Table2[[#This Row],[Job-no]],Table4[],7,FALSE),"Done")</f>
        <v>Machine Shop Started</v>
      </c>
    </row>
    <row r="56" spans="1:85" x14ac:dyDescent="0.25">
      <c r="A56" s="39" t="str">
        <f>_xlfn.CONCAT(Table2[[#This Row],[Order]],"-",Table2[[#This Row],[Line]])</f>
        <v>75761-10</v>
      </c>
      <c r="B56" s="1">
        <v>43468</v>
      </c>
      <c r="C56" s="10">
        <v>75761</v>
      </c>
      <c r="D56" s="7" t="s">
        <v>1844</v>
      </c>
      <c r="E56" s="10">
        <v>10</v>
      </c>
      <c r="F56" s="10">
        <v>1</v>
      </c>
      <c r="G56" s="7" t="s">
        <v>165</v>
      </c>
      <c r="H56" s="10">
        <v>9</v>
      </c>
      <c r="I56" s="43" t="b">
        <v>1</v>
      </c>
      <c r="J56" s="43" t="b">
        <v>1</v>
      </c>
      <c r="K56" t="s">
        <v>135</v>
      </c>
      <c r="L56" s="43" t="b">
        <v>1</v>
      </c>
      <c r="M56" s="43" t="b">
        <v>1</v>
      </c>
      <c r="N56" s="43" t="b">
        <v>1</v>
      </c>
      <c r="O56" t="s">
        <v>138</v>
      </c>
      <c r="P56" t="s">
        <v>23</v>
      </c>
      <c r="Q56" t="s">
        <v>114</v>
      </c>
      <c r="R56" t="s">
        <v>114</v>
      </c>
      <c r="S56" t="s">
        <v>114</v>
      </c>
      <c r="T56" t="s">
        <v>114</v>
      </c>
      <c r="U56" t="s">
        <v>114</v>
      </c>
      <c r="V56" t="s">
        <v>114</v>
      </c>
      <c r="W56" s="6">
        <v>43462</v>
      </c>
      <c r="X56" s="7" t="s">
        <v>114</v>
      </c>
      <c r="Y56" s="7"/>
      <c r="Z56" s="7" t="s">
        <v>1238</v>
      </c>
      <c r="AA56" s="7" t="s">
        <v>114</v>
      </c>
      <c r="AB56" s="7" t="s">
        <v>74</v>
      </c>
      <c r="AC56" s="10">
        <v>4</v>
      </c>
      <c r="AD56" s="3" t="s">
        <v>5967</v>
      </c>
      <c r="AE56" s="4" t="s">
        <v>5968</v>
      </c>
      <c r="AF56" s="7"/>
      <c r="AG56" s="7" t="s">
        <v>114</v>
      </c>
      <c r="AH56" s="10">
        <v>9</v>
      </c>
      <c r="AI56" s="3" t="s">
        <v>180</v>
      </c>
      <c r="AJ56" t="s">
        <v>114</v>
      </c>
      <c r="AK56" t="s">
        <v>114</v>
      </c>
      <c r="AL56" s="43" t="b">
        <v>0</v>
      </c>
      <c r="AM56" s="3"/>
      <c r="AN56" s="3"/>
      <c r="AO56" s="43" t="b">
        <v>0</v>
      </c>
      <c r="AP56" s="3" t="b">
        <v>0</v>
      </c>
      <c r="AQ56" s="3">
        <f>VLOOKUP(Table2[[#This Row],[Job-no]],Table3[],26,FALSE)</f>
        <v>4665.09609</v>
      </c>
      <c r="AR56" t="str">
        <f t="shared" si="0"/>
        <v>SCD</v>
      </c>
      <c r="AS56" t="str">
        <f>VLOOKUP(AR56,Table1[],4,0)</f>
        <v>pendant</v>
      </c>
      <c r="AT56" t="str">
        <f>IF(BD56&gt;0,"Pattern",VLOOKUP(AR56,Table1[],5,0))</f>
        <v>Check for Kit</v>
      </c>
      <c r="AU56" s="34">
        <f>IF(AT56="Pattern",WORKDAY(Table2[[#This Row],[Scheduled Ship Date]],-10),WORKDAY(Table2[[#This Row],[Scheduled Ship Date]],-4))</f>
        <v>43462</v>
      </c>
      <c r="AV56" s="39">
        <f>IF(Table2[[#This Row],[Extrusion cut double saw]]=TRUE,IF(O56="ToDo",IF(AT56="Pattern",Table2[[#This Row],[Total Sections]]*0.4,Table2[[#This Row],[Total Sections]]*0.12),0),IF(AT56="Pattern",Table2[[#This Row],[Total Sections]]*4,Table2[[#This Row],[Total Sections]]*1.2))</f>
        <v>0</v>
      </c>
      <c r="AW56" s="42"/>
      <c r="AX56" s="42">
        <f>IF(AT56="Pattern",Table2[[#This Row],[Scheduled Ship Date]]-2,Table2[[#This Row],[Scheduled Ship Date]]-3)</f>
        <v>43465</v>
      </c>
      <c r="AY56" s="39">
        <f>IF(Table2[[#This Row],[Pattern]]="Pattern",Table2[[#This Row],[Total Sections]]*4.82,Table2[[#This Row],[Total Sections]]*0.5)</f>
        <v>4.5</v>
      </c>
      <c r="AZ56" s="42"/>
      <c r="BA56" s="39">
        <f>((Table2[Total Sections]/Table2[Open Qty])-1)*Table2[Open Qty]*12.96</f>
        <v>0</v>
      </c>
      <c r="BB56" s="39"/>
      <c r="BC56" s="39" t="str">
        <f t="shared" si="1"/>
        <v>SCD-300-80-50-FL-3' 10"-BLK-UNV-DP-1-CA(60)-B1(BSL310LP)</v>
      </c>
      <c r="BD56" s="39">
        <f t="shared" si="2"/>
        <v>0</v>
      </c>
      <c r="BE56" s="39" t="b">
        <f>_xlfn.IFNA(VLOOKUP(Table2[[#This Row],[Job-no]],Table4[],9,FALSE),TRUE)</f>
        <v>1</v>
      </c>
      <c r="BF56" s="39"/>
      <c r="BG56" s="39" t="b">
        <f>_xlfn.IFNA(VLOOKUP(Table2[[#This Row],[Job-no]],Table4[],14,FALSE),TRUE)</f>
        <v>1</v>
      </c>
      <c r="BH56" s="39" t="str">
        <f>_xlfn.IFNA(VLOOKUP(Table2[[#This Row],[Job-no]],Table4[],11,FALSE),"Done")</f>
        <v>Done</v>
      </c>
      <c r="BI56" s="39">
        <f>IF(Table2[[#This Row],[Pattern]]="Pattern",VLOOKUP(Table2[[#This Row],[Product Code]],'Routing data'!$A$2:$W$470,13,FALSE),VLOOKUP(Table2[[#This Row],[Product Code]],'Routing data'!$A$2:$W$470,3,FALSE))</f>
        <v>2</v>
      </c>
      <c r="BJ56" s="39">
        <f>IF(Table2[[#This Row],[Pattern]]="Pattern",VLOOKUP(Table2[[#This Row],[Product Code]],'Routing data'!$A$2:$W$470,14,FALSE),VLOOKUP(Table2[[#This Row],[Product Code]],'Routing data'!$A$2:$W$470,4,FALSE))</f>
        <v>0</v>
      </c>
      <c r="BK56" s="39">
        <f>VLOOKUP(Table2[[#This Row],[Product Code]],'Routing data'!A$4:W$524,16,FALSE)</f>
        <v>5</v>
      </c>
      <c r="BL56" s="42">
        <f>IF(Table2[[#This Row],[Milling Required]]=0,"x",IF(AT56="Pattern",B56-10,B56-4))</f>
        <v>43464</v>
      </c>
      <c r="BM56" s="39"/>
      <c r="BN56" s="42">
        <f t="shared" si="3"/>
        <v>43465</v>
      </c>
      <c r="BO56" s="39">
        <f>IF(Table2[[#This Row],[Milling]]="x","x",Table2[[#This Row],[Total Sections]]*2)</f>
        <v>18</v>
      </c>
      <c r="BP56" s="39">
        <f>IF(Table2[[#This Row],[Punching]]="x","x",Table2[Total Sections]*2)</f>
        <v>18</v>
      </c>
      <c r="BQ56" s="39">
        <f>IF(Table2[[#This Row],[Pattern]]="Pattern",Table2[Total Sections]*3,Table2[Total Sections]*1.5)</f>
        <v>13.5</v>
      </c>
      <c r="BR56" s="42">
        <f ca="1">TODAY()+2</f>
        <v>43469</v>
      </c>
      <c r="BS56" s="39"/>
      <c r="BT56" s="39"/>
      <c r="BU56" s="39"/>
      <c r="BV56" s="39" t="str">
        <f>_xlfn.IFNA(VLOOKUP(Table2[[#This Row],[Job-no]],Table4[],16,FALSE),"Ready")</f>
        <v>ToDo</v>
      </c>
      <c r="BW56" s="39" t="str">
        <f>_xlfn.IFNA(VLOOKUP(Table2[[#This Row],[Job-no]],Table4[],21,FALSE),"Ready")</f>
        <v/>
      </c>
      <c r="BX56" s="39" t="b">
        <f>_xlfn.IFNA(VLOOKUP(Table2[[#This Row],[Job-no]],Table4[],10,FALSE),TRUE)</f>
        <v>1</v>
      </c>
      <c r="BY56" s="39" t="str">
        <f>_xlfn.IFNA(VLOOKUP(Table2[[#This Row],[Job-no]],Table4[],22,FALSE),"Ready")</f>
        <v/>
      </c>
      <c r="BZ56" s="120">
        <f t="shared" si="4"/>
        <v>43468</v>
      </c>
      <c r="CA56" s="120" t="str">
        <f ca="1">IF(OR(Table2[[#This Row],[Saw Date]]=TODAY(),Table2[[#This Row],[Saw Date]]=TODAY()+1), Table2[[#This Row],[Saw Date]],IF(Table2[[#This Row],[Extrusion cut double saw]],"Done",""))</f>
        <v>Done</v>
      </c>
      <c r="CB56" s="120" t="str">
        <f ca="1">IF(OR(Table2[[#This Row],[Lens Date]]=TODAY(),Table2[[#This Row],[Lens Date]]=TODAY()+1), Table2[[#This Row],[Lens Date]],IF(Table2[[#This Row],[MSLens]]="Done","Done",""))</f>
        <v>Done</v>
      </c>
      <c r="CC56" s="120" t="str">
        <f ca="1">IF(OR(Table2[[#This Row],[Milling Date]]=TODAY(),Table2[[#This Row],[Milling Date]]=TODAY()+1), Table2[[#This Row],[Milling Date]],IF(Table2[[#This Row],[CNC Holes]]="Ready","Done",""))</f>
        <v/>
      </c>
      <c r="CD56" s="120" t="str">
        <f ca="1">IF(OR(Table2[[#This Row],[Welding Date]]=TODAY(),Table2[[#This Row],[Welding Date]]=TODAY()+1), Table2[[#This Row],[Welding Date]],IF(Table2[[#This Row],[Welding Corners]]="Ready","Done",""))</f>
        <v/>
      </c>
      <c r="CE56" s="120" t="str">
        <f ca="1">IF(OR(Table2[[#This Row],[Puching Date]]=TODAY(),Table2[[#This Row],[Puching Date]]=TODAY()+1), Table2[[#This Row],[Puching Date]],IF(Table2[[#This Row],[Punch Holes]]="Ready","Done",""))</f>
        <v/>
      </c>
      <c r="CF56" s="120" t="str">
        <f ca="1">IF(OR(Table2[[#This Row],[Housing Date2]]=TODAY(),Table2[[#This Row],[Housing Date2]]=TODAY()+1),Table2[[#This Row],[Housing Date2]],IF(Table2[[#This Row],[Body Assembly]],"Done",""))</f>
        <v>Done</v>
      </c>
      <c r="CG56" s="120" t="str">
        <f>_xlfn.IFNA(VLOOKUP(Table2[[#This Row],[Job-no]],Table4[],7,FALSE),"Done")</f>
        <v>Machine Shop Started</v>
      </c>
    </row>
    <row r="57" spans="1:85" hidden="1" x14ac:dyDescent="0.25">
      <c r="A57" t="str">
        <f>_xlfn.CONCAT(Table2[[#This Row],[Order]],"-",Table2[[#This Row],[Line]])</f>
        <v>75907-1</v>
      </c>
      <c r="B57" s="1">
        <v>43468</v>
      </c>
      <c r="C57" s="10">
        <v>75907</v>
      </c>
      <c r="D57" s="7" t="s">
        <v>1359</v>
      </c>
      <c r="E57" s="10">
        <v>1</v>
      </c>
      <c r="F57" s="10">
        <v>1</v>
      </c>
      <c r="G57" s="7" t="s">
        <v>165</v>
      </c>
      <c r="H57" s="10">
        <v>14</v>
      </c>
      <c r="I57" s="43" t="b">
        <v>1</v>
      </c>
      <c r="J57" s="43" t="b">
        <v>0</v>
      </c>
      <c r="K57" t="s">
        <v>135</v>
      </c>
      <c r="L57" s="43" t="b">
        <v>0</v>
      </c>
      <c r="M57" s="43" t="b">
        <v>1</v>
      </c>
      <c r="N57" s="43" t="b">
        <v>1</v>
      </c>
      <c r="O57" t="s">
        <v>114</v>
      </c>
      <c r="P57" t="s">
        <v>138</v>
      </c>
      <c r="Q57" t="s">
        <v>114</v>
      </c>
      <c r="R57" t="s">
        <v>114</v>
      </c>
      <c r="S57" t="s">
        <v>114</v>
      </c>
      <c r="T57" t="s">
        <v>114</v>
      </c>
      <c r="U57" t="s">
        <v>114</v>
      </c>
      <c r="V57" t="s">
        <v>114</v>
      </c>
      <c r="W57" s="6">
        <v>43462</v>
      </c>
      <c r="X57" s="7" t="s">
        <v>114</v>
      </c>
      <c r="Y57" s="7"/>
      <c r="Z57" s="7" t="s">
        <v>1318</v>
      </c>
      <c r="AA57" s="7" t="s">
        <v>114</v>
      </c>
      <c r="AB57" s="7" t="s">
        <v>74</v>
      </c>
      <c r="AC57" s="10">
        <v>4</v>
      </c>
      <c r="AD57" s="3" t="s">
        <v>1322</v>
      </c>
      <c r="AE57" s="7" t="s">
        <v>1358</v>
      </c>
      <c r="AF57" s="7"/>
      <c r="AG57" s="7" t="s">
        <v>114</v>
      </c>
      <c r="AH57" s="10">
        <v>14</v>
      </c>
      <c r="AI57" s="3" t="s">
        <v>74</v>
      </c>
      <c r="AJ57" t="s">
        <v>114</v>
      </c>
      <c r="AK57" t="s">
        <v>114</v>
      </c>
      <c r="AL57" s="43" t="b">
        <v>0</v>
      </c>
      <c r="AM57" s="3"/>
      <c r="AN57" s="3"/>
      <c r="AO57" s="43" t="b">
        <v>0</v>
      </c>
      <c r="AP57" s="3" t="b">
        <v>0</v>
      </c>
      <c r="AQ57" s="3">
        <f>VLOOKUP(Table2[[#This Row],[Job-no]],Table3[],26,FALSE)</f>
        <v>20370</v>
      </c>
      <c r="AR57" t="str">
        <f t="shared" si="0"/>
        <v>TB2DILED</v>
      </c>
      <c r="AS57" t="str">
        <f>VLOOKUP(AR57,Table1[],4,0)</f>
        <v>pendant</v>
      </c>
      <c r="AT57">
        <f>IF(BD57&gt;0,"Pattern",VLOOKUP(AR57,Table1[],5,0))</f>
        <v>0</v>
      </c>
      <c r="AU57" s="34">
        <f>IF(AT57="Pattern",WORKDAY(Table2[[#This Row],[Scheduled Ship Date]],-10),WORKDAY(Table2[[#This Row],[Scheduled Ship Date]],-4))</f>
        <v>43462</v>
      </c>
      <c r="AV57">
        <f>IF(Table2[[#This Row],[Extrusion cut double saw]]=TRUE,IF(O57="ToDo",IF(AT57="Pattern",Table2[[#This Row],[Total Sections]]*0.4,Table2[[#This Row],[Total Sections]]*0.12),0),IF(AT57="Pattern",Table2[[#This Row],[Total Sections]]*4,Table2[[#This Row],[Total Sections]]*1.2))</f>
        <v>0</v>
      </c>
      <c r="AW57" s="42"/>
      <c r="AX57" s="42">
        <f>IF(AT57="Pattern",Table2[[#This Row],[Scheduled Ship Date]]-2,Table2[[#This Row],[Scheduled Ship Date]]-3)</f>
        <v>43465</v>
      </c>
      <c r="AY57">
        <f>IF(Table2[[#This Row],[Pattern]]="Pattern",Table2[[#This Row],[Total Sections]]*4.82,Table2[[#This Row],[Total Sections]]*0.5)</f>
        <v>7</v>
      </c>
      <c r="AZ57" s="42"/>
      <c r="BA57" s="39">
        <f>((Table2[Total Sections]/Table2[Open Qty])-1)*Table2[Open Qty]*12.96</f>
        <v>0</v>
      </c>
      <c r="BB57" s="42"/>
      <c r="BC57" s="39" t="str">
        <f t="shared" si="1"/>
        <v>TB2DILED-600-400-80-30-SL-SO-12'-BLK-UNV-DP-1-CA(24)</v>
      </c>
      <c r="BD57" s="39">
        <f t="shared" si="2"/>
        <v>0</v>
      </c>
      <c r="BE57" s="39" t="b">
        <f>_xlfn.IFNA(VLOOKUP(Table2[[#This Row],[Job-no]],Table4[],9,FALSE),TRUE)</f>
        <v>1</v>
      </c>
      <c r="BF57" t="str">
        <f>VLOOKUP(AR57,Table1[],3,0)</f>
        <v>TB2LED</v>
      </c>
      <c r="BG57" s="39" t="b">
        <f>_xlfn.IFNA(VLOOKUP(Table2[[#This Row],[Job-no]],Table4[],14,FALSE),TRUE)</f>
        <v>1</v>
      </c>
      <c r="BH57" s="39" t="str">
        <f>_xlfn.IFNA(VLOOKUP(Table2[[#This Row],[Job-no]],Table4[],11,FALSE),"Done")</f>
        <v>Done</v>
      </c>
      <c r="BI57" s="39">
        <f>IF(Table2[[#This Row],[Pattern]]="Pattern",VLOOKUP(Table2[[#This Row],[Product Code]],'Routing data'!$A$2:$W$470,13,FALSE),VLOOKUP(Table2[[#This Row],[Product Code]],'Routing data'!$A$2:$W$470,3,FALSE))</f>
        <v>2</v>
      </c>
      <c r="BJ57" s="39">
        <f>IF(Table2[[#This Row],[Pattern]]="Pattern",VLOOKUP(Table2[[#This Row],[Product Code]],'Routing data'!$A$2:$W$470,14,FALSE),VLOOKUP(Table2[[#This Row],[Product Code]],'Routing data'!$A$2:$W$470,4,FALSE))</f>
        <v>0</v>
      </c>
      <c r="BK57" s="39">
        <f>VLOOKUP(Table2[[#This Row],[Product Code]],'Routing data'!A$4:W$524,16,FALSE)</f>
        <v>0</v>
      </c>
      <c r="BL57" s="42">
        <f>IF(Table2[[#This Row],[Milling Required]]=0,"x",IF(AT57="Pattern",B57-10,B57-4))</f>
        <v>43464</v>
      </c>
      <c r="BM57" s="42" t="str">
        <f>IF(Table2[[#This Row],[Punching Required]]=0,"x",IF(AT57="Pattern",B57-8,B57-2))</f>
        <v>x</v>
      </c>
      <c r="BN57" s="42">
        <f t="shared" si="3"/>
        <v>43465</v>
      </c>
      <c r="BO57" s="39">
        <f>IF(Table2[[#This Row],[Milling]]="x","x",Table2[[#This Row],[Total Sections]]*2)</f>
        <v>28</v>
      </c>
      <c r="BP57" s="39" t="str">
        <f>IF(Table2[[#This Row],[Punching]]="x","x",Table2[Total Sections]*2)</f>
        <v>x</v>
      </c>
      <c r="BQ57" s="39">
        <f>IF(Table2[[#This Row],[Pattern]]="Pattern",Table2[Total Sections]*3,Table2[Total Sections]*1.5)</f>
        <v>21</v>
      </c>
      <c r="BR57" s="42"/>
      <c r="BS57" s="42"/>
      <c r="BT57" s="42">
        <f ca="1">TODAY()</f>
        <v>43467</v>
      </c>
      <c r="BU57" s="39"/>
      <c r="BV57" s="39" t="str">
        <f>_xlfn.IFNA(VLOOKUP(Table2[[#This Row],[Job-no]],Table4[],16,FALSE),"Ready")</f>
        <v>Ready</v>
      </c>
      <c r="BW57" s="39" t="str">
        <f>_xlfn.IFNA(VLOOKUP(Table2[[#This Row],[Job-no]],Table4[],21,FALSE),"Ready")</f>
        <v/>
      </c>
      <c r="BX57" s="39" t="b">
        <f>_xlfn.IFNA(VLOOKUP(Table2[[#This Row],[Job-no]],Table4[],10,FALSE),TRUE)</f>
        <v>0</v>
      </c>
      <c r="BY57" s="39" t="str">
        <f>_xlfn.IFNA(VLOOKUP(Table2[[#This Row],[Job-no]],Table4[],22,FALSE),"Ready")</f>
        <v/>
      </c>
      <c r="BZ57" s="120">
        <f t="shared" si="4"/>
        <v>43468</v>
      </c>
      <c r="CA57" s="120" t="str">
        <f ca="1">IF(OR(Table2[[#This Row],[Saw Date]]=TODAY(),Table2[[#This Row],[Saw Date]]=TODAY()+1), Table2[[#This Row],[Saw Date]],IF(Table2[[#This Row],[Extrusion cut double saw]],"Done",""))</f>
        <v>Done</v>
      </c>
      <c r="CB57" s="120" t="str">
        <f ca="1">IF(OR(Table2[[#This Row],[Lens Date]]=TODAY(),Table2[[#This Row],[Lens Date]]=TODAY()+1), Table2[[#This Row],[Lens Date]],IF(Table2[[#This Row],[MSLens]]="Done","Done",""))</f>
        <v>Done</v>
      </c>
      <c r="CC57" s="120" t="str">
        <f ca="1">IF(OR(Table2[[#This Row],[Milling Date]]=TODAY(),Table2[[#This Row],[Milling Date]]=TODAY()+1), Table2[[#This Row],[Milling Date]],IF(Table2[[#This Row],[CNC Holes]]="Ready","Done",""))</f>
        <v>Done</v>
      </c>
      <c r="CD57" s="120" t="str">
        <f ca="1">IF(OR(Table2[[#This Row],[Welding Date]]=TODAY(),Table2[[#This Row],[Welding Date]]=TODAY()+1), Table2[[#This Row],[Welding Date]],IF(Table2[[#This Row],[Welding Corners]]="Ready","Done",""))</f>
        <v/>
      </c>
      <c r="CE57" s="120" t="str">
        <f ca="1">IF(OR(Table2[[#This Row],[Puching Date]]=TODAY(),Table2[[#This Row],[Puching Date]]=TODAY()+1), Table2[[#This Row],[Puching Date]],IF(Table2[[#This Row],[Punch Holes]]="Ready","Done",""))</f>
        <v/>
      </c>
      <c r="CF57" s="120">
        <f ca="1">IF(OR(Table2[[#This Row],[Housing Date2]]=TODAY(),Table2[[#This Row],[Housing Date2]]=TODAY()+1),Table2[[#This Row],[Housing Date2]],IF(Table2[[#This Row],[Body Assembly]],"Done",""))</f>
        <v>43467</v>
      </c>
      <c r="CG57" s="120" t="str">
        <f>_xlfn.IFNA(VLOOKUP(Table2[[#This Row],[Job-no]],Table4[],7,FALSE),"Done")</f>
        <v>Machine Shop Started</v>
      </c>
    </row>
    <row r="58" spans="1:85" x14ac:dyDescent="0.25">
      <c r="A58" t="str">
        <f>_xlfn.CONCAT(Table2[[#This Row],[Order]],"-",Table2[[#This Row],[Line]])</f>
        <v>75907-3</v>
      </c>
      <c r="B58" s="1">
        <v>43468</v>
      </c>
      <c r="C58" s="10">
        <v>75907</v>
      </c>
      <c r="D58" s="7" t="s">
        <v>1363</v>
      </c>
      <c r="E58" s="10">
        <v>3</v>
      </c>
      <c r="F58" s="10">
        <v>1</v>
      </c>
      <c r="G58" s="7" t="s">
        <v>165</v>
      </c>
      <c r="H58" s="10">
        <v>1</v>
      </c>
      <c r="I58" s="43" t="b">
        <v>1</v>
      </c>
      <c r="J58" s="43" t="b">
        <v>0</v>
      </c>
      <c r="K58" t="s">
        <v>135</v>
      </c>
      <c r="L58" s="43" t="b">
        <v>0</v>
      </c>
      <c r="M58" s="43" t="b">
        <v>1</v>
      </c>
      <c r="N58" s="43" t="b">
        <v>1</v>
      </c>
      <c r="O58" t="s">
        <v>114</v>
      </c>
      <c r="P58" t="s">
        <v>23</v>
      </c>
      <c r="Q58" t="s">
        <v>114</v>
      </c>
      <c r="R58" t="s">
        <v>114</v>
      </c>
      <c r="S58" t="s">
        <v>114</v>
      </c>
      <c r="T58" t="s">
        <v>114</v>
      </c>
      <c r="U58" t="s">
        <v>114</v>
      </c>
      <c r="V58" t="s">
        <v>114</v>
      </c>
      <c r="W58" s="6">
        <v>43462</v>
      </c>
      <c r="X58" s="7" t="s">
        <v>114</v>
      </c>
      <c r="Y58" s="7"/>
      <c r="Z58" s="7" t="s">
        <v>3527</v>
      </c>
      <c r="AA58" s="7" t="s">
        <v>114</v>
      </c>
      <c r="AB58" s="7" t="s">
        <v>74</v>
      </c>
      <c r="AC58" s="10">
        <v>4</v>
      </c>
      <c r="AD58" s="3" t="s">
        <v>5967</v>
      </c>
      <c r="AE58" s="4" t="s">
        <v>5968</v>
      </c>
      <c r="AF58" s="7"/>
      <c r="AG58" s="7" t="s">
        <v>114</v>
      </c>
      <c r="AH58" s="10">
        <v>2</v>
      </c>
      <c r="AI58" s="3" t="s">
        <v>74</v>
      </c>
      <c r="AJ58" t="s">
        <v>114</v>
      </c>
      <c r="AK58" t="s">
        <v>114</v>
      </c>
      <c r="AL58" s="43" t="b">
        <v>0</v>
      </c>
      <c r="AM58" s="3"/>
      <c r="AN58" s="3"/>
      <c r="AO58" s="43" t="b">
        <v>0</v>
      </c>
      <c r="AP58" s="3" t="b">
        <v>0</v>
      </c>
      <c r="AQ58" s="3">
        <f>VLOOKUP(Table2[[#This Row],[Job-no]],Table3[],26,FALSE)</f>
        <v>1503</v>
      </c>
      <c r="AR58" t="str">
        <f t="shared" si="0"/>
        <v>ZELED</v>
      </c>
      <c r="AS58" t="str">
        <f>VLOOKUP(AR58,Table1[],4,0)</f>
        <v>pendant</v>
      </c>
      <c r="AT58">
        <f>IF(BD58&gt;0,"Pattern",VLOOKUP(AR58,Table1[],5,0))</f>
        <v>0</v>
      </c>
      <c r="AU58" s="34">
        <f>IF(AT58="Pattern",WORKDAY(Table2[[#This Row],[Scheduled Ship Date]],-10),WORKDAY(Table2[[#This Row],[Scheduled Ship Date]],-4))</f>
        <v>43462</v>
      </c>
      <c r="AV58">
        <f>IF(Table2[[#This Row],[Extrusion cut double saw]]=TRUE,IF(O58="ToDo",IF(AT58="Pattern",Table2[[#This Row],[Total Sections]]*0.4,Table2[[#This Row],[Total Sections]]*0.12),0),IF(AT58="Pattern",Table2[[#This Row],[Total Sections]]*4,Table2[[#This Row],[Total Sections]]*1.2))</f>
        <v>0</v>
      </c>
      <c r="AW58" s="42"/>
      <c r="AX58" s="42">
        <f>IF(AT58="Pattern",Table2[[#This Row],[Scheduled Ship Date]]-2,Table2[[#This Row],[Scheduled Ship Date]]-3)</f>
        <v>43465</v>
      </c>
      <c r="AY58">
        <f>IF(Table2[[#This Row],[Pattern]]="Pattern",Table2[[#This Row],[Total Sections]]*4.82,Table2[[#This Row],[Total Sections]]*0.5)</f>
        <v>1</v>
      </c>
      <c r="AZ58" s="42"/>
      <c r="BA58" s="39">
        <f>((Table2[Total Sections]/Table2[Open Qty])-1)*Table2[Open Qty]*12.96</f>
        <v>12.96</v>
      </c>
      <c r="BB58" s="39"/>
      <c r="BC58" s="39" t="str">
        <f t="shared" si="1"/>
        <v>ZELED-SL 65/35-750-80-30-MSO-14-AP-UNV-MD-2A/B-CA(24)</v>
      </c>
      <c r="BD58" s="39">
        <f t="shared" si="2"/>
        <v>0</v>
      </c>
      <c r="BE58" s="39" t="b">
        <f>_xlfn.IFNA(VLOOKUP(Table2[[#This Row],[Job-no]],Table4[],9,FALSE),TRUE)</f>
        <v>1</v>
      </c>
      <c r="BF58" t="str">
        <f>VLOOKUP(AR58,Table1[],3,0)</f>
        <v>Zen</v>
      </c>
      <c r="BG58" s="39" t="b">
        <f>_xlfn.IFNA(VLOOKUP(Table2[[#This Row],[Job-no]],Table4[],14,FALSE),TRUE)</f>
        <v>1</v>
      </c>
      <c r="BH58" s="39" t="str">
        <f>_xlfn.IFNA(VLOOKUP(Table2[[#This Row],[Job-no]],Table4[],11,FALSE),"Done")</f>
        <v>Done</v>
      </c>
      <c r="BI58" s="39">
        <f>IF(Table2[[#This Row],[Pattern]]="Pattern",VLOOKUP(Table2[[#This Row],[Product Code]],'Routing data'!$A$2:$W$470,13,FALSE),VLOOKUP(Table2[[#This Row],[Product Code]],'Routing data'!$A$2:$W$470,3,FALSE))</f>
        <v>2</v>
      </c>
      <c r="BJ58" s="39">
        <f>IF(Table2[[#This Row],[Pattern]]="Pattern",VLOOKUP(Table2[[#This Row],[Product Code]],'Routing data'!$A$2:$W$470,14,FALSE),VLOOKUP(Table2[[#This Row],[Product Code]],'Routing data'!$A$2:$W$470,4,FALSE))</f>
        <v>0</v>
      </c>
      <c r="BK58" s="39">
        <f>VLOOKUP(Table2[[#This Row],[Product Code]],'Routing data'!A$4:W$524,16,FALSE)</f>
        <v>0</v>
      </c>
      <c r="BL58" s="42">
        <f>IF(Table2[[#This Row],[Milling Required]]=0,"x",IF(AT58="Pattern",B58-10,B58-4))</f>
        <v>43464</v>
      </c>
      <c r="BM58" s="42" t="str">
        <f>IF(Table2[[#This Row],[Punching Required]]=0,"x",IF(AT58="Pattern",B58-8,B58-2))</f>
        <v>x</v>
      </c>
      <c r="BN58" s="42">
        <f t="shared" si="3"/>
        <v>43465</v>
      </c>
      <c r="BO58" s="39">
        <f>IF(Table2[[#This Row],[Milling]]="x","x",Table2[[#This Row],[Total Sections]]*2)</f>
        <v>4</v>
      </c>
      <c r="BP58" s="39" t="str">
        <f>IF(Table2[[#This Row],[Punching]]="x","x",Table2[Total Sections]*2)</f>
        <v>x</v>
      </c>
      <c r="BQ58" s="39">
        <f>IF(Table2[[#This Row],[Pattern]]="Pattern",Table2[Total Sections]*3,Table2[Total Sections]*1.5)</f>
        <v>3</v>
      </c>
      <c r="BR58" s="42">
        <f ca="1">TODAY()+2</f>
        <v>43469</v>
      </c>
      <c r="BS58" s="39"/>
      <c r="BT58" s="42">
        <f ca="1">TODAY()</f>
        <v>43467</v>
      </c>
      <c r="BU58" s="39"/>
      <c r="BV58" s="39" t="str">
        <f>_xlfn.IFNA(VLOOKUP(Table2[[#This Row],[Job-no]],Table4[],16,FALSE),"Ready")</f>
        <v>ToDo</v>
      </c>
      <c r="BW58" s="39" t="str">
        <f>_xlfn.IFNA(VLOOKUP(Table2[[#This Row],[Job-no]],Table4[],21,FALSE),"Ready")</f>
        <v/>
      </c>
      <c r="BX58" s="39" t="b">
        <f>_xlfn.IFNA(VLOOKUP(Table2[[#This Row],[Job-no]],Table4[],10,FALSE),TRUE)</f>
        <v>0</v>
      </c>
      <c r="BY58" s="39" t="str">
        <f>_xlfn.IFNA(VLOOKUP(Table2[[#This Row],[Job-no]],Table4[],22,FALSE),"Ready")</f>
        <v/>
      </c>
      <c r="BZ58" s="120">
        <f t="shared" si="4"/>
        <v>43468</v>
      </c>
      <c r="CA58" s="120" t="str">
        <f ca="1">IF(OR(Table2[[#This Row],[Saw Date]]=TODAY(),Table2[[#This Row],[Saw Date]]=TODAY()+1), Table2[[#This Row],[Saw Date]],IF(Table2[[#This Row],[Extrusion cut double saw]],"Done",""))</f>
        <v>Done</v>
      </c>
      <c r="CB58" s="120" t="str">
        <f ca="1">IF(OR(Table2[[#This Row],[Lens Date]]=TODAY(),Table2[[#This Row],[Lens Date]]=TODAY()+1), Table2[[#This Row],[Lens Date]],IF(Table2[[#This Row],[MSLens]]="Done","Done",""))</f>
        <v>Done</v>
      </c>
      <c r="CC58" s="120" t="str">
        <f ca="1">IF(OR(Table2[[#This Row],[Milling Date]]=TODAY(),Table2[[#This Row],[Milling Date]]=TODAY()+1), Table2[[#This Row],[Milling Date]],IF(Table2[[#This Row],[CNC Holes]]="Ready","Done",""))</f>
        <v/>
      </c>
      <c r="CD58" s="120" t="str">
        <f ca="1">IF(OR(Table2[[#This Row],[Welding Date]]=TODAY(),Table2[[#This Row],[Welding Date]]=TODAY()+1), Table2[[#This Row],[Welding Date]],IF(Table2[[#This Row],[Welding Corners]]="Ready","Done",""))</f>
        <v/>
      </c>
      <c r="CE58" s="120" t="str">
        <f ca="1">IF(OR(Table2[[#This Row],[Puching Date]]=TODAY(),Table2[[#This Row],[Puching Date]]=TODAY()+1), Table2[[#This Row],[Puching Date]],IF(Table2[[#This Row],[Punch Holes]]="Ready","Done",""))</f>
        <v/>
      </c>
      <c r="CF58" s="120">
        <f ca="1">IF(OR(Table2[[#This Row],[Housing Date2]]=TODAY(),Table2[[#This Row],[Housing Date2]]=TODAY()+1),Table2[[#This Row],[Housing Date2]],IF(Table2[[#This Row],[Body Assembly]],"Done",""))</f>
        <v>43467</v>
      </c>
      <c r="CG58" s="120" t="str">
        <f>_xlfn.IFNA(VLOOKUP(Table2[[#This Row],[Job-no]],Table4[],7,FALSE),"Done")</f>
        <v>Machine Shop Started</v>
      </c>
    </row>
    <row r="59" spans="1:85" hidden="1" x14ac:dyDescent="0.25">
      <c r="A59" s="39" t="str">
        <f>_xlfn.CONCAT(Table2[[#This Row],[Order]],"-",Table2[[#This Row],[Line]])</f>
        <v>75953-5</v>
      </c>
      <c r="B59" s="1">
        <v>43468</v>
      </c>
      <c r="C59" s="10">
        <v>75953</v>
      </c>
      <c r="D59" s="7" t="s">
        <v>2090</v>
      </c>
      <c r="E59" s="10">
        <v>5</v>
      </c>
      <c r="F59" s="10">
        <v>1</v>
      </c>
      <c r="G59" s="7" t="s">
        <v>165</v>
      </c>
      <c r="H59" s="10">
        <v>9</v>
      </c>
      <c r="I59" s="43" t="b">
        <v>1</v>
      </c>
      <c r="J59" s="43" t="b">
        <v>0</v>
      </c>
      <c r="K59" t="s">
        <v>135</v>
      </c>
      <c r="L59" s="43" t="b">
        <v>1</v>
      </c>
      <c r="M59" s="43" t="b">
        <v>1</v>
      </c>
      <c r="N59" s="43" t="b">
        <v>1</v>
      </c>
      <c r="O59" t="s">
        <v>114</v>
      </c>
      <c r="P59" t="s">
        <v>138</v>
      </c>
      <c r="Q59" t="s">
        <v>114</v>
      </c>
      <c r="R59" t="s">
        <v>114</v>
      </c>
      <c r="S59" t="s">
        <v>114</v>
      </c>
      <c r="T59" t="s">
        <v>114</v>
      </c>
      <c r="U59" t="s">
        <v>114</v>
      </c>
      <c r="V59" t="s">
        <v>114</v>
      </c>
      <c r="W59" s="6">
        <v>43462</v>
      </c>
      <c r="X59" s="7" t="s">
        <v>114</v>
      </c>
      <c r="Y59" s="7"/>
      <c r="Z59" s="7" t="s">
        <v>2199</v>
      </c>
      <c r="AA59" s="7" t="s">
        <v>114</v>
      </c>
      <c r="AB59" s="7" t="s">
        <v>74</v>
      </c>
      <c r="AC59" s="10">
        <v>1</v>
      </c>
      <c r="AD59" s="3" t="s">
        <v>1326</v>
      </c>
      <c r="AE59" s="7" t="s">
        <v>2089</v>
      </c>
      <c r="AF59" s="7"/>
      <c r="AG59" s="7" t="s">
        <v>114</v>
      </c>
      <c r="AH59" s="10">
        <v>9</v>
      </c>
      <c r="AI59" s="3" t="s">
        <v>74</v>
      </c>
      <c r="AJ59" t="s">
        <v>114</v>
      </c>
      <c r="AK59" t="s">
        <v>114</v>
      </c>
      <c r="AL59" s="43" t="b">
        <v>0</v>
      </c>
      <c r="AM59" s="3"/>
      <c r="AN59" s="3"/>
      <c r="AO59" s="43" t="b">
        <v>0</v>
      </c>
      <c r="AP59" s="3" t="b">
        <v>0</v>
      </c>
      <c r="AQ59" s="3">
        <f>VLOOKUP(Table2[[#This Row],[Job-no]],Table3[],26,FALSE)</f>
        <v>3240</v>
      </c>
      <c r="AR59" t="str">
        <f t="shared" si="0"/>
        <v>CLKLED</v>
      </c>
      <c r="AS59" t="str">
        <f>VLOOKUP(AR59,Table1[],4,0)</f>
        <v>recessed</v>
      </c>
      <c r="AT59">
        <f>IF(BD59&gt;0,"Pattern",VLOOKUP(AR59,Table1[],5,0))</f>
        <v>0</v>
      </c>
      <c r="AU59" s="34">
        <f>IF(AT59="Pattern",WORKDAY(Table2[[#This Row],[Scheduled Ship Date]],-10),WORKDAY(Table2[[#This Row],[Scheduled Ship Date]],-4))</f>
        <v>43462</v>
      </c>
      <c r="AV59" s="39">
        <f>IF(Table2[[#This Row],[Extrusion cut double saw]]=TRUE,IF(O59="ToDo",IF(AT59="Pattern",Table2[[#This Row],[Total Sections]]*0.4,Table2[[#This Row],[Total Sections]]*0.12),0),IF(AT59="Pattern",Table2[[#This Row],[Total Sections]]*4,Table2[[#This Row],[Total Sections]]*1.2))</f>
        <v>0</v>
      </c>
      <c r="AW59" s="42"/>
      <c r="AX59" s="42">
        <f>IF(AT59="Pattern",Table2[[#This Row],[Scheduled Ship Date]]-2,Table2[[#This Row],[Scheduled Ship Date]]-3)</f>
        <v>43465</v>
      </c>
      <c r="AY59" s="39">
        <f>IF(Table2[[#This Row],[Pattern]]="Pattern",Table2[[#This Row],[Total Sections]]*4.82,Table2[[#This Row],[Total Sections]]*0.5)</f>
        <v>4.5</v>
      </c>
      <c r="AZ59" s="42"/>
      <c r="BA59" s="39">
        <f>((Table2[Total Sections]/Table2[Open Qty])-1)*Table2[Open Qty]*12.96</f>
        <v>0</v>
      </c>
      <c r="BB59" s="39"/>
      <c r="BC59" s="39" t="str">
        <f t="shared" si="1"/>
        <v>CLKLED-750-80-27-SO-4-W-UNV-DP-1-AC</v>
      </c>
      <c r="BD59" s="39">
        <f t="shared" si="2"/>
        <v>0</v>
      </c>
      <c r="BE59" s="39" t="b">
        <f>_xlfn.IFNA(VLOOKUP(Table2[[#This Row],[Job-no]],Table4[],9,FALSE),TRUE)</f>
        <v>1</v>
      </c>
      <c r="BF59" s="39"/>
      <c r="BG59" s="39" t="b">
        <f>_xlfn.IFNA(VLOOKUP(Table2[[#This Row],[Job-no]],Table4[],14,FALSE),TRUE)</f>
        <v>1</v>
      </c>
      <c r="BH59" s="39" t="str">
        <f>_xlfn.IFNA(VLOOKUP(Table2[[#This Row],[Job-no]],Table4[],11,FALSE),"Done")</f>
        <v>Done</v>
      </c>
      <c r="BI59" s="39">
        <f>IF(Table2[[#This Row],[Pattern]]="Pattern",VLOOKUP(Table2[[#This Row],[Product Code]],'Routing data'!$A$2:$W$470,13,FALSE),VLOOKUP(Table2[[#This Row],[Product Code]],'Routing data'!$A$2:$W$470,3,FALSE))</f>
        <v>2</v>
      </c>
      <c r="BJ59" s="39">
        <f>IF(Table2[[#This Row],[Pattern]]="Pattern",VLOOKUP(Table2[[#This Row],[Product Code]],'Routing data'!$A$2:$W$470,14,FALSE),VLOOKUP(Table2[[#This Row],[Product Code]],'Routing data'!$A$2:$W$470,4,FALSE))</f>
        <v>0</v>
      </c>
      <c r="BK59" s="39">
        <f>VLOOKUP(Table2[[#This Row],[Product Code]],'Routing data'!A$4:W$524,16,FALSE)</f>
        <v>0</v>
      </c>
      <c r="BL59" s="42">
        <f>IF(Table2[[#This Row],[Milling Required]]=0,"x",IF(AT59="Pattern",B59-10,B59-4))</f>
        <v>43464</v>
      </c>
      <c r="BM59" s="39"/>
      <c r="BN59" s="42">
        <f t="shared" si="3"/>
        <v>43465</v>
      </c>
      <c r="BO59" s="39">
        <f>IF(Table2[[#This Row],[Milling]]="x","x",Table2[[#This Row],[Total Sections]]*2)</f>
        <v>18</v>
      </c>
      <c r="BP59" s="39">
        <f>IF(Table2[[#This Row],[Punching]]="x","x",Table2[Total Sections]*2)</f>
        <v>18</v>
      </c>
      <c r="BQ59" s="39">
        <f>IF(Table2[[#This Row],[Pattern]]="Pattern",Table2[Total Sections]*3,Table2[Total Sections]*1.5)</f>
        <v>13.5</v>
      </c>
      <c r="BR59" s="42"/>
      <c r="BS59" s="39"/>
      <c r="BT59" s="42">
        <f ca="1">TODAY()</f>
        <v>43467</v>
      </c>
      <c r="BU59" s="39"/>
      <c r="BV59" s="39" t="str">
        <f>_xlfn.IFNA(VLOOKUP(Table2[[#This Row],[Job-no]],Table4[],16,FALSE),"Ready")</f>
        <v>Ready</v>
      </c>
      <c r="BW59" s="39" t="str">
        <f>_xlfn.IFNA(VLOOKUP(Table2[[#This Row],[Job-no]],Table4[],21,FALSE),"Ready")</f>
        <v/>
      </c>
      <c r="BX59" s="39" t="b">
        <f>_xlfn.IFNA(VLOOKUP(Table2[[#This Row],[Job-no]],Table4[],10,FALSE),TRUE)</f>
        <v>0</v>
      </c>
      <c r="BY59" s="39" t="str">
        <f>_xlfn.IFNA(VLOOKUP(Table2[[#This Row],[Job-no]],Table4[],22,FALSE),"Ready")</f>
        <v/>
      </c>
      <c r="BZ59" s="120">
        <f t="shared" si="4"/>
        <v>43468</v>
      </c>
      <c r="CA59" s="120" t="str">
        <f ca="1">IF(OR(Table2[[#This Row],[Saw Date]]=TODAY(),Table2[[#This Row],[Saw Date]]=TODAY()+1), Table2[[#This Row],[Saw Date]],IF(Table2[[#This Row],[Extrusion cut double saw]],"Done",""))</f>
        <v>Done</v>
      </c>
      <c r="CB59" s="120" t="str">
        <f ca="1">IF(OR(Table2[[#This Row],[Lens Date]]=TODAY(),Table2[[#This Row],[Lens Date]]=TODAY()+1), Table2[[#This Row],[Lens Date]],IF(Table2[[#This Row],[MSLens]]="Done","Done",""))</f>
        <v>Done</v>
      </c>
      <c r="CC59" s="120" t="str">
        <f ca="1">IF(OR(Table2[[#This Row],[Milling Date]]=TODAY(),Table2[[#This Row],[Milling Date]]=TODAY()+1), Table2[[#This Row],[Milling Date]],IF(Table2[[#This Row],[CNC Holes]]="Ready","Done",""))</f>
        <v>Done</v>
      </c>
      <c r="CD59" s="120" t="str">
        <f ca="1">IF(OR(Table2[[#This Row],[Welding Date]]=TODAY(),Table2[[#This Row],[Welding Date]]=TODAY()+1), Table2[[#This Row],[Welding Date]],IF(Table2[[#This Row],[Welding Corners]]="Ready","Done",""))</f>
        <v/>
      </c>
      <c r="CE59" s="120" t="str">
        <f ca="1">IF(OR(Table2[[#This Row],[Puching Date]]=TODAY(),Table2[[#This Row],[Puching Date]]=TODAY()+1), Table2[[#This Row],[Puching Date]],IF(Table2[[#This Row],[Punch Holes]]="Ready","Done",""))</f>
        <v/>
      </c>
      <c r="CF59" s="120">
        <f ca="1">IF(OR(Table2[[#This Row],[Housing Date2]]=TODAY(),Table2[[#This Row],[Housing Date2]]=TODAY()+1),Table2[[#This Row],[Housing Date2]],IF(Table2[[#This Row],[Body Assembly]],"Done",""))</f>
        <v>43467</v>
      </c>
      <c r="CG59" s="120" t="str">
        <f>_xlfn.IFNA(VLOOKUP(Table2[[#This Row],[Job-no]],Table4[],7,FALSE),"Done")</f>
        <v>Machine Shop Started</v>
      </c>
    </row>
    <row r="60" spans="1:85" x14ac:dyDescent="0.25">
      <c r="A60" t="str">
        <f>_xlfn.CONCAT(Table2[[#This Row],[Order]],"-",Table2[[#This Row],[Line]])</f>
        <v>77757-2</v>
      </c>
      <c r="B60" s="1">
        <v>43468</v>
      </c>
      <c r="C60" s="10">
        <v>77757</v>
      </c>
      <c r="D60" s="7" t="s">
        <v>2915</v>
      </c>
      <c r="E60" s="10">
        <v>2</v>
      </c>
      <c r="F60" s="10">
        <v>1</v>
      </c>
      <c r="G60" s="7" t="s">
        <v>165</v>
      </c>
      <c r="H60" s="10">
        <v>1</v>
      </c>
      <c r="I60" s="43" t="b">
        <v>1</v>
      </c>
      <c r="J60" s="43" t="b">
        <v>0</v>
      </c>
      <c r="K60" t="s">
        <v>135</v>
      </c>
      <c r="L60" s="43" t="b">
        <v>0</v>
      </c>
      <c r="M60" s="43" t="b">
        <v>1</v>
      </c>
      <c r="N60" s="43" t="b">
        <v>1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t="s">
        <v>114</v>
      </c>
      <c r="V60" t="s">
        <v>114</v>
      </c>
      <c r="W60" s="6">
        <v>43462</v>
      </c>
      <c r="X60" s="7" t="s">
        <v>151</v>
      </c>
      <c r="Y60" s="7"/>
      <c r="Z60" s="7" t="s">
        <v>3535</v>
      </c>
      <c r="AA60" s="7" t="s">
        <v>114</v>
      </c>
      <c r="AB60" s="7" t="s">
        <v>112</v>
      </c>
      <c r="AC60" s="10">
        <v>12</v>
      </c>
      <c r="AD60" s="3" t="s">
        <v>5967</v>
      </c>
      <c r="AE60" s="4" t="s">
        <v>5968</v>
      </c>
      <c r="AF60" s="7"/>
      <c r="AG60" s="7" t="s">
        <v>114</v>
      </c>
      <c r="AH60" s="10">
        <v>1</v>
      </c>
      <c r="AI60" s="3" t="s">
        <v>180</v>
      </c>
      <c r="AJ60" t="s">
        <v>114</v>
      </c>
      <c r="AK60" t="s">
        <v>114</v>
      </c>
      <c r="AL60" s="43" t="b">
        <v>0</v>
      </c>
      <c r="AM60" s="3"/>
      <c r="AN60" s="3"/>
      <c r="AO60" s="43" t="b">
        <v>0</v>
      </c>
      <c r="AP60" s="3" t="b">
        <v>0</v>
      </c>
      <c r="AQ60" s="3">
        <f>VLOOKUP(Table2[[#This Row],[Job-no]],Table3[],26,FALSE)</f>
        <v>630</v>
      </c>
      <c r="AR60" t="str">
        <f t="shared" si="0"/>
        <v>WBDILED</v>
      </c>
      <c r="AS60" t="str">
        <f>VLOOKUP(AR60,Table1[],4,0)</f>
        <v>pendant</v>
      </c>
      <c r="AT60">
        <f>IF(BD60&gt;0,"Pattern",VLOOKUP(AR60,Table1[],5,0))</f>
        <v>0</v>
      </c>
      <c r="AU60" s="34">
        <f>IF(AT60="Pattern",WORKDAY(Table2[[#This Row],[Scheduled Ship Date]],-10),WORKDAY(Table2[[#This Row],[Scheduled Ship Date]],-4))</f>
        <v>43462</v>
      </c>
      <c r="AV60">
        <f>IF(Table2[[#This Row],[Extrusion cut double saw]]=TRUE,IF(O60="ToDo",IF(AT60="Pattern",Table2[[#This Row],[Total Sections]]*0.4,Table2[[#This Row],[Total Sections]]*0.12),0),IF(AT60="Pattern",Table2[[#This Row],[Total Sections]]*4,Table2[[#This Row],[Total Sections]]*1.2))</f>
        <v>0</v>
      </c>
      <c r="AW60" s="42"/>
      <c r="AX60" s="42">
        <f>IF(AT60="Pattern",Table2[[#This Row],[Scheduled Ship Date]]-2,Table2[[#This Row],[Scheduled Ship Date]]-3)</f>
        <v>43465</v>
      </c>
      <c r="AY60">
        <f>IF(Table2[[#This Row],[Pattern]]="Pattern",Table2[[#This Row],[Total Sections]]*4.82,Table2[[#This Row],[Total Sections]]*0.5)</f>
        <v>0.5</v>
      </c>
      <c r="AZ60" s="42"/>
      <c r="BA60" s="39">
        <f>((Table2[Total Sections]/Table2[Open Qty])-1)*Table2[Open Qty]*12.96</f>
        <v>0</v>
      </c>
      <c r="BB60" s="42"/>
      <c r="BC60" s="39" t="str">
        <f t="shared" si="1"/>
        <v>WBDILED-400-80-40-SO-2-AP-UNV-</v>
      </c>
      <c r="BD60" s="39">
        <f t="shared" si="2"/>
        <v>0</v>
      </c>
      <c r="BE60" s="39" t="b">
        <f>_xlfn.IFNA(VLOOKUP(Table2[[#This Row],[Job-no]],Table4[],9,FALSE),TRUE)</f>
        <v>1</v>
      </c>
      <c r="BF60" t="str">
        <f>VLOOKUP(AR60,Table1[],3,0)</f>
        <v>WB4LED</v>
      </c>
      <c r="BG60" s="39" t="b">
        <f>_xlfn.IFNA(VLOOKUP(Table2[[#This Row],[Job-no]],Table4[],14,FALSE),TRUE)</f>
        <v>1</v>
      </c>
      <c r="BH60" s="39" t="str">
        <f>_xlfn.IFNA(VLOOKUP(Table2[[#This Row],[Job-no]],Table4[],11,FALSE),"Done")</f>
        <v>Done</v>
      </c>
      <c r="BI60" s="39">
        <f>IF(Table2[[#This Row],[Pattern]]="Pattern",VLOOKUP(Table2[[#This Row],[Product Code]],'Routing data'!$A$2:$W$470,13,FALSE),VLOOKUP(Table2[[#This Row],[Product Code]],'Routing data'!$A$2:$W$470,3,FALSE))</f>
        <v>2</v>
      </c>
      <c r="BJ60" s="39">
        <f>IF(Table2[[#This Row],[Pattern]]="Pattern",VLOOKUP(Table2[[#This Row],[Product Code]],'Routing data'!$A$2:$W$470,14,FALSE),VLOOKUP(Table2[[#This Row],[Product Code]],'Routing data'!$A$2:$W$470,4,FALSE))</f>
        <v>0</v>
      </c>
      <c r="BK60" s="39">
        <f>VLOOKUP(Table2[[#This Row],[Product Code]],'Routing data'!A$4:W$524,16,FALSE)</f>
        <v>0</v>
      </c>
      <c r="BL60" s="42">
        <f>IF(Table2[[#This Row],[Milling Required]]=0,"x",IF(AT60="Pattern",B60-10,B60-4))</f>
        <v>43464</v>
      </c>
      <c r="BM60" s="42" t="str">
        <f>IF(Table2[[#This Row],[Punching Required]]=0,"x",IF(AT60="Pattern",B60-8,B60-2))</f>
        <v>x</v>
      </c>
      <c r="BN60" s="42">
        <f t="shared" si="3"/>
        <v>43465</v>
      </c>
      <c r="BO60" s="39">
        <f>IF(Table2[[#This Row],[Milling]]="x","x",Table2[[#This Row],[Total Sections]]*2)</f>
        <v>2</v>
      </c>
      <c r="BP60" s="39" t="str">
        <f>IF(Table2[[#This Row],[Punching]]="x","x",Table2[Total Sections]*2)</f>
        <v>x</v>
      </c>
      <c r="BQ60" s="39">
        <f>IF(Table2[[#This Row],[Pattern]]="Pattern",Table2[Total Sections]*3,Table2[Total Sections]*1.5)</f>
        <v>1.5</v>
      </c>
      <c r="BR60" s="42">
        <f t="shared" ref="BR60:BR65" ca="1" si="13">TODAY()+2</f>
        <v>43469</v>
      </c>
      <c r="BS60" s="42"/>
      <c r="BT60" s="42">
        <f ca="1">TODAY()</f>
        <v>43467</v>
      </c>
      <c r="BU60" s="39"/>
      <c r="BV60" s="122" t="str">
        <f>_xlfn.IFNA(VLOOKUP(Table2[[#This Row],[Job-no]],Table4[],16,FALSE),"Ready")</f>
        <v/>
      </c>
      <c r="BW60" s="122" t="str">
        <f>_xlfn.IFNA(VLOOKUP(Table2[[#This Row],[Job-no]],Table4[],21,FALSE),"Ready")</f>
        <v/>
      </c>
      <c r="BX60" s="39" t="b">
        <f>_xlfn.IFNA(VLOOKUP(Table2[[#This Row],[Job-no]],Table4[],10,FALSE),TRUE)</f>
        <v>0</v>
      </c>
      <c r="BY60" s="39" t="str">
        <f>_xlfn.IFNA(VLOOKUP(Table2[[#This Row],[Job-no]],Table4[],22,FALSE),"Ready")</f>
        <v/>
      </c>
      <c r="BZ60" s="120">
        <f t="shared" si="4"/>
        <v>43468</v>
      </c>
      <c r="CA60" s="120" t="str">
        <f ca="1">IF(OR(Table2[[#This Row],[Saw Date]]=TODAY(),Table2[[#This Row],[Saw Date]]=TODAY()+1), Table2[[#This Row],[Saw Date]],IF(Table2[[#This Row],[Extrusion cut double saw]],"Done",""))</f>
        <v>Done</v>
      </c>
      <c r="CB60" s="120" t="str">
        <f ca="1">IF(OR(Table2[[#This Row],[Lens Date]]=TODAY(),Table2[[#This Row],[Lens Date]]=TODAY()+1), Table2[[#This Row],[Lens Date]],IF(Table2[[#This Row],[MSLens]]="Done","Done",""))</f>
        <v>Done</v>
      </c>
      <c r="CC60" s="120" t="str">
        <f ca="1">IF(OR(Table2[[#This Row],[Milling Date]]=TODAY(),Table2[[#This Row],[Milling Date]]=TODAY()+1), Table2[[#This Row],[Milling Date]],IF(Table2[[#This Row],[CNC Holes]]="Ready","Done",""))</f>
        <v/>
      </c>
      <c r="CD60" s="120" t="str">
        <f ca="1">IF(OR(Table2[[#This Row],[Welding Date]]=TODAY(),Table2[[#This Row],[Welding Date]]=TODAY()+1), Table2[[#This Row],[Welding Date]],IF(Table2[[#This Row],[Welding Corners]]="Ready","Done",""))</f>
        <v/>
      </c>
      <c r="CE60" s="120" t="str">
        <f ca="1">IF(OR(Table2[[#This Row],[Puching Date]]=TODAY(),Table2[[#This Row],[Puching Date]]=TODAY()+1), Table2[[#This Row],[Puching Date]],IF(Table2[[#This Row],[Punch Holes]]="Ready","Done",""))</f>
        <v/>
      </c>
      <c r="CF60" s="120">
        <f ca="1">IF(OR(Table2[[#This Row],[Housing Date2]]=TODAY(),Table2[[#This Row],[Housing Date2]]=TODAY()+1),Table2[[#This Row],[Housing Date2]],IF(Table2[[#This Row],[Body Assembly]],"Done",""))</f>
        <v>43467</v>
      </c>
      <c r="CG60" s="120" t="str">
        <f>_xlfn.IFNA(VLOOKUP(Table2[[#This Row],[Job-no]],Table4[],7,FALSE),"Done")</f>
        <v>Machine Shop Started</v>
      </c>
    </row>
    <row r="61" spans="1:85" x14ac:dyDescent="0.25">
      <c r="A61" s="39" t="str">
        <f>_xlfn.CONCAT(Table2[[#This Row],[Order]],"-",Table2[[#This Row],[Line]])</f>
        <v>77886-1</v>
      </c>
      <c r="B61" s="1">
        <v>43468</v>
      </c>
      <c r="C61" s="10">
        <v>77886</v>
      </c>
      <c r="D61" s="7" t="s">
        <v>3968</v>
      </c>
      <c r="E61" s="10">
        <v>1</v>
      </c>
      <c r="F61" s="10">
        <v>1</v>
      </c>
      <c r="G61" s="7" t="s">
        <v>165</v>
      </c>
      <c r="H61" s="10">
        <v>1</v>
      </c>
      <c r="I61" s="43" t="b">
        <v>1</v>
      </c>
      <c r="J61" s="43" t="b">
        <v>0</v>
      </c>
      <c r="K61" t="s">
        <v>135</v>
      </c>
      <c r="L61" s="43" t="b">
        <v>0</v>
      </c>
      <c r="M61" s="43" t="b">
        <v>1</v>
      </c>
      <c r="N61" s="43" t="b">
        <v>1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t="s">
        <v>114</v>
      </c>
      <c r="V61" t="s">
        <v>114</v>
      </c>
      <c r="W61" s="6">
        <v>43462</v>
      </c>
      <c r="X61" s="7" t="s">
        <v>114</v>
      </c>
      <c r="Y61" s="7"/>
      <c r="Z61" s="7" t="s">
        <v>56</v>
      </c>
      <c r="AA61" s="7" t="s">
        <v>114</v>
      </c>
      <c r="AB61" s="7" t="s">
        <v>74</v>
      </c>
      <c r="AC61" s="10">
        <v>12</v>
      </c>
      <c r="AD61" s="3" t="s">
        <v>5967</v>
      </c>
      <c r="AE61" s="4" t="s">
        <v>5968</v>
      </c>
      <c r="AF61" s="7"/>
      <c r="AG61" s="7" t="s">
        <v>114</v>
      </c>
      <c r="AH61" s="10">
        <v>1</v>
      </c>
      <c r="AI61" s="3" t="s">
        <v>180</v>
      </c>
      <c r="AJ61" t="s">
        <v>114</v>
      </c>
      <c r="AK61" t="s">
        <v>114</v>
      </c>
      <c r="AL61" s="43" t="b">
        <v>0</v>
      </c>
      <c r="AM61" s="3"/>
      <c r="AN61" s="3"/>
      <c r="AO61" s="43" t="b">
        <v>0</v>
      </c>
      <c r="AP61" s="3" t="b">
        <v>0</v>
      </c>
      <c r="AQ61" s="129">
        <f>VLOOKUP(Table2[[#This Row],[Job-no]],Table3[],26,FALSE)</f>
        <v>575</v>
      </c>
      <c r="AR61" t="str">
        <f t="shared" si="0"/>
        <v>WBWLED</v>
      </c>
      <c r="AS61" t="str">
        <f>VLOOKUP(AR61,Table1[],4,0)</f>
        <v>wall</v>
      </c>
      <c r="AT61">
        <f>IF(BD61&gt;0,"Pattern",VLOOKUP(AR61,Table1[],5,0))</f>
        <v>0</v>
      </c>
      <c r="AU61" s="34">
        <f>IF(AT61="Pattern",WORKDAY(Table2[[#This Row],[Scheduled Ship Date]],-10),WORKDAY(Table2[[#This Row],[Scheduled Ship Date]],-4))</f>
        <v>43462</v>
      </c>
      <c r="AV61" s="39">
        <f>IF(Table2[[#This Row],[Extrusion cut double saw]]=TRUE,IF(O61="ToDo",IF(AT61="Pattern",Table2[[#This Row],[Total Sections]]*0.4,Table2[[#This Row],[Total Sections]]*0.12),0),IF(AT61="Pattern",Table2[[#This Row],[Total Sections]]*4,Table2[[#This Row],[Total Sections]]*1.2))</f>
        <v>0</v>
      </c>
      <c r="AW61" s="42"/>
      <c r="AX61" s="42">
        <f>IF(AT61="Pattern",Table2[[#This Row],[Scheduled Ship Date]]-2,Table2[[#This Row],[Scheduled Ship Date]]-3)</f>
        <v>43465</v>
      </c>
      <c r="AY61" s="39">
        <f>IF(Table2[[#This Row],[Pattern]]="Pattern",Table2[[#This Row],[Total Sections]]*4.82,Table2[[#This Row],[Total Sections]]*0.5)</f>
        <v>0.5</v>
      </c>
      <c r="AZ61" s="42"/>
      <c r="BA61" s="39">
        <f>((Table2[Total Sections]/Table2[Open Qty])-1)*Table2[Open Qty]*12.96</f>
        <v>0</v>
      </c>
      <c r="BB61" s="39"/>
      <c r="BC61" s="39" t="str">
        <f t="shared" si="1"/>
        <v>WBWLED-500-80-30-SO-4-W-UNV-DP-1</v>
      </c>
      <c r="BD61" s="39">
        <f t="shared" si="2"/>
        <v>0</v>
      </c>
      <c r="BE61" s="39" t="b">
        <f>_xlfn.IFNA(VLOOKUP(Table2[[#This Row],[Job-no]],Table4[],9,FALSE),TRUE)</f>
        <v>1</v>
      </c>
      <c r="BF61" s="39"/>
      <c r="BG61" s="39" t="b">
        <f>_xlfn.IFNA(VLOOKUP(Table2[[#This Row],[Job-no]],Table4[],14,FALSE),TRUE)</f>
        <v>1</v>
      </c>
      <c r="BH61" s="39" t="str">
        <f>_xlfn.IFNA(VLOOKUP(Table2[[#This Row],[Job-no]],Table4[],11,FALSE),"Done")</f>
        <v>Done</v>
      </c>
      <c r="BI61" s="39">
        <f>IF(Table2[[#This Row],[Pattern]]="Pattern",VLOOKUP(Table2[[#This Row],[Product Code]],'Routing data'!$A$2:$W$470,13,FALSE),VLOOKUP(Table2[[#This Row],[Product Code]],'Routing data'!$A$2:$W$470,3,FALSE))</f>
        <v>2</v>
      </c>
      <c r="BJ61" s="39">
        <f>IF(Table2[[#This Row],[Pattern]]="Pattern",VLOOKUP(Table2[[#This Row],[Product Code]],'Routing data'!$A$2:$W$470,14,FALSE),VLOOKUP(Table2[[#This Row],[Product Code]],'Routing data'!$A$2:$W$470,4,FALSE))</f>
        <v>0</v>
      </c>
      <c r="BK61" s="39">
        <f>VLOOKUP(Table2[[#This Row],[Product Code]],'Routing data'!A$4:W$524,16,FALSE)</f>
        <v>0</v>
      </c>
      <c r="BL61" s="42">
        <f>IF(Table2[[#This Row],[Milling Required]]=0,"x",IF(AT61="Pattern",B61-10,B61-4))</f>
        <v>43464</v>
      </c>
      <c r="BM61" s="39"/>
      <c r="BN61" s="42">
        <f t="shared" si="3"/>
        <v>43465</v>
      </c>
      <c r="BO61" s="39">
        <f>IF(Table2[[#This Row],[Milling]]="x","x",Table2[[#This Row],[Total Sections]]*2)</f>
        <v>2</v>
      </c>
      <c r="BP61" s="39">
        <f>IF(Table2[[#This Row],[Punching]]="x","x",Table2[Total Sections]*2)</f>
        <v>2</v>
      </c>
      <c r="BQ61" s="39">
        <f>IF(Table2[[#This Row],[Pattern]]="Pattern",Table2[Total Sections]*3,Table2[Total Sections]*1.5)</f>
        <v>1.5</v>
      </c>
      <c r="BR61" s="42">
        <f t="shared" ca="1" si="13"/>
        <v>43469</v>
      </c>
      <c r="BS61" s="39"/>
      <c r="BT61" s="42">
        <f ca="1">TODAY()</f>
        <v>43467</v>
      </c>
      <c r="BU61" s="39"/>
      <c r="BV61" s="39" t="str">
        <f>_xlfn.IFNA(VLOOKUP(Table2[[#This Row],[Job-no]],Table4[],16,FALSE),"Ready")</f>
        <v/>
      </c>
      <c r="BW61" s="39" t="str">
        <f>_xlfn.IFNA(VLOOKUP(Table2[[#This Row],[Job-no]],Table4[],21,FALSE),"Ready")</f>
        <v/>
      </c>
      <c r="BX61" s="39" t="b">
        <f>_xlfn.IFNA(VLOOKUP(Table2[[#This Row],[Job-no]],Table4[],10,FALSE),TRUE)</f>
        <v>0</v>
      </c>
      <c r="BY61" s="39" t="str">
        <f>_xlfn.IFNA(VLOOKUP(Table2[[#This Row],[Job-no]],Table4[],22,FALSE),"Ready")</f>
        <v/>
      </c>
      <c r="BZ61" s="120">
        <f t="shared" si="4"/>
        <v>43468</v>
      </c>
      <c r="CA61" s="120" t="str">
        <f ca="1">IF(OR(Table2[[#This Row],[Saw Date]]=TODAY(),Table2[[#This Row],[Saw Date]]=TODAY()+1), Table2[[#This Row],[Saw Date]],IF(Table2[[#This Row],[Extrusion cut double saw]],"Done",""))</f>
        <v>Done</v>
      </c>
      <c r="CB61" s="120" t="str">
        <f ca="1">IF(OR(Table2[[#This Row],[Lens Date]]=TODAY(),Table2[[#This Row],[Lens Date]]=TODAY()+1), Table2[[#This Row],[Lens Date]],IF(Table2[[#This Row],[MSLens]]="Done","Done",""))</f>
        <v>Done</v>
      </c>
      <c r="CC61" s="120" t="str">
        <f ca="1">IF(OR(Table2[[#This Row],[Milling Date]]=TODAY(),Table2[[#This Row],[Milling Date]]=TODAY()+1), Table2[[#This Row],[Milling Date]],IF(Table2[[#This Row],[CNC Holes]]="Ready","Done",""))</f>
        <v/>
      </c>
      <c r="CD61" s="120" t="str">
        <f ca="1">IF(OR(Table2[[#This Row],[Welding Date]]=TODAY(),Table2[[#This Row],[Welding Date]]=TODAY()+1), Table2[[#This Row],[Welding Date]],IF(Table2[[#This Row],[Welding Corners]]="Ready","Done",""))</f>
        <v/>
      </c>
      <c r="CE61" s="120" t="str">
        <f ca="1">IF(OR(Table2[[#This Row],[Puching Date]]=TODAY(),Table2[[#This Row],[Puching Date]]=TODAY()+1), Table2[[#This Row],[Puching Date]],IF(Table2[[#This Row],[Punch Holes]]="Ready","Done",""))</f>
        <v/>
      </c>
      <c r="CF61" s="120">
        <f ca="1">IF(OR(Table2[[#This Row],[Housing Date2]]=TODAY(),Table2[[#This Row],[Housing Date2]]=TODAY()+1),Table2[[#This Row],[Housing Date2]],IF(Table2[[#This Row],[Body Assembly]],"Done",""))</f>
        <v>43467</v>
      </c>
      <c r="CG61" s="120" t="str">
        <f>_xlfn.IFNA(VLOOKUP(Table2[[#This Row],[Job-no]],Table4[],7,FALSE),"Done")</f>
        <v>Machine Shop Started</v>
      </c>
    </row>
    <row r="62" spans="1:85" x14ac:dyDescent="0.25">
      <c r="A62" t="str">
        <f>_xlfn.CONCAT(Table2[[#This Row],[Order]],"-",Table2[[#This Row],[Line]])</f>
        <v>75910-1</v>
      </c>
      <c r="B62" s="1">
        <v>43474</v>
      </c>
      <c r="C62" s="10">
        <v>75910</v>
      </c>
      <c r="D62" s="7" t="s">
        <v>2461</v>
      </c>
      <c r="E62" s="10">
        <v>1</v>
      </c>
      <c r="F62" s="10">
        <v>1</v>
      </c>
      <c r="G62" s="7" t="s">
        <v>165</v>
      </c>
      <c r="H62" s="10">
        <v>3</v>
      </c>
      <c r="I62" s="43" t="b">
        <v>1</v>
      </c>
      <c r="J62" s="43" t="b">
        <v>0</v>
      </c>
      <c r="K62" t="s">
        <v>114</v>
      </c>
      <c r="L62" s="43" t="b">
        <v>0</v>
      </c>
      <c r="M62" s="43" t="b">
        <v>0</v>
      </c>
      <c r="N62" s="43" t="b">
        <v>0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t="s">
        <v>114</v>
      </c>
      <c r="V62" t="s">
        <v>114</v>
      </c>
      <c r="W62" s="5">
        <v>43469</v>
      </c>
      <c r="X62" s="7" t="s">
        <v>3126</v>
      </c>
      <c r="Y62" s="7"/>
      <c r="Z62" s="7" t="s">
        <v>1203</v>
      </c>
      <c r="AA62" s="7" t="s">
        <v>114</v>
      </c>
      <c r="AB62" s="7" t="s">
        <v>74</v>
      </c>
      <c r="AC62" s="10">
        <v>7</v>
      </c>
      <c r="AD62" s="3" t="s">
        <v>5967</v>
      </c>
      <c r="AE62" s="4" t="s">
        <v>5968</v>
      </c>
      <c r="AF62" s="7"/>
      <c r="AG62" s="7" t="s">
        <v>114</v>
      </c>
      <c r="AH62" s="10">
        <v>9</v>
      </c>
      <c r="AI62" s="3" t="s">
        <v>74</v>
      </c>
      <c r="AJ62" t="s">
        <v>114</v>
      </c>
      <c r="AK62" t="s">
        <v>114</v>
      </c>
      <c r="AL62" s="43" t="b">
        <v>0</v>
      </c>
      <c r="AM62" s="3"/>
      <c r="AN62" s="3"/>
      <c r="AO62" s="43" t="b">
        <v>0</v>
      </c>
      <c r="AP62" s="3" t="b">
        <v>0</v>
      </c>
      <c r="AQ62" s="3">
        <f>VLOOKUP(Table2[[#This Row],[Job-no]],Table3[],26,FALSE)</f>
        <v>4031.97</v>
      </c>
      <c r="AR62" t="str">
        <f t="shared" si="0"/>
        <v>STFD</v>
      </c>
      <c r="AS62" t="str">
        <f>VLOOKUP(AR62,Table1[],4,0)</f>
        <v>Pendant</v>
      </c>
      <c r="AT62" t="str">
        <f>IF(BD62&gt;0,"Pattern",VLOOKUP(AR62,Table1[],5,0))</f>
        <v>Pattern</v>
      </c>
      <c r="AU62" s="34">
        <f>IF(AT62="Pattern",WORKDAY(Table2[[#This Row],[Scheduled Ship Date]],-10),WORKDAY(Table2[[#This Row],[Scheduled Ship Date]],-4))</f>
        <v>43460</v>
      </c>
      <c r="AV62">
        <f>IF(Table2[[#This Row],[Extrusion cut double saw]]=TRUE,IF(O62="ToDo",IF(AT62="Pattern",Table2[[#This Row],[Total Sections]]*0.4,Table2[[#This Row],[Total Sections]]*0.12),0),IF(AT62="Pattern",Table2[[#This Row],[Total Sections]]*4,Table2[[#This Row],[Total Sections]]*1.2))</f>
        <v>36</v>
      </c>
      <c r="AW62" s="42">
        <f ca="1">TODAY()+1</f>
        <v>43468</v>
      </c>
      <c r="AX62" s="42">
        <f>IF(AT62="Pattern",Table2[[#This Row],[Scheduled Ship Date]]-2,Table2[[#This Row],[Scheduled Ship Date]]-3)</f>
        <v>43472</v>
      </c>
      <c r="AY62">
        <f>IF(Table2[[#This Row],[Pattern]]="Pattern",Table2[[#This Row],[Total Sections]]*4.82,Table2[[#This Row],[Total Sections]]*0.5)</f>
        <v>43.38</v>
      </c>
      <c r="AZ62" s="42">
        <f t="shared" ref="AZ62:AZ67" ca="1" si="14">TODAY()+2</f>
        <v>43469</v>
      </c>
      <c r="BA62" s="39">
        <f>((Table2[Total Sections]/Table2[Open Qty])-1)*Table2[Open Qty]*12.96</f>
        <v>77.760000000000005</v>
      </c>
      <c r="BB62" s="39"/>
      <c r="BC62" s="39" t="str">
        <f t="shared" si="1"/>
        <v>STFD-DSO(15'-320)-80-30-BT(3)-BLK-UNV-MD-1-CTS(48)-RC</v>
      </c>
      <c r="BD62" s="39">
        <f t="shared" si="2"/>
        <v>0</v>
      </c>
      <c r="BE62" s="39" t="b">
        <f>_xlfn.IFNA(VLOOKUP(Table2[[#This Row],[Job-no]],Table4[],9,FALSE),TRUE)</f>
        <v>1</v>
      </c>
      <c r="BF62" t="str">
        <f>VLOOKUP(AR62,Table1[],3,0)</f>
        <v>Stencil</v>
      </c>
      <c r="BG62" s="39" t="b">
        <f>_xlfn.IFNA(VLOOKUP(Table2[[#This Row],[Job-no]],Table4[],14,FALSE),TRUE)</f>
        <v>0</v>
      </c>
      <c r="BH62" s="39" t="str">
        <f>_xlfn.IFNA(VLOOKUP(Table2[[#This Row],[Job-no]],Table4[],11,FALSE),"Done")</f>
        <v/>
      </c>
      <c r="BI62" s="39">
        <f>IF(Table2[[#This Row],[Pattern]]="Pattern",VLOOKUP(Table2[[#This Row],[Product Code]],'Routing data'!$A$2:$W$470,13,FALSE),VLOOKUP(Table2[[#This Row],[Product Code]],'Routing data'!$A$2:$W$470,3,FALSE))</f>
        <v>2</v>
      </c>
      <c r="BJ62" s="39">
        <f>IF(Table2[[#This Row],[Pattern]]="Pattern",VLOOKUP(Table2[[#This Row],[Product Code]],'Routing data'!$A$2:$W$470,14,FALSE),VLOOKUP(Table2[[#This Row],[Product Code]],'Routing data'!$A$2:$W$470,4,FALSE))</f>
        <v>0</v>
      </c>
      <c r="BK62" s="39">
        <f>VLOOKUP(Table2[[#This Row],[Product Code]],'Routing data'!A$4:W$524,16,FALSE)</f>
        <v>5</v>
      </c>
      <c r="BL62" s="42">
        <f>IF(Table2[[#This Row],[Milling Required]]=0,"x",IF(AT62="Pattern",B62-10,B62-4))</f>
        <v>43464</v>
      </c>
      <c r="BM62" s="42" t="str">
        <f>IF(Table2[[#This Row],[Punching Required]]=0,"x",IF(AT62="Pattern",B62-8,B62-2))</f>
        <v>x</v>
      </c>
      <c r="BN62" s="42">
        <f t="shared" si="3"/>
        <v>43472</v>
      </c>
      <c r="BO62" s="39">
        <f>IF(Table2[[#This Row],[Milling]]="x","x",Table2[[#This Row],[Total Sections]]*2)</f>
        <v>18</v>
      </c>
      <c r="BP62" s="39" t="str">
        <f>IF(Table2[[#This Row],[Punching]]="x","x",Table2[Total Sections]*2)</f>
        <v>x</v>
      </c>
      <c r="BQ62" s="39">
        <f>IF(Table2[[#This Row],[Pattern]]="Pattern",Table2[Total Sections]*3,Table2[Total Sections]*1.5)</f>
        <v>27</v>
      </c>
      <c r="BR62" s="42">
        <f t="shared" ca="1" si="13"/>
        <v>43469</v>
      </c>
      <c r="BS62" s="42"/>
      <c r="BT62" s="42"/>
      <c r="BU62" s="39"/>
      <c r="BV62" s="39" t="str">
        <f>_xlfn.IFNA(VLOOKUP(Table2[[#This Row],[Job-no]],Table4[],16,FALSE),"Ready")</f>
        <v/>
      </c>
      <c r="BW62" s="39" t="str">
        <f>_xlfn.IFNA(VLOOKUP(Table2[[#This Row],[Job-no]],Table4[],21,FALSE),"Ready")</f>
        <v/>
      </c>
      <c r="BX62" s="39" t="b">
        <f>_xlfn.IFNA(VLOOKUP(Table2[[#This Row],[Job-no]],Table4[],10,FALSE),TRUE)</f>
        <v>0</v>
      </c>
      <c r="BY62" s="39" t="str">
        <f>_xlfn.IFNA(VLOOKUP(Table2[[#This Row],[Job-no]],Table4[],22,FALSE),"Ready")</f>
        <v/>
      </c>
      <c r="BZ62" s="120">
        <f t="shared" si="4"/>
        <v>43474</v>
      </c>
      <c r="CA62" s="120">
        <f ca="1">IF(OR(Table2[[#This Row],[Saw Date]]=TODAY(),Table2[[#This Row],[Saw Date]]=TODAY()+1), Table2[[#This Row],[Saw Date]],IF(Table2[[#This Row],[Extrusion cut double saw]],"Done",""))</f>
        <v>43468</v>
      </c>
      <c r="CB62" s="120" t="str">
        <f ca="1">IF(OR(Table2[[#This Row],[Lens Date]]=TODAY(),Table2[[#This Row],[Lens Date]]=TODAY()+1), Table2[[#This Row],[Lens Date]],IF(Table2[[#This Row],[MSLens]]="Done","Done",""))</f>
        <v/>
      </c>
      <c r="CC62" s="120" t="str">
        <f ca="1">IF(OR(Table2[[#This Row],[Milling Date]]=TODAY(),Table2[[#This Row],[Milling Date]]=TODAY()+1), Table2[[#This Row],[Milling Date]],IF(Table2[[#This Row],[CNC Holes]]="Ready","Done",""))</f>
        <v/>
      </c>
      <c r="CD62" s="120" t="str">
        <f ca="1">IF(OR(Table2[[#This Row],[Welding Date]]=TODAY(),Table2[[#This Row],[Welding Date]]=TODAY()+1), Table2[[#This Row],[Welding Date]],IF(Table2[[#This Row],[Welding Corners]]="Ready","Done",""))</f>
        <v/>
      </c>
      <c r="CE62" s="120" t="str">
        <f ca="1">IF(OR(Table2[[#This Row],[Puching Date]]=TODAY(),Table2[[#This Row],[Puching Date]]=TODAY()+1), Table2[[#This Row],[Puching Date]],IF(Table2[[#This Row],[Punch Holes]]="Ready","Done",""))</f>
        <v/>
      </c>
      <c r="CF62" s="120" t="str">
        <f ca="1">IF(OR(Table2[[#This Row],[Housing Date2]]=TODAY(),Table2[[#This Row],[Housing Date2]]=TODAY()+1),Table2[[#This Row],[Housing Date2]],IF(Table2[[#This Row],[Body Assembly]],"Done",""))</f>
        <v/>
      </c>
      <c r="CG62" s="120" t="str">
        <f>_xlfn.IFNA(VLOOKUP(Table2[[#This Row],[Job-no]],Table4[],7,FALSE),"Done")</f>
        <v>Machine Shop Started</v>
      </c>
    </row>
    <row r="63" spans="1:85" x14ac:dyDescent="0.25">
      <c r="A63" s="39" t="str">
        <f>_xlfn.CONCAT(Table2[[#This Row],[Order]],"-",Table2[[#This Row],[Line]])</f>
        <v>75910-10</v>
      </c>
      <c r="B63" s="1">
        <v>43474</v>
      </c>
      <c r="C63" s="10">
        <v>75910</v>
      </c>
      <c r="D63" s="7" t="s">
        <v>2367</v>
      </c>
      <c r="E63" s="10">
        <v>10</v>
      </c>
      <c r="F63" s="10">
        <v>1</v>
      </c>
      <c r="G63" s="7" t="s">
        <v>165</v>
      </c>
      <c r="H63" s="10">
        <v>10</v>
      </c>
      <c r="I63" s="43" t="b">
        <v>1</v>
      </c>
      <c r="J63" s="43" t="b">
        <v>0</v>
      </c>
      <c r="K63" t="s">
        <v>114</v>
      </c>
      <c r="L63" s="43" t="b">
        <v>0</v>
      </c>
      <c r="M63" s="43" t="b">
        <v>0</v>
      </c>
      <c r="N63" s="43" t="b">
        <v>0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t="s">
        <v>114</v>
      </c>
      <c r="V63" t="s">
        <v>114</v>
      </c>
      <c r="W63" s="5">
        <v>43469</v>
      </c>
      <c r="X63" s="7" t="s">
        <v>151</v>
      </c>
      <c r="Y63" s="7"/>
      <c r="Z63" s="7" t="s">
        <v>4531</v>
      </c>
      <c r="AA63" s="7" t="s">
        <v>114</v>
      </c>
      <c r="AB63" s="7" t="s">
        <v>74</v>
      </c>
      <c r="AC63" s="10">
        <v>7</v>
      </c>
      <c r="AD63" s="3" t="s">
        <v>5967</v>
      </c>
      <c r="AE63" s="4" t="s">
        <v>5968</v>
      </c>
      <c r="AF63" s="7"/>
      <c r="AG63" s="7" t="s">
        <v>114</v>
      </c>
      <c r="AH63" s="10">
        <v>10</v>
      </c>
      <c r="AI63" s="3" t="s">
        <v>74</v>
      </c>
      <c r="AJ63" t="s">
        <v>114</v>
      </c>
      <c r="AK63" t="s">
        <v>114</v>
      </c>
      <c r="AL63" s="43" t="b">
        <v>0</v>
      </c>
      <c r="AM63" s="3"/>
      <c r="AN63" s="3"/>
      <c r="AO63" s="43" t="b">
        <v>0</v>
      </c>
      <c r="AP63" s="3" t="b">
        <v>0</v>
      </c>
      <c r="AQ63" s="3">
        <f>VLOOKUP(Table2[[#This Row],[Job-no]],Table3[],26,FALSE)</f>
        <v>8488.2999999999993</v>
      </c>
      <c r="AR63" t="str">
        <f t="shared" si="0"/>
        <v>SCR</v>
      </c>
      <c r="AS63" t="str">
        <f>VLOOKUP(AR63,Table1[],4,0)</f>
        <v>recessed</v>
      </c>
      <c r="AT63" t="str">
        <f>IF(BD63&gt;0,"Pattern",VLOOKUP(AR63,Table1[],5,0))</f>
        <v>Pattern</v>
      </c>
      <c r="AU63" s="34">
        <f>IF(AT63="Pattern",WORKDAY(Table2[[#This Row],[Scheduled Ship Date]],-10),WORKDAY(Table2[[#This Row],[Scheduled Ship Date]],-4))</f>
        <v>43460</v>
      </c>
      <c r="AV63" s="39">
        <f>IF(Table2[[#This Row],[Extrusion cut double saw]]=TRUE,IF(O63="ToDo",IF(AT63="Pattern",Table2[[#This Row],[Total Sections]]*0.4,Table2[[#This Row],[Total Sections]]*0.12),0),IF(AT63="Pattern",Table2[[#This Row],[Total Sections]]*4,Table2[[#This Row],[Total Sections]]*1.2))</f>
        <v>40</v>
      </c>
      <c r="AW63" s="42">
        <f ca="1">TODAY()+1</f>
        <v>43468</v>
      </c>
      <c r="AX63" s="42">
        <f>IF(AT63="Pattern",Table2[[#This Row],[Scheduled Ship Date]]-2,Table2[[#This Row],[Scheduled Ship Date]]-3)</f>
        <v>43472</v>
      </c>
      <c r="AY63" s="39">
        <f>IF(Table2[[#This Row],[Pattern]]="Pattern",Table2[[#This Row],[Total Sections]]*4.82,Table2[[#This Row],[Total Sections]]*0.5)</f>
        <v>48.2</v>
      </c>
      <c r="AZ63" s="42">
        <f t="shared" ca="1" si="14"/>
        <v>43469</v>
      </c>
      <c r="BA63" s="39">
        <f>((Table2[Total Sections]/Table2[Open Qty])-1)*Table2[Open Qty]*12.96</f>
        <v>0</v>
      </c>
      <c r="BB63" s="39"/>
      <c r="BC63" s="39" t="str">
        <f t="shared" si="1"/>
        <v>SCR-400-80-30-FL-K(2X4)-BLK-UNV-DP-1-TB15-C(RECTANGLE 2' X 4')</v>
      </c>
      <c r="BD63" s="39">
        <f t="shared" si="2"/>
        <v>17</v>
      </c>
      <c r="BE63" s="39" t="b">
        <f>_xlfn.IFNA(VLOOKUP(Table2[[#This Row],[Job-no]],Table4[],9,FALSE),TRUE)</f>
        <v>1</v>
      </c>
      <c r="BF63" s="39"/>
      <c r="BG63" s="39" t="b">
        <f>_xlfn.IFNA(VLOOKUP(Table2[[#This Row],[Job-no]],Table4[],14,FALSE),TRUE)</f>
        <v>0</v>
      </c>
      <c r="BH63" s="39" t="str">
        <f>_xlfn.IFNA(VLOOKUP(Table2[[#This Row],[Job-no]],Table4[],11,FALSE),"Done")</f>
        <v/>
      </c>
      <c r="BI63" s="39">
        <f>IF(Table2[[#This Row],[Pattern]]="Pattern",VLOOKUP(Table2[[#This Row],[Product Code]],'Routing data'!$A$2:$W$470,13,FALSE),VLOOKUP(Table2[[#This Row],[Product Code]],'Routing data'!$A$2:$W$470,3,FALSE))</f>
        <v>2</v>
      </c>
      <c r="BJ63" s="39">
        <f>IF(Table2[[#This Row],[Pattern]]="Pattern",VLOOKUP(Table2[[#This Row],[Product Code]],'Routing data'!$A$2:$W$470,14,FALSE),VLOOKUP(Table2[[#This Row],[Product Code]],'Routing data'!$A$2:$W$470,4,FALSE))</f>
        <v>0</v>
      </c>
      <c r="BK63" s="39">
        <f>VLOOKUP(Table2[[#This Row],[Product Code]],'Routing data'!A$4:W$524,16,FALSE)</f>
        <v>5</v>
      </c>
      <c r="BL63" s="42">
        <f>IF(Table2[[#This Row],[Milling Required]]=0,"x",IF(AT63="Pattern",B63-10,B63-4))</f>
        <v>43464</v>
      </c>
      <c r="BM63" s="39"/>
      <c r="BN63" s="42">
        <f t="shared" si="3"/>
        <v>43472</v>
      </c>
      <c r="BO63" s="39">
        <f>IF(Table2[[#This Row],[Milling]]="x","x",Table2[[#This Row],[Total Sections]]*2)</f>
        <v>20</v>
      </c>
      <c r="BP63" s="39">
        <f>IF(Table2[[#This Row],[Punching]]="x","x",Table2[Total Sections]*2)</f>
        <v>20</v>
      </c>
      <c r="BQ63" s="39">
        <f>IF(Table2[[#This Row],[Pattern]]="Pattern",Table2[Total Sections]*3,Table2[Total Sections]*1.5)</f>
        <v>30</v>
      </c>
      <c r="BR63" s="42">
        <f t="shared" ca="1" si="13"/>
        <v>43469</v>
      </c>
      <c r="BS63" s="39"/>
      <c r="BT63" s="39"/>
      <c r="BU63" s="39"/>
      <c r="BV63" s="39" t="str">
        <f>_xlfn.IFNA(VLOOKUP(Table2[[#This Row],[Job-no]],Table4[],16,FALSE),"Ready")</f>
        <v/>
      </c>
      <c r="BW63" s="39" t="str">
        <f>_xlfn.IFNA(VLOOKUP(Table2[[#This Row],[Job-no]],Table4[],21,FALSE),"Ready")</f>
        <v/>
      </c>
      <c r="BX63" s="39" t="b">
        <f>_xlfn.IFNA(VLOOKUP(Table2[[#This Row],[Job-no]],Table4[],10,FALSE),TRUE)</f>
        <v>0</v>
      </c>
      <c r="BY63" s="39" t="str">
        <f>_xlfn.IFNA(VLOOKUP(Table2[[#This Row],[Job-no]],Table4[],22,FALSE),"Ready")</f>
        <v/>
      </c>
      <c r="BZ63" s="120">
        <f t="shared" si="4"/>
        <v>43474</v>
      </c>
      <c r="CA63" s="120">
        <f ca="1">IF(OR(Table2[[#This Row],[Saw Date]]=TODAY(),Table2[[#This Row],[Saw Date]]=TODAY()+1), Table2[[#This Row],[Saw Date]],IF(Table2[[#This Row],[Extrusion cut double saw]],"Done",""))</f>
        <v>43468</v>
      </c>
      <c r="CB63" s="120" t="str">
        <f ca="1">IF(OR(Table2[[#This Row],[Lens Date]]=TODAY(),Table2[[#This Row],[Lens Date]]=TODAY()+1), Table2[[#This Row],[Lens Date]],IF(Table2[[#This Row],[MSLens]]="Done","Done",""))</f>
        <v/>
      </c>
      <c r="CC63" s="120" t="str">
        <f ca="1">IF(OR(Table2[[#This Row],[Milling Date]]=TODAY(),Table2[[#This Row],[Milling Date]]=TODAY()+1), Table2[[#This Row],[Milling Date]],IF(Table2[[#This Row],[CNC Holes]]="Ready","Done",""))</f>
        <v/>
      </c>
      <c r="CD63" s="120" t="str">
        <f ca="1">IF(OR(Table2[[#This Row],[Welding Date]]=TODAY(),Table2[[#This Row],[Welding Date]]=TODAY()+1), Table2[[#This Row],[Welding Date]],IF(Table2[[#This Row],[Welding Corners]]="Ready","Done",""))</f>
        <v/>
      </c>
      <c r="CE63" s="120" t="str">
        <f ca="1">IF(OR(Table2[[#This Row],[Puching Date]]=TODAY(),Table2[[#This Row],[Puching Date]]=TODAY()+1), Table2[[#This Row],[Puching Date]],IF(Table2[[#This Row],[Punch Holes]]="Ready","Done",""))</f>
        <v/>
      </c>
      <c r="CF63" s="120" t="str">
        <f ca="1">IF(OR(Table2[[#This Row],[Housing Date2]]=TODAY(),Table2[[#This Row],[Housing Date2]]=TODAY()+1),Table2[[#This Row],[Housing Date2]],IF(Table2[[#This Row],[Body Assembly]],"Done",""))</f>
        <v/>
      </c>
      <c r="CG63" s="120" t="str">
        <f>_xlfn.IFNA(VLOOKUP(Table2[[#This Row],[Job-no]],Table4[],7,FALSE),"Done")</f>
        <v>Machine Shop Started</v>
      </c>
    </row>
    <row r="64" spans="1:85" x14ac:dyDescent="0.25">
      <c r="A64" s="39" t="str">
        <f>_xlfn.CONCAT(Table2[[#This Row],[Order]],"-",Table2[[#This Row],[Line]])</f>
        <v>75910-11</v>
      </c>
      <c r="B64" s="6">
        <v>43474</v>
      </c>
      <c r="C64" s="9">
        <v>75910</v>
      </c>
      <c r="D64" s="4" t="s">
        <v>2369</v>
      </c>
      <c r="E64" s="9">
        <v>11</v>
      </c>
      <c r="F64" s="9">
        <v>1</v>
      </c>
      <c r="G64" s="4" t="s">
        <v>165</v>
      </c>
      <c r="H64" s="9">
        <v>4</v>
      </c>
      <c r="I64" s="43" t="b">
        <v>1</v>
      </c>
      <c r="J64" s="43" t="b">
        <v>0</v>
      </c>
      <c r="K64" t="s">
        <v>114</v>
      </c>
      <c r="L64" s="43" t="b">
        <v>0</v>
      </c>
      <c r="M64" s="43" t="b">
        <v>0</v>
      </c>
      <c r="N64" s="43" t="b">
        <v>0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t="s">
        <v>114</v>
      </c>
      <c r="V64" t="s">
        <v>114</v>
      </c>
      <c r="W64" s="5">
        <v>43469</v>
      </c>
      <c r="X64" s="4" t="s">
        <v>151</v>
      </c>
      <c r="Y64" s="4"/>
      <c r="Z64" s="4" t="s">
        <v>4531</v>
      </c>
      <c r="AA64" s="4" t="s">
        <v>117</v>
      </c>
      <c r="AB64" s="4" t="s">
        <v>74</v>
      </c>
      <c r="AC64" s="9">
        <v>7</v>
      </c>
      <c r="AD64" s="3" t="s">
        <v>5967</v>
      </c>
      <c r="AE64" s="4" t="s">
        <v>5968</v>
      </c>
      <c r="AF64" s="4"/>
      <c r="AG64" s="4" t="s">
        <v>114</v>
      </c>
      <c r="AH64" s="9">
        <v>4</v>
      </c>
      <c r="AI64" s="3" t="s">
        <v>74</v>
      </c>
      <c r="AJ64" t="s">
        <v>114</v>
      </c>
      <c r="AK64" t="s">
        <v>114</v>
      </c>
      <c r="AL64" s="43" t="b">
        <v>0</v>
      </c>
      <c r="AM64" s="3"/>
      <c r="AN64" s="3"/>
      <c r="AO64" s="43" t="b">
        <v>0</v>
      </c>
      <c r="AP64" s="3" t="b">
        <v>0</v>
      </c>
      <c r="AQ64" s="3">
        <f>VLOOKUP(Table2[[#This Row],[Job-no]],Table3[],26,FALSE)</f>
        <v>4149.88</v>
      </c>
      <c r="AR64" t="str">
        <f t="shared" si="0"/>
        <v>SCR</v>
      </c>
      <c r="AS64" t="str">
        <f>VLOOKUP(AR64,Table1[],4,0)</f>
        <v>recessed</v>
      </c>
      <c r="AT64" t="str">
        <f>IF(BD64&gt;0,"Pattern",VLOOKUP(AR64,Table1[],5,0))</f>
        <v>Pattern</v>
      </c>
      <c r="AU64" s="34">
        <f>IF(AT64="Pattern",WORKDAY(Table2[[#This Row],[Scheduled Ship Date]],-10),WORKDAY(Table2[[#This Row],[Scheduled Ship Date]],-4))</f>
        <v>43460</v>
      </c>
      <c r="AV64" s="39">
        <f>IF(Table2[[#This Row],[Extrusion cut double saw]]=TRUE,IF(O64="ToDo",IF(AT64="Pattern",Table2[[#This Row],[Total Sections]]*0.4,Table2[[#This Row],[Total Sections]]*0.12),0),IF(AT64="Pattern",Table2[[#This Row],[Total Sections]]*4,Table2[[#This Row],[Total Sections]]*1.2))</f>
        <v>16</v>
      </c>
      <c r="AW64" s="42">
        <f ca="1">TODAY()+1</f>
        <v>43468</v>
      </c>
      <c r="AX64" s="42">
        <f>IF(AT64="Pattern",Table2[[#This Row],[Scheduled Ship Date]]-2,Table2[[#This Row],[Scheduled Ship Date]]-3)</f>
        <v>43472</v>
      </c>
      <c r="AY64" s="39">
        <f>IF(Table2[[#This Row],[Pattern]]="Pattern",Table2[[#This Row],[Total Sections]]*4.82,Table2[[#This Row],[Total Sections]]*0.5)</f>
        <v>19.28</v>
      </c>
      <c r="AZ64" s="42">
        <f t="shared" ca="1" si="14"/>
        <v>43469</v>
      </c>
      <c r="BA64" s="39">
        <f>((Table2[Total Sections]/Table2[Open Qty])-1)*Table2[Open Qty]*12.96</f>
        <v>0</v>
      </c>
      <c r="BB64" s="39"/>
      <c r="BC64" s="39" t="str">
        <f t="shared" si="1"/>
        <v>SCR-400-80-30-FL-K(2X4)-BLK-UNV-DP-1-TB15-B1(BSL310LP)-C(RECTANGLE 2' X 4' WITH EMERGENCY CIRCUIT)</v>
      </c>
      <c r="BD64" s="39">
        <f t="shared" si="2"/>
        <v>17</v>
      </c>
      <c r="BE64" s="39" t="b">
        <f>_xlfn.IFNA(VLOOKUP(Table2[[#This Row],[Job-no]],Table4[],9,FALSE),TRUE)</f>
        <v>1</v>
      </c>
      <c r="BF64" s="39"/>
      <c r="BG64" s="39" t="b">
        <f>_xlfn.IFNA(VLOOKUP(Table2[[#This Row],[Job-no]],Table4[],14,FALSE),TRUE)</f>
        <v>0</v>
      </c>
      <c r="BH64" s="39" t="str">
        <f>_xlfn.IFNA(VLOOKUP(Table2[[#This Row],[Job-no]],Table4[],11,FALSE),"Done")</f>
        <v/>
      </c>
      <c r="BI64" s="39">
        <f>IF(Table2[[#This Row],[Pattern]]="Pattern",VLOOKUP(Table2[[#This Row],[Product Code]],'Routing data'!$A$2:$W$470,13,FALSE),VLOOKUP(Table2[[#This Row],[Product Code]],'Routing data'!$A$2:$W$470,3,FALSE))</f>
        <v>2</v>
      </c>
      <c r="BJ64" s="39">
        <f>IF(Table2[[#This Row],[Pattern]]="Pattern",VLOOKUP(Table2[[#This Row],[Product Code]],'Routing data'!$A$2:$W$470,14,FALSE),VLOOKUP(Table2[[#This Row],[Product Code]],'Routing data'!$A$2:$W$470,4,FALSE))</f>
        <v>0</v>
      </c>
      <c r="BK64" s="39">
        <f>VLOOKUP(Table2[[#This Row],[Product Code]],'Routing data'!A$4:W$524,16,FALSE)</f>
        <v>5</v>
      </c>
      <c r="BL64" s="42">
        <f>IF(Table2[[#This Row],[Milling Required]]=0,"x",IF(AT64="Pattern",B64-10,B64-4))</f>
        <v>43464</v>
      </c>
      <c r="BM64" s="39"/>
      <c r="BN64" s="42">
        <f t="shared" si="3"/>
        <v>43472</v>
      </c>
      <c r="BO64" s="39">
        <f>IF(Table2[[#This Row],[Milling]]="x","x",Table2[[#This Row],[Total Sections]]*2)</f>
        <v>8</v>
      </c>
      <c r="BP64" s="39">
        <f>IF(Table2[[#This Row],[Punching]]="x","x",Table2[Total Sections]*2)</f>
        <v>8</v>
      </c>
      <c r="BQ64" s="39">
        <f>IF(Table2[[#This Row],[Pattern]]="Pattern",Table2[Total Sections]*3,Table2[Total Sections]*1.5)</f>
        <v>12</v>
      </c>
      <c r="BR64" s="42">
        <f t="shared" ca="1" si="13"/>
        <v>43469</v>
      </c>
      <c r="BS64" s="39"/>
      <c r="BT64" s="39"/>
      <c r="BU64" s="39"/>
      <c r="BV64" s="39" t="str">
        <f>_xlfn.IFNA(VLOOKUP(Table2[[#This Row],[Job-no]],Table4[],16,FALSE),"Ready")</f>
        <v/>
      </c>
      <c r="BW64" s="39" t="str">
        <f>_xlfn.IFNA(VLOOKUP(Table2[[#This Row],[Job-no]],Table4[],21,FALSE),"Ready")</f>
        <v/>
      </c>
      <c r="BX64" s="39" t="b">
        <f>_xlfn.IFNA(VLOOKUP(Table2[[#This Row],[Job-no]],Table4[],10,FALSE),TRUE)</f>
        <v>0</v>
      </c>
      <c r="BY64" s="39" t="str">
        <f>_xlfn.IFNA(VLOOKUP(Table2[[#This Row],[Job-no]],Table4[],22,FALSE),"Ready")</f>
        <v/>
      </c>
      <c r="BZ64" s="120">
        <f t="shared" si="4"/>
        <v>43474</v>
      </c>
      <c r="CA64" s="120">
        <f ca="1">IF(OR(Table2[[#This Row],[Saw Date]]=TODAY(),Table2[[#This Row],[Saw Date]]=TODAY()+1), Table2[[#This Row],[Saw Date]],IF(Table2[[#This Row],[Extrusion cut double saw]],"Done",""))</f>
        <v>43468</v>
      </c>
      <c r="CB64" s="120" t="str">
        <f ca="1">IF(OR(Table2[[#This Row],[Lens Date]]=TODAY(),Table2[[#This Row],[Lens Date]]=TODAY()+1), Table2[[#This Row],[Lens Date]],IF(Table2[[#This Row],[MSLens]]="Done","Done",""))</f>
        <v/>
      </c>
      <c r="CC64" s="120" t="str">
        <f ca="1">IF(OR(Table2[[#This Row],[Milling Date]]=TODAY(),Table2[[#This Row],[Milling Date]]=TODAY()+1), Table2[[#This Row],[Milling Date]],IF(Table2[[#This Row],[CNC Holes]]="Ready","Done",""))</f>
        <v/>
      </c>
      <c r="CD64" s="120" t="str">
        <f ca="1">IF(OR(Table2[[#This Row],[Welding Date]]=TODAY(),Table2[[#This Row],[Welding Date]]=TODAY()+1), Table2[[#This Row],[Welding Date]],IF(Table2[[#This Row],[Welding Corners]]="Ready","Done",""))</f>
        <v/>
      </c>
      <c r="CE64" s="120" t="str">
        <f ca="1">IF(OR(Table2[[#This Row],[Puching Date]]=TODAY(),Table2[[#This Row],[Puching Date]]=TODAY()+1), Table2[[#This Row],[Puching Date]],IF(Table2[[#This Row],[Punch Holes]]="Ready","Done",""))</f>
        <v/>
      </c>
      <c r="CF64" s="120" t="str">
        <f ca="1">IF(OR(Table2[[#This Row],[Housing Date2]]=TODAY(),Table2[[#This Row],[Housing Date2]]=TODAY()+1),Table2[[#This Row],[Housing Date2]],IF(Table2[[#This Row],[Body Assembly]],"Done",""))</f>
        <v/>
      </c>
      <c r="CG64" s="120" t="str">
        <f>_xlfn.IFNA(VLOOKUP(Table2[[#This Row],[Job-no]],Table4[],7,FALSE),"Done")</f>
        <v>Machine Shop Started</v>
      </c>
    </row>
    <row r="65" spans="1:85" x14ac:dyDescent="0.25">
      <c r="A65" t="str">
        <f>_xlfn.CONCAT(Table2[[#This Row],[Order]],"-",Table2[[#This Row],[Line]])</f>
        <v>75910-2</v>
      </c>
      <c r="B65" s="1">
        <v>43474</v>
      </c>
      <c r="C65" s="10">
        <v>75910</v>
      </c>
      <c r="D65" s="7" t="s">
        <v>2462</v>
      </c>
      <c r="E65" s="10">
        <v>2</v>
      </c>
      <c r="F65" s="10">
        <v>1</v>
      </c>
      <c r="G65" s="7" t="s">
        <v>165</v>
      </c>
      <c r="H65" s="10">
        <v>2</v>
      </c>
      <c r="I65" s="43" t="b">
        <v>1</v>
      </c>
      <c r="J65" s="43" t="b">
        <v>0</v>
      </c>
      <c r="K65" t="s">
        <v>114</v>
      </c>
      <c r="L65" s="43" t="b">
        <v>0</v>
      </c>
      <c r="M65" s="43" t="b">
        <v>0</v>
      </c>
      <c r="N65" s="43" t="b">
        <v>0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t="s">
        <v>114</v>
      </c>
      <c r="V65" t="s">
        <v>114</v>
      </c>
      <c r="W65" s="5">
        <v>43469</v>
      </c>
      <c r="X65" s="7" t="s">
        <v>151</v>
      </c>
      <c r="Y65" s="7"/>
      <c r="Z65" s="7" t="s">
        <v>1203</v>
      </c>
      <c r="AA65" s="7" t="s">
        <v>114</v>
      </c>
      <c r="AB65" s="7" t="s">
        <v>74</v>
      </c>
      <c r="AC65" s="10">
        <v>7</v>
      </c>
      <c r="AD65" s="3" t="s">
        <v>5967</v>
      </c>
      <c r="AE65" s="4" t="s">
        <v>5968</v>
      </c>
      <c r="AF65" s="7"/>
      <c r="AG65" s="7" t="s">
        <v>114</v>
      </c>
      <c r="AH65" s="10">
        <v>6</v>
      </c>
      <c r="AI65" s="3" t="s">
        <v>74</v>
      </c>
      <c r="AJ65" t="s">
        <v>114</v>
      </c>
      <c r="AK65" t="s">
        <v>114</v>
      </c>
      <c r="AL65" s="43" t="b">
        <v>0</v>
      </c>
      <c r="AM65" s="3"/>
      <c r="AN65" s="3"/>
      <c r="AO65" s="43" t="b">
        <v>0</v>
      </c>
      <c r="AP65" s="3" t="b">
        <v>0</v>
      </c>
      <c r="AQ65" s="3">
        <f>VLOOKUP(Table2[[#This Row],[Job-no]],Table3[],26,FALSE)</f>
        <v>3230.28</v>
      </c>
      <c r="AR65" t="str">
        <f t="shared" si="0"/>
        <v>STFD</v>
      </c>
      <c r="AS65" t="str">
        <f>VLOOKUP(AR65,Table1[],4,0)</f>
        <v>Pendant</v>
      </c>
      <c r="AT65" t="str">
        <f>IF(BD65&gt;0,"Pattern",VLOOKUP(AR65,Table1[],5,0))</f>
        <v>Pattern</v>
      </c>
      <c r="AU65" s="34">
        <f>IF(AT65="Pattern",WORKDAY(Table2[[#This Row],[Scheduled Ship Date]],-10),WORKDAY(Table2[[#This Row],[Scheduled Ship Date]],-4))</f>
        <v>43460</v>
      </c>
      <c r="AV65">
        <f>IF(Table2[[#This Row],[Extrusion cut double saw]]=TRUE,IF(O65="ToDo",IF(AT65="Pattern",Table2[[#This Row],[Total Sections]]*0.4,Table2[[#This Row],[Total Sections]]*0.12),0),IF(AT65="Pattern",Table2[[#This Row],[Total Sections]]*4,Table2[[#This Row],[Total Sections]]*1.2))</f>
        <v>24</v>
      </c>
      <c r="AW65" s="42">
        <f ca="1">TODAY()+1</f>
        <v>43468</v>
      </c>
      <c r="AX65" s="42">
        <f>IF(AT65="Pattern",Table2[[#This Row],[Scheduled Ship Date]]-2,Table2[[#This Row],[Scheduled Ship Date]]-3)</f>
        <v>43472</v>
      </c>
      <c r="AY65">
        <f>IF(Table2[[#This Row],[Pattern]]="Pattern",Table2[[#This Row],[Total Sections]]*4.82,Table2[[#This Row],[Total Sections]]*0.5)</f>
        <v>28.92</v>
      </c>
      <c r="AZ65" s="42">
        <f t="shared" ca="1" si="14"/>
        <v>43469</v>
      </c>
      <c r="BA65" s="39">
        <f>((Table2[Total Sections]/Table2[Open Qty])-1)*Table2[Open Qty]*12.96</f>
        <v>51.84</v>
      </c>
      <c r="BB65" s="39"/>
      <c r="BC65" s="39" t="str">
        <f t="shared" si="1"/>
        <v>STFD-DSO(15'-320)-80-30-BT(3)-BLK-UNV-MD-1-CTS(48)-RC-B1(BSL10LST)-C(REMOTE BATTERY DUE TO FIXTURE SIZE)</v>
      </c>
      <c r="BD65" s="39">
        <f t="shared" si="2"/>
        <v>0</v>
      </c>
      <c r="BE65" s="39" t="b">
        <f>_xlfn.IFNA(VLOOKUP(Table2[[#This Row],[Job-no]],Table4[],9,FALSE),TRUE)</f>
        <v>1</v>
      </c>
      <c r="BF65" t="str">
        <f>VLOOKUP(AR65,Table1[],3,0)</f>
        <v>Stencil</v>
      </c>
      <c r="BG65" s="39" t="b">
        <f>_xlfn.IFNA(VLOOKUP(Table2[[#This Row],[Job-no]],Table4[],14,FALSE),TRUE)</f>
        <v>0</v>
      </c>
      <c r="BH65" s="39" t="str">
        <f>_xlfn.IFNA(VLOOKUP(Table2[[#This Row],[Job-no]],Table4[],11,FALSE),"Done")</f>
        <v/>
      </c>
      <c r="BI65" s="39">
        <f>IF(Table2[[#This Row],[Pattern]]="Pattern",VLOOKUP(Table2[[#This Row],[Product Code]],'Routing data'!$A$2:$W$470,13,FALSE),VLOOKUP(Table2[[#This Row],[Product Code]],'Routing data'!$A$2:$W$470,3,FALSE))</f>
        <v>2</v>
      </c>
      <c r="BJ65" s="39">
        <f>IF(Table2[[#This Row],[Pattern]]="Pattern",VLOOKUP(Table2[[#This Row],[Product Code]],'Routing data'!$A$2:$W$470,14,FALSE),VLOOKUP(Table2[[#This Row],[Product Code]],'Routing data'!$A$2:$W$470,4,FALSE))</f>
        <v>0</v>
      </c>
      <c r="BK65" s="39">
        <f>VLOOKUP(Table2[[#This Row],[Product Code]],'Routing data'!A$4:W$524,16,FALSE)</f>
        <v>5</v>
      </c>
      <c r="BL65" s="42">
        <f>IF(Table2[[#This Row],[Milling Required]]=0,"x",IF(AT65="Pattern",B65-10,B65-4))</f>
        <v>43464</v>
      </c>
      <c r="BM65" s="42" t="str">
        <f>IF(Table2[[#This Row],[Punching Required]]=0,"x",IF(AT65="Pattern",B65-8,B65-2))</f>
        <v>x</v>
      </c>
      <c r="BN65" s="42">
        <f t="shared" si="3"/>
        <v>43472</v>
      </c>
      <c r="BO65" s="39">
        <f>IF(Table2[[#This Row],[Milling]]="x","x",Table2[[#This Row],[Total Sections]]*2)</f>
        <v>12</v>
      </c>
      <c r="BP65" s="39" t="str">
        <f>IF(Table2[[#This Row],[Punching]]="x","x",Table2[Total Sections]*2)</f>
        <v>x</v>
      </c>
      <c r="BQ65" s="39">
        <f>IF(Table2[[#This Row],[Pattern]]="Pattern",Table2[Total Sections]*3,Table2[Total Sections]*1.5)</f>
        <v>18</v>
      </c>
      <c r="BR65" s="42">
        <f t="shared" ca="1" si="13"/>
        <v>43469</v>
      </c>
      <c r="BS65" s="42"/>
      <c r="BT65" s="42"/>
      <c r="BU65" s="39"/>
      <c r="BV65" s="39" t="str">
        <f>_xlfn.IFNA(VLOOKUP(Table2[[#This Row],[Job-no]],Table4[],16,FALSE),"Ready")</f>
        <v/>
      </c>
      <c r="BW65" s="39" t="str">
        <f>_xlfn.IFNA(VLOOKUP(Table2[[#This Row],[Job-no]],Table4[],21,FALSE),"Ready")</f>
        <v/>
      </c>
      <c r="BX65" s="39" t="b">
        <f>_xlfn.IFNA(VLOOKUP(Table2[[#This Row],[Job-no]],Table4[],10,FALSE),TRUE)</f>
        <v>0</v>
      </c>
      <c r="BY65" s="39" t="str">
        <f>_xlfn.IFNA(VLOOKUP(Table2[[#This Row],[Job-no]],Table4[],22,FALSE),"Ready")</f>
        <v/>
      </c>
      <c r="BZ65" s="120">
        <f t="shared" si="4"/>
        <v>43474</v>
      </c>
      <c r="CA65" s="120">
        <f ca="1">IF(OR(Table2[[#This Row],[Saw Date]]=TODAY(),Table2[[#This Row],[Saw Date]]=TODAY()+1), Table2[[#This Row],[Saw Date]],IF(Table2[[#This Row],[Extrusion cut double saw]],"Done",""))</f>
        <v>43468</v>
      </c>
      <c r="CB65" s="120" t="str">
        <f ca="1">IF(OR(Table2[[#This Row],[Lens Date]]=TODAY(),Table2[[#This Row],[Lens Date]]=TODAY()+1), Table2[[#This Row],[Lens Date]],IF(Table2[[#This Row],[MSLens]]="Done","Done",""))</f>
        <v/>
      </c>
      <c r="CC65" s="120" t="str">
        <f ca="1">IF(OR(Table2[[#This Row],[Milling Date]]=TODAY(),Table2[[#This Row],[Milling Date]]=TODAY()+1), Table2[[#This Row],[Milling Date]],IF(Table2[[#This Row],[CNC Holes]]="Ready","Done",""))</f>
        <v/>
      </c>
      <c r="CD65" s="120" t="str">
        <f ca="1">IF(OR(Table2[[#This Row],[Welding Date]]=TODAY(),Table2[[#This Row],[Welding Date]]=TODAY()+1), Table2[[#This Row],[Welding Date]],IF(Table2[[#This Row],[Welding Corners]]="Ready","Done",""))</f>
        <v/>
      </c>
      <c r="CE65" s="120" t="str">
        <f ca="1">IF(OR(Table2[[#This Row],[Puching Date]]=TODAY(),Table2[[#This Row],[Puching Date]]=TODAY()+1), Table2[[#This Row],[Puching Date]],IF(Table2[[#This Row],[Punch Holes]]="Ready","Done",""))</f>
        <v/>
      </c>
      <c r="CF65" s="120" t="str">
        <f ca="1">IF(OR(Table2[[#This Row],[Housing Date2]]=TODAY(),Table2[[#This Row],[Housing Date2]]=TODAY()+1),Table2[[#This Row],[Housing Date2]],IF(Table2[[#This Row],[Body Assembly]],"Done",""))</f>
        <v/>
      </c>
      <c r="CG65" s="120" t="str">
        <f>_xlfn.IFNA(VLOOKUP(Table2[[#This Row],[Job-no]],Table4[],7,FALSE),"Done")</f>
        <v>Machine Shop Started</v>
      </c>
    </row>
    <row r="66" spans="1:85" hidden="1" x14ac:dyDescent="0.25">
      <c r="A66" s="39" t="str">
        <f>_xlfn.CONCAT(Table2[[#This Row],[Order]],"-",Table2[[#This Row],[Line]])</f>
        <v>77456-10</v>
      </c>
      <c r="B66" s="1">
        <v>43474</v>
      </c>
      <c r="C66" s="10">
        <v>77456</v>
      </c>
      <c r="D66" s="7" t="s">
        <v>2762</v>
      </c>
      <c r="E66" s="10">
        <v>10</v>
      </c>
      <c r="F66" s="10">
        <v>1</v>
      </c>
      <c r="G66" s="7" t="s">
        <v>165</v>
      </c>
      <c r="H66" s="10">
        <v>2</v>
      </c>
      <c r="I66" s="43" t="b">
        <v>1</v>
      </c>
      <c r="J66" s="43" t="b">
        <v>0</v>
      </c>
      <c r="K66" t="s">
        <v>114</v>
      </c>
      <c r="L66" s="43" t="b">
        <v>0</v>
      </c>
      <c r="M66" s="43" t="b">
        <v>1</v>
      </c>
      <c r="N66" s="43" t="b">
        <v>1</v>
      </c>
      <c r="O66" t="s">
        <v>114</v>
      </c>
      <c r="P66" t="s">
        <v>23</v>
      </c>
      <c r="Q66" t="s">
        <v>114</v>
      </c>
      <c r="R66" t="s">
        <v>114</v>
      </c>
      <c r="S66" t="s">
        <v>114</v>
      </c>
      <c r="T66" t="s">
        <v>114</v>
      </c>
      <c r="U66" t="s">
        <v>114</v>
      </c>
      <c r="V66" t="s">
        <v>23</v>
      </c>
      <c r="W66" s="5">
        <v>43469</v>
      </c>
      <c r="X66" s="7" t="s">
        <v>151</v>
      </c>
      <c r="Y66" s="7"/>
      <c r="Z66" s="7" t="s">
        <v>4650</v>
      </c>
      <c r="AA66" s="7" t="s">
        <v>114</v>
      </c>
      <c r="AB66" s="7" t="s">
        <v>74</v>
      </c>
      <c r="AC66" s="10">
        <v>7</v>
      </c>
      <c r="AD66" s="3" t="s">
        <v>1323</v>
      </c>
      <c r="AE66" s="7" t="s">
        <v>2761</v>
      </c>
      <c r="AF66" s="7"/>
      <c r="AG66" s="7" t="s">
        <v>114</v>
      </c>
      <c r="AH66" s="10">
        <v>4</v>
      </c>
      <c r="AI66" s="3" t="s">
        <v>74</v>
      </c>
      <c r="AJ66" t="s">
        <v>114</v>
      </c>
      <c r="AK66" t="s">
        <v>114</v>
      </c>
      <c r="AL66" s="43" t="b">
        <v>0</v>
      </c>
      <c r="AM66" s="3"/>
      <c r="AN66" s="3"/>
      <c r="AO66" s="43" t="b">
        <v>0</v>
      </c>
      <c r="AP66" s="3" t="b">
        <v>0</v>
      </c>
      <c r="AQ66" s="3">
        <f>VLOOKUP(Table2[[#This Row],[Job-no]],Table3[],26,FALSE)</f>
        <v>4200</v>
      </c>
      <c r="AR66" t="str">
        <f t="shared" ref="AR66:AR129" si="15">IFERROR(MID(BC66,1,FIND("-",BC66,1)-1),"")</f>
        <v>SCDIPAT</v>
      </c>
      <c r="AS66" t="str">
        <f>VLOOKUP(AR66,Table1[],4,0)</f>
        <v>pendant</v>
      </c>
      <c r="AT66" t="str">
        <f>IF(BD66&gt;0,"Pattern",VLOOKUP(AR66,Table1[],5,0))</f>
        <v>Pattern</v>
      </c>
      <c r="AU66" s="34">
        <f>IF(AT66="Pattern",WORKDAY(Table2[[#This Row],[Scheduled Ship Date]],-10),WORKDAY(Table2[[#This Row],[Scheduled Ship Date]],-4))</f>
        <v>43460</v>
      </c>
      <c r="AV66" s="39">
        <f>IF(Table2[[#This Row],[Extrusion cut double saw]]=TRUE,IF(O66="ToDo",IF(AT66="Pattern",Table2[[#This Row],[Total Sections]]*0.4,Table2[[#This Row],[Total Sections]]*0.12),0),IF(AT66="Pattern",Table2[[#This Row],[Total Sections]]*4,Table2[[#This Row],[Total Sections]]*1.2))</f>
        <v>0</v>
      </c>
      <c r="AW66" s="42"/>
      <c r="AX66" s="42">
        <f>IF(AT66="Pattern",Table2[[#This Row],[Scheduled Ship Date]]-2,Table2[[#This Row],[Scheduled Ship Date]]-3)</f>
        <v>43472</v>
      </c>
      <c r="AY66" s="39">
        <f>IF(Table2[[#This Row],[Pattern]]="Pattern",Table2[[#This Row],[Total Sections]]*4.82,Table2[[#This Row],[Total Sections]]*0.5)</f>
        <v>19.28</v>
      </c>
      <c r="AZ66" s="42">
        <f t="shared" ca="1" si="14"/>
        <v>43469</v>
      </c>
      <c r="BA66" s="39">
        <f>((Table2[Total Sections]/Table2[Open Qty])-1)*Table2[Open Qty]*12.96</f>
        <v>25.92</v>
      </c>
      <c r="BB66" s="39"/>
      <c r="BC66" s="39" t="str">
        <f t="shared" ref="BC66:BC129" si="16">IF(MID(D66,1,2)="SP",MID(D66,FIND("-",D66,1)+1,30),D66)</f>
        <v>SCDIPAT-REC-90(4)-500-500-80-35-SO-FL-30' 0"-EX-W-UNV-DP-1-CT15(36)</v>
      </c>
      <c r="BD66" s="39">
        <f t="shared" ref="BD66:BD129" si="17">IFERROR(FIND("-K(",D66,1),0)</f>
        <v>0</v>
      </c>
      <c r="BE66" s="39" t="b">
        <f>_xlfn.IFNA(VLOOKUP(Table2[[#This Row],[Job-no]],Table4[],9,FALSE),TRUE)</f>
        <v>1</v>
      </c>
      <c r="BF66" s="39"/>
      <c r="BG66" s="39" t="b">
        <f>_xlfn.IFNA(VLOOKUP(Table2[[#This Row],[Job-no]],Table4[],14,FALSE),TRUE)</f>
        <v>1</v>
      </c>
      <c r="BH66" s="39" t="str">
        <f>_xlfn.IFNA(VLOOKUP(Table2[[#This Row],[Job-no]],Table4[],11,FALSE),"Done")</f>
        <v/>
      </c>
      <c r="BI66" s="39">
        <f>IF(Table2[[#This Row],[Pattern]]="Pattern",VLOOKUP(Table2[[#This Row],[Product Code]],'Routing data'!$A$2:$W$470,13,FALSE),VLOOKUP(Table2[[#This Row],[Product Code]],'Routing data'!$A$2:$W$470,3,FALSE))</f>
        <v>2</v>
      </c>
      <c r="BJ66" s="39">
        <f>IF(Table2[[#This Row],[Pattern]]="Pattern",VLOOKUP(Table2[[#This Row],[Product Code]],'Routing data'!$A$2:$W$470,14,FALSE),VLOOKUP(Table2[[#This Row],[Product Code]],'Routing data'!$A$2:$W$470,4,FALSE))</f>
        <v>0</v>
      </c>
      <c r="BK66" s="39">
        <f>VLOOKUP(Table2[[#This Row],[Product Code]],'Routing data'!A$4:W$524,16,FALSE)</f>
        <v>5</v>
      </c>
      <c r="BL66" s="42">
        <f>IF(Table2[[#This Row],[Milling Required]]=0,"x",IF(AT66="Pattern",B66-10,B66-4))</f>
        <v>43464</v>
      </c>
      <c r="BM66" s="39"/>
      <c r="BN66" s="42">
        <f t="shared" ref="BN66:BN129" si="18">IF(AT66="Pattern",B66-2,B66-3)</f>
        <v>43472</v>
      </c>
      <c r="BO66" s="39">
        <f>IF(Table2[[#This Row],[Milling]]="x","x",Table2[[#This Row],[Total Sections]]*2)</f>
        <v>8</v>
      </c>
      <c r="BP66" s="39">
        <f>IF(Table2[[#This Row],[Punching]]="x","x",Table2[Total Sections]*2)</f>
        <v>8</v>
      </c>
      <c r="BQ66" s="39">
        <f>IF(Table2[[#This Row],[Pattern]]="Pattern",Table2[Total Sections]*3,Table2[Total Sections]*1.5)</f>
        <v>12</v>
      </c>
      <c r="BR66" s="42"/>
      <c r="BS66" s="39"/>
      <c r="BT66" s="39"/>
      <c r="BU66" s="39"/>
      <c r="BV66" s="39" t="str">
        <f>_xlfn.IFNA(VLOOKUP(Table2[[#This Row],[Job-no]],Table4[],16,FALSE),"Ready")</f>
        <v>Ready</v>
      </c>
      <c r="BW66" s="39" t="str">
        <f>_xlfn.IFNA(VLOOKUP(Table2[[#This Row],[Job-no]],Table4[],21,FALSE),"Ready")</f>
        <v/>
      </c>
      <c r="BX66" s="39" t="b">
        <f>_xlfn.IFNA(VLOOKUP(Table2[[#This Row],[Job-no]],Table4[],10,FALSE),TRUE)</f>
        <v>0</v>
      </c>
      <c r="BY66" s="39" t="str">
        <f>_xlfn.IFNA(VLOOKUP(Table2[[#This Row],[Job-no]],Table4[],22,FALSE),"Ready")</f>
        <v>ToDo</v>
      </c>
      <c r="BZ66" s="120">
        <f t="shared" ref="BZ66:BZ129" si="19">B66</f>
        <v>43474</v>
      </c>
      <c r="CA66" s="120" t="str">
        <f ca="1">IF(OR(Table2[[#This Row],[Saw Date]]=TODAY(),Table2[[#This Row],[Saw Date]]=TODAY()+1), Table2[[#This Row],[Saw Date]],IF(Table2[[#This Row],[Extrusion cut double saw]],"Done",""))</f>
        <v>Done</v>
      </c>
      <c r="CB66" s="120" t="str">
        <f ca="1">IF(OR(Table2[[#This Row],[Lens Date]]=TODAY(),Table2[[#This Row],[Lens Date]]=TODAY()+1), Table2[[#This Row],[Lens Date]],IF(Table2[[#This Row],[MSLens]]="Done","Done",""))</f>
        <v/>
      </c>
      <c r="CC66" s="120" t="str">
        <f ca="1">IF(OR(Table2[[#This Row],[Milling Date]]=TODAY(),Table2[[#This Row],[Milling Date]]=TODAY()+1), Table2[[#This Row],[Milling Date]],IF(Table2[[#This Row],[CNC Holes]]="Ready","Done",""))</f>
        <v/>
      </c>
      <c r="CD66" s="120" t="str">
        <f ca="1">IF(OR(Table2[[#This Row],[Welding Date]]=TODAY(),Table2[[#This Row],[Welding Date]]=TODAY()+1), Table2[[#This Row],[Welding Date]],IF(Table2[[#This Row],[Welding Corners]]="Ready","Done",""))</f>
        <v/>
      </c>
      <c r="CE66" s="120" t="str">
        <f ca="1">IF(OR(Table2[[#This Row],[Puching Date]]=TODAY(),Table2[[#This Row],[Puching Date]]=TODAY()+1), Table2[[#This Row],[Puching Date]],IF(Table2[[#This Row],[Punch Holes]]="Ready","Done",""))</f>
        <v/>
      </c>
      <c r="CF66" s="120" t="str">
        <f ca="1">IF(OR(Table2[[#This Row],[Housing Date2]]=TODAY(),Table2[[#This Row],[Housing Date2]]=TODAY()+1),Table2[[#This Row],[Housing Date2]],IF(Table2[[#This Row],[Body Assembly]],"Done",""))</f>
        <v/>
      </c>
      <c r="CG66" s="120" t="str">
        <f>_xlfn.IFNA(VLOOKUP(Table2[[#This Row],[Job-no]],Table4[],7,FALSE),"Done")</f>
        <v>Machine Shop Started</v>
      </c>
    </row>
    <row r="67" spans="1:85" hidden="1" x14ac:dyDescent="0.25">
      <c r="A67" s="39" t="str">
        <f>_xlfn.CONCAT(Table2[[#This Row],[Order]],"-",Table2[[#This Row],[Line]])</f>
        <v>77456-9</v>
      </c>
      <c r="B67" s="1">
        <v>43474</v>
      </c>
      <c r="C67" s="10">
        <v>77456</v>
      </c>
      <c r="D67" s="7" t="s">
        <v>2760</v>
      </c>
      <c r="E67" s="10">
        <v>9</v>
      </c>
      <c r="F67" s="10">
        <v>1</v>
      </c>
      <c r="G67" s="7" t="s">
        <v>165</v>
      </c>
      <c r="H67" s="10">
        <v>4</v>
      </c>
      <c r="I67" s="43" t="b">
        <v>1</v>
      </c>
      <c r="J67" s="43" t="b">
        <v>0</v>
      </c>
      <c r="K67" t="s">
        <v>114</v>
      </c>
      <c r="L67" s="43" t="b">
        <v>0</v>
      </c>
      <c r="M67" s="43" t="b">
        <v>1</v>
      </c>
      <c r="N67" s="43" t="b">
        <v>1</v>
      </c>
      <c r="O67" t="s">
        <v>114</v>
      </c>
      <c r="P67" t="s">
        <v>23</v>
      </c>
      <c r="Q67" t="s">
        <v>114</v>
      </c>
      <c r="R67" t="s">
        <v>114</v>
      </c>
      <c r="S67" t="s">
        <v>114</v>
      </c>
      <c r="T67" t="s">
        <v>114</v>
      </c>
      <c r="U67" t="s">
        <v>114</v>
      </c>
      <c r="V67" t="s">
        <v>23</v>
      </c>
      <c r="W67" s="5">
        <v>43469</v>
      </c>
      <c r="X67" s="7" t="s">
        <v>151</v>
      </c>
      <c r="Y67" s="7"/>
      <c r="Z67" s="7" t="s">
        <v>4649</v>
      </c>
      <c r="AA67" s="7" t="s">
        <v>114</v>
      </c>
      <c r="AB67" s="7" t="s">
        <v>74</v>
      </c>
      <c r="AC67" s="10">
        <v>7</v>
      </c>
      <c r="AD67" s="3" t="s">
        <v>1323</v>
      </c>
      <c r="AE67" s="7" t="s">
        <v>2759</v>
      </c>
      <c r="AF67" s="7"/>
      <c r="AG67" s="7" t="s">
        <v>114</v>
      </c>
      <c r="AH67" s="10">
        <v>8</v>
      </c>
      <c r="AI67" s="3" t="s">
        <v>74</v>
      </c>
      <c r="AJ67" t="s">
        <v>114</v>
      </c>
      <c r="AK67" t="s">
        <v>114</v>
      </c>
      <c r="AL67" s="43" t="b">
        <v>0</v>
      </c>
      <c r="AM67" s="3"/>
      <c r="AN67" s="3"/>
      <c r="AO67" s="43" t="b">
        <v>0</v>
      </c>
      <c r="AP67" s="3" t="b">
        <v>0</v>
      </c>
      <c r="AQ67" s="3">
        <f>VLOOKUP(Table2[[#This Row],[Job-no]],Table3[],26,FALSE)</f>
        <v>6720</v>
      </c>
      <c r="AR67" t="str">
        <f t="shared" si="15"/>
        <v>SCDIPAT</v>
      </c>
      <c r="AS67" t="str">
        <f>VLOOKUP(AR67,Table1[],4,0)</f>
        <v>pendant</v>
      </c>
      <c r="AT67" t="str">
        <f>IF(BD67&gt;0,"Pattern",VLOOKUP(AR67,Table1[],5,0))</f>
        <v>Pattern</v>
      </c>
      <c r="AU67" s="34">
        <f>IF(AT67="Pattern",WORKDAY(Table2[[#This Row],[Scheduled Ship Date]],-10),WORKDAY(Table2[[#This Row],[Scheduled Ship Date]],-4))</f>
        <v>43460</v>
      </c>
      <c r="AV67" s="39">
        <f>IF(Table2[[#This Row],[Extrusion cut double saw]]=TRUE,IF(O67="ToDo",IF(AT67="Pattern",Table2[[#This Row],[Total Sections]]*0.4,Table2[[#This Row],[Total Sections]]*0.12),0),IF(AT67="Pattern",Table2[[#This Row],[Total Sections]]*4,Table2[[#This Row],[Total Sections]]*1.2))</f>
        <v>0</v>
      </c>
      <c r="AW67" s="42"/>
      <c r="AX67" s="42">
        <f>IF(AT67="Pattern",Table2[[#This Row],[Scheduled Ship Date]]-2,Table2[[#This Row],[Scheduled Ship Date]]-3)</f>
        <v>43472</v>
      </c>
      <c r="AY67" s="39">
        <f>IF(Table2[[#This Row],[Pattern]]="Pattern",Table2[[#This Row],[Total Sections]]*4.82,Table2[[#This Row],[Total Sections]]*0.5)</f>
        <v>38.56</v>
      </c>
      <c r="AZ67" s="42">
        <f t="shared" ca="1" si="14"/>
        <v>43469</v>
      </c>
      <c r="BA67" s="39">
        <f>((Table2[Total Sections]/Table2[Open Qty])-1)*Table2[Open Qty]*12.96</f>
        <v>51.84</v>
      </c>
      <c r="BB67" s="39"/>
      <c r="BC67" s="39" t="str">
        <f t="shared" si="16"/>
        <v>SCDIPAT-REC-90(4)-500-500-80-35-SO-FL-24' 0"-EX-W-UNV-DP-1-CT15(36)</v>
      </c>
      <c r="BD67" s="39">
        <f t="shared" si="17"/>
        <v>0</v>
      </c>
      <c r="BE67" s="39" t="b">
        <f>_xlfn.IFNA(VLOOKUP(Table2[[#This Row],[Job-no]],Table4[],9,FALSE),TRUE)</f>
        <v>1</v>
      </c>
      <c r="BF67" s="39"/>
      <c r="BG67" s="39" t="b">
        <f>_xlfn.IFNA(VLOOKUP(Table2[[#This Row],[Job-no]],Table4[],14,FALSE),TRUE)</f>
        <v>1</v>
      </c>
      <c r="BH67" s="39" t="str">
        <f>_xlfn.IFNA(VLOOKUP(Table2[[#This Row],[Job-no]],Table4[],11,FALSE),"Done")</f>
        <v/>
      </c>
      <c r="BI67" s="39">
        <f>IF(Table2[[#This Row],[Pattern]]="Pattern",VLOOKUP(Table2[[#This Row],[Product Code]],'Routing data'!$A$2:$W$470,13,FALSE),VLOOKUP(Table2[[#This Row],[Product Code]],'Routing data'!$A$2:$W$470,3,FALSE))</f>
        <v>2</v>
      </c>
      <c r="BJ67" s="39">
        <f>IF(Table2[[#This Row],[Pattern]]="Pattern",VLOOKUP(Table2[[#This Row],[Product Code]],'Routing data'!$A$2:$W$470,14,FALSE),VLOOKUP(Table2[[#This Row],[Product Code]],'Routing data'!$A$2:$W$470,4,FALSE))</f>
        <v>0</v>
      </c>
      <c r="BK67" s="39">
        <f>VLOOKUP(Table2[[#This Row],[Product Code]],'Routing data'!A$4:W$524,16,FALSE)</f>
        <v>5</v>
      </c>
      <c r="BL67" s="42">
        <f>IF(Table2[[#This Row],[Milling Required]]=0,"x",IF(AT67="Pattern",B67-10,B67-4))</f>
        <v>43464</v>
      </c>
      <c r="BM67" s="39"/>
      <c r="BN67" s="42">
        <f t="shared" si="18"/>
        <v>43472</v>
      </c>
      <c r="BO67" s="39">
        <f>IF(Table2[[#This Row],[Milling]]="x","x",Table2[[#This Row],[Total Sections]]*2)</f>
        <v>16</v>
      </c>
      <c r="BP67" s="39">
        <f>IF(Table2[[#This Row],[Punching]]="x","x",Table2[Total Sections]*2)</f>
        <v>16</v>
      </c>
      <c r="BQ67" s="39">
        <f>IF(Table2[[#This Row],[Pattern]]="Pattern",Table2[Total Sections]*3,Table2[Total Sections]*1.5)</f>
        <v>24</v>
      </c>
      <c r="BR67" s="42"/>
      <c r="BS67" s="39"/>
      <c r="BT67" s="39"/>
      <c r="BU67" s="39"/>
      <c r="BV67" s="39" t="str">
        <f>_xlfn.IFNA(VLOOKUP(Table2[[#This Row],[Job-no]],Table4[],16,FALSE),"Ready")</f>
        <v>Ready</v>
      </c>
      <c r="BW67" s="39" t="str">
        <f>_xlfn.IFNA(VLOOKUP(Table2[[#This Row],[Job-no]],Table4[],21,FALSE),"Ready")</f>
        <v/>
      </c>
      <c r="BX67" s="39" t="b">
        <f>_xlfn.IFNA(VLOOKUP(Table2[[#This Row],[Job-no]],Table4[],10,FALSE),TRUE)</f>
        <v>0</v>
      </c>
      <c r="BY67" s="39" t="str">
        <f>_xlfn.IFNA(VLOOKUP(Table2[[#This Row],[Job-no]],Table4[],22,FALSE),"Ready")</f>
        <v>ToDo</v>
      </c>
      <c r="BZ67" s="120">
        <f t="shared" si="19"/>
        <v>43474</v>
      </c>
      <c r="CA67" s="120" t="str">
        <f ca="1">IF(OR(Table2[[#This Row],[Saw Date]]=TODAY(),Table2[[#This Row],[Saw Date]]=TODAY()+1), Table2[[#This Row],[Saw Date]],IF(Table2[[#This Row],[Extrusion cut double saw]],"Done",""))</f>
        <v>Done</v>
      </c>
      <c r="CB67" s="120" t="str">
        <f ca="1">IF(OR(Table2[[#This Row],[Lens Date]]=TODAY(),Table2[[#This Row],[Lens Date]]=TODAY()+1), Table2[[#This Row],[Lens Date]],IF(Table2[[#This Row],[MSLens]]="Done","Done",""))</f>
        <v/>
      </c>
      <c r="CC67" s="120" t="str">
        <f ca="1">IF(OR(Table2[[#This Row],[Milling Date]]=TODAY(),Table2[[#This Row],[Milling Date]]=TODAY()+1), Table2[[#This Row],[Milling Date]],IF(Table2[[#This Row],[CNC Holes]]="Ready","Done",""))</f>
        <v/>
      </c>
      <c r="CD67" s="120" t="str">
        <f ca="1">IF(OR(Table2[[#This Row],[Welding Date]]=TODAY(),Table2[[#This Row],[Welding Date]]=TODAY()+1), Table2[[#This Row],[Welding Date]],IF(Table2[[#This Row],[Welding Corners]]="Ready","Done",""))</f>
        <v/>
      </c>
      <c r="CE67" s="120" t="str">
        <f ca="1">IF(OR(Table2[[#This Row],[Puching Date]]=TODAY(),Table2[[#This Row],[Puching Date]]=TODAY()+1), Table2[[#This Row],[Puching Date]],IF(Table2[[#This Row],[Punch Holes]]="Ready","Done",""))</f>
        <v/>
      </c>
      <c r="CF67" s="120" t="str">
        <f ca="1">IF(OR(Table2[[#This Row],[Housing Date2]]=TODAY(),Table2[[#This Row],[Housing Date2]]=TODAY()+1),Table2[[#This Row],[Housing Date2]],IF(Table2[[#This Row],[Body Assembly]],"Done",""))</f>
        <v/>
      </c>
      <c r="CG67" s="120" t="str">
        <f>_xlfn.IFNA(VLOOKUP(Table2[[#This Row],[Job-no]],Table4[],7,FALSE),"Done")</f>
        <v>Machine Shop Started</v>
      </c>
    </row>
    <row r="68" spans="1:85" x14ac:dyDescent="0.25">
      <c r="A68" s="39" t="str">
        <f>_xlfn.CONCAT(Table2[[#This Row],[Order]],"-",Table2[[#This Row],[Line]])</f>
        <v>70963-1</v>
      </c>
      <c r="B68" s="1">
        <v>43469</v>
      </c>
      <c r="C68" s="10">
        <v>70963</v>
      </c>
      <c r="D68" s="7" t="s">
        <v>874</v>
      </c>
      <c r="E68" s="10">
        <v>1</v>
      </c>
      <c r="F68" s="10">
        <v>1</v>
      </c>
      <c r="G68" s="7" t="s">
        <v>165</v>
      </c>
      <c r="H68" s="10">
        <v>1</v>
      </c>
      <c r="I68" s="43" t="b">
        <v>1</v>
      </c>
      <c r="J68" s="43" t="b">
        <v>0</v>
      </c>
      <c r="K68" t="s">
        <v>135</v>
      </c>
      <c r="L68" s="43" t="b">
        <v>0</v>
      </c>
      <c r="M68" s="43" t="b">
        <v>0</v>
      </c>
      <c r="N68" s="43" t="b">
        <v>1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t="s">
        <v>114</v>
      </c>
      <c r="V68" t="s">
        <v>138</v>
      </c>
      <c r="W68" s="6">
        <v>43427</v>
      </c>
      <c r="X68" s="7" t="s">
        <v>151</v>
      </c>
      <c r="Y68" s="7"/>
      <c r="Z68" s="7" t="s">
        <v>1283</v>
      </c>
      <c r="AA68" s="7" t="s">
        <v>114</v>
      </c>
      <c r="AB68" s="7" t="s">
        <v>169</v>
      </c>
      <c r="AC68" s="10">
        <v>4</v>
      </c>
      <c r="AD68" s="3" t="s">
        <v>5967</v>
      </c>
      <c r="AE68" s="4" t="s">
        <v>5968</v>
      </c>
      <c r="AF68" s="7"/>
      <c r="AG68" s="7" t="s">
        <v>114</v>
      </c>
      <c r="AH68" s="10">
        <v>3</v>
      </c>
      <c r="AI68" s="3" t="s">
        <v>74</v>
      </c>
      <c r="AJ68" t="s">
        <v>114</v>
      </c>
      <c r="AK68" t="s">
        <v>114</v>
      </c>
      <c r="AL68" s="43" t="b">
        <v>0</v>
      </c>
      <c r="AM68" s="3"/>
      <c r="AN68" s="3"/>
      <c r="AO68" s="43" t="b">
        <v>0</v>
      </c>
      <c r="AP68" s="3" t="b">
        <v>0</v>
      </c>
      <c r="AQ68" s="3">
        <f>VLOOKUP(Table2[[#This Row],[Job-no]],Table3[],26,FALSE)</f>
        <v>500</v>
      </c>
      <c r="AR68" t="str">
        <f t="shared" si="15"/>
        <v>NPI</v>
      </c>
      <c r="AS68" t="str">
        <f>VLOOKUP(AR68,Table1[],4,0)</f>
        <v>NPI</v>
      </c>
      <c r="AT68">
        <f>IF(BD68&gt;0,"Pattern",VLOOKUP(AR68,Table1[],5,0))</f>
        <v>0</v>
      </c>
      <c r="AU68" s="34">
        <f>IF(AT68="Pattern",WORKDAY(Table2[[#This Row],[Scheduled Ship Date]],-10),WORKDAY(Table2[[#This Row],[Scheduled Ship Date]],-4))</f>
        <v>43465</v>
      </c>
      <c r="AV68" s="39">
        <f>IF(Table2[[#This Row],[Extrusion cut double saw]]=TRUE,IF(O68="ToDo",IF(AT68="Pattern",Table2[[#This Row],[Total Sections]]*0.4,Table2[[#This Row],[Total Sections]]*0.12),0),IF(AT68="Pattern",Table2[[#This Row],[Total Sections]]*4,Table2[[#This Row],[Total Sections]]*1.2))</f>
        <v>0</v>
      </c>
      <c r="AW68" s="42"/>
      <c r="AX68" s="42">
        <f>IF(AT68="Pattern",Table2[[#This Row],[Scheduled Ship Date]]-2,Table2[[#This Row],[Scheduled Ship Date]]-3)</f>
        <v>43466</v>
      </c>
      <c r="AY68" s="39">
        <f>IF(Table2[[#This Row],[Pattern]]="Pattern",Table2[[#This Row],[Total Sections]]*4.82,Table2[[#This Row],[Total Sections]]*0.5)</f>
        <v>1.5</v>
      </c>
      <c r="AZ68" s="42"/>
      <c r="BA68" s="39">
        <f>((Table2[Total Sections]/Table2[Open Qty])-1)*Table2[Open Qty]*12.96</f>
        <v>25.92</v>
      </c>
      <c r="BB68" s="39"/>
      <c r="BC68" s="39" t="str">
        <f t="shared" si="16"/>
        <v>NPI-N17020-ZERLEDPAT-OPR-86-650-90-30-MSO-8'-W-UNV-DP-1-DS-C(OPEN ENDCAPS , SQUARE LENS)</v>
      </c>
      <c r="BD68" s="39">
        <f t="shared" si="17"/>
        <v>0</v>
      </c>
      <c r="BE68" s="39" t="b">
        <f>_xlfn.IFNA(VLOOKUP(Table2[[#This Row],[Job-no]],Table4[],9,FALSE),TRUE)</f>
        <v>1</v>
      </c>
      <c r="BF68" s="39"/>
      <c r="BG68" s="39" t="b">
        <f>_xlfn.IFNA(VLOOKUP(Table2[[#This Row],[Job-no]],Table4[],14,FALSE),TRUE)</f>
        <v>1</v>
      </c>
      <c r="BH68" s="39" t="str">
        <f>_xlfn.IFNA(VLOOKUP(Table2[[#This Row],[Job-no]],Table4[],11,FALSE),"Done")</f>
        <v>Done</v>
      </c>
      <c r="BI68" s="39">
        <f>IF(Table2[[#This Row],[Pattern]]="Pattern",VLOOKUP(Table2[[#This Row],[Product Code]],'Routing data'!$A$2:$W$470,13,FALSE),VLOOKUP(Table2[[#This Row],[Product Code]],'Routing data'!$A$2:$W$470,3,FALSE))</f>
        <v>2</v>
      </c>
      <c r="BJ68" s="39">
        <f>IF(Table2[[#This Row],[Pattern]]="Pattern",VLOOKUP(Table2[[#This Row],[Product Code]],'Routing data'!$A$2:$W$470,14,FALSE),VLOOKUP(Table2[[#This Row],[Product Code]],'Routing data'!$A$2:$W$470,4,FALSE))</f>
        <v>3</v>
      </c>
      <c r="BK68" s="39">
        <f>VLOOKUP(Table2[[#This Row],[Product Code]],'Routing data'!A$4:W$524,16,FALSE)</f>
        <v>0</v>
      </c>
      <c r="BL68" s="42">
        <f>IF(Table2[[#This Row],[Milling Required]]=0,"x",IF(AT68="Pattern",B68-10,B68-4))</f>
        <v>43465</v>
      </c>
      <c r="BM68" s="39"/>
      <c r="BN68" s="42">
        <f t="shared" si="18"/>
        <v>43466</v>
      </c>
      <c r="BO68" s="39">
        <f>IF(Table2[[#This Row],[Milling]]="x","x",Table2[[#This Row],[Total Sections]]*2)</f>
        <v>6</v>
      </c>
      <c r="BP68" s="39">
        <f>IF(Table2[[#This Row],[Punching]]="x","x",Table2[Total Sections]*2)</f>
        <v>6</v>
      </c>
      <c r="BQ68" s="39">
        <f>IF(Table2[[#This Row],[Pattern]]="Pattern",Table2[Total Sections]*3,Table2[Total Sections]*1.5)</f>
        <v>4.5</v>
      </c>
      <c r="BR68" s="42">
        <f t="shared" ref="BR68:BR70" ca="1" si="20">TODAY()+2</f>
        <v>43469</v>
      </c>
      <c r="BS68" s="39"/>
      <c r="BT68" s="42">
        <f t="shared" ref="BT68:BT90" ca="1" si="21">TODAY()</f>
        <v>43467</v>
      </c>
      <c r="BU68" s="39"/>
      <c r="BV68" s="39" t="str">
        <f>_xlfn.IFNA(VLOOKUP(Table2[[#This Row],[Job-no]],Table4[],16,FALSE),"Ready")</f>
        <v/>
      </c>
      <c r="BW68" s="39" t="str">
        <f>_xlfn.IFNA(VLOOKUP(Table2[[#This Row],[Job-no]],Table4[],21,FALSE),"Ready")</f>
        <v/>
      </c>
      <c r="BX68" s="39" t="b">
        <f>_xlfn.IFNA(VLOOKUP(Table2[[#This Row],[Job-no]],Table4[],10,FALSE),TRUE)</f>
        <v>0</v>
      </c>
      <c r="BY68" s="39" t="str">
        <f>_xlfn.IFNA(VLOOKUP(Table2[[#This Row],[Job-no]],Table4[],22,FALSE),"Ready")</f>
        <v>Ready</v>
      </c>
      <c r="BZ68" s="120">
        <f t="shared" si="19"/>
        <v>43469</v>
      </c>
      <c r="CA68" s="120" t="str">
        <f ca="1">IF(OR(Table2[[#This Row],[Saw Date]]=TODAY(),Table2[[#This Row],[Saw Date]]=TODAY()+1), Table2[[#This Row],[Saw Date]],IF(Table2[[#This Row],[Extrusion cut double saw]],"Done",""))</f>
        <v>Done</v>
      </c>
      <c r="CB68" s="120" t="str">
        <f ca="1">IF(OR(Table2[[#This Row],[Lens Date]]=TODAY(),Table2[[#This Row],[Lens Date]]=TODAY()+1), Table2[[#This Row],[Lens Date]],IF(Table2[[#This Row],[MSLens]]="Done","Done",""))</f>
        <v>Done</v>
      </c>
      <c r="CC68" s="120" t="str">
        <f ca="1">IF(OR(Table2[[#This Row],[Milling Date]]=TODAY(),Table2[[#This Row],[Milling Date]]=TODAY()+1), Table2[[#This Row],[Milling Date]],IF(Table2[[#This Row],[CNC Holes]]="Ready","Done",""))</f>
        <v/>
      </c>
      <c r="CD68" s="120" t="str">
        <f ca="1">IF(OR(Table2[[#This Row],[Welding Date]]=TODAY(),Table2[[#This Row],[Welding Date]]=TODAY()+1), Table2[[#This Row],[Welding Date]],IF(Table2[[#This Row],[Welding Corners]]="Ready","Done",""))</f>
        <v>Done</v>
      </c>
      <c r="CE68" s="120" t="str">
        <f ca="1">IF(OR(Table2[[#This Row],[Puching Date]]=TODAY(),Table2[[#This Row],[Puching Date]]=TODAY()+1), Table2[[#This Row],[Puching Date]],IF(Table2[[#This Row],[Punch Holes]]="Ready","Done",""))</f>
        <v/>
      </c>
      <c r="CF68" s="120">
        <f ca="1">IF(OR(Table2[[#This Row],[Housing Date2]]=TODAY(),Table2[[#This Row],[Housing Date2]]=TODAY()+1),Table2[[#This Row],[Housing Date2]],IF(Table2[[#This Row],[Body Assembly]],"Done",""))</f>
        <v>43467</v>
      </c>
      <c r="CG68" s="120" t="str">
        <f>_xlfn.IFNA(VLOOKUP(Table2[[#This Row],[Job-no]],Table4[],7,FALSE),"Done")</f>
        <v>Machine Shop Started</v>
      </c>
    </row>
    <row r="69" spans="1:85" x14ac:dyDescent="0.25">
      <c r="A69" t="str">
        <f>_xlfn.CONCAT(Table2[[#This Row],[Order]],"-",Table2[[#This Row],[Line]])</f>
        <v>70963-2</v>
      </c>
      <c r="B69" s="1">
        <v>43469</v>
      </c>
      <c r="C69" s="10">
        <v>70963</v>
      </c>
      <c r="D69" s="7" t="s">
        <v>875</v>
      </c>
      <c r="E69" s="10">
        <v>2</v>
      </c>
      <c r="F69" s="10">
        <v>1</v>
      </c>
      <c r="G69" s="7" t="s">
        <v>165</v>
      </c>
      <c r="H69" s="10">
        <v>1</v>
      </c>
      <c r="I69" s="43" t="b">
        <v>1</v>
      </c>
      <c r="J69" s="43" t="b">
        <v>0</v>
      </c>
      <c r="K69" t="s">
        <v>135</v>
      </c>
      <c r="L69" s="43" t="b">
        <v>0</v>
      </c>
      <c r="M69" s="43" t="b">
        <v>0</v>
      </c>
      <c r="N69" s="43" t="b">
        <v>1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t="s">
        <v>114</v>
      </c>
      <c r="V69" t="s">
        <v>138</v>
      </c>
      <c r="W69" s="6">
        <v>43427</v>
      </c>
      <c r="X69" s="7" t="s">
        <v>151</v>
      </c>
      <c r="Y69" s="7"/>
      <c r="Z69" s="7" t="s">
        <v>1286</v>
      </c>
      <c r="AA69" s="7" t="s">
        <v>114</v>
      </c>
      <c r="AB69" s="7" t="s">
        <v>169</v>
      </c>
      <c r="AC69" s="10">
        <v>4</v>
      </c>
      <c r="AD69" s="3" t="s">
        <v>5967</v>
      </c>
      <c r="AE69" s="4" t="s">
        <v>5968</v>
      </c>
      <c r="AF69" s="7"/>
      <c r="AG69" s="7" t="s">
        <v>114</v>
      </c>
      <c r="AH69" s="10">
        <v>3</v>
      </c>
      <c r="AI69" s="3" t="s">
        <v>74</v>
      </c>
      <c r="AJ69" t="s">
        <v>114</v>
      </c>
      <c r="AK69" t="s">
        <v>114</v>
      </c>
      <c r="AL69" s="43" t="b">
        <v>0</v>
      </c>
      <c r="AM69" s="3"/>
      <c r="AN69" s="3"/>
      <c r="AO69" s="43" t="b">
        <v>0</v>
      </c>
      <c r="AP69" s="3" t="b">
        <v>0</v>
      </c>
      <c r="AQ69" s="3">
        <f>VLOOKUP(Table2[[#This Row],[Job-no]],Table3[],26,FALSE)</f>
        <v>500</v>
      </c>
      <c r="AR69" t="str">
        <f t="shared" si="15"/>
        <v>NPI</v>
      </c>
      <c r="AS69" t="str">
        <f>VLOOKUP(AR69,Table1[],4,0)</f>
        <v>NPI</v>
      </c>
      <c r="AT69">
        <f>IF(BD69&gt;0,"Pattern",VLOOKUP(AR69,Table1[],5,0))</f>
        <v>0</v>
      </c>
      <c r="AU69" s="34">
        <f>IF(AT69="Pattern",WORKDAY(Table2[[#This Row],[Scheduled Ship Date]],-10),WORKDAY(Table2[[#This Row],[Scheduled Ship Date]],-4))</f>
        <v>43465</v>
      </c>
      <c r="AV69">
        <f>IF(Table2[[#This Row],[Extrusion cut double saw]]=TRUE,IF(O69="ToDo",IF(AT69="Pattern",Table2[[#This Row],[Total Sections]]*0.4,Table2[[#This Row],[Total Sections]]*0.12),0),IF(AT69="Pattern",Table2[[#This Row],[Total Sections]]*4,Table2[[#This Row],[Total Sections]]*1.2))</f>
        <v>0</v>
      </c>
      <c r="AW69" s="42"/>
      <c r="AX69" s="42">
        <f>IF(AT69="Pattern",Table2[[#This Row],[Scheduled Ship Date]]-2,Table2[[#This Row],[Scheduled Ship Date]]-3)</f>
        <v>43466</v>
      </c>
      <c r="AY69">
        <f>IF(Table2[[#This Row],[Pattern]]="Pattern",Table2[[#This Row],[Total Sections]]*4.82,Table2[[#This Row],[Total Sections]]*0.5)</f>
        <v>1.5</v>
      </c>
      <c r="AZ69" s="42"/>
      <c r="BA69" s="39">
        <f>((Table2[Total Sections]/Table2[Open Qty])-1)*Table2[Open Qty]*12.96</f>
        <v>25.92</v>
      </c>
      <c r="BB69" s="39"/>
      <c r="BC69" s="39" t="str">
        <f t="shared" si="16"/>
        <v>NPI-N17020-ZERLEDPAT-OPR-94-650-90-30-MSO-8'-W-UNV-DP-1-DS-C(OPEN ENDCAPS , TRAPEZOIDE LENS)</v>
      </c>
      <c r="BD69" s="39">
        <f t="shared" si="17"/>
        <v>0</v>
      </c>
      <c r="BE69" s="39" t="b">
        <f>_xlfn.IFNA(VLOOKUP(Table2[[#This Row],[Job-no]],Table4[],9,FALSE),TRUE)</f>
        <v>1</v>
      </c>
      <c r="BF69" t="str">
        <f>VLOOKUP(AR69,Table1[],3,0)</f>
        <v>NPI</v>
      </c>
      <c r="BG69" s="39" t="b">
        <f>_xlfn.IFNA(VLOOKUP(Table2[[#This Row],[Job-no]],Table4[],14,FALSE),TRUE)</f>
        <v>1</v>
      </c>
      <c r="BH69" s="39" t="str">
        <f>_xlfn.IFNA(VLOOKUP(Table2[[#This Row],[Job-no]],Table4[],11,FALSE),"Done")</f>
        <v>Done</v>
      </c>
      <c r="BI69" s="39">
        <f>IF(Table2[[#This Row],[Pattern]]="Pattern",VLOOKUP(Table2[[#This Row],[Product Code]],'Routing data'!$A$2:$W$470,13,FALSE),VLOOKUP(Table2[[#This Row],[Product Code]],'Routing data'!$A$2:$W$470,3,FALSE))</f>
        <v>2</v>
      </c>
      <c r="BJ69" s="39">
        <f>IF(Table2[[#This Row],[Pattern]]="Pattern",VLOOKUP(Table2[[#This Row],[Product Code]],'Routing data'!$A$2:$W$470,14,FALSE),VLOOKUP(Table2[[#This Row],[Product Code]],'Routing data'!$A$2:$W$470,4,FALSE))</f>
        <v>3</v>
      </c>
      <c r="BK69" s="39">
        <f>VLOOKUP(Table2[[#This Row],[Product Code]],'Routing data'!A$4:W$524,16,FALSE)</f>
        <v>0</v>
      </c>
      <c r="BL69" s="42">
        <f>IF(Table2[[#This Row],[Milling Required]]=0,"x",IF(AT69="Pattern",B69-10,B69-4))</f>
        <v>43465</v>
      </c>
      <c r="BM69" s="42">
        <f>IF(Table2[[#This Row],[Punching Required]]=0,"x",IF(AT69="Pattern",B69-8,B69-2))</f>
        <v>43467</v>
      </c>
      <c r="BN69" s="42">
        <f t="shared" si="18"/>
        <v>43466</v>
      </c>
      <c r="BO69" s="39">
        <f>IF(Table2[[#This Row],[Milling]]="x","x",Table2[[#This Row],[Total Sections]]*2)</f>
        <v>6</v>
      </c>
      <c r="BP69" s="39">
        <f>IF(Table2[[#This Row],[Punching]]="x","x",Table2[Total Sections]*2)</f>
        <v>6</v>
      </c>
      <c r="BQ69" s="39">
        <f>IF(Table2[[#This Row],[Pattern]]="Pattern",Table2[Total Sections]*3,Table2[Total Sections]*1.5)</f>
        <v>4.5</v>
      </c>
      <c r="BR69" s="42">
        <f t="shared" ca="1" si="20"/>
        <v>43469</v>
      </c>
      <c r="BS69" s="42">
        <f ca="1">TODAY()</f>
        <v>43467</v>
      </c>
      <c r="BT69" s="42">
        <f t="shared" ca="1" si="21"/>
        <v>43467</v>
      </c>
      <c r="BU69" s="39"/>
      <c r="BV69" s="39" t="str">
        <f>_xlfn.IFNA(VLOOKUP(Table2[[#This Row],[Job-no]],Table4[],16,FALSE),"Ready")</f>
        <v/>
      </c>
      <c r="BW69" s="39" t="str">
        <f>_xlfn.IFNA(VLOOKUP(Table2[[#This Row],[Job-no]],Table4[],21,FALSE),"Ready")</f>
        <v/>
      </c>
      <c r="BX69" s="39" t="b">
        <f>_xlfn.IFNA(VLOOKUP(Table2[[#This Row],[Job-no]],Table4[],10,FALSE),TRUE)</f>
        <v>0</v>
      </c>
      <c r="BY69" s="39" t="str">
        <f>_xlfn.IFNA(VLOOKUP(Table2[[#This Row],[Job-no]],Table4[],22,FALSE),"Ready")</f>
        <v>Ready</v>
      </c>
      <c r="BZ69" s="120">
        <f t="shared" si="19"/>
        <v>43469</v>
      </c>
      <c r="CA69" s="120" t="str">
        <f ca="1">IF(OR(Table2[[#This Row],[Saw Date]]=TODAY(),Table2[[#This Row],[Saw Date]]=TODAY()+1), Table2[[#This Row],[Saw Date]],IF(Table2[[#This Row],[Extrusion cut double saw]],"Done",""))</f>
        <v>Done</v>
      </c>
      <c r="CB69" s="120" t="str">
        <f ca="1">IF(OR(Table2[[#This Row],[Lens Date]]=TODAY(),Table2[[#This Row],[Lens Date]]=TODAY()+1), Table2[[#This Row],[Lens Date]],IF(Table2[[#This Row],[MSLens]]="Done","Done",""))</f>
        <v>Done</v>
      </c>
      <c r="CC69" s="120" t="str">
        <f ca="1">IF(OR(Table2[[#This Row],[Milling Date]]=TODAY(),Table2[[#This Row],[Milling Date]]=TODAY()+1), Table2[[#This Row],[Milling Date]],IF(Table2[[#This Row],[CNC Holes]]="Ready","Done",""))</f>
        <v/>
      </c>
      <c r="CD69" s="120" t="str">
        <f ca="1">IF(OR(Table2[[#This Row],[Welding Date]]=TODAY(),Table2[[#This Row],[Welding Date]]=TODAY()+1), Table2[[#This Row],[Welding Date]],IF(Table2[[#This Row],[Welding Corners]]="Ready","Done",""))</f>
        <v>Done</v>
      </c>
      <c r="CE69" s="120">
        <f ca="1">IF(OR(Table2[[#This Row],[Puching Date]]=TODAY(),Table2[[#This Row],[Puching Date]]=TODAY()+1), Table2[[#This Row],[Puching Date]],IF(Table2[[#This Row],[Punch Holes]]="Ready","Done",""))</f>
        <v>43467</v>
      </c>
      <c r="CF69" s="120">
        <f ca="1">IF(OR(Table2[[#This Row],[Housing Date2]]=TODAY(),Table2[[#This Row],[Housing Date2]]=TODAY()+1),Table2[[#This Row],[Housing Date2]],IF(Table2[[#This Row],[Body Assembly]],"Done",""))</f>
        <v>43467</v>
      </c>
      <c r="CG69" s="120" t="str">
        <f>_xlfn.IFNA(VLOOKUP(Table2[[#This Row],[Job-no]],Table4[],7,FALSE),"Done")</f>
        <v>Machine Shop Started</v>
      </c>
    </row>
    <row r="70" spans="1:85" x14ac:dyDescent="0.25">
      <c r="A70" s="39" t="str">
        <f>_xlfn.CONCAT(Table2[[#This Row],[Order]],"-",Table2[[#This Row],[Line]])</f>
        <v>75664-12</v>
      </c>
      <c r="B70" s="1">
        <v>43469</v>
      </c>
      <c r="C70" s="10">
        <v>75664</v>
      </c>
      <c r="D70" s="7" t="s">
        <v>1907</v>
      </c>
      <c r="E70" s="10">
        <v>12</v>
      </c>
      <c r="F70" s="10">
        <v>1</v>
      </c>
      <c r="G70" s="7" t="s">
        <v>165</v>
      </c>
      <c r="H70" s="10">
        <v>1</v>
      </c>
      <c r="I70" s="43" t="b">
        <v>1</v>
      </c>
      <c r="J70" s="43" t="b">
        <v>0</v>
      </c>
      <c r="K70" t="s">
        <v>135</v>
      </c>
      <c r="L70" s="43" t="b">
        <v>0</v>
      </c>
      <c r="M70" s="43" t="b">
        <v>1</v>
      </c>
      <c r="N70" s="43" t="b">
        <v>1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t="s">
        <v>114</v>
      </c>
      <c r="V70" t="s">
        <v>114</v>
      </c>
      <c r="W70" s="5">
        <v>43465</v>
      </c>
      <c r="X70" s="7" t="s">
        <v>151</v>
      </c>
      <c r="Y70" s="7"/>
      <c r="Z70" s="7" t="s">
        <v>2306</v>
      </c>
      <c r="AA70" s="7" t="s">
        <v>125</v>
      </c>
      <c r="AB70" s="7" t="s">
        <v>74</v>
      </c>
      <c r="AC70" s="10">
        <v>7</v>
      </c>
      <c r="AD70" s="3" t="s">
        <v>5967</v>
      </c>
      <c r="AE70" s="4" t="s">
        <v>5968</v>
      </c>
      <c r="AF70" s="7"/>
      <c r="AG70" s="7" t="s">
        <v>114</v>
      </c>
      <c r="AH70" s="10">
        <v>8</v>
      </c>
      <c r="AI70" s="3" t="s">
        <v>74</v>
      </c>
      <c r="AJ70" t="s">
        <v>114</v>
      </c>
      <c r="AK70" t="s">
        <v>114</v>
      </c>
      <c r="AL70" s="43" t="b">
        <v>0</v>
      </c>
      <c r="AM70" s="3"/>
      <c r="AN70" s="3"/>
      <c r="AO70" s="43" t="b">
        <v>0</v>
      </c>
      <c r="AP70" s="3" t="b">
        <v>1</v>
      </c>
      <c r="AQ70" s="129">
        <f>VLOOKUP(Table2[[#This Row],[Job-no]],Table3[],26,FALSE)</f>
        <v>3710</v>
      </c>
      <c r="AR70" t="str">
        <f t="shared" si="15"/>
        <v>STSFF</v>
      </c>
      <c r="AS70" t="str">
        <f>VLOOKUP(AR70,Table1[],4,0)</f>
        <v>surface</v>
      </c>
      <c r="AT70">
        <f>IF(BD70&gt;0,"Pattern",VLOOKUP(AR70,Table1[],5,0))</f>
        <v>0</v>
      </c>
      <c r="AU70" s="34">
        <f>IF(AT70="Pattern",WORKDAY(Table2[[#This Row],[Scheduled Ship Date]],-10),WORKDAY(Table2[[#This Row],[Scheduled Ship Date]],-4))</f>
        <v>43465</v>
      </c>
      <c r="AV70" s="39">
        <f>IF(Table2[[#This Row],[Extrusion cut double saw]]=TRUE,IF(O70="ToDo",IF(AT70="Pattern",Table2[[#This Row],[Total Sections]]*0.4,Table2[[#This Row],[Total Sections]]*0.12),0),IF(AT70="Pattern",Table2[[#This Row],[Total Sections]]*4,Table2[[#This Row],[Total Sections]]*1.2))</f>
        <v>0</v>
      </c>
      <c r="AW70" s="42"/>
      <c r="AX70" s="42">
        <f>IF(AT70="Pattern",Table2[[#This Row],[Scheduled Ship Date]]-2,Table2[[#This Row],[Scheduled Ship Date]]-3)</f>
        <v>43466</v>
      </c>
      <c r="AY70" s="39">
        <f>IF(Table2[[#This Row],[Pattern]]="Pattern",Table2[[#This Row],[Total Sections]]*4.82,Table2[[#This Row],[Total Sections]]*0.5)</f>
        <v>4</v>
      </c>
      <c r="AZ70" s="42"/>
      <c r="BA70" s="39">
        <f>((Table2[Total Sections]/Table2[Open Qty])-1)*Table2[Open Qty]*12.96</f>
        <v>90.72</v>
      </c>
      <c r="BB70" s="39"/>
      <c r="BC70" s="39" t="str">
        <f t="shared" si="16"/>
        <v>STSFF-SO(52-400)-90-27-AL(1)-BLK-UNV-MD-1-S</v>
      </c>
      <c r="BD70" s="39">
        <f t="shared" si="17"/>
        <v>0</v>
      </c>
      <c r="BE70" s="39" t="b">
        <f>_xlfn.IFNA(VLOOKUP(Table2[[#This Row],[Job-no]],Table4[],9,FALSE),TRUE)</f>
        <v>1</v>
      </c>
      <c r="BF70" s="39"/>
      <c r="BG70" s="39" t="b">
        <f>_xlfn.IFNA(VLOOKUP(Table2[[#This Row],[Job-no]],Table4[],14,FALSE),TRUE)</f>
        <v>1</v>
      </c>
      <c r="BH70" s="39" t="str">
        <f>_xlfn.IFNA(VLOOKUP(Table2[[#This Row],[Job-no]],Table4[],11,FALSE),"Done")</f>
        <v>Done</v>
      </c>
      <c r="BI70" s="39">
        <f>IF(Table2[[#This Row],[Pattern]]="Pattern",VLOOKUP(Table2[[#This Row],[Product Code]],'Routing data'!$A$2:$W$470,13,FALSE),VLOOKUP(Table2[[#This Row],[Product Code]],'Routing data'!$A$2:$W$470,3,FALSE))</f>
        <v>2</v>
      </c>
      <c r="BJ70" s="39">
        <f>IF(Table2[[#This Row],[Pattern]]="Pattern",VLOOKUP(Table2[[#This Row],[Product Code]],'Routing data'!$A$2:$W$470,14,FALSE),VLOOKUP(Table2[[#This Row],[Product Code]],'Routing data'!$A$2:$W$470,4,FALSE))</f>
        <v>0</v>
      </c>
      <c r="BK70" s="39">
        <f>VLOOKUP(Table2[[#This Row],[Product Code]],'Routing data'!A$4:W$524,16,FALSE)</f>
        <v>0</v>
      </c>
      <c r="BL70" s="42">
        <f>IF(Table2[[#This Row],[Milling Required]]=0,"x",IF(AT70="Pattern",B70-10,B70-4))</f>
        <v>43465</v>
      </c>
      <c r="BM70" s="39"/>
      <c r="BN70" s="42">
        <f t="shared" si="18"/>
        <v>43466</v>
      </c>
      <c r="BO70" s="39">
        <f>IF(Table2[[#This Row],[Milling]]="x","x",Table2[[#This Row],[Total Sections]]*2)</f>
        <v>16</v>
      </c>
      <c r="BP70" s="39">
        <f>IF(Table2[[#This Row],[Punching]]="x","x",Table2[Total Sections]*2)</f>
        <v>16</v>
      </c>
      <c r="BQ70" s="39">
        <f>IF(Table2[[#This Row],[Pattern]]="Pattern",Table2[Total Sections]*3,Table2[Total Sections]*1.5)</f>
        <v>12</v>
      </c>
      <c r="BR70" s="42">
        <f t="shared" ca="1" si="20"/>
        <v>43469</v>
      </c>
      <c r="BS70" s="39"/>
      <c r="BT70" s="42">
        <f t="shared" ca="1" si="21"/>
        <v>43467</v>
      </c>
      <c r="BU70" s="39"/>
      <c r="BV70" s="39" t="str">
        <f>_xlfn.IFNA(VLOOKUP(Table2[[#This Row],[Job-no]],Table4[],16,FALSE),"Ready")</f>
        <v/>
      </c>
      <c r="BW70" s="39" t="str">
        <f>_xlfn.IFNA(VLOOKUP(Table2[[#This Row],[Job-no]],Table4[],21,FALSE),"Ready")</f>
        <v/>
      </c>
      <c r="BX70" s="39" t="b">
        <f>_xlfn.IFNA(VLOOKUP(Table2[[#This Row],[Job-no]],Table4[],10,FALSE),TRUE)</f>
        <v>0</v>
      </c>
      <c r="BY70" s="39" t="str">
        <f>_xlfn.IFNA(VLOOKUP(Table2[[#This Row],[Job-no]],Table4[],22,FALSE),"Ready")</f>
        <v/>
      </c>
      <c r="BZ70" s="120">
        <f t="shared" si="19"/>
        <v>43469</v>
      </c>
      <c r="CA70" s="120" t="str">
        <f ca="1">IF(OR(Table2[[#This Row],[Saw Date]]=TODAY(),Table2[[#This Row],[Saw Date]]=TODAY()+1), Table2[[#This Row],[Saw Date]],IF(Table2[[#This Row],[Extrusion cut double saw]],"Done",""))</f>
        <v>Done</v>
      </c>
      <c r="CB70" s="120" t="str">
        <f ca="1">IF(OR(Table2[[#This Row],[Lens Date]]=TODAY(),Table2[[#This Row],[Lens Date]]=TODAY()+1), Table2[[#This Row],[Lens Date]],IF(Table2[[#This Row],[MSLens]]="Done","Done",""))</f>
        <v>Done</v>
      </c>
      <c r="CC70" s="120" t="str">
        <f ca="1">IF(OR(Table2[[#This Row],[Milling Date]]=TODAY(),Table2[[#This Row],[Milling Date]]=TODAY()+1), Table2[[#This Row],[Milling Date]],IF(Table2[[#This Row],[CNC Holes]]="Ready","Done",""))</f>
        <v/>
      </c>
      <c r="CD70" s="120" t="str">
        <f ca="1">IF(OR(Table2[[#This Row],[Welding Date]]=TODAY(),Table2[[#This Row],[Welding Date]]=TODAY()+1), Table2[[#This Row],[Welding Date]],IF(Table2[[#This Row],[Welding Corners]]="Ready","Done",""))</f>
        <v/>
      </c>
      <c r="CE70" s="120" t="str">
        <f ca="1">IF(OR(Table2[[#This Row],[Puching Date]]=TODAY(),Table2[[#This Row],[Puching Date]]=TODAY()+1), Table2[[#This Row],[Puching Date]],IF(Table2[[#This Row],[Punch Holes]]="Ready","Done",""))</f>
        <v/>
      </c>
      <c r="CF70" s="120">
        <f ca="1">IF(OR(Table2[[#This Row],[Housing Date2]]=TODAY(),Table2[[#This Row],[Housing Date2]]=TODAY()+1),Table2[[#This Row],[Housing Date2]],IF(Table2[[#This Row],[Body Assembly]],"Done",""))</f>
        <v>43467</v>
      </c>
      <c r="CG70" s="120" t="str">
        <f>_xlfn.IFNA(VLOOKUP(Table2[[#This Row],[Job-no]],Table4[],7,FALSE),"Done")</f>
        <v>Machine Shop Started</v>
      </c>
    </row>
    <row r="71" spans="1:85" hidden="1" x14ac:dyDescent="0.25">
      <c r="A71" s="39" t="str">
        <f>_xlfn.CONCAT(Table2[[#This Row],[Order]],"-",Table2[[#This Row],[Line]])</f>
        <v>75801-17</v>
      </c>
      <c r="B71" s="1">
        <v>43469</v>
      </c>
      <c r="C71" s="10">
        <v>75801</v>
      </c>
      <c r="D71" s="7" t="s">
        <v>1158</v>
      </c>
      <c r="E71" s="10">
        <v>17</v>
      </c>
      <c r="F71" s="10">
        <v>1</v>
      </c>
      <c r="G71" s="7" t="s">
        <v>165</v>
      </c>
      <c r="H71" s="10">
        <v>27</v>
      </c>
      <c r="I71" s="43" t="b">
        <v>1</v>
      </c>
      <c r="J71" s="43" t="b">
        <v>0</v>
      </c>
      <c r="K71" t="s">
        <v>135</v>
      </c>
      <c r="L71" s="43" t="b">
        <v>0</v>
      </c>
      <c r="M71" s="43" t="b">
        <v>1</v>
      </c>
      <c r="N71" s="43" t="b">
        <v>0</v>
      </c>
      <c r="O71" t="s">
        <v>114</v>
      </c>
      <c r="P71" t="s">
        <v>138</v>
      </c>
      <c r="Q71" t="s">
        <v>114</v>
      </c>
      <c r="R71" t="s">
        <v>114</v>
      </c>
      <c r="S71" t="s">
        <v>114</v>
      </c>
      <c r="T71" t="s">
        <v>114</v>
      </c>
      <c r="U71" t="s">
        <v>114</v>
      </c>
      <c r="V71" t="s">
        <v>114</v>
      </c>
      <c r="W71" s="5">
        <v>43465</v>
      </c>
      <c r="X71" s="7" t="s">
        <v>114</v>
      </c>
      <c r="Y71" s="7"/>
      <c r="Z71" s="7" t="s">
        <v>3759</v>
      </c>
      <c r="AA71" s="7" t="s">
        <v>114</v>
      </c>
      <c r="AB71" s="7" t="s">
        <v>74</v>
      </c>
      <c r="AC71" s="10">
        <v>4</v>
      </c>
      <c r="AD71" s="3" t="s">
        <v>1320</v>
      </c>
      <c r="AE71" s="7" t="s">
        <v>1165</v>
      </c>
      <c r="AF71" s="7"/>
      <c r="AG71" s="7" t="s">
        <v>114</v>
      </c>
      <c r="AH71" s="10">
        <v>27</v>
      </c>
      <c r="AI71" s="3" t="s">
        <v>74</v>
      </c>
      <c r="AJ71" t="s">
        <v>114</v>
      </c>
      <c r="AK71" t="s">
        <v>114</v>
      </c>
      <c r="AL71" s="43" t="b">
        <v>0</v>
      </c>
      <c r="AM71" s="3"/>
      <c r="AN71" s="3"/>
      <c r="AO71" s="43" t="b">
        <v>0</v>
      </c>
      <c r="AP71" s="3" t="b">
        <v>0</v>
      </c>
      <c r="AQ71" s="3">
        <f>VLOOKUP(Table2[[#This Row],[Job-no]],Table3[],26,FALSE)</f>
        <v>9450</v>
      </c>
      <c r="AR71" t="str">
        <f t="shared" si="15"/>
        <v>B2SQDLED</v>
      </c>
      <c r="AS71" t="str">
        <f>VLOOKUP(AR71,Table1[],4,0)</f>
        <v>pendant</v>
      </c>
      <c r="AT71">
        <f>IF(BD71&gt;0,"Pattern",VLOOKUP(AR71,Table1[],5,0))</f>
        <v>0</v>
      </c>
      <c r="AU71" s="34">
        <f>IF(AT71="Pattern",WORKDAY(Table2[[#This Row],[Scheduled Ship Date]],-10),WORKDAY(Table2[[#This Row],[Scheduled Ship Date]],-4))</f>
        <v>43465</v>
      </c>
      <c r="AV71" s="39">
        <f>IF(Table2[[#This Row],[Extrusion cut double saw]]=TRUE,IF(O71="ToDo",IF(AT71="Pattern",Table2[[#This Row],[Total Sections]]*0.4,Table2[[#This Row],[Total Sections]]*0.12),0),IF(AT71="Pattern",Table2[[#This Row],[Total Sections]]*4,Table2[[#This Row],[Total Sections]]*1.2))</f>
        <v>32.4</v>
      </c>
      <c r="AW71" s="42">
        <f ca="1">TODAY()+2</f>
        <v>43469</v>
      </c>
      <c r="AX71" s="42">
        <f>IF(AT71="Pattern",Table2[[#This Row],[Scheduled Ship Date]]-2,Table2[[#This Row],[Scheduled Ship Date]]-3)</f>
        <v>43466</v>
      </c>
      <c r="AY71" s="39">
        <f>IF(Table2[[#This Row],[Pattern]]="Pattern",Table2[[#This Row],[Total Sections]]*4.82,Table2[[#This Row],[Total Sections]]*0.5)</f>
        <v>13.5</v>
      </c>
      <c r="AZ71" s="42"/>
      <c r="BA71" s="39">
        <f>((Table2[Total Sections]/Table2[Open Qty])-1)*Table2[Open Qty]*12.96</f>
        <v>0</v>
      </c>
      <c r="BB71" s="39"/>
      <c r="BC71" s="39" t="str">
        <f t="shared" si="16"/>
        <v>B2SQDLED-400-80-30-SO-4'-W-120-DP-1-CA(48")-C(6" BLANKS ON EACH END)</v>
      </c>
      <c r="BD71" s="39">
        <f t="shared" si="17"/>
        <v>0</v>
      </c>
      <c r="BE71" s="39" t="b">
        <f>_xlfn.IFNA(VLOOKUP(Table2[[#This Row],[Job-no]],Table4[],9,FALSE),TRUE)</f>
        <v>1</v>
      </c>
      <c r="BF71" s="39"/>
      <c r="BG71" s="39" t="b">
        <f>_xlfn.IFNA(VLOOKUP(Table2[[#This Row],[Job-no]],Table4[],14,FALSE),TRUE)</f>
        <v>0</v>
      </c>
      <c r="BH71" s="39" t="str">
        <f>_xlfn.IFNA(VLOOKUP(Table2[[#This Row],[Job-no]],Table4[],11,FALSE),"Done")</f>
        <v>Done</v>
      </c>
      <c r="BI71" s="39">
        <f>IF(Table2[[#This Row],[Pattern]]="Pattern",VLOOKUP(Table2[[#This Row],[Product Code]],'Routing data'!$A$2:$W$470,13,FALSE),VLOOKUP(Table2[[#This Row],[Product Code]],'Routing data'!$A$2:$W$470,3,FALSE))</f>
        <v>2</v>
      </c>
      <c r="BJ71" s="39">
        <f>IF(Table2[[#This Row],[Pattern]]="Pattern",VLOOKUP(Table2[[#This Row],[Product Code]],'Routing data'!$A$2:$W$470,14,FALSE),VLOOKUP(Table2[[#This Row],[Product Code]],'Routing data'!$A$2:$W$470,4,FALSE))</f>
        <v>0</v>
      </c>
      <c r="BK71" s="39">
        <f>VLOOKUP(Table2[[#This Row],[Product Code]],'Routing data'!A$4:W$524,16,FALSE)</f>
        <v>0</v>
      </c>
      <c r="BL71" s="42">
        <f>IF(Table2[[#This Row],[Milling Required]]=0,"x",IF(AT71="Pattern",B71-10,B71-4))</f>
        <v>43465</v>
      </c>
      <c r="BM71" s="39"/>
      <c r="BN71" s="42">
        <f t="shared" si="18"/>
        <v>43466</v>
      </c>
      <c r="BO71" s="39">
        <f>IF(Table2[[#This Row],[Milling]]="x","x",Table2[[#This Row],[Total Sections]]*2)</f>
        <v>54</v>
      </c>
      <c r="BP71" s="39">
        <f>IF(Table2[[#This Row],[Punching]]="x","x",Table2[Total Sections]*2)</f>
        <v>54</v>
      </c>
      <c r="BQ71" s="39">
        <f>IF(Table2[[#This Row],[Pattern]]="Pattern",Table2[Total Sections]*3,Table2[Total Sections]*1.5)</f>
        <v>40.5</v>
      </c>
      <c r="BR71" s="42"/>
      <c r="BS71" s="39"/>
      <c r="BT71" s="42">
        <f t="shared" ca="1" si="21"/>
        <v>43467</v>
      </c>
      <c r="BU71" s="39"/>
      <c r="BV71" s="39" t="str">
        <f>_xlfn.IFNA(VLOOKUP(Table2[[#This Row],[Job-no]],Table4[],16,FALSE),"Ready")</f>
        <v>Ready</v>
      </c>
      <c r="BW71" s="39" t="str">
        <f>_xlfn.IFNA(VLOOKUP(Table2[[#This Row],[Job-no]],Table4[],21,FALSE),"Ready")</f>
        <v/>
      </c>
      <c r="BX71" s="39" t="b">
        <f>_xlfn.IFNA(VLOOKUP(Table2[[#This Row],[Job-no]],Table4[],10,FALSE),TRUE)</f>
        <v>0</v>
      </c>
      <c r="BY71" s="39" t="str">
        <f>_xlfn.IFNA(VLOOKUP(Table2[[#This Row],[Job-no]],Table4[],22,FALSE),"Ready")</f>
        <v/>
      </c>
      <c r="BZ71" s="120">
        <f t="shared" si="19"/>
        <v>43469</v>
      </c>
      <c r="CA71" s="120" t="str">
        <f ca="1">IF(OR(Table2[[#This Row],[Saw Date]]=TODAY(),Table2[[#This Row],[Saw Date]]=TODAY()+1), Table2[[#This Row],[Saw Date]],IF(Table2[[#This Row],[Extrusion cut double saw]],"Done",""))</f>
        <v/>
      </c>
      <c r="CB71" s="120" t="str">
        <f ca="1">IF(OR(Table2[[#This Row],[Lens Date]]=TODAY(),Table2[[#This Row],[Lens Date]]=TODAY()+1), Table2[[#This Row],[Lens Date]],IF(Table2[[#This Row],[MSLens]]="Done","Done",""))</f>
        <v>Done</v>
      </c>
      <c r="CC71" s="120" t="str">
        <f ca="1">IF(OR(Table2[[#This Row],[Milling Date]]=TODAY(),Table2[[#This Row],[Milling Date]]=TODAY()+1), Table2[[#This Row],[Milling Date]],IF(Table2[[#This Row],[CNC Holes]]="Ready","Done",""))</f>
        <v>Done</v>
      </c>
      <c r="CD71" s="120" t="str">
        <f ca="1">IF(OR(Table2[[#This Row],[Welding Date]]=TODAY(),Table2[[#This Row],[Welding Date]]=TODAY()+1), Table2[[#This Row],[Welding Date]],IF(Table2[[#This Row],[Welding Corners]]="Ready","Done",""))</f>
        <v/>
      </c>
      <c r="CE71" s="120" t="str">
        <f ca="1">IF(OR(Table2[[#This Row],[Puching Date]]=TODAY(),Table2[[#This Row],[Puching Date]]=TODAY()+1), Table2[[#This Row],[Puching Date]],IF(Table2[[#This Row],[Punch Holes]]="Ready","Done",""))</f>
        <v/>
      </c>
      <c r="CF71" s="120">
        <f ca="1">IF(OR(Table2[[#This Row],[Housing Date2]]=TODAY(),Table2[[#This Row],[Housing Date2]]=TODAY()+1),Table2[[#This Row],[Housing Date2]],IF(Table2[[#This Row],[Body Assembly]],"Done",""))</f>
        <v>43467</v>
      </c>
      <c r="CG71" s="120" t="str">
        <f>_xlfn.IFNA(VLOOKUP(Table2[[#This Row],[Job-no]],Table4[],7,FALSE),"Done")</f>
        <v>Machine Shop Started</v>
      </c>
    </row>
    <row r="72" spans="1:85" hidden="1" x14ac:dyDescent="0.25">
      <c r="A72" s="39" t="str">
        <f>_xlfn.CONCAT(Table2[[#This Row],[Order]],"-",Table2[[#This Row],[Line]])</f>
        <v>75801-28</v>
      </c>
      <c r="B72" s="1">
        <v>43469</v>
      </c>
      <c r="C72" s="10">
        <v>75801</v>
      </c>
      <c r="D72" s="7" t="s">
        <v>1158</v>
      </c>
      <c r="E72" s="10">
        <v>28</v>
      </c>
      <c r="F72" s="10">
        <v>1</v>
      </c>
      <c r="G72" s="7" t="s">
        <v>165</v>
      </c>
      <c r="H72" s="10">
        <v>25</v>
      </c>
      <c r="I72" s="43" t="b">
        <v>1</v>
      </c>
      <c r="J72" s="43" t="b">
        <v>0</v>
      </c>
      <c r="K72" t="s">
        <v>135</v>
      </c>
      <c r="L72" s="43" t="b">
        <v>0</v>
      </c>
      <c r="M72" s="43" t="b">
        <v>1</v>
      </c>
      <c r="N72" s="43" t="b">
        <v>0</v>
      </c>
      <c r="O72" t="s">
        <v>114</v>
      </c>
      <c r="P72" t="s">
        <v>138</v>
      </c>
      <c r="Q72" t="s">
        <v>114</v>
      </c>
      <c r="R72" t="s">
        <v>114</v>
      </c>
      <c r="S72" t="s">
        <v>114</v>
      </c>
      <c r="T72" t="s">
        <v>114</v>
      </c>
      <c r="U72" t="s">
        <v>114</v>
      </c>
      <c r="V72" t="s">
        <v>114</v>
      </c>
      <c r="W72" s="5">
        <v>43465</v>
      </c>
      <c r="X72" s="7" t="s">
        <v>114</v>
      </c>
      <c r="Y72" s="7"/>
      <c r="Z72" s="7" t="s">
        <v>3759</v>
      </c>
      <c r="AA72" s="7" t="s">
        <v>114</v>
      </c>
      <c r="AB72" s="7" t="s">
        <v>74</v>
      </c>
      <c r="AC72" s="10">
        <v>4</v>
      </c>
      <c r="AD72" s="3" t="s">
        <v>1320</v>
      </c>
      <c r="AE72" s="7" t="s">
        <v>1169</v>
      </c>
      <c r="AF72" s="7"/>
      <c r="AG72" s="7" t="s">
        <v>114</v>
      </c>
      <c r="AH72" s="10">
        <v>25</v>
      </c>
      <c r="AI72" s="3" t="s">
        <v>74</v>
      </c>
      <c r="AJ72" t="s">
        <v>114</v>
      </c>
      <c r="AK72" t="s">
        <v>114</v>
      </c>
      <c r="AL72" s="43" t="b">
        <v>0</v>
      </c>
      <c r="AM72" s="3"/>
      <c r="AN72" s="3"/>
      <c r="AO72" s="43" t="b">
        <v>0</v>
      </c>
      <c r="AP72" s="3" t="b">
        <v>0</v>
      </c>
      <c r="AQ72" s="129">
        <f>VLOOKUP(Table2[[#This Row],[Job-no]],Table3[],26,FALSE)</f>
        <v>8750</v>
      </c>
      <c r="AR72" t="str">
        <f t="shared" si="15"/>
        <v>B2SQDLED</v>
      </c>
      <c r="AS72" t="str">
        <f>VLOOKUP(AR72,Table1[],4,0)</f>
        <v>pendant</v>
      </c>
      <c r="AT72">
        <f>IF(BD72&gt;0,"Pattern",VLOOKUP(AR72,Table1[],5,0))</f>
        <v>0</v>
      </c>
      <c r="AU72" s="34">
        <f>IF(AT72="Pattern",WORKDAY(Table2[[#This Row],[Scheduled Ship Date]],-10),WORKDAY(Table2[[#This Row],[Scheduled Ship Date]],-4))</f>
        <v>43465</v>
      </c>
      <c r="AV72" s="39">
        <f>IF(Table2[[#This Row],[Extrusion cut double saw]]=TRUE,IF(O72="ToDo",IF(AT72="Pattern",Table2[[#This Row],[Total Sections]]*0.4,Table2[[#This Row],[Total Sections]]*0.12),0),IF(AT72="Pattern",Table2[[#This Row],[Total Sections]]*4,Table2[[#This Row],[Total Sections]]*1.2))</f>
        <v>30</v>
      </c>
      <c r="AW72" s="42">
        <f ca="1">TODAY()+2</f>
        <v>43469</v>
      </c>
      <c r="AX72" s="42">
        <f>IF(AT72="Pattern",Table2[[#This Row],[Scheduled Ship Date]]-2,Table2[[#This Row],[Scheduled Ship Date]]-3)</f>
        <v>43466</v>
      </c>
      <c r="AY72" s="39">
        <f>IF(Table2[[#This Row],[Pattern]]="Pattern",Table2[[#This Row],[Total Sections]]*4.82,Table2[[#This Row],[Total Sections]]*0.5)</f>
        <v>12.5</v>
      </c>
      <c r="AZ72" s="42"/>
      <c r="BA72" s="39">
        <f>((Table2[Total Sections]/Table2[Open Qty])-1)*Table2[Open Qty]*12.96</f>
        <v>0</v>
      </c>
      <c r="BB72" s="39"/>
      <c r="BC72" s="39" t="str">
        <f t="shared" si="16"/>
        <v>B2SQDLED-400-80-30-SO-4'-W-120-DP-1-CA(48")-C(6" BLANKS ON EACH END)</v>
      </c>
      <c r="BD72" s="39">
        <f t="shared" si="17"/>
        <v>0</v>
      </c>
      <c r="BE72" s="39" t="b">
        <f>_xlfn.IFNA(VLOOKUP(Table2[[#This Row],[Job-no]],Table4[],9,FALSE),TRUE)</f>
        <v>1</v>
      </c>
      <c r="BF72" s="39"/>
      <c r="BG72" s="39" t="b">
        <f>_xlfn.IFNA(VLOOKUP(Table2[[#This Row],[Job-no]],Table4[],14,FALSE),TRUE)</f>
        <v>0</v>
      </c>
      <c r="BH72" s="39" t="str">
        <f>_xlfn.IFNA(VLOOKUP(Table2[[#This Row],[Job-no]],Table4[],11,FALSE),"Done")</f>
        <v>Done</v>
      </c>
      <c r="BI72" s="39">
        <f>IF(Table2[[#This Row],[Pattern]]="Pattern",VLOOKUP(Table2[[#This Row],[Product Code]],'Routing data'!$A$2:$W$470,13,FALSE),VLOOKUP(Table2[[#This Row],[Product Code]],'Routing data'!$A$2:$W$470,3,FALSE))</f>
        <v>2</v>
      </c>
      <c r="BJ72" s="39">
        <f>IF(Table2[[#This Row],[Pattern]]="Pattern",VLOOKUP(Table2[[#This Row],[Product Code]],'Routing data'!$A$2:$W$470,14,FALSE),VLOOKUP(Table2[[#This Row],[Product Code]],'Routing data'!$A$2:$W$470,4,FALSE))</f>
        <v>0</v>
      </c>
      <c r="BK72" s="39">
        <f>VLOOKUP(Table2[[#This Row],[Product Code]],'Routing data'!A$4:W$524,16,FALSE)</f>
        <v>0</v>
      </c>
      <c r="BL72" s="42">
        <f>IF(Table2[[#This Row],[Milling Required]]=0,"x",IF(AT72="Pattern",B72-10,B72-4))</f>
        <v>43465</v>
      </c>
      <c r="BM72" s="39"/>
      <c r="BN72" s="42">
        <f t="shared" si="18"/>
        <v>43466</v>
      </c>
      <c r="BO72" s="39">
        <f>IF(Table2[[#This Row],[Milling]]="x","x",Table2[[#This Row],[Total Sections]]*2)</f>
        <v>50</v>
      </c>
      <c r="BP72" s="39">
        <f>IF(Table2[[#This Row],[Punching]]="x","x",Table2[Total Sections]*2)</f>
        <v>50</v>
      </c>
      <c r="BQ72" s="39">
        <f>IF(Table2[[#This Row],[Pattern]]="Pattern",Table2[Total Sections]*3,Table2[Total Sections]*1.5)</f>
        <v>37.5</v>
      </c>
      <c r="BR72" s="42"/>
      <c r="BS72" s="39"/>
      <c r="BT72" s="42">
        <f t="shared" ca="1" si="21"/>
        <v>43467</v>
      </c>
      <c r="BU72" s="39"/>
      <c r="BV72" s="39" t="str">
        <f>_xlfn.IFNA(VLOOKUP(Table2[[#This Row],[Job-no]],Table4[],16,FALSE),"Ready")</f>
        <v>Ready</v>
      </c>
      <c r="BW72" s="39" t="str">
        <f>_xlfn.IFNA(VLOOKUP(Table2[[#This Row],[Job-no]],Table4[],21,FALSE),"Ready")</f>
        <v/>
      </c>
      <c r="BX72" s="39" t="b">
        <f>_xlfn.IFNA(VLOOKUP(Table2[[#This Row],[Job-no]],Table4[],10,FALSE),TRUE)</f>
        <v>0</v>
      </c>
      <c r="BY72" s="39" t="str">
        <f>_xlfn.IFNA(VLOOKUP(Table2[[#This Row],[Job-no]],Table4[],22,FALSE),"Ready")</f>
        <v/>
      </c>
      <c r="BZ72" s="120">
        <f t="shared" si="19"/>
        <v>43469</v>
      </c>
      <c r="CA72" s="120" t="str">
        <f ca="1">IF(OR(Table2[[#This Row],[Saw Date]]=TODAY(),Table2[[#This Row],[Saw Date]]=TODAY()+1), Table2[[#This Row],[Saw Date]],IF(Table2[[#This Row],[Extrusion cut double saw]],"Done",""))</f>
        <v/>
      </c>
      <c r="CB72" s="120" t="str">
        <f ca="1">IF(OR(Table2[[#This Row],[Lens Date]]=TODAY(),Table2[[#This Row],[Lens Date]]=TODAY()+1), Table2[[#This Row],[Lens Date]],IF(Table2[[#This Row],[MSLens]]="Done","Done",""))</f>
        <v>Done</v>
      </c>
      <c r="CC72" s="120" t="str">
        <f ca="1">IF(OR(Table2[[#This Row],[Milling Date]]=TODAY(),Table2[[#This Row],[Milling Date]]=TODAY()+1), Table2[[#This Row],[Milling Date]],IF(Table2[[#This Row],[CNC Holes]]="Ready","Done",""))</f>
        <v>Done</v>
      </c>
      <c r="CD72" s="120" t="str">
        <f ca="1">IF(OR(Table2[[#This Row],[Welding Date]]=TODAY(),Table2[[#This Row],[Welding Date]]=TODAY()+1), Table2[[#This Row],[Welding Date]],IF(Table2[[#This Row],[Welding Corners]]="Ready","Done",""))</f>
        <v/>
      </c>
      <c r="CE72" s="120" t="str">
        <f ca="1">IF(OR(Table2[[#This Row],[Puching Date]]=TODAY(),Table2[[#This Row],[Puching Date]]=TODAY()+1), Table2[[#This Row],[Puching Date]],IF(Table2[[#This Row],[Punch Holes]]="Ready","Done",""))</f>
        <v/>
      </c>
      <c r="CF72" s="120">
        <f ca="1">IF(OR(Table2[[#This Row],[Housing Date2]]=TODAY(),Table2[[#This Row],[Housing Date2]]=TODAY()+1),Table2[[#This Row],[Housing Date2]],IF(Table2[[#This Row],[Body Assembly]],"Done",""))</f>
        <v>43467</v>
      </c>
      <c r="CG72" s="120" t="str">
        <f>_xlfn.IFNA(VLOOKUP(Table2[[#This Row],[Job-no]],Table4[],7,FALSE),"Done")</f>
        <v>Machine Shop Started</v>
      </c>
    </row>
    <row r="73" spans="1:85" hidden="1" x14ac:dyDescent="0.25">
      <c r="A73" s="39" t="str">
        <f>_xlfn.CONCAT(Table2[[#This Row],[Order]],"-",Table2[[#This Row],[Line]])</f>
        <v>75801-42</v>
      </c>
      <c r="B73" s="1">
        <v>43469</v>
      </c>
      <c r="C73" s="10">
        <v>75801</v>
      </c>
      <c r="D73" s="7" t="s">
        <v>1158</v>
      </c>
      <c r="E73" s="10">
        <v>42</v>
      </c>
      <c r="F73" s="10">
        <v>1</v>
      </c>
      <c r="G73" s="7" t="s">
        <v>165</v>
      </c>
      <c r="H73" s="10">
        <v>29</v>
      </c>
      <c r="I73" s="43" t="b">
        <v>1</v>
      </c>
      <c r="J73" s="43" t="b">
        <v>0</v>
      </c>
      <c r="K73" t="s">
        <v>135</v>
      </c>
      <c r="L73" s="43" t="b">
        <v>0</v>
      </c>
      <c r="M73" s="43" t="b">
        <v>1</v>
      </c>
      <c r="N73" s="43" t="b">
        <v>0</v>
      </c>
      <c r="O73" t="s">
        <v>114</v>
      </c>
      <c r="P73" t="s">
        <v>138</v>
      </c>
      <c r="Q73" t="s">
        <v>114</v>
      </c>
      <c r="R73" t="s">
        <v>114</v>
      </c>
      <c r="S73" t="s">
        <v>114</v>
      </c>
      <c r="T73" t="s">
        <v>114</v>
      </c>
      <c r="U73" t="s">
        <v>114</v>
      </c>
      <c r="V73" t="s">
        <v>114</v>
      </c>
      <c r="W73" s="5">
        <v>43465</v>
      </c>
      <c r="X73" s="7" t="s">
        <v>114</v>
      </c>
      <c r="Y73" s="7"/>
      <c r="Z73" s="7" t="s">
        <v>3759</v>
      </c>
      <c r="AA73" s="7" t="s">
        <v>114</v>
      </c>
      <c r="AB73" s="7" t="s">
        <v>74</v>
      </c>
      <c r="AC73" s="10">
        <v>4</v>
      </c>
      <c r="AD73" s="3" t="s">
        <v>1320</v>
      </c>
      <c r="AE73" s="7" t="s">
        <v>1177</v>
      </c>
      <c r="AF73" s="7"/>
      <c r="AG73" s="7" t="s">
        <v>114</v>
      </c>
      <c r="AH73" s="10">
        <v>29</v>
      </c>
      <c r="AI73" s="3" t="s">
        <v>74</v>
      </c>
      <c r="AJ73" t="s">
        <v>114</v>
      </c>
      <c r="AK73" t="s">
        <v>114</v>
      </c>
      <c r="AL73" s="43" t="b">
        <v>0</v>
      </c>
      <c r="AM73" s="3"/>
      <c r="AN73" s="3"/>
      <c r="AO73" s="43" t="b">
        <v>0</v>
      </c>
      <c r="AP73" s="3" t="b">
        <v>0</v>
      </c>
      <c r="AQ73" s="129">
        <f>VLOOKUP(Table2[[#This Row],[Job-no]],Table3[],26,FALSE)</f>
        <v>10150</v>
      </c>
      <c r="AR73" t="str">
        <f t="shared" si="15"/>
        <v>B2SQDLED</v>
      </c>
      <c r="AS73" t="str">
        <f>VLOOKUP(AR73,Table1[],4,0)</f>
        <v>pendant</v>
      </c>
      <c r="AT73">
        <f>IF(BD73&gt;0,"Pattern",VLOOKUP(AR73,Table1[],5,0))</f>
        <v>0</v>
      </c>
      <c r="AU73" s="34">
        <f>IF(AT73="Pattern",WORKDAY(Table2[[#This Row],[Scheduled Ship Date]],-10),WORKDAY(Table2[[#This Row],[Scheduled Ship Date]],-4))</f>
        <v>43465</v>
      </c>
      <c r="AV73" s="39">
        <f>IF(Table2[[#This Row],[Extrusion cut double saw]]=TRUE,IF(O73="ToDo",IF(AT73="Pattern",Table2[[#This Row],[Total Sections]]*0.4,Table2[[#This Row],[Total Sections]]*0.12),0),IF(AT73="Pattern",Table2[[#This Row],[Total Sections]]*4,Table2[[#This Row],[Total Sections]]*1.2))</f>
        <v>34.799999999999997</v>
      </c>
      <c r="AW73" s="42"/>
      <c r="AX73" s="42">
        <f>IF(AT73="Pattern",Table2[[#This Row],[Scheduled Ship Date]]-2,Table2[[#This Row],[Scheduled Ship Date]]-3)</f>
        <v>43466</v>
      </c>
      <c r="AY73" s="39">
        <f>IF(Table2[[#This Row],[Pattern]]="Pattern",Table2[[#This Row],[Total Sections]]*4.82,Table2[[#This Row],[Total Sections]]*0.5)</f>
        <v>14.5</v>
      </c>
      <c r="AZ73" s="42"/>
      <c r="BA73" s="39">
        <f>((Table2[Total Sections]/Table2[Open Qty])-1)*Table2[Open Qty]*12.96</f>
        <v>0</v>
      </c>
      <c r="BB73" s="39"/>
      <c r="BC73" s="39" t="str">
        <f t="shared" si="16"/>
        <v>B2SQDLED-400-80-30-SO-4'-W-120-DP-1-CA(48")-C(6" BLANKS ON EACH END)</v>
      </c>
      <c r="BD73" s="39">
        <f t="shared" si="17"/>
        <v>0</v>
      </c>
      <c r="BE73" s="39" t="b">
        <f>_xlfn.IFNA(VLOOKUP(Table2[[#This Row],[Job-no]],Table4[],9,FALSE),TRUE)</f>
        <v>1</v>
      </c>
      <c r="BF73" s="39"/>
      <c r="BG73" s="39" t="b">
        <f>_xlfn.IFNA(VLOOKUP(Table2[[#This Row],[Job-no]],Table4[],14,FALSE),TRUE)</f>
        <v>1</v>
      </c>
      <c r="BH73" s="39" t="str">
        <f>_xlfn.IFNA(VLOOKUP(Table2[[#This Row],[Job-no]],Table4[],11,FALSE),"Done")</f>
        <v>Done</v>
      </c>
      <c r="BI73" s="39">
        <f>IF(Table2[[#This Row],[Pattern]]="Pattern",VLOOKUP(Table2[[#This Row],[Product Code]],'Routing data'!$A$2:$W$470,13,FALSE),VLOOKUP(Table2[[#This Row],[Product Code]],'Routing data'!$A$2:$W$470,3,FALSE))</f>
        <v>2</v>
      </c>
      <c r="BJ73" s="39">
        <f>IF(Table2[[#This Row],[Pattern]]="Pattern",VLOOKUP(Table2[[#This Row],[Product Code]],'Routing data'!$A$2:$W$470,14,FALSE),VLOOKUP(Table2[[#This Row],[Product Code]],'Routing data'!$A$2:$W$470,4,FALSE))</f>
        <v>0</v>
      </c>
      <c r="BK73" s="39">
        <f>VLOOKUP(Table2[[#This Row],[Product Code]],'Routing data'!A$4:W$524,16,FALSE)</f>
        <v>0</v>
      </c>
      <c r="BL73" s="42">
        <f>IF(Table2[[#This Row],[Milling Required]]=0,"x",IF(AT73="Pattern",B73-10,B73-4))</f>
        <v>43465</v>
      </c>
      <c r="BM73" s="39"/>
      <c r="BN73" s="42">
        <f t="shared" si="18"/>
        <v>43466</v>
      </c>
      <c r="BO73" s="39">
        <f>IF(Table2[[#This Row],[Milling]]="x","x",Table2[[#This Row],[Total Sections]]*2)</f>
        <v>58</v>
      </c>
      <c r="BP73" s="39">
        <f>IF(Table2[[#This Row],[Punching]]="x","x",Table2[Total Sections]*2)</f>
        <v>58</v>
      </c>
      <c r="BQ73" s="39">
        <f>IF(Table2[[#This Row],[Pattern]]="Pattern",Table2[Total Sections]*3,Table2[Total Sections]*1.5)</f>
        <v>43.5</v>
      </c>
      <c r="BR73" s="42"/>
      <c r="BS73" s="39"/>
      <c r="BT73" s="42">
        <f t="shared" ca="1" si="21"/>
        <v>43467</v>
      </c>
      <c r="BU73" s="39"/>
      <c r="BV73" s="39" t="str">
        <f>_xlfn.IFNA(VLOOKUP(Table2[[#This Row],[Job-no]],Table4[],16,FALSE),"Ready")</f>
        <v>Ready</v>
      </c>
      <c r="BW73" s="39" t="str">
        <f>_xlfn.IFNA(VLOOKUP(Table2[[#This Row],[Job-no]],Table4[],21,FALSE),"Ready")</f>
        <v/>
      </c>
      <c r="BX73" s="39" t="b">
        <f>_xlfn.IFNA(VLOOKUP(Table2[[#This Row],[Job-no]],Table4[],10,FALSE),TRUE)</f>
        <v>1</v>
      </c>
      <c r="BY73" s="39" t="str">
        <f>_xlfn.IFNA(VLOOKUP(Table2[[#This Row],[Job-no]],Table4[],22,FALSE),"Ready")</f>
        <v/>
      </c>
      <c r="BZ73" s="120">
        <f t="shared" si="19"/>
        <v>43469</v>
      </c>
      <c r="CA73" s="120" t="str">
        <f ca="1">IF(OR(Table2[[#This Row],[Saw Date]]=TODAY(),Table2[[#This Row],[Saw Date]]=TODAY()+1), Table2[[#This Row],[Saw Date]],IF(Table2[[#This Row],[Extrusion cut double saw]],"Done",""))</f>
        <v/>
      </c>
      <c r="CB73" s="120" t="str">
        <f ca="1">IF(OR(Table2[[#This Row],[Lens Date]]=TODAY(),Table2[[#This Row],[Lens Date]]=TODAY()+1), Table2[[#This Row],[Lens Date]],IF(Table2[[#This Row],[MSLens]]="Done","Done",""))</f>
        <v>Done</v>
      </c>
      <c r="CC73" s="120" t="str">
        <f ca="1">IF(OR(Table2[[#This Row],[Milling Date]]=TODAY(),Table2[[#This Row],[Milling Date]]=TODAY()+1), Table2[[#This Row],[Milling Date]],IF(Table2[[#This Row],[CNC Holes]]="Ready","Done",""))</f>
        <v>Done</v>
      </c>
      <c r="CD73" s="120" t="str">
        <f ca="1">IF(OR(Table2[[#This Row],[Welding Date]]=TODAY(),Table2[[#This Row],[Welding Date]]=TODAY()+1), Table2[[#This Row],[Welding Date]],IF(Table2[[#This Row],[Welding Corners]]="Ready","Done",""))</f>
        <v/>
      </c>
      <c r="CE73" s="120" t="str">
        <f ca="1">IF(OR(Table2[[#This Row],[Puching Date]]=TODAY(),Table2[[#This Row],[Puching Date]]=TODAY()+1), Table2[[#This Row],[Puching Date]],IF(Table2[[#This Row],[Punch Holes]]="Ready","Done",""))</f>
        <v/>
      </c>
      <c r="CF73" s="120">
        <f ca="1">IF(OR(Table2[[#This Row],[Housing Date2]]=TODAY(),Table2[[#This Row],[Housing Date2]]=TODAY()+1),Table2[[#This Row],[Housing Date2]],IF(Table2[[#This Row],[Body Assembly]],"Done",""))</f>
        <v>43467</v>
      </c>
      <c r="CG73" s="120" t="str">
        <f>_xlfn.IFNA(VLOOKUP(Table2[[#This Row],[Job-no]],Table4[],7,FALSE),"Done")</f>
        <v>Machine Shop Finished</v>
      </c>
    </row>
    <row r="74" spans="1:85" hidden="1" x14ac:dyDescent="0.25">
      <c r="A74" t="str">
        <f>_xlfn.CONCAT(Table2[[#This Row],[Order]],"-",Table2[[#This Row],[Line]])</f>
        <v>75801-50</v>
      </c>
      <c r="B74" s="1">
        <v>43469</v>
      </c>
      <c r="C74" s="10">
        <v>75801</v>
      </c>
      <c r="D74" s="7" t="s">
        <v>1158</v>
      </c>
      <c r="E74" s="10">
        <v>50</v>
      </c>
      <c r="F74" s="10">
        <v>1</v>
      </c>
      <c r="G74" s="7" t="s">
        <v>165</v>
      </c>
      <c r="H74" s="10">
        <v>30</v>
      </c>
      <c r="I74" s="43" t="b">
        <v>1</v>
      </c>
      <c r="J74" s="43" t="b">
        <v>0</v>
      </c>
      <c r="K74" t="s">
        <v>135</v>
      </c>
      <c r="L74" s="43" t="b">
        <v>0</v>
      </c>
      <c r="M74" s="43" t="b">
        <v>1</v>
      </c>
      <c r="N74" s="43" t="b">
        <v>0</v>
      </c>
      <c r="O74" t="s">
        <v>114</v>
      </c>
      <c r="P74" t="s">
        <v>138</v>
      </c>
      <c r="Q74" t="s">
        <v>114</v>
      </c>
      <c r="R74" t="s">
        <v>114</v>
      </c>
      <c r="S74" t="s">
        <v>114</v>
      </c>
      <c r="T74" t="s">
        <v>114</v>
      </c>
      <c r="U74" t="s">
        <v>114</v>
      </c>
      <c r="V74" t="s">
        <v>114</v>
      </c>
      <c r="W74" s="5">
        <v>43465</v>
      </c>
      <c r="X74" s="7" t="s">
        <v>114</v>
      </c>
      <c r="Y74" s="7"/>
      <c r="Z74" s="7" t="s">
        <v>3759</v>
      </c>
      <c r="AA74" s="7" t="s">
        <v>114</v>
      </c>
      <c r="AB74" s="7" t="s">
        <v>74</v>
      </c>
      <c r="AC74" s="10">
        <v>4</v>
      </c>
      <c r="AD74" s="3" t="s">
        <v>1320</v>
      </c>
      <c r="AE74" s="7" t="s">
        <v>1178</v>
      </c>
      <c r="AF74" s="7"/>
      <c r="AG74" s="7" t="s">
        <v>114</v>
      </c>
      <c r="AH74" s="10">
        <v>30</v>
      </c>
      <c r="AI74" s="3" t="s">
        <v>74</v>
      </c>
      <c r="AJ74" t="s">
        <v>114</v>
      </c>
      <c r="AK74" t="s">
        <v>114</v>
      </c>
      <c r="AL74" s="43" t="b">
        <v>0</v>
      </c>
      <c r="AM74" s="3"/>
      <c r="AN74" s="3"/>
      <c r="AO74" s="43" t="b">
        <v>0</v>
      </c>
      <c r="AP74" s="3" t="b">
        <v>0</v>
      </c>
      <c r="AQ74" s="3">
        <f>VLOOKUP(Table2[[#This Row],[Job-no]],Table3[],26,FALSE)</f>
        <v>10500</v>
      </c>
      <c r="AR74" t="str">
        <f t="shared" si="15"/>
        <v>B2SQDLED</v>
      </c>
      <c r="AS74" t="str">
        <f>VLOOKUP(AR74,Table1[],4,0)</f>
        <v>pendant</v>
      </c>
      <c r="AT74">
        <f>IF(BD74&gt;0,"Pattern",VLOOKUP(AR74,Table1[],5,0))</f>
        <v>0</v>
      </c>
      <c r="AU74" s="34">
        <f>IF(AT74="Pattern",WORKDAY(Table2[[#This Row],[Scheduled Ship Date]],-10),WORKDAY(Table2[[#This Row],[Scheduled Ship Date]],-4))</f>
        <v>43465</v>
      </c>
      <c r="AV74">
        <f>IF(Table2[[#This Row],[Extrusion cut double saw]]=TRUE,IF(O74="ToDo",IF(AT74="Pattern",Table2[[#This Row],[Total Sections]]*0.4,Table2[[#This Row],[Total Sections]]*0.12),0),IF(AT74="Pattern",Table2[[#This Row],[Total Sections]]*4,Table2[[#This Row],[Total Sections]]*1.2))</f>
        <v>36</v>
      </c>
      <c r="AW74" s="42"/>
      <c r="AX74" s="42">
        <f>IF(AT74="Pattern",Table2[[#This Row],[Scheduled Ship Date]]-2,Table2[[#This Row],[Scheduled Ship Date]]-3)</f>
        <v>43466</v>
      </c>
      <c r="AY74">
        <f>IF(Table2[[#This Row],[Pattern]]="Pattern",Table2[[#This Row],[Total Sections]]*4.82,Table2[[#This Row],[Total Sections]]*0.5)</f>
        <v>15</v>
      </c>
      <c r="AZ74" s="42"/>
      <c r="BA74" s="39">
        <f>((Table2[Total Sections]/Table2[Open Qty])-1)*Table2[Open Qty]*12.96</f>
        <v>0</v>
      </c>
      <c r="BB74" s="42"/>
      <c r="BC74" s="39" t="str">
        <f t="shared" si="16"/>
        <v>B2SQDLED-400-80-30-SO-4'-W-120-DP-1-CA(48")-C(6" BLANKS ON EACH END)</v>
      </c>
      <c r="BD74" s="39">
        <f t="shared" si="17"/>
        <v>0</v>
      </c>
      <c r="BE74" s="39" t="b">
        <f>_xlfn.IFNA(VLOOKUP(Table2[[#This Row],[Job-no]],Table4[],9,FALSE),TRUE)</f>
        <v>1</v>
      </c>
      <c r="BF74" t="str">
        <f>VLOOKUP(AR74,Table1[],3,0)</f>
        <v>B2S</v>
      </c>
      <c r="BG74" s="39" t="b">
        <f>_xlfn.IFNA(VLOOKUP(Table2[[#This Row],[Job-no]],Table4[],14,FALSE),TRUE)</f>
        <v>1</v>
      </c>
      <c r="BH74" s="39" t="str">
        <f>_xlfn.IFNA(VLOOKUP(Table2[[#This Row],[Job-no]],Table4[],11,FALSE),"Done")</f>
        <v>Done</v>
      </c>
      <c r="BI74" s="39">
        <f>IF(Table2[[#This Row],[Pattern]]="Pattern",VLOOKUP(Table2[[#This Row],[Product Code]],'Routing data'!$A$2:$W$470,13,FALSE),VLOOKUP(Table2[[#This Row],[Product Code]],'Routing data'!$A$2:$W$470,3,FALSE))</f>
        <v>2</v>
      </c>
      <c r="BJ74" s="39">
        <f>IF(Table2[[#This Row],[Pattern]]="Pattern",VLOOKUP(Table2[[#This Row],[Product Code]],'Routing data'!$A$2:$W$470,14,FALSE),VLOOKUP(Table2[[#This Row],[Product Code]],'Routing data'!$A$2:$W$470,4,FALSE))</f>
        <v>0</v>
      </c>
      <c r="BK74" s="39">
        <f>VLOOKUP(Table2[[#This Row],[Product Code]],'Routing data'!A$4:W$524,16,FALSE)</f>
        <v>0</v>
      </c>
      <c r="BL74" s="42">
        <f>IF(Table2[[#This Row],[Milling Required]]=0,"x",IF(AT74="Pattern",B74-10,B74-4))</f>
        <v>43465</v>
      </c>
      <c r="BM74" s="42" t="str">
        <f>IF(Table2[[#This Row],[Punching Required]]=0,"x",IF(AT74="Pattern",B74-8,B74-2))</f>
        <v>x</v>
      </c>
      <c r="BN74" s="42">
        <f t="shared" si="18"/>
        <v>43466</v>
      </c>
      <c r="BO74" s="39">
        <f>IF(Table2[[#This Row],[Milling]]="x","x",Table2[[#This Row],[Total Sections]]*2)</f>
        <v>60</v>
      </c>
      <c r="BP74" s="39" t="str">
        <f>IF(Table2[[#This Row],[Punching]]="x","x",Table2[Total Sections]*2)</f>
        <v>x</v>
      </c>
      <c r="BQ74" s="39">
        <f>IF(Table2[[#This Row],[Pattern]]="Pattern",Table2[Total Sections]*3,Table2[Total Sections]*1.5)</f>
        <v>45</v>
      </c>
      <c r="BR74" s="42"/>
      <c r="BS74" s="42"/>
      <c r="BT74" s="42">
        <f t="shared" ca="1" si="21"/>
        <v>43467</v>
      </c>
      <c r="BU74" s="39"/>
      <c r="BV74" s="39" t="str">
        <f>_xlfn.IFNA(VLOOKUP(Table2[[#This Row],[Job-no]],Table4[],16,FALSE),"Ready")</f>
        <v>Ready</v>
      </c>
      <c r="BW74" s="39" t="str">
        <f>_xlfn.IFNA(VLOOKUP(Table2[[#This Row],[Job-no]],Table4[],21,FALSE),"Ready")</f>
        <v/>
      </c>
      <c r="BX74" s="39" t="b">
        <f>_xlfn.IFNA(VLOOKUP(Table2[[#This Row],[Job-no]],Table4[],10,FALSE),TRUE)</f>
        <v>1</v>
      </c>
      <c r="BY74" s="39" t="str">
        <f>_xlfn.IFNA(VLOOKUP(Table2[[#This Row],[Job-no]],Table4[],22,FALSE),"Ready")</f>
        <v/>
      </c>
      <c r="BZ74" s="120">
        <f t="shared" si="19"/>
        <v>43469</v>
      </c>
      <c r="CA74" s="120" t="str">
        <f ca="1">IF(OR(Table2[[#This Row],[Saw Date]]=TODAY(),Table2[[#This Row],[Saw Date]]=TODAY()+1), Table2[[#This Row],[Saw Date]],IF(Table2[[#This Row],[Extrusion cut double saw]],"Done",""))</f>
        <v/>
      </c>
      <c r="CB74" s="120" t="str">
        <f ca="1">IF(OR(Table2[[#This Row],[Lens Date]]=TODAY(),Table2[[#This Row],[Lens Date]]=TODAY()+1), Table2[[#This Row],[Lens Date]],IF(Table2[[#This Row],[MSLens]]="Done","Done",""))</f>
        <v>Done</v>
      </c>
      <c r="CC74" s="120" t="str">
        <f ca="1">IF(OR(Table2[[#This Row],[Milling Date]]=TODAY(),Table2[[#This Row],[Milling Date]]=TODAY()+1), Table2[[#This Row],[Milling Date]],IF(Table2[[#This Row],[CNC Holes]]="Ready","Done",""))</f>
        <v>Done</v>
      </c>
      <c r="CD74" s="120" t="str">
        <f ca="1">IF(OR(Table2[[#This Row],[Welding Date]]=TODAY(),Table2[[#This Row],[Welding Date]]=TODAY()+1), Table2[[#This Row],[Welding Date]],IF(Table2[[#This Row],[Welding Corners]]="Ready","Done",""))</f>
        <v/>
      </c>
      <c r="CE74" s="120" t="str">
        <f ca="1">IF(OR(Table2[[#This Row],[Puching Date]]=TODAY(),Table2[[#This Row],[Puching Date]]=TODAY()+1), Table2[[#This Row],[Puching Date]],IF(Table2[[#This Row],[Punch Holes]]="Ready","Done",""))</f>
        <v/>
      </c>
      <c r="CF74" s="120">
        <f ca="1">IF(OR(Table2[[#This Row],[Housing Date2]]=TODAY(),Table2[[#This Row],[Housing Date2]]=TODAY()+1),Table2[[#This Row],[Housing Date2]],IF(Table2[[#This Row],[Body Assembly]],"Done",""))</f>
        <v>43467</v>
      </c>
      <c r="CG74" s="120" t="str">
        <f>_xlfn.IFNA(VLOOKUP(Table2[[#This Row],[Job-no]],Table4[],7,FALSE),"Done")</f>
        <v>Machine Shop Finished</v>
      </c>
    </row>
    <row r="75" spans="1:85" hidden="1" x14ac:dyDescent="0.25">
      <c r="A75" s="39" t="str">
        <f>_xlfn.CONCAT(Table2[[#This Row],[Order]],"-",Table2[[#This Row],[Line]])</f>
        <v>75801-7</v>
      </c>
      <c r="B75" s="1">
        <v>43469</v>
      </c>
      <c r="C75" s="10">
        <v>75801</v>
      </c>
      <c r="D75" s="7" t="s">
        <v>1158</v>
      </c>
      <c r="E75" s="10">
        <v>7</v>
      </c>
      <c r="F75" s="10">
        <v>1</v>
      </c>
      <c r="G75" s="7" t="s">
        <v>165</v>
      </c>
      <c r="H75" s="10">
        <v>30</v>
      </c>
      <c r="I75" s="43" t="b">
        <v>1</v>
      </c>
      <c r="J75" s="43" t="b">
        <v>0</v>
      </c>
      <c r="K75" t="s">
        <v>135</v>
      </c>
      <c r="L75" s="43" t="b">
        <v>0</v>
      </c>
      <c r="M75" s="43" t="b">
        <v>1</v>
      </c>
      <c r="N75" s="43" t="b">
        <v>0</v>
      </c>
      <c r="O75" t="s">
        <v>114</v>
      </c>
      <c r="P75" t="s">
        <v>138</v>
      </c>
      <c r="Q75" t="s">
        <v>114</v>
      </c>
      <c r="R75" t="s">
        <v>114</v>
      </c>
      <c r="S75" t="s">
        <v>114</v>
      </c>
      <c r="T75" t="s">
        <v>114</v>
      </c>
      <c r="U75" t="s">
        <v>114</v>
      </c>
      <c r="V75" t="s">
        <v>114</v>
      </c>
      <c r="W75" s="5">
        <v>43465</v>
      </c>
      <c r="X75" s="7" t="s">
        <v>114</v>
      </c>
      <c r="Y75" s="7"/>
      <c r="Z75" s="7" t="s">
        <v>3759</v>
      </c>
      <c r="AA75" s="7" t="s">
        <v>114</v>
      </c>
      <c r="AB75" s="7" t="s">
        <v>74</v>
      </c>
      <c r="AC75" s="10">
        <v>4</v>
      </c>
      <c r="AD75" s="3" t="s">
        <v>1320</v>
      </c>
      <c r="AE75" s="7" t="s">
        <v>1157</v>
      </c>
      <c r="AF75" s="7"/>
      <c r="AG75" s="7" t="s">
        <v>114</v>
      </c>
      <c r="AH75" s="10">
        <v>30</v>
      </c>
      <c r="AI75" s="3" t="s">
        <v>74</v>
      </c>
      <c r="AJ75" t="s">
        <v>114</v>
      </c>
      <c r="AK75" t="s">
        <v>114</v>
      </c>
      <c r="AL75" s="43" t="b">
        <v>0</v>
      </c>
      <c r="AM75" s="3"/>
      <c r="AN75" s="3"/>
      <c r="AO75" s="43" t="b">
        <v>0</v>
      </c>
      <c r="AP75" s="3" t="b">
        <v>0</v>
      </c>
      <c r="AQ75" s="3">
        <f>VLOOKUP(Table2[[#This Row],[Job-no]],Table3[],26,FALSE)</f>
        <v>10500</v>
      </c>
      <c r="AR75" t="str">
        <f t="shared" si="15"/>
        <v>B2SQDLED</v>
      </c>
      <c r="AS75" t="str">
        <f>VLOOKUP(AR75,Table1[],4,0)</f>
        <v>pendant</v>
      </c>
      <c r="AT75">
        <f>IF(BD75&gt;0,"Pattern",VLOOKUP(AR75,Table1[],5,0))</f>
        <v>0</v>
      </c>
      <c r="AU75" s="34">
        <f>IF(AT75="Pattern",WORKDAY(Table2[[#This Row],[Scheduled Ship Date]],-10),WORKDAY(Table2[[#This Row],[Scheduled Ship Date]],-4))</f>
        <v>43465</v>
      </c>
      <c r="AV75" s="39">
        <f>IF(Table2[[#This Row],[Extrusion cut double saw]]=TRUE,IF(O75="ToDo",IF(AT75="Pattern",Table2[[#This Row],[Total Sections]]*0.4,Table2[[#This Row],[Total Sections]]*0.12),0),IF(AT75="Pattern",Table2[[#This Row],[Total Sections]]*4,Table2[[#This Row],[Total Sections]]*1.2))</f>
        <v>36</v>
      </c>
      <c r="AW75" s="42">
        <f ca="1">TODAY()+2</f>
        <v>43469</v>
      </c>
      <c r="AX75" s="42">
        <f>IF(AT75="Pattern",Table2[[#This Row],[Scheduled Ship Date]]-2,Table2[[#This Row],[Scheduled Ship Date]]-3)</f>
        <v>43466</v>
      </c>
      <c r="AY75" s="39">
        <f>IF(Table2[[#This Row],[Pattern]]="Pattern",Table2[[#This Row],[Total Sections]]*4.82,Table2[[#This Row],[Total Sections]]*0.5)</f>
        <v>15</v>
      </c>
      <c r="AZ75" s="42"/>
      <c r="BA75" s="39">
        <f>((Table2[Total Sections]/Table2[Open Qty])-1)*Table2[Open Qty]*12.96</f>
        <v>0</v>
      </c>
      <c r="BB75" s="39"/>
      <c r="BC75" s="39" t="str">
        <f t="shared" si="16"/>
        <v>B2SQDLED-400-80-30-SO-4'-W-120-DP-1-CA(48")-C(6" BLANKS ON EACH END)</v>
      </c>
      <c r="BD75" s="39">
        <f t="shared" si="17"/>
        <v>0</v>
      </c>
      <c r="BE75" s="39" t="b">
        <f>_xlfn.IFNA(VLOOKUP(Table2[[#This Row],[Job-no]],Table4[],9,FALSE),TRUE)</f>
        <v>1</v>
      </c>
      <c r="BF75" s="39"/>
      <c r="BG75" s="39" t="b">
        <f>_xlfn.IFNA(VLOOKUP(Table2[[#This Row],[Job-no]],Table4[],14,FALSE),TRUE)</f>
        <v>0</v>
      </c>
      <c r="BH75" s="39" t="str">
        <f>_xlfn.IFNA(VLOOKUP(Table2[[#This Row],[Job-no]],Table4[],11,FALSE),"Done")</f>
        <v>Done</v>
      </c>
      <c r="BI75" s="39">
        <f>IF(Table2[[#This Row],[Pattern]]="Pattern",VLOOKUP(Table2[[#This Row],[Product Code]],'Routing data'!$A$2:$W$470,13,FALSE),VLOOKUP(Table2[[#This Row],[Product Code]],'Routing data'!$A$2:$W$470,3,FALSE))</f>
        <v>2</v>
      </c>
      <c r="BJ75" s="39">
        <f>IF(Table2[[#This Row],[Pattern]]="Pattern",VLOOKUP(Table2[[#This Row],[Product Code]],'Routing data'!$A$2:$W$470,14,FALSE),VLOOKUP(Table2[[#This Row],[Product Code]],'Routing data'!$A$2:$W$470,4,FALSE))</f>
        <v>0</v>
      </c>
      <c r="BK75" s="39">
        <f>VLOOKUP(Table2[[#This Row],[Product Code]],'Routing data'!A$4:W$524,16,FALSE)</f>
        <v>0</v>
      </c>
      <c r="BL75" s="42">
        <f>IF(Table2[[#This Row],[Milling Required]]=0,"x",IF(AT75="Pattern",B75-10,B75-4))</f>
        <v>43465</v>
      </c>
      <c r="BM75" s="39"/>
      <c r="BN75" s="42">
        <f t="shared" si="18"/>
        <v>43466</v>
      </c>
      <c r="BO75" s="39">
        <f>IF(Table2[[#This Row],[Milling]]="x","x",Table2[[#This Row],[Total Sections]]*2)</f>
        <v>60</v>
      </c>
      <c r="BP75" s="39">
        <f>IF(Table2[[#This Row],[Punching]]="x","x",Table2[Total Sections]*2)</f>
        <v>60</v>
      </c>
      <c r="BQ75" s="39">
        <f>IF(Table2[[#This Row],[Pattern]]="Pattern",Table2[Total Sections]*3,Table2[Total Sections]*1.5)</f>
        <v>45</v>
      </c>
      <c r="BR75" s="42"/>
      <c r="BS75" s="39"/>
      <c r="BT75" s="42">
        <f t="shared" ca="1" si="21"/>
        <v>43467</v>
      </c>
      <c r="BU75" s="39"/>
      <c r="BV75" s="39" t="str">
        <f>_xlfn.IFNA(VLOOKUP(Table2[[#This Row],[Job-no]],Table4[],16,FALSE),"Ready")</f>
        <v>Ready</v>
      </c>
      <c r="BW75" s="39" t="str">
        <f>_xlfn.IFNA(VLOOKUP(Table2[[#This Row],[Job-no]],Table4[],21,FALSE),"Ready")</f>
        <v/>
      </c>
      <c r="BX75" s="39" t="b">
        <f>_xlfn.IFNA(VLOOKUP(Table2[[#This Row],[Job-no]],Table4[],10,FALSE),TRUE)</f>
        <v>0</v>
      </c>
      <c r="BY75" s="39" t="str">
        <f>_xlfn.IFNA(VLOOKUP(Table2[[#This Row],[Job-no]],Table4[],22,FALSE),"Ready")</f>
        <v/>
      </c>
      <c r="BZ75" s="120">
        <f t="shared" si="19"/>
        <v>43469</v>
      </c>
      <c r="CA75" s="120" t="str">
        <f ca="1">IF(OR(Table2[[#This Row],[Saw Date]]=TODAY(),Table2[[#This Row],[Saw Date]]=TODAY()+1), Table2[[#This Row],[Saw Date]],IF(Table2[[#This Row],[Extrusion cut double saw]],"Done",""))</f>
        <v/>
      </c>
      <c r="CB75" s="120" t="str">
        <f ca="1">IF(OR(Table2[[#This Row],[Lens Date]]=TODAY(),Table2[[#This Row],[Lens Date]]=TODAY()+1), Table2[[#This Row],[Lens Date]],IF(Table2[[#This Row],[MSLens]]="Done","Done",""))</f>
        <v>Done</v>
      </c>
      <c r="CC75" s="120" t="str">
        <f ca="1">IF(OR(Table2[[#This Row],[Milling Date]]=TODAY(),Table2[[#This Row],[Milling Date]]=TODAY()+1), Table2[[#This Row],[Milling Date]],IF(Table2[[#This Row],[CNC Holes]]="Ready","Done",""))</f>
        <v>Done</v>
      </c>
      <c r="CD75" s="120" t="str">
        <f ca="1">IF(OR(Table2[[#This Row],[Welding Date]]=TODAY(),Table2[[#This Row],[Welding Date]]=TODAY()+1), Table2[[#This Row],[Welding Date]],IF(Table2[[#This Row],[Welding Corners]]="Ready","Done",""))</f>
        <v/>
      </c>
      <c r="CE75" s="120" t="str">
        <f ca="1">IF(OR(Table2[[#This Row],[Puching Date]]=TODAY(),Table2[[#This Row],[Puching Date]]=TODAY()+1), Table2[[#This Row],[Puching Date]],IF(Table2[[#This Row],[Punch Holes]]="Ready","Done",""))</f>
        <v/>
      </c>
      <c r="CF75" s="120">
        <f ca="1">IF(OR(Table2[[#This Row],[Housing Date2]]=TODAY(),Table2[[#This Row],[Housing Date2]]=TODAY()+1),Table2[[#This Row],[Housing Date2]],IF(Table2[[#This Row],[Body Assembly]],"Done",""))</f>
        <v>43467</v>
      </c>
      <c r="CG75" s="120" t="str">
        <f>_xlfn.IFNA(VLOOKUP(Table2[[#This Row],[Job-no]],Table4[],7,FALSE),"Done")</f>
        <v>Machine Shop Started</v>
      </c>
    </row>
    <row r="76" spans="1:85" x14ac:dyDescent="0.25">
      <c r="A76" t="str">
        <f>_xlfn.CONCAT(Table2[[#This Row],[Order]],"-",Table2[[#This Row],[Line]])</f>
        <v>76157-1</v>
      </c>
      <c r="B76" s="1">
        <v>43469</v>
      </c>
      <c r="C76" s="10">
        <v>76157</v>
      </c>
      <c r="D76" s="7" t="s">
        <v>4230</v>
      </c>
      <c r="E76" s="10">
        <v>1</v>
      </c>
      <c r="F76" s="10">
        <v>1</v>
      </c>
      <c r="G76" s="7" t="s">
        <v>165</v>
      </c>
      <c r="H76" s="10">
        <v>1</v>
      </c>
      <c r="I76" s="43" t="b">
        <v>1</v>
      </c>
      <c r="J76" s="43" t="b">
        <v>0</v>
      </c>
      <c r="K76" t="s">
        <v>135</v>
      </c>
      <c r="L76" s="43" t="b">
        <v>0</v>
      </c>
      <c r="M76" s="43" t="b">
        <v>0</v>
      </c>
      <c r="N76" s="43" t="b">
        <v>1</v>
      </c>
      <c r="O76" t="s">
        <v>114</v>
      </c>
      <c r="P76" t="s">
        <v>23</v>
      </c>
      <c r="Q76" t="s">
        <v>114</v>
      </c>
      <c r="R76" t="s">
        <v>114</v>
      </c>
      <c r="S76" t="s">
        <v>114</v>
      </c>
      <c r="T76" t="s">
        <v>114</v>
      </c>
      <c r="U76" t="s">
        <v>114</v>
      </c>
      <c r="V76" t="s">
        <v>114</v>
      </c>
      <c r="W76" s="5">
        <v>43465</v>
      </c>
      <c r="X76" s="7" t="s">
        <v>151</v>
      </c>
      <c r="Y76" s="7" t="s">
        <v>4542</v>
      </c>
      <c r="Z76" s="7" t="s">
        <v>4543</v>
      </c>
      <c r="AA76" s="7" t="s">
        <v>114</v>
      </c>
      <c r="AB76" s="7" t="s">
        <v>74</v>
      </c>
      <c r="AC76" s="10">
        <v>7</v>
      </c>
      <c r="AD76" s="3" t="s">
        <v>5967</v>
      </c>
      <c r="AE76" s="4" t="s">
        <v>5968</v>
      </c>
      <c r="AF76" s="1">
        <v>43445</v>
      </c>
      <c r="AG76" s="7" t="s">
        <v>114</v>
      </c>
      <c r="AH76" s="10">
        <v>6</v>
      </c>
      <c r="AI76" s="3" t="s">
        <v>180</v>
      </c>
      <c r="AJ76" t="s">
        <v>114</v>
      </c>
      <c r="AK76" t="s">
        <v>114</v>
      </c>
      <c r="AL76" s="43" t="b">
        <v>0</v>
      </c>
      <c r="AM76" s="3"/>
      <c r="AN76" s="3"/>
      <c r="AO76" s="43" t="b">
        <v>1</v>
      </c>
      <c r="AP76" s="3" t="b">
        <v>0</v>
      </c>
      <c r="AQ76" s="3">
        <f>VLOOKUP(Table2[[#This Row],[Job-no]],Table3[],26,FALSE)</f>
        <v>7000</v>
      </c>
      <c r="AR76" t="str">
        <f t="shared" si="15"/>
        <v>GPSLED</v>
      </c>
      <c r="AS76" t="str">
        <f>VLOOKUP(AR76,Table1[],4,0)</f>
        <v>surface</v>
      </c>
      <c r="AT76">
        <f>IF(BD76&gt;0,"Pattern",VLOOKUP(AR76,Table1[],5,0))</f>
        <v>0</v>
      </c>
      <c r="AU76" s="34">
        <f>IF(AT76="Pattern",WORKDAY(Table2[[#This Row],[Scheduled Ship Date]],-10),WORKDAY(Table2[[#This Row],[Scheduled Ship Date]],-4))</f>
        <v>43465</v>
      </c>
      <c r="AV76">
        <f>IF(Table2[[#This Row],[Extrusion cut double saw]]=TRUE,IF(O76="ToDo",IF(AT76="Pattern",Table2[[#This Row],[Total Sections]]*0.4,Table2[[#This Row],[Total Sections]]*0.12),0),IF(AT76="Pattern",Table2[[#This Row],[Total Sections]]*4,Table2[[#This Row],[Total Sections]]*1.2))</f>
        <v>0</v>
      </c>
      <c r="AW76" s="42"/>
      <c r="AX76" s="42">
        <f>IF(AT76="Pattern",Table2[[#This Row],[Scheduled Ship Date]]-2,Table2[[#This Row],[Scheduled Ship Date]]-3)</f>
        <v>43466</v>
      </c>
      <c r="AY76">
        <f>IF(Table2[[#This Row],[Pattern]]="Pattern",Table2[[#This Row],[Total Sections]]*4.82,Table2[[#This Row],[Total Sections]]*0.5)</f>
        <v>3</v>
      </c>
      <c r="AZ76" s="42"/>
      <c r="BA76" s="39">
        <f>((Table2[Total Sections]/Table2[Open Qty])-1)*Table2[Open Qty]*12.96</f>
        <v>64.800000000000011</v>
      </c>
      <c r="BB76" s="39"/>
      <c r="BC76" s="39" t="str">
        <f t="shared" si="16"/>
        <v>GPSLED-750-90-30-FL-69' 6"-W-120-DP-1-S</v>
      </c>
      <c r="BD76" s="39">
        <f t="shared" si="17"/>
        <v>0</v>
      </c>
      <c r="BE76" s="39" t="b">
        <f>_xlfn.IFNA(VLOOKUP(Table2[[#This Row],[Job-no]],Table4[],9,FALSE),TRUE)</f>
        <v>1</v>
      </c>
      <c r="BF76" t="str">
        <f>VLOOKUP(AR76,Table1[],3,0)</f>
        <v>PERFKT</v>
      </c>
      <c r="BG76" s="39" t="b">
        <f>_xlfn.IFNA(VLOOKUP(Table2[[#This Row],[Job-no]],Table4[],14,FALSE),TRUE)</f>
        <v>1</v>
      </c>
      <c r="BH76" s="39" t="str">
        <f>_xlfn.IFNA(VLOOKUP(Table2[[#This Row],[Job-no]],Table4[],11,FALSE),"Done")</f>
        <v>Done</v>
      </c>
      <c r="BI76" s="39">
        <f>IF(Table2[[#This Row],[Pattern]]="Pattern",VLOOKUP(Table2[[#This Row],[Product Code]],'Routing data'!$A$2:$W$470,13,FALSE),VLOOKUP(Table2[[#This Row],[Product Code]],'Routing data'!$A$2:$W$470,3,FALSE))</f>
        <v>2</v>
      </c>
      <c r="BJ76" s="39">
        <f>IF(Table2[[#This Row],[Pattern]]="Pattern",VLOOKUP(Table2[[#This Row],[Product Code]],'Routing data'!$A$2:$W$470,14,FALSE),VLOOKUP(Table2[[#This Row],[Product Code]],'Routing data'!$A$2:$W$470,4,FALSE))</f>
        <v>0</v>
      </c>
      <c r="BK76" s="39">
        <f>VLOOKUP(Table2[[#This Row],[Product Code]],'Routing data'!A$4:W$524,16,FALSE)</f>
        <v>0</v>
      </c>
      <c r="BL76" s="42">
        <f>IF(Table2[[#This Row],[Milling Required]]=0,"x",IF(AT76="Pattern",B76-10,B76-4))</f>
        <v>43465</v>
      </c>
      <c r="BM76" s="42" t="str">
        <f>IF(Table2[[#This Row],[Punching Required]]=0,"x",IF(AT76="Pattern",B76-8,B76-2))</f>
        <v>x</v>
      </c>
      <c r="BN76" s="42">
        <f t="shared" si="18"/>
        <v>43466</v>
      </c>
      <c r="BO76" s="39">
        <f>IF(Table2[[#This Row],[Milling]]="x","x",Table2[[#This Row],[Total Sections]]*2)</f>
        <v>12</v>
      </c>
      <c r="BP76" s="39" t="str">
        <f>IF(Table2[[#This Row],[Punching]]="x","x",Table2[Total Sections]*2)</f>
        <v>x</v>
      </c>
      <c r="BQ76" s="39">
        <f>IF(Table2[[#This Row],[Pattern]]="Pattern",Table2[Total Sections]*3,Table2[Total Sections]*1.5)</f>
        <v>9</v>
      </c>
      <c r="BR76" s="42">
        <f t="shared" ref="BR76:BR86" ca="1" si="22">TODAY()+2</f>
        <v>43469</v>
      </c>
      <c r="BS76" s="42"/>
      <c r="BT76" s="42">
        <f t="shared" ca="1" si="21"/>
        <v>43467</v>
      </c>
      <c r="BU76" s="39"/>
      <c r="BV76" s="39" t="str">
        <f>_xlfn.IFNA(VLOOKUP(Table2[[#This Row],[Job-no]],Table4[],16,FALSE),"Ready")</f>
        <v>ToDo</v>
      </c>
      <c r="BW76" s="39" t="str">
        <f>_xlfn.IFNA(VLOOKUP(Table2[[#This Row],[Job-no]],Table4[],21,FALSE),"Ready")</f>
        <v/>
      </c>
      <c r="BX76" s="39" t="b">
        <f>_xlfn.IFNA(VLOOKUP(Table2[[#This Row],[Job-no]],Table4[],10,FALSE),TRUE)</f>
        <v>0</v>
      </c>
      <c r="BY76" s="39" t="str">
        <f>_xlfn.IFNA(VLOOKUP(Table2[[#This Row],[Job-no]],Table4[],22,FALSE),"Ready")</f>
        <v/>
      </c>
      <c r="BZ76" s="120">
        <f t="shared" si="19"/>
        <v>43469</v>
      </c>
      <c r="CA76" s="120" t="str">
        <f ca="1">IF(OR(Table2[[#This Row],[Saw Date]]=TODAY(),Table2[[#This Row],[Saw Date]]=TODAY()+1), Table2[[#This Row],[Saw Date]],IF(Table2[[#This Row],[Extrusion cut double saw]],"Done",""))</f>
        <v>Done</v>
      </c>
      <c r="CB76" s="120" t="str">
        <f ca="1">IF(OR(Table2[[#This Row],[Lens Date]]=TODAY(),Table2[[#This Row],[Lens Date]]=TODAY()+1), Table2[[#This Row],[Lens Date]],IF(Table2[[#This Row],[MSLens]]="Done","Done",""))</f>
        <v>Done</v>
      </c>
      <c r="CC76" s="120" t="str">
        <f ca="1">IF(OR(Table2[[#This Row],[Milling Date]]=TODAY(),Table2[[#This Row],[Milling Date]]=TODAY()+1), Table2[[#This Row],[Milling Date]],IF(Table2[[#This Row],[CNC Holes]]="Ready","Done",""))</f>
        <v/>
      </c>
      <c r="CD76" s="120" t="str">
        <f ca="1">IF(OR(Table2[[#This Row],[Welding Date]]=TODAY(),Table2[[#This Row],[Welding Date]]=TODAY()+1), Table2[[#This Row],[Welding Date]],IF(Table2[[#This Row],[Welding Corners]]="Ready","Done",""))</f>
        <v/>
      </c>
      <c r="CE76" s="120" t="str">
        <f ca="1">IF(OR(Table2[[#This Row],[Puching Date]]=TODAY(),Table2[[#This Row],[Puching Date]]=TODAY()+1), Table2[[#This Row],[Puching Date]],IF(Table2[[#This Row],[Punch Holes]]="Ready","Done",""))</f>
        <v/>
      </c>
      <c r="CF76" s="120">
        <f ca="1">IF(OR(Table2[[#This Row],[Housing Date2]]=TODAY(),Table2[[#This Row],[Housing Date2]]=TODAY()+1),Table2[[#This Row],[Housing Date2]],IF(Table2[[#This Row],[Body Assembly]],"Done",""))</f>
        <v>43467</v>
      </c>
      <c r="CG76" s="120" t="str">
        <f>_xlfn.IFNA(VLOOKUP(Table2[[#This Row],[Job-no]],Table4[],7,FALSE),"Done")</f>
        <v>Machine Shop Started</v>
      </c>
    </row>
    <row r="77" spans="1:85" x14ac:dyDescent="0.25">
      <c r="A77" t="str">
        <f>_xlfn.CONCAT(Table2[[#This Row],[Order]],"-",Table2[[#This Row],[Line]])</f>
        <v>76157-4</v>
      </c>
      <c r="B77" s="1">
        <v>43469</v>
      </c>
      <c r="C77" s="10">
        <v>76157</v>
      </c>
      <c r="D77" s="7" t="s">
        <v>4231</v>
      </c>
      <c r="E77" s="10">
        <v>4</v>
      </c>
      <c r="F77" s="10">
        <v>1</v>
      </c>
      <c r="G77" s="7" t="s">
        <v>165</v>
      </c>
      <c r="H77" s="10">
        <v>2</v>
      </c>
      <c r="I77" s="43" t="b">
        <v>1</v>
      </c>
      <c r="J77" s="43" t="b">
        <v>0</v>
      </c>
      <c r="K77" t="s">
        <v>135</v>
      </c>
      <c r="L77" s="43" t="b">
        <v>0</v>
      </c>
      <c r="M77" s="43" t="b">
        <v>0</v>
      </c>
      <c r="N77" s="43" t="b">
        <v>1</v>
      </c>
      <c r="O77" t="s">
        <v>114</v>
      </c>
      <c r="P77" t="s">
        <v>23</v>
      </c>
      <c r="Q77" t="s">
        <v>114</v>
      </c>
      <c r="R77" t="s">
        <v>114</v>
      </c>
      <c r="S77" t="s">
        <v>114</v>
      </c>
      <c r="T77" t="s">
        <v>114</v>
      </c>
      <c r="U77" t="s">
        <v>114</v>
      </c>
      <c r="V77" t="s">
        <v>114</v>
      </c>
      <c r="W77" s="5">
        <v>43465</v>
      </c>
      <c r="X77" s="7" t="s">
        <v>151</v>
      </c>
      <c r="Y77" s="7" t="s">
        <v>4545</v>
      </c>
      <c r="Z77" s="7" t="s">
        <v>4546</v>
      </c>
      <c r="AA77" s="7" t="s">
        <v>114</v>
      </c>
      <c r="AB77" s="7" t="s">
        <v>74</v>
      </c>
      <c r="AC77" s="10">
        <v>7</v>
      </c>
      <c r="AD77" s="3" t="s">
        <v>5967</v>
      </c>
      <c r="AE77" s="4" t="s">
        <v>5968</v>
      </c>
      <c r="AF77" s="1">
        <v>43445</v>
      </c>
      <c r="AG77" s="7" t="s">
        <v>114</v>
      </c>
      <c r="AH77" s="10">
        <v>2</v>
      </c>
      <c r="AI77" s="3" t="s">
        <v>180</v>
      </c>
      <c r="AJ77" t="s">
        <v>114</v>
      </c>
      <c r="AK77" t="s">
        <v>114</v>
      </c>
      <c r="AL77" s="43" t="b">
        <v>1</v>
      </c>
      <c r="AM77" s="55">
        <v>43447.712920451399</v>
      </c>
      <c r="AN77" s="3"/>
      <c r="AO77" s="43" t="b">
        <v>1</v>
      </c>
      <c r="AP77" s="3" t="b">
        <v>0</v>
      </c>
      <c r="AQ77" s="3">
        <f>VLOOKUP(Table2[[#This Row],[Job-no]],Table3[],26,FALSE)</f>
        <v>2200</v>
      </c>
      <c r="AR77" t="str">
        <f t="shared" si="15"/>
        <v>GPSLED</v>
      </c>
      <c r="AS77" t="str">
        <f>VLOOKUP(AR77,Table1[],4,0)</f>
        <v>surface</v>
      </c>
      <c r="AT77">
        <f>IF(BD77&gt;0,"Pattern",VLOOKUP(AR77,Table1[],5,0))</f>
        <v>0</v>
      </c>
      <c r="AU77" s="34">
        <f>IF(AT77="Pattern",WORKDAY(Table2[[#This Row],[Scheduled Ship Date]],-10),WORKDAY(Table2[[#This Row],[Scheduled Ship Date]],-4))</f>
        <v>43465</v>
      </c>
      <c r="AV77">
        <f>IF(Table2[[#This Row],[Extrusion cut double saw]]=TRUE,IF(O77="ToDo",IF(AT77="Pattern",Table2[[#This Row],[Total Sections]]*0.4,Table2[[#This Row],[Total Sections]]*0.12),0),IF(AT77="Pattern",Table2[[#This Row],[Total Sections]]*4,Table2[[#This Row],[Total Sections]]*1.2))</f>
        <v>0</v>
      </c>
      <c r="AW77" s="42"/>
      <c r="AX77" s="42">
        <f>IF(AT77="Pattern",Table2[[#This Row],[Scheduled Ship Date]]-2,Table2[[#This Row],[Scheduled Ship Date]]-3)</f>
        <v>43466</v>
      </c>
      <c r="AY77">
        <f>IF(Table2[[#This Row],[Pattern]]="Pattern",Table2[[#This Row],[Total Sections]]*4.82,Table2[[#This Row],[Total Sections]]*0.5)</f>
        <v>1</v>
      </c>
      <c r="AZ77" s="42"/>
      <c r="BA77" s="39">
        <f>((Table2[Total Sections]/Table2[Open Qty])-1)*Table2[Open Qty]*12.96</f>
        <v>0</v>
      </c>
      <c r="BB77" s="39"/>
      <c r="BC77" s="39" t="str">
        <f t="shared" si="16"/>
        <v>GPSLED-750-90-30-FL-10' 6"-W-120-DP-1-S</v>
      </c>
      <c r="BD77" s="39">
        <f t="shared" si="17"/>
        <v>0</v>
      </c>
      <c r="BE77" s="39" t="b">
        <f>_xlfn.IFNA(VLOOKUP(Table2[[#This Row],[Job-no]],Table4[],9,FALSE),TRUE)</f>
        <v>1</v>
      </c>
      <c r="BF77" t="str">
        <f>VLOOKUP(AR77,Table1[],3,0)</f>
        <v>PERFKT</v>
      </c>
      <c r="BG77" s="39" t="b">
        <f>_xlfn.IFNA(VLOOKUP(Table2[[#This Row],[Job-no]],Table4[],14,FALSE),TRUE)</f>
        <v>1</v>
      </c>
      <c r="BH77" s="39" t="str">
        <f>_xlfn.IFNA(VLOOKUP(Table2[[#This Row],[Job-no]],Table4[],11,FALSE),"Done")</f>
        <v>Done</v>
      </c>
      <c r="BI77" s="39">
        <f>IF(Table2[[#This Row],[Pattern]]="Pattern",VLOOKUP(Table2[[#This Row],[Product Code]],'Routing data'!$A$2:$W$470,13,FALSE),VLOOKUP(Table2[[#This Row],[Product Code]],'Routing data'!$A$2:$W$470,3,FALSE))</f>
        <v>2</v>
      </c>
      <c r="BJ77" s="39">
        <f>IF(Table2[[#This Row],[Pattern]]="Pattern",VLOOKUP(Table2[[#This Row],[Product Code]],'Routing data'!$A$2:$W$470,14,FALSE),VLOOKUP(Table2[[#This Row],[Product Code]],'Routing data'!$A$2:$W$470,4,FALSE))</f>
        <v>0</v>
      </c>
      <c r="BK77" s="39">
        <f>VLOOKUP(Table2[[#This Row],[Product Code]],'Routing data'!A$4:W$524,16,FALSE)</f>
        <v>0</v>
      </c>
      <c r="BL77" s="42">
        <f>IF(Table2[[#This Row],[Milling Required]]=0,"x",IF(AT77="Pattern",B77-10,B77-4))</f>
        <v>43465</v>
      </c>
      <c r="BM77" s="42" t="str">
        <f>IF(Table2[[#This Row],[Punching Required]]=0,"x",IF(AT77="Pattern",B77-8,B77-2))</f>
        <v>x</v>
      </c>
      <c r="BN77" s="42">
        <f t="shared" si="18"/>
        <v>43466</v>
      </c>
      <c r="BO77" s="39">
        <f>IF(Table2[[#This Row],[Milling]]="x","x",Table2[[#This Row],[Total Sections]]*2)</f>
        <v>4</v>
      </c>
      <c r="BP77" s="39" t="str">
        <f>IF(Table2[[#This Row],[Punching]]="x","x",Table2[Total Sections]*2)</f>
        <v>x</v>
      </c>
      <c r="BQ77" s="39">
        <f>IF(Table2[[#This Row],[Pattern]]="Pattern",Table2[Total Sections]*3,Table2[Total Sections]*1.5)</f>
        <v>3</v>
      </c>
      <c r="BR77" s="42">
        <f t="shared" ca="1" si="22"/>
        <v>43469</v>
      </c>
      <c r="BS77" s="42"/>
      <c r="BT77" s="42">
        <f t="shared" ca="1" si="21"/>
        <v>43467</v>
      </c>
      <c r="BU77" s="39"/>
      <c r="BV77" s="39" t="str">
        <f>_xlfn.IFNA(VLOOKUP(Table2[[#This Row],[Job-no]],Table4[],16,FALSE),"Ready")</f>
        <v>ToDo</v>
      </c>
      <c r="BW77" s="39" t="str">
        <f>_xlfn.IFNA(VLOOKUP(Table2[[#This Row],[Job-no]],Table4[],21,FALSE),"Ready")</f>
        <v/>
      </c>
      <c r="BX77" s="39" t="b">
        <f>_xlfn.IFNA(VLOOKUP(Table2[[#This Row],[Job-no]],Table4[],10,FALSE),TRUE)</f>
        <v>0</v>
      </c>
      <c r="BY77" s="39" t="str">
        <f>_xlfn.IFNA(VLOOKUP(Table2[[#This Row],[Job-no]],Table4[],22,FALSE),"Ready")</f>
        <v/>
      </c>
      <c r="BZ77" s="120">
        <f t="shared" si="19"/>
        <v>43469</v>
      </c>
      <c r="CA77" s="120" t="str">
        <f ca="1">IF(OR(Table2[[#This Row],[Saw Date]]=TODAY(),Table2[[#This Row],[Saw Date]]=TODAY()+1), Table2[[#This Row],[Saw Date]],IF(Table2[[#This Row],[Extrusion cut double saw]],"Done",""))</f>
        <v>Done</v>
      </c>
      <c r="CB77" s="120" t="str">
        <f ca="1">IF(OR(Table2[[#This Row],[Lens Date]]=TODAY(),Table2[[#This Row],[Lens Date]]=TODAY()+1), Table2[[#This Row],[Lens Date]],IF(Table2[[#This Row],[MSLens]]="Done","Done",""))</f>
        <v>Done</v>
      </c>
      <c r="CC77" s="120" t="str">
        <f ca="1">IF(OR(Table2[[#This Row],[Milling Date]]=TODAY(),Table2[[#This Row],[Milling Date]]=TODAY()+1), Table2[[#This Row],[Milling Date]],IF(Table2[[#This Row],[CNC Holes]]="Ready","Done",""))</f>
        <v/>
      </c>
      <c r="CD77" s="120" t="str">
        <f ca="1">IF(OR(Table2[[#This Row],[Welding Date]]=TODAY(),Table2[[#This Row],[Welding Date]]=TODAY()+1), Table2[[#This Row],[Welding Date]],IF(Table2[[#This Row],[Welding Corners]]="Ready","Done",""))</f>
        <v/>
      </c>
      <c r="CE77" s="120" t="str">
        <f ca="1">IF(OR(Table2[[#This Row],[Puching Date]]=TODAY(),Table2[[#This Row],[Puching Date]]=TODAY()+1), Table2[[#This Row],[Puching Date]],IF(Table2[[#This Row],[Punch Holes]]="Ready","Done",""))</f>
        <v/>
      </c>
      <c r="CF77" s="120">
        <f ca="1">IF(OR(Table2[[#This Row],[Housing Date2]]=TODAY(),Table2[[#This Row],[Housing Date2]]=TODAY()+1),Table2[[#This Row],[Housing Date2]],IF(Table2[[#This Row],[Body Assembly]],"Done",""))</f>
        <v>43467</v>
      </c>
      <c r="CG77" s="120" t="str">
        <f>_xlfn.IFNA(VLOOKUP(Table2[[#This Row],[Job-no]],Table4[],7,FALSE),"Done")</f>
        <v>Machine Shop Started</v>
      </c>
    </row>
    <row r="78" spans="1:85" x14ac:dyDescent="0.25">
      <c r="A78" t="str">
        <f>_xlfn.CONCAT(Table2[[#This Row],[Order]],"-",Table2[[#This Row],[Line]])</f>
        <v>76157-5</v>
      </c>
      <c r="B78" s="1">
        <v>43469</v>
      </c>
      <c r="C78" s="10">
        <v>76157</v>
      </c>
      <c r="D78" s="7" t="s">
        <v>4232</v>
      </c>
      <c r="E78" s="10">
        <v>5</v>
      </c>
      <c r="F78" s="10">
        <v>1</v>
      </c>
      <c r="G78" s="7" t="s">
        <v>165</v>
      </c>
      <c r="H78" s="10">
        <v>2</v>
      </c>
      <c r="I78" s="43" t="b">
        <v>1</v>
      </c>
      <c r="J78" s="43" t="b">
        <v>0</v>
      </c>
      <c r="K78" t="s">
        <v>135</v>
      </c>
      <c r="L78" s="43" t="b">
        <v>0</v>
      </c>
      <c r="M78" s="43" t="b">
        <v>0</v>
      </c>
      <c r="N78" s="43" t="b">
        <v>1</v>
      </c>
      <c r="O78" t="s">
        <v>114</v>
      </c>
      <c r="P78" t="s">
        <v>23</v>
      </c>
      <c r="Q78" t="s">
        <v>114</v>
      </c>
      <c r="R78" t="s">
        <v>114</v>
      </c>
      <c r="S78" t="s">
        <v>114</v>
      </c>
      <c r="T78" t="s">
        <v>114</v>
      </c>
      <c r="U78" t="s">
        <v>114</v>
      </c>
      <c r="V78" t="s">
        <v>114</v>
      </c>
      <c r="W78" s="5">
        <v>43465</v>
      </c>
      <c r="X78" s="7" t="s">
        <v>151</v>
      </c>
      <c r="Y78" s="7" t="s">
        <v>3980</v>
      </c>
      <c r="Z78" s="7" t="s">
        <v>4547</v>
      </c>
      <c r="AA78" s="7" t="s">
        <v>114</v>
      </c>
      <c r="AB78" s="7" t="s">
        <v>74</v>
      </c>
      <c r="AC78" s="10">
        <v>7</v>
      </c>
      <c r="AD78" s="3" t="s">
        <v>5967</v>
      </c>
      <c r="AE78" s="4" t="s">
        <v>5968</v>
      </c>
      <c r="AF78" s="1">
        <v>43445</v>
      </c>
      <c r="AG78" s="7" t="s">
        <v>114</v>
      </c>
      <c r="AH78" s="10">
        <v>2</v>
      </c>
      <c r="AI78" s="3" t="s">
        <v>180</v>
      </c>
      <c r="AJ78" t="s">
        <v>114</v>
      </c>
      <c r="AK78" t="s">
        <v>114</v>
      </c>
      <c r="AL78" s="43" t="b">
        <v>1</v>
      </c>
      <c r="AM78" s="55">
        <v>43447.712909259302</v>
      </c>
      <c r="AN78" s="3"/>
      <c r="AO78" s="43" t="b">
        <v>1</v>
      </c>
      <c r="AP78" s="3" t="b">
        <v>0</v>
      </c>
      <c r="AQ78" s="3">
        <f>VLOOKUP(Table2[[#This Row],[Job-no]],Table3[],26,FALSE)</f>
        <v>1200</v>
      </c>
      <c r="AR78" t="str">
        <f t="shared" si="15"/>
        <v>GPSLED</v>
      </c>
      <c r="AS78" t="str">
        <f>VLOOKUP(AR78,Table1[],4,0)</f>
        <v>surface</v>
      </c>
      <c r="AT78">
        <f>IF(BD78&gt;0,"Pattern",VLOOKUP(AR78,Table1[],5,0))</f>
        <v>0</v>
      </c>
      <c r="AU78" s="34">
        <f>IF(AT78="Pattern",WORKDAY(Table2[[#This Row],[Scheduled Ship Date]],-10),WORKDAY(Table2[[#This Row],[Scheduled Ship Date]],-4))</f>
        <v>43465</v>
      </c>
      <c r="AV78">
        <f>IF(Table2[[#This Row],[Extrusion cut double saw]]=TRUE,IF(O78="ToDo",IF(AT78="Pattern",Table2[[#This Row],[Total Sections]]*0.4,Table2[[#This Row],[Total Sections]]*0.12),0),IF(AT78="Pattern",Table2[[#This Row],[Total Sections]]*4,Table2[[#This Row],[Total Sections]]*1.2))</f>
        <v>0</v>
      </c>
      <c r="AW78" s="42"/>
      <c r="AX78" s="42">
        <f>IF(AT78="Pattern",Table2[[#This Row],[Scheduled Ship Date]]-2,Table2[[#This Row],[Scheduled Ship Date]]-3)</f>
        <v>43466</v>
      </c>
      <c r="AY78">
        <f>IF(Table2[[#This Row],[Pattern]]="Pattern",Table2[[#This Row],[Total Sections]]*4.82,Table2[[#This Row],[Total Sections]]*0.5)</f>
        <v>1</v>
      </c>
      <c r="AZ78" s="42"/>
      <c r="BA78" s="39">
        <f>((Table2[Total Sections]/Table2[Open Qty])-1)*Table2[Open Qty]*12.96</f>
        <v>0</v>
      </c>
      <c r="BB78" s="39"/>
      <c r="BC78" s="39" t="str">
        <f t="shared" si="16"/>
        <v>GPSLED-750-90-30-FL-5' 6"-W-120-DP-1-S</v>
      </c>
      <c r="BD78" s="39">
        <f t="shared" si="17"/>
        <v>0</v>
      </c>
      <c r="BE78" s="39" t="b">
        <f>_xlfn.IFNA(VLOOKUP(Table2[[#This Row],[Job-no]],Table4[],9,FALSE),TRUE)</f>
        <v>1</v>
      </c>
      <c r="BF78" t="str">
        <f>VLOOKUP(AR78,Table1[],3,0)</f>
        <v>PERFKT</v>
      </c>
      <c r="BG78" s="39" t="b">
        <f>_xlfn.IFNA(VLOOKUP(Table2[[#This Row],[Job-no]],Table4[],14,FALSE),TRUE)</f>
        <v>1</v>
      </c>
      <c r="BH78" s="39" t="str">
        <f>_xlfn.IFNA(VLOOKUP(Table2[[#This Row],[Job-no]],Table4[],11,FALSE),"Done")</f>
        <v>Done</v>
      </c>
      <c r="BI78" s="39">
        <f>IF(Table2[[#This Row],[Pattern]]="Pattern",VLOOKUP(Table2[[#This Row],[Product Code]],'Routing data'!$A$2:$W$470,13,FALSE),VLOOKUP(Table2[[#This Row],[Product Code]],'Routing data'!$A$2:$W$470,3,FALSE))</f>
        <v>2</v>
      </c>
      <c r="BJ78" s="39">
        <f>IF(Table2[[#This Row],[Pattern]]="Pattern",VLOOKUP(Table2[[#This Row],[Product Code]],'Routing data'!$A$2:$W$470,14,FALSE),VLOOKUP(Table2[[#This Row],[Product Code]],'Routing data'!$A$2:$W$470,4,FALSE))</f>
        <v>0</v>
      </c>
      <c r="BK78" s="39">
        <f>VLOOKUP(Table2[[#This Row],[Product Code]],'Routing data'!A$4:W$524,16,FALSE)</f>
        <v>0</v>
      </c>
      <c r="BL78" s="42">
        <f>IF(Table2[[#This Row],[Milling Required]]=0,"x",IF(AT78="Pattern",B78-10,B78-4))</f>
        <v>43465</v>
      </c>
      <c r="BM78" s="42" t="str">
        <f>IF(Table2[[#This Row],[Punching Required]]=0,"x",IF(AT78="Pattern",B78-8,B78-2))</f>
        <v>x</v>
      </c>
      <c r="BN78" s="42">
        <f t="shared" si="18"/>
        <v>43466</v>
      </c>
      <c r="BO78" s="39">
        <f>IF(Table2[[#This Row],[Milling]]="x","x",Table2[[#This Row],[Total Sections]]*2)</f>
        <v>4</v>
      </c>
      <c r="BP78" s="39" t="str">
        <f>IF(Table2[[#This Row],[Punching]]="x","x",Table2[Total Sections]*2)</f>
        <v>x</v>
      </c>
      <c r="BQ78" s="39">
        <f>IF(Table2[[#This Row],[Pattern]]="Pattern",Table2[Total Sections]*3,Table2[Total Sections]*1.5)</f>
        <v>3</v>
      </c>
      <c r="BR78" s="42">
        <f t="shared" ca="1" si="22"/>
        <v>43469</v>
      </c>
      <c r="BS78" s="39"/>
      <c r="BT78" s="42">
        <f t="shared" ca="1" si="21"/>
        <v>43467</v>
      </c>
      <c r="BU78" s="39"/>
      <c r="BV78" s="39" t="str">
        <f>_xlfn.IFNA(VLOOKUP(Table2[[#This Row],[Job-no]],Table4[],16,FALSE),"Ready")</f>
        <v>ToDo</v>
      </c>
      <c r="BW78" s="39" t="str">
        <f>_xlfn.IFNA(VLOOKUP(Table2[[#This Row],[Job-no]],Table4[],21,FALSE),"Ready")</f>
        <v/>
      </c>
      <c r="BX78" s="39" t="b">
        <f>_xlfn.IFNA(VLOOKUP(Table2[[#This Row],[Job-no]],Table4[],10,FALSE),TRUE)</f>
        <v>0</v>
      </c>
      <c r="BY78" s="39" t="str">
        <f>_xlfn.IFNA(VLOOKUP(Table2[[#This Row],[Job-no]],Table4[],22,FALSE),"Ready")</f>
        <v/>
      </c>
      <c r="BZ78" s="120">
        <f t="shared" si="19"/>
        <v>43469</v>
      </c>
      <c r="CA78" s="120" t="str">
        <f ca="1">IF(OR(Table2[[#This Row],[Saw Date]]=TODAY(),Table2[[#This Row],[Saw Date]]=TODAY()+1), Table2[[#This Row],[Saw Date]],IF(Table2[[#This Row],[Extrusion cut double saw]],"Done",""))</f>
        <v>Done</v>
      </c>
      <c r="CB78" s="120" t="str">
        <f ca="1">IF(OR(Table2[[#This Row],[Lens Date]]=TODAY(),Table2[[#This Row],[Lens Date]]=TODAY()+1), Table2[[#This Row],[Lens Date]],IF(Table2[[#This Row],[MSLens]]="Done","Done",""))</f>
        <v>Done</v>
      </c>
      <c r="CC78" s="120" t="str">
        <f ca="1">IF(OR(Table2[[#This Row],[Milling Date]]=TODAY(),Table2[[#This Row],[Milling Date]]=TODAY()+1), Table2[[#This Row],[Milling Date]],IF(Table2[[#This Row],[CNC Holes]]="Ready","Done",""))</f>
        <v/>
      </c>
      <c r="CD78" s="120" t="str">
        <f ca="1">IF(OR(Table2[[#This Row],[Welding Date]]=TODAY(),Table2[[#This Row],[Welding Date]]=TODAY()+1), Table2[[#This Row],[Welding Date]],IF(Table2[[#This Row],[Welding Corners]]="Ready","Done",""))</f>
        <v/>
      </c>
      <c r="CE78" s="120" t="str">
        <f ca="1">IF(OR(Table2[[#This Row],[Puching Date]]=TODAY(),Table2[[#This Row],[Puching Date]]=TODAY()+1), Table2[[#This Row],[Puching Date]],IF(Table2[[#This Row],[Punch Holes]]="Ready","Done",""))</f>
        <v/>
      </c>
      <c r="CF78" s="120">
        <f ca="1">IF(OR(Table2[[#This Row],[Housing Date2]]=TODAY(),Table2[[#This Row],[Housing Date2]]=TODAY()+1),Table2[[#This Row],[Housing Date2]],IF(Table2[[#This Row],[Body Assembly]],"Done",""))</f>
        <v>43467</v>
      </c>
      <c r="CG78" s="120" t="str">
        <f>_xlfn.IFNA(VLOOKUP(Table2[[#This Row],[Job-no]],Table4[],7,FALSE),"Done")</f>
        <v>Machine Shop Started</v>
      </c>
    </row>
    <row r="79" spans="1:85" x14ac:dyDescent="0.25">
      <c r="A79" t="str">
        <f>_xlfn.CONCAT(Table2[[#This Row],[Order]],"-",Table2[[#This Row],[Line]])</f>
        <v>76157-7</v>
      </c>
      <c r="B79" s="1">
        <v>43469</v>
      </c>
      <c r="C79" s="10">
        <v>76157</v>
      </c>
      <c r="D79" s="7" t="s">
        <v>4233</v>
      </c>
      <c r="E79" s="10">
        <v>7</v>
      </c>
      <c r="F79" s="10">
        <v>1</v>
      </c>
      <c r="G79" s="7" t="s">
        <v>165</v>
      </c>
      <c r="H79" s="10">
        <v>1</v>
      </c>
      <c r="I79" s="43" t="b">
        <v>1</v>
      </c>
      <c r="J79" s="43" t="b">
        <v>0</v>
      </c>
      <c r="K79" t="s">
        <v>135</v>
      </c>
      <c r="L79" s="43" t="b">
        <v>0</v>
      </c>
      <c r="M79" s="43" t="b">
        <v>0</v>
      </c>
      <c r="N79" s="43" t="b">
        <v>1</v>
      </c>
      <c r="O79" t="s">
        <v>114</v>
      </c>
      <c r="P79" t="s">
        <v>23</v>
      </c>
      <c r="Q79" t="s">
        <v>114</v>
      </c>
      <c r="R79" t="s">
        <v>114</v>
      </c>
      <c r="S79" t="s">
        <v>114</v>
      </c>
      <c r="T79" t="s">
        <v>114</v>
      </c>
      <c r="U79" t="s">
        <v>114</v>
      </c>
      <c r="V79" t="s">
        <v>114</v>
      </c>
      <c r="W79" s="5">
        <v>43465</v>
      </c>
      <c r="X79" s="7" t="s">
        <v>151</v>
      </c>
      <c r="Y79" s="7" t="s">
        <v>4435</v>
      </c>
      <c r="Z79" s="7" t="s">
        <v>4549</v>
      </c>
      <c r="AA79" s="7" t="s">
        <v>114</v>
      </c>
      <c r="AB79" s="7" t="s">
        <v>74</v>
      </c>
      <c r="AC79" s="10">
        <v>7</v>
      </c>
      <c r="AD79" s="3" t="s">
        <v>5967</v>
      </c>
      <c r="AE79" s="4" t="s">
        <v>5968</v>
      </c>
      <c r="AF79" s="1">
        <v>43445</v>
      </c>
      <c r="AG79" s="7" t="s">
        <v>114</v>
      </c>
      <c r="AH79" s="10">
        <v>2</v>
      </c>
      <c r="AI79" s="3" t="s">
        <v>180</v>
      </c>
      <c r="AJ79" t="s">
        <v>114</v>
      </c>
      <c r="AK79" t="s">
        <v>114</v>
      </c>
      <c r="AL79" s="43" t="b">
        <v>1</v>
      </c>
      <c r="AM79" s="55">
        <v>43447.712893368102</v>
      </c>
      <c r="AN79" s="3"/>
      <c r="AO79" s="43" t="b">
        <v>1</v>
      </c>
      <c r="AP79" s="3" t="b">
        <v>0</v>
      </c>
      <c r="AQ79" s="3">
        <f>VLOOKUP(Table2[[#This Row],[Job-no]],Table3[],26,FALSE)</f>
        <v>1500</v>
      </c>
      <c r="AR79" t="str">
        <f t="shared" si="15"/>
        <v>GPSLED</v>
      </c>
      <c r="AS79" t="str">
        <f>VLOOKUP(AR79,Table1[],4,0)</f>
        <v>surface</v>
      </c>
      <c r="AT79">
        <f>IF(BD79&gt;0,"Pattern",VLOOKUP(AR79,Table1[],5,0))</f>
        <v>0</v>
      </c>
      <c r="AU79" s="34">
        <f>IF(AT79="Pattern",WORKDAY(Table2[[#This Row],[Scheduled Ship Date]],-10),WORKDAY(Table2[[#This Row],[Scheduled Ship Date]],-4))</f>
        <v>43465</v>
      </c>
      <c r="AV79">
        <f>IF(Table2[[#This Row],[Extrusion cut double saw]]=TRUE,IF(O79="ToDo",IF(AT79="Pattern",Table2[[#This Row],[Total Sections]]*0.4,Table2[[#This Row],[Total Sections]]*0.12),0),IF(AT79="Pattern",Table2[[#This Row],[Total Sections]]*4,Table2[[#This Row],[Total Sections]]*1.2))</f>
        <v>0</v>
      </c>
      <c r="AW79" s="42"/>
      <c r="AX79" s="42">
        <f>IF(AT79="Pattern",Table2[[#This Row],[Scheduled Ship Date]]-2,Table2[[#This Row],[Scheduled Ship Date]]-3)</f>
        <v>43466</v>
      </c>
      <c r="AY79">
        <f>IF(Table2[[#This Row],[Pattern]]="Pattern",Table2[[#This Row],[Total Sections]]*4.82,Table2[[#This Row],[Total Sections]]*0.5)</f>
        <v>1</v>
      </c>
      <c r="AZ79" s="42"/>
      <c r="BA79" s="39">
        <f>((Table2[Total Sections]/Table2[Open Qty])-1)*Table2[Open Qty]*12.96</f>
        <v>12.96</v>
      </c>
      <c r="BB79" s="39"/>
      <c r="BC79" s="39" t="str">
        <f t="shared" si="16"/>
        <v>GPSLED-750-90-30-FL-15-W-120-DP-1-S</v>
      </c>
      <c r="BD79" s="39">
        <f t="shared" si="17"/>
        <v>0</v>
      </c>
      <c r="BE79" s="39" t="b">
        <f>_xlfn.IFNA(VLOOKUP(Table2[[#This Row],[Job-no]],Table4[],9,FALSE),TRUE)</f>
        <v>1</v>
      </c>
      <c r="BF79" t="str">
        <f>VLOOKUP(AR79,Table1[],3,0)</f>
        <v>PERFKT</v>
      </c>
      <c r="BG79" s="39" t="b">
        <f>_xlfn.IFNA(VLOOKUP(Table2[[#This Row],[Job-no]],Table4[],14,FALSE),TRUE)</f>
        <v>1</v>
      </c>
      <c r="BH79" s="39" t="str">
        <f>_xlfn.IFNA(VLOOKUP(Table2[[#This Row],[Job-no]],Table4[],11,FALSE),"Done")</f>
        <v>Done</v>
      </c>
      <c r="BI79" s="39">
        <f>IF(Table2[[#This Row],[Pattern]]="Pattern",VLOOKUP(Table2[[#This Row],[Product Code]],'Routing data'!$A$2:$W$470,13,FALSE),VLOOKUP(Table2[[#This Row],[Product Code]],'Routing data'!$A$2:$W$470,3,FALSE))</f>
        <v>2</v>
      </c>
      <c r="BJ79" s="39">
        <f>IF(Table2[[#This Row],[Pattern]]="Pattern",VLOOKUP(Table2[[#This Row],[Product Code]],'Routing data'!$A$2:$W$470,14,FALSE),VLOOKUP(Table2[[#This Row],[Product Code]],'Routing data'!$A$2:$W$470,4,FALSE))</f>
        <v>0</v>
      </c>
      <c r="BK79" s="39">
        <f>VLOOKUP(Table2[[#This Row],[Product Code]],'Routing data'!A$4:W$524,16,FALSE)</f>
        <v>0</v>
      </c>
      <c r="BL79" s="42">
        <f>IF(Table2[[#This Row],[Milling Required]]=0,"x",IF(AT79="Pattern",B79-10,B79-4))</f>
        <v>43465</v>
      </c>
      <c r="BM79" s="42" t="str">
        <f>IF(Table2[[#This Row],[Punching Required]]=0,"x",IF(AT79="Pattern",B79-8,B79-2))</f>
        <v>x</v>
      </c>
      <c r="BN79" s="42">
        <f t="shared" si="18"/>
        <v>43466</v>
      </c>
      <c r="BO79" s="39">
        <f>IF(Table2[[#This Row],[Milling]]="x","x",Table2[[#This Row],[Total Sections]]*2)</f>
        <v>4</v>
      </c>
      <c r="BP79" s="39" t="str">
        <f>IF(Table2[[#This Row],[Punching]]="x","x",Table2[Total Sections]*2)</f>
        <v>x</v>
      </c>
      <c r="BQ79" s="39">
        <f>IF(Table2[[#This Row],[Pattern]]="Pattern",Table2[Total Sections]*3,Table2[Total Sections]*1.5)</f>
        <v>3</v>
      </c>
      <c r="BR79" s="42">
        <f t="shared" ca="1" si="22"/>
        <v>43469</v>
      </c>
      <c r="BS79" s="42"/>
      <c r="BT79" s="42">
        <f t="shared" ca="1" si="21"/>
        <v>43467</v>
      </c>
      <c r="BU79" s="39"/>
      <c r="BV79" s="39" t="str">
        <f>_xlfn.IFNA(VLOOKUP(Table2[[#This Row],[Job-no]],Table4[],16,FALSE),"Ready")</f>
        <v>ToDo</v>
      </c>
      <c r="BW79" s="39" t="str">
        <f>_xlfn.IFNA(VLOOKUP(Table2[[#This Row],[Job-no]],Table4[],21,FALSE),"Ready")</f>
        <v/>
      </c>
      <c r="BX79" s="39" t="b">
        <f>_xlfn.IFNA(VLOOKUP(Table2[[#This Row],[Job-no]],Table4[],10,FALSE),TRUE)</f>
        <v>0</v>
      </c>
      <c r="BY79" s="39" t="str">
        <f>_xlfn.IFNA(VLOOKUP(Table2[[#This Row],[Job-no]],Table4[],22,FALSE),"Ready")</f>
        <v/>
      </c>
      <c r="BZ79" s="120">
        <f t="shared" si="19"/>
        <v>43469</v>
      </c>
      <c r="CA79" s="120" t="str">
        <f ca="1">IF(OR(Table2[[#This Row],[Saw Date]]=TODAY(),Table2[[#This Row],[Saw Date]]=TODAY()+1), Table2[[#This Row],[Saw Date]],IF(Table2[[#This Row],[Extrusion cut double saw]],"Done",""))</f>
        <v>Done</v>
      </c>
      <c r="CB79" s="120" t="str">
        <f ca="1">IF(OR(Table2[[#This Row],[Lens Date]]=TODAY(),Table2[[#This Row],[Lens Date]]=TODAY()+1), Table2[[#This Row],[Lens Date]],IF(Table2[[#This Row],[MSLens]]="Done","Done",""))</f>
        <v>Done</v>
      </c>
      <c r="CC79" s="120" t="str">
        <f ca="1">IF(OR(Table2[[#This Row],[Milling Date]]=TODAY(),Table2[[#This Row],[Milling Date]]=TODAY()+1), Table2[[#This Row],[Milling Date]],IF(Table2[[#This Row],[CNC Holes]]="Ready","Done",""))</f>
        <v/>
      </c>
      <c r="CD79" s="120" t="str">
        <f ca="1">IF(OR(Table2[[#This Row],[Welding Date]]=TODAY(),Table2[[#This Row],[Welding Date]]=TODAY()+1), Table2[[#This Row],[Welding Date]],IF(Table2[[#This Row],[Welding Corners]]="Ready","Done",""))</f>
        <v/>
      </c>
      <c r="CE79" s="120" t="str">
        <f ca="1">IF(OR(Table2[[#This Row],[Puching Date]]=TODAY(),Table2[[#This Row],[Puching Date]]=TODAY()+1), Table2[[#This Row],[Puching Date]],IF(Table2[[#This Row],[Punch Holes]]="Ready","Done",""))</f>
        <v/>
      </c>
      <c r="CF79" s="120">
        <f ca="1">IF(OR(Table2[[#This Row],[Housing Date2]]=TODAY(),Table2[[#This Row],[Housing Date2]]=TODAY()+1),Table2[[#This Row],[Housing Date2]],IF(Table2[[#This Row],[Body Assembly]],"Done",""))</f>
        <v>43467</v>
      </c>
      <c r="CG79" s="120" t="str">
        <f>_xlfn.IFNA(VLOOKUP(Table2[[#This Row],[Job-no]],Table4[],7,FALSE),"Done")</f>
        <v>Machine Shop Started</v>
      </c>
    </row>
    <row r="80" spans="1:85" x14ac:dyDescent="0.25">
      <c r="A80" s="39" t="str">
        <f>_xlfn.CONCAT(Table2[[#This Row],[Order]],"-",Table2[[#This Row],[Line]])</f>
        <v>76157-8</v>
      </c>
      <c r="B80" s="1">
        <v>43469</v>
      </c>
      <c r="C80" s="10">
        <v>76157</v>
      </c>
      <c r="D80" s="7" t="s">
        <v>4234</v>
      </c>
      <c r="E80" s="10">
        <v>8</v>
      </c>
      <c r="F80" s="10">
        <v>1</v>
      </c>
      <c r="G80" s="7" t="s">
        <v>165</v>
      </c>
      <c r="H80" s="10">
        <v>1</v>
      </c>
      <c r="I80" s="43" t="b">
        <v>1</v>
      </c>
      <c r="J80" s="43" t="b">
        <v>0</v>
      </c>
      <c r="K80" t="s">
        <v>135</v>
      </c>
      <c r="L80" s="43" t="b">
        <v>0</v>
      </c>
      <c r="M80" s="43" t="b">
        <v>0</v>
      </c>
      <c r="N80" s="43" t="b">
        <v>1</v>
      </c>
      <c r="O80" t="s">
        <v>114</v>
      </c>
      <c r="P80" t="s">
        <v>23</v>
      </c>
      <c r="Q80" t="s">
        <v>114</v>
      </c>
      <c r="R80" t="s">
        <v>114</v>
      </c>
      <c r="S80" t="s">
        <v>114</v>
      </c>
      <c r="T80" t="s">
        <v>114</v>
      </c>
      <c r="U80" t="s">
        <v>114</v>
      </c>
      <c r="V80" t="s">
        <v>114</v>
      </c>
      <c r="W80" s="5">
        <v>43465</v>
      </c>
      <c r="X80" s="7" t="s">
        <v>151</v>
      </c>
      <c r="Y80" s="7" t="s">
        <v>4550</v>
      </c>
      <c r="Z80" s="7" t="s">
        <v>4551</v>
      </c>
      <c r="AA80" s="7" t="s">
        <v>114</v>
      </c>
      <c r="AB80" s="7" t="s">
        <v>74</v>
      </c>
      <c r="AC80" s="10">
        <v>7</v>
      </c>
      <c r="AD80" s="3" t="s">
        <v>5967</v>
      </c>
      <c r="AE80" s="4" t="s">
        <v>5968</v>
      </c>
      <c r="AF80" s="1">
        <v>43445</v>
      </c>
      <c r="AG80" s="7" t="s">
        <v>114</v>
      </c>
      <c r="AH80" s="10">
        <v>1</v>
      </c>
      <c r="AI80" s="3" t="s">
        <v>180</v>
      </c>
      <c r="AJ80" t="s">
        <v>114</v>
      </c>
      <c r="AK80" t="s">
        <v>114</v>
      </c>
      <c r="AL80" s="43" t="b">
        <v>1</v>
      </c>
      <c r="AM80" s="55">
        <v>43447.712881446801</v>
      </c>
      <c r="AN80" s="3"/>
      <c r="AO80" s="43" t="b">
        <v>1</v>
      </c>
      <c r="AP80" s="3" t="b">
        <v>0</v>
      </c>
      <c r="AQ80" s="3">
        <f>VLOOKUP(Table2[[#This Row],[Job-no]],Table3[],26,FALSE)</f>
        <v>700</v>
      </c>
      <c r="AR80" t="str">
        <f t="shared" si="15"/>
        <v>GPSLED</v>
      </c>
      <c r="AS80" t="str">
        <f>VLOOKUP(AR80,Table1[],4,0)</f>
        <v>surface</v>
      </c>
      <c r="AT80">
        <f>IF(BD80&gt;0,"Pattern",VLOOKUP(AR80,Table1[],5,0))</f>
        <v>0</v>
      </c>
      <c r="AU80" s="34">
        <f>IF(AT80="Pattern",WORKDAY(Table2[[#This Row],[Scheduled Ship Date]],-10),WORKDAY(Table2[[#This Row],[Scheduled Ship Date]],-4))</f>
        <v>43465</v>
      </c>
      <c r="AV80" s="39">
        <f>IF(Table2[[#This Row],[Extrusion cut double saw]]=TRUE,IF(O80="ToDo",IF(AT80="Pattern",Table2[[#This Row],[Total Sections]]*0.4,Table2[[#This Row],[Total Sections]]*0.12),0),IF(AT80="Pattern",Table2[[#This Row],[Total Sections]]*4,Table2[[#This Row],[Total Sections]]*1.2))</f>
        <v>0</v>
      </c>
      <c r="AW80" s="42"/>
      <c r="AX80" s="42">
        <f>IF(AT80="Pattern",Table2[[#This Row],[Scheduled Ship Date]]-2,Table2[[#This Row],[Scheduled Ship Date]]-3)</f>
        <v>43466</v>
      </c>
      <c r="AY80" s="39">
        <f>IF(Table2[[#This Row],[Pattern]]="Pattern",Table2[[#This Row],[Total Sections]]*4.82,Table2[[#This Row],[Total Sections]]*0.5)</f>
        <v>0.5</v>
      </c>
      <c r="AZ80" s="42"/>
      <c r="BA80" s="39">
        <f>((Table2[Total Sections]/Table2[Open Qty])-1)*Table2[Open Qty]*12.96</f>
        <v>0</v>
      </c>
      <c r="BB80" s="39"/>
      <c r="BC80" s="39" t="str">
        <f t="shared" si="16"/>
        <v>GPSLED-750-90-30-FL-6' 6"-W-120-DP-1-S</v>
      </c>
      <c r="BD80" s="39">
        <f t="shared" si="17"/>
        <v>0</v>
      </c>
      <c r="BE80" s="39" t="b">
        <f>_xlfn.IFNA(VLOOKUP(Table2[[#This Row],[Job-no]],Table4[],9,FALSE),TRUE)</f>
        <v>1</v>
      </c>
      <c r="BF80" s="39"/>
      <c r="BG80" s="39" t="b">
        <f>_xlfn.IFNA(VLOOKUP(Table2[[#This Row],[Job-no]],Table4[],14,FALSE),TRUE)</f>
        <v>1</v>
      </c>
      <c r="BH80" s="39" t="str">
        <f>_xlfn.IFNA(VLOOKUP(Table2[[#This Row],[Job-no]],Table4[],11,FALSE),"Done")</f>
        <v>Done</v>
      </c>
      <c r="BI80" s="39">
        <f>IF(Table2[[#This Row],[Pattern]]="Pattern",VLOOKUP(Table2[[#This Row],[Product Code]],'Routing data'!$A$2:$W$470,13,FALSE),VLOOKUP(Table2[[#This Row],[Product Code]],'Routing data'!$A$2:$W$470,3,FALSE))</f>
        <v>2</v>
      </c>
      <c r="BJ80" s="39">
        <f>IF(Table2[[#This Row],[Pattern]]="Pattern",VLOOKUP(Table2[[#This Row],[Product Code]],'Routing data'!$A$2:$W$470,14,FALSE),VLOOKUP(Table2[[#This Row],[Product Code]],'Routing data'!$A$2:$W$470,4,FALSE))</f>
        <v>0</v>
      </c>
      <c r="BK80" s="39">
        <f>VLOOKUP(Table2[[#This Row],[Product Code]],'Routing data'!A$4:W$524,16,FALSE)</f>
        <v>0</v>
      </c>
      <c r="BL80" s="42">
        <f>IF(Table2[[#This Row],[Milling Required]]=0,"x",IF(AT80="Pattern",B80-10,B80-4))</f>
        <v>43465</v>
      </c>
      <c r="BM80" s="39"/>
      <c r="BN80" s="42">
        <f t="shared" si="18"/>
        <v>43466</v>
      </c>
      <c r="BO80" s="39">
        <f>IF(Table2[[#This Row],[Milling]]="x","x",Table2[[#This Row],[Total Sections]]*2)</f>
        <v>2</v>
      </c>
      <c r="BP80" s="39">
        <f>IF(Table2[[#This Row],[Punching]]="x","x",Table2[Total Sections]*2)</f>
        <v>2</v>
      </c>
      <c r="BQ80" s="39">
        <f>IF(Table2[[#This Row],[Pattern]]="Pattern",Table2[Total Sections]*3,Table2[Total Sections]*1.5)</f>
        <v>1.5</v>
      </c>
      <c r="BR80" s="42">
        <f t="shared" ca="1" si="22"/>
        <v>43469</v>
      </c>
      <c r="BS80" s="39"/>
      <c r="BT80" s="42">
        <f t="shared" ca="1" si="21"/>
        <v>43467</v>
      </c>
      <c r="BU80" s="39"/>
      <c r="BV80" s="39" t="str">
        <f>_xlfn.IFNA(VLOOKUP(Table2[[#This Row],[Job-no]],Table4[],16,FALSE),"Ready")</f>
        <v>ToDo</v>
      </c>
      <c r="BW80" s="39" t="str">
        <f>_xlfn.IFNA(VLOOKUP(Table2[[#This Row],[Job-no]],Table4[],21,FALSE),"Ready")</f>
        <v/>
      </c>
      <c r="BX80" s="39" t="b">
        <f>_xlfn.IFNA(VLOOKUP(Table2[[#This Row],[Job-no]],Table4[],10,FALSE),TRUE)</f>
        <v>0</v>
      </c>
      <c r="BY80" s="39" t="str">
        <f>_xlfn.IFNA(VLOOKUP(Table2[[#This Row],[Job-no]],Table4[],22,FALSE),"Ready")</f>
        <v/>
      </c>
      <c r="BZ80" s="120">
        <f t="shared" si="19"/>
        <v>43469</v>
      </c>
      <c r="CA80" s="120" t="str">
        <f ca="1">IF(OR(Table2[[#This Row],[Saw Date]]=TODAY(),Table2[[#This Row],[Saw Date]]=TODAY()+1), Table2[[#This Row],[Saw Date]],IF(Table2[[#This Row],[Extrusion cut double saw]],"Done",""))</f>
        <v>Done</v>
      </c>
      <c r="CB80" s="120" t="str">
        <f ca="1">IF(OR(Table2[[#This Row],[Lens Date]]=TODAY(),Table2[[#This Row],[Lens Date]]=TODAY()+1), Table2[[#This Row],[Lens Date]],IF(Table2[[#This Row],[MSLens]]="Done","Done",""))</f>
        <v>Done</v>
      </c>
      <c r="CC80" s="120" t="str">
        <f ca="1">IF(OR(Table2[[#This Row],[Milling Date]]=TODAY(),Table2[[#This Row],[Milling Date]]=TODAY()+1), Table2[[#This Row],[Milling Date]],IF(Table2[[#This Row],[CNC Holes]]="Ready","Done",""))</f>
        <v/>
      </c>
      <c r="CD80" s="120" t="str">
        <f ca="1">IF(OR(Table2[[#This Row],[Welding Date]]=TODAY(),Table2[[#This Row],[Welding Date]]=TODAY()+1), Table2[[#This Row],[Welding Date]],IF(Table2[[#This Row],[Welding Corners]]="Ready","Done",""))</f>
        <v/>
      </c>
      <c r="CE80" s="120" t="str">
        <f ca="1">IF(OR(Table2[[#This Row],[Puching Date]]=TODAY(),Table2[[#This Row],[Puching Date]]=TODAY()+1), Table2[[#This Row],[Puching Date]],IF(Table2[[#This Row],[Punch Holes]]="Ready","Done",""))</f>
        <v/>
      </c>
      <c r="CF80" s="120">
        <f ca="1">IF(OR(Table2[[#This Row],[Housing Date2]]=TODAY(),Table2[[#This Row],[Housing Date2]]=TODAY()+1),Table2[[#This Row],[Housing Date2]],IF(Table2[[#This Row],[Body Assembly]],"Done",""))</f>
        <v>43467</v>
      </c>
      <c r="CG80" s="120" t="str">
        <f>_xlfn.IFNA(VLOOKUP(Table2[[#This Row],[Job-no]],Table4[],7,FALSE),"Done")</f>
        <v>Machine Shop Started</v>
      </c>
    </row>
    <row r="81" spans="1:85" x14ac:dyDescent="0.25">
      <c r="A81" t="str">
        <f>_xlfn.CONCAT(Table2[[#This Row],[Order]],"-",Table2[[#This Row],[Line]])</f>
        <v>76668-1</v>
      </c>
      <c r="B81" s="1">
        <v>43469</v>
      </c>
      <c r="C81" s="10">
        <v>76668</v>
      </c>
      <c r="D81" s="7" t="s">
        <v>2133</v>
      </c>
      <c r="E81" s="10">
        <v>1</v>
      </c>
      <c r="F81" s="10">
        <v>1</v>
      </c>
      <c r="G81" s="7" t="s">
        <v>165</v>
      </c>
      <c r="H81" s="10">
        <v>38</v>
      </c>
      <c r="I81" s="43" t="b">
        <v>1</v>
      </c>
      <c r="J81" s="43" t="b">
        <v>0</v>
      </c>
      <c r="K81" t="s">
        <v>135</v>
      </c>
      <c r="L81" s="43" t="b">
        <v>1</v>
      </c>
      <c r="M81" s="43" t="b">
        <v>1</v>
      </c>
      <c r="N81" s="43" t="b">
        <v>1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t="s">
        <v>114</v>
      </c>
      <c r="V81" t="s">
        <v>114</v>
      </c>
      <c r="W81" s="5">
        <v>43465</v>
      </c>
      <c r="X81" s="7" t="s">
        <v>151</v>
      </c>
      <c r="Y81" s="7"/>
      <c r="Z81" s="7" t="s">
        <v>3761</v>
      </c>
      <c r="AA81" s="7" t="s">
        <v>114</v>
      </c>
      <c r="AB81" s="7" t="s">
        <v>74</v>
      </c>
      <c r="AC81" s="10">
        <v>4</v>
      </c>
      <c r="AD81" s="3" t="s">
        <v>5967</v>
      </c>
      <c r="AE81" s="4" t="s">
        <v>5968</v>
      </c>
      <c r="AF81" s="7"/>
      <c r="AG81" s="7" t="s">
        <v>114</v>
      </c>
      <c r="AH81" s="10">
        <v>38</v>
      </c>
      <c r="AI81" s="3" t="s">
        <v>180</v>
      </c>
      <c r="AJ81" t="s">
        <v>114</v>
      </c>
      <c r="AK81" t="s">
        <v>114</v>
      </c>
      <c r="AL81" s="43" t="b">
        <v>0</v>
      </c>
      <c r="AM81" s="3"/>
      <c r="AN81" s="3"/>
      <c r="AO81" s="43" t="b">
        <v>0</v>
      </c>
      <c r="AP81" s="3" t="b">
        <v>0</v>
      </c>
      <c r="AQ81" s="3">
        <f>VLOOKUP(Table2[[#This Row],[Job-no]],Table3[],26,FALSE)</f>
        <v>13680</v>
      </c>
      <c r="AR81" t="str">
        <f t="shared" si="15"/>
        <v>ZELED</v>
      </c>
      <c r="AS81" t="str">
        <f>VLOOKUP(AR81,Table1[],4,0)</f>
        <v>pendant</v>
      </c>
      <c r="AT81">
        <f>IF(BD81&gt;0,"Pattern",VLOOKUP(AR81,Table1[],5,0))</f>
        <v>0</v>
      </c>
      <c r="AU81" s="34">
        <f>IF(AT81="Pattern",WORKDAY(Table2[[#This Row],[Scheduled Ship Date]],-10),WORKDAY(Table2[[#This Row],[Scheduled Ship Date]],-4))</f>
        <v>43465</v>
      </c>
      <c r="AV81">
        <f>IF(Table2[[#This Row],[Extrusion cut double saw]]=TRUE,IF(O81="ToDo",IF(AT81="Pattern",Table2[[#This Row],[Total Sections]]*0.4,Table2[[#This Row],[Total Sections]]*0.12),0),IF(AT81="Pattern",Table2[[#This Row],[Total Sections]]*4,Table2[[#This Row],[Total Sections]]*1.2))</f>
        <v>0</v>
      </c>
      <c r="AW81" s="42"/>
      <c r="AX81" s="42">
        <f>IF(AT81="Pattern",Table2[[#This Row],[Scheduled Ship Date]]-2,Table2[[#This Row],[Scheduled Ship Date]]-3)</f>
        <v>43466</v>
      </c>
      <c r="AY81">
        <f>IF(Table2[[#This Row],[Pattern]]="Pattern",Table2[[#This Row],[Total Sections]]*4.82,Table2[[#This Row],[Total Sections]]*0.5)</f>
        <v>19</v>
      </c>
      <c r="AZ81" s="42"/>
      <c r="BA81" s="39">
        <f>((Table2[Total Sections]/Table2[Open Qty])-1)*Table2[Open Qty]*12.96</f>
        <v>0</v>
      </c>
      <c r="BB81" s="42"/>
      <c r="BC81" s="39" t="str">
        <f t="shared" si="16"/>
        <v>ZELED-SL 65/35-1100-80-35-MSO-4-AP-UNV-MD-1-CA(36)</v>
      </c>
      <c r="BD81" s="39">
        <f t="shared" si="17"/>
        <v>0</v>
      </c>
      <c r="BE81" s="39" t="b">
        <f>_xlfn.IFNA(VLOOKUP(Table2[[#This Row],[Job-no]],Table4[],9,FALSE),TRUE)</f>
        <v>1</v>
      </c>
      <c r="BF81" t="str">
        <f>VLOOKUP(AR81,Table1[],3,0)</f>
        <v>Zen</v>
      </c>
      <c r="BG81" s="39" t="b">
        <f>_xlfn.IFNA(VLOOKUP(Table2[[#This Row],[Job-no]],Table4[],14,FALSE),TRUE)</f>
        <v>1</v>
      </c>
      <c r="BH81" s="39" t="str">
        <f>_xlfn.IFNA(VLOOKUP(Table2[[#This Row],[Job-no]],Table4[],11,FALSE),"Done")</f>
        <v>Done</v>
      </c>
      <c r="BI81" s="39">
        <f>IF(Table2[[#This Row],[Pattern]]="Pattern",VLOOKUP(Table2[[#This Row],[Product Code]],'Routing data'!$A$2:$W$470,13,FALSE),VLOOKUP(Table2[[#This Row],[Product Code]],'Routing data'!$A$2:$W$470,3,FALSE))</f>
        <v>2</v>
      </c>
      <c r="BJ81" s="39">
        <f>IF(Table2[[#This Row],[Pattern]]="Pattern",VLOOKUP(Table2[[#This Row],[Product Code]],'Routing data'!$A$2:$W$470,14,FALSE),VLOOKUP(Table2[[#This Row],[Product Code]],'Routing data'!$A$2:$W$470,4,FALSE))</f>
        <v>0</v>
      </c>
      <c r="BK81" s="39">
        <f>VLOOKUP(Table2[[#This Row],[Product Code]],'Routing data'!A$4:W$524,16,FALSE)</f>
        <v>0</v>
      </c>
      <c r="BL81" s="42">
        <f>IF(Table2[[#This Row],[Milling Required]]=0,"x",IF(AT81="Pattern",B81-10,B81-4))</f>
        <v>43465</v>
      </c>
      <c r="BM81" s="42" t="str">
        <f>IF(Table2[[#This Row],[Punching Required]]=0,"x",IF(AT81="Pattern",B81-8,B81-2))</f>
        <v>x</v>
      </c>
      <c r="BN81" s="42">
        <f t="shared" si="18"/>
        <v>43466</v>
      </c>
      <c r="BO81" s="39">
        <f>IF(Table2[[#This Row],[Milling]]="x","x",Table2[[#This Row],[Total Sections]]*2)</f>
        <v>76</v>
      </c>
      <c r="BP81" s="39" t="str">
        <f>IF(Table2[[#This Row],[Punching]]="x","x",Table2[Total Sections]*2)</f>
        <v>x</v>
      </c>
      <c r="BQ81" s="39">
        <f>IF(Table2[[#This Row],[Pattern]]="Pattern",Table2[Total Sections]*3,Table2[Total Sections]*1.5)</f>
        <v>57</v>
      </c>
      <c r="BR81" s="42">
        <f t="shared" ca="1" si="22"/>
        <v>43469</v>
      </c>
      <c r="BS81" s="42"/>
      <c r="BT81" s="42">
        <f t="shared" ca="1" si="21"/>
        <v>43467</v>
      </c>
      <c r="BU81" s="39"/>
      <c r="BV81" s="39" t="str">
        <f>_xlfn.IFNA(VLOOKUP(Table2[[#This Row],[Job-no]],Table4[],16,FALSE),"Ready")</f>
        <v/>
      </c>
      <c r="BW81" s="39" t="str">
        <f>_xlfn.IFNA(VLOOKUP(Table2[[#This Row],[Job-no]],Table4[],21,FALSE),"Ready")</f>
        <v/>
      </c>
      <c r="BX81" s="39" t="b">
        <f>_xlfn.IFNA(VLOOKUP(Table2[[#This Row],[Job-no]],Table4[],10,FALSE),TRUE)</f>
        <v>0</v>
      </c>
      <c r="BY81" s="39" t="str">
        <f>_xlfn.IFNA(VLOOKUP(Table2[[#This Row],[Job-no]],Table4[],22,FALSE),"Ready")</f>
        <v/>
      </c>
      <c r="BZ81" s="120">
        <f t="shared" si="19"/>
        <v>43469</v>
      </c>
      <c r="CA81" s="120" t="str">
        <f ca="1">IF(OR(Table2[[#This Row],[Saw Date]]=TODAY(),Table2[[#This Row],[Saw Date]]=TODAY()+1), Table2[[#This Row],[Saw Date]],IF(Table2[[#This Row],[Extrusion cut double saw]],"Done",""))</f>
        <v>Done</v>
      </c>
      <c r="CB81" s="120" t="str">
        <f ca="1">IF(OR(Table2[[#This Row],[Lens Date]]=TODAY(),Table2[[#This Row],[Lens Date]]=TODAY()+1), Table2[[#This Row],[Lens Date]],IF(Table2[[#This Row],[MSLens]]="Done","Done",""))</f>
        <v>Done</v>
      </c>
      <c r="CC81" s="120" t="str">
        <f ca="1">IF(OR(Table2[[#This Row],[Milling Date]]=TODAY(),Table2[[#This Row],[Milling Date]]=TODAY()+1), Table2[[#This Row],[Milling Date]],IF(Table2[[#This Row],[CNC Holes]]="Ready","Done",""))</f>
        <v/>
      </c>
      <c r="CD81" s="120" t="str">
        <f ca="1">IF(OR(Table2[[#This Row],[Welding Date]]=TODAY(),Table2[[#This Row],[Welding Date]]=TODAY()+1), Table2[[#This Row],[Welding Date]],IF(Table2[[#This Row],[Welding Corners]]="Ready","Done",""))</f>
        <v/>
      </c>
      <c r="CE81" s="120" t="str">
        <f ca="1">IF(OR(Table2[[#This Row],[Puching Date]]=TODAY(),Table2[[#This Row],[Puching Date]]=TODAY()+1), Table2[[#This Row],[Puching Date]],IF(Table2[[#This Row],[Punch Holes]]="Ready","Done",""))</f>
        <v/>
      </c>
      <c r="CF81" s="120">
        <f ca="1">IF(OR(Table2[[#This Row],[Housing Date2]]=TODAY(),Table2[[#This Row],[Housing Date2]]=TODAY()+1),Table2[[#This Row],[Housing Date2]],IF(Table2[[#This Row],[Body Assembly]],"Done",""))</f>
        <v>43467</v>
      </c>
      <c r="CG81" s="120" t="str">
        <f>_xlfn.IFNA(VLOOKUP(Table2[[#This Row],[Job-no]],Table4[],7,FALSE),"Done")</f>
        <v>Machine Shop Started</v>
      </c>
    </row>
    <row r="82" spans="1:85" x14ac:dyDescent="0.25">
      <c r="A82" t="str">
        <f>_xlfn.CONCAT(Table2[[#This Row],[Order]],"-",Table2[[#This Row],[Line]])</f>
        <v>76668-2</v>
      </c>
      <c r="B82" s="1">
        <v>43469</v>
      </c>
      <c r="C82" s="10">
        <v>76668</v>
      </c>
      <c r="D82" s="7" t="s">
        <v>2135</v>
      </c>
      <c r="E82" s="10">
        <v>2</v>
      </c>
      <c r="F82" s="10">
        <v>1</v>
      </c>
      <c r="G82" s="7" t="s">
        <v>165</v>
      </c>
      <c r="H82" s="10">
        <v>3</v>
      </c>
      <c r="I82" s="43" t="b">
        <v>1</v>
      </c>
      <c r="J82" s="43" t="b">
        <v>0</v>
      </c>
      <c r="K82" t="s">
        <v>135</v>
      </c>
      <c r="L82" s="43" t="b">
        <v>1</v>
      </c>
      <c r="M82" s="43" t="b">
        <v>1</v>
      </c>
      <c r="N82" s="43" t="b">
        <v>1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t="s">
        <v>114</v>
      </c>
      <c r="V82" t="s">
        <v>114</v>
      </c>
      <c r="W82" s="5">
        <v>43465</v>
      </c>
      <c r="X82" s="7" t="s">
        <v>151</v>
      </c>
      <c r="Y82" s="7"/>
      <c r="Z82" s="7" t="s">
        <v>3762</v>
      </c>
      <c r="AA82" s="7" t="s">
        <v>114</v>
      </c>
      <c r="AB82" s="7" t="s">
        <v>74</v>
      </c>
      <c r="AC82" s="10">
        <v>4</v>
      </c>
      <c r="AD82" s="3" t="s">
        <v>5967</v>
      </c>
      <c r="AE82" s="4" t="s">
        <v>5968</v>
      </c>
      <c r="AF82" s="7"/>
      <c r="AG82" s="7" t="s">
        <v>114</v>
      </c>
      <c r="AH82" s="10">
        <v>3</v>
      </c>
      <c r="AI82" s="3" t="s">
        <v>180</v>
      </c>
      <c r="AJ82" t="s">
        <v>114</v>
      </c>
      <c r="AK82" t="s">
        <v>114</v>
      </c>
      <c r="AL82" s="43" t="b">
        <v>0</v>
      </c>
      <c r="AM82" s="3"/>
      <c r="AN82" s="3"/>
      <c r="AO82" s="43" t="b">
        <v>0</v>
      </c>
      <c r="AP82" s="3" t="b">
        <v>0</v>
      </c>
      <c r="AQ82" s="3">
        <f>VLOOKUP(Table2[[#This Row],[Job-no]],Table3[],26,FALSE)</f>
        <v>2700</v>
      </c>
      <c r="AR82" t="str">
        <f t="shared" si="15"/>
        <v>ZELED</v>
      </c>
      <c r="AS82" t="str">
        <f>VLOOKUP(AR82,Table1[],4,0)</f>
        <v>pendant</v>
      </c>
      <c r="AT82">
        <f>IF(BD82&gt;0,"Pattern",VLOOKUP(AR82,Table1[],5,0))</f>
        <v>0</v>
      </c>
      <c r="AU82" s="34">
        <f>IF(AT82="Pattern",WORKDAY(Table2[[#This Row],[Scheduled Ship Date]],-10),WORKDAY(Table2[[#This Row],[Scheduled Ship Date]],-4))</f>
        <v>43465</v>
      </c>
      <c r="AV82">
        <f>IF(Table2[[#This Row],[Extrusion cut double saw]]=TRUE,IF(O82="ToDo",IF(AT82="Pattern",Table2[[#This Row],[Total Sections]]*0.4,Table2[[#This Row],[Total Sections]]*0.12),0),IF(AT82="Pattern",Table2[[#This Row],[Total Sections]]*4,Table2[[#This Row],[Total Sections]]*1.2))</f>
        <v>0</v>
      </c>
      <c r="AW82" s="130"/>
      <c r="AX82" s="42">
        <f>IF(AT82="Pattern",Table2[[#This Row],[Scheduled Ship Date]]-2,Table2[[#This Row],[Scheduled Ship Date]]-3)</f>
        <v>43466</v>
      </c>
      <c r="AY82">
        <f>IF(Table2[[#This Row],[Pattern]]="Pattern",Table2[[#This Row],[Total Sections]]*4.82,Table2[[#This Row],[Total Sections]]*0.5)</f>
        <v>1.5</v>
      </c>
      <c r="AZ82" s="42"/>
      <c r="BA82" s="39">
        <f>((Table2[Total Sections]/Table2[Open Qty])-1)*Table2[Open Qty]*12.96</f>
        <v>0</v>
      </c>
      <c r="BB82" s="42"/>
      <c r="BC82" s="39" t="str">
        <f t="shared" si="16"/>
        <v>ZELED-SL 65/35-1100-80-35-MSO-10-AP-UNV-MD-1-CA(36)</v>
      </c>
      <c r="BD82" s="39">
        <f t="shared" si="17"/>
        <v>0</v>
      </c>
      <c r="BE82" s="39" t="b">
        <f>_xlfn.IFNA(VLOOKUP(Table2[[#This Row],[Job-no]],Table4[],9,FALSE),TRUE)</f>
        <v>1</v>
      </c>
      <c r="BF82" t="str">
        <f>VLOOKUP(AR82,Table1[],3,0)</f>
        <v>Zen</v>
      </c>
      <c r="BG82" s="39" t="b">
        <f>_xlfn.IFNA(VLOOKUP(Table2[[#This Row],[Job-no]],Table4[],14,FALSE),TRUE)</f>
        <v>1</v>
      </c>
      <c r="BH82" s="39" t="str">
        <f>_xlfn.IFNA(VLOOKUP(Table2[[#This Row],[Job-no]],Table4[],11,FALSE),"Done")</f>
        <v>Done</v>
      </c>
      <c r="BI82" s="39">
        <f>IF(Table2[[#This Row],[Pattern]]="Pattern",VLOOKUP(Table2[[#This Row],[Product Code]],'Routing data'!$A$2:$W$470,13,FALSE),VLOOKUP(Table2[[#This Row],[Product Code]],'Routing data'!$A$2:$W$470,3,FALSE))</f>
        <v>2</v>
      </c>
      <c r="BJ82" s="39">
        <f>IF(Table2[[#This Row],[Pattern]]="Pattern",VLOOKUP(Table2[[#This Row],[Product Code]],'Routing data'!$A$2:$W$470,14,FALSE),VLOOKUP(Table2[[#This Row],[Product Code]],'Routing data'!$A$2:$W$470,4,FALSE))</f>
        <v>0</v>
      </c>
      <c r="BK82" s="39">
        <f>VLOOKUP(Table2[[#This Row],[Product Code]],'Routing data'!A$4:W$524,16,FALSE)</f>
        <v>0</v>
      </c>
      <c r="BL82" s="42">
        <f>IF(Table2[[#This Row],[Milling Required]]=0,"x",IF(AT82="Pattern",B82-10,B82-4))</f>
        <v>43465</v>
      </c>
      <c r="BM82" s="42" t="str">
        <f>IF(Table2[[#This Row],[Punching Required]]=0,"x",IF(AT82="Pattern",B82-8,B82-2))</f>
        <v>x</v>
      </c>
      <c r="BN82" s="42">
        <f t="shared" si="18"/>
        <v>43466</v>
      </c>
      <c r="BO82" s="39">
        <f>IF(Table2[[#This Row],[Milling]]="x","x",Table2[[#This Row],[Total Sections]]*2)</f>
        <v>6</v>
      </c>
      <c r="BP82" s="39" t="str">
        <f>IF(Table2[[#This Row],[Punching]]="x","x",Table2[Total Sections]*2)</f>
        <v>x</v>
      </c>
      <c r="BQ82" s="39">
        <f>IF(Table2[[#This Row],[Pattern]]="Pattern",Table2[Total Sections]*3,Table2[Total Sections]*1.5)</f>
        <v>4.5</v>
      </c>
      <c r="BR82" s="42">
        <f t="shared" ca="1" si="22"/>
        <v>43469</v>
      </c>
      <c r="BS82" s="42"/>
      <c r="BT82" s="42">
        <f t="shared" ca="1" si="21"/>
        <v>43467</v>
      </c>
      <c r="BU82" s="39"/>
      <c r="BV82" s="39" t="str">
        <f>_xlfn.IFNA(VLOOKUP(Table2[[#This Row],[Job-no]],Table4[],16,FALSE),"Ready")</f>
        <v/>
      </c>
      <c r="BW82" s="39" t="str">
        <f>_xlfn.IFNA(VLOOKUP(Table2[[#This Row],[Job-no]],Table4[],21,FALSE),"Ready")</f>
        <v/>
      </c>
      <c r="BX82" s="39" t="b">
        <f>_xlfn.IFNA(VLOOKUP(Table2[[#This Row],[Job-no]],Table4[],10,FALSE),TRUE)</f>
        <v>0</v>
      </c>
      <c r="BY82" s="39" t="str">
        <f>_xlfn.IFNA(VLOOKUP(Table2[[#This Row],[Job-no]],Table4[],22,FALSE),"Ready")</f>
        <v/>
      </c>
      <c r="BZ82" s="120">
        <f t="shared" si="19"/>
        <v>43469</v>
      </c>
      <c r="CA82" s="120" t="str">
        <f ca="1">IF(OR(Table2[[#This Row],[Saw Date]]=TODAY(),Table2[[#This Row],[Saw Date]]=TODAY()+1), Table2[[#This Row],[Saw Date]],IF(Table2[[#This Row],[Extrusion cut double saw]],"Done",""))</f>
        <v>Done</v>
      </c>
      <c r="CB82" s="120" t="str">
        <f ca="1">IF(OR(Table2[[#This Row],[Lens Date]]=TODAY(),Table2[[#This Row],[Lens Date]]=TODAY()+1), Table2[[#This Row],[Lens Date]],IF(Table2[[#This Row],[MSLens]]="Done","Done",""))</f>
        <v>Done</v>
      </c>
      <c r="CC82" s="120" t="str">
        <f ca="1">IF(OR(Table2[[#This Row],[Milling Date]]=TODAY(),Table2[[#This Row],[Milling Date]]=TODAY()+1), Table2[[#This Row],[Milling Date]],IF(Table2[[#This Row],[CNC Holes]]="Ready","Done",""))</f>
        <v/>
      </c>
      <c r="CD82" s="120" t="str">
        <f ca="1">IF(OR(Table2[[#This Row],[Welding Date]]=TODAY(),Table2[[#This Row],[Welding Date]]=TODAY()+1), Table2[[#This Row],[Welding Date]],IF(Table2[[#This Row],[Welding Corners]]="Ready","Done",""))</f>
        <v/>
      </c>
      <c r="CE82" s="120" t="str">
        <f ca="1">IF(OR(Table2[[#This Row],[Puching Date]]=TODAY(),Table2[[#This Row],[Puching Date]]=TODAY()+1), Table2[[#This Row],[Puching Date]],IF(Table2[[#This Row],[Punch Holes]]="Ready","Done",""))</f>
        <v/>
      </c>
      <c r="CF82" s="120">
        <f ca="1">IF(OR(Table2[[#This Row],[Housing Date2]]=TODAY(),Table2[[#This Row],[Housing Date2]]=TODAY()+1),Table2[[#This Row],[Housing Date2]],IF(Table2[[#This Row],[Body Assembly]],"Done",""))</f>
        <v>43467</v>
      </c>
      <c r="CG82" s="120" t="str">
        <f>_xlfn.IFNA(VLOOKUP(Table2[[#This Row],[Job-no]],Table4[],7,FALSE),"Done")</f>
        <v>Machine Shop Started</v>
      </c>
    </row>
    <row r="83" spans="1:85" x14ac:dyDescent="0.25">
      <c r="A83" s="39" t="str">
        <f>_xlfn.CONCAT(Table2[[#This Row],[Order]],"-",Table2[[#This Row],[Line]])</f>
        <v>76783-3</v>
      </c>
      <c r="B83" s="1">
        <v>43469</v>
      </c>
      <c r="C83" s="10">
        <v>76783</v>
      </c>
      <c r="D83" s="7" t="s">
        <v>3745</v>
      </c>
      <c r="E83" s="10">
        <v>3</v>
      </c>
      <c r="F83" s="10">
        <v>1</v>
      </c>
      <c r="G83" s="7" t="s">
        <v>165</v>
      </c>
      <c r="H83" s="10">
        <v>1</v>
      </c>
      <c r="I83" s="43" t="b">
        <v>1</v>
      </c>
      <c r="J83" s="43" t="b">
        <v>0</v>
      </c>
      <c r="K83" t="s">
        <v>114</v>
      </c>
      <c r="L83" s="43" t="b">
        <v>0</v>
      </c>
      <c r="M83" s="43" t="b">
        <v>0</v>
      </c>
      <c r="N83" s="43" t="b">
        <v>0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t="s">
        <v>114</v>
      </c>
      <c r="V83" t="s">
        <v>114</v>
      </c>
      <c r="W83" s="5">
        <v>43465</v>
      </c>
      <c r="X83" s="7" t="s">
        <v>114</v>
      </c>
      <c r="Y83" s="7"/>
      <c r="Z83" s="7" t="s">
        <v>4574</v>
      </c>
      <c r="AA83" s="7" t="s">
        <v>125</v>
      </c>
      <c r="AB83" s="7" t="s">
        <v>74</v>
      </c>
      <c r="AC83" s="10">
        <v>12</v>
      </c>
      <c r="AD83" s="3" t="s">
        <v>5967</v>
      </c>
      <c r="AE83" s="4" t="s">
        <v>5968</v>
      </c>
      <c r="AF83" s="7"/>
      <c r="AG83" s="7" t="s">
        <v>114</v>
      </c>
      <c r="AH83" s="10">
        <v>2</v>
      </c>
      <c r="AI83" s="3" t="s">
        <v>74</v>
      </c>
      <c r="AJ83" t="s">
        <v>114</v>
      </c>
      <c r="AK83" t="s">
        <v>114</v>
      </c>
      <c r="AL83" s="43" t="b">
        <v>0</v>
      </c>
      <c r="AM83" s="3"/>
      <c r="AN83" s="3"/>
      <c r="AO83" s="43" t="b">
        <v>0</v>
      </c>
      <c r="AP83" s="3" t="b">
        <v>1</v>
      </c>
      <c r="AQ83" s="129">
        <f>VLOOKUP(Table2[[#This Row],[Job-no]],Table3[],26,FALSE)</f>
        <v>1910</v>
      </c>
      <c r="AR83" t="str">
        <f t="shared" si="15"/>
        <v>PRLED</v>
      </c>
      <c r="AS83" t="str">
        <f>VLOOKUP(AR83,Table1[],4,0)</f>
        <v>pendant</v>
      </c>
      <c r="AT83">
        <f>IF(BD83&gt;0,"Pattern",VLOOKUP(AR83,Table1[],5,0))</f>
        <v>0</v>
      </c>
      <c r="AU83" s="34">
        <f>IF(AT83="Pattern",WORKDAY(Table2[[#This Row],[Scheduled Ship Date]],-10),WORKDAY(Table2[[#This Row],[Scheduled Ship Date]],-4))</f>
        <v>43465</v>
      </c>
      <c r="AV83" s="39">
        <f>IF(Table2[[#This Row],[Extrusion cut double saw]]=TRUE,IF(O83="ToDo",IF(AT83="Pattern",Table2[[#This Row],[Total Sections]]*0.4,Table2[[#This Row],[Total Sections]]*0.12),0),IF(AT83="Pattern",Table2[[#This Row],[Total Sections]]*4,Table2[[#This Row],[Total Sections]]*1.2))</f>
        <v>2.4</v>
      </c>
      <c r="AW83" s="42">
        <f ca="1">TODAY()+2</f>
        <v>43469</v>
      </c>
      <c r="AX83" s="42">
        <f>IF(AT83="Pattern",Table2[[#This Row],[Scheduled Ship Date]]-2,Table2[[#This Row],[Scheduled Ship Date]]-3)</f>
        <v>43466</v>
      </c>
      <c r="AY83" s="39">
        <f>IF(Table2[[#This Row],[Pattern]]="Pattern",Table2[[#This Row],[Total Sections]]*4.82,Table2[[#This Row],[Total Sections]]*0.5)</f>
        <v>1</v>
      </c>
      <c r="AZ83" s="42">
        <f ca="1">TODAY()+1</f>
        <v>43468</v>
      </c>
      <c r="BA83" s="39">
        <f>((Table2[Total Sections]/Table2[Open Qty])-1)*Table2[Open Qty]*12.96</f>
        <v>12.96</v>
      </c>
      <c r="BB83" s="39"/>
      <c r="BC83" s="39" t="str">
        <f t="shared" si="16"/>
        <v>PRLED-1000-80-35-S-12-AP-UNV-O</v>
      </c>
      <c r="BD83" s="39">
        <f t="shared" si="17"/>
        <v>0</v>
      </c>
      <c r="BE83" s="39" t="b">
        <f>_xlfn.IFNA(VLOOKUP(Table2[[#This Row],[Job-no]],Table4[],9,FALSE),TRUE)</f>
        <v>1</v>
      </c>
      <c r="BF83" s="39"/>
      <c r="BG83" s="39" t="b">
        <f>_xlfn.IFNA(VLOOKUP(Table2[[#This Row],[Job-no]],Table4[],14,FALSE),TRUE)</f>
        <v>0</v>
      </c>
      <c r="BH83" s="39" t="str">
        <f>_xlfn.IFNA(VLOOKUP(Table2[[#This Row],[Job-no]],Table4[],11,FALSE),"Done")</f>
        <v/>
      </c>
      <c r="BI83" s="39">
        <f>IF(Table2[[#This Row],[Pattern]]="Pattern",VLOOKUP(Table2[[#This Row],[Product Code]],'Routing data'!$A$2:$W$470,13,FALSE),VLOOKUP(Table2[[#This Row],[Product Code]],'Routing data'!$A$2:$W$470,3,FALSE))</f>
        <v>2</v>
      </c>
      <c r="BJ83" s="39">
        <f>IF(Table2[[#This Row],[Pattern]]="Pattern",VLOOKUP(Table2[[#This Row],[Product Code]],'Routing data'!$A$2:$W$470,14,FALSE),VLOOKUP(Table2[[#This Row],[Product Code]],'Routing data'!$A$2:$W$470,4,FALSE))</f>
        <v>0</v>
      </c>
      <c r="BK83" s="39">
        <f>VLOOKUP(Table2[[#This Row],[Product Code]],'Routing data'!A$4:W$524,16,FALSE)</f>
        <v>0</v>
      </c>
      <c r="BL83" s="42">
        <f>IF(Table2[[#This Row],[Milling Required]]=0,"x",IF(AT83="Pattern",B83-10,B83-4))</f>
        <v>43465</v>
      </c>
      <c r="BM83" s="39"/>
      <c r="BN83" s="42">
        <f t="shared" si="18"/>
        <v>43466</v>
      </c>
      <c r="BO83" s="39">
        <f>IF(Table2[[#This Row],[Milling]]="x","x",Table2[[#This Row],[Total Sections]]*2)</f>
        <v>4</v>
      </c>
      <c r="BP83" s="39">
        <f>IF(Table2[[#This Row],[Punching]]="x","x",Table2[Total Sections]*2)</f>
        <v>4</v>
      </c>
      <c r="BQ83" s="39">
        <f>IF(Table2[[#This Row],[Pattern]]="Pattern",Table2[Total Sections]*3,Table2[Total Sections]*1.5)</f>
        <v>3</v>
      </c>
      <c r="BR83" s="42">
        <f t="shared" ca="1" si="22"/>
        <v>43469</v>
      </c>
      <c r="BS83" s="39"/>
      <c r="BT83" s="42">
        <f t="shared" ca="1" si="21"/>
        <v>43467</v>
      </c>
      <c r="BU83" s="39"/>
      <c r="BV83" s="39" t="str">
        <f>_xlfn.IFNA(VLOOKUP(Table2[[#This Row],[Job-no]],Table4[],16,FALSE),"Ready")</f>
        <v/>
      </c>
      <c r="BW83" s="39" t="str">
        <f>_xlfn.IFNA(VLOOKUP(Table2[[#This Row],[Job-no]],Table4[],21,FALSE),"Ready")</f>
        <v/>
      </c>
      <c r="BX83" s="39" t="b">
        <f>_xlfn.IFNA(VLOOKUP(Table2[[#This Row],[Job-no]],Table4[],10,FALSE),TRUE)</f>
        <v>0</v>
      </c>
      <c r="BY83" s="39" t="str">
        <f>_xlfn.IFNA(VLOOKUP(Table2[[#This Row],[Job-no]],Table4[],22,FALSE),"Ready")</f>
        <v/>
      </c>
      <c r="BZ83" s="120">
        <f t="shared" si="19"/>
        <v>43469</v>
      </c>
      <c r="CA83" s="120" t="str">
        <f ca="1">IF(OR(Table2[[#This Row],[Saw Date]]=TODAY(),Table2[[#This Row],[Saw Date]]=TODAY()+1), Table2[[#This Row],[Saw Date]],IF(Table2[[#This Row],[Extrusion cut double saw]],"Done",""))</f>
        <v/>
      </c>
      <c r="CB83" s="120">
        <f ca="1">IF(OR(Table2[[#This Row],[Lens Date]]=TODAY(),Table2[[#This Row],[Lens Date]]=TODAY()+1), Table2[[#This Row],[Lens Date]],IF(Table2[[#This Row],[MSLens]]="Done","Done",""))</f>
        <v>43468</v>
      </c>
      <c r="CC83" s="120" t="str">
        <f ca="1">IF(OR(Table2[[#This Row],[Milling Date]]=TODAY(),Table2[[#This Row],[Milling Date]]=TODAY()+1), Table2[[#This Row],[Milling Date]],IF(Table2[[#This Row],[CNC Holes]]="Ready","Done",""))</f>
        <v/>
      </c>
      <c r="CD83" s="120" t="str">
        <f ca="1">IF(OR(Table2[[#This Row],[Welding Date]]=TODAY(),Table2[[#This Row],[Welding Date]]=TODAY()+1), Table2[[#This Row],[Welding Date]],IF(Table2[[#This Row],[Welding Corners]]="Ready","Done",""))</f>
        <v/>
      </c>
      <c r="CE83" s="120" t="str">
        <f ca="1">IF(OR(Table2[[#This Row],[Puching Date]]=TODAY(),Table2[[#This Row],[Puching Date]]=TODAY()+1), Table2[[#This Row],[Puching Date]],IF(Table2[[#This Row],[Punch Holes]]="Ready","Done",""))</f>
        <v/>
      </c>
      <c r="CF83" s="120">
        <f ca="1">IF(OR(Table2[[#This Row],[Housing Date2]]=TODAY(),Table2[[#This Row],[Housing Date2]]=TODAY()+1),Table2[[#This Row],[Housing Date2]],IF(Table2[[#This Row],[Body Assembly]],"Done",""))</f>
        <v>43467</v>
      </c>
      <c r="CG83" s="120" t="str">
        <f>_xlfn.IFNA(VLOOKUP(Table2[[#This Row],[Job-no]],Table4[],7,FALSE),"Done")</f>
        <v>Machine Shop Started</v>
      </c>
    </row>
    <row r="84" spans="1:85" x14ac:dyDescent="0.25">
      <c r="A84" s="39" t="str">
        <f>_xlfn.CONCAT(Table2[[#This Row],[Order]],"-",Table2[[#This Row],[Line]])</f>
        <v>76884-1</v>
      </c>
      <c r="B84" s="1">
        <v>43469</v>
      </c>
      <c r="C84" s="10">
        <v>76884</v>
      </c>
      <c r="D84" s="7" t="s">
        <v>1454</v>
      </c>
      <c r="E84" s="10">
        <v>1</v>
      </c>
      <c r="F84" s="10">
        <v>1</v>
      </c>
      <c r="G84" s="7" t="s">
        <v>165</v>
      </c>
      <c r="H84" s="10">
        <v>2</v>
      </c>
      <c r="I84" s="43" t="b">
        <v>1</v>
      </c>
      <c r="J84" s="43" t="b">
        <v>0</v>
      </c>
      <c r="K84" t="s">
        <v>114</v>
      </c>
      <c r="L84" s="43" t="b">
        <v>0</v>
      </c>
      <c r="M84" s="43" t="b">
        <v>0</v>
      </c>
      <c r="N84" s="43" t="b">
        <v>0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t="s">
        <v>114</v>
      </c>
      <c r="V84" t="s">
        <v>114</v>
      </c>
      <c r="W84" s="6">
        <v>43455</v>
      </c>
      <c r="X84" s="7" t="s">
        <v>114</v>
      </c>
      <c r="Y84" s="7"/>
      <c r="Z84" s="7" t="s">
        <v>2057</v>
      </c>
      <c r="AA84" s="7" t="s">
        <v>117</v>
      </c>
      <c r="AB84" s="7" t="s">
        <v>169</v>
      </c>
      <c r="AC84" s="10">
        <v>1</v>
      </c>
      <c r="AD84" s="3" t="s">
        <v>5967</v>
      </c>
      <c r="AE84" s="4" t="s">
        <v>5968</v>
      </c>
      <c r="AF84" s="7"/>
      <c r="AG84" s="7" t="s">
        <v>114</v>
      </c>
      <c r="AH84" s="10">
        <v>4</v>
      </c>
      <c r="AI84" s="3" t="s">
        <v>74</v>
      </c>
      <c r="AJ84" t="s">
        <v>114</v>
      </c>
      <c r="AK84" t="s">
        <v>114</v>
      </c>
      <c r="AL84" s="43" t="b">
        <v>0</v>
      </c>
      <c r="AM84" s="3"/>
      <c r="AN84" s="3"/>
      <c r="AO84" s="43" t="b">
        <v>0</v>
      </c>
      <c r="AP84" s="3" t="b">
        <v>1</v>
      </c>
      <c r="AQ84" s="3">
        <f>VLOOKUP(Table2[[#This Row],[Job-no]],Table3[],26,FALSE)</f>
        <v>1840</v>
      </c>
      <c r="AR84" t="str">
        <f t="shared" si="15"/>
        <v>NPI</v>
      </c>
      <c r="AS84" t="str">
        <f>VLOOKUP(AR84,Table1[],4,0)</f>
        <v>NPI</v>
      </c>
      <c r="AT84">
        <f>IF(BD84&gt;0,"Pattern",VLOOKUP(AR84,Table1[],5,0))</f>
        <v>0</v>
      </c>
      <c r="AU84" s="34">
        <f>IF(AT84="Pattern",WORKDAY(Table2[[#This Row],[Scheduled Ship Date]],-10),WORKDAY(Table2[[#This Row],[Scheduled Ship Date]],-4))</f>
        <v>43465</v>
      </c>
      <c r="AV84" s="39">
        <f>IF(Table2[[#This Row],[Extrusion cut double saw]]=TRUE,IF(O84="ToDo",IF(AT84="Pattern",Table2[[#This Row],[Total Sections]]*0.4,Table2[[#This Row],[Total Sections]]*0.12),0),IF(AT84="Pattern",Table2[[#This Row],[Total Sections]]*4,Table2[[#This Row],[Total Sections]]*1.2))</f>
        <v>4.8</v>
      </c>
      <c r="AW84" s="42"/>
      <c r="AX84" s="42">
        <f>IF(AT84="Pattern",Table2[[#This Row],[Scheduled Ship Date]]-2,Table2[[#This Row],[Scheduled Ship Date]]-3)</f>
        <v>43466</v>
      </c>
      <c r="AY84" s="39">
        <f>IF(Table2[[#This Row],[Pattern]]="Pattern",Table2[[#This Row],[Total Sections]]*4.82,Table2[[#This Row],[Total Sections]]*0.5)</f>
        <v>2</v>
      </c>
      <c r="AZ84" s="42"/>
      <c r="BA84" s="39">
        <f>((Table2[Total Sections]/Table2[Open Qty])-1)*Table2[Open Qty]*12.96</f>
        <v>25.92</v>
      </c>
      <c r="BB84" s="39"/>
      <c r="BC84" s="39" t="str">
        <f t="shared" si="16"/>
        <v>NPI-N18008-SKPE-10004-SL60/40-CIR-AL# 12' 6.75"-1000-80-35-SO-W-UNV-D-1-CA(36)</v>
      </c>
      <c r="BD84" s="39">
        <f t="shared" si="17"/>
        <v>0</v>
      </c>
      <c r="BE84" s="39" t="b">
        <f>_xlfn.IFNA(VLOOKUP(Table2[[#This Row],[Job-no]],Table4[],9,FALSE),TRUE)</f>
        <v>1</v>
      </c>
      <c r="BF84" s="39"/>
      <c r="BG84" s="39" t="b">
        <f>_xlfn.IFNA(VLOOKUP(Table2[[#This Row],[Job-no]],Table4[],14,FALSE),TRUE)</f>
        <v>0</v>
      </c>
      <c r="BH84" s="39" t="str">
        <f>_xlfn.IFNA(VLOOKUP(Table2[[#This Row],[Job-no]],Table4[],11,FALSE),"Done")</f>
        <v/>
      </c>
      <c r="BI84" s="39">
        <f>IF(Table2[[#This Row],[Pattern]]="Pattern",VLOOKUP(Table2[[#This Row],[Product Code]],'Routing data'!$A$2:$W$470,13,FALSE),VLOOKUP(Table2[[#This Row],[Product Code]],'Routing data'!$A$2:$W$470,3,FALSE))</f>
        <v>2</v>
      </c>
      <c r="BJ84" s="39">
        <f>IF(Table2[[#This Row],[Pattern]]="Pattern",VLOOKUP(Table2[[#This Row],[Product Code]],'Routing data'!$A$2:$W$470,14,FALSE),VLOOKUP(Table2[[#This Row],[Product Code]],'Routing data'!$A$2:$W$470,4,FALSE))</f>
        <v>3</v>
      </c>
      <c r="BK84" s="39">
        <f>VLOOKUP(Table2[[#This Row],[Product Code]],'Routing data'!A$4:W$524,16,FALSE)</f>
        <v>0</v>
      </c>
      <c r="BL84" s="42">
        <f>IF(Table2[[#This Row],[Milling Required]]=0,"x",IF(AT84="Pattern",B84-10,B84-4))</f>
        <v>43465</v>
      </c>
      <c r="BM84" s="39"/>
      <c r="BN84" s="42">
        <f t="shared" si="18"/>
        <v>43466</v>
      </c>
      <c r="BO84" s="39">
        <f>IF(Table2[[#This Row],[Milling]]="x","x",Table2[[#This Row],[Total Sections]]*2)</f>
        <v>8</v>
      </c>
      <c r="BP84" s="39">
        <f>IF(Table2[[#This Row],[Punching]]="x","x",Table2[Total Sections]*2)</f>
        <v>8</v>
      </c>
      <c r="BQ84" s="39">
        <f>IF(Table2[[#This Row],[Pattern]]="Pattern",Table2[Total Sections]*3,Table2[Total Sections]*1.5)</f>
        <v>6</v>
      </c>
      <c r="BR84" s="42">
        <f t="shared" ca="1" si="22"/>
        <v>43469</v>
      </c>
      <c r="BS84" s="39"/>
      <c r="BT84" s="42">
        <f t="shared" ca="1" si="21"/>
        <v>43467</v>
      </c>
      <c r="BU84" s="39"/>
      <c r="BV84" s="39" t="str">
        <f>_xlfn.IFNA(VLOOKUP(Table2[[#This Row],[Job-no]],Table4[],16,FALSE),"Ready")</f>
        <v/>
      </c>
      <c r="BW84" s="39" t="str">
        <f>_xlfn.IFNA(VLOOKUP(Table2[[#This Row],[Job-no]],Table4[],21,FALSE),"Ready")</f>
        <v/>
      </c>
      <c r="BX84" s="39" t="b">
        <f>_xlfn.IFNA(VLOOKUP(Table2[[#This Row],[Job-no]],Table4[],10,FALSE),TRUE)</f>
        <v>0</v>
      </c>
      <c r="BY84" s="39" t="str">
        <f>_xlfn.IFNA(VLOOKUP(Table2[[#This Row],[Job-no]],Table4[],22,FALSE),"Ready")</f>
        <v/>
      </c>
      <c r="BZ84" s="120">
        <f t="shared" si="19"/>
        <v>43469</v>
      </c>
      <c r="CA84" s="120" t="str">
        <f ca="1">IF(OR(Table2[[#This Row],[Saw Date]]=TODAY(),Table2[[#This Row],[Saw Date]]=TODAY()+1), Table2[[#This Row],[Saw Date]],IF(Table2[[#This Row],[Extrusion cut double saw]],"Done",""))</f>
        <v/>
      </c>
      <c r="CB84" s="120" t="str">
        <f ca="1">IF(OR(Table2[[#This Row],[Lens Date]]=TODAY(),Table2[[#This Row],[Lens Date]]=TODAY()+1), Table2[[#This Row],[Lens Date]],IF(Table2[[#This Row],[MSLens]]="Done","Done",""))</f>
        <v/>
      </c>
      <c r="CC84" s="120" t="str">
        <f ca="1">IF(OR(Table2[[#This Row],[Milling Date]]=TODAY(),Table2[[#This Row],[Milling Date]]=TODAY()+1), Table2[[#This Row],[Milling Date]],IF(Table2[[#This Row],[CNC Holes]]="Ready","Done",""))</f>
        <v/>
      </c>
      <c r="CD84" s="120" t="str">
        <f ca="1">IF(OR(Table2[[#This Row],[Welding Date]]=TODAY(),Table2[[#This Row],[Welding Date]]=TODAY()+1), Table2[[#This Row],[Welding Date]],IF(Table2[[#This Row],[Welding Corners]]="Ready","Done",""))</f>
        <v/>
      </c>
      <c r="CE84" s="120" t="str">
        <f ca="1">IF(OR(Table2[[#This Row],[Puching Date]]=TODAY(),Table2[[#This Row],[Puching Date]]=TODAY()+1), Table2[[#This Row],[Puching Date]],IF(Table2[[#This Row],[Punch Holes]]="Ready","Done",""))</f>
        <v/>
      </c>
      <c r="CF84" s="120">
        <f ca="1">IF(OR(Table2[[#This Row],[Housing Date2]]=TODAY(),Table2[[#This Row],[Housing Date2]]=TODAY()+1),Table2[[#This Row],[Housing Date2]],IF(Table2[[#This Row],[Body Assembly]],"Done",""))</f>
        <v>43467</v>
      </c>
      <c r="CG84" s="120" t="str">
        <f>_xlfn.IFNA(VLOOKUP(Table2[[#This Row],[Job-no]],Table4[],7,FALSE),"Done")</f>
        <v>Machine Shop Started</v>
      </c>
    </row>
    <row r="85" spans="1:85" x14ac:dyDescent="0.25">
      <c r="A85" s="39" t="str">
        <f>_xlfn.CONCAT(Table2[[#This Row],[Order]],"-",Table2[[#This Row],[Line]])</f>
        <v>77177-1</v>
      </c>
      <c r="B85" s="1">
        <v>43469</v>
      </c>
      <c r="C85" s="10">
        <v>77177</v>
      </c>
      <c r="D85" s="7" t="s">
        <v>2457</v>
      </c>
      <c r="E85" s="10">
        <v>1</v>
      </c>
      <c r="F85" s="10">
        <v>1</v>
      </c>
      <c r="G85" s="7" t="s">
        <v>165</v>
      </c>
      <c r="H85" s="10">
        <v>18</v>
      </c>
      <c r="I85" s="43" t="b">
        <v>1</v>
      </c>
      <c r="J85" s="43" t="b">
        <v>0</v>
      </c>
      <c r="K85" t="s">
        <v>114</v>
      </c>
      <c r="L85" s="43" t="b">
        <v>0</v>
      </c>
      <c r="M85" s="43" t="b">
        <v>0</v>
      </c>
      <c r="N85" s="43" t="b">
        <v>0</v>
      </c>
      <c r="O85" t="s">
        <v>114</v>
      </c>
      <c r="P85" t="s">
        <v>23</v>
      </c>
      <c r="Q85" t="s">
        <v>114</v>
      </c>
      <c r="R85" t="s">
        <v>114</v>
      </c>
      <c r="S85" t="s">
        <v>114</v>
      </c>
      <c r="T85" t="s">
        <v>114</v>
      </c>
      <c r="U85" t="s">
        <v>114</v>
      </c>
      <c r="V85" t="s">
        <v>23</v>
      </c>
      <c r="W85" s="5">
        <v>43465</v>
      </c>
      <c r="X85" s="7" t="s">
        <v>151</v>
      </c>
      <c r="Y85" s="7"/>
      <c r="Z85" s="7" t="s">
        <v>3970</v>
      </c>
      <c r="AA85" s="7" t="s">
        <v>45</v>
      </c>
      <c r="AB85" s="7" t="s">
        <v>74</v>
      </c>
      <c r="AC85" s="10">
        <v>7</v>
      </c>
      <c r="AD85" s="3" t="s">
        <v>5967</v>
      </c>
      <c r="AE85" s="4" t="s">
        <v>5968</v>
      </c>
      <c r="AF85" s="7"/>
      <c r="AG85" s="7" t="s">
        <v>114</v>
      </c>
      <c r="AH85" s="10">
        <v>18</v>
      </c>
      <c r="AI85" s="3" t="s">
        <v>180</v>
      </c>
      <c r="AJ85" t="s">
        <v>114</v>
      </c>
      <c r="AK85" t="s">
        <v>114</v>
      </c>
      <c r="AL85" s="43" t="b">
        <v>0</v>
      </c>
      <c r="AM85" s="3"/>
      <c r="AN85" s="3"/>
      <c r="AO85" s="43" t="b">
        <v>0</v>
      </c>
      <c r="AP85" s="3" t="b">
        <v>1</v>
      </c>
      <c r="AQ85" s="129">
        <f>VLOOKUP(Table2[[#This Row],[Job-no]],Table3[],26,FALSE)</f>
        <v>10800</v>
      </c>
      <c r="AR85" t="str">
        <f t="shared" si="15"/>
        <v>SCR</v>
      </c>
      <c r="AS85" t="str">
        <f>VLOOKUP(AR85,Table1[],4,0)</f>
        <v>recessed</v>
      </c>
      <c r="AT85" t="str">
        <f>IF(BD85&gt;0,"Pattern",VLOOKUP(AR85,Table1[],5,0))</f>
        <v>Check for Kit</v>
      </c>
      <c r="AU85" s="34">
        <f>IF(AT85="Pattern",WORKDAY(Table2[[#This Row],[Scheduled Ship Date]],-10),WORKDAY(Table2[[#This Row],[Scheduled Ship Date]],-4))</f>
        <v>43465</v>
      </c>
      <c r="AV85" s="39">
        <f>IF(Table2[[#This Row],[Extrusion cut double saw]]=TRUE,IF(O85="ToDo",IF(AT85="Pattern",Table2[[#This Row],[Total Sections]]*0.4,Table2[[#This Row],[Total Sections]]*0.12),0),IF(AT85="Pattern",Table2[[#This Row],[Total Sections]]*4,Table2[[#This Row],[Total Sections]]*1.2))</f>
        <v>21.599999999999998</v>
      </c>
      <c r="AW85" s="42">
        <f ca="1">TODAY()+2</f>
        <v>43469</v>
      </c>
      <c r="AX85" s="42">
        <f>IF(AT85="Pattern",Table2[[#This Row],[Scheduled Ship Date]]-2,Table2[[#This Row],[Scheduled Ship Date]]-3)</f>
        <v>43466</v>
      </c>
      <c r="AY85" s="39">
        <f>IF(Table2[[#This Row],[Pattern]]="Pattern",Table2[[#This Row],[Total Sections]]*4.82,Table2[[#This Row],[Total Sections]]*0.5)</f>
        <v>9</v>
      </c>
      <c r="AZ85" s="42">
        <f ca="1">TODAY()+1</f>
        <v>43468</v>
      </c>
      <c r="BA85" s="39">
        <f>((Table2[Total Sections]/Table2[Open Qty])-1)*Table2[Open Qty]*12.96</f>
        <v>0</v>
      </c>
      <c r="BB85" s="39"/>
      <c r="BC85" s="39" t="str">
        <f t="shared" si="16"/>
        <v>SCR-300-80-35-FL-TR75X4-W-UNV-DP-1-MFTG9</v>
      </c>
      <c r="BD85" s="39">
        <f t="shared" si="17"/>
        <v>0</v>
      </c>
      <c r="BE85" s="39" t="b">
        <f>_xlfn.IFNA(VLOOKUP(Table2[[#This Row],[Job-no]],Table4[],9,FALSE),TRUE)</f>
        <v>1</v>
      </c>
      <c r="BF85" s="39"/>
      <c r="BG85" s="39" t="b">
        <f>_xlfn.IFNA(VLOOKUP(Table2[[#This Row],[Job-no]],Table4[],14,FALSE),TRUE)</f>
        <v>0</v>
      </c>
      <c r="BH85" s="39" t="str">
        <f>_xlfn.IFNA(VLOOKUP(Table2[[#This Row],[Job-no]],Table4[],11,FALSE),"Done")</f>
        <v/>
      </c>
      <c r="BI85" s="39">
        <f>IF(Table2[[#This Row],[Pattern]]="Pattern",VLOOKUP(Table2[[#This Row],[Product Code]],'Routing data'!$A$2:$W$470,13,FALSE),VLOOKUP(Table2[[#This Row],[Product Code]],'Routing data'!$A$2:$W$470,3,FALSE))</f>
        <v>2</v>
      </c>
      <c r="BJ85" s="39">
        <f>IF(Table2[[#This Row],[Pattern]]="Pattern",VLOOKUP(Table2[[#This Row],[Product Code]],'Routing data'!$A$2:$W$470,14,FALSE),VLOOKUP(Table2[[#This Row],[Product Code]],'Routing data'!$A$2:$W$470,4,FALSE))</f>
        <v>0</v>
      </c>
      <c r="BK85" s="39">
        <f>VLOOKUP(Table2[[#This Row],[Product Code]],'Routing data'!A$4:W$524,16,FALSE)</f>
        <v>5</v>
      </c>
      <c r="BL85" s="42">
        <f>IF(Table2[[#This Row],[Milling Required]]=0,"x",IF(AT85="Pattern",B85-10,B85-4))</f>
        <v>43465</v>
      </c>
      <c r="BM85" s="39"/>
      <c r="BN85" s="42">
        <f t="shared" si="18"/>
        <v>43466</v>
      </c>
      <c r="BO85" s="39">
        <f>IF(Table2[[#This Row],[Milling]]="x","x",Table2[[#This Row],[Total Sections]]*2)</f>
        <v>36</v>
      </c>
      <c r="BP85" s="39">
        <f>IF(Table2[[#This Row],[Punching]]="x","x",Table2[Total Sections]*2)</f>
        <v>36</v>
      </c>
      <c r="BQ85" s="39">
        <f>IF(Table2[[#This Row],[Pattern]]="Pattern",Table2[Total Sections]*3,Table2[Total Sections]*1.5)</f>
        <v>27</v>
      </c>
      <c r="BR85" s="42">
        <f t="shared" ca="1" si="22"/>
        <v>43469</v>
      </c>
      <c r="BS85" s="39"/>
      <c r="BT85" s="42">
        <f t="shared" ca="1" si="21"/>
        <v>43467</v>
      </c>
      <c r="BU85" s="39"/>
      <c r="BV85" s="39" t="str">
        <f>_xlfn.IFNA(VLOOKUP(Table2[[#This Row],[Job-no]],Table4[],16,FALSE),"Ready")</f>
        <v>ToDo</v>
      </c>
      <c r="BW85" s="39" t="str">
        <f>_xlfn.IFNA(VLOOKUP(Table2[[#This Row],[Job-no]],Table4[],21,FALSE),"Ready")</f>
        <v/>
      </c>
      <c r="BX85" s="39" t="b">
        <f>_xlfn.IFNA(VLOOKUP(Table2[[#This Row],[Job-no]],Table4[],10,FALSE),TRUE)</f>
        <v>0</v>
      </c>
      <c r="BY85" s="39" t="str">
        <f>_xlfn.IFNA(VLOOKUP(Table2[[#This Row],[Job-no]],Table4[],22,FALSE),"Ready")</f>
        <v>ToDo</v>
      </c>
      <c r="BZ85" s="120">
        <f t="shared" si="19"/>
        <v>43469</v>
      </c>
      <c r="CA85" s="120" t="str">
        <f ca="1">IF(OR(Table2[[#This Row],[Saw Date]]=TODAY(),Table2[[#This Row],[Saw Date]]=TODAY()+1), Table2[[#This Row],[Saw Date]],IF(Table2[[#This Row],[Extrusion cut double saw]],"Done",""))</f>
        <v/>
      </c>
      <c r="CB85" s="120">
        <f ca="1">IF(OR(Table2[[#This Row],[Lens Date]]=TODAY(),Table2[[#This Row],[Lens Date]]=TODAY()+1), Table2[[#This Row],[Lens Date]],IF(Table2[[#This Row],[MSLens]]="Done","Done",""))</f>
        <v>43468</v>
      </c>
      <c r="CC85" s="120" t="str">
        <f ca="1">IF(OR(Table2[[#This Row],[Milling Date]]=TODAY(),Table2[[#This Row],[Milling Date]]=TODAY()+1), Table2[[#This Row],[Milling Date]],IF(Table2[[#This Row],[CNC Holes]]="Ready","Done",""))</f>
        <v/>
      </c>
      <c r="CD85" s="120" t="str">
        <f ca="1">IF(OR(Table2[[#This Row],[Welding Date]]=TODAY(),Table2[[#This Row],[Welding Date]]=TODAY()+1), Table2[[#This Row],[Welding Date]],IF(Table2[[#This Row],[Welding Corners]]="Ready","Done",""))</f>
        <v/>
      </c>
      <c r="CE85" s="120" t="str">
        <f ca="1">IF(OR(Table2[[#This Row],[Puching Date]]=TODAY(),Table2[[#This Row],[Puching Date]]=TODAY()+1), Table2[[#This Row],[Puching Date]],IF(Table2[[#This Row],[Punch Holes]]="Ready","Done",""))</f>
        <v/>
      </c>
      <c r="CF85" s="120">
        <f ca="1">IF(OR(Table2[[#This Row],[Housing Date2]]=TODAY(),Table2[[#This Row],[Housing Date2]]=TODAY()+1),Table2[[#This Row],[Housing Date2]],IF(Table2[[#This Row],[Body Assembly]],"Done",""))</f>
        <v>43467</v>
      </c>
      <c r="CG85" s="120" t="str">
        <f>_xlfn.IFNA(VLOOKUP(Table2[[#This Row],[Job-no]],Table4[],7,FALSE),"Done")</f>
        <v>Machine Shop Started</v>
      </c>
    </row>
    <row r="86" spans="1:85" x14ac:dyDescent="0.25">
      <c r="A86" t="str">
        <f>_xlfn.CONCAT(Table2[[#This Row],[Order]],"-",Table2[[#This Row],[Line]])</f>
        <v>77183-1</v>
      </c>
      <c r="B86" s="1">
        <v>43469</v>
      </c>
      <c r="C86" s="10">
        <v>77183</v>
      </c>
      <c r="D86" s="7" t="s">
        <v>2060</v>
      </c>
      <c r="E86" s="10">
        <v>1</v>
      </c>
      <c r="F86" s="10">
        <v>1</v>
      </c>
      <c r="G86" s="7" t="s">
        <v>165</v>
      </c>
      <c r="H86" s="10">
        <v>1</v>
      </c>
      <c r="I86" s="43" t="b">
        <v>1</v>
      </c>
      <c r="J86" s="43" t="b">
        <v>0</v>
      </c>
      <c r="K86" t="s">
        <v>135</v>
      </c>
      <c r="L86" s="43" t="b">
        <v>0</v>
      </c>
      <c r="M86" s="43" t="b">
        <v>1</v>
      </c>
      <c r="N86" s="43" t="b">
        <v>1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t="s">
        <v>114</v>
      </c>
      <c r="V86" t="s">
        <v>114</v>
      </c>
      <c r="W86" s="5">
        <v>43465</v>
      </c>
      <c r="X86" s="7" t="s">
        <v>114</v>
      </c>
      <c r="Y86" s="7"/>
      <c r="Z86" s="7" t="s">
        <v>2925</v>
      </c>
      <c r="AA86" s="7" t="s">
        <v>114</v>
      </c>
      <c r="AB86" s="7" t="s">
        <v>74</v>
      </c>
      <c r="AC86" s="10">
        <v>4</v>
      </c>
      <c r="AD86" s="3" t="s">
        <v>5967</v>
      </c>
      <c r="AE86" s="4" t="s">
        <v>5968</v>
      </c>
      <c r="AF86" s="7"/>
      <c r="AG86" s="7" t="s">
        <v>114</v>
      </c>
      <c r="AH86" s="10">
        <v>1</v>
      </c>
      <c r="AI86" s="3" t="s">
        <v>74</v>
      </c>
      <c r="AJ86" t="s">
        <v>114</v>
      </c>
      <c r="AK86" t="s">
        <v>114</v>
      </c>
      <c r="AL86" s="43" t="b">
        <v>0</v>
      </c>
      <c r="AM86" s="3"/>
      <c r="AN86" s="3"/>
      <c r="AO86" s="43" t="b">
        <v>0</v>
      </c>
      <c r="AP86" s="3" t="b">
        <v>0</v>
      </c>
      <c r="AQ86" s="3">
        <f>VLOOKUP(Table2[[#This Row],[Job-no]],Table3[],26,FALSE)</f>
        <v>1276</v>
      </c>
      <c r="AR86" t="str">
        <f t="shared" si="15"/>
        <v>ZESQDI</v>
      </c>
      <c r="AS86" t="str">
        <f>VLOOKUP(AR86,Table1[],4,0)</f>
        <v>recessed</v>
      </c>
      <c r="AT86">
        <f>IF(BD86&gt;0,"Pattern",VLOOKUP(AR86,Table1[],5,0))</f>
        <v>0</v>
      </c>
      <c r="AU86" s="34">
        <f>IF(AT86="Pattern",WORKDAY(Table2[[#This Row],[Scheduled Ship Date]],-10),WORKDAY(Table2[[#This Row],[Scheduled Ship Date]],-4))</f>
        <v>43465</v>
      </c>
      <c r="AV86">
        <f>IF(Table2[[#This Row],[Extrusion cut double saw]]=TRUE,IF(O86="ToDo",IF(AT86="Pattern",Table2[[#This Row],[Total Sections]]*0.4,Table2[[#This Row],[Total Sections]]*0.12),0),IF(AT86="Pattern",Table2[[#This Row],[Total Sections]]*4,Table2[[#This Row],[Total Sections]]*1.2))</f>
        <v>0</v>
      </c>
      <c r="AW86" s="42"/>
      <c r="AX86" s="42">
        <f>IF(AT86="Pattern",Table2[[#This Row],[Scheduled Ship Date]]-2,Table2[[#This Row],[Scheduled Ship Date]]-3)</f>
        <v>43466</v>
      </c>
      <c r="AY86">
        <f>IF(Table2[[#This Row],[Pattern]]="Pattern",Table2[[#This Row],[Total Sections]]*4.82,Table2[[#This Row],[Total Sections]]*0.5)</f>
        <v>0.5</v>
      </c>
      <c r="AZ86" s="42"/>
      <c r="BA86" s="39">
        <f>((Table2[Total Sections]/Table2[Open Qty])-1)*Table2[Open Qty]*12.96</f>
        <v>0</v>
      </c>
      <c r="BB86" s="42"/>
      <c r="BC86" s="39" t="str">
        <f t="shared" si="16"/>
        <v>ZESQDI-SL 50/50-800-80-35-SO-12-W-UNV-MD-1-CA(36)</v>
      </c>
      <c r="BD86" s="39">
        <f t="shared" si="17"/>
        <v>0</v>
      </c>
      <c r="BE86" s="39" t="b">
        <f>_xlfn.IFNA(VLOOKUP(Table2[[#This Row],[Job-no]],Table4[],9,FALSE),TRUE)</f>
        <v>1</v>
      </c>
      <c r="BF86" t="str">
        <f>VLOOKUP(AR86,Table1[],3,0)</f>
        <v>Zen</v>
      </c>
      <c r="BG86" s="39" t="b">
        <f>_xlfn.IFNA(VLOOKUP(Table2[[#This Row],[Job-no]],Table4[],14,FALSE),TRUE)</f>
        <v>1</v>
      </c>
      <c r="BH86" s="39" t="str">
        <f>_xlfn.IFNA(VLOOKUP(Table2[[#This Row],[Job-no]],Table4[],11,FALSE),"Done")</f>
        <v>Done</v>
      </c>
      <c r="BI86" s="39">
        <f>IF(Table2[[#This Row],[Pattern]]="Pattern",VLOOKUP(Table2[[#This Row],[Product Code]],'Routing data'!$A$2:$W$470,13,FALSE),VLOOKUP(Table2[[#This Row],[Product Code]],'Routing data'!$A$2:$W$470,3,FALSE))</f>
        <v>2</v>
      </c>
      <c r="BJ86" s="39">
        <f>IF(Table2[[#This Row],[Pattern]]="Pattern",VLOOKUP(Table2[[#This Row],[Product Code]],'Routing data'!$A$2:$W$470,14,FALSE),VLOOKUP(Table2[[#This Row],[Product Code]],'Routing data'!$A$2:$W$470,4,FALSE))</f>
        <v>0</v>
      </c>
      <c r="BK86" s="39">
        <f>VLOOKUP(Table2[[#This Row],[Product Code]],'Routing data'!A$4:W$524,16,FALSE)</f>
        <v>0</v>
      </c>
      <c r="BL86" s="42">
        <f>IF(Table2[[#This Row],[Milling Required]]=0,"x",IF(AT86="Pattern",B86-10,B86-4))</f>
        <v>43465</v>
      </c>
      <c r="BM86" s="42" t="str">
        <f>IF(Table2[[#This Row],[Punching Required]]=0,"x",IF(AT86="Pattern",B86-8,B86-2))</f>
        <v>x</v>
      </c>
      <c r="BN86" s="42">
        <f t="shared" si="18"/>
        <v>43466</v>
      </c>
      <c r="BO86" s="39">
        <f>IF(Table2[[#This Row],[Milling]]="x","x",Table2[[#This Row],[Total Sections]]*2)</f>
        <v>2</v>
      </c>
      <c r="BP86" s="39" t="str">
        <f>IF(Table2[[#This Row],[Punching]]="x","x",Table2[Total Sections]*2)</f>
        <v>x</v>
      </c>
      <c r="BQ86" s="39">
        <f>IF(Table2[[#This Row],[Pattern]]="Pattern",Table2[Total Sections]*3,Table2[Total Sections]*1.5)</f>
        <v>1.5</v>
      </c>
      <c r="BR86" s="42">
        <f t="shared" ca="1" si="22"/>
        <v>43469</v>
      </c>
      <c r="BS86" s="42"/>
      <c r="BT86" s="42">
        <f t="shared" ca="1" si="21"/>
        <v>43467</v>
      </c>
      <c r="BU86" s="39"/>
      <c r="BV86" s="39" t="str">
        <f>_xlfn.IFNA(VLOOKUP(Table2[[#This Row],[Job-no]],Table4[],16,FALSE),"Ready")</f>
        <v/>
      </c>
      <c r="BW86" s="39" t="str">
        <f>_xlfn.IFNA(VLOOKUP(Table2[[#This Row],[Job-no]],Table4[],21,FALSE),"Ready")</f>
        <v/>
      </c>
      <c r="BX86" s="39" t="b">
        <f>_xlfn.IFNA(VLOOKUP(Table2[[#This Row],[Job-no]],Table4[],10,FALSE),TRUE)</f>
        <v>0</v>
      </c>
      <c r="BY86" s="39" t="str">
        <f>_xlfn.IFNA(VLOOKUP(Table2[[#This Row],[Job-no]],Table4[],22,FALSE),"Ready")</f>
        <v/>
      </c>
      <c r="BZ86" s="120">
        <f t="shared" si="19"/>
        <v>43469</v>
      </c>
      <c r="CA86" s="120" t="str">
        <f ca="1">IF(OR(Table2[[#This Row],[Saw Date]]=TODAY(),Table2[[#This Row],[Saw Date]]=TODAY()+1), Table2[[#This Row],[Saw Date]],IF(Table2[[#This Row],[Extrusion cut double saw]],"Done",""))</f>
        <v>Done</v>
      </c>
      <c r="CB86" s="120" t="str">
        <f ca="1">IF(OR(Table2[[#This Row],[Lens Date]]=TODAY(),Table2[[#This Row],[Lens Date]]=TODAY()+1), Table2[[#This Row],[Lens Date]],IF(Table2[[#This Row],[MSLens]]="Done","Done",""))</f>
        <v>Done</v>
      </c>
      <c r="CC86" s="120" t="str">
        <f ca="1">IF(OR(Table2[[#This Row],[Milling Date]]=TODAY(),Table2[[#This Row],[Milling Date]]=TODAY()+1), Table2[[#This Row],[Milling Date]],IF(Table2[[#This Row],[CNC Holes]]="Ready","Done",""))</f>
        <v/>
      </c>
      <c r="CD86" s="120" t="str">
        <f ca="1">IF(OR(Table2[[#This Row],[Welding Date]]=TODAY(),Table2[[#This Row],[Welding Date]]=TODAY()+1), Table2[[#This Row],[Welding Date]],IF(Table2[[#This Row],[Welding Corners]]="Ready","Done",""))</f>
        <v/>
      </c>
      <c r="CE86" s="120" t="str">
        <f ca="1">IF(OR(Table2[[#This Row],[Puching Date]]=TODAY(),Table2[[#This Row],[Puching Date]]=TODAY()+1), Table2[[#This Row],[Puching Date]],IF(Table2[[#This Row],[Punch Holes]]="Ready","Done",""))</f>
        <v/>
      </c>
      <c r="CF86" s="120">
        <f ca="1">IF(OR(Table2[[#This Row],[Housing Date2]]=TODAY(),Table2[[#This Row],[Housing Date2]]=TODAY()+1),Table2[[#This Row],[Housing Date2]],IF(Table2[[#This Row],[Body Assembly]],"Done",""))</f>
        <v>43467</v>
      </c>
      <c r="CG86" s="120" t="str">
        <f>_xlfn.IFNA(VLOOKUP(Table2[[#This Row],[Job-no]],Table4[],7,FALSE),"Done")</f>
        <v>Machine Shop Started</v>
      </c>
    </row>
    <row r="87" spans="1:85" hidden="1" x14ac:dyDescent="0.25">
      <c r="A87" t="str">
        <f>_xlfn.CONCAT(Table2[[#This Row],[Order]],"-",Table2[[#This Row],[Line]])</f>
        <v>77420-2</v>
      </c>
      <c r="B87" s="1">
        <v>43469</v>
      </c>
      <c r="C87" s="10">
        <v>77420</v>
      </c>
      <c r="D87" s="7" t="s">
        <v>2847</v>
      </c>
      <c r="E87" s="10">
        <v>2</v>
      </c>
      <c r="F87" s="10">
        <v>1</v>
      </c>
      <c r="G87" s="7" t="s">
        <v>165</v>
      </c>
      <c r="H87" s="10">
        <v>1</v>
      </c>
      <c r="I87" s="43" t="b">
        <v>1</v>
      </c>
      <c r="J87" s="43" t="b">
        <v>0</v>
      </c>
      <c r="K87" t="s">
        <v>135</v>
      </c>
      <c r="L87" s="43" t="b">
        <v>0</v>
      </c>
      <c r="M87" s="43" t="b">
        <v>1</v>
      </c>
      <c r="N87" s="43" t="b">
        <v>0</v>
      </c>
      <c r="O87" t="s">
        <v>114</v>
      </c>
      <c r="P87" t="s">
        <v>138</v>
      </c>
      <c r="Q87" t="s">
        <v>114</v>
      </c>
      <c r="R87" t="s">
        <v>114</v>
      </c>
      <c r="S87" t="s">
        <v>114</v>
      </c>
      <c r="T87" t="s">
        <v>114</v>
      </c>
      <c r="U87" t="s">
        <v>114</v>
      </c>
      <c r="V87" t="s">
        <v>114</v>
      </c>
      <c r="W87" s="5">
        <v>43465</v>
      </c>
      <c r="X87" s="7" t="s">
        <v>151</v>
      </c>
      <c r="Y87" s="7"/>
      <c r="Z87" s="7" t="s">
        <v>26</v>
      </c>
      <c r="AA87" s="7" t="s">
        <v>114</v>
      </c>
      <c r="AB87" s="7" t="s">
        <v>74</v>
      </c>
      <c r="AC87" s="10">
        <v>12</v>
      </c>
      <c r="AD87" s="3" t="s">
        <v>1323</v>
      </c>
      <c r="AE87" s="7" t="s">
        <v>2846</v>
      </c>
      <c r="AF87" s="7"/>
      <c r="AG87" s="7" t="s">
        <v>114</v>
      </c>
      <c r="AH87" s="10">
        <v>1</v>
      </c>
      <c r="AI87" s="3" t="s">
        <v>74</v>
      </c>
      <c r="AJ87" t="s">
        <v>114</v>
      </c>
      <c r="AK87" t="s">
        <v>114</v>
      </c>
      <c r="AL87" s="43" t="b">
        <v>0</v>
      </c>
      <c r="AM87" s="3"/>
      <c r="AN87" s="3"/>
      <c r="AO87" s="43" t="b">
        <v>0</v>
      </c>
      <c r="AP87" s="3" t="b">
        <v>0</v>
      </c>
      <c r="AQ87" s="3">
        <f>VLOOKUP(Table2[[#This Row],[Job-no]],Table3[],26,FALSE)</f>
        <v>440</v>
      </c>
      <c r="AR87" t="str">
        <f t="shared" si="15"/>
        <v>BRLED</v>
      </c>
      <c r="AS87" t="str">
        <f>VLOOKUP(AR87,Table1[],4,0)</f>
        <v>recessed</v>
      </c>
      <c r="AT87">
        <f>IF(BD87&gt;0,"Pattern",VLOOKUP(AR87,Table1[],5,0))</f>
        <v>0</v>
      </c>
      <c r="AU87" s="34">
        <f>IF(AT87="Pattern",WORKDAY(Table2[[#This Row],[Scheduled Ship Date]],-10),WORKDAY(Table2[[#This Row],[Scheduled Ship Date]],-4))</f>
        <v>43465</v>
      </c>
      <c r="AV87">
        <f>IF(Table2[[#This Row],[Extrusion cut double saw]]=TRUE,IF(O87="ToDo",IF(AT87="Pattern",Table2[[#This Row],[Total Sections]]*0.4,Table2[[#This Row],[Total Sections]]*0.12),0),IF(AT87="Pattern",Table2[[#This Row],[Total Sections]]*4,Table2[[#This Row],[Total Sections]]*1.2))</f>
        <v>1.2</v>
      </c>
      <c r="AW87" s="42"/>
      <c r="AX87" s="42">
        <f>IF(AT87="Pattern",Table2[[#This Row],[Scheduled Ship Date]]-2,Table2[[#This Row],[Scheduled Ship Date]]-3)</f>
        <v>43466</v>
      </c>
      <c r="AY87">
        <f>IF(Table2[[#This Row],[Pattern]]="Pattern",Table2[[#This Row],[Total Sections]]*4.82,Table2[[#This Row],[Total Sections]]*0.5)</f>
        <v>0.5</v>
      </c>
      <c r="AZ87" s="42"/>
      <c r="BA87" s="39">
        <f>((Table2[Total Sections]/Table2[Open Qty])-1)*Table2[Open Qty]*12.96</f>
        <v>0</v>
      </c>
      <c r="BB87" s="42"/>
      <c r="BC87" s="39" t="str">
        <f t="shared" si="16"/>
        <v>BRLED-500-90-40-FL-8-W-277-DP-1-D</v>
      </c>
      <c r="BD87" s="39">
        <f t="shared" si="17"/>
        <v>0</v>
      </c>
      <c r="BE87" s="39" t="b">
        <f>_xlfn.IFNA(VLOOKUP(Table2[[#This Row],[Job-no]],Table4[],9,FALSE),TRUE)</f>
        <v>1</v>
      </c>
      <c r="BF87" t="str">
        <f>VLOOKUP(AR87,Table1[],3,0)</f>
        <v>B2LED</v>
      </c>
      <c r="BG87" s="39" t="b">
        <f>_xlfn.IFNA(VLOOKUP(Table2[[#This Row],[Job-no]],Table4[],14,FALSE),TRUE)</f>
        <v>1</v>
      </c>
      <c r="BH87" s="39" t="str">
        <f>_xlfn.IFNA(VLOOKUP(Table2[[#This Row],[Job-no]],Table4[],11,FALSE),"Done")</f>
        <v>Done</v>
      </c>
      <c r="BI87" s="39">
        <f>IF(Table2[[#This Row],[Pattern]]="Pattern",VLOOKUP(Table2[[#This Row],[Product Code]],'Routing data'!$A$2:$W$470,13,FALSE),VLOOKUP(Table2[[#This Row],[Product Code]],'Routing data'!$A$2:$W$470,3,FALSE))</f>
        <v>2</v>
      </c>
      <c r="BJ87" s="39">
        <f>IF(Table2[[#This Row],[Pattern]]="Pattern",VLOOKUP(Table2[[#This Row],[Product Code]],'Routing data'!$A$2:$W$470,14,FALSE),VLOOKUP(Table2[[#This Row],[Product Code]],'Routing data'!$A$2:$W$470,4,FALSE))</f>
        <v>0</v>
      </c>
      <c r="BK87" s="39">
        <f>VLOOKUP(Table2[[#This Row],[Product Code]],'Routing data'!A$4:W$524,16,FALSE)</f>
        <v>0</v>
      </c>
      <c r="BL87" s="42">
        <f>IF(Table2[[#This Row],[Milling Required]]=0,"x",IF(AT87="Pattern",B87-10,B87-4))</f>
        <v>43465</v>
      </c>
      <c r="BM87" s="42" t="str">
        <f>IF(Table2[[#This Row],[Punching Required]]=0,"x",IF(AT87="Pattern",B87-8,B87-2))</f>
        <v>x</v>
      </c>
      <c r="BN87" s="42">
        <f t="shared" si="18"/>
        <v>43466</v>
      </c>
      <c r="BO87" s="39">
        <f>IF(Table2[[#This Row],[Milling]]="x","x",Table2[[#This Row],[Total Sections]]*2)</f>
        <v>2</v>
      </c>
      <c r="BP87" s="39" t="str">
        <f>IF(Table2[[#This Row],[Punching]]="x","x",Table2[Total Sections]*2)</f>
        <v>x</v>
      </c>
      <c r="BQ87" s="39">
        <f>IF(Table2[[#This Row],[Pattern]]="Pattern",Table2[Total Sections]*3,Table2[Total Sections]*1.5)</f>
        <v>1.5</v>
      </c>
      <c r="BR87" s="42"/>
      <c r="BS87" s="42"/>
      <c r="BT87" s="42">
        <f t="shared" ca="1" si="21"/>
        <v>43467</v>
      </c>
      <c r="BU87" s="39"/>
      <c r="BV87" s="39" t="str">
        <f>_xlfn.IFNA(VLOOKUP(Table2[[#This Row],[Job-no]],Table4[],16,FALSE),"Ready")</f>
        <v>Ready</v>
      </c>
      <c r="BW87" s="39" t="str">
        <f>_xlfn.IFNA(VLOOKUP(Table2[[#This Row],[Job-no]],Table4[],21,FALSE),"Ready")</f>
        <v/>
      </c>
      <c r="BX87" s="39" t="b">
        <f>_xlfn.IFNA(VLOOKUP(Table2[[#This Row],[Job-no]],Table4[],10,FALSE),TRUE)</f>
        <v>1</v>
      </c>
      <c r="BY87" s="39" t="str">
        <f>_xlfn.IFNA(VLOOKUP(Table2[[#This Row],[Job-no]],Table4[],22,FALSE),"Ready")</f>
        <v/>
      </c>
      <c r="BZ87" s="120">
        <f t="shared" si="19"/>
        <v>43469</v>
      </c>
      <c r="CA87" s="120" t="str">
        <f ca="1">IF(OR(Table2[[#This Row],[Saw Date]]=TODAY(),Table2[[#This Row],[Saw Date]]=TODAY()+1), Table2[[#This Row],[Saw Date]],IF(Table2[[#This Row],[Extrusion cut double saw]],"Done",""))</f>
        <v/>
      </c>
      <c r="CB87" s="120" t="str">
        <f ca="1">IF(OR(Table2[[#This Row],[Lens Date]]=TODAY(),Table2[[#This Row],[Lens Date]]=TODAY()+1), Table2[[#This Row],[Lens Date]],IF(Table2[[#This Row],[MSLens]]="Done","Done",""))</f>
        <v>Done</v>
      </c>
      <c r="CC87" s="120" t="str">
        <f ca="1">IF(OR(Table2[[#This Row],[Milling Date]]=TODAY(),Table2[[#This Row],[Milling Date]]=TODAY()+1), Table2[[#This Row],[Milling Date]],IF(Table2[[#This Row],[CNC Holes]]="Ready","Done",""))</f>
        <v>Done</v>
      </c>
      <c r="CD87" s="120" t="str">
        <f ca="1">IF(OR(Table2[[#This Row],[Welding Date]]=TODAY(),Table2[[#This Row],[Welding Date]]=TODAY()+1), Table2[[#This Row],[Welding Date]],IF(Table2[[#This Row],[Welding Corners]]="Ready","Done",""))</f>
        <v/>
      </c>
      <c r="CE87" s="120" t="str">
        <f ca="1">IF(OR(Table2[[#This Row],[Puching Date]]=TODAY(),Table2[[#This Row],[Puching Date]]=TODAY()+1), Table2[[#This Row],[Puching Date]],IF(Table2[[#This Row],[Punch Holes]]="Ready","Done",""))</f>
        <v/>
      </c>
      <c r="CF87" s="120">
        <f ca="1">IF(OR(Table2[[#This Row],[Housing Date2]]=TODAY(),Table2[[#This Row],[Housing Date2]]=TODAY()+1),Table2[[#This Row],[Housing Date2]],IF(Table2[[#This Row],[Body Assembly]],"Done",""))</f>
        <v>43467</v>
      </c>
      <c r="CG87" s="120" t="str">
        <f>_xlfn.IFNA(VLOOKUP(Table2[[#This Row],[Job-no]],Table4[],7,FALSE),"Done")</f>
        <v>Machine Shop Finished</v>
      </c>
    </row>
    <row r="88" spans="1:85" hidden="1" x14ac:dyDescent="0.25">
      <c r="A88" t="str">
        <f>_xlfn.CONCAT(Table2[[#This Row],[Order]],"-",Table2[[#This Row],[Line]])</f>
        <v>77420-3</v>
      </c>
      <c r="B88" s="1">
        <v>43469</v>
      </c>
      <c r="C88" s="10">
        <v>77420</v>
      </c>
      <c r="D88" s="7" t="s">
        <v>2849</v>
      </c>
      <c r="E88" s="10">
        <v>3</v>
      </c>
      <c r="F88" s="10">
        <v>1</v>
      </c>
      <c r="G88" s="7" t="s">
        <v>165</v>
      </c>
      <c r="H88" s="10">
        <v>2</v>
      </c>
      <c r="I88" s="43" t="b">
        <v>1</v>
      </c>
      <c r="J88" s="43" t="b">
        <v>0</v>
      </c>
      <c r="K88" t="s">
        <v>135</v>
      </c>
      <c r="L88" s="43" t="b">
        <v>0</v>
      </c>
      <c r="M88" s="43" t="b">
        <v>1</v>
      </c>
      <c r="N88" s="43" t="b">
        <v>0</v>
      </c>
      <c r="O88" t="s">
        <v>114</v>
      </c>
      <c r="P88" t="s">
        <v>138</v>
      </c>
      <c r="Q88" t="s">
        <v>114</v>
      </c>
      <c r="R88" t="s">
        <v>114</v>
      </c>
      <c r="S88" t="s">
        <v>114</v>
      </c>
      <c r="T88" t="s">
        <v>114</v>
      </c>
      <c r="U88" t="s">
        <v>114</v>
      </c>
      <c r="V88" t="s">
        <v>114</v>
      </c>
      <c r="W88" s="5">
        <v>43465</v>
      </c>
      <c r="X88" s="7" t="s">
        <v>151</v>
      </c>
      <c r="Y88" s="7"/>
      <c r="Z88" s="7" t="s">
        <v>146</v>
      </c>
      <c r="AA88" s="7" t="s">
        <v>114</v>
      </c>
      <c r="AB88" s="7" t="s">
        <v>74</v>
      </c>
      <c r="AC88" s="10">
        <v>12</v>
      </c>
      <c r="AD88" s="3" t="s">
        <v>1323</v>
      </c>
      <c r="AE88" s="7" t="s">
        <v>2848</v>
      </c>
      <c r="AF88" s="7"/>
      <c r="AG88" s="7" t="s">
        <v>114</v>
      </c>
      <c r="AH88" s="10">
        <v>2</v>
      </c>
      <c r="AI88" s="3" t="s">
        <v>74</v>
      </c>
      <c r="AJ88" t="s">
        <v>114</v>
      </c>
      <c r="AK88" t="s">
        <v>114</v>
      </c>
      <c r="AL88" s="43" t="b">
        <v>0</v>
      </c>
      <c r="AM88" s="3"/>
      <c r="AN88" s="3"/>
      <c r="AO88" s="43" t="b">
        <v>0</v>
      </c>
      <c r="AP88" s="3" t="b">
        <v>0</v>
      </c>
      <c r="AQ88" s="3">
        <f>VLOOKUP(Table2[[#This Row],[Job-no]],Table3[],26,FALSE)</f>
        <v>440</v>
      </c>
      <c r="AR88" t="str">
        <f t="shared" si="15"/>
        <v>BRLED</v>
      </c>
      <c r="AS88" t="str">
        <f>VLOOKUP(AR88,Table1[],4,0)</f>
        <v>recessed</v>
      </c>
      <c r="AT88">
        <f>IF(BD88&gt;0,"Pattern",VLOOKUP(AR88,Table1[],5,0))</f>
        <v>0</v>
      </c>
      <c r="AU88" s="34">
        <f>IF(AT88="Pattern",WORKDAY(Table2[[#This Row],[Scheduled Ship Date]],-10),WORKDAY(Table2[[#This Row],[Scheduled Ship Date]],-4))</f>
        <v>43465</v>
      </c>
      <c r="AV88">
        <f>IF(Table2[[#This Row],[Extrusion cut double saw]]=TRUE,IF(O88="ToDo",IF(AT88="Pattern",Table2[[#This Row],[Total Sections]]*0.4,Table2[[#This Row],[Total Sections]]*0.12),0),IF(AT88="Pattern",Table2[[#This Row],[Total Sections]]*4,Table2[[#This Row],[Total Sections]]*1.2))</f>
        <v>2.4</v>
      </c>
      <c r="AW88" s="42"/>
      <c r="AX88" s="42">
        <f>IF(AT88="Pattern",Table2[[#This Row],[Scheduled Ship Date]]-2,Table2[[#This Row],[Scheduled Ship Date]]-3)</f>
        <v>43466</v>
      </c>
      <c r="AY88">
        <f>IF(Table2[[#This Row],[Pattern]]="Pattern",Table2[[#This Row],[Total Sections]]*4.82,Table2[[#This Row],[Total Sections]]*0.5)</f>
        <v>1</v>
      </c>
      <c r="AZ88" s="42"/>
      <c r="BA88" s="39">
        <f>((Table2[Total Sections]/Table2[Open Qty])-1)*Table2[Open Qty]*12.96</f>
        <v>0</v>
      </c>
      <c r="BB88" s="42"/>
      <c r="BC88" s="39" t="str">
        <f t="shared" si="16"/>
        <v>BRLED-500-90-40-FL-4-W-277-DP-1-D</v>
      </c>
      <c r="BD88" s="39">
        <f t="shared" si="17"/>
        <v>0</v>
      </c>
      <c r="BE88" s="39" t="b">
        <f>_xlfn.IFNA(VLOOKUP(Table2[[#This Row],[Job-no]],Table4[],9,FALSE),TRUE)</f>
        <v>1</v>
      </c>
      <c r="BF88" t="str">
        <f>VLOOKUP(AR88,Table1[],3,0)</f>
        <v>B2LED</v>
      </c>
      <c r="BG88" s="39" t="b">
        <f>_xlfn.IFNA(VLOOKUP(Table2[[#This Row],[Job-no]],Table4[],14,FALSE),TRUE)</f>
        <v>1</v>
      </c>
      <c r="BH88" s="39" t="str">
        <f>_xlfn.IFNA(VLOOKUP(Table2[[#This Row],[Job-no]],Table4[],11,FALSE),"Done")</f>
        <v>Done</v>
      </c>
      <c r="BI88" s="39">
        <f>IF(Table2[[#This Row],[Pattern]]="Pattern",VLOOKUP(Table2[[#This Row],[Product Code]],'Routing data'!$A$2:$W$470,13,FALSE),VLOOKUP(Table2[[#This Row],[Product Code]],'Routing data'!$A$2:$W$470,3,FALSE))</f>
        <v>2</v>
      </c>
      <c r="BJ88" s="39">
        <f>IF(Table2[[#This Row],[Pattern]]="Pattern",VLOOKUP(Table2[[#This Row],[Product Code]],'Routing data'!$A$2:$W$470,14,FALSE),VLOOKUP(Table2[[#This Row],[Product Code]],'Routing data'!$A$2:$W$470,4,FALSE))</f>
        <v>0</v>
      </c>
      <c r="BK88" s="39">
        <f>VLOOKUP(Table2[[#This Row],[Product Code]],'Routing data'!A$4:W$524,16,FALSE)</f>
        <v>0</v>
      </c>
      <c r="BL88" s="42">
        <f>IF(Table2[[#This Row],[Milling Required]]=0,"x",IF(AT88="Pattern",B88-10,B88-4))</f>
        <v>43465</v>
      </c>
      <c r="BM88" s="42" t="str">
        <f>IF(Table2[[#This Row],[Punching Required]]=0,"x",IF(AT88="Pattern",B88-8,B88-2))</f>
        <v>x</v>
      </c>
      <c r="BN88" s="42">
        <f t="shared" si="18"/>
        <v>43466</v>
      </c>
      <c r="BO88" s="39">
        <f>IF(Table2[[#This Row],[Milling]]="x","x",Table2[[#This Row],[Total Sections]]*2)</f>
        <v>4</v>
      </c>
      <c r="BP88" s="39" t="str">
        <f>IF(Table2[[#This Row],[Punching]]="x","x",Table2[Total Sections]*2)</f>
        <v>x</v>
      </c>
      <c r="BQ88" s="39">
        <f>IF(Table2[[#This Row],[Pattern]]="Pattern",Table2[Total Sections]*3,Table2[Total Sections]*1.5)</f>
        <v>3</v>
      </c>
      <c r="BR88" s="42"/>
      <c r="BS88" s="42"/>
      <c r="BT88" s="42">
        <f t="shared" ca="1" si="21"/>
        <v>43467</v>
      </c>
      <c r="BU88" s="39"/>
      <c r="BV88" s="39" t="str">
        <f>_xlfn.IFNA(VLOOKUP(Table2[[#This Row],[Job-no]],Table4[],16,FALSE),"Ready")</f>
        <v>Ready</v>
      </c>
      <c r="BW88" s="39" t="str">
        <f>_xlfn.IFNA(VLOOKUP(Table2[[#This Row],[Job-no]],Table4[],21,FALSE),"Ready")</f>
        <v/>
      </c>
      <c r="BX88" s="39" t="b">
        <f>_xlfn.IFNA(VLOOKUP(Table2[[#This Row],[Job-no]],Table4[],10,FALSE),TRUE)</f>
        <v>1</v>
      </c>
      <c r="BY88" s="39" t="str">
        <f>_xlfn.IFNA(VLOOKUP(Table2[[#This Row],[Job-no]],Table4[],22,FALSE),"Ready")</f>
        <v/>
      </c>
      <c r="BZ88" s="120">
        <f t="shared" si="19"/>
        <v>43469</v>
      </c>
      <c r="CA88" s="120" t="str">
        <f ca="1">IF(OR(Table2[[#This Row],[Saw Date]]=TODAY(),Table2[[#This Row],[Saw Date]]=TODAY()+1), Table2[[#This Row],[Saw Date]],IF(Table2[[#This Row],[Extrusion cut double saw]],"Done",""))</f>
        <v/>
      </c>
      <c r="CB88" s="120" t="str">
        <f ca="1">IF(OR(Table2[[#This Row],[Lens Date]]=TODAY(),Table2[[#This Row],[Lens Date]]=TODAY()+1), Table2[[#This Row],[Lens Date]],IF(Table2[[#This Row],[MSLens]]="Done","Done",""))</f>
        <v>Done</v>
      </c>
      <c r="CC88" s="120" t="str">
        <f ca="1">IF(OR(Table2[[#This Row],[Milling Date]]=TODAY(),Table2[[#This Row],[Milling Date]]=TODAY()+1), Table2[[#This Row],[Milling Date]],IF(Table2[[#This Row],[CNC Holes]]="Ready","Done",""))</f>
        <v>Done</v>
      </c>
      <c r="CD88" s="120" t="str">
        <f ca="1">IF(OR(Table2[[#This Row],[Welding Date]]=TODAY(),Table2[[#This Row],[Welding Date]]=TODAY()+1), Table2[[#This Row],[Welding Date]],IF(Table2[[#This Row],[Welding Corners]]="Ready","Done",""))</f>
        <v/>
      </c>
      <c r="CE88" s="120" t="str">
        <f ca="1">IF(OR(Table2[[#This Row],[Puching Date]]=TODAY(),Table2[[#This Row],[Puching Date]]=TODAY()+1), Table2[[#This Row],[Puching Date]],IF(Table2[[#This Row],[Punch Holes]]="Ready","Done",""))</f>
        <v/>
      </c>
      <c r="CF88" s="120">
        <f ca="1">IF(OR(Table2[[#This Row],[Housing Date2]]=TODAY(),Table2[[#This Row],[Housing Date2]]=TODAY()+1),Table2[[#This Row],[Housing Date2]],IF(Table2[[#This Row],[Body Assembly]],"Done",""))</f>
        <v>43467</v>
      </c>
      <c r="CG88" s="120" t="str">
        <f>_xlfn.IFNA(VLOOKUP(Table2[[#This Row],[Job-no]],Table4[],7,FALSE),"Done")</f>
        <v>Machine Shop Finished</v>
      </c>
    </row>
    <row r="89" spans="1:85" x14ac:dyDescent="0.25">
      <c r="A89" t="str">
        <f>_xlfn.CONCAT(Table2[[#This Row],[Order]],"-",Table2[[#This Row],[Line]])</f>
        <v>77682-1</v>
      </c>
      <c r="B89" s="1">
        <v>43469</v>
      </c>
      <c r="C89" s="10">
        <v>77682</v>
      </c>
      <c r="D89" s="7" t="s">
        <v>3050</v>
      </c>
      <c r="E89" s="10">
        <v>1</v>
      </c>
      <c r="F89" s="10">
        <v>1</v>
      </c>
      <c r="G89" s="7" t="s">
        <v>165</v>
      </c>
      <c r="H89" s="10">
        <v>4</v>
      </c>
      <c r="I89" s="43" t="b">
        <v>1</v>
      </c>
      <c r="J89" s="43" t="b">
        <v>0</v>
      </c>
      <c r="K89" t="s">
        <v>114</v>
      </c>
      <c r="L89" s="43" t="b">
        <v>0</v>
      </c>
      <c r="M89" s="43" t="b">
        <v>1</v>
      </c>
      <c r="N89" s="43" t="b">
        <v>1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t="s">
        <v>114</v>
      </c>
      <c r="V89" t="s">
        <v>114</v>
      </c>
      <c r="W89" s="5">
        <v>43465</v>
      </c>
      <c r="X89" s="7" t="s">
        <v>151</v>
      </c>
      <c r="Y89" s="7"/>
      <c r="Z89" s="7" t="s">
        <v>4024</v>
      </c>
      <c r="AA89" s="7" t="s">
        <v>114</v>
      </c>
      <c r="AB89" s="7" t="s">
        <v>74</v>
      </c>
      <c r="AC89" s="10">
        <v>12</v>
      </c>
      <c r="AD89" s="3" t="s">
        <v>5967</v>
      </c>
      <c r="AE89" s="4" t="s">
        <v>5968</v>
      </c>
      <c r="AF89" s="7"/>
      <c r="AG89" s="7" t="s">
        <v>114</v>
      </c>
      <c r="AH89" s="10">
        <v>4</v>
      </c>
      <c r="AI89" s="3" t="s">
        <v>180</v>
      </c>
      <c r="AJ89" t="s">
        <v>114</v>
      </c>
      <c r="AK89" t="s">
        <v>114</v>
      </c>
      <c r="AL89" s="43" t="b">
        <v>0</v>
      </c>
      <c r="AM89" s="3"/>
      <c r="AN89" s="3"/>
      <c r="AO89" s="43" t="b">
        <v>0</v>
      </c>
      <c r="AP89" s="3" t="b">
        <v>0</v>
      </c>
      <c r="AQ89" s="3">
        <f>VLOOKUP(Table2[[#This Row],[Job-no]],Table3[],26,FALSE)</f>
        <v>4536</v>
      </c>
      <c r="AR89" t="str">
        <f t="shared" si="15"/>
        <v>SCD</v>
      </c>
      <c r="AS89" t="str">
        <f>VLOOKUP(AR89,Table1[],4,0)</f>
        <v>pendant</v>
      </c>
      <c r="AT89" t="str">
        <f>IF(BD89&gt;0,"Pattern",VLOOKUP(AR89,Table1[],5,0))</f>
        <v>Check for Kit</v>
      </c>
      <c r="AU89" s="34">
        <f>IF(AT89="Pattern",WORKDAY(Table2[[#This Row],[Scheduled Ship Date]],-10),WORKDAY(Table2[[#This Row],[Scheduled Ship Date]],-4))</f>
        <v>43465</v>
      </c>
      <c r="AV89">
        <f>IF(Table2[[#This Row],[Extrusion cut double saw]]=TRUE,IF(O89="ToDo",IF(AT89="Pattern",Table2[[#This Row],[Total Sections]]*0.4,Table2[[#This Row],[Total Sections]]*0.12),0),IF(AT89="Pattern",Table2[[#This Row],[Total Sections]]*4,Table2[[#This Row],[Total Sections]]*1.2))</f>
        <v>0</v>
      </c>
      <c r="AW89" s="42"/>
      <c r="AX89" s="42">
        <f>IF(AT89="Pattern",Table2[[#This Row],[Scheduled Ship Date]]-2,Table2[[#This Row],[Scheduled Ship Date]]-3)</f>
        <v>43466</v>
      </c>
      <c r="AY89">
        <f>IF(Table2[[#This Row],[Pattern]]="Pattern",Table2[[#This Row],[Total Sections]]*4.82,Table2[[#This Row],[Total Sections]]*0.5)</f>
        <v>2</v>
      </c>
      <c r="AZ89" s="42">
        <f ca="1">TODAY()+1</f>
        <v>43468</v>
      </c>
      <c r="BA89" s="39">
        <f>((Table2[Total Sections]/Table2[Open Qty])-1)*Table2[Open Qty]*12.96</f>
        <v>0</v>
      </c>
      <c r="BB89" s="42"/>
      <c r="BC89" s="39" t="str">
        <f t="shared" si="16"/>
        <v>SCD-500-80-35-FL-4X4-W-UNV-DP-1-CT9(96)</v>
      </c>
      <c r="BD89" s="39">
        <f t="shared" si="17"/>
        <v>0</v>
      </c>
      <c r="BE89" s="39" t="b">
        <f>_xlfn.IFNA(VLOOKUP(Table2[[#This Row],[Job-no]],Table4[],9,FALSE),TRUE)</f>
        <v>1</v>
      </c>
      <c r="BF89" t="str">
        <f>VLOOKUP(AR89,Table1[],3,0)</f>
        <v>SCULPT</v>
      </c>
      <c r="BG89" s="39" t="b">
        <f>_xlfn.IFNA(VLOOKUP(Table2[[#This Row],[Job-no]],Table4[],14,FALSE),TRUE)</f>
        <v>1</v>
      </c>
      <c r="BH89" s="39" t="str">
        <f>_xlfn.IFNA(VLOOKUP(Table2[[#This Row],[Job-no]],Table4[],11,FALSE),"Done")</f>
        <v/>
      </c>
      <c r="BI89" s="39">
        <f>IF(Table2[[#This Row],[Pattern]]="Pattern",VLOOKUP(Table2[[#This Row],[Product Code]],'Routing data'!$A$2:$W$470,13,FALSE),VLOOKUP(Table2[[#This Row],[Product Code]],'Routing data'!$A$2:$W$470,3,FALSE))</f>
        <v>2</v>
      </c>
      <c r="BJ89" s="39">
        <f>IF(Table2[[#This Row],[Pattern]]="Pattern",VLOOKUP(Table2[[#This Row],[Product Code]],'Routing data'!$A$2:$W$470,14,FALSE),VLOOKUP(Table2[[#This Row],[Product Code]],'Routing data'!$A$2:$W$470,4,FALSE))</f>
        <v>0</v>
      </c>
      <c r="BK89" s="39">
        <f>VLOOKUP(Table2[[#This Row],[Product Code]],'Routing data'!A$4:W$524,16,FALSE)</f>
        <v>5</v>
      </c>
      <c r="BL89" s="42">
        <f>IF(Table2[[#This Row],[Milling Required]]=0,"x",IF(AT89="Pattern",B89-10,B89-4))</f>
        <v>43465</v>
      </c>
      <c r="BM89" s="42" t="str">
        <f>IF(Table2[[#This Row],[Punching Required]]=0,"x",IF(AT89="Pattern",B89-8,B89-2))</f>
        <v>x</v>
      </c>
      <c r="BN89" s="42">
        <f t="shared" si="18"/>
        <v>43466</v>
      </c>
      <c r="BO89" s="39">
        <f>IF(Table2[[#This Row],[Milling]]="x","x",Table2[[#This Row],[Total Sections]]*2)</f>
        <v>8</v>
      </c>
      <c r="BP89" s="39" t="str">
        <f>IF(Table2[[#This Row],[Punching]]="x","x",Table2[Total Sections]*2)</f>
        <v>x</v>
      </c>
      <c r="BQ89" s="39">
        <f>IF(Table2[[#This Row],[Pattern]]="Pattern",Table2[Total Sections]*3,Table2[Total Sections]*1.5)</f>
        <v>6</v>
      </c>
      <c r="BR89" s="42">
        <f t="shared" ref="BR89:BR96" ca="1" si="23">TODAY()+2</f>
        <v>43469</v>
      </c>
      <c r="BS89" s="42"/>
      <c r="BT89" s="42">
        <f t="shared" ca="1" si="21"/>
        <v>43467</v>
      </c>
      <c r="BU89" s="39"/>
      <c r="BV89" s="39" t="str">
        <f>_xlfn.IFNA(VLOOKUP(Table2[[#This Row],[Job-no]],Table4[],16,FALSE),"Ready")</f>
        <v/>
      </c>
      <c r="BW89" s="39" t="str">
        <f>_xlfn.IFNA(VLOOKUP(Table2[[#This Row],[Job-no]],Table4[],21,FALSE),"Ready")</f>
        <v/>
      </c>
      <c r="BX89" s="39" t="b">
        <f>_xlfn.IFNA(VLOOKUP(Table2[[#This Row],[Job-no]],Table4[],10,FALSE),TRUE)</f>
        <v>0</v>
      </c>
      <c r="BY89" s="39" t="str">
        <f>_xlfn.IFNA(VLOOKUP(Table2[[#This Row],[Job-no]],Table4[],22,FALSE),"Ready")</f>
        <v/>
      </c>
      <c r="BZ89" s="120">
        <f t="shared" si="19"/>
        <v>43469</v>
      </c>
      <c r="CA89" s="120" t="str">
        <f ca="1">IF(OR(Table2[[#This Row],[Saw Date]]=TODAY(),Table2[[#This Row],[Saw Date]]=TODAY()+1), Table2[[#This Row],[Saw Date]],IF(Table2[[#This Row],[Extrusion cut double saw]],"Done",""))</f>
        <v>Done</v>
      </c>
      <c r="CB89" s="120">
        <f ca="1">IF(OR(Table2[[#This Row],[Lens Date]]=TODAY(),Table2[[#This Row],[Lens Date]]=TODAY()+1), Table2[[#This Row],[Lens Date]],IF(Table2[[#This Row],[MSLens]]="Done","Done",""))</f>
        <v>43468</v>
      </c>
      <c r="CC89" s="120" t="str">
        <f ca="1">IF(OR(Table2[[#This Row],[Milling Date]]=TODAY(),Table2[[#This Row],[Milling Date]]=TODAY()+1), Table2[[#This Row],[Milling Date]],IF(Table2[[#This Row],[CNC Holes]]="Ready","Done",""))</f>
        <v/>
      </c>
      <c r="CD89" s="120" t="str">
        <f ca="1">IF(OR(Table2[[#This Row],[Welding Date]]=TODAY(),Table2[[#This Row],[Welding Date]]=TODAY()+1), Table2[[#This Row],[Welding Date]],IF(Table2[[#This Row],[Welding Corners]]="Ready","Done",""))</f>
        <v/>
      </c>
      <c r="CE89" s="120" t="str">
        <f ca="1">IF(OR(Table2[[#This Row],[Puching Date]]=TODAY(),Table2[[#This Row],[Puching Date]]=TODAY()+1), Table2[[#This Row],[Puching Date]],IF(Table2[[#This Row],[Punch Holes]]="Ready","Done",""))</f>
        <v/>
      </c>
      <c r="CF89" s="120">
        <f ca="1">IF(OR(Table2[[#This Row],[Housing Date2]]=TODAY(),Table2[[#This Row],[Housing Date2]]=TODAY()+1),Table2[[#This Row],[Housing Date2]],IF(Table2[[#This Row],[Body Assembly]],"Done",""))</f>
        <v>43467</v>
      </c>
      <c r="CG89" s="120" t="str">
        <f>_xlfn.IFNA(VLOOKUP(Table2[[#This Row],[Job-no]],Table4[],7,FALSE),"Done")</f>
        <v>Machine Shop Started</v>
      </c>
    </row>
    <row r="90" spans="1:85" x14ac:dyDescent="0.25">
      <c r="A90" s="39" t="str">
        <f>_xlfn.CONCAT(Table2[[#This Row],[Order]],"-",Table2[[#This Row],[Line]])</f>
        <v>77933-1</v>
      </c>
      <c r="B90" s="1">
        <v>43469</v>
      </c>
      <c r="C90" s="10">
        <v>77933</v>
      </c>
      <c r="D90" s="7" t="s">
        <v>3235</v>
      </c>
      <c r="E90" s="10">
        <v>1</v>
      </c>
      <c r="F90" s="10">
        <v>1</v>
      </c>
      <c r="G90" s="7" t="s">
        <v>165</v>
      </c>
      <c r="H90" s="10">
        <v>1</v>
      </c>
      <c r="I90" s="43" t="b">
        <v>1</v>
      </c>
      <c r="J90" s="43" t="b">
        <v>0</v>
      </c>
      <c r="K90" t="s">
        <v>135</v>
      </c>
      <c r="L90" s="43" t="b">
        <v>0</v>
      </c>
      <c r="M90" s="43" t="b">
        <v>1</v>
      </c>
      <c r="N90" s="43" t="b">
        <v>1</v>
      </c>
      <c r="O90" t="s">
        <v>114</v>
      </c>
      <c r="P90" t="s">
        <v>23</v>
      </c>
      <c r="Q90" t="s">
        <v>114</v>
      </c>
      <c r="R90" t="s">
        <v>114</v>
      </c>
      <c r="S90" t="s">
        <v>114</v>
      </c>
      <c r="T90" t="s">
        <v>114</v>
      </c>
      <c r="U90" t="s">
        <v>114</v>
      </c>
      <c r="V90" t="s">
        <v>114</v>
      </c>
      <c r="W90" s="5">
        <v>43465</v>
      </c>
      <c r="X90" s="7" t="s">
        <v>114</v>
      </c>
      <c r="Y90" s="7"/>
      <c r="Z90" s="7" t="s">
        <v>70</v>
      </c>
      <c r="AA90" s="7" t="s">
        <v>114</v>
      </c>
      <c r="AB90" s="7" t="s">
        <v>74</v>
      </c>
      <c r="AC90" s="10">
        <v>12</v>
      </c>
      <c r="AD90" s="3" t="s">
        <v>5967</v>
      </c>
      <c r="AE90" s="4" t="s">
        <v>5968</v>
      </c>
      <c r="AF90" s="7"/>
      <c r="AG90" s="7" t="s">
        <v>114</v>
      </c>
      <c r="AH90" s="10">
        <v>1</v>
      </c>
      <c r="AI90" s="3" t="s">
        <v>74</v>
      </c>
      <c r="AJ90" t="s">
        <v>114</v>
      </c>
      <c r="AK90" t="s">
        <v>114</v>
      </c>
      <c r="AL90" s="43" t="b">
        <v>0</v>
      </c>
      <c r="AM90" s="3"/>
      <c r="AN90" s="3"/>
      <c r="AO90" s="43" t="b">
        <v>0</v>
      </c>
      <c r="AP90" s="3" t="b">
        <v>0</v>
      </c>
      <c r="AQ90" s="3">
        <f>VLOOKUP(Table2[[#This Row],[Job-no]],Table3[],26,FALSE)</f>
        <v>316</v>
      </c>
      <c r="AR90" t="str">
        <f t="shared" si="15"/>
        <v>SLWLED</v>
      </c>
      <c r="AS90" t="str">
        <f>VLOOKUP(AR90,Table1[],4,0)</f>
        <v>wall</v>
      </c>
      <c r="AT90">
        <f>IF(BD90&gt;0,"Pattern",VLOOKUP(AR90,Table1[],5,0))</f>
        <v>0</v>
      </c>
      <c r="AU90" s="34">
        <f>IF(AT90="Pattern",WORKDAY(Table2[[#This Row],[Scheduled Ship Date]],-10),WORKDAY(Table2[[#This Row],[Scheduled Ship Date]],-4))</f>
        <v>43465</v>
      </c>
      <c r="AV90" s="39">
        <f>IF(Table2[[#This Row],[Extrusion cut double saw]]=TRUE,IF(O90="ToDo",IF(AT90="Pattern",Table2[[#This Row],[Total Sections]]*0.4,Table2[[#This Row],[Total Sections]]*0.12),0),IF(AT90="Pattern",Table2[[#This Row],[Total Sections]]*4,Table2[[#This Row],[Total Sections]]*1.2))</f>
        <v>0</v>
      </c>
      <c r="AW90" s="42"/>
      <c r="AX90" s="42">
        <f>IF(AT90="Pattern",Table2[[#This Row],[Scheduled Ship Date]]-2,Table2[[#This Row],[Scheduled Ship Date]]-3)</f>
        <v>43466</v>
      </c>
      <c r="AY90" s="39">
        <f>IF(Table2[[#This Row],[Pattern]]="Pattern",Table2[[#This Row],[Total Sections]]*4.82,Table2[[#This Row],[Total Sections]]*0.5)</f>
        <v>0.5</v>
      </c>
      <c r="AZ90" s="42"/>
      <c r="BA90" s="39">
        <f>((Table2[Total Sections]/Table2[Open Qty])-1)*Table2[Open Qty]*12.96</f>
        <v>0</v>
      </c>
      <c r="BB90" s="39"/>
      <c r="BC90" s="39" t="str">
        <f t="shared" si="16"/>
        <v>SLWLED-SL 100/0-800-80-35-NO-3</v>
      </c>
      <c r="BD90" s="39">
        <f t="shared" si="17"/>
        <v>0</v>
      </c>
      <c r="BE90" s="39" t="b">
        <f>_xlfn.IFNA(VLOOKUP(Table2[[#This Row],[Job-no]],Table4[],9,FALSE),TRUE)</f>
        <v>1</v>
      </c>
      <c r="BF90" s="39"/>
      <c r="BG90" s="39" t="b">
        <f>_xlfn.IFNA(VLOOKUP(Table2[[#This Row],[Job-no]],Table4[],14,FALSE),TRUE)</f>
        <v>1</v>
      </c>
      <c r="BH90" s="39" t="str">
        <f>_xlfn.IFNA(VLOOKUP(Table2[[#This Row],[Job-no]],Table4[],11,FALSE),"Done")</f>
        <v>Done</v>
      </c>
      <c r="BI90" s="39">
        <f>IF(Table2[[#This Row],[Pattern]]="Pattern",VLOOKUP(Table2[[#This Row],[Product Code]],'Routing data'!$A$2:$W$470,13,FALSE),VLOOKUP(Table2[[#This Row],[Product Code]],'Routing data'!$A$2:$W$470,3,FALSE))</f>
        <v>2</v>
      </c>
      <c r="BJ90" s="39">
        <f>IF(Table2[[#This Row],[Pattern]]="Pattern",VLOOKUP(Table2[[#This Row],[Product Code]],'Routing data'!$A$2:$W$470,14,FALSE),VLOOKUP(Table2[[#This Row],[Product Code]],'Routing data'!$A$2:$W$470,4,FALSE))</f>
        <v>0</v>
      </c>
      <c r="BK90" s="39">
        <f>VLOOKUP(Table2[[#This Row],[Product Code]],'Routing data'!A$4:W$524,16,FALSE)</f>
        <v>0</v>
      </c>
      <c r="BL90" s="42">
        <f>IF(Table2[[#This Row],[Milling Required]]=0,"x",IF(AT90="Pattern",B90-10,B90-4))</f>
        <v>43465</v>
      </c>
      <c r="BM90" s="39"/>
      <c r="BN90" s="42">
        <f t="shared" si="18"/>
        <v>43466</v>
      </c>
      <c r="BO90" s="39">
        <f>IF(Table2[[#This Row],[Milling]]="x","x",Table2[[#This Row],[Total Sections]]*2)</f>
        <v>2</v>
      </c>
      <c r="BP90" s="39">
        <f>IF(Table2[[#This Row],[Punching]]="x","x",Table2[Total Sections]*2)</f>
        <v>2</v>
      </c>
      <c r="BQ90" s="39">
        <f>IF(Table2[[#This Row],[Pattern]]="Pattern",Table2[Total Sections]*3,Table2[Total Sections]*1.5)</f>
        <v>1.5</v>
      </c>
      <c r="BR90" s="42">
        <f t="shared" ca="1" si="23"/>
        <v>43469</v>
      </c>
      <c r="BS90" s="39"/>
      <c r="BT90" s="42">
        <f t="shared" ca="1" si="21"/>
        <v>43467</v>
      </c>
      <c r="BU90" s="39"/>
      <c r="BV90" s="39" t="str">
        <f>_xlfn.IFNA(VLOOKUP(Table2[[#This Row],[Job-no]],Table4[],16,FALSE),"Ready")</f>
        <v>ToDo</v>
      </c>
      <c r="BW90" s="39" t="str">
        <f>_xlfn.IFNA(VLOOKUP(Table2[[#This Row],[Job-no]],Table4[],21,FALSE),"Ready")</f>
        <v/>
      </c>
      <c r="BX90" s="39" t="b">
        <f>_xlfn.IFNA(VLOOKUP(Table2[[#This Row],[Job-no]],Table4[],10,FALSE),TRUE)</f>
        <v>0</v>
      </c>
      <c r="BY90" s="39" t="str">
        <f>_xlfn.IFNA(VLOOKUP(Table2[[#This Row],[Job-no]],Table4[],22,FALSE),"Ready")</f>
        <v/>
      </c>
      <c r="BZ90" s="120">
        <f t="shared" si="19"/>
        <v>43469</v>
      </c>
      <c r="CA90" s="120" t="str">
        <f ca="1">IF(OR(Table2[[#This Row],[Saw Date]]=TODAY(),Table2[[#This Row],[Saw Date]]=TODAY()+1), Table2[[#This Row],[Saw Date]],IF(Table2[[#This Row],[Extrusion cut double saw]],"Done",""))</f>
        <v>Done</v>
      </c>
      <c r="CB90" s="120" t="str">
        <f ca="1">IF(OR(Table2[[#This Row],[Lens Date]]=TODAY(),Table2[[#This Row],[Lens Date]]=TODAY()+1), Table2[[#This Row],[Lens Date]],IF(Table2[[#This Row],[MSLens]]="Done","Done",""))</f>
        <v>Done</v>
      </c>
      <c r="CC90" s="120" t="str">
        <f ca="1">IF(OR(Table2[[#This Row],[Milling Date]]=TODAY(),Table2[[#This Row],[Milling Date]]=TODAY()+1), Table2[[#This Row],[Milling Date]],IF(Table2[[#This Row],[CNC Holes]]="Ready","Done",""))</f>
        <v/>
      </c>
      <c r="CD90" s="120" t="str">
        <f ca="1">IF(OR(Table2[[#This Row],[Welding Date]]=TODAY(),Table2[[#This Row],[Welding Date]]=TODAY()+1), Table2[[#This Row],[Welding Date]],IF(Table2[[#This Row],[Welding Corners]]="Ready","Done",""))</f>
        <v/>
      </c>
      <c r="CE90" s="120" t="str">
        <f ca="1">IF(OR(Table2[[#This Row],[Puching Date]]=TODAY(),Table2[[#This Row],[Puching Date]]=TODAY()+1), Table2[[#This Row],[Puching Date]],IF(Table2[[#This Row],[Punch Holes]]="Ready","Done",""))</f>
        <v/>
      </c>
      <c r="CF90" s="120">
        <f ca="1">IF(OR(Table2[[#This Row],[Housing Date2]]=TODAY(),Table2[[#This Row],[Housing Date2]]=TODAY()+1),Table2[[#This Row],[Housing Date2]],IF(Table2[[#This Row],[Body Assembly]],"Done",""))</f>
        <v>43467</v>
      </c>
      <c r="CG90" s="120" t="str">
        <f>_xlfn.IFNA(VLOOKUP(Table2[[#This Row],[Job-no]],Table4[],7,FALSE),"Done")</f>
        <v>Machine Shop Started</v>
      </c>
    </row>
    <row r="91" spans="1:85" x14ac:dyDescent="0.25">
      <c r="A91" t="str">
        <f>_xlfn.CONCAT(Table2[[#This Row],[Order]],"-",Table2[[#This Row],[Line]])</f>
        <v>77021-1</v>
      </c>
      <c r="B91" s="1">
        <v>43475</v>
      </c>
      <c r="C91" s="10">
        <v>77021</v>
      </c>
      <c r="D91" s="7" t="s">
        <v>2287</v>
      </c>
      <c r="E91" s="10">
        <v>1</v>
      </c>
      <c r="F91" s="10">
        <v>1</v>
      </c>
      <c r="G91" s="7" t="s">
        <v>165</v>
      </c>
      <c r="H91" s="10">
        <v>20</v>
      </c>
      <c r="I91" s="43" t="b">
        <v>1</v>
      </c>
      <c r="J91" s="43" t="b">
        <v>0</v>
      </c>
      <c r="K91" t="s">
        <v>114</v>
      </c>
      <c r="L91" s="43" t="b">
        <v>0</v>
      </c>
      <c r="M91" s="43" t="b">
        <v>1</v>
      </c>
      <c r="N91" s="43" t="b">
        <v>0</v>
      </c>
      <c r="O91" t="s">
        <v>114</v>
      </c>
      <c r="P91" t="s">
        <v>23</v>
      </c>
      <c r="Q91" t="s">
        <v>114</v>
      </c>
      <c r="R91" t="s">
        <v>114</v>
      </c>
      <c r="S91" t="s">
        <v>114</v>
      </c>
      <c r="T91" t="s">
        <v>114</v>
      </c>
      <c r="U91" t="s">
        <v>114</v>
      </c>
      <c r="V91" t="s">
        <v>114</v>
      </c>
      <c r="W91" s="5">
        <v>43472</v>
      </c>
      <c r="X91" s="7" t="s">
        <v>151</v>
      </c>
      <c r="Y91" s="7"/>
      <c r="Z91" s="7" t="s">
        <v>15</v>
      </c>
      <c r="AA91" s="7" t="s">
        <v>45</v>
      </c>
      <c r="AB91" s="7" t="s">
        <v>74</v>
      </c>
      <c r="AC91" s="10">
        <v>7</v>
      </c>
      <c r="AD91" s="3" t="s">
        <v>5967</v>
      </c>
      <c r="AE91" s="4" t="s">
        <v>5968</v>
      </c>
      <c r="AF91" s="7"/>
      <c r="AG91" s="7" t="s">
        <v>114</v>
      </c>
      <c r="AH91" s="10">
        <v>120</v>
      </c>
      <c r="AI91" s="3" t="s">
        <v>180</v>
      </c>
      <c r="AJ91" t="s">
        <v>23</v>
      </c>
      <c r="AK91" t="s">
        <v>114</v>
      </c>
      <c r="AL91" s="43" t="b">
        <v>0</v>
      </c>
      <c r="AM91" s="3"/>
      <c r="AN91" s="3"/>
      <c r="AO91" s="43" t="b">
        <v>0</v>
      </c>
      <c r="AP91" s="3" t="b">
        <v>1</v>
      </c>
      <c r="AQ91" s="3">
        <f>VLOOKUP(Table2[[#This Row],[Job-no]],Table3[],26,FALSE)</f>
        <v>22800</v>
      </c>
      <c r="AR91" t="str">
        <f t="shared" si="15"/>
        <v>STFC</v>
      </c>
      <c r="AS91" t="str">
        <f>VLOOKUP(AR91,Table1[],4,0)</f>
        <v>Pendant</v>
      </c>
      <c r="AT91" t="str">
        <f>IF(BD91&gt;0,"Pattern",VLOOKUP(AR91,Table1[],5,0))</f>
        <v>Pattern</v>
      </c>
      <c r="AU91" s="34">
        <f>IF(AT91="Pattern",WORKDAY(Table2[[#This Row],[Scheduled Ship Date]],-10),WORKDAY(Table2[[#This Row],[Scheduled Ship Date]],-4))</f>
        <v>43461</v>
      </c>
      <c r="AV91">
        <f>IF(Table2[[#This Row],[Extrusion cut double saw]]=TRUE,IF(O91="ToDo",IF(AT91="Pattern",Table2[[#This Row],[Total Sections]]*0.4,Table2[[#This Row],[Total Sections]]*0.12),0),IF(AT91="Pattern",Table2[[#This Row],[Total Sections]]*4,Table2[[#This Row],[Total Sections]]*1.2))</f>
        <v>480</v>
      </c>
      <c r="AW91" s="42">
        <f t="shared" ref="AW91:AW96" ca="1" si="24">TODAY()+1</f>
        <v>43468</v>
      </c>
      <c r="AX91" s="42">
        <f>IF(AT91="Pattern",Table2[[#This Row],[Scheduled Ship Date]]-2,Table2[[#This Row],[Scheduled Ship Date]]-3)</f>
        <v>43473</v>
      </c>
      <c r="AY91">
        <f>IF(Table2[[#This Row],[Pattern]]="Pattern",Table2[[#This Row],[Total Sections]]*4.82,Table2[[#This Row],[Total Sections]]*0.5)</f>
        <v>578.40000000000009</v>
      </c>
      <c r="AZ91" s="42">
        <f ca="1">TODAY()+2</f>
        <v>43469</v>
      </c>
      <c r="BA91" s="39">
        <f>((Table2[Total Sections]/Table2[Open Qty])-1)*Table2[Open Qty]*12.96</f>
        <v>1296</v>
      </c>
      <c r="BB91" s="42"/>
      <c r="BC91" s="39" t="str">
        <f t="shared" si="16"/>
        <v>STFC-NO-DSO(12-400)-90-40-AH(6)-W-UNV-MD-1-CA(48)-SC</v>
      </c>
      <c r="BD91" s="39">
        <f t="shared" si="17"/>
        <v>0</v>
      </c>
      <c r="BE91" s="39" t="b">
        <f>_xlfn.IFNA(VLOOKUP(Table2[[#This Row],[Job-no]],Table4[],9,FALSE),TRUE)</f>
        <v>1</v>
      </c>
      <c r="BF91" t="str">
        <f>VLOOKUP(AR91,Table1[],3,0)</f>
        <v>Stencil</v>
      </c>
      <c r="BG91" s="39" t="b">
        <f>_xlfn.IFNA(VLOOKUP(Table2[[#This Row],[Job-no]],Table4[],14,FALSE),TRUE)</f>
        <v>0</v>
      </c>
      <c r="BH91" s="39" t="str">
        <f>_xlfn.IFNA(VLOOKUP(Table2[[#This Row],[Job-no]],Table4[],11,FALSE),"Done")</f>
        <v/>
      </c>
      <c r="BI91" s="39">
        <f>IF(Table2[[#This Row],[Pattern]]="Pattern",VLOOKUP(Table2[[#This Row],[Product Code]],'Routing data'!$A$2:$W$470,13,FALSE),VLOOKUP(Table2[[#This Row],[Product Code]],'Routing data'!$A$2:$W$470,3,FALSE))</f>
        <v>2</v>
      </c>
      <c r="BJ91" s="39">
        <f>IF(Table2[[#This Row],[Pattern]]="Pattern",VLOOKUP(Table2[[#This Row],[Product Code]],'Routing data'!$A$2:$W$470,14,FALSE),VLOOKUP(Table2[[#This Row],[Product Code]],'Routing data'!$A$2:$W$470,4,FALSE))</f>
        <v>0</v>
      </c>
      <c r="BK91" s="39">
        <f>VLOOKUP(Table2[[#This Row],[Product Code]],'Routing data'!A$4:W$524,16,FALSE)</f>
        <v>5</v>
      </c>
      <c r="BL91" s="42">
        <f>IF(Table2[[#This Row],[Milling Required]]=0,"x",IF(AT91="Pattern",B91-10,B91-4))</f>
        <v>43465</v>
      </c>
      <c r="BM91" s="42" t="str">
        <f>IF(Table2[[#This Row],[Punching Required]]=0,"x",IF(AT91="Pattern",B91-8,B91-2))</f>
        <v>x</v>
      </c>
      <c r="BN91" s="42">
        <f t="shared" si="18"/>
        <v>43473</v>
      </c>
      <c r="BO91" s="39">
        <f>IF(Table2[[#This Row],[Milling]]="x","x",Table2[[#This Row],[Total Sections]]*2)</f>
        <v>240</v>
      </c>
      <c r="BP91" s="39" t="str">
        <f>IF(Table2[[#This Row],[Punching]]="x","x",Table2[Total Sections]*2)</f>
        <v>x</v>
      </c>
      <c r="BQ91" s="39">
        <f>IF(Table2[[#This Row],[Pattern]]="Pattern",Table2[Total Sections]*3,Table2[Total Sections]*1.5)</f>
        <v>360</v>
      </c>
      <c r="BR91" s="42">
        <f t="shared" ca="1" si="23"/>
        <v>43469</v>
      </c>
      <c r="BS91" s="42"/>
      <c r="BT91" s="42"/>
      <c r="BU91" s="39"/>
      <c r="BV91" s="39" t="str">
        <f>_xlfn.IFNA(VLOOKUP(Table2[[#This Row],[Job-no]],Table4[],16,FALSE),"Ready")</f>
        <v>ToDo</v>
      </c>
      <c r="BW91" s="39" t="str">
        <f>_xlfn.IFNA(VLOOKUP(Table2[[#This Row],[Job-no]],Table4[],21,FALSE),"Ready")</f>
        <v/>
      </c>
      <c r="BX91" s="39" t="b">
        <f>_xlfn.IFNA(VLOOKUP(Table2[[#This Row],[Job-no]],Table4[],10,FALSE),TRUE)</f>
        <v>0</v>
      </c>
      <c r="BY91" s="39" t="str">
        <f>_xlfn.IFNA(VLOOKUP(Table2[[#This Row],[Job-no]],Table4[],22,FALSE),"Ready")</f>
        <v/>
      </c>
      <c r="BZ91" s="120">
        <f t="shared" si="19"/>
        <v>43475</v>
      </c>
      <c r="CA91" s="120">
        <f ca="1">IF(OR(Table2[[#This Row],[Saw Date]]=TODAY(),Table2[[#This Row],[Saw Date]]=TODAY()+1), Table2[[#This Row],[Saw Date]],IF(Table2[[#This Row],[Extrusion cut double saw]],"Done",""))</f>
        <v>43468</v>
      </c>
      <c r="CB91" s="120" t="str">
        <f ca="1">IF(OR(Table2[[#This Row],[Lens Date]]=TODAY(),Table2[[#This Row],[Lens Date]]=TODAY()+1), Table2[[#This Row],[Lens Date]],IF(Table2[[#This Row],[MSLens]]="Done","Done",""))</f>
        <v/>
      </c>
      <c r="CC91" s="120" t="str">
        <f ca="1">IF(OR(Table2[[#This Row],[Milling Date]]=TODAY(),Table2[[#This Row],[Milling Date]]=TODAY()+1), Table2[[#This Row],[Milling Date]],IF(Table2[[#This Row],[CNC Holes]]="Ready","Done",""))</f>
        <v/>
      </c>
      <c r="CD91" s="120" t="str">
        <f ca="1">IF(OR(Table2[[#This Row],[Welding Date]]=TODAY(),Table2[[#This Row],[Welding Date]]=TODAY()+1), Table2[[#This Row],[Welding Date]],IF(Table2[[#This Row],[Welding Corners]]="Ready","Done",""))</f>
        <v/>
      </c>
      <c r="CE91" s="120" t="str">
        <f ca="1">IF(OR(Table2[[#This Row],[Puching Date]]=TODAY(),Table2[[#This Row],[Puching Date]]=TODAY()+1), Table2[[#This Row],[Puching Date]],IF(Table2[[#This Row],[Punch Holes]]="Ready","Done",""))</f>
        <v/>
      </c>
      <c r="CF91" s="120" t="str">
        <f ca="1">IF(OR(Table2[[#This Row],[Housing Date2]]=TODAY(),Table2[[#This Row],[Housing Date2]]=TODAY()+1),Table2[[#This Row],[Housing Date2]],IF(Table2[[#This Row],[Body Assembly]],"Done",""))</f>
        <v/>
      </c>
      <c r="CG91" s="120" t="str">
        <f>_xlfn.IFNA(VLOOKUP(Table2[[#This Row],[Job-no]],Table4[],7,FALSE),"Done")</f>
        <v>Machine Shop Started</v>
      </c>
    </row>
    <row r="92" spans="1:85" x14ac:dyDescent="0.25">
      <c r="A92" s="39" t="str">
        <f>_xlfn.CONCAT(Table2[[#This Row],[Order]],"-",Table2[[#This Row],[Line]])</f>
        <v>77157-1</v>
      </c>
      <c r="B92" s="1">
        <v>43475</v>
      </c>
      <c r="C92" s="10">
        <v>77157</v>
      </c>
      <c r="D92" s="7" t="s">
        <v>2807</v>
      </c>
      <c r="E92" s="10">
        <v>1</v>
      </c>
      <c r="F92" s="10">
        <v>1</v>
      </c>
      <c r="G92" s="7" t="s">
        <v>165</v>
      </c>
      <c r="H92" s="10">
        <v>1</v>
      </c>
      <c r="I92" s="43" t="b">
        <v>1</v>
      </c>
      <c r="J92" s="43" t="b">
        <v>0</v>
      </c>
      <c r="K92" t="s">
        <v>135</v>
      </c>
      <c r="L92" s="43" t="b">
        <v>0</v>
      </c>
      <c r="M92" s="43" t="b">
        <v>1</v>
      </c>
      <c r="N92" s="43" t="b">
        <v>0</v>
      </c>
      <c r="O92" t="s">
        <v>114</v>
      </c>
      <c r="P92" t="s">
        <v>23</v>
      </c>
      <c r="Q92" t="s">
        <v>114</v>
      </c>
      <c r="R92" t="s">
        <v>114</v>
      </c>
      <c r="S92" t="s">
        <v>23</v>
      </c>
      <c r="T92" t="s">
        <v>114</v>
      </c>
      <c r="U92" t="s">
        <v>114</v>
      </c>
      <c r="V92" t="s">
        <v>114</v>
      </c>
      <c r="W92" s="5">
        <v>43472</v>
      </c>
      <c r="X92" s="7" t="s">
        <v>151</v>
      </c>
      <c r="Y92" s="7"/>
      <c r="Z92" s="7" t="s">
        <v>15</v>
      </c>
      <c r="AA92" s="7" t="s">
        <v>114</v>
      </c>
      <c r="AB92" s="7" t="s">
        <v>74</v>
      </c>
      <c r="AC92" s="10">
        <v>7</v>
      </c>
      <c r="AD92" s="3" t="s">
        <v>5967</v>
      </c>
      <c r="AE92" s="4" t="s">
        <v>5968</v>
      </c>
      <c r="AF92" s="7"/>
      <c r="AG92" s="7" t="s">
        <v>114</v>
      </c>
      <c r="AH92" s="10">
        <v>6</v>
      </c>
      <c r="AI92" s="3" t="s">
        <v>74</v>
      </c>
      <c r="AJ92" t="s">
        <v>23</v>
      </c>
      <c r="AK92" t="s">
        <v>114</v>
      </c>
      <c r="AL92" s="43" t="b">
        <v>0</v>
      </c>
      <c r="AM92" s="3"/>
      <c r="AN92" s="3"/>
      <c r="AO92" s="43" t="b">
        <v>0</v>
      </c>
      <c r="AP92" s="3" t="b">
        <v>0</v>
      </c>
      <c r="AQ92" s="3">
        <f>VLOOKUP(Table2[[#This Row],[Job-no]],Table3[],26,FALSE)</f>
        <v>2025.15</v>
      </c>
      <c r="AR92" t="str">
        <f t="shared" si="15"/>
        <v>STFC</v>
      </c>
      <c r="AS92" t="str">
        <f>VLOOKUP(AR92,Table1[],4,0)</f>
        <v>Pendant</v>
      </c>
      <c r="AT92" t="str">
        <f>IF(BD92&gt;0,"Pattern",VLOOKUP(AR92,Table1[],5,0))</f>
        <v>Pattern</v>
      </c>
      <c r="AU92" s="34">
        <f>IF(AT92="Pattern",WORKDAY(Table2[[#This Row],[Scheduled Ship Date]],-10),WORKDAY(Table2[[#This Row],[Scheduled Ship Date]],-4))</f>
        <v>43461</v>
      </c>
      <c r="AV92" s="39">
        <f>IF(Table2[[#This Row],[Extrusion cut double saw]]=TRUE,IF(O92="ToDo",IF(AT92="Pattern",Table2[[#This Row],[Total Sections]]*0.4,Table2[[#This Row],[Total Sections]]*0.12),0),IF(AT92="Pattern",Table2[[#This Row],[Total Sections]]*4,Table2[[#This Row],[Total Sections]]*1.2))</f>
        <v>24</v>
      </c>
      <c r="AW92" s="42">
        <f t="shared" ca="1" si="24"/>
        <v>43468</v>
      </c>
      <c r="AX92" s="42">
        <f>IF(AT92="Pattern",Table2[[#This Row],[Scheduled Ship Date]]-2,Table2[[#This Row],[Scheduled Ship Date]]-3)</f>
        <v>43473</v>
      </c>
      <c r="AY92" s="39">
        <f>IF(Table2[[#This Row],[Pattern]]="Pattern",Table2[[#This Row],[Total Sections]]*4.82,Table2[[#This Row],[Total Sections]]*0.5)</f>
        <v>28.92</v>
      </c>
      <c r="AZ92" s="42"/>
      <c r="BA92" s="39">
        <f>((Table2[Total Sections]/Table2[Open Qty])-1)*Table2[Open Qty]*12.96</f>
        <v>64.800000000000011</v>
      </c>
      <c r="BB92" s="39"/>
      <c r="BC92" s="39" t="str">
        <f t="shared" si="16"/>
        <v>STFC-NO-DML(12'-225)-80-40-AH(6)-W-UNV-MD-1-CA(48)-RC</v>
      </c>
      <c r="BD92" s="39">
        <f t="shared" si="17"/>
        <v>0</v>
      </c>
      <c r="BE92" s="39" t="b">
        <f>_xlfn.IFNA(VLOOKUP(Table2[[#This Row],[Job-no]],Table4[],9,FALSE),TRUE)</f>
        <v>1</v>
      </c>
      <c r="BF92" s="39"/>
      <c r="BG92" s="39" t="b">
        <f>_xlfn.IFNA(VLOOKUP(Table2[[#This Row],[Job-no]],Table4[],14,FALSE),TRUE)</f>
        <v>0</v>
      </c>
      <c r="BH92" s="39" t="str">
        <f>_xlfn.IFNA(VLOOKUP(Table2[[#This Row],[Job-no]],Table4[],11,FALSE),"Done")</f>
        <v>Done</v>
      </c>
      <c r="BI92" s="39">
        <f>IF(Table2[[#This Row],[Pattern]]="Pattern",VLOOKUP(Table2[[#This Row],[Product Code]],'Routing data'!$A$2:$W$470,13,FALSE),VLOOKUP(Table2[[#This Row],[Product Code]],'Routing data'!$A$2:$W$470,3,FALSE))</f>
        <v>2</v>
      </c>
      <c r="BJ92" s="39">
        <f>IF(Table2[[#This Row],[Pattern]]="Pattern",VLOOKUP(Table2[[#This Row],[Product Code]],'Routing data'!$A$2:$W$470,14,FALSE),VLOOKUP(Table2[[#This Row],[Product Code]],'Routing data'!$A$2:$W$470,4,FALSE))</f>
        <v>0</v>
      </c>
      <c r="BK92" s="39">
        <f>VLOOKUP(Table2[[#This Row],[Product Code]],'Routing data'!A$4:W$524,16,FALSE)</f>
        <v>5</v>
      </c>
      <c r="BL92" s="42">
        <f>IF(Table2[[#This Row],[Milling Required]]=0,"x",IF(AT92="Pattern",B92-10,B92-4))</f>
        <v>43465</v>
      </c>
      <c r="BM92" s="39"/>
      <c r="BN92" s="42">
        <f t="shared" si="18"/>
        <v>43473</v>
      </c>
      <c r="BO92" s="39">
        <f>IF(Table2[[#This Row],[Milling]]="x","x",Table2[[#This Row],[Total Sections]]*2)</f>
        <v>12</v>
      </c>
      <c r="BP92" s="39">
        <f>IF(Table2[[#This Row],[Punching]]="x","x",Table2[Total Sections]*2)</f>
        <v>12</v>
      </c>
      <c r="BQ92" s="39">
        <f>IF(Table2[[#This Row],[Pattern]]="Pattern",Table2[Total Sections]*3,Table2[Total Sections]*1.5)</f>
        <v>18</v>
      </c>
      <c r="BR92" s="42">
        <f t="shared" ca="1" si="23"/>
        <v>43469</v>
      </c>
      <c r="BS92" s="39"/>
      <c r="BT92" s="39"/>
      <c r="BU92" s="39"/>
      <c r="BV92" s="39" t="str">
        <f>_xlfn.IFNA(VLOOKUP(Table2[[#This Row],[Job-no]],Table4[],16,FALSE),"Ready")</f>
        <v>ToDo</v>
      </c>
      <c r="BW92" s="39" t="str">
        <f>_xlfn.IFNA(VLOOKUP(Table2[[#This Row],[Job-no]],Table4[],21,FALSE),"Ready")</f>
        <v/>
      </c>
      <c r="BX92" s="39" t="b">
        <f>_xlfn.IFNA(VLOOKUP(Table2[[#This Row],[Job-no]],Table4[],10,FALSE),TRUE)</f>
        <v>0</v>
      </c>
      <c r="BY92" s="39" t="str">
        <f>_xlfn.IFNA(VLOOKUP(Table2[[#This Row],[Job-no]],Table4[],22,FALSE),"Ready")</f>
        <v/>
      </c>
      <c r="BZ92" s="120">
        <f t="shared" si="19"/>
        <v>43475</v>
      </c>
      <c r="CA92" s="120">
        <f ca="1">IF(OR(Table2[[#This Row],[Saw Date]]=TODAY(),Table2[[#This Row],[Saw Date]]=TODAY()+1), Table2[[#This Row],[Saw Date]],IF(Table2[[#This Row],[Extrusion cut double saw]],"Done",""))</f>
        <v>43468</v>
      </c>
      <c r="CB92" s="120" t="str">
        <f ca="1">IF(OR(Table2[[#This Row],[Lens Date]]=TODAY(),Table2[[#This Row],[Lens Date]]=TODAY()+1), Table2[[#This Row],[Lens Date]],IF(Table2[[#This Row],[MSLens]]="Done","Done",""))</f>
        <v>Done</v>
      </c>
      <c r="CC92" s="120" t="str">
        <f ca="1">IF(OR(Table2[[#This Row],[Milling Date]]=TODAY(),Table2[[#This Row],[Milling Date]]=TODAY()+1), Table2[[#This Row],[Milling Date]],IF(Table2[[#This Row],[CNC Holes]]="Ready","Done",""))</f>
        <v/>
      </c>
      <c r="CD92" s="120" t="str">
        <f ca="1">IF(OR(Table2[[#This Row],[Welding Date]]=TODAY(),Table2[[#This Row],[Welding Date]]=TODAY()+1), Table2[[#This Row],[Welding Date]],IF(Table2[[#This Row],[Welding Corners]]="Ready","Done",""))</f>
        <v/>
      </c>
      <c r="CE92" s="120" t="str">
        <f ca="1">IF(OR(Table2[[#This Row],[Puching Date]]=TODAY(),Table2[[#This Row],[Puching Date]]=TODAY()+1), Table2[[#This Row],[Puching Date]],IF(Table2[[#This Row],[Punch Holes]]="Ready","Done",""))</f>
        <v/>
      </c>
      <c r="CF92" s="120" t="str">
        <f ca="1">IF(OR(Table2[[#This Row],[Housing Date2]]=TODAY(),Table2[[#This Row],[Housing Date2]]=TODAY()+1),Table2[[#This Row],[Housing Date2]],IF(Table2[[#This Row],[Body Assembly]],"Done",""))</f>
        <v/>
      </c>
      <c r="CG92" s="120" t="str">
        <f>_xlfn.IFNA(VLOOKUP(Table2[[#This Row],[Job-no]],Table4[],7,FALSE),"Done")</f>
        <v>Machine Shop Started</v>
      </c>
    </row>
    <row r="93" spans="1:85" x14ac:dyDescent="0.25">
      <c r="A93" s="39" t="str">
        <f>_xlfn.CONCAT(Table2[[#This Row],[Order]],"-",Table2[[#This Row],[Line]])</f>
        <v>77157-2</v>
      </c>
      <c r="B93" s="1">
        <v>43475</v>
      </c>
      <c r="C93" s="10">
        <v>77157</v>
      </c>
      <c r="D93" s="7" t="s">
        <v>2809</v>
      </c>
      <c r="E93" s="10">
        <v>2</v>
      </c>
      <c r="F93" s="10">
        <v>1</v>
      </c>
      <c r="G93" s="7" t="s">
        <v>165</v>
      </c>
      <c r="H93" s="10">
        <v>1</v>
      </c>
      <c r="I93" s="43" t="b">
        <v>1</v>
      </c>
      <c r="J93" s="43" t="b">
        <v>0</v>
      </c>
      <c r="K93" t="s">
        <v>135</v>
      </c>
      <c r="L93" s="43" t="b">
        <v>0</v>
      </c>
      <c r="M93" s="43" t="b">
        <v>1</v>
      </c>
      <c r="N93" s="43" t="b">
        <v>0</v>
      </c>
      <c r="O93" t="s">
        <v>114</v>
      </c>
      <c r="P93" t="s">
        <v>23</v>
      </c>
      <c r="Q93" t="s">
        <v>114</v>
      </c>
      <c r="R93" t="s">
        <v>114</v>
      </c>
      <c r="S93" t="s">
        <v>23</v>
      </c>
      <c r="T93" t="s">
        <v>114</v>
      </c>
      <c r="U93" t="s">
        <v>114</v>
      </c>
      <c r="V93" t="s">
        <v>114</v>
      </c>
      <c r="W93" s="5">
        <v>43472</v>
      </c>
      <c r="X93" s="7" t="s">
        <v>151</v>
      </c>
      <c r="Y93" s="7"/>
      <c r="Z93" s="7" t="s">
        <v>15</v>
      </c>
      <c r="AA93" s="7" t="s">
        <v>114</v>
      </c>
      <c r="AB93" s="7" t="s">
        <v>74</v>
      </c>
      <c r="AC93" s="10">
        <v>7</v>
      </c>
      <c r="AD93" s="3" t="s">
        <v>5967</v>
      </c>
      <c r="AE93" s="4" t="s">
        <v>5968</v>
      </c>
      <c r="AF93" s="7"/>
      <c r="AG93" s="7" t="s">
        <v>114</v>
      </c>
      <c r="AH93" s="10">
        <v>6</v>
      </c>
      <c r="AI93" s="3" t="s">
        <v>74</v>
      </c>
      <c r="AJ93" t="s">
        <v>23</v>
      </c>
      <c r="AK93" t="s">
        <v>114</v>
      </c>
      <c r="AL93" s="43" t="b">
        <v>0</v>
      </c>
      <c r="AM93" s="3"/>
      <c r="AN93" s="3"/>
      <c r="AO93" s="43" t="b">
        <v>0</v>
      </c>
      <c r="AP93" s="3" t="b">
        <v>0</v>
      </c>
      <c r="AQ93" s="3">
        <f>VLOOKUP(Table2[[#This Row],[Job-no]],Table3[],26,FALSE)</f>
        <v>2752.13</v>
      </c>
      <c r="AR93" t="str">
        <f t="shared" si="15"/>
        <v>STFC</v>
      </c>
      <c r="AS93" t="str">
        <f>VLOOKUP(AR93,Table1[],4,0)</f>
        <v>Pendant</v>
      </c>
      <c r="AT93" t="str">
        <f>IF(BD93&gt;0,"Pattern",VLOOKUP(AR93,Table1[],5,0))</f>
        <v>Pattern</v>
      </c>
      <c r="AU93" s="34">
        <f>IF(AT93="Pattern",WORKDAY(Table2[[#This Row],[Scheduled Ship Date]],-10),WORKDAY(Table2[[#This Row],[Scheduled Ship Date]],-4))</f>
        <v>43461</v>
      </c>
      <c r="AV93" s="39">
        <f>IF(Table2[[#This Row],[Extrusion cut double saw]]=TRUE,IF(O93="ToDo",IF(AT93="Pattern",Table2[[#This Row],[Total Sections]]*0.4,Table2[[#This Row],[Total Sections]]*0.12),0),IF(AT93="Pattern",Table2[[#This Row],[Total Sections]]*4,Table2[[#This Row],[Total Sections]]*1.2))</f>
        <v>24</v>
      </c>
      <c r="AW93" s="42">
        <f t="shared" ca="1" si="24"/>
        <v>43468</v>
      </c>
      <c r="AX93" s="42">
        <f>IF(AT93="Pattern",Table2[[#This Row],[Scheduled Ship Date]]-2,Table2[[#This Row],[Scheduled Ship Date]]-3)</f>
        <v>43473</v>
      </c>
      <c r="AY93" s="39">
        <f>IF(Table2[[#This Row],[Pattern]]="Pattern",Table2[[#This Row],[Total Sections]]*4.82,Table2[[#This Row],[Total Sections]]*0.5)</f>
        <v>28.92</v>
      </c>
      <c r="AZ93" s="42"/>
      <c r="BA93" s="39">
        <f>((Table2[Total Sections]/Table2[Open Qty])-1)*Table2[Open Qty]*12.96</f>
        <v>64.800000000000011</v>
      </c>
      <c r="BB93" s="39"/>
      <c r="BC93" s="39" t="str">
        <f t="shared" si="16"/>
        <v>STFC-NO-DML(18'-225)-80-40-AH(6)-W-UNV-MD-1-CA(48)-RC</v>
      </c>
      <c r="BD93" s="39">
        <f t="shared" si="17"/>
        <v>0</v>
      </c>
      <c r="BE93" s="39" t="b">
        <f>_xlfn.IFNA(VLOOKUP(Table2[[#This Row],[Job-no]],Table4[],9,FALSE),TRUE)</f>
        <v>1</v>
      </c>
      <c r="BF93" s="39"/>
      <c r="BG93" s="39" t="b">
        <f>_xlfn.IFNA(VLOOKUP(Table2[[#This Row],[Job-no]],Table4[],14,FALSE),TRUE)</f>
        <v>0</v>
      </c>
      <c r="BH93" s="39" t="str">
        <f>_xlfn.IFNA(VLOOKUP(Table2[[#This Row],[Job-no]],Table4[],11,FALSE),"Done")</f>
        <v>Done</v>
      </c>
      <c r="BI93" s="39">
        <f>IF(Table2[[#This Row],[Pattern]]="Pattern",VLOOKUP(Table2[[#This Row],[Product Code]],'Routing data'!$A$2:$W$470,13,FALSE),VLOOKUP(Table2[[#This Row],[Product Code]],'Routing data'!$A$2:$W$470,3,FALSE))</f>
        <v>2</v>
      </c>
      <c r="BJ93" s="39">
        <f>IF(Table2[[#This Row],[Pattern]]="Pattern",VLOOKUP(Table2[[#This Row],[Product Code]],'Routing data'!$A$2:$W$470,14,FALSE),VLOOKUP(Table2[[#This Row],[Product Code]],'Routing data'!$A$2:$W$470,4,FALSE))</f>
        <v>0</v>
      </c>
      <c r="BK93" s="39">
        <f>VLOOKUP(Table2[[#This Row],[Product Code]],'Routing data'!A$4:W$524,16,FALSE)</f>
        <v>5</v>
      </c>
      <c r="BL93" s="42">
        <f>IF(Table2[[#This Row],[Milling Required]]=0,"x",IF(AT93="Pattern",B93-10,B93-4))</f>
        <v>43465</v>
      </c>
      <c r="BM93" s="39"/>
      <c r="BN93" s="42">
        <f t="shared" si="18"/>
        <v>43473</v>
      </c>
      <c r="BO93" s="39">
        <f>IF(Table2[[#This Row],[Milling]]="x","x",Table2[[#This Row],[Total Sections]]*2)</f>
        <v>12</v>
      </c>
      <c r="BP93" s="39">
        <f>IF(Table2[[#This Row],[Punching]]="x","x",Table2[Total Sections]*2)</f>
        <v>12</v>
      </c>
      <c r="BQ93" s="39">
        <f>IF(Table2[[#This Row],[Pattern]]="Pattern",Table2[Total Sections]*3,Table2[Total Sections]*1.5)</f>
        <v>18</v>
      </c>
      <c r="BR93" s="42">
        <f t="shared" ca="1" si="23"/>
        <v>43469</v>
      </c>
      <c r="BS93" s="39"/>
      <c r="BT93" s="39"/>
      <c r="BU93" s="39"/>
      <c r="BV93" s="39" t="str">
        <f>_xlfn.IFNA(VLOOKUP(Table2[[#This Row],[Job-no]],Table4[],16,FALSE),"Ready")</f>
        <v>ToDo</v>
      </c>
      <c r="BW93" s="39" t="str">
        <f>_xlfn.IFNA(VLOOKUP(Table2[[#This Row],[Job-no]],Table4[],21,FALSE),"Ready")</f>
        <v/>
      </c>
      <c r="BX93" s="39" t="b">
        <f>_xlfn.IFNA(VLOOKUP(Table2[[#This Row],[Job-no]],Table4[],10,FALSE),TRUE)</f>
        <v>0</v>
      </c>
      <c r="BY93" s="39" t="str">
        <f>_xlfn.IFNA(VLOOKUP(Table2[[#This Row],[Job-no]],Table4[],22,FALSE),"Ready")</f>
        <v/>
      </c>
      <c r="BZ93" s="120">
        <f t="shared" si="19"/>
        <v>43475</v>
      </c>
      <c r="CA93" s="120">
        <f ca="1">IF(OR(Table2[[#This Row],[Saw Date]]=TODAY(),Table2[[#This Row],[Saw Date]]=TODAY()+1), Table2[[#This Row],[Saw Date]],IF(Table2[[#This Row],[Extrusion cut double saw]],"Done",""))</f>
        <v>43468</v>
      </c>
      <c r="CB93" s="120" t="str">
        <f ca="1">IF(OR(Table2[[#This Row],[Lens Date]]=TODAY(),Table2[[#This Row],[Lens Date]]=TODAY()+1), Table2[[#This Row],[Lens Date]],IF(Table2[[#This Row],[MSLens]]="Done","Done",""))</f>
        <v>Done</v>
      </c>
      <c r="CC93" s="120" t="str">
        <f ca="1">IF(OR(Table2[[#This Row],[Milling Date]]=TODAY(),Table2[[#This Row],[Milling Date]]=TODAY()+1), Table2[[#This Row],[Milling Date]],IF(Table2[[#This Row],[CNC Holes]]="Ready","Done",""))</f>
        <v/>
      </c>
      <c r="CD93" s="120" t="str">
        <f ca="1">IF(OR(Table2[[#This Row],[Welding Date]]=TODAY(),Table2[[#This Row],[Welding Date]]=TODAY()+1), Table2[[#This Row],[Welding Date]],IF(Table2[[#This Row],[Welding Corners]]="Ready","Done",""))</f>
        <v/>
      </c>
      <c r="CE93" s="120" t="str">
        <f ca="1">IF(OR(Table2[[#This Row],[Puching Date]]=TODAY(),Table2[[#This Row],[Puching Date]]=TODAY()+1), Table2[[#This Row],[Puching Date]],IF(Table2[[#This Row],[Punch Holes]]="Ready","Done",""))</f>
        <v/>
      </c>
      <c r="CF93" s="120" t="str">
        <f ca="1">IF(OR(Table2[[#This Row],[Housing Date2]]=TODAY(),Table2[[#This Row],[Housing Date2]]=TODAY()+1),Table2[[#This Row],[Housing Date2]],IF(Table2[[#This Row],[Body Assembly]],"Done",""))</f>
        <v/>
      </c>
      <c r="CG93" s="120" t="str">
        <f>_xlfn.IFNA(VLOOKUP(Table2[[#This Row],[Job-no]],Table4[],7,FALSE),"Done")</f>
        <v>Machine Shop Started</v>
      </c>
    </row>
    <row r="94" spans="1:85" x14ac:dyDescent="0.25">
      <c r="A94" s="39" t="str">
        <f>_xlfn.CONCAT(Table2[[#This Row],[Order]],"-",Table2[[#This Row],[Line]])</f>
        <v>77157-3</v>
      </c>
      <c r="B94" s="1">
        <v>43475</v>
      </c>
      <c r="C94" s="10">
        <v>77157</v>
      </c>
      <c r="D94" s="7" t="s">
        <v>2811</v>
      </c>
      <c r="E94" s="10">
        <v>3</v>
      </c>
      <c r="F94" s="10">
        <v>1</v>
      </c>
      <c r="G94" s="7" t="s">
        <v>165</v>
      </c>
      <c r="H94" s="10">
        <v>3</v>
      </c>
      <c r="I94" s="43" t="b">
        <v>1</v>
      </c>
      <c r="J94" s="43" t="b">
        <v>0</v>
      </c>
      <c r="K94" t="s">
        <v>135</v>
      </c>
      <c r="L94" s="43" t="b">
        <v>0</v>
      </c>
      <c r="M94" s="43" t="b">
        <v>1</v>
      </c>
      <c r="N94" s="43" t="b">
        <v>0</v>
      </c>
      <c r="O94" t="s">
        <v>114</v>
      </c>
      <c r="P94" t="s">
        <v>23</v>
      </c>
      <c r="Q94" t="s">
        <v>114</v>
      </c>
      <c r="R94" t="s">
        <v>114</v>
      </c>
      <c r="S94" t="s">
        <v>23</v>
      </c>
      <c r="T94" t="s">
        <v>114</v>
      </c>
      <c r="U94" t="s">
        <v>114</v>
      </c>
      <c r="V94" t="s">
        <v>114</v>
      </c>
      <c r="W94" s="5">
        <v>43472</v>
      </c>
      <c r="X94" s="7" t="s">
        <v>151</v>
      </c>
      <c r="Y94" s="7"/>
      <c r="Z94" s="7" t="s">
        <v>15</v>
      </c>
      <c r="AA94" s="7" t="s">
        <v>114</v>
      </c>
      <c r="AB94" s="7" t="s">
        <v>74</v>
      </c>
      <c r="AC94" s="10">
        <v>7</v>
      </c>
      <c r="AD94" s="3" t="s">
        <v>5967</v>
      </c>
      <c r="AE94" s="4" t="s">
        <v>5968</v>
      </c>
      <c r="AF94" s="7"/>
      <c r="AG94" s="7" t="s">
        <v>114</v>
      </c>
      <c r="AH94" s="10">
        <v>24</v>
      </c>
      <c r="AI94" s="3" t="s">
        <v>74</v>
      </c>
      <c r="AJ94" t="s">
        <v>23</v>
      </c>
      <c r="AK94" t="s">
        <v>114</v>
      </c>
      <c r="AL94" s="43" t="b">
        <v>0</v>
      </c>
      <c r="AM94" s="3"/>
      <c r="AN94" s="3"/>
      <c r="AO94" s="43" t="b">
        <v>0</v>
      </c>
      <c r="AP94" s="3" t="b">
        <v>0</v>
      </c>
      <c r="AQ94" s="3">
        <f>VLOOKUP(Table2[[#This Row],[Job-no]],Table3[],26,FALSE)</f>
        <v>12981.72</v>
      </c>
      <c r="AR94" t="str">
        <f t="shared" si="15"/>
        <v>STFC</v>
      </c>
      <c r="AS94" t="str">
        <f>VLOOKUP(AR94,Table1[],4,0)</f>
        <v>Pendant</v>
      </c>
      <c r="AT94" t="str">
        <f>IF(BD94&gt;0,"Pattern",VLOOKUP(AR94,Table1[],5,0))</f>
        <v>Pattern</v>
      </c>
      <c r="AU94" s="34">
        <f>IF(AT94="Pattern",WORKDAY(Table2[[#This Row],[Scheduled Ship Date]],-10),WORKDAY(Table2[[#This Row],[Scheduled Ship Date]],-4))</f>
        <v>43461</v>
      </c>
      <c r="AV94" s="39">
        <f>IF(Table2[[#This Row],[Extrusion cut double saw]]=TRUE,IF(O94="ToDo",IF(AT94="Pattern",Table2[[#This Row],[Total Sections]]*0.4,Table2[[#This Row],[Total Sections]]*0.12),0),IF(AT94="Pattern",Table2[[#This Row],[Total Sections]]*4,Table2[[#This Row],[Total Sections]]*1.2))</f>
        <v>96</v>
      </c>
      <c r="AW94" s="42">
        <f t="shared" ca="1" si="24"/>
        <v>43468</v>
      </c>
      <c r="AX94" s="42">
        <f>IF(AT94="Pattern",Table2[[#This Row],[Scheduled Ship Date]]-2,Table2[[#This Row],[Scheduled Ship Date]]-3)</f>
        <v>43473</v>
      </c>
      <c r="AY94" s="39">
        <f>IF(Table2[[#This Row],[Pattern]]="Pattern",Table2[[#This Row],[Total Sections]]*4.82,Table2[[#This Row],[Total Sections]]*0.5)</f>
        <v>115.68</v>
      </c>
      <c r="AZ94" s="42"/>
      <c r="BA94" s="39">
        <f>((Table2[Total Sections]/Table2[Open Qty])-1)*Table2[Open Qty]*12.96</f>
        <v>272.16000000000003</v>
      </c>
      <c r="BB94" s="39"/>
      <c r="BC94" s="39" t="str">
        <f t="shared" si="16"/>
        <v>STFC-NO-DML(28'-225)-80-40-AH(6)+AL(2)-W-UNV-MD-1-CT9(48)-RC</v>
      </c>
      <c r="BD94" s="39">
        <f t="shared" si="17"/>
        <v>0</v>
      </c>
      <c r="BE94" s="39" t="b">
        <f>_xlfn.IFNA(VLOOKUP(Table2[[#This Row],[Job-no]],Table4[],9,FALSE),TRUE)</f>
        <v>1</v>
      </c>
      <c r="BF94" s="39"/>
      <c r="BG94" s="39" t="b">
        <f>_xlfn.IFNA(VLOOKUP(Table2[[#This Row],[Job-no]],Table4[],14,FALSE),TRUE)</f>
        <v>0</v>
      </c>
      <c r="BH94" s="39" t="str">
        <f>_xlfn.IFNA(VLOOKUP(Table2[[#This Row],[Job-no]],Table4[],11,FALSE),"Done")</f>
        <v>Done</v>
      </c>
      <c r="BI94" s="39">
        <f>IF(Table2[[#This Row],[Pattern]]="Pattern",VLOOKUP(Table2[[#This Row],[Product Code]],'Routing data'!$A$2:$W$470,13,FALSE),VLOOKUP(Table2[[#This Row],[Product Code]],'Routing data'!$A$2:$W$470,3,FALSE))</f>
        <v>2</v>
      </c>
      <c r="BJ94" s="39">
        <f>IF(Table2[[#This Row],[Pattern]]="Pattern",VLOOKUP(Table2[[#This Row],[Product Code]],'Routing data'!$A$2:$W$470,14,FALSE),VLOOKUP(Table2[[#This Row],[Product Code]],'Routing data'!$A$2:$W$470,4,FALSE))</f>
        <v>0</v>
      </c>
      <c r="BK94" s="39">
        <f>VLOOKUP(Table2[[#This Row],[Product Code]],'Routing data'!A$4:W$524,16,FALSE)</f>
        <v>5</v>
      </c>
      <c r="BL94" s="42">
        <f>IF(Table2[[#This Row],[Milling Required]]=0,"x",IF(AT94="Pattern",B94-10,B94-4))</f>
        <v>43465</v>
      </c>
      <c r="BM94" s="39"/>
      <c r="BN94" s="42">
        <f t="shared" si="18"/>
        <v>43473</v>
      </c>
      <c r="BO94" s="39">
        <f>IF(Table2[[#This Row],[Milling]]="x","x",Table2[[#This Row],[Total Sections]]*2)</f>
        <v>48</v>
      </c>
      <c r="BP94" s="39">
        <f>IF(Table2[[#This Row],[Punching]]="x","x",Table2[Total Sections]*2)</f>
        <v>48</v>
      </c>
      <c r="BQ94" s="39">
        <f>IF(Table2[[#This Row],[Pattern]]="Pattern",Table2[Total Sections]*3,Table2[Total Sections]*1.5)</f>
        <v>72</v>
      </c>
      <c r="BR94" s="42">
        <f t="shared" ca="1" si="23"/>
        <v>43469</v>
      </c>
      <c r="BS94" s="39"/>
      <c r="BT94" s="39"/>
      <c r="BU94" s="39"/>
      <c r="BV94" s="39" t="str">
        <f>_xlfn.IFNA(VLOOKUP(Table2[[#This Row],[Job-no]],Table4[],16,FALSE),"Ready")</f>
        <v>ToDo</v>
      </c>
      <c r="BW94" s="39" t="str">
        <f>_xlfn.IFNA(VLOOKUP(Table2[[#This Row],[Job-no]],Table4[],21,FALSE),"Ready")</f>
        <v/>
      </c>
      <c r="BX94" s="39" t="b">
        <f>_xlfn.IFNA(VLOOKUP(Table2[[#This Row],[Job-no]],Table4[],10,FALSE),TRUE)</f>
        <v>0</v>
      </c>
      <c r="BY94" s="39" t="str">
        <f>_xlfn.IFNA(VLOOKUP(Table2[[#This Row],[Job-no]],Table4[],22,FALSE),"Ready")</f>
        <v/>
      </c>
      <c r="BZ94" s="120">
        <f t="shared" si="19"/>
        <v>43475</v>
      </c>
      <c r="CA94" s="120">
        <f ca="1">IF(OR(Table2[[#This Row],[Saw Date]]=TODAY(),Table2[[#This Row],[Saw Date]]=TODAY()+1), Table2[[#This Row],[Saw Date]],IF(Table2[[#This Row],[Extrusion cut double saw]],"Done",""))</f>
        <v>43468</v>
      </c>
      <c r="CB94" s="120" t="str">
        <f ca="1">IF(OR(Table2[[#This Row],[Lens Date]]=TODAY(),Table2[[#This Row],[Lens Date]]=TODAY()+1), Table2[[#This Row],[Lens Date]],IF(Table2[[#This Row],[MSLens]]="Done","Done",""))</f>
        <v>Done</v>
      </c>
      <c r="CC94" s="120" t="str">
        <f ca="1">IF(OR(Table2[[#This Row],[Milling Date]]=TODAY(),Table2[[#This Row],[Milling Date]]=TODAY()+1), Table2[[#This Row],[Milling Date]],IF(Table2[[#This Row],[CNC Holes]]="Ready","Done",""))</f>
        <v/>
      </c>
      <c r="CD94" s="120" t="str">
        <f ca="1">IF(OR(Table2[[#This Row],[Welding Date]]=TODAY(),Table2[[#This Row],[Welding Date]]=TODAY()+1), Table2[[#This Row],[Welding Date]],IF(Table2[[#This Row],[Welding Corners]]="Ready","Done",""))</f>
        <v/>
      </c>
      <c r="CE94" s="120" t="str">
        <f ca="1">IF(OR(Table2[[#This Row],[Puching Date]]=TODAY(),Table2[[#This Row],[Puching Date]]=TODAY()+1), Table2[[#This Row],[Puching Date]],IF(Table2[[#This Row],[Punch Holes]]="Ready","Done",""))</f>
        <v/>
      </c>
      <c r="CF94" s="120" t="str">
        <f ca="1">IF(OR(Table2[[#This Row],[Housing Date2]]=TODAY(),Table2[[#This Row],[Housing Date2]]=TODAY()+1),Table2[[#This Row],[Housing Date2]],IF(Table2[[#This Row],[Body Assembly]],"Done",""))</f>
        <v/>
      </c>
      <c r="CG94" s="120" t="str">
        <f>_xlfn.IFNA(VLOOKUP(Table2[[#This Row],[Job-no]],Table4[],7,FALSE),"Done")</f>
        <v>Machine Shop Started</v>
      </c>
    </row>
    <row r="95" spans="1:85" x14ac:dyDescent="0.25">
      <c r="A95" s="39" t="str">
        <f>_xlfn.CONCAT(Table2[[#This Row],[Order]],"-",Table2[[#This Row],[Line]])</f>
        <v>77157-6</v>
      </c>
      <c r="B95" s="1">
        <v>43475</v>
      </c>
      <c r="C95" s="10">
        <v>77157</v>
      </c>
      <c r="D95" s="7" t="s">
        <v>2815</v>
      </c>
      <c r="E95" s="10">
        <v>6</v>
      </c>
      <c r="F95" s="10">
        <v>1</v>
      </c>
      <c r="G95" s="7" t="s">
        <v>165</v>
      </c>
      <c r="H95" s="10">
        <v>1</v>
      </c>
      <c r="I95" s="43" t="b">
        <v>1</v>
      </c>
      <c r="J95" s="43" t="b">
        <v>0</v>
      </c>
      <c r="K95" t="s">
        <v>135</v>
      </c>
      <c r="L95" s="43" t="b">
        <v>0</v>
      </c>
      <c r="M95" s="43" t="b">
        <v>1</v>
      </c>
      <c r="N95" s="43" t="b">
        <v>0</v>
      </c>
      <c r="O95" t="s">
        <v>114</v>
      </c>
      <c r="P95" t="s">
        <v>23</v>
      </c>
      <c r="Q95" t="s">
        <v>114</v>
      </c>
      <c r="R95" t="s">
        <v>114</v>
      </c>
      <c r="S95" t="s">
        <v>23</v>
      </c>
      <c r="T95" t="s">
        <v>114</v>
      </c>
      <c r="U95" t="s">
        <v>114</v>
      </c>
      <c r="V95" t="s">
        <v>114</v>
      </c>
      <c r="W95" s="5">
        <v>43472</v>
      </c>
      <c r="X95" s="7" t="s">
        <v>151</v>
      </c>
      <c r="Y95" s="7"/>
      <c r="Z95" s="7" t="s">
        <v>15</v>
      </c>
      <c r="AA95" s="7" t="s">
        <v>114</v>
      </c>
      <c r="AB95" s="7" t="s">
        <v>74</v>
      </c>
      <c r="AC95" s="10">
        <v>7</v>
      </c>
      <c r="AD95" s="3" t="s">
        <v>5967</v>
      </c>
      <c r="AE95" s="4" t="s">
        <v>5968</v>
      </c>
      <c r="AF95" s="7"/>
      <c r="AG95" s="7" t="s">
        <v>114</v>
      </c>
      <c r="AH95" s="10">
        <v>6</v>
      </c>
      <c r="AI95" s="3" t="s">
        <v>74</v>
      </c>
      <c r="AJ95" t="s">
        <v>23</v>
      </c>
      <c r="AK95" t="s">
        <v>114</v>
      </c>
      <c r="AL95" s="43" t="b">
        <v>0</v>
      </c>
      <c r="AM95" s="3"/>
      <c r="AN95" s="3"/>
      <c r="AO95" s="43" t="b">
        <v>0</v>
      </c>
      <c r="AP95" s="3" t="b">
        <v>0</v>
      </c>
      <c r="AQ95" s="3">
        <f>VLOOKUP(Table2[[#This Row],[Job-no]],Table3[],26,FALSE)</f>
        <v>2752.13</v>
      </c>
      <c r="AR95" t="str">
        <f t="shared" si="15"/>
        <v>STFC</v>
      </c>
      <c r="AS95" t="str">
        <f>VLOOKUP(AR95,Table1[],4,0)</f>
        <v>Pendant</v>
      </c>
      <c r="AT95" t="str">
        <f>IF(BD95&gt;0,"Pattern",VLOOKUP(AR95,Table1[],5,0))</f>
        <v>Pattern</v>
      </c>
      <c r="AU95" s="34">
        <f>IF(AT95="Pattern",WORKDAY(Table2[[#This Row],[Scheduled Ship Date]],-10),WORKDAY(Table2[[#This Row],[Scheduled Ship Date]],-4))</f>
        <v>43461</v>
      </c>
      <c r="AV95" s="39">
        <f>IF(Table2[[#This Row],[Extrusion cut double saw]]=TRUE,IF(O95="ToDo",IF(AT95="Pattern",Table2[[#This Row],[Total Sections]]*0.4,Table2[[#This Row],[Total Sections]]*0.12),0),IF(AT95="Pattern",Table2[[#This Row],[Total Sections]]*4,Table2[[#This Row],[Total Sections]]*1.2))</f>
        <v>24</v>
      </c>
      <c r="AW95" s="42">
        <f t="shared" ca="1" si="24"/>
        <v>43468</v>
      </c>
      <c r="AX95" s="42">
        <f>IF(AT95="Pattern",Table2[[#This Row],[Scheduled Ship Date]]-2,Table2[[#This Row],[Scheduled Ship Date]]-3)</f>
        <v>43473</v>
      </c>
      <c r="AY95" s="39">
        <f>IF(Table2[[#This Row],[Pattern]]="Pattern",Table2[[#This Row],[Total Sections]]*4.82,Table2[[#This Row],[Total Sections]]*0.5)</f>
        <v>28.92</v>
      </c>
      <c r="AZ95" s="42"/>
      <c r="BA95" s="39">
        <f>((Table2[Total Sections]/Table2[Open Qty])-1)*Table2[Open Qty]*12.96</f>
        <v>64.800000000000011</v>
      </c>
      <c r="BB95" s="39"/>
      <c r="BC95" s="39" t="str">
        <f t="shared" si="16"/>
        <v>STFC-NO-DML(18'-225)-80-40-AH(6)-W-UNV-MD-1-CT9(48)-RC</v>
      </c>
      <c r="BD95" s="39">
        <f t="shared" si="17"/>
        <v>0</v>
      </c>
      <c r="BE95" s="39" t="b">
        <f>_xlfn.IFNA(VLOOKUP(Table2[[#This Row],[Job-no]],Table4[],9,FALSE),TRUE)</f>
        <v>1</v>
      </c>
      <c r="BF95" s="39"/>
      <c r="BG95" s="39" t="b">
        <f>_xlfn.IFNA(VLOOKUP(Table2[[#This Row],[Job-no]],Table4[],14,FALSE),TRUE)</f>
        <v>0</v>
      </c>
      <c r="BH95" s="39" t="str">
        <f>_xlfn.IFNA(VLOOKUP(Table2[[#This Row],[Job-no]],Table4[],11,FALSE),"Done")</f>
        <v>Done</v>
      </c>
      <c r="BI95" s="39">
        <f>IF(Table2[[#This Row],[Pattern]]="Pattern",VLOOKUP(Table2[[#This Row],[Product Code]],'Routing data'!$A$2:$W$470,13,FALSE),VLOOKUP(Table2[[#This Row],[Product Code]],'Routing data'!$A$2:$W$470,3,FALSE))</f>
        <v>2</v>
      </c>
      <c r="BJ95" s="39">
        <f>IF(Table2[[#This Row],[Pattern]]="Pattern",VLOOKUP(Table2[[#This Row],[Product Code]],'Routing data'!$A$2:$W$470,14,FALSE),VLOOKUP(Table2[[#This Row],[Product Code]],'Routing data'!$A$2:$W$470,4,FALSE))</f>
        <v>0</v>
      </c>
      <c r="BK95" s="39">
        <f>VLOOKUP(Table2[[#This Row],[Product Code]],'Routing data'!A$4:W$524,16,FALSE)</f>
        <v>5</v>
      </c>
      <c r="BL95" s="42">
        <f>IF(Table2[[#This Row],[Milling Required]]=0,"x",IF(AT95="Pattern",B95-10,B95-4))</f>
        <v>43465</v>
      </c>
      <c r="BM95" s="39"/>
      <c r="BN95" s="42">
        <f t="shared" si="18"/>
        <v>43473</v>
      </c>
      <c r="BO95" s="39">
        <f>IF(Table2[[#This Row],[Milling]]="x","x",Table2[[#This Row],[Total Sections]]*2)</f>
        <v>12</v>
      </c>
      <c r="BP95" s="39">
        <f>IF(Table2[[#This Row],[Punching]]="x","x",Table2[Total Sections]*2)</f>
        <v>12</v>
      </c>
      <c r="BQ95" s="39">
        <f>IF(Table2[[#This Row],[Pattern]]="Pattern",Table2[Total Sections]*3,Table2[Total Sections]*1.5)</f>
        <v>18</v>
      </c>
      <c r="BR95" s="42">
        <f t="shared" ca="1" si="23"/>
        <v>43469</v>
      </c>
      <c r="BS95" s="39"/>
      <c r="BT95" s="39"/>
      <c r="BU95" s="39"/>
      <c r="BV95" s="39" t="str">
        <f>_xlfn.IFNA(VLOOKUP(Table2[[#This Row],[Job-no]],Table4[],16,FALSE),"Ready")</f>
        <v>ToDo</v>
      </c>
      <c r="BW95" s="39" t="str">
        <f>_xlfn.IFNA(VLOOKUP(Table2[[#This Row],[Job-no]],Table4[],21,FALSE),"Ready")</f>
        <v/>
      </c>
      <c r="BX95" s="39" t="b">
        <f>_xlfn.IFNA(VLOOKUP(Table2[[#This Row],[Job-no]],Table4[],10,FALSE),TRUE)</f>
        <v>0</v>
      </c>
      <c r="BY95" s="39" t="str">
        <f>_xlfn.IFNA(VLOOKUP(Table2[[#This Row],[Job-no]],Table4[],22,FALSE),"Ready")</f>
        <v/>
      </c>
      <c r="BZ95" s="120">
        <f t="shared" si="19"/>
        <v>43475</v>
      </c>
      <c r="CA95" s="120">
        <f ca="1">IF(OR(Table2[[#This Row],[Saw Date]]=TODAY(),Table2[[#This Row],[Saw Date]]=TODAY()+1), Table2[[#This Row],[Saw Date]],IF(Table2[[#This Row],[Extrusion cut double saw]],"Done",""))</f>
        <v>43468</v>
      </c>
      <c r="CB95" s="120" t="str">
        <f ca="1">IF(OR(Table2[[#This Row],[Lens Date]]=TODAY(),Table2[[#This Row],[Lens Date]]=TODAY()+1), Table2[[#This Row],[Lens Date]],IF(Table2[[#This Row],[MSLens]]="Done","Done",""))</f>
        <v>Done</v>
      </c>
      <c r="CC95" s="120" t="str">
        <f ca="1">IF(OR(Table2[[#This Row],[Milling Date]]=TODAY(),Table2[[#This Row],[Milling Date]]=TODAY()+1), Table2[[#This Row],[Milling Date]],IF(Table2[[#This Row],[CNC Holes]]="Ready","Done",""))</f>
        <v/>
      </c>
      <c r="CD95" s="120" t="str">
        <f ca="1">IF(OR(Table2[[#This Row],[Welding Date]]=TODAY(),Table2[[#This Row],[Welding Date]]=TODAY()+1), Table2[[#This Row],[Welding Date]],IF(Table2[[#This Row],[Welding Corners]]="Ready","Done",""))</f>
        <v/>
      </c>
      <c r="CE95" s="120" t="str">
        <f ca="1">IF(OR(Table2[[#This Row],[Puching Date]]=TODAY(),Table2[[#This Row],[Puching Date]]=TODAY()+1), Table2[[#This Row],[Puching Date]],IF(Table2[[#This Row],[Punch Holes]]="Ready","Done",""))</f>
        <v/>
      </c>
      <c r="CF95" s="120" t="str">
        <f ca="1">IF(OR(Table2[[#This Row],[Housing Date2]]=TODAY(),Table2[[#This Row],[Housing Date2]]=TODAY()+1),Table2[[#This Row],[Housing Date2]],IF(Table2[[#This Row],[Body Assembly]],"Done",""))</f>
        <v/>
      </c>
      <c r="CG95" s="120" t="str">
        <f>_xlfn.IFNA(VLOOKUP(Table2[[#This Row],[Job-no]],Table4[],7,FALSE),"Done")</f>
        <v>Machine Shop Started</v>
      </c>
    </row>
    <row r="96" spans="1:85" x14ac:dyDescent="0.25">
      <c r="A96" t="str">
        <f>_xlfn.CONCAT(Table2[[#This Row],[Order]],"-",Table2[[#This Row],[Line]])</f>
        <v>77202-1</v>
      </c>
      <c r="B96" s="1">
        <v>43475</v>
      </c>
      <c r="C96" s="10">
        <v>77202</v>
      </c>
      <c r="D96" s="7" t="s">
        <v>3125</v>
      </c>
      <c r="E96" s="10">
        <v>1</v>
      </c>
      <c r="F96" s="10">
        <v>1</v>
      </c>
      <c r="G96" s="7" t="s">
        <v>165</v>
      </c>
      <c r="H96" s="10">
        <v>1</v>
      </c>
      <c r="I96" s="43" t="b">
        <v>1</v>
      </c>
      <c r="J96" s="43" t="b">
        <v>0</v>
      </c>
      <c r="K96" t="s">
        <v>114</v>
      </c>
      <c r="L96" s="43" t="b">
        <v>0</v>
      </c>
      <c r="M96" s="43" t="b">
        <v>1</v>
      </c>
      <c r="N96" s="43" t="b">
        <v>0</v>
      </c>
      <c r="O96" t="s">
        <v>114</v>
      </c>
      <c r="P96" t="s">
        <v>23</v>
      </c>
      <c r="Q96" t="s">
        <v>114</v>
      </c>
      <c r="R96" t="s">
        <v>114</v>
      </c>
      <c r="S96" t="s">
        <v>114</v>
      </c>
      <c r="T96" t="s">
        <v>114</v>
      </c>
      <c r="U96" t="s">
        <v>114</v>
      </c>
      <c r="V96" t="s">
        <v>114</v>
      </c>
      <c r="W96" s="5">
        <v>43472</v>
      </c>
      <c r="X96" s="7" t="s">
        <v>151</v>
      </c>
      <c r="Y96" s="7"/>
      <c r="Z96" s="7" t="s">
        <v>4629</v>
      </c>
      <c r="AA96" s="7" t="s">
        <v>114</v>
      </c>
      <c r="AB96" s="7" t="s">
        <v>74</v>
      </c>
      <c r="AC96" s="10">
        <v>1</v>
      </c>
      <c r="AD96" s="3" t="s">
        <v>5967</v>
      </c>
      <c r="AE96" s="4" t="s">
        <v>5968</v>
      </c>
      <c r="AF96" s="7"/>
      <c r="AG96" s="7" t="s">
        <v>114</v>
      </c>
      <c r="AH96" s="10">
        <v>2</v>
      </c>
      <c r="AI96" s="3" t="s">
        <v>180</v>
      </c>
      <c r="AJ96" t="s">
        <v>23</v>
      </c>
      <c r="AK96" t="s">
        <v>114</v>
      </c>
      <c r="AL96" s="43" t="b">
        <v>0</v>
      </c>
      <c r="AM96" s="3"/>
      <c r="AN96" s="3"/>
      <c r="AO96" s="43" t="b">
        <v>0</v>
      </c>
      <c r="AP96" s="3" t="b">
        <v>0</v>
      </c>
      <c r="AQ96" s="3">
        <f>VLOOKUP(Table2[[#This Row],[Job-no]],Table3[],26,FALSE)</f>
        <v>2294</v>
      </c>
      <c r="AR96" t="str">
        <f t="shared" si="15"/>
        <v>STSLF</v>
      </c>
      <c r="AS96" t="str">
        <f>VLOOKUP(AR96,Table1[],4,0)</f>
        <v>surface</v>
      </c>
      <c r="AT96" t="str">
        <f>IF(BD96&gt;0,"Pattern",VLOOKUP(AR96,Table1[],5,0))</f>
        <v>Pattern</v>
      </c>
      <c r="AU96" s="34">
        <f>IF(AT96="Pattern",WORKDAY(Table2[[#This Row],[Scheduled Ship Date]],-10),WORKDAY(Table2[[#This Row],[Scheduled Ship Date]],-4))</f>
        <v>43461</v>
      </c>
      <c r="AV96">
        <f>IF(Table2[[#This Row],[Extrusion cut double saw]]=TRUE,IF(O96="ToDo",IF(AT96="Pattern",Table2[[#This Row],[Total Sections]]*0.4,Table2[[#This Row],[Total Sections]]*0.12),0),IF(AT96="Pattern",Table2[[#This Row],[Total Sections]]*4,Table2[[#This Row],[Total Sections]]*1.2))</f>
        <v>8</v>
      </c>
      <c r="AW96" s="42">
        <f t="shared" ca="1" si="24"/>
        <v>43468</v>
      </c>
      <c r="AX96" s="42">
        <f>IF(AT96="Pattern",Table2[[#This Row],[Scheduled Ship Date]]-2,Table2[[#This Row],[Scheduled Ship Date]]-3)</f>
        <v>43473</v>
      </c>
      <c r="AY96">
        <f>IF(Table2[[#This Row],[Pattern]]="Pattern",Table2[[#This Row],[Total Sections]]*4.82,Table2[[#This Row],[Total Sections]]*0.5)</f>
        <v>9.64</v>
      </c>
      <c r="AZ96" s="42">
        <f t="shared" ref="AZ96:AZ101" ca="1" si="25">TODAY()+2</f>
        <v>43469</v>
      </c>
      <c r="BA96" s="39">
        <f>((Table2[Total Sections]/Table2[Open Qty])-1)*Table2[Open Qty]*12.96</f>
        <v>12.96</v>
      </c>
      <c r="BB96" s="42"/>
      <c r="BC96" s="39" t="str">
        <f t="shared" si="16"/>
        <v>STSLF-SO-400-80-35-23-W-347-MD-1-S</v>
      </c>
      <c r="BD96" s="39">
        <f t="shared" si="17"/>
        <v>0</v>
      </c>
      <c r="BE96" s="39" t="b">
        <f>_xlfn.IFNA(VLOOKUP(Table2[[#This Row],[Job-no]],Table4[],9,FALSE),TRUE)</f>
        <v>1</v>
      </c>
      <c r="BF96" t="str">
        <f>VLOOKUP(AR96,Table1[],3,0)</f>
        <v>Stencil</v>
      </c>
      <c r="BG96" s="39" t="b">
        <f>_xlfn.IFNA(VLOOKUP(Table2[[#This Row],[Job-no]],Table4[],14,FALSE),TRUE)</f>
        <v>0</v>
      </c>
      <c r="BH96" s="39" t="str">
        <f>_xlfn.IFNA(VLOOKUP(Table2[[#This Row],[Job-no]],Table4[],11,FALSE),"Done")</f>
        <v/>
      </c>
      <c r="BI96" s="39">
        <f>IF(Table2[[#This Row],[Pattern]]="Pattern",VLOOKUP(Table2[[#This Row],[Product Code]],'Routing data'!$A$2:$W$470,13,FALSE),VLOOKUP(Table2[[#This Row],[Product Code]],'Routing data'!$A$2:$W$470,3,FALSE))</f>
        <v>2</v>
      </c>
      <c r="BJ96" s="39">
        <f>IF(Table2[[#This Row],[Pattern]]="Pattern",VLOOKUP(Table2[[#This Row],[Product Code]],'Routing data'!$A$2:$W$470,14,FALSE),VLOOKUP(Table2[[#This Row],[Product Code]],'Routing data'!$A$2:$W$470,4,FALSE))</f>
        <v>0</v>
      </c>
      <c r="BK96" s="39">
        <f>VLOOKUP(Table2[[#This Row],[Product Code]],'Routing data'!A$4:W$524,16,FALSE)</f>
        <v>5</v>
      </c>
      <c r="BL96" s="42">
        <f>IF(Table2[[#This Row],[Milling Required]]=0,"x",IF(AT96="Pattern",B96-10,B96-4))</f>
        <v>43465</v>
      </c>
      <c r="BM96" s="42" t="str">
        <f>IF(Table2[[#This Row],[Punching Required]]=0,"x",IF(AT96="Pattern",B96-8,B96-2))</f>
        <v>x</v>
      </c>
      <c r="BN96" s="42">
        <f t="shared" si="18"/>
        <v>43473</v>
      </c>
      <c r="BO96" s="39">
        <f>IF(Table2[[#This Row],[Milling]]="x","x",Table2[[#This Row],[Total Sections]]*2)</f>
        <v>4</v>
      </c>
      <c r="BP96" s="39" t="str">
        <f>IF(Table2[[#This Row],[Punching]]="x","x",Table2[Total Sections]*2)</f>
        <v>x</v>
      </c>
      <c r="BQ96" s="39">
        <f>IF(Table2[[#This Row],[Pattern]]="Pattern",Table2[Total Sections]*3,Table2[Total Sections]*1.5)</f>
        <v>6</v>
      </c>
      <c r="BR96" s="42">
        <f t="shared" ca="1" si="23"/>
        <v>43469</v>
      </c>
      <c r="BS96" s="42"/>
      <c r="BT96" s="42"/>
      <c r="BU96" s="39"/>
      <c r="BV96" s="39" t="str">
        <f>_xlfn.IFNA(VLOOKUP(Table2[[#This Row],[Job-no]],Table4[],16,FALSE),"Ready")</f>
        <v>ToDo</v>
      </c>
      <c r="BW96" s="39" t="str">
        <f>_xlfn.IFNA(VLOOKUP(Table2[[#This Row],[Job-no]],Table4[],21,FALSE),"Ready")</f>
        <v/>
      </c>
      <c r="BX96" s="39" t="b">
        <f>_xlfn.IFNA(VLOOKUP(Table2[[#This Row],[Job-no]],Table4[],10,FALSE),TRUE)</f>
        <v>0</v>
      </c>
      <c r="BY96" s="39" t="str">
        <f>_xlfn.IFNA(VLOOKUP(Table2[[#This Row],[Job-no]],Table4[],22,FALSE),"Ready")</f>
        <v/>
      </c>
      <c r="BZ96" s="120">
        <f t="shared" si="19"/>
        <v>43475</v>
      </c>
      <c r="CA96" s="120">
        <f ca="1">IF(OR(Table2[[#This Row],[Saw Date]]=TODAY(),Table2[[#This Row],[Saw Date]]=TODAY()+1), Table2[[#This Row],[Saw Date]],IF(Table2[[#This Row],[Extrusion cut double saw]],"Done",""))</f>
        <v>43468</v>
      </c>
      <c r="CB96" s="120" t="str">
        <f ca="1">IF(OR(Table2[[#This Row],[Lens Date]]=TODAY(),Table2[[#This Row],[Lens Date]]=TODAY()+1), Table2[[#This Row],[Lens Date]],IF(Table2[[#This Row],[MSLens]]="Done","Done",""))</f>
        <v/>
      </c>
      <c r="CC96" s="120" t="str">
        <f ca="1">IF(OR(Table2[[#This Row],[Milling Date]]=TODAY(),Table2[[#This Row],[Milling Date]]=TODAY()+1), Table2[[#This Row],[Milling Date]],IF(Table2[[#This Row],[CNC Holes]]="Ready","Done",""))</f>
        <v/>
      </c>
      <c r="CD96" s="120" t="str">
        <f ca="1">IF(OR(Table2[[#This Row],[Welding Date]]=TODAY(),Table2[[#This Row],[Welding Date]]=TODAY()+1), Table2[[#This Row],[Welding Date]],IF(Table2[[#This Row],[Welding Corners]]="Ready","Done",""))</f>
        <v/>
      </c>
      <c r="CE96" s="120" t="str">
        <f ca="1">IF(OR(Table2[[#This Row],[Puching Date]]=TODAY(),Table2[[#This Row],[Puching Date]]=TODAY()+1), Table2[[#This Row],[Puching Date]],IF(Table2[[#This Row],[Punch Holes]]="Ready","Done",""))</f>
        <v/>
      </c>
      <c r="CF96" s="120" t="str">
        <f ca="1">IF(OR(Table2[[#This Row],[Housing Date2]]=TODAY(),Table2[[#This Row],[Housing Date2]]=TODAY()+1),Table2[[#This Row],[Housing Date2]],IF(Table2[[#This Row],[Body Assembly]],"Done",""))</f>
        <v/>
      </c>
      <c r="CG96" s="120" t="str">
        <f>_xlfn.IFNA(VLOOKUP(Table2[[#This Row],[Job-no]],Table4[],7,FALSE),"Done")</f>
        <v>Machine Shop Started</v>
      </c>
    </row>
    <row r="97" spans="1:85" hidden="1" x14ac:dyDescent="0.25">
      <c r="A97" t="str">
        <f>_xlfn.CONCAT(Table2[[#This Row],[Order]],"-",Table2[[#This Row],[Line]])</f>
        <v>75712-1</v>
      </c>
      <c r="B97" s="1">
        <v>43476</v>
      </c>
      <c r="C97" s="10">
        <v>75712</v>
      </c>
      <c r="D97" s="7" t="s">
        <v>2662</v>
      </c>
      <c r="E97" s="10">
        <v>1</v>
      </c>
      <c r="F97" s="10">
        <v>1</v>
      </c>
      <c r="G97" s="7" t="s">
        <v>165</v>
      </c>
      <c r="H97" s="10">
        <v>1</v>
      </c>
      <c r="I97" s="43" t="b">
        <v>1</v>
      </c>
      <c r="J97" s="43" t="b">
        <v>0</v>
      </c>
      <c r="K97" t="s">
        <v>114</v>
      </c>
      <c r="L97" s="43" t="b">
        <v>0</v>
      </c>
      <c r="M97" s="43" t="b">
        <v>0</v>
      </c>
      <c r="N97" s="43" t="b">
        <v>1</v>
      </c>
      <c r="O97" t="s">
        <v>114</v>
      </c>
      <c r="P97" t="s">
        <v>23</v>
      </c>
      <c r="Q97" t="s">
        <v>114</v>
      </c>
      <c r="R97" t="s">
        <v>114</v>
      </c>
      <c r="S97" t="s">
        <v>114</v>
      </c>
      <c r="T97" t="s">
        <v>114</v>
      </c>
      <c r="U97" t="s">
        <v>114</v>
      </c>
      <c r="V97" t="s">
        <v>23</v>
      </c>
      <c r="W97" s="5">
        <v>43473</v>
      </c>
      <c r="X97" s="7" t="s">
        <v>151</v>
      </c>
      <c r="Y97" s="7"/>
      <c r="Z97" s="7" t="s">
        <v>5109</v>
      </c>
      <c r="AA97" s="7" t="s">
        <v>117</v>
      </c>
      <c r="AB97" s="7" t="s">
        <v>74</v>
      </c>
      <c r="AC97" s="10">
        <v>12</v>
      </c>
      <c r="AD97" s="3" t="s">
        <v>1327</v>
      </c>
      <c r="AE97" s="7" t="s">
        <v>2661</v>
      </c>
      <c r="AF97" s="7"/>
      <c r="AG97" s="7" t="s">
        <v>114</v>
      </c>
      <c r="AH97" s="10">
        <v>4</v>
      </c>
      <c r="AI97" s="3" t="s">
        <v>74</v>
      </c>
      <c r="AJ97" t="s">
        <v>114</v>
      </c>
      <c r="AK97" t="s">
        <v>114</v>
      </c>
      <c r="AL97" s="43" t="b">
        <v>0</v>
      </c>
      <c r="AM97" s="3"/>
      <c r="AN97" s="3"/>
      <c r="AO97" s="43" t="b">
        <v>0</v>
      </c>
      <c r="AP97" s="3" t="b">
        <v>1</v>
      </c>
      <c r="AQ97" s="3">
        <f>VLOOKUP(Table2[[#This Row],[Job-no]],Table3[],26,FALSE)</f>
        <v>5825</v>
      </c>
      <c r="AR97" t="str">
        <f t="shared" si="15"/>
        <v>SCDIPAT</v>
      </c>
      <c r="AS97" t="str">
        <f>VLOOKUP(AR97,Table1[],4,0)</f>
        <v>pendant</v>
      </c>
      <c r="AT97" t="str">
        <f>IF(BD97&gt;0,"Pattern",VLOOKUP(AR97,Table1[],5,0))</f>
        <v>Pattern</v>
      </c>
      <c r="AU97" s="34">
        <f>IF(AT97="Pattern",WORKDAY(Table2[[#This Row],[Scheduled Ship Date]],-10),WORKDAY(Table2[[#This Row],[Scheduled Ship Date]],-4))</f>
        <v>43462</v>
      </c>
      <c r="AV97">
        <f>IF(Table2[[#This Row],[Extrusion cut double saw]]=TRUE,IF(O97="ToDo",IF(AT97="Pattern",Table2[[#This Row],[Total Sections]]*0.4,Table2[[#This Row],[Total Sections]]*0.12),0),IF(AT97="Pattern",Table2[[#This Row],[Total Sections]]*4,Table2[[#This Row],[Total Sections]]*1.2))</f>
        <v>0</v>
      </c>
      <c r="AW97" s="42"/>
      <c r="AX97" s="42">
        <f>IF(AT97="Pattern",Table2[[#This Row],[Scheduled Ship Date]]-2,Table2[[#This Row],[Scheduled Ship Date]]-3)</f>
        <v>43474</v>
      </c>
      <c r="AY97">
        <f>IF(Table2[[#This Row],[Pattern]]="Pattern",Table2[[#This Row],[Total Sections]]*4.82,Table2[[#This Row],[Total Sections]]*0.5)</f>
        <v>19.28</v>
      </c>
      <c r="AZ97" s="42">
        <f t="shared" ca="1" si="25"/>
        <v>43469</v>
      </c>
      <c r="BA97" s="39">
        <f>((Table2[Total Sections]/Table2[Open Qty])-1)*Table2[Open Qty]*12.96</f>
        <v>38.880000000000003</v>
      </c>
      <c r="BB97" s="39"/>
      <c r="BC97" s="39" t="str">
        <f t="shared" si="16"/>
        <v>SCDIPAT-REC-90(4)-750-500-90-35-SO-FL-34'-NL-W-UNV-DP-1-CA(36)-OS(1)</v>
      </c>
      <c r="BD97" s="39">
        <f t="shared" si="17"/>
        <v>0</v>
      </c>
      <c r="BE97" s="39" t="b">
        <f>_xlfn.IFNA(VLOOKUP(Table2[[#This Row],[Job-no]],Table4[],9,FALSE),TRUE)</f>
        <v>1</v>
      </c>
      <c r="BF97" t="str">
        <f>VLOOKUP(AR97,Table1[],3,0)</f>
        <v>Sculpt</v>
      </c>
      <c r="BG97" s="39" t="b">
        <f>_xlfn.IFNA(VLOOKUP(Table2[[#This Row],[Job-no]],Table4[],14,FALSE),TRUE)</f>
        <v>1</v>
      </c>
      <c r="BH97" s="39" t="str">
        <f>_xlfn.IFNA(VLOOKUP(Table2[[#This Row],[Job-no]],Table4[],11,FALSE),"Done")</f>
        <v/>
      </c>
      <c r="BI97" s="39">
        <f>IF(Table2[[#This Row],[Pattern]]="Pattern",VLOOKUP(Table2[[#This Row],[Product Code]],'Routing data'!$A$2:$W$470,13,FALSE),VLOOKUP(Table2[[#This Row],[Product Code]],'Routing data'!$A$2:$W$470,3,FALSE))</f>
        <v>2</v>
      </c>
      <c r="BJ97" s="39">
        <f>IF(Table2[[#This Row],[Pattern]]="Pattern",VLOOKUP(Table2[[#This Row],[Product Code]],'Routing data'!$A$2:$W$470,14,FALSE),VLOOKUP(Table2[[#This Row],[Product Code]],'Routing data'!$A$2:$W$470,4,FALSE))</f>
        <v>0</v>
      </c>
      <c r="BK97" s="39">
        <f>VLOOKUP(Table2[[#This Row],[Product Code]],'Routing data'!A$4:W$524,16,FALSE)</f>
        <v>5</v>
      </c>
      <c r="BL97" s="42">
        <f>IF(Table2[[#This Row],[Milling Required]]=0,"x",IF(AT97="Pattern",B97-10,B97-4))</f>
        <v>43466</v>
      </c>
      <c r="BM97" s="42" t="str">
        <f>IF(Table2[[#This Row],[Punching Required]]=0,"x",IF(AT97="Pattern",B97-8,B97-2))</f>
        <v>x</v>
      </c>
      <c r="BN97" s="42">
        <f t="shared" si="18"/>
        <v>43474</v>
      </c>
      <c r="BO97" s="39">
        <f>IF(Table2[[#This Row],[Milling]]="x","x",Table2[[#This Row],[Total Sections]]*2)</f>
        <v>8</v>
      </c>
      <c r="BP97" s="39" t="str">
        <f>IF(Table2[[#This Row],[Punching]]="x","x",Table2[Total Sections]*2)</f>
        <v>x</v>
      </c>
      <c r="BQ97" s="39">
        <f>IF(Table2[[#This Row],[Pattern]]="Pattern",Table2[Total Sections]*3,Table2[Total Sections]*1.5)</f>
        <v>12</v>
      </c>
      <c r="BR97" s="42"/>
      <c r="BS97" s="39"/>
      <c r="BT97" s="39"/>
      <c r="BU97" s="39"/>
      <c r="BV97" s="39" t="str">
        <f>_xlfn.IFNA(VLOOKUP(Table2[[#This Row],[Job-no]],Table4[],16,FALSE),"Ready")</f>
        <v>Ready</v>
      </c>
      <c r="BW97" s="39" t="str">
        <f>_xlfn.IFNA(VLOOKUP(Table2[[#This Row],[Job-no]],Table4[],21,FALSE),"Ready")</f>
        <v/>
      </c>
      <c r="BX97" s="39" t="b">
        <f>_xlfn.IFNA(VLOOKUP(Table2[[#This Row],[Job-no]],Table4[],10,FALSE),TRUE)</f>
        <v>0</v>
      </c>
      <c r="BY97" s="39" t="str">
        <f>_xlfn.IFNA(VLOOKUP(Table2[[#This Row],[Job-no]],Table4[],22,FALSE),"Ready")</f>
        <v>ToDo</v>
      </c>
      <c r="BZ97" s="120">
        <f t="shared" si="19"/>
        <v>43476</v>
      </c>
      <c r="CA97" s="120" t="str">
        <f ca="1">IF(OR(Table2[[#This Row],[Saw Date]]=TODAY(),Table2[[#This Row],[Saw Date]]=TODAY()+1), Table2[[#This Row],[Saw Date]],IF(Table2[[#This Row],[Extrusion cut double saw]],"Done",""))</f>
        <v>Done</v>
      </c>
      <c r="CB97" s="120" t="str">
        <f ca="1">IF(OR(Table2[[#This Row],[Lens Date]]=TODAY(),Table2[[#This Row],[Lens Date]]=TODAY()+1), Table2[[#This Row],[Lens Date]],IF(Table2[[#This Row],[MSLens]]="Done","Done",""))</f>
        <v/>
      </c>
      <c r="CC97" s="120" t="str">
        <f ca="1">IF(OR(Table2[[#This Row],[Milling Date]]=TODAY(),Table2[[#This Row],[Milling Date]]=TODAY()+1), Table2[[#This Row],[Milling Date]],IF(Table2[[#This Row],[CNC Holes]]="Ready","Done",""))</f>
        <v/>
      </c>
      <c r="CD97" s="120" t="str">
        <f ca="1">IF(OR(Table2[[#This Row],[Welding Date]]=TODAY(),Table2[[#This Row],[Welding Date]]=TODAY()+1), Table2[[#This Row],[Welding Date]],IF(Table2[[#This Row],[Welding Corners]]="Ready","Done",""))</f>
        <v/>
      </c>
      <c r="CE97" s="120" t="str">
        <f ca="1">IF(OR(Table2[[#This Row],[Puching Date]]=TODAY(),Table2[[#This Row],[Puching Date]]=TODAY()+1), Table2[[#This Row],[Puching Date]],IF(Table2[[#This Row],[Punch Holes]]="Ready","Done",""))</f>
        <v/>
      </c>
      <c r="CF97" s="120" t="str">
        <f ca="1">IF(OR(Table2[[#This Row],[Housing Date2]]=TODAY(),Table2[[#This Row],[Housing Date2]]=TODAY()+1),Table2[[#This Row],[Housing Date2]],IF(Table2[[#This Row],[Body Assembly]],"Done",""))</f>
        <v/>
      </c>
      <c r="CG97" s="120" t="str">
        <f>_xlfn.IFNA(VLOOKUP(Table2[[#This Row],[Job-no]],Table4[],7,FALSE),"Done")</f>
        <v>Machine Shop Started</v>
      </c>
    </row>
    <row r="98" spans="1:85" x14ac:dyDescent="0.25">
      <c r="A98" t="str">
        <f>_xlfn.CONCAT(Table2[[#This Row],[Order]],"-",Table2[[#This Row],[Line]])</f>
        <v>76286-3</v>
      </c>
      <c r="B98" s="1">
        <v>43476</v>
      </c>
      <c r="C98" s="10">
        <v>76286</v>
      </c>
      <c r="D98" s="7" t="s">
        <v>3434</v>
      </c>
      <c r="E98" s="10">
        <v>3</v>
      </c>
      <c r="F98" s="10">
        <v>1</v>
      </c>
      <c r="G98" s="7" t="s">
        <v>165</v>
      </c>
      <c r="H98" s="10">
        <v>1</v>
      </c>
      <c r="I98" s="43" t="b">
        <v>1</v>
      </c>
      <c r="J98" s="43" t="b">
        <v>0</v>
      </c>
      <c r="K98" t="s">
        <v>114</v>
      </c>
      <c r="L98" s="43" t="b">
        <v>0</v>
      </c>
      <c r="M98" s="43" t="b">
        <v>0</v>
      </c>
      <c r="N98" s="43" t="b">
        <v>1</v>
      </c>
      <c r="O98" t="s">
        <v>114</v>
      </c>
      <c r="P98" t="s">
        <v>23</v>
      </c>
      <c r="Q98" t="s">
        <v>114</v>
      </c>
      <c r="R98" t="s">
        <v>23</v>
      </c>
      <c r="S98" t="s">
        <v>114</v>
      </c>
      <c r="T98" t="s">
        <v>114</v>
      </c>
      <c r="U98" t="s">
        <v>114</v>
      </c>
      <c r="V98" t="s">
        <v>23</v>
      </c>
      <c r="W98" s="5">
        <v>43473</v>
      </c>
      <c r="X98" s="7" t="s">
        <v>151</v>
      </c>
      <c r="Y98" s="7"/>
      <c r="Z98" s="7" t="s">
        <v>4558</v>
      </c>
      <c r="AA98" s="7" t="s">
        <v>114</v>
      </c>
      <c r="AB98" s="7" t="s">
        <v>74</v>
      </c>
      <c r="AC98" s="10">
        <v>12</v>
      </c>
      <c r="AD98" s="3" t="s">
        <v>5967</v>
      </c>
      <c r="AE98" s="4" t="s">
        <v>5968</v>
      </c>
      <c r="AF98" s="7"/>
      <c r="AG98" s="7" t="s">
        <v>114</v>
      </c>
      <c r="AH98" s="10">
        <v>4</v>
      </c>
      <c r="AI98" s="3" t="s">
        <v>74</v>
      </c>
      <c r="AJ98" t="s">
        <v>114</v>
      </c>
      <c r="AK98" t="s">
        <v>114</v>
      </c>
      <c r="AL98" s="43" t="b">
        <v>0</v>
      </c>
      <c r="AM98" s="3"/>
      <c r="AN98" s="3"/>
      <c r="AO98" s="43" t="b">
        <v>0</v>
      </c>
      <c r="AP98" s="3" t="b">
        <v>0</v>
      </c>
      <c r="AQ98" s="3">
        <f>VLOOKUP(Table2[[#This Row],[Job-no]],Table3[],26,FALSE)</f>
        <v>2311</v>
      </c>
      <c r="AR98" t="str">
        <f t="shared" si="15"/>
        <v>SCRPAT</v>
      </c>
      <c r="AS98" t="str">
        <f>VLOOKUP(AR98,Table1[],4,0)</f>
        <v>recessed</v>
      </c>
      <c r="AT98" t="str">
        <f>IF(BD98&gt;0,"Pattern",VLOOKUP(AR98,Table1[],5,0))</f>
        <v>Pattern</v>
      </c>
      <c r="AU98" s="34">
        <f>IF(AT98="Pattern",WORKDAY(Table2[[#This Row],[Scheduled Ship Date]],-10),WORKDAY(Table2[[#This Row],[Scheduled Ship Date]],-4))</f>
        <v>43462</v>
      </c>
      <c r="AV98">
        <f>IF(Table2[[#This Row],[Extrusion cut double saw]]=TRUE,IF(O98="ToDo",IF(AT98="Pattern",Table2[[#This Row],[Total Sections]]*0.4,Table2[[#This Row],[Total Sections]]*0.12),0),IF(AT98="Pattern",Table2[[#This Row],[Total Sections]]*4,Table2[[#This Row],[Total Sections]]*1.2))</f>
        <v>0</v>
      </c>
      <c r="AW98" s="42"/>
      <c r="AX98" s="42">
        <f>IF(AT98="Pattern",Table2[[#This Row],[Scheduled Ship Date]]-2,Table2[[#This Row],[Scheduled Ship Date]]-3)</f>
        <v>43474</v>
      </c>
      <c r="AY98">
        <f>IF(Table2[[#This Row],[Pattern]]="Pattern",Table2[[#This Row],[Total Sections]]*4.82,Table2[[#This Row],[Total Sections]]*0.5)</f>
        <v>19.28</v>
      </c>
      <c r="AZ98" s="42">
        <f t="shared" ca="1" si="25"/>
        <v>43469</v>
      </c>
      <c r="BA98" s="39">
        <f>((Table2[Total Sections]/Table2[Open Qty])-1)*Table2[Open Qty]*12.96</f>
        <v>38.880000000000003</v>
      </c>
      <c r="BB98" s="39"/>
      <c r="BC98" s="39" t="str">
        <f t="shared" si="16"/>
        <v>SCRPAT-REC-90(4)-300-80-40-FL-28-NL-W-UNV-DP-1-MFTG9</v>
      </c>
      <c r="BD98" s="39">
        <f t="shared" si="17"/>
        <v>0</v>
      </c>
      <c r="BE98" s="39" t="b">
        <f>_xlfn.IFNA(VLOOKUP(Table2[[#This Row],[Job-no]],Table4[],9,FALSE),TRUE)</f>
        <v>1</v>
      </c>
      <c r="BF98" t="str">
        <f>VLOOKUP(AR98,Table1[],3,0)</f>
        <v>Sculpt</v>
      </c>
      <c r="BG98" s="39" t="b">
        <f>_xlfn.IFNA(VLOOKUP(Table2[[#This Row],[Job-no]],Table4[],14,FALSE),TRUE)</f>
        <v>1</v>
      </c>
      <c r="BH98" s="39" t="str">
        <f>_xlfn.IFNA(VLOOKUP(Table2[[#This Row],[Job-no]],Table4[],11,FALSE),"Done")</f>
        <v/>
      </c>
      <c r="BI98" s="39">
        <f>IF(Table2[[#This Row],[Pattern]]="Pattern",VLOOKUP(Table2[[#This Row],[Product Code]],'Routing data'!$A$2:$W$470,13,FALSE),VLOOKUP(Table2[[#This Row],[Product Code]],'Routing data'!$A$2:$W$470,3,FALSE))</f>
        <v>2</v>
      </c>
      <c r="BJ98" s="39">
        <f>IF(Table2[[#This Row],[Pattern]]="Pattern",VLOOKUP(Table2[[#This Row],[Product Code]],'Routing data'!$A$2:$W$470,14,FALSE),VLOOKUP(Table2[[#This Row],[Product Code]],'Routing data'!$A$2:$W$470,4,FALSE))</f>
        <v>0</v>
      </c>
      <c r="BK98" s="39">
        <f>VLOOKUP(Table2[[#This Row],[Product Code]],'Routing data'!A$4:W$524,16,FALSE)</f>
        <v>5</v>
      </c>
      <c r="BL98" s="42">
        <f>IF(Table2[[#This Row],[Milling Required]]=0,"x",IF(AT98="Pattern",B98-10,B98-4))</f>
        <v>43466</v>
      </c>
      <c r="BM98" s="42" t="str">
        <f>IF(Table2[[#This Row],[Punching Required]]=0,"x",IF(AT98="Pattern",B98-8,B98-2))</f>
        <v>x</v>
      </c>
      <c r="BN98" s="42">
        <f t="shared" si="18"/>
        <v>43474</v>
      </c>
      <c r="BO98" s="39">
        <f>IF(Table2[[#This Row],[Milling]]="x","x",Table2[[#This Row],[Total Sections]]*2)</f>
        <v>8</v>
      </c>
      <c r="BP98" s="39" t="str">
        <f>IF(Table2[[#This Row],[Punching]]="x","x",Table2[Total Sections]*2)</f>
        <v>x</v>
      </c>
      <c r="BQ98" s="39">
        <f>IF(Table2[[#This Row],[Pattern]]="Pattern",Table2[Total Sections]*3,Table2[Total Sections]*1.5)</f>
        <v>12</v>
      </c>
      <c r="BR98" s="42">
        <f t="shared" ref="BR98:BR102" ca="1" si="26">TODAY()+2</f>
        <v>43469</v>
      </c>
      <c r="BS98" s="42"/>
      <c r="BT98" s="42"/>
      <c r="BU98" s="39"/>
      <c r="BV98" s="39" t="str">
        <f>_xlfn.IFNA(VLOOKUP(Table2[[#This Row],[Job-no]],Table4[],16,FALSE),"Ready")</f>
        <v>ToDo</v>
      </c>
      <c r="BW98" s="39" t="str">
        <f>_xlfn.IFNA(VLOOKUP(Table2[[#This Row],[Job-no]],Table4[],21,FALSE),"Ready")</f>
        <v/>
      </c>
      <c r="BX98" s="39" t="b">
        <f>_xlfn.IFNA(VLOOKUP(Table2[[#This Row],[Job-no]],Table4[],10,FALSE),TRUE)</f>
        <v>0</v>
      </c>
      <c r="BY98" s="39" t="str">
        <f>_xlfn.IFNA(VLOOKUP(Table2[[#This Row],[Job-no]],Table4[],22,FALSE),"Ready")</f>
        <v>ToDo</v>
      </c>
      <c r="BZ98" s="120">
        <f t="shared" si="19"/>
        <v>43476</v>
      </c>
      <c r="CA98" s="120" t="str">
        <f ca="1">IF(OR(Table2[[#This Row],[Saw Date]]=TODAY(),Table2[[#This Row],[Saw Date]]=TODAY()+1), Table2[[#This Row],[Saw Date]],IF(Table2[[#This Row],[Extrusion cut double saw]],"Done",""))</f>
        <v>Done</v>
      </c>
      <c r="CB98" s="120" t="str">
        <f ca="1">IF(OR(Table2[[#This Row],[Lens Date]]=TODAY(),Table2[[#This Row],[Lens Date]]=TODAY()+1), Table2[[#This Row],[Lens Date]],IF(Table2[[#This Row],[MSLens]]="Done","Done",""))</f>
        <v/>
      </c>
      <c r="CC98" s="120" t="str">
        <f ca="1">IF(OR(Table2[[#This Row],[Milling Date]]=TODAY(),Table2[[#This Row],[Milling Date]]=TODAY()+1), Table2[[#This Row],[Milling Date]],IF(Table2[[#This Row],[CNC Holes]]="Ready","Done",""))</f>
        <v/>
      </c>
      <c r="CD98" s="120" t="str">
        <f ca="1">IF(OR(Table2[[#This Row],[Welding Date]]=TODAY(),Table2[[#This Row],[Welding Date]]=TODAY()+1), Table2[[#This Row],[Welding Date]],IF(Table2[[#This Row],[Welding Corners]]="Ready","Done",""))</f>
        <v/>
      </c>
      <c r="CE98" s="120" t="str">
        <f ca="1">IF(OR(Table2[[#This Row],[Puching Date]]=TODAY(),Table2[[#This Row],[Puching Date]]=TODAY()+1), Table2[[#This Row],[Puching Date]],IF(Table2[[#This Row],[Punch Holes]]="Ready","Done",""))</f>
        <v/>
      </c>
      <c r="CF98" s="120" t="str">
        <f ca="1">IF(OR(Table2[[#This Row],[Housing Date2]]=TODAY(),Table2[[#This Row],[Housing Date2]]=TODAY()+1),Table2[[#This Row],[Housing Date2]],IF(Table2[[#This Row],[Body Assembly]],"Done",""))</f>
        <v/>
      </c>
      <c r="CG98" s="120" t="str">
        <f>_xlfn.IFNA(VLOOKUP(Table2[[#This Row],[Job-no]],Table4[],7,FALSE),"Done")</f>
        <v>Machine Shop Started</v>
      </c>
    </row>
    <row r="99" spans="1:85" x14ac:dyDescent="0.25">
      <c r="A99" t="str">
        <f>_xlfn.CONCAT(Table2[[#This Row],[Order]],"-",Table2[[#This Row],[Line]])</f>
        <v>76641-1</v>
      </c>
      <c r="B99" s="5">
        <v>43476</v>
      </c>
      <c r="C99" s="8">
        <v>76641</v>
      </c>
      <c r="D99" s="3" t="s">
        <v>3006</v>
      </c>
      <c r="E99" s="8">
        <v>1</v>
      </c>
      <c r="F99" s="8">
        <v>1</v>
      </c>
      <c r="G99" s="3" t="s">
        <v>42</v>
      </c>
      <c r="H99" s="8">
        <v>9</v>
      </c>
      <c r="I99" s="43" t="b">
        <v>0</v>
      </c>
      <c r="J99" s="43" t="b">
        <v>0</v>
      </c>
      <c r="K99" t="s">
        <v>114</v>
      </c>
      <c r="L99" s="43" t="b">
        <v>0</v>
      </c>
      <c r="M99" s="43" t="b">
        <v>0</v>
      </c>
      <c r="N99" s="43" t="b">
        <v>0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t="s">
        <v>114</v>
      </c>
      <c r="V99" t="s">
        <v>114</v>
      </c>
      <c r="W99" s="5">
        <v>43473</v>
      </c>
      <c r="X99" s="3" t="s">
        <v>151</v>
      </c>
      <c r="Y99" s="3"/>
      <c r="Z99" s="3" t="s">
        <v>15</v>
      </c>
      <c r="AA99" s="3" t="s">
        <v>114</v>
      </c>
      <c r="AB99" s="3" t="s">
        <v>74</v>
      </c>
      <c r="AC99" s="8">
        <v>7</v>
      </c>
      <c r="AD99" s="3" t="s">
        <v>5967</v>
      </c>
      <c r="AE99" s="4" t="s">
        <v>5968</v>
      </c>
      <c r="AF99" s="3"/>
      <c r="AG99" s="3" t="s">
        <v>114</v>
      </c>
      <c r="AH99" s="8">
        <v>54</v>
      </c>
      <c r="AI99" s="3" t="s">
        <v>74</v>
      </c>
      <c r="AJ99" t="s">
        <v>114</v>
      </c>
      <c r="AK99" t="s">
        <v>114</v>
      </c>
      <c r="AL99" s="43" t="b">
        <v>0</v>
      </c>
      <c r="AM99" s="3"/>
      <c r="AN99" s="3"/>
      <c r="AO99" s="43" t="b">
        <v>0</v>
      </c>
      <c r="AP99" s="3" t="b">
        <v>0</v>
      </c>
      <c r="AQ99" s="3">
        <f>VLOOKUP(Table2[[#This Row],[Job-no]],Table3[],26,FALSE)</f>
        <v>17774.362079999999</v>
      </c>
      <c r="AR99" t="str">
        <f t="shared" si="15"/>
        <v>STFC</v>
      </c>
      <c r="AS99" t="str">
        <f>VLOOKUP(AR99,Table1[],4,0)</f>
        <v>Pendant</v>
      </c>
      <c r="AT99" t="str">
        <f>IF(BD99&gt;0,"Pattern",VLOOKUP(AR99,Table1[],5,0))</f>
        <v>Pattern</v>
      </c>
      <c r="AU99" s="34">
        <f>IF(AT99="Pattern",WORKDAY(Table2[[#This Row],[Scheduled Ship Date]],-10),WORKDAY(Table2[[#This Row],[Scheduled Ship Date]],-4))</f>
        <v>43462</v>
      </c>
      <c r="AV99">
        <f>IF(Table2[[#This Row],[Extrusion cut double saw]]=TRUE,IF(O99="ToDo",IF(AT99="Pattern",Table2[[#This Row],[Total Sections]]*0.4,Table2[[#This Row],[Total Sections]]*0.12),0),IF(AT99="Pattern",Table2[[#This Row],[Total Sections]]*4,Table2[[#This Row],[Total Sections]]*1.2))</f>
        <v>216</v>
      </c>
      <c r="AW99" s="42">
        <f ca="1">TODAY()+2</f>
        <v>43469</v>
      </c>
      <c r="AX99" s="42">
        <f>IF(AT99="Pattern",Table2[[#This Row],[Scheduled Ship Date]]-2,Table2[[#This Row],[Scheduled Ship Date]]-3)</f>
        <v>43474</v>
      </c>
      <c r="AY99">
        <f>IF(Table2[[#This Row],[Pattern]]="Pattern",Table2[[#This Row],[Total Sections]]*4.82,Table2[[#This Row],[Total Sections]]*0.5)</f>
        <v>260.28000000000003</v>
      </c>
      <c r="AZ99" s="42">
        <f t="shared" ca="1" si="25"/>
        <v>43469</v>
      </c>
      <c r="BA99" s="39">
        <f>((Table2[Total Sections]/Table2[Open Qty])-1)*Table2[Open Qty]*12.96</f>
        <v>583.20000000000005</v>
      </c>
      <c r="BB99" s="39"/>
      <c r="BC99" s="39" t="str">
        <f t="shared" si="16"/>
        <v>STFC-NO-DSO(18-300)-80-35-AH(6)-AP-277-MD-1-CTS(54)-RC</v>
      </c>
      <c r="BD99" s="39">
        <f t="shared" si="17"/>
        <v>0</v>
      </c>
      <c r="BE99" s="39" t="b">
        <f>_xlfn.IFNA(VLOOKUP(Table2[[#This Row],[Job-no]],Table4[],9,FALSE),TRUE)</f>
        <v>0</v>
      </c>
      <c r="BF99" t="str">
        <f>VLOOKUP(AR99,Table1[],3,0)</f>
        <v>Stencil</v>
      </c>
      <c r="BG99" s="39" t="b">
        <f>_xlfn.IFNA(VLOOKUP(Table2[[#This Row],[Job-no]],Table4[],14,FALSE),TRUE)</f>
        <v>0</v>
      </c>
      <c r="BH99" s="39" t="str">
        <f>_xlfn.IFNA(VLOOKUP(Table2[[#This Row],[Job-no]],Table4[],11,FALSE),"Done")</f>
        <v/>
      </c>
      <c r="BI99" s="39">
        <f>IF(Table2[[#This Row],[Pattern]]="Pattern",VLOOKUP(Table2[[#This Row],[Product Code]],'Routing data'!$A$2:$W$470,13,FALSE),VLOOKUP(Table2[[#This Row],[Product Code]],'Routing data'!$A$2:$W$470,3,FALSE))</f>
        <v>2</v>
      </c>
      <c r="BJ99" s="39">
        <f>IF(Table2[[#This Row],[Pattern]]="Pattern",VLOOKUP(Table2[[#This Row],[Product Code]],'Routing data'!$A$2:$W$470,14,FALSE),VLOOKUP(Table2[[#This Row],[Product Code]],'Routing data'!$A$2:$W$470,4,FALSE))</f>
        <v>0</v>
      </c>
      <c r="BK99" s="39">
        <f>VLOOKUP(Table2[[#This Row],[Product Code]],'Routing data'!A$4:W$524,16,FALSE)</f>
        <v>5</v>
      </c>
      <c r="BL99" s="42">
        <f>IF(Table2[[#This Row],[Milling Required]]=0,"x",IF(AT99="Pattern",B99-10,B99-4))</f>
        <v>43466</v>
      </c>
      <c r="BM99" s="42" t="str">
        <f>IF(Table2[[#This Row],[Punching Required]]=0,"x",IF(AT99="Pattern",B99-8,B99-2))</f>
        <v>x</v>
      </c>
      <c r="BN99" s="42">
        <f t="shared" si="18"/>
        <v>43474</v>
      </c>
      <c r="BO99" s="39">
        <f>IF(Table2[[#This Row],[Milling]]="x","x",Table2[[#This Row],[Total Sections]]*2)</f>
        <v>108</v>
      </c>
      <c r="BP99" s="39" t="str">
        <f>IF(Table2[[#This Row],[Punching]]="x","x",Table2[Total Sections]*2)</f>
        <v>x</v>
      </c>
      <c r="BQ99" s="39">
        <f>IF(Table2[[#This Row],[Pattern]]="Pattern",Table2[Total Sections]*3,Table2[Total Sections]*1.5)</f>
        <v>162</v>
      </c>
      <c r="BR99" s="42">
        <f t="shared" ca="1" si="26"/>
        <v>43469</v>
      </c>
      <c r="BS99" s="42"/>
      <c r="BT99" s="42"/>
      <c r="BU99" s="39"/>
      <c r="BV99" s="39" t="str">
        <f>_xlfn.IFNA(VLOOKUP(Table2[[#This Row],[Job-no]],Table4[],16,FALSE),"Ready")</f>
        <v/>
      </c>
      <c r="BW99" s="39" t="str">
        <f>_xlfn.IFNA(VLOOKUP(Table2[[#This Row],[Job-no]],Table4[],21,FALSE),"Ready")</f>
        <v/>
      </c>
      <c r="BX99" s="39" t="b">
        <f>_xlfn.IFNA(VLOOKUP(Table2[[#This Row],[Job-no]],Table4[],10,FALSE),TRUE)</f>
        <v>0</v>
      </c>
      <c r="BY99" s="39" t="str">
        <f>_xlfn.IFNA(VLOOKUP(Table2[[#This Row],[Job-no]],Table4[],22,FALSE),"Ready")</f>
        <v/>
      </c>
      <c r="BZ99" s="120">
        <f t="shared" si="19"/>
        <v>43476</v>
      </c>
      <c r="CA99" s="120" t="str">
        <f ca="1">IF(OR(Table2[[#This Row],[Saw Date]]=TODAY(),Table2[[#This Row],[Saw Date]]=TODAY()+1), Table2[[#This Row],[Saw Date]],IF(Table2[[#This Row],[Extrusion cut double saw]],"Done",""))</f>
        <v/>
      </c>
      <c r="CB99" s="120" t="str">
        <f ca="1">IF(OR(Table2[[#This Row],[Lens Date]]=TODAY(),Table2[[#This Row],[Lens Date]]=TODAY()+1), Table2[[#This Row],[Lens Date]],IF(Table2[[#This Row],[MSLens]]="Done","Done",""))</f>
        <v/>
      </c>
      <c r="CC99" s="120" t="str">
        <f ca="1">IF(OR(Table2[[#This Row],[Milling Date]]=TODAY(),Table2[[#This Row],[Milling Date]]=TODAY()+1), Table2[[#This Row],[Milling Date]],IF(Table2[[#This Row],[CNC Holes]]="Ready","Done",""))</f>
        <v/>
      </c>
      <c r="CD99" s="120" t="str">
        <f ca="1">IF(OR(Table2[[#This Row],[Welding Date]]=TODAY(),Table2[[#This Row],[Welding Date]]=TODAY()+1), Table2[[#This Row],[Welding Date]],IF(Table2[[#This Row],[Welding Corners]]="Ready","Done",""))</f>
        <v/>
      </c>
      <c r="CE99" s="120" t="str">
        <f ca="1">IF(OR(Table2[[#This Row],[Puching Date]]=TODAY(),Table2[[#This Row],[Puching Date]]=TODAY()+1), Table2[[#This Row],[Puching Date]],IF(Table2[[#This Row],[Punch Holes]]="Ready","Done",""))</f>
        <v/>
      </c>
      <c r="CF99" s="120" t="str">
        <f ca="1">IF(OR(Table2[[#This Row],[Housing Date2]]=TODAY(),Table2[[#This Row],[Housing Date2]]=TODAY()+1),Table2[[#This Row],[Housing Date2]],IF(Table2[[#This Row],[Body Assembly]],"Done",""))</f>
        <v/>
      </c>
      <c r="CG99" s="120" t="str">
        <f>_xlfn.IFNA(VLOOKUP(Table2[[#This Row],[Job-no]],Table4[],7,FALSE),"Done")</f>
        <v>Scheduled/Released</v>
      </c>
    </row>
    <row r="100" spans="1:85" x14ac:dyDescent="0.25">
      <c r="A100" s="39" t="str">
        <f>_xlfn.CONCAT(Table2[[#This Row],[Order]],"-",Table2[[#This Row],[Line]])</f>
        <v>76641-3</v>
      </c>
      <c r="B100" s="5">
        <v>43476</v>
      </c>
      <c r="C100" s="8">
        <v>76641</v>
      </c>
      <c r="D100" s="3" t="s">
        <v>3010</v>
      </c>
      <c r="E100" s="8">
        <v>3</v>
      </c>
      <c r="F100" s="8">
        <v>1</v>
      </c>
      <c r="G100" s="3" t="s">
        <v>42</v>
      </c>
      <c r="H100" s="8">
        <v>1</v>
      </c>
      <c r="I100" s="43" t="b">
        <v>0</v>
      </c>
      <c r="J100" s="43" t="b">
        <v>0</v>
      </c>
      <c r="K100" t="s">
        <v>114</v>
      </c>
      <c r="L100" s="43" t="b">
        <v>0</v>
      </c>
      <c r="M100" s="43" t="b">
        <v>0</v>
      </c>
      <c r="N100" s="43" t="b">
        <v>0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t="s">
        <v>114</v>
      </c>
      <c r="V100" t="s">
        <v>114</v>
      </c>
      <c r="W100" s="5">
        <v>43473</v>
      </c>
      <c r="X100" s="3" t="s">
        <v>151</v>
      </c>
      <c r="Y100" s="3"/>
      <c r="Z100" s="3" t="s">
        <v>15</v>
      </c>
      <c r="AA100" s="3" t="s">
        <v>114</v>
      </c>
      <c r="AB100" s="3" t="s">
        <v>74</v>
      </c>
      <c r="AC100" s="8">
        <v>7</v>
      </c>
      <c r="AD100" s="3" t="s">
        <v>5967</v>
      </c>
      <c r="AE100" s="4" t="s">
        <v>5968</v>
      </c>
      <c r="AF100" s="3"/>
      <c r="AG100" s="3" t="s">
        <v>114</v>
      </c>
      <c r="AH100" s="8">
        <v>25</v>
      </c>
      <c r="AI100" s="3" t="s">
        <v>74</v>
      </c>
      <c r="AJ100" t="s">
        <v>114</v>
      </c>
      <c r="AK100" t="s">
        <v>114</v>
      </c>
      <c r="AL100" s="43" t="b">
        <v>0</v>
      </c>
      <c r="AM100" s="3"/>
      <c r="AN100" s="3"/>
      <c r="AO100" s="43" t="b">
        <v>0</v>
      </c>
      <c r="AP100" s="3" t="b">
        <v>0</v>
      </c>
      <c r="AQ100" s="3">
        <f>VLOOKUP(Table2[[#This Row],[Job-no]],Table3[],26,FALSE)</f>
        <v>5485.92</v>
      </c>
      <c r="AR100" t="str">
        <f t="shared" si="15"/>
        <v>STFC</v>
      </c>
      <c r="AS100" t="str">
        <f>VLOOKUP(AR100,Table1[],4,0)</f>
        <v>Pendant</v>
      </c>
      <c r="AT100" t="str">
        <f>IF(BD100&gt;0,"Pattern",VLOOKUP(AR100,Table1[],5,0))</f>
        <v>Pattern</v>
      </c>
      <c r="AU100" s="34">
        <f>IF(AT100="Pattern",WORKDAY(Table2[[#This Row],[Scheduled Ship Date]],-10),WORKDAY(Table2[[#This Row],[Scheduled Ship Date]],-4))</f>
        <v>43462</v>
      </c>
      <c r="AV100" s="39">
        <f>IF(Table2[[#This Row],[Extrusion cut double saw]]=TRUE,IF(O100="ToDo",IF(AT100="Pattern",Table2[[#This Row],[Total Sections]]*0.4,Table2[[#This Row],[Total Sections]]*0.12),0),IF(AT100="Pattern",Table2[[#This Row],[Total Sections]]*4,Table2[[#This Row],[Total Sections]]*1.2))</f>
        <v>100</v>
      </c>
      <c r="AW100" s="42">
        <f ca="1">TODAY()+2</f>
        <v>43469</v>
      </c>
      <c r="AX100" s="42">
        <f>IF(AT100="Pattern",Table2[[#This Row],[Scheduled Ship Date]]-2,Table2[[#This Row],[Scheduled Ship Date]]-3)</f>
        <v>43474</v>
      </c>
      <c r="AY100" s="39">
        <f>IF(Table2[[#This Row],[Pattern]]="Pattern",Table2[[#This Row],[Total Sections]]*4.82,Table2[[#This Row],[Total Sections]]*0.5)</f>
        <v>120.5</v>
      </c>
      <c r="AZ100" s="42">
        <f t="shared" ca="1" si="25"/>
        <v>43469</v>
      </c>
      <c r="BA100" s="39">
        <f>((Table2[Total Sections]/Table2[Open Qty])-1)*Table2[Open Qty]*12.96</f>
        <v>311.04000000000002</v>
      </c>
      <c r="BB100" s="39"/>
      <c r="BC100" s="39" t="str">
        <f t="shared" si="16"/>
        <v>STFC-NO-DSO(50-300)-80-35-AY(12)-AP-277-MD-1-CTS(54)-RC</v>
      </c>
      <c r="BD100" s="39">
        <f t="shared" si="17"/>
        <v>0</v>
      </c>
      <c r="BE100" s="39" t="b">
        <f>_xlfn.IFNA(VLOOKUP(Table2[[#This Row],[Job-no]],Table4[],9,FALSE),TRUE)</f>
        <v>0</v>
      </c>
      <c r="BF100" s="39"/>
      <c r="BG100" s="39" t="b">
        <f>_xlfn.IFNA(VLOOKUP(Table2[[#This Row],[Job-no]],Table4[],14,FALSE),TRUE)</f>
        <v>0</v>
      </c>
      <c r="BH100" s="39" t="str">
        <f>_xlfn.IFNA(VLOOKUP(Table2[[#This Row],[Job-no]],Table4[],11,FALSE),"Done")</f>
        <v/>
      </c>
      <c r="BI100" s="39">
        <f>IF(Table2[[#This Row],[Pattern]]="Pattern",VLOOKUP(Table2[[#This Row],[Product Code]],'Routing data'!$A$2:$W$470,13,FALSE),VLOOKUP(Table2[[#This Row],[Product Code]],'Routing data'!$A$2:$W$470,3,FALSE))</f>
        <v>2</v>
      </c>
      <c r="BJ100" s="39">
        <f>IF(Table2[[#This Row],[Pattern]]="Pattern",VLOOKUP(Table2[[#This Row],[Product Code]],'Routing data'!$A$2:$W$470,14,FALSE),VLOOKUP(Table2[[#This Row],[Product Code]],'Routing data'!$A$2:$W$470,4,FALSE))</f>
        <v>0</v>
      </c>
      <c r="BK100" s="39">
        <f>VLOOKUP(Table2[[#This Row],[Product Code]],'Routing data'!A$4:W$524,16,FALSE)</f>
        <v>5</v>
      </c>
      <c r="BL100" s="42">
        <f>IF(Table2[[#This Row],[Milling Required]]=0,"x",IF(AT100="Pattern",B100-10,B100-4))</f>
        <v>43466</v>
      </c>
      <c r="BM100" s="42" t="str">
        <f>IF(Table2[[#This Row],[Punching Required]]=0,"x",IF(AT100="Pattern",B100-8,B100-2))</f>
        <v>x</v>
      </c>
      <c r="BN100" s="42">
        <f t="shared" si="18"/>
        <v>43474</v>
      </c>
      <c r="BO100" s="39">
        <f>IF(Table2[[#This Row],[Milling]]="x","x",Table2[[#This Row],[Total Sections]]*2)</f>
        <v>50</v>
      </c>
      <c r="BP100" s="39" t="str">
        <f>IF(Table2[[#This Row],[Punching]]="x","x",Table2[Total Sections]*2)</f>
        <v>x</v>
      </c>
      <c r="BQ100" s="39">
        <f>IF(Table2[[#This Row],[Pattern]]="Pattern",Table2[Total Sections]*3,Table2[Total Sections]*1.5)</f>
        <v>75</v>
      </c>
      <c r="BR100" s="42">
        <f t="shared" ca="1" si="26"/>
        <v>43469</v>
      </c>
      <c r="BS100" s="42"/>
      <c r="BT100" s="39"/>
      <c r="BU100" s="39"/>
      <c r="BV100" s="39" t="str">
        <f>_xlfn.IFNA(VLOOKUP(Table2[[#This Row],[Job-no]],Table4[],16,FALSE),"Ready")</f>
        <v/>
      </c>
      <c r="BW100" s="39" t="str">
        <f>_xlfn.IFNA(VLOOKUP(Table2[[#This Row],[Job-no]],Table4[],21,FALSE),"Ready")</f>
        <v/>
      </c>
      <c r="BX100" s="39" t="b">
        <f>_xlfn.IFNA(VLOOKUP(Table2[[#This Row],[Job-no]],Table4[],10,FALSE),TRUE)</f>
        <v>0</v>
      </c>
      <c r="BY100" s="39" t="str">
        <f>_xlfn.IFNA(VLOOKUP(Table2[[#This Row],[Job-no]],Table4[],22,FALSE),"Ready")</f>
        <v/>
      </c>
      <c r="BZ100" s="120">
        <f t="shared" si="19"/>
        <v>43476</v>
      </c>
      <c r="CA100" s="120" t="str">
        <f ca="1">IF(OR(Table2[[#This Row],[Saw Date]]=TODAY(),Table2[[#This Row],[Saw Date]]=TODAY()+1), Table2[[#This Row],[Saw Date]],IF(Table2[[#This Row],[Extrusion cut double saw]],"Done",""))</f>
        <v/>
      </c>
      <c r="CB100" s="120" t="str">
        <f ca="1">IF(OR(Table2[[#This Row],[Lens Date]]=TODAY(),Table2[[#This Row],[Lens Date]]=TODAY()+1), Table2[[#This Row],[Lens Date]],IF(Table2[[#This Row],[MSLens]]="Done","Done",""))</f>
        <v/>
      </c>
      <c r="CC100" s="120" t="str">
        <f ca="1">IF(OR(Table2[[#This Row],[Milling Date]]=TODAY(),Table2[[#This Row],[Milling Date]]=TODAY()+1), Table2[[#This Row],[Milling Date]],IF(Table2[[#This Row],[CNC Holes]]="Ready","Done",""))</f>
        <v/>
      </c>
      <c r="CD100" s="120" t="str">
        <f ca="1">IF(OR(Table2[[#This Row],[Welding Date]]=TODAY(),Table2[[#This Row],[Welding Date]]=TODAY()+1), Table2[[#This Row],[Welding Date]],IF(Table2[[#This Row],[Welding Corners]]="Ready","Done",""))</f>
        <v/>
      </c>
      <c r="CE100" s="120" t="str">
        <f ca="1">IF(OR(Table2[[#This Row],[Puching Date]]=TODAY(),Table2[[#This Row],[Puching Date]]=TODAY()+1), Table2[[#This Row],[Puching Date]],IF(Table2[[#This Row],[Punch Holes]]="Ready","Done",""))</f>
        <v/>
      </c>
      <c r="CF100" s="120" t="str">
        <f ca="1">IF(OR(Table2[[#This Row],[Housing Date2]]=TODAY(),Table2[[#This Row],[Housing Date2]]=TODAY()+1),Table2[[#This Row],[Housing Date2]],IF(Table2[[#This Row],[Body Assembly]],"Done",""))</f>
        <v/>
      </c>
      <c r="CG100" s="120" t="str">
        <f>_xlfn.IFNA(VLOOKUP(Table2[[#This Row],[Job-no]],Table4[],7,FALSE),"Done")</f>
        <v>Scheduled/Released</v>
      </c>
    </row>
    <row r="101" spans="1:85" x14ac:dyDescent="0.25">
      <c r="A101" s="39" t="str">
        <f>_xlfn.CONCAT(Table2[[#This Row],[Order]],"-",Table2[[#This Row],[Line]])</f>
        <v>76641-4</v>
      </c>
      <c r="B101" s="5">
        <v>43476</v>
      </c>
      <c r="C101" s="8">
        <v>76641</v>
      </c>
      <c r="D101" s="3" t="s">
        <v>3012</v>
      </c>
      <c r="E101" s="8">
        <v>4</v>
      </c>
      <c r="F101" s="8">
        <v>1</v>
      </c>
      <c r="G101" s="3" t="s">
        <v>42</v>
      </c>
      <c r="H101" s="8">
        <v>1</v>
      </c>
      <c r="I101" s="43" t="b">
        <v>0</v>
      </c>
      <c r="J101" s="43" t="b">
        <v>0</v>
      </c>
      <c r="K101" t="s">
        <v>114</v>
      </c>
      <c r="L101" s="43" t="b">
        <v>0</v>
      </c>
      <c r="M101" s="43" t="b">
        <v>0</v>
      </c>
      <c r="N101" s="43" t="b">
        <v>0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t="s">
        <v>114</v>
      </c>
      <c r="V101" t="s">
        <v>114</v>
      </c>
      <c r="W101" s="5">
        <v>43473</v>
      </c>
      <c r="X101" s="3" t="s">
        <v>151</v>
      </c>
      <c r="Y101" s="3"/>
      <c r="Z101" s="3" t="s">
        <v>15</v>
      </c>
      <c r="AA101" s="3" t="s">
        <v>114</v>
      </c>
      <c r="AB101" s="3" t="s">
        <v>74</v>
      </c>
      <c r="AC101" s="8">
        <v>7</v>
      </c>
      <c r="AD101" s="3" t="s">
        <v>5967</v>
      </c>
      <c r="AE101" s="4" t="s">
        <v>5968</v>
      </c>
      <c r="AF101" s="3"/>
      <c r="AG101" s="3" t="s">
        <v>114</v>
      </c>
      <c r="AH101" s="8">
        <v>17</v>
      </c>
      <c r="AI101" s="3" t="s">
        <v>74</v>
      </c>
      <c r="AJ101" t="s">
        <v>114</v>
      </c>
      <c r="AK101" t="s">
        <v>114</v>
      </c>
      <c r="AL101" s="43" t="b">
        <v>0</v>
      </c>
      <c r="AM101" s="3"/>
      <c r="AN101" s="3"/>
      <c r="AO101" s="43" t="b">
        <v>0</v>
      </c>
      <c r="AP101" s="3" t="b">
        <v>0</v>
      </c>
      <c r="AQ101" s="3">
        <f>VLOOKUP(Table2[[#This Row],[Job-no]],Table3[],26,FALSE)</f>
        <v>3730.4216700000002</v>
      </c>
      <c r="AR101" t="str">
        <f t="shared" si="15"/>
        <v>STFC</v>
      </c>
      <c r="AS101" t="str">
        <f>VLOOKUP(AR101,Table1[],4,0)</f>
        <v>Pendant</v>
      </c>
      <c r="AT101" t="str">
        <f>IF(BD101&gt;0,"Pattern",VLOOKUP(AR101,Table1[],5,0))</f>
        <v>Pattern</v>
      </c>
      <c r="AU101" s="34">
        <f>IF(AT101="Pattern",WORKDAY(Table2[[#This Row],[Scheduled Ship Date]],-10),WORKDAY(Table2[[#This Row],[Scheduled Ship Date]],-4))</f>
        <v>43462</v>
      </c>
      <c r="AV101" s="39">
        <f>IF(Table2[[#This Row],[Extrusion cut double saw]]=TRUE,IF(O101="ToDo",IF(AT101="Pattern",Table2[[#This Row],[Total Sections]]*0.4,Table2[[#This Row],[Total Sections]]*0.12),0),IF(AT101="Pattern",Table2[[#This Row],[Total Sections]]*4,Table2[[#This Row],[Total Sections]]*1.2))</f>
        <v>68</v>
      </c>
      <c r="AW101" s="42">
        <f ca="1">TODAY()+2</f>
        <v>43469</v>
      </c>
      <c r="AX101" s="42">
        <f>IF(AT101="Pattern",Table2[[#This Row],[Scheduled Ship Date]]-2,Table2[[#This Row],[Scheduled Ship Date]]-3)</f>
        <v>43474</v>
      </c>
      <c r="AY101" s="39">
        <f>IF(Table2[[#This Row],[Pattern]]="Pattern",Table2[[#This Row],[Total Sections]]*4.82,Table2[[#This Row],[Total Sections]]*0.5)</f>
        <v>81.94</v>
      </c>
      <c r="AZ101" s="42">
        <f t="shared" ca="1" si="25"/>
        <v>43469</v>
      </c>
      <c r="BA101" s="39">
        <f>((Table2[Total Sections]/Table2[Open Qty])-1)*Table2[Open Qty]*12.96</f>
        <v>207.36</v>
      </c>
      <c r="BB101" s="39"/>
      <c r="BC101" s="39" t="str">
        <f t="shared" si="16"/>
        <v>STFC-NO-DSO(34-300)-80-35-AY(8)-AP-277-MD-1-CTS(54)-RC</v>
      </c>
      <c r="BD101" s="39">
        <f t="shared" si="17"/>
        <v>0</v>
      </c>
      <c r="BE101" s="39" t="b">
        <f>_xlfn.IFNA(VLOOKUP(Table2[[#This Row],[Job-no]],Table4[],9,FALSE),TRUE)</f>
        <v>0</v>
      </c>
      <c r="BF101" s="39"/>
      <c r="BG101" s="39" t="b">
        <f>_xlfn.IFNA(VLOOKUP(Table2[[#This Row],[Job-no]],Table4[],14,FALSE),TRUE)</f>
        <v>0</v>
      </c>
      <c r="BH101" s="39" t="str">
        <f>_xlfn.IFNA(VLOOKUP(Table2[[#This Row],[Job-no]],Table4[],11,FALSE),"Done")</f>
        <v/>
      </c>
      <c r="BI101" s="39">
        <f>IF(Table2[[#This Row],[Pattern]]="Pattern",VLOOKUP(Table2[[#This Row],[Product Code]],'Routing data'!$A$2:$W$470,13,FALSE),VLOOKUP(Table2[[#This Row],[Product Code]],'Routing data'!$A$2:$W$470,3,FALSE))</f>
        <v>2</v>
      </c>
      <c r="BJ101" s="39">
        <f>IF(Table2[[#This Row],[Pattern]]="Pattern",VLOOKUP(Table2[[#This Row],[Product Code]],'Routing data'!$A$2:$W$470,14,FALSE),VLOOKUP(Table2[[#This Row],[Product Code]],'Routing data'!$A$2:$W$470,4,FALSE))</f>
        <v>0</v>
      </c>
      <c r="BK101" s="39">
        <f>VLOOKUP(Table2[[#This Row],[Product Code]],'Routing data'!A$4:W$524,16,FALSE)</f>
        <v>5</v>
      </c>
      <c r="BL101" s="42">
        <f>IF(Table2[[#This Row],[Milling Required]]=0,"x",IF(AT101="Pattern",B101-10,B101-4))</f>
        <v>43466</v>
      </c>
      <c r="BM101" s="42" t="str">
        <f>IF(Table2[[#This Row],[Punching Required]]=0,"x",IF(AT101="Pattern",B101-8,B101-2))</f>
        <v>x</v>
      </c>
      <c r="BN101" s="42">
        <f t="shared" si="18"/>
        <v>43474</v>
      </c>
      <c r="BO101" s="39">
        <f>IF(Table2[[#This Row],[Milling]]="x","x",Table2[[#This Row],[Total Sections]]*2)</f>
        <v>34</v>
      </c>
      <c r="BP101" s="39" t="str">
        <f>IF(Table2[[#This Row],[Punching]]="x","x",Table2[Total Sections]*2)</f>
        <v>x</v>
      </c>
      <c r="BQ101" s="39">
        <f>IF(Table2[[#This Row],[Pattern]]="Pattern",Table2[Total Sections]*3,Table2[Total Sections]*1.5)</f>
        <v>51</v>
      </c>
      <c r="BR101" s="42">
        <f t="shared" ca="1" si="26"/>
        <v>43469</v>
      </c>
      <c r="BS101" s="42"/>
      <c r="BT101" s="39"/>
      <c r="BU101" s="39"/>
      <c r="BV101" s="39" t="str">
        <f>_xlfn.IFNA(VLOOKUP(Table2[[#This Row],[Job-no]],Table4[],16,FALSE),"Ready")</f>
        <v/>
      </c>
      <c r="BW101" s="39" t="str">
        <f>_xlfn.IFNA(VLOOKUP(Table2[[#This Row],[Job-no]],Table4[],21,FALSE),"Ready")</f>
        <v/>
      </c>
      <c r="BX101" s="39" t="b">
        <f>_xlfn.IFNA(VLOOKUP(Table2[[#This Row],[Job-no]],Table4[],10,FALSE),TRUE)</f>
        <v>0</v>
      </c>
      <c r="BY101" s="39" t="str">
        <f>_xlfn.IFNA(VLOOKUP(Table2[[#This Row],[Job-no]],Table4[],22,FALSE),"Ready")</f>
        <v/>
      </c>
      <c r="BZ101" s="120">
        <f t="shared" si="19"/>
        <v>43476</v>
      </c>
      <c r="CA101" s="120" t="str">
        <f ca="1">IF(OR(Table2[[#This Row],[Saw Date]]=TODAY(),Table2[[#This Row],[Saw Date]]=TODAY()+1), Table2[[#This Row],[Saw Date]],IF(Table2[[#This Row],[Extrusion cut double saw]],"Done",""))</f>
        <v/>
      </c>
      <c r="CB101" s="120" t="str">
        <f ca="1">IF(OR(Table2[[#This Row],[Lens Date]]=TODAY(),Table2[[#This Row],[Lens Date]]=TODAY()+1), Table2[[#This Row],[Lens Date]],IF(Table2[[#This Row],[MSLens]]="Done","Done",""))</f>
        <v/>
      </c>
      <c r="CC101" s="120" t="str">
        <f ca="1">IF(OR(Table2[[#This Row],[Milling Date]]=TODAY(),Table2[[#This Row],[Milling Date]]=TODAY()+1), Table2[[#This Row],[Milling Date]],IF(Table2[[#This Row],[CNC Holes]]="Ready","Done",""))</f>
        <v/>
      </c>
      <c r="CD101" s="120" t="str">
        <f ca="1">IF(OR(Table2[[#This Row],[Welding Date]]=TODAY(),Table2[[#This Row],[Welding Date]]=TODAY()+1), Table2[[#This Row],[Welding Date]],IF(Table2[[#This Row],[Welding Corners]]="Ready","Done",""))</f>
        <v/>
      </c>
      <c r="CE101" s="120" t="str">
        <f ca="1">IF(OR(Table2[[#This Row],[Puching Date]]=TODAY(),Table2[[#This Row],[Puching Date]]=TODAY()+1), Table2[[#This Row],[Puching Date]],IF(Table2[[#This Row],[Punch Holes]]="Ready","Done",""))</f>
        <v/>
      </c>
      <c r="CF101" s="120" t="str">
        <f ca="1">IF(OR(Table2[[#This Row],[Housing Date2]]=TODAY(),Table2[[#This Row],[Housing Date2]]=TODAY()+1),Table2[[#This Row],[Housing Date2]],IF(Table2[[#This Row],[Body Assembly]],"Done",""))</f>
        <v/>
      </c>
      <c r="CG101" s="120" t="str">
        <f>_xlfn.IFNA(VLOOKUP(Table2[[#This Row],[Job-no]],Table4[],7,FALSE),"Done")</f>
        <v>Scheduled/Released</v>
      </c>
    </row>
    <row r="102" spans="1:85" x14ac:dyDescent="0.25">
      <c r="A102" s="39" t="str">
        <f>_xlfn.CONCAT(Table2[[#This Row],[Order]],"-",Table2[[#This Row],[Line]])</f>
        <v>71106-41</v>
      </c>
      <c r="B102" s="1">
        <v>43472</v>
      </c>
      <c r="C102" s="10">
        <v>71106</v>
      </c>
      <c r="D102" s="7" t="s">
        <v>2956</v>
      </c>
      <c r="E102" s="10">
        <v>41</v>
      </c>
      <c r="F102" s="10">
        <v>1</v>
      </c>
      <c r="G102" s="7" t="s">
        <v>165</v>
      </c>
      <c r="H102" s="10">
        <v>1</v>
      </c>
      <c r="I102" s="43" t="b">
        <v>1</v>
      </c>
      <c r="J102" s="43" t="b">
        <v>0</v>
      </c>
      <c r="K102" t="s">
        <v>114</v>
      </c>
      <c r="L102" s="43" t="b">
        <v>1</v>
      </c>
      <c r="M102" s="43" t="b">
        <v>1</v>
      </c>
      <c r="N102" s="43" t="b">
        <v>0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t="s">
        <v>114</v>
      </c>
      <c r="V102" t="s">
        <v>114</v>
      </c>
      <c r="W102" s="5">
        <v>43467</v>
      </c>
      <c r="X102" s="7" t="s">
        <v>114</v>
      </c>
      <c r="Y102" s="7"/>
      <c r="Z102" s="7" t="s">
        <v>3974</v>
      </c>
      <c r="AA102" s="7" t="s">
        <v>114</v>
      </c>
      <c r="AB102" s="7" t="s">
        <v>74</v>
      </c>
      <c r="AC102" s="10">
        <v>1</v>
      </c>
      <c r="AD102" s="3" t="s">
        <v>5967</v>
      </c>
      <c r="AE102" s="4" t="s">
        <v>5968</v>
      </c>
      <c r="AF102" s="7"/>
      <c r="AG102" s="7" t="s">
        <v>114</v>
      </c>
      <c r="AH102" s="10">
        <v>3</v>
      </c>
      <c r="AI102" s="3" t="s">
        <v>74</v>
      </c>
      <c r="AJ102" t="s">
        <v>114</v>
      </c>
      <c r="AK102" t="s">
        <v>114</v>
      </c>
      <c r="AL102" s="43" t="b">
        <v>0</v>
      </c>
      <c r="AM102" s="3"/>
      <c r="AN102" s="3"/>
      <c r="AO102" s="43" t="b">
        <v>0</v>
      </c>
      <c r="AP102" s="3" t="b">
        <v>0</v>
      </c>
      <c r="AQ102" s="3">
        <f>VLOOKUP(Table2[[#This Row],[Job-no]],Table3[],26,FALSE)</f>
        <v>1365</v>
      </c>
      <c r="AR102" t="str">
        <f t="shared" si="15"/>
        <v>SCS</v>
      </c>
      <c r="AS102" t="str">
        <f>VLOOKUP(AR102,Table1[],4,0)</f>
        <v>surface</v>
      </c>
      <c r="AT102" t="str">
        <f>IF(BD102&gt;0,"Pattern",VLOOKUP(AR102,Table1[],5,0))</f>
        <v>Check for Kit</v>
      </c>
      <c r="AU102" s="34">
        <f>IF(AT102="Pattern",WORKDAY(Table2[[#This Row],[Scheduled Ship Date]],-10),WORKDAY(Table2[[#This Row],[Scheduled Ship Date]],-4))</f>
        <v>43466</v>
      </c>
      <c r="AV102" s="39">
        <f>IF(Table2[[#This Row],[Extrusion cut double saw]]=TRUE,IF(O102="ToDo",IF(AT102="Pattern",Table2[[#This Row],[Total Sections]]*0.4,Table2[[#This Row],[Total Sections]]*0.12),0),IF(AT102="Pattern",Table2[[#This Row],[Total Sections]]*4,Table2[[#This Row],[Total Sections]]*1.2))</f>
        <v>3.5999999999999996</v>
      </c>
      <c r="AW102" s="42">
        <f ca="1">TODAY()+2</f>
        <v>43469</v>
      </c>
      <c r="AX102" s="42">
        <f>IF(AT102="Pattern",Table2[[#This Row],[Scheduled Ship Date]]-2,Table2[[#This Row],[Scheduled Ship Date]]-3)</f>
        <v>43469</v>
      </c>
      <c r="AY102" s="39">
        <f>IF(Table2[[#This Row],[Pattern]]="Pattern",Table2[[#This Row],[Total Sections]]*4.82,Table2[[#This Row],[Total Sections]]*0.5)</f>
        <v>1.5</v>
      </c>
      <c r="AZ102" s="42">
        <f ca="1">TODAY()+1</f>
        <v>43468</v>
      </c>
      <c r="BA102" s="39">
        <f>((Table2[Total Sections]/Table2[Open Qty])-1)*Table2[Open Qty]*12.96</f>
        <v>25.92</v>
      </c>
      <c r="BB102" s="39"/>
      <c r="BC102" s="39" t="str">
        <f t="shared" si="16"/>
        <v>SCS-500-80-30-FL-26-W-UNV-LT(LDE5)-1-SC</v>
      </c>
      <c r="BD102" s="39">
        <f t="shared" si="17"/>
        <v>0</v>
      </c>
      <c r="BE102" s="39" t="b">
        <f>_xlfn.IFNA(VLOOKUP(Table2[[#This Row],[Job-no]],Table4[],9,FALSE),TRUE)</f>
        <v>1</v>
      </c>
      <c r="BF102" s="39"/>
      <c r="BG102" s="39" t="b">
        <f>_xlfn.IFNA(VLOOKUP(Table2[[#This Row],[Job-no]],Table4[],14,FALSE),TRUE)</f>
        <v>0</v>
      </c>
      <c r="BH102" s="39" t="str">
        <f>_xlfn.IFNA(VLOOKUP(Table2[[#This Row],[Job-no]],Table4[],11,FALSE),"Done")</f>
        <v/>
      </c>
      <c r="BI102" s="39">
        <f>IF(Table2[[#This Row],[Pattern]]="Pattern",VLOOKUP(Table2[[#This Row],[Product Code]],'Routing data'!$A$2:$W$470,13,FALSE),VLOOKUP(Table2[[#This Row],[Product Code]],'Routing data'!$A$2:$W$470,3,FALSE))</f>
        <v>2</v>
      </c>
      <c r="BJ102" s="39">
        <f>IF(Table2[[#This Row],[Pattern]]="Pattern",VLOOKUP(Table2[[#This Row],[Product Code]],'Routing data'!$A$2:$W$470,14,FALSE),VLOOKUP(Table2[[#This Row],[Product Code]],'Routing data'!$A$2:$W$470,4,FALSE))</f>
        <v>0</v>
      </c>
      <c r="BK102" s="39">
        <f>VLOOKUP(Table2[[#This Row],[Product Code]],'Routing data'!A$4:W$524,16,FALSE)</f>
        <v>5</v>
      </c>
      <c r="BL102" s="42">
        <f>IF(Table2[[#This Row],[Milling Required]]=0,"x",IF(AT102="Pattern",B102-10,B102-4))</f>
        <v>43468</v>
      </c>
      <c r="BM102" s="39"/>
      <c r="BN102" s="42">
        <f t="shared" si="18"/>
        <v>43469</v>
      </c>
      <c r="BO102" s="39">
        <f>IF(Table2[[#This Row],[Milling]]="x","x",Table2[[#This Row],[Total Sections]]*2)</f>
        <v>6</v>
      </c>
      <c r="BP102" s="39">
        <f>IF(Table2[[#This Row],[Punching]]="x","x",Table2[Total Sections]*2)</f>
        <v>6</v>
      </c>
      <c r="BQ102" s="39">
        <f>IF(Table2[[#This Row],[Pattern]]="Pattern",Table2[Total Sections]*3,Table2[Total Sections]*1.5)</f>
        <v>4.5</v>
      </c>
      <c r="BR102" s="42">
        <f t="shared" ca="1" si="26"/>
        <v>43469</v>
      </c>
      <c r="BS102" s="39"/>
      <c r="BT102" s="42">
        <f ca="1">TODAY()+2</f>
        <v>43469</v>
      </c>
      <c r="BU102" s="39"/>
      <c r="BV102" s="39" t="str">
        <f>_xlfn.IFNA(VLOOKUP(Table2[[#This Row],[Job-no]],Table4[],16,FALSE),"Ready")</f>
        <v/>
      </c>
      <c r="BW102" s="39" t="str">
        <f>_xlfn.IFNA(VLOOKUP(Table2[[#This Row],[Job-no]],Table4[],21,FALSE),"Ready")</f>
        <v/>
      </c>
      <c r="BX102" s="39" t="b">
        <f>_xlfn.IFNA(VLOOKUP(Table2[[#This Row],[Job-no]],Table4[],10,FALSE),TRUE)</f>
        <v>0</v>
      </c>
      <c r="BY102" s="39" t="str">
        <f>_xlfn.IFNA(VLOOKUP(Table2[[#This Row],[Job-no]],Table4[],22,FALSE),"Ready")</f>
        <v/>
      </c>
      <c r="BZ102" s="120">
        <f t="shared" si="19"/>
        <v>43472</v>
      </c>
      <c r="CA102" s="120" t="str">
        <f ca="1">IF(OR(Table2[[#This Row],[Saw Date]]=TODAY(),Table2[[#This Row],[Saw Date]]=TODAY()+1), Table2[[#This Row],[Saw Date]],IF(Table2[[#This Row],[Extrusion cut double saw]],"Done",""))</f>
        <v/>
      </c>
      <c r="CB102" s="120">
        <f ca="1">IF(OR(Table2[[#This Row],[Lens Date]]=TODAY(),Table2[[#This Row],[Lens Date]]=TODAY()+1), Table2[[#This Row],[Lens Date]],IF(Table2[[#This Row],[MSLens]]="Done","Done",""))</f>
        <v>43468</v>
      </c>
      <c r="CC102" s="120" t="str">
        <f ca="1">IF(OR(Table2[[#This Row],[Milling Date]]=TODAY(),Table2[[#This Row],[Milling Date]]=TODAY()+1), Table2[[#This Row],[Milling Date]],IF(Table2[[#This Row],[CNC Holes]]="Ready","Done",""))</f>
        <v/>
      </c>
      <c r="CD102" s="120" t="str">
        <f ca="1">IF(OR(Table2[[#This Row],[Welding Date]]=TODAY(),Table2[[#This Row],[Welding Date]]=TODAY()+1), Table2[[#This Row],[Welding Date]],IF(Table2[[#This Row],[Welding Corners]]="Ready","Done",""))</f>
        <v/>
      </c>
      <c r="CE102" s="120" t="str">
        <f ca="1">IF(OR(Table2[[#This Row],[Puching Date]]=TODAY(),Table2[[#This Row],[Puching Date]]=TODAY()+1), Table2[[#This Row],[Puching Date]],IF(Table2[[#This Row],[Punch Holes]]="Ready","Done",""))</f>
        <v/>
      </c>
      <c r="CF102" s="120" t="str">
        <f ca="1">IF(OR(Table2[[#This Row],[Housing Date2]]=TODAY(),Table2[[#This Row],[Housing Date2]]=TODAY()+1),Table2[[#This Row],[Housing Date2]],IF(Table2[[#This Row],[Body Assembly]],"Done",""))</f>
        <v/>
      </c>
      <c r="CG102" s="120" t="str">
        <f>_xlfn.IFNA(VLOOKUP(Table2[[#This Row],[Job-no]],Table4[],7,FALSE),"Done")</f>
        <v>Machine Shop Started</v>
      </c>
    </row>
    <row r="103" spans="1:85" hidden="1" x14ac:dyDescent="0.25">
      <c r="A103" t="str">
        <f>_xlfn.CONCAT(Table2[[#This Row],[Order]],"-",Table2[[#This Row],[Line]])</f>
        <v>74732-1</v>
      </c>
      <c r="B103" s="1">
        <v>43472</v>
      </c>
      <c r="C103" s="10">
        <v>74732</v>
      </c>
      <c r="D103" s="7" t="s">
        <v>50</v>
      </c>
      <c r="E103" s="10">
        <v>1</v>
      </c>
      <c r="F103" s="10">
        <v>1</v>
      </c>
      <c r="G103" s="7" t="s">
        <v>165</v>
      </c>
      <c r="H103" s="10">
        <v>4</v>
      </c>
      <c r="I103" s="43" t="b">
        <v>1</v>
      </c>
      <c r="J103" s="43" t="b">
        <v>1</v>
      </c>
      <c r="K103" t="s">
        <v>114</v>
      </c>
      <c r="L103" s="43" t="b">
        <v>1</v>
      </c>
      <c r="M103" s="43" t="b">
        <v>1</v>
      </c>
      <c r="N103" s="43" t="b">
        <v>1</v>
      </c>
      <c r="O103" t="s">
        <v>114</v>
      </c>
      <c r="P103" t="s">
        <v>138</v>
      </c>
      <c r="Q103" t="s">
        <v>114</v>
      </c>
      <c r="R103" t="s">
        <v>114</v>
      </c>
      <c r="S103" t="s">
        <v>114</v>
      </c>
      <c r="T103" t="s">
        <v>114</v>
      </c>
      <c r="U103" t="s">
        <v>114</v>
      </c>
      <c r="V103" t="s">
        <v>138</v>
      </c>
      <c r="W103" s="5">
        <v>43467</v>
      </c>
      <c r="X103" s="7" t="s">
        <v>114</v>
      </c>
      <c r="Y103" s="7"/>
      <c r="Z103" s="7" t="s">
        <v>3997</v>
      </c>
      <c r="AA103" s="7" t="s">
        <v>114</v>
      </c>
      <c r="AB103" s="7" t="s">
        <v>74</v>
      </c>
      <c r="AC103" s="10">
        <v>4</v>
      </c>
      <c r="AD103" s="3" t="s">
        <v>1323</v>
      </c>
      <c r="AE103" s="7" t="s">
        <v>2782</v>
      </c>
      <c r="AF103" s="7"/>
      <c r="AG103" s="7" t="s">
        <v>114</v>
      </c>
      <c r="AH103" s="10">
        <v>4</v>
      </c>
      <c r="AI103" s="3" t="s">
        <v>74</v>
      </c>
      <c r="AJ103" t="s">
        <v>114</v>
      </c>
      <c r="AK103" t="s">
        <v>114</v>
      </c>
      <c r="AL103" s="43" t="b">
        <v>0</v>
      </c>
      <c r="AM103" s="3"/>
      <c r="AN103" s="3"/>
      <c r="AO103" s="43" t="b">
        <v>0</v>
      </c>
      <c r="AP103" s="3" t="b">
        <v>0</v>
      </c>
      <c r="AQ103" s="3">
        <f>VLOOKUP(Table2[[#This Row],[Job-no]],Table3[],26,FALSE)</f>
        <v>3750</v>
      </c>
      <c r="AR103" t="str">
        <f t="shared" si="15"/>
        <v>SCDI</v>
      </c>
      <c r="AS103" t="str">
        <f>VLOOKUP(AR103,Table1[],4,0)</f>
        <v>pendant</v>
      </c>
      <c r="AT103" t="str">
        <f>IF(BD103&gt;0,"Pattern",VLOOKUP(AR103,Table1[],5,0))</f>
        <v>Check for Kit</v>
      </c>
      <c r="AU103" s="34">
        <f>IF(AT103="Pattern",WORKDAY(Table2[[#This Row],[Scheduled Ship Date]],-10),WORKDAY(Table2[[#This Row],[Scheduled Ship Date]],-4))</f>
        <v>43466</v>
      </c>
      <c r="AV103">
        <f>IF(Table2[[#This Row],[Extrusion cut double saw]]=TRUE,IF(O103="ToDo",IF(AT103="Pattern",Table2[[#This Row],[Total Sections]]*0.4,Table2[[#This Row],[Total Sections]]*0.12),0),IF(AT103="Pattern",Table2[[#This Row],[Total Sections]]*4,Table2[[#This Row],[Total Sections]]*1.2))</f>
        <v>0</v>
      </c>
      <c r="AW103" s="42"/>
      <c r="AX103" s="42">
        <f>IF(AT103="Pattern",Table2[[#This Row],[Scheduled Ship Date]]-2,Table2[[#This Row],[Scheduled Ship Date]]-3)</f>
        <v>43469</v>
      </c>
      <c r="AY103">
        <f>IF(Table2[[#This Row],[Pattern]]="Pattern",Table2[[#This Row],[Total Sections]]*4.82,Table2[[#This Row],[Total Sections]]*0.5)</f>
        <v>2</v>
      </c>
      <c r="AZ103" s="42">
        <f ca="1">TODAY()+1</f>
        <v>43468</v>
      </c>
      <c r="BA103" s="39">
        <f>((Table2[Total Sections]/Table2[Open Qty])-1)*Table2[Open Qty]*12.96</f>
        <v>0</v>
      </c>
      <c r="BB103" s="39"/>
      <c r="BC103" s="39" t="str">
        <f t="shared" si="16"/>
        <v>SCDI-750-500-80-35-FL-2X2-AP-UNV-DP-1-CA(36)</v>
      </c>
      <c r="BD103" s="39">
        <f t="shared" si="17"/>
        <v>0</v>
      </c>
      <c r="BE103" s="39" t="b">
        <f>_xlfn.IFNA(VLOOKUP(Table2[[#This Row],[Job-no]],Table4[],9,FALSE),TRUE)</f>
        <v>1</v>
      </c>
      <c r="BF103" t="str">
        <f>VLOOKUP(AR103,Table1[],3,0)</f>
        <v>SCULPT</v>
      </c>
      <c r="BG103" s="39" t="b">
        <f>_xlfn.IFNA(VLOOKUP(Table2[[#This Row],[Job-no]],Table4[],14,FALSE),TRUE)</f>
        <v>1</v>
      </c>
      <c r="BH103" s="39" t="str">
        <f>_xlfn.IFNA(VLOOKUP(Table2[[#This Row],[Job-no]],Table4[],11,FALSE),"Done")</f>
        <v/>
      </c>
      <c r="BI103" s="39">
        <f>IF(Table2[[#This Row],[Pattern]]="Pattern",VLOOKUP(Table2[[#This Row],[Product Code]],'Routing data'!$A$2:$W$470,13,FALSE),VLOOKUP(Table2[[#This Row],[Product Code]],'Routing data'!$A$2:$W$470,3,FALSE))</f>
        <v>2</v>
      </c>
      <c r="BJ103" s="39">
        <f>IF(Table2[[#This Row],[Pattern]]="Pattern",VLOOKUP(Table2[[#This Row],[Product Code]],'Routing data'!$A$2:$W$470,14,FALSE),VLOOKUP(Table2[[#This Row],[Product Code]],'Routing data'!$A$2:$W$470,4,FALSE))</f>
        <v>0</v>
      </c>
      <c r="BK103" s="39">
        <f>VLOOKUP(Table2[[#This Row],[Product Code]],'Routing data'!A$4:W$524,16,FALSE)</f>
        <v>0</v>
      </c>
      <c r="BL103" s="42">
        <f>IF(Table2[[#This Row],[Milling Required]]=0,"x",IF(AT103="Pattern",B103-10,B103-4))</f>
        <v>43468</v>
      </c>
      <c r="BM103" s="42" t="str">
        <f>IF(Table2[[#This Row],[Punching Required]]=0,"x",IF(AT103="Pattern",B103-8,B103-2))</f>
        <v>x</v>
      </c>
      <c r="BN103" s="42">
        <f t="shared" si="18"/>
        <v>43469</v>
      </c>
      <c r="BO103" s="39">
        <f>IF(Table2[[#This Row],[Milling]]="x","x",Table2[[#This Row],[Total Sections]]*2)</f>
        <v>8</v>
      </c>
      <c r="BP103" s="39" t="str">
        <f>IF(Table2[[#This Row],[Punching]]="x","x",Table2[Total Sections]*2)</f>
        <v>x</v>
      </c>
      <c r="BQ103" s="39">
        <f>IF(Table2[[#This Row],[Pattern]]="Pattern",Table2[Total Sections]*3,Table2[Total Sections]*1.5)</f>
        <v>6</v>
      </c>
      <c r="BR103" s="42"/>
      <c r="BS103" s="42"/>
      <c r="BT103" s="39"/>
      <c r="BU103" s="39"/>
      <c r="BV103" s="39" t="str">
        <f>_xlfn.IFNA(VLOOKUP(Table2[[#This Row],[Job-no]],Table4[],16,FALSE),"Ready")</f>
        <v>Ready</v>
      </c>
      <c r="BW103" s="39" t="str">
        <f>_xlfn.IFNA(VLOOKUP(Table2[[#This Row],[Job-no]],Table4[],21,FALSE),"Ready")</f>
        <v/>
      </c>
      <c r="BX103" s="39" t="b">
        <f>_xlfn.IFNA(VLOOKUP(Table2[[#This Row],[Job-no]],Table4[],10,FALSE),TRUE)</f>
        <v>1</v>
      </c>
      <c r="BY103" s="39" t="str">
        <f>_xlfn.IFNA(VLOOKUP(Table2[[#This Row],[Job-no]],Table4[],22,FALSE),"Ready")</f>
        <v>Ready</v>
      </c>
      <c r="BZ103" s="120">
        <f t="shared" si="19"/>
        <v>43472</v>
      </c>
      <c r="CA103" s="120" t="str">
        <f ca="1">IF(OR(Table2[[#This Row],[Saw Date]]=TODAY(),Table2[[#This Row],[Saw Date]]=TODAY()+1), Table2[[#This Row],[Saw Date]],IF(Table2[[#This Row],[Extrusion cut double saw]],"Done",""))</f>
        <v>Done</v>
      </c>
      <c r="CB103" s="120">
        <f ca="1">IF(OR(Table2[[#This Row],[Lens Date]]=TODAY(),Table2[[#This Row],[Lens Date]]=TODAY()+1), Table2[[#This Row],[Lens Date]],IF(Table2[[#This Row],[MSLens]]="Done","Done",""))</f>
        <v>43468</v>
      </c>
      <c r="CC103" s="120" t="str">
        <f ca="1">IF(OR(Table2[[#This Row],[Milling Date]]=TODAY(),Table2[[#This Row],[Milling Date]]=TODAY()+1), Table2[[#This Row],[Milling Date]],IF(Table2[[#This Row],[CNC Holes]]="Ready","Done",""))</f>
        <v>Done</v>
      </c>
      <c r="CD103" s="120" t="str">
        <f ca="1">IF(OR(Table2[[#This Row],[Welding Date]]=TODAY(),Table2[[#This Row],[Welding Date]]=TODAY()+1), Table2[[#This Row],[Welding Date]],IF(Table2[[#This Row],[Welding Corners]]="Ready","Done",""))</f>
        <v>Done</v>
      </c>
      <c r="CE103" s="120" t="str">
        <f ca="1">IF(OR(Table2[[#This Row],[Puching Date]]=TODAY(),Table2[[#This Row],[Puching Date]]=TODAY()+1), Table2[[#This Row],[Puching Date]],IF(Table2[[#This Row],[Punch Holes]]="Ready","Done",""))</f>
        <v/>
      </c>
      <c r="CF103" s="120" t="str">
        <f ca="1">IF(OR(Table2[[#This Row],[Housing Date2]]=TODAY(),Table2[[#This Row],[Housing Date2]]=TODAY()+1),Table2[[#This Row],[Housing Date2]],IF(Table2[[#This Row],[Body Assembly]],"Done",""))</f>
        <v>Done</v>
      </c>
      <c r="CG103" s="120" t="str">
        <f>_xlfn.IFNA(VLOOKUP(Table2[[#This Row],[Job-no]],Table4[],7,FALSE),"Done")</f>
        <v>Machine Shop Started</v>
      </c>
    </row>
    <row r="104" spans="1:85" hidden="1" x14ac:dyDescent="0.25">
      <c r="A104" t="str">
        <f>_xlfn.CONCAT(Table2[[#This Row],[Order]],"-",Table2[[#This Row],[Line]])</f>
        <v>74732-2</v>
      </c>
      <c r="B104" s="1">
        <v>43472</v>
      </c>
      <c r="C104" s="10">
        <v>74732</v>
      </c>
      <c r="D104" s="7" t="s">
        <v>3</v>
      </c>
      <c r="E104" s="10">
        <v>2</v>
      </c>
      <c r="F104" s="10">
        <v>1</v>
      </c>
      <c r="G104" s="7" t="s">
        <v>165</v>
      </c>
      <c r="H104" s="10">
        <v>48</v>
      </c>
      <c r="I104" s="43" t="b">
        <v>1</v>
      </c>
      <c r="J104" s="43" t="b">
        <v>0</v>
      </c>
      <c r="K104" t="s">
        <v>114</v>
      </c>
      <c r="L104" s="43" t="b">
        <v>0</v>
      </c>
      <c r="M104" s="43" t="b">
        <v>1</v>
      </c>
      <c r="N104" s="43" t="b">
        <v>1</v>
      </c>
      <c r="O104" t="s">
        <v>114</v>
      </c>
      <c r="P104" t="s">
        <v>23</v>
      </c>
      <c r="Q104" t="s">
        <v>114</v>
      </c>
      <c r="R104" t="s">
        <v>114</v>
      </c>
      <c r="S104" t="s">
        <v>114</v>
      </c>
      <c r="T104" t="s">
        <v>114</v>
      </c>
      <c r="U104" t="s">
        <v>114</v>
      </c>
      <c r="V104" t="s">
        <v>114</v>
      </c>
      <c r="W104" s="5">
        <v>43467</v>
      </c>
      <c r="X104" s="7" t="s">
        <v>114</v>
      </c>
      <c r="Y104" s="7"/>
      <c r="Z104" s="7" t="s">
        <v>1103</v>
      </c>
      <c r="AA104" s="7" t="s">
        <v>114</v>
      </c>
      <c r="AB104" s="7" t="s">
        <v>74</v>
      </c>
      <c r="AC104" s="10">
        <v>4</v>
      </c>
      <c r="AD104" s="3" t="s">
        <v>1323</v>
      </c>
      <c r="AE104" s="7" t="s">
        <v>2</v>
      </c>
      <c r="AF104" s="7"/>
      <c r="AG104" s="7" t="s">
        <v>114</v>
      </c>
      <c r="AH104" s="10">
        <v>48</v>
      </c>
      <c r="AI104" s="3" t="s">
        <v>74</v>
      </c>
      <c r="AJ104" t="s">
        <v>114</v>
      </c>
      <c r="AK104" t="s">
        <v>114</v>
      </c>
      <c r="AL104" s="43" t="b">
        <v>0</v>
      </c>
      <c r="AM104" s="3"/>
      <c r="AN104" s="3"/>
      <c r="AO104" s="43" t="b">
        <v>0</v>
      </c>
      <c r="AP104" s="3" t="b">
        <v>0</v>
      </c>
      <c r="AQ104" s="3">
        <f>VLOOKUP(Table2[[#This Row],[Job-no]],Table3[],26,FALSE)</f>
        <v>20832</v>
      </c>
      <c r="AR104" t="str">
        <f t="shared" si="15"/>
        <v>ZESQD</v>
      </c>
      <c r="AS104" t="str">
        <f>VLOOKUP(AR104,Table1[],4,0)</f>
        <v>pendant</v>
      </c>
      <c r="AT104">
        <f>IF(BD104&gt;0,"Pattern",VLOOKUP(AR104,Table1[],5,0))</f>
        <v>0</v>
      </c>
      <c r="AU104" s="34">
        <f>IF(AT104="Pattern",WORKDAY(Table2[[#This Row],[Scheduled Ship Date]],-10),WORKDAY(Table2[[#This Row],[Scheduled Ship Date]],-4))</f>
        <v>43466</v>
      </c>
      <c r="AV104">
        <f>IF(Table2[[#This Row],[Extrusion cut double saw]]=TRUE,IF(O104="ToDo",IF(AT104="Pattern",Table2[[#This Row],[Total Sections]]*0.4,Table2[[#This Row],[Total Sections]]*0.12),0),IF(AT104="Pattern",Table2[[#This Row],[Total Sections]]*4,Table2[[#This Row],[Total Sections]]*1.2))</f>
        <v>0</v>
      </c>
      <c r="AW104" s="42"/>
      <c r="AX104" s="42">
        <f>IF(AT104="Pattern",Table2[[#This Row],[Scheduled Ship Date]]-2,Table2[[#This Row],[Scheduled Ship Date]]-3)</f>
        <v>43469</v>
      </c>
      <c r="AY104">
        <f>IF(Table2[[#This Row],[Pattern]]="Pattern",Table2[[#This Row],[Total Sections]]*4.82,Table2[[#This Row],[Total Sections]]*0.5)</f>
        <v>24</v>
      </c>
      <c r="AZ104" s="42">
        <f ca="1">TODAY()+1</f>
        <v>43468</v>
      </c>
      <c r="BA104" s="39">
        <f>((Table2[Total Sections]/Table2[Open Qty])-1)*Table2[Open Qty]*12.96</f>
        <v>0</v>
      </c>
      <c r="BB104" s="42"/>
      <c r="BC104" s="39" t="str">
        <f t="shared" si="16"/>
        <v>ZESQD-SL 0/100-1200-80-35-MSO-</v>
      </c>
      <c r="BD104" s="39">
        <f t="shared" si="17"/>
        <v>0</v>
      </c>
      <c r="BE104" s="39" t="b">
        <f>_xlfn.IFNA(VLOOKUP(Table2[[#This Row],[Job-no]],Table4[],9,FALSE),TRUE)</f>
        <v>1</v>
      </c>
      <c r="BF104" t="str">
        <f>VLOOKUP(AR104,Table1[],3,0)</f>
        <v>Zen</v>
      </c>
      <c r="BG104" s="39" t="b">
        <f>_xlfn.IFNA(VLOOKUP(Table2[[#This Row],[Job-no]],Table4[],14,FALSE),TRUE)</f>
        <v>1</v>
      </c>
      <c r="BH104" s="39" t="str">
        <f>_xlfn.IFNA(VLOOKUP(Table2[[#This Row],[Job-no]],Table4[],11,FALSE),"Done")</f>
        <v/>
      </c>
      <c r="BI104" s="39">
        <f>IF(Table2[[#This Row],[Pattern]]="Pattern",VLOOKUP(Table2[[#This Row],[Product Code]],'Routing data'!$A$2:$W$470,13,FALSE),VLOOKUP(Table2[[#This Row],[Product Code]],'Routing data'!$A$2:$W$470,3,FALSE))</f>
        <v>2</v>
      </c>
      <c r="BJ104" s="39">
        <f>IF(Table2[[#This Row],[Pattern]]="Pattern",VLOOKUP(Table2[[#This Row],[Product Code]],'Routing data'!$A$2:$W$470,14,FALSE),VLOOKUP(Table2[[#This Row],[Product Code]],'Routing data'!$A$2:$W$470,4,FALSE))</f>
        <v>0</v>
      </c>
      <c r="BK104" s="39">
        <f>VLOOKUP(Table2[[#This Row],[Product Code]],'Routing data'!A$4:W$524,16,FALSE)</f>
        <v>0</v>
      </c>
      <c r="BL104" s="42">
        <f>IF(Table2[[#This Row],[Milling Required]]=0,"x",IF(AT104="Pattern",B104-10,B104-4))</f>
        <v>43468</v>
      </c>
      <c r="BM104" s="42" t="str">
        <f>IF(Table2[[#This Row],[Punching Required]]=0,"x",IF(AT104="Pattern",B104-8,B104-2))</f>
        <v>x</v>
      </c>
      <c r="BN104" s="42">
        <f t="shared" si="18"/>
        <v>43469</v>
      </c>
      <c r="BO104" s="39">
        <f>IF(Table2[[#This Row],[Milling]]="x","x",Table2[[#This Row],[Total Sections]]*2)</f>
        <v>96</v>
      </c>
      <c r="BP104" s="39" t="str">
        <f>IF(Table2[[#This Row],[Punching]]="x","x",Table2[Total Sections]*2)</f>
        <v>x</v>
      </c>
      <c r="BQ104" s="39">
        <f>IF(Table2[[#This Row],[Pattern]]="Pattern",Table2[Total Sections]*3,Table2[Total Sections]*1.5)</f>
        <v>72</v>
      </c>
      <c r="BR104" s="42"/>
      <c r="BS104" s="42"/>
      <c r="BT104" s="42">
        <f ca="1">TODAY()+2</f>
        <v>43469</v>
      </c>
      <c r="BU104" s="39"/>
      <c r="BV104" s="39" t="str">
        <f>_xlfn.IFNA(VLOOKUP(Table2[[#This Row],[Job-no]],Table4[],16,FALSE),"Ready")</f>
        <v>Ready</v>
      </c>
      <c r="BW104" s="39" t="str">
        <f>_xlfn.IFNA(VLOOKUP(Table2[[#This Row],[Job-no]],Table4[],21,FALSE),"Ready")</f>
        <v/>
      </c>
      <c r="BX104" s="39" t="b">
        <f>_xlfn.IFNA(VLOOKUP(Table2[[#This Row],[Job-no]],Table4[],10,FALSE),TRUE)</f>
        <v>1</v>
      </c>
      <c r="BY104" s="39" t="str">
        <f>_xlfn.IFNA(VLOOKUP(Table2[[#This Row],[Job-no]],Table4[],22,FALSE),"Ready")</f>
        <v/>
      </c>
      <c r="BZ104" s="120">
        <f t="shared" si="19"/>
        <v>43472</v>
      </c>
      <c r="CA104" s="120" t="str">
        <f ca="1">IF(OR(Table2[[#This Row],[Saw Date]]=TODAY(),Table2[[#This Row],[Saw Date]]=TODAY()+1), Table2[[#This Row],[Saw Date]],IF(Table2[[#This Row],[Extrusion cut double saw]],"Done",""))</f>
        <v>Done</v>
      </c>
      <c r="CB104" s="120">
        <f ca="1">IF(OR(Table2[[#This Row],[Lens Date]]=TODAY(),Table2[[#This Row],[Lens Date]]=TODAY()+1), Table2[[#This Row],[Lens Date]],IF(Table2[[#This Row],[MSLens]]="Done","Done",""))</f>
        <v>43468</v>
      </c>
      <c r="CC104" s="120" t="str">
        <f ca="1">IF(OR(Table2[[#This Row],[Milling Date]]=TODAY(),Table2[[#This Row],[Milling Date]]=TODAY()+1), Table2[[#This Row],[Milling Date]],IF(Table2[[#This Row],[CNC Holes]]="Ready","Done",""))</f>
        <v/>
      </c>
      <c r="CD104" s="120" t="str">
        <f ca="1">IF(OR(Table2[[#This Row],[Welding Date]]=TODAY(),Table2[[#This Row],[Welding Date]]=TODAY()+1), Table2[[#This Row],[Welding Date]],IF(Table2[[#This Row],[Welding Corners]]="Ready","Done",""))</f>
        <v/>
      </c>
      <c r="CE104" s="120" t="str">
        <f ca="1">IF(OR(Table2[[#This Row],[Puching Date]]=TODAY(),Table2[[#This Row],[Puching Date]]=TODAY()+1), Table2[[#This Row],[Puching Date]],IF(Table2[[#This Row],[Punch Holes]]="Ready","Done",""))</f>
        <v/>
      </c>
      <c r="CF104" s="120" t="str">
        <f ca="1">IF(OR(Table2[[#This Row],[Housing Date2]]=TODAY(),Table2[[#This Row],[Housing Date2]]=TODAY()+1),Table2[[#This Row],[Housing Date2]],IF(Table2[[#This Row],[Body Assembly]],"Done",""))</f>
        <v/>
      </c>
      <c r="CG104" s="120" t="str">
        <f>_xlfn.IFNA(VLOOKUP(Table2[[#This Row],[Job-no]],Table4[],7,FALSE),"Done")</f>
        <v>Machine Shop Started</v>
      </c>
    </row>
    <row r="105" spans="1:85" hidden="1" x14ac:dyDescent="0.25">
      <c r="A105" s="39" t="str">
        <f>_xlfn.CONCAT(Table2[[#This Row],[Order]],"-",Table2[[#This Row],[Line]])</f>
        <v>74732-3</v>
      </c>
      <c r="B105" s="1">
        <v>43472</v>
      </c>
      <c r="C105" s="10">
        <v>74732</v>
      </c>
      <c r="D105" s="7" t="s">
        <v>13</v>
      </c>
      <c r="E105" s="10">
        <v>3</v>
      </c>
      <c r="F105" s="10">
        <v>1</v>
      </c>
      <c r="G105" s="7" t="s">
        <v>165</v>
      </c>
      <c r="H105" s="10">
        <v>14</v>
      </c>
      <c r="I105" s="43" t="b">
        <v>1</v>
      </c>
      <c r="J105" s="43" t="b">
        <v>0</v>
      </c>
      <c r="K105" t="s">
        <v>114</v>
      </c>
      <c r="L105" s="43" t="b">
        <v>0</v>
      </c>
      <c r="M105" s="43" t="b">
        <v>1</v>
      </c>
      <c r="N105" s="43" t="b">
        <v>1</v>
      </c>
      <c r="O105" t="s">
        <v>114</v>
      </c>
      <c r="P105" t="s">
        <v>138</v>
      </c>
      <c r="Q105" t="s">
        <v>114</v>
      </c>
      <c r="R105" t="s">
        <v>114</v>
      </c>
      <c r="S105" t="s">
        <v>114</v>
      </c>
      <c r="T105" t="s">
        <v>114</v>
      </c>
      <c r="U105" t="s">
        <v>114</v>
      </c>
      <c r="V105" t="s">
        <v>114</v>
      </c>
      <c r="W105" s="5">
        <v>43467</v>
      </c>
      <c r="X105" s="7" t="s">
        <v>114</v>
      </c>
      <c r="Y105" s="7"/>
      <c r="Z105" s="7" t="s">
        <v>1087</v>
      </c>
      <c r="AA105" s="7" t="s">
        <v>114</v>
      </c>
      <c r="AB105" s="7" t="s">
        <v>74</v>
      </c>
      <c r="AC105" s="10">
        <v>4</v>
      </c>
      <c r="AD105" s="3" t="s">
        <v>1323</v>
      </c>
      <c r="AE105" s="7" t="s">
        <v>141</v>
      </c>
      <c r="AF105" s="7"/>
      <c r="AG105" s="7" t="s">
        <v>114</v>
      </c>
      <c r="AH105" s="10">
        <v>14</v>
      </c>
      <c r="AI105" s="3" t="s">
        <v>74</v>
      </c>
      <c r="AJ105" t="s">
        <v>114</v>
      </c>
      <c r="AK105" t="s">
        <v>114</v>
      </c>
      <c r="AL105" s="43" t="b">
        <v>0</v>
      </c>
      <c r="AM105" s="3"/>
      <c r="AN105" s="3"/>
      <c r="AO105" s="43" t="b">
        <v>0</v>
      </c>
      <c r="AP105" s="3" t="b">
        <v>0</v>
      </c>
      <c r="AQ105" s="3">
        <f>VLOOKUP(Table2[[#This Row],[Job-no]],Table3[],26,FALSE)</f>
        <v>10878</v>
      </c>
      <c r="AR105" t="str">
        <f t="shared" si="15"/>
        <v>ZESQD</v>
      </c>
      <c r="AS105" t="str">
        <f>VLOOKUP(AR105,Table1[],4,0)</f>
        <v>pendant</v>
      </c>
      <c r="AT105">
        <f>IF(BD105&gt;0,"Pattern",VLOOKUP(AR105,Table1[],5,0))</f>
        <v>0</v>
      </c>
      <c r="AU105" s="34">
        <f>IF(AT105="Pattern",WORKDAY(Table2[[#This Row],[Scheduled Ship Date]],-10),WORKDAY(Table2[[#This Row],[Scheduled Ship Date]],-4))</f>
        <v>43466</v>
      </c>
      <c r="AV105" s="39">
        <f>IF(Table2[[#This Row],[Extrusion cut double saw]]=TRUE,IF(O105="ToDo",IF(AT105="Pattern",Table2[[#This Row],[Total Sections]]*0.4,Table2[[#This Row],[Total Sections]]*0.12),0),IF(AT105="Pattern",Table2[[#This Row],[Total Sections]]*4,Table2[[#This Row],[Total Sections]]*1.2))</f>
        <v>0</v>
      </c>
      <c r="AW105" s="42"/>
      <c r="AX105" s="42">
        <f>IF(AT105="Pattern",Table2[[#This Row],[Scheduled Ship Date]]-2,Table2[[#This Row],[Scheduled Ship Date]]-3)</f>
        <v>43469</v>
      </c>
      <c r="AY105" s="39">
        <f>IF(Table2[[#This Row],[Pattern]]="Pattern",Table2[[#This Row],[Total Sections]]*4.82,Table2[[#This Row],[Total Sections]]*0.5)</f>
        <v>7</v>
      </c>
      <c r="AZ105" s="42">
        <f ca="1">TODAY()+1</f>
        <v>43468</v>
      </c>
      <c r="BA105" s="39">
        <f>((Table2[Total Sections]/Table2[Open Qty])-1)*Table2[Open Qty]*12.96</f>
        <v>0</v>
      </c>
      <c r="BB105" s="39"/>
      <c r="BC105" s="39" t="str">
        <f t="shared" si="16"/>
        <v>ZESQD-SL 0/100-1200-80-35-MSO-</v>
      </c>
      <c r="BD105" s="39">
        <f t="shared" si="17"/>
        <v>0</v>
      </c>
      <c r="BE105" s="39" t="b">
        <f>_xlfn.IFNA(VLOOKUP(Table2[[#This Row],[Job-no]],Table4[],9,FALSE),TRUE)</f>
        <v>1</v>
      </c>
      <c r="BF105" s="39"/>
      <c r="BG105" s="39" t="b">
        <f>_xlfn.IFNA(VLOOKUP(Table2[[#This Row],[Job-no]],Table4[],14,FALSE),TRUE)</f>
        <v>1</v>
      </c>
      <c r="BH105" s="39" t="str">
        <f>_xlfn.IFNA(VLOOKUP(Table2[[#This Row],[Job-no]],Table4[],11,FALSE),"Done")</f>
        <v/>
      </c>
      <c r="BI105" s="39">
        <f>IF(Table2[[#This Row],[Pattern]]="Pattern",VLOOKUP(Table2[[#This Row],[Product Code]],'Routing data'!$A$2:$W$470,13,FALSE),VLOOKUP(Table2[[#This Row],[Product Code]],'Routing data'!$A$2:$W$470,3,FALSE))</f>
        <v>2</v>
      </c>
      <c r="BJ105" s="39">
        <f>IF(Table2[[#This Row],[Pattern]]="Pattern",VLOOKUP(Table2[[#This Row],[Product Code]],'Routing data'!$A$2:$W$470,14,FALSE),VLOOKUP(Table2[[#This Row],[Product Code]],'Routing data'!$A$2:$W$470,4,FALSE))</f>
        <v>0</v>
      </c>
      <c r="BK105" s="39">
        <f>VLOOKUP(Table2[[#This Row],[Product Code]],'Routing data'!A$4:W$524,16,FALSE)</f>
        <v>0</v>
      </c>
      <c r="BL105" s="42">
        <f>IF(Table2[[#This Row],[Milling Required]]=0,"x",IF(AT105="Pattern",B105-10,B105-4))</f>
        <v>43468</v>
      </c>
      <c r="BM105" s="42" t="str">
        <f>IF(Table2[[#This Row],[Punching Required]]=0,"x",IF(AT105="Pattern",B105-8,B105-2))</f>
        <v>x</v>
      </c>
      <c r="BN105" s="42">
        <f t="shared" si="18"/>
        <v>43469</v>
      </c>
      <c r="BO105" s="39">
        <f>IF(Table2[[#This Row],[Milling]]="x","x",Table2[[#This Row],[Total Sections]]*2)</f>
        <v>28</v>
      </c>
      <c r="BP105" s="39" t="str">
        <f>IF(Table2[[#This Row],[Punching]]="x","x",Table2[Total Sections]*2)</f>
        <v>x</v>
      </c>
      <c r="BQ105" s="39">
        <f>IF(Table2[[#This Row],[Pattern]]="Pattern",Table2[Total Sections]*3,Table2[Total Sections]*1.5)</f>
        <v>21</v>
      </c>
      <c r="BR105" s="42"/>
      <c r="BS105" s="39"/>
      <c r="BT105" s="42">
        <f ca="1">TODAY()+2</f>
        <v>43469</v>
      </c>
      <c r="BU105" s="39"/>
      <c r="BV105" s="39" t="str">
        <f>_xlfn.IFNA(VLOOKUP(Table2[[#This Row],[Job-no]],Table4[],16,FALSE),"Ready")</f>
        <v>Ready</v>
      </c>
      <c r="BW105" s="39" t="str">
        <f>_xlfn.IFNA(VLOOKUP(Table2[[#This Row],[Job-no]],Table4[],21,FALSE),"Ready")</f>
        <v/>
      </c>
      <c r="BX105" s="39" t="b">
        <f>_xlfn.IFNA(VLOOKUP(Table2[[#This Row],[Job-no]],Table4[],10,FALSE),TRUE)</f>
        <v>1</v>
      </c>
      <c r="BY105" s="39" t="str">
        <f>_xlfn.IFNA(VLOOKUP(Table2[[#This Row],[Job-no]],Table4[],22,FALSE),"Ready")</f>
        <v/>
      </c>
      <c r="BZ105" s="120">
        <f t="shared" si="19"/>
        <v>43472</v>
      </c>
      <c r="CA105" s="120" t="str">
        <f ca="1">IF(OR(Table2[[#This Row],[Saw Date]]=TODAY(),Table2[[#This Row],[Saw Date]]=TODAY()+1), Table2[[#This Row],[Saw Date]],IF(Table2[[#This Row],[Extrusion cut double saw]],"Done",""))</f>
        <v>Done</v>
      </c>
      <c r="CB105" s="120">
        <f ca="1">IF(OR(Table2[[#This Row],[Lens Date]]=TODAY(),Table2[[#This Row],[Lens Date]]=TODAY()+1), Table2[[#This Row],[Lens Date]],IF(Table2[[#This Row],[MSLens]]="Done","Done",""))</f>
        <v>43468</v>
      </c>
      <c r="CC105" s="120" t="str">
        <f ca="1">IF(OR(Table2[[#This Row],[Milling Date]]=TODAY(),Table2[[#This Row],[Milling Date]]=TODAY()+1), Table2[[#This Row],[Milling Date]],IF(Table2[[#This Row],[CNC Holes]]="Ready","Done",""))</f>
        <v>Done</v>
      </c>
      <c r="CD105" s="120" t="str">
        <f ca="1">IF(OR(Table2[[#This Row],[Welding Date]]=TODAY(),Table2[[#This Row],[Welding Date]]=TODAY()+1), Table2[[#This Row],[Welding Date]],IF(Table2[[#This Row],[Welding Corners]]="Ready","Done",""))</f>
        <v/>
      </c>
      <c r="CE105" s="120" t="str">
        <f ca="1">IF(OR(Table2[[#This Row],[Puching Date]]=TODAY(),Table2[[#This Row],[Puching Date]]=TODAY()+1), Table2[[#This Row],[Puching Date]],IF(Table2[[#This Row],[Punch Holes]]="Ready","Done",""))</f>
        <v/>
      </c>
      <c r="CF105" s="120" t="str">
        <f ca="1">IF(OR(Table2[[#This Row],[Housing Date2]]=TODAY(),Table2[[#This Row],[Housing Date2]]=TODAY()+1),Table2[[#This Row],[Housing Date2]],IF(Table2[[#This Row],[Body Assembly]],"Done",""))</f>
        <v/>
      </c>
      <c r="CG105" s="120" t="str">
        <f>_xlfn.IFNA(VLOOKUP(Table2[[#This Row],[Job-no]],Table4[],7,FALSE),"Done")</f>
        <v>Machine Shop Started</v>
      </c>
    </row>
    <row r="106" spans="1:85" hidden="1" x14ac:dyDescent="0.25">
      <c r="A106" s="39" t="str">
        <f>_xlfn.CONCAT(Table2[[#This Row],[Order]],"-",Table2[[#This Row],[Line]])</f>
        <v>74732-4</v>
      </c>
      <c r="B106" s="1">
        <v>43472</v>
      </c>
      <c r="C106" s="10">
        <v>74732</v>
      </c>
      <c r="D106" s="7" t="s">
        <v>104</v>
      </c>
      <c r="E106" s="10">
        <v>4</v>
      </c>
      <c r="F106" s="10">
        <v>1</v>
      </c>
      <c r="G106" s="7" t="s">
        <v>165</v>
      </c>
      <c r="H106" s="10">
        <v>1</v>
      </c>
      <c r="I106" s="43" t="b">
        <v>1</v>
      </c>
      <c r="J106" s="43" t="b">
        <v>0</v>
      </c>
      <c r="K106" t="s">
        <v>114</v>
      </c>
      <c r="L106" s="43" t="b">
        <v>0</v>
      </c>
      <c r="M106" s="43" t="b">
        <v>1</v>
      </c>
      <c r="N106" s="43" t="b">
        <v>1</v>
      </c>
      <c r="O106" t="s">
        <v>114</v>
      </c>
      <c r="P106" t="s">
        <v>23</v>
      </c>
      <c r="Q106" t="s">
        <v>114</v>
      </c>
      <c r="R106" t="s">
        <v>114</v>
      </c>
      <c r="S106" t="s">
        <v>114</v>
      </c>
      <c r="T106" t="s">
        <v>114</v>
      </c>
      <c r="U106" t="s">
        <v>114</v>
      </c>
      <c r="V106" t="s">
        <v>114</v>
      </c>
      <c r="W106" s="5">
        <v>43467</v>
      </c>
      <c r="X106" s="7" t="s">
        <v>114</v>
      </c>
      <c r="Y106" s="7"/>
      <c r="Z106" s="7" t="s">
        <v>2925</v>
      </c>
      <c r="AA106" s="7" t="s">
        <v>114</v>
      </c>
      <c r="AB106" s="7" t="s">
        <v>74</v>
      </c>
      <c r="AC106" s="10">
        <v>4</v>
      </c>
      <c r="AD106" s="3" t="s">
        <v>1323</v>
      </c>
      <c r="AE106" s="7" t="s">
        <v>65</v>
      </c>
      <c r="AF106" s="7"/>
      <c r="AG106" s="7" t="s">
        <v>114</v>
      </c>
      <c r="AH106" s="10">
        <v>1</v>
      </c>
      <c r="AI106" s="3" t="s">
        <v>74</v>
      </c>
      <c r="AJ106" t="s">
        <v>114</v>
      </c>
      <c r="AK106" t="s">
        <v>114</v>
      </c>
      <c r="AL106" s="43" t="b">
        <v>0</v>
      </c>
      <c r="AM106" s="3"/>
      <c r="AN106" s="3"/>
      <c r="AO106" s="43" t="b">
        <v>0</v>
      </c>
      <c r="AP106" s="3" t="b">
        <v>0</v>
      </c>
      <c r="AQ106" s="3">
        <f>VLOOKUP(Table2[[#This Row],[Job-no]],Table3[],26,FALSE)</f>
        <v>1105</v>
      </c>
      <c r="AR106" t="str">
        <f t="shared" si="15"/>
        <v>ZESQD</v>
      </c>
      <c r="AS106" t="str">
        <f>VLOOKUP(AR106,Table1[],4,0)</f>
        <v>pendant</v>
      </c>
      <c r="AT106">
        <f>IF(BD106&gt;0,"Pattern",VLOOKUP(AR106,Table1[],5,0))</f>
        <v>0</v>
      </c>
      <c r="AU106" s="34">
        <f>IF(AT106="Pattern",WORKDAY(Table2[[#This Row],[Scheduled Ship Date]],-10),WORKDAY(Table2[[#This Row],[Scheduled Ship Date]],-4))</f>
        <v>43466</v>
      </c>
      <c r="AV106" s="39">
        <f>IF(Table2[[#This Row],[Extrusion cut double saw]]=TRUE,IF(O106="ToDo",IF(AT106="Pattern",Table2[[#This Row],[Total Sections]]*0.4,Table2[[#This Row],[Total Sections]]*0.12),0),IF(AT106="Pattern",Table2[[#This Row],[Total Sections]]*4,Table2[[#This Row],[Total Sections]]*1.2))</f>
        <v>0</v>
      </c>
      <c r="AW106" s="42"/>
      <c r="AX106" s="42">
        <f>IF(AT106="Pattern",Table2[[#This Row],[Scheduled Ship Date]]-2,Table2[[#This Row],[Scheduled Ship Date]]-3)</f>
        <v>43469</v>
      </c>
      <c r="AY106" s="39">
        <f>IF(Table2[[#This Row],[Pattern]]="Pattern",Table2[[#This Row],[Total Sections]]*4.82,Table2[[#This Row],[Total Sections]]*0.5)</f>
        <v>0.5</v>
      </c>
      <c r="AZ106" s="42">
        <f ca="1">TODAY()+1</f>
        <v>43468</v>
      </c>
      <c r="BA106" s="39">
        <f>((Table2[Total Sections]/Table2[Open Qty])-1)*Table2[Open Qty]*12.96</f>
        <v>0</v>
      </c>
      <c r="BB106" s="39"/>
      <c r="BC106" s="39" t="str">
        <f t="shared" si="16"/>
        <v>ZESQD-SL 0/100-1200-80-35-MSO-</v>
      </c>
      <c r="BD106" s="39">
        <f t="shared" si="17"/>
        <v>0</v>
      </c>
      <c r="BE106" s="39" t="b">
        <f>_xlfn.IFNA(VLOOKUP(Table2[[#This Row],[Job-no]],Table4[],9,FALSE),TRUE)</f>
        <v>1</v>
      </c>
      <c r="BF106" s="39"/>
      <c r="BG106" s="39" t="b">
        <f>_xlfn.IFNA(VLOOKUP(Table2[[#This Row],[Job-no]],Table4[],14,FALSE),TRUE)</f>
        <v>1</v>
      </c>
      <c r="BH106" s="39" t="str">
        <f>_xlfn.IFNA(VLOOKUP(Table2[[#This Row],[Job-no]],Table4[],11,FALSE),"Done")</f>
        <v/>
      </c>
      <c r="BI106" s="39">
        <f>IF(Table2[[#This Row],[Pattern]]="Pattern",VLOOKUP(Table2[[#This Row],[Product Code]],'Routing data'!$A$2:$W$470,13,FALSE),VLOOKUP(Table2[[#This Row],[Product Code]],'Routing data'!$A$2:$W$470,3,FALSE))</f>
        <v>2</v>
      </c>
      <c r="BJ106" s="39">
        <f>IF(Table2[[#This Row],[Pattern]]="Pattern",VLOOKUP(Table2[[#This Row],[Product Code]],'Routing data'!$A$2:$W$470,14,FALSE),VLOOKUP(Table2[[#This Row],[Product Code]],'Routing data'!$A$2:$W$470,4,FALSE))</f>
        <v>0</v>
      </c>
      <c r="BK106" s="39">
        <f>VLOOKUP(Table2[[#This Row],[Product Code]],'Routing data'!A$4:W$524,16,FALSE)</f>
        <v>0</v>
      </c>
      <c r="BL106" s="42">
        <f>IF(Table2[[#This Row],[Milling Required]]=0,"x",IF(AT106="Pattern",B106-10,B106-4))</f>
        <v>43468</v>
      </c>
      <c r="BM106" s="42" t="str">
        <f>IF(Table2[[#This Row],[Punching Required]]=0,"x",IF(AT106="Pattern",B106-8,B106-2))</f>
        <v>x</v>
      </c>
      <c r="BN106" s="42">
        <f t="shared" si="18"/>
        <v>43469</v>
      </c>
      <c r="BO106" s="39">
        <f>IF(Table2[[#This Row],[Milling]]="x","x",Table2[[#This Row],[Total Sections]]*2)</f>
        <v>2</v>
      </c>
      <c r="BP106" s="39" t="str">
        <f>IF(Table2[[#This Row],[Punching]]="x","x",Table2[Total Sections]*2)</f>
        <v>x</v>
      </c>
      <c r="BQ106" s="39">
        <f>IF(Table2[[#This Row],[Pattern]]="Pattern",Table2[Total Sections]*3,Table2[Total Sections]*1.5)</f>
        <v>1.5</v>
      </c>
      <c r="BR106" s="42"/>
      <c r="BS106" s="39"/>
      <c r="BT106" s="42">
        <f ca="1">TODAY()+2</f>
        <v>43469</v>
      </c>
      <c r="BU106" s="39"/>
      <c r="BV106" s="39" t="str">
        <f>_xlfn.IFNA(VLOOKUP(Table2[[#This Row],[Job-no]],Table4[],16,FALSE),"Ready")</f>
        <v>Ready</v>
      </c>
      <c r="BW106" s="39" t="str">
        <f>_xlfn.IFNA(VLOOKUP(Table2[[#This Row],[Job-no]],Table4[],21,FALSE),"Ready")</f>
        <v/>
      </c>
      <c r="BX106" s="39" t="b">
        <f>_xlfn.IFNA(VLOOKUP(Table2[[#This Row],[Job-no]],Table4[],10,FALSE),TRUE)</f>
        <v>1</v>
      </c>
      <c r="BY106" s="39" t="str">
        <f>_xlfn.IFNA(VLOOKUP(Table2[[#This Row],[Job-no]],Table4[],22,FALSE),"Ready")</f>
        <v/>
      </c>
      <c r="BZ106" s="120">
        <f t="shared" si="19"/>
        <v>43472</v>
      </c>
      <c r="CA106" s="120" t="str">
        <f ca="1">IF(OR(Table2[[#This Row],[Saw Date]]=TODAY(),Table2[[#This Row],[Saw Date]]=TODAY()+1), Table2[[#This Row],[Saw Date]],IF(Table2[[#This Row],[Extrusion cut double saw]],"Done",""))</f>
        <v>Done</v>
      </c>
      <c r="CB106" s="120">
        <f ca="1">IF(OR(Table2[[#This Row],[Lens Date]]=TODAY(),Table2[[#This Row],[Lens Date]]=TODAY()+1), Table2[[#This Row],[Lens Date]],IF(Table2[[#This Row],[MSLens]]="Done","Done",""))</f>
        <v>43468</v>
      </c>
      <c r="CC106" s="120" t="str">
        <f ca="1">IF(OR(Table2[[#This Row],[Milling Date]]=TODAY(),Table2[[#This Row],[Milling Date]]=TODAY()+1), Table2[[#This Row],[Milling Date]],IF(Table2[[#This Row],[CNC Holes]]="Ready","Done",""))</f>
        <v/>
      </c>
      <c r="CD106" s="120" t="str">
        <f ca="1">IF(OR(Table2[[#This Row],[Welding Date]]=TODAY(),Table2[[#This Row],[Welding Date]]=TODAY()+1), Table2[[#This Row],[Welding Date]],IF(Table2[[#This Row],[Welding Corners]]="Ready","Done",""))</f>
        <v/>
      </c>
      <c r="CE106" s="120" t="str">
        <f ca="1">IF(OR(Table2[[#This Row],[Puching Date]]=TODAY(),Table2[[#This Row],[Puching Date]]=TODAY()+1), Table2[[#This Row],[Puching Date]],IF(Table2[[#This Row],[Punch Holes]]="Ready","Done",""))</f>
        <v/>
      </c>
      <c r="CF106" s="120" t="str">
        <f ca="1">IF(OR(Table2[[#This Row],[Housing Date2]]=TODAY(),Table2[[#This Row],[Housing Date2]]=TODAY()+1),Table2[[#This Row],[Housing Date2]],IF(Table2[[#This Row],[Body Assembly]],"Done",""))</f>
        <v/>
      </c>
      <c r="CG106" s="120" t="str">
        <f>_xlfn.IFNA(VLOOKUP(Table2[[#This Row],[Job-no]],Table4[],7,FALSE),"Done")</f>
        <v>Machine Shop Started</v>
      </c>
    </row>
    <row r="107" spans="1:85" x14ac:dyDescent="0.25">
      <c r="A107" s="39" t="str">
        <f>_xlfn.CONCAT(Table2[[#This Row],[Order]],"-",Table2[[#This Row],[Line]])</f>
        <v>75595-5</v>
      </c>
      <c r="B107" s="1">
        <v>43472</v>
      </c>
      <c r="C107" s="10">
        <v>75595</v>
      </c>
      <c r="D107" s="7" t="s">
        <v>1878</v>
      </c>
      <c r="E107" s="10">
        <v>5</v>
      </c>
      <c r="F107" s="10">
        <v>1</v>
      </c>
      <c r="G107" s="7" t="s">
        <v>165</v>
      </c>
      <c r="H107" s="10">
        <v>1</v>
      </c>
      <c r="I107" s="43" t="b">
        <v>1</v>
      </c>
      <c r="J107" s="43" t="b">
        <v>0</v>
      </c>
      <c r="K107" t="s">
        <v>135</v>
      </c>
      <c r="L107" s="43" t="b">
        <v>0</v>
      </c>
      <c r="M107" s="43" t="b">
        <v>1</v>
      </c>
      <c r="N107" s="43" t="b">
        <v>0</v>
      </c>
      <c r="O107" t="s">
        <v>114</v>
      </c>
      <c r="P107" t="s">
        <v>23</v>
      </c>
      <c r="Q107" t="s">
        <v>114</v>
      </c>
      <c r="R107" t="s">
        <v>114</v>
      </c>
      <c r="S107" t="s">
        <v>114</v>
      </c>
      <c r="T107" t="s">
        <v>114</v>
      </c>
      <c r="U107" t="s">
        <v>114</v>
      </c>
      <c r="V107" t="s">
        <v>114</v>
      </c>
      <c r="W107" s="5">
        <v>43467</v>
      </c>
      <c r="X107" s="7" t="s">
        <v>114</v>
      </c>
      <c r="Y107" s="7"/>
      <c r="Z107" s="7" t="s">
        <v>19</v>
      </c>
      <c r="AA107" s="7" t="s">
        <v>125</v>
      </c>
      <c r="AB107" s="7" t="s">
        <v>74</v>
      </c>
      <c r="AC107" s="10">
        <v>7</v>
      </c>
      <c r="AD107" s="3" t="s">
        <v>5967</v>
      </c>
      <c r="AE107" s="4" t="s">
        <v>5968</v>
      </c>
      <c r="AF107" s="7"/>
      <c r="AG107" s="7" t="s">
        <v>114</v>
      </c>
      <c r="AH107" s="10">
        <v>1</v>
      </c>
      <c r="AI107" s="3" t="s">
        <v>74</v>
      </c>
      <c r="AJ107" t="s">
        <v>23</v>
      </c>
      <c r="AK107" t="s">
        <v>114</v>
      </c>
      <c r="AL107" s="43" t="b">
        <v>0</v>
      </c>
      <c r="AM107" s="3"/>
      <c r="AN107" s="3"/>
      <c r="AO107" s="43" t="b">
        <v>0</v>
      </c>
      <c r="AP107" s="3" t="b">
        <v>1</v>
      </c>
      <c r="AQ107" s="3">
        <f>VLOOKUP(Table2[[#This Row],[Job-no]],Table3[],26,FALSE)</f>
        <v>411</v>
      </c>
      <c r="AR107" t="str">
        <f t="shared" si="15"/>
        <v>SCRV</v>
      </c>
      <c r="AS107" t="str">
        <f>VLOOKUP(AR107,Table1[],4,0)</f>
        <v>recessed</v>
      </c>
      <c r="AT107" t="str">
        <f>IF(BD107&gt;0,"Pattern",VLOOKUP(AR107,Table1[],5,0))</f>
        <v>Check for Kit</v>
      </c>
      <c r="AU107" s="34">
        <f>IF(AT107="Pattern",WORKDAY(Table2[[#This Row],[Scheduled Ship Date]],-10),WORKDAY(Table2[[#This Row],[Scheduled Ship Date]],-4))</f>
        <v>43466</v>
      </c>
      <c r="AV107" s="39">
        <f>IF(Table2[[#This Row],[Extrusion cut double saw]]=TRUE,IF(O107="ToDo",IF(AT107="Pattern",Table2[[#This Row],[Total Sections]]*0.4,Table2[[#This Row],[Total Sections]]*0.12),0),IF(AT107="Pattern",Table2[[#This Row],[Total Sections]]*4,Table2[[#This Row],[Total Sections]]*1.2))</f>
        <v>1.2</v>
      </c>
      <c r="AW107" s="42">
        <f ca="1">TODAY()+2</f>
        <v>43469</v>
      </c>
      <c r="AX107" s="42">
        <f>IF(AT107="Pattern",Table2[[#This Row],[Scheduled Ship Date]]-2,Table2[[#This Row],[Scheduled Ship Date]]-3)</f>
        <v>43469</v>
      </c>
      <c r="AY107" s="39">
        <f>IF(Table2[[#This Row],[Pattern]]="Pattern",Table2[[#This Row],[Total Sections]]*4.82,Table2[[#This Row],[Total Sections]]*0.5)</f>
        <v>0.5</v>
      </c>
      <c r="AZ107" s="42"/>
      <c r="BA107" s="39">
        <f>((Table2[Total Sections]/Table2[Open Qty])-1)*Table2[Open Qty]*12.96</f>
        <v>0</v>
      </c>
      <c r="BB107" s="39"/>
      <c r="BC107" s="39" t="str">
        <f t="shared" si="16"/>
        <v>SCRV-500-80-27-FL-6-W-UNV-DP-1-D</v>
      </c>
      <c r="BD107" s="39">
        <f t="shared" si="17"/>
        <v>0</v>
      </c>
      <c r="BE107" s="39" t="b">
        <f>_xlfn.IFNA(VLOOKUP(Table2[[#This Row],[Job-no]],Table4[],9,FALSE),TRUE)</f>
        <v>1</v>
      </c>
      <c r="BF107" s="39"/>
      <c r="BG107" s="39" t="b">
        <f>_xlfn.IFNA(VLOOKUP(Table2[[#This Row],[Job-no]],Table4[],14,FALSE),TRUE)</f>
        <v>0</v>
      </c>
      <c r="BH107" s="39" t="str">
        <f>_xlfn.IFNA(VLOOKUP(Table2[[#This Row],[Job-no]],Table4[],11,FALSE),"Done")</f>
        <v>Done</v>
      </c>
      <c r="BI107" s="39">
        <f>IF(Table2[[#This Row],[Pattern]]="Pattern",VLOOKUP(Table2[[#This Row],[Product Code]],'Routing data'!$A$2:$W$470,13,FALSE),VLOOKUP(Table2[[#This Row],[Product Code]],'Routing data'!$A$2:$W$470,3,FALSE))</f>
        <v>2</v>
      </c>
      <c r="BJ107" s="39">
        <f>IF(Table2[[#This Row],[Pattern]]="Pattern",VLOOKUP(Table2[[#This Row],[Product Code]],'Routing data'!$A$2:$W$470,14,FALSE),VLOOKUP(Table2[[#This Row],[Product Code]],'Routing data'!$A$2:$W$470,4,FALSE))</f>
        <v>0</v>
      </c>
      <c r="BK107" s="39">
        <f>VLOOKUP(Table2[[#This Row],[Product Code]],'Routing data'!A$4:W$524,16,FALSE)</f>
        <v>5</v>
      </c>
      <c r="BL107" s="42">
        <f>IF(Table2[[#This Row],[Milling Required]]=0,"x",IF(AT107="Pattern",B107-10,B107-4))</f>
        <v>43468</v>
      </c>
      <c r="BM107" s="39"/>
      <c r="BN107" s="42">
        <f t="shared" si="18"/>
        <v>43469</v>
      </c>
      <c r="BO107" s="39">
        <f>IF(Table2[[#This Row],[Milling]]="x","x",Table2[[#This Row],[Total Sections]]*2)</f>
        <v>2</v>
      </c>
      <c r="BP107" s="39">
        <f>IF(Table2[[#This Row],[Punching]]="x","x",Table2[Total Sections]*2)</f>
        <v>2</v>
      </c>
      <c r="BQ107" s="39">
        <f>IF(Table2[[#This Row],[Pattern]]="Pattern",Table2[Total Sections]*3,Table2[Total Sections]*1.5)</f>
        <v>1.5</v>
      </c>
      <c r="BR107" s="42">
        <f t="shared" ref="BR107:BR108" ca="1" si="27">TODAY()+2</f>
        <v>43469</v>
      </c>
      <c r="BS107" s="39"/>
      <c r="BT107" s="42">
        <f ca="1">TODAY()+2</f>
        <v>43469</v>
      </c>
      <c r="BU107" s="39"/>
      <c r="BV107" s="39" t="str">
        <f>_xlfn.IFNA(VLOOKUP(Table2[[#This Row],[Job-no]],Table4[],16,FALSE),"Ready")</f>
        <v>ToDo</v>
      </c>
      <c r="BW107" s="39" t="str">
        <f>_xlfn.IFNA(VLOOKUP(Table2[[#This Row],[Job-no]],Table4[],21,FALSE),"Ready")</f>
        <v/>
      </c>
      <c r="BX107" s="39" t="b">
        <f>_xlfn.IFNA(VLOOKUP(Table2[[#This Row],[Job-no]],Table4[],10,FALSE),TRUE)</f>
        <v>0</v>
      </c>
      <c r="BY107" s="39" t="str">
        <f>_xlfn.IFNA(VLOOKUP(Table2[[#This Row],[Job-no]],Table4[],22,FALSE),"Ready")</f>
        <v/>
      </c>
      <c r="BZ107" s="120">
        <f t="shared" si="19"/>
        <v>43472</v>
      </c>
      <c r="CA107" s="120" t="str">
        <f ca="1">IF(OR(Table2[[#This Row],[Saw Date]]=TODAY(),Table2[[#This Row],[Saw Date]]=TODAY()+1), Table2[[#This Row],[Saw Date]],IF(Table2[[#This Row],[Extrusion cut double saw]],"Done",""))</f>
        <v/>
      </c>
      <c r="CB107" s="120" t="str">
        <f ca="1">IF(OR(Table2[[#This Row],[Lens Date]]=TODAY(),Table2[[#This Row],[Lens Date]]=TODAY()+1), Table2[[#This Row],[Lens Date]],IF(Table2[[#This Row],[MSLens]]="Done","Done",""))</f>
        <v>Done</v>
      </c>
      <c r="CC107" s="120" t="str">
        <f ca="1">IF(OR(Table2[[#This Row],[Milling Date]]=TODAY(),Table2[[#This Row],[Milling Date]]=TODAY()+1), Table2[[#This Row],[Milling Date]],IF(Table2[[#This Row],[CNC Holes]]="Ready","Done",""))</f>
        <v/>
      </c>
      <c r="CD107" s="120" t="str">
        <f ca="1">IF(OR(Table2[[#This Row],[Welding Date]]=TODAY(),Table2[[#This Row],[Welding Date]]=TODAY()+1), Table2[[#This Row],[Welding Date]],IF(Table2[[#This Row],[Welding Corners]]="Ready","Done",""))</f>
        <v/>
      </c>
      <c r="CE107" s="120" t="str">
        <f ca="1">IF(OR(Table2[[#This Row],[Puching Date]]=TODAY(),Table2[[#This Row],[Puching Date]]=TODAY()+1), Table2[[#This Row],[Puching Date]],IF(Table2[[#This Row],[Punch Holes]]="Ready","Done",""))</f>
        <v/>
      </c>
      <c r="CF107" s="120" t="str">
        <f ca="1">IF(OR(Table2[[#This Row],[Housing Date2]]=TODAY(),Table2[[#This Row],[Housing Date2]]=TODAY()+1),Table2[[#This Row],[Housing Date2]],IF(Table2[[#This Row],[Body Assembly]],"Done",""))</f>
        <v/>
      </c>
      <c r="CG107" s="120" t="str">
        <f>_xlfn.IFNA(VLOOKUP(Table2[[#This Row],[Job-no]],Table4[],7,FALSE),"Done")</f>
        <v>Machine Shop Started</v>
      </c>
    </row>
    <row r="108" spans="1:85" x14ac:dyDescent="0.25">
      <c r="A108" s="39" t="str">
        <f>_xlfn.CONCAT(Table2[[#This Row],[Order]],"-",Table2[[#This Row],[Line]])</f>
        <v>75595-6</v>
      </c>
      <c r="B108" s="6">
        <v>43472</v>
      </c>
      <c r="C108" s="9">
        <v>75595</v>
      </c>
      <c r="D108" s="4" t="s">
        <v>1879</v>
      </c>
      <c r="E108" s="9">
        <v>6</v>
      </c>
      <c r="F108" s="9">
        <v>1</v>
      </c>
      <c r="G108" s="4" t="s">
        <v>165</v>
      </c>
      <c r="H108" s="9">
        <v>1</v>
      </c>
      <c r="I108" s="43" t="b">
        <v>1</v>
      </c>
      <c r="J108" s="43" t="b">
        <v>0</v>
      </c>
      <c r="K108" t="s">
        <v>114</v>
      </c>
      <c r="L108" s="43" t="b">
        <v>0</v>
      </c>
      <c r="M108" s="43" t="b">
        <v>1</v>
      </c>
      <c r="N108" s="43" t="b">
        <v>0</v>
      </c>
      <c r="O108" t="s">
        <v>114</v>
      </c>
      <c r="P108" t="s">
        <v>23</v>
      </c>
      <c r="Q108" t="s">
        <v>114</v>
      </c>
      <c r="R108" t="s">
        <v>23</v>
      </c>
      <c r="S108" t="s">
        <v>114</v>
      </c>
      <c r="T108" t="s">
        <v>114</v>
      </c>
      <c r="U108" t="s">
        <v>114</v>
      </c>
      <c r="V108" t="s">
        <v>114</v>
      </c>
      <c r="W108" s="5">
        <v>43467</v>
      </c>
      <c r="X108" s="4" t="s">
        <v>114</v>
      </c>
      <c r="Y108" s="4"/>
      <c r="Z108" s="4" t="s">
        <v>2309</v>
      </c>
      <c r="AA108" s="4" t="s">
        <v>125</v>
      </c>
      <c r="AB108" s="4" t="s">
        <v>74</v>
      </c>
      <c r="AC108" s="9">
        <v>7</v>
      </c>
      <c r="AD108" s="3" t="s">
        <v>5967</v>
      </c>
      <c r="AE108" s="4" t="s">
        <v>5968</v>
      </c>
      <c r="AF108" s="4"/>
      <c r="AG108" s="4" t="s">
        <v>114</v>
      </c>
      <c r="AH108" s="9">
        <v>1</v>
      </c>
      <c r="AI108" s="3" t="s">
        <v>74</v>
      </c>
      <c r="AJ108" t="s">
        <v>23</v>
      </c>
      <c r="AK108" t="s">
        <v>114</v>
      </c>
      <c r="AL108" s="43" t="b">
        <v>0</v>
      </c>
      <c r="AM108" s="3"/>
      <c r="AN108" s="3"/>
      <c r="AO108" s="43" t="b">
        <v>0</v>
      </c>
      <c r="AP108" s="3" t="b">
        <v>0</v>
      </c>
      <c r="AQ108" s="3">
        <f>VLOOKUP(Table2[[#This Row],[Job-no]],Table3[],26,FALSE)</f>
        <v>1266</v>
      </c>
      <c r="AR108" t="str">
        <f t="shared" si="15"/>
        <v>SCRAC</v>
      </c>
      <c r="AS108" t="str">
        <f>VLOOKUP(AR108,Table1[],4,0)</f>
        <v>recessed</v>
      </c>
      <c r="AT108" t="str">
        <f>IF(BD108&gt;0,"Pattern",VLOOKUP(AR108,Table1[],5,0))</f>
        <v>Check for Kit</v>
      </c>
      <c r="AU108" s="34">
        <f>IF(AT108="Pattern",WORKDAY(Table2[[#This Row],[Scheduled Ship Date]],-10),WORKDAY(Table2[[#This Row],[Scheduled Ship Date]],-4))</f>
        <v>43466</v>
      </c>
      <c r="AV108" s="39">
        <f>IF(Table2[[#This Row],[Extrusion cut double saw]]=TRUE,IF(O108="ToDo",IF(AT108="Pattern",Table2[[#This Row],[Total Sections]]*0.4,Table2[[#This Row],[Total Sections]]*0.12),0),IF(AT108="Pattern",Table2[[#This Row],[Total Sections]]*4,Table2[[#This Row],[Total Sections]]*1.2))</f>
        <v>1.2</v>
      </c>
      <c r="AW108" s="42">
        <f ca="1">TODAY()+2</f>
        <v>43469</v>
      </c>
      <c r="AX108" s="42">
        <f>IF(AT108="Pattern",Table2[[#This Row],[Scheduled Ship Date]]-2,Table2[[#This Row],[Scheduled Ship Date]]-3)</f>
        <v>43469</v>
      </c>
      <c r="AY108" s="39">
        <f>IF(Table2[[#This Row],[Pattern]]="Pattern",Table2[[#This Row],[Total Sections]]*4.82,Table2[[#This Row],[Total Sections]]*0.5)</f>
        <v>0.5</v>
      </c>
      <c r="AZ108" s="42">
        <f ca="1">TODAY()+1</f>
        <v>43468</v>
      </c>
      <c r="BA108" s="39">
        <f>((Table2[Total Sections]/Table2[Open Qty])-1)*Table2[Open Qty]*12.96</f>
        <v>0</v>
      </c>
      <c r="BB108" s="39"/>
      <c r="BC108" s="39" t="str">
        <f t="shared" si="16"/>
        <v>SCRAC-AC(6)-D36-HX-D-CC-80-30-12-BLK-UNV-1-D</v>
      </c>
      <c r="BD108" s="39">
        <f t="shared" si="17"/>
        <v>0</v>
      </c>
      <c r="BE108" s="39" t="b">
        <f>_xlfn.IFNA(VLOOKUP(Table2[[#This Row],[Job-no]],Table4[],9,FALSE),TRUE)</f>
        <v>1</v>
      </c>
      <c r="BF108" s="39"/>
      <c r="BG108" s="39" t="b">
        <f>_xlfn.IFNA(VLOOKUP(Table2[[#This Row],[Job-no]],Table4[],14,FALSE),TRUE)</f>
        <v>0</v>
      </c>
      <c r="BH108" s="39" t="str">
        <f>_xlfn.IFNA(VLOOKUP(Table2[[#This Row],[Job-no]],Table4[],11,FALSE),"Done")</f>
        <v/>
      </c>
      <c r="BI108" s="39">
        <f>IF(Table2[[#This Row],[Pattern]]="Pattern",VLOOKUP(Table2[[#This Row],[Product Code]],'Routing data'!$A$2:$W$470,13,FALSE),VLOOKUP(Table2[[#This Row],[Product Code]],'Routing data'!$A$2:$W$470,3,FALSE))</f>
        <v>2</v>
      </c>
      <c r="BJ108" s="39">
        <f>IF(Table2[[#This Row],[Pattern]]="Pattern",VLOOKUP(Table2[[#This Row],[Product Code]],'Routing data'!$A$2:$W$470,14,FALSE),VLOOKUP(Table2[[#This Row],[Product Code]],'Routing data'!$A$2:$W$470,4,FALSE))</f>
        <v>0</v>
      </c>
      <c r="BK108" s="39">
        <f>VLOOKUP(Table2[[#This Row],[Product Code]],'Routing data'!A$4:W$524,16,FALSE)</f>
        <v>0</v>
      </c>
      <c r="BL108" s="42">
        <f>IF(Table2[[#This Row],[Milling Required]]=0,"x",IF(AT108="Pattern",B108-10,B108-4))</f>
        <v>43468</v>
      </c>
      <c r="BM108" s="39"/>
      <c r="BN108" s="42">
        <f t="shared" si="18"/>
        <v>43469</v>
      </c>
      <c r="BO108" s="39">
        <f>IF(Table2[[#This Row],[Milling]]="x","x",Table2[[#This Row],[Total Sections]]*2)</f>
        <v>2</v>
      </c>
      <c r="BP108" s="39">
        <f>IF(Table2[[#This Row],[Punching]]="x","x",Table2[Total Sections]*2)</f>
        <v>2</v>
      </c>
      <c r="BQ108" s="39">
        <f>IF(Table2[[#This Row],[Pattern]]="Pattern",Table2[Total Sections]*3,Table2[Total Sections]*1.5)</f>
        <v>1.5</v>
      </c>
      <c r="BR108" s="42">
        <f t="shared" ca="1" si="27"/>
        <v>43469</v>
      </c>
      <c r="BS108" s="39"/>
      <c r="BT108" s="42">
        <f ca="1">TODAY()+2</f>
        <v>43469</v>
      </c>
      <c r="BU108" s="39"/>
      <c r="BV108" s="39" t="str">
        <f>_xlfn.IFNA(VLOOKUP(Table2[[#This Row],[Job-no]],Table4[],16,FALSE),"Ready")</f>
        <v>ToDo</v>
      </c>
      <c r="BW108" s="39" t="str">
        <f>_xlfn.IFNA(VLOOKUP(Table2[[#This Row],[Job-no]],Table4[],21,FALSE),"Ready")</f>
        <v/>
      </c>
      <c r="BX108" s="39" t="b">
        <f>_xlfn.IFNA(VLOOKUP(Table2[[#This Row],[Job-no]],Table4[],10,FALSE),TRUE)</f>
        <v>0</v>
      </c>
      <c r="BY108" s="39" t="str">
        <f>_xlfn.IFNA(VLOOKUP(Table2[[#This Row],[Job-no]],Table4[],22,FALSE),"Ready")</f>
        <v/>
      </c>
      <c r="BZ108" s="120">
        <f t="shared" si="19"/>
        <v>43472</v>
      </c>
      <c r="CA108" s="120" t="str">
        <f ca="1">IF(OR(Table2[[#This Row],[Saw Date]]=TODAY(),Table2[[#This Row],[Saw Date]]=TODAY()+1), Table2[[#This Row],[Saw Date]],IF(Table2[[#This Row],[Extrusion cut double saw]],"Done",""))</f>
        <v/>
      </c>
      <c r="CB108" s="120">
        <f ca="1">IF(OR(Table2[[#This Row],[Lens Date]]=TODAY(),Table2[[#This Row],[Lens Date]]=TODAY()+1), Table2[[#This Row],[Lens Date]],IF(Table2[[#This Row],[MSLens]]="Done","Done",""))</f>
        <v>43468</v>
      </c>
      <c r="CC108" s="120" t="str">
        <f ca="1">IF(OR(Table2[[#This Row],[Milling Date]]=TODAY(),Table2[[#This Row],[Milling Date]]=TODAY()+1), Table2[[#This Row],[Milling Date]],IF(Table2[[#This Row],[CNC Holes]]="Ready","Done",""))</f>
        <v/>
      </c>
      <c r="CD108" s="120" t="str">
        <f ca="1">IF(OR(Table2[[#This Row],[Welding Date]]=TODAY(),Table2[[#This Row],[Welding Date]]=TODAY()+1), Table2[[#This Row],[Welding Date]],IF(Table2[[#This Row],[Welding Corners]]="Ready","Done",""))</f>
        <v/>
      </c>
      <c r="CE108" s="120" t="str">
        <f ca="1">IF(OR(Table2[[#This Row],[Puching Date]]=TODAY(),Table2[[#This Row],[Puching Date]]=TODAY()+1), Table2[[#This Row],[Puching Date]],IF(Table2[[#This Row],[Punch Holes]]="Ready","Done",""))</f>
        <v/>
      </c>
      <c r="CF108" s="120" t="str">
        <f ca="1">IF(OR(Table2[[#This Row],[Housing Date2]]=TODAY(),Table2[[#This Row],[Housing Date2]]=TODAY()+1),Table2[[#This Row],[Housing Date2]],IF(Table2[[#This Row],[Body Assembly]],"Done",""))</f>
        <v/>
      </c>
      <c r="CG108" s="120" t="str">
        <f>_xlfn.IFNA(VLOOKUP(Table2[[#This Row],[Job-no]],Table4[],7,FALSE),"Done")</f>
        <v>Machine Shop Started</v>
      </c>
    </row>
    <row r="109" spans="1:85" hidden="1" x14ac:dyDescent="0.25">
      <c r="A109" s="39" t="str">
        <f>_xlfn.CONCAT(Table2[[#This Row],[Order]],"-",Table2[[#This Row],[Line]])</f>
        <v>77242-1</v>
      </c>
      <c r="B109" s="1">
        <v>43472</v>
      </c>
      <c r="C109" s="10">
        <v>77242</v>
      </c>
      <c r="D109" s="7" t="s">
        <v>2951</v>
      </c>
      <c r="E109" s="10">
        <v>1</v>
      </c>
      <c r="F109" s="10">
        <v>1</v>
      </c>
      <c r="G109" s="7" t="s">
        <v>165</v>
      </c>
      <c r="H109" s="10">
        <v>2</v>
      </c>
      <c r="I109" s="43" t="b">
        <v>1</v>
      </c>
      <c r="J109" s="43" t="b">
        <v>1</v>
      </c>
      <c r="K109" t="s">
        <v>114</v>
      </c>
      <c r="L109" s="43" t="b">
        <v>0</v>
      </c>
      <c r="M109" s="43" t="b">
        <v>1</v>
      </c>
      <c r="N109" s="43" t="b">
        <v>1</v>
      </c>
      <c r="O109" t="s">
        <v>114</v>
      </c>
      <c r="P109" t="s">
        <v>138</v>
      </c>
      <c r="Q109" t="s">
        <v>114</v>
      </c>
      <c r="R109" t="s">
        <v>114</v>
      </c>
      <c r="S109" t="s">
        <v>114</v>
      </c>
      <c r="T109" t="s">
        <v>114</v>
      </c>
      <c r="U109" t="s">
        <v>114</v>
      </c>
      <c r="V109" t="s">
        <v>114</v>
      </c>
      <c r="W109" s="5">
        <v>43467</v>
      </c>
      <c r="X109" s="7" t="s">
        <v>114</v>
      </c>
      <c r="Y109" s="7"/>
      <c r="Z109" s="7" t="s">
        <v>4027</v>
      </c>
      <c r="AA109" s="7" t="s">
        <v>114</v>
      </c>
      <c r="AB109" s="7" t="s">
        <v>112</v>
      </c>
      <c r="AC109" s="10">
        <v>1</v>
      </c>
      <c r="AD109" s="3" t="s">
        <v>1325</v>
      </c>
      <c r="AE109" s="7" t="s">
        <v>1723</v>
      </c>
      <c r="AF109" s="7"/>
      <c r="AG109" s="7" t="s">
        <v>114</v>
      </c>
      <c r="AH109" s="10">
        <v>4</v>
      </c>
      <c r="AI109" s="3" t="s">
        <v>74</v>
      </c>
      <c r="AJ109" t="s">
        <v>114</v>
      </c>
      <c r="AK109" t="s">
        <v>114</v>
      </c>
      <c r="AL109" s="43" t="b">
        <v>0</v>
      </c>
      <c r="AM109" s="3"/>
      <c r="AN109" s="3"/>
      <c r="AO109" s="43" t="b">
        <v>0</v>
      </c>
      <c r="AP109" s="3" t="b">
        <v>0</v>
      </c>
      <c r="AQ109" s="3">
        <f>VLOOKUP(Table2[[#This Row],[Job-no]],Table3[],26,FALSE)</f>
        <v>1200</v>
      </c>
      <c r="AR109" t="str">
        <f t="shared" si="15"/>
        <v>SCS</v>
      </c>
      <c r="AS109" t="str">
        <f>VLOOKUP(AR109,Table1[],4,0)</f>
        <v>surface</v>
      </c>
      <c r="AT109" t="str">
        <f>IF(BD109&gt;0,"Pattern",VLOOKUP(AR109,Table1[],5,0))</f>
        <v>Check for Kit</v>
      </c>
      <c r="AU109" s="34">
        <f>IF(AT109="Pattern",WORKDAY(Table2[[#This Row],[Scheduled Ship Date]],-10),WORKDAY(Table2[[#This Row],[Scheduled Ship Date]],-4))</f>
        <v>43466</v>
      </c>
      <c r="AV109" s="39">
        <f>IF(Table2[[#This Row],[Extrusion cut double saw]]=TRUE,IF(O109="ToDo",IF(AT109="Pattern",Table2[[#This Row],[Total Sections]]*0.4,Table2[[#This Row],[Total Sections]]*0.12),0),IF(AT109="Pattern",Table2[[#This Row],[Total Sections]]*4,Table2[[#This Row],[Total Sections]]*1.2))</f>
        <v>0</v>
      </c>
      <c r="AW109" s="42"/>
      <c r="AX109" s="42">
        <f>IF(AT109="Pattern",Table2[[#This Row],[Scheduled Ship Date]]-2,Table2[[#This Row],[Scheduled Ship Date]]-3)</f>
        <v>43469</v>
      </c>
      <c r="AY109" s="39">
        <f>IF(Table2[[#This Row],[Pattern]]="Pattern",Table2[[#This Row],[Total Sections]]*4.82,Table2[[#This Row],[Total Sections]]*0.5)</f>
        <v>2</v>
      </c>
      <c r="AZ109" s="42">
        <f ca="1">TODAY()+1</f>
        <v>43468</v>
      </c>
      <c r="BA109" s="39">
        <f>((Table2[Total Sections]/Table2[Open Qty])-1)*Table2[Open Qty]*12.96</f>
        <v>25.92</v>
      </c>
      <c r="BB109" s="39"/>
      <c r="BC109" s="39" t="str">
        <f t="shared" si="16"/>
        <v>SCS-500-80-35-FL-99 19/32"-W-120-DP-1-S-C(JOINERS EACH SIDE, REPLACEMENT TO TYPE 117#3,10)</v>
      </c>
      <c r="BD109" s="39">
        <f t="shared" si="17"/>
        <v>0</v>
      </c>
      <c r="BE109" s="39" t="b">
        <f>_xlfn.IFNA(VLOOKUP(Table2[[#This Row],[Job-no]],Table4[],9,FALSE),TRUE)</f>
        <v>1</v>
      </c>
      <c r="BF109" s="39"/>
      <c r="BG109" s="39" t="b">
        <f>_xlfn.IFNA(VLOOKUP(Table2[[#This Row],[Job-no]],Table4[],14,FALSE),TRUE)</f>
        <v>1</v>
      </c>
      <c r="BH109" s="39" t="str">
        <f>_xlfn.IFNA(VLOOKUP(Table2[[#This Row],[Job-no]],Table4[],11,FALSE),"Done")</f>
        <v/>
      </c>
      <c r="BI109" s="39">
        <f>IF(Table2[[#This Row],[Pattern]]="Pattern",VLOOKUP(Table2[[#This Row],[Product Code]],'Routing data'!$A$2:$W$470,13,FALSE),VLOOKUP(Table2[[#This Row],[Product Code]],'Routing data'!$A$2:$W$470,3,FALSE))</f>
        <v>2</v>
      </c>
      <c r="BJ109" s="39">
        <f>IF(Table2[[#This Row],[Pattern]]="Pattern",VLOOKUP(Table2[[#This Row],[Product Code]],'Routing data'!$A$2:$W$470,14,FALSE),VLOOKUP(Table2[[#This Row],[Product Code]],'Routing data'!$A$2:$W$470,4,FALSE))</f>
        <v>0</v>
      </c>
      <c r="BK109" s="39">
        <f>VLOOKUP(Table2[[#This Row],[Product Code]],'Routing data'!A$4:W$524,16,FALSE)</f>
        <v>5</v>
      </c>
      <c r="BL109" s="42">
        <f>IF(Table2[[#This Row],[Milling Required]]=0,"x",IF(AT109="Pattern",B109-10,B109-4))</f>
        <v>43468</v>
      </c>
      <c r="BM109" s="39"/>
      <c r="BN109" s="42">
        <f t="shared" si="18"/>
        <v>43469</v>
      </c>
      <c r="BO109" s="39">
        <f>IF(Table2[[#This Row],[Milling]]="x","x",Table2[[#This Row],[Total Sections]]*2)</f>
        <v>8</v>
      </c>
      <c r="BP109" s="39">
        <f>IF(Table2[[#This Row],[Punching]]="x","x",Table2[Total Sections]*2)</f>
        <v>8</v>
      </c>
      <c r="BQ109" s="39">
        <f>IF(Table2[[#This Row],[Pattern]]="Pattern",Table2[Total Sections]*3,Table2[Total Sections]*1.5)</f>
        <v>6</v>
      </c>
      <c r="BR109" s="39"/>
      <c r="BS109" s="39"/>
      <c r="BT109" s="39"/>
      <c r="BU109" s="39"/>
      <c r="BV109" s="39" t="str">
        <f>_xlfn.IFNA(VLOOKUP(Table2[[#This Row],[Job-no]],Table4[],16,FALSE),"Ready")</f>
        <v>Ready</v>
      </c>
      <c r="BW109" s="39" t="str">
        <f>_xlfn.IFNA(VLOOKUP(Table2[[#This Row],[Job-no]],Table4[],21,FALSE),"Ready")</f>
        <v/>
      </c>
      <c r="BX109" s="39" t="b">
        <f>_xlfn.IFNA(VLOOKUP(Table2[[#This Row],[Job-no]],Table4[],10,FALSE),TRUE)</f>
        <v>1</v>
      </c>
      <c r="BY109" s="39" t="str">
        <f>_xlfn.IFNA(VLOOKUP(Table2[[#This Row],[Job-no]],Table4[],22,FALSE),"Ready")</f>
        <v/>
      </c>
      <c r="BZ109" s="120">
        <f t="shared" si="19"/>
        <v>43472</v>
      </c>
      <c r="CA109" s="120" t="str">
        <f ca="1">IF(OR(Table2[[#This Row],[Saw Date]]=TODAY(),Table2[[#This Row],[Saw Date]]=TODAY()+1), Table2[[#This Row],[Saw Date]],IF(Table2[[#This Row],[Extrusion cut double saw]],"Done",""))</f>
        <v>Done</v>
      </c>
      <c r="CB109" s="120">
        <f ca="1">IF(OR(Table2[[#This Row],[Lens Date]]=TODAY(),Table2[[#This Row],[Lens Date]]=TODAY()+1), Table2[[#This Row],[Lens Date]],IF(Table2[[#This Row],[MSLens]]="Done","Done",""))</f>
        <v>43468</v>
      </c>
      <c r="CC109" s="120" t="str">
        <f ca="1">IF(OR(Table2[[#This Row],[Milling Date]]=TODAY(),Table2[[#This Row],[Milling Date]]=TODAY()+1), Table2[[#This Row],[Milling Date]],IF(Table2[[#This Row],[CNC Holes]]="Ready","Done",""))</f>
        <v>Done</v>
      </c>
      <c r="CD109" s="120" t="str">
        <f ca="1">IF(OR(Table2[[#This Row],[Welding Date]]=TODAY(),Table2[[#This Row],[Welding Date]]=TODAY()+1), Table2[[#This Row],[Welding Date]],IF(Table2[[#This Row],[Welding Corners]]="Ready","Done",""))</f>
        <v/>
      </c>
      <c r="CE109" s="120" t="str">
        <f ca="1">IF(OR(Table2[[#This Row],[Puching Date]]=TODAY(),Table2[[#This Row],[Puching Date]]=TODAY()+1), Table2[[#This Row],[Puching Date]],IF(Table2[[#This Row],[Punch Holes]]="Ready","Done",""))</f>
        <v/>
      </c>
      <c r="CF109" s="120" t="str">
        <f ca="1">IF(OR(Table2[[#This Row],[Housing Date2]]=TODAY(),Table2[[#This Row],[Housing Date2]]=TODAY()+1),Table2[[#This Row],[Housing Date2]],IF(Table2[[#This Row],[Body Assembly]],"Done",""))</f>
        <v>Done</v>
      </c>
      <c r="CG109" s="120" t="str">
        <f>_xlfn.IFNA(VLOOKUP(Table2[[#This Row],[Job-no]],Table4[],7,FALSE),"Done")</f>
        <v>Machine Shop Started</v>
      </c>
    </row>
    <row r="110" spans="1:85" hidden="1" x14ac:dyDescent="0.25">
      <c r="A110" s="39" t="str">
        <f>_xlfn.CONCAT(Table2[[#This Row],[Order]],"-",Table2[[#This Row],[Line]])</f>
        <v>77242-2</v>
      </c>
      <c r="B110" s="1">
        <v>43472</v>
      </c>
      <c r="C110" s="10">
        <v>77242</v>
      </c>
      <c r="D110" s="7" t="s">
        <v>2952</v>
      </c>
      <c r="E110" s="10">
        <v>2</v>
      </c>
      <c r="F110" s="10">
        <v>1</v>
      </c>
      <c r="G110" s="7" t="s">
        <v>165</v>
      </c>
      <c r="H110" s="10">
        <v>2</v>
      </c>
      <c r="I110" s="43" t="b">
        <v>1</v>
      </c>
      <c r="J110" s="43" t="b">
        <v>1</v>
      </c>
      <c r="K110" t="s">
        <v>114</v>
      </c>
      <c r="L110" s="43" t="b">
        <v>0</v>
      </c>
      <c r="M110" s="43" t="b">
        <v>1</v>
      </c>
      <c r="N110" s="43" t="b">
        <v>1</v>
      </c>
      <c r="O110" t="s">
        <v>114</v>
      </c>
      <c r="P110" t="s">
        <v>138</v>
      </c>
      <c r="Q110" t="s">
        <v>114</v>
      </c>
      <c r="R110" t="s">
        <v>114</v>
      </c>
      <c r="S110" t="s">
        <v>114</v>
      </c>
      <c r="T110" t="s">
        <v>114</v>
      </c>
      <c r="U110" t="s">
        <v>114</v>
      </c>
      <c r="V110" t="s">
        <v>114</v>
      </c>
      <c r="W110" s="5">
        <v>43467</v>
      </c>
      <c r="X110" s="7" t="s">
        <v>114</v>
      </c>
      <c r="Y110" s="7"/>
      <c r="Z110" s="7" t="s">
        <v>4028</v>
      </c>
      <c r="AA110" s="7" t="s">
        <v>114</v>
      </c>
      <c r="AB110" s="7" t="s">
        <v>112</v>
      </c>
      <c r="AC110" s="10">
        <v>1</v>
      </c>
      <c r="AD110" s="3" t="s">
        <v>1325</v>
      </c>
      <c r="AE110" s="7" t="s">
        <v>1724</v>
      </c>
      <c r="AF110" s="7"/>
      <c r="AG110" s="7" t="s">
        <v>114</v>
      </c>
      <c r="AH110" s="10">
        <v>4</v>
      </c>
      <c r="AI110" s="3" t="s">
        <v>74</v>
      </c>
      <c r="AJ110" t="s">
        <v>114</v>
      </c>
      <c r="AK110" t="s">
        <v>114</v>
      </c>
      <c r="AL110" s="43" t="b">
        <v>0</v>
      </c>
      <c r="AM110" s="3"/>
      <c r="AN110" s="3"/>
      <c r="AO110" s="43" t="b">
        <v>0</v>
      </c>
      <c r="AP110" s="3" t="b">
        <v>0</v>
      </c>
      <c r="AQ110" s="3">
        <f>VLOOKUP(Table2[[#This Row],[Job-no]],Table3[],26,FALSE)</f>
        <v>800</v>
      </c>
      <c r="AR110" t="str">
        <f t="shared" si="15"/>
        <v>SCS</v>
      </c>
      <c r="AS110" t="str">
        <f>VLOOKUP(AR110,Table1[],4,0)</f>
        <v>surface</v>
      </c>
      <c r="AT110" t="str">
        <f>IF(BD110&gt;0,"Pattern",VLOOKUP(AR110,Table1[],5,0))</f>
        <v>Check for Kit</v>
      </c>
      <c r="AU110" s="34">
        <f>IF(AT110="Pattern",WORKDAY(Table2[[#This Row],[Scheduled Ship Date]],-10),WORKDAY(Table2[[#This Row],[Scheduled Ship Date]],-4))</f>
        <v>43466</v>
      </c>
      <c r="AV110" s="39">
        <f>IF(Table2[[#This Row],[Extrusion cut double saw]]=TRUE,IF(O110="ToDo",IF(AT110="Pattern",Table2[[#This Row],[Total Sections]]*0.4,Table2[[#This Row],[Total Sections]]*0.12),0),IF(AT110="Pattern",Table2[[#This Row],[Total Sections]]*4,Table2[[#This Row],[Total Sections]]*1.2))</f>
        <v>0</v>
      </c>
      <c r="AW110" s="42"/>
      <c r="AX110" s="42">
        <f>IF(AT110="Pattern",Table2[[#This Row],[Scheduled Ship Date]]-2,Table2[[#This Row],[Scheduled Ship Date]]-3)</f>
        <v>43469</v>
      </c>
      <c r="AY110" s="39">
        <f>IF(Table2[[#This Row],[Pattern]]="Pattern",Table2[[#This Row],[Total Sections]]*4.82,Table2[[#This Row],[Total Sections]]*0.5)</f>
        <v>2</v>
      </c>
      <c r="AZ110" s="42">
        <f ca="1">TODAY()+1</f>
        <v>43468</v>
      </c>
      <c r="BA110" s="39">
        <f>((Table2[Total Sections]/Table2[Open Qty])-1)*Table2[Open Qty]*12.96</f>
        <v>25.92</v>
      </c>
      <c r="BB110" s="39"/>
      <c r="BC110" s="39" t="str">
        <f t="shared" si="16"/>
        <v>SCS-500-80-35-FL-73 23/32"-W-120-DP-1-S-C(JOINERS EACH SIDE, replacement to type 117#7,13)</v>
      </c>
      <c r="BD110" s="39">
        <f t="shared" si="17"/>
        <v>0</v>
      </c>
      <c r="BE110" s="39" t="b">
        <f>_xlfn.IFNA(VLOOKUP(Table2[[#This Row],[Job-no]],Table4[],9,FALSE),TRUE)</f>
        <v>1</v>
      </c>
      <c r="BF110" s="39"/>
      <c r="BG110" s="39" t="b">
        <f>_xlfn.IFNA(VLOOKUP(Table2[[#This Row],[Job-no]],Table4[],14,FALSE),TRUE)</f>
        <v>1</v>
      </c>
      <c r="BH110" s="39" t="str">
        <f>_xlfn.IFNA(VLOOKUP(Table2[[#This Row],[Job-no]],Table4[],11,FALSE),"Done")</f>
        <v/>
      </c>
      <c r="BI110" s="39">
        <f>IF(Table2[[#This Row],[Pattern]]="Pattern",VLOOKUP(Table2[[#This Row],[Product Code]],'Routing data'!$A$2:$W$470,13,FALSE),VLOOKUP(Table2[[#This Row],[Product Code]],'Routing data'!$A$2:$W$470,3,FALSE))</f>
        <v>2</v>
      </c>
      <c r="BJ110" s="39">
        <f>IF(Table2[[#This Row],[Pattern]]="Pattern",VLOOKUP(Table2[[#This Row],[Product Code]],'Routing data'!$A$2:$W$470,14,FALSE),VLOOKUP(Table2[[#This Row],[Product Code]],'Routing data'!$A$2:$W$470,4,FALSE))</f>
        <v>0</v>
      </c>
      <c r="BK110" s="39">
        <f>VLOOKUP(Table2[[#This Row],[Product Code]],'Routing data'!A$4:W$524,16,FALSE)</f>
        <v>5</v>
      </c>
      <c r="BL110" s="42">
        <f>IF(Table2[[#This Row],[Milling Required]]=0,"x",IF(AT110="Pattern",B110-10,B110-4))</f>
        <v>43468</v>
      </c>
      <c r="BM110" s="39"/>
      <c r="BN110" s="42">
        <f t="shared" si="18"/>
        <v>43469</v>
      </c>
      <c r="BO110" s="39">
        <f>IF(Table2[[#This Row],[Milling]]="x","x",Table2[[#This Row],[Total Sections]]*2)</f>
        <v>8</v>
      </c>
      <c r="BP110" s="39">
        <f>IF(Table2[[#This Row],[Punching]]="x","x",Table2[Total Sections]*2)</f>
        <v>8</v>
      </c>
      <c r="BQ110" s="39">
        <f>IF(Table2[[#This Row],[Pattern]]="Pattern",Table2[Total Sections]*3,Table2[Total Sections]*1.5)</f>
        <v>6</v>
      </c>
      <c r="BR110" s="39"/>
      <c r="BS110" s="39"/>
      <c r="BT110" s="39"/>
      <c r="BU110" s="39"/>
      <c r="BV110" s="39" t="str">
        <f>_xlfn.IFNA(VLOOKUP(Table2[[#This Row],[Job-no]],Table4[],16,FALSE),"Ready")</f>
        <v>Ready</v>
      </c>
      <c r="BW110" s="39" t="str">
        <f>_xlfn.IFNA(VLOOKUP(Table2[[#This Row],[Job-no]],Table4[],21,FALSE),"Ready")</f>
        <v/>
      </c>
      <c r="BX110" s="39" t="b">
        <f>_xlfn.IFNA(VLOOKUP(Table2[[#This Row],[Job-no]],Table4[],10,FALSE),TRUE)</f>
        <v>1</v>
      </c>
      <c r="BY110" s="39" t="str">
        <f>_xlfn.IFNA(VLOOKUP(Table2[[#This Row],[Job-no]],Table4[],22,FALSE),"Ready")</f>
        <v/>
      </c>
      <c r="BZ110" s="120">
        <f t="shared" si="19"/>
        <v>43472</v>
      </c>
      <c r="CA110" s="120" t="str">
        <f ca="1">IF(OR(Table2[[#This Row],[Saw Date]]=TODAY(),Table2[[#This Row],[Saw Date]]=TODAY()+1), Table2[[#This Row],[Saw Date]],IF(Table2[[#This Row],[Extrusion cut double saw]],"Done",""))</f>
        <v>Done</v>
      </c>
      <c r="CB110" s="120">
        <f ca="1">IF(OR(Table2[[#This Row],[Lens Date]]=TODAY(),Table2[[#This Row],[Lens Date]]=TODAY()+1), Table2[[#This Row],[Lens Date]],IF(Table2[[#This Row],[MSLens]]="Done","Done",""))</f>
        <v>43468</v>
      </c>
      <c r="CC110" s="120" t="str">
        <f ca="1">IF(OR(Table2[[#This Row],[Milling Date]]=TODAY(),Table2[[#This Row],[Milling Date]]=TODAY()+1), Table2[[#This Row],[Milling Date]],IF(Table2[[#This Row],[CNC Holes]]="Ready","Done",""))</f>
        <v>Done</v>
      </c>
      <c r="CD110" s="120" t="str">
        <f ca="1">IF(OR(Table2[[#This Row],[Welding Date]]=TODAY(),Table2[[#This Row],[Welding Date]]=TODAY()+1), Table2[[#This Row],[Welding Date]],IF(Table2[[#This Row],[Welding Corners]]="Ready","Done",""))</f>
        <v/>
      </c>
      <c r="CE110" s="120" t="str">
        <f ca="1">IF(OR(Table2[[#This Row],[Puching Date]]=TODAY(),Table2[[#This Row],[Puching Date]]=TODAY()+1), Table2[[#This Row],[Puching Date]],IF(Table2[[#This Row],[Punch Holes]]="Ready","Done",""))</f>
        <v/>
      </c>
      <c r="CF110" s="120" t="str">
        <f ca="1">IF(OR(Table2[[#This Row],[Housing Date2]]=TODAY(),Table2[[#This Row],[Housing Date2]]=TODAY()+1),Table2[[#This Row],[Housing Date2]],IF(Table2[[#This Row],[Body Assembly]],"Done",""))</f>
        <v>Done</v>
      </c>
      <c r="CG110" s="120" t="str">
        <f>_xlfn.IFNA(VLOOKUP(Table2[[#This Row],[Job-no]],Table4[],7,FALSE),"Done")</f>
        <v>Machine Shop Started</v>
      </c>
    </row>
    <row r="111" spans="1:85" x14ac:dyDescent="0.25">
      <c r="A111" t="str">
        <f>_xlfn.CONCAT(Table2[[#This Row],[Order]],"-",Table2[[#This Row],[Line]])</f>
        <v>77307-1</v>
      </c>
      <c r="B111" s="1">
        <v>43472</v>
      </c>
      <c r="C111" s="10">
        <v>77307</v>
      </c>
      <c r="D111" s="7" t="s">
        <v>2238</v>
      </c>
      <c r="E111" s="10">
        <v>1</v>
      </c>
      <c r="F111" s="10">
        <v>1</v>
      </c>
      <c r="G111" s="7" t="s">
        <v>165</v>
      </c>
      <c r="H111" s="10">
        <v>1</v>
      </c>
      <c r="I111" s="43" t="b">
        <v>1</v>
      </c>
      <c r="J111" s="43" t="b">
        <v>0</v>
      </c>
      <c r="K111" t="s">
        <v>135</v>
      </c>
      <c r="L111" s="43" t="b">
        <v>0</v>
      </c>
      <c r="M111" s="43" t="b">
        <v>1</v>
      </c>
      <c r="N111" s="43" t="b">
        <v>0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t="s">
        <v>114</v>
      </c>
      <c r="V111" t="s">
        <v>114</v>
      </c>
      <c r="W111" s="5">
        <v>43467</v>
      </c>
      <c r="X111" s="7" t="s">
        <v>114</v>
      </c>
      <c r="Y111" s="7"/>
      <c r="Z111" s="7" t="s">
        <v>4030</v>
      </c>
      <c r="AA111" s="7" t="s">
        <v>114</v>
      </c>
      <c r="AB111" s="7" t="s">
        <v>74</v>
      </c>
      <c r="AC111" s="10">
        <v>1</v>
      </c>
      <c r="AD111" s="3" t="s">
        <v>5967</v>
      </c>
      <c r="AE111" s="4" t="s">
        <v>5968</v>
      </c>
      <c r="AF111" s="7"/>
      <c r="AG111" s="7" t="s">
        <v>114</v>
      </c>
      <c r="AH111" s="10">
        <v>4</v>
      </c>
      <c r="AI111" s="3" t="s">
        <v>74</v>
      </c>
      <c r="AJ111" t="s">
        <v>114</v>
      </c>
      <c r="AK111" t="s">
        <v>114</v>
      </c>
      <c r="AL111" s="43" t="b">
        <v>0</v>
      </c>
      <c r="AM111" s="3"/>
      <c r="AN111" s="3"/>
      <c r="AO111" s="43" t="b">
        <v>0</v>
      </c>
      <c r="AP111" s="3" t="b">
        <v>0</v>
      </c>
      <c r="AQ111" s="3">
        <f>VLOOKUP(Table2[[#This Row],[Job-no]],Table3[],26,FALSE)</f>
        <v>5400</v>
      </c>
      <c r="AR111" t="str">
        <f t="shared" si="15"/>
        <v>SKPE</v>
      </c>
      <c r="AS111" t="str">
        <f>VLOOKUP(AR111,Table1[],4,0)</f>
        <v>pendant</v>
      </c>
      <c r="AT111">
        <f>IF(BD111&gt;0,"Pattern",VLOOKUP(AR111,Table1[],5,0))</f>
        <v>0</v>
      </c>
      <c r="AU111" s="34">
        <f>IF(AT111="Pattern",WORKDAY(Table2[[#This Row],[Scheduled Ship Date]],-10),WORKDAY(Table2[[#This Row],[Scheduled Ship Date]],-4))</f>
        <v>43466</v>
      </c>
      <c r="AV111">
        <f>IF(Table2[[#This Row],[Extrusion cut double saw]]=TRUE,IF(O111="ToDo",IF(AT111="Pattern",Table2[[#This Row],[Total Sections]]*0.4,Table2[[#This Row],[Total Sections]]*0.12),0),IF(AT111="Pattern",Table2[[#This Row],[Total Sections]]*4,Table2[[#This Row],[Total Sections]]*1.2))</f>
        <v>4.8</v>
      </c>
      <c r="AW111" s="42">
        <f ca="1">TODAY()+2</f>
        <v>43469</v>
      </c>
      <c r="AX111" s="42">
        <f>IF(AT111="Pattern",Table2[[#This Row],[Scheduled Ship Date]]-2,Table2[[#This Row],[Scheduled Ship Date]]-3)</f>
        <v>43469</v>
      </c>
      <c r="AY111">
        <f>IF(Table2[[#This Row],[Pattern]]="Pattern",Table2[[#This Row],[Total Sections]]*4.82,Table2[[#This Row],[Total Sections]]*0.5)</f>
        <v>2</v>
      </c>
      <c r="AZ111" s="42"/>
      <c r="BA111" s="39">
        <f>((Table2[Total Sections]/Table2[Open Qty])-1)*Table2[Open Qty]*12.96</f>
        <v>38.880000000000003</v>
      </c>
      <c r="BB111" s="42"/>
      <c r="BC111" s="39" t="str">
        <f t="shared" si="16"/>
        <v>SKPE-10008-SL 60/40-CIR-AL(23' 6 3/4")-800-80-27-SO-W-UNV-D-1-CA(96)</v>
      </c>
      <c r="BD111" s="39">
        <f t="shared" si="17"/>
        <v>0</v>
      </c>
      <c r="BE111" s="39" t="b">
        <f>_xlfn.IFNA(VLOOKUP(Table2[[#This Row],[Job-no]],Table4[],9,FALSE),TRUE)</f>
        <v>1</v>
      </c>
      <c r="BF111" t="str">
        <f>VLOOKUP(AR111,Table1[],3,0)</f>
        <v>SKETCH</v>
      </c>
      <c r="BG111" s="39" t="b">
        <f>_xlfn.IFNA(VLOOKUP(Table2[[#This Row],[Job-no]],Table4[],14,FALSE),TRUE)</f>
        <v>0</v>
      </c>
      <c r="BH111" s="39" t="str">
        <f>_xlfn.IFNA(VLOOKUP(Table2[[#This Row],[Job-no]],Table4[],11,FALSE),"Done")</f>
        <v>Done</v>
      </c>
      <c r="BI111" s="39">
        <f>IF(Table2[[#This Row],[Pattern]]="Pattern",VLOOKUP(Table2[[#This Row],[Product Code]],'Routing data'!$A$2:$W$470,13,FALSE),VLOOKUP(Table2[[#This Row],[Product Code]],'Routing data'!$A$2:$W$470,3,FALSE))</f>
        <v>2</v>
      </c>
      <c r="BJ111" s="39">
        <f>IF(Table2[[#This Row],[Pattern]]="Pattern",VLOOKUP(Table2[[#This Row],[Product Code]],'Routing data'!$A$2:$W$470,14,FALSE),VLOOKUP(Table2[[#This Row],[Product Code]],'Routing data'!$A$2:$W$470,4,FALSE))</f>
        <v>0</v>
      </c>
      <c r="BK111" s="39">
        <f>VLOOKUP(Table2[[#This Row],[Product Code]],'Routing data'!A$4:W$524,16,FALSE)</f>
        <v>5</v>
      </c>
      <c r="BL111" s="42">
        <f>IF(Table2[[#This Row],[Milling Required]]=0,"x",IF(AT111="Pattern",B111-10,B111-4))</f>
        <v>43468</v>
      </c>
      <c r="BM111" s="42" t="str">
        <f>IF(Table2[[#This Row],[Punching Required]]=0,"x",IF(AT111="Pattern",B111-8,B111-2))</f>
        <v>x</v>
      </c>
      <c r="BN111" s="42">
        <f t="shared" si="18"/>
        <v>43469</v>
      </c>
      <c r="BO111" s="39">
        <f>IF(Table2[[#This Row],[Milling]]="x","x",Table2[[#This Row],[Total Sections]]*2)</f>
        <v>8</v>
      </c>
      <c r="BP111" s="39" t="str">
        <f>IF(Table2[[#This Row],[Punching]]="x","x",Table2[Total Sections]*2)</f>
        <v>x</v>
      </c>
      <c r="BQ111" s="39">
        <f>IF(Table2[[#This Row],[Pattern]]="Pattern",Table2[Total Sections]*3,Table2[Total Sections]*1.5)</f>
        <v>6</v>
      </c>
      <c r="BR111" s="42">
        <f ca="1">TODAY()+2</f>
        <v>43469</v>
      </c>
      <c r="BS111" s="42"/>
      <c r="BT111" s="39"/>
      <c r="BU111" s="39"/>
      <c r="BV111" s="39" t="str">
        <f>_xlfn.IFNA(VLOOKUP(Table2[[#This Row],[Job-no]],Table4[],16,FALSE),"Ready")</f>
        <v/>
      </c>
      <c r="BW111" s="39" t="str">
        <f>_xlfn.IFNA(VLOOKUP(Table2[[#This Row],[Job-no]],Table4[],21,FALSE),"Ready")</f>
        <v/>
      </c>
      <c r="BX111" s="39" t="b">
        <f>_xlfn.IFNA(VLOOKUP(Table2[[#This Row],[Job-no]],Table4[],10,FALSE),TRUE)</f>
        <v>0</v>
      </c>
      <c r="BY111" s="39" t="str">
        <f>_xlfn.IFNA(VLOOKUP(Table2[[#This Row],[Job-no]],Table4[],22,FALSE),"Ready")</f>
        <v/>
      </c>
      <c r="BZ111" s="120">
        <f t="shared" si="19"/>
        <v>43472</v>
      </c>
      <c r="CA111" s="120" t="str">
        <f ca="1">IF(OR(Table2[[#This Row],[Saw Date]]=TODAY(),Table2[[#This Row],[Saw Date]]=TODAY()+1), Table2[[#This Row],[Saw Date]],IF(Table2[[#This Row],[Extrusion cut double saw]],"Done",""))</f>
        <v/>
      </c>
      <c r="CB111" s="120" t="str">
        <f ca="1">IF(OR(Table2[[#This Row],[Lens Date]]=TODAY(),Table2[[#This Row],[Lens Date]]=TODAY()+1), Table2[[#This Row],[Lens Date]],IF(Table2[[#This Row],[MSLens]]="Done","Done",""))</f>
        <v>Done</v>
      </c>
      <c r="CC111" s="120" t="str">
        <f ca="1">IF(OR(Table2[[#This Row],[Milling Date]]=TODAY(),Table2[[#This Row],[Milling Date]]=TODAY()+1), Table2[[#This Row],[Milling Date]],IF(Table2[[#This Row],[CNC Holes]]="Ready","Done",""))</f>
        <v/>
      </c>
      <c r="CD111" s="120" t="str">
        <f ca="1">IF(OR(Table2[[#This Row],[Welding Date]]=TODAY(),Table2[[#This Row],[Welding Date]]=TODAY()+1), Table2[[#This Row],[Welding Date]],IF(Table2[[#This Row],[Welding Corners]]="Ready","Done",""))</f>
        <v/>
      </c>
      <c r="CE111" s="120" t="str">
        <f ca="1">IF(OR(Table2[[#This Row],[Puching Date]]=TODAY(),Table2[[#This Row],[Puching Date]]=TODAY()+1), Table2[[#This Row],[Puching Date]],IF(Table2[[#This Row],[Punch Holes]]="Ready","Done",""))</f>
        <v/>
      </c>
      <c r="CF111" s="120" t="str">
        <f ca="1">IF(OR(Table2[[#This Row],[Housing Date2]]=TODAY(),Table2[[#This Row],[Housing Date2]]=TODAY()+1),Table2[[#This Row],[Housing Date2]],IF(Table2[[#This Row],[Body Assembly]],"Done",""))</f>
        <v/>
      </c>
      <c r="CG111" s="120" t="str">
        <f>_xlfn.IFNA(VLOOKUP(Table2[[#This Row],[Job-no]],Table4[],7,FALSE),"Done")</f>
        <v>Machine Shop Started</v>
      </c>
    </row>
    <row r="112" spans="1:85" hidden="1" x14ac:dyDescent="0.25">
      <c r="A112" t="str">
        <f>_xlfn.CONCAT(Table2[[#This Row],[Order]],"-",Table2[[#This Row],[Line]])</f>
        <v>70411-37</v>
      </c>
      <c r="B112" s="1">
        <v>43473</v>
      </c>
      <c r="C112" s="10">
        <v>70411</v>
      </c>
      <c r="D112" s="7" t="s">
        <v>1836</v>
      </c>
      <c r="E112" s="10">
        <v>37</v>
      </c>
      <c r="F112" s="10">
        <v>1</v>
      </c>
      <c r="G112" s="7" t="s">
        <v>165</v>
      </c>
      <c r="H112" s="10">
        <v>151</v>
      </c>
      <c r="I112" s="43" t="b">
        <v>1</v>
      </c>
      <c r="J112" s="43" t="b">
        <v>1</v>
      </c>
      <c r="K112" t="s">
        <v>114</v>
      </c>
      <c r="L112" s="43" t="b">
        <v>1</v>
      </c>
      <c r="M112" s="43" t="b">
        <v>1</v>
      </c>
      <c r="N112" s="43" t="b">
        <v>1</v>
      </c>
      <c r="O112" t="s">
        <v>114</v>
      </c>
      <c r="P112" t="s">
        <v>138</v>
      </c>
      <c r="Q112" t="s">
        <v>114</v>
      </c>
      <c r="R112" t="s">
        <v>114</v>
      </c>
      <c r="S112" t="s">
        <v>114</v>
      </c>
      <c r="T112" t="s">
        <v>114</v>
      </c>
      <c r="U112" t="s">
        <v>114</v>
      </c>
      <c r="V112" t="s">
        <v>114</v>
      </c>
      <c r="W112" s="5">
        <v>43468</v>
      </c>
      <c r="X112" s="7" t="s">
        <v>114</v>
      </c>
      <c r="Y112" s="7"/>
      <c r="Z112" s="7" t="s">
        <v>3511</v>
      </c>
      <c r="AA112" s="7" t="s">
        <v>114</v>
      </c>
      <c r="AB112" s="7" t="s">
        <v>74</v>
      </c>
      <c r="AC112" s="10">
        <v>7</v>
      </c>
      <c r="AD112" s="3" t="s">
        <v>1327</v>
      </c>
      <c r="AE112" s="7" t="s">
        <v>1181</v>
      </c>
      <c r="AF112" s="7"/>
      <c r="AG112" s="7" t="s">
        <v>114</v>
      </c>
      <c r="AH112" s="10">
        <v>151</v>
      </c>
      <c r="AI112" s="3" t="s">
        <v>74</v>
      </c>
      <c r="AJ112" t="s">
        <v>23</v>
      </c>
      <c r="AK112" t="s">
        <v>114</v>
      </c>
      <c r="AL112" s="43" t="b">
        <v>0</v>
      </c>
      <c r="AM112" s="3"/>
      <c r="AN112" s="3"/>
      <c r="AO112" s="43" t="b">
        <v>0</v>
      </c>
      <c r="AP112" s="3" t="b">
        <v>0</v>
      </c>
      <c r="AQ112" s="3">
        <f>VLOOKUP(Table2[[#This Row],[Job-no]],Table3[],26,FALSE)</f>
        <v>38505</v>
      </c>
      <c r="AR112" t="str">
        <f t="shared" si="15"/>
        <v>SCRM</v>
      </c>
      <c r="AS112" t="str">
        <f>VLOOKUP(AR112,Table1[],4,0)</f>
        <v>recessed</v>
      </c>
      <c r="AT112" t="str">
        <f>IF(BD112&gt;0,"Pattern",VLOOKUP(AR112,Table1[],5,0))</f>
        <v>Check for Kit</v>
      </c>
      <c r="AU112" s="34">
        <f>IF(AT112="Pattern",WORKDAY(Table2[[#This Row],[Scheduled Ship Date]],-10),WORKDAY(Table2[[#This Row],[Scheduled Ship Date]],-4))</f>
        <v>43467</v>
      </c>
      <c r="AV112">
        <f>IF(Table2[[#This Row],[Extrusion cut double saw]]=TRUE,IF(O112="ToDo",IF(AT112="Pattern",Table2[[#This Row],[Total Sections]]*0.4,Table2[[#This Row],[Total Sections]]*0.12),0),IF(AT112="Pattern",Table2[[#This Row],[Total Sections]]*4,Table2[[#This Row],[Total Sections]]*1.2))</f>
        <v>0</v>
      </c>
      <c r="AW112" s="130"/>
      <c r="AX112" s="42">
        <f>IF(AT112="Pattern",Table2[[#This Row],[Scheduled Ship Date]]-2,Table2[[#This Row],[Scheduled Ship Date]]-3)</f>
        <v>43470</v>
      </c>
      <c r="AY112">
        <f>IF(Table2[[#This Row],[Pattern]]="Pattern",Table2[[#This Row],[Total Sections]]*4.82,Table2[[#This Row],[Total Sections]]*0.5)</f>
        <v>75.5</v>
      </c>
      <c r="AZ112" s="42">
        <f t="shared" ref="AZ112:AZ130" ca="1" si="28">TODAY()+1</f>
        <v>43468</v>
      </c>
      <c r="BA112" s="39">
        <f>((Table2[Total Sections]/Table2[Open Qty])-1)*Table2[Open Qty]*12.96</f>
        <v>0</v>
      </c>
      <c r="BB112" s="39"/>
      <c r="BC112" s="39" t="str">
        <f t="shared" si="16"/>
        <v>SCRM-3'-(3)-1000-90-TW2750-D55-BLK-C(HS512W1186)-UNV-O(DALIDT6)-1-TB15-LBC-C(PENDANT HANGERS 72" WITH CORD)</v>
      </c>
      <c r="BD112" s="39">
        <f t="shared" si="17"/>
        <v>0</v>
      </c>
      <c r="BE112" s="39" t="b">
        <f>_xlfn.IFNA(VLOOKUP(Table2[[#This Row],[Job-no]],Table4[],9,FALSE),TRUE)</f>
        <v>1</v>
      </c>
      <c r="BF112" t="str">
        <f>VLOOKUP(AR112,Table1[],3,0)</f>
        <v>SCULPT</v>
      </c>
      <c r="BG112" s="39" t="b">
        <f>_xlfn.IFNA(VLOOKUP(Table2[[#This Row],[Job-no]],Table4[],14,FALSE),TRUE)</f>
        <v>1</v>
      </c>
      <c r="BH112" s="39" t="str">
        <f>_xlfn.IFNA(VLOOKUP(Table2[[#This Row],[Job-no]],Table4[],11,FALSE),"Done")</f>
        <v/>
      </c>
      <c r="BI112" s="39">
        <f>IF(Table2[[#This Row],[Pattern]]="Pattern",VLOOKUP(Table2[[#This Row],[Product Code]],'Routing data'!$A$2:$W$470,13,FALSE),VLOOKUP(Table2[[#This Row],[Product Code]],'Routing data'!$A$2:$W$470,3,FALSE))</f>
        <v>2</v>
      </c>
      <c r="BJ112" s="39">
        <f>IF(Table2[[#This Row],[Pattern]]="Pattern",VLOOKUP(Table2[[#This Row],[Product Code]],'Routing data'!$A$2:$W$470,14,FALSE),VLOOKUP(Table2[[#This Row],[Product Code]],'Routing data'!$A$2:$W$470,4,FALSE))</f>
        <v>0</v>
      </c>
      <c r="BK112" s="39">
        <f>VLOOKUP(Table2[[#This Row],[Product Code]],'Routing data'!A$4:W$524,16,FALSE)</f>
        <v>5</v>
      </c>
      <c r="BL112" s="42">
        <f>IF(Table2[[#This Row],[Milling Required]]=0,"x",IF(AT112="Pattern",B112-10,B112-4))</f>
        <v>43469</v>
      </c>
      <c r="BM112" s="42" t="str">
        <f>IF(Table2[[#This Row],[Punching Required]]=0,"x",IF(AT112="Pattern",B112-8,B112-2))</f>
        <v>x</v>
      </c>
      <c r="BN112" s="42">
        <f t="shared" si="18"/>
        <v>43470</v>
      </c>
      <c r="BO112" s="39">
        <f>IF(Table2[[#This Row],[Milling]]="x","x",Table2[[#This Row],[Total Sections]]*2)</f>
        <v>302</v>
      </c>
      <c r="BP112" s="39" t="str">
        <f>IF(Table2[[#This Row],[Punching]]="x","x",Table2[Total Sections]*2)</f>
        <v>x</v>
      </c>
      <c r="BQ112" s="39">
        <f>IF(Table2[[#This Row],[Pattern]]="Pattern",Table2[Total Sections]*3,Table2[Total Sections]*1.5)</f>
        <v>226.5</v>
      </c>
      <c r="BR112" s="42"/>
      <c r="BS112" s="42"/>
      <c r="BT112" s="42"/>
      <c r="BU112" s="39"/>
      <c r="BV112" s="39" t="str">
        <f>_xlfn.IFNA(VLOOKUP(Table2[[#This Row],[Job-no]],Table4[],16,FALSE),"Ready")</f>
        <v>Ready</v>
      </c>
      <c r="BW112" s="39" t="str">
        <f>_xlfn.IFNA(VLOOKUP(Table2[[#This Row],[Job-no]],Table4[],21,FALSE),"Ready")</f>
        <v/>
      </c>
      <c r="BX112" s="39" t="b">
        <f>_xlfn.IFNA(VLOOKUP(Table2[[#This Row],[Job-no]],Table4[],10,FALSE),TRUE)</f>
        <v>1</v>
      </c>
      <c r="BY112" s="39" t="str">
        <f>_xlfn.IFNA(VLOOKUP(Table2[[#This Row],[Job-no]],Table4[],22,FALSE),"Ready")</f>
        <v/>
      </c>
      <c r="BZ112" s="120">
        <f t="shared" si="19"/>
        <v>43473</v>
      </c>
      <c r="CA112" s="120" t="str">
        <f ca="1">IF(OR(Table2[[#This Row],[Saw Date]]=TODAY(),Table2[[#This Row],[Saw Date]]=TODAY()+1), Table2[[#This Row],[Saw Date]],IF(Table2[[#This Row],[Extrusion cut double saw]],"Done",""))</f>
        <v>Done</v>
      </c>
      <c r="CB112" s="120">
        <f ca="1">IF(OR(Table2[[#This Row],[Lens Date]]=TODAY(),Table2[[#This Row],[Lens Date]]=TODAY()+1), Table2[[#This Row],[Lens Date]],IF(Table2[[#This Row],[MSLens]]="Done","Done",""))</f>
        <v>43468</v>
      </c>
      <c r="CC112" s="120" t="str">
        <f ca="1">IF(OR(Table2[[#This Row],[Milling Date]]=TODAY(),Table2[[#This Row],[Milling Date]]=TODAY()+1), Table2[[#This Row],[Milling Date]],IF(Table2[[#This Row],[CNC Holes]]="Ready","Done",""))</f>
        <v>Done</v>
      </c>
      <c r="CD112" s="120" t="str">
        <f ca="1">IF(OR(Table2[[#This Row],[Welding Date]]=TODAY(),Table2[[#This Row],[Welding Date]]=TODAY()+1), Table2[[#This Row],[Welding Date]],IF(Table2[[#This Row],[Welding Corners]]="Ready","Done",""))</f>
        <v/>
      </c>
      <c r="CE112" s="120" t="str">
        <f ca="1">IF(OR(Table2[[#This Row],[Puching Date]]=TODAY(),Table2[[#This Row],[Puching Date]]=TODAY()+1), Table2[[#This Row],[Puching Date]],IF(Table2[[#This Row],[Punch Holes]]="Ready","Done",""))</f>
        <v/>
      </c>
      <c r="CF112" s="120" t="str">
        <f ca="1">IF(OR(Table2[[#This Row],[Housing Date2]]=TODAY(),Table2[[#This Row],[Housing Date2]]=TODAY()+1),Table2[[#This Row],[Housing Date2]],IF(Table2[[#This Row],[Body Assembly]],"Done",""))</f>
        <v>Done</v>
      </c>
      <c r="CG112" s="120" t="str">
        <f>_xlfn.IFNA(VLOOKUP(Table2[[#This Row],[Job-no]],Table4[],7,FALSE),"Done")</f>
        <v>Machine Shop Started</v>
      </c>
    </row>
    <row r="113" spans="1:85" x14ac:dyDescent="0.25">
      <c r="A113" s="39" t="str">
        <f>_xlfn.CONCAT(Table2[[#This Row],[Order]],"-",Table2[[#This Row],[Line]])</f>
        <v>74294-1</v>
      </c>
      <c r="B113" s="1">
        <v>43473</v>
      </c>
      <c r="C113" s="10">
        <v>74294</v>
      </c>
      <c r="D113" s="7" t="s">
        <v>1400</v>
      </c>
      <c r="E113" s="10">
        <v>1</v>
      </c>
      <c r="F113" s="10">
        <v>1</v>
      </c>
      <c r="G113" s="7" t="s">
        <v>165</v>
      </c>
      <c r="H113" s="10">
        <v>3</v>
      </c>
      <c r="I113" s="43" t="b">
        <v>1</v>
      </c>
      <c r="J113" s="43" t="b">
        <v>0</v>
      </c>
      <c r="K113" t="s">
        <v>114</v>
      </c>
      <c r="L113" s="43" t="b">
        <v>0</v>
      </c>
      <c r="M113" s="43" t="b">
        <v>1</v>
      </c>
      <c r="N113" s="43" t="b">
        <v>0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t="s">
        <v>114</v>
      </c>
      <c r="V113" t="s">
        <v>114</v>
      </c>
      <c r="W113" s="5">
        <v>43468</v>
      </c>
      <c r="X113" s="7" t="s">
        <v>151</v>
      </c>
      <c r="Y113" s="7"/>
      <c r="Z113" s="7" t="s">
        <v>3987</v>
      </c>
      <c r="AA113" s="7" t="s">
        <v>114</v>
      </c>
      <c r="AB113" s="7" t="s">
        <v>74</v>
      </c>
      <c r="AC113" s="10">
        <v>1</v>
      </c>
      <c r="AD113" s="3" t="s">
        <v>5967</v>
      </c>
      <c r="AE113" s="4" t="s">
        <v>5968</v>
      </c>
      <c r="AF113" s="7"/>
      <c r="AG113" s="7" t="s">
        <v>114</v>
      </c>
      <c r="AH113" s="10">
        <v>12</v>
      </c>
      <c r="AI113" s="3" t="s">
        <v>74</v>
      </c>
      <c r="AJ113" t="s">
        <v>114</v>
      </c>
      <c r="AK113" t="s">
        <v>114</v>
      </c>
      <c r="AL113" s="43" t="b">
        <v>0</v>
      </c>
      <c r="AM113" s="3"/>
      <c r="AN113" s="3"/>
      <c r="AO113" s="43" t="b">
        <v>0</v>
      </c>
      <c r="AP113" s="3" t="b">
        <v>0</v>
      </c>
      <c r="AQ113" s="3">
        <f>VLOOKUP(Table2[[#This Row],[Job-no]],Table3[],26,FALSE)</f>
        <v>6600</v>
      </c>
      <c r="AR113" t="str">
        <f t="shared" si="15"/>
        <v>SK</v>
      </c>
      <c r="AS113" t="str">
        <f>VLOOKUP(AR113,Table1[],4,0)</f>
        <v>recessed</v>
      </c>
      <c r="AT113">
        <f>IF(BD113&gt;0,"Pattern",VLOOKUP(AR113,Table1[],5,0))</f>
        <v>0</v>
      </c>
      <c r="AU113" s="34">
        <f>IF(AT113="Pattern",WORKDAY(Table2[[#This Row],[Scheduled Ship Date]],-10),WORKDAY(Table2[[#This Row],[Scheduled Ship Date]],-4))</f>
        <v>43467</v>
      </c>
      <c r="AV113" s="39">
        <f>IF(Table2[[#This Row],[Extrusion cut double saw]]=TRUE,IF(O113="ToDo",IF(AT113="Pattern",Table2[[#This Row],[Total Sections]]*0.4,Table2[[#This Row],[Total Sections]]*0.12),0),IF(AT113="Pattern",Table2[[#This Row],[Total Sections]]*4,Table2[[#This Row],[Total Sections]]*1.2))</f>
        <v>14.399999999999999</v>
      </c>
      <c r="AW113" s="42">
        <f t="shared" ref="AW113:AW118" ca="1" si="29">TODAY()+2</f>
        <v>43469</v>
      </c>
      <c r="AX113" s="42">
        <f>IF(AT113="Pattern",Table2[[#This Row],[Scheduled Ship Date]]-2,Table2[[#This Row],[Scheduled Ship Date]]-3)</f>
        <v>43470</v>
      </c>
      <c r="AY113" s="39">
        <f>IF(Table2[[#This Row],[Pattern]]="Pattern",Table2[[#This Row],[Total Sections]]*4.82,Table2[[#This Row],[Total Sections]]*0.5)</f>
        <v>6</v>
      </c>
      <c r="AZ113" s="42">
        <f t="shared" ca="1" si="28"/>
        <v>43468</v>
      </c>
      <c r="BA113" s="39">
        <f>((Table2[Total Sections]/Table2[Open Qty])-1)*Table2[Open Qty]*12.96</f>
        <v>116.64000000000001</v>
      </c>
      <c r="BB113" s="39"/>
      <c r="BC113" s="39" t="str">
        <f t="shared" si="16"/>
        <v>SK-10003-CIR-AL(7' 10 1/4")-700-80-40-SO-W-UNV-DP-1-DF</v>
      </c>
      <c r="BD113" s="39">
        <f t="shared" si="17"/>
        <v>0</v>
      </c>
      <c r="BE113" s="39" t="b">
        <f>_xlfn.IFNA(VLOOKUP(Table2[[#This Row],[Job-no]],Table4[],9,FALSE),TRUE)</f>
        <v>1</v>
      </c>
      <c r="BF113" s="39"/>
      <c r="BG113" s="39" t="b">
        <f>_xlfn.IFNA(VLOOKUP(Table2[[#This Row],[Job-no]],Table4[],14,FALSE),TRUE)</f>
        <v>0</v>
      </c>
      <c r="BH113" s="39" t="str">
        <f>_xlfn.IFNA(VLOOKUP(Table2[[#This Row],[Job-no]],Table4[],11,FALSE),"Done")</f>
        <v/>
      </c>
      <c r="BI113" s="39">
        <f>IF(Table2[[#This Row],[Pattern]]="Pattern",VLOOKUP(Table2[[#This Row],[Product Code]],'Routing data'!$A$2:$W$470,13,FALSE),VLOOKUP(Table2[[#This Row],[Product Code]],'Routing data'!$A$2:$W$470,3,FALSE))</f>
        <v>2</v>
      </c>
      <c r="BJ113" s="39">
        <f>IF(Table2[[#This Row],[Pattern]]="Pattern",VLOOKUP(Table2[[#This Row],[Product Code]],'Routing data'!$A$2:$W$470,14,FALSE),VLOOKUP(Table2[[#This Row],[Product Code]],'Routing data'!$A$2:$W$470,4,FALSE))</f>
        <v>0</v>
      </c>
      <c r="BK113" s="39">
        <f>VLOOKUP(Table2[[#This Row],[Product Code]],'Routing data'!A$4:W$524,16,FALSE)</f>
        <v>5</v>
      </c>
      <c r="BL113" s="42">
        <f>IF(Table2[[#This Row],[Milling Required]]=0,"x",IF(AT113="Pattern",B113-10,B113-4))</f>
        <v>43469</v>
      </c>
      <c r="BM113" s="42" t="str">
        <f>IF(Table2[[#This Row],[Punching Required]]=0,"x",IF(AT113="Pattern",B113-8,B113-2))</f>
        <v>x</v>
      </c>
      <c r="BN113" s="42">
        <f t="shared" si="18"/>
        <v>43470</v>
      </c>
      <c r="BO113" s="39">
        <f>IF(Table2[[#This Row],[Milling]]="x","x",Table2[[#This Row],[Total Sections]]*2)</f>
        <v>24</v>
      </c>
      <c r="BP113" s="39" t="str">
        <f>IF(Table2[[#This Row],[Punching]]="x","x",Table2[Total Sections]*2)</f>
        <v>x</v>
      </c>
      <c r="BQ113" s="39">
        <f>IF(Table2[[#This Row],[Pattern]]="Pattern",Table2[Total Sections]*3,Table2[Total Sections]*1.5)</f>
        <v>18</v>
      </c>
      <c r="BR113" s="42">
        <f t="shared" ref="BR113:BR130" ca="1" si="30">TODAY()+2</f>
        <v>43469</v>
      </c>
      <c r="BS113" s="39"/>
      <c r="BT113" s="39"/>
      <c r="BU113" s="39"/>
      <c r="BV113" s="39" t="str">
        <f>_xlfn.IFNA(VLOOKUP(Table2[[#This Row],[Job-no]],Table4[],16,FALSE),"Ready")</f>
        <v/>
      </c>
      <c r="BW113" s="39" t="str">
        <f>_xlfn.IFNA(VLOOKUP(Table2[[#This Row],[Job-no]],Table4[],21,FALSE),"Ready")</f>
        <v/>
      </c>
      <c r="BX113" s="39" t="b">
        <f>_xlfn.IFNA(VLOOKUP(Table2[[#This Row],[Job-no]],Table4[],10,FALSE),TRUE)</f>
        <v>0</v>
      </c>
      <c r="BY113" s="39" t="str">
        <f>_xlfn.IFNA(VLOOKUP(Table2[[#This Row],[Job-no]],Table4[],22,FALSE),"Ready")</f>
        <v/>
      </c>
      <c r="BZ113" s="120">
        <f t="shared" si="19"/>
        <v>43473</v>
      </c>
      <c r="CA113" s="120" t="str">
        <f ca="1">IF(OR(Table2[[#This Row],[Saw Date]]=TODAY(),Table2[[#This Row],[Saw Date]]=TODAY()+1), Table2[[#This Row],[Saw Date]],IF(Table2[[#This Row],[Extrusion cut double saw]],"Done",""))</f>
        <v/>
      </c>
      <c r="CB113" s="120">
        <f ca="1">IF(OR(Table2[[#This Row],[Lens Date]]=TODAY(),Table2[[#This Row],[Lens Date]]=TODAY()+1), Table2[[#This Row],[Lens Date]],IF(Table2[[#This Row],[MSLens]]="Done","Done",""))</f>
        <v>43468</v>
      </c>
      <c r="CC113" s="120" t="str">
        <f ca="1">IF(OR(Table2[[#This Row],[Milling Date]]=TODAY(),Table2[[#This Row],[Milling Date]]=TODAY()+1), Table2[[#This Row],[Milling Date]],IF(Table2[[#This Row],[CNC Holes]]="Ready","Done",""))</f>
        <v/>
      </c>
      <c r="CD113" s="120" t="str">
        <f ca="1">IF(OR(Table2[[#This Row],[Welding Date]]=TODAY(),Table2[[#This Row],[Welding Date]]=TODAY()+1), Table2[[#This Row],[Welding Date]],IF(Table2[[#This Row],[Welding Corners]]="Ready","Done",""))</f>
        <v/>
      </c>
      <c r="CE113" s="120" t="str">
        <f ca="1">IF(OR(Table2[[#This Row],[Puching Date]]=TODAY(),Table2[[#This Row],[Puching Date]]=TODAY()+1), Table2[[#This Row],[Puching Date]],IF(Table2[[#This Row],[Punch Holes]]="Ready","Done",""))</f>
        <v/>
      </c>
      <c r="CF113" s="120" t="str">
        <f ca="1">IF(OR(Table2[[#This Row],[Housing Date2]]=TODAY(),Table2[[#This Row],[Housing Date2]]=TODAY()+1),Table2[[#This Row],[Housing Date2]],IF(Table2[[#This Row],[Body Assembly]],"Done",""))</f>
        <v/>
      </c>
      <c r="CG113" s="120" t="str">
        <f>_xlfn.IFNA(VLOOKUP(Table2[[#This Row],[Job-no]],Table4[],7,FALSE),"Done")</f>
        <v>Machine Shop Started</v>
      </c>
    </row>
    <row r="114" spans="1:85" x14ac:dyDescent="0.25">
      <c r="A114" s="39" t="str">
        <f>_xlfn.CONCAT(Table2[[#This Row],[Order]],"-",Table2[[#This Row],[Line]])</f>
        <v>74294-4</v>
      </c>
      <c r="B114" s="1">
        <v>43473</v>
      </c>
      <c r="C114" s="10">
        <v>74294</v>
      </c>
      <c r="D114" s="7" t="s">
        <v>1402</v>
      </c>
      <c r="E114" s="10">
        <v>4</v>
      </c>
      <c r="F114" s="10">
        <v>1</v>
      </c>
      <c r="G114" s="7" t="s">
        <v>165</v>
      </c>
      <c r="H114" s="10">
        <v>4</v>
      </c>
      <c r="I114" s="43" t="b">
        <v>1</v>
      </c>
      <c r="J114" s="43" t="b">
        <v>0</v>
      </c>
      <c r="K114" t="s">
        <v>114</v>
      </c>
      <c r="L114" s="43" t="b">
        <v>0</v>
      </c>
      <c r="M114" s="43" t="b">
        <v>1</v>
      </c>
      <c r="N114" s="43" t="b">
        <v>0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t="s">
        <v>114</v>
      </c>
      <c r="V114" t="s">
        <v>114</v>
      </c>
      <c r="W114" s="5">
        <v>43468</v>
      </c>
      <c r="X114" s="7" t="s">
        <v>151</v>
      </c>
      <c r="Y114" s="7"/>
      <c r="Z114" s="7" t="s">
        <v>17</v>
      </c>
      <c r="AA114" s="7" t="s">
        <v>114</v>
      </c>
      <c r="AB114" s="7" t="s">
        <v>74</v>
      </c>
      <c r="AC114" s="10">
        <v>1</v>
      </c>
      <c r="AD114" s="3" t="s">
        <v>5967</v>
      </c>
      <c r="AE114" s="4" t="s">
        <v>5968</v>
      </c>
      <c r="AF114" s="7"/>
      <c r="AG114" s="7" t="s">
        <v>114</v>
      </c>
      <c r="AH114" s="10">
        <v>32</v>
      </c>
      <c r="AI114" s="3" t="s">
        <v>74</v>
      </c>
      <c r="AJ114" t="s">
        <v>114</v>
      </c>
      <c r="AK114" t="s">
        <v>114</v>
      </c>
      <c r="AL114" s="43" t="b">
        <v>0</v>
      </c>
      <c r="AM114" s="3"/>
      <c r="AN114" s="3"/>
      <c r="AO114" s="43" t="b">
        <v>0</v>
      </c>
      <c r="AP114" s="3" t="b">
        <v>0</v>
      </c>
      <c r="AQ114" s="3">
        <f>VLOOKUP(Table2[[#This Row],[Job-no]],Table3[],26,FALSE)</f>
        <v>13000</v>
      </c>
      <c r="AR114" t="str">
        <f t="shared" si="15"/>
        <v>CCH</v>
      </c>
      <c r="AS114" t="str">
        <f>VLOOKUP(AR114,Table1[],4,0)</f>
        <v>surface</v>
      </c>
      <c r="AT114">
        <f>IF(BD114&gt;0,"Pattern",VLOOKUP(AR114,Table1[],5,0))</f>
        <v>0</v>
      </c>
      <c r="AU114" s="34">
        <f>IF(AT114="Pattern",WORKDAY(Table2[[#This Row],[Scheduled Ship Date]],-10),WORKDAY(Table2[[#This Row],[Scheduled Ship Date]],-4))</f>
        <v>43467</v>
      </c>
      <c r="AV114" s="39">
        <f>IF(Table2[[#This Row],[Extrusion cut double saw]]=TRUE,IF(O114="ToDo",IF(AT114="Pattern",Table2[[#This Row],[Total Sections]]*0.4,Table2[[#This Row],[Total Sections]]*0.12),0),IF(AT114="Pattern",Table2[[#This Row],[Total Sections]]*4,Table2[[#This Row],[Total Sections]]*1.2))</f>
        <v>38.4</v>
      </c>
      <c r="AW114" s="42">
        <f t="shared" ca="1" si="29"/>
        <v>43469</v>
      </c>
      <c r="AX114" s="42">
        <f>IF(AT114="Pattern",Table2[[#This Row],[Scheduled Ship Date]]-2,Table2[[#This Row],[Scheduled Ship Date]]-3)</f>
        <v>43470</v>
      </c>
      <c r="AY114" s="39">
        <f>IF(Table2[[#This Row],[Pattern]]="Pattern",Table2[[#This Row],[Total Sections]]*4.82,Table2[[#This Row],[Total Sections]]*0.5)</f>
        <v>16</v>
      </c>
      <c r="AZ114" s="42">
        <f t="shared" ca="1" si="28"/>
        <v>43468</v>
      </c>
      <c r="BA114" s="39">
        <f>((Table2[Total Sections]/Table2[Open Qty])-1)*Table2[Open Qty]*12.96</f>
        <v>362.88</v>
      </c>
      <c r="BB114" s="39"/>
      <c r="BC114" s="39" t="str">
        <f t="shared" si="16"/>
        <v>CCH-SL-700-90-TC1680-CP(26)-W-UNV-DMX-1-C</v>
      </c>
      <c r="BD114" s="39">
        <f t="shared" si="17"/>
        <v>0</v>
      </c>
      <c r="BE114" s="39" t="b">
        <f>_xlfn.IFNA(VLOOKUP(Table2[[#This Row],[Job-no]],Table4[],9,FALSE),TRUE)</f>
        <v>1</v>
      </c>
      <c r="BF114" s="39"/>
      <c r="BG114" s="39" t="b">
        <f>_xlfn.IFNA(VLOOKUP(Table2[[#This Row],[Job-no]],Table4[],14,FALSE),TRUE)</f>
        <v>0</v>
      </c>
      <c r="BH114" s="39" t="str">
        <f>_xlfn.IFNA(VLOOKUP(Table2[[#This Row],[Job-no]],Table4[],11,FALSE),"Done")</f>
        <v/>
      </c>
      <c r="BI114" s="39">
        <f>IF(Table2[[#This Row],[Pattern]]="Pattern",VLOOKUP(Table2[[#This Row],[Product Code]],'Routing data'!$A$2:$W$470,13,FALSE),VLOOKUP(Table2[[#This Row],[Product Code]],'Routing data'!$A$2:$W$470,3,FALSE))</f>
        <v>2</v>
      </c>
      <c r="BJ114" s="39">
        <f>IF(Table2[[#This Row],[Pattern]]="Pattern",VLOOKUP(Table2[[#This Row],[Product Code]],'Routing data'!$A$2:$W$470,14,FALSE),VLOOKUP(Table2[[#This Row],[Product Code]],'Routing data'!$A$2:$W$470,4,FALSE))</f>
        <v>0</v>
      </c>
      <c r="BK114" s="39">
        <f>VLOOKUP(Table2[[#This Row],[Product Code]],'Routing data'!A$4:W$524,16,FALSE)</f>
        <v>0</v>
      </c>
      <c r="BL114" s="42">
        <f>IF(Table2[[#This Row],[Milling Required]]=0,"x",IF(AT114="Pattern",B114-10,B114-4))</f>
        <v>43469</v>
      </c>
      <c r="BM114" s="42" t="str">
        <f>IF(Table2[[#This Row],[Punching Required]]=0,"x",IF(AT114="Pattern",B114-8,B114-2))</f>
        <v>x</v>
      </c>
      <c r="BN114" s="42">
        <f t="shared" si="18"/>
        <v>43470</v>
      </c>
      <c r="BO114" s="39">
        <f>IF(Table2[[#This Row],[Milling]]="x","x",Table2[[#This Row],[Total Sections]]*2)</f>
        <v>64</v>
      </c>
      <c r="BP114" s="39" t="str">
        <f>IF(Table2[[#This Row],[Punching]]="x","x",Table2[Total Sections]*2)</f>
        <v>x</v>
      </c>
      <c r="BQ114" s="39">
        <f>IF(Table2[[#This Row],[Pattern]]="Pattern",Table2[Total Sections]*3,Table2[Total Sections]*1.5)</f>
        <v>48</v>
      </c>
      <c r="BR114" s="42">
        <f t="shared" ca="1" si="30"/>
        <v>43469</v>
      </c>
      <c r="BS114" s="42"/>
      <c r="BT114" s="39"/>
      <c r="BU114" s="39"/>
      <c r="BV114" s="39" t="str">
        <f>_xlfn.IFNA(VLOOKUP(Table2[[#This Row],[Job-no]],Table4[],16,FALSE),"Ready")</f>
        <v/>
      </c>
      <c r="BW114" s="39" t="str">
        <f>_xlfn.IFNA(VLOOKUP(Table2[[#This Row],[Job-no]],Table4[],21,FALSE),"Ready")</f>
        <v/>
      </c>
      <c r="BX114" s="39" t="b">
        <f>_xlfn.IFNA(VLOOKUP(Table2[[#This Row],[Job-no]],Table4[],10,FALSE),TRUE)</f>
        <v>0</v>
      </c>
      <c r="BY114" s="39" t="str">
        <f>_xlfn.IFNA(VLOOKUP(Table2[[#This Row],[Job-no]],Table4[],22,FALSE),"Ready")</f>
        <v/>
      </c>
      <c r="BZ114" s="120">
        <f t="shared" si="19"/>
        <v>43473</v>
      </c>
      <c r="CA114" s="120" t="str">
        <f ca="1">IF(OR(Table2[[#This Row],[Saw Date]]=TODAY(),Table2[[#This Row],[Saw Date]]=TODAY()+1), Table2[[#This Row],[Saw Date]],IF(Table2[[#This Row],[Extrusion cut double saw]],"Done",""))</f>
        <v/>
      </c>
      <c r="CB114" s="120">
        <f ca="1">IF(OR(Table2[[#This Row],[Lens Date]]=TODAY(),Table2[[#This Row],[Lens Date]]=TODAY()+1), Table2[[#This Row],[Lens Date]],IF(Table2[[#This Row],[MSLens]]="Done","Done",""))</f>
        <v>43468</v>
      </c>
      <c r="CC114" s="120" t="str">
        <f ca="1">IF(OR(Table2[[#This Row],[Milling Date]]=TODAY(),Table2[[#This Row],[Milling Date]]=TODAY()+1), Table2[[#This Row],[Milling Date]],IF(Table2[[#This Row],[CNC Holes]]="Ready","Done",""))</f>
        <v/>
      </c>
      <c r="CD114" s="120" t="str">
        <f ca="1">IF(OR(Table2[[#This Row],[Welding Date]]=TODAY(),Table2[[#This Row],[Welding Date]]=TODAY()+1), Table2[[#This Row],[Welding Date]],IF(Table2[[#This Row],[Welding Corners]]="Ready","Done",""))</f>
        <v/>
      </c>
      <c r="CE114" s="120" t="str">
        <f ca="1">IF(OR(Table2[[#This Row],[Puching Date]]=TODAY(),Table2[[#This Row],[Puching Date]]=TODAY()+1), Table2[[#This Row],[Puching Date]],IF(Table2[[#This Row],[Punch Holes]]="Ready","Done",""))</f>
        <v/>
      </c>
      <c r="CF114" s="120" t="str">
        <f ca="1">IF(OR(Table2[[#This Row],[Housing Date2]]=TODAY(),Table2[[#This Row],[Housing Date2]]=TODAY()+1),Table2[[#This Row],[Housing Date2]],IF(Table2[[#This Row],[Body Assembly]],"Done",""))</f>
        <v/>
      </c>
      <c r="CG114" s="120" t="str">
        <f>_xlfn.IFNA(VLOOKUP(Table2[[#This Row],[Job-no]],Table4[],7,FALSE),"Done")</f>
        <v>Machine Shop Started</v>
      </c>
    </row>
    <row r="115" spans="1:85" x14ac:dyDescent="0.25">
      <c r="A115" s="39" t="str">
        <f>_xlfn.CONCAT(Table2[[#This Row],[Order]],"-",Table2[[#This Row],[Line]])</f>
        <v>74294-5</v>
      </c>
      <c r="B115" s="1">
        <v>43473</v>
      </c>
      <c r="C115" s="10">
        <v>74294</v>
      </c>
      <c r="D115" s="7" t="s">
        <v>1404</v>
      </c>
      <c r="E115" s="10">
        <v>5</v>
      </c>
      <c r="F115" s="10">
        <v>1</v>
      </c>
      <c r="G115" s="7" t="s">
        <v>165</v>
      </c>
      <c r="H115" s="10">
        <v>1</v>
      </c>
      <c r="I115" s="43" t="b">
        <v>1</v>
      </c>
      <c r="J115" s="43" t="b">
        <v>0</v>
      </c>
      <c r="K115" t="s">
        <v>114</v>
      </c>
      <c r="L115" s="43" t="b">
        <v>0</v>
      </c>
      <c r="M115" s="43" t="b">
        <v>1</v>
      </c>
      <c r="N115" s="43" t="b">
        <v>0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t="s">
        <v>114</v>
      </c>
      <c r="V115" t="s">
        <v>114</v>
      </c>
      <c r="W115" s="5">
        <v>43468</v>
      </c>
      <c r="X115" s="7" t="s">
        <v>151</v>
      </c>
      <c r="Y115" s="7"/>
      <c r="Z115" s="7" t="s">
        <v>3988</v>
      </c>
      <c r="AA115" s="7" t="s">
        <v>114</v>
      </c>
      <c r="AB115" s="7" t="s">
        <v>74</v>
      </c>
      <c r="AC115" s="10">
        <v>1</v>
      </c>
      <c r="AD115" s="3" t="s">
        <v>5967</v>
      </c>
      <c r="AE115" s="4" t="s">
        <v>5968</v>
      </c>
      <c r="AF115" s="7"/>
      <c r="AG115" s="7" t="s">
        <v>114</v>
      </c>
      <c r="AH115" s="10">
        <v>5</v>
      </c>
      <c r="AI115" s="3" t="s">
        <v>74</v>
      </c>
      <c r="AJ115" t="s">
        <v>114</v>
      </c>
      <c r="AK115" t="s">
        <v>114</v>
      </c>
      <c r="AL115" s="43" t="b">
        <v>0</v>
      </c>
      <c r="AM115" s="3"/>
      <c r="AN115" s="3"/>
      <c r="AO115" s="43" t="b">
        <v>0</v>
      </c>
      <c r="AP115" s="3" t="b">
        <v>0</v>
      </c>
      <c r="AQ115" s="3">
        <f>VLOOKUP(Table2[[#This Row],[Job-no]],Table3[],26,FALSE)</f>
        <v>8250</v>
      </c>
      <c r="AR115" t="str">
        <f t="shared" si="15"/>
        <v>SK</v>
      </c>
      <c r="AS115" t="str">
        <f>VLOOKUP(AR115,Table1[],4,0)</f>
        <v>recessed</v>
      </c>
      <c r="AT115">
        <f>IF(BD115&gt;0,"Pattern",VLOOKUP(AR115,Table1[],5,0))</f>
        <v>0</v>
      </c>
      <c r="AU115" s="34">
        <f>IF(AT115="Pattern",WORKDAY(Table2[[#This Row],[Scheduled Ship Date]],-10),WORKDAY(Table2[[#This Row],[Scheduled Ship Date]],-4))</f>
        <v>43467</v>
      </c>
      <c r="AV115" s="39">
        <f>IF(Table2[[#This Row],[Extrusion cut double saw]]=TRUE,IF(O115="ToDo",IF(AT115="Pattern",Table2[[#This Row],[Total Sections]]*0.4,Table2[[#This Row],[Total Sections]]*0.12),0),IF(AT115="Pattern",Table2[[#This Row],[Total Sections]]*4,Table2[[#This Row],[Total Sections]]*1.2))</f>
        <v>6</v>
      </c>
      <c r="AW115" s="42">
        <f t="shared" ca="1" si="29"/>
        <v>43469</v>
      </c>
      <c r="AX115" s="42">
        <f>IF(AT115="Pattern",Table2[[#This Row],[Scheduled Ship Date]]-2,Table2[[#This Row],[Scheduled Ship Date]]-3)</f>
        <v>43470</v>
      </c>
      <c r="AY115" s="39">
        <f>IF(Table2[[#This Row],[Pattern]]="Pattern",Table2[[#This Row],[Total Sections]]*4.82,Table2[[#This Row],[Total Sections]]*0.5)</f>
        <v>2.5</v>
      </c>
      <c r="AZ115" s="42">
        <f t="shared" ca="1" si="28"/>
        <v>43468</v>
      </c>
      <c r="BA115" s="39">
        <f>((Table2[Total Sections]/Table2[Open Qty])-1)*Table2[Open Qty]*12.96</f>
        <v>51.84</v>
      </c>
      <c r="BB115" s="39"/>
      <c r="BC115" s="39" t="str">
        <f t="shared" si="16"/>
        <v>SK-18031-ARC-AL(353 7/16")-700-80-40-SO-W-UNV-DP-1-DF</v>
      </c>
      <c r="BD115" s="39">
        <f t="shared" si="17"/>
        <v>0</v>
      </c>
      <c r="BE115" s="39" t="b">
        <f>_xlfn.IFNA(VLOOKUP(Table2[[#This Row],[Job-no]],Table4[],9,FALSE),TRUE)</f>
        <v>1</v>
      </c>
      <c r="BF115" s="39"/>
      <c r="BG115" s="39" t="b">
        <f>_xlfn.IFNA(VLOOKUP(Table2[[#This Row],[Job-no]],Table4[],14,FALSE),TRUE)</f>
        <v>0</v>
      </c>
      <c r="BH115" s="39" t="str">
        <f>_xlfn.IFNA(VLOOKUP(Table2[[#This Row],[Job-no]],Table4[],11,FALSE),"Done")</f>
        <v/>
      </c>
      <c r="BI115" s="39">
        <f>IF(Table2[[#This Row],[Pattern]]="Pattern",VLOOKUP(Table2[[#This Row],[Product Code]],'Routing data'!$A$2:$W$470,13,FALSE),VLOOKUP(Table2[[#This Row],[Product Code]],'Routing data'!$A$2:$W$470,3,FALSE))</f>
        <v>2</v>
      </c>
      <c r="BJ115" s="39">
        <f>IF(Table2[[#This Row],[Pattern]]="Pattern",VLOOKUP(Table2[[#This Row],[Product Code]],'Routing data'!$A$2:$W$470,14,FALSE),VLOOKUP(Table2[[#This Row],[Product Code]],'Routing data'!$A$2:$W$470,4,FALSE))</f>
        <v>0</v>
      </c>
      <c r="BK115" s="39">
        <f>VLOOKUP(Table2[[#This Row],[Product Code]],'Routing data'!A$4:W$524,16,FALSE)</f>
        <v>5</v>
      </c>
      <c r="BL115" s="42">
        <f>IF(Table2[[#This Row],[Milling Required]]=0,"x",IF(AT115="Pattern",B115-10,B115-4))</f>
        <v>43469</v>
      </c>
      <c r="BM115" s="42" t="str">
        <f>IF(Table2[[#This Row],[Punching Required]]=0,"x",IF(AT115="Pattern",B115-8,B115-2))</f>
        <v>x</v>
      </c>
      <c r="BN115" s="42">
        <f t="shared" si="18"/>
        <v>43470</v>
      </c>
      <c r="BO115" s="39">
        <f>IF(Table2[[#This Row],[Milling]]="x","x",Table2[[#This Row],[Total Sections]]*2)</f>
        <v>10</v>
      </c>
      <c r="BP115" s="39" t="str">
        <f>IF(Table2[[#This Row],[Punching]]="x","x",Table2[Total Sections]*2)</f>
        <v>x</v>
      </c>
      <c r="BQ115" s="39">
        <f>IF(Table2[[#This Row],[Pattern]]="Pattern",Table2[Total Sections]*3,Table2[Total Sections]*1.5)</f>
        <v>7.5</v>
      </c>
      <c r="BR115" s="42">
        <f t="shared" ca="1" si="30"/>
        <v>43469</v>
      </c>
      <c r="BS115" s="42"/>
      <c r="BT115" s="39"/>
      <c r="BU115" s="39"/>
      <c r="BV115" s="39" t="str">
        <f>_xlfn.IFNA(VLOOKUP(Table2[[#This Row],[Job-no]],Table4[],16,FALSE),"Ready")</f>
        <v/>
      </c>
      <c r="BW115" s="39" t="str">
        <f>_xlfn.IFNA(VLOOKUP(Table2[[#This Row],[Job-no]],Table4[],21,FALSE),"Ready")</f>
        <v/>
      </c>
      <c r="BX115" s="39" t="b">
        <f>_xlfn.IFNA(VLOOKUP(Table2[[#This Row],[Job-no]],Table4[],10,FALSE),TRUE)</f>
        <v>0</v>
      </c>
      <c r="BY115" s="39" t="str">
        <f>_xlfn.IFNA(VLOOKUP(Table2[[#This Row],[Job-no]],Table4[],22,FALSE),"Ready")</f>
        <v/>
      </c>
      <c r="BZ115" s="120">
        <f t="shared" si="19"/>
        <v>43473</v>
      </c>
      <c r="CA115" s="120" t="str">
        <f ca="1">IF(OR(Table2[[#This Row],[Saw Date]]=TODAY(),Table2[[#This Row],[Saw Date]]=TODAY()+1), Table2[[#This Row],[Saw Date]],IF(Table2[[#This Row],[Extrusion cut double saw]],"Done",""))</f>
        <v/>
      </c>
      <c r="CB115" s="120">
        <f ca="1">IF(OR(Table2[[#This Row],[Lens Date]]=TODAY(),Table2[[#This Row],[Lens Date]]=TODAY()+1), Table2[[#This Row],[Lens Date]],IF(Table2[[#This Row],[MSLens]]="Done","Done",""))</f>
        <v>43468</v>
      </c>
      <c r="CC115" s="120" t="str">
        <f ca="1">IF(OR(Table2[[#This Row],[Milling Date]]=TODAY(),Table2[[#This Row],[Milling Date]]=TODAY()+1), Table2[[#This Row],[Milling Date]],IF(Table2[[#This Row],[CNC Holes]]="Ready","Done",""))</f>
        <v/>
      </c>
      <c r="CD115" s="120" t="str">
        <f ca="1">IF(OR(Table2[[#This Row],[Welding Date]]=TODAY(),Table2[[#This Row],[Welding Date]]=TODAY()+1), Table2[[#This Row],[Welding Date]],IF(Table2[[#This Row],[Welding Corners]]="Ready","Done",""))</f>
        <v/>
      </c>
      <c r="CE115" s="120" t="str">
        <f ca="1">IF(OR(Table2[[#This Row],[Puching Date]]=TODAY(),Table2[[#This Row],[Puching Date]]=TODAY()+1), Table2[[#This Row],[Puching Date]],IF(Table2[[#This Row],[Punch Holes]]="Ready","Done",""))</f>
        <v/>
      </c>
      <c r="CF115" s="120" t="str">
        <f ca="1">IF(OR(Table2[[#This Row],[Housing Date2]]=TODAY(),Table2[[#This Row],[Housing Date2]]=TODAY()+1),Table2[[#This Row],[Housing Date2]],IF(Table2[[#This Row],[Body Assembly]],"Done",""))</f>
        <v/>
      </c>
      <c r="CG115" s="120" t="str">
        <f>_xlfn.IFNA(VLOOKUP(Table2[[#This Row],[Job-no]],Table4[],7,FALSE),"Done")</f>
        <v>Machine Shop Started</v>
      </c>
    </row>
    <row r="116" spans="1:85" x14ac:dyDescent="0.25">
      <c r="A116" t="str">
        <f>_xlfn.CONCAT(Table2[[#This Row],[Order]],"-",Table2[[#This Row],[Line]])</f>
        <v>74294-6</v>
      </c>
      <c r="B116" s="1">
        <v>43473</v>
      </c>
      <c r="C116" s="10">
        <v>74294</v>
      </c>
      <c r="D116" s="7" t="s">
        <v>1406</v>
      </c>
      <c r="E116" s="10">
        <v>6</v>
      </c>
      <c r="F116" s="10">
        <v>1</v>
      </c>
      <c r="G116" s="7" t="s">
        <v>165</v>
      </c>
      <c r="H116" s="10">
        <v>1</v>
      </c>
      <c r="I116" s="43" t="b">
        <v>1</v>
      </c>
      <c r="J116" s="43" t="b">
        <v>0</v>
      </c>
      <c r="K116" t="s">
        <v>114</v>
      </c>
      <c r="L116" s="43" t="b">
        <v>0</v>
      </c>
      <c r="M116" s="43" t="b">
        <v>1</v>
      </c>
      <c r="N116" s="43" t="b">
        <v>0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t="s">
        <v>114</v>
      </c>
      <c r="V116" t="s">
        <v>114</v>
      </c>
      <c r="W116" s="5">
        <v>43468</v>
      </c>
      <c r="X116" s="7" t="s">
        <v>151</v>
      </c>
      <c r="Y116" s="7"/>
      <c r="Z116" s="7" t="s">
        <v>3989</v>
      </c>
      <c r="AA116" s="7" t="s">
        <v>114</v>
      </c>
      <c r="AB116" s="7" t="s">
        <v>74</v>
      </c>
      <c r="AC116" s="10">
        <v>1</v>
      </c>
      <c r="AD116" s="3" t="s">
        <v>5967</v>
      </c>
      <c r="AE116" s="4" t="s">
        <v>5968</v>
      </c>
      <c r="AF116" s="7"/>
      <c r="AG116" s="7" t="s">
        <v>114</v>
      </c>
      <c r="AH116" s="10">
        <v>7</v>
      </c>
      <c r="AI116" s="3" t="s">
        <v>74</v>
      </c>
      <c r="AJ116" t="s">
        <v>114</v>
      </c>
      <c r="AK116" t="s">
        <v>114</v>
      </c>
      <c r="AL116" s="43" t="b">
        <v>0</v>
      </c>
      <c r="AM116" s="3"/>
      <c r="AN116" s="3"/>
      <c r="AO116" s="43" t="b">
        <v>0</v>
      </c>
      <c r="AP116" s="3" t="b">
        <v>0</v>
      </c>
      <c r="AQ116" s="3">
        <f>VLOOKUP(Table2[[#This Row],[Job-no]],Table3[],26,FALSE)</f>
        <v>11275</v>
      </c>
      <c r="AR116" t="str">
        <f t="shared" si="15"/>
        <v>SK</v>
      </c>
      <c r="AS116" t="str">
        <f>VLOOKUP(AR116,Table1[],4,0)</f>
        <v>recessed</v>
      </c>
      <c r="AT116">
        <f>IF(BD116&gt;0,"Pattern",VLOOKUP(AR116,Table1[],5,0))</f>
        <v>0</v>
      </c>
      <c r="AU116" s="34">
        <f>IF(AT116="Pattern",WORKDAY(Table2[[#This Row],[Scheduled Ship Date]],-10),WORKDAY(Table2[[#This Row],[Scheduled Ship Date]],-4))</f>
        <v>43467</v>
      </c>
      <c r="AV116">
        <f>IF(Table2[[#This Row],[Extrusion cut double saw]]=TRUE,IF(O116="ToDo",IF(AT116="Pattern",Table2[[#This Row],[Total Sections]]*0.4,Table2[[#This Row],[Total Sections]]*0.12),0),IF(AT116="Pattern",Table2[[#This Row],[Total Sections]]*4,Table2[[#This Row],[Total Sections]]*1.2))</f>
        <v>8.4</v>
      </c>
      <c r="AW116" s="42">
        <f t="shared" ca="1" si="29"/>
        <v>43469</v>
      </c>
      <c r="AX116" s="42">
        <f>IF(AT116="Pattern",Table2[[#This Row],[Scheduled Ship Date]]-2,Table2[[#This Row],[Scheduled Ship Date]]-3)</f>
        <v>43470</v>
      </c>
      <c r="AY116">
        <f>IF(Table2[[#This Row],[Pattern]]="Pattern",Table2[[#This Row],[Total Sections]]*4.82,Table2[[#This Row],[Total Sections]]*0.5)</f>
        <v>3.5</v>
      </c>
      <c r="AZ116" s="42">
        <f t="shared" ca="1" si="28"/>
        <v>43468</v>
      </c>
      <c r="BA116" s="39">
        <f>((Table2[Total Sections]/Table2[Open Qty])-1)*Table2[Open Qty]*12.96</f>
        <v>77.760000000000005</v>
      </c>
      <c r="BB116" s="42"/>
      <c r="BC116" s="39" t="str">
        <f t="shared" si="16"/>
        <v>SK-18031-ARC-AL(494 13/16")-700-80-40-SO-W-UNV-DP-1-DF</v>
      </c>
      <c r="BD116" s="39">
        <f t="shared" si="17"/>
        <v>0</v>
      </c>
      <c r="BE116" s="39" t="b">
        <f>_xlfn.IFNA(VLOOKUP(Table2[[#This Row],[Job-no]],Table4[],9,FALSE),TRUE)</f>
        <v>1</v>
      </c>
      <c r="BF116" t="str">
        <f>VLOOKUP(AR116,Table1[],3,0)</f>
        <v>SKETCH</v>
      </c>
      <c r="BG116" s="39" t="b">
        <f>_xlfn.IFNA(VLOOKUP(Table2[[#This Row],[Job-no]],Table4[],14,FALSE),TRUE)</f>
        <v>0</v>
      </c>
      <c r="BH116" s="39" t="str">
        <f>_xlfn.IFNA(VLOOKUP(Table2[[#This Row],[Job-no]],Table4[],11,FALSE),"Done")</f>
        <v/>
      </c>
      <c r="BI116" s="39">
        <f>IF(Table2[[#This Row],[Pattern]]="Pattern",VLOOKUP(Table2[[#This Row],[Product Code]],'Routing data'!$A$2:$W$470,13,FALSE),VLOOKUP(Table2[[#This Row],[Product Code]],'Routing data'!$A$2:$W$470,3,FALSE))</f>
        <v>2</v>
      </c>
      <c r="BJ116" s="39">
        <f>IF(Table2[[#This Row],[Pattern]]="Pattern",VLOOKUP(Table2[[#This Row],[Product Code]],'Routing data'!$A$2:$W$470,14,FALSE),VLOOKUP(Table2[[#This Row],[Product Code]],'Routing data'!$A$2:$W$470,4,FALSE))</f>
        <v>0</v>
      </c>
      <c r="BK116" s="39">
        <f>VLOOKUP(Table2[[#This Row],[Product Code]],'Routing data'!A$4:W$524,16,FALSE)</f>
        <v>5</v>
      </c>
      <c r="BL116" s="42">
        <f>IF(Table2[[#This Row],[Milling Required]]=0,"x",IF(AT116="Pattern",B116-10,B116-4))</f>
        <v>43469</v>
      </c>
      <c r="BM116" s="42" t="str">
        <f>IF(Table2[[#This Row],[Punching Required]]=0,"x",IF(AT116="Pattern",B116-8,B116-2))</f>
        <v>x</v>
      </c>
      <c r="BN116" s="42">
        <f t="shared" si="18"/>
        <v>43470</v>
      </c>
      <c r="BO116" s="39">
        <f>IF(Table2[[#This Row],[Milling]]="x","x",Table2[[#This Row],[Total Sections]]*2)</f>
        <v>14</v>
      </c>
      <c r="BP116" s="39" t="str">
        <f>IF(Table2[[#This Row],[Punching]]="x","x",Table2[Total Sections]*2)</f>
        <v>x</v>
      </c>
      <c r="BQ116" s="39">
        <f>IF(Table2[[#This Row],[Pattern]]="Pattern",Table2[Total Sections]*3,Table2[Total Sections]*1.5)</f>
        <v>10.5</v>
      </c>
      <c r="BR116" s="42">
        <f t="shared" ca="1" si="30"/>
        <v>43469</v>
      </c>
      <c r="BS116" s="39"/>
      <c r="BT116" s="42"/>
      <c r="BU116" s="39"/>
      <c r="BV116" s="39" t="str">
        <f>_xlfn.IFNA(VLOOKUP(Table2[[#This Row],[Job-no]],Table4[],16,FALSE),"Ready")</f>
        <v/>
      </c>
      <c r="BW116" s="39" t="str">
        <f>_xlfn.IFNA(VLOOKUP(Table2[[#This Row],[Job-no]],Table4[],21,FALSE),"Ready")</f>
        <v/>
      </c>
      <c r="BX116" s="39" t="b">
        <f>_xlfn.IFNA(VLOOKUP(Table2[[#This Row],[Job-no]],Table4[],10,FALSE),TRUE)</f>
        <v>0</v>
      </c>
      <c r="BY116" s="39" t="str">
        <f>_xlfn.IFNA(VLOOKUP(Table2[[#This Row],[Job-no]],Table4[],22,FALSE),"Ready")</f>
        <v/>
      </c>
      <c r="BZ116" s="120">
        <f t="shared" si="19"/>
        <v>43473</v>
      </c>
      <c r="CA116" s="120" t="str">
        <f ca="1">IF(OR(Table2[[#This Row],[Saw Date]]=TODAY(),Table2[[#This Row],[Saw Date]]=TODAY()+1), Table2[[#This Row],[Saw Date]],IF(Table2[[#This Row],[Extrusion cut double saw]],"Done",""))</f>
        <v/>
      </c>
      <c r="CB116" s="120">
        <f ca="1">IF(OR(Table2[[#This Row],[Lens Date]]=TODAY(),Table2[[#This Row],[Lens Date]]=TODAY()+1), Table2[[#This Row],[Lens Date]],IF(Table2[[#This Row],[MSLens]]="Done","Done",""))</f>
        <v>43468</v>
      </c>
      <c r="CC116" s="120" t="str">
        <f ca="1">IF(OR(Table2[[#This Row],[Milling Date]]=TODAY(),Table2[[#This Row],[Milling Date]]=TODAY()+1), Table2[[#This Row],[Milling Date]],IF(Table2[[#This Row],[CNC Holes]]="Ready","Done",""))</f>
        <v/>
      </c>
      <c r="CD116" s="120" t="str">
        <f ca="1">IF(OR(Table2[[#This Row],[Welding Date]]=TODAY(),Table2[[#This Row],[Welding Date]]=TODAY()+1), Table2[[#This Row],[Welding Date]],IF(Table2[[#This Row],[Welding Corners]]="Ready","Done",""))</f>
        <v/>
      </c>
      <c r="CE116" s="120" t="str">
        <f ca="1">IF(OR(Table2[[#This Row],[Puching Date]]=TODAY(),Table2[[#This Row],[Puching Date]]=TODAY()+1), Table2[[#This Row],[Puching Date]],IF(Table2[[#This Row],[Punch Holes]]="Ready","Done",""))</f>
        <v/>
      </c>
      <c r="CF116" s="120" t="str">
        <f ca="1">IF(OR(Table2[[#This Row],[Housing Date2]]=TODAY(),Table2[[#This Row],[Housing Date2]]=TODAY()+1),Table2[[#This Row],[Housing Date2]],IF(Table2[[#This Row],[Body Assembly]],"Done",""))</f>
        <v/>
      </c>
      <c r="CG116" s="120" t="str">
        <f>_xlfn.IFNA(VLOOKUP(Table2[[#This Row],[Job-no]],Table4[],7,FALSE),"Done")</f>
        <v>Machine Shop Started</v>
      </c>
    </row>
    <row r="117" spans="1:85" x14ac:dyDescent="0.25">
      <c r="A117" t="str">
        <f>_xlfn.CONCAT(Table2[[#This Row],[Order]],"-",Table2[[#This Row],[Line]])</f>
        <v>74294-7</v>
      </c>
      <c r="B117" s="1">
        <v>43473</v>
      </c>
      <c r="C117" s="10">
        <v>74294</v>
      </c>
      <c r="D117" s="7" t="s">
        <v>1408</v>
      </c>
      <c r="E117" s="10">
        <v>7</v>
      </c>
      <c r="F117" s="10">
        <v>1</v>
      </c>
      <c r="G117" s="7" t="s">
        <v>165</v>
      </c>
      <c r="H117" s="10">
        <v>1</v>
      </c>
      <c r="I117" s="43" t="b">
        <v>1</v>
      </c>
      <c r="J117" s="43" t="b">
        <v>0</v>
      </c>
      <c r="K117" t="s">
        <v>114</v>
      </c>
      <c r="L117" s="43" t="b">
        <v>0</v>
      </c>
      <c r="M117" s="43" t="b">
        <v>1</v>
      </c>
      <c r="N117" s="43" t="b">
        <v>0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t="s">
        <v>114</v>
      </c>
      <c r="V117" t="s">
        <v>114</v>
      </c>
      <c r="W117" s="5">
        <v>43468</v>
      </c>
      <c r="X117" s="7" t="s">
        <v>151</v>
      </c>
      <c r="Y117" s="7"/>
      <c r="Z117" s="7" t="s">
        <v>3990</v>
      </c>
      <c r="AA117" s="7" t="s">
        <v>114</v>
      </c>
      <c r="AB117" s="7" t="s">
        <v>74</v>
      </c>
      <c r="AC117" s="10">
        <v>1</v>
      </c>
      <c r="AD117" s="3" t="s">
        <v>5967</v>
      </c>
      <c r="AE117" s="4" t="s">
        <v>5968</v>
      </c>
      <c r="AF117" s="7"/>
      <c r="AG117" s="7" t="s">
        <v>114</v>
      </c>
      <c r="AH117" s="10">
        <v>6</v>
      </c>
      <c r="AI117" s="3" t="s">
        <v>74</v>
      </c>
      <c r="AJ117" t="s">
        <v>114</v>
      </c>
      <c r="AK117" t="s">
        <v>114</v>
      </c>
      <c r="AL117" s="43" t="b">
        <v>0</v>
      </c>
      <c r="AM117" s="3"/>
      <c r="AN117" s="3"/>
      <c r="AO117" s="43" t="b">
        <v>0</v>
      </c>
      <c r="AP117" s="3" t="b">
        <v>0</v>
      </c>
      <c r="AQ117" s="3">
        <f>VLOOKUP(Table2[[#This Row],[Job-no]],Table3[],26,FALSE)</f>
        <v>9900</v>
      </c>
      <c r="AR117" t="str">
        <f t="shared" si="15"/>
        <v>SK</v>
      </c>
      <c r="AS117" t="str">
        <f>VLOOKUP(AR117,Table1[],4,0)</f>
        <v>recessed</v>
      </c>
      <c r="AT117">
        <f>IF(BD117&gt;0,"Pattern",VLOOKUP(AR117,Table1[],5,0))</f>
        <v>0</v>
      </c>
      <c r="AU117" s="34">
        <f>IF(AT117="Pattern",WORKDAY(Table2[[#This Row],[Scheduled Ship Date]],-10),WORKDAY(Table2[[#This Row],[Scheduled Ship Date]],-4))</f>
        <v>43467</v>
      </c>
      <c r="AV117">
        <f>IF(Table2[[#This Row],[Extrusion cut double saw]]=TRUE,IF(O117="ToDo",IF(AT117="Pattern",Table2[[#This Row],[Total Sections]]*0.4,Table2[[#This Row],[Total Sections]]*0.12),0),IF(AT117="Pattern",Table2[[#This Row],[Total Sections]]*4,Table2[[#This Row],[Total Sections]]*1.2))</f>
        <v>7.1999999999999993</v>
      </c>
      <c r="AW117" s="42">
        <f t="shared" ca="1" si="29"/>
        <v>43469</v>
      </c>
      <c r="AX117" s="42">
        <f>IF(AT117="Pattern",Table2[[#This Row],[Scheduled Ship Date]]-2,Table2[[#This Row],[Scheduled Ship Date]]-3)</f>
        <v>43470</v>
      </c>
      <c r="AY117">
        <f>IF(Table2[[#This Row],[Pattern]]="Pattern",Table2[[#This Row],[Total Sections]]*4.82,Table2[[#This Row],[Total Sections]]*0.5)</f>
        <v>3</v>
      </c>
      <c r="AZ117" s="42">
        <f t="shared" ca="1" si="28"/>
        <v>43468</v>
      </c>
      <c r="BA117" s="39">
        <f>((Table2[Total Sections]/Table2[Open Qty])-1)*Table2[Open Qty]*12.96</f>
        <v>64.800000000000011</v>
      </c>
      <c r="BB117" s="39"/>
      <c r="BC117" s="39" t="str">
        <f t="shared" si="16"/>
        <v>SK-18031-ARC-AL(424 1/8")-700-80-40-SO-W-UNV-DP-1-DF</v>
      </c>
      <c r="BD117" s="39">
        <f t="shared" si="17"/>
        <v>0</v>
      </c>
      <c r="BE117" s="39" t="b">
        <f>_xlfn.IFNA(VLOOKUP(Table2[[#This Row],[Job-no]],Table4[],9,FALSE),TRUE)</f>
        <v>1</v>
      </c>
      <c r="BF117" t="str">
        <f>VLOOKUP(AR117,Table1[],3,0)</f>
        <v>SKETCH</v>
      </c>
      <c r="BG117" s="39" t="b">
        <f>_xlfn.IFNA(VLOOKUP(Table2[[#This Row],[Job-no]],Table4[],14,FALSE),TRUE)</f>
        <v>0</v>
      </c>
      <c r="BH117" s="39" t="str">
        <f>_xlfn.IFNA(VLOOKUP(Table2[[#This Row],[Job-no]],Table4[],11,FALSE),"Done")</f>
        <v/>
      </c>
      <c r="BI117" s="39">
        <f>IF(Table2[[#This Row],[Pattern]]="Pattern",VLOOKUP(Table2[[#This Row],[Product Code]],'Routing data'!$A$2:$W$470,13,FALSE),VLOOKUP(Table2[[#This Row],[Product Code]],'Routing data'!$A$2:$W$470,3,FALSE))</f>
        <v>2</v>
      </c>
      <c r="BJ117" s="39">
        <f>IF(Table2[[#This Row],[Pattern]]="Pattern",VLOOKUP(Table2[[#This Row],[Product Code]],'Routing data'!$A$2:$W$470,14,FALSE),VLOOKUP(Table2[[#This Row],[Product Code]],'Routing data'!$A$2:$W$470,4,FALSE))</f>
        <v>0</v>
      </c>
      <c r="BK117" s="39">
        <f>VLOOKUP(Table2[[#This Row],[Product Code]],'Routing data'!A$4:W$524,16,FALSE)</f>
        <v>5</v>
      </c>
      <c r="BL117" s="42">
        <f>IF(Table2[[#This Row],[Milling Required]]=0,"x",IF(AT117="Pattern",B117-10,B117-4))</f>
        <v>43469</v>
      </c>
      <c r="BM117" s="42" t="str">
        <f>IF(Table2[[#This Row],[Punching Required]]=0,"x",IF(AT117="Pattern",B117-8,B117-2))</f>
        <v>x</v>
      </c>
      <c r="BN117" s="42">
        <f t="shared" si="18"/>
        <v>43470</v>
      </c>
      <c r="BO117" s="39">
        <f>IF(Table2[[#This Row],[Milling]]="x","x",Table2[[#This Row],[Total Sections]]*2)</f>
        <v>12</v>
      </c>
      <c r="BP117" s="39" t="str">
        <f>IF(Table2[[#This Row],[Punching]]="x","x",Table2[Total Sections]*2)</f>
        <v>x</v>
      </c>
      <c r="BQ117" s="39">
        <f>IF(Table2[[#This Row],[Pattern]]="Pattern",Table2[Total Sections]*3,Table2[Total Sections]*1.5)</f>
        <v>9</v>
      </c>
      <c r="BR117" s="42">
        <f t="shared" ca="1" si="30"/>
        <v>43469</v>
      </c>
      <c r="BS117" s="42"/>
      <c r="BT117" s="42"/>
      <c r="BU117" s="39"/>
      <c r="BV117" s="39" t="str">
        <f>_xlfn.IFNA(VLOOKUP(Table2[[#This Row],[Job-no]],Table4[],16,FALSE),"Ready")</f>
        <v/>
      </c>
      <c r="BW117" s="39" t="str">
        <f>_xlfn.IFNA(VLOOKUP(Table2[[#This Row],[Job-no]],Table4[],21,FALSE),"Ready")</f>
        <v/>
      </c>
      <c r="BX117" s="39" t="b">
        <f>_xlfn.IFNA(VLOOKUP(Table2[[#This Row],[Job-no]],Table4[],10,FALSE),TRUE)</f>
        <v>0</v>
      </c>
      <c r="BY117" s="39" t="str">
        <f>_xlfn.IFNA(VLOOKUP(Table2[[#This Row],[Job-no]],Table4[],22,FALSE),"Ready")</f>
        <v/>
      </c>
      <c r="BZ117" s="120">
        <f t="shared" si="19"/>
        <v>43473</v>
      </c>
      <c r="CA117" s="120" t="str">
        <f ca="1">IF(OR(Table2[[#This Row],[Saw Date]]=TODAY(),Table2[[#This Row],[Saw Date]]=TODAY()+1), Table2[[#This Row],[Saw Date]],IF(Table2[[#This Row],[Extrusion cut double saw]],"Done",""))</f>
        <v/>
      </c>
      <c r="CB117" s="120">
        <f ca="1">IF(OR(Table2[[#This Row],[Lens Date]]=TODAY(),Table2[[#This Row],[Lens Date]]=TODAY()+1), Table2[[#This Row],[Lens Date]],IF(Table2[[#This Row],[MSLens]]="Done","Done",""))</f>
        <v>43468</v>
      </c>
      <c r="CC117" s="120" t="str">
        <f ca="1">IF(OR(Table2[[#This Row],[Milling Date]]=TODAY(),Table2[[#This Row],[Milling Date]]=TODAY()+1), Table2[[#This Row],[Milling Date]],IF(Table2[[#This Row],[CNC Holes]]="Ready","Done",""))</f>
        <v/>
      </c>
      <c r="CD117" s="120" t="str">
        <f ca="1">IF(OR(Table2[[#This Row],[Welding Date]]=TODAY(),Table2[[#This Row],[Welding Date]]=TODAY()+1), Table2[[#This Row],[Welding Date]],IF(Table2[[#This Row],[Welding Corners]]="Ready","Done",""))</f>
        <v/>
      </c>
      <c r="CE117" s="120" t="str">
        <f ca="1">IF(OR(Table2[[#This Row],[Puching Date]]=TODAY(),Table2[[#This Row],[Puching Date]]=TODAY()+1), Table2[[#This Row],[Puching Date]],IF(Table2[[#This Row],[Punch Holes]]="Ready","Done",""))</f>
        <v/>
      </c>
      <c r="CF117" s="120" t="str">
        <f ca="1">IF(OR(Table2[[#This Row],[Housing Date2]]=TODAY(),Table2[[#This Row],[Housing Date2]]=TODAY()+1),Table2[[#This Row],[Housing Date2]],IF(Table2[[#This Row],[Body Assembly]],"Done",""))</f>
        <v/>
      </c>
      <c r="CG117" s="120" t="str">
        <f>_xlfn.IFNA(VLOOKUP(Table2[[#This Row],[Job-no]],Table4[],7,FALSE),"Done")</f>
        <v>Machine Shop Started</v>
      </c>
    </row>
    <row r="118" spans="1:85" x14ac:dyDescent="0.25">
      <c r="A118" t="str">
        <f>_xlfn.CONCAT(Table2[[#This Row],[Order]],"-",Table2[[#This Row],[Line]])</f>
        <v>74294-8</v>
      </c>
      <c r="B118" s="1">
        <v>43473</v>
      </c>
      <c r="C118" s="10">
        <v>74294</v>
      </c>
      <c r="D118" s="7" t="s">
        <v>1404</v>
      </c>
      <c r="E118" s="10">
        <v>8</v>
      </c>
      <c r="F118" s="10">
        <v>1</v>
      </c>
      <c r="G118" s="7" t="s">
        <v>165</v>
      </c>
      <c r="H118" s="10">
        <v>1</v>
      </c>
      <c r="I118" s="43" t="b">
        <v>1</v>
      </c>
      <c r="J118" s="43" t="b">
        <v>0</v>
      </c>
      <c r="K118" t="s">
        <v>114</v>
      </c>
      <c r="L118" s="43" t="b">
        <v>0</v>
      </c>
      <c r="M118" s="43" t="b">
        <v>1</v>
      </c>
      <c r="N118" s="43" t="b">
        <v>0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t="s">
        <v>114</v>
      </c>
      <c r="V118" t="s">
        <v>114</v>
      </c>
      <c r="W118" s="5">
        <v>43468</v>
      </c>
      <c r="X118" s="7" t="s">
        <v>151</v>
      </c>
      <c r="Y118" s="7"/>
      <c r="Z118" s="7" t="s">
        <v>3988</v>
      </c>
      <c r="AA118" s="7" t="s">
        <v>114</v>
      </c>
      <c r="AB118" s="7" t="s">
        <v>74</v>
      </c>
      <c r="AC118" s="10">
        <v>1</v>
      </c>
      <c r="AD118" s="3" t="s">
        <v>5967</v>
      </c>
      <c r="AE118" s="4" t="s">
        <v>5968</v>
      </c>
      <c r="AF118" s="7"/>
      <c r="AG118" s="7" t="s">
        <v>114</v>
      </c>
      <c r="AH118" s="10">
        <v>5</v>
      </c>
      <c r="AI118" s="3" t="s">
        <v>74</v>
      </c>
      <c r="AJ118" t="s">
        <v>114</v>
      </c>
      <c r="AK118" t="s">
        <v>114</v>
      </c>
      <c r="AL118" s="43" t="b">
        <v>0</v>
      </c>
      <c r="AM118" s="3"/>
      <c r="AN118" s="3"/>
      <c r="AO118" s="43" t="b">
        <v>0</v>
      </c>
      <c r="AP118" s="3" t="b">
        <v>0</v>
      </c>
      <c r="AQ118" s="3">
        <f>VLOOKUP(Table2[[#This Row],[Job-no]],Table3[],26,FALSE)</f>
        <v>8250</v>
      </c>
      <c r="AR118" t="str">
        <f t="shared" si="15"/>
        <v>SK</v>
      </c>
      <c r="AS118" t="str">
        <f>VLOOKUP(AR118,Table1[],4,0)</f>
        <v>recessed</v>
      </c>
      <c r="AT118">
        <f>IF(BD118&gt;0,"Pattern",VLOOKUP(AR118,Table1[],5,0))</f>
        <v>0</v>
      </c>
      <c r="AU118" s="34">
        <f>IF(AT118="Pattern",WORKDAY(Table2[[#This Row],[Scheduled Ship Date]],-10),WORKDAY(Table2[[#This Row],[Scheduled Ship Date]],-4))</f>
        <v>43467</v>
      </c>
      <c r="AV118">
        <f>IF(Table2[[#This Row],[Extrusion cut double saw]]=TRUE,IF(O118="ToDo",IF(AT118="Pattern",Table2[[#This Row],[Total Sections]]*0.4,Table2[[#This Row],[Total Sections]]*0.12),0),IF(AT118="Pattern",Table2[[#This Row],[Total Sections]]*4,Table2[[#This Row],[Total Sections]]*1.2))</f>
        <v>6</v>
      </c>
      <c r="AW118" s="42">
        <f t="shared" ca="1" si="29"/>
        <v>43469</v>
      </c>
      <c r="AX118" s="42">
        <f>IF(AT118="Pattern",Table2[[#This Row],[Scheduled Ship Date]]-2,Table2[[#This Row],[Scheduled Ship Date]]-3)</f>
        <v>43470</v>
      </c>
      <c r="AY118">
        <f>IF(Table2[[#This Row],[Pattern]]="Pattern",Table2[[#This Row],[Total Sections]]*4.82,Table2[[#This Row],[Total Sections]]*0.5)</f>
        <v>2.5</v>
      </c>
      <c r="AZ118" s="42">
        <f t="shared" ca="1" si="28"/>
        <v>43468</v>
      </c>
      <c r="BA118" s="39">
        <f>((Table2[Total Sections]/Table2[Open Qty])-1)*Table2[Open Qty]*12.96</f>
        <v>51.84</v>
      </c>
      <c r="BB118" s="42"/>
      <c r="BC118" s="39" t="str">
        <f t="shared" si="16"/>
        <v>SK-18031-ARC-AL(353 7/16")-700-80-40-SO-W-UNV-DP-1-DF</v>
      </c>
      <c r="BD118" s="39">
        <f t="shared" si="17"/>
        <v>0</v>
      </c>
      <c r="BE118" s="39" t="b">
        <f>_xlfn.IFNA(VLOOKUP(Table2[[#This Row],[Job-no]],Table4[],9,FALSE),TRUE)</f>
        <v>1</v>
      </c>
      <c r="BF118" t="str">
        <f>VLOOKUP(AR118,Table1[],3,0)</f>
        <v>SKETCH</v>
      </c>
      <c r="BG118" s="39" t="b">
        <f>_xlfn.IFNA(VLOOKUP(Table2[[#This Row],[Job-no]],Table4[],14,FALSE),TRUE)</f>
        <v>0</v>
      </c>
      <c r="BH118" s="39" t="str">
        <f>_xlfn.IFNA(VLOOKUP(Table2[[#This Row],[Job-no]],Table4[],11,FALSE),"Done")</f>
        <v/>
      </c>
      <c r="BI118" s="39">
        <f>IF(Table2[[#This Row],[Pattern]]="Pattern",VLOOKUP(Table2[[#This Row],[Product Code]],'Routing data'!$A$2:$W$470,13,FALSE),VLOOKUP(Table2[[#This Row],[Product Code]],'Routing data'!$A$2:$W$470,3,FALSE))</f>
        <v>2</v>
      </c>
      <c r="BJ118" s="39">
        <f>IF(Table2[[#This Row],[Pattern]]="Pattern",VLOOKUP(Table2[[#This Row],[Product Code]],'Routing data'!$A$2:$W$470,14,FALSE),VLOOKUP(Table2[[#This Row],[Product Code]],'Routing data'!$A$2:$W$470,4,FALSE))</f>
        <v>0</v>
      </c>
      <c r="BK118" s="39">
        <f>VLOOKUP(Table2[[#This Row],[Product Code]],'Routing data'!A$4:W$524,16,FALSE)</f>
        <v>5</v>
      </c>
      <c r="BL118" s="42">
        <f>IF(Table2[[#This Row],[Milling Required]]=0,"x",IF(AT118="Pattern",B118-10,B118-4))</f>
        <v>43469</v>
      </c>
      <c r="BM118" s="42" t="str">
        <f>IF(Table2[[#This Row],[Punching Required]]=0,"x",IF(AT118="Pattern",B118-8,B118-2))</f>
        <v>x</v>
      </c>
      <c r="BN118" s="42">
        <f t="shared" si="18"/>
        <v>43470</v>
      </c>
      <c r="BO118" s="39">
        <f>IF(Table2[[#This Row],[Milling]]="x","x",Table2[[#This Row],[Total Sections]]*2)</f>
        <v>10</v>
      </c>
      <c r="BP118" s="39" t="str">
        <f>IF(Table2[[#This Row],[Punching]]="x","x",Table2[Total Sections]*2)</f>
        <v>x</v>
      </c>
      <c r="BQ118" s="39">
        <f>IF(Table2[[#This Row],[Pattern]]="Pattern",Table2[Total Sections]*3,Table2[Total Sections]*1.5)</f>
        <v>7.5</v>
      </c>
      <c r="BR118" s="42">
        <f t="shared" ca="1" si="30"/>
        <v>43469</v>
      </c>
      <c r="BS118" s="42"/>
      <c r="BT118" s="42"/>
      <c r="BU118" s="39"/>
      <c r="BV118" s="122" t="str">
        <f>_xlfn.IFNA(VLOOKUP(Table2[[#This Row],[Job-no]],Table4[],16,FALSE),"Ready")</f>
        <v/>
      </c>
      <c r="BW118" s="122" t="str">
        <f>_xlfn.IFNA(VLOOKUP(Table2[[#This Row],[Job-no]],Table4[],21,FALSE),"Ready")</f>
        <v/>
      </c>
      <c r="BX118" s="39" t="b">
        <f>_xlfn.IFNA(VLOOKUP(Table2[[#This Row],[Job-no]],Table4[],10,FALSE),TRUE)</f>
        <v>0</v>
      </c>
      <c r="BY118" s="39" t="str">
        <f>_xlfn.IFNA(VLOOKUP(Table2[[#This Row],[Job-no]],Table4[],22,FALSE),"Ready")</f>
        <v/>
      </c>
      <c r="BZ118" s="120">
        <f t="shared" si="19"/>
        <v>43473</v>
      </c>
      <c r="CA118" s="120" t="str">
        <f ca="1">IF(OR(Table2[[#This Row],[Saw Date]]=TODAY(),Table2[[#This Row],[Saw Date]]=TODAY()+1), Table2[[#This Row],[Saw Date]],IF(Table2[[#This Row],[Extrusion cut double saw]],"Done",""))</f>
        <v/>
      </c>
      <c r="CB118" s="120">
        <f ca="1">IF(OR(Table2[[#This Row],[Lens Date]]=TODAY(),Table2[[#This Row],[Lens Date]]=TODAY()+1), Table2[[#This Row],[Lens Date]],IF(Table2[[#This Row],[MSLens]]="Done","Done",""))</f>
        <v>43468</v>
      </c>
      <c r="CC118" s="120" t="str">
        <f ca="1">IF(OR(Table2[[#This Row],[Milling Date]]=TODAY(),Table2[[#This Row],[Milling Date]]=TODAY()+1), Table2[[#This Row],[Milling Date]],IF(Table2[[#This Row],[CNC Holes]]="Ready","Done",""))</f>
        <v/>
      </c>
      <c r="CD118" s="120" t="str">
        <f ca="1">IF(OR(Table2[[#This Row],[Welding Date]]=TODAY(),Table2[[#This Row],[Welding Date]]=TODAY()+1), Table2[[#This Row],[Welding Date]],IF(Table2[[#This Row],[Welding Corners]]="Ready","Done",""))</f>
        <v/>
      </c>
      <c r="CE118" s="120" t="str">
        <f ca="1">IF(OR(Table2[[#This Row],[Puching Date]]=TODAY(),Table2[[#This Row],[Puching Date]]=TODAY()+1), Table2[[#This Row],[Puching Date]],IF(Table2[[#This Row],[Punch Holes]]="Ready","Done",""))</f>
        <v/>
      </c>
      <c r="CF118" s="120" t="str">
        <f ca="1">IF(OR(Table2[[#This Row],[Housing Date2]]=TODAY(),Table2[[#This Row],[Housing Date2]]=TODAY()+1),Table2[[#This Row],[Housing Date2]],IF(Table2[[#This Row],[Body Assembly]],"Done",""))</f>
        <v/>
      </c>
      <c r="CG118" s="120" t="str">
        <f>_xlfn.IFNA(VLOOKUP(Table2[[#This Row],[Job-no]],Table4[],7,FALSE),"Done")</f>
        <v>Machine Shop Started</v>
      </c>
    </row>
    <row r="119" spans="1:85" x14ac:dyDescent="0.25">
      <c r="A119" s="39" t="str">
        <f>_xlfn.CONCAT(Table2[[#This Row],[Order]],"-",Table2[[#This Row],[Line]])</f>
        <v>75231-1</v>
      </c>
      <c r="B119" s="1">
        <v>43473</v>
      </c>
      <c r="C119" s="10">
        <v>75231</v>
      </c>
      <c r="D119" s="7" t="s">
        <v>2328</v>
      </c>
      <c r="E119" s="10">
        <v>1</v>
      </c>
      <c r="F119" s="10">
        <v>1</v>
      </c>
      <c r="G119" s="7" t="s">
        <v>165</v>
      </c>
      <c r="H119" s="10">
        <v>2</v>
      </c>
      <c r="I119" s="43" t="b">
        <v>1</v>
      </c>
      <c r="J119" s="43" t="b">
        <v>0</v>
      </c>
      <c r="K119" t="s">
        <v>114</v>
      </c>
      <c r="L119" s="43" t="b">
        <v>0</v>
      </c>
      <c r="M119" s="43" t="b">
        <v>0</v>
      </c>
      <c r="N119" s="43" t="b">
        <v>1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t="s">
        <v>114</v>
      </c>
      <c r="V119" t="s">
        <v>114</v>
      </c>
      <c r="W119" s="5">
        <v>43468</v>
      </c>
      <c r="X119" s="7" t="s">
        <v>114</v>
      </c>
      <c r="Y119" s="7"/>
      <c r="Z119" s="7" t="s">
        <v>3999</v>
      </c>
      <c r="AA119" s="7" t="s">
        <v>114</v>
      </c>
      <c r="AB119" s="7" t="s">
        <v>74</v>
      </c>
      <c r="AC119" s="10">
        <v>7</v>
      </c>
      <c r="AD119" s="3" t="s">
        <v>5967</v>
      </c>
      <c r="AE119" s="4" t="s">
        <v>5968</v>
      </c>
      <c r="AF119" s="7"/>
      <c r="AG119" s="7" t="s">
        <v>114</v>
      </c>
      <c r="AH119" s="10">
        <v>2</v>
      </c>
      <c r="AI119" s="3" t="s">
        <v>74</v>
      </c>
      <c r="AJ119" t="s">
        <v>114</v>
      </c>
      <c r="AK119" t="s">
        <v>114</v>
      </c>
      <c r="AL119" s="43" t="b">
        <v>0</v>
      </c>
      <c r="AM119" s="3"/>
      <c r="AN119" s="3"/>
      <c r="AO119" s="43" t="b">
        <v>0</v>
      </c>
      <c r="AP119" s="3" t="b">
        <v>0</v>
      </c>
      <c r="AQ119" s="3">
        <f>VLOOKUP(Table2[[#This Row],[Job-no]],Table3[],26,FALSE)</f>
        <v>460</v>
      </c>
      <c r="AR119" t="str">
        <f t="shared" si="15"/>
        <v>SCD</v>
      </c>
      <c r="AS119" t="str">
        <f>VLOOKUP(AR119,Table1[],4,0)</f>
        <v>pendant</v>
      </c>
      <c r="AT119" t="str">
        <f>IF(BD119&gt;0,"Pattern",VLOOKUP(AR119,Table1[],5,0))</f>
        <v>Check for Kit</v>
      </c>
      <c r="AU119" s="34">
        <f>IF(AT119="Pattern",WORKDAY(Table2[[#This Row],[Scheduled Ship Date]],-10),WORKDAY(Table2[[#This Row],[Scheduled Ship Date]],-4))</f>
        <v>43467</v>
      </c>
      <c r="AV119" s="39">
        <f>IF(Table2[[#This Row],[Extrusion cut double saw]]=TRUE,IF(O119="ToDo",IF(AT119="Pattern",Table2[[#This Row],[Total Sections]]*0.4,Table2[[#This Row],[Total Sections]]*0.12),0),IF(AT119="Pattern",Table2[[#This Row],[Total Sections]]*4,Table2[[#This Row],[Total Sections]]*1.2))</f>
        <v>0</v>
      </c>
      <c r="AW119" s="42"/>
      <c r="AX119" s="42">
        <f>IF(AT119="Pattern",Table2[[#This Row],[Scheduled Ship Date]]-2,Table2[[#This Row],[Scheduled Ship Date]]-3)</f>
        <v>43470</v>
      </c>
      <c r="AY119" s="39">
        <f>IF(Table2[[#This Row],[Pattern]]="Pattern",Table2[[#This Row],[Total Sections]]*4.82,Table2[[#This Row],[Total Sections]]*0.5)</f>
        <v>1</v>
      </c>
      <c r="AZ119" s="42">
        <f t="shared" ca="1" si="28"/>
        <v>43468</v>
      </c>
      <c r="BA119" s="39">
        <f>((Table2[Total Sections]/Table2[Open Qty])-1)*Table2[Open Qty]*12.96</f>
        <v>0</v>
      </c>
      <c r="BB119" s="39"/>
      <c r="BC119" s="39" t="str">
        <f t="shared" si="16"/>
        <v>SCD-500-80-30-FL-1' 8"-W-UNV-LT(LDE1)-1-CA(36)</v>
      </c>
      <c r="BD119" s="39">
        <f t="shared" si="17"/>
        <v>0</v>
      </c>
      <c r="BE119" s="39" t="b">
        <f>_xlfn.IFNA(VLOOKUP(Table2[[#This Row],[Job-no]],Table4[],9,FALSE),TRUE)</f>
        <v>1</v>
      </c>
      <c r="BF119" s="39"/>
      <c r="BG119" s="39" t="b">
        <f>_xlfn.IFNA(VLOOKUP(Table2[[#This Row],[Job-no]],Table4[],14,FALSE),TRUE)</f>
        <v>1</v>
      </c>
      <c r="BH119" s="39" t="str">
        <f>_xlfn.IFNA(VLOOKUP(Table2[[#This Row],[Job-no]],Table4[],11,FALSE),"Done")</f>
        <v/>
      </c>
      <c r="BI119" s="39">
        <f>IF(Table2[[#This Row],[Pattern]]="Pattern",VLOOKUP(Table2[[#This Row],[Product Code]],'Routing data'!$A$2:$W$470,13,FALSE),VLOOKUP(Table2[[#This Row],[Product Code]],'Routing data'!$A$2:$W$470,3,FALSE))</f>
        <v>2</v>
      </c>
      <c r="BJ119" s="39">
        <f>IF(Table2[[#This Row],[Pattern]]="Pattern",VLOOKUP(Table2[[#This Row],[Product Code]],'Routing data'!$A$2:$W$470,14,FALSE),VLOOKUP(Table2[[#This Row],[Product Code]],'Routing data'!$A$2:$W$470,4,FALSE))</f>
        <v>0</v>
      </c>
      <c r="BK119" s="39">
        <f>VLOOKUP(Table2[[#This Row],[Product Code]],'Routing data'!A$4:W$524,16,FALSE)</f>
        <v>5</v>
      </c>
      <c r="BL119" s="42">
        <f>IF(Table2[[#This Row],[Milling Required]]=0,"x",IF(AT119="Pattern",B119-10,B119-4))</f>
        <v>43469</v>
      </c>
      <c r="BM119" s="39"/>
      <c r="BN119" s="42">
        <f t="shared" si="18"/>
        <v>43470</v>
      </c>
      <c r="BO119" s="39">
        <f>IF(Table2[[#This Row],[Milling]]="x","x",Table2[[#This Row],[Total Sections]]*2)</f>
        <v>4</v>
      </c>
      <c r="BP119" s="39">
        <f>IF(Table2[[#This Row],[Punching]]="x","x",Table2[Total Sections]*2)</f>
        <v>4</v>
      </c>
      <c r="BQ119" s="39">
        <f>IF(Table2[[#This Row],[Pattern]]="Pattern",Table2[Total Sections]*3,Table2[Total Sections]*1.5)</f>
        <v>3</v>
      </c>
      <c r="BR119" s="42">
        <f t="shared" ca="1" si="30"/>
        <v>43469</v>
      </c>
      <c r="BS119" s="39"/>
      <c r="BT119" s="39"/>
      <c r="BU119" s="39"/>
      <c r="BV119" s="39" t="str">
        <f>_xlfn.IFNA(VLOOKUP(Table2[[#This Row],[Job-no]],Table4[],16,FALSE),"Ready")</f>
        <v/>
      </c>
      <c r="BW119" s="39" t="str">
        <f>_xlfn.IFNA(VLOOKUP(Table2[[#This Row],[Job-no]],Table4[],21,FALSE),"Ready")</f>
        <v/>
      </c>
      <c r="BX119" s="39" t="b">
        <f>_xlfn.IFNA(VLOOKUP(Table2[[#This Row],[Job-no]],Table4[],10,FALSE),TRUE)</f>
        <v>0</v>
      </c>
      <c r="BY119" s="39" t="str">
        <f>_xlfn.IFNA(VLOOKUP(Table2[[#This Row],[Job-no]],Table4[],22,FALSE),"Ready")</f>
        <v/>
      </c>
      <c r="BZ119" s="120">
        <f t="shared" si="19"/>
        <v>43473</v>
      </c>
      <c r="CA119" s="120" t="str">
        <f ca="1">IF(OR(Table2[[#This Row],[Saw Date]]=TODAY(),Table2[[#This Row],[Saw Date]]=TODAY()+1), Table2[[#This Row],[Saw Date]],IF(Table2[[#This Row],[Extrusion cut double saw]],"Done",""))</f>
        <v>Done</v>
      </c>
      <c r="CB119" s="120">
        <f ca="1">IF(OR(Table2[[#This Row],[Lens Date]]=TODAY(),Table2[[#This Row],[Lens Date]]=TODAY()+1), Table2[[#This Row],[Lens Date]],IF(Table2[[#This Row],[MSLens]]="Done","Done",""))</f>
        <v>43468</v>
      </c>
      <c r="CC119" s="120" t="str">
        <f ca="1">IF(OR(Table2[[#This Row],[Milling Date]]=TODAY(),Table2[[#This Row],[Milling Date]]=TODAY()+1), Table2[[#This Row],[Milling Date]],IF(Table2[[#This Row],[CNC Holes]]="Ready","Done",""))</f>
        <v/>
      </c>
      <c r="CD119" s="120" t="str">
        <f ca="1">IF(OR(Table2[[#This Row],[Welding Date]]=TODAY(),Table2[[#This Row],[Welding Date]]=TODAY()+1), Table2[[#This Row],[Welding Date]],IF(Table2[[#This Row],[Welding Corners]]="Ready","Done",""))</f>
        <v/>
      </c>
      <c r="CE119" s="120" t="str">
        <f ca="1">IF(OR(Table2[[#This Row],[Puching Date]]=TODAY(),Table2[[#This Row],[Puching Date]]=TODAY()+1), Table2[[#This Row],[Puching Date]],IF(Table2[[#This Row],[Punch Holes]]="Ready","Done",""))</f>
        <v/>
      </c>
      <c r="CF119" s="120" t="str">
        <f ca="1">IF(OR(Table2[[#This Row],[Housing Date2]]=TODAY(),Table2[[#This Row],[Housing Date2]]=TODAY()+1),Table2[[#This Row],[Housing Date2]],IF(Table2[[#This Row],[Body Assembly]],"Done",""))</f>
        <v/>
      </c>
      <c r="CG119" s="120" t="str">
        <f>_xlfn.IFNA(VLOOKUP(Table2[[#This Row],[Job-no]],Table4[],7,FALSE),"Done")</f>
        <v>Machine Shop Started</v>
      </c>
    </row>
    <row r="120" spans="1:85" x14ac:dyDescent="0.25">
      <c r="A120" s="39" t="str">
        <f>_xlfn.CONCAT(Table2[[#This Row],[Order]],"-",Table2[[#This Row],[Line]])</f>
        <v>75231-10</v>
      </c>
      <c r="B120" s="1">
        <v>43473</v>
      </c>
      <c r="C120" s="10">
        <v>75231</v>
      </c>
      <c r="D120" s="7" t="s">
        <v>2342</v>
      </c>
      <c r="E120" s="10">
        <v>10</v>
      </c>
      <c r="F120" s="10">
        <v>1</v>
      </c>
      <c r="G120" s="7" t="s">
        <v>165</v>
      </c>
      <c r="H120" s="10">
        <v>3</v>
      </c>
      <c r="I120" s="43" t="b">
        <v>1</v>
      </c>
      <c r="J120" s="43" t="b">
        <v>0</v>
      </c>
      <c r="K120" t="s">
        <v>114</v>
      </c>
      <c r="L120" s="43" t="b">
        <v>0</v>
      </c>
      <c r="M120" s="43" t="b">
        <v>0</v>
      </c>
      <c r="N120" s="43" t="b">
        <v>1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t="s">
        <v>114</v>
      </c>
      <c r="V120" t="s">
        <v>114</v>
      </c>
      <c r="W120" s="5">
        <v>43468</v>
      </c>
      <c r="X120" s="7" t="s">
        <v>114</v>
      </c>
      <c r="Y120" s="7"/>
      <c r="Z120" s="7" t="s">
        <v>4001</v>
      </c>
      <c r="AA120" s="7" t="s">
        <v>114</v>
      </c>
      <c r="AB120" s="7" t="s">
        <v>74</v>
      </c>
      <c r="AC120" s="10">
        <v>7</v>
      </c>
      <c r="AD120" s="3" t="s">
        <v>5967</v>
      </c>
      <c r="AE120" s="4" t="s">
        <v>5968</v>
      </c>
      <c r="AF120" s="7"/>
      <c r="AG120" s="7" t="s">
        <v>114</v>
      </c>
      <c r="AH120" s="10">
        <v>3</v>
      </c>
      <c r="AI120" s="3" t="s">
        <v>74</v>
      </c>
      <c r="AJ120" t="s">
        <v>114</v>
      </c>
      <c r="AK120" t="s">
        <v>114</v>
      </c>
      <c r="AL120" s="43" t="b">
        <v>0</v>
      </c>
      <c r="AM120" s="3"/>
      <c r="AN120" s="3"/>
      <c r="AO120" s="43" t="b">
        <v>0</v>
      </c>
      <c r="AP120" s="3" t="b">
        <v>0</v>
      </c>
      <c r="AQ120" s="3">
        <f>VLOOKUP(Table2[[#This Row],[Job-no]],Table3[],26,FALSE)</f>
        <v>3390</v>
      </c>
      <c r="AR120" t="str">
        <f t="shared" si="15"/>
        <v>SCDLAC</v>
      </c>
      <c r="AS120" t="str">
        <f>VLOOKUP(AR120,Table1[],4,0)</f>
        <v>pendant</v>
      </c>
      <c r="AT120" t="str">
        <f>IF(BD120&gt;0,"Pattern",VLOOKUP(AR120,Table1[],5,0))</f>
        <v>Check for Kit</v>
      </c>
      <c r="AU120" s="34">
        <f>IF(AT120="Pattern",WORKDAY(Table2[[#This Row],[Scheduled Ship Date]],-10),WORKDAY(Table2[[#This Row],[Scheduled Ship Date]],-4))</f>
        <v>43467</v>
      </c>
      <c r="AV120" s="39">
        <f>IF(Table2[[#This Row],[Extrusion cut double saw]]=TRUE,IF(O120="ToDo",IF(AT120="Pattern",Table2[[#This Row],[Total Sections]]*0.4,Table2[[#This Row],[Total Sections]]*0.12),0),IF(AT120="Pattern",Table2[[#This Row],[Total Sections]]*4,Table2[[#This Row],[Total Sections]]*1.2))</f>
        <v>0</v>
      </c>
      <c r="AW120" s="42"/>
      <c r="AX120" s="42">
        <f>IF(AT120="Pattern",Table2[[#This Row],[Scheduled Ship Date]]-2,Table2[[#This Row],[Scheduled Ship Date]]-3)</f>
        <v>43470</v>
      </c>
      <c r="AY120" s="39">
        <f>IF(Table2[[#This Row],[Pattern]]="Pattern",Table2[[#This Row],[Total Sections]]*4.82,Table2[[#This Row],[Total Sections]]*0.5)</f>
        <v>1.5</v>
      </c>
      <c r="AZ120" s="42">
        <f t="shared" ca="1" si="28"/>
        <v>43468</v>
      </c>
      <c r="BA120" s="39">
        <f>((Table2[Total Sections]/Table2[Open Qty])-1)*Table2[Open Qty]*12.96</f>
        <v>0</v>
      </c>
      <c r="BB120" s="39"/>
      <c r="BC120" s="39" t="str">
        <f t="shared" si="16"/>
        <v>SCDLAC-AC(2)-D36-HX-D-500-80-30-FL-11' 6"-W-UNV-LT(LDE1)-2+E(1)-CA(36)</v>
      </c>
      <c r="BD120" s="39">
        <f t="shared" si="17"/>
        <v>0</v>
      </c>
      <c r="BE120" s="39" t="b">
        <f>_xlfn.IFNA(VLOOKUP(Table2[[#This Row],[Job-no]],Table4[],9,FALSE),TRUE)</f>
        <v>1</v>
      </c>
      <c r="BF120" s="39"/>
      <c r="BG120" s="39" t="b">
        <f>_xlfn.IFNA(VLOOKUP(Table2[[#This Row],[Job-no]],Table4[],14,FALSE),TRUE)</f>
        <v>1</v>
      </c>
      <c r="BH120" s="39" t="str">
        <f>_xlfn.IFNA(VLOOKUP(Table2[[#This Row],[Job-no]],Table4[],11,FALSE),"Done")</f>
        <v/>
      </c>
      <c r="BI120" s="39">
        <f>IF(Table2[[#This Row],[Pattern]]="Pattern",VLOOKUP(Table2[[#This Row],[Product Code]],'Routing data'!$A$2:$W$470,13,FALSE),VLOOKUP(Table2[[#This Row],[Product Code]],'Routing data'!$A$2:$W$470,3,FALSE))</f>
        <v>2</v>
      </c>
      <c r="BJ120" s="39">
        <f>IF(Table2[[#This Row],[Pattern]]="Pattern",VLOOKUP(Table2[[#This Row],[Product Code]],'Routing data'!$A$2:$W$470,14,FALSE),VLOOKUP(Table2[[#This Row],[Product Code]],'Routing data'!$A$2:$W$470,4,FALSE))</f>
        <v>0</v>
      </c>
      <c r="BK120" s="39">
        <f>VLOOKUP(Table2[[#This Row],[Product Code]],'Routing data'!A$4:W$524,16,FALSE)</f>
        <v>5</v>
      </c>
      <c r="BL120" s="42">
        <f>IF(Table2[[#This Row],[Milling Required]]=0,"x",IF(AT120="Pattern",B120-10,B120-4))</f>
        <v>43469</v>
      </c>
      <c r="BM120" s="39"/>
      <c r="BN120" s="42">
        <f t="shared" si="18"/>
        <v>43470</v>
      </c>
      <c r="BO120" s="39">
        <f>IF(Table2[[#This Row],[Milling]]="x","x",Table2[[#This Row],[Total Sections]]*2)</f>
        <v>6</v>
      </c>
      <c r="BP120" s="39">
        <f>IF(Table2[[#This Row],[Punching]]="x","x",Table2[Total Sections]*2)</f>
        <v>6</v>
      </c>
      <c r="BQ120" s="39">
        <f>IF(Table2[[#This Row],[Pattern]]="Pattern",Table2[Total Sections]*3,Table2[Total Sections]*1.5)</f>
        <v>4.5</v>
      </c>
      <c r="BR120" s="42">
        <f t="shared" ca="1" si="30"/>
        <v>43469</v>
      </c>
      <c r="BS120" s="39"/>
      <c r="BT120" s="39"/>
      <c r="BU120" s="39"/>
      <c r="BV120" s="39" t="str">
        <f>_xlfn.IFNA(VLOOKUP(Table2[[#This Row],[Job-no]],Table4[],16,FALSE),"Ready")</f>
        <v/>
      </c>
      <c r="BW120" s="39" t="str">
        <f>_xlfn.IFNA(VLOOKUP(Table2[[#This Row],[Job-no]],Table4[],21,FALSE),"Ready")</f>
        <v/>
      </c>
      <c r="BX120" s="39" t="b">
        <f>_xlfn.IFNA(VLOOKUP(Table2[[#This Row],[Job-no]],Table4[],10,FALSE),TRUE)</f>
        <v>0</v>
      </c>
      <c r="BY120" s="39" t="str">
        <f>_xlfn.IFNA(VLOOKUP(Table2[[#This Row],[Job-no]],Table4[],22,FALSE),"Ready")</f>
        <v/>
      </c>
      <c r="BZ120" s="120">
        <f t="shared" si="19"/>
        <v>43473</v>
      </c>
      <c r="CA120" s="120" t="str">
        <f ca="1">IF(OR(Table2[[#This Row],[Saw Date]]=TODAY(),Table2[[#This Row],[Saw Date]]=TODAY()+1), Table2[[#This Row],[Saw Date]],IF(Table2[[#This Row],[Extrusion cut double saw]],"Done",""))</f>
        <v>Done</v>
      </c>
      <c r="CB120" s="120">
        <f ca="1">IF(OR(Table2[[#This Row],[Lens Date]]=TODAY(),Table2[[#This Row],[Lens Date]]=TODAY()+1), Table2[[#This Row],[Lens Date]],IF(Table2[[#This Row],[MSLens]]="Done","Done",""))</f>
        <v>43468</v>
      </c>
      <c r="CC120" s="120" t="str">
        <f ca="1">IF(OR(Table2[[#This Row],[Milling Date]]=TODAY(),Table2[[#This Row],[Milling Date]]=TODAY()+1), Table2[[#This Row],[Milling Date]],IF(Table2[[#This Row],[CNC Holes]]="Ready","Done",""))</f>
        <v/>
      </c>
      <c r="CD120" s="120" t="str">
        <f ca="1">IF(OR(Table2[[#This Row],[Welding Date]]=TODAY(),Table2[[#This Row],[Welding Date]]=TODAY()+1), Table2[[#This Row],[Welding Date]],IF(Table2[[#This Row],[Welding Corners]]="Ready","Done",""))</f>
        <v/>
      </c>
      <c r="CE120" s="120" t="str">
        <f ca="1">IF(OR(Table2[[#This Row],[Puching Date]]=TODAY(),Table2[[#This Row],[Puching Date]]=TODAY()+1), Table2[[#This Row],[Puching Date]],IF(Table2[[#This Row],[Punch Holes]]="Ready","Done",""))</f>
        <v/>
      </c>
      <c r="CF120" s="120" t="str">
        <f ca="1">IF(OR(Table2[[#This Row],[Housing Date2]]=TODAY(),Table2[[#This Row],[Housing Date2]]=TODAY()+1),Table2[[#This Row],[Housing Date2]],IF(Table2[[#This Row],[Body Assembly]],"Done",""))</f>
        <v/>
      </c>
      <c r="CG120" s="120" t="str">
        <f>_xlfn.IFNA(VLOOKUP(Table2[[#This Row],[Job-no]],Table4[],7,FALSE),"Done")</f>
        <v>Machine Shop Started</v>
      </c>
    </row>
    <row r="121" spans="1:85" x14ac:dyDescent="0.25">
      <c r="A121" s="39" t="str">
        <f>_xlfn.CONCAT(Table2[[#This Row],[Order]],"-",Table2[[#This Row],[Line]])</f>
        <v>75231-11</v>
      </c>
      <c r="B121" s="1">
        <v>43473</v>
      </c>
      <c r="C121" s="10">
        <v>75231</v>
      </c>
      <c r="D121" s="7" t="s">
        <v>2345</v>
      </c>
      <c r="E121" s="10">
        <v>11</v>
      </c>
      <c r="F121" s="10">
        <v>1</v>
      </c>
      <c r="G121" s="7" t="s">
        <v>165</v>
      </c>
      <c r="H121" s="10">
        <v>1</v>
      </c>
      <c r="I121" s="43" t="b">
        <v>1</v>
      </c>
      <c r="J121" s="43" t="b">
        <v>0</v>
      </c>
      <c r="K121" t="s">
        <v>114</v>
      </c>
      <c r="L121" s="43" t="b">
        <v>0</v>
      </c>
      <c r="M121" s="43" t="b">
        <v>0</v>
      </c>
      <c r="N121" s="43" t="b">
        <v>1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t="s">
        <v>114</v>
      </c>
      <c r="V121" t="s">
        <v>114</v>
      </c>
      <c r="W121" s="5">
        <v>43468</v>
      </c>
      <c r="X121" s="7" t="s">
        <v>114</v>
      </c>
      <c r="Y121" s="7"/>
      <c r="Z121" s="7" t="s">
        <v>4002</v>
      </c>
      <c r="AA121" s="7" t="s">
        <v>114</v>
      </c>
      <c r="AB121" s="7" t="s">
        <v>74</v>
      </c>
      <c r="AC121" s="10">
        <v>7</v>
      </c>
      <c r="AD121" s="3" t="s">
        <v>5967</v>
      </c>
      <c r="AE121" s="4" t="s">
        <v>5968</v>
      </c>
      <c r="AF121" s="7"/>
      <c r="AG121" s="7" t="s">
        <v>114</v>
      </c>
      <c r="AH121" s="10">
        <v>1</v>
      </c>
      <c r="AI121" s="3" t="s">
        <v>74</v>
      </c>
      <c r="AJ121" t="s">
        <v>114</v>
      </c>
      <c r="AK121" t="s">
        <v>114</v>
      </c>
      <c r="AL121" s="43" t="b">
        <v>0</v>
      </c>
      <c r="AM121" s="3"/>
      <c r="AN121" s="3"/>
      <c r="AO121" s="43" t="b">
        <v>0</v>
      </c>
      <c r="AP121" s="3" t="b">
        <v>0</v>
      </c>
      <c r="AQ121" s="3">
        <f>VLOOKUP(Table2[[#This Row],[Job-no]],Table3[],26,FALSE)</f>
        <v>1130</v>
      </c>
      <c r="AR121" t="str">
        <f t="shared" si="15"/>
        <v>SCDLAC</v>
      </c>
      <c r="AS121" t="str">
        <f>VLOOKUP(AR121,Table1[],4,0)</f>
        <v>pendant</v>
      </c>
      <c r="AT121" t="str">
        <f>IF(BD121&gt;0,"Pattern",VLOOKUP(AR121,Table1[],5,0))</f>
        <v>Check for Kit</v>
      </c>
      <c r="AU121" s="34">
        <f>IF(AT121="Pattern",WORKDAY(Table2[[#This Row],[Scheduled Ship Date]],-10),WORKDAY(Table2[[#This Row],[Scheduled Ship Date]],-4))</f>
        <v>43467</v>
      </c>
      <c r="AV121" s="39">
        <f>IF(Table2[[#This Row],[Extrusion cut double saw]]=TRUE,IF(O121="ToDo",IF(AT121="Pattern",Table2[[#This Row],[Total Sections]]*0.4,Table2[[#This Row],[Total Sections]]*0.12),0),IF(AT121="Pattern",Table2[[#This Row],[Total Sections]]*4,Table2[[#This Row],[Total Sections]]*1.2))</f>
        <v>0</v>
      </c>
      <c r="AW121" s="42"/>
      <c r="AX121" s="42">
        <f>IF(AT121="Pattern",Table2[[#This Row],[Scheduled Ship Date]]-2,Table2[[#This Row],[Scheduled Ship Date]]-3)</f>
        <v>43470</v>
      </c>
      <c r="AY121" s="39">
        <f>IF(Table2[[#This Row],[Pattern]]="Pattern",Table2[[#This Row],[Total Sections]]*4.82,Table2[[#This Row],[Total Sections]]*0.5)</f>
        <v>0.5</v>
      </c>
      <c r="AZ121" s="42">
        <f t="shared" ca="1" si="28"/>
        <v>43468</v>
      </c>
      <c r="BA121" s="39">
        <f>((Table2[Total Sections]/Table2[Open Qty])-1)*Table2[Open Qty]*12.96</f>
        <v>0</v>
      </c>
      <c r="BB121" s="39"/>
      <c r="BC121" s="39" t="str">
        <f t="shared" si="16"/>
        <v>SCDLAC-AC(2)-D36-HX-D-500-80-30-FL-12'-W-UNV-LT(LDE1)-2+E(1)-CA(36)</v>
      </c>
      <c r="BD121" s="39">
        <f t="shared" si="17"/>
        <v>0</v>
      </c>
      <c r="BE121" s="39" t="b">
        <f>_xlfn.IFNA(VLOOKUP(Table2[[#This Row],[Job-no]],Table4[],9,FALSE),TRUE)</f>
        <v>1</v>
      </c>
      <c r="BF121" s="39"/>
      <c r="BG121" s="39" t="b">
        <f>_xlfn.IFNA(VLOOKUP(Table2[[#This Row],[Job-no]],Table4[],14,FALSE),TRUE)</f>
        <v>1</v>
      </c>
      <c r="BH121" s="39" t="str">
        <f>_xlfn.IFNA(VLOOKUP(Table2[[#This Row],[Job-no]],Table4[],11,FALSE),"Done")</f>
        <v/>
      </c>
      <c r="BI121" s="39">
        <f>IF(Table2[[#This Row],[Pattern]]="Pattern",VLOOKUP(Table2[[#This Row],[Product Code]],'Routing data'!$A$2:$W$470,13,FALSE),VLOOKUP(Table2[[#This Row],[Product Code]],'Routing data'!$A$2:$W$470,3,FALSE))</f>
        <v>2</v>
      </c>
      <c r="BJ121" s="39">
        <f>IF(Table2[[#This Row],[Pattern]]="Pattern",VLOOKUP(Table2[[#This Row],[Product Code]],'Routing data'!$A$2:$W$470,14,FALSE),VLOOKUP(Table2[[#This Row],[Product Code]],'Routing data'!$A$2:$W$470,4,FALSE))</f>
        <v>0</v>
      </c>
      <c r="BK121" s="39">
        <f>VLOOKUP(Table2[[#This Row],[Product Code]],'Routing data'!A$4:W$524,16,FALSE)</f>
        <v>5</v>
      </c>
      <c r="BL121" s="42">
        <f>IF(Table2[[#This Row],[Milling Required]]=0,"x",IF(AT121="Pattern",B121-10,B121-4))</f>
        <v>43469</v>
      </c>
      <c r="BM121" s="39"/>
      <c r="BN121" s="42">
        <f t="shared" si="18"/>
        <v>43470</v>
      </c>
      <c r="BO121" s="39">
        <f>IF(Table2[[#This Row],[Milling]]="x","x",Table2[[#This Row],[Total Sections]]*2)</f>
        <v>2</v>
      </c>
      <c r="BP121" s="39">
        <f>IF(Table2[[#This Row],[Punching]]="x","x",Table2[Total Sections]*2)</f>
        <v>2</v>
      </c>
      <c r="BQ121" s="39">
        <f>IF(Table2[[#This Row],[Pattern]]="Pattern",Table2[Total Sections]*3,Table2[Total Sections]*1.5)</f>
        <v>1.5</v>
      </c>
      <c r="BR121" s="42">
        <f t="shared" ca="1" si="30"/>
        <v>43469</v>
      </c>
      <c r="BS121" s="39"/>
      <c r="BT121" s="39"/>
      <c r="BU121" s="39"/>
      <c r="BV121" s="39" t="str">
        <f>_xlfn.IFNA(VLOOKUP(Table2[[#This Row],[Job-no]],Table4[],16,FALSE),"Ready")</f>
        <v/>
      </c>
      <c r="BW121" s="39" t="str">
        <f>_xlfn.IFNA(VLOOKUP(Table2[[#This Row],[Job-no]],Table4[],21,FALSE),"Ready")</f>
        <v/>
      </c>
      <c r="BX121" s="39" t="b">
        <f>_xlfn.IFNA(VLOOKUP(Table2[[#This Row],[Job-no]],Table4[],10,FALSE),TRUE)</f>
        <v>0</v>
      </c>
      <c r="BY121" s="39" t="str">
        <f>_xlfn.IFNA(VLOOKUP(Table2[[#This Row],[Job-no]],Table4[],22,FALSE),"Ready")</f>
        <v/>
      </c>
      <c r="BZ121" s="120">
        <f t="shared" si="19"/>
        <v>43473</v>
      </c>
      <c r="CA121" s="120" t="str">
        <f ca="1">IF(OR(Table2[[#This Row],[Saw Date]]=TODAY(),Table2[[#This Row],[Saw Date]]=TODAY()+1), Table2[[#This Row],[Saw Date]],IF(Table2[[#This Row],[Extrusion cut double saw]],"Done",""))</f>
        <v>Done</v>
      </c>
      <c r="CB121" s="120">
        <f ca="1">IF(OR(Table2[[#This Row],[Lens Date]]=TODAY(),Table2[[#This Row],[Lens Date]]=TODAY()+1), Table2[[#This Row],[Lens Date]],IF(Table2[[#This Row],[MSLens]]="Done","Done",""))</f>
        <v>43468</v>
      </c>
      <c r="CC121" s="120" t="str">
        <f ca="1">IF(OR(Table2[[#This Row],[Milling Date]]=TODAY(),Table2[[#This Row],[Milling Date]]=TODAY()+1), Table2[[#This Row],[Milling Date]],IF(Table2[[#This Row],[CNC Holes]]="Ready","Done",""))</f>
        <v/>
      </c>
      <c r="CD121" s="120" t="str">
        <f ca="1">IF(OR(Table2[[#This Row],[Welding Date]]=TODAY(),Table2[[#This Row],[Welding Date]]=TODAY()+1), Table2[[#This Row],[Welding Date]],IF(Table2[[#This Row],[Welding Corners]]="Ready","Done",""))</f>
        <v/>
      </c>
      <c r="CE121" s="120" t="str">
        <f ca="1">IF(OR(Table2[[#This Row],[Puching Date]]=TODAY(),Table2[[#This Row],[Puching Date]]=TODAY()+1), Table2[[#This Row],[Puching Date]],IF(Table2[[#This Row],[Punch Holes]]="Ready","Done",""))</f>
        <v/>
      </c>
      <c r="CF121" s="120" t="str">
        <f ca="1">IF(OR(Table2[[#This Row],[Housing Date2]]=TODAY(),Table2[[#This Row],[Housing Date2]]=TODAY()+1),Table2[[#This Row],[Housing Date2]],IF(Table2[[#This Row],[Body Assembly]],"Done",""))</f>
        <v/>
      </c>
      <c r="CG121" s="120" t="str">
        <f>_xlfn.IFNA(VLOOKUP(Table2[[#This Row],[Job-no]],Table4[],7,FALSE),"Done")</f>
        <v>Machine Shop Started</v>
      </c>
    </row>
    <row r="122" spans="1:85" x14ac:dyDescent="0.25">
      <c r="A122" s="39" t="str">
        <f>_xlfn.CONCAT(Table2[[#This Row],[Order]],"-",Table2[[#This Row],[Line]])</f>
        <v>75231-12</v>
      </c>
      <c r="B122" s="1">
        <v>43473</v>
      </c>
      <c r="C122" s="10">
        <v>75231</v>
      </c>
      <c r="D122" s="7" t="s">
        <v>2340</v>
      </c>
      <c r="E122" s="10">
        <v>12</v>
      </c>
      <c r="F122" s="10">
        <v>1</v>
      </c>
      <c r="G122" s="7" t="s">
        <v>165</v>
      </c>
      <c r="H122" s="10">
        <v>2</v>
      </c>
      <c r="I122" s="43" t="b">
        <v>1</v>
      </c>
      <c r="J122" s="43" t="b">
        <v>0</v>
      </c>
      <c r="K122" t="s">
        <v>114</v>
      </c>
      <c r="L122" s="43" t="b">
        <v>0</v>
      </c>
      <c r="M122" s="43" t="b">
        <v>0</v>
      </c>
      <c r="N122" s="43" t="b">
        <v>1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t="s">
        <v>114</v>
      </c>
      <c r="V122" t="s">
        <v>114</v>
      </c>
      <c r="W122" s="5">
        <v>43468</v>
      </c>
      <c r="X122" s="7" t="s">
        <v>114</v>
      </c>
      <c r="Y122" s="7"/>
      <c r="Z122" s="7" t="s">
        <v>4005</v>
      </c>
      <c r="AA122" s="7" t="s">
        <v>114</v>
      </c>
      <c r="AB122" s="7" t="s">
        <v>74</v>
      </c>
      <c r="AC122" s="10">
        <v>7</v>
      </c>
      <c r="AD122" s="3" t="s">
        <v>5967</v>
      </c>
      <c r="AE122" s="4" t="s">
        <v>5968</v>
      </c>
      <c r="AF122" s="7"/>
      <c r="AG122" s="7" t="s">
        <v>114</v>
      </c>
      <c r="AH122" s="10">
        <v>6</v>
      </c>
      <c r="AI122" s="3" t="s">
        <v>74</v>
      </c>
      <c r="AJ122" t="s">
        <v>114</v>
      </c>
      <c r="AK122" t="s">
        <v>114</v>
      </c>
      <c r="AL122" s="43" t="b">
        <v>0</v>
      </c>
      <c r="AM122" s="3"/>
      <c r="AN122" s="3"/>
      <c r="AO122" s="43" t="b">
        <v>0</v>
      </c>
      <c r="AP122" s="3" t="b">
        <v>0</v>
      </c>
      <c r="AQ122" s="3">
        <f>VLOOKUP(Table2[[#This Row],[Job-no]],Table3[],26,FALSE)</f>
        <v>6280</v>
      </c>
      <c r="AR122" t="str">
        <f t="shared" si="15"/>
        <v>SCDLAC</v>
      </c>
      <c r="AS122" t="str">
        <f>VLOOKUP(AR122,Table1[],4,0)</f>
        <v>pendant</v>
      </c>
      <c r="AT122" t="str">
        <f>IF(BD122&gt;0,"Pattern",VLOOKUP(AR122,Table1[],5,0))</f>
        <v>Check for Kit</v>
      </c>
      <c r="AU122" s="34">
        <f>IF(AT122="Pattern",WORKDAY(Table2[[#This Row],[Scheduled Ship Date]],-10),WORKDAY(Table2[[#This Row],[Scheduled Ship Date]],-4))</f>
        <v>43467</v>
      </c>
      <c r="AV122" s="39">
        <f>IF(Table2[[#This Row],[Extrusion cut double saw]]=TRUE,IF(O122="ToDo",IF(AT122="Pattern",Table2[[#This Row],[Total Sections]]*0.4,Table2[[#This Row],[Total Sections]]*0.12),0),IF(AT122="Pattern",Table2[[#This Row],[Total Sections]]*4,Table2[[#This Row],[Total Sections]]*1.2))</f>
        <v>0</v>
      </c>
      <c r="AW122" s="42"/>
      <c r="AX122" s="42">
        <f>IF(AT122="Pattern",Table2[[#This Row],[Scheduled Ship Date]]-2,Table2[[#This Row],[Scheduled Ship Date]]-3)</f>
        <v>43470</v>
      </c>
      <c r="AY122" s="39">
        <f>IF(Table2[[#This Row],[Pattern]]="Pattern",Table2[[#This Row],[Total Sections]]*4.82,Table2[[#This Row],[Total Sections]]*0.5)</f>
        <v>3</v>
      </c>
      <c r="AZ122" s="42">
        <f t="shared" ca="1" si="28"/>
        <v>43468</v>
      </c>
      <c r="BA122" s="39">
        <f>((Table2[Total Sections]/Table2[Open Qty])-1)*Table2[Open Qty]*12.96</f>
        <v>51.84</v>
      </c>
      <c r="BB122" s="39"/>
      <c r="BC122" s="39" t="str">
        <f t="shared" si="16"/>
        <v>SCDLAC-AC(5)-D36-HX-D-500-80-30-FL-36'-W-UNV-LT(LDE1)-2+E(1)-CA(36)</v>
      </c>
      <c r="BD122" s="39">
        <f t="shared" si="17"/>
        <v>0</v>
      </c>
      <c r="BE122" s="39" t="b">
        <f>_xlfn.IFNA(VLOOKUP(Table2[[#This Row],[Job-no]],Table4[],9,FALSE),TRUE)</f>
        <v>1</v>
      </c>
      <c r="BF122" s="39"/>
      <c r="BG122" s="39" t="b">
        <f>_xlfn.IFNA(VLOOKUP(Table2[[#This Row],[Job-no]],Table4[],14,FALSE),TRUE)</f>
        <v>1</v>
      </c>
      <c r="BH122" s="39" t="str">
        <f>_xlfn.IFNA(VLOOKUP(Table2[[#This Row],[Job-no]],Table4[],11,FALSE),"Done")</f>
        <v/>
      </c>
      <c r="BI122" s="39">
        <f>IF(Table2[[#This Row],[Pattern]]="Pattern",VLOOKUP(Table2[[#This Row],[Product Code]],'Routing data'!$A$2:$W$470,13,FALSE),VLOOKUP(Table2[[#This Row],[Product Code]],'Routing data'!$A$2:$W$470,3,FALSE))</f>
        <v>2</v>
      </c>
      <c r="BJ122" s="39">
        <f>IF(Table2[[#This Row],[Pattern]]="Pattern",VLOOKUP(Table2[[#This Row],[Product Code]],'Routing data'!$A$2:$W$470,14,FALSE),VLOOKUP(Table2[[#This Row],[Product Code]],'Routing data'!$A$2:$W$470,4,FALSE))</f>
        <v>0</v>
      </c>
      <c r="BK122" s="39">
        <f>VLOOKUP(Table2[[#This Row],[Product Code]],'Routing data'!A$4:W$524,16,FALSE)</f>
        <v>5</v>
      </c>
      <c r="BL122" s="42">
        <f>IF(Table2[[#This Row],[Milling Required]]=0,"x",IF(AT122="Pattern",B122-10,B122-4))</f>
        <v>43469</v>
      </c>
      <c r="BM122" s="39"/>
      <c r="BN122" s="42">
        <f t="shared" si="18"/>
        <v>43470</v>
      </c>
      <c r="BO122" s="39">
        <f>IF(Table2[[#This Row],[Milling]]="x","x",Table2[[#This Row],[Total Sections]]*2)</f>
        <v>12</v>
      </c>
      <c r="BP122" s="39">
        <f>IF(Table2[[#This Row],[Punching]]="x","x",Table2[Total Sections]*2)</f>
        <v>12</v>
      </c>
      <c r="BQ122" s="39">
        <f>IF(Table2[[#This Row],[Pattern]]="Pattern",Table2[Total Sections]*3,Table2[Total Sections]*1.5)</f>
        <v>9</v>
      </c>
      <c r="BR122" s="42">
        <f t="shared" ca="1" si="30"/>
        <v>43469</v>
      </c>
      <c r="BS122" s="39"/>
      <c r="BT122" s="39"/>
      <c r="BU122" s="39"/>
      <c r="BV122" s="39" t="str">
        <f>_xlfn.IFNA(VLOOKUP(Table2[[#This Row],[Job-no]],Table4[],16,FALSE),"Ready")</f>
        <v/>
      </c>
      <c r="BW122" s="39" t="str">
        <f>_xlfn.IFNA(VLOOKUP(Table2[[#This Row],[Job-no]],Table4[],21,FALSE),"Ready")</f>
        <v/>
      </c>
      <c r="BX122" s="39" t="b">
        <f>_xlfn.IFNA(VLOOKUP(Table2[[#This Row],[Job-no]],Table4[],10,FALSE),TRUE)</f>
        <v>0</v>
      </c>
      <c r="BY122" s="39" t="str">
        <f>_xlfn.IFNA(VLOOKUP(Table2[[#This Row],[Job-no]],Table4[],22,FALSE),"Ready")</f>
        <v/>
      </c>
      <c r="BZ122" s="120">
        <f t="shared" si="19"/>
        <v>43473</v>
      </c>
      <c r="CA122" s="120" t="str">
        <f ca="1">IF(OR(Table2[[#This Row],[Saw Date]]=TODAY(),Table2[[#This Row],[Saw Date]]=TODAY()+1), Table2[[#This Row],[Saw Date]],IF(Table2[[#This Row],[Extrusion cut double saw]],"Done",""))</f>
        <v>Done</v>
      </c>
      <c r="CB122" s="120">
        <f ca="1">IF(OR(Table2[[#This Row],[Lens Date]]=TODAY(),Table2[[#This Row],[Lens Date]]=TODAY()+1), Table2[[#This Row],[Lens Date]],IF(Table2[[#This Row],[MSLens]]="Done","Done",""))</f>
        <v>43468</v>
      </c>
      <c r="CC122" s="120" t="str">
        <f ca="1">IF(OR(Table2[[#This Row],[Milling Date]]=TODAY(),Table2[[#This Row],[Milling Date]]=TODAY()+1), Table2[[#This Row],[Milling Date]],IF(Table2[[#This Row],[CNC Holes]]="Ready","Done",""))</f>
        <v/>
      </c>
      <c r="CD122" s="120" t="str">
        <f ca="1">IF(OR(Table2[[#This Row],[Welding Date]]=TODAY(),Table2[[#This Row],[Welding Date]]=TODAY()+1), Table2[[#This Row],[Welding Date]],IF(Table2[[#This Row],[Welding Corners]]="Ready","Done",""))</f>
        <v/>
      </c>
      <c r="CE122" s="120" t="str">
        <f ca="1">IF(OR(Table2[[#This Row],[Puching Date]]=TODAY(),Table2[[#This Row],[Puching Date]]=TODAY()+1), Table2[[#This Row],[Puching Date]],IF(Table2[[#This Row],[Punch Holes]]="Ready","Done",""))</f>
        <v/>
      </c>
      <c r="CF122" s="120" t="str">
        <f ca="1">IF(OR(Table2[[#This Row],[Housing Date2]]=TODAY(),Table2[[#This Row],[Housing Date2]]=TODAY()+1),Table2[[#This Row],[Housing Date2]],IF(Table2[[#This Row],[Body Assembly]],"Done",""))</f>
        <v/>
      </c>
      <c r="CG122" s="120" t="str">
        <f>_xlfn.IFNA(VLOOKUP(Table2[[#This Row],[Job-no]],Table4[],7,FALSE),"Done")</f>
        <v>Machine Shop Started</v>
      </c>
    </row>
    <row r="123" spans="1:85" x14ac:dyDescent="0.25">
      <c r="A123" s="39" t="str">
        <f>_xlfn.CONCAT(Table2[[#This Row],[Order]],"-",Table2[[#This Row],[Line]])</f>
        <v>75231-3</v>
      </c>
      <c r="B123" s="1">
        <v>43473</v>
      </c>
      <c r="C123" s="10">
        <v>75231</v>
      </c>
      <c r="D123" s="7" t="s">
        <v>2330</v>
      </c>
      <c r="E123" s="10">
        <v>3</v>
      </c>
      <c r="F123" s="10">
        <v>1</v>
      </c>
      <c r="G123" s="7" t="s">
        <v>165</v>
      </c>
      <c r="H123" s="10">
        <v>2</v>
      </c>
      <c r="I123" s="43" t="b">
        <v>1</v>
      </c>
      <c r="J123" s="43" t="b">
        <v>0</v>
      </c>
      <c r="K123" t="s">
        <v>114</v>
      </c>
      <c r="L123" s="43" t="b">
        <v>0</v>
      </c>
      <c r="M123" s="43" t="b">
        <v>0</v>
      </c>
      <c r="N123" s="43" t="b">
        <v>1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t="s">
        <v>114</v>
      </c>
      <c r="V123" t="s">
        <v>114</v>
      </c>
      <c r="W123" s="5">
        <v>43468</v>
      </c>
      <c r="X123" s="7" t="s">
        <v>114</v>
      </c>
      <c r="Y123" s="7"/>
      <c r="Z123" s="7" t="s">
        <v>4000</v>
      </c>
      <c r="AA123" s="7" t="s">
        <v>114</v>
      </c>
      <c r="AB123" s="7" t="s">
        <v>74</v>
      </c>
      <c r="AC123" s="10">
        <v>7</v>
      </c>
      <c r="AD123" s="3" t="s">
        <v>5967</v>
      </c>
      <c r="AE123" s="4" t="s">
        <v>5968</v>
      </c>
      <c r="AF123" s="7"/>
      <c r="AG123" s="7" t="s">
        <v>114</v>
      </c>
      <c r="AH123" s="10">
        <v>2</v>
      </c>
      <c r="AI123" s="3" t="s">
        <v>74</v>
      </c>
      <c r="AJ123" t="s">
        <v>114</v>
      </c>
      <c r="AK123" t="s">
        <v>114</v>
      </c>
      <c r="AL123" s="43" t="b">
        <v>0</v>
      </c>
      <c r="AM123" s="3"/>
      <c r="AN123" s="3"/>
      <c r="AO123" s="43" t="b">
        <v>0</v>
      </c>
      <c r="AP123" s="3" t="b">
        <v>0</v>
      </c>
      <c r="AQ123" s="3">
        <f>VLOOKUP(Table2[[#This Row],[Job-no]],Table3[],26,FALSE)</f>
        <v>2020</v>
      </c>
      <c r="AR123" t="str">
        <f t="shared" si="15"/>
        <v>SCDLAC</v>
      </c>
      <c r="AS123" t="str">
        <f>VLOOKUP(AR123,Table1[],4,0)</f>
        <v>pendant</v>
      </c>
      <c r="AT123" t="str">
        <f>IF(BD123&gt;0,"Pattern",VLOOKUP(AR123,Table1[],5,0))</f>
        <v>Check for Kit</v>
      </c>
      <c r="AU123" s="34">
        <f>IF(AT123="Pattern",WORKDAY(Table2[[#This Row],[Scheduled Ship Date]],-10),WORKDAY(Table2[[#This Row],[Scheduled Ship Date]],-4))</f>
        <v>43467</v>
      </c>
      <c r="AV123" s="39">
        <f>IF(Table2[[#This Row],[Extrusion cut double saw]]=TRUE,IF(O123="ToDo",IF(AT123="Pattern",Table2[[#This Row],[Total Sections]]*0.4,Table2[[#This Row],[Total Sections]]*0.12),0),IF(AT123="Pattern",Table2[[#This Row],[Total Sections]]*4,Table2[[#This Row],[Total Sections]]*1.2))</f>
        <v>0</v>
      </c>
      <c r="AW123" s="42"/>
      <c r="AX123" s="42">
        <f>IF(AT123="Pattern",Table2[[#This Row],[Scheduled Ship Date]]-2,Table2[[#This Row],[Scheduled Ship Date]]-3)</f>
        <v>43470</v>
      </c>
      <c r="AY123" s="39">
        <f>IF(Table2[[#This Row],[Pattern]]="Pattern",Table2[[#This Row],[Total Sections]]*4.82,Table2[[#This Row],[Total Sections]]*0.5)</f>
        <v>1</v>
      </c>
      <c r="AZ123" s="42">
        <f t="shared" ca="1" si="28"/>
        <v>43468</v>
      </c>
      <c r="BA123" s="39">
        <f>((Table2[Total Sections]/Table2[Open Qty])-1)*Table2[Open Qty]*12.96</f>
        <v>0</v>
      </c>
      <c r="BB123" s="39"/>
      <c r="BC123" s="39" t="str">
        <f t="shared" si="16"/>
        <v>SCDLAC-AC(2)-D36-HX-D-500-80-30-FL-9' 6"-W-UNV-LT(LDE1)-2+E(1)-CA(36)</v>
      </c>
      <c r="BD123" s="39">
        <f t="shared" si="17"/>
        <v>0</v>
      </c>
      <c r="BE123" s="39" t="b">
        <f>_xlfn.IFNA(VLOOKUP(Table2[[#This Row],[Job-no]],Table4[],9,FALSE),TRUE)</f>
        <v>1</v>
      </c>
      <c r="BF123" s="39"/>
      <c r="BG123" s="39" t="b">
        <f>_xlfn.IFNA(VLOOKUP(Table2[[#This Row],[Job-no]],Table4[],14,FALSE),TRUE)</f>
        <v>1</v>
      </c>
      <c r="BH123" s="39" t="str">
        <f>_xlfn.IFNA(VLOOKUP(Table2[[#This Row],[Job-no]],Table4[],11,FALSE),"Done")</f>
        <v/>
      </c>
      <c r="BI123" s="39">
        <f>IF(Table2[[#This Row],[Pattern]]="Pattern",VLOOKUP(Table2[[#This Row],[Product Code]],'Routing data'!$A$2:$W$470,13,FALSE),VLOOKUP(Table2[[#This Row],[Product Code]],'Routing data'!$A$2:$W$470,3,FALSE))</f>
        <v>2</v>
      </c>
      <c r="BJ123" s="39">
        <f>IF(Table2[[#This Row],[Pattern]]="Pattern",VLOOKUP(Table2[[#This Row],[Product Code]],'Routing data'!$A$2:$W$470,14,FALSE),VLOOKUP(Table2[[#This Row],[Product Code]],'Routing data'!$A$2:$W$470,4,FALSE))</f>
        <v>0</v>
      </c>
      <c r="BK123" s="39">
        <f>VLOOKUP(Table2[[#This Row],[Product Code]],'Routing data'!A$4:W$524,16,FALSE)</f>
        <v>5</v>
      </c>
      <c r="BL123" s="42">
        <f>IF(Table2[[#This Row],[Milling Required]]=0,"x",IF(AT123="Pattern",B123-10,B123-4))</f>
        <v>43469</v>
      </c>
      <c r="BM123" s="39"/>
      <c r="BN123" s="42">
        <f t="shared" si="18"/>
        <v>43470</v>
      </c>
      <c r="BO123" s="39">
        <f>IF(Table2[[#This Row],[Milling]]="x","x",Table2[[#This Row],[Total Sections]]*2)</f>
        <v>4</v>
      </c>
      <c r="BP123" s="39">
        <f>IF(Table2[[#This Row],[Punching]]="x","x",Table2[Total Sections]*2)</f>
        <v>4</v>
      </c>
      <c r="BQ123" s="39">
        <f>IF(Table2[[#This Row],[Pattern]]="Pattern",Table2[Total Sections]*3,Table2[Total Sections]*1.5)</f>
        <v>3</v>
      </c>
      <c r="BR123" s="42">
        <f t="shared" ca="1" si="30"/>
        <v>43469</v>
      </c>
      <c r="BS123" s="39"/>
      <c r="BT123" s="39"/>
      <c r="BU123" s="39"/>
      <c r="BV123" s="39" t="str">
        <f>_xlfn.IFNA(VLOOKUP(Table2[[#This Row],[Job-no]],Table4[],16,FALSE),"Ready")</f>
        <v/>
      </c>
      <c r="BW123" s="39" t="str">
        <f>_xlfn.IFNA(VLOOKUP(Table2[[#This Row],[Job-no]],Table4[],21,FALSE),"Ready")</f>
        <v/>
      </c>
      <c r="BX123" s="39" t="b">
        <f>_xlfn.IFNA(VLOOKUP(Table2[[#This Row],[Job-no]],Table4[],10,FALSE),TRUE)</f>
        <v>0</v>
      </c>
      <c r="BY123" s="39" t="str">
        <f>_xlfn.IFNA(VLOOKUP(Table2[[#This Row],[Job-no]],Table4[],22,FALSE),"Ready")</f>
        <v/>
      </c>
      <c r="BZ123" s="120">
        <f t="shared" si="19"/>
        <v>43473</v>
      </c>
      <c r="CA123" s="120" t="str">
        <f ca="1">IF(OR(Table2[[#This Row],[Saw Date]]=TODAY(),Table2[[#This Row],[Saw Date]]=TODAY()+1), Table2[[#This Row],[Saw Date]],IF(Table2[[#This Row],[Extrusion cut double saw]],"Done",""))</f>
        <v>Done</v>
      </c>
      <c r="CB123" s="120">
        <f ca="1">IF(OR(Table2[[#This Row],[Lens Date]]=TODAY(),Table2[[#This Row],[Lens Date]]=TODAY()+1), Table2[[#This Row],[Lens Date]],IF(Table2[[#This Row],[MSLens]]="Done","Done",""))</f>
        <v>43468</v>
      </c>
      <c r="CC123" s="120" t="str">
        <f ca="1">IF(OR(Table2[[#This Row],[Milling Date]]=TODAY(),Table2[[#This Row],[Milling Date]]=TODAY()+1), Table2[[#This Row],[Milling Date]],IF(Table2[[#This Row],[CNC Holes]]="Ready","Done",""))</f>
        <v/>
      </c>
      <c r="CD123" s="120" t="str">
        <f ca="1">IF(OR(Table2[[#This Row],[Welding Date]]=TODAY(),Table2[[#This Row],[Welding Date]]=TODAY()+1), Table2[[#This Row],[Welding Date]],IF(Table2[[#This Row],[Welding Corners]]="Ready","Done",""))</f>
        <v/>
      </c>
      <c r="CE123" s="120" t="str">
        <f ca="1">IF(OR(Table2[[#This Row],[Puching Date]]=TODAY(),Table2[[#This Row],[Puching Date]]=TODAY()+1), Table2[[#This Row],[Puching Date]],IF(Table2[[#This Row],[Punch Holes]]="Ready","Done",""))</f>
        <v/>
      </c>
      <c r="CF123" s="120" t="str">
        <f ca="1">IF(OR(Table2[[#This Row],[Housing Date2]]=TODAY(),Table2[[#This Row],[Housing Date2]]=TODAY()+1),Table2[[#This Row],[Housing Date2]],IF(Table2[[#This Row],[Body Assembly]],"Done",""))</f>
        <v/>
      </c>
      <c r="CG123" s="120" t="str">
        <f>_xlfn.IFNA(VLOOKUP(Table2[[#This Row],[Job-no]],Table4[],7,FALSE),"Done")</f>
        <v>Machine Shop Started</v>
      </c>
    </row>
    <row r="124" spans="1:85" x14ac:dyDescent="0.25">
      <c r="A124" s="39" t="str">
        <f>_xlfn.CONCAT(Table2[[#This Row],[Order]],"-",Table2[[#This Row],[Line]])</f>
        <v>75231-4</v>
      </c>
      <c r="B124" s="1">
        <v>43473</v>
      </c>
      <c r="C124" s="10">
        <v>75231</v>
      </c>
      <c r="D124" s="7" t="s">
        <v>2332</v>
      </c>
      <c r="E124" s="10">
        <v>4</v>
      </c>
      <c r="F124" s="10">
        <v>1</v>
      </c>
      <c r="G124" s="7" t="s">
        <v>165</v>
      </c>
      <c r="H124" s="10">
        <v>3</v>
      </c>
      <c r="I124" s="43" t="b">
        <v>1</v>
      </c>
      <c r="J124" s="43" t="b">
        <v>0</v>
      </c>
      <c r="K124" t="s">
        <v>114</v>
      </c>
      <c r="L124" s="43" t="b">
        <v>0</v>
      </c>
      <c r="M124" s="43" t="b">
        <v>0</v>
      </c>
      <c r="N124" s="43" t="b">
        <v>1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t="s">
        <v>114</v>
      </c>
      <c r="V124" t="s">
        <v>114</v>
      </c>
      <c r="W124" s="5">
        <v>43468</v>
      </c>
      <c r="X124" s="7" t="s">
        <v>114</v>
      </c>
      <c r="Y124" s="7"/>
      <c r="Z124" s="7" t="s">
        <v>4001</v>
      </c>
      <c r="AA124" s="7" t="s">
        <v>114</v>
      </c>
      <c r="AB124" s="7" t="s">
        <v>74</v>
      </c>
      <c r="AC124" s="10">
        <v>7</v>
      </c>
      <c r="AD124" s="3" t="s">
        <v>5967</v>
      </c>
      <c r="AE124" s="4" t="s">
        <v>5968</v>
      </c>
      <c r="AF124" s="7"/>
      <c r="AG124" s="7" t="s">
        <v>114</v>
      </c>
      <c r="AH124" s="10">
        <v>3</v>
      </c>
      <c r="AI124" s="3" t="s">
        <v>74</v>
      </c>
      <c r="AJ124" t="s">
        <v>114</v>
      </c>
      <c r="AK124" t="s">
        <v>114</v>
      </c>
      <c r="AL124" s="43" t="b">
        <v>0</v>
      </c>
      <c r="AM124" s="3"/>
      <c r="AN124" s="3"/>
      <c r="AO124" s="43" t="b">
        <v>0</v>
      </c>
      <c r="AP124" s="3" t="b">
        <v>0</v>
      </c>
      <c r="AQ124" s="3">
        <f>VLOOKUP(Table2[[#This Row],[Job-no]],Table3[],26,FALSE)</f>
        <v>3390</v>
      </c>
      <c r="AR124" t="str">
        <f t="shared" si="15"/>
        <v>SCDLAC</v>
      </c>
      <c r="AS124" t="str">
        <f>VLOOKUP(AR124,Table1[],4,0)</f>
        <v>pendant</v>
      </c>
      <c r="AT124" t="str">
        <f>IF(BD124&gt;0,"Pattern",VLOOKUP(AR124,Table1[],5,0))</f>
        <v>Check for Kit</v>
      </c>
      <c r="AU124" s="34">
        <f>IF(AT124="Pattern",WORKDAY(Table2[[#This Row],[Scheduled Ship Date]],-10),WORKDAY(Table2[[#This Row],[Scheduled Ship Date]],-4))</f>
        <v>43467</v>
      </c>
      <c r="AV124" s="39">
        <f>IF(Table2[[#This Row],[Extrusion cut double saw]]=TRUE,IF(O124="ToDo",IF(AT124="Pattern",Table2[[#This Row],[Total Sections]]*0.4,Table2[[#This Row],[Total Sections]]*0.12),0),IF(AT124="Pattern",Table2[[#This Row],[Total Sections]]*4,Table2[[#This Row],[Total Sections]]*1.2))</f>
        <v>0</v>
      </c>
      <c r="AW124" s="42"/>
      <c r="AX124" s="42">
        <f>IF(AT124="Pattern",Table2[[#This Row],[Scheduled Ship Date]]-2,Table2[[#This Row],[Scheduled Ship Date]]-3)</f>
        <v>43470</v>
      </c>
      <c r="AY124" s="39">
        <f>IF(Table2[[#This Row],[Pattern]]="Pattern",Table2[[#This Row],[Total Sections]]*4.82,Table2[[#This Row],[Total Sections]]*0.5)</f>
        <v>1.5</v>
      </c>
      <c r="AZ124" s="42">
        <f t="shared" ca="1" si="28"/>
        <v>43468</v>
      </c>
      <c r="BA124" s="39">
        <f>((Table2[Total Sections]/Table2[Open Qty])-1)*Table2[Open Qty]*12.96</f>
        <v>0</v>
      </c>
      <c r="BB124" s="39"/>
      <c r="BC124" s="39" t="str">
        <f t="shared" si="16"/>
        <v>SCDLAC-AC(2)-D36-HX-D-500-80-30-FL-11' 6"-W-UNV-LT(LDE1)-2-CA(36)</v>
      </c>
      <c r="BD124" s="39">
        <f t="shared" si="17"/>
        <v>0</v>
      </c>
      <c r="BE124" s="39" t="b">
        <f>_xlfn.IFNA(VLOOKUP(Table2[[#This Row],[Job-no]],Table4[],9,FALSE),TRUE)</f>
        <v>1</v>
      </c>
      <c r="BF124" s="39"/>
      <c r="BG124" s="39" t="b">
        <f>_xlfn.IFNA(VLOOKUP(Table2[[#This Row],[Job-no]],Table4[],14,FALSE),TRUE)</f>
        <v>1</v>
      </c>
      <c r="BH124" s="39" t="str">
        <f>_xlfn.IFNA(VLOOKUP(Table2[[#This Row],[Job-no]],Table4[],11,FALSE),"Done")</f>
        <v/>
      </c>
      <c r="BI124" s="39">
        <f>IF(Table2[[#This Row],[Pattern]]="Pattern",VLOOKUP(Table2[[#This Row],[Product Code]],'Routing data'!$A$2:$W$470,13,FALSE),VLOOKUP(Table2[[#This Row],[Product Code]],'Routing data'!$A$2:$W$470,3,FALSE))</f>
        <v>2</v>
      </c>
      <c r="BJ124" s="39">
        <f>IF(Table2[[#This Row],[Pattern]]="Pattern",VLOOKUP(Table2[[#This Row],[Product Code]],'Routing data'!$A$2:$W$470,14,FALSE),VLOOKUP(Table2[[#This Row],[Product Code]],'Routing data'!$A$2:$W$470,4,FALSE))</f>
        <v>0</v>
      </c>
      <c r="BK124" s="39">
        <f>VLOOKUP(Table2[[#This Row],[Product Code]],'Routing data'!A$4:W$524,16,FALSE)</f>
        <v>5</v>
      </c>
      <c r="BL124" s="42">
        <f>IF(Table2[[#This Row],[Milling Required]]=0,"x",IF(AT124="Pattern",B124-10,B124-4))</f>
        <v>43469</v>
      </c>
      <c r="BM124" s="39"/>
      <c r="BN124" s="42">
        <f t="shared" si="18"/>
        <v>43470</v>
      </c>
      <c r="BO124" s="39">
        <f>IF(Table2[[#This Row],[Milling]]="x","x",Table2[[#This Row],[Total Sections]]*2)</f>
        <v>6</v>
      </c>
      <c r="BP124" s="39">
        <f>IF(Table2[[#This Row],[Punching]]="x","x",Table2[Total Sections]*2)</f>
        <v>6</v>
      </c>
      <c r="BQ124" s="39">
        <f>IF(Table2[[#This Row],[Pattern]]="Pattern",Table2[Total Sections]*3,Table2[Total Sections]*1.5)</f>
        <v>4.5</v>
      </c>
      <c r="BR124" s="42">
        <f t="shared" ca="1" si="30"/>
        <v>43469</v>
      </c>
      <c r="BS124" s="39"/>
      <c r="BT124" s="39"/>
      <c r="BU124" s="39"/>
      <c r="BV124" s="39" t="str">
        <f>_xlfn.IFNA(VLOOKUP(Table2[[#This Row],[Job-no]],Table4[],16,FALSE),"Ready")</f>
        <v/>
      </c>
      <c r="BW124" s="39" t="str">
        <f>_xlfn.IFNA(VLOOKUP(Table2[[#This Row],[Job-no]],Table4[],21,FALSE),"Ready")</f>
        <v/>
      </c>
      <c r="BX124" s="39" t="b">
        <f>_xlfn.IFNA(VLOOKUP(Table2[[#This Row],[Job-no]],Table4[],10,FALSE),TRUE)</f>
        <v>0</v>
      </c>
      <c r="BY124" s="39" t="str">
        <f>_xlfn.IFNA(VLOOKUP(Table2[[#This Row],[Job-no]],Table4[],22,FALSE),"Ready")</f>
        <v/>
      </c>
      <c r="BZ124" s="120">
        <f t="shared" si="19"/>
        <v>43473</v>
      </c>
      <c r="CA124" s="120" t="str">
        <f ca="1">IF(OR(Table2[[#This Row],[Saw Date]]=TODAY(),Table2[[#This Row],[Saw Date]]=TODAY()+1), Table2[[#This Row],[Saw Date]],IF(Table2[[#This Row],[Extrusion cut double saw]],"Done",""))</f>
        <v>Done</v>
      </c>
      <c r="CB124" s="120">
        <f ca="1">IF(OR(Table2[[#This Row],[Lens Date]]=TODAY(),Table2[[#This Row],[Lens Date]]=TODAY()+1), Table2[[#This Row],[Lens Date]],IF(Table2[[#This Row],[MSLens]]="Done","Done",""))</f>
        <v>43468</v>
      </c>
      <c r="CC124" s="120" t="str">
        <f ca="1">IF(OR(Table2[[#This Row],[Milling Date]]=TODAY(),Table2[[#This Row],[Milling Date]]=TODAY()+1), Table2[[#This Row],[Milling Date]],IF(Table2[[#This Row],[CNC Holes]]="Ready","Done",""))</f>
        <v/>
      </c>
      <c r="CD124" s="120" t="str">
        <f ca="1">IF(OR(Table2[[#This Row],[Welding Date]]=TODAY(),Table2[[#This Row],[Welding Date]]=TODAY()+1), Table2[[#This Row],[Welding Date]],IF(Table2[[#This Row],[Welding Corners]]="Ready","Done",""))</f>
        <v/>
      </c>
      <c r="CE124" s="120" t="str">
        <f ca="1">IF(OR(Table2[[#This Row],[Puching Date]]=TODAY(),Table2[[#This Row],[Puching Date]]=TODAY()+1), Table2[[#This Row],[Puching Date]],IF(Table2[[#This Row],[Punch Holes]]="Ready","Done",""))</f>
        <v/>
      </c>
      <c r="CF124" s="120" t="str">
        <f ca="1">IF(OR(Table2[[#This Row],[Housing Date2]]=TODAY(),Table2[[#This Row],[Housing Date2]]=TODAY()+1),Table2[[#This Row],[Housing Date2]],IF(Table2[[#This Row],[Body Assembly]],"Done",""))</f>
        <v/>
      </c>
      <c r="CG124" s="120" t="str">
        <f>_xlfn.IFNA(VLOOKUP(Table2[[#This Row],[Job-no]],Table4[],7,FALSE),"Done")</f>
        <v>Machine Shop Started</v>
      </c>
    </row>
    <row r="125" spans="1:85" x14ac:dyDescent="0.25">
      <c r="A125" s="39" t="str">
        <f>_xlfn.CONCAT(Table2[[#This Row],[Order]],"-",Table2[[#This Row],[Line]])</f>
        <v>75231-5</v>
      </c>
      <c r="B125" s="1">
        <v>43473</v>
      </c>
      <c r="C125" s="10">
        <v>75231</v>
      </c>
      <c r="D125" s="7" t="s">
        <v>2334</v>
      </c>
      <c r="E125" s="10">
        <v>5</v>
      </c>
      <c r="F125" s="10">
        <v>1</v>
      </c>
      <c r="G125" s="7" t="s">
        <v>165</v>
      </c>
      <c r="H125" s="10">
        <v>1</v>
      </c>
      <c r="I125" s="43" t="b">
        <v>1</v>
      </c>
      <c r="J125" s="43" t="b">
        <v>0</v>
      </c>
      <c r="K125" t="s">
        <v>114</v>
      </c>
      <c r="L125" s="43" t="b">
        <v>0</v>
      </c>
      <c r="M125" s="43" t="b">
        <v>0</v>
      </c>
      <c r="N125" s="43" t="b">
        <v>1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t="s">
        <v>114</v>
      </c>
      <c r="V125" t="s">
        <v>114</v>
      </c>
      <c r="W125" s="5">
        <v>43468</v>
      </c>
      <c r="X125" s="7" t="s">
        <v>114</v>
      </c>
      <c r="Y125" s="7"/>
      <c r="Z125" s="7" t="s">
        <v>4002</v>
      </c>
      <c r="AA125" s="7" t="s">
        <v>114</v>
      </c>
      <c r="AB125" s="7" t="s">
        <v>74</v>
      </c>
      <c r="AC125" s="10">
        <v>7</v>
      </c>
      <c r="AD125" s="3" t="s">
        <v>5967</v>
      </c>
      <c r="AE125" s="4" t="s">
        <v>5968</v>
      </c>
      <c r="AF125" s="7"/>
      <c r="AG125" s="7" t="s">
        <v>114</v>
      </c>
      <c r="AH125" s="10">
        <v>1</v>
      </c>
      <c r="AI125" s="3" t="s">
        <v>74</v>
      </c>
      <c r="AJ125" t="s">
        <v>114</v>
      </c>
      <c r="AK125" t="s">
        <v>114</v>
      </c>
      <c r="AL125" s="43" t="b">
        <v>0</v>
      </c>
      <c r="AM125" s="3"/>
      <c r="AN125" s="3"/>
      <c r="AO125" s="43" t="b">
        <v>0</v>
      </c>
      <c r="AP125" s="3" t="b">
        <v>0</v>
      </c>
      <c r="AQ125" s="3">
        <f>VLOOKUP(Table2[[#This Row],[Job-no]],Table3[],26,FALSE)</f>
        <v>1090</v>
      </c>
      <c r="AR125" t="str">
        <f t="shared" si="15"/>
        <v>SCDLAC</v>
      </c>
      <c r="AS125" t="str">
        <f>VLOOKUP(AR125,Table1[],4,0)</f>
        <v>pendant</v>
      </c>
      <c r="AT125" t="str">
        <f>IF(BD125&gt;0,"Pattern",VLOOKUP(AR125,Table1[],5,0))</f>
        <v>Check for Kit</v>
      </c>
      <c r="AU125" s="34">
        <f>IF(AT125="Pattern",WORKDAY(Table2[[#This Row],[Scheduled Ship Date]],-10),WORKDAY(Table2[[#This Row],[Scheduled Ship Date]],-4))</f>
        <v>43467</v>
      </c>
      <c r="AV125" s="39">
        <f>IF(Table2[[#This Row],[Extrusion cut double saw]]=TRUE,IF(O125="ToDo",IF(AT125="Pattern",Table2[[#This Row],[Total Sections]]*0.4,Table2[[#This Row],[Total Sections]]*0.12),0),IF(AT125="Pattern",Table2[[#This Row],[Total Sections]]*4,Table2[[#This Row],[Total Sections]]*1.2))</f>
        <v>0</v>
      </c>
      <c r="AW125" s="42"/>
      <c r="AX125" s="42">
        <f>IF(AT125="Pattern",Table2[[#This Row],[Scheduled Ship Date]]-2,Table2[[#This Row],[Scheduled Ship Date]]-3)</f>
        <v>43470</v>
      </c>
      <c r="AY125" s="39">
        <f>IF(Table2[[#This Row],[Pattern]]="Pattern",Table2[[#This Row],[Total Sections]]*4.82,Table2[[#This Row],[Total Sections]]*0.5)</f>
        <v>0.5</v>
      </c>
      <c r="AZ125" s="42">
        <f t="shared" ca="1" si="28"/>
        <v>43468</v>
      </c>
      <c r="BA125" s="39">
        <f>((Table2[Total Sections]/Table2[Open Qty])-1)*Table2[Open Qty]*12.96</f>
        <v>0</v>
      </c>
      <c r="BB125" s="39"/>
      <c r="BC125" s="39" t="str">
        <f t="shared" si="16"/>
        <v>SCDLAC-AC(2)-D36-HX-D-500-80-30-FL-12'-W-UNV-LT(LDE1)-2-CA(36)</v>
      </c>
      <c r="BD125" s="39">
        <f t="shared" si="17"/>
        <v>0</v>
      </c>
      <c r="BE125" s="39" t="b">
        <f>_xlfn.IFNA(VLOOKUP(Table2[[#This Row],[Job-no]],Table4[],9,FALSE),TRUE)</f>
        <v>1</v>
      </c>
      <c r="BF125" s="39"/>
      <c r="BG125" s="39" t="b">
        <f>_xlfn.IFNA(VLOOKUP(Table2[[#This Row],[Job-no]],Table4[],14,FALSE),TRUE)</f>
        <v>1</v>
      </c>
      <c r="BH125" s="39" t="str">
        <f>_xlfn.IFNA(VLOOKUP(Table2[[#This Row],[Job-no]],Table4[],11,FALSE),"Done")</f>
        <v/>
      </c>
      <c r="BI125" s="39">
        <f>IF(Table2[[#This Row],[Pattern]]="Pattern",VLOOKUP(Table2[[#This Row],[Product Code]],'Routing data'!$A$2:$W$470,13,FALSE),VLOOKUP(Table2[[#This Row],[Product Code]],'Routing data'!$A$2:$W$470,3,FALSE))</f>
        <v>2</v>
      </c>
      <c r="BJ125" s="39">
        <f>IF(Table2[[#This Row],[Pattern]]="Pattern",VLOOKUP(Table2[[#This Row],[Product Code]],'Routing data'!$A$2:$W$470,14,FALSE),VLOOKUP(Table2[[#This Row],[Product Code]],'Routing data'!$A$2:$W$470,4,FALSE))</f>
        <v>0</v>
      </c>
      <c r="BK125" s="39">
        <f>VLOOKUP(Table2[[#This Row],[Product Code]],'Routing data'!A$4:W$524,16,FALSE)</f>
        <v>5</v>
      </c>
      <c r="BL125" s="42">
        <f>IF(Table2[[#This Row],[Milling Required]]=0,"x",IF(AT125="Pattern",B125-10,B125-4))</f>
        <v>43469</v>
      </c>
      <c r="BM125" s="39"/>
      <c r="BN125" s="42">
        <f t="shared" si="18"/>
        <v>43470</v>
      </c>
      <c r="BO125" s="39">
        <f>IF(Table2[[#This Row],[Milling]]="x","x",Table2[[#This Row],[Total Sections]]*2)</f>
        <v>2</v>
      </c>
      <c r="BP125" s="39">
        <f>IF(Table2[[#This Row],[Punching]]="x","x",Table2[Total Sections]*2)</f>
        <v>2</v>
      </c>
      <c r="BQ125" s="39">
        <f>IF(Table2[[#This Row],[Pattern]]="Pattern",Table2[Total Sections]*3,Table2[Total Sections]*1.5)</f>
        <v>1.5</v>
      </c>
      <c r="BR125" s="42">
        <f t="shared" ca="1" si="30"/>
        <v>43469</v>
      </c>
      <c r="BS125" s="39"/>
      <c r="BT125" s="39"/>
      <c r="BU125" s="39"/>
      <c r="BV125" s="39" t="str">
        <f>_xlfn.IFNA(VLOOKUP(Table2[[#This Row],[Job-no]],Table4[],16,FALSE),"Ready")</f>
        <v/>
      </c>
      <c r="BW125" s="39" t="str">
        <f>_xlfn.IFNA(VLOOKUP(Table2[[#This Row],[Job-no]],Table4[],21,FALSE),"Ready")</f>
        <v/>
      </c>
      <c r="BX125" s="39" t="b">
        <f>_xlfn.IFNA(VLOOKUP(Table2[[#This Row],[Job-no]],Table4[],10,FALSE),TRUE)</f>
        <v>0</v>
      </c>
      <c r="BY125" s="39" t="str">
        <f>_xlfn.IFNA(VLOOKUP(Table2[[#This Row],[Job-no]],Table4[],22,FALSE),"Ready")</f>
        <v/>
      </c>
      <c r="BZ125" s="120">
        <f t="shared" si="19"/>
        <v>43473</v>
      </c>
      <c r="CA125" s="120" t="str">
        <f ca="1">IF(OR(Table2[[#This Row],[Saw Date]]=TODAY(),Table2[[#This Row],[Saw Date]]=TODAY()+1), Table2[[#This Row],[Saw Date]],IF(Table2[[#This Row],[Extrusion cut double saw]],"Done",""))</f>
        <v>Done</v>
      </c>
      <c r="CB125" s="120">
        <f ca="1">IF(OR(Table2[[#This Row],[Lens Date]]=TODAY(),Table2[[#This Row],[Lens Date]]=TODAY()+1), Table2[[#This Row],[Lens Date]],IF(Table2[[#This Row],[MSLens]]="Done","Done",""))</f>
        <v>43468</v>
      </c>
      <c r="CC125" s="120" t="str">
        <f ca="1">IF(OR(Table2[[#This Row],[Milling Date]]=TODAY(),Table2[[#This Row],[Milling Date]]=TODAY()+1), Table2[[#This Row],[Milling Date]],IF(Table2[[#This Row],[CNC Holes]]="Ready","Done",""))</f>
        <v/>
      </c>
      <c r="CD125" s="120" t="str">
        <f ca="1">IF(OR(Table2[[#This Row],[Welding Date]]=TODAY(),Table2[[#This Row],[Welding Date]]=TODAY()+1), Table2[[#This Row],[Welding Date]],IF(Table2[[#This Row],[Welding Corners]]="Ready","Done",""))</f>
        <v/>
      </c>
      <c r="CE125" s="120" t="str">
        <f ca="1">IF(OR(Table2[[#This Row],[Puching Date]]=TODAY(),Table2[[#This Row],[Puching Date]]=TODAY()+1), Table2[[#This Row],[Puching Date]],IF(Table2[[#This Row],[Punch Holes]]="Ready","Done",""))</f>
        <v/>
      </c>
      <c r="CF125" s="120" t="str">
        <f ca="1">IF(OR(Table2[[#This Row],[Housing Date2]]=TODAY(),Table2[[#This Row],[Housing Date2]]=TODAY()+1),Table2[[#This Row],[Housing Date2]],IF(Table2[[#This Row],[Body Assembly]],"Done",""))</f>
        <v/>
      </c>
      <c r="CG125" s="120" t="str">
        <f>_xlfn.IFNA(VLOOKUP(Table2[[#This Row],[Job-no]],Table4[],7,FALSE),"Done")</f>
        <v>Machine Shop Started</v>
      </c>
    </row>
    <row r="126" spans="1:85" x14ac:dyDescent="0.25">
      <c r="A126" s="39" t="str">
        <f>_xlfn.CONCAT(Table2[[#This Row],[Order]],"-",Table2[[#This Row],[Line]])</f>
        <v>75231-6</v>
      </c>
      <c r="B126" s="1">
        <v>43473</v>
      </c>
      <c r="C126" s="10">
        <v>75231</v>
      </c>
      <c r="D126" s="7" t="s">
        <v>2336</v>
      </c>
      <c r="E126" s="10">
        <v>6</v>
      </c>
      <c r="F126" s="10">
        <v>1</v>
      </c>
      <c r="G126" s="7" t="s">
        <v>165</v>
      </c>
      <c r="H126" s="10">
        <v>4</v>
      </c>
      <c r="I126" s="43" t="b">
        <v>1</v>
      </c>
      <c r="J126" s="43" t="b">
        <v>0</v>
      </c>
      <c r="K126" t="s">
        <v>114</v>
      </c>
      <c r="L126" s="43" t="b">
        <v>0</v>
      </c>
      <c r="M126" s="43" t="b">
        <v>0</v>
      </c>
      <c r="N126" s="43" t="b">
        <v>1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t="s">
        <v>114</v>
      </c>
      <c r="V126" t="s">
        <v>114</v>
      </c>
      <c r="W126" s="5">
        <v>43468</v>
      </c>
      <c r="X126" s="7" t="s">
        <v>114</v>
      </c>
      <c r="Y126" s="7"/>
      <c r="Z126" s="7" t="s">
        <v>4003</v>
      </c>
      <c r="AA126" s="7" t="s">
        <v>114</v>
      </c>
      <c r="AB126" s="7" t="s">
        <v>74</v>
      </c>
      <c r="AC126" s="10">
        <v>7</v>
      </c>
      <c r="AD126" s="3" t="s">
        <v>5967</v>
      </c>
      <c r="AE126" s="4" t="s">
        <v>5968</v>
      </c>
      <c r="AF126" s="7"/>
      <c r="AG126" s="7" t="s">
        <v>114</v>
      </c>
      <c r="AH126" s="10">
        <v>12</v>
      </c>
      <c r="AI126" s="3" t="s">
        <v>74</v>
      </c>
      <c r="AJ126" t="s">
        <v>114</v>
      </c>
      <c r="AK126" t="s">
        <v>114</v>
      </c>
      <c r="AL126" s="43" t="b">
        <v>0</v>
      </c>
      <c r="AM126" s="3"/>
      <c r="AN126" s="3"/>
      <c r="AO126" s="43" t="b">
        <v>0</v>
      </c>
      <c r="AP126" s="3" t="b">
        <v>0</v>
      </c>
      <c r="AQ126" s="3">
        <f>VLOOKUP(Table2[[#This Row],[Job-no]],Table3[],26,FALSE)</f>
        <v>7200</v>
      </c>
      <c r="AR126" t="str">
        <f t="shared" si="15"/>
        <v>SCDLAC</v>
      </c>
      <c r="AS126" t="str">
        <f>VLOOKUP(AR126,Table1[],4,0)</f>
        <v>pendant</v>
      </c>
      <c r="AT126" t="str">
        <f>IF(BD126&gt;0,"Pattern",VLOOKUP(AR126,Table1[],5,0))</f>
        <v>Check for Kit</v>
      </c>
      <c r="AU126" s="34">
        <f>IF(AT126="Pattern",WORKDAY(Table2[[#This Row],[Scheduled Ship Date]],-10),WORKDAY(Table2[[#This Row],[Scheduled Ship Date]],-4))</f>
        <v>43467</v>
      </c>
      <c r="AV126" s="39">
        <f>IF(Table2[[#This Row],[Extrusion cut double saw]]=TRUE,IF(O126="ToDo",IF(AT126="Pattern",Table2[[#This Row],[Total Sections]]*0.4,Table2[[#This Row],[Total Sections]]*0.12),0),IF(AT126="Pattern",Table2[[#This Row],[Total Sections]]*4,Table2[[#This Row],[Total Sections]]*1.2))</f>
        <v>0</v>
      </c>
      <c r="AW126" s="42"/>
      <c r="AX126" s="42">
        <f>IF(AT126="Pattern",Table2[[#This Row],[Scheduled Ship Date]]-2,Table2[[#This Row],[Scheduled Ship Date]]-3)</f>
        <v>43470</v>
      </c>
      <c r="AY126" s="39">
        <f>IF(Table2[[#This Row],[Pattern]]="Pattern",Table2[[#This Row],[Total Sections]]*4.82,Table2[[#This Row],[Total Sections]]*0.5)</f>
        <v>6</v>
      </c>
      <c r="AZ126" s="42">
        <f t="shared" ca="1" si="28"/>
        <v>43468</v>
      </c>
      <c r="BA126" s="39">
        <f>((Table2[Total Sections]/Table2[Open Qty])-1)*Table2[Open Qty]*12.96</f>
        <v>103.68</v>
      </c>
      <c r="BB126" s="39"/>
      <c r="BC126" s="39" t="str">
        <f t="shared" si="16"/>
        <v>SCDLAC-AC(3)-D36-HX-D-500-80-30-FL-20'-W-UNV-LT(LDE1)-2+E(1)-CA(36)</v>
      </c>
      <c r="BD126" s="39">
        <f t="shared" si="17"/>
        <v>0</v>
      </c>
      <c r="BE126" s="39" t="b">
        <f>_xlfn.IFNA(VLOOKUP(Table2[[#This Row],[Job-no]],Table4[],9,FALSE),TRUE)</f>
        <v>1</v>
      </c>
      <c r="BF126" s="39"/>
      <c r="BG126" s="39" t="b">
        <f>_xlfn.IFNA(VLOOKUP(Table2[[#This Row],[Job-no]],Table4[],14,FALSE),TRUE)</f>
        <v>1</v>
      </c>
      <c r="BH126" s="39" t="str">
        <f>_xlfn.IFNA(VLOOKUP(Table2[[#This Row],[Job-no]],Table4[],11,FALSE),"Done")</f>
        <v/>
      </c>
      <c r="BI126" s="39">
        <f>IF(Table2[[#This Row],[Pattern]]="Pattern",VLOOKUP(Table2[[#This Row],[Product Code]],'Routing data'!$A$2:$W$470,13,FALSE),VLOOKUP(Table2[[#This Row],[Product Code]],'Routing data'!$A$2:$W$470,3,FALSE))</f>
        <v>2</v>
      </c>
      <c r="BJ126" s="39">
        <f>IF(Table2[[#This Row],[Pattern]]="Pattern",VLOOKUP(Table2[[#This Row],[Product Code]],'Routing data'!$A$2:$W$470,14,FALSE),VLOOKUP(Table2[[#This Row],[Product Code]],'Routing data'!$A$2:$W$470,4,FALSE))</f>
        <v>0</v>
      </c>
      <c r="BK126" s="39">
        <f>VLOOKUP(Table2[[#This Row],[Product Code]],'Routing data'!A$4:W$524,16,FALSE)</f>
        <v>5</v>
      </c>
      <c r="BL126" s="42">
        <f>IF(Table2[[#This Row],[Milling Required]]=0,"x",IF(AT126="Pattern",B126-10,B126-4))</f>
        <v>43469</v>
      </c>
      <c r="BM126" s="39"/>
      <c r="BN126" s="42">
        <f t="shared" si="18"/>
        <v>43470</v>
      </c>
      <c r="BO126" s="39">
        <f>IF(Table2[[#This Row],[Milling]]="x","x",Table2[[#This Row],[Total Sections]]*2)</f>
        <v>24</v>
      </c>
      <c r="BP126" s="39">
        <f>IF(Table2[[#This Row],[Punching]]="x","x",Table2[Total Sections]*2)</f>
        <v>24</v>
      </c>
      <c r="BQ126" s="39">
        <f>IF(Table2[[#This Row],[Pattern]]="Pattern",Table2[Total Sections]*3,Table2[Total Sections]*1.5)</f>
        <v>18</v>
      </c>
      <c r="BR126" s="42">
        <f t="shared" ca="1" si="30"/>
        <v>43469</v>
      </c>
      <c r="BS126" s="39"/>
      <c r="BT126" s="39"/>
      <c r="BU126" s="39"/>
      <c r="BV126" s="39" t="str">
        <f>_xlfn.IFNA(VLOOKUP(Table2[[#This Row],[Job-no]],Table4[],16,FALSE),"Ready")</f>
        <v/>
      </c>
      <c r="BW126" s="39" t="str">
        <f>_xlfn.IFNA(VLOOKUP(Table2[[#This Row],[Job-no]],Table4[],21,FALSE),"Ready")</f>
        <v/>
      </c>
      <c r="BX126" s="39" t="b">
        <f>_xlfn.IFNA(VLOOKUP(Table2[[#This Row],[Job-no]],Table4[],10,FALSE),TRUE)</f>
        <v>0</v>
      </c>
      <c r="BY126" s="39" t="str">
        <f>_xlfn.IFNA(VLOOKUP(Table2[[#This Row],[Job-no]],Table4[],22,FALSE),"Ready")</f>
        <v/>
      </c>
      <c r="BZ126" s="120">
        <f t="shared" si="19"/>
        <v>43473</v>
      </c>
      <c r="CA126" s="120" t="str">
        <f ca="1">IF(OR(Table2[[#This Row],[Saw Date]]=TODAY(),Table2[[#This Row],[Saw Date]]=TODAY()+1), Table2[[#This Row],[Saw Date]],IF(Table2[[#This Row],[Extrusion cut double saw]],"Done",""))</f>
        <v>Done</v>
      </c>
      <c r="CB126" s="120">
        <f ca="1">IF(OR(Table2[[#This Row],[Lens Date]]=TODAY(),Table2[[#This Row],[Lens Date]]=TODAY()+1), Table2[[#This Row],[Lens Date]],IF(Table2[[#This Row],[MSLens]]="Done","Done",""))</f>
        <v>43468</v>
      </c>
      <c r="CC126" s="120" t="str">
        <f ca="1">IF(OR(Table2[[#This Row],[Milling Date]]=TODAY(),Table2[[#This Row],[Milling Date]]=TODAY()+1), Table2[[#This Row],[Milling Date]],IF(Table2[[#This Row],[CNC Holes]]="Ready","Done",""))</f>
        <v/>
      </c>
      <c r="CD126" s="120" t="str">
        <f ca="1">IF(OR(Table2[[#This Row],[Welding Date]]=TODAY(),Table2[[#This Row],[Welding Date]]=TODAY()+1), Table2[[#This Row],[Welding Date]],IF(Table2[[#This Row],[Welding Corners]]="Ready","Done",""))</f>
        <v/>
      </c>
      <c r="CE126" s="120" t="str">
        <f ca="1">IF(OR(Table2[[#This Row],[Puching Date]]=TODAY(),Table2[[#This Row],[Puching Date]]=TODAY()+1), Table2[[#This Row],[Puching Date]],IF(Table2[[#This Row],[Punch Holes]]="Ready","Done",""))</f>
        <v/>
      </c>
      <c r="CF126" s="120" t="str">
        <f ca="1">IF(OR(Table2[[#This Row],[Housing Date2]]=TODAY(),Table2[[#This Row],[Housing Date2]]=TODAY()+1),Table2[[#This Row],[Housing Date2]],IF(Table2[[#This Row],[Body Assembly]],"Done",""))</f>
        <v/>
      </c>
      <c r="CG126" s="120" t="str">
        <f>_xlfn.IFNA(VLOOKUP(Table2[[#This Row],[Job-no]],Table4[],7,FALSE),"Done")</f>
        <v>Machine Shop Started</v>
      </c>
    </row>
    <row r="127" spans="1:85" x14ac:dyDescent="0.25">
      <c r="A127" s="39" t="str">
        <f>_xlfn.CONCAT(Table2[[#This Row],[Order]],"-",Table2[[#This Row],[Line]])</f>
        <v>75231-7</v>
      </c>
      <c r="B127" s="1">
        <v>43473</v>
      </c>
      <c r="C127" s="10">
        <v>75231</v>
      </c>
      <c r="D127" s="7" t="s">
        <v>2338</v>
      </c>
      <c r="E127" s="10">
        <v>7</v>
      </c>
      <c r="F127" s="10">
        <v>1</v>
      </c>
      <c r="G127" s="7" t="s">
        <v>165</v>
      </c>
      <c r="H127" s="10">
        <v>2</v>
      </c>
      <c r="I127" s="43" t="b">
        <v>1</v>
      </c>
      <c r="J127" s="43" t="b">
        <v>0</v>
      </c>
      <c r="K127" t="s">
        <v>114</v>
      </c>
      <c r="L127" s="43" t="b">
        <v>0</v>
      </c>
      <c r="M127" s="43" t="b">
        <v>0</v>
      </c>
      <c r="N127" s="43" t="b">
        <v>1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t="s">
        <v>114</v>
      </c>
      <c r="V127" t="s">
        <v>114</v>
      </c>
      <c r="W127" s="5">
        <v>43468</v>
      </c>
      <c r="X127" s="7" t="s">
        <v>114</v>
      </c>
      <c r="Y127" s="7"/>
      <c r="Z127" s="7" t="s">
        <v>4004</v>
      </c>
      <c r="AA127" s="7" t="s">
        <v>114</v>
      </c>
      <c r="AB127" s="7" t="s">
        <v>74</v>
      </c>
      <c r="AC127" s="10">
        <v>7</v>
      </c>
      <c r="AD127" s="3" t="s">
        <v>5967</v>
      </c>
      <c r="AE127" s="4" t="s">
        <v>5968</v>
      </c>
      <c r="AF127" s="7"/>
      <c r="AG127" s="7" t="s">
        <v>114</v>
      </c>
      <c r="AH127" s="10">
        <v>8</v>
      </c>
      <c r="AI127" s="3" t="s">
        <v>74</v>
      </c>
      <c r="AJ127" t="s">
        <v>114</v>
      </c>
      <c r="AK127" t="s">
        <v>114</v>
      </c>
      <c r="AL127" s="43" t="b">
        <v>0</v>
      </c>
      <c r="AM127" s="3"/>
      <c r="AN127" s="3"/>
      <c r="AO127" s="43" t="b">
        <v>0</v>
      </c>
      <c r="AP127" s="3" t="b">
        <v>0</v>
      </c>
      <c r="AQ127" s="3">
        <f>VLOOKUP(Table2[[#This Row],[Job-no]],Table3[],26,FALSE)</f>
        <v>4940</v>
      </c>
      <c r="AR127" t="str">
        <f t="shared" si="15"/>
        <v>SCDLAC</v>
      </c>
      <c r="AS127" t="str">
        <f>VLOOKUP(AR127,Table1[],4,0)</f>
        <v>pendant</v>
      </c>
      <c r="AT127" t="str">
        <f>IF(BD127&gt;0,"Pattern",VLOOKUP(AR127,Table1[],5,0))</f>
        <v>Check for Kit</v>
      </c>
      <c r="AU127" s="34">
        <f>IF(AT127="Pattern",WORKDAY(Table2[[#This Row],[Scheduled Ship Date]],-10),WORKDAY(Table2[[#This Row],[Scheduled Ship Date]],-4))</f>
        <v>43467</v>
      </c>
      <c r="AV127" s="39">
        <f>IF(Table2[[#This Row],[Extrusion cut double saw]]=TRUE,IF(O127="ToDo",IF(AT127="Pattern",Table2[[#This Row],[Total Sections]]*0.4,Table2[[#This Row],[Total Sections]]*0.12),0),IF(AT127="Pattern",Table2[[#This Row],[Total Sections]]*4,Table2[[#This Row],[Total Sections]]*1.2))</f>
        <v>0</v>
      </c>
      <c r="AW127" s="42"/>
      <c r="AX127" s="42">
        <f>IF(AT127="Pattern",Table2[[#This Row],[Scheduled Ship Date]]-2,Table2[[#This Row],[Scheduled Ship Date]]-3)</f>
        <v>43470</v>
      </c>
      <c r="AY127" s="39">
        <f>IF(Table2[[#This Row],[Pattern]]="Pattern",Table2[[#This Row],[Total Sections]]*4.82,Table2[[#This Row],[Total Sections]]*0.5)</f>
        <v>4</v>
      </c>
      <c r="AZ127" s="42">
        <f t="shared" ca="1" si="28"/>
        <v>43468</v>
      </c>
      <c r="BA127" s="39">
        <f>((Table2[Total Sections]/Table2[Open Qty])-1)*Table2[Open Qty]*12.96</f>
        <v>77.760000000000005</v>
      </c>
      <c r="BB127" s="39"/>
      <c r="BC127" s="39" t="str">
        <f t="shared" si="16"/>
        <v>SCDLAC-AC(4)-D36-HX-D-500-80-30-FL-28'-W-UNV-LT(LDE1)-2+E(1)-CA(36)</v>
      </c>
      <c r="BD127" s="39">
        <f t="shared" si="17"/>
        <v>0</v>
      </c>
      <c r="BE127" s="39" t="b">
        <f>_xlfn.IFNA(VLOOKUP(Table2[[#This Row],[Job-no]],Table4[],9,FALSE),TRUE)</f>
        <v>1</v>
      </c>
      <c r="BF127" s="39"/>
      <c r="BG127" s="39" t="b">
        <f>_xlfn.IFNA(VLOOKUP(Table2[[#This Row],[Job-no]],Table4[],14,FALSE),TRUE)</f>
        <v>1</v>
      </c>
      <c r="BH127" s="39" t="str">
        <f>_xlfn.IFNA(VLOOKUP(Table2[[#This Row],[Job-no]],Table4[],11,FALSE),"Done")</f>
        <v/>
      </c>
      <c r="BI127" s="39">
        <f>IF(Table2[[#This Row],[Pattern]]="Pattern",VLOOKUP(Table2[[#This Row],[Product Code]],'Routing data'!$A$2:$W$470,13,FALSE),VLOOKUP(Table2[[#This Row],[Product Code]],'Routing data'!$A$2:$W$470,3,FALSE))</f>
        <v>2</v>
      </c>
      <c r="BJ127" s="39">
        <f>IF(Table2[[#This Row],[Pattern]]="Pattern",VLOOKUP(Table2[[#This Row],[Product Code]],'Routing data'!$A$2:$W$470,14,FALSE),VLOOKUP(Table2[[#This Row],[Product Code]],'Routing data'!$A$2:$W$470,4,FALSE))</f>
        <v>0</v>
      </c>
      <c r="BK127" s="39">
        <f>VLOOKUP(Table2[[#This Row],[Product Code]],'Routing data'!A$4:W$524,16,FALSE)</f>
        <v>5</v>
      </c>
      <c r="BL127" s="42">
        <f>IF(Table2[[#This Row],[Milling Required]]=0,"x",IF(AT127="Pattern",B127-10,B127-4))</f>
        <v>43469</v>
      </c>
      <c r="BM127" s="39"/>
      <c r="BN127" s="42">
        <f t="shared" si="18"/>
        <v>43470</v>
      </c>
      <c r="BO127" s="39">
        <f>IF(Table2[[#This Row],[Milling]]="x","x",Table2[[#This Row],[Total Sections]]*2)</f>
        <v>16</v>
      </c>
      <c r="BP127" s="39">
        <f>IF(Table2[[#This Row],[Punching]]="x","x",Table2[Total Sections]*2)</f>
        <v>16</v>
      </c>
      <c r="BQ127" s="39">
        <f>IF(Table2[[#This Row],[Pattern]]="Pattern",Table2[Total Sections]*3,Table2[Total Sections]*1.5)</f>
        <v>12</v>
      </c>
      <c r="BR127" s="42">
        <f t="shared" ca="1" si="30"/>
        <v>43469</v>
      </c>
      <c r="BS127" s="39"/>
      <c r="BT127" s="39"/>
      <c r="BU127" s="39"/>
      <c r="BV127" s="39" t="str">
        <f>_xlfn.IFNA(VLOOKUP(Table2[[#This Row],[Job-no]],Table4[],16,FALSE),"Ready")</f>
        <v/>
      </c>
      <c r="BW127" s="39" t="str">
        <f>_xlfn.IFNA(VLOOKUP(Table2[[#This Row],[Job-no]],Table4[],21,FALSE),"Ready")</f>
        <v/>
      </c>
      <c r="BX127" s="39" t="b">
        <f>_xlfn.IFNA(VLOOKUP(Table2[[#This Row],[Job-no]],Table4[],10,FALSE),TRUE)</f>
        <v>0</v>
      </c>
      <c r="BY127" s="39" t="str">
        <f>_xlfn.IFNA(VLOOKUP(Table2[[#This Row],[Job-no]],Table4[],22,FALSE),"Ready")</f>
        <v/>
      </c>
      <c r="BZ127" s="120">
        <f t="shared" si="19"/>
        <v>43473</v>
      </c>
      <c r="CA127" s="120" t="str">
        <f ca="1">IF(OR(Table2[[#This Row],[Saw Date]]=TODAY(),Table2[[#This Row],[Saw Date]]=TODAY()+1), Table2[[#This Row],[Saw Date]],IF(Table2[[#This Row],[Extrusion cut double saw]],"Done",""))</f>
        <v>Done</v>
      </c>
      <c r="CB127" s="120">
        <f ca="1">IF(OR(Table2[[#This Row],[Lens Date]]=TODAY(),Table2[[#This Row],[Lens Date]]=TODAY()+1), Table2[[#This Row],[Lens Date]],IF(Table2[[#This Row],[MSLens]]="Done","Done",""))</f>
        <v>43468</v>
      </c>
      <c r="CC127" s="120" t="str">
        <f ca="1">IF(OR(Table2[[#This Row],[Milling Date]]=TODAY(),Table2[[#This Row],[Milling Date]]=TODAY()+1), Table2[[#This Row],[Milling Date]],IF(Table2[[#This Row],[CNC Holes]]="Ready","Done",""))</f>
        <v/>
      </c>
      <c r="CD127" s="120" t="str">
        <f ca="1">IF(OR(Table2[[#This Row],[Welding Date]]=TODAY(),Table2[[#This Row],[Welding Date]]=TODAY()+1), Table2[[#This Row],[Welding Date]],IF(Table2[[#This Row],[Welding Corners]]="Ready","Done",""))</f>
        <v/>
      </c>
      <c r="CE127" s="120" t="str">
        <f ca="1">IF(OR(Table2[[#This Row],[Puching Date]]=TODAY(),Table2[[#This Row],[Puching Date]]=TODAY()+1), Table2[[#This Row],[Puching Date]],IF(Table2[[#This Row],[Punch Holes]]="Ready","Done",""))</f>
        <v/>
      </c>
      <c r="CF127" s="120" t="str">
        <f ca="1">IF(OR(Table2[[#This Row],[Housing Date2]]=TODAY(),Table2[[#This Row],[Housing Date2]]=TODAY()+1),Table2[[#This Row],[Housing Date2]],IF(Table2[[#This Row],[Body Assembly]],"Done",""))</f>
        <v/>
      </c>
      <c r="CG127" s="120" t="str">
        <f>_xlfn.IFNA(VLOOKUP(Table2[[#This Row],[Job-no]],Table4[],7,FALSE),"Done")</f>
        <v>Machine Shop Started</v>
      </c>
    </row>
    <row r="128" spans="1:85" x14ac:dyDescent="0.25">
      <c r="A128" s="39" t="str">
        <f>_xlfn.CONCAT(Table2[[#This Row],[Order]],"-",Table2[[#This Row],[Line]])</f>
        <v>75231-8</v>
      </c>
      <c r="B128" s="1">
        <v>43473</v>
      </c>
      <c r="C128" s="10">
        <v>75231</v>
      </c>
      <c r="D128" s="7" t="s">
        <v>2340</v>
      </c>
      <c r="E128" s="10">
        <v>8</v>
      </c>
      <c r="F128" s="10">
        <v>1</v>
      </c>
      <c r="G128" s="7" t="s">
        <v>165</v>
      </c>
      <c r="H128" s="10">
        <v>2</v>
      </c>
      <c r="I128" s="43" t="b">
        <v>1</v>
      </c>
      <c r="J128" s="43" t="b">
        <v>0</v>
      </c>
      <c r="K128" t="s">
        <v>114</v>
      </c>
      <c r="L128" s="43" t="b">
        <v>0</v>
      </c>
      <c r="M128" s="43" t="b">
        <v>0</v>
      </c>
      <c r="N128" s="43" t="b">
        <v>1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t="s">
        <v>114</v>
      </c>
      <c r="V128" t="s">
        <v>114</v>
      </c>
      <c r="W128" s="5">
        <v>43468</v>
      </c>
      <c r="X128" s="7" t="s">
        <v>114</v>
      </c>
      <c r="Y128" s="7"/>
      <c r="Z128" s="7" t="s">
        <v>4005</v>
      </c>
      <c r="AA128" s="7" t="s">
        <v>114</v>
      </c>
      <c r="AB128" s="7" t="s">
        <v>74</v>
      </c>
      <c r="AC128" s="10">
        <v>7</v>
      </c>
      <c r="AD128" s="3" t="s">
        <v>5967</v>
      </c>
      <c r="AE128" s="4" t="s">
        <v>5968</v>
      </c>
      <c r="AF128" s="7"/>
      <c r="AG128" s="7" t="s">
        <v>114</v>
      </c>
      <c r="AH128" s="10">
        <v>6</v>
      </c>
      <c r="AI128" s="3" t="s">
        <v>74</v>
      </c>
      <c r="AJ128" t="s">
        <v>114</v>
      </c>
      <c r="AK128" t="s">
        <v>114</v>
      </c>
      <c r="AL128" s="43" t="b">
        <v>0</v>
      </c>
      <c r="AM128" s="3"/>
      <c r="AN128" s="3"/>
      <c r="AO128" s="43" t="b">
        <v>0</v>
      </c>
      <c r="AP128" s="3" t="b">
        <v>0</v>
      </c>
      <c r="AQ128" s="3">
        <f>VLOOKUP(Table2[[#This Row],[Job-no]],Table3[],26,FALSE)</f>
        <v>6280</v>
      </c>
      <c r="AR128" t="str">
        <f t="shared" si="15"/>
        <v>SCDLAC</v>
      </c>
      <c r="AS128" t="str">
        <f>VLOOKUP(AR128,Table1[],4,0)</f>
        <v>pendant</v>
      </c>
      <c r="AT128" t="str">
        <f>IF(BD128&gt;0,"Pattern",VLOOKUP(AR128,Table1[],5,0))</f>
        <v>Check for Kit</v>
      </c>
      <c r="AU128" s="34">
        <f>IF(AT128="Pattern",WORKDAY(Table2[[#This Row],[Scheduled Ship Date]],-10),WORKDAY(Table2[[#This Row],[Scheduled Ship Date]],-4))</f>
        <v>43467</v>
      </c>
      <c r="AV128" s="39">
        <f>IF(Table2[[#This Row],[Extrusion cut double saw]]=TRUE,IF(O128="ToDo",IF(AT128="Pattern",Table2[[#This Row],[Total Sections]]*0.4,Table2[[#This Row],[Total Sections]]*0.12),0),IF(AT128="Pattern",Table2[[#This Row],[Total Sections]]*4,Table2[[#This Row],[Total Sections]]*1.2))</f>
        <v>0</v>
      </c>
      <c r="AW128" s="42"/>
      <c r="AX128" s="42">
        <f>IF(AT128="Pattern",Table2[[#This Row],[Scheduled Ship Date]]-2,Table2[[#This Row],[Scheduled Ship Date]]-3)</f>
        <v>43470</v>
      </c>
      <c r="AY128" s="39">
        <f>IF(Table2[[#This Row],[Pattern]]="Pattern",Table2[[#This Row],[Total Sections]]*4.82,Table2[[#This Row],[Total Sections]]*0.5)</f>
        <v>3</v>
      </c>
      <c r="AZ128" s="42">
        <f t="shared" ca="1" si="28"/>
        <v>43468</v>
      </c>
      <c r="BA128" s="39">
        <f>((Table2[Total Sections]/Table2[Open Qty])-1)*Table2[Open Qty]*12.96</f>
        <v>51.84</v>
      </c>
      <c r="BB128" s="39"/>
      <c r="BC128" s="39" t="str">
        <f t="shared" si="16"/>
        <v>SCDLAC-AC(5)-D36-HX-D-500-80-30-FL-36'-W-UNV-LT(LDE1)-2+E(1)-CA(36)</v>
      </c>
      <c r="BD128" s="39">
        <f t="shared" si="17"/>
        <v>0</v>
      </c>
      <c r="BE128" s="39" t="b">
        <f>_xlfn.IFNA(VLOOKUP(Table2[[#This Row],[Job-no]],Table4[],9,FALSE),TRUE)</f>
        <v>1</v>
      </c>
      <c r="BF128" s="39"/>
      <c r="BG128" s="39" t="b">
        <f>_xlfn.IFNA(VLOOKUP(Table2[[#This Row],[Job-no]],Table4[],14,FALSE),TRUE)</f>
        <v>1</v>
      </c>
      <c r="BH128" s="39" t="str">
        <f>_xlfn.IFNA(VLOOKUP(Table2[[#This Row],[Job-no]],Table4[],11,FALSE),"Done")</f>
        <v/>
      </c>
      <c r="BI128" s="39">
        <f>IF(Table2[[#This Row],[Pattern]]="Pattern",VLOOKUP(Table2[[#This Row],[Product Code]],'Routing data'!$A$2:$W$470,13,FALSE),VLOOKUP(Table2[[#This Row],[Product Code]],'Routing data'!$A$2:$W$470,3,FALSE))</f>
        <v>2</v>
      </c>
      <c r="BJ128" s="39">
        <f>IF(Table2[[#This Row],[Pattern]]="Pattern",VLOOKUP(Table2[[#This Row],[Product Code]],'Routing data'!$A$2:$W$470,14,FALSE),VLOOKUP(Table2[[#This Row],[Product Code]],'Routing data'!$A$2:$W$470,4,FALSE))</f>
        <v>0</v>
      </c>
      <c r="BK128" s="39">
        <f>VLOOKUP(Table2[[#This Row],[Product Code]],'Routing data'!A$4:W$524,16,FALSE)</f>
        <v>5</v>
      </c>
      <c r="BL128" s="42">
        <f>IF(Table2[[#This Row],[Milling Required]]=0,"x",IF(AT128="Pattern",B128-10,B128-4))</f>
        <v>43469</v>
      </c>
      <c r="BM128" s="39"/>
      <c r="BN128" s="42">
        <f t="shared" si="18"/>
        <v>43470</v>
      </c>
      <c r="BO128" s="39">
        <f>IF(Table2[[#This Row],[Milling]]="x","x",Table2[[#This Row],[Total Sections]]*2)</f>
        <v>12</v>
      </c>
      <c r="BP128" s="39">
        <f>IF(Table2[[#This Row],[Punching]]="x","x",Table2[Total Sections]*2)</f>
        <v>12</v>
      </c>
      <c r="BQ128" s="39">
        <f>IF(Table2[[#This Row],[Pattern]]="Pattern",Table2[Total Sections]*3,Table2[Total Sections]*1.5)</f>
        <v>9</v>
      </c>
      <c r="BR128" s="42">
        <f t="shared" ca="1" si="30"/>
        <v>43469</v>
      </c>
      <c r="BS128" s="39"/>
      <c r="BT128" s="39"/>
      <c r="BU128" s="39"/>
      <c r="BV128" s="39" t="str">
        <f>_xlfn.IFNA(VLOOKUP(Table2[[#This Row],[Job-no]],Table4[],16,FALSE),"Ready")</f>
        <v/>
      </c>
      <c r="BW128" s="39" t="str">
        <f>_xlfn.IFNA(VLOOKUP(Table2[[#This Row],[Job-no]],Table4[],21,FALSE),"Ready")</f>
        <v/>
      </c>
      <c r="BX128" s="39" t="b">
        <f>_xlfn.IFNA(VLOOKUP(Table2[[#This Row],[Job-no]],Table4[],10,FALSE),TRUE)</f>
        <v>0</v>
      </c>
      <c r="BY128" s="39" t="str">
        <f>_xlfn.IFNA(VLOOKUP(Table2[[#This Row],[Job-no]],Table4[],22,FALSE),"Ready")</f>
        <v/>
      </c>
      <c r="BZ128" s="120">
        <f t="shared" si="19"/>
        <v>43473</v>
      </c>
      <c r="CA128" s="120" t="str">
        <f ca="1">IF(OR(Table2[[#This Row],[Saw Date]]=TODAY(),Table2[[#This Row],[Saw Date]]=TODAY()+1), Table2[[#This Row],[Saw Date]],IF(Table2[[#This Row],[Extrusion cut double saw]],"Done",""))</f>
        <v>Done</v>
      </c>
      <c r="CB128" s="120">
        <f ca="1">IF(OR(Table2[[#This Row],[Lens Date]]=TODAY(),Table2[[#This Row],[Lens Date]]=TODAY()+1), Table2[[#This Row],[Lens Date]],IF(Table2[[#This Row],[MSLens]]="Done","Done",""))</f>
        <v>43468</v>
      </c>
      <c r="CC128" s="120" t="str">
        <f ca="1">IF(OR(Table2[[#This Row],[Milling Date]]=TODAY(),Table2[[#This Row],[Milling Date]]=TODAY()+1), Table2[[#This Row],[Milling Date]],IF(Table2[[#This Row],[CNC Holes]]="Ready","Done",""))</f>
        <v/>
      </c>
      <c r="CD128" s="120" t="str">
        <f ca="1">IF(OR(Table2[[#This Row],[Welding Date]]=TODAY(),Table2[[#This Row],[Welding Date]]=TODAY()+1), Table2[[#This Row],[Welding Date]],IF(Table2[[#This Row],[Welding Corners]]="Ready","Done",""))</f>
        <v/>
      </c>
      <c r="CE128" s="120" t="str">
        <f ca="1">IF(OR(Table2[[#This Row],[Puching Date]]=TODAY(),Table2[[#This Row],[Puching Date]]=TODAY()+1), Table2[[#This Row],[Puching Date]],IF(Table2[[#This Row],[Punch Holes]]="Ready","Done",""))</f>
        <v/>
      </c>
      <c r="CF128" s="120" t="str">
        <f ca="1">IF(OR(Table2[[#This Row],[Housing Date2]]=TODAY(),Table2[[#This Row],[Housing Date2]]=TODAY()+1),Table2[[#This Row],[Housing Date2]],IF(Table2[[#This Row],[Body Assembly]],"Done",""))</f>
        <v/>
      </c>
      <c r="CG128" s="120" t="str">
        <f>_xlfn.IFNA(VLOOKUP(Table2[[#This Row],[Job-no]],Table4[],7,FALSE),"Done")</f>
        <v>Machine Shop Started</v>
      </c>
    </row>
    <row r="129" spans="1:85" x14ac:dyDescent="0.25">
      <c r="A129" s="39" t="str">
        <f>_xlfn.CONCAT(Table2[[#This Row],[Order]],"-",Table2[[#This Row],[Line]])</f>
        <v>75231-9</v>
      </c>
      <c r="B129" s="1">
        <v>43473</v>
      </c>
      <c r="C129" s="10">
        <v>75231</v>
      </c>
      <c r="D129" s="7" t="s">
        <v>2342</v>
      </c>
      <c r="E129" s="10">
        <v>9</v>
      </c>
      <c r="F129" s="10">
        <v>1</v>
      </c>
      <c r="G129" s="7" t="s">
        <v>165</v>
      </c>
      <c r="H129" s="10">
        <v>2</v>
      </c>
      <c r="I129" s="43" t="b">
        <v>1</v>
      </c>
      <c r="J129" s="43" t="b">
        <v>0</v>
      </c>
      <c r="K129" t="s">
        <v>114</v>
      </c>
      <c r="L129" s="43" t="b">
        <v>0</v>
      </c>
      <c r="M129" s="43" t="b">
        <v>0</v>
      </c>
      <c r="N129" s="43" t="b">
        <v>1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t="s">
        <v>114</v>
      </c>
      <c r="V129" t="s">
        <v>114</v>
      </c>
      <c r="W129" s="5">
        <v>43468</v>
      </c>
      <c r="X129" s="7" t="s">
        <v>114</v>
      </c>
      <c r="Y129" s="7"/>
      <c r="Z129" s="7" t="s">
        <v>4001</v>
      </c>
      <c r="AA129" s="7" t="s">
        <v>114</v>
      </c>
      <c r="AB129" s="7" t="s">
        <v>74</v>
      </c>
      <c r="AC129" s="10">
        <v>7</v>
      </c>
      <c r="AD129" s="3" t="s">
        <v>5967</v>
      </c>
      <c r="AE129" s="4" t="s">
        <v>5968</v>
      </c>
      <c r="AF129" s="7"/>
      <c r="AG129" s="7" t="s">
        <v>114</v>
      </c>
      <c r="AH129" s="10">
        <v>2</v>
      </c>
      <c r="AI129" s="3" t="s">
        <v>74</v>
      </c>
      <c r="AJ129" t="s">
        <v>114</v>
      </c>
      <c r="AK129" t="s">
        <v>114</v>
      </c>
      <c r="AL129" s="43" t="b">
        <v>0</v>
      </c>
      <c r="AM129" s="3"/>
      <c r="AN129" s="3"/>
      <c r="AO129" s="43" t="b">
        <v>0</v>
      </c>
      <c r="AP129" s="3" t="b">
        <v>0</v>
      </c>
      <c r="AQ129" s="3">
        <f>VLOOKUP(Table2[[#This Row],[Job-no]],Table3[],26,FALSE)</f>
        <v>2260</v>
      </c>
      <c r="AR129" t="str">
        <f t="shared" si="15"/>
        <v>SCDLAC</v>
      </c>
      <c r="AS129" t="str">
        <f>VLOOKUP(AR129,Table1[],4,0)</f>
        <v>pendant</v>
      </c>
      <c r="AT129" t="str">
        <f>IF(BD129&gt;0,"Pattern",VLOOKUP(AR129,Table1[],5,0))</f>
        <v>Check for Kit</v>
      </c>
      <c r="AU129" s="34">
        <f>IF(AT129="Pattern",WORKDAY(Table2[[#This Row],[Scheduled Ship Date]],-10),WORKDAY(Table2[[#This Row],[Scheduled Ship Date]],-4))</f>
        <v>43467</v>
      </c>
      <c r="AV129" s="39">
        <f>IF(Table2[[#This Row],[Extrusion cut double saw]]=TRUE,IF(O129="ToDo",IF(AT129="Pattern",Table2[[#This Row],[Total Sections]]*0.4,Table2[[#This Row],[Total Sections]]*0.12),0),IF(AT129="Pattern",Table2[[#This Row],[Total Sections]]*4,Table2[[#This Row],[Total Sections]]*1.2))</f>
        <v>0</v>
      </c>
      <c r="AW129" s="42"/>
      <c r="AX129" s="42">
        <f>IF(AT129="Pattern",Table2[[#This Row],[Scheduled Ship Date]]-2,Table2[[#This Row],[Scheduled Ship Date]]-3)</f>
        <v>43470</v>
      </c>
      <c r="AY129" s="39">
        <f>IF(Table2[[#This Row],[Pattern]]="Pattern",Table2[[#This Row],[Total Sections]]*4.82,Table2[[#This Row],[Total Sections]]*0.5)</f>
        <v>1</v>
      </c>
      <c r="AZ129" s="42">
        <f t="shared" ca="1" si="28"/>
        <v>43468</v>
      </c>
      <c r="BA129" s="39">
        <f>((Table2[Total Sections]/Table2[Open Qty])-1)*Table2[Open Qty]*12.96</f>
        <v>0</v>
      </c>
      <c r="BB129" s="39"/>
      <c r="BC129" s="39" t="str">
        <f t="shared" si="16"/>
        <v>SCDLAC-AC(2)-D36-HX-D-500-80-30-FL-11' 6"-W-UNV-LT(LDE1)-2+E(1)-CA(36)</v>
      </c>
      <c r="BD129" s="39">
        <f t="shared" si="17"/>
        <v>0</v>
      </c>
      <c r="BE129" s="39" t="b">
        <f>_xlfn.IFNA(VLOOKUP(Table2[[#This Row],[Job-no]],Table4[],9,FALSE),TRUE)</f>
        <v>1</v>
      </c>
      <c r="BF129" s="39"/>
      <c r="BG129" s="39" t="b">
        <f>_xlfn.IFNA(VLOOKUP(Table2[[#This Row],[Job-no]],Table4[],14,FALSE),TRUE)</f>
        <v>1</v>
      </c>
      <c r="BH129" s="39" t="str">
        <f>_xlfn.IFNA(VLOOKUP(Table2[[#This Row],[Job-no]],Table4[],11,FALSE),"Done")</f>
        <v/>
      </c>
      <c r="BI129" s="39">
        <f>IF(Table2[[#This Row],[Pattern]]="Pattern",VLOOKUP(Table2[[#This Row],[Product Code]],'Routing data'!$A$2:$W$470,13,FALSE),VLOOKUP(Table2[[#This Row],[Product Code]],'Routing data'!$A$2:$W$470,3,FALSE))</f>
        <v>2</v>
      </c>
      <c r="BJ129" s="39">
        <f>IF(Table2[[#This Row],[Pattern]]="Pattern",VLOOKUP(Table2[[#This Row],[Product Code]],'Routing data'!$A$2:$W$470,14,FALSE),VLOOKUP(Table2[[#This Row],[Product Code]],'Routing data'!$A$2:$W$470,4,FALSE))</f>
        <v>0</v>
      </c>
      <c r="BK129" s="39">
        <f>VLOOKUP(Table2[[#This Row],[Product Code]],'Routing data'!A$4:W$524,16,FALSE)</f>
        <v>5</v>
      </c>
      <c r="BL129" s="42">
        <f>IF(Table2[[#This Row],[Milling Required]]=0,"x",IF(AT129="Pattern",B129-10,B129-4))</f>
        <v>43469</v>
      </c>
      <c r="BM129" s="39"/>
      <c r="BN129" s="42">
        <f t="shared" si="18"/>
        <v>43470</v>
      </c>
      <c r="BO129" s="39">
        <f>IF(Table2[[#This Row],[Milling]]="x","x",Table2[[#This Row],[Total Sections]]*2)</f>
        <v>4</v>
      </c>
      <c r="BP129" s="39">
        <f>IF(Table2[[#This Row],[Punching]]="x","x",Table2[Total Sections]*2)</f>
        <v>4</v>
      </c>
      <c r="BQ129" s="39">
        <f>IF(Table2[[#This Row],[Pattern]]="Pattern",Table2[Total Sections]*3,Table2[Total Sections]*1.5)</f>
        <v>3</v>
      </c>
      <c r="BR129" s="42">
        <f t="shared" ca="1" si="30"/>
        <v>43469</v>
      </c>
      <c r="BS129" s="39"/>
      <c r="BT129" s="39"/>
      <c r="BU129" s="39"/>
      <c r="BV129" s="39" t="str">
        <f>_xlfn.IFNA(VLOOKUP(Table2[[#This Row],[Job-no]],Table4[],16,FALSE),"Ready")</f>
        <v/>
      </c>
      <c r="BW129" s="39" t="str">
        <f>_xlfn.IFNA(VLOOKUP(Table2[[#This Row],[Job-no]],Table4[],21,FALSE),"Ready")</f>
        <v/>
      </c>
      <c r="BX129" s="39" t="b">
        <f>_xlfn.IFNA(VLOOKUP(Table2[[#This Row],[Job-no]],Table4[],10,FALSE),TRUE)</f>
        <v>0</v>
      </c>
      <c r="BY129" s="39" t="str">
        <f>_xlfn.IFNA(VLOOKUP(Table2[[#This Row],[Job-no]],Table4[],22,FALSE),"Ready")</f>
        <v/>
      </c>
      <c r="BZ129" s="120">
        <f t="shared" si="19"/>
        <v>43473</v>
      </c>
      <c r="CA129" s="120" t="str">
        <f ca="1">IF(OR(Table2[[#This Row],[Saw Date]]=TODAY(),Table2[[#This Row],[Saw Date]]=TODAY()+1), Table2[[#This Row],[Saw Date]],IF(Table2[[#This Row],[Extrusion cut double saw]],"Done",""))</f>
        <v>Done</v>
      </c>
      <c r="CB129" s="120">
        <f ca="1">IF(OR(Table2[[#This Row],[Lens Date]]=TODAY(),Table2[[#This Row],[Lens Date]]=TODAY()+1), Table2[[#This Row],[Lens Date]],IF(Table2[[#This Row],[MSLens]]="Done","Done",""))</f>
        <v>43468</v>
      </c>
      <c r="CC129" s="120" t="str">
        <f ca="1">IF(OR(Table2[[#This Row],[Milling Date]]=TODAY(),Table2[[#This Row],[Milling Date]]=TODAY()+1), Table2[[#This Row],[Milling Date]],IF(Table2[[#This Row],[CNC Holes]]="Ready","Done",""))</f>
        <v/>
      </c>
      <c r="CD129" s="120" t="str">
        <f ca="1">IF(OR(Table2[[#This Row],[Welding Date]]=TODAY(),Table2[[#This Row],[Welding Date]]=TODAY()+1), Table2[[#This Row],[Welding Date]],IF(Table2[[#This Row],[Welding Corners]]="Ready","Done",""))</f>
        <v/>
      </c>
      <c r="CE129" s="120" t="str">
        <f ca="1">IF(OR(Table2[[#This Row],[Puching Date]]=TODAY(),Table2[[#This Row],[Puching Date]]=TODAY()+1), Table2[[#This Row],[Puching Date]],IF(Table2[[#This Row],[Punch Holes]]="Ready","Done",""))</f>
        <v/>
      </c>
      <c r="CF129" s="120" t="str">
        <f ca="1">IF(OR(Table2[[#This Row],[Housing Date2]]=TODAY(),Table2[[#This Row],[Housing Date2]]=TODAY()+1),Table2[[#This Row],[Housing Date2]],IF(Table2[[#This Row],[Body Assembly]],"Done",""))</f>
        <v/>
      </c>
      <c r="CG129" s="120" t="str">
        <f>_xlfn.IFNA(VLOOKUP(Table2[[#This Row],[Job-no]],Table4[],7,FALSE),"Done")</f>
        <v>Machine Shop Started</v>
      </c>
    </row>
    <row r="130" spans="1:85" x14ac:dyDescent="0.25">
      <c r="A130" s="39" t="str">
        <f>_xlfn.CONCAT(Table2[[#This Row],[Order]],"-",Table2[[#This Row],[Line]])</f>
        <v>75504-17</v>
      </c>
      <c r="B130" s="1">
        <v>43473</v>
      </c>
      <c r="C130" s="10">
        <v>75504</v>
      </c>
      <c r="D130" s="7" t="s">
        <v>3170</v>
      </c>
      <c r="E130" s="10">
        <v>17</v>
      </c>
      <c r="F130" s="10">
        <v>1</v>
      </c>
      <c r="G130" s="7" t="s">
        <v>165</v>
      </c>
      <c r="H130" s="10">
        <v>6</v>
      </c>
      <c r="I130" s="43" t="b">
        <v>1</v>
      </c>
      <c r="J130" s="43" t="b">
        <v>0</v>
      </c>
      <c r="K130" t="s">
        <v>114</v>
      </c>
      <c r="L130" s="43" t="b">
        <v>0</v>
      </c>
      <c r="M130" s="43" t="b">
        <v>0</v>
      </c>
      <c r="N130" s="43" t="b">
        <v>0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t="s">
        <v>114</v>
      </c>
      <c r="V130" t="s">
        <v>114</v>
      </c>
      <c r="W130" s="5">
        <v>43468</v>
      </c>
      <c r="X130" s="7" t="s">
        <v>114</v>
      </c>
      <c r="Y130" s="7"/>
      <c r="Z130" s="7" t="s">
        <v>4006</v>
      </c>
      <c r="AA130" s="7" t="s">
        <v>114</v>
      </c>
      <c r="AB130" s="7" t="s">
        <v>74</v>
      </c>
      <c r="AC130" s="10">
        <v>7</v>
      </c>
      <c r="AD130" s="3" t="s">
        <v>5967</v>
      </c>
      <c r="AE130" s="4" t="s">
        <v>5968</v>
      </c>
      <c r="AF130" s="7"/>
      <c r="AG130" s="7" t="s">
        <v>114</v>
      </c>
      <c r="AH130" s="10">
        <v>18</v>
      </c>
      <c r="AI130" s="3" t="s">
        <v>74</v>
      </c>
      <c r="AJ130" t="s">
        <v>114</v>
      </c>
      <c r="AK130" t="s">
        <v>114</v>
      </c>
      <c r="AL130" s="43" t="b">
        <v>0</v>
      </c>
      <c r="AM130" s="3"/>
      <c r="AN130" s="3"/>
      <c r="AO130" s="43" t="b">
        <v>0</v>
      </c>
      <c r="AP130" s="3" t="b">
        <v>0</v>
      </c>
      <c r="AQ130" s="3">
        <f>VLOOKUP(Table2[[#This Row],[Job-no]],Table3[],26,FALSE)</f>
        <v>10200</v>
      </c>
      <c r="AR130" t="str">
        <f t="shared" ref="AR130:AR193" si="31">IFERROR(MID(BC130,1,FIND("-",BC130,1)-1),"")</f>
        <v>SCDLAC</v>
      </c>
      <c r="AS130" t="str">
        <f>VLOOKUP(AR130,Table1[],4,0)</f>
        <v>pendant</v>
      </c>
      <c r="AT130" t="str">
        <f>IF(BD130&gt;0,"Pattern",VLOOKUP(AR130,Table1[],5,0))</f>
        <v>Check for Kit</v>
      </c>
      <c r="AU130" s="34">
        <f>IF(AT130="Pattern",WORKDAY(Table2[[#This Row],[Scheduled Ship Date]],-10),WORKDAY(Table2[[#This Row],[Scheduled Ship Date]],-4))</f>
        <v>43467</v>
      </c>
      <c r="AV130" s="39">
        <f>IF(Table2[[#This Row],[Extrusion cut double saw]]=TRUE,IF(O130="ToDo",IF(AT130="Pattern",Table2[[#This Row],[Total Sections]]*0.4,Table2[[#This Row],[Total Sections]]*0.12),0),IF(AT130="Pattern",Table2[[#This Row],[Total Sections]]*4,Table2[[#This Row],[Total Sections]]*1.2))</f>
        <v>21.599999999999998</v>
      </c>
      <c r="AW130" s="42">
        <f ca="1">TODAY()+2</f>
        <v>43469</v>
      </c>
      <c r="AX130" s="42">
        <f>IF(AT130="Pattern",Table2[[#This Row],[Scheduled Ship Date]]-2,Table2[[#This Row],[Scheduled Ship Date]]-3)</f>
        <v>43470</v>
      </c>
      <c r="AY130" s="39">
        <f>IF(Table2[[#This Row],[Pattern]]="Pattern",Table2[[#This Row],[Total Sections]]*4.82,Table2[[#This Row],[Total Sections]]*0.5)</f>
        <v>9</v>
      </c>
      <c r="AZ130" s="42">
        <f t="shared" ca="1" si="28"/>
        <v>43468</v>
      </c>
      <c r="BA130" s="39">
        <f>((Table2[Total Sections]/Table2[Open Qty])-1)*Table2[Open Qty]*12.96</f>
        <v>155.52000000000001</v>
      </c>
      <c r="BB130" s="39"/>
      <c r="BC130" s="39" t="str">
        <f t="shared" ref="BC130:BC193" si="32">IF(MID(D130,1,2)="SP",MID(D130,FIND("-",D130,1)+1,30),D130)</f>
        <v>SCDLAC-AC(5)-D60-D-400-80-35-F</v>
      </c>
      <c r="BD130" s="39">
        <f t="shared" ref="BD130:BD193" si="33">IFERROR(FIND("-K(",D130,1),0)</f>
        <v>0</v>
      </c>
      <c r="BE130" s="39" t="b">
        <f>_xlfn.IFNA(VLOOKUP(Table2[[#This Row],[Job-no]],Table4[],9,FALSE),TRUE)</f>
        <v>1</v>
      </c>
      <c r="BF130" s="39"/>
      <c r="BG130" s="39" t="b">
        <f>_xlfn.IFNA(VLOOKUP(Table2[[#This Row],[Job-no]],Table4[],14,FALSE),TRUE)</f>
        <v>0</v>
      </c>
      <c r="BH130" s="39" t="str">
        <f>_xlfn.IFNA(VLOOKUP(Table2[[#This Row],[Job-no]],Table4[],11,FALSE),"Done")</f>
        <v/>
      </c>
      <c r="BI130" s="39">
        <f>IF(Table2[[#This Row],[Pattern]]="Pattern",VLOOKUP(Table2[[#This Row],[Product Code]],'Routing data'!$A$2:$W$470,13,FALSE),VLOOKUP(Table2[[#This Row],[Product Code]],'Routing data'!$A$2:$W$470,3,FALSE))</f>
        <v>2</v>
      </c>
      <c r="BJ130" s="39">
        <f>IF(Table2[[#This Row],[Pattern]]="Pattern",VLOOKUP(Table2[[#This Row],[Product Code]],'Routing data'!$A$2:$W$470,14,FALSE),VLOOKUP(Table2[[#This Row],[Product Code]],'Routing data'!$A$2:$W$470,4,FALSE))</f>
        <v>0</v>
      </c>
      <c r="BK130" s="39">
        <f>VLOOKUP(Table2[[#This Row],[Product Code]],'Routing data'!A$4:W$524,16,FALSE)</f>
        <v>5</v>
      </c>
      <c r="BL130" s="42">
        <f>IF(Table2[[#This Row],[Milling Required]]=0,"x",IF(AT130="Pattern",B130-10,B130-4))</f>
        <v>43469</v>
      </c>
      <c r="BM130" s="39"/>
      <c r="BN130" s="42">
        <f t="shared" ref="BN130:BN193" si="34">IF(AT130="Pattern",B130-2,B130-3)</f>
        <v>43470</v>
      </c>
      <c r="BO130" s="39">
        <f>IF(Table2[[#This Row],[Milling]]="x","x",Table2[[#This Row],[Total Sections]]*2)</f>
        <v>36</v>
      </c>
      <c r="BP130" s="39">
        <f>IF(Table2[[#This Row],[Punching]]="x","x",Table2[Total Sections]*2)</f>
        <v>36</v>
      </c>
      <c r="BQ130" s="39">
        <f>IF(Table2[[#This Row],[Pattern]]="Pattern",Table2[Total Sections]*3,Table2[Total Sections]*1.5)</f>
        <v>27</v>
      </c>
      <c r="BR130" s="42">
        <f t="shared" ca="1" si="30"/>
        <v>43469</v>
      </c>
      <c r="BS130" s="39"/>
      <c r="BT130" s="39"/>
      <c r="BU130" s="39"/>
      <c r="BV130" s="39" t="str">
        <f>_xlfn.IFNA(VLOOKUP(Table2[[#This Row],[Job-no]],Table4[],16,FALSE),"Ready")</f>
        <v/>
      </c>
      <c r="BW130" s="39" t="str">
        <f>_xlfn.IFNA(VLOOKUP(Table2[[#This Row],[Job-no]],Table4[],21,FALSE),"Ready")</f>
        <v/>
      </c>
      <c r="BX130" s="39" t="b">
        <f>_xlfn.IFNA(VLOOKUP(Table2[[#This Row],[Job-no]],Table4[],10,FALSE),TRUE)</f>
        <v>0</v>
      </c>
      <c r="BY130" s="39" t="str">
        <f>_xlfn.IFNA(VLOOKUP(Table2[[#This Row],[Job-no]],Table4[],22,FALSE),"Ready")</f>
        <v/>
      </c>
      <c r="BZ130" s="120">
        <f t="shared" ref="BZ130:BZ193" si="35">B130</f>
        <v>43473</v>
      </c>
      <c r="CA130" s="120" t="str">
        <f ca="1">IF(OR(Table2[[#This Row],[Saw Date]]=TODAY(),Table2[[#This Row],[Saw Date]]=TODAY()+1), Table2[[#This Row],[Saw Date]],IF(Table2[[#This Row],[Extrusion cut double saw]],"Done",""))</f>
        <v/>
      </c>
      <c r="CB130" s="120">
        <f ca="1">IF(OR(Table2[[#This Row],[Lens Date]]=TODAY(),Table2[[#This Row],[Lens Date]]=TODAY()+1), Table2[[#This Row],[Lens Date]],IF(Table2[[#This Row],[MSLens]]="Done","Done",""))</f>
        <v>43468</v>
      </c>
      <c r="CC130" s="120" t="str">
        <f ca="1">IF(OR(Table2[[#This Row],[Milling Date]]=TODAY(),Table2[[#This Row],[Milling Date]]=TODAY()+1), Table2[[#This Row],[Milling Date]],IF(Table2[[#This Row],[CNC Holes]]="Ready","Done",""))</f>
        <v/>
      </c>
      <c r="CD130" s="120" t="str">
        <f ca="1">IF(OR(Table2[[#This Row],[Welding Date]]=TODAY(),Table2[[#This Row],[Welding Date]]=TODAY()+1), Table2[[#This Row],[Welding Date]],IF(Table2[[#This Row],[Welding Corners]]="Ready","Done",""))</f>
        <v/>
      </c>
      <c r="CE130" s="120" t="str">
        <f ca="1">IF(OR(Table2[[#This Row],[Puching Date]]=TODAY(),Table2[[#This Row],[Puching Date]]=TODAY()+1), Table2[[#This Row],[Puching Date]],IF(Table2[[#This Row],[Punch Holes]]="Ready","Done",""))</f>
        <v/>
      </c>
      <c r="CF130" s="120" t="str">
        <f ca="1">IF(OR(Table2[[#This Row],[Housing Date2]]=TODAY(),Table2[[#This Row],[Housing Date2]]=TODAY()+1),Table2[[#This Row],[Housing Date2]],IF(Table2[[#This Row],[Body Assembly]],"Done",""))</f>
        <v/>
      </c>
      <c r="CG130" s="120" t="str">
        <f>_xlfn.IFNA(VLOOKUP(Table2[[#This Row],[Job-no]],Table4[],7,FALSE),"Done")</f>
        <v>Machine Shop Started</v>
      </c>
    </row>
    <row r="131" spans="1:85" hidden="1" x14ac:dyDescent="0.25">
      <c r="A131" t="str">
        <f>_xlfn.CONCAT(Table2[[#This Row],[Order]],"-",Table2[[#This Row],[Line]])</f>
        <v>76406-1</v>
      </c>
      <c r="B131" s="1">
        <v>43473</v>
      </c>
      <c r="C131" s="10">
        <v>76406</v>
      </c>
      <c r="D131" s="7" t="s">
        <v>1242</v>
      </c>
      <c r="E131" s="10">
        <v>1</v>
      </c>
      <c r="F131" s="10">
        <v>1</v>
      </c>
      <c r="G131" s="7" t="s">
        <v>165</v>
      </c>
      <c r="H131" s="10">
        <v>2</v>
      </c>
      <c r="I131" s="43" t="b">
        <v>1</v>
      </c>
      <c r="J131" s="43" t="b">
        <v>1</v>
      </c>
      <c r="K131" t="s">
        <v>114</v>
      </c>
      <c r="L131" s="43" t="b">
        <v>1</v>
      </c>
      <c r="M131" s="43" t="b">
        <v>1</v>
      </c>
      <c r="N131" s="43" t="b">
        <v>1</v>
      </c>
      <c r="O131" t="s">
        <v>114</v>
      </c>
      <c r="P131" t="s">
        <v>138</v>
      </c>
      <c r="Q131" t="s">
        <v>114</v>
      </c>
      <c r="R131" t="s">
        <v>114</v>
      </c>
      <c r="S131" t="s">
        <v>114</v>
      </c>
      <c r="T131" t="s">
        <v>114</v>
      </c>
      <c r="U131" t="s">
        <v>114</v>
      </c>
      <c r="V131" t="s">
        <v>114</v>
      </c>
      <c r="W131" s="5">
        <v>43468</v>
      </c>
      <c r="X131" s="7" t="s">
        <v>114</v>
      </c>
      <c r="Y131" s="7"/>
      <c r="Z131" s="7" t="s">
        <v>1285</v>
      </c>
      <c r="AA131" s="7" t="s">
        <v>114</v>
      </c>
      <c r="AB131" s="7" t="s">
        <v>74</v>
      </c>
      <c r="AC131" s="10">
        <v>12</v>
      </c>
      <c r="AD131" s="3" t="s">
        <v>1333</v>
      </c>
      <c r="AE131" s="7" t="s">
        <v>1241</v>
      </c>
      <c r="AF131" s="7"/>
      <c r="AG131" s="7" t="s">
        <v>114</v>
      </c>
      <c r="AH131" s="10">
        <v>2</v>
      </c>
      <c r="AI131" s="3" t="s">
        <v>74</v>
      </c>
      <c r="AJ131" t="s">
        <v>114</v>
      </c>
      <c r="AK131" t="s">
        <v>114</v>
      </c>
      <c r="AL131" s="43" t="b">
        <v>0</v>
      </c>
      <c r="AM131" s="3"/>
      <c r="AN131" s="3"/>
      <c r="AO131" s="43" t="b">
        <v>0</v>
      </c>
      <c r="AP131" s="3" t="b">
        <v>0</v>
      </c>
      <c r="AQ131" s="3">
        <f>VLOOKUP(Table2[[#This Row],[Job-no]],Table3[],26,FALSE)</f>
        <v>944</v>
      </c>
      <c r="AR131" t="str">
        <f t="shared" si="31"/>
        <v>ARWLED</v>
      </c>
      <c r="AS131" t="str">
        <f>VLOOKUP(AR131,Table1[],4,0)</f>
        <v>wall</v>
      </c>
      <c r="AT131">
        <f>IF(BD131&gt;0,"Pattern",VLOOKUP(AR131,Table1[],5,0))</f>
        <v>0</v>
      </c>
      <c r="AU131" s="34">
        <f>IF(AT131="Pattern",WORKDAY(Table2[[#This Row],[Scheduled Ship Date]],-10),WORKDAY(Table2[[#This Row],[Scheduled Ship Date]],-4))</f>
        <v>43467</v>
      </c>
      <c r="AV131">
        <f>IF(Table2[[#This Row],[Extrusion cut double saw]]=TRUE,IF(O131="ToDo",IF(AT131="Pattern",Table2[[#This Row],[Total Sections]]*0.4,Table2[[#This Row],[Total Sections]]*0.12),0),IF(AT131="Pattern",Table2[[#This Row],[Total Sections]]*4,Table2[[#This Row],[Total Sections]]*1.2))</f>
        <v>0</v>
      </c>
      <c r="AW131" s="42"/>
      <c r="AX131" s="42">
        <f>IF(AT131="Pattern",Table2[[#This Row],[Scheduled Ship Date]]-2,Table2[[#This Row],[Scheduled Ship Date]]-3)</f>
        <v>43470</v>
      </c>
      <c r="AY131">
        <f>IF(Table2[[#This Row],[Pattern]]="Pattern",Table2[[#This Row],[Total Sections]]*4.82,Table2[[#This Row],[Total Sections]]*0.5)</f>
        <v>1</v>
      </c>
      <c r="AZ131" s="42"/>
      <c r="BA131" s="39">
        <f>((Table2[Total Sections]/Table2[Open Qty])-1)*Table2[Open Qty]*12.96</f>
        <v>0</v>
      </c>
      <c r="BB131" s="42"/>
      <c r="BC131" s="39" t="str">
        <f t="shared" si="32"/>
        <v>ARWLED-750-80-40-S-4-W-UNV-DP-1</v>
      </c>
      <c r="BD131" s="39">
        <f t="shared" si="33"/>
        <v>0</v>
      </c>
      <c r="BE131" s="39" t="b">
        <f>_xlfn.IFNA(VLOOKUP(Table2[[#This Row],[Job-no]],Table4[],9,FALSE),TRUE)</f>
        <v>1</v>
      </c>
      <c r="BF131" t="str">
        <f>VLOOKUP(AR131,Table1[],3,0)</f>
        <v>AIRLED</v>
      </c>
      <c r="BG131" s="39" t="b">
        <f>_xlfn.IFNA(VLOOKUP(Table2[[#This Row],[Job-no]],Table4[],14,FALSE),TRUE)</f>
        <v>1</v>
      </c>
      <c r="BH131" s="39" t="str">
        <f>_xlfn.IFNA(VLOOKUP(Table2[[#This Row],[Job-no]],Table4[],11,FALSE),"Done")</f>
        <v>Done</v>
      </c>
      <c r="BI131" s="39">
        <f>IF(Table2[[#This Row],[Pattern]]="Pattern",VLOOKUP(Table2[[#This Row],[Product Code]],'Routing data'!$A$2:$W$470,13,FALSE),VLOOKUP(Table2[[#This Row],[Product Code]],'Routing data'!$A$2:$W$470,3,FALSE))</f>
        <v>2</v>
      </c>
      <c r="BJ131" s="39">
        <f>IF(Table2[[#This Row],[Pattern]]="Pattern",VLOOKUP(Table2[[#This Row],[Product Code]],'Routing data'!$A$2:$W$470,14,FALSE),VLOOKUP(Table2[[#This Row],[Product Code]],'Routing data'!$A$2:$W$470,4,FALSE))</f>
        <v>0</v>
      </c>
      <c r="BK131" s="39">
        <f>VLOOKUP(Table2[[#This Row],[Product Code]],'Routing data'!A$4:W$524,16,FALSE)</f>
        <v>0</v>
      </c>
      <c r="BL131" s="42">
        <f>IF(Table2[[#This Row],[Milling Required]]=0,"x",IF(AT131="Pattern",B131-10,B131-4))</f>
        <v>43469</v>
      </c>
      <c r="BM131" s="42" t="str">
        <f>IF(Table2[[#This Row],[Punching Required]]=0,"x",IF(AT131="Pattern",B131-8,B131-2))</f>
        <v>x</v>
      </c>
      <c r="BN131" s="42">
        <f t="shared" si="34"/>
        <v>43470</v>
      </c>
      <c r="BO131" s="39">
        <f>IF(Table2[[#This Row],[Milling]]="x","x",Table2[[#This Row],[Total Sections]]*2)</f>
        <v>4</v>
      </c>
      <c r="BP131" s="39" t="str">
        <f>IF(Table2[[#This Row],[Punching]]="x","x",Table2[Total Sections]*2)</f>
        <v>x</v>
      </c>
      <c r="BQ131" s="39">
        <f>IF(Table2[[#This Row],[Pattern]]="Pattern",Table2[Total Sections]*3,Table2[Total Sections]*1.5)</f>
        <v>3</v>
      </c>
      <c r="BR131" s="42"/>
      <c r="BS131" s="39"/>
      <c r="BT131" s="42"/>
      <c r="BU131" s="39"/>
      <c r="BV131" s="122" t="str">
        <f>_xlfn.IFNA(VLOOKUP(Table2[[#This Row],[Job-no]],Table4[],16,FALSE),"Ready")</f>
        <v>Ready</v>
      </c>
      <c r="BW131" s="122" t="str">
        <f>_xlfn.IFNA(VLOOKUP(Table2[[#This Row],[Job-no]],Table4[],21,FALSE),"Ready")</f>
        <v/>
      </c>
      <c r="BX131" s="39" t="b">
        <f>_xlfn.IFNA(VLOOKUP(Table2[[#This Row],[Job-no]],Table4[],10,FALSE),TRUE)</f>
        <v>1</v>
      </c>
      <c r="BY131" s="39" t="str">
        <f>_xlfn.IFNA(VLOOKUP(Table2[[#This Row],[Job-no]],Table4[],22,FALSE),"Ready")</f>
        <v/>
      </c>
      <c r="BZ131" s="120">
        <f t="shared" si="35"/>
        <v>43473</v>
      </c>
      <c r="CA131" s="120" t="str">
        <f ca="1">IF(OR(Table2[[#This Row],[Saw Date]]=TODAY(),Table2[[#This Row],[Saw Date]]=TODAY()+1), Table2[[#This Row],[Saw Date]],IF(Table2[[#This Row],[Extrusion cut double saw]],"Done",""))</f>
        <v>Done</v>
      </c>
      <c r="CB131" s="120" t="str">
        <f ca="1">IF(OR(Table2[[#This Row],[Lens Date]]=TODAY(),Table2[[#This Row],[Lens Date]]=TODAY()+1), Table2[[#This Row],[Lens Date]],IF(Table2[[#This Row],[MSLens]]="Done","Done",""))</f>
        <v/>
      </c>
      <c r="CC131" s="120" t="str">
        <f ca="1">IF(OR(Table2[[#This Row],[Milling Date]]=TODAY(),Table2[[#This Row],[Milling Date]]=TODAY()+1), Table2[[#This Row],[Milling Date]],IF(Table2[[#This Row],[CNC Holes]]="Ready","Done",""))</f>
        <v>Done</v>
      </c>
      <c r="CD131" s="120" t="str">
        <f ca="1">IF(OR(Table2[[#This Row],[Welding Date]]=TODAY(),Table2[[#This Row],[Welding Date]]=TODAY()+1), Table2[[#This Row],[Welding Date]],IF(Table2[[#This Row],[Welding Corners]]="Ready","Done",""))</f>
        <v/>
      </c>
      <c r="CE131" s="120" t="str">
        <f ca="1">IF(OR(Table2[[#This Row],[Puching Date]]=TODAY(),Table2[[#This Row],[Puching Date]]=TODAY()+1), Table2[[#This Row],[Puching Date]],IF(Table2[[#This Row],[Punch Holes]]="Ready","Done",""))</f>
        <v/>
      </c>
      <c r="CF131" s="120" t="str">
        <f ca="1">IF(OR(Table2[[#This Row],[Housing Date2]]=TODAY(),Table2[[#This Row],[Housing Date2]]=TODAY()+1),Table2[[#This Row],[Housing Date2]],IF(Table2[[#This Row],[Body Assembly]],"Done",""))</f>
        <v>Done</v>
      </c>
      <c r="CG131" s="120" t="str">
        <f>_xlfn.IFNA(VLOOKUP(Table2[[#This Row],[Job-no]],Table4[],7,FALSE),"Done")</f>
        <v>Machine Shop Finished</v>
      </c>
    </row>
    <row r="132" spans="1:85" x14ac:dyDescent="0.25">
      <c r="A132" s="39" t="str">
        <f>_xlfn.CONCAT(Table2[[#This Row],[Order]],"-",Table2[[#This Row],[Line]])</f>
        <v>76657-1</v>
      </c>
      <c r="B132" s="1">
        <v>43473</v>
      </c>
      <c r="C132" s="10">
        <v>76657</v>
      </c>
      <c r="D132" s="7" t="s">
        <v>1299</v>
      </c>
      <c r="E132" s="10">
        <v>1</v>
      </c>
      <c r="F132" s="10">
        <v>1</v>
      </c>
      <c r="G132" s="7" t="s">
        <v>165</v>
      </c>
      <c r="H132" s="10">
        <v>15</v>
      </c>
      <c r="I132" s="43" t="b">
        <v>1</v>
      </c>
      <c r="J132" s="43" t="b">
        <v>0</v>
      </c>
      <c r="K132" t="s">
        <v>135</v>
      </c>
      <c r="L132" s="43" t="b">
        <v>0</v>
      </c>
      <c r="M132" s="43" t="b">
        <v>0</v>
      </c>
      <c r="N132" s="43" t="b">
        <v>1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t="s">
        <v>114</v>
      </c>
      <c r="V132" t="s">
        <v>114</v>
      </c>
      <c r="W132" s="5">
        <v>43468</v>
      </c>
      <c r="X132" s="7" t="s">
        <v>114</v>
      </c>
      <c r="Y132" s="7"/>
      <c r="Z132" s="7" t="s">
        <v>3761</v>
      </c>
      <c r="AA132" s="7" t="s">
        <v>114</v>
      </c>
      <c r="AB132" s="7" t="s">
        <v>74</v>
      </c>
      <c r="AC132" s="10">
        <v>4</v>
      </c>
      <c r="AD132" s="3" t="s">
        <v>5967</v>
      </c>
      <c r="AE132" s="4" t="s">
        <v>5968</v>
      </c>
      <c r="AF132" s="7"/>
      <c r="AG132" s="7" t="s">
        <v>114</v>
      </c>
      <c r="AH132" s="10">
        <v>15</v>
      </c>
      <c r="AI132" s="3" t="s">
        <v>74</v>
      </c>
      <c r="AJ132" t="s">
        <v>114</v>
      </c>
      <c r="AK132" t="s">
        <v>114</v>
      </c>
      <c r="AL132" s="43" t="b">
        <v>0</v>
      </c>
      <c r="AM132" s="3"/>
      <c r="AN132" s="3"/>
      <c r="AO132" s="43" t="b">
        <v>0</v>
      </c>
      <c r="AP132" s="3" t="b">
        <v>0</v>
      </c>
      <c r="AQ132" s="3">
        <f>VLOOKUP(Table2[[#This Row],[Job-no]],Table3[],26,FALSE)</f>
        <v>4860</v>
      </c>
      <c r="AR132" t="str">
        <f t="shared" si="31"/>
        <v>ZELED</v>
      </c>
      <c r="AS132" t="str">
        <f>VLOOKUP(AR132,Table1[],4,0)</f>
        <v>pendant</v>
      </c>
      <c r="AT132">
        <f>IF(BD132&gt;0,"Pattern",VLOOKUP(AR132,Table1[],5,0))</f>
        <v>0</v>
      </c>
      <c r="AU132" s="34">
        <f>IF(AT132="Pattern",WORKDAY(Table2[[#This Row],[Scheduled Ship Date]],-10),WORKDAY(Table2[[#This Row],[Scheduled Ship Date]],-4))</f>
        <v>43467</v>
      </c>
      <c r="AV132" s="39">
        <f>IF(Table2[[#This Row],[Extrusion cut double saw]]=TRUE,IF(O132="ToDo",IF(AT132="Pattern",Table2[[#This Row],[Total Sections]]*0.4,Table2[[#This Row],[Total Sections]]*0.12),0),IF(AT132="Pattern",Table2[[#This Row],[Total Sections]]*4,Table2[[#This Row],[Total Sections]]*1.2))</f>
        <v>0</v>
      </c>
      <c r="AW132" s="42"/>
      <c r="AX132" s="42">
        <f>IF(AT132="Pattern",Table2[[#This Row],[Scheduled Ship Date]]-2,Table2[[#This Row],[Scheduled Ship Date]]-3)</f>
        <v>43470</v>
      </c>
      <c r="AY132" s="39">
        <f>IF(Table2[[#This Row],[Pattern]]="Pattern",Table2[[#This Row],[Total Sections]]*4.82,Table2[[#This Row],[Total Sections]]*0.5)</f>
        <v>7.5</v>
      </c>
      <c r="AZ132" s="42"/>
      <c r="BA132" s="39">
        <f>((Table2[Total Sections]/Table2[Open Qty])-1)*Table2[Open Qty]*12.96</f>
        <v>0</v>
      </c>
      <c r="BB132" s="39"/>
      <c r="BC132" s="39" t="str">
        <f t="shared" si="32"/>
        <v>ZELED-SL 0/100-900-80-40-MSO-4-AP-UNV-MD-1-CA(36)</v>
      </c>
      <c r="BD132" s="39">
        <f t="shared" si="33"/>
        <v>0</v>
      </c>
      <c r="BE132" s="39" t="b">
        <f>_xlfn.IFNA(VLOOKUP(Table2[[#This Row],[Job-no]],Table4[],9,FALSE),TRUE)</f>
        <v>1</v>
      </c>
      <c r="BF132" s="39"/>
      <c r="BG132" s="39" t="b">
        <f>_xlfn.IFNA(VLOOKUP(Table2[[#This Row],[Job-no]],Table4[],14,FALSE),TRUE)</f>
        <v>1</v>
      </c>
      <c r="BH132" s="39" t="str">
        <f>_xlfn.IFNA(VLOOKUP(Table2[[#This Row],[Job-no]],Table4[],11,FALSE),"Done")</f>
        <v>Done</v>
      </c>
      <c r="BI132" s="39">
        <f>IF(Table2[[#This Row],[Pattern]]="Pattern",VLOOKUP(Table2[[#This Row],[Product Code]],'Routing data'!$A$2:$W$470,13,FALSE),VLOOKUP(Table2[[#This Row],[Product Code]],'Routing data'!$A$2:$W$470,3,FALSE))</f>
        <v>2</v>
      </c>
      <c r="BJ132" s="39">
        <f>IF(Table2[[#This Row],[Pattern]]="Pattern",VLOOKUP(Table2[[#This Row],[Product Code]],'Routing data'!$A$2:$W$470,14,FALSE),VLOOKUP(Table2[[#This Row],[Product Code]],'Routing data'!$A$2:$W$470,4,FALSE))</f>
        <v>0</v>
      </c>
      <c r="BK132" s="39">
        <f>VLOOKUP(Table2[[#This Row],[Product Code]],'Routing data'!A$4:W$524,16,FALSE)</f>
        <v>0</v>
      </c>
      <c r="BL132" s="42">
        <f>IF(Table2[[#This Row],[Milling Required]]=0,"x",IF(AT132="Pattern",B132-10,B132-4))</f>
        <v>43469</v>
      </c>
      <c r="BM132" s="39"/>
      <c r="BN132" s="42">
        <f t="shared" si="34"/>
        <v>43470</v>
      </c>
      <c r="BO132" s="39">
        <f>IF(Table2[[#This Row],[Milling]]="x","x",Table2[[#This Row],[Total Sections]]*2)</f>
        <v>30</v>
      </c>
      <c r="BP132" s="39">
        <f>IF(Table2[[#This Row],[Punching]]="x","x",Table2[Total Sections]*2)</f>
        <v>30</v>
      </c>
      <c r="BQ132" s="39">
        <f>IF(Table2[[#This Row],[Pattern]]="Pattern",Table2[Total Sections]*3,Table2[Total Sections]*1.5)</f>
        <v>22.5</v>
      </c>
      <c r="BR132" s="42">
        <f ca="1">TODAY()+2</f>
        <v>43469</v>
      </c>
      <c r="BS132" s="39"/>
      <c r="BT132" s="42"/>
      <c r="BU132" s="39"/>
      <c r="BV132" s="39" t="str">
        <f>_xlfn.IFNA(VLOOKUP(Table2[[#This Row],[Job-no]],Table4[],16,FALSE),"Ready")</f>
        <v/>
      </c>
      <c r="BW132" s="39" t="str">
        <f>_xlfn.IFNA(VLOOKUP(Table2[[#This Row],[Job-no]],Table4[],21,FALSE),"Ready")</f>
        <v/>
      </c>
      <c r="BX132" s="39" t="b">
        <f>_xlfn.IFNA(VLOOKUP(Table2[[#This Row],[Job-no]],Table4[],10,FALSE),TRUE)</f>
        <v>0</v>
      </c>
      <c r="BY132" s="39" t="str">
        <f>_xlfn.IFNA(VLOOKUP(Table2[[#This Row],[Job-no]],Table4[],22,FALSE),"Ready")</f>
        <v/>
      </c>
      <c r="BZ132" s="120">
        <f t="shared" si="35"/>
        <v>43473</v>
      </c>
      <c r="CA132" s="120" t="str">
        <f ca="1">IF(OR(Table2[[#This Row],[Saw Date]]=TODAY(),Table2[[#This Row],[Saw Date]]=TODAY()+1), Table2[[#This Row],[Saw Date]],IF(Table2[[#This Row],[Extrusion cut double saw]],"Done",""))</f>
        <v>Done</v>
      </c>
      <c r="CB132" s="120" t="str">
        <f ca="1">IF(OR(Table2[[#This Row],[Lens Date]]=TODAY(),Table2[[#This Row],[Lens Date]]=TODAY()+1), Table2[[#This Row],[Lens Date]],IF(Table2[[#This Row],[MSLens]]="Done","Done",""))</f>
        <v>Done</v>
      </c>
      <c r="CC132" s="120" t="str">
        <f ca="1">IF(OR(Table2[[#This Row],[Milling Date]]=TODAY(),Table2[[#This Row],[Milling Date]]=TODAY()+1), Table2[[#This Row],[Milling Date]],IF(Table2[[#This Row],[CNC Holes]]="Ready","Done",""))</f>
        <v/>
      </c>
      <c r="CD132" s="120" t="str">
        <f ca="1">IF(OR(Table2[[#This Row],[Welding Date]]=TODAY(),Table2[[#This Row],[Welding Date]]=TODAY()+1), Table2[[#This Row],[Welding Date]],IF(Table2[[#This Row],[Welding Corners]]="Ready","Done",""))</f>
        <v/>
      </c>
      <c r="CE132" s="120" t="str">
        <f ca="1">IF(OR(Table2[[#This Row],[Puching Date]]=TODAY(),Table2[[#This Row],[Puching Date]]=TODAY()+1), Table2[[#This Row],[Puching Date]],IF(Table2[[#This Row],[Punch Holes]]="Ready","Done",""))</f>
        <v/>
      </c>
      <c r="CF132" s="120" t="str">
        <f ca="1">IF(OR(Table2[[#This Row],[Housing Date2]]=TODAY(),Table2[[#This Row],[Housing Date2]]=TODAY()+1),Table2[[#This Row],[Housing Date2]],IF(Table2[[#This Row],[Body Assembly]],"Done",""))</f>
        <v/>
      </c>
      <c r="CG132" s="120" t="str">
        <f>_xlfn.IFNA(VLOOKUP(Table2[[#This Row],[Job-no]],Table4[],7,FALSE),"Done")</f>
        <v>Machine Shop Started</v>
      </c>
    </row>
    <row r="133" spans="1:85" hidden="1" x14ac:dyDescent="0.25">
      <c r="A133" t="str">
        <f>_xlfn.CONCAT(Table2[[#This Row],[Order]],"-",Table2[[#This Row],[Line]])</f>
        <v>76947-3</v>
      </c>
      <c r="B133" s="1">
        <v>43473</v>
      </c>
      <c r="C133" s="10">
        <v>76947</v>
      </c>
      <c r="D133" s="7" t="s">
        <v>2680</v>
      </c>
      <c r="E133" s="10">
        <v>3</v>
      </c>
      <c r="F133" s="10">
        <v>1</v>
      </c>
      <c r="G133" s="7" t="s">
        <v>165</v>
      </c>
      <c r="H133" s="10">
        <v>2</v>
      </c>
      <c r="I133" s="43" t="b">
        <v>1</v>
      </c>
      <c r="J133" s="43" t="b">
        <v>1</v>
      </c>
      <c r="K133" t="s">
        <v>114</v>
      </c>
      <c r="L133" s="43" t="b">
        <v>1</v>
      </c>
      <c r="M133" s="43" t="b">
        <v>1</v>
      </c>
      <c r="N133" s="43" t="b">
        <v>1</v>
      </c>
      <c r="O133" t="s">
        <v>114</v>
      </c>
      <c r="P133" t="s">
        <v>138</v>
      </c>
      <c r="Q133" t="s">
        <v>114</v>
      </c>
      <c r="R133" t="s">
        <v>114</v>
      </c>
      <c r="S133" t="s">
        <v>114</v>
      </c>
      <c r="T133" t="s">
        <v>114</v>
      </c>
      <c r="U133" t="s">
        <v>114</v>
      </c>
      <c r="V133" t="s">
        <v>114</v>
      </c>
      <c r="W133" s="5">
        <v>43468</v>
      </c>
      <c r="X133" s="7" t="s">
        <v>114</v>
      </c>
      <c r="Y133" s="7"/>
      <c r="Z133" s="7" t="s">
        <v>1285</v>
      </c>
      <c r="AA133" s="7" t="s">
        <v>114</v>
      </c>
      <c r="AB133" s="7" t="s">
        <v>74</v>
      </c>
      <c r="AC133" s="10">
        <v>12</v>
      </c>
      <c r="AD133" s="3" t="s">
        <v>1336</v>
      </c>
      <c r="AE133" s="7" t="s">
        <v>2679</v>
      </c>
      <c r="AF133" s="7"/>
      <c r="AG133" s="7" t="s">
        <v>114</v>
      </c>
      <c r="AH133" s="10">
        <v>2</v>
      </c>
      <c r="AI133" s="3" t="s">
        <v>74</v>
      </c>
      <c r="AJ133" t="s">
        <v>114</v>
      </c>
      <c r="AK133" t="s">
        <v>114</v>
      </c>
      <c r="AL133" s="43" t="b">
        <v>0</v>
      </c>
      <c r="AM133" s="3"/>
      <c r="AN133" s="3"/>
      <c r="AO133" s="43" t="b">
        <v>0</v>
      </c>
      <c r="AP133" s="3" t="b">
        <v>0</v>
      </c>
      <c r="AQ133" s="3">
        <f>VLOOKUP(Table2[[#This Row],[Job-no]],Table3[],26,FALSE)</f>
        <v>890</v>
      </c>
      <c r="AR133" t="str">
        <f t="shared" si="31"/>
        <v>ARWLED</v>
      </c>
      <c r="AS133" t="str">
        <f>VLOOKUP(AR133,Table1[],4,0)</f>
        <v>wall</v>
      </c>
      <c r="AT133">
        <f>IF(BD133&gt;0,"Pattern",VLOOKUP(AR133,Table1[],5,0))</f>
        <v>0</v>
      </c>
      <c r="AU133" s="34">
        <f>IF(AT133="Pattern",WORKDAY(Table2[[#This Row],[Scheduled Ship Date]],-10),WORKDAY(Table2[[#This Row],[Scheduled Ship Date]],-4))</f>
        <v>43467</v>
      </c>
      <c r="AV133">
        <f>IF(Table2[[#This Row],[Extrusion cut double saw]]=TRUE,IF(O133="ToDo",IF(AT133="Pattern",Table2[[#This Row],[Total Sections]]*0.4,Table2[[#This Row],[Total Sections]]*0.12),0),IF(AT133="Pattern",Table2[[#This Row],[Total Sections]]*4,Table2[[#This Row],[Total Sections]]*1.2))</f>
        <v>0</v>
      </c>
      <c r="AW133" s="42"/>
      <c r="AX133" s="42">
        <f>IF(AT133="Pattern",Table2[[#This Row],[Scheduled Ship Date]]-2,Table2[[#This Row],[Scheduled Ship Date]]-3)</f>
        <v>43470</v>
      </c>
      <c r="AY133">
        <f>IF(Table2[[#This Row],[Pattern]]="Pattern",Table2[[#This Row],[Total Sections]]*4.82,Table2[[#This Row],[Total Sections]]*0.5)</f>
        <v>1</v>
      </c>
      <c r="AZ133" s="42">
        <f ca="1">TODAY()+1</f>
        <v>43468</v>
      </c>
      <c r="BA133" s="39">
        <f>((Table2[Total Sections]/Table2[Open Qty])-1)*Table2[Open Qty]*12.96</f>
        <v>0</v>
      </c>
      <c r="BB133" s="42"/>
      <c r="BC133" s="39" t="str">
        <f t="shared" si="32"/>
        <v>ARWLED-800-80-35-S-4-W-UNV-LT(LDE5)-1</v>
      </c>
      <c r="BD133" s="39">
        <f t="shared" si="33"/>
        <v>0</v>
      </c>
      <c r="BE133" s="39" t="b">
        <f>_xlfn.IFNA(VLOOKUP(Table2[[#This Row],[Job-no]],Table4[],9,FALSE),TRUE)</f>
        <v>1</v>
      </c>
      <c r="BF133" t="str">
        <f>VLOOKUP(AR133,Table1[],3,0)</f>
        <v>AIRLED</v>
      </c>
      <c r="BG133" s="39" t="b">
        <f>_xlfn.IFNA(VLOOKUP(Table2[[#This Row],[Job-no]],Table4[],14,FALSE),TRUE)</f>
        <v>1</v>
      </c>
      <c r="BH133" s="39" t="str">
        <f>_xlfn.IFNA(VLOOKUP(Table2[[#This Row],[Job-no]],Table4[],11,FALSE),"Done")</f>
        <v/>
      </c>
      <c r="BI133" s="39">
        <f>IF(Table2[[#This Row],[Pattern]]="Pattern",VLOOKUP(Table2[[#This Row],[Product Code]],'Routing data'!$A$2:$W$470,13,FALSE),VLOOKUP(Table2[[#This Row],[Product Code]],'Routing data'!$A$2:$W$470,3,FALSE))</f>
        <v>2</v>
      </c>
      <c r="BJ133" s="39">
        <f>IF(Table2[[#This Row],[Pattern]]="Pattern",VLOOKUP(Table2[[#This Row],[Product Code]],'Routing data'!$A$2:$W$470,14,FALSE),VLOOKUP(Table2[[#This Row],[Product Code]],'Routing data'!$A$2:$W$470,4,FALSE))</f>
        <v>0</v>
      </c>
      <c r="BK133" s="39">
        <f>VLOOKUP(Table2[[#This Row],[Product Code]],'Routing data'!A$4:W$524,16,FALSE)</f>
        <v>0</v>
      </c>
      <c r="BL133" s="42">
        <f>IF(Table2[[#This Row],[Milling Required]]=0,"x",IF(AT133="Pattern",B133-10,B133-4))</f>
        <v>43469</v>
      </c>
      <c r="BM133" s="42" t="str">
        <f>IF(Table2[[#This Row],[Punching Required]]=0,"x",IF(AT133="Pattern",B133-8,B133-2))</f>
        <v>x</v>
      </c>
      <c r="BN133" s="42">
        <f t="shared" si="34"/>
        <v>43470</v>
      </c>
      <c r="BO133" s="39">
        <f>IF(Table2[[#This Row],[Milling]]="x","x",Table2[[#This Row],[Total Sections]]*2)</f>
        <v>4</v>
      </c>
      <c r="BP133" s="39" t="str">
        <f>IF(Table2[[#This Row],[Punching]]="x","x",Table2[Total Sections]*2)</f>
        <v>x</v>
      </c>
      <c r="BQ133" s="39">
        <f>IF(Table2[[#This Row],[Pattern]]="Pattern",Table2[Total Sections]*3,Table2[Total Sections]*1.5)</f>
        <v>3</v>
      </c>
      <c r="BR133" s="42"/>
      <c r="BS133" s="42"/>
      <c r="BT133" s="42"/>
      <c r="BU133" s="39"/>
      <c r="BV133" s="39" t="str">
        <f>_xlfn.IFNA(VLOOKUP(Table2[[#This Row],[Job-no]],Table4[],16,FALSE),"Ready")</f>
        <v>Ready</v>
      </c>
      <c r="BW133" s="39" t="str">
        <f>_xlfn.IFNA(VLOOKUP(Table2[[#This Row],[Job-no]],Table4[],21,FALSE),"Ready")</f>
        <v/>
      </c>
      <c r="BX133" s="39" t="b">
        <f>_xlfn.IFNA(VLOOKUP(Table2[[#This Row],[Job-no]],Table4[],10,FALSE),TRUE)</f>
        <v>1</v>
      </c>
      <c r="BY133" s="39" t="str">
        <f>_xlfn.IFNA(VLOOKUP(Table2[[#This Row],[Job-no]],Table4[],22,FALSE),"Ready")</f>
        <v/>
      </c>
      <c r="BZ133" s="120">
        <f t="shared" si="35"/>
        <v>43473</v>
      </c>
      <c r="CA133" s="120" t="str">
        <f ca="1">IF(OR(Table2[[#This Row],[Saw Date]]=TODAY(),Table2[[#This Row],[Saw Date]]=TODAY()+1), Table2[[#This Row],[Saw Date]],IF(Table2[[#This Row],[Extrusion cut double saw]],"Done",""))</f>
        <v>Done</v>
      </c>
      <c r="CB133" s="120">
        <f ca="1">IF(OR(Table2[[#This Row],[Lens Date]]=TODAY(),Table2[[#This Row],[Lens Date]]=TODAY()+1), Table2[[#This Row],[Lens Date]],IF(Table2[[#This Row],[MSLens]]="Done","Done",""))</f>
        <v>43468</v>
      </c>
      <c r="CC133" s="120" t="str">
        <f ca="1">IF(OR(Table2[[#This Row],[Milling Date]]=TODAY(),Table2[[#This Row],[Milling Date]]=TODAY()+1), Table2[[#This Row],[Milling Date]],IF(Table2[[#This Row],[CNC Holes]]="Ready","Done",""))</f>
        <v>Done</v>
      </c>
      <c r="CD133" s="120" t="str">
        <f ca="1">IF(OR(Table2[[#This Row],[Welding Date]]=TODAY(),Table2[[#This Row],[Welding Date]]=TODAY()+1), Table2[[#This Row],[Welding Date]],IF(Table2[[#This Row],[Welding Corners]]="Ready","Done",""))</f>
        <v/>
      </c>
      <c r="CE133" s="120" t="str">
        <f ca="1">IF(OR(Table2[[#This Row],[Puching Date]]=TODAY(),Table2[[#This Row],[Puching Date]]=TODAY()+1), Table2[[#This Row],[Puching Date]],IF(Table2[[#This Row],[Punch Holes]]="Ready","Done",""))</f>
        <v/>
      </c>
      <c r="CF133" s="120" t="str">
        <f ca="1">IF(OR(Table2[[#This Row],[Housing Date2]]=TODAY(),Table2[[#This Row],[Housing Date2]]=TODAY()+1),Table2[[#This Row],[Housing Date2]],IF(Table2[[#This Row],[Body Assembly]],"Done",""))</f>
        <v>Done</v>
      </c>
      <c r="CG133" s="120" t="str">
        <f>_xlfn.IFNA(VLOOKUP(Table2[[#This Row],[Job-no]],Table4[],7,FALSE),"Done")</f>
        <v>Machine Shop Started</v>
      </c>
    </row>
    <row r="134" spans="1:85" x14ac:dyDescent="0.25">
      <c r="A134" s="39" t="str">
        <f>_xlfn.CONCAT(Table2[[#This Row],[Order]],"-",Table2[[#This Row],[Line]])</f>
        <v>77381-1</v>
      </c>
      <c r="B134" s="1">
        <v>43473</v>
      </c>
      <c r="C134" s="10">
        <v>77381</v>
      </c>
      <c r="D134" s="7" t="s">
        <v>2770</v>
      </c>
      <c r="E134" s="10">
        <v>1</v>
      </c>
      <c r="F134" s="10">
        <v>1</v>
      </c>
      <c r="G134" s="7" t="s">
        <v>165</v>
      </c>
      <c r="H134" s="10">
        <v>1</v>
      </c>
      <c r="I134" s="43" t="b">
        <v>1</v>
      </c>
      <c r="J134" s="43" t="b">
        <v>0</v>
      </c>
      <c r="K134" t="s">
        <v>135</v>
      </c>
      <c r="L134" s="43" t="b">
        <v>0</v>
      </c>
      <c r="M134" s="43" t="b">
        <v>0</v>
      </c>
      <c r="N134" s="43" t="b">
        <v>1</v>
      </c>
      <c r="O134" t="s">
        <v>23</v>
      </c>
      <c r="P134" t="s">
        <v>23</v>
      </c>
      <c r="Q134" t="s">
        <v>114</v>
      </c>
      <c r="R134" t="s">
        <v>114</v>
      </c>
      <c r="S134" t="s">
        <v>114</v>
      </c>
      <c r="T134" t="s">
        <v>114</v>
      </c>
      <c r="U134" t="s">
        <v>114</v>
      </c>
      <c r="V134" t="s">
        <v>114</v>
      </c>
      <c r="W134" s="5">
        <v>43468</v>
      </c>
      <c r="X134" s="7" t="s">
        <v>114</v>
      </c>
      <c r="Y134" s="7"/>
      <c r="Z134" s="7" t="s">
        <v>4031</v>
      </c>
      <c r="AA134" s="7" t="s">
        <v>114</v>
      </c>
      <c r="AB134" s="7" t="s">
        <v>74</v>
      </c>
      <c r="AC134" s="10">
        <v>12</v>
      </c>
      <c r="AD134" s="3" t="s">
        <v>5967</v>
      </c>
      <c r="AE134" s="4" t="s">
        <v>5968</v>
      </c>
      <c r="AF134" s="7"/>
      <c r="AG134" s="7" t="s">
        <v>114</v>
      </c>
      <c r="AH134" s="10">
        <v>2</v>
      </c>
      <c r="AI134" s="3" t="s">
        <v>74</v>
      </c>
      <c r="AJ134" t="s">
        <v>114</v>
      </c>
      <c r="AK134" t="s">
        <v>114</v>
      </c>
      <c r="AL134" s="43" t="b">
        <v>0</v>
      </c>
      <c r="AM134" s="3"/>
      <c r="AN134" s="3"/>
      <c r="AO134" s="43" t="b">
        <v>0</v>
      </c>
      <c r="AP134" s="3" t="b">
        <v>0</v>
      </c>
      <c r="AQ134" s="3">
        <f>VLOOKUP(Table2[[#This Row],[Job-no]],Table3[],26,FALSE)</f>
        <v>2663.2</v>
      </c>
      <c r="AR134" t="str">
        <f t="shared" si="31"/>
        <v>GPRLED</v>
      </c>
      <c r="AS134" t="str">
        <f>VLOOKUP(AR134,Table1[],4,0)</f>
        <v>recessed</v>
      </c>
      <c r="AT134">
        <f>IF(BD134&gt;0,"Pattern",VLOOKUP(AR134,Table1[],5,0))</f>
        <v>0</v>
      </c>
      <c r="AU134" s="34">
        <f>IF(AT134="Pattern",WORKDAY(Table2[[#This Row],[Scheduled Ship Date]],-10),WORKDAY(Table2[[#This Row],[Scheduled Ship Date]],-4))</f>
        <v>43467</v>
      </c>
      <c r="AV134" s="39">
        <f>IF(Table2[[#This Row],[Extrusion cut double saw]]=TRUE,IF(O134="ToDo",IF(AT134="Pattern",Table2[[#This Row],[Total Sections]]*0.4,Table2[[#This Row],[Total Sections]]*0.12),0),IF(AT134="Pattern",Table2[[#This Row],[Total Sections]]*4,Table2[[#This Row],[Total Sections]]*1.2))</f>
        <v>0.24</v>
      </c>
      <c r="AW134" s="42"/>
      <c r="AX134" s="42">
        <f>IF(AT134="Pattern",Table2[[#This Row],[Scheduled Ship Date]]-2,Table2[[#This Row],[Scheduled Ship Date]]-3)</f>
        <v>43470</v>
      </c>
      <c r="AY134" s="39">
        <f>IF(Table2[[#This Row],[Pattern]]="Pattern",Table2[[#This Row],[Total Sections]]*4.82,Table2[[#This Row],[Total Sections]]*0.5)</f>
        <v>1</v>
      </c>
      <c r="AZ134" s="42"/>
      <c r="BA134" s="39">
        <f>((Table2[Total Sections]/Table2[Open Qty])-1)*Table2[Open Qty]*12.96</f>
        <v>12.96</v>
      </c>
      <c r="BB134" s="39"/>
      <c r="BC134" s="39" t="str">
        <f t="shared" si="32"/>
        <v>GPRLED-EX2W-520-80-35-RG2-22'10"-W-UNV-DP-1-DS</v>
      </c>
      <c r="BD134" s="39">
        <f t="shared" si="33"/>
        <v>0</v>
      </c>
      <c r="BE134" s="39" t="b">
        <f>_xlfn.IFNA(VLOOKUP(Table2[[#This Row],[Job-no]],Table4[],9,FALSE),TRUE)</f>
        <v>1</v>
      </c>
      <c r="BF134" s="39"/>
      <c r="BG134" s="39" t="b">
        <f>_xlfn.IFNA(VLOOKUP(Table2[[#This Row],[Job-no]],Table4[],14,FALSE),TRUE)</f>
        <v>1</v>
      </c>
      <c r="BH134" s="39" t="str">
        <f>_xlfn.IFNA(VLOOKUP(Table2[[#This Row],[Job-no]],Table4[],11,FALSE),"Done")</f>
        <v>Done</v>
      </c>
      <c r="BI134" s="39">
        <f>IF(Table2[[#This Row],[Pattern]]="Pattern",VLOOKUP(Table2[[#This Row],[Product Code]],'Routing data'!$A$2:$W$470,13,FALSE),VLOOKUP(Table2[[#This Row],[Product Code]],'Routing data'!$A$2:$W$470,3,FALSE))</f>
        <v>2</v>
      </c>
      <c r="BJ134" s="39">
        <f>IF(Table2[[#This Row],[Pattern]]="Pattern",VLOOKUP(Table2[[#This Row],[Product Code]],'Routing data'!$A$2:$W$470,14,FALSE),VLOOKUP(Table2[[#This Row],[Product Code]],'Routing data'!$A$2:$W$470,4,FALSE))</f>
        <v>0</v>
      </c>
      <c r="BK134" s="39">
        <f>VLOOKUP(Table2[[#This Row],[Product Code]],'Routing data'!A$4:W$524,16,FALSE)</f>
        <v>0</v>
      </c>
      <c r="BL134" s="42">
        <f>IF(Table2[[#This Row],[Milling Required]]=0,"x",IF(AT134="Pattern",B134-10,B134-4))</f>
        <v>43469</v>
      </c>
      <c r="BM134" s="42" t="str">
        <f>IF(Table2[[#This Row],[Punching Required]]=0,"x",IF(AT134="Pattern",B134-8,B134-2))</f>
        <v>x</v>
      </c>
      <c r="BN134" s="42">
        <f t="shared" si="34"/>
        <v>43470</v>
      </c>
      <c r="BO134" s="39">
        <f>IF(Table2[[#This Row],[Milling]]="x","x",Table2[[#This Row],[Total Sections]]*2)</f>
        <v>4</v>
      </c>
      <c r="BP134" s="39" t="str">
        <f>IF(Table2[[#This Row],[Punching]]="x","x",Table2[Total Sections]*2)</f>
        <v>x</v>
      </c>
      <c r="BQ134" s="39">
        <f>IF(Table2[[#This Row],[Pattern]]="Pattern",Table2[Total Sections]*3,Table2[Total Sections]*1.5)</f>
        <v>3</v>
      </c>
      <c r="BR134" s="42">
        <f t="shared" ref="BR134:BR138" ca="1" si="36">TODAY()+2</f>
        <v>43469</v>
      </c>
      <c r="BS134" s="39"/>
      <c r="BT134" s="39"/>
      <c r="BU134" s="39"/>
      <c r="BV134" s="39" t="str">
        <f>_xlfn.IFNA(VLOOKUP(Table2[[#This Row],[Job-no]],Table4[],16,FALSE),"Ready")</f>
        <v>ToDo</v>
      </c>
      <c r="BW134" s="39" t="str">
        <f>_xlfn.IFNA(VLOOKUP(Table2[[#This Row],[Job-no]],Table4[],21,FALSE),"Ready")</f>
        <v/>
      </c>
      <c r="BX134" s="39" t="b">
        <f>_xlfn.IFNA(VLOOKUP(Table2[[#This Row],[Job-no]],Table4[],10,FALSE),TRUE)</f>
        <v>0</v>
      </c>
      <c r="BY134" s="39" t="str">
        <f>_xlfn.IFNA(VLOOKUP(Table2[[#This Row],[Job-no]],Table4[],22,FALSE),"Ready")</f>
        <v/>
      </c>
      <c r="BZ134" s="120">
        <f t="shared" si="35"/>
        <v>43473</v>
      </c>
      <c r="CA134" s="120" t="str">
        <f ca="1">IF(OR(Table2[[#This Row],[Saw Date]]=TODAY(),Table2[[#This Row],[Saw Date]]=TODAY()+1), Table2[[#This Row],[Saw Date]],IF(Table2[[#This Row],[Extrusion cut double saw]],"Done",""))</f>
        <v>Done</v>
      </c>
      <c r="CB134" s="120" t="str">
        <f ca="1">IF(OR(Table2[[#This Row],[Lens Date]]=TODAY(),Table2[[#This Row],[Lens Date]]=TODAY()+1), Table2[[#This Row],[Lens Date]],IF(Table2[[#This Row],[MSLens]]="Done","Done",""))</f>
        <v>Done</v>
      </c>
      <c r="CC134" s="120" t="str">
        <f ca="1">IF(OR(Table2[[#This Row],[Milling Date]]=TODAY(),Table2[[#This Row],[Milling Date]]=TODAY()+1), Table2[[#This Row],[Milling Date]],IF(Table2[[#This Row],[CNC Holes]]="Ready","Done",""))</f>
        <v/>
      </c>
      <c r="CD134" s="120" t="str">
        <f ca="1">IF(OR(Table2[[#This Row],[Welding Date]]=TODAY(),Table2[[#This Row],[Welding Date]]=TODAY()+1), Table2[[#This Row],[Welding Date]],IF(Table2[[#This Row],[Welding Corners]]="Ready","Done",""))</f>
        <v/>
      </c>
      <c r="CE134" s="120" t="str">
        <f ca="1">IF(OR(Table2[[#This Row],[Puching Date]]=TODAY(),Table2[[#This Row],[Puching Date]]=TODAY()+1), Table2[[#This Row],[Puching Date]],IF(Table2[[#This Row],[Punch Holes]]="Ready","Done",""))</f>
        <v/>
      </c>
      <c r="CF134" s="120" t="str">
        <f ca="1">IF(OR(Table2[[#This Row],[Housing Date2]]=TODAY(),Table2[[#This Row],[Housing Date2]]=TODAY()+1),Table2[[#This Row],[Housing Date2]],IF(Table2[[#This Row],[Body Assembly]],"Done",""))</f>
        <v/>
      </c>
      <c r="CG134" s="120" t="str">
        <f>_xlfn.IFNA(VLOOKUP(Table2[[#This Row],[Job-no]],Table4[],7,FALSE),"Done")</f>
        <v>Machine Shop Started</v>
      </c>
    </row>
    <row r="135" spans="1:85" x14ac:dyDescent="0.25">
      <c r="A135" t="str">
        <f>_xlfn.CONCAT(Table2[[#This Row],[Order]],"-",Table2[[#This Row],[Line]])</f>
        <v>77381-2</v>
      </c>
      <c r="B135" s="1">
        <v>43473</v>
      </c>
      <c r="C135" s="10">
        <v>77381</v>
      </c>
      <c r="D135" s="7" t="s">
        <v>2772</v>
      </c>
      <c r="E135" s="10">
        <v>2</v>
      </c>
      <c r="F135" s="10">
        <v>1</v>
      </c>
      <c r="G135" s="7" t="s">
        <v>165</v>
      </c>
      <c r="H135" s="10">
        <v>1</v>
      </c>
      <c r="I135" s="43" t="b">
        <v>1</v>
      </c>
      <c r="J135" s="43" t="b">
        <v>0</v>
      </c>
      <c r="K135" t="s">
        <v>135</v>
      </c>
      <c r="L135" s="43" t="b">
        <v>0</v>
      </c>
      <c r="M135" s="43" t="b">
        <v>0</v>
      </c>
      <c r="N135" s="43" t="b">
        <v>1</v>
      </c>
      <c r="O135" t="s">
        <v>114</v>
      </c>
      <c r="P135" t="s">
        <v>23</v>
      </c>
      <c r="Q135" t="s">
        <v>114</v>
      </c>
      <c r="R135" t="s">
        <v>114</v>
      </c>
      <c r="S135" t="s">
        <v>114</v>
      </c>
      <c r="T135" t="s">
        <v>114</v>
      </c>
      <c r="U135" t="s">
        <v>114</v>
      </c>
      <c r="V135" t="s">
        <v>114</v>
      </c>
      <c r="W135" s="5">
        <v>43468</v>
      </c>
      <c r="X135" s="7" t="s">
        <v>114</v>
      </c>
      <c r="Y135" s="7"/>
      <c r="Z135" s="7" t="s">
        <v>4032</v>
      </c>
      <c r="AA135" s="7" t="s">
        <v>114</v>
      </c>
      <c r="AB135" s="7" t="s">
        <v>74</v>
      </c>
      <c r="AC135" s="10">
        <v>12</v>
      </c>
      <c r="AD135" s="3" t="s">
        <v>5967</v>
      </c>
      <c r="AE135" s="4" t="s">
        <v>5968</v>
      </c>
      <c r="AF135" s="7"/>
      <c r="AG135" s="7" t="s">
        <v>114</v>
      </c>
      <c r="AH135" s="10">
        <v>1</v>
      </c>
      <c r="AI135" s="3" t="s">
        <v>74</v>
      </c>
      <c r="AJ135" t="s">
        <v>114</v>
      </c>
      <c r="AK135" t="s">
        <v>114</v>
      </c>
      <c r="AL135" s="43" t="b">
        <v>0</v>
      </c>
      <c r="AM135" s="3"/>
      <c r="AN135" s="3"/>
      <c r="AO135" s="43" t="b">
        <v>0</v>
      </c>
      <c r="AP135" s="3" t="b">
        <v>0</v>
      </c>
      <c r="AQ135" s="3">
        <f>VLOOKUP(Table2[[#This Row],[Job-no]],Table3[],26,FALSE)</f>
        <v>350.9</v>
      </c>
      <c r="AR135" t="str">
        <f t="shared" si="31"/>
        <v>SCR</v>
      </c>
      <c r="AS135" t="str">
        <f>VLOOKUP(AR135,Table1[],4,0)</f>
        <v>recessed</v>
      </c>
      <c r="AT135" t="str">
        <f>IF(BD135&gt;0,"Pattern",VLOOKUP(AR135,Table1[],5,0))</f>
        <v>Check for Kit</v>
      </c>
      <c r="AU135" s="34">
        <f>IF(AT135="Pattern",WORKDAY(Table2[[#This Row],[Scheduled Ship Date]],-10),WORKDAY(Table2[[#This Row],[Scheduled Ship Date]],-4))</f>
        <v>43467</v>
      </c>
      <c r="AV135">
        <f>IF(Table2[[#This Row],[Extrusion cut double saw]]=TRUE,IF(O135="ToDo",IF(AT135="Pattern",Table2[[#This Row],[Total Sections]]*0.4,Table2[[#This Row],[Total Sections]]*0.12),0),IF(AT135="Pattern",Table2[[#This Row],[Total Sections]]*4,Table2[[#This Row],[Total Sections]]*1.2))</f>
        <v>0</v>
      </c>
      <c r="AW135" s="42"/>
      <c r="AX135" s="42">
        <f>IF(AT135="Pattern",Table2[[#This Row],[Scheduled Ship Date]]-2,Table2[[#This Row],[Scheduled Ship Date]]-3)</f>
        <v>43470</v>
      </c>
      <c r="AY135">
        <f>IF(Table2[[#This Row],[Pattern]]="Pattern",Table2[[#This Row],[Total Sections]]*4.82,Table2[[#This Row],[Total Sections]]*0.5)</f>
        <v>0.5</v>
      </c>
      <c r="AZ135" s="42"/>
      <c r="BA135" s="39">
        <f>((Table2[Total Sections]/Table2[Open Qty])-1)*Table2[Open Qty]*12.96</f>
        <v>0</v>
      </c>
      <c r="BB135" s="39"/>
      <c r="BC135" s="39" t="str">
        <f t="shared" si="32"/>
        <v>SCR-417-80-35-FL-5'0"-W-UNV-DP-1-DS</v>
      </c>
      <c r="BD135" s="39">
        <f t="shared" si="33"/>
        <v>0</v>
      </c>
      <c r="BE135" s="39" t="b">
        <f>_xlfn.IFNA(VLOOKUP(Table2[[#This Row],[Job-no]],Table4[],9,FALSE),TRUE)</f>
        <v>1</v>
      </c>
      <c r="BF135" t="str">
        <f>VLOOKUP(AR135,Table1[],3,0)</f>
        <v>SCULPT</v>
      </c>
      <c r="BG135" s="39" t="b">
        <f>_xlfn.IFNA(VLOOKUP(Table2[[#This Row],[Job-no]],Table4[],14,FALSE),TRUE)</f>
        <v>1</v>
      </c>
      <c r="BH135" s="39" t="str">
        <f>_xlfn.IFNA(VLOOKUP(Table2[[#This Row],[Job-no]],Table4[],11,FALSE),"Done")</f>
        <v>Done</v>
      </c>
      <c r="BI135" s="39">
        <f>IF(Table2[[#This Row],[Pattern]]="Pattern",VLOOKUP(Table2[[#This Row],[Product Code]],'Routing data'!$A$2:$W$470,13,FALSE),VLOOKUP(Table2[[#This Row],[Product Code]],'Routing data'!$A$2:$W$470,3,FALSE))</f>
        <v>2</v>
      </c>
      <c r="BJ135" s="39">
        <f>IF(Table2[[#This Row],[Pattern]]="Pattern",VLOOKUP(Table2[[#This Row],[Product Code]],'Routing data'!$A$2:$W$470,14,FALSE),VLOOKUP(Table2[[#This Row],[Product Code]],'Routing data'!$A$2:$W$470,4,FALSE))</f>
        <v>0</v>
      </c>
      <c r="BK135" s="39">
        <f>VLOOKUP(Table2[[#This Row],[Product Code]],'Routing data'!A$4:W$524,16,FALSE)</f>
        <v>5</v>
      </c>
      <c r="BL135" s="42">
        <f>IF(Table2[[#This Row],[Milling Required]]=0,"x",IF(AT135="Pattern",B135-10,B135-4))</f>
        <v>43469</v>
      </c>
      <c r="BM135" s="42" t="str">
        <f>IF(Table2[[#This Row],[Punching Required]]=0,"x",IF(AT135="Pattern",B135-8,B135-2))</f>
        <v>x</v>
      </c>
      <c r="BN135" s="42">
        <f t="shared" si="34"/>
        <v>43470</v>
      </c>
      <c r="BO135" s="39">
        <f>IF(Table2[[#This Row],[Milling]]="x","x",Table2[[#This Row],[Total Sections]]*2)</f>
        <v>2</v>
      </c>
      <c r="BP135" s="39" t="str">
        <f>IF(Table2[[#This Row],[Punching]]="x","x",Table2[Total Sections]*2)</f>
        <v>x</v>
      </c>
      <c r="BQ135" s="39">
        <f>IF(Table2[[#This Row],[Pattern]]="Pattern",Table2[Total Sections]*3,Table2[Total Sections]*1.5)</f>
        <v>1.5</v>
      </c>
      <c r="BR135" s="42">
        <f t="shared" ca="1" si="36"/>
        <v>43469</v>
      </c>
      <c r="BS135" s="42"/>
      <c r="BT135" s="42"/>
      <c r="BU135" s="39"/>
      <c r="BV135" s="39" t="str">
        <f>_xlfn.IFNA(VLOOKUP(Table2[[#This Row],[Job-no]],Table4[],16,FALSE),"Ready")</f>
        <v>ToDo</v>
      </c>
      <c r="BW135" s="39" t="str">
        <f>_xlfn.IFNA(VLOOKUP(Table2[[#This Row],[Job-no]],Table4[],21,FALSE),"Ready")</f>
        <v/>
      </c>
      <c r="BX135" s="39" t="b">
        <f>_xlfn.IFNA(VLOOKUP(Table2[[#This Row],[Job-no]],Table4[],10,FALSE),TRUE)</f>
        <v>0</v>
      </c>
      <c r="BY135" s="39" t="str">
        <f>_xlfn.IFNA(VLOOKUP(Table2[[#This Row],[Job-no]],Table4[],22,FALSE),"Ready")</f>
        <v/>
      </c>
      <c r="BZ135" s="120">
        <f t="shared" si="35"/>
        <v>43473</v>
      </c>
      <c r="CA135" s="120" t="str">
        <f ca="1">IF(OR(Table2[[#This Row],[Saw Date]]=TODAY(),Table2[[#This Row],[Saw Date]]=TODAY()+1), Table2[[#This Row],[Saw Date]],IF(Table2[[#This Row],[Extrusion cut double saw]],"Done",""))</f>
        <v>Done</v>
      </c>
      <c r="CB135" s="120" t="str">
        <f ca="1">IF(OR(Table2[[#This Row],[Lens Date]]=TODAY(),Table2[[#This Row],[Lens Date]]=TODAY()+1), Table2[[#This Row],[Lens Date]],IF(Table2[[#This Row],[MSLens]]="Done","Done",""))</f>
        <v>Done</v>
      </c>
      <c r="CC135" s="120" t="str">
        <f ca="1">IF(OR(Table2[[#This Row],[Milling Date]]=TODAY(),Table2[[#This Row],[Milling Date]]=TODAY()+1), Table2[[#This Row],[Milling Date]],IF(Table2[[#This Row],[CNC Holes]]="Ready","Done",""))</f>
        <v/>
      </c>
      <c r="CD135" s="120" t="str">
        <f ca="1">IF(OR(Table2[[#This Row],[Welding Date]]=TODAY(),Table2[[#This Row],[Welding Date]]=TODAY()+1), Table2[[#This Row],[Welding Date]],IF(Table2[[#This Row],[Welding Corners]]="Ready","Done",""))</f>
        <v/>
      </c>
      <c r="CE135" s="120" t="str">
        <f ca="1">IF(OR(Table2[[#This Row],[Puching Date]]=TODAY(),Table2[[#This Row],[Puching Date]]=TODAY()+1), Table2[[#This Row],[Puching Date]],IF(Table2[[#This Row],[Punch Holes]]="Ready","Done",""))</f>
        <v/>
      </c>
      <c r="CF135" s="120" t="str">
        <f ca="1">IF(OR(Table2[[#This Row],[Housing Date2]]=TODAY(),Table2[[#This Row],[Housing Date2]]=TODAY()+1),Table2[[#This Row],[Housing Date2]],IF(Table2[[#This Row],[Body Assembly]],"Done",""))</f>
        <v/>
      </c>
      <c r="CG135" s="120" t="str">
        <f>_xlfn.IFNA(VLOOKUP(Table2[[#This Row],[Job-no]],Table4[],7,FALSE),"Done")</f>
        <v>Machine Shop Started</v>
      </c>
    </row>
    <row r="136" spans="1:85" x14ac:dyDescent="0.25">
      <c r="A136" s="39" t="str">
        <f>_xlfn.CONCAT(Table2[[#This Row],[Order]],"-",Table2[[#This Row],[Line]])</f>
        <v>77381-3</v>
      </c>
      <c r="B136" s="1">
        <v>43473</v>
      </c>
      <c r="C136" s="10">
        <v>77381</v>
      </c>
      <c r="D136" s="7" t="s">
        <v>2774</v>
      </c>
      <c r="E136" s="10">
        <v>3</v>
      </c>
      <c r="F136" s="10">
        <v>1</v>
      </c>
      <c r="G136" s="7" t="s">
        <v>165</v>
      </c>
      <c r="H136" s="10">
        <v>1</v>
      </c>
      <c r="I136" s="43" t="b">
        <v>1</v>
      </c>
      <c r="J136" s="43" t="b">
        <v>0</v>
      </c>
      <c r="K136" t="s">
        <v>135</v>
      </c>
      <c r="L136" s="43" t="b">
        <v>0</v>
      </c>
      <c r="M136" s="43" t="b">
        <v>0</v>
      </c>
      <c r="N136" s="43" t="b">
        <v>1</v>
      </c>
      <c r="O136" t="s">
        <v>114</v>
      </c>
      <c r="P136" t="s">
        <v>23</v>
      </c>
      <c r="Q136" t="s">
        <v>114</v>
      </c>
      <c r="R136" t="s">
        <v>114</v>
      </c>
      <c r="S136" t="s">
        <v>114</v>
      </c>
      <c r="T136" t="s">
        <v>114</v>
      </c>
      <c r="U136" t="s">
        <v>114</v>
      </c>
      <c r="V136" t="s">
        <v>114</v>
      </c>
      <c r="W136" s="5">
        <v>43468</v>
      </c>
      <c r="X136" s="7" t="s">
        <v>114</v>
      </c>
      <c r="Y136" s="7"/>
      <c r="Z136" s="7" t="s">
        <v>4033</v>
      </c>
      <c r="AA136" s="7" t="s">
        <v>114</v>
      </c>
      <c r="AB136" s="7" t="s">
        <v>74</v>
      </c>
      <c r="AC136" s="10">
        <v>12</v>
      </c>
      <c r="AD136" s="3" t="s">
        <v>5967</v>
      </c>
      <c r="AE136" s="4" t="s">
        <v>5968</v>
      </c>
      <c r="AF136" s="7"/>
      <c r="AG136" s="7" t="s">
        <v>114</v>
      </c>
      <c r="AH136" s="10">
        <v>2</v>
      </c>
      <c r="AI136" s="3" t="s">
        <v>74</v>
      </c>
      <c r="AJ136" t="s">
        <v>114</v>
      </c>
      <c r="AK136" t="s">
        <v>114</v>
      </c>
      <c r="AL136" s="43" t="b">
        <v>0</v>
      </c>
      <c r="AM136" s="3"/>
      <c r="AN136" s="3"/>
      <c r="AO136" s="43" t="b">
        <v>0</v>
      </c>
      <c r="AP136" s="3" t="b">
        <v>0</v>
      </c>
      <c r="AQ136" s="3">
        <f>VLOOKUP(Table2[[#This Row],[Job-no]],Table3[],26,FALSE)</f>
        <v>1052.7</v>
      </c>
      <c r="AR136" t="str">
        <f t="shared" si="31"/>
        <v>SCR</v>
      </c>
      <c r="AS136" t="str">
        <f>VLOOKUP(AR136,Table1[],4,0)</f>
        <v>recessed</v>
      </c>
      <c r="AT136" t="str">
        <f>IF(BD136&gt;0,"Pattern",VLOOKUP(AR136,Table1[],5,0))</f>
        <v>Check for Kit</v>
      </c>
      <c r="AU136" s="34">
        <f>IF(AT136="Pattern",WORKDAY(Table2[[#This Row],[Scheduled Ship Date]],-10),WORKDAY(Table2[[#This Row],[Scheduled Ship Date]],-4))</f>
        <v>43467</v>
      </c>
      <c r="AV136" s="39">
        <f>IF(Table2[[#This Row],[Extrusion cut double saw]]=TRUE,IF(O136="ToDo",IF(AT136="Pattern",Table2[[#This Row],[Total Sections]]*0.4,Table2[[#This Row],[Total Sections]]*0.12),0),IF(AT136="Pattern",Table2[[#This Row],[Total Sections]]*4,Table2[[#This Row],[Total Sections]]*1.2))</f>
        <v>0</v>
      </c>
      <c r="AW136" s="42"/>
      <c r="AX136" s="42">
        <f>IF(AT136="Pattern",Table2[[#This Row],[Scheduled Ship Date]]-2,Table2[[#This Row],[Scheduled Ship Date]]-3)</f>
        <v>43470</v>
      </c>
      <c r="AY136" s="39">
        <f>IF(Table2[[#This Row],[Pattern]]="Pattern",Table2[[#This Row],[Total Sections]]*4.82,Table2[[#This Row],[Total Sections]]*0.5)</f>
        <v>1</v>
      </c>
      <c r="AZ136" s="42"/>
      <c r="BA136" s="39">
        <f>((Table2[Total Sections]/Table2[Open Qty])-1)*Table2[Open Qty]*12.96</f>
        <v>12.96</v>
      </c>
      <c r="BB136" s="42"/>
      <c r="BC136" s="39" t="str">
        <f t="shared" si="32"/>
        <v>SCR-417-80-35-FL-15'0"-W-UNV-DP-1-DS</v>
      </c>
      <c r="BD136" s="39">
        <f t="shared" si="33"/>
        <v>0</v>
      </c>
      <c r="BE136" s="39" t="b">
        <f>_xlfn.IFNA(VLOOKUP(Table2[[#This Row],[Job-no]],Table4[],9,FALSE),TRUE)</f>
        <v>1</v>
      </c>
      <c r="BF136" t="str">
        <f>VLOOKUP(AR136,Table1[],3,0)</f>
        <v>SCULPT</v>
      </c>
      <c r="BG136" s="39" t="b">
        <f>_xlfn.IFNA(VLOOKUP(Table2[[#This Row],[Job-no]],Table4[],14,FALSE),TRUE)</f>
        <v>1</v>
      </c>
      <c r="BH136" s="39" t="str">
        <f>_xlfn.IFNA(VLOOKUP(Table2[[#This Row],[Job-no]],Table4[],11,FALSE),"Done")</f>
        <v>Done</v>
      </c>
      <c r="BI136" s="39">
        <f>IF(Table2[[#This Row],[Pattern]]="Pattern",VLOOKUP(Table2[[#This Row],[Product Code]],'Routing data'!$A$2:$W$470,13,FALSE),VLOOKUP(Table2[[#This Row],[Product Code]],'Routing data'!$A$2:$W$470,3,FALSE))</f>
        <v>2</v>
      </c>
      <c r="BJ136" s="39">
        <f>IF(Table2[[#This Row],[Pattern]]="Pattern",VLOOKUP(Table2[[#This Row],[Product Code]],'Routing data'!$A$2:$W$470,14,FALSE),VLOOKUP(Table2[[#This Row],[Product Code]],'Routing data'!$A$2:$W$470,4,FALSE))</f>
        <v>0</v>
      </c>
      <c r="BK136" s="39">
        <f>VLOOKUP(Table2[[#This Row],[Product Code]],'Routing data'!A$4:W$524,16,FALSE)</f>
        <v>5</v>
      </c>
      <c r="BL136" s="42">
        <f>IF(Table2[[#This Row],[Milling Required]]=0,"x",IF(AT136="Pattern",B136-10,B136-4))</f>
        <v>43469</v>
      </c>
      <c r="BM136" s="42" t="str">
        <f>IF(Table2[[#This Row],[Punching Required]]=0,"x",IF(AT136="Pattern",B136-8,B136-2))</f>
        <v>x</v>
      </c>
      <c r="BN136" s="42">
        <f t="shared" si="34"/>
        <v>43470</v>
      </c>
      <c r="BO136" s="39">
        <f>IF(Table2[[#This Row],[Milling]]="x","x",Table2[[#This Row],[Total Sections]]*2)</f>
        <v>4</v>
      </c>
      <c r="BP136" s="39" t="str">
        <f>IF(Table2[[#This Row],[Punching]]="x","x",Table2[Total Sections]*2)</f>
        <v>x</v>
      </c>
      <c r="BQ136" s="39">
        <f>IF(Table2[[#This Row],[Pattern]]="Pattern",Table2[Total Sections]*3,Table2[Total Sections]*1.5)</f>
        <v>3</v>
      </c>
      <c r="BR136" s="42">
        <f t="shared" ca="1" si="36"/>
        <v>43469</v>
      </c>
      <c r="BS136" s="42"/>
      <c r="BT136" s="42"/>
      <c r="BU136" s="39"/>
      <c r="BV136" s="39" t="str">
        <f>_xlfn.IFNA(VLOOKUP(Table2[[#This Row],[Job-no]],Table4[],16,FALSE),"Ready")</f>
        <v>ToDo</v>
      </c>
      <c r="BW136" s="39" t="str">
        <f>_xlfn.IFNA(VLOOKUP(Table2[[#This Row],[Job-no]],Table4[],21,FALSE),"Ready")</f>
        <v/>
      </c>
      <c r="BX136" s="39" t="b">
        <f>_xlfn.IFNA(VLOOKUP(Table2[[#This Row],[Job-no]],Table4[],10,FALSE),TRUE)</f>
        <v>0</v>
      </c>
      <c r="BY136" s="39" t="str">
        <f>_xlfn.IFNA(VLOOKUP(Table2[[#This Row],[Job-no]],Table4[],22,FALSE),"Ready")</f>
        <v/>
      </c>
      <c r="BZ136" s="120">
        <f t="shared" si="35"/>
        <v>43473</v>
      </c>
      <c r="CA136" s="120" t="str">
        <f ca="1">IF(OR(Table2[[#This Row],[Saw Date]]=TODAY(),Table2[[#This Row],[Saw Date]]=TODAY()+1), Table2[[#This Row],[Saw Date]],IF(Table2[[#This Row],[Extrusion cut double saw]],"Done",""))</f>
        <v>Done</v>
      </c>
      <c r="CB136" s="120" t="str">
        <f ca="1">IF(OR(Table2[[#This Row],[Lens Date]]=TODAY(),Table2[[#This Row],[Lens Date]]=TODAY()+1), Table2[[#This Row],[Lens Date]],IF(Table2[[#This Row],[MSLens]]="Done","Done",""))</f>
        <v>Done</v>
      </c>
      <c r="CC136" s="120" t="str">
        <f ca="1">IF(OR(Table2[[#This Row],[Milling Date]]=TODAY(),Table2[[#This Row],[Milling Date]]=TODAY()+1), Table2[[#This Row],[Milling Date]],IF(Table2[[#This Row],[CNC Holes]]="Ready","Done",""))</f>
        <v/>
      </c>
      <c r="CD136" s="120" t="str">
        <f ca="1">IF(OR(Table2[[#This Row],[Welding Date]]=TODAY(),Table2[[#This Row],[Welding Date]]=TODAY()+1), Table2[[#This Row],[Welding Date]],IF(Table2[[#This Row],[Welding Corners]]="Ready","Done",""))</f>
        <v/>
      </c>
      <c r="CE136" s="120" t="str">
        <f ca="1">IF(OR(Table2[[#This Row],[Puching Date]]=TODAY(),Table2[[#This Row],[Puching Date]]=TODAY()+1), Table2[[#This Row],[Puching Date]],IF(Table2[[#This Row],[Punch Holes]]="Ready","Done",""))</f>
        <v/>
      </c>
      <c r="CF136" s="120" t="str">
        <f ca="1">IF(OR(Table2[[#This Row],[Housing Date2]]=TODAY(),Table2[[#This Row],[Housing Date2]]=TODAY()+1),Table2[[#This Row],[Housing Date2]],IF(Table2[[#This Row],[Body Assembly]],"Done",""))</f>
        <v/>
      </c>
      <c r="CG136" s="120" t="str">
        <f>_xlfn.IFNA(VLOOKUP(Table2[[#This Row],[Job-no]],Table4[],7,FALSE),"Done")</f>
        <v>Machine Shop Started</v>
      </c>
    </row>
    <row r="137" spans="1:85" x14ac:dyDescent="0.25">
      <c r="A137" s="39" t="str">
        <f>_xlfn.CONCAT(Table2[[#This Row],[Order]],"-",Table2[[#This Row],[Line]])</f>
        <v>75644-1</v>
      </c>
      <c r="B137" s="1">
        <v>43479</v>
      </c>
      <c r="C137" s="10">
        <v>75644</v>
      </c>
      <c r="D137" s="7" t="s">
        <v>2971</v>
      </c>
      <c r="E137" s="10">
        <v>1</v>
      </c>
      <c r="F137" s="10">
        <v>1</v>
      </c>
      <c r="G137" s="7" t="s">
        <v>165</v>
      </c>
      <c r="H137" s="10">
        <v>1</v>
      </c>
      <c r="I137" s="43" t="b">
        <v>1</v>
      </c>
      <c r="J137" s="43" t="b">
        <v>0</v>
      </c>
      <c r="K137" t="s">
        <v>114</v>
      </c>
      <c r="L137" s="43" t="b">
        <v>0</v>
      </c>
      <c r="M137" s="43" t="b">
        <v>0</v>
      </c>
      <c r="N137" s="43" t="b">
        <v>0</v>
      </c>
      <c r="O137" t="s">
        <v>114</v>
      </c>
      <c r="P137" t="s">
        <v>23</v>
      </c>
      <c r="Q137" t="s">
        <v>114</v>
      </c>
      <c r="R137" t="s">
        <v>114</v>
      </c>
      <c r="S137" t="s">
        <v>114</v>
      </c>
      <c r="T137" t="s">
        <v>114</v>
      </c>
      <c r="U137" t="s">
        <v>114</v>
      </c>
      <c r="V137" t="s">
        <v>23</v>
      </c>
      <c r="W137" s="5">
        <v>43474</v>
      </c>
      <c r="X137" s="7" t="s">
        <v>114</v>
      </c>
      <c r="Y137" s="7"/>
      <c r="Z137" s="7" t="s">
        <v>1288</v>
      </c>
      <c r="AA137" s="7" t="s">
        <v>114</v>
      </c>
      <c r="AB137" s="7" t="s">
        <v>74</v>
      </c>
      <c r="AC137" s="10">
        <v>1</v>
      </c>
      <c r="AD137" s="3" t="s">
        <v>5967</v>
      </c>
      <c r="AE137" s="4" t="s">
        <v>5968</v>
      </c>
      <c r="AF137" s="7"/>
      <c r="AG137" s="7" t="s">
        <v>114</v>
      </c>
      <c r="AH137" s="10">
        <v>6</v>
      </c>
      <c r="AI137" s="3" t="s">
        <v>74</v>
      </c>
      <c r="AJ137" t="s">
        <v>114</v>
      </c>
      <c r="AK137" t="s">
        <v>114</v>
      </c>
      <c r="AL137" s="43" t="b">
        <v>0</v>
      </c>
      <c r="AM137" s="3"/>
      <c r="AN137" s="3"/>
      <c r="AO137" s="43" t="b">
        <v>0</v>
      </c>
      <c r="AP137" s="3" t="b">
        <v>0</v>
      </c>
      <c r="AQ137" s="3">
        <f>VLOOKUP(Table2[[#This Row],[Job-no]],Table3[],26,FALSE)</f>
        <v>5830</v>
      </c>
      <c r="AR137" t="str">
        <f t="shared" si="31"/>
        <v>SCDPAT</v>
      </c>
      <c r="AS137" t="str">
        <f>VLOOKUP(AR137,Table1[],4,0)</f>
        <v>pendant</v>
      </c>
      <c r="AT137" t="str">
        <f>IF(BD137&gt;0,"Pattern",VLOOKUP(AR137,Table1[],5,0))</f>
        <v>Pattern</v>
      </c>
      <c r="AU137" s="34">
        <f>IF(AT137="Pattern",WORKDAY(Table2[[#This Row],[Scheduled Ship Date]],-10),WORKDAY(Table2[[#This Row],[Scheduled Ship Date]],-4))</f>
        <v>43465</v>
      </c>
      <c r="AV137" s="39">
        <f>IF(Table2[[#This Row],[Extrusion cut double saw]]=TRUE,IF(O137="ToDo",IF(AT137="Pattern",Table2[[#This Row],[Total Sections]]*0.4,Table2[[#This Row],[Total Sections]]*0.12),0),IF(AT137="Pattern",Table2[[#This Row],[Total Sections]]*4,Table2[[#This Row],[Total Sections]]*1.2))</f>
        <v>24</v>
      </c>
      <c r="AW137" s="42">
        <f t="shared" ref="AW137:AW151" ca="1" si="37">TODAY()+2</f>
        <v>43469</v>
      </c>
      <c r="AX137" s="42">
        <f>IF(AT137="Pattern",Table2[[#This Row],[Scheduled Ship Date]]-2,Table2[[#This Row],[Scheduled Ship Date]]-3)</f>
        <v>43477</v>
      </c>
      <c r="AY137" s="39">
        <f>IF(Table2[[#This Row],[Pattern]]="Pattern",Table2[[#This Row],[Total Sections]]*4.82,Table2[[#This Row],[Total Sections]]*0.5)</f>
        <v>28.92</v>
      </c>
      <c r="AZ137" s="42">
        <f t="shared" ref="AZ137:AZ168" ca="1" si="38">TODAY()+2</f>
        <v>43469</v>
      </c>
      <c r="BA137" s="39">
        <f>((Table2[Total Sections]/Table2[Open Qty])-1)*Table2[Open Qty]*12.96</f>
        <v>64.800000000000011</v>
      </c>
      <c r="BB137" s="39"/>
      <c r="BC137" s="39" t="str">
        <f t="shared" si="32"/>
        <v>SCDPAT-ASO-90(16)-500-80-35-SO-FL-48-EX-W-UNV-DP-1-CT9(36)</v>
      </c>
      <c r="BD137" s="39">
        <f t="shared" si="33"/>
        <v>0</v>
      </c>
      <c r="BE137" s="39" t="b">
        <f>_xlfn.IFNA(VLOOKUP(Table2[[#This Row],[Job-no]],Table4[],9,FALSE),TRUE)</f>
        <v>1</v>
      </c>
      <c r="BF137" s="39"/>
      <c r="BG137" s="39" t="b">
        <f>_xlfn.IFNA(VLOOKUP(Table2[[#This Row],[Job-no]],Table4[],14,FALSE),TRUE)</f>
        <v>0</v>
      </c>
      <c r="BH137" s="39" t="str">
        <f>_xlfn.IFNA(VLOOKUP(Table2[[#This Row],[Job-no]],Table4[],11,FALSE),"Done")</f>
        <v/>
      </c>
      <c r="BI137" s="39">
        <f>IF(Table2[[#This Row],[Pattern]]="Pattern",VLOOKUP(Table2[[#This Row],[Product Code]],'Routing data'!$A$2:$W$470,13,FALSE),VLOOKUP(Table2[[#This Row],[Product Code]],'Routing data'!$A$2:$W$470,3,FALSE))</f>
        <v>2</v>
      </c>
      <c r="BJ137" s="39">
        <f>IF(Table2[[#This Row],[Pattern]]="Pattern",VLOOKUP(Table2[[#This Row],[Product Code]],'Routing data'!$A$2:$W$470,14,FALSE),VLOOKUP(Table2[[#This Row],[Product Code]],'Routing data'!$A$2:$W$470,4,FALSE))</f>
        <v>0</v>
      </c>
      <c r="BK137" s="39">
        <f>VLOOKUP(Table2[[#This Row],[Product Code]],'Routing data'!A$4:W$524,16,FALSE)</f>
        <v>5</v>
      </c>
      <c r="BL137" s="42">
        <f>IF(Table2[[#This Row],[Milling Required]]=0,"x",IF(AT137="Pattern",B137-10,B137-4))</f>
        <v>43469</v>
      </c>
      <c r="BM137" s="39"/>
      <c r="BN137" s="42">
        <f t="shared" si="34"/>
        <v>43477</v>
      </c>
      <c r="BO137" s="39">
        <f>IF(Table2[[#This Row],[Milling]]="x","x",Table2[[#This Row],[Total Sections]]*2)</f>
        <v>12</v>
      </c>
      <c r="BP137" s="39">
        <f>IF(Table2[[#This Row],[Punching]]="x","x",Table2[Total Sections]*2)</f>
        <v>12</v>
      </c>
      <c r="BQ137" s="39">
        <f>IF(Table2[[#This Row],[Pattern]]="Pattern",Table2[Total Sections]*3,Table2[Total Sections]*1.5)</f>
        <v>18</v>
      </c>
      <c r="BR137" s="42">
        <f t="shared" ca="1" si="36"/>
        <v>43469</v>
      </c>
      <c r="BS137" s="39"/>
      <c r="BT137" s="39"/>
      <c r="BU137" s="39"/>
      <c r="BV137" s="39" t="str">
        <f>_xlfn.IFNA(VLOOKUP(Table2[[#This Row],[Job-no]],Table4[],16,FALSE),"Ready")</f>
        <v>ToDo</v>
      </c>
      <c r="BW137" s="39" t="str">
        <f>_xlfn.IFNA(VLOOKUP(Table2[[#This Row],[Job-no]],Table4[],21,FALSE),"Ready")</f>
        <v/>
      </c>
      <c r="BX137" s="39" t="b">
        <f>_xlfn.IFNA(VLOOKUP(Table2[[#This Row],[Job-no]],Table4[],10,FALSE),TRUE)</f>
        <v>0</v>
      </c>
      <c r="BY137" s="39" t="str">
        <f>_xlfn.IFNA(VLOOKUP(Table2[[#This Row],[Job-no]],Table4[],22,FALSE),"Ready")</f>
        <v>ToDo</v>
      </c>
      <c r="BZ137" s="120">
        <f t="shared" si="35"/>
        <v>43479</v>
      </c>
      <c r="CA137" s="120" t="str">
        <f ca="1">IF(OR(Table2[[#This Row],[Saw Date]]=TODAY(),Table2[[#This Row],[Saw Date]]=TODAY()+1), Table2[[#This Row],[Saw Date]],IF(Table2[[#This Row],[Extrusion cut double saw]],"Done",""))</f>
        <v/>
      </c>
      <c r="CB137" s="120" t="str">
        <f ca="1">IF(OR(Table2[[#This Row],[Lens Date]]=TODAY(),Table2[[#This Row],[Lens Date]]=TODAY()+1), Table2[[#This Row],[Lens Date]],IF(Table2[[#This Row],[MSLens]]="Done","Done",""))</f>
        <v/>
      </c>
      <c r="CC137" s="120" t="str">
        <f ca="1">IF(OR(Table2[[#This Row],[Milling Date]]=TODAY(),Table2[[#This Row],[Milling Date]]=TODAY()+1), Table2[[#This Row],[Milling Date]],IF(Table2[[#This Row],[CNC Holes]]="Ready","Done",""))</f>
        <v/>
      </c>
      <c r="CD137" s="120" t="str">
        <f ca="1">IF(OR(Table2[[#This Row],[Welding Date]]=TODAY(),Table2[[#This Row],[Welding Date]]=TODAY()+1), Table2[[#This Row],[Welding Date]],IF(Table2[[#This Row],[Welding Corners]]="Ready","Done",""))</f>
        <v/>
      </c>
      <c r="CE137" s="120" t="str">
        <f ca="1">IF(OR(Table2[[#This Row],[Puching Date]]=TODAY(),Table2[[#This Row],[Puching Date]]=TODAY()+1), Table2[[#This Row],[Puching Date]],IF(Table2[[#This Row],[Punch Holes]]="Ready","Done",""))</f>
        <v/>
      </c>
      <c r="CF137" s="120" t="str">
        <f ca="1">IF(OR(Table2[[#This Row],[Housing Date2]]=TODAY(),Table2[[#This Row],[Housing Date2]]=TODAY()+1),Table2[[#This Row],[Housing Date2]],IF(Table2[[#This Row],[Body Assembly]],"Done",""))</f>
        <v/>
      </c>
      <c r="CG137" s="120" t="str">
        <f>_xlfn.IFNA(VLOOKUP(Table2[[#This Row],[Job-no]],Table4[],7,FALSE),"Done")</f>
        <v>Machine Shop Started</v>
      </c>
    </row>
    <row r="138" spans="1:85" x14ac:dyDescent="0.25">
      <c r="A138" s="39" t="str">
        <f>_xlfn.CONCAT(Table2[[#This Row],[Order]],"-",Table2[[#This Row],[Line]])</f>
        <v>75644-2</v>
      </c>
      <c r="B138" s="1">
        <v>43479</v>
      </c>
      <c r="C138" s="10">
        <v>75644</v>
      </c>
      <c r="D138" s="7" t="s">
        <v>2973</v>
      </c>
      <c r="E138" s="10">
        <v>2</v>
      </c>
      <c r="F138" s="10">
        <v>1</v>
      </c>
      <c r="G138" s="7" t="s">
        <v>165</v>
      </c>
      <c r="H138" s="10">
        <v>1</v>
      </c>
      <c r="I138" s="43" t="b">
        <v>1</v>
      </c>
      <c r="J138" s="43" t="b">
        <v>0</v>
      </c>
      <c r="K138" t="s">
        <v>114</v>
      </c>
      <c r="L138" s="43" t="b">
        <v>0</v>
      </c>
      <c r="M138" s="43" t="b">
        <v>0</v>
      </c>
      <c r="N138" s="43" t="b">
        <v>0</v>
      </c>
      <c r="O138" t="s">
        <v>114</v>
      </c>
      <c r="P138" t="s">
        <v>23</v>
      </c>
      <c r="Q138" t="s">
        <v>114</v>
      </c>
      <c r="R138" t="s">
        <v>114</v>
      </c>
      <c r="S138" t="s">
        <v>114</v>
      </c>
      <c r="T138" t="s">
        <v>114</v>
      </c>
      <c r="U138" t="s">
        <v>114</v>
      </c>
      <c r="V138" t="s">
        <v>23</v>
      </c>
      <c r="W138" s="5">
        <v>43474</v>
      </c>
      <c r="X138" s="7" t="s">
        <v>114</v>
      </c>
      <c r="Y138" s="7"/>
      <c r="Z138" s="7" t="s">
        <v>16</v>
      </c>
      <c r="AA138" s="7" t="s">
        <v>114</v>
      </c>
      <c r="AB138" s="7" t="s">
        <v>74</v>
      </c>
      <c r="AC138" s="10">
        <v>1</v>
      </c>
      <c r="AD138" s="3" t="s">
        <v>5967</v>
      </c>
      <c r="AE138" s="4" t="s">
        <v>5968</v>
      </c>
      <c r="AF138" s="7"/>
      <c r="AG138" s="7" t="s">
        <v>114</v>
      </c>
      <c r="AH138" s="10">
        <v>2</v>
      </c>
      <c r="AI138" s="3" t="s">
        <v>74</v>
      </c>
      <c r="AJ138" t="s">
        <v>114</v>
      </c>
      <c r="AK138" t="s">
        <v>114</v>
      </c>
      <c r="AL138" s="43" t="b">
        <v>0</v>
      </c>
      <c r="AM138" s="3"/>
      <c r="AN138" s="3"/>
      <c r="AO138" s="43" t="b">
        <v>0</v>
      </c>
      <c r="AP138" s="3" t="b">
        <v>0</v>
      </c>
      <c r="AQ138" s="3">
        <f>VLOOKUP(Table2[[#This Row],[Job-no]],Table3[],26,FALSE)</f>
        <v>2200</v>
      </c>
      <c r="AR138" t="str">
        <f t="shared" si="31"/>
        <v>SCDPAT</v>
      </c>
      <c r="AS138" t="str">
        <f>VLOOKUP(AR138,Table1[],4,0)</f>
        <v>pendant</v>
      </c>
      <c r="AT138" t="str">
        <f>IF(BD138&gt;0,"Pattern",VLOOKUP(AR138,Table1[],5,0))</f>
        <v>Pattern</v>
      </c>
      <c r="AU138" s="34">
        <f>IF(AT138="Pattern",WORKDAY(Table2[[#This Row],[Scheduled Ship Date]],-10),WORKDAY(Table2[[#This Row],[Scheduled Ship Date]],-4))</f>
        <v>43465</v>
      </c>
      <c r="AV138" s="39">
        <f>IF(Table2[[#This Row],[Extrusion cut double saw]]=TRUE,IF(O138="ToDo",IF(AT138="Pattern",Table2[[#This Row],[Total Sections]]*0.4,Table2[[#This Row],[Total Sections]]*0.12),0),IF(AT138="Pattern",Table2[[#This Row],[Total Sections]]*4,Table2[[#This Row],[Total Sections]]*1.2))</f>
        <v>8</v>
      </c>
      <c r="AW138" s="42">
        <f t="shared" ca="1" si="37"/>
        <v>43469</v>
      </c>
      <c r="AX138" s="42">
        <f>IF(AT138="Pattern",Table2[[#This Row],[Scheduled Ship Date]]-2,Table2[[#This Row],[Scheduled Ship Date]]-3)</f>
        <v>43477</v>
      </c>
      <c r="AY138" s="39">
        <f>IF(Table2[[#This Row],[Pattern]]="Pattern",Table2[[#This Row],[Total Sections]]*4.82,Table2[[#This Row],[Total Sections]]*0.5)</f>
        <v>9.64</v>
      </c>
      <c r="AZ138" s="42">
        <f t="shared" ca="1" si="38"/>
        <v>43469</v>
      </c>
      <c r="BA138" s="39">
        <f>((Table2[Total Sections]/Table2[Open Qty])-1)*Table2[Open Qty]*12.96</f>
        <v>12.96</v>
      </c>
      <c r="BB138" s="39"/>
      <c r="BC138" s="39" t="str">
        <f t="shared" si="32"/>
        <v>SCDPAT-REC-90(4)-500-80-35-SO-FL-20-EX-W-UNV-DP-1-CT9(36)</v>
      </c>
      <c r="BD138" s="39">
        <f t="shared" si="33"/>
        <v>0</v>
      </c>
      <c r="BE138" s="39" t="b">
        <f>_xlfn.IFNA(VLOOKUP(Table2[[#This Row],[Job-no]],Table4[],9,FALSE),TRUE)</f>
        <v>1</v>
      </c>
      <c r="BF138" s="39"/>
      <c r="BG138" s="39" t="b">
        <f>_xlfn.IFNA(VLOOKUP(Table2[[#This Row],[Job-no]],Table4[],14,FALSE),TRUE)</f>
        <v>0</v>
      </c>
      <c r="BH138" s="39" t="str">
        <f>_xlfn.IFNA(VLOOKUP(Table2[[#This Row],[Job-no]],Table4[],11,FALSE),"Done")</f>
        <v/>
      </c>
      <c r="BI138" s="39">
        <f>IF(Table2[[#This Row],[Pattern]]="Pattern",VLOOKUP(Table2[[#This Row],[Product Code]],'Routing data'!$A$2:$W$470,13,FALSE),VLOOKUP(Table2[[#This Row],[Product Code]],'Routing data'!$A$2:$W$470,3,FALSE))</f>
        <v>2</v>
      </c>
      <c r="BJ138" s="39">
        <f>IF(Table2[[#This Row],[Pattern]]="Pattern",VLOOKUP(Table2[[#This Row],[Product Code]],'Routing data'!$A$2:$W$470,14,FALSE),VLOOKUP(Table2[[#This Row],[Product Code]],'Routing data'!$A$2:$W$470,4,FALSE))</f>
        <v>0</v>
      </c>
      <c r="BK138" s="39">
        <f>VLOOKUP(Table2[[#This Row],[Product Code]],'Routing data'!A$4:W$524,16,FALSE)</f>
        <v>5</v>
      </c>
      <c r="BL138" s="42">
        <f>IF(Table2[[#This Row],[Milling Required]]=0,"x",IF(AT138="Pattern",B138-10,B138-4))</f>
        <v>43469</v>
      </c>
      <c r="BM138" s="39"/>
      <c r="BN138" s="42">
        <f t="shared" si="34"/>
        <v>43477</v>
      </c>
      <c r="BO138" s="39">
        <f>IF(Table2[[#This Row],[Milling]]="x","x",Table2[[#This Row],[Total Sections]]*2)</f>
        <v>4</v>
      </c>
      <c r="BP138" s="39">
        <f>IF(Table2[[#This Row],[Punching]]="x","x",Table2[Total Sections]*2)</f>
        <v>4</v>
      </c>
      <c r="BQ138" s="39">
        <f>IF(Table2[[#This Row],[Pattern]]="Pattern",Table2[Total Sections]*3,Table2[Total Sections]*1.5)</f>
        <v>6</v>
      </c>
      <c r="BR138" s="42">
        <f t="shared" ca="1" si="36"/>
        <v>43469</v>
      </c>
      <c r="BS138" s="39"/>
      <c r="BT138" s="39"/>
      <c r="BU138" s="39"/>
      <c r="BV138" s="39" t="str">
        <f>_xlfn.IFNA(VLOOKUP(Table2[[#This Row],[Job-no]],Table4[],16,FALSE),"Ready")</f>
        <v>ToDo</v>
      </c>
      <c r="BW138" s="39" t="str">
        <f>_xlfn.IFNA(VLOOKUP(Table2[[#This Row],[Job-no]],Table4[],21,FALSE),"Ready")</f>
        <v/>
      </c>
      <c r="BX138" s="39" t="b">
        <f>_xlfn.IFNA(VLOOKUP(Table2[[#This Row],[Job-no]],Table4[],10,FALSE),TRUE)</f>
        <v>0</v>
      </c>
      <c r="BY138" s="39" t="str">
        <f>_xlfn.IFNA(VLOOKUP(Table2[[#This Row],[Job-no]],Table4[],22,FALSE),"Ready")</f>
        <v>ToDo</v>
      </c>
      <c r="BZ138" s="120">
        <f t="shared" si="35"/>
        <v>43479</v>
      </c>
      <c r="CA138" s="120" t="str">
        <f ca="1">IF(OR(Table2[[#This Row],[Saw Date]]=TODAY(),Table2[[#This Row],[Saw Date]]=TODAY()+1), Table2[[#This Row],[Saw Date]],IF(Table2[[#This Row],[Extrusion cut double saw]],"Done",""))</f>
        <v/>
      </c>
      <c r="CB138" s="120" t="str">
        <f ca="1">IF(OR(Table2[[#This Row],[Lens Date]]=TODAY(),Table2[[#This Row],[Lens Date]]=TODAY()+1), Table2[[#This Row],[Lens Date]],IF(Table2[[#This Row],[MSLens]]="Done","Done",""))</f>
        <v/>
      </c>
      <c r="CC138" s="120" t="str">
        <f ca="1">IF(OR(Table2[[#This Row],[Milling Date]]=TODAY(),Table2[[#This Row],[Milling Date]]=TODAY()+1), Table2[[#This Row],[Milling Date]],IF(Table2[[#This Row],[CNC Holes]]="Ready","Done",""))</f>
        <v/>
      </c>
      <c r="CD138" s="120" t="str">
        <f ca="1">IF(OR(Table2[[#This Row],[Welding Date]]=TODAY(),Table2[[#This Row],[Welding Date]]=TODAY()+1), Table2[[#This Row],[Welding Date]],IF(Table2[[#This Row],[Welding Corners]]="Ready","Done",""))</f>
        <v/>
      </c>
      <c r="CE138" s="120" t="str">
        <f ca="1">IF(OR(Table2[[#This Row],[Puching Date]]=TODAY(),Table2[[#This Row],[Puching Date]]=TODAY()+1), Table2[[#This Row],[Puching Date]],IF(Table2[[#This Row],[Punch Holes]]="Ready","Done",""))</f>
        <v/>
      </c>
      <c r="CF138" s="120" t="str">
        <f ca="1">IF(OR(Table2[[#This Row],[Housing Date2]]=TODAY(),Table2[[#This Row],[Housing Date2]]=TODAY()+1),Table2[[#This Row],[Housing Date2]],IF(Table2[[#This Row],[Body Assembly]],"Done",""))</f>
        <v/>
      </c>
      <c r="CG138" s="120" t="str">
        <f>_xlfn.IFNA(VLOOKUP(Table2[[#This Row],[Job-no]],Table4[],7,FALSE),"Done")</f>
        <v>Machine Shop Started</v>
      </c>
    </row>
    <row r="139" spans="1:85" x14ac:dyDescent="0.25">
      <c r="A139" s="39" t="str">
        <f>_xlfn.CONCAT(Table2[[#This Row],[Order]],"-",Table2[[#This Row],[Line]])</f>
        <v>75644-3</v>
      </c>
      <c r="B139" s="1">
        <v>43479</v>
      </c>
      <c r="C139" s="10">
        <v>75644</v>
      </c>
      <c r="D139" s="7" t="s">
        <v>2975</v>
      </c>
      <c r="E139" s="10">
        <v>3</v>
      </c>
      <c r="F139" s="10">
        <v>1</v>
      </c>
      <c r="G139" s="7" t="s">
        <v>165</v>
      </c>
      <c r="H139" s="10">
        <v>2</v>
      </c>
      <c r="I139" s="43" t="b">
        <v>1</v>
      </c>
      <c r="J139" s="43" t="b">
        <v>0</v>
      </c>
      <c r="K139" t="s">
        <v>114</v>
      </c>
      <c r="L139" s="43" t="b">
        <v>0</v>
      </c>
      <c r="M139" s="43" t="b">
        <v>0</v>
      </c>
      <c r="N139" s="43" t="b">
        <v>0</v>
      </c>
      <c r="O139" t="s">
        <v>114</v>
      </c>
      <c r="P139" t="s">
        <v>23</v>
      </c>
      <c r="Q139" t="s">
        <v>114</v>
      </c>
      <c r="R139" t="s">
        <v>114</v>
      </c>
      <c r="S139" t="s">
        <v>114</v>
      </c>
      <c r="T139" t="s">
        <v>114</v>
      </c>
      <c r="U139" t="s">
        <v>114</v>
      </c>
      <c r="V139" t="s">
        <v>23</v>
      </c>
      <c r="W139" s="5">
        <v>43474</v>
      </c>
      <c r="X139" s="7" t="s">
        <v>114</v>
      </c>
      <c r="Y139" s="7"/>
      <c r="Z139" s="7" t="s">
        <v>120</v>
      </c>
      <c r="AA139" s="7" t="s">
        <v>114</v>
      </c>
      <c r="AB139" s="7" t="s">
        <v>74</v>
      </c>
      <c r="AC139" s="10">
        <v>1</v>
      </c>
      <c r="AD139" s="3" t="s">
        <v>5967</v>
      </c>
      <c r="AE139" s="4" t="s">
        <v>5968</v>
      </c>
      <c r="AF139" s="7"/>
      <c r="AG139" s="7" t="s">
        <v>114</v>
      </c>
      <c r="AH139" s="10">
        <v>8</v>
      </c>
      <c r="AI139" s="3" t="s">
        <v>74</v>
      </c>
      <c r="AJ139" t="s">
        <v>114</v>
      </c>
      <c r="AK139" t="s">
        <v>114</v>
      </c>
      <c r="AL139" s="43" t="b">
        <v>0</v>
      </c>
      <c r="AM139" s="3"/>
      <c r="AN139" s="3"/>
      <c r="AO139" s="43" t="b">
        <v>0</v>
      </c>
      <c r="AP139" s="3" t="b">
        <v>0</v>
      </c>
      <c r="AQ139" s="3">
        <f>VLOOKUP(Table2[[#This Row],[Job-no]],Table3[],26,FALSE)</f>
        <v>5080</v>
      </c>
      <c r="AR139" t="str">
        <f t="shared" si="31"/>
        <v>SCDPAT</v>
      </c>
      <c r="AS139" t="str">
        <f>VLOOKUP(AR139,Table1[],4,0)</f>
        <v>pendant</v>
      </c>
      <c r="AT139" t="str">
        <f>IF(BD139&gt;0,"Pattern",VLOOKUP(AR139,Table1[],5,0))</f>
        <v>Pattern</v>
      </c>
      <c r="AU139" s="34">
        <f>IF(AT139="Pattern",WORKDAY(Table2[[#This Row],[Scheduled Ship Date]],-10),WORKDAY(Table2[[#This Row],[Scheduled Ship Date]],-4))</f>
        <v>43465</v>
      </c>
      <c r="AV139" s="39">
        <f>IF(Table2[[#This Row],[Extrusion cut double saw]]=TRUE,IF(O139="ToDo",IF(AT139="Pattern",Table2[[#This Row],[Total Sections]]*0.4,Table2[[#This Row],[Total Sections]]*0.12),0),IF(AT139="Pattern",Table2[[#This Row],[Total Sections]]*4,Table2[[#This Row],[Total Sections]]*1.2))</f>
        <v>32</v>
      </c>
      <c r="AW139" s="42">
        <f t="shared" ca="1" si="37"/>
        <v>43469</v>
      </c>
      <c r="AX139" s="42">
        <f>IF(AT139="Pattern",Table2[[#This Row],[Scheduled Ship Date]]-2,Table2[[#This Row],[Scheduled Ship Date]]-3)</f>
        <v>43477</v>
      </c>
      <c r="AY139" s="39">
        <f>IF(Table2[[#This Row],[Pattern]]="Pattern",Table2[[#This Row],[Total Sections]]*4.82,Table2[[#This Row],[Total Sections]]*0.5)</f>
        <v>38.56</v>
      </c>
      <c r="AZ139" s="42">
        <f t="shared" ca="1" si="38"/>
        <v>43469</v>
      </c>
      <c r="BA139" s="39">
        <f>((Table2[Total Sections]/Table2[Open Qty])-1)*Table2[Open Qty]*12.96</f>
        <v>77.760000000000005</v>
      </c>
      <c r="BB139" s="39"/>
      <c r="BC139" s="39" t="str">
        <f t="shared" si="32"/>
        <v>SCDPAT-REC-90(4)-500-80-35-SO-FL-24-EX-W-UNV-DP-1-CT9(36)</v>
      </c>
      <c r="BD139" s="39">
        <f t="shared" si="33"/>
        <v>0</v>
      </c>
      <c r="BE139" s="39" t="b">
        <f>_xlfn.IFNA(VLOOKUP(Table2[[#This Row],[Job-no]],Table4[],9,FALSE),TRUE)</f>
        <v>1</v>
      </c>
      <c r="BF139" s="39"/>
      <c r="BG139" s="39" t="b">
        <f>_xlfn.IFNA(VLOOKUP(Table2[[#This Row],[Job-no]],Table4[],14,FALSE),TRUE)</f>
        <v>0</v>
      </c>
      <c r="BH139" s="39" t="str">
        <f>_xlfn.IFNA(VLOOKUP(Table2[[#This Row],[Job-no]],Table4[],11,FALSE),"Done")</f>
        <v/>
      </c>
      <c r="BI139" s="39">
        <f>IF(Table2[[#This Row],[Pattern]]="Pattern",VLOOKUP(Table2[[#This Row],[Product Code]],'Routing data'!$A$2:$W$470,13,FALSE),VLOOKUP(Table2[[#This Row],[Product Code]],'Routing data'!$A$2:$W$470,3,FALSE))</f>
        <v>2</v>
      </c>
      <c r="BJ139" s="39">
        <f>IF(Table2[[#This Row],[Pattern]]="Pattern",VLOOKUP(Table2[[#This Row],[Product Code]],'Routing data'!$A$2:$W$470,14,FALSE),VLOOKUP(Table2[[#This Row],[Product Code]],'Routing data'!$A$2:$W$470,4,FALSE))</f>
        <v>0</v>
      </c>
      <c r="BK139" s="39">
        <f>VLOOKUP(Table2[[#This Row],[Product Code]],'Routing data'!A$4:W$524,16,FALSE)</f>
        <v>5</v>
      </c>
      <c r="BL139" s="42">
        <f>IF(Table2[[#This Row],[Milling Required]]=0,"x",IF(AT139="Pattern",B139-10,B139-4))</f>
        <v>43469</v>
      </c>
      <c r="BM139" s="39"/>
      <c r="BN139" s="42">
        <f t="shared" si="34"/>
        <v>43477</v>
      </c>
      <c r="BO139" s="39">
        <f>IF(Table2[[#This Row],[Milling]]="x","x",Table2[[#This Row],[Total Sections]]*2)</f>
        <v>16</v>
      </c>
      <c r="BP139" s="39">
        <f>IF(Table2[[#This Row],[Punching]]="x","x",Table2[Total Sections]*2)</f>
        <v>16</v>
      </c>
      <c r="BQ139" s="39">
        <f>IF(Table2[[#This Row],[Pattern]]="Pattern",Table2[Total Sections]*3,Table2[Total Sections]*1.5)</f>
        <v>24</v>
      </c>
      <c r="BR139" s="42">
        <f t="shared" ref="BR139:BR151" ca="1" si="39">TODAY()+2</f>
        <v>43469</v>
      </c>
      <c r="BS139" s="39"/>
      <c r="BT139" s="39"/>
      <c r="BU139" s="39"/>
      <c r="BV139" s="39" t="str">
        <f>_xlfn.IFNA(VLOOKUP(Table2[[#This Row],[Job-no]],Table4[],16,FALSE),"Ready")</f>
        <v>ToDo</v>
      </c>
      <c r="BW139" s="39" t="str">
        <f>_xlfn.IFNA(VLOOKUP(Table2[[#This Row],[Job-no]],Table4[],21,FALSE),"Ready")</f>
        <v/>
      </c>
      <c r="BX139" s="39" t="b">
        <f>_xlfn.IFNA(VLOOKUP(Table2[[#This Row],[Job-no]],Table4[],10,FALSE),TRUE)</f>
        <v>0</v>
      </c>
      <c r="BY139" s="39" t="str">
        <f>_xlfn.IFNA(VLOOKUP(Table2[[#This Row],[Job-no]],Table4[],22,FALSE),"Ready")</f>
        <v>ToDo</v>
      </c>
      <c r="BZ139" s="120">
        <f t="shared" si="35"/>
        <v>43479</v>
      </c>
      <c r="CA139" s="120" t="str">
        <f ca="1">IF(OR(Table2[[#This Row],[Saw Date]]=TODAY(),Table2[[#This Row],[Saw Date]]=TODAY()+1), Table2[[#This Row],[Saw Date]],IF(Table2[[#This Row],[Extrusion cut double saw]],"Done",""))</f>
        <v/>
      </c>
      <c r="CB139" s="120" t="str">
        <f ca="1">IF(OR(Table2[[#This Row],[Lens Date]]=TODAY(),Table2[[#This Row],[Lens Date]]=TODAY()+1), Table2[[#This Row],[Lens Date]],IF(Table2[[#This Row],[MSLens]]="Done","Done",""))</f>
        <v/>
      </c>
      <c r="CC139" s="120" t="str">
        <f ca="1">IF(OR(Table2[[#This Row],[Milling Date]]=TODAY(),Table2[[#This Row],[Milling Date]]=TODAY()+1), Table2[[#This Row],[Milling Date]],IF(Table2[[#This Row],[CNC Holes]]="Ready","Done",""))</f>
        <v/>
      </c>
      <c r="CD139" s="120" t="str">
        <f ca="1">IF(OR(Table2[[#This Row],[Welding Date]]=TODAY(),Table2[[#This Row],[Welding Date]]=TODAY()+1), Table2[[#This Row],[Welding Date]],IF(Table2[[#This Row],[Welding Corners]]="Ready","Done",""))</f>
        <v/>
      </c>
      <c r="CE139" s="120" t="str">
        <f ca="1">IF(OR(Table2[[#This Row],[Puching Date]]=TODAY(),Table2[[#This Row],[Puching Date]]=TODAY()+1), Table2[[#This Row],[Puching Date]],IF(Table2[[#This Row],[Punch Holes]]="Ready","Done",""))</f>
        <v/>
      </c>
      <c r="CF139" s="120" t="str">
        <f ca="1">IF(OR(Table2[[#This Row],[Housing Date2]]=TODAY(),Table2[[#This Row],[Housing Date2]]=TODAY()+1),Table2[[#This Row],[Housing Date2]],IF(Table2[[#This Row],[Body Assembly]],"Done",""))</f>
        <v/>
      </c>
      <c r="CG139" s="120" t="str">
        <f>_xlfn.IFNA(VLOOKUP(Table2[[#This Row],[Job-no]],Table4[],7,FALSE),"Done")</f>
        <v>Machine Shop Started</v>
      </c>
    </row>
    <row r="140" spans="1:85" x14ac:dyDescent="0.25">
      <c r="A140" s="39" t="str">
        <f>_xlfn.CONCAT(Table2[[#This Row],[Order]],"-",Table2[[#This Row],[Line]])</f>
        <v>77224-1</v>
      </c>
      <c r="B140" s="5">
        <v>43479</v>
      </c>
      <c r="C140" s="8">
        <v>77224</v>
      </c>
      <c r="D140" s="3" t="s">
        <v>2746</v>
      </c>
      <c r="E140" s="8">
        <v>1</v>
      </c>
      <c r="F140" s="8">
        <v>1</v>
      </c>
      <c r="G140" s="3" t="s">
        <v>42</v>
      </c>
      <c r="H140" s="8">
        <v>1</v>
      </c>
      <c r="I140" s="43" t="b">
        <v>0</v>
      </c>
      <c r="J140" s="43" t="b">
        <v>0</v>
      </c>
      <c r="K140" t="s">
        <v>114</v>
      </c>
      <c r="L140" s="43" t="b">
        <v>0</v>
      </c>
      <c r="M140" s="43" t="b">
        <v>0</v>
      </c>
      <c r="N140" s="43" t="b">
        <v>0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t="s">
        <v>114</v>
      </c>
      <c r="V140" t="s">
        <v>114</v>
      </c>
      <c r="W140" s="5">
        <v>43474</v>
      </c>
      <c r="X140" s="3" t="s">
        <v>114</v>
      </c>
      <c r="Y140" s="3"/>
      <c r="Z140" s="3" t="s">
        <v>4558</v>
      </c>
      <c r="AA140" s="3" t="s">
        <v>114</v>
      </c>
      <c r="AB140" s="3" t="s">
        <v>74</v>
      </c>
      <c r="AC140" s="8">
        <v>12</v>
      </c>
      <c r="AD140" s="3" t="s">
        <v>5967</v>
      </c>
      <c r="AE140" s="4" t="s">
        <v>5968</v>
      </c>
      <c r="AF140" s="3"/>
      <c r="AG140" s="3" t="s">
        <v>114</v>
      </c>
      <c r="AH140" s="8">
        <v>4</v>
      </c>
      <c r="AI140" s="3" t="s">
        <v>74</v>
      </c>
      <c r="AJ140" t="s">
        <v>114</v>
      </c>
      <c r="AK140" t="s">
        <v>114</v>
      </c>
      <c r="AL140" s="43" t="b">
        <v>0</v>
      </c>
      <c r="AM140" s="3"/>
      <c r="AN140" s="3"/>
      <c r="AO140" s="43" t="b">
        <v>0</v>
      </c>
      <c r="AP140" s="3" t="b">
        <v>0</v>
      </c>
      <c r="AQ140" s="3">
        <f>VLOOKUP(Table2[[#This Row],[Job-no]],Table3[],26,FALSE)</f>
        <v>2831</v>
      </c>
      <c r="AR140" t="str">
        <f t="shared" si="31"/>
        <v>SCDPAT</v>
      </c>
      <c r="AS140" t="str">
        <f>VLOOKUP(AR140,Table1[],4,0)</f>
        <v>pendant</v>
      </c>
      <c r="AT140" t="str">
        <f>IF(BD140&gt;0,"Pattern",VLOOKUP(AR140,Table1[],5,0))</f>
        <v>Pattern</v>
      </c>
      <c r="AU140" s="34">
        <f>IF(AT140="Pattern",WORKDAY(Table2[[#This Row],[Scheduled Ship Date]],-10),WORKDAY(Table2[[#This Row],[Scheduled Ship Date]],-4))</f>
        <v>43465</v>
      </c>
      <c r="AV140" s="39">
        <f>IF(Table2[[#This Row],[Extrusion cut double saw]]=TRUE,IF(O140="ToDo",IF(AT140="Pattern",Table2[[#This Row],[Total Sections]]*0.4,Table2[[#This Row],[Total Sections]]*0.12),0),IF(AT140="Pattern",Table2[[#This Row],[Total Sections]]*4,Table2[[#This Row],[Total Sections]]*1.2))</f>
        <v>16</v>
      </c>
      <c r="AW140" s="42">
        <f t="shared" ca="1" si="37"/>
        <v>43469</v>
      </c>
      <c r="AX140" s="42">
        <f>IF(AT140="Pattern",Table2[[#This Row],[Scheduled Ship Date]]-2,Table2[[#This Row],[Scheduled Ship Date]]-3)</f>
        <v>43477</v>
      </c>
      <c r="AY140" s="39">
        <f>IF(Table2[[#This Row],[Pattern]]="Pattern",Table2[[#This Row],[Total Sections]]*4.82,Table2[[#This Row],[Total Sections]]*0.5)</f>
        <v>19.28</v>
      </c>
      <c r="AZ140" s="42">
        <f t="shared" ca="1" si="38"/>
        <v>43469</v>
      </c>
      <c r="BA140" s="39">
        <f>((Table2[Total Sections]/Table2[Open Qty])-1)*Table2[Open Qty]*12.96</f>
        <v>38.880000000000003</v>
      </c>
      <c r="BB140" s="39"/>
      <c r="BC140" s="39" t="str">
        <f t="shared" si="32"/>
        <v>SCDPAT-OPR-90(2)-500-80-40-FL-28-NL-W-120-DP-1-CA(144)</v>
      </c>
      <c r="BD140" s="39">
        <f t="shared" si="33"/>
        <v>0</v>
      </c>
      <c r="BE140" s="39" t="b">
        <f>_xlfn.IFNA(VLOOKUP(Table2[[#This Row],[Job-no]],Table4[],9,FALSE),TRUE)</f>
        <v>0</v>
      </c>
      <c r="BF140" s="39"/>
      <c r="BG140" s="39" t="b">
        <f>_xlfn.IFNA(VLOOKUP(Table2[[#This Row],[Job-no]],Table4[],14,FALSE),TRUE)</f>
        <v>0</v>
      </c>
      <c r="BH140" s="39" t="str">
        <f>_xlfn.IFNA(VLOOKUP(Table2[[#This Row],[Job-no]],Table4[],11,FALSE),"Done")</f>
        <v/>
      </c>
      <c r="BI140" s="39">
        <f>IF(Table2[[#This Row],[Pattern]]="Pattern",VLOOKUP(Table2[[#This Row],[Product Code]],'Routing data'!$A$2:$W$470,13,FALSE),VLOOKUP(Table2[[#This Row],[Product Code]],'Routing data'!$A$2:$W$470,3,FALSE))</f>
        <v>2</v>
      </c>
      <c r="BJ140" s="39">
        <f>IF(Table2[[#This Row],[Pattern]]="Pattern",VLOOKUP(Table2[[#This Row],[Product Code]],'Routing data'!$A$2:$W$470,14,FALSE),VLOOKUP(Table2[[#This Row],[Product Code]],'Routing data'!$A$2:$W$470,4,FALSE))</f>
        <v>0</v>
      </c>
      <c r="BK140" s="39">
        <f>VLOOKUP(Table2[[#This Row],[Product Code]],'Routing data'!A$4:W$524,16,FALSE)</f>
        <v>5</v>
      </c>
      <c r="BL140" s="42">
        <f>IF(Table2[[#This Row],[Milling Required]]=0,"x",IF(AT140="Pattern",B140-10,B140-4))</f>
        <v>43469</v>
      </c>
      <c r="BM140" s="39"/>
      <c r="BN140" s="42">
        <f t="shared" si="34"/>
        <v>43477</v>
      </c>
      <c r="BO140" s="39">
        <f>IF(Table2[[#This Row],[Milling]]="x","x",Table2[[#This Row],[Total Sections]]*2)</f>
        <v>8</v>
      </c>
      <c r="BP140" s="39">
        <f>IF(Table2[[#This Row],[Punching]]="x","x",Table2[Total Sections]*2)</f>
        <v>8</v>
      </c>
      <c r="BQ140" s="39">
        <f>IF(Table2[[#This Row],[Pattern]]="Pattern",Table2[Total Sections]*3,Table2[Total Sections]*1.5)</f>
        <v>12</v>
      </c>
      <c r="BR140" s="42">
        <f t="shared" ca="1" si="39"/>
        <v>43469</v>
      </c>
      <c r="BS140" s="39"/>
      <c r="BT140" s="39"/>
      <c r="BU140" s="39"/>
      <c r="BV140" s="39" t="str">
        <f>_xlfn.IFNA(VLOOKUP(Table2[[#This Row],[Job-no]],Table4[],16,FALSE),"Ready")</f>
        <v/>
      </c>
      <c r="BW140" s="39" t="str">
        <f>_xlfn.IFNA(VLOOKUP(Table2[[#This Row],[Job-no]],Table4[],21,FALSE),"Ready")</f>
        <v/>
      </c>
      <c r="BX140" s="39" t="b">
        <f>_xlfn.IFNA(VLOOKUP(Table2[[#This Row],[Job-no]],Table4[],10,FALSE),TRUE)</f>
        <v>0</v>
      </c>
      <c r="BY140" s="39" t="str">
        <f>_xlfn.IFNA(VLOOKUP(Table2[[#This Row],[Job-no]],Table4[],22,FALSE),"Ready")</f>
        <v/>
      </c>
      <c r="BZ140" s="120">
        <f t="shared" si="35"/>
        <v>43479</v>
      </c>
      <c r="CA140" s="120" t="str">
        <f ca="1">IF(OR(Table2[[#This Row],[Saw Date]]=TODAY(),Table2[[#This Row],[Saw Date]]=TODAY()+1), Table2[[#This Row],[Saw Date]],IF(Table2[[#This Row],[Extrusion cut double saw]],"Done",""))</f>
        <v/>
      </c>
      <c r="CB140" s="120" t="str">
        <f ca="1">IF(OR(Table2[[#This Row],[Lens Date]]=TODAY(),Table2[[#This Row],[Lens Date]]=TODAY()+1), Table2[[#This Row],[Lens Date]],IF(Table2[[#This Row],[MSLens]]="Done","Done",""))</f>
        <v/>
      </c>
      <c r="CC140" s="120" t="str">
        <f ca="1">IF(OR(Table2[[#This Row],[Milling Date]]=TODAY(),Table2[[#This Row],[Milling Date]]=TODAY()+1), Table2[[#This Row],[Milling Date]],IF(Table2[[#This Row],[CNC Holes]]="Ready","Done",""))</f>
        <v/>
      </c>
      <c r="CD140" s="120" t="str">
        <f ca="1">IF(OR(Table2[[#This Row],[Welding Date]]=TODAY(),Table2[[#This Row],[Welding Date]]=TODAY()+1), Table2[[#This Row],[Welding Date]],IF(Table2[[#This Row],[Welding Corners]]="Ready","Done",""))</f>
        <v/>
      </c>
      <c r="CE140" s="120" t="str">
        <f ca="1">IF(OR(Table2[[#This Row],[Puching Date]]=TODAY(),Table2[[#This Row],[Puching Date]]=TODAY()+1), Table2[[#This Row],[Puching Date]],IF(Table2[[#This Row],[Punch Holes]]="Ready","Done",""))</f>
        <v/>
      </c>
      <c r="CF140" s="120" t="str">
        <f ca="1">IF(OR(Table2[[#This Row],[Housing Date2]]=TODAY(),Table2[[#This Row],[Housing Date2]]=TODAY()+1),Table2[[#This Row],[Housing Date2]],IF(Table2[[#This Row],[Body Assembly]],"Done",""))</f>
        <v/>
      </c>
      <c r="CG140" s="120" t="str">
        <f>_xlfn.IFNA(VLOOKUP(Table2[[#This Row],[Job-no]],Table4[],7,FALSE),"Done")</f>
        <v>Scheduled/Released</v>
      </c>
    </row>
    <row r="141" spans="1:85" x14ac:dyDescent="0.25">
      <c r="A141" t="str">
        <f>_xlfn.CONCAT(Table2[[#This Row],[Order]],"-",Table2[[#This Row],[Line]])</f>
        <v>77255-2</v>
      </c>
      <c r="B141" s="1">
        <v>43479</v>
      </c>
      <c r="C141" s="10">
        <v>77255</v>
      </c>
      <c r="D141" s="7" t="s">
        <v>3183</v>
      </c>
      <c r="E141" s="10">
        <v>2</v>
      </c>
      <c r="F141" s="10">
        <v>1</v>
      </c>
      <c r="G141" s="7" t="s">
        <v>165</v>
      </c>
      <c r="H141" s="10">
        <v>2</v>
      </c>
      <c r="I141" s="43" t="b">
        <v>1</v>
      </c>
      <c r="J141" s="43" t="b">
        <v>0</v>
      </c>
      <c r="K141" t="s">
        <v>114</v>
      </c>
      <c r="L141" s="43" t="b">
        <v>0</v>
      </c>
      <c r="M141" s="43" t="b">
        <v>0</v>
      </c>
      <c r="N141" s="43" t="b">
        <v>0</v>
      </c>
      <c r="O141" t="s">
        <v>114</v>
      </c>
      <c r="P141" t="s">
        <v>23</v>
      </c>
      <c r="Q141" t="s">
        <v>114</v>
      </c>
      <c r="R141" t="s">
        <v>114</v>
      </c>
      <c r="S141" t="s">
        <v>114</v>
      </c>
      <c r="T141" t="s">
        <v>114</v>
      </c>
      <c r="U141" t="s">
        <v>114</v>
      </c>
      <c r="V141" t="s">
        <v>23</v>
      </c>
      <c r="W141" s="5">
        <v>43474</v>
      </c>
      <c r="X141" s="7" t="s">
        <v>114</v>
      </c>
      <c r="Y141" s="7"/>
      <c r="Z141" s="7" t="s">
        <v>120</v>
      </c>
      <c r="AA141" s="7" t="s">
        <v>114</v>
      </c>
      <c r="AB141" s="7" t="s">
        <v>74</v>
      </c>
      <c r="AC141" s="10">
        <v>1</v>
      </c>
      <c r="AD141" s="3" t="s">
        <v>5967</v>
      </c>
      <c r="AE141" s="4" t="s">
        <v>5968</v>
      </c>
      <c r="AF141" s="7"/>
      <c r="AG141" s="7" t="s">
        <v>114</v>
      </c>
      <c r="AH141" s="10">
        <v>6</v>
      </c>
      <c r="AI141" s="3" t="s">
        <v>180</v>
      </c>
      <c r="AJ141" t="s">
        <v>114</v>
      </c>
      <c r="AK141" t="s">
        <v>114</v>
      </c>
      <c r="AL141" s="43" t="b">
        <v>0</v>
      </c>
      <c r="AM141" s="3"/>
      <c r="AN141" s="3"/>
      <c r="AO141" s="43" t="b">
        <v>0</v>
      </c>
      <c r="AP141" s="3" t="b">
        <v>0</v>
      </c>
      <c r="AQ141" s="3">
        <f>VLOOKUP(Table2[[#This Row],[Job-no]],Table3[],26,FALSE)</f>
        <v>6120</v>
      </c>
      <c r="AR141" t="str">
        <f t="shared" si="31"/>
        <v>SCDIPAT</v>
      </c>
      <c r="AS141" t="str">
        <f>VLOOKUP(AR141,Table1[],4,0)</f>
        <v>pendant</v>
      </c>
      <c r="AT141" t="str">
        <f>IF(BD141&gt;0,"Pattern",VLOOKUP(AR141,Table1[],5,0))</f>
        <v>Pattern</v>
      </c>
      <c r="AU141" s="34">
        <f>IF(AT141="Pattern",WORKDAY(Table2[[#This Row],[Scheduled Ship Date]],-10),WORKDAY(Table2[[#This Row],[Scheduled Ship Date]],-4))</f>
        <v>43465</v>
      </c>
      <c r="AV141">
        <f>IF(Table2[[#This Row],[Extrusion cut double saw]]=TRUE,IF(O141="ToDo",IF(AT141="Pattern",Table2[[#This Row],[Total Sections]]*0.4,Table2[[#This Row],[Total Sections]]*0.12),0),IF(AT141="Pattern",Table2[[#This Row],[Total Sections]]*4,Table2[[#This Row],[Total Sections]]*1.2))</f>
        <v>24</v>
      </c>
      <c r="AW141" s="42">
        <f t="shared" ca="1" si="37"/>
        <v>43469</v>
      </c>
      <c r="AX141" s="42">
        <f>IF(AT141="Pattern",Table2[[#This Row],[Scheduled Ship Date]]-2,Table2[[#This Row],[Scheduled Ship Date]]-3)</f>
        <v>43477</v>
      </c>
      <c r="AY141">
        <f>IF(Table2[[#This Row],[Pattern]]="Pattern",Table2[[#This Row],[Total Sections]]*4.82,Table2[[#This Row],[Total Sections]]*0.5)</f>
        <v>28.92</v>
      </c>
      <c r="AZ141" s="42">
        <f t="shared" ca="1" si="38"/>
        <v>43469</v>
      </c>
      <c r="BA141" s="39">
        <f>((Table2[Total Sections]/Table2[Open Qty])-1)*Table2[Open Qty]*12.96</f>
        <v>51.84</v>
      </c>
      <c r="BB141" s="42"/>
      <c r="BC141" s="39" t="str">
        <f t="shared" si="32"/>
        <v>SCDIPAT-OPR-60(2)-300-750-80-35-SO-FL-24-EX-BLK-347-DP-1-CA(218")</v>
      </c>
      <c r="BD141" s="39">
        <f t="shared" si="33"/>
        <v>0</v>
      </c>
      <c r="BE141" s="39" t="b">
        <f>_xlfn.IFNA(VLOOKUP(Table2[[#This Row],[Job-no]],Table4[],9,FALSE),TRUE)</f>
        <v>1</v>
      </c>
      <c r="BF141" t="str">
        <f>VLOOKUP(AR141,Table1[],3,0)</f>
        <v>Sculpt</v>
      </c>
      <c r="BG141" s="39" t="b">
        <f>_xlfn.IFNA(VLOOKUP(Table2[[#This Row],[Job-no]],Table4[],14,FALSE),TRUE)</f>
        <v>0</v>
      </c>
      <c r="BH141" s="39" t="str">
        <f>_xlfn.IFNA(VLOOKUP(Table2[[#This Row],[Job-no]],Table4[],11,FALSE),"Done")</f>
        <v/>
      </c>
      <c r="BI141" s="39">
        <f>IF(Table2[[#This Row],[Pattern]]="Pattern",VLOOKUP(Table2[[#This Row],[Product Code]],'Routing data'!$A$2:$W$470,13,FALSE),VLOOKUP(Table2[[#This Row],[Product Code]],'Routing data'!$A$2:$W$470,3,FALSE))</f>
        <v>2</v>
      </c>
      <c r="BJ141" s="39">
        <f>IF(Table2[[#This Row],[Pattern]]="Pattern",VLOOKUP(Table2[[#This Row],[Product Code]],'Routing data'!$A$2:$W$470,14,FALSE),VLOOKUP(Table2[[#This Row],[Product Code]],'Routing data'!$A$2:$W$470,4,FALSE))</f>
        <v>0</v>
      </c>
      <c r="BK141" s="39">
        <f>VLOOKUP(Table2[[#This Row],[Product Code]],'Routing data'!A$4:W$524,16,FALSE)</f>
        <v>5</v>
      </c>
      <c r="BL141" s="42">
        <f>IF(Table2[[#This Row],[Milling Required]]=0,"x",IF(AT141="Pattern",B141-10,B141-4))</f>
        <v>43469</v>
      </c>
      <c r="BM141" s="42" t="str">
        <f>IF(Table2[[#This Row],[Punching Required]]=0,"x",IF(AT141="Pattern",B141-8,B141-2))</f>
        <v>x</v>
      </c>
      <c r="BN141" s="42">
        <f t="shared" si="34"/>
        <v>43477</v>
      </c>
      <c r="BO141" s="39">
        <f>IF(Table2[[#This Row],[Milling]]="x","x",Table2[[#This Row],[Total Sections]]*2)</f>
        <v>12</v>
      </c>
      <c r="BP141" s="39" t="str">
        <f>IF(Table2[[#This Row],[Punching]]="x","x",Table2[Total Sections]*2)</f>
        <v>x</v>
      </c>
      <c r="BQ141" s="39">
        <f>IF(Table2[[#This Row],[Pattern]]="Pattern",Table2[Total Sections]*3,Table2[Total Sections]*1.5)</f>
        <v>18</v>
      </c>
      <c r="BR141" s="42">
        <f t="shared" ca="1" si="39"/>
        <v>43469</v>
      </c>
      <c r="BS141" s="42"/>
      <c r="BT141" s="42"/>
      <c r="BU141" s="39"/>
      <c r="BV141" s="39" t="str">
        <f>_xlfn.IFNA(VLOOKUP(Table2[[#This Row],[Job-no]],Table4[],16,FALSE),"Ready")</f>
        <v>ToDo</v>
      </c>
      <c r="BW141" s="39" t="str">
        <f>_xlfn.IFNA(VLOOKUP(Table2[[#This Row],[Job-no]],Table4[],21,FALSE),"Ready")</f>
        <v/>
      </c>
      <c r="BX141" s="39" t="b">
        <f>_xlfn.IFNA(VLOOKUP(Table2[[#This Row],[Job-no]],Table4[],10,FALSE),TRUE)</f>
        <v>0</v>
      </c>
      <c r="BY141" s="39" t="str">
        <f>_xlfn.IFNA(VLOOKUP(Table2[[#This Row],[Job-no]],Table4[],22,FALSE),"Ready")</f>
        <v>ToDo</v>
      </c>
      <c r="BZ141" s="120">
        <f t="shared" si="35"/>
        <v>43479</v>
      </c>
      <c r="CA141" s="120" t="str">
        <f ca="1">IF(OR(Table2[[#This Row],[Saw Date]]=TODAY(),Table2[[#This Row],[Saw Date]]=TODAY()+1), Table2[[#This Row],[Saw Date]],IF(Table2[[#This Row],[Extrusion cut double saw]],"Done",""))</f>
        <v/>
      </c>
      <c r="CB141" s="120" t="str">
        <f ca="1">IF(OR(Table2[[#This Row],[Lens Date]]=TODAY(),Table2[[#This Row],[Lens Date]]=TODAY()+1), Table2[[#This Row],[Lens Date]],IF(Table2[[#This Row],[MSLens]]="Done","Done",""))</f>
        <v/>
      </c>
      <c r="CC141" s="120" t="str">
        <f ca="1">IF(OR(Table2[[#This Row],[Milling Date]]=TODAY(),Table2[[#This Row],[Milling Date]]=TODAY()+1), Table2[[#This Row],[Milling Date]],IF(Table2[[#This Row],[CNC Holes]]="Ready","Done",""))</f>
        <v/>
      </c>
      <c r="CD141" s="120" t="str">
        <f ca="1">IF(OR(Table2[[#This Row],[Welding Date]]=TODAY(),Table2[[#This Row],[Welding Date]]=TODAY()+1), Table2[[#This Row],[Welding Date]],IF(Table2[[#This Row],[Welding Corners]]="Ready","Done",""))</f>
        <v/>
      </c>
      <c r="CE141" s="120" t="str">
        <f ca="1">IF(OR(Table2[[#This Row],[Puching Date]]=TODAY(),Table2[[#This Row],[Puching Date]]=TODAY()+1), Table2[[#This Row],[Puching Date]],IF(Table2[[#This Row],[Punch Holes]]="Ready","Done",""))</f>
        <v/>
      </c>
      <c r="CF141" s="120" t="str">
        <f ca="1">IF(OR(Table2[[#This Row],[Housing Date2]]=TODAY(),Table2[[#This Row],[Housing Date2]]=TODAY()+1),Table2[[#This Row],[Housing Date2]],IF(Table2[[#This Row],[Body Assembly]],"Done",""))</f>
        <v/>
      </c>
      <c r="CG141" s="120" t="str">
        <f>_xlfn.IFNA(VLOOKUP(Table2[[#This Row],[Job-no]],Table4[],7,FALSE),"Done")</f>
        <v>Machine Shop Started</v>
      </c>
    </row>
    <row r="142" spans="1:85" x14ac:dyDescent="0.25">
      <c r="A142" t="str">
        <f>_xlfn.CONCAT(Table2[[#This Row],[Order]],"-",Table2[[#This Row],[Line]])</f>
        <v>77255-3</v>
      </c>
      <c r="B142" s="1">
        <v>43479</v>
      </c>
      <c r="C142" s="10">
        <v>77255</v>
      </c>
      <c r="D142" s="7" t="s">
        <v>3183</v>
      </c>
      <c r="E142" s="10">
        <v>3</v>
      </c>
      <c r="F142" s="10">
        <v>1</v>
      </c>
      <c r="G142" s="7" t="s">
        <v>165</v>
      </c>
      <c r="H142" s="10">
        <v>1</v>
      </c>
      <c r="I142" s="43" t="b">
        <v>1</v>
      </c>
      <c r="J142" s="43" t="b">
        <v>0</v>
      </c>
      <c r="K142" t="s">
        <v>114</v>
      </c>
      <c r="L142" s="43" t="b">
        <v>0</v>
      </c>
      <c r="M142" s="43" t="b">
        <v>0</v>
      </c>
      <c r="N142" s="43" t="b">
        <v>0</v>
      </c>
      <c r="O142" t="s">
        <v>114</v>
      </c>
      <c r="P142" t="s">
        <v>23</v>
      </c>
      <c r="Q142" t="s">
        <v>114</v>
      </c>
      <c r="R142" t="s">
        <v>114</v>
      </c>
      <c r="S142" t="s">
        <v>114</v>
      </c>
      <c r="T142" t="s">
        <v>114</v>
      </c>
      <c r="U142" t="s">
        <v>114</v>
      </c>
      <c r="V142" t="s">
        <v>23</v>
      </c>
      <c r="W142" s="5">
        <v>43474</v>
      </c>
      <c r="X142" s="7" t="s">
        <v>114</v>
      </c>
      <c r="Y142" s="7"/>
      <c r="Z142" s="7" t="s">
        <v>120</v>
      </c>
      <c r="AA142" s="7" t="s">
        <v>114</v>
      </c>
      <c r="AB142" s="7" t="s">
        <v>74</v>
      </c>
      <c r="AC142" s="10">
        <v>1</v>
      </c>
      <c r="AD142" s="3" t="s">
        <v>5967</v>
      </c>
      <c r="AE142" s="4" t="s">
        <v>5968</v>
      </c>
      <c r="AF142" s="7"/>
      <c r="AG142" s="7" t="s">
        <v>114</v>
      </c>
      <c r="AH142" s="10">
        <v>3</v>
      </c>
      <c r="AI142" s="3" t="s">
        <v>180</v>
      </c>
      <c r="AJ142" t="s">
        <v>114</v>
      </c>
      <c r="AK142" t="s">
        <v>114</v>
      </c>
      <c r="AL142" s="43" t="b">
        <v>0</v>
      </c>
      <c r="AM142" s="3"/>
      <c r="AN142" s="3"/>
      <c r="AO142" s="43" t="b">
        <v>0</v>
      </c>
      <c r="AP142" s="3" t="b">
        <v>0</v>
      </c>
      <c r="AQ142" s="3">
        <f>VLOOKUP(Table2[[#This Row],[Job-no]],Table3[],26,FALSE)</f>
        <v>3060</v>
      </c>
      <c r="AR142" t="str">
        <f t="shared" si="31"/>
        <v>SCDIPAT</v>
      </c>
      <c r="AS142" t="str">
        <f>VLOOKUP(AR142,Table1[],4,0)</f>
        <v>pendant</v>
      </c>
      <c r="AT142" t="str">
        <f>IF(BD142&gt;0,"Pattern",VLOOKUP(AR142,Table1[],5,0))</f>
        <v>Pattern</v>
      </c>
      <c r="AU142" s="34">
        <f>IF(AT142="Pattern",WORKDAY(Table2[[#This Row],[Scheduled Ship Date]],-10),WORKDAY(Table2[[#This Row],[Scheduled Ship Date]],-4))</f>
        <v>43465</v>
      </c>
      <c r="AV142">
        <f>IF(Table2[[#This Row],[Extrusion cut double saw]]=TRUE,IF(O142="ToDo",IF(AT142="Pattern",Table2[[#This Row],[Total Sections]]*0.4,Table2[[#This Row],[Total Sections]]*0.12),0),IF(AT142="Pattern",Table2[[#This Row],[Total Sections]]*4,Table2[[#This Row],[Total Sections]]*1.2))</f>
        <v>12</v>
      </c>
      <c r="AW142" s="42">
        <f t="shared" ca="1" si="37"/>
        <v>43469</v>
      </c>
      <c r="AX142" s="42">
        <f>IF(AT142="Pattern",Table2[[#This Row],[Scheduled Ship Date]]-2,Table2[[#This Row],[Scheduled Ship Date]]-3)</f>
        <v>43477</v>
      </c>
      <c r="AY142">
        <f>IF(Table2[[#This Row],[Pattern]]="Pattern",Table2[[#This Row],[Total Sections]]*4.82,Table2[[#This Row],[Total Sections]]*0.5)</f>
        <v>14.46</v>
      </c>
      <c r="AZ142" s="42">
        <f t="shared" ca="1" si="38"/>
        <v>43469</v>
      </c>
      <c r="BA142" s="39">
        <f>((Table2[Total Sections]/Table2[Open Qty])-1)*Table2[Open Qty]*12.96</f>
        <v>25.92</v>
      </c>
      <c r="BB142" s="42"/>
      <c r="BC142" s="39" t="str">
        <f t="shared" si="32"/>
        <v>SCDIPAT-OPR-60(2)-300-750-80-35-SO-FL-24-EX-BLK-347-DP-1-CA(218")</v>
      </c>
      <c r="BD142" s="39">
        <f t="shared" si="33"/>
        <v>0</v>
      </c>
      <c r="BE142" s="39" t="b">
        <f>_xlfn.IFNA(VLOOKUP(Table2[[#This Row],[Job-no]],Table4[],9,FALSE),TRUE)</f>
        <v>1</v>
      </c>
      <c r="BF142" t="str">
        <f>VLOOKUP(AR142,Table1[],3,0)</f>
        <v>Sculpt</v>
      </c>
      <c r="BG142" s="39" t="b">
        <f>_xlfn.IFNA(VLOOKUP(Table2[[#This Row],[Job-no]],Table4[],14,FALSE),TRUE)</f>
        <v>0</v>
      </c>
      <c r="BH142" s="39" t="str">
        <f>_xlfn.IFNA(VLOOKUP(Table2[[#This Row],[Job-no]],Table4[],11,FALSE),"Done")</f>
        <v/>
      </c>
      <c r="BI142" s="39">
        <f>IF(Table2[[#This Row],[Pattern]]="Pattern",VLOOKUP(Table2[[#This Row],[Product Code]],'Routing data'!$A$2:$W$470,13,FALSE),VLOOKUP(Table2[[#This Row],[Product Code]],'Routing data'!$A$2:$W$470,3,FALSE))</f>
        <v>2</v>
      </c>
      <c r="BJ142" s="39">
        <f>IF(Table2[[#This Row],[Pattern]]="Pattern",VLOOKUP(Table2[[#This Row],[Product Code]],'Routing data'!$A$2:$W$470,14,FALSE),VLOOKUP(Table2[[#This Row],[Product Code]],'Routing data'!$A$2:$W$470,4,FALSE))</f>
        <v>0</v>
      </c>
      <c r="BK142" s="39">
        <f>VLOOKUP(Table2[[#This Row],[Product Code]],'Routing data'!A$4:W$524,16,FALSE)</f>
        <v>5</v>
      </c>
      <c r="BL142" s="42">
        <f>IF(Table2[[#This Row],[Milling Required]]=0,"x",IF(AT142="Pattern",B142-10,B142-4))</f>
        <v>43469</v>
      </c>
      <c r="BM142" s="42" t="str">
        <f>IF(Table2[[#This Row],[Punching Required]]=0,"x",IF(AT142="Pattern",B142-8,B142-2))</f>
        <v>x</v>
      </c>
      <c r="BN142" s="42">
        <f t="shared" si="34"/>
        <v>43477</v>
      </c>
      <c r="BO142" s="39">
        <f>IF(Table2[[#This Row],[Milling]]="x","x",Table2[[#This Row],[Total Sections]]*2)</f>
        <v>6</v>
      </c>
      <c r="BP142" s="39" t="str">
        <f>IF(Table2[[#This Row],[Punching]]="x","x",Table2[Total Sections]*2)</f>
        <v>x</v>
      </c>
      <c r="BQ142" s="39">
        <f>IF(Table2[[#This Row],[Pattern]]="Pattern",Table2[Total Sections]*3,Table2[Total Sections]*1.5)</f>
        <v>9</v>
      </c>
      <c r="BR142" s="42">
        <f t="shared" ca="1" si="39"/>
        <v>43469</v>
      </c>
      <c r="BS142" s="42"/>
      <c r="BT142" s="42"/>
      <c r="BU142" s="39"/>
      <c r="BV142" s="122" t="str">
        <f>_xlfn.IFNA(VLOOKUP(Table2[[#This Row],[Job-no]],Table4[],16,FALSE),"Ready")</f>
        <v>ToDo</v>
      </c>
      <c r="BW142" s="122" t="str">
        <f>_xlfn.IFNA(VLOOKUP(Table2[[#This Row],[Job-no]],Table4[],21,FALSE),"Ready")</f>
        <v/>
      </c>
      <c r="BX142" s="39" t="b">
        <f>_xlfn.IFNA(VLOOKUP(Table2[[#This Row],[Job-no]],Table4[],10,FALSE),TRUE)</f>
        <v>0</v>
      </c>
      <c r="BY142" s="39" t="str">
        <f>_xlfn.IFNA(VLOOKUP(Table2[[#This Row],[Job-no]],Table4[],22,FALSE),"Ready")</f>
        <v>ToDo</v>
      </c>
      <c r="BZ142" s="120">
        <f t="shared" si="35"/>
        <v>43479</v>
      </c>
      <c r="CA142" s="120" t="str">
        <f ca="1">IF(OR(Table2[[#This Row],[Saw Date]]=TODAY(),Table2[[#This Row],[Saw Date]]=TODAY()+1), Table2[[#This Row],[Saw Date]],IF(Table2[[#This Row],[Extrusion cut double saw]],"Done",""))</f>
        <v/>
      </c>
      <c r="CB142" s="120" t="str">
        <f ca="1">IF(OR(Table2[[#This Row],[Lens Date]]=TODAY(),Table2[[#This Row],[Lens Date]]=TODAY()+1), Table2[[#This Row],[Lens Date]],IF(Table2[[#This Row],[MSLens]]="Done","Done",""))</f>
        <v/>
      </c>
      <c r="CC142" s="120" t="str">
        <f ca="1">IF(OR(Table2[[#This Row],[Milling Date]]=TODAY(),Table2[[#This Row],[Milling Date]]=TODAY()+1), Table2[[#This Row],[Milling Date]],IF(Table2[[#This Row],[CNC Holes]]="Ready","Done",""))</f>
        <v/>
      </c>
      <c r="CD142" s="120" t="str">
        <f ca="1">IF(OR(Table2[[#This Row],[Welding Date]]=TODAY(),Table2[[#This Row],[Welding Date]]=TODAY()+1), Table2[[#This Row],[Welding Date]],IF(Table2[[#This Row],[Welding Corners]]="Ready","Done",""))</f>
        <v/>
      </c>
      <c r="CE142" s="120" t="str">
        <f ca="1">IF(OR(Table2[[#This Row],[Puching Date]]=TODAY(),Table2[[#This Row],[Puching Date]]=TODAY()+1), Table2[[#This Row],[Puching Date]],IF(Table2[[#This Row],[Punch Holes]]="Ready","Done",""))</f>
        <v/>
      </c>
      <c r="CF142" s="120" t="str">
        <f ca="1">IF(OR(Table2[[#This Row],[Housing Date2]]=TODAY(),Table2[[#This Row],[Housing Date2]]=TODAY()+1),Table2[[#This Row],[Housing Date2]],IF(Table2[[#This Row],[Body Assembly]],"Done",""))</f>
        <v/>
      </c>
      <c r="CG142" s="120" t="str">
        <f>_xlfn.IFNA(VLOOKUP(Table2[[#This Row],[Job-no]],Table4[],7,FALSE),"Done")</f>
        <v>Machine Shop Started</v>
      </c>
    </row>
    <row r="143" spans="1:85" x14ac:dyDescent="0.25">
      <c r="A143" t="str">
        <f>_xlfn.CONCAT(Table2[[#This Row],[Order]],"-",Table2[[#This Row],[Line]])</f>
        <v>74442-1</v>
      </c>
      <c r="B143" s="1">
        <v>43474</v>
      </c>
      <c r="C143" s="10">
        <v>74442</v>
      </c>
      <c r="D143" s="7" t="s">
        <v>3418</v>
      </c>
      <c r="E143" s="10">
        <v>1</v>
      </c>
      <c r="F143" s="10">
        <v>1</v>
      </c>
      <c r="G143" s="7" t="s">
        <v>165</v>
      </c>
      <c r="H143" s="10">
        <v>5</v>
      </c>
      <c r="I143" s="43" t="b">
        <v>1</v>
      </c>
      <c r="J143" s="43" t="b">
        <v>0</v>
      </c>
      <c r="K143" t="s">
        <v>114</v>
      </c>
      <c r="L143" s="43" t="b">
        <v>0</v>
      </c>
      <c r="M143" s="43" t="b">
        <v>0</v>
      </c>
      <c r="N143" s="43" t="b">
        <v>0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t="s">
        <v>114</v>
      </c>
      <c r="V143" t="s">
        <v>114</v>
      </c>
      <c r="W143" s="5">
        <v>43469</v>
      </c>
      <c r="X143" s="7" t="s">
        <v>114</v>
      </c>
      <c r="Y143" s="7"/>
      <c r="Z143" s="7" t="s">
        <v>48</v>
      </c>
      <c r="AA143" s="7" t="s">
        <v>114</v>
      </c>
      <c r="AB143" s="7" t="s">
        <v>74</v>
      </c>
      <c r="AC143" s="10">
        <v>1</v>
      </c>
      <c r="AD143" s="3" t="s">
        <v>5967</v>
      </c>
      <c r="AE143" s="4" t="s">
        <v>5968</v>
      </c>
      <c r="AF143" s="7"/>
      <c r="AG143" s="7" t="s">
        <v>114</v>
      </c>
      <c r="AH143" s="10">
        <v>5</v>
      </c>
      <c r="AI143" s="3" t="s">
        <v>74</v>
      </c>
      <c r="AJ143" t="s">
        <v>114</v>
      </c>
      <c r="AK143" t="s">
        <v>114</v>
      </c>
      <c r="AL143" s="43" t="b">
        <v>0</v>
      </c>
      <c r="AM143" s="3"/>
      <c r="AN143" s="3"/>
      <c r="AO143" s="43" t="b">
        <v>0</v>
      </c>
      <c r="AP143" s="3" t="b">
        <v>0</v>
      </c>
      <c r="AQ143" s="3">
        <f>VLOOKUP(Table2[[#This Row],[Job-no]],Table3[],26,FALSE)</f>
        <v>3495</v>
      </c>
      <c r="AR143" t="str">
        <f t="shared" si="31"/>
        <v>SCDI</v>
      </c>
      <c r="AS143" t="str">
        <f>VLOOKUP(AR143,Table1[],4,0)</f>
        <v>pendant</v>
      </c>
      <c r="AT143" t="str">
        <f>IF(BD143&gt;0,"Pattern",VLOOKUP(AR143,Table1[],5,0))</f>
        <v>Check for Kit</v>
      </c>
      <c r="AU143" s="34">
        <f>IF(AT143="Pattern",WORKDAY(Table2[[#This Row],[Scheduled Ship Date]],-10),WORKDAY(Table2[[#This Row],[Scheduled Ship Date]],-4))</f>
        <v>43468</v>
      </c>
      <c r="AV143">
        <f>IF(Table2[[#This Row],[Extrusion cut double saw]]=TRUE,IF(O143="ToDo",IF(AT143="Pattern",Table2[[#This Row],[Total Sections]]*0.4,Table2[[#This Row],[Total Sections]]*0.12),0),IF(AT143="Pattern",Table2[[#This Row],[Total Sections]]*4,Table2[[#This Row],[Total Sections]]*1.2))</f>
        <v>6</v>
      </c>
      <c r="AW143" s="42">
        <f t="shared" ca="1" si="37"/>
        <v>43469</v>
      </c>
      <c r="AX143" s="42">
        <f>IF(AT143="Pattern",Table2[[#This Row],[Scheduled Ship Date]]-2,Table2[[#This Row],[Scheduled Ship Date]]-3)</f>
        <v>43471</v>
      </c>
      <c r="AY143">
        <f>IF(Table2[[#This Row],[Pattern]]="Pattern",Table2[[#This Row],[Total Sections]]*4.82,Table2[[#This Row],[Total Sections]]*0.5)</f>
        <v>2.5</v>
      </c>
      <c r="AZ143" s="42">
        <f t="shared" ca="1" si="38"/>
        <v>43469</v>
      </c>
      <c r="BA143" s="39">
        <f>((Table2[Total Sections]/Table2[Open Qty])-1)*Table2[Open Qty]*12.96</f>
        <v>0</v>
      </c>
      <c r="BB143" s="42"/>
      <c r="BC143" s="39" t="str">
        <f t="shared" si="32"/>
        <v>SCDI-300-300-90-35-BW-FL-8-AP-UNV-DP-1-CT9(36)</v>
      </c>
      <c r="BD143" s="39">
        <f t="shared" si="33"/>
        <v>0</v>
      </c>
      <c r="BE143" s="39" t="b">
        <f>_xlfn.IFNA(VLOOKUP(Table2[[#This Row],[Job-no]],Table4[],9,FALSE),TRUE)</f>
        <v>1</v>
      </c>
      <c r="BF143" t="str">
        <f>VLOOKUP(AR143,Table1[],3,0)</f>
        <v>SCULPT</v>
      </c>
      <c r="BG143" s="39" t="b">
        <f>_xlfn.IFNA(VLOOKUP(Table2[[#This Row],[Job-no]],Table4[],14,FALSE),TRUE)</f>
        <v>0</v>
      </c>
      <c r="BH143" s="39" t="str">
        <f>_xlfn.IFNA(VLOOKUP(Table2[[#This Row],[Job-no]],Table4[],11,FALSE),"Done")</f>
        <v/>
      </c>
      <c r="BI143" s="39">
        <f>IF(Table2[[#This Row],[Pattern]]="Pattern",VLOOKUP(Table2[[#This Row],[Product Code]],'Routing data'!$A$2:$W$470,13,FALSE),VLOOKUP(Table2[[#This Row],[Product Code]],'Routing data'!$A$2:$W$470,3,FALSE))</f>
        <v>2</v>
      </c>
      <c r="BJ143" s="39">
        <f>IF(Table2[[#This Row],[Pattern]]="Pattern",VLOOKUP(Table2[[#This Row],[Product Code]],'Routing data'!$A$2:$W$470,14,FALSE),VLOOKUP(Table2[[#This Row],[Product Code]],'Routing data'!$A$2:$W$470,4,FALSE))</f>
        <v>0</v>
      </c>
      <c r="BK143" s="39">
        <f>VLOOKUP(Table2[[#This Row],[Product Code]],'Routing data'!A$4:W$524,16,FALSE)</f>
        <v>0</v>
      </c>
      <c r="BL143" s="42">
        <f>IF(Table2[[#This Row],[Milling Required]]=0,"x",IF(AT143="Pattern",B143-10,B143-4))</f>
        <v>43470</v>
      </c>
      <c r="BM143" s="42" t="str">
        <f>IF(Table2[[#This Row],[Punching Required]]=0,"x",IF(AT143="Pattern",B143-8,B143-2))</f>
        <v>x</v>
      </c>
      <c r="BN143" s="42">
        <f t="shared" si="34"/>
        <v>43471</v>
      </c>
      <c r="BO143" s="39">
        <f>IF(Table2[[#This Row],[Milling]]="x","x",Table2[[#This Row],[Total Sections]]*2)</f>
        <v>10</v>
      </c>
      <c r="BP143" s="39" t="str">
        <f>IF(Table2[[#This Row],[Punching]]="x","x",Table2[Total Sections]*2)</f>
        <v>x</v>
      </c>
      <c r="BQ143" s="39">
        <f>IF(Table2[[#This Row],[Pattern]]="Pattern",Table2[Total Sections]*3,Table2[Total Sections]*1.5)</f>
        <v>7.5</v>
      </c>
      <c r="BR143" s="42">
        <f t="shared" ca="1" si="39"/>
        <v>43469</v>
      </c>
      <c r="BS143" s="42"/>
      <c r="BT143" s="42"/>
      <c r="BU143" s="39"/>
      <c r="BV143" s="39" t="str">
        <f>_xlfn.IFNA(VLOOKUP(Table2[[#This Row],[Job-no]],Table4[],16,FALSE),"Ready")</f>
        <v/>
      </c>
      <c r="BW143" s="39" t="str">
        <f>_xlfn.IFNA(VLOOKUP(Table2[[#This Row],[Job-no]],Table4[],21,FALSE),"Ready")</f>
        <v/>
      </c>
      <c r="BX143" s="39" t="b">
        <f>_xlfn.IFNA(VLOOKUP(Table2[[#This Row],[Job-no]],Table4[],10,FALSE),TRUE)</f>
        <v>0</v>
      </c>
      <c r="BY143" s="39" t="str">
        <f>_xlfn.IFNA(VLOOKUP(Table2[[#This Row],[Job-no]],Table4[],22,FALSE),"Ready")</f>
        <v/>
      </c>
      <c r="BZ143" s="120">
        <f t="shared" si="35"/>
        <v>43474</v>
      </c>
      <c r="CA143" s="120" t="str">
        <f ca="1">IF(OR(Table2[[#This Row],[Saw Date]]=TODAY(),Table2[[#This Row],[Saw Date]]=TODAY()+1), Table2[[#This Row],[Saw Date]],IF(Table2[[#This Row],[Extrusion cut double saw]],"Done",""))</f>
        <v/>
      </c>
      <c r="CB143" s="120" t="str">
        <f ca="1">IF(OR(Table2[[#This Row],[Lens Date]]=TODAY(),Table2[[#This Row],[Lens Date]]=TODAY()+1), Table2[[#This Row],[Lens Date]],IF(Table2[[#This Row],[MSLens]]="Done","Done",""))</f>
        <v/>
      </c>
      <c r="CC143" s="120" t="str">
        <f ca="1">IF(OR(Table2[[#This Row],[Milling Date]]=TODAY(),Table2[[#This Row],[Milling Date]]=TODAY()+1), Table2[[#This Row],[Milling Date]],IF(Table2[[#This Row],[CNC Holes]]="Ready","Done",""))</f>
        <v/>
      </c>
      <c r="CD143" s="120" t="str">
        <f ca="1">IF(OR(Table2[[#This Row],[Welding Date]]=TODAY(),Table2[[#This Row],[Welding Date]]=TODAY()+1), Table2[[#This Row],[Welding Date]],IF(Table2[[#This Row],[Welding Corners]]="Ready","Done",""))</f>
        <v/>
      </c>
      <c r="CE143" s="120" t="str">
        <f ca="1">IF(OR(Table2[[#This Row],[Puching Date]]=TODAY(),Table2[[#This Row],[Puching Date]]=TODAY()+1), Table2[[#This Row],[Puching Date]],IF(Table2[[#This Row],[Punch Holes]]="Ready","Done",""))</f>
        <v/>
      </c>
      <c r="CF143" s="120" t="str">
        <f ca="1">IF(OR(Table2[[#This Row],[Housing Date2]]=TODAY(),Table2[[#This Row],[Housing Date2]]=TODAY()+1),Table2[[#This Row],[Housing Date2]],IF(Table2[[#This Row],[Body Assembly]],"Done",""))</f>
        <v/>
      </c>
      <c r="CG143" s="120" t="str">
        <f>_xlfn.IFNA(VLOOKUP(Table2[[#This Row],[Job-no]],Table4[],7,FALSE),"Done")</f>
        <v>Machine Shop Started</v>
      </c>
    </row>
    <row r="144" spans="1:85" x14ac:dyDescent="0.25">
      <c r="A144" t="str">
        <f>_xlfn.CONCAT(Table2[[#This Row],[Order]],"-",Table2[[#This Row],[Line]])</f>
        <v>74442-10</v>
      </c>
      <c r="B144" s="1">
        <v>43474</v>
      </c>
      <c r="C144" s="10">
        <v>74442</v>
      </c>
      <c r="D144" s="7" t="s">
        <v>3430</v>
      </c>
      <c r="E144" s="10">
        <v>10</v>
      </c>
      <c r="F144" s="10">
        <v>1</v>
      </c>
      <c r="G144" s="7" t="s">
        <v>165</v>
      </c>
      <c r="H144" s="10">
        <v>1</v>
      </c>
      <c r="I144" s="43" t="b">
        <v>1</v>
      </c>
      <c r="J144" s="43" t="b">
        <v>0</v>
      </c>
      <c r="K144" t="s">
        <v>114</v>
      </c>
      <c r="L144" s="43" t="b">
        <v>0</v>
      </c>
      <c r="M144" s="43" t="b">
        <v>0</v>
      </c>
      <c r="N144" s="43" t="b">
        <v>0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t="s">
        <v>114</v>
      </c>
      <c r="V144" t="s">
        <v>114</v>
      </c>
      <c r="W144" s="5">
        <v>43469</v>
      </c>
      <c r="X144" s="7" t="s">
        <v>114</v>
      </c>
      <c r="Y144" s="7"/>
      <c r="Z144" s="7" t="s">
        <v>16</v>
      </c>
      <c r="AA144" s="7" t="s">
        <v>114</v>
      </c>
      <c r="AB144" s="7" t="s">
        <v>74</v>
      </c>
      <c r="AC144" s="10">
        <v>1</v>
      </c>
      <c r="AD144" s="3" t="s">
        <v>5967</v>
      </c>
      <c r="AE144" s="4" t="s">
        <v>5968</v>
      </c>
      <c r="AF144" s="7"/>
      <c r="AG144" s="7" t="s">
        <v>114</v>
      </c>
      <c r="AH144" s="10">
        <v>4</v>
      </c>
      <c r="AI144" s="3" t="s">
        <v>74</v>
      </c>
      <c r="AJ144" t="s">
        <v>114</v>
      </c>
      <c r="AK144" t="s">
        <v>114</v>
      </c>
      <c r="AL144" s="43" t="b">
        <v>0</v>
      </c>
      <c r="AM144" s="3"/>
      <c r="AN144" s="3"/>
      <c r="AO144" s="43" t="b">
        <v>0</v>
      </c>
      <c r="AP144" s="3" t="b">
        <v>0</v>
      </c>
      <c r="AQ144" s="3">
        <f>VLOOKUP(Table2[[#This Row],[Job-no]],Table3[],26,FALSE)</f>
        <v>1782</v>
      </c>
      <c r="AR144" t="str">
        <f t="shared" si="31"/>
        <v>SCDI</v>
      </c>
      <c r="AS144" t="str">
        <f>VLOOKUP(AR144,Table1[],4,0)</f>
        <v>pendant</v>
      </c>
      <c r="AT144" t="str">
        <f>IF(BD144&gt;0,"Pattern",VLOOKUP(AR144,Table1[],5,0))</f>
        <v>Check for Kit</v>
      </c>
      <c r="AU144" s="34">
        <f>IF(AT144="Pattern",WORKDAY(Table2[[#This Row],[Scheduled Ship Date]],-10),WORKDAY(Table2[[#This Row],[Scheduled Ship Date]],-4))</f>
        <v>43468</v>
      </c>
      <c r="AV144">
        <f>IF(Table2[[#This Row],[Extrusion cut double saw]]=TRUE,IF(O144="ToDo",IF(AT144="Pattern",Table2[[#This Row],[Total Sections]]*0.4,Table2[[#This Row],[Total Sections]]*0.12),0),IF(AT144="Pattern",Table2[[#This Row],[Total Sections]]*4,Table2[[#This Row],[Total Sections]]*1.2))</f>
        <v>4.8</v>
      </c>
      <c r="AW144" s="42">
        <f t="shared" ca="1" si="37"/>
        <v>43469</v>
      </c>
      <c r="AX144" s="42">
        <f>IF(AT144="Pattern",Table2[[#This Row],[Scheduled Ship Date]]-2,Table2[[#This Row],[Scheduled Ship Date]]-3)</f>
        <v>43471</v>
      </c>
      <c r="AY144">
        <f>IF(Table2[[#This Row],[Pattern]]="Pattern",Table2[[#This Row],[Total Sections]]*4.82,Table2[[#This Row],[Total Sections]]*0.5)</f>
        <v>2</v>
      </c>
      <c r="AZ144" s="42">
        <f t="shared" ca="1" si="38"/>
        <v>43469</v>
      </c>
      <c r="BA144" s="39">
        <f>((Table2[Total Sections]/Table2[Open Qty])-1)*Table2[Open Qty]*12.96</f>
        <v>38.880000000000003</v>
      </c>
      <c r="BB144" s="39"/>
      <c r="BC144" s="39" t="str">
        <f t="shared" si="32"/>
        <v>SCDI-300-300-90-35-BW-FL-20-AP-UNV-DP-1+E(1)-CT9(36)</v>
      </c>
      <c r="BD144" s="39">
        <f t="shared" si="33"/>
        <v>0</v>
      </c>
      <c r="BE144" s="39" t="b">
        <f>_xlfn.IFNA(VLOOKUP(Table2[[#This Row],[Job-no]],Table4[],9,FALSE),TRUE)</f>
        <v>1</v>
      </c>
      <c r="BF144" t="str">
        <f>VLOOKUP(AR144,Table1[],3,0)</f>
        <v>SCULPT</v>
      </c>
      <c r="BG144" s="39" t="b">
        <f>_xlfn.IFNA(VLOOKUP(Table2[[#This Row],[Job-no]],Table4[],14,FALSE),TRUE)</f>
        <v>0</v>
      </c>
      <c r="BH144" s="39" t="str">
        <f>_xlfn.IFNA(VLOOKUP(Table2[[#This Row],[Job-no]],Table4[],11,FALSE),"Done")</f>
        <v/>
      </c>
      <c r="BI144" s="39">
        <f>IF(Table2[[#This Row],[Pattern]]="Pattern",VLOOKUP(Table2[[#This Row],[Product Code]],'Routing data'!$A$2:$W$470,13,FALSE),VLOOKUP(Table2[[#This Row],[Product Code]],'Routing data'!$A$2:$W$470,3,FALSE))</f>
        <v>2</v>
      </c>
      <c r="BJ144" s="39">
        <f>IF(Table2[[#This Row],[Pattern]]="Pattern",VLOOKUP(Table2[[#This Row],[Product Code]],'Routing data'!$A$2:$W$470,14,FALSE),VLOOKUP(Table2[[#This Row],[Product Code]],'Routing data'!$A$2:$W$470,4,FALSE))</f>
        <v>0</v>
      </c>
      <c r="BK144" s="39">
        <f>VLOOKUP(Table2[[#This Row],[Product Code]],'Routing data'!A$4:W$524,16,FALSE)</f>
        <v>0</v>
      </c>
      <c r="BL144" s="42">
        <f>IF(Table2[[#This Row],[Milling Required]]=0,"x",IF(AT144="Pattern",B144-10,B144-4))</f>
        <v>43470</v>
      </c>
      <c r="BM144" s="42" t="str">
        <f>IF(Table2[[#This Row],[Punching Required]]=0,"x",IF(AT144="Pattern",B144-8,B144-2))</f>
        <v>x</v>
      </c>
      <c r="BN144" s="42">
        <f t="shared" si="34"/>
        <v>43471</v>
      </c>
      <c r="BO144" s="39">
        <f>IF(Table2[[#This Row],[Milling]]="x","x",Table2[[#This Row],[Total Sections]]*2)</f>
        <v>8</v>
      </c>
      <c r="BP144" s="39" t="str">
        <f>IF(Table2[[#This Row],[Punching]]="x","x",Table2[Total Sections]*2)</f>
        <v>x</v>
      </c>
      <c r="BQ144" s="39">
        <f>IF(Table2[[#This Row],[Pattern]]="Pattern",Table2[Total Sections]*3,Table2[Total Sections]*1.5)</f>
        <v>6</v>
      </c>
      <c r="BR144" s="42">
        <f t="shared" ca="1" si="39"/>
        <v>43469</v>
      </c>
      <c r="BS144" s="42"/>
      <c r="BT144" s="42"/>
      <c r="BU144" s="39"/>
      <c r="BV144" s="39" t="str">
        <f>_xlfn.IFNA(VLOOKUP(Table2[[#This Row],[Job-no]],Table4[],16,FALSE),"Ready")</f>
        <v/>
      </c>
      <c r="BW144" s="39" t="str">
        <f>_xlfn.IFNA(VLOOKUP(Table2[[#This Row],[Job-no]],Table4[],21,FALSE),"Ready")</f>
        <v/>
      </c>
      <c r="BX144" s="39" t="b">
        <f>_xlfn.IFNA(VLOOKUP(Table2[[#This Row],[Job-no]],Table4[],10,FALSE),TRUE)</f>
        <v>0</v>
      </c>
      <c r="BY144" s="39" t="str">
        <f>_xlfn.IFNA(VLOOKUP(Table2[[#This Row],[Job-no]],Table4[],22,FALSE),"Ready")</f>
        <v/>
      </c>
      <c r="BZ144" s="120">
        <f t="shared" si="35"/>
        <v>43474</v>
      </c>
      <c r="CA144" s="120" t="str">
        <f ca="1">IF(OR(Table2[[#This Row],[Saw Date]]=TODAY(),Table2[[#This Row],[Saw Date]]=TODAY()+1), Table2[[#This Row],[Saw Date]],IF(Table2[[#This Row],[Extrusion cut double saw]],"Done",""))</f>
        <v/>
      </c>
      <c r="CB144" s="120" t="str">
        <f ca="1">IF(OR(Table2[[#This Row],[Lens Date]]=TODAY(),Table2[[#This Row],[Lens Date]]=TODAY()+1), Table2[[#This Row],[Lens Date]],IF(Table2[[#This Row],[MSLens]]="Done","Done",""))</f>
        <v/>
      </c>
      <c r="CC144" s="120" t="str">
        <f ca="1">IF(OR(Table2[[#This Row],[Milling Date]]=TODAY(),Table2[[#This Row],[Milling Date]]=TODAY()+1), Table2[[#This Row],[Milling Date]],IF(Table2[[#This Row],[CNC Holes]]="Ready","Done",""))</f>
        <v/>
      </c>
      <c r="CD144" s="120" t="str">
        <f ca="1">IF(OR(Table2[[#This Row],[Welding Date]]=TODAY(),Table2[[#This Row],[Welding Date]]=TODAY()+1), Table2[[#This Row],[Welding Date]],IF(Table2[[#This Row],[Welding Corners]]="Ready","Done",""))</f>
        <v/>
      </c>
      <c r="CE144" s="120" t="str">
        <f ca="1">IF(OR(Table2[[#This Row],[Puching Date]]=TODAY(),Table2[[#This Row],[Puching Date]]=TODAY()+1), Table2[[#This Row],[Puching Date]],IF(Table2[[#This Row],[Punch Holes]]="Ready","Done",""))</f>
        <v/>
      </c>
      <c r="CF144" s="120" t="str">
        <f ca="1">IF(OR(Table2[[#This Row],[Housing Date2]]=TODAY(),Table2[[#This Row],[Housing Date2]]=TODAY()+1),Table2[[#This Row],[Housing Date2]],IF(Table2[[#This Row],[Body Assembly]],"Done",""))</f>
        <v/>
      </c>
      <c r="CG144" s="120" t="str">
        <f>_xlfn.IFNA(VLOOKUP(Table2[[#This Row],[Job-no]],Table4[],7,FALSE),"Done")</f>
        <v>Machine Shop Started</v>
      </c>
    </row>
    <row r="145" spans="1:85" x14ac:dyDescent="0.25">
      <c r="A145" t="str">
        <f>_xlfn.CONCAT(Table2[[#This Row],[Order]],"-",Table2[[#This Row],[Line]])</f>
        <v>74442-11</v>
      </c>
      <c r="B145" s="1">
        <v>43474</v>
      </c>
      <c r="C145" s="10">
        <v>74442</v>
      </c>
      <c r="D145" s="7" t="s">
        <v>3430</v>
      </c>
      <c r="E145" s="10">
        <v>11</v>
      </c>
      <c r="F145" s="10">
        <v>1</v>
      </c>
      <c r="G145" s="7" t="s">
        <v>165</v>
      </c>
      <c r="H145" s="10">
        <v>1</v>
      </c>
      <c r="I145" s="43" t="b">
        <v>1</v>
      </c>
      <c r="J145" s="43" t="b">
        <v>0</v>
      </c>
      <c r="K145" t="s">
        <v>114</v>
      </c>
      <c r="L145" s="43" t="b">
        <v>0</v>
      </c>
      <c r="M145" s="43" t="b">
        <v>0</v>
      </c>
      <c r="N145" s="43" t="b">
        <v>0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t="s">
        <v>114</v>
      </c>
      <c r="V145" t="s">
        <v>114</v>
      </c>
      <c r="W145" s="5">
        <v>43469</v>
      </c>
      <c r="X145" s="7" t="s">
        <v>114</v>
      </c>
      <c r="Y145" s="7"/>
      <c r="Z145" s="7" t="s">
        <v>16</v>
      </c>
      <c r="AA145" s="7" t="s">
        <v>45</v>
      </c>
      <c r="AB145" s="7" t="s">
        <v>74</v>
      </c>
      <c r="AC145" s="10">
        <v>1</v>
      </c>
      <c r="AD145" s="3" t="s">
        <v>5967</v>
      </c>
      <c r="AE145" s="4" t="s">
        <v>5968</v>
      </c>
      <c r="AF145" s="7"/>
      <c r="AG145" s="7" t="s">
        <v>114</v>
      </c>
      <c r="AH145" s="10">
        <v>3</v>
      </c>
      <c r="AI145" s="3" t="s">
        <v>74</v>
      </c>
      <c r="AJ145" t="s">
        <v>114</v>
      </c>
      <c r="AK145" t="s">
        <v>114</v>
      </c>
      <c r="AL145" s="43" t="b">
        <v>0</v>
      </c>
      <c r="AM145" s="3"/>
      <c r="AN145" s="3"/>
      <c r="AO145" s="43" t="b">
        <v>0</v>
      </c>
      <c r="AP145" s="3" t="b">
        <v>1</v>
      </c>
      <c r="AQ145" s="3">
        <f>VLOOKUP(Table2[[#This Row],[Job-no]],Table3[],26,FALSE)</f>
        <v>1782</v>
      </c>
      <c r="AR145" t="str">
        <f t="shared" si="31"/>
        <v>SCDI</v>
      </c>
      <c r="AS145" t="str">
        <f>VLOOKUP(AR145,Table1[],4,0)</f>
        <v>pendant</v>
      </c>
      <c r="AT145" t="str">
        <f>IF(BD145&gt;0,"Pattern",VLOOKUP(AR145,Table1[],5,0))</f>
        <v>Check for Kit</v>
      </c>
      <c r="AU145" s="34">
        <f>IF(AT145="Pattern",WORKDAY(Table2[[#This Row],[Scheduled Ship Date]],-10),WORKDAY(Table2[[#This Row],[Scheduled Ship Date]],-4))</f>
        <v>43468</v>
      </c>
      <c r="AV145">
        <f>IF(Table2[[#This Row],[Extrusion cut double saw]]=TRUE,IF(O145="ToDo",IF(AT145="Pattern",Table2[[#This Row],[Total Sections]]*0.4,Table2[[#This Row],[Total Sections]]*0.12),0),IF(AT145="Pattern",Table2[[#This Row],[Total Sections]]*4,Table2[[#This Row],[Total Sections]]*1.2))</f>
        <v>3.5999999999999996</v>
      </c>
      <c r="AW145" s="42">
        <f t="shared" ca="1" si="37"/>
        <v>43469</v>
      </c>
      <c r="AX145" s="42">
        <f>IF(AT145="Pattern",Table2[[#This Row],[Scheduled Ship Date]]-2,Table2[[#This Row],[Scheduled Ship Date]]-3)</f>
        <v>43471</v>
      </c>
      <c r="AY145">
        <f>IF(Table2[[#This Row],[Pattern]]="Pattern",Table2[[#This Row],[Total Sections]]*4.82,Table2[[#This Row],[Total Sections]]*0.5)</f>
        <v>1.5</v>
      </c>
      <c r="AZ145" s="42">
        <f t="shared" ca="1" si="38"/>
        <v>43469</v>
      </c>
      <c r="BA145" s="39">
        <f>((Table2[Total Sections]/Table2[Open Qty])-1)*Table2[Open Qty]*12.96</f>
        <v>25.92</v>
      </c>
      <c r="BB145" s="39"/>
      <c r="BC145" s="39" t="str">
        <f t="shared" si="32"/>
        <v>SCDI-300-300-90-35-BW-FL-20-AP-UNV-DP-1+E(1)-CT9(36)</v>
      </c>
      <c r="BD145" s="39">
        <f t="shared" si="33"/>
        <v>0</v>
      </c>
      <c r="BE145" s="39" t="b">
        <f>_xlfn.IFNA(VLOOKUP(Table2[[#This Row],[Job-no]],Table4[],9,FALSE),TRUE)</f>
        <v>1</v>
      </c>
      <c r="BF145" t="str">
        <f>VLOOKUP(AR145,Table1[],3,0)</f>
        <v>SCULPT</v>
      </c>
      <c r="BG145" s="39" t="b">
        <f>_xlfn.IFNA(VLOOKUP(Table2[[#This Row],[Job-no]],Table4[],14,FALSE),TRUE)</f>
        <v>0</v>
      </c>
      <c r="BH145" s="39" t="str">
        <f>_xlfn.IFNA(VLOOKUP(Table2[[#This Row],[Job-no]],Table4[],11,FALSE),"Done")</f>
        <v/>
      </c>
      <c r="BI145" s="39">
        <f>IF(Table2[[#This Row],[Pattern]]="Pattern",VLOOKUP(Table2[[#This Row],[Product Code]],'Routing data'!$A$2:$W$470,13,FALSE),VLOOKUP(Table2[[#This Row],[Product Code]],'Routing data'!$A$2:$W$470,3,FALSE))</f>
        <v>2</v>
      </c>
      <c r="BJ145" s="39">
        <f>IF(Table2[[#This Row],[Pattern]]="Pattern",VLOOKUP(Table2[[#This Row],[Product Code]],'Routing data'!$A$2:$W$470,14,FALSE),VLOOKUP(Table2[[#This Row],[Product Code]],'Routing data'!$A$2:$W$470,4,FALSE))</f>
        <v>0</v>
      </c>
      <c r="BK145" s="39">
        <f>VLOOKUP(Table2[[#This Row],[Product Code]],'Routing data'!A$4:W$524,16,FALSE)</f>
        <v>0</v>
      </c>
      <c r="BL145" s="42">
        <f>IF(Table2[[#This Row],[Milling Required]]=0,"x",IF(AT145="Pattern",B145-10,B145-4))</f>
        <v>43470</v>
      </c>
      <c r="BM145" s="42" t="str">
        <f>IF(Table2[[#This Row],[Punching Required]]=0,"x",IF(AT145="Pattern",B145-8,B145-2))</f>
        <v>x</v>
      </c>
      <c r="BN145" s="42">
        <f t="shared" si="34"/>
        <v>43471</v>
      </c>
      <c r="BO145" s="39">
        <f>IF(Table2[[#This Row],[Milling]]="x","x",Table2[[#This Row],[Total Sections]]*2)</f>
        <v>6</v>
      </c>
      <c r="BP145" s="39" t="str">
        <f>IF(Table2[[#This Row],[Punching]]="x","x",Table2[Total Sections]*2)</f>
        <v>x</v>
      </c>
      <c r="BQ145" s="39">
        <f>IF(Table2[[#This Row],[Pattern]]="Pattern",Table2[Total Sections]*3,Table2[Total Sections]*1.5)</f>
        <v>4.5</v>
      </c>
      <c r="BR145" s="42">
        <f t="shared" ca="1" si="39"/>
        <v>43469</v>
      </c>
      <c r="BS145" s="42"/>
      <c r="BT145" s="42"/>
      <c r="BU145" s="39"/>
      <c r="BV145" s="39" t="str">
        <f>_xlfn.IFNA(VLOOKUP(Table2[[#This Row],[Job-no]],Table4[],16,FALSE),"Ready")</f>
        <v/>
      </c>
      <c r="BW145" s="39" t="str">
        <f>_xlfn.IFNA(VLOOKUP(Table2[[#This Row],[Job-no]],Table4[],21,FALSE),"Ready")</f>
        <v/>
      </c>
      <c r="BX145" s="39" t="b">
        <f>_xlfn.IFNA(VLOOKUP(Table2[[#This Row],[Job-no]],Table4[],10,FALSE),TRUE)</f>
        <v>0</v>
      </c>
      <c r="BY145" s="39" t="str">
        <f>_xlfn.IFNA(VLOOKUP(Table2[[#This Row],[Job-no]],Table4[],22,FALSE),"Ready")</f>
        <v/>
      </c>
      <c r="BZ145" s="120">
        <f t="shared" si="35"/>
        <v>43474</v>
      </c>
      <c r="CA145" s="120" t="str">
        <f ca="1">IF(OR(Table2[[#This Row],[Saw Date]]=TODAY(),Table2[[#This Row],[Saw Date]]=TODAY()+1), Table2[[#This Row],[Saw Date]],IF(Table2[[#This Row],[Extrusion cut double saw]],"Done",""))</f>
        <v/>
      </c>
      <c r="CB145" s="120" t="str">
        <f ca="1">IF(OR(Table2[[#This Row],[Lens Date]]=TODAY(),Table2[[#This Row],[Lens Date]]=TODAY()+1), Table2[[#This Row],[Lens Date]],IF(Table2[[#This Row],[MSLens]]="Done","Done",""))</f>
        <v/>
      </c>
      <c r="CC145" s="120" t="str">
        <f ca="1">IF(OR(Table2[[#This Row],[Milling Date]]=TODAY(),Table2[[#This Row],[Milling Date]]=TODAY()+1), Table2[[#This Row],[Milling Date]],IF(Table2[[#This Row],[CNC Holes]]="Ready","Done",""))</f>
        <v/>
      </c>
      <c r="CD145" s="120" t="str">
        <f ca="1">IF(OR(Table2[[#This Row],[Welding Date]]=TODAY(),Table2[[#This Row],[Welding Date]]=TODAY()+1), Table2[[#This Row],[Welding Date]],IF(Table2[[#This Row],[Welding Corners]]="Ready","Done",""))</f>
        <v/>
      </c>
      <c r="CE145" s="120" t="str">
        <f ca="1">IF(OR(Table2[[#This Row],[Puching Date]]=TODAY(),Table2[[#This Row],[Puching Date]]=TODAY()+1), Table2[[#This Row],[Puching Date]],IF(Table2[[#This Row],[Punch Holes]]="Ready","Done",""))</f>
        <v/>
      </c>
      <c r="CF145" s="120" t="str">
        <f ca="1">IF(OR(Table2[[#This Row],[Housing Date2]]=TODAY(),Table2[[#This Row],[Housing Date2]]=TODAY()+1),Table2[[#This Row],[Housing Date2]],IF(Table2[[#This Row],[Body Assembly]],"Done",""))</f>
        <v/>
      </c>
      <c r="CG145" s="120" t="str">
        <f>_xlfn.IFNA(VLOOKUP(Table2[[#This Row],[Job-no]],Table4[],7,FALSE),"Done")</f>
        <v>Machine Shop Started</v>
      </c>
    </row>
    <row r="146" spans="1:85" x14ac:dyDescent="0.25">
      <c r="A146" t="str">
        <f>_xlfn.CONCAT(Table2[[#This Row],[Order]],"-",Table2[[#This Row],[Line]])</f>
        <v>74442-2</v>
      </c>
      <c r="B146" s="1">
        <v>43474</v>
      </c>
      <c r="C146" s="10">
        <v>74442</v>
      </c>
      <c r="D146" s="7" t="s">
        <v>3420</v>
      </c>
      <c r="E146" s="10">
        <v>2</v>
      </c>
      <c r="F146" s="10">
        <v>1</v>
      </c>
      <c r="G146" s="7" t="s">
        <v>165</v>
      </c>
      <c r="H146" s="10">
        <v>9</v>
      </c>
      <c r="I146" s="43" t="b">
        <v>1</v>
      </c>
      <c r="J146" s="43" t="b">
        <v>0</v>
      </c>
      <c r="K146" t="s">
        <v>114</v>
      </c>
      <c r="L146" s="43" t="b">
        <v>0</v>
      </c>
      <c r="M146" s="43" t="b">
        <v>0</v>
      </c>
      <c r="N146" s="43" t="b">
        <v>0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t="s">
        <v>114</v>
      </c>
      <c r="V146" t="s">
        <v>114</v>
      </c>
      <c r="W146" s="5">
        <v>43469</v>
      </c>
      <c r="X146" s="7" t="s">
        <v>114</v>
      </c>
      <c r="Y146" s="7"/>
      <c r="Z146" s="7" t="s">
        <v>48</v>
      </c>
      <c r="AA146" s="7" t="s">
        <v>114</v>
      </c>
      <c r="AB146" s="7" t="s">
        <v>74</v>
      </c>
      <c r="AC146" s="10">
        <v>1</v>
      </c>
      <c r="AD146" s="3" t="s">
        <v>5967</v>
      </c>
      <c r="AE146" s="4" t="s">
        <v>5968</v>
      </c>
      <c r="AF146" s="7"/>
      <c r="AG146" s="7" t="s">
        <v>114</v>
      </c>
      <c r="AH146" s="10">
        <v>9</v>
      </c>
      <c r="AI146" s="3" t="s">
        <v>74</v>
      </c>
      <c r="AJ146" t="s">
        <v>114</v>
      </c>
      <c r="AK146" t="s">
        <v>114</v>
      </c>
      <c r="AL146" s="43" t="b">
        <v>0</v>
      </c>
      <c r="AM146" s="3"/>
      <c r="AN146" s="3"/>
      <c r="AO146" s="43" t="b">
        <v>0</v>
      </c>
      <c r="AP146" s="3" t="b">
        <v>0</v>
      </c>
      <c r="AQ146" s="3">
        <f>VLOOKUP(Table2[[#This Row],[Job-no]],Table3[],26,FALSE)</f>
        <v>6615</v>
      </c>
      <c r="AR146" t="str">
        <f t="shared" si="31"/>
        <v>SCDI</v>
      </c>
      <c r="AS146" t="str">
        <f>VLOOKUP(AR146,Table1[],4,0)</f>
        <v>pendant</v>
      </c>
      <c r="AT146" t="str">
        <f>IF(BD146&gt;0,"Pattern",VLOOKUP(AR146,Table1[],5,0))</f>
        <v>Check for Kit</v>
      </c>
      <c r="AU146" s="34">
        <f>IF(AT146="Pattern",WORKDAY(Table2[[#This Row],[Scheduled Ship Date]],-10),WORKDAY(Table2[[#This Row],[Scheduled Ship Date]],-4))</f>
        <v>43468</v>
      </c>
      <c r="AV146">
        <f>IF(Table2[[#This Row],[Extrusion cut double saw]]=TRUE,IF(O146="ToDo",IF(AT146="Pattern",Table2[[#This Row],[Total Sections]]*0.4,Table2[[#This Row],[Total Sections]]*0.12),0),IF(AT146="Pattern",Table2[[#This Row],[Total Sections]]*4,Table2[[#This Row],[Total Sections]]*1.2))</f>
        <v>10.799999999999999</v>
      </c>
      <c r="AW146" s="42">
        <f t="shared" ca="1" si="37"/>
        <v>43469</v>
      </c>
      <c r="AX146" s="42">
        <f>IF(AT146="Pattern",Table2[[#This Row],[Scheduled Ship Date]]-2,Table2[[#This Row],[Scheduled Ship Date]]-3)</f>
        <v>43471</v>
      </c>
      <c r="AY146">
        <f>IF(Table2[[#This Row],[Pattern]]="Pattern",Table2[[#This Row],[Total Sections]]*4.82,Table2[[#This Row],[Total Sections]]*0.5)</f>
        <v>4.5</v>
      </c>
      <c r="AZ146" s="42">
        <f t="shared" ca="1" si="38"/>
        <v>43469</v>
      </c>
      <c r="BA146" s="39">
        <f>((Table2[Total Sections]/Table2[Open Qty])-1)*Table2[Open Qty]*12.96</f>
        <v>0</v>
      </c>
      <c r="BB146" s="39"/>
      <c r="BC146" s="39" t="str">
        <f t="shared" si="32"/>
        <v>SCDI-300-300-90-35-BW-FL-8-AP-UNV-DP-1+E(1)-CT9(36)</v>
      </c>
      <c r="BD146" s="39">
        <f t="shared" si="33"/>
        <v>0</v>
      </c>
      <c r="BE146" s="39" t="b">
        <f>_xlfn.IFNA(VLOOKUP(Table2[[#This Row],[Job-no]],Table4[],9,FALSE),TRUE)</f>
        <v>1</v>
      </c>
      <c r="BF146" t="str">
        <f>VLOOKUP(AR146,Table1[],3,0)</f>
        <v>SCULPT</v>
      </c>
      <c r="BG146" s="39" t="b">
        <f>_xlfn.IFNA(VLOOKUP(Table2[[#This Row],[Job-no]],Table4[],14,FALSE),TRUE)</f>
        <v>0</v>
      </c>
      <c r="BH146" s="39" t="str">
        <f>_xlfn.IFNA(VLOOKUP(Table2[[#This Row],[Job-no]],Table4[],11,FALSE),"Done")</f>
        <v/>
      </c>
      <c r="BI146" s="39">
        <f>IF(Table2[[#This Row],[Pattern]]="Pattern",VLOOKUP(Table2[[#This Row],[Product Code]],'Routing data'!$A$2:$W$470,13,FALSE),VLOOKUP(Table2[[#This Row],[Product Code]],'Routing data'!$A$2:$W$470,3,FALSE))</f>
        <v>2</v>
      </c>
      <c r="BJ146" s="39">
        <f>IF(Table2[[#This Row],[Pattern]]="Pattern",VLOOKUP(Table2[[#This Row],[Product Code]],'Routing data'!$A$2:$W$470,14,FALSE),VLOOKUP(Table2[[#This Row],[Product Code]],'Routing data'!$A$2:$W$470,4,FALSE))</f>
        <v>0</v>
      </c>
      <c r="BK146" s="39">
        <f>VLOOKUP(Table2[[#This Row],[Product Code]],'Routing data'!A$4:W$524,16,FALSE)</f>
        <v>0</v>
      </c>
      <c r="BL146" s="42">
        <f>IF(Table2[[#This Row],[Milling Required]]=0,"x",IF(AT146="Pattern",B146-10,B146-4))</f>
        <v>43470</v>
      </c>
      <c r="BM146" s="42" t="str">
        <f>IF(Table2[[#This Row],[Punching Required]]=0,"x",IF(AT146="Pattern",B146-8,B146-2))</f>
        <v>x</v>
      </c>
      <c r="BN146" s="42">
        <f t="shared" si="34"/>
        <v>43471</v>
      </c>
      <c r="BO146" s="39">
        <f>IF(Table2[[#This Row],[Milling]]="x","x",Table2[[#This Row],[Total Sections]]*2)</f>
        <v>18</v>
      </c>
      <c r="BP146" s="39" t="str">
        <f>IF(Table2[[#This Row],[Punching]]="x","x",Table2[Total Sections]*2)</f>
        <v>x</v>
      </c>
      <c r="BQ146" s="39">
        <f>IF(Table2[[#This Row],[Pattern]]="Pattern",Table2[Total Sections]*3,Table2[Total Sections]*1.5)</f>
        <v>13.5</v>
      </c>
      <c r="BR146" s="42">
        <f t="shared" ca="1" si="39"/>
        <v>43469</v>
      </c>
      <c r="BS146" s="42"/>
      <c r="BT146" s="42"/>
      <c r="BU146" s="39"/>
      <c r="BV146" s="39" t="str">
        <f>_xlfn.IFNA(VLOOKUP(Table2[[#This Row],[Job-no]],Table4[],16,FALSE),"Ready")</f>
        <v/>
      </c>
      <c r="BW146" s="39" t="str">
        <f>_xlfn.IFNA(VLOOKUP(Table2[[#This Row],[Job-no]],Table4[],21,FALSE),"Ready")</f>
        <v/>
      </c>
      <c r="BX146" s="39" t="b">
        <f>_xlfn.IFNA(VLOOKUP(Table2[[#This Row],[Job-no]],Table4[],10,FALSE),TRUE)</f>
        <v>0</v>
      </c>
      <c r="BY146" s="39" t="str">
        <f>_xlfn.IFNA(VLOOKUP(Table2[[#This Row],[Job-no]],Table4[],22,FALSE),"Ready")</f>
        <v/>
      </c>
      <c r="BZ146" s="120">
        <f t="shared" si="35"/>
        <v>43474</v>
      </c>
      <c r="CA146" s="120" t="str">
        <f ca="1">IF(OR(Table2[[#This Row],[Saw Date]]=TODAY(),Table2[[#This Row],[Saw Date]]=TODAY()+1), Table2[[#This Row],[Saw Date]],IF(Table2[[#This Row],[Extrusion cut double saw]],"Done",""))</f>
        <v/>
      </c>
      <c r="CB146" s="120" t="str">
        <f ca="1">IF(OR(Table2[[#This Row],[Lens Date]]=TODAY(),Table2[[#This Row],[Lens Date]]=TODAY()+1), Table2[[#This Row],[Lens Date]],IF(Table2[[#This Row],[MSLens]]="Done","Done",""))</f>
        <v/>
      </c>
      <c r="CC146" s="120" t="str">
        <f ca="1">IF(OR(Table2[[#This Row],[Milling Date]]=TODAY(),Table2[[#This Row],[Milling Date]]=TODAY()+1), Table2[[#This Row],[Milling Date]],IF(Table2[[#This Row],[CNC Holes]]="Ready","Done",""))</f>
        <v/>
      </c>
      <c r="CD146" s="120" t="str">
        <f ca="1">IF(OR(Table2[[#This Row],[Welding Date]]=TODAY(),Table2[[#This Row],[Welding Date]]=TODAY()+1), Table2[[#This Row],[Welding Date]],IF(Table2[[#This Row],[Welding Corners]]="Ready","Done",""))</f>
        <v/>
      </c>
      <c r="CE146" s="120" t="str">
        <f ca="1">IF(OR(Table2[[#This Row],[Puching Date]]=TODAY(),Table2[[#This Row],[Puching Date]]=TODAY()+1), Table2[[#This Row],[Puching Date]],IF(Table2[[#This Row],[Punch Holes]]="Ready","Done",""))</f>
        <v/>
      </c>
      <c r="CF146" s="120" t="str">
        <f ca="1">IF(OR(Table2[[#This Row],[Housing Date2]]=TODAY(),Table2[[#This Row],[Housing Date2]]=TODAY()+1),Table2[[#This Row],[Housing Date2]],IF(Table2[[#This Row],[Body Assembly]],"Done",""))</f>
        <v/>
      </c>
      <c r="CG146" s="120" t="str">
        <f>_xlfn.IFNA(VLOOKUP(Table2[[#This Row],[Job-no]],Table4[],7,FALSE),"Done")</f>
        <v>Machine Shop Started</v>
      </c>
    </row>
    <row r="147" spans="1:85" x14ac:dyDescent="0.25">
      <c r="A147" s="39" t="str">
        <f>_xlfn.CONCAT(Table2[[#This Row],[Order]],"-",Table2[[#This Row],[Line]])</f>
        <v>74442-5</v>
      </c>
      <c r="B147" s="1">
        <v>43474</v>
      </c>
      <c r="C147" s="10">
        <v>74442</v>
      </c>
      <c r="D147" s="7" t="s">
        <v>3422</v>
      </c>
      <c r="E147" s="10">
        <v>5</v>
      </c>
      <c r="F147" s="10">
        <v>1</v>
      </c>
      <c r="G147" s="7" t="s">
        <v>165</v>
      </c>
      <c r="H147" s="10">
        <v>26</v>
      </c>
      <c r="I147" s="43" t="b">
        <v>1</v>
      </c>
      <c r="J147" s="43" t="b">
        <v>0</v>
      </c>
      <c r="K147" t="s">
        <v>114</v>
      </c>
      <c r="L147" s="43" t="b">
        <v>0</v>
      </c>
      <c r="M147" s="43" t="b">
        <v>0</v>
      </c>
      <c r="N147" s="43" t="b">
        <v>0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t="s">
        <v>114</v>
      </c>
      <c r="V147" t="s">
        <v>114</v>
      </c>
      <c r="W147" s="5">
        <v>43469</v>
      </c>
      <c r="X147" s="7" t="s">
        <v>114</v>
      </c>
      <c r="Y147" s="7"/>
      <c r="Z147" s="7" t="s">
        <v>195</v>
      </c>
      <c r="AA147" s="7" t="s">
        <v>114</v>
      </c>
      <c r="AB147" s="7" t="s">
        <v>74</v>
      </c>
      <c r="AC147" s="10">
        <v>1</v>
      </c>
      <c r="AD147" s="3" t="s">
        <v>5967</v>
      </c>
      <c r="AE147" s="4" t="s">
        <v>5968</v>
      </c>
      <c r="AF147" s="7"/>
      <c r="AG147" s="7" t="s">
        <v>114</v>
      </c>
      <c r="AH147" s="10">
        <v>26</v>
      </c>
      <c r="AI147" s="3" t="s">
        <v>74</v>
      </c>
      <c r="AJ147" t="s">
        <v>114</v>
      </c>
      <c r="AK147" t="s">
        <v>114</v>
      </c>
      <c r="AL147" s="43" t="b">
        <v>0</v>
      </c>
      <c r="AM147" s="3"/>
      <c r="AN147" s="3"/>
      <c r="AO147" s="43" t="b">
        <v>0</v>
      </c>
      <c r="AP147" s="3" t="b">
        <v>0</v>
      </c>
      <c r="AQ147" s="3">
        <f>VLOOKUP(Table2[[#This Row],[Job-no]],Table3[],26,FALSE)</f>
        <v>6084</v>
      </c>
      <c r="AR147" t="str">
        <f t="shared" si="31"/>
        <v>SCR</v>
      </c>
      <c r="AS147" t="str">
        <f>VLOOKUP(AR147,Table1[],4,0)</f>
        <v>recessed</v>
      </c>
      <c r="AT147" t="str">
        <f>IF(BD147&gt;0,"Pattern",VLOOKUP(AR147,Table1[],5,0))</f>
        <v>Check for Kit</v>
      </c>
      <c r="AU147" s="34">
        <f>IF(AT147="Pattern",WORKDAY(Table2[[#This Row],[Scheduled Ship Date]],-10),WORKDAY(Table2[[#This Row],[Scheduled Ship Date]],-4))</f>
        <v>43468</v>
      </c>
      <c r="AV147" s="39">
        <f>IF(Table2[[#This Row],[Extrusion cut double saw]]=TRUE,IF(O147="ToDo",IF(AT147="Pattern",Table2[[#This Row],[Total Sections]]*0.4,Table2[[#This Row],[Total Sections]]*0.12),0),IF(AT147="Pattern",Table2[[#This Row],[Total Sections]]*4,Table2[[#This Row],[Total Sections]]*1.2))</f>
        <v>31.2</v>
      </c>
      <c r="AW147" s="42">
        <f t="shared" ca="1" si="37"/>
        <v>43469</v>
      </c>
      <c r="AX147" s="42">
        <f>IF(AT147="Pattern",Table2[[#This Row],[Scheduled Ship Date]]-2,Table2[[#This Row],[Scheduled Ship Date]]-3)</f>
        <v>43471</v>
      </c>
      <c r="AY147" s="39">
        <f>IF(Table2[[#This Row],[Pattern]]="Pattern",Table2[[#This Row],[Total Sections]]*4.82,Table2[[#This Row],[Total Sections]]*0.5)</f>
        <v>13</v>
      </c>
      <c r="AZ147" s="42">
        <f t="shared" ca="1" si="38"/>
        <v>43469</v>
      </c>
      <c r="BA147" s="39">
        <f>((Table2[Total Sections]/Table2[Open Qty])-1)*Table2[Open Qty]*12.96</f>
        <v>0</v>
      </c>
      <c r="BB147" s="39"/>
      <c r="BC147" s="39" t="str">
        <f t="shared" si="32"/>
        <v>SCR-500-90-35-2M-4-W-UNV-DP-1-MFTG9</v>
      </c>
      <c r="BD147" s="39">
        <f t="shared" si="33"/>
        <v>0</v>
      </c>
      <c r="BE147" s="39" t="b">
        <f>_xlfn.IFNA(VLOOKUP(Table2[[#This Row],[Job-no]],Table4[],9,FALSE),TRUE)</f>
        <v>1</v>
      </c>
      <c r="BF147" s="39"/>
      <c r="BG147" s="39" t="b">
        <f>_xlfn.IFNA(VLOOKUP(Table2[[#This Row],[Job-no]],Table4[],14,FALSE),TRUE)</f>
        <v>0</v>
      </c>
      <c r="BH147" s="39" t="str">
        <f>_xlfn.IFNA(VLOOKUP(Table2[[#This Row],[Job-no]],Table4[],11,FALSE),"Done")</f>
        <v/>
      </c>
      <c r="BI147" s="39">
        <f>IF(Table2[[#This Row],[Pattern]]="Pattern",VLOOKUP(Table2[[#This Row],[Product Code]],'Routing data'!$A$2:$W$470,13,FALSE),VLOOKUP(Table2[[#This Row],[Product Code]],'Routing data'!$A$2:$W$470,3,FALSE))</f>
        <v>2</v>
      </c>
      <c r="BJ147" s="39">
        <f>IF(Table2[[#This Row],[Pattern]]="Pattern",VLOOKUP(Table2[[#This Row],[Product Code]],'Routing data'!$A$2:$W$470,14,FALSE),VLOOKUP(Table2[[#This Row],[Product Code]],'Routing data'!$A$2:$W$470,4,FALSE))</f>
        <v>0</v>
      </c>
      <c r="BK147" s="39">
        <f>VLOOKUP(Table2[[#This Row],[Product Code]],'Routing data'!A$4:W$524,16,FALSE)</f>
        <v>5</v>
      </c>
      <c r="BL147" s="42">
        <f>IF(Table2[[#This Row],[Milling Required]]=0,"x",IF(AT147="Pattern",B147-10,B147-4))</f>
        <v>43470</v>
      </c>
      <c r="BM147" s="39"/>
      <c r="BN147" s="42">
        <f t="shared" si="34"/>
        <v>43471</v>
      </c>
      <c r="BO147" s="39">
        <f>IF(Table2[[#This Row],[Milling]]="x","x",Table2[[#This Row],[Total Sections]]*2)</f>
        <v>52</v>
      </c>
      <c r="BP147" s="39">
        <f>IF(Table2[[#This Row],[Punching]]="x","x",Table2[Total Sections]*2)</f>
        <v>52</v>
      </c>
      <c r="BQ147" s="39">
        <f>IF(Table2[[#This Row],[Pattern]]="Pattern",Table2[Total Sections]*3,Table2[Total Sections]*1.5)</f>
        <v>39</v>
      </c>
      <c r="BR147" s="42">
        <f t="shared" ca="1" si="39"/>
        <v>43469</v>
      </c>
      <c r="BS147" s="39"/>
      <c r="BT147" s="39"/>
      <c r="BU147" s="39"/>
      <c r="BV147" s="39" t="str">
        <f>_xlfn.IFNA(VLOOKUP(Table2[[#This Row],[Job-no]],Table4[],16,FALSE),"Ready")</f>
        <v/>
      </c>
      <c r="BW147" s="39" t="str">
        <f>_xlfn.IFNA(VLOOKUP(Table2[[#This Row],[Job-no]],Table4[],21,FALSE),"Ready")</f>
        <v/>
      </c>
      <c r="BX147" s="39" t="b">
        <f>_xlfn.IFNA(VLOOKUP(Table2[[#This Row],[Job-no]],Table4[],10,FALSE),TRUE)</f>
        <v>0</v>
      </c>
      <c r="BY147" s="39" t="str">
        <f>_xlfn.IFNA(VLOOKUP(Table2[[#This Row],[Job-no]],Table4[],22,FALSE),"Ready")</f>
        <v/>
      </c>
      <c r="BZ147" s="120">
        <f t="shared" si="35"/>
        <v>43474</v>
      </c>
      <c r="CA147" s="120" t="str">
        <f ca="1">IF(OR(Table2[[#This Row],[Saw Date]]=TODAY(),Table2[[#This Row],[Saw Date]]=TODAY()+1), Table2[[#This Row],[Saw Date]],IF(Table2[[#This Row],[Extrusion cut double saw]],"Done",""))</f>
        <v/>
      </c>
      <c r="CB147" s="120" t="str">
        <f ca="1">IF(OR(Table2[[#This Row],[Lens Date]]=TODAY(),Table2[[#This Row],[Lens Date]]=TODAY()+1), Table2[[#This Row],[Lens Date]],IF(Table2[[#This Row],[MSLens]]="Done","Done",""))</f>
        <v/>
      </c>
      <c r="CC147" s="120" t="str">
        <f ca="1">IF(OR(Table2[[#This Row],[Milling Date]]=TODAY(),Table2[[#This Row],[Milling Date]]=TODAY()+1), Table2[[#This Row],[Milling Date]],IF(Table2[[#This Row],[CNC Holes]]="Ready","Done",""))</f>
        <v/>
      </c>
      <c r="CD147" s="120" t="str">
        <f ca="1">IF(OR(Table2[[#This Row],[Welding Date]]=TODAY(),Table2[[#This Row],[Welding Date]]=TODAY()+1), Table2[[#This Row],[Welding Date]],IF(Table2[[#This Row],[Welding Corners]]="Ready","Done",""))</f>
        <v/>
      </c>
      <c r="CE147" s="120" t="str">
        <f ca="1">IF(OR(Table2[[#This Row],[Puching Date]]=TODAY(),Table2[[#This Row],[Puching Date]]=TODAY()+1), Table2[[#This Row],[Puching Date]],IF(Table2[[#This Row],[Punch Holes]]="Ready","Done",""))</f>
        <v/>
      </c>
      <c r="CF147" s="120" t="str">
        <f ca="1">IF(OR(Table2[[#This Row],[Housing Date2]]=TODAY(),Table2[[#This Row],[Housing Date2]]=TODAY()+1),Table2[[#This Row],[Housing Date2]],IF(Table2[[#This Row],[Body Assembly]],"Done",""))</f>
        <v/>
      </c>
      <c r="CG147" s="120" t="str">
        <f>_xlfn.IFNA(VLOOKUP(Table2[[#This Row],[Job-no]],Table4[],7,FALSE),"Done")</f>
        <v>Machine Shop Started</v>
      </c>
    </row>
    <row r="148" spans="1:85" x14ac:dyDescent="0.25">
      <c r="A148" s="39" t="str">
        <f>_xlfn.CONCAT(Table2[[#This Row],[Order]],"-",Table2[[#This Row],[Line]])</f>
        <v>74442-6</v>
      </c>
      <c r="B148" s="1">
        <v>43474</v>
      </c>
      <c r="C148" s="10">
        <v>74442</v>
      </c>
      <c r="D148" s="7" t="s">
        <v>3424</v>
      </c>
      <c r="E148" s="10">
        <v>6</v>
      </c>
      <c r="F148" s="10">
        <v>1</v>
      </c>
      <c r="G148" s="7" t="s">
        <v>165</v>
      </c>
      <c r="H148" s="10">
        <v>10</v>
      </c>
      <c r="I148" s="43" t="b">
        <v>1</v>
      </c>
      <c r="J148" s="43" t="b">
        <v>0</v>
      </c>
      <c r="K148" t="s">
        <v>114</v>
      </c>
      <c r="L148" s="43" t="b">
        <v>0</v>
      </c>
      <c r="M148" s="43" t="b">
        <v>0</v>
      </c>
      <c r="N148" s="43" t="b">
        <v>0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t="s">
        <v>114</v>
      </c>
      <c r="V148" t="s">
        <v>114</v>
      </c>
      <c r="W148" s="5">
        <v>43469</v>
      </c>
      <c r="X148" s="7" t="s">
        <v>114</v>
      </c>
      <c r="Y148" s="7"/>
      <c r="Z148" s="7" t="s">
        <v>195</v>
      </c>
      <c r="AA148" s="7" t="s">
        <v>114</v>
      </c>
      <c r="AB148" s="7" t="s">
        <v>74</v>
      </c>
      <c r="AC148" s="10">
        <v>1</v>
      </c>
      <c r="AD148" s="3" t="s">
        <v>5967</v>
      </c>
      <c r="AE148" s="4" t="s">
        <v>5968</v>
      </c>
      <c r="AF148" s="7"/>
      <c r="AG148" s="7" t="s">
        <v>114</v>
      </c>
      <c r="AH148" s="10">
        <v>10</v>
      </c>
      <c r="AI148" s="3" t="s">
        <v>74</v>
      </c>
      <c r="AJ148" t="s">
        <v>114</v>
      </c>
      <c r="AK148" t="s">
        <v>114</v>
      </c>
      <c r="AL148" s="43" t="b">
        <v>0</v>
      </c>
      <c r="AM148" s="3"/>
      <c r="AN148" s="3"/>
      <c r="AO148" s="43" t="b">
        <v>0</v>
      </c>
      <c r="AP148" s="3" t="b">
        <v>0</v>
      </c>
      <c r="AQ148" s="3">
        <f>VLOOKUP(Table2[[#This Row],[Job-no]],Table3[],26,FALSE)</f>
        <v>2700</v>
      </c>
      <c r="AR148" t="str">
        <f t="shared" si="31"/>
        <v>SCR</v>
      </c>
      <c r="AS148" t="str">
        <f>VLOOKUP(AR148,Table1[],4,0)</f>
        <v>recessed</v>
      </c>
      <c r="AT148" t="str">
        <f>IF(BD148&gt;0,"Pattern",VLOOKUP(AR148,Table1[],5,0))</f>
        <v>Check for Kit</v>
      </c>
      <c r="AU148" s="34">
        <f>IF(AT148="Pattern",WORKDAY(Table2[[#This Row],[Scheduled Ship Date]],-10),WORKDAY(Table2[[#This Row],[Scheduled Ship Date]],-4))</f>
        <v>43468</v>
      </c>
      <c r="AV148" s="39">
        <f>IF(Table2[[#This Row],[Extrusion cut double saw]]=TRUE,IF(O148="ToDo",IF(AT148="Pattern",Table2[[#This Row],[Total Sections]]*0.4,Table2[[#This Row],[Total Sections]]*0.12),0),IF(AT148="Pattern",Table2[[#This Row],[Total Sections]]*4,Table2[[#This Row],[Total Sections]]*1.2))</f>
        <v>12</v>
      </c>
      <c r="AW148" s="42">
        <f t="shared" ca="1" si="37"/>
        <v>43469</v>
      </c>
      <c r="AX148" s="42">
        <f>IF(AT148="Pattern",Table2[[#This Row],[Scheduled Ship Date]]-2,Table2[[#This Row],[Scheduled Ship Date]]-3)</f>
        <v>43471</v>
      </c>
      <c r="AY148" s="39">
        <f>IF(Table2[[#This Row],[Pattern]]="Pattern",Table2[[#This Row],[Total Sections]]*4.82,Table2[[#This Row],[Total Sections]]*0.5)</f>
        <v>5</v>
      </c>
      <c r="AZ148" s="42">
        <f t="shared" ca="1" si="38"/>
        <v>43469</v>
      </c>
      <c r="BA148" s="39">
        <f>((Table2[Total Sections]/Table2[Open Qty])-1)*Table2[Open Qty]*12.96</f>
        <v>0</v>
      </c>
      <c r="BB148" s="39"/>
      <c r="BC148" s="39" t="str">
        <f t="shared" si="32"/>
        <v>SCR-500-90-35-2M-4-W-UNV-DP-E(1)-MFTG9</v>
      </c>
      <c r="BD148" s="39">
        <f t="shared" si="33"/>
        <v>0</v>
      </c>
      <c r="BE148" s="39" t="b">
        <f>_xlfn.IFNA(VLOOKUP(Table2[[#This Row],[Job-no]],Table4[],9,FALSE),TRUE)</f>
        <v>1</v>
      </c>
      <c r="BF148" s="39"/>
      <c r="BG148" s="39" t="b">
        <f>_xlfn.IFNA(VLOOKUP(Table2[[#This Row],[Job-no]],Table4[],14,FALSE),TRUE)</f>
        <v>0</v>
      </c>
      <c r="BH148" s="39" t="str">
        <f>_xlfn.IFNA(VLOOKUP(Table2[[#This Row],[Job-no]],Table4[],11,FALSE),"Done")</f>
        <v/>
      </c>
      <c r="BI148" s="39">
        <f>IF(Table2[[#This Row],[Pattern]]="Pattern",VLOOKUP(Table2[[#This Row],[Product Code]],'Routing data'!$A$2:$W$470,13,FALSE),VLOOKUP(Table2[[#This Row],[Product Code]],'Routing data'!$A$2:$W$470,3,FALSE))</f>
        <v>2</v>
      </c>
      <c r="BJ148" s="39">
        <f>IF(Table2[[#This Row],[Pattern]]="Pattern",VLOOKUP(Table2[[#This Row],[Product Code]],'Routing data'!$A$2:$W$470,14,FALSE),VLOOKUP(Table2[[#This Row],[Product Code]],'Routing data'!$A$2:$W$470,4,FALSE))</f>
        <v>0</v>
      </c>
      <c r="BK148" s="39">
        <f>VLOOKUP(Table2[[#This Row],[Product Code]],'Routing data'!A$4:W$524,16,FALSE)</f>
        <v>5</v>
      </c>
      <c r="BL148" s="42">
        <f>IF(Table2[[#This Row],[Milling Required]]=0,"x",IF(AT148="Pattern",B148-10,B148-4))</f>
        <v>43470</v>
      </c>
      <c r="BM148" s="39"/>
      <c r="BN148" s="42">
        <f t="shared" si="34"/>
        <v>43471</v>
      </c>
      <c r="BO148" s="39">
        <f>IF(Table2[[#This Row],[Milling]]="x","x",Table2[[#This Row],[Total Sections]]*2)</f>
        <v>20</v>
      </c>
      <c r="BP148" s="39">
        <f>IF(Table2[[#This Row],[Punching]]="x","x",Table2[Total Sections]*2)</f>
        <v>20</v>
      </c>
      <c r="BQ148" s="39">
        <f>IF(Table2[[#This Row],[Pattern]]="Pattern",Table2[Total Sections]*3,Table2[Total Sections]*1.5)</f>
        <v>15</v>
      </c>
      <c r="BR148" s="42">
        <f t="shared" ca="1" si="39"/>
        <v>43469</v>
      </c>
      <c r="BS148" s="39"/>
      <c r="BT148" s="39"/>
      <c r="BU148" s="39"/>
      <c r="BV148" s="39" t="str">
        <f>_xlfn.IFNA(VLOOKUP(Table2[[#This Row],[Job-no]],Table4[],16,FALSE),"Ready")</f>
        <v/>
      </c>
      <c r="BW148" s="39" t="str">
        <f>_xlfn.IFNA(VLOOKUP(Table2[[#This Row],[Job-no]],Table4[],21,FALSE),"Ready")</f>
        <v/>
      </c>
      <c r="BX148" s="39" t="b">
        <f>_xlfn.IFNA(VLOOKUP(Table2[[#This Row],[Job-no]],Table4[],10,FALSE),TRUE)</f>
        <v>0</v>
      </c>
      <c r="BY148" s="39" t="str">
        <f>_xlfn.IFNA(VLOOKUP(Table2[[#This Row],[Job-no]],Table4[],22,FALSE),"Ready")</f>
        <v/>
      </c>
      <c r="BZ148" s="120">
        <f t="shared" si="35"/>
        <v>43474</v>
      </c>
      <c r="CA148" s="120" t="str">
        <f ca="1">IF(OR(Table2[[#This Row],[Saw Date]]=TODAY(),Table2[[#This Row],[Saw Date]]=TODAY()+1), Table2[[#This Row],[Saw Date]],IF(Table2[[#This Row],[Extrusion cut double saw]],"Done",""))</f>
        <v/>
      </c>
      <c r="CB148" s="120" t="str">
        <f ca="1">IF(OR(Table2[[#This Row],[Lens Date]]=TODAY(),Table2[[#This Row],[Lens Date]]=TODAY()+1), Table2[[#This Row],[Lens Date]],IF(Table2[[#This Row],[MSLens]]="Done","Done",""))</f>
        <v/>
      </c>
      <c r="CC148" s="120" t="str">
        <f ca="1">IF(OR(Table2[[#This Row],[Milling Date]]=TODAY(),Table2[[#This Row],[Milling Date]]=TODAY()+1), Table2[[#This Row],[Milling Date]],IF(Table2[[#This Row],[CNC Holes]]="Ready","Done",""))</f>
        <v/>
      </c>
      <c r="CD148" s="120" t="str">
        <f ca="1">IF(OR(Table2[[#This Row],[Welding Date]]=TODAY(),Table2[[#This Row],[Welding Date]]=TODAY()+1), Table2[[#This Row],[Welding Date]],IF(Table2[[#This Row],[Welding Corners]]="Ready","Done",""))</f>
        <v/>
      </c>
      <c r="CE148" s="120" t="str">
        <f ca="1">IF(OR(Table2[[#This Row],[Puching Date]]=TODAY(),Table2[[#This Row],[Puching Date]]=TODAY()+1), Table2[[#This Row],[Puching Date]],IF(Table2[[#This Row],[Punch Holes]]="Ready","Done",""))</f>
        <v/>
      </c>
      <c r="CF148" s="120" t="str">
        <f ca="1">IF(OR(Table2[[#This Row],[Housing Date2]]=TODAY(),Table2[[#This Row],[Housing Date2]]=TODAY()+1),Table2[[#This Row],[Housing Date2]],IF(Table2[[#This Row],[Body Assembly]],"Done",""))</f>
        <v/>
      </c>
      <c r="CG148" s="120" t="str">
        <f>_xlfn.IFNA(VLOOKUP(Table2[[#This Row],[Job-no]],Table4[],7,FALSE),"Done")</f>
        <v>Machine Shop Started</v>
      </c>
    </row>
    <row r="149" spans="1:85" x14ac:dyDescent="0.25">
      <c r="A149" s="39" t="str">
        <f>_xlfn.CONCAT(Table2[[#This Row],[Order]],"-",Table2[[#This Row],[Line]])</f>
        <v>74442-7</v>
      </c>
      <c r="B149" s="1">
        <v>43474</v>
      </c>
      <c r="C149" s="10">
        <v>74442</v>
      </c>
      <c r="D149" s="7" t="s">
        <v>3426</v>
      </c>
      <c r="E149" s="10">
        <v>7</v>
      </c>
      <c r="F149" s="10">
        <v>1</v>
      </c>
      <c r="G149" s="7" t="s">
        <v>165</v>
      </c>
      <c r="H149" s="10">
        <v>25</v>
      </c>
      <c r="I149" s="43" t="b">
        <v>1</v>
      </c>
      <c r="J149" s="43" t="b">
        <v>0</v>
      </c>
      <c r="K149" t="s">
        <v>114</v>
      </c>
      <c r="L149" s="43" t="b">
        <v>0</v>
      </c>
      <c r="M149" s="43" t="b">
        <v>0</v>
      </c>
      <c r="N149" s="43" t="b">
        <v>0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t="s">
        <v>114</v>
      </c>
      <c r="V149" t="s">
        <v>114</v>
      </c>
      <c r="W149" s="5">
        <v>43469</v>
      </c>
      <c r="X149" s="7" t="s">
        <v>114</v>
      </c>
      <c r="Y149" s="7"/>
      <c r="Z149" s="7" t="s">
        <v>48</v>
      </c>
      <c r="AA149" s="7" t="s">
        <v>114</v>
      </c>
      <c r="AB149" s="7" t="s">
        <v>74</v>
      </c>
      <c r="AC149" s="10">
        <v>1</v>
      </c>
      <c r="AD149" s="3" t="s">
        <v>5967</v>
      </c>
      <c r="AE149" s="4" t="s">
        <v>5968</v>
      </c>
      <c r="AF149" s="7"/>
      <c r="AG149" s="7" t="s">
        <v>114</v>
      </c>
      <c r="AH149" s="10">
        <v>25</v>
      </c>
      <c r="AI149" s="3" t="s">
        <v>74</v>
      </c>
      <c r="AJ149" t="s">
        <v>114</v>
      </c>
      <c r="AK149" t="s">
        <v>114</v>
      </c>
      <c r="AL149" s="43" t="b">
        <v>0</v>
      </c>
      <c r="AM149" s="3"/>
      <c r="AN149" s="3"/>
      <c r="AO149" s="43" t="b">
        <v>0</v>
      </c>
      <c r="AP149" s="3" t="b">
        <v>0</v>
      </c>
      <c r="AQ149" s="3">
        <f>VLOOKUP(Table2[[#This Row],[Job-no]],Table3[],26,FALSE)</f>
        <v>11700</v>
      </c>
      <c r="AR149" t="str">
        <f t="shared" si="31"/>
        <v>SCR</v>
      </c>
      <c r="AS149" t="str">
        <f>VLOOKUP(AR149,Table1[],4,0)</f>
        <v>recessed</v>
      </c>
      <c r="AT149" t="str">
        <f>IF(BD149&gt;0,"Pattern",VLOOKUP(AR149,Table1[],5,0))</f>
        <v>Check for Kit</v>
      </c>
      <c r="AU149" s="34">
        <f>IF(AT149="Pattern",WORKDAY(Table2[[#This Row],[Scheduled Ship Date]],-10),WORKDAY(Table2[[#This Row],[Scheduled Ship Date]],-4))</f>
        <v>43468</v>
      </c>
      <c r="AV149" s="39">
        <f>IF(Table2[[#This Row],[Extrusion cut double saw]]=TRUE,IF(O149="ToDo",IF(AT149="Pattern",Table2[[#This Row],[Total Sections]]*0.4,Table2[[#This Row],[Total Sections]]*0.12),0),IF(AT149="Pattern",Table2[[#This Row],[Total Sections]]*4,Table2[[#This Row],[Total Sections]]*1.2))</f>
        <v>30</v>
      </c>
      <c r="AW149" s="42">
        <f t="shared" ca="1" si="37"/>
        <v>43469</v>
      </c>
      <c r="AX149" s="42">
        <f>IF(AT149="Pattern",Table2[[#This Row],[Scheduled Ship Date]]-2,Table2[[#This Row],[Scheduled Ship Date]]-3)</f>
        <v>43471</v>
      </c>
      <c r="AY149" s="39">
        <f>IF(Table2[[#This Row],[Pattern]]="Pattern",Table2[[#This Row],[Total Sections]]*4.82,Table2[[#This Row],[Total Sections]]*0.5)</f>
        <v>12.5</v>
      </c>
      <c r="AZ149" s="42">
        <f t="shared" ca="1" si="38"/>
        <v>43469</v>
      </c>
      <c r="BA149" s="39">
        <f>((Table2[Total Sections]/Table2[Open Qty])-1)*Table2[Open Qty]*12.96</f>
        <v>0</v>
      </c>
      <c r="BB149" s="39"/>
      <c r="BC149" s="39" t="str">
        <f t="shared" si="32"/>
        <v>SCR-500-90-35-2M-8-W-UNV-DP-1-MFTG9</v>
      </c>
      <c r="BD149" s="39">
        <f t="shared" si="33"/>
        <v>0</v>
      </c>
      <c r="BE149" s="39" t="b">
        <f>_xlfn.IFNA(VLOOKUP(Table2[[#This Row],[Job-no]],Table4[],9,FALSE),TRUE)</f>
        <v>1</v>
      </c>
      <c r="BF149" s="39"/>
      <c r="BG149" s="39" t="b">
        <f>_xlfn.IFNA(VLOOKUP(Table2[[#This Row],[Job-no]],Table4[],14,FALSE),TRUE)</f>
        <v>0</v>
      </c>
      <c r="BH149" s="39" t="str">
        <f>_xlfn.IFNA(VLOOKUP(Table2[[#This Row],[Job-no]],Table4[],11,FALSE),"Done")</f>
        <v/>
      </c>
      <c r="BI149" s="39">
        <f>IF(Table2[[#This Row],[Pattern]]="Pattern",VLOOKUP(Table2[[#This Row],[Product Code]],'Routing data'!$A$2:$W$470,13,FALSE),VLOOKUP(Table2[[#This Row],[Product Code]],'Routing data'!$A$2:$W$470,3,FALSE))</f>
        <v>2</v>
      </c>
      <c r="BJ149" s="39">
        <f>IF(Table2[[#This Row],[Pattern]]="Pattern",VLOOKUP(Table2[[#This Row],[Product Code]],'Routing data'!$A$2:$W$470,14,FALSE),VLOOKUP(Table2[[#This Row],[Product Code]],'Routing data'!$A$2:$W$470,4,FALSE))</f>
        <v>0</v>
      </c>
      <c r="BK149" s="39">
        <f>VLOOKUP(Table2[[#This Row],[Product Code]],'Routing data'!A$4:W$524,16,FALSE)</f>
        <v>5</v>
      </c>
      <c r="BL149" s="42">
        <f>IF(Table2[[#This Row],[Milling Required]]=0,"x",IF(AT149="Pattern",B149-10,B149-4))</f>
        <v>43470</v>
      </c>
      <c r="BM149" s="39"/>
      <c r="BN149" s="42">
        <f t="shared" si="34"/>
        <v>43471</v>
      </c>
      <c r="BO149" s="39">
        <f>IF(Table2[[#This Row],[Milling]]="x","x",Table2[[#This Row],[Total Sections]]*2)</f>
        <v>50</v>
      </c>
      <c r="BP149" s="39">
        <f>IF(Table2[[#This Row],[Punching]]="x","x",Table2[Total Sections]*2)</f>
        <v>50</v>
      </c>
      <c r="BQ149" s="39">
        <f>IF(Table2[[#This Row],[Pattern]]="Pattern",Table2[Total Sections]*3,Table2[Total Sections]*1.5)</f>
        <v>37.5</v>
      </c>
      <c r="BR149" s="42">
        <f t="shared" ca="1" si="39"/>
        <v>43469</v>
      </c>
      <c r="BS149" s="39"/>
      <c r="BT149" s="39"/>
      <c r="BU149" s="39"/>
      <c r="BV149" s="39" t="str">
        <f>_xlfn.IFNA(VLOOKUP(Table2[[#This Row],[Job-no]],Table4[],16,FALSE),"Ready")</f>
        <v/>
      </c>
      <c r="BW149" s="39" t="str">
        <f>_xlfn.IFNA(VLOOKUP(Table2[[#This Row],[Job-no]],Table4[],21,FALSE),"Ready")</f>
        <v/>
      </c>
      <c r="BX149" s="39" t="b">
        <f>_xlfn.IFNA(VLOOKUP(Table2[[#This Row],[Job-no]],Table4[],10,FALSE),TRUE)</f>
        <v>0</v>
      </c>
      <c r="BY149" s="39" t="str">
        <f>_xlfn.IFNA(VLOOKUP(Table2[[#This Row],[Job-no]],Table4[],22,FALSE),"Ready")</f>
        <v/>
      </c>
      <c r="BZ149" s="120">
        <f t="shared" si="35"/>
        <v>43474</v>
      </c>
      <c r="CA149" s="120" t="str">
        <f ca="1">IF(OR(Table2[[#This Row],[Saw Date]]=TODAY(),Table2[[#This Row],[Saw Date]]=TODAY()+1), Table2[[#This Row],[Saw Date]],IF(Table2[[#This Row],[Extrusion cut double saw]],"Done",""))</f>
        <v/>
      </c>
      <c r="CB149" s="120" t="str">
        <f ca="1">IF(OR(Table2[[#This Row],[Lens Date]]=TODAY(),Table2[[#This Row],[Lens Date]]=TODAY()+1), Table2[[#This Row],[Lens Date]],IF(Table2[[#This Row],[MSLens]]="Done","Done",""))</f>
        <v/>
      </c>
      <c r="CC149" s="120" t="str">
        <f ca="1">IF(OR(Table2[[#This Row],[Milling Date]]=TODAY(),Table2[[#This Row],[Milling Date]]=TODAY()+1), Table2[[#This Row],[Milling Date]],IF(Table2[[#This Row],[CNC Holes]]="Ready","Done",""))</f>
        <v/>
      </c>
      <c r="CD149" s="120" t="str">
        <f ca="1">IF(OR(Table2[[#This Row],[Welding Date]]=TODAY(),Table2[[#This Row],[Welding Date]]=TODAY()+1), Table2[[#This Row],[Welding Date]],IF(Table2[[#This Row],[Welding Corners]]="Ready","Done",""))</f>
        <v/>
      </c>
      <c r="CE149" s="120" t="str">
        <f ca="1">IF(OR(Table2[[#This Row],[Puching Date]]=TODAY(),Table2[[#This Row],[Puching Date]]=TODAY()+1), Table2[[#This Row],[Puching Date]],IF(Table2[[#This Row],[Punch Holes]]="Ready","Done",""))</f>
        <v/>
      </c>
      <c r="CF149" s="120" t="str">
        <f ca="1">IF(OR(Table2[[#This Row],[Housing Date2]]=TODAY(),Table2[[#This Row],[Housing Date2]]=TODAY()+1),Table2[[#This Row],[Housing Date2]],IF(Table2[[#This Row],[Body Assembly]],"Done",""))</f>
        <v/>
      </c>
      <c r="CG149" s="120" t="str">
        <f>_xlfn.IFNA(VLOOKUP(Table2[[#This Row],[Job-no]],Table4[],7,FALSE),"Done")</f>
        <v>Machine Shop Started</v>
      </c>
    </row>
    <row r="150" spans="1:85" x14ac:dyDescent="0.25">
      <c r="A150" t="str">
        <f>_xlfn.CONCAT(Table2[[#This Row],[Order]],"-",Table2[[#This Row],[Line]])</f>
        <v>74442-8</v>
      </c>
      <c r="B150" s="1">
        <v>43474</v>
      </c>
      <c r="C150" s="10">
        <v>74442</v>
      </c>
      <c r="D150" s="7" t="s">
        <v>3428</v>
      </c>
      <c r="E150" s="10">
        <v>8</v>
      </c>
      <c r="F150" s="10">
        <v>1</v>
      </c>
      <c r="G150" s="7" t="s">
        <v>165</v>
      </c>
      <c r="H150" s="10">
        <v>1</v>
      </c>
      <c r="I150" s="43" t="b">
        <v>1</v>
      </c>
      <c r="J150" s="43" t="b">
        <v>0</v>
      </c>
      <c r="K150" t="s">
        <v>114</v>
      </c>
      <c r="L150" s="43" t="b">
        <v>0</v>
      </c>
      <c r="M150" s="43" t="b">
        <v>0</v>
      </c>
      <c r="N150" s="43" t="b">
        <v>0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t="s">
        <v>114</v>
      </c>
      <c r="V150" t="s">
        <v>114</v>
      </c>
      <c r="W150" s="5">
        <v>43469</v>
      </c>
      <c r="X150" s="7" t="s">
        <v>114</v>
      </c>
      <c r="Y150" s="7"/>
      <c r="Z150" s="7" t="s">
        <v>4443</v>
      </c>
      <c r="AA150" s="7" t="s">
        <v>114</v>
      </c>
      <c r="AB150" s="7" t="s">
        <v>74</v>
      </c>
      <c r="AC150" s="10">
        <v>1</v>
      </c>
      <c r="AD150" s="3" t="s">
        <v>5967</v>
      </c>
      <c r="AE150" s="4" t="s">
        <v>5968</v>
      </c>
      <c r="AF150" s="7"/>
      <c r="AG150" s="7" t="s">
        <v>114</v>
      </c>
      <c r="AH150" s="10">
        <v>6</v>
      </c>
      <c r="AI150" s="3" t="s">
        <v>74</v>
      </c>
      <c r="AJ150" t="s">
        <v>114</v>
      </c>
      <c r="AK150" t="s">
        <v>114</v>
      </c>
      <c r="AL150" s="43" t="b">
        <v>0</v>
      </c>
      <c r="AM150" s="3"/>
      <c r="AN150" s="3"/>
      <c r="AO150" s="43" t="b">
        <v>0</v>
      </c>
      <c r="AP150" s="3" t="b">
        <v>0</v>
      </c>
      <c r="AQ150" s="3">
        <f>VLOOKUP(Table2[[#This Row],[Job-no]],Table3[],26,FALSE)</f>
        <v>3215</v>
      </c>
      <c r="AR150" t="str">
        <f t="shared" si="31"/>
        <v>SCDI</v>
      </c>
      <c r="AS150" t="str">
        <f>VLOOKUP(AR150,Table1[],4,0)</f>
        <v>pendant</v>
      </c>
      <c r="AT150" t="str">
        <f>IF(BD150&gt;0,"Pattern",VLOOKUP(AR150,Table1[],5,0))</f>
        <v>Check for Kit</v>
      </c>
      <c r="AU150" s="34">
        <f>IF(AT150="Pattern",WORKDAY(Table2[[#This Row],[Scheduled Ship Date]],-10),WORKDAY(Table2[[#This Row],[Scheduled Ship Date]],-4))</f>
        <v>43468</v>
      </c>
      <c r="AV150">
        <f>IF(Table2[[#This Row],[Extrusion cut double saw]]=TRUE,IF(O150="ToDo",IF(AT150="Pattern",Table2[[#This Row],[Total Sections]]*0.4,Table2[[#This Row],[Total Sections]]*0.12),0),IF(AT150="Pattern",Table2[[#This Row],[Total Sections]]*4,Table2[[#This Row],[Total Sections]]*1.2))</f>
        <v>7.1999999999999993</v>
      </c>
      <c r="AW150" s="42">
        <f t="shared" ca="1" si="37"/>
        <v>43469</v>
      </c>
      <c r="AX150" s="42">
        <f>IF(AT150="Pattern",Table2[[#This Row],[Scheduled Ship Date]]-2,Table2[[#This Row],[Scheduled Ship Date]]-3)</f>
        <v>43471</v>
      </c>
      <c r="AY150">
        <f>IF(Table2[[#This Row],[Pattern]]="Pattern",Table2[[#This Row],[Total Sections]]*4.82,Table2[[#This Row],[Total Sections]]*0.5)</f>
        <v>3</v>
      </c>
      <c r="AZ150" s="42">
        <f t="shared" ca="1" si="38"/>
        <v>43469</v>
      </c>
      <c r="BA150" s="39">
        <f>((Table2[Total Sections]/Table2[Open Qty])-1)*Table2[Open Qty]*12.96</f>
        <v>64.800000000000011</v>
      </c>
      <c r="BB150" s="39"/>
      <c r="BC150" s="39" t="str">
        <f t="shared" si="32"/>
        <v>SCDI-300-300-90-35-BW-FL-36-AP-UNV-DP-1+E(2)-CT9(36)</v>
      </c>
      <c r="BD150" s="39">
        <f t="shared" si="33"/>
        <v>0</v>
      </c>
      <c r="BE150" s="39" t="b">
        <f>_xlfn.IFNA(VLOOKUP(Table2[[#This Row],[Job-no]],Table4[],9,FALSE),TRUE)</f>
        <v>1</v>
      </c>
      <c r="BF150" t="str">
        <f>VLOOKUP(AR150,Table1[],3,0)</f>
        <v>SCULPT</v>
      </c>
      <c r="BG150" s="39" t="b">
        <f>_xlfn.IFNA(VLOOKUP(Table2[[#This Row],[Job-no]],Table4[],14,FALSE),TRUE)</f>
        <v>0</v>
      </c>
      <c r="BH150" s="39" t="str">
        <f>_xlfn.IFNA(VLOOKUP(Table2[[#This Row],[Job-no]],Table4[],11,FALSE),"Done")</f>
        <v/>
      </c>
      <c r="BI150" s="39">
        <f>IF(Table2[[#This Row],[Pattern]]="Pattern",VLOOKUP(Table2[[#This Row],[Product Code]],'Routing data'!$A$2:$W$470,13,FALSE),VLOOKUP(Table2[[#This Row],[Product Code]],'Routing data'!$A$2:$W$470,3,FALSE))</f>
        <v>2</v>
      </c>
      <c r="BJ150" s="39">
        <f>IF(Table2[[#This Row],[Pattern]]="Pattern",VLOOKUP(Table2[[#This Row],[Product Code]],'Routing data'!$A$2:$W$470,14,FALSE),VLOOKUP(Table2[[#This Row],[Product Code]],'Routing data'!$A$2:$W$470,4,FALSE))</f>
        <v>0</v>
      </c>
      <c r="BK150" s="39">
        <f>VLOOKUP(Table2[[#This Row],[Product Code]],'Routing data'!A$4:W$524,16,FALSE)</f>
        <v>0</v>
      </c>
      <c r="BL150" s="42">
        <f>IF(Table2[[#This Row],[Milling Required]]=0,"x",IF(AT150="Pattern",B150-10,B150-4))</f>
        <v>43470</v>
      </c>
      <c r="BM150" s="42" t="str">
        <f>IF(Table2[[#This Row],[Punching Required]]=0,"x",IF(AT150="Pattern",B150-8,B150-2))</f>
        <v>x</v>
      </c>
      <c r="BN150" s="42">
        <f t="shared" si="34"/>
        <v>43471</v>
      </c>
      <c r="BO150" s="39">
        <f>IF(Table2[[#This Row],[Milling]]="x","x",Table2[[#This Row],[Total Sections]]*2)</f>
        <v>12</v>
      </c>
      <c r="BP150" s="39" t="str">
        <f>IF(Table2[[#This Row],[Punching]]="x","x",Table2[Total Sections]*2)</f>
        <v>x</v>
      </c>
      <c r="BQ150" s="39">
        <f>IF(Table2[[#This Row],[Pattern]]="Pattern",Table2[Total Sections]*3,Table2[Total Sections]*1.5)</f>
        <v>9</v>
      </c>
      <c r="BR150" s="42">
        <f t="shared" ca="1" si="39"/>
        <v>43469</v>
      </c>
      <c r="BS150" s="42"/>
      <c r="BT150" s="42"/>
      <c r="BU150" s="39"/>
      <c r="BV150" s="39" t="str">
        <f>_xlfn.IFNA(VLOOKUP(Table2[[#This Row],[Job-no]],Table4[],16,FALSE),"Ready")</f>
        <v/>
      </c>
      <c r="BW150" s="39" t="str">
        <f>_xlfn.IFNA(VLOOKUP(Table2[[#This Row],[Job-no]],Table4[],21,FALSE),"Ready")</f>
        <v/>
      </c>
      <c r="BX150" s="39" t="b">
        <f>_xlfn.IFNA(VLOOKUP(Table2[[#This Row],[Job-no]],Table4[],10,FALSE),TRUE)</f>
        <v>0</v>
      </c>
      <c r="BY150" s="39" t="str">
        <f>_xlfn.IFNA(VLOOKUP(Table2[[#This Row],[Job-no]],Table4[],22,FALSE),"Ready")</f>
        <v/>
      </c>
      <c r="BZ150" s="120">
        <f t="shared" si="35"/>
        <v>43474</v>
      </c>
      <c r="CA150" s="120" t="str">
        <f ca="1">IF(OR(Table2[[#This Row],[Saw Date]]=TODAY(),Table2[[#This Row],[Saw Date]]=TODAY()+1), Table2[[#This Row],[Saw Date]],IF(Table2[[#This Row],[Extrusion cut double saw]],"Done",""))</f>
        <v/>
      </c>
      <c r="CB150" s="120" t="str">
        <f ca="1">IF(OR(Table2[[#This Row],[Lens Date]]=TODAY(),Table2[[#This Row],[Lens Date]]=TODAY()+1), Table2[[#This Row],[Lens Date]],IF(Table2[[#This Row],[MSLens]]="Done","Done",""))</f>
        <v/>
      </c>
      <c r="CC150" s="120" t="str">
        <f ca="1">IF(OR(Table2[[#This Row],[Milling Date]]=TODAY(),Table2[[#This Row],[Milling Date]]=TODAY()+1), Table2[[#This Row],[Milling Date]],IF(Table2[[#This Row],[CNC Holes]]="Ready","Done",""))</f>
        <v/>
      </c>
      <c r="CD150" s="120" t="str">
        <f ca="1">IF(OR(Table2[[#This Row],[Welding Date]]=TODAY(),Table2[[#This Row],[Welding Date]]=TODAY()+1), Table2[[#This Row],[Welding Date]],IF(Table2[[#This Row],[Welding Corners]]="Ready","Done",""))</f>
        <v/>
      </c>
      <c r="CE150" s="120" t="str">
        <f ca="1">IF(OR(Table2[[#This Row],[Puching Date]]=TODAY(),Table2[[#This Row],[Puching Date]]=TODAY()+1), Table2[[#This Row],[Puching Date]],IF(Table2[[#This Row],[Punch Holes]]="Ready","Done",""))</f>
        <v/>
      </c>
      <c r="CF150" s="120" t="str">
        <f ca="1">IF(OR(Table2[[#This Row],[Housing Date2]]=TODAY(),Table2[[#This Row],[Housing Date2]]=TODAY()+1),Table2[[#This Row],[Housing Date2]],IF(Table2[[#This Row],[Body Assembly]],"Done",""))</f>
        <v/>
      </c>
      <c r="CG150" s="120" t="str">
        <f>_xlfn.IFNA(VLOOKUP(Table2[[#This Row],[Job-no]],Table4[],7,FALSE),"Done")</f>
        <v>Machine Shop Started</v>
      </c>
    </row>
    <row r="151" spans="1:85" x14ac:dyDescent="0.25">
      <c r="A151" t="str">
        <f>_xlfn.CONCAT(Table2[[#This Row],[Order]],"-",Table2[[#This Row],[Line]])</f>
        <v>74442-9</v>
      </c>
      <c r="B151" s="1">
        <v>43474</v>
      </c>
      <c r="C151" s="10">
        <v>74442</v>
      </c>
      <c r="D151" s="7" t="s">
        <v>3428</v>
      </c>
      <c r="E151" s="10">
        <v>9</v>
      </c>
      <c r="F151" s="10">
        <v>1</v>
      </c>
      <c r="G151" s="7" t="s">
        <v>165</v>
      </c>
      <c r="H151" s="10">
        <v>1</v>
      </c>
      <c r="I151" s="43" t="b">
        <v>1</v>
      </c>
      <c r="J151" s="43" t="b">
        <v>0</v>
      </c>
      <c r="K151" t="s">
        <v>114</v>
      </c>
      <c r="L151" s="43" t="b">
        <v>0</v>
      </c>
      <c r="M151" s="43" t="b">
        <v>0</v>
      </c>
      <c r="N151" s="43" t="b">
        <v>0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t="s">
        <v>114</v>
      </c>
      <c r="V151" t="s">
        <v>114</v>
      </c>
      <c r="W151" s="5">
        <v>43469</v>
      </c>
      <c r="X151" s="7" t="s">
        <v>114</v>
      </c>
      <c r="Y151" s="7"/>
      <c r="Z151" s="7" t="s">
        <v>4443</v>
      </c>
      <c r="AA151" s="7" t="s">
        <v>114</v>
      </c>
      <c r="AB151" s="7" t="s">
        <v>74</v>
      </c>
      <c r="AC151" s="10">
        <v>1</v>
      </c>
      <c r="AD151" s="3" t="s">
        <v>5967</v>
      </c>
      <c r="AE151" s="4" t="s">
        <v>5968</v>
      </c>
      <c r="AF151" s="7"/>
      <c r="AG151" s="7" t="s">
        <v>114</v>
      </c>
      <c r="AH151" s="10">
        <v>6</v>
      </c>
      <c r="AI151" s="3" t="s">
        <v>74</v>
      </c>
      <c r="AJ151" t="s">
        <v>114</v>
      </c>
      <c r="AK151" t="s">
        <v>114</v>
      </c>
      <c r="AL151" s="43" t="b">
        <v>0</v>
      </c>
      <c r="AM151" s="3"/>
      <c r="AN151" s="3"/>
      <c r="AO151" s="43" t="b">
        <v>0</v>
      </c>
      <c r="AP151" s="3" t="b">
        <v>0</v>
      </c>
      <c r="AQ151" s="3">
        <f>VLOOKUP(Table2[[#This Row],[Job-no]],Table3[],26,FALSE)</f>
        <v>3215</v>
      </c>
      <c r="AR151" t="str">
        <f t="shared" si="31"/>
        <v>SCDI</v>
      </c>
      <c r="AS151" t="str">
        <f>VLOOKUP(AR151,Table1[],4,0)</f>
        <v>pendant</v>
      </c>
      <c r="AT151" t="str">
        <f>IF(BD151&gt;0,"Pattern",VLOOKUP(AR151,Table1[],5,0))</f>
        <v>Check for Kit</v>
      </c>
      <c r="AU151" s="34">
        <f>IF(AT151="Pattern",WORKDAY(Table2[[#This Row],[Scheduled Ship Date]],-10),WORKDAY(Table2[[#This Row],[Scheduled Ship Date]],-4))</f>
        <v>43468</v>
      </c>
      <c r="AV151">
        <f>IF(Table2[[#This Row],[Extrusion cut double saw]]=TRUE,IF(O151="ToDo",IF(AT151="Pattern",Table2[[#This Row],[Total Sections]]*0.4,Table2[[#This Row],[Total Sections]]*0.12),0),IF(AT151="Pattern",Table2[[#This Row],[Total Sections]]*4,Table2[[#This Row],[Total Sections]]*1.2))</f>
        <v>7.1999999999999993</v>
      </c>
      <c r="AW151" s="42">
        <f t="shared" ca="1" si="37"/>
        <v>43469</v>
      </c>
      <c r="AX151" s="42">
        <f>IF(AT151="Pattern",Table2[[#This Row],[Scheduled Ship Date]]-2,Table2[[#This Row],[Scheduled Ship Date]]-3)</f>
        <v>43471</v>
      </c>
      <c r="AY151">
        <f>IF(Table2[[#This Row],[Pattern]]="Pattern",Table2[[#This Row],[Total Sections]]*4.82,Table2[[#This Row],[Total Sections]]*0.5)</f>
        <v>3</v>
      </c>
      <c r="AZ151" s="42">
        <f t="shared" ca="1" si="38"/>
        <v>43469</v>
      </c>
      <c r="BA151" s="39">
        <f>((Table2[Total Sections]/Table2[Open Qty])-1)*Table2[Open Qty]*12.96</f>
        <v>64.800000000000011</v>
      </c>
      <c r="BB151" s="39"/>
      <c r="BC151" s="39" t="str">
        <f t="shared" si="32"/>
        <v>SCDI-300-300-90-35-BW-FL-36-AP-UNV-DP-1+E(2)-CT9(36)</v>
      </c>
      <c r="BD151" s="39">
        <f t="shared" si="33"/>
        <v>0</v>
      </c>
      <c r="BE151" s="39" t="b">
        <f>_xlfn.IFNA(VLOOKUP(Table2[[#This Row],[Job-no]],Table4[],9,FALSE),TRUE)</f>
        <v>1</v>
      </c>
      <c r="BF151" t="str">
        <f>VLOOKUP(AR151,Table1[],3,0)</f>
        <v>SCULPT</v>
      </c>
      <c r="BG151" s="39" t="b">
        <f>_xlfn.IFNA(VLOOKUP(Table2[[#This Row],[Job-no]],Table4[],14,FALSE),TRUE)</f>
        <v>0</v>
      </c>
      <c r="BH151" s="39" t="str">
        <f>_xlfn.IFNA(VLOOKUP(Table2[[#This Row],[Job-no]],Table4[],11,FALSE),"Done")</f>
        <v/>
      </c>
      <c r="BI151" s="39">
        <f>IF(Table2[[#This Row],[Pattern]]="Pattern",VLOOKUP(Table2[[#This Row],[Product Code]],'Routing data'!$A$2:$W$470,13,FALSE),VLOOKUP(Table2[[#This Row],[Product Code]],'Routing data'!$A$2:$W$470,3,FALSE))</f>
        <v>2</v>
      </c>
      <c r="BJ151" s="39">
        <f>IF(Table2[[#This Row],[Pattern]]="Pattern",VLOOKUP(Table2[[#This Row],[Product Code]],'Routing data'!$A$2:$W$470,14,FALSE),VLOOKUP(Table2[[#This Row],[Product Code]],'Routing data'!$A$2:$W$470,4,FALSE))</f>
        <v>0</v>
      </c>
      <c r="BK151" s="39">
        <f>VLOOKUP(Table2[[#This Row],[Product Code]],'Routing data'!A$4:W$524,16,FALSE)</f>
        <v>0</v>
      </c>
      <c r="BL151" s="42">
        <f>IF(Table2[[#This Row],[Milling Required]]=0,"x",IF(AT151="Pattern",B151-10,B151-4))</f>
        <v>43470</v>
      </c>
      <c r="BM151" s="42" t="str">
        <f>IF(Table2[[#This Row],[Punching Required]]=0,"x",IF(AT151="Pattern",B151-8,B151-2))</f>
        <v>x</v>
      </c>
      <c r="BN151" s="42">
        <f t="shared" si="34"/>
        <v>43471</v>
      </c>
      <c r="BO151" s="39">
        <f>IF(Table2[[#This Row],[Milling]]="x","x",Table2[[#This Row],[Total Sections]]*2)</f>
        <v>12</v>
      </c>
      <c r="BP151" s="39" t="str">
        <f>IF(Table2[[#This Row],[Punching]]="x","x",Table2[Total Sections]*2)</f>
        <v>x</v>
      </c>
      <c r="BQ151" s="39">
        <f>IF(Table2[[#This Row],[Pattern]]="Pattern",Table2[Total Sections]*3,Table2[Total Sections]*1.5)</f>
        <v>9</v>
      </c>
      <c r="BR151" s="42">
        <f t="shared" ca="1" si="39"/>
        <v>43469</v>
      </c>
      <c r="BS151" s="42"/>
      <c r="BT151" s="42"/>
      <c r="BU151" s="39"/>
      <c r="BV151" s="39" t="str">
        <f>_xlfn.IFNA(VLOOKUP(Table2[[#This Row],[Job-no]],Table4[],16,FALSE),"Ready")</f>
        <v/>
      </c>
      <c r="BW151" s="39" t="str">
        <f>_xlfn.IFNA(VLOOKUP(Table2[[#This Row],[Job-no]],Table4[],21,FALSE),"Ready")</f>
        <v/>
      </c>
      <c r="BX151" s="39" t="b">
        <f>_xlfn.IFNA(VLOOKUP(Table2[[#This Row],[Job-no]],Table4[],10,FALSE),TRUE)</f>
        <v>0</v>
      </c>
      <c r="BY151" s="39" t="str">
        <f>_xlfn.IFNA(VLOOKUP(Table2[[#This Row],[Job-no]],Table4[],22,FALSE),"Ready")</f>
        <v/>
      </c>
      <c r="BZ151" s="120">
        <f t="shared" si="35"/>
        <v>43474</v>
      </c>
      <c r="CA151" s="120" t="str">
        <f ca="1">IF(OR(Table2[[#This Row],[Saw Date]]=TODAY(),Table2[[#This Row],[Saw Date]]=TODAY()+1), Table2[[#This Row],[Saw Date]],IF(Table2[[#This Row],[Extrusion cut double saw]],"Done",""))</f>
        <v/>
      </c>
      <c r="CB151" s="120" t="str">
        <f ca="1">IF(OR(Table2[[#This Row],[Lens Date]]=TODAY(),Table2[[#This Row],[Lens Date]]=TODAY()+1), Table2[[#This Row],[Lens Date]],IF(Table2[[#This Row],[MSLens]]="Done","Done",""))</f>
        <v/>
      </c>
      <c r="CC151" s="120" t="str">
        <f ca="1">IF(OR(Table2[[#This Row],[Milling Date]]=TODAY(),Table2[[#This Row],[Milling Date]]=TODAY()+1), Table2[[#This Row],[Milling Date]],IF(Table2[[#This Row],[CNC Holes]]="Ready","Done",""))</f>
        <v/>
      </c>
      <c r="CD151" s="120" t="str">
        <f ca="1">IF(OR(Table2[[#This Row],[Welding Date]]=TODAY(),Table2[[#This Row],[Welding Date]]=TODAY()+1), Table2[[#This Row],[Welding Date]],IF(Table2[[#This Row],[Welding Corners]]="Ready","Done",""))</f>
        <v/>
      </c>
      <c r="CE151" s="120" t="str">
        <f ca="1">IF(OR(Table2[[#This Row],[Puching Date]]=TODAY(),Table2[[#This Row],[Puching Date]]=TODAY()+1), Table2[[#This Row],[Puching Date]],IF(Table2[[#This Row],[Punch Holes]]="Ready","Done",""))</f>
        <v/>
      </c>
      <c r="CF151" s="120" t="str">
        <f ca="1">IF(OR(Table2[[#This Row],[Housing Date2]]=TODAY(),Table2[[#This Row],[Housing Date2]]=TODAY()+1),Table2[[#This Row],[Housing Date2]],IF(Table2[[#This Row],[Body Assembly]],"Done",""))</f>
        <v/>
      </c>
      <c r="CG151" s="120" t="str">
        <f>_xlfn.IFNA(VLOOKUP(Table2[[#This Row],[Job-no]],Table4[],7,FALSE),"Done")</f>
        <v>Machine Shop Started</v>
      </c>
    </row>
    <row r="152" spans="1:85" hidden="1" x14ac:dyDescent="0.25">
      <c r="A152" t="str">
        <f>_xlfn.CONCAT(Table2[[#This Row],[Order]],"-",Table2[[#This Row],[Line]])</f>
        <v>75069-1</v>
      </c>
      <c r="B152" s="6">
        <v>43474</v>
      </c>
      <c r="C152" s="9">
        <v>75069</v>
      </c>
      <c r="D152" s="4" t="s">
        <v>1187</v>
      </c>
      <c r="E152" s="9">
        <v>1</v>
      </c>
      <c r="F152" s="9">
        <v>1</v>
      </c>
      <c r="G152" s="4" t="s">
        <v>165</v>
      </c>
      <c r="H152" s="9">
        <v>4</v>
      </c>
      <c r="I152" s="43" t="b">
        <v>1</v>
      </c>
      <c r="J152" s="43" t="b">
        <v>1</v>
      </c>
      <c r="K152" t="s">
        <v>114</v>
      </c>
      <c r="L152" s="43" t="b">
        <v>1</v>
      </c>
      <c r="M152" s="43" t="b">
        <v>1</v>
      </c>
      <c r="N152" s="43" t="b">
        <v>1</v>
      </c>
      <c r="O152" t="s">
        <v>114</v>
      </c>
      <c r="P152" t="s">
        <v>138</v>
      </c>
      <c r="Q152" t="s">
        <v>114</v>
      </c>
      <c r="R152" t="s">
        <v>114</v>
      </c>
      <c r="S152" t="s">
        <v>114</v>
      </c>
      <c r="T152" t="s">
        <v>114</v>
      </c>
      <c r="U152" t="s">
        <v>114</v>
      </c>
      <c r="V152" t="s">
        <v>138</v>
      </c>
      <c r="W152" s="5">
        <v>43469</v>
      </c>
      <c r="X152" s="4" t="s">
        <v>151</v>
      </c>
      <c r="Y152" s="4"/>
      <c r="Z152" s="4" t="s">
        <v>4447</v>
      </c>
      <c r="AA152" s="4" t="s">
        <v>0</v>
      </c>
      <c r="AB152" s="4" t="s">
        <v>74</v>
      </c>
      <c r="AC152" s="9">
        <v>12</v>
      </c>
      <c r="AD152" s="3" t="s">
        <v>1328</v>
      </c>
      <c r="AE152" s="4" t="s">
        <v>1186</v>
      </c>
      <c r="AF152" s="4"/>
      <c r="AG152" s="4" t="s">
        <v>114</v>
      </c>
      <c r="AH152" s="9">
        <v>4</v>
      </c>
      <c r="AI152" s="3" t="s">
        <v>180</v>
      </c>
      <c r="AJ152" t="s">
        <v>114</v>
      </c>
      <c r="AK152" t="s">
        <v>114</v>
      </c>
      <c r="AL152" s="43" t="b">
        <v>0</v>
      </c>
      <c r="AM152" s="3"/>
      <c r="AN152" s="3"/>
      <c r="AO152" s="43" t="b">
        <v>0</v>
      </c>
      <c r="AP152" s="3" t="b">
        <v>0</v>
      </c>
      <c r="AQ152" s="3">
        <f>VLOOKUP(Table2[[#This Row],[Job-no]],Table3[],26,FALSE)</f>
        <v>2520</v>
      </c>
      <c r="AR152" t="str">
        <f t="shared" si="31"/>
        <v>SCD</v>
      </c>
      <c r="AS152" t="str">
        <f>VLOOKUP(AR152,Table1[],4,0)</f>
        <v>pendant</v>
      </c>
      <c r="AT152" t="str">
        <f>IF(BD152&gt;0,"Pattern",VLOOKUP(AR152,Table1[],5,0))</f>
        <v>Check for Kit</v>
      </c>
      <c r="AU152" s="34">
        <f>IF(AT152="Pattern",WORKDAY(Table2[[#This Row],[Scheduled Ship Date]],-10),WORKDAY(Table2[[#This Row],[Scheduled Ship Date]],-4))</f>
        <v>43468</v>
      </c>
      <c r="AV152">
        <f>IF(Table2[[#This Row],[Extrusion cut double saw]]=TRUE,IF(O152="ToDo",IF(AT152="Pattern",Table2[[#This Row],[Total Sections]]*0.4,Table2[[#This Row],[Total Sections]]*0.12),0),IF(AT152="Pattern",Table2[[#This Row],[Total Sections]]*4,Table2[[#This Row],[Total Sections]]*1.2))</f>
        <v>0</v>
      </c>
      <c r="AW152" s="42"/>
      <c r="AX152" s="42">
        <f>IF(AT152="Pattern",Table2[[#This Row],[Scheduled Ship Date]]-2,Table2[[#This Row],[Scheduled Ship Date]]-3)</f>
        <v>43471</v>
      </c>
      <c r="AY152">
        <f>IF(Table2[[#This Row],[Pattern]]="Pattern",Table2[[#This Row],[Total Sections]]*4.82,Table2[[#This Row],[Total Sections]]*0.5)</f>
        <v>2</v>
      </c>
      <c r="AZ152" s="42">
        <f t="shared" ca="1" si="38"/>
        <v>43469</v>
      </c>
      <c r="BA152" s="39">
        <f>((Table2[Total Sections]/Table2[Open Qty])-1)*Table2[Open Qty]*12.96</f>
        <v>0</v>
      </c>
      <c r="BB152" s="42"/>
      <c r="BC152" s="39" t="str">
        <f t="shared" si="32"/>
        <v>SCD-500-80-35-FL-2X4-C(SW-6594)-277-DP-1-CA(36)</v>
      </c>
      <c r="BD152" s="39">
        <f t="shared" si="33"/>
        <v>0</v>
      </c>
      <c r="BE152" s="39" t="b">
        <f>_xlfn.IFNA(VLOOKUP(Table2[[#This Row],[Job-no]],Table4[],9,FALSE),TRUE)</f>
        <v>1</v>
      </c>
      <c r="BF152" t="str">
        <f>VLOOKUP(AR152,Table1[],3,0)</f>
        <v>SCULPT</v>
      </c>
      <c r="BG152" s="39" t="b">
        <f>_xlfn.IFNA(VLOOKUP(Table2[[#This Row],[Job-no]],Table4[],14,FALSE),TRUE)</f>
        <v>1</v>
      </c>
      <c r="BH152" s="39" t="str">
        <f>_xlfn.IFNA(VLOOKUP(Table2[[#This Row],[Job-no]],Table4[],11,FALSE),"Done")</f>
        <v/>
      </c>
      <c r="BI152" s="39">
        <f>IF(Table2[[#This Row],[Pattern]]="Pattern",VLOOKUP(Table2[[#This Row],[Product Code]],'Routing data'!$A$2:$W$470,13,FALSE),VLOOKUP(Table2[[#This Row],[Product Code]],'Routing data'!$A$2:$W$470,3,FALSE))</f>
        <v>2</v>
      </c>
      <c r="BJ152" s="39">
        <f>IF(Table2[[#This Row],[Pattern]]="Pattern",VLOOKUP(Table2[[#This Row],[Product Code]],'Routing data'!$A$2:$W$470,14,FALSE),VLOOKUP(Table2[[#This Row],[Product Code]],'Routing data'!$A$2:$W$470,4,FALSE))</f>
        <v>0</v>
      </c>
      <c r="BK152" s="39">
        <f>VLOOKUP(Table2[[#This Row],[Product Code]],'Routing data'!A$4:W$524,16,FALSE)</f>
        <v>5</v>
      </c>
      <c r="BL152" s="42">
        <f>IF(Table2[[#This Row],[Milling Required]]=0,"x",IF(AT152="Pattern",B152-10,B152-4))</f>
        <v>43470</v>
      </c>
      <c r="BM152" s="42" t="str">
        <f>IF(Table2[[#This Row],[Punching Required]]=0,"x",IF(AT152="Pattern",B152-8,B152-2))</f>
        <v>x</v>
      </c>
      <c r="BN152" s="42">
        <f t="shared" si="34"/>
        <v>43471</v>
      </c>
      <c r="BO152" s="39">
        <f>IF(Table2[[#This Row],[Milling]]="x","x",Table2[[#This Row],[Total Sections]]*2)</f>
        <v>8</v>
      </c>
      <c r="BP152" s="39" t="str">
        <f>IF(Table2[[#This Row],[Punching]]="x","x",Table2[Total Sections]*2)</f>
        <v>x</v>
      </c>
      <c r="BQ152" s="39">
        <f>IF(Table2[[#This Row],[Pattern]]="Pattern",Table2[Total Sections]*3,Table2[Total Sections]*1.5)</f>
        <v>6</v>
      </c>
      <c r="BR152" s="42"/>
      <c r="BS152" s="42"/>
      <c r="BT152" s="42"/>
      <c r="BU152" s="39"/>
      <c r="BV152" s="39" t="str">
        <f>_xlfn.IFNA(VLOOKUP(Table2[[#This Row],[Job-no]],Table4[],16,FALSE),"Ready")</f>
        <v>Ready</v>
      </c>
      <c r="BW152" s="39" t="str">
        <f>_xlfn.IFNA(VLOOKUP(Table2[[#This Row],[Job-no]],Table4[],21,FALSE),"Ready")</f>
        <v/>
      </c>
      <c r="BX152" s="39" t="b">
        <f>_xlfn.IFNA(VLOOKUP(Table2[[#This Row],[Job-no]],Table4[],10,FALSE),TRUE)</f>
        <v>1</v>
      </c>
      <c r="BY152" s="39" t="str">
        <f>_xlfn.IFNA(VLOOKUP(Table2[[#This Row],[Job-no]],Table4[],22,FALSE),"Ready")</f>
        <v>Ready</v>
      </c>
      <c r="BZ152" s="120">
        <f t="shared" si="35"/>
        <v>43474</v>
      </c>
      <c r="CA152" s="120" t="str">
        <f ca="1">IF(OR(Table2[[#This Row],[Saw Date]]=TODAY(),Table2[[#This Row],[Saw Date]]=TODAY()+1), Table2[[#This Row],[Saw Date]],IF(Table2[[#This Row],[Extrusion cut double saw]],"Done",""))</f>
        <v>Done</v>
      </c>
      <c r="CB152" s="120" t="str">
        <f ca="1">IF(OR(Table2[[#This Row],[Lens Date]]=TODAY(),Table2[[#This Row],[Lens Date]]=TODAY()+1), Table2[[#This Row],[Lens Date]],IF(Table2[[#This Row],[MSLens]]="Done","Done",""))</f>
        <v/>
      </c>
      <c r="CC152" s="120" t="str">
        <f ca="1">IF(OR(Table2[[#This Row],[Milling Date]]=TODAY(),Table2[[#This Row],[Milling Date]]=TODAY()+1), Table2[[#This Row],[Milling Date]],IF(Table2[[#This Row],[CNC Holes]]="Ready","Done",""))</f>
        <v>Done</v>
      </c>
      <c r="CD152" s="120" t="str">
        <f ca="1">IF(OR(Table2[[#This Row],[Welding Date]]=TODAY(),Table2[[#This Row],[Welding Date]]=TODAY()+1), Table2[[#This Row],[Welding Date]],IF(Table2[[#This Row],[Welding Corners]]="Ready","Done",""))</f>
        <v>Done</v>
      </c>
      <c r="CE152" s="120" t="str">
        <f ca="1">IF(OR(Table2[[#This Row],[Puching Date]]=TODAY(),Table2[[#This Row],[Puching Date]]=TODAY()+1), Table2[[#This Row],[Puching Date]],IF(Table2[[#This Row],[Punch Holes]]="Ready","Done",""))</f>
        <v/>
      </c>
      <c r="CF152" s="120" t="str">
        <f ca="1">IF(OR(Table2[[#This Row],[Housing Date2]]=TODAY(),Table2[[#This Row],[Housing Date2]]=TODAY()+1),Table2[[#This Row],[Housing Date2]],IF(Table2[[#This Row],[Body Assembly]],"Done",""))</f>
        <v>Done</v>
      </c>
      <c r="CG152" s="120" t="str">
        <f>_xlfn.IFNA(VLOOKUP(Table2[[#This Row],[Job-no]],Table4[],7,FALSE),"Done")</f>
        <v>Machine Shop Started</v>
      </c>
    </row>
    <row r="153" spans="1:85" hidden="1" x14ac:dyDescent="0.25">
      <c r="A153" s="39" t="str">
        <f>_xlfn.CONCAT(Table2[[#This Row],[Order]],"-",Table2[[#This Row],[Line]])</f>
        <v>75217-1</v>
      </c>
      <c r="B153" s="1">
        <v>43474</v>
      </c>
      <c r="C153" s="10">
        <v>75217</v>
      </c>
      <c r="D153" s="7" t="s">
        <v>2113</v>
      </c>
      <c r="E153" s="10">
        <v>1</v>
      </c>
      <c r="F153" s="10">
        <v>1</v>
      </c>
      <c r="G153" s="7" t="s">
        <v>165</v>
      </c>
      <c r="H153" s="10">
        <v>2</v>
      </c>
      <c r="I153" s="43" t="b">
        <v>1</v>
      </c>
      <c r="J153" s="43" t="b">
        <v>0</v>
      </c>
      <c r="K153" t="s">
        <v>114</v>
      </c>
      <c r="L153" s="43" t="b">
        <v>0</v>
      </c>
      <c r="M153" s="43" t="b">
        <v>1</v>
      </c>
      <c r="N153" s="43" t="b">
        <v>1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t="s">
        <v>114</v>
      </c>
      <c r="V153" t="s">
        <v>114</v>
      </c>
      <c r="W153" s="5">
        <v>43469</v>
      </c>
      <c r="X153" s="7" t="s">
        <v>151</v>
      </c>
      <c r="Y153" s="7"/>
      <c r="Z153" s="7" t="s">
        <v>150</v>
      </c>
      <c r="AA153" s="7" t="s">
        <v>114</v>
      </c>
      <c r="AB153" s="7" t="s">
        <v>74</v>
      </c>
      <c r="AC153" s="10">
        <v>1</v>
      </c>
      <c r="AD153" s="3" t="s">
        <v>1322</v>
      </c>
      <c r="AE153" s="7" t="s">
        <v>2112</v>
      </c>
      <c r="AF153" s="7"/>
      <c r="AG153" s="7" t="s">
        <v>114</v>
      </c>
      <c r="AH153" s="10">
        <v>2</v>
      </c>
      <c r="AI153" s="3" t="s">
        <v>74</v>
      </c>
      <c r="AJ153" t="s">
        <v>114</v>
      </c>
      <c r="AK153" t="s">
        <v>114</v>
      </c>
      <c r="AL153" s="43" t="b">
        <v>0</v>
      </c>
      <c r="AM153" s="3"/>
      <c r="AN153" s="3"/>
      <c r="AO153" s="43" t="b">
        <v>0</v>
      </c>
      <c r="AP153" s="3" t="b">
        <v>0</v>
      </c>
      <c r="AQ153" s="3">
        <f>VLOOKUP(Table2[[#This Row],[Job-no]],Table3[],26,FALSE)</f>
        <v>840</v>
      </c>
      <c r="AR153" t="str">
        <f t="shared" si="31"/>
        <v>BRLED</v>
      </c>
      <c r="AS153" t="str">
        <f>VLOOKUP(AR153,Table1[],4,0)</f>
        <v>recessed</v>
      </c>
      <c r="AT153">
        <f>IF(BD153&gt;0,"Pattern",VLOOKUP(AR153,Table1[],5,0))</f>
        <v>0</v>
      </c>
      <c r="AU153" s="34">
        <f>IF(AT153="Pattern",WORKDAY(Table2[[#This Row],[Scheduled Ship Date]],-10),WORKDAY(Table2[[#This Row],[Scheduled Ship Date]],-4))</f>
        <v>43468</v>
      </c>
      <c r="AV153" s="39">
        <f>IF(Table2[[#This Row],[Extrusion cut double saw]]=TRUE,IF(O153="ToDo",IF(AT153="Pattern",Table2[[#This Row],[Total Sections]]*0.4,Table2[[#This Row],[Total Sections]]*0.12),0),IF(AT153="Pattern",Table2[[#This Row],[Total Sections]]*4,Table2[[#This Row],[Total Sections]]*1.2))</f>
        <v>0</v>
      </c>
      <c r="AW153" s="42"/>
      <c r="AX153" s="42">
        <f>IF(AT153="Pattern",Table2[[#This Row],[Scheduled Ship Date]]-2,Table2[[#This Row],[Scheduled Ship Date]]-3)</f>
        <v>43471</v>
      </c>
      <c r="AY153" s="39">
        <f>IF(Table2[[#This Row],[Pattern]]="Pattern",Table2[[#This Row],[Total Sections]]*4.82,Table2[[#This Row],[Total Sections]]*0.5)</f>
        <v>1</v>
      </c>
      <c r="AZ153" s="42">
        <f t="shared" ca="1" si="38"/>
        <v>43469</v>
      </c>
      <c r="BA153" s="39">
        <f>((Table2[Total Sections]/Table2[Open Qty])-1)*Table2[Open Qty]*12.96</f>
        <v>0</v>
      </c>
      <c r="BB153" s="39"/>
      <c r="BC153" s="39" t="str">
        <f t="shared" si="32"/>
        <v>BRLED-750-80-35-FL-6-W-UNV-DP-1-TG9</v>
      </c>
      <c r="BD153" s="39">
        <f t="shared" si="33"/>
        <v>0</v>
      </c>
      <c r="BE153" s="39" t="b">
        <f>_xlfn.IFNA(VLOOKUP(Table2[[#This Row],[Job-no]],Table4[],9,FALSE),TRUE)</f>
        <v>1</v>
      </c>
      <c r="BF153" s="39"/>
      <c r="BG153" s="39" t="b">
        <f>_xlfn.IFNA(VLOOKUP(Table2[[#This Row],[Job-no]],Table4[],14,FALSE),TRUE)</f>
        <v>1</v>
      </c>
      <c r="BH153" s="39" t="str">
        <f>_xlfn.IFNA(VLOOKUP(Table2[[#This Row],[Job-no]],Table4[],11,FALSE),"Done")</f>
        <v/>
      </c>
      <c r="BI153" s="39">
        <f>IF(Table2[[#This Row],[Pattern]]="Pattern",VLOOKUP(Table2[[#This Row],[Product Code]],'Routing data'!$A$2:$W$470,13,FALSE),VLOOKUP(Table2[[#This Row],[Product Code]],'Routing data'!$A$2:$W$470,3,FALSE))</f>
        <v>2</v>
      </c>
      <c r="BJ153" s="39">
        <f>IF(Table2[[#This Row],[Pattern]]="Pattern",VLOOKUP(Table2[[#This Row],[Product Code]],'Routing data'!$A$2:$W$470,14,FALSE),VLOOKUP(Table2[[#This Row],[Product Code]],'Routing data'!$A$2:$W$470,4,FALSE))</f>
        <v>0</v>
      </c>
      <c r="BK153" s="39">
        <f>VLOOKUP(Table2[[#This Row],[Product Code]],'Routing data'!A$4:W$524,16,FALSE)</f>
        <v>0</v>
      </c>
      <c r="BL153" s="42">
        <f>IF(Table2[[#This Row],[Milling Required]]=0,"x",IF(AT153="Pattern",B153-10,B153-4))</f>
        <v>43470</v>
      </c>
      <c r="BM153" s="39"/>
      <c r="BN153" s="42">
        <f t="shared" si="34"/>
        <v>43471</v>
      </c>
      <c r="BO153" s="39">
        <f>IF(Table2[[#This Row],[Milling]]="x","x",Table2[[#This Row],[Total Sections]]*2)</f>
        <v>4</v>
      </c>
      <c r="BP153" s="39">
        <f>IF(Table2[[#This Row],[Punching]]="x","x",Table2[Total Sections]*2)</f>
        <v>4</v>
      </c>
      <c r="BQ153" s="39">
        <f>IF(Table2[[#This Row],[Pattern]]="Pattern",Table2[Total Sections]*3,Table2[Total Sections]*1.5)</f>
        <v>3</v>
      </c>
      <c r="BR153" s="42"/>
      <c r="BS153" s="39"/>
      <c r="BT153" s="39"/>
      <c r="BU153" s="39"/>
      <c r="BV153" s="39" t="str">
        <f>_xlfn.IFNA(VLOOKUP(Table2[[#This Row],[Job-no]],Table4[],16,FALSE),"Ready")</f>
        <v>Ready</v>
      </c>
      <c r="BW153" s="39" t="str">
        <f>_xlfn.IFNA(VLOOKUP(Table2[[#This Row],[Job-no]],Table4[],21,FALSE),"Ready")</f>
        <v/>
      </c>
      <c r="BX153" s="39" t="b">
        <f>_xlfn.IFNA(VLOOKUP(Table2[[#This Row],[Job-no]],Table4[],10,FALSE),TRUE)</f>
        <v>0</v>
      </c>
      <c r="BY153" s="39" t="str">
        <f>_xlfn.IFNA(VLOOKUP(Table2[[#This Row],[Job-no]],Table4[],22,FALSE),"Ready")</f>
        <v/>
      </c>
      <c r="BZ153" s="120">
        <f t="shared" si="35"/>
        <v>43474</v>
      </c>
      <c r="CA153" s="120" t="str">
        <f ca="1">IF(OR(Table2[[#This Row],[Saw Date]]=TODAY(),Table2[[#This Row],[Saw Date]]=TODAY()+1), Table2[[#This Row],[Saw Date]],IF(Table2[[#This Row],[Extrusion cut double saw]],"Done",""))</f>
        <v>Done</v>
      </c>
      <c r="CB153" s="120" t="str">
        <f ca="1">IF(OR(Table2[[#This Row],[Lens Date]]=TODAY(),Table2[[#This Row],[Lens Date]]=TODAY()+1), Table2[[#This Row],[Lens Date]],IF(Table2[[#This Row],[MSLens]]="Done","Done",""))</f>
        <v/>
      </c>
      <c r="CC153" s="120" t="str">
        <f ca="1">IF(OR(Table2[[#This Row],[Milling Date]]=TODAY(),Table2[[#This Row],[Milling Date]]=TODAY()+1), Table2[[#This Row],[Milling Date]],IF(Table2[[#This Row],[CNC Holes]]="Ready","Done",""))</f>
        <v/>
      </c>
      <c r="CD153" s="120" t="str">
        <f ca="1">IF(OR(Table2[[#This Row],[Welding Date]]=TODAY(),Table2[[#This Row],[Welding Date]]=TODAY()+1), Table2[[#This Row],[Welding Date]],IF(Table2[[#This Row],[Welding Corners]]="Ready","Done",""))</f>
        <v/>
      </c>
      <c r="CE153" s="120" t="str">
        <f ca="1">IF(OR(Table2[[#This Row],[Puching Date]]=TODAY(),Table2[[#This Row],[Puching Date]]=TODAY()+1), Table2[[#This Row],[Puching Date]],IF(Table2[[#This Row],[Punch Holes]]="Ready","Done",""))</f>
        <v/>
      </c>
      <c r="CF153" s="120" t="str">
        <f ca="1">IF(OR(Table2[[#This Row],[Housing Date2]]=TODAY(),Table2[[#This Row],[Housing Date2]]=TODAY()+1),Table2[[#This Row],[Housing Date2]],IF(Table2[[#This Row],[Body Assembly]],"Done",""))</f>
        <v/>
      </c>
      <c r="CG153" s="120" t="str">
        <f>_xlfn.IFNA(VLOOKUP(Table2[[#This Row],[Job-no]],Table4[],7,FALSE),"Done")</f>
        <v>Machine Shop Started</v>
      </c>
    </row>
    <row r="154" spans="1:85" hidden="1" x14ac:dyDescent="0.25">
      <c r="A154" s="39" t="str">
        <f>_xlfn.CONCAT(Table2[[#This Row],[Order]],"-",Table2[[#This Row],[Line]])</f>
        <v>75217-2</v>
      </c>
      <c r="B154" s="1">
        <v>43474</v>
      </c>
      <c r="C154" s="10">
        <v>75217</v>
      </c>
      <c r="D154" s="7" t="s">
        <v>2115</v>
      </c>
      <c r="E154" s="10">
        <v>2</v>
      </c>
      <c r="F154" s="10">
        <v>1</v>
      </c>
      <c r="G154" s="7" t="s">
        <v>165</v>
      </c>
      <c r="H154" s="10">
        <v>3</v>
      </c>
      <c r="I154" s="43" t="b">
        <v>1</v>
      </c>
      <c r="J154" s="43" t="b">
        <v>0</v>
      </c>
      <c r="K154" t="s">
        <v>114</v>
      </c>
      <c r="L154" s="43" t="b">
        <v>1</v>
      </c>
      <c r="M154" s="43" t="b">
        <v>1</v>
      </c>
      <c r="N154" s="43" t="b">
        <v>1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t="s">
        <v>114</v>
      </c>
      <c r="V154" t="s">
        <v>114</v>
      </c>
      <c r="W154" s="5">
        <v>43469</v>
      </c>
      <c r="X154" s="7" t="s">
        <v>151</v>
      </c>
      <c r="Y154" s="7"/>
      <c r="Z154" s="7" t="s">
        <v>146</v>
      </c>
      <c r="AA154" s="7" t="s">
        <v>114</v>
      </c>
      <c r="AB154" s="7" t="s">
        <v>74</v>
      </c>
      <c r="AC154" s="10">
        <v>1</v>
      </c>
      <c r="AD154" s="3" t="s">
        <v>1322</v>
      </c>
      <c r="AE154" s="7" t="s">
        <v>2114</v>
      </c>
      <c r="AF154" s="7"/>
      <c r="AG154" s="7" t="s">
        <v>114</v>
      </c>
      <c r="AH154" s="10">
        <v>3</v>
      </c>
      <c r="AI154" s="3" t="s">
        <v>74</v>
      </c>
      <c r="AJ154" t="s">
        <v>114</v>
      </c>
      <c r="AK154" t="s">
        <v>114</v>
      </c>
      <c r="AL154" s="43" t="b">
        <v>0</v>
      </c>
      <c r="AM154" s="3"/>
      <c r="AN154" s="3"/>
      <c r="AO154" s="43" t="b">
        <v>0</v>
      </c>
      <c r="AP154" s="3" t="b">
        <v>0</v>
      </c>
      <c r="AQ154" s="3">
        <f>VLOOKUP(Table2[[#This Row],[Job-no]],Table3[],26,FALSE)</f>
        <v>600</v>
      </c>
      <c r="AR154" t="str">
        <f t="shared" si="31"/>
        <v>BRLED</v>
      </c>
      <c r="AS154" t="str">
        <f>VLOOKUP(AR154,Table1[],4,0)</f>
        <v>recessed</v>
      </c>
      <c r="AT154">
        <f>IF(BD154&gt;0,"Pattern",VLOOKUP(AR154,Table1[],5,0))</f>
        <v>0</v>
      </c>
      <c r="AU154" s="34">
        <f>IF(AT154="Pattern",WORKDAY(Table2[[#This Row],[Scheduled Ship Date]],-10),WORKDAY(Table2[[#This Row],[Scheduled Ship Date]],-4))</f>
        <v>43468</v>
      </c>
      <c r="AV154" s="39">
        <f>IF(Table2[[#This Row],[Extrusion cut double saw]]=TRUE,IF(O154="ToDo",IF(AT154="Pattern",Table2[[#This Row],[Total Sections]]*0.4,Table2[[#This Row],[Total Sections]]*0.12),0),IF(AT154="Pattern",Table2[[#This Row],[Total Sections]]*4,Table2[[#This Row],[Total Sections]]*1.2))</f>
        <v>0</v>
      </c>
      <c r="AW154" s="42"/>
      <c r="AX154" s="42">
        <f>IF(AT154="Pattern",Table2[[#This Row],[Scheduled Ship Date]]-2,Table2[[#This Row],[Scheduled Ship Date]]-3)</f>
        <v>43471</v>
      </c>
      <c r="AY154" s="39">
        <f>IF(Table2[[#This Row],[Pattern]]="Pattern",Table2[[#This Row],[Total Sections]]*4.82,Table2[[#This Row],[Total Sections]]*0.5)</f>
        <v>1.5</v>
      </c>
      <c r="AZ154" s="42">
        <f t="shared" ca="1" si="38"/>
        <v>43469</v>
      </c>
      <c r="BA154" s="39">
        <f>((Table2[Total Sections]/Table2[Open Qty])-1)*Table2[Open Qty]*12.96</f>
        <v>0</v>
      </c>
      <c r="BB154" s="39"/>
      <c r="BC154" s="39" t="str">
        <f t="shared" si="32"/>
        <v>BRLED-750-80-35-FL-4-W-UNV-DP-1-TG9</v>
      </c>
      <c r="BD154" s="39">
        <f t="shared" si="33"/>
        <v>0</v>
      </c>
      <c r="BE154" s="39" t="b">
        <f>_xlfn.IFNA(VLOOKUP(Table2[[#This Row],[Job-no]],Table4[],9,FALSE),TRUE)</f>
        <v>1</v>
      </c>
      <c r="BF154" s="39"/>
      <c r="BG154" s="39" t="b">
        <f>_xlfn.IFNA(VLOOKUP(Table2[[#This Row],[Job-no]],Table4[],14,FALSE),TRUE)</f>
        <v>1</v>
      </c>
      <c r="BH154" s="39" t="str">
        <f>_xlfn.IFNA(VLOOKUP(Table2[[#This Row],[Job-no]],Table4[],11,FALSE),"Done")</f>
        <v/>
      </c>
      <c r="BI154" s="39">
        <f>IF(Table2[[#This Row],[Pattern]]="Pattern",VLOOKUP(Table2[[#This Row],[Product Code]],'Routing data'!$A$2:$W$470,13,FALSE),VLOOKUP(Table2[[#This Row],[Product Code]],'Routing data'!$A$2:$W$470,3,FALSE))</f>
        <v>2</v>
      </c>
      <c r="BJ154" s="39">
        <f>IF(Table2[[#This Row],[Pattern]]="Pattern",VLOOKUP(Table2[[#This Row],[Product Code]],'Routing data'!$A$2:$W$470,14,FALSE),VLOOKUP(Table2[[#This Row],[Product Code]],'Routing data'!$A$2:$W$470,4,FALSE))</f>
        <v>0</v>
      </c>
      <c r="BK154" s="39">
        <f>VLOOKUP(Table2[[#This Row],[Product Code]],'Routing data'!A$4:W$524,16,FALSE)</f>
        <v>0</v>
      </c>
      <c r="BL154" s="42">
        <f>IF(Table2[[#This Row],[Milling Required]]=0,"x",IF(AT154="Pattern",B154-10,B154-4))</f>
        <v>43470</v>
      </c>
      <c r="BM154" s="39"/>
      <c r="BN154" s="42">
        <f t="shared" si="34"/>
        <v>43471</v>
      </c>
      <c r="BO154" s="39">
        <f>IF(Table2[[#This Row],[Milling]]="x","x",Table2[[#This Row],[Total Sections]]*2)</f>
        <v>6</v>
      </c>
      <c r="BP154" s="39">
        <f>IF(Table2[[#This Row],[Punching]]="x","x",Table2[Total Sections]*2)</f>
        <v>6</v>
      </c>
      <c r="BQ154" s="39">
        <f>IF(Table2[[#This Row],[Pattern]]="Pattern",Table2[Total Sections]*3,Table2[Total Sections]*1.5)</f>
        <v>4.5</v>
      </c>
      <c r="BR154" s="42"/>
      <c r="BS154" s="39"/>
      <c r="BT154" s="39"/>
      <c r="BU154" s="39"/>
      <c r="BV154" s="39" t="str">
        <f>_xlfn.IFNA(VLOOKUP(Table2[[#This Row],[Job-no]],Table4[],16,FALSE),"Ready")</f>
        <v>Ready</v>
      </c>
      <c r="BW154" s="39" t="str">
        <f>_xlfn.IFNA(VLOOKUP(Table2[[#This Row],[Job-no]],Table4[],21,FALSE),"Ready")</f>
        <v/>
      </c>
      <c r="BX154" s="39" t="b">
        <f>_xlfn.IFNA(VLOOKUP(Table2[[#This Row],[Job-no]],Table4[],10,FALSE),TRUE)</f>
        <v>0</v>
      </c>
      <c r="BY154" s="39" t="str">
        <f>_xlfn.IFNA(VLOOKUP(Table2[[#This Row],[Job-no]],Table4[],22,FALSE),"Ready")</f>
        <v/>
      </c>
      <c r="BZ154" s="120">
        <f t="shared" si="35"/>
        <v>43474</v>
      </c>
      <c r="CA154" s="120" t="str">
        <f ca="1">IF(OR(Table2[[#This Row],[Saw Date]]=TODAY(),Table2[[#This Row],[Saw Date]]=TODAY()+1), Table2[[#This Row],[Saw Date]],IF(Table2[[#This Row],[Extrusion cut double saw]],"Done",""))</f>
        <v>Done</v>
      </c>
      <c r="CB154" s="120" t="str">
        <f ca="1">IF(OR(Table2[[#This Row],[Lens Date]]=TODAY(),Table2[[#This Row],[Lens Date]]=TODAY()+1), Table2[[#This Row],[Lens Date]],IF(Table2[[#This Row],[MSLens]]="Done","Done",""))</f>
        <v/>
      </c>
      <c r="CC154" s="120" t="str">
        <f ca="1">IF(OR(Table2[[#This Row],[Milling Date]]=TODAY(),Table2[[#This Row],[Milling Date]]=TODAY()+1), Table2[[#This Row],[Milling Date]],IF(Table2[[#This Row],[CNC Holes]]="Ready","Done",""))</f>
        <v/>
      </c>
      <c r="CD154" s="120" t="str">
        <f ca="1">IF(OR(Table2[[#This Row],[Welding Date]]=TODAY(),Table2[[#This Row],[Welding Date]]=TODAY()+1), Table2[[#This Row],[Welding Date]],IF(Table2[[#This Row],[Welding Corners]]="Ready","Done",""))</f>
        <v/>
      </c>
      <c r="CE154" s="120" t="str">
        <f ca="1">IF(OR(Table2[[#This Row],[Puching Date]]=TODAY(),Table2[[#This Row],[Puching Date]]=TODAY()+1), Table2[[#This Row],[Puching Date]],IF(Table2[[#This Row],[Punch Holes]]="Ready","Done",""))</f>
        <v/>
      </c>
      <c r="CF154" s="120" t="str">
        <f ca="1">IF(OR(Table2[[#This Row],[Housing Date2]]=TODAY(),Table2[[#This Row],[Housing Date2]]=TODAY()+1),Table2[[#This Row],[Housing Date2]],IF(Table2[[#This Row],[Body Assembly]],"Done",""))</f>
        <v/>
      </c>
      <c r="CG154" s="120" t="str">
        <f>_xlfn.IFNA(VLOOKUP(Table2[[#This Row],[Job-no]],Table4[],7,FALSE),"Done")</f>
        <v>Machine Shop Started</v>
      </c>
    </row>
    <row r="155" spans="1:85" hidden="1" x14ac:dyDescent="0.25">
      <c r="A155" s="39" t="str">
        <f>_xlfn.CONCAT(Table2[[#This Row],[Order]],"-",Table2[[#This Row],[Line]])</f>
        <v>75217-3</v>
      </c>
      <c r="B155" s="1">
        <v>43474</v>
      </c>
      <c r="C155" s="10">
        <v>75217</v>
      </c>
      <c r="D155" s="7" t="s">
        <v>2117</v>
      </c>
      <c r="E155" s="10">
        <v>3</v>
      </c>
      <c r="F155" s="10">
        <v>1</v>
      </c>
      <c r="G155" s="7" t="s">
        <v>165</v>
      </c>
      <c r="H155" s="10">
        <v>2</v>
      </c>
      <c r="I155" s="43" t="b">
        <v>1</v>
      </c>
      <c r="J155" s="43" t="b">
        <v>0</v>
      </c>
      <c r="K155" t="s">
        <v>114</v>
      </c>
      <c r="L155" s="43" t="b">
        <v>1</v>
      </c>
      <c r="M155" s="43" t="b">
        <v>1</v>
      </c>
      <c r="N155" s="43" t="b">
        <v>1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t="s">
        <v>114</v>
      </c>
      <c r="V155" t="s">
        <v>114</v>
      </c>
      <c r="W155" s="5">
        <v>43469</v>
      </c>
      <c r="X155" s="7" t="s">
        <v>151</v>
      </c>
      <c r="Y155" s="7"/>
      <c r="Z155" s="7" t="s">
        <v>4481</v>
      </c>
      <c r="AA155" s="7" t="s">
        <v>114</v>
      </c>
      <c r="AB155" s="7" t="s">
        <v>74</v>
      </c>
      <c r="AC155" s="10">
        <v>1</v>
      </c>
      <c r="AD155" s="3" t="s">
        <v>1322</v>
      </c>
      <c r="AE155" s="7" t="s">
        <v>2116</v>
      </c>
      <c r="AF155" s="7"/>
      <c r="AG155" s="7" t="s">
        <v>114</v>
      </c>
      <c r="AH155" s="10">
        <v>2</v>
      </c>
      <c r="AI155" s="3" t="s">
        <v>74</v>
      </c>
      <c r="AJ155" t="s">
        <v>114</v>
      </c>
      <c r="AK155" t="s">
        <v>114</v>
      </c>
      <c r="AL155" s="43" t="b">
        <v>0</v>
      </c>
      <c r="AM155" s="3"/>
      <c r="AN155" s="3"/>
      <c r="AO155" s="43" t="b">
        <v>0</v>
      </c>
      <c r="AP155" s="3" t="b">
        <v>0</v>
      </c>
      <c r="AQ155" s="3">
        <f>VLOOKUP(Table2[[#This Row],[Job-no]],Table3[],26,FALSE)</f>
        <v>240</v>
      </c>
      <c r="AR155" t="str">
        <f t="shared" si="31"/>
        <v>BRLED</v>
      </c>
      <c r="AS155" t="str">
        <f>VLOOKUP(AR155,Table1[],4,0)</f>
        <v>recessed</v>
      </c>
      <c r="AT155">
        <f>IF(BD155&gt;0,"Pattern",VLOOKUP(AR155,Table1[],5,0))</f>
        <v>0</v>
      </c>
      <c r="AU155" s="34">
        <f>IF(AT155="Pattern",WORKDAY(Table2[[#This Row],[Scheduled Ship Date]],-10),WORKDAY(Table2[[#This Row],[Scheduled Ship Date]],-4))</f>
        <v>43468</v>
      </c>
      <c r="AV155" s="39">
        <f>IF(Table2[[#This Row],[Extrusion cut double saw]]=TRUE,IF(O155="ToDo",IF(AT155="Pattern",Table2[[#This Row],[Total Sections]]*0.4,Table2[[#This Row],[Total Sections]]*0.12),0),IF(AT155="Pattern",Table2[[#This Row],[Total Sections]]*4,Table2[[#This Row],[Total Sections]]*1.2))</f>
        <v>0</v>
      </c>
      <c r="AW155" s="42"/>
      <c r="AX155" s="42">
        <f>IF(AT155="Pattern",Table2[[#This Row],[Scheduled Ship Date]]-2,Table2[[#This Row],[Scheduled Ship Date]]-3)</f>
        <v>43471</v>
      </c>
      <c r="AY155" s="39">
        <f>IF(Table2[[#This Row],[Pattern]]="Pattern",Table2[[#This Row],[Total Sections]]*4.82,Table2[[#This Row],[Total Sections]]*0.5)</f>
        <v>1</v>
      </c>
      <c r="AZ155" s="42">
        <f t="shared" ca="1" si="38"/>
        <v>43469</v>
      </c>
      <c r="BA155" s="39">
        <f>((Table2[Total Sections]/Table2[Open Qty])-1)*Table2[Open Qty]*12.96</f>
        <v>0</v>
      </c>
      <c r="BB155" s="39"/>
      <c r="BC155" s="39" t="str">
        <f t="shared" si="32"/>
        <v>BRLED-1000-80-35-FL-2-W-UNV-DP-1-TG9</v>
      </c>
      <c r="BD155" s="39">
        <f t="shared" si="33"/>
        <v>0</v>
      </c>
      <c r="BE155" s="39" t="b">
        <f>_xlfn.IFNA(VLOOKUP(Table2[[#This Row],[Job-no]],Table4[],9,FALSE),TRUE)</f>
        <v>1</v>
      </c>
      <c r="BF155" s="39"/>
      <c r="BG155" s="39" t="b">
        <f>_xlfn.IFNA(VLOOKUP(Table2[[#This Row],[Job-no]],Table4[],14,FALSE),TRUE)</f>
        <v>1</v>
      </c>
      <c r="BH155" s="39" t="str">
        <f>_xlfn.IFNA(VLOOKUP(Table2[[#This Row],[Job-no]],Table4[],11,FALSE),"Done")</f>
        <v/>
      </c>
      <c r="BI155" s="39">
        <f>IF(Table2[[#This Row],[Pattern]]="Pattern",VLOOKUP(Table2[[#This Row],[Product Code]],'Routing data'!$A$2:$W$470,13,FALSE),VLOOKUP(Table2[[#This Row],[Product Code]],'Routing data'!$A$2:$W$470,3,FALSE))</f>
        <v>2</v>
      </c>
      <c r="BJ155" s="39">
        <f>IF(Table2[[#This Row],[Pattern]]="Pattern",VLOOKUP(Table2[[#This Row],[Product Code]],'Routing data'!$A$2:$W$470,14,FALSE),VLOOKUP(Table2[[#This Row],[Product Code]],'Routing data'!$A$2:$W$470,4,FALSE))</f>
        <v>0</v>
      </c>
      <c r="BK155" s="39">
        <f>VLOOKUP(Table2[[#This Row],[Product Code]],'Routing data'!A$4:W$524,16,FALSE)</f>
        <v>0</v>
      </c>
      <c r="BL155" s="42">
        <f>IF(Table2[[#This Row],[Milling Required]]=0,"x",IF(AT155="Pattern",B155-10,B155-4))</f>
        <v>43470</v>
      </c>
      <c r="BM155" s="39"/>
      <c r="BN155" s="42">
        <f t="shared" si="34"/>
        <v>43471</v>
      </c>
      <c r="BO155" s="39">
        <f>IF(Table2[[#This Row],[Milling]]="x","x",Table2[[#This Row],[Total Sections]]*2)</f>
        <v>4</v>
      </c>
      <c r="BP155" s="39">
        <f>IF(Table2[[#This Row],[Punching]]="x","x",Table2[Total Sections]*2)</f>
        <v>4</v>
      </c>
      <c r="BQ155" s="39">
        <f>IF(Table2[[#This Row],[Pattern]]="Pattern",Table2[Total Sections]*3,Table2[Total Sections]*1.5)</f>
        <v>3</v>
      </c>
      <c r="BR155" s="42"/>
      <c r="BS155" s="39"/>
      <c r="BT155" s="39"/>
      <c r="BU155" s="39"/>
      <c r="BV155" s="39" t="str">
        <f>_xlfn.IFNA(VLOOKUP(Table2[[#This Row],[Job-no]],Table4[],16,FALSE),"Ready")</f>
        <v>Ready</v>
      </c>
      <c r="BW155" s="39" t="str">
        <f>_xlfn.IFNA(VLOOKUP(Table2[[#This Row],[Job-no]],Table4[],21,FALSE),"Ready")</f>
        <v/>
      </c>
      <c r="BX155" s="39" t="b">
        <f>_xlfn.IFNA(VLOOKUP(Table2[[#This Row],[Job-no]],Table4[],10,FALSE),TRUE)</f>
        <v>0</v>
      </c>
      <c r="BY155" s="39" t="str">
        <f>_xlfn.IFNA(VLOOKUP(Table2[[#This Row],[Job-no]],Table4[],22,FALSE),"Ready")</f>
        <v/>
      </c>
      <c r="BZ155" s="120">
        <f t="shared" si="35"/>
        <v>43474</v>
      </c>
      <c r="CA155" s="120" t="str">
        <f ca="1">IF(OR(Table2[[#This Row],[Saw Date]]=TODAY(),Table2[[#This Row],[Saw Date]]=TODAY()+1), Table2[[#This Row],[Saw Date]],IF(Table2[[#This Row],[Extrusion cut double saw]],"Done",""))</f>
        <v>Done</v>
      </c>
      <c r="CB155" s="120" t="str">
        <f ca="1">IF(OR(Table2[[#This Row],[Lens Date]]=TODAY(),Table2[[#This Row],[Lens Date]]=TODAY()+1), Table2[[#This Row],[Lens Date]],IF(Table2[[#This Row],[MSLens]]="Done","Done",""))</f>
        <v/>
      </c>
      <c r="CC155" s="120" t="str">
        <f ca="1">IF(OR(Table2[[#This Row],[Milling Date]]=TODAY(),Table2[[#This Row],[Milling Date]]=TODAY()+1), Table2[[#This Row],[Milling Date]],IF(Table2[[#This Row],[CNC Holes]]="Ready","Done",""))</f>
        <v/>
      </c>
      <c r="CD155" s="120" t="str">
        <f ca="1">IF(OR(Table2[[#This Row],[Welding Date]]=TODAY(),Table2[[#This Row],[Welding Date]]=TODAY()+1), Table2[[#This Row],[Welding Date]],IF(Table2[[#This Row],[Welding Corners]]="Ready","Done",""))</f>
        <v/>
      </c>
      <c r="CE155" s="120" t="str">
        <f ca="1">IF(OR(Table2[[#This Row],[Puching Date]]=TODAY(),Table2[[#This Row],[Puching Date]]=TODAY()+1), Table2[[#This Row],[Puching Date]],IF(Table2[[#This Row],[Punch Holes]]="Ready","Done",""))</f>
        <v/>
      </c>
      <c r="CF155" s="120" t="str">
        <f ca="1">IF(OR(Table2[[#This Row],[Housing Date2]]=TODAY(),Table2[[#This Row],[Housing Date2]]=TODAY()+1),Table2[[#This Row],[Housing Date2]],IF(Table2[[#This Row],[Body Assembly]],"Done",""))</f>
        <v/>
      </c>
      <c r="CG155" s="120" t="str">
        <f>_xlfn.IFNA(VLOOKUP(Table2[[#This Row],[Job-no]],Table4[],7,FALSE),"Done")</f>
        <v>Machine Shop Started</v>
      </c>
    </row>
    <row r="156" spans="1:85" hidden="1" x14ac:dyDescent="0.25">
      <c r="A156" s="39" t="str">
        <f>_xlfn.CONCAT(Table2[[#This Row],[Order]],"-",Table2[[#This Row],[Line]])</f>
        <v>75217-4</v>
      </c>
      <c r="B156" s="1">
        <v>43474</v>
      </c>
      <c r="C156" s="10">
        <v>75217</v>
      </c>
      <c r="D156" s="7" t="s">
        <v>2119</v>
      </c>
      <c r="E156" s="10">
        <v>4</v>
      </c>
      <c r="F156" s="10">
        <v>1</v>
      </c>
      <c r="G156" s="7" t="s">
        <v>165</v>
      </c>
      <c r="H156" s="10">
        <v>2</v>
      </c>
      <c r="I156" s="43" t="b">
        <v>1</v>
      </c>
      <c r="J156" s="43" t="b">
        <v>0</v>
      </c>
      <c r="K156" t="s">
        <v>114</v>
      </c>
      <c r="L156" s="43" t="b">
        <v>1</v>
      </c>
      <c r="M156" s="43" t="b">
        <v>1</v>
      </c>
      <c r="N156" s="43" t="b">
        <v>1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t="s">
        <v>114</v>
      </c>
      <c r="V156" t="s">
        <v>114</v>
      </c>
      <c r="W156" s="5">
        <v>43469</v>
      </c>
      <c r="X156" s="7" t="s">
        <v>151</v>
      </c>
      <c r="Y156" s="7"/>
      <c r="Z156" s="7" t="s">
        <v>1137</v>
      </c>
      <c r="AA156" s="7" t="s">
        <v>114</v>
      </c>
      <c r="AB156" s="7" t="s">
        <v>74</v>
      </c>
      <c r="AC156" s="10">
        <v>1</v>
      </c>
      <c r="AD156" s="3" t="s">
        <v>1322</v>
      </c>
      <c r="AE156" s="7" t="s">
        <v>2118</v>
      </c>
      <c r="AF156" s="7"/>
      <c r="AG156" s="7" t="s">
        <v>114</v>
      </c>
      <c r="AH156" s="10">
        <v>2</v>
      </c>
      <c r="AI156" s="3" t="s">
        <v>74</v>
      </c>
      <c r="AJ156" t="s">
        <v>114</v>
      </c>
      <c r="AK156" t="s">
        <v>114</v>
      </c>
      <c r="AL156" s="43" t="b">
        <v>0</v>
      </c>
      <c r="AM156" s="3"/>
      <c r="AN156" s="3"/>
      <c r="AO156" s="43" t="b">
        <v>0</v>
      </c>
      <c r="AP156" s="3" t="b">
        <v>0</v>
      </c>
      <c r="AQ156" s="3">
        <f>VLOOKUP(Table2[[#This Row],[Job-no]],Table3[],26,FALSE)</f>
        <v>468</v>
      </c>
      <c r="AR156" t="str">
        <f t="shared" si="31"/>
        <v>MBLED</v>
      </c>
      <c r="AS156" t="str">
        <f>VLOOKUP(AR156,Table1[],4,0)</f>
        <v>pendant</v>
      </c>
      <c r="AT156">
        <f>IF(BD156&gt;0,"Pattern",VLOOKUP(AR156,Table1[],5,0))</f>
        <v>0</v>
      </c>
      <c r="AU156" s="34">
        <f>IF(AT156="Pattern",WORKDAY(Table2[[#This Row],[Scheduled Ship Date]],-10),WORKDAY(Table2[[#This Row],[Scheduled Ship Date]],-4))</f>
        <v>43468</v>
      </c>
      <c r="AV156" s="39">
        <f>IF(Table2[[#This Row],[Extrusion cut double saw]]=TRUE,IF(O156="ToDo",IF(AT156="Pattern",Table2[[#This Row],[Total Sections]]*0.4,Table2[[#This Row],[Total Sections]]*0.12),0),IF(AT156="Pattern",Table2[[#This Row],[Total Sections]]*4,Table2[[#This Row],[Total Sections]]*1.2))</f>
        <v>0</v>
      </c>
      <c r="AW156" s="42"/>
      <c r="AX156" s="42">
        <f>IF(AT156="Pattern",Table2[[#This Row],[Scheduled Ship Date]]-2,Table2[[#This Row],[Scheduled Ship Date]]-3)</f>
        <v>43471</v>
      </c>
      <c r="AY156" s="39">
        <f>IF(Table2[[#This Row],[Pattern]]="Pattern",Table2[[#This Row],[Total Sections]]*4.82,Table2[[#This Row],[Total Sections]]*0.5)</f>
        <v>1</v>
      </c>
      <c r="AZ156" s="42">
        <f t="shared" ca="1" si="38"/>
        <v>43469</v>
      </c>
      <c r="BA156" s="39">
        <f>((Table2[Total Sections]/Table2[Open Qty])-1)*Table2[Open Qty]*12.96</f>
        <v>0</v>
      </c>
      <c r="BB156" s="39"/>
      <c r="BC156" s="39" t="str">
        <f t="shared" si="32"/>
        <v>MBLED-1000-80-35-S-4-W-UNV-DP-1-CT9(36)</v>
      </c>
      <c r="BD156" s="39">
        <f t="shared" si="33"/>
        <v>0</v>
      </c>
      <c r="BE156" s="39" t="b">
        <f>_xlfn.IFNA(VLOOKUP(Table2[[#This Row],[Job-no]],Table4[],9,FALSE),TRUE)</f>
        <v>1</v>
      </c>
      <c r="BF156" s="39"/>
      <c r="BG156" s="39" t="b">
        <f>_xlfn.IFNA(VLOOKUP(Table2[[#This Row],[Job-no]],Table4[],14,FALSE),TRUE)</f>
        <v>1</v>
      </c>
      <c r="BH156" s="39" t="str">
        <f>_xlfn.IFNA(VLOOKUP(Table2[[#This Row],[Job-no]],Table4[],11,FALSE),"Done")</f>
        <v/>
      </c>
      <c r="BI156" s="39">
        <f>IF(Table2[[#This Row],[Pattern]]="Pattern",VLOOKUP(Table2[[#This Row],[Product Code]],'Routing data'!$A$2:$W$470,13,FALSE),VLOOKUP(Table2[[#This Row],[Product Code]],'Routing data'!$A$2:$W$470,3,FALSE))</f>
        <v>2</v>
      </c>
      <c r="BJ156" s="39">
        <f>IF(Table2[[#This Row],[Pattern]]="Pattern",VLOOKUP(Table2[[#This Row],[Product Code]],'Routing data'!$A$2:$W$470,14,FALSE),VLOOKUP(Table2[[#This Row],[Product Code]],'Routing data'!$A$2:$W$470,4,FALSE))</f>
        <v>0</v>
      </c>
      <c r="BK156" s="39">
        <f>VLOOKUP(Table2[[#This Row],[Product Code]],'Routing data'!A$4:W$524,16,FALSE)</f>
        <v>0</v>
      </c>
      <c r="BL156" s="42">
        <f>IF(Table2[[#This Row],[Milling Required]]=0,"x",IF(AT156="Pattern",B156-10,B156-4))</f>
        <v>43470</v>
      </c>
      <c r="BM156" s="39"/>
      <c r="BN156" s="42">
        <f t="shared" si="34"/>
        <v>43471</v>
      </c>
      <c r="BO156" s="39">
        <f>IF(Table2[[#This Row],[Milling]]="x","x",Table2[[#This Row],[Total Sections]]*2)</f>
        <v>4</v>
      </c>
      <c r="BP156" s="39">
        <f>IF(Table2[[#This Row],[Punching]]="x","x",Table2[Total Sections]*2)</f>
        <v>4</v>
      </c>
      <c r="BQ156" s="39">
        <f>IF(Table2[[#This Row],[Pattern]]="Pattern",Table2[Total Sections]*3,Table2[Total Sections]*1.5)</f>
        <v>3</v>
      </c>
      <c r="BR156" s="42"/>
      <c r="BS156" s="39"/>
      <c r="BT156" s="39"/>
      <c r="BU156" s="39"/>
      <c r="BV156" s="39" t="str">
        <f>_xlfn.IFNA(VLOOKUP(Table2[[#This Row],[Job-no]],Table4[],16,FALSE),"Ready")</f>
        <v>Ready</v>
      </c>
      <c r="BW156" s="39" t="str">
        <f>_xlfn.IFNA(VLOOKUP(Table2[[#This Row],[Job-no]],Table4[],21,FALSE),"Ready")</f>
        <v/>
      </c>
      <c r="BX156" s="39" t="b">
        <f>_xlfn.IFNA(VLOOKUP(Table2[[#This Row],[Job-no]],Table4[],10,FALSE),TRUE)</f>
        <v>1</v>
      </c>
      <c r="BY156" s="39" t="str">
        <f>_xlfn.IFNA(VLOOKUP(Table2[[#This Row],[Job-no]],Table4[],22,FALSE),"Ready")</f>
        <v/>
      </c>
      <c r="BZ156" s="120">
        <f t="shared" si="35"/>
        <v>43474</v>
      </c>
      <c r="CA156" s="120" t="str">
        <f ca="1">IF(OR(Table2[[#This Row],[Saw Date]]=TODAY(),Table2[[#This Row],[Saw Date]]=TODAY()+1), Table2[[#This Row],[Saw Date]],IF(Table2[[#This Row],[Extrusion cut double saw]],"Done",""))</f>
        <v>Done</v>
      </c>
      <c r="CB156" s="120" t="str">
        <f ca="1">IF(OR(Table2[[#This Row],[Lens Date]]=TODAY(),Table2[[#This Row],[Lens Date]]=TODAY()+1), Table2[[#This Row],[Lens Date]],IF(Table2[[#This Row],[MSLens]]="Done","Done",""))</f>
        <v/>
      </c>
      <c r="CC156" s="120" t="str">
        <f ca="1">IF(OR(Table2[[#This Row],[Milling Date]]=TODAY(),Table2[[#This Row],[Milling Date]]=TODAY()+1), Table2[[#This Row],[Milling Date]],IF(Table2[[#This Row],[CNC Holes]]="Ready","Done",""))</f>
        <v/>
      </c>
      <c r="CD156" s="120" t="str">
        <f ca="1">IF(OR(Table2[[#This Row],[Welding Date]]=TODAY(),Table2[[#This Row],[Welding Date]]=TODAY()+1), Table2[[#This Row],[Welding Date]],IF(Table2[[#This Row],[Welding Corners]]="Ready","Done",""))</f>
        <v/>
      </c>
      <c r="CE156" s="120" t="str">
        <f ca="1">IF(OR(Table2[[#This Row],[Puching Date]]=TODAY(),Table2[[#This Row],[Puching Date]]=TODAY()+1), Table2[[#This Row],[Puching Date]],IF(Table2[[#This Row],[Punch Holes]]="Ready","Done",""))</f>
        <v/>
      </c>
      <c r="CF156" s="120" t="str">
        <f ca="1">IF(OR(Table2[[#This Row],[Housing Date2]]=TODAY(),Table2[[#This Row],[Housing Date2]]=TODAY()+1),Table2[[#This Row],[Housing Date2]],IF(Table2[[#This Row],[Body Assembly]],"Done",""))</f>
        <v/>
      </c>
      <c r="CG156" s="120" t="str">
        <f>_xlfn.IFNA(VLOOKUP(Table2[[#This Row],[Job-no]],Table4[],7,FALSE),"Done")</f>
        <v>Machine Shop Started</v>
      </c>
    </row>
    <row r="157" spans="1:85" hidden="1" x14ac:dyDescent="0.25">
      <c r="A157" s="39" t="str">
        <f>_xlfn.CONCAT(Table2[[#This Row],[Order]],"-",Table2[[#This Row],[Line]])</f>
        <v>75217-5</v>
      </c>
      <c r="B157" s="1">
        <v>43474</v>
      </c>
      <c r="C157" s="10">
        <v>75217</v>
      </c>
      <c r="D157" s="7" t="s">
        <v>2121</v>
      </c>
      <c r="E157" s="10">
        <v>5</v>
      </c>
      <c r="F157" s="10">
        <v>1</v>
      </c>
      <c r="G157" s="7" t="s">
        <v>165</v>
      </c>
      <c r="H157" s="10">
        <v>5</v>
      </c>
      <c r="I157" s="43" t="b">
        <v>1</v>
      </c>
      <c r="J157" s="43" t="b">
        <v>0</v>
      </c>
      <c r="K157" t="s">
        <v>114</v>
      </c>
      <c r="L157" s="43" t="b">
        <v>1</v>
      </c>
      <c r="M157" s="43" t="b">
        <v>1</v>
      </c>
      <c r="N157" s="43" t="b">
        <v>1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t="s">
        <v>114</v>
      </c>
      <c r="V157" t="s">
        <v>114</v>
      </c>
      <c r="W157" s="5">
        <v>43469</v>
      </c>
      <c r="X157" s="7" t="s">
        <v>151</v>
      </c>
      <c r="Y157" s="7"/>
      <c r="Z157" s="7" t="s">
        <v>4482</v>
      </c>
      <c r="AA157" s="7" t="s">
        <v>114</v>
      </c>
      <c r="AB157" s="7" t="s">
        <v>74</v>
      </c>
      <c r="AC157" s="10">
        <v>1</v>
      </c>
      <c r="AD157" s="3" t="s">
        <v>1322</v>
      </c>
      <c r="AE157" s="7" t="s">
        <v>2120</v>
      </c>
      <c r="AF157" s="7"/>
      <c r="AG157" s="7" t="s">
        <v>114</v>
      </c>
      <c r="AH157" s="10">
        <v>5</v>
      </c>
      <c r="AI157" s="3" t="s">
        <v>74</v>
      </c>
      <c r="AJ157" t="s">
        <v>114</v>
      </c>
      <c r="AK157" t="s">
        <v>114</v>
      </c>
      <c r="AL157" s="43" t="b">
        <v>0</v>
      </c>
      <c r="AM157" s="3"/>
      <c r="AN157" s="3"/>
      <c r="AO157" s="43" t="b">
        <v>0</v>
      </c>
      <c r="AP157" s="3" t="b">
        <v>0</v>
      </c>
      <c r="AQ157" s="3">
        <f>VLOOKUP(Table2[[#This Row],[Job-no]],Table3[],26,FALSE)</f>
        <v>2925</v>
      </c>
      <c r="AR157" t="str">
        <f t="shared" si="31"/>
        <v>MBLED</v>
      </c>
      <c r="AS157" t="str">
        <f>VLOOKUP(AR157,Table1[],4,0)</f>
        <v>pendant</v>
      </c>
      <c r="AT157">
        <f>IF(BD157&gt;0,"Pattern",VLOOKUP(AR157,Table1[],5,0))</f>
        <v>0</v>
      </c>
      <c r="AU157" s="34">
        <f>IF(AT157="Pattern",WORKDAY(Table2[[#This Row],[Scheduled Ship Date]],-10),WORKDAY(Table2[[#This Row],[Scheduled Ship Date]],-4))</f>
        <v>43468</v>
      </c>
      <c r="AV157" s="39">
        <f>IF(Table2[[#This Row],[Extrusion cut double saw]]=TRUE,IF(O157="ToDo",IF(AT157="Pattern",Table2[[#This Row],[Total Sections]]*0.4,Table2[[#This Row],[Total Sections]]*0.12),0),IF(AT157="Pattern",Table2[[#This Row],[Total Sections]]*4,Table2[[#This Row],[Total Sections]]*1.2))</f>
        <v>0</v>
      </c>
      <c r="AW157" s="42"/>
      <c r="AX157" s="42">
        <f>IF(AT157="Pattern",Table2[[#This Row],[Scheduled Ship Date]]-2,Table2[[#This Row],[Scheduled Ship Date]]-3)</f>
        <v>43471</v>
      </c>
      <c r="AY157" s="39">
        <f>IF(Table2[[#This Row],[Pattern]]="Pattern",Table2[[#This Row],[Total Sections]]*4.82,Table2[[#This Row],[Total Sections]]*0.5)</f>
        <v>2.5</v>
      </c>
      <c r="AZ157" s="42">
        <f t="shared" ca="1" si="38"/>
        <v>43469</v>
      </c>
      <c r="BA157" s="39">
        <f>((Table2[Total Sections]/Table2[Open Qty])-1)*Table2[Open Qty]*12.96</f>
        <v>0</v>
      </c>
      <c r="BB157" s="39"/>
      <c r="BC157" s="39" t="str">
        <f t="shared" si="32"/>
        <v>MBLED-1000-80-35-S-10-W-UNV-DP-1-CT9(36)</v>
      </c>
      <c r="BD157" s="39">
        <f t="shared" si="33"/>
        <v>0</v>
      </c>
      <c r="BE157" s="39" t="b">
        <f>_xlfn.IFNA(VLOOKUP(Table2[[#This Row],[Job-no]],Table4[],9,FALSE),TRUE)</f>
        <v>1</v>
      </c>
      <c r="BF157" s="39"/>
      <c r="BG157" s="39" t="b">
        <f>_xlfn.IFNA(VLOOKUP(Table2[[#This Row],[Job-no]],Table4[],14,FALSE),TRUE)</f>
        <v>1</v>
      </c>
      <c r="BH157" s="39" t="str">
        <f>_xlfn.IFNA(VLOOKUP(Table2[[#This Row],[Job-no]],Table4[],11,FALSE),"Done")</f>
        <v/>
      </c>
      <c r="BI157" s="39">
        <f>IF(Table2[[#This Row],[Pattern]]="Pattern",VLOOKUP(Table2[[#This Row],[Product Code]],'Routing data'!$A$2:$W$470,13,FALSE),VLOOKUP(Table2[[#This Row],[Product Code]],'Routing data'!$A$2:$W$470,3,FALSE))</f>
        <v>2</v>
      </c>
      <c r="BJ157" s="39">
        <f>IF(Table2[[#This Row],[Pattern]]="Pattern",VLOOKUP(Table2[[#This Row],[Product Code]],'Routing data'!$A$2:$W$470,14,FALSE),VLOOKUP(Table2[[#This Row],[Product Code]],'Routing data'!$A$2:$W$470,4,FALSE))</f>
        <v>0</v>
      </c>
      <c r="BK157" s="39">
        <f>VLOOKUP(Table2[[#This Row],[Product Code]],'Routing data'!A$4:W$524,16,FALSE)</f>
        <v>0</v>
      </c>
      <c r="BL157" s="42">
        <f>IF(Table2[[#This Row],[Milling Required]]=0,"x",IF(AT157="Pattern",B157-10,B157-4))</f>
        <v>43470</v>
      </c>
      <c r="BM157" s="39"/>
      <c r="BN157" s="42">
        <f t="shared" si="34"/>
        <v>43471</v>
      </c>
      <c r="BO157" s="39">
        <f>IF(Table2[[#This Row],[Milling]]="x","x",Table2[[#This Row],[Total Sections]]*2)</f>
        <v>10</v>
      </c>
      <c r="BP157" s="39">
        <f>IF(Table2[[#This Row],[Punching]]="x","x",Table2[Total Sections]*2)</f>
        <v>10</v>
      </c>
      <c r="BQ157" s="39">
        <f>IF(Table2[[#This Row],[Pattern]]="Pattern",Table2[Total Sections]*3,Table2[Total Sections]*1.5)</f>
        <v>7.5</v>
      </c>
      <c r="BR157" s="42"/>
      <c r="BS157" s="39"/>
      <c r="BT157" s="39"/>
      <c r="BU157" s="39"/>
      <c r="BV157" s="39" t="str">
        <f>_xlfn.IFNA(VLOOKUP(Table2[[#This Row],[Job-no]],Table4[],16,FALSE),"Ready")</f>
        <v>Ready</v>
      </c>
      <c r="BW157" s="39" t="str">
        <f>_xlfn.IFNA(VLOOKUP(Table2[[#This Row],[Job-no]],Table4[],21,FALSE),"Ready")</f>
        <v/>
      </c>
      <c r="BX157" s="39" t="b">
        <f>_xlfn.IFNA(VLOOKUP(Table2[[#This Row],[Job-no]],Table4[],10,FALSE),TRUE)</f>
        <v>1</v>
      </c>
      <c r="BY157" s="39" t="str">
        <f>_xlfn.IFNA(VLOOKUP(Table2[[#This Row],[Job-no]],Table4[],22,FALSE),"Ready")</f>
        <v/>
      </c>
      <c r="BZ157" s="120">
        <f t="shared" si="35"/>
        <v>43474</v>
      </c>
      <c r="CA157" s="120" t="str">
        <f ca="1">IF(OR(Table2[[#This Row],[Saw Date]]=TODAY(),Table2[[#This Row],[Saw Date]]=TODAY()+1), Table2[[#This Row],[Saw Date]],IF(Table2[[#This Row],[Extrusion cut double saw]],"Done",""))</f>
        <v>Done</v>
      </c>
      <c r="CB157" s="120" t="str">
        <f ca="1">IF(OR(Table2[[#This Row],[Lens Date]]=TODAY(),Table2[[#This Row],[Lens Date]]=TODAY()+1), Table2[[#This Row],[Lens Date]],IF(Table2[[#This Row],[MSLens]]="Done","Done",""))</f>
        <v/>
      </c>
      <c r="CC157" s="120" t="str">
        <f ca="1">IF(OR(Table2[[#This Row],[Milling Date]]=TODAY(),Table2[[#This Row],[Milling Date]]=TODAY()+1), Table2[[#This Row],[Milling Date]],IF(Table2[[#This Row],[CNC Holes]]="Ready","Done",""))</f>
        <v/>
      </c>
      <c r="CD157" s="120" t="str">
        <f ca="1">IF(OR(Table2[[#This Row],[Welding Date]]=TODAY(),Table2[[#This Row],[Welding Date]]=TODAY()+1), Table2[[#This Row],[Welding Date]],IF(Table2[[#This Row],[Welding Corners]]="Ready","Done",""))</f>
        <v/>
      </c>
      <c r="CE157" s="120" t="str">
        <f ca="1">IF(OR(Table2[[#This Row],[Puching Date]]=TODAY(),Table2[[#This Row],[Puching Date]]=TODAY()+1), Table2[[#This Row],[Puching Date]],IF(Table2[[#This Row],[Punch Holes]]="Ready","Done",""))</f>
        <v/>
      </c>
      <c r="CF157" s="120" t="str">
        <f ca="1">IF(OR(Table2[[#This Row],[Housing Date2]]=TODAY(),Table2[[#This Row],[Housing Date2]]=TODAY()+1),Table2[[#This Row],[Housing Date2]],IF(Table2[[#This Row],[Body Assembly]],"Done",""))</f>
        <v/>
      </c>
      <c r="CG157" s="120" t="str">
        <f>_xlfn.IFNA(VLOOKUP(Table2[[#This Row],[Job-no]],Table4[],7,FALSE),"Done")</f>
        <v>Machine Shop Started</v>
      </c>
    </row>
    <row r="158" spans="1:85" hidden="1" x14ac:dyDescent="0.25">
      <c r="A158" s="39" t="str">
        <f>_xlfn.CONCAT(Table2[[#This Row],[Order]],"-",Table2[[#This Row],[Line]])</f>
        <v>75217-6</v>
      </c>
      <c r="B158" s="1">
        <v>43474</v>
      </c>
      <c r="C158" s="10">
        <v>75217</v>
      </c>
      <c r="D158" s="7" t="s">
        <v>2123</v>
      </c>
      <c r="E158" s="10">
        <v>6</v>
      </c>
      <c r="F158" s="10">
        <v>1</v>
      </c>
      <c r="G158" s="7" t="s">
        <v>165</v>
      </c>
      <c r="H158" s="10">
        <v>1</v>
      </c>
      <c r="I158" s="43" t="b">
        <v>1</v>
      </c>
      <c r="J158" s="43" t="b">
        <v>0</v>
      </c>
      <c r="K158" t="s">
        <v>114</v>
      </c>
      <c r="L158" s="43" t="b">
        <v>1</v>
      </c>
      <c r="M158" s="43" t="b">
        <v>1</v>
      </c>
      <c r="N158" s="43" t="b">
        <v>1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t="s">
        <v>114</v>
      </c>
      <c r="V158" t="s">
        <v>114</v>
      </c>
      <c r="W158" s="5">
        <v>43469</v>
      </c>
      <c r="X158" s="7" t="s">
        <v>151</v>
      </c>
      <c r="Y158" s="7"/>
      <c r="Z158" s="7" t="s">
        <v>4483</v>
      </c>
      <c r="AA158" s="7" t="s">
        <v>114</v>
      </c>
      <c r="AB158" s="7" t="s">
        <v>74</v>
      </c>
      <c r="AC158" s="10">
        <v>1</v>
      </c>
      <c r="AD158" s="3" t="s">
        <v>1322</v>
      </c>
      <c r="AE158" s="7" t="s">
        <v>2122</v>
      </c>
      <c r="AF158" s="7"/>
      <c r="AG158" s="7" t="s">
        <v>114</v>
      </c>
      <c r="AH158" s="10">
        <v>1</v>
      </c>
      <c r="AI158" s="3" t="s">
        <v>74</v>
      </c>
      <c r="AJ158" t="s">
        <v>114</v>
      </c>
      <c r="AK158" t="s">
        <v>114</v>
      </c>
      <c r="AL158" s="43" t="b">
        <v>0</v>
      </c>
      <c r="AM158" s="3"/>
      <c r="AN158" s="3"/>
      <c r="AO158" s="43" t="b">
        <v>0</v>
      </c>
      <c r="AP158" s="3" t="b">
        <v>0</v>
      </c>
      <c r="AQ158" s="3">
        <f>VLOOKUP(Table2[[#This Row],[Job-no]],Table3[],26,FALSE)</f>
        <v>702</v>
      </c>
      <c r="AR158" t="str">
        <f t="shared" si="31"/>
        <v>MBLED</v>
      </c>
      <c r="AS158" t="str">
        <f>VLOOKUP(AR158,Table1[],4,0)</f>
        <v>pendant</v>
      </c>
      <c r="AT158">
        <f>IF(BD158&gt;0,"Pattern",VLOOKUP(AR158,Table1[],5,0))</f>
        <v>0</v>
      </c>
      <c r="AU158" s="34">
        <f>IF(AT158="Pattern",WORKDAY(Table2[[#This Row],[Scheduled Ship Date]],-10),WORKDAY(Table2[[#This Row],[Scheduled Ship Date]],-4))</f>
        <v>43468</v>
      </c>
      <c r="AV158" s="39">
        <f>IF(Table2[[#This Row],[Extrusion cut double saw]]=TRUE,IF(O158="ToDo",IF(AT158="Pattern",Table2[[#This Row],[Total Sections]]*0.4,Table2[[#This Row],[Total Sections]]*0.12),0),IF(AT158="Pattern",Table2[[#This Row],[Total Sections]]*4,Table2[[#This Row],[Total Sections]]*1.2))</f>
        <v>0</v>
      </c>
      <c r="AW158" s="42"/>
      <c r="AX158" s="42">
        <f>IF(AT158="Pattern",Table2[[#This Row],[Scheduled Ship Date]]-2,Table2[[#This Row],[Scheduled Ship Date]]-3)</f>
        <v>43471</v>
      </c>
      <c r="AY158" s="39">
        <f>IF(Table2[[#This Row],[Pattern]]="Pattern",Table2[[#This Row],[Total Sections]]*4.82,Table2[[#This Row],[Total Sections]]*0.5)</f>
        <v>0.5</v>
      </c>
      <c r="AZ158" s="42">
        <f t="shared" ca="1" si="38"/>
        <v>43469</v>
      </c>
      <c r="BA158" s="39">
        <f>((Table2[Total Sections]/Table2[Open Qty])-1)*Table2[Open Qty]*12.96</f>
        <v>0</v>
      </c>
      <c r="BB158" s="39"/>
      <c r="BC158" s="39" t="str">
        <f t="shared" si="32"/>
        <v>MBLED-1000-80-35-S-12-W-UNV-DP-1-CT9(36)</v>
      </c>
      <c r="BD158" s="39">
        <f t="shared" si="33"/>
        <v>0</v>
      </c>
      <c r="BE158" s="39" t="b">
        <f>_xlfn.IFNA(VLOOKUP(Table2[[#This Row],[Job-no]],Table4[],9,FALSE),TRUE)</f>
        <v>1</v>
      </c>
      <c r="BF158" s="39"/>
      <c r="BG158" s="39" t="b">
        <f>_xlfn.IFNA(VLOOKUP(Table2[[#This Row],[Job-no]],Table4[],14,FALSE),TRUE)</f>
        <v>1</v>
      </c>
      <c r="BH158" s="39" t="str">
        <f>_xlfn.IFNA(VLOOKUP(Table2[[#This Row],[Job-no]],Table4[],11,FALSE),"Done")</f>
        <v/>
      </c>
      <c r="BI158" s="39">
        <f>IF(Table2[[#This Row],[Pattern]]="Pattern",VLOOKUP(Table2[[#This Row],[Product Code]],'Routing data'!$A$2:$W$470,13,FALSE),VLOOKUP(Table2[[#This Row],[Product Code]],'Routing data'!$A$2:$W$470,3,FALSE))</f>
        <v>2</v>
      </c>
      <c r="BJ158" s="39">
        <f>IF(Table2[[#This Row],[Pattern]]="Pattern",VLOOKUP(Table2[[#This Row],[Product Code]],'Routing data'!$A$2:$W$470,14,FALSE),VLOOKUP(Table2[[#This Row],[Product Code]],'Routing data'!$A$2:$W$470,4,FALSE))</f>
        <v>0</v>
      </c>
      <c r="BK158" s="39">
        <f>VLOOKUP(Table2[[#This Row],[Product Code]],'Routing data'!A$4:W$524,16,FALSE)</f>
        <v>0</v>
      </c>
      <c r="BL158" s="42">
        <f>IF(Table2[[#This Row],[Milling Required]]=0,"x",IF(AT158="Pattern",B158-10,B158-4))</f>
        <v>43470</v>
      </c>
      <c r="BM158" s="39"/>
      <c r="BN158" s="42">
        <f t="shared" si="34"/>
        <v>43471</v>
      </c>
      <c r="BO158" s="39">
        <f>IF(Table2[[#This Row],[Milling]]="x","x",Table2[[#This Row],[Total Sections]]*2)</f>
        <v>2</v>
      </c>
      <c r="BP158" s="39">
        <f>IF(Table2[[#This Row],[Punching]]="x","x",Table2[Total Sections]*2)</f>
        <v>2</v>
      </c>
      <c r="BQ158" s="39">
        <f>IF(Table2[[#This Row],[Pattern]]="Pattern",Table2[Total Sections]*3,Table2[Total Sections]*1.5)</f>
        <v>1.5</v>
      </c>
      <c r="BR158" s="42"/>
      <c r="BS158" s="39"/>
      <c r="BT158" s="39"/>
      <c r="BU158" s="39"/>
      <c r="BV158" s="39" t="str">
        <f>_xlfn.IFNA(VLOOKUP(Table2[[#This Row],[Job-no]],Table4[],16,FALSE),"Ready")</f>
        <v>Ready</v>
      </c>
      <c r="BW158" s="39" t="str">
        <f>_xlfn.IFNA(VLOOKUP(Table2[[#This Row],[Job-no]],Table4[],21,FALSE),"Ready")</f>
        <v/>
      </c>
      <c r="BX158" s="39" t="b">
        <f>_xlfn.IFNA(VLOOKUP(Table2[[#This Row],[Job-no]],Table4[],10,FALSE),TRUE)</f>
        <v>1</v>
      </c>
      <c r="BY158" s="39" t="str">
        <f>_xlfn.IFNA(VLOOKUP(Table2[[#This Row],[Job-no]],Table4[],22,FALSE),"Ready")</f>
        <v/>
      </c>
      <c r="BZ158" s="120">
        <f t="shared" si="35"/>
        <v>43474</v>
      </c>
      <c r="CA158" s="120" t="str">
        <f ca="1">IF(OR(Table2[[#This Row],[Saw Date]]=TODAY(),Table2[[#This Row],[Saw Date]]=TODAY()+1), Table2[[#This Row],[Saw Date]],IF(Table2[[#This Row],[Extrusion cut double saw]],"Done",""))</f>
        <v>Done</v>
      </c>
      <c r="CB158" s="120" t="str">
        <f ca="1">IF(OR(Table2[[#This Row],[Lens Date]]=TODAY(),Table2[[#This Row],[Lens Date]]=TODAY()+1), Table2[[#This Row],[Lens Date]],IF(Table2[[#This Row],[MSLens]]="Done","Done",""))</f>
        <v/>
      </c>
      <c r="CC158" s="120" t="str">
        <f ca="1">IF(OR(Table2[[#This Row],[Milling Date]]=TODAY(),Table2[[#This Row],[Milling Date]]=TODAY()+1), Table2[[#This Row],[Milling Date]],IF(Table2[[#This Row],[CNC Holes]]="Ready","Done",""))</f>
        <v/>
      </c>
      <c r="CD158" s="120" t="str">
        <f ca="1">IF(OR(Table2[[#This Row],[Welding Date]]=TODAY(),Table2[[#This Row],[Welding Date]]=TODAY()+1), Table2[[#This Row],[Welding Date]],IF(Table2[[#This Row],[Welding Corners]]="Ready","Done",""))</f>
        <v/>
      </c>
      <c r="CE158" s="120" t="str">
        <f ca="1">IF(OR(Table2[[#This Row],[Puching Date]]=TODAY(),Table2[[#This Row],[Puching Date]]=TODAY()+1), Table2[[#This Row],[Puching Date]],IF(Table2[[#This Row],[Punch Holes]]="Ready","Done",""))</f>
        <v/>
      </c>
      <c r="CF158" s="120" t="str">
        <f ca="1">IF(OR(Table2[[#This Row],[Housing Date2]]=TODAY(),Table2[[#This Row],[Housing Date2]]=TODAY()+1),Table2[[#This Row],[Housing Date2]],IF(Table2[[#This Row],[Body Assembly]],"Done",""))</f>
        <v/>
      </c>
      <c r="CG158" s="120" t="str">
        <f>_xlfn.IFNA(VLOOKUP(Table2[[#This Row],[Job-no]],Table4[],7,FALSE),"Done")</f>
        <v>Machine Shop Started</v>
      </c>
    </row>
    <row r="159" spans="1:85" hidden="1" x14ac:dyDescent="0.25">
      <c r="A159" s="39" t="str">
        <f>_xlfn.CONCAT(Table2[[#This Row],[Order]],"-",Table2[[#This Row],[Line]])</f>
        <v>75217-7</v>
      </c>
      <c r="B159" s="1">
        <v>43474</v>
      </c>
      <c r="C159" s="10">
        <v>75217</v>
      </c>
      <c r="D159" s="7" t="s">
        <v>2125</v>
      </c>
      <c r="E159" s="10">
        <v>7</v>
      </c>
      <c r="F159" s="10">
        <v>1</v>
      </c>
      <c r="G159" s="7" t="s">
        <v>165</v>
      </c>
      <c r="H159" s="10">
        <v>2</v>
      </c>
      <c r="I159" s="43" t="b">
        <v>1</v>
      </c>
      <c r="J159" s="43" t="b">
        <v>0</v>
      </c>
      <c r="K159" t="s">
        <v>114</v>
      </c>
      <c r="L159" s="43" t="b">
        <v>1</v>
      </c>
      <c r="M159" s="43" t="b">
        <v>1</v>
      </c>
      <c r="N159" s="43" t="b">
        <v>1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t="s">
        <v>114</v>
      </c>
      <c r="V159" t="s">
        <v>114</v>
      </c>
      <c r="W159" s="5">
        <v>43469</v>
      </c>
      <c r="X159" s="7" t="s">
        <v>151</v>
      </c>
      <c r="Y159" s="7"/>
      <c r="Z159" s="7" t="s">
        <v>4484</v>
      </c>
      <c r="AA159" s="7" t="s">
        <v>114</v>
      </c>
      <c r="AB159" s="7" t="s">
        <v>74</v>
      </c>
      <c r="AC159" s="10">
        <v>1</v>
      </c>
      <c r="AD159" s="3" t="s">
        <v>1322</v>
      </c>
      <c r="AE159" s="7" t="s">
        <v>2124</v>
      </c>
      <c r="AF159" s="7"/>
      <c r="AG159" s="7" t="s">
        <v>114</v>
      </c>
      <c r="AH159" s="10">
        <v>4</v>
      </c>
      <c r="AI159" s="3" t="s">
        <v>74</v>
      </c>
      <c r="AJ159" t="s">
        <v>114</v>
      </c>
      <c r="AK159" t="s">
        <v>114</v>
      </c>
      <c r="AL159" s="43" t="b">
        <v>0</v>
      </c>
      <c r="AM159" s="3"/>
      <c r="AN159" s="3"/>
      <c r="AO159" s="43" t="b">
        <v>0</v>
      </c>
      <c r="AP159" s="3" t="b">
        <v>0</v>
      </c>
      <c r="AQ159" s="3">
        <f>VLOOKUP(Table2[[#This Row],[Job-no]],Table3[],26,FALSE)</f>
        <v>1872</v>
      </c>
      <c r="AR159" t="str">
        <f t="shared" si="31"/>
        <v>MBLED</v>
      </c>
      <c r="AS159" t="str">
        <f>VLOOKUP(AR159,Table1[],4,0)</f>
        <v>pendant</v>
      </c>
      <c r="AT159">
        <f>IF(BD159&gt;0,"Pattern",VLOOKUP(AR159,Table1[],5,0))</f>
        <v>0</v>
      </c>
      <c r="AU159" s="34">
        <f>IF(AT159="Pattern",WORKDAY(Table2[[#This Row],[Scheduled Ship Date]],-10),WORKDAY(Table2[[#This Row],[Scheduled Ship Date]],-4))</f>
        <v>43468</v>
      </c>
      <c r="AV159" s="39">
        <f>IF(Table2[[#This Row],[Extrusion cut double saw]]=TRUE,IF(O159="ToDo",IF(AT159="Pattern",Table2[[#This Row],[Total Sections]]*0.4,Table2[[#This Row],[Total Sections]]*0.12),0),IF(AT159="Pattern",Table2[[#This Row],[Total Sections]]*4,Table2[[#This Row],[Total Sections]]*1.2))</f>
        <v>0</v>
      </c>
      <c r="AW159" s="42"/>
      <c r="AX159" s="42">
        <f>IF(AT159="Pattern",Table2[[#This Row],[Scheduled Ship Date]]-2,Table2[[#This Row],[Scheduled Ship Date]]-3)</f>
        <v>43471</v>
      </c>
      <c r="AY159" s="39">
        <f>IF(Table2[[#This Row],[Pattern]]="Pattern",Table2[[#This Row],[Total Sections]]*4.82,Table2[[#This Row],[Total Sections]]*0.5)</f>
        <v>2</v>
      </c>
      <c r="AZ159" s="42">
        <f t="shared" ca="1" si="38"/>
        <v>43469</v>
      </c>
      <c r="BA159" s="39">
        <f>((Table2[Total Sections]/Table2[Open Qty])-1)*Table2[Open Qty]*12.96</f>
        <v>25.92</v>
      </c>
      <c r="BB159" s="39"/>
      <c r="BC159" s="39" t="str">
        <f t="shared" si="32"/>
        <v>MBLED-1000-80-35-S-16-W-UNV-DP-1-CT9(36)</v>
      </c>
      <c r="BD159" s="39">
        <f t="shared" si="33"/>
        <v>0</v>
      </c>
      <c r="BE159" s="39" t="b">
        <f>_xlfn.IFNA(VLOOKUP(Table2[[#This Row],[Job-no]],Table4[],9,FALSE),TRUE)</f>
        <v>1</v>
      </c>
      <c r="BF159" s="39"/>
      <c r="BG159" s="39" t="b">
        <f>_xlfn.IFNA(VLOOKUP(Table2[[#This Row],[Job-no]],Table4[],14,FALSE),TRUE)</f>
        <v>1</v>
      </c>
      <c r="BH159" s="39" t="str">
        <f>_xlfn.IFNA(VLOOKUP(Table2[[#This Row],[Job-no]],Table4[],11,FALSE),"Done")</f>
        <v/>
      </c>
      <c r="BI159" s="39">
        <f>IF(Table2[[#This Row],[Pattern]]="Pattern",VLOOKUP(Table2[[#This Row],[Product Code]],'Routing data'!$A$2:$W$470,13,FALSE),VLOOKUP(Table2[[#This Row],[Product Code]],'Routing data'!$A$2:$W$470,3,FALSE))</f>
        <v>2</v>
      </c>
      <c r="BJ159" s="39">
        <f>IF(Table2[[#This Row],[Pattern]]="Pattern",VLOOKUP(Table2[[#This Row],[Product Code]],'Routing data'!$A$2:$W$470,14,FALSE),VLOOKUP(Table2[[#This Row],[Product Code]],'Routing data'!$A$2:$W$470,4,FALSE))</f>
        <v>0</v>
      </c>
      <c r="BK159" s="39">
        <f>VLOOKUP(Table2[[#This Row],[Product Code]],'Routing data'!A$4:W$524,16,FALSE)</f>
        <v>0</v>
      </c>
      <c r="BL159" s="42">
        <f>IF(Table2[[#This Row],[Milling Required]]=0,"x",IF(AT159="Pattern",B159-10,B159-4))</f>
        <v>43470</v>
      </c>
      <c r="BM159" s="39"/>
      <c r="BN159" s="42">
        <f t="shared" si="34"/>
        <v>43471</v>
      </c>
      <c r="BO159" s="39">
        <f>IF(Table2[[#This Row],[Milling]]="x","x",Table2[[#This Row],[Total Sections]]*2)</f>
        <v>8</v>
      </c>
      <c r="BP159" s="39">
        <f>IF(Table2[[#This Row],[Punching]]="x","x",Table2[Total Sections]*2)</f>
        <v>8</v>
      </c>
      <c r="BQ159" s="39">
        <f>IF(Table2[[#This Row],[Pattern]]="Pattern",Table2[Total Sections]*3,Table2[Total Sections]*1.5)</f>
        <v>6</v>
      </c>
      <c r="BR159" s="42"/>
      <c r="BS159" s="39"/>
      <c r="BT159" s="39"/>
      <c r="BU159" s="39"/>
      <c r="BV159" s="39" t="str">
        <f>_xlfn.IFNA(VLOOKUP(Table2[[#This Row],[Job-no]],Table4[],16,FALSE),"Ready")</f>
        <v>Ready</v>
      </c>
      <c r="BW159" s="39" t="str">
        <f>_xlfn.IFNA(VLOOKUP(Table2[[#This Row],[Job-no]],Table4[],21,FALSE),"Ready")</f>
        <v/>
      </c>
      <c r="BX159" s="39" t="b">
        <f>_xlfn.IFNA(VLOOKUP(Table2[[#This Row],[Job-no]],Table4[],10,FALSE),TRUE)</f>
        <v>1</v>
      </c>
      <c r="BY159" s="39" t="str">
        <f>_xlfn.IFNA(VLOOKUP(Table2[[#This Row],[Job-no]],Table4[],22,FALSE),"Ready")</f>
        <v/>
      </c>
      <c r="BZ159" s="120">
        <f t="shared" si="35"/>
        <v>43474</v>
      </c>
      <c r="CA159" s="120" t="str">
        <f ca="1">IF(OR(Table2[[#This Row],[Saw Date]]=TODAY(),Table2[[#This Row],[Saw Date]]=TODAY()+1), Table2[[#This Row],[Saw Date]],IF(Table2[[#This Row],[Extrusion cut double saw]],"Done",""))</f>
        <v>Done</v>
      </c>
      <c r="CB159" s="120" t="str">
        <f ca="1">IF(OR(Table2[[#This Row],[Lens Date]]=TODAY(),Table2[[#This Row],[Lens Date]]=TODAY()+1), Table2[[#This Row],[Lens Date]],IF(Table2[[#This Row],[MSLens]]="Done","Done",""))</f>
        <v/>
      </c>
      <c r="CC159" s="120" t="str">
        <f ca="1">IF(OR(Table2[[#This Row],[Milling Date]]=TODAY(),Table2[[#This Row],[Milling Date]]=TODAY()+1), Table2[[#This Row],[Milling Date]],IF(Table2[[#This Row],[CNC Holes]]="Ready","Done",""))</f>
        <v/>
      </c>
      <c r="CD159" s="120" t="str">
        <f ca="1">IF(OR(Table2[[#This Row],[Welding Date]]=TODAY(),Table2[[#This Row],[Welding Date]]=TODAY()+1), Table2[[#This Row],[Welding Date]],IF(Table2[[#This Row],[Welding Corners]]="Ready","Done",""))</f>
        <v/>
      </c>
      <c r="CE159" s="120" t="str">
        <f ca="1">IF(OR(Table2[[#This Row],[Puching Date]]=TODAY(),Table2[[#This Row],[Puching Date]]=TODAY()+1), Table2[[#This Row],[Puching Date]],IF(Table2[[#This Row],[Punch Holes]]="Ready","Done",""))</f>
        <v/>
      </c>
      <c r="CF159" s="120" t="str">
        <f ca="1">IF(OR(Table2[[#This Row],[Housing Date2]]=TODAY(),Table2[[#This Row],[Housing Date2]]=TODAY()+1),Table2[[#This Row],[Housing Date2]],IF(Table2[[#This Row],[Body Assembly]],"Done",""))</f>
        <v/>
      </c>
      <c r="CG159" s="120" t="str">
        <f>_xlfn.IFNA(VLOOKUP(Table2[[#This Row],[Job-no]],Table4[],7,FALSE),"Done")</f>
        <v>Machine Shop Started</v>
      </c>
    </row>
    <row r="160" spans="1:85" hidden="1" x14ac:dyDescent="0.25">
      <c r="A160" s="39" t="str">
        <f>_xlfn.CONCAT(Table2[[#This Row],[Order]],"-",Table2[[#This Row],[Line]])</f>
        <v>75217-8</v>
      </c>
      <c r="B160" s="1">
        <v>43474</v>
      </c>
      <c r="C160" s="10">
        <v>75217</v>
      </c>
      <c r="D160" s="7" t="s">
        <v>2127</v>
      </c>
      <c r="E160" s="10">
        <v>8</v>
      </c>
      <c r="F160" s="10">
        <v>1</v>
      </c>
      <c r="G160" s="7" t="s">
        <v>165</v>
      </c>
      <c r="H160" s="10">
        <v>2</v>
      </c>
      <c r="I160" s="43" t="b">
        <v>1</v>
      </c>
      <c r="J160" s="43" t="b">
        <v>0</v>
      </c>
      <c r="K160" t="s">
        <v>114</v>
      </c>
      <c r="L160" s="43" t="b">
        <v>1</v>
      </c>
      <c r="M160" s="43" t="b">
        <v>1</v>
      </c>
      <c r="N160" s="43" t="b">
        <v>1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t="s">
        <v>114</v>
      </c>
      <c r="V160" t="s">
        <v>114</v>
      </c>
      <c r="W160" s="5">
        <v>43469</v>
      </c>
      <c r="X160" s="7" t="s">
        <v>151</v>
      </c>
      <c r="Y160" s="7"/>
      <c r="Z160" s="7" t="s">
        <v>4485</v>
      </c>
      <c r="AA160" s="7" t="s">
        <v>114</v>
      </c>
      <c r="AB160" s="7" t="s">
        <v>74</v>
      </c>
      <c r="AC160" s="10">
        <v>1</v>
      </c>
      <c r="AD160" s="3" t="s">
        <v>1322</v>
      </c>
      <c r="AE160" s="7" t="s">
        <v>2126</v>
      </c>
      <c r="AF160" s="7"/>
      <c r="AG160" s="7" t="s">
        <v>114</v>
      </c>
      <c r="AH160" s="10">
        <v>12</v>
      </c>
      <c r="AI160" s="3" t="s">
        <v>74</v>
      </c>
      <c r="AJ160" t="s">
        <v>114</v>
      </c>
      <c r="AK160" t="s">
        <v>114</v>
      </c>
      <c r="AL160" s="43" t="b">
        <v>0</v>
      </c>
      <c r="AM160" s="3"/>
      <c r="AN160" s="3"/>
      <c r="AO160" s="43" t="b">
        <v>0</v>
      </c>
      <c r="AP160" s="3" t="b">
        <v>0</v>
      </c>
      <c r="AQ160" s="3">
        <f>VLOOKUP(Table2[[#This Row],[Job-no]],Table3[],26,FALSE)</f>
        <v>2340</v>
      </c>
      <c r="AR160" t="str">
        <f t="shared" si="31"/>
        <v>MBLED</v>
      </c>
      <c r="AS160" t="str">
        <f>VLOOKUP(AR160,Table1[],4,0)</f>
        <v>pendant</v>
      </c>
      <c r="AT160">
        <f>IF(BD160&gt;0,"Pattern",VLOOKUP(AR160,Table1[],5,0))</f>
        <v>0</v>
      </c>
      <c r="AU160" s="34">
        <f>IF(AT160="Pattern",WORKDAY(Table2[[#This Row],[Scheduled Ship Date]],-10),WORKDAY(Table2[[#This Row],[Scheduled Ship Date]],-4))</f>
        <v>43468</v>
      </c>
      <c r="AV160" s="39">
        <f>IF(Table2[[#This Row],[Extrusion cut double saw]]=TRUE,IF(O160="ToDo",IF(AT160="Pattern",Table2[[#This Row],[Total Sections]]*0.4,Table2[[#This Row],[Total Sections]]*0.12),0),IF(AT160="Pattern",Table2[[#This Row],[Total Sections]]*4,Table2[[#This Row],[Total Sections]]*1.2))</f>
        <v>0</v>
      </c>
      <c r="AW160" s="42"/>
      <c r="AX160" s="42">
        <f>IF(AT160="Pattern",Table2[[#This Row],[Scheduled Ship Date]]-2,Table2[[#This Row],[Scheduled Ship Date]]-3)</f>
        <v>43471</v>
      </c>
      <c r="AY160" s="39">
        <f>IF(Table2[[#This Row],[Pattern]]="Pattern",Table2[[#This Row],[Total Sections]]*4.82,Table2[[#This Row],[Total Sections]]*0.5)</f>
        <v>6</v>
      </c>
      <c r="AZ160" s="42">
        <f t="shared" ca="1" si="38"/>
        <v>43469</v>
      </c>
      <c r="BA160" s="39">
        <f>((Table2[Total Sections]/Table2[Open Qty])-1)*Table2[Open Qty]*12.96</f>
        <v>129.60000000000002</v>
      </c>
      <c r="BB160" s="39"/>
      <c r="BC160" s="39" t="str">
        <f t="shared" si="32"/>
        <v>MBLED-1000-80-35-S-20-W-UNV-DP-1-CT9(36)</v>
      </c>
      <c r="BD160" s="39">
        <f t="shared" si="33"/>
        <v>0</v>
      </c>
      <c r="BE160" s="39" t="b">
        <f>_xlfn.IFNA(VLOOKUP(Table2[[#This Row],[Job-no]],Table4[],9,FALSE),TRUE)</f>
        <v>1</v>
      </c>
      <c r="BF160" s="39"/>
      <c r="BG160" s="39" t="b">
        <f>_xlfn.IFNA(VLOOKUP(Table2[[#This Row],[Job-no]],Table4[],14,FALSE),TRUE)</f>
        <v>1</v>
      </c>
      <c r="BH160" s="39" t="str">
        <f>_xlfn.IFNA(VLOOKUP(Table2[[#This Row],[Job-no]],Table4[],11,FALSE),"Done")</f>
        <v/>
      </c>
      <c r="BI160" s="39">
        <f>IF(Table2[[#This Row],[Pattern]]="Pattern",VLOOKUP(Table2[[#This Row],[Product Code]],'Routing data'!$A$2:$W$470,13,FALSE),VLOOKUP(Table2[[#This Row],[Product Code]],'Routing data'!$A$2:$W$470,3,FALSE))</f>
        <v>2</v>
      </c>
      <c r="BJ160" s="39">
        <f>IF(Table2[[#This Row],[Pattern]]="Pattern",VLOOKUP(Table2[[#This Row],[Product Code]],'Routing data'!$A$2:$W$470,14,FALSE),VLOOKUP(Table2[[#This Row],[Product Code]],'Routing data'!$A$2:$W$470,4,FALSE))</f>
        <v>0</v>
      </c>
      <c r="BK160" s="39">
        <f>VLOOKUP(Table2[[#This Row],[Product Code]],'Routing data'!A$4:W$524,16,FALSE)</f>
        <v>0</v>
      </c>
      <c r="BL160" s="42">
        <f>IF(Table2[[#This Row],[Milling Required]]=0,"x",IF(AT160="Pattern",B160-10,B160-4))</f>
        <v>43470</v>
      </c>
      <c r="BM160" s="39"/>
      <c r="BN160" s="42">
        <f t="shared" si="34"/>
        <v>43471</v>
      </c>
      <c r="BO160" s="39">
        <f>IF(Table2[[#This Row],[Milling]]="x","x",Table2[[#This Row],[Total Sections]]*2)</f>
        <v>24</v>
      </c>
      <c r="BP160" s="39">
        <f>IF(Table2[[#This Row],[Punching]]="x","x",Table2[Total Sections]*2)</f>
        <v>24</v>
      </c>
      <c r="BQ160" s="39">
        <f>IF(Table2[[#This Row],[Pattern]]="Pattern",Table2[Total Sections]*3,Table2[Total Sections]*1.5)</f>
        <v>18</v>
      </c>
      <c r="BR160" s="42"/>
      <c r="BS160" s="39"/>
      <c r="BT160" s="39"/>
      <c r="BU160" s="39"/>
      <c r="BV160" s="39" t="str">
        <f>_xlfn.IFNA(VLOOKUP(Table2[[#This Row],[Job-no]],Table4[],16,FALSE),"Ready")</f>
        <v>Ready</v>
      </c>
      <c r="BW160" s="39" t="str">
        <f>_xlfn.IFNA(VLOOKUP(Table2[[#This Row],[Job-no]],Table4[],21,FALSE),"Ready")</f>
        <v/>
      </c>
      <c r="BX160" s="39" t="b">
        <f>_xlfn.IFNA(VLOOKUP(Table2[[#This Row],[Job-no]],Table4[],10,FALSE),TRUE)</f>
        <v>1</v>
      </c>
      <c r="BY160" s="39" t="str">
        <f>_xlfn.IFNA(VLOOKUP(Table2[[#This Row],[Job-no]],Table4[],22,FALSE),"Ready")</f>
        <v/>
      </c>
      <c r="BZ160" s="120">
        <f t="shared" si="35"/>
        <v>43474</v>
      </c>
      <c r="CA160" s="120" t="str">
        <f ca="1">IF(OR(Table2[[#This Row],[Saw Date]]=TODAY(),Table2[[#This Row],[Saw Date]]=TODAY()+1), Table2[[#This Row],[Saw Date]],IF(Table2[[#This Row],[Extrusion cut double saw]],"Done",""))</f>
        <v>Done</v>
      </c>
      <c r="CB160" s="120" t="str">
        <f ca="1">IF(OR(Table2[[#This Row],[Lens Date]]=TODAY(),Table2[[#This Row],[Lens Date]]=TODAY()+1), Table2[[#This Row],[Lens Date]],IF(Table2[[#This Row],[MSLens]]="Done","Done",""))</f>
        <v/>
      </c>
      <c r="CC160" s="120" t="str">
        <f ca="1">IF(OR(Table2[[#This Row],[Milling Date]]=TODAY(),Table2[[#This Row],[Milling Date]]=TODAY()+1), Table2[[#This Row],[Milling Date]],IF(Table2[[#This Row],[CNC Holes]]="Ready","Done",""))</f>
        <v/>
      </c>
      <c r="CD160" s="120" t="str">
        <f ca="1">IF(OR(Table2[[#This Row],[Welding Date]]=TODAY(),Table2[[#This Row],[Welding Date]]=TODAY()+1), Table2[[#This Row],[Welding Date]],IF(Table2[[#This Row],[Welding Corners]]="Ready","Done",""))</f>
        <v/>
      </c>
      <c r="CE160" s="120" t="str">
        <f ca="1">IF(OR(Table2[[#This Row],[Puching Date]]=TODAY(),Table2[[#This Row],[Puching Date]]=TODAY()+1), Table2[[#This Row],[Puching Date]],IF(Table2[[#This Row],[Punch Holes]]="Ready","Done",""))</f>
        <v/>
      </c>
      <c r="CF160" s="120" t="str">
        <f ca="1">IF(OR(Table2[[#This Row],[Housing Date2]]=TODAY(),Table2[[#This Row],[Housing Date2]]=TODAY()+1),Table2[[#This Row],[Housing Date2]],IF(Table2[[#This Row],[Body Assembly]],"Done",""))</f>
        <v/>
      </c>
      <c r="CG160" s="120" t="str">
        <f>_xlfn.IFNA(VLOOKUP(Table2[[#This Row],[Job-no]],Table4[],7,FALSE),"Done")</f>
        <v>Machine Shop Started</v>
      </c>
    </row>
    <row r="161" spans="1:85" hidden="1" x14ac:dyDescent="0.25">
      <c r="A161" s="39" t="str">
        <f>_xlfn.CONCAT(Table2[[#This Row],[Order]],"-",Table2[[#This Row],[Line]])</f>
        <v>75217-9</v>
      </c>
      <c r="B161" s="1">
        <v>43474</v>
      </c>
      <c r="C161" s="10">
        <v>75217</v>
      </c>
      <c r="D161" s="7" t="s">
        <v>2129</v>
      </c>
      <c r="E161" s="10">
        <v>9</v>
      </c>
      <c r="F161" s="10">
        <v>1</v>
      </c>
      <c r="G161" s="7" t="s">
        <v>165</v>
      </c>
      <c r="H161" s="10">
        <v>1</v>
      </c>
      <c r="I161" s="43" t="b">
        <v>1</v>
      </c>
      <c r="J161" s="43" t="b">
        <v>0</v>
      </c>
      <c r="K161" t="s">
        <v>114</v>
      </c>
      <c r="L161" s="43" t="b">
        <v>1</v>
      </c>
      <c r="M161" s="43" t="b">
        <v>1</v>
      </c>
      <c r="N161" s="43" t="b">
        <v>1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t="s">
        <v>114</v>
      </c>
      <c r="V161" t="s">
        <v>114</v>
      </c>
      <c r="W161" s="5">
        <v>43469</v>
      </c>
      <c r="X161" s="7" t="s">
        <v>151</v>
      </c>
      <c r="Y161" s="7"/>
      <c r="Z161" s="7" t="s">
        <v>4486</v>
      </c>
      <c r="AA161" s="7" t="s">
        <v>114</v>
      </c>
      <c r="AB161" s="7" t="s">
        <v>74</v>
      </c>
      <c r="AC161" s="10">
        <v>1</v>
      </c>
      <c r="AD161" s="3" t="s">
        <v>1322</v>
      </c>
      <c r="AE161" s="7" t="s">
        <v>2128</v>
      </c>
      <c r="AF161" s="7"/>
      <c r="AG161" s="7" t="s">
        <v>114</v>
      </c>
      <c r="AH161" s="10">
        <v>4</v>
      </c>
      <c r="AI161" s="3" t="s">
        <v>74</v>
      </c>
      <c r="AJ161" t="s">
        <v>114</v>
      </c>
      <c r="AK161" t="s">
        <v>114</v>
      </c>
      <c r="AL161" s="43" t="b">
        <v>0</v>
      </c>
      <c r="AM161" s="3"/>
      <c r="AN161" s="3"/>
      <c r="AO161" s="43" t="b">
        <v>0</v>
      </c>
      <c r="AP161" s="3" t="b">
        <v>0</v>
      </c>
      <c r="AQ161" s="3">
        <f>VLOOKUP(Table2[[#This Row],[Job-no]],Table3[],26,FALSE)</f>
        <v>1872</v>
      </c>
      <c r="AR161" t="str">
        <f t="shared" si="31"/>
        <v>MBLED</v>
      </c>
      <c r="AS161" t="str">
        <f>VLOOKUP(AR161,Table1[],4,0)</f>
        <v>pendant</v>
      </c>
      <c r="AT161">
        <f>IF(BD161&gt;0,"Pattern",VLOOKUP(AR161,Table1[],5,0))</f>
        <v>0</v>
      </c>
      <c r="AU161" s="34">
        <f>IF(AT161="Pattern",WORKDAY(Table2[[#This Row],[Scheduled Ship Date]],-10),WORKDAY(Table2[[#This Row],[Scheduled Ship Date]],-4))</f>
        <v>43468</v>
      </c>
      <c r="AV161" s="39">
        <f>IF(Table2[[#This Row],[Extrusion cut double saw]]=TRUE,IF(O161="ToDo",IF(AT161="Pattern",Table2[[#This Row],[Total Sections]]*0.4,Table2[[#This Row],[Total Sections]]*0.12),0),IF(AT161="Pattern",Table2[[#This Row],[Total Sections]]*4,Table2[[#This Row],[Total Sections]]*1.2))</f>
        <v>0</v>
      </c>
      <c r="AW161" s="42"/>
      <c r="AX161" s="42">
        <f>IF(AT161="Pattern",Table2[[#This Row],[Scheduled Ship Date]]-2,Table2[[#This Row],[Scheduled Ship Date]]-3)</f>
        <v>43471</v>
      </c>
      <c r="AY161" s="39">
        <f>IF(Table2[[#This Row],[Pattern]]="Pattern",Table2[[#This Row],[Total Sections]]*4.82,Table2[[#This Row],[Total Sections]]*0.5)</f>
        <v>2</v>
      </c>
      <c r="AZ161" s="42">
        <f t="shared" ca="1" si="38"/>
        <v>43469</v>
      </c>
      <c r="BA161" s="39">
        <f>((Table2[Total Sections]/Table2[Open Qty])-1)*Table2[Open Qty]*12.96</f>
        <v>38.880000000000003</v>
      </c>
      <c r="BB161" s="39"/>
      <c r="BC161" s="39" t="str">
        <f t="shared" si="32"/>
        <v>MBLED-1000-80-35-S-32-W-UNV-DP-1-CT9(36)</v>
      </c>
      <c r="BD161" s="39">
        <f t="shared" si="33"/>
        <v>0</v>
      </c>
      <c r="BE161" s="39" t="b">
        <f>_xlfn.IFNA(VLOOKUP(Table2[[#This Row],[Job-no]],Table4[],9,FALSE),TRUE)</f>
        <v>1</v>
      </c>
      <c r="BF161" s="39"/>
      <c r="BG161" s="39" t="b">
        <f>_xlfn.IFNA(VLOOKUP(Table2[[#This Row],[Job-no]],Table4[],14,FALSE),TRUE)</f>
        <v>1</v>
      </c>
      <c r="BH161" s="39" t="str">
        <f>_xlfn.IFNA(VLOOKUP(Table2[[#This Row],[Job-no]],Table4[],11,FALSE),"Done")</f>
        <v/>
      </c>
      <c r="BI161" s="39">
        <f>IF(Table2[[#This Row],[Pattern]]="Pattern",VLOOKUP(Table2[[#This Row],[Product Code]],'Routing data'!$A$2:$W$470,13,FALSE),VLOOKUP(Table2[[#This Row],[Product Code]],'Routing data'!$A$2:$W$470,3,FALSE))</f>
        <v>2</v>
      </c>
      <c r="BJ161" s="39">
        <f>IF(Table2[[#This Row],[Pattern]]="Pattern",VLOOKUP(Table2[[#This Row],[Product Code]],'Routing data'!$A$2:$W$470,14,FALSE),VLOOKUP(Table2[[#This Row],[Product Code]],'Routing data'!$A$2:$W$470,4,FALSE))</f>
        <v>0</v>
      </c>
      <c r="BK161" s="39">
        <f>VLOOKUP(Table2[[#This Row],[Product Code]],'Routing data'!A$4:W$524,16,FALSE)</f>
        <v>0</v>
      </c>
      <c r="BL161" s="42">
        <f>IF(Table2[[#This Row],[Milling Required]]=0,"x",IF(AT161="Pattern",B161-10,B161-4))</f>
        <v>43470</v>
      </c>
      <c r="BM161" s="39"/>
      <c r="BN161" s="42">
        <f t="shared" si="34"/>
        <v>43471</v>
      </c>
      <c r="BO161" s="39">
        <f>IF(Table2[[#This Row],[Milling]]="x","x",Table2[[#This Row],[Total Sections]]*2)</f>
        <v>8</v>
      </c>
      <c r="BP161" s="39">
        <f>IF(Table2[[#This Row],[Punching]]="x","x",Table2[Total Sections]*2)</f>
        <v>8</v>
      </c>
      <c r="BQ161" s="39">
        <f>IF(Table2[[#This Row],[Pattern]]="Pattern",Table2[Total Sections]*3,Table2[Total Sections]*1.5)</f>
        <v>6</v>
      </c>
      <c r="BR161" s="42"/>
      <c r="BS161" s="39"/>
      <c r="BT161" s="39"/>
      <c r="BU161" s="39"/>
      <c r="BV161" s="39" t="str">
        <f>_xlfn.IFNA(VLOOKUP(Table2[[#This Row],[Job-no]],Table4[],16,FALSE),"Ready")</f>
        <v>Ready</v>
      </c>
      <c r="BW161" s="39" t="str">
        <f>_xlfn.IFNA(VLOOKUP(Table2[[#This Row],[Job-no]],Table4[],21,FALSE),"Ready")</f>
        <v/>
      </c>
      <c r="BX161" s="39" t="b">
        <f>_xlfn.IFNA(VLOOKUP(Table2[[#This Row],[Job-no]],Table4[],10,FALSE),TRUE)</f>
        <v>1</v>
      </c>
      <c r="BY161" s="39" t="str">
        <f>_xlfn.IFNA(VLOOKUP(Table2[[#This Row],[Job-no]],Table4[],22,FALSE),"Ready")</f>
        <v/>
      </c>
      <c r="BZ161" s="120">
        <f t="shared" si="35"/>
        <v>43474</v>
      </c>
      <c r="CA161" s="120" t="str">
        <f ca="1">IF(OR(Table2[[#This Row],[Saw Date]]=TODAY(),Table2[[#This Row],[Saw Date]]=TODAY()+1), Table2[[#This Row],[Saw Date]],IF(Table2[[#This Row],[Extrusion cut double saw]],"Done",""))</f>
        <v>Done</v>
      </c>
      <c r="CB161" s="120" t="str">
        <f ca="1">IF(OR(Table2[[#This Row],[Lens Date]]=TODAY(),Table2[[#This Row],[Lens Date]]=TODAY()+1), Table2[[#This Row],[Lens Date]],IF(Table2[[#This Row],[MSLens]]="Done","Done",""))</f>
        <v/>
      </c>
      <c r="CC161" s="120" t="str">
        <f ca="1">IF(OR(Table2[[#This Row],[Milling Date]]=TODAY(),Table2[[#This Row],[Milling Date]]=TODAY()+1), Table2[[#This Row],[Milling Date]],IF(Table2[[#This Row],[CNC Holes]]="Ready","Done",""))</f>
        <v/>
      </c>
      <c r="CD161" s="120" t="str">
        <f ca="1">IF(OR(Table2[[#This Row],[Welding Date]]=TODAY(),Table2[[#This Row],[Welding Date]]=TODAY()+1), Table2[[#This Row],[Welding Date]],IF(Table2[[#This Row],[Welding Corners]]="Ready","Done",""))</f>
        <v/>
      </c>
      <c r="CE161" s="120" t="str">
        <f ca="1">IF(OR(Table2[[#This Row],[Puching Date]]=TODAY(),Table2[[#This Row],[Puching Date]]=TODAY()+1), Table2[[#This Row],[Puching Date]],IF(Table2[[#This Row],[Punch Holes]]="Ready","Done",""))</f>
        <v/>
      </c>
      <c r="CF161" s="120" t="str">
        <f ca="1">IF(OR(Table2[[#This Row],[Housing Date2]]=TODAY(),Table2[[#This Row],[Housing Date2]]=TODAY()+1),Table2[[#This Row],[Housing Date2]],IF(Table2[[#This Row],[Body Assembly]],"Done",""))</f>
        <v/>
      </c>
      <c r="CG161" s="120" t="str">
        <f>_xlfn.IFNA(VLOOKUP(Table2[[#This Row],[Job-no]],Table4[],7,FALSE),"Done")</f>
        <v>Machine Shop Started</v>
      </c>
    </row>
    <row r="162" spans="1:85" x14ac:dyDescent="0.25">
      <c r="A162" t="str">
        <f>_xlfn.CONCAT(Table2[[#This Row],[Order]],"-",Table2[[#This Row],[Line]])</f>
        <v>75859-31</v>
      </c>
      <c r="B162" s="1">
        <v>43474</v>
      </c>
      <c r="C162" s="10">
        <v>75859</v>
      </c>
      <c r="D162" s="7" t="s">
        <v>2861</v>
      </c>
      <c r="E162" s="10">
        <v>31</v>
      </c>
      <c r="F162" s="10">
        <v>1</v>
      </c>
      <c r="G162" s="7" t="s">
        <v>165</v>
      </c>
      <c r="H162" s="10">
        <v>1</v>
      </c>
      <c r="I162" s="43" t="b">
        <v>1</v>
      </c>
      <c r="J162" s="43" t="b">
        <v>0</v>
      </c>
      <c r="K162" t="s">
        <v>114</v>
      </c>
      <c r="L162" s="43" t="b">
        <v>0</v>
      </c>
      <c r="M162" s="43" t="b">
        <v>1</v>
      </c>
      <c r="N162" s="43" t="b">
        <v>1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t="s">
        <v>114</v>
      </c>
      <c r="V162" t="s">
        <v>114</v>
      </c>
      <c r="W162" s="5">
        <v>43469</v>
      </c>
      <c r="X162" s="7" t="s">
        <v>3126</v>
      </c>
      <c r="Y162" s="7"/>
      <c r="Z162" s="7" t="s">
        <v>2802</v>
      </c>
      <c r="AA162" s="7" t="s">
        <v>114</v>
      </c>
      <c r="AB162" s="7" t="s">
        <v>74</v>
      </c>
      <c r="AC162" s="10">
        <v>1</v>
      </c>
      <c r="AD162" s="3" t="s">
        <v>5967</v>
      </c>
      <c r="AE162" s="4" t="s">
        <v>5968</v>
      </c>
      <c r="AF162" s="7"/>
      <c r="AG162" s="7" t="s">
        <v>114</v>
      </c>
      <c r="AH162" s="10">
        <v>1</v>
      </c>
      <c r="AI162" s="3" t="s">
        <v>74</v>
      </c>
      <c r="AJ162" t="s">
        <v>114</v>
      </c>
      <c r="AK162" t="s">
        <v>114</v>
      </c>
      <c r="AL162" s="43" t="b">
        <v>0</v>
      </c>
      <c r="AM162" s="3"/>
      <c r="AN162" s="3"/>
      <c r="AO162" s="43" t="b">
        <v>0</v>
      </c>
      <c r="AP162" s="3" t="b">
        <v>0</v>
      </c>
      <c r="AQ162" s="3">
        <f>VLOOKUP(Table2[[#This Row],[Job-no]],Table3[],26,FALSE)</f>
        <v>395</v>
      </c>
      <c r="AR162" t="str">
        <f t="shared" si="31"/>
        <v>BRLED</v>
      </c>
      <c r="AS162" t="str">
        <f>VLOOKUP(AR162,Table1[],4,0)</f>
        <v>recessed</v>
      </c>
      <c r="AT162">
        <f>IF(BD162&gt;0,"Pattern",VLOOKUP(AR162,Table1[],5,0))</f>
        <v>0</v>
      </c>
      <c r="AU162" s="34">
        <f>IF(AT162="Pattern",WORKDAY(Table2[[#This Row],[Scheduled Ship Date]],-10),WORKDAY(Table2[[#This Row],[Scheduled Ship Date]],-4))</f>
        <v>43468</v>
      </c>
      <c r="AV162">
        <f>IF(Table2[[#This Row],[Extrusion cut double saw]]=TRUE,IF(O162="ToDo",IF(AT162="Pattern",Table2[[#This Row],[Total Sections]]*0.4,Table2[[#This Row],[Total Sections]]*0.12),0),IF(AT162="Pattern",Table2[[#This Row],[Total Sections]]*4,Table2[[#This Row],[Total Sections]]*1.2))</f>
        <v>0</v>
      </c>
      <c r="AW162" s="42"/>
      <c r="AX162" s="42">
        <f>IF(AT162="Pattern",Table2[[#This Row],[Scheduled Ship Date]]-2,Table2[[#This Row],[Scheduled Ship Date]]-3)</f>
        <v>43471</v>
      </c>
      <c r="AY162">
        <f>IF(Table2[[#This Row],[Pattern]]="Pattern",Table2[[#This Row],[Total Sections]]*4.82,Table2[[#This Row],[Total Sections]]*0.5)</f>
        <v>0.5</v>
      </c>
      <c r="AZ162" s="42">
        <f t="shared" ca="1" si="38"/>
        <v>43469</v>
      </c>
      <c r="BA162" s="39">
        <f>((Table2[Total Sections]/Table2[Open Qty])-1)*Table2[Open Qty]*12.96</f>
        <v>0</v>
      </c>
      <c r="BB162" s="42"/>
      <c r="BC162" s="39" t="str">
        <f t="shared" si="32"/>
        <v>BRLED-500-80-35-FL-10'-W-UNV-DP-1-DS-FW(6)</v>
      </c>
      <c r="BD162" s="39">
        <f t="shared" si="33"/>
        <v>0</v>
      </c>
      <c r="BE162" s="39" t="b">
        <f>_xlfn.IFNA(VLOOKUP(Table2[[#This Row],[Job-no]],Table4[],9,FALSE),TRUE)</f>
        <v>1</v>
      </c>
      <c r="BF162" t="str">
        <f>VLOOKUP(AR162,Table1[],3,0)</f>
        <v>B2LED</v>
      </c>
      <c r="BG162" s="39" t="b">
        <f>_xlfn.IFNA(VLOOKUP(Table2[[#This Row],[Job-no]],Table4[],14,FALSE),TRUE)</f>
        <v>1</v>
      </c>
      <c r="BH162" s="39" t="str">
        <f>_xlfn.IFNA(VLOOKUP(Table2[[#This Row],[Job-no]],Table4[],11,FALSE),"Done")</f>
        <v/>
      </c>
      <c r="BI162" s="39">
        <f>IF(Table2[[#This Row],[Pattern]]="Pattern",VLOOKUP(Table2[[#This Row],[Product Code]],'Routing data'!$A$2:$W$470,13,FALSE),VLOOKUP(Table2[[#This Row],[Product Code]],'Routing data'!$A$2:$W$470,3,FALSE))</f>
        <v>2</v>
      </c>
      <c r="BJ162" s="39">
        <f>IF(Table2[[#This Row],[Pattern]]="Pattern",VLOOKUP(Table2[[#This Row],[Product Code]],'Routing data'!$A$2:$W$470,14,FALSE),VLOOKUP(Table2[[#This Row],[Product Code]],'Routing data'!$A$2:$W$470,4,FALSE))</f>
        <v>0</v>
      </c>
      <c r="BK162" s="39">
        <f>VLOOKUP(Table2[[#This Row],[Product Code]],'Routing data'!A$4:W$524,16,FALSE)</f>
        <v>0</v>
      </c>
      <c r="BL162" s="42">
        <f>IF(Table2[[#This Row],[Milling Required]]=0,"x",IF(AT162="Pattern",B162-10,B162-4))</f>
        <v>43470</v>
      </c>
      <c r="BM162" s="42" t="str">
        <f>IF(Table2[[#This Row],[Punching Required]]=0,"x",IF(AT162="Pattern",B162-8,B162-2))</f>
        <v>x</v>
      </c>
      <c r="BN162" s="42">
        <f t="shared" si="34"/>
        <v>43471</v>
      </c>
      <c r="BO162" s="39">
        <f>IF(Table2[[#This Row],[Milling]]="x","x",Table2[[#This Row],[Total Sections]]*2)</f>
        <v>2</v>
      </c>
      <c r="BP162" s="39" t="str">
        <f>IF(Table2[[#This Row],[Punching]]="x","x",Table2[Total Sections]*2)</f>
        <v>x</v>
      </c>
      <c r="BQ162" s="39">
        <f>IF(Table2[[#This Row],[Pattern]]="Pattern",Table2[Total Sections]*3,Table2[Total Sections]*1.5)</f>
        <v>1.5</v>
      </c>
      <c r="BR162" s="42">
        <f t="shared" ref="BR162:BR178" ca="1" si="40">TODAY()+2</f>
        <v>43469</v>
      </c>
      <c r="BS162" s="42"/>
      <c r="BT162" s="42"/>
      <c r="BU162" s="39"/>
      <c r="BV162" s="122" t="str">
        <f>_xlfn.IFNA(VLOOKUP(Table2[[#This Row],[Job-no]],Table4[],16,FALSE),"Ready")</f>
        <v/>
      </c>
      <c r="BW162" s="122" t="str">
        <f>_xlfn.IFNA(VLOOKUP(Table2[[#This Row],[Job-no]],Table4[],21,FALSE),"Ready")</f>
        <v/>
      </c>
      <c r="BX162" s="39" t="b">
        <f>_xlfn.IFNA(VLOOKUP(Table2[[#This Row],[Job-no]],Table4[],10,FALSE),TRUE)</f>
        <v>0</v>
      </c>
      <c r="BY162" s="39" t="str">
        <f>_xlfn.IFNA(VLOOKUP(Table2[[#This Row],[Job-no]],Table4[],22,FALSE),"Ready")</f>
        <v/>
      </c>
      <c r="BZ162" s="120">
        <f t="shared" si="35"/>
        <v>43474</v>
      </c>
      <c r="CA162" s="120" t="str">
        <f ca="1">IF(OR(Table2[[#This Row],[Saw Date]]=TODAY(),Table2[[#This Row],[Saw Date]]=TODAY()+1), Table2[[#This Row],[Saw Date]],IF(Table2[[#This Row],[Extrusion cut double saw]],"Done",""))</f>
        <v>Done</v>
      </c>
      <c r="CB162" s="120" t="str">
        <f ca="1">IF(OR(Table2[[#This Row],[Lens Date]]=TODAY(),Table2[[#This Row],[Lens Date]]=TODAY()+1), Table2[[#This Row],[Lens Date]],IF(Table2[[#This Row],[MSLens]]="Done","Done",""))</f>
        <v/>
      </c>
      <c r="CC162" s="120" t="str">
        <f ca="1">IF(OR(Table2[[#This Row],[Milling Date]]=TODAY(),Table2[[#This Row],[Milling Date]]=TODAY()+1), Table2[[#This Row],[Milling Date]],IF(Table2[[#This Row],[CNC Holes]]="Ready","Done",""))</f>
        <v/>
      </c>
      <c r="CD162" s="120" t="str">
        <f ca="1">IF(OR(Table2[[#This Row],[Welding Date]]=TODAY(),Table2[[#This Row],[Welding Date]]=TODAY()+1), Table2[[#This Row],[Welding Date]],IF(Table2[[#This Row],[Welding Corners]]="Ready","Done",""))</f>
        <v/>
      </c>
      <c r="CE162" s="120" t="str">
        <f ca="1">IF(OR(Table2[[#This Row],[Puching Date]]=TODAY(),Table2[[#This Row],[Puching Date]]=TODAY()+1), Table2[[#This Row],[Puching Date]],IF(Table2[[#This Row],[Punch Holes]]="Ready","Done",""))</f>
        <v/>
      </c>
      <c r="CF162" s="120" t="str">
        <f ca="1">IF(OR(Table2[[#This Row],[Housing Date2]]=TODAY(),Table2[[#This Row],[Housing Date2]]=TODAY()+1),Table2[[#This Row],[Housing Date2]],IF(Table2[[#This Row],[Body Assembly]],"Done",""))</f>
        <v/>
      </c>
      <c r="CG162" s="120" t="str">
        <f>_xlfn.IFNA(VLOOKUP(Table2[[#This Row],[Job-no]],Table4[],7,FALSE),"Done")</f>
        <v>Machine Shop Started</v>
      </c>
    </row>
    <row r="163" spans="1:85" x14ac:dyDescent="0.25">
      <c r="A163" t="str">
        <f>_xlfn.CONCAT(Table2[[#This Row],[Order]],"-",Table2[[#This Row],[Line]])</f>
        <v>75859-34</v>
      </c>
      <c r="B163" s="1">
        <v>43474</v>
      </c>
      <c r="C163" s="10">
        <v>75859</v>
      </c>
      <c r="D163" s="7" t="s">
        <v>2863</v>
      </c>
      <c r="E163" s="10">
        <v>34</v>
      </c>
      <c r="F163" s="10">
        <v>1</v>
      </c>
      <c r="G163" s="7" t="s">
        <v>165</v>
      </c>
      <c r="H163" s="10">
        <v>1</v>
      </c>
      <c r="I163" s="43" t="b">
        <v>1</v>
      </c>
      <c r="J163" s="43" t="b">
        <v>0</v>
      </c>
      <c r="K163" t="s">
        <v>114</v>
      </c>
      <c r="L163" s="43" t="b">
        <v>0</v>
      </c>
      <c r="M163" s="43" t="b">
        <v>1</v>
      </c>
      <c r="N163" s="43" t="b">
        <v>1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t="s">
        <v>114</v>
      </c>
      <c r="V163" t="s">
        <v>114</v>
      </c>
      <c r="W163" s="5">
        <v>43469</v>
      </c>
      <c r="X163" s="7" t="s">
        <v>151</v>
      </c>
      <c r="Y163" s="7"/>
      <c r="Z163" s="7" t="s">
        <v>4528</v>
      </c>
      <c r="AA163" s="7" t="s">
        <v>114</v>
      </c>
      <c r="AB163" s="7" t="s">
        <v>74</v>
      </c>
      <c r="AC163" s="10">
        <v>1</v>
      </c>
      <c r="AD163" s="3" t="s">
        <v>5967</v>
      </c>
      <c r="AE163" s="4" t="s">
        <v>5968</v>
      </c>
      <c r="AF163" s="7"/>
      <c r="AG163" s="7" t="s">
        <v>114</v>
      </c>
      <c r="AH163" s="10">
        <v>1</v>
      </c>
      <c r="AI163" s="3" t="s">
        <v>74</v>
      </c>
      <c r="AJ163" t="s">
        <v>114</v>
      </c>
      <c r="AK163" t="s">
        <v>114</v>
      </c>
      <c r="AL163" s="43" t="b">
        <v>0</v>
      </c>
      <c r="AM163" s="3"/>
      <c r="AN163" s="3"/>
      <c r="AO163" s="43" t="b">
        <v>0</v>
      </c>
      <c r="AP163" s="3" t="b">
        <v>0</v>
      </c>
      <c r="AQ163" s="3">
        <f>VLOOKUP(Table2[[#This Row],[Job-no]],Table3[],26,FALSE)</f>
        <v>473</v>
      </c>
      <c r="AR163" t="str">
        <f t="shared" si="31"/>
        <v>BRLED</v>
      </c>
      <c r="AS163" t="str">
        <f>VLOOKUP(AR163,Table1[],4,0)</f>
        <v>recessed</v>
      </c>
      <c r="AT163">
        <f>IF(BD163&gt;0,"Pattern",VLOOKUP(AR163,Table1[],5,0))</f>
        <v>0</v>
      </c>
      <c r="AU163" s="34">
        <f>IF(AT163="Pattern",WORKDAY(Table2[[#This Row],[Scheduled Ship Date]],-10),WORKDAY(Table2[[#This Row],[Scheduled Ship Date]],-4))</f>
        <v>43468</v>
      </c>
      <c r="AV163">
        <f>IF(Table2[[#This Row],[Extrusion cut double saw]]=TRUE,IF(O163="ToDo",IF(AT163="Pattern",Table2[[#This Row],[Total Sections]]*0.4,Table2[[#This Row],[Total Sections]]*0.12),0),IF(AT163="Pattern",Table2[[#This Row],[Total Sections]]*4,Table2[[#This Row],[Total Sections]]*1.2))</f>
        <v>0</v>
      </c>
      <c r="AW163" s="42"/>
      <c r="AX163" s="42">
        <f>IF(AT163="Pattern",Table2[[#This Row],[Scheduled Ship Date]]-2,Table2[[#This Row],[Scheduled Ship Date]]-3)</f>
        <v>43471</v>
      </c>
      <c r="AY163">
        <f>IF(Table2[[#This Row],[Pattern]]="Pattern",Table2[[#This Row],[Total Sections]]*4.82,Table2[[#This Row],[Total Sections]]*0.5)</f>
        <v>0.5</v>
      </c>
      <c r="AZ163" s="42">
        <f t="shared" ca="1" si="38"/>
        <v>43469</v>
      </c>
      <c r="BA163" s="39">
        <f>((Table2[Total Sections]/Table2[Open Qty])-1)*Table2[Open Qty]*12.96</f>
        <v>0</v>
      </c>
      <c r="BB163" s="42"/>
      <c r="BC163" s="39" t="str">
        <f t="shared" si="32"/>
        <v>BRLED-500-80-35-FL-12'-W-UNV-DP-1-DS-FW(6)</v>
      </c>
      <c r="BD163" s="39">
        <f t="shared" si="33"/>
        <v>0</v>
      </c>
      <c r="BE163" s="39" t="b">
        <f>_xlfn.IFNA(VLOOKUP(Table2[[#This Row],[Job-no]],Table4[],9,FALSE),TRUE)</f>
        <v>1</v>
      </c>
      <c r="BF163" t="str">
        <f>VLOOKUP(AR163,Table1[],3,0)</f>
        <v>B2LED</v>
      </c>
      <c r="BG163" s="39" t="b">
        <f>_xlfn.IFNA(VLOOKUP(Table2[[#This Row],[Job-no]],Table4[],14,FALSE),TRUE)</f>
        <v>1</v>
      </c>
      <c r="BH163" s="39" t="str">
        <f>_xlfn.IFNA(VLOOKUP(Table2[[#This Row],[Job-no]],Table4[],11,FALSE),"Done")</f>
        <v/>
      </c>
      <c r="BI163" s="39">
        <f>IF(Table2[[#This Row],[Pattern]]="Pattern",VLOOKUP(Table2[[#This Row],[Product Code]],'Routing data'!$A$2:$W$470,13,FALSE),VLOOKUP(Table2[[#This Row],[Product Code]],'Routing data'!$A$2:$W$470,3,FALSE))</f>
        <v>2</v>
      </c>
      <c r="BJ163" s="39">
        <f>IF(Table2[[#This Row],[Pattern]]="Pattern",VLOOKUP(Table2[[#This Row],[Product Code]],'Routing data'!$A$2:$W$470,14,FALSE),VLOOKUP(Table2[[#This Row],[Product Code]],'Routing data'!$A$2:$W$470,4,FALSE))</f>
        <v>0</v>
      </c>
      <c r="BK163" s="39">
        <f>VLOOKUP(Table2[[#This Row],[Product Code]],'Routing data'!A$4:W$524,16,FALSE)</f>
        <v>0</v>
      </c>
      <c r="BL163" s="42">
        <f>IF(Table2[[#This Row],[Milling Required]]=0,"x",IF(AT163="Pattern",B163-10,B163-4))</f>
        <v>43470</v>
      </c>
      <c r="BM163" s="42" t="str">
        <f>IF(Table2[[#This Row],[Punching Required]]=0,"x",IF(AT163="Pattern",B163-8,B163-2))</f>
        <v>x</v>
      </c>
      <c r="BN163" s="42">
        <f t="shared" si="34"/>
        <v>43471</v>
      </c>
      <c r="BO163" s="39">
        <f>IF(Table2[[#This Row],[Milling]]="x","x",Table2[[#This Row],[Total Sections]]*2)</f>
        <v>2</v>
      </c>
      <c r="BP163" s="39" t="str">
        <f>IF(Table2[[#This Row],[Punching]]="x","x",Table2[Total Sections]*2)</f>
        <v>x</v>
      </c>
      <c r="BQ163" s="39">
        <f>IF(Table2[[#This Row],[Pattern]]="Pattern",Table2[Total Sections]*3,Table2[Total Sections]*1.5)</f>
        <v>1.5</v>
      </c>
      <c r="BR163" s="42">
        <f t="shared" ca="1" si="40"/>
        <v>43469</v>
      </c>
      <c r="BS163" s="42"/>
      <c r="BT163" s="42"/>
      <c r="BU163" s="39"/>
      <c r="BV163" s="122" t="str">
        <f>_xlfn.IFNA(VLOOKUP(Table2[[#This Row],[Job-no]],Table4[],16,FALSE),"Ready")</f>
        <v/>
      </c>
      <c r="BW163" s="122" t="str">
        <f>_xlfn.IFNA(VLOOKUP(Table2[[#This Row],[Job-no]],Table4[],21,FALSE),"Ready")</f>
        <v/>
      </c>
      <c r="BX163" s="39" t="b">
        <f>_xlfn.IFNA(VLOOKUP(Table2[[#This Row],[Job-no]],Table4[],10,FALSE),TRUE)</f>
        <v>0</v>
      </c>
      <c r="BY163" s="39" t="str">
        <f>_xlfn.IFNA(VLOOKUP(Table2[[#This Row],[Job-no]],Table4[],22,FALSE),"Ready")</f>
        <v/>
      </c>
      <c r="BZ163" s="120">
        <f t="shared" si="35"/>
        <v>43474</v>
      </c>
      <c r="CA163" s="120" t="str">
        <f ca="1">IF(OR(Table2[[#This Row],[Saw Date]]=TODAY(),Table2[[#This Row],[Saw Date]]=TODAY()+1), Table2[[#This Row],[Saw Date]],IF(Table2[[#This Row],[Extrusion cut double saw]],"Done",""))</f>
        <v>Done</v>
      </c>
      <c r="CB163" s="120" t="str">
        <f ca="1">IF(OR(Table2[[#This Row],[Lens Date]]=TODAY(),Table2[[#This Row],[Lens Date]]=TODAY()+1), Table2[[#This Row],[Lens Date]],IF(Table2[[#This Row],[MSLens]]="Done","Done",""))</f>
        <v/>
      </c>
      <c r="CC163" s="120" t="str">
        <f ca="1">IF(OR(Table2[[#This Row],[Milling Date]]=TODAY(),Table2[[#This Row],[Milling Date]]=TODAY()+1), Table2[[#This Row],[Milling Date]],IF(Table2[[#This Row],[CNC Holes]]="Ready","Done",""))</f>
        <v/>
      </c>
      <c r="CD163" s="120" t="str">
        <f ca="1">IF(OR(Table2[[#This Row],[Welding Date]]=TODAY(),Table2[[#This Row],[Welding Date]]=TODAY()+1), Table2[[#This Row],[Welding Date]],IF(Table2[[#This Row],[Welding Corners]]="Ready","Done",""))</f>
        <v/>
      </c>
      <c r="CE163" s="120" t="str">
        <f ca="1">IF(OR(Table2[[#This Row],[Puching Date]]=TODAY(),Table2[[#This Row],[Puching Date]]=TODAY()+1), Table2[[#This Row],[Puching Date]],IF(Table2[[#This Row],[Punch Holes]]="Ready","Done",""))</f>
        <v/>
      </c>
      <c r="CF163" s="120" t="str">
        <f ca="1">IF(OR(Table2[[#This Row],[Housing Date2]]=TODAY(),Table2[[#This Row],[Housing Date2]]=TODAY()+1),Table2[[#This Row],[Housing Date2]],IF(Table2[[#This Row],[Body Assembly]],"Done",""))</f>
        <v/>
      </c>
      <c r="CG163" s="120" t="str">
        <f>_xlfn.IFNA(VLOOKUP(Table2[[#This Row],[Job-no]],Table4[],7,FALSE),"Done")</f>
        <v>Machine Shop Started</v>
      </c>
    </row>
    <row r="164" spans="1:85" x14ac:dyDescent="0.25">
      <c r="A164" t="str">
        <f>_xlfn.CONCAT(Table2[[#This Row],[Order]],"-",Table2[[#This Row],[Line]])</f>
        <v>75859-37</v>
      </c>
      <c r="B164" s="1">
        <v>43474</v>
      </c>
      <c r="C164" s="10">
        <v>75859</v>
      </c>
      <c r="D164" s="7" t="s">
        <v>2865</v>
      </c>
      <c r="E164" s="10">
        <v>37</v>
      </c>
      <c r="F164" s="10">
        <v>1</v>
      </c>
      <c r="G164" s="7" t="s">
        <v>165</v>
      </c>
      <c r="H164" s="10">
        <v>1</v>
      </c>
      <c r="I164" s="43" t="b">
        <v>1</v>
      </c>
      <c r="J164" s="43" t="b">
        <v>0</v>
      </c>
      <c r="K164" t="s">
        <v>114</v>
      </c>
      <c r="L164" s="43" t="b">
        <v>0</v>
      </c>
      <c r="M164" s="43" t="b">
        <v>1</v>
      </c>
      <c r="N164" s="43" t="b">
        <v>1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t="s">
        <v>114</v>
      </c>
      <c r="V164" t="s">
        <v>114</v>
      </c>
      <c r="W164" s="5">
        <v>43469</v>
      </c>
      <c r="X164" s="7" t="s">
        <v>151</v>
      </c>
      <c r="Y164" s="7"/>
      <c r="Z164" s="7" t="s">
        <v>4528</v>
      </c>
      <c r="AA164" s="7" t="s">
        <v>114</v>
      </c>
      <c r="AB164" s="7" t="s">
        <v>74</v>
      </c>
      <c r="AC164" s="10">
        <v>1</v>
      </c>
      <c r="AD164" s="3" t="s">
        <v>5967</v>
      </c>
      <c r="AE164" s="4" t="s">
        <v>5968</v>
      </c>
      <c r="AF164" s="7"/>
      <c r="AG164" s="7" t="s">
        <v>114</v>
      </c>
      <c r="AH164" s="10">
        <v>1</v>
      </c>
      <c r="AI164" s="3" t="s">
        <v>74</v>
      </c>
      <c r="AJ164" t="s">
        <v>114</v>
      </c>
      <c r="AK164" t="s">
        <v>114</v>
      </c>
      <c r="AL164" s="43" t="b">
        <v>0</v>
      </c>
      <c r="AM164" s="3"/>
      <c r="AN164" s="3"/>
      <c r="AO164" s="43" t="b">
        <v>0</v>
      </c>
      <c r="AP164" s="3" t="b">
        <v>0</v>
      </c>
      <c r="AQ164" s="3">
        <f>VLOOKUP(Table2[[#This Row],[Job-no]],Table3[],26,FALSE)</f>
        <v>483</v>
      </c>
      <c r="AR164" t="str">
        <f t="shared" si="31"/>
        <v>BRLED</v>
      </c>
      <c r="AS164" t="str">
        <f>VLOOKUP(AR164,Table1[],4,0)</f>
        <v>recessed</v>
      </c>
      <c r="AT164">
        <f>IF(BD164&gt;0,"Pattern",VLOOKUP(AR164,Table1[],5,0))</f>
        <v>0</v>
      </c>
      <c r="AU164" s="34">
        <f>IF(AT164="Pattern",WORKDAY(Table2[[#This Row],[Scheduled Ship Date]],-10),WORKDAY(Table2[[#This Row],[Scheduled Ship Date]],-4))</f>
        <v>43468</v>
      </c>
      <c r="AV164">
        <f>IF(Table2[[#This Row],[Extrusion cut double saw]]=TRUE,IF(O164="ToDo",IF(AT164="Pattern",Table2[[#This Row],[Total Sections]]*0.4,Table2[[#This Row],[Total Sections]]*0.12),0),IF(AT164="Pattern",Table2[[#This Row],[Total Sections]]*4,Table2[[#This Row],[Total Sections]]*1.2))</f>
        <v>0</v>
      </c>
      <c r="AW164" s="42"/>
      <c r="AX164" s="42">
        <f>IF(AT164="Pattern",Table2[[#This Row],[Scheduled Ship Date]]-2,Table2[[#This Row],[Scheduled Ship Date]]-3)</f>
        <v>43471</v>
      </c>
      <c r="AY164">
        <f>IF(Table2[[#This Row],[Pattern]]="Pattern",Table2[[#This Row],[Total Sections]]*4.82,Table2[[#This Row],[Total Sections]]*0.5)</f>
        <v>0.5</v>
      </c>
      <c r="AZ164" s="42">
        <f t="shared" ca="1" si="38"/>
        <v>43469</v>
      </c>
      <c r="BA164" s="39">
        <f>((Table2[Total Sections]/Table2[Open Qty])-1)*Table2[Open Qty]*12.96</f>
        <v>0</v>
      </c>
      <c r="BB164" s="39"/>
      <c r="BC164" s="39" t="str">
        <f t="shared" si="32"/>
        <v>BRLED-500-80-35-FL-12'-W-UNV-DP-1+E(1)-DS-FW(6)</v>
      </c>
      <c r="BD164" s="39">
        <f t="shared" si="33"/>
        <v>0</v>
      </c>
      <c r="BE164" s="39" t="b">
        <f>_xlfn.IFNA(VLOOKUP(Table2[[#This Row],[Job-no]],Table4[],9,FALSE),TRUE)</f>
        <v>1</v>
      </c>
      <c r="BF164" t="str">
        <f>VLOOKUP(AR164,Table1[],3,0)</f>
        <v>B2LED</v>
      </c>
      <c r="BG164" s="39" t="b">
        <f>_xlfn.IFNA(VLOOKUP(Table2[[#This Row],[Job-no]],Table4[],14,FALSE),TRUE)</f>
        <v>1</v>
      </c>
      <c r="BH164" s="39" t="str">
        <f>_xlfn.IFNA(VLOOKUP(Table2[[#This Row],[Job-no]],Table4[],11,FALSE),"Done")</f>
        <v/>
      </c>
      <c r="BI164" s="39">
        <f>IF(Table2[[#This Row],[Pattern]]="Pattern",VLOOKUP(Table2[[#This Row],[Product Code]],'Routing data'!$A$2:$W$470,13,FALSE),VLOOKUP(Table2[[#This Row],[Product Code]],'Routing data'!$A$2:$W$470,3,FALSE))</f>
        <v>2</v>
      </c>
      <c r="BJ164" s="39">
        <f>IF(Table2[[#This Row],[Pattern]]="Pattern",VLOOKUP(Table2[[#This Row],[Product Code]],'Routing data'!$A$2:$W$470,14,FALSE),VLOOKUP(Table2[[#This Row],[Product Code]],'Routing data'!$A$2:$W$470,4,FALSE))</f>
        <v>0</v>
      </c>
      <c r="BK164" s="39">
        <f>VLOOKUP(Table2[[#This Row],[Product Code]],'Routing data'!A$4:W$524,16,FALSE)</f>
        <v>0</v>
      </c>
      <c r="BL164" s="42">
        <f>IF(Table2[[#This Row],[Milling Required]]=0,"x",IF(AT164="Pattern",B164-10,B164-4))</f>
        <v>43470</v>
      </c>
      <c r="BM164" s="42" t="str">
        <f>IF(Table2[[#This Row],[Punching Required]]=0,"x",IF(AT164="Pattern",B164-8,B164-2))</f>
        <v>x</v>
      </c>
      <c r="BN164" s="42">
        <f t="shared" si="34"/>
        <v>43471</v>
      </c>
      <c r="BO164" s="39">
        <f>IF(Table2[[#This Row],[Milling]]="x","x",Table2[[#This Row],[Total Sections]]*2)</f>
        <v>2</v>
      </c>
      <c r="BP164" s="39" t="str">
        <f>IF(Table2[[#This Row],[Punching]]="x","x",Table2[Total Sections]*2)</f>
        <v>x</v>
      </c>
      <c r="BQ164" s="39">
        <f>IF(Table2[[#This Row],[Pattern]]="Pattern",Table2[Total Sections]*3,Table2[Total Sections]*1.5)</f>
        <v>1.5</v>
      </c>
      <c r="BR164" s="42">
        <f t="shared" ca="1" si="40"/>
        <v>43469</v>
      </c>
      <c r="BS164" s="42"/>
      <c r="BT164" s="42"/>
      <c r="BU164" s="39"/>
      <c r="BV164" s="122" t="str">
        <f>_xlfn.IFNA(VLOOKUP(Table2[[#This Row],[Job-no]],Table4[],16,FALSE),"Ready")</f>
        <v/>
      </c>
      <c r="BW164" s="122" t="str">
        <f>_xlfn.IFNA(VLOOKUP(Table2[[#This Row],[Job-no]],Table4[],21,FALSE),"Ready")</f>
        <v/>
      </c>
      <c r="BX164" s="39" t="b">
        <f>_xlfn.IFNA(VLOOKUP(Table2[[#This Row],[Job-no]],Table4[],10,FALSE),TRUE)</f>
        <v>0</v>
      </c>
      <c r="BY164" s="39" t="str">
        <f>_xlfn.IFNA(VLOOKUP(Table2[[#This Row],[Job-no]],Table4[],22,FALSE),"Ready")</f>
        <v/>
      </c>
      <c r="BZ164" s="120">
        <f t="shared" si="35"/>
        <v>43474</v>
      </c>
      <c r="CA164" s="120" t="str">
        <f ca="1">IF(OR(Table2[[#This Row],[Saw Date]]=TODAY(),Table2[[#This Row],[Saw Date]]=TODAY()+1), Table2[[#This Row],[Saw Date]],IF(Table2[[#This Row],[Extrusion cut double saw]],"Done",""))</f>
        <v>Done</v>
      </c>
      <c r="CB164" s="120" t="str">
        <f ca="1">IF(OR(Table2[[#This Row],[Lens Date]]=TODAY(),Table2[[#This Row],[Lens Date]]=TODAY()+1), Table2[[#This Row],[Lens Date]],IF(Table2[[#This Row],[MSLens]]="Done","Done",""))</f>
        <v/>
      </c>
      <c r="CC164" s="120" t="str">
        <f ca="1">IF(OR(Table2[[#This Row],[Milling Date]]=TODAY(),Table2[[#This Row],[Milling Date]]=TODAY()+1), Table2[[#This Row],[Milling Date]],IF(Table2[[#This Row],[CNC Holes]]="Ready","Done",""))</f>
        <v/>
      </c>
      <c r="CD164" s="120" t="str">
        <f ca="1">IF(OR(Table2[[#This Row],[Welding Date]]=TODAY(),Table2[[#This Row],[Welding Date]]=TODAY()+1), Table2[[#This Row],[Welding Date]],IF(Table2[[#This Row],[Welding Corners]]="Ready","Done",""))</f>
        <v/>
      </c>
      <c r="CE164" s="120" t="str">
        <f ca="1">IF(OR(Table2[[#This Row],[Puching Date]]=TODAY(),Table2[[#This Row],[Puching Date]]=TODAY()+1), Table2[[#This Row],[Puching Date]],IF(Table2[[#This Row],[Punch Holes]]="Ready","Done",""))</f>
        <v/>
      </c>
      <c r="CF164" s="120" t="str">
        <f ca="1">IF(OR(Table2[[#This Row],[Housing Date2]]=TODAY(),Table2[[#This Row],[Housing Date2]]=TODAY()+1),Table2[[#This Row],[Housing Date2]],IF(Table2[[#This Row],[Body Assembly]],"Done",""))</f>
        <v/>
      </c>
      <c r="CG164" s="120" t="str">
        <f>_xlfn.IFNA(VLOOKUP(Table2[[#This Row],[Job-no]],Table4[],7,FALSE),"Done")</f>
        <v>Machine Shop Started</v>
      </c>
    </row>
    <row r="165" spans="1:85" x14ac:dyDescent="0.25">
      <c r="A165" t="str">
        <f>_xlfn.CONCAT(Table2[[#This Row],[Order]],"-",Table2[[#This Row],[Line]])</f>
        <v>75859-40</v>
      </c>
      <c r="B165" s="1">
        <v>43474</v>
      </c>
      <c r="C165" s="10">
        <v>75859</v>
      </c>
      <c r="D165" s="7" t="s">
        <v>2867</v>
      </c>
      <c r="E165" s="10">
        <v>40</v>
      </c>
      <c r="F165" s="10">
        <v>1</v>
      </c>
      <c r="G165" s="7" t="s">
        <v>165</v>
      </c>
      <c r="H165" s="10">
        <v>2</v>
      </c>
      <c r="I165" s="43" t="b">
        <v>1</v>
      </c>
      <c r="J165" s="43" t="b">
        <v>0</v>
      </c>
      <c r="K165" t="s">
        <v>114</v>
      </c>
      <c r="L165" s="43" t="b">
        <v>0</v>
      </c>
      <c r="M165" s="43" t="b">
        <v>1</v>
      </c>
      <c r="N165" s="43" t="b">
        <v>1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t="s">
        <v>114</v>
      </c>
      <c r="V165" t="s">
        <v>114</v>
      </c>
      <c r="W165" s="5">
        <v>43469</v>
      </c>
      <c r="X165" s="7" t="s">
        <v>151</v>
      </c>
      <c r="Y165" s="7"/>
      <c r="Z165" s="7" t="s">
        <v>4529</v>
      </c>
      <c r="AA165" s="7" t="s">
        <v>114</v>
      </c>
      <c r="AB165" s="7" t="s">
        <v>74</v>
      </c>
      <c r="AC165" s="10">
        <v>1</v>
      </c>
      <c r="AD165" s="3" t="s">
        <v>5967</v>
      </c>
      <c r="AE165" s="4" t="s">
        <v>5968</v>
      </c>
      <c r="AF165" s="7"/>
      <c r="AG165" s="7" t="s">
        <v>114</v>
      </c>
      <c r="AH165" s="10">
        <v>4</v>
      </c>
      <c r="AI165" s="3" t="s">
        <v>74</v>
      </c>
      <c r="AJ165" t="s">
        <v>114</v>
      </c>
      <c r="AK165" t="s">
        <v>114</v>
      </c>
      <c r="AL165" s="43" t="b">
        <v>0</v>
      </c>
      <c r="AM165" s="3"/>
      <c r="AN165" s="3"/>
      <c r="AO165" s="43" t="b">
        <v>0</v>
      </c>
      <c r="AP165" s="3" t="b">
        <v>0</v>
      </c>
      <c r="AQ165" s="3">
        <f>VLOOKUP(Table2[[#This Row],[Job-no]],Table3[],26,FALSE)</f>
        <v>1258</v>
      </c>
      <c r="AR165" t="str">
        <f t="shared" si="31"/>
        <v>BRLED</v>
      </c>
      <c r="AS165" t="str">
        <f>VLOOKUP(AR165,Table1[],4,0)</f>
        <v>recessed</v>
      </c>
      <c r="AT165">
        <f>IF(BD165&gt;0,"Pattern",VLOOKUP(AR165,Table1[],5,0))</f>
        <v>0</v>
      </c>
      <c r="AU165" s="34">
        <f>IF(AT165="Pattern",WORKDAY(Table2[[#This Row],[Scheduled Ship Date]],-10),WORKDAY(Table2[[#This Row],[Scheduled Ship Date]],-4))</f>
        <v>43468</v>
      </c>
      <c r="AV165">
        <f>IF(Table2[[#This Row],[Extrusion cut double saw]]=TRUE,IF(O165="ToDo",IF(AT165="Pattern",Table2[[#This Row],[Total Sections]]*0.4,Table2[[#This Row],[Total Sections]]*0.12),0),IF(AT165="Pattern",Table2[[#This Row],[Total Sections]]*4,Table2[[#This Row],[Total Sections]]*1.2))</f>
        <v>0</v>
      </c>
      <c r="AW165" s="42"/>
      <c r="AX165" s="42">
        <f>IF(AT165="Pattern",Table2[[#This Row],[Scheduled Ship Date]]-2,Table2[[#This Row],[Scheduled Ship Date]]-3)</f>
        <v>43471</v>
      </c>
      <c r="AY165">
        <f>IF(Table2[[#This Row],[Pattern]]="Pattern",Table2[[#This Row],[Total Sections]]*4.82,Table2[[#This Row],[Total Sections]]*0.5)</f>
        <v>2</v>
      </c>
      <c r="AZ165" s="42">
        <f t="shared" ca="1" si="38"/>
        <v>43469</v>
      </c>
      <c r="BA165" s="39">
        <f>((Table2[Total Sections]/Table2[Open Qty])-1)*Table2[Open Qty]*12.96</f>
        <v>25.92</v>
      </c>
      <c r="BB165" s="39"/>
      <c r="BC165" s="39" t="str">
        <f t="shared" si="32"/>
        <v>BRLED-500-80-35-FL-16'-W-UNV-DP-1-DS-FW(6)</v>
      </c>
      <c r="BD165" s="39">
        <f t="shared" si="33"/>
        <v>0</v>
      </c>
      <c r="BE165" s="39" t="b">
        <f>_xlfn.IFNA(VLOOKUP(Table2[[#This Row],[Job-no]],Table4[],9,FALSE),TRUE)</f>
        <v>1</v>
      </c>
      <c r="BF165" t="str">
        <f>VLOOKUP(AR165,Table1[],3,0)</f>
        <v>B2LED</v>
      </c>
      <c r="BG165" s="39" t="b">
        <f>_xlfn.IFNA(VLOOKUP(Table2[[#This Row],[Job-no]],Table4[],14,FALSE),TRUE)</f>
        <v>1</v>
      </c>
      <c r="BH165" s="39" t="str">
        <f>_xlfn.IFNA(VLOOKUP(Table2[[#This Row],[Job-no]],Table4[],11,FALSE),"Done")</f>
        <v/>
      </c>
      <c r="BI165" s="39">
        <f>IF(Table2[[#This Row],[Pattern]]="Pattern",VLOOKUP(Table2[[#This Row],[Product Code]],'Routing data'!$A$2:$W$470,13,FALSE),VLOOKUP(Table2[[#This Row],[Product Code]],'Routing data'!$A$2:$W$470,3,FALSE))</f>
        <v>2</v>
      </c>
      <c r="BJ165" s="39">
        <f>IF(Table2[[#This Row],[Pattern]]="Pattern",VLOOKUP(Table2[[#This Row],[Product Code]],'Routing data'!$A$2:$W$470,14,FALSE),VLOOKUP(Table2[[#This Row],[Product Code]],'Routing data'!$A$2:$W$470,4,FALSE))</f>
        <v>0</v>
      </c>
      <c r="BK165" s="39">
        <f>VLOOKUP(Table2[[#This Row],[Product Code]],'Routing data'!A$4:W$524,16,FALSE)</f>
        <v>0</v>
      </c>
      <c r="BL165" s="42">
        <f>IF(Table2[[#This Row],[Milling Required]]=0,"x",IF(AT165="Pattern",B165-10,B165-4))</f>
        <v>43470</v>
      </c>
      <c r="BM165" s="42" t="str">
        <f>IF(Table2[[#This Row],[Punching Required]]=0,"x",IF(AT165="Pattern",B165-8,B165-2))</f>
        <v>x</v>
      </c>
      <c r="BN165" s="42">
        <f t="shared" si="34"/>
        <v>43471</v>
      </c>
      <c r="BO165" s="39">
        <f>IF(Table2[[#This Row],[Milling]]="x","x",Table2[[#This Row],[Total Sections]]*2)</f>
        <v>8</v>
      </c>
      <c r="BP165" s="39" t="str">
        <f>IF(Table2[[#This Row],[Punching]]="x","x",Table2[Total Sections]*2)</f>
        <v>x</v>
      </c>
      <c r="BQ165" s="39">
        <f>IF(Table2[[#This Row],[Pattern]]="Pattern",Table2[Total Sections]*3,Table2[Total Sections]*1.5)</f>
        <v>6</v>
      </c>
      <c r="BR165" s="42">
        <f t="shared" ca="1" si="40"/>
        <v>43469</v>
      </c>
      <c r="BS165" s="42"/>
      <c r="BT165" s="42"/>
      <c r="BU165" s="39"/>
      <c r="BV165" s="122" t="str">
        <f>_xlfn.IFNA(VLOOKUP(Table2[[#This Row],[Job-no]],Table4[],16,FALSE),"Ready")</f>
        <v/>
      </c>
      <c r="BW165" s="122" t="str">
        <f>_xlfn.IFNA(VLOOKUP(Table2[[#This Row],[Job-no]],Table4[],21,FALSE),"Ready")</f>
        <v/>
      </c>
      <c r="BX165" s="39" t="b">
        <f>_xlfn.IFNA(VLOOKUP(Table2[[#This Row],[Job-no]],Table4[],10,FALSE),TRUE)</f>
        <v>0</v>
      </c>
      <c r="BY165" s="39" t="str">
        <f>_xlfn.IFNA(VLOOKUP(Table2[[#This Row],[Job-no]],Table4[],22,FALSE),"Ready")</f>
        <v/>
      </c>
      <c r="BZ165" s="120">
        <f t="shared" si="35"/>
        <v>43474</v>
      </c>
      <c r="CA165" s="120" t="str">
        <f ca="1">IF(OR(Table2[[#This Row],[Saw Date]]=TODAY(),Table2[[#This Row],[Saw Date]]=TODAY()+1), Table2[[#This Row],[Saw Date]],IF(Table2[[#This Row],[Extrusion cut double saw]],"Done",""))</f>
        <v>Done</v>
      </c>
      <c r="CB165" s="120" t="str">
        <f ca="1">IF(OR(Table2[[#This Row],[Lens Date]]=TODAY(),Table2[[#This Row],[Lens Date]]=TODAY()+1), Table2[[#This Row],[Lens Date]],IF(Table2[[#This Row],[MSLens]]="Done","Done",""))</f>
        <v/>
      </c>
      <c r="CC165" s="120" t="str">
        <f ca="1">IF(OR(Table2[[#This Row],[Milling Date]]=TODAY(),Table2[[#This Row],[Milling Date]]=TODAY()+1), Table2[[#This Row],[Milling Date]],IF(Table2[[#This Row],[CNC Holes]]="Ready","Done",""))</f>
        <v/>
      </c>
      <c r="CD165" s="120" t="str">
        <f ca="1">IF(OR(Table2[[#This Row],[Welding Date]]=TODAY(),Table2[[#This Row],[Welding Date]]=TODAY()+1), Table2[[#This Row],[Welding Date]],IF(Table2[[#This Row],[Welding Corners]]="Ready","Done",""))</f>
        <v/>
      </c>
      <c r="CE165" s="120" t="str">
        <f ca="1">IF(OR(Table2[[#This Row],[Puching Date]]=TODAY(),Table2[[#This Row],[Puching Date]]=TODAY()+1), Table2[[#This Row],[Puching Date]],IF(Table2[[#This Row],[Punch Holes]]="Ready","Done",""))</f>
        <v/>
      </c>
      <c r="CF165" s="120" t="str">
        <f ca="1">IF(OR(Table2[[#This Row],[Housing Date2]]=TODAY(),Table2[[#This Row],[Housing Date2]]=TODAY()+1),Table2[[#This Row],[Housing Date2]],IF(Table2[[#This Row],[Body Assembly]],"Done",""))</f>
        <v/>
      </c>
      <c r="CG165" s="120" t="str">
        <f>_xlfn.IFNA(VLOOKUP(Table2[[#This Row],[Job-no]],Table4[],7,FALSE),"Done")</f>
        <v>Machine Shop Started</v>
      </c>
    </row>
    <row r="166" spans="1:85" x14ac:dyDescent="0.25">
      <c r="A166" t="str">
        <f>_xlfn.CONCAT(Table2[[#This Row],[Order]],"-",Table2[[#This Row],[Line]])</f>
        <v>75859-43</v>
      </c>
      <c r="B166" s="1">
        <v>43474</v>
      </c>
      <c r="C166" s="10">
        <v>75859</v>
      </c>
      <c r="D166" s="7" t="s">
        <v>2867</v>
      </c>
      <c r="E166" s="10">
        <v>43</v>
      </c>
      <c r="F166" s="10">
        <v>1</v>
      </c>
      <c r="G166" s="7" t="s">
        <v>165</v>
      </c>
      <c r="H166" s="10">
        <v>4</v>
      </c>
      <c r="I166" s="43" t="b">
        <v>1</v>
      </c>
      <c r="J166" s="43" t="b">
        <v>0</v>
      </c>
      <c r="K166" t="s">
        <v>114</v>
      </c>
      <c r="L166" s="43" t="b">
        <v>0</v>
      </c>
      <c r="M166" s="43" t="b">
        <v>1</v>
      </c>
      <c r="N166" s="43" t="b">
        <v>1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t="s">
        <v>114</v>
      </c>
      <c r="V166" t="s">
        <v>114</v>
      </c>
      <c r="W166" s="5">
        <v>43469</v>
      </c>
      <c r="X166" s="7" t="s">
        <v>151</v>
      </c>
      <c r="Y166" s="7"/>
      <c r="Z166" s="7" t="s">
        <v>4529</v>
      </c>
      <c r="AA166" s="7" t="s">
        <v>114</v>
      </c>
      <c r="AB166" s="7" t="s">
        <v>74</v>
      </c>
      <c r="AC166" s="10">
        <v>1</v>
      </c>
      <c r="AD166" s="3" t="s">
        <v>5967</v>
      </c>
      <c r="AE166" s="4" t="s">
        <v>5968</v>
      </c>
      <c r="AF166" s="7"/>
      <c r="AG166" s="7" t="s">
        <v>114</v>
      </c>
      <c r="AH166" s="10">
        <v>8</v>
      </c>
      <c r="AI166" s="3" t="s">
        <v>74</v>
      </c>
      <c r="AJ166" t="s">
        <v>114</v>
      </c>
      <c r="AK166" t="s">
        <v>114</v>
      </c>
      <c r="AL166" s="43" t="b">
        <v>0</v>
      </c>
      <c r="AM166" s="3"/>
      <c r="AN166" s="3"/>
      <c r="AO166" s="43" t="b">
        <v>0</v>
      </c>
      <c r="AP166" s="3" t="b">
        <v>0</v>
      </c>
      <c r="AQ166" s="3">
        <f>VLOOKUP(Table2[[#This Row],[Job-no]],Table3[],26,FALSE)</f>
        <v>2536</v>
      </c>
      <c r="AR166" t="str">
        <f t="shared" si="31"/>
        <v>BRLED</v>
      </c>
      <c r="AS166" t="str">
        <f>VLOOKUP(AR166,Table1[],4,0)</f>
        <v>recessed</v>
      </c>
      <c r="AT166">
        <f>IF(BD166&gt;0,"Pattern",VLOOKUP(AR166,Table1[],5,0))</f>
        <v>0</v>
      </c>
      <c r="AU166" s="34">
        <f>IF(AT166="Pattern",WORKDAY(Table2[[#This Row],[Scheduled Ship Date]],-10),WORKDAY(Table2[[#This Row],[Scheduled Ship Date]],-4))</f>
        <v>43468</v>
      </c>
      <c r="AV166">
        <f>IF(Table2[[#This Row],[Extrusion cut double saw]]=TRUE,IF(O166="ToDo",IF(AT166="Pattern",Table2[[#This Row],[Total Sections]]*0.4,Table2[[#This Row],[Total Sections]]*0.12),0),IF(AT166="Pattern",Table2[[#This Row],[Total Sections]]*4,Table2[[#This Row],[Total Sections]]*1.2))</f>
        <v>0</v>
      </c>
      <c r="AW166" s="42"/>
      <c r="AX166" s="42">
        <f>IF(AT166="Pattern",Table2[[#This Row],[Scheduled Ship Date]]-2,Table2[[#This Row],[Scheduled Ship Date]]-3)</f>
        <v>43471</v>
      </c>
      <c r="AY166">
        <f>IF(Table2[[#This Row],[Pattern]]="Pattern",Table2[[#This Row],[Total Sections]]*4.82,Table2[[#This Row],[Total Sections]]*0.5)</f>
        <v>4</v>
      </c>
      <c r="AZ166" s="42">
        <f t="shared" ca="1" si="38"/>
        <v>43469</v>
      </c>
      <c r="BA166" s="39">
        <f>((Table2[Total Sections]/Table2[Open Qty])-1)*Table2[Open Qty]*12.96</f>
        <v>51.84</v>
      </c>
      <c r="BB166" s="39"/>
      <c r="BC166" s="39" t="str">
        <f t="shared" si="32"/>
        <v>BRLED-500-80-35-FL-16'-W-UNV-DP-1-DS-FW(6)</v>
      </c>
      <c r="BD166" s="39">
        <f t="shared" si="33"/>
        <v>0</v>
      </c>
      <c r="BE166" s="39" t="b">
        <f>_xlfn.IFNA(VLOOKUP(Table2[[#This Row],[Job-no]],Table4[],9,FALSE),TRUE)</f>
        <v>1</v>
      </c>
      <c r="BF166" t="str">
        <f>VLOOKUP(AR166,Table1[],3,0)</f>
        <v>B2LED</v>
      </c>
      <c r="BG166" s="39" t="b">
        <f>_xlfn.IFNA(VLOOKUP(Table2[[#This Row],[Job-no]],Table4[],14,FALSE),TRUE)</f>
        <v>1</v>
      </c>
      <c r="BH166" s="39" t="str">
        <f>_xlfn.IFNA(VLOOKUP(Table2[[#This Row],[Job-no]],Table4[],11,FALSE),"Done")</f>
        <v/>
      </c>
      <c r="BI166" s="39">
        <f>IF(Table2[[#This Row],[Pattern]]="Pattern",VLOOKUP(Table2[[#This Row],[Product Code]],'Routing data'!$A$2:$W$470,13,FALSE),VLOOKUP(Table2[[#This Row],[Product Code]],'Routing data'!$A$2:$W$470,3,FALSE))</f>
        <v>2</v>
      </c>
      <c r="BJ166" s="39">
        <f>IF(Table2[[#This Row],[Pattern]]="Pattern",VLOOKUP(Table2[[#This Row],[Product Code]],'Routing data'!$A$2:$W$470,14,FALSE),VLOOKUP(Table2[[#This Row],[Product Code]],'Routing data'!$A$2:$W$470,4,FALSE))</f>
        <v>0</v>
      </c>
      <c r="BK166" s="39">
        <f>VLOOKUP(Table2[[#This Row],[Product Code]],'Routing data'!A$4:W$524,16,FALSE)</f>
        <v>0</v>
      </c>
      <c r="BL166" s="42">
        <f>IF(Table2[[#This Row],[Milling Required]]=0,"x",IF(AT166="Pattern",B166-10,B166-4))</f>
        <v>43470</v>
      </c>
      <c r="BM166" s="42" t="str">
        <f>IF(Table2[[#This Row],[Punching Required]]=0,"x",IF(AT166="Pattern",B166-8,B166-2))</f>
        <v>x</v>
      </c>
      <c r="BN166" s="42">
        <f t="shared" si="34"/>
        <v>43471</v>
      </c>
      <c r="BO166" s="39">
        <f>IF(Table2[[#This Row],[Milling]]="x","x",Table2[[#This Row],[Total Sections]]*2)</f>
        <v>16</v>
      </c>
      <c r="BP166" s="39" t="str">
        <f>IF(Table2[[#This Row],[Punching]]="x","x",Table2[Total Sections]*2)</f>
        <v>x</v>
      </c>
      <c r="BQ166" s="39">
        <f>IF(Table2[[#This Row],[Pattern]]="Pattern",Table2[Total Sections]*3,Table2[Total Sections]*1.5)</f>
        <v>12</v>
      </c>
      <c r="BR166" s="42">
        <f t="shared" ca="1" si="40"/>
        <v>43469</v>
      </c>
      <c r="BS166" s="42"/>
      <c r="BT166" s="42"/>
      <c r="BU166" s="39"/>
      <c r="BV166" s="122" t="str">
        <f>_xlfn.IFNA(VLOOKUP(Table2[[#This Row],[Job-no]],Table4[],16,FALSE),"Ready")</f>
        <v/>
      </c>
      <c r="BW166" s="122" t="str">
        <f>_xlfn.IFNA(VLOOKUP(Table2[[#This Row],[Job-no]],Table4[],21,FALSE),"Ready")</f>
        <v/>
      </c>
      <c r="BX166" s="39" t="b">
        <f>_xlfn.IFNA(VLOOKUP(Table2[[#This Row],[Job-no]],Table4[],10,FALSE),TRUE)</f>
        <v>0</v>
      </c>
      <c r="BY166" s="39" t="str">
        <f>_xlfn.IFNA(VLOOKUP(Table2[[#This Row],[Job-no]],Table4[],22,FALSE),"Ready")</f>
        <v/>
      </c>
      <c r="BZ166" s="120">
        <f t="shared" si="35"/>
        <v>43474</v>
      </c>
      <c r="CA166" s="120" t="str">
        <f ca="1">IF(OR(Table2[[#This Row],[Saw Date]]=TODAY(),Table2[[#This Row],[Saw Date]]=TODAY()+1), Table2[[#This Row],[Saw Date]],IF(Table2[[#This Row],[Extrusion cut double saw]],"Done",""))</f>
        <v>Done</v>
      </c>
      <c r="CB166" s="120" t="str">
        <f ca="1">IF(OR(Table2[[#This Row],[Lens Date]]=TODAY(),Table2[[#This Row],[Lens Date]]=TODAY()+1), Table2[[#This Row],[Lens Date]],IF(Table2[[#This Row],[MSLens]]="Done","Done",""))</f>
        <v/>
      </c>
      <c r="CC166" s="120" t="str">
        <f ca="1">IF(OR(Table2[[#This Row],[Milling Date]]=TODAY(),Table2[[#This Row],[Milling Date]]=TODAY()+1), Table2[[#This Row],[Milling Date]],IF(Table2[[#This Row],[CNC Holes]]="Ready","Done",""))</f>
        <v/>
      </c>
      <c r="CD166" s="120" t="str">
        <f ca="1">IF(OR(Table2[[#This Row],[Welding Date]]=TODAY(),Table2[[#This Row],[Welding Date]]=TODAY()+1), Table2[[#This Row],[Welding Date]],IF(Table2[[#This Row],[Welding Corners]]="Ready","Done",""))</f>
        <v/>
      </c>
      <c r="CE166" s="120" t="str">
        <f ca="1">IF(OR(Table2[[#This Row],[Puching Date]]=TODAY(),Table2[[#This Row],[Puching Date]]=TODAY()+1), Table2[[#This Row],[Puching Date]],IF(Table2[[#This Row],[Punch Holes]]="Ready","Done",""))</f>
        <v/>
      </c>
      <c r="CF166" s="120" t="str">
        <f ca="1">IF(OR(Table2[[#This Row],[Housing Date2]]=TODAY(),Table2[[#This Row],[Housing Date2]]=TODAY()+1),Table2[[#This Row],[Housing Date2]],IF(Table2[[#This Row],[Body Assembly]],"Done",""))</f>
        <v/>
      </c>
      <c r="CG166" s="120" t="str">
        <f>_xlfn.IFNA(VLOOKUP(Table2[[#This Row],[Job-no]],Table4[],7,FALSE),"Done")</f>
        <v>Machine Shop Started</v>
      </c>
    </row>
    <row r="167" spans="1:85" x14ac:dyDescent="0.25">
      <c r="A167" t="str">
        <f>_xlfn.CONCAT(Table2[[#This Row],[Order]],"-",Table2[[#This Row],[Line]])</f>
        <v>75859-45</v>
      </c>
      <c r="B167" s="1">
        <v>43474</v>
      </c>
      <c r="C167" s="10">
        <v>75859</v>
      </c>
      <c r="D167" s="7" t="s">
        <v>2870</v>
      </c>
      <c r="E167" s="10">
        <v>45</v>
      </c>
      <c r="F167" s="10">
        <v>1</v>
      </c>
      <c r="G167" s="7" t="s">
        <v>165</v>
      </c>
      <c r="H167" s="10">
        <v>6</v>
      </c>
      <c r="I167" s="43" t="b">
        <v>1</v>
      </c>
      <c r="J167" s="43" t="b">
        <v>0</v>
      </c>
      <c r="K167" t="s">
        <v>114</v>
      </c>
      <c r="L167" s="43" t="b">
        <v>0</v>
      </c>
      <c r="M167" s="43" t="b">
        <v>1</v>
      </c>
      <c r="N167" s="43" t="b">
        <v>1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t="s">
        <v>114</v>
      </c>
      <c r="V167" t="s">
        <v>114</v>
      </c>
      <c r="W167" s="5">
        <v>43469</v>
      </c>
      <c r="X167" s="7" t="s">
        <v>151</v>
      </c>
      <c r="Y167" s="7"/>
      <c r="Z167" s="7" t="s">
        <v>4529</v>
      </c>
      <c r="AA167" s="7" t="s">
        <v>114</v>
      </c>
      <c r="AB167" s="7" t="s">
        <v>74</v>
      </c>
      <c r="AC167" s="10">
        <v>1</v>
      </c>
      <c r="AD167" s="3" t="s">
        <v>5967</v>
      </c>
      <c r="AE167" s="4" t="s">
        <v>5968</v>
      </c>
      <c r="AF167" s="7"/>
      <c r="AG167" s="7" t="s">
        <v>114</v>
      </c>
      <c r="AH167" s="10">
        <v>12</v>
      </c>
      <c r="AI167" s="3" t="s">
        <v>74</v>
      </c>
      <c r="AJ167" t="s">
        <v>114</v>
      </c>
      <c r="AK167" t="s">
        <v>114</v>
      </c>
      <c r="AL167" s="43" t="b">
        <v>0</v>
      </c>
      <c r="AM167" s="3"/>
      <c r="AN167" s="3"/>
      <c r="AO167" s="43" t="b">
        <v>0</v>
      </c>
      <c r="AP167" s="3" t="b">
        <v>0</v>
      </c>
      <c r="AQ167" s="3">
        <f>VLOOKUP(Table2[[#This Row],[Job-no]],Table3[],26,FALSE)</f>
        <v>3834</v>
      </c>
      <c r="AR167" t="str">
        <f t="shared" si="31"/>
        <v>BRLED</v>
      </c>
      <c r="AS167" t="str">
        <f>VLOOKUP(AR167,Table1[],4,0)</f>
        <v>recessed</v>
      </c>
      <c r="AT167">
        <f>IF(BD167&gt;0,"Pattern",VLOOKUP(AR167,Table1[],5,0))</f>
        <v>0</v>
      </c>
      <c r="AU167" s="34">
        <f>IF(AT167="Pattern",WORKDAY(Table2[[#This Row],[Scheduled Ship Date]],-10),WORKDAY(Table2[[#This Row],[Scheduled Ship Date]],-4))</f>
        <v>43468</v>
      </c>
      <c r="AV167">
        <f>IF(Table2[[#This Row],[Extrusion cut double saw]]=TRUE,IF(O167="ToDo",IF(AT167="Pattern",Table2[[#This Row],[Total Sections]]*0.4,Table2[[#This Row],[Total Sections]]*0.12),0),IF(AT167="Pattern",Table2[[#This Row],[Total Sections]]*4,Table2[[#This Row],[Total Sections]]*1.2))</f>
        <v>0</v>
      </c>
      <c r="AW167" s="42"/>
      <c r="AX167" s="42">
        <f>IF(AT167="Pattern",Table2[[#This Row],[Scheduled Ship Date]]-2,Table2[[#This Row],[Scheduled Ship Date]]-3)</f>
        <v>43471</v>
      </c>
      <c r="AY167">
        <f>IF(Table2[[#This Row],[Pattern]]="Pattern",Table2[[#This Row],[Total Sections]]*4.82,Table2[[#This Row],[Total Sections]]*0.5)</f>
        <v>6</v>
      </c>
      <c r="AZ167" s="42">
        <f t="shared" ca="1" si="38"/>
        <v>43469</v>
      </c>
      <c r="BA167" s="39">
        <f>((Table2[Total Sections]/Table2[Open Qty])-1)*Table2[Open Qty]*12.96</f>
        <v>77.760000000000005</v>
      </c>
      <c r="BB167" s="39"/>
      <c r="BC167" s="39" t="str">
        <f t="shared" si="32"/>
        <v>BRLED-500-80-35-FL-16'-W-UNV-DP-1+E(1)-DS-FW(6)</v>
      </c>
      <c r="BD167" s="39">
        <f t="shared" si="33"/>
        <v>0</v>
      </c>
      <c r="BE167" s="39" t="b">
        <f>_xlfn.IFNA(VLOOKUP(Table2[[#This Row],[Job-no]],Table4[],9,FALSE),TRUE)</f>
        <v>1</v>
      </c>
      <c r="BF167" t="str">
        <f>VLOOKUP(AR167,Table1[],3,0)</f>
        <v>B2LED</v>
      </c>
      <c r="BG167" s="39" t="b">
        <f>_xlfn.IFNA(VLOOKUP(Table2[[#This Row],[Job-no]],Table4[],14,FALSE),TRUE)</f>
        <v>1</v>
      </c>
      <c r="BH167" s="39" t="str">
        <f>_xlfn.IFNA(VLOOKUP(Table2[[#This Row],[Job-no]],Table4[],11,FALSE),"Done")</f>
        <v/>
      </c>
      <c r="BI167" s="39">
        <f>IF(Table2[[#This Row],[Pattern]]="Pattern",VLOOKUP(Table2[[#This Row],[Product Code]],'Routing data'!$A$2:$W$470,13,FALSE),VLOOKUP(Table2[[#This Row],[Product Code]],'Routing data'!$A$2:$W$470,3,FALSE))</f>
        <v>2</v>
      </c>
      <c r="BJ167" s="39">
        <f>IF(Table2[[#This Row],[Pattern]]="Pattern",VLOOKUP(Table2[[#This Row],[Product Code]],'Routing data'!$A$2:$W$470,14,FALSE),VLOOKUP(Table2[[#This Row],[Product Code]],'Routing data'!$A$2:$W$470,4,FALSE))</f>
        <v>0</v>
      </c>
      <c r="BK167" s="39">
        <f>VLOOKUP(Table2[[#This Row],[Product Code]],'Routing data'!A$4:W$524,16,FALSE)</f>
        <v>0</v>
      </c>
      <c r="BL167" s="42">
        <f>IF(Table2[[#This Row],[Milling Required]]=0,"x",IF(AT167="Pattern",B167-10,B167-4))</f>
        <v>43470</v>
      </c>
      <c r="BM167" s="42" t="str">
        <f>IF(Table2[[#This Row],[Punching Required]]=0,"x",IF(AT167="Pattern",B167-8,B167-2))</f>
        <v>x</v>
      </c>
      <c r="BN167" s="42">
        <f t="shared" si="34"/>
        <v>43471</v>
      </c>
      <c r="BO167" s="39">
        <f>IF(Table2[[#This Row],[Milling]]="x","x",Table2[[#This Row],[Total Sections]]*2)</f>
        <v>24</v>
      </c>
      <c r="BP167" s="39" t="str">
        <f>IF(Table2[[#This Row],[Punching]]="x","x",Table2[Total Sections]*2)</f>
        <v>x</v>
      </c>
      <c r="BQ167" s="39">
        <f>IF(Table2[[#This Row],[Pattern]]="Pattern",Table2[Total Sections]*3,Table2[Total Sections]*1.5)</f>
        <v>18</v>
      </c>
      <c r="BR167" s="42">
        <f t="shared" ca="1" si="40"/>
        <v>43469</v>
      </c>
      <c r="BS167" s="42"/>
      <c r="BT167" s="39"/>
      <c r="BU167" s="39"/>
      <c r="BV167" s="122" t="str">
        <f>_xlfn.IFNA(VLOOKUP(Table2[[#This Row],[Job-no]],Table4[],16,FALSE),"Ready")</f>
        <v/>
      </c>
      <c r="BW167" s="122" t="str">
        <f>_xlfn.IFNA(VLOOKUP(Table2[[#This Row],[Job-no]],Table4[],21,FALSE),"Ready")</f>
        <v/>
      </c>
      <c r="BX167" s="39" t="b">
        <f>_xlfn.IFNA(VLOOKUP(Table2[[#This Row],[Job-no]],Table4[],10,FALSE),TRUE)</f>
        <v>0</v>
      </c>
      <c r="BY167" s="39" t="str">
        <f>_xlfn.IFNA(VLOOKUP(Table2[[#This Row],[Job-no]],Table4[],22,FALSE),"Ready")</f>
        <v/>
      </c>
      <c r="BZ167" s="120">
        <f t="shared" si="35"/>
        <v>43474</v>
      </c>
      <c r="CA167" s="120" t="str">
        <f ca="1">IF(OR(Table2[[#This Row],[Saw Date]]=TODAY(),Table2[[#This Row],[Saw Date]]=TODAY()+1), Table2[[#This Row],[Saw Date]],IF(Table2[[#This Row],[Extrusion cut double saw]],"Done",""))</f>
        <v>Done</v>
      </c>
      <c r="CB167" s="120" t="str">
        <f ca="1">IF(OR(Table2[[#This Row],[Lens Date]]=TODAY(),Table2[[#This Row],[Lens Date]]=TODAY()+1), Table2[[#This Row],[Lens Date]],IF(Table2[[#This Row],[MSLens]]="Done","Done",""))</f>
        <v/>
      </c>
      <c r="CC167" s="120" t="str">
        <f ca="1">IF(OR(Table2[[#This Row],[Milling Date]]=TODAY(),Table2[[#This Row],[Milling Date]]=TODAY()+1), Table2[[#This Row],[Milling Date]],IF(Table2[[#This Row],[CNC Holes]]="Ready","Done",""))</f>
        <v/>
      </c>
      <c r="CD167" s="120" t="str">
        <f ca="1">IF(OR(Table2[[#This Row],[Welding Date]]=TODAY(),Table2[[#This Row],[Welding Date]]=TODAY()+1), Table2[[#This Row],[Welding Date]],IF(Table2[[#This Row],[Welding Corners]]="Ready","Done",""))</f>
        <v/>
      </c>
      <c r="CE167" s="120" t="str">
        <f ca="1">IF(OR(Table2[[#This Row],[Puching Date]]=TODAY(),Table2[[#This Row],[Puching Date]]=TODAY()+1), Table2[[#This Row],[Puching Date]],IF(Table2[[#This Row],[Punch Holes]]="Ready","Done",""))</f>
        <v/>
      </c>
      <c r="CF167" s="120" t="str">
        <f ca="1">IF(OR(Table2[[#This Row],[Housing Date2]]=TODAY(),Table2[[#This Row],[Housing Date2]]=TODAY()+1),Table2[[#This Row],[Housing Date2]],IF(Table2[[#This Row],[Body Assembly]],"Done",""))</f>
        <v/>
      </c>
      <c r="CG167" s="120" t="str">
        <f>_xlfn.IFNA(VLOOKUP(Table2[[#This Row],[Job-no]],Table4[],7,FALSE),"Done")</f>
        <v>Machine Shop Started</v>
      </c>
    </row>
    <row r="168" spans="1:85" x14ac:dyDescent="0.25">
      <c r="A168" t="str">
        <f>_xlfn.CONCAT(Table2[[#This Row],[Order]],"-",Table2[[#This Row],[Line]])</f>
        <v>75859-47</v>
      </c>
      <c r="B168" s="1">
        <v>43474</v>
      </c>
      <c r="C168" s="10">
        <v>75859</v>
      </c>
      <c r="D168" s="7" t="s">
        <v>2870</v>
      </c>
      <c r="E168" s="10">
        <v>47</v>
      </c>
      <c r="F168" s="10">
        <v>1</v>
      </c>
      <c r="G168" s="7" t="s">
        <v>165</v>
      </c>
      <c r="H168" s="10">
        <v>2</v>
      </c>
      <c r="I168" s="43" t="b">
        <v>1</v>
      </c>
      <c r="J168" s="43" t="b">
        <v>0</v>
      </c>
      <c r="K168" t="s">
        <v>114</v>
      </c>
      <c r="L168" s="43" t="b">
        <v>0</v>
      </c>
      <c r="M168" s="43" t="b">
        <v>1</v>
      </c>
      <c r="N168" s="43" t="b">
        <v>1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t="s">
        <v>114</v>
      </c>
      <c r="V168" t="s">
        <v>114</v>
      </c>
      <c r="W168" s="5">
        <v>43469</v>
      </c>
      <c r="X168" s="7" t="s">
        <v>151</v>
      </c>
      <c r="Y168" s="7"/>
      <c r="Z168" s="7" t="s">
        <v>4529</v>
      </c>
      <c r="AA168" s="7" t="s">
        <v>114</v>
      </c>
      <c r="AB168" s="7" t="s">
        <v>74</v>
      </c>
      <c r="AC168" s="10">
        <v>1</v>
      </c>
      <c r="AD168" s="3" t="s">
        <v>5967</v>
      </c>
      <c r="AE168" s="4" t="s">
        <v>5968</v>
      </c>
      <c r="AF168" s="7"/>
      <c r="AG168" s="7" t="s">
        <v>114</v>
      </c>
      <c r="AH168" s="10">
        <v>4</v>
      </c>
      <c r="AI168" s="3" t="s">
        <v>74</v>
      </c>
      <c r="AJ168" t="s">
        <v>114</v>
      </c>
      <c r="AK168" t="s">
        <v>114</v>
      </c>
      <c r="AL168" s="43" t="b">
        <v>0</v>
      </c>
      <c r="AM168" s="3"/>
      <c r="AN168" s="3"/>
      <c r="AO168" s="43" t="b">
        <v>0</v>
      </c>
      <c r="AP168" s="3" t="b">
        <v>0</v>
      </c>
      <c r="AQ168" s="3">
        <f>VLOOKUP(Table2[[#This Row],[Job-no]],Table3[],26,FALSE)</f>
        <v>1278</v>
      </c>
      <c r="AR168" t="str">
        <f t="shared" si="31"/>
        <v>BRLED</v>
      </c>
      <c r="AS168" t="str">
        <f>VLOOKUP(AR168,Table1[],4,0)</f>
        <v>recessed</v>
      </c>
      <c r="AT168">
        <f>IF(BD168&gt;0,"Pattern",VLOOKUP(AR168,Table1[],5,0))</f>
        <v>0</v>
      </c>
      <c r="AU168" s="34">
        <f>IF(AT168="Pattern",WORKDAY(Table2[[#This Row],[Scheduled Ship Date]],-10),WORKDAY(Table2[[#This Row],[Scheduled Ship Date]],-4))</f>
        <v>43468</v>
      </c>
      <c r="AV168">
        <f>IF(Table2[[#This Row],[Extrusion cut double saw]]=TRUE,IF(O168="ToDo",IF(AT168="Pattern",Table2[[#This Row],[Total Sections]]*0.4,Table2[[#This Row],[Total Sections]]*0.12),0),IF(AT168="Pattern",Table2[[#This Row],[Total Sections]]*4,Table2[[#This Row],[Total Sections]]*1.2))</f>
        <v>0</v>
      </c>
      <c r="AW168" s="42"/>
      <c r="AX168" s="42">
        <f>IF(AT168="Pattern",Table2[[#This Row],[Scheduled Ship Date]]-2,Table2[[#This Row],[Scheduled Ship Date]]-3)</f>
        <v>43471</v>
      </c>
      <c r="AY168">
        <f>IF(Table2[[#This Row],[Pattern]]="Pattern",Table2[[#This Row],[Total Sections]]*4.82,Table2[[#This Row],[Total Sections]]*0.5)</f>
        <v>2</v>
      </c>
      <c r="AZ168" s="42">
        <f t="shared" ca="1" si="38"/>
        <v>43469</v>
      </c>
      <c r="BA168" s="39">
        <f>((Table2[Total Sections]/Table2[Open Qty])-1)*Table2[Open Qty]*12.96</f>
        <v>25.92</v>
      </c>
      <c r="BB168" s="39"/>
      <c r="BC168" s="39" t="str">
        <f t="shared" si="32"/>
        <v>BRLED-500-80-35-FL-16'-W-UNV-DP-1+E(1)-DS-FW(6)</v>
      </c>
      <c r="BD168" s="39">
        <f t="shared" si="33"/>
        <v>0</v>
      </c>
      <c r="BE168" s="39" t="b">
        <f>_xlfn.IFNA(VLOOKUP(Table2[[#This Row],[Job-no]],Table4[],9,FALSE),TRUE)</f>
        <v>1</v>
      </c>
      <c r="BF168" t="str">
        <f>VLOOKUP(AR168,Table1[],3,0)</f>
        <v>B2LED</v>
      </c>
      <c r="BG168" s="39" t="b">
        <f>_xlfn.IFNA(VLOOKUP(Table2[[#This Row],[Job-no]],Table4[],14,FALSE),TRUE)</f>
        <v>1</v>
      </c>
      <c r="BH168" s="39" t="str">
        <f>_xlfn.IFNA(VLOOKUP(Table2[[#This Row],[Job-no]],Table4[],11,FALSE),"Done")</f>
        <v/>
      </c>
      <c r="BI168" s="39">
        <f>IF(Table2[[#This Row],[Pattern]]="Pattern",VLOOKUP(Table2[[#This Row],[Product Code]],'Routing data'!$A$2:$W$470,13,FALSE),VLOOKUP(Table2[[#This Row],[Product Code]],'Routing data'!$A$2:$W$470,3,FALSE))</f>
        <v>2</v>
      </c>
      <c r="BJ168" s="39">
        <f>IF(Table2[[#This Row],[Pattern]]="Pattern",VLOOKUP(Table2[[#This Row],[Product Code]],'Routing data'!$A$2:$W$470,14,FALSE),VLOOKUP(Table2[[#This Row],[Product Code]],'Routing data'!$A$2:$W$470,4,FALSE))</f>
        <v>0</v>
      </c>
      <c r="BK168" s="39">
        <f>VLOOKUP(Table2[[#This Row],[Product Code]],'Routing data'!A$4:W$524,16,FALSE)</f>
        <v>0</v>
      </c>
      <c r="BL168" s="42">
        <f>IF(Table2[[#This Row],[Milling Required]]=0,"x",IF(AT168="Pattern",B168-10,B168-4))</f>
        <v>43470</v>
      </c>
      <c r="BM168" s="42" t="str">
        <f>IF(Table2[[#This Row],[Punching Required]]=0,"x",IF(AT168="Pattern",B168-8,B168-2))</f>
        <v>x</v>
      </c>
      <c r="BN168" s="42">
        <f t="shared" si="34"/>
        <v>43471</v>
      </c>
      <c r="BO168" s="39">
        <f>IF(Table2[[#This Row],[Milling]]="x","x",Table2[[#This Row],[Total Sections]]*2)</f>
        <v>8</v>
      </c>
      <c r="BP168" s="39" t="str">
        <f>IF(Table2[[#This Row],[Punching]]="x","x",Table2[Total Sections]*2)</f>
        <v>x</v>
      </c>
      <c r="BQ168" s="39">
        <f>IF(Table2[[#This Row],[Pattern]]="Pattern",Table2[Total Sections]*3,Table2[Total Sections]*1.5)</f>
        <v>6</v>
      </c>
      <c r="BR168" s="42">
        <f t="shared" ca="1" si="40"/>
        <v>43469</v>
      </c>
      <c r="BS168" s="39"/>
      <c r="BT168" s="42"/>
      <c r="BU168" s="39"/>
      <c r="BV168" s="122" t="str">
        <f>_xlfn.IFNA(VLOOKUP(Table2[[#This Row],[Job-no]],Table4[],16,FALSE),"Ready")</f>
        <v/>
      </c>
      <c r="BW168" s="122" t="str">
        <f>_xlfn.IFNA(VLOOKUP(Table2[[#This Row],[Job-no]],Table4[],21,FALSE),"Ready")</f>
        <v/>
      </c>
      <c r="BX168" s="39" t="b">
        <f>_xlfn.IFNA(VLOOKUP(Table2[[#This Row],[Job-no]],Table4[],10,FALSE),TRUE)</f>
        <v>0</v>
      </c>
      <c r="BY168" s="39" t="str">
        <f>_xlfn.IFNA(VLOOKUP(Table2[[#This Row],[Job-no]],Table4[],22,FALSE),"Ready")</f>
        <v/>
      </c>
      <c r="BZ168" s="120">
        <f t="shared" si="35"/>
        <v>43474</v>
      </c>
      <c r="CA168" s="120" t="str">
        <f ca="1">IF(OR(Table2[[#This Row],[Saw Date]]=TODAY(),Table2[[#This Row],[Saw Date]]=TODAY()+1), Table2[[#This Row],[Saw Date]],IF(Table2[[#This Row],[Extrusion cut double saw]],"Done",""))</f>
        <v>Done</v>
      </c>
      <c r="CB168" s="120" t="str">
        <f ca="1">IF(OR(Table2[[#This Row],[Lens Date]]=TODAY(),Table2[[#This Row],[Lens Date]]=TODAY()+1), Table2[[#This Row],[Lens Date]],IF(Table2[[#This Row],[MSLens]]="Done","Done",""))</f>
        <v/>
      </c>
      <c r="CC168" s="120" t="str">
        <f ca="1">IF(OR(Table2[[#This Row],[Milling Date]]=TODAY(),Table2[[#This Row],[Milling Date]]=TODAY()+1), Table2[[#This Row],[Milling Date]],IF(Table2[[#This Row],[CNC Holes]]="Ready","Done",""))</f>
        <v/>
      </c>
      <c r="CD168" s="120" t="str">
        <f ca="1">IF(OR(Table2[[#This Row],[Welding Date]]=TODAY(),Table2[[#This Row],[Welding Date]]=TODAY()+1), Table2[[#This Row],[Welding Date]],IF(Table2[[#This Row],[Welding Corners]]="Ready","Done",""))</f>
        <v/>
      </c>
      <c r="CE168" s="120" t="str">
        <f ca="1">IF(OR(Table2[[#This Row],[Puching Date]]=TODAY(),Table2[[#This Row],[Puching Date]]=TODAY()+1), Table2[[#This Row],[Puching Date]],IF(Table2[[#This Row],[Punch Holes]]="Ready","Done",""))</f>
        <v/>
      </c>
      <c r="CF168" s="120" t="str">
        <f ca="1">IF(OR(Table2[[#This Row],[Housing Date2]]=TODAY(),Table2[[#This Row],[Housing Date2]]=TODAY()+1),Table2[[#This Row],[Housing Date2]],IF(Table2[[#This Row],[Body Assembly]],"Done",""))</f>
        <v/>
      </c>
      <c r="CG168" s="120" t="str">
        <f>_xlfn.IFNA(VLOOKUP(Table2[[#This Row],[Job-no]],Table4[],7,FALSE),"Done")</f>
        <v>Machine Shop Started</v>
      </c>
    </row>
    <row r="169" spans="1:85" x14ac:dyDescent="0.25">
      <c r="A169" t="str">
        <f>_xlfn.CONCAT(Table2[[#This Row],[Order]],"-",Table2[[#This Row],[Line]])</f>
        <v>75859-50</v>
      </c>
      <c r="B169" s="1">
        <v>43474</v>
      </c>
      <c r="C169" s="10">
        <v>75859</v>
      </c>
      <c r="D169" s="7" t="s">
        <v>2873</v>
      </c>
      <c r="E169" s="10">
        <v>50</v>
      </c>
      <c r="F169" s="10">
        <v>1</v>
      </c>
      <c r="G169" s="7" t="s">
        <v>165</v>
      </c>
      <c r="H169" s="10">
        <v>1</v>
      </c>
      <c r="I169" s="43" t="b">
        <v>1</v>
      </c>
      <c r="J169" s="43" t="b">
        <v>0</v>
      </c>
      <c r="K169" t="s">
        <v>114</v>
      </c>
      <c r="L169" s="43" t="b">
        <v>0</v>
      </c>
      <c r="M169" s="43" t="b">
        <v>1</v>
      </c>
      <c r="N169" s="43" t="b">
        <v>1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t="s">
        <v>114</v>
      </c>
      <c r="V169" t="s">
        <v>114</v>
      </c>
      <c r="W169" s="5">
        <v>43469</v>
      </c>
      <c r="X169" s="7" t="s">
        <v>151</v>
      </c>
      <c r="Y169" s="7"/>
      <c r="Z169" s="7" t="s">
        <v>4530</v>
      </c>
      <c r="AA169" s="7" t="s">
        <v>114</v>
      </c>
      <c r="AB169" s="7" t="s">
        <v>74</v>
      </c>
      <c r="AC169" s="10">
        <v>1</v>
      </c>
      <c r="AD169" s="3" t="s">
        <v>5967</v>
      </c>
      <c r="AE169" s="4" t="s">
        <v>5968</v>
      </c>
      <c r="AF169" s="7"/>
      <c r="AG169" s="7" t="s">
        <v>114</v>
      </c>
      <c r="AH169" s="10">
        <v>2</v>
      </c>
      <c r="AI169" s="3" t="s">
        <v>74</v>
      </c>
      <c r="AJ169" t="s">
        <v>114</v>
      </c>
      <c r="AK169" t="s">
        <v>114</v>
      </c>
      <c r="AL169" s="43" t="b">
        <v>0</v>
      </c>
      <c r="AM169" s="3"/>
      <c r="AN169" s="3"/>
      <c r="AO169" s="43" t="b">
        <v>0</v>
      </c>
      <c r="AP169" s="3" t="b">
        <v>0</v>
      </c>
      <c r="AQ169" s="3">
        <f>VLOOKUP(Table2[[#This Row],[Job-no]],Table3[],26,FALSE)</f>
        <v>727</v>
      </c>
      <c r="AR169" t="str">
        <f t="shared" si="31"/>
        <v>BRLED</v>
      </c>
      <c r="AS169" t="str">
        <f>VLOOKUP(AR169,Table1[],4,0)</f>
        <v>recessed</v>
      </c>
      <c r="AT169">
        <f>IF(BD169&gt;0,"Pattern",VLOOKUP(AR169,Table1[],5,0))</f>
        <v>0</v>
      </c>
      <c r="AU169" s="34">
        <f>IF(AT169="Pattern",WORKDAY(Table2[[#This Row],[Scheduled Ship Date]],-10),WORKDAY(Table2[[#This Row],[Scheduled Ship Date]],-4))</f>
        <v>43468</v>
      </c>
      <c r="AV169">
        <f>IF(Table2[[#This Row],[Extrusion cut double saw]]=TRUE,IF(O169="ToDo",IF(AT169="Pattern",Table2[[#This Row],[Total Sections]]*0.4,Table2[[#This Row],[Total Sections]]*0.12),0),IF(AT169="Pattern",Table2[[#This Row],[Total Sections]]*4,Table2[[#This Row],[Total Sections]]*1.2))</f>
        <v>0</v>
      </c>
      <c r="AW169" s="42"/>
      <c r="AX169" s="42">
        <f>IF(AT169="Pattern",Table2[[#This Row],[Scheduled Ship Date]]-2,Table2[[#This Row],[Scheduled Ship Date]]-3)</f>
        <v>43471</v>
      </c>
      <c r="AY169">
        <f>IF(Table2[[#This Row],[Pattern]]="Pattern",Table2[[#This Row],[Total Sections]]*4.82,Table2[[#This Row],[Total Sections]]*0.5)</f>
        <v>1</v>
      </c>
      <c r="AZ169" s="42">
        <f t="shared" ref="AZ169:AZ189" ca="1" si="41">TODAY()+2</f>
        <v>43469</v>
      </c>
      <c r="BA169" s="39">
        <f>((Table2[Total Sections]/Table2[Open Qty])-1)*Table2[Open Qty]*12.96</f>
        <v>12.96</v>
      </c>
      <c r="BB169" s="42"/>
      <c r="BC169" s="39" t="str">
        <f t="shared" si="32"/>
        <v>BRLED-500-80-35-FL-18'-W-UNV-DP-1+E(1)-DS-FW(6)</v>
      </c>
      <c r="BD169" s="39">
        <f t="shared" si="33"/>
        <v>0</v>
      </c>
      <c r="BE169" s="39" t="b">
        <f>_xlfn.IFNA(VLOOKUP(Table2[[#This Row],[Job-no]],Table4[],9,FALSE),TRUE)</f>
        <v>1</v>
      </c>
      <c r="BF169" t="str">
        <f>VLOOKUP(AR169,Table1[],3,0)</f>
        <v>B2LED</v>
      </c>
      <c r="BG169" s="39" t="b">
        <f>_xlfn.IFNA(VLOOKUP(Table2[[#This Row],[Job-no]],Table4[],14,FALSE),TRUE)</f>
        <v>1</v>
      </c>
      <c r="BH169" s="39" t="str">
        <f>_xlfn.IFNA(VLOOKUP(Table2[[#This Row],[Job-no]],Table4[],11,FALSE),"Done")</f>
        <v/>
      </c>
      <c r="BI169" s="39">
        <f>IF(Table2[[#This Row],[Pattern]]="Pattern",VLOOKUP(Table2[[#This Row],[Product Code]],'Routing data'!$A$2:$W$470,13,FALSE),VLOOKUP(Table2[[#This Row],[Product Code]],'Routing data'!$A$2:$W$470,3,FALSE))</f>
        <v>2</v>
      </c>
      <c r="BJ169" s="39">
        <f>IF(Table2[[#This Row],[Pattern]]="Pattern",VLOOKUP(Table2[[#This Row],[Product Code]],'Routing data'!$A$2:$W$470,14,FALSE),VLOOKUP(Table2[[#This Row],[Product Code]],'Routing data'!$A$2:$W$470,4,FALSE))</f>
        <v>0</v>
      </c>
      <c r="BK169" s="39">
        <f>VLOOKUP(Table2[[#This Row],[Product Code]],'Routing data'!A$4:W$524,16,FALSE)</f>
        <v>0</v>
      </c>
      <c r="BL169" s="42">
        <f>IF(Table2[[#This Row],[Milling Required]]=0,"x",IF(AT169="Pattern",B169-10,B169-4))</f>
        <v>43470</v>
      </c>
      <c r="BM169" s="42" t="str">
        <f>IF(Table2[[#This Row],[Punching Required]]=0,"x",IF(AT169="Pattern",B169-8,B169-2))</f>
        <v>x</v>
      </c>
      <c r="BN169" s="42">
        <f t="shared" si="34"/>
        <v>43471</v>
      </c>
      <c r="BO169" s="39">
        <f>IF(Table2[[#This Row],[Milling]]="x","x",Table2[[#This Row],[Total Sections]]*2)</f>
        <v>4</v>
      </c>
      <c r="BP169" s="39" t="str">
        <f>IF(Table2[[#This Row],[Punching]]="x","x",Table2[Total Sections]*2)</f>
        <v>x</v>
      </c>
      <c r="BQ169" s="39">
        <f>IF(Table2[[#This Row],[Pattern]]="Pattern",Table2[Total Sections]*3,Table2[Total Sections]*1.5)</f>
        <v>3</v>
      </c>
      <c r="BR169" s="42">
        <f t="shared" ca="1" si="40"/>
        <v>43469</v>
      </c>
      <c r="BS169" s="39"/>
      <c r="BT169" s="39"/>
      <c r="BU169" s="39"/>
      <c r="BV169" s="122" t="str">
        <f>_xlfn.IFNA(VLOOKUP(Table2[[#This Row],[Job-no]],Table4[],16,FALSE),"Ready")</f>
        <v/>
      </c>
      <c r="BW169" s="122" t="str">
        <f>_xlfn.IFNA(VLOOKUP(Table2[[#This Row],[Job-no]],Table4[],21,FALSE),"Ready")</f>
        <v/>
      </c>
      <c r="BX169" s="39" t="b">
        <f>_xlfn.IFNA(VLOOKUP(Table2[[#This Row],[Job-no]],Table4[],10,FALSE),TRUE)</f>
        <v>0</v>
      </c>
      <c r="BY169" s="39" t="str">
        <f>_xlfn.IFNA(VLOOKUP(Table2[[#This Row],[Job-no]],Table4[],22,FALSE),"Ready")</f>
        <v/>
      </c>
      <c r="BZ169" s="120">
        <f t="shared" si="35"/>
        <v>43474</v>
      </c>
      <c r="CA169" s="120" t="str">
        <f ca="1">IF(OR(Table2[[#This Row],[Saw Date]]=TODAY(),Table2[[#This Row],[Saw Date]]=TODAY()+1), Table2[[#This Row],[Saw Date]],IF(Table2[[#This Row],[Extrusion cut double saw]],"Done",""))</f>
        <v>Done</v>
      </c>
      <c r="CB169" s="120" t="str">
        <f ca="1">IF(OR(Table2[[#This Row],[Lens Date]]=TODAY(),Table2[[#This Row],[Lens Date]]=TODAY()+1), Table2[[#This Row],[Lens Date]],IF(Table2[[#This Row],[MSLens]]="Done","Done",""))</f>
        <v/>
      </c>
      <c r="CC169" s="120" t="str">
        <f ca="1">IF(OR(Table2[[#This Row],[Milling Date]]=TODAY(),Table2[[#This Row],[Milling Date]]=TODAY()+1), Table2[[#This Row],[Milling Date]],IF(Table2[[#This Row],[CNC Holes]]="Ready","Done",""))</f>
        <v/>
      </c>
      <c r="CD169" s="120" t="str">
        <f ca="1">IF(OR(Table2[[#This Row],[Welding Date]]=TODAY(),Table2[[#This Row],[Welding Date]]=TODAY()+1), Table2[[#This Row],[Welding Date]],IF(Table2[[#This Row],[Welding Corners]]="Ready","Done",""))</f>
        <v/>
      </c>
      <c r="CE169" s="120" t="str">
        <f ca="1">IF(OR(Table2[[#This Row],[Puching Date]]=TODAY(),Table2[[#This Row],[Puching Date]]=TODAY()+1), Table2[[#This Row],[Puching Date]],IF(Table2[[#This Row],[Punch Holes]]="Ready","Done",""))</f>
        <v/>
      </c>
      <c r="CF169" s="120" t="str">
        <f ca="1">IF(OR(Table2[[#This Row],[Housing Date2]]=TODAY(),Table2[[#This Row],[Housing Date2]]=TODAY()+1),Table2[[#This Row],[Housing Date2]],IF(Table2[[#This Row],[Body Assembly]],"Done",""))</f>
        <v/>
      </c>
      <c r="CG169" s="120" t="str">
        <f>_xlfn.IFNA(VLOOKUP(Table2[[#This Row],[Job-no]],Table4[],7,FALSE),"Done")</f>
        <v>Machine Shop Started</v>
      </c>
    </row>
    <row r="170" spans="1:85" x14ac:dyDescent="0.25">
      <c r="A170" t="str">
        <f>_xlfn.CONCAT(Table2[[#This Row],[Order]],"-",Table2[[#This Row],[Line]])</f>
        <v>75859-54</v>
      </c>
      <c r="B170" s="1">
        <v>43474</v>
      </c>
      <c r="C170" s="10">
        <v>75859</v>
      </c>
      <c r="D170" s="7" t="s">
        <v>2875</v>
      </c>
      <c r="E170" s="10">
        <v>54</v>
      </c>
      <c r="F170" s="10">
        <v>1</v>
      </c>
      <c r="G170" s="7" t="s">
        <v>165</v>
      </c>
      <c r="H170" s="10">
        <v>1</v>
      </c>
      <c r="I170" s="43" t="b">
        <v>1</v>
      </c>
      <c r="J170" s="43" t="b">
        <v>0</v>
      </c>
      <c r="K170" t="s">
        <v>114</v>
      </c>
      <c r="L170" s="43" t="b">
        <v>0</v>
      </c>
      <c r="M170" s="43" t="b">
        <v>1</v>
      </c>
      <c r="N170" s="43" t="b">
        <v>1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t="s">
        <v>114</v>
      </c>
      <c r="V170" t="s">
        <v>114</v>
      </c>
      <c r="W170" s="5">
        <v>43469</v>
      </c>
      <c r="X170" s="7" t="s">
        <v>151</v>
      </c>
      <c r="Y170" s="7"/>
      <c r="Z170" s="7" t="s">
        <v>3983</v>
      </c>
      <c r="AA170" s="7" t="s">
        <v>114</v>
      </c>
      <c r="AB170" s="7" t="s">
        <v>74</v>
      </c>
      <c r="AC170" s="10">
        <v>1</v>
      </c>
      <c r="AD170" s="3" t="s">
        <v>5967</v>
      </c>
      <c r="AE170" s="4" t="s">
        <v>5968</v>
      </c>
      <c r="AF170" s="7"/>
      <c r="AG170" s="7" t="s">
        <v>114</v>
      </c>
      <c r="AH170" s="10">
        <v>3</v>
      </c>
      <c r="AI170" s="3" t="s">
        <v>74</v>
      </c>
      <c r="AJ170" t="s">
        <v>114</v>
      </c>
      <c r="AK170" t="s">
        <v>114</v>
      </c>
      <c r="AL170" s="43" t="b">
        <v>0</v>
      </c>
      <c r="AM170" s="3"/>
      <c r="AN170" s="3"/>
      <c r="AO170" s="43" t="b">
        <v>0</v>
      </c>
      <c r="AP170" s="3" t="b">
        <v>0</v>
      </c>
      <c r="AQ170" s="3">
        <f>VLOOKUP(Table2[[#This Row],[Job-no]],Table3[],26,FALSE)</f>
        <v>1029</v>
      </c>
      <c r="AR170" t="str">
        <f t="shared" si="31"/>
        <v>BRLED</v>
      </c>
      <c r="AS170" t="str">
        <f>VLOOKUP(AR170,Table1[],4,0)</f>
        <v>recessed</v>
      </c>
      <c r="AT170">
        <f>IF(BD170&gt;0,"Pattern",VLOOKUP(AR170,Table1[],5,0))</f>
        <v>0</v>
      </c>
      <c r="AU170" s="34">
        <f>IF(AT170="Pattern",WORKDAY(Table2[[#This Row],[Scheduled Ship Date]],-10),WORKDAY(Table2[[#This Row],[Scheduled Ship Date]],-4))</f>
        <v>43468</v>
      </c>
      <c r="AV170">
        <f>IF(Table2[[#This Row],[Extrusion cut double saw]]=TRUE,IF(O170="ToDo",IF(AT170="Pattern",Table2[[#This Row],[Total Sections]]*0.4,Table2[[#This Row],[Total Sections]]*0.12),0),IF(AT170="Pattern",Table2[[#This Row],[Total Sections]]*4,Table2[[#This Row],[Total Sections]]*1.2))</f>
        <v>0</v>
      </c>
      <c r="AW170" s="42"/>
      <c r="AX170" s="42">
        <f>IF(AT170="Pattern",Table2[[#This Row],[Scheduled Ship Date]]-2,Table2[[#This Row],[Scheduled Ship Date]]-3)</f>
        <v>43471</v>
      </c>
      <c r="AY170">
        <f>IF(Table2[[#This Row],[Pattern]]="Pattern",Table2[[#This Row],[Total Sections]]*4.82,Table2[[#This Row],[Total Sections]]*0.5)</f>
        <v>1.5</v>
      </c>
      <c r="AZ170" s="42">
        <f t="shared" ca="1" si="41"/>
        <v>43469</v>
      </c>
      <c r="BA170" s="39">
        <f>((Table2[Total Sections]/Table2[Open Qty])-1)*Table2[Open Qty]*12.96</f>
        <v>25.92</v>
      </c>
      <c r="BB170" s="39"/>
      <c r="BC170" s="39" t="str">
        <f t="shared" si="32"/>
        <v>BRLED-500-80-35-FL-26'-W-UNV-DP-1+E(1)-DS-FW(6)</v>
      </c>
      <c r="BD170" s="39">
        <f t="shared" si="33"/>
        <v>0</v>
      </c>
      <c r="BE170" s="39" t="b">
        <f>_xlfn.IFNA(VLOOKUP(Table2[[#This Row],[Job-no]],Table4[],9,FALSE),TRUE)</f>
        <v>1</v>
      </c>
      <c r="BF170" t="str">
        <f>VLOOKUP(AR170,Table1[],3,0)</f>
        <v>B2LED</v>
      </c>
      <c r="BG170" s="39" t="b">
        <f>_xlfn.IFNA(VLOOKUP(Table2[[#This Row],[Job-no]],Table4[],14,FALSE),TRUE)</f>
        <v>1</v>
      </c>
      <c r="BH170" s="39" t="str">
        <f>_xlfn.IFNA(VLOOKUP(Table2[[#This Row],[Job-no]],Table4[],11,FALSE),"Done")</f>
        <v/>
      </c>
      <c r="BI170" s="39">
        <f>IF(Table2[[#This Row],[Pattern]]="Pattern",VLOOKUP(Table2[[#This Row],[Product Code]],'Routing data'!$A$2:$W$470,13,FALSE),VLOOKUP(Table2[[#This Row],[Product Code]],'Routing data'!$A$2:$W$470,3,FALSE))</f>
        <v>2</v>
      </c>
      <c r="BJ170" s="39">
        <f>IF(Table2[[#This Row],[Pattern]]="Pattern",VLOOKUP(Table2[[#This Row],[Product Code]],'Routing data'!$A$2:$W$470,14,FALSE),VLOOKUP(Table2[[#This Row],[Product Code]],'Routing data'!$A$2:$W$470,4,FALSE))</f>
        <v>0</v>
      </c>
      <c r="BK170" s="39">
        <f>VLOOKUP(Table2[[#This Row],[Product Code]],'Routing data'!A$4:W$524,16,FALSE)</f>
        <v>0</v>
      </c>
      <c r="BL170" s="42">
        <f>IF(Table2[[#This Row],[Milling Required]]=0,"x",IF(AT170="Pattern",B170-10,B170-4))</f>
        <v>43470</v>
      </c>
      <c r="BM170" s="42" t="str">
        <f>IF(Table2[[#This Row],[Punching Required]]=0,"x",IF(AT170="Pattern",B170-8,B170-2))</f>
        <v>x</v>
      </c>
      <c r="BN170" s="42">
        <f t="shared" si="34"/>
        <v>43471</v>
      </c>
      <c r="BO170" s="39">
        <f>IF(Table2[[#This Row],[Milling]]="x","x",Table2[[#This Row],[Total Sections]]*2)</f>
        <v>6</v>
      </c>
      <c r="BP170" s="39" t="str">
        <f>IF(Table2[[#This Row],[Punching]]="x","x",Table2[Total Sections]*2)</f>
        <v>x</v>
      </c>
      <c r="BQ170" s="39">
        <f>IF(Table2[[#This Row],[Pattern]]="Pattern",Table2[Total Sections]*3,Table2[Total Sections]*1.5)</f>
        <v>4.5</v>
      </c>
      <c r="BR170" s="42">
        <f t="shared" ca="1" si="40"/>
        <v>43469</v>
      </c>
      <c r="BS170" s="42"/>
      <c r="BT170" s="42"/>
      <c r="BU170" s="39"/>
      <c r="BV170" s="39" t="str">
        <f>_xlfn.IFNA(VLOOKUP(Table2[[#This Row],[Job-no]],Table4[],16,FALSE),"Ready")</f>
        <v/>
      </c>
      <c r="BW170" s="39" t="str">
        <f>_xlfn.IFNA(VLOOKUP(Table2[[#This Row],[Job-no]],Table4[],21,FALSE),"Ready")</f>
        <v/>
      </c>
      <c r="BX170" s="39" t="b">
        <f>_xlfn.IFNA(VLOOKUP(Table2[[#This Row],[Job-no]],Table4[],10,FALSE),TRUE)</f>
        <v>0</v>
      </c>
      <c r="BY170" s="39" t="str">
        <f>_xlfn.IFNA(VLOOKUP(Table2[[#This Row],[Job-no]],Table4[],22,FALSE),"Ready")</f>
        <v/>
      </c>
      <c r="BZ170" s="120">
        <f t="shared" si="35"/>
        <v>43474</v>
      </c>
      <c r="CA170" s="120" t="str">
        <f ca="1">IF(OR(Table2[[#This Row],[Saw Date]]=TODAY(),Table2[[#This Row],[Saw Date]]=TODAY()+1), Table2[[#This Row],[Saw Date]],IF(Table2[[#This Row],[Extrusion cut double saw]],"Done",""))</f>
        <v>Done</v>
      </c>
      <c r="CB170" s="120" t="str">
        <f ca="1">IF(OR(Table2[[#This Row],[Lens Date]]=TODAY(),Table2[[#This Row],[Lens Date]]=TODAY()+1), Table2[[#This Row],[Lens Date]],IF(Table2[[#This Row],[MSLens]]="Done","Done",""))</f>
        <v/>
      </c>
      <c r="CC170" s="120" t="str">
        <f ca="1">IF(OR(Table2[[#This Row],[Milling Date]]=TODAY(),Table2[[#This Row],[Milling Date]]=TODAY()+1), Table2[[#This Row],[Milling Date]],IF(Table2[[#This Row],[CNC Holes]]="Ready","Done",""))</f>
        <v/>
      </c>
      <c r="CD170" s="120" t="str">
        <f ca="1">IF(OR(Table2[[#This Row],[Welding Date]]=TODAY(),Table2[[#This Row],[Welding Date]]=TODAY()+1), Table2[[#This Row],[Welding Date]],IF(Table2[[#This Row],[Welding Corners]]="Ready","Done",""))</f>
        <v/>
      </c>
      <c r="CE170" s="120" t="str">
        <f ca="1">IF(OR(Table2[[#This Row],[Puching Date]]=TODAY(),Table2[[#This Row],[Puching Date]]=TODAY()+1), Table2[[#This Row],[Puching Date]],IF(Table2[[#This Row],[Punch Holes]]="Ready","Done",""))</f>
        <v/>
      </c>
      <c r="CF170" s="120" t="str">
        <f ca="1">IF(OR(Table2[[#This Row],[Housing Date2]]=TODAY(),Table2[[#This Row],[Housing Date2]]=TODAY()+1),Table2[[#This Row],[Housing Date2]],IF(Table2[[#This Row],[Body Assembly]],"Done",""))</f>
        <v/>
      </c>
      <c r="CG170" s="120" t="str">
        <f>_xlfn.IFNA(VLOOKUP(Table2[[#This Row],[Job-no]],Table4[],7,FALSE),"Done")</f>
        <v>Machine Shop Started</v>
      </c>
    </row>
    <row r="171" spans="1:85" x14ac:dyDescent="0.25">
      <c r="A171" s="39" t="str">
        <f>_xlfn.CONCAT(Table2[[#This Row],[Order]],"-",Table2[[#This Row],[Line]])</f>
        <v>75910-12</v>
      </c>
      <c r="B171" s="1">
        <v>43474</v>
      </c>
      <c r="C171" s="10">
        <v>75910</v>
      </c>
      <c r="D171" s="7" t="s">
        <v>2371</v>
      </c>
      <c r="E171" s="10">
        <v>12</v>
      </c>
      <c r="F171" s="10">
        <v>1</v>
      </c>
      <c r="G171" s="7" t="s">
        <v>165</v>
      </c>
      <c r="H171" s="10">
        <v>1</v>
      </c>
      <c r="I171" s="43" t="b">
        <v>1</v>
      </c>
      <c r="J171" s="43" t="b">
        <v>0</v>
      </c>
      <c r="K171" t="s">
        <v>114</v>
      </c>
      <c r="L171" s="43" t="b">
        <v>0</v>
      </c>
      <c r="M171" s="43" t="b">
        <v>0</v>
      </c>
      <c r="N171" s="43" t="b">
        <v>0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t="s">
        <v>114</v>
      </c>
      <c r="V171" t="s">
        <v>114</v>
      </c>
      <c r="W171" s="5">
        <v>43469</v>
      </c>
      <c r="X171" s="7" t="s">
        <v>151</v>
      </c>
      <c r="Y171" s="7"/>
      <c r="Z171" s="7" t="s">
        <v>4532</v>
      </c>
      <c r="AA171" s="7" t="s">
        <v>114</v>
      </c>
      <c r="AB171" s="7" t="s">
        <v>74</v>
      </c>
      <c r="AC171" s="10">
        <v>7</v>
      </c>
      <c r="AD171" s="3" t="s">
        <v>5967</v>
      </c>
      <c r="AE171" s="4" t="s">
        <v>5968</v>
      </c>
      <c r="AF171" s="7"/>
      <c r="AG171" s="7" t="s">
        <v>114</v>
      </c>
      <c r="AH171" s="10">
        <v>1</v>
      </c>
      <c r="AI171" s="3" t="s">
        <v>74</v>
      </c>
      <c r="AJ171" t="s">
        <v>114</v>
      </c>
      <c r="AK171" t="s">
        <v>114</v>
      </c>
      <c r="AL171" s="43" t="b">
        <v>0</v>
      </c>
      <c r="AM171" s="3"/>
      <c r="AN171" s="3"/>
      <c r="AO171" s="43" t="b">
        <v>0</v>
      </c>
      <c r="AP171" s="3" t="b">
        <v>0</v>
      </c>
      <c r="AQ171" s="3">
        <f>VLOOKUP(Table2[[#This Row],[Job-no]],Table3[],26,FALSE)</f>
        <v>683.7</v>
      </c>
      <c r="AR171" t="str">
        <f t="shared" si="31"/>
        <v>TB2WDILED</v>
      </c>
      <c r="AS171" t="str">
        <f>VLOOKUP(AR171,Table1[],4,0)</f>
        <v>wall</v>
      </c>
      <c r="AT171">
        <f>IF(BD171&gt;0,"Pattern",VLOOKUP(AR171,Table1[],5,0))</f>
        <v>0</v>
      </c>
      <c r="AU171" s="34">
        <f>IF(AT171="Pattern",WORKDAY(Table2[[#This Row],[Scheduled Ship Date]],-10),WORKDAY(Table2[[#This Row],[Scheduled Ship Date]],-4))</f>
        <v>43468</v>
      </c>
      <c r="AV171" s="39">
        <f>IF(Table2[[#This Row],[Extrusion cut double saw]]=TRUE,IF(O171="ToDo",IF(AT171="Pattern",Table2[[#This Row],[Total Sections]]*0.4,Table2[[#This Row],[Total Sections]]*0.12),0),IF(AT171="Pattern",Table2[[#This Row],[Total Sections]]*4,Table2[[#This Row],[Total Sections]]*1.2))</f>
        <v>1.2</v>
      </c>
      <c r="AW171" s="42">
        <f t="shared" ref="AW171:AW178" ca="1" si="42">TODAY()+2</f>
        <v>43469</v>
      </c>
      <c r="AX171" s="42">
        <f>IF(AT171="Pattern",Table2[[#This Row],[Scheduled Ship Date]]-2,Table2[[#This Row],[Scheduled Ship Date]]-3)</f>
        <v>43471</v>
      </c>
      <c r="AY171" s="39">
        <f>IF(Table2[[#This Row],[Pattern]]="Pattern",Table2[[#This Row],[Total Sections]]*4.82,Table2[[#This Row],[Total Sections]]*0.5)</f>
        <v>0.5</v>
      </c>
      <c r="AZ171" s="42">
        <f t="shared" ca="1" si="41"/>
        <v>43469</v>
      </c>
      <c r="BA171" s="39">
        <f>((Table2[Total Sections]/Table2[Open Qty])-1)*Table2[Open Qty]*12.96</f>
        <v>0</v>
      </c>
      <c r="BB171" s="39"/>
      <c r="BC171" s="39" t="str">
        <f t="shared" si="32"/>
        <v>TB2WDILED-500-500-80-30-SO-SO-2'-BLK-UNV-DP-2-B1(BSL10LST)-C(REMOTE BATTERY DUE TO LENGTH)</v>
      </c>
      <c r="BD171" s="39">
        <f t="shared" si="33"/>
        <v>0</v>
      </c>
      <c r="BE171" s="39" t="b">
        <f>_xlfn.IFNA(VLOOKUP(Table2[[#This Row],[Job-no]],Table4[],9,FALSE),TRUE)</f>
        <v>1</v>
      </c>
      <c r="BF171" s="39"/>
      <c r="BG171" s="39" t="b">
        <f>_xlfn.IFNA(VLOOKUP(Table2[[#This Row],[Job-no]],Table4[],14,FALSE),TRUE)</f>
        <v>0</v>
      </c>
      <c r="BH171" s="39" t="str">
        <f>_xlfn.IFNA(VLOOKUP(Table2[[#This Row],[Job-no]],Table4[],11,FALSE),"Done")</f>
        <v/>
      </c>
      <c r="BI171" s="39">
        <f>IF(Table2[[#This Row],[Pattern]]="Pattern",VLOOKUP(Table2[[#This Row],[Product Code]],'Routing data'!$A$2:$W$470,13,FALSE),VLOOKUP(Table2[[#This Row],[Product Code]],'Routing data'!$A$2:$W$470,3,FALSE))</f>
        <v>2</v>
      </c>
      <c r="BJ171" s="39">
        <f>IF(Table2[[#This Row],[Pattern]]="Pattern",VLOOKUP(Table2[[#This Row],[Product Code]],'Routing data'!$A$2:$W$470,14,FALSE),VLOOKUP(Table2[[#This Row],[Product Code]],'Routing data'!$A$2:$W$470,4,FALSE))</f>
        <v>0</v>
      </c>
      <c r="BK171" s="39">
        <f>VLOOKUP(Table2[[#This Row],[Product Code]],'Routing data'!A$4:W$524,16,FALSE)</f>
        <v>0</v>
      </c>
      <c r="BL171" s="42">
        <f>IF(Table2[[#This Row],[Milling Required]]=0,"x",IF(AT171="Pattern",B171-10,B171-4))</f>
        <v>43470</v>
      </c>
      <c r="BM171" s="39"/>
      <c r="BN171" s="42">
        <f t="shared" si="34"/>
        <v>43471</v>
      </c>
      <c r="BO171" s="39">
        <f>IF(Table2[[#This Row],[Milling]]="x","x",Table2[[#This Row],[Total Sections]]*2)</f>
        <v>2</v>
      </c>
      <c r="BP171" s="39">
        <f>IF(Table2[[#This Row],[Punching]]="x","x",Table2[Total Sections]*2)</f>
        <v>2</v>
      </c>
      <c r="BQ171" s="39">
        <f>IF(Table2[[#This Row],[Pattern]]="Pattern",Table2[Total Sections]*3,Table2[Total Sections]*1.5)</f>
        <v>1.5</v>
      </c>
      <c r="BR171" s="42">
        <f t="shared" ca="1" si="40"/>
        <v>43469</v>
      </c>
      <c r="BS171" s="39"/>
      <c r="BT171" s="39"/>
      <c r="BU171" s="39"/>
      <c r="BV171" s="39" t="str">
        <f>_xlfn.IFNA(VLOOKUP(Table2[[#This Row],[Job-no]],Table4[],16,FALSE),"Ready")</f>
        <v/>
      </c>
      <c r="BW171" s="39" t="str">
        <f>_xlfn.IFNA(VLOOKUP(Table2[[#This Row],[Job-no]],Table4[],21,FALSE),"Ready")</f>
        <v/>
      </c>
      <c r="BX171" s="39" t="b">
        <f>_xlfn.IFNA(VLOOKUP(Table2[[#This Row],[Job-no]],Table4[],10,FALSE),TRUE)</f>
        <v>0</v>
      </c>
      <c r="BY171" s="39" t="str">
        <f>_xlfn.IFNA(VLOOKUP(Table2[[#This Row],[Job-no]],Table4[],22,FALSE),"Ready")</f>
        <v/>
      </c>
      <c r="BZ171" s="120">
        <f t="shared" si="35"/>
        <v>43474</v>
      </c>
      <c r="CA171" s="120" t="str">
        <f ca="1">IF(OR(Table2[[#This Row],[Saw Date]]=TODAY(),Table2[[#This Row],[Saw Date]]=TODAY()+1), Table2[[#This Row],[Saw Date]],IF(Table2[[#This Row],[Extrusion cut double saw]],"Done",""))</f>
        <v/>
      </c>
      <c r="CB171" s="120" t="str">
        <f ca="1">IF(OR(Table2[[#This Row],[Lens Date]]=TODAY(),Table2[[#This Row],[Lens Date]]=TODAY()+1), Table2[[#This Row],[Lens Date]],IF(Table2[[#This Row],[MSLens]]="Done","Done",""))</f>
        <v/>
      </c>
      <c r="CC171" s="120" t="str">
        <f ca="1">IF(OR(Table2[[#This Row],[Milling Date]]=TODAY(),Table2[[#This Row],[Milling Date]]=TODAY()+1), Table2[[#This Row],[Milling Date]],IF(Table2[[#This Row],[CNC Holes]]="Ready","Done",""))</f>
        <v/>
      </c>
      <c r="CD171" s="120" t="str">
        <f ca="1">IF(OR(Table2[[#This Row],[Welding Date]]=TODAY(),Table2[[#This Row],[Welding Date]]=TODAY()+1), Table2[[#This Row],[Welding Date]],IF(Table2[[#This Row],[Welding Corners]]="Ready","Done",""))</f>
        <v/>
      </c>
      <c r="CE171" s="120" t="str">
        <f ca="1">IF(OR(Table2[[#This Row],[Puching Date]]=TODAY(),Table2[[#This Row],[Puching Date]]=TODAY()+1), Table2[[#This Row],[Puching Date]],IF(Table2[[#This Row],[Punch Holes]]="Ready","Done",""))</f>
        <v/>
      </c>
      <c r="CF171" s="120" t="str">
        <f ca="1">IF(OR(Table2[[#This Row],[Housing Date2]]=TODAY(),Table2[[#This Row],[Housing Date2]]=TODAY()+1),Table2[[#This Row],[Housing Date2]],IF(Table2[[#This Row],[Body Assembly]],"Done",""))</f>
        <v/>
      </c>
      <c r="CG171" s="120" t="str">
        <f>_xlfn.IFNA(VLOOKUP(Table2[[#This Row],[Job-no]],Table4[],7,FALSE),"Done")</f>
        <v>Machine Shop Started</v>
      </c>
    </row>
    <row r="172" spans="1:85" x14ac:dyDescent="0.25">
      <c r="A172" t="str">
        <f>_xlfn.CONCAT(Table2[[#This Row],[Order]],"-",Table2[[#This Row],[Line]])</f>
        <v>75910-3</v>
      </c>
      <c r="B172" s="1">
        <v>43474</v>
      </c>
      <c r="C172" s="10">
        <v>75910</v>
      </c>
      <c r="D172" s="7" t="s">
        <v>2353</v>
      </c>
      <c r="E172" s="10">
        <v>3</v>
      </c>
      <c r="F172" s="10">
        <v>1</v>
      </c>
      <c r="G172" s="7" t="s">
        <v>165</v>
      </c>
      <c r="H172" s="10">
        <v>2</v>
      </c>
      <c r="I172" s="43" t="b">
        <v>1</v>
      </c>
      <c r="J172" s="43" t="b">
        <v>0</v>
      </c>
      <c r="K172" t="s">
        <v>114</v>
      </c>
      <c r="L172" s="43" t="b">
        <v>0</v>
      </c>
      <c r="M172" s="43" t="b">
        <v>0</v>
      </c>
      <c r="N172" s="43" t="b">
        <v>0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t="s">
        <v>114</v>
      </c>
      <c r="V172" t="s">
        <v>114</v>
      </c>
      <c r="W172" s="5">
        <v>43469</v>
      </c>
      <c r="X172" s="7" t="s">
        <v>151</v>
      </c>
      <c r="Y172" s="7"/>
      <c r="Z172" s="7" t="s">
        <v>36</v>
      </c>
      <c r="AA172" s="7" t="s">
        <v>114</v>
      </c>
      <c r="AB172" s="7" t="s">
        <v>74</v>
      </c>
      <c r="AC172" s="10">
        <v>7</v>
      </c>
      <c r="AD172" s="3" t="s">
        <v>5967</v>
      </c>
      <c r="AE172" s="4" t="s">
        <v>5968</v>
      </c>
      <c r="AF172" s="7"/>
      <c r="AG172" s="7" t="s">
        <v>114</v>
      </c>
      <c r="AH172" s="10">
        <v>2</v>
      </c>
      <c r="AI172" s="3" t="s">
        <v>74</v>
      </c>
      <c r="AJ172" t="s">
        <v>114</v>
      </c>
      <c r="AK172" t="s">
        <v>114</v>
      </c>
      <c r="AL172" s="43" t="b">
        <v>0</v>
      </c>
      <c r="AM172" s="3"/>
      <c r="AN172" s="3"/>
      <c r="AO172" s="43" t="b">
        <v>0</v>
      </c>
      <c r="AP172" s="3" t="b">
        <v>0</v>
      </c>
      <c r="AQ172" s="3">
        <f>VLOOKUP(Table2[[#This Row],[Job-no]],Table3[],26,FALSE)</f>
        <v>1322.42</v>
      </c>
      <c r="AR172" t="str">
        <f t="shared" si="31"/>
        <v>SCD</v>
      </c>
      <c r="AS172" t="str">
        <f>VLOOKUP(AR172,Table1[],4,0)</f>
        <v>pendant</v>
      </c>
      <c r="AT172" t="str">
        <f>IF(BD172&gt;0,"Pattern",VLOOKUP(AR172,Table1[],5,0))</f>
        <v>Check for Kit</v>
      </c>
      <c r="AU172" s="34">
        <f>IF(AT172="Pattern",WORKDAY(Table2[[#This Row],[Scheduled Ship Date]],-10),WORKDAY(Table2[[#This Row],[Scheduled Ship Date]],-4))</f>
        <v>43468</v>
      </c>
      <c r="AV172">
        <f>IF(Table2[[#This Row],[Extrusion cut double saw]]=TRUE,IF(O172="ToDo",IF(AT172="Pattern",Table2[[#This Row],[Total Sections]]*0.4,Table2[[#This Row],[Total Sections]]*0.12),0),IF(AT172="Pattern",Table2[[#This Row],[Total Sections]]*4,Table2[[#This Row],[Total Sections]]*1.2))</f>
        <v>2.4</v>
      </c>
      <c r="AW172" s="42">
        <f t="shared" ca="1" si="42"/>
        <v>43469</v>
      </c>
      <c r="AX172" s="42">
        <f>IF(AT172="Pattern",Table2[[#This Row],[Scheduled Ship Date]]-2,Table2[[#This Row],[Scheduled Ship Date]]-3)</f>
        <v>43471</v>
      </c>
      <c r="AY172">
        <f>IF(Table2[[#This Row],[Pattern]]="Pattern",Table2[[#This Row],[Total Sections]]*4.82,Table2[[#This Row],[Total Sections]]*0.5)</f>
        <v>1</v>
      </c>
      <c r="AZ172" s="42">
        <f t="shared" ca="1" si="41"/>
        <v>43469</v>
      </c>
      <c r="BA172" s="39">
        <f>((Table2[Total Sections]/Table2[Open Qty])-1)*Table2[Open Qty]*12.96</f>
        <v>0</v>
      </c>
      <c r="BB172" s="39"/>
      <c r="BC172" s="39" t="str">
        <f t="shared" si="32"/>
        <v>SCD-500-80-30-FL-8'-BLK-UNV-DP-1-CTS(48)</v>
      </c>
      <c r="BD172" s="39">
        <f t="shared" si="33"/>
        <v>0</v>
      </c>
      <c r="BE172" s="39" t="b">
        <f>_xlfn.IFNA(VLOOKUP(Table2[[#This Row],[Job-no]],Table4[],9,FALSE),TRUE)</f>
        <v>1</v>
      </c>
      <c r="BF172" t="str">
        <f>VLOOKUP(AR172,Table1[],3,0)</f>
        <v>SCULPT</v>
      </c>
      <c r="BG172" s="39" t="b">
        <f>_xlfn.IFNA(VLOOKUP(Table2[[#This Row],[Job-no]],Table4[],14,FALSE),TRUE)</f>
        <v>0</v>
      </c>
      <c r="BH172" s="39" t="str">
        <f>_xlfn.IFNA(VLOOKUP(Table2[[#This Row],[Job-no]],Table4[],11,FALSE),"Done")</f>
        <v/>
      </c>
      <c r="BI172" s="39">
        <f>IF(Table2[[#This Row],[Pattern]]="Pattern",VLOOKUP(Table2[[#This Row],[Product Code]],'Routing data'!$A$2:$W$470,13,FALSE),VLOOKUP(Table2[[#This Row],[Product Code]],'Routing data'!$A$2:$W$470,3,FALSE))</f>
        <v>2</v>
      </c>
      <c r="BJ172" s="39">
        <f>IF(Table2[[#This Row],[Pattern]]="Pattern",VLOOKUP(Table2[[#This Row],[Product Code]],'Routing data'!$A$2:$W$470,14,FALSE),VLOOKUP(Table2[[#This Row],[Product Code]],'Routing data'!$A$2:$W$470,4,FALSE))</f>
        <v>0</v>
      </c>
      <c r="BK172" s="39">
        <f>VLOOKUP(Table2[[#This Row],[Product Code]],'Routing data'!A$4:W$524,16,FALSE)</f>
        <v>5</v>
      </c>
      <c r="BL172" s="42">
        <f>IF(Table2[[#This Row],[Milling Required]]=0,"x",IF(AT172="Pattern",B172-10,B172-4))</f>
        <v>43470</v>
      </c>
      <c r="BM172" s="42" t="str">
        <f>IF(Table2[[#This Row],[Punching Required]]=0,"x",IF(AT172="Pattern",B172-8,B172-2))</f>
        <v>x</v>
      </c>
      <c r="BN172" s="42">
        <f t="shared" si="34"/>
        <v>43471</v>
      </c>
      <c r="BO172" s="39">
        <f>IF(Table2[[#This Row],[Milling]]="x","x",Table2[[#This Row],[Total Sections]]*2)</f>
        <v>4</v>
      </c>
      <c r="BP172" s="39" t="str">
        <f>IF(Table2[[#This Row],[Punching]]="x","x",Table2[Total Sections]*2)</f>
        <v>x</v>
      </c>
      <c r="BQ172" s="39">
        <f>IF(Table2[[#This Row],[Pattern]]="Pattern",Table2[Total Sections]*3,Table2[Total Sections]*1.5)</f>
        <v>3</v>
      </c>
      <c r="BR172" s="42">
        <f t="shared" ca="1" si="40"/>
        <v>43469</v>
      </c>
      <c r="BS172" s="42"/>
      <c r="BT172" s="42"/>
      <c r="BU172" s="39"/>
      <c r="BV172" s="39" t="str">
        <f>_xlfn.IFNA(VLOOKUP(Table2[[#This Row],[Job-no]],Table4[],16,FALSE),"Ready")</f>
        <v/>
      </c>
      <c r="BW172" s="39" t="str">
        <f>_xlfn.IFNA(VLOOKUP(Table2[[#This Row],[Job-no]],Table4[],21,FALSE),"Ready")</f>
        <v/>
      </c>
      <c r="BX172" s="39" t="b">
        <f>_xlfn.IFNA(VLOOKUP(Table2[[#This Row],[Job-no]],Table4[],10,FALSE),TRUE)</f>
        <v>0</v>
      </c>
      <c r="BY172" s="39" t="str">
        <f>_xlfn.IFNA(VLOOKUP(Table2[[#This Row],[Job-no]],Table4[],22,FALSE),"Ready")</f>
        <v/>
      </c>
      <c r="BZ172" s="120">
        <f t="shared" si="35"/>
        <v>43474</v>
      </c>
      <c r="CA172" s="120" t="str">
        <f ca="1">IF(OR(Table2[[#This Row],[Saw Date]]=TODAY(),Table2[[#This Row],[Saw Date]]=TODAY()+1), Table2[[#This Row],[Saw Date]],IF(Table2[[#This Row],[Extrusion cut double saw]],"Done",""))</f>
        <v/>
      </c>
      <c r="CB172" s="120" t="str">
        <f ca="1">IF(OR(Table2[[#This Row],[Lens Date]]=TODAY(),Table2[[#This Row],[Lens Date]]=TODAY()+1), Table2[[#This Row],[Lens Date]],IF(Table2[[#This Row],[MSLens]]="Done","Done",""))</f>
        <v/>
      </c>
      <c r="CC172" s="120" t="str">
        <f ca="1">IF(OR(Table2[[#This Row],[Milling Date]]=TODAY(),Table2[[#This Row],[Milling Date]]=TODAY()+1), Table2[[#This Row],[Milling Date]],IF(Table2[[#This Row],[CNC Holes]]="Ready","Done",""))</f>
        <v/>
      </c>
      <c r="CD172" s="120" t="str">
        <f ca="1">IF(OR(Table2[[#This Row],[Welding Date]]=TODAY(),Table2[[#This Row],[Welding Date]]=TODAY()+1), Table2[[#This Row],[Welding Date]],IF(Table2[[#This Row],[Welding Corners]]="Ready","Done",""))</f>
        <v/>
      </c>
      <c r="CE172" s="120" t="str">
        <f ca="1">IF(OR(Table2[[#This Row],[Puching Date]]=TODAY(),Table2[[#This Row],[Puching Date]]=TODAY()+1), Table2[[#This Row],[Puching Date]],IF(Table2[[#This Row],[Punch Holes]]="Ready","Done",""))</f>
        <v/>
      </c>
      <c r="CF172" s="120" t="str">
        <f ca="1">IF(OR(Table2[[#This Row],[Housing Date2]]=TODAY(),Table2[[#This Row],[Housing Date2]]=TODAY()+1),Table2[[#This Row],[Housing Date2]],IF(Table2[[#This Row],[Body Assembly]],"Done",""))</f>
        <v/>
      </c>
      <c r="CG172" s="120" t="str">
        <f>_xlfn.IFNA(VLOOKUP(Table2[[#This Row],[Job-no]],Table4[],7,FALSE),"Done")</f>
        <v>Machine Shop Started</v>
      </c>
    </row>
    <row r="173" spans="1:85" x14ac:dyDescent="0.25">
      <c r="A173" s="39" t="str">
        <f>_xlfn.CONCAT(Table2[[#This Row],[Order]],"-",Table2[[#This Row],[Line]])</f>
        <v>75910-4</v>
      </c>
      <c r="B173" s="1">
        <v>43474</v>
      </c>
      <c r="C173" s="10">
        <v>75910</v>
      </c>
      <c r="D173" s="7" t="s">
        <v>2355</v>
      </c>
      <c r="E173" s="10">
        <v>4</v>
      </c>
      <c r="F173" s="10">
        <v>1</v>
      </c>
      <c r="G173" s="7" t="s">
        <v>165</v>
      </c>
      <c r="H173" s="10">
        <v>1</v>
      </c>
      <c r="I173" s="43" t="b">
        <v>1</v>
      </c>
      <c r="J173" s="43" t="b">
        <v>0</v>
      </c>
      <c r="K173" t="s">
        <v>114</v>
      </c>
      <c r="L173" s="43" t="b">
        <v>0</v>
      </c>
      <c r="M173" s="43" t="b">
        <v>0</v>
      </c>
      <c r="N173" s="43" t="b">
        <v>0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t="s">
        <v>114</v>
      </c>
      <c r="V173" t="s">
        <v>114</v>
      </c>
      <c r="W173" s="5">
        <v>43469</v>
      </c>
      <c r="X173" s="7" t="s">
        <v>151</v>
      </c>
      <c r="Y173" s="7"/>
      <c r="Z173" s="7" t="s">
        <v>36</v>
      </c>
      <c r="AA173" s="7" t="s">
        <v>114</v>
      </c>
      <c r="AB173" s="7" t="s">
        <v>74</v>
      </c>
      <c r="AC173" s="10">
        <v>7</v>
      </c>
      <c r="AD173" s="3" t="s">
        <v>5967</v>
      </c>
      <c r="AE173" s="4" t="s">
        <v>5968</v>
      </c>
      <c r="AF173" s="7"/>
      <c r="AG173" s="7" t="s">
        <v>114</v>
      </c>
      <c r="AH173" s="10">
        <v>1</v>
      </c>
      <c r="AI173" s="3" t="s">
        <v>74</v>
      </c>
      <c r="AJ173" t="s">
        <v>114</v>
      </c>
      <c r="AK173" t="s">
        <v>114</v>
      </c>
      <c r="AL173" s="43" t="b">
        <v>0</v>
      </c>
      <c r="AM173" s="3"/>
      <c r="AN173" s="3"/>
      <c r="AO173" s="43" t="b">
        <v>0</v>
      </c>
      <c r="AP173" s="3" t="b">
        <v>0</v>
      </c>
      <c r="AQ173" s="3">
        <f>VLOOKUP(Table2[[#This Row],[Job-no]],Table3[],26,FALSE)</f>
        <v>872.42</v>
      </c>
      <c r="AR173" t="str">
        <f t="shared" si="31"/>
        <v>SCD</v>
      </c>
      <c r="AS173" t="str">
        <f>VLOOKUP(AR173,Table1[],4,0)</f>
        <v>pendant</v>
      </c>
      <c r="AT173" t="str">
        <f>IF(BD173&gt;0,"Pattern",VLOOKUP(AR173,Table1[],5,0))</f>
        <v>Check for Kit</v>
      </c>
      <c r="AU173" s="34">
        <f>IF(AT173="Pattern",WORKDAY(Table2[[#This Row],[Scheduled Ship Date]],-10),WORKDAY(Table2[[#This Row],[Scheduled Ship Date]],-4))</f>
        <v>43468</v>
      </c>
      <c r="AV173" s="39">
        <f>IF(Table2[[#This Row],[Extrusion cut double saw]]=TRUE,IF(O173="ToDo",IF(AT173="Pattern",Table2[[#This Row],[Total Sections]]*0.4,Table2[[#This Row],[Total Sections]]*0.12),0),IF(AT173="Pattern",Table2[[#This Row],[Total Sections]]*4,Table2[[#This Row],[Total Sections]]*1.2))</f>
        <v>1.2</v>
      </c>
      <c r="AW173" s="42">
        <f t="shared" ca="1" si="42"/>
        <v>43469</v>
      </c>
      <c r="AX173" s="42">
        <f>IF(AT173="Pattern",Table2[[#This Row],[Scheduled Ship Date]]-2,Table2[[#This Row],[Scheduled Ship Date]]-3)</f>
        <v>43471</v>
      </c>
      <c r="AY173" s="39">
        <f>IF(Table2[[#This Row],[Pattern]]="Pattern",Table2[[#This Row],[Total Sections]]*4.82,Table2[[#This Row],[Total Sections]]*0.5)</f>
        <v>0.5</v>
      </c>
      <c r="AZ173" s="42">
        <f t="shared" ca="1" si="41"/>
        <v>43469</v>
      </c>
      <c r="BA173" s="39">
        <f>((Table2[Total Sections]/Table2[Open Qty])-1)*Table2[Open Qty]*12.96</f>
        <v>0</v>
      </c>
      <c r="BB173" s="39"/>
      <c r="BC173" s="39" t="str">
        <f t="shared" si="32"/>
        <v>SCD-500-80-30-FL-8'-BLK-UNV-DP-1-CTS(48)-B1(BSL310LP)</v>
      </c>
      <c r="BD173" s="39">
        <f t="shared" si="33"/>
        <v>0</v>
      </c>
      <c r="BE173" s="39" t="b">
        <f>_xlfn.IFNA(VLOOKUP(Table2[[#This Row],[Job-no]],Table4[],9,FALSE),TRUE)</f>
        <v>1</v>
      </c>
      <c r="BF173" t="str">
        <f>VLOOKUP(AR173,Table1[],3,0)</f>
        <v>SCULPT</v>
      </c>
      <c r="BG173" s="39" t="b">
        <f>_xlfn.IFNA(VLOOKUP(Table2[[#This Row],[Job-no]],Table4[],14,FALSE),TRUE)</f>
        <v>0</v>
      </c>
      <c r="BH173" s="39" t="str">
        <f>_xlfn.IFNA(VLOOKUP(Table2[[#This Row],[Job-no]],Table4[],11,FALSE),"Done")</f>
        <v/>
      </c>
      <c r="BI173" s="39">
        <f>IF(Table2[[#This Row],[Pattern]]="Pattern",VLOOKUP(Table2[[#This Row],[Product Code]],'Routing data'!$A$2:$W$470,13,FALSE),VLOOKUP(Table2[[#This Row],[Product Code]],'Routing data'!$A$2:$W$470,3,FALSE))</f>
        <v>2</v>
      </c>
      <c r="BJ173" s="39">
        <f>IF(Table2[[#This Row],[Pattern]]="Pattern",VLOOKUP(Table2[[#This Row],[Product Code]],'Routing data'!$A$2:$W$470,14,FALSE),VLOOKUP(Table2[[#This Row],[Product Code]],'Routing data'!$A$2:$W$470,4,FALSE))</f>
        <v>0</v>
      </c>
      <c r="BK173" s="39">
        <f>VLOOKUP(Table2[[#This Row],[Product Code]],'Routing data'!A$4:W$524,16,FALSE)</f>
        <v>5</v>
      </c>
      <c r="BL173" s="42">
        <f>IF(Table2[[#This Row],[Milling Required]]=0,"x",IF(AT173="Pattern",B173-10,B173-4))</f>
        <v>43470</v>
      </c>
      <c r="BM173" s="42" t="str">
        <f>IF(Table2[[#This Row],[Punching Required]]=0,"x",IF(AT173="Pattern",B173-8,B173-2))</f>
        <v>x</v>
      </c>
      <c r="BN173" s="42">
        <f t="shared" si="34"/>
        <v>43471</v>
      </c>
      <c r="BO173" s="39">
        <f>IF(Table2[[#This Row],[Milling]]="x","x",Table2[[#This Row],[Total Sections]]*2)</f>
        <v>2</v>
      </c>
      <c r="BP173" s="39" t="str">
        <f>IF(Table2[[#This Row],[Punching]]="x","x",Table2[Total Sections]*2)</f>
        <v>x</v>
      </c>
      <c r="BQ173" s="39">
        <f>IF(Table2[[#This Row],[Pattern]]="Pattern",Table2[Total Sections]*3,Table2[Total Sections]*1.5)</f>
        <v>1.5</v>
      </c>
      <c r="BR173" s="42">
        <f t="shared" ca="1" si="40"/>
        <v>43469</v>
      </c>
      <c r="BS173" s="39"/>
      <c r="BT173" s="42"/>
      <c r="BU173" s="39"/>
      <c r="BV173" s="39" t="str">
        <f>_xlfn.IFNA(VLOOKUP(Table2[[#This Row],[Job-no]],Table4[],16,FALSE),"Ready")</f>
        <v/>
      </c>
      <c r="BW173" s="39" t="str">
        <f>_xlfn.IFNA(VLOOKUP(Table2[[#This Row],[Job-no]],Table4[],21,FALSE),"Ready")</f>
        <v/>
      </c>
      <c r="BX173" s="39" t="b">
        <f>_xlfn.IFNA(VLOOKUP(Table2[[#This Row],[Job-no]],Table4[],10,FALSE),TRUE)</f>
        <v>0</v>
      </c>
      <c r="BY173" s="39" t="str">
        <f>_xlfn.IFNA(VLOOKUP(Table2[[#This Row],[Job-no]],Table4[],22,FALSE),"Ready")</f>
        <v/>
      </c>
      <c r="BZ173" s="120">
        <f t="shared" si="35"/>
        <v>43474</v>
      </c>
      <c r="CA173" s="120" t="str">
        <f ca="1">IF(OR(Table2[[#This Row],[Saw Date]]=TODAY(),Table2[[#This Row],[Saw Date]]=TODAY()+1), Table2[[#This Row],[Saw Date]],IF(Table2[[#This Row],[Extrusion cut double saw]],"Done",""))</f>
        <v/>
      </c>
      <c r="CB173" s="120" t="str">
        <f ca="1">IF(OR(Table2[[#This Row],[Lens Date]]=TODAY(),Table2[[#This Row],[Lens Date]]=TODAY()+1), Table2[[#This Row],[Lens Date]],IF(Table2[[#This Row],[MSLens]]="Done","Done",""))</f>
        <v/>
      </c>
      <c r="CC173" s="120" t="str">
        <f ca="1">IF(OR(Table2[[#This Row],[Milling Date]]=TODAY(),Table2[[#This Row],[Milling Date]]=TODAY()+1), Table2[[#This Row],[Milling Date]],IF(Table2[[#This Row],[CNC Holes]]="Ready","Done",""))</f>
        <v/>
      </c>
      <c r="CD173" s="120" t="str">
        <f ca="1">IF(OR(Table2[[#This Row],[Welding Date]]=TODAY(),Table2[[#This Row],[Welding Date]]=TODAY()+1), Table2[[#This Row],[Welding Date]],IF(Table2[[#This Row],[Welding Corners]]="Ready","Done",""))</f>
        <v/>
      </c>
      <c r="CE173" s="120" t="str">
        <f ca="1">IF(OR(Table2[[#This Row],[Puching Date]]=TODAY(),Table2[[#This Row],[Puching Date]]=TODAY()+1), Table2[[#This Row],[Puching Date]],IF(Table2[[#This Row],[Punch Holes]]="Ready","Done",""))</f>
        <v/>
      </c>
      <c r="CF173" s="120" t="str">
        <f ca="1">IF(OR(Table2[[#This Row],[Housing Date2]]=TODAY(),Table2[[#This Row],[Housing Date2]]=TODAY()+1),Table2[[#This Row],[Housing Date2]],IF(Table2[[#This Row],[Body Assembly]],"Done",""))</f>
        <v/>
      </c>
      <c r="CG173" s="120" t="str">
        <f>_xlfn.IFNA(VLOOKUP(Table2[[#This Row],[Job-no]],Table4[],7,FALSE),"Done")</f>
        <v>Machine Shop Started</v>
      </c>
    </row>
    <row r="174" spans="1:85" x14ac:dyDescent="0.25">
      <c r="A174" t="str">
        <f>_xlfn.CONCAT(Table2[[#This Row],[Order]],"-",Table2[[#This Row],[Line]])</f>
        <v>75910-5</v>
      </c>
      <c r="B174" s="1">
        <v>43474</v>
      </c>
      <c r="C174" s="10">
        <v>75910</v>
      </c>
      <c r="D174" s="7" t="s">
        <v>2357</v>
      </c>
      <c r="E174" s="10">
        <v>5</v>
      </c>
      <c r="F174" s="10">
        <v>1</v>
      </c>
      <c r="G174" s="7" t="s">
        <v>165</v>
      </c>
      <c r="H174" s="10">
        <v>19</v>
      </c>
      <c r="I174" s="43" t="b">
        <v>1</v>
      </c>
      <c r="J174" s="43" t="b">
        <v>0</v>
      </c>
      <c r="K174" t="s">
        <v>114</v>
      </c>
      <c r="L174" s="43" t="b">
        <v>0</v>
      </c>
      <c r="M174" s="43" t="b">
        <v>0</v>
      </c>
      <c r="N174" s="43" t="b">
        <v>0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t="s">
        <v>114</v>
      </c>
      <c r="V174" t="s">
        <v>114</v>
      </c>
      <c r="W174" s="5">
        <v>43469</v>
      </c>
      <c r="X174" s="7" t="s">
        <v>151</v>
      </c>
      <c r="Y174" s="7"/>
      <c r="Z174" s="7" t="s">
        <v>1102</v>
      </c>
      <c r="AA174" s="7" t="s">
        <v>114</v>
      </c>
      <c r="AB174" s="7" t="s">
        <v>74</v>
      </c>
      <c r="AC174" s="10">
        <v>7</v>
      </c>
      <c r="AD174" s="3" t="s">
        <v>5967</v>
      </c>
      <c r="AE174" s="4" t="s">
        <v>5968</v>
      </c>
      <c r="AF174" s="7"/>
      <c r="AG174" s="7" t="s">
        <v>114</v>
      </c>
      <c r="AH174" s="10">
        <v>19</v>
      </c>
      <c r="AI174" s="3" t="s">
        <v>74</v>
      </c>
      <c r="AJ174" t="s">
        <v>114</v>
      </c>
      <c r="AK174" t="s">
        <v>114</v>
      </c>
      <c r="AL174" s="43" t="b">
        <v>0</v>
      </c>
      <c r="AM174" s="3"/>
      <c r="AN174" s="3"/>
      <c r="AO174" s="43" t="b">
        <v>0</v>
      </c>
      <c r="AP174" s="3" t="b">
        <v>0</v>
      </c>
      <c r="AQ174" s="3">
        <f>VLOOKUP(Table2[[#This Row],[Job-no]],Table3[],26,FALSE)</f>
        <v>6272.09</v>
      </c>
      <c r="AR174" t="str">
        <f t="shared" si="31"/>
        <v>BRLED</v>
      </c>
      <c r="AS174" t="str">
        <f>VLOOKUP(AR174,Table1[],4,0)</f>
        <v>recessed</v>
      </c>
      <c r="AT174">
        <f>IF(BD174&gt;0,"Pattern",VLOOKUP(AR174,Table1[],5,0))</f>
        <v>0</v>
      </c>
      <c r="AU174" s="34">
        <f>IF(AT174="Pattern",WORKDAY(Table2[[#This Row],[Scheduled Ship Date]],-10),WORKDAY(Table2[[#This Row],[Scheduled Ship Date]],-4))</f>
        <v>43468</v>
      </c>
      <c r="AV174">
        <f>IF(Table2[[#This Row],[Extrusion cut double saw]]=TRUE,IF(O174="ToDo",IF(AT174="Pattern",Table2[[#This Row],[Total Sections]]*0.4,Table2[[#This Row],[Total Sections]]*0.12),0),IF(AT174="Pattern",Table2[[#This Row],[Total Sections]]*4,Table2[[#This Row],[Total Sections]]*1.2))</f>
        <v>22.8</v>
      </c>
      <c r="AW174" s="42">
        <f t="shared" ca="1" si="42"/>
        <v>43469</v>
      </c>
      <c r="AX174" s="42">
        <f>IF(AT174="Pattern",Table2[[#This Row],[Scheduled Ship Date]]-2,Table2[[#This Row],[Scheduled Ship Date]]-3)</f>
        <v>43471</v>
      </c>
      <c r="AY174">
        <f>IF(Table2[[#This Row],[Pattern]]="Pattern",Table2[[#This Row],[Total Sections]]*4.82,Table2[[#This Row],[Total Sections]]*0.5)</f>
        <v>9.5</v>
      </c>
      <c r="AZ174" s="42">
        <f t="shared" ca="1" si="41"/>
        <v>43469</v>
      </c>
      <c r="BA174" s="39">
        <f>((Table2[Total Sections]/Table2[Open Qty])-1)*Table2[Open Qty]*12.96</f>
        <v>0</v>
      </c>
      <c r="BB174" s="39"/>
      <c r="BC174" s="39" t="str">
        <f t="shared" si="32"/>
        <v>BRLED-750-80-30-FL-4'-BLK-UNV-DP-1-TB15</v>
      </c>
      <c r="BD174" s="39">
        <f t="shared" si="33"/>
        <v>0</v>
      </c>
      <c r="BE174" s="39" t="b">
        <f>_xlfn.IFNA(VLOOKUP(Table2[[#This Row],[Job-no]],Table4[],9,FALSE),TRUE)</f>
        <v>1</v>
      </c>
      <c r="BF174" t="str">
        <f>VLOOKUP(AR174,Table1[],3,0)</f>
        <v>B2LED</v>
      </c>
      <c r="BG174" s="39" t="b">
        <f>_xlfn.IFNA(VLOOKUP(Table2[[#This Row],[Job-no]],Table4[],14,FALSE),TRUE)</f>
        <v>0</v>
      </c>
      <c r="BH174" s="39" t="str">
        <f>_xlfn.IFNA(VLOOKUP(Table2[[#This Row],[Job-no]],Table4[],11,FALSE),"Done")</f>
        <v/>
      </c>
      <c r="BI174" s="39">
        <f>IF(Table2[[#This Row],[Pattern]]="Pattern",VLOOKUP(Table2[[#This Row],[Product Code]],'Routing data'!$A$2:$W$470,13,FALSE),VLOOKUP(Table2[[#This Row],[Product Code]],'Routing data'!$A$2:$W$470,3,FALSE))</f>
        <v>2</v>
      </c>
      <c r="BJ174" s="39">
        <f>IF(Table2[[#This Row],[Pattern]]="Pattern",VLOOKUP(Table2[[#This Row],[Product Code]],'Routing data'!$A$2:$W$470,14,FALSE),VLOOKUP(Table2[[#This Row],[Product Code]],'Routing data'!$A$2:$W$470,4,FALSE))</f>
        <v>0</v>
      </c>
      <c r="BK174" s="39">
        <f>VLOOKUP(Table2[[#This Row],[Product Code]],'Routing data'!A$4:W$524,16,FALSE)</f>
        <v>0</v>
      </c>
      <c r="BL174" s="42">
        <f>IF(Table2[[#This Row],[Milling Required]]=0,"x",IF(AT174="Pattern",B174-10,B174-4))</f>
        <v>43470</v>
      </c>
      <c r="BM174" s="42" t="str">
        <f>IF(Table2[[#This Row],[Punching Required]]=0,"x",IF(AT174="Pattern",B174-8,B174-2))</f>
        <v>x</v>
      </c>
      <c r="BN174" s="42">
        <f t="shared" si="34"/>
        <v>43471</v>
      </c>
      <c r="BO174" s="39">
        <f>IF(Table2[[#This Row],[Milling]]="x","x",Table2[[#This Row],[Total Sections]]*2)</f>
        <v>38</v>
      </c>
      <c r="BP174" s="39" t="str">
        <f>IF(Table2[[#This Row],[Punching]]="x","x",Table2[Total Sections]*2)</f>
        <v>x</v>
      </c>
      <c r="BQ174" s="39">
        <f>IF(Table2[[#This Row],[Pattern]]="Pattern",Table2[Total Sections]*3,Table2[Total Sections]*1.5)</f>
        <v>28.5</v>
      </c>
      <c r="BR174" s="42">
        <f t="shared" ca="1" si="40"/>
        <v>43469</v>
      </c>
      <c r="BS174" s="39"/>
      <c r="BT174" s="39"/>
      <c r="BU174" s="39"/>
      <c r="BV174" s="122" t="str">
        <f>_xlfn.IFNA(VLOOKUP(Table2[[#This Row],[Job-no]],Table4[],16,FALSE),"Ready")</f>
        <v/>
      </c>
      <c r="BW174" s="122" t="str">
        <f>_xlfn.IFNA(VLOOKUP(Table2[[#This Row],[Job-no]],Table4[],21,FALSE),"Ready")</f>
        <v/>
      </c>
      <c r="BX174" s="39" t="b">
        <f>_xlfn.IFNA(VLOOKUP(Table2[[#This Row],[Job-no]],Table4[],10,FALSE),TRUE)</f>
        <v>0</v>
      </c>
      <c r="BY174" s="39" t="str">
        <f>_xlfn.IFNA(VLOOKUP(Table2[[#This Row],[Job-no]],Table4[],22,FALSE),"Ready")</f>
        <v/>
      </c>
      <c r="BZ174" s="120">
        <f t="shared" si="35"/>
        <v>43474</v>
      </c>
      <c r="CA174" s="120" t="str">
        <f ca="1">IF(OR(Table2[[#This Row],[Saw Date]]=TODAY(),Table2[[#This Row],[Saw Date]]=TODAY()+1), Table2[[#This Row],[Saw Date]],IF(Table2[[#This Row],[Extrusion cut double saw]],"Done",""))</f>
        <v/>
      </c>
      <c r="CB174" s="120" t="str">
        <f ca="1">IF(OR(Table2[[#This Row],[Lens Date]]=TODAY(),Table2[[#This Row],[Lens Date]]=TODAY()+1), Table2[[#This Row],[Lens Date]],IF(Table2[[#This Row],[MSLens]]="Done","Done",""))</f>
        <v/>
      </c>
      <c r="CC174" s="120" t="str">
        <f ca="1">IF(OR(Table2[[#This Row],[Milling Date]]=TODAY(),Table2[[#This Row],[Milling Date]]=TODAY()+1), Table2[[#This Row],[Milling Date]],IF(Table2[[#This Row],[CNC Holes]]="Ready","Done",""))</f>
        <v/>
      </c>
      <c r="CD174" s="120" t="str">
        <f ca="1">IF(OR(Table2[[#This Row],[Welding Date]]=TODAY(),Table2[[#This Row],[Welding Date]]=TODAY()+1), Table2[[#This Row],[Welding Date]],IF(Table2[[#This Row],[Welding Corners]]="Ready","Done",""))</f>
        <v/>
      </c>
      <c r="CE174" s="120" t="str">
        <f ca="1">IF(OR(Table2[[#This Row],[Puching Date]]=TODAY(),Table2[[#This Row],[Puching Date]]=TODAY()+1), Table2[[#This Row],[Puching Date]],IF(Table2[[#This Row],[Punch Holes]]="Ready","Done",""))</f>
        <v/>
      </c>
      <c r="CF174" s="120" t="str">
        <f ca="1">IF(OR(Table2[[#This Row],[Housing Date2]]=TODAY(),Table2[[#This Row],[Housing Date2]]=TODAY()+1),Table2[[#This Row],[Housing Date2]],IF(Table2[[#This Row],[Body Assembly]],"Done",""))</f>
        <v/>
      </c>
      <c r="CG174" s="120" t="str">
        <f>_xlfn.IFNA(VLOOKUP(Table2[[#This Row],[Job-no]],Table4[],7,FALSE),"Done")</f>
        <v>Machine Shop Started</v>
      </c>
    </row>
    <row r="175" spans="1:85" x14ac:dyDescent="0.25">
      <c r="A175" s="39" t="str">
        <f>_xlfn.CONCAT(Table2[[#This Row],[Order]],"-",Table2[[#This Row],[Line]])</f>
        <v>75910-6</v>
      </c>
      <c r="B175" s="1">
        <v>43474</v>
      </c>
      <c r="C175" s="10">
        <v>75910</v>
      </c>
      <c r="D175" s="7" t="s">
        <v>2359</v>
      </c>
      <c r="E175" s="10">
        <v>6</v>
      </c>
      <c r="F175" s="10">
        <v>1</v>
      </c>
      <c r="G175" s="7" t="s">
        <v>165</v>
      </c>
      <c r="H175" s="10">
        <v>8</v>
      </c>
      <c r="I175" s="43" t="b">
        <v>1</v>
      </c>
      <c r="J175" s="43" t="b">
        <v>0</v>
      </c>
      <c r="K175" t="s">
        <v>114</v>
      </c>
      <c r="L175" s="43" t="b">
        <v>0</v>
      </c>
      <c r="M175" s="43" t="b">
        <v>0</v>
      </c>
      <c r="N175" s="43" t="b">
        <v>0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t="s">
        <v>114</v>
      </c>
      <c r="V175" t="s">
        <v>114</v>
      </c>
      <c r="W175" s="5">
        <v>43469</v>
      </c>
      <c r="X175" s="7" t="s">
        <v>151</v>
      </c>
      <c r="Y175" s="7"/>
      <c r="Z175" s="7" t="s">
        <v>1102</v>
      </c>
      <c r="AA175" s="7" t="s">
        <v>114</v>
      </c>
      <c r="AB175" s="7" t="s">
        <v>74</v>
      </c>
      <c r="AC175" s="10">
        <v>7</v>
      </c>
      <c r="AD175" s="3" t="s">
        <v>5967</v>
      </c>
      <c r="AE175" s="4" t="s">
        <v>5968</v>
      </c>
      <c r="AF175" s="7"/>
      <c r="AG175" s="7" t="s">
        <v>114</v>
      </c>
      <c r="AH175" s="10">
        <v>8</v>
      </c>
      <c r="AI175" s="3" t="s">
        <v>74</v>
      </c>
      <c r="AJ175" t="s">
        <v>114</v>
      </c>
      <c r="AK175" t="s">
        <v>114</v>
      </c>
      <c r="AL175" s="43" t="b">
        <v>0</v>
      </c>
      <c r="AM175" s="3"/>
      <c r="AN175" s="3"/>
      <c r="AO175" s="43" t="b">
        <v>0</v>
      </c>
      <c r="AP175" s="3" t="b">
        <v>0</v>
      </c>
      <c r="AQ175" s="3">
        <f>VLOOKUP(Table2[[#This Row],[Job-no]],Table3[],26,FALSE)</f>
        <v>4149.84</v>
      </c>
      <c r="AR175" t="str">
        <f t="shared" si="31"/>
        <v>BRLED</v>
      </c>
      <c r="AS175" t="str">
        <f>VLOOKUP(AR175,Table1[],4,0)</f>
        <v>recessed</v>
      </c>
      <c r="AT175">
        <f>IF(BD175&gt;0,"Pattern",VLOOKUP(AR175,Table1[],5,0))</f>
        <v>0</v>
      </c>
      <c r="AU175" s="34">
        <f>IF(AT175="Pattern",WORKDAY(Table2[[#This Row],[Scheduled Ship Date]],-10),WORKDAY(Table2[[#This Row],[Scheduled Ship Date]],-4))</f>
        <v>43468</v>
      </c>
      <c r="AV175" s="39">
        <f>IF(Table2[[#This Row],[Extrusion cut double saw]]=TRUE,IF(O175="ToDo",IF(AT175="Pattern",Table2[[#This Row],[Total Sections]]*0.4,Table2[[#This Row],[Total Sections]]*0.12),0),IF(AT175="Pattern",Table2[[#This Row],[Total Sections]]*4,Table2[[#This Row],[Total Sections]]*1.2))</f>
        <v>9.6</v>
      </c>
      <c r="AW175" s="42">
        <f t="shared" ca="1" si="42"/>
        <v>43469</v>
      </c>
      <c r="AX175" s="42">
        <f>IF(AT175="Pattern",Table2[[#This Row],[Scheduled Ship Date]]-2,Table2[[#This Row],[Scheduled Ship Date]]-3)</f>
        <v>43471</v>
      </c>
      <c r="AY175" s="39">
        <f>IF(Table2[[#This Row],[Pattern]]="Pattern",Table2[[#This Row],[Total Sections]]*4.82,Table2[[#This Row],[Total Sections]]*0.5)</f>
        <v>4</v>
      </c>
      <c r="AZ175" s="42">
        <f t="shared" ca="1" si="41"/>
        <v>43469</v>
      </c>
      <c r="BA175" s="39">
        <f>((Table2[Total Sections]/Table2[Open Qty])-1)*Table2[Open Qty]*12.96</f>
        <v>0</v>
      </c>
      <c r="BB175" s="39"/>
      <c r="BC175" s="39" t="str">
        <f t="shared" si="32"/>
        <v>BRLED-750-80-30-FL-4'-BLK-UNV-DP-1-TB15-B1(BSL310LP)</v>
      </c>
      <c r="BD175" s="39">
        <f t="shared" si="33"/>
        <v>0</v>
      </c>
      <c r="BE175" s="39" t="b">
        <f>_xlfn.IFNA(VLOOKUP(Table2[[#This Row],[Job-no]],Table4[],9,FALSE),TRUE)</f>
        <v>1</v>
      </c>
      <c r="BF175" t="str">
        <f>VLOOKUP(AR175,Table1[],3,0)</f>
        <v>B2LED</v>
      </c>
      <c r="BG175" s="39" t="b">
        <f>_xlfn.IFNA(VLOOKUP(Table2[[#This Row],[Job-no]],Table4[],14,FALSE),TRUE)</f>
        <v>0</v>
      </c>
      <c r="BH175" s="39" t="str">
        <f>_xlfn.IFNA(VLOOKUP(Table2[[#This Row],[Job-no]],Table4[],11,FALSE),"Done")</f>
        <v/>
      </c>
      <c r="BI175" s="39">
        <f>IF(Table2[[#This Row],[Pattern]]="Pattern",VLOOKUP(Table2[[#This Row],[Product Code]],'Routing data'!$A$2:$W$470,13,FALSE),VLOOKUP(Table2[[#This Row],[Product Code]],'Routing data'!$A$2:$W$470,3,FALSE))</f>
        <v>2</v>
      </c>
      <c r="BJ175" s="39">
        <f>IF(Table2[[#This Row],[Pattern]]="Pattern",VLOOKUP(Table2[[#This Row],[Product Code]],'Routing data'!$A$2:$W$470,14,FALSE),VLOOKUP(Table2[[#This Row],[Product Code]],'Routing data'!$A$2:$W$470,4,FALSE))</f>
        <v>0</v>
      </c>
      <c r="BK175" s="39">
        <f>VLOOKUP(Table2[[#This Row],[Product Code]],'Routing data'!A$4:W$524,16,FALSE)</f>
        <v>0</v>
      </c>
      <c r="BL175" s="42">
        <f>IF(Table2[[#This Row],[Milling Required]]=0,"x",IF(AT175="Pattern",B175-10,B175-4))</f>
        <v>43470</v>
      </c>
      <c r="BM175" s="42" t="str">
        <f>IF(Table2[[#This Row],[Punching Required]]=0,"x",IF(AT175="Pattern",B175-8,B175-2))</f>
        <v>x</v>
      </c>
      <c r="BN175" s="42">
        <f t="shared" si="34"/>
        <v>43471</v>
      </c>
      <c r="BO175" s="39">
        <f>IF(Table2[[#This Row],[Milling]]="x","x",Table2[[#This Row],[Total Sections]]*2)</f>
        <v>16</v>
      </c>
      <c r="BP175" s="39" t="str">
        <f>IF(Table2[[#This Row],[Punching]]="x","x",Table2[Total Sections]*2)</f>
        <v>x</v>
      </c>
      <c r="BQ175" s="39">
        <f>IF(Table2[[#This Row],[Pattern]]="Pattern",Table2[Total Sections]*3,Table2[Total Sections]*1.5)</f>
        <v>12</v>
      </c>
      <c r="BR175" s="42">
        <f t="shared" ca="1" si="40"/>
        <v>43469</v>
      </c>
      <c r="BS175" s="42"/>
      <c r="BT175" s="39"/>
      <c r="BU175" s="39"/>
      <c r="BV175" s="39" t="str">
        <f>_xlfn.IFNA(VLOOKUP(Table2[[#This Row],[Job-no]],Table4[],16,FALSE),"Ready")</f>
        <v/>
      </c>
      <c r="BW175" s="39" t="str">
        <f>_xlfn.IFNA(VLOOKUP(Table2[[#This Row],[Job-no]],Table4[],21,FALSE),"Ready")</f>
        <v/>
      </c>
      <c r="BX175" s="39" t="b">
        <f>_xlfn.IFNA(VLOOKUP(Table2[[#This Row],[Job-no]],Table4[],10,FALSE),TRUE)</f>
        <v>0</v>
      </c>
      <c r="BY175" s="39" t="str">
        <f>_xlfn.IFNA(VLOOKUP(Table2[[#This Row],[Job-no]],Table4[],22,FALSE),"Ready")</f>
        <v/>
      </c>
      <c r="BZ175" s="120">
        <f t="shared" si="35"/>
        <v>43474</v>
      </c>
      <c r="CA175" s="120" t="str">
        <f ca="1">IF(OR(Table2[[#This Row],[Saw Date]]=TODAY(),Table2[[#This Row],[Saw Date]]=TODAY()+1), Table2[[#This Row],[Saw Date]],IF(Table2[[#This Row],[Extrusion cut double saw]],"Done",""))</f>
        <v/>
      </c>
      <c r="CB175" s="120" t="str">
        <f ca="1">IF(OR(Table2[[#This Row],[Lens Date]]=TODAY(),Table2[[#This Row],[Lens Date]]=TODAY()+1), Table2[[#This Row],[Lens Date]],IF(Table2[[#This Row],[MSLens]]="Done","Done",""))</f>
        <v/>
      </c>
      <c r="CC175" s="120" t="str">
        <f ca="1">IF(OR(Table2[[#This Row],[Milling Date]]=TODAY(),Table2[[#This Row],[Milling Date]]=TODAY()+1), Table2[[#This Row],[Milling Date]],IF(Table2[[#This Row],[CNC Holes]]="Ready","Done",""))</f>
        <v/>
      </c>
      <c r="CD175" s="120" t="str">
        <f ca="1">IF(OR(Table2[[#This Row],[Welding Date]]=TODAY(),Table2[[#This Row],[Welding Date]]=TODAY()+1), Table2[[#This Row],[Welding Date]],IF(Table2[[#This Row],[Welding Corners]]="Ready","Done",""))</f>
        <v/>
      </c>
      <c r="CE175" s="120" t="str">
        <f ca="1">IF(OR(Table2[[#This Row],[Puching Date]]=TODAY(),Table2[[#This Row],[Puching Date]]=TODAY()+1), Table2[[#This Row],[Puching Date]],IF(Table2[[#This Row],[Punch Holes]]="Ready","Done",""))</f>
        <v/>
      </c>
      <c r="CF175" s="120" t="str">
        <f ca="1">IF(OR(Table2[[#This Row],[Housing Date2]]=TODAY(),Table2[[#This Row],[Housing Date2]]=TODAY()+1),Table2[[#This Row],[Housing Date2]],IF(Table2[[#This Row],[Body Assembly]],"Done",""))</f>
        <v/>
      </c>
      <c r="CG175" s="120" t="str">
        <f>_xlfn.IFNA(VLOOKUP(Table2[[#This Row],[Job-no]],Table4[],7,FALSE),"Done")</f>
        <v>Machine Shop Started</v>
      </c>
    </row>
    <row r="176" spans="1:85" x14ac:dyDescent="0.25">
      <c r="A176" t="str">
        <f>_xlfn.CONCAT(Table2[[#This Row],[Order]],"-",Table2[[#This Row],[Line]])</f>
        <v>75910-7</v>
      </c>
      <c r="B176" s="1">
        <v>43474</v>
      </c>
      <c r="C176" s="10">
        <v>75910</v>
      </c>
      <c r="D176" s="7" t="s">
        <v>2361</v>
      </c>
      <c r="E176" s="10">
        <v>7</v>
      </c>
      <c r="F176" s="10">
        <v>1</v>
      </c>
      <c r="G176" s="7" t="s">
        <v>165</v>
      </c>
      <c r="H176" s="10">
        <v>2</v>
      </c>
      <c r="I176" s="43" t="b">
        <v>1</v>
      </c>
      <c r="J176" s="43" t="b">
        <v>0</v>
      </c>
      <c r="K176" t="s">
        <v>114</v>
      </c>
      <c r="L176" s="43" t="b">
        <v>0</v>
      </c>
      <c r="M176" s="43" t="b">
        <v>0</v>
      </c>
      <c r="N176" s="43" t="b">
        <v>0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t="s">
        <v>114</v>
      </c>
      <c r="V176" t="s">
        <v>114</v>
      </c>
      <c r="W176" s="5">
        <v>43469</v>
      </c>
      <c r="X176" s="7" t="s">
        <v>151</v>
      </c>
      <c r="Y176" s="7"/>
      <c r="Z176" s="7" t="s">
        <v>1102</v>
      </c>
      <c r="AA176" s="7" t="s">
        <v>114</v>
      </c>
      <c r="AB176" s="7" t="s">
        <v>74</v>
      </c>
      <c r="AC176" s="10">
        <v>7</v>
      </c>
      <c r="AD176" s="3" t="s">
        <v>5967</v>
      </c>
      <c r="AE176" s="4" t="s">
        <v>5968</v>
      </c>
      <c r="AF176" s="7"/>
      <c r="AG176" s="7" t="s">
        <v>114</v>
      </c>
      <c r="AH176" s="10">
        <v>2</v>
      </c>
      <c r="AI176" s="3" t="s">
        <v>74</v>
      </c>
      <c r="AJ176" t="s">
        <v>114</v>
      </c>
      <c r="AK176" t="s">
        <v>114</v>
      </c>
      <c r="AL176" s="43" t="b">
        <v>0</v>
      </c>
      <c r="AM176" s="3"/>
      <c r="AN176" s="3"/>
      <c r="AO176" s="43" t="b">
        <v>0</v>
      </c>
      <c r="AP176" s="3" t="b">
        <v>0</v>
      </c>
      <c r="AQ176" s="3">
        <f>VLOOKUP(Table2[[#This Row],[Job-no]],Table3[],26,FALSE)</f>
        <v>660.22</v>
      </c>
      <c r="AR176" t="str">
        <f t="shared" si="31"/>
        <v>BRLED</v>
      </c>
      <c r="AS176" t="str">
        <f>VLOOKUP(AR176,Table1[],4,0)</f>
        <v>recessed</v>
      </c>
      <c r="AT176">
        <f>IF(BD176&gt;0,"Pattern",VLOOKUP(AR176,Table1[],5,0))</f>
        <v>0</v>
      </c>
      <c r="AU176" s="34">
        <f>IF(AT176="Pattern",WORKDAY(Table2[[#This Row],[Scheduled Ship Date]],-10),WORKDAY(Table2[[#This Row],[Scheduled Ship Date]],-4))</f>
        <v>43468</v>
      </c>
      <c r="AV176">
        <f>IF(Table2[[#This Row],[Extrusion cut double saw]]=TRUE,IF(O176="ToDo",IF(AT176="Pattern",Table2[[#This Row],[Total Sections]]*0.4,Table2[[#This Row],[Total Sections]]*0.12),0),IF(AT176="Pattern",Table2[[#This Row],[Total Sections]]*4,Table2[[#This Row],[Total Sections]]*1.2))</f>
        <v>2.4</v>
      </c>
      <c r="AW176" s="42">
        <f t="shared" ca="1" si="42"/>
        <v>43469</v>
      </c>
      <c r="AX176" s="42">
        <f>IF(AT176="Pattern",Table2[[#This Row],[Scheduled Ship Date]]-2,Table2[[#This Row],[Scheduled Ship Date]]-3)</f>
        <v>43471</v>
      </c>
      <c r="AY176">
        <f>IF(Table2[[#This Row],[Pattern]]="Pattern",Table2[[#This Row],[Total Sections]]*4.82,Table2[[#This Row],[Total Sections]]*0.5)</f>
        <v>1</v>
      </c>
      <c r="AZ176" s="42">
        <f t="shared" ca="1" si="41"/>
        <v>43469</v>
      </c>
      <c r="BA176" s="39">
        <f>((Table2[Total Sections]/Table2[Open Qty])-1)*Table2[Open Qty]*12.96</f>
        <v>0</v>
      </c>
      <c r="BB176" s="39"/>
      <c r="BC176" s="39" t="str">
        <f t="shared" si="32"/>
        <v>BRLED-750-80-30-FL-4'-BLK-UNV-DP-1-D</v>
      </c>
      <c r="BD176" s="39">
        <f t="shared" si="33"/>
        <v>0</v>
      </c>
      <c r="BE176" s="39" t="b">
        <f>_xlfn.IFNA(VLOOKUP(Table2[[#This Row],[Job-no]],Table4[],9,FALSE),TRUE)</f>
        <v>1</v>
      </c>
      <c r="BF176" t="str">
        <f>VLOOKUP(AR176,Table1[],3,0)</f>
        <v>B2LED</v>
      </c>
      <c r="BG176" s="39" t="b">
        <f>_xlfn.IFNA(VLOOKUP(Table2[[#This Row],[Job-no]],Table4[],14,FALSE),TRUE)</f>
        <v>0</v>
      </c>
      <c r="BH176" s="39" t="str">
        <f>_xlfn.IFNA(VLOOKUP(Table2[[#This Row],[Job-no]],Table4[],11,FALSE),"Done")</f>
        <v/>
      </c>
      <c r="BI176" s="39">
        <f>IF(Table2[[#This Row],[Pattern]]="Pattern",VLOOKUP(Table2[[#This Row],[Product Code]],'Routing data'!$A$2:$W$470,13,FALSE),VLOOKUP(Table2[[#This Row],[Product Code]],'Routing data'!$A$2:$W$470,3,FALSE))</f>
        <v>2</v>
      </c>
      <c r="BJ176" s="39">
        <f>IF(Table2[[#This Row],[Pattern]]="Pattern",VLOOKUP(Table2[[#This Row],[Product Code]],'Routing data'!$A$2:$W$470,14,FALSE),VLOOKUP(Table2[[#This Row],[Product Code]],'Routing data'!$A$2:$W$470,4,FALSE))</f>
        <v>0</v>
      </c>
      <c r="BK176" s="39">
        <f>VLOOKUP(Table2[[#This Row],[Product Code]],'Routing data'!A$4:W$524,16,FALSE)</f>
        <v>0</v>
      </c>
      <c r="BL176" s="42">
        <f>IF(Table2[[#This Row],[Milling Required]]=0,"x",IF(AT176="Pattern",B176-10,B176-4))</f>
        <v>43470</v>
      </c>
      <c r="BM176" s="42" t="str">
        <f>IF(Table2[[#This Row],[Punching Required]]=0,"x",IF(AT176="Pattern",B176-8,B176-2))</f>
        <v>x</v>
      </c>
      <c r="BN176" s="42">
        <f t="shared" si="34"/>
        <v>43471</v>
      </c>
      <c r="BO176" s="39">
        <f>IF(Table2[[#This Row],[Milling]]="x","x",Table2[[#This Row],[Total Sections]]*2)</f>
        <v>4</v>
      </c>
      <c r="BP176" s="39" t="str">
        <f>IF(Table2[[#This Row],[Punching]]="x","x",Table2[Total Sections]*2)</f>
        <v>x</v>
      </c>
      <c r="BQ176" s="39">
        <f>IF(Table2[[#This Row],[Pattern]]="Pattern",Table2[Total Sections]*3,Table2[Total Sections]*1.5)</f>
        <v>3</v>
      </c>
      <c r="BR176" s="42">
        <f t="shared" ca="1" si="40"/>
        <v>43469</v>
      </c>
      <c r="BS176" s="42"/>
      <c r="BT176" s="42"/>
      <c r="BU176" s="39"/>
      <c r="BV176" s="39" t="str">
        <f>_xlfn.IFNA(VLOOKUP(Table2[[#This Row],[Job-no]],Table4[],16,FALSE),"Ready")</f>
        <v/>
      </c>
      <c r="BW176" s="39" t="str">
        <f>_xlfn.IFNA(VLOOKUP(Table2[[#This Row],[Job-no]],Table4[],21,FALSE),"Ready")</f>
        <v/>
      </c>
      <c r="BX176" s="39" t="b">
        <f>_xlfn.IFNA(VLOOKUP(Table2[[#This Row],[Job-no]],Table4[],10,FALSE),TRUE)</f>
        <v>0</v>
      </c>
      <c r="BY176" s="39" t="str">
        <f>_xlfn.IFNA(VLOOKUP(Table2[[#This Row],[Job-no]],Table4[],22,FALSE),"Ready")</f>
        <v/>
      </c>
      <c r="BZ176" s="120">
        <f t="shared" si="35"/>
        <v>43474</v>
      </c>
      <c r="CA176" s="120" t="str">
        <f ca="1">IF(OR(Table2[[#This Row],[Saw Date]]=TODAY(),Table2[[#This Row],[Saw Date]]=TODAY()+1), Table2[[#This Row],[Saw Date]],IF(Table2[[#This Row],[Extrusion cut double saw]],"Done",""))</f>
        <v/>
      </c>
      <c r="CB176" s="120" t="str">
        <f ca="1">IF(OR(Table2[[#This Row],[Lens Date]]=TODAY(),Table2[[#This Row],[Lens Date]]=TODAY()+1), Table2[[#This Row],[Lens Date]],IF(Table2[[#This Row],[MSLens]]="Done","Done",""))</f>
        <v/>
      </c>
      <c r="CC176" s="120" t="str">
        <f ca="1">IF(OR(Table2[[#This Row],[Milling Date]]=TODAY(),Table2[[#This Row],[Milling Date]]=TODAY()+1), Table2[[#This Row],[Milling Date]],IF(Table2[[#This Row],[CNC Holes]]="Ready","Done",""))</f>
        <v/>
      </c>
      <c r="CD176" s="120" t="str">
        <f ca="1">IF(OR(Table2[[#This Row],[Welding Date]]=TODAY(),Table2[[#This Row],[Welding Date]]=TODAY()+1), Table2[[#This Row],[Welding Date]],IF(Table2[[#This Row],[Welding Corners]]="Ready","Done",""))</f>
        <v/>
      </c>
      <c r="CE176" s="120" t="str">
        <f ca="1">IF(OR(Table2[[#This Row],[Puching Date]]=TODAY(),Table2[[#This Row],[Puching Date]]=TODAY()+1), Table2[[#This Row],[Puching Date]],IF(Table2[[#This Row],[Punch Holes]]="Ready","Done",""))</f>
        <v/>
      </c>
      <c r="CF176" s="120" t="str">
        <f ca="1">IF(OR(Table2[[#This Row],[Housing Date2]]=TODAY(),Table2[[#This Row],[Housing Date2]]=TODAY()+1),Table2[[#This Row],[Housing Date2]],IF(Table2[[#This Row],[Body Assembly]],"Done",""))</f>
        <v/>
      </c>
      <c r="CG176" s="120" t="str">
        <f>_xlfn.IFNA(VLOOKUP(Table2[[#This Row],[Job-no]],Table4[],7,FALSE),"Done")</f>
        <v>Machine Shop Started</v>
      </c>
    </row>
    <row r="177" spans="1:85" x14ac:dyDescent="0.25">
      <c r="A177" s="39" t="str">
        <f>_xlfn.CONCAT(Table2[[#This Row],[Order]],"-",Table2[[#This Row],[Line]])</f>
        <v>75910-8</v>
      </c>
      <c r="B177" s="1">
        <v>43474</v>
      </c>
      <c r="C177" s="10">
        <v>75910</v>
      </c>
      <c r="D177" s="7" t="s">
        <v>2363</v>
      </c>
      <c r="E177" s="10">
        <v>8</v>
      </c>
      <c r="F177" s="10">
        <v>1</v>
      </c>
      <c r="G177" s="7" t="s">
        <v>165</v>
      </c>
      <c r="H177" s="10">
        <v>1</v>
      </c>
      <c r="I177" s="43" t="b">
        <v>1</v>
      </c>
      <c r="J177" s="43" t="b">
        <v>0</v>
      </c>
      <c r="K177" t="s">
        <v>114</v>
      </c>
      <c r="L177" s="43" t="b">
        <v>0</v>
      </c>
      <c r="M177" s="43" t="b">
        <v>0</v>
      </c>
      <c r="N177" s="43" t="b">
        <v>0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t="s">
        <v>114</v>
      </c>
      <c r="V177" t="s">
        <v>114</v>
      </c>
      <c r="W177" s="5">
        <v>43469</v>
      </c>
      <c r="X177" s="7" t="s">
        <v>151</v>
      </c>
      <c r="Y177" s="7"/>
      <c r="Z177" s="7" t="s">
        <v>945</v>
      </c>
      <c r="AA177" s="7" t="s">
        <v>114</v>
      </c>
      <c r="AB177" s="7" t="s">
        <v>74</v>
      </c>
      <c r="AC177" s="10">
        <v>7</v>
      </c>
      <c r="AD177" s="3" t="s">
        <v>5967</v>
      </c>
      <c r="AE177" s="4" t="s">
        <v>5968</v>
      </c>
      <c r="AF177" s="7"/>
      <c r="AG177" s="7" t="s">
        <v>114</v>
      </c>
      <c r="AH177" s="10">
        <v>1</v>
      </c>
      <c r="AI177" s="3" t="s">
        <v>74</v>
      </c>
      <c r="AJ177" t="s">
        <v>114</v>
      </c>
      <c r="AK177" t="s">
        <v>114</v>
      </c>
      <c r="AL177" s="43" t="b">
        <v>0</v>
      </c>
      <c r="AM177" s="3"/>
      <c r="AN177" s="3"/>
      <c r="AO177" s="43" t="b">
        <v>0</v>
      </c>
      <c r="AP177" s="3" t="b">
        <v>0</v>
      </c>
      <c r="AQ177" s="3">
        <f>VLOOKUP(Table2[[#This Row],[Job-no]],Table3[],26,FALSE)</f>
        <v>495.1</v>
      </c>
      <c r="AR177" t="str">
        <f t="shared" si="31"/>
        <v>BRLED</v>
      </c>
      <c r="AS177" t="str">
        <f>VLOOKUP(AR177,Table1[],4,0)</f>
        <v>recessed</v>
      </c>
      <c r="AT177">
        <f>IF(BD177&gt;0,"Pattern",VLOOKUP(AR177,Table1[],5,0))</f>
        <v>0</v>
      </c>
      <c r="AU177" s="34">
        <f>IF(AT177="Pattern",WORKDAY(Table2[[#This Row],[Scheduled Ship Date]],-10),WORKDAY(Table2[[#This Row],[Scheduled Ship Date]],-4))</f>
        <v>43468</v>
      </c>
      <c r="AV177" s="39">
        <f>IF(Table2[[#This Row],[Extrusion cut double saw]]=TRUE,IF(O177="ToDo",IF(AT177="Pattern",Table2[[#This Row],[Total Sections]]*0.4,Table2[[#This Row],[Total Sections]]*0.12),0),IF(AT177="Pattern",Table2[[#This Row],[Total Sections]]*4,Table2[[#This Row],[Total Sections]]*1.2))</f>
        <v>1.2</v>
      </c>
      <c r="AW177" s="42">
        <f t="shared" ca="1" si="42"/>
        <v>43469</v>
      </c>
      <c r="AX177" s="42">
        <f>IF(AT177="Pattern",Table2[[#This Row],[Scheduled Ship Date]]-2,Table2[[#This Row],[Scheduled Ship Date]]-3)</f>
        <v>43471</v>
      </c>
      <c r="AY177" s="39">
        <f>IF(Table2[[#This Row],[Pattern]]="Pattern",Table2[[#This Row],[Total Sections]]*4.82,Table2[[#This Row],[Total Sections]]*0.5)</f>
        <v>0.5</v>
      </c>
      <c r="AZ177" s="42">
        <f t="shared" ca="1" si="41"/>
        <v>43469</v>
      </c>
      <c r="BA177" s="39">
        <f>((Table2[Total Sections]/Table2[Open Qty])-1)*Table2[Open Qty]*12.96</f>
        <v>0</v>
      </c>
      <c r="BB177" s="39"/>
      <c r="BC177" s="39" t="str">
        <f t="shared" si="32"/>
        <v>BRLED-750-80-30-FL-6'-BLK-UNV-DP-1-D</v>
      </c>
      <c r="BD177" s="39">
        <f t="shared" si="33"/>
        <v>0</v>
      </c>
      <c r="BE177" s="39" t="b">
        <f>_xlfn.IFNA(VLOOKUP(Table2[[#This Row],[Job-no]],Table4[],9,FALSE),TRUE)</f>
        <v>1</v>
      </c>
      <c r="BF177" t="str">
        <f>VLOOKUP(AR177,Table1[],3,0)</f>
        <v>B2LED</v>
      </c>
      <c r="BG177" s="39" t="b">
        <f>_xlfn.IFNA(VLOOKUP(Table2[[#This Row],[Job-no]],Table4[],14,FALSE),TRUE)</f>
        <v>0</v>
      </c>
      <c r="BH177" s="39" t="str">
        <f>_xlfn.IFNA(VLOOKUP(Table2[[#This Row],[Job-no]],Table4[],11,FALSE),"Done")</f>
        <v/>
      </c>
      <c r="BI177" s="39">
        <f>IF(Table2[[#This Row],[Pattern]]="Pattern",VLOOKUP(Table2[[#This Row],[Product Code]],'Routing data'!$A$2:$W$470,13,FALSE),VLOOKUP(Table2[[#This Row],[Product Code]],'Routing data'!$A$2:$W$470,3,FALSE))</f>
        <v>2</v>
      </c>
      <c r="BJ177" s="39">
        <f>IF(Table2[[#This Row],[Pattern]]="Pattern",VLOOKUP(Table2[[#This Row],[Product Code]],'Routing data'!$A$2:$W$470,14,FALSE),VLOOKUP(Table2[[#This Row],[Product Code]],'Routing data'!$A$2:$W$470,4,FALSE))</f>
        <v>0</v>
      </c>
      <c r="BK177" s="39">
        <f>VLOOKUP(Table2[[#This Row],[Product Code]],'Routing data'!A$4:W$524,16,FALSE)</f>
        <v>0</v>
      </c>
      <c r="BL177" s="42">
        <f>IF(Table2[[#This Row],[Milling Required]]=0,"x",IF(AT177="Pattern",B177-10,B177-4))</f>
        <v>43470</v>
      </c>
      <c r="BM177" s="42" t="str">
        <f>IF(Table2[[#This Row],[Punching Required]]=0,"x",IF(AT177="Pattern",B177-8,B177-2))</f>
        <v>x</v>
      </c>
      <c r="BN177" s="42">
        <f t="shared" si="34"/>
        <v>43471</v>
      </c>
      <c r="BO177" s="39">
        <f>IF(Table2[[#This Row],[Milling]]="x","x",Table2[[#This Row],[Total Sections]]*2)</f>
        <v>2</v>
      </c>
      <c r="BP177" s="39" t="str">
        <f>IF(Table2[[#This Row],[Punching]]="x","x",Table2[Total Sections]*2)</f>
        <v>x</v>
      </c>
      <c r="BQ177" s="39">
        <f>IF(Table2[[#This Row],[Pattern]]="Pattern",Table2[Total Sections]*3,Table2[Total Sections]*1.5)</f>
        <v>1.5</v>
      </c>
      <c r="BR177" s="42">
        <f t="shared" ca="1" si="40"/>
        <v>43469</v>
      </c>
      <c r="BS177" s="42"/>
      <c r="BT177" s="42"/>
      <c r="BU177" s="39"/>
      <c r="BV177" s="122" t="str">
        <f>_xlfn.IFNA(VLOOKUP(Table2[[#This Row],[Job-no]],Table4[],16,FALSE),"Ready")</f>
        <v/>
      </c>
      <c r="BW177" s="122" t="str">
        <f>_xlfn.IFNA(VLOOKUP(Table2[[#This Row],[Job-no]],Table4[],21,FALSE),"Ready")</f>
        <v/>
      </c>
      <c r="BX177" s="39" t="b">
        <f>_xlfn.IFNA(VLOOKUP(Table2[[#This Row],[Job-no]],Table4[],10,FALSE),TRUE)</f>
        <v>0</v>
      </c>
      <c r="BY177" s="39" t="str">
        <f>_xlfn.IFNA(VLOOKUP(Table2[[#This Row],[Job-no]],Table4[],22,FALSE),"Ready")</f>
        <v/>
      </c>
      <c r="BZ177" s="120">
        <f t="shared" si="35"/>
        <v>43474</v>
      </c>
      <c r="CA177" s="120" t="str">
        <f ca="1">IF(OR(Table2[[#This Row],[Saw Date]]=TODAY(),Table2[[#This Row],[Saw Date]]=TODAY()+1), Table2[[#This Row],[Saw Date]],IF(Table2[[#This Row],[Extrusion cut double saw]],"Done",""))</f>
        <v/>
      </c>
      <c r="CB177" s="120" t="str">
        <f ca="1">IF(OR(Table2[[#This Row],[Lens Date]]=TODAY(),Table2[[#This Row],[Lens Date]]=TODAY()+1), Table2[[#This Row],[Lens Date]],IF(Table2[[#This Row],[MSLens]]="Done","Done",""))</f>
        <v/>
      </c>
      <c r="CC177" s="120" t="str">
        <f ca="1">IF(OR(Table2[[#This Row],[Milling Date]]=TODAY(),Table2[[#This Row],[Milling Date]]=TODAY()+1), Table2[[#This Row],[Milling Date]],IF(Table2[[#This Row],[CNC Holes]]="Ready","Done",""))</f>
        <v/>
      </c>
      <c r="CD177" s="120" t="str">
        <f ca="1">IF(OR(Table2[[#This Row],[Welding Date]]=TODAY(),Table2[[#This Row],[Welding Date]]=TODAY()+1), Table2[[#This Row],[Welding Date]],IF(Table2[[#This Row],[Welding Corners]]="Ready","Done",""))</f>
        <v/>
      </c>
      <c r="CE177" s="120" t="str">
        <f ca="1">IF(OR(Table2[[#This Row],[Puching Date]]=TODAY(),Table2[[#This Row],[Puching Date]]=TODAY()+1), Table2[[#This Row],[Puching Date]],IF(Table2[[#This Row],[Punch Holes]]="Ready","Done",""))</f>
        <v/>
      </c>
      <c r="CF177" s="120" t="str">
        <f ca="1">IF(OR(Table2[[#This Row],[Housing Date2]]=TODAY(),Table2[[#This Row],[Housing Date2]]=TODAY()+1),Table2[[#This Row],[Housing Date2]],IF(Table2[[#This Row],[Body Assembly]],"Done",""))</f>
        <v/>
      </c>
      <c r="CG177" s="120" t="str">
        <f>_xlfn.IFNA(VLOOKUP(Table2[[#This Row],[Job-no]],Table4[],7,FALSE),"Done")</f>
        <v>Machine Shop Started</v>
      </c>
    </row>
    <row r="178" spans="1:85" x14ac:dyDescent="0.25">
      <c r="A178" s="39" t="str">
        <f>_xlfn.CONCAT(Table2[[#This Row],[Order]],"-",Table2[[#This Row],[Line]])</f>
        <v>75910-9</v>
      </c>
      <c r="B178" s="1">
        <v>43474</v>
      </c>
      <c r="C178" s="10">
        <v>75910</v>
      </c>
      <c r="D178" s="7" t="s">
        <v>2365</v>
      </c>
      <c r="E178" s="10">
        <v>9</v>
      </c>
      <c r="F178" s="10">
        <v>1</v>
      </c>
      <c r="G178" s="7" t="s">
        <v>165</v>
      </c>
      <c r="H178" s="10">
        <v>1</v>
      </c>
      <c r="I178" s="43" t="b">
        <v>1</v>
      </c>
      <c r="J178" s="43" t="b">
        <v>0</v>
      </c>
      <c r="K178" t="s">
        <v>114</v>
      </c>
      <c r="L178" s="43" t="b">
        <v>0</v>
      </c>
      <c r="M178" s="43" t="b">
        <v>0</v>
      </c>
      <c r="N178" s="43" t="b">
        <v>0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t="s">
        <v>114</v>
      </c>
      <c r="V178" t="s">
        <v>114</v>
      </c>
      <c r="W178" s="5">
        <v>43469</v>
      </c>
      <c r="X178" s="7" t="s">
        <v>151</v>
      </c>
      <c r="Y178" s="7"/>
      <c r="Z178" s="7" t="s">
        <v>945</v>
      </c>
      <c r="AA178" s="7" t="s">
        <v>114</v>
      </c>
      <c r="AB178" s="7" t="s">
        <v>74</v>
      </c>
      <c r="AC178" s="10">
        <v>7</v>
      </c>
      <c r="AD178" s="3" t="s">
        <v>5967</v>
      </c>
      <c r="AE178" s="4" t="s">
        <v>5968</v>
      </c>
      <c r="AF178" s="7"/>
      <c r="AG178" s="7" t="s">
        <v>114</v>
      </c>
      <c r="AH178" s="10">
        <v>1</v>
      </c>
      <c r="AI178" s="3" t="s">
        <v>74</v>
      </c>
      <c r="AJ178" t="s">
        <v>114</v>
      </c>
      <c r="AK178" t="s">
        <v>114</v>
      </c>
      <c r="AL178" s="43" t="b">
        <v>0</v>
      </c>
      <c r="AM178" s="3"/>
      <c r="AN178" s="3"/>
      <c r="AO178" s="43" t="b">
        <v>0</v>
      </c>
      <c r="AP178" s="3" t="b">
        <v>0</v>
      </c>
      <c r="AQ178" s="3">
        <f>VLOOKUP(Table2[[#This Row],[Job-no]],Table3[],26,FALSE)</f>
        <v>683.78</v>
      </c>
      <c r="AR178" t="str">
        <f t="shared" si="31"/>
        <v>BRLED</v>
      </c>
      <c r="AS178" t="str">
        <f>VLOOKUP(AR178,Table1[],4,0)</f>
        <v>recessed</v>
      </c>
      <c r="AT178">
        <f>IF(BD178&gt;0,"Pattern",VLOOKUP(AR178,Table1[],5,0))</f>
        <v>0</v>
      </c>
      <c r="AU178" s="34">
        <f>IF(AT178="Pattern",WORKDAY(Table2[[#This Row],[Scheduled Ship Date]],-10),WORKDAY(Table2[[#This Row],[Scheduled Ship Date]],-4))</f>
        <v>43468</v>
      </c>
      <c r="AV178" s="39">
        <f>IF(Table2[[#This Row],[Extrusion cut double saw]]=TRUE,IF(O178="ToDo",IF(AT178="Pattern",Table2[[#This Row],[Total Sections]]*0.4,Table2[[#This Row],[Total Sections]]*0.12),0),IF(AT178="Pattern",Table2[[#This Row],[Total Sections]]*4,Table2[[#This Row],[Total Sections]]*1.2))</f>
        <v>1.2</v>
      </c>
      <c r="AW178" s="42">
        <f t="shared" ca="1" si="42"/>
        <v>43469</v>
      </c>
      <c r="AX178" s="42">
        <f>IF(AT178="Pattern",Table2[[#This Row],[Scheduled Ship Date]]-2,Table2[[#This Row],[Scheduled Ship Date]]-3)</f>
        <v>43471</v>
      </c>
      <c r="AY178" s="39">
        <f>IF(Table2[[#This Row],[Pattern]]="Pattern",Table2[[#This Row],[Total Sections]]*4.82,Table2[[#This Row],[Total Sections]]*0.5)</f>
        <v>0.5</v>
      </c>
      <c r="AZ178" s="42">
        <f t="shared" ca="1" si="41"/>
        <v>43469</v>
      </c>
      <c r="BA178" s="39">
        <f>((Table2[Total Sections]/Table2[Open Qty])-1)*Table2[Open Qty]*12.96</f>
        <v>0</v>
      </c>
      <c r="BB178" s="39"/>
      <c r="BC178" s="39" t="str">
        <f t="shared" si="32"/>
        <v>BRLED-750-80-30-FL-6'-BLK-UNV-DP-1-D-B1(BSL310LP)</v>
      </c>
      <c r="BD178" s="39">
        <f t="shared" si="33"/>
        <v>0</v>
      </c>
      <c r="BE178" s="39" t="b">
        <f>_xlfn.IFNA(VLOOKUP(Table2[[#This Row],[Job-no]],Table4[],9,FALSE),TRUE)</f>
        <v>1</v>
      </c>
      <c r="BF178" s="39"/>
      <c r="BG178" s="39" t="b">
        <f>_xlfn.IFNA(VLOOKUP(Table2[[#This Row],[Job-no]],Table4[],14,FALSE),TRUE)</f>
        <v>0</v>
      </c>
      <c r="BH178" s="39" t="str">
        <f>_xlfn.IFNA(VLOOKUP(Table2[[#This Row],[Job-no]],Table4[],11,FALSE),"Done")</f>
        <v/>
      </c>
      <c r="BI178" s="39">
        <f>IF(Table2[[#This Row],[Pattern]]="Pattern",VLOOKUP(Table2[[#This Row],[Product Code]],'Routing data'!$A$2:$W$470,13,FALSE),VLOOKUP(Table2[[#This Row],[Product Code]],'Routing data'!$A$2:$W$470,3,FALSE))</f>
        <v>2</v>
      </c>
      <c r="BJ178" s="39">
        <f>IF(Table2[[#This Row],[Pattern]]="Pattern",VLOOKUP(Table2[[#This Row],[Product Code]],'Routing data'!$A$2:$W$470,14,FALSE),VLOOKUP(Table2[[#This Row],[Product Code]],'Routing data'!$A$2:$W$470,4,FALSE))</f>
        <v>0</v>
      </c>
      <c r="BK178" s="39">
        <f>VLOOKUP(Table2[[#This Row],[Product Code]],'Routing data'!A$4:W$524,16,FALSE)</f>
        <v>0</v>
      </c>
      <c r="BL178" s="42">
        <f>IF(Table2[[#This Row],[Milling Required]]=0,"x",IF(AT178="Pattern",B178-10,B178-4))</f>
        <v>43470</v>
      </c>
      <c r="BM178" s="39"/>
      <c r="BN178" s="42">
        <f t="shared" si="34"/>
        <v>43471</v>
      </c>
      <c r="BO178" s="39">
        <f>IF(Table2[[#This Row],[Milling]]="x","x",Table2[[#This Row],[Total Sections]]*2)</f>
        <v>2</v>
      </c>
      <c r="BP178" s="39">
        <f>IF(Table2[[#This Row],[Punching]]="x","x",Table2[Total Sections]*2)</f>
        <v>2</v>
      </c>
      <c r="BQ178" s="39">
        <f>IF(Table2[[#This Row],[Pattern]]="Pattern",Table2[Total Sections]*3,Table2[Total Sections]*1.5)</f>
        <v>1.5</v>
      </c>
      <c r="BR178" s="42">
        <f t="shared" ca="1" si="40"/>
        <v>43469</v>
      </c>
      <c r="BS178" s="39"/>
      <c r="BT178" s="39"/>
      <c r="BU178" s="39"/>
      <c r="BV178" s="39" t="str">
        <f>_xlfn.IFNA(VLOOKUP(Table2[[#This Row],[Job-no]],Table4[],16,FALSE),"Ready")</f>
        <v/>
      </c>
      <c r="BW178" s="39" t="str">
        <f>_xlfn.IFNA(VLOOKUP(Table2[[#This Row],[Job-no]],Table4[],21,FALSE),"Ready")</f>
        <v/>
      </c>
      <c r="BX178" s="39" t="b">
        <f>_xlfn.IFNA(VLOOKUP(Table2[[#This Row],[Job-no]],Table4[],10,FALSE),TRUE)</f>
        <v>0</v>
      </c>
      <c r="BY178" s="39" t="str">
        <f>_xlfn.IFNA(VLOOKUP(Table2[[#This Row],[Job-no]],Table4[],22,FALSE),"Ready")</f>
        <v/>
      </c>
      <c r="BZ178" s="120">
        <f t="shared" si="35"/>
        <v>43474</v>
      </c>
      <c r="CA178" s="120" t="str">
        <f ca="1">IF(OR(Table2[[#This Row],[Saw Date]]=TODAY(),Table2[[#This Row],[Saw Date]]=TODAY()+1), Table2[[#This Row],[Saw Date]],IF(Table2[[#This Row],[Extrusion cut double saw]],"Done",""))</f>
        <v/>
      </c>
      <c r="CB178" s="120" t="str">
        <f ca="1">IF(OR(Table2[[#This Row],[Lens Date]]=TODAY(),Table2[[#This Row],[Lens Date]]=TODAY()+1), Table2[[#This Row],[Lens Date]],IF(Table2[[#This Row],[MSLens]]="Done","Done",""))</f>
        <v/>
      </c>
      <c r="CC178" s="120" t="str">
        <f ca="1">IF(OR(Table2[[#This Row],[Milling Date]]=TODAY(),Table2[[#This Row],[Milling Date]]=TODAY()+1), Table2[[#This Row],[Milling Date]],IF(Table2[[#This Row],[CNC Holes]]="Ready","Done",""))</f>
        <v/>
      </c>
      <c r="CD178" s="120" t="str">
        <f ca="1">IF(OR(Table2[[#This Row],[Welding Date]]=TODAY(),Table2[[#This Row],[Welding Date]]=TODAY()+1), Table2[[#This Row],[Welding Date]],IF(Table2[[#This Row],[Welding Corners]]="Ready","Done",""))</f>
        <v/>
      </c>
      <c r="CE178" s="120" t="str">
        <f ca="1">IF(OR(Table2[[#This Row],[Puching Date]]=TODAY(),Table2[[#This Row],[Puching Date]]=TODAY()+1), Table2[[#This Row],[Puching Date]],IF(Table2[[#This Row],[Punch Holes]]="Ready","Done",""))</f>
        <v/>
      </c>
      <c r="CF178" s="120" t="str">
        <f ca="1">IF(OR(Table2[[#This Row],[Housing Date2]]=TODAY(),Table2[[#This Row],[Housing Date2]]=TODAY()+1),Table2[[#This Row],[Housing Date2]],IF(Table2[[#This Row],[Body Assembly]],"Done",""))</f>
        <v/>
      </c>
      <c r="CG178" s="120" t="str">
        <f>_xlfn.IFNA(VLOOKUP(Table2[[#This Row],[Job-no]],Table4[],7,FALSE),"Done")</f>
        <v>Machine Shop Started</v>
      </c>
    </row>
    <row r="179" spans="1:85" hidden="1" x14ac:dyDescent="0.25">
      <c r="A179" t="str">
        <f>_xlfn.CONCAT(Table2[[#This Row],[Order]],"-",Table2[[#This Row],[Line]])</f>
        <v>76222-1</v>
      </c>
      <c r="B179" s="1">
        <v>43474</v>
      </c>
      <c r="C179" s="10">
        <v>76222</v>
      </c>
      <c r="D179" s="7" t="s">
        <v>2635</v>
      </c>
      <c r="E179" s="10">
        <v>1</v>
      </c>
      <c r="F179" s="10">
        <v>1</v>
      </c>
      <c r="G179" s="7" t="s">
        <v>165</v>
      </c>
      <c r="H179" s="10">
        <v>20</v>
      </c>
      <c r="I179" s="43" t="b">
        <v>1</v>
      </c>
      <c r="J179" s="43" t="b">
        <v>0</v>
      </c>
      <c r="K179" t="s">
        <v>114</v>
      </c>
      <c r="L179" s="43" t="b">
        <v>0</v>
      </c>
      <c r="M179" s="43" t="b">
        <v>1</v>
      </c>
      <c r="N179" s="43" t="b">
        <v>1</v>
      </c>
      <c r="O179" t="s">
        <v>114</v>
      </c>
      <c r="P179" t="s">
        <v>138</v>
      </c>
      <c r="Q179" t="s">
        <v>114</v>
      </c>
      <c r="R179" t="s">
        <v>114</v>
      </c>
      <c r="S179" t="s">
        <v>114</v>
      </c>
      <c r="T179" t="s">
        <v>114</v>
      </c>
      <c r="U179" t="s">
        <v>114</v>
      </c>
      <c r="V179" t="s">
        <v>114</v>
      </c>
      <c r="W179" s="5">
        <v>43469</v>
      </c>
      <c r="X179" s="7" t="s">
        <v>151</v>
      </c>
      <c r="Y179" s="7"/>
      <c r="Z179" s="7" t="s">
        <v>17</v>
      </c>
      <c r="AA179" s="7" t="s">
        <v>114</v>
      </c>
      <c r="AB179" s="7" t="s">
        <v>74</v>
      </c>
      <c r="AC179" s="10">
        <v>4</v>
      </c>
      <c r="AD179" s="3" t="s">
        <v>1326</v>
      </c>
      <c r="AE179" s="7" t="s">
        <v>2634</v>
      </c>
      <c r="AF179" s="7"/>
      <c r="AG179" s="7" t="s">
        <v>114</v>
      </c>
      <c r="AH179" s="10">
        <v>20</v>
      </c>
      <c r="AI179" s="3" t="s">
        <v>74</v>
      </c>
      <c r="AJ179" t="s">
        <v>114</v>
      </c>
      <c r="AK179" t="s">
        <v>114</v>
      </c>
      <c r="AL179" s="43" t="b">
        <v>0</v>
      </c>
      <c r="AM179" s="3"/>
      <c r="AN179" s="3"/>
      <c r="AO179" s="43" t="b">
        <v>0</v>
      </c>
      <c r="AP179" s="3" t="b">
        <v>0</v>
      </c>
      <c r="AQ179" s="3">
        <f>VLOOKUP(Table2[[#This Row],[Job-no]],Table3[],26,FALSE)</f>
        <v>5000</v>
      </c>
      <c r="AR179" t="str">
        <f t="shared" si="31"/>
        <v>CCH</v>
      </c>
      <c r="AS179" t="str">
        <f>VLOOKUP(AR179,Table1[],4,0)</f>
        <v>surface</v>
      </c>
      <c r="AT179">
        <f>IF(BD179&gt;0,"Pattern",VLOOKUP(AR179,Table1[],5,0))</f>
        <v>0</v>
      </c>
      <c r="AU179" s="34">
        <f>IF(AT179="Pattern",WORKDAY(Table2[[#This Row],[Scheduled Ship Date]],-10),WORKDAY(Table2[[#This Row],[Scheduled Ship Date]],-4))</f>
        <v>43468</v>
      </c>
      <c r="AV179">
        <f>IF(Table2[[#This Row],[Extrusion cut double saw]]=TRUE,IF(O179="ToDo",IF(AT179="Pattern",Table2[[#This Row],[Total Sections]]*0.4,Table2[[#This Row],[Total Sections]]*0.12),0),IF(AT179="Pattern",Table2[[#This Row],[Total Sections]]*4,Table2[[#This Row],[Total Sections]]*1.2))</f>
        <v>0</v>
      </c>
      <c r="AW179" s="42"/>
      <c r="AX179" s="42">
        <f>IF(AT179="Pattern",Table2[[#This Row],[Scheduled Ship Date]]-2,Table2[[#This Row],[Scheduled Ship Date]]-3)</f>
        <v>43471</v>
      </c>
      <c r="AY179">
        <f>IF(Table2[[#This Row],[Pattern]]="Pattern",Table2[[#This Row],[Total Sections]]*4.82,Table2[[#This Row],[Total Sections]]*0.5)</f>
        <v>10</v>
      </c>
      <c r="AZ179" s="42">
        <f t="shared" ca="1" si="41"/>
        <v>43469</v>
      </c>
      <c r="BA179" s="39">
        <f>((Table2[Total Sections]/Table2[Open Qty])-1)*Table2[Open Qty]*12.96</f>
        <v>0</v>
      </c>
      <c r="BB179" s="42"/>
      <c r="BC179" s="39" t="str">
        <f t="shared" si="32"/>
        <v>CCH-SL-1100-80-35-CL(2')-W-UNV-DP-1-C-C(Customer requested 2')</v>
      </c>
      <c r="BD179" s="39">
        <f t="shared" si="33"/>
        <v>0</v>
      </c>
      <c r="BE179" s="39" t="b">
        <f>_xlfn.IFNA(VLOOKUP(Table2[[#This Row],[Job-no]],Table4[],9,FALSE),TRUE)</f>
        <v>1</v>
      </c>
      <c r="BF179" t="str">
        <f>VLOOKUP(AR179,Table1[],3,0)</f>
        <v>PERFKT</v>
      </c>
      <c r="BG179" s="39" t="b">
        <f>_xlfn.IFNA(VLOOKUP(Table2[[#This Row],[Job-no]],Table4[],14,FALSE),TRUE)</f>
        <v>1</v>
      </c>
      <c r="BH179" s="39" t="str">
        <f>_xlfn.IFNA(VLOOKUP(Table2[[#This Row],[Job-no]],Table4[],11,FALSE),"Done")</f>
        <v/>
      </c>
      <c r="BI179" s="39">
        <f>IF(Table2[[#This Row],[Pattern]]="Pattern",VLOOKUP(Table2[[#This Row],[Product Code]],'Routing data'!$A$2:$W$470,13,FALSE),VLOOKUP(Table2[[#This Row],[Product Code]],'Routing data'!$A$2:$W$470,3,FALSE))</f>
        <v>2</v>
      </c>
      <c r="BJ179" s="39">
        <f>IF(Table2[[#This Row],[Pattern]]="Pattern",VLOOKUP(Table2[[#This Row],[Product Code]],'Routing data'!$A$2:$W$470,14,FALSE),VLOOKUP(Table2[[#This Row],[Product Code]],'Routing data'!$A$2:$W$470,4,FALSE))</f>
        <v>0</v>
      </c>
      <c r="BK179" s="39">
        <f>VLOOKUP(Table2[[#This Row],[Product Code]],'Routing data'!A$4:W$524,16,FALSE)</f>
        <v>0</v>
      </c>
      <c r="BL179" s="42">
        <f>IF(Table2[[#This Row],[Milling Required]]=0,"x",IF(AT179="Pattern",B179-10,B179-4))</f>
        <v>43470</v>
      </c>
      <c r="BM179" s="42" t="str">
        <f>IF(Table2[[#This Row],[Punching Required]]=0,"x",IF(AT179="Pattern",B179-8,B179-2))</f>
        <v>x</v>
      </c>
      <c r="BN179" s="42">
        <f t="shared" si="34"/>
        <v>43471</v>
      </c>
      <c r="BO179" s="39">
        <f>IF(Table2[[#This Row],[Milling]]="x","x",Table2[[#This Row],[Total Sections]]*2)</f>
        <v>40</v>
      </c>
      <c r="BP179" s="39" t="str">
        <f>IF(Table2[[#This Row],[Punching]]="x","x",Table2[Total Sections]*2)</f>
        <v>x</v>
      </c>
      <c r="BQ179" s="39">
        <f>IF(Table2[[#This Row],[Pattern]]="Pattern",Table2[Total Sections]*3,Table2[Total Sections]*1.5)</f>
        <v>30</v>
      </c>
      <c r="BR179" s="42"/>
      <c r="BS179" s="42"/>
      <c r="BT179" s="42"/>
      <c r="BU179" s="39"/>
      <c r="BV179" s="122" t="str">
        <f>_xlfn.IFNA(VLOOKUP(Table2[[#This Row],[Job-no]],Table4[],16,FALSE),"Ready")</f>
        <v>Ready</v>
      </c>
      <c r="BW179" s="122" t="str">
        <f>_xlfn.IFNA(VLOOKUP(Table2[[#This Row],[Job-no]],Table4[],21,FALSE),"Ready")</f>
        <v/>
      </c>
      <c r="BX179" s="39" t="b">
        <f>_xlfn.IFNA(VLOOKUP(Table2[[#This Row],[Job-no]],Table4[],10,FALSE),TRUE)</f>
        <v>0</v>
      </c>
      <c r="BY179" s="39" t="str">
        <f>_xlfn.IFNA(VLOOKUP(Table2[[#This Row],[Job-no]],Table4[],22,FALSE),"Ready")</f>
        <v/>
      </c>
      <c r="BZ179" s="120">
        <f t="shared" si="35"/>
        <v>43474</v>
      </c>
      <c r="CA179" s="120" t="str">
        <f ca="1">IF(OR(Table2[[#This Row],[Saw Date]]=TODAY(),Table2[[#This Row],[Saw Date]]=TODAY()+1), Table2[[#This Row],[Saw Date]],IF(Table2[[#This Row],[Extrusion cut double saw]],"Done",""))</f>
        <v>Done</v>
      </c>
      <c r="CB179" s="120" t="str">
        <f ca="1">IF(OR(Table2[[#This Row],[Lens Date]]=TODAY(),Table2[[#This Row],[Lens Date]]=TODAY()+1), Table2[[#This Row],[Lens Date]],IF(Table2[[#This Row],[MSLens]]="Done","Done",""))</f>
        <v/>
      </c>
      <c r="CC179" s="120" t="str">
        <f ca="1">IF(OR(Table2[[#This Row],[Milling Date]]=TODAY(),Table2[[#This Row],[Milling Date]]=TODAY()+1), Table2[[#This Row],[Milling Date]],IF(Table2[[#This Row],[CNC Holes]]="Ready","Done",""))</f>
        <v>Done</v>
      </c>
      <c r="CD179" s="120" t="str">
        <f ca="1">IF(OR(Table2[[#This Row],[Welding Date]]=TODAY(),Table2[[#This Row],[Welding Date]]=TODAY()+1), Table2[[#This Row],[Welding Date]],IF(Table2[[#This Row],[Welding Corners]]="Ready","Done",""))</f>
        <v/>
      </c>
      <c r="CE179" s="120" t="str">
        <f ca="1">IF(OR(Table2[[#This Row],[Puching Date]]=TODAY(),Table2[[#This Row],[Puching Date]]=TODAY()+1), Table2[[#This Row],[Puching Date]],IF(Table2[[#This Row],[Punch Holes]]="Ready","Done",""))</f>
        <v/>
      </c>
      <c r="CF179" s="120" t="str">
        <f ca="1">IF(OR(Table2[[#This Row],[Housing Date2]]=TODAY(),Table2[[#This Row],[Housing Date2]]=TODAY()+1),Table2[[#This Row],[Housing Date2]],IF(Table2[[#This Row],[Body Assembly]],"Done",""))</f>
        <v/>
      </c>
      <c r="CG179" s="120" t="str">
        <f>_xlfn.IFNA(VLOOKUP(Table2[[#This Row],[Job-no]],Table4[],7,FALSE),"Done")</f>
        <v>Machine Shop Started</v>
      </c>
    </row>
    <row r="180" spans="1:85" hidden="1" x14ac:dyDescent="0.25">
      <c r="A180" t="str">
        <f>_xlfn.CONCAT(Table2[[#This Row],[Order]],"-",Table2[[#This Row],[Line]])</f>
        <v>76222-3</v>
      </c>
      <c r="B180" s="1">
        <v>43474</v>
      </c>
      <c r="C180" s="10">
        <v>76222</v>
      </c>
      <c r="D180" s="7" t="s">
        <v>2637</v>
      </c>
      <c r="E180" s="10">
        <v>3</v>
      </c>
      <c r="F180" s="10">
        <v>1</v>
      </c>
      <c r="G180" s="7" t="s">
        <v>165</v>
      </c>
      <c r="H180" s="10">
        <v>10</v>
      </c>
      <c r="I180" s="43" t="b">
        <v>1</v>
      </c>
      <c r="J180" s="43" t="b">
        <v>0</v>
      </c>
      <c r="K180" t="s">
        <v>114</v>
      </c>
      <c r="L180" s="43" t="b">
        <v>0</v>
      </c>
      <c r="M180" s="43" t="b">
        <v>1</v>
      </c>
      <c r="N180" s="43" t="b">
        <v>1</v>
      </c>
      <c r="O180" t="s">
        <v>114</v>
      </c>
      <c r="P180" t="s">
        <v>138</v>
      </c>
      <c r="Q180" t="s">
        <v>114</v>
      </c>
      <c r="R180" t="s">
        <v>114</v>
      </c>
      <c r="S180" t="s">
        <v>114</v>
      </c>
      <c r="T180" t="s">
        <v>114</v>
      </c>
      <c r="U180" t="s">
        <v>114</v>
      </c>
      <c r="V180" t="s">
        <v>114</v>
      </c>
      <c r="W180" s="5">
        <v>43469</v>
      </c>
      <c r="X180" s="7" t="s">
        <v>151</v>
      </c>
      <c r="Y180" s="7"/>
      <c r="Z180" s="7" t="s">
        <v>17</v>
      </c>
      <c r="AA180" s="7" t="s">
        <v>114</v>
      </c>
      <c r="AB180" s="7" t="s">
        <v>74</v>
      </c>
      <c r="AC180" s="10">
        <v>4</v>
      </c>
      <c r="AD180" s="3" t="s">
        <v>1326</v>
      </c>
      <c r="AE180" s="7" t="s">
        <v>2636</v>
      </c>
      <c r="AF180" s="7"/>
      <c r="AG180" s="7" t="s">
        <v>114</v>
      </c>
      <c r="AH180" s="10">
        <v>10</v>
      </c>
      <c r="AI180" s="3" t="s">
        <v>74</v>
      </c>
      <c r="AJ180" t="s">
        <v>114</v>
      </c>
      <c r="AK180" t="s">
        <v>114</v>
      </c>
      <c r="AL180" s="43" t="b">
        <v>0</v>
      </c>
      <c r="AM180" s="3"/>
      <c r="AN180" s="3"/>
      <c r="AO180" s="43" t="b">
        <v>0</v>
      </c>
      <c r="AP180" s="3" t="b">
        <v>0</v>
      </c>
      <c r="AQ180" s="3">
        <f>VLOOKUP(Table2[[#This Row],[Job-no]],Table3[],26,FALSE)</f>
        <v>6400</v>
      </c>
      <c r="AR180" t="str">
        <f t="shared" si="31"/>
        <v>CCH</v>
      </c>
      <c r="AS180" t="str">
        <f>VLOOKUP(AR180,Table1[],4,0)</f>
        <v>surface</v>
      </c>
      <c r="AT180">
        <f>IF(BD180&gt;0,"Pattern",VLOOKUP(AR180,Table1[],5,0))</f>
        <v>0</v>
      </c>
      <c r="AU180" s="34">
        <f>IF(AT180="Pattern",WORKDAY(Table2[[#This Row],[Scheduled Ship Date]],-10),WORKDAY(Table2[[#This Row],[Scheduled Ship Date]],-4))</f>
        <v>43468</v>
      </c>
      <c r="AV180">
        <f>IF(Table2[[#This Row],[Extrusion cut double saw]]=TRUE,IF(O180="ToDo",IF(AT180="Pattern",Table2[[#This Row],[Total Sections]]*0.4,Table2[[#This Row],[Total Sections]]*0.12),0),IF(AT180="Pattern",Table2[[#This Row],[Total Sections]]*4,Table2[[#This Row],[Total Sections]]*1.2))</f>
        <v>0</v>
      </c>
      <c r="AW180" s="42"/>
      <c r="AX180" s="42">
        <f>IF(AT180="Pattern",Table2[[#This Row],[Scheduled Ship Date]]-2,Table2[[#This Row],[Scheduled Ship Date]]-3)</f>
        <v>43471</v>
      </c>
      <c r="AY180">
        <f>IF(Table2[[#This Row],[Pattern]]="Pattern",Table2[[#This Row],[Total Sections]]*4.82,Table2[[#This Row],[Total Sections]]*0.5)</f>
        <v>5</v>
      </c>
      <c r="AZ180" s="42">
        <f t="shared" ca="1" si="41"/>
        <v>43469</v>
      </c>
      <c r="BA180" s="39">
        <f>((Table2[Total Sections]/Table2[Open Qty])-1)*Table2[Open Qty]*12.96</f>
        <v>0</v>
      </c>
      <c r="BB180" s="39"/>
      <c r="BC180" s="39" t="str">
        <f t="shared" si="32"/>
        <v>CCH-SL-1100-80-35-CL(8')-W-UNV-DP-1-C</v>
      </c>
      <c r="BD180" s="39">
        <f t="shared" si="33"/>
        <v>0</v>
      </c>
      <c r="BE180" s="39" t="b">
        <f>_xlfn.IFNA(VLOOKUP(Table2[[#This Row],[Job-no]],Table4[],9,FALSE),TRUE)</f>
        <v>1</v>
      </c>
      <c r="BF180" t="str">
        <f>VLOOKUP(AR180,Table1[],3,0)</f>
        <v>PERFKT</v>
      </c>
      <c r="BG180" s="39" t="b">
        <f>_xlfn.IFNA(VLOOKUP(Table2[[#This Row],[Job-no]],Table4[],14,FALSE),TRUE)</f>
        <v>1</v>
      </c>
      <c r="BH180" s="39" t="str">
        <f>_xlfn.IFNA(VLOOKUP(Table2[[#This Row],[Job-no]],Table4[],11,FALSE),"Done")</f>
        <v/>
      </c>
      <c r="BI180" s="39">
        <f>IF(Table2[[#This Row],[Pattern]]="Pattern",VLOOKUP(Table2[[#This Row],[Product Code]],'Routing data'!$A$2:$W$470,13,FALSE),VLOOKUP(Table2[[#This Row],[Product Code]],'Routing data'!$A$2:$W$470,3,FALSE))</f>
        <v>2</v>
      </c>
      <c r="BJ180" s="39">
        <f>IF(Table2[[#This Row],[Pattern]]="Pattern",VLOOKUP(Table2[[#This Row],[Product Code]],'Routing data'!$A$2:$W$470,14,FALSE),VLOOKUP(Table2[[#This Row],[Product Code]],'Routing data'!$A$2:$W$470,4,FALSE))</f>
        <v>0</v>
      </c>
      <c r="BK180" s="39">
        <f>VLOOKUP(Table2[[#This Row],[Product Code]],'Routing data'!A$4:W$524,16,FALSE)</f>
        <v>0</v>
      </c>
      <c r="BL180" s="42">
        <f>IF(Table2[[#This Row],[Milling Required]]=0,"x",IF(AT180="Pattern",B180-10,B180-4))</f>
        <v>43470</v>
      </c>
      <c r="BM180" s="42" t="str">
        <f>IF(Table2[[#This Row],[Punching Required]]=0,"x",IF(AT180="Pattern",B180-8,B180-2))</f>
        <v>x</v>
      </c>
      <c r="BN180" s="42">
        <f t="shared" si="34"/>
        <v>43471</v>
      </c>
      <c r="BO180" s="39">
        <f>IF(Table2[[#This Row],[Milling]]="x","x",Table2[[#This Row],[Total Sections]]*2)</f>
        <v>20</v>
      </c>
      <c r="BP180" s="39" t="str">
        <f>IF(Table2[[#This Row],[Punching]]="x","x",Table2[Total Sections]*2)</f>
        <v>x</v>
      </c>
      <c r="BQ180" s="39">
        <f>IF(Table2[[#This Row],[Pattern]]="Pattern",Table2[Total Sections]*3,Table2[Total Sections]*1.5)</f>
        <v>15</v>
      </c>
      <c r="BR180" s="42"/>
      <c r="BS180" s="42"/>
      <c r="BT180" s="42"/>
      <c r="BU180" s="39"/>
      <c r="BV180" s="39" t="str">
        <f>_xlfn.IFNA(VLOOKUP(Table2[[#This Row],[Job-no]],Table4[],16,FALSE),"Ready")</f>
        <v>Ready</v>
      </c>
      <c r="BW180" s="39" t="str">
        <f>_xlfn.IFNA(VLOOKUP(Table2[[#This Row],[Job-no]],Table4[],21,FALSE),"Ready")</f>
        <v/>
      </c>
      <c r="BX180" s="39" t="b">
        <f>_xlfn.IFNA(VLOOKUP(Table2[[#This Row],[Job-no]],Table4[],10,FALSE),TRUE)</f>
        <v>0</v>
      </c>
      <c r="BY180" s="39" t="str">
        <f>_xlfn.IFNA(VLOOKUP(Table2[[#This Row],[Job-no]],Table4[],22,FALSE),"Ready")</f>
        <v/>
      </c>
      <c r="BZ180" s="120">
        <f t="shared" si="35"/>
        <v>43474</v>
      </c>
      <c r="CA180" s="120" t="str">
        <f ca="1">IF(OR(Table2[[#This Row],[Saw Date]]=TODAY(),Table2[[#This Row],[Saw Date]]=TODAY()+1), Table2[[#This Row],[Saw Date]],IF(Table2[[#This Row],[Extrusion cut double saw]],"Done",""))</f>
        <v>Done</v>
      </c>
      <c r="CB180" s="120" t="str">
        <f ca="1">IF(OR(Table2[[#This Row],[Lens Date]]=TODAY(),Table2[[#This Row],[Lens Date]]=TODAY()+1), Table2[[#This Row],[Lens Date]],IF(Table2[[#This Row],[MSLens]]="Done","Done",""))</f>
        <v/>
      </c>
      <c r="CC180" s="120" t="str">
        <f ca="1">IF(OR(Table2[[#This Row],[Milling Date]]=TODAY(),Table2[[#This Row],[Milling Date]]=TODAY()+1), Table2[[#This Row],[Milling Date]],IF(Table2[[#This Row],[CNC Holes]]="Ready","Done",""))</f>
        <v>Done</v>
      </c>
      <c r="CD180" s="120" t="str">
        <f ca="1">IF(OR(Table2[[#This Row],[Welding Date]]=TODAY(),Table2[[#This Row],[Welding Date]]=TODAY()+1), Table2[[#This Row],[Welding Date]],IF(Table2[[#This Row],[Welding Corners]]="Ready","Done",""))</f>
        <v/>
      </c>
      <c r="CE180" s="120" t="str">
        <f ca="1">IF(OR(Table2[[#This Row],[Puching Date]]=TODAY(),Table2[[#This Row],[Puching Date]]=TODAY()+1), Table2[[#This Row],[Puching Date]],IF(Table2[[#This Row],[Punch Holes]]="Ready","Done",""))</f>
        <v/>
      </c>
      <c r="CF180" s="120" t="str">
        <f ca="1">IF(OR(Table2[[#This Row],[Housing Date2]]=TODAY(),Table2[[#This Row],[Housing Date2]]=TODAY()+1),Table2[[#This Row],[Housing Date2]],IF(Table2[[#This Row],[Body Assembly]],"Done",""))</f>
        <v/>
      </c>
      <c r="CG180" s="120" t="str">
        <f>_xlfn.IFNA(VLOOKUP(Table2[[#This Row],[Job-no]],Table4[],7,FALSE),"Done")</f>
        <v>Machine Shop Started</v>
      </c>
    </row>
    <row r="181" spans="1:85" hidden="1" x14ac:dyDescent="0.25">
      <c r="A181" t="str">
        <f>_xlfn.CONCAT(Table2[[#This Row],[Order]],"-",Table2[[#This Row],[Line]])</f>
        <v>76222-5</v>
      </c>
      <c r="B181" s="1">
        <v>43474</v>
      </c>
      <c r="C181" s="10">
        <v>76222</v>
      </c>
      <c r="D181" s="7" t="s">
        <v>2639</v>
      </c>
      <c r="E181" s="10">
        <v>5</v>
      </c>
      <c r="F181" s="10">
        <v>1</v>
      </c>
      <c r="G181" s="7" t="s">
        <v>165</v>
      </c>
      <c r="H181" s="10">
        <v>10</v>
      </c>
      <c r="I181" s="43" t="b">
        <v>1</v>
      </c>
      <c r="J181" s="43" t="b">
        <v>0</v>
      </c>
      <c r="K181" t="s">
        <v>114</v>
      </c>
      <c r="L181" s="43" t="b">
        <v>0</v>
      </c>
      <c r="M181" s="43" t="b">
        <v>1</v>
      </c>
      <c r="N181" s="43" t="b">
        <v>1</v>
      </c>
      <c r="O181" t="s">
        <v>114</v>
      </c>
      <c r="P181" t="s">
        <v>138</v>
      </c>
      <c r="Q181" t="s">
        <v>114</v>
      </c>
      <c r="R181" t="s">
        <v>114</v>
      </c>
      <c r="S181" t="s">
        <v>114</v>
      </c>
      <c r="T181" t="s">
        <v>114</v>
      </c>
      <c r="U181" t="s">
        <v>114</v>
      </c>
      <c r="V181" t="s">
        <v>114</v>
      </c>
      <c r="W181" s="5">
        <v>43469</v>
      </c>
      <c r="X181" s="7" t="s">
        <v>151</v>
      </c>
      <c r="Y181" s="7"/>
      <c r="Z181" s="7" t="s">
        <v>17</v>
      </c>
      <c r="AA181" s="7" t="s">
        <v>114</v>
      </c>
      <c r="AB181" s="7" t="s">
        <v>74</v>
      </c>
      <c r="AC181" s="10">
        <v>4</v>
      </c>
      <c r="AD181" s="3" t="s">
        <v>1326</v>
      </c>
      <c r="AE181" s="7" t="s">
        <v>2638</v>
      </c>
      <c r="AF181" s="7"/>
      <c r="AG181" s="7" t="s">
        <v>114</v>
      </c>
      <c r="AH181" s="10">
        <v>10</v>
      </c>
      <c r="AI181" s="3" t="s">
        <v>74</v>
      </c>
      <c r="AJ181" t="s">
        <v>114</v>
      </c>
      <c r="AK181" t="s">
        <v>114</v>
      </c>
      <c r="AL181" s="43" t="b">
        <v>0</v>
      </c>
      <c r="AM181" s="3"/>
      <c r="AN181" s="3"/>
      <c r="AO181" s="43" t="b">
        <v>0</v>
      </c>
      <c r="AP181" s="3" t="b">
        <v>0</v>
      </c>
      <c r="AQ181" s="3">
        <f>VLOOKUP(Table2[[#This Row],[Job-no]],Table3[],26,FALSE)</f>
        <v>8000</v>
      </c>
      <c r="AR181" t="str">
        <f t="shared" si="31"/>
        <v>CCH</v>
      </c>
      <c r="AS181" t="str">
        <f>VLOOKUP(AR181,Table1[],4,0)</f>
        <v>surface</v>
      </c>
      <c r="AT181">
        <f>IF(BD181&gt;0,"Pattern",VLOOKUP(AR181,Table1[],5,0))</f>
        <v>0</v>
      </c>
      <c r="AU181" s="34">
        <f>IF(AT181="Pattern",WORKDAY(Table2[[#This Row],[Scheduled Ship Date]],-10),WORKDAY(Table2[[#This Row],[Scheduled Ship Date]],-4))</f>
        <v>43468</v>
      </c>
      <c r="AV181">
        <f>IF(Table2[[#This Row],[Extrusion cut double saw]]=TRUE,IF(O181="ToDo",IF(AT181="Pattern",Table2[[#This Row],[Total Sections]]*0.4,Table2[[#This Row],[Total Sections]]*0.12),0),IF(AT181="Pattern",Table2[[#This Row],[Total Sections]]*4,Table2[[#This Row],[Total Sections]]*1.2))</f>
        <v>0</v>
      </c>
      <c r="AW181" s="42"/>
      <c r="AX181" s="42">
        <f>IF(AT181="Pattern",Table2[[#This Row],[Scheduled Ship Date]]-2,Table2[[#This Row],[Scheduled Ship Date]]-3)</f>
        <v>43471</v>
      </c>
      <c r="AY181">
        <f>IF(Table2[[#This Row],[Pattern]]="Pattern",Table2[[#This Row],[Total Sections]]*4.82,Table2[[#This Row],[Total Sections]]*0.5)</f>
        <v>5</v>
      </c>
      <c r="AZ181" s="42">
        <f t="shared" ca="1" si="41"/>
        <v>43469</v>
      </c>
      <c r="BA181" s="39">
        <f>((Table2[Total Sections]/Table2[Open Qty])-1)*Table2[Open Qty]*12.96</f>
        <v>0</v>
      </c>
      <c r="BB181" s="42"/>
      <c r="BC181" s="39" t="str">
        <f t="shared" si="32"/>
        <v>CCH-SL-1100-80-35-CL(9'2")-W-UNV-DP-1-C</v>
      </c>
      <c r="BD181" s="39">
        <f t="shared" si="33"/>
        <v>0</v>
      </c>
      <c r="BE181" s="39" t="b">
        <f>_xlfn.IFNA(VLOOKUP(Table2[[#This Row],[Job-no]],Table4[],9,FALSE),TRUE)</f>
        <v>1</v>
      </c>
      <c r="BF181" t="str">
        <f>VLOOKUP(AR181,Table1[],3,0)</f>
        <v>PERFKT</v>
      </c>
      <c r="BG181" s="39" t="b">
        <f>_xlfn.IFNA(VLOOKUP(Table2[[#This Row],[Job-no]],Table4[],14,FALSE),TRUE)</f>
        <v>1</v>
      </c>
      <c r="BH181" s="39" t="str">
        <f>_xlfn.IFNA(VLOOKUP(Table2[[#This Row],[Job-no]],Table4[],11,FALSE),"Done")</f>
        <v/>
      </c>
      <c r="BI181" s="39">
        <f>IF(Table2[[#This Row],[Pattern]]="Pattern",VLOOKUP(Table2[[#This Row],[Product Code]],'Routing data'!$A$2:$W$470,13,FALSE),VLOOKUP(Table2[[#This Row],[Product Code]],'Routing data'!$A$2:$W$470,3,FALSE))</f>
        <v>2</v>
      </c>
      <c r="BJ181" s="39">
        <f>IF(Table2[[#This Row],[Pattern]]="Pattern",VLOOKUP(Table2[[#This Row],[Product Code]],'Routing data'!$A$2:$W$470,14,FALSE),VLOOKUP(Table2[[#This Row],[Product Code]],'Routing data'!$A$2:$W$470,4,FALSE))</f>
        <v>0</v>
      </c>
      <c r="BK181" s="39">
        <f>VLOOKUP(Table2[[#This Row],[Product Code]],'Routing data'!A$4:W$524,16,FALSE)</f>
        <v>0</v>
      </c>
      <c r="BL181" s="42">
        <f>IF(Table2[[#This Row],[Milling Required]]=0,"x",IF(AT181="Pattern",B181-10,B181-4))</f>
        <v>43470</v>
      </c>
      <c r="BM181" s="42" t="str">
        <f>IF(Table2[[#This Row],[Punching Required]]=0,"x",IF(AT181="Pattern",B181-8,B181-2))</f>
        <v>x</v>
      </c>
      <c r="BN181" s="42">
        <f t="shared" si="34"/>
        <v>43471</v>
      </c>
      <c r="BO181" s="39">
        <f>IF(Table2[[#This Row],[Milling]]="x","x",Table2[[#This Row],[Total Sections]]*2)</f>
        <v>20</v>
      </c>
      <c r="BP181" s="39" t="str">
        <f>IF(Table2[[#This Row],[Punching]]="x","x",Table2[Total Sections]*2)</f>
        <v>x</v>
      </c>
      <c r="BQ181" s="39">
        <f>IF(Table2[[#This Row],[Pattern]]="Pattern",Table2[Total Sections]*3,Table2[Total Sections]*1.5)</f>
        <v>15</v>
      </c>
      <c r="BR181" s="42"/>
      <c r="BS181" s="42"/>
      <c r="BT181" s="42"/>
      <c r="BU181" s="39"/>
      <c r="BV181" s="39" t="str">
        <f>_xlfn.IFNA(VLOOKUP(Table2[[#This Row],[Job-no]],Table4[],16,FALSE),"Ready")</f>
        <v>Ready</v>
      </c>
      <c r="BW181" s="39" t="str">
        <f>_xlfn.IFNA(VLOOKUP(Table2[[#This Row],[Job-no]],Table4[],21,FALSE),"Ready")</f>
        <v/>
      </c>
      <c r="BX181" s="39" t="b">
        <f>_xlfn.IFNA(VLOOKUP(Table2[[#This Row],[Job-no]],Table4[],10,FALSE),TRUE)</f>
        <v>0</v>
      </c>
      <c r="BY181" s="39" t="str">
        <f>_xlfn.IFNA(VLOOKUP(Table2[[#This Row],[Job-no]],Table4[],22,FALSE),"Ready")</f>
        <v/>
      </c>
      <c r="BZ181" s="120">
        <f t="shared" si="35"/>
        <v>43474</v>
      </c>
      <c r="CA181" s="120" t="str">
        <f ca="1">IF(OR(Table2[[#This Row],[Saw Date]]=TODAY(),Table2[[#This Row],[Saw Date]]=TODAY()+1), Table2[[#This Row],[Saw Date]],IF(Table2[[#This Row],[Extrusion cut double saw]],"Done",""))</f>
        <v>Done</v>
      </c>
      <c r="CB181" s="120" t="str">
        <f ca="1">IF(OR(Table2[[#This Row],[Lens Date]]=TODAY(),Table2[[#This Row],[Lens Date]]=TODAY()+1), Table2[[#This Row],[Lens Date]],IF(Table2[[#This Row],[MSLens]]="Done","Done",""))</f>
        <v/>
      </c>
      <c r="CC181" s="120" t="str">
        <f ca="1">IF(OR(Table2[[#This Row],[Milling Date]]=TODAY(),Table2[[#This Row],[Milling Date]]=TODAY()+1), Table2[[#This Row],[Milling Date]],IF(Table2[[#This Row],[CNC Holes]]="Ready","Done",""))</f>
        <v>Done</v>
      </c>
      <c r="CD181" s="120" t="str">
        <f ca="1">IF(OR(Table2[[#This Row],[Welding Date]]=TODAY(),Table2[[#This Row],[Welding Date]]=TODAY()+1), Table2[[#This Row],[Welding Date]],IF(Table2[[#This Row],[Welding Corners]]="Ready","Done",""))</f>
        <v/>
      </c>
      <c r="CE181" s="120" t="str">
        <f ca="1">IF(OR(Table2[[#This Row],[Puching Date]]=TODAY(),Table2[[#This Row],[Puching Date]]=TODAY()+1), Table2[[#This Row],[Puching Date]],IF(Table2[[#This Row],[Punch Holes]]="Ready","Done",""))</f>
        <v/>
      </c>
      <c r="CF181" s="120" t="str">
        <f ca="1">IF(OR(Table2[[#This Row],[Housing Date2]]=TODAY(),Table2[[#This Row],[Housing Date2]]=TODAY()+1),Table2[[#This Row],[Housing Date2]],IF(Table2[[#This Row],[Body Assembly]],"Done",""))</f>
        <v/>
      </c>
      <c r="CG181" s="120" t="str">
        <f>_xlfn.IFNA(VLOOKUP(Table2[[#This Row],[Job-no]],Table4[],7,FALSE),"Done")</f>
        <v>Machine Shop Started</v>
      </c>
    </row>
    <row r="182" spans="1:85" hidden="1" x14ac:dyDescent="0.25">
      <c r="A182" t="str">
        <f>_xlfn.CONCAT(Table2[[#This Row],[Order]],"-",Table2[[#This Row],[Line]])</f>
        <v>76222-6</v>
      </c>
      <c r="B182" s="1">
        <v>43474</v>
      </c>
      <c r="C182" s="10">
        <v>76222</v>
      </c>
      <c r="D182" s="7" t="s">
        <v>2641</v>
      </c>
      <c r="E182" s="10">
        <v>6</v>
      </c>
      <c r="F182" s="10">
        <v>1</v>
      </c>
      <c r="G182" s="7" t="s">
        <v>165</v>
      </c>
      <c r="H182" s="10">
        <v>4</v>
      </c>
      <c r="I182" s="43" t="b">
        <v>1</v>
      </c>
      <c r="J182" s="43" t="b">
        <v>0</v>
      </c>
      <c r="K182" t="s">
        <v>114</v>
      </c>
      <c r="L182" s="43" t="b">
        <v>0</v>
      </c>
      <c r="M182" s="43" t="b">
        <v>1</v>
      </c>
      <c r="N182" s="43" t="b">
        <v>1</v>
      </c>
      <c r="O182" t="s">
        <v>114</v>
      </c>
      <c r="P182" t="s">
        <v>138</v>
      </c>
      <c r="Q182" t="s">
        <v>114</v>
      </c>
      <c r="R182" t="s">
        <v>114</v>
      </c>
      <c r="S182" t="s">
        <v>114</v>
      </c>
      <c r="T182" t="s">
        <v>114</v>
      </c>
      <c r="U182" t="s">
        <v>114</v>
      </c>
      <c r="V182" t="s">
        <v>114</v>
      </c>
      <c r="W182" s="5">
        <v>43469</v>
      </c>
      <c r="X182" s="7" t="s">
        <v>151</v>
      </c>
      <c r="Y182" s="7"/>
      <c r="Z182" s="7" t="s">
        <v>17</v>
      </c>
      <c r="AA182" s="7" t="s">
        <v>114</v>
      </c>
      <c r="AB182" s="7" t="s">
        <v>74</v>
      </c>
      <c r="AC182" s="10">
        <v>4</v>
      </c>
      <c r="AD182" s="3" t="s">
        <v>1326</v>
      </c>
      <c r="AE182" s="7" t="s">
        <v>2640</v>
      </c>
      <c r="AF182" s="7"/>
      <c r="AG182" s="7" t="s">
        <v>114</v>
      </c>
      <c r="AH182" s="10">
        <v>12</v>
      </c>
      <c r="AI182" s="3" t="s">
        <v>74</v>
      </c>
      <c r="AJ182" t="s">
        <v>114</v>
      </c>
      <c r="AK182" t="s">
        <v>114</v>
      </c>
      <c r="AL182" s="43" t="b">
        <v>0</v>
      </c>
      <c r="AM182" s="3"/>
      <c r="AN182" s="3"/>
      <c r="AO182" s="43" t="b">
        <v>0</v>
      </c>
      <c r="AP182" s="3" t="b">
        <v>0</v>
      </c>
      <c r="AQ182" s="3">
        <f>VLOOKUP(Table2[[#This Row],[Job-no]],Table3[],26,FALSE)</f>
        <v>7680</v>
      </c>
      <c r="AR182" t="str">
        <f t="shared" si="31"/>
        <v>CCH</v>
      </c>
      <c r="AS182" t="str">
        <f>VLOOKUP(AR182,Table1[],4,0)</f>
        <v>surface</v>
      </c>
      <c r="AT182">
        <f>IF(BD182&gt;0,"Pattern",VLOOKUP(AR182,Table1[],5,0))</f>
        <v>0</v>
      </c>
      <c r="AU182" s="34">
        <f>IF(AT182="Pattern",WORKDAY(Table2[[#This Row],[Scheduled Ship Date]],-10),WORKDAY(Table2[[#This Row],[Scheduled Ship Date]],-4))</f>
        <v>43468</v>
      </c>
      <c r="AV182">
        <f>IF(Table2[[#This Row],[Extrusion cut double saw]]=TRUE,IF(O182="ToDo",IF(AT182="Pattern",Table2[[#This Row],[Total Sections]]*0.4,Table2[[#This Row],[Total Sections]]*0.12),0),IF(AT182="Pattern",Table2[[#This Row],[Total Sections]]*4,Table2[[#This Row],[Total Sections]]*1.2))</f>
        <v>0</v>
      </c>
      <c r="AW182" s="42"/>
      <c r="AX182" s="42">
        <f>IF(AT182="Pattern",Table2[[#This Row],[Scheduled Ship Date]]-2,Table2[[#This Row],[Scheduled Ship Date]]-3)</f>
        <v>43471</v>
      </c>
      <c r="AY182">
        <f>IF(Table2[[#This Row],[Pattern]]="Pattern",Table2[[#This Row],[Total Sections]]*4.82,Table2[[#This Row],[Total Sections]]*0.5)</f>
        <v>6</v>
      </c>
      <c r="AZ182" s="42">
        <f t="shared" ca="1" si="41"/>
        <v>43469</v>
      </c>
      <c r="BA182" s="39">
        <f>((Table2[Total Sections]/Table2[Open Qty])-1)*Table2[Open Qty]*12.96</f>
        <v>103.68</v>
      </c>
      <c r="BB182" s="42"/>
      <c r="BC182" s="39" t="str">
        <f t="shared" si="32"/>
        <v>CCH-SL-1100-80-35-CL(23'6")-W-UNV-DP-1-C</v>
      </c>
      <c r="BD182" s="39">
        <f t="shared" si="33"/>
        <v>0</v>
      </c>
      <c r="BE182" s="39" t="b">
        <f>_xlfn.IFNA(VLOOKUP(Table2[[#This Row],[Job-no]],Table4[],9,FALSE),TRUE)</f>
        <v>1</v>
      </c>
      <c r="BF182" t="str">
        <f>VLOOKUP(AR182,Table1[],3,0)</f>
        <v>PERFKT</v>
      </c>
      <c r="BG182" s="39" t="b">
        <f>_xlfn.IFNA(VLOOKUP(Table2[[#This Row],[Job-no]],Table4[],14,FALSE),TRUE)</f>
        <v>1</v>
      </c>
      <c r="BH182" s="39" t="str">
        <f>_xlfn.IFNA(VLOOKUP(Table2[[#This Row],[Job-no]],Table4[],11,FALSE),"Done")</f>
        <v/>
      </c>
      <c r="BI182" s="39">
        <f>IF(Table2[[#This Row],[Pattern]]="Pattern",VLOOKUP(Table2[[#This Row],[Product Code]],'Routing data'!$A$2:$W$470,13,FALSE),VLOOKUP(Table2[[#This Row],[Product Code]],'Routing data'!$A$2:$W$470,3,FALSE))</f>
        <v>2</v>
      </c>
      <c r="BJ182" s="39">
        <f>IF(Table2[[#This Row],[Pattern]]="Pattern",VLOOKUP(Table2[[#This Row],[Product Code]],'Routing data'!$A$2:$W$470,14,FALSE),VLOOKUP(Table2[[#This Row],[Product Code]],'Routing data'!$A$2:$W$470,4,FALSE))</f>
        <v>0</v>
      </c>
      <c r="BK182" s="39">
        <f>VLOOKUP(Table2[[#This Row],[Product Code]],'Routing data'!A$4:W$524,16,FALSE)</f>
        <v>0</v>
      </c>
      <c r="BL182" s="42">
        <f>IF(Table2[[#This Row],[Milling Required]]=0,"x",IF(AT182="Pattern",B182-10,B182-4))</f>
        <v>43470</v>
      </c>
      <c r="BM182" s="42" t="str">
        <f>IF(Table2[[#This Row],[Punching Required]]=0,"x",IF(AT182="Pattern",B182-8,B182-2))</f>
        <v>x</v>
      </c>
      <c r="BN182" s="42">
        <f t="shared" si="34"/>
        <v>43471</v>
      </c>
      <c r="BO182" s="39">
        <f>IF(Table2[[#This Row],[Milling]]="x","x",Table2[[#This Row],[Total Sections]]*2)</f>
        <v>24</v>
      </c>
      <c r="BP182" s="39" t="str">
        <f>IF(Table2[[#This Row],[Punching]]="x","x",Table2[Total Sections]*2)</f>
        <v>x</v>
      </c>
      <c r="BQ182" s="39">
        <f>IF(Table2[[#This Row],[Pattern]]="Pattern",Table2[Total Sections]*3,Table2[Total Sections]*1.5)</f>
        <v>18</v>
      </c>
      <c r="BR182" s="42"/>
      <c r="BS182" s="42"/>
      <c r="BT182" s="42"/>
      <c r="BU182" s="39"/>
      <c r="BV182" s="39" t="str">
        <f>_xlfn.IFNA(VLOOKUP(Table2[[#This Row],[Job-no]],Table4[],16,FALSE),"Ready")</f>
        <v>Ready</v>
      </c>
      <c r="BW182" s="39" t="str">
        <f>_xlfn.IFNA(VLOOKUP(Table2[[#This Row],[Job-no]],Table4[],21,FALSE),"Ready")</f>
        <v/>
      </c>
      <c r="BX182" s="39" t="b">
        <f>_xlfn.IFNA(VLOOKUP(Table2[[#This Row],[Job-no]],Table4[],10,FALSE),TRUE)</f>
        <v>0</v>
      </c>
      <c r="BY182" s="39" t="str">
        <f>_xlfn.IFNA(VLOOKUP(Table2[[#This Row],[Job-no]],Table4[],22,FALSE),"Ready")</f>
        <v/>
      </c>
      <c r="BZ182" s="120">
        <f t="shared" si="35"/>
        <v>43474</v>
      </c>
      <c r="CA182" s="120" t="str">
        <f ca="1">IF(OR(Table2[[#This Row],[Saw Date]]=TODAY(),Table2[[#This Row],[Saw Date]]=TODAY()+1), Table2[[#This Row],[Saw Date]],IF(Table2[[#This Row],[Extrusion cut double saw]],"Done",""))</f>
        <v>Done</v>
      </c>
      <c r="CB182" s="120" t="str">
        <f ca="1">IF(OR(Table2[[#This Row],[Lens Date]]=TODAY(),Table2[[#This Row],[Lens Date]]=TODAY()+1), Table2[[#This Row],[Lens Date]],IF(Table2[[#This Row],[MSLens]]="Done","Done",""))</f>
        <v/>
      </c>
      <c r="CC182" s="120" t="str">
        <f ca="1">IF(OR(Table2[[#This Row],[Milling Date]]=TODAY(),Table2[[#This Row],[Milling Date]]=TODAY()+1), Table2[[#This Row],[Milling Date]],IF(Table2[[#This Row],[CNC Holes]]="Ready","Done",""))</f>
        <v>Done</v>
      </c>
      <c r="CD182" s="120" t="str">
        <f ca="1">IF(OR(Table2[[#This Row],[Welding Date]]=TODAY(),Table2[[#This Row],[Welding Date]]=TODAY()+1), Table2[[#This Row],[Welding Date]],IF(Table2[[#This Row],[Welding Corners]]="Ready","Done",""))</f>
        <v/>
      </c>
      <c r="CE182" s="120" t="str">
        <f ca="1">IF(OR(Table2[[#This Row],[Puching Date]]=TODAY(),Table2[[#This Row],[Puching Date]]=TODAY()+1), Table2[[#This Row],[Puching Date]],IF(Table2[[#This Row],[Punch Holes]]="Ready","Done",""))</f>
        <v/>
      </c>
      <c r="CF182" s="120" t="str">
        <f ca="1">IF(OR(Table2[[#This Row],[Housing Date2]]=TODAY(),Table2[[#This Row],[Housing Date2]]=TODAY()+1),Table2[[#This Row],[Housing Date2]],IF(Table2[[#This Row],[Body Assembly]],"Done",""))</f>
        <v/>
      </c>
      <c r="CG182" s="120" t="str">
        <f>_xlfn.IFNA(VLOOKUP(Table2[[#This Row],[Job-no]],Table4[],7,FALSE),"Done")</f>
        <v>Machine Shop Started</v>
      </c>
    </row>
    <row r="183" spans="1:85" hidden="1" x14ac:dyDescent="0.25">
      <c r="A183" s="39" t="str">
        <f>_xlfn.CONCAT(Table2[[#This Row],[Order]],"-",Table2[[#This Row],[Line]])</f>
        <v>76222-7</v>
      </c>
      <c r="B183" s="1">
        <v>43474</v>
      </c>
      <c r="C183" s="10">
        <v>76222</v>
      </c>
      <c r="D183" s="7" t="s">
        <v>2643</v>
      </c>
      <c r="E183" s="10">
        <v>7</v>
      </c>
      <c r="F183" s="10">
        <v>1</v>
      </c>
      <c r="G183" s="7" t="s">
        <v>165</v>
      </c>
      <c r="H183" s="10">
        <v>6</v>
      </c>
      <c r="I183" s="43" t="b">
        <v>1</v>
      </c>
      <c r="J183" s="43" t="b">
        <v>0</v>
      </c>
      <c r="K183" t="s">
        <v>114</v>
      </c>
      <c r="L183" s="43" t="b">
        <v>0</v>
      </c>
      <c r="M183" s="43" t="b">
        <v>1</v>
      </c>
      <c r="N183" s="43" t="b">
        <v>1</v>
      </c>
      <c r="O183" t="s">
        <v>114</v>
      </c>
      <c r="P183" t="s">
        <v>138</v>
      </c>
      <c r="Q183" t="s">
        <v>114</v>
      </c>
      <c r="R183" t="s">
        <v>114</v>
      </c>
      <c r="S183" t="s">
        <v>114</v>
      </c>
      <c r="T183" t="s">
        <v>114</v>
      </c>
      <c r="U183" t="s">
        <v>114</v>
      </c>
      <c r="V183" t="s">
        <v>114</v>
      </c>
      <c r="W183" s="5">
        <v>43469</v>
      </c>
      <c r="X183" s="7" t="s">
        <v>151</v>
      </c>
      <c r="Y183" s="7"/>
      <c r="Z183" s="7" t="s">
        <v>17</v>
      </c>
      <c r="AA183" s="7" t="s">
        <v>114</v>
      </c>
      <c r="AB183" s="7" t="s">
        <v>74</v>
      </c>
      <c r="AC183" s="10">
        <v>4</v>
      </c>
      <c r="AD183" s="3" t="s">
        <v>1326</v>
      </c>
      <c r="AE183" s="7" t="s">
        <v>2642</v>
      </c>
      <c r="AF183" s="7"/>
      <c r="AG183" s="7" t="s">
        <v>114</v>
      </c>
      <c r="AH183" s="10">
        <v>18</v>
      </c>
      <c r="AI183" s="3" t="s">
        <v>74</v>
      </c>
      <c r="AJ183" t="s">
        <v>114</v>
      </c>
      <c r="AK183" t="s">
        <v>114</v>
      </c>
      <c r="AL183" s="43" t="b">
        <v>0</v>
      </c>
      <c r="AM183" s="3"/>
      <c r="AN183" s="3"/>
      <c r="AO183" s="43" t="b">
        <v>0</v>
      </c>
      <c r="AP183" s="3" t="b">
        <v>0</v>
      </c>
      <c r="AQ183" s="3">
        <f>VLOOKUP(Table2[[#This Row],[Job-no]],Table3[],26,FALSE)</f>
        <v>12000</v>
      </c>
      <c r="AR183" t="str">
        <f t="shared" si="31"/>
        <v>CCH</v>
      </c>
      <c r="AS183" t="str">
        <f>VLOOKUP(AR183,Table1[],4,0)</f>
        <v>surface</v>
      </c>
      <c r="AT183">
        <f>IF(BD183&gt;0,"Pattern",VLOOKUP(AR183,Table1[],5,0))</f>
        <v>0</v>
      </c>
      <c r="AU183" s="34">
        <f>IF(AT183="Pattern",WORKDAY(Table2[[#This Row],[Scheduled Ship Date]],-10),WORKDAY(Table2[[#This Row],[Scheduled Ship Date]],-4))</f>
        <v>43468</v>
      </c>
      <c r="AV183" s="39">
        <f>IF(Table2[[#This Row],[Extrusion cut double saw]]=TRUE,IF(O183="ToDo",IF(AT183="Pattern",Table2[[#This Row],[Total Sections]]*0.4,Table2[[#This Row],[Total Sections]]*0.12),0),IF(AT183="Pattern",Table2[[#This Row],[Total Sections]]*4,Table2[[#This Row],[Total Sections]]*1.2))</f>
        <v>0</v>
      </c>
      <c r="AW183" s="42"/>
      <c r="AX183" s="42">
        <f>IF(AT183="Pattern",Table2[[#This Row],[Scheduled Ship Date]]-2,Table2[[#This Row],[Scheduled Ship Date]]-3)</f>
        <v>43471</v>
      </c>
      <c r="AY183" s="39">
        <f>IF(Table2[[#This Row],[Pattern]]="Pattern",Table2[[#This Row],[Total Sections]]*4.82,Table2[[#This Row],[Total Sections]]*0.5)</f>
        <v>9</v>
      </c>
      <c r="AZ183" s="42">
        <f t="shared" ca="1" si="41"/>
        <v>43469</v>
      </c>
      <c r="BA183" s="39">
        <f>((Table2[Total Sections]/Table2[Open Qty])-1)*Table2[Open Qty]*12.96</f>
        <v>155.52000000000001</v>
      </c>
      <c r="BB183" s="39"/>
      <c r="BC183" s="39" t="str">
        <f t="shared" si="32"/>
        <v>CCH-SL-1100-80-35-CL(24'6")-W-UNV-DP-1-C</v>
      </c>
      <c r="BD183" s="39">
        <f t="shared" si="33"/>
        <v>0</v>
      </c>
      <c r="BE183" s="39" t="b">
        <f>_xlfn.IFNA(VLOOKUP(Table2[[#This Row],[Job-no]],Table4[],9,FALSE),TRUE)</f>
        <v>1</v>
      </c>
      <c r="BF183" t="str">
        <f>VLOOKUP(AR183,Table1[],3,0)</f>
        <v>PERFKT</v>
      </c>
      <c r="BG183" s="39" t="b">
        <f>_xlfn.IFNA(VLOOKUP(Table2[[#This Row],[Job-no]],Table4[],14,FALSE),TRUE)</f>
        <v>1</v>
      </c>
      <c r="BH183" s="39" t="str">
        <f>_xlfn.IFNA(VLOOKUP(Table2[[#This Row],[Job-no]],Table4[],11,FALSE),"Done")</f>
        <v/>
      </c>
      <c r="BI183" s="39">
        <f>IF(Table2[[#This Row],[Pattern]]="Pattern",VLOOKUP(Table2[[#This Row],[Product Code]],'Routing data'!$A$2:$W$470,13,FALSE),VLOOKUP(Table2[[#This Row],[Product Code]],'Routing data'!$A$2:$W$470,3,FALSE))</f>
        <v>2</v>
      </c>
      <c r="BJ183" s="39">
        <f>IF(Table2[[#This Row],[Pattern]]="Pattern",VLOOKUP(Table2[[#This Row],[Product Code]],'Routing data'!$A$2:$W$470,14,FALSE),VLOOKUP(Table2[[#This Row],[Product Code]],'Routing data'!$A$2:$W$470,4,FALSE))</f>
        <v>0</v>
      </c>
      <c r="BK183" s="39">
        <f>VLOOKUP(Table2[[#This Row],[Product Code]],'Routing data'!A$4:W$524,16,FALSE)</f>
        <v>0</v>
      </c>
      <c r="BL183" s="42">
        <f>IF(Table2[[#This Row],[Milling Required]]=0,"x",IF(AT183="Pattern",B183-10,B183-4))</f>
        <v>43470</v>
      </c>
      <c r="BM183" s="42" t="str">
        <f>IF(Table2[[#This Row],[Punching Required]]=0,"x",IF(AT183="Pattern",B183-8,B183-2))</f>
        <v>x</v>
      </c>
      <c r="BN183" s="42">
        <f t="shared" si="34"/>
        <v>43471</v>
      </c>
      <c r="BO183" s="39">
        <f>IF(Table2[[#This Row],[Milling]]="x","x",Table2[[#This Row],[Total Sections]]*2)</f>
        <v>36</v>
      </c>
      <c r="BP183" s="39" t="str">
        <f>IF(Table2[[#This Row],[Punching]]="x","x",Table2[Total Sections]*2)</f>
        <v>x</v>
      </c>
      <c r="BQ183" s="39">
        <f>IF(Table2[[#This Row],[Pattern]]="Pattern",Table2[Total Sections]*3,Table2[Total Sections]*1.5)</f>
        <v>27</v>
      </c>
      <c r="BR183" s="42"/>
      <c r="BS183" s="42"/>
      <c r="BT183" s="42"/>
      <c r="BU183" s="39"/>
      <c r="BV183" s="39" t="str">
        <f>_xlfn.IFNA(VLOOKUP(Table2[[#This Row],[Job-no]],Table4[],16,FALSE),"Ready")</f>
        <v>Ready</v>
      </c>
      <c r="BW183" s="39" t="str">
        <f>_xlfn.IFNA(VLOOKUP(Table2[[#This Row],[Job-no]],Table4[],21,FALSE),"Ready")</f>
        <v/>
      </c>
      <c r="BX183" s="39" t="b">
        <f>_xlfn.IFNA(VLOOKUP(Table2[[#This Row],[Job-no]],Table4[],10,FALSE),TRUE)</f>
        <v>0</v>
      </c>
      <c r="BY183" s="39" t="str">
        <f>_xlfn.IFNA(VLOOKUP(Table2[[#This Row],[Job-no]],Table4[],22,FALSE),"Ready")</f>
        <v/>
      </c>
      <c r="BZ183" s="120">
        <f t="shared" si="35"/>
        <v>43474</v>
      </c>
      <c r="CA183" s="120" t="str">
        <f ca="1">IF(OR(Table2[[#This Row],[Saw Date]]=TODAY(),Table2[[#This Row],[Saw Date]]=TODAY()+1), Table2[[#This Row],[Saw Date]],IF(Table2[[#This Row],[Extrusion cut double saw]],"Done",""))</f>
        <v>Done</v>
      </c>
      <c r="CB183" s="120" t="str">
        <f ca="1">IF(OR(Table2[[#This Row],[Lens Date]]=TODAY(),Table2[[#This Row],[Lens Date]]=TODAY()+1), Table2[[#This Row],[Lens Date]],IF(Table2[[#This Row],[MSLens]]="Done","Done",""))</f>
        <v/>
      </c>
      <c r="CC183" s="120" t="str">
        <f ca="1">IF(OR(Table2[[#This Row],[Milling Date]]=TODAY(),Table2[[#This Row],[Milling Date]]=TODAY()+1), Table2[[#This Row],[Milling Date]],IF(Table2[[#This Row],[CNC Holes]]="Ready","Done",""))</f>
        <v>Done</v>
      </c>
      <c r="CD183" s="120" t="str">
        <f ca="1">IF(OR(Table2[[#This Row],[Welding Date]]=TODAY(),Table2[[#This Row],[Welding Date]]=TODAY()+1), Table2[[#This Row],[Welding Date]],IF(Table2[[#This Row],[Welding Corners]]="Ready","Done",""))</f>
        <v/>
      </c>
      <c r="CE183" s="120" t="str">
        <f ca="1">IF(OR(Table2[[#This Row],[Puching Date]]=TODAY(),Table2[[#This Row],[Puching Date]]=TODAY()+1), Table2[[#This Row],[Puching Date]],IF(Table2[[#This Row],[Punch Holes]]="Ready","Done",""))</f>
        <v/>
      </c>
      <c r="CF183" s="120" t="str">
        <f ca="1">IF(OR(Table2[[#This Row],[Housing Date2]]=TODAY(),Table2[[#This Row],[Housing Date2]]=TODAY()+1),Table2[[#This Row],[Housing Date2]],IF(Table2[[#This Row],[Body Assembly]],"Done",""))</f>
        <v/>
      </c>
      <c r="CG183" s="120" t="str">
        <f>_xlfn.IFNA(VLOOKUP(Table2[[#This Row],[Job-no]],Table4[],7,FALSE),"Done")</f>
        <v>Machine Shop Started</v>
      </c>
    </row>
    <row r="184" spans="1:85" x14ac:dyDescent="0.25">
      <c r="A184" s="39" t="str">
        <f>_xlfn.CONCAT(Table2[[#This Row],[Order]],"-",Table2[[#This Row],[Line]])</f>
        <v>76409-1</v>
      </c>
      <c r="B184" s="1">
        <v>43474</v>
      </c>
      <c r="C184" s="10">
        <v>76409</v>
      </c>
      <c r="D184" s="7" t="s">
        <v>3042</v>
      </c>
      <c r="E184" s="10">
        <v>1</v>
      </c>
      <c r="F184" s="10">
        <v>1</v>
      </c>
      <c r="G184" s="7" t="s">
        <v>165</v>
      </c>
      <c r="H184" s="10">
        <v>9</v>
      </c>
      <c r="I184" s="43" t="b">
        <v>1</v>
      </c>
      <c r="J184" s="43" t="b">
        <v>0</v>
      </c>
      <c r="K184" t="s">
        <v>114</v>
      </c>
      <c r="L184" s="43" t="b">
        <v>0</v>
      </c>
      <c r="M184" s="43" t="b">
        <v>0</v>
      </c>
      <c r="N184" s="43" t="b">
        <v>0</v>
      </c>
      <c r="O184" t="s">
        <v>114</v>
      </c>
      <c r="P184" t="s">
        <v>23</v>
      </c>
      <c r="Q184" t="s">
        <v>114</v>
      </c>
      <c r="R184" t="s">
        <v>114</v>
      </c>
      <c r="S184" t="s">
        <v>114</v>
      </c>
      <c r="T184" t="s">
        <v>114</v>
      </c>
      <c r="U184" t="s">
        <v>114</v>
      </c>
      <c r="V184" t="s">
        <v>23</v>
      </c>
      <c r="W184" s="5">
        <v>43469</v>
      </c>
      <c r="X184" s="7" t="s">
        <v>151</v>
      </c>
      <c r="Y184" s="7"/>
      <c r="Z184" s="7" t="s">
        <v>4024</v>
      </c>
      <c r="AA184" s="7" t="s">
        <v>114</v>
      </c>
      <c r="AB184" s="7" t="s">
        <v>74</v>
      </c>
      <c r="AC184" s="10">
        <v>1</v>
      </c>
      <c r="AD184" s="3" t="s">
        <v>5967</v>
      </c>
      <c r="AE184" s="4" t="s">
        <v>5968</v>
      </c>
      <c r="AF184" s="7"/>
      <c r="AG184" s="7" t="s">
        <v>114</v>
      </c>
      <c r="AH184" s="10">
        <v>9</v>
      </c>
      <c r="AI184" s="3" t="s">
        <v>74</v>
      </c>
      <c r="AJ184" t="s">
        <v>114</v>
      </c>
      <c r="AK184" t="s">
        <v>114</v>
      </c>
      <c r="AL184" s="43" t="b">
        <v>0</v>
      </c>
      <c r="AM184" s="3"/>
      <c r="AN184" s="3"/>
      <c r="AO184" s="43" t="b">
        <v>0</v>
      </c>
      <c r="AP184" s="3" t="b">
        <v>0</v>
      </c>
      <c r="AQ184" s="3">
        <f>VLOOKUP(Table2[[#This Row],[Job-no]],Table3[],26,FALSE)</f>
        <v>7200</v>
      </c>
      <c r="AR184" t="str">
        <f t="shared" si="31"/>
        <v>SCR</v>
      </c>
      <c r="AS184" t="str">
        <f>VLOOKUP(AR184,Table1[],4,0)</f>
        <v>recessed</v>
      </c>
      <c r="AT184" t="str">
        <f>IF(BD184&gt;0,"Pattern",VLOOKUP(AR184,Table1[],5,0))</f>
        <v>Check for Kit</v>
      </c>
      <c r="AU184" s="34">
        <f>IF(AT184="Pattern",WORKDAY(Table2[[#This Row],[Scheduled Ship Date]],-10),WORKDAY(Table2[[#This Row],[Scheduled Ship Date]],-4))</f>
        <v>43468</v>
      </c>
      <c r="AV184" s="39">
        <f>IF(Table2[[#This Row],[Extrusion cut double saw]]=TRUE,IF(O184="ToDo",IF(AT184="Pattern",Table2[[#This Row],[Total Sections]]*0.4,Table2[[#This Row],[Total Sections]]*0.12),0),IF(AT184="Pattern",Table2[[#This Row],[Total Sections]]*4,Table2[[#This Row],[Total Sections]]*1.2))</f>
        <v>10.799999999999999</v>
      </c>
      <c r="AW184" s="42">
        <f ca="1">TODAY()+2</f>
        <v>43469</v>
      </c>
      <c r="AX184" s="42">
        <f>IF(AT184="Pattern",Table2[[#This Row],[Scheduled Ship Date]]-2,Table2[[#This Row],[Scheduled Ship Date]]-3)</f>
        <v>43471</v>
      </c>
      <c r="AY184" s="39">
        <f>IF(Table2[[#This Row],[Pattern]]="Pattern",Table2[[#This Row],[Total Sections]]*4.82,Table2[[#This Row],[Total Sections]]*0.5)</f>
        <v>4.5</v>
      </c>
      <c r="AZ184" s="42">
        <f t="shared" ca="1" si="41"/>
        <v>43469</v>
      </c>
      <c r="BA184" s="39">
        <f>((Table2[Total Sections]/Table2[Open Qty])-1)*Table2[Open Qty]*12.96</f>
        <v>0</v>
      </c>
      <c r="BB184" s="39"/>
      <c r="BC184" s="39" t="str">
        <f t="shared" si="32"/>
        <v>SCR-550-80-40-FL-4X4-W-UNV-DP-1-TB15</v>
      </c>
      <c r="BD184" s="39">
        <f t="shared" si="33"/>
        <v>0</v>
      </c>
      <c r="BE184" s="39" t="b">
        <f>_xlfn.IFNA(VLOOKUP(Table2[[#This Row],[Job-no]],Table4[],9,FALSE),TRUE)</f>
        <v>1</v>
      </c>
      <c r="BF184" s="39"/>
      <c r="BG184" s="39" t="b">
        <f>_xlfn.IFNA(VLOOKUP(Table2[[#This Row],[Job-no]],Table4[],14,FALSE),TRUE)</f>
        <v>0</v>
      </c>
      <c r="BH184" s="39" t="str">
        <f>_xlfn.IFNA(VLOOKUP(Table2[[#This Row],[Job-no]],Table4[],11,FALSE),"Done")</f>
        <v/>
      </c>
      <c r="BI184" s="39">
        <f>IF(Table2[[#This Row],[Pattern]]="Pattern",VLOOKUP(Table2[[#This Row],[Product Code]],'Routing data'!$A$2:$W$470,13,FALSE),VLOOKUP(Table2[[#This Row],[Product Code]],'Routing data'!$A$2:$W$470,3,FALSE))</f>
        <v>2</v>
      </c>
      <c r="BJ184" s="39">
        <f>IF(Table2[[#This Row],[Pattern]]="Pattern",VLOOKUP(Table2[[#This Row],[Product Code]],'Routing data'!$A$2:$W$470,14,FALSE),VLOOKUP(Table2[[#This Row],[Product Code]],'Routing data'!$A$2:$W$470,4,FALSE))</f>
        <v>0</v>
      </c>
      <c r="BK184" s="39">
        <f>VLOOKUP(Table2[[#This Row],[Product Code]],'Routing data'!A$4:W$524,16,FALSE)</f>
        <v>5</v>
      </c>
      <c r="BL184" s="42">
        <f>IF(Table2[[#This Row],[Milling Required]]=0,"x",IF(AT184="Pattern",B184-10,B184-4))</f>
        <v>43470</v>
      </c>
      <c r="BM184" s="39"/>
      <c r="BN184" s="42">
        <f t="shared" si="34"/>
        <v>43471</v>
      </c>
      <c r="BO184" s="39">
        <f>IF(Table2[[#This Row],[Milling]]="x","x",Table2[[#This Row],[Total Sections]]*2)</f>
        <v>18</v>
      </c>
      <c r="BP184" s="39">
        <f>IF(Table2[[#This Row],[Punching]]="x","x",Table2[Total Sections]*2)</f>
        <v>18</v>
      </c>
      <c r="BQ184" s="39">
        <f>IF(Table2[[#This Row],[Pattern]]="Pattern",Table2[Total Sections]*3,Table2[Total Sections]*1.5)</f>
        <v>13.5</v>
      </c>
      <c r="BR184" s="42">
        <f t="shared" ref="BR184:BR206" ca="1" si="43">TODAY()+2</f>
        <v>43469</v>
      </c>
      <c r="BS184" s="39"/>
      <c r="BT184" s="39"/>
      <c r="BU184" s="39"/>
      <c r="BV184" s="39" t="str">
        <f>_xlfn.IFNA(VLOOKUP(Table2[[#This Row],[Job-no]],Table4[],16,FALSE),"Ready")</f>
        <v>ToDo</v>
      </c>
      <c r="BW184" s="39" t="str">
        <f>_xlfn.IFNA(VLOOKUP(Table2[[#This Row],[Job-no]],Table4[],21,FALSE),"Ready")</f>
        <v/>
      </c>
      <c r="BX184" s="39" t="b">
        <f>_xlfn.IFNA(VLOOKUP(Table2[[#This Row],[Job-no]],Table4[],10,FALSE),TRUE)</f>
        <v>0</v>
      </c>
      <c r="BY184" s="39" t="str">
        <f>_xlfn.IFNA(VLOOKUP(Table2[[#This Row],[Job-no]],Table4[],22,FALSE),"Ready")</f>
        <v>ToDo</v>
      </c>
      <c r="BZ184" s="120">
        <f t="shared" si="35"/>
        <v>43474</v>
      </c>
      <c r="CA184" s="120" t="str">
        <f ca="1">IF(OR(Table2[[#This Row],[Saw Date]]=TODAY(),Table2[[#This Row],[Saw Date]]=TODAY()+1), Table2[[#This Row],[Saw Date]],IF(Table2[[#This Row],[Extrusion cut double saw]],"Done",""))</f>
        <v/>
      </c>
      <c r="CB184" s="120" t="str">
        <f ca="1">IF(OR(Table2[[#This Row],[Lens Date]]=TODAY(),Table2[[#This Row],[Lens Date]]=TODAY()+1), Table2[[#This Row],[Lens Date]],IF(Table2[[#This Row],[MSLens]]="Done","Done",""))</f>
        <v/>
      </c>
      <c r="CC184" s="120" t="str">
        <f ca="1">IF(OR(Table2[[#This Row],[Milling Date]]=TODAY(),Table2[[#This Row],[Milling Date]]=TODAY()+1), Table2[[#This Row],[Milling Date]],IF(Table2[[#This Row],[CNC Holes]]="Ready","Done",""))</f>
        <v/>
      </c>
      <c r="CD184" s="120" t="str">
        <f ca="1">IF(OR(Table2[[#This Row],[Welding Date]]=TODAY(),Table2[[#This Row],[Welding Date]]=TODAY()+1), Table2[[#This Row],[Welding Date]],IF(Table2[[#This Row],[Welding Corners]]="Ready","Done",""))</f>
        <v/>
      </c>
      <c r="CE184" s="120" t="str">
        <f ca="1">IF(OR(Table2[[#This Row],[Puching Date]]=TODAY(),Table2[[#This Row],[Puching Date]]=TODAY()+1), Table2[[#This Row],[Puching Date]],IF(Table2[[#This Row],[Punch Holes]]="Ready","Done",""))</f>
        <v/>
      </c>
      <c r="CF184" s="120" t="str">
        <f ca="1">IF(OR(Table2[[#This Row],[Housing Date2]]=TODAY(),Table2[[#This Row],[Housing Date2]]=TODAY()+1),Table2[[#This Row],[Housing Date2]],IF(Table2[[#This Row],[Body Assembly]],"Done",""))</f>
        <v/>
      </c>
      <c r="CG184" s="120" t="str">
        <f>_xlfn.IFNA(VLOOKUP(Table2[[#This Row],[Job-no]],Table4[],7,FALSE),"Done")</f>
        <v>Machine Shop Started</v>
      </c>
    </row>
    <row r="185" spans="1:85" x14ac:dyDescent="0.25">
      <c r="A185" s="39" t="str">
        <f>_xlfn.CONCAT(Table2[[#This Row],[Order]],"-",Table2[[#This Row],[Line]])</f>
        <v>76409-2</v>
      </c>
      <c r="B185" s="1">
        <v>43474</v>
      </c>
      <c r="C185" s="10">
        <v>76409</v>
      </c>
      <c r="D185" s="7" t="s">
        <v>3043</v>
      </c>
      <c r="E185" s="10">
        <v>2</v>
      </c>
      <c r="F185" s="10">
        <v>1</v>
      </c>
      <c r="G185" s="7" t="s">
        <v>165</v>
      </c>
      <c r="H185" s="10">
        <v>1</v>
      </c>
      <c r="I185" s="43" t="b">
        <v>1</v>
      </c>
      <c r="J185" s="43" t="b">
        <v>0</v>
      </c>
      <c r="K185" t="s">
        <v>114</v>
      </c>
      <c r="L185" s="43" t="b">
        <v>0</v>
      </c>
      <c r="M185" s="43" t="b">
        <v>0</v>
      </c>
      <c r="N185" s="43" t="b">
        <v>0</v>
      </c>
      <c r="O185" t="s">
        <v>114</v>
      </c>
      <c r="P185" t="s">
        <v>23</v>
      </c>
      <c r="Q185" t="s">
        <v>114</v>
      </c>
      <c r="R185" t="s">
        <v>114</v>
      </c>
      <c r="S185" t="s">
        <v>114</v>
      </c>
      <c r="T185" t="s">
        <v>114</v>
      </c>
      <c r="U185" t="s">
        <v>114</v>
      </c>
      <c r="V185" t="s">
        <v>114</v>
      </c>
      <c r="W185" s="5">
        <v>43469</v>
      </c>
      <c r="X185" s="7" t="s">
        <v>151</v>
      </c>
      <c r="Y185" s="7"/>
      <c r="Z185" s="7" t="s">
        <v>1137</v>
      </c>
      <c r="AA185" s="7" t="s">
        <v>114</v>
      </c>
      <c r="AB185" s="7" t="s">
        <v>74</v>
      </c>
      <c r="AC185" s="10">
        <v>1</v>
      </c>
      <c r="AD185" s="3" t="s">
        <v>5967</v>
      </c>
      <c r="AE185" s="4" t="s">
        <v>5968</v>
      </c>
      <c r="AF185" s="7"/>
      <c r="AG185" s="7" t="s">
        <v>114</v>
      </c>
      <c r="AH185" s="10">
        <v>1</v>
      </c>
      <c r="AI185" s="3" t="s">
        <v>74</v>
      </c>
      <c r="AJ185" t="s">
        <v>114</v>
      </c>
      <c r="AK185" t="s">
        <v>114</v>
      </c>
      <c r="AL185" s="43" t="b">
        <v>0</v>
      </c>
      <c r="AM185" s="3"/>
      <c r="AN185" s="3"/>
      <c r="AO185" s="43" t="b">
        <v>0</v>
      </c>
      <c r="AP185" s="3" t="b">
        <v>0</v>
      </c>
      <c r="AQ185" s="3">
        <f>VLOOKUP(Table2[[#This Row],[Job-no]],Table3[],26,FALSE)</f>
        <v>240</v>
      </c>
      <c r="AR185" t="str">
        <f t="shared" si="31"/>
        <v>MBLED</v>
      </c>
      <c r="AS185" t="str">
        <f>VLOOKUP(AR185,Table1[],4,0)</f>
        <v>pendant</v>
      </c>
      <c r="AT185">
        <f>IF(BD185&gt;0,"Pattern",VLOOKUP(AR185,Table1[],5,0))</f>
        <v>0</v>
      </c>
      <c r="AU185" s="34">
        <f>IF(AT185="Pattern",WORKDAY(Table2[[#This Row],[Scheduled Ship Date]],-10),WORKDAY(Table2[[#This Row],[Scheduled Ship Date]],-4))</f>
        <v>43468</v>
      </c>
      <c r="AV185" s="39">
        <f>IF(Table2[[#This Row],[Extrusion cut double saw]]=TRUE,IF(O185="ToDo",IF(AT185="Pattern",Table2[[#This Row],[Total Sections]]*0.4,Table2[[#This Row],[Total Sections]]*0.12),0),IF(AT185="Pattern",Table2[[#This Row],[Total Sections]]*4,Table2[[#This Row],[Total Sections]]*1.2))</f>
        <v>1.2</v>
      </c>
      <c r="AW185" s="42">
        <f ca="1">TODAY()+2</f>
        <v>43469</v>
      </c>
      <c r="AX185" s="42">
        <f>IF(AT185="Pattern",Table2[[#This Row],[Scheduled Ship Date]]-2,Table2[[#This Row],[Scheduled Ship Date]]-3)</f>
        <v>43471</v>
      </c>
      <c r="AY185" s="39">
        <f>IF(Table2[[#This Row],[Pattern]]="Pattern",Table2[[#This Row],[Total Sections]]*4.82,Table2[[#This Row],[Total Sections]]*0.5)</f>
        <v>0.5</v>
      </c>
      <c r="AZ185" s="42">
        <f t="shared" ca="1" si="41"/>
        <v>43469</v>
      </c>
      <c r="BA185" s="39">
        <f>((Table2[Total Sections]/Table2[Open Qty])-1)*Table2[Open Qty]*12.96</f>
        <v>0</v>
      </c>
      <c r="BB185" s="39"/>
      <c r="BC185" s="39" t="str">
        <f t="shared" si="32"/>
        <v>MBLED-500-80-40-S-4-AP-UNV-DP-1-CA(36)</v>
      </c>
      <c r="BD185" s="39">
        <f t="shared" si="33"/>
        <v>0</v>
      </c>
      <c r="BE185" s="39" t="b">
        <f>_xlfn.IFNA(VLOOKUP(Table2[[#This Row],[Job-no]],Table4[],9,FALSE),TRUE)</f>
        <v>1</v>
      </c>
      <c r="BF185" s="39"/>
      <c r="BG185" s="39" t="b">
        <f>_xlfn.IFNA(VLOOKUP(Table2[[#This Row],[Job-no]],Table4[],14,FALSE),TRUE)</f>
        <v>0</v>
      </c>
      <c r="BH185" s="39" t="str">
        <f>_xlfn.IFNA(VLOOKUP(Table2[[#This Row],[Job-no]],Table4[],11,FALSE),"Done")</f>
        <v/>
      </c>
      <c r="BI185" s="39">
        <f>IF(Table2[[#This Row],[Pattern]]="Pattern",VLOOKUP(Table2[[#This Row],[Product Code]],'Routing data'!$A$2:$W$470,13,FALSE),VLOOKUP(Table2[[#This Row],[Product Code]],'Routing data'!$A$2:$W$470,3,FALSE))</f>
        <v>2</v>
      </c>
      <c r="BJ185" s="39">
        <f>IF(Table2[[#This Row],[Pattern]]="Pattern",VLOOKUP(Table2[[#This Row],[Product Code]],'Routing data'!$A$2:$W$470,14,FALSE),VLOOKUP(Table2[[#This Row],[Product Code]],'Routing data'!$A$2:$W$470,4,FALSE))</f>
        <v>0</v>
      </c>
      <c r="BK185" s="39">
        <f>VLOOKUP(Table2[[#This Row],[Product Code]],'Routing data'!A$4:W$524,16,FALSE)</f>
        <v>0</v>
      </c>
      <c r="BL185" s="42">
        <f>IF(Table2[[#This Row],[Milling Required]]=0,"x",IF(AT185="Pattern",B185-10,B185-4))</f>
        <v>43470</v>
      </c>
      <c r="BM185" s="39"/>
      <c r="BN185" s="42">
        <f t="shared" si="34"/>
        <v>43471</v>
      </c>
      <c r="BO185" s="39">
        <f>IF(Table2[[#This Row],[Milling]]="x","x",Table2[[#This Row],[Total Sections]]*2)</f>
        <v>2</v>
      </c>
      <c r="BP185" s="39">
        <f>IF(Table2[[#This Row],[Punching]]="x","x",Table2[Total Sections]*2)</f>
        <v>2</v>
      </c>
      <c r="BQ185" s="39">
        <f>IF(Table2[[#This Row],[Pattern]]="Pattern",Table2[Total Sections]*3,Table2[Total Sections]*1.5)</f>
        <v>1.5</v>
      </c>
      <c r="BR185" s="42">
        <f t="shared" ca="1" si="43"/>
        <v>43469</v>
      </c>
      <c r="BS185" s="39"/>
      <c r="BT185" s="39"/>
      <c r="BU185" s="39"/>
      <c r="BV185" s="39" t="str">
        <f>_xlfn.IFNA(VLOOKUP(Table2[[#This Row],[Job-no]],Table4[],16,FALSE),"Ready")</f>
        <v>ToDo</v>
      </c>
      <c r="BW185" s="39" t="str">
        <f>_xlfn.IFNA(VLOOKUP(Table2[[#This Row],[Job-no]],Table4[],21,FALSE),"Ready")</f>
        <v/>
      </c>
      <c r="BX185" s="39" t="b">
        <f>_xlfn.IFNA(VLOOKUP(Table2[[#This Row],[Job-no]],Table4[],10,FALSE),TRUE)</f>
        <v>0</v>
      </c>
      <c r="BY185" s="39" t="str">
        <f>_xlfn.IFNA(VLOOKUP(Table2[[#This Row],[Job-no]],Table4[],22,FALSE),"Ready")</f>
        <v/>
      </c>
      <c r="BZ185" s="120">
        <f t="shared" si="35"/>
        <v>43474</v>
      </c>
      <c r="CA185" s="120" t="str">
        <f ca="1">IF(OR(Table2[[#This Row],[Saw Date]]=TODAY(),Table2[[#This Row],[Saw Date]]=TODAY()+1), Table2[[#This Row],[Saw Date]],IF(Table2[[#This Row],[Extrusion cut double saw]],"Done",""))</f>
        <v/>
      </c>
      <c r="CB185" s="120" t="str">
        <f ca="1">IF(OR(Table2[[#This Row],[Lens Date]]=TODAY(),Table2[[#This Row],[Lens Date]]=TODAY()+1), Table2[[#This Row],[Lens Date]],IF(Table2[[#This Row],[MSLens]]="Done","Done",""))</f>
        <v/>
      </c>
      <c r="CC185" s="120" t="str">
        <f ca="1">IF(OR(Table2[[#This Row],[Milling Date]]=TODAY(),Table2[[#This Row],[Milling Date]]=TODAY()+1), Table2[[#This Row],[Milling Date]],IF(Table2[[#This Row],[CNC Holes]]="Ready","Done",""))</f>
        <v/>
      </c>
      <c r="CD185" s="120" t="str">
        <f ca="1">IF(OR(Table2[[#This Row],[Welding Date]]=TODAY(),Table2[[#This Row],[Welding Date]]=TODAY()+1), Table2[[#This Row],[Welding Date]],IF(Table2[[#This Row],[Welding Corners]]="Ready","Done",""))</f>
        <v/>
      </c>
      <c r="CE185" s="120" t="str">
        <f ca="1">IF(OR(Table2[[#This Row],[Puching Date]]=TODAY(),Table2[[#This Row],[Puching Date]]=TODAY()+1), Table2[[#This Row],[Puching Date]],IF(Table2[[#This Row],[Punch Holes]]="Ready","Done",""))</f>
        <v/>
      </c>
      <c r="CF185" s="120" t="str">
        <f ca="1">IF(OR(Table2[[#This Row],[Housing Date2]]=TODAY(),Table2[[#This Row],[Housing Date2]]=TODAY()+1),Table2[[#This Row],[Housing Date2]],IF(Table2[[#This Row],[Body Assembly]],"Done",""))</f>
        <v/>
      </c>
      <c r="CG185" s="120" t="str">
        <f>_xlfn.IFNA(VLOOKUP(Table2[[#This Row],[Job-no]],Table4[],7,FALSE),"Done")</f>
        <v>Machine Shop Started</v>
      </c>
    </row>
    <row r="186" spans="1:85" x14ac:dyDescent="0.25">
      <c r="A186" t="str">
        <f>_xlfn.CONCAT(Table2[[#This Row],[Order]],"-",Table2[[#This Row],[Line]])</f>
        <v>76409-3</v>
      </c>
      <c r="B186" s="1">
        <v>43474</v>
      </c>
      <c r="C186" s="10">
        <v>76409</v>
      </c>
      <c r="D186" s="7" t="s">
        <v>3045</v>
      </c>
      <c r="E186" s="10">
        <v>3</v>
      </c>
      <c r="F186" s="10">
        <v>1</v>
      </c>
      <c r="G186" s="7" t="s">
        <v>165</v>
      </c>
      <c r="H186" s="10">
        <v>3</v>
      </c>
      <c r="I186" s="43" t="b">
        <v>1</v>
      </c>
      <c r="J186" s="43" t="b">
        <v>0</v>
      </c>
      <c r="K186" t="s">
        <v>114</v>
      </c>
      <c r="L186" s="43" t="b">
        <v>0</v>
      </c>
      <c r="M186" s="43" t="b">
        <v>0</v>
      </c>
      <c r="N186" s="43" t="b">
        <v>0</v>
      </c>
      <c r="O186" t="s">
        <v>114</v>
      </c>
      <c r="P186" t="s">
        <v>23</v>
      </c>
      <c r="Q186" t="s">
        <v>114</v>
      </c>
      <c r="R186" t="s">
        <v>114</v>
      </c>
      <c r="S186" t="s">
        <v>114</v>
      </c>
      <c r="T186" t="s">
        <v>114</v>
      </c>
      <c r="U186" t="s">
        <v>114</v>
      </c>
      <c r="V186" t="s">
        <v>114</v>
      </c>
      <c r="W186" s="5">
        <v>43469</v>
      </c>
      <c r="X186" s="7" t="s">
        <v>151</v>
      </c>
      <c r="Y186" s="7"/>
      <c r="Z186" s="7" t="s">
        <v>4483</v>
      </c>
      <c r="AA186" s="7" t="s">
        <v>114</v>
      </c>
      <c r="AB186" s="7" t="s">
        <v>74</v>
      </c>
      <c r="AC186" s="10">
        <v>1</v>
      </c>
      <c r="AD186" s="3" t="s">
        <v>5967</v>
      </c>
      <c r="AE186" s="4" t="s">
        <v>5968</v>
      </c>
      <c r="AF186" s="7"/>
      <c r="AG186" s="7" t="s">
        <v>114</v>
      </c>
      <c r="AH186" s="10">
        <v>3</v>
      </c>
      <c r="AI186" s="3" t="s">
        <v>74</v>
      </c>
      <c r="AJ186" t="s">
        <v>114</v>
      </c>
      <c r="AK186" t="s">
        <v>114</v>
      </c>
      <c r="AL186" s="43" t="b">
        <v>0</v>
      </c>
      <c r="AM186" s="3"/>
      <c r="AN186" s="3"/>
      <c r="AO186" s="43" t="b">
        <v>0</v>
      </c>
      <c r="AP186" s="3" t="b">
        <v>0</v>
      </c>
      <c r="AQ186" s="3">
        <f>VLOOKUP(Table2[[#This Row],[Job-no]],Table3[],26,FALSE)</f>
        <v>2160</v>
      </c>
      <c r="AR186" t="str">
        <f t="shared" si="31"/>
        <v>MBLED</v>
      </c>
      <c r="AS186" t="str">
        <f>VLOOKUP(AR186,Table1[],4,0)</f>
        <v>pendant</v>
      </c>
      <c r="AT186">
        <f>IF(BD186&gt;0,"Pattern",VLOOKUP(AR186,Table1[],5,0))</f>
        <v>0</v>
      </c>
      <c r="AU186" s="34">
        <f>IF(AT186="Pattern",WORKDAY(Table2[[#This Row],[Scheduled Ship Date]],-10),WORKDAY(Table2[[#This Row],[Scheduled Ship Date]],-4))</f>
        <v>43468</v>
      </c>
      <c r="AV186">
        <f>IF(Table2[[#This Row],[Extrusion cut double saw]]=TRUE,IF(O186="ToDo",IF(AT186="Pattern",Table2[[#This Row],[Total Sections]]*0.4,Table2[[#This Row],[Total Sections]]*0.12),0),IF(AT186="Pattern",Table2[[#This Row],[Total Sections]]*4,Table2[[#This Row],[Total Sections]]*1.2))</f>
        <v>3.5999999999999996</v>
      </c>
      <c r="AW186" s="42">
        <f ca="1">TODAY()+2</f>
        <v>43469</v>
      </c>
      <c r="AX186" s="42">
        <f>IF(AT186="Pattern",Table2[[#This Row],[Scheduled Ship Date]]-2,Table2[[#This Row],[Scheduled Ship Date]]-3)</f>
        <v>43471</v>
      </c>
      <c r="AY186">
        <f>IF(Table2[[#This Row],[Pattern]]="Pattern",Table2[[#This Row],[Total Sections]]*4.82,Table2[[#This Row],[Total Sections]]*0.5)</f>
        <v>1.5</v>
      </c>
      <c r="AZ186" s="42">
        <f t="shared" ca="1" si="41"/>
        <v>43469</v>
      </c>
      <c r="BA186" s="39">
        <f>((Table2[Total Sections]/Table2[Open Qty])-1)*Table2[Open Qty]*12.96</f>
        <v>0</v>
      </c>
      <c r="BB186" s="39"/>
      <c r="BC186" s="39" t="str">
        <f t="shared" si="32"/>
        <v>MBLED-500-80-40-S-12-AP-UNV-DP-1-CA(36)</v>
      </c>
      <c r="BD186" s="39">
        <f t="shared" si="33"/>
        <v>0</v>
      </c>
      <c r="BE186" s="39" t="b">
        <f>_xlfn.IFNA(VLOOKUP(Table2[[#This Row],[Job-no]],Table4[],9,FALSE),TRUE)</f>
        <v>1</v>
      </c>
      <c r="BF186" t="str">
        <f>VLOOKUP(AR186,Table1[],3,0)</f>
        <v>MINLED</v>
      </c>
      <c r="BG186" s="39" t="b">
        <f>_xlfn.IFNA(VLOOKUP(Table2[[#This Row],[Job-no]],Table4[],14,FALSE),TRUE)</f>
        <v>0</v>
      </c>
      <c r="BH186" s="39" t="str">
        <f>_xlfn.IFNA(VLOOKUP(Table2[[#This Row],[Job-no]],Table4[],11,FALSE),"Done")</f>
        <v/>
      </c>
      <c r="BI186" s="39">
        <f>IF(Table2[[#This Row],[Pattern]]="Pattern",VLOOKUP(Table2[[#This Row],[Product Code]],'Routing data'!$A$2:$W$470,13,FALSE),VLOOKUP(Table2[[#This Row],[Product Code]],'Routing data'!$A$2:$W$470,3,FALSE))</f>
        <v>2</v>
      </c>
      <c r="BJ186" s="39">
        <f>IF(Table2[[#This Row],[Pattern]]="Pattern",VLOOKUP(Table2[[#This Row],[Product Code]],'Routing data'!$A$2:$W$470,14,FALSE),VLOOKUP(Table2[[#This Row],[Product Code]],'Routing data'!$A$2:$W$470,4,FALSE))</f>
        <v>0</v>
      </c>
      <c r="BK186" s="39">
        <f>VLOOKUP(Table2[[#This Row],[Product Code]],'Routing data'!A$4:W$524,16,FALSE)</f>
        <v>0</v>
      </c>
      <c r="BL186" s="42">
        <f>IF(Table2[[#This Row],[Milling Required]]=0,"x",IF(AT186="Pattern",B186-10,B186-4))</f>
        <v>43470</v>
      </c>
      <c r="BM186" s="42" t="str">
        <f>IF(Table2[[#This Row],[Punching Required]]=0,"x",IF(AT186="Pattern",B186-8,B186-2))</f>
        <v>x</v>
      </c>
      <c r="BN186" s="42">
        <f t="shared" si="34"/>
        <v>43471</v>
      </c>
      <c r="BO186" s="39">
        <f>IF(Table2[[#This Row],[Milling]]="x","x",Table2[[#This Row],[Total Sections]]*2)</f>
        <v>6</v>
      </c>
      <c r="BP186" s="39" t="str">
        <f>IF(Table2[[#This Row],[Punching]]="x","x",Table2[Total Sections]*2)</f>
        <v>x</v>
      </c>
      <c r="BQ186" s="39">
        <f>IF(Table2[[#This Row],[Pattern]]="Pattern",Table2[Total Sections]*3,Table2[Total Sections]*1.5)</f>
        <v>4.5</v>
      </c>
      <c r="BR186" s="42">
        <f t="shared" ca="1" si="43"/>
        <v>43469</v>
      </c>
      <c r="BS186" s="42"/>
      <c r="BT186" s="39"/>
      <c r="BU186" s="39"/>
      <c r="BV186" s="39" t="str">
        <f>_xlfn.IFNA(VLOOKUP(Table2[[#This Row],[Job-no]],Table4[],16,FALSE),"Ready")</f>
        <v>ToDo</v>
      </c>
      <c r="BW186" s="39" t="str">
        <f>_xlfn.IFNA(VLOOKUP(Table2[[#This Row],[Job-no]],Table4[],21,FALSE),"Ready")</f>
        <v/>
      </c>
      <c r="BX186" s="39" t="b">
        <f>_xlfn.IFNA(VLOOKUP(Table2[[#This Row],[Job-no]],Table4[],10,FALSE),TRUE)</f>
        <v>0</v>
      </c>
      <c r="BY186" s="39" t="str">
        <f>_xlfn.IFNA(VLOOKUP(Table2[[#This Row],[Job-no]],Table4[],22,FALSE),"Ready")</f>
        <v/>
      </c>
      <c r="BZ186" s="120">
        <f t="shared" si="35"/>
        <v>43474</v>
      </c>
      <c r="CA186" s="120" t="str">
        <f ca="1">IF(OR(Table2[[#This Row],[Saw Date]]=TODAY(),Table2[[#This Row],[Saw Date]]=TODAY()+1), Table2[[#This Row],[Saw Date]],IF(Table2[[#This Row],[Extrusion cut double saw]],"Done",""))</f>
        <v/>
      </c>
      <c r="CB186" s="120" t="str">
        <f ca="1">IF(OR(Table2[[#This Row],[Lens Date]]=TODAY(),Table2[[#This Row],[Lens Date]]=TODAY()+1), Table2[[#This Row],[Lens Date]],IF(Table2[[#This Row],[MSLens]]="Done","Done",""))</f>
        <v/>
      </c>
      <c r="CC186" s="120" t="str">
        <f ca="1">IF(OR(Table2[[#This Row],[Milling Date]]=TODAY(),Table2[[#This Row],[Milling Date]]=TODAY()+1), Table2[[#This Row],[Milling Date]],IF(Table2[[#This Row],[CNC Holes]]="Ready","Done",""))</f>
        <v/>
      </c>
      <c r="CD186" s="120" t="str">
        <f ca="1">IF(OR(Table2[[#This Row],[Welding Date]]=TODAY(),Table2[[#This Row],[Welding Date]]=TODAY()+1), Table2[[#This Row],[Welding Date]],IF(Table2[[#This Row],[Welding Corners]]="Ready","Done",""))</f>
        <v/>
      </c>
      <c r="CE186" s="120" t="str">
        <f ca="1">IF(OR(Table2[[#This Row],[Puching Date]]=TODAY(),Table2[[#This Row],[Puching Date]]=TODAY()+1), Table2[[#This Row],[Puching Date]],IF(Table2[[#This Row],[Punch Holes]]="Ready","Done",""))</f>
        <v/>
      </c>
      <c r="CF186" s="120" t="str">
        <f ca="1">IF(OR(Table2[[#This Row],[Housing Date2]]=TODAY(),Table2[[#This Row],[Housing Date2]]=TODAY()+1),Table2[[#This Row],[Housing Date2]],IF(Table2[[#This Row],[Body Assembly]],"Done",""))</f>
        <v/>
      </c>
      <c r="CG186" s="120" t="str">
        <f>_xlfn.IFNA(VLOOKUP(Table2[[#This Row],[Job-no]],Table4[],7,FALSE),"Done")</f>
        <v>Machine Shop Started</v>
      </c>
    </row>
    <row r="187" spans="1:85" x14ac:dyDescent="0.25">
      <c r="A187" s="39" t="str">
        <f>_xlfn.CONCAT(Table2[[#This Row],[Order]],"-",Table2[[#This Row],[Line]])</f>
        <v>76409-4</v>
      </c>
      <c r="B187" s="1">
        <v>43474</v>
      </c>
      <c r="C187" s="10">
        <v>76409</v>
      </c>
      <c r="D187" s="7" t="s">
        <v>3047</v>
      </c>
      <c r="E187" s="10">
        <v>4</v>
      </c>
      <c r="F187" s="10">
        <v>1</v>
      </c>
      <c r="G187" s="7" t="s">
        <v>165</v>
      </c>
      <c r="H187" s="10">
        <v>1</v>
      </c>
      <c r="I187" s="43" t="b">
        <v>1</v>
      </c>
      <c r="J187" s="43" t="b">
        <v>0</v>
      </c>
      <c r="K187" t="s">
        <v>114</v>
      </c>
      <c r="L187" s="43" t="b">
        <v>0</v>
      </c>
      <c r="M187" s="43" t="b">
        <v>0</v>
      </c>
      <c r="N187" s="43" t="b">
        <v>0</v>
      </c>
      <c r="O187" t="s">
        <v>114</v>
      </c>
      <c r="P187" t="s">
        <v>23</v>
      </c>
      <c r="Q187" t="s">
        <v>114</v>
      </c>
      <c r="R187" t="s">
        <v>114</v>
      </c>
      <c r="S187" t="s">
        <v>114</v>
      </c>
      <c r="T187" t="s">
        <v>114</v>
      </c>
      <c r="U187" t="s">
        <v>114</v>
      </c>
      <c r="V187" t="s">
        <v>114</v>
      </c>
      <c r="W187" s="5">
        <v>43469</v>
      </c>
      <c r="X187" s="7" t="s">
        <v>151</v>
      </c>
      <c r="Y187" s="7"/>
      <c r="Z187" s="7" t="s">
        <v>4566</v>
      </c>
      <c r="AA187" s="7" t="s">
        <v>114</v>
      </c>
      <c r="AB187" s="7" t="s">
        <v>74</v>
      </c>
      <c r="AC187" s="10">
        <v>1</v>
      </c>
      <c r="AD187" s="3" t="s">
        <v>5967</v>
      </c>
      <c r="AE187" s="4" t="s">
        <v>5968</v>
      </c>
      <c r="AF187" s="7"/>
      <c r="AG187" s="7" t="s">
        <v>114</v>
      </c>
      <c r="AH187" s="10">
        <v>2</v>
      </c>
      <c r="AI187" s="3" t="s">
        <v>74</v>
      </c>
      <c r="AJ187" t="s">
        <v>114</v>
      </c>
      <c r="AK187" t="s">
        <v>114</v>
      </c>
      <c r="AL187" s="43" t="b">
        <v>0</v>
      </c>
      <c r="AM187" s="3"/>
      <c r="AN187" s="3"/>
      <c r="AO187" s="43" t="b">
        <v>0</v>
      </c>
      <c r="AP187" s="3" t="b">
        <v>0</v>
      </c>
      <c r="AQ187" s="3">
        <f>VLOOKUP(Table2[[#This Row],[Job-no]],Table3[],26,FALSE)</f>
        <v>1440</v>
      </c>
      <c r="AR187" t="str">
        <f t="shared" si="31"/>
        <v>MBLED</v>
      </c>
      <c r="AS187" t="str">
        <f>VLOOKUP(AR187,Table1[],4,0)</f>
        <v>pendant</v>
      </c>
      <c r="AT187">
        <f>IF(BD187&gt;0,"Pattern",VLOOKUP(AR187,Table1[],5,0))</f>
        <v>0</v>
      </c>
      <c r="AU187" s="34">
        <f>IF(AT187="Pattern",WORKDAY(Table2[[#This Row],[Scheduled Ship Date]],-10),WORKDAY(Table2[[#This Row],[Scheduled Ship Date]],-4))</f>
        <v>43468</v>
      </c>
      <c r="AV187" s="39">
        <f>IF(Table2[[#This Row],[Extrusion cut double saw]]=TRUE,IF(O187="ToDo",IF(AT187="Pattern",Table2[[#This Row],[Total Sections]]*0.4,Table2[[#This Row],[Total Sections]]*0.12),0),IF(AT187="Pattern",Table2[[#This Row],[Total Sections]]*4,Table2[[#This Row],[Total Sections]]*1.2))</f>
        <v>2.4</v>
      </c>
      <c r="AW187" s="42">
        <f ca="1">TODAY()+2</f>
        <v>43469</v>
      </c>
      <c r="AX187" s="42">
        <f>IF(AT187="Pattern",Table2[[#This Row],[Scheduled Ship Date]]-2,Table2[[#This Row],[Scheduled Ship Date]]-3)</f>
        <v>43471</v>
      </c>
      <c r="AY187" s="39">
        <f>IF(Table2[[#This Row],[Pattern]]="Pattern",Table2[[#This Row],[Total Sections]]*4.82,Table2[[#This Row],[Total Sections]]*0.5)</f>
        <v>1</v>
      </c>
      <c r="AZ187" s="42">
        <f t="shared" ca="1" si="41"/>
        <v>43469</v>
      </c>
      <c r="BA187" s="39">
        <f>((Table2[Total Sections]/Table2[Open Qty])-1)*Table2[Open Qty]*12.96</f>
        <v>12.96</v>
      </c>
      <c r="BB187" s="39"/>
      <c r="BC187" s="39" t="str">
        <f t="shared" si="32"/>
        <v>MBLED-500-80-40-S-24-AP-UNV-DP-1-CA(36)</v>
      </c>
      <c r="BD187" s="39">
        <f t="shared" si="33"/>
        <v>0</v>
      </c>
      <c r="BE187" s="39" t="b">
        <f>_xlfn.IFNA(VLOOKUP(Table2[[#This Row],[Job-no]],Table4[],9,FALSE),TRUE)</f>
        <v>1</v>
      </c>
      <c r="BF187" t="str">
        <f>VLOOKUP(AR187,Table1[],3,0)</f>
        <v>MINLED</v>
      </c>
      <c r="BG187" s="39" t="b">
        <f>_xlfn.IFNA(VLOOKUP(Table2[[#This Row],[Job-no]],Table4[],14,FALSE),TRUE)</f>
        <v>0</v>
      </c>
      <c r="BH187" s="39" t="str">
        <f>_xlfn.IFNA(VLOOKUP(Table2[[#This Row],[Job-no]],Table4[],11,FALSE),"Done")</f>
        <v/>
      </c>
      <c r="BI187" s="39">
        <f>IF(Table2[[#This Row],[Pattern]]="Pattern",VLOOKUP(Table2[[#This Row],[Product Code]],'Routing data'!$A$2:$W$470,13,FALSE),VLOOKUP(Table2[[#This Row],[Product Code]],'Routing data'!$A$2:$W$470,3,FALSE))</f>
        <v>2</v>
      </c>
      <c r="BJ187" s="39">
        <f>IF(Table2[[#This Row],[Pattern]]="Pattern",VLOOKUP(Table2[[#This Row],[Product Code]],'Routing data'!$A$2:$W$470,14,FALSE),VLOOKUP(Table2[[#This Row],[Product Code]],'Routing data'!$A$2:$W$470,4,FALSE))</f>
        <v>0</v>
      </c>
      <c r="BK187" s="39">
        <f>VLOOKUP(Table2[[#This Row],[Product Code]],'Routing data'!A$4:W$524,16,FALSE)</f>
        <v>0</v>
      </c>
      <c r="BL187" s="42">
        <f>IF(Table2[[#This Row],[Milling Required]]=0,"x",IF(AT187="Pattern",B187-10,B187-4))</f>
        <v>43470</v>
      </c>
      <c r="BM187" s="42" t="str">
        <f>IF(Table2[[#This Row],[Punching Required]]=0,"x",IF(AT187="Pattern",B187-8,B187-2))</f>
        <v>x</v>
      </c>
      <c r="BN187" s="42">
        <f t="shared" si="34"/>
        <v>43471</v>
      </c>
      <c r="BO187" s="39">
        <f>IF(Table2[[#This Row],[Milling]]="x","x",Table2[[#This Row],[Total Sections]]*2)</f>
        <v>4</v>
      </c>
      <c r="BP187" s="39" t="str">
        <f>IF(Table2[[#This Row],[Punching]]="x","x",Table2[Total Sections]*2)</f>
        <v>x</v>
      </c>
      <c r="BQ187" s="39">
        <f>IF(Table2[[#This Row],[Pattern]]="Pattern",Table2[Total Sections]*3,Table2[Total Sections]*1.5)</f>
        <v>3</v>
      </c>
      <c r="BR187" s="42">
        <f t="shared" ca="1" si="43"/>
        <v>43469</v>
      </c>
      <c r="BS187" s="42"/>
      <c r="BT187" s="42"/>
      <c r="BU187" s="39"/>
      <c r="BV187" s="39" t="str">
        <f>_xlfn.IFNA(VLOOKUP(Table2[[#This Row],[Job-no]],Table4[],16,FALSE),"Ready")</f>
        <v>ToDo</v>
      </c>
      <c r="BW187" s="39" t="str">
        <f>_xlfn.IFNA(VLOOKUP(Table2[[#This Row],[Job-no]],Table4[],21,FALSE),"Ready")</f>
        <v/>
      </c>
      <c r="BX187" s="39" t="b">
        <f>_xlfn.IFNA(VLOOKUP(Table2[[#This Row],[Job-no]],Table4[],10,FALSE),TRUE)</f>
        <v>0</v>
      </c>
      <c r="BY187" s="39" t="str">
        <f>_xlfn.IFNA(VLOOKUP(Table2[[#This Row],[Job-no]],Table4[],22,FALSE),"Ready")</f>
        <v/>
      </c>
      <c r="BZ187" s="120">
        <f t="shared" si="35"/>
        <v>43474</v>
      </c>
      <c r="CA187" s="120" t="str">
        <f ca="1">IF(OR(Table2[[#This Row],[Saw Date]]=TODAY(),Table2[[#This Row],[Saw Date]]=TODAY()+1), Table2[[#This Row],[Saw Date]],IF(Table2[[#This Row],[Extrusion cut double saw]],"Done",""))</f>
        <v/>
      </c>
      <c r="CB187" s="120" t="str">
        <f ca="1">IF(OR(Table2[[#This Row],[Lens Date]]=TODAY(),Table2[[#This Row],[Lens Date]]=TODAY()+1), Table2[[#This Row],[Lens Date]],IF(Table2[[#This Row],[MSLens]]="Done","Done",""))</f>
        <v/>
      </c>
      <c r="CC187" s="120" t="str">
        <f ca="1">IF(OR(Table2[[#This Row],[Milling Date]]=TODAY(),Table2[[#This Row],[Milling Date]]=TODAY()+1), Table2[[#This Row],[Milling Date]],IF(Table2[[#This Row],[CNC Holes]]="Ready","Done",""))</f>
        <v/>
      </c>
      <c r="CD187" s="120" t="str">
        <f ca="1">IF(OR(Table2[[#This Row],[Welding Date]]=TODAY(),Table2[[#This Row],[Welding Date]]=TODAY()+1), Table2[[#This Row],[Welding Date]],IF(Table2[[#This Row],[Welding Corners]]="Ready","Done",""))</f>
        <v/>
      </c>
      <c r="CE187" s="120" t="str">
        <f ca="1">IF(OR(Table2[[#This Row],[Puching Date]]=TODAY(),Table2[[#This Row],[Puching Date]]=TODAY()+1), Table2[[#This Row],[Puching Date]],IF(Table2[[#This Row],[Punch Holes]]="Ready","Done",""))</f>
        <v/>
      </c>
      <c r="CF187" s="120" t="str">
        <f ca="1">IF(OR(Table2[[#This Row],[Housing Date2]]=TODAY(),Table2[[#This Row],[Housing Date2]]=TODAY()+1),Table2[[#This Row],[Housing Date2]],IF(Table2[[#This Row],[Body Assembly]],"Done",""))</f>
        <v/>
      </c>
      <c r="CG187" s="120" t="str">
        <f>_xlfn.IFNA(VLOOKUP(Table2[[#This Row],[Job-no]],Table4[],7,FALSE),"Done")</f>
        <v>Machine Shop Started</v>
      </c>
    </row>
    <row r="188" spans="1:85" x14ac:dyDescent="0.25">
      <c r="A188" t="str">
        <f>_xlfn.CONCAT(Table2[[#This Row],[Order]],"-",Table2[[#This Row],[Line]])</f>
        <v>76409-5</v>
      </c>
      <c r="B188" s="1">
        <v>43474</v>
      </c>
      <c r="C188" s="10">
        <v>76409</v>
      </c>
      <c r="D188" s="7" t="s">
        <v>3049</v>
      </c>
      <c r="E188" s="10">
        <v>5</v>
      </c>
      <c r="F188" s="10">
        <v>1</v>
      </c>
      <c r="G188" s="7" t="s">
        <v>165</v>
      </c>
      <c r="H188" s="10">
        <v>2</v>
      </c>
      <c r="I188" s="43" t="b">
        <v>1</v>
      </c>
      <c r="J188" s="43" t="b">
        <v>0</v>
      </c>
      <c r="K188" t="s">
        <v>114</v>
      </c>
      <c r="L188" s="43" t="b">
        <v>0</v>
      </c>
      <c r="M188" s="43" t="b">
        <v>0</v>
      </c>
      <c r="N188" s="43" t="b">
        <v>0</v>
      </c>
      <c r="O188" t="s">
        <v>114</v>
      </c>
      <c r="P188" t="s">
        <v>23</v>
      </c>
      <c r="Q188" t="s">
        <v>114</v>
      </c>
      <c r="R188" t="s">
        <v>114</v>
      </c>
      <c r="S188" t="s">
        <v>114</v>
      </c>
      <c r="T188" t="s">
        <v>114</v>
      </c>
      <c r="U188" t="s">
        <v>114</v>
      </c>
      <c r="V188" t="s">
        <v>114</v>
      </c>
      <c r="W188" s="5">
        <v>43469</v>
      </c>
      <c r="X188" s="7" t="s">
        <v>151</v>
      </c>
      <c r="Y188" s="7"/>
      <c r="Z188" s="7" t="s">
        <v>4567</v>
      </c>
      <c r="AA188" s="7" t="s">
        <v>114</v>
      </c>
      <c r="AB188" s="7" t="s">
        <v>74</v>
      </c>
      <c r="AC188" s="10">
        <v>1</v>
      </c>
      <c r="AD188" s="3" t="s">
        <v>5967</v>
      </c>
      <c r="AE188" s="4" t="s">
        <v>5968</v>
      </c>
      <c r="AF188" s="7"/>
      <c r="AG188" s="7" t="s">
        <v>114</v>
      </c>
      <c r="AH188" s="10">
        <v>6</v>
      </c>
      <c r="AI188" s="3" t="s">
        <v>74</v>
      </c>
      <c r="AJ188" t="s">
        <v>114</v>
      </c>
      <c r="AK188" t="s">
        <v>114</v>
      </c>
      <c r="AL188" s="43" t="b">
        <v>0</v>
      </c>
      <c r="AM188" s="3"/>
      <c r="AN188" s="3"/>
      <c r="AO188" s="43" t="b">
        <v>0</v>
      </c>
      <c r="AP188" s="3" t="b">
        <v>0</v>
      </c>
      <c r="AQ188" s="3">
        <f>VLOOKUP(Table2[[#This Row],[Job-no]],Table3[],26,FALSE)</f>
        <v>4320</v>
      </c>
      <c r="AR188" t="str">
        <f t="shared" si="31"/>
        <v>MBLED</v>
      </c>
      <c r="AS188" t="str">
        <f>VLOOKUP(AR188,Table1[],4,0)</f>
        <v>pendant</v>
      </c>
      <c r="AT188">
        <f>IF(BD188&gt;0,"Pattern",VLOOKUP(AR188,Table1[],5,0))</f>
        <v>0</v>
      </c>
      <c r="AU188" s="34">
        <f>IF(AT188="Pattern",WORKDAY(Table2[[#This Row],[Scheduled Ship Date]],-10),WORKDAY(Table2[[#This Row],[Scheduled Ship Date]],-4))</f>
        <v>43468</v>
      </c>
      <c r="AV188">
        <f>IF(Table2[[#This Row],[Extrusion cut double saw]]=TRUE,IF(O188="ToDo",IF(AT188="Pattern",Table2[[#This Row],[Total Sections]]*0.4,Table2[[#This Row],[Total Sections]]*0.12),0),IF(AT188="Pattern",Table2[[#This Row],[Total Sections]]*4,Table2[[#This Row],[Total Sections]]*1.2))</f>
        <v>7.1999999999999993</v>
      </c>
      <c r="AW188" s="42">
        <f ca="1">TODAY()+2</f>
        <v>43469</v>
      </c>
      <c r="AX188" s="42">
        <f>IF(AT188="Pattern",Table2[[#This Row],[Scheduled Ship Date]]-2,Table2[[#This Row],[Scheduled Ship Date]]-3)</f>
        <v>43471</v>
      </c>
      <c r="AY188">
        <f>IF(Table2[[#This Row],[Pattern]]="Pattern",Table2[[#This Row],[Total Sections]]*4.82,Table2[[#This Row],[Total Sections]]*0.5)</f>
        <v>3</v>
      </c>
      <c r="AZ188" s="42">
        <f t="shared" ca="1" si="41"/>
        <v>43469</v>
      </c>
      <c r="BA188" s="39">
        <f>((Table2[Total Sections]/Table2[Open Qty])-1)*Table2[Open Qty]*12.96</f>
        <v>51.84</v>
      </c>
      <c r="BB188" s="42"/>
      <c r="BC188" s="39" t="str">
        <f t="shared" si="32"/>
        <v>MBLED-500-80-40-S-36-AP-UNV-DP-1-CA(36)</v>
      </c>
      <c r="BD188" s="39">
        <f t="shared" si="33"/>
        <v>0</v>
      </c>
      <c r="BE188" s="39" t="b">
        <f>_xlfn.IFNA(VLOOKUP(Table2[[#This Row],[Job-no]],Table4[],9,FALSE),TRUE)</f>
        <v>1</v>
      </c>
      <c r="BF188" t="str">
        <f>VLOOKUP(AR188,Table1[],3,0)</f>
        <v>MINLED</v>
      </c>
      <c r="BG188" s="39" t="b">
        <f>_xlfn.IFNA(VLOOKUP(Table2[[#This Row],[Job-no]],Table4[],14,FALSE),TRUE)</f>
        <v>0</v>
      </c>
      <c r="BH188" s="39" t="str">
        <f>_xlfn.IFNA(VLOOKUP(Table2[[#This Row],[Job-no]],Table4[],11,FALSE),"Done")</f>
        <v/>
      </c>
      <c r="BI188" s="39">
        <f>IF(Table2[[#This Row],[Pattern]]="Pattern",VLOOKUP(Table2[[#This Row],[Product Code]],'Routing data'!$A$2:$W$470,13,FALSE),VLOOKUP(Table2[[#This Row],[Product Code]],'Routing data'!$A$2:$W$470,3,FALSE))</f>
        <v>2</v>
      </c>
      <c r="BJ188" s="39">
        <f>IF(Table2[[#This Row],[Pattern]]="Pattern",VLOOKUP(Table2[[#This Row],[Product Code]],'Routing data'!$A$2:$W$470,14,FALSE),VLOOKUP(Table2[[#This Row],[Product Code]],'Routing data'!$A$2:$W$470,4,FALSE))</f>
        <v>0</v>
      </c>
      <c r="BK188" s="39">
        <f>VLOOKUP(Table2[[#This Row],[Product Code]],'Routing data'!A$4:W$524,16,FALSE)</f>
        <v>0</v>
      </c>
      <c r="BL188" s="42">
        <f>IF(Table2[[#This Row],[Milling Required]]=0,"x",IF(AT188="Pattern",B188-10,B188-4))</f>
        <v>43470</v>
      </c>
      <c r="BM188" s="42" t="str">
        <f>IF(Table2[[#This Row],[Punching Required]]=0,"x",IF(AT188="Pattern",B188-8,B188-2))</f>
        <v>x</v>
      </c>
      <c r="BN188" s="42">
        <f t="shared" si="34"/>
        <v>43471</v>
      </c>
      <c r="BO188" s="39">
        <f>IF(Table2[[#This Row],[Milling]]="x","x",Table2[[#This Row],[Total Sections]]*2)</f>
        <v>12</v>
      </c>
      <c r="BP188" s="39" t="str">
        <f>IF(Table2[[#This Row],[Punching]]="x","x",Table2[Total Sections]*2)</f>
        <v>x</v>
      </c>
      <c r="BQ188" s="39">
        <f>IF(Table2[[#This Row],[Pattern]]="Pattern",Table2[Total Sections]*3,Table2[Total Sections]*1.5)</f>
        <v>9</v>
      </c>
      <c r="BR188" s="42">
        <f t="shared" ca="1" si="43"/>
        <v>43469</v>
      </c>
      <c r="BS188" s="42"/>
      <c r="BT188" s="42"/>
      <c r="BU188" s="39"/>
      <c r="BV188" s="39" t="str">
        <f>_xlfn.IFNA(VLOOKUP(Table2[[#This Row],[Job-no]],Table4[],16,FALSE),"Ready")</f>
        <v>ToDo</v>
      </c>
      <c r="BW188" s="39" t="str">
        <f>_xlfn.IFNA(VLOOKUP(Table2[[#This Row],[Job-no]],Table4[],21,FALSE),"Ready")</f>
        <v/>
      </c>
      <c r="BX188" s="39" t="b">
        <f>_xlfn.IFNA(VLOOKUP(Table2[[#This Row],[Job-no]],Table4[],10,FALSE),TRUE)</f>
        <v>0</v>
      </c>
      <c r="BY188" s="39" t="str">
        <f>_xlfn.IFNA(VLOOKUP(Table2[[#This Row],[Job-no]],Table4[],22,FALSE),"Ready")</f>
        <v/>
      </c>
      <c r="BZ188" s="120">
        <f t="shared" si="35"/>
        <v>43474</v>
      </c>
      <c r="CA188" s="120" t="str">
        <f ca="1">IF(OR(Table2[[#This Row],[Saw Date]]=TODAY(),Table2[[#This Row],[Saw Date]]=TODAY()+1), Table2[[#This Row],[Saw Date]],IF(Table2[[#This Row],[Extrusion cut double saw]],"Done",""))</f>
        <v/>
      </c>
      <c r="CB188" s="120" t="str">
        <f ca="1">IF(OR(Table2[[#This Row],[Lens Date]]=TODAY(),Table2[[#This Row],[Lens Date]]=TODAY()+1), Table2[[#This Row],[Lens Date]],IF(Table2[[#This Row],[MSLens]]="Done","Done",""))</f>
        <v/>
      </c>
      <c r="CC188" s="120" t="str">
        <f ca="1">IF(OR(Table2[[#This Row],[Milling Date]]=TODAY(),Table2[[#This Row],[Milling Date]]=TODAY()+1), Table2[[#This Row],[Milling Date]],IF(Table2[[#This Row],[CNC Holes]]="Ready","Done",""))</f>
        <v/>
      </c>
      <c r="CD188" s="120" t="str">
        <f ca="1">IF(OR(Table2[[#This Row],[Welding Date]]=TODAY(),Table2[[#This Row],[Welding Date]]=TODAY()+1), Table2[[#This Row],[Welding Date]],IF(Table2[[#This Row],[Welding Corners]]="Ready","Done",""))</f>
        <v/>
      </c>
      <c r="CE188" s="120" t="str">
        <f ca="1">IF(OR(Table2[[#This Row],[Puching Date]]=TODAY(),Table2[[#This Row],[Puching Date]]=TODAY()+1), Table2[[#This Row],[Puching Date]],IF(Table2[[#This Row],[Punch Holes]]="Ready","Done",""))</f>
        <v/>
      </c>
      <c r="CF188" s="120" t="str">
        <f ca="1">IF(OR(Table2[[#This Row],[Housing Date2]]=TODAY(),Table2[[#This Row],[Housing Date2]]=TODAY()+1),Table2[[#This Row],[Housing Date2]],IF(Table2[[#This Row],[Body Assembly]],"Done",""))</f>
        <v/>
      </c>
      <c r="CG188" s="120" t="str">
        <f>_xlfn.IFNA(VLOOKUP(Table2[[#This Row],[Job-no]],Table4[],7,FALSE),"Done")</f>
        <v>Machine Shop Started</v>
      </c>
    </row>
    <row r="189" spans="1:85" x14ac:dyDescent="0.25">
      <c r="A189" t="str">
        <f>_xlfn.CONCAT(Table2[[#This Row],[Order]],"-",Table2[[#This Row],[Line]])</f>
        <v>76946-2</v>
      </c>
      <c r="B189" s="1">
        <v>43474</v>
      </c>
      <c r="C189" s="10">
        <v>76946</v>
      </c>
      <c r="D189" s="7" t="s">
        <v>2942</v>
      </c>
      <c r="E189" s="10">
        <v>2</v>
      </c>
      <c r="F189" s="10">
        <v>1</v>
      </c>
      <c r="G189" s="7" t="s">
        <v>165</v>
      </c>
      <c r="H189" s="10">
        <v>1</v>
      </c>
      <c r="I189" s="43" t="b">
        <v>1</v>
      </c>
      <c r="J189" s="43" t="b">
        <v>0</v>
      </c>
      <c r="K189" t="s">
        <v>114</v>
      </c>
      <c r="L189" s="43" t="b">
        <v>1</v>
      </c>
      <c r="M189" s="43" t="b">
        <v>1</v>
      </c>
      <c r="N189" s="43" t="b">
        <v>1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t="s">
        <v>114</v>
      </c>
      <c r="V189" t="s">
        <v>114</v>
      </c>
      <c r="W189" s="5">
        <v>43469</v>
      </c>
      <c r="X189" s="7" t="s">
        <v>151</v>
      </c>
      <c r="Y189" s="7"/>
      <c r="Z189" s="7" t="s">
        <v>4591</v>
      </c>
      <c r="AA189" s="7" t="s">
        <v>114</v>
      </c>
      <c r="AB189" s="7" t="s">
        <v>74</v>
      </c>
      <c r="AC189" s="10">
        <v>12</v>
      </c>
      <c r="AD189" s="3" t="s">
        <v>5967</v>
      </c>
      <c r="AE189" s="4" t="s">
        <v>5968</v>
      </c>
      <c r="AF189" s="7"/>
      <c r="AG189" s="7" t="s">
        <v>114</v>
      </c>
      <c r="AH189" s="10">
        <v>1</v>
      </c>
      <c r="AI189" s="3" t="s">
        <v>74</v>
      </c>
      <c r="AJ189" t="s">
        <v>114</v>
      </c>
      <c r="AK189" t="s">
        <v>114</v>
      </c>
      <c r="AL189" s="43" t="b">
        <v>0</v>
      </c>
      <c r="AM189" s="3"/>
      <c r="AN189" s="3"/>
      <c r="AO189" s="43" t="b">
        <v>0</v>
      </c>
      <c r="AP189" s="3" t="b">
        <v>0</v>
      </c>
      <c r="AQ189" s="3">
        <f>VLOOKUP(Table2[[#This Row],[Job-no]],Table3[],26,FALSE)</f>
        <v>919.2</v>
      </c>
      <c r="AR189" t="str">
        <f t="shared" si="31"/>
        <v>ZELED</v>
      </c>
      <c r="AS189" t="str">
        <f>VLOOKUP(AR189,Table1[],4,0)</f>
        <v>pendant</v>
      </c>
      <c r="AT189">
        <f>IF(BD189&gt;0,"Pattern",VLOOKUP(AR189,Table1[],5,0))</f>
        <v>0</v>
      </c>
      <c r="AU189" s="34">
        <f>IF(AT189="Pattern",WORKDAY(Table2[[#This Row],[Scheduled Ship Date]],-10),WORKDAY(Table2[[#This Row],[Scheduled Ship Date]],-4))</f>
        <v>43468</v>
      </c>
      <c r="AV189">
        <f>IF(Table2[[#This Row],[Extrusion cut double saw]]=TRUE,IF(O189="ToDo",IF(AT189="Pattern",Table2[[#This Row],[Total Sections]]*0.4,Table2[[#This Row],[Total Sections]]*0.12),0),IF(AT189="Pattern",Table2[[#This Row],[Total Sections]]*4,Table2[[#This Row],[Total Sections]]*1.2))</f>
        <v>0</v>
      </c>
      <c r="AW189" s="42"/>
      <c r="AX189" s="42">
        <f>IF(AT189="Pattern",Table2[[#This Row],[Scheduled Ship Date]]-2,Table2[[#This Row],[Scheduled Ship Date]]-3)</f>
        <v>43471</v>
      </c>
      <c r="AY189">
        <f>IF(Table2[[#This Row],[Pattern]]="Pattern",Table2[[#This Row],[Total Sections]]*4.82,Table2[[#This Row],[Total Sections]]*0.5)</f>
        <v>0.5</v>
      </c>
      <c r="AZ189" s="42">
        <f t="shared" ca="1" si="41"/>
        <v>43469</v>
      </c>
      <c r="BA189" s="39">
        <f>((Table2[Total Sections]/Table2[Open Qty])-1)*Table2[Open Qty]*12.96</f>
        <v>0</v>
      </c>
      <c r="BB189" s="42"/>
      <c r="BC189" s="39" t="str">
        <f t="shared" si="32"/>
        <v>ZELED-SL 0/100-600-80-35-MSO-8-W-UNV-MD-1-CA(300)</v>
      </c>
      <c r="BD189" s="39">
        <f t="shared" si="33"/>
        <v>0</v>
      </c>
      <c r="BE189" s="39" t="b">
        <f>_xlfn.IFNA(VLOOKUP(Table2[[#This Row],[Job-no]],Table4[],9,FALSE),TRUE)</f>
        <v>1</v>
      </c>
      <c r="BF189" t="str">
        <f>VLOOKUP(AR189,Table1[],3,0)</f>
        <v>Zen</v>
      </c>
      <c r="BG189" s="39" t="b">
        <f>_xlfn.IFNA(VLOOKUP(Table2[[#This Row],[Job-no]],Table4[],14,FALSE),TRUE)</f>
        <v>1</v>
      </c>
      <c r="BH189" s="39" t="str">
        <f>_xlfn.IFNA(VLOOKUP(Table2[[#This Row],[Job-no]],Table4[],11,FALSE),"Done")</f>
        <v/>
      </c>
      <c r="BI189" s="39">
        <f>IF(Table2[[#This Row],[Pattern]]="Pattern",VLOOKUP(Table2[[#This Row],[Product Code]],'Routing data'!$A$2:$W$470,13,FALSE),VLOOKUP(Table2[[#This Row],[Product Code]],'Routing data'!$A$2:$W$470,3,FALSE))</f>
        <v>2</v>
      </c>
      <c r="BJ189" s="39">
        <f>IF(Table2[[#This Row],[Pattern]]="Pattern",VLOOKUP(Table2[[#This Row],[Product Code]],'Routing data'!$A$2:$W$470,14,FALSE),VLOOKUP(Table2[[#This Row],[Product Code]],'Routing data'!$A$2:$W$470,4,FALSE))</f>
        <v>0</v>
      </c>
      <c r="BK189" s="39">
        <f>VLOOKUP(Table2[[#This Row],[Product Code]],'Routing data'!A$4:W$524,16,FALSE)</f>
        <v>0</v>
      </c>
      <c r="BL189" s="42">
        <f>IF(Table2[[#This Row],[Milling Required]]=0,"x",IF(AT189="Pattern",B189-10,B189-4))</f>
        <v>43470</v>
      </c>
      <c r="BM189" s="42" t="str">
        <f>IF(Table2[[#This Row],[Punching Required]]=0,"x",IF(AT189="Pattern",B189-8,B189-2))</f>
        <v>x</v>
      </c>
      <c r="BN189" s="42">
        <f t="shared" si="34"/>
        <v>43471</v>
      </c>
      <c r="BO189" s="39">
        <f>IF(Table2[[#This Row],[Milling]]="x","x",Table2[[#This Row],[Total Sections]]*2)</f>
        <v>2</v>
      </c>
      <c r="BP189" s="39" t="str">
        <f>IF(Table2[[#This Row],[Punching]]="x","x",Table2[Total Sections]*2)</f>
        <v>x</v>
      </c>
      <c r="BQ189" s="39">
        <f>IF(Table2[[#This Row],[Pattern]]="Pattern",Table2[Total Sections]*3,Table2[Total Sections]*1.5)</f>
        <v>1.5</v>
      </c>
      <c r="BR189" s="42">
        <f t="shared" ca="1" si="43"/>
        <v>43469</v>
      </c>
      <c r="BS189" s="42"/>
      <c r="BT189" s="42"/>
      <c r="BU189" s="39"/>
      <c r="BV189" s="122" t="str">
        <f>_xlfn.IFNA(VLOOKUP(Table2[[#This Row],[Job-no]],Table4[],16,FALSE),"Ready")</f>
        <v/>
      </c>
      <c r="BW189" s="122" t="str">
        <f>_xlfn.IFNA(VLOOKUP(Table2[[#This Row],[Job-no]],Table4[],21,FALSE),"Ready")</f>
        <v/>
      </c>
      <c r="BX189" s="39" t="b">
        <f>_xlfn.IFNA(VLOOKUP(Table2[[#This Row],[Job-no]],Table4[],10,FALSE),TRUE)</f>
        <v>0</v>
      </c>
      <c r="BY189" s="39" t="str">
        <f>_xlfn.IFNA(VLOOKUP(Table2[[#This Row],[Job-no]],Table4[],22,FALSE),"Ready")</f>
        <v/>
      </c>
      <c r="BZ189" s="120">
        <f t="shared" si="35"/>
        <v>43474</v>
      </c>
      <c r="CA189" s="120" t="str">
        <f ca="1">IF(OR(Table2[[#This Row],[Saw Date]]=TODAY(),Table2[[#This Row],[Saw Date]]=TODAY()+1), Table2[[#This Row],[Saw Date]],IF(Table2[[#This Row],[Extrusion cut double saw]],"Done",""))</f>
        <v>Done</v>
      </c>
      <c r="CB189" s="120" t="str">
        <f ca="1">IF(OR(Table2[[#This Row],[Lens Date]]=TODAY(),Table2[[#This Row],[Lens Date]]=TODAY()+1), Table2[[#This Row],[Lens Date]],IF(Table2[[#This Row],[MSLens]]="Done","Done",""))</f>
        <v/>
      </c>
      <c r="CC189" s="120" t="str">
        <f ca="1">IF(OR(Table2[[#This Row],[Milling Date]]=TODAY(),Table2[[#This Row],[Milling Date]]=TODAY()+1), Table2[[#This Row],[Milling Date]],IF(Table2[[#This Row],[CNC Holes]]="Ready","Done",""))</f>
        <v/>
      </c>
      <c r="CD189" s="120" t="str">
        <f ca="1">IF(OR(Table2[[#This Row],[Welding Date]]=TODAY(),Table2[[#This Row],[Welding Date]]=TODAY()+1), Table2[[#This Row],[Welding Date]],IF(Table2[[#This Row],[Welding Corners]]="Ready","Done",""))</f>
        <v/>
      </c>
      <c r="CE189" s="120" t="str">
        <f ca="1">IF(OR(Table2[[#This Row],[Puching Date]]=TODAY(),Table2[[#This Row],[Puching Date]]=TODAY()+1), Table2[[#This Row],[Puching Date]],IF(Table2[[#This Row],[Punch Holes]]="Ready","Done",""))</f>
        <v/>
      </c>
      <c r="CF189" s="120" t="str">
        <f ca="1">IF(OR(Table2[[#This Row],[Housing Date2]]=TODAY(),Table2[[#This Row],[Housing Date2]]=TODAY()+1),Table2[[#This Row],[Housing Date2]],IF(Table2[[#This Row],[Body Assembly]],"Done",""))</f>
        <v/>
      </c>
      <c r="CG189" s="120" t="str">
        <f>_xlfn.IFNA(VLOOKUP(Table2[[#This Row],[Job-no]],Table4[],7,FALSE),"Done")</f>
        <v>Machine Shop Started</v>
      </c>
    </row>
    <row r="190" spans="1:85" x14ac:dyDescent="0.25">
      <c r="A190" t="str">
        <f>_xlfn.CONCAT(Table2[[#This Row],[Order]],"-",Table2[[#This Row],[Line]])</f>
        <v>76954-10</v>
      </c>
      <c r="B190" s="1">
        <v>43474</v>
      </c>
      <c r="C190" s="10">
        <v>76954</v>
      </c>
      <c r="D190" s="7" t="s">
        <v>2268</v>
      </c>
      <c r="E190" s="10">
        <v>10</v>
      </c>
      <c r="F190" s="10">
        <v>1</v>
      </c>
      <c r="G190" s="7" t="s">
        <v>165</v>
      </c>
      <c r="H190" s="10">
        <v>2</v>
      </c>
      <c r="I190" s="43" t="b">
        <v>1</v>
      </c>
      <c r="J190" s="43" t="b">
        <v>0</v>
      </c>
      <c r="K190" t="s">
        <v>135</v>
      </c>
      <c r="L190" s="43" t="b">
        <v>0</v>
      </c>
      <c r="M190" s="43" t="b">
        <v>1</v>
      </c>
      <c r="N190" s="43" t="b">
        <v>1</v>
      </c>
      <c r="O190" t="s">
        <v>114</v>
      </c>
      <c r="P190" t="s">
        <v>23</v>
      </c>
      <c r="Q190" t="s">
        <v>114</v>
      </c>
      <c r="R190" t="s">
        <v>114</v>
      </c>
      <c r="S190" t="s">
        <v>114</v>
      </c>
      <c r="T190" t="s">
        <v>114</v>
      </c>
      <c r="U190" t="s">
        <v>114</v>
      </c>
      <c r="V190" t="s">
        <v>114</v>
      </c>
      <c r="W190" s="5">
        <v>43469</v>
      </c>
      <c r="X190" s="7" t="s">
        <v>151</v>
      </c>
      <c r="Y190" s="7"/>
      <c r="Z190" s="7" t="s">
        <v>4594</v>
      </c>
      <c r="AA190" s="7" t="s">
        <v>114</v>
      </c>
      <c r="AB190" s="7" t="s">
        <v>74</v>
      </c>
      <c r="AC190" s="10">
        <v>4</v>
      </c>
      <c r="AD190" s="3" t="s">
        <v>5967</v>
      </c>
      <c r="AE190" s="4" t="s">
        <v>5968</v>
      </c>
      <c r="AF190" s="7"/>
      <c r="AG190" s="7" t="s">
        <v>114</v>
      </c>
      <c r="AH190" s="10">
        <v>8</v>
      </c>
      <c r="AI190" s="3" t="s">
        <v>180</v>
      </c>
      <c r="AJ190" t="s">
        <v>114</v>
      </c>
      <c r="AK190" t="s">
        <v>114</v>
      </c>
      <c r="AL190" s="43" t="b">
        <v>0</v>
      </c>
      <c r="AM190" s="3"/>
      <c r="AN190" s="3"/>
      <c r="AO190" s="43" t="b">
        <v>0</v>
      </c>
      <c r="AP190" s="3" t="b">
        <v>0</v>
      </c>
      <c r="AQ190" s="3">
        <f>VLOOKUP(Table2[[#This Row],[Job-no]],Table3[],26,FALSE)</f>
        <v>3080</v>
      </c>
      <c r="AR190" t="str">
        <f t="shared" si="31"/>
        <v>ZESQDI</v>
      </c>
      <c r="AS190" t="str">
        <f>VLOOKUP(AR190,Table1[],4,0)</f>
        <v>recessed</v>
      </c>
      <c r="AT190">
        <f>IF(BD190&gt;0,"Pattern",VLOOKUP(AR190,Table1[],5,0))</f>
        <v>0</v>
      </c>
      <c r="AU190" s="34">
        <f>IF(AT190="Pattern",WORKDAY(Table2[[#This Row],[Scheduled Ship Date]],-10),WORKDAY(Table2[[#This Row],[Scheduled Ship Date]],-4))</f>
        <v>43468</v>
      </c>
      <c r="AV190">
        <f>IF(Table2[[#This Row],[Extrusion cut double saw]]=TRUE,IF(O190="ToDo",IF(AT190="Pattern",Table2[[#This Row],[Total Sections]]*0.4,Table2[[#This Row],[Total Sections]]*0.12),0),IF(AT190="Pattern",Table2[[#This Row],[Total Sections]]*4,Table2[[#This Row],[Total Sections]]*1.2))</f>
        <v>0</v>
      </c>
      <c r="AW190" s="42"/>
      <c r="AX190" s="42">
        <f>IF(AT190="Pattern",Table2[[#This Row],[Scheduled Ship Date]]-2,Table2[[#This Row],[Scheduled Ship Date]]-3)</f>
        <v>43471</v>
      </c>
      <c r="AY190">
        <f>IF(Table2[[#This Row],[Pattern]]="Pattern",Table2[[#This Row],[Total Sections]]*4.82,Table2[[#This Row],[Total Sections]]*0.5)</f>
        <v>4</v>
      </c>
      <c r="AZ190" s="42"/>
      <c r="BA190" s="39">
        <f>((Table2[Total Sections]/Table2[Open Qty])-1)*Table2[Open Qty]*12.96</f>
        <v>77.760000000000005</v>
      </c>
      <c r="BB190" s="39"/>
      <c r="BC190" s="39" t="str">
        <f t="shared" si="32"/>
        <v>ZESQDI-SL 25/75-1050-80-35-MSO-32-BLK-UNV-MD-1-CA(96)</v>
      </c>
      <c r="BD190" s="39">
        <f t="shared" si="33"/>
        <v>0</v>
      </c>
      <c r="BE190" s="39" t="b">
        <f>_xlfn.IFNA(VLOOKUP(Table2[[#This Row],[Job-no]],Table4[],9,FALSE),TRUE)</f>
        <v>1</v>
      </c>
      <c r="BF190" t="str">
        <f>VLOOKUP(AR190,Table1[],3,0)</f>
        <v>Zen</v>
      </c>
      <c r="BG190" s="39" t="b">
        <f>_xlfn.IFNA(VLOOKUP(Table2[[#This Row],[Job-no]],Table4[],14,FALSE),TRUE)</f>
        <v>1</v>
      </c>
      <c r="BH190" s="39" t="str">
        <f>_xlfn.IFNA(VLOOKUP(Table2[[#This Row],[Job-no]],Table4[],11,FALSE),"Done")</f>
        <v>Done</v>
      </c>
      <c r="BI190" s="39">
        <f>IF(Table2[[#This Row],[Pattern]]="Pattern",VLOOKUP(Table2[[#This Row],[Product Code]],'Routing data'!$A$2:$W$470,13,FALSE),VLOOKUP(Table2[[#This Row],[Product Code]],'Routing data'!$A$2:$W$470,3,FALSE))</f>
        <v>2</v>
      </c>
      <c r="BJ190" s="39">
        <f>IF(Table2[[#This Row],[Pattern]]="Pattern",VLOOKUP(Table2[[#This Row],[Product Code]],'Routing data'!$A$2:$W$470,14,FALSE),VLOOKUP(Table2[[#This Row],[Product Code]],'Routing data'!$A$2:$W$470,4,FALSE))</f>
        <v>0</v>
      </c>
      <c r="BK190" s="39">
        <f>VLOOKUP(Table2[[#This Row],[Product Code]],'Routing data'!A$4:W$524,16,FALSE)</f>
        <v>0</v>
      </c>
      <c r="BL190" s="42">
        <f>IF(Table2[[#This Row],[Milling Required]]=0,"x",IF(AT190="Pattern",B190-10,B190-4))</f>
        <v>43470</v>
      </c>
      <c r="BM190" s="42" t="str">
        <f>IF(Table2[[#This Row],[Punching Required]]=0,"x",IF(AT190="Pattern",B190-8,B190-2))</f>
        <v>x</v>
      </c>
      <c r="BN190" s="42">
        <f t="shared" si="34"/>
        <v>43471</v>
      </c>
      <c r="BO190" s="39">
        <f>IF(Table2[[#This Row],[Milling]]="x","x",Table2[[#This Row],[Total Sections]]*2)</f>
        <v>16</v>
      </c>
      <c r="BP190" s="39" t="str">
        <f>IF(Table2[[#This Row],[Punching]]="x","x",Table2[Total Sections]*2)</f>
        <v>x</v>
      </c>
      <c r="BQ190" s="39">
        <f>IF(Table2[[#This Row],[Pattern]]="Pattern",Table2[Total Sections]*3,Table2[Total Sections]*1.5)</f>
        <v>12</v>
      </c>
      <c r="BR190" s="42">
        <f t="shared" ca="1" si="43"/>
        <v>43469</v>
      </c>
      <c r="BS190" s="42"/>
      <c r="BT190" s="42"/>
      <c r="BU190" s="39"/>
      <c r="BV190" s="122" t="str">
        <f>_xlfn.IFNA(VLOOKUP(Table2[[#This Row],[Job-no]],Table4[],16,FALSE),"Ready")</f>
        <v>ToDo</v>
      </c>
      <c r="BW190" s="122" t="str">
        <f>_xlfn.IFNA(VLOOKUP(Table2[[#This Row],[Job-no]],Table4[],21,FALSE),"Ready")</f>
        <v/>
      </c>
      <c r="BX190" s="39" t="b">
        <f>_xlfn.IFNA(VLOOKUP(Table2[[#This Row],[Job-no]],Table4[],10,FALSE),TRUE)</f>
        <v>0</v>
      </c>
      <c r="BY190" s="39" t="str">
        <f>_xlfn.IFNA(VLOOKUP(Table2[[#This Row],[Job-no]],Table4[],22,FALSE),"Ready")</f>
        <v/>
      </c>
      <c r="BZ190" s="120">
        <f t="shared" si="35"/>
        <v>43474</v>
      </c>
      <c r="CA190" s="120" t="str">
        <f ca="1">IF(OR(Table2[[#This Row],[Saw Date]]=TODAY(),Table2[[#This Row],[Saw Date]]=TODAY()+1), Table2[[#This Row],[Saw Date]],IF(Table2[[#This Row],[Extrusion cut double saw]],"Done",""))</f>
        <v>Done</v>
      </c>
      <c r="CB190" s="120" t="str">
        <f ca="1">IF(OR(Table2[[#This Row],[Lens Date]]=TODAY(),Table2[[#This Row],[Lens Date]]=TODAY()+1), Table2[[#This Row],[Lens Date]],IF(Table2[[#This Row],[MSLens]]="Done","Done",""))</f>
        <v>Done</v>
      </c>
      <c r="CC190" s="120" t="str">
        <f ca="1">IF(OR(Table2[[#This Row],[Milling Date]]=TODAY(),Table2[[#This Row],[Milling Date]]=TODAY()+1), Table2[[#This Row],[Milling Date]],IF(Table2[[#This Row],[CNC Holes]]="Ready","Done",""))</f>
        <v/>
      </c>
      <c r="CD190" s="120" t="str">
        <f ca="1">IF(OR(Table2[[#This Row],[Welding Date]]=TODAY(),Table2[[#This Row],[Welding Date]]=TODAY()+1), Table2[[#This Row],[Welding Date]],IF(Table2[[#This Row],[Welding Corners]]="Ready","Done",""))</f>
        <v/>
      </c>
      <c r="CE190" s="120" t="str">
        <f ca="1">IF(OR(Table2[[#This Row],[Puching Date]]=TODAY(),Table2[[#This Row],[Puching Date]]=TODAY()+1), Table2[[#This Row],[Puching Date]],IF(Table2[[#This Row],[Punch Holes]]="Ready","Done",""))</f>
        <v/>
      </c>
      <c r="CF190" s="120" t="str">
        <f ca="1">IF(OR(Table2[[#This Row],[Housing Date2]]=TODAY(),Table2[[#This Row],[Housing Date2]]=TODAY()+1),Table2[[#This Row],[Housing Date2]],IF(Table2[[#This Row],[Body Assembly]],"Done",""))</f>
        <v/>
      </c>
      <c r="CG190" s="120" t="str">
        <f>_xlfn.IFNA(VLOOKUP(Table2[[#This Row],[Job-no]],Table4[],7,FALSE),"Done")</f>
        <v>Machine Shop Started</v>
      </c>
    </row>
    <row r="191" spans="1:85" x14ac:dyDescent="0.25">
      <c r="A191" t="str">
        <f>_xlfn.CONCAT(Table2[[#This Row],[Order]],"-",Table2[[#This Row],[Line]])</f>
        <v>76954-11</v>
      </c>
      <c r="B191" s="1">
        <v>43474</v>
      </c>
      <c r="C191" s="10">
        <v>76954</v>
      </c>
      <c r="D191" s="7" t="s">
        <v>2269</v>
      </c>
      <c r="E191" s="10">
        <v>11</v>
      </c>
      <c r="F191" s="10">
        <v>1</v>
      </c>
      <c r="G191" s="7" t="s">
        <v>165</v>
      </c>
      <c r="H191" s="10">
        <v>1</v>
      </c>
      <c r="I191" s="43" t="b">
        <v>1</v>
      </c>
      <c r="J191" s="43" t="b">
        <v>0</v>
      </c>
      <c r="K191" t="s">
        <v>135</v>
      </c>
      <c r="L191" s="43" t="b">
        <v>0</v>
      </c>
      <c r="M191" s="43" t="b">
        <v>1</v>
      </c>
      <c r="N191" s="43" t="b">
        <v>1</v>
      </c>
      <c r="O191" t="s">
        <v>114</v>
      </c>
      <c r="P191" t="s">
        <v>23</v>
      </c>
      <c r="Q191" t="s">
        <v>114</v>
      </c>
      <c r="R191" t="s">
        <v>114</v>
      </c>
      <c r="S191" t="s">
        <v>114</v>
      </c>
      <c r="T191" t="s">
        <v>114</v>
      </c>
      <c r="U191" t="s">
        <v>114</v>
      </c>
      <c r="V191" t="s">
        <v>114</v>
      </c>
      <c r="W191" s="5">
        <v>43469</v>
      </c>
      <c r="X191" s="7" t="s">
        <v>151</v>
      </c>
      <c r="Y191" s="7"/>
      <c r="Z191" s="7" t="s">
        <v>4595</v>
      </c>
      <c r="AA191" s="7" t="s">
        <v>114</v>
      </c>
      <c r="AB191" s="7" t="s">
        <v>74</v>
      </c>
      <c r="AC191" s="10">
        <v>4</v>
      </c>
      <c r="AD191" s="3" t="s">
        <v>5967</v>
      </c>
      <c r="AE191" s="4" t="s">
        <v>5968</v>
      </c>
      <c r="AF191" s="7"/>
      <c r="AG191" s="7" t="s">
        <v>114</v>
      </c>
      <c r="AH191" s="10">
        <v>4</v>
      </c>
      <c r="AI191" s="3" t="s">
        <v>180</v>
      </c>
      <c r="AJ191" t="s">
        <v>114</v>
      </c>
      <c r="AK191" t="s">
        <v>114</v>
      </c>
      <c r="AL191" s="43" t="b">
        <v>0</v>
      </c>
      <c r="AM191" s="3"/>
      <c r="AN191" s="3"/>
      <c r="AO191" s="43" t="b">
        <v>0</v>
      </c>
      <c r="AP191" s="3" t="b">
        <v>0</v>
      </c>
      <c r="AQ191" s="3">
        <f>VLOOKUP(Table2[[#This Row],[Job-no]],Table3[],26,FALSE)</f>
        <v>3568</v>
      </c>
      <c r="AR191" t="str">
        <f t="shared" si="31"/>
        <v>ZESQDI</v>
      </c>
      <c r="AS191" t="str">
        <f>VLOOKUP(AR191,Table1[],4,0)</f>
        <v>recessed</v>
      </c>
      <c r="AT191">
        <f>IF(BD191&gt;0,"Pattern",VLOOKUP(AR191,Table1[],5,0))</f>
        <v>0</v>
      </c>
      <c r="AU191" s="34">
        <f>IF(AT191="Pattern",WORKDAY(Table2[[#This Row],[Scheduled Ship Date]],-10),WORKDAY(Table2[[#This Row],[Scheduled Ship Date]],-4))</f>
        <v>43468</v>
      </c>
      <c r="AV191">
        <f>IF(Table2[[#This Row],[Extrusion cut double saw]]=TRUE,IF(O191="ToDo",IF(AT191="Pattern",Table2[[#This Row],[Total Sections]]*0.4,Table2[[#This Row],[Total Sections]]*0.12),0),IF(AT191="Pattern",Table2[[#This Row],[Total Sections]]*4,Table2[[#This Row],[Total Sections]]*1.2))</f>
        <v>0</v>
      </c>
      <c r="AW191" s="42"/>
      <c r="AX191" s="42">
        <f>IF(AT191="Pattern",Table2[[#This Row],[Scheduled Ship Date]]-2,Table2[[#This Row],[Scheduled Ship Date]]-3)</f>
        <v>43471</v>
      </c>
      <c r="AY191">
        <f>IF(Table2[[#This Row],[Pattern]]="Pattern",Table2[[#This Row],[Total Sections]]*4.82,Table2[[#This Row],[Total Sections]]*0.5)</f>
        <v>2</v>
      </c>
      <c r="AZ191" s="42"/>
      <c r="BA191" s="39">
        <f>((Table2[Total Sections]/Table2[Open Qty])-1)*Table2[Open Qty]*12.96</f>
        <v>38.880000000000003</v>
      </c>
      <c r="BB191" s="42"/>
      <c r="BC191" s="39" t="str">
        <f t="shared" si="32"/>
        <v>ZESQDI-SL 25/75-1050-80-35-MSO-44-BLK-UNV-MD-1-CA(96)-B2(BSL10LST)</v>
      </c>
      <c r="BD191" s="39">
        <f t="shared" si="33"/>
        <v>0</v>
      </c>
      <c r="BE191" s="39" t="b">
        <f>_xlfn.IFNA(VLOOKUP(Table2[[#This Row],[Job-no]],Table4[],9,FALSE),TRUE)</f>
        <v>1</v>
      </c>
      <c r="BF191" t="str">
        <f>VLOOKUP(AR191,Table1[],3,0)</f>
        <v>Zen</v>
      </c>
      <c r="BG191" s="39" t="b">
        <f>_xlfn.IFNA(VLOOKUP(Table2[[#This Row],[Job-no]],Table4[],14,FALSE),TRUE)</f>
        <v>1</v>
      </c>
      <c r="BH191" s="39" t="str">
        <f>_xlfn.IFNA(VLOOKUP(Table2[[#This Row],[Job-no]],Table4[],11,FALSE),"Done")</f>
        <v>Done</v>
      </c>
      <c r="BI191" s="39">
        <f>IF(Table2[[#This Row],[Pattern]]="Pattern",VLOOKUP(Table2[[#This Row],[Product Code]],'Routing data'!$A$2:$W$470,13,FALSE),VLOOKUP(Table2[[#This Row],[Product Code]],'Routing data'!$A$2:$W$470,3,FALSE))</f>
        <v>2</v>
      </c>
      <c r="BJ191" s="39">
        <f>IF(Table2[[#This Row],[Pattern]]="Pattern",VLOOKUP(Table2[[#This Row],[Product Code]],'Routing data'!$A$2:$W$470,14,FALSE),VLOOKUP(Table2[[#This Row],[Product Code]],'Routing data'!$A$2:$W$470,4,FALSE))</f>
        <v>0</v>
      </c>
      <c r="BK191" s="39">
        <f>VLOOKUP(Table2[[#This Row],[Product Code]],'Routing data'!A$4:W$524,16,FALSE)</f>
        <v>0</v>
      </c>
      <c r="BL191" s="42">
        <f>IF(Table2[[#This Row],[Milling Required]]=0,"x",IF(AT191="Pattern",B191-10,B191-4))</f>
        <v>43470</v>
      </c>
      <c r="BM191" s="42" t="str">
        <f>IF(Table2[[#This Row],[Punching Required]]=0,"x",IF(AT191="Pattern",B191-8,B191-2))</f>
        <v>x</v>
      </c>
      <c r="BN191" s="42">
        <f t="shared" si="34"/>
        <v>43471</v>
      </c>
      <c r="BO191" s="39">
        <f>IF(Table2[[#This Row],[Milling]]="x","x",Table2[[#This Row],[Total Sections]]*2)</f>
        <v>8</v>
      </c>
      <c r="BP191" s="39" t="str">
        <f>IF(Table2[[#This Row],[Punching]]="x","x",Table2[Total Sections]*2)</f>
        <v>x</v>
      </c>
      <c r="BQ191" s="39">
        <f>IF(Table2[[#This Row],[Pattern]]="Pattern",Table2[Total Sections]*3,Table2[Total Sections]*1.5)</f>
        <v>6</v>
      </c>
      <c r="BR191" s="42">
        <f t="shared" ca="1" si="43"/>
        <v>43469</v>
      </c>
      <c r="BS191" s="42"/>
      <c r="BT191" s="42"/>
      <c r="BU191" s="39"/>
      <c r="BV191" s="122" t="str">
        <f>_xlfn.IFNA(VLOOKUP(Table2[[#This Row],[Job-no]],Table4[],16,FALSE),"Ready")</f>
        <v>ToDo</v>
      </c>
      <c r="BW191" s="122" t="str">
        <f>_xlfn.IFNA(VLOOKUP(Table2[[#This Row],[Job-no]],Table4[],21,FALSE),"Ready")</f>
        <v/>
      </c>
      <c r="BX191" s="39" t="b">
        <f>_xlfn.IFNA(VLOOKUP(Table2[[#This Row],[Job-no]],Table4[],10,FALSE),TRUE)</f>
        <v>0</v>
      </c>
      <c r="BY191" s="39" t="str">
        <f>_xlfn.IFNA(VLOOKUP(Table2[[#This Row],[Job-no]],Table4[],22,FALSE),"Ready")</f>
        <v/>
      </c>
      <c r="BZ191" s="120">
        <f t="shared" si="35"/>
        <v>43474</v>
      </c>
      <c r="CA191" s="120" t="str">
        <f ca="1">IF(OR(Table2[[#This Row],[Saw Date]]=TODAY(),Table2[[#This Row],[Saw Date]]=TODAY()+1), Table2[[#This Row],[Saw Date]],IF(Table2[[#This Row],[Extrusion cut double saw]],"Done",""))</f>
        <v>Done</v>
      </c>
      <c r="CB191" s="120" t="str">
        <f ca="1">IF(OR(Table2[[#This Row],[Lens Date]]=TODAY(),Table2[[#This Row],[Lens Date]]=TODAY()+1), Table2[[#This Row],[Lens Date]],IF(Table2[[#This Row],[MSLens]]="Done","Done",""))</f>
        <v>Done</v>
      </c>
      <c r="CC191" s="120" t="str">
        <f ca="1">IF(OR(Table2[[#This Row],[Milling Date]]=TODAY(),Table2[[#This Row],[Milling Date]]=TODAY()+1), Table2[[#This Row],[Milling Date]],IF(Table2[[#This Row],[CNC Holes]]="Ready","Done",""))</f>
        <v/>
      </c>
      <c r="CD191" s="120" t="str">
        <f ca="1">IF(OR(Table2[[#This Row],[Welding Date]]=TODAY(),Table2[[#This Row],[Welding Date]]=TODAY()+1), Table2[[#This Row],[Welding Date]],IF(Table2[[#This Row],[Welding Corners]]="Ready","Done",""))</f>
        <v/>
      </c>
      <c r="CE191" s="120" t="str">
        <f ca="1">IF(OR(Table2[[#This Row],[Puching Date]]=TODAY(),Table2[[#This Row],[Puching Date]]=TODAY()+1), Table2[[#This Row],[Puching Date]],IF(Table2[[#This Row],[Punch Holes]]="Ready","Done",""))</f>
        <v/>
      </c>
      <c r="CF191" s="120" t="str">
        <f ca="1">IF(OR(Table2[[#This Row],[Housing Date2]]=TODAY(),Table2[[#This Row],[Housing Date2]]=TODAY()+1),Table2[[#This Row],[Housing Date2]],IF(Table2[[#This Row],[Body Assembly]],"Done",""))</f>
        <v/>
      </c>
      <c r="CG191" s="120" t="str">
        <f>_xlfn.IFNA(VLOOKUP(Table2[[#This Row],[Job-no]],Table4[],7,FALSE),"Done")</f>
        <v>Machine Shop Started</v>
      </c>
    </row>
    <row r="192" spans="1:85" x14ac:dyDescent="0.25">
      <c r="A192" s="39" t="str">
        <f>_xlfn.CONCAT(Table2[[#This Row],[Order]],"-",Table2[[#This Row],[Line]])</f>
        <v>76954-17</v>
      </c>
      <c r="B192" s="1">
        <v>43474</v>
      </c>
      <c r="C192" s="10">
        <v>76954</v>
      </c>
      <c r="D192" s="7" t="s">
        <v>2270</v>
      </c>
      <c r="E192" s="10">
        <v>17</v>
      </c>
      <c r="F192" s="10">
        <v>1</v>
      </c>
      <c r="G192" s="7" t="s">
        <v>165</v>
      </c>
      <c r="H192" s="10">
        <v>10</v>
      </c>
      <c r="I192" s="43" t="b">
        <v>1</v>
      </c>
      <c r="J192" s="43" t="b">
        <v>0</v>
      </c>
      <c r="K192" t="s">
        <v>135</v>
      </c>
      <c r="L192" s="43" t="b">
        <v>0</v>
      </c>
      <c r="M192" s="43" t="b">
        <v>1</v>
      </c>
      <c r="N192" s="43" t="b">
        <v>1</v>
      </c>
      <c r="O192" t="s">
        <v>114</v>
      </c>
      <c r="P192" t="s">
        <v>23</v>
      </c>
      <c r="Q192" t="s">
        <v>114</v>
      </c>
      <c r="R192" t="s">
        <v>114</v>
      </c>
      <c r="S192" t="s">
        <v>114</v>
      </c>
      <c r="T192" t="s">
        <v>114</v>
      </c>
      <c r="U192" t="s">
        <v>114</v>
      </c>
      <c r="V192" t="s">
        <v>114</v>
      </c>
      <c r="W192" s="5">
        <v>43469</v>
      </c>
      <c r="X192" s="7" t="s">
        <v>151</v>
      </c>
      <c r="Y192" s="7"/>
      <c r="Z192" s="7" t="s">
        <v>4596</v>
      </c>
      <c r="AA192" s="7" t="s">
        <v>114</v>
      </c>
      <c r="AB192" s="7" t="s">
        <v>74</v>
      </c>
      <c r="AC192" s="10">
        <v>4</v>
      </c>
      <c r="AD192" s="3" t="s">
        <v>5967</v>
      </c>
      <c r="AE192" s="4" t="s">
        <v>5968</v>
      </c>
      <c r="AF192" s="7"/>
      <c r="AG192" s="7" t="s">
        <v>114</v>
      </c>
      <c r="AH192" s="10">
        <v>20</v>
      </c>
      <c r="AI192" s="3" t="s">
        <v>180</v>
      </c>
      <c r="AJ192" t="s">
        <v>114</v>
      </c>
      <c r="AK192" t="s">
        <v>114</v>
      </c>
      <c r="AL192" s="43" t="b">
        <v>0</v>
      </c>
      <c r="AM192" s="3"/>
      <c r="AN192" s="3"/>
      <c r="AO192" s="43" t="b">
        <v>0</v>
      </c>
      <c r="AP192" s="3" t="b">
        <v>0</v>
      </c>
      <c r="AQ192" s="3">
        <f>VLOOKUP(Table2[[#This Row],[Job-no]],Table3[],26,FALSE)</f>
        <v>15660</v>
      </c>
      <c r="AR192" t="str">
        <f t="shared" si="31"/>
        <v>ZESQDI</v>
      </c>
      <c r="AS192" t="str">
        <f>VLOOKUP(AR192,Table1[],4,0)</f>
        <v>recessed</v>
      </c>
      <c r="AT192">
        <f>IF(BD192&gt;0,"Pattern",VLOOKUP(AR192,Table1[],5,0))</f>
        <v>0</v>
      </c>
      <c r="AU192" s="34">
        <f>IF(AT192="Pattern",WORKDAY(Table2[[#This Row],[Scheduled Ship Date]],-10),WORKDAY(Table2[[#This Row],[Scheduled Ship Date]],-4))</f>
        <v>43468</v>
      </c>
      <c r="AV192" s="39">
        <f>IF(Table2[[#This Row],[Extrusion cut double saw]]=TRUE,IF(O192="ToDo",IF(AT192="Pattern",Table2[[#This Row],[Total Sections]]*0.4,Table2[[#This Row],[Total Sections]]*0.12),0),IF(AT192="Pattern",Table2[[#This Row],[Total Sections]]*4,Table2[[#This Row],[Total Sections]]*1.2))</f>
        <v>0</v>
      </c>
      <c r="AW192" s="42"/>
      <c r="AX192" s="42">
        <f>IF(AT192="Pattern",Table2[[#This Row],[Scheduled Ship Date]]-2,Table2[[#This Row],[Scheduled Ship Date]]-3)</f>
        <v>43471</v>
      </c>
      <c r="AY192" s="39">
        <f>IF(Table2[[#This Row],[Pattern]]="Pattern",Table2[[#This Row],[Total Sections]]*4.82,Table2[[#This Row],[Total Sections]]*0.5)</f>
        <v>10</v>
      </c>
      <c r="AZ192" s="42"/>
      <c r="BA192" s="39">
        <f>((Table2[Total Sections]/Table2[Open Qty])-1)*Table2[Open Qty]*12.96</f>
        <v>129.60000000000002</v>
      </c>
      <c r="BB192" s="39"/>
      <c r="BC192" s="39" t="str">
        <f t="shared" si="32"/>
        <v>ZESQDI-SL 25/75-1050-80-35-MSO-18-BLK-UNV-MD-1-CA(96)-B1(BSL10LST)</v>
      </c>
      <c r="BD192" s="39">
        <f t="shared" si="33"/>
        <v>0</v>
      </c>
      <c r="BE192" s="39" t="b">
        <f>_xlfn.IFNA(VLOOKUP(Table2[[#This Row],[Job-no]],Table4[],9,FALSE),TRUE)</f>
        <v>1</v>
      </c>
      <c r="BF192" s="39"/>
      <c r="BG192" s="39" t="b">
        <f>_xlfn.IFNA(VLOOKUP(Table2[[#This Row],[Job-no]],Table4[],14,FALSE),TRUE)</f>
        <v>1</v>
      </c>
      <c r="BH192" s="39" t="str">
        <f>_xlfn.IFNA(VLOOKUP(Table2[[#This Row],[Job-no]],Table4[],11,FALSE),"Done")</f>
        <v>Done</v>
      </c>
      <c r="BI192" s="39">
        <f>IF(Table2[[#This Row],[Pattern]]="Pattern",VLOOKUP(Table2[[#This Row],[Product Code]],'Routing data'!$A$2:$W$470,13,FALSE),VLOOKUP(Table2[[#This Row],[Product Code]],'Routing data'!$A$2:$W$470,3,FALSE))</f>
        <v>2</v>
      </c>
      <c r="BJ192" s="39">
        <f>IF(Table2[[#This Row],[Pattern]]="Pattern",VLOOKUP(Table2[[#This Row],[Product Code]],'Routing data'!$A$2:$W$470,14,FALSE),VLOOKUP(Table2[[#This Row],[Product Code]],'Routing data'!$A$2:$W$470,4,FALSE))</f>
        <v>0</v>
      </c>
      <c r="BK192" s="39">
        <f>VLOOKUP(Table2[[#This Row],[Product Code]],'Routing data'!A$4:W$524,16,FALSE)</f>
        <v>0</v>
      </c>
      <c r="BL192" s="42">
        <f>IF(Table2[[#This Row],[Milling Required]]=0,"x",IF(AT192="Pattern",B192-10,B192-4))</f>
        <v>43470</v>
      </c>
      <c r="BM192" s="39"/>
      <c r="BN192" s="42">
        <f t="shared" si="34"/>
        <v>43471</v>
      </c>
      <c r="BO192" s="39">
        <f>IF(Table2[[#This Row],[Milling]]="x","x",Table2[[#This Row],[Total Sections]]*2)</f>
        <v>40</v>
      </c>
      <c r="BP192" s="39">
        <f>IF(Table2[[#This Row],[Punching]]="x","x",Table2[Total Sections]*2)</f>
        <v>40</v>
      </c>
      <c r="BQ192" s="39">
        <f>IF(Table2[[#This Row],[Pattern]]="Pattern",Table2[Total Sections]*3,Table2[Total Sections]*1.5)</f>
        <v>30</v>
      </c>
      <c r="BR192" s="42">
        <f t="shared" ca="1" si="43"/>
        <v>43469</v>
      </c>
      <c r="BS192" s="39"/>
      <c r="BT192" s="39"/>
      <c r="BU192" s="39"/>
      <c r="BV192" s="39" t="str">
        <f>_xlfn.IFNA(VLOOKUP(Table2[[#This Row],[Job-no]],Table4[],16,FALSE),"Ready")</f>
        <v>ToDo</v>
      </c>
      <c r="BW192" s="39" t="str">
        <f>_xlfn.IFNA(VLOOKUP(Table2[[#This Row],[Job-no]],Table4[],21,FALSE),"Ready")</f>
        <v/>
      </c>
      <c r="BX192" s="39" t="b">
        <f>_xlfn.IFNA(VLOOKUP(Table2[[#This Row],[Job-no]],Table4[],10,FALSE),TRUE)</f>
        <v>0</v>
      </c>
      <c r="BY192" s="39" t="str">
        <f>_xlfn.IFNA(VLOOKUP(Table2[[#This Row],[Job-no]],Table4[],22,FALSE),"Ready")</f>
        <v/>
      </c>
      <c r="BZ192" s="120">
        <f t="shared" si="35"/>
        <v>43474</v>
      </c>
      <c r="CA192" s="120" t="str">
        <f ca="1">IF(OR(Table2[[#This Row],[Saw Date]]=TODAY(),Table2[[#This Row],[Saw Date]]=TODAY()+1), Table2[[#This Row],[Saw Date]],IF(Table2[[#This Row],[Extrusion cut double saw]],"Done",""))</f>
        <v>Done</v>
      </c>
      <c r="CB192" s="120" t="str">
        <f ca="1">IF(OR(Table2[[#This Row],[Lens Date]]=TODAY(),Table2[[#This Row],[Lens Date]]=TODAY()+1), Table2[[#This Row],[Lens Date]],IF(Table2[[#This Row],[MSLens]]="Done","Done",""))</f>
        <v>Done</v>
      </c>
      <c r="CC192" s="120" t="str">
        <f ca="1">IF(OR(Table2[[#This Row],[Milling Date]]=TODAY(),Table2[[#This Row],[Milling Date]]=TODAY()+1), Table2[[#This Row],[Milling Date]],IF(Table2[[#This Row],[CNC Holes]]="Ready","Done",""))</f>
        <v/>
      </c>
      <c r="CD192" s="120" t="str">
        <f ca="1">IF(OR(Table2[[#This Row],[Welding Date]]=TODAY(),Table2[[#This Row],[Welding Date]]=TODAY()+1), Table2[[#This Row],[Welding Date]],IF(Table2[[#This Row],[Welding Corners]]="Ready","Done",""))</f>
        <v/>
      </c>
      <c r="CE192" s="120" t="str">
        <f ca="1">IF(OR(Table2[[#This Row],[Puching Date]]=TODAY(),Table2[[#This Row],[Puching Date]]=TODAY()+1), Table2[[#This Row],[Puching Date]],IF(Table2[[#This Row],[Punch Holes]]="Ready","Done",""))</f>
        <v/>
      </c>
      <c r="CF192" s="120" t="str">
        <f ca="1">IF(OR(Table2[[#This Row],[Housing Date2]]=TODAY(),Table2[[#This Row],[Housing Date2]]=TODAY()+1),Table2[[#This Row],[Housing Date2]],IF(Table2[[#This Row],[Body Assembly]],"Done",""))</f>
        <v/>
      </c>
      <c r="CG192" s="120" t="str">
        <f>_xlfn.IFNA(VLOOKUP(Table2[[#This Row],[Job-no]],Table4[],7,FALSE),"Done")</f>
        <v>Machine Shop Started</v>
      </c>
    </row>
    <row r="193" spans="1:85" x14ac:dyDescent="0.25">
      <c r="A193" s="39" t="str">
        <f>_xlfn.CONCAT(Table2[[#This Row],[Order]],"-",Table2[[#This Row],[Line]])</f>
        <v>76954-18</v>
      </c>
      <c r="B193" s="1">
        <v>43474</v>
      </c>
      <c r="C193" s="10">
        <v>76954</v>
      </c>
      <c r="D193" s="7" t="s">
        <v>2271</v>
      </c>
      <c r="E193" s="10">
        <v>18</v>
      </c>
      <c r="F193" s="10">
        <v>1</v>
      </c>
      <c r="G193" s="7" t="s">
        <v>165</v>
      </c>
      <c r="H193" s="10">
        <v>13</v>
      </c>
      <c r="I193" s="43" t="b">
        <v>1</v>
      </c>
      <c r="J193" s="43" t="b">
        <v>0</v>
      </c>
      <c r="K193" t="s">
        <v>135</v>
      </c>
      <c r="L193" s="43" t="b">
        <v>0</v>
      </c>
      <c r="M193" s="43" t="b">
        <v>1</v>
      </c>
      <c r="N193" s="43" t="b">
        <v>1</v>
      </c>
      <c r="O193" t="s">
        <v>114</v>
      </c>
      <c r="P193" t="s">
        <v>23</v>
      </c>
      <c r="Q193" t="s">
        <v>114</v>
      </c>
      <c r="R193" t="s">
        <v>114</v>
      </c>
      <c r="S193" t="s">
        <v>114</v>
      </c>
      <c r="T193" t="s">
        <v>114</v>
      </c>
      <c r="U193" t="s">
        <v>114</v>
      </c>
      <c r="V193" t="s">
        <v>114</v>
      </c>
      <c r="W193" s="5">
        <v>43469</v>
      </c>
      <c r="X193" s="7" t="s">
        <v>151</v>
      </c>
      <c r="Y193" s="7"/>
      <c r="Z193" s="7" t="s">
        <v>4592</v>
      </c>
      <c r="AA193" s="7" t="s">
        <v>114</v>
      </c>
      <c r="AB193" s="7" t="s">
        <v>74</v>
      </c>
      <c r="AC193" s="10">
        <v>4</v>
      </c>
      <c r="AD193" s="3" t="s">
        <v>5967</v>
      </c>
      <c r="AE193" s="4" t="s">
        <v>5968</v>
      </c>
      <c r="AF193" s="7"/>
      <c r="AG193" s="7" t="s">
        <v>114</v>
      </c>
      <c r="AH193" s="10">
        <v>26</v>
      </c>
      <c r="AI193" s="3" t="s">
        <v>180</v>
      </c>
      <c r="AJ193" t="s">
        <v>114</v>
      </c>
      <c r="AK193" t="s">
        <v>114</v>
      </c>
      <c r="AL193" s="43" t="b">
        <v>0</v>
      </c>
      <c r="AM193" s="3"/>
      <c r="AN193" s="3"/>
      <c r="AO193" s="43" t="b">
        <v>0</v>
      </c>
      <c r="AP193" s="3" t="b">
        <v>0</v>
      </c>
      <c r="AQ193" s="3">
        <f>VLOOKUP(Table2[[#This Row],[Job-no]],Table3[],26,FALSE)</f>
        <v>22360</v>
      </c>
      <c r="AR193" t="str">
        <f t="shared" si="31"/>
        <v>ZESQDI</v>
      </c>
      <c r="AS193" t="str">
        <f>VLOOKUP(AR193,Table1[],4,0)</f>
        <v>recessed</v>
      </c>
      <c r="AT193">
        <f>IF(BD193&gt;0,"Pattern",VLOOKUP(AR193,Table1[],5,0))</f>
        <v>0</v>
      </c>
      <c r="AU193" s="34">
        <f>IF(AT193="Pattern",WORKDAY(Table2[[#This Row],[Scheduled Ship Date]],-10),WORKDAY(Table2[[#This Row],[Scheduled Ship Date]],-4))</f>
        <v>43468</v>
      </c>
      <c r="AV193" s="39">
        <f>IF(Table2[[#This Row],[Extrusion cut double saw]]=TRUE,IF(O193="ToDo",IF(AT193="Pattern",Table2[[#This Row],[Total Sections]]*0.4,Table2[[#This Row],[Total Sections]]*0.12),0),IF(AT193="Pattern",Table2[[#This Row],[Total Sections]]*4,Table2[[#This Row],[Total Sections]]*1.2))</f>
        <v>0</v>
      </c>
      <c r="AW193" s="42"/>
      <c r="AX193" s="42">
        <f>IF(AT193="Pattern",Table2[[#This Row],[Scheduled Ship Date]]-2,Table2[[#This Row],[Scheduled Ship Date]]-3)</f>
        <v>43471</v>
      </c>
      <c r="AY193" s="39">
        <f>IF(Table2[[#This Row],[Pattern]]="Pattern",Table2[[#This Row],[Total Sections]]*4.82,Table2[[#This Row],[Total Sections]]*0.5)</f>
        <v>13</v>
      </c>
      <c r="AZ193" s="42"/>
      <c r="BA193" s="39">
        <f>((Table2[Total Sections]/Table2[Open Qty])-1)*Table2[Open Qty]*12.96</f>
        <v>168.48000000000002</v>
      </c>
      <c r="BB193" s="39"/>
      <c r="BC193" s="39" t="str">
        <f t="shared" si="32"/>
        <v>ZESQDI-SL 25/75-1050-80-35-MSO-20-BLK-UNV-MD-1-CA(96)-B1(BSL10LST)</v>
      </c>
      <c r="BD193" s="39">
        <f t="shared" si="33"/>
        <v>0</v>
      </c>
      <c r="BE193" s="39" t="b">
        <f>_xlfn.IFNA(VLOOKUP(Table2[[#This Row],[Job-no]],Table4[],9,FALSE),TRUE)</f>
        <v>1</v>
      </c>
      <c r="BF193" s="39"/>
      <c r="BG193" s="39" t="b">
        <f>_xlfn.IFNA(VLOOKUP(Table2[[#This Row],[Job-no]],Table4[],14,FALSE),TRUE)</f>
        <v>1</v>
      </c>
      <c r="BH193" s="39" t="str">
        <f>_xlfn.IFNA(VLOOKUP(Table2[[#This Row],[Job-no]],Table4[],11,FALSE),"Done")</f>
        <v>Done</v>
      </c>
      <c r="BI193" s="39">
        <f>IF(Table2[[#This Row],[Pattern]]="Pattern",VLOOKUP(Table2[[#This Row],[Product Code]],'Routing data'!$A$2:$W$470,13,FALSE),VLOOKUP(Table2[[#This Row],[Product Code]],'Routing data'!$A$2:$W$470,3,FALSE))</f>
        <v>2</v>
      </c>
      <c r="BJ193" s="39">
        <f>IF(Table2[[#This Row],[Pattern]]="Pattern",VLOOKUP(Table2[[#This Row],[Product Code]],'Routing data'!$A$2:$W$470,14,FALSE),VLOOKUP(Table2[[#This Row],[Product Code]],'Routing data'!$A$2:$W$470,4,FALSE))</f>
        <v>0</v>
      </c>
      <c r="BK193" s="39">
        <f>VLOOKUP(Table2[[#This Row],[Product Code]],'Routing data'!A$4:W$524,16,FALSE)</f>
        <v>0</v>
      </c>
      <c r="BL193" s="42">
        <f>IF(Table2[[#This Row],[Milling Required]]=0,"x",IF(AT193="Pattern",B193-10,B193-4))</f>
        <v>43470</v>
      </c>
      <c r="BM193" s="39"/>
      <c r="BN193" s="42">
        <f t="shared" si="34"/>
        <v>43471</v>
      </c>
      <c r="BO193" s="39">
        <f>IF(Table2[[#This Row],[Milling]]="x","x",Table2[[#This Row],[Total Sections]]*2)</f>
        <v>52</v>
      </c>
      <c r="BP193" s="39">
        <f>IF(Table2[[#This Row],[Punching]]="x","x",Table2[Total Sections]*2)</f>
        <v>52</v>
      </c>
      <c r="BQ193" s="39">
        <f>IF(Table2[[#This Row],[Pattern]]="Pattern",Table2[Total Sections]*3,Table2[Total Sections]*1.5)</f>
        <v>39</v>
      </c>
      <c r="BR193" s="42">
        <f t="shared" ca="1" si="43"/>
        <v>43469</v>
      </c>
      <c r="BS193" s="39"/>
      <c r="BT193" s="39"/>
      <c r="BU193" s="39"/>
      <c r="BV193" s="39" t="str">
        <f>_xlfn.IFNA(VLOOKUP(Table2[[#This Row],[Job-no]],Table4[],16,FALSE),"Ready")</f>
        <v>ToDo</v>
      </c>
      <c r="BW193" s="39" t="str">
        <f>_xlfn.IFNA(VLOOKUP(Table2[[#This Row],[Job-no]],Table4[],21,FALSE),"Ready")</f>
        <v/>
      </c>
      <c r="BX193" s="39" t="b">
        <f>_xlfn.IFNA(VLOOKUP(Table2[[#This Row],[Job-no]],Table4[],10,FALSE),TRUE)</f>
        <v>0</v>
      </c>
      <c r="BY193" s="39" t="str">
        <f>_xlfn.IFNA(VLOOKUP(Table2[[#This Row],[Job-no]],Table4[],22,FALSE),"Ready")</f>
        <v/>
      </c>
      <c r="BZ193" s="120">
        <f t="shared" si="35"/>
        <v>43474</v>
      </c>
      <c r="CA193" s="120" t="str">
        <f ca="1">IF(OR(Table2[[#This Row],[Saw Date]]=TODAY(),Table2[[#This Row],[Saw Date]]=TODAY()+1), Table2[[#This Row],[Saw Date]],IF(Table2[[#This Row],[Extrusion cut double saw]],"Done",""))</f>
        <v>Done</v>
      </c>
      <c r="CB193" s="120" t="str">
        <f ca="1">IF(OR(Table2[[#This Row],[Lens Date]]=TODAY(),Table2[[#This Row],[Lens Date]]=TODAY()+1), Table2[[#This Row],[Lens Date]],IF(Table2[[#This Row],[MSLens]]="Done","Done",""))</f>
        <v>Done</v>
      </c>
      <c r="CC193" s="120" t="str">
        <f ca="1">IF(OR(Table2[[#This Row],[Milling Date]]=TODAY(),Table2[[#This Row],[Milling Date]]=TODAY()+1), Table2[[#This Row],[Milling Date]],IF(Table2[[#This Row],[CNC Holes]]="Ready","Done",""))</f>
        <v/>
      </c>
      <c r="CD193" s="120" t="str">
        <f ca="1">IF(OR(Table2[[#This Row],[Welding Date]]=TODAY(),Table2[[#This Row],[Welding Date]]=TODAY()+1), Table2[[#This Row],[Welding Date]],IF(Table2[[#This Row],[Welding Corners]]="Ready","Done",""))</f>
        <v/>
      </c>
      <c r="CE193" s="120" t="str">
        <f ca="1">IF(OR(Table2[[#This Row],[Puching Date]]=TODAY(),Table2[[#This Row],[Puching Date]]=TODAY()+1), Table2[[#This Row],[Puching Date]],IF(Table2[[#This Row],[Punch Holes]]="Ready","Done",""))</f>
        <v/>
      </c>
      <c r="CF193" s="120" t="str">
        <f ca="1">IF(OR(Table2[[#This Row],[Housing Date2]]=TODAY(),Table2[[#This Row],[Housing Date2]]=TODAY()+1),Table2[[#This Row],[Housing Date2]],IF(Table2[[#This Row],[Body Assembly]],"Done",""))</f>
        <v/>
      </c>
      <c r="CG193" s="120" t="str">
        <f>_xlfn.IFNA(VLOOKUP(Table2[[#This Row],[Job-no]],Table4[],7,FALSE),"Done")</f>
        <v>Machine Shop Started</v>
      </c>
    </row>
    <row r="194" spans="1:85" x14ac:dyDescent="0.25">
      <c r="A194" s="39" t="str">
        <f>_xlfn.CONCAT(Table2[[#This Row],[Order]],"-",Table2[[#This Row],[Line]])</f>
        <v>76954-19</v>
      </c>
      <c r="B194" s="1">
        <v>43474</v>
      </c>
      <c r="C194" s="10">
        <v>76954</v>
      </c>
      <c r="D194" s="7" t="s">
        <v>2272</v>
      </c>
      <c r="E194" s="10">
        <v>19</v>
      </c>
      <c r="F194" s="10">
        <v>1</v>
      </c>
      <c r="G194" s="7" t="s">
        <v>165</v>
      </c>
      <c r="H194" s="10">
        <v>1</v>
      </c>
      <c r="I194" s="43" t="b">
        <v>1</v>
      </c>
      <c r="J194" s="43" t="b">
        <v>0</v>
      </c>
      <c r="K194" t="s">
        <v>135</v>
      </c>
      <c r="L194" s="43" t="b">
        <v>0</v>
      </c>
      <c r="M194" s="43" t="b">
        <v>1</v>
      </c>
      <c r="N194" s="43" t="b">
        <v>1</v>
      </c>
      <c r="O194" t="s">
        <v>114</v>
      </c>
      <c r="P194" t="s">
        <v>23</v>
      </c>
      <c r="Q194" t="s">
        <v>114</v>
      </c>
      <c r="R194" t="s">
        <v>114</v>
      </c>
      <c r="S194" t="s">
        <v>114</v>
      </c>
      <c r="T194" t="s">
        <v>114</v>
      </c>
      <c r="U194" t="s">
        <v>114</v>
      </c>
      <c r="V194" t="s">
        <v>114</v>
      </c>
      <c r="W194" s="5">
        <v>43469</v>
      </c>
      <c r="X194" s="7" t="s">
        <v>151</v>
      </c>
      <c r="Y194" s="7"/>
      <c r="Z194" s="7" t="s">
        <v>4597</v>
      </c>
      <c r="AA194" s="7" t="s">
        <v>114</v>
      </c>
      <c r="AB194" s="7" t="s">
        <v>74</v>
      </c>
      <c r="AC194" s="10">
        <v>4</v>
      </c>
      <c r="AD194" s="3" t="s">
        <v>5967</v>
      </c>
      <c r="AE194" s="4" t="s">
        <v>5968</v>
      </c>
      <c r="AF194" s="7"/>
      <c r="AG194" s="7" t="s">
        <v>114</v>
      </c>
      <c r="AH194" s="10">
        <v>3</v>
      </c>
      <c r="AI194" s="3" t="s">
        <v>180</v>
      </c>
      <c r="AJ194" t="s">
        <v>114</v>
      </c>
      <c r="AK194" t="s">
        <v>114</v>
      </c>
      <c r="AL194" s="43" t="b">
        <v>0</v>
      </c>
      <c r="AM194" s="3"/>
      <c r="AN194" s="3"/>
      <c r="AO194" s="43" t="b">
        <v>0</v>
      </c>
      <c r="AP194" s="3" t="b">
        <v>0</v>
      </c>
      <c r="AQ194" s="3">
        <f>VLOOKUP(Table2[[#This Row],[Job-no]],Table3[],26,FALSE)</f>
        <v>1951</v>
      </c>
      <c r="AR194" t="str">
        <f t="shared" ref="AR194:AR257" si="44">IFERROR(MID(BC194,1,FIND("-",BC194,1)-1),"")</f>
        <v>ZESQDI</v>
      </c>
      <c r="AS194" t="str">
        <f>VLOOKUP(AR194,Table1[],4,0)</f>
        <v>recessed</v>
      </c>
      <c r="AT194">
        <f>IF(BD194&gt;0,"Pattern",VLOOKUP(AR194,Table1[],5,0))</f>
        <v>0</v>
      </c>
      <c r="AU194" s="34">
        <f>IF(AT194="Pattern",WORKDAY(Table2[[#This Row],[Scheduled Ship Date]],-10),WORKDAY(Table2[[#This Row],[Scheduled Ship Date]],-4))</f>
        <v>43468</v>
      </c>
      <c r="AV194" s="39">
        <f>IF(Table2[[#This Row],[Extrusion cut double saw]]=TRUE,IF(O194="ToDo",IF(AT194="Pattern",Table2[[#This Row],[Total Sections]]*0.4,Table2[[#This Row],[Total Sections]]*0.12),0),IF(AT194="Pattern",Table2[[#This Row],[Total Sections]]*4,Table2[[#This Row],[Total Sections]]*1.2))</f>
        <v>0</v>
      </c>
      <c r="AW194" s="42"/>
      <c r="AX194" s="42">
        <f>IF(AT194="Pattern",Table2[[#This Row],[Scheduled Ship Date]]-2,Table2[[#This Row],[Scheduled Ship Date]]-3)</f>
        <v>43471</v>
      </c>
      <c r="AY194" s="39">
        <f>IF(Table2[[#This Row],[Pattern]]="Pattern",Table2[[#This Row],[Total Sections]]*4.82,Table2[[#This Row],[Total Sections]]*0.5)</f>
        <v>1.5</v>
      </c>
      <c r="AZ194" s="42"/>
      <c r="BA194" s="39">
        <f>((Table2[Total Sections]/Table2[Open Qty])-1)*Table2[Open Qty]*12.96</f>
        <v>25.92</v>
      </c>
      <c r="BB194" s="39"/>
      <c r="BC194" s="39" t="str">
        <f t="shared" ref="BC194:BC257" si="45">IF(MID(D194,1,2)="SP",MID(D194,FIND("-",D194,1)+1,30),D194)</f>
        <v>ZESQDI-SL 25/75-1050-80-35-MSO-23-BLK-UNV-MD-1-CA(96)-B1(BSL10LST)</v>
      </c>
      <c r="BD194" s="39">
        <f t="shared" ref="BD194:BD257" si="46">IFERROR(FIND("-K(",D194,1),0)</f>
        <v>0</v>
      </c>
      <c r="BE194" s="39" t="b">
        <f>_xlfn.IFNA(VLOOKUP(Table2[[#This Row],[Job-no]],Table4[],9,FALSE),TRUE)</f>
        <v>1</v>
      </c>
      <c r="BF194" s="39"/>
      <c r="BG194" s="39" t="b">
        <f>_xlfn.IFNA(VLOOKUP(Table2[[#This Row],[Job-no]],Table4[],14,FALSE),TRUE)</f>
        <v>1</v>
      </c>
      <c r="BH194" s="39" t="str">
        <f>_xlfn.IFNA(VLOOKUP(Table2[[#This Row],[Job-no]],Table4[],11,FALSE),"Done")</f>
        <v>Done</v>
      </c>
      <c r="BI194" s="39">
        <f>IF(Table2[[#This Row],[Pattern]]="Pattern",VLOOKUP(Table2[[#This Row],[Product Code]],'Routing data'!$A$2:$W$470,13,FALSE),VLOOKUP(Table2[[#This Row],[Product Code]],'Routing data'!$A$2:$W$470,3,FALSE))</f>
        <v>2</v>
      </c>
      <c r="BJ194" s="39">
        <f>IF(Table2[[#This Row],[Pattern]]="Pattern",VLOOKUP(Table2[[#This Row],[Product Code]],'Routing data'!$A$2:$W$470,14,FALSE),VLOOKUP(Table2[[#This Row],[Product Code]],'Routing data'!$A$2:$W$470,4,FALSE))</f>
        <v>0</v>
      </c>
      <c r="BK194" s="39">
        <f>VLOOKUP(Table2[[#This Row],[Product Code]],'Routing data'!A$4:W$524,16,FALSE)</f>
        <v>0</v>
      </c>
      <c r="BL194" s="42">
        <f>IF(Table2[[#This Row],[Milling Required]]=0,"x",IF(AT194="Pattern",B194-10,B194-4))</f>
        <v>43470</v>
      </c>
      <c r="BM194" s="39"/>
      <c r="BN194" s="42">
        <f t="shared" ref="BN194:BN257" si="47">IF(AT194="Pattern",B194-2,B194-3)</f>
        <v>43471</v>
      </c>
      <c r="BO194" s="39">
        <f>IF(Table2[[#This Row],[Milling]]="x","x",Table2[[#This Row],[Total Sections]]*2)</f>
        <v>6</v>
      </c>
      <c r="BP194" s="39">
        <f>IF(Table2[[#This Row],[Punching]]="x","x",Table2[Total Sections]*2)</f>
        <v>6</v>
      </c>
      <c r="BQ194" s="39">
        <f>IF(Table2[[#This Row],[Pattern]]="Pattern",Table2[Total Sections]*3,Table2[Total Sections]*1.5)</f>
        <v>4.5</v>
      </c>
      <c r="BR194" s="42">
        <f t="shared" ca="1" si="43"/>
        <v>43469</v>
      </c>
      <c r="BS194" s="39"/>
      <c r="BT194" s="39"/>
      <c r="BU194" s="39"/>
      <c r="BV194" s="39" t="str">
        <f>_xlfn.IFNA(VLOOKUP(Table2[[#This Row],[Job-no]],Table4[],16,FALSE),"Ready")</f>
        <v>ToDo</v>
      </c>
      <c r="BW194" s="39" t="str">
        <f>_xlfn.IFNA(VLOOKUP(Table2[[#This Row],[Job-no]],Table4[],21,FALSE),"Ready")</f>
        <v/>
      </c>
      <c r="BX194" s="39" t="b">
        <f>_xlfn.IFNA(VLOOKUP(Table2[[#This Row],[Job-no]],Table4[],10,FALSE),TRUE)</f>
        <v>0</v>
      </c>
      <c r="BY194" s="39" t="str">
        <f>_xlfn.IFNA(VLOOKUP(Table2[[#This Row],[Job-no]],Table4[],22,FALSE),"Ready")</f>
        <v/>
      </c>
      <c r="BZ194" s="120">
        <f t="shared" ref="BZ194:BZ257" si="48">B194</f>
        <v>43474</v>
      </c>
      <c r="CA194" s="120" t="str">
        <f ca="1">IF(OR(Table2[[#This Row],[Saw Date]]=TODAY(),Table2[[#This Row],[Saw Date]]=TODAY()+1), Table2[[#This Row],[Saw Date]],IF(Table2[[#This Row],[Extrusion cut double saw]],"Done",""))</f>
        <v>Done</v>
      </c>
      <c r="CB194" s="120" t="str">
        <f ca="1">IF(OR(Table2[[#This Row],[Lens Date]]=TODAY(),Table2[[#This Row],[Lens Date]]=TODAY()+1), Table2[[#This Row],[Lens Date]],IF(Table2[[#This Row],[MSLens]]="Done","Done",""))</f>
        <v>Done</v>
      </c>
      <c r="CC194" s="120" t="str">
        <f ca="1">IF(OR(Table2[[#This Row],[Milling Date]]=TODAY(),Table2[[#This Row],[Milling Date]]=TODAY()+1), Table2[[#This Row],[Milling Date]],IF(Table2[[#This Row],[CNC Holes]]="Ready","Done",""))</f>
        <v/>
      </c>
      <c r="CD194" s="120" t="str">
        <f ca="1">IF(OR(Table2[[#This Row],[Welding Date]]=TODAY(),Table2[[#This Row],[Welding Date]]=TODAY()+1), Table2[[#This Row],[Welding Date]],IF(Table2[[#This Row],[Welding Corners]]="Ready","Done",""))</f>
        <v/>
      </c>
      <c r="CE194" s="120" t="str">
        <f ca="1">IF(OR(Table2[[#This Row],[Puching Date]]=TODAY(),Table2[[#This Row],[Puching Date]]=TODAY()+1), Table2[[#This Row],[Puching Date]],IF(Table2[[#This Row],[Punch Holes]]="Ready","Done",""))</f>
        <v/>
      </c>
      <c r="CF194" s="120" t="str">
        <f ca="1">IF(OR(Table2[[#This Row],[Housing Date2]]=TODAY(),Table2[[#This Row],[Housing Date2]]=TODAY()+1),Table2[[#This Row],[Housing Date2]],IF(Table2[[#This Row],[Body Assembly]],"Done",""))</f>
        <v/>
      </c>
      <c r="CG194" s="120" t="str">
        <f>_xlfn.IFNA(VLOOKUP(Table2[[#This Row],[Job-no]],Table4[],7,FALSE),"Done")</f>
        <v>Machine Shop Started</v>
      </c>
    </row>
    <row r="195" spans="1:85" x14ac:dyDescent="0.25">
      <c r="A195" s="39" t="str">
        <f>_xlfn.CONCAT(Table2[[#This Row],[Order]],"-",Table2[[#This Row],[Line]])</f>
        <v>76954-20</v>
      </c>
      <c r="B195" s="1">
        <v>43474</v>
      </c>
      <c r="C195" s="10">
        <v>76954</v>
      </c>
      <c r="D195" s="7" t="s">
        <v>2273</v>
      </c>
      <c r="E195" s="10">
        <v>20</v>
      </c>
      <c r="F195" s="10">
        <v>1</v>
      </c>
      <c r="G195" s="7" t="s">
        <v>165</v>
      </c>
      <c r="H195" s="10">
        <v>1</v>
      </c>
      <c r="I195" s="43" t="b">
        <v>1</v>
      </c>
      <c r="J195" s="43" t="b">
        <v>0</v>
      </c>
      <c r="K195" t="s">
        <v>135</v>
      </c>
      <c r="L195" s="43" t="b">
        <v>0</v>
      </c>
      <c r="M195" s="43" t="b">
        <v>1</v>
      </c>
      <c r="N195" s="43" t="b">
        <v>1</v>
      </c>
      <c r="O195" t="s">
        <v>114</v>
      </c>
      <c r="P195" t="s">
        <v>23</v>
      </c>
      <c r="Q195" t="s">
        <v>114</v>
      </c>
      <c r="R195" t="s">
        <v>114</v>
      </c>
      <c r="S195" t="s">
        <v>114</v>
      </c>
      <c r="T195" t="s">
        <v>114</v>
      </c>
      <c r="U195" t="s">
        <v>114</v>
      </c>
      <c r="V195" t="s">
        <v>114</v>
      </c>
      <c r="W195" s="5">
        <v>43469</v>
      </c>
      <c r="X195" s="7" t="s">
        <v>151</v>
      </c>
      <c r="Y195" s="7"/>
      <c r="Z195" s="7" t="s">
        <v>4598</v>
      </c>
      <c r="AA195" s="7" t="s">
        <v>114</v>
      </c>
      <c r="AB195" s="7" t="s">
        <v>74</v>
      </c>
      <c r="AC195" s="10">
        <v>4</v>
      </c>
      <c r="AD195" s="3" t="s">
        <v>5967</v>
      </c>
      <c r="AE195" s="4" t="s">
        <v>5968</v>
      </c>
      <c r="AF195" s="7"/>
      <c r="AG195" s="7" t="s">
        <v>114</v>
      </c>
      <c r="AH195" s="10">
        <v>2</v>
      </c>
      <c r="AI195" s="3" t="s">
        <v>180</v>
      </c>
      <c r="AJ195" t="s">
        <v>114</v>
      </c>
      <c r="AK195" t="s">
        <v>114</v>
      </c>
      <c r="AL195" s="43" t="b">
        <v>0</v>
      </c>
      <c r="AM195" s="3"/>
      <c r="AN195" s="3"/>
      <c r="AO195" s="43" t="b">
        <v>0</v>
      </c>
      <c r="AP195" s="3" t="b">
        <v>0</v>
      </c>
      <c r="AQ195" s="3">
        <f>VLOOKUP(Table2[[#This Row],[Job-no]],Table3[],26,FALSE)</f>
        <v>2028</v>
      </c>
      <c r="AR195" t="str">
        <f t="shared" si="44"/>
        <v>ZESQDI</v>
      </c>
      <c r="AS195" t="str">
        <f>VLOOKUP(AR195,Table1[],4,0)</f>
        <v>recessed</v>
      </c>
      <c r="AT195">
        <f>IF(BD195&gt;0,"Pattern",VLOOKUP(AR195,Table1[],5,0))</f>
        <v>0</v>
      </c>
      <c r="AU195" s="34">
        <f>IF(AT195="Pattern",WORKDAY(Table2[[#This Row],[Scheduled Ship Date]],-10),WORKDAY(Table2[[#This Row],[Scheduled Ship Date]],-4))</f>
        <v>43468</v>
      </c>
      <c r="AV195" s="39">
        <f>IF(Table2[[#This Row],[Extrusion cut double saw]]=TRUE,IF(O195="ToDo",IF(AT195="Pattern",Table2[[#This Row],[Total Sections]]*0.4,Table2[[#This Row],[Total Sections]]*0.12),0),IF(AT195="Pattern",Table2[[#This Row],[Total Sections]]*4,Table2[[#This Row],[Total Sections]]*1.2))</f>
        <v>0</v>
      </c>
      <c r="AW195" s="42"/>
      <c r="AX195" s="42">
        <f>IF(AT195="Pattern",Table2[[#This Row],[Scheduled Ship Date]]-2,Table2[[#This Row],[Scheduled Ship Date]]-3)</f>
        <v>43471</v>
      </c>
      <c r="AY195" s="39">
        <f>IF(Table2[[#This Row],[Pattern]]="Pattern",Table2[[#This Row],[Total Sections]]*4.82,Table2[[#This Row],[Total Sections]]*0.5)</f>
        <v>1</v>
      </c>
      <c r="AZ195" s="42"/>
      <c r="BA195" s="39">
        <f>((Table2[Total Sections]/Table2[Open Qty])-1)*Table2[Open Qty]*12.96</f>
        <v>12.96</v>
      </c>
      <c r="BB195" s="39"/>
      <c r="BC195" s="39" t="str">
        <f t="shared" si="45"/>
        <v>ZESQDI-SL 25/75-1050-80-35-MSO-24-BLK-UNV-MD-1-CA(96)-B1(BSL10LST)</v>
      </c>
      <c r="BD195" s="39">
        <f t="shared" si="46"/>
        <v>0</v>
      </c>
      <c r="BE195" s="39" t="b">
        <f>_xlfn.IFNA(VLOOKUP(Table2[[#This Row],[Job-no]],Table4[],9,FALSE),TRUE)</f>
        <v>1</v>
      </c>
      <c r="BF195" s="39"/>
      <c r="BG195" s="39" t="b">
        <f>_xlfn.IFNA(VLOOKUP(Table2[[#This Row],[Job-no]],Table4[],14,FALSE),TRUE)</f>
        <v>1</v>
      </c>
      <c r="BH195" s="39" t="str">
        <f>_xlfn.IFNA(VLOOKUP(Table2[[#This Row],[Job-no]],Table4[],11,FALSE),"Done")</f>
        <v>Done</v>
      </c>
      <c r="BI195" s="39">
        <f>IF(Table2[[#This Row],[Pattern]]="Pattern",VLOOKUP(Table2[[#This Row],[Product Code]],'Routing data'!$A$2:$W$470,13,FALSE),VLOOKUP(Table2[[#This Row],[Product Code]],'Routing data'!$A$2:$W$470,3,FALSE))</f>
        <v>2</v>
      </c>
      <c r="BJ195" s="39">
        <f>IF(Table2[[#This Row],[Pattern]]="Pattern",VLOOKUP(Table2[[#This Row],[Product Code]],'Routing data'!$A$2:$W$470,14,FALSE),VLOOKUP(Table2[[#This Row],[Product Code]],'Routing data'!$A$2:$W$470,4,FALSE))</f>
        <v>0</v>
      </c>
      <c r="BK195" s="39">
        <f>VLOOKUP(Table2[[#This Row],[Product Code]],'Routing data'!A$4:W$524,16,FALSE)</f>
        <v>0</v>
      </c>
      <c r="BL195" s="42">
        <f>IF(Table2[[#This Row],[Milling Required]]=0,"x",IF(AT195="Pattern",B195-10,B195-4))</f>
        <v>43470</v>
      </c>
      <c r="BM195" s="39"/>
      <c r="BN195" s="42">
        <f t="shared" si="47"/>
        <v>43471</v>
      </c>
      <c r="BO195" s="39">
        <f>IF(Table2[[#This Row],[Milling]]="x","x",Table2[[#This Row],[Total Sections]]*2)</f>
        <v>4</v>
      </c>
      <c r="BP195" s="39">
        <f>IF(Table2[[#This Row],[Punching]]="x","x",Table2[Total Sections]*2)</f>
        <v>4</v>
      </c>
      <c r="BQ195" s="39">
        <f>IF(Table2[[#This Row],[Pattern]]="Pattern",Table2[Total Sections]*3,Table2[Total Sections]*1.5)</f>
        <v>3</v>
      </c>
      <c r="BR195" s="42">
        <f t="shared" ca="1" si="43"/>
        <v>43469</v>
      </c>
      <c r="BS195" s="39"/>
      <c r="BT195" s="39"/>
      <c r="BU195" s="39"/>
      <c r="BV195" s="39" t="str">
        <f>_xlfn.IFNA(VLOOKUP(Table2[[#This Row],[Job-no]],Table4[],16,FALSE),"Ready")</f>
        <v>ToDo</v>
      </c>
      <c r="BW195" s="39" t="str">
        <f>_xlfn.IFNA(VLOOKUP(Table2[[#This Row],[Job-no]],Table4[],21,FALSE),"Ready")</f>
        <v/>
      </c>
      <c r="BX195" s="39" t="b">
        <f>_xlfn.IFNA(VLOOKUP(Table2[[#This Row],[Job-no]],Table4[],10,FALSE),TRUE)</f>
        <v>0</v>
      </c>
      <c r="BY195" s="39" t="str">
        <f>_xlfn.IFNA(VLOOKUP(Table2[[#This Row],[Job-no]],Table4[],22,FALSE),"Ready")</f>
        <v/>
      </c>
      <c r="BZ195" s="120">
        <f t="shared" si="48"/>
        <v>43474</v>
      </c>
      <c r="CA195" s="120" t="str">
        <f ca="1">IF(OR(Table2[[#This Row],[Saw Date]]=TODAY(),Table2[[#This Row],[Saw Date]]=TODAY()+1), Table2[[#This Row],[Saw Date]],IF(Table2[[#This Row],[Extrusion cut double saw]],"Done",""))</f>
        <v>Done</v>
      </c>
      <c r="CB195" s="120" t="str">
        <f ca="1">IF(OR(Table2[[#This Row],[Lens Date]]=TODAY(),Table2[[#This Row],[Lens Date]]=TODAY()+1), Table2[[#This Row],[Lens Date]],IF(Table2[[#This Row],[MSLens]]="Done","Done",""))</f>
        <v>Done</v>
      </c>
      <c r="CC195" s="120" t="str">
        <f ca="1">IF(OR(Table2[[#This Row],[Milling Date]]=TODAY(),Table2[[#This Row],[Milling Date]]=TODAY()+1), Table2[[#This Row],[Milling Date]],IF(Table2[[#This Row],[CNC Holes]]="Ready","Done",""))</f>
        <v/>
      </c>
      <c r="CD195" s="120" t="str">
        <f ca="1">IF(OR(Table2[[#This Row],[Welding Date]]=TODAY(),Table2[[#This Row],[Welding Date]]=TODAY()+1), Table2[[#This Row],[Welding Date]],IF(Table2[[#This Row],[Welding Corners]]="Ready","Done",""))</f>
        <v/>
      </c>
      <c r="CE195" s="120" t="str">
        <f ca="1">IF(OR(Table2[[#This Row],[Puching Date]]=TODAY(),Table2[[#This Row],[Puching Date]]=TODAY()+1), Table2[[#This Row],[Puching Date]],IF(Table2[[#This Row],[Punch Holes]]="Ready","Done",""))</f>
        <v/>
      </c>
      <c r="CF195" s="120" t="str">
        <f ca="1">IF(OR(Table2[[#This Row],[Housing Date2]]=TODAY(),Table2[[#This Row],[Housing Date2]]=TODAY()+1),Table2[[#This Row],[Housing Date2]],IF(Table2[[#This Row],[Body Assembly]],"Done",""))</f>
        <v/>
      </c>
      <c r="CG195" s="120" t="str">
        <f>_xlfn.IFNA(VLOOKUP(Table2[[#This Row],[Job-no]],Table4[],7,FALSE),"Done")</f>
        <v>Machine Shop Started</v>
      </c>
    </row>
    <row r="196" spans="1:85" x14ac:dyDescent="0.25">
      <c r="A196" t="str">
        <f>_xlfn.CONCAT(Table2[[#This Row],[Order]],"-",Table2[[#This Row],[Line]])</f>
        <v>76954-21</v>
      </c>
      <c r="B196" s="1">
        <v>43474</v>
      </c>
      <c r="C196" s="10">
        <v>76954</v>
      </c>
      <c r="D196" s="7" t="s">
        <v>2274</v>
      </c>
      <c r="E196" s="10">
        <v>21</v>
      </c>
      <c r="F196" s="10">
        <v>1</v>
      </c>
      <c r="G196" s="7" t="s">
        <v>165</v>
      </c>
      <c r="H196" s="10">
        <v>5</v>
      </c>
      <c r="I196" s="43" t="b">
        <v>1</v>
      </c>
      <c r="J196" s="43" t="b">
        <v>0</v>
      </c>
      <c r="K196" t="s">
        <v>135</v>
      </c>
      <c r="L196" s="43" t="b">
        <v>0</v>
      </c>
      <c r="M196" s="43" t="b">
        <v>1</v>
      </c>
      <c r="N196" s="43" t="b">
        <v>1</v>
      </c>
      <c r="O196" t="s">
        <v>114</v>
      </c>
      <c r="P196" t="s">
        <v>23</v>
      </c>
      <c r="Q196" t="s">
        <v>114</v>
      </c>
      <c r="R196" t="s">
        <v>114</v>
      </c>
      <c r="S196" t="s">
        <v>114</v>
      </c>
      <c r="T196" t="s">
        <v>114</v>
      </c>
      <c r="U196" t="s">
        <v>114</v>
      </c>
      <c r="V196" t="s">
        <v>114</v>
      </c>
      <c r="W196" s="5">
        <v>43469</v>
      </c>
      <c r="X196" s="7" t="s">
        <v>151</v>
      </c>
      <c r="Y196" s="7"/>
      <c r="Z196" s="7" t="s">
        <v>4599</v>
      </c>
      <c r="AA196" s="7" t="s">
        <v>114</v>
      </c>
      <c r="AB196" s="7" t="s">
        <v>74</v>
      </c>
      <c r="AC196" s="10">
        <v>4</v>
      </c>
      <c r="AD196" s="3" t="s">
        <v>5967</v>
      </c>
      <c r="AE196" s="4" t="s">
        <v>5968</v>
      </c>
      <c r="AF196" s="7"/>
      <c r="AG196" s="7" t="s">
        <v>114</v>
      </c>
      <c r="AH196" s="10">
        <v>15</v>
      </c>
      <c r="AI196" s="3" t="s">
        <v>180</v>
      </c>
      <c r="AJ196" t="s">
        <v>114</v>
      </c>
      <c r="AK196" t="s">
        <v>114</v>
      </c>
      <c r="AL196" s="43" t="b">
        <v>0</v>
      </c>
      <c r="AM196" s="3"/>
      <c r="AN196" s="3"/>
      <c r="AO196" s="43" t="b">
        <v>0</v>
      </c>
      <c r="AP196" s="3" t="b">
        <v>0</v>
      </c>
      <c r="AQ196" s="3">
        <f>VLOOKUP(Table2[[#This Row],[Job-no]],Table3[],26,FALSE)</f>
        <v>10910</v>
      </c>
      <c r="AR196" t="str">
        <f t="shared" si="44"/>
        <v>ZESQDI</v>
      </c>
      <c r="AS196" t="str">
        <f>VLOOKUP(AR196,Table1[],4,0)</f>
        <v>recessed</v>
      </c>
      <c r="AT196">
        <f>IF(BD196&gt;0,"Pattern",VLOOKUP(AR196,Table1[],5,0))</f>
        <v>0</v>
      </c>
      <c r="AU196" s="34">
        <f>IF(AT196="Pattern",WORKDAY(Table2[[#This Row],[Scheduled Ship Date]],-10),WORKDAY(Table2[[#This Row],[Scheduled Ship Date]],-4))</f>
        <v>43468</v>
      </c>
      <c r="AV196">
        <f>IF(Table2[[#This Row],[Extrusion cut double saw]]=TRUE,IF(O196="ToDo",IF(AT196="Pattern",Table2[[#This Row],[Total Sections]]*0.4,Table2[[#This Row],[Total Sections]]*0.12),0),IF(AT196="Pattern",Table2[[#This Row],[Total Sections]]*4,Table2[[#This Row],[Total Sections]]*1.2))</f>
        <v>0</v>
      </c>
      <c r="AW196" s="42"/>
      <c r="AX196" s="42">
        <f>IF(AT196="Pattern",Table2[[#This Row],[Scheduled Ship Date]]-2,Table2[[#This Row],[Scheduled Ship Date]]-3)</f>
        <v>43471</v>
      </c>
      <c r="AY196">
        <f>IF(Table2[[#This Row],[Pattern]]="Pattern",Table2[[#This Row],[Total Sections]]*4.82,Table2[[#This Row],[Total Sections]]*0.5)</f>
        <v>7.5</v>
      </c>
      <c r="AZ196" s="42"/>
      <c r="BA196" s="39">
        <f>((Table2[Total Sections]/Table2[Open Qty])-1)*Table2[Open Qty]*12.96</f>
        <v>129.60000000000002</v>
      </c>
      <c r="BB196" s="39"/>
      <c r="BC196" s="39" t="str">
        <f t="shared" si="45"/>
        <v>ZESQDI-SL 25/75-1050-80-35-MSO-26-BLK-UNV-MD-1-CA(96)-B1(BSL10LST)</v>
      </c>
      <c r="BD196" s="39">
        <f t="shared" si="46"/>
        <v>0</v>
      </c>
      <c r="BE196" s="39" t="b">
        <f>_xlfn.IFNA(VLOOKUP(Table2[[#This Row],[Job-no]],Table4[],9,FALSE),TRUE)</f>
        <v>1</v>
      </c>
      <c r="BF196" t="str">
        <f>VLOOKUP(AR196,Table1[],3,0)</f>
        <v>Zen</v>
      </c>
      <c r="BG196" s="39" t="b">
        <f>_xlfn.IFNA(VLOOKUP(Table2[[#This Row],[Job-no]],Table4[],14,FALSE),TRUE)</f>
        <v>1</v>
      </c>
      <c r="BH196" s="39" t="str">
        <f>_xlfn.IFNA(VLOOKUP(Table2[[#This Row],[Job-no]],Table4[],11,FALSE),"Done")</f>
        <v>Done</v>
      </c>
      <c r="BI196" s="39">
        <f>IF(Table2[[#This Row],[Pattern]]="Pattern",VLOOKUP(Table2[[#This Row],[Product Code]],'Routing data'!$A$2:$W$470,13,FALSE),VLOOKUP(Table2[[#This Row],[Product Code]],'Routing data'!$A$2:$W$470,3,FALSE))</f>
        <v>2</v>
      </c>
      <c r="BJ196" s="39">
        <f>IF(Table2[[#This Row],[Pattern]]="Pattern",VLOOKUP(Table2[[#This Row],[Product Code]],'Routing data'!$A$2:$W$470,14,FALSE),VLOOKUP(Table2[[#This Row],[Product Code]],'Routing data'!$A$2:$W$470,4,FALSE))</f>
        <v>0</v>
      </c>
      <c r="BK196" s="39">
        <f>VLOOKUP(Table2[[#This Row],[Product Code]],'Routing data'!A$4:W$524,16,FALSE)</f>
        <v>0</v>
      </c>
      <c r="BL196" s="42">
        <f>IF(Table2[[#This Row],[Milling Required]]=0,"x",IF(AT196="Pattern",B196-10,B196-4))</f>
        <v>43470</v>
      </c>
      <c r="BM196" s="42" t="str">
        <f>IF(Table2[[#This Row],[Punching Required]]=0,"x",IF(AT196="Pattern",B196-8,B196-2))</f>
        <v>x</v>
      </c>
      <c r="BN196" s="42">
        <f t="shared" si="47"/>
        <v>43471</v>
      </c>
      <c r="BO196" s="39">
        <f>IF(Table2[[#This Row],[Milling]]="x","x",Table2[[#This Row],[Total Sections]]*2)</f>
        <v>30</v>
      </c>
      <c r="BP196" s="39" t="str">
        <f>IF(Table2[[#This Row],[Punching]]="x","x",Table2[Total Sections]*2)</f>
        <v>x</v>
      </c>
      <c r="BQ196" s="39">
        <f>IF(Table2[[#This Row],[Pattern]]="Pattern",Table2[Total Sections]*3,Table2[Total Sections]*1.5)</f>
        <v>22.5</v>
      </c>
      <c r="BR196" s="42">
        <f t="shared" ca="1" si="43"/>
        <v>43469</v>
      </c>
      <c r="BS196" s="42"/>
      <c r="BT196" s="42"/>
      <c r="BU196" s="39"/>
      <c r="BV196" s="39" t="str">
        <f>_xlfn.IFNA(VLOOKUP(Table2[[#This Row],[Job-no]],Table4[],16,FALSE),"Ready")</f>
        <v>ToDo</v>
      </c>
      <c r="BW196" s="39" t="str">
        <f>_xlfn.IFNA(VLOOKUP(Table2[[#This Row],[Job-no]],Table4[],21,FALSE),"Ready")</f>
        <v/>
      </c>
      <c r="BX196" s="39" t="b">
        <f>_xlfn.IFNA(VLOOKUP(Table2[[#This Row],[Job-no]],Table4[],10,FALSE),TRUE)</f>
        <v>0</v>
      </c>
      <c r="BY196" s="39" t="str">
        <f>_xlfn.IFNA(VLOOKUP(Table2[[#This Row],[Job-no]],Table4[],22,FALSE),"Ready")</f>
        <v/>
      </c>
      <c r="BZ196" s="120">
        <f t="shared" si="48"/>
        <v>43474</v>
      </c>
      <c r="CA196" s="120" t="str">
        <f ca="1">IF(OR(Table2[[#This Row],[Saw Date]]=TODAY(),Table2[[#This Row],[Saw Date]]=TODAY()+1), Table2[[#This Row],[Saw Date]],IF(Table2[[#This Row],[Extrusion cut double saw]],"Done",""))</f>
        <v>Done</v>
      </c>
      <c r="CB196" s="120" t="str">
        <f ca="1">IF(OR(Table2[[#This Row],[Lens Date]]=TODAY(),Table2[[#This Row],[Lens Date]]=TODAY()+1), Table2[[#This Row],[Lens Date]],IF(Table2[[#This Row],[MSLens]]="Done","Done",""))</f>
        <v>Done</v>
      </c>
      <c r="CC196" s="120" t="str">
        <f ca="1">IF(OR(Table2[[#This Row],[Milling Date]]=TODAY(),Table2[[#This Row],[Milling Date]]=TODAY()+1), Table2[[#This Row],[Milling Date]],IF(Table2[[#This Row],[CNC Holes]]="Ready","Done",""))</f>
        <v/>
      </c>
      <c r="CD196" s="120" t="str">
        <f ca="1">IF(OR(Table2[[#This Row],[Welding Date]]=TODAY(),Table2[[#This Row],[Welding Date]]=TODAY()+1), Table2[[#This Row],[Welding Date]],IF(Table2[[#This Row],[Welding Corners]]="Ready","Done",""))</f>
        <v/>
      </c>
      <c r="CE196" s="120" t="str">
        <f ca="1">IF(OR(Table2[[#This Row],[Puching Date]]=TODAY(),Table2[[#This Row],[Puching Date]]=TODAY()+1), Table2[[#This Row],[Puching Date]],IF(Table2[[#This Row],[Punch Holes]]="Ready","Done",""))</f>
        <v/>
      </c>
      <c r="CF196" s="120" t="str">
        <f ca="1">IF(OR(Table2[[#This Row],[Housing Date2]]=TODAY(),Table2[[#This Row],[Housing Date2]]=TODAY()+1),Table2[[#This Row],[Housing Date2]],IF(Table2[[#This Row],[Body Assembly]],"Done",""))</f>
        <v/>
      </c>
      <c r="CG196" s="120" t="str">
        <f>_xlfn.IFNA(VLOOKUP(Table2[[#This Row],[Job-no]],Table4[],7,FALSE),"Done")</f>
        <v>Machine Shop Started</v>
      </c>
    </row>
    <row r="197" spans="1:85" x14ac:dyDescent="0.25">
      <c r="A197" s="39" t="str">
        <f>_xlfn.CONCAT(Table2[[#This Row],[Order]],"-",Table2[[#This Row],[Line]])</f>
        <v>76954-22</v>
      </c>
      <c r="B197" s="1">
        <v>43474</v>
      </c>
      <c r="C197" s="10">
        <v>76954</v>
      </c>
      <c r="D197" s="7" t="s">
        <v>2275</v>
      </c>
      <c r="E197" s="10">
        <v>22</v>
      </c>
      <c r="F197" s="10">
        <v>1</v>
      </c>
      <c r="G197" s="7" t="s">
        <v>165</v>
      </c>
      <c r="H197" s="10">
        <v>1</v>
      </c>
      <c r="I197" s="43" t="b">
        <v>1</v>
      </c>
      <c r="J197" s="43" t="b">
        <v>0</v>
      </c>
      <c r="K197" t="s">
        <v>135</v>
      </c>
      <c r="L197" s="43" t="b">
        <v>0</v>
      </c>
      <c r="M197" s="43" t="b">
        <v>1</v>
      </c>
      <c r="N197" s="43" t="b">
        <v>1</v>
      </c>
      <c r="O197" t="s">
        <v>114</v>
      </c>
      <c r="P197" t="s">
        <v>23</v>
      </c>
      <c r="Q197" t="s">
        <v>114</v>
      </c>
      <c r="R197" t="s">
        <v>114</v>
      </c>
      <c r="S197" t="s">
        <v>114</v>
      </c>
      <c r="T197" t="s">
        <v>114</v>
      </c>
      <c r="U197" t="s">
        <v>114</v>
      </c>
      <c r="V197" t="s">
        <v>114</v>
      </c>
      <c r="W197" s="5">
        <v>43469</v>
      </c>
      <c r="X197" s="7" t="s">
        <v>151</v>
      </c>
      <c r="Y197" s="7"/>
      <c r="Z197" s="7" t="s">
        <v>4600</v>
      </c>
      <c r="AA197" s="7" t="s">
        <v>114</v>
      </c>
      <c r="AB197" s="7" t="s">
        <v>74</v>
      </c>
      <c r="AC197" s="10">
        <v>4</v>
      </c>
      <c r="AD197" s="3" t="s">
        <v>5967</v>
      </c>
      <c r="AE197" s="4" t="s">
        <v>5968</v>
      </c>
      <c r="AF197" s="7"/>
      <c r="AG197" s="7" t="s">
        <v>114</v>
      </c>
      <c r="AH197" s="10">
        <v>3</v>
      </c>
      <c r="AI197" s="3" t="s">
        <v>180</v>
      </c>
      <c r="AJ197" t="s">
        <v>114</v>
      </c>
      <c r="AK197" t="s">
        <v>114</v>
      </c>
      <c r="AL197" s="43" t="b">
        <v>0</v>
      </c>
      <c r="AM197" s="3"/>
      <c r="AN197" s="3"/>
      <c r="AO197" s="43" t="b">
        <v>0</v>
      </c>
      <c r="AP197" s="3" t="b">
        <v>0</v>
      </c>
      <c r="AQ197" s="3">
        <f>VLOOKUP(Table2[[#This Row],[Job-no]],Table3[],26,FALSE)</f>
        <v>2490</v>
      </c>
      <c r="AR197" t="str">
        <f t="shared" si="44"/>
        <v>ZESQDI</v>
      </c>
      <c r="AS197" t="str">
        <f>VLOOKUP(AR197,Table1[],4,0)</f>
        <v>recessed</v>
      </c>
      <c r="AT197">
        <f>IF(BD197&gt;0,"Pattern",VLOOKUP(AR197,Table1[],5,0))</f>
        <v>0</v>
      </c>
      <c r="AU197" s="34">
        <f>IF(AT197="Pattern",WORKDAY(Table2[[#This Row],[Scheduled Ship Date]],-10),WORKDAY(Table2[[#This Row],[Scheduled Ship Date]],-4))</f>
        <v>43468</v>
      </c>
      <c r="AV197" s="39">
        <f>IF(Table2[[#This Row],[Extrusion cut double saw]]=TRUE,IF(O197="ToDo",IF(AT197="Pattern",Table2[[#This Row],[Total Sections]]*0.4,Table2[[#This Row],[Total Sections]]*0.12),0),IF(AT197="Pattern",Table2[[#This Row],[Total Sections]]*4,Table2[[#This Row],[Total Sections]]*1.2))</f>
        <v>0</v>
      </c>
      <c r="AW197" s="42"/>
      <c r="AX197" s="42">
        <f>IF(AT197="Pattern",Table2[[#This Row],[Scheduled Ship Date]]-2,Table2[[#This Row],[Scheduled Ship Date]]-3)</f>
        <v>43471</v>
      </c>
      <c r="AY197" s="39">
        <f>IF(Table2[[#This Row],[Pattern]]="Pattern",Table2[[#This Row],[Total Sections]]*4.82,Table2[[#This Row],[Total Sections]]*0.5)</f>
        <v>1.5</v>
      </c>
      <c r="AZ197" s="42"/>
      <c r="BA197" s="39">
        <f>((Table2[Total Sections]/Table2[Open Qty])-1)*Table2[Open Qty]*12.96</f>
        <v>25.92</v>
      </c>
      <c r="BB197" s="42"/>
      <c r="BC197" s="39" t="str">
        <f t="shared" si="45"/>
        <v>ZESQDI-SL 25/75-1050-80-35-MSO-30-BLK-UNV-MD-1-CA(96)-B2(BSL10LST)</v>
      </c>
      <c r="BD197" s="39">
        <f t="shared" si="46"/>
        <v>0</v>
      </c>
      <c r="BE197" s="39" t="b">
        <f>_xlfn.IFNA(VLOOKUP(Table2[[#This Row],[Job-no]],Table4[],9,FALSE),TRUE)</f>
        <v>1</v>
      </c>
      <c r="BF197" t="str">
        <f>VLOOKUP(AR197,Table1[],3,0)</f>
        <v>Zen</v>
      </c>
      <c r="BG197" s="39" t="b">
        <f>_xlfn.IFNA(VLOOKUP(Table2[[#This Row],[Job-no]],Table4[],14,FALSE),TRUE)</f>
        <v>1</v>
      </c>
      <c r="BH197" s="39" t="str">
        <f>_xlfn.IFNA(VLOOKUP(Table2[[#This Row],[Job-no]],Table4[],11,FALSE),"Done")</f>
        <v>Done</v>
      </c>
      <c r="BI197" s="39">
        <f>IF(Table2[[#This Row],[Pattern]]="Pattern",VLOOKUP(Table2[[#This Row],[Product Code]],'Routing data'!$A$2:$W$470,13,FALSE),VLOOKUP(Table2[[#This Row],[Product Code]],'Routing data'!$A$2:$W$470,3,FALSE))</f>
        <v>2</v>
      </c>
      <c r="BJ197" s="39">
        <f>IF(Table2[[#This Row],[Pattern]]="Pattern",VLOOKUP(Table2[[#This Row],[Product Code]],'Routing data'!$A$2:$W$470,14,FALSE),VLOOKUP(Table2[[#This Row],[Product Code]],'Routing data'!$A$2:$W$470,4,FALSE))</f>
        <v>0</v>
      </c>
      <c r="BK197" s="39">
        <f>VLOOKUP(Table2[[#This Row],[Product Code]],'Routing data'!A$4:W$524,16,FALSE)</f>
        <v>0</v>
      </c>
      <c r="BL197" s="42">
        <f>IF(Table2[[#This Row],[Milling Required]]=0,"x",IF(AT197="Pattern",B197-10,B197-4))</f>
        <v>43470</v>
      </c>
      <c r="BM197" s="42" t="str">
        <f>IF(Table2[[#This Row],[Punching Required]]=0,"x",IF(AT197="Pattern",B197-8,B197-2))</f>
        <v>x</v>
      </c>
      <c r="BN197" s="42">
        <f t="shared" si="47"/>
        <v>43471</v>
      </c>
      <c r="BO197" s="39">
        <f>IF(Table2[[#This Row],[Milling]]="x","x",Table2[[#This Row],[Total Sections]]*2)</f>
        <v>6</v>
      </c>
      <c r="BP197" s="39" t="str">
        <f>IF(Table2[[#This Row],[Punching]]="x","x",Table2[Total Sections]*2)</f>
        <v>x</v>
      </c>
      <c r="BQ197" s="39">
        <f>IF(Table2[[#This Row],[Pattern]]="Pattern",Table2[Total Sections]*3,Table2[Total Sections]*1.5)</f>
        <v>4.5</v>
      </c>
      <c r="BR197" s="42">
        <f t="shared" ca="1" si="43"/>
        <v>43469</v>
      </c>
      <c r="BS197" s="42"/>
      <c r="BT197" s="42"/>
      <c r="BU197" s="39"/>
      <c r="BV197" s="39" t="str">
        <f>_xlfn.IFNA(VLOOKUP(Table2[[#This Row],[Job-no]],Table4[],16,FALSE),"Ready")</f>
        <v>ToDo</v>
      </c>
      <c r="BW197" s="39" t="str">
        <f>_xlfn.IFNA(VLOOKUP(Table2[[#This Row],[Job-no]],Table4[],21,FALSE),"Ready")</f>
        <v/>
      </c>
      <c r="BX197" s="39" t="b">
        <f>_xlfn.IFNA(VLOOKUP(Table2[[#This Row],[Job-no]],Table4[],10,FALSE),TRUE)</f>
        <v>0</v>
      </c>
      <c r="BY197" s="39" t="str">
        <f>_xlfn.IFNA(VLOOKUP(Table2[[#This Row],[Job-no]],Table4[],22,FALSE),"Ready")</f>
        <v/>
      </c>
      <c r="BZ197" s="120">
        <f t="shared" si="48"/>
        <v>43474</v>
      </c>
      <c r="CA197" s="120" t="str">
        <f ca="1">IF(OR(Table2[[#This Row],[Saw Date]]=TODAY(),Table2[[#This Row],[Saw Date]]=TODAY()+1), Table2[[#This Row],[Saw Date]],IF(Table2[[#This Row],[Extrusion cut double saw]],"Done",""))</f>
        <v>Done</v>
      </c>
      <c r="CB197" s="120" t="str">
        <f ca="1">IF(OR(Table2[[#This Row],[Lens Date]]=TODAY(),Table2[[#This Row],[Lens Date]]=TODAY()+1), Table2[[#This Row],[Lens Date]],IF(Table2[[#This Row],[MSLens]]="Done","Done",""))</f>
        <v>Done</v>
      </c>
      <c r="CC197" s="120" t="str">
        <f ca="1">IF(OR(Table2[[#This Row],[Milling Date]]=TODAY(),Table2[[#This Row],[Milling Date]]=TODAY()+1), Table2[[#This Row],[Milling Date]],IF(Table2[[#This Row],[CNC Holes]]="Ready","Done",""))</f>
        <v/>
      </c>
      <c r="CD197" s="120" t="str">
        <f ca="1">IF(OR(Table2[[#This Row],[Welding Date]]=TODAY(),Table2[[#This Row],[Welding Date]]=TODAY()+1), Table2[[#This Row],[Welding Date]],IF(Table2[[#This Row],[Welding Corners]]="Ready","Done",""))</f>
        <v/>
      </c>
      <c r="CE197" s="120" t="str">
        <f ca="1">IF(OR(Table2[[#This Row],[Puching Date]]=TODAY(),Table2[[#This Row],[Puching Date]]=TODAY()+1), Table2[[#This Row],[Puching Date]],IF(Table2[[#This Row],[Punch Holes]]="Ready","Done",""))</f>
        <v/>
      </c>
      <c r="CF197" s="120" t="str">
        <f ca="1">IF(OR(Table2[[#This Row],[Housing Date2]]=TODAY(),Table2[[#This Row],[Housing Date2]]=TODAY()+1),Table2[[#This Row],[Housing Date2]],IF(Table2[[#This Row],[Body Assembly]],"Done",""))</f>
        <v/>
      </c>
      <c r="CG197" s="120" t="str">
        <f>_xlfn.IFNA(VLOOKUP(Table2[[#This Row],[Job-no]],Table4[],7,FALSE),"Done")</f>
        <v>Machine Shop Started</v>
      </c>
    </row>
    <row r="198" spans="1:85" x14ac:dyDescent="0.25">
      <c r="A198" t="str">
        <f>_xlfn.CONCAT(Table2[[#This Row],[Order]],"-",Table2[[#This Row],[Line]])</f>
        <v>76954-23</v>
      </c>
      <c r="B198" s="1">
        <v>43474</v>
      </c>
      <c r="C198" s="10">
        <v>76954</v>
      </c>
      <c r="D198" s="7" t="s">
        <v>2276</v>
      </c>
      <c r="E198" s="10">
        <v>23</v>
      </c>
      <c r="F198" s="10">
        <v>1</v>
      </c>
      <c r="G198" s="7" t="s">
        <v>165</v>
      </c>
      <c r="H198" s="10">
        <v>4</v>
      </c>
      <c r="I198" s="43" t="b">
        <v>1</v>
      </c>
      <c r="J198" s="43" t="b">
        <v>0</v>
      </c>
      <c r="K198" t="s">
        <v>135</v>
      </c>
      <c r="L198" s="43" t="b">
        <v>0</v>
      </c>
      <c r="M198" s="43" t="b">
        <v>1</v>
      </c>
      <c r="N198" s="43" t="b">
        <v>1</v>
      </c>
      <c r="O198" t="s">
        <v>114</v>
      </c>
      <c r="P198" t="s">
        <v>23</v>
      </c>
      <c r="Q198" t="s">
        <v>114</v>
      </c>
      <c r="R198" t="s">
        <v>114</v>
      </c>
      <c r="S198" t="s">
        <v>114</v>
      </c>
      <c r="T198" t="s">
        <v>114</v>
      </c>
      <c r="U198" t="s">
        <v>114</v>
      </c>
      <c r="V198" t="s">
        <v>114</v>
      </c>
      <c r="W198" s="5">
        <v>43469</v>
      </c>
      <c r="X198" s="7" t="s">
        <v>151</v>
      </c>
      <c r="Y198" s="7"/>
      <c r="Z198" s="7" t="s">
        <v>4594</v>
      </c>
      <c r="AA198" s="7" t="s">
        <v>114</v>
      </c>
      <c r="AB198" s="7" t="s">
        <v>74</v>
      </c>
      <c r="AC198" s="10">
        <v>4</v>
      </c>
      <c r="AD198" s="3" t="s">
        <v>5967</v>
      </c>
      <c r="AE198" s="4" t="s">
        <v>5968</v>
      </c>
      <c r="AF198" s="7"/>
      <c r="AG198" s="7" t="s">
        <v>114</v>
      </c>
      <c r="AH198" s="10">
        <v>16</v>
      </c>
      <c r="AI198" s="3" t="s">
        <v>180</v>
      </c>
      <c r="AJ198" t="s">
        <v>114</v>
      </c>
      <c r="AK198" t="s">
        <v>114</v>
      </c>
      <c r="AL198" s="43" t="b">
        <v>0</v>
      </c>
      <c r="AM198" s="3"/>
      <c r="AN198" s="3"/>
      <c r="AO198" s="43" t="b">
        <v>0</v>
      </c>
      <c r="AP198" s="3" t="b">
        <v>0</v>
      </c>
      <c r="AQ198" s="3">
        <f>VLOOKUP(Table2[[#This Row],[Job-no]],Table3[],26,FALSE)</f>
        <v>10576</v>
      </c>
      <c r="AR198" t="str">
        <f t="shared" si="44"/>
        <v>ZESQDI</v>
      </c>
      <c r="AS198" t="str">
        <f>VLOOKUP(AR198,Table1[],4,0)</f>
        <v>recessed</v>
      </c>
      <c r="AT198">
        <f>IF(BD198&gt;0,"Pattern",VLOOKUP(AR198,Table1[],5,0))</f>
        <v>0</v>
      </c>
      <c r="AU198" s="34">
        <f>IF(AT198="Pattern",WORKDAY(Table2[[#This Row],[Scheduled Ship Date]],-10),WORKDAY(Table2[[#This Row],[Scheduled Ship Date]],-4))</f>
        <v>43468</v>
      </c>
      <c r="AV198">
        <f>IF(Table2[[#This Row],[Extrusion cut double saw]]=TRUE,IF(O198="ToDo",IF(AT198="Pattern",Table2[[#This Row],[Total Sections]]*0.4,Table2[[#This Row],[Total Sections]]*0.12),0),IF(AT198="Pattern",Table2[[#This Row],[Total Sections]]*4,Table2[[#This Row],[Total Sections]]*1.2))</f>
        <v>0</v>
      </c>
      <c r="AW198" s="42"/>
      <c r="AX198" s="42">
        <f>IF(AT198="Pattern",Table2[[#This Row],[Scheduled Ship Date]]-2,Table2[[#This Row],[Scheduled Ship Date]]-3)</f>
        <v>43471</v>
      </c>
      <c r="AY198">
        <f>IF(Table2[[#This Row],[Pattern]]="Pattern",Table2[[#This Row],[Total Sections]]*4.82,Table2[[#This Row],[Total Sections]]*0.5)</f>
        <v>8</v>
      </c>
      <c r="AZ198" s="42"/>
      <c r="BA198" s="39">
        <f>((Table2[Total Sections]/Table2[Open Qty])-1)*Table2[Open Qty]*12.96</f>
        <v>155.52000000000001</v>
      </c>
      <c r="BB198" s="42"/>
      <c r="BC198" s="39" t="str">
        <f t="shared" si="45"/>
        <v>ZESQDI-SL 25/75-1050-80-35-MSO-32-BLK-UNV-MD-1-CA(96)-B2(BSL10LST)</v>
      </c>
      <c r="BD198" s="39">
        <f t="shared" si="46"/>
        <v>0</v>
      </c>
      <c r="BE198" s="39" t="b">
        <f>_xlfn.IFNA(VLOOKUP(Table2[[#This Row],[Job-no]],Table4[],9,FALSE),TRUE)</f>
        <v>1</v>
      </c>
      <c r="BF198" t="str">
        <f>VLOOKUP(AR198,Table1[],3,0)</f>
        <v>Zen</v>
      </c>
      <c r="BG198" s="39" t="b">
        <f>_xlfn.IFNA(VLOOKUP(Table2[[#This Row],[Job-no]],Table4[],14,FALSE),TRUE)</f>
        <v>1</v>
      </c>
      <c r="BH198" s="39" t="str">
        <f>_xlfn.IFNA(VLOOKUP(Table2[[#This Row],[Job-no]],Table4[],11,FALSE),"Done")</f>
        <v>Done</v>
      </c>
      <c r="BI198" s="39">
        <f>IF(Table2[[#This Row],[Pattern]]="Pattern",VLOOKUP(Table2[[#This Row],[Product Code]],'Routing data'!$A$2:$W$470,13,FALSE),VLOOKUP(Table2[[#This Row],[Product Code]],'Routing data'!$A$2:$W$470,3,FALSE))</f>
        <v>2</v>
      </c>
      <c r="BJ198" s="39">
        <f>IF(Table2[[#This Row],[Pattern]]="Pattern",VLOOKUP(Table2[[#This Row],[Product Code]],'Routing data'!$A$2:$W$470,14,FALSE),VLOOKUP(Table2[[#This Row],[Product Code]],'Routing data'!$A$2:$W$470,4,FALSE))</f>
        <v>0</v>
      </c>
      <c r="BK198" s="39">
        <f>VLOOKUP(Table2[[#This Row],[Product Code]],'Routing data'!A$4:W$524,16,FALSE)</f>
        <v>0</v>
      </c>
      <c r="BL198" s="42">
        <f>IF(Table2[[#This Row],[Milling Required]]=0,"x",IF(AT198="Pattern",B198-10,B198-4))</f>
        <v>43470</v>
      </c>
      <c r="BM198" s="42" t="str">
        <f>IF(Table2[[#This Row],[Punching Required]]=0,"x",IF(AT198="Pattern",B198-8,B198-2))</f>
        <v>x</v>
      </c>
      <c r="BN198" s="42">
        <f t="shared" si="47"/>
        <v>43471</v>
      </c>
      <c r="BO198" s="39">
        <f>IF(Table2[[#This Row],[Milling]]="x","x",Table2[[#This Row],[Total Sections]]*2)</f>
        <v>32</v>
      </c>
      <c r="BP198" s="39" t="str">
        <f>IF(Table2[[#This Row],[Punching]]="x","x",Table2[Total Sections]*2)</f>
        <v>x</v>
      </c>
      <c r="BQ198" s="39">
        <f>IF(Table2[[#This Row],[Pattern]]="Pattern",Table2[Total Sections]*3,Table2[Total Sections]*1.5)</f>
        <v>24</v>
      </c>
      <c r="BR198" s="42">
        <f t="shared" ca="1" si="43"/>
        <v>43469</v>
      </c>
      <c r="BS198" s="42"/>
      <c r="BT198" s="42"/>
      <c r="BU198" s="39"/>
      <c r="BV198" s="39" t="str">
        <f>_xlfn.IFNA(VLOOKUP(Table2[[#This Row],[Job-no]],Table4[],16,FALSE),"Ready")</f>
        <v>ToDo</v>
      </c>
      <c r="BW198" s="39" t="str">
        <f>_xlfn.IFNA(VLOOKUP(Table2[[#This Row],[Job-no]],Table4[],21,FALSE),"Ready")</f>
        <v/>
      </c>
      <c r="BX198" s="39" t="b">
        <f>_xlfn.IFNA(VLOOKUP(Table2[[#This Row],[Job-no]],Table4[],10,FALSE),TRUE)</f>
        <v>0</v>
      </c>
      <c r="BY198" s="39" t="str">
        <f>_xlfn.IFNA(VLOOKUP(Table2[[#This Row],[Job-no]],Table4[],22,FALSE),"Ready")</f>
        <v/>
      </c>
      <c r="BZ198" s="120">
        <f t="shared" si="48"/>
        <v>43474</v>
      </c>
      <c r="CA198" s="120" t="str">
        <f ca="1">IF(OR(Table2[[#This Row],[Saw Date]]=TODAY(),Table2[[#This Row],[Saw Date]]=TODAY()+1), Table2[[#This Row],[Saw Date]],IF(Table2[[#This Row],[Extrusion cut double saw]],"Done",""))</f>
        <v>Done</v>
      </c>
      <c r="CB198" s="120" t="str">
        <f ca="1">IF(OR(Table2[[#This Row],[Lens Date]]=TODAY(),Table2[[#This Row],[Lens Date]]=TODAY()+1), Table2[[#This Row],[Lens Date]],IF(Table2[[#This Row],[MSLens]]="Done","Done",""))</f>
        <v>Done</v>
      </c>
      <c r="CC198" s="120" t="str">
        <f ca="1">IF(OR(Table2[[#This Row],[Milling Date]]=TODAY(),Table2[[#This Row],[Milling Date]]=TODAY()+1), Table2[[#This Row],[Milling Date]],IF(Table2[[#This Row],[CNC Holes]]="Ready","Done",""))</f>
        <v/>
      </c>
      <c r="CD198" s="120" t="str">
        <f ca="1">IF(OR(Table2[[#This Row],[Welding Date]]=TODAY(),Table2[[#This Row],[Welding Date]]=TODAY()+1), Table2[[#This Row],[Welding Date]],IF(Table2[[#This Row],[Welding Corners]]="Ready","Done",""))</f>
        <v/>
      </c>
      <c r="CE198" s="120" t="str">
        <f ca="1">IF(OR(Table2[[#This Row],[Puching Date]]=TODAY(),Table2[[#This Row],[Puching Date]]=TODAY()+1), Table2[[#This Row],[Puching Date]],IF(Table2[[#This Row],[Punch Holes]]="Ready","Done",""))</f>
        <v/>
      </c>
      <c r="CF198" s="120" t="str">
        <f ca="1">IF(OR(Table2[[#This Row],[Housing Date2]]=TODAY(),Table2[[#This Row],[Housing Date2]]=TODAY()+1),Table2[[#This Row],[Housing Date2]],IF(Table2[[#This Row],[Body Assembly]],"Done",""))</f>
        <v/>
      </c>
      <c r="CG198" s="120" t="str">
        <f>_xlfn.IFNA(VLOOKUP(Table2[[#This Row],[Job-no]],Table4[],7,FALSE),"Done")</f>
        <v>Machine Shop Started</v>
      </c>
    </row>
    <row r="199" spans="1:85" x14ac:dyDescent="0.25">
      <c r="A199" t="str">
        <f>_xlfn.CONCAT(Table2[[#This Row],[Order]],"-",Table2[[#This Row],[Line]])</f>
        <v>76954-24</v>
      </c>
      <c r="B199" s="1">
        <v>43474</v>
      </c>
      <c r="C199" s="10">
        <v>76954</v>
      </c>
      <c r="D199" s="7" t="s">
        <v>2277</v>
      </c>
      <c r="E199" s="10">
        <v>24</v>
      </c>
      <c r="F199" s="10">
        <v>1</v>
      </c>
      <c r="G199" s="7" t="s">
        <v>165</v>
      </c>
      <c r="H199" s="10">
        <v>1</v>
      </c>
      <c r="I199" s="43" t="b">
        <v>1</v>
      </c>
      <c r="J199" s="43" t="b">
        <v>0</v>
      </c>
      <c r="K199" t="s">
        <v>135</v>
      </c>
      <c r="L199" s="43" t="b">
        <v>0</v>
      </c>
      <c r="M199" s="43" t="b">
        <v>1</v>
      </c>
      <c r="N199" s="43" t="b">
        <v>1</v>
      </c>
      <c r="O199" t="s">
        <v>114</v>
      </c>
      <c r="P199" t="s">
        <v>23</v>
      </c>
      <c r="Q199" t="s">
        <v>114</v>
      </c>
      <c r="R199" t="s">
        <v>114</v>
      </c>
      <c r="S199" t="s">
        <v>114</v>
      </c>
      <c r="T199" t="s">
        <v>114</v>
      </c>
      <c r="U199" t="s">
        <v>114</v>
      </c>
      <c r="V199" t="s">
        <v>114</v>
      </c>
      <c r="W199" s="5">
        <v>43469</v>
      </c>
      <c r="X199" s="7" t="s">
        <v>151</v>
      </c>
      <c r="Y199" s="7"/>
      <c r="Z199" s="7" t="s">
        <v>4601</v>
      </c>
      <c r="AA199" s="7" t="s">
        <v>114</v>
      </c>
      <c r="AB199" s="7" t="s">
        <v>74</v>
      </c>
      <c r="AC199" s="10">
        <v>4</v>
      </c>
      <c r="AD199" s="3" t="s">
        <v>5967</v>
      </c>
      <c r="AE199" s="4" t="s">
        <v>5968</v>
      </c>
      <c r="AF199" s="7"/>
      <c r="AG199" s="7" t="s">
        <v>114</v>
      </c>
      <c r="AH199" s="10">
        <v>4</v>
      </c>
      <c r="AI199" s="3" t="s">
        <v>180</v>
      </c>
      <c r="AJ199" t="s">
        <v>114</v>
      </c>
      <c r="AK199" t="s">
        <v>114</v>
      </c>
      <c r="AL199" s="43" t="b">
        <v>0</v>
      </c>
      <c r="AM199" s="3"/>
      <c r="AN199" s="3"/>
      <c r="AO199" s="43" t="b">
        <v>0</v>
      </c>
      <c r="AP199" s="3" t="b">
        <v>0</v>
      </c>
      <c r="AQ199" s="3">
        <f>VLOOKUP(Table2[[#This Row],[Job-no]],Table3[],26,FALSE)</f>
        <v>2618</v>
      </c>
      <c r="AR199" t="str">
        <f t="shared" si="44"/>
        <v>ZESQDI</v>
      </c>
      <c r="AS199" t="str">
        <f>VLOOKUP(AR199,Table1[],4,0)</f>
        <v>recessed</v>
      </c>
      <c r="AT199">
        <f>IF(BD199&gt;0,"Pattern",VLOOKUP(AR199,Table1[],5,0))</f>
        <v>0</v>
      </c>
      <c r="AU199" s="34">
        <f>IF(AT199="Pattern",WORKDAY(Table2[[#This Row],[Scheduled Ship Date]],-10),WORKDAY(Table2[[#This Row],[Scheduled Ship Date]],-4))</f>
        <v>43468</v>
      </c>
      <c r="AV199">
        <f>IF(Table2[[#This Row],[Extrusion cut double saw]]=TRUE,IF(O199="ToDo",IF(AT199="Pattern",Table2[[#This Row],[Total Sections]]*0.4,Table2[[#This Row],[Total Sections]]*0.12),0),IF(AT199="Pattern",Table2[[#This Row],[Total Sections]]*4,Table2[[#This Row],[Total Sections]]*1.2))</f>
        <v>0</v>
      </c>
      <c r="AW199" s="42"/>
      <c r="AX199" s="42">
        <f>IF(AT199="Pattern",Table2[[#This Row],[Scheduled Ship Date]]-2,Table2[[#This Row],[Scheduled Ship Date]]-3)</f>
        <v>43471</v>
      </c>
      <c r="AY199">
        <f>IF(Table2[[#This Row],[Pattern]]="Pattern",Table2[[#This Row],[Total Sections]]*4.82,Table2[[#This Row],[Total Sections]]*0.5)</f>
        <v>2</v>
      </c>
      <c r="AZ199" s="42"/>
      <c r="BA199" s="39">
        <f>((Table2[Total Sections]/Table2[Open Qty])-1)*Table2[Open Qty]*12.96</f>
        <v>38.880000000000003</v>
      </c>
      <c r="BB199" s="39"/>
      <c r="BC199" s="39" t="str">
        <f t="shared" si="45"/>
        <v>ZESQDI-SL 25/75-1050-80-35-MSO-34-BLK-UNV-MD-1-CA(96)-B1(BSL10LST)</v>
      </c>
      <c r="BD199" s="39">
        <f t="shared" si="46"/>
        <v>0</v>
      </c>
      <c r="BE199" s="39" t="b">
        <f>_xlfn.IFNA(VLOOKUP(Table2[[#This Row],[Job-no]],Table4[],9,FALSE),TRUE)</f>
        <v>1</v>
      </c>
      <c r="BF199" t="str">
        <f>VLOOKUP(AR199,Table1[],3,0)</f>
        <v>Zen</v>
      </c>
      <c r="BG199" s="39" t="b">
        <f>_xlfn.IFNA(VLOOKUP(Table2[[#This Row],[Job-no]],Table4[],14,FALSE),TRUE)</f>
        <v>1</v>
      </c>
      <c r="BH199" s="39" t="str">
        <f>_xlfn.IFNA(VLOOKUP(Table2[[#This Row],[Job-no]],Table4[],11,FALSE),"Done")</f>
        <v>Done</v>
      </c>
      <c r="BI199" s="39">
        <f>IF(Table2[[#This Row],[Pattern]]="Pattern",VLOOKUP(Table2[[#This Row],[Product Code]],'Routing data'!$A$2:$W$470,13,FALSE),VLOOKUP(Table2[[#This Row],[Product Code]],'Routing data'!$A$2:$W$470,3,FALSE))</f>
        <v>2</v>
      </c>
      <c r="BJ199" s="39">
        <f>IF(Table2[[#This Row],[Pattern]]="Pattern",VLOOKUP(Table2[[#This Row],[Product Code]],'Routing data'!$A$2:$W$470,14,FALSE),VLOOKUP(Table2[[#This Row],[Product Code]],'Routing data'!$A$2:$W$470,4,FALSE))</f>
        <v>0</v>
      </c>
      <c r="BK199" s="39">
        <f>VLOOKUP(Table2[[#This Row],[Product Code]],'Routing data'!A$4:W$524,16,FALSE)</f>
        <v>0</v>
      </c>
      <c r="BL199" s="42">
        <f>IF(Table2[[#This Row],[Milling Required]]=0,"x",IF(AT199="Pattern",B199-10,B199-4))</f>
        <v>43470</v>
      </c>
      <c r="BM199" s="42" t="str">
        <f>IF(Table2[[#This Row],[Punching Required]]=0,"x",IF(AT199="Pattern",B199-8,B199-2))</f>
        <v>x</v>
      </c>
      <c r="BN199" s="42">
        <f t="shared" si="47"/>
        <v>43471</v>
      </c>
      <c r="BO199" s="39">
        <f>IF(Table2[[#This Row],[Milling]]="x","x",Table2[[#This Row],[Total Sections]]*2)</f>
        <v>8</v>
      </c>
      <c r="BP199" s="39" t="str">
        <f>IF(Table2[[#This Row],[Punching]]="x","x",Table2[Total Sections]*2)</f>
        <v>x</v>
      </c>
      <c r="BQ199" s="39">
        <f>IF(Table2[[#This Row],[Pattern]]="Pattern",Table2[Total Sections]*3,Table2[Total Sections]*1.5)</f>
        <v>6</v>
      </c>
      <c r="BR199" s="42">
        <f t="shared" ca="1" si="43"/>
        <v>43469</v>
      </c>
      <c r="BS199" s="42"/>
      <c r="BT199" s="42"/>
      <c r="BU199" s="39"/>
      <c r="BV199" s="39" t="str">
        <f>_xlfn.IFNA(VLOOKUP(Table2[[#This Row],[Job-no]],Table4[],16,FALSE),"Ready")</f>
        <v>ToDo</v>
      </c>
      <c r="BW199" s="39" t="str">
        <f>_xlfn.IFNA(VLOOKUP(Table2[[#This Row],[Job-no]],Table4[],21,FALSE),"Ready")</f>
        <v/>
      </c>
      <c r="BX199" s="39" t="b">
        <f>_xlfn.IFNA(VLOOKUP(Table2[[#This Row],[Job-no]],Table4[],10,FALSE),TRUE)</f>
        <v>0</v>
      </c>
      <c r="BY199" s="39" t="str">
        <f>_xlfn.IFNA(VLOOKUP(Table2[[#This Row],[Job-no]],Table4[],22,FALSE),"Ready")</f>
        <v/>
      </c>
      <c r="BZ199" s="120">
        <f t="shared" si="48"/>
        <v>43474</v>
      </c>
      <c r="CA199" s="120" t="str">
        <f ca="1">IF(OR(Table2[[#This Row],[Saw Date]]=TODAY(),Table2[[#This Row],[Saw Date]]=TODAY()+1), Table2[[#This Row],[Saw Date]],IF(Table2[[#This Row],[Extrusion cut double saw]],"Done",""))</f>
        <v>Done</v>
      </c>
      <c r="CB199" s="120" t="str">
        <f ca="1">IF(OR(Table2[[#This Row],[Lens Date]]=TODAY(),Table2[[#This Row],[Lens Date]]=TODAY()+1), Table2[[#This Row],[Lens Date]],IF(Table2[[#This Row],[MSLens]]="Done","Done",""))</f>
        <v>Done</v>
      </c>
      <c r="CC199" s="120" t="str">
        <f ca="1">IF(OR(Table2[[#This Row],[Milling Date]]=TODAY(),Table2[[#This Row],[Milling Date]]=TODAY()+1), Table2[[#This Row],[Milling Date]],IF(Table2[[#This Row],[CNC Holes]]="Ready","Done",""))</f>
        <v/>
      </c>
      <c r="CD199" s="120" t="str">
        <f ca="1">IF(OR(Table2[[#This Row],[Welding Date]]=TODAY(),Table2[[#This Row],[Welding Date]]=TODAY()+1), Table2[[#This Row],[Welding Date]],IF(Table2[[#This Row],[Welding Corners]]="Ready","Done",""))</f>
        <v/>
      </c>
      <c r="CE199" s="120" t="str">
        <f ca="1">IF(OR(Table2[[#This Row],[Puching Date]]=TODAY(),Table2[[#This Row],[Puching Date]]=TODAY()+1), Table2[[#This Row],[Puching Date]],IF(Table2[[#This Row],[Punch Holes]]="Ready","Done",""))</f>
        <v/>
      </c>
      <c r="CF199" s="120" t="str">
        <f ca="1">IF(OR(Table2[[#This Row],[Housing Date2]]=TODAY(),Table2[[#This Row],[Housing Date2]]=TODAY()+1),Table2[[#This Row],[Housing Date2]],IF(Table2[[#This Row],[Body Assembly]],"Done",""))</f>
        <v/>
      </c>
      <c r="CG199" s="120" t="str">
        <f>_xlfn.IFNA(VLOOKUP(Table2[[#This Row],[Job-no]],Table4[],7,FALSE),"Done")</f>
        <v>Machine Shop Started</v>
      </c>
    </row>
    <row r="200" spans="1:85" x14ac:dyDescent="0.25">
      <c r="A200" t="str">
        <f>_xlfn.CONCAT(Table2[[#This Row],[Order]],"-",Table2[[#This Row],[Line]])</f>
        <v>76954-25</v>
      </c>
      <c r="B200" s="1">
        <v>43474</v>
      </c>
      <c r="C200" s="10">
        <v>76954</v>
      </c>
      <c r="D200" s="7" t="s">
        <v>2278</v>
      </c>
      <c r="E200" s="10">
        <v>25</v>
      </c>
      <c r="F200" s="10">
        <v>1</v>
      </c>
      <c r="G200" s="7" t="s">
        <v>165</v>
      </c>
      <c r="H200" s="10">
        <v>1</v>
      </c>
      <c r="I200" s="43" t="b">
        <v>1</v>
      </c>
      <c r="J200" s="43" t="b">
        <v>0</v>
      </c>
      <c r="K200" t="s">
        <v>135</v>
      </c>
      <c r="L200" s="43" t="b">
        <v>0</v>
      </c>
      <c r="M200" s="43" t="b">
        <v>1</v>
      </c>
      <c r="N200" s="43" t="b">
        <v>1</v>
      </c>
      <c r="O200" t="s">
        <v>114</v>
      </c>
      <c r="P200" t="s">
        <v>23</v>
      </c>
      <c r="Q200" t="s">
        <v>114</v>
      </c>
      <c r="R200" t="s">
        <v>114</v>
      </c>
      <c r="S200" t="s">
        <v>114</v>
      </c>
      <c r="T200" t="s">
        <v>114</v>
      </c>
      <c r="U200" t="s">
        <v>114</v>
      </c>
      <c r="V200" t="s">
        <v>114</v>
      </c>
      <c r="W200" s="5">
        <v>43469</v>
      </c>
      <c r="X200" s="7" t="s">
        <v>151</v>
      </c>
      <c r="Y200" s="7"/>
      <c r="Z200" s="7" t="s">
        <v>4601</v>
      </c>
      <c r="AA200" s="7" t="s">
        <v>114</v>
      </c>
      <c r="AB200" s="7" t="s">
        <v>74</v>
      </c>
      <c r="AC200" s="10">
        <v>4</v>
      </c>
      <c r="AD200" s="3" t="s">
        <v>5967</v>
      </c>
      <c r="AE200" s="4" t="s">
        <v>5968</v>
      </c>
      <c r="AF200" s="7"/>
      <c r="AG200" s="7" t="s">
        <v>114</v>
      </c>
      <c r="AH200" s="10">
        <v>4</v>
      </c>
      <c r="AI200" s="3" t="s">
        <v>180</v>
      </c>
      <c r="AJ200" t="s">
        <v>114</v>
      </c>
      <c r="AK200" t="s">
        <v>114</v>
      </c>
      <c r="AL200" s="43" t="b">
        <v>0</v>
      </c>
      <c r="AM200" s="3"/>
      <c r="AN200" s="3"/>
      <c r="AO200" s="43" t="b">
        <v>0</v>
      </c>
      <c r="AP200" s="3" t="b">
        <v>0</v>
      </c>
      <c r="AQ200" s="3">
        <f>VLOOKUP(Table2[[#This Row],[Job-no]],Table3[],26,FALSE)</f>
        <v>3188</v>
      </c>
      <c r="AR200" t="str">
        <f t="shared" si="44"/>
        <v>ZESQDI</v>
      </c>
      <c r="AS200" t="str">
        <f>VLOOKUP(AR200,Table1[],4,0)</f>
        <v>recessed</v>
      </c>
      <c r="AT200">
        <f>IF(BD200&gt;0,"Pattern",VLOOKUP(AR200,Table1[],5,0))</f>
        <v>0</v>
      </c>
      <c r="AU200" s="34">
        <f>IF(AT200="Pattern",WORKDAY(Table2[[#This Row],[Scheduled Ship Date]],-10),WORKDAY(Table2[[#This Row],[Scheduled Ship Date]],-4))</f>
        <v>43468</v>
      </c>
      <c r="AV200">
        <f>IF(Table2[[#This Row],[Extrusion cut double saw]]=TRUE,IF(O200="ToDo",IF(AT200="Pattern",Table2[[#This Row],[Total Sections]]*0.4,Table2[[#This Row],[Total Sections]]*0.12),0),IF(AT200="Pattern",Table2[[#This Row],[Total Sections]]*4,Table2[[#This Row],[Total Sections]]*1.2))</f>
        <v>0</v>
      </c>
      <c r="AW200" s="42"/>
      <c r="AX200" s="42">
        <f>IF(AT200="Pattern",Table2[[#This Row],[Scheduled Ship Date]]-2,Table2[[#This Row],[Scheduled Ship Date]]-3)</f>
        <v>43471</v>
      </c>
      <c r="AY200">
        <f>IF(Table2[[#This Row],[Pattern]]="Pattern",Table2[[#This Row],[Total Sections]]*4.82,Table2[[#This Row],[Total Sections]]*0.5)</f>
        <v>2</v>
      </c>
      <c r="AZ200" s="42"/>
      <c r="BA200" s="39">
        <f>((Table2[Total Sections]/Table2[Open Qty])-1)*Table2[Open Qty]*12.96</f>
        <v>38.880000000000003</v>
      </c>
      <c r="BB200" s="39"/>
      <c r="BC200" s="39" t="str">
        <f t="shared" si="45"/>
        <v>ZESQDI-SL 25/75-1050-80-35-MSO-34-BLK-UNV-MD-1-CA(96)-B2(BSL10LST)</v>
      </c>
      <c r="BD200" s="39">
        <f t="shared" si="46"/>
        <v>0</v>
      </c>
      <c r="BE200" s="39" t="b">
        <f>_xlfn.IFNA(VLOOKUP(Table2[[#This Row],[Job-no]],Table4[],9,FALSE),TRUE)</f>
        <v>1</v>
      </c>
      <c r="BF200" t="str">
        <f>VLOOKUP(AR200,Table1[],3,0)</f>
        <v>Zen</v>
      </c>
      <c r="BG200" s="39" t="b">
        <f>_xlfn.IFNA(VLOOKUP(Table2[[#This Row],[Job-no]],Table4[],14,FALSE),TRUE)</f>
        <v>1</v>
      </c>
      <c r="BH200" s="39" t="str">
        <f>_xlfn.IFNA(VLOOKUP(Table2[[#This Row],[Job-no]],Table4[],11,FALSE),"Done")</f>
        <v>Done</v>
      </c>
      <c r="BI200" s="39">
        <f>IF(Table2[[#This Row],[Pattern]]="Pattern",VLOOKUP(Table2[[#This Row],[Product Code]],'Routing data'!$A$2:$W$470,13,FALSE),VLOOKUP(Table2[[#This Row],[Product Code]],'Routing data'!$A$2:$W$470,3,FALSE))</f>
        <v>2</v>
      </c>
      <c r="BJ200" s="39">
        <f>IF(Table2[[#This Row],[Pattern]]="Pattern",VLOOKUP(Table2[[#This Row],[Product Code]],'Routing data'!$A$2:$W$470,14,FALSE),VLOOKUP(Table2[[#This Row],[Product Code]],'Routing data'!$A$2:$W$470,4,FALSE))</f>
        <v>0</v>
      </c>
      <c r="BK200" s="39">
        <f>VLOOKUP(Table2[[#This Row],[Product Code]],'Routing data'!A$4:W$524,16,FALSE)</f>
        <v>0</v>
      </c>
      <c r="BL200" s="42">
        <f>IF(Table2[[#This Row],[Milling Required]]=0,"x",IF(AT200="Pattern",B200-10,B200-4))</f>
        <v>43470</v>
      </c>
      <c r="BM200" s="42" t="str">
        <f>IF(Table2[[#This Row],[Punching Required]]=0,"x",IF(AT200="Pattern",B200-8,B200-2))</f>
        <v>x</v>
      </c>
      <c r="BN200" s="42">
        <f t="shared" si="47"/>
        <v>43471</v>
      </c>
      <c r="BO200" s="39">
        <f>IF(Table2[[#This Row],[Milling]]="x","x",Table2[[#This Row],[Total Sections]]*2)</f>
        <v>8</v>
      </c>
      <c r="BP200" s="39" t="str">
        <f>IF(Table2[[#This Row],[Punching]]="x","x",Table2[Total Sections]*2)</f>
        <v>x</v>
      </c>
      <c r="BQ200" s="39">
        <f>IF(Table2[[#This Row],[Pattern]]="Pattern",Table2[Total Sections]*3,Table2[Total Sections]*1.5)</f>
        <v>6</v>
      </c>
      <c r="BR200" s="42">
        <f t="shared" ca="1" si="43"/>
        <v>43469</v>
      </c>
      <c r="BS200" s="42"/>
      <c r="BT200" s="42"/>
      <c r="BU200" s="39"/>
      <c r="BV200" s="39" t="str">
        <f>_xlfn.IFNA(VLOOKUP(Table2[[#This Row],[Job-no]],Table4[],16,FALSE),"Ready")</f>
        <v>ToDo</v>
      </c>
      <c r="BW200" s="39" t="str">
        <f>_xlfn.IFNA(VLOOKUP(Table2[[#This Row],[Job-no]],Table4[],21,FALSE),"Ready")</f>
        <v/>
      </c>
      <c r="BX200" s="39" t="b">
        <f>_xlfn.IFNA(VLOOKUP(Table2[[#This Row],[Job-no]],Table4[],10,FALSE),TRUE)</f>
        <v>0</v>
      </c>
      <c r="BY200" s="39" t="str">
        <f>_xlfn.IFNA(VLOOKUP(Table2[[#This Row],[Job-no]],Table4[],22,FALSE),"Ready")</f>
        <v/>
      </c>
      <c r="BZ200" s="120">
        <f t="shared" si="48"/>
        <v>43474</v>
      </c>
      <c r="CA200" s="120" t="str">
        <f ca="1">IF(OR(Table2[[#This Row],[Saw Date]]=TODAY(),Table2[[#This Row],[Saw Date]]=TODAY()+1), Table2[[#This Row],[Saw Date]],IF(Table2[[#This Row],[Extrusion cut double saw]],"Done",""))</f>
        <v>Done</v>
      </c>
      <c r="CB200" s="120" t="str">
        <f ca="1">IF(OR(Table2[[#This Row],[Lens Date]]=TODAY(),Table2[[#This Row],[Lens Date]]=TODAY()+1), Table2[[#This Row],[Lens Date]],IF(Table2[[#This Row],[MSLens]]="Done","Done",""))</f>
        <v>Done</v>
      </c>
      <c r="CC200" s="120" t="str">
        <f ca="1">IF(OR(Table2[[#This Row],[Milling Date]]=TODAY(),Table2[[#This Row],[Milling Date]]=TODAY()+1), Table2[[#This Row],[Milling Date]],IF(Table2[[#This Row],[CNC Holes]]="Ready","Done",""))</f>
        <v/>
      </c>
      <c r="CD200" s="120" t="str">
        <f ca="1">IF(OR(Table2[[#This Row],[Welding Date]]=TODAY(),Table2[[#This Row],[Welding Date]]=TODAY()+1), Table2[[#This Row],[Welding Date]],IF(Table2[[#This Row],[Welding Corners]]="Ready","Done",""))</f>
        <v/>
      </c>
      <c r="CE200" s="120" t="str">
        <f ca="1">IF(OR(Table2[[#This Row],[Puching Date]]=TODAY(),Table2[[#This Row],[Puching Date]]=TODAY()+1), Table2[[#This Row],[Puching Date]],IF(Table2[[#This Row],[Punch Holes]]="Ready","Done",""))</f>
        <v/>
      </c>
      <c r="CF200" s="120" t="str">
        <f ca="1">IF(OR(Table2[[#This Row],[Housing Date2]]=TODAY(),Table2[[#This Row],[Housing Date2]]=TODAY()+1),Table2[[#This Row],[Housing Date2]],IF(Table2[[#This Row],[Body Assembly]],"Done",""))</f>
        <v/>
      </c>
      <c r="CG200" s="120" t="str">
        <f>_xlfn.IFNA(VLOOKUP(Table2[[#This Row],[Job-no]],Table4[],7,FALSE),"Done")</f>
        <v>Machine Shop Started</v>
      </c>
    </row>
    <row r="201" spans="1:85" x14ac:dyDescent="0.25">
      <c r="A201" t="str">
        <f>_xlfn.CONCAT(Table2[[#This Row],[Order]],"-",Table2[[#This Row],[Line]])</f>
        <v>76954-7</v>
      </c>
      <c r="B201" s="1">
        <v>43474</v>
      </c>
      <c r="C201" s="10">
        <v>76954</v>
      </c>
      <c r="D201" s="7" t="s">
        <v>2265</v>
      </c>
      <c r="E201" s="10">
        <v>7</v>
      </c>
      <c r="F201" s="10">
        <v>1</v>
      </c>
      <c r="G201" s="7" t="s">
        <v>165</v>
      </c>
      <c r="H201" s="10">
        <v>3</v>
      </c>
      <c r="I201" s="43" t="b">
        <v>1</v>
      </c>
      <c r="J201" s="43" t="b">
        <v>0</v>
      </c>
      <c r="K201" t="s">
        <v>135</v>
      </c>
      <c r="L201" s="43" t="b">
        <v>0</v>
      </c>
      <c r="M201" s="43" t="b">
        <v>1</v>
      </c>
      <c r="N201" s="43" t="b">
        <v>1</v>
      </c>
      <c r="O201" t="s">
        <v>114</v>
      </c>
      <c r="P201" t="s">
        <v>23</v>
      </c>
      <c r="Q201" t="s">
        <v>114</v>
      </c>
      <c r="R201" t="s">
        <v>114</v>
      </c>
      <c r="S201" t="s">
        <v>114</v>
      </c>
      <c r="T201" t="s">
        <v>114</v>
      </c>
      <c r="U201" t="s">
        <v>114</v>
      </c>
      <c r="V201" t="s">
        <v>114</v>
      </c>
      <c r="W201" s="5">
        <v>43469</v>
      </c>
      <c r="X201" s="7" t="s">
        <v>151</v>
      </c>
      <c r="Y201" s="7"/>
      <c r="Z201" s="7" t="s">
        <v>4592</v>
      </c>
      <c r="AA201" s="7" t="s">
        <v>114</v>
      </c>
      <c r="AB201" s="7" t="s">
        <v>74</v>
      </c>
      <c r="AC201" s="10">
        <v>4</v>
      </c>
      <c r="AD201" s="3" t="s">
        <v>5967</v>
      </c>
      <c r="AE201" s="4" t="s">
        <v>5968</v>
      </c>
      <c r="AF201" s="7"/>
      <c r="AG201" s="7" t="s">
        <v>114</v>
      </c>
      <c r="AH201" s="10">
        <v>6</v>
      </c>
      <c r="AI201" s="3" t="s">
        <v>180</v>
      </c>
      <c r="AJ201" t="s">
        <v>114</v>
      </c>
      <c r="AK201" t="s">
        <v>114</v>
      </c>
      <c r="AL201" s="43" t="b">
        <v>0</v>
      </c>
      <c r="AM201" s="3"/>
      <c r="AN201" s="3"/>
      <c r="AO201" s="43" t="b">
        <v>0</v>
      </c>
      <c r="AP201" s="3" t="b">
        <v>0</v>
      </c>
      <c r="AQ201" s="3">
        <f>VLOOKUP(Table2[[#This Row],[Job-no]],Table3[],26,FALSE)</f>
        <v>4620</v>
      </c>
      <c r="AR201" t="str">
        <f t="shared" si="44"/>
        <v>ZESQDI</v>
      </c>
      <c r="AS201" t="str">
        <f>VLOOKUP(AR201,Table1[],4,0)</f>
        <v>recessed</v>
      </c>
      <c r="AT201">
        <f>IF(BD201&gt;0,"Pattern",VLOOKUP(AR201,Table1[],5,0))</f>
        <v>0</v>
      </c>
      <c r="AU201" s="34">
        <f>IF(AT201="Pattern",WORKDAY(Table2[[#This Row],[Scheduled Ship Date]],-10),WORKDAY(Table2[[#This Row],[Scheduled Ship Date]],-4))</f>
        <v>43468</v>
      </c>
      <c r="AV201">
        <f>IF(Table2[[#This Row],[Extrusion cut double saw]]=TRUE,IF(O201="ToDo",IF(AT201="Pattern",Table2[[#This Row],[Total Sections]]*0.4,Table2[[#This Row],[Total Sections]]*0.12),0),IF(AT201="Pattern",Table2[[#This Row],[Total Sections]]*4,Table2[[#This Row],[Total Sections]]*1.2))</f>
        <v>0</v>
      </c>
      <c r="AW201" s="42"/>
      <c r="AX201" s="42">
        <f>IF(AT201="Pattern",Table2[[#This Row],[Scheduled Ship Date]]-2,Table2[[#This Row],[Scheduled Ship Date]]-3)</f>
        <v>43471</v>
      </c>
      <c r="AY201">
        <f>IF(Table2[[#This Row],[Pattern]]="Pattern",Table2[[#This Row],[Total Sections]]*4.82,Table2[[#This Row],[Total Sections]]*0.5)</f>
        <v>3</v>
      </c>
      <c r="AZ201" s="42"/>
      <c r="BA201" s="39">
        <f>((Table2[Total Sections]/Table2[Open Qty])-1)*Table2[Open Qty]*12.96</f>
        <v>38.880000000000003</v>
      </c>
      <c r="BB201" s="39"/>
      <c r="BC201" s="39" t="str">
        <f t="shared" si="45"/>
        <v>ZESQDI-SL 25/75-1050-80-35-MSO-20-BLK-UNV-MD-1-CA(96)</v>
      </c>
      <c r="BD201" s="39">
        <f t="shared" si="46"/>
        <v>0</v>
      </c>
      <c r="BE201" s="39" t="b">
        <f>_xlfn.IFNA(VLOOKUP(Table2[[#This Row],[Job-no]],Table4[],9,FALSE),TRUE)</f>
        <v>1</v>
      </c>
      <c r="BF201" t="str">
        <f>VLOOKUP(AR201,Table1[],3,0)</f>
        <v>Zen</v>
      </c>
      <c r="BG201" s="39" t="b">
        <f>_xlfn.IFNA(VLOOKUP(Table2[[#This Row],[Job-no]],Table4[],14,FALSE),TRUE)</f>
        <v>1</v>
      </c>
      <c r="BH201" s="39" t="str">
        <f>_xlfn.IFNA(VLOOKUP(Table2[[#This Row],[Job-no]],Table4[],11,FALSE),"Done")</f>
        <v>Done</v>
      </c>
      <c r="BI201" s="39">
        <f>IF(Table2[[#This Row],[Pattern]]="Pattern",VLOOKUP(Table2[[#This Row],[Product Code]],'Routing data'!$A$2:$W$470,13,FALSE),VLOOKUP(Table2[[#This Row],[Product Code]],'Routing data'!$A$2:$W$470,3,FALSE))</f>
        <v>2</v>
      </c>
      <c r="BJ201" s="39">
        <f>IF(Table2[[#This Row],[Pattern]]="Pattern",VLOOKUP(Table2[[#This Row],[Product Code]],'Routing data'!$A$2:$W$470,14,FALSE),VLOOKUP(Table2[[#This Row],[Product Code]],'Routing data'!$A$2:$W$470,4,FALSE))</f>
        <v>0</v>
      </c>
      <c r="BK201" s="39">
        <f>VLOOKUP(Table2[[#This Row],[Product Code]],'Routing data'!A$4:W$524,16,FALSE)</f>
        <v>0</v>
      </c>
      <c r="BL201" s="42">
        <f>IF(Table2[[#This Row],[Milling Required]]=0,"x",IF(AT201="Pattern",B201-10,B201-4))</f>
        <v>43470</v>
      </c>
      <c r="BM201" s="42" t="str">
        <f>IF(Table2[[#This Row],[Punching Required]]=0,"x",IF(AT201="Pattern",B201-8,B201-2))</f>
        <v>x</v>
      </c>
      <c r="BN201" s="42">
        <f t="shared" si="47"/>
        <v>43471</v>
      </c>
      <c r="BO201" s="39">
        <f>IF(Table2[[#This Row],[Milling]]="x","x",Table2[[#This Row],[Total Sections]]*2)</f>
        <v>12</v>
      </c>
      <c r="BP201" s="39" t="str">
        <f>IF(Table2[[#This Row],[Punching]]="x","x",Table2[Total Sections]*2)</f>
        <v>x</v>
      </c>
      <c r="BQ201" s="39">
        <f>IF(Table2[[#This Row],[Pattern]]="Pattern",Table2[Total Sections]*3,Table2[Total Sections]*1.5)</f>
        <v>9</v>
      </c>
      <c r="BR201" s="42">
        <f t="shared" ca="1" si="43"/>
        <v>43469</v>
      </c>
      <c r="BS201" s="42"/>
      <c r="BT201" s="42"/>
      <c r="BU201" s="39"/>
      <c r="BV201" s="39" t="str">
        <f>_xlfn.IFNA(VLOOKUP(Table2[[#This Row],[Job-no]],Table4[],16,FALSE),"Ready")</f>
        <v>ToDo</v>
      </c>
      <c r="BW201" s="39" t="str">
        <f>_xlfn.IFNA(VLOOKUP(Table2[[#This Row],[Job-no]],Table4[],21,FALSE),"Ready")</f>
        <v/>
      </c>
      <c r="BX201" s="39" t="b">
        <f>_xlfn.IFNA(VLOOKUP(Table2[[#This Row],[Job-no]],Table4[],10,FALSE),TRUE)</f>
        <v>0</v>
      </c>
      <c r="BY201" s="39" t="str">
        <f>_xlfn.IFNA(VLOOKUP(Table2[[#This Row],[Job-no]],Table4[],22,FALSE),"Ready")</f>
        <v/>
      </c>
      <c r="BZ201" s="120">
        <f t="shared" si="48"/>
        <v>43474</v>
      </c>
      <c r="CA201" s="120" t="str">
        <f ca="1">IF(OR(Table2[[#This Row],[Saw Date]]=TODAY(),Table2[[#This Row],[Saw Date]]=TODAY()+1), Table2[[#This Row],[Saw Date]],IF(Table2[[#This Row],[Extrusion cut double saw]],"Done",""))</f>
        <v>Done</v>
      </c>
      <c r="CB201" s="120" t="str">
        <f ca="1">IF(OR(Table2[[#This Row],[Lens Date]]=TODAY(),Table2[[#This Row],[Lens Date]]=TODAY()+1), Table2[[#This Row],[Lens Date]],IF(Table2[[#This Row],[MSLens]]="Done","Done",""))</f>
        <v>Done</v>
      </c>
      <c r="CC201" s="120" t="str">
        <f ca="1">IF(OR(Table2[[#This Row],[Milling Date]]=TODAY(),Table2[[#This Row],[Milling Date]]=TODAY()+1), Table2[[#This Row],[Milling Date]],IF(Table2[[#This Row],[CNC Holes]]="Ready","Done",""))</f>
        <v/>
      </c>
      <c r="CD201" s="120" t="str">
        <f ca="1">IF(OR(Table2[[#This Row],[Welding Date]]=TODAY(),Table2[[#This Row],[Welding Date]]=TODAY()+1), Table2[[#This Row],[Welding Date]],IF(Table2[[#This Row],[Welding Corners]]="Ready","Done",""))</f>
        <v/>
      </c>
      <c r="CE201" s="120" t="str">
        <f ca="1">IF(OR(Table2[[#This Row],[Puching Date]]=TODAY(),Table2[[#This Row],[Puching Date]]=TODAY()+1), Table2[[#This Row],[Puching Date]],IF(Table2[[#This Row],[Punch Holes]]="Ready","Done",""))</f>
        <v/>
      </c>
      <c r="CF201" s="120" t="str">
        <f ca="1">IF(OR(Table2[[#This Row],[Housing Date2]]=TODAY(),Table2[[#This Row],[Housing Date2]]=TODAY()+1),Table2[[#This Row],[Housing Date2]],IF(Table2[[#This Row],[Body Assembly]],"Done",""))</f>
        <v/>
      </c>
      <c r="CG201" s="120" t="str">
        <f>_xlfn.IFNA(VLOOKUP(Table2[[#This Row],[Job-no]],Table4[],7,FALSE),"Done")</f>
        <v>Machine Shop Started</v>
      </c>
    </row>
    <row r="202" spans="1:85" x14ac:dyDescent="0.25">
      <c r="A202" t="str">
        <f>_xlfn.CONCAT(Table2[[#This Row],[Order]],"-",Table2[[#This Row],[Line]])</f>
        <v>76954-8</v>
      </c>
      <c r="B202" s="1">
        <v>43474</v>
      </c>
      <c r="C202" s="10">
        <v>76954</v>
      </c>
      <c r="D202" s="7" t="s">
        <v>2266</v>
      </c>
      <c r="E202" s="10">
        <v>8</v>
      </c>
      <c r="F202" s="10">
        <v>1</v>
      </c>
      <c r="G202" s="7" t="s">
        <v>165</v>
      </c>
      <c r="H202" s="10">
        <v>4</v>
      </c>
      <c r="I202" s="43" t="b">
        <v>1</v>
      </c>
      <c r="J202" s="43" t="b">
        <v>0</v>
      </c>
      <c r="K202" t="s">
        <v>135</v>
      </c>
      <c r="L202" s="43" t="b">
        <v>0</v>
      </c>
      <c r="M202" s="43" t="b">
        <v>1</v>
      </c>
      <c r="N202" s="43" t="b">
        <v>1</v>
      </c>
      <c r="O202" t="s">
        <v>114</v>
      </c>
      <c r="P202" t="s">
        <v>23</v>
      </c>
      <c r="Q202" t="s">
        <v>114</v>
      </c>
      <c r="R202" t="s">
        <v>114</v>
      </c>
      <c r="S202" t="s">
        <v>114</v>
      </c>
      <c r="T202" t="s">
        <v>114</v>
      </c>
      <c r="U202" t="s">
        <v>114</v>
      </c>
      <c r="V202" t="s">
        <v>114</v>
      </c>
      <c r="W202" s="5">
        <v>43469</v>
      </c>
      <c r="X202" s="7" t="s">
        <v>151</v>
      </c>
      <c r="Y202" s="7"/>
      <c r="Z202" s="7" t="s">
        <v>4593</v>
      </c>
      <c r="AA202" s="7" t="s">
        <v>114</v>
      </c>
      <c r="AB202" s="7" t="s">
        <v>74</v>
      </c>
      <c r="AC202" s="10">
        <v>4</v>
      </c>
      <c r="AD202" s="3" t="s">
        <v>5967</v>
      </c>
      <c r="AE202" s="4" t="s">
        <v>5968</v>
      </c>
      <c r="AF202" s="7"/>
      <c r="AG202" s="7" t="s">
        <v>114</v>
      </c>
      <c r="AH202" s="10">
        <v>8</v>
      </c>
      <c r="AI202" s="3" t="s">
        <v>180</v>
      </c>
      <c r="AJ202" t="s">
        <v>114</v>
      </c>
      <c r="AK202" t="s">
        <v>114</v>
      </c>
      <c r="AL202" s="43" t="b">
        <v>0</v>
      </c>
      <c r="AM202" s="3"/>
      <c r="AN202" s="3"/>
      <c r="AO202" s="43" t="b">
        <v>0</v>
      </c>
      <c r="AP202" s="3" t="b">
        <v>0</v>
      </c>
      <c r="AQ202" s="3">
        <f>VLOOKUP(Table2[[#This Row],[Job-no]],Table3[],26,FALSE)</f>
        <v>6776</v>
      </c>
      <c r="AR202" t="str">
        <f t="shared" si="44"/>
        <v>ZESQDI</v>
      </c>
      <c r="AS202" t="str">
        <f>VLOOKUP(AR202,Table1[],4,0)</f>
        <v>recessed</v>
      </c>
      <c r="AT202">
        <f>IF(BD202&gt;0,"Pattern",VLOOKUP(AR202,Table1[],5,0))</f>
        <v>0</v>
      </c>
      <c r="AU202" s="34">
        <f>IF(AT202="Pattern",WORKDAY(Table2[[#This Row],[Scheduled Ship Date]],-10),WORKDAY(Table2[[#This Row],[Scheduled Ship Date]],-4))</f>
        <v>43468</v>
      </c>
      <c r="AV202">
        <f>IF(Table2[[#This Row],[Extrusion cut double saw]]=TRUE,IF(O202="ToDo",IF(AT202="Pattern",Table2[[#This Row],[Total Sections]]*0.4,Table2[[#This Row],[Total Sections]]*0.12),0),IF(AT202="Pattern",Table2[[#This Row],[Total Sections]]*4,Table2[[#This Row],[Total Sections]]*1.2))</f>
        <v>0</v>
      </c>
      <c r="AW202" s="42"/>
      <c r="AX202" s="42">
        <f>IF(AT202="Pattern",Table2[[#This Row],[Scheduled Ship Date]]-2,Table2[[#This Row],[Scheduled Ship Date]]-3)</f>
        <v>43471</v>
      </c>
      <c r="AY202">
        <f>IF(Table2[[#This Row],[Pattern]]="Pattern",Table2[[#This Row],[Total Sections]]*4.82,Table2[[#This Row],[Total Sections]]*0.5)</f>
        <v>4</v>
      </c>
      <c r="AZ202" s="42"/>
      <c r="BA202" s="39">
        <f>((Table2[Total Sections]/Table2[Open Qty])-1)*Table2[Open Qty]*12.96</f>
        <v>51.84</v>
      </c>
      <c r="BB202" s="39"/>
      <c r="BC202" s="39" t="str">
        <f t="shared" si="45"/>
        <v>ZESQDI-SL 25/75-1050-80-35-MSO-22-BLK-UNV-MD-1-CA(96)</v>
      </c>
      <c r="BD202" s="39">
        <f t="shared" si="46"/>
        <v>0</v>
      </c>
      <c r="BE202" s="39" t="b">
        <f>_xlfn.IFNA(VLOOKUP(Table2[[#This Row],[Job-no]],Table4[],9,FALSE),TRUE)</f>
        <v>1</v>
      </c>
      <c r="BF202" t="str">
        <f>VLOOKUP(AR202,Table1[],3,0)</f>
        <v>Zen</v>
      </c>
      <c r="BG202" s="39" t="b">
        <f>_xlfn.IFNA(VLOOKUP(Table2[[#This Row],[Job-no]],Table4[],14,FALSE),TRUE)</f>
        <v>1</v>
      </c>
      <c r="BH202" s="39" t="str">
        <f>_xlfn.IFNA(VLOOKUP(Table2[[#This Row],[Job-no]],Table4[],11,FALSE),"Done")</f>
        <v>Done</v>
      </c>
      <c r="BI202" s="39">
        <f>IF(Table2[[#This Row],[Pattern]]="Pattern",VLOOKUP(Table2[[#This Row],[Product Code]],'Routing data'!$A$2:$W$470,13,FALSE),VLOOKUP(Table2[[#This Row],[Product Code]],'Routing data'!$A$2:$W$470,3,FALSE))</f>
        <v>2</v>
      </c>
      <c r="BJ202" s="39">
        <f>IF(Table2[[#This Row],[Pattern]]="Pattern",VLOOKUP(Table2[[#This Row],[Product Code]],'Routing data'!$A$2:$W$470,14,FALSE),VLOOKUP(Table2[[#This Row],[Product Code]],'Routing data'!$A$2:$W$470,4,FALSE))</f>
        <v>0</v>
      </c>
      <c r="BK202" s="39">
        <f>VLOOKUP(Table2[[#This Row],[Product Code]],'Routing data'!A$4:W$524,16,FALSE)</f>
        <v>0</v>
      </c>
      <c r="BL202" s="42">
        <f>IF(Table2[[#This Row],[Milling Required]]=0,"x",IF(AT202="Pattern",B202-10,B202-4))</f>
        <v>43470</v>
      </c>
      <c r="BM202" s="42" t="str">
        <f>IF(Table2[[#This Row],[Punching Required]]=0,"x",IF(AT202="Pattern",B202-8,B202-2))</f>
        <v>x</v>
      </c>
      <c r="BN202" s="42">
        <f t="shared" si="47"/>
        <v>43471</v>
      </c>
      <c r="BO202" s="39">
        <f>IF(Table2[[#This Row],[Milling]]="x","x",Table2[[#This Row],[Total Sections]]*2)</f>
        <v>16</v>
      </c>
      <c r="BP202" s="39" t="str">
        <f>IF(Table2[[#This Row],[Punching]]="x","x",Table2[Total Sections]*2)</f>
        <v>x</v>
      </c>
      <c r="BQ202" s="39">
        <f>IF(Table2[[#This Row],[Pattern]]="Pattern",Table2[Total Sections]*3,Table2[Total Sections]*1.5)</f>
        <v>12</v>
      </c>
      <c r="BR202" s="42">
        <f t="shared" ca="1" si="43"/>
        <v>43469</v>
      </c>
      <c r="BS202" s="39"/>
      <c r="BT202" s="42"/>
      <c r="BU202" s="39"/>
      <c r="BV202" s="39" t="str">
        <f>_xlfn.IFNA(VLOOKUP(Table2[[#This Row],[Job-no]],Table4[],16,FALSE),"Ready")</f>
        <v>ToDo</v>
      </c>
      <c r="BW202" s="39" t="str">
        <f>_xlfn.IFNA(VLOOKUP(Table2[[#This Row],[Job-no]],Table4[],21,FALSE),"Ready")</f>
        <v/>
      </c>
      <c r="BX202" s="39" t="b">
        <f>_xlfn.IFNA(VLOOKUP(Table2[[#This Row],[Job-no]],Table4[],10,FALSE),TRUE)</f>
        <v>0</v>
      </c>
      <c r="BY202" s="39" t="str">
        <f>_xlfn.IFNA(VLOOKUP(Table2[[#This Row],[Job-no]],Table4[],22,FALSE),"Ready")</f>
        <v/>
      </c>
      <c r="BZ202" s="120">
        <f t="shared" si="48"/>
        <v>43474</v>
      </c>
      <c r="CA202" s="120" t="str">
        <f ca="1">IF(OR(Table2[[#This Row],[Saw Date]]=TODAY(),Table2[[#This Row],[Saw Date]]=TODAY()+1), Table2[[#This Row],[Saw Date]],IF(Table2[[#This Row],[Extrusion cut double saw]],"Done",""))</f>
        <v>Done</v>
      </c>
      <c r="CB202" s="120" t="str">
        <f ca="1">IF(OR(Table2[[#This Row],[Lens Date]]=TODAY(),Table2[[#This Row],[Lens Date]]=TODAY()+1), Table2[[#This Row],[Lens Date]],IF(Table2[[#This Row],[MSLens]]="Done","Done",""))</f>
        <v>Done</v>
      </c>
      <c r="CC202" s="120" t="str">
        <f ca="1">IF(OR(Table2[[#This Row],[Milling Date]]=TODAY(),Table2[[#This Row],[Milling Date]]=TODAY()+1), Table2[[#This Row],[Milling Date]],IF(Table2[[#This Row],[CNC Holes]]="Ready","Done",""))</f>
        <v/>
      </c>
      <c r="CD202" s="120" t="str">
        <f ca="1">IF(OR(Table2[[#This Row],[Welding Date]]=TODAY(),Table2[[#This Row],[Welding Date]]=TODAY()+1), Table2[[#This Row],[Welding Date]],IF(Table2[[#This Row],[Welding Corners]]="Ready","Done",""))</f>
        <v/>
      </c>
      <c r="CE202" s="120" t="str">
        <f ca="1">IF(OR(Table2[[#This Row],[Puching Date]]=TODAY(),Table2[[#This Row],[Puching Date]]=TODAY()+1), Table2[[#This Row],[Puching Date]],IF(Table2[[#This Row],[Punch Holes]]="Ready","Done",""))</f>
        <v/>
      </c>
      <c r="CF202" s="120" t="str">
        <f ca="1">IF(OR(Table2[[#This Row],[Housing Date2]]=TODAY(),Table2[[#This Row],[Housing Date2]]=TODAY()+1),Table2[[#This Row],[Housing Date2]],IF(Table2[[#This Row],[Body Assembly]],"Done",""))</f>
        <v/>
      </c>
      <c r="CG202" s="120" t="str">
        <f>_xlfn.IFNA(VLOOKUP(Table2[[#This Row],[Job-no]],Table4[],7,FALSE),"Done")</f>
        <v>Machine Shop Started</v>
      </c>
    </row>
    <row r="203" spans="1:85" x14ac:dyDescent="0.25">
      <c r="A203" t="str">
        <f>_xlfn.CONCAT(Table2[[#This Row],[Order]],"-",Table2[[#This Row],[Line]])</f>
        <v>76954-9</v>
      </c>
      <c r="B203" s="1">
        <v>43474</v>
      </c>
      <c r="C203" s="10">
        <v>76954</v>
      </c>
      <c r="D203" s="7" t="s">
        <v>2267</v>
      </c>
      <c r="E203" s="10">
        <v>9</v>
      </c>
      <c r="F203" s="10">
        <v>1</v>
      </c>
      <c r="G203" s="7" t="s">
        <v>165</v>
      </c>
      <c r="H203" s="10">
        <v>14</v>
      </c>
      <c r="I203" s="43" t="b">
        <v>1</v>
      </c>
      <c r="J203" s="43" t="b">
        <v>0</v>
      </c>
      <c r="K203" t="s">
        <v>135</v>
      </c>
      <c r="L203" s="43" t="b">
        <v>0</v>
      </c>
      <c r="M203" s="43" t="b">
        <v>1</v>
      </c>
      <c r="N203" s="43" t="b">
        <v>1</v>
      </c>
      <c r="O203" t="s">
        <v>114</v>
      </c>
      <c r="P203" t="s">
        <v>23</v>
      </c>
      <c r="Q203" t="s">
        <v>114</v>
      </c>
      <c r="R203" t="s">
        <v>114</v>
      </c>
      <c r="S203" t="s">
        <v>114</v>
      </c>
      <c r="T203" t="s">
        <v>114</v>
      </c>
      <c r="U203" t="s">
        <v>114</v>
      </c>
      <c r="V203" t="s">
        <v>114</v>
      </c>
      <c r="W203" s="5">
        <v>43469</v>
      </c>
      <c r="X203" s="7" t="s">
        <v>151</v>
      </c>
      <c r="Y203" s="7"/>
      <c r="Z203" s="7" t="s">
        <v>4593</v>
      </c>
      <c r="AA203" s="7" t="s">
        <v>114</v>
      </c>
      <c r="AB203" s="7" t="s">
        <v>74</v>
      </c>
      <c r="AC203" s="10">
        <v>4</v>
      </c>
      <c r="AD203" s="3" t="s">
        <v>5967</v>
      </c>
      <c r="AE203" s="4" t="s">
        <v>5968</v>
      </c>
      <c r="AF203" s="7"/>
      <c r="AG203" s="7" t="s">
        <v>114</v>
      </c>
      <c r="AH203" s="10">
        <v>28</v>
      </c>
      <c r="AI203" s="3" t="s">
        <v>180</v>
      </c>
      <c r="AJ203" t="s">
        <v>114</v>
      </c>
      <c r="AK203" t="s">
        <v>114</v>
      </c>
      <c r="AL203" s="43" t="b">
        <v>0</v>
      </c>
      <c r="AM203" s="3"/>
      <c r="AN203" s="3"/>
      <c r="AO203" s="43" t="b">
        <v>0</v>
      </c>
      <c r="AP203" s="3" t="b">
        <v>0</v>
      </c>
      <c r="AQ203" s="3">
        <f>VLOOKUP(Table2[[#This Row],[Job-no]],Table3[],26,FALSE)</f>
        <v>26404</v>
      </c>
      <c r="AR203" t="str">
        <f t="shared" si="44"/>
        <v>ZESQDI</v>
      </c>
      <c r="AS203" t="str">
        <f>VLOOKUP(AR203,Table1[],4,0)</f>
        <v>recessed</v>
      </c>
      <c r="AT203">
        <f>IF(BD203&gt;0,"Pattern",VLOOKUP(AR203,Table1[],5,0))</f>
        <v>0</v>
      </c>
      <c r="AU203" s="34">
        <f>IF(AT203="Pattern",WORKDAY(Table2[[#This Row],[Scheduled Ship Date]],-10),WORKDAY(Table2[[#This Row],[Scheduled Ship Date]],-4))</f>
        <v>43468</v>
      </c>
      <c r="AV203">
        <f>IF(Table2[[#This Row],[Extrusion cut double saw]]=TRUE,IF(O203="ToDo",IF(AT203="Pattern",Table2[[#This Row],[Total Sections]]*0.4,Table2[[#This Row],[Total Sections]]*0.12),0),IF(AT203="Pattern",Table2[[#This Row],[Total Sections]]*4,Table2[[#This Row],[Total Sections]]*1.2))</f>
        <v>0</v>
      </c>
      <c r="AW203" s="42"/>
      <c r="AX203" s="42">
        <f>IF(AT203="Pattern",Table2[[#This Row],[Scheduled Ship Date]]-2,Table2[[#This Row],[Scheduled Ship Date]]-3)</f>
        <v>43471</v>
      </c>
      <c r="AY203">
        <f>IF(Table2[[#This Row],[Pattern]]="Pattern",Table2[[#This Row],[Total Sections]]*4.82,Table2[[#This Row],[Total Sections]]*0.5)</f>
        <v>14</v>
      </c>
      <c r="AZ203" s="42"/>
      <c r="BA203" s="39">
        <f>((Table2[Total Sections]/Table2[Open Qty])-1)*Table2[Open Qty]*12.96</f>
        <v>181.44</v>
      </c>
      <c r="BB203" s="39"/>
      <c r="BC203" s="39" t="str">
        <f t="shared" si="45"/>
        <v>ZESQDI-SL 25/75-1050-80-35-MSO-22-BLK-UNV-MD-1-CA(96)-B1(BSL10LST)</v>
      </c>
      <c r="BD203" s="39">
        <f t="shared" si="46"/>
        <v>0</v>
      </c>
      <c r="BE203" s="39" t="b">
        <f>_xlfn.IFNA(VLOOKUP(Table2[[#This Row],[Job-no]],Table4[],9,FALSE),TRUE)</f>
        <v>1</v>
      </c>
      <c r="BF203" t="str">
        <f>VLOOKUP(AR203,Table1[],3,0)</f>
        <v>Zen</v>
      </c>
      <c r="BG203" s="39" t="b">
        <f>_xlfn.IFNA(VLOOKUP(Table2[[#This Row],[Job-no]],Table4[],14,FALSE),TRUE)</f>
        <v>1</v>
      </c>
      <c r="BH203" s="39" t="str">
        <f>_xlfn.IFNA(VLOOKUP(Table2[[#This Row],[Job-no]],Table4[],11,FALSE),"Done")</f>
        <v>Done</v>
      </c>
      <c r="BI203" s="39">
        <f>IF(Table2[[#This Row],[Pattern]]="Pattern",VLOOKUP(Table2[[#This Row],[Product Code]],'Routing data'!$A$2:$W$470,13,FALSE),VLOOKUP(Table2[[#This Row],[Product Code]],'Routing data'!$A$2:$W$470,3,FALSE))</f>
        <v>2</v>
      </c>
      <c r="BJ203" s="39">
        <f>IF(Table2[[#This Row],[Pattern]]="Pattern",VLOOKUP(Table2[[#This Row],[Product Code]],'Routing data'!$A$2:$W$470,14,FALSE),VLOOKUP(Table2[[#This Row],[Product Code]],'Routing data'!$A$2:$W$470,4,FALSE))</f>
        <v>0</v>
      </c>
      <c r="BK203" s="39">
        <f>VLOOKUP(Table2[[#This Row],[Product Code]],'Routing data'!A$4:W$524,16,FALSE)</f>
        <v>0</v>
      </c>
      <c r="BL203" s="42">
        <f>IF(Table2[[#This Row],[Milling Required]]=0,"x",IF(AT203="Pattern",B203-10,B203-4))</f>
        <v>43470</v>
      </c>
      <c r="BM203" s="42" t="str">
        <f>IF(Table2[[#This Row],[Punching Required]]=0,"x",IF(AT203="Pattern",B203-8,B203-2))</f>
        <v>x</v>
      </c>
      <c r="BN203" s="42">
        <f t="shared" si="47"/>
        <v>43471</v>
      </c>
      <c r="BO203" s="39">
        <f>IF(Table2[[#This Row],[Milling]]="x","x",Table2[[#This Row],[Total Sections]]*2)</f>
        <v>56</v>
      </c>
      <c r="BP203" s="39" t="str">
        <f>IF(Table2[[#This Row],[Punching]]="x","x",Table2[Total Sections]*2)</f>
        <v>x</v>
      </c>
      <c r="BQ203" s="39">
        <f>IF(Table2[[#This Row],[Pattern]]="Pattern",Table2[Total Sections]*3,Table2[Total Sections]*1.5)</f>
        <v>42</v>
      </c>
      <c r="BR203" s="42">
        <f t="shared" ca="1" si="43"/>
        <v>43469</v>
      </c>
      <c r="BS203" s="39"/>
      <c r="BT203" s="39"/>
      <c r="BU203" s="39"/>
      <c r="BV203" s="39" t="str">
        <f>_xlfn.IFNA(VLOOKUP(Table2[[#This Row],[Job-no]],Table4[],16,FALSE),"Ready")</f>
        <v>ToDo</v>
      </c>
      <c r="BW203" s="39" t="str">
        <f>_xlfn.IFNA(VLOOKUP(Table2[[#This Row],[Job-no]],Table4[],21,FALSE),"Ready")</f>
        <v/>
      </c>
      <c r="BX203" s="39" t="b">
        <f>_xlfn.IFNA(VLOOKUP(Table2[[#This Row],[Job-no]],Table4[],10,FALSE),TRUE)</f>
        <v>0</v>
      </c>
      <c r="BY203" s="39" t="str">
        <f>_xlfn.IFNA(VLOOKUP(Table2[[#This Row],[Job-no]],Table4[],22,FALSE),"Ready")</f>
        <v/>
      </c>
      <c r="BZ203" s="120">
        <f t="shared" si="48"/>
        <v>43474</v>
      </c>
      <c r="CA203" s="120" t="str">
        <f ca="1">IF(OR(Table2[[#This Row],[Saw Date]]=TODAY(),Table2[[#This Row],[Saw Date]]=TODAY()+1), Table2[[#This Row],[Saw Date]],IF(Table2[[#This Row],[Extrusion cut double saw]],"Done",""))</f>
        <v>Done</v>
      </c>
      <c r="CB203" s="120" t="str">
        <f ca="1">IF(OR(Table2[[#This Row],[Lens Date]]=TODAY(),Table2[[#This Row],[Lens Date]]=TODAY()+1), Table2[[#This Row],[Lens Date]],IF(Table2[[#This Row],[MSLens]]="Done","Done",""))</f>
        <v>Done</v>
      </c>
      <c r="CC203" s="120" t="str">
        <f ca="1">IF(OR(Table2[[#This Row],[Milling Date]]=TODAY(),Table2[[#This Row],[Milling Date]]=TODAY()+1), Table2[[#This Row],[Milling Date]],IF(Table2[[#This Row],[CNC Holes]]="Ready","Done",""))</f>
        <v/>
      </c>
      <c r="CD203" s="120" t="str">
        <f ca="1">IF(OR(Table2[[#This Row],[Welding Date]]=TODAY(),Table2[[#This Row],[Welding Date]]=TODAY()+1), Table2[[#This Row],[Welding Date]],IF(Table2[[#This Row],[Welding Corners]]="Ready","Done",""))</f>
        <v/>
      </c>
      <c r="CE203" s="120" t="str">
        <f ca="1">IF(OR(Table2[[#This Row],[Puching Date]]=TODAY(),Table2[[#This Row],[Puching Date]]=TODAY()+1), Table2[[#This Row],[Puching Date]],IF(Table2[[#This Row],[Punch Holes]]="Ready","Done",""))</f>
        <v/>
      </c>
      <c r="CF203" s="120" t="str">
        <f ca="1">IF(OR(Table2[[#This Row],[Housing Date2]]=TODAY(),Table2[[#This Row],[Housing Date2]]=TODAY()+1),Table2[[#This Row],[Housing Date2]],IF(Table2[[#This Row],[Body Assembly]],"Done",""))</f>
        <v/>
      </c>
      <c r="CG203" s="120" t="str">
        <f>_xlfn.IFNA(VLOOKUP(Table2[[#This Row],[Job-no]],Table4[],7,FALSE),"Done")</f>
        <v>Machine Shop Started</v>
      </c>
    </row>
    <row r="204" spans="1:85" x14ac:dyDescent="0.25">
      <c r="A204" t="str">
        <f>_xlfn.CONCAT(Table2[[#This Row],[Order]],"-",Table2[[#This Row],[Line]])</f>
        <v>76990-1</v>
      </c>
      <c r="B204" s="1">
        <v>43474</v>
      </c>
      <c r="C204" s="10">
        <v>76990</v>
      </c>
      <c r="D204" s="7" t="s">
        <v>2673</v>
      </c>
      <c r="E204" s="10">
        <v>1</v>
      </c>
      <c r="F204" s="10">
        <v>1</v>
      </c>
      <c r="G204" s="7" t="s">
        <v>165</v>
      </c>
      <c r="H204" s="10">
        <v>2</v>
      </c>
      <c r="I204" s="43" t="b">
        <v>1</v>
      </c>
      <c r="J204" s="43" t="b">
        <v>0</v>
      </c>
      <c r="K204" t="s">
        <v>135</v>
      </c>
      <c r="L204" s="43" t="b">
        <v>0</v>
      </c>
      <c r="M204" s="43" t="b">
        <v>1</v>
      </c>
      <c r="N204" s="43" t="b">
        <v>0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t="s">
        <v>114</v>
      </c>
      <c r="V204" t="s">
        <v>114</v>
      </c>
      <c r="W204" s="5">
        <v>43469</v>
      </c>
      <c r="X204" s="7" t="s">
        <v>151</v>
      </c>
      <c r="Y204" s="7"/>
      <c r="Z204" s="7" t="s">
        <v>4614</v>
      </c>
      <c r="AA204" s="7" t="s">
        <v>114</v>
      </c>
      <c r="AB204" s="7" t="s">
        <v>74</v>
      </c>
      <c r="AC204" s="10">
        <v>1</v>
      </c>
      <c r="AD204" s="3" t="s">
        <v>5967</v>
      </c>
      <c r="AE204" s="4" t="s">
        <v>5968</v>
      </c>
      <c r="AF204" s="7"/>
      <c r="AG204" s="7" t="s">
        <v>114</v>
      </c>
      <c r="AH204" s="10">
        <v>8</v>
      </c>
      <c r="AI204" s="3" t="s">
        <v>74</v>
      </c>
      <c r="AJ204" t="s">
        <v>114</v>
      </c>
      <c r="AK204" t="s">
        <v>114</v>
      </c>
      <c r="AL204" s="43" t="b">
        <v>0</v>
      </c>
      <c r="AM204" s="3"/>
      <c r="AN204" s="3"/>
      <c r="AO204" s="43" t="b">
        <v>0</v>
      </c>
      <c r="AP204" s="3" t="b">
        <v>0</v>
      </c>
      <c r="AQ204" s="3">
        <f>VLOOKUP(Table2[[#This Row],[Job-no]],Table3[],26,FALSE)</f>
        <v>9436</v>
      </c>
      <c r="AR204" t="str">
        <f t="shared" si="44"/>
        <v>SKPE</v>
      </c>
      <c r="AS204" t="str">
        <f>VLOOKUP(AR204,Table1[],4,0)</f>
        <v>pendant</v>
      </c>
      <c r="AT204">
        <f>IF(BD204&gt;0,"Pattern",VLOOKUP(AR204,Table1[],5,0))</f>
        <v>0</v>
      </c>
      <c r="AU204" s="34">
        <f>IF(AT204="Pattern",WORKDAY(Table2[[#This Row],[Scheduled Ship Date]],-10),WORKDAY(Table2[[#This Row],[Scheduled Ship Date]],-4))</f>
        <v>43468</v>
      </c>
      <c r="AV204">
        <f>IF(Table2[[#This Row],[Extrusion cut double saw]]=TRUE,IF(O204="ToDo",IF(AT204="Pattern",Table2[[#This Row],[Total Sections]]*0.4,Table2[[#This Row],[Total Sections]]*0.12),0),IF(AT204="Pattern",Table2[[#This Row],[Total Sections]]*4,Table2[[#This Row],[Total Sections]]*1.2))</f>
        <v>9.6</v>
      </c>
      <c r="AW204" s="42">
        <f ca="1">TODAY()+2</f>
        <v>43469</v>
      </c>
      <c r="AX204" s="42">
        <f>IF(AT204="Pattern",Table2[[#This Row],[Scheduled Ship Date]]-2,Table2[[#This Row],[Scheduled Ship Date]]-3)</f>
        <v>43471</v>
      </c>
      <c r="AY204">
        <f>IF(Table2[[#This Row],[Pattern]]="Pattern",Table2[[#This Row],[Total Sections]]*4.82,Table2[[#This Row],[Total Sections]]*0.5)</f>
        <v>4</v>
      </c>
      <c r="AZ204" s="42"/>
      <c r="BA204" s="39">
        <f>((Table2[Total Sections]/Table2[Open Qty])-1)*Table2[Open Qty]*12.96</f>
        <v>77.760000000000005</v>
      </c>
      <c r="BB204" s="42"/>
      <c r="BC204" s="39" t="str">
        <f t="shared" si="45"/>
        <v>SKPE-10005-SL 60/40-CIR-AL15' 8 1/2"-1000-80-40-SO-W-UNV-D-1-CA(36")-C(F)</v>
      </c>
      <c r="BD204" s="39">
        <f t="shared" si="46"/>
        <v>0</v>
      </c>
      <c r="BE204" s="39" t="b">
        <f>_xlfn.IFNA(VLOOKUP(Table2[[#This Row],[Job-no]],Table4[],9,FALSE),TRUE)</f>
        <v>1</v>
      </c>
      <c r="BF204" t="str">
        <f>VLOOKUP(AR204,Table1[],3,0)</f>
        <v>SKETCH</v>
      </c>
      <c r="BG204" s="39" t="b">
        <f>_xlfn.IFNA(VLOOKUP(Table2[[#This Row],[Job-no]],Table4[],14,FALSE),TRUE)</f>
        <v>0</v>
      </c>
      <c r="BH204" s="39" t="str">
        <f>_xlfn.IFNA(VLOOKUP(Table2[[#This Row],[Job-no]],Table4[],11,FALSE),"Done")</f>
        <v>Done</v>
      </c>
      <c r="BI204" s="39">
        <f>IF(Table2[[#This Row],[Pattern]]="Pattern",VLOOKUP(Table2[[#This Row],[Product Code]],'Routing data'!$A$2:$W$470,13,FALSE),VLOOKUP(Table2[[#This Row],[Product Code]],'Routing data'!$A$2:$W$470,3,FALSE))</f>
        <v>2</v>
      </c>
      <c r="BJ204" s="39">
        <f>IF(Table2[[#This Row],[Pattern]]="Pattern",VLOOKUP(Table2[[#This Row],[Product Code]],'Routing data'!$A$2:$W$470,14,FALSE),VLOOKUP(Table2[[#This Row],[Product Code]],'Routing data'!$A$2:$W$470,4,FALSE))</f>
        <v>0</v>
      </c>
      <c r="BK204" s="39">
        <f>VLOOKUP(Table2[[#This Row],[Product Code]],'Routing data'!A$4:W$524,16,FALSE)</f>
        <v>5</v>
      </c>
      <c r="BL204" s="42">
        <f>IF(Table2[[#This Row],[Milling Required]]=0,"x",IF(AT204="Pattern",B204-10,B204-4))</f>
        <v>43470</v>
      </c>
      <c r="BM204" s="42" t="str">
        <f>IF(Table2[[#This Row],[Punching Required]]=0,"x",IF(AT204="Pattern",B204-8,B204-2))</f>
        <v>x</v>
      </c>
      <c r="BN204" s="42">
        <f t="shared" si="47"/>
        <v>43471</v>
      </c>
      <c r="BO204" s="39">
        <f>IF(Table2[[#This Row],[Milling]]="x","x",Table2[[#This Row],[Total Sections]]*2)</f>
        <v>16</v>
      </c>
      <c r="BP204" s="39" t="str">
        <f>IF(Table2[[#This Row],[Punching]]="x","x",Table2[Total Sections]*2)</f>
        <v>x</v>
      </c>
      <c r="BQ204" s="39">
        <f>IF(Table2[[#This Row],[Pattern]]="Pattern",Table2[Total Sections]*3,Table2[Total Sections]*1.5)</f>
        <v>12</v>
      </c>
      <c r="BR204" s="42">
        <f t="shared" ca="1" si="43"/>
        <v>43469</v>
      </c>
      <c r="BS204" s="42"/>
      <c r="BT204" s="42"/>
      <c r="BU204" s="39"/>
      <c r="BV204" s="122" t="str">
        <f>_xlfn.IFNA(VLOOKUP(Table2[[#This Row],[Job-no]],Table4[],16,FALSE),"Ready")</f>
        <v/>
      </c>
      <c r="BW204" s="122" t="str">
        <f>_xlfn.IFNA(VLOOKUP(Table2[[#This Row],[Job-no]],Table4[],21,FALSE),"Ready")</f>
        <v/>
      </c>
      <c r="BX204" s="39" t="b">
        <f>_xlfn.IFNA(VLOOKUP(Table2[[#This Row],[Job-no]],Table4[],10,FALSE),TRUE)</f>
        <v>0</v>
      </c>
      <c r="BY204" s="39" t="str">
        <f>_xlfn.IFNA(VLOOKUP(Table2[[#This Row],[Job-no]],Table4[],22,FALSE),"Ready")</f>
        <v/>
      </c>
      <c r="BZ204" s="120">
        <f t="shared" si="48"/>
        <v>43474</v>
      </c>
      <c r="CA204" s="120" t="str">
        <f ca="1">IF(OR(Table2[[#This Row],[Saw Date]]=TODAY(),Table2[[#This Row],[Saw Date]]=TODAY()+1), Table2[[#This Row],[Saw Date]],IF(Table2[[#This Row],[Extrusion cut double saw]],"Done",""))</f>
        <v/>
      </c>
      <c r="CB204" s="120" t="str">
        <f ca="1">IF(OR(Table2[[#This Row],[Lens Date]]=TODAY(),Table2[[#This Row],[Lens Date]]=TODAY()+1), Table2[[#This Row],[Lens Date]],IF(Table2[[#This Row],[MSLens]]="Done","Done",""))</f>
        <v>Done</v>
      </c>
      <c r="CC204" s="120" t="str">
        <f ca="1">IF(OR(Table2[[#This Row],[Milling Date]]=TODAY(),Table2[[#This Row],[Milling Date]]=TODAY()+1), Table2[[#This Row],[Milling Date]],IF(Table2[[#This Row],[CNC Holes]]="Ready","Done",""))</f>
        <v/>
      </c>
      <c r="CD204" s="120" t="str">
        <f ca="1">IF(OR(Table2[[#This Row],[Welding Date]]=TODAY(),Table2[[#This Row],[Welding Date]]=TODAY()+1), Table2[[#This Row],[Welding Date]],IF(Table2[[#This Row],[Welding Corners]]="Ready","Done",""))</f>
        <v/>
      </c>
      <c r="CE204" s="120" t="str">
        <f ca="1">IF(OR(Table2[[#This Row],[Puching Date]]=TODAY(),Table2[[#This Row],[Puching Date]]=TODAY()+1), Table2[[#This Row],[Puching Date]],IF(Table2[[#This Row],[Punch Holes]]="Ready","Done",""))</f>
        <v/>
      </c>
      <c r="CF204" s="120" t="str">
        <f ca="1">IF(OR(Table2[[#This Row],[Housing Date2]]=TODAY(),Table2[[#This Row],[Housing Date2]]=TODAY()+1),Table2[[#This Row],[Housing Date2]],IF(Table2[[#This Row],[Body Assembly]],"Done",""))</f>
        <v/>
      </c>
      <c r="CG204" s="120" t="str">
        <f>_xlfn.IFNA(VLOOKUP(Table2[[#This Row],[Job-no]],Table4[],7,FALSE),"Done")</f>
        <v>Machine Shop Started</v>
      </c>
    </row>
    <row r="205" spans="1:85" x14ac:dyDescent="0.25">
      <c r="A205" t="str">
        <f>_xlfn.CONCAT(Table2[[#This Row],[Order]],"-",Table2[[#This Row],[Line]])</f>
        <v>77058-2</v>
      </c>
      <c r="B205" s="1">
        <v>43474</v>
      </c>
      <c r="C205" s="10">
        <v>77058</v>
      </c>
      <c r="D205" s="7" t="s">
        <v>2840</v>
      </c>
      <c r="E205" s="10">
        <v>2</v>
      </c>
      <c r="F205" s="10">
        <v>1</v>
      </c>
      <c r="G205" s="7" t="s">
        <v>165</v>
      </c>
      <c r="H205" s="10">
        <v>16</v>
      </c>
      <c r="I205" s="43" t="b">
        <v>1</v>
      </c>
      <c r="J205" s="43" t="b">
        <v>0</v>
      </c>
      <c r="K205" t="s">
        <v>135</v>
      </c>
      <c r="L205" s="43" t="b">
        <v>0</v>
      </c>
      <c r="M205" s="43" t="b">
        <v>0</v>
      </c>
      <c r="N205" s="43" t="b">
        <v>1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t="s">
        <v>114</v>
      </c>
      <c r="V205" t="s">
        <v>114</v>
      </c>
      <c r="W205" s="5">
        <v>43469</v>
      </c>
      <c r="X205" s="7" t="s">
        <v>151</v>
      </c>
      <c r="Y205" s="7"/>
      <c r="Z205" s="7" t="s">
        <v>3511</v>
      </c>
      <c r="AA205" s="7" t="s">
        <v>114</v>
      </c>
      <c r="AB205" s="7" t="s">
        <v>74</v>
      </c>
      <c r="AC205" s="10">
        <v>15</v>
      </c>
      <c r="AD205" s="3" t="s">
        <v>5967</v>
      </c>
      <c r="AE205" s="4" t="s">
        <v>5968</v>
      </c>
      <c r="AF205" s="7"/>
      <c r="AG205" s="7" t="s">
        <v>114</v>
      </c>
      <c r="AH205" s="10">
        <v>16</v>
      </c>
      <c r="AI205" s="3" t="s">
        <v>74</v>
      </c>
      <c r="AJ205" t="s">
        <v>114</v>
      </c>
      <c r="AK205" t="s">
        <v>114</v>
      </c>
      <c r="AL205" s="43" t="b">
        <v>0</v>
      </c>
      <c r="AM205" s="3"/>
      <c r="AN205" s="3"/>
      <c r="AO205" s="43" t="b">
        <v>0</v>
      </c>
      <c r="AP205" s="3" t="b">
        <v>0</v>
      </c>
      <c r="AQ205" s="3">
        <f>VLOOKUP(Table2[[#This Row],[Job-no]],Table3[],26,FALSE)</f>
        <v>3600</v>
      </c>
      <c r="AR205" t="str">
        <f t="shared" si="44"/>
        <v>SCD</v>
      </c>
      <c r="AS205" t="str">
        <f>VLOOKUP(AR205,Table1[],4,0)</f>
        <v>pendant</v>
      </c>
      <c r="AT205" t="str">
        <f>IF(BD205&gt;0,"Pattern",VLOOKUP(AR205,Table1[],5,0))</f>
        <v>Check for Kit</v>
      </c>
      <c r="AU205" s="34">
        <f>IF(AT205="Pattern",WORKDAY(Table2[[#This Row],[Scheduled Ship Date]],-10),WORKDAY(Table2[[#This Row],[Scheduled Ship Date]],-4))</f>
        <v>43468</v>
      </c>
      <c r="AV205">
        <f>IF(Table2[[#This Row],[Extrusion cut double saw]]=TRUE,IF(O205="ToDo",IF(AT205="Pattern",Table2[[#This Row],[Total Sections]]*0.4,Table2[[#This Row],[Total Sections]]*0.12),0),IF(AT205="Pattern",Table2[[#This Row],[Total Sections]]*4,Table2[[#This Row],[Total Sections]]*1.2))</f>
        <v>0</v>
      </c>
      <c r="AW205" s="42"/>
      <c r="AX205" s="42">
        <f>IF(AT205="Pattern",Table2[[#This Row],[Scheduled Ship Date]]-2,Table2[[#This Row],[Scheduled Ship Date]]-3)</f>
        <v>43471</v>
      </c>
      <c r="AY205">
        <f>IF(Table2[[#This Row],[Pattern]]="Pattern",Table2[[#This Row],[Total Sections]]*4.82,Table2[[#This Row],[Total Sections]]*0.5)</f>
        <v>8</v>
      </c>
      <c r="AZ205" s="42"/>
      <c r="BA205" s="39">
        <f>((Table2[Total Sections]/Table2[Open Qty])-1)*Table2[Open Qty]*12.96</f>
        <v>0</v>
      </c>
      <c r="BB205" s="39"/>
      <c r="BC205" s="39" t="str">
        <f t="shared" si="45"/>
        <v>SCD-500-80-35-0.5M-3-W-UNV-DP-1-CA(36)</v>
      </c>
      <c r="BD205" s="39">
        <f t="shared" si="46"/>
        <v>0</v>
      </c>
      <c r="BE205" s="39" t="b">
        <f>_xlfn.IFNA(VLOOKUP(Table2[[#This Row],[Job-no]],Table4[],9,FALSE),TRUE)</f>
        <v>1</v>
      </c>
      <c r="BF205" t="str">
        <f>VLOOKUP(AR205,Table1[],3,0)</f>
        <v>SCULPT</v>
      </c>
      <c r="BG205" s="39" t="b">
        <f>_xlfn.IFNA(VLOOKUP(Table2[[#This Row],[Job-no]],Table4[],14,FALSE),TRUE)</f>
        <v>1</v>
      </c>
      <c r="BH205" s="39" t="str">
        <f>_xlfn.IFNA(VLOOKUP(Table2[[#This Row],[Job-no]],Table4[],11,FALSE),"Done")</f>
        <v>Done</v>
      </c>
      <c r="BI205" s="39">
        <f>IF(Table2[[#This Row],[Pattern]]="Pattern",VLOOKUP(Table2[[#This Row],[Product Code]],'Routing data'!$A$2:$W$470,13,FALSE),VLOOKUP(Table2[[#This Row],[Product Code]],'Routing data'!$A$2:$W$470,3,FALSE))</f>
        <v>2</v>
      </c>
      <c r="BJ205" s="39">
        <f>IF(Table2[[#This Row],[Pattern]]="Pattern",VLOOKUP(Table2[[#This Row],[Product Code]],'Routing data'!$A$2:$W$470,14,FALSE),VLOOKUP(Table2[[#This Row],[Product Code]],'Routing data'!$A$2:$W$470,4,FALSE))</f>
        <v>0</v>
      </c>
      <c r="BK205" s="39">
        <f>VLOOKUP(Table2[[#This Row],[Product Code]],'Routing data'!A$4:W$524,16,FALSE)</f>
        <v>5</v>
      </c>
      <c r="BL205" s="42">
        <f>IF(Table2[[#This Row],[Milling Required]]=0,"x",IF(AT205="Pattern",B205-10,B205-4))</f>
        <v>43470</v>
      </c>
      <c r="BM205" s="42" t="str">
        <f>IF(Table2[[#This Row],[Punching Required]]=0,"x",IF(AT205="Pattern",B205-8,B205-2))</f>
        <v>x</v>
      </c>
      <c r="BN205" s="42">
        <f t="shared" si="47"/>
        <v>43471</v>
      </c>
      <c r="BO205" s="39">
        <f>IF(Table2[[#This Row],[Milling]]="x","x",Table2[[#This Row],[Total Sections]]*2)</f>
        <v>32</v>
      </c>
      <c r="BP205" s="39" t="str">
        <f>IF(Table2[[#This Row],[Punching]]="x","x",Table2[Total Sections]*2)</f>
        <v>x</v>
      </c>
      <c r="BQ205" s="39">
        <f>IF(Table2[[#This Row],[Pattern]]="Pattern",Table2[Total Sections]*3,Table2[Total Sections]*1.5)</f>
        <v>24</v>
      </c>
      <c r="BR205" s="42">
        <f t="shared" ca="1" si="43"/>
        <v>43469</v>
      </c>
      <c r="BS205" s="42"/>
      <c r="BT205" s="42"/>
      <c r="BU205" s="39"/>
      <c r="BV205" s="39" t="str">
        <f>_xlfn.IFNA(VLOOKUP(Table2[[#This Row],[Job-no]],Table4[],16,FALSE),"Ready")</f>
        <v/>
      </c>
      <c r="BW205" s="39" t="str">
        <f>_xlfn.IFNA(VLOOKUP(Table2[[#This Row],[Job-no]],Table4[],21,FALSE),"Ready")</f>
        <v/>
      </c>
      <c r="BX205" s="39" t="b">
        <f>_xlfn.IFNA(VLOOKUP(Table2[[#This Row],[Job-no]],Table4[],10,FALSE),TRUE)</f>
        <v>0</v>
      </c>
      <c r="BY205" s="39" t="str">
        <f>_xlfn.IFNA(VLOOKUP(Table2[[#This Row],[Job-no]],Table4[],22,FALSE),"Ready")</f>
        <v/>
      </c>
      <c r="BZ205" s="120">
        <f t="shared" si="48"/>
        <v>43474</v>
      </c>
      <c r="CA205" s="120" t="str">
        <f ca="1">IF(OR(Table2[[#This Row],[Saw Date]]=TODAY(),Table2[[#This Row],[Saw Date]]=TODAY()+1), Table2[[#This Row],[Saw Date]],IF(Table2[[#This Row],[Extrusion cut double saw]],"Done",""))</f>
        <v>Done</v>
      </c>
      <c r="CB205" s="120" t="str">
        <f ca="1">IF(OR(Table2[[#This Row],[Lens Date]]=TODAY(),Table2[[#This Row],[Lens Date]]=TODAY()+1), Table2[[#This Row],[Lens Date]],IF(Table2[[#This Row],[MSLens]]="Done","Done",""))</f>
        <v>Done</v>
      </c>
      <c r="CC205" s="120" t="str">
        <f ca="1">IF(OR(Table2[[#This Row],[Milling Date]]=TODAY(),Table2[[#This Row],[Milling Date]]=TODAY()+1), Table2[[#This Row],[Milling Date]],IF(Table2[[#This Row],[CNC Holes]]="Ready","Done",""))</f>
        <v/>
      </c>
      <c r="CD205" s="120" t="str">
        <f ca="1">IF(OR(Table2[[#This Row],[Welding Date]]=TODAY(),Table2[[#This Row],[Welding Date]]=TODAY()+1), Table2[[#This Row],[Welding Date]],IF(Table2[[#This Row],[Welding Corners]]="Ready","Done",""))</f>
        <v/>
      </c>
      <c r="CE205" s="120" t="str">
        <f ca="1">IF(OR(Table2[[#This Row],[Puching Date]]=TODAY(),Table2[[#This Row],[Puching Date]]=TODAY()+1), Table2[[#This Row],[Puching Date]],IF(Table2[[#This Row],[Punch Holes]]="Ready","Done",""))</f>
        <v/>
      </c>
      <c r="CF205" s="120" t="str">
        <f ca="1">IF(OR(Table2[[#This Row],[Housing Date2]]=TODAY(),Table2[[#This Row],[Housing Date2]]=TODAY()+1),Table2[[#This Row],[Housing Date2]],IF(Table2[[#This Row],[Body Assembly]],"Done",""))</f>
        <v/>
      </c>
      <c r="CG205" s="120" t="str">
        <f>_xlfn.IFNA(VLOOKUP(Table2[[#This Row],[Job-no]],Table4[],7,FALSE),"Done")</f>
        <v>Machine Shop Started</v>
      </c>
    </row>
    <row r="206" spans="1:85" x14ac:dyDescent="0.25">
      <c r="A206" t="str">
        <f>_xlfn.CONCAT(Table2[[#This Row],[Order]],"-",Table2[[#This Row],[Line]])</f>
        <v>77058-3</v>
      </c>
      <c r="B206" s="1">
        <v>43474</v>
      </c>
      <c r="C206" s="10">
        <v>77058</v>
      </c>
      <c r="D206" s="7" t="s">
        <v>2842</v>
      </c>
      <c r="E206" s="10">
        <v>3</v>
      </c>
      <c r="F206" s="10">
        <v>1</v>
      </c>
      <c r="G206" s="7" t="s">
        <v>165</v>
      </c>
      <c r="H206" s="10">
        <v>16</v>
      </c>
      <c r="I206" s="43" t="b">
        <v>1</v>
      </c>
      <c r="J206" s="43" t="b">
        <v>0</v>
      </c>
      <c r="K206" t="s">
        <v>135</v>
      </c>
      <c r="L206" s="43" t="b">
        <v>0</v>
      </c>
      <c r="M206" s="43" t="b">
        <v>0</v>
      </c>
      <c r="N206" s="43" t="b">
        <v>1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t="s">
        <v>114</v>
      </c>
      <c r="V206" t="s">
        <v>114</v>
      </c>
      <c r="W206" s="5">
        <v>43469</v>
      </c>
      <c r="X206" s="7" t="s">
        <v>151</v>
      </c>
      <c r="Y206" s="7"/>
      <c r="Z206" s="7" t="s">
        <v>19</v>
      </c>
      <c r="AA206" s="7" t="s">
        <v>114</v>
      </c>
      <c r="AB206" s="7" t="s">
        <v>74</v>
      </c>
      <c r="AC206" s="10">
        <v>15</v>
      </c>
      <c r="AD206" s="3" t="s">
        <v>5967</v>
      </c>
      <c r="AE206" s="4" t="s">
        <v>5968</v>
      </c>
      <c r="AF206" s="7"/>
      <c r="AG206" s="7" t="s">
        <v>114</v>
      </c>
      <c r="AH206" s="10">
        <v>16</v>
      </c>
      <c r="AI206" s="3" t="s">
        <v>74</v>
      </c>
      <c r="AJ206" t="s">
        <v>114</v>
      </c>
      <c r="AK206" t="s">
        <v>114</v>
      </c>
      <c r="AL206" s="43" t="b">
        <v>0</v>
      </c>
      <c r="AM206" s="3"/>
      <c r="AN206" s="3"/>
      <c r="AO206" s="43" t="b">
        <v>0</v>
      </c>
      <c r="AP206" s="3" t="b">
        <v>0</v>
      </c>
      <c r="AQ206" s="3">
        <f>VLOOKUP(Table2[[#This Row],[Job-no]],Table3[],26,FALSE)</f>
        <v>7200</v>
      </c>
      <c r="AR206" t="str">
        <f t="shared" si="44"/>
        <v>SCD</v>
      </c>
      <c r="AS206" t="str">
        <f>VLOOKUP(AR206,Table1[],4,0)</f>
        <v>pendant</v>
      </c>
      <c r="AT206" t="str">
        <f>IF(BD206&gt;0,"Pattern",VLOOKUP(AR206,Table1[],5,0))</f>
        <v>Check for Kit</v>
      </c>
      <c r="AU206" s="34">
        <f>IF(AT206="Pattern",WORKDAY(Table2[[#This Row],[Scheduled Ship Date]],-10),WORKDAY(Table2[[#This Row],[Scheduled Ship Date]],-4))</f>
        <v>43468</v>
      </c>
      <c r="AV206">
        <f>IF(Table2[[#This Row],[Extrusion cut double saw]]=TRUE,IF(O206="ToDo",IF(AT206="Pattern",Table2[[#This Row],[Total Sections]]*0.4,Table2[[#This Row],[Total Sections]]*0.12),0),IF(AT206="Pattern",Table2[[#This Row],[Total Sections]]*4,Table2[[#This Row],[Total Sections]]*1.2))</f>
        <v>0</v>
      </c>
      <c r="AW206" s="42"/>
      <c r="AX206" s="42">
        <f>IF(AT206="Pattern",Table2[[#This Row],[Scheduled Ship Date]]-2,Table2[[#This Row],[Scheduled Ship Date]]-3)</f>
        <v>43471</v>
      </c>
      <c r="AY206">
        <f>IF(Table2[[#This Row],[Pattern]]="Pattern",Table2[[#This Row],[Total Sections]]*4.82,Table2[[#This Row],[Total Sections]]*0.5)</f>
        <v>8</v>
      </c>
      <c r="AZ206" s="42"/>
      <c r="BA206" s="39">
        <f>((Table2[Total Sections]/Table2[Open Qty])-1)*Table2[Open Qty]*12.96</f>
        <v>0</v>
      </c>
      <c r="BB206" s="39"/>
      <c r="BC206" s="39" t="str">
        <f t="shared" si="45"/>
        <v>SCD-500-80-35-0.5M-6-W-UNV-DP-1-CA(36)</v>
      </c>
      <c r="BD206" s="39">
        <f t="shared" si="46"/>
        <v>0</v>
      </c>
      <c r="BE206" s="39" t="b">
        <f>_xlfn.IFNA(VLOOKUP(Table2[[#This Row],[Job-no]],Table4[],9,FALSE),TRUE)</f>
        <v>1</v>
      </c>
      <c r="BF206" t="str">
        <f>VLOOKUP(AR206,Table1[],3,0)</f>
        <v>SCULPT</v>
      </c>
      <c r="BG206" s="39" t="b">
        <f>_xlfn.IFNA(VLOOKUP(Table2[[#This Row],[Job-no]],Table4[],14,FALSE),TRUE)</f>
        <v>1</v>
      </c>
      <c r="BH206" s="39" t="str">
        <f>_xlfn.IFNA(VLOOKUP(Table2[[#This Row],[Job-no]],Table4[],11,FALSE),"Done")</f>
        <v>Done</v>
      </c>
      <c r="BI206" s="39">
        <f>IF(Table2[[#This Row],[Pattern]]="Pattern",VLOOKUP(Table2[[#This Row],[Product Code]],'Routing data'!$A$2:$W$470,13,FALSE),VLOOKUP(Table2[[#This Row],[Product Code]],'Routing data'!$A$2:$W$470,3,FALSE))</f>
        <v>2</v>
      </c>
      <c r="BJ206" s="39">
        <f>IF(Table2[[#This Row],[Pattern]]="Pattern",VLOOKUP(Table2[[#This Row],[Product Code]],'Routing data'!$A$2:$W$470,14,FALSE),VLOOKUP(Table2[[#This Row],[Product Code]],'Routing data'!$A$2:$W$470,4,FALSE))</f>
        <v>0</v>
      </c>
      <c r="BK206" s="39">
        <f>VLOOKUP(Table2[[#This Row],[Product Code]],'Routing data'!A$4:W$524,16,FALSE)</f>
        <v>5</v>
      </c>
      <c r="BL206" s="42">
        <f>IF(Table2[[#This Row],[Milling Required]]=0,"x",IF(AT206="Pattern",B206-10,B206-4))</f>
        <v>43470</v>
      </c>
      <c r="BM206" s="42" t="str">
        <f>IF(Table2[[#This Row],[Punching Required]]=0,"x",IF(AT206="Pattern",B206-8,B206-2))</f>
        <v>x</v>
      </c>
      <c r="BN206" s="42">
        <f t="shared" si="47"/>
        <v>43471</v>
      </c>
      <c r="BO206" s="39">
        <f>IF(Table2[[#This Row],[Milling]]="x","x",Table2[[#This Row],[Total Sections]]*2)</f>
        <v>32</v>
      </c>
      <c r="BP206" s="39" t="str">
        <f>IF(Table2[[#This Row],[Punching]]="x","x",Table2[Total Sections]*2)</f>
        <v>x</v>
      </c>
      <c r="BQ206" s="39">
        <f>IF(Table2[[#This Row],[Pattern]]="Pattern",Table2[Total Sections]*3,Table2[Total Sections]*1.5)</f>
        <v>24</v>
      </c>
      <c r="BR206" s="42">
        <f t="shared" ca="1" si="43"/>
        <v>43469</v>
      </c>
      <c r="BS206" s="42"/>
      <c r="BT206" s="42"/>
      <c r="BU206" s="39"/>
      <c r="BV206" s="39" t="str">
        <f>_xlfn.IFNA(VLOOKUP(Table2[[#This Row],[Job-no]],Table4[],16,FALSE),"Ready")</f>
        <v/>
      </c>
      <c r="BW206" s="39" t="str">
        <f>_xlfn.IFNA(VLOOKUP(Table2[[#This Row],[Job-no]],Table4[],21,FALSE),"Ready")</f>
        <v/>
      </c>
      <c r="BX206" s="39" t="b">
        <f>_xlfn.IFNA(VLOOKUP(Table2[[#This Row],[Job-no]],Table4[],10,FALSE),TRUE)</f>
        <v>0</v>
      </c>
      <c r="BY206" s="39" t="str">
        <f>_xlfn.IFNA(VLOOKUP(Table2[[#This Row],[Job-no]],Table4[],22,FALSE),"Ready")</f>
        <v/>
      </c>
      <c r="BZ206" s="120">
        <f t="shared" si="48"/>
        <v>43474</v>
      </c>
      <c r="CA206" s="120" t="str">
        <f ca="1">IF(OR(Table2[[#This Row],[Saw Date]]=TODAY(),Table2[[#This Row],[Saw Date]]=TODAY()+1), Table2[[#This Row],[Saw Date]],IF(Table2[[#This Row],[Extrusion cut double saw]],"Done",""))</f>
        <v>Done</v>
      </c>
      <c r="CB206" s="120" t="str">
        <f ca="1">IF(OR(Table2[[#This Row],[Lens Date]]=TODAY(),Table2[[#This Row],[Lens Date]]=TODAY()+1), Table2[[#This Row],[Lens Date]],IF(Table2[[#This Row],[MSLens]]="Done","Done",""))</f>
        <v>Done</v>
      </c>
      <c r="CC206" s="120" t="str">
        <f ca="1">IF(OR(Table2[[#This Row],[Milling Date]]=TODAY(),Table2[[#This Row],[Milling Date]]=TODAY()+1), Table2[[#This Row],[Milling Date]],IF(Table2[[#This Row],[CNC Holes]]="Ready","Done",""))</f>
        <v/>
      </c>
      <c r="CD206" s="120" t="str">
        <f ca="1">IF(OR(Table2[[#This Row],[Welding Date]]=TODAY(),Table2[[#This Row],[Welding Date]]=TODAY()+1), Table2[[#This Row],[Welding Date]],IF(Table2[[#This Row],[Welding Corners]]="Ready","Done",""))</f>
        <v/>
      </c>
      <c r="CE206" s="120" t="str">
        <f ca="1">IF(OR(Table2[[#This Row],[Puching Date]]=TODAY(),Table2[[#This Row],[Puching Date]]=TODAY()+1), Table2[[#This Row],[Puching Date]],IF(Table2[[#This Row],[Punch Holes]]="Ready","Done",""))</f>
        <v/>
      </c>
      <c r="CF206" s="120" t="str">
        <f ca="1">IF(OR(Table2[[#This Row],[Housing Date2]]=TODAY(),Table2[[#This Row],[Housing Date2]]=TODAY()+1),Table2[[#This Row],[Housing Date2]],IF(Table2[[#This Row],[Body Assembly]],"Done",""))</f>
        <v/>
      </c>
      <c r="CG206" s="120" t="str">
        <f>_xlfn.IFNA(VLOOKUP(Table2[[#This Row],[Job-no]],Table4[],7,FALSE),"Done")</f>
        <v>Machine Shop Started</v>
      </c>
    </row>
    <row r="207" spans="1:85" hidden="1" x14ac:dyDescent="0.25">
      <c r="A207" t="str">
        <f>_xlfn.CONCAT(Table2[[#This Row],[Order]],"-",Table2[[#This Row],[Line]])</f>
        <v>77065-1</v>
      </c>
      <c r="B207" s="1">
        <v>43474</v>
      </c>
      <c r="C207" s="10">
        <v>77065</v>
      </c>
      <c r="D207" s="7" t="s">
        <v>2169</v>
      </c>
      <c r="E207" s="10">
        <v>1</v>
      </c>
      <c r="F207" s="10">
        <v>1</v>
      </c>
      <c r="G207" s="7" t="s">
        <v>165</v>
      </c>
      <c r="H207" s="10">
        <v>1</v>
      </c>
      <c r="I207" s="43" t="b">
        <v>1</v>
      </c>
      <c r="J207" s="43" t="b">
        <v>0</v>
      </c>
      <c r="K207" t="s">
        <v>135</v>
      </c>
      <c r="L207" s="43" t="b">
        <v>0</v>
      </c>
      <c r="M207" s="43" t="b">
        <v>0</v>
      </c>
      <c r="N207" s="43" t="b">
        <v>1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t="s">
        <v>114</v>
      </c>
      <c r="V207" t="s">
        <v>114</v>
      </c>
      <c r="W207" s="5">
        <v>43469</v>
      </c>
      <c r="X207" s="7" t="s">
        <v>114</v>
      </c>
      <c r="Y207" s="7"/>
      <c r="Z207" s="7" t="s">
        <v>48</v>
      </c>
      <c r="AA207" s="7" t="s">
        <v>114</v>
      </c>
      <c r="AB207" s="7" t="s">
        <v>74</v>
      </c>
      <c r="AC207" s="10">
        <v>12</v>
      </c>
      <c r="AD207" s="3" t="s">
        <v>1331</v>
      </c>
      <c r="AE207" s="7" t="s">
        <v>2094</v>
      </c>
      <c r="AF207" s="7"/>
      <c r="AG207" s="7" t="s">
        <v>114</v>
      </c>
      <c r="AH207" s="10">
        <v>1</v>
      </c>
      <c r="AI207" s="3" t="s">
        <v>74</v>
      </c>
      <c r="AJ207" t="s">
        <v>114</v>
      </c>
      <c r="AK207" t="s">
        <v>114</v>
      </c>
      <c r="AL207" s="43" t="b">
        <v>0</v>
      </c>
      <c r="AM207" s="3"/>
      <c r="AN207" s="3"/>
      <c r="AO207" s="43" t="b">
        <v>0</v>
      </c>
      <c r="AP207" s="3" t="b">
        <v>0</v>
      </c>
      <c r="AQ207" s="3">
        <f>VLOOKUP(Table2[[#This Row],[Job-no]],Table3[],26,FALSE)</f>
        <v>560</v>
      </c>
      <c r="AR207" t="str">
        <f t="shared" si="44"/>
        <v>SCR</v>
      </c>
      <c r="AS207" t="str">
        <f>VLOOKUP(AR207,Table1[],4,0)</f>
        <v>recessed</v>
      </c>
      <c r="AT207" t="str">
        <f>IF(BD207&gt;0,"Pattern",VLOOKUP(AR207,Table1[],5,0))</f>
        <v>Check for Kit</v>
      </c>
      <c r="AU207" s="34">
        <f>IF(AT207="Pattern",WORKDAY(Table2[[#This Row],[Scheduled Ship Date]],-10),WORKDAY(Table2[[#This Row],[Scheduled Ship Date]],-4))</f>
        <v>43468</v>
      </c>
      <c r="AV207">
        <f>IF(Table2[[#This Row],[Extrusion cut double saw]]=TRUE,IF(O207="ToDo",IF(AT207="Pattern",Table2[[#This Row],[Total Sections]]*0.4,Table2[[#This Row],[Total Sections]]*0.12),0),IF(AT207="Pattern",Table2[[#This Row],[Total Sections]]*4,Table2[[#This Row],[Total Sections]]*1.2))</f>
        <v>0</v>
      </c>
      <c r="AW207" s="42"/>
      <c r="AX207" s="42">
        <f>IF(AT207="Pattern",Table2[[#This Row],[Scheduled Ship Date]]-2,Table2[[#This Row],[Scheduled Ship Date]]-3)</f>
        <v>43471</v>
      </c>
      <c r="AY207">
        <f>IF(Table2[[#This Row],[Pattern]]="Pattern",Table2[[#This Row],[Total Sections]]*4.82,Table2[[#This Row],[Total Sections]]*0.5)</f>
        <v>0.5</v>
      </c>
      <c r="AZ207" s="42"/>
      <c r="BA207" s="39">
        <f>((Table2[Total Sections]/Table2[Open Qty])-1)*Table2[Open Qty]*12.96</f>
        <v>0</v>
      </c>
      <c r="BB207" s="39"/>
      <c r="BC207" s="39" t="str">
        <f t="shared" si="45"/>
        <v>SCR-500-80-35-FL-8-W-120-DP-1-D</v>
      </c>
      <c r="BD207" s="39">
        <f t="shared" si="46"/>
        <v>0</v>
      </c>
      <c r="BE207" s="39" t="b">
        <f>_xlfn.IFNA(VLOOKUP(Table2[[#This Row],[Job-no]],Table4[],9,FALSE),TRUE)</f>
        <v>1</v>
      </c>
      <c r="BF207" t="str">
        <f>VLOOKUP(AR207,Table1[],3,0)</f>
        <v>SCULPT</v>
      </c>
      <c r="BG207" s="39" t="b">
        <f>_xlfn.IFNA(VLOOKUP(Table2[[#This Row],[Job-no]],Table4[],14,FALSE),TRUE)</f>
        <v>1</v>
      </c>
      <c r="BH207" s="39" t="str">
        <f>_xlfn.IFNA(VLOOKUP(Table2[[#This Row],[Job-no]],Table4[],11,FALSE),"Done")</f>
        <v>Done</v>
      </c>
      <c r="BI207" s="39">
        <f>IF(Table2[[#This Row],[Pattern]]="Pattern",VLOOKUP(Table2[[#This Row],[Product Code]],'Routing data'!$A$2:$W$470,13,FALSE),VLOOKUP(Table2[[#This Row],[Product Code]],'Routing data'!$A$2:$W$470,3,FALSE))</f>
        <v>2</v>
      </c>
      <c r="BJ207" s="39">
        <f>IF(Table2[[#This Row],[Pattern]]="Pattern",VLOOKUP(Table2[[#This Row],[Product Code]],'Routing data'!$A$2:$W$470,14,FALSE),VLOOKUP(Table2[[#This Row],[Product Code]],'Routing data'!$A$2:$W$470,4,FALSE))</f>
        <v>0</v>
      </c>
      <c r="BK207" s="39">
        <f>VLOOKUP(Table2[[#This Row],[Product Code]],'Routing data'!A$4:W$524,16,FALSE)</f>
        <v>5</v>
      </c>
      <c r="BL207" s="42">
        <f>IF(Table2[[#This Row],[Milling Required]]=0,"x",IF(AT207="Pattern",B207-10,B207-4))</f>
        <v>43470</v>
      </c>
      <c r="BM207" s="42" t="str">
        <f>IF(Table2[[#This Row],[Punching Required]]=0,"x",IF(AT207="Pattern",B207-8,B207-2))</f>
        <v>x</v>
      </c>
      <c r="BN207" s="42">
        <f t="shared" si="47"/>
        <v>43471</v>
      </c>
      <c r="BO207" s="39">
        <f>IF(Table2[[#This Row],[Milling]]="x","x",Table2[[#This Row],[Total Sections]]*2)</f>
        <v>2</v>
      </c>
      <c r="BP207" s="39" t="str">
        <f>IF(Table2[[#This Row],[Punching]]="x","x",Table2[Total Sections]*2)</f>
        <v>x</v>
      </c>
      <c r="BQ207" s="39">
        <f>IF(Table2[[#This Row],[Pattern]]="Pattern",Table2[Total Sections]*3,Table2[Total Sections]*1.5)</f>
        <v>1.5</v>
      </c>
      <c r="BR207" s="42"/>
      <c r="BS207" s="39"/>
      <c r="BT207" s="39"/>
      <c r="BU207" s="39"/>
      <c r="BV207" s="39" t="str">
        <f>_xlfn.IFNA(VLOOKUP(Table2[[#This Row],[Job-no]],Table4[],16,FALSE),"Ready")</f>
        <v>Ready</v>
      </c>
      <c r="BW207" s="39" t="str">
        <f>_xlfn.IFNA(VLOOKUP(Table2[[#This Row],[Job-no]],Table4[],21,FALSE),"Ready")</f>
        <v/>
      </c>
      <c r="BX207" s="39" t="b">
        <f>_xlfn.IFNA(VLOOKUP(Table2[[#This Row],[Job-no]],Table4[],10,FALSE),TRUE)</f>
        <v>1</v>
      </c>
      <c r="BY207" s="39" t="str">
        <f>_xlfn.IFNA(VLOOKUP(Table2[[#This Row],[Job-no]],Table4[],22,FALSE),"Ready")</f>
        <v/>
      </c>
      <c r="BZ207" s="120">
        <f t="shared" si="48"/>
        <v>43474</v>
      </c>
      <c r="CA207" s="120" t="str">
        <f ca="1">IF(OR(Table2[[#This Row],[Saw Date]]=TODAY(),Table2[[#This Row],[Saw Date]]=TODAY()+1), Table2[[#This Row],[Saw Date]],IF(Table2[[#This Row],[Extrusion cut double saw]],"Done",""))</f>
        <v>Done</v>
      </c>
      <c r="CB207" s="120" t="str">
        <f ca="1">IF(OR(Table2[[#This Row],[Lens Date]]=TODAY(),Table2[[#This Row],[Lens Date]]=TODAY()+1), Table2[[#This Row],[Lens Date]],IF(Table2[[#This Row],[MSLens]]="Done","Done",""))</f>
        <v>Done</v>
      </c>
      <c r="CC207" s="120" t="str">
        <f ca="1">IF(OR(Table2[[#This Row],[Milling Date]]=TODAY(),Table2[[#This Row],[Milling Date]]=TODAY()+1), Table2[[#This Row],[Milling Date]],IF(Table2[[#This Row],[CNC Holes]]="Ready","Done",""))</f>
        <v/>
      </c>
      <c r="CD207" s="120" t="str">
        <f ca="1">IF(OR(Table2[[#This Row],[Welding Date]]=TODAY(),Table2[[#This Row],[Welding Date]]=TODAY()+1), Table2[[#This Row],[Welding Date]],IF(Table2[[#This Row],[Welding Corners]]="Ready","Done",""))</f>
        <v/>
      </c>
      <c r="CE207" s="120" t="str">
        <f ca="1">IF(OR(Table2[[#This Row],[Puching Date]]=TODAY(),Table2[[#This Row],[Puching Date]]=TODAY()+1), Table2[[#This Row],[Puching Date]],IF(Table2[[#This Row],[Punch Holes]]="Ready","Done",""))</f>
        <v/>
      </c>
      <c r="CF207" s="120" t="str">
        <f ca="1">IF(OR(Table2[[#This Row],[Housing Date2]]=TODAY(),Table2[[#This Row],[Housing Date2]]=TODAY()+1),Table2[[#This Row],[Housing Date2]],IF(Table2[[#This Row],[Body Assembly]],"Done",""))</f>
        <v/>
      </c>
      <c r="CG207" s="120" t="str">
        <f>_xlfn.IFNA(VLOOKUP(Table2[[#This Row],[Job-no]],Table4[],7,FALSE),"Done")</f>
        <v>Machine Shop Finished</v>
      </c>
    </row>
    <row r="208" spans="1:85" hidden="1" x14ac:dyDescent="0.25">
      <c r="A208" t="str">
        <f>_xlfn.CONCAT(Table2[[#This Row],[Order]],"-",Table2[[#This Row],[Line]])</f>
        <v>77065-2</v>
      </c>
      <c r="B208" s="1">
        <v>43474</v>
      </c>
      <c r="C208" s="10">
        <v>77065</v>
      </c>
      <c r="D208" s="7" t="s">
        <v>2170</v>
      </c>
      <c r="E208" s="10">
        <v>2</v>
      </c>
      <c r="F208" s="10">
        <v>1</v>
      </c>
      <c r="G208" s="7" t="s">
        <v>165</v>
      </c>
      <c r="H208" s="10">
        <v>2</v>
      </c>
      <c r="I208" s="43" t="b">
        <v>1</v>
      </c>
      <c r="J208" s="43" t="b">
        <v>0</v>
      </c>
      <c r="K208" t="s">
        <v>135</v>
      </c>
      <c r="L208" s="43" t="b">
        <v>0</v>
      </c>
      <c r="M208" s="43" t="b">
        <v>0</v>
      </c>
      <c r="N208" s="43" t="b">
        <v>1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t="s">
        <v>114</v>
      </c>
      <c r="V208" t="s">
        <v>114</v>
      </c>
      <c r="W208" s="5">
        <v>43469</v>
      </c>
      <c r="X208" s="7" t="s">
        <v>114</v>
      </c>
      <c r="Y208" s="7"/>
      <c r="Z208" s="7" t="s">
        <v>48</v>
      </c>
      <c r="AA208" s="7" t="s">
        <v>114</v>
      </c>
      <c r="AB208" s="7" t="s">
        <v>74</v>
      </c>
      <c r="AC208" s="10">
        <v>12</v>
      </c>
      <c r="AD208" s="3" t="s">
        <v>1331</v>
      </c>
      <c r="AE208" s="7" t="s">
        <v>1731</v>
      </c>
      <c r="AF208" s="7"/>
      <c r="AG208" s="7" t="s">
        <v>114</v>
      </c>
      <c r="AH208" s="10">
        <v>2</v>
      </c>
      <c r="AI208" s="3" t="s">
        <v>74</v>
      </c>
      <c r="AJ208" t="s">
        <v>114</v>
      </c>
      <c r="AK208" t="s">
        <v>114</v>
      </c>
      <c r="AL208" s="43" t="b">
        <v>0</v>
      </c>
      <c r="AM208" s="3"/>
      <c r="AN208" s="3"/>
      <c r="AO208" s="43" t="b">
        <v>0</v>
      </c>
      <c r="AP208" s="3" t="b">
        <v>0</v>
      </c>
      <c r="AQ208" s="3">
        <f>VLOOKUP(Table2[[#This Row],[Job-no]],Table3[],26,FALSE)</f>
        <v>1168</v>
      </c>
      <c r="AR208" t="str">
        <f t="shared" si="44"/>
        <v>SCR</v>
      </c>
      <c r="AS208" t="str">
        <f>VLOOKUP(AR208,Table1[],4,0)</f>
        <v>recessed</v>
      </c>
      <c r="AT208" t="str">
        <f>IF(BD208&gt;0,"Pattern",VLOOKUP(AR208,Table1[],5,0))</f>
        <v>Check for Kit</v>
      </c>
      <c r="AU208" s="34">
        <f>IF(AT208="Pattern",WORKDAY(Table2[[#This Row],[Scheduled Ship Date]],-10),WORKDAY(Table2[[#This Row],[Scheduled Ship Date]],-4))</f>
        <v>43468</v>
      </c>
      <c r="AV208">
        <f>IF(Table2[[#This Row],[Extrusion cut double saw]]=TRUE,IF(O208="ToDo",IF(AT208="Pattern",Table2[[#This Row],[Total Sections]]*0.4,Table2[[#This Row],[Total Sections]]*0.12),0),IF(AT208="Pattern",Table2[[#This Row],[Total Sections]]*4,Table2[[#This Row],[Total Sections]]*1.2))</f>
        <v>0</v>
      </c>
      <c r="AW208" s="42"/>
      <c r="AX208" s="42">
        <f>IF(AT208="Pattern",Table2[[#This Row],[Scheduled Ship Date]]-2,Table2[[#This Row],[Scheduled Ship Date]]-3)</f>
        <v>43471</v>
      </c>
      <c r="AY208">
        <f>IF(Table2[[#This Row],[Pattern]]="Pattern",Table2[[#This Row],[Total Sections]]*4.82,Table2[[#This Row],[Total Sections]]*0.5)</f>
        <v>1</v>
      </c>
      <c r="AZ208" s="42"/>
      <c r="BA208" s="39">
        <f>((Table2[Total Sections]/Table2[Open Qty])-1)*Table2[Open Qty]*12.96</f>
        <v>0</v>
      </c>
      <c r="BB208" s="39"/>
      <c r="BC208" s="39" t="str">
        <f t="shared" si="45"/>
        <v>SCR-500-80-35-0.5M-8-W-120-DP-1-D</v>
      </c>
      <c r="BD208" s="39">
        <f t="shared" si="46"/>
        <v>0</v>
      </c>
      <c r="BE208" s="39" t="b">
        <f>_xlfn.IFNA(VLOOKUP(Table2[[#This Row],[Job-no]],Table4[],9,FALSE),TRUE)</f>
        <v>1</v>
      </c>
      <c r="BF208" t="str">
        <f>VLOOKUP(AR208,Table1[],3,0)</f>
        <v>SCULPT</v>
      </c>
      <c r="BG208" s="39" t="b">
        <f>_xlfn.IFNA(VLOOKUP(Table2[[#This Row],[Job-no]],Table4[],14,FALSE),TRUE)</f>
        <v>1</v>
      </c>
      <c r="BH208" s="39" t="str">
        <f>_xlfn.IFNA(VLOOKUP(Table2[[#This Row],[Job-no]],Table4[],11,FALSE),"Done")</f>
        <v>Done</v>
      </c>
      <c r="BI208" s="39">
        <f>IF(Table2[[#This Row],[Pattern]]="Pattern",VLOOKUP(Table2[[#This Row],[Product Code]],'Routing data'!$A$2:$W$470,13,FALSE),VLOOKUP(Table2[[#This Row],[Product Code]],'Routing data'!$A$2:$W$470,3,FALSE))</f>
        <v>2</v>
      </c>
      <c r="BJ208" s="39">
        <f>IF(Table2[[#This Row],[Pattern]]="Pattern",VLOOKUP(Table2[[#This Row],[Product Code]],'Routing data'!$A$2:$W$470,14,FALSE),VLOOKUP(Table2[[#This Row],[Product Code]],'Routing data'!$A$2:$W$470,4,FALSE))</f>
        <v>0</v>
      </c>
      <c r="BK208" s="39">
        <f>VLOOKUP(Table2[[#This Row],[Product Code]],'Routing data'!A$4:W$524,16,FALSE)</f>
        <v>5</v>
      </c>
      <c r="BL208" s="42">
        <f>IF(Table2[[#This Row],[Milling Required]]=0,"x",IF(AT208="Pattern",B208-10,B208-4))</f>
        <v>43470</v>
      </c>
      <c r="BM208" s="42" t="str">
        <f>IF(Table2[[#This Row],[Punching Required]]=0,"x",IF(AT208="Pattern",B208-8,B208-2))</f>
        <v>x</v>
      </c>
      <c r="BN208" s="42">
        <f t="shared" si="47"/>
        <v>43471</v>
      </c>
      <c r="BO208" s="39">
        <f>IF(Table2[[#This Row],[Milling]]="x","x",Table2[[#This Row],[Total Sections]]*2)</f>
        <v>4</v>
      </c>
      <c r="BP208" s="39" t="str">
        <f>IF(Table2[[#This Row],[Punching]]="x","x",Table2[Total Sections]*2)</f>
        <v>x</v>
      </c>
      <c r="BQ208" s="39">
        <f>IF(Table2[[#This Row],[Pattern]]="Pattern",Table2[Total Sections]*3,Table2[Total Sections]*1.5)</f>
        <v>3</v>
      </c>
      <c r="BR208" s="42"/>
      <c r="BS208" s="39"/>
      <c r="BT208" s="39"/>
      <c r="BU208" s="39"/>
      <c r="BV208" s="39" t="str">
        <f>_xlfn.IFNA(VLOOKUP(Table2[[#This Row],[Job-no]],Table4[],16,FALSE),"Ready")</f>
        <v>Ready</v>
      </c>
      <c r="BW208" s="39" t="str">
        <f>_xlfn.IFNA(VLOOKUP(Table2[[#This Row],[Job-no]],Table4[],21,FALSE),"Ready")</f>
        <v/>
      </c>
      <c r="BX208" s="39" t="b">
        <f>_xlfn.IFNA(VLOOKUP(Table2[[#This Row],[Job-no]],Table4[],10,FALSE),TRUE)</f>
        <v>1</v>
      </c>
      <c r="BY208" s="39" t="str">
        <f>_xlfn.IFNA(VLOOKUP(Table2[[#This Row],[Job-no]],Table4[],22,FALSE),"Ready")</f>
        <v/>
      </c>
      <c r="BZ208" s="120">
        <f t="shared" si="48"/>
        <v>43474</v>
      </c>
      <c r="CA208" s="120" t="str">
        <f ca="1">IF(OR(Table2[[#This Row],[Saw Date]]=TODAY(),Table2[[#This Row],[Saw Date]]=TODAY()+1), Table2[[#This Row],[Saw Date]],IF(Table2[[#This Row],[Extrusion cut double saw]],"Done",""))</f>
        <v>Done</v>
      </c>
      <c r="CB208" s="120" t="str">
        <f ca="1">IF(OR(Table2[[#This Row],[Lens Date]]=TODAY(),Table2[[#This Row],[Lens Date]]=TODAY()+1), Table2[[#This Row],[Lens Date]],IF(Table2[[#This Row],[MSLens]]="Done","Done",""))</f>
        <v>Done</v>
      </c>
      <c r="CC208" s="120" t="str">
        <f ca="1">IF(OR(Table2[[#This Row],[Milling Date]]=TODAY(),Table2[[#This Row],[Milling Date]]=TODAY()+1), Table2[[#This Row],[Milling Date]],IF(Table2[[#This Row],[CNC Holes]]="Ready","Done",""))</f>
        <v/>
      </c>
      <c r="CD208" s="120" t="str">
        <f ca="1">IF(OR(Table2[[#This Row],[Welding Date]]=TODAY(),Table2[[#This Row],[Welding Date]]=TODAY()+1), Table2[[#This Row],[Welding Date]],IF(Table2[[#This Row],[Welding Corners]]="Ready","Done",""))</f>
        <v/>
      </c>
      <c r="CE208" s="120" t="str">
        <f ca="1">IF(OR(Table2[[#This Row],[Puching Date]]=TODAY(),Table2[[#This Row],[Puching Date]]=TODAY()+1), Table2[[#This Row],[Puching Date]],IF(Table2[[#This Row],[Punch Holes]]="Ready","Done",""))</f>
        <v/>
      </c>
      <c r="CF208" s="120" t="str">
        <f ca="1">IF(OR(Table2[[#This Row],[Housing Date2]]=TODAY(),Table2[[#This Row],[Housing Date2]]=TODAY()+1),Table2[[#This Row],[Housing Date2]],IF(Table2[[#This Row],[Body Assembly]],"Done",""))</f>
        <v/>
      </c>
      <c r="CG208" s="120" t="str">
        <f>_xlfn.IFNA(VLOOKUP(Table2[[#This Row],[Job-no]],Table4[],7,FALSE),"Done")</f>
        <v>Machine Shop Finished</v>
      </c>
    </row>
    <row r="209" spans="1:85" hidden="1" x14ac:dyDescent="0.25">
      <c r="A209" s="39" t="str">
        <f>_xlfn.CONCAT(Table2[[#This Row],[Order]],"-",Table2[[#This Row],[Line]])</f>
        <v>77065-3</v>
      </c>
      <c r="B209" s="1">
        <v>43474</v>
      </c>
      <c r="C209" s="10">
        <v>77065</v>
      </c>
      <c r="D209" s="7" t="s">
        <v>2172</v>
      </c>
      <c r="E209" s="10">
        <v>3</v>
      </c>
      <c r="F209" s="10">
        <v>1</v>
      </c>
      <c r="G209" s="7" t="s">
        <v>165</v>
      </c>
      <c r="H209" s="10">
        <v>1</v>
      </c>
      <c r="I209" s="43" t="b">
        <v>1</v>
      </c>
      <c r="J209" s="43" t="b">
        <v>0</v>
      </c>
      <c r="K209" t="s">
        <v>135</v>
      </c>
      <c r="L209" s="43" t="b">
        <v>0</v>
      </c>
      <c r="M209" s="43" t="b">
        <v>0</v>
      </c>
      <c r="N209" s="43" t="b">
        <v>1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t="s">
        <v>114</v>
      </c>
      <c r="V209" t="s">
        <v>114</v>
      </c>
      <c r="W209" s="5">
        <v>43469</v>
      </c>
      <c r="X209" s="7" t="s">
        <v>114</v>
      </c>
      <c r="Y209" s="7"/>
      <c r="Z209" s="7" t="s">
        <v>48</v>
      </c>
      <c r="AA209" s="7" t="s">
        <v>114</v>
      </c>
      <c r="AB209" s="7" t="s">
        <v>74</v>
      </c>
      <c r="AC209" s="10">
        <v>12</v>
      </c>
      <c r="AD209" s="3" t="s">
        <v>1331</v>
      </c>
      <c r="AE209" s="7" t="s">
        <v>2171</v>
      </c>
      <c r="AF209" s="7"/>
      <c r="AG209" s="7" t="s">
        <v>114</v>
      </c>
      <c r="AH209" s="10">
        <v>1</v>
      </c>
      <c r="AI209" s="3" t="s">
        <v>74</v>
      </c>
      <c r="AJ209" t="s">
        <v>114</v>
      </c>
      <c r="AK209" t="s">
        <v>114</v>
      </c>
      <c r="AL209" s="43" t="b">
        <v>0</v>
      </c>
      <c r="AM209" s="3"/>
      <c r="AN209" s="3"/>
      <c r="AO209" s="43" t="b">
        <v>0</v>
      </c>
      <c r="AP209" s="3" t="b">
        <v>0</v>
      </c>
      <c r="AQ209" s="3">
        <f>VLOOKUP(Table2[[#This Row],[Job-no]],Table3[],26,FALSE)</f>
        <v>600</v>
      </c>
      <c r="AR209" t="str">
        <f t="shared" si="44"/>
        <v>SCR</v>
      </c>
      <c r="AS209" t="str">
        <f>VLOOKUP(AR209,Table1[],4,0)</f>
        <v>recessed</v>
      </c>
      <c r="AT209" t="str">
        <f>IF(BD209&gt;0,"Pattern",VLOOKUP(AR209,Table1[],5,0))</f>
        <v>Check for Kit</v>
      </c>
      <c r="AU209" s="34">
        <f>IF(AT209="Pattern",WORKDAY(Table2[[#This Row],[Scheduled Ship Date]],-10),WORKDAY(Table2[[#This Row],[Scheduled Ship Date]],-4))</f>
        <v>43468</v>
      </c>
      <c r="AV209" s="39">
        <f>IF(Table2[[#This Row],[Extrusion cut double saw]]=TRUE,IF(O209="ToDo",IF(AT209="Pattern",Table2[[#This Row],[Total Sections]]*0.4,Table2[[#This Row],[Total Sections]]*0.12),0),IF(AT209="Pattern",Table2[[#This Row],[Total Sections]]*4,Table2[[#This Row],[Total Sections]]*1.2))</f>
        <v>0</v>
      </c>
      <c r="AW209" s="42"/>
      <c r="AX209" s="42">
        <f>IF(AT209="Pattern",Table2[[#This Row],[Scheduled Ship Date]]-2,Table2[[#This Row],[Scheduled Ship Date]]-3)</f>
        <v>43471</v>
      </c>
      <c r="AY209" s="39">
        <f>IF(Table2[[#This Row],[Pattern]]="Pattern",Table2[[#This Row],[Total Sections]]*4.82,Table2[[#This Row],[Total Sections]]*0.5)</f>
        <v>0.5</v>
      </c>
      <c r="AZ209" s="42"/>
      <c r="BA209" s="39">
        <f>((Table2[Total Sections]/Table2[Open Qty])-1)*Table2[Open Qty]*12.96</f>
        <v>0</v>
      </c>
      <c r="BB209" s="39"/>
      <c r="BC209" s="39" t="str">
        <f t="shared" si="45"/>
        <v>SCR-500-80-35-2M-8-W-120-DP-1-D</v>
      </c>
      <c r="BD209" s="39">
        <f t="shared" si="46"/>
        <v>0</v>
      </c>
      <c r="BE209" s="39" t="b">
        <f>_xlfn.IFNA(VLOOKUP(Table2[[#This Row],[Job-no]],Table4[],9,FALSE),TRUE)</f>
        <v>1</v>
      </c>
      <c r="BF209" s="39"/>
      <c r="BG209" s="39" t="b">
        <f>_xlfn.IFNA(VLOOKUP(Table2[[#This Row],[Job-no]],Table4[],14,FALSE),TRUE)</f>
        <v>1</v>
      </c>
      <c r="BH209" s="39" t="str">
        <f>_xlfn.IFNA(VLOOKUP(Table2[[#This Row],[Job-no]],Table4[],11,FALSE),"Done")</f>
        <v>Done</v>
      </c>
      <c r="BI209" s="39">
        <f>IF(Table2[[#This Row],[Pattern]]="Pattern",VLOOKUP(Table2[[#This Row],[Product Code]],'Routing data'!$A$2:$W$470,13,FALSE),VLOOKUP(Table2[[#This Row],[Product Code]],'Routing data'!$A$2:$W$470,3,FALSE))</f>
        <v>2</v>
      </c>
      <c r="BJ209" s="39">
        <f>IF(Table2[[#This Row],[Pattern]]="Pattern",VLOOKUP(Table2[[#This Row],[Product Code]],'Routing data'!$A$2:$W$470,14,FALSE),VLOOKUP(Table2[[#This Row],[Product Code]],'Routing data'!$A$2:$W$470,4,FALSE))</f>
        <v>0</v>
      </c>
      <c r="BK209" s="39">
        <f>VLOOKUP(Table2[[#This Row],[Product Code]],'Routing data'!A$4:W$524,16,FALSE)</f>
        <v>5</v>
      </c>
      <c r="BL209" s="42">
        <f>IF(Table2[[#This Row],[Milling Required]]=0,"x",IF(AT209="Pattern",B209-10,B209-4))</f>
        <v>43470</v>
      </c>
      <c r="BM209" s="39"/>
      <c r="BN209" s="42">
        <f t="shared" si="47"/>
        <v>43471</v>
      </c>
      <c r="BO209" s="39">
        <f>IF(Table2[[#This Row],[Milling]]="x","x",Table2[[#This Row],[Total Sections]]*2)</f>
        <v>2</v>
      </c>
      <c r="BP209" s="39">
        <f>IF(Table2[[#This Row],[Punching]]="x","x",Table2[Total Sections]*2)</f>
        <v>2</v>
      </c>
      <c r="BQ209" s="39">
        <f>IF(Table2[[#This Row],[Pattern]]="Pattern",Table2[Total Sections]*3,Table2[Total Sections]*1.5)</f>
        <v>1.5</v>
      </c>
      <c r="BR209" s="42"/>
      <c r="BS209" s="39"/>
      <c r="BT209" s="39"/>
      <c r="BU209" s="39"/>
      <c r="BV209" s="39" t="str">
        <f>_xlfn.IFNA(VLOOKUP(Table2[[#This Row],[Job-no]],Table4[],16,FALSE),"Ready")</f>
        <v>Ready</v>
      </c>
      <c r="BW209" s="39" t="str">
        <f>_xlfn.IFNA(VLOOKUP(Table2[[#This Row],[Job-no]],Table4[],21,FALSE),"Ready")</f>
        <v/>
      </c>
      <c r="BX209" s="39" t="b">
        <f>_xlfn.IFNA(VLOOKUP(Table2[[#This Row],[Job-no]],Table4[],10,FALSE),TRUE)</f>
        <v>1</v>
      </c>
      <c r="BY209" s="39" t="str">
        <f>_xlfn.IFNA(VLOOKUP(Table2[[#This Row],[Job-no]],Table4[],22,FALSE),"Ready")</f>
        <v/>
      </c>
      <c r="BZ209" s="120">
        <f t="shared" si="48"/>
        <v>43474</v>
      </c>
      <c r="CA209" s="120" t="str">
        <f ca="1">IF(OR(Table2[[#This Row],[Saw Date]]=TODAY(),Table2[[#This Row],[Saw Date]]=TODAY()+1), Table2[[#This Row],[Saw Date]],IF(Table2[[#This Row],[Extrusion cut double saw]],"Done",""))</f>
        <v>Done</v>
      </c>
      <c r="CB209" s="120" t="str">
        <f ca="1">IF(OR(Table2[[#This Row],[Lens Date]]=TODAY(),Table2[[#This Row],[Lens Date]]=TODAY()+1), Table2[[#This Row],[Lens Date]],IF(Table2[[#This Row],[MSLens]]="Done","Done",""))</f>
        <v>Done</v>
      </c>
      <c r="CC209" s="120" t="str">
        <f ca="1">IF(OR(Table2[[#This Row],[Milling Date]]=TODAY(),Table2[[#This Row],[Milling Date]]=TODAY()+1), Table2[[#This Row],[Milling Date]],IF(Table2[[#This Row],[CNC Holes]]="Ready","Done",""))</f>
        <v/>
      </c>
      <c r="CD209" s="120" t="str">
        <f ca="1">IF(OR(Table2[[#This Row],[Welding Date]]=TODAY(),Table2[[#This Row],[Welding Date]]=TODAY()+1), Table2[[#This Row],[Welding Date]],IF(Table2[[#This Row],[Welding Corners]]="Ready","Done",""))</f>
        <v/>
      </c>
      <c r="CE209" s="120" t="str">
        <f ca="1">IF(OR(Table2[[#This Row],[Puching Date]]=TODAY(),Table2[[#This Row],[Puching Date]]=TODAY()+1), Table2[[#This Row],[Puching Date]],IF(Table2[[#This Row],[Punch Holes]]="Ready","Done",""))</f>
        <v/>
      </c>
      <c r="CF209" s="120" t="str">
        <f ca="1">IF(OR(Table2[[#This Row],[Housing Date2]]=TODAY(),Table2[[#This Row],[Housing Date2]]=TODAY()+1),Table2[[#This Row],[Housing Date2]],IF(Table2[[#This Row],[Body Assembly]],"Done",""))</f>
        <v/>
      </c>
      <c r="CG209" s="120" t="str">
        <f>_xlfn.IFNA(VLOOKUP(Table2[[#This Row],[Job-no]],Table4[],7,FALSE),"Done")</f>
        <v>Machine Shop Finished</v>
      </c>
    </row>
    <row r="210" spans="1:85" hidden="1" x14ac:dyDescent="0.25">
      <c r="A210" t="str">
        <f>_xlfn.CONCAT(Table2[[#This Row],[Order]],"-",Table2[[#This Row],[Line]])</f>
        <v>77129-1</v>
      </c>
      <c r="B210" s="1">
        <v>43474</v>
      </c>
      <c r="C210" s="10">
        <v>77129</v>
      </c>
      <c r="D210" s="7" t="s">
        <v>2834</v>
      </c>
      <c r="E210" s="10">
        <v>1</v>
      </c>
      <c r="F210" s="10">
        <v>1</v>
      </c>
      <c r="G210" s="7" t="s">
        <v>165</v>
      </c>
      <c r="H210" s="10">
        <v>1</v>
      </c>
      <c r="I210" s="43" t="b">
        <v>1</v>
      </c>
      <c r="J210" s="43" t="b">
        <v>0</v>
      </c>
      <c r="K210" t="s">
        <v>114</v>
      </c>
      <c r="L210" s="43" t="b">
        <v>0</v>
      </c>
      <c r="M210" s="43" t="b">
        <v>0</v>
      </c>
      <c r="N210" s="43" t="b">
        <v>1</v>
      </c>
      <c r="O210" t="s">
        <v>114</v>
      </c>
      <c r="P210" t="s">
        <v>138</v>
      </c>
      <c r="Q210" t="s">
        <v>114</v>
      </c>
      <c r="R210" t="s">
        <v>114</v>
      </c>
      <c r="S210" t="s">
        <v>114</v>
      </c>
      <c r="T210" t="s">
        <v>114</v>
      </c>
      <c r="U210" t="s">
        <v>114</v>
      </c>
      <c r="V210" t="s">
        <v>114</v>
      </c>
      <c r="W210" s="5">
        <v>43469</v>
      </c>
      <c r="X210" s="7" t="s">
        <v>114</v>
      </c>
      <c r="Y210" s="7"/>
      <c r="Z210" s="7" t="s">
        <v>17</v>
      </c>
      <c r="AA210" s="7" t="s">
        <v>114</v>
      </c>
      <c r="AB210" s="7" t="s">
        <v>74</v>
      </c>
      <c r="AC210" s="10">
        <v>4</v>
      </c>
      <c r="AD210" s="3" t="s">
        <v>1324</v>
      </c>
      <c r="AE210" s="7" t="s">
        <v>2833</v>
      </c>
      <c r="AF210" s="7"/>
      <c r="AG210" s="7" t="s">
        <v>114</v>
      </c>
      <c r="AH210" s="10">
        <v>2</v>
      </c>
      <c r="AI210" s="3" t="s">
        <v>74</v>
      </c>
      <c r="AJ210" t="s">
        <v>114</v>
      </c>
      <c r="AK210" t="s">
        <v>114</v>
      </c>
      <c r="AL210" s="43" t="b">
        <v>0</v>
      </c>
      <c r="AM210" s="3"/>
      <c r="AN210" s="3"/>
      <c r="AO210" s="43" t="b">
        <v>0</v>
      </c>
      <c r="AP210" s="3" t="b">
        <v>0</v>
      </c>
      <c r="AQ210" s="3">
        <f>VLOOKUP(Table2[[#This Row],[Job-no]],Table3[],26,FALSE)</f>
        <v>1920</v>
      </c>
      <c r="AR210" t="str">
        <f t="shared" si="44"/>
        <v>CCH</v>
      </c>
      <c r="AS210" t="str">
        <f>VLOOKUP(AR210,Table1[],4,0)</f>
        <v>surface</v>
      </c>
      <c r="AT210">
        <f>IF(BD210&gt;0,"Pattern",VLOOKUP(AR210,Table1[],5,0))</f>
        <v>0</v>
      </c>
      <c r="AU210" s="34">
        <f>IF(AT210="Pattern",WORKDAY(Table2[[#This Row],[Scheduled Ship Date]],-10),WORKDAY(Table2[[#This Row],[Scheduled Ship Date]],-4))</f>
        <v>43468</v>
      </c>
      <c r="AV210">
        <f>IF(Table2[[#This Row],[Extrusion cut double saw]]=TRUE,IF(O210="ToDo",IF(AT210="Pattern",Table2[[#This Row],[Total Sections]]*0.4,Table2[[#This Row],[Total Sections]]*0.12),0),IF(AT210="Pattern",Table2[[#This Row],[Total Sections]]*4,Table2[[#This Row],[Total Sections]]*1.2))</f>
        <v>0</v>
      </c>
      <c r="AW210" s="42"/>
      <c r="AX210" s="42">
        <f>IF(AT210="Pattern",Table2[[#This Row],[Scheduled Ship Date]]-2,Table2[[#This Row],[Scheduled Ship Date]]-3)</f>
        <v>43471</v>
      </c>
      <c r="AY210">
        <f>IF(Table2[[#This Row],[Pattern]]="Pattern",Table2[[#This Row],[Total Sections]]*4.82,Table2[[#This Row],[Total Sections]]*0.5)</f>
        <v>1</v>
      </c>
      <c r="AZ210" s="42"/>
      <c r="BA210" s="39">
        <f>((Table2[Total Sections]/Table2[Open Qty])-1)*Table2[Open Qty]*12.96</f>
        <v>12.96</v>
      </c>
      <c r="BB210" s="42"/>
      <c r="BC210" s="39" t="str">
        <f t="shared" si="45"/>
        <v>CCH-SL-900-90-35-CL(14' 6")-W-UNV-DP-1-C</v>
      </c>
      <c r="BD210" s="39">
        <f t="shared" si="46"/>
        <v>0</v>
      </c>
      <c r="BE210" s="39" t="b">
        <f>_xlfn.IFNA(VLOOKUP(Table2[[#This Row],[Job-no]],Table4[],9,FALSE),TRUE)</f>
        <v>1</v>
      </c>
      <c r="BF210" t="str">
        <f>VLOOKUP(AR210,Table1[],3,0)</f>
        <v>PERFKT</v>
      </c>
      <c r="BG210" s="39" t="b">
        <f>_xlfn.IFNA(VLOOKUP(Table2[[#This Row],[Job-no]],Table4[],14,FALSE),TRUE)</f>
        <v>1</v>
      </c>
      <c r="BH210" s="39" t="str">
        <f>_xlfn.IFNA(VLOOKUP(Table2[[#This Row],[Job-no]],Table4[],11,FALSE),"Done")</f>
        <v>Done</v>
      </c>
      <c r="BI210" s="39">
        <f>IF(Table2[[#This Row],[Pattern]]="Pattern",VLOOKUP(Table2[[#This Row],[Product Code]],'Routing data'!$A$2:$W$470,13,FALSE),VLOOKUP(Table2[[#This Row],[Product Code]],'Routing data'!$A$2:$W$470,3,FALSE))</f>
        <v>2</v>
      </c>
      <c r="BJ210" s="39">
        <f>IF(Table2[[#This Row],[Pattern]]="Pattern",VLOOKUP(Table2[[#This Row],[Product Code]],'Routing data'!$A$2:$W$470,14,FALSE),VLOOKUP(Table2[[#This Row],[Product Code]],'Routing data'!$A$2:$W$470,4,FALSE))</f>
        <v>0</v>
      </c>
      <c r="BK210" s="39">
        <f>VLOOKUP(Table2[[#This Row],[Product Code]],'Routing data'!A$4:W$524,16,FALSE)</f>
        <v>0</v>
      </c>
      <c r="BL210" s="42">
        <f>IF(Table2[[#This Row],[Milling Required]]=0,"x",IF(AT210="Pattern",B210-10,B210-4))</f>
        <v>43470</v>
      </c>
      <c r="BM210" s="42" t="str">
        <f>IF(Table2[[#This Row],[Punching Required]]=0,"x",IF(AT210="Pattern",B210-8,B210-2))</f>
        <v>x</v>
      </c>
      <c r="BN210" s="42">
        <f t="shared" si="47"/>
        <v>43471</v>
      </c>
      <c r="BO210" s="39">
        <f>IF(Table2[[#This Row],[Milling]]="x","x",Table2[[#This Row],[Total Sections]]*2)</f>
        <v>4</v>
      </c>
      <c r="BP210" s="39" t="str">
        <f>IF(Table2[[#This Row],[Punching]]="x","x",Table2[Total Sections]*2)</f>
        <v>x</v>
      </c>
      <c r="BQ210" s="39">
        <f>IF(Table2[[#This Row],[Pattern]]="Pattern",Table2[Total Sections]*3,Table2[Total Sections]*1.5)</f>
        <v>3</v>
      </c>
      <c r="BR210" s="42"/>
      <c r="BS210" s="42"/>
      <c r="BT210" s="42"/>
      <c r="BU210" s="39"/>
      <c r="BV210" s="39" t="str">
        <f>_xlfn.IFNA(VLOOKUP(Table2[[#This Row],[Job-no]],Table4[],16,FALSE),"Ready")</f>
        <v>Ready</v>
      </c>
      <c r="BW210" s="39" t="str">
        <f>_xlfn.IFNA(VLOOKUP(Table2[[#This Row],[Job-no]],Table4[],21,FALSE),"Ready")</f>
        <v/>
      </c>
      <c r="BX210" s="39" t="b">
        <f>_xlfn.IFNA(VLOOKUP(Table2[[#This Row],[Job-no]],Table4[],10,FALSE),TRUE)</f>
        <v>0</v>
      </c>
      <c r="BY210" s="39" t="str">
        <f>_xlfn.IFNA(VLOOKUP(Table2[[#This Row],[Job-no]],Table4[],22,FALSE),"Ready")</f>
        <v/>
      </c>
      <c r="BZ210" s="120">
        <f t="shared" si="48"/>
        <v>43474</v>
      </c>
      <c r="CA210" s="120" t="str">
        <f ca="1">IF(OR(Table2[[#This Row],[Saw Date]]=TODAY(),Table2[[#This Row],[Saw Date]]=TODAY()+1), Table2[[#This Row],[Saw Date]],IF(Table2[[#This Row],[Extrusion cut double saw]],"Done",""))</f>
        <v>Done</v>
      </c>
      <c r="CB210" s="120" t="str">
        <f ca="1">IF(OR(Table2[[#This Row],[Lens Date]]=TODAY(),Table2[[#This Row],[Lens Date]]=TODAY()+1), Table2[[#This Row],[Lens Date]],IF(Table2[[#This Row],[MSLens]]="Done","Done",""))</f>
        <v/>
      </c>
      <c r="CC210" s="120" t="str">
        <f ca="1">IF(OR(Table2[[#This Row],[Milling Date]]=TODAY(),Table2[[#This Row],[Milling Date]]=TODAY()+1), Table2[[#This Row],[Milling Date]],IF(Table2[[#This Row],[CNC Holes]]="Ready","Done",""))</f>
        <v>Done</v>
      </c>
      <c r="CD210" s="120" t="str">
        <f ca="1">IF(OR(Table2[[#This Row],[Welding Date]]=TODAY(),Table2[[#This Row],[Welding Date]]=TODAY()+1), Table2[[#This Row],[Welding Date]],IF(Table2[[#This Row],[Welding Corners]]="Ready","Done",""))</f>
        <v/>
      </c>
      <c r="CE210" s="120" t="str">
        <f ca="1">IF(OR(Table2[[#This Row],[Puching Date]]=TODAY(),Table2[[#This Row],[Puching Date]]=TODAY()+1), Table2[[#This Row],[Puching Date]],IF(Table2[[#This Row],[Punch Holes]]="Ready","Done",""))</f>
        <v/>
      </c>
      <c r="CF210" s="120" t="str">
        <f ca="1">IF(OR(Table2[[#This Row],[Housing Date2]]=TODAY(),Table2[[#This Row],[Housing Date2]]=TODAY()+1),Table2[[#This Row],[Housing Date2]],IF(Table2[[#This Row],[Body Assembly]],"Done",""))</f>
        <v/>
      </c>
      <c r="CG210" s="120" t="str">
        <f>_xlfn.IFNA(VLOOKUP(Table2[[#This Row],[Job-no]],Table4[],7,FALSE),"Done")</f>
        <v>Machine Shop Started</v>
      </c>
    </row>
    <row r="211" spans="1:85" hidden="1" x14ac:dyDescent="0.25">
      <c r="A211" t="str">
        <f>_xlfn.CONCAT(Table2[[#This Row],[Order]],"-",Table2[[#This Row],[Line]])</f>
        <v>77129-2</v>
      </c>
      <c r="B211" s="1">
        <v>43474</v>
      </c>
      <c r="C211" s="10">
        <v>77129</v>
      </c>
      <c r="D211" s="7" t="s">
        <v>2836</v>
      </c>
      <c r="E211" s="10">
        <v>2</v>
      </c>
      <c r="F211" s="10">
        <v>1</v>
      </c>
      <c r="G211" s="7" t="s">
        <v>165</v>
      </c>
      <c r="H211" s="10">
        <v>3</v>
      </c>
      <c r="I211" s="43" t="b">
        <v>1</v>
      </c>
      <c r="J211" s="43" t="b">
        <v>0</v>
      </c>
      <c r="K211" t="s">
        <v>114</v>
      </c>
      <c r="L211" s="43" t="b">
        <v>0</v>
      </c>
      <c r="M211" s="43" t="b">
        <v>0</v>
      </c>
      <c r="N211" s="43" t="b">
        <v>1</v>
      </c>
      <c r="O211" t="s">
        <v>114</v>
      </c>
      <c r="P211" t="s">
        <v>138</v>
      </c>
      <c r="Q211" t="s">
        <v>114</v>
      </c>
      <c r="R211" t="s">
        <v>114</v>
      </c>
      <c r="S211" t="s">
        <v>114</v>
      </c>
      <c r="T211" t="s">
        <v>114</v>
      </c>
      <c r="U211" t="s">
        <v>114</v>
      </c>
      <c r="V211" t="s">
        <v>114</v>
      </c>
      <c r="W211" s="5">
        <v>43469</v>
      </c>
      <c r="X211" s="7" t="s">
        <v>114</v>
      </c>
      <c r="Y211" s="7"/>
      <c r="Z211" s="7" t="s">
        <v>17</v>
      </c>
      <c r="AA211" s="7" t="s">
        <v>114</v>
      </c>
      <c r="AB211" s="7" t="s">
        <v>74</v>
      </c>
      <c r="AC211" s="10">
        <v>4</v>
      </c>
      <c r="AD211" s="3" t="s">
        <v>1324</v>
      </c>
      <c r="AE211" s="7" t="s">
        <v>2835</v>
      </c>
      <c r="AF211" s="7"/>
      <c r="AG211" s="7" t="s">
        <v>114</v>
      </c>
      <c r="AH211" s="10">
        <v>9</v>
      </c>
      <c r="AI211" s="3" t="s">
        <v>74</v>
      </c>
      <c r="AJ211" t="s">
        <v>114</v>
      </c>
      <c r="AK211" t="s">
        <v>114</v>
      </c>
      <c r="AL211" s="43" t="b">
        <v>0</v>
      </c>
      <c r="AM211" s="3"/>
      <c r="AN211" s="3"/>
      <c r="AO211" s="43" t="b">
        <v>0</v>
      </c>
      <c r="AP211" s="3" t="b">
        <v>0</v>
      </c>
      <c r="AQ211" s="3">
        <f>VLOOKUP(Table2[[#This Row],[Job-no]],Table3[],26,FALSE)</f>
        <v>8280</v>
      </c>
      <c r="AR211" t="str">
        <f t="shared" si="44"/>
        <v>CCH</v>
      </c>
      <c r="AS211" t="str">
        <f>VLOOKUP(AR211,Table1[],4,0)</f>
        <v>surface</v>
      </c>
      <c r="AT211">
        <f>IF(BD211&gt;0,"Pattern",VLOOKUP(AR211,Table1[],5,0))</f>
        <v>0</v>
      </c>
      <c r="AU211" s="34">
        <f>IF(AT211="Pattern",WORKDAY(Table2[[#This Row],[Scheduled Ship Date]],-10),WORKDAY(Table2[[#This Row],[Scheduled Ship Date]],-4))</f>
        <v>43468</v>
      </c>
      <c r="AV211">
        <f>IF(Table2[[#This Row],[Extrusion cut double saw]]=TRUE,IF(O211="ToDo",IF(AT211="Pattern",Table2[[#This Row],[Total Sections]]*0.4,Table2[[#This Row],[Total Sections]]*0.12),0),IF(AT211="Pattern",Table2[[#This Row],[Total Sections]]*4,Table2[[#This Row],[Total Sections]]*1.2))</f>
        <v>0</v>
      </c>
      <c r="AW211" s="42"/>
      <c r="AX211" s="42">
        <f>IF(AT211="Pattern",Table2[[#This Row],[Scheduled Ship Date]]-2,Table2[[#This Row],[Scheduled Ship Date]]-3)</f>
        <v>43471</v>
      </c>
      <c r="AY211">
        <f>IF(Table2[[#This Row],[Pattern]]="Pattern",Table2[[#This Row],[Total Sections]]*4.82,Table2[[#This Row],[Total Sections]]*0.5)</f>
        <v>4.5</v>
      </c>
      <c r="AZ211" s="42"/>
      <c r="BA211" s="39">
        <f>((Table2[Total Sections]/Table2[Open Qty])-1)*Table2[Open Qty]*12.96</f>
        <v>77.760000000000005</v>
      </c>
      <c r="BB211" s="42"/>
      <c r="BC211" s="39" t="str">
        <f t="shared" si="45"/>
        <v>CCH-SL-900-90-35-CL(25' 6")-W-UNV-DP-1-C</v>
      </c>
      <c r="BD211" s="39">
        <f t="shared" si="46"/>
        <v>0</v>
      </c>
      <c r="BE211" s="39" t="b">
        <f>_xlfn.IFNA(VLOOKUP(Table2[[#This Row],[Job-no]],Table4[],9,FALSE),TRUE)</f>
        <v>1</v>
      </c>
      <c r="BF211" t="str">
        <f>VLOOKUP(AR211,Table1[],3,0)</f>
        <v>PERFKT</v>
      </c>
      <c r="BG211" s="39" t="b">
        <f>_xlfn.IFNA(VLOOKUP(Table2[[#This Row],[Job-no]],Table4[],14,FALSE),TRUE)</f>
        <v>1</v>
      </c>
      <c r="BH211" s="39" t="str">
        <f>_xlfn.IFNA(VLOOKUP(Table2[[#This Row],[Job-no]],Table4[],11,FALSE),"Done")</f>
        <v>Done</v>
      </c>
      <c r="BI211" s="39">
        <f>IF(Table2[[#This Row],[Pattern]]="Pattern",VLOOKUP(Table2[[#This Row],[Product Code]],'Routing data'!$A$2:$W$470,13,FALSE),VLOOKUP(Table2[[#This Row],[Product Code]],'Routing data'!$A$2:$W$470,3,FALSE))</f>
        <v>2</v>
      </c>
      <c r="BJ211" s="39">
        <f>IF(Table2[[#This Row],[Pattern]]="Pattern",VLOOKUP(Table2[[#This Row],[Product Code]],'Routing data'!$A$2:$W$470,14,FALSE),VLOOKUP(Table2[[#This Row],[Product Code]],'Routing data'!$A$2:$W$470,4,FALSE))</f>
        <v>0</v>
      </c>
      <c r="BK211" s="39">
        <f>VLOOKUP(Table2[[#This Row],[Product Code]],'Routing data'!A$4:W$524,16,FALSE)</f>
        <v>0</v>
      </c>
      <c r="BL211" s="42">
        <f>IF(Table2[[#This Row],[Milling Required]]=0,"x",IF(AT211="Pattern",B211-10,B211-4))</f>
        <v>43470</v>
      </c>
      <c r="BM211" s="42" t="str">
        <f>IF(Table2[[#This Row],[Punching Required]]=0,"x",IF(AT211="Pattern",B211-8,B211-2))</f>
        <v>x</v>
      </c>
      <c r="BN211" s="42">
        <f t="shared" si="47"/>
        <v>43471</v>
      </c>
      <c r="BO211" s="39">
        <f>IF(Table2[[#This Row],[Milling]]="x","x",Table2[[#This Row],[Total Sections]]*2)</f>
        <v>18</v>
      </c>
      <c r="BP211" s="39" t="str">
        <f>IF(Table2[[#This Row],[Punching]]="x","x",Table2[Total Sections]*2)</f>
        <v>x</v>
      </c>
      <c r="BQ211" s="39">
        <f>IF(Table2[[#This Row],[Pattern]]="Pattern",Table2[Total Sections]*3,Table2[Total Sections]*1.5)</f>
        <v>13.5</v>
      </c>
      <c r="BR211" s="42"/>
      <c r="BS211" s="42"/>
      <c r="BT211" s="42"/>
      <c r="BU211" s="39"/>
      <c r="BV211" s="39" t="str">
        <f>_xlfn.IFNA(VLOOKUP(Table2[[#This Row],[Job-no]],Table4[],16,FALSE),"Ready")</f>
        <v>Ready</v>
      </c>
      <c r="BW211" s="39" t="str">
        <f>_xlfn.IFNA(VLOOKUP(Table2[[#This Row],[Job-no]],Table4[],21,FALSE),"Ready")</f>
        <v/>
      </c>
      <c r="BX211" s="39" t="b">
        <f>_xlfn.IFNA(VLOOKUP(Table2[[#This Row],[Job-no]],Table4[],10,FALSE),TRUE)</f>
        <v>0</v>
      </c>
      <c r="BY211" s="39" t="str">
        <f>_xlfn.IFNA(VLOOKUP(Table2[[#This Row],[Job-no]],Table4[],22,FALSE),"Ready")</f>
        <v/>
      </c>
      <c r="BZ211" s="120">
        <f t="shared" si="48"/>
        <v>43474</v>
      </c>
      <c r="CA211" s="120" t="str">
        <f ca="1">IF(OR(Table2[[#This Row],[Saw Date]]=TODAY(),Table2[[#This Row],[Saw Date]]=TODAY()+1), Table2[[#This Row],[Saw Date]],IF(Table2[[#This Row],[Extrusion cut double saw]],"Done",""))</f>
        <v>Done</v>
      </c>
      <c r="CB211" s="120" t="str">
        <f ca="1">IF(OR(Table2[[#This Row],[Lens Date]]=TODAY(),Table2[[#This Row],[Lens Date]]=TODAY()+1), Table2[[#This Row],[Lens Date]],IF(Table2[[#This Row],[MSLens]]="Done","Done",""))</f>
        <v/>
      </c>
      <c r="CC211" s="120" t="str">
        <f ca="1">IF(OR(Table2[[#This Row],[Milling Date]]=TODAY(),Table2[[#This Row],[Milling Date]]=TODAY()+1), Table2[[#This Row],[Milling Date]],IF(Table2[[#This Row],[CNC Holes]]="Ready","Done",""))</f>
        <v>Done</v>
      </c>
      <c r="CD211" s="120" t="str">
        <f ca="1">IF(OR(Table2[[#This Row],[Welding Date]]=TODAY(),Table2[[#This Row],[Welding Date]]=TODAY()+1), Table2[[#This Row],[Welding Date]],IF(Table2[[#This Row],[Welding Corners]]="Ready","Done",""))</f>
        <v/>
      </c>
      <c r="CE211" s="120" t="str">
        <f ca="1">IF(OR(Table2[[#This Row],[Puching Date]]=TODAY(),Table2[[#This Row],[Puching Date]]=TODAY()+1), Table2[[#This Row],[Puching Date]],IF(Table2[[#This Row],[Punch Holes]]="Ready","Done",""))</f>
        <v/>
      </c>
      <c r="CF211" s="120" t="str">
        <f ca="1">IF(OR(Table2[[#This Row],[Housing Date2]]=TODAY(),Table2[[#This Row],[Housing Date2]]=TODAY()+1),Table2[[#This Row],[Housing Date2]],IF(Table2[[#This Row],[Body Assembly]],"Done",""))</f>
        <v/>
      </c>
      <c r="CG211" s="120" t="str">
        <f>_xlfn.IFNA(VLOOKUP(Table2[[#This Row],[Job-no]],Table4[],7,FALSE),"Done")</f>
        <v>Machine Shop Started</v>
      </c>
    </row>
    <row r="212" spans="1:85" hidden="1" x14ac:dyDescent="0.25">
      <c r="A212" t="str">
        <f>_xlfn.CONCAT(Table2[[#This Row],[Order]],"-",Table2[[#This Row],[Line]])</f>
        <v>77129-3</v>
      </c>
      <c r="B212" s="1">
        <v>43474</v>
      </c>
      <c r="C212" s="10">
        <v>77129</v>
      </c>
      <c r="D212" s="7" t="s">
        <v>2838</v>
      </c>
      <c r="E212" s="10">
        <v>3</v>
      </c>
      <c r="F212" s="10">
        <v>1</v>
      </c>
      <c r="G212" s="7" t="s">
        <v>165</v>
      </c>
      <c r="H212" s="10">
        <v>1</v>
      </c>
      <c r="I212" s="43" t="b">
        <v>1</v>
      </c>
      <c r="J212" s="43" t="b">
        <v>0</v>
      </c>
      <c r="K212" t="s">
        <v>114</v>
      </c>
      <c r="L212" s="43" t="b">
        <v>0</v>
      </c>
      <c r="M212" s="43" t="b">
        <v>0</v>
      </c>
      <c r="N212" s="43" t="b">
        <v>1</v>
      </c>
      <c r="O212" t="s">
        <v>114</v>
      </c>
      <c r="P212" t="s">
        <v>138</v>
      </c>
      <c r="Q212" t="s">
        <v>114</v>
      </c>
      <c r="R212" t="s">
        <v>114</v>
      </c>
      <c r="S212" t="s">
        <v>114</v>
      </c>
      <c r="T212" t="s">
        <v>114</v>
      </c>
      <c r="U212" t="s">
        <v>114</v>
      </c>
      <c r="V212" t="s">
        <v>114</v>
      </c>
      <c r="W212" s="5">
        <v>43469</v>
      </c>
      <c r="X212" s="7" t="s">
        <v>114</v>
      </c>
      <c r="Y212" s="7"/>
      <c r="Z212" s="7" t="s">
        <v>17</v>
      </c>
      <c r="AA212" s="7" t="s">
        <v>114</v>
      </c>
      <c r="AB212" s="7" t="s">
        <v>74</v>
      </c>
      <c r="AC212" s="10">
        <v>4</v>
      </c>
      <c r="AD212" s="3" t="s">
        <v>1324</v>
      </c>
      <c r="AE212" s="7" t="s">
        <v>2837</v>
      </c>
      <c r="AF212" s="7"/>
      <c r="AG212" s="7" t="s">
        <v>114</v>
      </c>
      <c r="AH212" s="10">
        <v>3</v>
      </c>
      <c r="AI212" s="3" t="s">
        <v>74</v>
      </c>
      <c r="AJ212" t="s">
        <v>114</v>
      </c>
      <c r="AK212" t="s">
        <v>114</v>
      </c>
      <c r="AL212" s="43" t="b">
        <v>0</v>
      </c>
      <c r="AM212" s="3"/>
      <c r="AN212" s="3"/>
      <c r="AO212" s="43" t="b">
        <v>0</v>
      </c>
      <c r="AP212" s="3" t="b">
        <v>0</v>
      </c>
      <c r="AQ212" s="3">
        <f>VLOOKUP(Table2[[#This Row],[Job-no]],Table3[],26,FALSE)</f>
        <v>1760</v>
      </c>
      <c r="AR212" t="str">
        <f t="shared" si="44"/>
        <v>CCH</v>
      </c>
      <c r="AS212" t="str">
        <f>VLOOKUP(AR212,Table1[],4,0)</f>
        <v>surface</v>
      </c>
      <c r="AT212">
        <f>IF(BD212&gt;0,"Pattern",VLOOKUP(AR212,Table1[],5,0))</f>
        <v>0</v>
      </c>
      <c r="AU212" s="34">
        <f>IF(AT212="Pattern",WORKDAY(Table2[[#This Row],[Scheduled Ship Date]],-10),WORKDAY(Table2[[#This Row],[Scheduled Ship Date]],-4))</f>
        <v>43468</v>
      </c>
      <c r="AV212">
        <f>IF(Table2[[#This Row],[Extrusion cut double saw]]=TRUE,IF(O212="ToDo",IF(AT212="Pattern",Table2[[#This Row],[Total Sections]]*0.4,Table2[[#This Row],[Total Sections]]*0.12),0),IF(AT212="Pattern",Table2[[#This Row],[Total Sections]]*4,Table2[[#This Row],[Total Sections]]*1.2))</f>
        <v>0</v>
      </c>
      <c r="AW212" s="42"/>
      <c r="AX212" s="42">
        <f>IF(AT212="Pattern",Table2[[#This Row],[Scheduled Ship Date]]-2,Table2[[#This Row],[Scheduled Ship Date]]-3)</f>
        <v>43471</v>
      </c>
      <c r="AY212">
        <f>IF(Table2[[#This Row],[Pattern]]="Pattern",Table2[[#This Row],[Total Sections]]*4.82,Table2[[#This Row],[Total Sections]]*0.5)</f>
        <v>1.5</v>
      </c>
      <c r="AZ212" s="42"/>
      <c r="BA212" s="39">
        <f>((Table2[Total Sections]/Table2[Open Qty])-1)*Table2[Open Qty]*12.96</f>
        <v>25.92</v>
      </c>
      <c r="BB212" s="42"/>
      <c r="BC212" s="39" t="str">
        <f t="shared" si="45"/>
        <v>CCH-SL-900-90-35-CL(12' 9")-W-UNV-DP-1-C</v>
      </c>
      <c r="BD212" s="39">
        <f t="shared" si="46"/>
        <v>0</v>
      </c>
      <c r="BE212" s="39" t="b">
        <f>_xlfn.IFNA(VLOOKUP(Table2[[#This Row],[Job-no]],Table4[],9,FALSE),TRUE)</f>
        <v>1</v>
      </c>
      <c r="BF212" t="str">
        <f>VLOOKUP(AR212,Table1[],3,0)</f>
        <v>PERFKT</v>
      </c>
      <c r="BG212" s="39" t="b">
        <f>_xlfn.IFNA(VLOOKUP(Table2[[#This Row],[Job-no]],Table4[],14,FALSE),TRUE)</f>
        <v>1</v>
      </c>
      <c r="BH212" s="39" t="str">
        <f>_xlfn.IFNA(VLOOKUP(Table2[[#This Row],[Job-no]],Table4[],11,FALSE),"Done")</f>
        <v>Done</v>
      </c>
      <c r="BI212" s="39">
        <f>IF(Table2[[#This Row],[Pattern]]="Pattern",VLOOKUP(Table2[[#This Row],[Product Code]],'Routing data'!$A$2:$W$470,13,FALSE),VLOOKUP(Table2[[#This Row],[Product Code]],'Routing data'!$A$2:$W$470,3,FALSE))</f>
        <v>2</v>
      </c>
      <c r="BJ212" s="39">
        <f>IF(Table2[[#This Row],[Pattern]]="Pattern",VLOOKUP(Table2[[#This Row],[Product Code]],'Routing data'!$A$2:$W$470,14,FALSE),VLOOKUP(Table2[[#This Row],[Product Code]],'Routing data'!$A$2:$W$470,4,FALSE))</f>
        <v>0</v>
      </c>
      <c r="BK212" s="39">
        <f>VLOOKUP(Table2[[#This Row],[Product Code]],'Routing data'!A$4:W$524,16,FALSE)</f>
        <v>0</v>
      </c>
      <c r="BL212" s="42">
        <f>IF(Table2[[#This Row],[Milling Required]]=0,"x",IF(AT212="Pattern",B212-10,B212-4))</f>
        <v>43470</v>
      </c>
      <c r="BM212" s="42" t="str">
        <f>IF(Table2[[#This Row],[Punching Required]]=0,"x",IF(AT212="Pattern",B212-8,B212-2))</f>
        <v>x</v>
      </c>
      <c r="BN212" s="42">
        <f t="shared" si="47"/>
        <v>43471</v>
      </c>
      <c r="BO212" s="39">
        <f>IF(Table2[[#This Row],[Milling]]="x","x",Table2[[#This Row],[Total Sections]]*2)</f>
        <v>6</v>
      </c>
      <c r="BP212" s="39" t="str">
        <f>IF(Table2[[#This Row],[Punching]]="x","x",Table2[Total Sections]*2)</f>
        <v>x</v>
      </c>
      <c r="BQ212" s="39">
        <f>IF(Table2[[#This Row],[Pattern]]="Pattern",Table2[Total Sections]*3,Table2[Total Sections]*1.5)</f>
        <v>4.5</v>
      </c>
      <c r="BR212" s="42"/>
      <c r="BS212" s="42"/>
      <c r="BT212" s="42"/>
      <c r="BU212" s="39"/>
      <c r="BV212" s="39" t="str">
        <f>_xlfn.IFNA(VLOOKUP(Table2[[#This Row],[Job-no]],Table4[],16,FALSE),"Ready")</f>
        <v>Ready</v>
      </c>
      <c r="BW212" s="39" t="str">
        <f>_xlfn.IFNA(VLOOKUP(Table2[[#This Row],[Job-no]],Table4[],21,FALSE),"Ready")</f>
        <v/>
      </c>
      <c r="BX212" s="39" t="b">
        <f>_xlfn.IFNA(VLOOKUP(Table2[[#This Row],[Job-no]],Table4[],10,FALSE),TRUE)</f>
        <v>0</v>
      </c>
      <c r="BY212" s="39" t="str">
        <f>_xlfn.IFNA(VLOOKUP(Table2[[#This Row],[Job-no]],Table4[],22,FALSE),"Ready")</f>
        <v/>
      </c>
      <c r="BZ212" s="120">
        <f t="shared" si="48"/>
        <v>43474</v>
      </c>
      <c r="CA212" s="120" t="str">
        <f ca="1">IF(OR(Table2[[#This Row],[Saw Date]]=TODAY(),Table2[[#This Row],[Saw Date]]=TODAY()+1), Table2[[#This Row],[Saw Date]],IF(Table2[[#This Row],[Extrusion cut double saw]],"Done",""))</f>
        <v>Done</v>
      </c>
      <c r="CB212" s="120" t="str">
        <f ca="1">IF(OR(Table2[[#This Row],[Lens Date]]=TODAY(),Table2[[#This Row],[Lens Date]]=TODAY()+1), Table2[[#This Row],[Lens Date]],IF(Table2[[#This Row],[MSLens]]="Done","Done",""))</f>
        <v/>
      </c>
      <c r="CC212" s="120" t="str">
        <f ca="1">IF(OR(Table2[[#This Row],[Milling Date]]=TODAY(),Table2[[#This Row],[Milling Date]]=TODAY()+1), Table2[[#This Row],[Milling Date]],IF(Table2[[#This Row],[CNC Holes]]="Ready","Done",""))</f>
        <v>Done</v>
      </c>
      <c r="CD212" s="120" t="str">
        <f ca="1">IF(OR(Table2[[#This Row],[Welding Date]]=TODAY(),Table2[[#This Row],[Welding Date]]=TODAY()+1), Table2[[#This Row],[Welding Date]],IF(Table2[[#This Row],[Welding Corners]]="Ready","Done",""))</f>
        <v/>
      </c>
      <c r="CE212" s="120" t="str">
        <f ca="1">IF(OR(Table2[[#This Row],[Puching Date]]=TODAY(),Table2[[#This Row],[Puching Date]]=TODAY()+1), Table2[[#This Row],[Puching Date]],IF(Table2[[#This Row],[Punch Holes]]="Ready","Done",""))</f>
        <v/>
      </c>
      <c r="CF212" s="120" t="str">
        <f ca="1">IF(OR(Table2[[#This Row],[Housing Date2]]=TODAY(),Table2[[#This Row],[Housing Date2]]=TODAY()+1),Table2[[#This Row],[Housing Date2]],IF(Table2[[#This Row],[Body Assembly]],"Done",""))</f>
        <v/>
      </c>
      <c r="CG212" s="120" t="str">
        <f>_xlfn.IFNA(VLOOKUP(Table2[[#This Row],[Job-no]],Table4[],7,FALSE),"Done")</f>
        <v>Machine Shop Started</v>
      </c>
    </row>
    <row r="213" spans="1:85" x14ac:dyDescent="0.25">
      <c r="A213" s="39" t="str">
        <f>_xlfn.CONCAT(Table2[[#This Row],[Order]],"-",Table2[[#This Row],[Line]])</f>
        <v>77138-1</v>
      </c>
      <c r="B213" s="6">
        <v>43474</v>
      </c>
      <c r="C213" s="9">
        <v>77138</v>
      </c>
      <c r="D213" s="4" t="s">
        <v>3015</v>
      </c>
      <c r="E213" s="9">
        <v>1</v>
      </c>
      <c r="F213" s="9">
        <v>1</v>
      </c>
      <c r="G213" s="4" t="s">
        <v>165</v>
      </c>
      <c r="H213" s="9">
        <v>8</v>
      </c>
      <c r="I213" s="43" t="b">
        <v>1</v>
      </c>
      <c r="J213" s="43" t="b">
        <v>0</v>
      </c>
      <c r="K213" t="s">
        <v>114</v>
      </c>
      <c r="L213" s="43" t="b">
        <v>0</v>
      </c>
      <c r="M213" s="43" t="b">
        <v>0</v>
      </c>
      <c r="N213" s="43" t="b">
        <v>0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t="s">
        <v>114</v>
      </c>
      <c r="V213" t="s">
        <v>114</v>
      </c>
      <c r="W213" s="5">
        <v>43469</v>
      </c>
      <c r="X213" s="4" t="s">
        <v>151</v>
      </c>
      <c r="Y213" s="4"/>
      <c r="Z213" s="4" t="s">
        <v>195</v>
      </c>
      <c r="AA213" s="4" t="s">
        <v>0</v>
      </c>
      <c r="AB213" s="4" t="s">
        <v>74</v>
      </c>
      <c r="AC213" s="9">
        <v>7</v>
      </c>
      <c r="AD213" s="3" t="s">
        <v>5967</v>
      </c>
      <c r="AE213" s="4" t="s">
        <v>5968</v>
      </c>
      <c r="AF213" s="4"/>
      <c r="AG213" s="4" t="s">
        <v>114</v>
      </c>
      <c r="AH213" s="9">
        <v>8</v>
      </c>
      <c r="AI213" s="3" t="s">
        <v>74</v>
      </c>
      <c r="AJ213" t="s">
        <v>114</v>
      </c>
      <c r="AK213" t="s">
        <v>114</v>
      </c>
      <c r="AL213" s="43" t="b">
        <v>0</v>
      </c>
      <c r="AM213" s="3"/>
      <c r="AN213" s="3"/>
      <c r="AO213" s="43" t="b">
        <v>0</v>
      </c>
      <c r="AP213" s="3" t="b">
        <v>0</v>
      </c>
      <c r="AQ213" s="3">
        <f>VLOOKUP(Table2[[#This Row],[Job-no]],Table3[],26,FALSE)</f>
        <v>2136</v>
      </c>
      <c r="AR213" t="str">
        <f t="shared" si="44"/>
        <v>SCR</v>
      </c>
      <c r="AS213" t="str">
        <f>VLOOKUP(AR213,Table1[],4,0)</f>
        <v>recessed</v>
      </c>
      <c r="AT213" t="str">
        <f>IF(BD213&gt;0,"Pattern",VLOOKUP(AR213,Table1[],5,0))</f>
        <v>Check for Kit</v>
      </c>
      <c r="AU213" s="34">
        <f>IF(AT213="Pattern",WORKDAY(Table2[[#This Row],[Scheduled Ship Date]],-10),WORKDAY(Table2[[#This Row],[Scheduled Ship Date]],-4))</f>
        <v>43468</v>
      </c>
      <c r="AV213" s="39">
        <f>IF(Table2[[#This Row],[Extrusion cut double saw]]=TRUE,IF(O213="ToDo",IF(AT213="Pattern",Table2[[#This Row],[Total Sections]]*0.4,Table2[[#This Row],[Total Sections]]*0.12),0),IF(AT213="Pattern",Table2[[#This Row],[Total Sections]]*4,Table2[[#This Row],[Total Sections]]*1.2))</f>
        <v>9.6</v>
      </c>
      <c r="AW213" s="42">
        <f ca="1">TODAY()+2</f>
        <v>43469</v>
      </c>
      <c r="AX213" s="42">
        <f>IF(AT213="Pattern",Table2[[#This Row],[Scheduled Ship Date]]-2,Table2[[#This Row],[Scheduled Ship Date]]-3)</f>
        <v>43471</v>
      </c>
      <c r="AY213" s="39">
        <f>IF(Table2[[#This Row],[Pattern]]="Pattern",Table2[[#This Row],[Total Sections]]*4.82,Table2[[#This Row],[Total Sections]]*0.5)</f>
        <v>4</v>
      </c>
      <c r="AZ213" s="42">
        <f t="shared" ref="AZ213:AZ220" ca="1" si="49">TODAY()+2</f>
        <v>43469</v>
      </c>
      <c r="BA213" s="39">
        <f>((Table2[Total Sections]/Table2[Open Qty])-1)*Table2[Open Qty]*12.96</f>
        <v>0</v>
      </c>
      <c r="BB213" s="39"/>
      <c r="BC213" s="39" t="str">
        <f t="shared" si="45"/>
        <v>SCR-400-90-35-FL-4-W-UNV-DP-1-D-CP</v>
      </c>
      <c r="BD213" s="39">
        <f t="shared" si="46"/>
        <v>0</v>
      </c>
      <c r="BE213" s="39" t="b">
        <f>_xlfn.IFNA(VLOOKUP(Table2[[#This Row],[Job-no]],Table4[],9,FALSE),TRUE)</f>
        <v>1</v>
      </c>
      <c r="BF213" s="39"/>
      <c r="BG213" s="39" t="b">
        <f>_xlfn.IFNA(VLOOKUP(Table2[[#This Row],[Job-no]],Table4[],14,FALSE),TRUE)</f>
        <v>0</v>
      </c>
      <c r="BH213" s="39" t="str">
        <f>_xlfn.IFNA(VLOOKUP(Table2[[#This Row],[Job-no]],Table4[],11,FALSE),"Done")</f>
        <v/>
      </c>
      <c r="BI213" s="39">
        <f>IF(Table2[[#This Row],[Pattern]]="Pattern",VLOOKUP(Table2[[#This Row],[Product Code]],'Routing data'!$A$2:$W$470,13,FALSE),VLOOKUP(Table2[[#This Row],[Product Code]],'Routing data'!$A$2:$W$470,3,FALSE))</f>
        <v>2</v>
      </c>
      <c r="BJ213" s="39">
        <f>IF(Table2[[#This Row],[Pattern]]="Pattern",VLOOKUP(Table2[[#This Row],[Product Code]],'Routing data'!$A$2:$W$470,14,FALSE),VLOOKUP(Table2[[#This Row],[Product Code]],'Routing data'!$A$2:$W$470,4,FALSE))</f>
        <v>0</v>
      </c>
      <c r="BK213" s="39">
        <f>VLOOKUP(Table2[[#This Row],[Product Code]],'Routing data'!A$4:W$524,16,FALSE)</f>
        <v>5</v>
      </c>
      <c r="BL213" s="42">
        <f>IF(Table2[[#This Row],[Milling Required]]=0,"x",IF(AT213="Pattern",B213-10,B213-4))</f>
        <v>43470</v>
      </c>
      <c r="BM213" s="39"/>
      <c r="BN213" s="42">
        <f t="shared" si="47"/>
        <v>43471</v>
      </c>
      <c r="BO213" s="39">
        <f>IF(Table2[[#This Row],[Milling]]="x","x",Table2[[#This Row],[Total Sections]]*2)</f>
        <v>16</v>
      </c>
      <c r="BP213" s="39">
        <f>IF(Table2[[#This Row],[Punching]]="x","x",Table2[Total Sections]*2)</f>
        <v>16</v>
      </c>
      <c r="BQ213" s="39">
        <f>IF(Table2[[#This Row],[Pattern]]="Pattern",Table2[Total Sections]*3,Table2[Total Sections]*1.5)</f>
        <v>12</v>
      </c>
      <c r="BR213" s="42">
        <f ca="1">TODAY()+2</f>
        <v>43469</v>
      </c>
      <c r="BS213" s="39"/>
      <c r="BT213" s="39"/>
      <c r="BU213" s="39"/>
      <c r="BV213" s="39" t="str">
        <f>_xlfn.IFNA(VLOOKUP(Table2[[#This Row],[Job-no]],Table4[],16,FALSE),"Ready")</f>
        <v/>
      </c>
      <c r="BW213" s="39" t="str">
        <f>_xlfn.IFNA(VLOOKUP(Table2[[#This Row],[Job-no]],Table4[],21,FALSE),"Ready")</f>
        <v/>
      </c>
      <c r="BX213" s="39" t="b">
        <f>_xlfn.IFNA(VLOOKUP(Table2[[#This Row],[Job-no]],Table4[],10,FALSE),TRUE)</f>
        <v>0</v>
      </c>
      <c r="BY213" s="39" t="str">
        <f>_xlfn.IFNA(VLOOKUP(Table2[[#This Row],[Job-no]],Table4[],22,FALSE),"Ready")</f>
        <v/>
      </c>
      <c r="BZ213" s="120">
        <f t="shared" si="48"/>
        <v>43474</v>
      </c>
      <c r="CA213" s="120" t="str">
        <f ca="1">IF(OR(Table2[[#This Row],[Saw Date]]=TODAY(),Table2[[#This Row],[Saw Date]]=TODAY()+1), Table2[[#This Row],[Saw Date]],IF(Table2[[#This Row],[Extrusion cut double saw]],"Done",""))</f>
        <v/>
      </c>
      <c r="CB213" s="120" t="str">
        <f ca="1">IF(OR(Table2[[#This Row],[Lens Date]]=TODAY(),Table2[[#This Row],[Lens Date]]=TODAY()+1), Table2[[#This Row],[Lens Date]],IF(Table2[[#This Row],[MSLens]]="Done","Done",""))</f>
        <v/>
      </c>
      <c r="CC213" s="120" t="str">
        <f ca="1">IF(OR(Table2[[#This Row],[Milling Date]]=TODAY(),Table2[[#This Row],[Milling Date]]=TODAY()+1), Table2[[#This Row],[Milling Date]],IF(Table2[[#This Row],[CNC Holes]]="Ready","Done",""))</f>
        <v/>
      </c>
      <c r="CD213" s="120" t="str">
        <f ca="1">IF(OR(Table2[[#This Row],[Welding Date]]=TODAY(),Table2[[#This Row],[Welding Date]]=TODAY()+1), Table2[[#This Row],[Welding Date]],IF(Table2[[#This Row],[Welding Corners]]="Ready","Done",""))</f>
        <v/>
      </c>
      <c r="CE213" s="120" t="str">
        <f ca="1">IF(OR(Table2[[#This Row],[Puching Date]]=TODAY(),Table2[[#This Row],[Puching Date]]=TODAY()+1), Table2[[#This Row],[Puching Date]],IF(Table2[[#This Row],[Punch Holes]]="Ready","Done",""))</f>
        <v/>
      </c>
      <c r="CF213" s="120" t="str">
        <f ca="1">IF(OR(Table2[[#This Row],[Housing Date2]]=TODAY(),Table2[[#This Row],[Housing Date2]]=TODAY()+1),Table2[[#This Row],[Housing Date2]],IF(Table2[[#This Row],[Body Assembly]],"Done",""))</f>
        <v/>
      </c>
      <c r="CG213" s="120" t="str">
        <f>_xlfn.IFNA(VLOOKUP(Table2[[#This Row],[Job-no]],Table4[],7,FALSE),"Done")</f>
        <v>Machine Shop Started</v>
      </c>
    </row>
    <row r="214" spans="1:85" x14ac:dyDescent="0.25">
      <c r="A214" s="39" t="str">
        <f>_xlfn.CONCAT(Table2[[#This Row],[Order]],"-",Table2[[#This Row],[Line]])</f>
        <v>77138-10</v>
      </c>
      <c r="B214" s="1">
        <v>43474</v>
      </c>
      <c r="C214" s="10">
        <v>77138</v>
      </c>
      <c r="D214" s="7" t="s">
        <v>3033</v>
      </c>
      <c r="E214" s="10">
        <v>10</v>
      </c>
      <c r="F214" s="10">
        <v>1</v>
      </c>
      <c r="G214" s="7" t="s">
        <v>165</v>
      </c>
      <c r="H214" s="10">
        <v>2</v>
      </c>
      <c r="I214" s="43" t="b">
        <v>1</v>
      </c>
      <c r="J214" s="43" t="b">
        <v>0</v>
      </c>
      <c r="K214" t="s">
        <v>114</v>
      </c>
      <c r="L214" s="43" t="b">
        <v>0</v>
      </c>
      <c r="M214" s="43" t="b">
        <v>0</v>
      </c>
      <c r="N214" s="43" t="b">
        <v>0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t="s">
        <v>114</v>
      </c>
      <c r="V214" t="s">
        <v>114</v>
      </c>
      <c r="W214" s="5">
        <v>43469</v>
      </c>
      <c r="X214" s="7" t="s">
        <v>151</v>
      </c>
      <c r="Y214" s="7"/>
      <c r="Z214" s="7" t="s">
        <v>4626</v>
      </c>
      <c r="AA214" s="7" t="s">
        <v>114</v>
      </c>
      <c r="AB214" s="7" t="s">
        <v>74</v>
      </c>
      <c r="AC214" s="10">
        <v>7</v>
      </c>
      <c r="AD214" s="3" t="s">
        <v>5967</v>
      </c>
      <c r="AE214" s="4" t="s">
        <v>5968</v>
      </c>
      <c r="AF214" s="7"/>
      <c r="AG214" s="7" t="s">
        <v>114</v>
      </c>
      <c r="AH214" s="10">
        <v>4</v>
      </c>
      <c r="AI214" s="3" t="s">
        <v>74</v>
      </c>
      <c r="AJ214" t="s">
        <v>114</v>
      </c>
      <c r="AK214" t="s">
        <v>114</v>
      </c>
      <c r="AL214" s="43" t="b">
        <v>0</v>
      </c>
      <c r="AM214" s="3"/>
      <c r="AN214" s="3"/>
      <c r="AO214" s="43" t="b">
        <v>0</v>
      </c>
      <c r="AP214" s="3" t="b">
        <v>0</v>
      </c>
      <c r="AQ214" s="3">
        <f>VLOOKUP(Table2[[#This Row],[Job-no]],Table3[],26,FALSE)</f>
        <v>2890</v>
      </c>
      <c r="AR214" t="str">
        <f t="shared" si="44"/>
        <v>TBWDILED</v>
      </c>
      <c r="AS214" t="str">
        <f>VLOOKUP(AR214,Table1[],4,0)</f>
        <v>wall</v>
      </c>
      <c r="AT214">
        <f>IF(BD214&gt;0,"Pattern",VLOOKUP(AR214,Table1[],5,0))</f>
        <v>0</v>
      </c>
      <c r="AU214" s="34">
        <f>IF(AT214="Pattern",WORKDAY(Table2[[#This Row],[Scheduled Ship Date]],-10),WORKDAY(Table2[[#This Row],[Scheduled Ship Date]],-4))</f>
        <v>43468</v>
      </c>
      <c r="AV214" s="39">
        <f>IF(Table2[[#This Row],[Extrusion cut double saw]]=TRUE,IF(O214="ToDo",IF(AT214="Pattern",Table2[[#This Row],[Total Sections]]*0.4,Table2[[#This Row],[Total Sections]]*0.12),0),IF(AT214="Pattern",Table2[[#This Row],[Total Sections]]*4,Table2[[#This Row],[Total Sections]]*1.2))</f>
        <v>4.8</v>
      </c>
      <c r="AW214" s="42">
        <f ca="1">TODAY()+2</f>
        <v>43469</v>
      </c>
      <c r="AX214" s="42">
        <f>IF(AT214="Pattern",Table2[[#This Row],[Scheduled Ship Date]]-2,Table2[[#This Row],[Scheduled Ship Date]]-3)</f>
        <v>43471</v>
      </c>
      <c r="AY214" s="39">
        <f>IF(Table2[[#This Row],[Pattern]]="Pattern",Table2[[#This Row],[Total Sections]]*4.82,Table2[[#This Row],[Total Sections]]*0.5)</f>
        <v>2</v>
      </c>
      <c r="AZ214" s="42">
        <f t="shared" ca="1" si="49"/>
        <v>43469</v>
      </c>
      <c r="BA214" s="39">
        <f>((Table2[Total Sections]/Table2[Open Qty])-1)*Table2[Open Qty]*12.96</f>
        <v>25.92</v>
      </c>
      <c r="BB214" s="39"/>
      <c r="BC214" s="39" t="str">
        <f t="shared" si="45"/>
        <v>TBWDILED-350-400-90-35-SO-13-BLK-UNV-DP-1</v>
      </c>
      <c r="BD214" s="39">
        <f t="shared" si="46"/>
        <v>0</v>
      </c>
      <c r="BE214" s="39" t="b">
        <f>_xlfn.IFNA(VLOOKUP(Table2[[#This Row],[Job-no]],Table4[],9,FALSE),TRUE)</f>
        <v>1</v>
      </c>
      <c r="BF214" s="39"/>
      <c r="BG214" s="39" t="b">
        <f>_xlfn.IFNA(VLOOKUP(Table2[[#This Row],[Job-no]],Table4[],14,FALSE),TRUE)</f>
        <v>0</v>
      </c>
      <c r="BH214" s="39" t="str">
        <f>_xlfn.IFNA(VLOOKUP(Table2[[#This Row],[Job-no]],Table4[],11,FALSE),"Done")</f>
        <v/>
      </c>
      <c r="BI214" s="39">
        <f>IF(Table2[[#This Row],[Pattern]]="Pattern",VLOOKUP(Table2[[#This Row],[Product Code]],'Routing data'!$A$2:$W$470,13,FALSE),VLOOKUP(Table2[[#This Row],[Product Code]],'Routing data'!$A$2:$W$470,3,FALSE))</f>
        <v>2</v>
      </c>
      <c r="BJ214" s="39">
        <f>IF(Table2[[#This Row],[Pattern]]="Pattern",VLOOKUP(Table2[[#This Row],[Product Code]],'Routing data'!$A$2:$W$470,14,FALSE),VLOOKUP(Table2[[#This Row],[Product Code]],'Routing data'!$A$2:$W$470,4,FALSE))</f>
        <v>0</v>
      </c>
      <c r="BK214" s="39">
        <f>VLOOKUP(Table2[[#This Row],[Product Code]],'Routing data'!A$4:W$524,16,FALSE)</f>
        <v>0</v>
      </c>
      <c r="BL214" s="42">
        <f>IF(Table2[[#This Row],[Milling Required]]=0,"x",IF(AT214="Pattern",B214-10,B214-4))</f>
        <v>43470</v>
      </c>
      <c r="BM214" s="39"/>
      <c r="BN214" s="42">
        <f t="shared" si="47"/>
        <v>43471</v>
      </c>
      <c r="BO214" s="39">
        <f>IF(Table2[[#This Row],[Milling]]="x","x",Table2[[#This Row],[Total Sections]]*2)</f>
        <v>8</v>
      </c>
      <c r="BP214" s="39">
        <f>IF(Table2[[#This Row],[Punching]]="x","x",Table2[Total Sections]*2)</f>
        <v>8</v>
      </c>
      <c r="BQ214" s="39">
        <f>IF(Table2[[#This Row],[Pattern]]="Pattern",Table2[Total Sections]*3,Table2[Total Sections]*1.5)</f>
        <v>6</v>
      </c>
      <c r="BR214" s="42">
        <f ca="1">TODAY()+2</f>
        <v>43469</v>
      </c>
      <c r="BS214" s="39"/>
      <c r="BT214" s="39"/>
      <c r="BU214" s="39"/>
      <c r="BV214" s="39" t="str">
        <f>_xlfn.IFNA(VLOOKUP(Table2[[#This Row],[Job-no]],Table4[],16,FALSE),"Ready")</f>
        <v/>
      </c>
      <c r="BW214" s="39" t="str">
        <f>_xlfn.IFNA(VLOOKUP(Table2[[#This Row],[Job-no]],Table4[],21,FALSE),"Ready")</f>
        <v/>
      </c>
      <c r="BX214" s="39" t="b">
        <f>_xlfn.IFNA(VLOOKUP(Table2[[#This Row],[Job-no]],Table4[],10,FALSE),TRUE)</f>
        <v>0</v>
      </c>
      <c r="BY214" s="39" t="str">
        <f>_xlfn.IFNA(VLOOKUP(Table2[[#This Row],[Job-no]],Table4[],22,FALSE),"Ready")</f>
        <v/>
      </c>
      <c r="BZ214" s="120">
        <f t="shared" si="48"/>
        <v>43474</v>
      </c>
      <c r="CA214" s="120" t="str">
        <f ca="1">IF(OR(Table2[[#This Row],[Saw Date]]=TODAY(),Table2[[#This Row],[Saw Date]]=TODAY()+1), Table2[[#This Row],[Saw Date]],IF(Table2[[#This Row],[Extrusion cut double saw]],"Done",""))</f>
        <v/>
      </c>
      <c r="CB214" s="120" t="str">
        <f ca="1">IF(OR(Table2[[#This Row],[Lens Date]]=TODAY(),Table2[[#This Row],[Lens Date]]=TODAY()+1), Table2[[#This Row],[Lens Date]],IF(Table2[[#This Row],[MSLens]]="Done","Done",""))</f>
        <v/>
      </c>
      <c r="CC214" s="120" t="str">
        <f ca="1">IF(OR(Table2[[#This Row],[Milling Date]]=TODAY(),Table2[[#This Row],[Milling Date]]=TODAY()+1), Table2[[#This Row],[Milling Date]],IF(Table2[[#This Row],[CNC Holes]]="Ready","Done",""))</f>
        <v/>
      </c>
      <c r="CD214" s="120" t="str">
        <f ca="1">IF(OR(Table2[[#This Row],[Welding Date]]=TODAY(),Table2[[#This Row],[Welding Date]]=TODAY()+1), Table2[[#This Row],[Welding Date]],IF(Table2[[#This Row],[Welding Corners]]="Ready","Done",""))</f>
        <v/>
      </c>
      <c r="CE214" s="120" t="str">
        <f ca="1">IF(OR(Table2[[#This Row],[Puching Date]]=TODAY(),Table2[[#This Row],[Puching Date]]=TODAY()+1), Table2[[#This Row],[Puching Date]],IF(Table2[[#This Row],[Punch Holes]]="Ready","Done",""))</f>
        <v/>
      </c>
      <c r="CF214" s="120" t="str">
        <f ca="1">IF(OR(Table2[[#This Row],[Housing Date2]]=TODAY(),Table2[[#This Row],[Housing Date2]]=TODAY()+1),Table2[[#This Row],[Housing Date2]],IF(Table2[[#This Row],[Body Assembly]],"Done",""))</f>
        <v/>
      </c>
      <c r="CG214" s="120" t="str">
        <f>_xlfn.IFNA(VLOOKUP(Table2[[#This Row],[Job-no]],Table4[],7,FALSE),"Done")</f>
        <v>Machine Shop Started</v>
      </c>
    </row>
    <row r="215" spans="1:85" x14ac:dyDescent="0.25">
      <c r="A215" s="39" t="str">
        <f>_xlfn.CONCAT(Table2[[#This Row],[Order]],"-",Table2[[#This Row],[Line]])</f>
        <v>77138-11</v>
      </c>
      <c r="B215" s="1">
        <v>43474</v>
      </c>
      <c r="C215" s="10">
        <v>77138</v>
      </c>
      <c r="D215" s="7" t="s">
        <v>3035</v>
      </c>
      <c r="E215" s="10">
        <v>11</v>
      </c>
      <c r="F215" s="10">
        <v>1</v>
      </c>
      <c r="G215" s="7" t="s">
        <v>165</v>
      </c>
      <c r="H215" s="10">
        <v>1</v>
      </c>
      <c r="I215" s="43" t="b">
        <v>1</v>
      </c>
      <c r="J215" s="43" t="b">
        <v>0</v>
      </c>
      <c r="K215" t="s">
        <v>114</v>
      </c>
      <c r="L215" s="43" t="b">
        <v>0</v>
      </c>
      <c r="M215" s="43" t="b">
        <v>0</v>
      </c>
      <c r="N215" s="43" t="b">
        <v>0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t="s">
        <v>114</v>
      </c>
      <c r="V215" t="s">
        <v>114</v>
      </c>
      <c r="W215" s="5">
        <v>43469</v>
      </c>
      <c r="X215" s="7" t="s">
        <v>151</v>
      </c>
      <c r="Y215" s="7"/>
      <c r="Z215" s="7" t="s">
        <v>4627</v>
      </c>
      <c r="AA215" s="7" t="s">
        <v>114</v>
      </c>
      <c r="AB215" s="7" t="s">
        <v>74</v>
      </c>
      <c r="AC215" s="10">
        <v>7</v>
      </c>
      <c r="AD215" s="3" t="s">
        <v>5967</v>
      </c>
      <c r="AE215" s="4" t="s">
        <v>5968</v>
      </c>
      <c r="AF215" s="7"/>
      <c r="AG215" s="7" t="s">
        <v>114</v>
      </c>
      <c r="AH215" s="10">
        <v>3</v>
      </c>
      <c r="AI215" s="3" t="s">
        <v>74</v>
      </c>
      <c r="AJ215" t="s">
        <v>114</v>
      </c>
      <c r="AK215" t="s">
        <v>114</v>
      </c>
      <c r="AL215" s="43" t="b">
        <v>0</v>
      </c>
      <c r="AM215" s="3"/>
      <c r="AN215" s="3"/>
      <c r="AO215" s="43" t="b">
        <v>0</v>
      </c>
      <c r="AP215" s="3" t="b">
        <v>0</v>
      </c>
      <c r="AQ215" s="3">
        <f>VLOOKUP(Table2[[#This Row],[Job-no]],Table3[],26,FALSE)</f>
        <v>2085</v>
      </c>
      <c r="AR215" t="str">
        <f t="shared" si="44"/>
        <v>BMDLED</v>
      </c>
      <c r="AS215" t="str">
        <f>VLOOKUP(AR215,Table1[],4,0)</f>
        <v>pendant</v>
      </c>
      <c r="AT215">
        <f>IF(BD215&gt;0,"Pattern",VLOOKUP(AR215,Table1[],5,0))</f>
        <v>0</v>
      </c>
      <c r="AU215" s="34">
        <f>IF(AT215="Pattern",WORKDAY(Table2[[#This Row],[Scheduled Ship Date]],-10),WORKDAY(Table2[[#This Row],[Scheduled Ship Date]],-4))</f>
        <v>43468</v>
      </c>
      <c r="AV215" s="39">
        <f>IF(Table2[[#This Row],[Extrusion cut double saw]]=TRUE,IF(O215="ToDo",IF(AT215="Pattern",Table2[[#This Row],[Total Sections]]*0.4,Table2[[#This Row],[Total Sections]]*0.12),0),IF(AT215="Pattern",Table2[[#This Row],[Total Sections]]*4,Table2[[#This Row],[Total Sections]]*1.2))</f>
        <v>3.5999999999999996</v>
      </c>
      <c r="AW215" s="42">
        <f ca="1">TODAY()+2</f>
        <v>43469</v>
      </c>
      <c r="AX215" s="42">
        <f>IF(AT215="Pattern",Table2[[#This Row],[Scheduled Ship Date]]-2,Table2[[#This Row],[Scheduled Ship Date]]-3)</f>
        <v>43471</v>
      </c>
      <c r="AY215" s="39">
        <f>IF(Table2[[#This Row],[Pattern]]="Pattern",Table2[[#This Row],[Total Sections]]*4.82,Table2[[#This Row],[Total Sections]]*0.5)</f>
        <v>1.5</v>
      </c>
      <c r="AZ215" s="42">
        <f t="shared" ca="1" si="49"/>
        <v>43469</v>
      </c>
      <c r="BA215" s="39">
        <f>((Table2[Total Sections]/Table2[Open Qty])-1)*Table2[Open Qty]*12.96</f>
        <v>25.92</v>
      </c>
      <c r="BB215" s="39"/>
      <c r="BC215" s="39" t="str">
        <f t="shared" si="45"/>
        <v>BMDLED-400-90-35-ASO-28-BLK-UNV-DP-1-CTS(36")</v>
      </c>
      <c r="BD215" s="39">
        <f t="shared" si="46"/>
        <v>0</v>
      </c>
      <c r="BE215" s="39" t="b">
        <f>_xlfn.IFNA(VLOOKUP(Table2[[#This Row],[Job-no]],Table4[],9,FALSE),TRUE)</f>
        <v>1</v>
      </c>
      <c r="BF215" s="39"/>
      <c r="BG215" s="39" t="b">
        <f>_xlfn.IFNA(VLOOKUP(Table2[[#This Row],[Job-no]],Table4[],14,FALSE),TRUE)</f>
        <v>0</v>
      </c>
      <c r="BH215" s="39" t="str">
        <f>_xlfn.IFNA(VLOOKUP(Table2[[#This Row],[Job-no]],Table4[],11,FALSE),"Done")</f>
        <v/>
      </c>
      <c r="BI215" s="39">
        <f>IF(Table2[[#This Row],[Pattern]]="Pattern",VLOOKUP(Table2[[#This Row],[Product Code]],'Routing data'!$A$2:$W$470,13,FALSE),VLOOKUP(Table2[[#This Row],[Product Code]],'Routing data'!$A$2:$W$470,3,FALSE))</f>
        <v>2</v>
      </c>
      <c r="BJ215" s="39">
        <f>IF(Table2[[#This Row],[Pattern]]="Pattern",VLOOKUP(Table2[[#This Row],[Product Code]],'Routing data'!$A$2:$W$470,14,FALSE),VLOOKUP(Table2[[#This Row],[Product Code]],'Routing data'!$A$2:$W$470,4,FALSE))</f>
        <v>0</v>
      </c>
      <c r="BK215" s="39">
        <f>VLOOKUP(Table2[[#This Row],[Product Code]],'Routing data'!A$4:W$524,16,FALSE)</f>
        <v>0</v>
      </c>
      <c r="BL215" s="42">
        <f>IF(Table2[[#This Row],[Milling Required]]=0,"x",IF(AT215="Pattern",B215-10,B215-4))</f>
        <v>43470</v>
      </c>
      <c r="BM215" s="39"/>
      <c r="BN215" s="42">
        <f t="shared" si="47"/>
        <v>43471</v>
      </c>
      <c r="BO215" s="39">
        <f>IF(Table2[[#This Row],[Milling]]="x","x",Table2[[#This Row],[Total Sections]]*2)</f>
        <v>6</v>
      </c>
      <c r="BP215" s="39">
        <f>IF(Table2[[#This Row],[Punching]]="x","x",Table2[Total Sections]*2)</f>
        <v>6</v>
      </c>
      <c r="BQ215" s="39">
        <f>IF(Table2[[#This Row],[Pattern]]="Pattern",Table2[Total Sections]*3,Table2[Total Sections]*1.5)</f>
        <v>4.5</v>
      </c>
      <c r="BR215" s="42">
        <f ca="1">TODAY()+2</f>
        <v>43469</v>
      </c>
      <c r="BS215" s="39"/>
      <c r="BT215" s="39"/>
      <c r="BU215" s="39"/>
      <c r="BV215" s="39" t="str">
        <f>_xlfn.IFNA(VLOOKUP(Table2[[#This Row],[Job-no]],Table4[],16,FALSE),"Ready")</f>
        <v/>
      </c>
      <c r="BW215" s="39" t="str">
        <f>_xlfn.IFNA(VLOOKUP(Table2[[#This Row],[Job-no]],Table4[],21,FALSE),"Ready")</f>
        <v/>
      </c>
      <c r="BX215" s="39" t="b">
        <f>_xlfn.IFNA(VLOOKUP(Table2[[#This Row],[Job-no]],Table4[],10,FALSE),TRUE)</f>
        <v>0</v>
      </c>
      <c r="BY215" s="39" t="str">
        <f>_xlfn.IFNA(VLOOKUP(Table2[[#This Row],[Job-no]],Table4[],22,FALSE),"Ready")</f>
        <v/>
      </c>
      <c r="BZ215" s="120">
        <f t="shared" si="48"/>
        <v>43474</v>
      </c>
      <c r="CA215" s="120" t="str">
        <f ca="1">IF(OR(Table2[[#This Row],[Saw Date]]=TODAY(),Table2[[#This Row],[Saw Date]]=TODAY()+1), Table2[[#This Row],[Saw Date]],IF(Table2[[#This Row],[Extrusion cut double saw]],"Done",""))</f>
        <v/>
      </c>
      <c r="CB215" s="120" t="str">
        <f ca="1">IF(OR(Table2[[#This Row],[Lens Date]]=TODAY(),Table2[[#This Row],[Lens Date]]=TODAY()+1), Table2[[#This Row],[Lens Date]],IF(Table2[[#This Row],[MSLens]]="Done","Done",""))</f>
        <v/>
      </c>
      <c r="CC215" s="120" t="str">
        <f ca="1">IF(OR(Table2[[#This Row],[Milling Date]]=TODAY(),Table2[[#This Row],[Milling Date]]=TODAY()+1), Table2[[#This Row],[Milling Date]],IF(Table2[[#This Row],[CNC Holes]]="Ready","Done",""))</f>
        <v/>
      </c>
      <c r="CD215" s="120" t="str">
        <f ca="1">IF(OR(Table2[[#This Row],[Welding Date]]=TODAY(),Table2[[#This Row],[Welding Date]]=TODAY()+1), Table2[[#This Row],[Welding Date]],IF(Table2[[#This Row],[Welding Corners]]="Ready","Done",""))</f>
        <v/>
      </c>
      <c r="CE215" s="120" t="str">
        <f ca="1">IF(OR(Table2[[#This Row],[Puching Date]]=TODAY(),Table2[[#This Row],[Puching Date]]=TODAY()+1), Table2[[#This Row],[Puching Date]],IF(Table2[[#This Row],[Punch Holes]]="Ready","Done",""))</f>
        <v/>
      </c>
      <c r="CF215" s="120" t="str">
        <f ca="1">IF(OR(Table2[[#This Row],[Housing Date2]]=TODAY(),Table2[[#This Row],[Housing Date2]]=TODAY()+1),Table2[[#This Row],[Housing Date2]],IF(Table2[[#This Row],[Body Assembly]],"Done",""))</f>
        <v/>
      </c>
      <c r="CG215" s="120" t="str">
        <f>_xlfn.IFNA(VLOOKUP(Table2[[#This Row],[Job-no]],Table4[],7,FALSE),"Done")</f>
        <v>Machine Shop Started</v>
      </c>
    </row>
    <row r="216" spans="1:85" x14ac:dyDescent="0.25">
      <c r="A216" s="39" t="str">
        <f>_xlfn.CONCAT(Table2[[#This Row],[Order]],"-",Table2[[#This Row],[Line]])</f>
        <v>77138-8</v>
      </c>
      <c r="B216" s="1">
        <v>43474</v>
      </c>
      <c r="C216" s="10">
        <v>77138</v>
      </c>
      <c r="D216" s="7" t="s">
        <v>3029</v>
      </c>
      <c r="E216" s="10">
        <v>8</v>
      </c>
      <c r="F216" s="10">
        <v>1</v>
      </c>
      <c r="G216" s="7" t="s">
        <v>165</v>
      </c>
      <c r="H216" s="10">
        <v>2</v>
      </c>
      <c r="I216" s="43" t="b">
        <v>1</v>
      </c>
      <c r="J216" s="43" t="b">
        <v>0</v>
      </c>
      <c r="K216" t="s">
        <v>114</v>
      </c>
      <c r="L216" s="43" t="b">
        <v>0</v>
      </c>
      <c r="M216" s="43" t="b">
        <v>0</v>
      </c>
      <c r="N216" s="43" t="b">
        <v>0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t="s">
        <v>114</v>
      </c>
      <c r="V216" t="s">
        <v>114</v>
      </c>
      <c r="W216" s="5">
        <v>43469</v>
      </c>
      <c r="X216" s="7" t="s">
        <v>151</v>
      </c>
      <c r="Y216" s="7"/>
      <c r="Z216" s="7" t="s">
        <v>4625</v>
      </c>
      <c r="AA216" s="7" t="s">
        <v>114</v>
      </c>
      <c r="AB216" s="7" t="s">
        <v>74</v>
      </c>
      <c r="AC216" s="10">
        <v>7</v>
      </c>
      <c r="AD216" s="3" t="s">
        <v>5967</v>
      </c>
      <c r="AE216" s="4" t="s">
        <v>5968</v>
      </c>
      <c r="AF216" s="7"/>
      <c r="AG216" s="7" t="s">
        <v>114</v>
      </c>
      <c r="AH216" s="10">
        <v>2</v>
      </c>
      <c r="AI216" s="3" t="s">
        <v>74</v>
      </c>
      <c r="AJ216" t="s">
        <v>114</v>
      </c>
      <c r="AK216" t="s">
        <v>114</v>
      </c>
      <c r="AL216" s="43" t="b">
        <v>0</v>
      </c>
      <c r="AM216" s="3"/>
      <c r="AN216" s="3"/>
      <c r="AO216" s="43" t="b">
        <v>0</v>
      </c>
      <c r="AP216" s="3" t="b">
        <v>0</v>
      </c>
      <c r="AQ216" s="3">
        <f>VLOOKUP(Table2[[#This Row],[Job-no]],Table3[],26,FALSE)</f>
        <v>2000</v>
      </c>
      <c r="AR216" t="str">
        <f t="shared" si="44"/>
        <v>TBWDILED</v>
      </c>
      <c r="AS216" t="str">
        <f>VLOOKUP(AR216,Table1[],4,0)</f>
        <v>wall</v>
      </c>
      <c r="AT216">
        <f>IF(BD216&gt;0,"Pattern",VLOOKUP(AR216,Table1[],5,0))</f>
        <v>0</v>
      </c>
      <c r="AU216" s="34">
        <f>IF(AT216="Pattern",WORKDAY(Table2[[#This Row],[Scheduled Ship Date]],-10),WORKDAY(Table2[[#This Row],[Scheduled Ship Date]],-4))</f>
        <v>43468</v>
      </c>
      <c r="AV216" s="39">
        <f>IF(Table2[[#This Row],[Extrusion cut double saw]]=TRUE,IF(O216="ToDo",IF(AT216="Pattern",Table2[[#This Row],[Total Sections]]*0.4,Table2[[#This Row],[Total Sections]]*0.12),0),IF(AT216="Pattern",Table2[[#This Row],[Total Sections]]*4,Table2[[#This Row],[Total Sections]]*1.2))</f>
        <v>2.4</v>
      </c>
      <c r="AW216" s="42">
        <f ca="1">TODAY()+2</f>
        <v>43469</v>
      </c>
      <c r="AX216" s="42">
        <f>IF(AT216="Pattern",Table2[[#This Row],[Scheduled Ship Date]]-2,Table2[[#This Row],[Scheduled Ship Date]]-3)</f>
        <v>43471</v>
      </c>
      <c r="AY216" s="39">
        <f>IF(Table2[[#This Row],[Pattern]]="Pattern",Table2[[#This Row],[Total Sections]]*4.82,Table2[[#This Row],[Total Sections]]*0.5)</f>
        <v>1</v>
      </c>
      <c r="AZ216" s="42">
        <f t="shared" ca="1" si="49"/>
        <v>43469</v>
      </c>
      <c r="BA216" s="39">
        <f>((Table2[Total Sections]/Table2[Open Qty])-1)*Table2[Open Qty]*12.96</f>
        <v>0</v>
      </c>
      <c r="BB216" s="39"/>
      <c r="BC216" s="39" t="str">
        <f t="shared" si="45"/>
        <v>TBWDILED-350-400-90-35-SO-9-BLK-UNV-DP-1</v>
      </c>
      <c r="BD216" s="39">
        <f t="shared" si="46"/>
        <v>0</v>
      </c>
      <c r="BE216" s="39" t="b">
        <f>_xlfn.IFNA(VLOOKUP(Table2[[#This Row],[Job-no]],Table4[],9,FALSE),TRUE)</f>
        <v>1</v>
      </c>
      <c r="BF216" s="39"/>
      <c r="BG216" s="39" t="b">
        <f>_xlfn.IFNA(VLOOKUP(Table2[[#This Row],[Job-no]],Table4[],14,FALSE),TRUE)</f>
        <v>0</v>
      </c>
      <c r="BH216" s="39" t="str">
        <f>_xlfn.IFNA(VLOOKUP(Table2[[#This Row],[Job-no]],Table4[],11,FALSE),"Done")</f>
        <v/>
      </c>
      <c r="BI216" s="39">
        <f>IF(Table2[[#This Row],[Pattern]]="Pattern",VLOOKUP(Table2[[#This Row],[Product Code]],'Routing data'!$A$2:$W$470,13,FALSE),VLOOKUP(Table2[[#This Row],[Product Code]],'Routing data'!$A$2:$W$470,3,FALSE))</f>
        <v>2</v>
      </c>
      <c r="BJ216" s="39">
        <f>IF(Table2[[#This Row],[Pattern]]="Pattern",VLOOKUP(Table2[[#This Row],[Product Code]],'Routing data'!$A$2:$W$470,14,FALSE),VLOOKUP(Table2[[#This Row],[Product Code]],'Routing data'!$A$2:$W$470,4,FALSE))</f>
        <v>0</v>
      </c>
      <c r="BK216" s="39">
        <f>VLOOKUP(Table2[[#This Row],[Product Code]],'Routing data'!A$4:W$524,16,FALSE)</f>
        <v>0</v>
      </c>
      <c r="BL216" s="42">
        <f>IF(Table2[[#This Row],[Milling Required]]=0,"x",IF(AT216="Pattern",B216-10,B216-4))</f>
        <v>43470</v>
      </c>
      <c r="BM216" s="39"/>
      <c r="BN216" s="42">
        <f t="shared" si="47"/>
        <v>43471</v>
      </c>
      <c r="BO216" s="39">
        <f>IF(Table2[[#This Row],[Milling]]="x","x",Table2[[#This Row],[Total Sections]]*2)</f>
        <v>4</v>
      </c>
      <c r="BP216" s="39">
        <f>IF(Table2[[#This Row],[Punching]]="x","x",Table2[Total Sections]*2)</f>
        <v>4</v>
      </c>
      <c r="BQ216" s="39">
        <f>IF(Table2[[#This Row],[Pattern]]="Pattern",Table2[Total Sections]*3,Table2[Total Sections]*1.5)</f>
        <v>3</v>
      </c>
      <c r="BR216" s="42">
        <f ca="1">TODAY()+2</f>
        <v>43469</v>
      </c>
      <c r="BS216" s="39"/>
      <c r="BT216" s="39"/>
      <c r="BU216" s="39"/>
      <c r="BV216" s="39" t="str">
        <f>_xlfn.IFNA(VLOOKUP(Table2[[#This Row],[Job-no]],Table4[],16,FALSE),"Ready")</f>
        <v/>
      </c>
      <c r="BW216" s="39" t="str">
        <f>_xlfn.IFNA(VLOOKUP(Table2[[#This Row],[Job-no]],Table4[],21,FALSE),"Ready")</f>
        <v/>
      </c>
      <c r="BX216" s="39" t="b">
        <f>_xlfn.IFNA(VLOOKUP(Table2[[#This Row],[Job-no]],Table4[],10,FALSE),TRUE)</f>
        <v>0</v>
      </c>
      <c r="BY216" s="39" t="str">
        <f>_xlfn.IFNA(VLOOKUP(Table2[[#This Row],[Job-no]],Table4[],22,FALSE),"Ready")</f>
        <v/>
      </c>
      <c r="BZ216" s="120">
        <f t="shared" si="48"/>
        <v>43474</v>
      </c>
      <c r="CA216" s="120" t="str">
        <f ca="1">IF(OR(Table2[[#This Row],[Saw Date]]=TODAY(),Table2[[#This Row],[Saw Date]]=TODAY()+1), Table2[[#This Row],[Saw Date]],IF(Table2[[#This Row],[Extrusion cut double saw]],"Done",""))</f>
        <v/>
      </c>
      <c r="CB216" s="120" t="str">
        <f ca="1">IF(OR(Table2[[#This Row],[Lens Date]]=TODAY(),Table2[[#This Row],[Lens Date]]=TODAY()+1), Table2[[#This Row],[Lens Date]],IF(Table2[[#This Row],[MSLens]]="Done","Done",""))</f>
        <v/>
      </c>
      <c r="CC216" s="120" t="str">
        <f ca="1">IF(OR(Table2[[#This Row],[Milling Date]]=TODAY(),Table2[[#This Row],[Milling Date]]=TODAY()+1), Table2[[#This Row],[Milling Date]],IF(Table2[[#This Row],[CNC Holes]]="Ready","Done",""))</f>
        <v/>
      </c>
      <c r="CD216" s="120" t="str">
        <f ca="1">IF(OR(Table2[[#This Row],[Welding Date]]=TODAY(),Table2[[#This Row],[Welding Date]]=TODAY()+1), Table2[[#This Row],[Welding Date]],IF(Table2[[#This Row],[Welding Corners]]="Ready","Done",""))</f>
        <v/>
      </c>
      <c r="CE216" s="120" t="str">
        <f ca="1">IF(OR(Table2[[#This Row],[Puching Date]]=TODAY(),Table2[[#This Row],[Puching Date]]=TODAY()+1), Table2[[#This Row],[Puching Date]],IF(Table2[[#This Row],[Punch Holes]]="Ready","Done",""))</f>
        <v/>
      </c>
      <c r="CF216" s="120" t="str">
        <f ca="1">IF(OR(Table2[[#This Row],[Housing Date2]]=TODAY(),Table2[[#This Row],[Housing Date2]]=TODAY()+1),Table2[[#This Row],[Housing Date2]],IF(Table2[[#This Row],[Body Assembly]],"Done",""))</f>
        <v/>
      </c>
      <c r="CG216" s="120" t="str">
        <f>_xlfn.IFNA(VLOOKUP(Table2[[#This Row],[Job-no]],Table4[],7,FALSE),"Done")</f>
        <v>Machine Shop Started</v>
      </c>
    </row>
    <row r="217" spans="1:85" x14ac:dyDescent="0.25">
      <c r="A217" s="39" t="str">
        <f>_xlfn.CONCAT(Table2[[#This Row],[Order]],"-",Table2[[#This Row],[Line]])</f>
        <v>77138-9</v>
      </c>
      <c r="B217" s="1">
        <v>43474</v>
      </c>
      <c r="C217" s="10">
        <v>77138</v>
      </c>
      <c r="D217" s="7" t="s">
        <v>3031</v>
      </c>
      <c r="E217" s="10">
        <v>9</v>
      </c>
      <c r="F217" s="10">
        <v>1</v>
      </c>
      <c r="G217" s="7" t="s">
        <v>165</v>
      </c>
      <c r="H217" s="10">
        <v>2</v>
      </c>
      <c r="I217" s="43" t="b">
        <v>1</v>
      </c>
      <c r="J217" s="43" t="b">
        <v>0</v>
      </c>
      <c r="K217" t="s">
        <v>114</v>
      </c>
      <c r="L217" s="43" t="b">
        <v>0</v>
      </c>
      <c r="M217" s="43" t="b">
        <v>0</v>
      </c>
      <c r="N217" s="43" t="b">
        <v>0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t="s">
        <v>114</v>
      </c>
      <c r="V217" t="s">
        <v>114</v>
      </c>
      <c r="W217" s="5">
        <v>43469</v>
      </c>
      <c r="X217" s="7" t="s">
        <v>151</v>
      </c>
      <c r="Y217" s="7"/>
      <c r="Z217" s="7" t="s">
        <v>1905</v>
      </c>
      <c r="AA217" s="7" t="s">
        <v>114</v>
      </c>
      <c r="AB217" s="7" t="s">
        <v>74</v>
      </c>
      <c r="AC217" s="10">
        <v>7</v>
      </c>
      <c r="AD217" s="3" t="s">
        <v>5967</v>
      </c>
      <c r="AE217" s="4" t="s">
        <v>5968</v>
      </c>
      <c r="AF217" s="7"/>
      <c r="AG217" s="7" t="s">
        <v>114</v>
      </c>
      <c r="AH217" s="10">
        <v>2</v>
      </c>
      <c r="AI217" s="3" t="s">
        <v>74</v>
      </c>
      <c r="AJ217" t="s">
        <v>114</v>
      </c>
      <c r="AK217" t="s">
        <v>114</v>
      </c>
      <c r="AL217" s="43" t="b">
        <v>0</v>
      </c>
      <c r="AM217" s="3"/>
      <c r="AN217" s="3"/>
      <c r="AO217" s="43" t="b">
        <v>0</v>
      </c>
      <c r="AP217" s="3" t="b">
        <v>0</v>
      </c>
      <c r="AQ217" s="3">
        <f>VLOOKUP(Table2[[#This Row],[Job-no]],Table3[],26,FALSE)</f>
        <v>2224</v>
      </c>
      <c r="AR217" t="str">
        <f t="shared" si="44"/>
        <v>TBWDILED</v>
      </c>
      <c r="AS217" t="str">
        <f>VLOOKUP(AR217,Table1[],4,0)</f>
        <v>wall</v>
      </c>
      <c r="AT217">
        <f>IF(BD217&gt;0,"Pattern",VLOOKUP(AR217,Table1[],5,0))</f>
        <v>0</v>
      </c>
      <c r="AU217" s="34">
        <f>IF(AT217="Pattern",WORKDAY(Table2[[#This Row],[Scheduled Ship Date]],-10),WORKDAY(Table2[[#This Row],[Scheduled Ship Date]],-4))</f>
        <v>43468</v>
      </c>
      <c r="AV217" s="39">
        <f>IF(Table2[[#This Row],[Extrusion cut double saw]]=TRUE,IF(O217="ToDo",IF(AT217="Pattern",Table2[[#This Row],[Total Sections]]*0.4,Table2[[#This Row],[Total Sections]]*0.12),0),IF(AT217="Pattern",Table2[[#This Row],[Total Sections]]*4,Table2[[#This Row],[Total Sections]]*1.2))</f>
        <v>2.4</v>
      </c>
      <c r="AW217" s="42">
        <f ca="1">TODAY()+2</f>
        <v>43469</v>
      </c>
      <c r="AX217" s="42">
        <f>IF(AT217="Pattern",Table2[[#This Row],[Scheduled Ship Date]]-2,Table2[[#This Row],[Scheduled Ship Date]]-3)</f>
        <v>43471</v>
      </c>
      <c r="AY217" s="39">
        <f>IF(Table2[[#This Row],[Pattern]]="Pattern",Table2[[#This Row],[Total Sections]]*4.82,Table2[[#This Row],[Total Sections]]*0.5)</f>
        <v>1</v>
      </c>
      <c r="AZ217" s="42">
        <f t="shared" ca="1" si="49"/>
        <v>43469</v>
      </c>
      <c r="BA217" s="39">
        <f>((Table2[Total Sections]/Table2[Open Qty])-1)*Table2[Open Qty]*12.96</f>
        <v>0</v>
      </c>
      <c r="BB217" s="39"/>
      <c r="BC217" s="39" t="str">
        <f t="shared" si="45"/>
        <v>TBWDILED-350-400-90-35-SO-10-BLK-UNV-DP-1</v>
      </c>
      <c r="BD217" s="39">
        <f t="shared" si="46"/>
        <v>0</v>
      </c>
      <c r="BE217" s="39" t="b">
        <f>_xlfn.IFNA(VLOOKUP(Table2[[#This Row],[Job-no]],Table4[],9,FALSE),TRUE)</f>
        <v>1</v>
      </c>
      <c r="BF217" s="39"/>
      <c r="BG217" s="39" t="b">
        <f>_xlfn.IFNA(VLOOKUP(Table2[[#This Row],[Job-no]],Table4[],14,FALSE),TRUE)</f>
        <v>0</v>
      </c>
      <c r="BH217" s="39" t="str">
        <f>_xlfn.IFNA(VLOOKUP(Table2[[#This Row],[Job-no]],Table4[],11,FALSE),"Done")</f>
        <v/>
      </c>
      <c r="BI217" s="39">
        <f>IF(Table2[[#This Row],[Pattern]]="Pattern",VLOOKUP(Table2[[#This Row],[Product Code]],'Routing data'!$A$2:$W$470,13,FALSE),VLOOKUP(Table2[[#This Row],[Product Code]],'Routing data'!$A$2:$W$470,3,FALSE))</f>
        <v>2</v>
      </c>
      <c r="BJ217" s="39">
        <f>IF(Table2[[#This Row],[Pattern]]="Pattern",VLOOKUP(Table2[[#This Row],[Product Code]],'Routing data'!$A$2:$W$470,14,FALSE),VLOOKUP(Table2[[#This Row],[Product Code]],'Routing data'!$A$2:$W$470,4,FALSE))</f>
        <v>0</v>
      </c>
      <c r="BK217" s="39">
        <f>VLOOKUP(Table2[[#This Row],[Product Code]],'Routing data'!A$4:W$524,16,FALSE)</f>
        <v>0</v>
      </c>
      <c r="BL217" s="42">
        <f>IF(Table2[[#This Row],[Milling Required]]=0,"x",IF(AT217="Pattern",B217-10,B217-4))</f>
        <v>43470</v>
      </c>
      <c r="BM217" s="39"/>
      <c r="BN217" s="42">
        <f t="shared" si="47"/>
        <v>43471</v>
      </c>
      <c r="BO217" s="39">
        <f>IF(Table2[[#This Row],[Milling]]="x","x",Table2[[#This Row],[Total Sections]]*2)</f>
        <v>4</v>
      </c>
      <c r="BP217" s="39">
        <f>IF(Table2[[#This Row],[Punching]]="x","x",Table2[Total Sections]*2)</f>
        <v>4</v>
      </c>
      <c r="BQ217" s="39">
        <f>IF(Table2[[#This Row],[Pattern]]="Pattern",Table2[Total Sections]*3,Table2[Total Sections]*1.5)</f>
        <v>3</v>
      </c>
      <c r="BR217" s="42">
        <f ca="1">TODAY()+2</f>
        <v>43469</v>
      </c>
      <c r="BS217" s="39"/>
      <c r="BT217" s="39"/>
      <c r="BU217" s="39"/>
      <c r="BV217" s="39" t="str">
        <f>_xlfn.IFNA(VLOOKUP(Table2[[#This Row],[Job-no]],Table4[],16,FALSE),"Ready")</f>
        <v/>
      </c>
      <c r="BW217" s="39" t="str">
        <f>_xlfn.IFNA(VLOOKUP(Table2[[#This Row],[Job-no]],Table4[],21,FALSE),"Ready")</f>
        <v/>
      </c>
      <c r="BX217" s="39" t="b">
        <f>_xlfn.IFNA(VLOOKUP(Table2[[#This Row],[Job-no]],Table4[],10,FALSE),TRUE)</f>
        <v>0</v>
      </c>
      <c r="BY217" s="39" t="str">
        <f>_xlfn.IFNA(VLOOKUP(Table2[[#This Row],[Job-no]],Table4[],22,FALSE),"Ready")</f>
        <v/>
      </c>
      <c r="BZ217" s="120">
        <f t="shared" si="48"/>
        <v>43474</v>
      </c>
      <c r="CA217" s="120" t="str">
        <f ca="1">IF(OR(Table2[[#This Row],[Saw Date]]=TODAY(),Table2[[#This Row],[Saw Date]]=TODAY()+1), Table2[[#This Row],[Saw Date]],IF(Table2[[#This Row],[Extrusion cut double saw]],"Done",""))</f>
        <v/>
      </c>
      <c r="CB217" s="120" t="str">
        <f ca="1">IF(OR(Table2[[#This Row],[Lens Date]]=TODAY(),Table2[[#This Row],[Lens Date]]=TODAY()+1), Table2[[#This Row],[Lens Date]],IF(Table2[[#This Row],[MSLens]]="Done","Done",""))</f>
        <v/>
      </c>
      <c r="CC217" s="120" t="str">
        <f ca="1">IF(OR(Table2[[#This Row],[Milling Date]]=TODAY(),Table2[[#This Row],[Milling Date]]=TODAY()+1), Table2[[#This Row],[Milling Date]],IF(Table2[[#This Row],[CNC Holes]]="Ready","Done",""))</f>
        <v/>
      </c>
      <c r="CD217" s="120" t="str">
        <f ca="1">IF(OR(Table2[[#This Row],[Welding Date]]=TODAY(),Table2[[#This Row],[Welding Date]]=TODAY()+1), Table2[[#This Row],[Welding Date]],IF(Table2[[#This Row],[Welding Corners]]="Ready","Done",""))</f>
        <v/>
      </c>
      <c r="CE217" s="120" t="str">
        <f ca="1">IF(OR(Table2[[#This Row],[Puching Date]]=TODAY(),Table2[[#This Row],[Puching Date]]=TODAY()+1), Table2[[#This Row],[Puching Date]],IF(Table2[[#This Row],[Punch Holes]]="Ready","Done",""))</f>
        <v/>
      </c>
      <c r="CF217" s="120" t="str">
        <f ca="1">IF(OR(Table2[[#This Row],[Housing Date2]]=TODAY(),Table2[[#This Row],[Housing Date2]]=TODAY()+1),Table2[[#This Row],[Housing Date2]],IF(Table2[[#This Row],[Body Assembly]],"Done",""))</f>
        <v/>
      </c>
      <c r="CG217" s="120" t="str">
        <f>_xlfn.IFNA(VLOOKUP(Table2[[#This Row],[Job-no]],Table4[],7,FALSE),"Done")</f>
        <v>Machine Shop Started</v>
      </c>
    </row>
    <row r="218" spans="1:85" hidden="1" x14ac:dyDescent="0.25">
      <c r="A218" s="39" t="str">
        <f>_xlfn.CONCAT(Table2[[#This Row],[Order]],"-",Table2[[#This Row],[Line]])</f>
        <v>77357-1</v>
      </c>
      <c r="B218" s="1">
        <v>43474</v>
      </c>
      <c r="C218" s="10">
        <v>77357</v>
      </c>
      <c r="D218" s="7" t="s">
        <v>2232</v>
      </c>
      <c r="E218" s="10">
        <v>1</v>
      </c>
      <c r="F218" s="10">
        <v>1</v>
      </c>
      <c r="G218" s="7" t="s">
        <v>165</v>
      </c>
      <c r="H218" s="10">
        <v>2</v>
      </c>
      <c r="I218" s="43" t="b">
        <v>1</v>
      </c>
      <c r="J218" s="43" t="b">
        <v>1</v>
      </c>
      <c r="K218" t="s">
        <v>114</v>
      </c>
      <c r="L218" s="43" t="b">
        <v>1</v>
      </c>
      <c r="M218" s="43" t="b">
        <v>1</v>
      </c>
      <c r="N218" s="43" t="b">
        <v>1</v>
      </c>
      <c r="O218" t="s">
        <v>114</v>
      </c>
      <c r="P218" t="s">
        <v>138</v>
      </c>
      <c r="Q218" t="s">
        <v>114</v>
      </c>
      <c r="R218" t="s">
        <v>114</v>
      </c>
      <c r="S218" t="s">
        <v>114</v>
      </c>
      <c r="T218" t="s">
        <v>114</v>
      </c>
      <c r="U218" t="s">
        <v>114</v>
      </c>
      <c r="V218" t="s">
        <v>114</v>
      </c>
      <c r="W218" s="5">
        <v>43469</v>
      </c>
      <c r="X218" s="7" t="s">
        <v>151</v>
      </c>
      <c r="Y218" s="7"/>
      <c r="Z218" s="7" t="s">
        <v>4643</v>
      </c>
      <c r="AA218" s="7" t="s">
        <v>114</v>
      </c>
      <c r="AB218" s="7" t="s">
        <v>74</v>
      </c>
      <c r="AC218" s="10">
        <v>12</v>
      </c>
      <c r="AD218" s="3" t="s">
        <v>1328</v>
      </c>
      <c r="AE218" s="7" t="s">
        <v>2231</v>
      </c>
      <c r="AF218" s="7"/>
      <c r="AG218" s="7" t="s">
        <v>114</v>
      </c>
      <c r="AH218" s="10">
        <v>2</v>
      </c>
      <c r="AI218" s="3" t="s">
        <v>79</v>
      </c>
      <c r="AJ218" t="s">
        <v>114</v>
      </c>
      <c r="AK218" t="s">
        <v>114</v>
      </c>
      <c r="AL218" s="43" t="b">
        <v>0</v>
      </c>
      <c r="AM218" s="3"/>
      <c r="AN218" s="3"/>
      <c r="AO218" s="43" t="b">
        <v>0</v>
      </c>
      <c r="AP218" s="3" t="b">
        <v>0</v>
      </c>
      <c r="AQ218" s="3">
        <f>VLOOKUP(Table2[[#This Row],[Job-no]],Table3[],26,FALSE)</f>
        <v>2000</v>
      </c>
      <c r="AR218" t="str">
        <f t="shared" si="44"/>
        <v>SCPLED</v>
      </c>
      <c r="AS218" t="str">
        <f>VLOOKUP(AR218,Table1[],4,0)</f>
        <v>recessed</v>
      </c>
      <c r="AT218" t="str">
        <f>IF(BD218&gt;0,"Pattern",VLOOKUP(AR218,Table1[],5,0))</f>
        <v>Check for Kit</v>
      </c>
      <c r="AU218" s="34">
        <f>IF(AT218="Pattern",WORKDAY(Table2[[#This Row],[Scheduled Ship Date]],-10),WORKDAY(Table2[[#This Row],[Scheduled Ship Date]],-4))</f>
        <v>43468</v>
      </c>
      <c r="AV218" s="39">
        <f>IF(Table2[[#This Row],[Extrusion cut double saw]]=TRUE,IF(O218="ToDo",IF(AT218="Pattern",Table2[[#This Row],[Total Sections]]*0.4,Table2[[#This Row],[Total Sections]]*0.12),0),IF(AT218="Pattern",Table2[[#This Row],[Total Sections]]*4,Table2[[#This Row],[Total Sections]]*1.2))</f>
        <v>0</v>
      </c>
      <c r="AW218" s="42"/>
      <c r="AX218" s="42">
        <f>IF(AT218="Pattern",Table2[[#This Row],[Scheduled Ship Date]]-2,Table2[[#This Row],[Scheduled Ship Date]]-3)</f>
        <v>43471</v>
      </c>
      <c r="AY218" s="39">
        <f>IF(Table2[[#This Row],[Pattern]]="Pattern",Table2[[#This Row],[Total Sections]]*4.82,Table2[[#This Row],[Total Sections]]*0.5)</f>
        <v>1</v>
      </c>
      <c r="AZ218" s="42">
        <f t="shared" ca="1" si="49"/>
        <v>43469</v>
      </c>
      <c r="BA218" s="39">
        <f>((Table2[Total Sections]/Table2[Open Qty])-1)*Table2[Open Qty]*12.96</f>
        <v>0</v>
      </c>
      <c r="BB218" s="39"/>
      <c r="BC218" s="39" t="str">
        <f t="shared" si="45"/>
        <v>SCPLED-500-90-27-FL-7' 11 1/2"-W-UNV-DP-1-DS</v>
      </c>
      <c r="BD218" s="39">
        <f t="shared" si="46"/>
        <v>0</v>
      </c>
      <c r="BE218" s="39" t="b">
        <f>_xlfn.IFNA(VLOOKUP(Table2[[#This Row],[Job-no]],Table4[],9,FALSE),TRUE)</f>
        <v>1</v>
      </c>
      <c r="BF218" s="39"/>
      <c r="BG218" s="39" t="b">
        <f>_xlfn.IFNA(VLOOKUP(Table2[[#This Row],[Job-no]],Table4[],14,FALSE),TRUE)</f>
        <v>1</v>
      </c>
      <c r="BH218" s="39" t="str">
        <f>_xlfn.IFNA(VLOOKUP(Table2[[#This Row],[Job-no]],Table4[],11,FALSE),"Done")</f>
        <v/>
      </c>
      <c r="BI218" s="39">
        <f>IF(Table2[[#This Row],[Pattern]]="Pattern",VLOOKUP(Table2[[#This Row],[Product Code]],'Routing data'!$A$2:$W$470,13,FALSE),VLOOKUP(Table2[[#This Row],[Product Code]],'Routing data'!$A$2:$W$470,3,FALSE))</f>
        <v>2</v>
      </c>
      <c r="BJ218" s="39">
        <f>IF(Table2[[#This Row],[Pattern]]="Pattern",VLOOKUP(Table2[[#This Row],[Product Code]],'Routing data'!$A$2:$W$470,14,FALSE),VLOOKUP(Table2[[#This Row],[Product Code]],'Routing data'!$A$2:$W$470,4,FALSE))</f>
        <v>0</v>
      </c>
      <c r="BK218" s="39">
        <f>VLOOKUP(Table2[[#This Row],[Product Code]],'Routing data'!A$4:W$524,16,FALSE)</f>
        <v>5</v>
      </c>
      <c r="BL218" s="42">
        <f>IF(Table2[[#This Row],[Milling Required]]=0,"x",IF(AT218="Pattern",B218-10,B218-4))</f>
        <v>43470</v>
      </c>
      <c r="BM218" s="39"/>
      <c r="BN218" s="42">
        <f t="shared" si="47"/>
        <v>43471</v>
      </c>
      <c r="BO218" s="39">
        <f>IF(Table2[[#This Row],[Milling]]="x","x",Table2[[#This Row],[Total Sections]]*2)</f>
        <v>4</v>
      </c>
      <c r="BP218" s="39">
        <f>IF(Table2[[#This Row],[Punching]]="x","x",Table2[Total Sections]*2)</f>
        <v>4</v>
      </c>
      <c r="BQ218" s="39">
        <f>IF(Table2[[#This Row],[Pattern]]="Pattern",Table2[Total Sections]*3,Table2[Total Sections]*1.5)</f>
        <v>3</v>
      </c>
      <c r="BR218" s="39"/>
      <c r="BS218" s="39"/>
      <c r="BT218" s="39"/>
      <c r="BU218" s="39"/>
      <c r="BV218" s="39" t="str">
        <f>_xlfn.IFNA(VLOOKUP(Table2[[#This Row],[Job-no]],Table4[],16,FALSE),"Ready")</f>
        <v>Ready</v>
      </c>
      <c r="BW218" s="39" t="str">
        <f>_xlfn.IFNA(VLOOKUP(Table2[[#This Row],[Job-no]],Table4[],21,FALSE),"Ready")</f>
        <v/>
      </c>
      <c r="BX218" s="39" t="b">
        <f>_xlfn.IFNA(VLOOKUP(Table2[[#This Row],[Job-no]],Table4[],10,FALSE),TRUE)</f>
        <v>1</v>
      </c>
      <c r="BY218" s="39" t="str">
        <f>_xlfn.IFNA(VLOOKUP(Table2[[#This Row],[Job-no]],Table4[],22,FALSE),"Ready")</f>
        <v/>
      </c>
      <c r="BZ218" s="120">
        <f t="shared" si="48"/>
        <v>43474</v>
      </c>
      <c r="CA218" s="120" t="str">
        <f ca="1">IF(OR(Table2[[#This Row],[Saw Date]]=TODAY(),Table2[[#This Row],[Saw Date]]=TODAY()+1), Table2[[#This Row],[Saw Date]],IF(Table2[[#This Row],[Extrusion cut double saw]],"Done",""))</f>
        <v>Done</v>
      </c>
      <c r="CB218" s="120" t="str">
        <f ca="1">IF(OR(Table2[[#This Row],[Lens Date]]=TODAY(),Table2[[#This Row],[Lens Date]]=TODAY()+1), Table2[[#This Row],[Lens Date]],IF(Table2[[#This Row],[MSLens]]="Done","Done",""))</f>
        <v/>
      </c>
      <c r="CC218" s="120" t="str">
        <f ca="1">IF(OR(Table2[[#This Row],[Milling Date]]=TODAY(),Table2[[#This Row],[Milling Date]]=TODAY()+1), Table2[[#This Row],[Milling Date]],IF(Table2[[#This Row],[CNC Holes]]="Ready","Done",""))</f>
        <v>Done</v>
      </c>
      <c r="CD218" s="120" t="str">
        <f ca="1">IF(OR(Table2[[#This Row],[Welding Date]]=TODAY(),Table2[[#This Row],[Welding Date]]=TODAY()+1), Table2[[#This Row],[Welding Date]],IF(Table2[[#This Row],[Welding Corners]]="Ready","Done",""))</f>
        <v/>
      </c>
      <c r="CE218" s="120" t="str">
        <f ca="1">IF(OR(Table2[[#This Row],[Puching Date]]=TODAY(),Table2[[#This Row],[Puching Date]]=TODAY()+1), Table2[[#This Row],[Puching Date]],IF(Table2[[#This Row],[Punch Holes]]="Ready","Done",""))</f>
        <v/>
      </c>
      <c r="CF218" s="120" t="str">
        <f ca="1">IF(OR(Table2[[#This Row],[Housing Date2]]=TODAY(),Table2[[#This Row],[Housing Date2]]=TODAY()+1),Table2[[#This Row],[Housing Date2]],IF(Table2[[#This Row],[Body Assembly]],"Done",""))</f>
        <v>Done</v>
      </c>
      <c r="CG218" s="120" t="str">
        <f>_xlfn.IFNA(VLOOKUP(Table2[[#This Row],[Job-no]],Table4[],7,FALSE),"Done")</f>
        <v>Machine Shop Started</v>
      </c>
    </row>
    <row r="219" spans="1:85" x14ac:dyDescent="0.25">
      <c r="A219" t="str">
        <f>_xlfn.CONCAT(Table2[[#This Row],[Order]],"-",Table2[[#This Row],[Line]])</f>
        <v>77450-1</v>
      </c>
      <c r="B219" s="1">
        <v>43474</v>
      </c>
      <c r="C219" s="10">
        <v>77450</v>
      </c>
      <c r="D219" s="7" t="s">
        <v>3653</v>
      </c>
      <c r="E219" s="10">
        <v>1</v>
      </c>
      <c r="F219" s="10">
        <v>1</v>
      </c>
      <c r="G219" s="7" t="s">
        <v>165</v>
      </c>
      <c r="H219" s="10">
        <v>1</v>
      </c>
      <c r="I219" s="43" t="b">
        <v>1</v>
      </c>
      <c r="J219" s="43" t="b">
        <v>0</v>
      </c>
      <c r="K219" t="s">
        <v>114</v>
      </c>
      <c r="L219" s="43" t="b">
        <v>0</v>
      </c>
      <c r="M219" s="43" t="b">
        <v>0</v>
      </c>
      <c r="N219" s="43" t="b">
        <v>0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t="s">
        <v>114</v>
      </c>
      <c r="V219" t="s">
        <v>114</v>
      </c>
      <c r="W219" s="5">
        <v>43469</v>
      </c>
      <c r="X219" s="7" t="s">
        <v>151</v>
      </c>
      <c r="Y219" s="7"/>
      <c r="Z219" s="7" t="s">
        <v>4024</v>
      </c>
      <c r="AA219" s="7" t="s">
        <v>114</v>
      </c>
      <c r="AB219" s="7" t="s">
        <v>74</v>
      </c>
      <c r="AC219" s="10">
        <v>12</v>
      </c>
      <c r="AD219" s="3" t="s">
        <v>5967</v>
      </c>
      <c r="AE219" s="4" t="s">
        <v>5968</v>
      </c>
      <c r="AF219" s="7"/>
      <c r="AG219" s="7" t="s">
        <v>114</v>
      </c>
      <c r="AH219" s="10">
        <v>1</v>
      </c>
      <c r="AI219" s="3" t="s">
        <v>180</v>
      </c>
      <c r="AJ219" t="s">
        <v>114</v>
      </c>
      <c r="AK219" t="s">
        <v>114</v>
      </c>
      <c r="AL219" s="43" t="b">
        <v>0</v>
      </c>
      <c r="AM219" s="3"/>
      <c r="AN219" s="3"/>
      <c r="AO219" s="43" t="b">
        <v>0</v>
      </c>
      <c r="AP219" s="3" t="b">
        <v>0</v>
      </c>
      <c r="AQ219" s="3">
        <f>VLOOKUP(Table2[[#This Row],[Job-no]],Table3[],26,FALSE)</f>
        <v>900</v>
      </c>
      <c r="AR219" t="str">
        <f t="shared" si="44"/>
        <v>SCD</v>
      </c>
      <c r="AS219" t="str">
        <f>VLOOKUP(AR219,Table1[],4,0)</f>
        <v>pendant</v>
      </c>
      <c r="AT219" t="str">
        <f>IF(BD219&gt;0,"Pattern",VLOOKUP(AR219,Table1[],5,0))</f>
        <v>Check for Kit</v>
      </c>
      <c r="AU219" s="34">
        <f>IF(AT219="Pattern",WORKDAY(Table2[[#This Row],[Scheduled Ship Date]],-10),WORKDAY(Table2[[#This Row],[Scheduled Ship Date]],-4))</f>
        <v>43468</v>
      </c>
      <c r="AV219">
        <f>IF(Table2[[#This Row],[Extrusion cut double saw]]=TRUE,IF(O219="ToDo",IF(AT219="Pattern",Table2[[#This Row],[Total Sections]]*0.4,Table2[[#This Row],[Total Sections]]*0.12),0),IF(AT219="Pattern",Table2[[#This Row],[Total Sections]]*4,Table2[[#This Row],[Total Sections]]*1.2))</f>
        <v>1.2</v>
      </c>
      <c r="AW219" s="42">
        <f ca="1">TODAY()+2</f>
        <v>43469</v>
      </c>
      <c r="AX219" s="42">
        <f>IF(AT219="Pattern",Table2[[#This Row],[Scheduled Ship Date]]-2,Table2[[#This Row],[Scheduled Ship Date]]-3)</f>
        <v>43471</v>
      </c>
      <c r="AY219">
        <f>IF(Table2[[#This Row],[Pattern]]="Pattern",Table2[[#This Row],[Total Sections]]*4.82,Table2[[#This Row],[Total Sections]]*0.5)</f>
        <v>0.5</v>
      </c>
      <c r="AZ219" s="42">
        <f t="shared" ca="1" si="49"/>
        <v>43469</v>
      </c>
      <c r="BA219" s="39">
        <f>((Table2[Total Sections]/Table2[Open Qty])-1)*Table2[Open Qty]*12.96</f>
        <v>0</v>
      </c>
      <c r="BB219" s="42"/>
      <c r="BC219" s="39" t="str">
        <f t="shared" si="45"/>
        <v>SCD-500-80-35-FL-4X4-AP-UNV-DP-1-CA(36)</v>
      </c>
      <c r="BD219" s="39">
        <f t="shared" si="46"/>
        <v>0</v>
      </c>
      <c r="BE219" s="39" t="b">
        <f>_xlfn.IFNA(VLOOKUP(Table2[[#This Row],[Job-no]],Table4[],9,FALSE),TRUE)</f>
        <v>1</v>
      </c>
      <c r="BF219" t="str">
        <f>VLOOKUP(AR219,Table1[],3,0)</f>
        <v>SCULPT</v>
      </c>
      <c r="BG219" s="39" t="b">
        <f>_xlfn.IFNA(VLOOKUP(Table2[[#This Row],[Job-no]],Table4[],14,FALSE),TRUE)</f>
        <v>0</v>
      </c>
      <c r="BH219" s="39" t="str">
        <f>_xlfn.IFNA(VLOOKUP(Table2[[#This Row],[Job-no]],Table4[],11,FALSE),"Done")</f>
        <v/>
      </c>
      <c r="BI219" s="39">
        <f>IF(Table2[[#This Row],[Pattern]]="Pattern",VLOOKUP(Table2[[#This Row],[Product Code]],'Routing data'!$A$2:$W$470,13,FALSE),VLOOKUP(Table2[[#This Row],[Product Code]],'Routing data'!$A$2:$W$470,3,FALSE))</f>
        <v>2</v>
      </c>
      <c r="BJ219" s="39">
        <f>IF(Table2[[#This Row],[Pattern]]="Pattern",VLOOKUP(Table2[[#This Row],[Product Code]],'Routing data'!$A$2:$W$470,14,FALSE),VLOOKUP(Table2[[#This Row],[Product Code]],'Routing data'!$A$2:$W$470,4,FALSE))</f>
        <v>0</v>
      </c>
      <c r="BK219" s="39">
        <f>VLOOKUP(Table2[[#This Row],[Product Code]],'Routing data'!A$4:W$524,16,FALSE)</f>
        <v>5</v>
      </c>
      <c r="BL219" s="42">
        <f>IF(Table2[[#This Row],[Milling Required]]=0,"x",IF(AT219="Pattern",B219-10,B219-4))</f>
        <v>43470</v>
      </c>
      <c r="BM219" s="42" t="str">
        <f>IF(Table2[[#This Row],[Punching Required]]=0,"x",IF(AT219="Pattern",B219-8,B219-2))</f>
        <v>x</v>
      </c>
      <c r="BN219" s="42">
        <f t="shared" si="47"/>
        <v>43471</v>
      </c>
      <c r="BO219" s="39">
        <f>IF(Table2[[#This Row],[Milling]]="x","x",Table2[[#This Row],[Total Sections]]*2)</f>
        <v>2</v>
      </c>
      <c r="BP219" s="39" t="str">
        <f>IF(Table2[[#This Row],[Punching]]="x","x",Table2[Total Sections]*2)</f>
        <v>x</v>
      </c>
      <c r="BQ219" s="39">
        <f>IF(Table2[[#This Row],[Pattern]]="Pattern",Table2[Total Sections]*3,Table2[Total Sections]*1.5)</f>
        <v>1.5</v>
      </c>
      <c r="BR219" s="42">
        <f ca="1">TODAY()+2</f>
        <v>43469</v>
      </c>
      <c r="BS219" s="42"/>
      <c r="BT219" s="42"/>
      <c r="BU219" s="39"/>
      <c r="BV219" s="39" t="str">
        <f>_xlfn.IFNA(VLOOKUP(Table2[[#This Row],[Job-no]],Table4[],16,FALSE),"Ready")</f>
        <v/>
      </c>
      <c r="BW219" s="39" t="str">
        <f>_xlfn.IFNA(VLOOKUP(Table2[[#This Row],[Job-no]],Table4[],21,FALSE),"Ready")</f>
        <v/>
      </c>
      <c r="BX219" s="39" t="b">
        <f>_xlfn.IFNA(VLOOKUP(Table2[[#This Row],[Job-no]],Table4[],10,FALSE),TRUE)</f>
        <v>0</v>
      </c>
      <c r="BY219" s="39" t="str">
        <f>_xlfn.IFNA(VLOOKUP(Table2[[#This Row],[Job-no]],Table4[],22,FALSE),"Ready")</f>
        <v/>
      </c>
      <c r="BZ219" s="120">
        <f t="shared" si="48"/>
        <v>43474</v>
      </c>
      <c r="CA219" s="120" t="str">
        <f ca="1">IF(OR(Table2[[#This Row],[Saw Date]]=TODAY(),Table2[[#This Row],[Saw Date]]=TODAY()+1), Table2[[#This Row],[Saw Date]],IF(Table2[[#This Row],[Extrusion cut double saw]],"Done",""))</f>
        <v/>
      </c>
      <c r="CB219" s="120" t="str">
        <f ca="1">IF(OR(Table2[[#This Row],[Lens Date]]=TODAY(),Table2[[#This Row],[Lens Date]]=TODAY()+1), Table2[[#This Row],[Lens Date]],IF(Table2[[#This Row],[MSLens]]="Done","Done",""))</f>
        <v/>
      </c>
      <c r="CC219" s="120" t="str">
        <f ca="1">IF(OR(Table2[[#This Row],[Milling Date]]=TODAY(),Table2[[#This Row],[Milling Date]]=TODAY()+1), Table2[[#This Row],[Milling Date]],IF(Table2[[#This Row],[CNC Holes]]="Ready","Done",""))</f>
        <v/>
      </c>
      <c r="CD219" s="120" t="str">
        <f ca="1">IF(OR(Table2[[#This Row],[Welding Date]]=TODAY(),Table2[[#This Row],[Welding Date]]=TODAY()+1), Table2[[#This Row],[Welding Date]],IF(Table2[[#This Row],[Welding Corners]]="Ready","Done",""))</f>
        <v/>
      </c>
      <c r="CE219" s="120" t="str">
        <f ca="1">IF(OR(Table2[[#This Row],[Puching Date]]=TODAY(),Table2[[#This Row],[Puching Date]]=TODAY()+1), Table2[[#This Row],[Puching Date]],IF(Table2[[#This Row],[Punch Holes]]="Ready","Done",""))</f>
        <v/>
      </c>
      <c r="CF219" s="120" t="str">
        <f ca="1">IF(OR(Table2[[#This Row],[Housing Date2]]=TODAY(),Table2[[#This Row],[Housing Date2]]=TODAY()+1),Table2[[#This Row],[Housing Date2]],IF(Table2[[#This Row],[Body Assembly]],"Done",""))</f>
        <v/>
      </c>
      <c r="CG219" s="120" t="str">
        <f>_xlfn.IFNA(VLOOKUP(Table2[[#This Row],[Job-no]],Table4[],7,FALSE),"Done")</f>
        <v>Machine Shop Started</v>
      </c>
    </row>
    <row r="220" spans="1:85" x14ac:dyDescent="0.25">
      <c r="A220" t="str">
        <f>_xlfn.CONCAT(Table2[[#This Row],[Order]],"-",Table2[[#This Row],[Line]])</f>
        <v>77450-2</v>
      </c>
      <c r="B220" s="1">
        <v>43474</v>
      </c>
      <c r="C220" s="10">
        <v>77450</v>
      </c>
      <c r="D220" s="7" t="s">
        <v>3655</v>
      </c>
      <c r="E220" s="10">
        <v>2</v>
      </c>
      <c r="F220" s="10">
        <v>1</v>
      </c>
      <c r="G220" s="7" t="s">
        <v>165</v>
      </c>
      <c r="H220" s="10">
        <v>1</v>
      </c>
      <c r="I220" s="43" t="b">
        <v>1</v>
      </c>
      <c r="J220" s="43" t="b">
        <v>0</v>
      </c>
      <c r="K220" t="s">
        <v>114</v>
      </c>
      <c r="L220" s="43" t="b">
        <v>0</v>
      </c>
      <c r="M220" s="43" t="b">
        <v>0</v>
      </c>
      <c r="N220" s="43" t="b">
        <v>0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t="s">
        <v>114</v>
      </c>
      <c r="V220" t="s">
        <v>114</v>
      </c>
      <c r="W220" s="5">
        <v>43469</v>
      </c>
      <c r="X220" s="7" t="s">
        <v>151</v>
      </c>
      <c r="Y220" s="7"/>
      <c r="Z220" s="7" t="s">
        <v>4024</v>
      </c>
      <c r="AA220" s="7" t="s">
        <v>114</v>
      </c>
      <c r="AB220" s="7" t="s">
        <v>74</v>
      </c>
      <c r="AC220" s="10">
        <v>12</v>
      </c>
      <c r="AD220" s="3" t="s">
        <v>5967</v>
      </c>
      <c r="AE220" s="4" t="s">
        <v>5968</v>
      </c>
      <c r="AF220" s="7"/>
      <c r="AG220" s="7" t="s">
        <v>114</v>
      </c>
      <c r="AH220" s="10">
        <v>1</v>
      </c>
      <c r="AI220" s="3" t="s">
        <v>180</v>
      </c>
      <c r="AJ220" t="s">
        <v>114</v>
      </c>
      <c r="AK220" t="s">
        <v>114</v>
      </c>
      <c r="AL220" s="43" t="b">
        <v>0</v>
      </c>
      <c r="AM220" s="3"/>
      <c r="AN220" s="3"/>
      <c r="AO220" s="43" t="b">
        <v>0</v>
      </c>
      <c r="AP220" s="3" t="b">
        <v>0</v>
      </c>
      <c r="AQ220" s="3">
        <f>VLOOKUP(Table2[[#This Row],[Job-no]],Table3[],26,FALSE)</f>
        <v>1080</v>
      </c>
      <c r="AR220" t="str">
        <f t="shared" si="44"/>
        <v>SCD</v>
      </c>
      <c r="AS220" t="str">
        <f>VLOOKUP(AR220,Table1[],4,0)</f>
        <v>pendant</v>
      </c>
      <c r="AT220" t="str">
        <f>IF(BD220&gt;0,"Pattern",VLOOKUP(AR220,Table1[],5,0))</f>
        <v>Check for Kit</v>
      </c>
      <c r="AU220" s="34">
        <f>IF(AT220="Pattern",WORKDAY(Table2[[#This Row],[Scheduled Ship Date]],-10),WORKDAY(Table2[[#This Row],[Scheduled Ship Date]],-4))</f>
        <v>43468</v>
      </c>
      <c r="AV220">
        <f>IF(Table2[[#This Row],[Extrusion cut double saw]]=TRUE,IF(O220="ToDo",IF(AT220="Pattern",Table2[[#This Row],[Total Sections]]*0.4,Table2[[#This Row],[Total Sections]]*0.12),0),IF(AT220="Pattern",Table2[[#This Row],[Total Sections]]*4,Table2[[#This Row],[Total Sections]]*1.2))</f>
        <v>1.2</v>
      </c>
      <c r="AW220" s="42">
        <f ca="1">TODAY()+2</f>
        <v>43469</v>
      </c>
      <c r="AX220" s="42">
        <f>IF(AT220="Pattern",Table2[[#This Row],[Scheduled Ship Date]]-2,Table2[[#This Row],[Scheduled Ship Date]]-3)</f>
        <v>43471</v>
      </c>
      <c r="AY220">
        <f>IF(Table2[[#This Row],[Pattern]]="Pattern",Table2[[#This Row],[Total Sections]]*4.82,Table2[[#This Row],[Total Sections]]*0.5)</f>
        <v>0.5</v>
      </c>
      <c r="AZ220" s="42">
        <f t="shared" ca="1" si="49"/>
        <v>43469</v>
      </c>
      <c r="BA220" s="39">
        <f>((Table2[Total Sections]/Table2[Open Qty])-1)*Table2[Open Qty]*12.96</f>
        <v>0</v>
      </c>
      <c r="BB220" s="39"/>
      <c r="BC220" s="39" t="str">
        <f t="shared" si="45"/>
        <v>SCD-500-80-35-FL-4X4-AP-UNV-DP-1-CA(36)-B1(BSL10LST)</v>
      </c>
      <c r="BD220" s="39">
        <f t="shared" si="46"/>
        <v>0</v>
      </c>
      <c r="BE220" s="39" t="b">
        <f>_xlfn.IFNA(VLOOKUP(Table2[[#This Row],[Job-no]],Table4[],9,FALSE),TRUE)</f>
        <v>1</v>
      </c>
      <c r="BF220" t="str">
        <f>VLOOKUP(AR220,Table1[],3,0)</f>
        <v>SCULPT</v>
      </c>
      <c r="BG220" s="39" t="b">
        <f>_xlfn.IFNA(VLOOKUP(Table2[[#This Row],[Job-no]],Table4[],14,FALSE),TRUE)</f>
        <v>0</v>
      </c>
      <c r="BH220" s="39" t="str">
        <f>_xlfn.IFNA(VLOOKUP(Table2[[#This Row],[Job-no]],Table4[],11,FALSE),"Done")</f>
        <v/>
      </c>
      <c r="BI220" s="39">
        <f>IF(Table2[[#This Row],[Pattern]]="Pattern",VLOOKUP(Table2[[#This Row],[Product Code]],'Routing data'!$A$2:$W$470,13,FALSE),VLOOKUP(Table2[[#This Row],[Product Code]],'Routing data'!$A$2:$W$470,3,FALSE))</f>
        <v>2</v>
      </c>
      <c r="BJ220" s="39">
        <f>IF(Table2[[#This Row],[Pattern]]="Pattern",VLOOKUP(Table2[[#This Row],[Product Code]],'Routing data'!$A$2:$W$470,14,FALSE),VLOOKUP(Table2[[#This Row],[Product Code]],'Routing data'!$A$2:$W$470,4,FALSE))</f>
        <v>0</v>
      </c>
      <c r="BK220" s="39">
        <f>VLOOKUP(Table2[[#This Row],[Product Code]],'Routing data'!A$4:W$524,16,FALSE)</f>
        <v>5</v>
      </c>
      <c r="BL220" s="42">
        <f>IF(Table2[[#This Row],[Milling Required]]=0,"x",IF(AT220="Pattern",B220-10,B220-4))</f>
        <v>43470</v>
      </c>
      <c r="BM220" s="42" t="str">
        <f>IF(Table2[[#This Row],[Punching Required]]=0,"x",IF(AT220="Pattern",B220-8,B220-2))</f>
        <v>x</v>
      </c>
      <c r="BN220" s="42">
        <f t="shared" si="47"/>
        <v>43471</v>
      </c>
      <c r="BO220" s="39">
        <f>IF(Table2[[#This Row],[Milling]]="x","x",Table2[[#This Row],[Total Sections]]*2)</f>
        <v>2</v>
      </c>
      <c r="BP220" s="39" t="str">
        <f>IF(Table2[[#This Row],[Punching]]="x","x",Table2[Total Sections]*2)</f>
        <v>x</v>
      </c>
      <c r="BQ220" s="39">
        <f>IF(Table2[[#This Row],[Pattern]]="Pattern",Table2[Total Sections]*3,Table2[Total Sections]*1.5)</f>
        <v>1.5</v>
      </c>
      <c r="BR220" s="42">
        <f ca="1">TODAY()+2</f>
        <v>43469</v>
      </c>
      <c r="BS220" s="42"/>
      <c r="BT220" s="42"/>
      <c r="BU220" s="39"/>
      <c r="BV220" s="39" t="str">
        <f>_xlfn.IFNA(VLOOKUP(Table2[[#This Row],[Job-no]],Table4[],16,FALSE),"Ready")</f>
        <v/>
      </c>
      <c r="BW220" s="39" t="str">
        <f>_xlfn.IFNA(VLOOKUP(Table2[[#This Row],[Job-no]],Table4[],21,FALSE),"Ready")</f>
        <v/>
      </c>
      <c r="BX220" s="39" t="b">
        <f>_xlfn.IFNA(VLOOKUP(Table2[[#This Row],[Job-no]],Table4[],10,FALSE),TRUE)</f>
        <v>0</v>
      </c>
      <c r="BY220" s="39" t="str">
        <f>_xlfn.IFNA(VLOOKUP(Table2[[#This Row],[Job-no]],Table4[],22,FALSE),"Ready")</f>
        <v/>
      </c>
      <c r="BZ220" s="120">
        <f t="shared" si="48"/>
        <v>43474</v>
      </c>
      <c r="CA220" s="120" t="str">
        <f ca="1">IF(OR(Table2[[#This Row],[Saw Date]]=TODAY(),Table2[[#This Row],[Saw Date]]=TODAY()+1), Table2[[#This Row],[Saw Date]],IF(Table2[[#This Row],[Extrusion cut double saw]],"Done",""))</f>
        <v/>
      </c>
      <c r="CB220" s="120" t="str">
        <f ca="1">IF(OR(Table2[[#This Row],[Lens Date]]=TODAY(),Table2[[#This Row],[Lens Date]]=TODAY()+1), Table2[[#This Row],[Lens Date]],IF(Table2[[#This Row],[MSLens]]="Done","Done",""))</f>
        <v/>
      </c>
      <c r="CC220" s="120" t="str">
        <f ca="1">IF(OR(Table2[[#This Row],[Milling Date]]=TODAY(),Table2[[#This Row],[Milling Date]]=TODAY()+1), Table2[[#This Row],[Milling Date]],IF(Table2[[#This Row],[CNC Holes]]="Ready","Done",""))</f>
        <v/>
      </c>
      <c r="CD220" s="120" t="str">
        <f ca="1">IF(OR(Table2[[#This Row],[Welding Date]]=TODAY(),Table2[[#This Row],[Welding Date]]=TODAY()+1), Table2[[#This Row],[Welding Date]],IF(Table2[[#This Row],[Welding Corners]]="Ready","Done",""))</f>
        <v/>
      </c>
      <c r="CE220" s="120" t="str">
        <f ca="1">IF(OR(Table2[[#This Row],[Puching Date]]=TODAY(),Table2[[#This Row],[Puching Date]]=TODAY()+1), Table2[[#This Row],[Puching Date]],IF(Table2[[#This Row],[Punch Holes]]="Ready","Done",""))</f>
        <v/>
      </c>
      <c r="CF220" s="120" t="str">
        <f ca="1">IF(OR(Table2[[#This Row],[Housing Date2]]=TODAY(),Table2[[#This Row],[Housing Date2]]=TODAY()+1),Table2[[#This Row],[Housing Date2]],IF(Table2[[#This Row],[Body Assembly]],"Done",""))</f>
        <v/>
      </c>
      <c r="CG220" s="120" t="str">
        <f>_xlfn.IFNA(VLOOKUP(Table2[[#This Row],[Job-no]],Table4[],7,FALSE),"Done")</f>
        <v>Machine Shop Started</v>
      </c>
    </row>
    <row r="221" spans="1:85" x14ac:dyDescent="0.25">
      <c r="A221" s="39" t="str">
        <f>_xlfn.CONCAT(Table2[[#This Row],[Order]],"-",Table2[[#This Row],[Line]])</f>
        <v>77456-11</v>
      </c>
      <c r="B221" s="1">
        <v>43474</v>
      </c>
      <c r="C221" s="10">
        <v>77456</v>
      </c>
      <c r="D221" s="7" t="s">
        <v>2764</v>
      </c>
      <c r="E221" s="10">
        <v>11</v>
      </c>
      <c r="F221" s="10">
        <v>1</v>
      </c>
      <c r="G221" s="7" t="s">
        <v>165</v>
      </c>
      <c r="H221" s="10">
        <v>3</v>
      </c>
      <c r="I221" s="43" t="b">
        <v>1</v>
      </c>
      <c r="J221" s="43" t="b">
        <v>0</v>
      </c>
      <c r="K221" t="s">
        <v>135</v>
      </c>
      <c r="L221" s="43" t="b">
        <v>0</v>
      </c>
      <c r="M221" s="43" t="b">
        <v>1</v>
      </c>
      <c r="N221" s="43" t="b">
        <v>1</v>
      </c>
      <c r="O221" t="s">
        <v>114</v>
      </c>
      <c r="P221" t="s">
        <v>23</v>
      </c>
      <c r="Q221" t="s">
        <v>114</v>
      </c>
      <c r="R221" t="s">
        <v>114</v>
      </c>
      <c r="S221" t="s">
        <v>114</v>
      </c>
      <c r="T221" t="s">
        <v>114</v>
      </c>
      <c r="U221" t="s">
        <v>114</v>
      </c>
      <c r="V221" t="s">
        <v>114</v>
      </c>
      <c r="W221" s="5">
        <v>43469</v>
      </c>
      <c r="X221" s="7" t="s">
        <v>151</v>
      </c>
      <c r="Y221" s="7"/>
      <c r="Z221" s="7" t="s">
        <v>4651</v>
      </c>
      <c r="AA221" s="7" t="s">
        <v>114</v>
      </c>
      <c r="AB221" s="7" t="s">
        <v>74</v>
      </c>
      <c r="AC221" s="10">
        <v>7</v>
      </c>
      <c r="AD221" s="3" t="s">
        <v>5967</v>
      </c>
      <c r="AE221" s="4" t="s">
        <v>5968</v>
      </c>
      <c r="AF221" s="7"/>
      <c r="AG221" s="7" t="s">
        <v>114</v>
      </c>
      <c r="AH221" s="10">
        <v>3</v>
      </c>
      <c r="AI221" s="3" t="s">
        <v>74</v>
      </c>
      <c r="AJ221" t="s">
        <v>114</v>
      </c>
      <c r="AK221" t="s">
        <v>114</v>
      </c>
      <c r="AL221" s="43" t="b">
        <v>0</v>
      </c>
      <c r="AM221" s="3"/>
      <c r="AN221" s="3"/>
      <c r="AO221" s="43" t="b">
        <v>0</v>
      </c>
      <c r="AP221" s="3" t="b">
        <v>0</v>
      </c>
      <c r="AQ221" s="3">
        <f>VLOOKUP(Table2[[#This Row],[Job-no]],Table3[],26,FALSE)</f>
        <v>2100</v>
      </c>
      <c r="AR221" t="str">
        <f t="shared" si="44"/>
        <v>SCDI</v>
      </c>
      <c r="AS221" t="str">
        <f>VLOOKUP(AR221,Table1[],4,0)</f>
        <v>pendant</v>
      </c>
      <c r="AT221" t="str">
        <f>IF(BD221&gt;0,"Pattern",VLOOKUP(AR221,Table1[],5,0))</f>
        <v>Check for Kit</v>
      </c>
      <c r="AU221" s="34">
        <f>IF(AT221="Pattern",WORKDAY(Table2[[#This Row],[Scheduled Ship Date]],-10),WORKDAY(Table2[[#This Row],[Scheduled Ship Date]],-4))</f>
        <v>43468</v>
      </c>
      <c r="AV221" s="39">
        <f>IF(Table2[[#This Row],[Extrusion cut double saw]]=TRUE,IF(O221="ToDo",IF(AT221="Pattern",Table2[[#This Row],[Total Sections]]*0.4,Table2[[#This Row],[Total Sections]]*0.12),0),IF(AT221="Pattern",Table2[[#This Row],[Total Sections]]*4,Table2[[#This Row],[Total Sections]]*1.2))</f>
        <v>0</v>
      </c>
      <c r="AW221" s="42"/>
      <c r="AX221" s="42">
        <f>IF(AT221="Pattern",Table2[[#This Row],[Scheduled Ship Date]]-2,Table2[[#This Row],[Scheduled Ship Date]]-3)</f>
        <v>43471</v>
      </c>
      <c r="AY221" s="39">
        <f>IF(Table2[[#This Row],[Pattern]]="Pattern",Table2[[#This Row],[Total Sections]]*4.82,Table2[[#This Row],[Total Sections]]*0.5)</f>
        <v>1.5</v>
      </c>
      <c r="AZ221" s="42"/>
      <c r="BA221" s="39">
        <f>((Table2[Total Sections]/Table2[Open Qty])-1)*Table2[Open Qty]*12.96</f>
        <v>0</v>
      </c>
      <c r="BB221" s="39"/>
      <c r="BC221" s="39" t="str">
        <f t="shared" si="45"/>
        <v>SCDI-500-500-80-35-SO-FL-10' 0"-W-UNV-DP-1-CT15(36)</v>
      </c>
      <c r="BD221" s="39">
        <f t="shared" si="46"/>
        <v>0</v>
      </c>
      <c r="BE221" s="39" t="b">
        <f>_xlfn.IFNA(VLOOKUP(Table2[[#This Row],[Job-no]],Table4[],9,FALSE),TRUE)</f>
        <v>1</v>
      </c>
      <c r="BF221" s="39"/>
      <c r="BG221" s="39" t="b">
        <f>_xlfn.IFNA(VLOOKUP(Table2[[#This Row],[Job-no]],Table4[],14,FALSE),TRUE)</f>
        <v>1</v>
      </c>
      <c r="BH221" s="39" t="str">
        <f>_xlfn.IFNA(VLOOKUP(Table2[[#This Row],[Job-no]],Table4[],11,FALSE),"Done")</f>
        <v>Done</v>
      </c>
      <c r="BI221" s="39">
        <f>IF(Table2[[#This Row],[Pattern]]="Pattern",VLOOKUP(Table2[[#This Row],[Product Code]],'Routing data'!$A$2:$W$470,13,FALSE),VLOOKUP(Table2[[#This Row],[Product Code]],'Routing data'!$A$2:$W$470,3,FALSE))</f>
        <v>2</v>
      </c>
      <c r="BJ221" s="39">
        <f>IF(Table2[[#This Row],[Pattern]]="Pattern",VLOOKUP(Table2[[#This Row],[Product Code]],'Routing data'!$A$2:$W$470,14,FALSE),VLOOKUP(Table2[[#This Row],[Product Code]],'Routing data'!$A$2:$W$470,4,FALSE))</f>
        <v>0</v>
      </c>
      <c r="BK221" s="39">
        <f>VLOOKUP(Table2[[#This Row],[Product Code]],'Routing data'!A$4:W$524,16,FALSE)</f>
        <v>0</v>
      </c>
      <c r="BL221" s="42">
        <f>IF(Table2[[#This Row],[Milling Required]]=0,"x",IF(AT221="Pattern",B221-10,B221-4))</f>
        <v>43470</v>
      </c>
      <c r="BM221" s="39"/>
      <c r="BN221" s="42">
        <f t="shared" si="47"/>
        <v>43471</v>
      </c>
      <c r="BO221" s="39">
        <f>IF(Table2[[#This Row],[Milling]]="x","x",Table2[[#This Row],[Total Sections]]*2)</f>
        <v>6</v>
      </c>
      <c r="BP221" s="39">
        <f>IF(Table2[[#This Row],[Punching]]="x","x",Table2[Total Sections]*2)</f>
        <v>6</v>
      </c>
      <c r="BQ221" s="39">
        <f>IF(Table2[[#This Row],[Pattern]]="Pattern",Table2[Total Sections]*3,Table2[Total Sections]*1.5)</f>
        <v>4.5</v>
      </c>
      <c r="BR221" s="42">
        <f ca="1">TODAY()+2</f>
        <v>43469</v>
      </c>
      <c r="BS221" s="39"/>
      <c r="BT221" s="39"/>
      <c r="BU221" s="39"/>
      <c r="BV221" s="39" t="str">
        <f>_xlfn.IFNA(VLOOKUP(Table2[[#This Row],[Job-no]],Table4[],16,FALSE),"Ready")</f>
        <v>ToDo</v>
      </c>
      <c r="BW221" s="39" t="str">
        <f>_xlfn.IFNA(VLOOKUP(Table2[[#This Row],[Job-no]],Table4[],21,FALSE),"Ready")</f>
        <v/>
      </c>
      <c r="BX221" s="39" t="b">
        <f>_xlfn.IFNA(VLOOKUP(Table2[[#This Row],[Job-no]],Table4[],10,FALSE),TRUE)</f>
        <v>0</v>
      </c>
      <c r="BY221" s="39" t="str">
        <f>_xlfn.IFNA(VLOOKUP(Table2[[#This Row],[Job-no]],Table4[],22,FALSE),"Ready")</f>
        <v/>
      </c>
      <c r="BZ221" s="120">
        <f t="shared" si="48"/>
        <v>43474</v>
      </c>
      <c r="CA221" s="120" t="str">
        <f ca="1">IF(OR(Table2[[#This Row],[Saw Date]]=TODAY(),Table2[[#This Row],[Saw Date]]=TODAY()+1), Table2[[#This Row],[Saw Date]],IF(Table2[[#This Row],[Extrusion cut double saw]],"Done",""))</f>
        <v>Done</v>
      </c>
      <c r="CB221" s="120" t="str">
        <f ca="1">IF(OR(Table2[[#This Row],[Lens Date]]=TODAY(),Table2[[#This Row],[Lens Date]]=TODAY()+1), Table2[[#This Row],[Lens Date]],IF(Table2[[#This Row],[MSLens]]="Done","Done",""))</f>
        <v>Done</v>
      </c>
      <c r="CC221" s="120" t="str">
        <f ca="1">IF(OR(Table2[[#This Row],[Milling Date]]=TODAY(),Table2[[#This Row],[Milling Date]]=TODAY()+1), Table2[[#This Row],[Milling Date]],IF(Table2[[#This Row],[CNC Holes]]="Ready","Done",""))</f>
        <v/>
      </c>
      <c r="CD221" s="120" t="str">
        <f ca="1">IF(OR(Table2[[#This Row],[Welding Date]]=TODAY(),Table2[[#This Row],[Welding Date]]=TODAY()+1), Table2[[#This Row],[Welding Date]],IF(Table2[[#This Row],[Welding Corners]]="Ready","Done",""))</f>
        <v/>
      </c>
      <c r="CE221" s="120" t="str">
        <f ca="1">IF(OR(Table2[[#This Row],[Puching Date]]=TODAY(),Table2[[#This Row],[Puching Date]]=TODAY()+1), Table2[[#This Row],[Puching Date]],IF(Table2[[#This Row],[Punch Holes]]="Ready","Done",""))</f>
        <v/>
      </c>
      <c r="CF221" s="120" t="str">
        <f ca="1">IF(OR(Table2[[#This Row],[Housing Date2]]=TODAY(),Table2[[#This Row],[Housing Date2]]=TODAY()+1),Table2[[#This Row],[Housing Date2]],IF(Table2[[#This Row],[Body Assembly]],"Done",""))</f>
        <v/>
      </c>
      <c r="CG221" s="120" t="str">
        <f>_xlfn.IFNA(VLOOKUP(Table2[[#This Row],[Job-no]],Table4[],7,FALSE),"Done")</f>
        <v>Machine Shop Started</v>
      </c>
    </row>
    <row r="222" spans="1:85" x14ac:dyDescent="0.25">
      <c r="A222" t="str">
        <f>_xlfn.CONCAT(Table2[[#This Row],[Order]],"-",Table2[[#This Row],[Line]])</f>
        <v>77768-1</v>
      </c>
      <c r="B222" s="1">
        <v>43474</v>
      </c>
      <c r="C222" s="10">
        <v>77768</v>
      </c>
      <c r="D222" s="7" t="s">
        <v>3543</v>
      </c>
      <c r="E222" s="10">
        <v>1</v>
      </c>
      <c r="F222" s="10">
        <v>1</v>
      </c>
      <c r="G222" s="7" t="s">
        <v>165</v>
      </c>
      <c r="H222" s="10">
        <v>1</v>
      </c>
      <c r="I222" s="43" t="b">
        <v>1</v>
      </c>
      <c r="J222" s="43" t="b">
        <v>0</v>
      </c>
      <c r="K222" t="s">
        <v>114</v>
      </c>
      <c r="L222" s="43" t="b">
        <v>0</v>
      </c>
      <c r="M222" s="43" t="b">
        <v>0</v>
      </c>
      <c r="N222" s="43" t="b">
        <v>1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t="s">
        <v>114</v>
      </c>
      <c r="V222" t="s">
        <v>114</v>
      </c>
      <c r="W222" s="5">
        <v>43469</v>
      </c>
      <c r="X222" s="7" t="s">
        <v>151</v>
      </c>
      <c r="Y222" s="7"/>
      <c r="Z222" s="7" t="s">
        <v>48</v>
      </c>
      <c r="AA222" s="7" t="s">
        <v>114</v>
      </c>
      <c r="AB222" s="7" t="s">
        <v>74</v>
      </c>
      <c r="AC222" s="10">
        <v>12</v>
      </c>
      <c r="AD222" s="3" t="s">
        <v>5967</v>
      </c>
      <c r="AE222" s="4" t="s">
        <v>5968</v>
      </c>
      <c r="AF222" s="7"/>
      <c r="AG222" s="7" t="s">
        <v>114</v>
      </c>
      <c r="AH222" s="10">
        <v>1</v>
      </c>
      <c r="AI222" s="3" t="s">
        <v>74</v>
      </c>
      <c r="AJ222" t="s">
        <v>114</v>
      </c>
      <c r="AK222" t="s">
        <v>114</v>
      </c>
      <c r="AL222" s="43" t="b">
        <v>0</v>
      </c>
      <c r="AM222" s="3"/>
      <c r="AN222" s="3"/>
      <c r="AO222" s="43" t="b">
        <v>0</v>
      </c>
      <c r="AP222" s="3" t="b">
        <v>0</v>
      </c>
      <c r="AQ222" s="3">
        <f>VLOOKUP(Table2[[#This Row],[Job-no]],Table3[],26,FALSE)</f>
        <v>941.2</v>
      </c>
      <c r="AR222" t="str">
        <f t="shared" si="44"/>
        <v>SCWDI</v>
      </c>
      <c r="AS222" t="str">
        <f>VLOOKUP(AR222,Table1[],4,0)</f>
        <v>wall</v>
      </c>
      <c r="AT222" t="str">
        <f>IF(BD222&gt;0,"Pattern",VLOOKUP(AR222,Table1[],5,0))</f>
        <v>Check for Kit</v>
      </c>
      <c r="AU222" s="34">
        <f>IF(AT222="Pattern",WORKDAY(Table2[[#This Row],[Scheduled Ship Date]],-10),WORKDAY(Table2[[#This Row],[Scheduled Ship Date]],-4))</f>
        <v>43468</v>
      </c>
      <c r="AV222">
        <f>IF(Table2[[#This Row],[Extrusion cut double saw]]=TRUE,IF(O222="ToDo",IF(AT222="Pattern",Table2[[#This Row],[Total Sections]]*0.4,Table2[[#This Row],[Total Sections]]*0.12),0),IF(AT222="Pattern",Table2[[#This Row],[Total Sections]]*4,Table2[[#This Row],[Total Sections]]*1.2))</f>
        <v>0</v>
      </c>
      <c r="AW222" s="42"/>
      <c r="AX222" s="42">
        <f>IF(AT222="Pattern",Table2[[#This Row],[Scheduled Ship Date]]-2,Table2[[#This Row],[Scheduled Ship Date]]-3)</f>
        <v>43471</v>
      </c>
      <c r="AY222">
        <f>IF(Table2[[#This Row],[Pattern]]="Pattern",Table2[[#This Row],[Total Sections]]*4.82,Table2[[#This Row],[Total Sections]]*0.5)</f>
        <v>0.5</v>
      </c>
      <c r="AZ222" s="42">
        <f ca="1">TODAY()+2</f>
        <v>43469</v>
      </c>
      <c r="BA222" s="39">
        <f>((Table2[Total Sections]/Table2[Open Qty])-1)*Table2[Open Qty]*12.96</f>
        <v>0</v>
      </c>
      <c r="BB222" s="42"/>
      <c r="BC222" s="39" t="str">
        <f t="shared" si="45"/>
        <v>SCWDI-300-500-80-35-SO-FL-8-W-UNV-DP-1</v>
      </c>
      <c r="BD222" s="39">
        <f t="shared" si="46"/>
        <v>0</v>
      </c>
      <c r="BE222" s="39" t="b">
        <f>_xlfn.IFNA(VLOOKUP(Table2[[#This Row],[Job-no]],Table4[],9,FALSE),TRUE)</f>
        <v>1</v>
      </c>
      <c r="BF222" t="str">
        <f>VLOOKUP(AR222,Table1[],3,0)</f>
        <v>SCULPT</v>
      </c>
      <c r="BG222" s="39" t="b">
        <f>_xlfn.IFNA(VLOOKUP(Table2[[#This Row],[Job-no]],Table4[],14,FALSE),TRUE)</f>
        <v>1</v>
      </c>
      <c r="BH222" s="39" t="str">
        <f>_xlfn.IFNA(VLOOKUP(Table2[[#This Row],[Job-no]],Table4[],11,FALSE),"Done")</f>
        <v/>
      </c>
      <c r="BI222" s="39">
        <f>IF(Table2[[#This Row],[Pattern]]="Pattern",VLOOKUP(Table2[[#This Row],[Product Code]],'Routing data'!$A$2:$W$470,13,FALSE),VLOOKUP(Table2[[#This Row],[Product Code]],'Routing data'!$A$2:$W$470,3,FALSE))</f>
        <v>2</v>
      </c>
      <c r="BJ222" s="39">
        <f>IF(Table2[[#This Row],[Pattern]]="Pattern",VLOOKUP(Table2[[#This Row],[Product Code]],'Routing data'!$A$2:$W$470,14,FALSE),VLOOKUP(Table2[[#This Row],[Product Code]],'Routing data'!$A$2:$W$470,4,FALSE))</f>
        <v>0</v>
      </c>
      <c r="BK222" s="39">
        <f>VLOOKUP(Table2[[#This Row],[Product Code]],'Routing data'!A$4:W$524,16,FALSE)</f>
        <v>0</v>
      </c>
      <c r="BL222" s="42">
        <f>IF(Table2[[#This Row],[Milling Required]]=0,"x",IF(AT222="Pattern",B222-10,B222-4))</f>
        <v>43470</v>
      </c>
      <c r="BM222" s="42" t="str">
        <f>IF(Table2[[#This Row],[Punching Required]]=0,"x",IF(AT222="Pattern",B222-8,B222-2))</f>
        <v>x</v>
      </c>
      <c r="BN222" s="42">
        <f t="shared" si="47"/>
        <v>43471</v>
      </c>
      <c r="BO222" s="39">
        <f>IF(Table2[[#This Row],[Milling]]="x","x",Table2[[#This Row],[Total Sections]]*2)</f>
        <v>2</v>
      </c>
      <c r="BP222" s="39" t="str">
        <f>IF(Table2[[#This Row],[Punching]]="x","x",Table2[Total Sections]*2)</f>
        <v>x</v>
      </c>
      <c r="BQ222" s="39">
        <f>IF(Table2[[#This Row],[Pattern]]="Pattern",Table2[Total Sections]*3,Table2[Total Sections]*1.5)</f>
        <v>1.5</v>
      </c>
      <c r="BR222" s="42">
        <f ca="1">TODAY()+2</f>
        <v>43469</v>
      </c>
      <c r="BS222" s="42"/>
      <c r="BT222" s="42"/>
      <c r="BU222" s="39"/>
      <c r="BV222" s="122" t="str">
        <f>_xlfn.IFNA(VLOOKUP(Table2[[#This Row],[Job-no]],Table4[],16,FALSE),"Ready")</f>
        <v/>
      </c>
      <c r="BW222" s="122" t="str">
        <f>_xlfn.IFNA(VLOOKUP(Table2[[#This Row],[Job-no]],Table4[],21,FALSE),"Ready")</f>
        <v/>
      </c>
      <c r="BX222" s="39" t="b">
        <f>_xlfn.IFNA(VLOOKUP(Table2[[#This Row],[Job-no]],Table4[],10,FALSE),TRUE)</f>
        <v>0</v>
      </c>
      <c r="BY222" s="39" t="str">
        <f>_xlfn.IFNA(VLOOKUP(Table2[[#This Row],[Job-no]],Table4[],22,FALSE),"Ready")</f>
        <v/>
      </c>
      <c r="BZ222" s="120">
        <f t="shared" si="48"/>
        <v>43474</v>
      </c>
      <c r="CA222" s="120" t="str">
        <f ca="1">IF(OR(Table2[[#This Row],[Saw Date]]=TODAY(),Table2[[#This Row],[Saw Date]]=TODAY()+1), Table2[[#This Row],[Saw Date]],IF(Table2[[#This Row],[Extrusion cut double saw]],"Done",""))</f>
        <v>Done</v>
      </c>
      <c r="CB222" s="120" t="str">
        <f ca="1">IF(OR(Table2[[#This Row],[Lens Date]]=TODAY(),Table2[[#This Row],[Lens Date]]=TODAY()+1), Table2[[#This Row],[Lens Date]],IF(Table2[[#This Row],[MSLens]]="Done","Done",""))</f>
        <v/>
      </c>
      <c r="CC222" s="120" t="str">
        <f ca="1">IF(OR(Table2[[#This Row],[Milling Date]]=TODAY(),Table2[[#This Row],[Milling Date]]=TODAY()+1), Table2[[#This Row],[Milling Date]],IF(Table2[[#This Row],[CNC Holes]]="Ready","Done",""))</f>
        <v/>
      </c>
      <c r="CD222" s="120" t="str">
        <f ca="1">IF(OR(Table2[[#This Row],[Welding Date]]=TODAY(),Table2[[#This Row],[Welding Date]]=TODAY()+1), Table2[[#This Row],[Welding Date]],IF(Table2[[#This Row],[Welding Corners]]="Ready","Done",""))</f>
        <v/>
      </c>
      <c r="CE222" s="120" t="str">
        <f ca="1">IF(OR(Table2[[#This Row],[Puching Date]]=TODAY(),Table2[[#This Row],[Puching Date]]=TODAY()+1), Table2[[#This Row],[Puching Date]],IF(Table2[[#This Row],[Punch Holes]]="Ready","Done",""))</f>
        <v/>
      </c>
      <c r="CF222" s="120" t="str">
        <f ca="1">IF(OR(Table2[[#This Row],[Housing Date2]]=TODAY(),Table2[[#This Row],[Housing Date2]]=TODAY()+1),Table2[[#This Row],[Housing Date2]],IF(Table2[[#This Row],[Body Assembly]],"Done",""))</f>
        <v/>
      </c>
      <c r="CG222" s="120" t="str">
        <f>_xlfn.IFNA(VLOOKUP(Table2[[#This Row],[Job-no]],Table4[],7,FALSE),"Done")</f>
        <v>Machine Shop Started</v>
      </c>
    </row>
    <row r="223" spans="1:85" x14ac:dyDescent="0.25">
      <c r="A223" s="39" t="str">
        <f>_xlfn.CONCAT(Table2[[#This Row],[Order]],"-",Table2[[#This Row],[Line]])</f>
        <v>77772-1</v>
      </c>
      <c r="B223" s="1">
        <v>43474</v>
      </c>
      <c r="C223" s="10">
        <v>77772</v>
      </c>
      <c r="D223" s="7" t="s">
        <v>5100</v>
      </c>
      <c r="E223" s="10">
        <v>1</v>
      </c>
      <c r="F223" s="10">
        <v>1</v>
      </c>
      <c r="G223" s="7" t="s">
        <v>165</v>
      </c>
      <c r="H223" s="10">
        <v>2</v>
      </c>
      <c r="I223" s="43" t="b">
        <v>1</v>
      </c>
      <c r="J223" s="43" t="b">
        <v>0</v>
      </c>
      <c r="K223" t="s">
        <v>135</v>
      </c>
      <c r="L223" s="43" t="b">
        <v>0</v>
      </c>
      <c r="M223" s="43" t="b">
        <v>0</v>
      </c>
      <c r="N223" s="43" t="b">
        <v>1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t="s">
        <v>114</v>
      </c>
      <c r="V223" t="s">
        <v>114</v>
      </c>
      <c r="W223" s="5">
        <v>43469</v>
      </c>
      <c r="X223" s="7" t="s">
        <v>114</v>
      </c>
      <c r="Y223" s="7"/>
      <c r="Z223" s="7" t="s">
        <v>5101</v>
      </c>
      <c r="AA223" s="7" t="s">
        <v>114</v>
      </c>
      <c r="AB223" s="7" t="s">
        <v>112</v>
      </c>
      <c r="AC223" s="10">
        <v>12</v>
      </c>
      <c r="AD223" s="3" t="s">
        <v>5967</v>
      </c>
      <c r="AE223" s="4" t="s">
        <v>5968</v>
      </c>
      <c r="AF223" s="7"/>
      <c r="AG223" s="7" t="s">
        <v>114</v>
      </c>
      <c r="AH223" s="10">
        <v>2</v>
      </c>
      <c r="AI223" s="3" t="s">
        <v>74</v>
      </c>
      <c r="AJ223" t="s">
        <v>114</v>
      </c>
      <c r="AK223" t="s">
        <v>114</v>
      </c>
      <c r="AL223" s="43" t="b">
        <v>0</v>
      </c>
      <c r="AM223" s="3"/>
      <c r="AN223" s="3"/>
      <c r="AO223" s="43" t="b">
        <v>0</v>
      </c>
      <c r="AP223" s="3" t="b">
        <v>0</v>
      </c>
      <c r="AQ223" s="3">
        <f>VLOOKUP(Table2[[#This Row],[Job-no]],Table3[],26,FALSE)</f>
        <v>2400</v>
      </c>
      <c r="AR223" t="str">
        <f t="shared" si="44"/>
        <v>BRLED</v>
      </c>
      <c r="AS223" t="str">
        <f>VLOOKUP(AR223,Table1[],4,0)</f>
        <v>recessed</v>
      </c>
      <c r="AT223">
        <f>IF(BD223&gt;0,"Pattern",VLOOKUP(AR223,Table1[],5,0))</f>
        <v>0</v>
      </c>
      <c r="AU223" s="34">
        <f>IF(AT223="Pattern",WORKDAY(Table2[[#This Row],[Scheduled Ship Date]],-10),WORKDAY(Table2[[#This Row],[Scheduled Ship Date]],-4))</f>
        <v>43468</v>
      </c>
      <c r="AV223">
        <f>IF(Table2[[#This Row],[Extrusion cut double saw]]=TRUE,IF(O223="ToDo",IF(AT223="Pattern",Table2[[#This Row],[Total Sections]]*0.4,Table2[[#This Row],[Total Sections]]*0.12),0),IF(AT223="Pattern",Table2[[#This Row],[Total Sections]]*4,Table2[[#This Row],[Total Sections]]*1.2))</f>
        <v>0</v>
      </c>
      <c r="AW223" s="42"/>
      <c r="AX223" s="42">
        <f>IF(AT223="Pattern",Table2[[#This Row],[Scheduled Ship Date]]-2,Table2[[#This Row],[Scheduled Ship Date]]-3)</f>
        <v>43471</v>
      </c>
      <c r="AY223" s="39">
        <f>IF(Table2[[#This Row],[Pattern]]="Pattern",Table2[[#This Row],[Total Sections]]*4.82,Table2[[#This Row],[Total Sections]]*0.5)</f>
        <v>1</v>
      </c>
      <c r="AZ223" s="42"/>
      <c r="BA223" s="39">
        <f>((Table2[Total Sections]/Table2[Open Qty])-1)*Table2[Open Qty]*12.96</f>
        <v>0</v>
      </c>
      <c r="BB223" s="42"/>
      <c r="BC223" s="39" t="str">
        <f t="shared" si="45"/>
        <v>BRLED-600-90-30-FL-5' 5 15/32"-W-UNV-DP-1-DF-C(DF OUTSIDE &amp; TB9 INSIDE)</v>
      </c>
      <c r="BD223" s="39">
        <f t="shared" si="46"/>
        <v>0</v>
      </c>
      <c r="BE223" s="39" t="b">
        <f>_xlfn.IFNA(VLOOKUP(Table2[[#This Row],[Job-no]],Table4[],9,FALSE),TRUE)</f>
        <v>1</v>
      </c>
      <c r="BF223" t="str">
        <f>VLOOKUP(AR223,Table1[],3,0)</f>
        <v>B2LED</v>
      </c>
      <c r="BG223" s="39" t="b">
        <f>_xlfn.IFNA(VLOOKUP(Table2[[#This Row],[Job-no]],Table4[],14,FALSE),TRUE)</f>
        <v>1</v>
      </c>
      <c r="BH223" s="39" t="str">
        <f>_xlfn.IFNA(VLOOKUP(Table2[[#This Row],[Job-no]],Table4[],11,FALSE),"Done")</f>
        <v>Done</v>
      </c>
      <c r="BI223" s="39">
        <f>IF(Table2[[#This Row],[Pattern]]="Pattern",VLOOKUP(Table2[[#This Row],[Product Code]],'Routing data'!$A$2:$W$470,13,FALSE),VLOOKUP(Table2[[#This Row],[Product Code]],'Routing data'!$A$2:$W$470,3,FALSE))</f>
        <v>2</v>
      </c>
      <c r="BJ223" s="39">
        <f>IF(Table2[[#This Row],[Pattern]]="Pattern",VLOOKUP(Table2[[#This Row],[Product Code]],'Routing data'!$A$2:$W$470,14,FALSE),VLOOKUP(Table2[[#This Row],[Product Code]],'Routing data'!$A$2:$W$470,4,FALSE))</f>
        <v>0</v>
      </c>
      <c r="BK223" s="39">
        <f>VLOOKUP(Table2[[#This Row],[Product Code]],'Routing data'!A$4:W$524,16,FALSE)</f>
        <v>0</v>
      </c>
      <c r="BL223" s="42">
        <f>IF(Table2[[#This Row],[Milling Required]]=0,"x",IF(AT223="Pattern",B223-10,B223-4))</f>
        <v>43470</v>
      </c>
      <c r="BM223" s="42" t="str">
        <f>IF(Table2[[#This Row],[Punching Required]]=0,"x",IF(AT223="Pattern",B223-8,B223-2))</f>
        <v>x</v>
      </c>
      <c r="BN223" s="42">
        <f t="shared" si="47"/>
        <v>43471</v>
      </c>
      <c r="BO223" s="39">
        <f>IF(Table2[[#This Row],[Milling]]="x","x",Table2[[#This Row],[Total Sections]]*2)</f>
        <v>4</v>
      </c>
      <c r="BP223" s="39" t="str">
        <f>IF(Table2[[#This Row],[Punching]]="x","x",Table2[Total Sections]*2)</f>
        <v>x</v>
      </c>
      <c r="BQ223" s="39">
        <f>IF(Table2[[#This Row],[Pattern]]="Pattern",Table2[Total Sections]*3,Table2[Total Sections]*1.5)</f>
        <v>3</v>
      </c>
      <c r="BR223" s="42">
        <f ca="1">TODAY()+2</f>
        <v>43469</v>
      </c>
      <c r="BS223" s="42"/>
      <c r="BT223" s="42"/>
      <c r="BU223" s="39"/>
      <c r="BV223" s="122" t="str">
        <f>_xlfn.IFNA(VLOOKUP(Table2[[#This Row],[Job-no]],Table4[],16,FALSE),"Ready")</f>
        <v/>
      </c>
      <c r="BW223" s="122" t="str">
        <f>_xlfn.IFNA(VLOOKUP(Table2[[#This Row],[Job-no]],Table4[],21,FALSE),"Ready")</f>
        <v/>
      </c>
      <c r="BX223" s="39" t="b">
        <f>_xlfn.IFNA(VLOOKUP(Table2[[#This Row],[Job-no]],Table4[],10,FALSE),TRUE)</f>
        <v>0</v>
      </c>
      <c r="BY223" s="39" t="str">
        <f>_xlfn.IFNA(VLOOKUP(Table2[[#This Row],[Job-no]],Table4[],22,FALSE),"Ready")</f>
        <v/>
      </c>
      <c r="BZ223" s="120">
        <f t="shared" si="48"/>
        <v>43474</v>
      </c>
      <c r="CA223" s="120" t="str">
        <f ca="1">IF(OR(Table2[[#This Row],[Saw Date]]=TODAY(),Table2[[#This Row],[Saw Date]]=TODAY()+1), Table2[[#This Row],[Saw Date]],IF(Table2[[#This Row],[Extrusion cut double saw]],"Done",""))</f>
        <v>Done</v>
      </c>
      <c r="CB223" s="120" t="str">
        <f ca="1">IF(OR(Table2[[#This Row],[Lens Date]]=TODAY(),Table2[[#This Row],[Lens Date]]=TODAY()+1), Table2[[#This Row],[Lens Date]],IF(Table2[[#This Row],[MSLens]]="Done","Done",""))</f>
        <v>Done</v>
      </c>
      <c r="CC223" s="120" t="str">
        <f ca="1">IF(OR(Table2[[#This Row],[Milling Date]]=TODAY(),Table2[[#This Row],[Milling Date]]=TODAY()+1), Table2[[#This Row],[Milling Date]],IF(Table2[[#This Row],[CNC Holes]]="Ready","Done",""))</f>
        <v/>
      </c>
      <c r="CD223" s="120" t="str">
        <f ca="1">IF(OR(Table2[[#This Row],[Welding Date]]=TODAY(),Table2[[#This Row],[Welding Date]]=TODAY()+1), Table2[[#This Row],[Welding Date]],IF(Table2[[#This Row],[Welding Corners]]="Ready","Done",""))</f>
        <v/>
      </c>
      <c r="CE223" s="120" t="str">
        <f ca="1">IF(OR(Table2[[#This Row],[Puching Date]]=TODAY(),Table2[[#This Row],[Puching Date]]=TODAY()+1), Table2[[#This Row],[Puching Date]],IF(Table2[[#This Row],[Punch Holes]]="Ready","Done",""))</f>
        <v/>
      </c>
      <c r="CF223" s="120" t="str">
        <f ca="1">IF(OR(Table2[[#This Row],[Housing Date2]]=TODAY(),Table2[[#This Row],[Housing Date2]]=TODAY()+1),Table2[[#This Row],[Housing Date2]],IF(Table2[[#This Row],[Body Assembly]],"Done",""))</f>
        <v/>
      </c>
      <c r="CG223" s="120" t="str">
        <f>_xlfn.IFNA(VLOOKUP(Table2[[#This Row],[Job-no]],Table4[],7,FALSE),"Done")</f>
        <v>Machine Shop Started</v>
      </c>
    </row>
    <row r="224" spans="1:85" hidden="1" x14ac:dyDescent="0.25">
      <c r="A224" t="str">
        <f>_xlfn.CONCAT(Table2[[#This Row],[Order]],"-",Table2[[#This Row],[Line]])</f>
        <v>78026-1</v>
      </c>
      <c r="B224" s="1">
        <v>43474</v>
      </c>
      <c r="C224" s="10">
        <v>78026</v>
      </c>
      <c r="D224" s="7" t="s">
        <v>4192</v>
      </c>
      <c r="E224" s="10">
        <v>1</v>
      </c>
      <c r="F224" s="10">
        <v>1</v>
      </c>
      <c r="G224" s="7" t="s">
        <v>165</v>
      </c>
      <c r="H224" s="10">
        <v>71</v>
      </c>
      <c r="I224" s="43" t="b">
        <v>1</v>
      </c>
      <c r="J224" s="43" t="b">
        <v>1</v>
      </c>
      <c r="K224" t="s">
        <v>114</v>
      </c>
      <c r="L224" s="43" t="b">
        <v>1</v>
      </c>
      <c r="M224" s="43" t="b">
        <v>1</v>
      </c>
      <c r="N224" s="43" t="b">
        <v>1</v>
      </c>
      <c r="O224" t="s">
        <v>114</v>
      </c>
      <c r="P224" t="s">
        <v>138</v>
      </c>
      <c r="Q224" t="s">
        <v>114</v>
      </c>
      <c r="R224" t="s">
        <v>114</v>
      </c>
      <c r="S224" t="s">
        <v>114</v>
      </c>
      <c r="T224" t="s">
        <v>114</v>
      </c>
      <c r="U224" t="s">
        <v>114</v>
      </c>
      <c r="V224" t="s">
        <v>114</v>
      </c>
      <c r="W224" s="5">
        <v>43469</v>
      </c>
      <c r="X224" s="7" t="s">
        <v>151</v>
      </c>
      <c r="Y224" s="7"/>
      <c r="Z224" s="7" t="s">
        <v>77</v>
      </c>
      <c r="AA224" s="7" t="s">
        <v>114</v>
      </c>
      <c r="AB224" s="7" t="s">
        <v>74</v>
      </c>
      <c r="AC224" s="10">
        <v>1</v>
      </c>
      <c r="AD224" s="3" t="s">
        <v>1333</v>
      </c>
      <c r="AE224" s="7" t="s">
        <v>4191</v>
      </c>
      <c r="AF224" s="7"/>
      <c r="AG224" s="7" t="s">
        <v>114</v>
      </c>
      <c r="AH224" s="10">
        <v>71</v>
      </c>
      <c r="AI224" s="3" t="s">
        <v>180</v>
      </c>
      <c r="AJ224" t="s">
        <v>114</v>
      </c>
      <c r="AK224" t="s">
        <v>114</v>
      </c>
      <c r="AL224" s="43" t="b">
        <v>0</v>
      </c>
      <c r="AM224" s="3"/>
      <c r="AN224" s="3"/>
      <c r="AO224" s="43" t="b">
        <v>0</v>
      </c>
      <c r="AP224" s="3" t="b">
        <v>0</v>
      </c>
      <c r="AQ224" s="3">
        <f>VLOOKUP(Table2[[#This Row],[Job-no]],Table3[],26,FALSE)</f>
        <v>17040</v>
      </c>
      <c r="AR224" t="str">
        <f t="shared" si="44"/>
        <v>SCR</v>
      </c>
      <c r="AS224" t="str">
        <f>VLOOKUP(AR224,Table1[],4,0)</f>
        <v>recessed</v>
      </c>
      <c r="AT224" t="str">
        <f>IF(BD224&gt;0,"Pattern",VLOOKUP(AR224,Table1[],5,0))</f>
        <v>Check for Kit</v>
      </c>
      <c r="AU224" s="34">
        <f>IF(AT224="Pattern",WORKDAY(Table2[[#This Row],[Scheduled Ship Date]],-10),WORKDAY(Table2[[#This Row],[Scheduled Ship Date]],-4))</f>
        <v>43468</v>
      </c>
      <c r="AV224">
        <f>IF(Table2[[#This Row],[Extrusion cut double saw]]=TRUE,IF(O224="ToDo",IF(AT224="Pattern",Table2[[#This Row],[Total Sections]]*0.4,Table2[[#This Row],[Total Sections]]*0.12),0),IF(AT224="Pattern",Table2[[#This Row],[Total Sections]]*4,Table2[[#This Row],[Total Sections]]*1.2))</f>
        <v>0</v>
      </c>
      <c r="AW224" s="42"/>
      <c r="AX224" s="42">
        <f>IF(AT224="Pattern",Table2[[#This Row],[Scheduled Ship Date]]-2,Table2[[#This Row],[Scheduled Ship Date]]-3)</f>
        <v>43471</v>
      </c>
      <c r="AY224">
        <f>IF(Table2[[#This Row],[Pattern]]="Pattern",Table2[[#This Row],[Total Sections]]*4.82,Table2[[#This Row],[Total Sections]]*0.5)</f>
        <v>35.5</v>
      </c>
      <c r="AZ224" s="42"/>
      <c r="BA224" s="39">
        <f>((Table2[Total Sections]/Table2[Open Qty])-1)*Table2[Open Qty]*12.96</f>
        <v>0</v>
      </c>
      <c r="BB224" s="39"/>
      <c r="BC224" s="39" t="str">
        <f t="shared" si="45"/>
        <v>SCR-500-80-35-FL-4'-W-277-DP-1-TB15</v>
      </c>
      <c r="BD224" s="39">
        <f t="shared" si="46"/>
        <v>0</v>
      </c>
      <c r="BE224" s="39" t="b">
        <f>_xlfn.IFNA(VLOOKUP(Table2[[#This Row],[Job-no]],Table4[],9,FALSE),TRUE)</f>
        <v>1</v>
      </c>
      <c r="BF224" t="str">
        <f>VLOOKUP(AR224,Table1[],3,0)</f>
        <v>SCULPT</v>
      </c>
      <c r="BG224" s="39" t="b">
        <f>_xlfn.IFNA(VLOOKUP(Table2[[#This Row],[Job-no]],Table4[],14,FALSE),TRUE)</f>
        <v>1</v>
      </c>
      <c r="BH224" s="39" t="str">
        <f>_xlfn.IFNA(VLOOKUP(Table2[[#This Row],[Job-no]],Table4[],11,FALSE),"Done")</f>
        <v>Done</v>
      </c>
      <c r="BI224" s="39">
        <f>IF(Table2[[#This Row],[Pattern]]="Pattern",VLOOKUP(Table2[[#This Row],[Product Code]],'Routing data'!$A$2:$W$470,13,FALSE),VLOOKUP(Table2[[#This Row],[Product Code]],'Routing data'!$A$2:$W$470,3,FALSE))</f>
        <v>2</v>
      </c>
      <c r="BJ224" s="39">
        <f>IF(Table2[[#This Row],[Pattern]]="Pattern",VLOOKUP(Table2[[#This Row],[Product Code]],'Routing data'!$A$2:$W$470,14,FALSE),VLOOKUP(Table2[[#This Row],[Product Code]],'Routing data'!$A$2:$W$470,4,FALSE))</f>
        <v>0</v>
      </c>
      <c r="BK224" s="39">
        <f>VLOOKUP(Table2[[#This Row],[Product Code]],'Routing data'!A$4:W$524,16,FALSE)</f>
        <v>5</v>
      </c>
      <c r="BL224" s="42">
        <f>IF(Table2[[#This Row],[Milling Required]]=0,"x",IF(AT224="Pattern",B224-10,B224-4))</f>
        <v>43470</v>
      </c>
      <c r="BM224" s="42" t="str">
        <f>IF(Table2[[#This Row],[Punching Required]]=0,"x",IF(AT224="Pattern",B224-8,B224-2))</f>
        <v>x</v>
      </c>
      <c r="BN224" s="42">
        <f t="shared" si="47"/>
        <v>43471</v>
      </c>
      <c r="BO224" s="39">
        <f>IF(Table2[[#This Row],[Milling]]="x","x",Table2[[#This Row],[Total Sections]]*2)</f>
        <v>142</v>
      </c>
      <c r="BP224" s="39" t="str">
        <f>IF(Table2[[#This Row],[Punching]]="x","x",Table2[Total Sections]*2)</f>
        <v>x</v>
      </c>
      <c r="BQ224" s="39">
        <f>IF(Table2[[#This Row],[Pattern]]="Pattern",Table2[Total Sections]*3,Table2[Total Sections]*1.5)</f>
        <v>106.5</v>
      </c>
      <c r="BR224" s="42"/>
      <c r="BS224" s="42"/>
      <c r="BT224" s="42"/>
      <c r="BU224" s="39"/>
      <c r="BV224" s="122" t="str">
        <f>_xlfn.IFNA(VLOOKUP(Table2[[#This Row],[Job-no]],Table4[],16,FALSE),"Ready")</f>
        <v>Ready</v>
      </c>
      <c r="BW224" s="122" t="str">
        <f>_xlfn.IFNA(VLOOKUP(Table2[[#This Row],[Job-no]],Table4[],21,FALSE),"Ready")</f>
        <v/>
      </c>
      <c r="BX224" s="39" t="b">
        <f>_xlfn.IFNA(VLOOKUP(Table2[[#This Row],[Job-no]],Table4[],10,FALSE),TRUE)</f>
        <v>1</v>
      </c>
      <c r="BY224" s="39" t="str">
        <f>_xlfn.IFNA(VLOOKUP(Table2[[#This Row],[Job-no]],Table4[],22,FALSE),"Ready")</f>
        <v/>
      </c>
      <c r="BZ224" s="120">
        <f t="shared" si="48"/>
        <v>43474</v>
      </c>
      <c r="CA224" s="120" t="str">
        <f ca="1">IF(OR(Table2[[#This Row],[Saw Date]]=TODAY(),Table2[[#This Row],[Saw Date]]=TODAY()+1), Table2[[#This Row],[Saw Date]],IF(Table2[[#This Row],[Extrusion cut double saw]],"Done",""))</f>
        <v>Done</v>
      </c>
      <c r="CB224" s="120" t="str">
        <f ca="1">IF(OR(Table2[[#This Row],[Lens Date]]=TODAY(),Table2[[#This Row],[Lens Date]]=TODAY()+1), Table2[[#This Row],[Lens Date]],IF(Table2[[#This Row],[MSLens]]="Done","Done",""))</f>
        <v/>
      </c>
      <c r="CC224" s="120" t="str">
        <f ca="1">IF(OR(Table2[[#This Row],[Milling Date]]=TODAY(),Table2[[#This Row],[Milling Date]]=TODAY()+1), Table2[[#This Row],[Milling Date]],IF(Table2[[#This Row],[CNC Holes]]="Ready","Done",""))</f>
        <v>Done</v>
      </c>
      <c r="CD224" s="120" t="str">
        <f ca="1">IF(OR(Table2[[#This Row],[Welding Date]]=TODAY(),Table2[[#This Row],[Welding Date]]=TODAY()+1), Table2[[#This Row],[Welding Date]],IF(Table2[[#This Row],[Welding Corners]]="Ready","Done",""))</f>
        <v/>
      </c>
      <c r="CE224" s="120" t="str">
        <f ca="1">IF(OR(Table2[[#This Row],[Puching Date]]=TODAY(),Table2[[#This Row],[Puching Date]]=TODAY()+1), Table2[[#This Row],[Puching Date]],IF(Table2[[#This Row],[Punch Holes]]="Ready","Done",""))</f>
        <v/>
      </c>
      <c r="CF224" s="120" t="str">
        <f ca="1">IF(OR(Table2[[#This Row],[Housing Date2]]=TODAY(),Table2[[#This Row],[Housing Date2]]=TODAY()+1),Table2[[#This Row],[Housing Date2]],IF(Table2[[#This Row],[Body Assembly]],"Done",""))</f>
        <v>Done</v>
      </c>
      <c r="CG224" s="120" t="str">
        <f>_xlfn.IFNA(VLOOKUP(Table2[[#This Row],[Job-no]],Table4[],7,FALSE),"Done")</f>
        <v>Machine Shop Finished</v>
      </c>
    </row>
    <row r="225" spans="1:85" hidden="1" x14ac:dyDescent="0.25">
      <c r="A225" t="str">
        <f>_xlfn.CONCAT(Table2[[#This Row],[Order]],"-",Table2[[#This Row],[Line]])</f>
        <v>78026-2</v>
      </c>
      <c r="B225" s="1">
        <v>43474</v>
      </c>
      <c r="C225" s="10">
        <v>78026</v>
      </c>
      <c r="D225" s="7" t="s">
        <v>4194</v>
      </c>
      <c r="E225" s="10">
        <v>2</v>
      </c>
      <c r="F225" s="10">
        <v>1</v>
      </c>
      <c r="G225" s="7" t="s">
        <v>165</v>
      </c>
      <c r="H225" s="10">
        <v>16</v>
      </c>
      <c r="I225" s="43" t="b">
        <v>1</v>
      </c>
      <c r="J225" s="43" t="b">
        <v>1</v>
      </c>
      <c r="K225" t="s">
        <v>114</v>
      </c>
      <c r="L225" s="43" t="b">
        <v>1</v>
      </c>
      <c r="M225" s="43" t="b">
        <v>1</v>
      </c>
      <c r="N225" s="43" t="b">
        <v>1</v>
      </c>
      <c r="O225" t="s">
        <v>114</v>
      </c>
      <c r="P225" t="s">
        <v>138</v>
      </c>
      <c r="Q225" t="s">
        <v>114</v>
      </c>
      <c r="R225" t="s">
        <v>114</v>
      </c>
      <c r="S225" t="s">
        <v>114</v>
      </c>
      <c r="T225" t="s">
        <v>114</v>
      </c>
      <c r="U225" t="s">
        <v>114</v>
      </c>
      <c r="V225" t="s">
        <v>114</v>
      </c>
      <c r="W225" s="5">
        <v>43469</v>
      </c>
      <c r="X225" s="7" t="s">
        <v>151</v>
      </c>
      <c r="Y225" s="7"/>
      <c r="Z225" s="7" t="s">
        <v>3134</v>
      </c>
      <c r="AA225" s="7" t="s">
        <v>114</v>
      </c>
      <c r="AB225" s="7" t="s">
        <v>74</v>
      </c>
      <c r="AC225" s="10">
        <v>1</v>
      </c>
      <c r="AD225" s="3" t="s">
        <v>1333</v>
      </c>
      <c r="AE225" s="7" t="s">
        <v>4193</v>
      </c>
      <c r="AF225" s="7"/>
      <c r="AG225" s="7" t="s">
        <v>114</v>
      </c>
      <c r="AH225" s="10">
        <v>16</v>
      </c>
      <c r="AI225" s="3" t="s">
        <v>180</v>
      </c>
      <c r="AJ225" t="s">
        <v>114</v>
      </c>
      <c r="AK225" t="s">
        <v>114</v>
      </c>
      <c r="AL225" s="43" t="b">
        <v>0</v>
      </c>
      <c r="AM225" s="3"/>
      <c r="AN225" s="3"/>
      <c r="AO225" s="43" t="b">
        <v>0</v>
      </c>
      <c r="AP225" s="3" t="b">
        <v>0</v>
      </c>
      <c r="AQ225" s="3">
        <f>VLOOKUP(Table2[[#This Row],[Job-no]],Table3[],26,FALSE)</f>
        <v>3360</v>
      </c>
      <c r="AR225" t="str">
        <f t="shared" si="44"/>
        <v>SCR</v>
      </c>
      <c r="AS225" t="str">
        <f>VLOOKUP(AR225,Table1[],4,0)</f>
        <v>recessed</v>
      </c>
      <c r="AT225" t="str">
        <f>IF(BD225&gt;0,"Pattern",VLOOKUP(AR225,Table1[],5,0))</f>
        <v>Check for Kit</v>
      </c>
      <c r="AU225" s="34">
        <f>IF(AT225="Pattern",WORKDAY(Table2[[#This Row],[Scheduled Ship Date]],-10),WORKDAY(Table2[[#This Row],[Scheduled Ship Date]],-4))</f>
        <v>43468</v>
      </c>
      <c r="AV225">
        <f>IF(Table2[[#This Row],[Extrusion cut double saw]]=TRUE,IF(O225="ToDo",IF(AT225="Pattern",Table2[[#This Row],[Total Sections]]*0.4,Table2[[#This Row],[Total Sections]]*0.12),0),IF(AT225="Pattern",Table2[[#This Row],[Total Sections]]*4,Table2[[#This Row],[Total Sections]]*1.2))</f>
        <v>0</v>
      </c>
      <c r="AW225" s="42"/>
      <c r="AX225" s="42">
        <f>IF(AT225="Pattern",Table2[[#This Row],[Scheduled Ship Date]]-2,Table2[[#This Row],[Scheduled Ship Date]]-3)</f>
        <v>43471</v>
      </c>
      <c r="AY225">
        <f>IF(Table2[[#This Row],[Pattern]]="Pattern",Table2[[#This Row],[Total Sections]]*4.82,Table2[[#This Row],[Total Sections]]*0.5)</f>
        <v>8</v>
      </c>
      <c r="AZ225" s="42"/>
      <c r="BA225" s="39">
        <f>((Table2[Total Sections]/Table2[Open Qty])-1)*Table2[Open Qty]*12.96</f>
        <v>0</v>
      </c>
      <c r="BB225" s="39"/>
      <c r="BC225" s="39" t="str">
        <f t="shared" si="45"/>
        <v>SCR-500-80-35-FL-3'-W-277-DP-1-TB15</v>
      </c>
      <c r="BD225" s="39">
        <f t="shared" si="46"/>
        <v>0</v>
      </c>
      <c r="BE225" s="39" t="b">
        <f>_xlfn.IFNA(VLOOKUP(Table2[[#This Row],[Job-no]],Table4[],9,FALSE),TRUE)</f>
        <v>1</v>
      </c>
      <c r="BF225" t="str">
        <f>VLOOKUP(AR225,Table1[],3,0)</f>
        <v>SCULPT</v>
      </c>
      <c r="BG225" s="39" t="b">
        <f>_xlfn.IFNA(VLOOKUP(Table2[[#This Row],[Job-no]],Table4[],14,FALSE),TRUE)</f>
        <v>1</v>
      </c>
      <c r="BH225" s="39" t="str">
        <f>_xlfn.IFNA(VLOOKUP(Table2[[#This Row],[Job-no]],Table4[],11,FALSE),"Done")</f>
        <v>Done</v>
      </c>
      <c r="BI225" s="39">
        <f>IF(Table2[[#This Row],[Pattern]]="Pattern",VLOOKUP(Table2[[#This Row],[Product Code]],'Routing data'!$A$2:$W$470,13,FALSE),VLOOKUP(Table2[[#This Row],[Product Code]],'Routing data'!$A$2:$W$470,3,FALSE))</f>
        <v>2</v>
      </c>
      <c r="BJ225" s="39">
        <f>IF(Table2[[#This Row],[Pattern]]="Pattern",VLOOKUP(Table2[[#This Row],[Product Code]],'Routing data'!$A$2:$W$470,14,FALSE),VLOOKUP(Table2[[#This Row],[Product Code]],'Routing data'!$A$2:$W$470,4,FALSE))</f>
        <v>0</v>
      </c>
      <c r="BK225" s="39">
        <f>VLOOKUP(Table2[[#This Row],[Product Code]],'Routing data'!A$4:W$524,16,FALSE)</f>
        <v>5</v>
      </c>
      <c r="BL225" s="42">
        <f>IF(Table2[[#This Row],[Milling Required]]=0,"x",IF(AT225="Pattern",B225-10,B225-4))</f>
        <v>43470</v>
      </c>
      <c r="BM225" s="42" t="str">
        <f>IF(Table2[[#This Row],[Punching Required]]=0,"x",IF(AT225="Pattern",B225-8,B225-2))</f>
        <v>x</v>
      </c>
      <c r="BN225" s="42">
        <f t="shared" si="47"/>
        <v>43471</v>
      </c>
      <c r="BO225" s="39">
        <f>IF(Table2[[#This Row],[Milling]]="x","x",Table2[[#This Row],[Total Sections]]*2)</f>
        <v>32</v>
      </c>
      <c r="BP225" s="39" t="str">
        <f>IF(Table2[[#This Row],[Punching]]="x","x",Table2[Total Sections]*2)</f>
        <v>x</v>
      </c>
      <c r="BQ225" s="39">
        <f>IF(Table2[[#This Row],[Pattern]]="Pattern",Table2[Total Sections]*3,Table2[Total Sections]*1.5)</f>
        <v>24</v>
      </c>
      <c r="BR225" s="42"/>
      <c r="BS225" s="42"/>
      <c r="BT225" s="39"/>
      <c r="BU225" s="39"/>
      <c r="BV225" s="39" t="str">
        <f>_xlfn.IFNA(VLOOKUP(Table2[[#This Row],[Job-no]],Table4[],16,FALSE),"Ready")</f>
        <v>Ready</v>
      </c>
      <c r="BW225" s="39" t="str">
        <f>_xlfn.IFNA(VLOOKUP(Table2[[#This Row],[Job-no]],Table4[],21,FALSE),"Ready")</f>
        <v/>
      </c>
      <c r="BX225" s="39" t="b">
        <f>_xlfn.IFNA(VLOOKUP(Table2[[#This Row],[Job-no]],Table4[],10,FALSE),TRUE)</f>
        <v>1</v>
      </c>
      <c r="BY225" s="39" t="str">
        <f>_xlfn.IFNA(VLOOKUP(Table2[[#This Row],[Job-no]],Table4[],22,FALSE),"Ready")</f>
        <v/>
      </c>
      <c r="BZ225" s="120">
        <f t="shared" si="48"/>
        <v>43474</v>
      </c>
      <c r="CA225" s="120" t="str">
        <f ca="1">IF(OR(Table2[[#This Row],[Saw Date]]=TODAY(),Table2[[#This Row],[Saw Date]]=TODAY()+1), Table2[[#This Row],[Saw Date]],IF(Table2[[#This Row],[Extrusion cut double saw]],"Done",""))</f>
        <v>Done</v>
      </c>
      <c r="CB225" s="120" t="str">
        <f ca="1">IF(OR(Table2[[#This Row],[Lens Date]]=TODAY(),Table2[[#This Row],[Lens Date]]=TODAY()+1), Table2[[#This Row],[Lens Date]],IF(Table2[[#This Row],[MSLens]]="Done","Done",""))</f>
        <v/>
      </c>
      <c r="CC225" s="120" t="str">
        <f ca="1">IF(OR(Table2[[#This Row],[Milling Date]]=TODAY(),Table2[[#This Row],[Milling Date]]=TODAY()+1), Table2[[#This Row],[Milling Date]],IF(Table2[[#This Row],[CNC Holes]]="Ready","Done",""))</f>
        <v>Done</v>
      </c>
      <c r="CD225" s="120" t="str">
        <f ca="1">IF(OR(Table2[[#This Row],[Welding Date]]=TODAY(),Table2[[#This Row],[Welding Date]]=TODAY()+1), Table2[[#This Row],[Welding Date]],IF(Table2[[#This Row],[Welding Corners]]="Ready","Done",""))</f>
        <v/>
      </c>
      <c r="CE225" s="120" t="str">
        <f ca="1">IF(OR(Table2[[#This Row],[Puching Date]]=TODAY(),Table2[[#This Row],[Puching Date]]=TODAY()+1), Table2[[#This Row],[Puching Date]],IF(Table2[[#This Row],[Punch Holes]]="Ready","Done",""))</f>
        <v/>
      </c>
      <c r="CF225" s="120" t="str">
        <f ca="1">IF(OR(Table2[[#This Row],[Housing Date2]]=TODAY(),Table2[[#This Row],[Housing Date2]]=TODAY()+1),Table2[[#This Row],[Housing Date2]],IF(Table2[[#This Row],[Body Assembly]],"Done",""))</f>
        <v>Done</v>
      </c>
      <c r="CG225" s="120" t="str">
        <f>_xlfn.IFNA(VLOOKUP(Table2[[#This Row],[Job-no]],Table4[],7,FALSE),"Done")</f>
        <v>Machine Shop Finished</v>
      </c>
    </row>
    <row r="226" spans="1:85" x14ac:dyDescent="0.25">
      <c r="A226" t="str">
        <f>_xlfn.CONCAT(Table2[[#This Row],[Order]],"-",Table2[[#This Row],[Line]])</f>
        <v>77206-1</v>
      </c>
      <c r="B226" s="5">
        <v>43480</v>
      </c>
      <c r="C226" s="8">
        <v>77206</v>
      </c>
      <c r="D226" s="3" t="s">
        <v>2191</v>
      </c>
      <c r="E226" s="8">
        <v>1</v>
      </c>
      <c r="F226" s="8">
        <v>1</v>
      </c>
      <c r="G226" s="3" t="s">
        <v>42</v>
      </c>
      <c r="H226" s="8">
        <v>18</v>
      </c>
      <c r="I226" s="43" t="b">
        <v>0</v>
      </c>
      <c r="J226" s="43" t="b">
        <v>0</v>
      </c>
      <c r="K226" t="s">
        <v>114</v>
      </c>
      <c r="L226" s="43" t="b">
        <v>0</v>
      </c>
      <c r="M226" s="43" t="b">
        <v>0</v>
      </c>
      <c r="N226" s="43" t="b">
        <v>0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t="s">
        <v>114</v>
      </c>
      <c r="V226" t="s">
        <v>114</v>
      </c>
      <c r="W226" s="5">
        <v>43475</v>
      </c>
      <c r="X226" s="3" t="s">
        <v>114</v>
      </c>
      <c r="Y226" s="3"/>
      <c r="Z226" s="3" t="s">
        <v>15</v>
      </c>
      <c r="AA226" s="3" t="s">
        <v>114</v>
      </c>
      <c r="AB226" s="3" t="s">
        <v>74</v>
      </c>
      <c r="AC226" s="8">
        <v>7</v>
      </c>
      <c r="AD226" s="3" t="s">
        <v>5967</v>
      </c>
      <c r="AE226" s="4" t="s">
        <v>5968</v>
      </c>
      <c r="AF226" s="3"/>
      <c r="AG226" s="3" t="s">
        <v>114</v>
      </c>
      <c r="AH226" s="8">
        <v>108</v>
      </c>
      <c r="AI226" s="3" t="s">
        <v>74</v>
      </c>
      <c r="AJ226" t="s">
        <v>114</v>
      </c>
      <c r="AK226" t="s">
        <v>114</v>
      </c>
      <c r="AL226" s="43" t="b">
        <v>0</v>
      </c>
      <c r="AM226" s="3"/>
      <c r="AN226" s="3"/>
      <c r="AO226" s="43" t="b">
        <v>0</v>
      </c>
      <c r="AP226" s="3" t="b">
        <v>0</v>
      </c>
      <c r="AQ226" s="3">
        <f>VLOOKUP(Table2[[#This Row],[Job-no]],Table3[],26,FALSE)</f>
        <v>48960</v>
      </c>
      <c r="AR226" t="str">
        <f t="shared" si="44"/>
        <v>STFC</v>
      </c>
      <c r="AS226" t="str">
        <f>VLOOKUP(AR226,Table1[],4,0)</f>
        <v>Pendant</v>
      </c>
      <c r="AT226" t="str">
        <f>IF(BD226&gt;0,"Pattern",VLOOKUP(AR226,Table1[],5,0))</f>
        <v>Pattern</v>
      </c>
      <c r="AU226" s="34">
        <f>IF(AT226="Pattern",WORKDAY(Table2[[#This Row],[Scheduled Ship Date]],-10),WORKDAY(Table2[[#This Row],[Scheduled Ship Date]],-4))</f>
        <v>43466</v>
      </c>
      <c r="AV226">
        <f>IF(Table2[[#This Row],[Extrusion cut double saw]]=TRUE,IF(O226="ToDo",IF(AT226="Pattern",Table2[[#This Row],[Total Sections]]*0.4,Table2[[#This Row],[Total Sections]]*0.12),0),IF(AT226="Pattern",Table2[[#This Row],[Total Sections]]*4,Table2[[#This Row],[Total Sections]]*1.2))</f>
        <v>432</v>
      </c>
      <c r="AW226" s="42">
        <f t="shared" ref="AW226:AW236" ca="1" si="50">TODAY()+2</f>
        <v>43469</v>
      </c>
      <c r="AX226" s="42">
        <f>IF(AT226="Pattern",Table2[[#This Row],[Scheduled Ship Date]]-2,Table2[[#This Row],[Scheduled Ship Date]]-3)</f>
        <v>43478</v>
      </c>
      <c r="AY226">
        <f>IF(Table2[[#This Row],[Pattern]]="Pattern",Table2[[#This Row],[Total Sections]]*4.82,Table2[[#This Row],[Total Sections]]*0.5)</f>
        <v>520.56000000000006</v>
      </c>
      <c r="AZ226" s="42">
        <f t="shared" ref="AZ226:AZ231" ca="1" si="51">TODAY()+3</f>
        <v>43470</v>
      </c>
      <c r="BA226" s="39">
        <f>((Table2[Total Sections]/Table2[Open Qty])-1)*Table2[Open Qty]*12.96</f>
        <v>1166.4000000000001</v>
      </c>
      <c r="BB226" s="39"/>
      <c r="BC226" s="39" t="str">
        <f t="shared" si="45"/>
        <v>STFC-NO-DSO(32-300)-90-35-AL(4)+AI(1)-C(5002)-277-MD-1-CA(72)-RC</v>
      </c>
      <c r="BD226" s="39">
        <f t="shared" si="46"/>
        <v>0</v>
      </c>
      <c r="BE226" s="39" t="b">
        <f>_xlfn.IFNA(VLOOKUP(Table2[[#This Row],[Job-no]],Table4[],9,FALSE),TRUE)</f>
        <v>0</v>
      </c>
      <c r="BF226" t="str">
        <f>VLOOKUP(AR226,Table1[],3,0)</f>
        <v>Stencil</v>
      </c>
      <c r="BG226" s="39" t="b">
        <f>_xlfn.IFNA(VLOOKUP(Table2[[#This Row],[Job-no]],Table4[],14,FALSE),TRUE)</f>
        <v>0</v>
      </c>
      <c r="BH226" s="39" t="str">
        <f>_xlfn.IFNA(VLOOKUP(Table2[[#This Row],[Job-no]],Table4[],11,FALSE),"Done")</f>
        <v/>
      </c>
      <c r="BI226" s="39">
        <f>IF(Table2[[#This Row],[Pattern]]="Pattern",VLOOKUP(Table2[[#This Row],[Product Code]],'Routing data'!$A$2:$W$470,13,FALSE),VLOOKUP(Table2[[#This Row],[Product Code]],'Routing data'!$A$2:$W$470,3,FALSE))</f>
        <v>2</v>
      </c>
      <c r="BJ226" s="39">
        <f>IF(Table2[[#This Row],[Pattern]]="Pattern",VLOOKUP(Table2[[#This Row],[Product Code]],'Routing data'!$A$2:$W$470,14,FALSE),VLOOKUP(Table2[[#This Row],[Product Code]],'Routing data'!$A$2:$W$470,4,FALSE))</f>
        <v>0</v>
      </c>
      <c r="BK226" s="39">
        <f>VLOOKUP(Table2[[#This Row],[Product Code]],'Routing data'!A$4:W$524,16,FALSE)</f>
        <v>5</v>
      </c>
      <c r="BL226" s="42">
        <f>IF(Table2[[#This Row],[Milling Required]]=0,"x",IF(AT226="Pattern",B226-10,B226-4))</f>
        <v>43470</v>
      </c>
      <c r="BM226" s="42" t="str">
        <f>IF(Table2[[#This Row],[Punching Required]]=0,"x",IF(AT226="Pattern",B226-8,B226-2))</f>
        <v>x</v>
      </c>
      <c r="BN226" s="42">
        <f t="shared" si="47"/>
        <v>43478</v>
      </c>
      <c r="BO226" s="39">
        <f>IF(Table2[[#This Row],[Milling]]="x","x",Table2[[#This Row],[Total Sections]]*2)</f>
        <v>216</v>
      </c>
      <c r="BP226" s="39" t="str">
        <f>IF(Table2[[#This Row],[Punching]]="x","x",Table2[Total Sections]*2)</f>
        <v>x</v>
      </c>
      <c r="BQ226" s="39">
        <f>IF(Table2[[#This Row],[Pattern]]="Pattern",Table2[Total Sections]*3,Table2[Total Sections]*1.5)</f>
        <v>324</v>
      </c>
      <c r="BR226" s="42">
        <f t="shared" ref="BR226:BR257" ca="1" si="52">TODAY()+2</f>
        <v>43469</v>
      </c>
      <c r="BS226" s="42"/>
      <c r="BT226" s="42"/>
      <c r="BU226" s="39"/>
      <c r="BV226" s="122" t="str">
        <f>_xlfn.IFNA(VLOOKUP(Table2[[#This Row],[Job-no]],Table4[],16,FALSE),"Ready")</f>
        <v/>
      </c>
      <c r="BW226" s="122" t="str">
        <f>_xlfn.IFNA(VLOOKUP(Table2[[#This Row],[Job-no]],Table4[],21,FALSE),"Ready")</f>
        <v/>
      </c>
      <c r="BX226" s="39" t="b">
        <f>_xlfn.IFNA(VLOOKUP(Table2[[#This Row],[Job-no]],Table4[],10,FALSE),TRUE)</f>
        <v>0</v>
      </c>
      <c r="BY226" s="39" t="str">
        <f>_xlfn.IFNA(VLOOKUP(Table2[[#This Row],[Job-no]],Table4[],22,FALSE),"Ready")</f>
        <v/>
      </c>
      <c r="BZ226" s="120">
        <f t="shared" si="48"/>
        <v>43480</v>
      </c>
      <c r="CA226" s="120" t="str">
        <f ca="1">IF(OR(Table2[[#This Row],[Saw Date]]=TODAY(),Table2[[#This Row],[Saw Date]]=TODAY()+1), Table2[[#This Row],[Saw Date]],IF(Table2[[#This Row],[Extrusion cut double saw]],"Done",""))</f>
        <v/>
      </c>
      <c r="CB226" s="120" t="str">
        <f ca="1">IF(OR(Table2[[#This Row],[Lens Date]]=TODAY(),Table2[[#This Row],[Lens Date]]=TODAY()+1), Table2[[#This Row],[Lens Date]],IF(Table2[[#This Row],[MSLens]]="Done","Done",""))</f>
        <v/>
      </c>
      <c r="CC226" s="120" t="str">
        <f ca="1">IF(OR(Table2[[#This Row],[Milling Date]]=TODAY(),Table2[[#This Row],[Milling Date]]=TODAY()+1), Table2[[#This Row],[Milling Date]],IF(Table2[[#This Row],[CNC Holes]]="Ready","Done",""))</f>
        <v/>
      </c>
      <c r="CD226" s="120" t="str">
        <f ca="1">IF(OR(Table2[[#This Row],[Welding Date]]=TODAY(),Table2[[#This Row],[Welding Date]]=TODAY()+1), Table2[[#This Row],[Welding Date]],IF(Table2[[#This Row],[Welding Corners]]="Ready","Done",""))</f>
        <v/>
      </c>
      <c r="CE226" s="120" t="str">
        <f ca="1">IF(OR(Table2[[#This Row],[Puching Date]]=TODAY(),Table2[[#This Row],[Puching Date]]=TODAY()+1), Table2[[#This Row],[Puching Date]],IF(Table2[[#This Row],[Punch Holes]]="Ready","Done",""))</f>
        <v/>
      </c>
      <c r="CF226" s="120" t="str">
        <f ca="1">IF(OR(Table2[[#This Row],[Housing Date2]]=TODAY(),Table2[[#This Row],[Housing Date2]]=TODAY()+1),Table2[[#This Row],[Housing Date2]],IF(Table2[[#This Row],[Body Assembly]],"Done",""))</f>
        <v/>
      </c>
      <c r="CG226" s="120" t="str">
        <f>_xlfn.IFNA(VLOOKUP(Table2[[#This Row],[Job-no]],Table4[],7,FALSE),"Done")</f>
        <v>Scheduled/Released</v>
      </c>
    </row>
    <row r="227" spans="1:85" x14ac:dyDescent="0.25">
      <c r="A227" t="str">
        <f>_xlfn.CONCAT(Table2[[#This Row],[Order]],"-",Table2[[#This Row],[Line]])</f>
        <v>77206-2</v>
      </c>
      <c r="B227" s="5">
        <v>43480</v>
      </c>
      <c r="C227" s="8">
        <v>77206</v>
      </c>
      <c r="D227" s="3" t="s">
        <v>2193</v>
      </c>
      <c r="E227" s="8">
        <v>2</v>
      </c>
      <c r="F227" s="8">
        <v>1</v>
      </c>
      <c r="G227" s="3" t="s">
        <v>42</v>
      </c>
      <c r="H227" s="8">
        <v>10</v>
      </c>
      <c r="I227" s="43" t="b">
        <v>0</v>
      </c>
      <c r="J227" s="43" t="b">
        <v>0</v>
      </c>
      <c r="K227" t="s">
        <v>114</v>
      </c>
      <c r="L227" s="43" t="b">
        <v>0</v>
      </c>
      <c r="M227" s="43" t="b">
        <v>0</v>
      </c>
      <c r="N227" s="43" t="b">
        <v>0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t="s">
        <v>114</v>
      </c>
      <c r="V227" t="s">
        <v>114</v>
      </c>
      <c r="W227" s="5">
        <v>43475</v>
      </c>
      <c r="X227" s="3" t="s">
        <v>114</v>
      </c>
      <c r="Y227" s="3"/>
      <c r="Z227" s="3" t="s">
        <v>15</v>
      </c>
      <c r="AA227" s="3" t="s">
        <v>114</v>
      </c>
      <c r="AB227" s="3" t="s">
        <v>74</v>
      </c>
      <c r="AC227" s="8">
        <v>7</v>
      </c>
      <c r="AD227" s="3" t="s">
        <v>5967</v>
      </c>
      <c r="AE227" s="4" t="s">
        <v>5968</v>
      </c>
      <c r="AF227" s="3"/>
      <c r="AG227" s="3" t="s">
        <v>114</v>
      </c>
      <c r="AH227" s="8">
        <v>60</v>
      </c>
      <c r="AI227" s="3" t="s">
        <v>74</v>
      </c>
      <c r="AJ227" t="s">
        <v>114</v>
      </c>
      <c r="AK227" t="s">
        <v>114</v>
      </c>
      <c r="AL227" s="43" t="b">
        <v>0</v>
      </c>
      <c r="AM227" s="3"/>
      <c r="AN227" s="3"/>
      <c r="AO227" s="43" t="b">
        <v>0</v>
      </c>
      <c r="AP227" s="3" t="b">
        <v>0</v>
      </c>
      <c r="AQ227" s="3">
        <f>VLOOKUP(Table2[[#This Row],[Job-no]],Table3[],26,FALSE)</f>
        <v>29950</v>
      </c>
      <c r="AR227" t="str">
        <f t="shared" si="44"/>
        <v>STFC</v>
      </c>
      <c r="AS227" t="str">
        <f>VLOOKUP(AR227,Table1[],4,0)</f>
        <v>Pendant</v>
      </c>
      <c r="AT227" t="str">
        <f>IF(BD227&gt;0,"Pattern",VLOOKUP(AR227,Table1[],5,0))</f>
        <v>Pattern</v>
      </c>
      <c r="AU227" s="34">
        <f>IF(AT227="Pattern",WORKDAY(Table2[[#This Row],[Scheduled Ship Date]],-10),WORKDAY(Table2[[#This Row],[Scheduled Ship Date]],-4))</f>
        <v>43466</v>
      </c>
      <c r="AV227">
        <f>IF(Table2[[#This Row],[Extrusion cut double saw]]=TRUE,IF(O227="ToDo",IF(AT227="Pattern",Table2[[#This Row],[Total Sections]]*0.4,Table2[[#This Row],[Total Sections]]*0.12),0),IF(AT227="Pattern",Table2[[#This Row],[Total Sections]]*4,Table2[[#This Row],[Total Sections]]*1.2))</f>
        <v>240</v>
      </c>
      <c r="AW227" s="42">
        <f t="shared" ca="1" si="50"/>
        <v>43469</v>
      </c>
      <c r="AX227" s="42">
        <f>IF(AT227="Pattern",Table2[[#This Row],[Scheduled Ship Date]]-2,Table2[[#This Row],[Scheduled Ship Date]]-3)</f>
        <v>43478</v>
      </c>
      <c r="AY227">
        <f>IF(Table2[[#This Row],[Pattern]]="Pattern",Table2[[#This Row],[Total Sections]]*4.82,Table2[[#This Row],[Total Sections]]*0.5)</f>
        <v>289.20000000000005</v>
      </c>
      <c r="AZ227" s="42">
        <f t="shared" ca="1" si="51"/>
        <v>43470</v>
      </c>
      <c r="BA227" s="39">
        <f>((Table2[Total Sections]/Table2[Open Qty])-1)*Table2[Open Qty]*12.96</f>
        <v>648</v>
      </c>
      <c r="BB227" s="39"/>
      <c r="BC227" s="39" t="str">
        <f t="shared" si="45"/>
        <v>STFC-NO-DSO(32-300)-90-35-AL(4)+AI(1)-C(5002)-277-MD-1-CA(72)-RC-B1(BSL310LP)</v>
      </c>
      <c r="BD227" s="39">
        <f t="shared" si="46"/>
        <v>0</v>
      </c>
      <c r="BE227" s="39" t="b">
        <f>_xlfn.IFNA(VLOOKUP(Table2[[#This Row],[Job-no]],Table4[],9,FALSE),TRUE)</f>
        <v>0</v>
      </c>
      <c r="BF227" t="str">
        <f>VLOOKUP(AR227,Table1[],3,0)</f>
        <v>Stencil</v>
      </c>
      <c r="BG227" s="39" t="b">
        <f>_xlfn.IFNA(VLOOKUP(Table2[[#This Row],[Job-no]],Table4[],14,FALSE),TRUE)</f>
        <v>0</v>
      </c>
      <c r="BH227" s="39" t="str">
        <f>_xlfn.IFNA(VLOOKUP(Table2[[#This Row],[Job-no]],Table4[],11,FALSE),"Done")</f>
        <v/>
      </c>
      <c r="BI227" s="39">
        <f>IF(Table2[[#This Row],[Pattern]]="Pattern",VLOOKUP(Table2[[#This Row],[Product Code]],'Routing data'!$A$2:$W$470,13,FALSE),VLOOKUP(Table2[[#This Row],[Product Code]],'Routing data'!$A$2:$W$470,3,FALSE))</f>
        <v>2</v>
      </c>
      <c r="BJ227" s="39">
        <f>IF(Table2[[#This Row],[Pattern]]="Pattern",VLOOKUP(Table2[[#This Row],[Product Code]],'Routing data'!$A$2:$W$470,14,FALSE),VLOOKUP(Table2[[#This Row],[Product Code]],'Routing data'!$A$2:$W$470,4,FALSE))</f>
        <v>0</v>
      </c>
      <c r="BK227" s="39">
        <f>VLOOKUP(Table2[[#This Row],[Product Code]],'Routing data'!A$4:W$524,16,FALSE)</f>
        <v>5</v>
      </c>
      <c r="BL227" s="42">
        <f>IF(Table2[[#This Row],[Milling Required]]=0,"x",IF(AT227="Pattern",B227-10,B227-4))</f>
        <v>43470</v>
      </c>
      <c r="BM227" s="42" t="str">
        <f>IF(Table2[[#This Row],[Punching Required]]=0,"x",IF(AT227="Pattern",B227-8,B227-2))</f>
        <v>x</v>
      </c>
      <c r="BN227" s="42">
        <f t="shared" si="47"/>
        <v>43478</v>
      </c>
      <c r="BO227" s="39">
        <f>IF(Table2[[#This Row],[Milling]]="x","x",Table2[[#This Row],[Total Sections]]*2)</f>
        <v>120</v>
      </c>
      <c r="BP227" s="39" t="str">
        <f>IF(Table2[[#This Row],[Punching]]="x","x",Table2[Total Sections]*2)</f>
        <v>x</v>
      </c>
      <c r="BQ227" s="39">
        <f>IF(Table2[[#This Row],[Pattern]]="Pattern",Table2[Total Sections]*3,Table2[Total Sections]*1.5)</f>
        <v>180</v>
      </c>
      <c r="BR227" s="42">
        <f t="shared" ca="1" si="52"/>
        <v>43469</v>
      </c>
      <c r="BS227" s="42"/>
      <c r="BT227" s="39"/>
      <c r="BU227" s="39"/>
      <c r="BV227" s="122" t="str">
        <f>_xlfn.IFNA(VLOOKUP(Table2[[#This Row],[Job-no]],Table4[],16,FALSE),"Ready")</f>
        <v/>
      </c>
      <c r="BW227" s="122" t="str">
        <f>_xlfn.IFNA(VLOOKUP(Table2[[#This Row],[Job-no]],Table4[],21,FALSE),"Ready")</f>
        <v/>
      </c>
      <c r="BX227" s="39" t="b">
        <f>_xlfn.IFNA(VLOOKUP(Table2[[#This Row],[Job-no]],Table4[],10,FALSE),TRUE)</f>
        <v>0</v>
      </c>
      <c r="BY227" s="39" t="str">
        <f>_xlfn.IFNA(VLOOKUP(Table2[[#This Row],[Job-no]],Table4[],22,FALSE),"Ready")</f>
        <v/>
      </c>
      <c r="BZ227" s="120">
        <f t="shared" si="48"/>
        <v>43480</v>
      </c>
      <c r="CA227" s="120" t="str">
        <f ca="1">IF(OR(Table2[[#This Row],[Saw Date]]=TODAY(),Table2[[#This Row],[Saw Date]]=TODAY()+1), Table2[[#This Row],[Saw Date]],IF(Table2[[#This Row],[Extrusion cut double saw]],"Done",""))</f>
        <v/>
      </c>
      <c r="CB227" s="120" t="str">
        <f ca="1">IF(OR(Table2[[#This Row],[Lens Date]]=TODAY(),Table2[[#This Row],[Lens Date]]=TODAY()+1), Table2[[#This Row],[Lens Date]],IF(Table2[[#This Row],[MSLens]]="Done","Done",""))</f>
        <v/>
      </c>
      <c r="CC227" s="120" t="str">
        <f ca="1">IF(OR(Table2[[#This Row],[Milling Date]]=TODAY(),Table2[[#This Row],[Milling Date]]=TODAY()+1), Table2[[#This Row],[Milling Date]],IF(Table2[[#This Row],[CNC Holes]]="Ready","Done",""))</f>
        <v/>
      </c>
      <c r="CD227" s="120" t="str">
        <f ca="1">IF(OR(Table2[[#This Row],[Welding Date]]=TODAY(),Table2[[#This Row],[Welding Date]]=TODAY()+1), Table2[[#This Row],[Welding Date]],IF(Table2[[#This Row],[Welding Corners]]="Ready","Done",""))</f>
        <v/>
      </c>
      <c r="CE227" s="120" t="str">
        <f ca="1">IF(OR(Table2[[#This Row],[Puching Date]]=TODAY(),Table2[[#This Row],[Puching Date]]=TODAY()+1), Table2[[#This Row],[Puching Date]],IF(Table2[[#This Row],[Punch Holes]]="Ready","Done",""))</f>
        <v/>
      </c>
      <c r="CF227" s="120" t="str">
        <f ca="1">IF(OR(Table2[[#This Row],[Housing Date2]]=TODAY(),Table2[[#This Row],[Housing Date2]]=TODAY()+1),Table2[[#This Row],[Housing Date2]],IF(Table2[[#This Row],[Body Assembly]],"Done",""))</f>
        <v/>
      </c>
      <c r="CG227" s="120" t="str">
        <f>_xlfn.IFNA(VLOOKUP(Table2[[#This Row],[Job-no]],Table4[],7,FALSE),"Done")</f>
        <v>Scheduled/Released</v>
      </c>
    </row>
    <row r="228" spans="1:85" x14ac:dyDescent="0.25">
      <c r="A228" t="str">
        <f>_xlfn.CONCAT(Table2[[#This Row],[Order]],"-",Table2[[#This Row],[Line]])</f>
        <v>77444-1</v>
      </c>
      <c r="B228" s="5">
        <v>43480</v>
      </c>
      <c r="C228" s="8">
        <v>77444</v>
      </c>
      <c r="D228" s="3" t="s">
        <v>2534</v>
      </c>
      <c r="E228" s="8">
        <v>1</v>
      </c>
      <c r="F228" s="8">
        <v>1</v>
      </c>
      <c r="G228" s="3" t="s">
        <v>42</v>
      </c>
      <c r="H228" s="8">
        <v>2</v>
      </c>
      <c r="I228" s="43" t="b">
        <v>0</v>
      </c>
      <c r="J228" s="43" t="b">
        <v>0</v>
      </c>
      <c r="K228" t="s">
        <v>114</v>
      </c>
      <c r="L228" s="43" t="b">
        <v>0</v>
      </c>
      <c r="M228" s="43" t="b">
        <v>0</v>
      </c>
      <c r="N228" s="43" t="b">
        <v>0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t="s">
        <v>114</v>
      </c>
      <c r="V228" t="s">
        <v>114</v>
      </c>
      <c r="W228" s="5">
        <v>43475</v>
      </c>
      <c r="X228" s="3" t="s">
        <v>114</v>
      </c>
      <c r="Y228" s="3"/>
      <c r="Z228" s="3" t="s">
        <v>1203</v>
      </c>
      <c r="AA228" s="3" t="s">
        <v>114</v>
      </c>
      <c r="AB228" s="3" t="s">
        <v>74</v>
      </c>
      <c r="AC228" s="8">
        <v>7</v>
      </c>
      <c r="AD228" s="3" t="s">
        <v>5967</v>
      </c>
      <c r="AE228" s="4" t="s">
        <v>5968</v>
      </c>
      <c r="AF228" s="3"/>
      <c r="AG228" s="3" t="s">
        <v>114</v>
      </c>
      <c r="AH228" s="8">
        <v>20</v>
      </c>
      <c r="AI228" s="3" t="s">
        <v>74</v>
      </c>
      <c r="AJ228" t="s">
        <v>114</v>
      </c>
      <c r="AK228" t="s">
        <v>114</v>
      </c>
      <c r="AL228" s="43" t="b">
        <v>0</v>
      </c>
      <c r="AM228" s="3"/>
      <c r="AN228" s="3"/>
      <c r="AO228" s="43" t="b">
        <v>0</v>
      </c>
      <c r="AP228" s="3" t="b">
        <v>0</v>
      </c>
      <c r="AQ228" s="3">
        <f>VLOOKUP(Table2[[#This Row],[Job-no]],Table3[],26,FALSE)</f>
        <v>8776</v>
      </c>
      <c r="AR228" t="str">
        <f t="shared" si="44"/>
        <v>STFD</v>
      </c>
      <c r="AS228" t="str">
        <f>VLOOKUP(AR228,Table1[],4,0)</f>
        <v>Pendant</v>
      </c>
      <c r="AT228" t="str">
        <f>IF(BD228&gt;0,"Pattern",VLOOKUP(AR228,Table1[],5,0))</f>
        <v>Pattern</v>
      </c>
      <c r="AU228" s="34">
        <f>IF(AT228="Pattern",WORKDAY(Table2[[#This Row],[Scheduled Ship Date]],-10),WORKDAY(Table2[[#This Row],[Scheduled Ship Date]],-4))</f>
        <v>43466</v>
      </c>
      <c r="AV228">
        <f>IF(Table2[[#This Row],[Extrusion cut double saw]]=TRUE,IF(O228="ToDo",IF(AT228="Pattern",Table2[[#This Row],[Total Sections]]*0.4,Table2[[#This Row],[Total Sections]]*0.12),0),IF(AT228="Pattern",Table2[[#This Row],[Total Sections]]*4,Table2[[#This Row],[Total Sections]]*1.2))</f>
        <v>80</v>
      </c>
      <c r="AW228" s="42">
        <f t="shared" ca="1" si="50"/>
        <v>43469</v>
      </c>
      <c r="AX228" s="42">
        <f>IF(AT228="Pattern",Table2[[#This Row],[Scheduled Ship Date]]-2,Table2[[#This Row],[Scheduled Ship Date]]-3)</f>
        <v>43478</v>
      </c>
      <c r="AY228">
        <f>IF(Table2[[#This Row],[Pattern]]="Pattern",Table2[[#This Row],[Total Sections]]*4.82,Table2[[#This Row],[Total Sections]]*0.5)</f>
        <v>96.4</v>
      </c>
      <c r="AZ228" s="42">
        <f t="shared" ca="1" si="51"/>
        <v>43470</v>
      </c>
      <c r="BA228" s="39">
        <f>((Table2[Total Sections]/Table2[Open Qty])-1)*Table2[Open Qty]*12.96</f>
        <v>233.28000000000003</v>
      </c>
      <c r="BB228" s="39"/>
      <c r="BC228" s="39" t="str">
        <f t="shared" si="45"/>
        <v>STFD-DSO(56-400)-80-35-AL(4)+AI(6)-BLK-UNV-MD-1-CA(36)-RC</v>
      </c>
      <c r="BD228" s="39">
        <f t="shared" si="46"/>
        <v>0</v>
      </c>
      <c r="BE228" s="39" t="b">
        <f>_xlfn.IFNA(VLOOKUP(Table2[[#This Row],[Job-no]],Table4[],9,FALSE),TRUE)</f>
        <v>0</v>
      </c>
      <c r="BF228" t="str">
        <f>VLOOKUP(AR228,Table1[],3,0)</f>
        <v>Stencil</v>
      </c>
      <c r="BG228" s="39" t="b">
        <f>_xlfn.IFNA(VLOOKUP(Table2[[#This Row],[Job-no]],Table4[],14,FALSE),TRUE)</f>
        <v>0</v>
      </c>
      <c r="BH228" s="39" t="str">
        <f>_xlfn.IFNA(VLOOKUP(Table2[[#This Row],[Job-no]],Table4[],11,FALSE),"Done")</f>
        <v/>
      </c>
      <c r="BI228" s="39">
        <f>IF(Table2[[#This Row],[Pattern]]="Pattern",VLOOKUP(Table2[[#This Row],[Product Code]],'Routing data'!$A$2:$W$470,13,FALSE),VLOOKUP(Table2[[#This Row],[Product Code]],'Routing data'!$A$2:$W$470,3,FALSE))</f>
        <v>2</v>
      </c>
      <c r="BJ228" s="39">
        <f>IF(Table2[[#This Row],[Pattern]]="Pattern",VLOOKUP(Table2[[#This Row],[Product Code]],'Routing data'!$A$2:$W$470,14,FALSE),VLOOKUP(Table2[[#This Row],[Product Code]],'Routing data'!$A$2:$W$470,4,FALSE))</f>
        <v>0</v>
      </c>
      <c r="BK228" s="39">
        <f>VLOOKUP(Table2[[#This Row],[Product Code]],'Routing data'!A$4:W$524,16,FALSE)</f>
        <v>5</v>
      </c>
      <c r="BL228" s="42">
        <f>IF(Table2[[#This Row],[Milling Required]]=0,"x",IF(AT228="Pattern",B228-10,B228-4))</f>
        <v>43470</v>
      </c>
      <c r="BM228" s="42" t="str">
        <f>IF(Table2[[#This Row],[Punching Required]]=0,"x",IF(AT228="Pattern",B228-8,B228-2))</f>
        <v>x</v>
      </c>
      <c r="BN228" s="42">
        <f t="shared" si="47"/>
        <v>43478</v>
      </c>
      <c r="BO228" s="39">
        <f>IF(Table2[[#This Row],[Milling]]="x","x",Table2[[#This Row],[Total Sections]]*2)</f>
        <v>40</v>
      </c>
      <c r="BP228" s="39" t="str">
        <f>IF(Table2[[#This Row],[Punching]]="x","x",Table2[Total Sections]*2)</f>
        <v>x</v>
      </c>
      <c r="BQ228" s="39">
        <f>IF(Table2[[#This Row],[Pattern]]="Pattern",Table2[Total Sections]*3,Table2[Total Sections]*1.5)</f>
        <v>60</v>
      </c>
      <c r="BR228" s="42">
        <f t="shared" ca="1" si="52"/>
        <v>43469</v>
      </c>
      <c r="BS228" s="42"/>
      <c r="BT228" s="39"/>
      <c r="BU228" s="39"/>
      <c r="BV228" s="122" t="str">
        <f>_xlfn.IFNA(VLOOKUP(Table2[[#This Row],[Job-no]],Table4[],16,FALSE),"Ready")</f>
        <v/>
      </c>
      <c r="BW228" s="122" t="str">
        <f>_xlfn.IFNA(VLOOKUP(Table2[[#This Row],[Job-no]],Table4[],21,FALSE),"Ready")</f>
        <v/>
      </c>
      <c r="BX228" s="39" t="b">
        <f>_xlfn.IFNA(VLOOKUP(Table2[[#This Row],[Job-no]],Table4[],10,FALSE),TRUE)</f>
        <v>0</v>
      </c>
      <c r="BY228" s="39" t="str">
        <f>_xlfn.IFNA(VLOOKUP(Table2[[#This Row],[Job-no]],Table4[],22,FALSE),"Ready")</f>
        <v/>
      </c>
      <c r="BZ228" s="120">
        <f t="shared" si="48"/>
        <v>43480</v>
      </c>
      <c r="CA228" s="120" t="str">
        <f ca="1">IF(OR(Table2[[#This Row],[Saw Date]]=TODAY(),Table2[[#This Row],[Saw Date]]=TODAY()+1), Table2[[#This Row],[Saw Date]],IF(Table2[[#This Row],[Extrusion cut double saw]],"Done",""))</f>
        <v/>
      </c>
      <c r="CB228" s="120" t="str">
        <f ca="1">IF(OR(Table2[[#This Row],[Lens Date]]=TODAY(),Table2[[#This Row],[Lens Date]]=TODAY()+1), Table2[[#This Row],[Lens Date]],IF(Table2[[#This Row],[MSLens]]="Done","Done",""))</f>
        <v/>
      </c>
      <c r="CC228" s="120" t="str">
        <f ca="1">IF(OR(Table2[[#This Row],[Milling Date]]=TODAY(),Table2[[#This Row],[Milling Date]]=TODAY()+1), Table2[[#This Row],[Milling Date]],IF(Table2[[#This Row],[CNC Holes]]="Ready","Done",""))</f>
        <v/>
      </c>
      <c r="CD228" s="120" t="str">
        <f ca="1">IF(OR(Table2[[#This Row],[Welding Date]]=TODAY(),Table2[[#This Row],[Welding Date]]=TODAY()+1), Table2[[#This Row],[Welding Date]],IF(Table2[[#This Row],[Welding Corners]]="Ready","Done",""))</f>
        <v/>
      </c>
      <c r="CE228" s="120" t="str">
        <f ca="1">IF(OR(Table2[[#This Row],[Puching Date]]=TODAY(),Table2[[#This Row],[Puching Date]]=TODAY()+1), Table2[[#This Row],[Puching Date]],IF(Table2[[#This Row],[Punch Holes]]="Ready","Done",""))</f>
        <v/>
      </c>
      <c r="CF228" s="120" t="str">
        <f ca="1">IF(OR(Table2[[#This Row],[Housing Date2]]=TODAY(),Table2[[#This Row],[Housing Date2]]=TODAY()+1),Table2[[#This Row],[Housing Date2]],IF(Table2[[#This Row],[Body Assembly]],"Done",""))</f>
        <v/>
      </c>
      <c r="CG228" s="120" t="str">
        <f>_xlfn.IFNA(VLOOKUP(Table2[[#This Row],[Job-no]],Table4[],7,FALSE),"Done")</f>
        <v>Scheduled/Released</v>
      </c>
    </row>
    <row r="229" spans="1:85" x14ac:dyDescent="0.25">
      <c r="A229" t="str">
        <f>_xlfn.CONCAT(Table2[[#This Row],[Order]],"-",Table2[[#This Row],[Line]])</f>
        <v>77444-2</v>
      </c>
      <c r="B229" s="5">
        <v>43480</v>
      </c>
      <c r="C229" s="8">
        <v>77444</v>
      </c>
      <c r="D229" s="3" t="s">
        <v>2536</v>
      </c>
      <c r="E229" s="8">
        <v>2</v>
      </c>
      <c r="F229" s="8">
        <v>1</v>
      </c>
      <c r="G229" s="3" t="s">
        <v>42</v>
      </c>
      <c r="H229" s="8">
        <v>1</v>
      </c>
      <c r="I229" s="43" t="b">
        <v>0</v>
      </c>
      <c r="J229" s="43" t="b">
        <v>0</v>
      </c>
      <c r="K229" t="s">
        <v>114</v>
      </c>
      <c r="L229" s="43" t="b">
        <v>0</v>
      </c>
      <c r="M229" s="43" t="b">
        <v>0</v>
      </c>
      <c r="N229" s="43" t="b">
        <v>0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t="s">
        <v>114</v>
      </c>
      <c r="V229" t="s">
        <v>114</v>
      </c>
      <c r="W229" s="5">
        <v>43475</v>
      </c>
      <c r="X229" s="3" t="s">
        <v>114</v>
      </c>
      <c r="Y229" s="3"/>
      <c r="Z229" s="3" t="s">
        <v>1203</v>
      </c>
      <c r="AA229" s="3" t="s">
        <v>114</v>
      </c>
      <c r="AB229" s="3" t="s">
        <v>74</v>
      </c>
      <c r="AC229" s="8">
        <v>7</v>
      </c>
      <c r="AD229" s="3" t="s">
        <v>5967</v>
      </c>
      <c r="AE229" s="4" t="s">
        <v>5968</v>
      </c>
      <c r="AF229" s="3"/>
      <c r="AG229" s="3" t="s">
        <v>114</v>
      </c>
      <c r="AH229" s="8">
        <v>3</v>
      </c>
      <c r="AI229" s="3" t="s">
        <v>74</v>
      </c>
      <c r="AJ229" t="s">
        <v>114</v>
      </c>
      <c r="AK229" t="s">
        <v>114</v>
      </c>
      <c r="AL229" s="43" t="b">
        <v>0</v>
      </c>
      <c r="AM229" s="3"/>
      <c r="AN229" s="3"/>
      <c r="AO229" s="43" t="b">
        <v>0</v>
      </c>
      <c r="AP229" s="3" t="b">
        <v>0</v>
      </c>
      <c r="AQ229" s="3">
        <f>VLOOKUP(Table2[[#This Row],[Job-no]],Table3[],26,FALSE)</f>
        <v>1487</v>
      </c>
      <c r="AR229" t="str">
        <f t="shared" si="44"/>
        <v>STFD</v>
      </c>
      <c r="AS229" t="str">
        <f>VLOOKUP(AR229,Table1[],4,0)</f>
        <v>Pendant</v>
      </c>
      <c r="AT229" t="str">
        <f>IF(BD229&gt;0,"Pattern",VLOOKUP(AR229,Table1[],5,0))</f>
        <v>Pattern</v>
      </c>
      <c r="AU229" s="34">
        <f>IF(AT229="Pattern",WORKDAY(Table2[[#This Row],[Scheduled Ship Date]],-10),WORKDAY(Table2[[#This Row],[Scheduled Ship Date]],-4))</f>
        <v>43466</v>
      </c>
      <c r="AV229">
        <f>IF(Table2[[#This Row],[Extrusion cut double saw]]=TRUE,IF(O229="ToDo",IF(AT229="Pattern",Table2[[#This Row],[Total Sections]]*0.4,Table2[[#This Row],[Total Sections]]*0.12),0),IF(AT229="Pattern",Table2[[#This Row],[Total Sections]]*4,Table2[[#This Row],[Total Sections]]*1.2))</f>
        <v>12</v>
      </c>
      <c r="AW229" s="42">
        <f t="shared" ca="1" si="50"/>
        <v>43469</v>
      </c>
      <c r="AX229" s="42">
        <f>IF(AT229="Pattern",Table2[[#This Row],[Scheduled Ship Date]]-2,Table2[[#This Row],[Scheduled Ship Date]]-3)</f>
        <v>43478</v>
      </c>
      <c r="AY229">
        <f>IF(Table2[[#This Row],[Pattern]]="Pattern",Table2[[#This Row],[Total Sections]]*4.82,Table2[[#This Row],[Total Sections]]*0.5)</f>
        <v>14.46</v>
      </c>
      <c r="AZ229" s="42">
        <f t="shared" ca="1" si="51"/>
        <v>43470</v>
      </c>
      <c r="BA229" s="39">
        <f>((Table2[Total Sections]/Table2[Open Qty])-1)*Table2[Open Qty]*12.96</f>
        <v>25.92</v>
      </c>
      <c r="BB229" s="39"/>
      <c r="BC229" s="39" t="str">
        <f t="shared" si="45"/>
        <v>STFD-DSO(11-400)-80-35-AY(1)-BLK-UNV-MD-1-CA(36)-RC</v>
      </c>
      <c r="BD229" s="39">
        <f t="shared" si="46"/>
        <v>0</v>
      </c>
      <c r="BE229" s="39" t="b">
        <f>_xlfn.IFNA(VLOOKUP(Table2[[#This Row],[Job-no]],Table4[],9,FALSE),TRUE)</f>
        <v>0</v>
      </c>
      <c r="BF229" t="str">
        <f>VLOOKUP(AR229,Table1[],3,0)</f>
        <v>Stencil</v>
      </c>
      <c r="BG229" s="39" t="b">
        <f>_xlfn.IFNA(VLOOKUP(Table2[[#This Row],[Job-no]],Table4[],14,FALSE),TRUE)</f>
        <v>0</v>
      </c>
      <c r="BH229" s="39" t="str">
        <f>_xlfn.IFNA(VLOOKUP(Table2[[#This Row],[Job-no]],Table4[],11,FALSE),"Done")</f>
        <v/>
      </c>
      <c r="BI229" s="39">
        <f>IF(Table2[[#This Row],[Pattern]]="Pattern",VLOOKUP(Table2[[#This Row],[Product Code]],'Routing data'!$A$2:$W$470,13,FALSE),VLOOKUP(Table2[[#This Row],[Product Code]],'Routing data'!$A$2:$W$470,3,FALSE))</f>
        <v>2</v>
      </c>
      <c r="BJ229" s="39">
        <f>IF(Table2[[#This Row],[Pattern]]="Pattern",VLOOKUP(Table2[[#This Row],[Product Code]],'Routing data'!$A$2:$W$470,14,FALSE),VLOOKUP(Table2[[#This Row],[Product Code]],'Routing data'!$A$2:$W$470,4,FALSE))</f>
        <v>0</v>
      </c>
      <c r="BK229" s="39">
        <f>VLOOKUP(Table2[[#This Row],[Product Code]],'Routing data'!A$4:W$524,16,FALSE)</f>
        <v>5</v>
      </c>
      <c r="BL229" s="42">
        <f>IF(Table2[[#This Row],[Milling Required]]=0,"x",IF(AT229="Pattern",B229-10,B229-4))</f>
        <v>43470</v>
      </c>
      <c r="BM229" s="42" t="str">
        <f>IF(Table2[[#This Row],[Punching Required]]=0,"x",IF(AT229="Pattern",B229-8,B229-2))</f>
        <v>x</v>
      </c>
      <c r="BN229" s="42">
        <f t="shared" si="47"/>
        <v>43478</v>
      </c>
      <c r="BO229" s="39">
        <f>IF(Table2[[#This Row],[Milling]]="x","x",Table2[[#This Row],[Total Sections]]*2)</f>
        <v>6</v>
      </c>
      <c r="BP229" s="39" t="str">
        <f>IF(Table2[[#This Row],[Punching]]="x","x",Table2[Total Sections]*2)</f>
        <v>x</v>
      </c>
      <c r="BQ229" s="39">
        <f>IF(Table2[[#This Row],[Pattern]]="Pattern",Table2[Total Sections]*3,Table2[Total Sections]*1.5)</f>
        <v>9</v>
      </c>
      <c r="BR229" s="42">
        <f t="shared" ca="1" si="52"/>
        <v>43469</v>
      </c>
      <c r="BS229" s="42"/>
      <c r="BT229" s="42"/>
      <c r="BU229" s="39"/>
      <c r="BV229" s="39" t="str">
        <f>_xlfn.IFNA(VLOOKUP(Table2[[#This Row],[Job-no]],Table4[],16,FALSE),"Ready")</f>
        <v/>
      </c>
      <c r="BW229" s="39" t="str">
        <f>_xlfn.IFNA(VLOOKUP(Table2[[#This Row],[Job-no]],Table4[],21,FALSE),"Ready")</f>
        <v/>
      </c>
      <c r="BX229" s="39" t="b">
        <f>_xlfn.IFNA(VLOOKUP(Table2[[#This Row],[Job-no]],Table4[],10,FALSE),TRUE)</f>
        <v>0</v>
      </c>
      <c r="BY229" s="39" t="str">
        <f>_xlfn.IFNA(VLOOKUP(Table2[[#This Row],[Job-no]],Table4[],22,FALSE),"Ready")</f>
        <v/>
      </c>
      <c r="BZ229" s="120">
        <f t="shared" si="48"/>
        <v>43480</v>
      </c>
      <c r="CA229" s="120" t="str">
        <f ca="1">IF(OR(Table2[[#This Row],[Saw Date]]=TODAY(),Table2[[#This Row],[Saw Date]]=TODAY()+1), Table2[[#This Row],[Saw Date]],IF(Table2[[#This Row],[Extrusion cut double saw]],"Done",""))</f>
        <v/>
      </c>
      <c r="CB229" s="120" t="str">
        <f ca="1">IF(OR(Table2[[#This Row],[Lens Date]]=TODAY(),Table2[[#This Row],[Lens Date]]=TODAY()+1), Table2[[#This Row],[Lens Date]],IF(Table2[[#This Row],[MSLens]]="Done","Done",""))</f>
        <v/>
      </c>
      <c r="CC229" s="120" t="str">
        <f ca="1">IF(OR(Table2[[#This Row],[Milling Date]]=TODAY(),Table2[[#This Row],[Milling Date]]=TODAY()+1), Table2[[#This Row],[Milling Date]],IF(Table2[[#This Row],[CNC Holes]]="Ready","Done",""))</f>
        <v/>
      </c>
      <c r="CD229" s="120" t="str">
        <f ca="1">IF(OR(Table2[[#This Row],[Welding Date]]=TODAY(),Table2[[#This Row],[Welding Date]]=TODAY()+1), Table2[[#This Row],[Welding Date]],IF(Table2[[#This Row],[Welding Corners]]="Ready","Done",""))</f>
        <v/>
      </c>
      <c r="CE229" s="120" t="str">
        <f ca="1">IF(OR(Table2[[#This Row],[Puching Date]]=TODAY(),Table2[[#This Row],[Puching Date]]=TODAY()+1), Table2[[#This Row],[Puching Date]],IF(Table2[[#This Row],[Punch Holes]]="Ready","Done",""))</f>
        <v/>
      </c>
      <c r="CF229" s="120" t="str">
        <f ca="1">IF(OR(Table2[[#This Row],[Housing Date2]]=TODAY(),Table2[[#This Row],[Housing Date2]]=TODAY()+1),Table2[[#This Row],[Housing Date2]],IF(Table2[[#This Row],[Body Assembly]],"Done",""))</f>
        <v/>
      </c>
      <c r="CG229" s="120" t="str">
        <f>_xlfn.IFNA(VLOOKUP(Table2[[#This Row],[Job-no]],Table4[],7,FALSE),"Done")</f>
        <v>Scheduled/Released</v>
      </c>
    </row>
    <row r="230" spans="1:85" x14ac:dyDescent="0.25">
      <c r="A230" t="str">
        <f>_xlfn.CONCAT(Table2[[#This Row],[Order]],"-",Table2[[#This Row],[Line]])</f>
        <v>77444-3</v>
      </c>
      <c r="B230" s="5">
        <v>43480</v>
      </c>
      <c r="C230" s="8">
        <v>77444</v>
      </c>
      <c r="D230" s="3" t="s">
        <v>2538</v>
      </c>
      <c r="E230" s="8">
        <v>3</v>
      </c>
      <c r="F230" s="8">
        <v>1</v>
      </c>
      <c r="G230" s="3" t="s">
        <v>42</v>
      </c>
      <c r="H230" s="8">
        <v>1</v>
      </c>
      <c r="I230" s="43" t="b">
        <v>0</v>
      </c>
      <c r="J230" s="43" t="b">
        <v>0</v>
      </c>
      <c r="K230" t="s">
        <v>114</v>
      </c>
      <c r="L230" s="43" t="b">
        <v>0</v>
      </c>
      <c r="M230" s="43" t="b">
        <v>0</v>
      </c>
      <c r="N230" s="43" t="b">
        <v>0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t="s">
        <v>114</v>
      </c>
      <c r="V230" t="s">
        <v>114</v>
      </c>
      <c r="W230" s="5">
        <v>43475</v>
      </c>
      <c r="X230" s="3" t="s">
        <v>114</v>
      </c>
      <c r="Y230" s="3"/>
      <c r="Z230" s="3" t="s">
        <v>1203</v>
      </c>
      <c r="AA230" s="3" t="s">
        <v>114</v>
      </c>
      <c r="AB230" s="3" t="s">
        <v>74</v>
      </c>
      <c r="AC230" s="8">
        <v>7</v>
      </c>
      <c r="AD230" s="3" t="s">
        <v>5967</v>
      </c>
      <c r="AE230" s="4" t="s">
        <v>5968</v>
      </c>
      <c r="AF230" s="3"/>
      <c r="AG230" s="3" t="s">
        <v>114</v>
      </c>
      <c r="AH230" s="8">
        <v>3</v>
      </c>
      <c r="AI230" s="3" t="s">
        <v>74</v>
      </c>
      <c r="AJ230" t="s">
        <v>114</v>
      </c>
      <c r="AK230" t="s">
        <v>114</v>
      </c>
      <c r="AL230" s="43" t="b">
        <v>0</v>
      </c>
      <c r="AM230" s="3"/>
      <c r="AN230" s="3"/>
      <c r="AO230" s="43" t="b">
        <v>0</v>
      </c>
      <c r="AP230" s="3" t="b">
        <v>0</v>
      </c>
      <c r="AQ230" s="3">
        <f>VLOOKUP(Table2[[#This Row],[Job-no]],Table3[],26,FALSE)</f>
        <v>1069</v>
      </c>
      <c r="AR230" t="str">
        <f t="shared" si="44"/>
        <v>STFD</v>
      </c>
      <c r="AS230" t="str">
        <f>VLOOKUP(AR230,Table1[],4,0)</f>
        <v>Pendant</v>
      </c>
      <c r="AT230" t="str">
        <f>IF(BD230&gt;0,"Pattern",VLOOKUP(AR230,Table1[],5,0))</f>
        <v>Pattern</v>
      </c>
      <c r="AU230" s="34">
        <f>IF(AT230="Pattern",WORKDAY(Table2[[#This Row],[Scheduled Ship Date]],-10),WORKDAY(Table2[[#This Row],[Scheduled Ship Date]],-4))</f>
        <v>43466</v>
      </c>
      <c r="AV230">
        <f>IF(Table2[[#This Row],[Extrusion cut double saw]]=TRUE,IF(O230="ToDo",IF(AT230="Pattern",Table2[[#This Row],[Total Sections]]*0.4,Table2[[#This Row],[Total Sections]]*0.12),0),IF(AT230="Pattern",Table2[[#This Row],[Total Sections]]*4,Table2[[#This Row],[Total Sections]]*1.2))</f>
        <v>12</v>
      </c>
      <c r="AW230" s="42">
        <f t="shared" ca="1" si="50"/>
        <v>43469</v>
      </c>
      <c r="AX230" s="42">
        <f>IF(AT230="Pattern",Table2[[#This Row],[Scheduled Ship Date]]-2,Table2[[#This Row],[Scheduled Ship Date]]-3)</f>
        <v>43478</v>
      </c>
      <c r="AY230">
        <f>IF(Table2[[#This Row],[Pattern]]="Pattern",Table2[[#This Row],[Total Sections]]*4.82,Table2[[#This Row],[Total Sections]]*0.5)</f>
        <v>14.46</v>
      </c>
      <c r="AZ230" s="42">
        <f t="shared" ca="1" si="51"/>
        <v>43470</v>
      </c>
      <c r="BA230" s="39">
        <f>((Table2[Total Sections]/Table2[Open Qty])-1)*Table2[Open Qty]*12.96</f>
        <v>25.92</v>
      </c>
      <c r="BB230" s="39"/>
      <c r="BC230" s="39" t="str">
        <f t="shared" si="45"/>
        <v>STFD-DSO(13-400)-80-35-AY(1)-BLK-UNV-MD-1-CA(36)-RC</v>
      </c>
      <c r="BD230" s="39">
        <f t="shared" si="46"/>
        <v>0</v>
      </c>
      <c r="BE230" s="39" t="b">
        <f>_xlfn.IFNA(VLOOKUP(Table2[[#This Row],[Job-no]],Table4[],9,FALSE),TRUE)</f>
        <v>0</v>
      </c>
      <c r="BF230" t="str">
        <f>VLOOKUP(AR230,Table1[],3,0)</f>
        <v>Stencil</v>
      </c>
      <c r="BG230" s="39" t="b">
        <f>_xlfn.IFNA(VLOOKUP(Table2[[#This Row],[Job-no]],Table4[],14,FALSE),TRUE)</f>
        <v>0</v>
      </c>
      <c r="BH230" s="39" t="str">
        <f>_xlfn.IFNA(VLOOKUP(Table2[[#This Row],[Job-no]],Table4[],11,FALSE),"Done")</f>
        <v/>
      </c>
      <c r="BI230" s="39">
        <f>IF(Table2[[#This Row],[Pattern]]="Pattern",VLOOKUP(Table2[[#This Row],[Product Code]],'Routing data'!$A$2:$W$470,13,FALSE),VLOOKUP(Table2[[#This Row],[Product Code]],'Routing data'!$A$2:$W$470,3,FALSE))</f>
        <v>2</v>
      </c>
      <c r="BJ230" s="39">
        <f>IF(Table2[[#This Row],[Pattern]]="Pattern",VLOOKUP(Table2[[#This Row],[Product Code]],'Routing data'!$A$2:$W$470,14,FALSE),VLOOKUP(Table2[[#This Row],[Product Code]],'Routing data'!$A$2:$W$470,4,FALSE))</f>
        <v>0</v>
      </c>
      <c r="BK230" s="39">
        <f>VLOOKUP(Table2[[#This Row],[Product Code]],'Routing data'!A$4:W$524,16,FALSE)</f>
        <v>5</v>
      </c>
      <c r="BL230" s="42">
        <f>IF(Table2[[#This Row],[Milling Required]]=0,"x",IF(AT230="Pattern",B230-10,B230-4))</f>
        <v>43470</v>
      </c>
      <c r="BM230" s="42" t="str">
        <f>IF(Table2[[#This Row],[Punching Required]]=0,"x",IF(AT230="Pattern",B230-8,B230-2))</f>
        <v>x</v>
      </c>
      <c r="BN230" s="42">
        <f t="shared" si="47"/>
        <v>43478</v>
      </c>
      <c r="BO230" s="39">
        <f>IF(Table2[[#This Row],[Milling]]="x","x",Table2[[#This Row],[Total Sections]]*2)</f>
        <v>6</v>
      </c>
      <c r="BP230" s="39" t="str">
        <f>IF(Table2[[#This Row],[Punching]]="x","x",Table2[Total Sections]*2)</f>
        <v>x</v>
      </c>
      <c r="BQ230" s="39">
        <f>IF(Table2[[#This Row],[Pattern]]="Pattern",Table2[Total Sections]*3,Table2[Total Sections]*1.5)</f>
        <v>9</v>
      </c>
      <c r="BR230" s="42">
        <f t="shared" ca="1" si="52"/>
        <v>43469</v>
      </c>
      <c r="BS230" s="42"/>
      <c r="BT230" s="42"/>
      <c r="BU230" s="39"/>
      <c r="BV230" s="39" t="str">
        <f>_xlfn.IFNA(VLOOKUP(Table2[[#This Row],[Job-no]],Table4[],16,FALSE),"Ready")</f>
        <v/>
      </c>
      <c r="BW230" s="39" t="str">
        <f>_xlfn.IFNA(VLOOKUP(Table2[[#This Row],[Job-no]],Table4[],21,FALSE),"Ready")</f>
        <v/>
      </c>
      <c r="BX230" s="39" t="b">
        <f>_xlfn.IFNA(VLOOKUP(Table2[[#This Row],[Job-no]],Table4[],10,FALSE),TRUE)</f>
        <v>0</v>
      </c>
      <c r="BY230" s="39" t="str">
        <f>_xlfn.IFNA(VLOOKUP(Table2[[#This Row],[Job-no]],Table4[],22,FALSE),"Ready")</f>
        <v/>
      </c>
      <c r="BZ230" s="120">
        <f t="shared" si="48"/>
        <v>43480</v>
      </c>
      <c r="CA230" s="120" t="str">
        <f ca="1">IF(OR(Table2[[#This Row],[Saw Date]]=TODAY(),Table2[[#This Row],[Saw Date]]=TODAY()+1), Table2[[#This Row],[Saw Date]],IF(Table2[[#This Row],[Extrusion cut double saw]],"Done",""))</f>
        <v/>
      </c>
      <c r="CB230" s="120" t="str">
        <f ca="1">IF(OR(Table2[[#This Row],[Lens Date]]=TODAY(),Table2[[#This Row],[Lens Date]]=TODAY()+1), Table2[[#This Row],[Lens Date]],IF(Table2[[#This Row],[MSLens]]="Done","Done",""))</f>
        <v/>
      </c>
      <c r="CC230" s="120" t="str">
        <f ca="1">IF(OR(Table2[[#This Row],[Milling Date]]=TODAY(),Table2[[#This Row],[Milling Date]]=TODAY()+1), Table2[[#This Row],[Milling Date]],IF(Table2[[#This Row],[CNC Holes]]="Ready","Done",""))</f>
        <v/>
      </c>
      <c r="CD230" s="120" t="str">
        <f ca="1">IF(OR(Table2[[#This Row],[Welding Date]]=TODAY(),Table2[[#This Row],[Welding Date]]=TODAY()+1), Table2[[#This Row],[Welding Date]],IF(Table2[[#This Row],[Welding Corners]]="Ready","Done",""))</f>
        <v/>
      </c>
      <c r="CE230" s="120" t="str">
        <f ca="1">IF(OR(Table2[[#This Row],[Puching Date]]=TODAY(),Table2[[#This Row],[Puching Date]]=TODAY()+1), Table2[[#This Row],[Puching Date]],IF(Table2[[#This Row],[Punch Holes]]="Ready","Done",""))</f>
        <v/>
      </c>
      <c r="CF230" s="120" t="str">
        <f ca="1">IF(OR(Table2[[#This Row],[Housing Date2]]=TODAY(),Table2[[#This Row],[Housing Date2]]=TODAY()+1),Table2[[#This Row],[Housing Date2]],IF(Table2[[#This Row],[Body Assembly]],"Done",""))</f>
        <v/>
      </c>
      <c r="CG230" s="120" t="str">
        <f>_xlfn.IFNA(VLOOKUP(Table2[[#This Row],[Job-no]],Table4[],7,FALSE),"Done")</f>
        <v>Scheduled/Released</v>
      </c>
    </row>
    <row r="231" spans="1:85" x14ac:dyDescent="0.25">
      <c r="A231" t="str">
        <f>_xlfn.CONCAT(Table2[[#This Row],[Order]],"-",Table2[[#This Row],[Line]])</f>
        <v>77444-4</v>
      </c>
      <c r="B231" s="5">
        <v>43480</v>
      </c>
      <c r="C231" s="8">
        <v>77444</v>
      </c>
      <c r="D231" s="3" t="s">
        <v>2540</v>
      </c>
      <c r="E231" s="8">
        <v>4</v>
      </c>
      <c r="F231" s="8">
        <v>1</v>
      </c>
      <c r="G231" s="3" t="s">
        <v>42</v>
      </c>
      <c r="H231" s="8">
        <v>1</v>
      </c>
      <c r="I231" s="43" t="b">
        <v>0</v>
      </c>
      <c r="J231" s="43" t="b">
        <v>0</v>
      </c>
      <c r="K231" t="s">
        <v>114</v>
      </c>
      <c r="L231" s="43" t="b">
        <v>0</v>
      </c>
      <c r="M231" s="43" t="b">
        <v>0</v>
      </c>
      <c r="N231" s="43" t="b">
        <v>0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t="s">
        <v>114</v>
      </c>
      <c r="V231" t="s">
        <v>114</v>
      </c>
      <c r="W231" s="5">
        <v>43475</v>
      </c>
      <c r="X231" s="3" t="s">
        <v>114</v>
      </c>
      <c r="Y231" s="3"/>
      <c r="Z231" s="3" t="s">
        <v>1203</v>
      </c>
      <c r="AA231" s="3" t="s">
        <v>114</v>
      </c>
      <c r="AB231" s="3" t="s">
        <v>74</v>
      </c>
      <c r="AC231" s="8">
        <v>7</v>
      </c>
      <c r="AD231" s="3" t="s">
        <v>5967</v>
      </c>
      <c r="AE231" s="4" t="s">
        <v>5968</v>
      </c>
      <c r="AF231" s="3"/>
      <c r="AG231" s="3" t="s">
        <v>114</v>
      </c>
      <c r="AH231" s="8">
        <v>3</v>
      </c>
      <c r="AI231" s="3" t="s">
        <v>74</v>
      </c>
      <c r="AJ231" t="s">
        <v>114</v>
      </c>
      <c r="AK231" t="s">
        <v>114</v>
      </c>
      <c r="AL231" s="43" t="b">
        <v>0</v>
      </c>
      <c r="AM231" s="3"/>
      <c r="AN231" s="3"/>
      <c r="AO231" s="43" t="b">
        <v>0</v>
      </c>
      <c r="AP231" s="3" t="b">
        <v>0</v>
      </c>
      <c r="AQ231" s="3">
        <f>VLOOKUP(Table2[[#This Row],[Job-no]],Table3[],26,FALSE)</f>
        <v>1142</v>
      </c>
      <c r="AR231" t="str">
        <f t="shared" si="44"/>
        <v>STFD</v>
      </c>
      <c r="AS231" t="str">
        <f>VLOOKUP(AR231,Table1[],4,0)</f>
        <v>Pendant</v>
      </c>
      <c r="AT231" t="str">
        <f>IF(BD231&gt;0,"Pattern",VLOOKUP(AR231,Table1[],5,0))</f>
        <v>Pattern</v>
      </c>
      <c r="AU231" s="34">
        <f>IF(AT231="Pattern",WORKDAY(Table2[[#This Row],[Scheduled Ship Date]],-10),WORKDAY(Table2[[#This Row],[Scheduled Ship Date]],-4))</f>
        <v>43466</v>
      </c>
      <c r="AV231">
        <f>IF(Table2[[#This Row],[Extrusion cut double saw]]=TRUE,IF(O231="ToDo",IF(AT231="Pattern",Table2[[#This Row],[Total Sections]]*0.4,Table2[[#This Row],[Total Sections]]*0.12),0),IF(AT231="Pattern",Table2[[#This Row],[Total Sections]]*4,Table2[[#This Row],[Total Sections]]*1.2))</f>
        <v>12</v>
      </c>
      <c r="AW231" s="42">
        <f t="shared" ca="1" si="50"/>
        <v>43469</v>
      </c>
      <c r="AX231" s="42">
        <f>IF(AT231="Pattern",Table2[[#This Row],[Scheduled Ship Date]]-2,Table2[[#This Row],[Scheduled Ship Date]]-3)</f>
        <v>43478</v>
      </c>
      <c r="AY231">
        <f>IF(Table2[[#This Row],[Pattern]]="Pattern",Table2[[#This Row],[Total Sections]]*4.82,Table2[[#This Row],[Total Sections]]*0.5)</f>
        <v>14.46</v>
      </c>
      <c r="AZ231" s="42">
        <f t="shared" ca="1" si="51"/>
        <v>43470</v>
      </c>
      <c r="BA231" s="39">
        <f>((Table2[Total Sections]/Table2[Open Qty])-1)*Table2[Open Qty]*12.96</f>
        <v>25.92</v>
      </c>
      <c r="BB231" s="42"/>
      <c r="BC231" s="39" t="str">
        <f t="shared" si="45"/>
        <v>STFD-DSO(14-400)-80-35-AY(1)-BLK-UNV-MD-1-CA(36)-RC</v>
      </c>
      <c r="BD231" s="39">
        <f t="shared" si="46"/>
        <v>0</v>
      </c>
      <c r="BE231" s="39" t="b">
        <f>_xlfn.IFNA(VLOOKUP(Table2[[#This Row],[Job-no]],Table4[],9,FALSE),TRUE)</f>
        <v>0</v>
      </c>
      <c r="BF231" t="str">
        <f>VLOOKUP(AR231,Table1[],3,0)</f>
        <v>Stencil</v>
      </c>
      <c r="BG231" s="39" t="b">
        <f>_xlfn.IFNA(VLOOKUP(Table2[[#This Row],[Job-no]],Table4[],14,FALSE),TRUE)</f>
        <v>0</v>
      </c>
      <c r="BH231" s="39" t="str">
        <f>_xlfn.IFNA(VLOOKUP(Table2[[#This Row],[Job-no]],Table4[],11,FALSE),"Done")</f>
        <v/>
      </c>
      <c r="BI231" s="39">
        <f>IF(Table2[[#This Row],[Pattern]]="Pattern",VLOOKUP(Table2[[#This Row],[Product Code]],'Routing data'!$A$2:$W$470,13,FALSE),VLOOKUP(Table2[[#This Row],[Product Code]],'Routing data'!$A$2:$W$470,3,FALSE))</f>
        <v>2</v>
      </c>
      <c r="BJ231" s="39">
        <f>IF(Table2[[#This Row],[Pattern]]="Pattern",VLOOKUP(Table2[[#This Row],[Product Code]],'Routing data'!$A$2:$W$470,14,FALSE),VLOOKUP(Table2[[#This Row],[Product Code]],'Routing data'!$A$2:$W$470,4,FALSE))</f>
        <v>0</v>
      </c>
      <c r="BK231" s="39">
        <f>VLOOKUP(Table2[[#This Row],[Product Code]],'Routing data'!A$4:W$524,16,FALSE)</f>
        <v>5</v>
      </c>
      <c r="BL231" s="42">
        <f>IF(Table2[[#This Row],[Milling Required]]=0,"x",IF(AT231="Pattern",B231-10,B231-4))</f>
        <v>43470</v>
      </c>
      <c r="BM231" s="42" t="str">
        <f>IF(Table2[[#This Row],[Punching Required]]=0,"x",IF(AT231="Pattern",B231-8,B231-2))</f>
        <v>x</v>
      </c>
      <c r="BN231" s="42">
        <f t="shared" si="47"/>
        <v>43478</v>
      </c>
      <c r="BO231" s="39">
        <f>IF(Table2[[#This Row],[Milling]]="x","x",Table2[[#This Row],[Total Sections]]*2)</f>
        <v>6</v>
      </c>
      <c r="BP231" s="39" t="str">
        <f>IF(Table2[[#This Row],[Punching]]="x","x",Table2[Total Sections]*2)</f>
        <v>x</v>
      </c>
      <c r="BQ231" s="39">
        <f>IF(Table2[[#This Row],[Pattern]]="Pattern",Table2[Total Sections]*3,Table2[Total Sections]*1.5)</f>
        <v>9</v>
      </c>
      <c r="BR231" s="42">
        <f t="shared" ca="1" si="52"/>
        <v>43469</v>
      </c>
      <c r="BS231" s="42"/>
      <c r="BT231" s="42"/>
      <c r="BU231" s="39"/>
      <c r="BV231" s="39" t="str">
        <f>_xlfn.IFNA(VLOOKUP(Table2[[#This Row],[Job-no]],Table4[],16,FALSE),"Ready")</f>
        <v/>
      </c>
      <c r="BW231" s="39" t="str">
        <f>_xlfn.IFNA(VLOOKUP(Table2[[#This Row],[Job-no]],Table4[],21,FALSE),"Ready")</f>
        <v/>
      </c>
      <c r="BX231" s="39" t="b">
        <f>_xlfn.IFNA(VLOOKUP(Table2[[#This Row],[Job-no]],Table4[],10,FALSE),TRUE)</f>
        <v>0</v>
      </c>
      <c r="BY231" s="39" t="str">
        <f>_xlfn.IFNA(VLOOKUP(Table2[[#This Row],[Job-no]],Table4[],22,FALSE),"Ready")</f>
        <v/>
      </c>
      <c r="BZ231" s="120">
        <f t="shared" si="48"/>
        <v>43480</v>
      </c>
      <c r="CA231" s="120" t="str">
        <f ca="1">IF(OR(Table2[[#This Row],[Saw Date]]=TODAY(),Table2[[#This Row],[Saw Date]]=TODAY()+1), Table2[[#This Row],[Saw Date]],IF(Table2[[#This Row],[Extrusion cut double saw]],"Done",""))</f>
        <v/>
      </c>
      <c r="CB231" s="120" t="str">
        <f ca="1">IF(OR(Table2[[#This Row],[Lens Date]]=TODAY(),Table2[[#This Row],[Lens Date]]=TODAY()+1), Table2[[#This Row],[Lens Date]],IF(Table2[[#This Row],[MSLens]]="Done","Done",""))</f>
        <v/>
      </c>
      <c r="CC231" s="120" t="str">
        <f ca="1">IF(OR(Table2[[#This Row],[Milling Date]]=TODAY(),Table2[[#This Row],[Milling Date]]=TODAY()+1), Table2[[#This Row],[Milling Date]],IF(Table2[[#This Row],[CNC Holes]]="Ready","Done",""))</f>
        <v/>
      </c>
      <c r="CD231" s="120" t="str">
        <f ca="1">IF(OR(Table2[[#This Row],[Welding Date]]=TODAY(),Table2[[#This Row],[Welding Date]]=TODAY()+1), Table2[[#This Row],[Welding Date]],IF(Table2[[#This Row],[Welding Corners]]="Ready","Done",""))</f>
        <v/>
      </c>
      <c r="CE231" s="120" t="str">
        <f ca="1">IF(OR(Table2[[#This Row],[Puching Date]]=TODAY(),Table2[[#This Row],[Puching Date]]=TODAY()+1), Table2[[#This Row],[Puching Date]],IF(Table2[[#This Row],[Punch Holes]]="Ready","Done",""))</f>
        <v/>
      </c>
      <c r="CF231" s="120" t="str">
        <f ca="1">IF(OR(Table2[[#This Row],[Housing Date2]]=TODAY(),Table2[[#This Row],[Housing Date2]]=TODAY()+1),Table2[[#This Row],[Housing Date2]],IF(Table2[[#This Row],[Body Assembly]],"Done",""))</f>
        <v/>
      </c>
      <c r="CG231" s="120" t="str">
        <f>_xlfn.IFNA(VLOOKUP(Table2[[#This Row],[Job-no]],Table4[],7,FALSE),"Done")</f>
        <v>Scheduled/Released</v>
      </c>
    </row>
    <row r="232" spans="1:85" x14ac:dyDescent="0.25">
      <c r="A232" t="str">
        <f>_xlfn.CONCAT(Table2[[#This Row],[Order]],"-",Table2[[#This Row],[Line]])</f>
        <v>71687-1</v>
      </c>
      <c r="B232" s="1">
        <v>43475</v>
      </c>
      <c r="C232" s="10">
        <v>71687</v>
      </c>
      <c r="D232" s="7" t="s">
        <v>3173</v>
      </c>
      <c r="E232" s="10">
        <v>1</v>
      </c>
      <c r="F232" s="10">
        <v>1</v>
      </c>
      <c r="G232" s="7" t="s">
        <v>165</v>
      </c>
      <c r="H232" s="10">
        <v>1</v>
      </c>
      <c r="I232" s="43" t="b">
        <v>1</v>
      </c>
      <c r="J232" s="43" t="b">
        <v>0</v>
      </c>
      <c r="K232" t="s">
        <v>114</v>
      </c>
      <c r="L232" s="43" t="b">
        <v>0</v>
      </c>
      <c r="M232" s="43" t="b">
        <v>0</v>
      </c>
      <c r="N232" s="43" t="b">
        <v>0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t="s">
        <v>114</v>
      </c>
      <c r="V232" t="s">
        <v>114</v>
      </c>
      <c r="W232" s="5">
        <v>43472</v>
      </c>
      <c r="X232" s="7" t="s">
        <v>151</v>
      </c>
      <c r="Y232" s="7"/>
      <c r="Z232" s="7" t="s">
        <v>77</v>
      </c>
      <c r="AA232" s="7" t="s">
        <v>114</v>
      </c>
      <c r="AB232" s="7" t="s">
        <v>74</v>
      </c>
      <c r="AC232" s="10">
        <v>12</v>
      </c>
      <c r="AD232" s="3" t="s">
        <v>5967</v>
      </c>
      <c r="AE232" s="4" t="s">
        <v>5968</v>
      </c>
      <c r="AF232" s="7"/>
      <c r="AG232" s="7" t="s">
        <v>114</v>
      </c>
      <c r="AH232" s="10">
        <v>1</v>
      </c>
      <c r="AI232" s="3" t="s">
        <v>74</v>
      </c>
      <c r="AJ232" t="s">
        <v>114</v>
      </c>
      <c r="AK232" t="s">
        <v>114</v>
      </c>
      <c r="AL232" s="43" t="b">
        <v>0</v>
      </c>
      <c r="AM232" s="3"/>
      <c r="AN232" s="3"/>
      <c r="AO232" s="43" t="b">
        <v>0</v>
      </c>
      <c r="AP232" s="3" t="b">
        <v>0</v>
      </c>
      <c r="AQ232" s="3">
        <f>VLOOKUP(Table2[[#This Row],[Job-no]],Table3[],26,FALSE)</f>
        <v>200</v>
      </c>
      <c r="AR232" t="str">
        <f t="shared" si="44"/>
        <v>SCD</v>
      </c>
      <c r="AS232" t="str">
        <f>VLOOKUP(AR232,Table1[],4,0)</f>
        <v>pendant</v>
      </c>
      <c r="AT232" t="str">
        <f>IF(BD232&gt;0,"Pattern",VLOOKUP(AR232,Table1[],5,0))</f>
        <v>Check for Kit</v>
      </c>
      <c r="AU232" s="34">
        <f>IF(AT232="Pattern",WORKDAY(Table2[[#This Row],[Scheduled Ship Date]],-10),WORKDAY(Table2[[#This Row],[Scheduled Ship Date]],-4))</f>
        <v>43469</v>
      </c>
      <c r="AV232">
        <f>IF(Table2[[#This Row],[Extrusion cut double saw]]=TRUE,IF(O232="ToDo",IF(AT232="Pattern",Table2[[#This Row],[Total Sections]]*0.4,Table2[[#This Row],[Total Sections]]*0.12),0),IF(AT232="Pattern",Table2[[#This Row],[Total Sections]]*4,Table2[[#This Row],[Total Sections]]*1.2))</f>
        <v>1.2</v>
      </c>
      <c r="AW232" s="42">
        <f t="shared" ca="1" si="50"/>
        <v>43469</v>
      </c>
      <c r="AX232" s="42">
        <f>IF(AT232="Pattern",Table2[[#This Row],[Scheduled Ship Date]]-2,Table2[[#This Row],[Scheduled Ship Date]]-3)</f>
        <v>43472</v>
      </c>
      <c r="AY232">
        <f>IF(Table2[[#This Row],[Pattern]]="Pattern",Table2[[#This Row],[Total Sections]]*4.82,Table2[[#This Row],[Total Sections]]*0.5)</f>
        <v>0.5</v>
      </c>
      <c r="AZ232" s="42">
        <f t="shared" ref="AZ232:AZ237" ca="1" si="53">TODAY()+2</f>
        <v>43469</v>
      </c>
      <c r="BA232" s="39">
        <f>((Table2[Total Sections]/Table2[Open Qty])-1)*Table2[Open Qty]*12.96</f>
        <v>0</v>
      </c>
      <c r="BB232" s="39"/>
      <c r="BC232" s="39" t="str">
        <f t="shared" si="45"/>
        <v>SCD-500-80-30-0.5M-4'-BLK-120-DP-1-CA(60)</v>
      </c>
      <c r="BD232" s="39">
        <f t="shared" si="46"/>
        <v>0</v>
      </c>
      <c r="BE232" s="39" t="b">
        <f>_xlfn.IFNA(VLOOKUP(Table2[[#This Row],[Job-no]],Table4[],9,FALSE),TRUE)</f>
        <v>1</v>
      </c>
      <c r="BF232" t="str">
        <f>VLOOKUP(AR232,Table1[],3,0)</f>
        <v>SCULPT</v>
      </c>
      <c r="BG232" s="39" t="b">
        <f>_xlfn.IFNA(VLOOKUP(Table2[[#This Row],[Job-no]],Table4[],14,FALSE),TRUE)</f>
        <v>0</v>
      </c>
      <c r="BH232" s="39" t="str">
        <f>_xlfn.IFNA(VLOOKUP(Table2[[#This Row],[Job-no]],Table4[],11,FALSE),"Done")</f>
        <v/>
      </c>
      <c r="BI232" s="39">
        <f>IF(Table2[[#This Row],[Pattern]]="Pattern",VLOOKUP(Table2[[#This Row],[Product Code]],'Routing data'!$A$2:$W$470,13,FALSE),VLOOKUP(Table2[[#This Row],[Product Code]],'Routing data'!$A$2:$W$470,3,FALSE))</f>
        <v>2</v>
      </c>
      <c r="BJ232" s="39">
        <f>IF(Table2[[#This Row],[Pattern]]="Pattern",VLOOKUP(Table2[[#This Row],[Product Code]],'Routing data'!$A$2:$W$470,14,FALSE),VLOOKUP(Table2[[#This Row],[Product Code]],'Routing data'!$A$2:$W$470,4,FALSE))</f>
        <v>0</v>
      </c>
      <c r="BK232" s="39">
        <f>VLOOKUP(Table2[[#This Row],[Product Code]],'Routing data'!A$4:W$524,16,FALSE)</f>
        <v>5</v>
      </c>
      <c r="BL232" s="42">
        <f>IF(Table2[[#This Row],[Milling Required]]=0,"x",IF(AT232="Pattern",B232-10,B232-4))</f>
        <v>43471</v>
      </c>
      <c r="BM232" s="42" t="str">
        <f>IF(Table2[[#This Row],[Punching Required]]=0,"x",IF(AT232="Pattern",B232-8,B232-2))</f>
        <v>x</v>
      </c>
      <c r="BN232" s="42">
        <f t="shared" si="47"/>
        <v>43472</v>
      </c>
      <c r="BO232" s="39">
        <f>IF(Table2[[#This Row],[Milling]]="x","x",Table2[[#This Row],[Total Sections]]*2)</f>
        <v>2</v>
      </c>
      <c r="BP232" s="39" t="str">
        <f>IF(Table2[[#This Row],[Punching]]="x","x",Table2[Total Sections]*2)</f>
        <v>x</v>
      </c>
      <c r="BQ232" s="39">
        <f>IF(Table2[[#This Row],[Pattern]]="Pattern",Table2[Total Sections]*3,Table2[Total Sections]*1.5)</f>
        <v>1.5</v>
      </c>
      <c r="BR232" s="42">
        <f t="shared" ca="1" si="52"/>
        <v>43469</v>
      </c>
      <c r="BS232" s="42"/>
      <c r="BT232" s="42"/>
      <c r="BU232" s="39"/>
      <c r="BV232" s="122" t="str">
        <f>_xlfn.IFNA(VLOOKUP(Table2[[#This Row],[Job-no]],Table4[],16,FALSE),"Ready")</f>
        <v/>
      </c>
      <c r="BW232" s="122" t="str">
        <f>_xlfn.IFNA(VLOOKUP(Table2[[#This Row],[Job-no]],Table4[],21,FALSE),"Ready")</f>
        <v/>
      </c>
      <c r="BX232" s="39" t="b">
        <f>_xlfn.IFNA(VLOOKUP(Table2[[#This Row],[Job-no]],Table4[],10,FALSE),TRUE)</f>
        <v>0</v>
      </c>
      <c r="BY232" s="39" t="str">
        <f>_xlfn.IFNA(VLOOKUP(Table2[[#This Row],[Job-no]],Table4[],22,FALSE),"Ready")</f>
        <v/>
      </c>
      <c r="BZ232" s="120">
        <f t="shared" si="48"/>
        <v>43475</v>
      </c>
      <c r="CA232" s="120" t="str">
        <f ca="1">IF(OR(Table2[[#This Row],[Saw Date]]=TODAY(),Table2[[#This Row],[Saw Date]]=TODAY()+1), Table2[[#This Row],[Saw Date]],IF(Table2[[#This Row],[Extrusion cut double saw]],"Done",""))</f>
        <v/>
      </c>
      <c r="CB232" s="120" t="str">
        <f ca="1">IF(OR(Table2[[#This Row],[Lens Date]]=TODAY(),Table2[[#This Row],[Lens Date]]=TODAY()+1), Table2[[#This Row],[Lens Date]],IF(Table2[[#This Row],[MSLens]]="Done","Done",""))</f>
        <v/>
      </c>
      <c r="CC232" s="120" t="str">
        <f ca="1">IF(OR(Table2[[#This Row],[Milling Date]]=TODAY(),Table2[[#This Row],[Milling Date]]=TODAY()+1), Table2[[#This Row],[Milling Date]],IF(Table2[[#This Row],[CNC Holes]]="Ready","Done",""))</f>
        <v/>
      </c>
      <c r="CD232" s="120" t="str">
        <f ca="1">IF(OR(Table2[[#This Row],[Welding Date]]=TODAY(),Table2[[#This Row],[Welding Date]]=TODAY()+1), Table2[[#This Row],[Welding Date]],IF(Table2[[#This Row],[Welding Corners]]="Ready","Done",""))</f>
        <v/>
      </c>
      <c r="CE232" s="120" t="str">
        <f ca="1">IF(OR(Table2[[#This Row],[Puching Date]]=TODAY(),Table2[[#This Row],[Puching Date]]=TODAY()+1), Table2[[#This Row],[Puching Date]],IF(Table2[[#This Row],[Punch Holes]]="Ready","Done",""))</f>
        <v/>
      </c>
      <c r="CF232" s="120" t="str">
        <f ca="1">IF(OR(Table2[[#This Row],[Housing Date2]]=TODAY(),Table2[[#This Row],[Housing Date2]]=TODAY()+1),Table2[[#This Row],[Housing Date2]],IF(Table2[[#This Row],[Body Assembly]],"Done",""))</f>
        <v/>
      </c>
      <c r="CG232" s="120" t="str">
        <f>_xlfn.IFNA(VLOOKUP(Table2[[#This Row],[Job-no]],Table4[],7,FALSE),"Done")</f>
        <v>Machine Shop Started</v>
      </c>
    </row>
    <row r="233" spans="1:85" x14ac:dyDescent="0.25">
      <c r="A233" t="str">
        <f>_xlfn.CONCAT(Table2[[#This Row],[Order]],"-",Table2[[#This Row],[Line]])</f>
        <v>71687-2</v>
      </c>
      <c r="B233" s="1">
        <v>43475</v>
      </c>
      <c r="C233" s="10">
        <v>71687</v>
      </c>
      <c r="D233" s="7" t="s">
        <v>3175</v>
      </c>
      <c r="E233" s="10">
        <v>2</v>
      </c>
      <c r="F233" s="10">
        <v>1</v>
      </c>
      <c r="G233" s="7" t="s">
        <v>165</v>
      </c>
      <c r="H233" s="10">
        <v>5</v>
      </c>
      <c r="I233" s="43" t="b">
        <v>1</v>
      </c>
      <c r="J233" s="43" t="b">
        <v>0</v>
      </c>
      <c r="K233" t="s">
        <v>114</v>
      </c>
      <c r="L233" s="43" t="b">
        <v>0</v>
      </c>
      <c r="M233" s="43" t="b">
        <v>0</v>
      </c>
      <c r="N233" s="43" t="b">
        <v>0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t="s">
        <v>114</v>
      </c>
      <c r="V233" t="s">
        <v>114</v>
      </c>
      <c r="W233" s="5">
        <v>43472</v>
      </c>
      <c r="X233" s="7" t="s">
        <v>151</v>
      </c>
      <c r="Y233" s="7"/>
      <c r="Z233" s="7" t="s">
        <v>153</v>
      </c>
      <c r="AA233" s="7" t="s">
        <v>114</v>
      </c>
      <c r="AB233" s="7" t="s">
        <v>74</v>
      </c>
      <c r="AC233" s="10">
        <v>12</v>
      </c>
      <c r="AD233" s="3" t="s">
        <v>5967</v>
      </c>
      <c r="AE233" s="4" t="s">
        <v>5968</v>
      </c>
      <c r="AF233" s="7"/>
      <c r="AG233" s="7" t="s">
        <v>114</v>
      </c>
      <c r="AH233" s="10">
        <v>5</v>
      </c>
      <c r="AI233" s="3" t="s">
        <v>74</v>
      </c>
      <c r="AJ233" t="s">
        <v>114</v>
      </c>
      <c r="AK233" t="s">
        <v>114</v>
      </c>
      <c r="AL233" s="43" t="b">
        <v>0</v>
      </c>
      <c r="AM233" s="3"/>
      <c r="AN233" s="3"/>
      <c r="AO233" s="43" t="b">
        <v>0</v>
      </c>
      <c r="AP233" s="3" t="b">
        <v>0</v>
      </c>
      <c r="AQ233" s="3">
        <f>VLOOKUP(Table2[[#This Row],[Job-no]],Table3[],26,FALSE)</f>
        <v>1500</v>
      </c>
      <c r="AR233" t="str">
        <f t="shared" si="44"/>
        <v>SCR</v>
      </c>
      <c r="AS233" t="str">
        <f>VLOOKUP(AR233,Table1[],4,0)</f>
        <v>recessed</v>
      </c>
      <c r="AT233" t="str">
        <f>IF(BD233&gt;0,"Pattern",VLOOKUP(AR233,Table1[],5,0))</f>
        <v>Check for Kit</v>
      </c>
      <c r="AU233" s="34">
        <f>IF(AT233="Pattern",WORKDAY(Table2[[#This Row],[Scheduled Ship Date]],-10),WORKDAY(Table2[[#This Row],[Scheduled Ship Date]],-4))</f>
        <v>43469</v>
      </c>
      <c r="AV233">
        <f>IF(Table2[[#This Row],[Extrusion cut double saw]]=TRUE,IF(O233="ToDo",IF(AT233="Pattern",Table2[[#This Row],[Total Sections]]*0.4,Table2[[#This Row],[Total Sections]]*0.12),0),IF(AT233="Pattern",Table2[[#This Row],[Total Sections]]*4,Table2[[#This Row],[Total Sections]]*1.2))</f>
        <v>6</v>
      </c>
      <c r="AW233" s="42">
        <f t="shared" ca="1" si="50"/>
        <v>43469</v>
      </c>
      <c r="AX233" s="42">
        <f>IF(AT233="Pattern",Table2[[#This Row],[Scheduled Ship Date]]-2,Table2[[#This Row],[Scheduled Ship Date]]-3)</f>
        <v>43472</v>
      </c>
      <c r="AY233">
        <f>IF(Table2[[#This Row],[Pattern]]="Pattern",Table2[[#This Row],[Total Sections]]*4.82,Table2[[#This Row],[Total Sections]]*0.5)</f>
        <v>2.5</v>
      </c>
      <c r="AZ233" s="42">
        <f t="shared" ca="1" si="53"/>
        <v>43469</v>
      </c>
      <c r="BA233" s="39">
        <f>((Table2[Total Sections]/Table2[Open Qty])-1)*Table2[Open Qty]*12.96</f>
        <v>0</v>
      </c>
      <c r="BB233" s="42"/>
      <c r="BC233" s="39" t="str">
        <f t="shared" si="45"/>
        <v>SCR-500-80-27-FL-6'-W-120-DP-1-DB</v>
      </c>
      <c r="BD233" s="39">
        <f t="shared" si="46"/>
        <v>0</v>
      </c>
      <c r="BE233" s="39" t="b">
        <f>_xlfn.IFNA(VLOOKUP(Table2[[#This Row],[Job-no]],Table4[],9,FALSE),TRUE)</f>
        <v>1</v>
      </c>
      <c r="BF233" t="str">
        <f>VLOOKUP(AR233,Table1[],3,0)</f>
        <v>SCULPT</v>
      </c>
      <c r="BG233" s="39" t="b">
        <f>_xlfn.IFNA(VLOOKUP(Table2[[#This Row],[Job-no]],Table4[],14,FALSE),TRUE)</f>
        <v>0</v>
      </c>
      <c r="BH233" s="39" t="str">
        <f>_xlfn.IFNA(VLOOKUP(Table2[[#This Row],[Job-no]],Table4[],11,FALSE),"Done")</f>
        <v/>
      </c>
      <c r="BI233" s="39">
        <f>IF(Table2[[#This Row],[Pattern]]="Pattern",VLOOKUP(Table2[[#This Row],[Product Code]],'Routing data'!$A$2:$W$470,13,FALSE),VLOOKUP(Table2[[#This Row],[Product Code]],'Routing data'!$A$2:$W$470,3,FALSE))</f>
        <v>2</v>
      </c>
      <c r="BJ233" s="39">
        <f>IF(Table2[[#This Row],[Pattern]]="Pattern",VLOOKUP(Table2[[#This Row],[Product Code]],'Routing data'!$A$2:$W$470,14,FALSE),VLOOKUP(Table2[[#This Row],[Product Code]],'Routing data'!$A$2:$W$470,4,FALSE))</f>
        <v>0</v>
      </c>
      <c r="BK233" s="39">
        <f>VLOOKUP(Table2[[#This Row],[Product Code]],'Routing data'!A$4:W$524,16,FALSE)</f>
        <v>5</v>
      </c>
      <c r="BL233" s="42">
        <f>IF(Table2[[#This Row],[Milling Required]]=0,"x",IF(AT233="Pattern",B233-10,B233-4))</f>
        <v>43471</v>
      </c>
      <c r="BM233" s="42" t="str">
        <f>IF(Table2[[#This Row],[Punching Required]]=0,"x",IF(AT233="Pattern",B233-8,B233-2))</f>
        <v>x</v>
      </c>
      <c r="BN233" s="42">
        <f t="shared" si="47"/>
        <v>43472</v>
      </c>
      <c r="BO233" s="39">
        <f>IF(Table2[[#This Row],[Milling]]="x","x",Table2[[#This Row],[Total Sections]]*2)</f>
        <v>10</v>
      </c>
      <c r="BP233" s="39" t="str">
        <f>IF(Table2[[#This Row],[Punching]]="x","x",Table2[Total Sections]*2)</f>
        <v>x</v>
      </c>
      <c r="BQ233" s="39">
        <f>IF(Table2[[#This Row],[Pattern]]="Pattern",Table2[Total Sections]*3,Table2[Total Sections]*1.5)</f>
        <v>7.5</v>
      </c>
      <c r="BR233" s="42">
        <f t="shared" ca="1" si="52"/>
        <v>43469</v>
      </c>
      <c r="BS233" s="42"/>
      <c r="BT233" s="42"/>
      <c r="BU233" s="39"/>
      <c r="BV233" s="39" t="str">
        <f>_xlfn.IFNA(VLOOKUP(Table2[[#This Row],[Job-no]],Table4[],16,FALSE),"Ready")</f>
        <v/>
      </c>
      <c r="BW233" s="39" t="str">
        <f>_xlfn.IFNA(VLOOKUP(Table2[[#This Row],[Job-no]],Table4[],21,FALSE),"Ready")</f>
        <v/>
      </c>
      <c r="BX233" s="39" t="b">
        <f>_xlfn.IFNA(VLOOKUP(Table2[[#This Row],[Job-no]],Table4[],10,FALSE),TRUE)</f>
        <v>0</v>
      </c>
      <c r="BY233" s="39" t="str">
        <f>_xlfn.IFNA(VLOOKUP(Table2[[#This Row],[Job-no]],Table4[],22,FALSE),"Ready")</f>
        <v/>
      </c>
      <c r="BZ233" s="120">
        <f t="shared" si="48"/>
        <v>43475</v>
      </c>
      <c r="CA233" s="120" t="str">
        <f ca="1">IF(OR(Table2[[#This Row],[Saw Date]]=TODAY(),Table2[[#This Row],[Saw Date]]=TODAY()+1), Table2[[#This Row],[Saw Date]],IF(Table2[[#This Row],[Extrusion cut double saw]],"Done",""))</f>
        <v/>
      </c>
      <c r="CB233" s="120" t="str">
        <f ca="1">IF(OR(Table2[[#This Row],[Lens Date]]=TODAY(),Table2[[#This Row],[Lens Date]]=TODAY()+1), Table2[[#This Row],[Lens Date]],IF(Table2[[#This Row],[MSLens]]="Done","Done",""))</f>
        <v/>
      </c>
      <c r="CC233" s="120" t="str">
        <f ca="1">IF(OR(Table2[[#This Row],[Milling Date]]=TODAY(),Table2[[#This Row],[Milling Date]]=TODAY()+1), Table2[[#This Row],[Milling Date]],IF(Table2[[#This Row],[CNC Holes]]="Ready","Done",""))</f>
        <v/>
      </c>
      <c r="CD233" s="120" t="str">
        <f ca="1">IF(OR(Table2[[#This Row],[Welding Date]]=TODAY(),Table2[[#This Row],[Welding Date]]=TODAY()+1), Table2[[#This Row],[Welding Date]],IF(Table2[[#This Row],[Welding Corners]]="Ready","Done",""))</f>
        <v/>
      </c>
      <c r="CE233" s="120" t="str">
        <f ca="1">IF(OR(Table2[[#This Row],[Puching Date]]=TODAY(),Table2[[#This Row],[Puching Date]]=TODAY()+1), Table2[[#This Row],[Puching Date]],IF(Table2[[#This Row],[Punch Holes]]="Ready","Done",""))</f>
        <v/>
      </c>
      <c r="CF233" s="120" t="str">
        <f ca="1">IF(OR(Table2[[#This Row],[Housing Date2]]=TODAY(),Table2[[#This Row],[Housing Date2]]=TODAY()+1),Table2[[#This Row],[Housing Date2]],IF(Table2[[#This Row],[Body Assembly]],"Done",""))</f>
        <v/>
      </c>
      <c r="CG233" s="120" t="str">
        <f>_xlfn.IFNA(VLOOKUP(Table2[[#This Row],[Job-no]],Table4[],7,FALSE),"Done")</f>
        <v>Machine Shop Started</v>
      </c>
    </row>
    <row r="234" spans="1:85" x14ac:dyDescent="0.25">
      <c r="A234" t="str">
        <f>_xlfn.CONCAT(Table2[[#This Row],[Order]],"-",Table2[[#This Row],[Line]])</f>
        <v>71687-3</v>
      </c>
      <c r="B234" s="1">
        <v>43475</v>
      </c>
      <c r="C234" s="10">
        <v>71687</v>
      </c>
      <c r="D234" s="7" t="s">
        <v>3177</v>
      </c>
      <c r="E234" s="10">
        <v>3</v>
      </c>
      <c r="F234" s="10">
        <v>1</v>
      </c>
      <c r="G234" s="7" t="s">
        <v>165</v>
      </c>
      <c r="H234" s="10">
        <v>1</v>
      </c>
      <c r="I234" s="43" t="b">
        <v>1</v>
      </c>
      <c r="J234" s="43" t="b">
        <v>0</v>
      </c>
      <c r="K234" t="s">
        <v>114</v>
      </c>
      <c r="L234" s="43" t="b">
        <v>0</v>
      </c>
      <c r="M234" s="43" t="b">
        <v>0</v>
      </c>
      <c r="N234" s="43" t="b">
        <v>0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t="s">
        <v>114</v>
      </c>
      <c r="V234" t="s">
        <v>114</v>
      </c>
      <c r="W234" s="5">
        <v>43472</v>
      </c>
      <c r="X234" s="7" t="s">
        <v>151</v>
      </c>
      <c r="Y234" s="7"/>
      <c r="Z234" s="7" t="s">
        <v>153</v>
      </c>
      <c r="AA234" s="7" t="s">
        <v>114</v>
      </c>
      <c r="AB234" s="7" t="s">
        <v>74</v>
      </c>
      <c r="AC234" s="10">
        <v>12</v>
      </c>
      <c r="AD234" s="3" t="s">
        <v>5967</v>
      </c>
      <c r="AE234" s="4" t="s">
        <v>5968</v>
      </c>
      <c r="AF234" s="7"/>
      <c r="AG234" s="7" t="s">
        <v>114</v>
      </c>
      <c r="AH234" s="10">
        <v>1</v>
      </c>
      <c r="AI234" s="3" t="s">
        <v>74</v>
      </c>
      <c r="AJ234" t="s">
        <v>114</v>
      </c>
      <c r="AK234" t="s">
        <v>114</v>
      </c>
      <c r="AL234" s="43" t="b">
        <v>0</v>
      </c>
      <c r="AM234" s="3"/>
      <c r="AN234" s="3"/>
      <c r="AO234" s="43" t="b">
        <v>0</v>
      </c>
      <c r="AP234" s="3" t="b">
        <v>0</v>
      </c>
      <c r="AQ234" s="3">
        <f>VLOOKUP(Table2[[#This Row],[Job-no]],Table3[],26,FALSE)</f>
        <v>300</v>
      </c>
      <c r="AR234" t="str">
        <f t="shared" si="44"/>
        <v>SCR</v>
      </c>
      <c r="AS234" t="str">
        <f>VLOOKUP(AR234,Table1[],4,0)</f>
        <v>recessed</v>
      </c>
      <c r="AT234" t="str">
        <f>IF(BD234&gt;0,"Pattern",VLOOKUP(AR234,Table1[],5,0))</f>
        <v>Check for Kit</v>
      </c>
      <c r="AU234" s="34">
        <f>IF(AT234="Pattern",WORKDAY(Table2[[#This Row],[Scheduled Ship Date]],-10),WORKDAY(Table2[[#This Row],[Scheduled Ship Date]],-4))</f>
        <v>43469</v>
      </c>
      <c r="AV234">
        <f>IF(Table2[[#This Row],[Extrusion cut double saw]]=TRUE,IF(O234="ToDo",IF(AT234="Pattern",Table2[[#This Row],[Total Sections]]*0.4,Table2[[#This Row],[Total Sections]]*0.12),0),IF(AT234="Pattern",Table2[[#This Row],[Total Sections]]*4,Table2[[#This Row],[Total Sections]]*1.2))</f>
        <v>1.2</v>
      </c>
      <c r="AW234" s="42">
        <f t="shared" ca="1" si="50"/>
        <v>43469</v>
      </c>
      <c r="AX234" s="42">
        <f>IF(AT234="Pattern",Table2[[#This Row],[Scheduled Ship Date]]-2,Table2[[#This Row],[Scheduled Ship Date]]-3)</f>
        <v>43472</v>
      </c>
      <c r="AY234">
        <f>IF(Table2[[#This Row],[Pattern]]="Pattern",Table2[[#This Row],[Total Sections]]*4.82,Table2[[#This Row],[Total Sections]]*0.5)</f>
        <v>0.5</v>
      </c>
      <c r="AZ234" s="42">
        <f t="shared" ca="1" si="53"/>
        <v>43469</v>
      </c>
      <c r="BA234" s="39">
        <f>((Table2[Total Sections]/Table2[Open Qty])-1)*Table2[Open Qty]*12.96</f>
        <v>0</v>
      </c>
      <c r="BB234" s="39"/>
      <c r="BC234" s="39" t="str">
        <f t="shared" si="45"/>
        <v>SCR-500-80-27-FL-6'-W-120-DP-1-DS</v>
      </c>
      <c r="BD234" s="39">
        <f t="shared" si="46"/>
        <v>0</v>
      </c>
      <c r="BE234" s="39" t="b">
        <f>_xlfn.IFNA(VLOOKUP(Table2[[#This Row],[Job-no]],Table4[],9,FALSE),TRUE)</f>
        <v>1</v>
      </c>
      <c r="BF234" t="str">
        <f>VLOOKUP(AR234,Table1[],3,0)</f>
        <v>SCULPT</v>
      </c>
      <c r="BG234" s="39" t="b">
        <f>_xlfn.IFNA(VLOOKUP(Table2[[#This Row],[Job-no]],Table4[],14,FALSE),TRUE)</f>
        <v>0</v>
      </c>
      <c r="BH234" s="39" t="str">
        <f>_xlfn.IFNA(VLOOKUP(Table2[[#This Row],[Job-no]],Table4[],11,FALSE),"Done")</f>
        <v/>
      </c>
      <c r="BI234" s="39">
        <f>IF(Table2[[#This Row],[Pattern]]="Pattern",VLOOKUP(Table2[[#This Row],[Product Code]],'Routing data'!$A$2:$W$470,13,FALSE),VLOOKUP(Table2[[#This Row],[Product Code]],'Routing data'!$A$2:$W$470,3,FALSE))</f>
        <v>2</v>
      </c>
      <c r="BJ234" s="39">
        <f>IF(Table2[[#This Row],[Pattern]]="Pattern",VLOOKUP(Table2[[#This Row],[Product Code]],'Routing data'!$A$2:$W$470,14,FALSE),VLOOKUP(Table2[[#This Row],[Product Code]],'Routing data'!$A$2:$W$470,4,FALSE))</f>
        <v>0</v>
      </c>
      <c r="BK234" s="39">
        <f>VLOOKUP(Table2[[#This Row],[Product Code]],'Routing data'!A$4:W$524,16,FALSE)</f>
        <v>5</v>
      </c>
      <c r="BL234" s="42">
        <f>IF(Table2[[#This Row],[Milling Required]]=0,"x",IF(AT234="Pattern",B234-10,B234-4))</f>
        <v>43471</v>
      </c>
      <c r="BM234" s="42" t="str">
        <f>IF(Table2[[#This Row],[Punching Required]]=0,"x",IF(AT234="Pattern",B234-8,B234-2))</f>
        <v>x</v>
      </c>
      <c r="BN234" s="42">
        <f t="shared" si="47"/>
        <v>43472</v>
      </c>
      <c r="BO234" s="39">
        <f>IF(Table2[[#This Row],[Milling]]="x","x",Table2[[#This Row],[Total Sections]]*2)</f>
        <v>2</v>
      </c>
      <c r="BP234" s="39" t="str">
        <f>IF(Table2[[#This Row],[Punching]]="x","x",Table2[Total Sections]*2)</f>
        <v>x</v>
      </c>
      <c r="BQ234" s="39">
        <f>IF(Table2[[#This Row],[Pattern]]="Pattern",Table2[Total Sections]*3,Table2[Total Sections]*1.5)</f>
        <v>1.5</v>
      </c>
      <c r="BR234" s="42">
        <f t="shared" ca="1" si="52"/>
        <v>43469</v>
      </c>
      <c r="BS234" s="39"/>
      <c r="BT234" s="39"/>
      <c r="BU234" s="39"/>
      <c r="BV234" s="122" t="str">
        <f>_xlfn.IFNA(VLOOKUP(Table2[[#This Row],[Job-no]],Table4[],16,FALSE),"Ready")</f>
        <v/>
      </c>
      <c r="BW234" s="122" t="str">
        <f>_xlfn.IFNA(VLOOKUP(Table2[[#This Row],[Job-no]],Table4[],21,FALSE),"Ready")</f>
        <v/>
      </c>
      <c r="BX234" s="39" t="b">
        <f>_xlfn.IFNA(VLOOKUP(Table2[[#This Row],[Job-no]],Table4[],10,FALSE),TRUE)</f>
        <v>0</v>
      </c>
      <c r="BY234" s="39" t="str">
        <f>_xlfn.IFNA(VLOOKUP(Table2[[#This Row],[Job-no]],Table4[],22,FALSE),"Ready")</f>
        <v/>
      </c>
      <c r="BZ234" s="120">
        <f t="shared" si="48"/>
        <v>43475</v>
      </c>
      <c r="CA234" s="120" t="str">
        <f ca="1">IF(OR(Table2[[#This Row],[Saw Date]]=TODAY(),Table2[[#This Row],[Saw Date]]=TODAY()+1), Table2[[#This Row],[Saw Date]],IF(Table2[[#This Row],[Extrusion cut double saw]],"Done",""))</f>
        <v/>
      </c>
      <c r="CB234" s="120" t="str">
        <f ca="1">IF(OR(Table2[[#This Row],[Lens Date]]=TODAY(),Table2[[#This Row],[Lens Date]]=TODAY()+1), Table2[[#This Row],[Lens Date]],IF(Table2[[#This Row],[MSLens]]="Done","Done",""))</f>
        <v/>
      </c>
      <c r="CC234" s="120" t="str">
        <f ca="1">IF(OR(Table2[[#This Row],[Milling Date]]=TODAY(),Table2[[#This Row],[Milling Date]]=TODAY()+1), Table2[[#This Row],[Milling Date]],IF(Table2[[#This Row],[CNC Holes]]="Ready","Done",""))</f>
        <v/>
      </c>
      <c r="CD234" s="120" t="str">
        <f ca="1">IF(OR(Table2[[#This Row],[Welding Date]]=TODAY(),Table2[[#This Row],[Welding Date]]=TODAY()+1), Table2[[#This Row],[Welding Date]],IF(Table2[[#This Row],[Welding Corners]]="Ready","Done",""))</f>
        <v/>
      </c>
      <c r="CE234" s="120" t="str">
        <f ca="1">IF(OR(Table2[[#This Row],[Puching Date]]=TODAY(),Table2[[#This Row],[Puching Date]]=TODAY()+1), Table2[[#This Row],[Puching Date]],IF(Table2[[#This Row],[Punch Holes]]="Ready","Done",""))</f>
        <v/>
      </c>
      <c r="CF234" s="120" t="str">
        <f ca="1">IF(OR(Table2[[#This Row],[Housing Date2]]=TODAY(),Table2[[#This Row],[Housing Date2]]=TODAY()+1),Table2[[#This Row],[Housing Date2]],IF(Table2[[#This Row],[Body Assembly]],"Done",""))</f>
        <v/>
      </c>
      <c r="CG234" s="120" t="str">
        <f>_xlfn.IFNA(VLOOKUP(Table2[[#This Row],[Job-no]],Table4[],7,FALSE),"Done")</f>
        <v>Machine Shop Started</v>
      </c>
    </row>
    <row r="235" spans="1:85" x14ac:dyDescent="0.25">
      <c r="A235" t="str">
        <f>_xlfn.CONCAT(Table2[[#This Row],[Order]],"-",Table2[[#This Row],[Line]])</f>
        <v>71687-4</v>
      </c>
      <c r="B235" s="1">
        <v>43475</v>
      </c>
      <c r="C235" s="10">
        <v>71687</v>
      </c>
      <c r="D235" s="7" t="s">
        <v>3179</v>
      </c>
      <c r="E235" s="10">
        <v>4</v>
      </c>
      <c r="F235" s="10">
        <v>1</v>
      </c>
      <c r="G235" s="7" t="s">
        <v>165</v>
      </c>
      <c r="H235" s="10">
        <v>1</v>
      </c>
      <c r="I235" s="43" t="b">
        <v>1</v>
      </c>
      <c r="J235" s="43" t="b">
        <v>0</v>
      </c>
      <c r="K235" t="s">
        <v>114</v>
      </c>
      <c r="L235" s="43" t="b">
        <v>0</v>
      </c>
      <c r="M235" s="43" t="b">
        <v>0</v>
      </c>
      <c r="N235" s="43" t="b">
        <v>0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t="s">
        <v>114</v>
      </c>
      <c r="V235" t="s">
        <v>114</v>
      </c>
      <c r="W235" s="5">
        <v>43472</v>
      </c>
      <c r="X235" s="7" t="s">
        <v>151</v>
      </c>
      <c r="Y235" s="7"/>
      <c r="Z235" s="7" t="s">
        <v>4808</v>
      </c>
      <c r="AA235" s="7" t="s">
        <v>114</v>
      </c>
      <c r="AB235" s="7" t="s">
        <v>74</v>
      </c>
      <c r="AC235" s="10">
        <v>12</v>
      </c>
      <c r="AD235" s="3" t="s">
        <v>5967</v>
      </c>
      <c r="AE235" s="4" t="s">
        <v>5968</v>
      </c>
      <c r="AF235" s="7"/>
      <c r="AG235" s="7" t="s">
        <v>114</v>
      </c>
      <c r="AH235" s="10">
        <v>7</v>
      </c>
      <c r="AI235" s="3" t="s">
        <v>74</v>
      </c>
      <c r="AJ235" t="s">
        <v>114</v>
      </c>
      <c r="AK235" t="s">
        <v>114</v>
      </c>
      <c r="AL235" s="43" t="b">
        <v>0</v>
      </c>
      <c r="AM235" s="3"/>
      <c r="AN235" s="3"/>
      <c r="AO235" s="43" t="b">
        <v>0</v>
      </c>
      <c r="AP235" s="3" t="b">
        <v>0</v>
      </c>
      <c r="AQ235" s="3">
        <f>VLOOKUP(Table2[[#This Row],[Job-no]],Table3[],26,FALSE)</f>
        <v>2950</v>
      </c>
      <c r="AR235" t="str">
        <f t="shared" si="44"/>
        <v>SCR</v>
      </c>
      <c r="AS235" t="str">
        <f>VLOOKUP(AR235,Table1[],4,0)</f>
        <v>recessed</v>
      </c>
      <c r="AT235" t="str">
        <f>IF(BD235&gt;0,"Pattern",VLOOKUP(AR235,Table1[],5,0))</f>
        <v>Check for Kit</v>
      </c>
      <c r="AU235" s="34">
        <f>IF(AT235="Pattern",WORKDAY(Table2[[#This Row],[Scheduled Ship Date]],-10),WORKDAY(Table2[[#This Row],[Scheduled Ship Date]],-4))</f>
        <v>43469</v>
      </c>
      <c r="AV235">
        <f>IF(Table2[[#This Row],[Extrusion cut double saw]]=TRUE,IF(O235="ToDo",IF(AT235="Pattern",Table2[[#This Row],[Total Sections]]*0.4,Table2[[#This Row],[Total Sections]]*0.12),0),IF(AT235="Pattern",Table2[[#This Row],[Total Sections]]*4,Table2[[#This Row],[Total Sections]]*1.2))</f>
        <v>8.4</v>
      </c>
      <c r="AW235" s="42">
        <f t="shared" ca="1" si="50"/>
        <v>43469</v>
      </c>
      <c r="AX235" s="42">
        <f>IF(AT235="Pattern",Table2[[#This Row],[Scheduled Ship Date]]-2,Table2[[#This Row],[Scheduled Ship Date]]-3)</f>
        <v>43472</v>
      </c>
      <c r="AY235">
        <f>IF(Table2[[#This Row],[Pattern]]="Pattern",Table2[[#This Row],[Total Sections]]*4.82,Table2[[#This Row],[Total Sections]]*0.5)</f>
        <v>3.5</v>
      </c>
      <c r="AZ235" s="42">
        <f t="shared" ca="1" si="53"/>
        <v>43469</v>
      </c>
      <c r="BA235" s="39">
        <f>((Table2[Total Sections]/Table2[Open Qty])-1)*Table2[Open Qty]*12.96</f>
        <v>77.760000000000005</v>
      </c>
      <c r="BB235" s="42"/>
      <c r="BC235" s="39" t="str">
        <f t="shared" si="45"/>
        <v>SCR-500-80-27-FL-59'-W-120-DP-1-DS</v>
      </c>
      <c r="BD235" s="39">
        <f t="shared" si="46"/>
        <v>0</v>
      </c>
      <c r="BE235" s="39" t="b">
        <f>_xlfn.IFNA(VLOOKUP(Table2[[#This Row],[Job-no]],Table4[],9,FALSE),TRUE)</f>
        <v>1</v>
      </c>
      <c r="BF235" t="str">
        <f>VLOOKUP(AR235,Table1[],3,0)</f>
        <v>SCULPT</v>
      </c>
      <c r="BG235" s="39" t="b">
        <f>_xlfn.IFNA(VLOOKUP(Table2[[#This Row],[Job-no]],Table4[],14,FALSE),TRUE)</f>
        <v>0</v>
      </c>
      <c r="BH235" s="39" t="str">
        <f>_xlfn.IFNA(VLOOKUP(Table2[[#This Row],[Job-no]],Table4[],11,FALSE),"Done")</f>
        <v/>
      </c>
      <c r="BI235" s="39">
        <f>IF(Table2[[#This Row],[Pattern]]="Pattern",VLOOKUP(Table2[[#This Row],[Product Code]],'Routing data'!$A$2:$W$470,13,FALSE),VLOOKUP(Table2[[#This Row],[Product Code]],'Routing data'!$A$2:$W$470,3,FALSE))</f>
        <v>2</v>
      </c>
      <c r="BJ235" s="39">
        <f>IF(Table2[[#This Row],[Pattern]]="Pattern",VLOOKUP(Table2[[#This Row],[Product Code]],'Routing data'!$A$2:$W$470,14,FALSE),VLOOKUP(Table2[[#This Row],[Product Code]],'Routing data'!$A$2:$W$470,4,FALSE))</f>
        <v>0</v>
      </c>
      <c r="BK235" s="39">
        <f>VLOOKUP(Table2[[#This Row],[Product Code]],'Routing data'!A$4:W$524,16,FALSE)</f>
        <v>5</v>
      </c>
      <c r="BL235" s="42">
        <f>IF(Table2[[#This Row],[Milling Required]]=0,"x",IF(AT235="Pattern",B235-10,B235-4))</f>
        <v>43471</v>
      </c>
      <c r="BM235" s="42" t="str">
        <f>IF(Table2[[#This Row],[Punching Required]]=0,"x",IF(AT235="Pattern",B235-8,B235-2))</f>
        <v>x</v>
      </c>
      <c r="BN235" s="42">
        <f t="shared" si="47"/>
        <v>43472</v>
      </c>
      <c r="BO235" s="39">
        <f>IF(Table2[[#This Row],[Milling]]="x","x",Table2[[#This Row],[Total Sections]]*2)</f>
        <v>14</v>
      </c>
      <c r="BP235" s="39" t="str">
        <f>IF(Table2[[#This Row],[Punching]]="x","x",Table2[Total Sections]*2)</f>
        <v>x</v>
      </c>
      <c r="BQ235" s="39">
        <f>IF(Table2[[#This Row],[Pattern]]="Pattern",Table2[Total Sections]*3,Table2[Total Sections]*1.5)</f>
        <v>10.5</v>
      </c>
      <c r="BR235" s="42">
        <f t="shared" ca="1" si="52"/>
        <v>43469</v>
      </c>
      <c r="BS235" s="42"/>
      <c r="BT235" s="42"/>
      <c r="BU235" s="39"/>
      <c r="BV235" s="39" t="str">
        <f>_xlfn.IFNA(VLOOKUP(Table2[[#This Row],[Job-no]],Table4[],16,FALSE),"Ready")</f>
        <v/>
      </c>
      <c r="BW235" s="39" t="str">
        <f>_xlfn.IFNA(VLOOKUP(Table2[[#This Row],[Job-no]],Table4[],21,FALSE),"Ready")</f>
        <v/>
      </c>
      <c r="BX235" s="39" t="b">
        <f>_xlfn.IFNA(VLOOKUP(Table2[[#This Row],[Job-no]],Table4[],10,FALSE),TRUE)</f>
        <v>0</v>
      </c>
      <c r="BY235" s="39" t="str">
        <f>_xlfn.IFNA(VLOOKUP(Table2[[#This Row],[Job-no]],Table4[],22,FALSE),"Ready")</f>
        <v/>
      </c>
      <c r="BZ235" s="120">
        <f t="shared" si="48"/>
        <v>43475</v>
      </c>
      <c r="CA235" s="120" t="str">
        <f ca="1">IF(OR(Table2[[#This Row],[Saw Date]]=TODAY(),Table2[[#This Row],[Saw Date]]=TODAY()+1), Table2[[#This Row],[Saw Date]],IF(Table2[[#This Row],[Extrusion cut double saw]],"Done",""))</f>
        <v/>
      </c>
      <c r="CB235" s="120" t="str">
        <f ca="1">IF(OR(Table2[[#This Row],[Lens Date]]=TODAY(),Table2[[#This Row],[Lens Date]]=TODAY()+1), Table2[[#This Row],[Lens Date]],IF(Table2[[#This Row],[MSLens]]="Done","Done",""))</f>
        <v/>
      </c>
      <c r="CC235" s="120" t="str">
        <f ca="1">IF(OR(Table2[[#This Row],[Milling Date]]=TODAY(),Table2[[#This Row],[Milling Date]]=TODAY()+1), Table2[[#This Row],[Milling Date]],IF(Table2[[#This Row],[CNC Holes]]="Ready","Done",""))</f>
        <v/>
      </c>
      <c r="CD235" s="120" t="str">
        <f ca="1">IF(OR(Table2[[#This Row],[Welding Date]]=TODAY(),Table2[[#This Row],[Welding Date]]=TODAY()+1), Table2[[#This Row],[Welding Date]],IF(Table2[[#This Row],[Welding Corners]]="Ready","Done",""))</f>
        <v/>
      </c>
      <c r="CE235" s="120" t="str">
        <f ca="1">IF(OR(Table2[[#This Row],[Puching Date]]=TODAY(),Table2[[#This Row],[Puching Date]]=TODAY()+1), Table2[[#This Row],[Puching Date]],IF(Table2[[#This Row],[Punch Holes]]="Ready","Done",""))</f>
        <v/>
      </c>
      <c r="CF235" s="120" t="str">
        <f ca="1">IF(OR(Table2[[#This Row],[Housing Date2]]=TODAY(),Table2[[#This Row],[Housing Date2]]=TODAY()+1),Table2[[#This Row],[Housing Date2]],IF(Table2[[#This Row],[Body Assembly]],"Done",""))</f>
        <v/>
      </c>
      <c r="CG235" s="120" t="str">
        <f>_xlfn.IFNA(VLOOKUP(Table2[[#This Row],[Job-no]],Table4[],7,FALSE),"Done")</f>
        <v>Machine Shop Started</v>
      </c>
    </row>
    <row r="236" spans="1:85" x14ac:dyDescent="0.25">
      <c r="A236" t="str">
        <f>_xlfn.CONCAT(Table2[[#This Row],[Order]],"-",Table2[[#This Row],[Line]])</f>
        <v>71891-3</v>
      </c>
      <c r="B236" s="5">
        <v>43475</v>
      </c>
      <c r="C236" s="8">
        <v>71891</v>
      </c>
      <c r="D236" s="3" t="s">
        <v>2660</v>
      </c>
      <c r="E236" s="8">
        <v>3</v>
      </c>
      <c r="F236" s="8">
        <v>1</v>
      </c>
      <c r="G236" s="3" t="s">
        <v>42</v>
      </c>
      <c r="H236" s="8">
        <v>2</v>
      </c>
      <c r="I236" s="43" t="b">
        <v>0</v>
      </c>
      <c r="J236" s="43" t="b">
        <v>0</v>
      </c>
      <c r="K236" t="s">
        <v>114</v>
      </c>
      <c r="L236" s="43" t="b">
        <v>0</v>
      </c>
      <c r="M236" s="43" t="b">
        <v>0</v>
      </c>
      <c r="N236" s="43" t="b">
        <v>0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t="s">
        <v>114</v>
      </c>
      <c r="V236" t="s">
        <v>114</v>
      </c>
      <c r="W236" s="5">
        <v>43472</v>
      </c>
      <c r="X236" s="3" t="s">
        <v>114</v>
      </c>
      <c r="Y236" s="3"/>
      <c r="Z236" s="3" t="s">
        <v>130</v>
      </c>
      <c r="AA236" s="3" t="s">
        <v>114</v>
      </c>
      <c r="AB236" s="3" t="s">
        <v>74</v>
      </c>
      <c r="AC236" s="8">
        <v>4</v>
      </c>
      <c r="AD236" s="3" t="s">
        <v>5967</v>
      </c>
      <c r="AE236" s="4" t="s">
        <v>5968</v>
      </c>
      <c r="AF236" s="3"/>
      <c r="AG236" s="3" t="s">
        <v>114</v>
      </c>
      <c r="AH236" s="8">
        <v>6</v>
      </c>
      <c r="AI236" s="3" t="s">
        <v>74</v>
      </c>
      <c r="AJ236" t="s">
        <v>114</v>
      </c>
      <c r="AK236" t="s">
        <v>114</v>
      </c>
      <c r="AL236" s="43" t="b">
        <v>0</v>
      </c>
      <c r="AM236" s="3"/>
      <c r="AN236" s="3"/>
      <c r="AO236" s="43" t="b">
        <v>0</v>
      </c>
      <c r="AP236" s="3" t="b">
        <v>0</v>
      </c>
      <c r="AQ236" s="3">
        <f>VLOOKUP(Table2[[#This Row],[Job-no]],Table3[],26,FALSE)</f>
        <v>5700</v>
      </c>
      <c r="AR236" t="str">
        <f t="shared" si="44"/>
        <v>CCH</v>
      </c>
      <c r="AS236" t="str">
        <f>VLOOKUP(AR236,Table1[],4,0)</f>
        <v>surface</v>
      </c>
      <c r="AT236">
        <f>IF(BD236&gt;0,"Pattern",VLOOKUP(AR236,Table1[],5,0))</f>
        <v>0</v>
      </c>
      <c r="AU236" s="34">
        <f>IF(AT236="Pattern",WORKDAY(Table2[[#This Row],[Scheduled Ship Date]],-10),WORKDAY(Table2[[#This Row],[Scheduled Ship Date]],-4))</f>
        <v>43469</v>
      </c>
      <c r="AV236">
        <f>IF(Table2[[#This Row],[Extrusion cut double saw]]=TRUE,IF(O236="ToDo",IF(AT236="Pattern",Table2[[#This Row],[Total Sections]]*0.4,Table2[[#This Row],[Total Sections]]*0.12),0),IF(AT236="Pattern",Table2[[#This Row],[Total Sections]]*4,Table2[[#This Row],[Total Sections]]*1.2))</f>
        <v>7.1999999999999993</v>
      </c>
      <c r="AW236" s="42">
        <f t="shared" ca="1" si="50"/>
        <v>43469</v>
      </c>
      <c r="AX236" s="42">
        <f>IF(AT236="Pattern",Table2[[#This Row],[Scheduled Ship Date]]-2,Table2[[#This Row],[Scheduled Ship Date]]-3)</f>
        <v>43472</v>
      </c>
      <c r="AY236">
        <f>IF(Table2[[#This Row],[Pattern]]="Pattern",Table2[[#This Row],[Total Sections]]*4.82,Table2[[#This Row],[Total Sections]]*0.5)</f>
        <v>3</v>
      </c>
      <c r="AZ236" s="42">
        <f t="shared" ca="1" si="53"/>
        <v>43469</v>
      </c>
      <c r="BA236" s="39">
        <f>((Table2[Total Sections]/Table2[Open Qty])-1)*Table2[Open Qty]*12.96</f>
        <v>51.84</v>
      </c>
      <c r="BB236" s="39"/>
      <c r="BC236" s="39" t="str">
        <f t="shared" si="45"/>
        <v>CCH-SL-900-80-35-CL(33' 9")-W-277-DP-1-AC</v>
      </c>
      <c r="BD236" s="39">
        <f t="shared" si="46"/>
        <v>0</v>
      </c>
      <c r="BE236" s="39" t="b">
        <f>_xlfn.IFNA(VLOOKUP(Table2[[#This Row],[Job-no]],Table4[],9,FALSE),TRUE)</f>
        <v>0</v>
      </c>
      <c r="BF236" t="str">
        <f>VLOOKUP(AR236,Table1[],3,0)</f>
        <v>PERFKT</v>
      </c>
      <c r="BG236" s="39" t="b">
        <f>_xlfn.IFNA(VLOOKUP(Table2[[#This Row],[Job-no]],Table4[],14,FALSE),TRUE)</f>
        <v>0</v>
      </c>
      <c r="BH236" s="39" t="str">
        <f>_xlfn.IFNA(VLOOKUP(Table2[[#This Row],[Job-no]],Table4[],11,FALSE),"Done")</f>
        <v/>
      </c>
      <c r="BI236" s="39">
        <f>IF(Table2[[#This Row],[Pattern]]="Pattern",VLOOKUP(Table2[[#This Row],[Product Code]],'Routing data'!$A$2:$W$470,13,FALSE),VLOOKUP(Table2[[#This Row],[Product Code]],'Routing data'!$A$2:$W$470,3,FALSE))</f>
        <v>2</v>
      </c>
      <c r="BJ236" s="39">
        <f>IF(Table2[[#This Row],[Pattern]]="Pattern",VLOOKUP(Table2[[#This Row],[Product Code]],'Routing data'!$A$2:$W$470,14,FALSE),VLOOKUP(Table2[[#This Row],[Product Code]],'Routing data'!$A$2:$W$470,4,FALSE))</f>
        <v>0</v>
      </c>
      <c r="BK236" s="39">
        <f>VLOOKUP(Table2[[#This Row],[Product Code]],'Routing data'!A$4:W$524,16,FALSE)</f>
        <v>0</v>
      </c>
      <c r="BL236" s="42">
        <f>IF(Table2[[#This Row],[Milling Required]]=0,"x",IF(AT236="Pattern",B236-10,B236-4))</f>
        <v>43471</v>
      </c>
      <c r="BM236" s="42" t="str">
        <f>IF(Table2[[#This Row],[Punching Required]]=0,"x",IF(AT236="Pattern",B236-8,B236-2))</f>
        <v>x</v>
      </c>
      <c r="BN236" s="42">
        <f t="shared" si="47"/>
        <v>43472</v>
      </c>
      <c r="BO236" s="39">
        <f>IF(Table2[[#This Row],[Milling]]="x","x",Table2[[#This Row],[Total Sections]]*2)</f>
        <v>12</v>
      </c>
      <c r="BP236" s="39" t="str">
        <f>IF(Table2[[#This Row],[Punching]]="x","x",Table2[Total Sections]*2)</f>
        <v>x</v>
      </c>
      <c r="BQ236" s="39">
        <f>IF(Table2[[#This Row],[Pattern]]="Pattern",Table2[Total Sections]*3,Table2[Total Sections]*1.5)</f>
        <v>9</v>
      </c>
      <c r="BR236" s="42">
        <f t="shared" ca="1" si="52"/>
        <v>43469</v>
      </c>
      <c r="BS236" s="42"/>
      <c r="BT236" s="42"/>
      <c r="BU236" s="39"/>
      <c r="BV236" s="39" t="str">
        <f>_xlfn.IFNA(VLOOKUP(Table2[[#This Row],[Job-no]],Table4[],16,FALSE),"Ready")</f>
        <v/>
      </c>
      <c r="BW236" s="39" t="str">
        <f>_xlfn.IFNA(VLOOKUP(Table2[[#This Row],[Job-no]],Table4[],21,FALSE),"Ready")</f>
        <v/>
      </c>
      <c r="BX236" s="39" t="b">
        <f>_xlfn.IFNA(VLOOKUP(Table2[[#This Row],[Job-no]],Table4[],10,FALSE),TRUE)</f>
        <v>0</v>
      </c>
      <c r="BY236" s="39" t="str">
        <f>_xlfn.IFNA(VLOOKUP(Table2[[#This Row],[Job-no]],Table4[],22,FALSE),"Ready")</f>
        <v/>
      </c>
      <c r="BZ236" s="120">
        <f t="shared" si="48"/>
        <v>43475</v>
      </c>
      <c r="CA236" s="120" t="str">
        <f ca="1">IF(OR(Table2[[#This Row],[Saw Date]]=TODAY(),Table2[[#This Row],[Saw Date]]=TODAY()+1), Table2[[#This Row],[Saw Date]],IF(Table2[[#This Row],[Extrusion cut double saw]],"Done",""))</f>
        <v/>
      </c>
      <c r="CB236" s="120" t="str">
        <f ca="1">IF(OR(Table2[[#This Row],[Lens Date]]=TODAY(),Table2[[#This Row],[Lens Date]]=TODAY()+1), Table2[[#This Row],[Lens Date]],IF(Table2[[#This Row],[MSLens]]="Done","Done",""))</f>
        <v/>
      </c>
      <c r="CC236" s="120" t="str">
        <f ca="1">IF(OR(Table2[[#This Row],[Milling Date]]=TODAY(),Table2[[#This Row],[Milling Date]]=TODAY()+1), Table2[[#This Row],[Milling Date]],IF(Table2[[#This Row],[CNC Holes]]="Ready","Done",""))</f>
        <v/>
      </c>
      <c r="CD236" s="120" t="str">
        <f ca="1">IF(OR(Table2[[#This Row],[Welding Date]]=TODAY(),Table2[[#This Row],[Welding Date]]=TODAY()+1), Table2[[#This Row],[Welding Date]],IF(Table2[[#This Row],[Welding Corners]]="Ready","Done",""))</f>
        <v/>
      </c>
      <c r="CE236" s="120" t="str">
        <f ca="1">IF(OR(Table2[[#This Row],[Puching Date]]=TODAY(),Table2[[#This Row],[Puching Date]]=TODAY()+1), Table2[[#This Row],[Puching Date]],IF(Table2[[#This Row],[Punch Holes]]="Ready","Done",""))</f>
        <v/>
      </c>
      <c r="CF236" s="120" t="str">
        <f ca="1">IF(OR(Table2[[#This Row],[Housing Date2]]=TODAY(),Table2[[#This Row],[Housing Date2]]=TODAY()+1),Table2[[#This Row],[Housing Date2]],IF(Table2[[#This Row],[Body Assembly]],"Done",""))</f>
        <v/>
      </c>
      <c r="CG236" s="120" t="str">
        <f>_xlfn.IFNA(VLOOKUP(Table2[[#This Row],[Job-no]],Table4[],7,FALSE),"Done")</f>
        <v>Scheduled/Released</v>
      </c>
    </row>
    <row r="237" spans="1:85" x14ac:dyDescent="0.25">
      <c r="A237" t="str">
        <f>_xlfn.CONCAT(Table2[[#This Row],[Order]],"-",Table2[[#This Row],[Line]])</f>
        <v>73125-2</v>
      </c>
      <c r="B237" s="1">
        <v>43475</v>
      </c>
      <c r="C237" s="10">
        <v>73125</v>
      </c>
      <c r="D237" s="7" t="s">
        <v>4168</v>
      </c>
      <c r="E237" s="10">
        <v>2</v>
      </c>
      <c r="F237" s="10">
        <v>1</v>
      </c>
      <c r="G237" s="7" t="s">
        <v>165</v>
      </c>
      <c r="H237" s="10">
        <v>38</v>
      </c>
      <c r="I237" s="43" t="b">
        <v>1</v>
      </c>
      <c r="J237" s="43" t="b">
        <v>0</v>
      </c>
      <c r="K237" t="s">
        <v>114</v>
      </c>
      <c r="L237" s="43" t="b">
        <v>0</v>
      </c>
      <c r="M237" s="43" t="b">
        <v>0</v>
      </c>
      <c r="N237" s="43" t="b">
        <v>1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t="s">
        <v>114</v>
      </c>
      <c r="V237" t="s">
        <v>114</v>
      </c>
      <c r="W237" s="5">
        <v>43472</v>
      </c>
      <c r="X237" s="7" t="s">
        <v>114</v>
      </c>
      <c r="Y237" s="7"/>
      <c r="Z237" s="7" t="s">
        <v>3759</v>
      </c>
      <c r="AA237" s="7" t="s">
        <v>114</v>
      </c>
      <c r="AB237" s="7" t="s">
        <v>74</v>
      </c>
      <c r="AC237" s="10">
        <v>1</v>
      </c>
      <c r="AD237" s="3" t="s">
        <v>5967</v>
      </c>
      <c r="AE237" s="4" t="s">
        <v>5968</v>
      </c>
      <c r="AF237" s="7"/>
      <c r="AG237" s="7" t="s">
        <v>114</v>
      </c>
      <c r="AH237" s="10">
        <v>38</v>
      </c>
      <c r="AI237" s="3" t="s">
        <v>74</v>
      </c>
      <c r="AJ237" t="s">
        <v>114</v>
      </c>
      <c r="AK237" t="s">
        <v>114</v>
      </c>
      <c r="AL237" s="43" t="b">
        <v>0</v>
      </c>
      <c r="AM237" s="3"/>
      <c r="AN237" s="3"/>
      <c r="AO237" s="43" t="b">
        <v>0</v>
      </c>
      <c r="AP237" s="3" t="b">
        <v>0</v>
      </c>
      <c r="AQ237" s="3">
        <f>VLOOKUP(Table2[[#This Row],[Job-no]],Table3[],26,FALSE)</f>
        <v>10640</v>
      </c>
      <c r="AR237" t="str">
        <f t="shared" si="44"/>
        <v>B2SQDLED</v>
      </c>
      <c r="AS237" t="str">
        <f>VLOOKUP(AR237,Table1[],4,0)</f>
        <v>pendant</v>
      </c>
      <c r="AT237">
        <f>IF(BD237&gt;0,"Pattern",VLOOKUP(AR237,Table1[],5,0))</f>
        <v>0</v>
      </c>
      <c r="AU237" s="34">
        <f>IF(AT237="Pattern",WORKDAY(Table2[[#This Row],[Scheduled Ship Date]],-10),WORKDAY(Table2[[#This Row],[Scheduled Ship Date]],-4))</f>
        <v>43469</v>
      </c>
      <c r="AV237">
        <f>IF(Table2[[#This Row],[Extrusion cut double saw]]=TRUE,IF(O237="ToDo",IF(AT237="Pattern",Table2[[#This Row],[Total Sections]]*0.4,Table2[[#This Row],[Total Sections]]*0.12),0),IF(AT237="Pattern",Table2[[#This Row],[Total Sections]]*4,Table2[[#This Row],[Total Sections]]*1.2))</f>
        <v>0</v>
      </c>
      <c r="AW237" s="42"/>
      <c r="AX237" s="42">
        <f>IF(AT237="Pattern",Table2[[#This Row],[Scheduled Ship Date]]-2,Table2[[#This Row],[Scheduled Ship Date]]-3)</f>
        <v>43472</v>
      </c>
      <c r="AY237">
        <f>IF(Table2[[#This Row],[Pattern]]="Pattern",Table2[[#This Row],[Total Sections]]*4.82,Table2[[#This Row],[Total Sections]]*0.5)</f>
        <v>19</v>
      </c>
      <c r="AZ237" s="42">
        <f t="shared" ca="1" si="53"/>
        <v>43469</v>
      </c>
      <c r="BA237" s="39">
        <f>((Table2[Total Sections]/Table2[Open Qty])-1)*Table2[Open Qty]*12.96</f>
        <v>0</v>
      </c>
      <c r="BB237" s="39"/>
      <c r="BC237" s="39" t="str">
        <f t="shared" si="45"/>
        <v>B2SQDLED-750-80-35-SO-4'-W-120-DP-1-CA(36")</v>
      </c>
      <c r="BD237" s="39">
        <f t="shared" si="46"/>
        <v>0</v>
      </c>
      <c r="BE237" s="39" t="b">
        <f>_xlfn.IFNA(VLOOKUP(Table2[[#This Row],[Job-no]],Table4[],9,FALSE),TRUE)</f>
        <v>1</v>
      </c>
      <c r="BF237" t="str">
        <f>VLOOKUP(AR237,Table1[],3,0)</f>
        <v>B2S</v>
      </c>
      <c r="BG237" s="39" t="b">
        <f>_xlfn.IFNA(VLOOKUP(Table2[[#This Row],[Job-no]],Table4[],14,FALSE),TRUE)</f>
        <v>1</v>
      </c>
      <c r="BH237" s="39" t="str">
        <f>_xlfn.IFNA(VLOOKUP(Table2[[#This Row],[Job-no]],Table4[],11,FALSE),"Done")</f>
        <v/>
      </c>
      <c r="BI237" s="39">
        <f>IF(Table2[[#This Row],[Pattern]]="Pattern",VLOOKUP(Table2[[#This Row],[Product Code]],'Routing data'!$A$2:$W$470,13,FALSE),VLOOKUP(Table2[[#This Row],[Product Code]],'Routing data'!$A$2:$W$470,3,FALSE))</f>
        <v>2</v>
      </c>
      <c r="BJ237" s="39">
        <f>IF(Table2[[#This Row],[Pattern]]="Pattern",VLOOKUP(Table2[[#This Row],[Product Code]],'Routing data'!$A$2:$W$470,14,FALSE),VLOOKUP(Table2[[#This Row],[Product Code]],'Routing data'!$A$2:$W$470,4,FALSE))</f>
        <v>0</v>
      </c>
      <c r="BK237" s="39">
        <f>VLOOKUP(Table2[[#This Row],[Product Code]],'Routing data'!A$4:W$524,16,FALSE)</f>
        <v>0</v>
      </c>
      <c r="BL237" s="42">
        <f>IF(Table2[[#This Row],[Milling Required]]=0,"x",IF(AT237="Pattern",B237-10,B237-4))</f>
        <v>43471</v>
      </c>
      <c r="BM237" s="42" t="str">
        <f>IF(Table2[[#This Row],[Punching Required]]=0,"x",IF(AT237="Pattern",B237-8,B237-2))</f>
        <v>x</v>
      </c>
      <c r="BN237" s="42">
        <f t="shared" si="47"/>
        <v>43472</v>
      </c>
      <c r="BO237" s="39">
        <f>IF(Table2[[#This Row],[Milling]]="x","x",Table2[[#This Row],[Total Sections]]*2)</f>
        <v>76</v>
      </c>
      <c r="BP237" s="39" t="str">
        <f>IF(Table2[[#This Row],[Punching]]="x","x",Table2[Total Sections]*2)</f>
        <v>x</v>
      </c>
      <c r="BQ237" s="39">
        <f>IF(Table2[[#This Row],[Pattern]]="Pattern",Table2[Total Sections]*3,Table2[Total Sections]*1.5)</f>
        <v>57</v>
      </c>
      <c r="BR237" s="42">
        <f t="shared" ca="1" si="52"/>
        <v>43469</v>
      </c>
      <c r="BS237" s="42"/>
      <c r="BT237" s="42"/>
      <c r="BU237" s="39"/>
      <c r="BV237" s="122" t="str">
        <f>_xlfn.IFNA(VLOOKUP(Table2[[#This Row],[Job-no]],Table4[],16,FALSE),"Ready")</f>
        <v/>
      </c>
      <c r="BW237" s="122" t="str">
        <f>_xlfn.IFNA(VLOOKUP(Table2[[#This Row],[Job-no]],Table4[],21,FALSE),"Ready")</f>
        <v/>
      </c>
      <c r="BX237" s="39" t="b">
        <f>_xlfn.IFNA(VLOOKUP(Table2[[#This Row],[Job-no]],Table4[],10,FALSE),TRUE)</f>
        <v>0</v>
      </c>
      <c r="BY237" s="39" t="str">
        <f>_xlfn.IFNA(VLOOKUP(Table2[[#This Row],[Job-no]],Table4[],22,FALSE),"Ready")</f>
        <v/>
      </c>
      <c r="BZ237" s="120">
        <f t="shared" si="48"/>
        <v>43475</v>
      </c>
      <c r="CA237" s="120" t="str">
        <f ca="1">IF(OR(Table2[[#This Row],[Saw Date]]=TODAY(),Table2[[#This Row],[Saw Date]]=TODAY()+1), Table2[[#This Row],[Saw Date]],IF(Table2[[#This Row],[Extrusion cut double saw]],"Done",""))</f>
        <v>Done</v>
      </c>
      <c r="CB237" s="120" t="str">
        <f ca="1">IF(OR(Table2[[#This Row],[Lens Date]]=TODAY(),Table2[[#This Row],[Lens Date]]=TODAY()+1), Table2[[#This Row],[Lens Date]],IF(Table2[[#This Row],[MSLens]]="Done","Done",""))</f>
        <v/>
      </c>
      <c r="CC237" s="120" t="str">
        <f ca="1">IF(OR(Table2[[#This Row],[Milling Date]]=TODAY(),Table2[[#This Row],[Milling Date]]=TODAY()+1), Table2[[#This Row],[Milling Date]],IF(Table2[[#This Row],[CNC Holes]]="Ready","Done",""))</f>
        <v/>
      </c>
      <c r="CD237" s="120" t="str">
        <f ca="1">IF(OR(Table2[[#This Row],[Welding Date]]=TODAY(),Table2[[#This Row],[Welding Date]]=TODAY()+1), Table2[[#This Row],[Welding Date]],IF(Table2[[#This Row],[Welding Corners]]="Ready","Done",""))</f>
        <v/>
      </c>
      <c r="CE237" s="120" t="str">
        <f ca="1">IF(OR(Table2[[#This Row],[Puching Date]]=TODAY(),Table2[[#This Row],[Puching Date]]=TODAY()+1), Table2[[#This Row],[Puching Date]],IF(Table2[[#This Row],[Punch Holes]]="Ready","Done",""))</f>
        <v/>
      </c>
      <c r="CF237" s="120" t="str">
        <f ca="1">IF(OR(Table2[[#This Row],[Housing Date2]]=TODAY(),Table2[[#This Row],[Housing Date2]]=TODAY()+1),Table2[[#This Row],[Housing Date2]],IF(Table2[[#This Row],[Body Assembly]],"Done",""))</f>
        <v/>
      </c>
      <c r="CG237" s="120" t="str">
        <f>_xlfn.IFNA(VLOOKUP(Table2[[#This Row],[Job-no]],Table4[],7,FALSE),"Done")</f>
        <v>Machine Shop Started</v>
      </c>
    </row>
    <row r="238" spans="1:85" x14ac:dyDescent="0.25">
      <c r="A238" t="str">
        <f>_xlfn.CONCAT(Table2[[#This Row],[Order]],"-",Table2[[#This Row],[Line]])</f>
        <v>73949-4</v>
      </c>
      <c r="B238" s="1">
        <v>43475</v>
      </c>
      <c r="C238" s="10">
        <v>73949</v>
      </c>
      <c r="D238" s="7" t="s">
        <v>3214</v>
      </c>
      <c r="E238" s="10">
        <v>4</v>
      </c>
      <c r="F238" s="10">
        <v>1</v>
      </c>
      <c r="G238" s="7" t="s">
        <v>165</v>
      </c>
      <c r="H238" s="10">
        <v>12</v>
      </c>
      <c r="I238" s="43" t="b">
        <v>1</v>
      </c>
      <c r="J238" s="43" t="b">
        <v>0</v>
      </c>
      <c r="K238" t="s">
        <v>135</v>
      </c>
      <c r="L238" s="43" t="b">
        <v>0</v>
      </c>
      <c r="M238" s="43" t="b">
        <v>0</v>
      </c>
      <c r="N238" s="43" t="b">
        <v>1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t="s">
        <v>114</v>
      </c>
      <c r="V238" t="s">
        <v>114</v>
      </c>
      <c r="W238" s="5">
        <v>43472</v>
      </c>
      <c r="X238" s="7" t="s">
        <v>151</v>
      </c>
      <c r="Y238" s="7"/>
      <c r="Z238" s="7" t="s">
        <v>1144</v>
      </c>
      <c r="AA238" s="7" t="s">
        <v>114</v>
      </c>
      <c r="AB238" s="7" t="s">
        <v>74</v>
      </c>
      <c r="AC238" s="10">
        <v>1</v>
      </c>
      <c r="AD238" s="3" t="s">
        <v>5967</v>
      </c>
      <c r="AE238" s="4" t="s">
        <v>5968</v>
      </c>
      <c r="AF238" s="7"/>
      <c r="AG238" s="7" t="s">
        <v>114</v>
      </c>
      <c r="AH238" s="10">
        <v>12</v>
      </c>
      <c r="AI238" s="3" t="s">
        <v>74</v>
      </c>
      <c r="AJ238" t="s">
        <v>114</v>
      </c>
      <c r="AK238" t="s">
        <v>114</v>
      </c>
      <c r="AL238" s="43" t="b">
        <v>0</v>
      </c>
      <c r="AM238" s="3"/>
      <c r="AN238" s="3"/>
      <c r="AO238" s="43" t="b">
        <v>0</v>
      </c>
      <c r="AP238" s="3" t="b">
        <v>0</v>
      </c>
      <c r="AQ238" s="3">
        <f>VLOOKUP(Table2[[#This Row],[Job-no]],Table3[],26,FALSE)</f>
        <v>11400</v>
      </c>
      <c r="AR238" t="str">
        <f t="shared" si="44"/>
        <v>SCDI</v>
      </c>
      <c r="AS238" t="str">
        <f>VLOOKUP(AR238,Table1[],4,0)</f>
        <v>pendant</v>
      </c>
      <c r="AT238" t="str">
        <f>IF(BD238&gt;0,"Pattern",VLOOKUP(AR238,Table1[],5,0))</f>
        <v>Check for Kit</v>
      </c>
      <c r="AU238" s="34">
        <f>IF(AT238="Pattern",WORKDAY(Table2[[#This Row],[Scheduled Ship Date]],-10),WORKDAY(Table2[[#This Row],[Scheduled Ship Date]],-4))</f>
        <v>43469</v>
      </c>
      <c r="AV238">
        <f>IF(Table2[[#This Row],[Extrusion cut double saw]]=TRUE,IF(O238="ToDo",IF(AT238="Pattern",Table2[[#This Row],[Total Sections]]*0.4,Table2[[#This Row],[Total Sections]]*0.12),0),IF(AT238="Pattern",Table2[[#This Row],[Total Sections]]*4,Table2[[#This Row],[Total Sections]]*1.2))</f>
        <v>0</v>
      </c>
      <c r="AW238" s="42"/>
      <c r="AX238" s="42">
        <f>IF(AT238="Pattern",Table2[[#This Row],[Scheduled Ship Date]]-2,Table2[[#This Row],[Scheduled Ship Date]]-3)</f>
        <v>43472</v>
      </c>
      <c r="AY238">
        <f>IF(Table2[[#This Row],[Pattern]]="Pattern",Table2[[#This Row],[Total Sections]]*4.82,Table2[[#This Row],[Total Sections]]*0.5)</f>
        <v>6</v>
      </c>
      <c r="AZ238" s="42"/>
      <c r="BA238" s="39">
        <f>((Table2[Total Sections]/Table2[Open Qty])-1)*Table2[Open Qty]*12.96</f>
        <v>0</v>
      </c>
      <c r="BB238" s="42"/>
      <c r="BC238" s="39" t="str">
        <f t="shared" si="45"/>
        <v>SCDI-750-400-80-35-SO-FL-10'-W-UNV-DP-1-CT9(36)</v>
      </c>
      <c r="BD238" s="39">
        <f t="shared" si="46"/>
        <v>0</v>
      </c>
      <c r="BE238" s="39" t="b">
        <f>_xlfn.IFNA(VLOOKUP(Table2[[#This Row],[Job-no]],Table4[],9,FALSE),TRUE)</f>
        <v>1</v>
      </c>
      <c r="BF238" t="str">
        <f>VLOOKUP(AR238,Table1[],3,0)</f>
        <v>SCULPT</v>
      </c>
      <c r="BG238" s="39" t="b">
        <f>_xlfn.IFNA(VLOOKUP(Table2[[#This Row],[Job-no]],Table4[],14,FALSE),TRUE)</f>
        <v>1</v>
      </c>
      <c r="BH238" s="39" t="str">
        <f>_xlfn.IFNA(VLOOKUP(Table2[[#This Row],[Job-no]],Table4[],11,FALSE),"Done")</f>
        <v>Done</v>
      </c>
      <c r="BI238" s="39">
        <f>IF(Table2[[#This Row],[Pattern]]="Pattern",VLOOKUP(Table2[[#This Row],[Product Code]],'Routing data'!$A$2:$W$470,13,FALSE),VLOOKUP(Table2[[#This Row],[Product Code]],'Routing data'!$A$2:$W$470,3,FALSE))</f>
        <v>2</v>
      </c>
      <c r="BJ238" s="39">
        <f>IF(Table2[[#This Row],[Pattern]]="Pattern",VLOOKUP(Table2[[#This Row],[Product Code]],'Routing data'!$A$2:$W$470,14,FALSE),VLOOKUP(Table2[[#This Row],[Product Code]],'Routing data'!$A$2:$W$470,4,FALSE))</f>
        <v>0</v>
      </c>
      <c r="BK238" s="39">
        <f>VLOOKUP(Table2[[#This Row],[Product Code]],'Routing data'!A$4:W$524,16,FALSE)</f>
        <v>0</v>
      </c>
      <c r="BL238" s="42">
        <f>IF(Table2[[#This Row],[Milling Required]]=0,"x",IF(AT238="Pattern",B238-10,B238-4))</f>
        <v>43471</v>
      </c>
      <c r="BM238" s="42" t="str">
        <f>IF(Table2[[#This Row],[Punching Required]]=0,"x",IF(AT238="Pattern",B238-8,B238-2))</f>
        <v>x</v>
      </c>
      <c r="BN238" s="42">
        <f t="shared" si="47"/>
        <v>43472</v>
      </c>
      <c r="BO238" s="39">
        <f>IF(Table2[[#This Row],[Milling]]="x","x",Table2[[#This Row],[Total Sections]]*2)</f>
        <v>24</v>
      </c>
      <c r="BP238" s="39" t="str">
        <f>IF(Table2[[#This Row],[Punching]]="x","x",Table2[Total Sections]*2)</f>
        <v>x</v>
      </c>
      <c r="BQ238" s="39">
        <f>IF(Table2[[#This Row],[Pattern]]="Pattern",Table2[Total Sections]*3,Table2[Total Sections]*1.5)</f>
        <v>18</v>
      </c>
      <c r="BR238" s="42">
        <f t="shared" ca="1" si="52"/>
        <v>43469</v>
      </c>
      <c r="BS238" s="42"/>
      <c r="BT238" s="39"/>
      <c r="BU238" s="39"/>
      <c r="BV238" s="39" t="str">
        <f>_xlfn.IFNA(VLOOKUP(Table2[[#This Row],[Job-no]],Table4[],16,FALSE),"Ready")</f>
        <v/>
      </c>
      <c r="BW238" s="39" t="str">
        <f>_xlfn.IFNA(VLOOKUP(Table2[[#This Row],[Job-no]],Table4[],21,FALSE),"Ready")</f>
        <v/>
      </c>
      <c r="BX238" s="39" t="b">
        <f>_xlfn.IFNA(VLOOKUP(Table2[[#This Row],[Job-no]],Table4[],10,FALSE),TRUE)</f>
        <v>0</v>
      </c>
      <c r="BY238" s="39" t="str">
        <f>_xlfn.IFNA(VLOOKUP(Table2[[#This Row],[Job-no]],Table4[],22,FALSE),"Ready")</f>
        <v/>
      </c>
      <c r="BZ238" s="120">
        <f t="shared" si="48"/>
        <v>43475</v>
      </c>
      <c r="CA238" s="120" t="str">
        <f ca="1">IF(OR(Table2[[#This Row],[Saw Date]]=TODAY(),Table2[[#This Row],[Saw Date]]=TODAY()+1), Table2[[#This Row],[Saw Date]],IF(Table2[[#This Row],[Extrusion cut double saw]],"Done",""))</f>
        <v>Done</v>
      </c>
      <c r="CB238" s="120" t="str">
        <f ca="1">IF(OR(Table2[[#This Row],[Lens Date]]=TODAY(),Table2[[#This Row],[Lens Date]]=TODAY()+1), Table2[[#This Row],[Lens Date]],IF(Table2[[#This Row],[MSLens]]="Done","Done",""))</f>
        <v>Done</v>
      </c>
      <c r="CC238" s="120" t="str">
        <f ca="1">IF(OR(Table2[[#This Row],[Milling Date]]=TODAY(),Table2[[#This Row],[Milling Date]]=TODAY()+1), Table2[[#This Row],[Milling Date]],IF(Table2[[#This Row],[CNC Holes]]="Ready","Done",""))</f>
        <v/>
      </c>
      <c r="CD238" s="120" t="str">
        <f ca="1">IF(OR(Table2[[#This Row],[Welding Date]]=TODAY(),Table2[[#This Row],[Welding Date]]=TODAY()+1), Table2[[#This Row],[Welding Date]],IF(Table2[[#This Row],[Welding Corners]]="Ready","Done",""))</f>
        <v/>
      </c>
      <c r="CE238" s="120" t="str">
        <f ca="1">IF(OR(Table2[[#This Row],[Puching Date]]=TODAY(),Table2[[#This Row],[Puching Date]]=TODAY()+1), Table2[[#This Row],[Puching Date]],IF(Table2[[#This Row],[Punch Holes]]="Ready","Done",""))</f>
        <v/>
      </c>
      <c r="CF238" s="120" t="str">
        <f ca="1">IF(OR(Table2[[#This Row],[Housing Date2]]=TODAY(),Table2[[#This Row],[Housing Date2]]=TODAY()+1),Table2[[#This Row],[Housing Date2]],IF(Table2[[#This Row],[Body Assembly]],"Done",""))</f>
        <v/>
      </c>
      <c r="CG238" s="120" t="str">
        <f>_xlfn.IFNA(VLOOKUP(Table2[[#This Row],[Job-no]],Table4[],7,FALSE),"Done")</f>
        <v>Machine Shop Started</v>
      </c>
    </row>
    <row r="239" spans="1:85" x14ac:dyDescent="0.25">
      <c r="A239" t="str">
        <f>_xlfn.CONCAT(Table2[[#This Row],[Order]],"-",Table2[[#This Row],[Line]])</f>
        <v>74136-2</v>
      </c>
      <c r="B239" s="5">
        <v>43475</v>
      </c>
      <c r="C239" s="8">
        <v>74136</v>
      </c>
      <c r="D239" s="3" t="s">
        <v>1036</v>
      </c>
      <c r="E239" s="8">
        <v>2</v>
      </c>
      <c r="F239" s="8">
        <v>1</v>
      </c>
      <c r="G239" s="3" t="s">
        <v>42</v>
      </c>
      <c r="H239" s="8">
        <v>14</v>
      </c>
      <c r="I239" s="43" t="b">
        <v>1</v>
      </c>
      <c r="J239" s="43" t="b">
        <v>0</v>
      </c>
      <c r="K239" t="s">
        <v>114</v>
      </c>
      <c r="L239" s="43" t="b">
        <v>0</v>
      </c>
      <c r="M239" s="43" t="b">
        <v>1</v>
      </c>
      <c r="N239" s="43" t="b">
        <v>0</v>
      </c>
      <c r="O239" t="s">
        <v>114</v>
      </c>
      <c r="P239" t="s">
        <v>23</v>
      </c>
      <c r="Q239" t="s">
        <v>114</v>
      </c>
      <c r="R239" t="s">
        <v>114</v>
      </c>
      <c r="S239" t="s">
        <v>114</v>
      </c>
      <c r="T239" t="s">
        <v>114</v>
      </c>
      <c r="U239" t="s">
        <v>114</v>
      </c>
      <c r="V239" t="s">
        <v>114</v>
      </c>
      <c r="W239" s="5">
        <v>43472</v>
      </c>
      <c r="X239" s="3" t="s">
        <v>151</v>
      </c>
      <c r="Y239" s="3"/>
      <c r="Z239" s="3" t="s">
        <v>195</v>
      </c>
      <c r="AA239" s="3" t="s">
        <v>114</v>
      </c>
      <c r="AB239" s="3" t="s">
        <v>74</v>
      </c>
      <c r="AC239" s="8">
        <v>1</v>
      </c>
      <c r="AD239" s="3" t="s">
        <v>5967</v>
      </c>
      <c r="AE239" s="4" t="s">
        <v>5968</v>
      </c>
      <c r="AF239" s="3"/>
      <c r="AG239" s="3" t="s">
        <v>114</v>
      </c>
      <c r="AH239" s="8">
        <v>14</v>
      </c>
      <c r="AI239" s="3" t="s">
        <v>180</v>
      </c>
      <c r="AJ239" t="s">
        <v>114</v>
      </c>
      <c r="AK239" t="s">
        <v>114</v>
      </c>
      <c r="AL239" s="43" t="b">
        <v>0</v>
      </c>
      <c r="AM239" s="3"/>
      <c r="AN239" s="3"/>
      <c r="AO239" s="43" t="b">
        <v>0</v>
      </c>
      <c r="AP239" s="3" t="b">
        <v>0</v>
      </c>
      <c r="AQ239" s="3">
        <f>VLOOKUP(Table2[[#This Row],[Job-no]],Table3[],26,FALSE)</f>
        <v>6104</v>
      </c>
      <c r="AR239" t="str">
        <f t="shared" si="44"/>
        <v>SCDI</v>
      </c>
      <c r="AS239" t="str">
        <f>VLOOKUP(AR239,Table1[],4,0)</f>
        <v>pendant</v>
      </c>
      <c r="AT239" t="str">
        <f>IF(BD239&gt;0,"Pattern",VLOOKUP(AR239,Table1[],5,0))</f>
        <v>Check for Kit</v>
      </c>
      <c r="AU239" s="34">
        <f>IF(AT239="Pattern",WORKDAY(Table2[[#This Row],[Scheduled Ship Date]],-10),WORKDAY(Table2[[#This Row],[Scheduled Ship Date]],-4))</f>
        <v>43469</v>
      </c>
      <c r="AV239">
        <f>IF(Table2[[#This Row],[Extrusion cut double saw]]=TRUE,IF(O239="ToDo",IF(AT239="Pattern",Table2[[#This Row],[Total Sections]]*0.4,Table2[[#This Row],[Total Sections]]*0.12),0),IF(AT239="Pattern",Table2[[#This Row],[Total Sections]]*4,Table2[[#This Row],[Total Sections]]*1.2))</f>
        <v>16.8</v>
      </c>
      <c r="AW239" s="42">
        <f t="shared" ref="AW239:AW247" ca="1" si="54">TODAY()+2</f>
        <v>43469</v>
      </c>
      <c r="AX239" s="42">
        <f>IF(AT239="Pattern",Table2[[#This Row],[Scheduled Ship Date]]-2,Table2[[#This Row],[Scheduled Ship Date]]-3)</f>
        <v>43472</v>
      </c>
      <c r="AY239">
        <f>IF(Table2[[#This Row],[Pattern]]="Pattern",Table2[[#This Row],[Total Sections]]*4.82,Table2[[#This Row],[Total Sections]]*0.5)</f>
        <v>7</v>
      </c>
      <c r="AZ239" s="42">
        <f t="shared" ref="AZ239:AZ281" ca="1" si="55">TODAY()+2</f>
        <v>43469</v>
      </c>
      <c r="BA239" s="39">
        <f>((Table2[Total Sections]/Table2[Open Qty])-1)*Table2[Open Qty]*12.96</f>
        <v>0</v>
      </c>
      <c r="BB239" s="39"/>
      <c r="BC239" s="39" t="str">
        <f t="shared" si="45"/>
        <v>SCDI-750-500-80-35-FL-4-BLK-277-DP-1-CA(36)</v>
      </c>
      <c r="BD239" s="39">
        <f t="shared" si="46"/>
        <v>0</v>
      </c>
      <c r="BE239" s="39" t="b">
        <f>_xlfn.IFNA(VLOOKUP(Table2[[#This Row],[Job-no]],Table4[],9,FALSE),TRUE)</f>
        <v>1</v>
      </c>
      <c r="BF239" t="str">
        <f>VLOOKUP(AR239,Table1[],3,0)</f>
        <v>SCULPT</v>
      </c>
      <c r="BG239" s="39" t="b">
        <f>_xlfn.IFNA(VLOOKUP(Table2[[#This Row],[Job-no]],Table4[],14,FALSE),TRUE)</f>
        <v>0</v>
      </c>
      <c r="BH239" s="39" t="str">
        <f>_xlfn.IFNA(VLOOKUP(Table2[[#This Row],[Job-no]],Table4[],11,FALSE),"Done")</f>
        <v/>
      </c>
      <c r="BI239" s="39">
        <f>IF(Table2[[#This Row],[Pattern]]="Pattern",VLOOKUP(Table2[[#This Row],[Product Code]],'Routing data'!$A$2:$W$470,13,FALSE),VLOOKUP(Table2[[#This Row],[Product Code]],'Routing data'!$A$2:$W$470,3,FALSE))</f>
        <v>2</v>
      </c>
      <c r="BJ239" s="39">
        <f>IF(Table2[[#This Row],[Pattern]]="Pattern",VLOOKUP(Table2[[#This Row],[Product Code]],'Routing data'!$A$2:$W$470,14,FALSE),VLOOKUP(Table2[[#This Row],[Product Code]],'Routing data'!$A$2:$W$470,4,FALSE))</f>
        <v>0</v>
      </c>
      <c r="BK239" s="39">
        <f>VLOOKUP(Table2[[#This Row],[Product Code]],'Routing data'!A$4:W$524,16,FALSE)</f>
        <v>0</v>
      </c>
      <c r="BL239" s="42">
        <f>IF(Table2[[#This Row],[Milling Required]]=0,"x",IF(AT239="Pattern",B239-10,B239-4))</f>
        <v>43471</v>
      </c>
      <c r="BM239" s="42" t="str">
        <f>IF(Table2[[#This Row],[Punching Required]]=0,"x",IF(AT239="Pattern",B239-8,B239-2))</f>
        <v>x</v>
      </c>
      <c r="BN239" s="42">
        <f t="shared" si="47"/>
        <v>43472</v>
      </c>
      <c r="BO239" s="39">
        <f>IF(Table2[[#This Row],[Milling]]="x","x",Table2[[#This Row],[Total Sections]]*2)</f>
        <v>28</v>
      </c>
      <c r="BP239" s="39" t="str">
        <f>IF(Table2[[#This Row],[Punching]]="x","x",Table2[Total Sections]*2)</f>
        <v>x</v>
      </c>
      <c r="BQ239" s="39">
        <f>IF(Table2[[#This Row],[Pattern]]="Pattern",Table2[Total Sections]*3,Table2[Total Sections]*1.5)</f>
        <v>21</v>
      </c>
      <c r="BR239" s="42">
        <f t="shared" ca="1" si="52"/>
        <v>43469</v>
      </c>
      <c r="BS239" s="39"/>
      <c r="BT239" s="39"/>
      <c r="BU239" s="39"/>
      <c r="BV239" s="122" t="str">
        <f>_xlfn.IFNA(VLOOKUP(Table2[[#This Row],[Job-no]],Table4[],16,FALSE),"Ready")</f>
        <v>ToDo</v>
      </c>
      <c r="BW239" s="122" t="str">
        <f>_xlfn.IFNA(VLOOKUP(Table2[[#This Row],[Job-no]],Table4[],21,FALSE),"Ready")</f>
        <v/>
      </c>
      <c r="BX239" s="39" t="b">
        <f>_xlfn.IFNA(VLOOKUP(Table2[[#This Row],[Job-no]],Table4[],10,FALSE),TRUE)</f>
        <v>0</v>
      </c>
      <c r="BY239" s="39" t="str">
        <f>_xlfn.IFNA(VLOOKUP(Table2[[#This Row],[Job-no]],Table4[],22,FALSE),"Ready")</f>
        <v/>
      </c>
      <c r="BZ239" s="120">
        <f t="shared" si="48"/>
        <v>43475</v>
      </c>
      <c r="CA239" s="120" t="str">
        <f ca="1">IF(OR(Table2[[#This Row],[Saw Date]]=TODAY(),Table2[[#This Row],[Saw Date]]=TODAY()+1), Table2[[#This Row],[Saw Date]],IF(Table2[[#This Row],[Extrusion cut double saw]],"Done",""))</f>
        <v/>
      </c>
      <c r="CB239" s="120" t="str">
        <f ca="1">IF(OR(Table2[[#This Row],[Lens Date]]=TODAY(),Table2[[#This Row],[Lens Date]]=TODAY()+1), Table2[[#This Row],[Lens Date]],IF(Table2[[#This Row],[MSLens]]="Done","Done",""))</f>
        <v/>
      </c>
      <c r="CC239" s="120" t="str">
        <f ca="1">IF(OR(Table2[[#This Row],[Milling Date]]=TODAY(),Table2[[#This Row],[Milling Date]]=TODAY()+1), Table2[[#This Row],[Milling Date]],IF(Table2[[#This Row],[CNC Holes]]="Ready","Done",""))</f>
        <v/>
      </c>
      <c r="CD239" s="120" t="str">
        <f ca="1">IF(OR(Table2[[#This Row],[Welding Date]]=TODAY(),Table2[[#This Row],[Welding Date]]=TODAY()+1), Table2[[#This Row],[Welding Date]],IF(Table2[[#This Row],[Welding Corners]]="Ready","Done",""))</f>
        <v/>
      </c>
      <c r="CE239" s="120" t="str">
        <f ca="1">IF(OR(Table2[[#This Row],[Puching Date]]=TODAY(),Table2[[#This Row],[Puching Date]]=TODAY()+1), Table2[[#This Row],[Puching Date]],IF(Table2[[#This Row],[Punch Holes]]="Ready","Done",""))</f>
        <v/>
      </c>
      <c r="CF239" s="120" t="str">
        <f ca="1">IF(OR(Table2[[#This Row],[Housing Date2]]=TODAY(),Table2[[#This Row],[Housing Date2]]=TODAY()+1),Table2[[#This Row],[Housing Date2]],IF(Table2[[#This Row],[Body Assembly]],"Done",""))</f>
        <v/>
      </c>
      <c r="CG239" s="120" t="str">
        <f>_xlfn.IFNA(VLOOKUP(Table2[[#This Row],[Job-no]],Table4[],7,FALSE),"Done")</f>
        <v>Scheduled/Released</v>
      </c>
    </row>
    <row r="240" spans="1:85" x14ac:dyDescent="0.25">
      <c r="A240" s="39" t="str">
        <f>_xlfn.CONCAT(Table2[[#This Row],[Order]],"-",Table2[[#This Row],[Line]])</f>
        <v>74136-3</v>
      </c>
      <c r="B240" s="5">
        <v>43475</v>
      </c>
      <c r="C240" s="8">
        <v>74136</v>
      </c>
      <c r="D240" s="3" t="s">
        <v>1038</v>
      </c>
      <c r="E240" s="8">
        <v>3</v>
      </c>
      <c r="F240" s="8">
        <v>1</v>
      </c>
      <c r="G240" s="3" t="s">
        <v>42</v>
      </c>
      <c r="H240" s="8">
        <v>35</v>
      </c>
      <c r="I240" s="43" t="b">
        <v>1</v>
      </c>
      <c r="J240" s="43" t="b">
        <v>0</v>
      </c>
      <c r="K240" t="s">
        <v>114</v>
      </c>
      <c r="L240" s="43" t="b">
        <v>0</v>
      </c>
      <c r="M240" s="43" t="b">
        <v>1</v>
      </c>
      <c r="N240" s="43" t="b">
        <v>0</v>
      </c>
      <c r="O240" t="s">
        <v>114</v>
      </c>
      <c r="P240" t="s">
        <v>23</v>
      </c>
      <c r="Q240" t="s">
        <v>114</v>
      </c>
      <c r="R240" t="s">
        <v>114</v>
      </c>
      <c r="S240" t="s">
        <v>114</v>
      </c>
      <c r="T240" t="s">
        <v>114</v>
      </c>
      <c r="U240" t="s">
        <v>114</v>
      </c>
      <c r="V240" t="s">
        <v>114</v>
      </c>
      <c r="W240" s="5">
        <v>43472</v>
      </c>
      <c r="X240" s="3" t="s">
        <v>151</v>
      </c>
      <c r="Y240" s="3"/>
      <c r="Z240" s="3" t="s">
        <v>48</v>
      </c>
      <c r="AA240" s="3" t="s">
        <v>114</v>
      </c>
      <c r="AB240" s="3" t="s">
        <v>74</v>
      </c>
      <c r="AC240" s="8">
        <v>1</v>
      </c>
      <c r="AD240" s="3" t="s">
        <v>5967</v>
      </c>
      <c r="AE240" s="4" t="s">
        <v>5968</v>
      </c>
      <c r="AF240" s="3"/>
      <c r="AG240" s="3" t="s">
        <v>114</v>
      </c>
      <c r="AH240" s="8">
        <v>35</v>
      </c>
      <c r="AI240" s="3" t="s">
        <v>180</v>
      </c>
      <c r="AJ240" t="s">
        <v>114</v>
      </c>
      <c r="AK240" t="s">
        <v>114</v>
      </c>
      <c r="AL240" s="43" t="b">
        <v>0</v>
      </c>
      <c r="AM240" s="3"/>
      <c r="AN240" s="3"/>
      <c r="AO240" s="43" t="b">
        <v>0</v>
      </c>
      <c r="AP240" s="3" t="b">
        <v>0</v>
      </c>
      <c r="AQ240" s="3">
        <f>VLOOKUP(Table2[[#This Row],[Job-no]],Table3[],26,FALSE)</f>
        <v>27860</v>
      </c>
      <c r="AR240" t="str">
        <f t="shared" si="44"/>
        <v>SCDI</v>
      </c>
      <c r="AS240" t="str">
        <f>VLOOKUP(AR240,Table1[],4,0)</f>
        <v>pendant</v>
      </c>
      <c r="AT240" t="str">
        <f>IF(BD240&gt;0,"Pattern",VLOOKUP(AR240,Table1[],5,0))</f>
        <v>Check for Kit</v>
      </c>
      <c r="AU240" s="34">
        <f>IF(AT240="Pattern",WORKDAY(Table2[[#This Row],[Scheduled Ship Date]],-10),WORKDAY(Table2[[#This Row],[Scheduled Ship Date]],-4))</f>
        <v>43469</v>
      </c>
      <c r="AV240" s="39">
        <f>IF(Table2[[#This Row],[Extrusion cut double saw]]=TRUE,IF(O240="ToDo",IF(AT240="Pattern",Table2[[#This Row],[Total Sections]]*0.4,Table2[[#This Row],[Total Sections]]*0.12),0),IF(AT240="Pattern",Table2[[#This Row],[Total Sections]]*4,Table2[[#This Row],[Total Sections]]*1.2))</f>
        <v>42</v>
      </c>
      <c r="AW240" s="42">
        <f t="shared" ca="1" si="54"/>
        <v>43469</v>
      </c>
      <c r="AX240" s="42">
        <f>IF(AT240="Pattern",Table2[[#This Row],[Scheduled Ship Date]]-2,Table2[[#This Row],[Scheduled Ship Date]]-3)</f>
        <v>43472</v>
      </c>
      <c r="AY240" s="39">
        <f>IF(Table2[[#This Row],[Pattern]]="Pattern",Table2[[#This Row],[Total Sections]]*4.82,Table2[[#This Row],[Total Sections]]*0.5)</f>
        <v>17.5</v>
      </c>
      <c r="AZ240" s="42">
        <f t="shared" ca="1" si="55"/>
        <v>43469</v>
      </c>
      <c r="BA240" s="39">
        <f>((Table2[Total Sections]/Table2[Open Qty])-1)*Table2[Open Qty]*12.96</f>
        <v>0</v>
      </c>
      <c r="BB240" s="39"/>
      <c r="BC240" s="39" t="str">
        <f t="shared" si="45"/>
        <v>SCDI-750-500-80-35-FL-8-BLK-277-DP-1-CA(36)</v>
      </c>
      <c r="BD240" s="39">
        <f t="shared" si="46"/>
        <v>0</v>
      </c>
      <c r="BE240" s="39" t="b">
        <f>_xlfn.IFNA(VLOOKUP(Table2[[#This Row],[Job-no]],Table4[],9,FALSE),TRUE)</f>
        <v>1</v>
      </c>
      <c r="BF240" s="39"/>
      <c r="BG240" s="39" t="b">
        <f>_xlfn.IFNA(VLOOKUP(Table2[[#This Row],[Job-no]],Table4[],14,FALSE),TRUE)</f>
        <v>0</v>
      </c>
      <c r="BH240" s="39" t="str">
        <f>_xlfn.IFNA(VLOOKUP(Table2[[#This Row],[Job-no]],Table4[],11,FALSE),"Done")</f>
        <v/>
      </c>
      <c r="BI240" s="39">
        <f>IF(Table2[[#This Row],[Pattern]]="Pattern",VLOOKUP(Table2[[#This Row],[Product Code]],'Routing data'!$A$2:$W$470,13,FALSE),VLOOKUP(Table2[[#This Row],[Product Code]],'Routing data'!$A$2:$W$470,3,FALSE))</f>
        <v>2</v>
      </c>
      <c r="BJ240" s="39">
        <f>IF(Table2[[#This Row],[Pattern]]="Pattern",VLOOKUP(Table2[[#This Row],[Product Code]],'Routing data'!$A$2:$W$470,14,FALSE),VLOOKUP(Table2[[#This Row],[Product Code]],'Routing data'!$A$2:$W$470,4,FALSE))</f>
        <v>0</v>
      </c>
      <c r="BK240" s="39">
        <f>VLOOKUP(Table2[[#This Row],[Product Code]],'Routing data'!A$4:W$524,16,FALSE)</f>
        <v>0</v>
      </c>
      <c r="BL240" s="42">
        <f>IF(Table2[[#This Row],[Milling Required]]=0,"x",IF(AT240="Pattern",B240-10,B240-4))</f>
        <v>43471</v>
      </c>
      <c r="BM240" s="42" t="str">
        <f>IF(Table2[[#This Row],[Punching Required]]=0,"x",IF(AT240="Pattern",B240-8,B240-2))</f>
        <v>x</v>
      </c>
      <c r="BN240" s="42">
        <f t="shared" si="47"/>
        <v>43472</v>
      </c>
      <c r="BO240" s="39">
        <f>IF(Table2[[#This Row],[Milling]]="x","x",Table2[[#This Row],[Total Sections]]*2)</f>
        <v>70</v>
      </c>
      <c r="BP240" s="39" t="str">
        <f>IF(Table2[[#This Row],[Punching]]="x","x",Table2[Total Sections]*2)</f>
        <v>x</v>
      </c>
      <c r="BQ240" s="39">
        <f>IF(Table2[[#This Row],[Pattern]]="Pattern",Table2[Total Sections]*3,Table2[Total Sections]*1.5)</f>
        <v>52.5</v>
      </c>
      <c r="BR240" s="42">
        <f t="shared" ca="1" si="52"/>
        <v>43469</v>
      </c>
      <c r="BS240" s="39"/>
      <c r="BT240" s="39"/>
      <c r="BU240" s="39"/>
      <c r="BV240" s="39" t="str">
        <f>_xlfn.IFNA(VLOOKUP(Table2[[#This Row],[Job-no]],Table4[],16,FALSE),"Ready")</f>
        <v>ToDo</v>
      </c>
      <c r="BW240" s="39" t="str">
        <f>_xlfn.IFNA(VLOOKUP(Table2[[#This Row],[Job-no]],Table4[],21,FALSE),"Ready")</f>
        <v/>
      </c>
      <c r="BX240" s="39" t="b">
        <f>_xlfn.IFNA(VLOOKUP(Table2[[#This Row],[Job-no]],Table4[],10,FALSE),TRUE)</f>
        <v>0</v>
      </c>
      <c r="BY240" s="39" t="str">
        <f>_xlfn.IFNA(VLOOKUP(Table2[[#This Row],[Job-no]],Table4[],22,FALSE),"Ready")</f>
        <v/>
      </c>
      <c r="BZ240" s="120">
        <f t="shared" si="48"/>
        <v>43475</v>
      </c>
      <c r="CA240" s="120" t="str">
        <f ca="1">IF(OR(Table2[[#This Row],[Saw Date]]=TODAY(),Table2[[#This Row],[Saw Date]]=TODAY()+1), Table2[[#This Row],[Saw Date]],IF(Table2[[#This Row],[Extrusion cut double saw]],"Done",""))</f>
        <v/>
      </c>
      <c r="CB240" s="120" t="str">
        <f ca="1">IF(OR(Table2[[#This Row],[Lens Date]]=TODAY(),Table2[[#This Row],[Lens Date]]=TODAY()+1), Table2[[#This Row],[Lens Date]],IF(Table2[[#This Row],[MSLens]]="Done","Done",""))</f>
        <v/>
      </c>
      <c r="CC240" s="120" t="str">
        <f ca="1">IF(OR(Table2[[#This Row],[Milling Date]]=TODAY(),Table2[[#This Row],[Milling Date]]=TODAY()+1), Table2[[#This Row],[Milling Date]],IF(Table2[[#This Row],[CNC Holes]]="Ready","Done",""))</f>
        <v/>
      </c>
      <c r="CD240" s="120" t="str">
        <f ca="1">IF(OR(Table2[[#This Row],[Welding Date]]=TODAY(),Table2[[#This Row],[Welding Date]]=TODAY()+1), Table2[[#This Row],[Welding Date]],IF(Table2[[#This Row],[Welding Corners]]="Ready","Done",""))</f>
        <v/>
      </c>
      <c r="CE240" s="120" t="str">
        <f ca="1">IF(OR(Table2[[#This Row],[Puching Date]]=TODAY(),Table2[[#This Row],[Puching Date]]=TODAY()+1), Table2[[#This Row],[Puching Date]],IF(Table2[[#This Row],[Punch Holes]]="Ready","Done",""))</f>
        <v/>
      </c>
      <c r="CF240" s="120" t="str">
        <f ca="1">IF(OR(Table2[[#This Row],[Housing Date2]]=TODAY(),Table2[[#This Row],[Housing Date2]]=TODAY()+1),Table2[[#This Row],[Housing Date2]],IF(Table2[[#This Row],[Body Assembly]],"Done",""))</f>
        <v/>
      </c>
      <c r="CG240" s="120" t="str">
        <f>_xlfn.IFNA(VLOOKUP(Table2[[#This Row],[Job-no]],Table4[],7,FALSE),"Done")</f>
        <v>Scheduled/Released</v>
      </c>
    </row>
    <row r="241" spans="1:85" x14ac:dyDescent="0.25">
      <c r="A241" t="str">
        <f>_xlfn.CONCAT(Table2[[#This Row],[Order]],"-",Table2[[#This Row],[Line]])</f>
        <v>75717-1</v>
      </c>
      <c r="B241" s="5">
        <v>43475</v>
      </c>
      <c r="C241" s="8">
        <v>75717</v>
      </c>
      <c r="D241" s="3" t="s">
        <v>3951</v>
      </c>
      <c r="E241" s="8">
        <v>1</v>
      </c>
      <c r="F241" s="8">
        <v>1</v>
      </c>
      <c r="G241" s="3" t="s">
        <v>42</v>
      </c>
      <c r="H241" s="8">
        <v>2</v>
      </c>
      <c r="I241" s="43" t="b">
        <v>0</v>
      </c>
      <c r="J241" s="43" t="b">
        <v>0</v>
      </c>
      <c r="K241" t="s">
        <v>114</v>
      </c>
      <c r="L241" s="43" t="b">
        <v>0</v>
      </c>
      <c r="M241" s="43" t="b">
        <v>0</v>
      </c>
      <c r="N241" s="43" t="b">
        <v>0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t="s">
        <v>114</v>
      </c>
      <c r="V241" t="s">
        <v>114</v>
      </c>
      <c r="W241" s="5">
        <v>43472</v>
      </c>
      <c r="X241" s="3" t="s">
        <v>114</v>
      </c>
      <c r="Y241" s="3"/>
      <c r="Z241" s="3" t="s">
        <v>1284</v>
      </c>
      <c r="AA241" s="3" t="s">
        <v>114</v>
      </c>
      <c r="AB241" s="3" t="s">
        <v>74</v>
      </c>
      <c r="AC241" s="8">
        <v>12</v>
      </c>
      <c r="AD241" s="3" t="s">
        <v>5967</v>
      </c>
      <c r="AE241" s="4" t="s">
        <v>5968</v>
      </c>
      <c r="AF241" s="3"/>
      <c r="AG241" s="3" t="s">
        <v>114</v>
      </c>
      <c r="AH241" s="8">
        <v>2</v>
      </c>
      <c r="AI241" s="3" t="s">
        <v>74</v>
      </c>
      <c r="AJ241" t="s">
        <v>114</v>
      </c>
      <c r="AK241" t="s">
        <v>114</v>
      </c>
      <c r="AL241" s="43" t="b">
        <v>0</v>
      </c>
      <c r="AM241" s="3"/>
      <c r="AN241" s="3"/>
      <c r="AO241" s="43" t="b">
        <v>0</v>
      </c>
      <c r="AP241" s="3" t="b">
        <v>0</v>
      </c>
      <c r="AQ241" s="3">
        <f>VLOOKUP(Table2[[#This Row],[Job-no]],Table3[],26,FALSE)</f>
        <v>830</v>
      </c>
      <c r="AR241" t="str">
        <f t="shared" si="44"/>
        <v>BDLED</v>
      </c>
      <c r="AS241" t="str">
        <f>VLOOKUP(AR241,Table1[],4,0)</f>
        <v>pendant</v>
      </c>
      <c r="AT241">
        <f>IF(BD241&gt;0,"Pattern",VLOOKUP(AR241,Table1[],5,0))</f>
        <v>0</v>
      </c>
      <c r="AU241" s="34">
        <f>IF(AT241="Pattern",WORKDAY(Table2[[#This Row],[Scheduled Ship Date]],-10),WORKDAY(Table2[[#This Row],[Scheduled Ship Date]],-4))</f>
        <v>43469</v>
      </c>
      <c r="AV241">
        <f>IF(Table2[[#This Row],[Extrusion cut double saw]]=TRUE,IF(O241="ToDo",IF(AT241="Pattern",Table2[[#This Row],[Total Sections]]*0.4,Table2[[#This Row],[Total Sections]]*0.12),0),IF(AT241="Pattern",Table2[[#This Row],[Total Sections]]*4,Table2[[#This Row],[Total Sections]]*1.2))</f>
        <v>2.4</v>
      </c>
      <c r="AW241" s="42">
        <f t="shared" ca="1" si="54"/>
        <v>43469</v>
      </c>
      <c r="AX241" s="42">
        <f>IF(AT241="Pattern",Table2[[#This Row],[Scheduled Ship Date]]-2,Table2[[#This Row],[Scheduled Ship Date]]-3)</f>
        <v>43472</v>
      </c>
      <c r="AY241">
        <f>IF(Table2[[#This Row],[Pattern]]="Pattern",Table2[[#This Row],[Total Sections]]*4.82,Table2[[#This Row],[Total Sections]]*0.5)</f>
        <v>1</v>
      </c>
      <c r="AZ241" s="42">
        <f t="shared" ca="1" si="55"/>
        <v>43469</v>
      </c>
      <c r="BA241" s="39">
        <f>((Table2[Total Sections]/Table2[Open Qty])-1)*Table2[Open Qty]*12.96</f>
        <v>0</v>
      </c>
      <c r="BB241" s="39"/>
      <c r="BC241" s="39" t="str">
        <f t="shared" si="45"/>
        <v>BDLED-750-80-30-SO-5-AP-120-DP-1-CA(144)</v>
      </c>
      <c r="BD241" s="39">
        <f t="shared" si="46"/>
        <v>0</v>
      </c>
      <c r="BE241" s="39" t="b">
        <f>_xlfn.IFNA(VLOOKUP(Table2[[#This Row],[Job-no]],Table4[],9,FALSE),TRUE)</f>
        <v>1</v>
      </c>
      <c r="BF241" t="str">
        <f>VLOOKUP(AR241,Table1[],3,0)</f>
        <v>B2LED</v>
      </c>
      <c r="BG241" s="39" t="b">
        <f>_xlfn.IFNA(VLOOKUP(Table2[[#This Row],[Job-no]],Table4[],14,FALSE),TRUE)</f>
        <v>0</v>
      </c>
      <c r="BH241" s="39" t="str">
        <f>_xlfn.IFNA(VLOOKUP(Table2[[#This Row],[Job-no]],Table4[],11,FALSE),"Done")</f>
        <v/>
      </c>
      <c r="BI241" s="39">
        <f>IF(Table2[[#This Row],[Pattern]]="Pattern",VLOOKUP(Table2[[#This Row],[Product Code]],'Routing data'!$A$2:$W$470,13,FALSE),VLOOKUP(Table2[[#This Row],[Product Code]],'Routing data'!$A$2:$W$470,3,FALSE))</f>
        <v>2</v>
      </c>
      <c r="BJ241" s="39">
        <f>IF(Table2[[#This Row],[Pattern]]="Pattern",VLOOKUP(Table2[[#This Row],[Product Code]],'Routing data'!$A$2:$W$470,14,FALSE),VLOOKUP(Table2[[#This Row],[Product Code]],'Routing data'!$A$2:$W$470,4,FALSE))</f>
        <v>0</v>
      </c>
      <c r="BK241" s="39">
        <f>VLOOKUP(Table2[[#This Row],[Product Code]],'Routing data'!A$4:W$524,16,FALSE)</f>
        <v>0</v>
      </c>
      <c r="BL241" s="42">
        <f>IF(Table2[[#This Row],[Milling Required]]=0,"x",IF(AT241="Pattern",B241-10,B241-4))</f>
        <v>43471</v>
      </c>
      <c r="BM241" s="42" t="str">
        <f>IF(Table2[[#This Row],[Punching Required]]=0,"x",IF(AT241="Pattern",B241-8,B241-2))</f>
        <v>x</v>
      </c>
      <c r="BN241" s="42">
        <f t="shared" si="47"/>
        <v>43472</v>
      </c>
      <c r="BO241" s="39">
        <f>IF(Table2[[#This Row],[Milling]]="x","x",Table2[[#This Row],[Total Sections]]*2)</f>
        <v>4</v>
      </c>
      <c r="BP241" s="39" t="str">
        <f>IF(Table2[[#This Row],[Punching]]="x","x",Table2[Total Sections]*2)</f>
        <v>x</v>
      </c>
      <c r="BQ241" s="39">
        <f>IF(Table2[[#This Row],[Pattern]]="Pattern",Table2[Total Sections]*3,Table2[Total Sections]*1.5)</f>
        <v>3</v>
      </c>
      <c r="BR241" s="42">
        <f t="shared" ca="1" si="52"/>
        <v>43469</v>
      </c>
      <c r="BS241" s="42"/>
      <c r="BT241" s="39"/>
      <c r="BU241" s="39"/>
      <c r="BV241" s="122" t="str">
        <f>_xlfn.IFNA(VLOOKUP(Table2[[#This Row],[Job-no]],Table4[],16,FALSE),"Ready")</f>
        <v/>
      </c>
      <c r="BW241" s="122" t="str">
        <f>_xlfn.IFNA(VLOOKUP(Table2[[#This Row],[Job-no]],Table4[],21,FALSE),"Ready")</f>
        <v/>
      </c>
      <c r="BX241" s="39" t="b">
        <f>_xlfn.IFNA(VLOOKUP(Table2[[#This Row],[Job-no]],Table4[],10,FALSE),TRUE)</f>
        <v>0</v>
      </c>
      <c r="BY241" s="39" t="str">
        <f>_xlfn.IFNA(VLOOKUP(Table2[[#This Row],[Job-no]],Table4[],22,FALSE),"Ready")</f>
        <v/>
      </c>
      <c r="BZ241" s="120">
        <f t="shared" si="48"/>
        <v>43475</v>
      </c>
      <c r="CA241" s="120" t="str">
        <f ca="1">IF(OR(Table2[[#This Row],[Saw Date]]=TODAY(),Table2[[#This Row],[Saw Date]]=TODAY()+1), Table2[[#This Row],[Saw Date]],IF(Table2[[#This Row],[Extrusion cut double saw]],"Done",""))</f>
        <v/>
      </c>
      <c r="CB241" s="120" t="str">
        <f ca="1">IF(OR(Table2[[#This Row],[Lens Date]]=TODAY(),Table2[[#This Row],[Lens Date]]=TODAY()+1), Table2[[#This Row],[Lens Date]],IF(Table2[[#This Row],[MSLens]]="Done","Done",""))</f>
        <v/>
      </c>
      <c r="CC241" s="120" t="str">
        <f ca="1">IF(OR(Table2[[#This Row],[Milling Date]]=TODAY(),Table2[[#This Row],[Milling Date]]=TODAY()+1), Table2[[#This Row],[Milling Date]],IF(Table2[[#This Row],[CNC Holes]]="Ready","Done",""))</f>
        <v/>
      </c>
      <c r="CD241" s="120" t="str">
        <f ca="1">IF(OR(Table2[[#This Row],[Welding Date]]=TODAY(),Table2[[#This Row],[Welding Date]]=TODAY()+1), Table2[[#This Row],[Welding Date]],IF(Table2[[#This Row],[Welding Corners]]="Ready","Done",""))</f>
        <v/>
      </c>
      <c r="CE241" s="120" t="str">
        <f ca="1">IF(OR(Table2[[#This Row],[Puching Date]]=TODAY(),Table2[[#This Row],[Puching Date]]=TODAY()+1), Table2[[#This Row],[Puching Date]],IF(Table2[[#This Row],[Punch Holes]]="Ready","Done",""))</f>
        <v/>
      </c>
      <c r="CF241" s="120" t="str">
        <f ca="1">IF(OR(Table2[[#This Row],[Housing Date2]]=TODAY(),Table2[[#This Row],[Housing Date2]]=TODAY()+1),Table2[[#This Row],[Housing Date2]],IF(Table2[[#This Row],[Body Assembly]],"Done",""))</f>
        <v/>
      </c>
      <c r="CG241" s="120" t="str">
        <f>_xlfn.IFNA(VLOOKUP(Table2[[#This Row],[Job-no]],Table4[],7,FALSE),"Done")</f>
        <v>Machine Shop Started</v>
      </c>
    </row>
    <row r="242" spans="1:85" x14ac:dyDescent="0.25">
      <c r="A242" s="39" t="str">
        <f>_xlfn.CONCAT(Table2[[#This Row],[Order]],"-",Table2[[#This Row],[Line]])</f>
        <v>76658-1</v>
      </c>
      <c r="B242" s="5">
        <v>43475</v>
      </c>
      <c r="C242" s="8">
        <v>76658</v>
      </c>
      <c r="D242" s="3" t="s">
        <v>3320</v>
      </c>
      <c r="E242" s="8">
        <v>1</v>
      </c>
      <c r="F242" s="8">
        <v>1</v>
      </c>
      <c r="G242" s="3" t="s">
        <v>42</v>
      </c>
      <c r="H242" s="8">
        <v>10</v>
      </c>
      <c r="I242" s="43" t="b">
        <v>0</v>
      </c>
      <c r="J242" s="43" t="b">
        <v>0</v>
      </c>
      <c r="K242" t="s">
        <v>114</v>
      </c>
      <c r="L242" s="43" t="b">
        <v>0</v>
      </c>
      <c r="M242" s="43" t="b">
        <v>0</v>
      </c>
      <c r="N242" s="43" t="b">
        <v>0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t="s">
        <v>114</v>
      </c>
      <c r="V242" t="s">
        <v>114</v>
      </c>
      <c r="W242" s="5">
        <v>43472</v>
      </c>
      <c r="X242" s="3" t="s">
        <v>151</v>
      </c>
      <c r="Y242" s="3"/>
      <c r="Z242" s="3" t="s">
        <v>4024</v>
      </c>
      <c r="AA242" s="3" t="s">
        <v>114</v>
      </c>
      <c r="AB242" s="3" t="s">
        <v>74</v>
      </c>
      <c r="AC242" s="8">
        <v>1</v>
      </c>
      <c r="AD242" s="3" t="s">
        <v>5967</v>
      </c>
      <c r="AE242" s="4" t="s">
        <v>5968</v>
      </c>
      <c r="AF242" s="3"/>
      <c r="AG242" s="3" t="s">
        <v>114</v>
      </c>
      <c r="AH242" s="8">
        <v>10</v>
      </c>
      <c r="AI242" s="3" t="s">
        <v>79</v>
      </c>
      <c r="AJ242" t="s">
        <v>114</v>
      </c>
      <c r="AK242" t="s">
        <v>114</v>
      </c>
      <c r="AL242" s="43" t="b">
        <v>0</v>
      </c>
      <c r="AM242" s="3"/>
      <c r="AN242" s="3"/>
      <c r="AO242" s="43" t="b">
        <v>0</v>
      </c>
      <c r="AP242" s="3" t="b">
        <v>0</v>
      </c>
      <c r="AQ242" s="3">
        <f>VLOOKUP(Table2[[#This Row],[Job-no]],Table3[],26,FALSE)</f>
        <v>10500</v>
      </c>
      <c r="AR242" t="str">
        <f t="shared" si="44"/>
        <v>SCR</v>
      </c>
      <c r="AS242" t="str">
        <f>VLOOKUP(AR242,Table1[],4,0)</f>
        <v>recessed</v>
      </c>
      <c r="AT242" t="str">
        <f>IF(BD242&gt;0,"Pattern",VLOOKUP(AR242,Table1[],5,0))</f>
        <v>Check for Kit</v>
      </c>
      <c r="AU242" s="34">
        <f>IF(AT242="Pattern",WORKDAY(Table2[[#This Row],[Scheduled Ship Date]],-10),WORKDAY(Table2[[#This Row],[Scheduled Ship Date]],-4))</f>
        <v>43469</v>
      </c>
      <c r="AV242" s="39">
        <f>IF(Table2[[#This Row],[Extrusion cut double saw]]=TRUE,IF(O242="ToDo",IF(AT242="Pattern",Table2[[#This Row],[Total Sections]]*0.4,Table2[[#This Row],[Total Sections]]*0.12),0),IF(AT242="Pattern",Table2[[#This Row],[Total Sections]]*4,Table2[[#This Row],[Total Sections]]*1.2))</f>
        <v>12</v>
      </c>
      <c r="AW242" s="42">
        <f t="shared" ca="1" si="54"/>
        <v>43469</v>
      </c>
      <c r="AX242" s="42">
        <f>IF(AT242="Pattern",Table2[[#This Row],[Scheduled Ship Date]]-2,Table2[[#This Row],[Scheduled Ship Date]]-3)</f>
        <v>43472</v>
      </c>
      <c r="AY242" s="39">
        <f>IF(Table2[[#This Row],[Pattern]]="Pattern",Table2[[#This Row],[Total Sections]]*4.82,Table2[[#This Row],[Total Sections]]*0.5)</f>
        <v>5</v>
      </c>
      <c r="AZ242" s="42">
        <f t="shared" ca="1" si="55"/>
        <v>43469</v>
      </c>
      <c r="BA242" s="39">
        <f>((Table2[Total Sections]/Table2[Open Qty])-1)*Table2[Open Qty]*12.96</f>
        <v>0</v>
      </c>
      <c r="BB242" s="39"/>
      <c r="BC242" s="39" t="str">
        <f t="shared" si="45"/>
        <v>SCR-400-80-35-0.5M-4X4-W-277-DP-1-MFST</v>
      </c>
      <c r="BD242" s="39">
        <f t="shared" si="46"/>
        <v>0</v>
      </c>
      <c r="BE242" s="39" t="b">
        <f>_xlfn.IFNA(VLOOKUP(Table2[[#This Row],[Job-no]],Table4[],9,FALSE),TRUE)</f>
        <v>1</v>
      </c>
      <c r="BF242" s="39"/>
      <c r="BG242" s="39" t="b">
        <f>_xlfn.IFNA(VLOOKUP(Table2[[#This Row],[Job-no]],Table4[],14,FALSE),TRUE)</f>
        <v>0</v>
      </c>
      <c r="BH242" s="39" t="str">
        <f>_xlfn.IFNA(VLOOKUP(Table2[[#This Row],[Job-no]],Table4[],11,FALSE),"Done")</f>
        <v/>
      </c>
      <c r="BI242" s="39">
        <f>IF(Table2[[#This Row],[Pattern]]="Pattern",VLOOKUP(Table2[[#This Row],[Product Code]],'Routing data'!$A$2:$W$470,13,FALSE),VLOOKUP(Table2[[#This Row],[Product Code]],'Routing data'!$A$2:$W$470,3,FALSE))</f>
        <v>2</v>
      </c>
      <c r="BJ242" s="39">
        <f>IF(Table2[[#This Row],[Pattern]]="Pattern",VLOOKUP(Table2[[#This Row],[Product Code]],'Routing data'!$A$2:$W$470,14,FALSE),VLOOKUP(Table2[[#This Row],[Product Code]],'Routing data'!$A$2:$W$470,4,FALSE))</f>
        <v>0</v>
      </c>
      <c r="BK242" s="39">
        <f>VLOOKUP(Table2[[#This Row],[Product Code]],'Routing data'!A$4:W$524,16,FALSE)</f>
        <v>5</v>
      </c>
      <c r="BL242" s="42">
        <f>IF(Table2[[#This Row],[Milling Required]]=0,"x",IF(AT242="Pattern",B242-10,B242-4))</f>
        <v>43471</v>
      </c>
      <c r="BM242" s="39"/>
      <c r="BN242" s="42">
        <f t="shared" si="47"/>
        <v>43472</v>
      </c>
      <c r="BO242" s="39">
        <f>IF(Table2[[#This Row],[Milling]]="x","x",Table2[[#This Row],[Total Sections]]*2)</f>
        <v>20</v>
      </c>
      <c r="BP242" s="39">
        <f>IF(Table2[[#This Row],[Punching]]="x","x",Table2[Total Sections]*2)</f>
        <v>20</v>
      </c>
      <c r="BQ242" s="39">
        <f>IF(Table2[[#This Row],[Pattern]]="Pattern",Table2[Total Sections]*3,Table2[Total Sections]*1.5)</f>
        <v>15</v>
      </c>
      <c r="BR242" s="42">
        <f t="shared" ca="1" si="52"/>
        <v>43469</v>
      </c>
      <c r="BS242" s="39"/>
      <c r="BT242" s="42"/>
      <c r="BU242" s="39"/>
      <c r="BV242" s="39" t="str">
        <f>_xlfn.IFNA(VLOOKUP(Table2[[#This Row],[Job-no]],Table4[],16,FALSE),"Ready")</f>
        <v/>
      </c>
      <c r="BW242" s="39" t="str">
        <f>_xlfn.IFNA(VLOOKUP(Table2[[#This Row],[Job-no]],Table4[],21,FALSE),"Ready")</f>
        <v/>
      </c>
      <c r="BX242" s="39" t="b">
        <f>_xlfn.IFNA(VLOOKUP(Table2[[#This Row],[Job-no]],Table4[],10,FALSE),TRUE)</f>
        <v>0</v>
      </c>
      <c r="BY242" s="39" t="str">
        <f>_xlfn.IFNA(VLOOKUP(Table2[[#This Row],[Job-no]],Table4[],22,FALSE),"Ready")</f>
        <v/>
      </c>
      <c r="BZ242" s="120">
        <f t="shared" si="48"/>
        <v>43475</v>
      </c>
      <c r="CA242" s="120" t="str">
        <f ca="1">IF(OR(Table2[[#This Row],[Saw Date]]=TODAY(),Table2[[#This Row],[Saw Date]]=TODAY()+1), Table2[[#This Row],[Saw Date]],IF(Table2[[#This Row],[Extrusion cut double saw]],"Done",""))</f>
        <v/>
      </c>
      <c r="CB242" s="120" t="str">
        <f ca="1">IF(OR(Table2[[#This Row],[Lens Date]]=TODAY(),Table2[[#This Row],[Lens Date]]=TODAY()+1), Table2[[#This Row],[Lens Date]],IF(Table2[[#This Row],[MSLens]]="Done","Done",""))</f>
        <v/>
      </c>
      <c r="CC242" s="120" t="str">
        <f ca="1">IF(OR(Table2[[#This Row],[Milling Date]]=TODAY(),Table2[[#This Row],[Milling Date]]=TODAY()+1), Table2[[#This Row],[Milling Date]],IF(Table2[[#This Row],[CNC Holes]]="Ready","Done",""))</f>
        <v/>
      </c>
      <c r="CD242" s="120" t="str">
        <f ca="1">IF(OR(Table2[[#This Row],[Welding Date]]=TODAY(),Table2[[#This Row],[Welding Date]]=TODAY()+1), Table2[[#This Row],[Welding Date]],IF(Table2[[#This Row],[Welding Corners]]="Ready","Done",""))</f>
        <v/>
      </c>
      <c r="CE242" s="120" t="str">
        <f ca="1">IF(OR(Table2[[#This Row],[Puching Date]]=TODAY(),Table2[[#This Row],[Puching Date]]=TODAY()+1), Table2[[#This Row],[Puching Date]],IF(Table2[[#This Row],[Punch Holes]]="Ready","Done",""))</f>
        <v/>
      </c>
      <c r="CF242" s="120" t="str">
        <f ca="1">IF(OR(Table2[[#This Row],[Housing Date2]]=TODAY(),Table2[[#This Row],[Housing Date2]]=TODAY()+1),Table2[[#This Row],[Housing Date2]],IF(Table2[[#This Row],[Body Assembly]],"Done",""))</f>
        <v/>
      </c>
      <c r="CG242" s="120" t="str">
        <f>_xlfn.IFNA(VLOOKUP(Table2[[#This Row],[Job-no]],Table4[],7,FALSE),"Done")</f>
        <v>Machine Shop Started</v>
      </c>
    </row>
    <row r="243" spans="1:85" x14ac:dyDescent="0.25">
      <c r="A243" s="39" t="str">
        <f>_xlfn.CONCAT(Table2[[#This Row],[Order]],"-",Table2[[#This Row],[Line]])</f>
        <v>76658-2</v>
      </c>
      <c r="B243" s="5">
        <v>43475</v>
      </c>
      <c r="C243" s="8">
        <v>76658</v>
      </c>
      <c r="D243" s="3" t="s">
        <v>3321</v>
      </c>
      <c r="E243" s="8">
        <v>2</v>
      </c>
      <c r="F243" s="8">
        <v>1</v>
      </c>
      <c r="G243" s="3" t="s">
        <v>42</v>
      </c>
      <c r="H243" s="8">
        <v>2</v>
      </c>
      <c r="I243" s="43" t="b">
        <v>0</v>
      </c>
      <c r="J243" s="43" t="b">
        <v>0</v>
      </c>
      <c r="K243" t="s">
        <v>114</v>
      </c>
      <c r="L243" s="43" t="b">
        <v>0</v>
      </c>
      <c r="M243" s="43" t="b">
        <v>0</v>
      </c>
      <c r="N243" s="43" t="b">
        <v>0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t="s">
        <v>114</v>
      </c>
      <c r="V243" t="s">
        <v>114</v>
      </c>
      <c r="W243" s="5">
        <v>43472</v>
      </c>
      <c r="X243" s="3" t="s">
        <v>151</v>
      </c>
      <c r="Y243" s="3"/>
      <c r="Z243" s="3" t="s">
        <v>4816</v>
      </c>
      <c r="AA243" s="3" t="s">
        <v>114</v>
      </c>
      <c r="AB243" s="3" t="s">
        <v>74</v>
      </c>
      <c r="AC243" s="8">
        <v>1</v>
      </c>
      <c r="AD243" s="3" t="s">
        <v>5967</v>
      </c>
      <c r="AE243" s="4" t="s">
        <v>5968</v>
      </c>
      <c r="AF243" s="3"/>
      <c r="AG243" s="3" t="s">
        <v>114</v>
      </c>
      <c r="AH243" s="8">
        <v>4</v>
      </c>
      <c r="AI243" s="3" t="s">
        <v>79</v>
      </c>
      <c r="AJ243" t="s">
        <v>114</v>
      </c>
      <c r="AK243" t="s">
        <v>114</v>
      </c>
      <c r="AL243" s="43" t="b">
        <v>0</v>
      </c>
      <c r="AM243" s="3"/>
      <c r="AN243" s="3"/>
      <c r="AO243" s="43" t="b">
        <v>0</v>
      </c>
      <c r="AP243" s="3" t="b">
        <v>0</v>
      </c>
      <c r="AQ243" s="3">
        <f>VLOOKUP(Table2[[#This Row],[Job-no]],Table3[],26,FALSE)</f>
        <v>3320</v>
      </c>
      <c r="AR243" t="str">
        <f t="shared" si="44"/>
        <v>SCR</v>
      </c>
      <c r="AS243" t="str">
        <f>VLOOKUP(AR243,Table1[],4,0)</f>
        <v>recessed</v>
      </c>
      <c r="AT243" t="str">
        <f>IF(BD243&gt;0,"Pattern",VLOOKUP(AR243,Table1[],5,0))</f>
        <v>Check for Kit</v>
      </c>
      <c r="AU243" s="34">
        <f>IF(AT243="Pattern",WORKDAY(Table2[[#This Row],[Scheduled Ship Date]],-10),WORKDAY(Table2[[#This Row],[Scheduled Ship Date]],-4))</f>
        <v>43469</v>
      </c>
      <c r="AV243" s="39">
        <f>IF(Table2[[#This Row],[Extrusion cut double saw]]=TRUE,IF(O243="ToDo",IF(AT243="Pattern",Table2[[#This Row],[Total Sections]]*0.4,Table2[[#This Row],[Total Sections]]*0.12),0),IF(AT243="Pattern",Table2[[#This Row],[Total Sections]]*4,Table2[[#This Row],[Total Sections]]*1.2))</f>
        <v>4.8</v>
      </c>
      <c r="AW243" s="42">
        <f t="shared" ca="1" si="54"/>
        <v>43469</v>
      </c>
      <c r="AX243" s="42">
        <f>IF(AT243="Pattern",Table2[[#This Row],[Scheduled Ship Date]]-2,Table2[[#This Row],[Scheduled Ship Date]]-3)</f>
        <v>43472</v>
      </c>
      <c r="AY243" s="39">
        <f>IF(Table2[[#This Row],[Pattern]]="Pattern",Table2[[#This Row],[Total Sections]]*4.82,Table2[[#This Row],[Total Sections]]*0.5)</f>
        <v>2</v>
      </c>
      <c r="AZ243" s="42">
        <f t="shared" ca="1" si="55"/>
        <v>43469</v>
      </c>
      <c r="BA243" s="39">
        <f>((Table2[Total Sections]/Table2[Open Qty])-1)*Table2[Open Qty]*12.96</f>
        <v>25.92</v>
      </c>
      <c r="BB243" s="39"/>
      <c r="BC243" s="39" t="str">
        <f t="shared" si="45"/>
        <v>SCR-400-80-35-0.5M-4X6-W-277-DP-1-MFST</v>
      </c>
      <c r="BD243" s="39">
        <f t="shared" si="46"/>
        <v>0</v>
      </c>
      <c r="BE243" s="39" t="b">
        <f>_xlfn.IFNA(VLOOKUP(Table2[[#This Row],[Job-no]],Table4[],9,FALSE),TRUE)</f>
        <v>1</v>
      </c>
      <c r="BF243" s="39"/>
      <c r="BG243" s="39" t="b">
        <f>_xlfn.IFNA(VLOOKUP(Table2[[#This Row],[Job-no]],Table4[],14,FALSE),TRUE)</f>
        <v>0</v>
      </c>
      <c r="BH243" s="39" t="str">
        <f>_xlfn.IFNA(VLOOKUP(Table2[[#This Row],[Job-no]],Table4[],11,FALSE),"Done")</f>
        <v/>
      </c>
      <c r="BI243" s="39">
        <f>IF(Table2[[#This Row],[Pattern]]="Pattern",VLOOKUP(Table2[[#This Row],[Product Code]],'Routing data'!$A$2:$W$470,13,FALSE),VLOOKUP(Table2[[#This Row],[Product Code]],'Routing data'!$A$2:$W$470,3,FALSE))</f>
        <v>2</v>
      </c>
      <c r="BJ243" s="39">
        <f>IF(Table2[[#This Row],[Pattern]]="Pattern",VLOOKUP(Table2[[#This Row],[Product Code]],'Routing data'!$A$2:$W$470,14,FALSE),VLOOKUP(Table2[[#This Row],[Product Code]],'Routing data'!$A$2:$W$470,4,FALSE))</f>
        <v>0</v>
      </c>
      <c r="BK243" s="39">
        <f>VLOOKUP(Table2[[#This Row],[Product Code]],'Routing data'!A$4:W$524,16,FALSE)</f>
        <v>5</v>
      </c>
      <c r="BL243" s="42">
        <f>IF(Table2[[#This Row],[Milling Required]]=0,"x",IF(AT243="Pattern",B243-10,B243-4))</f>
        <v>43471</v>
      </c>
      <c r="BM243" s="39"/>
      <c r="BN243" s="42">
        <f t="shared" si="47"/>
        <v>43472</v>
      </c>
      <c r="BO243" s="39">
        <f>IF(Table2[[#This Row],[Milling]]="x","x",Table2[[#This Row],[Total Sections]]*2)</f>
        <v>8</v>
      </c>
      <c r="BP243" s="39">
        <f>IF(Table2[[#This Row],[Punching]]="x","x",Table2[Total Sections]*2)</f>
        <v>8</v>
      </c>
      <c r="BQ243" s="39">
        <f>IF(Table2[[#This Row],[Pattern]]="Pattern",Table2[Total Sections]*3,Table2[Total Sections]*1.5)</f>
        <v>6</v>
      </c>
      <c r="BR243" s="42">
        <f t="shared" ca="1" si="52"/>
        <v>43469</v>
      </c>
      <c r="BS243" s="39"/>
      <c r="BT243" s="39"/>
      <c r="BU243" s="39"/>
      <c r="BV243" s="39" t="str">
        <f>_xlfn.IFNA(VLOOKUP(Table2[[#This Row],[Job-no]],Table4[],16,FALSE),"Ready")</f>
        <v/>
      </c>
      <c r="BW243" s="39" t="str">
        <f>_xlfn.IFNA(VLOOKUP(Table2[[#This Row],[Job-no]],Table4[],21,FALSE),"Ready")</f>
        <v/>
      </c>
      <c r="BX243" s="39" t="b">
        <f>_xlfn.IFNA(VLOOKUP(Table2[[#This Row],[Job-no]],Table4[],10,FALSE),TRUE)</f>
        <v>0</v>
      </c>
      <c r="BY243" s="39" t="str">
        <f>_xlfn.IFNA(VLOOKUP(Table2[[#This Row],[Job-no]],Table4[],22,FALSE),"Ready")</f>
        <v/>
      </c>
      <c r="BZ243" s="120">
        <f t="shared" si="48"/>
        <v>43475</v>
      </c>
      <c r="CA243" s="120" t="str">
        <f ca="1">IF(OR(Table2[[#This Row],[Saw Date]]=TODAY(),Table2[[#This Row],[Saw Date]]=TODAY()+1), Table2[[#This Row],[Saw Date]],IF(Table2[[#This Row],[Extrusion cut double saw]],"Done",""))</f>
        <v/>
      </c>
      <c r="CB243" s="120" t="str">
        <f ca="1">IF(OR(Table2[[#This Row],[Lens Date]]=TODAY(),Table2[[#This Row],[Lens Date]]=TODAY()+1), Table2[[#This Row],[Lens Date]],IF(Table2[[#This Row],[MSLens]]="Done","Done",""))</f>
        <v/>
      </c>
      <c r="CC243" s="120" t="str">
        <f ca="1">IF(OR(Table2[[#This Row],[Milling Date]]=TODAY(),Table2[[#This Row],[Milling Date]]=TODAY()+1), Table2[[#This Row],[Milling Date]],IF(Table2[[#This Row],[CNC Holes]]="Ready","Done",""))</f>
        <v/>
      </c>
      <c r="CD243" s="120" t="str">
        <f ca="1">IF(OR(Table2[[#This Row],[Welding Date]]=TODAY(),Table2[[#This Row],[Welding Date]]=TODAY()+1), Table2[[#This Row],[Welding Date]],IF(Table2[[#This Row],[Welding Corners]]="Ready","Done",""))</f>
        <v/>
      </c>
      <c r="CE243" s="120" t="str">
        <f ca="1">IF(OR(Table2[[#This Row],[Puching Date]]=TODAY(),Table2[[#This Row],[Puching Date]]=TODAY()+1), Table2[[#This Row],[Puching Date]],IF(Table2[[#This Row],[Punch Holes]]="Ready","Done",""))</f>
        <v/>
      </c>
      <c r="CF243" s="120" t="str">
        <f ca="1">IF(OR(Table2[[#This Row],[Housing Date2]]=TODAY(),Table2[[#This Row],[Housing Date2]]=TODAY()+1),Table2[[#This Row],[Housing Date2]],IF(Table2[[#This Row],[Body Assembly]],"Done",""))</f>
        <v/>
      </c>
      <c r="CG243" s="120" t="str">
        <f>_xlfn.IFNA(VLOOKUP(Table2[[#This Row],[Job-no]],Table4[],7,FALSE),"Done")</f>
        <v>Machine Shop Started</v>
      </c>
    </row>
    <row r="244" spans="1:85" x14ac:dyDescent="0.25">
      <c r="A244" s="39" t="str">
        <f>_xlfn.CONCAT(Table2[[#This Row],[Order]],"-",Table2[[#This Row],[Line]])</f>
        <v>76658-3</v>
      </c>
      <c r="B244" s="5">
        <v>43475</v>
      </c>
      <c r="C244" s="8">
        <v>76658</v>
      </c>
      <c r="D244" s="3" t="s">
        <v>3322</v>
      </c>
      <c r="E244" s="8">
        <v>3</v>
      </c>
      <c r="F244" s="8">
        <v>1</v>
      </c>
      <c r="G244" s="3" t="s">
        <v>42</v>
      </c>
      <c r="H244" s="8">
        <v>1</v>
      </c>
      <c r="I244" s="43" t="b">
        <v>0</v>
      </c>
      <c r="J244" s="43" t="b">
        <v>0</v>
      </c>
      <c r="K244" t="s">
        <v>114</v>
      </c>
      <c r="L244" s="43" t="b">
        <v>0</v>
      </c>
      <c r="M244" s="43" t="b">
        <v>0</v>
      </c>
      <c r="N244" s="43" t="b">
        <v>0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t="s">
        <v>114</v>
      </c>
      <c r="V244" t="s">
        <v>114</v>
      </c>
      <c r="W244" s="5">
        <v>43472</v>
      </c>
      <c r="X244" s="3" t="s">
        <v>151</v>
      </c>
      <c r="Y244" s="3"/>
      <c r="Z244" s="3" t="s">
        <v>19</v>
      </c>
      <c r="AA244" s="3" t="s">
        <v>114</v>
      </c>
      <c r="AB244" s="3" t="s">
        <v>74</v>
      </c>
      <c r="AC244" s="8">
        <v>1</v>
      </c>
      <c r="AD244" s="3" t="s">
        <v>5967</v>
      </c>
      <c r="AE244" s="4" t="s">
        <v>5968</v>
      </c>
      <c r="AF244" s="3"/>
      <c r="AG244" s="3" t="s">
        <v>114</v>
      </c>
      <c r="AH244" s="8">
        <v>1</v>
      </c>
      <c r="AI244" s="3" t="s">
        <v>79</v>
      </c>
      <c r="AJ244" t="s">
        <v>114</v>
      </c>
      <c r="AK244" t="s">
        <v>114</v>
      </c>
      <c r="AL244" s="43" t="b">
        <v>0</v>
      </c>
      <c r="AM244" s="3"/>
      <c r="AN244" s="3"/>
      <c r="AO244" s="43" t="b">
        <v>0</v>
      </c>
      <c r="AP244" s="3" t="b">
        <v>0</v>
      </c>
      <c r="AQ244" s="3">
        <f>VLOOKUP(Table2[[#This Row],[Job-no]],Table3[],26,FALSE)</f>
        <v>640.49</v>
      </c>
      <c r="AR244" t="str">
        <f t="shared" si="44"/>
        <v>SCR</v>
      </c>
      <c r="AS244" t="str">
        <f>VLOOKUP(AR244,Table1[],4,0)</f>
        <v>recessed</v>
      </c>
      <c r="AT244" t="str">
        <f>IF(BD244&gt;0,"Pattern",VLOOKUP(AR244,Table1[],5,0))</f>
        <v>Check for Kit</v>
      </c>
      <c r="AU244" s="34">
        <f>IF(AT244="Pattern",WORKDAY(Table2[[#This Row],[Scheduled Ship Date]],-10),WORKDAY(Table2[[#This Row],[Scheduled Ship Date]],-4))</f>
        <v>43469</v>
      </c>
      <c r="AV244" s="39">
        <f>IF(Table2[[#This Row],[Extrusion cut double saw]]=TRUE,IF(O244="ToDo",IF(AT244="Pattern",Table2[[#This Row],[Total Sections]]*0.4,Table2[[#This Row],[Total Sections]]*0.12),0),IF(AT244="Pattern",Table2[[#This Row],[Total Sections]]*4,Table2[[#This Row],[Total Sections]]*1.2))</f>
        <v>1.2</v>
      </c>
      <c r="AW244" s="42">
        <f t="shared" ca="1" si="54"/>
        <v>43469</v>
      </c>
      <c r="AX244" s="42">
        <f>IF(AT244="Pattern",Table2[[#This Row],[Scheduled Ship Date]]-2,Table2[[#This Row],[Scheduled Ship Date]]-3)</f>
        <v>43472</v>
      </c>
      <c r="AY244" s="39">
        <f>IF(Table2[[#This Row],[Pattern]]="Pattern",Table2[[#This Row],[Total Sections]]*4.82,Table2[[#This Row],[Total Sections]]*0.5)</f>
        <v>0.5</v>
      </c>
      <c r="AZ244" s="42">
        <f t="shared" ca="1" si="55"/>
        <v>43469</v>
      </c>
      <c r="BA244" s="39">
        <f>((Table2[Total Sections]/Table2[Open Qty])-1)*Table2[Open Qty]*12.96</f>
        <v>0</v>
      </c>
      <c r="BB244" s="39"/>
      <c r="BC244" s="39" t="str">
        <f t="shared" si="45"/>
        <v>SCR-400-80-35-0.5M-6-W-277-DP-1-MFST</v>
      </c>
      <c r="BD244" s="39">
        <f t="shared" si="46"/>
        <v>0</v>
      </c>
      <c r="BE244" s="39" t="b">
        <f>_xlfn.IFNA(VLOOKUP(Table2[[#This Row],[Job-no]],Table4[],9,FALSE),TRUE)</f>
        <v>1</v>
      </c>
      <c r="BF244" s="39"/>
      <c r="BG244" s="39" t="b">
        <f>_xlfn.IFNA(VLOOKUP(Table2[[#This Row],[Job-no]],Table4[],14,FALSE),TRUE)</f>
        <v>0</v>
      </c>
      <c r="BH244" s="39" t="str">
        <f>_xlfn.IFNA(VLOOKUP(Table2[[#This Row],[Job-no]],Table4[],11,FALSE),"Done")</f>
        <v/>
      </c>
      <c r="BI244" s="39">
        <f>IF(Table2[[#This Row],[Pattern]]="Pattern",VLOOKUP(Table2[[#This Row],[Product Code]],'Routing data'!$A$2:$W$470,13,FALSE),VLOOKUP(Table2[[#This Row],[Product Code]],'Routing data'!$A$2:$W$470,3,FALSE))</f>
        <v>2</v>
      </c>
      <c r="BJ244" s="39">
        <f>IF(Table2[[#This Row],[Pattern]]="Pattern",VLOOKUP(Table2[[#This Row],[Product Code]],'Routing data'!$A$2:$W$470,14,FALSE),VLOOKUP(Table2[[#This Row],[Product Code]],'Routing data'!$A$2:$W$470,4,FALSE))</f>
        <v>0</v>
      </c>
      <c r="BK244" s="39">
        <f>VLOOKUP(Table2[[#This Row],[Product Code]],'Routing data'!A$4:W$524,16,FALSE)</f>
        <v>5</v>
      </c>
      <c r="BL244" s="42">
        <f>IF(Table2[[#This Row],[Milling Required]]=0,"x",IF(AT244="Pattern",B244-10,B244-4))</f>
        <v>43471</v>
      </c>
      <c r="BM244" s="39"/>
      <c r="BN244" s="42">
        <f t="shared" si="47"/>
        <v>43472</v>
      </c>
      <c r="BO244" s="39">
        <f>IF(Table2[[#This Row],[Milling]]="x","x",Table2[[#This Row],[Total Sections]]*2)</f>
        <v>2</v>
      </c>
      <c r="BP244" s="39">
        <f>IF(Table2[[#This Row],[Punching]]="x","x",Table2[Total Sections]*2)</f>
        <v>2</v>
      </c>
      <c r="BQ244" s="39">
        <f>IF(Table2[[#This Row],[Pattern]]="Pattern",Table2[Total Sections]*3,Table2[Total Sections]*1.5)</f>
        <v>1.5</v>
      </c>
      <c r="BR244" s="42">
        <f t="shared" ca="1" si="52"/>
        <v>43469</v>
      </c>
      <c r="BS244" s="39"/>
      <c r="BT244" s="42"/>
      <c r="BU244" s="39"/>
      <c r="BV244" s="39" t="str">
        <f>_xlfn.IFNA(VLOOKUP(Table2[[#This Row],[Job-no]],Table4[],16,FALSE),"Ready")</f>
        <v/>
      </c>
      <c r="BW244" s="39" t="str">
        <f>_xlfn.IFNA(VLOOKUP(Table2[[#This Row],[Job-no]],Table4[],21,FALSE),"Ready")</f>
        <v/>
      </c>
      <c r="BX244" s="39" t="b">
        <f>_xlfn.IFNA(VLOOKUP(Table2[[#This Row],[Job-no]],Table4[],10,FALSE),TRUE)</f>
        <v>0</v>
      </c>
      <c r="BY244" s="39" t="str">
        <f>_xlfn.IFNA(VLOOKUP(Table2[[#This Row],[Job-no]],Table4[],22,FALSE),"Ready")</f>
        <v/>
      </c>
      <c r="BZ244" s="120">
        <f t="shared" si="48"/>
        <v>43475</v>
      </c>
      <c r="CA244" s="120" t="str">
        <f ca="1">IF(OR(Table2[[#This Row],[Saw Date]]=TODAY(),Table2[[#This Row],[Saw Date]]=TODAY()+1), Table2[[#This Row],[Saw Date]],IF(Table2[[#This Row],[Extrusion cut double saw]],"Done",""))</f>
        <v/>
      </c>
      <c r="CB244" s="120" t="str">
        <f ca="1">IF(OR(Table2[[#This Row],[Lens Date]]=TODAY(),Table2[[#This Row],[Lens Date]]=TODAY()+1), Table2[[#This Row],[Lens Date]],IF(Table2[[#This Row],[MSLens]]="Done","Done",""))</f>
        <v/>
      </c>
      <c r="CC244" s="120" t="str">
        <f ca="1">IF(OR(Table2[[#This Row],[Milling Date]]=TODAY(),Table2[[#This Row],[Milling Date]]=TODAY()+1), Table2[[#This Row],[Milling Date]],IF(Table2[[#This Row],[CNC Holes]]="Ready","Done",""))</f>
        <v/>
      </c>
      <c r="CD244" s="120" t="str">
        <f ca="1">IF(OR(Table2[[#This Row],[Welding Date]]=TODAY(),Table2[[#This Row],[Welding Date]]=TODAY()+1), Table2[[#This Row],[Welding Date]],IF(Table2[[#This Row],[Welding Corners]]="Ready","Done",""))</f>
        <v/>
      </c>
      <c r="CE244" s="120" t="str">
        <f ca="1">IF(OR(Table2[[#This Row],[Puching Date]]=TODAY(),Table2[[#This Row],[Puching Date]]=TODAY()+1), Table2[[#This Row],[Puching Date]],IF(Table2[[#This Row],[Punch Holes]]="Ready","Done",""))</f>
        <v/>
      </c>
      <c r="CF244" s="120" t="str">
        <f ca="1">IF(OR(Table2[[#This Row],[Housing Date2]]=TODAY(),Table2[[#This Row],[Housing Date2]]=TODAY()+1),Table2[[#This Row],[Housing Date2]],IF(Table2[[#This Row],[Body Assembly]],"Done",""))</f>
        <v/>
      </c>
      <c r="CG244" s="120" t="str">
        <f>_xlfn.IFNA(VLOOKUP(Table2[[#This Row],[Job-no]],Table4[],7,FALSE),"Done")</f>
        <v>Machine Shop Started</v>
      </c>
    </row>
    <row r="245" spans="1:85" x14ac:dyDescent="0.25">
      <c r="A245" s="39" t="str">
        <f>_xlfn.CONCAT(Table2[[#This Row],[Order]],"-",Table2[[#This Row],[Line]])</f>
        <v>76962-3</v>
      </c>
      <c r="B245" s="5">
        <v>43475</v>
      </c>
      <c r="C245" s="8">
        <v>76962</v>
      </c>
      <c r="D245" s="3" t="s">
        <v>2982</v>
      </c>
      <c r="E245" s="8">
        <v>3</v>
      </c>
      <c r="F245" s="8">
        <v>1</v>
      </c>
      <c r="G245" s="3" t="s">
        <v>42</v>
      </c>
      <c r="H245" s="8">
        <v>1</v>
      </c>
      <c r="I245" s="43" t="b">
        <v>0</v>
      </c>
      <c r="J245" s="43" t="b">
        <v>0</v>
      </c>
      <c r="K245" t="s">
        <v>114</v>
      </c>
      <c r="L245" s="43" t="b">
        <v>0</v>
      </c>
      <c r="M245" s="43" t="b">
        <v>0</v>
      </c>
      <c r="N245" s="43" t="b">
        <v>0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t="s">
        <v>114</v>
      </c>
      <c r="V245" t="s">
        <v>114</v>
      </c>
      <c r="W245" s="5">
        <v>43472</v>
      </c>
      <c r="X245" s="3" t="s">
        <v>151</v>
      </c>
      <c r="Y245" s="3"/>
      <c r="Z245" s="3" t="s">
        <v>52</v>
      </c>
      <c r="AA245" s="3" t="s">
        <v>114</v>
      </c>
      <c r="AB245" s="3" t="s">
        <v>74</v>
      </c>
      <c r="AC245" s="8">
        <v>12</v>
      </c>
      <c r="AD245" s="3" t="s">
        <v>5967</v>
      </c>
      <c r="AE245" s="4" t="s">
        <v>5968</v>
      </c>
      <c r="AF245" s="3"/>
      <c r="AG245" s="3" t="s">
        <v>114</v>
      </c>
      <c r="AH245" s="8">
        <v>1</v>
      </c>
      <c r="AI245" s="3" t="s">
        <v>74</v>
      </c>
      <c r="AJ245" t="s">
        <v>114</v>
      </c>
      <c r="AK245" t="s">
        <v>114</v>
      </c>
      <c r="AL245" s="43" t="b">
        <v>0</v>
      </c>
      <c r="AM245" s="3"/>
      <c r="AN245" s="3"/>
      <c r="AO245" s="43" t="b">
        <v>0</v>
      </c>
      <c r="AP245" s="3" t="b">
        <v>0</v>
      </c>
      <c r="AQ245" s="3">
        <f>VLOOKUP(Table2[[#This Row],[Job-no]],Table3[],26,FALSE)</f>
        <v>827</v>
      </c>
      <c r="AR245" t="str">
        <f t="shared" si="44"/>
        <v>SCS</v>
      </c>
      <c r="AS245" t="str">
        <f>VLOOKUP(AR245,Table1[],4,0)</f>
        <v>surface</v>
      </c>
      <c r="AT245" t="str">
        <f>IF(BD245&gt;0,"Pattern",VLOOKUP(AR245,Table1[],5,0))</f>
        <v>Check for Kit</v>
      </c>
      <c r="AU245" s="34">
        <f>IF(AT245="Pattern",WORKDAY(Table2[[#This Row],[Scheduled Ship Date]],-10),WORKDAY(Table2[[#This Row],[Scheduled Ship Date]],-4))</f>
        <v>43469</v>
      </c>
      <c r="AV245" s="39">
        <f>IF(Table2[[#This Row],[Extrusion cut double saw]]=TRUE,IF(O245="ToDo",IF(AT245="Pattern",Table2[[#This Row],[Total Sections]]*0.4,Table2[[#This Row],[Total Sections]]*0.12),0),IF(AT245="Pattern",Table2[[#This Row],[Total Sections]]*4,Table2[[#This Row],[Total Sections]]*1.2))</f>
        <v>1.2</v>
      </c>
      <c r="AW245" s="42">
        <f t="shared" ca="1" si="54"/>
        <v>43469</v>
      </c>
      <c r="AX245" s="42">
        <f>IF(AT245="Pattern",Table2[[#This Row],[Scheduled Ship Date]]-2,Table2[[#This Row],[Scheduled Ship Date]]-3)</f>
        <v>43472</v>
      </c>
      <c r="AY245" s="39">
        <f>IF(Table2[[#This Row],[Pattern]]="Pattern",Table2[[#This Row],[Total Sections]]*4.82,Table2[[#This Row],[Total Sections]]*0.5)</f>
        <v>0.5</v>
      </c>
      <c r="AZ245" s="42">
        <f t="shared" ca="1" si="55"/>
        <v>43469</v>
      </c>
      <c r="BA245" s="39">
        <f>((Table2[Total Sections]/Table2[Open Qty])-1)*Table2[Open Qty]*12.96</f>
        <v>0</v>
      </c>
      <c r="BB245" s="39"/>
      <c r="BC245" s="39" t="str">
        <f t="shared" si="45"/>
        <v>SCS-500-80-35-FL-12'-BLK-UNV-DP-1-SC</v>
      </c>
      <c r="BD245" s="39">
        <f t="shared" si="46"/>
        <v>0</v>
      </c>
      <c r="BE245" s="39" t="b">
        <f>_xlfn.IFNA(VLOOKUP(Table2[[#This Row],[Job-no]],Table4[],9,FALSE),TRUE)</f>
        <v>0</v>
      </c>
      <c r="BF245" s="39"/>
      <c r="BG245" s="39" t="b">
        <f>_xlfn.IFNA(VLOOKUP(Table2[[#This Row],[Job-no]],Table4[],14,FALSE),TRUE)</f>
        <v>0</v>
      </c>
      <c r="BH245" s="39" t="str">
        <f>_xlfn.IFNA(VLOOKUP(Table2[[#This Row],[Job-no]],Table4[],11,FALSE),"Done")</f>
        <v/>
      </c>
      <c r="BI245" s="39">
        <f>IF(Table2[[#This Row],[Pattern]]="Pattern",VLOOKUP(Table2[[#This Row],[Product Code]],'Routing data'!$A$2:$W$470,13,FALSE),VLOOKUP(Table2[[#This Row],[Product Code]],'Routing data'!$A$2:$W$470,3,FALSE))</f>
        <v>2</v>
      </c>
      <c r="BJ245" s="39">
        <f>IF(Table2[[#This Row],[Pattern]]="Pattern",VLOOKUP(Table2[[#This Row],[Product Code]],'Routing data'!$A$2:$W$470,14,FALSE),VLOOKUP(Table2[[#This Row],[Product Code]],'Routing data'!$A$2:$W$470,4,FALSE))</f>
        <v>0</v>
      </c>
      <c r="BK245" s="39">
        <f>VLOOKUP(Table2[[#This Row],[Product Code]],'Routing data'!A$4:W$524,16,FALSE)</f>
        <v>5</v>
      </c>
      <c r="BL245" s="42">
        <f>IF(Table2[[#This Row],[Milling Required]]=0,"x",IF(AT245="Pattern",B245-10,B245-4))</f>
        <v>43471</v>
      </c>
      <c r="BM245" s="39"/>
      <c r="BN245" s="42">
        <f t="shared" si="47"/>
        <v>43472</v>
      </c>
      <c r="BO245" s="39">
        <f>IF(Table2[[#This Row],[Milling]]="x","x",Table2[[#This Row],[Total Sections]]*2)</f>
        <v>2</v>
      </c>
      <c r="BP245" s="39">
        <f>IF(Table2[[#This Row],[Punching]]="x","x",Table2[Total Sections]*2)</f>
        <v>2</v>
      </c>
      <c r="BQ245" s="39">
        <f>IF(Table2[[#This Row],[Pattern]]="Pattern",Table2[Total Sections]*3,Table2[Total Sections]*1.5)</f>
        <v>1.5</v>
      </c>
      <c r="BR245" s="42">
        <f t="shared" ca="1" si="52"/>
        <v>43469</v>
      </c>
      <c r="BS245" s="39"/>
      <c r="BT245" s="39"/>
      <c r="BU245" s="39"/>
      <c r="BV245" s="39" t="str">
        <f>_xlfn.IFNA(VLOOKUP(Table2[[#This Row],[Job-no]],Table4[],16,FALSE),"Ready")</f>
        <v/>
      </c>
      <c r="BW245" s="39" t="str">
        <f>_xlfn.IFNA(VLOOKUP(Table2[[#This Row],[Job-no]],Table4[],21,FALSE),"Ready")</f>
        <v/>
      </c>
      <c r="BX245" s="39" t="b">
        <f>_xlfn.IFNA(VLOOKUP(Table2[[#This Row],[Job-no]],Table4[],10,FALSE),TRUE)</f>
        <v>0</v>
      </c>
      <c r="BY245" s="39" t="str">
        <f>_xlfn.IFNA(VLOOKUP(Table2[[#This Row],[Job-no]],Table4[],22,FALSE),"Ready")</f>
        <v/>
      </c>
      <c r="BZ245" s="120">
        <f t="shared" si="48"/>
        <v>43475</v>
      </c>
      <c r="CA245" s="120" t="str">
        <f ca="1">IF(OR(Table2[[#This Row],[Saw Date]]=TODAY(),Table2[[#This Row],[Saw Date]]=TODAY()+1), Table2[[#This Row],[Saw Date]],IF(Table2[[#This Row],[Extrusion cut double saw]],"Done",""))</f>
        <v/>
      </c>
      <c r="CB245" s="120" t="str">
        <f ca="1">IF(OR(Table2[[#This Row],[Lens Date]]=TODAY(),Table2[[#This Row],[Lens Date]]=TODAY()+1), Table2[[#This Row],[Lens Date]],IF(Table2[[#This Row],[MSLens]]="Done","Done",""))</f>
        <v/>
      </c>
      <c r="CC245" s="120" t="str">
        <f ca="1">IF(OR(Table2[[#This Row],[Milling Date]]=TODAY(),Table2[[#This Row],[Milling Date]]=TODAY()+1), Table2[[#This Row],[Milling Date]],IF(Table2[[#This Row],[CNC Holes]]="Ready","Done",""))</f>
        <v/>
      </c>
      <c r="CD245" s="120" t="str">
        <f ca="1">IF(OR(Table2[[#This Row],[Welding Date]]=TODAY(),Table2[[#This Row],[Welding Date]]=TODAY()+1), Table2[[#This Row],[Welding Date]],IF(Table2[[#This Row],[Welding Corners]]="Ready","Done",""))</f>
        <v/>
      </c>
      <c r="CE245" s="120" t="str">
        <f ca="1">IF(OR(Table2[[#This Row],[Puching Date]]=TODAY(),Table2[[#This Row],[Puching Date]]=TODAY()+1), Table2[[#This Row],[Puching Date]],IF(Table2[[#This Row],[Punch Holes]]="Ready","Done",""))</f>
        <v/>
      </c>
      <c r="CF245" s="120" t="str">
        <f ca="1">IF(OR(Table2[[#This Row],[Housing Date2]]=TODAY(),Table2[[#This Row],[Housing Date2]]=TODAY()+1),Table2[[#This Row],[Housing Date2]],IF(Table2[[#This Row],[Body Assembly]],"Done",""))</f>
        <v/>
      </c>
      <c r="CG245" s="120" t="str">
        <f>_xlfn.IFNA(VLOOKUP(Table2[[#This Row],[Job-no]],Table4[],7,FALSE),"Done")</f>
        <v>Scheduled/Released</v>
      </c>
    </row>
    <row r="246" spans="1:85" x14ac:dyDescent="0.25">
      <c r="A246" t="str">
        <f>_xlfn.CONCAT(Table2[[#This Row],[Order]],"-",Table2[[#This Row],[Line]])</f>
        <v>77122-1</v>
      </c>
      <c r="B246" s="5">
        <v>43475</v>
      </c>
      <c r="C246" s="8">
        <v>77122</v>
      </c>
      <c r="D246" s="3" t="s">
        <v>2721</v>
      </c>
      <c r="E246" s="8">
        <v>1</v>
      </c>
      <c r="F246" s="8">
        <v>1</v>
      </c>
      <c r="G246" s="3" t="s">
        <v>42</v>
      </c>
      <c r="H246" s="8">
        <v>2</v>
      </c>
      <c r="I246" s="43" t="b">
        <v>0</v>
      </c>
      <c r="J246" s="43" t="b">
        <v>0</v>
      </c>
      <c r="K246" t="s">
        <v>114</v>
      </c>
      <c r="L246" s="43" t="b">
        <v>0</v>
      </c>
      <c r="M246" s="43" t="b">
        <v>0</v>
      </c>
      <c r="N246" s="43" t="b">
        <v>0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t="s">
        <v>114</v>
      </c>
      <c r="V246" t="s">
        <v>114</v>
      </c>
      <c r="W246" s="5">
        <v>43472</v>
      </c>
      <c r="X246" s="3" t="s">
        <v>151</v>
      </c>
      <c r="Y246" s="3"/>
      <c r="Z246" s="3" t="s">
        <v>5250</v>
      </c>
      <c r="AA246" s="3" t="s">
        <v>114</v>
      </c>
      <c r="AB246" s="3" t="s">
        <v>74</v>
      </c>
      <c r="AC246" s="8">
        <v>12</v>
      </c>
      <c r="AD246" s="3" t="s">
        <v>5967</v>
      </c>
      <c r="AE246" s="4" t="s">
        <v>5968</v>
      </c>
      <c r="AF246" s="3"/>
      <c r="AG246" s="3" t="s">
        <v>114</v>
      </c>
      <c r="AH246" s="8">
        <v>2</v>
      </c>
      <c r="AI246" s="3" t="s">
        <v>74</v>
      </c>
      <c r="AJ246" t="s">
        <v>114</v>
      </c>
      <c r="AK246" t="s">
        <v>114</v>
      </c>
      <c r="AL246" s="43" t="b">
        <v>0</v>
      </c>
      <c r="AM246" s="3"/>
      <c r="AN246" s="3"/>
      <c r="AO246" s="43" t="b">
        <v>0</v>
      </c>
      <c r="AP246" s="3" t="b">
        <v>0</v>
      </c>
      <c r="AQ246" s="3">
        <f>VLOOKUP(Table2[[#This Row],[Job-no]],Table3[],26,FALSE)</f>
        <v>2400</v>
      </c>
      <c r="AR246" t="str">
        <f t="shared" si="44"/>
        <v>B2SQSLED</v>
      </c>
      <c r="AS246" t="str">
        <f>VLOOKUP(AR246,Table1[],4,0)</f>
        <v>surface</v>
      </c>
      <c r="AT246">
        <f>IF(BD246&gt;0,"Pattern",VLOOKUP(AR246,Table1[],5,0))</f>
        <v>0</v>
      </c>
      <c r="AU246" s="34">
        <f>IF(AT246="Pattern",WORKDAY(Table2[[#This Row],[Scheduled Ship Date]],-10),WORKDAY(Table2[[#This Row],[Scheduled Ship Date]],-4))</f>
        <v>43469</v>
      </c>
      <c r="AV246">
        <f>IF(Table2[[#This Row],[Extrusion cut double saw]]=TRUE,IF(O246="ToDo",IF(AT246="Pattern",Table2[[#This Row],[Total Sections]]*0.4,Table2[[#This Row],[Total Sections]]*0.12),0),IF(AT246="Pattern",Table2[[#This Row],[Total Sections]]*4,Table2[[#This Row],[Total Sections]]*1.2))</f>
        <v>2.4</v>
      </c>
      <c r="AW246" s="42">
        <f t="shared" ca="1" si="54"/>
        <v>43469</v>
      </c>
      <c r="AX246" s="42">
        <f>IF(AT246="Pattern",Table2[[#This Row],[Scheduled Ship Date]]-2,Table2[[#This Row],[Scheduled Ship Date]]-3)</f>
        <v>43472</v>
      </c>
      <c r="AY246">
        <f>IF(Table2[[#This Row],[Pattern]]="Pattern",Table2[[#This Row],[Total Sections]]*4.82,Table2[[#This Row],[Total Sections]]*0.5)</f>
        <v>1</v>
      </c>
      <c r="AZ246" s="42">
        <f t="shared" ca="1" si="55"/>
        <v>43469</v>
      </c>
      <c r="BA246" s="39">
        <f>((Table2[Total Sections]/Table2[Open Qty])-1)*Table2[Open Qty]*12.96</f>
        <v>0</v>
      </c>
      <c r="BB246" s="39"/>
      <c r="BC246" s="39" t="str">
        <f t="shared" si="45"/>
        <v>B2SQSLED-400-90-35-SO-12-W-UNV-DP-1-S</v>
      </c>
      <c r="BD246" s="39">
        <f t="shared" si="46"/>
        <v>0</v>
      </c>
      <c r="BE246" s="39" t="b">
        <f>_xlfn.IFNA(VLOOKUP(Table2[[#This Row],[Job-no]],Table4[],9,FALSE),TRUE)</f>
        <v>0</v>
      </c>
      <c r="BF246" t="str">
        <f>VLOOKUP(AR246,Table1[],3,0)</f>
        <v>B2S</v>
      </c>
      <c r="BG246" s="39" t="b">
        <f>_xlfn.IFNA(VLOOKUP(Table2[[#This Row],[Job-no]],Table4[],14,FALSE),TRUE)</f>
        <v>0</v>
      </c>
      <c r="BH246" s="39" t="str">
        <f>_xlfn.IFNA(VLOOKUP(Table2[[#This Row],[Job-no]],Table4[],11,FALSE),"Done")</f>
        <v/>
      </c>
      <c r="BI246" s="39">
        <f>IF(Table2[[#This Row],[Pattern]]="Pattern",VLOOKUP(Table2[[#This Row],[Product Code]],'Routing data'!$A$2:$W$470,13,FALSE),VLOOKUP(Table2[[#This Row],[Product Code]],'Routing data'!$A$2:$W$470,3,FALSE))</f>
        <v>2</v>
      </c>
      <c r="BJ246" s="39">
        <f>IF(Table2[[#This Row],[Pattern]]="Pattern",VLOOKUP(Table2[[#This Row],[Product Code]],'Routing data'!$A$2:$W$470,14,FALSE),VLOOKUP(Table2[[#This Row],[Product Code]],'Routing data'!$A$2:$W$470,4,FALSE))</f>
        <v>0</v>
      </c>
      <c r="BK246" s="39">
        <f>VLOOKUP(Table2[[#This Row],[Product Code]],'Routing data'!A$4:W$524,16,FALSE)</f>
        <v>0</v>
      </c>
      <c r="BL246" s="42">
        <f>IF(Table2[[#This Row],[Milling Required]]=0,"x",IF(AT246="Pattern",B246-10,B246-4))</f>
        <v>43471</v>
      </c>
      <c r="BM246" s="42" t="str">
        <f>IF(Table2[[#This Row],[Punching Required]]=0,"x",IF(AT246="Pattern",B246-8,B246-2))</f>
        <v>x</v>
      </c>
      <c r="BN246" s="42">
        <f t="shared" si="47"/>
        <v>43472</v>
      </c>
      <c r="BO246" s="39">
        <f>IF(Table2[[#This Row],[Milling]]="x","x",Table2[[#This Row],[Total Sections]]*2)</f>
        <v>4</v>
      </c>
      <c r="BP246" s="39" t="str">
        <f>IF(Table2[[#This Row],[Punching]]="x","x",Table2[Total Sections]*2)</f>
        <v>x</v>
      </c>
      <c r="BQ246" s="39">
        <f>IF(Table2[[#This Row],[Pattern]]="Pattern",Table2[Total Sections]*3,Table2[Total Sections]*1.5)</f>
        <v>3</v>
      </c>
      <c r="BR246" s="42">
        <f t="shared" ca="1" si="52"/>
        <v>43469</v>
      </c>
      <c r="BS246" s="42"/>
      <c r="BT246" s="42"/>
      <c r="BU246" s="39"/>
      <c r="BV246" s="39" t="str">
        <f>_xlfn.IFNA(VLOOKUP(Table2[[#This Row],[Job-no]],Table4[],16,FALSE),"Ready")</f>
        <v/>
      </c>
      <c r="BW246" s="39" t="str">
        <f>_xlfn.IFNA(VLOOKUP(Table2[[#This Row],[Job-no]],Table4[],21,FALSE),"Ready")</f>
        <v/>
      </c>
      <c r="BX246" s="39" t="b">
        <f>_xlfn.IFNA(VLOOKUP(Table2[[#This Row],[Job-no]],Table4[],10,FALSE),TRUE)</f>
        <v>0</v>
      </c>
      <c r="BY246" s="39" t="str">
        <f>_xlfn.IFNA(VLOOKUP(Table2[[#This Row],[Job-no]],Table4[],22,FALSE),"Ready")</f>
        <v/>
      </c>
      <c r="BZ246" s="120">
        <f t="shared" si="48"/>
        <v>43475</v>
      </c>
      <c r="CA246" s="120" t="str">
        <f ca="1">IF(OR(Table2[[#This Row],[Saw Date]]=TODAY(),Table2[[#This Row],[Saw Date]]=TODAY()+1), Table2[[#This Row],[Saw Date]],IF(Table2[[#This Row],[Extrusion cut double saw]],"Done",""))</f>
        <v/>
      </c>
      <c r="CB246" s="120" t="str">
        <f ca="1">IF(OR(Table2[[#This Row],[Lens Date]]=TODAY(),Table2[[#This Row],[Lens Date]]=TODAY()+1), Table2[[#This Row],[Lens Date]],IF(Table2[[#This Row],[MSLens]]="Done","Done",""))</f>
        <v/>
      </c>
      <c r="CC246" s="120" t="str">
        <f ca="1">IF(OR(Table2[[#This Row],[Milling Date]]=TODAY(),Table2[[#This Row],[Milling Date]]=TODAY()+1), Table2[[#This Row],[Milling Date]],IF(Table2[[#This Row],[CNC Holes]]="Ready","Done",""))</f>
        <v/>
      </c>
      <c r="CD246" s="120" t="str">
        <f ca="1">IF(OR(Table2[[#This Row],[Welding Date]]=TODAY(),Table2[[#This Row],[Welding Date]]=TODAY()+1), Table2[[#This Row],[Welding Date]],IF(Table2[[#This Row],[Welding Corners]]="Ready","Done",""))</f>
        <v/>
      </c>
      <c r="CE246" s="120" t="str">
        <f ca="1">IF(OR(Table2[[#This Row],[Puching Date]]=TODAY(),Table2[[#This Row],[Puching Date]]=TODAY()+1), Table2[[#This Row],[Puching Date]],IF(Table2[[#This Row],[Punch Holes]]="Ready","Done",""))</f>
        <v/>
      </c>
      <c r="CF246" s="120" t="str">
        <f ca="1">IF(OR(Table2[[#This Row],[Housing Date2]]=TODAY(),Table2[[#This Row],[Housing Date2]]=TODAY()+1),Table2[[#This Row],[Housing Date2]],IF(Table2[[#This Row],[Body Assembly]],"Done",""))</f>
        <v/>
      </c>
      <c r="CG246" s="120" t="str">
        <f>_xlfn.IFNA(VLOOKUP(Table2[[#This Row],[Job-no]],Table4[],7,FALSE),"Done")</f>
        <v>Scheduled/Released</v>
      </c>
    </row>
    <row r="247" spans="1:85" x14ac:dyDescent="0.25">
      <c r="A247" t="str">
        <f>_xlfn.CONCAT(Table2[[#This Row],[Order]],"-",Table2[[#This Row],[Line]])</f>
        <v>77122-2</v>
      </c>
      <c r="B247" s="5">
        <v>43475</v>
      </c>
      <c r="C247" s="8">
        <v>77122</v>
      </c>
      <c r="D247" s="3" t="s">
        <v>2723</v>
      </c>
      <c r="E247" s="8">
        <v>2</v>
      </c>
      <c r="F247" s="8">
        <v>1</v>
      </c>
      <c r="G247" s="3" t="s">
        <v>42</v>
      </c>
      <c r="H247" s="8">
        <v>1</v>
      </c>
      <c r="I247" s="43" t="b">
        <v>0</v>
      </c>
      <c r="J247" s="43" t="b">
        <v>0</v>
      </c>
      <c r="K247" t="s">
        <v>114</v>
      </c>
      <c r="L247" s="43" t="b">
        <v>0</v>
      </c>
      <c r="M247" s="43" t="b">
        <v>0</v>
      </c>
      <c r="N247" s="43" t="b">
        <v>0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t="s">
        <v>114</v>
      </c>
      <c r="V247" t="s">
        <v>114</v>
      </c>
      <c r="W247" s="5">
        <v>43472</v>
      </c>
      <c r="X247" s="3" t="s">
        <v>151</v>
      </c>
      <c r="Y247" s="3"/>
      <c r="Z247" s="3" t="s">
        <v>5251</v>
      </c>
      <c r="AA247" s="3" t="s">
        <v>114</v>
      </c>
      <c r="AB247" s="3" t="s">
        <v>74</v>
      </c>
      <c r="AC247" s="8">
        <v>12</v>
      </c>
      <c r="AD247" s="3" t="s">
        <v>5967</v>
      </c>
      <c r="AE247" s="4" t="s">
        <v>5968</v>
      </c>
      <c r="AF247" s="3"/>
      <c r="AG247" s="3" t="s">
        <v>114</v>
      </c>
      <c r="AH247" s="8">
        <v>3</v>
      </c>
      <c r="AI247" s="3" t="s">
        <v>74</v>
      </c>
      <c r="AJ247" t="s">
        <v>114</v>
      </c>
      <c r="AK247" t="s">
        <v>114</v>
      </c>
      <c r="AL247" s="43" t="b">
        <v>0</v>
      </c>
      <c r="AM247" s="3"/>
      <c r="AN247" s="3"/>
      <c r="AO247" s="43" t="b">
        <v>0</v>
      </c>
      <c r="AP247" s="3" t="b">
        <v>0</v>
      </c>
      <c r="AQ247" s="3">
        <f>VLOOKUP(Table2[[#This Row],[Job-no]],Table3[],26,FALSE)</f>
        <v>2200</v>
      </c>
      <c r="AR247" t="str">
        <f t="shared" si="44"/>
        <v>B2SQSLED</v>
      </c>
      <c r="AS247" t="str">
        <f>VLOOKUP(AR247,Table1[],4,0)</f>
        <v>surface</v>
      </c>
      <c r="AT247">
        <f>IF(BD247&gt;0,"Pattern",VLOOKUP(AR247,Table1[],5,0))</f>
        <v>0</v>
      </c>
      <c r="AU247" s="34">
        <f>IF(AT247="Pattern",WORKDAY(Table2[[#This Row],[Scheduled Ship Date]],-10),WORKDAY(Table2[[#This Row],[Scheduled Ship Date]],-4))</f>
        <v>43469</v>
      </c>
      <c r="AV247">
        <f>IF(Table2[[#This Row],[Extrusion cut double saw]]=TRUE,IF(O247="ToDo",IF(AT247="Pattern",Table2[[#This Row],[Total Sections]]*0.4,Table2[[#This Row],[Total Sections]]*0.12),0),IF(AT247="Pattern",Table2[[#This Row],[Total Sections]]*4,Table2[[#This Row],[Total Sections]]*1.2))</f>
        <v>3.5999999999999996</v>
      </c>
      <c r="AW247" s="42">
        <f t="shared" ca="1" si="54"/>
        <v>43469</v>
      </c>
      <c r="AX247" s="42">
        <f>IF(AT247="Pattern",Table2[[#This Row],[Scheduled Ship Date]]-2,Table2[[#This Row],[Scheduled Ship Date]]-3)</f>
        <v>43472</v>
      </c>
      <c r="AY247">
        <f>IF(Table2[[#This Row],[Pattern]]="Pattern",Table2[[#This Row],[Total Sections]]*4.82,Table2[[#This Row],[Total Sections]]*0.5)</f>
        <v>1.5</v>
      </c>
      <c r="AZ247" s="42">
        <f t="shared" ca="1" si="55"/>
        <v>43469</v>
      </c>
      <c r="BA247" s="39">
        <f>((Table2[Total Sections]/Table2[Open Qty])-1)*Table2[Open Qty]*12.96</f>
        <v>25.92</v>
      </c>
      <c r="BB247" s="39"/>
      <c r="BC247" s="39" t="str">
        <f t="shared" si="45"/>
        <v>B2SQSLED-400-90-35-SO-L(12X5)-</v>
      </c>
      <c r="BD247" s="39">
        <f t="shared" si="46"/>
        <v>0</v>
      </c>
      <c r="BE247" s="39" t="b">
        <f>_xlfn.IFNA(VLOOKUP(Table2[[#This Row],[Job-no]],Table4[],9,FALSE),TRUE)</f>
        <v>0</v>
      </c>
      <c r="BF247" t="str">
        <f>VLOOKUP(AR247,Table1[],3,0)</f>
        <v>B2S</v>
      </c>
      <c r="BG247" s="39" t="b">
        <f>_xlfn.IFNA(VLOOKUP(Table2[[#This Row],[Job-no]],Table4[],14,FALSE),TRUE)</f>
        <v>0</v>
      </c>
      <c r="BH247" s="39" t="str">
        <f>_xlfn.IFNA(VLOOKUP(Table2[[#This Row],[Job-no]],Table4[],11,FALSE),"Done")</f>
        <v/>
      </c>
      <c r="BI247" s="39">
        <f>IF(Table2[[#This Row],[Pattern]]="Pattern",VLOOKUP(Table2[[#This Row],[Product Code]],'Routing data'!$A$2:$W$470,13,FALSE),VLOOKUP(Table2[[#This Row],[Product Code]],'Routing data'!$A$2:$W$470,3,FALSE))</f>
        <v>2</v>
      </c>
      <c r="BJ247" s="39">
        <f>IF(Table2[[#This Row],[Pattern]]="Pattern",VLOOKUP(Table2[[#This Row],[Product Code]],'Routing data'!$A$2:$W$470,14,FALSE),VLOOKUP(Table2[[#This Row],[Product Code]],'Routing data'!$A$2:$W$470,4,FALSE))</f>
        <v>0</v>
      </c>
      <c r="BK247" s="39">
        <f>VLOOKUP(Table2[[#This Row],[Product Code]],'Routing data'!A$4:W$524,16,FALSE)</f>
        <v>0</v>
      </c>
      <c r="BL247" s="42">
        <f>IF(Table2[[#This Row],[Milling Required]]=0,"x",IF(AT247="Pattern",B247-10,B247-4))</f>
        <v>43471</v>
      </c>
      <c r="BM247" s="42" t="str">
        <f>IF(Table2[[#This Row],[Punching Required]]=0,"x",IF(AT247="Pattern",B247-8,B247-2))</f>
        <v>x</v>
      </c>
      <c r="BN247" s="42">
        <f t="shared" si="47"/>
        <v>43472</v>
      </c>
      <c r="BO247" s="39">
        <f>IF(Table2[[#This Row],[Milling]]="x","x",Table2[[#This Row],[Total Sections]]*2)</f>
        <v>6</v>
      </c>
      <c r="BP247" s="39" t="str">
        <f>IF(Table2[[#This Row],[Punching]]="x","x",Table2[Total Sections]*2)</f>
        <v>x</v>
      </c>
      <c r="BQ247" s="39">
        <f>IF(Table2[[#This Row],[Pattern]]="Pattern",Table2[Total Sections]*3,Table2[Total Sections]*1.5)</f>
        <v>4.5</v>
      </c>
      <c r="BR247" s="42">
        <f t="shared" ca="1" si="52"/>
        <v>43469</v>
      </c>
      <c r="BS247" s="42"/>
      <c r="BT247" s="42"/>
      <c r="BU247" s="39"/>
      <c r="BV247" s="39" t="str">
        <f>_xlfn.IFNA(VLOOKUP(Table2[[#This Row],[Job-no]],Table4[],16,FALSE),"Ready")</f>
        <v/>
      </c>
      <c r="BW247" s="39" t="str">
        <f>_xlfn.IFNA(VLOOKUP(Table2[[#This Row],[Job-no]],Table4[],21,FALSE),"Ready")</f>
        <v/>
      </c>
      <c r="BX247" s="39" t="b">
        <f>_xlfn.IFNA(VLOOKUP(Table2[[#This Row],[Job-no]],Table4[],10,FALSE),TRUE)</f>
        <v>0</v>
      </c>
      <c r="BY247" s="39" t="str">
        <f>_xlfn.IFNA(VLOOKUP(Table2[[#This Row],[Job-no]],Table4[],22,FALSE),"Ready")</f>
        <v/>
      </c>
      <c r="BZ247" s="120">
        <f t="shared" si="48"/>
        <v>43475</v>
      </c>
      <c r="CA247" s="120" t="str">
        <f ca="1">IF(OR(Table2[[#This Row],[Saw Date]]=TODAY(),Table2[[#This Row],[Saw Date]]=TODAY()+1), Table2[[#This Row],[Saw Date]],IF(Table2[[#This Row],[Extrusion cut double saw]],"Done",""))</f>
        <v/>
      </c>
      <c r="CB247" s="120" t="str">
        <f ca="1">IF(OR(Table2[[#This Row],[Lens Date]]=TODAY(),Table2[[#This Row],[Lens Date]]=TODAY()+1), Table2[[#This Row],[Lens Date]],IF(Table2[[#This Row],[MSLens]]="Done","Done",""))</f>
        <v/>
      </c>
      <c r="CC247" s="120" t="str">
        <f ca="1">IF(OR(Table2[[#This Row],[Milling Date]]=TODAY(),Table2[[#This Row],[Milling Date]]=TODAY()+1), Table2[[#This Row],[Milling Date]],IF(Table2[[#This Row],[CNC Holes]]="Ready","Done",""))</f>
        <v/>
      </c>
      <c r="CD247" s="120" t="str">
        <f ca="1">IF(OR(Table2[[#This Row],[Welding Date]]=TODAY(),Table2[[#This Row],[Welding Date]]=TODAY()+1), Table2[[#This Row],[Welding Date]],IF(Table2[[#This Row],[Welding Corners]]="Ready","Done",""))</f>
        <v/>
      </c>
      <c r="CE247" s="120" t="str">
        <f ca="1">IF(OR(Table2[[#This Row],[Puching Date]]=TODAY(),Table2[[#This Row],[Puching Date]]=TODAY()+1), Table2[[#This Row],[Puching Date]],IF(Table2[[#This Row],[Punch Holes]]="Ready","Done",""))</f>
        <v/>
      </c>
      <c r="CF247" s="120" t="str">
        <f ca="1">IF(OR(Table2[[#This Row],[Housing Date2]]=TODAY(),Table2[[#This Row],[Housing Date2]]=TODAY()+1),Table2[[#This Row],[Housing Date2]],IF(Table2[[#This Row],[Body Assembly]],"Done",""))</f>
        <v/>
      </c>
      <c r="CG247" s="120" t="str">
        <f>_xlfn.IFNA(VLOOKUP(Table2[[#This Row],[Job-no]],Table4[],7,FALSE),"Done")</f>
        <v>Scheduled/Released</v>
      </c>
    </row>
    <row r="248" spans="1:85" x14ac:dyDescent="0.25">
      <c r="A248" t="str">
        <f>_xlfn.CONCAT(Table2[[#This Row],[Order]],"-",Table2[[#This Row],[Line]])</f>
        <v>77195-2</v>
      </c>
      <c r="B248" s="1">
        <v>43475</v>
      </c>
      <c r="C248" s="10">
        <v>77195</v>
      </c>
      <c r="D248" s="7" t="s">
        <v>3232</v>
      </c>
      <c r="E248" s="10">
        <v>2</v>
      </c>
      <c r="F248" s="10">
        <v>1</v>
      </c>
      <c r="G248" s="7" t="s">
        <v>165</v>
      </c>
      <c r="H248" s="10">
        <v>2</v>
      </c>
      <c r="I248" s="43" t="b">
        <v>1</v>
      </c>
      <c r="J248" s="43" t="b">
        <v>0</v>
      </c>
      <c r="K248" t="s">
        <v>114</v>
      </c>
      <c r="L248" s="43" t="b">
        <v>0</v>
      </c>
      <c r="M248" s="43" t="b">
        <v>0</v>
      </c>
      <c r="N248" s="43" t="b">
        <v>1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t="s">
        <v>114</v>
      </c>
      <c r="V248" t="s">
        <v>114</v>
      </c>
      <c r="W248" s="5">
        <v>43472</v>
      </c>
      <c r="X248" s="7" t="s">
        <v>151</v>
      </c>
      <c r="Y248" s="7"/>
      <c r="Z248" s="7" t="s">
        <v>146</v>
      </c>
      <c r="AA248" s="7" t="s">
        <v>114</v>
      </c>
      <c r="AB248" s="7" t="s">
        <v>74</v>
      </c>
      <c r="AC248" s="10">
        <v>12</v>
      </c>
      <c r="AD248" s="3" t="s">
        <v>5967</v>
      </c>
      <c r="AE248" s="4" t="s">
        <v>5968</v>
      </c>
      <c r="AF248" s="7"/>
      <c r="AG248" s="7" t="s">
        <v>114</v>
      </c>
      <c r="AH248" s="10">
        <v>2</v>
      </c>
      <c r="AI248" s="3" t="s">
        <v>74</v>
      </c>
      <c r="AJ248" t="s">
        <v>114</v>
      </c>
      <c r="AK248" t="s">
        <v>114</v>
      </c>
      <c r="AL248" s="43" t="b">
        <v>0</v>
      </c>
      <c r="AM248" s="3"/>
      <c r="AN248" s="3"/>
      <c r="AO248" s="43" t="b">
        <v>0</v>
      </c>
      <c r="AP248" s="3" t="b">
        <v>0</v>
      </c>
      <c r="AQ248" s="3">
        <f>VLOOKUP(Table2[[#This Row],[Job-no]],Table3[],26,FALSE)</f>
        <v>560</v>
      </c>
      <c r="AR248" t="str">
        <f t="shared" si="44"/>
        <v>BRLED</v>
      </c>
      <c r="AS248" t="str">
        <f>VLOOKUP(AR248,Table1[],4,0)</f>
        <v>recessed</v>
      </c>
      <c r="AT248">
        <f>IF(BD248&gt;0,"Pattern",VLOOKUP(AR248,Table1[],5,0))</f>
        <v>0</v>
      </c>
      <c r="AU248" s="34">
        <f>IF(AT248="Pattern",WORKDAY(Table2[[#This Row],[Scheduled Ship Date]],-10),WORKDAY(Table2[[#This Row],[Scheduled Ship Date]],-4))</f>
        <v>43469</v>
      </c>
      <c r="AV248">
        <f>IF(Table2[[#This Row],[Extrusion cut double saw]]=TRUE,IF(O248="ToDo",IF(AT248="Pattern",Table2[[#This Row],[Total Sections]]*0.4,Table2[[#This Row],[Total Sections]]*0.12),0),IF(AT248="Pattern",Table2[[#This Row],[Total Sections]]*4,Table2[[#This Row],[Total Sections]]*1.2))</f>
        <v>0</v>
      </c>
      <c r="AW248" s="42"/>
      <c r="AX248" s="42">
        <f>IF(AT248="Pattern",Table2[[#This Row],[Scheduled Ship Date]]-2,Table2[[#This Row],[Scheduled Ship Date]]-3)</f>
        <v>43472</v>
      </c>
      <c r="AY248">
        <f>IF(Table2[[#This Row],[Pattern]]="Pattern",Table2[[#This Row],[Total Sections]]*4.82,Table2[[#This Row],[Total Sections]]*0.5)</f>
        <v>1</v>
      </c>
      <c r="AZ248" s="42">
        <f t="shared" ca="1" si="55"/>
        <v>43469</v>
      </c>
      <c r="BA248" s="39">
        <f>((Table2[Total Sections]/Table2[Open Qty])-1)*Table2[Open Qty]*12.96</f>
        <v>0</v>
      </c>
      <c r="BB248" s="39"/>
      <c r="BC248" s="39" t="str">
        <f t="shared" si="45"/>
        <v>BRLED-350-80-30-FL-4-W-UNV-DP-1-D</v>
      </c>
      <c r="BD248" s="39">
        <f t="shared" si="46"/>
        <v>0</v>
      </c>
      <c r="BE248" s="39" t="b">
        <f>_xlfn.IFNA(VLOOKUP(Table2[[#This Row],[Job-no]],Table4[],9,FALSE),TRUE)</f>
        <v>1</v>
      </c>
      <c r="BF248" t="str">
        <f>VLOOKUP(AR248,Table1[],3,0)</f>
        <v>B2LED</v>
      </c>
      <c r="BG248" s="39" t="b">
        <f>_xlfn.IFNA(VLOOKUP(Table2[[#This Row],[Job-no]],Table4[],14,FALSE),TRUE)</f>
        <v>1</v>
      </c>
      <c r="BH248" s="39" t="str">
        <f>_xlfn.IFNA(VLOOKUP(Table2[[#This Row],[Job-no]],Table4[],11,FALSE),"Done")</f>
        <v/>
      </c>
      <c r="BI248" s="39">
        <f>IF(Table2[[#This Row],[Pattern]]="Pattern",VLOOKUP(Table2[[#This Row],[Product Code]],'Routing data'!$A$2:$W$470,13,FALSE),VLOOKUP(Table2[[#This Row],[Product Code]],'Routing data'!$A$2:$W$470,3,FALSE))</f>
        <v>2</v>
      </c>
      <c r="BJ248" s="39">
        <f>IF(Table2[[#This Row],[Pattern]]="Pattern",VLOOKUP(Table2[[#This Row],[Product Code]],'Routing data'!$A$2:$W$470,14,FALSE),VLOOKUP(Table2[[#This Row],[Product Code]],'Routing data'!$A$2:$W$470,4,FALSE))</f>
        <v>0</v>
      </c>
      <c r="BK248" s="39">
        <f>VLOOKUP(Table2[[#This Row],[Product Code]],'Routing data'!A$4:W$524,16,FALSE)</f>
        <v>0</v>
      </c>
      <c r="BL248" s="42">
        <f>IF(Table2[[#This Row],[Milling Required]]=0,"x",IF(AT248="Pattern",B248-10,B248-4))</f>
        <v>43471</v>
      </c>
      <c r="BM248" s="42" t="str">
        <f>IF(Table2[[#This Row],[Punching Required]]=0,"x",IF(AT248="Pattern",B248-8,B248-2))</f>
        <v>x</v>
      </c>
      <c r="BN248" s="42">
        <f t="shared" si="47"/>
        <v>43472</v>
      </c>
      <c r="BO248" s="39">
        <f>IF(Table2[[#This Row],[Milling]]="x","x",Table2[[#This Row],[Total Sections]]*2)</f>
        <v>4</v>
      </c>
      <c r="BP248" s="39" t="str">
        <f>IF(Table2[[#This Row],[Punching]]="x","x",Table2[Total Sections]*2)</f>
        <v>x</v>
      </c>
      <c r="BQ248" s="39">
        <f>IF(Table2[[#This Row],[Pattern]]="Pattern",Table2[Total Sections]*3,Table2[Total Sections]*1.5)</f>
        <v>3</v>
      </c>
      <c r="BR248" s="42">
        <f t="shared" ca="1" si="52"/>
        <v>43469</v>
      </c>
      <c r="BS248" s="39"/>
      <c r="BT248" s="39"/>
      <c r="BU248" s="39"/>
      <c r="BV248" s="39" t="str">
        <f>_xlfn.IFNA(VLOOKUP(Table2[[#This Row],[Job-no]],Table4[],16,FALSE),"Ready")</f>
        <v/>
      </c>
      <c r="BW248" s="39" t="str">
        <f>_xlfn.IFNA(VLOOKUP(Table2[[#This Row],[Job-no]],Table4[],21,FALSE),"Ready")</f>
        <v/>
      </c>
      <c r="BX248" s="39" t="b">
        <f>_xlfn.IFNA(VLOOKUP(Table2[[#This Row],[Job-no]],Table4[],10,FALSE),TRUE)</f>
        <v>0</v>
      </c>
      <c r="BY248" s="39" t="str">
        <f>_xlfn.IFNA(VLOOKUP(Table2[[#This Row],[Job-no]],Table4[],22,FALSE),"Ready")</f>
        <v/>
      </c>
      <c r="BZ248" s="120">
        <f t="shared" si="48"/>
        <v>43475</v>
      </c>
      <c r="CA248" s="120" t="str">
        <f ca="1">IF(OR(Table2[[#This Row],[Saw Date]]=TODAY(),Table2[[#This Row],[Saw Date]]=TODAY()+1), Table2[[#This Row],[Saw Date]],IF(Table2[[#This Row],[Extrusion cut double saw]],"Done",""))</f>
        <v>Done</v>
      </c>
      <c r="CB248" s="120" t="str">
        <f ca="1">IF(OR(Table2[[#This Row],[Lens Date]]=TODAY(),Table2[[#This Row],[Lens Date]]=TODAY()+1), Table2[[#This Row],[Lens Date]],IF(Table2[[#This Row],[MSLens]]="Done","Done",""))</f>
        <v/>
      </c>
      <c r="CC248" s="120" t="str">
        <f ca="1">IF(OR(Table2[[#This Row],[Milling Date]]=TODAY(),Table2[[#This Row],[Milling Date]]=TODAY()+1), Table2[[#This Row],[Milling Date]],IF(Table2[[#This Row],[CNC Holes]]="Ready","Done",""))</f>
        <v/>
      </c>
      <c r="CD248" s="120" t="str">
        <f ca="1">IF(OR(Table2[[#This Row],[Welding Date]]=TODAY(),Table2[[#This Row],[Welding Date]]=TODAY()+1), Table2[[#This Row],[Welding Date]],IF(Table2[[#This Row],[Welding Corners]]="Ready","Done",""))</f>
        <v/>
      </c>
      <c r="CE248" s="120" t="str">
        <f ca="1">IF(OR(Table2[[#This Row],[Puching Date]]=TODAY(),Table2[[#This Row],[Puching Date]]=TODAY()+1), Table2[[#This Row],[Puching Date]],IF(Table2[[#This Row],[Punch Holes]]="Ready","Done",""))</f>
        <v/>
      </c>
      <c r="CF248" s="120" t="str">
        <f ca="1">IF(OR(Table2[[#This Row],[Housing Date2]]=TODAY(),Table2[[#This Row],[Housing Date2]]=TODAY()+1),Table2[[#This Row],[Housing Date2]],IF(Table2[[#This Row],[Body Assembly]],"Done",""))</f>
        <v/>
      </c>
      <c r="CG248" s="120" t="str">
        <f>_xlfn.IFNA(VLOOKUP(Table2[[#This Row],[Job-no]],Table4[],7,FALSE),"Done")</f>
        <v>Machine Shop Started</v>
      </c>
    </row>
    <row r="249" spans="1:85" x14ac:dyDescent="0.25">
      <c r="A249" s="39" t="str">
        <f>_xlfn.CONCAT(Table2[[#This Row],[Order]],"-",Table2[[#This Row],[Line]])</f>
        <v>77215-1</v>
      </c>
      <c r="B249" s="5">
        <v>43475</v>
      </c>
      <c r="C249" s="8">
        <v>77215</v>
      </c>
      <c r="D249" s="3" t="s">
        <v>3835</v>
      </c>
      <c r="E249" s="8">
        <v>1</v>
      </c>
      <c r="F249" s="8">
        <v>1</v>
      </c>
      <c r="G249" s="3" t="s">
        <v>42</v>
      </c>
      <c r="H249" s="8">
        <v>1</v>
      </c>
      <c r="I249" s="43" t="b">
        <v>0</v>
      </c>
      <c r="J249" s="43" t="b">
        <v>0</v>
      </c>
      <c r="K249" t="s">
        <v>114</v>
      </c>
      <c r="L249" s="43" t="b">
        <v>0</v>
      </c>
      <c r="M249" s="43" t="b">
        <v>0</v>
      </c>
      <c r="N249" s="43" t="b">
        <v>0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t="s">
        <v>114</v>
      </c>
      <c r="V249" t="s">
        <v>114</v>
      </c>
      <c r="W249" s="5">
        <v>43472</v>
      </c>
      <c r="X249" s="3" t="s">
        <v>151</v>
      </c>
      <c r="Y249" s="3"/>
      <c r="Z249" s="3" t="s">
        <v>4818</v>
      </c>
      <c r="AA249" s="3" t="s">
        <v>114</v>
      </c>
      <c r="AB249" s="3" t="s">
        <v>74</v>
      </c>
      <c r="AC249" s="8">
        <v>12</v>
      </c>
      <c r="AD249" s="3" t="s">
        <v>5967</v>
      </c>
      <c r="AE249" s="4" t="s">
        <v>5968</v>
      </c>
      <c r="AF249" s="3"/>
      <c r="AG249" s="3" t="s">
        <v>114</v>
      </c>
      <c r="AH249" s="8">
        <v>1</v>
      </c>
      <c r="AI249" s="3" t="s">
        <v>74</v>
      </c>
      <c r="AJ249" t="s">
        <v>114</v>
      </c>
      <c r="AK249" t="s">
        <v>114</v>
      </c>
      <c r="AL249" s="43" t="b">
        <v>0</v>
      </c>
      <c r="AM249" s="3"/>
      <c r="AN249" s="3"/>
      <c r="AO249" s="43" t="b">
        <v>0</v>
      </c>
      <c r="AP249" s="3" t="b">
        <v>0</v>
      </c>
      <c r="AQ249" s="3">
        <f>VLOOKUP(Table2[[#This Row],[Job-no]],Table3[],26,FALSE)</f>
        <v>855</v>
      </c>
      <c r="AR249" t="str">
        <f t="shared" si="44"/>
        <v>SCPLED</v>
      </c>
      <c r="AS249" t="str">
        <f>VLOOKUP(AR249,Table1[],4,0)</f>
        <v>recessed</v>
      </c>
      <c r="AT249" t="str">
        <f>IF(BD249&gt;0,"Pattern",VLOOKUP(AR249,Table1[],5,0))</f>
        <v>Check for Kit</v>
      </c>
      <c r="AU249" s="34">
        <f>IF(AT249="Pattern",WORKDAY(Table2[[#This Row],[Scheduled Ship Date]],-10),WORKDAY(Table2[[#This Row],[Scheduled Ship Date]],-4))</f>
        <v>43469</v>
      </c>
      <c r="AV249" s="39">
        <f>IF(Table2[[#This Row],[Extrusion cut double saw]]=TRUE,IF(O249="ToDo",IF(AT249="Pattern",Table2[[#This Row],[Total Sections]]*0.4,Table2[[#This Row],[Total Sections]]*0.12),0),IF(AT249="Pattern",Table2[[#This Row],[Total Sections]]*4,Table2[[#This Row],[Total Sections]]*1.2))</f>
        <v>1.2</v>
      </c>
      <c r="AW249" s="42">
        <f t="shared" ref="AW249:AW271" ca="1" si="56">TODAY()+2</f>
        <v>43469</v>
      </c>
      <c r="AX249" s="42">
        <f>IF(AT249="Pattern",Table2[[#This Row],[Scheduled Ship Date]]-2,Table2[[#This Row],[Scheduled Ship Date]]-3)</f>
        <v>43472</v>
      </c>
      <c r="AY249" s="39">
        <f>IF(Table2[[#This Row],[Pattern]]="Pattern",Table2[[#This Row],[Total Sections]]*4.82,Table2[[#This Row],[Total Sections]]*0.5)</f>
        <v>0.5</v>
      </c>
      <c r="AZ249" s="42">
        <f t="shared" ca="1" si="55"/>
        <v>43469</v>
      </c>
      <c r="BA249" s="39">
        <f>((Table2[Total Sections]/Table2[Open Qty])-1)*Table2[Open Qty]*12.96</f>
        <v>0</v>
      </c>
      <c r="BB249" s="39"/>
      <c r="BC249" s="39" t="str">
        <f t="shared" si="45"/>
        <v>SCPLED-300-80-30-RG2-9' 2"-W-UNV-DP-1-DF</v>
      </c>
      <c r="BD249" s="39">
        <f t="shared" si="46"/>
        <v>0</v>
      </c>
      <c r="BE249" s="39" t="b">
        <f>_xlfn.IFNA(VLOOKUP(Table2[[#This Row],[Job-no]],Table4[],9,FALSE),TRUE)</f>
        <v>0</v>
      </c>
      <c r="BF249" s="39"/>
      <c r="BG249" s="39" t="b">
        <f>_xlfn.IFNA(VLOOKUP(Table2[[#This Row],[Job-no]],Table4[],14,FALSE),TRUE)</f>
        <v>0</v>
      </c>
      <c r="BH249" s="39" t="str">
        <f>_xlfn.IFNA(VLOOKUP(Table2[[#This Row],[Job-no]],Table4[],11,FALSE),"Done")</f>
        <v/>
      </c>
      <c r="BI249" s="39">
        <f>IF(Table2[[#This Row],[Pattern]]="Pattern",VLOOKUP(Table2[[#This Row],[Product Code]],'Routing data'!$A$2:$W$470,13,FALSE),VLOOKUP(Table2[[#This Row],[Product Code]],'Routing data'!$A$2:$W$470,3,FALSE))</f>
        <v>2</v>
      </c>
      <c r="BJ249" s="39">
        <f>IF(Table2[[#This Row],[Pattern]]="Pattern",VLOOKUP(Table2[[#This Row],[Product Code]],'Routing data'!$A$2:$W$470,14,FALSE),VLOOKUP(Table2[[#This Row],[Product Code]],'Routing data'!$A$2:$W$470,4,FALSE))</f>
        <v>0</v>
      </c>
      <c r="BK249" s="39">
        <f>VLOOKUP(Table2[[#This Row],[Product Code]],'Routing data'!A$4:W$524,16,FALSE)</f>
        <v>5</v>
      </c>
      <c r="BL249" s="42">
        <f>IF(Table2[[#This Row],[Milling Required]]=0,"x",IF(AT249="Pattern",B249-10,B249-4))</f>
        <v>43471</v>
      </c>
      <c r="BM249" s="39"/>
      <c r="BN249" s="42">
        <f t="shared" si="47"/>
        <v>43472</v>
      </c>
      <c r="BO249" s="39">
        <f>IF(Table2[[#This Row],[Milling]]="x","x",Table2[[#This Row],[Total Sections]]*2)</f>
        <v>2</v>
      </c>
      <c r="BP249" s="39">
        <f>IF(Table2[[#This Row],[Punching]]="x","x",Table2[Total Sections]*2)</f>
        <v>2</v>
      </c>
      <c r="BQ249" s="39">
        <f>IF(Table2[[#This Row],[Pattern]]="Pattern",Table2[Total Sections]*3,Table2[Total Sections]*1.5)</f>
        <v>1.5</v>
      </c>
      <c r="BR249" s="42">
        <f t="shared" ca="1" si="52"/>
        <v>43469</v>
      </c>
      <c r="BS249" s="39"/>
      <c r="BT249" s="39"/>
      <c r="BU249" s="39"/>
      <c r="BV249" s="39" t="str">
        <f>_xlfn.IFNA(VLOOKUP(Table2[[#This Row],[Job-no]],Table4[],16,FALSE),"Ready")</f>
        <v/>
      </c>
      <c r="BW249" s="39" t="str">
        <f>_xlfn.IFNA(VLOOKUP(Table2[[#This Row],[Job-no]],Table4[],21,FALSE),"Ready")</f>
        <v/>
      </c>
      <c r="BX249" s="39" t="b">
        <f>_xlfn.IFNA(VLOOKUP(Table2[[#This Row],[Job-no]],Table4[],10,FALSE),TRUE)</f>
        <v>0</v>
      </c>
      <c r="BY249" s="39" t="str">
        <f>_xlfn.IFNA(VLOOKUP(Table2[[#This Row],[Job-no]],Table4[],22,FALSE),"Ready")</f>
        <v/>
      </c>
      <c r="BZ249" s="120">
        <f t="shared" si="48"/>
        <v>43475</v>
      </c>
      <c r="CA249" s="120" t="str">
        <f ca="1">IF(OR(Table2[[#This Row],[Saw Date]]=TODAY(),Table2[[#This Row],[Saw Date]]=TODAY()+1), Table2[[#This Row],[Saw Date]],IF(Table2[[#This Row],[Extrusion cut double saw]],"Done",""))</f>
        <v/>
      </c>
      <c r="CB249" s="120" t="str">
        <f ca="1">IF(OR(Table2[[#This Row],[Lens Date]]=TODAY(),Table2[[#This Row],[Lens Date]]=TODAY()+1), Table2[[#This Row],[Lens Date]],IF(Table2[[#This Row],[MSLens]]="Done","Done",""))</f>
        <v/>
      </c>
      <c r="CC249" s="120" t="str">
        <f ca="1">IF(OR(Table2[[#This Row],[Milling Date]]=TODAY(),Table2[[#This Row],[Milling Date]]=TODAY()+1), Table2[[#This Row],[Milling Date]],IF(Table2[[#This Row],[CNC Holes]]="Ready","Done",""))</f>
        <v/>
      </c>
      <c r="CD249" s="120" t="str">
        <f ca="1">IF(OR(Table2[[#This Row],[Welding Date]]=TODAY(),Table2[[#This Row],[Welding Date]]=TODAY()+1), Table2[[#This Row],[Welding Date]],IF(Table2[[#This Row],[Welding Corners]]="Ready","Done",""))</f>
        <v/>
      </c>
      <c r="CE249" s="120" t="str">
        <f ca="1">IF(OR(Table2[[#This Row],[Puching Date]]=TODAY(),Table2[[#This Row],[Puching Date]]=TODAY()+1), Table2[[#This Row],[Puching Date]],IF(Table2[[#This Row],[Punch Holes]]="Ready","Done",""))</f>
        <v/>
      </c>
      <c r="CF249" s="120" t="str">
        <f ca="1">IF(OR(Table2[[#This Row],[Housing Date2]]=TODAY(),Table2[[#This Row],[Housing Date2]]=TODAY()+1),Table2[[#This Row],[Housing Date2]],IF(Table2[[#This Row],[Body Assembly]],"Done",""))</f>
        <v/>
      </c>
      <c r="CG249" s="120" t="str">
        <f>_xlfn.IFNA(VLOOKUP(Table2[[#This Row],[Job-no]],Table4[],7,FALSE),"Done")</f>
        <v>Scheduled/Released</v>
      </c>
    </row>
    <row r="250" spans="1:85" x14ac:dyDescent="0.25">
      <c r="A250" s="39" t="str">
        <f>_xlfn.CONCAT(Table2[[#This Row],[Order]],"-",Table2[[#This Row],[Line]])</f>
        <v>77215-2</v>
      </c>
      <c r="B250" s="5">
        <v>43475</v>
      </c>
      <c r="C250" s="8">
        <v>77215</v>
      </c>
      <c r="D250" s="3" t="s">
        <v>3837</v>
      </c>
      <c r="E250" s="8">
        <v>2</v>
      </c>
      <c r="F250" s="8">
        <v>1</v>
      </c>
      <c r="G250" s="3" t="s">
        <v>42</v>
      </c>
      <c r="H250" s="8">
        <v>1</v>
      </c>
      <c r="I250" s="43" t="b">
        <v>0</v>
      </c>
      <c r="J250" s="43" t="b">
        <v>0</v>
      </c>
      <c r="K250" t="s">
        <v>114</v>
      </c>
      <c r="L250" s="43" t="b">
        <v>0</v>
      </c>
      <c r="M250" s="43" t="b">
        <v>0</v>
      </c>
      <c r="N250" s="43" t="b">
        <v>0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t="s">
        <v>114</v>
      </c>
      <c r="V250" t="s">
        <v>114</v>
      </c>
      <c r="W250" s="5">
        <v>43472</v>
      </c>
      <c r="X250" s="3" t="s">
        <v>151</v>
      </c>
      <c r="Y250" s="3"/>
      <c r="Z250" s="3" t="s">
        <v>4819</v>
      </c>
      <c r="AA250" s="3" t="s">
        <v>114</v>
      </c>
      <c r="AB250" s="3" t="s">
        <v>74</v>
      </c>
      <c r="AC250" s="8">
        <v>12</v>
      </c>
      <c r="AD250" s="3" t="s">
        <v>5967</v>
      </c>
      <c r="AE250" s="4" t="s">
        <v>5968</v>
      </c>
      <c r="AF250" s="3"/>
      <c r="AG250" s="3" t="s">
        <v>114</v>
      </c>
      <c r="AH250" s="8">
        <v>1</v>
      </c>
      <c r="AI250" s="3" t="s">
        <v>74</v>
      </c>
      <c r="AJ250" t="s">
        <v>114</v>
      </c>
      <c r="AK250" t="s">
        <v>114</v>
      </c>
      <c r="AL250" s="43" t="b">
        <v>0</v>
      </c>
      <c r="AM250" s="3"/>
      <c r="AN250" s="3"/>
      <c r="AO250" s="43" t="b">
        <v>0</v>
      </c>
      <c r="AP250" s="3" t="b">
        <v>0</v>
      </c>
      <c r="AQ250" s="3">
        <f>VLOOKUP(Table2[[#This Row],[Job-no]],Table3[],26,FALSE)</f>
        <v>855</v>
      </c>
      <c r="AR250" t="str">
        <f t="shared" si="44"/>
        <v>SCPLED</v>
      </c>
      <c r="AS250" t="str">
        <f>VLOOKUP(AR250,Table1[],4,0)</f>
        <v>recessed</v>
      </c>
      <c r="AT250" t="str">
        <f>IF(BD250&gt;0,"Pattern",VLOOKUP(AR250,Table1[],5,0))</f>
        <v>Check for Kit</v>
      </c>
      <c r="AU250" s="34">
        <f>IF(AT250="Pattern",WORKDAY(Table2[[#This Row],[Scheduled Ship Date]],-10),WORKDAY(Table2[[#This Row],[Scheduled Ship Date]],-4))</f>
        <v>43469</v>
      </c>
      <c r="AV250" s="39">
        <f>IF(Table2[[#This Row],[Extrusion cut double saw]]=TRUE,IF(O250="ToDo",IF(AT250="Pattern",Table2[[#This Row],[Total Sections]]*0.4,Table2[[#This Row],[Total Sections]]*0.12),0),IF(AT250="Pattern",Table2[[#This Row],[Total Sections]]*4,Table2[[#This Row],[Total Sections]]*1.2))</f>
        <v>1.2</v>
      </c>
      <c r="AW250" s="42">
        <f t="shared" ca="1" si="56"/>
        <v>43469</v>
      </c>
      <c r="AX250" s="42">
        <f>IF(AT250="Pattern",Table2[[#This Row],[Scheduled Ship Date]]-2,Table2[[#This Row],[Scheduled Ship Date]]-3)</f>
        <v>43472</v>
      </c>
      <c r="AY250" s="39">
        <f>IF(Table2[[#This Row],[Pattern]]="Pattern",Table2[[#This Row],[Total Sections]]*4.82,Table2[[#This Row],[Total Sections]]*0.5)</f>
        <v>0.5</v>
      </c>
      <c r="AZ250" s="42">
        <f t="shared" ca="1" si="55"/>
        <v>43469</v>
      </c>
      <c r="BA250" s="39">
        <f>((Table2[Total Sections]/Table2[Open Qty])-1)*Table2[Open Qty]*12.96</f>
        <v>0</v>
      </c>
      <c r="BB250" s="39"/>
      <c r="BC250" s="39" t="str">
        <f t="shared" si="45"/>
        <v>SCPLED-300-80-30-RG2-8' 2"-W-UNV-DP-1-DF</v>
      </c>
      <c r="BD250" s="39">
        <f t="shared" si="46"/>
        <v>0</v>
      </c>
      <c r="BE250" s="39" t="b">
        <f>_xlfn.IFNA(VLOOKUP(Table2[[#This Row],[Job-no]],Table4[],9,FALSE),TRUE)</f>
        <v>0</v>
      </c>
      <c r="BF250" s="39"/>
      <c r="BG250" s="39" t="b">
        <f>_xlfn.IFNA(VLOOKUP(Table2[[#This Row],[Job-no]],Table4[],14,FALSE),TRUE)</f>
        <v>0</v>
      </c>
      <c r="BH250" s="39" t="str">
        <f>_xlfn.IFNA(VLOOKUP(Table2[[#This Row],[Job-no]],Table4[],11,FALSE),"Done")</f>
        <v/>
      </c>
      <c r="BI250" s="39">
        <f>IF(Table2[[#This Row],[Pattern]]="Pattern",VLOOKUP(Table2[[#This Row],[Product Code]],'Routing data'!$A$2:$W$470,13,FALSE),VLOOKUP(Table2[[#This Row],[Product Code]],'Routing data'!$A$2:$W$470,3,FALSE))</f>
        <v>2</v>
      </c>
      <c r="BJ250" s="39">
        <f>IF(Table2[[#This Row],[Pattern]]="Pattern",VLOOKUP(Table2[[#This Row],[Product Code]],'Routing data'!$A$2:$W$470,14,FALSE),VLOOKUP(Table2[[#This Row],[Product Code]],'Routing data'!$A$2:$W$470,4,FALSE))</f>
        <v>0</v>
      </c>
      <c r="BK250" s="39">
        <f>VLOOKUP(Table2[[#This Row],[Product Code]],'Routing data'!A$4:W$524,16,FALSE)</f>
        <v>5</v>
      </c>
      <c r="BL250" s="42">
        <f>IF(Table2[[#This Row],[Milling Required]]=0,"x",IF(AT250="Pattern",B250-10,B250-4))</f>
        <v>43471</v>
      </c>
      <c r="BM250" s="39"/>
      <c r="BN250" s="42">
        <f t="shared" si="47"/>
        <v>43472</v>
      </c>
      <c r="BO250" s="39">
        <f>IF(Table2[[#This Row],[Milling]]="x","x",Table2[[#This Row],[Total Sections]]*2)</f>
        <v>2</v>
      </c>
      <c r="BP250" s="39">
        <f>IF(Table2[[#This Row],[Punching]]="x","x",Table2[Total Sections]*2)</f>
        <v>2</v>
      </c>
      <c r="BQ250" s="39">
        <f>IF(Table2[[#This Row],[Pattern]]="Pattern",Table2[Total Sections]*3,Table2[Total Sections]*1.5)</f>
        <v>1.5</v>
      </c>
      <c r="BR250" s="42">
        <f t="shared" ca="1" si="52"/>
        <v>43469</v>
      </c>
      <c r="BS250" s="39"/>
      <c r="BT250" s="39"/>
      <c r="BU250" s="39"/>
      <c r="BV250" s="39" t="str">
        <f>_xlfn.IFNA(VLOOKUP(Table2[[#This Row],[Job-no]],Table4[],16,FALSE),"Ready")</f>
        <v/>
      </c>
      <c r="BW250" s="39" t="str">
        <f>_xlfn.IFNA(VLOOKUP(Table2[[#This Row],[Job-no]],Table4[],21,FALSE),"Ready")</f>
        <v/>
      </c>
      <c r="BX250" s="39" t="b">
        <f>_xlfn.IFNA(VLOOKUP(Table2[[#This Row],[Job-no]],Table4[],10,FALSE),TRUE)</f>
        <v>0</v>
      </c>
      <c r="BY250" s="39" t="str">
        <f>_xlfn.IFNA(VLOOKUP(Table2[[#This Row],[Job-no]],Table4[],22,FALSE),"Ready")</f>
        <v/>
      </c>
      <c r="BZ250" s="120">
        <f t="shared" si="48"/>
        <v>43475</v>
      </c>
      <c r="CA250" s="120" t="str">
        <f ca="1">IF(OR(Table2[[#This Row],[Saw Date]]=TODAY(),Table2[[#This Row],[Saw Date]]=TODAY()+1), Table2[[#This Row],[Saw Date]],IF(Table2[[#This Row],[Extrusion cut double saw]],"Done",""))</f>
        <v/>
      </c>
      <c r="CB250" s="120" t="str">
        <f ca="1">IF(OR(Table2[[#This Row],[Lens Date]]=TODAY(),Table2[[#This Row],[Lens Date]]=TODAY()+1), Table2[[#This Row],[Lens Date]],IF(Table2[[#This Row],[MSLens]]="Done","Done",""))</f>
        <v/>
      </c>
      <c r="CC250" s="120" t="str">
        <f ca="1">IF(OR(Table2[[#This Row],[Milling Date]]=TODAY(),Table2[[#This Row],[Milling Date]]=TODAY()+1), Table2[[#This Row],[Milling Date]],IF(Table2[[#This Row],[CNC Holes]]="Ready","Done",""))</f>
        <v/>
      </c>
      <c r="CD250" s="120" t="str">
        <f ca="1">IF(OR(Table2[[#This Row],[Welding Date]]=TODAY(),Table2[[#This Row],[Welding Date]]=TODAY()+1), Table2[[#This Row],[Welding Date]],IF(Table2[[#This Row],[Welding Corners]]="Ready","Done",""))</f>
        <v/>
      </c>
      <c r="CE250" s="120" t="str">
        <f ca="1">IF(OR(Table2[[#This Row],[Puching Date]]=TODAY(),Table2[[#This Row],[Puching Date]]=TODAY()+1), Table2[[#This Row],[Puching Date]],IF(Table2[[#This Row],[Punch Holes]]="Ready","Done",""))</f>
        <v/>
      </c>
      <c r="CF250" s="120" t="str">
        <f ca="1">IF(OR(Table2[[#This Row],[Housing Date2]]=TODAY(),Table2[[#This Row],[Housing Date2]]=TODAY()+1),Table2[[#This Row],[Housing Date2]],IF(Table2[[#This Row],[Body Assembly]],"Done",""))</f>
        <v/>
      </c>
      <c r="CG250" s="120" t="str">
        <f>_xlfn.IFNA(VLOOKUP(Table2[[#This Row],[Job-no]],Table4[],7,FALSE),"Done")</f>
        <v>Scheduled/Released</v>
      </c>
    </row>
    <row r="251" spans="1:85" x14ac:dyDescent="0.25">
      <c r="A251" s="39" t="str">
        <f>_xlfn.CONCAT(Table2[[#This Row],[Order]],"-",Table2[[#This Row],[Line]])</f>
        <v>77215-3</v>
      </c>
      <c r="B251" s="5">
        <v>43475</v>
      </c>
      <c r="C251" s="8">
        <v>77215</v>
      </c>
      <c r="D251" s="3" t="s">
        <v>3839</v>
      </c>
      <c r="E251" s="8">
        <v>3</v>
      </c>
      <c r="F251" s="8">
        <v>1</v>
      </c>
      <c r="G251" s="3" t="s">
        <v>42</v>
      </c>
      <c r="H251" s="8">
        <v>1</v>
      </c>
      <c r="I251" s="43" t="b">
        <v>0</v>
      </c>
      <c r="J251" s="43" t="b">
        <v>0</v>
      </c>
      <c r="K251" t="s">
        <v>114</v>
      </c>
      <c r="L251" s="43" t="b">
        <v>0</v>
      </c>
      <c r="M251" s="43" t="b">
        <v>0</v>
      </c>
      <c r="N251" s="43" t="b">
        <v>0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t="s">
        <v>114</v>
      </c>
      <c r="V251" t="s">
        <v>114</v>
      </c>
      <c r="W251" s="5">
        <v>43472</v>
      </c>
      <c r="X251" s="3" t="s">
        <v>151</v>
      </c>
      <c r="Y251" s="3"/>
      <c r="Z251" s="3" t="s">
        <v>4820</v>
      </c>
      <c r="AA251" s="3" t="s">
        <v>114</v>
      </c>
      <c r="AB251" s="3" t="s">
        <v>74</v>
      </c>
      <c r="AC251" s="8">
        <v>12</v>
      </c>
      <c r="AD251" s="3" t="s">
        <v>5967</v>
      </c>
      <c r="AE251" s="4" t="s">
        <v>5968</v>
      </c>
      <c r="AF251" s="3"/>
      <c r="AG251" s="3" t="s">
        <v>114</v>
      </c>
      <c r="AH251" s="8">
        <v>1</v>
      </c>
      <c r="AI251" s="3" t="s">
        <v>74</v>
      </c>
      <c r="AJ251" t="s">
        <v>114</v>
      </c>
      <c r="AK251" t="s">
        <v>114</v>
      </c>
      <c r="AL251" s="43" t="b">
        <v>0</v>
      </c>
      <c r="AM251" s="3"/>
      <c r="AN251" s="3"/>
      <c r="AO251" s="43" t="b">
        <v>0</v>
      </c>
      <c r="AP251" s="3" t="b">
        <v>0</v>
      </c>
      <c r="AQ251" s="3">
        <f>VLOOKUP(Table2[[#This Row],[Job-no]],Table3[],26,FALSE)</f>
        <v>855</v>
      </c>
      <c r="AR251" t="str">
        <f t="shared" si="44"/>
        <v>SCPLED</v>
      </c>
      <c r="AS251" t="str">
        <f>VLOOKUP(AR251,Table1[],4,0)</f>
        <v>recessed</v>
      </c>
      <c r="AT251" t="str">
        <f>IF(BD251&gt;0,"Pattern",VLOOKUP(AR251,Table1[],5,0))</f>
        <v>Check for Kit</v>
      </c>
      <c r="AU251" s="34">
        <f>IF(AT251="Pattern",WORKDAY(Table2[[#This Row],[Scheduled Ship Date]],-10),WORKDAY(Table2[[#This Row],[Scheduled Ship Date]],-4))</f>
        <v>43469</v>
      </c>
      <c r="AV251" s="39">
        <f>IF(Table2[[#This Row],[Extrusion cut double saw]]=TRUE,IF(O251="ToDo",IF(AT251="Pattern",Table2[[#This Row],[Total Sections]]*0.4,Table2[[#This Row],[Total Sections]]*0.12),0),IF(AT251="Pattern",Table2[[#This Row],[Total Sections]]*4,Table2[[#This Row],[Total Sections]]*1.2))</f>
        <v>1.2</v>
      </c>
      <c r="AW251" s="42">
        <f t="shared" ca="1" si="56"/>
        <v>43469</v>
      </c>
      <c r="AX251" s="42">
        <f>IF(AT251="Pattern",Table2[[#This Row],[Scheduled Ship Date]]-2,Table2[[#This Row],[Scheduled Ship Date]]-3)</f>
        <v>43472</v>
      </c>
      <c r="AY251" s="39">
        <f>IF(Table2[[#This Row],[Pattern]]="Pattern",Table2[[#This Row],[Total Sections]]*4.82,Table2[[#This Row],[Total Sections]]*0.5)</f>
        <v>0.5</v>
      </c>
      <c r="AZ251" s="42">
        <f t="shared" ca="1" si="55"/>
        <v>43469</v>
      </c>
      <c r="BA251" s="39">
        <f>((Table2[Total Sections]/Table2[Open Qty])-1)*Table2[Open Qty]*12.96</f>
        <v>0</v>
      </c>
      <c r="BB251" s="39"/>
      <c r="BC251" s="39" t="str">
        <f t="shared" si="45"/>
        <v>SCPLED-300-80-30-RG2-9' 5 1/2"-W-UNV-DP-1-DF</v>
      </c>
      <c r="BD251" s="39">
        <f t="shared" si="46"/>
        <v>0</v>
      </c>
      <c r="BE251" s="39" t="b">
        <f>_xlfn.IFNA(VLOOKUP(Table2[[#This Row],[Job-no]],Table4[],9,FALSE),TRUE)</f>
        <v>0</v>
      </c>
      <c r="BF251" s="39"/>
      <c r="BG251" s="39" t="b">
        <f>_xlfn.IFNA(VLOOKUP(Table2[[#This Row],[Job-no]],Table4[],14,FALSE),TRUE)</f>
        <v>0</v>
      </c>
      <c r="BH251" s="39" t="str">
        <f>_xlfn.IFNA(VLOOKUP(Table2[[#This Row],[Job-no]],Table4[],11,FALSE),"Done")</f>
        <v/>
      </c>
      <c r="BI251" s="39">
        <f>IF(Table2[[#This Row],[Pattern]]="Pattern",VLOOKUP(Table2[[#This Row],[Product Code]],'Routing data'!$A$2:$W$470,13,FALSE),VLOOKUP(Table2[[#This Row],[Product Code]],'Routing data'!$A$2:$W$470,3,FALSE))</f>
        <v>2</v>
      </c>
      <c r="BJ251" s="39">
        <f>IF(Table2[[#This Row],[Pattern]]="Pattern",VLOOKUP(Table2[[#This Row],[Product Code]],'Routing data'!$A$2:$W$470,14,FALSE),VLOOKUP(Table2[[#This Row],[Product Code]],'Routing data'!$A$2:$W$470,4,FALSE))</f>
        <v>0</v>
      </c>
      <c r="BK251" s="39">
        <f>VLOOKUP(Table2[[#This Row],[Product Code]],'Routing data'!A$4:W$524,16,FALSE)</f>
        <v>5</v>
      </c>
      <c r="BL251" s="42">
        <f>IF(Table2[[#This Row],[Milling Required]]=0,"x",IF(AT251="Pattern",B251-10,B251-4))</f>
        <v>43471</v>
      </c>
      <c r="BM251" s="39"/>
      <c r="BN251" s="42">
        <f t="shared" si="47"/>
        <v>43472</v>
      </c>
      <c r="BO251" s="39">
        <f>IF(Table2[[#This Row],[Milling]]="x","x",Table2[[#This Row],[Total Sections]]*2)</f>
        <v>2</v>
      </c>
      <c r="BP251" s="39">
        <f>IF(Table2[[#This Row],[Punching]]="x","x",Table2[Total Sections]*2)</f>
        <v>2</v>
      </c>
      <c r="BQ251" s="39">
        <f>IF(Table2[[#This Row],[Pattern]]="Pattern",Table2[Total Sections]*3,Table2[Total Sections]*1.5)</f>
        <v>1.5</v>
      </c>
      <c r="BR251" s="42">
        <f t="shared" ca="1" si="52"/>
        <v>43469</v>
      </c>
      <c r="BS251" s="39"/>
      <c r="BT251" s="39"/>
      <c r="BU251" s="39"/>
      <c r="BV251" s="39" t="str">
        <f>_xlfn.IFNA(VLOOKUP(Table2[[#This Row],[Job-no]],Table4[],16,FALSE),"Ready")</f>
        <v/>
      </c>
      <c r="BW251" s="39" t="str">
        <f>_xlfn.IFNA(VLOOKUP(Table2[[#This Row],[Job-no]],Table4[],21,FALSE),"Ready")</f>
        <v/>
      </c>
      <c r="BX251" s="39" t="b">
        <f>_xlfn.IFNA(VLOOKUP(Table2[[#This Row],[Job-no]],Table4[],10,FALSE),TRUE)</f>
        <v>0</v>
      </c>
      <c r="BY251" s="39" t="str">
        <f>_xlfn.IFNA(VLOOKUP(Table2[[#This Row],[Job-no]],Table4[],22,FALSE),"Ready")</f>
        <v/>
      </c>
      <c r="BZ251" s="120">
        <f t="shared" si="48"/>
        <v>43475</v>
      </c>
      <c r="CA251" s="120" t="str">
        <f ca="1">IF(OR(Table2[[#This Row],[Saw Date]]=TODAY(),Table2[[#This Row],[Saw Date]]=TODAY()+1), Table2[[#This Row],[Saw Date]],IF(Table2[[#This Row],[Extrusion cut double saw]],"Done",""))</f>
        <v/>
      </c>
      <c r="CB251" s="120" t="str">
        <f ca="1">IF(OR(Table2[[#This Row],[Lens Date]]=TODAY(),Table2[[#This Row],[Lens Date]]=TODAY()+1), Table2[[#This Row],[Lens Date]],IF(Table2[[#This Row],[MSLens]]="Done","Done",""))</f>
        <v/>
      </c>
      <c r="CC251" s="120" t="str">
        <f ca="1">IF(OR(Table2[[#This Row],[Milling Date]]=TODAY(),Table2[[#This Row],[Milling Date]]=TODAY()+1), Table2[[#This Row],[Milling Date]],IF(Table2[[#This Row],[CNC Holes]]="Ready","Done",""))</f>
        <v/>
      </c>
      <c r="CD251" s="120" t="str">
        <f ca="1">IF(OR(Table2[[#This Row],[Welding Date]]=TODAY(),Table2[[#This Row],[Welding Date]]=TODAY()+1), Table2[[#This Row],[Welding Date]],IF(Table2[[#This Row],[Welding Corners]]="Ready","Done",""))</f>
        <v/>
      </c>
      <c r="CE251" s="120" t="str">
        <f ca="1">IF(OR(Table2[[#This Row],[Puching Date]]=TODAY(),Table2[[#This Row],[Puching Date]]=TODAY()+1), Table2[[#This Row],[Puching Date]],IF(Table2[[#This Row],[Punch Holes]]="Ready","Done",""))</f>
        <v/>
      </c>
      <c r="CF251" s="120" t="str">
        <f ca="1">IF(OR(Table2[[#This Row],[Housing Date2]]=TODAY(),Table2[[#This Row],[Housing Date2]]=TODAY()+1),Table2[[#This Row],[Housing Date2]],IF(Table2[[#This Row],[Body Assembly]],"Done",""))</f>
        <v/>
      </c>
      <c r="CG251" s="120" t="str">
        <f>_xlfn.IFNA(VLOOKUP(Table2[[#This Row],[Job-no]],Table4[],7,FALSE),"Done")</f>
        <v>Scheduled/Released</v>
      </c>
    </row>
    <row r="252" spans="1:85" x14ac:dyDescent="0.25">
      <c r="A252" s="39" t="str">
        <f>_xlfn.CONCAT(Table2[[#This Row],[Order]],"-",Table2[[#This Row],[Line]])</f>
        <v>77215-4</v>
      </c>
      <c r="B252" s="5">
        <v>43475</v>
      </c>
      <c r="C252" s="8">
        <v>77215</v>
      </c>
      <c r="D252" s="3" t="s">
        <v>3841</v>
      </c>
      <c r="E252" s="8">
        <v>4</v>
      </c>
      <c r="F252" s="8">
        <v>1</v>
      </c>
      <c r="G252" s="3" t="s">
        <v>42</v>
      </c>
      <c r="H252" s="8">
        <v>1</v>
      </c>
      <c r="I252" s="43" t="b">
        <v>0</v>
      </c>
      <c r="J252" s="43" t="b">
        <v>0</v>
      </c>
      <c r="K252" t="s">
        <v>114</v>
      </c>
      <c r="L252" s="43" t="b">
        <v>0</v>
      </c>
      <c r="M252" s="43" t="b">
        <v>0</v>
      </c>
      <c r="N252" s="43" t="b">
        <v>0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t="s">
        <v>114</v>
      </c>
      <c r="V252" t="s">
        <v>114</v>
      </c>
      <c r="W252" s="5">
        <v>43472</v>
      </c>
      <c r="X252" s="3" t="s">
        <v>151</v>
      </c>
      <c r="Y252" s="3"/>
      <c r="Z252" s="3" t="s">
        <v>4821</v>
      </c>
      <c r="AA252" s="3" t="s">
        <v>114</v>
      </c>
      <c r="AB252" s="3" t="s">
        <v>74</v>
      </c>
      <c r="AC252" s="8">
        <v>12</v>
      </c>
      <c r="AD252" s="3" t="s">
        <v>5967</v>
      </c>
      <c r="AE252" s="4" t="s">
        <v>5968</v>
      </c>
      <c r="AF252" s="3"/>
      <c r="AG252" s="3" t="s">
        <v>114</v>
      </c>
      <c r="AH252" s="8">
        <v>2</v>
      </c>
      <c r="AI252" s="3" t="s">
        <v>74</v>
      </c>
      <c r="AJ252" t="s">
        <v>114</v>
      </c>
      <c r="AK252" t="s">
        <v>114</v>
      </c>
      <c r="AL252" s="43" t="b">
        <v>0</v>
      </c>
      <c r="AM252" s="3"/>
      <c r="AN252" s="3"/>
      <c r="AO252" s="43" t="b">
        <v>0</v>
      </c>
      <c r="AP252" s="3" t="b">
        <v>0</v>
      </c>
      <c r="AQ252" s="3">
        <f>VLOOKUP(Table2[[#This Row],[Job-no]],Table3[],26,FALSE)</f>
        <v>1045</v>
      </c>
      <c r="AR252" t="str">
        <f t="shared" si="44"/>
        <v>SCPLED</v>
      </c>
      <c r="AS252" t="str">
        <f>VLOOKUP(AR252,Table1[],4,0)</f>
        <v>recessed</v>
      </c>
      <c r="AT252" t="str">
        <f>IF(BD252&gt;0,"Pattern",VLOOKUP(AR252,Table1[],5,0))</f>
        <v>Check for Kit</v>
      </c>
      <c r="AU252" s="34">
        <f>IF(AT252="Pattern",WORKDAY(Table2[[#This Row],[Scheduled Ship Date]],-10),WORKDAY(Table2[[#This Row],[Scheduled Ship Date]],-4))</f>
        <v>43469</v>
      </c>
      <c r="AV252" s="39">
        <f>IF(Table2[[#This Row],[Extrusion cut double saw]]=TRUE,IF(O252="ToDo",IF(AT252="Pattern",Table2[[#This Row],[Total Sections]]*0.4,Table2[[#This Row],[Total Sections]]*0.12),0),IF(AT252="Pattern",Table2[[#This Row],[Total Sections]]*4,Table2[[#This Row],[Total Sections]]*1.2))</f>
        <v>2.4</v>
      </c>
      <c r="AW252" s="42">
        <f t="shared" ca="1" si="56"/>
        <v>43469</v>
      </c>
      <c r="AX252" s="42">
        <f>IF(AT252="Pattern",Table2[[#This Row],[Scheduled Ship Date]]-2,Table2[[#This Row],[Scheduled Ship Date]]-3)</f>
        <v>43472</v>
      </c>
      <c r="AY252" s="39">
        <f>IF(Table2[[#This Row],[Pattern]]="Pattern",Table2[[#This Row],[Total Sections]]*4.82,Table2[[#This Row],[Total Sections]]*0.5)</f>
        <v>1</v>
      </c>
      <c r="AZ252" s="42">
        <f t="shared" ca="1" si="55"/>
        <v>43469</v>
      </c>
      <c r="BA252" s="39">
        <f>((Table2[Total Sections]/Table2[Open Qty])-1)*Table2[Open Qty]*12.96</f>
        <v>12.96</v>
      </c>
      <c r="BB252" s="39"/>
      <c r="BC252" s="39" t="str">
        <f t="shared" si="45"/>
        <v>SCPLED-300-80-30-RG2-11' 7 1/2"-W-UNV-DP-1-DF</v>
      </c>
      <c r="BD252" s="39">
        <f t="shared" si="46"/>
        <v>0</v>
      </c>
      <c r="BE252" s="39" t="b">
        <f>_xlfn.IFNA(VLOOKUP(Table2[[#This Row],[Job-no]],Table4[],9,FALSE),TRUE)</f>
        <v>0</v>
      </c>
      <c r="BF252" s="39"/>
      <c r="BG252" s="39" t="b">
        <f>_xlfn.IFNA(VLOOKUP(Table2[[#This Row],[Job-no]],Table4[],14,FALSE),TRUE)</f>
        <v>0</v>
      </c>
      <c r="BH252" s="39" t="str">
        <f>_xlfn.IFNA(VLOOKUP(Table2[[#This Row],[Job-no]],Table4[],11,FALSE),"Done")</f>
        <v/>
      </c>
      <c r="BI252" s="39">
        <f>IF(Table2[[#This Row],[Pattern]]="Pattern",VLOOKUP(Table2[[#This Row],[Product Code]],'Routing data'!$A$2:$W$470,13,FALSE),VLOOKUP(Table2[[#This Row],[Product Code]],'Routing data'!$A$2:$W$470,3,FALSE))</f>
        <v>2</v>
      </c>
      <c r="BJ252" s="39">
        <f>IF(Table2[[#This Row],[Pattern]]="Pattern",VLOOKUP(Table2[[#This Row],[Product Code]],'Routing data'!$A$2:$W$470,14,FALSE),VLOOKUP(Table2[[#This Row],[Product Code]],'Routing data'!$A$2:$W$470,4,FALSE))</f>
        <v>0</v>
      </c>
      <c r="BK252" s="39">
        <f>VLOOKUP(Table2[[#This Row],[Product Code]],'Routing data'!A$4:W$524,16,FALSE)</f>
        <v>5</v>
      </c>
      <c r="BL252" s="42">
        <f>IF(Table2[[#This Row],[Milling Required]]=0,"x",IF(AT252="Pattern",B252-10,B252-4))</f>
        <v>43471</v>
      </c>
      <c r="BM252" s="39"/>
      <c r="BN252" s="42">
        <f t="shared" si="47"/>
        <v>43472</v>
      </c>
      <c r="BO252" s="39">
        <f>IF(Table2[[#This Row],[Milling]]="x","x",Table2[[#This Row],[Total Sections]]*2)</f>
        <v>4</v>
      </c>
      <c r="BP252" s="39">
        <f>IF(Table2[[#This Row],[Punching]]="x","x",Table2[Total Sections]*2)</f>
        <v>4</v>
      </c>
      <c r="BQ252" s="39">
        <f>IF(Table2[[#This Row],[Pattern]]="Pattern",Table2[Total Sections]*3,Table2[Total Sections]*1.5)</f>
        <v>3</v>
      </c>
      <c r="BR252" s="42">
        <f t="shared" ca="1" si="52"/>
        <v>43469</v>
      </c>
      <c r="BS252" s="39"/>
      <c r="BT252" s="39"/>
      <c r="BU252" s="39"/>
      <c r="BV252" s="39" t="str">
        <f>_xlfn.IFNA(VLOOKUP(Table2[[#This Row],[Job-no]],Table4[],16,FALSE),"Ready")</f>
        <v/>
      </c>
      <c r="BW252" s="39" t="str">
        <f>_xlfn.IFNA(VLOOKUP(Table2[[#This Row],[Job-no]],Table4[],21,FALSE),"Ready")</f>
        <v/>
      </c>
      <c r="BX252" s="39" t="b">
        <f>_xlfn.IFNA(VLOOKUP(Table2[[#This Row],[Job-no]],Table4[],10,FALSE),TRUE)</f>
        <v>0</v>
      </c>
      <c r="BY252" s="39" t="str">
        <f>_xlfn.IFNA(VLOOKUP(Table2[[#This Row],[Job-no]],Table4[],22,FALSE),"Ready")</f>
        <v/>
      </c>
      <c r="BZ252" s="120">
        <f t="shared" si="48"/>
        <v>43475</v>
      </c>
      <c r="CA252" s="120" t="str">
        <f ca="1">IF(OR(Table2[[#This Row],[Saw Date]]=TODAY(),Table2[[#This Row],[Saw Date]]=TODAY()+1), Table2[[#This Row],[Saw Date]],IF(Table2[[#This Row],[Extrusion cut double saw]],"Done",""))</f>
        <v/>
      </c>
      <c r="CB252" s="120" t="str">
        <f ca="1">IF(OR(Table2[[#This Row],[Lens Date]]=TODAY(),Table2[[#This Row],[Lens Date]]=TODAY()+1), Table2[[#This Row],[Lens Date]],IF(Table2[[#This Row],[MSLens]]="Done","Done",""))</f>
        <v/>
      </c>
      <c r="CC252" s="120" t="str">
        <f ca="1">IF(OR(Table2[[#This Row],[Milling Date]]=TODAY(),Table2[[#This Row],[Milling Date]]=TODAY()+1), Table2[[#This Row],[Milling Date]],IF(Table2[[#This Row],[CNC Holes]]="Ready","Done",""))</f>
        <v/>
      </c>
      <c r="CD252" s="120" t="str">
        <f ca="1">IF(OR(Table2[[#This Row],[Welding Date]]=TODAY(),Table2[[#This Row],[Welding Date]]=TODAY()+1), Table2[[#This Row],[Welding Date]],IF(Table2[[#This Row],[Welding Corners]]="Ready","Done",""))</f>
        <v/>
      </c>
      <c r="CE252" s="120" t="str">
        <f ca="1">IF(OR(Table2[[#This Row],[Puching Date]]=TODAY(),Table2[[#This Row],[Puching Date]]=TODAY()+1), Table2[[#This Row],[Puching Date]],IF(Table2[[#This Row],[Punch Holes]]="Ready","Done",""))</f>
        <v/>
      </c>
      <c r="CF252" s="120" t="str">
        <f ca="1">IF(OR(Table2[[#This Row],[Housing Date2]]=TODAY(),Table2[[#This Row],[Housing Date2]]=TODAY()+1),Table2[[#This Row],[Housing Date2]],IF(Table2[[#This Row],[Body Assembly]],"Done",""))</f>
        <v/>
      </c>
      <c r="CG252" s="120" t="str">
        <f>_xlfn.IFNA(VLOOKUP(Table2[[#This Row],[Job-no]],Table4[],7,FALSE),"Done")</f>
        <v>Scheduled/Released</v>
      </c>
    </row>
    <row r="253" spans="1:85" x14ac:dyDescent="0.25">
      <c r="A253" s="39" t="str">
        <f>_xlfn.CONCAT(Table2[[#This Row],[Order]],"-",Table2[[#This Row],[Line]])</f>
        <v>77215-5</v>
      </c>
      <c r="B253" s="5">
        <v>43475</v>
      </c>
      <c r="C253" s="8">
        <v>77215</v>
      </c>
      <c r="D253" s="3" t="s">
        <v>3843</v>
      </c>
      <c r="E253" s="8">
        <v>5</v>
      </c>
      <c r="F253" s="8">
        <v>1</v>
      </c>
      <c r="G253" s="3" t="s">
        <v>42</v>
      </c>
      <c r="H253" s="8">
        <v>1</v>
      </c>
      <c r="I253" s="43" t="b">
        <v>0</v>
      </c>
      <c r="J253" s="43" t="b">
        <v>0</v>
      </c>
      <c r="K253" t="s">
        <v>114</v>
      </c>
      <c r="L253" s="43" t="b">
        <v>0</v>
      </c>
      <c r="M253" s="43" t="b">
        <v>0</v>
      </c>
      <c r="N253" s="43" t="b">
        <v>0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t="s">
        <v>114</v>
      </c>
      <c r="V253" t="s">
        <v>114</v>
      </c>
      <c r="W253" s="5">
        <v>43472</v>
      </c>
      <c r="X253" s="3" t="s">
        <v>151</v>
      </c>
      <c r="Y253" s="3"/>
      <c r="Z253" s="3" t="s">
        <v>4822</v>
      </c>
      <c r="AA253" s="3" t="s">
        <v>114</v>
      </c>
      <c r="AB253" s="3" t="s">
        <v>74</v>
      </c>
      <c r="AC253" s="8">
        <v>12</v>
      </c>
      <c r="AD253" s="3" t="s">
        <v>5967</v>
      </c>
      <c r="AE253" s="4" t="s">
        <v>5968</v>
      </c>
      <c r="AF253" s="3"/>
      <c r="AG253" s="3" t="s">
        <v>114</v>
      </c>
      <c r="AH253" s="8">
        <v>1</v>
      </c>
      <c r="AI253" s="3" t="s">
        <v>74</v>
      </c>
      <c r="AJ253" t="s">
        <v>114</v>
      </c>
      <c r="AK253" t="s">
        <v>114</v>
      </c>
      <c r="AL253" s="43" t="b">
        <v>0</v>
      </c>
      <c r="AM253" s="3"/>
      <c r="AN253" s="3"/>
      <c r="AO253" s="43" t="b">
        <v>0</v>
      </c>
      <c r="AP253" s="3" t="b">
        <v>0</v>
      </c>
      <c r="AQ253" s="3">
        <f>VLOOKUP(Table2[[#This Row],[Job-no]],Table3[],26,FALSE)</f>
        <v>855</v>
      </c>
      <c r="AR253" t="str">
        <f t="shared" si="44"/>
        <v>SCPLED</v>
      </c>
      <c r="AS253" t="str">
        <f>VLOOKUP(AR253,Table1[],4,0)</f>
        <v>recessed</v>
      </c>
      <c r="AT253" t="str">
        <f>IF(BD253&gt;0,"Pattern",VLOOKUP(AR253,Table1[],5,0))</f>
        <v>Check for Kit</v>
      </c>
      <c r="AU253" s="34">
        <f>IF(AT253="Pattern",WORKDAY(Table2[[#This Row],[Scheduled Ship Date]],-10),WORKDAY(Table2[[#This Row],[Scheduled Ship Date]],-4))</f>
        <v>43469</v>
      </c>
      <c r="AV253" s="39">
        <f>IF(Table2[[#This Row],[Extrusion cut double saw]]=TRUE,IF(O253="ToDo",IF(AT253="Pattern",Table2[[#This Row],[Total Sections]]*0.4,Table2[[#This Row],[Total Sections]]*0.12),0),IF(AT253="Pattern",Table2[[#This Row],[Total Sections]]*4,Table2[[#This Row],[Total Sections]]*1.2))</f>
        <v>1.2</v>
      </c>
      <c r="AW253" s="42">
        <f t="shared" ca="1" si="56"/>
        <v>43469</v>
      </c>
      <c r="AX253" s="42">
        <f>IF(AT253="Pattern",Table2[[#This Row],[Scheduled Ship Date]]-2,Table2[[#This Row],[Scheduled Ship Date]]-3)</f>
        <v>43472</v>
      </c>
      <c r="AY253" s="39">
        <f>IF(Table2[[#This Row],[Pattern]]="Pattern",Table2[[#This Row],[Total Sections]]*4.82,Table2[[#This Row],[Total Sections]]*0.5)</f>
        <v>0.5</v>
      </c>
      <c r="AZ253" s="42">
        <f t="shared" ca="1" si="55"/>
        <v>43469</v>
      </c>
      <c r="BA253" s="39">
        <f>((Table2[Total Sections]/Table2[Open Qty])-1)*Table2[Open Qty]*12.96</f>
        <v>0</v>
      </c>
      <c r="BB253" s="39"/>
      <c r="BC253" s="39" t="str">
        <f t="shared" si="45"/>
        <v>SCPLED-300-80-30-RG2-8' 3 1/2"-W-UNV-DP-1-DF</v>
      </c>
      <c r="BD253" s="39">
        <f t="shared" si="46"/>
        <v>0</v>
      </c>
      <c r="BE253" s="39" t="b">
        <f>_xlfn.IFNA(VLOOKUP(Table2[[#This Row],[Job-no]],Table4[],9,FALSE),TRUE)</f>
        <v>0</v>
      </c>
      <c r="BF253" s="39"/>
      <c r="BG253" s="39" t="b">
        <f>_xlfn.IFNA(VLOOKUP(Table2[[#This Row],[Job-no]],Table4[],14,FALSE),TRUE)</f>
        <v>0</v>
      </c>
      <c r="BH253" s="39" t="str">
        <f>_xlfn.IFNA(VLOOKUP(Table2[[#This Row],[Job-no]],Table4[],11,FALSE),"Done")</f>
        <v/>
      </c>
      <c r="BI253" s="39">
        <f>IF(Table2[[#This Row],[Pattern]]="Pattern",VLOOKUP(Table2[[#This Row],[Product Code]],'Routing data'!$A$2:$W$470,13,FALSE),VLOOKUP(Table2[[#This Row],[Product Code]],'Routing data'!$A$2:$W$470,3,FALSE))</f>
        <v>2</v>
      </c>
      <c r="BJ253" s="39">
        <f>IF(Table2[[#This Row],[Pattern]]="Pattern",VLOOKUP(Table2[[#This Row],[Product Code]],'Routing data'!$A$2:$W$470,14,FALSE),VLOOKUP(Table2[[#This Row],[Product Code]],'Routing data'!$A$2:$W$470,4,FALSE))</f>
        <v>0</v>
      </c>
      <c r="BK253" s="39">
        <f>VLOOKUP(Table2[[#This Row],[Product Code]],'Routing data'!A$4:W$524,16,FALSE)</f>
        <v>5</v>
      </c>
      <c r="BL253" s="42">
        <f>IF(Table2[[#This Row],[Milling Required]]=0,"x",IF(AT253="Pattern",B253-10,B253-4))</f>
        <v>43471</v>
      </c>
      <c r="BM253" s="39"/>
      <c r="BN253" s="42">
        <f t="shared" si="47"/>
        <v>43472</v>
      </c>
      <c r="BO253" s="39">
        <f>IF(Table2[[#This Row],[Milling]]="x","x",Table2[[#This Row],[Total Sections]]*2)</f>
        <v>2</v>
      </c>
      <c r="BP253" s="39">
        <f>IF(Table2[[#This Row],[Punching]]="x","x",Table2[Total Sections]*2)</f>
        <v>2</v>
      </c>
      <c r="BQ253" s="39">
        <f>IF(Table2[[#This Row],[Pattern]]="Pattern",Table2[Total Sections]*3,Table2[Total Sections]*1.5)</f>
        <v>1.5</v>
      </c>
      <c r="BR253" s="42">
        <f t="shared" ca="1" si="52"/>
        <v>43469</v>
      </c>
      <c r="BS253" s="39"/>
      <c r="BT253" s="39"/>
      <c r="BU253" s="39"/>
      <c r="BV253" s="39" t="str">
        <f>_xlfn.IFNA(VLOOKUP(Table2[[#This Row],[Job-no]],Table4[],16,FALSE),"Ready")</f>
        <v/>
      </c>
      <c r="BW253" s="39" t="str">
        <f>_xlfn.IFNA(VLOOKUP(Table2[[#This Row],[Job-no]],Table4[],21,FALSE),"Ready")</f>
        <v/>
      </c>
      <c r="BX253" s="39" t="b">
        <f>_xlfn.IFNA(VLOOKUP(Table2[[#This Row],[Job-no]],Table4[],10,FALSE),TRUE)</f>
        <v>0</v>
      </c>
      <c r="BY253" s="39" t="str">
        <f>_xlfn.IFNA(VLOOKUP(Table2[[#This Row],[Job-no]],Table4[],22,FALSE),"Ready")</f>
        <v/>
      </c>
      <c r="BZ253" s="120">
        <f t="shared" si="48"/>
        <v>43475</v>
      </c>
      <c r="CA253" s="120" t="str">
        <f ca="1">IF(OR(Table2[[#This Row],[Saw Date]]=TODAY(),Table2[[#This Row],[Saw Date]]=TODAY()+1), Table2[[#This Row],[Saw Date]],IF(Table2[[#This Row],[Extrusion cut double saw]],"Done",""))</f>
        <v/>
      </c>
      <c r="CB253" s="120" t="str">
        <f ca="1">IF(OR(Table2[[#This Row],[Lens Date]]=TODAY(),Table2[[#This Row],[Lens Date]]=TODAY()+1), Table2[[#This Row],[Lens Date]],IF(Table2[[#This Row],[MSLens]]="Done","Done",""))</f>
        <v/>
      </c>
      <c r="CC253" s="120" t="str">
        <f ca="1">IF(OR(Table2[[#This Row],[Milling Date]]=TODAY(),Table2[[#This Row],[Milling Date]]=TODAY()+1), Table2[[#This Row],[Milling Date]],IF(Table2[[#This Row],[CNC Holes]]="Ready","Done",""))</f>
        <v/>
      </c>
      <c r="CD253" s="120" t="str">
        <f ca="1">IF(OR(Table2[[#This Row],[Welding Date]]=TODAY(),Table2[[#This Row],[Welding Date]]=TODAY()+1), Table2[[#This Row],[Welding Date]],IF(Table2[[#This Row],[Welding Corners]]="Ready","Done",""))</f>
        <v/>
      </c>
      <c r="CE253" s="120" t="str">
        <f ca="1">IF(OR(Table2[[#This Row],[Puching Date]]=TODAY(),Table2[[#This Row],[Puching Date]]=TODAY()+1), Table2[[#This Row],[Puching Date]],IF(Table2[[#This Row],[Punch Holes]]="Ready","Done",""))</f>
        <v/>
      </c>
      <c r="CF253" s="120" t="str">
        <f ca="1">IF(OR(Table2[[#This Row],[Housing Date2]]=TODAY(),Table2[[#This Row],[Housing Date2]]=TODAY()+1),Table2[[#This Row],[Housing Date2]],IF(Table2[[#This Row],[Body Assembly]],"Done",""))</f>
        <v/>
      </c>
      <c r="CG253" s="120" t="str">
        <f>_xlfn.IFNA(VLOOKUP(Table2[[#This Row],[Job-no]],Table4[],7,FALSE),"Done")</f>
        <v>Scheduled/Released</v>
      </c>
    </row>
    <row r="254" spans="1:85" x14ac:dyDescent="0.25">
      <c r="A254" s="39" t="str">
        <f>_xlfn.CONCAT(Table2[[#This Row],[Order]],"-",Table2[[#This Row],[Line]])</f>
        <v>77249-12</v>
      </c>
      <c r="B254" s="5">
        <v>43475</v>
      </c>
      <c r="C254" s="8">
        <v>77249</v>
      </c>
      <c r="D254" s="3" t="s">
        <v>4082</v>
      </c>
      <c r="E254" s="8">
        <v>12</v>
      </c>
      <c r="F254" s="8">
        <v>1</v>
      </c>
      <c r="G254" s="3" t="s">
        <v>42</v>
      </c>
      <c r="H254" s="8">
        <v>1</v>
      </c>
      <c r="I254" s="43" t="b">
        <v>0</v>
      </c>
      <c r="J254" s="43" t="b">
        <v>0</v>
      </c>
      <c r="K254" t="s">
        <v>114</v>
      </c>
      <c r="L254" s="43" t="b">
        <v>0</v>
      </c>
      <c r="M254" s="43" t="b">
        <v>0</v>
      </c>
      <c r="N254" s="43" t="b">
        <v>0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t="s">
        <v>114</v>
      </c>
      <c r="V254" t="s">
        <v>114</v>
      </c>
      <c r="W254" s="5">
        <v>43472</v>
      </c>
      <c r="X254" s="3" t="s">
        <v>151</v>
      </c>
      <c r="Y254" s="3"/>
      <c r="Z254" s="3" t="s">
        <v>5106</v>
      </c>
      <c r="AA254" s="3" t="s">
        <v>114</v>
      </c>
      <c r="AB254" s="3" t="s">
        <v>168</v>
      </c>
      <c r="AC254" s="8">
        <v>1</v>
      </c>
      <c r="AD254" s="3" t="s">
        <v>5967</v>
      </c>
      <c r="AE254" s="4" t="s">
        <v>5968</v>
      </c>
      <c r="AF254" s="3"/>
      <c r="AG254" s="3" t="s">
        <v>114</v>
      </c>
      <c r="AH254" s="8">
        <v>1</v>
      </c>
      <c r="AI254" s="3" t="s">
        <v>180</v>
      </c>
      <c r="AJ254" t="s">
        <v>114</v>
      </c>
      <c r="AK254" t="s">
        <v>114</v>
      </c>
      <c r="AL254" s="43" t="b">
        <v>0</v>
      </c>
      <c r="AM254" s="3"/>
      <c r="AN254" s="3"/>
      <c r="AO254" s="43" t="b">
        <v>0</v>
      </c>
      <c r="AP254" s="3" t="b">
        <v>0</v>
      </c>
      <c r="AQ254" s="129">
        <f>VLOOKUP(Table2[[#This Row],[Job-no]],Table3[],26,FALSE)</f>
        <v>1020</v>
      </c>
      <c r="AR254" t="str">
        <f t="shared" si="44"/>
        <v>GPSLED</v>
      </c>
      <c r="AS254" t="str">
        <f>VLOOKUP(AR254,Table1[],4,0)</f>
        <v>surface</v>
      </c>
      <c r="AT254">
        <f>IF(BD254&gt;0,"Pattern",VLOOKUP(AR254,Table1[],5,0))</f>
        <v>0</v>
      </c>
      <c r="AU254" s="34">
        <f>IF(AT254="Pattern",WORKDAY(Table2[[#This Row],[Scheduled Ship Date]],-10),WORKDAY(Table2[[#This Row],[Scheduled Ship Date]],-4))</f>
        <v>43469</v>
      </c>
      <c r="AV254" s="39">
        <f>IF(Table2[[#This Row],[Extrusion cut double saw]]=TRUE,IF(O254="ToDo",IF(AT254="Pattern",Table2[[#This Row],[Total Sections]]*0.4,Table2[[#This Row],[Total Sections]]*0.12),0),IF(AT254="Pattern",Table2[[#This Row],[Total Sections]]*4,Table2[[#This Row],[Total Sections]]*1.2))</f>
        <v>1.2</v>
      </c>
      <c r="AW254" s="42">
        <f t="shared" ca="1" si="56"/>
        <v>43469</v>
      </c>
      <c r="AX254" s="42">
        <f>IF(AT254="Pattern",Table2[[#This Row],[Scheduled Ship Date]]-2,Table2[[#This Row],[Scheduled Ship Date]]-3)</f>
        <v>43472</v>
      </c>
      <c r="AY254" s="39">
        <f>IF(Table2[[#This Row],[Pattern]]="Pattern",Table2[[#This Row],[Total Sections]]*4.82,Table2[[#This Row],[Total Sections]]*0.5)</f>
        <v>0.5</v>
      </c>
      <c r="AZ254" s="42">
        <f t="shared" ca="1" si="55"/>
        <v>43469</v>
      </c>
      <c r="BA254" s="39">
        <f>((Table2[Total Sections]/Table2[Open Qty])-1)*Table2[Open Qty]*12.96</f>
        <v>0</v>
      </c>
      <c r="BB254" s="39"/>
      <c r="BC254" s="39" t="str">
        <f t="shared" si="45"/>
        <v>GPSLED-900-80-35-FL-12-W-UNV-DP-1-SBS-C(REMOTE ENLIGHTED INTEGRAL SENSOR)</v>
      </c>
      <c r="BD254" s="39">
        <f t="shared" si="46"/>
        <v>0</v>
      </c>
      <c r="BE254" s="39" t="b">
        <f>_xlfn.IFNA(VLOOKUP(Table2[[#This Row],[Job-no]],Table4[],9,FALSE),TRUE)</f>
        <v>0</v>
      </c>
      <c r="BF254" s="39"/>
      <c r="BG254" s="39" t="b">
        <f>_xlfn.IFNA(VLOOKUP(Table2[[#This Row],[Job-no]],Table4[],14,FALSE),TRUE)</f>
        <v>0</v>
      </c>
      <c r="BH254" s="39" t="str">
        <f>_xlfn.IFNA(VLOOKUP(Table2[[#This Row],[Job-no]],Table4[],11,FALSE),"Done")</f>
        <v/>
      </c>
      <c r="BI254" s="39">
        <f>IF(Table2[[#This Row],[Pattern]]="Pattern",VLOOKUP(Table2[[#This Row],[Product Code]],'Routing data'!$A$2:$W$470,13,FALSE),VLOOKUP(Table2[[#This Row],[Product Code]],'Routing data'!$A$2:$W$470,3,FALSE))</f>
        <v>2</v>
      </c>
      <c r="BJ254" s="39">
        <f>IF(Table2[[#This Row],[Pattern]]="Pattern",VLOOKUP(Table2[[#This Row],[Product Code]],'Routing data'!$A$2:$W$470,14,FALSE),VLOOKUP(Table2[[#This Row],[Product Code]],'Routing data'!$A$2:$W$470,4,FALSE))</f>
        <v>0</v>
      </c>
      <c r="BK254" s="39">
        <f>VLOOKUP(Table2[[#This Row],[Product Code]],'Routing data'!A$4:W$524,16,FALSE)</f>
        <v>0</v>
      </c>
      <c r="BL254" s="42">
        <f>IF(Table2[[#This Row],[Milling Required]]=0,"x",IF(AT254="Pattern",B254-10,B254-4))</f>
        <v>43471</v>
      </c>
      <c r="BM254" s="39"/>
      <c r="BN254" s="42">
        <f t="shared" si="47"/>
        <v>43472</v>
      </c>
      <c r="BO254" s="39">
        <f>IF(Table2[[#This Row],[Milling]]="x","x",Table2[[#This Row],[Total Sections]]*2)</f>
        <v>2</v>
      </c>
      <c r="BP254" s="39">
        <f>IF(Table2[[#This Row],[Punching]]="x","x",Table2[Total Sections]*2)</f>
        <v>2</v>
      </c>
      <c r="BQ254" s="39">
        <f>IF(Table2[[#This Row],[Pattern]]="Pattern",Table2[Total Sections]*3,Table2[Total Sections]*1.5)</f>
        <v>1.5</v>
      </c>
      <c r="BR254" s="42">
        <f t="shared" ca="1" si="52"/>
        <v>43469</v>
      </c>
      <c r="BS254" s="39"/>
      <c r="BT254" s="39"/>
      <c r="BU254" s="39"/>
      <c r="BV254" s="39" t="str">
        <f>_xlfn.IFNA(VLOOKUP(Table2[[#This Row],[Job-no]],Table4[],16,FALSE),"Ready")</f>
        <v/>
      </c>
      <c r="BW254" s="39" t="str">
        <f>_xlfn.IFNA(VLOOKUP(Table2[[#This Row],[Job-no]],Table4[],21,FALSE),"Ready")</f>
        <v/>
      </c>
      <c r="BX254" s="39" t="b">
        <f>_xlfn.IFNA(VLOOKUP(Table2[[#This Row],[Job-no]],Table4[],10,FALSE),TRUE)</f>
        <v>0</v>
      </c>
      <c r="BY254" s="39" t="str">
        <f>_xlfn.IFNA(VLOOKUP(Table2[[#This Row],[Job-no]],Table4[],22,FALSE),"Ready")</f>
        <v/>
      </c>
      <c r="BZ254" s="120">
        <f t="shared" si="48"/>
        <v>43475</v>
      </c>
      <c r="CA254" s="120" t="str">
        <f ca="1">IF(OR(Table2[[#This Row],[Saw Date]]=TODAY(),Table2[[#This Row],[Saw Date]]=TODAY()+1), Table2[[#This Row],[Saw Date]],IF(Table2[[#This Row],[Extrusion cut double saw]],"Done",""))</f>
        <v/>
      </c>
      <c r="CB254" s="120" t="str">
        <f ca="1">IF(OR(Table2[[#This Row],[Lens Date]]=TODAY(),Table2[[#This Row],[Lens Date]]=TODAY()+1), Table2[[#This Row],[Lens Date]],IF(Table2[[#This Row],[MSLens]]="Done","Done",""))</f>
        <v/>
      </c>
      <c r="CC254" s="120" t="str">
        <f ca="1">IF(OR(Table2[[#This Row],[Milling Date]]=TODAY(),Table2[[#This Row],[Milling Date]]=TODAY()+1), Table2[[#This Row],[Milling Date]],IF(Table2[[#This Row],[CNC Holes]]="Ready","Done",""))</f>
        <v/>
      </c>
      <c r="CD254" s="120" t="str">
        <f ca="1">IF(OR(Table2[[#This Row],[Welding Date]]=TODAY(),Table2[[#This Row],[Welding Date]]=TODAY()+1), Table2[[#This Row],[Welding Date]],IF(Table2[[#This Row],[Welding Corners]]="Ready","Done",""))</f>
        <v/>
      </c>
      <c r="CE254" s="120" t="str">
        <f ca="1">IF(OR(Table2[[#This Row],[Puching Date]]=TODAY(),Table2[[#This Row],[Puching Date]]=TODAY()+1), Table2[[#This Row],[Puching Date]],IF(Table2[[#This Row],[Punch Holes]]="Ready","Done",""))</f>
        <v/>
      </c>
      <c r="CF254" s="120" t="str">
        <f ca="1">IF(OR(Table2[[#This Row],[Housing Date2]]=TODAY(),Table2[[#This Row],[Housing Date2]]=TODAY()+1),Table2[[#This Row],[Housing Date2]],IF(Table2[[#This Row],[Body Assembly]],"Done",""))</f>
        <v/>
      </c>
      <c r="CG254" s="120" t="str">
        <f>_xlfn.IFNA(VLOOKUP(Table2[[#This Row],[Job-no]],Table4[],7,FALSE),"Done")</f>
        <v>Scheduled/Released</v>
      </c>
    </row>
    <row r="255" spans="1:85" x14ac:dyDescent="0.25">
      <c r="A255" s="39" t="str">
        <f>_xlfn.CONCAT(Table2[[#This Row],[Order]],"-",Table2[[#This Row],[Line]])</f>
        <v>77249-2</v>
      </c>
      <c r="B255" s="5">
        <v>43475</v>
      </c>
      <c r="C255" s="8">
        <v>77249</v>
      </c>
      <c r="D255" s="3" t="s">
        <v>4926</v>
      </c>
      <c r="E255" s="8">
        <v>2</v>
      </c>
      <c r="F255" s="8">
        <v>1</v>
      </c>
      <c r="G255" s="3" t="s">
        <v>42</v>
      </c>
      <c r="H255" s="8">
        <v>1</v>
      </c>
      <c r="I255" s="43" t="b">
        <v>0</v>
      </c>
      <c r="J255" s="43" t="b">
        <v>0</v>
      </c>
      <c r="K255" t="s">
        <v>114</v>
      </c>
      <c r="L255" s="43" t="b">
        <v>0</v>
      </c>
      <c r="M255" s="43" t="b">
        <v>0</v>
      </c>
      <c r="N255" s="43" t="b">
        <v>0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t="s">
        <v>114</v>
      </c>
      <c r="V255" t="s">
        <v>114</v>
      </c>
      <c r="W255" s="5">
        <v>43472</v>
      </c>
      <c r="X255" s="3" t="s">
        <v>151</v>
      </c>
      <c r="Y255" s="3"/>
      <c r="Z255" s="3" t="s">
        <v>2306</v>
      </c>
      <c r="AA255" s="3" t="s">
        <v>114</v>
      </c>
      <c r="AB255" s="3" t="s">
        <v>168</v>
      </c>
      <c r="AC255" s="8">
        <v>1</v>
      </c>
      <c r="AD255" s="3" t="s">
        <v>5967</v>
      </c>
      <c r="AE255" s="4" t="s">
        <v>5968</v>
      </c>
      <c r="AF255" s="3"/>
      <c r="AG255" s="3" t="s">
        <v>114</v>
      </c>
      <c r="AH255" s="8">
        <v>7</v>
      </c>
      <c r="AI255" s="3" t="s">
        <v>180</v>
      </c>
      <c r="AJ255" t="s">
        <v>114</v>
      </c>
      <c r="AK255" t="s">
        <v>114</v>
      </c>
      <c r="AL255" s="43" t="b">
        <v>0</v>
      </c>
      <c r="AM255" s="3"/>
      <c r="AN255" s="3"/>
      <c r="AO255" s="43" t="b">
        <v>0</v>
      </c>
      <c r="AP255" s="3" t="b">
        <v>0</v>
      </c>
      <c r="AQ255" s="3">
        <f>VLOOKUP(Table2[[#This Row],[Job-no]],Table3[],26,FALSE)</f>
        <v>1360</v>
      </c>
      <c r="AR255" t="str">
        <f t="shared" si="44"/>
        <v>STSFF</v>
      </c>
      <c r="AS255" t="str">
        <f>VLOOKUP(AR255,Table1[],4,0)</f>
        <v>surface</v>
      </c>
      <c r="AT255">
        <f>IF(BD255&gt;0,"Pattern",VLOOKUP(AR255,Table1[],5,0))</f>
        <v>0</v>
      </c>
      <c r="AU255" s="34">
        <f>IF(AT255="Pattern",WORKDAY(Table2[[#This Row],[Scheduled Ship Date]],-10),WORKDAY(Table2[[#This Row],[Scheduled Ship Date]],-4))</f>
        <v>43469</v>
      </c>
      <c r="AV255" s="39">
        <f>IF(Table2[[#This Row],[Extrusion cut double saw]]=TRUE,IF(O255="ToDo",IF(AT255="Pattern",Table2[[#This Row],[Total Sections]]*0.4,Table2[[#This Row],[Total Sections]]*0.12),0),IF(AT255="Pattern",Table2[[#This Row],[Total Sections]]*4,Table2[[#This Row],[Total Sections]]*1.2))</f>
        <v>8.4</v>
      </c>
      <c r="AW255" s="42">
        <f t="shared" ca="1" si="56"/>
        <v>43469</v>
      </c>
      <c r="AX255" s="42">
        <f>IF(AT255="Pattern",Table2[[#This Row],[Scheduled Ship Date]]-2,Table2[[#This Row],[Scheduled Ship Date]]-3)</f>
        <v>43472</v>
      </c>
      <c r="AY255" s="39">
        <f>IF(Table2[[#This Row],[Pattern]]="Pattern",Table2[[#This Row],[Total Sections]]*4.82,Table2[[#This Row],[Total Sections]]*0.5)</f>
        <v>3.5</v>
      </c>
      <c r="AZ255" s="42">
        <f t="shared" ca="1" si="55"/>
        <v>43469</v>
      </c>
      <c r="BA255" s="39">
        <f>((Table2[Total Sections]/Table2[Open Qty])-1)*Table2[Open Qty]*12.96</f>
        <v>77.760000000000005</v>
      </c>
      <c r="BB255" s="39"/>
      <c r="BC255" s="39" t="str">
        <f t="shared" si="45"/>
        <v>STSFF-SO(16-400)-80-35-AL(2)+AT(2)-MKL(10)-80-35-W-BLK-BLK-UNV-MD-1-SBS-C(REMOTE ENLIGHTED INTEGRAL SENSOR)</v>
      </c>
      <c r="BD255" s="39">
        <f t="shared" si="46"/>
        <v>0</v>
      </c>
      <c r="BE255" s="39" t="b">
        <f>_xlfn.IFNA(VLOOKUP(Table2[[#This Row],[Job-no]],Table4[],9,FALSE),TRUE)</f>
        <v>0</v>
      </c>
      <c r="BF255" s="39"/>
      <c r="BG255" s="39" t="b">
        <f>_xlfn.IFNA(VLOOKUP(Table2[[#This Row],[Job-no]],Table4[],14,FALSE),TRUE)</f>
        <v>0</v>
      </c>
      <c r="BH255" s="39" t="str">
        <f>_xlfn.IFNA(VLOOKUP(Table2[[#This Row],[Job-no]],Table4[],11,FALSE),"Done")</f>
        <v/>
      </c>
      <c r="BI255" s="39">
        <f>IF(Table2[[#This Row],[Pattern]]="Pattern",VLOOKUP(Table2[[#This Row],[Product Code]],'Routing data'!$A$2:$W$470,13,FALSE),VLOOKUP(Table2[[#This Row],[Product Code]],'Routing data'!$A$2:$W$470,3,FALSE))</f>
        <v>2</v>
      </c>
      <c r="BJ255" s="39">
        <f>IF(Table2[[#This Row],[Pattern]]="Pattern",VLOOKUP(Table2[[#This Row],[Product Code]],'Routing data'!$A$2:$W$470,14,FALSE),VLOOKUP(Table2[[#This Row],[Product Code]],'Routing data'!$A$2:$W$470,4,FALSE))</f>
        <v>0</v>
      </c>
      <c r="BK255" s="39">
        <f>VLOOKUP(Table2[[#This Row],[Product Code]],'Routing data'!A$4:W$524,16,FALSE)</f>
        <v>0</v>
      </c>
      <c r="BL255" s="42">
        <f>IF(Table2[[#This Row],[Milling Required]]=0,"x",IF(AT255="Pattern",B255-10,B255-4))</f>
        <v>43471</v>
      </c>
      <c r="BM255" s="39"/>
      <c r="BN255" s="42">
        <f t="shared" si="47"/>
        <v>43472</v>
      </c>
      <c r="BO255" s="39">
        <f>IF(Table2[[#This Row],[Milling]]="x","x",Table2[[#This Row],[Total Sections]]*2)</f>
        <v>14</v>
      </c>
      <c r="BP255" s="39">
        <f>IF(Table2[[#This Row],[Punching]]="x","x",Table2[Total Sections]*2)</f>
        <v>14</v>
      </c>
      <c r="BQ255" s="39">
        <f>IF(Table2[[#This Row],[Pattern]]="Pattern",Table2[Total Sections]*3,Table2[Total Sections]*1.5)</f>
        <v>10.5</v>
      </c>
      <c r="BR255" s="42">
        <f t="shared" ca="1" si="52"/>
        <v>43469</v>
      </c>
      <c r="BS255" s="39"/>
      <c r="BT255" s="39"/>
      <c r="BU255" s="39"/>
      <c r="BV255" s="39" t="str">
        <f>_xlfn.IFNA(VLOOKUP(Table2[[#This Row],[Job-no]],Table4[],16,FALSE),"Ready")</f>
        <v/>
      </c>
      <c r="BW255" s="39" t="str">
        <f>_xlfn.IFNA(VLOOKUP(Table2[[#This Row],[Job-no]],Table4[],21,FALSE),"Ready")</f>
        <v/>
      </c>
      <c r="BX255" s="39" t="b">
        <f>_xlfn.IFNA(VLOOKUP(Table2[[#This Row],[Job-no]],Table4[],10,FALSE),TRUE)</f>
        <v>0</v>
      </c>
      <c r="BY255" s="39" t="str">
        <f>_xlfn.IFNA(VLOOKUP(Table2[[#This Row],[Job-no]],Table4[],22,FALSE),"Ready")</f>
        <v/>
      </c>
      <c r="BZ255" s="120">
        <f t="shared" si="48"/>
        <v>43475</v>
      </c>
      <c r="CA255" s="120" t="str">
        <f ca="1">IF(OR(Table2[[#This Row],[Saw Date]]=TODAY(),Table2[[#This Row],[Saw Date]]=TODAY()+1), Table2[[#This Row],[Saw Date]],IF(Table2[[#This Row],[Extrusion cut double saw]],"Done",""))</f>
        <v/>
      </c>
      <c r="CB255" s="120" t="str">
        <f ca="1">IF(OR(Table2[[#This Row],[Lens Date]]=TODAY(),Table2[[#This Row],[Lens Date]]=TODAY()+1), Table2[[#This Row],[Lens Date]],IF(Table2[[#This Row],[MSLens]]="Done","Done",""))</f>
        <v/>
      </c>
      <c r="CC255" s="120" t="str">
        <f ca="1">IF(OR(Table2[[#This Row],[Milling Date]]=TODAY(),Table2[[#This Row],[Milling Date]]=TODAY()+1), Table2[[#This Row],[Milling Date]],IF(Table2[[#This Row],[CNC Holes]]="Ready","Done",""))</f>
        <v/>
      </c>
      <c r="CD255" s="120" t="str">
        <f ca="1">IF(OR(Table2[[#This Row],[Welding Date]]=TODAY(),Table2[[#This Row],[Welding Date]]=TODAY()+1), Table2[[#This Row],[Welding Date]],IF(Table2[[#This Row],[Welding Corners]]="Ready","Done",""))</f>
        <v/>
      </c>
      <c r="CE255" s="120" t="str">
        <f ca="1">IF(OR(Table2[[#This Row],[Puching Date]]=TODAY(),Table2[[#This Row],[Puching Date]]=TODAY()+1), Table2[[#This Row],[Puching Date]],IF(Table2[[#This Row],[Punch Holes]]="Ready","Done",""))</f>
        <v/>
      </c>
      <c r="CF255" s="120" t="str">
        <f ca="1">IF(OR(Table2[[#This Row],[Housing Date2]]=TODAY(),Table2[[#This Row],[Housing Date2]]=TODAY()+1),Table2[[#This Row],[Housing Date2]],IF(Table2[[#This Row],[Body Assembly]],"Done",""))</f>
        <v/>
      </c>
      <c r="CG255" s="120" t="str">
        <f>_xlfn.IFNA(VLOOKUP(Table2[[#This Row],[Job-no]],Table4[],7,FALSE),"Done")</f>
        <v>Scheduled/Released</v>
      </c>
    </row>
    <row r="256" spans="1:85" x14ac:dyDescent="0.25">
      <c r="A256" s="39" t="str">
        <f>_xlfn.CONCAT(Table2[[#This Row],[Order]],"-",Table2[[#This Row],[Line]])</f>
        <v>77249-9</v>
      </c>
      <c r="B256" s="5">
        <v>43475</v>
      </c>
      <c r="C256" s="8">
        <v>77249</v>
      </c>
      <c r="D256" s="3" t="s">
        <v>4076</v>
      </c>
      <c r="E256" s="8">
        <v>9</v>
      </c>
      <c r="F256" s="8">
        <v>1</v>
      </c>
      <c r="G256" s="3" t="s">
        <v>42</v>
      </c>
      <c r="H256" s="8">
        <v>1</v>
      </c>
      <c r="I256" s="43" t="b">
        <v>0</v>
      </c>
      <c r="J256" s="43" t="b">
        <v>0</v>
      </c>
      <c r="K256" t="s">
        <v>114</v>
      </c>
      <c r="L256" s="43" t="b">
        <v>0</v>
      </c>
      <c r="M256" s="43" t="b">
        <v>0</v>
      </c>
      <c r="N256" s="43" t="b">
        <v>0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t="s">
        <v>114</v>
      </c>
      <c r="V256" t="s">
        <v>114</v>
      </c>
      <c r="W256" s="5">
        <v>43472</v>
      </c>
      <c r="X256" s="3" t="s">
        <v>151</v>
      </c>
      <c r="Y256" s="3"/>
      <c r="Z256" s="3" t="s">
        <v>5105</v>
      </c>
      <c r="AA256" s="3" t="s">
        <v>114</v>
      </c>
      <c r="AB256" s="3" t="s">
        <v>168</v>
      </c>
      <c r="AC256" s="8">
        <v>1</v>
      </c>
      <c r="AD256" s="3" t="s">
        <v>5967</v>
      </c>
      <c r="AE256" s="4" t="s">
        <v>5968</v>
      </c>
      <c r="AF256" s="3"/>
      <c r="AG256" s="3" t="s">
        <v>114</v>
      </c>
      <c r="AH256" s="8">
        <v>4</v>
      </c>
      <c r="AI256" s="3" t="s">
        <v>180</v>
      </c>
      <c r="AJ256" t="s">
        <v>114</v>
      </c>
      <c r="AK256" t="s">
        <v>114</v>
      </c>
      <c r="AL256" s="43" t="b">
        <v>0</v>
      </c>
      <c r="AM256" s="3"/>
      <c r="AN256" s="3"/>
      <c r="AO256" s="43" t="b">
        <v>0</v>
      </c>
      <c r="AP256" s="3" t="b">
        <v>0</v>
      </c>
      <c r="AQ256" s="3">
        <f>VLOOKUP(Table2[[#This Row],[Job-no]],Table3[],26,FALSE)</f>
        <v>3910</v>
      </c>
      <c r="AR256" t="str">
        <f t="shared" si="44"/>
        <v>ZERLED</v>
      </c>
      <c r="AS256" t="str">
        <f>VLOOKUP(AR256,Table1[],4,0)</f>
        <v>recessed</v>
      </c>
      <c r="AT256">
        <f>IF(BD256&gt;0,"Pattern",VLOOKUP(AR256,Table1[],5,0))</f>
        <v>0</v>
      </c>
      <c r="AU256" s="34">
        <f>IF(AT256="Pattern",WORKDAY(Table2[[#This Row],[Scheduled Ship Date]],-10),WORKDAY(Table2[[#This Row],[Scheduled Ship Date]],-4))</f>
        <v>43469</v>
      </c>
      <c r="AV256" s="39">
        <f>IF(Table2[[#This Row],[Extrusion cut double saw]]=TRUE,IF(O256="ToDo",IF(AT256="Pattern",Table2[[#This Row],[Total Sections]]*0.4,Table2[[#This Row],[Total Sections]]*0.12),0),IF(AT256="Pattern",Table2[[#This Row],[Total Sections]]*4,Table2[[#This Row],[Total Sections]]*1.2))</f>
        <v>4.8</v>
      </c>
      <c r="AW256" s="42">
        <f t="shared" ca="1" si="56"/>
        <v>43469</v>
      </c>
      <c r="AX256" s="42">
        <f>IF(AT256="Pattern",Table2[[#This Row],[Scheduled Ship Date]]-2,Table2[[#This Row],[Scheduled Ship Date]]-3)</f>
        <v>43472</v>
      </c>
      <c r="AY256" s="39">
        <f>IF(Table2[[#This Row],[Pattern]]="Pattern",Table2[[#This Row],[Total Sections]]*4.82,Table2[[#This Row],[Total Sections]]*0.5)</f>
        <v>2</v>
      </c>
      <c r="AZ256" s="42">
        <f t="shared" ca="1" si="55"/>
        <v>43469</v>
      </c>
      <c r="BA256" s="39">
        <f>((Table2[Total Sections]/Table2[Open Qty])-1)*Table2[Open Qty]*12.96</f>
        <v>38.880000000000003</v>
      </c>
      <c r="BB256" s="39"/>
      <c r="BC256" s="39" t="str">
        <f t="shared" si="45"/>
        <v>ZERLED-SQ-400-80-35-46-W-UNV-DP-1-ST-B2(BSL10LST)-C(REMOTE ENLIGHTED INTEGRAL SENSOR)</v>
      </c>
      <c r="BD256" s="39">
        <f t="shared" si="46"/>
        <v>0</v>
      </c>
      <c r="BE256" s="39" t="b">
        <f>_xlfn.IFNA(VLOOKUP(Table2[[#This Row],[Job-no]],Table4[],9,FALSE),TRUE)</f>
        <v>0</v>
      </c>
      <c r="BF256" s="39"/>
      <c r="BG256" s="39" t="b">
        <f>_xlfn.IFNA(VLOOKUP(Table2[[#This Row],[Job-no]],Table4[],14,FALSE),TRUE)</f>
        <v>0</v>
      </c>
      <c r="BH256" s="39" t="str">
        <f>_xlfn.IFNA(VLOOKUP(Table2[[#This Row],[Job-no]],Table4[],11,FALSE),"Done")</f>
        <v/>
      </c>
      <c r="BI256" s="39">
        <f>IF(Table2[[#This Row],[Pattern]]="Pattern",VLOOKUP(Table2[[#This Row],[Product Code]],'Routing data'!$A$2:$W$470,13,FALSE),VLOOKUP(Table2[[#This Row],[Product Code]],'Routing data'!$A$2:$W$470,3,FALSE))</f>
        <v>2</v>
      </c>
      <c r="BJ256" s="39">
        <f>IF(Table2[[#This Row],[Pattern]]="Pattern",VLOOKUP(Table2[[#This Row],[Product Code]],'Routing data'!$A$2:$W$470,14,FALSE),VLOOKUP(Table2[[#This Row],[Product Code]],'Routing data'!$A$2:$W$470,4,FALSE))</f>
        <v>0</v>
      </c>
      <c r="BK256" s="39">
        <f>VLOOKUP(Table2[[#This Row],[Product Code]],'Routing data'!A$4:W$524,16,FALSE)</f>
        <v>0</v>
      </c>
      <c r="BL256" s="42">
        <f>IF(Table2[[#This Row],[Milling Required]]=0,"x",IF(AT256="Pattern",B256-10,B256-4))</f>
        <v>43471</v>
      </c>
      <c r="BM256" s="39"/>
      <c r="BN256" s="42">
        <f t="shared" si="47"/>
        <v>43472</v>
      </c>
      <c r="BO256" s="39">
        <f>IF(Table2[[#This Row],[Milling]]="x","x",Table2[[#This Row],[Total Sections]]*2)</f>
        <v>8</v>
      </c>
      <c r="BP256" s="39">
        <f>IF(Table2[[#This Row],[Punching]]="x","x",Table2[Total Sections]*2)</f>
        <v>8</v>
      </c>
      <c r="BQ256" s="39">
        <f>IF(Table2[[#This Row],[Pattern]]="Pattern",Table2[Total Sections]*3,Table2[Total Sections]*1.5)</f>
        <v>6</v>
      </c>
      <c r="BR256" s="42">
        <f t="shared" ca="1" si="52"/>
        <v>43469</v>
      </c>
      <c r="BS256" s="39"/>
      <c r="BT256" s="39"/>
      <c r="BU256" s="39"/>
      <c r="BV256" s="39" t="str">
        <f>_xlfn.IFNA(VLOOKUP(Table2[[#This Row],[Job-no]],Table4[],16,FALSE),"Ready")</f>
        <v/>
      </c>
      <c r="BW256" s="39" t="str">
        <f>_xlfn.IFNA(VLOOKUP(Table2[[#This Row],[Job-no]],Table4[],21,FALSE),"Ready")</f>
        <v/>
      </c>
      <c r="BX256" s="39" t="b">
        <f>_xlfn.IFNA(VLOOKUP(Table2[[#This Row],[Job-no]],Table4[],10,FALSE),TRUE)</f>
        <v>0</v>
      </c>
      <c r="BY256" s="39" t="str">
        <f>_xlfn.IFNA(VLOOKUP(Table2[[#This Row],[Job-no]],Table4[],22,FALSE),"Ready")</f>
        <v/>
      </c>
      <c r="BZ256" s="120">
        <f t="shared" si="48"/>
        <v>43475</v>
      </c>
      <c r="CA256" s="120" t="str">
        <f ca="1">IF(OR(Table2[[#This Row],[Saw Date]]=TODAY(),Table2[[#This Row],[Saw Date]]=TODAY()+1), Table2[[#This Row],[Saw Date]],IF(Table2[[#This Row],[Extrusion cut double saw]],"Done",""))</f>
        <v/>
      </c>
      <c r="CB256" s="120" t="str">
        <f ca="1">IF(OR(Table2[[#This Row],[Lens Date]]=TODAY(),Table2[[#This Row],[Lens Date]]=TODAY()+1), Table2[[#This Row],[Lens Date]],IF(Table2[[#This Row],[MSLens]]="Done","Done",""))</f>
        <v/>
      </c>
      <c r="CC256" s="120" t="str">
        <f ca="1">IF(OR(Table2[[#This Row],[Milling Date]]=TODAY(),Table2[[#This Row],[Milling Date]]=TODAY()+1), Table2[[#This Row],[Milling Date]],IF(Table2[[#This Row],[CNC Holes]]="Ready","Done",""))</f>
        <v/>
      </c>
      <c r="CD256" s="120" t="str">
        <f ca="1">IF(OR(Table2[[#This Row],[Welding Date]]=TODAY(),Table2[[#This Row],[Welding Date]]=TODAY()+1), Table2[[#This Row],[Welding Date]],IF(Table2[[#This Row],[Welding Corners]]="Ready","Done",""))</f>
        <v/>
      </c>
      <c r="CE256" s="120" t="str">
        <f ca="1">IF(OR(Table2[[#This Row],[Puching Date]]=TODAY(),Table2[[#This Row],[Puching Date]]=TODAY()+1), Table2[[#This Row],[Puching Date]],IF(Table2[[#This Row],[Punch Holes]]="Ready","Done",""))</f>
        <v/>
      </c>
      <c r="CF256" s="120" t="str">
        <f ca="1">IF(OR(Table2[[#This Row],[Housing Date2]]=TODAY(),Table2[[#This Row],[Housing Date2]]=TODAY()+1),Table2[[#This Row],[Housing Date2]],IF(Table2[[#This Row],[Body Assembly]],"Done",""))</f>
        <v/>
      </c>
      <c r="CG256" s="120" t="str">
        <f>_xlfn.IFNA(VLOOKUP(Table2[[#This Row],[Job-no]],Table4[],7,FALSE),"Done")</f>
        <v>Scheduled/Released</v>
      </c>
    </row>
    <row r="257" spans="1:85" x14ac:dyDescent="0.25">
      <c r="A257" t="str">
        <f>_xlfn.CONCAT(Table2[[#This Row],[Order]],"-",Table2[[#This Row],[Line]])</f>
        <v>77300-1</v>
      </c>
      <c r="B257" s="5">
        <v>43475</v>
      </c>
      <c r="C257" s="8">
        <v>77300</v>
      </c>
      <c r="D257" s="3" t="s">
        <v>2939</v>
      </c>
      <c r="E257" s="8">
        <v>1</v>
      </c>
      <c r="F257" s="8">
        <v>1</v>
      </c>
      <c r="G257" s="3" t="s">
        <v>42</v>
      </c>
      <c r="H257" s="8">
        <v>1</v>
      </c>
      <c r="I257" s="43" t="b">
        <v>0</v>
      </c>
      <c r="J257" s="43" t="b">
        <v>0</v>
      </c>
      <c r="K257" t="s">
        <v>114</v>
      </c>
      <c r="L257" s="43" t="b">
        <v>0</v>
      </c>
      <c r="M257" s="43" t="b">
        <v>0</v>
      </c>
      <c r="N257" s="43" t="b">
        <v>0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t="s">
        <v>114</v>
      </c>
      <c r="V257" t="s">
        <v>114</v>
      </c>
      <c r="W257" s="5">
        <v>43472</v>
      </c>
      <c r="X257" s="3" t="s">
        <v>151</v>
      </c>
      <c r="Y257" s="3"/>
      <c r="Z257" s="3" t="s">
        <v>4824</v>
      </c>
      <c r="AA257" s="3" t="s">
        <v>114</v>
      </c>
      <c r="AB257" s="3" t="s">
        <v>168</v>
      </c>
      <c r="AC257" s="8">
        <v>1</v>
      </c>
      <c r="AD257" s="3" t="s">
        <v>5967</v>
      </c>
      <c r="AE257" s="4" t="s">
        <v>5968</v>
      </c>
      <c r="AF257" s="3"/>
      <c r="AG257" s="3" t="s">
        <v>114</v>
      </c>
      <c r="AH257" s="8">
        <v>3</v>
      </c>
      <c r="AI257" s="3" t="s">
        <v>180</v>
      </c>
      <c r="AJ257" t="s">
        <v>114</v>
      </c>
      <c r="AK257" t="s">
        <v>114</v>
      </c>
      <c r="AL257" s="43" t="b">
        <v>0</v>
      </c>
      <c r="AM257" s="3"/>
      <c r="AN257" s="3"/>
      <c r="AO257" s="43" t="b">
        <v>0</v>
      </c>
      <c r="AP257" s="3" t="b">
        <v>0</v>
      </c>
      <c r="AQ257" s="3">
        <f>VLOOKUP(Table2[[#This Row],[Job-no]],Table3[],26,FALSE)</f>
        <v>450</v>
      </c>
      <c r="AR257" t="str">
        <f t="shared" si="44"/>
        <v>SCR</v>
      </c>
      <c r="AS257" t="str">
        <f>VLOOKUP(AR257,Table1[],4,0)</f>
        <v>recessed</v>
      </c>
      <c r="AT257" t="str">
        <f>IF(BD257&gt;0,"Pattern",VLOOKUP(AR257,Table1[],5,0))</f>
        <v>Check for Kit</v>
      </c>
      <c r="AU257" s="34">
        <f>IF(AT257="Pattern",WORKDAY(Table2[[#This Row],[Scheduled Ship Date]],-10),WORKDAY(Table2[[#This Row],[Scheduled Ship Date]],-4))</f>
        <v>43469</v>
      </c>
      <c r="AV257">
        <f>IF(Table2[[#This Row],[Extrusion cut double saw]]=TRUE,IF(O257="ToDo",IF(AT257="Pattern",Table2[[#This Row],[Total Sections]]*0.4,Table2[[#This Row],[Total Sections]]*0.12),0),IF(AT257="Pattern",Table2[[#This Row],[Total Sections]]*4,Table2[[#This Row],[Total Sections]]*1.2))</f>
        <v>3.5999999999999996</v>
      </c>
      <c r="AW257" s="42">
        <f t="shared" ca="1" si="56"/>
        <v>43469</v>
      </c>
      <c r="AX257" s="42">
        <f>IF(AT257="Pattern",Table2[[#This Row],[Scheduled Ship Date]]-2,Table2[[#This Row],[Scheduled Ship Date]]-3)</f>
        <v>43472</v>
      </c>
      <c r="AY257">
        <f>IF(Table2[[#This Row],[Pattern]]="Pattern",Table2[[#This Row],[Total Sections]]*4.82,Table2[[#This Row],[Total Sections]]*0.5)</f>
        <v>1.5</v>
      </c>
      <c r="AZ257" s="42">
        <f t="shared" ca="1" si="55"/>
        <v>43469</v>
      </c>
      <c r="BA257" s="39">
        <f>((Table2[Total Sections]/Table2[Open Qty])-1)*Table2[Open Qty]*12.96</f>
        <v>25.92</v>
      </c>
      <c r="BB257" s="42"/>
      <c r="BC257" s="39" t="str">
        <f t="shared" si="45"/>
        <v>SCR-500-80-30-FL-TR75X2-W-UNV-DP-1-MFTG9-C(WITH PLUG AND CORD PLEASE)</v>
      </c>
      <c r="BD257" s="39">
        <f t="shared" si="46"/>
        <v>0</v>
      </c>
      <c r="BE257" s="39" t="b">
        <f>_xlfn.IFNA(VLOOKUP(Table2[[#This Row],[Job-no]],Table4[],9,FALSE),TRUE)</f>
        <v>0</v>
      </c>
      <c r="BF257" t="str">
        <f>VLOOKUP(AR257,Table1[],3,0)</f>
        <v>SCULPT</v>
      </c>
      <c r="BG257" s="39" t="b">
        <f>_xlfn.IFNA(VLOOKUP(Table2[[#This Row],[Job-no]],Table4[],14,FALSE),TRUE)</f>
        <v>0</v>
      </c>
      <c r="BH257" s="39" t="str">
        <f>_xlfn.IFNA(VLOOKUP(Table2[[#This Row],[Job-no]],Table4[],11,FALSE),"Done")</f>
        <v/>
      </c>
      <c r="BI257" s="39">
        <f>IF(Table2[[#This Row],[Pattern]]="Pattern",VLOOKUP(Table2[[#This Row],[Product Code]],'Routing data'!$A$2:$W$470,13,FALSE),VLOOKUP(Table2[[#This Row],[Product Code]],'Routing data'!$A$2:$W$470,3,FALSE))</f>
        <v>2</v>
      </c>
      <c r="BJ257" s="39">
        <f>IF(Table2[[#This Row],[Pattern]]="Pattern",VLOOKUP(Table2[[#This Row],[Product Code]],'Routing data'!$A$2:$W$470,14,FALSE),VLOOKUP(Table2[[#This Row],[Product Code]],'Routing data'!$A$2:$W$470,4,FALSE))</f>
        <v>0</v>
      </c>
      <c r="BK257" s="39">
        <f>VLOOKUP(Table2[[#This Row],[Product Code]],'Routing data'!A$4:W$524,16,FALSE)</f>
        <v>5</v>
      </c>
      <c r="BL257" s="42">
        <f>IF(Table2[[#This Row],[Milling Required]]=0,"x",IF(AT257="Pattern",B257-10,B257-4))</f>
        <v>43471</v>
      </c>
      <c r="BM257" s="42" t="str">
        <f>IF(Table2[[#This Row],[Punching Required]]=0,"x",IF(AT257="Pattern",B257-8,B257-2))</f>
        <v>x</v>
      </c>
      <c r="BN257" s="42">
        <f t="shared" si="47"/>
        <v>43472</v>
      </c>
      <c r="BO257" s="39">
        <f>IF(Table2[[#This Row],[Milling]]="x","x",Table2[[#This Row],[Total Sections]]*2)</f>
        <v>6</v>
      </c>
      <c r="BP257" s="39" t="str">
        <f>IF(Table2[[#This Row],[Punching]]="x","x",Table2[Total Sections]*2)</f>
        <v>x</v>
      </c>
      <c r="BQ257" s="39">
        <f>IF(Table2[[#This Row],[Pattern]]="Pattern",Table2[Total Sections]*3,Table2[Total Sections]*1.5)</f>
        <v>4.5</v>
      </c>
      <c r="BR257" s="42">
        <f t="shared" ca="1" si="52"/>
        <v>43469</v>
      </c>
      <c r="BS257" s="42"/>
      <c r="BT257" s="39"/>
      <c r="BU257" s="39"/>
      <c r="BV257" s="122" t="str">
        <f>_xlfn.IFNA(VLOOKUP(Table2[[#This Row],[Job-no]],Table4[],16,FALSE),"Ready")</f>
        <v/>
      </c>
      <c r="BW257" s="122" t="str">
        <f>_xlfn.IFNA(VLOOKUP(Table2[[#This Row],[Job-no]],Table4[],21,FALSE),"Ready")</f>
        <v/>
      </c>
      <c r="BX257" s="39" t="b">
        <f>_xlfn.IFNA(VLOOKUP(Table2[[#This Row],[Job-no]],Table4[],10,FALSE),TRUE)</f>
        <v>0</v>
      </c>
      <c r="BY257" s="39" t="str">
        <f>_xlfn.IFNA(VLOOKUP(Table2[[#This Row],[Job-no]],Table4[],22,FALSE),"Ready")</f>
        <v/>
      </c>
      <c r="BZ257" s="120">
        <f t="shared" si="48"/>
        <v>43475</v>
      </c>
      <c r="CA257" s="120" t="str">
        <f ca="1">IF(OR(Table2[[#This Row],[Saw Date]]=TODAY(),Table2[[#This Row],[Saw Date]]=TODAY()+1), Table2[[#This Row],[Saw Date]],IF(Table2[[#This Row],[Extrusion cut double saw]],"Done",""))</f>
        <v/>
      </c>
      <c r="CB257" s="120" t="str">
        <f ca="1">IF(OR(Table2[[#This Row],[Lens Date]]=TODAY(),Table2[[#This Row],[Lens Date]]=TODAY()+1), Table2[[#This Row],[Lens Date]],IF(Table2[[#This Row],[MSLens]]="Done","Done",""))</f>
        <v/>
      </c>
      <c r="CC257" s="120" t="str">
        <f ca="1">IF(OR(Table2[[#This Row],[Milling Date]]=TODAY(),Table2[[#This Row],[Milling Date]]=TODAY()+1), Table2[[#This Row],[Milling Date]],IF(Table2[[#This Row],[CNC Holes]]="Ready","Done",""))</f>
        <v/>
      </c>
      <c r="CD257" s="120" t="str">
        <f ca="1">IF(OR(Table2[[#This Row],[Welding Date]]=TODAY(),Table2[[#This Row],[Welding Date]]=TODAY()+1), Table2[[#This Row],[Welding Date]],IF(Table2[[#This Row],[Welding Corners]]="Ready","Done",""))</f>
        <v/>
      </c>
      <c r="CE257" s="120" t="str">
        <f ca="1">IF(OR(Table2[[#This Row],[Puching Date]]=TODAY(),Table2[[#This Row],[Puching Date]]=TODAY()+1), Table2[[#This Row],[Puching Date]],IF(Table2[[#This Row],[Punch Holes]]="Ready","Done",""))</f>
        <v/>
      </c>
      <c r="CF257" s="120" t="str">
        <f ca="1">IF(OR(Table2[[#This Row],[Housing Date2]]=TODAY(),Table2[[#This Row],[Housing Date2]]=TODAY()+1),Table2[[#This Row],[Housing Date2]],IF(Table2[[#This Row],[Body Assembly]],"Done",""))</f>
        <v/>
      </c>
      <c r="CG257" s="120" t="str">
        <f>_xlfn.IFNA(VLOOKUP(Table2[[#This Row],[Job-no]],Table4[],7,FALSE),"Done")</f>
        <v>Scheduled/Released</v>
      </c>
    </row>
    <row r="258" spans="1:85" x14ac:dyDescent="0.25">
      <c r="A258" s="39" t="str">
        <f>_xlfn.CONCAT(Table2[[#This Row],[Order]],"-",Table2[[#This Row],[Line]])</f>
        <v>77476-1</v>
      </c>
      <c r="B258" s="5">
        <v>43475</v>
      </c>
      <c r="C258" s="8">
        <v>77476</v>
      </c>
      <c r="D258" s="3" t="s">
        <v>3657</v>
      </c>
      <c r="E258" s="8">
        <v>1</v>
      </c>
      <c r="F258" s="8">
        <v>1</v>
      </c>
      <c r="G258" s="3" t="s">
        <v>42</v>
      </c>
      <c r="H258" s="8">
        <v>6</v>
      </c>
      <c r="I258" s="43" t="b">
        <v>0</v>
      </c>
      <c r="J258" s="43" t="b">
        <v>0</v>
      </c>
      <c r="K258" t="s">
        <v>114</v>
      </c>
      <c r="L258" s="43" t="b">
        <v>0</v>
      </c>
      <c r="M258" s="43" t="b">
        <v>0</v>
      </c>
      <c r="N258" s="43" t="b">
        <v>0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t="s">
        <v>114</v>
      </c>
      <c r="V258" t="s">
        <v>114</v>
      </c>
      <c r="W258" s="5">
        <v>43472</v>
      </c>
      <c r="X258" s="3" t="s">
        <v>114</v>
      </c>
      <c r="Y258" s="3"/>
      <c r="Z258" s="3" t="s">
        <v>195</v>
      </c>
      <c r="AA258" s="3" t="s">
        <v>114</v>
      </c>
      <c r="AB258" s="3" t="s">
        <v>74</v>
      </c>
      <c r="AC258" s="8">
        <v>10</v>
      </c>
      <c r="AD258" s="3" t="s">
        <v>5967</v>
      </c>
      <c r="AE258" s="4" t="s">
        <v>5968</v>
      </c>
      <c r="AF258" s="3"/>
      <c r="AG258" s="3" t="s">
        <v>114</v>
      </c>
      <c r="AH258" s="8">
        <v>6</v>
      </c>
      <c r="AI258" s="3" t="s">
        <v>74</v>
      </c>
      <c r="AJ258" t="s">
        <v>114</v>
      </c>
      <c r="AK258" t="s">
        <v>114</v>
      </c>
      <c r="AL258" s="43" t="b">
        <v>0</v>
      </c>
      <c r="AM258" s="3"/>
      <c r="AN258" s="3"/>
      <c r="AO258" s="43" t="b">
        <v>0</v>
      </c>
      <c r="AP258" s="3" t="b">
        <v>0</v>
      </c>
      <c r="AQ258" s="3">
        <f>VLOOKUP(Table2[[#This Row],[Job-no]],Table3[],26,FALSE)</f>
        <v>1560</v>
      </c>
      <c r="AR258" t="str">
        <f t="shared" ref="AR258:AR321" si="57">IFERROR(MID(BC258,1,FIND("-",BC258,1)-1),"")</f>
        <v>SCR</v>
      </c>
      <c r="AS258" t="str">
        <f>VLOOKUP(AR258,Table1[],4,0)</f>
        <v>recessed</v>
      </c>
      <c r="AT258" t="str">
        <f>IF(BD258&gt;0,"Pattern",VLOOKUP(AR258,Table1[],5,0))</f>
        <v>Check for Kit</v>
      </c>
      <c r="AU258" s="34">
        <f>IF(AT258="Pattern",WORKDAY(Table2[[#This Row],[Scheduled Ship Date]],-10),WORKDAY(Table2[[#This Row],[Scheduled Ship Date]],-4))</f>
        <v>43469</v>
      </c>
      <c r="AV258" s="39">
        <f>IF(Table2[[#This Row],[Extrusion cut double saw]]=TRUE,IF(O258="ToDo",IF(AT258="Pattern",Table2[[#This Row],[Total Sections]]*0.4,Table2[[#This Row],[Total Sections]]*0.12),0),IF(AT258="Pattern",Table2[[#This Row],[Total Sections]]*4,Table2[[#This Row],[Total Sections]]*1.2))</f>
        <v>7.1999999999999993</v>
      </c>
      <c r="AW258" s="42">
        <f t="shared" ca="1" si="56"/>
        <v>43469</v>
      </c>
      <c r="AX258" s="42">
        <f>IF(AT258="Pattern",Table2[[#This Row],[Scheduled Ship Date]]-2,Table2[[#This Row],[Scheduled Ship Date]]-3)</f>
        <v>43472</v>
      </c>
      <c r="AY258" s="39">
        <f>IF(Table2[[#This Row],[Pattern]]="Pattern",Table2[[#This Row],[Total Sections]]*4.82,Table2[[#This Row],[Total Sections]]*0.5)</f>
        <v>3</v>
      </c>
      <c r="AZ258" s="42">
        <f t="shared" ca="1" si="55"/>
        <v>43469</v>
      </c>
      <c r="BA258" s="39">
        <f>((Table2[Total Sections]/Table2[Open Qty])-1)*Table2[Open Qty]*12.96</f>
        <v>0</v>
      </c>
      <c r="BB258" s="39"/>
      <c r="BC258" s="39" t="str">
        <f t="shared" ref="BC258:BC321" si="58">IF(MID(D258,1,2)="SP",MID(D258,FIND("-",D258,1)+1,30),D258)</f>
        <v>SCR-400-80-40-0.5M-4-W-UNV-DP-1-TB15-C(MIXED LENSES: 0.5M1'/1'-FL/1'-2M/1-0.5M/1')</v>
      </c>
      <c r="BD258" s="39">
        <f t="shared" ref="BD258:BD321" si="59">IFERROR(FIND("-K(",D258,1),0)</f>
        <v>0</v>
      </c>
      <c r="BE258" s="39" t="b">
        <f>_xlfn.IFNA(VLOOKUP(Table2[[#This Row],[Job-no]],Table4[],9,FALSE),TRUE)</f>
        <v>0</v>
      </c>
      <c r="BF258" s="39"/>
      <c r="BG258" s="39" t="b">
        <f>_xlfn.IFNA(VLOOKUP(Table2[[#This Row],[Job-no]],Table4[],14,FALSE),TRUE)</f>
        <v>0</v>
      </c>
      <c r="BH258" s="39" t="str">
        <f>_xlfn.IFNA(VLOOKUP(Table2[[#This Row],[Job-no]],Table4[],11,FALSE),"Done")</f>
        <v/>
      </c>
      <c r="BI258" s="39">
        <f>IF(Table2[[#This Row],[Pattern]]="Pattern",VLOOKUP(Table2[[#This Row],[Product Code]],'Routing data'!$A$2:$W$470,13,FALSE),VLOOKUP(Table2[[#This Row],[Product Code]],'Routing data'!$A$2:$W$470,3,FALSE))</f>
        <v>2</v>
      </c>
      <c r="BJ258" s="39">
        <f>IF(Table2[[#This Row],[Pattern]]="Pattern",VLOOKUP(Table2[[#This Row],[Product Code]],'Routing data'!$A$2:$W$470,14,FALSE),VLOOKUP(Table2[[#This Row],[Product Code]],'Routing data'!$A$2:$W$470,4,FALSE))</f>
        <v>0</v>
      </c>
      <c r="BK258" s="39">
        <f>VLOOKUP(Table2[[#This Row],[Product Code]],'Routing data'!A$4:W$524,16,FALSE)</f>
        <v>5</v>
      </c>
      <c r="BL258" s="42">
        <f>IF(Table2[[#This Row],[Milling Required]]=0,"x",IF(AT258="Pattern",B258-10,B258-4))</f>
        <v>43471</v>
      </c>
      <c r="BM258" s="39"/>
      <c r="BN258" s="42">
        <f t="shared" ref="BN258:BN321" si="60">IF(AT258="Pattern",B258-2,B258-3)</f>
        <v>43472</v>
      </c>
      <c r="BO258" s="39">
        <f>IF(Table2[[#This Row],[Milling]]="x","x",Table2[[#This Row],[Total Sections]]*2)</f>
        <v>12</v>
      </c>
      <c r="BP258" s="39">
        <f>IF(Table2[[#This Row],[Punching]]="x","x",Table2[Total Sections]*2)</f>
        <v>12</v>
      </c>
      <c r="BQ258" s="39">
        <f>IF(Table2[[#This Row],[Pattern]]="Pattern",Table2[Total Sections]*3,Table2[Total Sections]*1.5)</f>
        <v>9</v>
      </c>
      <c r="BR258" s="42">
        <f t="shared" ref="BR258:BR289" ca="1" si="61">TODAY()+2</f>
        <v>43469</v>
      </c>
      <c r="BS258" s="39"/>
      <c r="BT258" s="39"/>
      <c r="BU258" s="39"/>
      <c r="BV258" s="39" t="str">
        <f>_xlfn.IFNA(VLOOKUP(Table2[[#This Row],[Job-no]],Table4[],16,FALSE),"Ready")</f>
        <v/>
      </c>
      <c r="BW258" s="39" t="str">
        <f>_xlfn.IFNA(VLOOKUP(Table2[[#This Row],[Job-no]],Table4[],21,FALSE),"Ready")</f>
        <v/>
      </c>
      <c r="BX258" s="39" t="b">
        <f>_xlfn.IFNA(VLOOKUP(Table2[[#This Row],[Job-no]],Table4[],10,FALSE),TRUE)</f>
        <v>0</v>
      </c>
      <c r="BY258" s="39" t="str">
        <f>_xlfn.IFNA(VLOOKUP(Table2[[#This Row],[Job-no]],Table4[],22,FALSE),"Ready")</f>
        <v/>
      </c>
      <c r="BZ258" s="120">
        <f t="shared" ref="BZ258:BZ321" si="62">B258</f>
        <v>43475</v>
      </c>
      <c r="CA258" s="120" t="str">
        <f ca="1">IF(OR(Table2[[#This Row],[Saw Date]]=TODAY(),Table2[[#This Row],[Saw Date]]=TODAY()+1), Table2[[#This Row],[Saw Date]],IF(Table2[[#This Row],[Extrusion cut double saw]],"Done",""))</f>
        <v/>
      </c>
      <c r="CB258" s="120" t="str">
        <f ca="1">IF(OR(Table2[[#This Row],[Lens Date]]=TODAY(),Table2[[#This Row],[Lens Date]]=TODAY()+1), Table2[[#This Row],[Lens Date]],IF(Table2[[#This Row],[MSLens]]="Done","Done",""))</f>
        <v/>
      </c>
      <c r="CC258" s="120" t="str">
        <f ca="1">IF(OR(Table2[[#This Row],[Milling Date]]=TODAY(),Table2[[#This Row],[Milling Date]]=TODAY()+1), Table2[[#This Row],[Milling Date]],IF(Table2[[#This Row],[CNC Holes]]="Ready","Done",""))</f>
        <v/>
      </c>
      <c r="CD258" s="120" t="str">
        <f ca="1">IF(OR(Table2[[#This Row],[Welding Date]]=TODAY(),Table2[[#This Row],[Welding Date]]=TODAY()+1), Table2[[#This Row],[Welding Date]],IF(Table2[[#This Row],[Welding Corners]]="Ready","Done",""))</f>
        <v/>
      </c>
      <c r="CE258" s="120" t="str">
        <f ca="1">IF(OR(Table2[[#This Row],[Puching Date]]=TODAY(),Table2[[#This Row],[Puching Date]]=TODAY()+1), Table2[[#This Row],[Puching Date]],IF(Table2[[#This Row],[Punch Holes]]="Ready","Done",""))</f>
        <v/>
      </c>
      <c r="CF258" s="120" t="str">
        <f ca="1">IF(OR(Table2[[#This Row],[Housing Date2]]=TODAY(),Table2[[#This Row],[Housing Date2]]=TODAY()+1),Table2[[#This Row],[Housing Date2]],IF(Table2[[#This Row],[Body Assembly]],"Done",""))</f>
        <v/>
      </c>
      <c r="CG258" s="120" t="str">
        <f>_xlfn.IFNA(VLOOKUP(Table2[[#This Row],[Job-no]],Table4[],7,FALSE),"Done")</f>
        <v>Scheduled/Released</v>
      </c>
    </row>
    <row r="259" spans="1:85" x14ac:dyDescent="0.25">
      <c r="A259" s="39" t="str">
        <f>_xlfn.CONCAT(Table2[[#This Row],[Order]],"-",Table2[[#This Row],[Line]])</f>
        <v>77485-1</v>
      </c>
      <c r="B259" s="5">
        <v>43475</v>
      </c>
      <c r="C259" s="8">
        <v>77485</v>
      </c>
      <c r="D259" s="3" t="s">
        <v>3080</v>
      </c>
      <c r="E259" s="8">
        <v>1</v>
      </c>
      <c r="F259" s="8">
        <v>1</v>
      </c>
      <c r="G259" s="3" t="s">
        <v>42</v>
      </c>
      <c r="H259" s="8">
        <v>4</v>
      </c>
      <c r="I259" s="43" t="b">
        <v>0</v>
      </c>
      <c r="J259" s="43" t="b">
        <v>0</v>
      </c>
      <c r="K259" t="s">
        <v>114</v>
      </c>
      <c r="L259" s="43" t="b">
        <v>0</v>
      </c>
      <c r="M259" s="43" t="b">
        <v>0</v>
      </c>
      <c r="N259" s="43" t="b">
        <v>0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t="s">
        <v>114</v>
      </c>
      <c r="V259" t="s">
        <v>114</v>
      </c>
      <c r="W259" s="5">
        <v>43472</v>
      </c>
      <c r="X259" s="3" t="s">
        <v>151</v>
      </c>
      <c r="Y259" s="3"/>
      <c r="Z259" s="3" t="s">
        <v>2801</v>
      </c>
      <c r="AA259" s="3" t="s">
        <v>114</v>
      </c>
      <c r="AB259" s="3" t="s">
        <v>74</v>
      </c>
      <c r="AC259" s="8">
        <v>12</v>
      </c>
      <c r="AD259" s="3" t="s">
        <v>5967</v>
      </c>
      <c r="AE259" s="4" t="s">
        <v>5968</v>
      </c>
      <c r="AF259" s="3"/>
      <c r="AG259" s="3" t="s">
        <v>114</v>
      </c>
      <c r="AH259" s="8">
        <v>4</v>
      </c>
      <c r="AI259" s="3" t="s">
        <v>74</v>
      </c>
      <c r="AJ259" t="s">
        <v>114</v>
      </c>
      <c r="AK259" t="s">
        <v>114</v>
      </c>
      <c r="AL259" s="43" t="b">
        <v>0</v>
      </c>
      <c r="AM259" s="3"/>
      <c r="AN259" s="3"/>
      <c r="AO259" s="43" t="b">
        <v>0</v>
      </c>
      <c r="AP259" s="3" t="b">
        <v>0</v>
      </c>
      <c r="AQ259" s="3">
        <f>VLOOKUP(Table2[[#This Row],[Job-no]],Table3[],26,FALSE)</f>
        <v>864</v>
      </c>
      <c r="AR259" t="str">
        <f t="shared" si="57"/>
        <v>SCR</v>
      </c>
      <c r="AS259" t="str">
        <f>VLOOKUP(AR259,Table1[],4,0)</f>
        <v>recessed</v>
      </c>
      <c r="AT259" t="str">
        <f>IF(BD259&gt;0,"Pattern",VLOOKUP(AR259,Table1[],5,0))</f>
        <v>Check for Kit</v>
      </c>
      <c r="AU259" s="34">
        <f>IF(AT259="Pattern",WORKDAY(Table2[[#This Row],[Scheduled Ship Date]],-10),WORKDAY(Table2[[#This Row],[Scheduled Ship Date]],-4))</f>
        <v>43469</v>
      </c>
      <c r="AV259" s="39">
        <f>IF(Table2[[#This Row],[Extrusion cut double saw]]=TRUE,IF(O259="ToDo",IF(AT259="Pattern",Table2[[#This Row],[Total Sections]]*0.4,Table2[[#This Row],[Total Sections]]*0.12),0),IF(AT259="Pattern",Table2[[#This Row],[Total Sections]]*4,Table2[[#This Row],[Total Sections]]*1.2))</f>
        <v>4.8</v>
      </c>
      <c r="AW259" s="42">
        <f t="shared" ca="1" si="56"/>
        <v>43469</v>
      </c>
      <c r="AX259" s="42">
        <f>IF(AT259="Pattern",Table2[[#This Row],[Scheduled Ship Date]]-2,Table2[[#This Row],[Scheduled Ship Date]]-3)</f>
        <v>43472</v>
      </c>
      <c r="AY259" s="39">
        <f>IF(Table2[[#This Row],[Pattern]]="Pattern",Table2[[#This Row],[Total Sections]]*4.82,Table2[[#This Row],[Total Sections]]*0.5)</f>
        <v>2</v>
      </c>
      <c r="AZ259" s="42">
        <f t="shared" ca="1" si="55"/>
        <v>43469</v>
      </c>
      <c r="BA259" s="39">
        <f>((Table2[Total Sections]/Table2[Open Qty])-1)*Table2[Open Qty]*12.96</f>
        <v>0</v>
      </c>
      <c r="BB259" s="39"/>
      <c r="BC259" s="39" t="str">
        <f t="shared" si="58"/>
        <v>SCR-300-80-35-FL-4'0"-W-UNV-DP-1-DF</v>
      </c>
      <c r="BD259" s="39">
        <f t="shared" si="59"/>
        <v>0</v>
      </c>
      <c r="BE259" s="39" t="b">
        <f>_xlfn.IFNA(VLOOKUP(Table2[[#This Row],[Job-no]],Table4[],9,FALSE),TRUE)</f>
        <v>1</v>
      </c>
      <c r="BF259" s="39"/>
      <c r="BG259" s="39" t="b">
        <f>_xlfn.IFNA(VLOOKUP(Table2[[#This Row],[Job-no]],Table4[],14,FALSE),TRUE)</f>
        <v>0</v>
      </c>
      <c r="BH259" s="39" t="str">
        <f>_xlfn.IFNA(VLOOKUP(Table2[[#This Row],[Job-no]],Table4[],11,FALSE),"Done")</f>
        <v/>
      </c>
      <c r="BI259" s="39">
        <f>IF(Table2[[#This Row],[Pattern]]="Pattern",VLOOKUP(Table2[[#This Row],[Product Code]],'Routing data'!$A$2:$W$470,13,FALSE),VLOOKUP(Table2[[#This Row],[Product Code]],'Routing data'!$A$2:$W$470,3,FALSE))</f>
        <v>2</v>
      </c>
      <c r="BJ259" s="39">
        <f>IF(Table2[[#This Row],[Pattern]]="Pattern",VLOOKUP(Table2[[#This Row],[Product Code]],'Routing data'!$A$2:$W$470,14,FALSE),VLOOKUP(Table2[[#This Row],[Product Code]],'Routing data'!$A$2:$W$470,4,FALSE))</f>
        <v>0</v>
      </c>
      <c r="BK259" s="39">
        <f>VLOOKUP(Table2[[#This Row],[Product Code]],'Routing data'!A$4:W$524,16,FALSE)</f>
        <v>5</v>
      </c>
      <c r="BL259" s="42">
        <f>IF(Table2[[#This Row],[Milling Required]]=0,"x",IF(AT259="Pattern",B259-10,B259-4))</f>
        <v>43471</v>
      </c>
      <c r="BM259" s="39"/>
      <c r="BN259" s="42">
        <f t="shared" si="60"/>
        <v>43472</v>
      </c>
      <c r="BO259" s="39">
        <f>IF(Table2[[#This Row],[Milling]]="x","x",Table2[[#This Row],[Total Sections]]*2)</f>
        <v>8</v>
      </c>
      <c r="BP259" s="39">
        <f>IF(Table2[[#This Row],[Punching]]="x","x",Table2[Total Sections]*2)</f>
        <v>8</v>
      </c>
      <c r="BQ259" s="39">
        <f>IF(Table2[[#This Row],[Pattern]]="Pattern",Table2[Total Sections]*3,Table2[Total Sections]*1.5)</f>
        <v>6</v>
      </c>
      <c r="BR259" s="42">
        <f t="shared" ca="1" si="61"/>
        <v>43469</v>
      </c>
      <c r="BS259" s="39"/>
      <c r="BT259" s="39"/>
      <c r="BU259" s="39"/>
      <c r="BV259" s="39" t="str">
        <f>_xlfn.IFNA(VLOOKUP(Table2[[#This Row],[Job-no]],Table4[],16,FALSE),"Ready")</f>
        <v/>
      </c>
      <c r="BW259" s="39" t="str">
        <f>_xlfn.IFNA(VLOOKUP(Table2[[#This Row],[Job-no]],Table4[],21,FALSE),"Ready")</f>
        <v/>
      </c>
      <c r="BX259" s="39" t="b">
        <f>_xlfn.IFNA(VLOOKUP(Table2[[#This Row],[Job-no]],Table4[],10,FALSE),TRUE)</f>
        <v>0</v>
      </c>
      <c r="BY259" s="39" t="str">
        <f>_xlfn.IFNA(VLOOKUP(Table2[[#This Row],[Job-no]],Table4[],22,FALSE),"Ready")</f>
        <v/>
      </c>
      <c r="BZ259" s="120">
        <f t="shared" si="62"/>
        <v>43475</v>
      </c>
      <c r="CA259" s="120" t="str">
        <f ca="1">IF(OR(Table2[[#This Row],[Saw Date]]=TODAY(),Table2[[#This Row],[Saw Date]]=TODAY()+1), Table2[[#This Row],[Saw Date]],IF(Table2[[#This Row],[Extrusion cut double saw]],"Done",""))</f>
        <v/>
      </c>
      <c r="CB259" s="120" t="str">
        <f ca="1">IF(OR(Table2[[#This Row],[Lens Date]]=TODAY(),Table2[[#This Row],[Lens Date]]=TODAY()+1), Table2[[#This Row],[Lens Date]],IF(Table2[[#This Row],[MSLens]]="Done","Done",""))</f>
        <v/>
      </c>
      <c r="CC259" s="120" t="str">
        <f ca="1">IF(OR(Table2[[#This Row],[Milling Date]]=TODAY(),Table2[[#This Row],[Milling Date]]=TODAY()+1), Table2[[#This Row],[Milling Date]],IF(Table2[[#This Row],[CNC Holes]]="Ready","Done",""))</f>
        <v/>
      </c>
      <c r="CD259" s="120" t="str">
        <f ca="1">IF(OR(Table2[[#This Row],[Welding Date]]=TODAY(),Table2[[#This Row],[Welding Date]]=TODAY()+1), Table2[[#This Row],[Welding Date]],IF(Table2[[#This Row],[Welding Corners]]="Ready","Done",""))</f>
        <v/>
      </c>
      <c r="CE259" s="120" t="str">
        <f ca="1">IF(OR(Table2[[#This Row],[Puching Date]]=TODAY(),Table2[[#This Row],[Puching Date]]=TODAY()+1), Table2[[#This Row],[Puching Date]],IF(Table2[[#This Row],[Punch Holes]]="Ready","Done",""))</f>
        <v/>
      </c>
      <c r="CF259" s="120" t="str">
        <f ca="1">IF(OR(Table2[[#This Row],[Housing Date2]]=TODAY(),Table2[[#This Row],[Housing Date2]]=TODAY()+1),Table2[[#This Row],[Housing Date2]],IF(Table2[[#This Row],[Body Assembly]],"Done",""))</f>
        <v/>
      </c>
      <c r="CG259" s="120" t="str">
        <f>_xlfn.IFNA(VLOOKUP(Table2[[#This Row],[Job-no]],Table4[],7,FALSE),"Done")</f>
        <v>Machine Shop Started</v>
      </c>
    </row>
    <row r="260" spans="1:85" x14ac:dyDescent="0.25">
      <c r="A260" s="39" t="str">
        <f>_xlfn.CONCAT(Table2[[#This Row],[Order]],"-",Table2[[#This Row],[Line]])</f>
        <v>77485-2</v>
      </c>
      <c r="B260" s="5">
        <v>43475</v>
      </c>
      <c r="C260" s="8">
        <v>77485</v>
      </c>
      <c r="D260" s="3" t="s">
        <v>3082</v>
      </c>
      <c r="E260" s="8">
        <v>2</v>
      </c>
      <c r="F260" s="8">
        <v>1</v>
      </c>
      <c r="G260" s="3" t="s">
        <v>42</v>
      </c>
      <c r="H260" s="8">
        <v>1</v>
      </c>
      <c r="I260" s="43" t="b">
        <v>0</v>
      </c>
      <c r="J260" s="43" t="b">
        <v>0</v>
      </c>
      <c r="K260" t="s">
        <v>114</v>
      </c>
      <c r="L260" s="43" t="b">
        <v>0</v>
      </c>
      <c r="M260" s="43" t="b">
        <v>0</v>
      </c>
      <c r="N260" s="43" t="b">
        <v>0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t="s">
        <v>114</v>
      </c>
      <c r="V260" t="s">
        <v>114</v>
      </c>
      <c r="W260" s="5">
        <v>43472</v>
      </c>
      <c r="X260" s="3" t="s">
        <v>151</v>
      </c>
      <c r="Y260" s="3"/>
      <c r="Z260" s="3" t="s">
        <v>4655</v>
      </c>
      <c r="AA260" s="3" t="s">
        <v>114</v>
      </c>
      <c r="AB260" s="3" t="s">
        <v>74</v>
      </c>
      <c r="AC260" s="8">
        <v>12</v>
      </c>
      <c r="AD260" s="3" t="s">
        <v>5967</v>
      </c>
      <c r="AE260" s="4" t="s">
        <v>5968</v>
      </c>
      <c r="AF260" s="3"/>
      <c r="AG260" s="3" t="s">
        <v>114</v>
      </c>
      <c r="AH260" s="8">
        <v>1</v>
      </c>
      <c r="AI260" s="3" t="s">
        <v>74</v>
      </c>
      <c r="AJ260" t="s">
        <v>114</v>
      </c>
      <c r="AK260" t="s">
        <v>114</v>
      </c>
      <c r="AL260" s="43" t="b">
        <v>0</v>
      </c>
      <c r="AM260" s="3"/>
      <c r="AN260" s="3"/>
      <c r="AO260" s="43" t="b">
        <v>0</v>
      </c>
      <c r="AP260" s="3" t="b">
        <v>0</v>
      </c>
      <c r="AQ260" s="129">
        <f>VLOOKUP(Table2[[#This Row],[Job-no]],Table3[],26,FALSE)</f>
        <v>462</v>
      </c>
      <c r="AR260" t="str">
        <f t="shared" si="57"/>
        <v>SCR</v>
      </c>
      <c r="AS260" t="str">
        <f>VLOOKUP(AR260,Table1[],4,0)</f>
        <v>recessed</v>
      </c>
      <c r="AT260" t="str">
        <f>IF(BD260&gt;0,"Pattern",VLOOKUP(AR260,Table1[],5,0))</f>
        <v>Check for Kit</v>
      </c>
      <c r="AU260" s="34">
        <f>IF(AT260="Pattern",WORKDAY(Table2[[#This Row],[Scheduled Ship Date]],-10),WORKDAY(Table2[[#This Row],[Scheduled Ship Date]],-4))</f>
        <v>43469</v>
      </c>
      <c r="AV260" s="39">
        <f>IF(Table2[[#This Row],[Extrusion cut double saw]]=TRUE,IF(O260="ToDo",IF(AT260="Pattern",Table2[[#This Row],[Total Sections]]*0.4,Table2[[#This Row],[Total Sections]]*0.12),0),IF(AT260="Pattern",Table2[[#This Row],[Total Sections]]*4,Table2[[#This Row],[Total Sections]]*1.2))</f>
        <v>1.2</v>
      </c>
      <c r="AW260" s="42">
        <f t="shared" ca="1" si="56"/>
        <v>43469</v>
      </c>
      <c r="AX260" s="42">
        <f>IF(AT260="Pattern",Table2[[#This Row],[Scheduled Ship Date]]-2,Table2[[#This Row],[Scheduled Ship Date]]-3)</f>
        <v>43472</v>
      </c>
      <c r="AY260" s="39">
        <f>IF(Table2[[#This Row],[Pattern]]="Pattern",Table2[[#This Row],[Total Sections]]*4.82,Table2[[#This Row],[Total Sections]]*0.5)</f>
        <v>0.5</v>
      </c>
      <c r="AZ260" s="42">
        <f t="shared" ca="1" si="55"/>
        <v>43469</v>
      </c>
      <c r="BA260" s="39">
        <f>((Table2[Total Sections]/Table2[Open Qty])-1)*Table2[Open Qty]*12.96</f>
        <v>0</v>
      </c>
      <c r="BB260" s="39"/>
      <c r="BC260" s="39" t="str">
        <f t="shared" si="58"/>
        <v>SCR-300-80-35-FL-8'0"-W-UNV-DP-1-DF</v>
      </c>
      <c r="BD260" s="39">
        <f t="shared" si="59"/>
        <v>0</v>
      </c>
      <c r="BE260" s="39" t="b">
        <f>_xlfn.IFNA(VLOOKUP(Table2[[#This Row],[Job-no]],Table4[],9,FALSE),TRUE)</f>
        <v>1</v>
      </c>
      <c r="BF260" s="39"/>
      <c r="BG260" s="39" t="b">
        <f>_xlfn.IFNA(VLOOKUP(Table2[[#This Row],[Job-no]],Table4[],14,FALSE),TRUE)</f>
        <v>0</v>
      </c>
      <c r="BH260" s="39" t="str">
        <f>_xlfn.IFNA(VLOOKUP(Table2[[#This Row],[Job-no]],Table4[],11,FALSE),"Done")</f>
        <v/>
      </c>
      <c r="BI260" s="39">
        <f>IF(Table2[[#This Row],[Pattern]]="Pattern",VLOOKUP(Table2[[#This Row],[Product Code]],'Routing data'!$A$2:$W$470,13,FALSE),VLOOKUP(Table2[[#This Row],[Product Code]],'Routing data'!$A$2:$W$470,3,FALSE))</f>
        <v>2</v>
      </c>
      <c r="BJ260" s="39">
        <f>IF(Table2[[#This Row],[Pattern]]="Pattern",VLOOKUP(Table2[[#This Row],[Product Code]],'Routing data'!$A$2:$W$470,14,FALSE),VLOOKUP(Table2[[#This Row],[Product Code]],'Routing data'!$A$2:$W$470,4,FALSE))</f>
        <v>0</v>
      </c>
      <c r="BK260" s="39">
        <f>VLOOKUP(Table2[[#This Row],[Product Code]],'Routing data'!A$4:W$524,16,FALSE)</f>
        <v>5</v>
      </c>
      <c r="BL260" s="42">
        <f>IF(Table2[[#This Row],[Milling Required]]=0,"x",IF(AT260="Pattern",B260-10,B260-4))</f>
        <v>43471</v>
      </c>
      <c r="BM260" s="39"/>
      <c r="BN260" s="42">
        <f t="shared" si="60"/>
        <v>43472</v>
      </c>
      <c r="BO260" s="39">
        <f>IF(Table2[[#This Row],[Milling]]="x","x",Table2[[#This Row],[Total Sections]]*2)</f>
        <v>2</v>
      </c>
      <c r="BP260" s="39">
        <f>IF(Table2[[#This Row],[Punching]]="x","x",Table2[Total Sections]*2)</f>
        <v>2</v>
      </c>
      <c r="BQ260" s="39">
        <f>IF(Table2[[#This Row],[Pattern]]="Pattern",Table2[Total Sections]*3,Table2[Total Sections]*1.5)</f>
        <v>1.5</v>
      </c>
      <c r="BR260" s="42">
        <f t="shared" ca="1" si="61"/>
        <v>43469</v>
      </c>
      <c r="BS260" s="39"/>
      <c r="BT260" s="39"/>
      <c r="BU260" s="39"/>
      <c r="BV260" s="39" t="str">
        <f>_xlfn.IFNA(VLOOKUP(Table2[[#This Row],[Job-no]],Table4[],16,FALSE),"Ready")</f>
        <v/>
      </c>
      <c r="BW260" s="39" t="str">
        <f>_xlfn.IFNA(VLOOKUP(Table2[[#This Row],[Job-no]],Table4[],21,FALSE),"Ready")</f>
        <v/>
      </c>
      <c r="BX260" s="39" t="b">
        <f>_xlfn.IFNA(VLOOKUP(Table2[[#This Row],[Job-no]],Table4[],10,FALSE),TRUE)</f>
        <v>0</v>
      </c>
      <c r="BY260" s="39" t="str">
        <f>_xlfn.IFNA(VLOOKUP(Table2[[#This Row],[Job-no]],Table4[],22,FALSE),"Ready")</f>
        <v/>
      </c>
      <c r="BZ260" s="120">
        <f t="shared" si="62"/>
        <v>43475</v>
      </c>
      <c r="CA260" s="120" t="str">
        <f ca="1">IF(OR(Table2[[#This Row],[Saw Date]]=TODAY(),Table2[[#This Row],[Saw Date]]=TODAY()+1), Table2[[#This Row],[Saw Date]],IF(Table2[[#This Row],[Extrusion cut double saw]],"Done",""))</f>
        <v/>
      </c>
      <c r="CB260" s="120" t="str">
        <f ca="1">IF(OR(Table2[[#This Row],[Lens Date]]=TODAY(),Table2[[#This Row],[Lens Date]]=TODAY()+1), Table2[[#This Row],[Lens Date]],IF(Table2[[#This Row],[MSLens]]="Done","Done",""))</f>
        <v/>
      </c>
      <c r="CC260" s="120" t="str">
        <f ca="1">IF(OR(Table2[[#This Row],[Milling Date]]=TODAY(),Table2[[#This Row],[Milling Date]]=TODAY()+1), Table2[[#This Row],[Milling Date]],IF(Table2[[#This Row],[CNC Holes]]="Ready","Done",""))</f>
        <v/>
      </c>
      <c r="CD260" s="120" t="str">
        <f ca="1">IF(OR(Table2[[#This Row],[Welding Date]]=TODAY(),Table2[[#This Row],[Welding Date]]=TODAY()+1), Table2[[#This Row],[Welding Date]],IF(Table2[[#This Row],[Welding Corners]]="Ready","Done",""))</f>
        <v/>
      </c>
      <c r="CE260" s="120" t="str">
        <f ca="1">IF(OR(Table2[[#This Row],[Puching Date]]=TODAY(),Table2[[#This Row],[Puching Date]]=TODAY()+1), Table2[[#This Row],[Puching Date]],IF(Table2[[#This Row],[Punch Holes]]="Ready","Done",""))</f>
        <v/>
      </c>
      <c r="CF260" s="120" t="str">
        <f ca="1">IF(OR(Table2[[#This Row],[Housing Date2]]=TODAY(),Table2[[#This Row],[Housing Date2]]=TODAY()+1),Table2[[#This Row],[Housing Date2]],IF(Table2[[#This Row],[Body Assembly]],"Done",""))</f>
        <v/>
      </c>
      <c r="CG260" s="120" t="str">
        <f>_xlfn.IFNA(VLOOKUP(Table2[[#This Row],[Job-no]],Table4[],7,FALSE),"Done")</f>
        <v>Machine Shop Started</v>
      </c>
    </row>
    <row r="261" spans="1:85" x14ac:dyDescent="0.25">
      <c r="A261" s="39" t="str">
        <f>_xlfn.CONCAT(Table2[[#This Row],[Order]],"-",Table2[[#This Row],[Line]])</f>
        <v>77485-3</v>
      </c>
      <c r="B261" s="5">
        <v>43475</v>
      </c>
      <c r="C261" s="8">
        <v>77485</v>
      </c>
      <c r="D261" s="3" t="s">
        <v>3084</v>
      </c>
      <c r="E261" s="8">
        <v>3</v>
      </c>
      <c r="F261" s="8">
        <v>1</v>
      </c>
      <c r="G261" s="3" t="s">
        <v>42</v>
      </c>
      <c r="H261" s="8">
        <v>1</v>
      </c>
      <c r="I261" s="43" t="b">
        <v>0</v>
      </c>
      <c r="J261" s="43" t="b">
        <v>0</v>
      </c>
      <c r="K261" t="s">
        <v>114</v>
      </c>
      <c r="L261" s="43" t="b">
        <v>0</v>
      </c>
      <c r="M261" s="43" t="b">
        <v>0</v>
      </c>
      <c r="N261" s="43" t="b">
        <v>0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t="s">
        <v>114</v>
      </c>
      <c r="V261" t="s">
        <v>114</v>
      </c>
      <c r="W261" s="5">
        <v>43472</v>
      </c>
      <c r="X261" s="3" t="s">
        <v>151</v>
      </c>
      <c r="Y261" s="3"/>
      <c r="Z261" s="3" t="s">
        <v>2582</v>
      </c>
      <c r="AA261" s="3" t="s">
        <v>114</v>
      </c>
      <c r="AB261" s="3" t="s">
        <v>74</v>
      </c>
      <c r="AC261" s="8">
        <v>12</v>
      </c>
      <c r="AD261" s="3" t="s">
        <v>5967</v>
      </c>
      <c r="AE261" s="4" t="s">
        <v>5968</v>
      </c>
      <c r="AF261" s="3"/>
      <c r="AG261" s="3" t="s">
        <v>114</v>
      </c>
      <c r="AH261" s="8">
        <v>1</v>
      </c>
      <c r="AI261" s="3" t="s">
        <v>74</v>
      </c>
      <c r="AJ261" t="s">
        <v>114</v>
      </c>
      <c r="AK261" t="s">
        <v>114</v>
      </c>
      <c r="AL261" s="43" t="b">
        <v>0</v>
      </c>
      <c r="AM261" s="3"/>
      <c r="AN261" s="3"/>
      <c r="AO261" s="43" t="b">
        <v>0</v>
      </c>
      <c r="AP261" s="3" t="b">
        <v>0</v>
      </c>
      <c r="AQ261" s="129">
        <f>VLOOKUP(Table2[[#This Row],[Job-no]],Table3[],26,FALSE)</f>
        <v>648</v>
      </c>
      <c r="AR261" t="str">
        <f t="shared" si="57"/>
        <v>SCR</v>
      </c>
      <c r="AS261" t="str">
        <f>VLOOKUP(AR261,Table1[],4,0)</f>
        <v>recessed</v>
      </c>
      <c r="AT261" t="str">
        <f>IF(BD261&gt;0,"Pattern",VLOOKUP(AR261,Table1[],5,0))</f>
        <v>Check for Kit</v>
      </c>
      <c r="AU261" s="34">
        <f>IF(AT261="Pattern",WORKDAY(Table2[[#This Row],[Scheduled Ship Date]],-10),WORKDAY(Table2[[#This Row],[Scheduled Ship Date]],-4))</f>
        <v>43469</v>
      </c>
      <c r="AV261" s="39">
        <f>IF(Table2[[#This Row],[Extrusion cut double saw]]=TRUE,IF(O261="ToDo",IF(AT261="Pattern",Table2[[#This Row],[Total Sections]]*0.4,Table2[[#This Row],[Total Sections]]*0.12),0),IF(AT261="Pattern",Table2[[#This Row],[Total Sections]]*4,Table2[[#This Row],[Total Sections]]*1.2))</f>
        <v>1.2</v>
      </c>
      <c r="AW261" s="42">
        <f t="shared" ca="1" si="56"/>
        <v>43469</v>
      </c>
      <c r="AX261" s="42">
        <f>IF(AT261="Pattern",Table2[[#This Row],[Scheduled Ship Date]]-2,Table2[[#This Row],[Scheduled Ship Date]]-3)</f>
        <v>43472</v>
      </c>
      <c r="AY261" s="39">
        <f>IF(Table2[[#This Row],[Pattern]]="Pattern",Table2[[#This Row],[Total Sections]]*4.82,Table2[[#This Row],[Total Sections]]*0.5)</f>
        <v>0.5</v>
      </c>
      <c r="AZ261" s="42">
        <f t="shared" ca="1" si="55"/>
        <v>43469</v>
      </c>
      <c r="BA261" s="39">
        <f>((Table2[Total Sections]/Table2[Open Qty])-1)*Table2[Open Qty]*12.96</f>
        <v>0</v>
      </c>
      <c r="BB261" s="39"/>
      <c r="BC261" s="39" t="str">
        <f t="shared" si="58"/>
        <v>SCR-300-80-35-FL-12'0"-W-UNV-DP-1-DF</v>
      </c>
      <c r="BD261" s="39">
        <f t="shared" si="59"/>
        <v>0</v>
      </c>
      <c r="BE261" s="39" t="b">
        <f>_xlfn.IFNA(VLOOKUP(Table2[[#This Row],[Job-no]],Table4[],9,FALSE),TRUE)</f>
        <v>1</v>
      </c>
      <c r="BF261" s="39"/>
      <c r="BG261" s="39" t="b">
        <f>_xlfn.IFNA(VLOOKUP(Table2[[#This Row],[Job-no]],Table4[],14,FALSE),TRUE)</f>
        <v>0</v>
      </c>
      <c r="BH261" s="39" t="str">
        <f>_xlfn.IFNA(VLOOKUP(Table2[[#This Row],[Job-no]],Table4[],11,FALSE),"Done")</f>
        <v/>
      </c>
      <c r="BI261" s="39">
        <f>IF(Table2[[#This Row],[Pattern]]="Pattern",VLOOKUP(Table2[[#This Row],[Product Code]],'Routing data'!$A$2:$W$470,13,FALSE),VLOOKUP(Table2[[#This Row],[Product Code]],'Routing data'!$A$2:$W$470,3,FALSE))</f>
        <v>2</v>
      </c>
      <c r="BJ261" s="39">
        <f>IF(Table2[[#This Row],[Pattern]]="Pattern",VLOOKUP(Table2[[#This Row],[Product Code]],'Routing data'!$A$2:$W$470,14,FALSE),VLOOKUP(Table2[[#This Row],[Product Code]],'Routing data'!$A$2:$W$470,4,FALSE))</f>
        <v>0</v>
      </c>
      <c r="BK261" s="39">
        <f>VLOOKUP(Table2[[#This Row],[Product Code]],'Routing data'!A$4:W$524,16,FALSE)</f>
        <v>5</v>
      </c>
      <c r="BL261" s="42">
        <f>IF(Table2[[#This Row],[Milling Required]]=0,"x",IF(AT261="Pattern",B261-10,B261-4))</f>
        <v>43471</v>
      </c>
      <c r="BM261" s="39"/>
      <c r="BN261" s="42">
        <f t="shared" si="60"/>
        <v>43472</v>
      </c>
      <c r="BO261" s="39">
        <f>IF(Table2[[#This Row],[Milling]]="x","x",Table2[[#This Row],[Total Sections]]*2)</f>
        <v>2</v>
      </c>
      <c r="BP261" s="39">
        <f>IF(Table2[[#This Row],[Punching]]="x","x",Table2[Total Sections]*2)</f>
        <v>2</v>
      </c>
      <c r="BQ261" s="39">
        <f>IF(Table2[[#This Row],[Pattern]]="Pattern",Table2[Total Sections]*3,Table2[Total Sections]*1.5)</f>
        <v>1.5</v>
      </c>
      <c r="BR261" s="42">
        <f t="shared" ca="1" si="61"/>
        <v>43469</v>
      </c>
      <c r="BS261" s="39"/>
      <c r="BT261" s="39"/>
      <c r="BU261" s="39"/>
      <c r="BV261" s="39" t="str">
        <f>_xlfn.IFNA(VLOOKUP(Table2[[#This Row],[Job-no]],Table4[],16,FALSE),"Ready")</f>
        <v/>
      </c>
      <c r="BW261" s="39" t="str">
        <f>_xlfn.IFNA(VLOOKUP(Table2[[#This Row],[Job-no]],Table4[],21,FALSE),"Ready")</f>
        <v/>
      </c>
      <c r="BX261" s="39" t="b">
        <f>_xlfn.IFNA(VLOOKUP(Table2[[#This Row],[Job-no]],Table4[],10,FALSE),TRUE)</f>
        <v>0</v>
      </c>
      <c r="BY261" s="39" t="str">
        <f>_xlfn.IFNA(VLOOKUP(Table2[[#This Row],[Job-no]],Table4[],22,FALSE),"Ready")</f>
        <v/>
      </c>
      <c r="BZ261" s="120">
        <f t="shared" si="62"/>
        <v>43475</v>
      </c>
      <c r="CA261" s="120" t="str">
        <f ca="1">IF(OR(Table2[[#This Row],[Saw Date]]=TODAY(),Table2[[#This Row],[Saw Date]]=TODAY()+1), Table2[[#This Row],[Saw Date]],IF(Table2[[#This Row],[Extrusion cut double saw]],"Done",""))</f>
        <v/>
      </c>
      <c r="CB261" s="120" t="str">
        <f ca="1">IF(OR(Table2[[#This Row],[Lens Date]]=TODAY(),Table2[[#This Row],[Lens Date]]=TODAY()+1), Table2[[#This Row],[Lens Date]],IF(Table2[[#This Row],[MSLens]]="Done","Done",""))</f>
        <v/>
      </c>
      <c r="CC261" s="120" t="str">
        <f ca="1">IF(OR(Table2[[#This Row],[Milling Date]]=TODAY(),Table2[[#This Row],[Milling Date]]=TODAY()+1), Table2[[#This Row],[Milling Date]],IF(Table2[[#This Row],[CNC Holes]]="Ready","Done",""))</f>
        <v/>
      </c>
      <c r="CD261" s="120" t="str">
        <f ca="1">IF(OR(Table2[[#This Row],[Welding Date]]=TODAY(),Table2[[#This Row],[Welding Date]]=TODAY()+1), Table2[[#This Row],[Welding Date]],IF(Table2[[#This Row],[Welding Corners]]="Ready","Done",""))</f>
        <v/>
      </c>
      <c r="CE261" s="120" t="str">
        <f ca="1">IF(OR(Table2[[#This Row],[Puching Date]]=TODAY(),Table2[[#This Row],[Puching Date]]=TODAY()+1), Table2[[#This Row],[Puching Date]],IF(Table2[[#This Row],[Punch Holes]]="Ready","Done",""))</f>
        <v/>
      </c>
      <c r="CF261" s="120" t="str">
        <f ca="1">IF(OR(Table2[[#This Row],[Housing Date2]]=TODAY(),Table2[[#This Row],[Housing Date2]]=TODAY()+1),Table2[[#This Row],[Housing Date2]],IF(Table2[[#This Row],[Body Assembly]],"Done",""))</f>
        <v/>
      </c>
      <c r="CG261" s="120" t="str">
        <f>_xlfn.IFNA(VLOOKUP(Table2[[#This Row],[Job-no]],Table4[],7,FALSE),"Done")</f>
        <v>Machine Shop Started</v>
      </c>
    </row>
    <row r="262" spans="1:85" x14ac:dyDescent="0.25">
      <c r="A262" s="39" t="str">
        <f>_xlfn.CONCAT(Table2[[#This Row],[Order]],"-",Table2[[#This Row],[Line]])</f>
        <v>77485-4</v>
      </c>
      <c r="B262" s="5">
        <v>43475</v>
      </c>
      <c r="C262" s="8">
        <v>77485</v>
      </c>
      <c r="D262" s="3" t="s">
        <v>3086</v>
      </c>
      <c r="E262" s="8">
        <v>4</v>
      </c>
      <c r="F262" s="8">
        <v>1</v>
      </c>
      <c r="G262" s="3" t="s">
        <v>42</v>
      </c>
      <c r="H262" s="8">
        <v>3</v>
      </c>
      <c r="I262" s="43" t="b">
        <v>0</v>
      </c>
      <c r="J262" s="43" t="b">
        <v>0</v>
      </c>
      <c r="K262" t="s">
        <v>114</v>
      </c>
      <c r="L262" s="43" t="b">
        <v>0</v>
      </c>
      <c r="M262" s="43" t="b">
        <v>0</v>
      </c>
      <c r="N262" s="43" t="b">
        <v>0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t="s">
        <v>114</v>
      </c>
      <c r="V262" t="s">
        <v>114</v>
      </c>
      <c r="W262" s="5">
        <v>43472</v>
      </c>
      <c r="X262" s="3" t="s">
        <v>151</v>
      </c>
      <c r="Y262" s="3"/>
      <c r="Z262" s="3" t="s">
        <v>4655</v>
      </c>
      <c r="AA262" s="3" t="s">
        <v>114</v>
      </c>
      <c r="AB262" s="3" t="s">
        <v>74</v>
      </c>
      <c r="AC262" s="8">
        <v>12</v>
      </c>
      <c r="AD262" s="3" t="s">
        <v>5967</v>
      </c>
      <c r="AE262" s="4" t="s">
        <v>5968</v>
      </c>
      <c r="AF262" s="3"/>
      <c r="AG262" s="3" t="s">
        <v>114</v>
      </c>
      <c r="AH262" s="8">
        <v>3</v>
      </c>
      <c r="AI262" s="3" t="s">
        <v>74</v>
      </c>
      <c r="AJ262" t="s">
        <v>114</v>
      </c>
      <c r="AK262" t="s">
        <v>114</v>
      </c>
      <c r="AL262" s="43" t="b">
        <v>0</v>
      </c>
      <c r="AM262" s="3"/>
      <c r="AN262" s="3"/>
      <c r="AO262" s="43" t="b">
        <v>0</v>
      </c>
      <c r="AP262" s="3" t="b">
        <v>0</v>
      </c>
      <c r="AQ262" s="129">
        <f>VLOOKUP(Table2[[#This Row],[Job-no]],Table3[],26,FALSE)</f>
        <v>1782</v>
      </c>
      <c r="AR262" t="str">
        <f t="shared" si="57"/>
        <v>SCR</v>
      </c>
      <c r="AS262" t="str">
        <f>VLOOKUP(AR262,Table1[],4,0)</f>
        <v>recessed</v>
      </c>
      <c r="AT262" t="str">
        <f>IF(BD262&gt;0,"Pattern",VLOOKUP(AR262,Table1[],5,0))</f>
        <v>Check for Kit</v>
      </c>
      <c r="AU262" s="34">
        <f>IF(AT262="Pattern",WORKDAY(Table2[[#This Row],[Scheduled Ship Date]],-10),WORKDAY(Table2[[#This Row],[Scheduled Ship Date]],-4))</f>
        <v>43469</v>
      </c>
      <c r="AV262" s="39">
        <f>IF(Table2[[#This Row],[Extrusion cut double saw]]=TRUE,IF(O262="ToDo",IF(AT262="Pattern",Table2[[#This Row],[Total Sections]]*0.4,Table2[[#This Row],[Total Sections]]*0.12),0),IF(AT262="Pattern",Table2[[#This Row],[Total Sections]]*4,Table2[[#This Row],[Total Sections]]*1.2))</f>
        <v>3.5999999999999996</v>
      </c>
      <c r="AW262" s="42">
        <f t="shared" ca="1" si="56"/>
        <v>43469</v>
      </c>
      <c r="AX262" s="42">
        <f>IF(AT262="Pattern",Table2[[#This Row],[Scheduled Ship Date]]-2,Table2[[#This Row],[Scheduled Ship Date]]-3)</f>
        <v>43472</v>
      </c>
      <c r="AY262" s="39">
        <f>IF(Table2[[#This Row],[Pattern]]="Pattern",Table2[[#This Row],[Total Sections]]*4.82,Table2[[#This Row],[Total Sections]]*0.5)</f>
        <v>1.5</v>
      </c>
      <c r="AZ262" s="42">
        <f t="shared" ca="1" si="55"/>
        <v>43469</v>
      </c>
      <c r="BA262" s="39">
        <f>((Table2[Total Sections]/Table2[Open Qty])-1)*Table2[Open Qty]*12.96</f>
        <v>0</v>
      </c>
      <c r="BB262" s="39"/>
      <c r="BC262" s="39" t="str">
        <f t="shared" si="58"/>
        <v>SCR-300-80-35-FL-8'0"-W-UNV-DP-1-DF-B1(BSL10LST)</v>
      </c>
      <c r="BD262" s="39">
        <f t="shared" si="59"/>
        <v>0</v>
      </c>
      <c r="BE262" s="39" t="b">
        <f>_xlfn.IFNA(VLOOKUP(Table2[[#This Row],[Job-no]],Table4[],9,FALSE),TRUE)</f>
        <v>1</v>
      </c>
      <c r="BF262" s="39"/>
      <c r="BG262" s="39" t="b">
        <f>_xlfn.IFNA(VLOOKUP(Table2[[#This Row],[Job-no]],Table4[],14,FALSE),TRUE)</f>
        <v>0</v>
      </c>
      <c r="BH262" s="39" t="str">
        <f>_xlfn.IFNA(VLOOKUP(Table2[[#This Row],[Job-no]],Table4[],11,FALSE),"Done")</f>
        <v/>
      </c>
      <c r="BI262" s="39">
        <f>IF(Table2[[#This Row],[Pattern]]="Pattern",VLOOKUP(Table2[[#This Row],[Product Code]],'Routing data'!$A$2:$W$470,13,FALSE),VLOOKUP(Table2[[#This Row],[Product Code]],'Routing data'!$A$2:$W$470,3,FALSE))</f>
        <v>2</v>
      </c>
      <c r="BJ262" s="39">
        <f>IF(Table2[[#This Row],[Pattern]]="Pattern",VLOOKUP(Table2[[#This Row],[Product Code]],'Routing data'!$A$2:$W$470,14,FALSE),VLOOKUP(Table2[[#This Row],[Product Code]],'Routing data'!$A$2:$W$470,4,FALSE))</f>
        <v>0</v>
      </c>
      <c r="BK262" s="39">
        <f>VLOOKUP(Table2[[#This Row],[Product Code]],'Routing data'!A$4:W$524,16,FALSE)</f>
        <v>5</v>
      </c>
      <c r="BL262" s="42">
        <f>IF(Table2[[#This Row],[Milling Required]]=0,"x",IF(AT262="Pattern",B262-10,B262-4))</f>
        <v>43471</v>
      </c>
      <c r="BM262" s="39"/>
      <c r="BN262" s="42">
        <f t="shared" si="60"/>
        <v>43472</v>
      </c>
      <c r="BO262" s="39">
        <f>IF(Table2[[#This Row],[Milling]]="x","x",Table2[[#This Row],[Total Sections]]*2)</f>
        <v>6</v>
      </c>
      <c r="BP262" s="39">
        <f>IF(Table2[[#This Row],[Punching]]="x","x",Table2[Total Sections]*2)</f>
        <v>6</v>
      </c>
      <c r="BQ262" s="39">
        <f>IF(Table2[[#This Row],[Pattern]]="Pattern",Table2[Total Sections]*3,Table2[Total Sections]*1.5)</f>
        <v>4.5</v>
      </c>
      <c r="BR262" s="42">
        <f t="shared" ca="1" si="61"/>
        <v>43469</v>
      </c>
      <c r="BS262" s="39"/>
      <c r="BT262" s="39"/>
      <c r="BU262" s="39"/>
      <c r="BV262" s="39" t="str">
        <f>_xlfn.IFNA(VLOOKUP(Table2[[#This Row],[Job-no]],Table4[],16,FALSE),"Ready")</f>
        <v/>
      </c>
      <c r="BW262" s="39" t="str">
        <f>_xlfn.IFNA(VLOOKUP(Table2[[#This Row],[Job-no]],Table4[],21,FALSE),"Ready")</f>
        <v/>
      </c>
      <c r="BX262" s="39" t="b">
        <f>_xlfn.IFNA(VLOOKUP(Table2[[#This Row],[Job-no]],Table4[],10,FALSE),TRUE)</f>
        <v>0</v>
      </c>
      <c r="BY262" s="39" t="str">
        <f>_xlfn.IFNA(VLOOKUP(Table2[[#This Row],[Job-no]],Table4[],22,FALSE),"Ready")</f>
        <v/>
      </c>
      <c r="BZ262" s="120">
        <f t="shared" si="62"/>
        <v>43475</v>
      </c>
      <c r="CA262" s="120" t="str">
        <f ca="1">IF(OR(Table2[[#This Row],[Saw Date]]=TODAY(),Table2[[#This Row],[Saw Date]]=TODAY()+1), Table2[[#This Row],[Saw Date]],IF(Table2[[#This Row],[Extrusion cut double saw]],"Done",""))</f>
        <v/>
      </c>
      <c r="CB262" s="120" t="str">
        <f ca="1">IF(OR(Table2[[#This Row],[Lens Date]]=TODAY(),Table2[[#This Row],[Lens Date]]=TODAY()+1), Table2[[#This Row],[Lens Date]],IF(Table2[[#This Row],[MSLens]]="Done","Done",""))</f>
        <v/>
      </c>
      <c r="CC262" s="120" t="str">
        <f ca="1">IF(OR(Table2[[#This Row],[Milling Date]]=TODAY(),Table2[[#This Row],[Milling Date]]=TODAY()+1), Table2[[#This Row],[Milling Date]],IF(Table2[[#This Row],[CNC Holes]]="Ready","Done",""))</f>
        <v/>
      </c>
      <c r="CD262" s="120" t="str">
        <f ca="1">IF(OR(Table2[[#This Row],[Welding Date]]=TODAY(),Table2[[#This Row],[Welding Date]]=TODAY()+1), Table2[[#This Row],[Welding Date]],IF(Table2[[#This Row],[Welding Corners]]="Ready","Done",""))</f>
        <v/>
      </c>
      <c r="CE262" s="120" t="str">
        <f ca="1">IF(OR(Table2[[#This Row],[Puching Date]]=TODAY(),Table2[[#This Row],[Puching Date]]=TODAY()+1), Table2[[#This Row],[Puching Date]],IF(Table2[[#This Row],[Punch Holes]]="Ready","Done",""))</f>
        <v/>
      </c>
      <c r="CF262" s="120" t="str">
        <f ca="1">IF(OR(Table2[[#This Row],[Housing Date2]]=TODAY(),Table2[[#This Row],[Housing Date2]]=TODAY()+1),Table2[[#This Row],[Housing Date2]],IF(Table2[[#This Row],[Body Assembly]],"Done",""))</f>
        <v/>
      </c>
      <c r="CG262" s="120" t="str">
        <f>_xlfn.IFNA(VLOOKUP(Table2[[#This Row],[Job-no]],Table4[],7,FALSE),"Done")</f>
        <v>Machine Shop Started</v>
      </c>
    </row>
    <row r="263" spans="1:85" x14ac:dyDescent="0.25">
      <c r="A263" s="39" t="str">
        <f>_xlfn.CONCAT(Table2[[#This Row],[Order]],"-",Table2[[#This Row],[Line]])</f>
        <v>77485-5</v>
      </c>
      <c r="B263" s="5">
        <v>43475</v>
      </c>
      <c r="C263" s="8">
        <v>77485</v>
      </c>
      <c r="D263" s="3" t="s">
        <v>3088</v>
      </c>
      <c r="E263" s="8">
        <v>5</v>
      </c>
      <c r="F263" s="8">
        <v>1</v>
      </c>
      <c r="G263" s="3" t="s">
        <v>42</v>
      </c>
      <c r="H263" s="8">
        <v>1</v>
      </c>
      <c r="I263" s="43" t="b">
        <v>0</v>
      </c>
      <c r="J263" s="43" t="b">
        <v>0</v>
      </c>
      <c r="K263" t="s">
        <v>114</v>
      </c>
      <c r="L263" s="43" t="b">
        <v>0</v>
      </c>
      <c r="M263" s="43" t="b">
        <v>0</v>
      </c>
      <c r="N263" s="43" t="b">
        <v>0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t="s">
        <v>114</v>
      </c>
      <c r="V263" t="s">
        <v>114</v>
      </c>
      <c r="W263" s="5">
        <v>43472</v>
      </c>
      <c r="X263" s="3" t="s">
        <v>151</v>
      </c>
      <c r="Y263" s="3"/>
      <c r="Z263" s="3" t="s">
        <v>2582</v>
      </c>
      <c r="AA263" s="3" t="s">
        <v>114</v>
      </c>
      <c r="AB263" s="3" t="s">
        <v>74</v>
      </c>
      <c r="AC263" s="8">
        <v>12</v>
      </c>
      <c r="AD263" s="3" t="s">
        <v>5967</v>
      </c>
      <c r="AE263" s="4" t="s">
        <v>5968</v>
      </c>
      <c r="AF263" s="3"/>
      <c r="AG263" s="3" t="s">
        <v>114</v>
      </c>
      <c r="AH263" s="8">
        <v>1</v>
      </c>
      <c r="AI263" s="3" t="s">
        <v>74</v>
      </c>
      <c r="AJ263" t="s">
        <v>114</v>
      </c>
      <c r="AK263" t="s">
        <v>114</v>
      </c>
      <c r="AL263" s="43" t="b">
        <v>0</v>
      </c>
      <c r="AM263" s="3"/>
      <c r="AN263" s="3"/>
      <c r="AO263" s="43" t="b">
        <v>0</v>
      </c>
      <c r="AP263" s="3" t="b">
        <v>0</v>
      </c>
      <c r="AQ263" s="129">
        <f>VLOOKUP(Table2[[#This Row],[Job-no]],Table3[],26,FALSE)</f>
        <v>810</v>
      </c>
      <c r="AR263" t="str">
        <f t="shared" si="57"/>
        <v>SCR</v>
      </c>
      <c r="AS263" t="str">
        <f>VLOOKUP(AR263,Table1[],4,0)</f>
        <v>recessed</v>
      </c>
      <c r="AT263" t="str">
        <f>IF(BD263&gt;0,"Pattern",VLOOKUP(AR263,Table1[],5,0))</f>
        <v>Check for Kit</v>
      </c>
      <c r="AU263" s="34">
        <f>IF(AT263="Pattern",WORKDAY(Table2[[#This Row],[Scheduled Ship Date]],-10),WORKDAY(Table2[[#This Row],[Scheduled Ship Date]],-4))</f>
        <v>43469</v>
      </c>
      <c r="AV263" s="39">
        <f>IF(Table2[[#This Row],[Extrusion cut double saw]]=TRUE,IF(O263="ToDo",IF(AT263="Pattern",Table2[[#This Row],[Total Sections]]*0.4,Table2[[#This Row],[Total Sections]]*0.12),0),IF(AT263="Pattern",Table2[[#This Row],[Total Sections]]*4,Table2[[#This Row],[Total Sections]]*1.2))</f>
        <v>1.2</v>
      </c>
      <c r="AW263" s="42">
        <f t="shared" ca="1" si="56"/>
        <v>43469</v>
      </c>
      <c r="AX263" s="42">
        <f>IF(AT263="Pattern",Table2[[#This Row],[Scheduled Ship Date]]-2,Table2[[#This Row],[Scheduled Ship Date]]-3)</f>
        <v>43472</v>
      </c>
      <c r="AY263" s="39">
        <f>IF(Table2[[#This Row],[Pattern]]="Pattern",Table2[[#This Row],[Total Sections]]*4.82,Table2[[#This Row],[Total Sections]]*0.5)</f>
        <v>0.5</v>
      </c>
      <c r="AZ263" s="42">
        <f t="shared" ca="1" si="55"/>
        <v>43469</v>
      </c>
      <c r="BA263" s="39">
        <f>((Table2[Total Sections]/Table2[Open Qty])-1)*Table2[Open Qty]*12.96</f>
        <v>0</v>
      </c>
      <c r="BB263" s="39"/>
      <c r="BC263" s="39" t="str">
        <f t="shared" si="58"/>
        <v>SCR-300-80-35-FL-12'0"-W-UNV-DP-1-DF-B1(BSL10LST)</v>
      </c>
      <c r="BD263" s="39">
        <f t="shared" si="59"/>
        <v>0</v>
      </c>
      <c r="BE263" s="39" t="b">
        <f>_xlfn.IFNA(VLOOKUP(Table2[[#This Row],[Job-no]],Table4[],9,FALSE),TRUE)</f>
        <v>1</v>
      </c>
      <c r="BF263" s="39"/>
      <c r="BG263" s="39" t="b">
        <f>_xlfn.IFNA(VLOOKUP(Table2[[#This Row],[Job-no]],Table4[],14,FALSE),TRUE)</f>
        <v>0</v>
      </c>
      <c r="BH263" s="39" t="str">
        <f>_xlfn.IFNA(VLOOKUP(Table2[[#This Row],[Job-no]],Table4[],11,FALSE),"Done")</f>
        <v/>
      </c>
      <c r="BI263" s="39">
        <f>IF(Table2[[#This Row],[Pattern]]="Pattern",VLOOKUP(Table2[[#This Row],[Product Code]],'Routing data'!$A$2:$W$470,13,FALSE),VLOOKUP(Table2[[#This Row],[Product Code]],'Routing data'!$A$2:$W$470,3,FALSE))</f>
        <v>2</v>
      </c>
      <c r="BJ263" s="39">
        <f>IF(Table2[[#This Row],[Pattern]]="Pattern",VLOOKUP(Table2[[#This Row],[Product Code]],'Routing data'!$A$2:$W$470,14,FALSE),VLOOKUP(Table2[[#This Row],[Product Code]],'Routing data'!$A$2:$W$470,4,FALSE))</f>
        <v>0</v>
      </c>
      <c r="BK263" s="39">
        <f>VLOOKUP(Table2[[#This Row],[Product Code]],'Routing data'!A$4:W$524,16,FALSE)</f>
        <v>5</v>
      </c>
      <c r="BL263" s="42">
        <f>IF(Table2[[#This Row],[Milling Required]]=0,"x",IF(AT263="Pattern",B263-10,B263-4))</f>
        <v>43471</v>
      </c>
      <c r="BM263" s="39"/>
      <c r="BN263" s="42">
        <f t="shared" si="60"/>
        <v>43472</v>
      </c>
      <c r="BO263" s="39">
        <f>IF(Table2[[#This Row],[Milling]]="x","x",Table2[[#This Row],[Total Sections]]*2)</f>
        <v>2</v>
      </c>
      <c r="BP263" s="39">
        <f>IF(Table2[[#This Row],[Punching]]="x","x",Table2[Total Sections]*2)</f>
        <v>2</v>
      </c>
      <c r="BQ263" s="39">
        <f>IF(Table2[[#This Row],[Pattern]]="Pattern",Table2[Total Sections]*3,Table2[Total Sections]*1.5)</f>
        <v>1.5</v>
      </c>
      <c r="BR263" s="42">
        <f t="shared" ca="1" si="61"/>
        <v>43469</v>
      </c>
      <c r="BS263" s="39"/>
      <c r="BT263" s="39"/>
      <c r="BU263" s="39"/>
      <c r="BV263" s="39" t="str">
        <f>_xlfn.IFNA(VLOOKUP(Table2[[#This Row],[Job-no]],Table4[],16,FALSE),"Ready")</f>
        <v/>
      </c>
      <c r="BW263" s="39" t="str">
        <f>_xlfn.IFNA(VLOOKUP(Table2[[#This Row],[Job-no]],Table4[],21,FALSE),"Ready")</f>
        <v/>
      </c>
      <c r="BX263" s="39" t="b">
        <f>_xlfn.IFNA(VLOOKUP(Table2[[#This Row],[Job-no]],Table4[],10,FALSE),TRUE)</f>
        <v>0</v>
      </c>
      <c r="BY263" s="39" t="str">
        <f>_xlfn.IFNA(VLOOKUP(Table2[[#This Row],[Job-no]],Table4[],22,FALSE),"Ready")</f>
        <v/>
      </c>
      <c r="BZ263" s="120">
        <f t="shared" si="62"/>
        <v>43475</v>
      </c>
      <c r="CA263" s="120" t="str">
        <f ca="1">IF(OR(Table2[[#This Row],[Saw Date]]=TODAY(),Table2[[#This Row],[Saw Date]]=TODAY()+1), Table2[[#This Row],[Saw Date]],IF(Table2[[#This Row],[Extrusion cut double saw]],"Done",""))</f>
        <v/>
      </c>
      <c r="CB263" s="120" t="str">
        <f ca="1">IF(OR(Table2[[#This Row],[Lens Date]]=TODAY(),Table2[[#This Row],[Lens Date]]=TODAY()+1), Table2[[#This Row],[Lens Date]],IF(Table2[[#This Row],[MSLens]]="Done","Done",""))</f>
        <v/>
      </c>
      <c r="CC263" s="120" t="str">
        <f ca="1">IF(OR(Table2[[#This Row],[Milling Date]]=TODAY(),Table2[[#This Row],[Milling Date]]=TODAY()+1), Table2[[#This Row],[Milling Date]],IF(Table2[[#This Row],[CNC Holes]]="Ready","Done",""))</f>
        <v/>
      </c>
      <c r="CD263" s="120" t="str">
        <f ca="1">IF(OR(Table2[[#This Row],[Welding Date]]=TODAY(),Table2[[#This Row],[Welding Date]]=TODAY()+1), Table2[[#This Row],[Welding Date]],IF(Table2[[#This Row],[Welding Corners]]="Ready","Done",""))</f>
        <v/>
      </c>
      <c r="CE263" s="120" t="str">
        <f ca="1">IF(OR(Table2[[#This Row],[Puching Date]]=TODAY(),Table2[[#This Row],[Puching Date]]=TODAY()+1), Table2[[#This Row],[Puching Date]],IF(Table2[[#This Row],[Punch Holes]]="Ready","Done",""))</f>
        <v/>
      </c>
      <c r="CF263" s="120" t="str">
        <f ca="1">IF(OR(Table2[[#This Row],[Housing Date2]]=TODAY(),Table2[[#This Row],[Housing Date2]]=TODAY()+1),Table2[[#This Row],[Housing Date2]],IF(Table2[[#This Row],[Body Assembly]],"Done",""))</f>
        <v/>
      </c>
      <c r="CG263" s="120" t="str">
        <f>_xlfn.IFNA(VLOOKUP(Table2[[#This Row],[Job-no]],Table4[],7,FALSE),"Done")</f>
        <v>Machine Shop Started</v>
      </c>
    </row>
    <row r="264" spans="1:85" x14ac:dyDescent="0.25">
      <c r="A264" t="str">
        <f>_xlfn.CONCAT(Table2[[#This Row],[Order]],"-",Table2[[#This Row],[Line]])</f>
        <v>77504-1</v>
      </c>
      <c r="B264" s="5">
        <v>43475</v>
      </c>
      <c r="C264" s="8">
        <v>77504</v>
      </c>
      <c r="D264" s="3" t="s">
        <v>3447</v>
      </c>
      <c r="E264" s="8">
        <v>1</v>
      </c>
      <c r="F264" s="8">
        <v>1</v>
      </c>
      <c r="G264" s="3" t="s">
        <v>42</v>
      </c>
      <c r="H264" s="8">
        <v>5</v>
      </c>
      <c r="I264" s="43" t="b">
        <v>0</v>
      </c>
      <c r="J264" s="43" t="b">
        <v>0</v>
      </c>
      <c r="K264" t="s">
        <v>114</v>
      </c>
      <c r="L264" s="43" t="b">
        <v>0</v>
      </c>
      <c r="M264" s="43" t="b">
        <v>1</v>
      </c>
      <c r="N264" s="43" t="b">
        <v>0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t="s">
        <v>114</v>
      </c>
      <c r="V264" t="s">
        <v>114</v>
      </c>
      <c r="W264" s="5">
        <v>43472</v>
      </c>
      <c r="X264" s="3" t="s">
        <v>114</v>
      </c>
      <c r="Y264" s="3"/>
      <c r="Z264" s="3" t="s">
        <v>4825</v>
      </c>
      <c r="AA264" s="3" t="s">
        <v>114</v>
      </c>
      <c r="AB264" s="3" t="s">
        <v>74</v>
      </c>
      <c r="AC264" s="8">
        <v>12</v>
      </c>
      <c r="AD264" s="3" t="s">
        <v>5967</v>
      </c>
      <c r="AE264" s="4" t="s">
        <v>5968</v>
      </c>
      <c r="AF264" s="3"/>
      <c r="AG264" s="3" t="s">
        <v>114</v>
      </c>
      <c r="AH264" s="8">
        <v>5</v>
      </c>
      <c r="AI264" s="3" t="s">
        <v>74</v>
      </c>
      <c r="AJ264" t="s">
        <v>114</v>
      </c>
      <c r="AK264" t="s">
        <v>114</v>
      </c>
      <c r="AL264" s="43" t="b">
        <v>0</v>
      </c>
      <c r="AM264" s="3"/>
      <c r="AN264" s="3"/>
      <c r="AO264" s="43" t="b">
        <v>0</v>
      </c>
      <c r="AP264" s="3" t="b">
        <v>0</v>
      </c>
      <c r="AQ264" s="3">
        <f>VLOOKUP(Table2[[#This Row],[Job-no]],Table3[],26,FALSE)</f>
        <v>3690</v>
      </c>
      <c r="AR264" t="str">
        <f t="shared" si="57"/>
        <v>BRVLED</v>
      </c>
      <c r="AS264" t="str">
        <f>VLOOKUP(AR264,Table1[],4,0)</f>
        <v>recessed</v>
      </c>
      <c r="AT264">
        <f>IF(BD264&gt;0,"Pattern",VLOOKUP(AR264,Table1[],5,0))</f>
        <v>0</v>
      </c>
      <c r="AU264" s="34">
        <f>IF(AT264="Pattern",WORKDAY(Table2[[#This Row],[Scheduled Ship Date]],-10),WORKDAY(Table2[[#This Row],[Scheduled Ship Date]],-4))</f>
        <v>43469</v>
      </c>
      <c r="AV264">
        <f>IF(Table2[[#This Row],[Extrusion cut double saw]]=TRUE,IF(O264="ToDo",IF(AT264="Pattern",Table2[[#This Row],[Total Sections]]*0.4,Table2[[#This Row],[Total Sections]]*0.12),0),IF(AT264="Pattern",Table2[[#This Row],[Total Sections]]*4,Table2[[#This Row],[Total Sections]]*1.2))</f>
        <v>6</v>
      </c>
      <c r="AW264" s="42">
        <f t="shared" ca="1" si="56"/>
        <v>43469</v>
      </c>
      <c r="AX264" s="42">
        <f>IF(AT264="Pattern",Table2[[#This Row],[Scheduled Ship Date]]-2,Table2[[#This Row],[Scheduled Ship Date]]-3)</f>
        <v>43472</v>
      </c>
      <c r="AY264">
        <f>IF(Table2[[#This Row],[Pattern]]="Pattern",Table2[[#This Row],[Total Sections]]*4.82,Table2[[#This Row],[Total Sections]]*0.5)</f>
        <v>2.5</v>
      </c>
      <c r="AZ264" s="42">
        <f t="shared" ca="1" si="55"/>
        <v>43469</v>
      </c>
      <c r="BA264" s="39">
        <f>((Table2[Total Sections]/Table2[Open Qty])-1)*Table2[Open Qty]*12.96</f>
        <v>0</v>
      </c>
      <c r="BB264" s="39"/>
      <c r="BC264" s="39" t="str">
        <f t="shared" si="58"/>
        <v>BRVLED-400-90-35-SO-9' 0"-W-120-DP-1-DS</v>
      </c>
      <c r="BD264" s="39">
        <f t="shared" si="59"/>
        <v>0</v>
      </c>
      <c r="BE264" s="39" t="b">
        <f>_xlfn.IFNA(VLOOKUP(Table2[[#This Row],[Job-no]],Table4[],9,FALSE),TRUE)</f>
        <v>0</v>
      </c>
      <c r="BF264" t="str">
        <f>VLOOKUP(AR264,Table1[],3,0)</f>
        <v>B2LED</v>
      </c>
      <c r="BG264" s="39" t="b">
        <f>_xlfn.IFNA(VLOOKUP(Table2[[#This Row],[Job-no]],Table4[],14,FALSE),TRUE)</f>
        <v>0</v>
      </c>
      <c r="BH264" s="39" t="str">
        <f>_xlfn.IFNA(VLOOKUP(Table2[[#This Row],[Job-no]],Table4[],11,FALSE),"Done")</f>
        <v/>
      </c>
      <c r="BI264" s="39">
        <f>IF(Table2[[#This Row],[Pattern]]="Pattern",VLOOKUP(Table2[[#This Row],[Product Code]],'Routing data'!$A$2:$W$470,13,FALSE),VLOOKUP(Table2[[#This Row],[Product Code]],'Routing data'!$A$2:$W$470,3,FALSE))</f>
        <v>2</v>
      </c>
      <c r="BJ264" s="39">
        <f>IF(Table2[[#This Row],[Pattern]]="Pattern",VLOOKUP(Table2[[#This Row],[Product Code]],'Routing data'!$A$2:$W$470,14,FALSE),VLOOKUP(Table2[[#This Row],[Product Code]],'Routing data'!$A$2:$W$470,4,FALSE))</f>
        <v>0</v>
      </c>
      <c r="BK264" s="39">
        <f>VLOOKUP(Table2[[#This Row],[Product Code]],'Routing data'!A$4:W$524,16,FALSE)</f>
        <v>0</v>
      </c>
      <c r="BL264" s="42">
        <f>IF(Table2[[#This Row],[Milling Required]]=0,"x",IF(AT264="Pattern",B264-10,B264-4))</f>
        <v>43471</v>
      </c>
      <c r="BM264" s="42" t="str">
        <f>IF(Table2[[#This Row],[Punching Required]]=0,"x",IF(AT264="Pattern",B264-8,B264-2))</f>
        <v>x</v>
      </c>
      <c r="BN264" s="42">
        <f t="shared" si="60"/>
        <v>43472</v>
      </c>
      <c r="BO264" s="39">
        <f>IF(Table2[[#This Row],[Milling]]="x","x",Table2[[#This Row],[Total Sections]]*2)</f>
        <v>10</v>
      </c>
      <c r="BP264" s="39" t="str">
        <f>IF(Table2[[#This Row],[Punching]]="x","x",Table2[Total Sections]*2)</f>
        <v>x</v>
      </c>
      <c r="BQ264" s="39">
        <f>IF(Table2[[#This Row],[Pattern]]="Pattern",Table2[Total Sections]*3,Table2[Total Sections]*1.5)</f>
        <v>7.5</v>
      </c>
      <c r="BR264" s="42">
        <f t="shared" ca="1" si="61"/>
        <v>43469</v>
      </c>
      <c r="BS264" s="42"/>
      <c r="BT264" s="42"/>
      <c r="BU264" s="39"/>
      <c r="BV264" s="39" t="str">
        <f>_xlfn.IFNA(VLOOKUP(Table2[[#This Row],[Job-no]],Table4[],16,FALSE),"Ready")</f>
        <v/>
      </c>
      <c r="BW264" s="39" t="str">
        <f>_xlfn.IFNA(VLOOKUP(Table2[[#This Row],[Job-no]],Table4[],21,FALSE),"Ready")</f>
        <v/>
      </c>
      <c r="BX264" s="39" t="b">
        <f>_xlfn.IFNA(VLOOKUP(Table2[[#This Row],[Job-no]],Table4[],10,FALSE),TRUE)</f>
        <v>0</v>
      </c>
      <c r="BY264" s="39" t="str">
        <f>_xlfn.IFNA(VLOOKUP(Table2[[#This Row],[Job-no]],Table4[],22,FALSE),"Ready")</f>
        <v/>
      </c>
      <c r="BZ264" s="120">
        <f t="shared" si="62"/>
        <v>43475</v>
      </c>
      <c r="CA264" s="120" t="str">
        <f ca="1">IF(OR(Table2[[#This Row],[Saw Date]]=TODAY(),Table2[[#This Row],[Saw Date]]=TODAY()+1), Table2[[#This Row],[Saw Date]],IF(Table2[[#This Row],[Extrusion cut double saw]],"Done",""))</f>
        <v/>
      </c>
      <c r="CB264" s="120" t="str">
        <f ca="1">IF(OR(Table2[[#This Row],[Lens Date]]=TODAY(),Table2[[#This Row],[Lens Date]]=TODAY()+1), Table2[[#This Row],[Lens Date]],IF(Table2[[#This Row],[MSLens]]="Done","Done",""))</f>
        <v/>
      </c>
      <c r="CC264" s="120" t="str">
        <f ca="1">IF(OR(Table2[[#This Row],[Milling Date]]=TODAY(),Table2[[#This Row],[Milling Date]]=TODAY()+1), Table2[[#This Row],[Milling Date]],IF(Table2[[#This Row],[CNC Holes]]="Ready","Done",""))</f>
        <v/>
      </c>
      <c r="CD264" s="120" t="str">
        <f ca="1">IF(OR(Table2[[#This Row],[Welding Date]]=TODAY(),Table2[[#This Row],[Welding Date]]=TODAY()+1), Table2[[#This Row],[Welding Date]],IF(Table2[[#This Row],[Welding Corners]]="Ready","Done",""))</f>
        <v/>
      </c>
      <c r="CE264" s="120" t="str">
        <f ca="1">IF(OR(Table2[[#This Row],[Puching Date]]=TODAY(),Table2[[#This Row],[Puching Date]]=TODAY()+1), Table2[[#This Row],[Puching Date]],IF(Table2[[#This Row],[Punch Holes]]="Ready","Done",""))</f>
        <v/>
      </c>
      <c r="CF264" s="120" t="str">
        <f ca="1">IF(OR(Table2[[#This Row],[Housing Date2]]=TODAY(),Table2[[#This Row],[Housing Date2]]=TODAY()+1),Table2[[#This Row],[Housing Date2]],IF(Table2[[#This Row],[Body Assembly]],"Done",""))</f>
        <v/>
      </c>
      <c r="CG264" s="120" t="str">
        <f>_xlfn.IFNA(VLOOKUP(Table2[[#This Row],[Job-no]],Table4[],7,FALSE),"Done")</f>
        <v>Scheduled/Released</v>
      </c>
    </row>
    <row r="265" spans="1:85" x14ac:dyDescent="0.25">
      <c r="A265" t="str">
        <f>_xlfn.CONCAT(Table2[[#This Row],[Order]],"-",Table2[[#This Row],[Line]])</f>
        <v>77559-1</v>
      </c>
      <c r="B265" s="5">
        <v>43475</v>
      </c>
      <c r="C265" s="8">
        <v>77559</v>
      </c>
      <c r="D265" s="3" t="s">
        <v>3739</v>
      </c>
      <c r="E265" s="8">
        <v>1</v>
      </c>
      <c r="F265" s="8">
        <v>1</v>
      </c>
      <c r="G265" s="3" t="s">
        <v>42</v>
      </c>
      <c r="H265" s="8">
        <v>3</v>
      </c>
      <c r="I265" s="43" t="b">
        <v>0</v>
      </c>
      <c r="J265" s="43" t="b">
        <v>0</v>
      </c>
      <c r="K265" t="s">
        <v>114</v>
      </c>
      <c r="L265" s="43" t="b">
        <v>0</v>
      </c>
      <c r="M265" s="43" t="b">
        <v>0</v>
      </c>
      <c r="N265" s="43" t="b">
        <v>0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t="s">
        <v>114</v>
      </c>
      <c r="V265" t="s">
        <v>114</v>
      </c>
      <c r="W265" s="5">
        <v>43472</v>
      </c>
      <c r="X265" s="3" t="s">
        <v>114</v>
      </c>
      <c r="Y265" s="3"/>
      <c r="Z265" s="3" t="s">
        <v>4668</v>
      </c>
      <c r="AA265" s="3" t="s">
        <v>114</v>
      </c>
      <c r="AB265" s="3" t="s">
        <v>74</v>
      </c>
      <c r="AC265" s="8">
        <v>12</v>
      </c>
      <c r="AD265" s="3" t="s">
        <v>5967</v>
      </c>
      <c r="AE265" s="4" t="s">
        <v>5968</v>
      </c>
      <c r="AF265" s="3"/>
      <c r="AG265" s="3" t="s">
        <v>114</v>
      </c>
      <c r="AH265" s="8">
        <v>3</v>
      </c>
      <c r="AI265" s="3" t="s">
        <v>74</v>
      </c>
      <c r="AJ265" t="s">
        <v>114</v>
      </c>
      <c r="AK265" t="s">
        <v>114</v>
      </c>
      <c r="AL265" s="43" t="b">
        <v>0</v>
      </c>
      <c r="AM265" s="3"/>
      <c r="AN265" s="3"/>
      <c r="AO265" s="43" t="b">
        <v>0</v>
      </c>
      <c r="AP265" s="3" t="b">
        <v>0</v>
      </c>
      <c r="AQ265" s="3">
        <f>VLOOKUP(Table2[[#This Row],[Job-no]],Table3[],26,FALSE)</f>
        <v>2640</v>
      </c>
      <c r="AR265" t="str">
        <f t="shared" si="57"/>
        <v>PRLED</v>
      </c>
      <c r="AS265" t="str">
        <f>VLOOKUP(AR265,Table1[],4,0)</f>
        <v>pendant</v>
      </c>
      <c r="AT265">
        <f>IF(BD265&gt;0,"Pattern",VLOOKUP(AR265,Table1[],5,0))</f>
        <v>0</v>
      </c>
      <c r="AU265" s="34">
        <f>IF(AT265="Pattern",WORKDAY(Table2[[#This Row],[Scheduled Ship Date]],-10),WORKDAY(Table2[[#This Row],[Scheduled Ship Date]],-4))</f>
        <v>43469</v>
      </c>
      <c r="AV265">
        <f>IF(Table2[[#This Row],[Extrusion cut double saw]]=TRUE,IF(O265="ToDo",IF(AT265="Pattern",Table2[[#This Row],[Total Sections]]*0.4,Table2[[#This Row],[Total Sections]]*0.12),0),IF(AT265="Pattern",Table2[[#This Row],[Total Sections]]*4,Table2[[#This Row],[Total Sections]]*1.2))</f>
        <v>3.5999999999999996</v>
      </c>
      <c r="AW265" s="42">
        <f t="shared" ca="1" si="56"/>
        <v>43469</v>
      </c>
      <c r="AX265" s="42">
        <f>IF(AT265="Pattern",Table2[[#This Row],[Scheduled Ship Date]]-2,Table2[[#This Row],[Scheduled Ship Date]]-3)</f>
        <v>43472</v>
      </c>
      <c r="AY265">
        <f>IF(Table2[[#This Row],[Pattern]]="Pattern",Table2[[#This Row],[Total Sections]]*4.82,Table2[[#This Row],[Total Sections]]*0.5)</f>
        <v>1.5</v>
      </c>
      <c r="AZ265" s="42">
        <f t="shared" ca="1" si="55"/>
        <v>43469</v>
      </c>
      <c r="BA265" s="39">
        <f>((Table2[Total Sections]/Table2[Open Qty])-1)*Table2[Open Qty]*12.96</f>
        <v>0</v>
      </c>
      <c r="BB265" s="39"/>
      <c r="BC265" s="39" t="str">
        <f t="shared" si="58"/>
        <v>PRLED-1000-80-35-S-8' 0"-AP-UNV-DP-1-CT15(36)</v>
      </c>
      <c r="BD265" s="39">
        <f t="shared" si="59"/>
        <v>0</v>
      </c>
      <c r="BE265" s="39" t="b">
        <f>_xlfn.IFNA(VLOOKUP(Table2[[#This Row],[Job-no]],Table4[],9,FALSE),TRUE)</f>
        <v>0</v>
      </c>
      <c r="BF265" t="str">
        <f>VLOOKUP(AR265,Table1[],3,0)</f>
        <v>PRMLED</v>
      </c>
      <c r="BG265" s="39" t="b">
        <f>_xlfn.IFNA(VLOOKUP(Table2[[#This Row],[Job-no]],Table4[],14,FALSE),TRUE)</f>
        <v>0</v>
      </c>
      <c r="BH265" s="39" t="str">
        <f>_xlfn.IFNA(VLOOKUP(Table2[[#This Row],[Job-no]],Table4[],11,FALSE),"Done")</f>
        <v/>
      </c>
      <c r="BI265" s="39">
        <f>IF(Table2[[#This Row],[Pattern]]="Pattern",VLOOKUP(Table2[[#This Row],[Product Code]],'Routing data'!$A$2:$W$470,13,FALSE),VLOOKUP(Table2[[#This Row],[Product Code]],'Routing data'!$A$2:$W$470,3,FALSE))</f>
        <v>2</v>
      </c>
      <c r="BJ265" s="39">
        <f>IF(Table2[[#This Row],[Pattern]]="Pattern",VLOOKUP(Table2[[#This Row],[Product Code]],'Routing data'!$A$2:$W$470,14,FALSE),VLOOKUP(Table2[[#This Row],[Product Code]],'Routing data'!$A$2:$W$470,4,FALSE))</f>
        <v>0</v>
      </c>
      <c r="BK265" s="39">
        <f>VLOOKUP(Table2[[#This Row],[Product Code]],'Routing data'!A$4:W$524,16,FALSE)</f>
        <v>0</v>
      </c>
      <c r="BL265" s="42">
        <f>IF(Table2[[#This Row],[Milling Required]]=0,"x",IF(AT265="Pattern",B265-10,B265-4))</f>
        <v>43471</v>
      </c>
      <c r="BM265" s="42" t="str">
        <f>IF(Table2[[#This Row],[Punching Required]]=0,"x",IF(AT265="Pattern",B265-8,B265-2))</f>
        <v>x</v>
      </c>
      <c r="BN265" s="42">
        <f t="shared" si="60"/>
        <v>43472</v>
      </c>
      <c r="BO265" s="39">
        <f>IF(Table2[[#This Row],[Milling]]="x","x",Table2[[#This Row],[Total Sections]]*2)</f>
        <v>6</v>
      </c>
      <c r="BP265" s="39" t="str">
        <f>IF(Table2[[#This Row],[Punching]]="x","x",Table2[Total Sections]*2)</f>
        <v>x</v>
      </c>
      <c r="BQ265" s="39">
        <f>IF(Table2[[#This Row],[Pattern]]="Pattern",Table2[Total Sections]*3,Table2[Total Sections]*1.5)</f>
        <v>4.5</v>
      </c>
      <c r="BR265" s="42">
        <f t="shared" ca="1" si="61"/>
        <v>43469</v>
      </c>
      <c r="BS265" s="42"/>
      <c r="BT265" s="39"/>
      <c r="BU265" s="39"/>
      <c r="BV265" s="39" t="str">
        <f>_xlfn.IFNA(VLOOKUP(Table2[[#This Row],[Job-no]],Table4[],16,FALSE),"Ready")</f>
        <v/>
      </c>
      <c r="BW265" s="39" t="str">
        <f>_xlfn.IFNA(VLOOKUP(Table2[[#This Row],[Job-no]],Table4[],21,FALSE),"Ready")</f>
        <v/>
      </c>
      <c r="BX265" s="39" t="b">
        <f>_xlfn.IFNA(VLOOKUP(Table2[[#This Row],[Job-no]],Table4[],10,FALSE),TRUE)</f>
        <v>0</v>
      </c>
      <c r="BY265" s="39" t="str">
        <f>_xlfn.IFNA(VLOOKUP(Table2[[#This Row],[Job-no]],Table4[],22,FALSE),"Ready")</f>
        <v/>
      </c>
      <c r="BZ265" s="120">
        <f t="shared" si="62"/>
        <v>43475</v>
      </c>
      <c r="CA265" s="120" t="str">
        <f ca="1">IF(OR(Table2[[#This Row],[Saw Date]]=TODAY(),Table2[[#This Row],[Saw Date]]=TODAY()+1), Table2[[#This Row],[Saw Date]],IF(Table2[[#This Row],[Extrusion cut double saw]],"Done",""))</f>
        <v/>
      </c>
      <c r="CB265" s="120" t="str">
        <f ca="1">IF(OR(Table2[[#This Row],[Lens Date]]=TODAY(),Table2[[#This Row],[Lens Date]]=TODAY()+1), Table2[[#This Row],[Lens Date]],IF(Table2[[#This Row],[MSLens]]="Done","Done",""))</f>
        <v/>
      </c>
      <c r="CC265" s="120" t="str">
        <f ca="1">IF(OR(Table2[[#This Row],[Milling Date]]=TODAY(),Table2[[#This Row],[Milling Date]]=TODAY()+1), Table2[[#This Row],[Milling Date]],IF(Table2[[#This Row],[CNC Holes]]="Ready","Done",""))</f>
        <v/>
      </c>
      <c r="CD265" s="120" t="str">
        <f ca="1">IF(OR(Table2[[#This Row],[Welding Date]]=TODAY(),Table2[[#This Row],[Welding Date]]=TODAY()+1), Table2[[#This Row],[Welding Date]],IF(Table2[[#This Row],[Welding Corners]]="Ready","Done",""))</f>
        <v/>
      </c>
      <c r="CE265" s="120" t="str">
        <f ca="1">IF(OR(Table2[[#This Row],[Puching Date]]=TODAY(),Table2[[#This Row],[Puching Date]]=TODAY()+1), Table2[[#This Row],[Puching Date]],IF(Table2[[#This Row],[Punch Holes]]="Ready","Done",""))</f>
        <v/>
      </c>
      <c r="CF265" s="120" t="str">
        <f ca="1">IF(OR(Table2[[#This Row],[Housing Date2]]=TODAY(),Table2[[#This Row],[Housing Date2]]=TODAY()+1),Table2[[#This Row],[Housing Date2]],IF(Table2[[#This Row],[Body Assembly]],"Done",""))</f>
        <v/>
      </c>
      <c r="CG265" s="120" t="str">
        <f>_xlfn.IFNA(VLOOKUP(Table2[[#This Row],[Job-no]],Table4[],7,FALSE),"Done")</f>
        <v>Scheduled/Released</v>
      </c>
    </row>
    <row r="266" spans="1:85" x14ac:dyDescent="0.25">
      <c r="A266" t="str">
        <f>_xlfn.CONCAT(Table2[[#This Row],[Order]],"-",Table2[[#This Row],[Line]])</f>
        <v>77559-2</v>
      </c>
      <c r="B266" s="5">
        <v>43475</v>
      </c>
      <c r="C266" s="8">
        <v>77559</v>
      </c>
      <c r="D266" s="3" t="s">
        <v>3741</v>
      </c>
      <c r="E266" s="8">
        <v>2</v>
      </c>
      <c r="F266" s="8">
        <v>1</v>
      </c>
      <c r="G266" s="3" t="s">
        <v>42</v>
      </c>
      <c r="H266" s="8">
        <v>1</v>
      </c>
      <c r="I266" s="43" t="b">
        <v>0</v>
      </c>
      <c r="J266" s="43" t="b">
        <v>0</v>
      </c>
      <c r="K266" t="s">
        <v>114</v>
      </c>
      <c r="L266" s="43" t="b">
        <v>0</v>
      </c>
      <c r="M266" s="43" t="b">
        <v>0</v>
      </c>
      <c r="N266" s="43" t="b">
        <v>0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t="s">
        <v>114</v>
      </c>
      <c r="V266" t="s">
        <v>114</v>
      </c>
      <c r="W266" s="5">
        <v>43472</v>
      </c>
      <c r="X266" s="3" t="s">
        <v>114</v>
      </c>
      <c r="Y266" s="3"/>
      <c r="Z266" s="3" t="s">
        <v>4669</v>
      </c>
      <c r="AA266" s="3" t="s">
        <v>114</v>
      </c>
      <c r="AB266" s="3" t="s">
        <v>74</v>
      </c>
      <c r="AC266" s="8">
        <v>12</v>
      </c>
      <c r="AD266" s="3" t="s">
        <v>5967</v>
      </c>
      <c r="AE266" s="4" t="s">
        <v>5968</v>
      </c>
      <c r="AF266" s="3"/>
      <c r="AG266" s="3" t="s">
        <v>114</v>
      </c>
      <c r="AH266" s="8">
        <v>1</v>
      </c>
      <c r="AI266" s="3" t="s">
        <v>74</v>
      </c>
      <c r="AJ266" t="s">
        <v>114</v>
      </c>
      <c r="AK266" t="s">
        <v>114</v>
      </c>
      <c r="AL266" s="43" t="b">
        <v>0</v>
      </c>
      <c r="AM266" s="3"/>
      <c r="AN266" s="3"/>
      <c r="AO266" s="43" t="b">
        <v>0</v>
      </c>
      <c r="AP266" s="3" t="b">
        <v>0</v>
      </c>
      <c r="AQ266" s="3">
        <f>VLOOKUP(Table2[[#This Row],[Job-no]],Table3[],26,FALSE)</f>
        <v>1320</v>
      </c>
      <c r="AR266" t="str">
        <f t="shared" si="57"/>
        <v>PRLED</v>
      </c>
      <c r="AS266" t="str">
        <f>VLOOKUP(AR266,Table1[],4,0)</f>
        <v>pendant</v>
      </c>
      <c r="AT266">
        <f>IF(BD266&gt;0,"Pattern",VLOOKUP(AR266,Table1[],5,0))</f>
        <v>0</v>
      </c>
      <c r="AU266" s="34">
        <f>IF(AT266="Pattern",WORKDAY(Table2[[#This Row],[Scheduled Ship Date]],-10),WORKDAY(Table2[[#This Row],[Scheduled Ship Date]],-4))</f>
        <v>43469</v>
      </c>
      <c r="AV266">
        <f>IF(Table2[[#This Row],[Extrusion cut double saw]]=TRUE,IF(O266="ToDo",IF(AT266="Pattern",Table2[[#This Row],[Total Sections]]*0.4,Table2[[#This Row],[Total Sections]]*0.12),0),IF(AT266="Pattern",Table2[[#This Row],[Total Sections]]*4,Table2[[#This Row],[Total Sections]]*1.2))</f>
        <v>1.2</v>
      </c>
      <c r="AW266" s="42">
        <f t="shared" ca="1" si="56"/>
        <v>43469</v>
      </c>
      <c r="AX266" s="42">
        <f>IF(AT266="Pattern",Table2[[#This Row],[Scheduled Ship Date]]-2,Table2[[#This Row],[Scheduled Ship Date]]-3)</f>
        <v>43472</v>
      </c>
      <c r="AY266">
        <f>IF(Table2[[#This Row],[Pattern]]="Pattern",Table2[[#This Row],[Total Sections]]*4.82,Table2[[#This Row],[Total Sections]]*0.5)</f>
        <v>0.5</v>
      </c>
      <c r="AZ266" s="42">
        <f t="shared" ca="1" si="55"/>
        <v>43469</v>
      </c>
      <c r="BA266" s="39">
        <f>((Table2[Total Sections]/Table2[Open Qty])-1)*Table2[Open Qty]*12.96</f>
        <v>0</v>
      </c>
      <c r="BB266" s="39"/>
      <c r="BC266" s="39" t="str">
        <f t="shared" si="58"/>
        <v>PRLED-1000-80-35-S-12' 0"-AP-UNV-DP-1-CA(36)</v>
      </c>
      <c r="BD266" s="39">
        <f t="shared" si="59"/>
        <v>0</v>
      </c>
      <c r="BE266" s="39" t="b">
        <f>_xlfn.IFNA(VLOOKUP(Table2[[#This Row],[Job-no]],Table4[],9,FALSE),TRUE)</f>
        <v>0</v>
      </c>
      <c r="BF266" t="str">
        <f>VLOOKUP(AR266,Table1[],3,0)</f>
        <v>PRMLED</v>
      </c>
      <c r="BG266" s="39" t="b">
        <f>_xlfn.IFNA(VLOOKUP(Table2[[#This Row],[Job-no]],Table4[],14,FALSE),TRUE)</f>
        <v>0</v>
      </c>
      <c r="BH266" s="39" t="str">
        <f>_xlfn.IFNA(VLOOKUP(Table2[[#This Row],[Job-no]],Table4[],11,FALSE),"Done")</f>
        <v/>
      </c>
      <c r="BI266" s="39">
        <f>IF(Table2[[#This Row],[Pattern]]="Pattern",VLOOKUP(Table2[[#This Row],[Product Code]],'Routing data'!$A$2:$W$470,13,FALSE),VLOOKUP(Table2[[#This Row],[Product Code]],'Routing data'!$A$2:$W$470,3,FALSE))</f>
        <v>2</v>
      </c>
      <c r="BJ266" s="39">
        <f>IF(Table2[[#This Row],[Pattern]]="Pattern",VLOOKUP(Table2[[#This Row],[Product Code]],'Routing data'!$A$2:$W$470,14,FALSE),VLOOKUP(Table2[[#This Row],[Product Code]],'Routing data'!$A$2:$W$470,4,FALSE))</f>
        <v>0</v>
      </c>
      <c r="BK266" s="39">
        <f>VLOOKUP(Table2[[#This Row],[Product Code]],'Routing data'!A$4:W$524,16,FALSE)</f>
        <v>0</v>
      </c>
      <c r="BL266" s="42">
        <f>IF(Table2[[#This Row],[Milling Required]]=0,"x",IF(AT266="Pattern",B266-10,B266-4))</f>
        <v>43471</v>
      </c>
      <c r="BM266" s="42" t="str">
        <f>IF(Table2[[#This Row],[Punching Required]]=0,"x",IF(AT266="Pattern",B266-8,B266-2))</f>
        <v>x</v>
      </c>
      <c r="BN266" s="42">
        <f t="shared" si="60"/>
        <v>43472</v>
      </c>
      <c r="BO266" s="39">
        <f>IF(Table2[[#This Row],[Milling]]="x","x",Table2[[#This Row],[Total Sections]]*2)</f>
        <v>2</v>
      </c>
      <c r="BP266" s="39" t="str">
        <f>IF(Table2[[#This Row],[Punching]]="x","x",Table2[Total Sections]*2)</f>
        <v>x</v>
      </c>
      <c r="BQ266" s="39">
        <f>IF(Table2[[#This Row],[Pattern]]="Pattern",Table2[Total Sections]*3,Table2[Total Sections]*1.5)</f>
        <v>1.5</v>
      </c>
      <c r="BR266" s="42">
        <f t="shared" ca="1" si="61"/>
        <v>43469</v>
      </c>
      <c r="BS266" s="39"/>
      <c r="BT266" s="39"/>
      <c r="BU266" s="39"/>
      <c r="BV266" s="122" t="str">
        <f>_xlfn.IFNA(VLOOKUP(Table2[[#This Row],[Job-no]],Table4[],16,FALSE),"Ready")</f>
        <v/>
      </c>
      <c r="BW266" s="122" t="str">
        <f>_xlfn.IFNA(VLOOKUP(Table2[[#This Row],[Job-no]],Table4[],21,FALSE),"Ready")</f>
        <v/>
      </c>
      <c r="BX266" s="39" t="b">
        <f>_xlfn.IFNA(VLOOKUP(Table2[[#This Row],[Job-no]],Table4[],10,FALSE),TRUE)</f>
        <v>0</v>
      </c>
      <c r="BY266" s="39" t="str">
        <f>_xlfn.IFNA(VLOOKUP(Table2[[#This Row],[Job-no]],Table4[],22,FALSE),"Ready")</f>
        <v/>
      </c>
      <c r="BZ266" s="120">
        <f t="shared" si="62"/>
        <v>43475</v>
      </c>
      <c r="CA266" s="120" t="str">
        <f ca="1">IF(OR(Table2[[#This Row],[Saw Date]]=TODAY(),Table2[[#This Row],[Saw Date]]=TODAY()+1), Table2[[#This Row],[Saw Date]],IF(Table2[[#This Row],[Extrusion cut double saw]],"Done",""))</f>
        <v/>
      </c>
      <c r="CB266" s="120" t="str">
        <f ca="1">IF(OR(Table2[[#This Row],[Lens Date]]=TODAY(),Table2[[#This Row],[Lens Date]]=TODAY()+1), Table2[[#This Row],[Lens Date]],IF(Table2[[#This Row],[MSLens]]="Done","Done",""))</f>
        <v/>
      </c>
      <c r="CC266" s="120" t="str">
        <f ca="1">IF(OR(Table2[[#This Row],[Milling Date]]=TODAY(),Table2[[#This Row],[Milling Date]]=TODAY()+1), Table2[[#This Row],[Milling Date]],IF(Table2[[#This Row],[CNC Holes]]="Ready","Done",""))</f>
        <v/>
      </c>
      <c r="CD266" s="120" t="str">
        <f ca="1">IF(OR(Table2[[#This Row],[Welding Date]]=TODAY(),Table2[[#This Row],[Welding Date]]=TODAY()+1), Table2[[#This Row],[Welding Date]],IF(Table2[[#This Row],[Welding Corners]]="Ready","Done",""))</f>
        <v/>
      </c>
      <c r="CE266" s="120" t="str">
        <f ca="1">IF(OR(Table2[[#This Row],[Puching Date]]=TODAY(),Table2[[#This Row],[Puching Date]]=TODAY()+1), Table2[[#This Row],[Puching Date]],IF(Table2[[#This Row],[Punch Holes]]="Ready","Done",""))</f>
        <v/>
      </c>
      <c r="CF266" s="120" t="str">
        <f ca="1">IF(OR(Table2[[#This Row],[Housing Date2]]=TODAY(),Table2[[#This Row],[Housing Date2]]=TODAY()+1),Table2[[#This Row],[Housing Date2]],IF(Table2[[#This Row],[Body Assembly]],"Done",""))</f>
        <v/>
      </c>
      <c r="CG266" s="120" t="str">
        <f>_xlfn.IFNA(VLOOKUP(Table2[[#This Row],[Job-no]],Table4[],7,FALSE),"Done")</f>
        <v>Scheduled/Released</v>
      </c>
    </row>
    <row r="267" spans="1:85" x14ac:dyDescent="0.25">
      <c r="A267" t="str">
        <f>_xlfn.CONCAT(Table2[[#This Row],[Order]],"-",Table2[[#This Row],[Line]])</f>
        <v>77593-4</v>
      </c>
      <c r="B267" s="5">
        <v>43475</v>
      </c>
      <c r="C267" s="8">
        <v>77593</v>
      </c>
      <c r="D267" s="3" t="s">
        <v>2606</v>
      </c>
      <c r="E267" s="8">
        <v>4</v>
      </c>
      <c r="F267" s="8">
        <v>1</v>
      </c>
      <c r="G267" s="3" t="s">
        <v>42</v>
      </c>
      <c r="H267" s="8">
        <v>11</v>
      </c>
      <c r="I267" s="43" t="b">
        <v>0</v>
      </c>
      <c r="J267" s="43" t="b">
        <v>0</v>
      </c>
      <c r="K267" t="s">
        <v>114</v>
      </c>
      <c r="L267" s="43" t="b">
        <v>0</v>
      </c>
      <c r="M267" s="43" t="b">
        <v>0</v>
      </c>
      <c r="N267" s="43" t="b">
        <v>0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t="s">
        <v>114</v>
      </c>
      <c r="V267" t="s">
        <v>114</v>
      </c>
      <c r="W267" s="5">
        <v>43472</v>
      </c>
      <c r="X267" s="3" t="s">
        <v>114</v>
      </c>
      <c r="Y267" s="3"/>
      <c r="Z267" s="3" t="s">
        <v>158</v>
      </c>
      <c r="AA267" s="3" t="s">
        <v>114</v>
      </c>
      <c r="AB267" s="3" t="s">
        <v>74</v>
      </c>
      <c r="AC267" s="8">
        <v>12</v>
      </c>
      <c r="AD267" s="3" t="s">
        <v>5967</v>
      </c>
      <c r="AE267" s="4" t="s">
        <v>5968</v>
      </c>
      <c r="AF267" s="3"/>
      <c r="AG267" s="3" t="s">
        <v>114</v>
      </c>
      <c r="AH267" s="8">
        <v>11</v>
      </c>
      <c r="AI267" s="3" t="s">
        <v>74</v>
      </c>
      <c r="AJ267" t="s">
        <v>114</v>
      </c>
      <c r="AK267" t="s">
        <v>114</v>
      </c>
      <c r="AL267" s="43" t="b">
        <v>0</v>
      </c>
      <c r="AM267" s="3"/>
      <c r="AN267" s="3"/>
      <c r="AO267" s="43" t="b">
        <v>0</v>
      </c>
      <c r="AP267" s="3" t="b">
        <v>0</v>
      </c>
      <c r="AQ267" s="3">
        <f>VLOOKUP(Table2[[#This Row],[Job-no]],Table3[],26,FALSE)</f>
        <v>6160</v>
      </c>
      <c r="AR267" t="str">
        <f t="shared" si="57"/>
        <v>BBWDILED</v>
      </c>
      <c r="AS267" t="str">
        <f>VLOOKUP(AR267,Table1[],4,0)</f>
        <v>wall</v>
      </c>
      <c r="AT267">
        <f>IF(BD267&gt;0,"Pattern",VLOOKUP(AR267,Table1[],5,0))</f>
        <v>0</v>
      </c>
      <c r="AU267" s="34">
        <f>IF(AT267="Pattern",WORKDAY(Table2[[#This Row],[Scheduled Ship Date]],-10),WORKDAY(Table2[[#This Row],[Scheduled Ship Date]],-4))</f>
        <v>43469</v>
      </c>
      <c r="AV267">
        <f>IF(Table2[[#This Row],[Extrusion cut double saw]]=TRUE,IF(O267="ToDo",IF(AT267="Pattern",Table2[[#This Row],[Total Sections]]*0.4,Table2[[#This Row],[Total Sections]]*0.12),0),IF(AT267="Pattern",Table2[[#This Row],[Total Sections]]*4,Table2[[#This Row],[Total Sections]]*1.2))</f>
        <v>13.2</v>
      </c>
      <c r="AW267" s="42">
        <f t="shared" ca="1" si="56"/>
        <v>43469</v>
      </c>
      <c r="AX267" s="42">
        <f>IF(AT267="Pattern",Table2[[#This Row],[Scheduled Ship Date]]-2,Table2[[#This Row],[Scheduled Ship Date]]-3)</f>
        <v>43472</v>
      </c>
      <c r="AY267">
        <f>IF(Table2[[#This Row],[Pattern]]="Pattern",Table2[[#This Row],[Total Sections]]*4.82,Table2[[#This Row],[Total Sections]]*0.5)</f>
        <v>5.5</v>
      </c>
      <c r="AZ267" s="42">
        <f t="shared" ca="1" si="55"/>
        <v>43469</v>
      </c>
      <c r="BA267" s="39">
        <f>((Table2[Total Sections]/Table2[Open Qty])-1)*Table2[Open Qty]*12.96</f>
        <v>0</v>
      </c>
      <c r="BB267" s="39"/>
      <c r="BC267" s="39" t="str">
        <f t="shared" si="58"/>
        <v>BBWDILED-640-800-80-40-SO-4-W-120-DP-1</v>
      </c>
      <c r="BD267" s="39">
        <f t="shared" si="59"/>
        <v>0</v>
      </c>
      <c r="BE267" s="39" t="b">
        <f>_xlfn.IFNA(VLOOKUP(Table2[[#This Row],[Job-no]],Table4[],9,FALSE),TRUE)</f>
        <v>0</v>
      </c>
      <c r="BF267" t="str">
        <f>VLOOKUP(AR267,Table1[],3,0)</f>
        <v>B4LED</v>
      </c>
      <c r="BG267" s="39" t="b">
        <f>_xlfn.IFNA(VLOOKUP(Table2[[#This Row],[Job-no]],Table4[],14,FALSE),TRUE)</f>
        <v>0</v>
      </c>
      <c r="BH267" s="39" t="str">
        <f>_xlfn.IFNA(VLOOKUP(Table2[[#This Row],[Job-no]],Table4[],11,FALSE),"Done")</f>
        <v/>
      </c>
      <c r="BI267" s="39">
        <f>IF(Table2[[#This Row],[Pattern]]="Pattern",VLOOKUP(Table2[[#This Row],[Product Code]],'Routing data'!$A$2:$W$470,13,FALSE),VLOOKUP(Table2[[#This Row],[Product Code]],'Routing data'!$A$2:$W$470,3,FALSE))</f>
        <v>2</v>
      </c>
      <c r="BJ267" s="39">
        <f>IF(Table2[[#This Row],[Pattern]]="Pattern",VLOOKUP(Table2[[#This Row],[Product Code]],'Routing data'!$A$2:$W$470,14,FALSE),VLOOKUP(Table2[[#This Row],[Product Code]],'Routing data'!$A$2:$W$470,4,FALSE))</f>
        <v>0</v>
      </c>
      <c r="BK267" s="39">
        <f>VLOOKUP(Table2[[#This Row],[Product Code]],'Routing data'!A$4:W$524,16,FALSE)</f>
        <v>0</v>
      </c>
      <c r="BL267" s="42">
        <f>IF(Table2[[#This Row],[Milling Required]]=0,"x",IF(AT267="Pattern",B267-10,B267-4))</f>
        <v>43471</v>
      </c>
      <c r="BM267" s="42" t="str">
        <f>IF(Table2[[#This Row],[Punching Required]]=0,"x",IF(AT267="Pattern",B267-8,B267-2))</f>
        <v>x</v>
      </c>
      <c r="BN267" s="42">
        <f t="shared" si="60"/>
        <v>43472</v>
      </c>
      <c r="BO267" s="39">
        <f>IF(Table2[[#This Row],[Milling]]="x","x",Table2[[#This Row],[Total Sections]]*2)</f>
        <v>22</v>
      </c>
      <c r="BP267" s="39" t="str">
        <f>IF(Table2[[#This Row],[Punching]]="x","x",Table2[Total Sections]*2)</f>
        <v>x</v>
      </c>
      <c r="BQ267" s="39">
        <f>IF(Table2[[#This Row],[Pattern]]="Pattern",Table2[Total Sections]*3,Table2[Total Sections]*1.5)</f>
        <v>16.5</v>
      </c>
      <c r="BR267" s="42">
        <f t="shared" ca="1" si="61"/>
        <v>43469</v>
      </c>
      <c r="BS267" s="39"/>
      <c r="BT267" s="42"/>
      <c r="BU267" s="39"/>
      <c r="BV267" s="39" t="str">
        <f>_xlfn.IFNA(VLOOKUP(Table2[[#This Row],[Job-no]],Table4[],16,FALSE),"Ready")</f>
        <v/>
      </c>
      <c r="BW267" s="39" t="str">
        <f>_xlfn.IFNA(VLOOKUP(Table2[[#This Row],[Job-no]],Table4[],21,FALSE),"Ready")</f>
        <v/>
      </c>
      <c r="BX267" s="39" t="b">
        <f>_xlfn.IFNA(VLOOKUP(Table2[[#This Row],[Job-no]],Table4[],10,FALSE),TRUE)</f>
        <v>0</v>
      </c>
      <c r="BY267" s="39" t="str">
        <f>_xlfn.IFNA(VLOOKUP(Table2[[#This Row],[Job-no]],Table4[],22,FALSE),"Ready")</f>
        <v/>
      </c>
      <c r="BZ267" s="120">
        <f t="shared" si="62"/>
        <v>43475</v>
      </c>
      <c r="CA267" s="120" t="str">
        <f ca="1">IF(OR(Table2[[#This Row],[Saw Date]]=TODAY(),Table2[[#This Row],[Saw Date]]=TODAY()+1), Table2[[#This Row],[Saw Date]],IF(Table2[[#This Row],[Extrusion cut double saw]],"Done",""))</f>
        <v/>
      </c>
      <c r="CB267" s="120" t="str">
        <f ca="1">IF(OR(Table2[[#This Row],[Lens Date]]=TODAY(),Table2[[#This Row],[Lens Date]]=TODAY()+1), Table2[[#This Row],[Lens Date]],IF(Table2[[#This Row],[MSLens]]="Done","Done",""))</f>
        <v/>
      </c>
      <c r="CC267" s="120" t="str">
        <f ca="1">IF(OR(Table2[[#This Row],[Milling Date]]=TODAY(),Table2[[#This Row],[Milling Date]]=TODAY()+1), Table2[[#This Row],[Milling Date]],IF(Table2[[#This Row],[CNC Holes]]="Ready","Done",""))</f>
        <v/>
      </c>
      <c r="CD267" s="120" t="str">
        <f ca="1">IF(OR(Table2[[#This Row],[Welding Date]]=TODAY(),Table2[[#This Row],[Welding Date]]=TODAY()+1), Table2[[#This Row],[Welding Date]],IF(Table2[[#This Row],[Welding Corners]]="Ready","Done",""))</f>
        <v/>
      </c>
      <c r="CE267" s="120" t="str">
        <f ca="1">IF(OR(Table2[[#This Row],[Puching Date]]=TODAY(),Table2[[#This Row],[Puching Date]]=TODAY()+1), Table2[[#This Row],[Puching Date]],IF(Table2[[#This Row],[Punch Holes]]="Ready","Done",""))</f>
        <v/>
      </c>
      <c r="CF267" s="120" t="str">
        <f ca="1">IF(OR(Table2[[#This Row],[Housing Date2]]=TODAY(),Table2[[#This Row],[Housing Date2]]=TODAY()+1),Table2[[#This Row],[Housing Date2]],IF(Table2[[#This Row],[Body Assembly]],"Done",""))</f>
        <v/>
      </c>
      <c r="CG267" s="120" t="str">
        <f>_xlfn.IFNA(VLOOKUP(Table2[[#This Row],[Job-no]],Table4[],7,FALSE),"Done")</f>
        <v>Scheduled/Released</v>
      </c>
    </row>
    <row r="268" spans="1:85" x14ac:dyDescent="0.25">
      <c r="A268" s="39" t="str">
        <f>_xlfn.CONCAT(Table2[[#This Row],[Order]],"-",Table2[[#This Row],[Line]])</f>
        <v>77610-1</v>
      </c>
      <c r="B268" s="5">
        <v>43475</v>
      </c>
      <c r="C268" s="8">
        <v>77610</v>
      </c>
      <c r="D268" s="3" t="s">
        <v>2917</v>
      </c>
      <c r="E268" s="8">
        <v>1</v>
      </c>
      <c r="F268" s="8">
        <v>1</v>
      </c>
      <c r="G268" s="3" t="s">
        <v>42</v>
      </c>
      <c r="H268" s="8">
        <v>1</v>
      </c>
      <c r="I268" s="43" t="b">
        <v>0</v>
      </c>
      <c r="J268" s="43" t="b">
        <v>0</v>
      </c>
      <c r="K268" t="s">
        <v>114</v>
      </c>
      <c r="L268" s="43" t="b">
        <v>0</v>
      </c>
      <c r="M268" s="43" t="b">
        <v>0</v>
      </c>
      <c r="N268" s="43" t="b">
        <v>0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t="s">
        <v>114</v>
      </c>
      <c r="V268" t="s">
        <v>114</v>
      </c>
      <c r="W268" s="5">
        <v>43472</v>
      </c>
      <c r="X268" s="3" t="s">
        <v>114</v>
      </c>
      <c r="Y268" s="3"/>
      <c r="Z268" s="3" t="s">
        <v>4673</v>
      </c>
      <c r="AA268" s="3" t="s">
        <v>114</v>
      </c>
      <c r="AB268" s="3" t="s">
        <v>74</v>
      </c>
      <c r="AC268" s="8">
        <v>12</v>
      </c>
      <c r="AD268" s="3" t="s">
        <v>5967</v>
      </c>
      <c r="AE268" s="4" t="s">
        <v>5968</v>
      </c>
      <c r="AF268" s="3"/>
      <c r="AG268" s="3" t="s">
        <v>114</v>
      </c>
      <c r="AH268" s="8">
        <v>1</v>
      </c>
      <c r="AI268" s="3" t="s">
        <v>74</v>
      </c>
      <c r="AJ268" t="s">
        <v>114</v>
      </c>
      <c r="AK268" t="s">
        <v>114</v>
      </c>
      <c r="AL268" s="43" t="b">
        <v>0</v>
      </c>
      <c r="AM268" s="3"/>
      <c r="AN268" s="3"/>
      <c r="AO268" s="43" t="b">
        <v>0</v>
      </c>
      <c r="AP268" s="3" t="b">
        <v>0</v>
      </c>
      <c r="AQ268" s="3">
        <f>VLOOKUP(Table2[[#This Row],[Job-no]],Table3[],26,FALSE)</f>
        <v>575</v>
      </c>
      <c r="AR268" t="str">
        <f t="shared" si="57"/>
        <v>BWDLED</v>
      </c>
      <c r="AS268" t="str">
        <f>VLOOKUP(AR268,Table1[],4,0)</f>
        <v>wall</v>
      </c>
      <c r="AT268">
        <f>IF(BD268&gt;0,"Pattern",VLOOKUP(AR268,Table1[],5,0))</f>
        <v>0</v>
      </c>
      <c r="AU268" s="34">
        <f>IF(AT268="Pattern",WORKDAY(Table2[[#This Row],[Scheduled Ship Date]],-10),WORKDAY(Table2[[#This Row],[Scheduled Ship Date]],-4))</f>
        <v>43469</v>
      </c>
      <c r="AV268" s="39">
        <f>IF(Table2[[#This Row],[Extrusion cut double saw]]=TRUE,IF(O268="ToDo",IF(AT268="Pattern",Table2[[#This Row],[Total Sections]]*0.4,Table2[[#This Row],[Total Sections]]*0.12),0),IF(AT268="Pattern",Table2[[#This Row],[Total Sections]]*4,Table2[[#This Row],[Total Sections]]*1.2))</f>
        <v>1.2</v>
      </c>
      <c r="AW268" s="42">
        <f t="shared" ca="1" si="56"/>
        <v>43469</v>
      </c>
      <c r="AX268" s="42">
        <f>IF(AT268="Pattern",Table2[[#This Row],[Scheduled Ship Date]]-2,Table2[[#This Row],[Scheduled Ship Date]]-3)</f>
        <v>43472</v>
      </c>
      <c r="AY268" s="39">
        <f>IF(Table2[[#This Row],[Pattern]]="Pattern",Table2[[#This Row],[Total Sections]]*4.82,Table2[[#This Row],[Total Sections]]*0.5)</f>
        <v>0.5</v>
      </c>
      <c r="AZ268" s="42">
        <f t="shared" ca="1" si="55"/>
        <v>43469</v>
      </c>
      <c r="BA268" s="39">
        <f>((Table2[Total Sections]/Table2[Open Qty])-1)*Table2[Open Qty]*12.96</f>
        <v>0</v>
      </c>
      <c r="BB268" s="39"/>
      <c r="BC268" s="39" t="str">
        <f t="shared" si="58"/>
        <v>BWDLED-750-80-30-SO-4'5 1/4"-W-UNV-DP-1</v>
      </c>
      <c r="BD268" s="39">
        <f t="shared" si="59"/>
        <v>0</v>
      </c>
      <c r="BE268" s="39" t="b">
        <f>_xlfn.IFNA(VLOOKUP(Table2[[#This Row],[Job-no]],Table4[],9,FALSE),TRUE)</f>
        <v>1</v>
      </c>
      <c r="BF268" s="39"/>
      <c r="BG268" s="39" t="b">
        <f>_xlfn.IFNA(VLOOKUP(Table2[[#This Row],[Job-no]],Table4[],14,FALSE),TRUE)</f>
        <v>0</v>
      </c>
      <c r="BH268" s="39" t="str">
        <f>_xlfn.IFNA(VLOOKUP(Table2[[#This Row],[Job-no]],Table4[],11,FALSE),"Done")</f>
        <v/>
      </c>
      <c r="BI268" s="39">
        <f>IF(Table2[[#This Row],[Pattern]]="Pattern",VLOOKUP(Table2[[#This Row],[Product Code]],'Routing data'!$A$2:$W$470,13,FALSE),VLOOKUP(Table2[[#This Row],[Product Code]],'Routing data'!$A$2:$W$470,3,FALSE))</f>
        <v>2</v>
      </c>
      <c r="BJ268" s="39">
        <f>IF(Table2[[#This Row],[Pattern]]="Pattern",VLOOKUP(Table2[[#This Row],[Product Code]],'Routing data'!$A$2:$W$470,14,FALSE),VLOOKUP(Table2[[#This Row],[Product Code]],'Routing data'!$A$2:$W$470,4,FALSE))</f>
        <v>0</v>
      </c>
      <c r="BK268" s="39">
        <f>VLOOKUP(Table2[[#This Row],[Product Code]],'Routing data'!A$4:W$524,16,FALSE)</f>
        <v>0</v>
      </c>
      <c r="BL268" s="42">
        <f>IF(Table2[[#This Row],[Milling Required]]=0,"x",IF(AT268="Pattern",B268-10,B268-4))</f>
        <v>43471</v>
      </c>
      <c r="BM268" s="39"/>
      <c r="BN268" s="42">
        <f t="shared" si="60"/>
        <v>43472</v>
      </c>
      <c r="BO268" s="39">
        <f>IF(Table2[[#This Row],[Milling]]="x","x",Table2[[#This Row],[Total Sections]]*2)</f>
        <v>2</v>
      </c>
      <c r="BP268" s="39">
        <f>IF(Table2[[#This Row],[Punching]]="x","x",Table2[Total Sections]*2)</f>
        <v>2</v>
      </c>
      <c r="BQ268" s="39">
        <f>IF(Table2[[#This Row],[Pattern]]="Pattern",Table2[Total Sections]*3,Table2[Total Sections]*1.5)</f>
        <v>1.5</v>
      </c>
      <c r="BR268" s="42">
        <f t="shared" ca="1" si="61"/>
        <v>43469</v>
      </c>
      <c r="BS268" s="39"/>
      <c r="BT268" s="39"/>
      <c r="BU268" s="39"/>
      <c r="BV268" s="39" t="str">
        <f>_xlfn.IFNA(VLOOKUP(Table2[[#This Row],[Job-no]],Table4[],16,FALSE),"Ready")</f>
        <v/>
      </c>
      <c r="BW268" s="39" t="str">
        <f>_xlfn.IFNA(VLOOKUP(Table2[[#This Row],[Job-no]],Table4[],21,FALSE),"Ready")</f>
        <v/>
      </c>
      <c r="BX268" s="39" t="b">
        <f>_xlfn.IFNA(VLOOKUP(Table2[[#This Row],[Job-no]],Table4[],10,FALSE),TRUE)</f>
        <v>0</v>
      </c>
      <c r="BY268" s="39" t="str">
        <f>_xlfn.IFNA(VLOOKUP(Table2[[#This Row],[Job-no]],Table4[],22,FALSE),"Ready")</f>
        <v/>
      </c>
      <c r="BZ268" s="120">
        <f t="shared" si="62"/>
        <v>43475</v>
      </c>
      <c r="CA268" s="120" t="str">
        <f ca="1">IF(OR(Table2[[#This Row],[Saw Date]]=TODAY(),Table2[[#This Row],[Saw Date]]=TODAY()+1), Table2[[#This Row],[Saw Date]],IF(Table2[[#This Row],[Extrusion cut double saw]],"Done",""))</f>
        <v/>
      </c>
      <c r="CB268" s="120" t="str">
        <f ca="1">IF(OR(Table2[[#This Row],[Lens Date]]=TODAY(),Table2[[#This Row],[Lens Date]]=TODAY()+1), Table2[[#This Row],[Lens Date]],IF(Table2[[#This Row],[MSLens]]="Done","Done",""))</f>
        <v/>
      </c>
      <c r="CC268" s="120" t="str">
        <f ca="1">IF(OR(Table2[[#This Row],[Milling Date]]=TODAY(),Table2[[#This Row],[Milling Date]]=TODAY()+1), Table2[[#This Row],[Milling Date]],IF(Table2[[#This Row],[CNC Holes]]="Ready","Done",""))</f>
        <v/>
      </c>
      <c r="CD268" s="120" t="str">
        <f ca="1">IF(OR(Table2[[#This Row],[Welding Date]]=TODAY(),Table2[[#This Row],[Welding Date]]=TODAY()+1), Table2[[#This Row],[Welding Date]],IF(Table2[[#This Row],[Welding Corners]]="Ready","Done",""))</f>
        <v/>
      </c>
      <c r="CE268" s="120" t="str">
        <f ca="1">IF(OR(Table2[[#This Row],[Puching Date]]=TODAY(),Table2[[#This Row],[Puching Date]]=TODAY()+1), Table2[[#This Row],[Puching Date]],IF(Table2[[#This Row],[Punch Holes]]="Ready","Done",""))</f>
        <v/>
      </c>
      <c r="CF268" s="120" t="str">
        <f ca="1">IF(OR(Table2[[#This Row],[Housing Date2]]=TODAY(),Table2[[#This Row],[Housing Date2]]=TODAY()+1),Table2[[#This Row],[Housing Date2]],IF(Table2[[#This Row],[Body Assembly]],"Done",""))</f>
        <v/>
      </c>
      <c r="CG268" s="120" t="str">
        <f>_xlfn.IFNA(VLOOKUP(Table2[[#This Row],[Job-no]],Table4[],7,FALSE),"Done")</f>
        <v>Machine Shop Started</v>
      </c>
    </row>
    <row r="269" spans="1:85" x14ac:dyDescent="0.25">
      <c r="A269" t="str">
        <f>_xlfn.CONCAT(Table2[[#This Row],[Order]],"-",Table2[[#This Row],[Line]])</f>
        <v>77648-1</v>
      </c>
      <c r="B269" s="5">
        <v>43475</v>
      </c>
      <c r="C269" s="8">
        <v>77648</v>
      </c>
      <c r="D269" s="3" t="s">
        <v>3643</v>
      </c>
      <c r="E269" s="8">
        <v>1</v>
      </c>
      <c r="F269" s="8">
        <v>1</v>
      </c>
      <c r="G269" s="3" t="s">
        <v>42</v>
      </c>
      <c r="H269" s="8">
        <v>1</v>
      </c>
      <c r="I269" s="43" t="b">
        <v>0</v>
      </c>
      <c r="J269" s="43" t="b">
        <v>0</v>
      </c>
      <c r="K269" t="s">
        <v>114</v>
      </c>
      <c r="L269" s="43" t="b">
        <v>0</v>
      </c>
      <c r="M269" s="43" t="b">
        <v>0</v>
      </c>
      <c r="N269" s="43" t="b">
        <v>0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t="s">
        <v>114</v>
      </c>
      <c r="V269" t="s">
        <v>114</v>
      </c>
      <c r="W269" s="5">
        <v>43472</v>
      </c>
      <c r="X269" s="3" t="s">
        <v>151</v>
      </c>
      <c r="Y269" s="3"/>
      <c r="Z269" s="3" t="s">
        <v>5107</v>
      </c>
      <c r="AA269" s="3" t="s">
        <v>114</v>
      </c>
      <c r="AB269" s="3" t="s">
        <v>74</v>
      </c>
      <c r="AC269" s="8">
        <v>12</v>
      </c>
      <c r="AD269" s="3" t="s">
        <v>5967</v>
      </c>
      <c r="AE269" s="4" t="s">
        <v>5968</v>
      </c>
      <c r="AF269" s="3"/>
      <c r="AG269" s="3" t="s">
        <v>114</v>
      </c>
      <c r="AH269" s="8">
        <v>1</v>
      </c>
      <c r="AI269" s="3" t="s">
        <v>74</v>
      </c>
      <c r="AJ269" t="s">
        <v>114</v>
      </c>
      <c r="AK269" t="s">
        <v>114</v>
      </c>
      <c r="AL269" s="43" t="b">
        <v>0</v>
      </c>
      <c r="AM269" s="3"/>
      <c r="AN269" s="3"/>
      <c r="AO269" s="43" t="b">
        <v>0</v>
      </c>
      <c r="AP269" s="3" t="b">
        <v>0</v>
      </c>
      <c r="AQ269" s="3">
        <f>VLOOKUP(Table2[[#This Row],[Job-no]],Table3[],26,FALSE)</f>
        <v>720</v>
      </c>
      <c r="AR269" t="str">
        <f t="shared" si="57"/>
        <v>BBWDILED</v>
      </c>
      <c r="AS269" t="str">
        <f>VLOOKUP(AR269,Table1[],4,0)</f>
        <v>wall</v>
      </c>
      <c r="AT269">
        <f>IF(BD269&gt;0,"Pattern",VLOOKUP(AR269,Table1[],5,0))</f>
        <v>0</v>
      </c>
      <c r="AU269" s="34">
        <f>IF(AT269="Pattern",WORKDAY(Table2[[#This Row],[Scheduled Ship Date]],-10),WORKDAY(Table2[[#This Row],[Scheduled Ship Date]],-4))</f>
        <v>43469</v>
      </c>
      <c r="AV269">
        <f>IF(Table2[[#This Row],[Extrusion cut double saw]]=TRUE,IF(O269="ToDo",IF(AT269="Pattern",Table2[[#This Row],[Total Sections]]*0.4,Table2[[#This Row],[Total Sections]]*0.12),0),IF(AT269="Pattern",Table2[[#This Row],[Total Sections]]*4,Table2[[#This Row],[Total Sections]]*1.2))</f>
        <v>1.2</v>
      </c>
      <c r="AW269" s="42">
        <f t="shared" ca="1" si="56"/>
        <v>43469</v>
      </c>
      <c r="AX269" s="42">
        <f>IF(AT269="Pattern",Table2[[#This Row],[Scheduled Ship Date]]-2,Table2[[#This Row],[Scheduled Ship Date]]-3)</f>
        <v>43472</v>
      </c>
      <c r="AY269">
        <f>IF(Table2[[#This Row],[Pattern]]="Pattern",Table2[[#This Row],[Total Sections]]*4.82,Table2[[#This Row],[Total Sections]]*0.5)</f>
        <v>0.5</v>
      </c>
      <c r="AZ269" s="42">
        <f t="shared" ca="1" si="55"/>
        <v>43469</v>
      </c>
      <c r="BA269" s="39">
        <f>((Table2[Total Sections]/Table2[Open Qty])-1)*Table2[Open Qty]*12.96</f>
        <v>0</v>
      </c>
      <c r="BB269" s="42"/>
      <c r="BC269" s="39" t="str">
        <f t="shared" si="58"/>
        <v>BBWDILED-400-400-80-30-SO-6'0"-W-UNV-DP-1</v>
      </c>
      <c r="BD269" s="39">
        <f t="shared" si="59"/>
        <v>0</v>
      </c>
      <c r="BE269" s="39" t="b">
        <f>_xlfn.IFNA(VLOOKUP(Table2[[#This Row],[Job-no]],Table4[],9,FALSE),TRUE)</f>
        <v>1</v>
      </c>
      <c r="BF269" t="str">
        <f>VLOOKUP(AR269,Table1[],3,0)</f>
        <v>B4LED</v>
      </c>
      <c r="BG269" s="39" t="b">
        <f>_xlfn.IFNA(VLOOKUP(Table2[[#This Row],[Job-no]],Table4[],14,FALSE),TRUE)</f>
        <v>0</v>
      </c>
      <c r="BH269" s="39" t="str">
        <f>_xlfn.IFNA(VLOOKUP(Table2[[#This Row],[Job-no]],Table4[],11,FALSE),"Done")</f>
        <v/>
      </c>
      <c r="BI269" s="39">
        <f>IF(Table2[[#This Row],[Pattern]]="Pattern",VLOOKUP(Table2[[#This Row],[Product Code]],'Routing data'!$A$2:$W$470,13,FALSE),VLOOKUP(Table2[[#This Row],[Product Code]],'Routing data'!$A$2:$W$470,3,FALSE))</f>
        <v>2</v>
      </c>
      <c r="BJ269" s="39">
        <f>IF(Table2[[#This Row],[Pattern]]="Pattern",VLOOKUP(Table2[[#This Row],[Product Code]],'Routing data'!$A$2:$W$470,14,FALSE),VLOOKUP(Table2[[#This Row],[Product Code]],'Routing data'!$A$2:$W$470,4,FALSE))</f>
        <v>0</v>
      </c>
      <c r="BK269" s="39">
        <f>VLOOKUP(Table2[[#This Row],[Product Code]],'Routing data'!A$4:W$524,16,FALSE)</f>
        <v>0</v>
      </c>
      <c r="BL269" s="42">
        <f>IF(Table2[[#This Row],[Milling Required]]=0,"x",IF(AT269="Pattern",B269-10,B269-4))</f>
        <v>43471</v>
      </c>
      <c r="BM269" s="42" t="str">
        <f>IF(Table2[[#This Row],[Punching Required]]=0,"x",IF(AT269="Pattern",B269-8,B269-2))</f>
        <v>x</v>
      </c>
      <c r="BN269" s="42">
        <f t="shared" si="60"/>
        <v>43472</v>
      </c>
      <c r="BO269" s="39">
        <f>IF(Table2[[#This Row],[Milling]]="x","x",Table2[[#This Row],[Total Sections]]*2)</f>
        <v>2</v>
      </c>
      <c r="BP269" s="39" t="str">
        <f>IF(Table2[[#This Row],[Punching]]="x","x",Table2[Total Sections]*2)</f>
        <v>x</v>
      </c>
      <c r="BQ269" s="39">
        <f>IF(Table2[[#This Row],[Pattern]]="Pattern",Table2[Total Sections]*3,Table2[Total Sections]*1.5)</f>
        <v>1.5</v>
      </c>
      <c r="BR269" s="42">
        <f t="shared" ca="1" si="61"/>
        <v>43469</v>
      </c>
      <c r="BS269" s="42"/>
      <c r="BT269" s="42"/>
      <c r="BU269" s="39"/>
      <c r="BV269" s="39" t="str">
        <f>_xlfn.IFNA(VLOOKUP(Table2[[#This Row],[Job-no]],Table4[],16,FALSE),"Ready")</f>
        <v/>
      </c>
      <c r="BW269" s="39" t="str">
        <f>_xlfn.IFNA(VLOOKUP(Table2[[#This Row],[Job-no]],Table4[],21,FALSE),"Ready")</f>
        <v/>
      </c>
      <c r="BX269" s="39" t="b">
        <f>_xlfn.IFNA(VLOOKUP(Table2[[#This Row],[Job-no]],Table4[],10,FALSE),TRUE)</f>
        <v>0</v>
      </c>
      <c r="BY269" s="39" t="str">
        <f>_xlfn.IFNA(VLOOKUP(Table2[[#This Row],[Job-no]],Table4[],22,FALSE),"Ready")</f>
        <v/>
      </c>
      <c r="BZ269" s="120">
        <f t="shared" si="62"/>
        <v>43475</v>
      </c>
      <c r="CA269" s="120" t="str">
        <f ca="1">IF(OR(Table2[[#This Row],[Saw Date]]=TODAY(),Table2[[#This Row],[Saw Date]]=TODAY()+1), Table2[[#This Row],[Saw Date]],IF(Table2[[#This Row],[Extrusion cut double saw]],"Done",""))</f>
        <v/>
      </c>
      <c r="CB269" s="120" t="str">
        <f ca="1">IF(OR(Table2[[#This Row],[Lens Date]]=TODAY(),Table2[[#This Row],[Lens Date]]=TODAY()+1), Table2[[#This Row],[Lens Date]],IF(Table2[[#This Row],[MSLens]]="Done","Done",""))</f>
        <v/>
      </c>
      <c r="CC269" s="120" t="str">
        <f ca="1">IF(OR(Table2[[#This Row],[Milling Date]]=TODAY(),Table2[[#This Row],[Milling Date]]=TODAY()+1), Table2[[#This Row],[Milling Date]],IF(Table2[[#This Row],[CNC Holes]]="Ready","Done",""))</f>
        <v/>
      </c>
      <c r="CD269" s="120" t="str">
        <f ca="1">IF(OR(Table2[[#This Row],[Welding Date]]=TODAY(),Table2[[#This Row],[Welding Date]]=TODAY()+1), Table2[[#This Row],[Welding Date]],IF(Table2[[#This Row],[Welding Corners]]="Ready","Done",""))</f>
        <v/>
      </c>
      <c r="CE269" s="120" t="str">
        <f ca="1">IF(OR(Table2[[#This Row],[Puching Date]]=TODAY(),Table2[[#This Row],[Puching Date]]=TODAY()+1), Table2[[#This Row],[Puching Date]],IF(Table2[[#This Row],[Punch Holes]]="Ready","Done",""))</f>
        <v/>
      </c>
      <c r="CF269" s="120" t="str">
        <f ca="1">IF(OR(Table2[[#This Row],[Housing Date2]]=TODAY(),Table2[[#This Row],[Housing Date2]]=TODAY()+1),Table2[[#This Row],[Housing Date2]],IF(Table2[[#This Row],[Body Assembly]],"Done",""))</f>
        <v/>
      </c>
      <c r="CG269" s="120" t="str">
        <f>_xlfn.IFNA(VLOOKUP(Table2[[#This Row],[Job-no]],Table4[],7,FALSE),"Done")</f>
        <v>Machine Shop Started</v>
      </c>
    </row>
    <row r="270" spans="1:85" x14ac:dyDescent="0.25">
      <c r="A270" t="str">
        <f>_xlfn.CONCAT(Table2[[#This Row],[Order]],"-",Table2[[#This Row],[Line]])</f>
        <v>77683-1</v>
      </c>
      <c r="B270" s="5">
        <v>43475</v>
      </c>
      <c r="C270" s="8">
        <v>77683</v>
      </c>
      <c r="D270" s="3" t="s">
        <v>3449</v>
      </c>
      <c r="E270" s="8">
        <v>1</v>
      </c>
      <c r="F270" s="8">
        <v>1</v>
      </c>
      <c r="G270" s="3" t="s">
        <v>42</v>
      </c>
      <c r="H270" s="8">
        <v>5</v>
      </c>
      <c r="I270" s="43" t="b">
        <v>0</v>
      </c>
      <c r="J270" s="43" t="b">
        <v>0</v>
      </c>
      <c r="K270" t="s">
        <v>114</v>
      </c>
      <c r="L270" s="43" t="b">
        <v>0</v>
      </c>
      <c r="M270" s="43" t="b">
        <v>0</v>
      </c>
      <c r="N270" s="43" t="b">
        <v>0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t="s">
        <v>114</v>
      </c>
      <c r="V270" t="s">
        <v>114</v>
      </c>
      <c r="W270" s="5">
        <v>43472</v>
      </c>
      <c r="X270" s="3" t="s">
        <v>151</v>
      </c>
      <c r="Y270" s="3"/>
      <c r="Z270" s="3" t="s">
        <v>4675</v>
      </c>
      <c r="AA270" s="3" t="s">
        <v>114</v>
      </c>
      <c r="AB270" s="3" t="s">
        <v>74</v>
      </c>
      <c r="AC270" s="8">
        <v>12</v>
      </c>
      <c r="AD270" s="3" t="s">
        <v>5967</v>
      </c>
      <c r="AE270" s="4" t="s">
        <v>5968</v>
      </c>
      <c r="AF270" s="3"/>
      <c r="AG270" s="3" t="s">
        <v>114</v>
      </c>
      <c r="AH270" s="8">
        <v>5</v>
      </c>
      <c r="AI270" s="3" t="s">
        <v>79</v>
      </c>
      <c r="AJ270" t="s">
        <v>114</v>
      </c>
      <c r="AK270" t="s">
        <v>114</v>
      </c>
      <c r="AL270" s="43" t="b">
        <v>0</v>
      </c>
      <c r="AM270" s="3"/>
      <c r="AN270" s="3"/>
      <c r="AO270" s="43" t="b">
        <v>0</v>
      </c>
      <c r="AP270" s="3" t="b">
        <v>0</v>
      </c>
      <c r="AQ270" s="3">
        <f>VLOOKUP(Table2[[#This Row],[Job-no]],Table3[],26,FALSE)</f>
        <v>3080</v>
      </c>
      <c r="AR270" t="str">
        <f t="shared" si="57"/>
        <v>SCR</v>
      </c>
      <c r="AS270" t="str">
        <f>VLOOKUP(AR270,Table1[],4,0)</f>
        <v>recessed</v>
      </c>
      <c r="AT270" t="str">
        <f>IF(BD270&gt;0,"Pattern",VLOOKUP(AR270,Table1[],5,0))</f>
        <v>Check for Kit</v>
      </c>
      <c r="AU270" s="34">
        <f>IF(AT270="Pattern",WORKDAY(Table2[[#This Row],[Scheduled Ship Date]],-10),WORKDAY(Table2[[#This Row],[Scheduled Ship Date]],-4))</f>
        <v>43469</v>
      </c>
      <c r="AV270">
        <f>IF(Table2[[#This Row],[Extrusion cut double saw]]=TRUE,IF(O270="ToDo",IF(AT270="Pattern",Table2[[#This Row],[Total Sections]]*0.4,Table2[[#This Row],[Total Sections]]*0.12),0),IF(AT270="Pattern",Table2[[#This Row],[Total Sections]]*4,Table2[[#This Row],[Total Sections]]*1.2))</f>
        <v>6</v>
      </c>
      <c r="AW270" s="42">
        <f t="shared" ca="1" si="56"/>
        <v>43469</v>
      </c>
      <c r="AX270" s="42">
        <f>IF(AT270="Pattern",Table2[[#This Row],[Scheduled Ship Date]]-2,Table2[[#This Row],[Scheduled Ship Date]]-3)</f>
        <v>43472</v>
      </c>
      <c r="AY270">
        <f>IF(Table2[[#This Row],[Pattern]]="Pattern",Table2[[#This Row],[Total Sections]]*4.82,Table2[[#This Row],[Total Sections]]*0.5)</f>
        <v>2.5</v>
      </c>
      <c r="AZ270" s="42">
        <f t="shared" ca="1" si="55"/>
        <v>43469</v>
      </c>
      <c r="BA270" s="39">
        <f>((Table2[Total Sections]/Table2[Open Qty])-1)*Table2[Open Qty]*12.96</f>
        <v>0</v>
      </c>
      <c r="BB270" s="42"/>
      <c r="BC270" s="39" t="str">
        <f t="shared" si="58"/>
        <v>SCR-300-80-35-2M-6' 0"-W-277-DP-1-DS</v>
      </c>
      <c r="BD270" s="39">
        <f t="shared" si="59"/>
        <v>0</v>
      </c>
      <c r="BE270" s="39" t="b">
        <f>_xlfn.IFNA(VLOOKUP(Table2[[#This Row],[Job-no]],Table4[],9,FALSE),TRUE)</f>
        <v>1</v>
      </c>
      <c r="BF270" t="str">
        <f>VLOOKUP(AR270,Table1[],3,0)</f>
        <v>SCULPT</v>
      </c>
      <c r="BG270" s="39" t="b">
        <f>_xlfn.IFNA(VLOOKUP(Table2[[#This Row],[Job-no]],Table4[],14,FALSE),TRUE)</f>
        <v>0</v>
      </c>
      <c r="BH270" s="39" t="str">
        <f>_xlfn.IFNA(VLOOKUP(Table2[[#This Row],[Job-no]],Table4[],11,FALSE),"Done")</f>
        <v/>
      </c>
      <c r="BI270" s="39">
        <f>IF(Table2[[#This Row],[Pattern]]="Pattern",VLOOKUP(Table2[[#This Row],[Product Code]],'Routing data'!$A$2:$W$470,13,FALSE),VLOOKUP(Table2[[#This Row],[Product Code]],'Routing data'!$A$2:$W$470,3,FALSE))</f>
        <v>2</v>
      </c>
      <c r="BJ270" s="39">
        <f>IF(Table2[[#This Row],[Pattern]]="Pattern",VLOOKUP(Table2[[#This Row],[Product Code]],'Routing data'!$A$2:$W$470,14,FALSE),VLOOKUP(Table2[[#This Row],[Product Code]],'Routing data'!$A$2:$W$470,4,FALSE))</f>
        <v>0</v>
      </c>
      <c r="BK270" s="39">
        <f>VLOOKUP(Table2[[#This Row],[Product Code]],'Routing data'!A$4:W$524,16,FALSE)</f>
        <v>5</v>
      </c>
      <c r="BL270" s="42">
        <f>IF(Table2[[#This Row],[Milling Required]]=0,"x",IF(AT270="Pattern",B270-10,B270-4))</f>
        <v>43471</v>
      </c>
      <c r="BM270" s="42" t="str">
        <f>IF(Table2[[#This Row],[Punching Required]]=0,"x",IF(AT270="Pattern",B270-8,B270-2))</f>
        <v>x</v>
      </c>
      <c r="BN270" s="42">
        <f t="shared" si="60"/>
        <v>43472</v>
      </c>
      <c r="BO270" s="39">
        <f>IF(Table2[[#This Row],[Milling]]="x","x",Table2[[#This Row],[Total Sections]]*2)</f>
        <v>10</v>
      </c>
      <c r="BP270" s="39" t="str">
        <f>IF(Table2[[#This Row],[Punching]]="x","x",Table2[Total Sections]*2)</f>
        <v>x</v>
      </c>
      <c r="BQ270" s="39">
        <f>IF(Table2[[#This Row],[Pattern]]="Pattern",Table2[Total Sections]*3,Table2[Total Sections]*1.5)</f>
        <v>7.5</v>
      </c>
      <c r="BR270" s="42">
        <f t="shared" ca="1" si="61"/>
        <v>43469</v>
      </c>
      <c r="BS270" s="42"/>
      <c r="BT270" s="42"/>
      <c r="BU270" s="39"/>
      <c r="BV270" s="39" t="str">
        <f>_xlfn.IFNA(VLOOKUP(Table2[[#This Row],[Job-no]],Table4[],16,FALSE),"Ready")</f>
        <v/>
      </c>
      <c r="BW270" s="39" t="str">
        <f>_xlfn.IFNA(VLOOKUP(Table2[[#This Row],[Job-no]],Table4[],21,FALSE),"Ready")</f>
        <v/>
      </c>
      <c r="BX270" s="39" t="b">
        <f>_xlfn.IFNA(VLOOKUP(Table2[[#This Row],[Job-no]],Table4[],10,FALSE),TRUE)</f>
        <v>0</v>
      </c>
      <c r="BY270" s="39" t="str">
        <f>_xlfn.IFNA(VLOOKUP(Table2[[#This Row],[Job-no]],Table4[],22,FALSE),"Ready")</f>
        <v/>
      </c>
      <c r="BZ270" s="120">
        <f t="shared" si="62"/>
        <v>43475</v>
      </c>
      <c r="CA270" s="120" t="str">
        <f ca="1">IF(OR(Table2[[#This Row],[Saw Date]]=TODAY(),Table2[[#This Row],[Saw Date]]=TODAY()+1), Table2[[#This Row],[Saw Date]],IF(Table2[[#This Row],[Extrusion cut double saw]],"Done",""))</f>
        <v/>
      </c>
      <c r="CB270" s="120" t="str">
        <f ca="1">IF(OR(Table2[[#This Row],[Lens Date]]=TODAY(),Table2[[#This Row],[Lens Date]]=TODAY()+1), Table2[[#This Row],[Lens Date]],IF(Table2[[#This Row],[MSLens]]="Done","Done",""))</f>
        <v/>
      </c>
      <c r="CC270" s="120" t="str">
        <f ca="1">IF(OR(Table2[[#This Row],[Milling Date]]=TODAY(),Table2[[#This Row],[Milling Date]]=TODAY()+1), Table2[[#This Row],[Milling Date]],IF(Table2[[#This Row],[CNC Holes]]="Ready","Done",""))</f>
        <v/>
      </c>
      <c r="CD270" s="120" t="str">
        <f ca="1">IF(OR(Table2[[#This Row],[Welding Date]]=TODAY(),Table2[[#This Row],[Welding Date]]=TODAY()+1), Table2[[#This Row],[Welding Date]],IF(Table2[[#This Row],[Welding Corners]]="Ready","Done",""))</f>
        <v/>
      </c>
      <c r="CE270" s="120" t="str">
        <f ca="1">IF(OR(Table2[[#This Row],[Puching Date]]=TODAY(),Table2[[#This Row],[Puching Date]]=TODAY()+1), Table2[[#This Row],[Puching Date]],IF(Table2[[#This Row],[Punch Holes]]="Ready","Done",""))</f>
        <v/>
      </c>
      <c r="CF270" s="120" t="str">
        <f ca="1">IF(OR(Table2[[#This Row],[Housing Date2]]=TODAY(),Table2[[#This Row],[Housing Date2]]=TODAY()+1),Table2[[#This Row],[Housing Date2]],IF(Table2[[#This Row],[Body Assembly]],"Done",""))</f>
        <v/>
      </c>
      <c r="CG270" s="120" t="str">
        <f>_xlfn.IFNA(VLOOKUP(Table2[[#This Row],[Job-no]],Table4[],7,FALSE),"Done")</f>
        <v>Machine Shop Started</v>
      </c>
    </row>
    <row r="271" spans="1:85" x14ac:dyDescent="0.25">
      <c r="A271" t="str">
        <f>_xlfn.CONCAT(Table2[[#This Row],[Order]],"-",Table2[[#This Row],[Line]])</f>
        <v>77766-1</v>
      </c>
      <c r="B271" s="5">
        <v>43475</v>
      </c>
      <c r="C271" s="8">
        <v>77766</v>
      </c>
      <c r="D271" s="3" t="s">
        <v>4276</v>
      </c>
      <c r="E271" s="8">
        <v>1</v>
      </c>
      <c r="F271" s="8">
        <v>1</v>
      </c>
      <c r="G271" s="3" t="s">
        <v>42</v>
      </c>
      <c r="H271" s="8">
        <v>1</v>
      </c>
      <c r="I271" s="43" t="b">
        <v>0</v>
      </c>
      <c r="J271" s="43" t="b">
        <v>0</v>
      </c>
      <c r="K271" t="s">
        <v>114</v>
      </c>
      <c r="L271" s="43" t="b">
        <v>0</v>
      </c>
      <c r="M271" s="43" t="b">
        <v>0</v>
      </c>
      <c r="N271" s="43" t="b">
        <v>0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t="s">
        <v>114</v>
      </c>
      <c r="V271" t="s">
        <v>114</v>
      </c>
      <c r="W271" s="5">
        <v>43472</v>
      </c>
      <c r="X271" s="3" t="s">
        <v>151</v>
      </c>
      <c r="Y271" s="3"/>
      <c r="Z271" s="3" t="s">
        <v>4829</v>
      </c>
      <c r="AA271" s="3" t="s">
        <v>114</v>
      </c>
      <c r="AB271" s="3" t="s">
        <v>74</v>
      </c>
      <c r="AC271" s="8">
        <v>12</v>
      </c>
      <c r="AD271" s="3" t="s">
        <v>5967</v>
      </c>
      <c r="AE271" s="4" t="s">
        <v>5968</v>
      </c>
      <c r="AF271" s="3"/>
      <c r="AG271" s="3" t="s">
        <v>114</v>
      </c>
      <c r="AH271" s="8">
        <v>1</v>
      </c>
      <c r="AI271" s="3" t="s">
        <v>74</v>
      </c>
      <c r="AJ271" t="s">
        <v>114</v>
      </c>
      <c r="AK271" t="s">
        <v>114</v>
      </c>
      <c r="AL271" s="43" t="b">
        <v>0</v>
      </c>
      <c r="AM271" s="3"/>
      <c r="AN271" s="3"/>
      <c r="AO271" s="43" t="b">
        <v>0</v>
      </c>
      <c r="AP271" s="3" t="b">
        <v>0</v>
      </c>
      <c r="AQ271" s="3">
        <f>VLOOKUP(Table2[[#This Row],[Job-no]],Table3[],26,FALSE)</f>
        <v>2223.5500000000002</v>
      </c>
      <c r="AR271" t="str">
        <f t="shared" si="57"/>
        <v>SCDI</v>
      </c>
      <c r="AS271" t="str">
        <f>VLOOKUP(AR271,Table1[],4,0)</f>
        <v>pendant</v>
      </c>
      <c r="AT271" t="str">
        <f>IF(BD271&gt;0,"Pattern",VLOOKUP(AR271,Table1[],5,0))</f>
        <v>Check for Kit</v>
      </c>
      <c r="AU271" s="34">
        <f>IF(AT271="Pattern",WORKDAY(Table2[[#This Row],[Scheduled Ship Date]],-10),WORKDAY(Table2[[#This Row],[Scheduled Ship Date]],-4))</f>
        <v>43469</v>
      </c>
      <c r="AV271">
        <f>IF(Table2[[#This Row],[Extrusion cut double saw]]=TRUE,IF(O271="ToDo",IF(AT271="Pattern",Table2[[#This Row],[Total Sections]]*0.4,Table2[[#This Row],[Total Sections]]*0.12),0),IF(AT271="Pattern",Table2[[#This Row],[Total Sections]]*4,Table2[[#This Row],[Total Sections]]*1.2))</f>
        <v>1.2</v>
      </c>
      <c r="AW271" s="42">
        <f t="shared" ca="1" si="56"/>
        <v>43469</v>
      </c>
      <c r="AX271" s="42">
        <f>IF(AT271="Pattern",Table2[[#This Row],[Scheduled Ship Date]]-2,Table2[[#This Row],[Scheduled Ship Date]]-3)</f>
        <v>43472</v>
      </c>
      <c r="AY271">
        <f>IF(Table2[[#This Row],[Pattern]]="Pattern",Table2[[#This Row],[Total Sections]]*4.82,Table2[[#This Row],[Total Sections]]*0.5)</f>
        <v>0.5</v>
      </c>
      <c r="AZ271" s="42">
        <f t="shared" ca="1" si="55"/>
        <v>43469</v>
      </c>
      <c r="BA271" s="39">
        <f>((Table2[Total Sections]/Table2[Open Qty])-1)*Table2[Open Qty]*12.96</f>
        <v>0</v>
      </c>
      <c r="BB271" s="39"/>
      <c r="BC271" s="39" t="str">
        <f t="shared" si="58"/>
        <v>SCDI-300-500-80-40-BW-FL-2X6-BLK-UNV-DP-1-CT15(36")-EN(1)-C(SU-5E-01)</v>
      </c>
      <c r="BD271" s="39">
        <f t="shared" si="59"/>
        <v>0</v>
      </c>
      <c r="BE271" s="39" t="b">
        <f>_xlfn.IFNA(VLOOKUP(Table2[[#This Row],[Job-no]],Table4[],9,FALSE),TRUE)</f>
        <v>0</v>
      </c>
      <c r="BF271" t="str">
        <f>VLOOKUP(AR271,Table1[],3,0)</f>
        <v>SCULPT</v>
      </c>
      <c r="BG271" s="39" t="b">
        <f>_xlfn.IFNA(VLOOKUP(Table2[[#This Row],[Job-no]],Table4[],14,FALSE),TRUE)</f>
        <v>0</v>
      </c>
      <c r="BH271" s="39" t="str">
        <f>_xlfn.IFNA(VLOOKUP(Table2[[#This Row],[Job-no]],Table4[],11,FALSE),"Done")</f>
        <v/>
      </c>
      <c r="BI271" s="39">
        <f>IF(Table2[[#This Row],[Pattern]]="Pattern",VLOOKUP(Table2[[#This Row],[Product Code]],'Routing data'!$A$2:$W$470,13,FALSE),VLOOKUP(Table2[[#This Row],[Product Code]],'Routing data'!$A$2:$W$470,3,FALSE))</f>
        <v>2</v>
      </c>
      <c r="BJ271" s="39">
        <f>IF(Table2[[#This Row],[Pattern]]="Pattern",VLOOKUP(Table2[[#This Row],[Product Code]],'Routing data'!$A$2:$W$470,14,FALSE),VLOOKUP(Table2[[#This Row],[Product Code]],'Routing data'!$A$2:$W$470,4,FALSE))</f>
        <v>0</v>
      </c>
      <c r="BK271" s="39">
        <f>VLOOKUP(Table2[[#This Row],[Product Code]],'Routing data'!A$4:W$524,16,FALSE)</f>
        <v>0</v>
      </c>
      <c r="BL271" s="42">
        <f>IF(Table2[[#This Row],[Milling Required]]=0,"x",IF(AT271="Pattern",B271-10,B271-4))</f>
        <v>43471</v>
      </c>
      <c r="BM271" s="42" t="str">
        <f>IF(Table2[[#This Row],[Punching Required]]=0,"x",IF(AT271="Pattern",B271-8,B271-2))</f>
        <v>x</v>
      </c>
      <c r="BN271" s="42">
        <f t="shared" si="60"/>
        <v>43472</v>
      </c>
      <c r="BO271" s="39">
        <f>IF(Table2[[#This Row],[Milling]]="x","x",Table2[[#This Row],[Total Sections]]*2)</f>
        <v>2</v>
      </c>
      <c r="BP271" s="39" t="str">
        <f>IF(Table2[[#This Row],[Punching]]="x","x",Table2[Total Sections]*2)</f>
        <v>x</v>
      </c>
      <c r="BQ271" s="39">
        <f>IF(Table2[[#This Row],[Pattern]]="Pattern",Table2[Total Sections]*3,Table2[Total Sections]*1.5)</f>
        <v>1.5</v>
      </c>
      <c r="BR271" s="42">
        <f t="shared" ca="1" si="61"/>
        <v>43469</v>
      </c>
      <c r="BS271" s="42"/>
      <c r="BT271" s="42"/>
      <c r="BU271" s="39"/>
      <c r="BV271" s="39" t="str">
        <f>_xlfn.IFNA(VLOOKUP(Table2[[#This Row],[Job-no]],Table4[],16,FALSE),"Ready")</f>
        <v/>
      </c>
      <c r="BW271" s="39" t="str">
        <f>_xlfn.IFNA(VLOOKUP(Table2[[#This Row],[Job-no]],Table4[],21,FALSE),"Ready")</f>
        <v/>
      </c>
      <c r="BX271" s="39" t="b">
        <f>_xlfn.IFNA(VLOOKUP(Table2[[#This Row],[Job-no]],Table4[],10,FALSE),TRUE)</f>
        <v>0</v>
      </c>
      <c r="BY271" s="39" t="str">
        <f>_xlfn.IFNA(VLOOKUP(Table2[[#This Row],[Job-no]],Table4[],22,FALSE),"Ready")</f>
        <v/>
      </c>
      <c r="BZ271" s="120">
        <f t="shared" si="62"/>
        <v>43475</v>
      </c>
      <c r="CA271" s="120" t="str">
        <f ca="1">IF(OR(Table2[[#This Row],[Saw Date]]=TODAY(),Table2[[#This Row],[Saw Date]]=TODAY()+1), Table2[[#This Row],[Saw Date]],IF(Table2[[#This Row],[Extrusion cut double saw]],"Done",""))</f>
        <v/>
      </c>
      <c r="CB271" s="120" t="str">
        <f ca="1">IF(OR(Table2[[#This Row],[Lens Date]]=TODAY(),Table2[[#This Row],[Lens Date]]=TODAY()+1), Table2[[#This Row],[Lens Date]],IF(Table2[[#This Row],[MSLens]]="Done","Done",""))</f>
        <v/>
      </c>
      <c r="CC271" s="120" t="str">
        <f ca="1">IF(OR(Table2[[#This Row],[Milling Date]]=TODAY(),Table2[[#This Row],[Milling Date]]=TODAY()+1), Table2[[#This Row],[Milling Date]],IF(Table2[[#This Row],[CNC Holes]]="Ready","Done",""))</f>
        <v/>
      </c>
      <c r="CD271" s="120" t="str">
        <f ca="1">IF(OR(Table2[[#This Row],[Welding Date]]=TODAY(),Table2[[#This Row],[Welding Date]]=TODAY()+1), Table2[[#This Row],[Welding Date]],IF(Table2[[#This Row],[Welding Corners]]="Ready","Done",""))</f>
        <v/>
      </c>
      <c r="CE271" s="120" t="str">
        <f ca="1">IF(OR(Table2[[#This Row],[Puching Date]]=TODAY(),Table2[[#This Row],[Puching Date]]=TODAY()+1), Table2[[#This Row],[Puching Date]],IF(Table2[[#This Row],[Punch Holes]]="Ready","Done",""))</f>
        <v/>
      </c>
      <c r="CF271" s="120" t="str">
        <f ca="1">IF(OR(Table2[[#This Row],[Housing Date2]]=TODAY(),Table2[[#This Row],[Housing Date2]]=TODAY()+1),Table2[[#This Row],[Housing Date2]],IF(Table2[[#This Row],[Body Assembly]],"Done",""))</f>
        <v/>
      </c>
      <c r="CG271" s="120" t="str">
        <f>_xlfn.IFNA(VLOOKUP(Table2[[#This Row],[Job-no]],Table4[],7,FALSE),"Done")</f>
        <v>Scheduled/Released</v>
      </c>
    </row>
    <row r="272" spans="1:85" x14ac:dyDescent="0.25">
      <c r="A272" t="str">
        <f>_xlfn.CONCAT(Table2[[#This Row],[Order]],"-",Table2[[#This Row],[Line]])</f>
        <v>77786-1</v>
      </c>
      <c r="B272" s="1">
        <v>43475</v>
      </c>
      <c r="C272" s="10">
        <v>77786</v>
      </c>
      <c r="D272" s="7" t="s">
        <v>3474</v>
      </c>
      <c r="E272" s="10">
        <v>1</v>
      </c>
      <c r="F272" s="10">
        <v>1</v>
      </c>
      <c r="G272" s="7" t="s">
        <v>165</v>
      </c>
      <c r="H272" s="10">
        <v>4</v>
      </c>
      <c r="I272" s="43" t="b">
        <v>1</v>
      </c>
      <c r="J272" s="43" t="b">
        <v>0</v>
      </c>
      <c r="K272" t="s">
        <v>114</v>
      </c>
      <c r="L272" s="43" t="b">
        <v>0</v>
      </c>
      <c r="M272" s="43" t="b">
        <v>0</v>
      </c>
      <c r="N272" s="43" t="b">
        <v>1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t="s">
        <v>114</v>
      </c>
      <c r="V272" t="s">
        <v>114</v>
      </c>
      <c r="W272" s="5">
        <v>43472</v>
      </c>
      <c r="X272" s="7" t="s">
        <v>114</v>
      </c>
      <c r="Y272" s="7"/>
      <c r="Z272" s="7" t="s">
        <v>945</v>
      </c>
      <c r="AA272" s="7" t="s">
        <v>114</v>
      </c>
      <c r="AB272" s="7" t="s">
        <v>74</v>
      </c>
      <c r="AC272" s="10">
        <v>12</v>
      </c>
      <c r="AD272" s="3" t="s">
        <v>5967</v>
      </c>
      <c r="AE272" s="4" t="s">
        <v>5968</v>
      </c>
      <c r="AF272" s="7"/>
      <c r="AG272" s="7" t="s">
        <v>114</v>
      </c>
      <c r="AH272" s="10">
        <v>4</v>
      </c>
      <c r="AI272" s="3" t="s">
        <v>74</v>
      </c>
      <c r="AJ272" t="s">
        <v>114</v>
      </c>
      <c r="AK272" t="s">
        <v>114</v>
      </c>
      <c r="AL272" s="43" t="b">
        <v>0</v>
      </c>
      <c r="AM272" s="3"/>
      <c r="AN272" s="3"/>
      <c r="AO272" s="43" t="b">
        <v>0</v>
      </c>
      <c r="AP272" s="3" t="b">
        <v>0</v>
      </c>
      <c r="AQ272" s="3">
        <f>VLOOKUP(Table2[[#This Row],[Job-no]],Table3[],26,FALSE)</f>
        <v>2160</v>
      </c>
      <c r="AR272" t="str">
        <f t="shared" si="57"/>
        <v>BRLED</v>
      </c>
      <c r="AS272" t="str">
        <f>VLOOKUP(AR272,Table1[],4,0)</f>
        <v>recessed</v>
      </c>
      <c r="AT272">
        <f>IF(BD272&gt;0,"Pattern",VLOOKUP(AR272,Table1[],5,0))</f>
        <v>0</v>
      </c>
      <c r="AU272" s="34">
        <f>IF(AT272="Pattern",WORKDAY(Table2[[#This Row],[Scheduled Ship Date]],-10),WORKDAY(Table2[[#This Row],[Scheduled Ship Date]],-4))</f>
        <v>43469</v>
      </c>
      <c r="AV272">
        <f>IF(Table2[[#This Row],[Extrusion cut double saw]]=TRUE,IF(O272="ToDo",IF(AT272="Pattern",Table2[[#This Row],[Total Sections]]*0.4,Table2[[#This Row],[Total Sections]]*0.12),0),IF(AT272="Pattern",Table2[[#This Row],[Total Sections]]*4,Table2[[#This Row],[Total Sections]]*1.2))</f>
        <v>0</v>
      </c>
      <c r="AW272" s="42"/>
      <c r="AX272" s="42">
        <f>IF(AT272="Pattern",Table2[[#This Row],[Scheduled Ship Date]]-2,Table2[[#This Row],[Scheduled Ship Date]]-3)</f>
        <v>43472</v>
      </c>
      <c r="AY272">
        <f>IF(Table2[[#This Row],[Pattern]]="Pattern",Table2[[#This Row],[Total Sections]]*4.82,Table2[[#This Row],[Total Sections]]*0.5)</f>
        <v>2</v>
      </c>
      <c r="AZ272" s="42">
        <f t="shared" ca="1" si="55"/>
        <v>43469</v>
      </c>
      <c r="BA272" s="39">
        <f>((Table2[Total Sections]/Table2[Open Qty])-1)*Table2[Open Qty]*12.96</f>
        <v>0</v>
      </c>
      <c r="BB272" s="39"/>
      <c r="BC272" s="39" t="str">
        <f t="shared" si="58"/>
        <v>BRLED-400-80-30-FL-6'-W-120-DP-1-D</v>
      </c>
      <c r="BD272" s="39">
        <f t="shared" si="59"/>
        <v>0</v>
      </c>
      <c r="BE272" s="39" t="b">
        <f>_xlfn.IFNA(VLOOKUP(Table2[[#This Row],[Job-no]],Table4[],9,FALSE),TRUE)</f>
        <v>1</v>
      </c>
      <c r="BF272" t="str">
        <f>VLOOKUP(AR272,Table1[],3,0)</f>
        <v>B2LED</v>
      </c>
      <c r="BG272" s="39" t="b">
        <f>_xlfn.IFNA(VLOOKUP(Table2[[#This Row],[Job-no]],Table4[],14,FALSE),TRUE)</f>
        <v>1</v>
      </c>
      <c r="BH272" s="39" t="str">
        <f>_xlfn.IFNA(VLOOKUP(Table2[[#This Row],[Job-no]],Table4[],11,FALSE),"Done")</f>
        <v/>
      </c>
      <c r="BI272" s="39">
        <f>IF(Table2[[#This Row],[Pattern]]="Pattern",VLOOKUP(Table2[[#This Row],[Product Code]],'Routing data'!$A$2:$W$470,13,FALSE),VLOOKUP(Table2[[#This Row],[Product Code]],'Routing data'!$A$2:$W$470,3,FALSE))</f>
        <v>2</v>
      </c>
      <c r="BJ272" s="39">
        <f>IF(Table2[[#This Row],[Pattern]]="Pattern",VLOOKUP(Table2[[#This Row],[Product Code]],'Routing data'!$A$2:$W$470,14,FALSE),VLOOKUP(Table2[[#This Row],[Product Code]],'Routing data'!$A$2:$W$470,4,FALSE))</f>
        <v>0</v>
      </c>
      <c r="BK272" s="39">
        <f>VLOOKUP(Table2[[#This Row],[Product Code]],'Routing data'!A$4:W$524,16,FALSE)</f>
        <v>0</v>
      </c>
      <c r="BL272" s="42">
        <f>IF(Table2[[#This Row],[Milling Required]]=0,"x",IF(AT272="Pattern",B272-10,B272-4))</f>
        <v>43471</v>
      </c>
      <c r="BM272" s="42" t="str">
        <f>IF(Table2[[#This Row],[Punching Required]]=0,"x",IF(AT272="Pattern",B272-8,B272-2))</f>
        <v>x</v>
      </c>
      <c r="BN272" s="42">
        <f t="shared" si="60"/>
        <v>43472</v>
      </c>
      <c r="BO272" s="39">
        <f>IF(Table2[[#This Row],[Milling]]="x","x",Table2[[#This Row],[Total Sections]]*2)</f>
        <v>8</v>
      </c>
      <c r="BP272" s="39" t="str">
        <f>IF(Table2[[#This Row],[Punching]]="x","x",Table2[Total Sections]*2)</f>
        <v>x</v>
      </c>
      <c r="BQ272" s="39">
        <f>IF(Table2[[#This Row],[Pattern]]="Pattern",Table2[Total Sections]*3,Table2[Total Sections]*1.5)</f>
        <v>6</v>
      </c>
      <c r="BR272" s="42">
        <f t="shared" ca="1" si="61"/>
        <v>43469</v>
      </c>
      <c r="BS272" s="42"/>
      <c r="BT272" s="42"/>
      <c r="BU272" s="39"/>
      <c r="BV272" s="39" t="str">
        <f>_xlfn.IFNA(VLOOKUP(Table2[[#This Row],[Job-no]],Table4[],16,FALSE),"Ready")</f>
        <v/>
      </c>
      <c r="BW272" s="39" t="str">
        <f>_xlfn.IFNA(VLOOKUP(Table2[[#This Row],[Job-no]],Table4[],21,FALSE),"Ready")</f>
        <v/>
      </c>
      <c r="BX272" s="39" t="b">
        <f>_xlfn.IFNA(VLOOKUP(Table2[[#This Row],[Job-no]],Table4[],10,FALSE),TRUE)</f>
        <v>0</v>
      </c>
      <c r="BY272" s="39" t="str">
        <f>_xlfn.IFNA(VLOOKUP(Table2[[#This Row],[Job-no]],Table4[],22,FALSE),"Ready")</f>
        <v/>
      </c>
      <c r="BZ272" s="120">
        <f t="shared" si="62"/>
        <v>43475</v>
      </c>
      <c r="CA272" s="120" t="str">
        <f ca="1">IF(OR(Table2[[#This Row],[Saw Date]]=TODAY(),Table2[[#This Row],[Saw Date]]=TODAY()+1), Table2[[#This Row],[Saw Date]],IF(Table2[[#This Row],[Extrusion cut double saw]],"Done",""))</f>
        <v>Done</v>
      </c>
      <c r="CB272" s="120" t="str">
        <f ca="1">IF(OR(Table2[[#This Row],[Lens Date]]=TODAY(),Table2[[#This Row],[Lens Date]]=TODAY()+1), Table2[[#This Row],[Lens Date]],IF(Table2[[#This Row],[MSLens]]="Done","Done",""))</f>
        <v/>
      </c>
      <c r="CC272" s="120" t="str">
        <f ca="1">IF(OR(Table2[[#This Row],[Milling Date]]=TODAY(),Table2[[#This Row],[Milling Date]]=TODAY()+1), Table2[[#This Row],[Milling Date]],IF(Table2[[#This Row],[CNC Holes]]="Ready","Done",""))</f>
        <v/>
      </c>
      <c r="CD272" s="120" t="str">
        <f ca="1">IF(OR(Table2[[#This Row],[Welding Date]]=TODAY(),Table2[[#This Row],[Welding Date]]=TODAY()+1), Table2[[#This Row],[Welding Date]],IF(Table2[[#This Row],[Welding Corners]]="Ready","Done",""))</f>
        <v/>
      </c>
      <c r="CE272" s="120" t="str">
        <f ca="1">IF(OR(Table2[[#This Row],[Puching Date]]=TODAY(),Table2[[#This Row],[Puching Date]]=TODAY()+1), Table2[[#This Row],[Puching Date]],IF(Table2[[#This Row],[Punch Holes]]="Ready","Done",""))</f>
        <v/>
      </c>
      <c r="CF272" s="120" t="str">
        <f ca="1">IF(OR(Table2[[#This Row],[Housing Date2]]=TODAY(),Table2[[#This Row],[Housing Date2]]=TODAY()+1),Table2[[#This Row],[Housing Date2]],IF(Table2[[#This Row],[Body Assembly]],"Done",""))</f>
        <v/>
      </c>
      <c r="CG272" s="120" t="str">
        <f>_xlfn.IFNA(VLOOKUP(Table2[[#This Row],[Job-no]],Table4[],7,FALSE),"Done")</f>
        <v>Machine Shop Started</v>
      </c>
    </row>
    <row r="273" spans="1:85" x14ac:dyDescent="0.25">
      <c r="A273" t="str">
        <f>_xlfn.CONCAT(Table2[[#This Row],[Order]],"-",Table2[[#This Row],[Line]])</f>
        <v>77969-1</v>
      </c>
      <c r="B273" s="5">
        <v>43475</v>
      </c>
      <c r="C273" s="8">
        <v>77969</v>
      </c>
      <c r="D273" s="3" t="s">
        <v>3738</v>
      </c>
      <c r="E273" s="8">
        <v>1</v>
      </c>
      <c r="F273" s="8">
        <v>1</v>
      </c>
      <c r="G273" s="3" t="s">
        <v>42</v>
      </c>
      <c r="H273" s="8">
        <v>1</v>
      </c>
      <c r="I273" s="43" t="b">
        <v>0</v>
      </c>
      <c r="J273" s="43" t="b">
        <v>0</v>
      </c>
      <c r="K273" t="s">
        <v>114</v>
      </c>
      <c r="L273" s="43" t="b">
        <v>0</v>
      </c>
      <c r="M273" s="43" t="b">
        <v>0</v>
      </c>
      <c r="N273" s="43" t="b">
        <v>0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t="s">
        <v>114</v>
      </c>
      <c r="V273" t="s">
        <v>114</v>
      </c>
      <c r="W273" s="5">
        <v>43472</v>
      </c>
      <c r="X273" s="3" t="s">
        <v>151</v>
      </c>
      <c r="Y273" s="3"/>
      <c r="Z273" s="3" t="s">
        <v>153</v>
      </c>
      <c r="AA273" s="3" t="s">
        <v>114</v>
      </c>
      <c r="AB273" s="3" t="s">
        <v>74</v>
      </c>
      <c r="AC273" s="8">
        <v>12</v>
      </c>
      <c r="AD273" s="3" t="s">
        <v>5967</v>
      </c>
      <c r="AE273" s="4" t="s">
        <v>5968</v>
      </c>
      <c r="AF273" s="3"/>
      <c r="AG273" s="3" t="s">
        <v>114</v>
      </c>
      <c r="AH273" s="8">
        <v>1</v>
      </c>
      <c r="AI273" s="3" t="s">
        <v>74</v>
      </c>
      <c r="AJ273" t="s">
        <v>114</v>
      </c>
      <c r="AK273" t="s">
        <v>114</v>
      </c>
      <c r="AL273" s="43" t="b">
        <v>0</v>
      </c>
      <c r="AM273" s="3"/>
      <c r="AN273" s="3"/>
      <c r="AO273" s="43" t="b">
        <v>0</v>
      </c>
      <c r="AP273" s="3" t="b">
        <v>0</v>
      </c>
      <c r="AQ273" s="3">
        <f>VLOOKUP(Table2[[#This Row],[Job-no]],Table3[],26,FALSE)</f>
        <v>485</v>
      </c>
      <c r="AR273" t="str">
        <f t="shared" si="57"/>
        <v>SCDI</v>
      </c>
      <c r="AS273" t="str">
        <f>VLOOKUP(AR273,Table1[],4,0)</f>
        <v>pendant</v>
      </c>
      <c r="AT273" t="str">
        <f>IF(BD273&gt;0,"Pattern",VLOOKUP(AR273,Table1[],5,0))</f>
        <v>Check for Kit</v>
      </c>
      <c r="AU273" s="34">
        <f>IF(AT273="Pattern",WORKDAY(Table2[[#This Row],[Scheduled Ship Date]],-10),WORKDAY(Table2[[#This Row],[Scheduled Ship Date]],-4))</f>
        <v>43469</v>
      </c>
      <c r="AV273">
        <f>IF(Table2[[#This Row],[Extrusion cut double saw]]=TRUE,IF(O273="ToDo",IF(AT273="Pattern",Table2[[#This Row],[Total Sections]]*0.4,Table2[[#This Row],[Total Sections]]*0.12),0),IF(AT273="Pattern",Table2[[#This Row],[Total Sections]]*4,Table2[[#This Row],[Total Sections]]*1.2))</f>
        <v>1.2</v>
      </c>
      <c r="AW273" s="42">
        <f ca="1">TODAY()+2</f>
        <v>43469</v>
      </c>
      <c r="AX273" s="42">
        <f>IF(AT273="Pattern",Table2[[#This Row],[Scheduled Ship Date]]-2,Table2[[#This Row],[Scheduled Ship Date]]-3)</f>
        <v>43472</v>
      </c>
      <c r="AY273">
        <f>IF(Table2[[#This Row],[Pattern]]="Pattern",Table2[[#This Row],[Total Sections]]*4.82,Table2[[#This Row],[Total Sections]]*0.5)</f>
        <v>0.5</v>
      </c>
      <c r="AZ273" s="42">
        <f t="shared" ca="1" si="55"/>
        <v>43469</v>
      </c>
      <c r="BA273" s="39">
        <f>((Table2[Total Sections]/Table2[Open Qty])-1)*Table2[Open Qty]*12.96</f>
        <v>0</v>
      </c>
      <c r="BB273" s="39"/>
      <c r="BC273" s="39" t="str">
        <f t="shared" si="58"/>
        <v>SCDI-1000-625-80-30-SO-2M-6'-W-UNV-DP-1-CT9(36)</v>
      </c>
      <c r="BD273" s="39">
        <f t="shared" si="59"/>
        <v>0</v>
      </c>
      <c r="BE273" s="39" t="b">
        <f>_xlfn.IFNA(VLOOKUP(Table2[[#This Row],[Job-no]],Table4[],9,FALSE),TRUE)</f>
        <v>0</v>
      </c>
      <c r="BF273" t="str">
        <f>VLOOKUP(AR273,Table1[],3,0)</f>
        <v>SCULPT</v>
      </c>
      <c r="BG273" s="39" t="b">
        <f>_xlfn.IFNA(VLOOKUP(Table2[[#This Row],[Job-no]],Table4[],14,FALSE),TRUE)</f>
        <v>0</v>
      </c>
      <c r="BH273" s="39" t="str">
        <f>_xlfn.IFNA(VLOOKUP(Table2[[#This Row],[Job-no]],Table4[],11,FALSE),"Done")</f>
        <v/>
      </c>
      <c r="BI273" s="39">
        <f>IF(Table2[[#This Row],[Pattern]]="Pattern",VLOOKUP(Table2[[#This Row],[Product Code]],'Routing data'!$A$2:$W$470,13,FALSE),VLOOKUP(Table2[[#This Row],[Product Code]],'Routing data'!$A$2:$W$470,3,FALSE))</f>
        <v>2</v>
      </c>
      <c r="BJ273" s="39">
        <f>IF(Table2[[#This Row],[Pattern]]="Pattern",VLOOKUP(Table2[[#This Row],[Product Code]],'Routing data'!$A$2:$W$470,14,FALSE),VLOOKUP(Table2[[#This Row],[Product Code]],'Routing data'!$A$2:$W$470,4,FALSE))</f>
        <v>0</v>
      </c>
      <c r="BK273" s="39">
        <f>VLOOKUP(Table2[[#This Row],[Product Code]],'Routing data'!A$4:W$524,16,FALSE)</f>
        <v>0</v>
      </c>
      <c r="BL273" s="42">
        <f>IF(Table2[[#This Row],[Milling Required]]=0,"x",IF(AT273="Pattern",B273-10,B273-4))</f>
        <v>43471</v>
      </c>
      <c r="BM273" s="42" t="str">
        <f>IF(Table2[[#This Row],[Punching Required]]=0,"x",IF(AT273="Pattern",B273-8,B273-2))</f>
        <v>x</v>
      </c>
      <c r="BN273" s="42">
        <f t="shared" si="60"/>
        <v>43472</v>
      </c>
      <c r="BO273" s="39">
        <f>IF(Table2[[#This Row],[Milling]]="x","x",Table2[[#This Row],[Total Sections]]*2)</f>
        <v>2</v>
      </c>
      <c r="BP273" s="39" t="str">
        <f>IF(Table2[[#This Row],[Punching]]="x","x",Table2[Total Sections]*2)</f>
        <v>x</v>
      </c>
      <c r="BQ273" s="39">
        <f>IF(Table2[[#This Row],[Pattern]]="Pattern",Table2[Total Sections]*3,Table2[Total Sections]*1.5)</f>
        <v>1.5</v>
      </c>
      <c r="BR273" s="42">
        <f t="shared" ca="1" si="61"/>
        <v>43469</v>
      </c>
      <c r="BS273" s="42"/>
      <c r="BT273" s="42"/>
      <c r="BU273" s="39"/>
      <c r="BV273" s="122" t="str">
        <f>_xlfn.IFNA(VLOOKUP(Table2[[#This Row],[Job-no]],Table4[],16,FALSE),"Ready")</f>
        <v/>
      </c>
      <c r="BW273" s="122" t="str">
        <f>_xlfn.IFNA(VLOOKUP(Table2[[#This Row],[Job-no]],Table4[],21,FALSE),"Ready")</f>
        <v/>
      </c>
      <c r="BX273" s="39" t="b">
        <f>_xlfn.IFNA(VLOOKUP(Table2[[#This Row],[Job-no]],Table4[],10,FALSE),TRUE)</f>
        <v>0</v>
      </c>
      <c r="BY273" s="39" t="str">
        <f>_xlfn.IFNA(VLOOKUP(Table2[[#This Row],[Job-no]],Table4[],22,FALSE),"Ready")</f>
        <v/>
      </c>
      <c r="BZ273" s="120">
        <f t="shared" si="62"/>
        <v>43475</v>
      </c>
      <c r="CA273" s="120" t="str">
        <f ca="1">IF(OR(Table2[[#This Row],[Saw Date]]=TODAY(),Table2[[#This Row],[Saw Date]]=TODAY()+1), Table2[[#This Row],[Saw Date]],IF(Table2[[#This Row],[Extrusion cut double saw]],"Done",""))</f>
        <v/>
      </c>
      <c r="CB273" s="120" t="str">
        <f ca="1">IF(OR(Table2[[#This Row],[Lens Date]]=TODAY(),Table2[[#This Row],[Lens Date]]=TODAY()+1), Table2[[#This Row],[Lens Date]],IF(Table2[[#This Row],[MSLens]]="Done","Done",""))</f>
        <v/>
      </c>
      <c r="CC273" s="120" t="str">
        <f ca="1">IF(OR(Table2[[#This Row],[Milling Date]]=TODAY(),Table2[[#This Row],[Milling Date]]=TODAY()+1), Table2[[#This Row],[Milling Date]],IF(Table2[[#This Row],[CNC Holes]]="Ready","Done",""))</f>
        <v/>
      </c>
      <c r="CD273" s="120" t="str">
        <f ca="1">IF(OR(Table2[[#This Row],[Welding Date]]=TODAY(),Table2[[#This Row],[Welding Date]]=TODAY()+1), Table2[[#This Row],[Welding Date]],IF(Table2[[#This Row],[Welding Corners]]="Ready","Done",""))</f>
        <v/>
      </c>
      <c r="CE273" s="120" t="str">
        <f ca="1">IF(OR(Table2[[#This Row],[Puching Date]]=TODAY(),Table2[[#This Row],[Puching Date]]=TODAY()+1), Table2[[#This Row],[Puching Date]],IF(Table2[[#This Row],[Punch Holes]]="Ready","Done",""))</f>
        <v/>
      </c>
      <c r="CF273" s="120" t="str">
        <f ca="1">IF(OR(Table2[[#This Row],[Housing Date2]]=TODAY(),Table2[[#This Row],[Housing Date2]]=TODAY()+1),Table2[[#This Row],[Housing Date2]],IF(Table2[[#This Row],[Body Assembly]],"Done",""))</f>
        <v/>
      </c>
      <c r="CG273" s="120" t="str">
        <f>_xlfn.IFNA(VLOOKUP(Table2[[#This Row],[Job-no]],Table4[],7,FALSE),"Done")</f>
        <v>Scheduled/Released</v>
      </c>
    </row>
    <row r="274" spans="1:85" x14ac:dyDescent="0.25">
      <c r="A274" s="39" t="str">
        <f>_xlfn.CONCAT(Table2[[#This Row],[Order]],"-",Table2[[#This Row],[Line]])</f>
        <v>78005-1</v>
      </c>
      <c r="B274" s="5">
        <v>43475</v>
      </c>
      <c r="C274" s="8">
        <v>78005</v>
      </c>
      <c r="D274" s="3" t="s">
        <v>4345</v>
      </c>
      <c r="E274" s="8">
        <v>1</v>
      </c>
      <c r="F274" s="8">
        <v>1</v>
      </c>
      <c r="G274" s="3" t="s">
        <v>42</v>
      </c>
      <c r="H274" s="8">
        <v>1</v>
      </c>
      <c r="I274" s="43" t="b">
        <v>0</v>
      </c>
      <c r="J274" s="43" t="b">
        <v>0</v>
      </c>
      <c r="K274" t="s">
        <v>114</v>
      </c>
      <c r="L274" s="43" t="b">
        <v>0</v>
      </c>
      <c r="M274" s="43" t="b">
        <v>0</v>
      </c>
      <c r="N274" s="43" t="b">
        <v>0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t="s">
        <v>114</v>
      </c>
      <c r="V274" t="s">
        <v>114</v>
      </c>
      <c r="W274" s="5">
        <v>43472</v>
      </c>
      <c r="X274" s="3" t="s">
        <v>151</v>
      </c>
      <c r="Y274" s="3"/>
      <c r="Z274" s="3" t="s">
        <v>4829</v>
      </c>
      <c r="AA274" s="3" t="s">
        <v>114</v>
      </c>
      <c r="AB274" s="3" t="s">
        <v>74</v>
      </c>
      <c r="AC274" s="8">
        <v>12</v>
      </c>
      <c r="AD274" s="3" t="s">
        <v>5967</v>
      </c>
      <c r="AE274" s="4" t="s">
        <v>5968</v>
      </c>
      <c r="AF274" s="3"/>
      <c r="AG274" s="3" t="s">
        <v>114</v>
      </c>
      <c r="AH274" s="8">
        <v>1</v>
      </c>
      <c r="AI274" s="3" t="s">
        <v>74</v>
      </c>
      <c r="AJ274" t="s">
        <v>114</v>
      </c>
      <c r="AK274" t="s">
        <v>114</v>
      </c>
      <c r="AL274" s="43" t="b">
        <v>0</v>
      </c>
      <c r="AM274" s="3"/>
      <c r="AN274" s="3"/>
      <c r="AO274" s="43" t="b">
        <v>0</v>
      </c>
      <c r="AP274" s="3" t="b">
        <v>0</v>
      </c>
      <c r="AQ274" s="3">
        <f>VLOOKUP(Table2[[#This Row],[Job-no]],Table3[],26,FALSE)</f>
        <v>1035</v>
      </c>
      <c r="AR274" t="str">
        <f t="shared" si="57"/>
        <v>SCI</v>
      </c>
      <c r="AS274" t="str">
        <f>VLOOKUP(AR274,Table1[],4,0)</f>
        <v>pendant</v>
      </c>
      <c r="AT274" t="str">
        <f>IF(BD274&gt;0,"Pattern",VLOOKUP(AR274,Table1[],5,0))</f>
        <v>Check for Kit</v>
      </c>
      <c r="AU274" s="34">
        <f>IF(AT274="Pattern",WORKDAY(Table2[[#This Row],[Scheduled Ship Date]],-10),WORKDAY(Table2[[#This Row],[Scheduled Ship Date]],-4))</f>
        <v>43469</v>
      </c>
      <c r="AV274" s="39">
        <f>IF(Table2[[#This Row],[Extrusion cut double saw]]=TRUE,IF(O274="ToDo",IF(AT274="Pattern",Table2[[#This Row],[Total Sections]]*0.4,Table2[[#This Row],[Total Sections]]*0.12),0),IF(AT274="Pattern",Table2[[#This Row],[Total Sections]]*4,Table2[[#This Row],[Total Sections]]*1.2))</f>
        <v>1.2</v>
      </c>
      <c r="AW274" s="42">
        <f ca="1">TODAY()+2</f>
        <v>43469</v>
      </c>
      <c r="AX274" s="42">
        <f>IF(AT274="Pattern",Table2[[#This Row],[Scheduled Ship Date]]-2,Table2[[#This Row],[Scheduled Ship Date]]-3)</f>
        <v>43472</v>
      </c>
      <c r="AY274" s="39">
        <f>IF(Table2[[#This Row],[Pattern]]="Pattern",Table2[[#This Row],[Total Sections]]*4.82,Table2[[#This Row],[Total Sections]]*0.5)</f>
        <v>0.5</v>
      </c>
      <c r="AZ274" s="42">
        <f t="shared" ca="1" si="55"/>
        <v>43469</v>
      </c>
      <c r="BA274" s="39">
        <f>((Table2[Total Sections]/Table2[Open Qty])-1)*Table2[Open Qty]*12.96</f>
        <v>0</v>
      </c>
      <c r="BB274" s="42"/>
      <c r="BC274" s="39" t="str">
        <f t="shared" si="58"/>
        <v>SCI-300-80-35-SO-2X6-W-120-DP-1-CA(36)</v>
      </c>
      <c r="BD274" s="39">
        <f t="shared" si="59"/>
        <v>0</v>
      </c>
      <c r="BE274" s="39" t="b">
        <f>_xlfn.IFNA(VLOOKUP(Table2[[#This Row],[Job-no]],Table4[],9,FALSE),TRUE)</f>
        <v>0</v>
      </c>
      <c r="BF274" t="str">
        <f>VLOOKUP(AR274,Table1[],3,0)</f>
        <v>Sculpt</v>
      </c>
      <c r="BG274" s="39" t="b">
        <f>_xlfn.IFNA(VLOOKUP(Table2[[#This Row],[Job-no]],Table4[],14,FALSE),TRUE)</f>
        <v>0</v>
      </c>
      <c r="BH274" s="39" t="str">
        <f>_xlfn.IFNA(VLOOKUP(Table2[[#This Row],[Job-no]],Table4[],11,FALSE),"Done")</f>
        <v/>
      </c>
      <c r="BI274" s="39">
        <f>IF(Table2[[#This Row],[Pattern]]="Pattern",VLOOKUP(Table2[[#This Row],[Product Code]],'Routing data'!$A$2:$W$470,13,FALSE),VLOOKUP(Table2[[#This Row],[Product Code]],'Routing data'!$A$2:$W$470,3,FALSE))</f>
        <v>2</v>
      </c>
      <c r="BJ274" s="39">
        <f>IF(Table2[[#This Row],[Pattern]]="Pattern",VLOOKUP(Table2[[#This Row],[Product Code]],'Routing data'!$A$2:$W$470,14,FALSE),VLOOKUP(Table2[[#This Row],[Product Code]],'Routing data'!$A$2:$W$470,4,FALSE))</f>
        <v>0</v>
      </c>
      <c r="BK274" s="39">
        <f>VLOOKUP(Table2[[#This Row],[Product Code]],'Routing data'!A$4:W$524,16,FALSE)</f>
        <v>0</v>
      </c>
      <c r="BL274" s="42">
        <f>IF(Table2[[#This Row],[Milling Required]]=0,"x",IF(AT274="Pattern",B274-10,B274-4))</f>
        <v>43471</v>
      </c>
      <c r="BM274" s="42" t="str">
        <f>IF(Table2[[#This Row],[Punching Required]]=0,"x",IF(AT274="Pattern",B274-8,B274-2))</f>
        <v>x</v>
      </c>
      <c r="BN274" s="42">
        <f t="shared" si="60"/>
        <v>43472</v>
      </c>
      <c r="BO274" s="39">
        <f>IF(Table2[[#This Row],[Milling]]="x","x",Table2[[#This Row],[Total Sections]]*2)</f>
        <v>2</v>
      </c>
      <c r="BP274" s="39" t="str">
        <f>IF(Table2[[#This Row],[Punching]]="x","x",Table2[Total Sections]*2)</f>
        <v>x</v>
      </c>
      <c r="BQ274" s="39">
        <f>IF(Table2[[#This Row],[Pattern]]="Pattern",Table2[Total Sections]*3,Table2[Total Sections]*1.5)</f>
        <v>1.5</v>
      </c>
      <c r="BR274" s="42">
        <f t="shared" ca="1" si="61"/>
        <v>43469</v>
      </c>
      <c r="BS274" s="42"/>
      <c r="BT274" s="42"/>
      <c r="BU274" s="39"/>
      <c r="BV274" s="39" t="str">
        <f>_xlfn.IFNA(VLOOKUP(Table2[[#This Row],[Job-no]],Table4[],16,FALSE),"Ready")</f>
        <v/>
      </c>
      <c r="BW274" s="39" t="str">
        <f>_xlfn.IFNA(VLOOKUP(Table2[[#This Row],[Job-no]],Table4[],21,FALSE),"Ready")</f>
        <v/>
      </c>
      <c r="BX274" s="39" t="b">
        <f>_xlfn.IFNA(VLOOKUP(Table2[[#This Row],[Job-no]],Table4[],10,FALSE),TRUE)</f>
        <v>0</v>
      </c>
      <c r="BY274" s="39" t="str">
        <f>_xlfn.IFNA(VLOOKUP(Table2[[#This Row],[Job-no]],Table4[],22,FALSE),"Ready")</f>
        <v/>
      </c>
      <c r="BZ274" s="120">
        <f t="shared" si="62"/>
        <v>43475</v>
      </c>
      <c r="CA274" s="120" t="str">
        <f ca="1">IF(OR(Table2[[#This Row],[Saw Date]]=TODAY(),Table2[[#This Row],[Saw Date]]=TODAY()+1), Table2[[#This Row],[Saw Date]],IF(Table2[[#This Row],[Extrusion cut double saw]],"Done",""))</f>
        <v/>
      </c>
      <c r="CB274" s="120" t="str">
        <f ca="1">IF(OR(Table2[[#This Row],[Lens Date]]=TODAY(),Table2[[#This Row],[Lens Date]]=TODAY()+1), Table2[[#This Row],[Lens Date]],IF(Table2[[#This Row],[MSLens]]="Done","Done",""))</f>
        <v/>
      </c>
      <c r="CC274" s="120" t="str">
        <f ca="1">IF(OR(Table2[[#This Row],[Milling Date]]=TODAY(),Table2[[#This Row],[Milling Date]]=TODAY()+1), Table2[[#This Row],[Milling Date]],IF(Table2[[#This Row],[CNC Holes]]="Ready","Done",""))</f>
        <v/>
      </c>
      <c r="CD274" s="120" t="str">
        <f ca="1">IF(OR(Table2[[#This Row],[Welding Date]]=TODAY(),Table2[[#This Row],[Welding Date]]=TODAY()+1), Table2[[#This Row],[Welding Date]],IF(Table2[[#This Row],[Welding Corners]]="Ready","Done",""))</f>
        <v/>
      </c>
      <c r="CE274" s="120" t="str">
        <f ca="1">IF(OR(Table2[[#This Row],[Puching Date]]=TODAY(),Table2[[#This Row],[Puching Date]]=TODAY()+1), Table2[[#This Row],[Puching Date]],IF(Table2[[#This Row],[Punch Holes]]="Ready","Done",""))</f>
        <v/>
      </c>
      <c r="CF274" s="120" t="str">
        <f ca="1">IF(OR(Table2[[#This Row],[Housing Date2]]=TODAY(),Table2[[#This Row],[Housing Date2]]=TODAY()+1),Table2[[#This Row],[Housing Date2]],IF(Table2[[#This Row],[Body Assembly]],"Done",""))</f>
        <v/>
      </c>
      <c r="CG274" s="120" t="str">
        <f>_xlfn.IFNA(VLOOKUP(Table2[[#This Row],[Job-no]],Table4[],7,FALSE),"Done")</f>
        <v>Scheduled/Released</v>
      </c>
    </row>
    <row r="275" spans="1:85" x14ac:dyDescent="0.25">
      <c r="A275" s="39" t="str">
        <f>_xlfn.CONCAT(Table2[[#This Row],[Order]],"-",Table2[[#This Row],[Line]])</f>
        <v>78116-2</v>
      </c>
      <c r="B275" s="5">
        <v>43475</v>
      </c>
      <c r="C275" s="8">
        <v>78116</v>
      </c>
      <c r="D275" s="3" t="s">
        <v>5252</v>
      </c>
      <c r="E275" s="8">
        <v>2</v>
      </c>
      <c r="F275" s="8">
        <v>1</v>
      </c>
      <c r="G275" s="3" t="s">
        <v>42</v>
      </c>
      <c r="H275" s="8">
        <v>3</v>
      </c>
      <c r="I275" s="43" t="b">
        <v>0</v>
      </c>
      <c r="J275" s="43" t="b">
        <v>0</v>
      </c>
      <c r="K275" t="s">
        <v>114</v>
      </c>
      <c r="L275" s="43" t="b">
        <v>0</v>
      </c>
      <c r="M275" s="43" t="b">
        <v>0</v>
      </c>
      <c r="N275" s="43" t="b">
        <v>0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t="s">
        <v>114</v>
      </c>
      <c r="V275" t="s">
        <v>114</v>
      </c>
      <c r="W275" s="5">
        <v>43472</v>
      </c>
      <c r="X275" s="3" t="s">
        <v>114</v>
      </c>
      <c r="Y275" s="3"/>
      <c r="Z275" s="3" t="s">
        <v>5253</v>
      </c>
      <c r="AA275" s="3" t="s">
        <v>114</v>
      </c>
      <c r="AB275" s="3" t="s">
        <v>112</v>
      </c>
      <c r="AC275" s="8">
        <v>10</v>
      </c>
      <c r="AD275" s="3" t="s">
        <v>5967</v>
      </c>
      <c r="AE275" s="4" t="s">
        <v>5968</v>
      </c>
      <c r="AF275" s="3"/>
      <c r="AG275" s="3" t="s">
        <v>114</v>
      </c>
      <c r="AH275" s="8">
        <v>12</v>
      </c>
      <c r="AI275" s="3" t="s">
        <v>74</v>
      </c>
      <c r="AJ275" t="s">
        <v>114</v>
      </c>
      <c r="AK275" t="s">
        <v>114</v>
      </c>
      <c r="AL275" s="43" t="b">
        <v>0</v>
      </c>
      <c r="AM275" s="3"/>
      <c r="AN275" s="3"/>
      <c r="AO275" s="43" t="b">
        <v>0</v>
      </c>
      <c r="AP275" s="3" t="b">
        <v>0</v>
      </c>
      <c r="AQ275" s="129">
        <f>VLOOKUP(Table2[[#This Row],[Job-no]],Table3[],26,FALSE)</f>
        <v>8010</v>
      </c>
      <c r="AR275" t="str">
        <f t="shared" si="57"/>
        <v>TB2DILED</v>
      </c>
      <c r="AS275" t="str">
        <f>VLOOKUP(AR275,Table1[],4,0)</f>
        <v>pendant</v>
      </c>
      <c r="AT275">
        <f>IF(BD275&gt;0,"Pattern",VLOOKUP(AR275,Table1[],5,0))</f>
        <v>0</v>
      </c>
      <c r="AU275" s="34">
        <f>IF(AT275="Pattern",WORKDAY(Table2[[#This Row],[Scheduled Ship Date]],-10),WORKDAY(Table2[[#This Row],[Scheduled Ship Date]],-4))</f>
        <v>43469</v>
      </c>
      <c r="AV275" s="39">
        <f>IF(Table2[[#This Row],[Extrusion cut double saw]]=TRUE,IF(O275="ToDo",IF(AT275="Pattern",Table2[[#This Row],[Total Sections]]*0.4,Table2[[#This Row],[Total Sections]]*0.12),0),IF(AT275="Pattern",Table2[[#This Row],[Total Sections]]*4,Table2[[#This Row],[Total Sections]]*1.2))</f>
        <v>14.399999999999999</v>
      </c>
      <c r="AW275" s="42">
        <f ca="1">TODAY()+2</f>
        <v>43469</v>
      </c>
      <c r="AX275" s="42">
        <f>IF(AT275="Pattern",Table2[[#This Row],[Scheduled Ship Date]]-2,Table2[[#This Row],[Scheduled Ship Date]]-3)</f>
        <v>43472</v>
      </c>
      <c r="AY275" s="39">
        <f>IF(Table2[[#This Row],[Pattern]]="Pattern",Table2[[#This Row],[Total Sections]]*4.82,Table2[[#This Row],[Total Sections]]*0.5)</f>
        <v>6</v>
      </c>
      <c r="AZ275" s="42">
        <f t="shared" ca="1" si="55"/>
        <v>43469</v>
      </c>
      <c r="BA275" s="39">
        <f>((Table2[Total Sections]/Table2[Open Qty])-1)*Table2[Open Qty]*12.96</f>
        <v>116.64000000000001</v>
      </c>
      <c r="BB275" s="39"/>
      <c r="BC275" s="39" t="str">
        <f t="shared" si="58"/>
        <v>TB2DILED-1000-615-80-35-SO-SO-48-W-UNV-DP-1-CA(48)</v>
      </c>
      <c r="BD275" s="39">
        <f t="shared" si="59"/>
        <v>0</v>
      </c>
      <c r="BE275" s="39" t="b">
        <f>_xlfn.IFNA(VLOOKUP(Table2[[#This Row],[Job-no]],Table4[],9,FALSE),TRUE)</f>
        <v>1</v>
      </c>
      <c r="BF275" s="39"/>
      <c r="BG275" s="39" t="b">
        <f>_xlfn.IFNA(VLOOKUP(Table2[[#This Row],[Job-no]],Table4[],14,FALSE),TRUE)</f>
        <v>0</v>
      </c>
      <c r="BH275" s="39" t="str">
        <f>_xlfn.IFNA(VLOOKUP(Table2[[#This Row],[Job-no]],Table4[],11,FALSE),"Done")</f>
        <v/>
      </c>
      <c r="BI275" s="39">
        <f>IF(Table2[[#This Row],[Pattern]]="Pattern",VLOOKUP(Table2[[#This Row],[Product Code]],'Routing data'!$A$2:$W$470,13,FALSE),VLOOKUP(Table2[[#This Row],[Product Code]],'Routing data'!$A$2:$W$470,3,FALSE))</f>
        <v>2</v>
      </c>
      <c r="BJ275" s="39">
        <f>IF(Table2[[#This Row],[Pattern]]="Pattern",VLOOKUP(Table2[[#This Row],[Product Code]],'Routing data'!$A$2:$W$470,14,FALSE),VLOOKUP(Table2[[#This Row],[Product Code]],'Routing data'!$A$2:$W$470,4,FALSE))</f>
        <v>0</v>
      </c>
      <c r="BK275" s="39">
        <f>VLOOKUP(Table2[[#This Row],[Product Code]],'Routing data'!A$4:W$524,16,FALSE)</f>
        <v>0</v>
      </c>
      <c r="BL275" s="42">
        <f>IF(Table2[[#This Row],[Milling Required]]=0,"x",IF(AT275="Pattern",B275-10,B275-4))</f>
        <v>43471</v>
      </c>
      <c r="BM275" s="39"/>
      <c r="BN275" s="42">
        <f t="shared" si="60"/>
        <v>43472</v>
      </c>
      <c r="BO275" s="39">
        <f>IF(Table2[[#This Row],[Milling]]="x","x",Table2[[#This Row],[Total Sections]]*2)</f>
        <v>24</v>
      </c>
      <c r="BP275" s="39">
        <f>IF(Table2[[#This Row],[Punching]]="x","x",Table2[Total Sections]*2)</f>
        <v>24</v>
      </c>
      <c r="BQ275" s="39">
        <f>IF(Table2[[#This Row],[Pattern]]="Pattern",Table2[Total Sections]*3,Table2[Total Sections]*1.5)</f>
        <v>18</v>
      </c>
      <c r="BR275" s="42">
        <f t="shared" ca="1" si="61"/>
        <v>43469</v>
      </c>
      <c r="BS275" s="39"/>
      <c r="BT275" s="39"/>
      <c r="BU275" s="39"/>
      <c r="BV275" s="39" t="str">
        <f>_xlfn.IFNA(VLOOKUP(Table2[[#This Row],[Job-no]],Table4[],16,FALSE),"Ready")</f>
        <v/>
      </c>
      <c r="BW275" s="39" t="str">
        <f>_xlfn.IFNA(VLOOKUP(Table2[[#This Row],[Job-no]],Table4[],21,FALSE),"Ready")</f>
        <v/>
      </c>
      <c r="BX275" s="39" t="b">
        <f>_xlfn.IFNA(VLOOKUP(Table2[[#This Row],[Job-no]],Table4[],10,FALSE),TRUE)</f>
        <v>0</v>
      </c>
      <c r="BY275" s="39" t="str">
        <f>_xlfn.IFNA(VLOOKUP(Table2[[#This Row],[Job-no]],Table4[],22,FALSE),"Ready")</f>
        <v/>
      </c>
      <c r="BZ275" s="120">
        <f t="shared" si="62"/>
        <v>43475</v>
      </c>
      <c r="CA275" s="120" t="str">
        <f ca="1">IF(OR(Table2[[#This Row],[Saw Date]]=TODAY(),Table2[[#This Row],[Saw Date]]=TODAY()+1), Table2[[#This Row],[Saw Date]],IF(Table2[[#This Row],[Extrusion cut double saw]],"Done",""))</f>
        <v/>
      </c>
      <c r="CB275" s="120" t="str">
        <f ca="1">IF(OR(Table2[[#This Row],[Lens Date]]=TODAY(),Table2[[#This Row],[Lens Date]]=TODAY()+1), Table2[[#This Row],[Lens Date]],IF(Table2[[#This Row],[MSLens]]="Done","Done",""))</f>
        <v/>
      </c>
      <c r="CC275" s="120" t="str">
        <f ca="1">IF(OR(Table2[[#This Row],[Milling Date]]=TODAY(),Table2[[#This Row],[Milling Date]]=TODAY()+1), Table2[[#This Row],[Milling Date]],IF(Table2[[#This Row],[CNC Holes]]="Ready","Done",""))</f>
        <v/>
      </c>
      <c r="CD275" s="120" t="str">
        <f ca="1">IF(OR(Table2[[#This Row],[Welding Date]]=TODAY(),Table2[[#This Row],[Welding Date]]=TODAY()+1), Table2[[#This Row],[Welding Date]],IF(Table2[[#This Row],[Welding Corners]]="Ready","Done",""))</f>
        <v/>
      </c>
      <c r="CE275" s="120" t="str">
        <f ca="1">IF(OR(Table2[[#This Row],[Puching Date]]=TODAY(),Table2[[#This Row],[Puching Date]]=TODAY()+1), Table2[[#This Row],[Puching Date]],IF(Table2[[#This Row],[Punch Holes]]="Ready","Done",""))</f>
        <v/>
      </c>
      <c r="CF275" s="120" t="str">
        <f ca="1">IF(OR(Table2[[#This Row],[Housing Date2]]=TODAY(),Table2[[#This Row],[Housing Date2]]=TODAY()+1),Table2[[#This Row],[Housing Date2]],IF(Table2[[#This Row],[Body Assembly]],"Done",""))</f>
        <v/>
      </c>
      <c r="CG275" s="120" t="str">
        <f>_xlfn.IFNA(VLOOKUP(Table2[[#This Row],[Job-no]],Table4[],7,FALSE),"Done")</f>
        <v>Machine Shop Started</v>
      </c>
    </row>
    <row r="276" spans="1:85" x14ac:dyDescent="0.25">
      <c r="A276" s="39" t="str">
        <f>_xlfn.CONCAT(Table2[[#This Row],[Order]],"-",Table2[[#This Row],[Line]])</f>
        <v>78116-3</v>
      </c>
      <c r="B276" s="5">
        <v>43475</v>
      </c>
      <c r="C276" s="8">
        <v>78116</v>
      </c>
      <c r="D276" s="3" t="s">
        <v>5254</v>
      </c>
      <c r="E276" s="8">
        <v>3</v>
      </c>
      <c r="F276" s="8">
        <v>1</v>
      </c>
      <c r="G276" s="3" t="s">
        <v>42</v>
      </c>
      <c r="H276" s="8">
        <v>1</v>
      </c>
      <c r="I276" s="43" t="b">
        <v>0</v>
      </c>
      <c r="J276" s="43" t="b">
        <v>0</v>
      </c>
      <c r="K276" t="s">
        <v>114</v>
      </c>
      <c r="L276" s="43" t="b">
        <v>0</v>
      </c>
      <c r="M276" s="43" t="b">
        <v>0</v>
      </c>
      <c r="N276" s="43" t="b">
        <v>0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t="s">
        <v>114</v>
      </c>
      <c r="V276" t="s">
        <v>114</v>
      </c>
      <c r="W276" s="5">
        <v>43472</v>
      </c>
      <c r="X276" s="3" t="s">
        <v>114</v>
      </c>
      <c r="Y276" s="3"/>
      <c r="Z276" s="3" t="s">
        <v>5255</v>
      </c>
      <c r="AA276" s="3" t="s">
        <v>114</v>
      </c>
      <c r="AB276" s="3" t="s">
        <v>112</v>
      </c>
      <c r="AC276" s="8">
        <v>10</v>
      </c>
      <c r="AD276" s="3" t="s">
        <v>5967</v>
      </c>
      <c r="AE276" s="4" t="s">
        <v>5968</v>
      </c>
      <c r="AF276" s="3"/>
      <c r="AG276" s="3" t="s">
        <v>114</v>
      </c>
      <c r="AH276" s="8">
        <v>3</v>
      </c>
      <c r="AI276" s="3" t="s">
        <v>74</v>
      </c>
      <c r="AJ276" t="s">
        <v>114</v>
      </c>
      <c r="AK276" t="s">
        <v>114</v>
      </c>
      <c r="AL276" s="43" t="b">
        <v>0</v>
      </c>
      <c r="AM276" s="3"/>
      <c r="AN276" s="3"/>
      <c r="AO276" s="43" t="b">
        <v>0</v>
      </c>
      <c r="AP276" s="3" t="b">
        <v>0</v>
      </c>
      <c r="AQ276" s="129">
        <f>VLOOKUP(Table2[[#This Row],[Job-no]],Table3[],26,FALSE)</f>
        <v>2000</v>
      </c>
      <c r="AR276" t="str">
        <f t="shared" si="57"/>
        <v>TB2DILED</v>
      </c>
      <c r="AS276" t="str">
        <f>VLOOKUP(AR276,Table1[],4,0)</f>
        <v>pendant</v>
      </c>
      <c r="AT276">
        <f>IF(BD276&gt;0,"Pattern",VLOOKUP(AR276,Table1[],5,0))</f>
        <v>0</v>
      </c>
      <c r="AU276" s="34">
        <f>IF(AT276="Pattern",WORKDAY(Table2[[#This Row],[Scheduled Ship Date]],-10),WORKDAY(Table2[[#This Row],[Scheduled Ship Date]],-4))</f>
        <v>43469</v>
      </c>
      <c r="AV276" s="39">
        <f>IF(Table2[[#This Row],[Extrusion cut double saw]]=TRUE,IF(O276="ToDo",IF(AT276="Pattern",Table2[[#This Row],[Total Sections]]*0.4,Table2[[#This Row],[Total Sections]]*0.12),0),IF(AT276="Pattern",Table2[[#This Row],[Total Sections]]*4,Table2[[#This Row],[Total Sections]]*1.2))</f>
        <v>3.5999999999999996</v>
      </c>
      <c r="AW276" s="42">
        <f ca="1">TODAY()+2</f>
        <v>43469</v>
      </c>
      <c r="AX276" s="42">
        <f>IF(AT276="Pattern",Table2[[#This Row],[Scheduled Ship Date]]-2,Table2[[#This Row],[Scheduled Ship Date]]-3)</f>
        <v>43472</v>
      </c>
      <c r="AY276" s="39">
        <f>IF(Table2[[#This Row],[Pattern]]="Pattern",Table2[[#This Row],[Total Sections]]*4.82,Table2[[#This Row],[Total Sections]]*0.5)</f>
        <v>1.5</v>
      </c>
      <c r="AZ276" s="42">
        <f t="shared" ca="1" si="55"/>
        <v>43469</v>
      </c>
      <c r="BA276" s="39">
        <f>((Table2[Total Sections]/Table2[Open Qty])-1)*Table2[Open Qty]*12.96</f>
        <v>25.92</v>
      </c>
      <c r="BB276" s="39"/>
      <c r="BC276" s="39" t="str">
        <f t="shared" si="58"/>
        <v>TB2DILED-1000-615-80-35-SO-SO-36-W-UNV-DP-1-CA(48)</v>
      </c>
      <c r="BD276" s="39">
        <f t="shared" si="59"/>
        <v>0</v>
      </c>
      <c r="BE276" s="39" t="b">
        <f>_xlfn.IFNA(VLOOKUP(Table2[[#This Row],[Job-no]],Table4[],9,FALSE),TRUE)</f>
        <v>1</v>
      </c>
      <c r="BF276" s="39"/>
      <c r="BG276" s="39" t="b">
        <f>_xlfn.IFNA(VLOOKUP(Table2[[#This Row],[Job-no]],Table4[],14,FALSE),TRUE)</f>
        <v>0</v>
      </c>
      <c r="BH276" s="39" t="str">
        <f>_xlfn.IFNA(VLOOKUP(Table2[[#This Row],[Job-no]],Table4[],11,FALSE),"Done")</f>
        <v/>
      </c>
      <c r="BI276" s="39">
        <f>IF(Table2[[#This Row],[Pattern]]="Pattern",VLOOKUP(Table2[[#This Row],[Product Code]],'Routing data'!$A$2:$W$470,13,FALSE),VLOOKUP(Table2[[#This Row],[Product Code]],'Routing data'!$A$2:$W$470,3,FALSE))</f>
        <v>2</v>
      </c>
      <c r="BJ276" s="39">
        <f>IF(Table2[[#This Row],[Pattern]]="Pattern",VLOOKUP(Table2[[#This Row],[Product Code]],'Routing data'!$A$2:$W$470,14,FALSE),VLOOKUP(Table2[[#This Row],[Product Code]],'Routing data'!$A$2:$W$470,4,FALSE))</f>
        <v>0</v>
      </c>
      <c r="BK276" s="39">
        <f>VLOOKUP(Table2[[#This Row],[Product Code]],'Routing data'!A$4:W$524,16,FALSE)</f>
        <v>0</v>
      </c>
      <c r="BL276" s="42">
        <f>IF(Table2[[#This Row],[Milling Required]]=0,"x",IF(AT276="Pattern",B276-10,B276-4))</f>
        <v>43471</v>
      </c>
      <c r="BM276" s="39"/>
      <c r="BN276" s="42">
        <f t="shared" si="60"/>
        <v>43472</v>
      </c>
      <c r="BO276" s="39">
        <f>IF(Table2[[#This Row],[Milling]]="x","x",Table2[[#This Row],[Total Sections]]*2)</f>
        <v>6</v>
      </c>
      <c r="BP276" s="39">
        <f>IF(Table2[[#This Row],[Punching]]="x","x",Table2[Total Sections]*2)</f>
        <v>6</v>
      </c>
      <c r="BQ276" s="39">
        <f>IF(Table2[[#This Row],[Pattern]]="Pattern",Table2[Total Sections]*3,Table2[Total Sections]*1.5)</f>
        <v>4.5</v>
      </c>
      <c r="BR276" s="42">
        <f t="shared" ca="1" si="61"/>
        <v>43469</v>
      </c>
      <c r="BS276" s="39"/>
      <c r="BT276" s="39"/>
      <c r="BU276" s="39"/>
      <c r="BV276" s="39" t="str">
        <f>_xlfn.IFNA(VLOOKUP(Table2[[#This Row],[Job-no]],Table4[],16,FALSE),"Ready")</f>
        <v/>
      </c>
      <c r="BW276" s="39" t="str">
        <f>_xlfn.IFNA(VLOOKUP(Table2[[#This Row],[Job-no]],Table4[],21,FALSE),"Ready")</f>
        <v/>
      </c>
      <c r="BX276" s="39" t="b">
        <f>_xlfn.IFNA(VLOOKUP(Table2[[#This Row],[Job-no]],Table4[],10,FALSE),TRUE)</f>
        <v>0</v>
      </c>
      <c r="BY276" s="39" t="str">
        <f>_xlfn.IFNA(VLOOKUP(Table2[[#This Row],[Job-no]],Table4[],22,FALSE),"Ready")</f>
        <v/>
      </c>
      <c r="BZ276" s="120">
        <f t="shared" si="62"/>
        <v>43475</v>
      </c>
      <c r="CA276" s="120" t="str">
        <f ca="1">IF(OR(Table2[[#This Row],[Saw Date]]=TODAY(),Table2[[#This Row],[Saw Date]]=TODAY()+1), Table2[[#This Row],[Saw Date]],IF(Table2[[#This Row],[Extrusion cut double saw]],"Done",""))</f>
        <v/>
      </c>
      <c r="CB276" s="120" t="str">
        <f ca="1">IF(OR(Table2[[#This Row],[Lens Date]]=TODAY(),Table2[[#This Row],[Lens Date]]=TODAY()+1), Table2[[#This Row],[Lens Date]],IF(Table2[[#This Row],[MSLens]]="Done","Done",""))</f>
        <v/>
      </c>
      <c r="CC276" s="120" t="str">
        <f ca="1">IF(OR(Table2[[#This Row],[Milling Date]]=TODAY(),Table2[[#This Row],[Milling Date]]=TODAY()+1), Table2[[#This Row],[Milling Date]],IF(Table2[[#This Row],[CNC Holes]]="Ready","Done",""))</f>
        <v/>
      </c>
      <c r="CD276" s="120" t="str">
        <f ca="1">IF(OR(Table2[[#This Row],[Welding Date]]=TODAY(),Table2[[#This Row],[Welding Date]]=TODAY()+1), Table2[[#This Row],[Welding Date]],IF(Table2[[#This Row],[Welding Corners]]="Ready","Done",""))</f>
        <v/>
      </c>
      <c r="CE276" s="120" t="str">
        <f ca="1">IF(OR(Table2[[#This Row],[Puching Date]]=TODAY(),Table2[[#This Row],[Puching Date]]=TODAY()+1), Table2[[#This Row],[Puching Date]],IF(Table2[[#This Row],[Punch Holes]]="Ready","Done",""))</f>
        <v/>
      </c>
      <c r="CF276" s="120" t="str">
        <f ca="1">IF(OR(Table2[[#This Row],[Housing Date2]]=TODAY(),Table2[[#This Row],[Housing Date2]]=TODAY()+1),Table2[[#This Row],[Housing Date2]],IF(Table2[[#This Row],[Body Assembly]],"Done",""))</f>
        <v/>
      </c>
      <c r="CG276" s="120" t="str">
        <f>_xlfn.IFNA(VLOOKUP(Table2[[#This Row],[Job-no]],Table4[],7,FALSE),"Done")</f>
        <v>Machine Shop Started</v>
      </c>
    </row>
    <row r="277" spans="1:85" x14ac:dyDescent="0.25">
      <c r="A277" s="39" t="str">
        <f>_xlfn.CONCAT(Table2[[#This Row],[Order]],"-",Table2[[#This Row],[Line]])</f>
        <v>71032-1</v>
      </c>
      <c r="B277" s="1">
        <v>43476</v>
      </c>
      <c r="C277" s="10">
        <v>71032</v>
      </c>
      <c r="D277" s="7" t="s">
        <v>4394</v>
      </c>
      <c r="E277" s="10">
        <v>1</v>
      </c>
      <c r="F277" s="10">
        <v>1</v>
      </c>
      <c r="G277" s="7" t="s">
        <v>165</v>
      </c>
      <c r="H277" s="10">
        <v>5</v>
      </c>
      <c r="I277" s="43" t="b">
        <v>1</v>
      </c>
      <c r="J277" s="43" t="b">
        <v>0</v>
      </c>
      <c r="K277" t="s">
        <v>114</v>
      </c>
      <c r="L277" s="43" t="b">
        <v>0</v>
      </c>
      <c r="M277" s="43" t="b">
        <v>0</v>
      </c>
      <c r="N277" s="43" t="b">
        <v>1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t="s">
        <v>114</v>
      </c>
      <c r="V277" t="s">
        <v>114</v>
      </c>
      <c r="W277" s="5">
        <v>43473</v>
      </c>
      <c r="X277" s="7" t="s">
        <v>151</v>
      </c>
      <c r="Y277" s="7"/>
      <c r="Z277" s="7" t="s">
        <v>4831</v>
      </c>
      <c r="AA277" s="7" t="s">
        <v>114</v>
      </c>
      <c r="AB277" s="7" t="s">
        <v>74</v>
      </c>
      <c r="AC277" s="10">
        <v>18</v>
      </c>
      <c r="AD277" s="3" t="s">
        <v>5967</v>
      </c>
      <c r="AE277" s="4" t="s">
        <v>5968</v>
      </c>
      <c r="AF277" s="7"/>
      <c r="AG277" s="7" t="s">
        <v>114</v>
      </c>
      <c r="AH277" s="10">
        <v>5</v>
      </c>
      <c r="AI277" s="3" t="s">
        <v>74</v>
      </c>
      <c r="AJ277" t="s">
        <v>114</v>
      </c>
      <c r="AK277" t="s">
        <v>114</v>
      </c>
      <c r="AL277" s="43" t="b">
        <v>0</v>
      </c>
      <c r="AM277" s="3"/>
      <c r="AN277" s="3"/>
      <c r="AO277" s="43" t="b">
        <v>0</v>
      </c>
      <c r="AP277" s="3" t="b">
        <v>0</v>
      </c>
      <c r="AQ277" s="3">
        <f>VLOOKUP(Table2[[#This Row],[Job-no]],Table3[],26,FALSE)</f>
        <v>1375</v>
      </c>
      <c r="AR277" t="str">
        <f t="shared" si="57"/>
        <v>BDLED</v>
      </c>
      <c r="AS277" t="str">
        <f>VLOOKUP(AR277,Table1[],4,0)</f>
        <v>pendant</v>
      </c>
      <c r="AT277">
        <f>IF(BD277&gt;0,"Pattern",VLOOKUP(AR277,Table1[],5,0))</f>
        <v>0</v>
      </c>
      <c r="AU277" s="34">
        <f>IF(AT277="Pattern",WORKDAY(Table2[[#This Row],[Scheduled Ship Date]],-10),WORKDAY(Table2[[#This Row],[Scheduled Ship Date]],-4))</f>
        <v>43472</v>
      </c>
      <c r="AV277" s="39">
        <f>IF(Table2[[#This Row],[Extrusion cut double saw]]=TRUE,IF(O277="ToDo",IF(AT277="Pattern",Table2[[#This Row],[Total Sections]]*0.4,Table2[[#This Row],[Total Sections]]*0.12),0),IF(AT277="Pattern",Table2[[#This Row],[Total Sections]]*4,Table2[[#This Row],[Total Sections]]*1.2))</f>
        <v>0</v>
      </c>
      <c r="AW277" s="42"/>
      <c r="AX277" s="42">
        <f>IF(AT277="Pattern",Table2[[#This Row],[Scheduled Ship Date]]-2,Table2[[#This Row],[Scheduled Ship Date]]-3)</f>
        <v>43473</v>
      </c>
      <c r="AY277" s="39">
        <f>IF(Table2[[#This Row],[Pattern]]="Pattern",Table2[[#This Row],[Total Sections]]*4.82,Table2[[#This Row],[Total Sections]]*0.5)</f>
        <v>2.5</v>
      </c>
      <c r="AZ277" s="42">
        <f t="shared" ca="1" si="55"/>
        <v>43469</v>
      </c>
      <c r="BA277" s="39">
        <f>((Table2[Total Sections]/Table2[Open Qty])-1)*Table2[Open Qty]*12.96</f>
        <v>0</v>
      </c>
      <c r="BB277" s="39"/>
      <c r="BC277" s="39" t="str">
        <f t="shared" si="58"/>
        <v>BDLED-750-80-35-SO-5'-BLK-UNV-DP-1-CA(96)</v>
      </c>
      <c r="BD277" s="39">
        <f t="shared" si="59"/>
        <v>0</v>
      </c>
      <c r="BE277" s="39" t="b">
        <f>_xlfn.IFNA(VLOOKUP(Table2[[#This Row],[Job-no]],Table4[],9,FALSE),TRUE)</f>
        <v>1</v>
      </c>
      <c r="BF277" s="39"/>
      <c r="BG277" s="39" t="b">
        <f>_xlfn.IFNA(VLOOKUP(Table2[[#This Row],[Job-no]],Table4[],14,FALSE),TRUE)</f>
        <v>1</v>
      </c>
      <c r="BH277" s="39" t="str">
        <f>_xlfn.IFNA(VLOOKUP(Table2[[#This Row],[Job-no]],Table4[],11,FALSE),"Done")</f>
        <v/>
      </c>
      <c r="BI277" s="39">
        <f>IF(Table2[[#This Row],[Pattern]]="Pattern",VLOOKUP(Table2[[#This Row],[Product Code]],'Routing data'!$A$2:$W$470,13,FALSE),VLOOKUP(Table2[[#This Row],[Product Code]],'Routing data'!$A$2:$W$470,3,FALSE))</f>
        <v>2</v>
      </c>
      <c r="BJ277" s="39">
        <f>IF(Table2[[#This Row],[Pattern]]="Pattern",VLOOKUP(Table2[[#This Row],[Product Code]],'Routing data'!$A$2:$W$470,14,FALSE),VLOOKUP(Table2[[#This Row],[Product Code]],'Routing data'!$A$2:$W$470,4,FALSE))</f>
        <v>0</v>
      </c>
      <c r="BK277" s="39">
        <f>VLOOKUP(Table2[[#This Row],[Product Code]],'Routing data'!A$4:W$524,16,FALSE)</f>
        <v>0</v>
      </c>
      <c r="BL277" s="42">
        <f>IF(Table2[[#This Row],[Milling Required]]=0,"x",IF(AT277="Pattern",B277-10,B277-4))</f>
        <v>43472</v>
      </c>
      <c r="BM277" s="39"/>
      <c r="BN277" s="42">
        <f t="shared" si="60"/>
        <v>43473</v>
      </c>
      <c r="BO277" s="39">
        <f>IF(Table2[[#This Row],[Milling]]="x","x",Table2[[#This Row],[Total Sections]]*2)</f>
        <v>10</v>
      </c>
      <c r="BP277" s="39">
        <f>IF(Table2[[#This Row],[Punching]]="x","x",Table2[Total Sections]*2)</f>
        <v>10</v>
      </c>
      <c r="BQ277" s="39">
        <f>IF(Table2[[#This Row],[Pattern]]="Pattern",Table2[Total Sections]*3,Table2[Total Sections]*1.5)</f>
        <v>7.5</v>
      </c>
      <c r="BR277" s="42">
        <f t="shared" ca="1" si="61"/>
        <v>43469</v>
      </c>
      <c r="BS277" s="39"/>
      <c r="BT277" s="42"/>
      <c r="BU277" s="39"/>
      <c r="BV277" s="39" t="str">
        <f>_xlfn.IFNA(VLOOKUP(Table2[[#This Row],[Job-no]],Table4[],16,FALSE),"Ready")</f>
        <v/>
      </c>
      <c r="BW277" s="39" t="str">
        <f>_xlfn.IFNA(VLOOKUP(Table2[[#This Row],[Job-no]],Table4[],21,FALSE),"Ready")</f>
        <v/>
      </c>
      <c r="BX277" s="39" t="b">
        <f>_xlfn.IFNA(VLOOKUP(Table2[[#This Row],[Job-no]],Table4[],10,FALSE),TRUE)</f>
        <v>0</v>
      </c>
      <c r="BY277" s="39" t="str">
        <f>_xlfn.IFNA(VLOOKUP(Table2[[#This Row],[Job-no]],Table4[],22,FALSE),"Ready")</f>
        <v/>
      </c>
      <c r="BZ277" s="120">
        <f t="shared" si="62"/>
        <v>43476</v>
      </c>
      <c r="CA277" s="120" t="str">
        <f ca="1">IF(OR(Table2[[#This Row],[Saw Date]]=TODAY(),Table2[[#This Row],[Saw Date]]=TODAY()+1), Table2[[#This Row],[Saw Date]],IF(Table2[[#This Row],[Extrusion cut double saw]],"Done",""))</f>
        <v>Done</v>
      </c>
      <c r="CB277" s="120" t="str">
        <f ca="1">IF(OR(Table2[[#This Row],[Lens Date]]=TODAY(),Table2[[#This Row],[Lens Date]]=TODAY()+1), Table2[[#This Row],[Lens Date]],IF(Table2[[#This Row],[MSLens]]="Done","Done",""))</f>
        <v/>
      </c>
      <c r="CC277" s="120" t="str">
        <f ca="1">IF(OR(Table2[[#This Row],[Milling Date]]=TODAY(),Table2[[#This Row],[Milling Date]]=TODAY()+1), Table2[[#This Row],[Milling Date]],IF(Table2[[#This Row],[CNC Holes]]="Ready","Done",""))</f>
        <v/>
      </c>
      <c r="CD277" s="120" t="str">
        <f ca="1">IF(OR(Table2[[#This Row],[Welding Date]]=TODAY(),Table2[[#This Row],[Welding Date]]=TODAY()+1), Table2[[#This Row],[Welding Date]],IF(Table2[[#This Row],[Welding Corners]]="Ready","Done",""))</f>
        <v/>
      </c>
      <c r="CE277" s="120" t="str">
        <f ca="1">IF(OR(Table2[[#This Row],[Puching Date]]=TODAY(),Table2[[#This Row],[Puching Date]]=TODAY()+1), Table2[[#This Row],[Puching Date]],IF(Table2[[#This Row],[Punch Holes]]="Ready","Done",""))</f>
        <v/>
      </c>
      <c r="CF277" s="120" t="str">
        <f ca="1">IF(OR(Table2[[#This Row],[Housing Date2]]=TODAY(),Table2[[#This Row],[Housing Date2]]=TODAY()+1),Table2[[#This Row],[Housing Date2]],IF(Table2[[#This Row],[Body Assembly]],"Done",""))</f>
        <v/>
      </c>
      <c r="CG277" s="120" t="str">
        <f>_xlfn.IFNA(VLOOKUP(Table2[[#This Row],[Job-no]],Table4[],7,FALSE),"Done")</f>
        <v>Machine Shop Started</v>
      </c>
    </row>
    <row r="278" spans="1:85" x14ac:dyDescent="0.25">
      <c r="A278" s="39" t="str">
        <f>_xlfn.CONCAT(Table2[[#This Row],[Order]],"-",Table2[[#This Row],[Line]])</f>
        <v>71032-2</v>
      </c>
      <c r="B278" s="1">
        <v>43476</v>
      </c>
      <c r="C278" s="10">
        <v>71032</v>
      </c>
      <c r="D278" s="7" t="s">
        <v>4396</v>
      </c>
      <c r="E278" s="10">
        <v>2</v>
      </c>
      <c r="F278" s="10">
        <v>1</v>
      </c>
      <c r="G278" s="7" t="s">
        <v>165</v>
      </c>
      <c r="H278" s="10">
        <v>1</v>
      </c>
      <c r="I278" s="43" t="b">
        <v>1</v>
      </c>
      <c r="J278" s="43" t="b">
        <v>0</v>
      </c>
      <c r="K278" t="s">
        <v>114</v>
      </c>
      <c r="L278" s="43" t="b">
        <v>0</v>
      </c>
      <c r="M278" s="43" t="b">
        <v>0</v>
      </c>
      <c r="N278" s="43" t="b">
        <v>1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t="s">
        <v>114</v>
      </c>
      <c r="V278" t="s">
        <v>114</v>
      </c>
      <c r="W278" s="5">
        <v>43473</v>
      </c>
      <c r="X278" s="7" t="s">
        <v>151</v>
      </c>
      <c r="Y278" s="7"/>
      <c r="Z278" s="7" t="s">
        <v>4831</v>
      </c>
      <c r="AA278" s="7" t="s">
        <v>114</v>
      </c>
      <c r="AB278" s="7" t="s">
        <v>74</v>
      </c>
      <c r="AC278" s="10">
        <v>18</v>
      </c>
      <c r="AD278" s="3" t="s">
        <v>5967</v>
      </c>
      <c r="AE278" s="4" t="s">
        <v>5968</v>
      </c>
      <c r="AF278" s="7"/>
      <c r="AG278" s="7" t="s">
        <v>114</v>
      </c>
      <c r="AH278" s="10">
        <v>1</v>
      </c>
      <c r="AI278" s="3" t="s">
        <v>74</v>
      </c>
      <c r="AJ278" t="s">
        <v>114</v>
      </c>
      <c r="AK278" t="s">
        <v>114</v>
      </c>
      <c r="AL278" s="43" t="b">
        <v>0</v>
      </c>
      <c r="AM278" s="3"/>
      <c r="AN278" s="3"/>
      <c r="AO278" s="43" t="b">
        <v>0</v>
      </c>
      <c r="AP278" s="3" t="b">
        <v>0</v>
      </c>
      <c r="AQ278" s="3">
        <f>VLOOKUP(Table2[[#This Row],[Job-no]],Table3[],26,FALSE)</f>
        <v>425</v>
      </c>
      <c r="AR278" t="str">
        <f t="shared" si="57"/>
        <v>BDLED</v>
      </c>
      <c r="AS278" t="str">
        <f>VLOOKUP(AR278,Table1[],4,0)</f>
        <v>pendant</v>
      </c>
      <c r="AT278">
        <f>IF(BD278&gt;0,"Pattern",VLOOKUP(AR278,Table1[],5,0))</f>
        <v>0</v>
      </c>
      <c r="AU278" s="34">
        <f>IF(AT278="Pattern",WORKDAY(Table2[[#This Row],[Scheduled Ship Date]],-10),WORKDAY(Table2[[#This Row],[Scheduled Ship Date]],-4))</f>
        <v>43472</v>
      </c>
      <c r="AV278" s="39">
        <f>IF(Table2[[#This Row],[Extrusion cut double saw]]=TRUE,IF(O278="ToDo",IF(AT278="Pattern",Table2[[#This Row],[Total Sections]]*0.4,Table2[[#This Row],[Total Sections]]*0.12),0),IF(AT278="Pattern",Table2[[#This Row],[Total Sections]]*4,Table2[[#This Row],[Total Sections]]*1.2))</f>
        <v>0</v>
      </c>
      <c r="AW278" s="42"/>
      <c r="AX278" s="42">
        <f>IF(AT278="Pattern",Table2[[#This Row],[Scheduled Ship Date]]-2,Table2[[#This Row],[Scheduled Ship Date]]-3)</f>
        <v>43473</v>
      </c>
      <c r="AY278" s="39">
        <f>IF(Table2[[#This Row],[Pattern]]="Pattern",Table2[[#This Row],[Total Sections]]*4.82,Table2[[#This Row],[Total Sections]]*0.5)</f>
        <v>0.5</v>
      </c>
      <c r="AZ278" s="42">
        <f t="shared" ca="1" si="55"/>
        <v>43469</v>
      </c>
      <c r="BA278" s="39">
        <f>((Table2[Total Sections]/Table2[Open Qty])-1)*Table2[Open Qty]*12.96</f>
        <v>0</v>
      </c>
      <c r="BB278" s="39"/>
      <c r="BC278" s="39" t="str">
        <f t="shared" si="58"/>
        <v>BDLED-750-80-35-SO-5'-BLK-UNV-DP-E(1)-CA(96)</v>
      </c>
      <c r="BD278" s="39">
        <f t="shared" si="59"/>
        <v>0</v>
      </c>
      <c r="BE278" s="39" t="b">
        <f>_xlfn.IFNA(VLOOKUP(Table2[[#This Row],[Job-no]],Table4[],9,FALSE),TRUE)</f>
        <v>1</v>
      </c>
      <c r="BF278" s="39"/>
      <c r="BG278" s="39" t="b">
        <f>_xlfn.IFNA(VLOOKUP(Table2[[#This Row],[Job-no]],Table4[],14,FALSE),TRUE)</f>
        <v>1</v>
      </c>
      <c r="BH278" s="39" t="str">
        <f>_xlfn.IFNA(VLOOKUP(Table2[[#This Row],[Job-no]],Table4[],11,FALSE),"Done")</f>
        <v/>
      </c>
      <c r="BI278" s="39">
        <f>IF(Table2[[#This Row],[Pattern]]="Pattern",VLOOKUP(Table2[[#This Row],[Product Code]],'Routing data'!$A$2:$W$470,13,FALSE),VLOOKUP(Table2[[#This Row],[Product Code]],'Routing data'!$A$2:$W$470,3,FALSE))</f>
        <v>2</v>
      </c>
      <c r="BJ278" s="39">
        <f>IF(Table2[[#This Row],[Pattern]]="Pattern",VLOOKUP(Table2[[#This Row],[Product Code]],'Routing data'!$A$2:$W$470,14,FALSE),VLOOKUP(Table2[[#This Row],[Product Code]],'Routing data'!$A$2:$W$470,4,FALSE))</f>
        <v>0</v>
      </c>
      <c r="BK278" s="39">
        <f>VLOOKUP(Table2[[#This Row],[Product Code]],'Routing data'!A$4:W$524,16,FALSE)</f>
        <v>0</v>
      </c>
      <c r="BL278" s="42">
        <f>IF(Table2[[#This Row],[Milling Required]]=0,"x",IF(AT278="Pattern",B278-10,B278-4))</f>
        <v>43472</v>
      </c>
      <c r="BM278" s="39"/>
      <c r="BN278" s="42">
        <f t="shared" si="60"/>
        <v>43473</v>
      </c>
      <c r="BO278" s="39">
        <f>IF(Table2[[#This Row],[Milling]]="x","x",Table2[[#This Row],[Total Sections]]*2)</f>
        <v>2</v>
      </c>
      <c r="BP278" s="39">
        <f>IF(Table2[[#This Row],[Punching]]="x","x",Table2[Total Sections]*2)</f>
        <v>2</v>
      </c>
      <c r="BQ278" s="39">
        <f>IF(Table2[[#This Row],[Pattern]]="Pattern",Table2[Total Sections]*3,Table2[Total Sections]*1.5)</f>
        <v>1.5</v>
      </c>
      <c r="BR278" s="42">
        <f t="shared" ca="1" si="61"/>
        <v>43469</v>
      </c>
      <c r="BS278" s="39"/>
      <c r="BT278" s="42"/>
      <c r="BU278" s="39"/>
      <c r="BV278" s="39" t="str">
        <f>_xlfn.IFNA(VLOOKUP(Table2[[#This Row],[Job-no]],Table4[],16,FALSE),"Ready")</f>
        <v/>
      </c>
      <c r="BW278" s="39" t="str">
        <f>_xlfn.IFNA(VLOOKUP(Table2[[#This Row],[Job-no]],Table4[],21,FALSE),"Ready")</f>
        <v/>
      </c>
      <c r="BX278" s="39" t="b">
        <f>_xlfn.IFNA(VLOOKUP(Table2[[#This Row],[Job-no]],Table4[],10,FALSE),TRUE)</f>
        <v>0</v>
      </c>
      <c r="BY278" s="39" t="str">
        <f>_xlfn.IFNA(VLOOKUP(Table2[[#This Row],[Job-no]],Table4[],22,FALSE),"Ready")</f>
        <v/>
      </c>
      <c r="BZ278" s="120">
        <f t="shared" si="62"/>
        <v>43476</v>
      </c>
      <c r="CA278" s="120" t="str">
        <f ca="1">IF(OR(Table2[[#This Row],[Saw Date]]=TODAY(),Table2[[#This Row],[Saw Date]]=TODAY()+1), Table2[[#This Row],[Saw Date]],IF(Table2[[#This Row],[Extrusion cut double saw]],"Done",""))</f>
        <v>Done</v>
      </c>
      <c r="CB278" s="120" t="str">
        <f ca="1">IF(OR(Table2[[#This Row],[Lens Date]]=TODAY(),Table2[[#This Row],[Lens Date]]=TODAY()+1), Table2[[#This Row],[Lens Date]],IF(Table2[[#This Row],[MSLens]]="Done","Done",""))</f>
        <v/>
      </c>
      <c r="CC278" s="120" t="str">
        <f ca="1">IF(OR(Table2[[#This Row],[Milling Date]]=TODAY(),Table2[[#This Row],[Milling Date]]=TODAY()+1), Table2[[#This Row],[Milling Date]],IF(Table2[[#This Row],[CNC Holes]]="Ready","Done",""))</f>
        <v/>
      </c>
      <c r="CD278" s="120" t="str">
        <f ca="1">IF(OR(Table2[[#This Row],[Welding Date]]=TODAY(),Table2[[#This Row],[Welding Date]]=TODAY()+1), Table2[[#This Row],[Welding Date]],IF(Table2[[#This Row],[Welding Corners]]="Ready","Done",""))</f>
        <v/>
      </c>
      <c r="CE278" s="120" t="str">
        <f ca="1">IF(OR(Table2[[#This Row],[Puching Date]]=TODAY(),Table2[[#This Row],[Puching Date]]=TODAY()+1), Table2[[#This Row],[Puching Date]],IF(Table2[[#This Row],[Punch Holes]]="Ready","Done",""))</f>
        <v/>
      </c>
      <c r="CF278" s="120" t="str">
        <f ca="1">IF(OR(Table2[[#This Row],[Housing Date2]]=TODAY(),Table2[[#This Row],[Housing Date2]]=TODAY()+1),Table2[[#This Row],[Housing Date2]],IF(Table2[[#This Row],[Body Assembly]],"Done",""))</f>
        <v/>
      </c>
      <c r="CG278" s="120" t="str">
        <f>_xlfn.IFNA(VLOOKUP(Table2[[#This Row],[Job-no]],Table4[],7,FALSE),"Done")</f>
        <v>Machine Shop Started</v>
      </c>
    </row>
    <row r="279" spans="1:85" x14ac:dyDescent="0.25">
      <c r="A279" s="39" t="str">
        <f>_xlfn.CONCAT(Table2[[#This Row],[Order]],"-",Table2[[#This Row],[Line]])</f>
        <v>71032-3</v>
      </c>
      <c r="B279" s="1">
        <v>43476</v>
      </c>
      <c r="C279" s="10">
        <v>71032</v>
      </c>
      <c r="D279" s="7" t="s">
        <v>4397</v>
      </c>
      <c r="E279" s="10">
        <v>3</v>
      </c>
      <c r="F279" s="10">
        <v>1</v>
      </c>
      <c r="G279" s="7" t="s">
        <v>165</v>
      </c>
      <c r="H279" s="10">
        <v>13</v>
      </c>
      <c r="I279" s="43" t="b">
        <v>1</v>
      </c>
      <c r="J279" s="43" t="b">
        <v>0</v>
      </c>
      <c r="K279" t="s">
        <v>114</v>
      </c>
      <c r="L279" s="43" t="b">
        <v>0</v>
      </c>
      <c r="M279" s="43" t="b">
        <v>0</v>
      </c>
      <c r="N279" s="43" t="b">
        <v>1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t="s">
        <v>114</v>
      </c>
      <c r="V279" t="s">
        <v>114</v>
      </c>
      <c r="W279" s="5">
        <v>43473</v>
      </c>
      <c r="X279" s="7" t="s">
        <v>151</v>
      </c>
      <c r="Y279" s="7"/>
      <c r="Z279" s="7" t="s">
        <v>146</v>
      </c>
      <c r="AA279" s="7" t="s">
        <v>114</v>
      </c>
      <c r="AB279" s="7" t="s">
        <v>74</v>
      </c>
      <c r="AC279" s="10">
        <v>18</v>
      </c>
      <c r="AD279" s="3" t="s">
        <v>5967</v>
      </c>
      <c r="AE279" s="4" t="s">
        <v>5968</v>
      </c>
      <c r="AF279" s="7"/>
      <c r="AG279" s="7" t="s">
        <v>114</v>
      </c>
      <c r="AH279" s="10">
        <v>13</v>
      </c>
      <c r="AI279" s="3" t="s">
        <v>74</v>
      </c>
      <c r="AJ279" t="s">
        <v>114</v>
      </c>
      <c r="AK279" t="s">
        <v>114</v>
      </c>
      <c r="AL279" s="43" t="b">
        <v>0</v>
      </c>
      <c r="AM279" s="3"/>
      <c r="AN279" s="3"/>
      <c r="AO279" s="43" t="b">
        <v>0</v>
      </c>
      <c r="AP279" s="3" t="b">
        <v>0</v>
      </c>
      <c r="AQ279" s="3">
        <f>VLOOKUP(Table2[[#This Row],[Job-no]],Table3[],26,FALSE)</f>
        <v>2860</v>
      </c>
      <c r="AR279" t="str">
        <f t="shared" si="57"/>
        <v>BWDLED</v>
      </c>
      <c r="AS279" t="str">
        <f>VLOOKUP(AR279,Table1[],4,0)</f>
        <v>wall</v>
      </c>
      <c r="AT279">
        <f>IF(BD279&gt;0,"Pattern",VLOOKUP(AR279,Table1[],5,0))</f>
        <v>0</v>
      </c>
      <c r="AU279" s="34">
        <f>IF(AT279="Pattern",WORKDAY(Table2[[#This Row],[Scheduled Ship Date]],-10),WORKDAY(Table2[[#This Row],[Scheduled Ship Date]],-4))</f>
        <v>43472</v>
      </c>
      <c r="AV279" s="39">
        <f>IF(Table2[[#This Row],[Extrusion cut double saw]]=TRUE,IF(O279="ToDo",IF(AT279="Pattern",Table2[[#This Row],[Total Sections]]*0.4,Table2[[#This Row],[Total Sections]]*0.12),0),IF(AT279="Pattern",Table2[[#This Row],[Total Sections]]*4,Table2[[#This Row],[Total Sections]]*1.2))</f>
        <v>0</v>
      </c>
      <c r="AW279" s="42"/>
      <c r="AX279" s="42">
        <f>IF(AT279="Pattern",Table2[[#This Row],[Scheduled Ship Date]]-2,Table2[[#This Row],[Scheduled Ship Date]]-3)</f>
        <v>43473</v>
      </c>
      <c r="AY279" s="39">
        <f>IF(Table2[[#This Row],[Pattern]]="Pattern",Table2[[#This Row],[Total Sections]]*4.82,Table2[[#This Row],[Total Sections]]*0.5)</f>
        <v>6.5</v>
      </c>
      <c r="AZ279" s="42">
        <f t="shared" ca="1" si="55"/>
        <v>43469</v>
      </c>
      <c r="BA279" s="39">
        <f>((Table2[Total Sections]/Table2[Open Qty])-1)*Table2[Open Qty]*12.96</f>
        <v>0</v>
      </c>
      <c r="BB279" s="42"/>
      <c r="BC279" s="39" t="str">
        <f t="shared" si="58"/>
        <v>BWDLED-400-80-40-SO-4-W-UNV-DP-1</v>
      </c>
      <c r="BD279" s="39">
        <f t="shared" si="59"/>
        <v>0</v>
      </c>
      <c r="BE279" s="39" t="b">
        <f>_xlfn.IFNA(VLOOKUP(Table2[[#This Row],[Job-no]],Table4[],9,FALSE),TRUE)</f>
        <v>1</v>
      </c>
      <c r="BF279" s="39"/>
      <c r="BG279" s="39" t="b">
        <f>_xlfn.IFNA(VLOOKUP(Table2[[#This Row],[Job-no]],Table4[],14,FALSE),TRUE)</f>
        <v>1</v>
      </c>
      <c r="BH279" s="39" t="str">
        <f>_xlfn.IFNA(VLOOKUP(Table2[[#This Row],[Job-no]],Table4[],11,FALSE),"Done")</f>
        <v/>
      </c>
      <c r="BI279" s="39">
        <f>IF(Table2[[#This Row],[Pattern]]="Pattern",VLOOKUP(Table2[[#This Row],[Product Code]],'Routing data'!$A$2:$W$470,13,FALSE),VLOOKUP(Table2[[#This Row],[Product Code]],'Routing data'!$A$2:$W$470,3,FALSE))</f>
        <v>2</v>
      </c>
      <c r="BJ279" s="39">
        <f>IF(Table2[[#This Row],[Pattern]]="Pattern",VLOOKUP(Table2[[#This Row],[Product Code]],'Routing data'!$A$2:$W$470,14,FALSE),VLOOKUP(Table2[[#This Row],[Product Code]],'Routing data'!$A$2:$W$470,4,FALSE))</f>
        <v>0</v>
      </c>
      <c r="BK279" s="39">
        <f>VLOOKUP(Table2[[#This Row],[Product Code]],'Routing data'!A$4:W$524,16,FALSE)</f>
        <v>0</v>
      </c>
      <c r="BL279" s="42">
        <f>IF(Table2[[#This Row],[Milling Required]]=0,"x",IF(AT279="Pattern",B279-10,B279-4))</f>
        <v>43472</v>
      </c>
      <c r="BM279" s="39"/>
      <c r="BN279" s="42">
        <f t="shared" si="60"/>
        <v>43473</v>
      </c>
      <c r="BO279" s="39">
        <f>IF(Table2[[#This Row],[Milling]]="x","x",Table2[[#This Row],[Total Sections]]*2)</f>
        <v>26</v>
      </c>
      <c r="BP279" s="39">
        <f>IF(Table2[[#This Row],[Punching]]="x","x",Table2[Total Sections]*2)</f>
        <v>26</v>
      </c>
      <c r="BQ279" s="39">
        <f>IF(Table2[[#This Row],[Pattern]]="Pattern",Table2[Total Sections]*3,Table2[Total Sections]*1.5)</f>
        <v>19.5</v>
      </c>
      <c r="BR279" s="42">
        <f t="shared" ca="1" si="61"/>
        <v>43469</v>
      </c>
      <c r="BS279" s="39"/>
      <c r="BT279" s="42"/>
      <c r="BU279" s="39"/>
      <c r="BV279" s="39" t="str">
        <f>_xlfn.IFNA(VLOOKUP(Table2[[#This Row],[Job-no]],Table4[],16,FALSE),"Ready")</f>
        <v/>
      </c>
      <c r="BW279" s="39" t="str">
        <f>_xlfn.IFNA(VLOOKUP(Table2[[#This Row],[Job-no]],Table4[],21,FALSE),"Ready")</f>
        <v/>
      </c>
      <c r="BX279" s="39" t="b">
        <f>_xlfn.IFNA(VLOOKUP(Table2[[#This Row],[Job-no]],Table4[],10,FALSE),TRUE)</f>
        <v>0</v>
      </c>
      <c r="BY279" s="39" t="str">
        <f>_xlfn.IFNA(VLOOKUP(Table2[[#This Row],[Job-no]],Table4[],22,FALSE),"Ready")</f>
        <v/>
      </c>
      <c r="BZ279" s="120">
        <f t="shared" si="62"/>
        <v>43476</v>
      </c>
      <c r="CA279" s="120" t="str">
        <f ca="1">IF(OR(Table2[[#This Row],[Saw Date]]=TODAY(),Table2[[#This Row],[Saw Date]]=TODAY()+1), Table2[[#This Row],[Saw Date]],IF(Table2[[#This Row],[Extrusion cut double saw]],"Done",""))</f>
        <v>Done</v>
      </c>
      <c r="CB279" s="120" t="str">
        <f ca="1">IF(OR(Table2[[#This Row],[Lens Date]]=TODAY(),Table2[[#This Row],[Lens Date]]=TODAY()+1), Table2[[#This Row],[Lens Date]],IF(Table2[[#This Row],[MSLens]]="Done","Done",""))</f>
        <v/>
      </c>
      <c r="CC279" s="120" t="str">
        <f ca="1">IF(OR(Table2[[#This Row],[Milling Date]]=TODAY(),Table2[[#This Row],[Milling Date]]=TODAY()+1), Table2[[#This Row],[Milling Date]],IF(Table2[[#This Row],[CNC Holes]]="Ready","Done",""))</f>
        <v/>
      </c>
      <c r="CD279" s="120" t="str">
        <f ca="1">IF(OR(Table2[[#This Row],[Welding Date]]=TODAY(),Table2[[#This Row],[Welding Date]]=TODAY()+1), Table2[[#This Row],[Welding Date]],IF(Table2[[#This Row],[Welding Corners]]="Ready","Done",""))</f>
        <v/>
      </c>
      <c r="CE279" s="120" t="str">
        <f ca="1">IF(OR(Table2[[#This Row],[Puching Date]]=TODAY(),Table2[[#This Row],[Puching Date]]=TODAY()+1), Table2[[#This Row],[Puching Date]],IF(Table2[[#This Row],[Punch Holes]]="Ready","Done",""))</f>
        <v/>
      </c>
      <c r="CF279" s="120" t="str">
        <f ca="1">IF(OR(Table2[[#This Row],[Housing Date2]]=TODAY(),Table2[[#This Row],[Housing Date2]]=TODAY()+1),Table2[[#This Row],[Housing Date2]],IF(Table2[[#This Row],[Body Assembly]],"Done",""))</f>
        <v/>
      </c>
      <c r="CG279" s="120" t="str">
        <f>_xlfn.IFNA(VLOOKUP(Table2[[#This Row],[Job-no]],Table4[],7,FALSE),"Done")</f>
        <v>Machine Shop Started</v>
      </c>
    </row>
    <row r="280" spans="1:85" x14ac:dyDescent="0.25">
      <c r="A280" s="39" t="str">
        <f>_xlfn.CONCAT(Table2[[#This Row],[Order]],"-",Table2[[#This Row],[Line]])</f>
        <v>71032-4</v>
      </c>
      <c r="B280" s="1">
        <v>43476</v>
      </c>
      <c r="C280" s="10">
        <v>71032</v>
      </c>
      <c r="D280" s="7" t="s">
        <v>4399</v>
      </c>
      <c r="E280" s="10">
        <v>4</v>
      </c>
      <c r="F280" s="10">
        <v>1</v>
      </c>
      <c r="G280" s="7" t="s">
        <v>165</v>
      </c>
      <c r="H280" s="10">
        <v>2</v>
      </c>
      <c r="I280" s="43" t="b">
        <v>1</v>
      </c>
      <c r="J280" s="43" t="b">
        <v>0</v>
      </c>
      <c r="K280" t="s">
        <v>114</v>
      </c>
      <c r="L280" s="43" t="b">
        <v>0</v>
      </c>
      <c r="M280" s="43" t="b">
        <v>0</v>
      </c>
      <c r="N280" s="43" t="b">
        <v>1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t="s">
        <v>114</v>
      </c>
      <c r="V280" t="s">
        <v>114</v>
      </c>
      <c r="W280" s="5">
        <v>43473</v>
      </c>
      <c r="X280" s="7" t="s">
        <v>151</v>
      </c>
      <c r="Y280" s="7"/>
      <c r="Z280" s="7" t="s">
        <v>4831</v>
      </c>
      <c r="AA280" s="7" t="s">
        <v>114</v>
      </c>
      <c r="AB280" s="7" t="s">
        <v>74</v>
      </c>
      <c r="AC280" s="10">
        <v>18</v>
      </c>
      <c r="AD280" s="3" t="s">
        <v>5967</v>
      </c>
      <c r="AE280" s="4" t="s">
        <v>5968</v>
      </c>
      <c r="AF280" s="7"/>
      <c r="AG280" s="7" t="s">
        <v>114</v>
      </c>
      <c r="AH280" s="10">
        <v>2</v>
      </c>
      <c r="AI280" s="3" t="s">
        <v>74</v>
      </c>
      <c r="AJ280" t="s">
        <v>114</v>
      </c>
      <c r="AK280" t="s">
        <v>114</v>
      </c>
      <c r="AL280" s="43" t="b">
        <v>0</v>
      </c>
      <c r="AM280" s="3"/>
      <c r="AN280" s="3"/>
      <c r="AO280" s="43" t="b">
        <v>0</v>
      </c>
      <c r="AP280" s="3" t="b">
        <v>0</v>
      </c>
      <c r="AQ280" s="3">
        <f>VLOOKUP(Table2[[#This Row],[Job-no]],Table3[],26,FALSE)</f>
        <v>550</v>
      </c>
      <c r="AR280" t="str">
        <f t="shared" si="57"/>
        <v>BRLED</v>
      </c>
      <c r="AS280" t="str">
        <f>VLOOKUP(AR280,Table1[],4,0)</f>
        <v>recessed</v>
      </c>
      <c r="AT280">
        <f>IF(BD280&gt;0,"Pattern",VLOOKUP(AR280,Table1[],5,0))</f>
        <v>0</v>
      </c>
      <c r="AU280" s="34">
        <f>IF(AT280="Pattern",WORKDAY(Table2[[#This Row],[Scheduled Ship Date]],-10),WORKDAY(Table2[[#This Row],[Scheduled Ship Date]],-4))</f>
        <v>43472</v>
      </c>
      <c r="AV280" s="39">
        <f>IF(Table2[[#This Row],[Extrusion cut double saw]]=TRUE,IF(O280="ToDo",IF(AT280="Pattern",Table2[[#This Row],[Total Sections]]*0.4,Table2[[#This Row],[Total Sections]]*0.12),0),IF(AT280="Pattern",Table2[[#This Row],[Total Sections]]*4,Table2[[#This Row],[Total Sections]]*1.2))</f>
        <v>0</v>
      </c>
      <c r="AW280" s="42"/>
      <c r="AX280" s="42">
        <f>IF(AT280="Pattern",Table2[[#This Row],[Scheduled Ship Date]]-2,Table2[[#This Row],[Scheduled Ship Date]]-3)</f>
        <v>43473</v>
      </c>
      <c r="AY280" s="39">
        <f>IF(Table2[[#This Row],[Pattern]]="Pattern",Table2[[#This Row],[Total Sections]]*4.82,Table2[[#This Row],[Total Sections]]*0.5)</f>
        <v>1</v>
      </c>
      <c r="AZ280" s="42">
        <f t="shared" ca="1" si="55"/>
        <v>43469</v>
      </c>
      <c r="BA280" s="39">
        <f>((Table2[Total Sections]/Table2[Open Qty])-1)*Table2[Open Qty]*12.96</f>
        <v>0</v>
      </c>
      <c r="BB280" s="39"/>
      <c r="BC280" s="39" t="str">
        <f t="shared" si="58"/>
        <v>BRLED-400-80-35-FL-5'-BLK-UNV-DP-1-DF</v>
      </c>
      <c r="BD280" s="39">
        <f t="shared" si="59"/>
        <v>0</v>
      </c>
      <c r="BE280" s="39" t="b">
        <f>_xlfn.IFNA(VLOOKUP(Table2[[#This Row],[Job-no]],Table4[],9,FALSE),TRUE)</f>
        <v>1</v>
      </c>
      <c r="BF280" s="39"/>
      <c r="BG280" s="39" t="b">
        <f>_xlfn.IFNA(VLOOKUP(Table2[[#This Row],[Job-no]],Table4[],14,FALSE),TRUE)</f>
        <v>1</v>
      </c>
      <c r="BH280" s="39" t="str">
        <f>_xlfn.IFNA(VLOOKUP(Table2[[#This Row],[Job-no]],Table4[],11,FALSE),"Done")</f>
        <v/>
      </c>
      <c r="BI280" s="39">
        <f>IF(Table2[[#This Row],[Pattern]]="Pattern",VLOOKUP(Table2[[#This Row],[Product Code]],'Routing data'!$A$2:$W$470,13,FALSE),VLOOKUP(Table2[[#This Row],[Product Code]],'Routing data'!$A$2:$W$470,3,FALSE))</f>
        <v>2</v>
      </c>
      <c r="BJ280" s="39">
        <f>IF(Table2[[#This Row],[Pattern]]="Pattern",VLOOKUP(Table2[[#This Row],[Product Code]],'Routing data'!$A$2:$W$470,14,FALSE),VLOOKUP(Table2[[#This Row],[Product Code]],'Routing data'!$A$2:$W$470,4,FALSE))</f>
        <v>0</v>
      </c>
      <c r="BK280" s="39">
        <f>VLOOKUP(Table2[[#This Row],[Product Code]],'Routing data'!A$4:W$524,16,FALSE)</f>
        <v>0</v>
      </c>
      <c r="BL280" s="42">
        <f>IF(Table2[[#This Row],[Milling Required]]=0,"x",IF(AT280="Pattern",B280-10,B280-4))</f>
        <v>43472</v>
      </c>
      <c r="BM280" s="39"/>
      <c r="BN280" s="42">
        <f t="shared" si="60"/>
        <v>43473</v>
      </c>
      <c r="BO280" s="39">
        <f>IF(Table2[[#This Row],[Milling]]="x","x",Table2[[#This Row],[Total Sections]]*2)</f>
        <v>4</v>
      </c>
      <c r="BP280" s="39">
        <f>IF(Table2[[#This Row],[Punching]]="x","x",Table2[Total Sections]*2)</f>
        <v>4</v>
      </c>
      <c r="BQ280" s="39">
        <f>IF(Table2[[#This Row],[Pattern]]="Pattern",Table2[Total Sections]*3,Table2[Total Sections]*1.5)</f>
        <v>3</v>
      </c>
      <c r="BR280" s="42">
        <f t="shared" ca="1" si="61"/>
        <v>43469</v>
      </c>
      <c r="BS280" s="39"/>
      <c r="BT280" s="42"/>
      <c r="BU280" s="39"/>
      <c r="BV280" s="39" t="str">
        <f>_xlfn.IFNA(VLOOKUP(Table2[[#This Row],[Job-no]],Table4[],16,FALSE),"Ready")</f>
        <v/>
      </c>
      <c r="BW280" s="39" t="str">
        <f>_xlfn.IFNA(VLOOKUP(Table2[[#This Row],[Job-no]],Table4[],21,FALSE),"Ready")</f>
        <v/>
      </c>
      <c r="BX280" s="39" t="b">
        <f>_xlfn.IFNA(VLOOKUP(Table2[[#This Row],[Job-no]],Table4[],10,FALSE),TRUE)</f>
        <v>0</v>
      </c>
      <c r="BY280" s="39" t="str">
        <f>_xlfn.IFNA(VLOOKUP(Table2[[#This Row],[Job-no]],Table4[],22,FALSE),"Ready")</f>
        <v/>
      </c>
      <c r="BZ280" s="120">
        <f t="shared" si="62"/>
        <v>43476</v>
      </c>
      <c r="CA280" s="120" t="str">
        <f ca="1">IF(OR(Table2[[#This Row],[Saw Date]]=TODAY(),Table2[[#This Row],[Saw Date]]=TODAY()+1), Table2[[#This Row],[Saw Date]],IF(Table2[[#This Row],[Extrusion cut double saw]],"Done",""))</f>
        <v>Done</v>
      </c>
      <c r="CB280" s="120" t="str">
        <f ca="1">IF(OR(Table2[[#This Row],[Lens Date]]=TODAY(),Table2[[#This Row],[Lens Date]]=TODAY()+1), Table2[[#This Row],[Lens Date]],IF(Table2[[#This Row],[MSLens]]="Done","Done",""))</f>
        <v/>
      </c>
      <c r="CC280" s="120" t="str">
        <f ca="1">IF(OR(Table2[[#This Row],[Milling Date]]=TODAY(),Table2[[#This Row],[Milling Date]]=TODAY()+1), Table2[[#This Row],[Milling Date]],IF(Table2[[#This Row],[CNC Holes]]="Ready","Done",""))</f>
        <v/>
      </c>
      <c r="CD280" s="120" t="str">
        <f ca="1">IF(OR(Table2[[#This Row],[Welding Date]]=TODAY(),Table2[[#This Row],[Welding Date]]=TODAY()+1), Table2[[#This Row],[Welding Date]],IF(Table2[[#This Row],[Welding Corners]]="Ready","Done",""))</f>
        <v/>
      </c>
      <c r="CE280" s="120" t="str">
        <f ca="1">IF(OR(Table2[[#This Row],[Puching Date]]=TODAY(),Table2[[#This Row],[Puching Date]]=TODAY()+1), Table2[[#This Row],[Puching Date]],IF(Table2[[#This Row],[Punch Holes]]="Ready","Done",""))</f>
        <v/>
      </c>
      <c r="CF280" s="120" t="str">
        <f ca="1">IF(OR(Table2[[#This Row],[Housing Date2]]=TODAY(),Table2[[#This Row],[Housing Date2]]=TODAY()+1),Table2[[#This Row],[Housing Date2]],IF(Table2[[#This Row],[Body Assembly]],"Done",""))</f>
        <v/>
      </c>
      <c r="CG280" s="120" t="str">
        <f>_xlfn.IFNA(VLOOKUP(Table2[[#This Row],[Job-no]],Table4[],7,FALSE),"Done")</f>
        <v>Machine Shop Started</v>
      </c>
    </row>
    <row r="281" spans="1:85" x14ac:dyDescent="0.25">
      <c r="A281" s="39" t="str">
        <f>_xlfn.CONCAT(Table2[[#This Row],[Order]],"-",Table2[[#This Row],[Line]])</f>
        <v>71032-5</v>
      </c>
      <c r="B281" s="1">
        <v>43476</v>
      </c>
      <c r="C281" s="10">
        <v>71032</v>
      </c>
      <c r="D281" s="7" t="s">
        <v>4401</v>
      </c>
      <c r="E281" s="10">
        <v>5</v>
      </c>
      <c r="F281" s="10">
        <v>1</v>
      </c>
      <c r="G281" s="7" t="s">
        <v>165</v>
      </c>
      <c r="H281" s="10">
        <v>1</v>
      </c>
      <c r="I281" s="43" t="b">
        <v>1</v>
      </c>
      <c r="J281" s="43" t="b">
        <v>0</v>
      </c>
      <c r="K281" t="s">
        <v>114</v>
      </c>
      <c r="L281" s="43" t="b">
        <v>0</v>
      </c>
      <c r="M281" s="43" t="b">
        <v>0</v>
      </c>
      <c r="N281" s="43" t="b">
        <v>1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t="s">
        <v>114</v>
      </c>
      <c r="V281" t="s">
        <v>114</v>
      </c>
      <c r="W281" s="5">
        <v>43473</v>
      </c>
      <c r="X281" s="7" t="s">
        <v>151</v>
      </c>
      <c r="Y281" s="7"/>
      <c r="Z281" s="7" t="s">
        <v>1284</v>
      </c>
      <c r="AA281" s="7" t="s">
        <v>114</v>
      </c>
      <c r="AB281" s="7" t="s">
        <v>74</v>
      </c>
      <c r="AC281" s="10">
        <v>18</v>
      </c>
      <c r="AD281" s="3" t="s">
        <v>5967</v>
      </c>
      <c r="AE281" s="4" t="s">
        <v>5968</v>
      </c>
      <c r="AF281" s="7"/>
      <c r="AG281" s="7" t="s">
        <v>114</v>
      </c>
      <c r="AH281" s="10">
        <v>1</v>
      </c>
      <c r="AI281" s="3" t="s">
        <v>74</v>
      </c>
      <c r="AJ281" t="s">
        <v>114</v>
      </c>
      <c r="AK281" t="s">
        <v>114</v>
      </c>
      <c r="AL281" s="43" t="b">
        <v>0</v>
      </c>
      <c r="AM281" s="3"/>
      <c r="AN281" s="3"/>
      <c r="AO281" s="43" t="b">
        <v>0</v>
      </c>
      <c r="AP281" s="3" t="b">
        <v>0</v>
      </c>
      <c r="AQ281" s="3">
        <f>VLOOKUP(Table2[[#This Row],[Job-no]],Table3[],26,FALSE)</f>
        <v>275</v>
      </c>
      <c r="AR281" t="str">
        <f t="shared" si="57"/>
        <v>BRLED</v>
      </c>
      <c r="AS281" t="str">
        <f>VLOOKUP(AR281,Table1[],4,0)</f>
        <v>recessed</v>
      </c>
      <c r="AT281">
        <f>IF(BD281&gt;0,"Pattern",VLOOKUP(AR281,Table1[],5,0))</f>
        <v>0</v>
      </c>
      <c r="AU281" s="34">
        <f>IF(AT281="Pattern",WORKDAY(Table2[[#This Row],[Scheduled Ship Date]],-10),WORKDAY(Table2[[#This Row],[Scheduled Ship Date]],-4))</f>
        <v>43472</v>
      </c>
      <c r="AV281" s="39">
        <f>IF(Table2[[#This Row],[Extrusion cut double saw]]=TRUE,IF(O281="ToDo",IF(AT281="Pattern",Table2[[#This Row],[Total Sections]]*0.4,Table2[[#This Row],[Total Sections]]*0.12),0),IF(AT281="Pattern",Table2[[#This Row],[Total Sections]]*4,Table2[[#This Row],[Total Sections]]*1.2))</f>
        <v>0</v>
      </c>
      <c r="AW281" s="42"/>
      <c r="AX281" s="42">
        <f>IF(AT281="Pattern",Table2[[#This Row],[Scheduled Ship Date]]-2,Table2[[#This Row],[Scheduled Ship Date]]-3)</f>
        <v>43473</v>
      </c>
      <c r="AY281" s="39">
        <f>IF(Table2[[#This Row],[Pattern]]="Pattern",Table2[[#This Row],[Total Sections]]*4.82,Table2[[#This Row],[Total Sections]]*0.5)</f>
        <v>0.5</v>
      </c>
      <c r="AZ281" s="42">
        <f t="shared" ca="1" si="55"/>
        <v>43469</v>
      </c>
      <c r="BA281" s="39">
        <f>((Table2[Total Sections]/Table2[Open Qty])-1)*Table2[Open Qty]*12.96</f>
        <v>0</v>
      </c>
      <c r="BB281" s="39"/>
      <c r="BC281" s="39" t="str">
        <f t="shared" si="58"/>
        <v>BRLED-750-80-35-FL-5-BLK-UNV-DP-1-DF</v>
      </c>
      <c r="BD281" s="39">
        <f t="shared" si="59"/>
        <v>0</v>
      </c>
      <c r="BE281" s="39" t="b">
        <f>_xlfn.IFNA(VLOOKUP(Table2[[#This Row],[Job-no]],Table4[],9,FALSE),TRUE)</f>
        <v>1</v>
      </c>
      <c r="BF281" s="39"/>
      <c r="BG281" s="39" t="b">
        <f>_xlfn.IFNA(VLOOKUP(Table2[[#This Row],[Job-no]],Table4[],14,FALSE),TRUE)</f>
        <v>1</v>
      </c>
      <c r="BH281" s="39" t="str">
        <f>_xlfn.IFNA(VLOOKUP(Table2[[#This Row],[Job-no]],Table4[],11,FALSE),"Done")</f>
        <v/>
      </c>
      <c r="BI281" s="39">
        <f>IF(Table2[[#This Row],[Pattern]]="Pattern",VLOOKUP(Table2[[#This Row],[Product Code]],'Routing data'!$A$2:$W$470,13,FALSE),VLOOKUP(Table2[[#This Row],[Product Code]],'Routing data'!$A$2:$W$470,3,FALSE))</f>
        <v>2</v>
      </c>
      <c r="BJ281" s="39">
        <f>IF(Table2[[#This Row],[Pattern]]="Pattern",VLOOKUP(Table2[[#This Row],[Product Code]],'Routing data'!$A$2:$W$470,14,FALSE),VLOOKUP(Table2[[#This Row],[Product Code]],'Routing data'!$A$2:$W$470,4,FALSE))</f>
        <v>0</v>
      </c>
      <c r="BK281" s="39">
        <f>VLOOKUP(Table2[[#This Row],[Product Code]],'Routing data'!A$4:W$524,16,FALSE)</f>
        <v>0</v>
      </c>
      <c r="BL281" s="42">
        <f>IF(Table2[[#This Row],[Milling Required]]=0,"x",IF(AT281="Pattern",B281-10,B281-4))</f>
        <v>43472</v>
      </c>
      <c r="BM281" s="39"/>
      <c r="BN281" s="42">
        <f t="shared" si="60"/>
        <v>43473</v>
      </c>
      <c r="BO281" s="39">
        <f>IF(Table2[[#This Row],[Milling]]="x","x",Table2[[#This Row],[Total Sections]]*2)</f>
        <v>2</v>
      </c>
      <c r="BP281" s="39">
        <f>IF(Table2[[#This Row],[Punching]]="x","x",Table2[Total Sections]*2)</f>
        <v>2</v>
      </c>
      <c r="BQ281" s="39">
        <f>IF(Table2[[#This Row],[Pattern]]="Pattern",Table2[Total Sections]*3,Table2[Total Sections]*1.5)</f>
        <v>1.5</v>
      </c>
      <c r="BR281" s="42">
        <f t="shared" ca="1" si="61"/>
        <v>43469</v>
      </c>
      <c r="BS281" s="39"/>
      <c r="BT281" s="42"/>
      <c r="BU281" s="39"/>
      <c r="BV281" s="39" t="str">
        <f>_xlfn.IFNA(VLOOKUP(Table2[[#This Row],[Job-no]],Table4[],16,FALSE),"Ready")</f>
        <v/>
      </c>
      <c r="BW281" s="39" t="str">
        <f>_xlfn.IFNA(VLOOKUP(Table2[[#This Row],[Job-no]],Table4[],21,FALSE),"Ready")</f>
        <v/>
      </c>
      <c r="BX281" s="39" t="b">
        <f>_xlfn.IFNA(VLOOKUP(Table2[[#This Row],[Job-no]],Table4[],10,FALSE),TRUE)</f>
        <v>0</v>
      </c>
      <c r="BY281" s="39" t="str">
        <f>_xlfn.IFNA(VLOOKUP(Table2[[#This Row],[Job-no]],Table4[],22,FALSE),"Ready")</f>
        <v/>
      </c>
      <c r="BZ281" s="120">
        <f t="shared" si="62"/>
        <v>43476</v>
      </c>
      <c r="CA281" s="120" t="str">
        <f ca="1">IF(OR(Table2[[#This Row],[Saw Date]]=TODAY(),Table2[[#This Row],[Saw Date]]=TODAY()+1), Table2[[#This Row],[Saw Date]],IF(Table2[[#This Row],[Extrusion cut double saw]],"Done",""))</f>
        <v>Done</v>
      </c>
      <c r="CB281" s="120" t="str">
        <f ca="1">IF(OR(Table2[[#This Row],[Lens Date]]=TODAY(),Table2[[#This Row],[Lens Date]]=TODAY()+1), Table2[[#This Row],[Lens Date]],IF(Table2[[#This Row],[MSLens]]="Done","Done",""))</f>
        <v/>
      </c>
      <c r="CC281" s="120" t="str">
        <f ca="1">IF(OR(Table2[[#This Row],[Milling Date]]=TODAY(),Table2[[#This Row],[Milling Date]]=TODAY()+1), Table2[[#This Row],[Milling Date]],IF(Table2[[#This Row],[CNC Holes]]="Ready","Done",""))</f>
        <v/>
      </c>
      <c r="CD281" s="120" t="str">
        <f ca="1">IF(OR(Table2[[#This Row],[Welding Date]]=TODAY(),Table2[[#This Row],[Welding Date]]=TODAY()+1), Table2[[#This Row],[Welding Date]],IF(Table2[[#This Row],[Welding Corners]]="Ready","Done",""))</f>
        <v/>
      </c>
      <c r="CE281" s="120" t="str">
        <f ca="1">IF(OR(Table2[[#This Row],[Puching Date]]=TODAY(),Table2[[#This Row],[Puching Date]]=TODAY()+1), Table2[[#This Row],[Puching Date]],IF(Table2[[#This Row],[Punch Holes]]="Ready","Done",""))</f>
        <v/>
      </c>
      <c r="CF281" s="120" t="str">
        <f ca="1">IF(OR(Table2[[#This Row],[Housing Date2]]=TODAY(),Table2[[#This Row],[Housing Date2]]=TODAY()+1),Table2[[#This Row],[Housing Date2]],IF(Table2[[#This Row],[Body Assembly]],"Done",""))</f>
        <v/>
      </c>
      <c r="CG281" s="120" t="str">
        <f>_xlfn.IFNA(VLOOKUP(Table2[[#This Row],[Job-no]],Table4[],7,FALSE),"Done")</f>
        <v>Machine Shop Started</v>
      </c>
    </row>
    <row r="282" spans="1:85" x14ac:dyDescent="0.25">
      <c r="A282" t="str">
        <f>_xlfn.CONCAT(Table2[[#This Row],[Order]],"-",Table2[[#This Row],[Line]])</f>
        <v>76286-2</v>
      </c>
      <c r="B282" s="1">
        <v>43476</v>
      </c>
      <c r="C282" s="10">
        <v>76286</v>
      </c>
      <c r="D282" s="7" t="s">
        <v>3432</v>
      </c>
      <c r="E282" s="10">
        <v>2</v>
      </c>
      <c r="F282" s="10">
        <v>1</v>
      </c>
      <c r="G282" s="7" t="s">
        <v>165</v>
      </c>
      <c r="H282" s="10">
        <v>3</v>
      </c>
      <c r="I282" s="43" t="b">
        <v>1</v>
      </c>
      <c r="J282" s="43" t="b">
        <v>0</v>
      </c>
      <c r="K282" t="s">
        <v>135</v>
      </c>
      <c r="L282" s="43" t="b">
        <v>0</v>
      </c>
      <c r="M282" s="43" t="b">
        <v>0</v>
      </c>
      <c r="N282" s="43" t="b">
        <v>1</v>
      </c>
      <c r="O282" t="s">
        <v>114</v>
      </c>
      <c r="P282" t="s">
        <v>23</v>
      </c>
      <c r="Q282" t="s">
        <v>114</v>
      </c>
      <c r="R282" t="s">
        <v>23</v>
      </c>
      <c r="S282" t="s">
        <v>114</v>
      </c>
      <c r="T282" t="s">
        <v>114</v>
      </c>
      <c r="U282" t="s">
        <v>114</v>
      </c>
      <c r="V282" t="s">
        <v>114</v>
      </c>
      <c r="W282" s="5">
        <v>43473</v>
      </c>
      <c r="X282" s="7" t="s">
        <v>151</v>
      </c>
      <c r="Y282" s="7"/>
      <c r="Z282" s="7" t="s">
        <v>2934</v>
      </c>
      <c r="AA282" s="7" t="s">
        <v>41</v>
      </c>
      <c r="AB282" s="7" t="s">
        <v>74</v>
      </c>
      <c r="AC282" s="10">
        <v>12</v>
      </c>
      <c r="AD282" s="3" t="s">
        <v>5967</v>
      </c>
      <c r="AE282" s="4" t="s">
        <v>5968</v>
      </c>
      <c r="AF282" s="7"/>
      <c r="AG282" s="7" t="s">
        <v>114</v>
      </c>
      <c r="AH282" s="10">
        <v>3</v>
      </c>
      <c r="AI282" s="3" t="s">
        <v>74</v>
      </c>
      <c r="AJ282" t="s">
        <v>114</v>
      </c>
      <c r="AK282" t="s">
        <v>114</v>
      </c>
      <c r="AL282" s="43" t="b">
        <v>0</v>
      </c>
      <c r="AM282" s="3"/>
      <c r="AN282" s="3"/>
      <c r="AO282" s="43" t="b">
        <v>0</v>
      </c>
      <c r="AP282" s="3" t="b">
        <v>1</v>
      </c>
      <c r="AQ282" s="3">
        <f>VLOOKUP(Table2[[#This Row],[Job-no]],Table3[],26,FALSE)</f>
        <v>1950</v>
      </c>
      <c r="AR282" t="str">
        <f t="shared" si="57"/>
        <v>SCS</v>
      </c>
      <c r="AS282" t="str">
        <f>VLOOKUP(AR282,Table1[],4,0)</f>
        <v>surface</v>
      </c>
      <c r="AT282" t="str">
        <f>IF(BD282&gt;0,"Pattern",VLOOKUP(AR282,Table1[],5,0))</f>
        <v>Check for Kit</v>
      </c>
      <c r="AU282" s="34">
        <f>IF(AT282="Pattern",WORKDAY(Table2[[#This Row],[Scheduled Ship Date]],-10),WORKDAY(Table2[[#This Row],[Scheduled Ship Date]],-4))</f>
        <v>43472</v>
      </c>
      <c r="AV282">
        <f>IF(Table2[[#This Row],[Extrusion cut double saw]]=TRUE,IF(O282="ToDo",IF(AT282="Pattern",Table2[[#This Row],[Total Sections]]*0.4,Table2[[#This Row],[Total Sections]]*0.12),0),IF(AT282="Pattern",Table2[[#This Row],[Total Sections]]*4,Table2[[#This Row],[Total Sections]]*1.2))</f>
        <v>0</v>
      </c>
      <c r="AW282" s="42"/>
      <c r="AX282" s="42">
        <f>IF(AT282="Pattern",Table2[[#This Row],[Scheduled Ship Date]]-2,Table2[[#This Row],[Scheduled Ship Date]]-3)</f>
        <v>43473</v>
      </c>
      <c r="AY282">
        <f>IF(Table2[[#This Row],[Pattern]]="Pattern",Table2[[#This Row],[Total Sections]]*4.82,Table2[[#This Row],[Total Sections]]*0.5)</f>
        <v>1.5</v>
      </c>
      <c r="AZ282" s="42"/>
      <c r="BA282" s="39">
        <f>((Table2[Total Sections]/Table2[Open Qty])-1)*Table2[Open Qty]*12.96</f>
        <v>0</v>
      </c>
      <c r="BB282" s="42"/>
      <c r="BC282" s="39" t="str">
        <f t="shared" si="58"/>
        <v>SCS-300-80-40-FL-8'6"-BLK-120-DP-1-S</v>
      </c>
      <c r="BD282" s="39">
        <f t="shared" si="59"/>
        <v>0</v>
      </c>
      <c r="BE282" s="39" t="b">
        <f>_xlfn.IFNA(VLOOKUP(Table2[[#This Row],[Job-no]],Table4[],9,FALSE),TRUE)</f>
        <v>1</v>
      </c>
      <c r="BF282" t="str">
        <f>VLOOKUP(AR282,Table1[],3,0)</f>
        <v>SCULPT</v>
      </c>
      <c r="BG282" s="39" t="b">
        <f>_xlfn.IFNA(VLOOKUP(Table2[[#This Row],[Job-no]],Table4[],14,FALSE),TRUE)</f>
        <v>1</v>
      </c>
      <c r="BH282" s="39" t="str">
        <f>_xlfn.IFNA(VLOOKUP(Table2[[#This Row],[Job-no]],Table4[],11,FALSE),"Done")</f>
        <v>Done</v>
      </c>
      <c r="BI282" s="39">
        <f>IF(Table2[[#This Row],[Pattern]]="Pattern",VLOOKUP(Table2[[#This Row],[Product Code]],'Routing data'!$A$2:$W$470,13,FALSE),VLOOKUP(Table2[[#This Row],[Product Code]],'Routing data'!$A$2:$W$470,3,FALSE))</f>
        <v>2</v>
      </c>
      <c r="BJ282" s="39">
        <f>IF(Table2[[#This Row],[Pattern]]="Pattern",VLOOKUP(Table2[[#This Row],[Product Code]],'Routing data'!$A$2:$W$470,14,FALSE),VLOOKUP(Table2[[#This Row],[Product Code]],'Routing data'!$A$2:$W$470,4,FALSE))</f>
        <v>0</v>
      </c>
      <c r="BK282" s="39">
        <f>VLOOKUP(Table2[[#This Row],[Product Code]],'Routing data'!A$4:W$524,16,FALSE)</f>
        <v>5</v>
      </c>
      <c r="BL282" s="42">
        <f>IF(Table2[[#This Row],[Milling Required]]=0,"x",IF(AT282="Pattern",B282-10,B282-4))</f>
        <v>43472</v>
      </c>
      <c r="BM282" s="42" t="str">
        <f>IF(Table2[[#This Row],[Punching Required]]=0,"x",IF(AT282="Pattern",B282-8,B282-2))</f>
        <v>x</v>
      </c>
      <c r="BN282" s="42">
        <f t="shared" si="60"/>
        <v>43473</v>
      </c>
      <c r="BO282" s="39">
        <f>IF(Table2[[#This Row],[Milling]]="x","x",Table2[[#This Row],[Total Sections]]*2)</f>
        <v>6</v>
      </c>
      <c r="BP282" s="39" t="str">
        <f>IF(Table2[[#This Row],[Punching]]="x","x",Table2[Total Sections]*2)</f>
        <v>x</v>
      </c>
      <c r="BQ282" s="39">
        <f>IF(Table2[[#This Row],[Pattern]]="Pattern",Table2[Total Sections]*3,Table2[Total Sections]*1.5)</f>
        <v>4.5</v>
      </c>
      <c r="BR282" s="42">
        <f t="shared" ca="1" si="61"/>
        <v>43469</v>
      </c>
      <c r="BS282" s="42"/>
      <c r="BT282" s="42"/>
      <c r="BU282" s="39"/>
      <c r="BV282" s="39" t="str">
        <f>_xlfn.IFNA(VLOOKUP(Table2[[#This Row],[Job-no]],Table4[],16,FALSE),"Ready")</f>
        <v>ToDo</v>
      </c>
      <c r="BW282" s="39" t="str">
        <f>_xlfn.IFNA(VLOOKUP(Table2[[#This Row],[Job-no]],Table4[],21,FALSE),"Ready")</f>
        <v/>
      </c>
      <c r="BX282" s="39" t="b">
        <f>_xlfn.IFNA(VLOOKUP(Table2[[#This Row],[Job-no]],Table4[],10,FALSE),TRUE)</f>
        <v>0</v>
      </c>
      <c r="BY282" s="39" t="str">
        <f>_xlfn.IFNA(VLOOKUP(Table2[[#This Row],[Job-no]],Table4[],22,FALSE),"Ready")</f>
        <v/>
      </c>
      <c r="BZ282" s="120">
        <f t="shared" si="62"/>
        <v>43476</v>
      </c>
      <c r="CA282" s="120" t="str">
        <f ca="1">IF(OR(Table2[[#This Row],[Saw Date]]=TODAY(),Table2[[#This Row],[Saw Date]]=TODAY()+1), Table2[[#This Row],[Saw Date]],IF(Table2[[#This Row],[Extrusion cut double saw]],"Done",""))</f>
        <v>Done</v>
      </c>
      <c r="CB282" s="120" t="str">
        <f ca="1">IF(OR(Table2[[#This Row],[Lens Date]]=TODAY(),Table2[[#This Row],[Lens Date]]=TODAY()+1), Table2[[#This Row],[Lens Date]],IF(Table2[[#This Row],[MSLens]]="Done","Done",""))</f>
        <v>Done</v>
      </c>
      <c r="CC282" s="120" t="str">
        <f ca="1">IF(OR(Table2[[#This Row],[Milling Date]]=TODAY(),Table2[[#This Row],[Milling Date]]=TODAY()+1), Table2[[#This Row],[Milling Date]],IF(Table2[[#This Row],[CNC Holes]]="Ready","Done",""))</f>
        <v/>
      </c>
      <c r="CD282" s="120" t="str">
        <f ca="1">IF(OR(Table2[[#This Row],[Welding Date]]=TODAY(),Table2[[#This Row],[Welding Date]]=TODAY()+1), Table2[[#This Row],[Welding Date]],IF(Table2[[#This Row],[Welding Corners]]="Ready","Done",""))</f>
        <v/>
      </c>
      <c r="CE282" s="120" t="str">
        <f ca="1">IF(OR(Table2[[#This Row],[Puching Date]]=TODAY(),Table2[[#This Row],[Puching Date]]=TODAY()+1), Table2[[#This Row],[Puching Date]],IF(Table2[[#This Row],[Punch Holes]]="Ready","Done",""))</f>
        <v/>
      </c>
      <c r="CF282" s="120" t="str">
        <f ca="1">IF(OR(Table2[[#This Row],[Housing Date2]]=TODAY(),Table2[[#This Row],[Housing Date2]]=TODAY()+1),Table2[[#This Row],[Housing Date2]],IF(Table2[[#This Row],[Body Assembly]],"Done",""))</f>
        <v/>
      </c>
      <c r="CG282" s="120" t="str">
        <f>_xlfn.IFNA(VLOOKUP(Table2[[#This Row],[Job-no]],Table4[],7,FALSE),"Done")</f>
        <v>Machine Shop Started</v>
      </c>
    </row>
    <row r="283" spans="1:85" x14ac:dyDescent="0.25">
      <c r="A283" s="39" t="str">
        <f>_xlfn.CONCAT(Table2[[#This Row],[Order]],"-",Table2[[#This Row],[Line]])</f>
        <v>76645-3</v>
      </c>
      <c r="B283" s="1">
        <v>43476</v>
      </c>
      <c r="C283" s="10">
        <v>76645</v>
      </c>
      <c r="D283" s="7" t="s">
        <v>3927</v>
      </c>
      <c r="E283" s="10">
        <v>3</v>
      </c>
      <c r="F283" s="10">
        <v>1</v>
      </c>
      <c r="G283" s="7" t="s">
        <v>165</v>
      </c>
      <c r="H283" s="10">
        <v>2</v>
      </c>
      <c r="I283" s="43" t="b">
        <v>1</v>
      </c>
      <c r="J283" s="43" t="b">
        <v>0</v>
      </c>
      <c r="K283" t="s">
        <v>114</v>
      </c>
      <c r="L283" s="43" t="b">
        <v>0</v>
      </c>
      <c r="M283" s="43" t="b">
        <v>0</v>
      </c>
      <c r="N283" s="43" t="b">
        <v>1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t="s">
        <v>114</v>
      </c>
      <c r="V283" t="s">
        <v>114</v>
      </c>
      <c r="W283" s="5">
        <v>43473</v>
      </c>
      <c r="X283" s="7" t="s">
        <v>151</v>
      </c>
      <c r="Y283" s="7"/>
      <c r="Z283" s="7" t="s">
        <v>17</v>
      </c>
      <c r="AA283" s="7" t="s">
        <v>114</v>
      </c>
      <c r="AB283" s="7" t="s">
        <v>74</v>
      </c>
      <c r="AC283" s="10">
        <v>4</v>
      </c>
      <c r="AD283" s="3" t="s">
        <v>5967</v>
      </c>
      <c r="AE283" s="4" t="s">
        <v>5968</v>
      </c>
      <c r="AF283" s="7"/>
      <c r="AG283" s="7" t="s">
        <v>114</v>
      </c>
      <c r="AH283" s="10">
        <v>4</v>
      </c>
      <c r="AI283" s="3" t="s">
        <v>74</v>
      </c>
      <c r="AJ283" t="s">
        <v>114</v>
      </c>
      <c r="AK283" t="s">
        <v>114</v>
      </c>
      <c r="AL283" s="43" t="b">
        <v>0</v>
      </c>
      <c r="AM283" s="3"/>
      <c r="AN283" s="3"/>
      <c r="AO283" s="43" t="b">
        <v>0</v>
      </c>
      <c r="AP283" s="3" t="b">
        <v>0</v>
      </c>
      <c r="AQ283" s="3">
        <f>VLOOKUP(Table2[[#This Row],[Job-no]],Table3[],26,FALSE)</f>
        <v>3450</v>
      </c>
      <c r="AR283" t="str">
        <f t="shared" si="57"/>
        <v>CCH</v>
      </c>
      <c r="AS283" t="str">
        <f>VLOOKUP(AR283,Table1[],4,0)</f>
        <v>surface</v>
      </c>
      <c r="AT283">
        <f>IF(BD283&gt;0,"Pattern",VLOOKUP(AR283,Table1[],5,0))</f>
        <v>0</v>
      </c>
      <c r="AU283" s="34">
        <f>IF(AT283="Pattern",WORKDAY(Table2[[#This Row],[Scheduled Ship Date]],-10),WORKDAY(Table2[[#This Row],[Scheduled Ship Date]],-4))</f>
        <v>43472</v>
      </c>
      <c r="AV283">
        <f>IF(Table2[[#This Row],[Extrusion cut double saw]]=TRUE,IF(O283="ToDo",IF(AT283="Pattern",Table2[[#This Row],[Total Sections]]*0.4,Table2[[#This Row],[Total Sections]]*0.12),0),IF(AT283="Pattern",Table2[[#This Row],[Total Sections]]*4,Table2[[#This Row],[Total Sections]]*1.2))</f>
        <v>0</v>
      </c>
      <c r="AW283" s="130"/>
      <c r="AX283" s="42">
        <f>IF(AT283="Pattern",Table2[[#This Row],[Scheduled Ship Date]]-2,Table2[[#This Row],[Scheduled Ship Date]]-3)</f>
        <v>43473</v>
      </c>
      <c r="AY283" s="39">
        <f>IF(Table2[[#This Row],[Pattern]]="Pattern",Table2[[#This Row],[Total Sections]]*4.82,Table2[[#This Row],[Total Sections]]*0.5)</f>
        <v>2</v>
      </c>
      <c r="AZ283" s="42">
        <f t="shared" ref="AZ283:AZ315" ca="1" si="63">TODAY()+2</f>
        <v>43469</v>
      </c>
      <c r="BA283" s="39">
        <f>((Table2[Total Sections]/Table2[Open Qty])-1)*Table2[Open Qty]*12.96</f>
        <v>25.92</v>
      </c>
      <c r="BB283" s="39"/>
      <c r="BC283" s="39" t="str">
        <f t="shared" si="58"/>
        <v>CCH-SL-900-80-35-CL(19'0")-W-UNV-DP-1-AC</v>
      </c>
      <c r="BD283" s="39">
        <f t="shared" si="59"/>
        <v>0</v>
      </c>
      <c r="BE283" s="39" t="b">
        <f>_xlfn.IFNA(VLOOKUP(Table2[[#This Row],[Job-no]],Table4[],9,FALSE),TRUE)</f>
        <v>1</v>
      </c>
      <c r="BF283" t="str">
        <f>VLOOKUP(AR283,Table1[],3,0)</f>
        <v>PERFKT</v>
      </c>
      <c r="BG283" s="39" t="b">
        <f>_xlfn.IFNA(VLOOKUP(Table2[[#This Row],[Job-no]],Table4[],14,FALSE),TRUE)</f>
        <v>1</v>
      </c>
      <c r="BH283" s="39" t="str">
        <f>_xlfn.IFNA(VLOOKUP(Table2[[#This Row],[Job-no]],Table4[],11,FALSE),"Done")</f>
        <v/>
      </c>
      <c r="BI283" s="39">
        <f>IF(Table2[[#This Row],[Pattern]]="Pattern",VLOOKUP(Table2[[#This Row],[Product Code]],'Routing data'!$A$2:$W$470,13,FALSE),VLOOKUP(Table2[[#This Row],[Product Code]],'Routing data'!$A$2:$W$470,3,FALSE))</f>
        <v>2</v>
      </c>
      <c r="BJ283" s="39">
        <f>IF(Table2[[#This Row],[Pattern]]="Pattern",VLOOKUP(Table2[[#This Row],[Product Code]],'Routing data'!$A$2:$W$470,14,FALSE),VLOOKUP(Table2[[#This Row],[Product Code]],'Routing data'!$A$2:$W$470,4,FALSE))</f>
        <v>0</v>
      </c>
      <c r="BK283" s="39">
        <f>VLOOKUP(Table2[[#This Row],[Product Code]],'Routing data'!A$4:W$524,16,FALSE)</f>
        <v>0</v>
      </c>
      <c r="BL283" s="42">
        <f>IF(Table2[[#This Row],[Milling Required]]=0,"x",IF(AT283="Pattern",B283-10,B283-4))</f>
        <v>43472</v>
      </c>
      <c r="BM283" s="42" t="str">
        <f>IF(Table2[[#This Row],[Punching Required]]=0,"x",IF(AT283="Pattern",B283-8,B283-2))</f>
        <v>x</v>
      </c>
      <c r="BN283" s="42">
        <f t="shared" si="60"/>
        <v>43473</v>
      </c>
      <c r="BO283" s="39">
        <f>IF(Table2[[#This Row],[Milling]]="x","x",Table2[[#This Row],[Total Sections]]*2)</f>
        <v>8</v>
      </c>
      <c r="BP283" s="39" t="str">
        <f>IF(Table2[[#This Row],[Punching]]="x","x",Table2[Total Sections]*2)</f>
        <v>x</v>
      </c>
      <c r="BQ283" s="39">
        <f>IF(Table2[[#This Row],[Pattern]]="Pattern",Table2[Total Sections]*3,Table2[Total Sections]*1.5)</f>
        <v>6</v>
      </c>
      <c r="BR283" s="42">
        <f t="shared" ca="1" si="61"/>
        <v>43469</v>
      </c>
      <c r="BS283" s="42"/>
      <c r="BT283" s="42"/>
      <c r="BU283" s="39"/>
      <c r="BV283" s="39" t="str">
        <f>_xlfn.IFNA(VLOOKUP(Table2[[#This Row],[Job-no]],Table4[],16,FALSE),"Ready")</f>
        <v/>
      </c>
      <c r="BW283" s="39" t="str">
        <f>_xlfn.IFNA(VLOOKUP(Table2[[#This Row],[Job-no]],Table4[],21,FALSE),"Ready")</f>
        <v/>
      </c>
      <c r="BX283" s="39" t="b">
        <f>_xlfn.IFNA(VLOOKUP(Table2[[#This Row],[Job-no]],Table4[],10,FALSE),TRUE)</f>
        <v>0</v>
      </c>
      <c r="BY283" s="39" t="str">
        <f>_xlfn.IFNA(VLOOKUP(Table2[[#This Row],[Job-no]],Table4[],22,FALSE),"Ready")</f>
        <v/>
      </c>
      <c r="BZ283" s="120">
        <f t="shared" si="62"/>
        <v>43476</v>
      </c>
      <c r="CA283" s="120" t="str">
        <f ca="1">IF(OR(Table2[[#This Row],[Saw Date]]=TODAY(),Table2[[#This Row],[Saw Date]]=TODAY()+1), Table2[[#This Row],[Saw Date]],IF(Table2[[#This Row],[Extrusion cut double saw]],"Done",""))</f>
        <v>Done</v>
      </c>
      <c r="CB283" s="120" t="str">
        <f ca="1">IF(OR(Table2[[#This Row],[Lens Date]]=TODAY(),Table2[[#This Row],[Lens Date]]=TODAY()+1), Table2[[#This Row],[Lens Date]],IF(Table2[[#This Row],[MSLens]]="Done","Done",""))</f>
        <v/>
      </c>
      <c r="CC283" s="120" t="str">
        <f ca="1">IF(OR(Table2[[#This Row],[Milling Date]]=TODAY(),Table2[[#This Row],[Milling Date]]=TODAY()+1), Table2[[#This Row],[Milling Date]],IF(Table2[[#This Row],[CNC Holes]]="Ready","Done",""))</f>
        <v/>
      </c>
      <c r="CD283" s="120" t="str">
        <f ca="1">IF(OR(Table2[[#This Row],[Welding Date]]=TODAY(),Table2[[#This Row],[Welding Date]]=TODAY()+1), Table2[[#This Row],[Welding Date]],IF(Table2[[#This Row],[Welding Corners]]="Ready","Done",""))</f>
        <v/>
      </c>
      <c r="CE283" s="120" t="str">
        <f ca="1">IF(OR(Table2[[#This Row],[Puching Date]]=TODAY(),Table2[[#This Row],[Puching Date]]=TODAY()+1), Table2[[#This Row],[Puching Date]],IF(Table2[[#This Row],[Punch Holes]]="Ready","Done",""))</f>
        <v/>
      </c>
      <c r="CF283" s="120" t="str">
        <f ca="1">IF(OR(Table2[[#This Row],[Housing Date2]]=TODAY(),Table2[[#This Row],[Housing Date2]]=TODAY()+1),Table2[[#This Row],[Housing Date2]],IF(Table2[[#This Row],[Body Assembly]],"Done",""))</f>
        <v/>
      </c>
      <c r="CG283" s="120" t="str">
        <f>_xlfn.IFNA(VLOOKUP(Table2[[#This Row],[Job-no]],Table4[],7,FALSE),"Done")</f>
        <v>Machine Shop Started</v>
      </c>
    </row>
    <row r="284" spans="1:85" x14ac:dyDescent="0.25">
      <c r="A284" t="str">
        <f>_xlfn.CONCAT(Table2[[#This Row],[Order]],"-",Table2[[#This Row],[Line]])</f>
        <v>76645-4</v>
      </c>
      <c r="B284" s="1">
        <v>43476</v>
      </c>
      <c r="C284" s="10">
        <v>76645</v>
      </c>
      <c r="D284" s="7" t="s">
        <v>3929</v>
      </c>
      <c r="E284" s="10">
        <v>4</v>
      </c>
      <c r="F284" s="10">
        <v>1</v>
      </c>
      <c r="G284" s="7" t="s">
        <v>165</v>
      </c>
      <c r="H284" s="10">
        <v>2</v>
      </c>
      <c r="I284" s="43" t="b">
        <v>1</v>
      </c>
      <c r="J284" s="43" t="b">
        <v>0</v>
      </c>
      <c r="K284" t="s">
        <v>114</v>
      </c>
      <c r="L284" s="43" t="b">
        <v>0</v>
      </c>
      <c r="M284" s="43" t="b">
        <v>0</v>
      </c>
      <c r="N284" s="43" t="b">
        <v>1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t="s">
        <v>114</v>
      </c>
      <c r="V284" t="s">
        <v>114</v>
      </c>
      <c r="W284" s="5">
        <v>43473</v>
      </c>
      <c r="X284" s="7" t="s">
        <v>151</v>
      </c>
      <c r="Y284" s="7"/>
      <c r="Z284" s="7" t="s">
        <v>17</v>
      </c>
      <c r="AA284" s="7" t="s">
        <v>114</v>
      </c>
      <c r="AB284" s="7" t="s">
        <v>74</v>
      </c>
      <c r="AC284" s="10">
        <v>4</v>
      </c>
      <c r="AD284" s="3" t="s">
        <v>5967</v>
      </c>
      <c r="AE284" s="4" t="s">
        <v>5968</v>
      </c>
      <c r="AF284" s="7"/>
      <c r="AG284" s="7" t="s">
        <v>114</v>
      </c>
      <c r="AH284" s="10">
        <v>6</v>
      </c>
      <c r="AI284" s="3" t="s">
        <v>74</v>
      </c>
      <c r="AJ284" t="s">
        <v>114</v>
      </c>
      <c r="AK284" t="s">
        <v>114</v>
      </c>
      <c r="AL284" s="43" t="b">
        <v>0</v>
      </c>
      <c r="AM284" s="3"/>
      <c r="AN284" s="3"/>
      <c r="AO284" s="43" t="b">
        <v>0</v>
      </c>
      <c r="AP284" s="3" t="b">
        <v>0</v>
      </c>
      <c r="AQ284" s="3">
        <f>VLOOKUP(Table2[[#This Row],[Job-no]],Table3[],26,FALSE)</f>
        <v>4900</v>
      </c>
      <c r="AR284" t="str">
        <f t="shared" si="57"/>
        <v>CCH</v>
      </c>
      <c r="AS284" t="str">
        <f>VLOOKUP(AR284,Table1[],4,0)</f>
        <v>surface</v>
      </c>
      <c r="AT284">
        <f>IF(BD284&gt;0,"Pattern",VLOOKUP(AR284,Table1[],5,0))</f>
        <v>0</v>
      </c>
      <c r="AU284" s="34">
        <f>IF(AT284="Pattern",WORKDAY(Table2[[#This Row],[Scheduled Ship Date]],-10),WORKDAY(Table2[[#This Row],[Scheduled Ship Date]],-4))</f>
        <v>43472</v>
      </c>
      <c r="AV284">
        <f>IF(Table2[[#This Row],[Extrusion cut double saw]]=TRUE,IF(O284="ToDo",IF(AT284="Pattern",Table2[[#This Row],[Total Sections]]*0.4,Table2[[#This Row],[Total Sections]]*0.12),0),IF(AT284="Pattern",Table2[[#This Row],[Total Sections]]*4,Table2[[#This Row],[Total Sections]]*1.2))</f>
        <v>0</v>
      </c>
      <c r="AW284" s="130"/>
      <c r="AX284" s="42">
        <f>IF(AT284="Pattern",Table2[[#This Row],[Scheduled Ship Date]]-2,Table2[[#This Row],[Scheduled Ship Date]]-3)</f>
        <v>43473</v>
      </c>
      <c r="AY284">
        <f>IF(Table2[[#This Row],[Pattern]]="Pattern",Table2[[#This Row],[Total Sections]]*4.82,Table2[[#This Row],[Total Sections]]*0.5)</f>
        <v>3</v>
      </c>
      <c r="AZ284" s="42">
        <f t="shared" ca="1" si="63"/>
        <v>43469</v>
      </c>
      <c r="BA284" s="39">
        <f>((Table2[Total Sections]/Table2[Open Qty])-1)*Table2[Open Qty]*12.96</f>
        <v>51.84</v>
      </c>
      <c r="BB284" s="42"/>
      <c r="BC284" s="39" t="str">
        <f t="shared" si="58"/>
        <v>CCH-SL-900-80-35-CL(25'4")-W-UNV-DP-1-AC</v>
      </c>
      <c r="BD284" s="39">
        <f t="shared" si="59"/>
        <v>0</v>
      </c>
      <c r="BE284" s="39" t="b">
        <f>_xlfn.IFNA(VLOOKUP(Table2[[#This Row],[Job-no]],Table4[],9,FALSE),TRUE)</f>
        <v>1</v>
      </c>
      <c r="BF284" t="str">
        <f>VLOOKUP(AR284,Table1[],3,0)</f>
        <v>PERFKT</v>
      </c>
      <c r="BG284" s="39" t="b">
        <f>_xlfn.IFNA(VLOOKUP(Table2[[#This Row],[Job-no]],Table4[],14,FALSE),TRUE)</f>
        <v>1</v>
      </c>
      <c r="BH284" s="39" t="str">
        <f>_xlfn.IFNA(VLOOKUP(Table2[[#This Row],[Job-no]],Table4[],11,FALSE),"Done")</f>
        <v/>
      </c>
      <c r="BI284" s="39">
        <f>IF(Table2[[#This Row],[Pattern]]="Pattern",VLOOKUP(Table2[[#This Row],[Product Code]],'Routing data'!$A$2:$W$470,13,FALSE),VLOOKUP(Table2[[#This Row],[Product Code]],'Routing data'!$A$2:$W$470,3,FALSE))</f>
        <v>2</v>
      </c>
      <c r="BJ284" s="39">
        <f>IF(Table2[[#This Row],[Pattern]]="Pattern",VLOOKUP(Table2[[#This Row],[Product Code]],'Routing data'!$A$2:$W$470,14,FALSE),VLOOKUP(Table2[[#This Row],[Product Code]],'Routing data'!$A$2:$W$470,4,FALSE))</f>
        <v>0</v>
      </c>
      <c r="BK284" s="39">
        <f>VLOOKUP(Table2[[#This Row],[Product Code]],'Routing data'!A$4:W$524,16,FALSE)</f>
        <v>0</v>
      </c>
      <c r="BL284" s="42">
        <f>IF(Table2[[#This Row],[Milling Required]]=0,"x",IF(AT284="Pattern",B284-10,B284-4))</f>
        <v>43472</v>
      </c>
      <c r="BM284" s="42" t="str">
        <f>IF(Table2[[#This Row],[Punching Required]]=0,"x",IF(AT284="Pattern",B284-8,B284-2))</f>
        <v>x</v>
      </c>
      <c r="BN284" s="42">
        <f t="shared" si="60"/>
        <v>43473</v>
      </c>
      <c r="BO284" s="39">
        <f>IF(Table2[[#This Row],[Milling]]="x","x",Table2[[#This Row],[Total Sections]]*2)</f>
        <v>12</v>
      </c>
      <c r="BP284" s="39" t="str">
        <f>IF(Table2[[#This Row],[Punching]]="x","x",Table2[Total Sections]*2)</f>
        <v>x</v>
      </c>
      <c r="BQ284" s="39">
        <f>IF(Table2[[#This Row],[Pattern]]="Pattern",Table2[Total Sections]*3,Table2[Total Sections]*1.5)</f>
        <v>9</v>
      </c>
      <c r="BR284" s="42">
        <f t="shared" ca="1" si="61"/>
        <v>43469</v>
      </c>
      <c r="BS284" s="42"/>
      <c r="BT284" s="42"/>
      <c r="BU284" s="39"/>
      <c r="BV284" s="39" t="str">
        <f>_xlfn.IFNA(VLOOKUP(Table2[[#This Row],[Job-no]],Table4[],16,FALSE),"Ready")</f>
        <v/>
      </c>
      <c r="BW284" s="39" t="str">
        <f>_xlfn.IFNA(VLOOKUP(Table2[[#This Row],[Job-no]],Table4[],21,FALSE),"Ready")</f>
        <v/>
      </c>
      <c r="BX284" s="39" t="b">
        <f>_xlfn.IFNA(VLOOKUP(Table2[[#This Row],[Job-no]],Table4[],10,FALSE),TRUE)</f>
        <v>0</v>
      </c>
      <c r="BY284" s="39" t="str">
        <f>_xlfn.IFNA(VLOOKUP(Table2[[#This Row],[Job-no]],Table4[],22,FALSE),"Ready")</f>
        <v/>
      </c>
      <c r="BZ284" s="120">
        <f t="shared" si="62"/>
        <v>43476</v>
      </c>
      <c r="CA284" s="120" t="str">
        <f ca="1">IF(OR(Table2[[#This Row],[Saw Date]]=TODAY(),Table2[[#This Row],[Saw Date]]=TODAY()+1), Table2[[#This Row],[Saw Date]],IF(Table2[[#This Row],[Extrusion cut double saw]],"Done",""))</f>
        <v>Done</v>
      </c>
      <c r="CB284" s="120" t="str">
        <f ca="1">IF(OR(Table2[[#This Row],[Lens Date]]=TODAY(),Table2[[#This Row],[Lens Date]]=TODAY()+1), Table2[[#This Row],[Lens Date]],IF(Table2[[#This Row],[MSLens]]="Done","Done",""))</f>
        <v/>
      </c>
      <c r="CC284" s="120" t="str">
        <f ca="1">IF(OR(Table2[[#This Row],[Milling Date]]=TODAY(),Table2[[#This Row],[Milling Date]]=TODAY()+1), Table2[[#This Row],[Milling Date]],IF(Table2[[#This Row],[CNC Holes]]="Ready","Done",""))</f>
        <v/>
      </c>
      <c r="CD284" s="120" t="str">
        <f ca="1">IF(OR(Table2[[#This Row],[Welding Date]]=TODAY(),Table2[[#This Row],[Welding Date]]=TODAY()+1), Table2[[#This Row],[Welding Date]],IF(Table2[[#This Row],[Welding Corners]]="Ready","Done",""))</f>
        <v/>
      </c>
      <c r="CE284" s="120" t="str">
        <f ca="1">IF(OR(Table2[[#This Row],[Puching Date]]=TODAY(),Table2[[#This Row],[Puching Date]]=TODAY()+1), Table2[[#This Row],[Puching Date]],IF(Table2[[#This Row],[Punch Holes]]="Ready","Done",""))</f>
        <v/>
      </c>
      <c r="CF284" s="120" t="str">
        <f ca="1">IF(OR(Table2[[#This Row],[Housing Date2]]=TODAY(),Table2[[#This Row],[Housing Date2]]=TODAY()+1),Table2[[#This Row],[Housing Date2]],IF(Table2[[#This Row],[Body Assembly]],"Done",""))</f>
        <v/>
      </c>
      <c r="CG284" s="120" t="str">
        <f>_xlfn.IFNA(VLOOKUP(Table2[[#This Row],[Job-no]],Table4[],7,FALSE),"Done")</f>
        <v>Machine Shop Started</v>
      </c>
    </row>
    <row r="285" spans="1:85" x14ac:dyDescent="0.25">
      <c r="A285" t="str">
        <f>_xlfn.CONCAT(Table2[[#This Row],[Order]],"-",Table2[[#This Row],[Line]])</f>
        <v>76942-1</v>
      </c>
      <c r="B285" s="5">
        <v>43476</v>
      </c>
      <c r="C285" s="8">
        <v>76942</v>
      </c>
      <c r="D285" s="3" t="s">
        <v>4093</v>
      </c>
      <c r="E285" s="8">
        <v>1</v>
      </c>
      <c r="F285" s="8">
        <v>1</v>
      </c>
      <c r="G285" s="3" t="s">
        <v>42</v>
      </c>
      <c r="H285" s="8">
        <v>1</v>
      </c>
      <c r="I285" s="43" t="b">
        <v>0</v>
      </c>
      <c r="J285" s="43" t="b">
        <v>0</v>
      </c>
      <c r="K285" t="s">
        <v>114</v>
      </c>
      <c r="L285" s="43" t="b">
        <v>0</v>
      </c>
      <c r="M285" s="43" t="b">
        <v>0</v>
      </c>
      <c r="N285" s="43" t="b">
        <v>0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t="s">
        <v>114</v>
      </c>
      <c r="V285" t="s">
        <v>114</v>
      </c>
      <c r="W285" s="5">
        <v>43473</v>
      </c>
      <c r="X285" s="3" t="s">
        <v>114</v>
      </c>
      <c r="Y285" s="3"/>
      <c r="Z285" s="3" t="s">
        <v>4483</v>
      </c>
      <c r="AA285" s="3" t="s">
        <v>114</v>
      </c>
      <c r="AB285" s="3" t="s">
        <v>74</v>
      </c>
      <c r="AC285" s="8">
        <v>12</v>
      </c>
      <c r="AD285" s="3" t="s">
        <v>5967</v>
      </c>
      <c r="AE285" s="4" t="s">
        <v>5968</v>
      </c>
      <c r="AF285" s="3"/>
      <c r="AG285" s="3" t="s">
        <v>114</v>
      </c>
      <c r="AH285" s="8">
        <v>1</v>
      </c>
      <c r="AI285" s="3" t="s">
        <v>74</v>
      </c>
      <c r="AJ285" t="s">
        <v>114</v>
      </c>
      <c r="AK285" t="s">
        <v>114</v>
      </c>
      <c r="AL285" s="43" t="b">
        <v>0</v>
      </c>
      <c r="AM285" s="3"/>
      <c r="AN285" s="3"/>
      <c r="AO285" s="43" t="b">
        <v>0</v>
      </c>
      <c r="AP285" s="3" t="b">
        <v>0</v>
      </c>
      <c r="AQ285" s="3">
        <f>VLOOKUP(Table2[[#This Row],[Job-no]],Table3[],26,FALSE)</f>
        <v>864</v>
      </c>
      <c r="AR285" t="str">
        <f t="shared" si="57"/>
        <v>MBLED</v>
      </c>
      <c r="AS285" t="str">
        <f>VLOOKUP(AR285,Table1[],4,0)</f>
        <v>pendant</v>
      </c>
      <c r="AT285">
        <f>IF(BD285&gt;0,"Pattern",VLOOKUP(AR285,Table1[],5,0))</f>
        <v>0</v>
      </c>
      <c r="AU285" s="34">
        <f>IF(AT285="Pattern",WORKDAY(Table2[[#This Row],[Scheduled Ship Date]],-10),WORKDAY(Table2[[#This Row],[Scheduled Ship Date]],-4))</f>
        <v>43472</v>
      </c>
      <c r="AV285">
        <f>IF(Table2[[#This Row],[Extrusion cut double saw]]=TRUE,IF(O285="ToDo",IF(AT285="Pattern",Table2[[#This Row],[Total Sections]]*0.4,Table2[[#This Row],[Total Sections]]*0.12),0),IF(AT285="Pattern",Table2[[#This Row],[Total Sections]]*4,Table2[[#This Row],[Total Sections]]*1.2))</f>
        <v>1.2</v>
      </c>
      <c r="AW285" s="42">
        <f t="shared" ref="AW285:AW315" ca="1" si="64">TODAY()+2</f>
        <v>43469</v>
      </c>
      <c r="AX285" s="42">
        <f>IF(AT285="Pattern",Table2[[#This Row],[Scheduled Ship Date]]-2,Table2[[#This Row],[Scheduled Ship Date]]-3)</f>
        <v>43473</v>
      </c>
      <c r="AY285">
        <f>IF(Table2[[#This Row],[Pattern]]="Pattern",Table2[[#This Row],[Total Sections]]*4.82,Table2[[#This Row],[Total Sections]]*0.5)</f>
        <v>0.5</v>
      </c>
      <c r="AZ285" s="42">
        <f t="shared" ca="1" si="63"/>
        <v>43469</v>
      </c>
      <c r="BA285" s="39">
        <f>((Table2[Total Sections]/Table2[Open Qty])-1)*Table2[Open Qty]*12.96</f>
        <v>0</v>
      </c>
      <c r="BB285" s="39"/>
      <c r="BC285" s="39" t="str">
        <f t="shared" si="58"/>
        <v>MBLED-1000-80-35-S-12-W-UNV-DP-1-CA(96)</v>
      </c>
      <c r="BD285" s="39">
        <f t="shared" si="59"/>
        <v>0</v>
      </c>
      <c r="BE285" s="39" t="b">
        <f>_xlfn.IFNA(VLOOKUP(Table2[[#This Row],[Job-no]],Table4[],9,FALSE),TRUE)</f>
        <v>0</v>
      </c>
      <c r="BF285" t="str">
        <f>VLOOKUP(AR285,Table1[],3,0)</f>
        <v>MINLED</v>
      </c>
      <c r="BG285" s="39" t="b">
        <f>_xlfn.IFNA(VLOOKUP(Table2[[#This Row],[Job-no]],Table4[],14,FALSE),TRUE)</f>
        <v>0</v>
      </c>
      <c r="BH285" s="39" t="str">
        <f>_xlfn.IFNA(VLOOKUP(Table2[[#This Row],[Job-no]],Table4[],11,FALSE),"Done")</f>
        <v/>
      </c>
      <c r="BI285" s="39">
        <f>IF(Table2[[#This Row],[Pattern]]="Pattern",VLOOKUP(Table2[[#This Row],[Product Code]],'Routing data'!$A$2:$W$470,13,FALSE),VLOOKUP(Table2[[#This Row],[Product Code]],'Routing data'!$A$2:$W$470,3,FALSE))</f>
        <v>2</v>
      </c>
      <c r="BJ285" s="39">
        <f>IF(Table2[[#This Row],[Pattern]]="Pattern",VLOOKUP(Table2[[#This Row],[Product Code]],'Routing data'!$A$2:$W$470,14,FALSE),VLOOKUP(Table2[[#This Row],[Product Code]],'Routing data'!$A$2:$W$470,4,FALSE))</f>
        <v>0</v>
      </c>
      <c r="BK285" s="39">
        <f>VLOOKUP(Table2[[#This Row],[Product Code]],'Routing data'!A$4:W$524,16,FALSE)</f>
        <v>0</v>
      </c>
      <c r="BL285" s="42">
        <f>IF(Table2[[#This Row],[Milling Required]]=0,"x",IF(AT285="Pattern",B285-10,B285-4))</f>
        <v>43472</v>
      </c>
      <c r="BM285" s="42" t="str">
        <f>IF(Table2[[#This Row],[Punching Required]]=0,"x",IF(AT285="Pattern",B285-8,B285-2))</f>
        <v>x</v>
      </c>
      <c r="BN285" s="42">
        <f t="shared" si="60"/>
        <v>43473</v>
      </c>
      <c r="BO285" s="39">
        <f>IF(Table2[[#This Row],[Milling]]="x","x",Table2[[#This Row],[Total Sections]]*2)</f>
        <v>2</v>
      </c>
      <c r="BP285" s="39" t="str">
        <f>IF(Table2[[#This Row],[Punching]]="x","x",Table2[Total Sections]*2)</f>
        <v>x</v>
      </c>
      <c r="BQ285" s="39">
        <f>IF(Table2[[#This Row],[Pattern]]="Pattern",Table2[Total Sections]*3,Table2[Total Sections]*1.5)</f>
        <v>1.5</v>
      </c>
      <c r="BR285" s="42">
        <f t="shared" ca="1" si="61"/>
        <v>43469</v>
      </c>
      <c r="BS285" s="42"/>
      <c r="BT285" s="42"/>
      <c r="BU285" s="39"/>
      <c r="BV285" s="39" t="str">
        <f>_xlfn.IFNA(VLOOKUP(Table2[[#This Row],[Job-no]],Table4[],16,FALSE),"Ready")</f>
        <v/>
      </c>
      <c r="BW285" s="39" t="str">
        <f>_xlfn.IFNA(VLOOKUP(Table2[[#This Row],[Job-no]],Table4[],21,FALSE),"Ready")</f>
        <v/>
      </c>
      <c r="BX285" s="39" t="b">
        <f>_xlfn.IFNA(VLOOKUP(Table2[[#This Row],[Job-no]],Table4[],10,FALSE),TRUE)</f>
        <v>0</v>
      </c>
      <c r="BY285" s="39" t="str">
        <f>_xlfn.IFNA(VLOOKUP(Table2[[#This Row],[Job-no]],Table4[],22,FALSE),"Ready")</f>
        <v/>
      </c>
      <c r="BZ285" s="120">
        <f t="shared" si="62"/>
        <v>43476</v>
      </c>
      <c r="CA285" s="120" t="str">
        <f ca="1">IF(OR(Table2[[#This Row],[Saw Date]]=TODAY(),Table2[[#This Row],[Saw Date]]=TODAY()+1), Table2[[#This Row],[Saw Date]],IF(Table2[[#This Row],[Extrusion cut double saw]],"Done",""))</f>
        <v/>
      </c>
      <c r="CB285" s="120" t="str">
        <f ca="1">IF(OR(Table2[[#This Row],[Lens Date]]=TODAY(),Table2[[#This Row],[Lens Date]]=TODAY()+1), Table2[[#This Row],[Lens Date]],IF(Table2[[#This Row],[MSLens]]="Done","Done",""))</f>
        <v/>
      </c>
      <c r="CC285" s="120" t="str">
        <f ca="1">IF(OR(Table2[[#This Row],[Milling Date]]=TODAY(),Table2[[#This Row],[Milling Date]]=TODAY()+1), Table2[[#This Row],[Milling Date]],IF(Table2[[#This Row],[CNC Holes]]="Ready","Done",""))</f>
        <v/>
      </c>
      <c r="CD285" s="120" t="str">
        <f ca="1">IF(OR(Table2[[#This Row],[Welding Date]]=TODAY(),Table2[[#This Row],[Welding Date]]=TODAY()+1), Table2[[#This Row],[Welding Date]],IF(Table2[[#This Row],[Welding Corners]]="Ready","Done",""))</f>
        <v/>
      </c>
      <c r="CE285" s="120" t="str">
        <f ca="1">IF(OR(Table2[[#This Row],[Puching Date]]=TODAY(),Table2[[#This Row],[Puching Date]]=TODAY()+1), Table2[[#This Row],[Puching Date]],IF(Table2[[#This Row],[Punch Holes]]="Ready","Done",""))</f>
        <v/>
      </c>
      <c r="CF285" s="120" t="str">
        <f ca="1">IF(OR(Table2[[#This Row],[Housing Date2]]=TODAY(),Table2[[#This Row],[Housing Date2]]=TODAY()+1),Table2[[#This Row],[Housing Date2]],IF(Table2[[#This Row],[Body Assembly]],"Done",""))</f>
        <v/>
      </c>
      <c r="CG285" s="120" t="str">
        <f>_xlfn.IFNA(VLOOKUP(Table2[[#This Row],[Job-no]],Table4[],7,FALSE),"Done")</f>
        <v>Scheduled/Released</v>
      </c>
    </row>
    <row r="286" spans="1:85" x14ac:dyDescent="0.25">
      <c r="A286" t="str">
        <f>_xlfn.CONCAT(Table2[[#This Row],[Order]],"-",Table2[[#This Row],[Line]])</f>
        <v>76942-2</v>
      </c>
      <c r="B286" s="5">
        <v>43476</v>
      </c>
      <c r="C286" s="8">
        <v>76942</v>
      </c>
      <c r="D286" s="3" t="s">
        <v>4095</v>
      </c>
      <c r="E286" s="8">
        <v>2</v>
      </c>
      <c r="F286" s="8">
        <v>1</v>
      </c>
      <c r="G286" s="3" t="s">
        <v>42</v>
      </c>
      <c r="H286" s="8">
        <v>9</v>
      </c>
      <c r="I286" s="43" t="b">
        <v>0</v>
      </c>
      <c r="J286" s="43" t="b">
        <v>0</v>
      </c>
      <c r="K286" t="s">
        <v>114</v>
      </c>
      <c r="L286" s="43" t="b">
        <v>0</v>
      </c>
      <c r="M286" s="43" t="b">
        <v>0</v>
      </c>
      <c r="N286" s="43" t="b">
        <v>0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t="s">
        <v>114</v>
      </c>
      <c r="V286" t="s">
        <v>114</v>
      </c>
      <c r="W286" s="5">
        <v>43473</v>
      </c>
      <c r="X286" s="3" t="s">
        <v>114</v>
      </c>
      <c r="Y286" s="3"/>
      <c r="Z286" s="3" t="s">
        <v>3979</v>
      </c>
      <c r="AA286" s="3" t="s">
        <v>114</v>
      </c>
      <c r="AB286" s="3" t="s">
        <v>74</v>
      </c>
      <c r="AC286" s="8">
        <v>12</v>
      </c>
      <c r="AD286" s="3" t="s">
        <v>5967</v>
      </c>
      <c r="AE286" s="4" t="s">
        <v>5968</v>
      </c>
      <c r="AF286" s="3"/>
      <c r="AG286" s="3" t="s">
        <v>114</v>
      </c>
      <c r="AH286" s="8">
        <v>9</v>
      </c>
      <c r="AI286" s="3" t="s">
        <v>74</v>
      </c>
      <c r="AJ286" t="s">
        <v>114</v>
      </c>
      <c r="AK286" t="s">
        <v>114</v>
      </c>
      <c r="AL286" s="43" t="b">
        <v>0</v>
      </c>
      <c r="AM286" s="3"/>
      <c r="AN286" s="3"/>
      <c r="AO286" s="43" t="b">
        <v>0</v>
      </c>
      <c r="AP286" s="3" t="b">
        <v>0</v>
      </c>
      <c r="AQ286" s="3">
        <f>VLOOKUP(Table2[[#This Row],[Job-no]],Table3[],26,FALSE)</f>
        <v>5184</v>
      </c>
      <c r="AR286" t="str">
        <f t="shared" si="57"/>
        <v>MBSLED</v>
      </c>
      <c r="AS286" t="str">
        <f>VLOOKUP(AR286,Table1[],4,0)</f>
        <v>surface</v>
      </c>
      <c r="AT286">
        <f>IF(BD286&gt;0,"Pattern",VLOOKUP(AR286,Table1[],5,0))</f>
        <v>0</v>
      </c>
      <c r="AU286" s="34">
        <f>IF(AT286="Pattern",WORKDAY(Table2[[#This Row],[Scheduled Ship Date]],-10),WORKDAY(Table2[[#This Row],[Scheduled Ship Date]],-4))</f>
        <v>43472</v>
      </c>
      <c r="AV286">
        <f>IF(Table2[[#This Row],[Extrusion cut double saw]]=TRUE,IF(O286="ToDo",IF(AT286="Pattern",Table2[[#This Row],[Total Sections]]*0.4,Table2[[#This Row],[Total Sections]]*0.12),0),IF(AT286="Pattern",Table2[[#This Row],[Total Sections]]*4,Table2[[#This Row],[Total Sections]]*1.2))</f>
        <v>10.799999999999999</v>
      </c>
      <c r="AW286" s="42">
        <f t="shared" ca="1" si="64"/>
        <v>43469</v>
      </c>
      <c r="AX286" s="42">
        <f>IF(AT286="Pattern",Table2[[#This Row],[Scheduled Ship Date]]-2,Table2[[#This Row],[Scheduled Ship Date]]-3)</f>
        <v>43473</v>
      </c>
      <c r="AY286">
        <f>IF(Table2[[#This Row],[Pattern]]="Pattern",Table2[[#This Row],[Total Sections]]*4.82,Table2[[#This Row],[Total Sections]]*0.5)</f>
        <v>4.5</v>
      </c>
      <c r="AZ286" s="42">
        <f t="shared" ca="1" si="63"/>
        <v>43469</v>
      </c>
      <c r="BA286" s="39">
        <f>((Table2[Total Sections]/Table2[Open Qty])-1)*Table2[Open Qty]*12.96</f>
        <v>0</v>
      </c>
      <c r="BB286" s="42"/>
      <c r="BC286" s="39" t="str">
        <f t="shared" si="58"/>
        <v>MBSLED-1000-80-35-S-8-W-UNV-DP-1-S</v>
      </c>
      <c r="BD286" s="39">
        <f t="shared" si="59"/>
        <v>0</v>
      </c>
      <c r="BE286" s="39" t="b">
        <f>_xlfn.IFNA(VLOOKUP(Table2[[#This Row],[Job-no]],Table4[],9,FALSE),TRUE)</f>
        <v>0</v>
      </c>
      <c r="BF286" t="str">
        <f>VLOOKUP(AR286,Table1[],3,0)</f>
        <v>MINLED</v>
      </c>
      <c r="BG286" s="39" t="b">
        <f>_xlfn.IFNA(VLOOKUP(Table2[[#This Row],[Job-no]],Table4[],14,FALSE),TRUE)</f>
        <v>0</v>
      </c>
      <c r="BH286" s="39" t="str">
        <f>_xlfn.IFNA(VLOOKUP(Table2[[#This Row],[Job-no]],Table4[],11,FALSE),"Done")</f>
        <v/>
      </c>
      <c r="BI286" s="39">
        <f>IF(Table2[[#This Row],[Pattern]]="Pattern",VLOOKUP(Table2[[#This Row],[Product Code]],'Routing data'!$A$2:$W$470,13,FALSE),VLOOKUP(Table2[[#This Row],[Product Code]],'Routing data'!$A$2:$W$470,3,FALSE))</f>
        <v>2</v>
      </c>
      <c r="BJ286" s="39">
        <f>IF(Table2[[#This Row],[Pattern]]="Pattern",VLOOKUP(Table2[[#This Row],[Product Code]],'Routing data'!$A$2:$W$470,14,FALSE),VLOOKUP(Table2[[#This Row],[Product Code]],'Routing data'!$A$2:$W$470,4,FALSE))</f>
        <v>0</v>
      </c>
      <c r="BK286" s="39">
        <f>VLOOKUP(Table2[[#This Row],[Product Code]],'Routing data'!A$4:W$524,16,FALSE)</f>
        <v>0</v>
      </c>
      <c r="BL286" s="42">
        <f>IF(Table2[[#This Row],[Milling Required]]=0,"x",IF(AT286="Pattern",B286-10,B286-4))</f>
        <v>43472</v>
      </c>
      <c r="BM286" s="42" t="str">
        <f>IF(Table2[[#This Row],[Punching Required]]=0,"x",IF(AT286="Pattern",B286-8,B286-2))</f>
        <v>x</v>
      </c>
      <c r="BN286" s="42">
        <f t="shared" si="60"/>
        <v>43473</v>
      </c>
      <c r="BO286" s="39">
        <f>IF(Table2[[#This Row],[Milling]]="x","x",Table2[[#This Row],[Total Sections]]*2)</f>
        <v>18</v>
      </c>
      <c r="BP286" s="39" t="str">
        <f>IF(Table2[[#This Row],[Punching]]="x","x",Table2[Total Sections]*2)</f>
        <v>x</v>
      </c>
      <c r="BQ286" s="39">
        <f>IF(Table2[[#This Row],[Pattern]]="Pattern",Table2[Total Sections]*3,Table2[Total Sections]*1.5)</f>
        <v>13.5</v>
      </c>
      <c r="BR286" s="42">
        <f t="shared" ca="1" si="61"/>
        <v>43469</v>
      </c>
      <c r="BS286" s="42"/>
      <c r="BT286" s="42"/>
      <c r="BU286" s="39"/>
      <c r="BV286" s="39" t="str">
        <f>_xlfn.IFNA(VLOOKUP(Table2[[#This Row],[Job-no]],Table4[],16,FALSE),"Ready")</f>
        <v/>
      </c>
      <c r="BW286" s="39" t="str">
        <f>_xlfn.IFNA(VLOOKUP(Table2[[#This Row],[Job-no]],Table4[],21,FALSE),"Ready")</f>
        <v/>
      </c>
      <c r="BX286" s="39" t="b">
        <f>_xlfn.IFNA(VLOOKUP(Table2[[#This Row],[Job-no]],Table4[],10,FALSE),TRUE)</f>
        <v>0</v>
      </c>
      <c r="BY286" s="39" t="str">
        <f>_xlfn.IFNA(VLOOKUP(Table2[[#This Row],[Job-no]],Table4[],22,FALSE),"Ready")</f>
        <v/>
      </c>
      <c r="BZ286" s="120">
        <f t="shared" si="62"/>
        <v>43476</v>
      </c>
      <c r="CA286" s="120" t="str">
        <f ca="1">IF(OR(Table2[[#This Row],[Saw Date]]=TODAY(),Table2[[#This Row],[Saw Date]]=TODAY()+1), Table2[[#This Row],[Saw Date]],IF(Table2[[#This Row],[Extrusion cut double saw]],"Done",""))</f>
        <v/>
      </c>
      <c r="CB286" s="120" t="str">
        <f ca="1">IF(OR(Table2[[#This Row],[Lens Date]]=TODAY(),Table2[[#This Row],[Lens Date]]=TODAY()+1), Table2[[#This Row],[Lens Date]],IF(Table2[[#This Row],[MSLens]]="Done","Done",""))</f>
        <v/>
      </c>
      <c r="CC286" s="120" t="str">
        <f ca="1">IF(OR(Table2[[#This Row],[Milling Date]]=TODAY(),Table2[[#This Row],[Milling Date]]=TODAY()+1), Table2[[#This Row],[Milling Date]],IF(Table2[[#This Row],[CNC Holes]]="Ready","Done",""))</f>
        <v/>
      </c>
      <c r="CD286" s="120" t="str">
        <f ca="1">IF(OR(Table2[[#This Row],[Welding Date]]=TODAY(),Table2[[#This Row],[Welding Date]]=TODAY()+1), Table2[[#This Row],[Welding Date]],IF(Table2[[#This Row],[Welding Corners]]="Ready","Done",""))</f>
        <v/>
      </c>
      <c r="CE286" s="120" t="str">
        <f ca="1">IF(OR(Table2[[#This Row],[Puching Date]]=TODAY(),Table2[[#This Row],[Puching Date]]=TODAY()+1), Table2[[#This Row],[Puching Date]],IF(Table2[[#This Row],[Punch Holes]]="Ready","Done",""))</f>
        <v/>
      </c>
      <c r="CF286" s="120" t="str">
        <f ca="1">IF(OR(Table2[[#This Row],[Housing Date2]]=TODAY(),Table2[[#This Row],[Housing Date2]]=TODAY()+1),Table2[[#This Row],[Housing Date2]],IF(Table2[[#This Row],[Body Assembly]],"Done",""))</f>
        <v/>
      </c>
      <c r="CG286" s="120" t="str">
        <f>_xlfn.IFNA(VLOOKUP(Table2[[#This Row],[Job-no]],Table4[],7,FALSE),"Done")</f>
        <v>Scheduled/Released</v>
      </c>
    </row>
    <row r="287" spans="1:85" x14ac:dyDescent="0.25">
      <c r="A287" t="str">
        <f>_xlfn.CONCAT(Table2[[#This Row],[Order]],"-",Table2[[#This Row],[Line]])</f>
        <v>76942-3</v>
      </c>
      <c r="B287" s="5">
        <v>43476</v>
      </c>
      <c r="C287" s="8">
        <v>76942</v>
      </c>
      <c r="D287" s="3" t="s">
        <v>4097</v>
      </c>
      <c r="E287" s="8">
        <v>3</v>
      </c>
      <c r="F287" s="8">
        <v>1</v>
      </c>
      <c r="G287" s="3" t="s">
        <v>42</v>
      </c>
      <c r="H287" s="8">
        <v>4</v>
      </c>
      <c r="I287" s="43" t="b">
        <v>0</v>
      </c>
      <c r="J287" s="43" t="b">
        <v>0</v>
      </c>
      <c r="K287" t="s">
        <v>114</v>
      </c>
      <c r="L287" s="43" t="b">
        <v>0</v>
      </c>
      <c r="M287" s="43" t="b">
        <v>0</v>
      </c>
      <c r="N287" s="43" t="b">
        <v>0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t="s">
        <v>114</v>
      </c>
      <c r="V287" t="s">
        <v>114</v>
      </c>
      <c r="W287" s="5">
        <v>43473</v>
      </c>
      <c r="X287" s="3" t="s">
        <v>114</v>
      </c>
      <c r="Y287" s="3"/>
      <c r="Z287" s="3" t="s">
        <v>3979</v>
      </c>
      <c r="AA287" s="3" t="s">
        <v>114</v>
      </c>
      <c r="AB287" s="3" t="s">
        <v>74</v>
      </c>
      <c r="AC287" s="8">
        <v>12</v>
      </c>
      <c r="AD287" s="3" t="s">
        <v>5967</v>
      </c>
      <c r="AE287" s="4" t="s">
        <v>5968</v>
      </c>
      <c r="AF287" s="3"/>
      <c r="AG287" s="3" t="s">
        <v>114</v>
      </c>
      <c r="AH287" s="8">
        <v>4</v>
      </c>
      <c r="AI287" s="3" t="s">
        <v>74</v>
      </c>
      <c r="AJ287" t="s">
        <v>114</v>
      </c>
      <c r="AK287" t="s">
        <v>114</v>
      </c>
      <c r="AL287" s="43" t="b">
        <v>0</v>
      </c>
      <c r="AM287" s="3"/>
      <c r="AN287" s="3"/>
      <c r="AO287" s="43" t="b">
        <v>0</v>
      </c>
      <c r="AP287" s="3" t="b">
        <v>0</v>
      </c>
      <c r="AQ287" s="3">
        <f>VLOOKUP(Table2[[#This Row],[Job-no]],Table3[],26,FALSE)</f>
        <v>2304</v>
      </c>
      <c r="AR287" t="str">
        <f t="shared" si="57"/>
        <v>MBLED</v>
      </c>
      <c r="AS287" t="str">
        <f>VLOOKUP(AR287,Table1[],4,0)</f>
        <v>pendant</v>
      </c>
      <c r="AT287">
        <f>IF(BD287&gt;0,"Pattern",VLOOKUP(AR287,Table1[],5,0))</f>
        <v>0</v>
      </c>
      <c r="AU287" s="34">
        <f>IF(AT287="Pattern",WORKDAY(Table2[[#This Row],[Scheduled Ship Date]],-10),WORKDAY(Table2[[#This Row],[Scheduled Ship Date]],-4))</f>
        <v>43472</v>
      </c>
      <c r="AV287">
        <f>IF(Table2[[#This Row],[Extrusion cut double saw]]=TRUE,IF(O287="ToDo",IF(AT287="Pattern",Table2[[#This Row],[Total Sections]]*0.4,Table2[[#This Row],[Total Sections]]*0.12),0),IF(AT287="Pattern",Table2[[#This Row],[Total Sections]]*4,Table2[[#This Row],[Total Sections]]*1.2))</f>
        <v>4.8</v>
      </c>
      <c r="AW287" s="42">
        <f t="shared" ca="1" si="64"/>
        <v>43469</v>
      </c>
      <c r="AX287" s="42">
        <f>IF(AT287="Pattern",Table2[[#This Row],[Scheduled Ship Date]]-2,Table2[[#This Row],[Scheduled Ship Date]]-3)</f>
        <v>43473</v>
      </c>
      <c r="AY287">
        <f>IF(Table2[[#This Row],[Pattern]]="Pattern",Table2[[#This Row],[Total Sections]]*4.82,Table2[[#This Row],[Total Sections]]*0.5)</f>
        <v>2</v>
      </c>
      <c r="AZ287" s="42">
        <f t="shared" ca="1" si="63"/>
        <v>43469</v>
      </c>
      <c r="BA287" s="39">
        <f>((Table2[Total Sections]/Table2[Open Qty])-1)*Table2[Open Qty]*12.96</f>
        <v>0</v>
      </c>
      <c r="BB287" s="39"/>
      <c r="BC287" s="39" t="str">
        <f t="shared" si="58"/>
        <v>MBLED-1000-80-35-S-8-W-UNV-DP-1-CA(96)</v>
      </c>
      <c r="BD287" s="39">
        <f t="shared" si="59"/>
        <v>0</v>
      </c>
      <c r="BE287" s="39" t="b">
        <f>_xlfn.IFNA(VLOOKUP(Table2[[#This Row],[Job-no]],Table4[],9,FALSE),TRUE)</f>
        <v>0</v>
      </c>
      <c r="BF287" t="str">
        <f>VLOOKUP(AR287,Table1[],3,0)</f>
        <v>MINLED</v>
      </c>
      <c r="BG287" s="39" t="b">
        <f>_xlfn.IFNA(VLOOKUP(Table2[[#This Row],[Job-no]],Table4[],14,FALSE),TRUE)</f>
        <v>0</v>
      </c>
      <c r="BH287" s="39" t="str">
        <f>_xlfn.IFNA(VLOOKUP(Table2[[#This Row],[Job-no]],Table4[],11,FALSE),"Done")</f>
        <v/>
      </c>
      <c r="BI287" s="39">
        <f>IF(Table2[[#This Row],[Pattern]]="Pattern",VLOOKUP(Table2[[#This Row],[Product Code]],'Routing data'!$A$2:$W$470,13,FALSE),VLOOKUP(Table2[[#This Row],[Product Code]],'Routing data'!$A$2:$W$470,3,FALSE))</f>
        <v>2</v>
      </c>
      <c r="BJ287" s="39">
        <f>IF(Table2[[#This Row],[Pattern]]="Pattern",VLOOKUP(Table2[[#This Row],[Product Code]],'Routing data'!$A$2:$W$470,14,FALSE),VLOOKUP(Table2[[#This Row],[Product Code]],'Routing data'!$A$2:$W$470,4,FALSE))</f>
        <v>0</v>
      </c>
      <c r="BK287" s="39">
        <f>VLOOKUP(Table2[[#This Row],[Product Code]],'Routing data'!A$4:W$524,16,FALSE)</f>
        <v>0</v>
      </c>
      <c r="BL287" s="42">
        <f>IF(Table2[[#This Row],[Milling Required]]=0,"x",IF(AT287="Pattern",B287-10,B287-4))</f>
        <v>43472</v>
      </c>
      <c r="BM287" s="42" t="str">
        <f>IF(Table2[[#This Row],[Punching Required]]=0,"x",IF(AT287="Pattern",B287-8,B287-2))</f>
        <v>x</v>
      </c>
      <c r="BN287" s="42">
        <f t="shared" si="60"/>
        <v>43473</v>
      </c>
      <c r="BO287" s="39">
        <f>IF(Table2[[#This Row],[Milling]]="x","x",Table2[[#This Row],[Total Sections]]*2)</f>
        <v>8</v>
      </c>
      <c r="BP287" s="39" t="str">
        <f>IF(Table2[[#This Row],[Punching]]="x","x",Table2[Total Sections]*2)</f>
        <v>x</v>
      </c>
      <c r="BQ287" s="39">
        <f>IF(Table2[[#This Row],[Pattern]]="Pattern",Table2[Total Sections]*3,Table2[Total Sections]*1.5)</f>
        <v>6</v>
      </c>
      <c r="BR287" s="42">
        <f t="shared" ca="1" si="61"/>
        <v>43469</v>
      </c>
      <c r="BS287" s="42"/>
      <c r="BT287" s="42"/>
      <c r="BU287" s="39"/>
      <c r="BV287" s="39" t="str">
        <f>_xlfn.IFNA(VLOOKUP(Table2[[#This Row],[Job-no]],Table4[],16,FALSE),"Ready")</f>
        <v/>
      </c>
      <c r="BW287" s="39" t="str">
        <f>_xlfn.IFNA(VLOOKUP(Table2[[#This Row],[Job-no]],Table4[],21,FALSE),"Ready")</f>
        <v/>
      </c>
      <c r="BX287" s="39" t="b">
        <f>_xlfn.IFNA(VLOOKUP(Table2[[#This Row],[Job-no]],Table4[],10,FALSE),TRUE)</f>
        <v>0</v>
      </c>
      <c r="BY287" s="39" t="str">
        <f>_xlfn.IFNA(VLOOKUP(Table2[[#This Row],[Job-no]],Table4[],22,FALSE),"Ready")</f>
        <v/>
      </c>
      <c r="BZ287" s="120">
        <f t="shared" si="62"/>
        <v>43476</v>
      </c>
      <c r="CA287" s="120" t="str">
        <f ca="1">IF(OR(Table2[[#This Row],[Saw Date]]=TODAY(),Table2[[#This Row],[Saw Date]]=TODAY()+1), Table2[[#This Row],[Saw Date]],IF(Table2[[#This Row],[Extrusion cut double saw]],"Done",""))</f>
        <v/>
      </c>
      <c r="CB287" s="120" t="str">
        <f ca="1">IF(OR(Table2[[#This Row],[Lens Date]]=TODAY(),Table2[[#This Row],[Lens Date]]=TODAY()+1), Table2[[#This Row],[Lens Date]],IF(Table2[[#This Row],[MSLens]]="Done","Done",""))</f>
        <v/>
      </c>
      <c r="CC287" s="120" t="str">
        <f ca="1">IF(OR(Table2[[#This Row],[Milling Date]]=TODAY(),Table2[[#This Row],[Milling Date]]=TODAY()+1), Table2[[#This Row],[Milling Date]],IF(Table2[[#This Row],[CNC Holes]]="Ready","Done",""))</f>
        <v/>
      </c>
      <c r="CD287" s="120" t="str">
        <f ca="1">IF(OR(Table2[[#This Row],[Welding Date]]=TODAY(),Table2[[#This Row],[Welding Date]]=TODAY()+1), Table2[[#This Row],[Welding Date]],IF(Table2[[#This Row],[Welding Corners]]="Ready","Done",""))</f>
        <v/>
      </c>
      <c r="CE287" s="120" t="str">
        <f ca="1">IF(OR(Table2[[#This Row],[Puching Date]]=TODAY(),Table2[[#This Row],[Puching Date]]=TODAY()+1), Table2[[#This Row],[Puching Date]],IF(Table2[[#This Row],[Punch Holes]]="Ready","Done",""))</f>
        <v/>
      </c>
      <c r="CF287" s="120" t="str">
        <f ca="1">IF(OR(Table2[[#This Row],[Housing Date2]]=TODAY(),Table2[[#This Row],[Housing Date2]]=TODAY()+1),Table2[[#This Row],[Housing Date2]],IF(Table2[[#This Row],[Body Assembly]],"Done",""))</f>
        <v/>
      </c>
      <c r="CG287" s="120" t="str">
        <f>_xlfn.IFNA(VLOOKUP(Table2[[#This Row],[Job-no]],Table4[],7,FALSE),"Done")</f>
        <v>Scheduled/Released</v>
      </c>
    </row>
    <row r="288" spans="1:85" x14ac:dyDescent="0.25">
      <c r="A288" s="39" t="str">
        <f>_xlfn.CONCAT(Table2[[#This Row],[Order]],"-",Table2[[#This Row],[Line]])</f>
        <v>77145-1</v>
      </c>
      <c r="B288" s="5">
        <v>43476</v>
      </c>
      <c r="C288" s="8">
        <v>77145</v>
      </c>
      <c r="D288" s="3" t="s">
        <v>3931</v>
      </c>
      <c r="E288" s="8">
        <v>1</v>
      </c>
      <c r="F288" s="8">
        <v>1</v>
      </c>
      <c r="G288" s="3" t="s">
        <v>42</v>
      </c>
      <c r="H288" s="8">
        <v>14</v>
      </c>
      <c r="I288" s="43" t="b">
        <v>0</v>
      </c>
      <c r="J288" s="43" t="b">
        <v>0</v>
      </c>
      <c r="K288" t="s">
        <v>114</v>
      </c>
      <c r="L288" s="43" t="b">
        <v>0</v>
      </c>
      <c r="M288" s="43" t="b">
        <v>0</v>
      </c>
      <c r="N288" s="43" t="b">
        <v>0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t="s">
        <v>114</v>
      </c>
      <c r="V288" t="s">
        <v>114</v>
      </c>
      <c r="W288" s="5">
        <v>43473</v>
      </c>
      <c r="X288" s="3" t="s">
        <v>114</v>
      </c>
      <c r="Y288" s="3"/>
      <c r="Z288" s="3" t="s">
        <v>2199</v>
      </c>
      <c r="AA288" s="3" t="s">
        <v>114</v>
      </c>
      <c r="AB288" s="3" t="s">
        <v>74</v>
      </c>
      <c r="AC288" s="8">
        <v>1</v>
      </c>
      <c r="AD288" s="3" t="s">
        <v>5967</v>
      </c>
      <c r="AE288" s="4" t="s">
        <v>5968</v>
      </c>
      <c r="AF288" s="3"/>
      <c r="AG288" s="3" t="s">
        <v>114</v>
      </c>
      <c r="AH288" s="8">
        <v>14</v>
      </c>
      <c r="AI288" s="3" t="s">
        <v>74</v>
      </c>
      <c r="AJ288" t="s">
        <v>114</v>
      </c>
      <c r="AK288" t="s">
        <v>114</v>
      </c>
      <c r="AL288" s="43" t="b">
        <v>0</v>
      </c>
      <c r="AM288" s="3"/>
      <c r="AN288" s="3"/>
      <c r="AO288" s="43" t="b">
        <v>0</v>
      </c>
      <c r="AP288" s="3" t="b">
        <v>0</v>
      </c>
      <c r="AQ288" s="3">
        <f>VLOOKUP(Table2[[#This Row],[Job-no]],Table3[],26,FALSE)</f>
        <v>4284</v>
      </c>
      <c r="AR288" t="str">
        <f t="shared" si="57"/>
        <v>CLKLED</v>
      </c>
      <c r="AS288" t="str">
        <f>VLOOKUP(AR288,Table1[],4,0)</f>
        <v>recessed</v>
      </c>
      <c r="AT288">
        <f>IF(BD288&gt;0,"Pattern",VLOOKUP(AR288,Table1[],5,0))</f>
        <v>0</v>
      </c>
      <c r="AU288" s="34">
        <f>IF(AT288="Pattern",WORKDAY(Table2[[#This Row],[Scheduled Ship Date]],-10),WORKDAY(Table2[[#This Row],[Scheduled Ship Date]],-4))</f>
        <v>43472</v>
      </c>
      <c r="AV288" s="39">
        <f>IF(Table2[[#This Row],[Extrusion cut double saw]]=TRUE,IF(O288="ToDo",IF(AT288="Pattern",Table2[[#This Row],[Total Sections]]*0.4,Table2[[#This Row],[Total Sections]]*0.12),0),IF(AT288="Pattern",Table2[[#This Row],[Total Sections]]*4,Table2[[#This Row],[Total Sections]]*1.2))</f>
        <v>16.8</v>
      </c>
      <c r="AW288" s="42">
        <f t="shared" ca="1" si="64"/>
        <v>43469</v>
      </c>
      <c r="AX288" s="42">
        <f>IF(AT288="Pattern",Table2[[#This Row],[Scheduled Ship Date]]-2,Table2[[#This Row],[Scheduled Ship Date]]-3)</f>
        <v>43473</v>
      </c>
      <c r="AY288" s="39">
        <f>IF(Table2[[#This Row],[Pattern]]="Pattern",Table2[[#This Row],[Total Sections]]*4.82,Table2[[#This Row],[Total Sections]]*0.5)</f>
        <v>7</v>
      </c>
      <c r="AZ288" s="42">
        <f t="shared" ca="1" si="63"/>
        <v>43469</v>
      </c>
      <c r="BA288" s="39">
        <f>((Table2[Total Sections]/Table2[Open Qty])-1)*Table2[Open Qty]*12.96</f>
        <v>0</v>
      </c>
      <c r="BB288" s="39"/>
      <c r="BC288" s="39" t="str">
        <f t="shared" si="58"/>
        <v>CLKLED-900-80-35-SO-4-W-UNV-DP-1-AC</v>
      </c>
      <c r="BD288" s="39">
        <f t="shared" si="59"/>
        <v>0</v>
      </c>
      <c r="BE288" s="39" t="b">
        <f>_xlfn.IFNA(VLOOKUP(Table2[[#This Row],[Job-no]],Table4[],9,FALSE),TRUE)</f>
        <v>1</v>
      </c>
      <c r="BF288" s="39"/>
      <c r="BG288" s="39" t="b">
        <f>_xlfn.IFNA(VLOOKUP(Table2[[#This Row],[Job-no]],Table4[],14,FALSE),TRUE)</f>
        <v>0</v>
      </c>
      <c r="BH288" s="39" t="str">
        <f>_xlfn.IFNA(VLOOKUP(Table2[[#This Row],[Job-no]],Table4[],11,FALSE),"Done")</f>
        <v/>
      </c>
      <c r="BI288" s="39">
        <f>IF(Table2[[#This Row],[Pattern]]="Pattern",VLOOKUP(Table2[[#This Row],[Product Code]],'Routing data'!$A$2:$W$470,13,FALSE),VLOOKUP(Table2[[#This Row],[Product Code]],'Routing data'!$A$2:$W$470,3,FALSE))</f>
        <v>2</v>
      </c>
      <c r="BJ288" s="39">
        <f>IF(Table2[[#This Row],[Pattern]]="Pattern",VLOOKUP(Table2[[#This Row],[Product Code]],'Routing data'!$A$2:$W$470,14,FALSE),VLOOKUP(Table2[[#This Row],[Product Code]],'Routing data'!$A$2:$W$470,4,FALSE))</f>
        <v>0</v>
      </c>
      <c r="BK288" s="39">
        <f>VLOOKUP(Table2[[#This Row],[Product Code]],'Routing data'!A$4:W$524,16,FALSE)</f>
        <v>0</v>
      </c>
      <c r="BL288" s="42">
        <f>IF(Table2[[#This Row],[Milling Required]]=0,"x",IF(AT288="Pattern",B288-10,B288-4))</f>
        <v>43472</v>
      </c>
      <c r="BM288" s="39"/>
      <c r="BN288" s="42">
        <f t="shared" si="60"/>
        <v>43473</v>
      </c>
      <c r="BO288" s="39">
        <f>IF(Table2[[#This Row],[Milling]]="x","x",Table2[[#This Row],[Total Sections]]*2)</f>
        <v>28</v>
      </c>
      <c r="BP288" s="39">
        <f>IF(Table2[[#This Row],[Punching]]="x","x",Table2[Total Sections]*2)</f>
        <v>28</v>
      </c>
      <c r="BQ288" s="39">
        <f>IF(Table2[[#This Row],[Pattern]]="Pattern",Table2[Total Sections]*3,Table2[Total Sections]*1.5)</f>
        <v>21</v>
      </c>
      <c r="BR288" s="42">
        <f t="shared" ca="1" si="61"/>
        <v>43469</v>
      </c>
      <c r="BS288" s="39"/>
      <c r="BT288" s="39"/>
      <c r="BU288" s="39"/>
      <c r="BV288" s="39" t="str">
        <f>_xlfn.IFNA(VLOOKUP(Table2[[#This Row],[Job-no]],Table4[],16,FALSE),"Ready")</f>
        <v/>
      </c>
      <c r="BW288" s="39" t="str">
        <f>_xlfn.IFNA(VLOOKUP(Table2[[#This Row],[Job-no]],Table4[],21,FALSE),"Ready")</f>
        <v/>
      </c>
      <c r="BX288" s="39" t="b">
        <f>_xlfn.IFNA(VLOOKUP(Table2[[#This Row],[Job-no]],Table4[],10,FALSE),TRUE)</f>
        <v>0</v>
      </c>
      <c r="BY288" s="39" t="str">
        <f>_xlfn.IFNA(VLOOKUP(Table2[[#This Row],[Job-no]],Table4[],22,FALSE),"Ready")</f>
        <v/>
      </c>
      <c r="BZ288" s="120">
        <f t="shared" si="62"/>
        <v>43476</v>
      </c>
      <c r="CA288" s="120" t="str">
        <f ca="1">IF(OR(Table2[[#This Row],[Saw Date]]=TODAY(),Table2[[#This Row],[Saw Date]]=TODAY()+1), Table2[[#This Row],[Saw Date]],IF(Table2[[#This Row],[Extrusion cut double saw]],"Done",""))</f>
        <v/>
      </c>
      <c r="CB288" s="120" t="str">
        <f ca="1">IF(OR(Table2[[#This Row],[Lens Date]]=TODAY(),Table2[[#This Row],[Lens Date]]=TODAY()+1), Table2[[#This Row],[Lens Date]],IF(Table2[[#This Row],[MSLens]]="Done","Done",""))</f>
        <v/>
      </c>
      <c r="CC288" s="120" t="str">
        <f ca="1">IF(OR(Table2[[#This Row],[Milling Date]]=TODAY(),Table2[[#This Row],[Milling Date]]=TODAY()+1), Table2[[#This Row],[Milling Date]],IF(Table2[[#This Row],[CNC Holes]]="Ready","Done",""))</f>
        <v/>
      </c>
      <c r="CD288" s="120" t="str">
        <f ca="1">IF(OR(Table2[[#This Row],[Welding Date]]=TODAY(),Table2[[#This Row],[Welding Date]]=TODAY()+1), Table2[[#This Row],[Welding Date]],IF(Table2[[#This Row],[Welding Corners]]="Ready","Done",""))</f>
        <v/>
      </c>
      <c r="CE288" s="120" t="str">
        <f ca="1">IF(OR(Table2[[#This Row],[Puching Date]]=TODAY(),Table2[[#This Row],[Puching Date]]=TODAY()+1), Table2[[#This Row],[Puching Date]],IF(Table2[[#This Row],[Punch Holes]]="Ready","Done",""))</f>
        <v/>
      </c>
      <c r="CF288" s="120" t="str">
        <f ca="1">IF(OR(Table2[[#This Row],[Housing Date2]]=TODAY(),Table2[[#This Row],[Housing Date2]]=TODAY()+1),Table2[[#This Row],[Housing Date2]],IF(Table2[[#This Row],[Body Assembly]],"Done",""))</f>
        <v/>
      </c>
      <c r="CG288" s="120" t="str">
        <f>_xlfn.IFNA(VLOOKUP(Table2[[#This Row],[Job-no]],Table4[],7,FALSE),"Done")</f>
        <v>Machine Shop Started</v>
      </c>
    </row>
    <row r="289" spans="1:85" x14ac:dyDescent="0.25">
      <c r="A289" s="39" t="str">
        <f>_xlfn.CONCAT(Table2[[#This Row],[Order]],"-",Table2[[#This Row],[Line]])</f>
        <v>77145-2</v>
      </c>
      <c r="B289" s="5">
        <v>43476</v>
      </c>
      <c r="C289" s="8">
        <v>77145</v>
      </c>
      <c r="D289" s="3" t="s">
        <v>3933</v>
      </c>
      <c r="E289" s="8">
        <v>2</v>
      </c>
      <c r="F289" s="8">
        <v>1</v>
      </c>
      <c r="G289" s="3" t="s">
        <v>42</v>
      </c>
      <c r="H289" s="8">
        <v>4</v>
      </c>
      <c r="I289" s="43" t="b">
        <v>0</v>
      </c>
      <c r="J289" s="43" t="b">
        <v>0</v>
      </c>
      <c r="K289" t="s">
        <v>114</v>
      </c>
      <c r="L289" s="43" t="b">
        <v>0</v>
      </c>
      <c r="M289" s="43" t="b">
        <v>0</v>
      </c>
      <c r="N289" s="43" t="b">
        <v>0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t="s">
        <v>114</v>
      </c>
      <c r="V289" t="s">
        <v>114</v>
      </c>
      <c r="W289" s="5">
        <v>43473</v>
      </c>
      <c r="X289" s="3" t="s">
        <v>114</v>
      </c>
      <c r="Y289" s="3"/>
      <c r="Z289" s="3" t="s">
        <v>2199</v>
      </c>
      <c r="AA289" s="3" t="s">
        <v>114</v>
      </c>
      <c r="AB289" s="3" t="s">
        <v>74</v>
      </c>
      <c r="AC289" s="8">
        <v>1</v>
      </c>
      <c r="AD289" s="3" t="s">
        <v>5967</v>
      </c>
      <c r="AE289" s="4" t="s">
        <v>5968</v>
      </c>
      <c r="AF289" s="3"/>
      <c r="AG289" s="3" t="s">
        <v>114</v>
      </c>
      <c r="AH289" s="8">
        <v>4</v>
      </c>
      <c r="AI289" s="3" t="s">
        <v>74</v>
      </c>
      <c r="AJ289" t="s">
        <v>114</v>
      </c>
      <c r="AK289" t="s">
        <v>114</v>
      </c>
      <c r="AL289" s="43" t="b">
        <v>0</v>
      </c>
      <c r="AM289" s="3"/>
      <c r="AN289" s="3"/>
      <c r="AO289" s="43" t="b">
        <v>0</v>
      </c>
      <c r="AP289" s="3" t="b">
        <v>0</v>
      </c>
      <c r="AQ289" s="3">
        <f>VLOOKUP(Table2[[#This Row],[Job-no]],Table3[],26,FALSE)</f>
        <v>1872</v>
      </c>
      <c r="AR289" t="str">
        <f t="shared" si="57"/>
        <v>CLKLED</v>
      </c>
      <c r="AS289" t="str">
        <f>VLOOKUP(AR289,Table1[],4,0)</f>
        <v>recessed</v>
      </c>
      <c r="AT289">
        <f>IF(BD289&gt;0,"Pattern",VLOOKUP(AR289,Table1[],5,0))</f>
        <v>0</v>
      </c>
      <c r="AU289" s="34">
        <f>IF(AT289="Pattern",WORKDAY(Table2[[#This Row],[Scheduled Ship Date]],-10),WORKDAY(Table2[[#This Row],[Scheduled Ship Date]],-4))</f>
        <v>43472</v>
      </c>
      <c r="AV289" s="39">
        <f>IF(Table2[[#This Row],[Extrusion cut double saw]]=TRUE,IF(O289="ToDo",IF(AT289="Pattern",Table2[[#This Row],[Total Sections]]*0.4,Table2[[#This Row],[Total Sections]]*0.12),0),IF(AT289="Pattern",Table2[[#This Row],[Total Sections]]*4,Table2[[#This Row],[Total Sections]]*1.2))</f>
        <v>4.8</v>
      </c>
      <c r="AW289" s="42">
        <f t="shared" ca="1" si="64"/>
        <v>43469</v>
      </c>
      <c r="AX289" s="42">
        <f>IF(AT289="Pattern",Table2[[#This Row],[Scheduled Ship Date]]-2,Table2[[#This Row],[Scheduled Ship Date]]-3)</f>
        <v>43473</v>
      </c>
      <c r="AY289" s="39">
        <f>IF(Table2[[#This Row],[Pattern]]="Pattern",Table2[[#This Row],[Total Sections]]*4.82,Table2[[#This Row],[Total Sections]]*0.5)</f>
        <v>2</v>
      </c>
      <c r="AZ289" s="42">
        <f t="shared" ca="1" si="63"/>
        <v>43469</v>
      </c>
      <c r="BA289" s="39">
        <f>((Table2[Total Sections]/Table2[Open Qty])-1)*Table2[Open Qty]*12.96</f>
        <v>0</v>
      </c>
      <c r="BB289" s="39"/>
      <c r="BC289" s="39" t="str">
        <f t="shared" si="58"/>
        <v>CLKLED-900-80-35-SO-4-W-UNV-DP-1-AC-B1(BSL10LST)</v>
      </c>
      <c r="BD289" s="39">
        <f t="shared" si="59"/>
        <v>0</v>
      </c>
      <c r="BE289" s="39" t="b">
        <f>_xlfn.IFNA(VLOOKUP(Table2[[#This Row],[Job-no]],Table4[],9,FALSE),TRUE)</f>
        <v>1</v>
      </c>
      <c r="BF289" s="39"/>
      <c r="BG289" s="39" t="b">
        <f>_xlfn.IFNA(VLOOKUP(Table2[[#This Row],[Job-no]],Table4[],14,FALSE),TRUE)</f>
        <v>0</v>
      </c>
      <c r="BH289" s="39" t="str">
        <f>_xlfn.IFNA(VLOOKUP(Table2[[#This Row],[Job-no]],Table4[],11,FALSE),"Done")</f>
        <v/>
      </c>
      <c r="BI289" s="39">
        <f>IF(Table2[[#This Row],[Pattern]]="Pattern",VLOOKUP(Table2[[#This Row],[Product Code]],'Routing data'!$A$2:$W$470,13,FALSE),VLOOKUP(Table2[[#This Row],[Product Code]],'Routing data'!$A$2:$W$470,3,FALSE))</f>
        <v>2</v>
      </c>
      <c r="BJ289" s="39">
        <f>IF(Table2[[#This Row],[Pattern]]="Pattern",VLOOKUP(Table2[[#This Row],[Product Code]],'Routing data'!$A$2:$W$470,14,FALSE),VLOOKUP(Table2[[#This Row],[Product Code]],'Routing data'!$A$2:$W$470,4,FALSE))</f>
        <v>0</v>
      </c>
      <c r="BK289" s="39">
        <f>VLOOKUP(Table2[[#This Row],[Product Code]],'Routing data'!A$4:W$524,16,FALSE)</f>
        <v>0</v>
      </c>
      <c r="BL289" s="42">
        <f>IF(Table2[[#This Row],[Milling Required]]=0,"x",IF(AT289="Pattern",B289-10,B289-4))</f>
        <v>43472</v>
      </c>
      <c r="BM289" s="39"/>
      <c r="BN289" s="42">
        <f t="shared" si="60"/>
        <v>43473</v>
      </c>
      <c r="BO289" s="39">
        <f>IF(Table2[[#This Row],[Milling]]="x","x",Table2[[#This Row],[Total Sections]]*2)</f>
        <v>8</v>
      </c>
      <c r="BP289" s="39">
        <f>IF(Table2[[#This Row],[Punching]]="x","x",Table2[Total Sections]*2)</f>
        <v>8</v>
      </c>
      <c r="BQ289" s="39">
        <f>IF(Table2[[#This Row],[Pattern]]="Pattern",Table2[Total Sections]*3,Table2[Total Sections]*1.5)</f>
        <v>6</v>
      </c>
      <c r="BR289" s="42">
        <f t="shared" ca="1" si="61"/>
        <v>43469</v>
      </c>
      <c r="BS289" s="39"/>
      <c r="BT289" s="39"/>
      <c r="BU289" s="39"/>
      <c r="BV289" s="39" t="str">
        <f>_xlfn.IFNA(VLOOKUP(Table2[[#This Row],[Job-no]],Table4[],16,FALSE),"Ready")</f>
        <v/>
      </c>
      <c r="BW289" s="39" t="str">
        <f>_xlfn.IFNA(VLOOKUP(Table2[[#This Row],[Job-no]],Table4[],21,FALSE),"Ready")</f>
        <v/>
      </c>
      <c r="BX289" s="39" t="b">
        <f>_xlfn.IFNA(VLOOKUP(Table2[[#This Row],[Job-no]],Table4[],10,FALSE),TRUE)</f>
        <v>0</v>
      </c>
      <c r="BY289" s="39" t="str">
        <f>_xlfn.IFNA(VLOOKUP(Table2[[#This Row],[Job-no]],Table4[],22,FALSE),"Ready")</f>
        <v/>
      </c>
      <c r="BZ289" s="120">
        <f t="shared" si="62"/>
        <v>43476</v>
      </c>
      <c r="CA289" s="120" t="str">
        <f ca="1">IF(OR(Table2[[#This Row],[Saw Date]]=TODAY(),Table2[[#This Row],[Saw Date]]=TODAY()+1), Table2[[#This Row],[Saw Date]],IF(Table2[[#This Row],[Extrusion cut double saw]],"Done",""))</f>
        <v/>
      </c>
      <c r="CB289" s="120" t="str">
        <f ca="1">IF(OR(Table2[[#This Row],[Lens Date]]=TODAY(),Table2[[#This Row],[Lens Date]]=TODAY()+1), Table2[[#This Row],[Lens Date]],IF(Table2[[#This Row],[MSLens]]="Done","Done",""))</f>
        <v/>
      </c>
      <c r="CC289" s="120" t="str">
        <f ca="1">IF(OR(Table2[[#This Row],[Milling Date]]=TODAY(),Table2[[#This Row],[Milling Date]]=TODAY()+1), Table2[[#This Row],[Milling Date]],IF(Table2[[#This Row],[CNC Holes]]="Ready","Done",""))</f>
        <v/>
      </c>
      <c r="CD289" s="120" t="str">
        <f ca="1">IF(OR(Table2[[#This Row],[Welding Date]]=TODAY(),Table2[[#This Row],[Welding Date]]=TODAY()+1), Table2[[#This Row],[Welding Date]],IF(Table2[[#This Row],[Welding Corners]]="Ready","Done",""))</f>
        <v/>
      </c>
      <c r="CE289" s="120" t="str">
        <f ca="1">IF(OR(Table2[[#This Row],[Puching Date]]=TODAY(),Table2[[#This Row],[Puching Date]]=TODAY()+1), Table2[[#This Row],[Puching Date]],IF(Table2[[#This Row],[Punch Holes]]="Ready","Done",""))</f>
        <v/>
      </c>
      <c r="CF289" s="120" t="str">
        <f ca="1">IF(OR(Table2[[#This Row],[Housing Date2]]=TODAY(),Table2[[#This Row],[Housing Date2]]=TODAY()+1),Table2[[#This Row],[Housing Date2]],IF(Table2[[#This Row],[Body Assembly]],"Done",""))</f>
        <v/>
      </c>
      <c r="CG289" s="120" t="str">
        <f>_xlfn.IFNA(VLOOKUP(Table2[[#This Row],[Job-no]],Table4[],7,FALSE),"Done")</f>
        <v>Machine Shop Started</v>
      </c>
    </row>
    <row r="290" spans="1:85" x14ac:dyDescent="0.25">
      <c r="A290" s="39" t="str">
        <f>_xlfn.CONCAT(Table2[[#This Row],[Order]],"-",Table2[[#This Row],[Line]])</f>
        <v>77145-3</v>
      </c>
      <c r="B290" s="5">
        <v>43476</v>
      </c>
      <c r="C290" s="8">
        <v>77145</v>
      </c>
      <c r="D290" s="3" t="s">
        <v>3935</v>
      </c>
      <c r="E290" s="8">
        <v>3</v>
      </c>
      <c r="F290" s="8">
        <v>1</v>
      </c>
      <c r="G290" s="3" t="s">
        <v>42</v>
      </c>
      <c r="H290" s="8">
        <v>7</v>
      </c>
      <c r="I290" s="43" t="b">
        <v>0</v>
      </c>
      <c r="J290" s="43" t="b">
        <v>0</v>
      </c>
      <c r="K290" t="s">
        <v>114</v>
      </c>
      <c r="L290" s="43" t="b">
        <v>0</v>
      </c>
      <c r="M290" s="43" t="b">
        <v>0</v>
      </c>
      <c r="N290" s="43" t="b">
        <v>0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t="s">
        <v>114</v>
      </c>
      <c r="V290" t="s">
        <v>114</v>
      </c>
      <c r="W290" s="5">
        <v>43473</v>
      </c>
      <c r="X290" s="3" t="s">
        <v>114</v>
      </c>
      <c r="Y290" s="3"/>
      <c r="Z290" s="3" t="s">
        <v>1085</v>
      </c>
      <c r="AA290" s="3" t="s">
        <v>114</v>
      </c>
      <c r="AB290" s="3" t="s">
        <v>74</v>
      </c>
      <c r="AC290" s="8">
        <v>1</v>
      </c>
      <c r="AD290" s="3" t="s">
        <v>5967</v>
      </c>
      <c r="AE290" s="4" t="s">
        <v>5968</v>
      </c>
      <c r="AF290" s="3"/>
      <c r="AG290" s="3" t="s">
        <v>114</v>
      </c>
      <c r="AH290" s="8">
        <v>7</v>
      </c>
      <c r="AI290" s="3" t="s">
        <v>74</v>
      </c>
      <c r="AJ290" t="s">
        <v>114</v>
      </c>
      <c r="AK290" t="s">
        <v>114</v>
      </c>
      <c r="AL290" s="43" t="b">
        <v>0</v>
      </c>
      <c r="AM290" s="3"/>
      <c r="AN290" s="3"/>
      <c r="AO290" s="43" t="b">
        <v>0</v>
      </c>
      <c r="AP290" s="3" t="b">
        <v>0</v>
      </c>
      <c r="AQ290" s="3">
        <f>VLOOKUP(Table2[[#This Row],[Job-no]],Table3[],26,FALSE)</f>
        <v>4284</v>
      </c>
      <c r="AR290" t="str">
        <f t="shared" si="57"/>
        <v>CLKLED</v>
      </c>
      <c r="AS290" t="str">
        <f>VLOOKUP(AR290,Table1[],4,0)</f>
        <v>recessed</v>
      </c>
      <c r="AT290">
        <f>IF(BD290&gt;0,"Pattern",VLOOKUP(AR290,Table1[],5,0))</f>
        <v>0</v>
      </c>
      <c r="AU290" s="34">
        <f>IF(AT290="Pattern",WORKDAY(Table2[[#This Row],[Scheduled Ship Date]],-10),WORKDAY(Table2[[#This Row],[Scheduled Ship Date]],-4))</f>
        <v>43472</v>
      </c>
      <c r="AV290" s="39">
        <f>IF(Table2[[#This Row],[Extrusion cut double saw]]=TRUE,IF(O290="ToDo",IF(AT290="Pattern",Table2[[#This Row],[Total Sections]]*0.4,Table2[[#This Row],[Total Sections]]*0.12),0),IF(AT290="Pattern",Table2[[#This Row],[Total Sections]]*4,Table2[[#This Row],[Total Sections]]*1.2))</f>
        <v>8.4</v>
      </c>
      <c r="AW290" s="42">
        <f t="shared" ca="1" si="64"/>
        <v>43469</v>
      </c>
      <c r="AX290" s="42">
        <f>IF(AT290="Pattern",Table2[[#This Row],[Scheduled Ship Date]]-2,Table2[[#This Row],[Scheduled Ship Date]]-3)</f>
        <v>43473</v>
      </c>
      <c r="AY290" s="39">
        <f>IF(Table2[[#This Row],[Pattern]]="Pattern",Table2[[#This Row],[Total Sections]]*4.82,Table2[[#This Row],[Total Sections]]*0.5)</f>
        <v>3.5</v>
      </c>
      <c r="AZ290" s="42">
        <f t="shared" ca="1" si="63"/>
        <v>43469</v>
      </c>
      <c r="BA290" s="39">
        <f>((Table2[Total Sections]/Table2[Open Qty])-1)*Table2[Open Qty]*12.96</f>
        <v>0</v>
      </c>
      <c r="BB290" s="39"/>
      <c r="BC290" s="39" t="str">
        <f t="shared" si="58"/>
        <v>CLKLED-900-80-35-SO-8-W-UNV-DP-1-AC</v>
      </c>
      <c r="BD290" s="39">
        <f t="shared" si="59"/>
        <v>0</v>
      </c>
      <c r="BE290" s="39" t="b">
        <f>_xlfn.IFNA(VLOOKUP(Table2[[#This Row],[Job-no]],Table4[],9,FALSE),TRUE)</f>
        <v>1</v>
      </c>
      <c r="BF290" s="39"/>
      <c r="BG290" s="39" t="b">
        <f>_xlfn.IFNA(VLOOKUP(Table2[[#This Row],[Job-no]],Table4[],14,FALSE),TRUE)</f>
        <v>0</v>
      </c>
      <c r="BH290" s="39" t="str">
        <f>_xlfn.IFNA(VLOOKUP(Table2[[#This Row],[Job-no]],Table4[],11,FALSE),"Done")</f>
        <v/>
      </c>
      <c r="BI290" s="39">
        <f>IF(Table2[[#This Row],[Pattern]]="Pattern",VLOOKUP(Table2[[#This Row],[Product Code]],'Routing data'!$A$2:$W$470,13,FALSE),VLOOKUP(Table2[[#This Row],[Product Code]],'Routing data'!$A$2:$W$470,3,FALSE))</f>
        <v>2</v>
      </c>
      <c r="BJ290" s="39">
        <f>IF(Table2[[#This Row],[Pattern]]="Pattern",VLOOKUP(Table2[[#This Row],[Product Code]],'Routing data'!$A$2:$W$470,14,FALSE),VLOOKUP(Table2[[#This Row],[Product Code]],'Routing data'!$A$2:$W$470,4,FALSE))</f>
        <v>0</v>
      </c>
      <c r="BK290" s="39">
        <f>VLOOKUP(Table2[[#This Row],[Product Code]],'Routing data'!A$4:W$524,16,FALSE)</f>
        <v>0</v>
      </c>
      <c r="BL290" s="42">
        <f>IF(Table2[[#This Row],[Milling Required]]=0,"x",IF(AT290="Pattern",B290-10,B290-4))</f>
        <v>43472</v>
      </c>
      <c r="BM290" s="39"/>
      <c r="BN290" s="42">
        <f t="shared" si="60"/>
        <v>43473</v>
      </c>
      <c r="BO290" s="39">
        <f>IF(Table2[[#This Row],[Milling]]="x","x",Table2[[#This Row],[Total Sections]]*2)</f>
        <v>14</v>
      </c>
      <c r="BP290" s="39">
        <f>IF(Table2[[#This Row],[Punching]]="x","x",Table2[Total Sections]*2)</f>
        <v>14</v>
      </c>
      <c r="BQ290" s="39">
        <f>IF(Table2[[#This Row],[Pattern]]="Pattern",Table2[Total Sections]*3,Table2[Total Sections]*1.5)</f>
        <v>10.5</v>
      </c>
      <c r="BR290" s="42">
        <f t="shared" ref="BR290:BR315" ca="1" si="65">TODAY()+2</f>
        <v>43469</v>
      </c>
      <c r="BS290" s="39"/>
      <c r="BT290" s="39"/>
      <c r="BU290" s="39"/>
      <c r="BV290" s="39" t="str">
        <f>_xlfn.IFNA(VLOOKUP(Table2[[#This Row],[Job-no]],Table4[],16,FALSE),"Ready")</f>
        <v/>
      </c>
      <c r="BW290" s="39" t="str">
        <f>_xlfn.IFNA(VLOOKUP(Table2[[#This Row],[Job-no]],Table4[],21,FALSE),"Ready")</f>
        <v/>
      </c>
      <c r="BX290" s="39" t="b">
        <f>_xlfn.IFNA(VLOOKUP(Table2[[#This Row],[Job-no]],Table4[],10,FALSE),TRUE)</f>
        <v>0</v>
      </c>
      <c r="BY290" s="39" t="str">
        <f>_xlfn.IFNA(VLOOKUP(Table2[[#This Row],[Job-no]],Table4[],22,FALSE),"Ready")</f>
        <v/>
      </c>
      <c r="BZ290" s="120">
        <f t="shared" si="62"/>
        <v>43476</v>
      </c>
      <c r="CA290" s="120" t="str">
        <f ca="1">IF(OR(Table2[[#This Row],[Saw Date]]=TODAY(),Table2[[#This Row],[Saw Date]]=TODAY()+1), Table2[[#This Row],[Saw Date]],IF(Table2[[#This Row],[Extrusion cut double saw]],"Done",""))</f>
        <v/>
      </c>
      <c r="CB290" s="120" t="str">
        <f ca="1">IF(OR(Table2[[#This Row],[Lens Date]]=TODAY(),Table2[[#This Row],[Lens Date]]=TODAY()+1), Table2[[#This Row],[Lens Date]],IF(Table2[[#This Row],[MSLens]]="Done","Done",""))</f>
        <v/>
      </c>
      <c r="CC290" s="120" t="str">
        <f ca="1">IF(OR(Table2[[#This Row],[Milling Date]]=TODAY(),Table2[[#This Row],[Milling Date]]=TODAY()+1), Table2[[#This Row],[Milling Date]],IF(Table2[[#This Row],[CNC Holes]]="Ready","Done",""))</f>
        <v/>
      </c>
      <c r="CD290" s="120" t="str">
        <f ca="1">IF(OR(Table2[[#This Row],[Welding Date]]=TODAY(),Table2[[#This Row],[Welding Date]]=TODAY()+1), Table2[[#This Row],[Welding Date]],IF(Table2[[#This Row],[Welding Corners]]="Ready","Done",""))</f>
        <v/>
      </c>
      <c r="CE290" s="120" t="str">
        <f ca="1">IF(OR(Table2[[#This Row],[Puching Date]]=TODAY(),Table2[[#This Row],[Puching Date]]=TODAY()+1), Table2[[#This Row],[Puching Date]],IF(Table2[[#This Row],[Punch Holes]]="Ready","Done",""))</f>
        <v/>
      </c>
      <c r="CF290" s="120" t="str">
        <f ca="1">IF(OR(Table2[[#This Row],[Housing Date2]]=TODAY(),Table2[[#This Row],[Housing Date2]]=TODAY()+1),Table2[[#This Row],[Housing Date2]],IF(Table2[[#This Row],[Body Assembly]],"Done",""))</f>
        <v/>
      </c>
      <c r="CG290" s="120" t="str">
        <f>_xlfn.IFNA(VLOOKUP(Table2[[#This Row],[Job-no]],Table4[],7,FALSE),"Done")</f>
        <v>Machine Shop Started</v>
      </c>
    </row>
    <row r="291" spans="1:85" x14ac:dyDescent="0.25">
      <c r="A291" s="39" t="str">
        <f>_xlfn.CONCAT(Table2[[#This Row],[Order]],"-",Table2[[#This Row],[Line]])</f>
        <v>77145-4</v>
      </c>
      <c r="B291" s="5">
        <v>43476</v>
      </c>
      <c r="C291" s="8">
        <v>77145</v>
      </c>
      <c r="D291" s="3" t="s">
        <v>3937</v>
      </c>
      <c r="E291" s="8">
        <v>4</v>
      </c>
      <c r="F291" s="8">
        <v>1</v>
      </c>
      <c r="G291" s="3" t="s">
        <v>42</v>
      </c>
      <c r="H291" s="8">
        <v>2</v>
      </c>
      <c r="I291" s="43" t="b">
        <v>0</v>
      </c>
      <c r="J291" s="43" t="b">
        <v>0</v>
      </c>
      <c r="K291" t="s">
        <v>114</v>
      </c>
      <c r="L291" s="43" t="b">
        <v>0</v>
      </c>
      <c r="M291" s="43" t="b">
        <v>0</v>
      </c>
      <c r="N291" s="43" t="b">
        <v>0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t="s">
        <v>114</v>
      </c>
      <c r="V291" t="s">
        <v>114</v>
      </c>
      <c r="W291" s="5">
        <v>43473</v>
      </c>
      <c r="X291" s="3" t="s">
        <v>114</v>
      </c>
      <c r="Y291" s="3"/>
      <c r="Z291" s="3" t="s">
        <v>1085</v>
      </c>
      <c r="AA291" s="3" t="s">
        <v>114</v>
      </c>
      <c r="AB291" s="3" t="s">
        <v>74</v>
      </c>
      <c r="AC291" s="8">
        <v>1</v>
      </c>
      <c r="AD291" s="3" t="s">
        <v>5967</v>
      </c>
      <c r="AE291" s="4" t="s">
        <v>5968</v>
      </c>
      <c r="AF291" s="3"/>
      <c r="AG291" s="3" t="s">
        <v>114</v>
      </c>
      <c r="AH291" s="8">
        <v>2</v>
      </c>
      <c r="AI291" s="3" t="s">
        <v>74</v>
      </c>
      <c r="AJ291" t="s">
        <v>114</v>
      </c>
      <c r="AK291" t="s">
        <v>114</v>
      </c>
      <c r="AL291" s="43" t="b">
        <v>0</v>
      </c>
      <c r="AM291" s="3"/>
      <c r="AN291" s="3"/>
      <c r="AO291" s="43" t="b">
        <v>0</v>
      </c>
      <c r="AP291" s="3" t="b">
        <v>0</v>
      </c>
      <c r="AQ291" s="3">
        <f>VLOOKUP(Table2[[#This Row],[Job-no]],Table3[],26,FALSE)</f>
        <v>1548</v>
      </c>
      <c r="AR291" t="str">
        <f t="shared" si="57"/>
        <v>CLKLED</v>
      </c>
      <c r="AS291" t="str">
        <f>VLOOKUP(AR291,Table1[],4,0)</f>
        <v>recessed</v>
      </c>
      <c r="AT291">
        <f>IF(BD291&gt;0,"Pattern",VLOOKUP(AR291,Table1[],5,0))</f>
        <v>0</v>
      </c>
      <c r="AU291" s="34">
        <f>IF(AT291="Pattern",WORKDAY(Table2[[#This Row],[Scheduled Ship Date]],-10),WORKDAY(Table2[[#This Row],[Scheduled Ship Date]],-4))</f>
        <v>43472</v>
      </c>
      <c r="AV291" s="39">
        <f>IF(Table2[[#This Row],[Extrusion cut double saw]]=TRUE,IF(O291="ToDo",IF(AT291="Pattern",Table2[[#This Row],[Total Sections]]*0.4,Table2[[#This Row],[Total Sections]]*0.12),0),IF(AT291="Pattern",Table2[[#This Row],[Total Sections]]*4,Table2[[#This Row],[Total Sections]]*1.2))</f>
        <v>2.4</v>
      </c>
      <c r="AW291" s="42">
        <f t="shared" ca="1" si="64"/>
        <v>43469</v>
      </c>
      <c r="AX291" s="42">
        <f>IF(AT291="Pattern",Table2[[#This Row],[Scheduled Ship Date]]-2,Table2[[#This Row],[Scheduled Ship Date]]-3)</f>
        <v>43473</v>
      </c>
      <c r="AY291" s="39">
        <f>IF(Table2[[#This Row],[Pattern]]="Pattern",Table2[[#This Row],[Total Sections]]*4.82,Table2[[#This Row],[Total Sections]]*0.5)</f>
        <v>1</v>
      </c>
      <c r="AZ291" s="42">
        <f t="shared" ca="1" si="63"/>
        <v>43469</v>
      </c>
      <c r="BA291" s="39">
        <f>((Table2[Total Sections]/Table2[Open Qty])-1)*Table2[Open Qty]*12.96</f>
        <v>0</v>
      </c>
      <c r="BB291" s="39"/>
      <c r="BC291" s="39" t="str">
        <f t="shared" si="58"/>
        <v>CLKLED-900-80-35-SO-8-W-UNV-DP-1-AC-B1(BSL10LST)</v>
      </c>
      <c r="BD291" s="39">
        <f t="shared" si="59"/>
        <v>0</v>
      </c>
      <c r="BE291" s="39" t="b">
        <f>_xlfn.IFNA(VLOOKUP(Table2[[#This Row],[Job-no]],Table4[],9,FALSE),TRUE)</f>
        <v>1</v>
      </c>
      <c r="BF291" s="39"/>
      <c r="BG291" s="39" t="b">
        <f>_xlfn.IFNA(VLOOKUP(Table2[[#This Row],[Job-no]],Table4[],14,FALSE),TRUE)</f>
        <v>0</v>
      </c>
      <c r="BH291" s="39" t="str">
        <f>_xlfn.IFNA(VLOOKUP(Table2[[#This Row],[Job-no]],Table4[],11,FALSE),"Done")</f>
        <v/>
      </c>
      <c r="BI291" s="39">
        <f>IF(Table2[[#This Row],[Pattern]]="Pattern",VLOOKUP(Table2[[#This Row],[Product Code]],'Routing data'!$A$2:$W$470,13,FALSE),VLOOKUP(Table2[[#This Row],[Product Code]],'Routing data'!$A$2:$W$470,3,FALSE))</f>
        <v>2</v>
      </c>
      <c r="BJ291" s="39">
        <f>IF(Table2[[#This Row],[Pattern]]="Pattern",VLOOKUP(Table2[[#This Row],[Product Code]],'Routing data'!$A$2:$W$470,14,FALSE),VLOOKUP(Table2[[#This Row],[Product Code]],'Routing data'!$A$2:$W$470,4,FALSE))</f>
        <v>0</v>
      </c>
      <c r="BK291" s="39">
        <f>VLOOKUP(Table2[[#This Row],[Product Code]],'Routing data'!A$4:W$524,16,FALSE)</f>
        <v>0</v>
      </c>
      <c r="BL291" s="42">
        <f>IF(Table2[[#This Row],[Milling Required]]=0,"x",IF(AT291="Pattern",B291-10,B291-4))</f>
        <v>43472</v>
      </c>
      <c r="BM291" s="39"/>
      <c r="BN291" s="42">
        <f t="shared" si="60"/>
        <v>43473</v>
      </c>
      <c r="BO291" s="39">
        <f>IF(Table2[[#This Row],[Milling]]="x","x",Table2[[#This Row],[Total Sections]]*2)</f>
        <v>4</v>
      </c>
      <c r="BP291" s="39">
        <f>IF(Table2[[#This Row],[Punching]]="x","x",Table2[Total Sections]*2)</f>
        <v>4</v>
      </c>
      <c r="BQ291" s="39">
        <f>IF(Table2[[#This Row],[Pattern]]="Pattern",Table2[Total Sections]*3,Table2[Total Sections]*1.5)</f>
        <v>3</v>
      </c>
      <c r="BR291" s="42">
        <f t="shared" ca="1" si="65"/>
        <v>43469</v>
      </c>
      <c r="BS291" s="39"/>
      <c r="BT291" s="39"/>
      <c r="BU291" s="39"/>
      <c r="BV291" s="39" t="str">
        <f>_xlfn.IFNA(VLOOKUP(Table2[[#This Row],[Job-no]],Table4[],16,FALSE),"Ready")</f>
        <v/>
      </c>
      <c r="BW291" s="39" t="str">
        <f>_xlfn.IFNA(VLOOKUP(Table2[[#This Row],[Job-no]],Table4[],21,FALSE),"Ready")</f>
        <v/>
      </c>
      <c r="BX291" s="39" t="b">
        <f>_xlfn.IFNA(VLOOKUP(Table2[[#This Row],[Job-no]],Table4[],10,FALSE),TRUE)</f>
        <v>0</v>
      </c>
      <c r="BY291" s="39" t="str">
        <f>_xlfn.IFNA(VLOOKUP(Table2[[#This Row],[Job-no]],Table4[],22,FALSE),"Ready")</f>
        <v/>
      </c>
      <c r="BZ291" s="120">
        <f t="shared" si="62"/>
        <v>43476</v>
      </c>
      <c r="CA291" s="120" t="str">
        <f ca="1">IF(OR(Table2[[#This Row],[Saw Date]]=TODAY(),Table2[[#This Row],[Saw Date]]=TODAY()+1), Table2[[#This Row],[Saw Date]],IF(Table2[[#This Row],[Extrusion cut double saw]],"Done",""))</f>
        <v/>
      </c>
      <c r="CB291" s="120" t="str">
        <f ca="1">IF(OR(Table2[[#This Row],[Lens Date]]=TODAY(),Table2[[#This Row],[Lens Date]]=TODAY()+1), Table2[[#This Row],[Lens Date]],IF(Table2[[#This Row],[MSLens]]="Done","Done",""))</f>
        <v/>
      </c>
      <c r="CC291" s="120" t="str">
        <f ca="1">IF(OR(Table2[[#This Row],[Milling Date]]=TODAY(),Table2[[#This Row],[Milling Date]]=TODAY()+1), Table2[[#This Row],[Milling Date]],IF(Table2[[#This Row],[CNC Holes]]="Ready","Done",""))</f>
        <v/>
      </c>
      <c r="CD291" s="120" t="str">
        <f ca="1">IF(OR(Table2[[#This Row],[Welding Date]]=TODAY(),Table2[[#This Row],[Welding Date]]=TODAY()+1), Table2[[#This Row],[Welding Date]],IF(Table2[[#This Row],[Welding Corners]]="Ready","Done",""))</f>
        <v/>
      </c>
      <c r="CE291" s="120" t="str">
        <f ca="1">IF(OR(Table2[[#This Row],[Puching Date]]=TODAY(),Table2[[#This Row],[Puching Date]]=TODAY()+1), Table2[[#This Row],[Puching Date]],IF(Table2[[#This Row],[Punch Holes]]="Ready","Done",""))</f>
        <v/>
      </c>
      <c r="CF291" s="120" t="str">
        <f ca="1">IF(OR(Table2[[#This Row],[Housing Date2]]=TODAY(),Table2[[#This Row],[Housing Date2]]=TODAY()+1),Table2[[#This Row],[Housing Date2]],IF(Table2[[#This Row],[Body Assembly]],"Done",""))</f>
        <v/>
      </c>
      <c r="CG291" s="120" t="str">
        <f>_xlfn.IFNA(VLOOKUP(Table2[[#This Row],[Job-no]],Table4[],7,FALSE),"Done")</f>
        <v>Machine Shop Started</v>
      </c>
    </row>
    <row r="292" spans="1:85" x14ac:dyDescent="0.25">
      <c r="A292" s="39" t="str">
        <f>_xlfn.CONCAT(Table2[[#This Row],[Order]],"-",Table2[[#This Row],[Line]])</f>
        <v>77145-5</v>
      </c>
      <c r="B292" s="5">
        <v>43476</v>
      </c>
      <c r="C292" s="8">
        <v>77145</v>
      </c>
      <c r="D292" s="3" t="s">
        <v>3939</v>
      </c>
      <c r="E292" s="8">
        <v>5</v>
      </c>
      <c r="F292" s="8">
        <v>1</v>
      </c>
      <c r="G292" s="3" t="s">
        <v>42</v>
      </c>
      <c r="H292" s="8">
        <v>3</v>
      </c>
      <c r="I292" s="43" t="b">
        <v>0</v>
      </c>
      <c r="J292" s="43" t="b">
        <v>0</v>
      </c>
      <c r="K292" t="s">
        <v>114</v>
      </c>
      <c r="L292" s="43" t="b">
        <v>0</v>
      </c>
      <c r="M292" s="43" t="b">
        <v>0</v>
      </c>
      <c r="N292" s="43" t="b">
        <v>0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t="s">
        <v>114</v>
      </c>
      <c r="V292" t="s">
        <v>114</v>
      </c>
      <c r="W292" s="5">
        <v>43473</v>
      </c>
      <c r="X292" s="3" t="s">
        <v>114</v>
      </c>
      <c r="Y292" s="3"/>
      <c r="Z292" s="3" t="s">
        <v>2201</v>
      </c>
      <c r="AA292" s="3" t="s">
        <v>114</v>
      </c>
      <c r="AB292" s="3" t="s">
        <v>74</v>
      </c>
      <c r="AC292" s="8">
        <v>1</v>
      </c>
      <c r="AD292" s="3" t="s">
        <v>5967</v>
      </c>
      <c r="AE292" s="4" t="s">
        <v>5968</v>
      </c>
      <c r="AF292" s="3"/>
      <c r="AG292" s="3" t="s">
        <v>114</v>
      </c>
      <c r="AH292" s="8">
        <v>6</v>
      </c>
      <c r="AI292" s="3" t="s">
        <v>74</v>
      </c>
      <c r="AJ292" t="s">
        <v>114</v>
      </c>
      <c r="AK292" t="s">
        <v>114</v>
      </c>
      <c r="AL292" s="43" t="b">
        <v>0</v>
      </c>
      <c r="AM292" s="3"/>
      <c r="AN292" s="3"/>
      <c r="AO292" s="43" t="b">
        <v>0</v>
      </c>
      <c r="AP292" s="3" t="b">
        <v>0</v>
      </c>
      <c r="AQ292" s="3">
        <f>VLOOKUP(Table2[[#This Row],[Job-no]],Table3[],26,FALSE)</f>
        <v>2754</v>
      </c>
      <c r="AR292" t="str">
        <f t="shared" si="57"/>
        <v>CLKLED</v>
      </c>
      <c r="AS292" t="str">
        <f>VLOOKUP(AR292,Table1[],4,0)</f>
        <v>recessed</v>
      </c>
      <c r="AT292">
        <f>IF(BD292&gt;0,"Pattern",VLOOKUP(AR292,Table1[],5,0))</f>
        <v>0</v>
      </c>
      <c r="AU292" s="34">
        <f>IF(AT292="Pattern",WORKDAY(Table2[[#This Row],[Scheduled Ship Date]],-10),WORKDAY(Table2[[#This Row],[Scheduled Ship Date]],-4))</f>
        <v>43472</v>
      </c>
      <c r="AV292" s="39">
        <f>IF(Table2[[#This Row],[Extrusion cut double saw]]=TRUE,IF(O292="ToDo",IF(AT292="Pattern",Table2[[#This Row],[Total Sections]]*0.4,Table2[[#This Row],[Total Sections]]*0.12),0),IF(AT292="Pattern",Table2[[#This Row],[Total Sections]]*4,Table2[[#This Row],[Total Sections]]*1.2))</f>
        <v>7.1999999999999993</v>
      </c>
      <c r="AW292" s="42">
        <f t="shared" ca="1" si="64"/>
        <v>43469</v>
      </c>
      <c r="AX292" s="42">
        <f>IF(AT292="Pattern",Table2[[#This Row],[Scheduled Ship Date]]-2,Table2[[#This Row],[Scheduled Ship Date]]-3)</f>
        <v>43473</v>
      </c>
      <c r="AY292" s="39">
        <f>IF(Table2[[#This Row],[Pattern]]="Pattern",Table2[[#This Row],[Total Sections]]*4.82,Table2[[#This Row],[Total Sections]]*0.5)</f>
        <v>3</v>
      </c>
      <c r="AZ292" s="42">
        <f t="shared" ca="1" si="63"/>
        <v>43469</v>
      </c>
      <c r="BA292" s="39">
        <f>((Table2[Total Sections]/Table2[Open Qty])-1)*Table2[Open Qty]*12.96</f>
        <v>38.880000000000003</v>
      </c>
      <c r="BB292" s="39"/>
      <c r="BC292" s="39" t="str">
        <f t="shared" si="58"/>
        <v>CLKLED-900-80-35-SO-12-W-UNV-DP-1-AC</v>
      </c>
      <c r="BD292" s="39">
        <f t="shared" si="59"/>
        <v>0</v>
      </c>
      <c r="BE292" s="39" t="b">
        <f>_xlfn.IFNA(VLOOKUP(Table2[[#This Row],[Job-no]],Table4[],9,FALSE),TRUE)</f>
        <v>1</v>
      </c>
      <c r="BF292" s="39"/>
      <c r="BG292" s="39" t="b">
        <f>_xlfn.IFNA(VLOOKUP(Table2[[#This Row],[Job-no]],Table4[],14,FALSE),TRUE)</f>
        <v>0</v>
      </c>
      <c r="BH292" s="39" t="str">
        <f>_xlfn.IFNA(VLOOKUP(Table2[[#This Row],[Job-no]],Table4[],11,FALSE),"Done")</f>
        <v/>
      </c>
      <c r="BI292" s="39">
        <f>IF(Table2[[#This Row],[Pattern]]="Pattern",VLOOKUP(Table2[[#This Row],[Product Code]],'Routing data'!$A$2:$W$470,13,FALSE),VLOOKUP(Table2[[#This Row],[Product Code]],'Routing data'!$A$2:$W$470,3,FALSE))</f>
        <v>2</v>
      </c>
      <c r="BJ292" s="39">
        <f>IF(Table2[[#This Row],[Pattern]]="Pattern",VLOOKUP(Table2[[#This Row],[Product Code]],'Routing data'!$A$2:$W$470,14,FALSE),VLOOKUP(Table2[[#This Row],[Product Code]],'Routing data'!$A$2:$W$470,4,FALSE))</f>
        <v>0</v>
      </c>
      <c r="BK292" s="39">
        <f>VLOOKUP(Table2[[#This Row],[Product Code]],'Routing data'!A$4:W$524,16,FALSE)</f>
        <v>0</v>
      </c>
      <c r="BL292" s="42">
        <f>IF(Table2[[#This Row],[Milling Required]]=0,"x",IF(AT292="Pattern",B292-10,B292-4))</f>
        <v>43472</v>
      </c>
      <c r="BM292" s="39"/>
      <c r="BN292" s="42">
        <f t="shared" si="60"/>
        <v>43473</v>
      </c>
      <c r="BO292" s="39">
        <f>IF(Table2[[#This Row],[Milling]]="x","x",Table2[[#This Row],[Total Sections]]*2)</f>
        <v>12</v>
      </c>
      <c r="BP292" s="39">
        <f>IF(Table2[[#This Row],[Punching]]="x","x",Table2[Total Sections]*2)</f>
        <v>12</v>
      </c>
      <c r="BQ292" s="39">
        <f>IF(Table2[[#This Row],[Pattern]]="Pattern",Table2[Total Sections]*3,Table2[Total Sections]*1.5)</f>
        <v>9</v>
      </c>
      <c r="BR292" s="42">
        <f t="shared" ca="1" si="65"/>
        <v>43469</v>
      </c>
      <c r="BS292" s="39"/>
      <c r="BT292" s="39"/>
      <c r="BU292" s="39"/>
      <c r="BV292" s="39" t="str">
        <f>_xlfn.IFNA(VLOOKUP(Table2[[#This Row],[Job-no]],Table4[],16,FALSE),"Ready")</f>
        <v/>
      </c>
      <c r="BW292" s="39" t="str">
        <f>_xlfn.IFNA(VLOOKUP(Table2[[#This Row],[Job-no]],Table4[],21,FALSE),"Ready")</f>
        <v/>
      </c>
      <c r="BX292" s="39" t="b">
        <f>_xlfn.IFNA(VLOOKUP(Table2[[#This Row],[Job-no]],Table4[],10,FALSE),TRUE)</f>
        <v>0</v>
      </c>
      <c r="BY292" s="39" t="str">
        <f>_xlfn.IFNA(VLOOKUP(Table2[[#This Row],[Job-no]],Table4[],22,FALSE),"Ready")</f>
        <v/>
      </c>
      <c r="BZ292" s="120">
        <f t="shared" si="62"/>
        <v>43476</v>
      </c>
      <c r="CA292" s="120" t="str">
        <f ca="1">IF(OR(Table2[[#This Row],[Saw Date]]=TODAY(),Table2[[#This Row],[Saw Date]]=TODAY()+1), Table2[[#This Row],[Saw Date]],IF(Table2[[#This Row],[Extrusion cut double saw]],"Done",""))</f>
        <v/>
      </c>
      <c r="CB292" s="120" t="str">
        <f ca="1">IF(OR(Table2[[#This Row],[Lens Date]]=TODAY(),Table2[[#This Row],[Lens Date]]=TODAY()+1), Table2[[#This Row],[Lens Date]],IF(Table2[[#This Row],[MSLens]]="Done","Done",""))</f>
        <v/>
      </c>
      <c r="CC292" s="120" t="str">
        <f ca="1">IF(OR(Table2[[#This Row],[Milling Date]]=TODAY(),Table2[[#This Row],[Milling Date]]=TODAY()+1), Table2[[#This Row],[Milling Date]],IF(Table2[[#This Row],[CNC Holes]]="Ready","Done",""))</f>
        <v/>
      </c>
      <c r="CD292" s="120" t="str">
        <f ca="1">IF(OR(Table2[[#This Row],[Welding Date]]=TODAY(),Table2[[#This Row],[Welding Date]]=TODAY()+1), Table2[[#This Row],[Welding Date]],IF(Table2[[#This Row],[Welding Corners]]="Ready","Done",""))</f>
        <v/>
      </c>
      <c r="CE292" s="120" t="str">
        <f ca="1">IF(OR(Table2[[#This Row],[Puching Date]]=TODAY(),Table2[[#This Row],[Puching Date]]=TODAY()+1), Table2[[#This Row],[Puching Date]],IF(Table2[[#This Row],[Punch Holes]]="Ready","Done",""))</f>
        <v/>
      </c>
      <c r="CF292" s="120" t="str">
        <f ca="1">IF(OR(Table2[[#This Row],[Housing Date2]]=TODAY(),Table2[[#This Row],[Housing Date2]]=TODAY()+1),Table2[[#This Row],[Housing Date2]],IF(Table2[[#This Row],[Body Assembly]],"Done",""))</f>
        <v/>
      </c>
      <c r="CG292" s="120" t="str">
        <f>_xlfn.IFNA(VLOOKUP(Table2[[#This Row],[Job-no]],Table4[],7,FALSE),"Done")</f>
        <v>Machine Shop Started</v>
      </c>
    </row>
    <row r="293" spans="1:85" x14ac:dyDescent="0.25">
      <c r="A293" s="39" t="str">
        <f>_xlfn.CONCAT(Table2[[#This Row],[Order]],"-",Table2[[#This Row],[Line]])</f>
        <v>77145-6</v>
      </c>
      <c r="B293" s="5">
        <v>43476</v>
      </c>
      <c r="C293" s="8">
        <v>77145</v>
      </c>
      <c r="D293" s="3" t="s">
        <v>3941</v>
      </c>
      <c r="E293" s="8">
        <v>6</v>
      </c>
      <c r="F293" s="8">
        <v>1</v>
      </c>
      <c r="G293" s="3" t="s">
        <v>42</v>
      </c>
      <c r="H293" s="8">
        <v>1</v>
      </c>
      <c r="I293" s="43" t="b">
        <v>0</v>
      </c>
      <c r="J293" s="43" t="b">
        <v>0</v>
      </c>
      <c r="K293" t="s">
        <v>114</v>
      </c>
      <c r="L293" s="43" t="b">
        <v>0</v>
      </c>
      <c r="M293" s="43" t="b">
        <v>0</v>
      </c>
      <c r="N293" s="43" t="b">
        <v>0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t="s">
        <v>114</v>
      </c>
      <c r="V293" t="s">
        <v>114</v>
      </c>
      <c r="W293" s="5">
        <v>43473</v>
      </c>
      <c r="X293" s="3" t="s">
        <v>114</v>
      </c>
      <c r="Y293" s="3"/>
      <c r="Z293" s="3" t="s">
        <v>2201</v>
      </c>
      <c r="AA293" s="3" t="s">
        <v>114</v>
      </c>
      <c r="AB293" s="3" t="s">
        <v>74</v>
      </c>
      <c r="AC293" s="8">
        <v>1</v>
      </c>
      <c r="AD293" s="3" t="s">
        <v>5967</v>
      </c>
      <c r="AE293" s="4" t="s">
        <v>5968</v>
      </c>
      <c r="AF293" s="3"/>
      <c r="AG293" s="3" t="s">
        <v>114</v>
      </c>
      <c r="AH293" s="8">
        <v>2</v>
      </c>
      <c r="AI293" s="3" t="s">
        <v>74</v>
      </c>
      <c r="AJ293" t="s">
        <v>114</v>
      </c>
      <c r="AK293" t="s">
        <v>114</v>
      </c>
      <c r="AL293" s="43" t="b">
        <v>0</v>
      </c>
      <c r="AM293" s="3"/>
      <c r="AN293" s="3"/>
      <c r="AO293" s="43" t="b">
        <v>0</v>
      </c>
      <c r="AP293" s="3" t="b">
        <v>0</v>
      </c>
      <c r="AQ293" s="3">
        <f>VLOOKUP(Table2[[#This Row],[Job-no]],Table3[],26,FALSE)</f>
        <v>1080</v>
      </c>
      <c r="AR293" t="str">
        <f t="shared" si="57"/>
        <v>CLKLED</v>
      </c>
      <c r="AS293" t="str">
        <f>VLOOKUP(AR293,Table1[],4,0)</f>
        <v>recessed</v>
      </c>
      <c r="AT293">
        <f>IF(BD293&gt;0,"Pattern",VLOOKUP(AR293,Table1[],5,0))</f>
        <v>0</v>
      </c>
      <c r="AU293" s="34">
        <f>IF(AT293="Pattern",WORKDAY(Table2[[#This Row],[Scheduled Ship Date]],-10),WORKDAY(Table2[[#This Row],[Scheduled Ship Date]],-4))</f>
        <v>43472</v>
      </c>
      <c r="AV293" s="39">
        <f>IF(Table2[[#This Row],[Extrusion cut double saw]]=TRUE,IF(O293="ToDo",IF(AT293="Pattern",Table2[[#This Row],[Total Sections]]*0.4,Table2[[#This Row],[Total Sections]]*0.12),0),IF(AT293="Pattern",Table2[[#This Row],[Total Sections]]*4,Table2[[#This Row],[Total Sections]]*1.2))</f>
        <v>2.4</v>
      </c>
      <c r="AW293" s="42">
        <f t="shared" ca="1" si="64"/>
        <v>43469</v>
      </c>
      <c r="AX293" s="42">
        <f>IF(AT293="Pattern",Table2[[#This Row],[Scheduled Ship Date]]-2,Table2[[#This Row],[Scheduled Ship Date]]-3)</f>
        <v>43473</v>
      </c>
      <c r="AY293" s="39">
        <f>IF(Table2[[#This Row],[Pattern]]="Pattern",Table2[[#This Row],[Total Sections]]*4.82,Table2[[#This Row],[Total Sections]]*0.5)</f>
        <v>1</v>
      </c>
      <c r="AZ293" s="42">
        <f t="shared" ca="1" si="63"/>
        <v>43469</v>
      </c>
      <c r="BA293" s="39">
        <f>((Table2[Total Sections]/Table2[Open Qty])-1)*Table2[Open Qty]*12.96</f>
        <v>12.96</v>
      </c>
      <c r="BB293" s="39"/>
      <c r="BC293" s="39" t="str">
        <f t="shared" si="58"/>
        <v>CLKLED-900-80-35-SO-12-W-UNV-DP-1-AC-B1(BSL10LST)</v>
      </c>
      <c r="BD293" s="39">
        <f t="shared" si="59"/>
        <v>0</v>
      </c>
      <c r="BE293" s="39" t="b">
        <f>_xlfn.IFNA(VLOOKUP(Table2[[#This Row],[Job-no]],Table4[],9,FALSE),TRUE)</f>
        <v>1</v>
      </c>
      <c r="BF293" s="39"/>
      <c r="BG293" s="39" t="b">
        <f>_xlfn.IFNA(VLOOKUP(Table2[[#This Row],[Job-no]],Table4[],14,FALSE),TRUE)</f>
        <v>0</v>
      </c>
      <c r="BH293" s="39" t="str">
        <f>_xlfn.IFNA(VLOOKUP(Table2[[#This Row],[Job-no]],Table4[],11,FALSE),"Done")</f>
        <v/>
      </c>
      <c r="BI293" s="39">
        <f>IF(Table2[[#This Row],[Pattern]]="Pattern",VLOOKUP(Table2[[#This Row],[Product Code]],'Routing data'!$A$2:$W$470,13,FALSE),VLOOKUP(Table2[[#This Row],[Product Code]],'Routing data'!$A$2:$W$470,3,FALSE))</f>
        <v>2</v>
      </c>
      <c r="BJ293" s="39">
        <f>IF(Table2[[#This Row],[Pattern]]="Pattern",VLOOKUP(Table2[[#This Row],[Product Code]],'Routing data'!$A$2:$W$470,14,FALSE),VLOOKUP(Table2[[#This Row],[Product Code]],'Routing data'!$A$2:$W$470,4,FALSE))</f>
        <v>0</v>
      </c>
      <c r="BK293" s="39">
        <f>VLOOKUP(Table2[[#This Row],[Product Code]],'Routing data'!A$4:W$524,16,FALSE)</f>
        <v>0</v>
      </c>
      <c r="BL293" s="42">
        <f>IF(Table2[[#This Row],[Milling Required]]=0,"x",IF(AT293="Pattern",B293-10,B293-4))</f>
        <v>43472</v>
      </c>
      <c r="BM293" s="39"/>
      <c r="BN293" s="42">
        <f t="shared" si="60"/>
        <v>43473</v>
      </c>
      <c r="BO293" s="39">
        <f>IF(Table2[[#This Row],[Milling]]="x","x",Table2[[#This Row],[Total Sections]]*2)</f>
        <v>4</v>
      </c>
      <c r="BP293" s="39">
        <f>IF(Table2[[#This Row],[Punching]]="x","x",Table2[Total Sections]*2)</f>
        <v>4</v>
      </c>
      <c r="BQ293" s="39">
        <f>IF(Table2[[#This Row],[Pattern]]="Pattern",Table2[Total Sections]*3,Table2[Total Sections]*1.5)</f>
        <v>3</v>
      </c>
      <c r="BR293" s="42">
        <f t="shared" ca="1" si="65"/>
        <v>43469</v>
      </c>
      <c r="BS293" s="39"/>
      <c r="BT293" s="39"/>
      <c r="BU293" s="39"/>
      <c r="BV293" s="39" t="str">
        <f>_xlfn.IFNA(VLOOKUP(Table2[[#This Row],[Job-no]],Table4[],16,FALSE),"Ready")</f>
        <v/>
      </c>
      <c r="BW293" s="39" t="str">
        <f>_xlfn.IFNA(VLOOKUP(Table2[[#This Row],[Job-no]],Table4[],21,FALSE),"Ready")</f>
        <v/>
      </c>
      <c r="BX293" s="39" t="b">
        <f>_xlfn.IFNA(VLOOKUP(Table2[[#This Row],[Job-no]],Table4[],10,FALSE),TRUE)</f>
        <v>0</v>
      </c>
      <c r="BY293" s="39" t="str">
        <f>_xlfn.IFNA(VLOOKUP(Table2[[#This Row],[Job-no]],Table4[],22,FALSE),"Ready")</f>
        <v/>
      </c>
      <c r="BZ293" s="120">
        <f t="shared" si="62"/>
        <v>43476</v>
      </c>
      <c r="CA293" s="120" t="str">
        <f ca="1">IF(OR(Table2[[#This Row],[Saw Date]]=TODAY(),Table2[[#This Row],[Saw Date]]=TODAY()+1), Table2[[#This Row],[Saw Date]],IF(Table2[[#This Row],[Extrusion cut double saw]],"Done",""))</f>
        <v/>
      </c>
      <c r="CB293" s="120" t="str">
        <f ca="1">IF(OR(Table2[[#This Row],[Lens Date]]=TODAY(),Table2[[#This Row],[Lens Date]]=TODAY()+1), Table2[[#This Row],[Lens Date]],IF(Table2[[#This Row],[MSLens]]="Done","Done",""))</f>
        <v/>
      </c>
      <c r="CC293" s="120" t="str">
        <f ca="1">IF(OR(Table2[[#This Row],[Milling Date]]=TODAY(),Table2[[#This Row],[Milling Date]]=TODAY()+1), Table2[[#This Row],[Milling Date]],IF(Table2[[#This Row],[CNC Holes]]="Ready","Done",""))</f>
        <v/>
      </c>
      <c r="CD293" s="120" t="str">
        <f ca="1">IF(OR(Table2[[#This Row],[Welding Date]]=TODAY(),Table2[[#This Row],[Welding Date]]=TODAY()+1), Table2[[#This Row],[Welding Date]],IF(Table2[[#This Row],[Welding Corners]]="Ready","Done",""))</f>
        <v/>
      </c>
      <c r="CE293" s="120" t="str">
        <f ca="1">IF(OR(Table2[[#This Row],[Puching Date]]=TODAY(),Table2[[#This Row],[Puching Date]]=TODAY()+1), Table2[[#This Row],[Puching Date]],IF(Table2[[#This Row],[Punch Holes]]="Ready","Done",""))</f>
        <v/>
      </c>
      <c r="CF293" s="120" t="str">
        <f ca="1">IF(OR(Table2[[#This Row],[Housing Date2]]=TODAY(),Table2[[#This Row],[Housing Date2]]=TODAY()+1),Table2[[#This Row],[Housing Date2]],IF(Table2[[#This Row],[Body Assembly]],"Done",""))</f>
        <v/>
      </c>
      <c r="CG293" s="120" t="str">
        <f>_xlfn.IFNA(VLOOKUP(Table2[[#This Row],[Job-no]],Table4[],7,FALSE),"Done")</f>
        <v>Machine Shop Started</v>
      </c>
    </row>
    <row r="294" spans="1:85" x14ac:dyDescent="0.25">
      <c r="A294" s="39" t="str">
        <f>_xlfn.CONCAT(Table2[[#This Row],[Order]],"-",Table2[[#This Row],[Line]])</f>
        <v>77246-1</v>
      </c>
      <c r="B294" s="5">
        <v>43476</v>
      </c>
      <c r="C294" s="8">
        <v>77246</v>
      </c>
      <c r="D294" s="3" t="s">
        <v>5257</v>
      </c>
      <c r="E294" s="8">
        <v>1</v>
      </c>
      <c r="F294" s="8">
        <v>1</v>
      </c>
      <c r="G294" s="3" t="s">
        <v>42</v>
      </c>
      <c r="H294" s="8">
        <v>2</v>
      </c>
      <c r="I294" s="43" t="b">
        <v>0</v>
      </c>
      <c r="J294" s="43" t="b">
        <v>0</v>
      </c>
      <c r="K294" t="s">
        <v>114</v>
      </c>
      <c r="L294" s="43" t="b">
        <v>0</v>
      </c>
      <c r="M294" s="43" t="b">
        <v>0</v>
      </c>
      <c r="N294" s="43" t="b">
        <v>0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t="s">
        <v>114</v>
      </c>
      <c r="V294" t="s">
        <v>114</v>
      </c>
      <c r="W294" s="5">
        <v>43473</v>
      </c>
      <c r="X294" s="3" t="s">
        <v>114</v>
      </c>
      <c r="Y294" s="3"/>
      <c r="Z294" s="3" t="s">
        <v>1141</v>
      </c>
      <c r="AA294" s="3" t="s">
        <v>114</v>
      </c>
      <c r="AB294" s="3" t="s">
        <v>74</v>
      </c>
      <c r="AC294" s="8">
        <v>12</v>
      </c>
      <c r="AD294" s="3" t="s">
        <v>5967</v>
      </c>
      <c r="AE294" s="4" t="s">
        <v>5968</v>
      </c>
      <c r="AF294" s="3"/>
      <c r="AG294" s="3" t="s">
        <v>114</v>
      </c>
      <c r="AH294" s="8">
        <v>4</v>
      </c>
      <c r="AI294" s="3" t="s">
        <v>74</v>
      </c>
      <c r="AJ294" t="s">
        <v>114</v>
      </c>
      <c r="AK294" t="s">
        <v>114</v>
      </c>
      <c r="AL294" s="43" t="b">
        <v>0</v>
      </c>
      <c r="AM294" s="3"/>
      <c r="AN294" s="3"/>
      <c r="AO294" s="43" t="b">
        <v>0</v>
      </c>
      <c r="AP294" s="3" t="b">
        <v>0</v>
      </c>
      <c r="AQ294" s="3">
        <f>VLOOKUP(Table2[[#This Row],[Job-no]],Table3[],26,FALSE)</f>
        <v>3390</v>
      </c>
      <c r="AR294" t="str">
        <f t="shared" si="57"/>
        <v>CCL</v>
      </c>
      <c r="AS294" t="str">
        <f>VLOOKUP(AR294,Table1[],4,0)</f>
        <v>surface</v>
      </c>
      <c r="AT294">
        <f>IF(BD294&gt;0,"Pattern",VLOOKUP(AR294,Table1[],5,0))</f>
        <v>0</v>
      </c>
      <c r="AU294" s="34">
        <f>IF(AT294="Pattern",WORKDAY(Table2[[#This Row],[Scheduled Ship Date]],-10),WORKDAY(Table2[[#This Row],[Scheduled Ship Date]],-4))</f>
        <v>43472</v>
      </c>
      <c r="AV294" s="39">
        <f>IF(Table2[[#This Row],[Extrusion cut double saw]]=TRUE,IF(O294="ToDo",IF(AT294="Pattern",Table2[[#This Row],[Total Sections]]*0.4,Table2[[#This Row],[Total Sections]]*0.12),0),IF(AT294="Pattern",Table2[[#This Row],[Total Sections]]*4,Table2[[#This Row],[Total Sections]]*1.2))</f>
        <v>4.8</v>
      </c>
      <c r="AW294" s="42">
        <f t="shared" ca="1" si="64"/>
        <v>43469</v>
      </c>
      <c r="AX294" s="42">
        <f>IF(AT294="Pattern",Table2[[#This Row],[Scheduled Ship Date]]-2,Table2[[#This Row],[Scheduled Ship Date]]-3)</f>
        <v>43473</v>
      </c>
      <c r="AY294" s="39">
        <f>IF(Table2[[#This Row],[Pattern]]="Pattern",Table2[[#This Row],[Total Sections]]*4.82,Table2[[#This Row],[Total Sections]]*0.5)</f>
        <v>2</v>
      </c>
      <c r="AZ294" s="42">
        <f t="shared" ca="1" si="63"/>
        <v>43469</v>
      </c>
      <c r="BA294" s="39">
        <f>((Table2[Total Sections]/Table2[Open Qty])-1)*Table2[Open Qty]*12.96</f>
        <v>25.92</v>
      </c>
      <c r="BB294" s="39"/>
      <c r="BC294" s="39" t="str">
        <f t="shared" si="58"/>
        <v>CCL-SL-300-80-35-CL(18)-W-UNV-DP-1-C</v>
      </c>
      <c r="BD294" s="39">
        <f t="shared" si="59"/>
        <v>0</v>
      </c>
      <c r="BE294" s="39" t="b">
        <f>_xlfn.IFNA(VLOOKUP(Table2[[#This Row],[Job-no]],Table4[],9,FALSE),TRUE)</f>
        <v>0</v>
      </c>
      <c r="BF294" s="39"/>
      <c r="BG294" s="39" t="b">
        <f>_xlfn.IFNA(VLOOKUP(Table2[[#This Row],[Job-no]],Table4[],14,FALSE),TRUE)</f>
        <v>0</v>
      </c>
      <c r="BH294" s="39" t="str">
        <f>_xlfn.IFNA(VLOOKUP(Table2[[#This Row],[Job-no]],Table4[],11,FALSE),"Done")</f>
        <v/>
      </c>
      <c r="BI294" s="39">
        <f>IF(Table2[[#This Row],[Pattern]]="Pattern",VLOOKUP(Table2[[#This Row],[Product Code]],'Routing data'!$A$2:$W$470,13,FALSE),VLOOKUP(Table2[[#This Row],[Product Code]],'Routing data'!$A$2:$W$470,3,FALSE))</f>
        <v>2</v>
      </c>
      <c r="BJ294" s="39">
        <f>IF(Table2[[#This Row],[Pattern]]="Pattern",VLOOKUP(Table2[[#This Row],[Product Code]],'Routing data'!$A$2:$W$470,14,FALSE),VLOOKUP(Table2[[#This Row],[Product Code]],'Routing data'!$A$2:$W$470,4,FALSE))</f>
        <v>0</v>
      </c>
      <c r="BK294" s="39">
        <f>VLOOKUP(Table2[[#This Row],[Product Code]],'Routing data'!A$4:W$524,16,FALSE)</f>
        <v>0</v>
      </c>
      <c r="BL294" s="42">
        <f>IF(Table2[[#This Row],[Milling Required]]=0,"x",IF(AT294="Pattern",B294-10,B294-4))</f>
        <v>43472</v>
      </c>
      <c r="BM294" s="39"/>
      <c r="BN294" s="42">
        <f t="shared" si="60"/>
        <v>43473</v>
      </c>
      <c r="BO294" s="39">
        <f>IF(Table2[[#This Row],[Milling]]="x","x",Table2[[#This Row],[Total Sections]]*2)</f>
        <v>8</v>
      </c>
      <c r="BP294" s="39">
        <f>IF(Table2[[#This Row],[Punching]]="x","x",Table2[Total Sections]*2)</f>
        <v>8</v>
      </c>
      <c r="BQ294" s="39">
        <f>IF(Table2[[#This Row],[Pattern]]="Pattern",Table2[Total Sections]*3,Table2[Total Sections]*1.5)</f>
        <v>6</v>
      </c>
      <c r="BR294" s="42">
        <f t="shared" ca="1" si="65"/>
        <v>43469</v>
      </c>
      <c r="BS294" s="39"/>
      <c r="BT294" s="39"/>
      <c r="BU294" s="39"/>
      <c r="BV294" s="39" t="str">
        <f>_xlfn.IFNA(VLOOKUP(Table2[[#This Row],[Job-no]],Table4[],16,FALSE),"Ready")</f>
        <v/>
      </c>
      <c r="BW294" s="39" t="str">
        <f>_xlfn.IFNA(VLOOKUP(Table2[[#This Row],[Job-no]],Table4[],21,FALSE),"Ready")</f>
        <v/>
      </c>
      <c r="BX294" s="39" t="b">
        <f>_xlfn.IFNA(VLOOKUP(Table2[[#This Row],[Job-no]],Table4[],10,FALSE),TRUE)</f>
        <v>0</v>
      </c>
      <c r="BY294" s="39" t="str">
        <f>_xlfn.IFNA(VLOOKUP(Table2[[#This Row],[Job-no]],Table4[],22,FALSE),"Ready")</f>
        <v/>
      </c>
      <c r="BZ294" s="120">
        <f t="shared" si="62"/>
        <v>43476</v>
      </c>
      <c r="CA294" s="120" t="str">
        <f ca="1">IF(OR(Table2[[#This Row],[Saw Date]]=TODAY(),Table2[[#This Row],[Saw Date]]=TODAY()+1), Table2[[#This Row],[Saw Date]],IF(Table2[[#This Row],[Extrusion cut double saw]],"Done",""))</f>
        <v/>
      </c>
      <c r="CB294" s="120" t="str">
        <f ca="1">IF(OR(Table2[[#This Row],[Lens Date]]=TODAY(),Table2[[#This Row],[Lens Date]]=TODAY()+1), Table2[[#This Row],[Lens Date]],IF(Table2[[#This Row],[MSLens]]="Done","Done",""))</f>
        <v/>
      </c>
      <c r="CC294" s="120" t="str">
        <f ca="1">IF(OR(Table2[[#This Row],[Milling Date]]=TODAY(),Table2[[#This Row],[Milling Date]]=TODAY()+1), Table2[[#This Row],[Milling Date]],IF(Table2[[#This Row],[CNC Holes]]="Ready","Done",""))</f>
        <v/>
      </c>
      <c r="CD294" s="120" t="str">
        <f ca="1">IF(OR(Table2[[#This Row],[Welding Date]]=TODAY(),Table2[[#This Row],[Welding Date]]=TODAY()+1), Table2[[#This Row],[Welding Date]],IF(Table2[[#This Row],[Welding Corners]]="Ready","Done",""))</f>
        <v/>
      </c>
      <c r="CE294" s="120" t="str">
        <f ca="1">IF(OR(Table2[[#This Row],[Puching Date]]=TODAY(),Table2[[#This Row],[Puching Date]]=TODAY()+1), Table2[[#This Row],[Puching Date]],IF(Table2[[#This Row],[Punch Holes]]="Ready","Done",""))</f>
        <v/>
      </c>
      <c r="CF294" s="120" t="str">
        <f ca="1">IF(OR(Table2[[#This Row],[Housing Date2]]=TODAY(),Table2[[#This Row],[Housing Date2]]=TODAY()+1),Table2[[#This Row],[Housing Date2]],IF(Table2[[#This Row],[Body Assembly]],"Done",""))</f>
        <v/>
      </c>
      <c r="CG294" s="120" t="str">
        <f>_xlfn.IFNA(VLOOKUP(Table2[[#This Row],[Job-no]],Table4[],7,FALSE),"Done")</f>
        <v>Scheduled/Released</v>
      </c>
    </row>
    <row r="295" spans="1:85" x14ac:dyDescent="0.25">
      <c r="A295" s="39" t="str">
        <f>_xlfn.CONCAT(Table2[[#This Row],[Order]],"-",Table2[[#This Row],[Line]])</f>
        <v>77452-1</v>
      </c>
      <c r="B295" s="5">
        <v>43476</v>
      </c>
      <c r="C295" s="8">
        <v>77452</v>
      </c>
      <c r="D295" s="3" t="s">
        <v>3242</v>
      </c>
      <c r="E295" s="8">
        <v>1</v>
      </c>
      <c r="F295" s="8">
        <v>1</v>
      </c>
      <c r="G295" s="3" t="s">
        <v>42</v>
      </c>
      <c r="H295" s="8">
        <v>4</v>
      </c>
      <c r="I295" s="43" t="b">
        <v>0</v>
      </c>
      <c r="J295" s="43" t="b">
        <v>0</v>
      </c>
      <c r="K295" t="s">
        <v>114</v>
      </c>
      <c r="L295" s="43" t="b">
        <v>0</v>
      </c>
      <c r="M295" s="43" t="b">
        <v>0</v>
      </c>
      <c r="N295" s="43" t="b">
        <v>0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t="s">
        <v>114</v>
      </c>
      <c r="V295" t="s">
        <v>114</v>
      </c>
      <c r="W295" s="5">
        <v>43473</v>
      </c>
      <c r="X295" s="3" t="s">
        <v>151</v>
      </c>
      <c r="Y295" s="3"/>
      <c r="Z295" s="3" t="s">
        <v>195</v>
      </c>
      <c r="AA295" s="3" t="s">
        <v>114</v>
      </c>
      <c r="AB295" s="3" t="s">
        <v>74</v>
      </c>
      <c r="AC295" s="8">
        <v>15</v>
      </c>
      <c r="AD295" s="3" t="s">
        <v>5967</v>
      </c>
      <c r="AE295" s="4" t="s">
        <v>5968</v>
      </c>
      <c r="AF295" s="3"/>
      <c r="AG295" s="3" t="s">
        <v>114</v>
      </c>
      <c r="AH295" s="8">
        <v>4</v>
      </c>
      <c r="AI295" s="3" t="s">
        <v>74</v>
      </c>
      <c r="AJ295" t="s">
        <v>114</v>
      </c>
      <c r="AK295" t="s">
        <v>114</v>
      </c>
      <c r="AL295" s="43" t="b">
        <v>0</v>
      </c>
      <c r="AM295" s="3"/>
      <c r="AN295" s="3"/>
      <c r="AO295" s="43" t="b">
        <v>0</v>
      </c>
      <c r="AP295" s="3" t="b">
        <v>0</v>
      </c>
      <c r="AQ295" s="3">
        <f>VLOOKUP(Table2[[#This Row],[Job-no]],Table3[],26,FALSE)</f>
        <v>1480</v>
      </c>
      <c r="AR295" t="str">
        <f t="shared" si="57"/>
        <v>SCS</v>
      </c>
      <c r="AS295" t="str">
        <f>VLOOKUP(AR295,Table1[],4,0)</f>
        <v>surface</v>
      </c>
      <c r="AT295" t="str">
        <f>IF(BD295&gt;0,"Pattern",VLOOKUP(AR295,Table1[],5,0))</f>
        <v>Check for Kit</v>
      </c>
      <c r="AU295" s="34">
        <f>IF(AT295="Pattern",WORKDAY(Table2[[#This Row],[Scheduled Ship Date]],-10),WORKDAY(Table2[[#This Row],[Scheduled Ship Date]],-4))</f>
        <v>43472</v>
      </c>
      <c r="AV295" s="39">
        <f>IF(Table2[[#This Row],[Extrusion cut double saw]]=TRUE,IF(O295="ToDo",IF(AT295="Pattern",Table2[[#This Row],[Total Sections]]*0.4,Table2[[#This Row],[Total Sections]]*0.12),0),IF(AT295="Pattern",Table2[[#This Row],[Total Sections]]*4,Table2[[#This Row],[Total Sections]]*1.2))</f>
        <v>4.8</v>
      </c>
      <c r="AW295" s="42">
        <f t="shared" ca="1" si="64"/>
        <v>43469</v>
      </c>
      <c r="AX295" s="42">
        <f>IF(AT295="Pattern",Table2[[#This Row],[Scheduled Ship Date]]-2,Table2[[#This Row],[Scheduled Ship Date]]-3)</f>
        <v>43473</v>
      </c>
      <c r="AY295" s="39">
        <f>IF(Table2[[#This Row],[Pattern]]="Pattern",Table2[[#This Row],[Total Sections]]*4.82,Table2[[#This Row],[Total Sections]]*0.5)</f>
        <v>2</v>
      </c>
      <c r="AZ295" s="42">
        <f t="shared" ca="1" si="63"/>
        <v>43469</v>
      </c>
      <c r="BA295" s="39">
        <f>((Table2[Total Sections]/Table2[Open Qty])-1)*Table2[Open Qty]*12.96</f>
        <v>0</v>
      </c>
      <c r="BB295" s="39"/>
      <c r="BC295" s="39" t="str">
        <f t="shared" si="58"/>
        <v>SCS-400-80-35-FL-4-AP-UNV-DP-E(1)-SC</v>
      </c>
      <c r="BD295" s="39">
        <f t="shared" si="59"/>
        <v>0</v>
      </c>
      <c r="BE295" s="39" t="b">
        <f>_xlfn.IFNA(VLOOKUP(Table2[[#This Row],[Job-no]],Table4[],9,FALSE),TRUE)</f>
        <v>0</v>
      </c>
      <c r="BF295" s="39"/>
      <c r="BG295" s="39" t="b">
        <f>_xlfn.IFNA(VLOOKUP(Table2[[#This Row],[Job-no]],Table4[],14,FALSE),TRUE)</f>
        <v>0</v>
      </c>
      <c r="BH295" s="39" t="str">
        <f>_xlfn.IFNA(VLOOKUP(Table2[[#This Row],[Job-no]],Table4[],11,FALSE),"Done")</f>
        <v/>
      </c>
      <c r="BI295" s="39">
        <f>IF(Table2[[#This Row],[Pattern]]="Pattern",VLOOKUP(Table2[[#This Row],[Product Code]],'Routing data'!$A$2:$W$470,13,FALSE),VLOOKUP(Table2[[#This Row],[Product Code]],'Routing data'!$A$2:$W$470,3,FALSE))</f>
        <v>2</v>
      </c>
      <c r="BJ295" s="39">
        <f>IF(Table2[[#This Row],[Pattern]]="Pattern",VLOOKUP(Table2[[#This Row],[Product Code]],'Routing data'!$A$2:$W$470,14,FALSE),VLOOKUP(Table2[[#This Row],[Product Code]],'Routing data'!$A$2:$W$470,4,FALSE))</f>
        <v>0</v>
      </c>
      <c r="BK295" s="39">
        <f>VLOOKUP(Table2[[#This Row],[Product Code]],'Routing data'!A$4:W$524,16,FALSE)</f>
        <v>5</v>
      </c>
      <c r="BL295" s="42">
        <f>IF(Table2[[#This Row],[Milling Required]]=0,"x",IF(AT295="Pattern",B295-10,B295-4))</f>
        <v>43472</v>
      </c>
      <c r="BM295" s="39"/>
      <c r="BN295" s="42">
        <f t="shared" si="60"/>
        <v>43473</v>
      </c>
      <c r="BO295" s="39">
        <f>IF(Table2[[#This Row],[Milling]]="x","x",Table2[[#This Row],[Total Sections]]*2)</f>
        <v>8</v>
      </c>
      <c r="BP295" s="39">
        <f>IF(Table2[[#This Row],[Punching]]="x","x",Table2[Total Sections]*2)</f>
        <v>8</v>
      </c>
      <c r="BQ295" s="39">
        <f>IF(Table2[[#This Row],[Pattern]]="Pattern",Table2[Total Sections]*3,Table2[Total Sections]*1.5)</f>
        <v>6</v>
      </c>
      <c r="BR295" s="42">
        <f t="shared" ca="1" si="65"/>
        <v>43469</v>
      </c>
      <c r="BS295" s="39"/>
      <c r="BT295" s="39"/>
      <c r="BU295" s="39"/>
      <c r="BV295" s="39" t="str">
        <f>_xlfn.IFNA(VLOOKUP(Table2[[#This Row],[Job-no]],Table4[],16,FALSE),"Ready")</f>
        <v/>
      </c>
      <c r="BW295" s="39" t="str">
        <f>_xlfn.IFNA(VLOOKUP(Table2[[#This Row],[Job-no]],Table4[],21,FALSE),"Ready")</f>
        <v/>
      </c>
      <c r="BX295" s="39" t="b">
        <f>_xlfn.IFNA(VLOOKUP(Table2[[#This Row],[Job-no]],Table4[],10,FALSE),TRUE)</f>
        <v>0</v>
      </c>
      <c r="BY295" s="39" t="str">
        <f>_xlfn.IFNA(VLOOKUP(Table2[[#This Row],[Job-no]],Table4[],22,FALSE),"Ready")</f>
        <v/>
      </c>
      <c r="BZ295" s="120">
        <f t="shared" si="62"/>
        <v>43476</v>
      </c>
      <c r="CA295" s="120" t="str">
        <f ca="1">IF(OR(Table2[[#This Row],[Saw Date]]=TODAY(),Table2[[#This Row],[Saw Date]]=TODAY()+1), Table2[[#This Row],[Saw Date]],IF(Table2[[#This Row],[Extrusion cut double saw]],"Done",""))</f>
        <v/>
      </c>
      <c r="CB295" s="120" t="str">
        <f ca="1">IF(OR(Table2[[#This Row],[Lens Date]]=TODAY(),Table2[[#This Row],[Lens Date]]=TODAY()+1), Table2[[#This Row],[Lens Date]],IF(Table2[[#This Row],[MSLens]]="Done","Done",""))</f>
        <v/>
      </c>
      <c r="CC295" s="120" t="str">
        <f ca="1">IF(OR(Table2[[#This Row],[Milling Date]]=TODAY(),Table2[[#This Row],[Milling Date]]=TODAY()+1), Table2[[#This Row],[Milling Date]],IF(Table2[[#This Row],[CNC Holes]]="Ready","Done",""))</f>
        <v/>
      </c>
      <c r="CD295" s="120" t="str">
        <f ca="1">IF(OR(Table2[[#This Row],[Welding Date]]=TODAY(),Table2[[#This Row],[Welding Date]]=TODAY()+1), Table2[[#This Row],[Welding Date]],IF(Table2[[#This Row],[Welding Corners]]="Ready","Done",""))</f>
        <v/>
      </c>
      <c r="CE295" s="120" t="str">
        <f ca="1">IF(OR(Table2[[#This Row],[Puching Date]]=TODAY(),Table2[[#This Row],[Puching Date]]=TODAY()+1), Table2[[#This Row],[Puching Date]],IF(Table2[[#This Row],[Punch Holes]]="Ready","Done",""))</f>
        <v/>
      </c>
      <c r="CF295" s="120" t="str">
        <f ca="1">IF(OR(Table2[[#This Row],[Housing Date2]]=TODAY(),Table2[[#This Row],[Housing Date2]]=TODAY()+1),Table2[[#This Row],[Housing Date2]],IF(Table2[[#This Row],[Body Assembly]],"Done",""))</f>
        <v/>
      </c>
      <c r="CG295" s="120" t="str">
        <f>_xlfn.IFNA(VLOOKUP(Table2[[#This Row],[Job-no]],Table4[],7,FALSE),"Done")</f>
        <v>Scheduled/Released</v>
      </c>
    </row>
    <row r="296" spans="1:85" x14ac:dyDescent="0.25">
      <c r="A296" s="39" t="str">
        <f>_xlfn.CONCAT(Table2[[#This Row],[Order]],"-",Table2[[#This Row],[Line]])</f>
        <v>77452-2</v>
      </c>
      <c r="B296" s="5">
        <v>43476</v>
      </c>
      <c r="C296" s="8">
        <v>77452</v>
      </c>
      <c r="D296" s="3" t="s">
        <v>3244</v>
      </c>
      <c r="E296" s="8">
        <v>2</v>
      </c>
      <c r="F296" s="8">
        <v>1</v>
      </c>
      <c r="G296" s="3" t="s">
        <v>42</v>
      </c>
      <c r="H296" s="8">
        <v>3</v>
      </c>
      <c r="I296" s="43" t="b">
        <v>0</v>
      </c>
      <c r="J296" s="43" t="b">
        <v>0</v>
      </c>
      <c r="K296" t="s">
        <v>114</v>
      </c>
      <c r="L296" s="43" t="b">
        <v>0</v>
      </c>
      <c r="M296" s="43" t="b">
        <v>0</v>
      </c>
      <c r="N296" s="43" t="b">
        <v>0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t="s">
        <v>114</v>
      </c>
      <c r="V296" t="s">
        <v>114</v>
      </c>
      <c r="W296" s="5">
        <v>43473</v>
      </c>
      <c r="X296" s="3" t="s">
        <v>151</v>
      </c>
      <c r="Y296" s="3"/>
      <c r="Z296" s="3" t="s">
        <v>195</v>
      </c>
      <c r="AA296" s="3" t="s">
        <v>114</v>
      </c>
      <c r="AB296" s="3" t="s">
        <v>74</v>
      </c>
      <c r="AC296" s="8">
        <v>15</v>
      </c>
      <c r="AD296" s="3" t="s">
        <v>5967</v>
      </c>
      <c r="AE296" s="4" t="s">
        <v>5968</v>
      </c>
      <c r="AF296" s="3"/>
      <c r="AG296" s="3" t="s">
        <v>114</v>
      </c>
      <c r="AH296" s="8">
        <v>3</v>
      </c>
      <c r="AI296" s="3" t="s">
        <v>74</v>
      </c>
      <c r="AJ296" t="s">
        <v>114</v>
      </c>
      <c r="AK296" t="s">
        <v>114</v>
      </c>
      <c r="AL296" s="43" t="b">
        <v>0</v>
      </c>
      <c r="AM296" s="3"/>
      <c r="AN296" s="3"/>
      <c r="AO296" s="43" t="b">
        <v>0</v>
      </c>
      <c r="AP296" s="3" t="b">
        <v>0</v>
      </c>
      <c r="AQ296" s="3">
        <f>VLOOKUP(Table2[[#This Row],[Job-no]],Table3[],26,FALSE)</f>
        <v>990</v>
      </c>
      <c r="AR296" t="str">
        <f t="shared" si="57"/>
        <v>SCS</v>
      </c>
      <c r="AS296" t="str">
        <f>VLOOKUP(AR296,Table1[],4,0)</f>
        <v>surface</v>
      </c>
      <c r="AT296" t="str">
        <f>IF(BD296&gt;0,"Pattern",VLOOKUP(AR296,Table1[],5,0))</f>
        <v>Check for Kit</v>
      </c>
      <c r="AU296" s="34">
        <f>IF(AT296="Pattern",WORKDAY(Table2[[#This Row],[Scheduled Ship Date]],-10),WORKDAY(Table2[[#This Row],[Scheduled Ship Date]],-4))</f>
        <v>43472</v>
      </c>
      <c r="AV296" s="39">
        <f>IF(Table2[[#This Row],[Extrusion cut double saw]]=TRUE,IF(O296="ToDo",IF(AT296="Pattern",Table2[[#This Row],[Total Sections]]*0.4,Table2[[#This Row],[Total Sections]]*0.12),0),IF(AT296="Pattern",Table2[[#This Row],[Total Sections]]*4,Table2[[#This Row],[Total Sections]]*1.2))</f>
        <v>3.5999999999999996</v>
      </c>
      <c r="AW296" s="42">
        <f t="shared" ca="1" si="64"/>
        <v>43469</v>
      </c>
      <c r="AX296" s="42">
        <f>IF(AT296="Pattern",Table2[[#This Row],[Scheduled Ship Date]]-2,Table2[[#This Row],[Scheduled Ship Date]]-3)</f>
        <v>43473</v>
      </c>
      <c r="AY296" s="39">
        <f>IF(Table2[[#This Row],[Pattern]]="Pattern",Table2[[#This Row],[Total Sections]]*4.82,Table2[[#This Row],[Total Sections]]*0.5)</f>
        <v>1.5</v>
      </c>
      <c r="AZ296" s="42">
        <f t="shared" ca="1" si="63"/>
        <v>43469</v>
      </c>
      <c r="BA296" s="39">
        <f>((Table2[Total Sections]/Table2[Open Qty])-1)*Table2[Open Qty]*12.96</f>
        <v>0</v>
      </c>
      <c r="BB296" s="39"/>
      <c r="BC296" s="39" t="str">
        <f t="shared" si="58"/>
        <v>SCS-400-80-35-FL-4-AP-UNV-DP-1-SC</v>
      </c>
      <c r="BD296" s="39">
        <f t="shared" si="59"/>
        <v>0</v>
      </c>
      <c r="BE296" s="39" t="b">
        <f>_xlfn.IFNA(VLOOKUP(Table2[[#This Row],[Job-no]],Table4[],9,FALSE),TRUE)</f>
        <v>0</v>
      </c>
      <c r="BF296" s="39"/>
      <c r="BG296" s="39" t="b">
        <f>_xlfn.IFNA(VLOOKUP(Table2[[#This Row],[Job-no]],Table4[],14,FALSE),TRUE)</f>
        <v>0</v>
      </c>
      <c r="BH296" s="39" t="str">
        <f>_xlfn.IFNA(VLOOKUP(Table2[[#This Row],[Job-no]],Table4[],11,FALSE),"Done")</f>
        <v/>
      </c>
      <c r="BI296" s="39">
        <f>IF(Table2[[#This Row],[Pattern]]="Pattern",VLOOKUP(Table2[[#This Row],[Product Code]],'Routing data'!$A$2:$W$470,13,FALSE),VLOOKUP(Table2[[#This Row],[Product Code]],'Routing data'!$A$2:$W$470,3,FALSE))</f>
        <v>2</v>
      </c>
      <c r="BJ296" s="39">
        <f>IF(Table2[[#This Row],[Pattern]]="Pattern",VLOOKUP(Table2[[#This Row],[Product Code]],'Routing data'!$A$2:$W$470,14,FALSE),VLOOKUP(Table2[[#This Row],[Product Code]],'Routing data'!$A$2:$W$470,4,FALSE))</f>
        <v>0</v>
      </c>
      <c r="BK296" s="39">
        <f>VLOOKUP(Table2[[#This Row],[Product Code]],'Routing data'!A$4:W$524,16,FALSE)</f>
        <v>5</v>
      </c>
      <c r="BL296" s="42">
        <f>IF(Table2[[#This Row],[Milling Required]]=0,"x",IF(AT296="Pattern",B296-10,B296-4))</f>
        <v>43472</v>
      </c>
      <c r="BM296" s="39"/>
      <c r="BN296" s="42">
        <f t="shared" si="60"/>
        <v>43473</v>
      </c>
      <c r="BO296" s="39">
        <f>IF(Table2[[#This Row],[Milling]]="x","x",Table2[[#This Row],[Total Sections]]*2)</f>
        <v>6</v>
      </c>
      <c r="BP296" s="39">
        <f>IF(Table2[[#This Row],[Punching]]="x","x",Table2[Total Sections]*2)</f>
        <v>6</v>
      </c>
      <c r="BQ296" s="39">
        <f>IF(Table2[[#This Row],[Pattern]]="Pattern",Table2[Total Sections]*3,Table2[Total Sections]*1.5)</f>
        <v>4.5</v>
      </c>
      <c r="BR296" s="42">
        <f t="shared" ca="1" si="65"/>
        <v>43469</v>
      </c>
      <c r="BS296" s="39"/>
      <c r="BT296" s="39"/>
      <c r="BU296" s="39"/>
      <c r="BV296" s="39" t="str">
        <f>_xlfn.IFNA(VLOOKUP(Table2[[#This Row],[Job-no]],Table4[],16,FALSE),"Ready")</f>
        <v/>
      </c>
      <c r="BW296" s="39" t="str">
        <f>_xlfn.IFNA(VLOOKUP(Table2[[#This Row],[Job-no]],Table4[],21,FALSE),"Ready")</f>
        <v/>
      </c>
      <c r="BX296" s="39" t="b">
        <f>_xlfn.IFNA(VLOOKUP(Table2[[#This Row],[Job-no]],Table4[],10,FALSE),TRUE)</f>
        <v>0</v>
      </c>
      <c r="BY296" s="39" t="str">
        <f>_xlfn.IFNA(VLOOKUP(Table2[[#This Row],[Job-no]],Table4[],22,FALSE),"Ready")</f>
        <v/>
      </c>
      <c r="BZ296" s="120">
        <f t="shared" si="62"/>
        <v>43476</v>
      </c>
      <c r="CA296" s="120" t="str">
        <f ca="1">IF(OR(Table2[[#This Row],[Saw Date]]=TODAY(),Table2[[#This Row],[Saw Date]]=TODAY()+1), Table2[[#This Row],[Saw Date]],IF(Table2[[#This Row],[Extrusion cut double saw]],"Done",""))</f>
        <v/>
      </c>
      <c r="CB296" s="120" t="str">
        <f ca="1">IF(OR(Table2[[#This Row],[Lens Date]]=TODAY(),Table2[[#This Row],[Lens Date]]=TODAY()+1), Table2[[#This Row],[Lens Date]],IF(Table2[[#This Row],[MSLens]]="Done","Done",""))</f>
        <v/>
      </c>
      <c r="CC296" s="120" t="str">
        <f ca="1">IF(OR(Table2[[#This Row],[Milling Date]]=TODAY(),Table2[[#This Row],[Milling Date]]=TODAY()+1), Table2[[#This Row],[Milling Date]],IF(Table2[[#This Row],[CNC Holes]]="Ready","Done",""))</f>
        <v/>
      </c>
      <c r="CD296" s="120" t="str">
        <f ca="1">IF(OR(Table2[[#This Row],[Welding Date]]=TODAY(),Table2[[#This Row],[Welding Date]]=TODAY()+1), Table2[[#This Row],[Welding Date]],IF(Table2[[#This Row],[Welding Corners]]="Ready","Done",""))</f>
        <v/>
      </c>
      <c r="CE296" s="120" t="str">
        <f ca="1">IF(OR(Table2[[#This Row],[Puching Date]]=TODAY(),Table2[[#This Row],[Puching Date]]=TODAY()+1), Table2[[#This Row],[Puching Date]],IF(Table2[[#This Row],[Punch Holes]]="Ready","Done",""))</f>
        <v/>
      </c>
      <c r="CF296" s="120" t="str">
        <f ca="1">IF(OR(Table2[[#This Row],[Housing Date2]]=TODAY(),Table2[[#This Row],[Housing Date2]]=TODAY()+1),Table2[[#This Row],[Housing Date2]],IF(Table2[[#This Row],[Body Assembly]],"Done",""))</f>
        <v/>
      </c>
      <c r="CG296" s="120" t="str">
        <f>_xlfn.IFNA(VLOOKUP(Table2[[#This Row],[Job-no]],Table4[],7,FALSE),"Done")</f>
        <v>Scheduled/Released</v>
      </c>
    </row>
    <row r="297" spans="1:85" x14ac:dyDescent="0.25">
      <c r="A297" s="39" t="str">
        <f>_xlfn.CONCAT(Table2[[#This Row],[Order]],"-",Table2[[#This Row],[Line]])</f>
        <v>77452-4</v>
      </c>
      <c r="B297" s="5">
        <v>43476</v>
      </c>
      <c r="C297" s="8">
        <v>77452</v>
      </c>
      <c r="D297" s="3" t="s">
        <v>3246</v>
      </c>
      <c r="E297" s="8">
        <v>4</v>
      </c>
      <c r="F297" s="8">
        <v>1</v>
      </c>
      <c r="G297" s="3" t="s">
        <v>42</v>
      </c>
      <c r="H297" s="8">
        <v>2</v>
      </c>
      <c r="I297" s="43" t="b">
        <v>0</v>
      </c>
      <c r="J297" s="43" t="b">
        <v>0</v>
      </c>
      <c r="K297" t="s">
        <v>114</v>
      </c>
      <c r="L297" s="43" t="b">
        <v>0</v>
      </c>
      <c r="M297" s="43" t="b">
        <v>0</v>
      </c>
      <c r="N297" s="43" t="b">
        <v>0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t="s">
        <v>114</v>
      </c>
      <c r="V297" t="s">
        <v>114</v>
      </c>
      <c r="W297" s="5">
        <v>43473</v>
      </c>
      <c r="X297" s="3" t="s">
        <v>151</v>
      </c>
      <c r="Y297" s="3"/>
      <c r="Z297" s="3" t="s">
        <v>48</v>
      </c>
      <c r="AA297" s="3" t="s">
        <v>114</v>
      </c>
      <c r="AB297" s="3" t="s">
        <v>74</v>
      </c>
      <c r="AC297" s="8">
        <v>15</v>
      </c>
      <c r="AD297" s="3" t="s">
        <v>5967</v>
      </c>
      <c r="AE297" s="4" t="s">
        <v>5968</v>
      </c>
      <c r="AF297" s="3"/>
      <c r="AG297" s="3" t="s">
        <v>114</v>
      </c>
      <c r="AH297" s="8">
        <v>2</v>
      </c>
      <c r="AI297" s="3" t="s">
        <v>74</v>
      </c>
      <c r="AJ297" t="s">
        <v>114</v>
      </c>
      <c r="AK297" t="s">
        <v>114</v>
      </c>
      <c r="AL297" s="43" t="b">
        <v>0</v>
      </c>
      <c r="AM297" s="3"/>
      <c r="AN297" s="3"/>
      <c r="AO297" s="43" t="b">
        <v>0</v>
      </c>
      <c r="AP297" s="3" t="b">
        <v>0</v>
      </c>
      <c r="AQ297" s="3">
        <f>VLOOKUP(Table2[[#This Row],[Job-no]],Table3[],26,FALSE)</f>
        <v>1202</v>
      </c>
      <c r="AR297" t="str">
        <f t="shared" si="57"/>
        <v>SCS</v>
      </c>
      <c r="AS297" t="str">
        <f>VLOOKUP(AR297,Table1[],4,0)</f>
        <v>surface</v>
      </c>
      <c r="AT297" t="str">
        <f>IF(BD297&gt;0,"Pattern",VLOOKUP(AR297,Table1[],5,0))</f>
        <v>Check for Kit</v>
      </c>
      <c r="AU297" s="34">
        <f>IF(AT297="Pattern",WORKDAY(Table2[[#This Row],[Scheduled Ship Date]],-10),WORKDAY(Table2[[#This Row],[Scheduled Ship Date]],-4))</f>
        <v>43472</v>
      </c>
      <c r="AV297" s="39">
        <f>IF(Table2[[#This Row],[Extrusion cut double saw]]=TRUE,IF(O297="ToDo",IF(AT297="Pattern",Table2[[#This Row],[Total Sections]]*0.4,Table2[[#This Row],[Total Sections]]*0.12),0),IF(AT297="Pattern",Table2[[#This Row],[Total Sections]]*4,Table2[[#This Row],[Total Sections]]*1.2))</f>
        <v>2.4</v>
      </c>
      <c r="AW297" s="42">
        <f t="shared" ca="1" si="64"/>
        <v>43469</v>
      </c>
      <c r="AX297" s="42">
        <f>IF(AT297="Pattern",Table2[[#This Row],[Scheduled Ship Date]]-2,Table2[[#This Row],[Scheduled Ship Date]]-3)</f>
        <v>43473</v>
      </c>
      <c r="AY297" s="39">
        <f>IF(Table2[[#This Row],[Pattern]]="Pattern",Table2[[#This Row],[Total Sections]]*4.82,Table2[[#This Row],[Total Sections]]*0.5)</f>
        <v>1</v>
      </c>
      <c r="AZ297" s="42">
        <f t="shared" ca="1" si="63"/>
        <v>43469</v>
      </c>
      <c r="BA297" s="39">
        <f>((Table2[Total Sections]/Table2[Open Qty])-1)*Table2[Open Qty]*12.96</f>
        <v>0</v>
      </c>
      <c r="BB297" s="39"/>
      <c r="BC297" s="39" t="str">
        <f t="shared" si="58"/>
        <v>SCS-400-80-35-FL-8' 0"-AP-UNV-DP-1-SC</v>
      </c>
      <c r="BD297" s="39">
        <f t="shared" si="59"/>
        <v>0</v>
      </c>
      <c r="BE297" s="39" t="b">
        <f>_xlfn.IFNA(VLOOKUP(Table2[[#This Row],[Job-no]],Table4[],9,FALSE),TRUE)</f>
        <v>0</v>
      </c>
      <c r="BF297" s="39"/>
      <c r="BG297" s="39" t="b">
        <f>_xlfn.IFNA(VLOOKUP(Table2[[#This Row],[Job-no]],Table4[],14,FALSE),TRUE)</f>
        <v>0</v>
      </c>
      <c r="BH297" s="39" t="str">
        <f>_xlfn.IFNA(VLOOKUP(Table2[[#This Row],[Job-no]],Table4[],11,FALSE),"Done")</f>
        <v/>
      </c>
      <c r="BI297" s="39">
        <f>IF(Table2[[#This Row],[Pattern]]="Pattern",VLOOKUP(Table2[[#This Row],[Product Code]],'Routing data'!$A$2:$W$470,13,FALSE),VLOOKUP(Table2[[#This Row],[Product Code]],'Routing data'!$A$2:$W$470,3,FALSE))</f>
        <v>2</v>
      </c>
      <c r="BJ297" s="39">
        <f>IF(Table2[[#This Row],[Pattern]]="Pattern",VLOOKUP(Table2[[#This Row],[Product Code]],'Routing data'!$A$2:$W$470,14,FALSE),VLOOKUP(Table2[[#This Row],[Product Code]],'Routing data'!$A$2:$W$470,4,FALSE))</f>
        <v>0</v>
      </c>
      <c r="BK297" s="39">
        <f>VLOOKUP(Table2[[#This Row],[Product Code]],'Routing data'!A$4:W$524,16,FALSE)</f>
        <v>5</v>
      </c>
      <c r="BL297" s="42">
        <f>IF(Table2[[#This Row],[Milling Required]]=0,"x",IF(AT297="Pattern",B297-10,B297-4))</f>
        <v>43472</v>
      </c>
      <c r="BM297" s="39"/>
      <c r="BN297" s="42">
        <f t="shared" si="60"/>
        <v>43473</v>
      </c>
      <c r="BO297" s="39">
        <f>IF(Table2[[#This Row],[Milling]]="x","x",Table2[[#This Row],[Total Sections]]*2)</f>
        <v>4</v>
      </c>
      <c r="BP297" s="39">
        <f>IF(Table2[[#This Row],[Punching]]="x","x",Table2[Total Sections]*2)</f>
        <v>4</v>
      </c>
      <c r="BQ297" s="39">
        <f>IF(Table2[[#This Row],[Pattern]]="Pattern",Table2[Total Sections]*3,Table2[Total Sections]*1.5)</f>
        <v>3</v>
      </c>
      <c r="BR297" s="42">
        <f t="shared" ca="1" si="65"/>
        <v>43469</v>
      </c>
      <c r="BS297" s="39"/>
      <c r="BT297" s="39"/>
      <c r="BU297" s="39"/>
      <c r="BV297" s="39" t="str">
        <f>_xlfn.IFNA(VLOOKUP(Table2[[#This Row],[Job-no]],Table4[],16,FALSE),"Ready")</f>
        <v/>
      </c>
      <c r="BW297" s="39" t="str">
        <f>_xlfn.IFNA(VLOOKUP(Table2[[#This Row],[Job-no]],Table4[],21,FALSE),"Ready")</f>
        <v/>
      </c>
      <c r="BX297" s="39" t="b">
        <f>_xlfn.IFNA(VLOOKUP(Table2[[#This Row],[Job-no]],Table4[],10,FALSE),TRUE)</f>
        <v>0</v>
      </c>
      <c r="BY297" s="39" t="str">
        <f>_xlfn.IFNA(VLOOKUP(Table2[[#This Row],[Job-no]],Table4[],22,FALSE),"Ready")</f>
        <v/>
      </c>
      <c r="BZ297" s="120">
        <f t="shared" si="62"/>
        <v>43476</v>
      </c>
      <c r="CA297" s="120" t="str">
        <f ca="1">IF(OR(Table2[[#This Row],[Saw Date]]=TODAY(),Table2[[#This Row],[Saw Date]]=TODAY()+1), Table2[[#This Row],[Saw Date]],IF(Table2[[#This Row],[Extrusion cut double saw]],"Done",""))</f>
        <v/>
      </c>
      <c r="CB297" s="120" t="str">
        <f ca="1">IF(OR(Table2[[#This Row],[Lens Date]]=TODAY(),Table2[[#This Row],[Lens Date]]=TODAY()+1), Table2[[#This Row],[Lens Date]],IF(Table2[[#This Row],[MSLens]]="Done","Done",""))</f>
        <v/>
      </c>
      <c r="CC297" s="120" t="str">
        <f ca="1">IF(OR(Table2[[#This Row],[Milling Date]]=TODAY(),Table2[[#This Row],[Milling Date]]=TODAY()+1), Table2[[#This Row],[Milling Date]],IF(Table2[[#This Row],[CNC Holes]]="Ready","Done",""))</f>
        <v/>
      </c>
      <c r="CD297" s="120" t="str">
        <f ca="1">IF(OR(Table2[[#This Row],[Welding Date]]=TODAY(),Table2[[#This Row],[Welding Date]]=TODAY()+1), Table2[[#This Row],[Welding Date]],IF(Table2[[#This Row],[Welding Corners]]="Ready","Done",""))</f>
        <v/>
      </c>
      <c r="CE297" s="120" t="str">
        <f ca="1">IF(OR(Table2[[#This Row],[Puching Date]]=TODAY(),Table2[[#This Row],[Puching Date]]=TODAY()+1), Table2[[#This Row],[Puching Date]],IF(Table2[[#This Row],[Punch Holes]]="Ready","Done",""))</f>
        <v/>
      </c>
      <c r="CF297" s="120" t="str">
        <f ca="1">IF(OR(Table2[[#This Row],[Housing Date2]]=TODAY(),Table2[[#This Row],[Housing Date2]]=TODAY()+1),Table2[[#This Row],[Housing Date2]],IF(Table2[[#This Row],[Body Assembly]],"Done",""))</f>
        <v/>
      </c>
      <c r="CG297" s="120" t="str">
        <f>_xlfn.IFNA(VLOOKUP(Table2[[#This Row],[Job-no]],Table4[],7,FALSE),"Done")</f>
        <v>Scheduled/Released</v>
      </c>
    </row>
    <row r="298" spans="1:85" x14ac:dyDescent="0.25">
      <c r="A298" s="39" t="str">
        <f>_xlfn.CONCAT(Table2[[#This Row],[Order]],"-",Table2[[#This Row],[Line]])</f>
        <v>77452-5</v>
      </c>
      <c r="B298" s="5">
        <v>43476</v>
      </c>
      <c r="C298" s="8">
        <v>77452</v>
      </c>
      <c r="D298" s="3" t="s">
        <v>3248</v>
      </c>
      <c r="E298" s="8">
        <v>5</v>
      </c>
      <c r="F298" s="8">
        <v>1</v>
      </c>
      <c r="G298" s="3" t="s">
        <v>42</v>
      </c>
      <c r="H298" s="8">
        <v>5</v>
      </c>
      <c r="I298" s="43" t="b">
        <v>0</v>
      </c>
      <c r="J298" s="43" t="b">
        <v>0</v>
      </c>
      <c r="K298" t="s">
        <v>114</v>
      </c>
      <c r="L298" s="43" t="b">
        <v>0</v>
      </c>
      <c r="M298" s="43" t="b">
        <v>0</v>
      </c>
      <c r="N298" s="43" t="b">
        <v>0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t="s">
        <v>114</v>
      </c>
      <c r="V298" t="s">
        <v>114</v>
      </c>
      <c r="W298" s="5">
        <v>43473</v>
      </c>
      <c r="X298" s="3" t="s">
        <v>151</v>
      </c>
      <c r="Y298" s="3"/>
      <c r="Z298" s="3" t="s">
        <v>3511</v>
      </c>
      <c r="AA298" s="3" t="s">
        <v>114</v>
      </c>
      <c r="AB298" s="3" t="s">
        <v>74</v>
      </c>
      <c r="AC298" s="8">
        <v>15</v>
      </c>
      <c r="AD298" s="3" t="s">
        <v>5967</v>
      </c>
      <c r="AE298" s="4" t="s">
        <v>5968</v>
      </c>
      <c r="AF298" s="3"/>
      <c r="AG298" s="3" t="s">
        <v>114</v>
      </c>
      <c r="AH298" s="8">
        <v>5</v>
      </c>
      <c r="AI298" s="3" t="s">
        <v>74</v>
      </c>
      <c r="AJ298" t="s">
        <v>114</v>
      </c>
      <c r="AK298" t="s">
        <v>114</v>
      </c>
      <c r="AL298" s="43" t="b">
        <v>0</v>
      </c>
      <c r="AM298" s="3"/>
      <c r="AN298" s="3"/>
      <c r="AO298" s="43" t="b">
        <v>0</v>
      </c>
      <c r="AP298" s="3" t="b">
        <v>0</v>
      </c>
      <c r="AQ298" s="3">
        <f>VLOOKUP(Table2[[#This Row],[Job-no]],Table3[],26,FALSE)</f>
        <v>1325</v>
      </c>
      <c r="AR298" t="str">
        <f t="shared" si="57"/>
        <v>SCS</v>
      </c>
      <c r="AS298" t="str">
        <f>VLOOKUP(AR298,Table1[],4,0)</f>
        <v>surface</v>
      </c>
      <c r="AT298" t="str">
        <f>IF(BD298&gt;0,"Pattern",VLOOKUP(AR298,Table1[],5,0))</f>
        <v>Check for Kit</v>
      </c>
      <c r="AU298" s="34">
        <f>IF(AT298="Pattern",WORKDAY(Table2[[#This Row],[Scheduled Ship Date]],-10),WORKDAY(Table2[[#This Row],[Scheduled Ship Date]],-4))</f>
        <v>43472</v>
      </c>
      <c r="AV298" s="39">
        <f>IF(Table2[[#This Row],[Extrusion cut double saw]]=TRUE,IF(O298="ToDo",IF(AT298="Pattern",Table2[[#This Row],[Total Sections]]*0.4,Table2[[#This Row],[Total Sections]]*0.12),0),IF(AT298="Pattern",Table2[[#This Row],[Total Sections]]*4,Table2[[#This Row],[Total Sections]]*1.2))</f>
        <v>6</v>
      </c>
      <c r="AW298" s="42">
        <f t="shared" ca="1" si="64"/>
        <v>43469</v>
      </c>
      <c r="AX298" s="42">
        <f>IF(AT298="Pattern",Table2[[#This Row],[Scheduled Ship Date]]-2,Table2[[#This Row],[Scheduled Ship Date]]-3)</f>
        <v>43473</v>
      </c>
      <c r="AY298" s="39">
        <f>IF(Table2[[#This Row],[Pattern]]="Pattern",Table2[[#This Row],[Total Sections]]*4.82,Table2[[#This Row],[Total Sections]]*0.5)</f>
        <v>2.5</v>
      </c>
      <c r="AZ298" s="42">
        <f t="shared" ca="1" si="63"/>
        <v>43469</v>
      </c>
      <c r="BA298" s="39">
        <f>((Table2[Total Sections]/Table2[Open Qty])-1)*Table2[Open Qty]*12.96</f>
        <v>0</v>
      </c>
      <c r="BB298" s="39"/>
      <c r="BC298" s="39" t="str">
        <f t="shared" si="58"/>
        <v>SCS-400-80-35-FL-3' 0"-AP-UNV-DP-1-SC</v>
      </c>
      <c r="BD298" s="39">
        <f t="shared" si="59"/>
        <v>0</v>
      </c>
      <c r="BE298" s="39" t="b">
        <f>_xlfn.IFNA(VLOOKUP(Table2[[#This Row],[Job-no]],Table4[],9,FALSE),TRUE)</f>
        <v>0</v>
      </c>
      <c r="BF298" s="39"/>
      <c r="BG298" s="39" t="b">
        <f>_xlfn.IFNA(VLOOKUP(Table2[[#This Row],[Job-no]],Table4[],14,FALSE),TRUE)</f>
        <v>0</v>
      </c>
      <c r="BH298" s="39" t="str">
        <f>_xlfn.IFNA(VLOOKUP(Table2[[#This Row],[Job-no]],Table4[],11,FALSE),"Done")</f>
        <v/>
      </c>
      <c r="BI298" s="39">
        <f>IF(Table2[[#This Row],[Pattern]]="Pattern",VLOOKUP(Table2[[#This Row],[Product Code]],'Routing data'!$A$2:$W$470,13,FALSE),VLOOKUP(Table2[[#This Row],[Product Code]],'Routing data'!$A$2:$W$470,3,FALSE))</f>
        <v>2</v>
      </c>
      <c r="BJ298" s="39">
        <f>IF(Table2[[#This Row],[Pattern]]="Pattern",VLOOKUP(Table2[[#This Row],[Product Code]],'Routing data'!$A$2:$W$470,14,FALSE),VLOOKUP(Table2[[#This Row],[Product Code]],'Routing data'!$A$2:$W$470,4,FALSE))</f>
        <v>0</v>
      </c>
      <c r="BK298" s="39">
        <f>VLOOKUP(Table2[[#This Row],[Product Code]],'Routing data'!A$4:W$524,16,FALSE)</f>
        <v>5</v>
      </c>
      <c r="BL298" s="42">
        <f>IF(Table2[[#This Row],[Milling Required]]=0,"x",IF(AT298="Pattern",B298-10,B298-4))</f>
        <v>43472</v>
      </c>
      <c r="BM298" s="39"/>
      <c r="BN298" s="42">
        <f t="shared" si="60"/>
        <v>43473</v>
      </c>
      <c r="BO298" s="39">
        <f>IF(Table2[[#This Row],[Milling]]="x","x",Table2[[#This Row],[Total Sections]]*2)</f>
        <v>10</v>
      </c>
      <c r="BP298" s="39">
        <f>IF(Table2[[#This Row],[Punching]]="x","x",Table2[Total Sections]*2)</f>
        <v>10</v>
      </c>
      <c r="BQ298" s="39">
        <f>IF(Table2[[#This Row],[Pattern]]="Pattern",Table2[Total Sections]*3,Table2[Total Sections]*1.5)</f>
        <v>7.5</v>
      </c>
      <c r="BR298" s="42">
        <f t="shared" ca="1" si="65"/>
        <v>43469</v>
      </c>
      <c r="BS298" s="39"/>
      <c r="BT298" s="39"/>
      <c r="BU298" s="39"/>
      <c r="BV298" s="39" t="str">
        <f>_xlfn.IFNA(VLOOKUP(Table2[[#This Row],[Job-no]],Table4[],16,FALSE),"Ready")</f>
        <v/>
      </c>
      <c r="BW298" s="39" t="str">
        <f>_xlfn.IFNA(VLOOKUP(Table2[[#This Row],[Job-no]],Table4[],21,FALSE),"Ready")</f>
        <v/>
      </c>
      <c r="BX298" s="39" t="b">
        <f>_xlfn.IFNA(VLOOKUP(Table2[[#This Row],[Job-no]],Table4[],10,FALSE),TRUE)</f>
        <v>0</v>
      </c>
      <c r="BY298" s="39" t="str">
        <f>_xlfn.IFNA(VLOOKUP(Table2[[#This Row],[Job-no]],Table4[],22,FALSE),"Ready")</f>
        <v/>
      </c>
      <c r="BZ298" s="120">
        <f t="shared" si="62"/>
        <v>43476</v>
      </c>
      <c r="CA298" s="120" t="str">
        <f ca="1">IF(OR(Table2[[#This Row],[Saw Date]]=TODAY(),Table2[[#This Row],[Saw Date]]=TODAY()+1), Table2[[#This Row],[Saw Date]],IF(Table2[[#This Row],[Extrusion cut double saw]],"Done",""))</f>
        <v/>
      </c>
      <c r="CB298" s="120" t="str">
        <f ca="1">IF(OR(Table2[[#This Row],[Lens Date]]=TODAY(),Table2[[#This Row],[Lens Date]]=TODAY()+1), Table2[[#This Row],[Lens Date]],IF(Table2[[#This Row],[MSLens]]="Done","Done",""))</f>
        <v/>
      </c>
      <c r="CC298" s="120" t="str">
        <f ca="1">IF(OR(Table2[[#This Row],[Milling Date]]=TODAY(),Table2[[#This Row],[Milling Date]]=TODAY()+1), Table2[[#This Row],[Milling Date]],IF(Table2[[#This Row],[CNC Holes]]="Ready","Done",""))</f>
        <v/>
      </c>
      <c r="CD298" s="120" t="str">
        <f ca="1">IF(OR(Table2[[#This Row],[Welding Date]]=TODAY(),Table2[[#This Row],[Welding Date]]=TODAY()+1), Table2[[#This Row],[Welding Date]],IF(Table2[[#This Row],[Welding Corners]]="Ready","Done",""))</f>
        <v/>
      </c>
      <c r="CE298" s="120" t="str">
        <f ca="1">IF(OR(Table2[[#This Row],[Puching Date]]=TODAY(),Table2[[#This Row],[Puching Date]]=TODAY()+1), Table2[[#This Row],[Puching Date]],IF(Table2[[#This Row],[Punch Holes]]="Ready","Done",""))</f>
        <v/>
      </c>
      <c r="CF298" s="120" t="str">
        <f ca="1">IF(OR(Table2[[#This Row],[Housing Date2]]=TODAY(),Table2[[#This Row],[Housing Date2]]=TODAY()+1),Table2[[#This Row],[Housing Date2]],IF(Table2[[#This Row],[Body Assembly]],"Done",""))</f>
        <v/>
      </c>
      <c r="CG298" s="120" t="str">
        <f>_xlfn.IFNA(VLOOKUP(Table2[[#This Row],[Job-no]],Table4[],7,FALSE),"Done")</f>
        <v>Scheduled/Released</v>
      </c>
    </row>
    <row r="299" spans="1:85" x14ac:dyDescent="0.25">
      <c r="A299" s="39" t="str">
        <f>_xlfn.CONCAT(Table2[[#This Row],[Order]],"-",Table2[[#This Row],[Line]])</f>
        <v>77452-6</v>
      </c>
      <c r="B299" s="5">
        <v>43476</v>
      </c>
      <c r="C299" s="8">
        <v>77452</v>
      </c>
      <c r="D299" s="3" t="s">
        <v>3250</v>
      </c>
      <c r="E299" s="8">
        <v>6</v>
      </c>
      <c r="F299" s="8">
        <v>1</v>
      </c>
      <c r="G299" s="3" t="s">
        <v>42</v>
      </c>
      <c r="H299" s="8">
        <v>2</v>
      </c>
      <c r="I299" s="43" t="b">
        <v>0</v>
      </c>
      <c r="J299" s="43" t="b">
        <v>0</v>
      </c>
      <c r="K299" t="s">
        <v>114</v>
      </c>
      <c r="L299" s="43" t="b">
        <v>0</v>
      </c>
      <c r="M299" s="43" t="b">
        <v>0</v>
      </c>
      <c r="N299" s="43" t="b">
        <v>0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t="s">
        <v>114</v>
      </c>
      <c r="V299" t="s">
        <v>114</v>
      </c>
      <c r="W299" s="5">
        <v>43473</v>
      </c>
      <c r="X299" s="3" t="s">
        <v>151</v>
      </c>
      <c r="Y299" s="3"/>
      <c r="Z299" s="3" t="s">
        <v>3511</v>
      </c>
      <c r="AA299" s="3" t="s">
        <v>114</v>
      </c>
      <c r="AB299" s="3" t="s">
        <v>74</v>
      </c>
      <c r="AC299" s="8">
        <v>15</v>
      </c>
      <c r="AD299" s="3" t="s">
        <v>5967</v>
      </c>
      <c r="AE299" s="4" t="s">
        <v>5968</v>
      </c>
      <c r="AF299" s="3"/>
      <c r="AG299" s="3" t="s">
        <v>114</v>
      </c>
      <c r="AH299" s="8">
        <v>2</v>
      </c>
      <c r="AI299" s="3" t="s">
        <v>74</v>
      </c>
      <c r="AJ299" t="s">
        <v>114</v>
      </c>
      <c r="AK299" t="s">
        <v>114</v>
      </c>
      <c r="AL299" s="43" t="b">
        <v>0</v>
      </c>
      <c r="AM299" s="3"/>
      <c r="AN299" s="3"/>
      <c r="AO299" s="43" t="b">
        <v>0</v>
      </c>
      <c r="AP299" s="3" t="b">
        <v>0</v>
      </c>
      <c r="AQ299" s="3">
        <f>VLOOKUP(Table2[[#This Row],[Job-no]],Table3[],26,FALSE)</f>
        <v>610</v>
      </c>
      <c r="AR299" t="str">
        <f t="shared" si="57"/>
        <v>SCS</v>
      </c>
      <c r="AS299" t="str">
        <f>VLOOKUP(AR299,Table1[],4,0)</f>
        <v>surface</v>
      </c>
      <c r="AT299" t="str">
        <f>IF(BD299&gt;0,"Pattern",VLOOKUP(AR299,Table1[],5,0))</f>
        <v>Check for Kit</v>
      </c>
      <c r="AU299" s="34">
        <f>IF(AT299="Pattern",WORKDAY(Table2[[#This Row],[Scheduled Ship Date]],-10),WORKDAY(Table2[[#This Row],[Scheduled Ship Date]],-4))</f>
        <v>43472</v>
      </c>
      <c r="AV299" s="39">
        <f>IF(Table2[[#This Row],[Extrusion cut double saw]]=TRUE,IF(O299="ToDo",IF(AT299="Pattern",Table2[[#This Row],[Total Sections]]*0.4,Table2[[#This Row],[Total Sections]]*0.12),0),IF(AT299="Pattern",Table2[[#This Row],[Total Sections]]*4,Table2[[#This Row],[Total Sections]]*1.2))</f>
        <v>2.4</v>
      </c>
      <c r="AW299" s="42">
        <f t="shared" ca="1" si="64"/>
        <v>43469</v>
      </c>
      <c r="AX299" s="42">
        <f>IF(AT299="Pattern",Table2[[#This Row],[Scheduled Ship Date]]-2,Table2[[#This Row],[Scheduled Ship Date]]-3)</f>
        <v>43473</v>
      </c>
      <c r="AY299" s="39">
        <f>IF(Table2[[#This Row],[Pattern]]="Pattern",Table2[[#This Row],[Total Sections]]*4.82,Table2[[#This Row],[Total Sections]]*0.5)</f>
        <v>1</v>
      </c>
      <c r="AZ299" s="42">
        <f t="shared" ca="1" si="63"/>
        <v>43469</v>
      </c>
      <c r="BA299" s="39">
        <f>((Table2[Total Sections]/Table2[Open Qty])-1)*Table2[Open Qty]*12.96</f>
        <v>0</v>
      </c>
      <c r="BB299" s="39"/>
      <c r="BC299" s="39" t="str">
        <f t="shared" si="58"/>
        <v>SCS-400-80-35-FL-3-AP-UNV-DP-E(1)-SC</v>
      </c>
      <c r="BD299" s="39">
        <f t="shared" si="59"/>
        <v>0</v>
      </c>
      <c r="BE299" s="39" t="b">
        <f>_xlfn.IFNA(VLOOKUP(Table2[[#This Row],[Job-no]],Table4[],9,FALSE),TRUE)</f>
        <v>0</v>
      </c>
      <c r="BF299" s="39"/>
      <c r="BG299" s="39" t="b">
        <f>_xlfn.IFNA(VLOOKUP(Table2[[#This Row],[Job-no]],Table4[],14,FALSE),TRUE)</f>
        <v>0</v>
      </c>
      <c r="BH299" s="39" t="str">
        <f>_xlfn.IFNA(VLOOKUP(Table2[[#This Row],[Job-no]],Table4[],11,FALSE),"Done")</f>
        <v/>
      </c>
      <c r="BI299" s="39">
        <f>IF(Table2[[#This Row],[Pattern]]="Pattern",VLOOKUP(Table2[[#This Row],[Product Code]],'Routing data'!$A$2:$W$470,13,FALSE),VLOOKUP(Table2[[#This Row],[Product Code]],'Routing data'!$A$2:$W$470,3,FALSE))</f>
        <v>2</v>
      </c>
      <c r="BJ299" s="39">
        <f>IF(Table2[[#This Row],[Pattern]]="Pattern",VLOOKUP(Table2[[#This Row],[Product Code]],'Routing data'!$A$2:$W$470,14,FALSE),VLOOKUP(Table2[[#This Row],[Product Code]],'Routing data'!$A$2:$W$470,4,FALSE))</f>
        <v>0</v>
      </c>
      <c r="BK299" s="39">
        <f>VLOOKUP(Table2[[#This Row],[Product Code]],'Routing data'!A$4:W$524,16,FALSE)</f>
        <v>5</v>
      </c>
      <c r="BL299" s="42">
        <f>IF(Table2[[#This Row],[Milling Required]]=0,"x",IF(AT299="Pattern",B299-10,B299-4))</f>
        <v>43472</v>
      </c>
      <c r="BM299" s="39"/>
      <c r="BN299" s="42">
        <f t="shared" si="60"/>
        <v>43473</v>
      </c>
      <c r="BO299" s="39">
        <f>IF(Table2[[#This Row],[Milling]]="x","x",Table2[[#This Row],[Total Sections]]*2)</f>
        <v>4</v>
      </c>
      <c r="BP299" s="39">
        <f>IF(Table2[[#This Row],[Punching]]="x","x",Table2[Total Sections]*2)</f>
        <v>4</v>
      </c>
      <c r="BQ299" s="39">
        <f>IF(Table2[[#This Row],[Pattern]]="Pattern",Table2[Total Sections]*3,Table2[Total Sections]*1.5)</f>
        <v>3</v>
      </c>
      <c r="BR299" s="42">
        <f t="shared" ca="1" si="65"/>
        <v>43469</v>
      </c>
      <c r="BS299" s="39"/>
      <c r="BT299" s="39"/>
      <c r="BU299" s="39"/>
      <c r="BV299" s="39" t="str">
        <f>_xlfn.IFNA(VLOOKUP(Table2[[#This Row],[Job-no]],Table4[],16,FALSE),"Ready")</f>
        <v/>
      </c>
      <c r="BW299" s="39" t="str">
        <f>_xlfn.IFNA(VLOOKUP(Table2[[#This Row],[Job-no]],Table4[],21,FALSE),"Ready")</f>
        <v/>
      </c>
      <c r="BX299" s="39" t="b">
        <f>_xlfn.IFNA(VLOOKUP(Table2[[#This Row],[Job-no]],Table4[],10,FALSE),TRUE)</f>
        <v>0</v>
      </c>
      <c r="BY299" s="39" t="str">
        <f>_xlfn.IFNA(VLOOKUP(Table2[[#This Row],[Job-no]],Table4[],22,FALSE),"Ready")</f>
        <v/>
      </c>
      <c r="BZ299" s="120">
        <f t="shared" si="62"/>
        <v>43476</v>
      </c>
      <c r="CA299" s="120" t="str">
        <f ca="1">IF(OR(Table2[[#This Row],[Saw Date]]=TODAY(),Table2[[#This Row],[Saw Date]]=TODAY()+1), Table2[[#This Row],[Saw Date]],IF(Table2[[#This Row],[Extrusion cut double saw]],"Done",""))</f>
        <v/>
      </c>
      <c r="CB299" s="120" t="str">
        <f ca="1">IF(OR(Table2[[#This Row],[Lens Date]]=TODAY(),Table2[[#This Row],[Lens Date]]=TODAY()+1), Table2[[#This Row],[Lens Date]],IF(Table2[[#This Row],[MSLens]]="Done","Done",""))</f>
        <v/>
      </c>
      <c r="CC299" s="120" t="str">
        <f ca="1">IF(OR(Table2[[#This Row],[Milling Date]]=TODAY(),Table2[[#This Row],[Milling Date]]=TODAY()+1), Table2[[#This Row],[Milling Date]],IF(Table2[[#This Row],[CNC Holes]]="Ready","Done",""))</f>
        <v/>
      </c>
      <c r="CD299" s="120" t="str">
        <f ca="1">IF(OR(Table2[[#This Row],[Welding Date]]=TODAY(),Table2[[#This Row],[Welding Date]]=TODAY()+1), Table2[[#This Row],[Welding Date]],IF(Table2[[#This Row],[Welding Corners]]="Ready","Done",""))</f>
        <v/>
      </c>
      <c r="CE299" s="120" t="str">
        <f ca="1">IF(OR(Table2[[#This Row],[Puching Date]]=TODAY(),Table2[[#This Row],[Puching Date]]=TODAY()+1), Table2[[#This Row],[Puching Date]],IF(Table2[[#This Row],[Punch Holes]]="Ready","Done",""))</f>
        <v/>
      </c>
      <c r="CF299" s="120" t="str">
        <f ca="1">IF(OR(Table2[[#This Row],[Housing Date2]]=TODAY(),Table2[[#This Row],[Housing Date2]]=TODAY()+1),Table2[[#This Row],[Housing Date2]],IF(Table2[[#This Row],[Body Assembly]],"Done",""))</f>
        <v/>
      </c>
      <c r="CG299" s="120" t="str">
        <f>_xlfn.IFNA(VLOOKUP(Table2[[#This Row],[Job-no]],Table4[],7,FALSE),"Done")</f>
        <v>Scheduled/Released</v>
      </c>
    </row>
    <row r="300" spans="1:85" x14ac:dyDescent="0.25">
      <c r="A300" s="39" t="str">
        <f>_xlfn.CONCAT(Table2[[#This Row],[Order]],"-",Table2[[#This Row],[Line]])</f>
        <v>77452-8</v>
      </c>
      <c r="B300" s="5">
        <v>43476</v>
      </c>
      <c r="C300" s="8">
        <v>77452</v>
      </c>
      <c r="D300" s="3" t="s">
        <v>3252</v>
      </c>
      <c r="E300" s="8">
        <v>8</v>
      </c>
      <c r="F300" s="8">
        <v>1</v>
      </c>
      <c r="G300" s="3" t="s">
        <v>42</v>
      </c>
      <c r="H300" s="8">
        <v>2</v>
      </c>
      <c r="I300" s="43" t="b">
        <v>0</v>
      </c>
      <c r="J300" s="43" t="b">
        <v>0</v>
      </c>
      <c r="K300" t="s">
        <v>114</v>
      </c>
      <c r="L300" s="43" t="b">
        <v>0</v>
      </c>
      <c r="M300" s="43" t="b">
        <v>0</v>
      </c>
      <c r="N300" s="43" t="b">
        <v>0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t="s">
        <v>114</v>
      </c>
      <c r="V300" t="s">
        <v>114</v>
      </c>
      <c r="W300" s="5">
        <v>43473</v>
      </c>
      <c r="X300" s="3" t="s">
        <v>151</v>
      </c>
      <c r="Y300" s="3"/>
      <c r="Z300" s="3" t="s">
        <v>3966</v>
      </c>
      <c r="AA300" s="3" t="s">
        <v>114</v>
      </c>
      <c r="AB300" s="3" t="s">
        <v>74</v>
      </c>
      <c r="AC300" s="8">
        <v>15</v>
      </c>
      <c r="AD300" s="3" t="s">
        <v>5967</v>
      </c>
      <c r="AE300" s="4" t="s">
        <v>5968</v>
      </c>
      <c r="AF300" s="3"/>
      <c r="AG300" s="3" t="s">
        <v>114</v>
      </c>
      <c r="AH300" s="8">
        <v>2</v>
      </c>
      <c r="AI300" s="3" t="s">
        <v>74</v>
      </c>
      <c r="AJ300" t="s">
        <v>114</v>
      </c>
      <c r="AK300" t="s">
        <v>114</v>
      </c>
      <c r="AL300" s="43" t="b">
        <v>0</v>
      </c>
      <c r="AM300" s="3"/>
      <c r="AN300" s="3"/>
      <c r="AO300" s="43" t="b">
        <v>0</v>
      </c>
      <c r="AP300" s="3" t="b">
        <v>0</v>
      </c>
      <c r="AQ300" s="3">
        <f>VLOOKUP(Table2[[#This Row],[Job-no]],Table3[],26,FALSE)</f>
        <v>790</v>
      </c>
      <c r="AR300" t="str">
        <f t="shared" si="57"/>
        <v>SCS</v>
      </c>
      <c r="AS300" t="str">
        <f>VLOOKUP(AR300,Table1[],4,0)</f>
        <v>surface</v>
      </c>
      <c r="AT300" t="str">
        <f>IF(BD300&gt;0,"Pattern",VLOOKUP(AR300,Table1[],5,0))</f>
        <v>Check for Kit</v>
      </c>
      <c r="AU300" s="34">
        <f>IF(AT300="Pattern",WORKDAY(Table2[[#This Row],[Scheduled Ship Date]],-10),WORKDAY(Table2[[#This Row],[Scheduled Ship Date]],-4))</f>
        <v>43472</v>
      </c>
      <c r="AV300" s="39">
        <f>IF(Table2[[#This Row],[Extrusion cut double saw]]=TRUE,IF(O300="ToDo",IF(AT300="Pattern",Table2[[#This Row],[Total Sections]]*0.4,Table2[[#This Row],[Total Sections]]*0.12),0),IF(AT300="Pattern",Table2[[#This Row],[Total Sections]]*4,Table2[[#This Row],[Total Sections]]*1.2))</f>
        <v>2.4</v>
      </c>
      <c r="AW300" s="42">
        <f t="shared" ca="1" si="64"/>
        <v>43469</v>
      </c>
      <c r="AX300" s="42">
        <f>IF(AT300="Pattern",Table2[[#This Row],[Scheduled Ship Date]]-2,Table2[[#This Row],[Scheduled Ship Date]]-3)</f>
        <v>43473</v>
      </c>
      <c r="AY300" s="39">
        <f>IF(Table2[[#This Row],[Pattern]]="Pattern",Table2[[#This Row],[Total Sections]]*4.82,Table2[[#This Row],[Total Sections]]*0.5)</f>
        <v>1</v>
      </c>
      <c r="AZ300" s="42">
        <f t="shared" ca="1" si="63"/>
        <v>43469</v>
      </c>
      <c r="BA300" s="39">
        <f>((Table2[Total Sections]/Table2[Open Qty])-1)*Table2[Open Qty]*12.96</f>
        <v>0</v>
      </c>
      <c r="BB300" s="39"/>
      <c r="BC300" s="39" t="str">
        <f t="shared" si="58"/>
        <v>SCS-400-80-35-FL-5-AP-UNV-DP-1-SC</v>
      </c>
      <c r="BD300" s="39">
        <f t="shared" si="59"/>
        <v>0</v>
      </c>
      <c r="BE300" s="39" t="b">
        <f>_xlfn.IFNA(VLOOKUP(Table2[[#This Row],[Job-no]],Table4[],9,FALSE),TRUE)</f>
        <v>0</v>
      </c>
      <c r="BF300" s="39"/>
      <c r="BG300" s="39" t="b">
        <f>_xlfn.IFNA(VLOOKUP(Table2[[#This Row],[Job-no]],Table4[],14,FALSE),TRUE)</f>
        <v>0</v>
      </c>
      <c r="BH300" s="39" t="str">
        <f>_xlfn.IFNA(VLOOKUP(Table2[[#This Row],[Job-no]],Table4[],11,FALSE),"Done")</f>
        <v/>
      </c>
      <c r="BI300" s="39">
        <f>IF(Table2[[#This Row],[Pattern]]="Pattern",VLOOKUP(Table2[[#This Row],[Product Code]],'Routing data'!$A$2:$W$470,13,FALSE),VLOOKUP(Table2[[#This Row],[Product Code]],'Routing data'!$A$2:$W$470,3,FALSE))</f>
        <v>2</v>
      </c>
      <c r="BJ300" s="39">
        <f>IF(Table2[[#This Row],[Pattern]]="Pattern",VLOOKUP(Table2[[#This Row],[Product Code]],'Routing data'!$A$2:$W$470,14,FALSE),VLOOKUP(Table2[[#This Row],[Product Code]],'Routing data'!$A$2:$W$470,4,FALSE))</f>
        <v>0</v>
      </c>
      <c r="BK300" s="39">
        <f>VLOOKUP(Table2[[#This Row],[Product Code]],'Routing data'!A$4:W$524,16,FALSE)</f>
        <v>5</v>
      </c>
      <c r="BL300" s="42">
        <f>IF(Table2[[#This Row],[Milling Required]]=0,"x",IF(AT300="Pattern",B300-10,B300-4))</f>
        <v>43472</v>
      </c>
      <c r="BM300" s="39"/>
      <c r="BN300" s="42">
        <f t="shared" si="60"/>
        <v>43473</v>
      </c>
      <c r="BO300" s="39">
        <f>IF(Table2[[#This Row],[Milling]]="x","x",Table2[[#This Row],[Total Sections]]*2)</f>
        <v>4</v>
      </c>
      <c r="BP300" s="39">
        <f>IF(Table2[[#This Row],[Punching]]="x","x",Table2[Total Sections]*2)</f>
        <v>4</v>
      </c>
      <c r="BQ300" s="39">
        <f>IF(Table2[[#This Row],[Pattern]]="Pattern",Table2[Total Sections]*3,Table2[Total Sections]*1.5)</f>
        <v>3</v>
      </c>
      <c r="BR300" s="42">
        <f t="shared" ca="1" si="65"/>
        <v>43469</v>
      </c>
      <c r="BS300" s="39"/>
      <c r="BT300" s="39"/>
      <c r="BU300" s="39"/>
      <c r="BV300" s="39" t="str">
        <f>_xlfn.IFNA(VLOOKUP(Table2[[#This Row],[Job-no]],Table4[],16,FALSE),"Ready")</f>
        <v/>
      </c>
      <c r="BW300" s="39" t="str">
        <f>_xlfn.IFNA(VLOOKUP(Table2[[#This Row],[Job-no]],Table4[],21,FALSE),"Ready")</f>
        <v/>
      </c>
      <c r="BX300" s="39" t="b">
        <f>_xlfn.IFNA(VLOOKUP(Table2[[#This Row],[Job-no]],Table4[],10,FALSE),TRUE)</f>
        <v>0</v>
      </c>
      <c r="BY300" s="39" t="str">
        <f>_xlfn.IFNA(VLOOKUP(Table2[[#This Row],[Job-no]],Table4[],22,FALSE),"Ready")</f>
        <v/>
      </c>
      <c r="BZ300" s="120">
        <f t="shared" si="62"/>
        <v>43476</v>
      </c>
      <c r="CA300" s="120" t="str">
        <f ca="1">IF(OR(Table2[[#This Row],[Saw Date]]=TODAY(),Table2[[#This Row],[Saw Date]]=TODAY()+1), Table2[[#This Row],[Saw Date]],IF(Table2[[#This Row],[Extrusion cut double saw]],"Done",""))</f>
        <v/>
      </c>
      <c r="CB300" s="120" t="str">
        <f ca="1">IF(OR(Table2[[#This Row],[Lens Date]]=TODAY(),Table2[[#This Row],[Lens Date]]=TODAY()+1), Table2[[#This Row],[Lens Date]],IF(Table2[[#This Row],[MSLens]]="Done","Done",""))</f>
        <v/>
      </c>
      <c r="CC300" s="120" t="str">
        <f ca="1">IF(OR(Table2[[#This Row],[Milling Date]]=TODAY(),Table2[[#This Row],[Milling Date]]=TODAY()+1), Table2[[#This Row],[Milling Date]],IF(Table2[[#This Row],[CNC Holes]]="Ready","Done",""))</f>
        <v/>
      </c>
      <c r="CD300" s="120" t="str">
        <f ca="1">IF(OR(Table2[[#This Row],[Welding Date]]=TODAY(),Table2[[#This Row],[Welding Date]]=TODAY()+1), Table2[[#This Row],[Welding Date]],IF(Table2[[#This Row],[Welding Corners]]="Ready","Done",""))</f>
        <v/>
      </c>
      <c r="CE300" s="120" t="str">
        <f ca="1">IF(OR(Table2[[#This Row],[Puching Date]]=TODAY(),Table2[[#This Row],[Puching Date]]=TODAY()+1), Table2[[#This Row],[Puching Date]],IF(Table2[[#This Row],[Punch Holes]]="Ready","Done",""))</f>
        <v/>
      </c>
      <c r="CF300" s="120" t="str">
        <f ca="1">IF(OR(Table2[[#This Row],[Housing Date2]]=TODAY(),Table2[[#This Row],[Housing Date2]]=TODAY()+1),Table2[[#This Row],[Housing Date2]],IF(Table2[[#This Row],[Body Assembly]],"Done",""))</f>
        <v/>
      </c>
      <c r="CG300" s="120" t="str">
        <f>_xlfn.IFNA(VLOOKUP(Table2[[#This Row],[Job-no]],Table4[],7,FALSE),"Done")</f>
        <v>Scheduled/Released</v>
      </c>
    </row>
    <row r="301" spans="1:85" x14ac:dyDescent="0.25">
      <c r="A301" s="39" t="str">
        <f>_xlfn.CONCAT(Table2[[#This Row],[Order]],"-",Table2[[#This Row],[Line]])</f>
        <v>77497-10</v>
      </c>
      <c r="B301" s="5">
        <v>43476</v>
      </c>
      <c r="C301" s="8">
        <v>77497</v>
      </c>
      <c r="D301" s="3" t="s">
        <v>3609</v>
      </c>
      <c r="E301" s="8">
        <v>10</v>
      </c>
      <c r="F301" s="8">
        <v>1</v>
      </c>
      <c r="G301" s="3" t="s">
        <v>42</v>
      </c>
      <c r="H301" s="8">
        <v>1</v>
      </c>
      <c r="I301" s="43" t="b">
        <v>0</v>
      </c>
      <c r="J301" s="43" t="b">
        <v>0</v>
      </c>
      <c r="K301" t="s">
        <v>114</v>
      </c>
      <c r="L301" s="43" t="b">
        <v>0</v>
      </c>
      <c r="M301" s="43" t="b">
        <v>0</v>
      </c>
      <c r="N301" s="43" t="b">
        <v>0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t="s">
        <v>114</v>
      </c>
      <c r="V301" t="s">
        <v>114</v>
      </c>
      <c r="W301" s="5">
        <v>43473</v>
      </c>
      <c r="X301" s="3" t="s">
        <v>151</v>
      </c>
      <c r="Y301" s="3"/>
      <c r="Z301" s="3" t="s">
        <v>4666</v>
      </c>
      <c r="AA301" s="3" t="s">
        <v>114</v>
      </c>
      <c r="AB301" s="3" t="s">
        <v>74</v>
      </c>
      <c r="AC301" s="8">
        <v>12</v>
      </c>
      <c r="AD301" s="3" t="s">
        <v>5967</v>
      </c>
      <c r="AE301" s="4" t="s">
        <v>5968</v>
      </c>
      <c r="AF301" s="3"/>
      <c r="AG301" s="3" t="s">
        <v>114</v>
      </c>
      <c r="AH301" s="8">
        <v>2</v>
      </c>
      <c r="AI301" s="3" t="s">
        <v>180</v>
      </c>
      <c r="AJ301" t="s">
        <v>114</v>
      </c>
      <c r="AK301" t="s">
        <v>114</v>
      </c>
      <c r="AL301" s="43" t="b">
        <v>0</v>
      </c>
      <c r="AM301" s="3"/>
      <c r="AN301" s="3"/>
      <c r="AO301" s="43" t="b">
        <v>0</v>
      </c>
      <c r="AP301" s="3" t="b">
        <v>0</v>
      </c>
      <c r="AQ301" s="3">
        <f>VLOOKUP(Table2[[#This Row],[Job-no]],Table3[],26,FALSE)</f>
        <v>1022</v>
      </c>
      <c r="AR301" t="str">
        <f t="shared" si="57"/>
        <v>SCPLED</v>
      </c>
      <c r="AS301" t="str">
        <f>VLOOKUP(AR301,Table1[],4,0)</f>
        <v>recessed</v>
      </c>
      <c r="AT301" t="str">
        <f>IF(BD301&gt;0,"Pattern",VLOOKUP(AR301,Table1[],5,0))</f>
        <v>Check for Kit</v>
      </c>
      <c r="AU301" s="34">
        <f>IF(AT301="Pattern",WORKDAY(Table2[[#This Row],[Scheduled Ship Date]],-10),WORKDAY(Table2[[#This Row],[Scheduled Ship Date]],-4))</f>
        <v>43472</v>
      </c>
      <c r="AV301" s="39">
        <f>IF(Table2[[#This Row],[Extrusion cut double saw]]=TRUE,IF(O301="ToDo",IF(AT301="Pattern",Table2[[#This Row],[Total Sections]]*0.4,Table2[[#This Row],[Total Sections]]*0.12),0),IF(AT301="Pattern",Table2[[#This Row],[Total Sections]]*4,Table2[[#This Row],[Total Sections]]*1.2))</f>
        <v>2.4</v>
      </c>
      <c r="AW301" s="42">
        <f t="shared" ca="1" si="64"/>
        <v>43469</v>
      </c>
      <c r="AX301" s="42">
        <f>IF(AT301="Pattern",Table2[[#This Row],[Scheduled Ship Date]]-2,Table2[[#This Row],[Scheduled Ship Date]]-3)</f>
        <v>43473</v>
      </c>
      <c r="AY301" s="39">
        <f>IF(Table2[[#This Row],[Pattern]]="Pattern",Table2[[#This Row],[Total Sections]]*4.82,Table2[[#This Row],[Total Sections]]*0.5)</f>
        <v>1</v>
      </c>
      <c r="AZ301" s="42">
        <f t="shared" ca="1" si="63"/>
        <v>43469</v>
      </c>
      <c r="BA301" s="39">
        <f>((Table2[Total Sections]/Table2[Open Qty])-1)*Table2[Open Qty]*12.96</f>
        <v>12.96</v>
      </c>
      <c r="BB301" s="39"/>
      <c r="BC301" s="39" t="str">
        <f t="shared" si="58"/>
        <v>SCPLED-300-90-35-RG2-13' 6"-W-UNV-DP-1-DS</v>
      </c>
      <c r="BD301" s="39">
        <f t="shared" si="59"/>
        <v>0</v>
      </c>
      <c r="BE301" s="39" t="b">
        <f>_xlfn.IFNA(VLOOKUP(Table2[[#This Row],[Job-no]],Table4[],9,FALSE),TRUE)</f>
        <v>0</v>
      </c>
      <c r="BF301" s="39"/>
      <c r="BG301" s="39" t="b">
        <f>_xlfn.IFNA(VLOOKUP(Table2[[#This Row],[Job-no]],Table4[],14,FALSE),TRUE)</f>
        <v>0</v>
      </c>
      <c r="BH301" s="39" t="str">
        <f>_xlfn.IFNA(VLOOKUP(Table2[[#This Row],[Job-no]],Table4[],11,FALSE),"Done")</f>
        <v/>
      </c>
      <c r="BI301" s="39">
        <f>IF(Table2[[#This Row],[Pattern]]="Pattern",VLOOKUP(Table2[[#This Row],[Product Code]],'Routing data'!$A$2:$W$470,13,FALSE),VLOOKUP(Table2[[#This Row],[Product Code]],'Routing data'!$A$2:$W$470,3,FALSE))</f>
        <v>2</v>
      </c>
      <c r="BJ301" s="39">
        <f>IF(Table2[[#This Row],[Pattern]]="Pattern",VLOOKUP(Table2[[#This Row],[Product Code]],'Routing data'!$A$2:$W$470,14,FALSE),VLOOKUP(Table2[[#This Row],[Product Code]],'Routing data'!$A$2:$W$470,4,FALSE))</f>
        <v>0</v>
      </c>
      <c r="BK301" s="39">
        <f>VLOOKUP(Table2[[#This Row],[Product Code]],'Routing data'!A$4:W$524,16,FALSE)</f>
        <v>5</v>
      </c>
      <c r="BL301" s="42">
        <f>IF(Table2[[#This Row],[Milling Required]]=0,"x",IF(AT301="Pattern",B301-10,B301-4))</f>
        <v>43472</v>
      </c>
      <c r="BM301" s="42" t="str">
        <f>IF(Table2[[#This Row],[Punching Required]]=0,"x",IF(AT301="Pattern",B301-8,B301-2))</f>
        <v>x</v>
      </c>
      <c r="BN301" s="42">
        <f t="shared" si="60"/>
        <v>43473</v>
      </c>
      <c r="BO301" s="39">
        <f>IF(Table2[[#This Row],[Milling]]="x","x",Table2[[#This Row],[Total Sections]]*2)</f>
        <v>4</v>
      </c>
      <c r="BP301" s="39" t="str">
        <f>IF(Table2[[#This Row],[Punching]]="x","x",Table2[Total Sections]*2)</f>
        <v>x</v>
      </c>
      <c r="BQ301" s="39">
        <f>IF(Table2[[#This Row],[Pattern]]="Pattern",Table2[Total Sections]*3,Table2[Total Sections]*1.5)</f>
        <v>3</v>
      </c>
      <c r="BR301" s="42">
        <f t="shared" ca="1" si="65"/>
        <v>43469</v>
      </c>
      <c r="BS301" s="39"/>
      <c r="BT301" s="39"/>
      <c r="BU301" s="39"/>
      <c r="BV301" s="39" t="str">
        <f>_xlfn.IFNA(VLOOKUP(Table2[[#This Row],[Job-no]],Table4[],16,FALSE),"Ready")</f>
        <v/>
      </c>
      <c r="BW301" s="39" t="str">
        <f>_xlfn.IFNA(VLOOKUP(Table2[[#This Row],[Job-no]],Table4[],21,FALSE),"Ready")</f>
        <v/>
      </c>
      <c r="BX301" s="39" t="b">
        <f>_xlfn.IFNA(VLOOKUP(Table2[[#This Row],[Job-no]],Table4[],10,FALSE),TRUE)</f>
        <v>0</v>
      </c>
      <c r="BY301" s="39" t="str">
        <f>_xlfn.IFNA(VLOOKUP(Table2[[#This Row],[Job-no]],Table4[],22,FALSE),"Ready")</f>
        <v/>
      </c>
      <c r="BZ301" s="120">
        <f t="shared" si="62"/>
        <v>43476</v>
      </c>
      <c r="CA301" s="120" t="str">
        <f ca="1">IF(OR(Table2[[#This Row],[Saw Date]]=TODAY(),Table2[[#This Row],[Saw Date]]=TODAY()+1), Table2[[#This Row],[Saw Date]],IF(Table2[[#This Row],[Extrusion cut double saw]],"Done",""))</f>
        <v/>
      </c>
      <c r="CB301" s="120" t="str">
        <f ca="1">IF(OR(Table2[[#This Row],[Lens Date]]=TODAY(),Table2[[#This Row],[Lens Date]]=TODAY()+1), Table2[[#This Row],[Lens Date]],IF(Table2[[#This Row],[MSLens]]="Done","Done",""))</f>
        <v/>
      </c>
      <c r="CC301" s="120" t="str">
        <f ca="1">IF(OR(Table2[[#This Row],[Milling Date]]=TODAY(),Table2[[#This Row],[Milling Date]]=TODAY()+1), Table2[[#This Row],[Milling Date]],IF(Table2[[#This Row],[CNC Holes]]="Ready","Done",""))</f>
        <v/>
      </c>
      <c r="CD301" s="120" t="str">
        <f ca="1">IF(OR(Table2[[#This Row],[Welding Date]]=TODAY(),Table2[[#This Row],[Welding Date]]=TODAY()+1), Table2[[#This Row],[Welding Date]],IF(Table2[[#This Row],[Welding Corners]]="Ready","Done",""))</f>
        <v/>
      </c>
      <c r="CE301" s="120" t="str">
        <f ca="1">IF(OR(Table2[[#This Row],[Puching Date]]=TODAY(),Table2[[#This Row],[Puching Date]]=TODAY()+1), Table2[[#This Row],[Puching Date]],IF(Table2[[#This Row],[Punch Holes]]="Ready","Done",""))</f>
        <v/>
      </c>
      <c r="CF301" s="120" t="str">
        <f ca="1">IF(OR(Table2[[#This Row],[Housing Date2]]=TODAY(),Table2[[#This Row],[Housing Date2]]=TODAY()+1),Table2[[#This Row],[Housing Date2]],IF(Table2[[#This Row],[Body Assembly]],"Done",""))</f>
        <v/>
      </c>
      <c r="CG301" s="120" t="str">
        <f>_xlfn.IFNA(VLOOKUP(Table2[[#This Row],[Job-no]],Table4[],7,FALSE),"Done")</f>
        <v>Scheduled/Released</v>
      </c>
    </row>
    <row r="302" spans="1:85" x14ac:dyDescent="0.25">
      <c r="A302" s="39" t="str">
        <f>_xlfn.CONCAT(Table2[[#This Row],[Order]],"-",Table2[[#This Row],[Line]])</f>
        <v>77497-5</v>
      </c>
      <c r="B302" s="5">
        <v>43476</v>
      </c>
      <c r="C302" s="8">
        <v>77497</v>
      </c>
      <c r="D302" s="3" t="s">
        <v>3599</v>
      </c>
      <c r="E302" s="8">
        <v>5</v>
      </c>
      <c r="F302" s="8">
        <v>1</v>
      </c>
      <c r="G302" s="3" t="s">
        <v>42</v>
      </c>
      <c r="H302" s="8">
        <v>1</v>
      </c>
      <c r="I302" s="43" t="b">
        <v>0</v>
      </c>
      <c r="J302" s="43" t="b">
        <v>0</v>
      </c>
      <c r="K302" t="s">
        <v>114</v>
      </c>
      <c r="L302" s="43" t="b">
        <v>0</v>
      </c>
      <c r="M302" s="43" t="b">
        <v>0</v>
      </c>
      <c r="N302" s="43" t="b">
        <v>0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t="s">
        <v>114</v>
      </c>
      <c r="V302" t="s">
        <v>114</v>
      </c>
      <c r="W302" s="5">
        <v>43473</v>
      </c>
      <c r="X302" s="3" t="s">
        <v>151</v>
      </c>
      <c r="Y302" s="3"/>
      <c r="Z302" s="3" t="s">
        <v>4661</v>
      </c>
      <c r="AA302" s="3" t="s">
        <v>114</v>
      </c>
      <c r="AB302" s="3" t="s">
        <v>74</v>
      </c>
      <c r="AC302" s="8">
        <v>12</v>
      </c>
      <c r="AD302" s="3" t="s">
        <v>5967</v>
      </c>
      <c r="AE302" s="4" t="s">
        <v>5968</v>
      </c>
      <c r="AF302" s="3"/>
      <c r="AG302" s="3" t="s">
        <v>114</v>
      </c>
      <c r="AH302" s="8">
        <v>1</v>
      </c>
      <c r="AI302" s="3" t="s">
        <v>180</v>
      </c>
      <c r="AJ302" t="s">
        <v>114</v>
      </c>
      <c r="AK302" t="s">
        <v>114</v>
      </c>
      <c r="AL302" s="43" t="b">
        <v>0</v>
      </c>
      <c r="AM302" s="3"/>
      <c r="AN302" s="3"/>
      <c r="AO302" s="43" t="b">
        <v>0</v>
      </c>
      <c r="AP302" s="3" t="b">
        <v>0</v>
      </c>
      <c r="AQ302" s="3">
        <f>VLOOKUP(Table2[[#This Row],[Job-no]],Table3[],26,FALSE)</f>
        <v>584</v>
      </c>
      <c r="AR302" t="str">
        <f t="shared" si="57"/>
        <v>SCPLED</v>
      </c>
      <c r="AS302" t="str">
        <f>VLOOKUP(AR302,Table1[],4,0)</f>
        <v>recessed</v>
      </c>
      <c r="AT302" t="str">
        <f>IF(BD302&gt;0,"Pattern",VLOOKUP(AR302,Table1[],5,0))</f>
        <v>Check for Kit</v>
      </c>
      <c r="AU302" s="34">
        <f>IF(AT302="Pattern",WORKDAY(Table2[[#This Row],[Scheduled Ship Date]],-10),WORKDAY(Table2[[#This Row],[Scheduled Ship Date]],-4))</f>
        <v>43472</v>
      </c>
      <c r="AV302" s="39">
        <f>IF(Table2[[#This Row],[Extrusion cut double saw]]=TRUE,IF(O302="ToDo",IF(AT302="Pattern",Table2[[#This Row],[Total Sections]]*0.4,Table2[[#This Row],[Total Sections]]*0.12),0),IF(AT302="Pattern",Table2[[#This Row],[Total Sections]]*4,Table2[[#This Row],[Total Sections]]*1.2))</f>
        <v>1.2</v>
      </c>
      <c r="AW302" s="42">
        <f t="shared" ca="1" si="64"/>
        <v>43469</v>
      </c>
      <c r="AX302" s="42">
        <f>IF(AT302="Pattern",Table2[[#This Row],[Scheduled Ship Date]]-2,Table2[[#This Row],[Scheduled Ship Date]]-3)</f>
        <v>43473</v>
      </c>
      <c r="AY302" s="39">
        <f>IF(Table2[[#This Row],[Pattern]]="Pattern",Table2[[#This Row],[Total Sections]]*4.82,Table2[[#This Row],[Total Sections]]*0.5)</f>
        <v>0.5</v>
      </c>
      <c r="AZ302" s="42">
        <f t="shared" ca="1" si="63"/>
        <v>43469</v>
      </c>
      <c r="BA302" s="39">
        <f>((Table2[Total Sections]/Table2[Open Qty])-1)*Table2[Open Qty]*12.96</f>
        <v>0</v>
      </c>
      <c r="BB302" s="39"/>
      <c r="BC302" s="39" t="str">
        <f t="shared" si="58"/>
        <v>SCPLED-300-90-35-RG2-7' 9"-W-UNV-DP-1-DS</v>
      </c>
      <c r="BD302" s="39">
        <f t="shared" si="59"/>
        <v>0</v>
      </c>
      <c r="BE302" s="39" t="b">
        <f>_xlfn.IFNA(VLOOKUP(Table2[[#This Row],[Job-no]],Table4[],9,FALSE),TRUE)</f>
        <v>0</v>
      </c>
      <c r="BF302" s="39"/>
      <c r="BG302" s="39" t="b">
        <f>_xlfn.IFNA(VLOOKUP(Table2[[#This Row],[Job-no]],Table4[],14,FALSE),TRUE)</f>
        <v>0</v>
      </c>
      <c r="BH302" s="39" t="str">
        <f>_xlfn.IFNA(VLOOKUP(Table2[[#This Row],[Job-no]],Table4[],11,FALSE),"Done")</f>
        <v/>
      </c>
      <c r="BI302" s="39">
        <f>IF(Table2[[#This Row],[Pattern]]="Pattern",VLOOKUP(Table2[[#This Row],[Product Code]],'Routing data'!$A$2:$W$470,13,FALSE),VLOOKUP(Table2[[#This Row],[Product Code]],'Routing data'!$A$2:$W$470,3,FALSE))</f>
        <v>2</v>
      </c>
      <c r="BJ302" s="39">
        <f>IF(Table2[[#This Row],[Pattern]]="Pattern",VLOOKUP(Table2[[#This Row],[Product Code]],'Routing data'!$A$2:$W$470,14,FALSE),VLOOKUP(Table2[[#This Row],[Product Code]],'Routing data'!$A$2:$W$470,4,FALSE))</f>
        <v>0</v>
      </c>
      <c r="BK302" s="39">
        <f>VLOOKUP(Table2[[#This Row],[Product Code]],'Routing data'!A$4:W$524,16,FALSE)</f>
        <v>5</v>
      </c>
      <c r="BL302" s="42">
        <f>IF(Table2[[#This Row],[Milling Required]]=0,"x",IF(AT302="Pattern",B302-10,B302-4))</f>
        <v>43472</v>
      </c>
      <c r="BM302" s="42" t="str">
        <f>IF(Table2[[#This Row],[Punching Required]]=0,"x",IF(AT302="Pattern",B302-8,B302-2))</f>
        <v>x</v>
      </c>
      <c r="BN302" s="42">
        <f t="shared" si="60"/>
        <v>43473</v>
      </c>
      <c r="BO302" s="39">
        <f>IF(Table2[[#This Row],[Milling]]="x","x",Table2[[#This Row],[Total Sections]]*2)</f>
        <v>2</v>
      </c>
      <c r="BP302" s="39" t="str">
        <f>IF(Table2[[#This Row],[Punching]]="x","x",Table2[Total Sections]*2)</f>
        <v>x</v>
      </c>
      <c r="BQ302" s="39">
        <f>IF(Table2[[#This Row],[Pattern]]="Pattern",Table2[Total Sections]*3,Table2[Total Sections]*1.5)</f>
        <v>1.5</v>
      </c>
      <c r="BR302" s="42">
        <f t="shared" ca="1" si="65"/>
        <v>43469</v>
      </c>
      <c r="BS302" s="42"/>
      <c r="BT302" s="39"/>
      <c r="BU302" s="39"/>
      <c r="BV302" s="39" t="str">
        <f>_xlfn.IFNA(VLOOKUP(Table2[[#This Row],[Job-no]],Table4[],16,FALSE),"Ready")</f>
        <v/>
      </c>
      <c r="BW302" s="39" t="str">
        <f>_xlfn.IFNA(VLOOKUP(Table2[[#This Row],[Job-no]],Table4[],21,FALSE),"Ready")</f>
        <v/>
      </c>
      <c r="BX302" s="39" t="b">
        <f>_xlfn.IFNA(VLOOKUP(Table2[[#This Row],[Job-no]],Table4[],10,FALSE),TRUE)</f>
        <v>0</v>
      </c>
      <c r="BY302" s="39" t="str">
        <f>_xlfn.IFNA(VLOOKUP(Table2[[#This Row],[Job-no]],Table4[],22,FALSE),"Ready")</f>
        <v/>
      </c>
      <c r="BZ302" s="120">
        <f t="shared" si="62"/>
        <v>43476</v>
      </c>
      <c r="CA302" s="120" t="str">
        <f ca="1">IF(OR(Table2[[#This Row],[Saw Date]]=TODAY(),Table2[[#This Row],[Saw Date]]=TODAY()+1), Table2[[#This Row],[Saw Date]],IF(Table2[[#This Row],[Extrusion cut double saw]],"Done",""))</f>
        <v/>
      </c>
      <c r="CB302" s="120" t="str">
        <f ca="1">IF(OR(Table2[[#This Row],[Lens Date]]=TODAY(),Table2[[#This Row],[Lens Date]]=TODAY()+1), Table2[[#This Row],[Lens Date]],IF(Table2[[#This Row],[MSLens]]="Done","Done",""))</f>
        <v/>
      </c>
      <c r="CC302" s="120" t="str">
        <f ca="1">IF(OR(Table2[[#This Row],[Milling Date]]=TODAY(),Table2[[#This Row],[Milling Date]]=TODAY()+1), Table2[[#This Row],[Milling Date]],IF(Table2[[#This Row],[CNC Holes]]="Ready","Done",""))</f>
        <v/>
      </c>
      <c r="CD302" s="120" t="str">
        <f ca="1">IF(OR(Table2[[#This Row],[Welding Date]]=TODAY(),Table2[[#This Row],[Welding Date]]=TODAY()+1), Table2[[#This Row],[Welding Date]],IF(Table2[[#This Row],[Welding Corners]]="Ready","Done",""))</f>
        <v/>
      </c>
      <c r="CE302" s="120" t="str">
        <f ca="1">IF(OR(Table2[[#This Row],[Puching Date]]=TODAY(),Table2[[#This Row],[Puching Date]]=TODAY()+1), Table2[[#This Row],[Puching Date]],IF(Table2[[#This Row],[Punch Holes]]="Ready","Done",""))</f>
        <v/>
      </c>
      <c r="CF302" s="120" t="str">
        <f ca="1">IF(OR(Table2[[#This Row],[Housing Date2]]=TODAY(),Table2[[#This Row],[Housing Date2]]=TODAY()+1),Table2[[#This Row],[Housing Date2]],IF(Table2[[#This Row],[Body Assembly]],"Done",""))</f>
        <v/>
      </c>
      <c r="CG302" s="120" t="str">
        <f>_xlfn.IFNA(VLOOKUP(Table2[[#This Row],[Job-no]],Table4[],7,FALSE),"Done")</f>
        <v>Scheduled/Released</v>
      </c>
    </row>
    <row r="303" spans="1:85" x14ac:dyDescent="0.25">
      <c r="A303" s="39" t="str">
        <f>_xlfn.CONCAT(Table2[[#This Row],[Order]],"-",Table2[[#This Row],[Line]])</f>
        <v>77497-6</v>
      </c>
      <c r="B303" s="5">
        <v>43476</v>
      </c>
      <c r="C303" s="8">
        <v>77497</v>
      </c>
      <c r="D303" s="3" t="s">
        <v>3601</v>
      </c>
      <c r="E303" s="8">
        <v>6</v>
      </c>
      <c r="F303" s="8">
        <v>1</v>
      </c>
      <c r="G303" s="3" t="s">
        <v>42</v>
      </c>
      <c r="H303" s="8">
        <v>1</v>
      </c>
      <c r="I303" s="43" t="b">
        <v>0</v>
      </c>
      <c r="J303" s="43" t="b">
        <v>0</v>
      </c>
      <c r="K303" t="s">
        <v>114</v>
      </c>
      <c r="L303" s="43" t="b">
        <v>0</v>
      </c>
      <c r="M303" s="43" t="b">
        <v>0</v>
      </c>
      <c r="N303" s="43" t="b">
        <v>0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t="s">
        <v>114</v>
      </c>
      <c r="V303" t="s">
        <v>114</v>
      </c>
      <c r="W303" s="5">
        <v>43473</v>
      </c>
      <c r="X303" s="3" t="s">
        <v>151</v>
      </c>
      <c r="Y303" s="3"/>
      <c r="Z303" s="3" t="s">
        <v>4662</v>
      </c>
      <c r="AA303" s="3" t="s">
        <v>114</v>
      </c>
      <c r="AB303" s="3" t="s">
        <v>74</v>
      </c>
      <c r="AC303" s="8">
        <v>12</v>
      </c>
      <c r="AD303" s="3" t="s">
        <v>5967</v>
      </c>
      <c r="AE303" s="4" t="s">
        <v>5968</v>
      </c>
      <c r="AF303" s="3"/>
      <c r="AG303" s="3" t="s">
        <v>114</v>
      </c>
      <c r="AH303" s="8">
        <v>2</v>
      </c>
      <c r="AI303" s="3" t="s">
        <v>180</v>
      </c>
      <c r="AJ303" t="s">
        <v>114</v>
      </c>
      <c r="AK303" t="s">
        <v>114</v>
      </c>
      <c r="AL303" s="43" t="b">
        <v>0</v>
      </c>
      <c r="AM303" s="3"/>
      <c r="AN303" s="3"/>
      <c r="AO303" s="43" t="b">
        <v>0</v>
      </c>
      <c r="AP303" s="3" t="b">
        <v>0</v>
      </c>
      <c r="AQ303" s="3">
        <f>VLOOKUP(Table2[[#This Row],[Job-no]],Table3[],26,FALSE)</f>
        <v>949</v>
      </c>
      <c r="AR303" t="str">
        <f t="shared" si="57"/>
        <v>SCPLED</v>
      </c>
      <c r="AS303" t="str">
        <f>VLOOKUP(AR303,Table1[],4,0)</f>
        <v>recessed</v>
      </c>
      <c r="AT303" t="str">
        <f>IF(BD303&gt;0,"Pattern",VLOOKUP(AR303,Table1[],5,0))</f>
        <v>Check for Kit</v>
      </c>
      <c r="AU303" s="34">
        <f>IF(AT303="Pattern",WORKDAY(Table2[[#This Row],[Scheduled Ship Date]],-10),WORKDAY(Table2[[#This Row],[Scheduled Ship Date]],-4))</f>
        <v>43472</v>
      </c>
      <c r="AV303" s="39">
        <f>IF(Table2[[#This Row],[Extrusion cut double saw]]=TRUE,IF(O303="ToDo",IF(AT303="Pattern",Table2[[#This Row],[Total Sections]]*0.4,Table2[[#This Row],[Total Sections]]*0.12),0),IF(AT303="Pattern",Table2[[#This Row],[Total Sections]]*4,Table2[[#This Row],[Total Sections]]*1.2))</f>
        <v>2.4</v>
      </c>
      <c r="AW303" s="42">
        <f t="shared" ca="1" si="64"/>
        <v>43469</v>
      </c>
      <c r="AX303" s="42">
        <f>IF(AT303="Pattern",Table2[[#This Row],[Scheduled Ship Date]]-2,Table2[[#This Row],[Scheduled Ship Date]]-3)</f>
        <v>43473</v>
      </c>
      <c r="AY303" s="39">
        <f>IF(Table2[[#This Row],[Pattern]]="Pattern",Table2[[#This Row],[Total Sections]]*4.82,Table2[[#This Row],[Total Sections]]*0.5)</f>
        <v>1</v>
      </c>
      <c r="AZ303" s="42">
        <f t="shared" ca="1" si="63"/>
        <v>43469</v>
      </c>
      <c r="BA303" s="39">
        <f>((Table2[Total Sections]/Table2[Open Qty])-1)*Table2[Open Qty]*12.96</f>
        <v>12.96</v>
      </c>
      <c r="BB303" s="39"/>
      <c r="BC303" s="39" t="str">
        <f t="shared" si="58"/>
        <v>SCPLED-300-90-35-RG2-12' 9"-W-UNV-DP-1-DS</v>
      </c>
      <c r="BD303" s="39">
        <f t="shared" si="59"/>
        <v>0</v>
      </c>
      <c r="BE303" s="39" t="b">
        <f>_xlfn.IFNA(VLOOKUP(Table2[[#This Row],[Job-no]],Table4[],9,FALSE),TRUE)</f>
        <v>0</v>
      </c>
      <c r="BF303" s="39"/>
      <c r="BG303" s="39" t="b">
        <f>_xlfn.IFNA(VLOOKUP(Table2[[#This Row],[Job-no]],Table4[],14,FALSE),TRUE)</f>
        <v>0</v>
      </c>
      <c r="BH303" s="39" t="str">
        <f>_xlfn.IFNA(VLOOKUP(Table2[[#This Row],[Job-no]],Table4[],11,FALSE),"Done")</f>
        <v/>
      </c>
      <c r="BI303" s="39">
        <f>IF(Table2[[#This Row],[Pattern]]="Pattern",VLOOKUP(Table2[[#This Row],[Product Code]],'Routing data'!$A$2:$W$470,13,FALSE),VLOOKUP(Table2[[#This Row],[Product Code]],'Routing data'!$A$2:$W$470,3,FALSE))</f>
        <v>2</v>
      </c>
      <c r="BJ303" s="39">
        <f>IF(Table2[[#This Row],[Pattern]]="Pattern",VLOOKUP(Table2[[#This Row],[Product Code]],'Routing data'!$A$2:$W$470,14,FALSE),VLOOKUP(Table2[[#This Row],[Product Code]],'Routing data'!$A$2:$W$470,4,FALSE))</f>
        <v>0</v>
      </c>
      <c r="BK303" s="39">
        <f>VLOOKUP(Table2[[#This Row],[Product Code]],'Routing data'!A$4:W$524,16,FALSE)</f>
        <v>5</v>
      </c>
      <c r="BL303" s="42">
        <f>IF(Table2[[#This Row],[Milling Required]]=0,"x",IF(AT303="Pattern",B303-10,B303-4))</f>
        <v>43472</v>
      </c>
      <c r="BM303" s="42" t="str">
        <f>IF(Table2[[#This Row],[Punching Required]]=0,"x",IF(AT303="Pattern",B303-8,B303-2))</f>
        <v>x</v>
      </c>
      <c r="BN303" s="42">
        <f t="shared" si="60"/>
        <v>43473</v>
      </c>
      <c r="BO303" s="39">
        <f>IF(Table2[[#This Row],[Milling]]="x","x",Table2[[#This Row],[Total Sections]]*2)</f>
        <v>4</v>
      </c>
      <c r="BP303" s="39" t="str">
        <f>IF(Table2[[#This Row],[Punching]]="x","x",Table2[Total Sections]*2)</f>
        <v>x</v>
      </c>
      <c r="BQ303" s="39">
        <f>IF(Table2[[#This Row],[Pattern]]="Pattern",Table2[Total Sections]*3,Table2[Total Sections]*1.5)</f>
        <v>3</v>
      </c>
      <c r="BR303" s="42">
        <f t="shared" ca="1" si="65"/>
        <v>43469</v>
      </c>
      <c r="BS303" s="42"/>
      <c r="BT303" s="39"/>
      <c r="BU303" s="39"/>
      <c r="BV303" s="39" t="str">
        <f>_xlfn.IFNA(VLOOKUP(Table2[[#This Row],[Job-no]],Table4[],16,FALSE),"Ready")</f>
        <v/>
      </c>
      <c r="BW303" s="39" t="str">
        <f>_xlfn.IFNA(VLOOKUP(Table2[[#This Row],[Job-no]],Table4[],21,FALSE),"Ready")</f>
        <v/>
      </c>
      <c r="BX303" s="39" t="b">
        <f>_xlfn.IFNA(VLOOKUP(Table2[[#This Row],[Job-no]],Table4[],10,FALSE),TRUE)</f>
        <v>0</v>
      </c>
      <c r="BY303" s="39" t="str">
        <f>_xlfn.IFNA(VLOOKUP(Table2[[#This Row],[Job-no]],Table4[],22,FALSE),"Ready")</f>
        <v/>
      </c>
      <c r="BZ303" s="120">
        <f t="shared" si="62"/>
        <v>43476</v>
      </c>
      <c r="CA303" s="120" t="str">
        <f ca="1">IF(OR(Table2[[#This Row],[Saw Date]]=TODAY(),Table2[[#This Row],[Saw Date]]=TODAY()+1), Table2[[#This Row],[Saw Date]],IF(Table2[[#This Row],[Extrusion cut double saw]],"Done",""))</f>
        <v/>
      </c>
      <c r="CB303" s="120" t="str">
        <f ca="1">IF(OR(Table2[[#This Row],[Lens Date]]=TODAY(),Table2[[#This Row],[Lens Date]]=TODAY()+1), Table2[[#This Row],[Lens Date]],IF(Table2[[#This Row],[MSLens]]="Done","Done",""))</f>
        <v/>
      </c>
      <c r="CC303" s="120" t="str">
        <f ca="1">IF(OR(Table2[[#This Row],[Milling Date]]=TODAY(),Table2[[#This Row],[Milling Date]]=TODAY()+1), Table2[[#This Row],[Milling Date]],IF(Table2[[#This Row],[CNC Holes]]="Ready","Done",""))</f>
        <v/>
      </c>
      <c r="CD303" s="120" t="str">
        <f ca="1">IF(OR(Table2[[#This Row],[Welding Date]]=TODAY(),Table2[[#This Row],[Welding Date]]=TODAY()+1), Table2[[#This Row],[Welding Date]],IF(Table2[[#This Row],[Welding Corners]]="Ready","Done",""))</f>
        <v/>
      </c>
      <c r="CE303" s="120" t="str">
        <f ca="1">IF(OR(Table2[[#This Row],[Puching Date]]=TODAY(),Table2[[#This Row],[Puching Date]]=TODAY()+1), Table2[[#This Row],[Puching Date]],IF(Table2[[#This Row],[Punch Holes]]="Ready","Done",""))</f>
        <v/>
      </c>
      <c r="CF303" s="120" t="str">
        <f ca="1">IF(OR(Table2[[#This Row],[Housing Date2]]=TODAY(),Table2[[#This Row],[Housing Date2]]=TODAY()+1),Table2[[#This Row],[Housing Date2]],IF(Table2[[#This Row],[Body Assembly]],"Done",""))</f>
        <v/>
      </c>
      <c r="CG303" s="120" t="str">
        <f>_xlfn.IFNA(VLOOKUP(Table2[[#This Row],[Job-no]],Table4[],7,FALSE),"Done")</f>
        <v>Scheduled/Released</v>
      </c>
    </row>
    <row r="304" spans="1:85" x14ac:dyDescent="0.25">
      <c r="A304" s="39" t="str">
        <f>_xlfn.CONCAT(Table2[[#This Row],[Order]],"-",Table2[[#This Row],[Line]])</f>
        <v>77497-7</v>
      </c>
      <c r="B304" s="5">
        <v>43476</v>
      </c>
      <c r="C304" s="8">
        <v>77497</v>
      </c>
      <c r="D304" s="3" t="s">
        <v>3603</v>
      </c>
      <c r="E304" s="8">
        <v>7</v>
      </c>
      <c r="F304" s="8">
        <v>1</v>
      </c>
      <c r="G304" s="3" t="s">
        <v>42</v>
      </c>
      <c r="H304" s="8">
        <v>1</v>
      </c>
      <c r="I304" s="43" t="b">
        <v>0</v>
      </c>
      <c r="J304" s="43" t="b">
        <v>0</v>
      </c>
      <c r="K304" t="s">
        <v>114</v>
      </c>
      <c r="L304" s="43" t="b">
        <v>0</v>
      </c>
      <c r="M304" s="43" t="b">
        <v>0</v>
      </c>
      <c r="N304" s="43" t="b">
        <v>0</v>
      </c>
      <c r="O304" t="s">
        <v>114</v>
      </c>
      <c r="P304" t="s">
        <v>114</v>
      </c>
      <c r="Q304" t="s">
        <v>114</v>
      </c>
      <c r="R304" t="s">
        <v>114</v>
      </c>
      <c r="S304" t="s">
        <v>114</v>
      </c>
      <c r="T304" t="s">
        <v>114</v>
      </c>
      <c r="U304" t="s">
        <v>114</v>
      </c>
      <c r="V304" t="s">
        <v>114</v>
      </c>
      <c r="W304" s="5">
        <v>43473</v>
      </c>
      <c r="X304" s="3" t="s">
        <v>151</v>
      </c>
      <c r="Y304" s="3"/>
      <c r="Z304" s="3" t="s">
        <v>4663</v>
      </c>
      <c r="AA304" s="3" t="s">
        <v>114</v>
      </c>
      <c r="AB304" s="3" t="s">
        <v>74</v>
      </c>
      <c r="AC304" s="8">
        <v>12</v>
      </c>
      <c r="AD304" s="3" t="s">
        <v>5967</v>
      </c>
      <c r="AE304" s="4" t="s">
        <v>5968</v>
      </c>
      <c r="AF304" s="3"/>
      <c r="AG304" s="3" t="s">
        <v>114</v>
      </c>
      <c r="AH304" s="8">
        <v>1</v>
      </c>
      <c r="AI304" s="3" t="s">
        <v>180</v>
      </c>
      <c r="AJ304" t="s">
        <v>114</v>
      </c>
      <c r="AK304" t="s">
        <v>114</v>
      </c>
      <c r="AL304" s="43" t="b">
        <v>0</v>
      </c>
      <c r="AM304" s="3"/>
      <c r="AN304" s="3"/>
      <c r="AO304" s="43" t="b">
        <v>0</v>
      </c>
      <c r="AP304" s="3" t="b">
        <v>0</v>
      </c>
      <c r="AQ304" s="3">
        <f>VLOOKUP(Table2[[#This Row],[Job-no]],Table3[],26,FALSE)</f>
        <v>292</v>
      </c>
      <c r="AR304" t="str">
        <f t="shared" si="57"/>
        <v>SCPLED</v>
      </c>
      <c r="AS304" t="str">
        <f>VLOOKUP(AR304,Table1[],4,0)</f>
        <v>recessed</v>
      </c>
      <c r="AT304" t="str">
        <f>IF(BD304&gt;0,"Pattern",VLOOKUP(AR304,Table1[],5,0))</f>
        <v>Check for Kit</v>
      </c>
      <c r="AU304" s="34">
        <f>IF(AT304="Pattern",WORKDAY(Table2[[#This Row],[Scheduled Ship Date]],-10),WORKDAY(Table2[[#This Row],[Scheduled Ship Date]],-4))</f>
        <v>43472</v>
      </c>
      <c r="AV304" s="39">
        <f>IF(Table2[[#This Row],[Extrusion cut double saw]]=TRUE,IF(O304="ToDo",IF(AT304="Pattern",Table2[[#This Row],[Total Sections]]*0.4,Table2[[#This Row],[Total Sections]]*0.12),0),IF(AT304="Pattern",Table2[[#This Row],[Total Sections]]*4,Table2[[#This Row],[Total Sections]]*1.2))</f>
        <v>1.2</v>
      </c>
      <c r="AW304" s="42">
        <f t="shared" ca="1" si="64"/>
        <v>43469</v>
      </c>
      <c r="AX304" s="42">
        <f>IF(AT304="Pattern",Table2[[#This Row],[Scheduled Ship Date]]-2,Table2[[#This Row],[Scheduled Ship Date]]-3)</f>
        <v>43473</v>
      </c>
      <c r="AY304" s="39">
        <f>IF(Table2[[#This Row],[Pattern]]="Pattern",Table2[[#This Row],[Total Sections]]*4.82,Table2[[#This Row],[Total Sections]]*0.5)</f>
        <v>0.5</v>
      </c>
      <c r="AZ304" s="42">
        <f t="shared" ca="1" si="63"/>
        <v>43469</v>
      </c>
      <c r="BA304" s="39">
        <f>((Table2[Total Sections]/Table2[Open Qty])-1)*Table2[Open Qty]*12.96</f>
        <v>0</v>
      </c>
      <c r="BB304" s="39"/>
      <c r="BC304" s="39" t="str">
        <f t="shared" si="58"/>
        <v>SCPLED-300-90-35-RG2-4' 3"-W-UNV-DP-1-DS</v>
      </c>
      <c r="BD304" s="39">
        <f t="shared" si="59"/>
        <v>0</v>
      </c>
      <c r="BE304" s="39" t="b">
        <f>_xlfn.IFNA(VLOOKUP(Table2[[#This Row],[Job-no]],Table4[],9,FALSE),TRUE)</f>
        <v>0</v>
      </c>
      <c r="BF304" s="39"/>
      <c r="BG304" s="39" t="b">
        <f>_xlfn.IFNA(VLOOKUP(Table2[[#This Row],[Job-no]],Table4[],14,FALSE),TRUE)</f>
        <v>0</v>
      </c>
      <c r="BH304" s="39" t="str">
        <f>_xlfn.IFNA(VLOOKUP(Table2[[#This Row],[Job-no]],Table4[],11,FALSE),"Done")</f>
        <v/>
      </c>
      <c r="BI304" s="39">
        <f>IF(Table2[[#This Row],[Pattern]]="Pattern",VLOOKUP(Table2[[#This Row],[Product Code]],'Routing data'!$A$2:$W$470,13,FALSE),VLOOKUP(Table2[[#This Row],[Product Code]],'Routing data'!$A$2:$W$470,3,FALSE))</f>
        <v>2</v>
      </c>
      <c r="BJ304" s="39">
        <f>IF(Table2[[#This Row],[Pattern]]="Pattern",VLOOKUP(Table2[[#This Row],[Product Code]],'Routing data'!$A$2:$W$470,14,FALSE),VLOOKUP(Table2[[#This Row],[Product Code]],'Routing data'!$A$2:$W$470,4,FALSE))</f>
        <v>0</v>
      </c>
      <c r="BK304" s="39">
        <f>VLOOKUP(Table2[[#This Row],[Product Code]],'Routing data'!A$4:W$524,16,FALSE)</f>
        <v>5</v>
      </c>
      <c r="BL304" s="42">
        <f>IF(Table2[[#This Row],[Milling Required]]=0,"x",IF(AT304="Pattern",B304-10,B304-4))</f>
        <v>43472</v>
      </c>
      <c r="BM304" s="42" t="str">
        <f>IF(Table2[[#This Row],[Punching Required]]=0,"x",IF(AT304="Pattern",B304-8,B304-2))</f>
        <v>x</v>
      </c>
      <c r="BN304" s="42">
        <f t="shared" si="60"/>
        <v>43473</v>
      </c>
      <c r="BO304" s="39">
        <f>IF(Table2[[#This Row],[Milling]]="x","x",Table2[[#This Row],[Total Sections]]*2)</f>
        <v>2</v>
      </c>
      <c r="BP304" s="39" t="str">
        <f>IF(Table2[[#This Row],[Punching]]="x","x",Table2[Total Sections]*2)</f>
        <v>x</v>
      </c>
      <c r="BQ304" s="39">
        <f>IF(Table2[[#This Row],[Pattern]]="Pattern",Table2[Total Sections]*3,Table2[Total Sections]*1.5)</f>
        <v>1.5</v>
      </c>
      <c r="BR304" s="42">
        <f t="shared" ca="1" si="65"/>
        <v>43469</v>
      </c>
      <c r="BS304" s="39"/>
      <c r="BT304" s="39"/>
      <c r="BU304" s="39"/>
      <c r="BV304" s="39" t="str">
        <f>_xlfn.IFNA(VLOOKUP(Table2[[#This Row],[Job-no]],Table4[],16,FALSE),"Ready")</f>
        <v/>
      </c>
      <c r="BW304" s="39" t="str">
        <f>_xlfn.IFNA(VLOOKUP(Table2[[#This Row],[Job-no]],Table4[],21,FALSE),"Ready")</f>
        <v/>
      </c>
      <c r="BX304" s="39" t="b">
        <f>_xlfn.IFNA(VLOOKUP(Table2[[#This Row],[Job-no]],Table4[],10,FALSE),TRUE)</f>
        <v>0</v>
      </c>
      <c r="BY304" s="39" t="str">
        <f>_xlfn.IFNA(VLOOKUP(Table2[[#This Row],[Job-no]],Table4[],22,FALSE),"Ready")</f>
        <v/>
      </c>
      <c r="BZ304" s="120">
        <f t="shared" si="62"/>
        <v>43476</v>
      </c>
      <c r="CA304" s="120" t="str">
        <f ca="1">IF(OR(Table2[[#This Row],[Saw Date]]=TODAY(),Table2[[#This Row],[Saw Date]]=TODAY()+1), Table2[[#This Row],[Saw Date]],IF(Table2[[#This Row],[Extrusion cut double saw]],"Done",""))</f>
        <v/>
      </c>
      <c r="CB304" s="120" t="str">
        <f ca="1">IF(OR(Table2[[#This Row],[Lens Date]]=TODAY(),Table2[[#This Row],[Lens Date]]=TODAY()+1), Table2[[#This Row],[Lens Date]],IF(Table2[[#This Row],[MSLens]]="Done","Done",""))</f>
        <v/>
      </c>
      <c r="CC304" s="120" t="str">
        <f ca="1">IF(OR(Table2[[#This Row],[Milling Date]]=TODAY(),Table2[[#This Row],[Milling Date]]=TODAY()+1), Table2[[#This Row],[Milling Date]],IF(Table2[[#This Row],[CNC Holes]]="Ready","Done",""))</f>
        <v/>
      </c>
      <c r="CD304" s="120" t="str">
        <f ca="1">IF(OR(Table2[[#This Row],[Welding Date]]=TODAY(),Table2[[#This Row],[Welding Date]]=TODAY()+1), Table2[[#This Row],[Welding Date]],IF(Table2[[#This Row],[Welding Corners]]="Ready","Done",""))</f>
        <v/>
      </c>
      <c r="CE304" s="120" t="str">
        <f ca="1">IF(OR(Table2[[#This Row],[Puching Date]]=TODAY(),Table2[[#This Row],[Puching Date]]=TODAY()+1), Table2[[#This Row],[Puching Date]],IF(Table2[[#This Row],[Punch Holes]]="Ready","Done",""))</f>
        <v/>
      </c>
      <c r="CF304" s="120" t="str">
        <f ca="1">IF(OR(Table2[[#This Row],[Housing Date2]]=TODAY(),Table2[[#This Row],[Housing Date2]]=TODAY()+1),Table2[[#This Row],[Housing Date2]],IF(Table2[[#This Row],[Body Assembly]],"Done",""))</f>
        <v/>
      </c>
      <c r="CG304" s="120" t="str">
        <f>_xlfn.IFNA(VLOOKUP(Table2[[#This Row],[Job-no]],Table4[],7,FALSE),"Done")</f>
        <v>Scheduled/Released</v>
      </c>
    </row>
    <row r="305" spans="1:85" x14ac:dyDescent="0.25">
      <c r="A305" s="39" t="str">
        <f>_xlfn.CONCAT(Table2[[#This Row],[Order]],"-",Table2[[#This Row],[Line]])</f>
        <v>77497-8</v>
      </c>
      <c r="B305" s="5">
        <v>43476</v>
      </c>
      <c r="C305" s="8">
        <v>77497</v>
      </c>
      <c r="D305" s="3" t="s">
        <v>3605</v>
      </c>
      <c r="E305" s="8">
        <v>8</v>
      </c>
      <c r="F305" s="8">
        <v>1</v>
      </c>
      <c r="G305" s="3" t="s">
        <v>42</v>
      </c>
      <c r="H305" s="8">
        <v>1</v>
      </c>
      <c r="I305" s="43" t="b">
        <v>0</v>
      </c>
      <c r="J305" s="43" t="b">
        <v>0</v>
      </c>
      <c r="K305" t="s">
        <v>114</v>
      </c>
      <c r="L305" s="43" t="b">
        <v>0</v>
      </c>
      <c r="M305" s="43" t="b">
        <v>0</v>
      </c>
      <c r="N305" s="43" t="b">
        <v>0</v>
      </c>
      <c r="O305" t="s">
        <v>114</v>
      </c>
      <c r="P305" t="s">
        <v>114</v>
      </c>
      <c r="Q305" t="s">
        <v>114</v>
      </c>
      <c r="R305" t="s">
        <v>114</v>
      </c>
      <c r="S305" t="s">
        <v>114</v>
      </c>
      <c r="T305" t="s">
        <v>114</v>
      </c>
      <c r="U305" t="s">
        <v>114</v>
      </c>
      <c r="V305" t="s">
        <v>114</v>
      </c>
      <c r="W305" s="5">
        <v>43473</v>
      </c>
      <c r="X305" s="3" t="s">
        <v>151</v>
      </c>
      <c r="Y305" s="3"/>
      <c r="Z305" s="3" t="s">
        <v>4664</v>
      </c>
      <c r="AA305" s="3" t="s">
        <v>114</v>
      </c>
      <c r="AB305" s="3" t="s">
        <v>74</v>
      </c>
      <c r="AC305" s="8">
        <v>12</v>
      </c>
      <c r="AD305" s="3" t="s">
        <v>5967</v>
      </c>
      <c r="AE305" s="4" t="s">
        <v>5968</v>
      </c>
      <c r="AF305" s="3"/>
      <c r="AG305" s="3" t="s">
        <v>114</v>
      </c>
      <c r="AH305" s="8">
        <v>2</v>
      </c>
      <c r="AI305" s="3" t="s">
        <v>180</v>
      </c>
      <c r="AJ305" t="s">
        <v>114</v>
      </c>
      <c r="AK305" t="s">
        <v>114</v>
      </c>
      <c r="AL305" s="43" t="b">
        <v>0</v>
      </c>
      <c r="AM305" s="3"/>
      <c r="AN305" s="3"/>
      <c r="AO305" s="43" t="b">
        <v>0</v>
      </c>
      <c r="AP305" s="3" t="b">
        <v>0</v>
      </c>
      <c r="AQ305" s="3">
        <f>VLOOKUP(Table2[[#This Row],[Job-no]],Table3[],26,FALSE)</f>
        <v>1022</v>
      </c>
      <c r="AR305" t="str">
        <f t="shared" si="57"/>
        <v>SCPLED</v>
      </c>
      <c r="AS305" t="str">
        <f>VLOOKUP(AR305,Table1[],4,0)</f>
        <v>recessed</v>
      </c>
      <c r="AT305" t="str">
        <f>IF(BD305&gt;0,"Pattern",VLOOKUP(AR305,Table1[],5,0))</f>
        <v>Check for Kit</v>
      </c>
      <c r="AU305" s="34">
        <f>IF(AT305="Pattern",WORKDAY(Table2[[#This Row],[Scheduled Ship Date]],-10),WORKDAY(Table2[[#This Row],[Scheduled Ship Date]],-4))</f>
        <v>43472</v>
      </c>
      <c r="AV305" s="39">
        <f>IF(Table2[[#This Row],[Extrusion cut double saw]]=TRUE,IF(O305="ToDo",IF(AT305="Pattern",Table2[[#This Row],[Total Sections]]*0.4,Table2[[#This Row],[Total Sections]]*0.12),0),IF(AT305="Pattern",Table2[[#This Row],[Total Sections]]*4,Table2[[#This Row],[Total Sections]]*1.2))</f>
        <v>2.4</v>
      </c>
      <c r="AW305" s="42">
        <f t="shared" ca="1" si="64"/>
        <v>43469</v>
      </c>
      <c r="AX305" s="42">
        <f>IF(AT305="Pattern",Table2[[#This Row],[Scheduled Ship Date]]-2,Table2[[#This Row],[Scheduled Ship Date]]-3)</f>
        <v>43473</v>
      </c>
      <c r="AY305" s="39">
        <f>IF(Table2[[#This Row],[Pattern]]="Pattern",Table2[[#This Row],[Total Sections]]*4.82,Table2[[#This Row],[Total Sections]]*0.5)</f>
        <v>1</v>
      </c>
      <c r="AZ305" s="42">
        <f t="shared" ca="1" si="63"/>
        <v>43469</v>
      </c>
      <c r="BA305" s="39">
        <f>((Table2[Total Sections]/Table2[Open Qty])-1)*Table2[Open Qty]*12.96</f>
        <v>12.96</v>
      </c>
      <c r="BB305" s="39"/>
      <c r="BC305" s="39" t="str">
        <f t="shared" si="58"/>
        <v>SCPLED-300-90-35-RG2-14' 3"-W-UNV-DP-1-DS</v>
      </c>
      <c r="BD305" s="39">
        <f t="shared" si="59"/>
        <v>0</v>
      </c>
      <c r="BE305" s="39" t="b">
        <f>_xlfn.IFNA(VLOOKUP(Table2[[#This Row],[Job-no]],Table4[],9,FALSE),TRUE)</f>
        <v>0</v>
      </c>
      <c r="BF305" s="39"/>
      <c r="BG305" s="39" t="b">
        <f>_xlfn.IFNA(VLOOKUP(Table2[[#This Row],[Job-no]],Table4[],14,FALSE),TRUE)</f>
        <v>0</v>
      </c>
      <c r="BH305" s="39" t="str">
        <f>_xlfn.IFNA(VLOOKUP(Table2[[#This Row],[Job-no]],Table4[],11,FALSE),"Done")</f>
        <v/>
      </c>
      <c r="BI305" s="39">
        <f>IF(Table2[[#This Row],[Pattern]]="Pattern",VLOOKUP(Table2[[#This Row],[Product Code]],'Routing data'!$A$2:$W$470,13,FALSE),VLOOKUP(Table2[[#This Row],[Product Code]],'Routing data'!$A$2:$W$470,3,FALSE))</f>
        <v>2</v>
      </c>
      <c r="BJ305" s="39">
        <f>IF(Table2[[#This Row],[Pattern]]="Pattern",VLOOKUP(Table2[[#This Row],[Product Code]],'Routing data'!$A$2:$W$470,14,FALSE),VLOOKUP(Table2[[#This Row],[Product Code]],'Routing data'!$A$2:$W$470,4,FALSE))</f>
        <v>0</v>
      </c>
      <c r="BK305" s="39">
        <f>VLOOKUP(Table2[[#This Row],[Product Code]],'Routing data'!A$4:W$524,16,FALSE)</f>
        <v>5</v>
      </c>
      <c r="BL305" s="42">
        <f>IF(Table2[[#This Row],[Milling Required]]=0,"x",IF(AT305="Pattern",B305-10,B305-4))</f>
        <v>43472</v>
      </c>
      <c r="BM305" s="42" t="str">
        <f>IF(Table2[[#This Row],[Punching Required]]=0,"x",IF(AT305="Pattern",B305-8,B305-2))</f>
        <v>x</v>
      </c>
      <c r="BN305" s="42">
        <f t="shared" si="60"/>
        <v>43473</v>
      </c>
      <c r="BO305" s="39">
        <f>IF(Table2[[#This Row],[Milling]]="x","x",Table2[[#This Row],[Total Sections]]*2)</f>
        <v>4</v>
      </c>
      <c r="BP305" s="39" t="str">
        <f>IF(Table2[[#This Row],[Punching]]="x","x",Table2[Total Sections]*2)</f>
        <v>x</v>
      </c>
      <c r="BQ305" s="39">
        <f>IF(Table2[[#This Row],[Pattern]]="Pattern",Table2[Total Sections]*3,Table2[Total Sections]*1.5)</f>
        <v>3</v>
      </c>
      <c r="BR305" s="42">
        <f t="shared" ca="1" si="65"/>
        <v>43469</v>
      </c>
      <c r="BS305" s="39"/>
      <c r="BT305" s="39"/>
      <c r="BU305" s="39"/>
      <c r="BV305" s="39" t="str">
        <f>_xlfn.IFNA(VLOOKUP(Table2[[#This Row],[Job-no]],Table4[],16,FALSE),"Ready")</f>
        <v/>
      </c>
      <c r="BW305" s="39" t="str">
        <f>_xlfn.IFNA(VLOOKUP(Table2[[#This Row],[Job-no]],Table4[],21,FALSE),"Ready")</f>
        <v/>
      </c>
      <c r="BX305" s="39" t="b">
        <f>_xlfn.IFNA(VLOOKUP(Table2[[#This Row],[Job-no]],Table4[],10,FALSE),TRUE)</f>
        <v>0</v>
      </c>
      <c r="BY305" s="39" t="str">
        <f>_xlfn.IFNA(VLOOKUP(Table2[[#This Row],[Job-no]],Table4[],22,FALSE),"Ready")</f>
        <v/>
      </c>
      <c r="BZ305" s="120">
        <f t="shared" si="62"/>
        <v>43476</v>
      </c>
      <c r="CA305" s="120" t="str">
        <f ca="1">IF(OR(Table2[[#This Row],[Saw Date]]=TODAY(),Table2[[#This Row],[Saw Date]]=TODAY()+1), Table2[[#This Row],[Saw Date]],IF(Table2[[#This Row],[Extrusion cut double saw]],"Done",""))</f>
        <v/>
      </c>
      <c r="CB305" s="120" t="str">
        <f ca="1">IF(OR(Table2[[#This Row],[Lens Date]]=TODAY(),Table2[[#This Row],[Lens Date]]=TODAY()+1), Table2[[#This Row],[Lens Date]],IF(Table2[[#This Row],[MSLens]]="Done","Done",""))</f>
        <v/>
      </c>
      <c r="CC305" s="120" t="str">
        <f ca="1">IF(OR(Table2[[#This Row],[Milling Date]]=TODAY(),Table2[[#This Row],[Milling Date]]=TODAY()+1), Table2[[#This Row],[Milling Date]],IF(Table2[[#This Row],[CNC Holes]]="Ready","Done",""))</f>
        <v/>
      </c>
      <c r="CD305" s="120" t="str">
        <f ca="1">IF(OR(Table2[[#This Row],[Welding Date]]=TODAY(),Table2[[#This Row],[Welding Date]]=TODAY()+1), Table2[[#This Row],[Welding Date]],IF(Table2[[#This Row],[Welding Corners]]="Ready","Done",""))</f>
        <v/>
      </c>
      <c r="CE305" s="120" t="str">
        <f ca="1">IF(OR(Table2[[#This Row],[Puching Date]]=TODAY(),Table2[[#This Row],[Puching Date]]=TODAY()+1), Table2[[#This Row],[Puching Date]],IF(Table2[[#This Row],[Punch Holes]]="Ready","Done",""))</f>
        <v/>
      </c>
      <c r="CF305" s="120" t="str">
        <f ca="1">IF(OR(Table2[[#This Row],[Housing Date2]]=TODAY(),Table2[[#This Row],[Housing Date2]]=TODAY()+1),Table2[[#This Row],[Housing Date2]],IF(Table2[[#This Row],[Body Assembly]],"Done",""))</f>
        <v/>
      </c>
      <c r="CG305" s="120" t="str">
        <f>_xlfn.IFNA(VLOOKUP(Table2[[#This Row],[Job-no]],Table4[],7,FALSE),"Done")</f>
        <v>Scheduled/Released</v>
      </c>
    </row>
    <row r="306" spans="1:85" x14ac:dyDescent="0.25">
      <c r="A306" s="39" t="str">
        <f>_xlfn.CONCAT(Table2[[#This Row],[Order]],"-",Table2[[#This Row],[Line]])</f>
        <v>77497-9</v>
      </c>
      <c r="B306" s="5">
        <v>43476</v>
      </c>
      <c r="C306" s="8">
        <v>77497</v>
      </c>
      <c r="D306" s="3" t="s">
        <v>3607</v>
      </c>
      <c r="E306" s="8">
        <v>9</v>
      </c>
      <c r="F306" s="8">
        <v>1</v>
      </c>
      <c r="G306" s="3" t="s">
        <v>42</v>
      </c>
      <c r="H306" s="8">
        <v>1</v>
      </c>
      <c r="I306" s="43" t="b">
        <v>0</v>
      </c>
      <c r="J306" s="43" t="b">
        <v>0</v>
      </c>
      <c r="K306" t="s">
        <v>114</v>
      </c>
      <c r="L306" s="43" t="b">
        <v>0</v>
      </c>
      <c r="M306" s="43" t="b">
        <v>0</v>
      </c>
      <c r="N306" s="43" t="b">
        <v>0</v>
      </c>
      <c r="O306" t="s">
        <v>114</v>
      </c>
      <c r="P306" t="s">
        <v>114</v>
      </c>
      <c r="Q306" t="s">
        <v>114</v>
      </c>
      <c r="R306" t="s">
        <v>114</v>
      </c>
      <c r="S306" t="s">
        <v>114</v>
      </c>
      <c r="T306" t="s">
        <v>114</v>
      </c>
      <c r="U306" t="s">
        <v>114</v>
      </c>
      <c r="V306" t="s">
        <v>114</v>
      </c>
      <c r="W306" s="5">
        <v>43473</v>
      </c>
      <c r="X306" s="3" t="s">
        <v>151</v>
      </c>
      <c r="Y306" s="3"/>
      <c r="Z306" s="3" t="s">
        <v>4665</v>
      </c>
      <c r="AA306" s="3" t="s">
        <v>114</v>
      </c>
      <c r="AB306" s="3" t="s">
        <v>74</v>
      </c>
      <c r="AC306" s="8">
        <v>12</v>
      </c>
      <c r="AD306" s="3" t="s">
        <v>5967</v>
      </c>
      <c r="AE306" s="4" t="s">
        <v>5968</v>
      </c>
      <c r="AF306" s="3"/>
      <c r="AG306" s="3" t="s">
        <v>114</v>
      </c>
      <c r="AH306" s="8">
        <v>1</v>
      </c>
      <c r="AI306" s="3" t="s">
        <v>180</v>
      </c>
      <c r="AJ306" t="s">
        <v>114</v>
      </c>
      <c r="AK306" t="s">
        <v>114</v>
      </c>
      <c r="AL306" s="43" t="b">
        <v>0</v>
      </c>
      <c r="AM306" s="3"/>
      <c r="AN306" s="3"/>
      <c r="AO306" s="43" t="b">
        <v>0</v>
      </c>
      <c r="AP306" s="3" t="b">
        <v>0</v>
      </c>
      <c r="AQ306" s="3">
        <f>VLOOKUP(Table2[[#This Row],[Job-no]],Table3[],26,FALSE)</f>
        <v>292</v>
      </c>
      <c r="AR306" t="str">
        <f t="shared" si="57"/>
        <v>SCPLED</v>
      </c>
      <c r="AS306" t="str">
        <f>VLOOKUP(AR306,Table1[],4,0)</f>
        <v>recessed</v>
      </c>
      <c r="AT306" t="str">
        <f>IF(BD306&gt;0,"Pattern",VLOOKUP(AR306,Table1[],5,0))</f>
        <v>Check for Kit</v>
      </c>
      <c r="AU306" s="34">
        <f>IF(AT306="Pattern",WORKDAY(Table2[[#This Row],[Scheduled Ship Date]],-10),WORKDAY(Table2[[#This Row],[Scheduled Ship Date]],-4))</f>
        <v>43472</v>
      </c>
      <c r="AV306" s="39">
        <f>IF(Table2[[#This Row],[Extrusion cut double saw]]=TRUE,IF(O306="ToDo",IF(AT306="Pattern",Table2[[#This Row],[Total Sections]]*0.4,Table2[[#This Row],[Total Sections]]*0.12),0),IF(AT306="Pattern",Table2[[#This Row],[Total Sections]]*4,Table2[[#This Row],[Total Sections]]*1.2))</f>
        <v>1.2</v>
      </c>
      <c r="AW306" s="42">
        <f t="shared" ca="1" si="64"/>
        <v>43469</v>
      </c>
      <c r="AX306" s="42">
        <f>IF(AT306="Pattern",Table2[[#This Row],[Scheduled Ship Date]]-2,Table2[[#This Row],[Scheduled Ship Date]]-3)</f>
        <v>43473</v>
      </c>
      <c r="AY306" s="39">
        <f>IF(Table2[[#This Row],[Pattern]]="Pattern",Table2[[#This Row],[Total Sections]]*4.82,Table2[[#This Row],[Total Sections]]*0.5)</f>
        <v>0.5</v>
      </c>
      <c r="AZ306" s="42">
        <f t="shared" ca="1" si="63"/>
        <v>43469</v>
      </c>
      <c r="BA306" s="39">
        <f>((Table2[Total Sections]/Table2[Open Qty])-1)*Table2[Open Qty]*12.96</f>
        <v>0</v>
      </c>
      <c r="BB306" s="39"/>
      <c r="BC306" s="39" t="str">
        <f t="shared" si="58"/>
        <v>SCPLED-300-90-35-RG2-3' 9"-W-UNV-DP-1-DS</v>
      </c>
      <c r="BD306" s="39">
        <f t="shared" si="59"/>
        <v>0</v>
      </c>
      <c r="BE306" s="39" t="b">
        <f>_xlfn.IFNA(VLOOKUP(Table2[[#This Row],[Job-no]],Table4[],9,FALSE),TRUE)</f>
        <v>0</v>
      </c>
      <c r="BF306" s="39"/>
      <c r="BG306" s="39" t="b">
        <f>_xlfn.IFNA(VLOOKUP(Table2[[#This Row],[Job-no]],Table4[],14,FALSE),TRUE)</f>
        <v>0</v>
      </c>
      <c r="BH306" s="39" t="str">
        <f>_xlfn.IFNA(VLOOKUP(Table2[[#This Row],[Job-no]],Table4[],11,FALSE),"Done")</f>
        <v/>
      </c>
      <c r="BI306" s="39">
        <f>IF(Table2[[#This Row],[Pattern]]="Pattern",VLOOKUP(Table2[[#This Row],[Product Code]],'Routing data'!$A$2:$W$470,13,FALSE),VLOOKUP(Table2[[#This Row],[Product Code]],'Routing data'!$A$2:$W$470,3,FALSE))</f>
        <v>2</v>
      </c>
      <c r="BJ306" s="39">
        <f>IF(Table2[[#This Row],[Pattern]]="Pattern",VLOOKUP(Table2[[#This Row],[Product Code]],'Routing data'!$A$2:$W$470,14,FALSE),VLOOKUP(Table2[[#This Row],[Product Code]],'Routing data'!$A$2:$W$470,4,FALSE))</f>
        <v>0</v>
      </c>
      <c r="BK306" s="39">
        <f>VLOOKUP(Table2[[#This Row],[Product Code]],'Routing data'!A$4:W$524,16,FALSE)</f>
        <v>5</v>
      </c>
      <c r="BL306" s="42">
        <f>IF(Table2[[#This Row],[Milling Required]]=0,"x",IF(AT306="Pattern",B306-10,B306-4))</f>
        <v>43472</v>
      </c>
      <c r="BM306" s="42" t="str">
        <f>IF(Table2[[#This Row],[Punching Required]]=0,"x",IF(AT306="Pattern",B306-8,B306-2))</f>
        <v>x</v>
      </c>
      <c r="BN306" s="42">
        <f t="shared" si="60"/>
        <v>43473</v>
      </c>
      <c r="BO306" s="39">
        <f>IF(Table2[[#This Row],[Milling]]="x","x",Table2[[#This Row],[Total Sections]]*2)</f>
        <v>2</v>
      </c>
      <c r="BP306" s="39" t="str">
        <f>IF(Table2[[#This Row],[Punching]]="x","x",Table2[Total Sections]*2)</f>
        <v>x</v>
      </c>
      <c r="BQ306" s="39">
        <f>IF(Table2[[#This Row],[Pattern]]="Pattern",Table2[Total Sections]*3,Table2[Total Sections]*1.5)</f>
        <v>1.5</v>
      </c>
      <c r="BR306" s="42">
        <f t="shared" ca="1" si="65"/>
        <v>43469</v>
      </c>
      <c r="BS306" s="39"/>
      <c r="BT306" s="39"/>
      <c r="BU306" s="39"/>
      <c r="BV306" s="39" t="str">
        <f>_xlfn.IFNA(VLOOKUP(Table2[[#This Row],[Job-no]],Table4[],16,FALSE),"Ready")</f>
        <v/>
      </c>
      <c r="BW306" s="39" t="str">
        <f>_xlfn.IFNA(VLOOKUP(Table2[[#This Row],[Job-no]],Table4[],21,FALSE),"Ready")</f>
        <v/>
      </c>
      <c r="BX306" s="39" t="b">
        <f>_xlfn.IFNA(VLOOKUP(Table2[[#This Row],[Job-no]],Table4[],10,FALSE),TRUE)</f>
        <v>0</v>
      </c>
      <c r="BY306" s="39" t="str">
        <f>_xlfn.IFNA(VLOOKUP(Table2[[#This Row],[Job-no]],Table4[],22,FALSE),"Ready")</f>
        <v/>
      </c>
      <c r="BZ306" s="120">
        <f t="shared" si="62"/>
        <v>43476</v>
      </c>
      <c r="CA306" s="120" t="str">
        <f ca="1">IF(OR(Table2[[#This Row],[Saw Date]]=TODAY(),Table2[[#This Row],[Saw Date]]=TODAY()+1), Table2[[#This Row],[Saw Date]],IF(Table2[[#This Row],[Extrusion cut double saw]],"Done",""))</f>
        <v/>
      </c>
      <c r="CB306" s="120" t="str">
        <f ca="1">IF(OR(Table2[[#This Row],[Lens Date]]=TODAY(),Table2[[#This Row],[Lens Date]]=TODAY()+1), Table2[[#This Row],[Lens Date]],IF(Table2[[#This Row],[MSLens]]="Done","Done",""))</f>
        <v/>
      </c>
      <c r="CC306" s="120" t="str">
        <f ca="1">IF(OR(Table2[[#This Row],[Milling Date]]=TODAY(),Table2[[#This Row],[Milling Date]]=TODAY()+1), Table2[[#This Row],[Milling Date]],IF(Table2[[#This Row],[CNC Holes]]="Ready","Done",""))</f>
        <v/>
      </c>
      <c r="CD306" s="120" t="str">
        <f ca="1">IF(OR(Table2[[#This Row],[Welding Date]]=TODAY(),Table2[[#This Row],[Welding Date]]=TODAY()+1), Table2[[#This Row],[Welding Date]],IF(Table2[[#This Row],[Welding Corners]]="Ready","Done",""))</f>
        <v/>
      </c>
      <c r="CE306" s="120" t="str">
        <f ca="1">IF(OR(Table2[[#This Row],[Puching Date]]=TODAY(),Table2[[#This Row],[Puching Date]]=TODAY()+1), Table2[[#This Row],[Puching Date]],IF(Table2[[#This Row],[Punch Holes]]="Ready","Done",""))</f>
        <v/>
      </c>
      <c r="CF306" s="120" t="str">
        <f ca="1">IF(OR(Table2[[#This Row],[Housing Date2]]=TODAY(),Table2[[#This Row],[Housing Date2]]=TODAY()+1),Table2[[#This Row],[Housing Date2]],IF(Table2[[#This Row],[Body Assembly]],"Done",""))</f>
        <v/>
      </c>
      <c r="CG306" s="120" t="str">
        <f>_xlfn.IFNA(VLOOKUP(Table2[[#This Row],[Job-no]],Table4[],7,FALSE),"Done")</f>
        <v>Scheduled/Released</v>
      </c>
    </row>
    <row r="307" spans="1:85" x14ac:dyDescent="0.25">
      <c r="A307" t="str">
        <f>_xlfn.CONCAT(Table2[[#This Row],[Order]],"-",Table2[[#This Row],[Line]])</f>
        <v>77541-1</v>
      </c>
      <c r="B307" s="5">
        <v>43476</v>
      </c>
      <c r="C307" s="8">
        <v>77541</v>
      </c>
      <c r="D307" s="3" t="s">
        <v>3962</v>
      </c>
      <c r="E307" s="8">
        <v>1</v>
      </c>
      <c r="F307" s="8">
        <v>1</v>
      </c>
      <c r="G307" s="3" t="s">
        <v>42</v>
      </c>
      <c r="H307" s="8">
        <v>12</v>
      </c>
      <c r="I307" s="43" t="b">
        <v>0</v>
      </c>
      <c r="J307" s="43" t="b">
        <v>0</v>
      </c>
      <c r="K307" t="s">
        <v>114</v>
      </c>
      <c r="L307" s="43" t="b">
        <v>0</v>
      </c>
      <c r="M307" s="43" t="b">
        <v>0</v>
      </c>
      <c r="N307" s="43" t="b">
        <v>0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t="s">
        <v>114</v>
      </c>
      <c r="V307" t="s">
        <v>114</v>
      </c>
      <c r="W307" s="5">
        <v>43473</v>
      </c>
      <c r="X307" s="3" t="s">
        <v>151</v>
      </c>
      <c r="Y307" s="3"/>
      <c r="Z307" s="3" t="s">
        <v>4667</v>
      </c>
      <c r="AA307" s="3" t="s">
        <v>114</v>
      </c>
      <c r="AB307" s="3" t="s">
        <v>74</v>
      </c>
      <c r="AC307" s="8">
        <v>15</v>
      </c>
      <c r="AD307" s="3" t="s">
        <v>5967</v>
      </c>
      <c r="AE307" s="4" t="s">
        <v>5968</v>
      </c>
      <c r="AF307" s="3"/>
      <c r="AG307" s="3" t="s">
        <v>114</v>
      </c>
      <c r="AH307" s="8">
        <v>24</v>
      </c>
      <c r="AI307" s="3" t="s">
        <v>74</v>
      </c>
      <c r="AJ307" t="s">
        <v>114</v>
      </c>
      <c r="AK307" t="s">
        <v>114</v>
      </c>
      <c r="AL307" s="43" t="b">
        <v>0</v>
      </c>
      <c r="AM307" s="3"/>
      <c r="AN307" s="3"/>
      <c r="AO307" s="43" t="b">
        <v>0</v>
      </c>
      <c r="AP307" s="3" t="b">
        <v>0</v>
      </c>
      <c r="AQ307" s="3">
        <f>VLOOKUP(Table2[[#This Row],[Job-no]],Table3[],26,FALSE)</f>
        <v>9360</v>
      </c>
      <c r="AR307" t="str">
        <f t="shared" si="57"/>
        <v>SCR</v>
      </c>
      <c r="AS307" t="str">
        <f>VLOOKUP(AR307,Table1[],4,0)</f>
        <v>recessed</v>
      </c>
      <c r="AT307" t="str">
        <f>IF(BD307&gt;0,"Pattern",VLOOKUP(AR307,Table1[],5,0))</f>
        <v>Check for Kit</v>
      </c>
      <c r="AU307" s="34">
        <f>IF(AT307="Pattern",WORKDAY(Table2[[#This Row],[Scheduled Ship Date]],-10),WORKDAY(Table2[[#This Row],[Scheduled Ship Date]],-4))</f>
        <v>43472</v>
      </c>
      <c r="AV307">
        <f>IF(Table2[[#This Row],[Extrusion cut double saw]]=TRUE,IF(O307="ToDo",IF(AT307="Pattern",Table2[[#This Row],[Total Sections]]*0.4,Table2[[#This Row],[Total Sections]]*0.12),0),IF(AT307="Pattern",Table2[[#This Row],[Total Sections]]*4,Table2[[#This Row],[Total Sections]]*1.2))</f>
        <v>28.799999999999997</v>
      </c>
      <c r="AW307" s="42">
        <f t="shared" ca="1" si="64"/>
        <v>43469</v>
      </c>
      <c r="AX307" s="42">
        <f>IF(AT307="Pattern",Table2[[#This Row],[Scheduled Ship Date]]-2,Table2[[#This Row],[Scheduled Ship Date]]-3)</f>
        <v>43473</v>
      </c>
      <c r="AY307">
        <f>IF(Table2[[#This Row],[Pattern]]="Pattern",Table2[[#This Row],[Total Sections]]*4.82,Table2[[#This Row],[Total Sections]]*0.5)</f>
        <v>12</v>
      </c>
      <c r="AZ307" s="42">
        <f t="shared" ca="1" si="63"/>
        <v>43469</v>
      </c>
      <c r="BA307" s="39">
        <f>((Table2[Total Sections]/Table2[Open Qty])-1)*Table2[Open Qty]*12.96</f>
        <v>155.52000000000001</v>
      </c>
      <c r="BB307" s="42"/>
      <c r="BC307" s="39" t="str">
        <f t="shared" si="58"/>
        <v>SCR-400-80-35-FL-12' 7 1/8"-W-UNV-DP-1-DS</v>
      </c>
      <c r="BD307" s="39">
        <f t="shared" si="59"/>
        <v>0</v>
      </c>
      <c r="BE307" s="39" t="b">
        <f>_xlfn.IFNA(VLOOKUP(Table2[[#This Row],[Job-no]],Table4[],9,FALSE),TRUE)</f>
        <v>0</v>
      </c>
      <c r="BF307" t="str">
        <f>VLOOKUP(AR307,Table1[],3,0)</f>
        <v>SCULPT</v>
      </c>
      <c r="BG307" s="39" t="b">
        <f>_xlfn.IFNA(VLOOKUP(Table2[[#This Row],[Job-no]],Table4[],14,FALSE),TRUE)</f>
        <v>0</v>
      </c>
      <c r="BH307" s="39" t="str">
        <f>_xlfn.IFNA(VLOOKUP(Table2[[#This Row],[Job-no]],Table4[],11,FALSE),"Done")</f>
        <v/>
      </c>
      <c r="BI307" s="39">
        <f>IF(Table2[[#This Row],[Pattern]]="Pattern",VLOOKUP(Table2[[#This Row],[Product Code]],'Routing data'!$A$2:$W$470,13,FALSE),VLOOKUP(Table2[[#This Row],[Product Code]],'Routing data'!$A$2:$W$470,3,FALSE))</f>
        <v>2</v>
      </c>
      <c r="BJ307" s="39">
        <f>IF(Table2[[#This Row],[Pattern]]="Pattern",VLOOKUP(Table2[[#This Row],[Product Code]],'Routing data'!$A$2:$W$470,14,FALSE),VLOOKUP(Table2[[#This Row],[Product Code]],'Routing data'!$A$2:$W$470,4,FALSE))</f>
        <v>0</v>
      </c>
      <c r="BK307" s="39">
        <f>VLOOKUP(Table2[[#This Row],[Product Code]],'Routing data'!A$4:W$524,16,FALSE)</f>
        <v>5</v>
      </c>
      <c r="BL307" s="42">
        <f>IF(Table2[[#This Row],[Milling Required]]=0,"x",IF(AT307="Pattern",B307-10,B307-4))</f>
        <v>43472</v>
      </c>
      <c r="BM307" s="42" t="str">
        <f>IF(Table2[[#This Row],[Punching Required]]=0,"x",IF(AT307="Pattern",B307-8,B307-2))</f>
        <v>x</v>
      </c>
      <c r="BN307" s="42">
        <f t="shared" si="60"/>
        <v>43473</v>
      </c>
      <c r="BO307" s="39">
        <f>IF(Table2[[#This Row],[Milling]]="x","x",Table2[[#This Row],[Total Sections]]*2)</f>
        <v>48</v>
      </c>
      <c r="BP307" s="39" t="str">
        <f>IF(Table2[[#This Row],[Punching]]="x","x",Table2[Total Sections]*2)</f>
        <v>x</v>
      </c>
      <c r="BQ307" s="39">
        <f>IF(Table2[[#This Row],[Pattern]]="Pattern",Table2[Total Sections]*3,Table2[Total Sections]*1.5)</f>
        <v>36</v>
      </c>
      <c r="BR307" s="42">
        <f t="shared" ca="1" si="65"/>
        <v>43469</v>
      </c>
      <c r="BS307" s="42"/>
      <c r="BT307" s="42"/>
      <c r="BU307" s="39"/>
      <c r="BV307" s="122" t="str">
        <f>_xlfn.IFNA(VLOOKUP(Table2[[#This Row],[Job-no]],Table4[],16,FALSE),"Ready")</f>
        <v/>
      </c>
      <c r="BW307" s="122" t="str">
        <f>_xlfn.IFNA(VLOOKUP(Table2[[#This Row],[Job-no]],Table4[],21,FALSE),"Ready")</f>
        <v/>
      </c>
      <c r="BX307" s="39" t="b">
        <f>_xlfn.IFNA(VLOOKUP(Table2[[#This Row],[Job-no]],Table4[],10,FALSE),TRUE)</f>
        <v>0</v>
      </c>
      <c r="BY307" s="39" t="str">
        <f>_xlfn.IFNA(VLOOKUP(Table2[[#This Row],[Job-no]],Table4[],22,FALSE),"Ready")</f>
        <v/>
      </c>
      <c r="BZ307" s="120">
        <f t="shared" si="62"/>
        <v>43476</v>
      </c>
      <c r="CA307" s="120" t="str">
        <f ca="1">IF(OR(Table2[[#This Row],[Saw Date]]=TODAY(),Table2[[#This Row],[Saw Date]]=TODAY()+1), Table2[[#This Row],[Saw Date]],IF(Table2[[#This Row],[Extrusion cut double saw]],"Done",""))</f>
        <v/>
      </c>
      <c r="CB307" s="120" t="str">
        <f ca="1">IF(OR(Table2[[#This Row],[Lens Date]]=TODAY(),Table2[[#This Row],[Lens Date]]=TODAY()+1), Table2[[#This Row],[Lens Date]],IF(Table2[[#This Row],[MSLens]]="Done","Done",""))</f>
        <v/>
      </c>
      <c r="CC307" s="120" t="str">
        <f ca="1">IF(OR(Table2[[#This Row],[Milling Date]]=TODAY(),Table2[[#This Row],[Milling Date]]=TODAY()+1), Table2[[#This Row],[Milling Date]],IF(Table2[[#This Row],[CNC Holes]]="Ready","Done",""))</f>
        <v/>
      </c>
      <c r="CD307" s="120" t="str">
        <f ca="1">IF(OR(Table2[[#This Row],[Welding Date]]=TODAY(),Table2[[#This Row],[Welding Date]]=TODAY()+1), Table2[[#This Row],[Welding Date]],IF(Table2[[#This Row],[Welding Corners]]="Ready","Done",""))</f>
        <v/>
      </c>
      <c r="CE307" s="120" t="str">
        <f ca="1">IF(OR(Table2[[#This Row],[Puching Date]]=TODAY(),Table2[[#This Row],[Puching Date]]=TODAY()+1), Table2[[#This Row],[Puching Date]],IF(Table2[[#This Row],[Punch Holes]]="Ready","Done",""))</f>
        <v/>
      </c>
      <c r="CF307" s="120" t="str">
        <f ca="1">IF(OR(Table2[[#This Row],[Housing Date2]]=TODAY(),Table2[[#This Row],[Housing Date2]]=TODAY()+1),Table2[[#This Row],[Housing Date2]],IF(Table2[[#This Row],[Body Assembly]],"Done",""))</f>
        <v/>
      </c>
      <c r="CG307" s="120" t="str">
        <f>_xlfn.IFNA(VLOOKUP(Table2[[#This Row],[Job-no]],Table4[],7,FALSE),"Done")</f>
        <v>Scheduled/Released</v>
      </c>
    </row>
    <row r="308" spans="1:85" x14ac:dyDescent="0.25">
      <c r="A308" s="39" t="str">
        <f>_xlfn.CONCAT(Table2[[#This Row],[Order]],"-",Table2[[#This Row],[Line]])</f>
        <v>77612-1</v>
      </c>
      <c r="B308" s="5">
        <v>43476</v>
      </c>
      <c r="C308" s="8">
        <v>77612</v>
      </c>
      <c r="D308" s="3" t="s">
        <v>4247</v>
      </c>
      <c r="E308" s="8">
        <v>1</v>
      </c>
      <c r="F308" s="8">
        <v>1</v>
      </c>
      <c r="G308" s="3" t="s">
        <v>42</v>
      </c>
      <c r="H308" s="8">
        <v>11</v>
      </c>
      <c r="I308" s="43" t="b">
        <v>0</v>
      </c>
      <c r="J308" s="43" t="b">
        <v>0</v>
      </c>
      <c r="K308" t="s">
        <v>114</v>
      </c>
      <c r="L308" s="43" t="b">
        <v>0</v>
      </c>
      <c r="M308" s="43" t="b">
        <v>0</v>
      </c>
      <c r="N308" s="43" t="b">
        <v>0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t="s">
        <v>114</v>
      </c>
      <c r="V308" t="s">
        <v>114</v>
      </c>
      <c r="W308" s="5">
        <v>43473</v>
      </c>
      <c r="X308" s="3" t="s">
        <v>151</v>
      </c>
      <c r="Y308" s="3"/>
      <c r="Z308" s="3" t="s">
        <v>175</v>
      </c>
      <c r="AA308" s="3" t="s">
        <v>114</v>
      </c>
      <c r="AB308" s="3" t="s">
        <v>74</v>
      </c>
      <c r="AC308" s="8">
        <v>12</v>
      </c>
      <c r="AD308" s="3" t="s">
        <v>5967</v>
      </c>
      <c r="AE308" s="4" t="s">
        <v>5968</v>
      </c>
      <c r="AF308" s="3"/>
      <c r="AG308" s="3" t="s">
        <v>114</v>
      </c>
      <c r="AH308" s="8">
        <v>11</v>
      </c>
      <c r="AI308" s="3" t="s">
        <v>74</v>
      </c>
      <c r="AJ308" t="s">
        <v>114</v>
      </c>
      <c r="AK308" t="s">
        <v>114</v>
      </c>
      <c r="AL308" s="43" t="b">
        <v>0</v>
      </c>
      <c r="AM308" s="3"/>
      <c r="AN308" s="3"/>
      <c r="AO308" s="43" t="b">
        <v>0</v>
      </c>
      <c r="AP308" s="3" t="b">
        <v>0</v>
      </c>
      <c r="AQ308" s="3">
        <f>VLOOKUP(Table2[[#This Row],[Job-no]],Table3[],26,FALSE)</f>
        <v>3960</v>
      </c>
      <c r="AR308" t="str">
        <f t="shared" si="57"/>
        <v>BBWDILED</v>
      </c>
      <c r="AS308" t="str">
        <f>VLOOKUP(AR308,Table1[],4,0)</f>
        <v>wall</v>
      </c>
      <c r="AT308">
        <f>IF(BD308&gt;0,"Pattern",VLOOKUP(AR308,Table1[],5,0))</f>
        <v>0</v>
      </c>
      <c r="AU308" s="34">
        <f>IF(AT308="Pattern",WORKDAY(Table2[[#This Row],[Scheduled Ship Date]],-10),WORKDAY(Table2[[#This Row],[Scheduled Ship Date]],-4))</f>
        <v>43472</v>
      </c>
      <c r="AV308" s="39">
        <f>IF(Table2[[#This Row],[Extrusion cut double saw]]=TRUE,IF(O308="ToDo",IF(AT308="Pattern",Table2[[#This Row],[Total Sections]]*0.4,Table2[[#This Row],[Total Sections]]*0.12),0),IF(AT308="Pattern",Table2[[#This Row],[Total Sections]]*4,Table2[[#This Row],[Total Sections]]*1.2))</f>
        <v>13.2</v>
      </c>
      <c r="AW308" s="42">
        <f t="shared" ca="1" si="64"/>
        <v>43469</v>
      </c>
      <c r="AX308" s="42">
        <f>IF(AT308="Pattern",Table2[[#This Row],[Scheduled Ship Date]]-2,Table2[[#This Row],[Scheduled Ship Date]]-3)</f>
        <v>43473</v>
      </c>
      <c r="AY308" s="39">
        <f>IF(Table2[[#This Row],[Pattern]]="Pattern",Table2[[#This Row],[Total Sections]]*4.82,Table2[[#This Row],[Total Sections]]*0.5)</f>
        <v>5.5</v>
      </c>
      <c r="AZ308" s="42">
        <f t="shared" ca="1" si="63"/>
        <v>43469</v>
      </c>
      <c r="BA308" s="39">
        <f>((Table2[Total Sections]/Table2[Open Qty])-1)*Table2[Open Qty]*12.96</f>
        <v>0</v>
      </c>
      <c r="BB308" s="39"/>
      <c r="BC308" s="39" t="str">
        <f t="shared" si="58"/>
        <v>BBWDILED-1000-625-80-35-SO-8-W-UNV-DP-1</v>
      </c>
      <c r="BD308" s="39">
        <f t="shared" si="59"/>
        <v>0</v>
      </c>
      <c r="BE308" s="39" t="b">
        <f>_xlfn.IFNA(VLOOKUP(Table2[[#This Row],[Job-no]],Table4[],9,FALSE),TRUE)</f>
        <v>0</v>
      </c>
      <c r="BF308" s="39"/>
      <c r="BG308" s="39" t="b">
        <f>_xlfn.IFNA(VLOOKUP(Table2[[#This Row],[Job-no]],Table4[],14,FALSE),TRUE)</f>
        <v>0</v>
      </c>
      <c r="BH308" s="39" t="str">
        <f>_xlfn.IFNA(VLOOKUP(Table2[[#This Row],[Job-no]],Table4[],11,FALSE),"Done")</f>
        <v/>
      </c>
      <c r="BI308" s="39">
        <f>IF(Table2[[#This Row],[Pattern]]="Pattern",VLOOKUP(Table2[[#This Row],[Product Code]],'Routing data'!$A$2:$W$470,13,FALSE),VLOOKUP(Table2[[#This Row],[Product Code]],'Routing data'!$A$2:$W$470,3,FALSE))</f>
        <v>2</v>
      </c>
      <c r="BJ308" s="39">
        <f>IF(Table2[[#This Row],[Pattern]]="Pattern",VLOOKUP(Table2[[#This Row],[Product Code]],'Routing data'!$A$2:$W$470,14,FALSE),VLOOKUP(Table2[[#This Row],[Product Code]],'Routing data'!$A$2:$W$470,4,FALSE))</f>
        <v>0</v>
      </c>
      <c r="BK308" s="39">
        <f>VLOOKUP(Table2[[#This Row],[Product Code]],'Routing data'!A$4:W$524,16,FALSE)</f>
        <v>0</v>
      </c>
      <c r="BL308" s="42">
        <f>IF(Table2[[#This Row],[Milling Required]]=0,"x",IF(AT308="Pattern",B308-10,B308-4))</f>
        <v>43472</v>
      </c>
      <c r="BM308" s="39"/>
      <c r="BN308" s="42">
        <f t="shared" si="60"/>
        <v>43473</v>
      </c>
      <c r="BO308" s="39">
        <f>IF(Table2[[#This Row],[Milling]]="x","x",Table2[[#This Row],[Total Sections]]*2)</f>
        <v>22</v>
      </c>
      <c r="BP308" s="39">
        <f>IF(Table2[[#This Row],[Punching]]="x","x",Table2[Total Sections]*2)</f>
        <v>22</v>
      </c>
      <c r="BQ308" s="39">
        <f>IF(Table2[[#This Row],[Pattern]]="Pattern",Table2[Total Sections]*3,Table2[Total Sections]*1.5)</f>
        <v>16.5</v>
      </c>
      <c r="BR308" s="42">
        <f t="shared" ca="1" si="65"/>
        <v>43469</v>
      </c>
      <c r="BS308" s="39"/>
      <c r="BT308" s="39"/>
      <c r="BU308" s="39"/>
      <c r="BV308" s="39" t="str">
        <f>_xlfn.IFNA(VLOOKUP(Table2[[#This Row],[Job-no]],Table4[],16,FALSE),"Ready")</f>
        <v/>
      </c>
      <c r="BW308" s="39" t="str">
        <f>_xlfn.IFNA(VLOOKUP(Table2[[#This Row],[Job-no]],Table4[],21,FALSE),"Ready")</f>
        <v/>
      </c>
      <c r="BX308" s="39" t="b">
        <f>_xlfn.IFNA(VLOOKUP(Table2[[#This Row],[Job-no]],Table4[],10,FALSE),TRUE)</f>
        <v>0</v>
      </c>
      <c r="BY308" s="39" t="str">
        <f>_xlfn.IFNA(VLOOKUP(Table2[[#This Row],[Job-no]],Table4[],22,FALSE),"Ready")</f>
        <v/>
      </c>
      <c r="BZ308" s="120">
        <f t="shared" si="62"/>
        <v>43476</v>
      </c>
      <c r="CA308" s="120" t="str">
        <f ca="1">IF(OR(Table2[[#This Row],[Saw Date]]=TODAY(),Table2[[#This Row],[Saw Date]]=TODAY()+1), Table2[[#This Row],[Saw Date]],IF(Table2[[#This Row],[Extrusion cut double saw]],"Done",""))</f>
        <v/>
      </c>
      <c r="CB308" s="120" t="str">
        <f ca="1">IF(OR(Table2[[#This Row],[Lens Date]]=TODAY(),Table2[[#This Row],[Lens Date]]=TODAY()+1), Table2[[#This Row],[Lens Date]],IF(Table2[[#This Row],[MSLens]]="Done","Done",""))</f>
        <v/>
      </c>
      <c r="CC308" s="120" t="str">
        <f ca="1">IF(OR(Table2[[#This Row],[Milling Date]]=TODAY(),Table2[[#This Row],[Milling Date]]=TODAY()+1), Table2[[#This Row],[Milling Date]],IF(Table2[[#This Row],[CNC Holes]]="Ready","Done",""))</f>
        <v/>
      </c>
      <c r="CD308" s="120" t="str">
        <f ca="1">IF(OR(Table2[[#This Row],[Welding Date]]=TODAY(),Table2[[#This Row],[Welding Date]]=TODAY()+1), Table2[[#This Row],[Welding Date]],IF(Table2[[#This Row],[Welding Corners]]="Ready","Done",""))</f>
        <v/>
      </c>
      <c r="CE308" s="120" t="str">
        <f ca="1">IF(OR(Table2[[#This Row],[Puching Date]]=TODAY(),Table2[[#This Row],[Puching Date]]=TODAY()+1), Table2[[#This Row],[Puching Date]],IF(Table2[[#This Row],[Punch Holes]]="Ready","Done",""))</f>
        <v/>
      </c>
      <c r="CF308" s="120" t="str">
        <f ca="1">IF(OR(Table2[[#This Row],[Housing Date2]]=TODAY(),Table2[[#This Row],[Housing Date2]]=TODAY()+1),Table2[[#This Row],[Housing Date2]],IF(Table2[[#This Row],[Body Assembly]],"Done",""))</f>
        <v/>
      </c>
      <c r="CG308" s="120" t="str">
        <f>_xlfn.IFNA(VLOOKUP(Table2[[#This Row],[Job-no]],Table4[],7,FALSE),"Done")</f>
        <v>Scheduled/Released</v>
      </c>
    </row>
    <row r="309" spans="1:85" x14ac:dyDescent="0.25">
      <c r="A309" t="str">
        <f>_xlfn.CONCAT(Table2[[#This Row],[Order]],"-",Table2[[#This Row],[Line]])</f>
        <v>77777-3</v>
      </c>
      <c r="B309" s="5">
        <v>43476</v>
      </c>
      <c r="C309" s="8">
        <v>77777</v>
      </c>
      <c r="D309" s="3" t="s">
        <v>4143</v>
      </c>
      <c r="E309" s="8">
        <v>3</v>
      </c>
      <c r="F309" s="8">
        <v>1</v>
      </c>
      <c r="G309" s="3" t="s">
        <v>42</v>
      </c>
      <c r="H309" s="8">
        <v>1</v>
      </c>
      <c r="I309" s="43" t="b">
        <v>0</v>
      </c>
      <c r="J309" s="43" t="b">
        <v>0</v>
      </c>
      <c r="K309" t="s">
        <v>114</v>
      </c>
      <c r="L309" s="43" t="b">
        <v>0</v>
      </c>
      <c r="M309" s="43" t="b">
        <v>0</v>
      </c>
      <c r="N309" s="43" t="b">
        <v>0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t="s">
        <v>114</v>
      </c>
      <c r="V309" t="s">
        <v>114</v>
      </c>
      <c r="W309" s="5">
        <v>43473</v>
      </c>
      <c r="X309" s="3" t="s">
        <v>151</v>
      </c>
      <c r="Y309" s="3"/>
      <c r="Z309" s="3" t="s">
        <v>196</v>
      </c>
      <c r="AA309" s="3" t="s">
        <v>114</v>
      </c>
      <c r="AB309" s="3" t="s">
        <v>74</v>
      </c>
      <c r="AC309" s="8">
        <v>12</v>
      </c>
      <c r="AD309" s="3" t="s">
        <v>5967</v>
      </c>
      <c r="AE309" s="4" t="s">
        <v>5968</v>
      </c>
      <c r="AF309" s="3"/>
      <c r="AG309" s="3" t="s">
        <v>114</v>
      </c>
      <c r="AH309" s="8">
        <v>1</v>
      </c>
      <c r="AI309" s="3" t="s">
        <v>74</v>
      </c>
      <c r="AJ309" t="s">
        <v>114</v>
      </c>
      <c r="AK309" t="s">
        <v>114</v>
      </c>
      <c r="AL309" s="43" t="b">
        <v>0</v>
      </c>
      <c r="AM309" s="3"/>
      <c r="AN309" s="3"/>
      <c r="AO309" s="43" t="b">
        <v>0</v>
      </c>
      <c r="AP309" s="3" t="b">
        <v>0</v>
      </c>
      <c r="AQ309" s="3">
        <f>VLOOKUP(Table2[[#This Row],[Job-no]],Table3[],26,FALSE)</f>
        <v>810</v>
      </c>
      <c r="AR309" t="str">
        <f t="shared" si="57"/>
        <v>SCD</v>
      </c>
      <c r="AS309" t="str">
        <f>VLOOKUP(AR309,Table1[],4,0)</f>
        <v>pendant</v>
      </c>
      <c r="AT309" t="str">
        <f>IF(BD309&gt;0,"Pattern",VLOOKUP(AR309,Table1[],5,0))</f>
        <v>Check for Kit</v>
      </c>
      <c r="AU309" s="34">
        <f>IF(AT309="Pattern",WORKDAY(Table2[[#This Row],[Scheduled Ship Date]],-10),WORKDAY(Table2[[#This Row],[Scheduled Ship Date]],-4))</f>
        <v>43472</v>
      </c>
      <c r="AV309">
        <f>IF(Table2[[#This Row],[Extrusion cut double saw]]=TRUE,IF(O309="ToDo",IF(AT309="Pattern",Table2[[#This Row],[Total Sections]]*0.4,Table2[[#This Row],[Total Sections]]*0.12),0),IF(AT309="Pattern",Table2[[#This Row],[Total Sections]]*4,Table2[[#This Row],[Total Sections]]*1.2))</f>
        <v>1.2</v>
      </c>
      <c r="AW309" s="42">
        <f t="shared" ca="1" si="64"/>
        <v>43469</v>
      </c>
      <c r="AX309" s="42">
        <f>IF(AT309="Pattern",Table2[[#This Row],[Scheduled Ship Date]]-2,Table2[[#This Row],[Scheduled Ship Date]]-3)</f>
        <v>43473</v>
      </c>
      <c r="AY309">
        <f>IF(Table2[[#This Row],[Pattern]]="Pattern",Table2[[#This Row],[Total Sections]]*4.82,Table2[[#This Row],[Total Sections]]*0.5)</f>
        <v>0.5</v>
      </c>
      <c r="AZ309" s="42">
        <f t="shared" ca="1" si="63"/>
        <v>43469</v>
      </c>
      <c r="BA309" s="39">
        <f>((Table2[Total Sections]/Table2[Open Qty])-1)*Table2[Open Qty]*12.96</f>
        <v>0</v>
      </c>
      <c r="BB309" s="39"/>
      <c r="BC309" s="39" t="str">
        <f t="shared" si="58"/>
        <v>SCD-500-80-35-0.5M-12-AP-UNV-DP-1-CA(36)</v>
      </c>
      <c r="BD309" s="39">
        <f t="shared" si="59"/>
        <v>0</v>
      </c>
      <c r="BE309" s="39" t="b">
        <f>_xlfn.IFNA(VLOOKUP(Table2[[#This Row],[Job-no]],Table4[],9,FALSE),TRUE)</f>
        <v>0</v>
      </c>
      <c r="BF309" t="str">
        <f>VLOOKUP(AR309,Table1[],3,0)</f>
        <v>SCULPT</v>
      </c>
      <c r="BG309" s="39" t="b">
        <f>_xlfn.IFNA(VLOOKUP(Table2[[#This Row],[Job-no]],Table4[],14,FALSE),TRUE)</f>
        <v>0</v>
      </c>
      <c r="BH309" s="39" t="str">
        <f>_xlfn.IFNA(VLOOKUP(Table2[[#This Row],[Job-no]],Table4[],11,FALSE),"Done")</f>
        <v/>
      </c>
      <c r="BI309" s="39">
        <f>IF(Table2[[#This Row],[Pattern]]="Pattern",VLOOKUP(Table2[[#This Row],[Product Code]],'Routing data'!$A$2:$W$470,13,FALSE),VLOOKUP(Table2[[#This Row],[Product Code]],'Routing data'!$A$2:$W$470,3,FALSE))</f>
        <v>2</v>
      </c>
      <c r="BJ309" s="39">
        <f>IF(Table2[[#This Row],[Pattern]]="Pattern",VLOOKUP(Table2[[#This Row],[Product Code]],'Routing data'!$A$2:$W$470,14,FALSE),VLOOKUP(Table2[[#This Row],[Product Code]],'Routing data'!$A$2:$W$470,4,FALSE))</f>
        <v>0</v>
      </c>
      <c r="BK309" s="39">
        <f>VLOOKUP(Table2[[#This Row],[Product Code]],'Routing data'!A$4:W$524,16,FALSE)</f>
        <v>5</v>
      </c>
      <c r="BL309" s="42">
        <f>IF(Table2[[#This Row],[Milling Required]]=0,"x",IF(AT309="Pattern",B309-10,B309-4))</f>
        <v>43472</v>
      </c>
      <c r="BM309" s="42" t="str">
        <f>IF(Table2[[#This Row],[Punching Required]]=0,"x",IF(AT309="Pattern",B309-8,B309-2))</f>
        <v>x</v>
      </c>
      <c r="BN309" s="42">
        <f t="shared" si="60"/>
        <v>43473</v>
      </c>
      <c r="BO309" s="39">
        <f>IF(Table2[[#This Row],[Milling]]="x","x",Table2[[#This Row],[Total Sections]]*2)</f>
        <v>2</v>
      </c>
      <c r="BP309" s="39" t="str">
        <f>IF(Table2[[#This Row],[Punching]]="x","x",Table2[Total Sections]*2)</f>
        <v>x</v>
      </c>
      <c r="BQ309" s="39">
        <f>IF(Table2[[#This Row],[Pattern]]="Pattern",Table2[Total Sections]*3,Table2[Total Sections]*1.5)</f>
        <v>1.5</v>
      </c>
      <c r="BR309" s="42">
        <f t="shared" ca="1" si="65"/>
        <v>43469</v>
      </c>
      <c r="BS309" s="39"/>
      <c r="BT309" s="39"/>
      <c r="BU309" s="39"/>
      <c r="BV309" s="39" t="str">
        <f>_xlfn.IFNA(VLOOKUP(Table2[[#This Row],[Job-no]],Table4[],16,FALSE),"Ready")</f>
        <v/>
      </c>
      <c r="BW309" s="39" t="str">
        <f>_xlfn.IFNA(VLOOKUP(Table2[[#This Row],[Job-no]],Table4[],21,FALSE),"Ready")</f>
        <v/>
      </c>
      <c r="BX309" s="39" t="b">
        <f>_xlfn.IFNA(VLOOKUP(Table2[[#This Row],[Job-no]],Table4[],10,FALSE),TRUE)</f>
        <v>0</v>
      </c>
      <c r="BY309" s="39" t="str">
        <f>_xlfn.IFNA(VLOOKUP(Table2[[#This Row],[Job-no]],Table4[],22,FALSE),"Ready")</f>
        <v/>
      </c>
      <c r="BZ309" s="120">
        <f t="shared" si="62"/>
        <v>43476</v>
      </c>
      <c r="CA309" s="120" t="str">
        <f ca="1">IF(OR(Table2[[#This Row],[Saw Date]]=TODAY(),Table2[[#This Row],[Saw Date]]=TODAY()+1), Table2[[#This Row],[Saw Date]],IF(Table2[[#This Row],[Extrusion cut double saw]],"Done",""))</f>
        <v/>
      </c>
      <c r="CB309" s="120" t="str">
        <f ca="1">IF(OR(Table2[[#This Row],[Lens Date]]=TODAY(),Table2[[#This Row],[Lens Date]]=TODAY()+1), Table2[[#This Row],[Lens Date]],IF(Table2[[#This Row],[MSLens]]="Done","Done",""))</f>
        <v/>
      </c>
      <c r="CC309" s="120" t="str">
        <f ca="1">IF(OR(Table2[[#This Row],[Milling Date]]=TODAY(),Table2[[#This Row],[Milling Date]]=TODAY()+1), Table2[[#This Row],[Milling Date]],IF(Table2[[#This Row],[CNC Holes]]="Ready","Done",""))</f>
        <v/>
      </c>
      <c r="CD309" s="120" t="str">
        <f ca="1">IF(OR(Table2[[#This Row],[Welding Date]]=TODAY(),Table2[[#This Row],[Welding Date]]=TODAY()+1), Table2[[#This Row],[Welding Date]],IF(Table2[[#This Row],[Welding Corners]]="Ready","Done",""))</f>
        <v/>
      </c>
      <c r="CE309" s="120" t="str">
        <f ca="1">IF(OR(Table2[[#This Row],[Puching Date]]=TODAY(),Table2[[#This Row],[Puching Date]]=TODAY()+1), Table2[[#This Row],[Puching Date]],IF(Table2[[#This Row],[Punch Holes]]="Ready","Done",""))</f>
        <v/>
      </c>
      <c r="CF309" s="120" t="str">
        <f ca="1">IF(OR(Table2[[#This Row],[Housing Date2]]=TODAY(),Table2[[#This Row],[Housing Date2]]=TODAY()+1),Table2[[#This Row],[Housing Date2]],IF(Table2[[#This Row],[Body Assembly]],"Done",""))</f>
        <v/>
      </c>
      <c r="CG309" s="120" t="str">
        <f>_xlfn.IFNA(VLOOKUP(Table2[[#This Row],[Job-no]],Table4[],7,FALSE),"Done")</f>
        <v>Scheduled/Released</v>
      </c>
    </row>
    <row r="310" spans="1:85" x14ac:dyDescent="0.25">
      <c r="A310" t="str">
        <f>_xlfn.CONCAT(Table2[[#This Row],[Order]],"-",Table2[[#This Row],[Line]])</f>
        <v>77787-1</v>
      </c>
      <c r="B310" s="1">
        <v>43476</v>
      </c>
      <c r="C310" s="10">
        <v>77787</v>
      </c>
      <c r="D310" s="7" t="s">
        <v>5039</v>
      </c>
      <c r="E310" s="10">
        <v>1</v>
      </c>
      <c r="F310" s="10">
        <v>1</v>
      </c>
      <c r="G310" s="7" t="s">
        <v>165</v>
      </c>
      <c r="H310" s="10">
        <v>42</v>
      </c>
      <c r="I310" s="43" t="b">
        <v>1</v>
      </c>
      <c r="J310" s="43" t="b">
        <v>0</v>
      </c>
      <c r="K310" t="s">
        <v>114</v>
      </c>
      <c r="L310" s="43" t="b">
        <v>0</v>
      </c>
      <c r="M310" s="43" t="b">
        <v>0</v>
      </c>
      <c r="N310" s="43" t="b">
        <v>0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t="s">
        <v>114</v>
      </c>
      <c r="V310" t="s">
        <v>114</v>
      </c>
      <c r="W310" s="5">
        <v>43473</v>
      </c>
      <c r="X310" s="7" t="s">
        <v>151</v>
      </c>
      <c r="Y310" s="7"/>
      <c r="Z310" s="7" t="s">
        <v>1102</v>
      </c>
      <c r="AA310" s="7" t="s">
        <v>114</v>
      </c>
      <c r="AB310" s="7" t="s">
        <v>74</v>
      </c>
      <c r="AC310" s="10">
        <v>15</v>
      </c>
      <c r="AD310" s="3" t="s">
        <v>5967</v>
      </c>
      <c r="AE310" s="4" t="s">
        <v>5968</v>
      </c>
      <c r="AF310" s="7"/>
      <c r="AG310" s="7" t="s">
        <v>114</v>
      </c>
      <c r="AH310" s="10">
        <v>42</v>
      </c>
      <c r="AI310" s="3" t="s">
        <v>74</v>
      </c>
      <c r="AJ310" t="s">
        <v>114</v>
      </c>
      <c r="AK310" t="s">
        <v>114</v>
      </c>
      <c r="AL310" s="43" t="b">
        <v>0</v>
      </c>
      <c r="AM310" s="3"/>
      <c r="AN310" s="3"/>
      <c r="AO310" s="43" t="b">
        <v>0</v>
      </c>
      <c r="AP310" s="3" t="b">
        <v>0</v>
      </c>
      <c r="AQ310" s="3">
        <f>VLOOKUP(Table2[[#This Row],[Job-no]],Table3[],26,FALSE)</f>
        <v>8904</v>
      </c>
      <c r="AR310" t="str">
        <f t="shared" si="57"/>
        <v>BRLED</v>
      </c>
      <c r="AS310" t="str">
        <f>VLOOKUP(AR310,Table1[],4,0)</f>
        <v>recessed</v>
      </c>
      <c r="AT310">
        <f>IF(BD310&gt;0,"Pattern",VLOOKUP(AR310,Table1[],5,0))</f>
        <v>0</v>
      </c>
      <c r="AU310" s="34">
        <f>IF(AT310="Pattern",WORKDAY(Table2[[#This Row],[Scheduled Ship Date]],-10),WORKDAY(Table2[[#This Row],[Scheduled Ship Date]],-4))</f>
        <v>43472</v>
      </c>
      <c r="AV310">
        <f>IF(Table2[[#This Row],[Extrusion cut double saw]]=TRUE,IF(O310="ToDo",IF(AT310="Pattern",Table2[[#This Row],[Total Sections]]*0.4,Table2[[#This Row],[Total Sections]]*0.12),0),IF(AT310="Pattern",Table2[[#This Row],[Total Sections]]*4,Table2[[#This Row],[Total Sections]]*1.2))</f>
        <v>50.4</v>
      </c>
      <c r="AW310" s="42">
        <f t="shared" ca="1" si="64"/>
        <v>43469</v>
      </c>
      <c r="AX310" s="42">
        <f>IF(AT310="Pattern",Table2[[#This Row],[Scheduled Ship Date]]-2,Table2[[#This Row],[Scheduled Ship Date]]-3)</f>
        <v>43473</v>
      </c>
      <c r="AY310">
        <f>IF(Table2[[#This Row],[Pattern]]="Pattern",Table2[[#This Row],[Total Sections]]*4.82,Table2[[#This Row],[Total Sections]]*0.5)</f>
        <v>21</v>
      </c>
      <c r="AZ310" s="42">
        <f t="shared" ca="1" si="63"/>
        <v>43469</v>
      </c>
      <c r="BA310" s="39">
        <f>((Table2[Total Sections]/Table2[Open Qty])-1)*Table2[Open Qty]*12.96</f>
        <v>0</v>
      </c>
      <c r="BB310" s="42"/>
      <c r="BC310" s="39" t="str">
        <f t="shared" si="58"/>
        <v>BRLED-500-80-35-FL-4'-W-UNV-DP-1-DF</v>
      </c>
      <c r="BD310" s="39">
        <f t="shared" si="59"/>
        <v>0</v>
      </c>
      <c r="BE310" s="39" t="b">
        <f>_xlfn.IFNA(VLOOKUP(Table2[[#This Row],[Job-no]],Table4[],9,FALSE),TRUE)</f>
        <v>1</v>
      </c>
      <c r="BF310" t="str">
        <f>VLOOKUP(AR310,Table1[],3,0)</f>
        <v>B2LED</v>
      </c>
      <c r="BG310" s="39" t="b">
        <f>_xlfn.IFNA(VLOOKUP(Table2[[#This Row],[Job-no]],Table4[],14,FALSE),TRUE)</f>
        <v>0</v>
      </c>
      <c r="BH310" s="39" t="str">
        <f>_xlfn.IFNA(VLOOKUP(Table2[[#This Row],[Job-no]],Table4[],11,FALSE),"Done")</f>
        <v/>
      </c>
      <c r="BI310" s="39">
        <f>IF(Table2[[#This Row],[Pattern]]="Pattern",VLOOKUP(Table2[[#This Row],[Product Code]],'Routing data'!$A$2:$W$470,13,FALSE),VLOOKUP(Table2[[#This Row],[Product Code]],'Routing data'!$A$2:$W$470,3,FALSE))</f>
        <v>2</v>
      </c>
      <c r="BJ310" s="39">
        <f>IF(Table2[[#This Row],[Pattern]]="Pattern",VLOOKUP(Table2[[#This Row],[Product Code]],'Routing data'!$A$2:$W$470,14,FALSE),VLOOKUP(Table2[[#This Row],[Product Code]],'Routing data'!$A$2:$W$470,4,FALSE))</f>
        <v>0</v>
      </c>
      <c r="BK310" s="39">
        <f>VLOOKUP(Table2[[#This Row],[Product Code]],'Routing data'!A$4:W$524,16,FALSE)</f>
        <v>0</v>
      </c>
      <c r="BL310" s="42">
        <f>IF(Table2[[#This Row],[Milling Required]]=0,"x",IF(AT310="Pattern",B310-10,B310-4))</f>
        <v>43472</v>
      </c>
      <c r="BM310" s="42" t="str">
        <f>IF(Table2[[#This Row],[Punching Required]]=0,"x",IF(AT310="Pattern",B310-8,B310-2))</f>
        <v>x</v>
      </c>
      <c r="BN310" s="42">
        <f t="shared" si="60"/>
        <v>43473</v>
      </c>
      <c r="BO310" s="39">
        <f>IF(Table2[[#This Row],[Milling]]="x","x",Table2[[#This Row],[Total Sections]]*2)</f>
        <v>84</v>
      </c>
      <c r="BP310" s="39" t="str">
        <f>IF(Table2[[#This Row],[Punching]]="x","x",Table2[Total Sections]*2)</f>
        <v>x</v>
      </c>
      <c r="BQ310" s="39">
        <f>IF(Table2[[#This Row],[Pattern]]="Pattern",Table2[Total Sections]*3,Table2[Total Sections]*1.5)</f>
        <v>63</v>
      </c>
      <c r="BR310" s="42">
        <f t="shared" ca="1" si="65"/>
        <v>43469</v>
      </c>
      <c r="BS310" s="42"/>
      <c r="BT310" s="42"/>
      <c r="BU310" s="39"/>
      <c r="BV310" s="39" t="str">
        <f>_xlfn.IFNA(VLOOKUP(Table2[[#This Row],[Job-no]],Table4[],16,FALSE),"Ready")</f>
        <v/>
      </c>
      <c r="BW310" s="39" t="str">
        <f>_xlfn.IFNA(VLOOKUP(Table2[[#This Row],[Job-no]],Table4[],21,FALSE),"Ready")</f>
        <v/>
      </c>
      <c r="BX310" s="39" t="b">
        <f>_xlfn.IFNA(VLOOKUP(Table2[[#This Row],[Job-no]],Table4[],10,FALSE),TRUE)</f>
        <v>0</v>
      </c>
      <c r="BY310" s="39" t="str">
        <f>_xlfn.IFNA(VLOOKUP(Table2[[#This Row],[Job-no]],Table4[],22,FALSE),"Ready")</f>
        <v/>
      </c>
      <c r="BZ310" s="120">
        <f t="shared" si="62"/>
        <v>43476</v>
      </c>
      <c r="CA310" s="120" t="str">
        <f ca="1">IF(OR(Table2[[#This Row],[Saw Date]]=TODAY(),Table2[[#This Row],[Saw Date]]=TODAY()+1), Table2[[#This Row],[Saw Date]],IF(Table2[[#This Row],[Extrusion cut double saw]],"Done",""))</f>
        <v/>
      </c>
      <c r="CB310" s="120" t="str">
        <f ca="1">IF(OR(Table2[[#This Row],[Lens Date]]=TODAY(),Table2[[#This Row],[Lens Date]]=TODAY()+1), Table2[[#This Row],[Lens Date]],IF(Table2[[#This Row],[MSLens]]="Done","Done",""))</f>
        <v/>
      </c>
      <c r="CC310" s="120" t="str">
        <f ca="1">IF(OR(Table2[[#This Row],[Milling Date]]=TODAY(),Table2[[#This Row],[Milling Date]]=TODAY()+1), Table2[[#This Row],[Milling Date]],IF(Table2[[#This Row],[CNC Holes]]="Ready","Done",""))</f>
        <v/>
      </c>
      <c r="CD310" s="120" t="str">
        <f ca="1">IF(OR(Table2[[#This Row],[Welding Date]]=TODAY(),Table2[[#This Row],[Welding Date]]=TODAY()+1), Table2[[#This Row],[Welding Date]],IF(Table2[[#This Row],[Welding Corners]]="Ready","Done",""))</f>
        <v/>
      </c>
      <c r="CE310" s="120" t="str">
        <f ca="1">IF(OR(Table2[[#This Row],[Puching Date]]=TODAY(),Table2[[#This Row],[Puching Date]]=TODAY()+1), Table2[[#This Row],[Puching Date]],IF(Table2[[#This Row],[Punch Holes]]="Ready","Done",""))</f>
        <v/>
      </c>
      <c r="CF310" s="120" t="str">
        <f ca="1">IF(OR(Table2[[#This Row],[Housing Date2]]=TODAY(),Table2[[#This Row],[Housing Date2]]=TODAY()+1),Table2[[#This Row],[Housing Date2]],IF(Table2[[#This Row],[Body Assembly]],"Done",""))</f>
        <v/>
      </c>
      <c r="CG310" s="120" t="str">
        <f>_xlfn.IFNA(VLOOKUP(Table2[[#This Row],[Job-no]],Table4[],7,FALSE),"Done")</f>
        <v>Machine Shop Started</v>
      </c>
    </row>
    <row r="311" spans="1:85" x14ac:dyDescent="0.25">
      <c r="A311" t="str">
        <f>_xlfn.CONCAT(Table2[[#This Row],[Order]],"-",Table2[[#This Row],[Line]])</f>
        <v>77787-2</v>
      </c>
      <c r="B311" s="1">
        <v>43476</v>
      </c>
      <c r="C311" s="10">
        <v>77787</v>
      </c>
      <c r="D311" s="7" t="s">
        <v>5041</v>
      </c>
      <c r="E311" s="10">
        <v>2</v>
      </c>
      <c r="F311" s="10">
        <v>1</v>
      </c>
      <c r="G311" s="7" t="s">
        <v>165</v>
      </c>
      <c r="H311" s="10">
        <v>1</v>
      </c>
      <c r="I311" s="43" t="b">
        <v>1</v>
      </c>
      <c r="J311" s="43" t="b">
        <v>0</v>
      </c>
      <c r="K311" t="s">
        <v>114</v>
      </c>
      <c r="L311" s="43" t="b">
        <v>0</v>
      </c>
      <c r="M311" s="43" t="b">
        <v>0</v>
      </c>
      <c r="N311" s="43" t="b">
        <v>0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t="s">
        <v>114</v>
      </c>
      <c r="V311" t="s">
        <v>114</v>
      </c>
      <c r="W311" s="5">
        <v>43473</v>
      </c>
      <c r="X311" s="7" t="s">
        <v>151</v>
      </c>
      <c r="Y311" s="7"/>
      <c r="Z311" s="7" t="s">
        <v>4529</v>
      </c>
      <c r="AA311" s="7" t="s">
        <v>114</v>
      </c>
      <c r="AB311" s="7" t="s">
        <v>74</v>
      </c>
      <c r="AC311" s="10">
        <v>15</v>
      </c>
      <c r="AD311" s="3" t="s">
        <v>5967</v>
      </c>
      <c r="AE311" s="4" t="s">
        <v>5968</v>
      </c>
      <c r="AF311" s="7"/>
      <c r="AG311" s="7" t="s">
        <v>114</v>
      </c>
      <c r="AH311" s="10">
        <v>2</v>
      </c>
      <c r="AI311" s="3" t="s">
        <v>74</v>
      </c>
      <c r="AJ311" t="s">
        <v>114</v>
      </c>
      <c r="AK311" t="s">
        <v>114</v>
      </c>
      <c r="AL311" s="43" t="b">
        <v>0</v>
      </c>
      <c r="AM311" s="3"/>
      <c r="AN311" s="3"/>
      <c r="AO311" s="43" t="b">
        <v>0</v>
      </c>
      <c r="AP311" s="3" t="b">
        <v>0</v>
      </c>
      <c r="AQ311" s="3">
        <f>VLOOKUP(Table2[[#This Row],[Job-no]],Table3[],26,FALSE)</f>
        <v>848</v>
      </c>
      <c r="AR311" t="str">
        <f t="shared" si="57"/>
        <v>BRLED</v>
      </c>
      <c r="AS311" t="str">
        <f>VLOOKUP(AR311,Table1[],4,0)</f>
        <v>recessed</v>
      </c>
      <c r="AT311">
        <f>IF(BD311&gt;0,"Pattern",VLOOKUP(AR311,Table1[],5,0))</f>
        <v>0</v>
      </c>
      <c r="AU311" s="34">
        <f>IF(AT311="Pattern",WORKDAY(Table2[[#This Row],[Scheduled Ship Date]],-10),WORKDAY(Table2[[#This Row],[Scheduled Ship Date]],-4))</f>
        <v>43472</v>
      </c>
      <c r="AV311">
        <f>IF(Table2[[#This Row],[Extrusion cut double saw]]=TRUE,IF(O311="ToDo",IF(AT311="Pattern",Table2[[#This Row],[Total Sections]]*0.4,Table2[[#This Row],[Total Sections]]*0.12),0),IF(AT311="Pattern",Table2[[#This Row],[Total Sections]]*4,Table2[[#This Row],[Total Sections]]*1.2))</f>
        <v>2.4</v>
      </c>
      <c r="AW311" s="42">
        <f t="shared" ca="1" si="64"/>
        <v>43469</v>
      </c>
      <c r="AX311" s="42">
        <f>IF(AT311="Pattern",Table2[[#This Row],[Scheduled Ship Date]]-2,Table2[[#This Row],[Scheduled Ship Date]]-3)</f>
        <v>43473</v>
      </c>
      <c r="AY311">
        <f>IF(Table2[[#This Row],[Pattern]]="Pattern",Table2[[#This Row],[Total Sections]]*4.82,Table2[[#This Row],[Total Sections]]*0.5)</f>
        <v>1</v>
      </c>
      <c r="AZ311" s="42">
        <f t="shared" ca="1" si="63"/>
        <v>43469</v>
      </c>
      <c r="BA311" s="39">
        <f>((Table2[Total Sections]/Table2[Open Qty])-1)*Table2[Open Qty]*12.96</f>
        <v>12.96</v>
      </c>
      <c r="BB311" s="42"/>
      <c r="BC311" s="39" t="str">
        <f t="shared" si="58"/>
        <v>BRLED-500-80-35-FL-16'-W-UNV-DP-1-DF</v>
      </c>
      <c r="BD311" s="39">
        <f t="shared" si="59"/>
        <v>0</v>
      </c>
      <c r="BE311" s="39" t="b">
        <f>_xlfn.IFNA(VLOOKUP(Table2[[#This Row],[Job-no]],Table4[],9,FALSE),TRUE)</f>
        <v>1</v>
      </c>
      <c r="BF311" t="str">
        <f>VLOOKUP(AR311,Table1[],3,0)</f>
        <v>B2LED</v>
      </c>
      <c r="BG311" s="39" t="b">
        <f>_xlfn.IFNA(VLOOKUP(Table2[[#This Row],[Job-no]],Table4[],14,FALSE),TRUE)</f>
        <v>0</v>
      </c>
      <c r="BH311" s="39" t="str">
        <f>_xlfn.IFNA(VLOOKUP(Table2[[#This Row],[Job-no]],Table4[],11,FALSE),"Done")</f>
        <v/>
      </c>
      <c r="BI311" s="39">
        <f>IF(Table2[[#This Row],[Pattern]]="Pattern",VLOOKUP(Table2[[#This Row],[Product Code]],'Routing data'!$A$2:$W$470,13,FALSE),VLOOKUP(Table2[[#This Row],[Product Code]],'Routing data'!$A$2:$W$470,3,FALSE))</f>
        <v>2</v>
      </c>
      <c r="BJ311" s="39">
        <f>IF(Table2[[#This Row],[Pattern]]="Pattern",VLOOKUP(Table2[[#This Row],[Product Code]],'Routing data'!$A$2:$W$470,14,FALSE),VLOOKUP(Table2[[#This Row],[Product Code]],'Routing data'!$A$2:$W$470,4,FALSE))</f>
        <v>0</v>
      </c>
      <c r="BK311" s="39">
        <f>VLOOKUP(Table2[[#This Row],[Product Code]],'Routing data'!A$4:W$524,16,FALSE)</f>
        <v>0</v>
      </c>
      <c r="BL311" s="42">
        <f>IF(Table2[[#This Row],[Milling Required]]=0,"x",IF(AT311="Pattern",B311-10,B311-4))</f>
        <v>43472</v>
      </c>
      <c r="BM311" s="42" t="str">
        <f>IF(Table2[[#This Row],[Punching Required]]=0,"x",IF(AT311="Pattern",B311-8,B311-2))</f>
        <v>x</v>
      </c>
      <c r="BN311" s="42">
        <f t="shared" si="60"/>
        <v>43473</v>
      </c>
      <c r="BO311" s="39">
        <f>IF(Table2[[#This Row],[Milling]]="x","x",Table2[[#This Row],[Total Sections]]*2)</f>
        <v>4</v>
      </c>
      <c r="BP311" s="39" t="str">
        <f>IF(Table2[[#This Row],[Punching]]="x","x",Table2[Total Sections]*2)</f>
        <v>x</v>
      </c>
      <c r="BQ311" s="39">
        <f>IF(Table2[[#This Row],[Pattern]]="Pattern",Table2[Total Sections]*3,Table2[Total Sections]*1.5)</f>
        <v>3</v>
      </c>
      <c r="BR311" s="42">
        <f t="shared" ca="1" si="65"/>
        <v>43469</v>
      </c>
      <c r="BS311" s="42"/>
      <c r="BT311" s="42"/>
      <c r="BU311" s="39"/>
      <c r="BV311" s="39" t="str">
        <f>_xlfn.IFNA(VLOOKUP(Table2[[#This Row],[Job-no]],Table4[],16,FALSE),"Ready")</f>
        <v/>
      </c>
      <c r="BW311" s="39" t="str">
        <f>_xlfn.IFNA(VLOOKUP(Table2[[#This Row],[Job-no]],Table4[],21,FALSE),"Ready")</f>
        <v/>
      </c>
      <c r="BX311" s="39" t="b">
        <f>_xlfn.IFNA(VLOOKUP(Table2[[#This Row],[Job-no]],Table4[],10,FALSE),TRUE)</f>
        <v>0</v>
      </c>
      <c r="BY311" s="39" t="str">
        <f>_xlfn.IFNA(VLOOKUP(Table2[[#This Row],[Job-no]],Table4[],22,FALSE),"Ready")</f>
        <v/>
      </c>
      <c r="BZ311" s="120">
        <f t="shared" si="62"/>
        <v>43476</v>
      </c>
      <c r="CA311" s="120" t="str">
        <f ca="1">IF(OR(Table2[[#This Row],[Saw Date]]=TODAY(),Table2[[#This Row],[Saw Date]]=TODAY()+1), Table2[[#This Row],[Saw Date]],IF(Table2[[#This Row],[Extrusion cut double saw]],"Done",""))</f>
        <v/>
      </c>
      <c r="CB311" s="120" t="str">
        <f ca="1">IF(OR(Table2[[#This Row],[Lens Date]]=TODAY(),Table2[[#This Row],[Lens Date]]=TODAY()+1), Table2[[#This Row],[Lens Date]],IF(Table2[[#This Row],[MSLens]]="Done","Done",""))</f>
        <v/>
      </c>
      <c r="CC311" s="120" t="str">
        <f ca="1">IF(OR(Table2[[#This Row],[Milling Date]]=TODAY(),Table2[[#This Row],[Milling Date]]=TODAY()+1), Table2[[#This Row],[Milling Date]],IF(Table2[[#This Row],[CNC Holes]]="Ready","Done",""))</f>
        <v/>
      </c>
      <c r="CD311" s="120" t="str">
        <f ca="1">IF(OR(Table2[[#This Row],[Welding Date]]=TODAY(),Table2[[#This Row],[Welding Date]]=TODAY()+1), Table2[[#This Row],[Welding Date]],IF(Table2[[#This Row],[Welding Corners]]="Ready","Done",""))</f>
        <v/>
      </c>
      <c r="CE311" s="120" t="str">
        <f ca="1">IF(OR(Table2[[#This Row],[Puching Date]]=TODAY(),Table2[[#This Row],[Puching Date]]=TODAY()+1), Table2[[#This Row],[Puching Date]],IF(Table2[[#This Row],[Punch Holes]]="Ready","Done",""))</f>
        <v/>
      </c>
      <c r="CF311" s="120" t="str">
        <f ca="1">IF(OR(Table2[[#This Row],[Housing Date2]]=TODAY(),Table2[[#This Row],[Housing Date2]]=TODAY()+1),Table2[[#This Row],[Housing Date2]],IF(Table2[[#This Row],[Body Assembly]],"Done",""))</f>
        <v/>
      </c>
      <c r="CG311" s="120" t="str">
        <f>_xlfn.IFNA(VLOOKUP(Table2[[#This Row],[Job-no]],Table4[],7,FALSE),"Done")</f>
        <v>Machine Shop Started</v>
      </c>
    </row>
    <row r="312" spans="1:85" x14ac:dyDescent="0.25">
      <c r="A312" t="str">
        <f>_xlfn.CONCAT(Table2[[#This Row],[Order]],"-",Table2[[#This Row],[Line]])</f>
        <v>77787-3</v>
      </c>
      <c r="B312" s="1">
        <v>43476</v>
      </c>
      <c r="C312" s="10">
        <v>77787</v>
      </c>
      <c r="D312" s="7" t="s">
        <v>5043</v>
      </c>
      <c r="E312" s="10">
        <v>3</v>
      </c>
      <c r="F312" s="10">
        <v>1</v>
      </c>
      <c r="G312" s="7" t="s">
        <v>165</v>
      </c>
      <c r="H312" s="10">
        <v>1</v>
      </c>
      <c r="I312" s="43" t="b">
        <v>1</v>
      </c>
      <c r="J312" s="43" t="b">
        <v>0</v>
      </c>
      <c r="K312" t="s">
        <v>114</v>
      </c>
      <c r="L312" s="43" t="b">
        <v>0</v>
      </c>
      <c r="M312" s="43" t="b">
        <v>0</v>
      </c>
      <c r="N312" s="43" t="b">
        <v>0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t="s">
        <v>114</v>
      </c>
      <c r="V312" t="s">
        <v>114</v>
      </c>
      <c r="W312" s="5">
        <v>43473</v>
      </c>
      <c r="X312" s="7" t="s">
        <v>151</v>
      </c>
      <c r="Y312" s="7"/>
      <c r="Z312" s="7" t="s">
        <v>4878</v>
      </c>
      <c r="AA312" s="7" t="s">
        <v>114</v>
      </c>
      <c r="AB312" s="7" t="s">
        <v>74</v>
      </c>
      <c r="AC312" s="10">
        <v>15</v>
      </c>
      <c r="AD312" s="3" t="s">
        <v>5967</v>
      </c>
      <c r="AE312" s="4" t="s">
        <v>5968</v>
      </c>
      <c r="AF312" s="7"/>
      <c r="AG312" s="7" t="s">
        <v>114</v>
      </c>
      <c r="AH312" s="10">
        <v>1</v>
      </c>
      <c r="AI312" s="3" t="s">
        <v>74</v>
      </c>
      <c r="AJ312" t="s">
        <v>114</v>
      </c>
      <c r="AK312" t="s">
        <v>114</v>
      </c>
      <c r="AL312" s="43" t="b">
        <v>0</v>
      </c>
      <c r="AM312" s="3"/>
      <c r="AN312" s="3"/>
      <c r="AO312" s="43" t="b">
        <v>0</v>
      </c>
      <c r="AP312" s="3" t="b">
        <v>0</v>
      </c>
      <c r="AQ312" s="3">
        <f>VLOOKUP(Table2[[#This Row],[Job-no]],Table3[],26,FALSE)</f>
        <v>583</v>
      </c>
      <c r="AR312" t="str">
        <f t="shared" si="57"/>
        <v>BRLED</v>
      </c>
      <c r="AS312" t="str">
        <f>VLOOKUP(AR312,Table1[],4,0)</f>
        <v>recessed</v>
      </c>
      <c r="AT312">
        <f>IF(BD312&gt;0,"Pattern",VLOOKUP(AR312,Table1[],5,0))</f>
        <v>0</v>
      </c>
      <c r="AU312" s="34">
        <f>IF(AT312="Pattern",WORKDAY(Table2[[#This Row],[Scheduled Ship Date]],-10),WORKDAY(Table2[[#This Row],[Scheduled Ship Date]],-4))</f>
        <v>43472</v>
      </c>
      <c r="AV312">
        <f>IF(Table2[[#This Row],[Extrusion cut double saw]]=TRUE,IF(O312="ToDo",IF(AT312="Pattern",Table2[[#This Row],[Total Sections]]*0.4,Table2[[#This Row],[Total Sections]]*0.12),0),IF(AT312="Pattern",Table2[[#This Row],[Total Sections]]*4,Table2[[#This Row],[Total Sections]]*1.2))</f>
        <v>1.2</v>
      </c>
      <c r="AW312" s="42">
        <f t="shared" ca="1" si="64"/>
        <v>43469</v>
      </c>
      <c r="AX312" s="42">
        <f>IF(AT312="Pattern",Table2[[#This Row],[Scheduled Ship Date]]-2,Table2[[#This Row],[Scheduled Ship Date]]-3)</f>
        <v>43473</v>
      </c>
      <c r="AY312">
        <f>IF(Table2[[#This Row],[Pattern]]="Pattern",Table2[[#This Row],[Total Sections]]*4.82,Table2[[#This Row],[Total Sections]]*0.5)</f>
        <v>0.5</v>
      </c>
      <c r="AZ312" s="42">
        <f t="shared" ca="1" si="63"/>
        <v>43469</v>
      </c>
      <c r="BA312" s="39">
        <f>((Table2[Total Sections]/Table2[Open Qty])-1)*Table2[Open Qty]*12.96</f>
        <v>0</v>
      </c>
      <c r="BB312" s="42"/>
      <c r="BC312" s="39" t="str">
        <f t="shared" si="58"/>
        <v>BRLED-500-80-35-FL-11'-W-UNV-DP-1-DF</v>
      </c>
      <c r="BD312" s="39">
        <f t="shared" si="59"/>
        <v>0</v>
      </c>
      <c r="BE312" s="39" t="b">
        <f>_xlfn.IFNA(VLOOKUP(Table2[[#This Row],[Job-no]],Table4[],9,FALSE),TRUE)</f>
        <v>1</v>
      </c>
      <c r="BF312" t="str">
        <f>VLOOKUP(AR312,Table1[],3,0)</f>
        <v>B2LED</v>
      </c>
      <c r="BG312" s="39" t="b">
        <f>_xlfn.IFNA(VLOOKUP(Table2[[#This Row],[Job-no]],Table4[],14,FALSE),TRUE)</f>
        <v>0</v>
      </c>
      <c r="BH312" s="39" t="str">
        <f>_xlfn.IFNA(VLOOKUP(Table2[[#This Row],[Job-no]],Table4[],11,FALSE),"Done")</f>
        <v/>
      </c>
      <c r="BI312" s="39">
        <f>IF(Table2[[#This Row],[Pattern]]="Pattern",VLOOKUP(Table2[[#This Row],[Product Code]],'Routing data'!$A$2:$W$470,13,FALSE),VLOOKUP(Table2[[#This Row],[Product Code]],'Routing data'!$A$2:$W$470,3,FALSE))</f>
        <v>2</v>
      </c>
      <c r="BJ312" s="39">
        <f>IF(Table2[[#This Row],[Pattern]]="Pattern",VLOOKUP(Table2[[#This Row],[Product Code]],'Routing data'!$A$2:$W$470,14,FALSE),VLOOKUP(Table2[[#This Row],[Product Code]],'Routing data'!$A$2:$W$470,4,FALSE))</f>
        <v>0</v>
      </c>
      <c r="BK312" s="39">
        <f>VLOOKUP(Table2[[#This Row],[Product Code]],'Routing data'!A$4:W$524,16,FALSE)</f>
        <v>0</v>
      </c>
      <c r="BL312" s="42">
        <f>IF(Table2[[#This Row],[Milling Required]]=0,"x",IF(AT312="Pattern",B312-10,B312-4))</f>
        <v>43472</v>
      </c>
      <c r="BM312" s="42" t="str">
        <f>IF(Table2[[#This Row],[Punching Required]]=0,"x",IF(AT312="Pattern",B312-8,B312-2))</f>
        <v>x</v>
      </c>
      <c r="BN312" s="42">
        <f t="shared" si="60"/>
        <v>43473</v>
      </c>
      <c r="BO312" s="39">
        <f>IF(Table2[[#This Row],[Milling]]="x","x",Table2[[#This Row],[Total Sections]]*2)</f>
        <v>2</v>
      </c>
      <c r="BP312" s="39" t="str">
        <f>IF(Table2[[#This Row],[Punching]]="x","x",Table2[Total Sections]*2)</f>
        <v>x</v>
      </c>
      <c r="BQ312" s="39">
        <f>IF(Table2[[#This Row],[Pattern]]="Pattern",Table2[Total Sections]*3,Table2[Total Sections]*1.5)</f>
        <v>1.5</v>
      </c>
      <c r="BR312" s="42">
        <f t="shared" ca="1" si="65"/>
        <v>43469</v>
      </c>
      <c r="BS312" s="39"/>
      <c r="BT312" s="42"/>
      <c r="BU312" s="39"/>
      <c r="BV312" s="39" t="str">
        <f>_xlfn.IFNA(VLOOKUP(Table2[[#This Row],[Job-no]],Table4[],16,FALSE),"Ready")</f>
        <v/>
      </c>
      <c r="BW312" s="39" t="str">
        <f>_xlfn.IFNA(VLOOKUP(Table2[[#This Row],[Job-no]],Table4[],21,FALSE),"Ready")</f>
        <v/>
      </c>
      <c r="BX312" s="39" t="b">
        <f>_xlfn.IFNA(VLOOKUP(Table2[[#This Row],[Job-no]],Table4[],10,FALSE),TRUE)</f>
        <v>0</v>
      </c>
      <c r="BY312" s="39" t="str">
        <f>_xlfn.IFNA(VLOOKUP(Table2[[#This Row],[Job-no]],Table4[],22,FALSE),"Ready")</f>
        <v/>
      </c>
      <c r="BZ312" s="120">
        <f t="shared" si="62"/>
        <v>43476</v>
      </c>
      <c r="CA312" s="120" t="str">
        <f ca="1">IF(OR(Table2[[#This Row],[Saw Date]]=TODAY(),Table2[[#This Row],[Saw Date]]=TODAY()+1), Table2[[#This Row],[Saw Date]],IF(Table2[[#This Row],[Extrusion cut double saw]],"Done",""))</f>
        <v/>
      </c>
      <c r="CB312" s="120" t="str">
        <f ca="1">IF(OR(Table2[[#This Row],[Lens Date]]=TODAY(),Table2[[#This Row],[Lens Date]]=TODAY()+1), Table2[[#This Row],[Lens Date]],IF(Table2[[#This Row],[MSLens]]="Done","Done",""))</f>
        <v/>
      </c>
      <c r="CC312" s="120" t="str">
        <f ca="1">IF(OR(Table2[[#This Row],[Milling Date]]=TODAY(),Table2[[#This Row],[Milling Date]]=TODAY()+1), Table2[[#This Row],[Milling Date]],IF(Table2[[#This Row],[CNC Holes]]="Ready","Done",""))</f>
        <v/>
      </c>
      <c r="CD312" s="120" t="str">
        <f ca="1">IF(OR(Table2[[#This Row],[Welding Date]]=TODAY(),Table2[[#This Row],[Welding Date]]=TODAY()+1), Table2[[#This Row],[Welding Date]],IF(Table2[[#This Row],[Welding Corners]]="Ready","Done",""))</f>
        <v/>
      </c>
      <c r="CE312" s="120" t="str">
        <f ca="1">IF(OR(Table2[[#This Row],[Puching Date]]=TODAY(),Table2[[#This Row],[Puching Date]]=TODAY()+1), Table2[[#This Row],[Puching Date]],IF(Table2[[#This Row],[Punch Holes]]="Ready","Done",""))</f>
        <v/>
      </c>
      <c r="CF312" s="120" t="str">
        <f ca="1">IF(OR(Table2[[#This Row],[Housing Date2]]=TODAY(),Table2[[#This Row],[Housing Date2]]=TODAY()+1),Table2[[#This Row],[Housing Date2]],IF(Table2[[#This Row],[Body Assembly]],"Done",""))</f>
        <v/>
      </c>
      <c r="CG312" s="120" t="str">
        <f>_xlfn.IFNA(VLOOKUP(Table2[[#This Row],[Job-no]],Table4[],7,FALSE),"Done")</f>
        <v>Machine Shop Started</v>
      </c>
    </row>
    <row r="313" spans="1:85" x14ac:dyDescent="0.25">
      <c r="A313" t="str">
        <f>_xlfn.CONCAT(Table2[[#This Row],[Order]],"-",Table2[[#This Row],[Line]])</f>
        <v>77787-4</v>
      </c>
      <c r="B313" s="1">
        <v>43476</v>
      </c>
      <c r="C313" s="10">
        <v>77787</v>
      </c>
      <c r="D313" s="7" t="s">
        <v>5045</v>
      </c>
      <c r="E313" s="10">
        <v>4</v>
      </c>
      <c r="F313" s="10">
        <v>1</v>
      </c>
      <c r="G313" s="7" t="s">
        <v>165</v>
      </c>
      <c r="H313" s="10">
        <v>1</v>
      </c>
      <c r="I313" s="43" t="b">
        <v>1</v>
      </c>
      <c r="J313" s="43" t="b">
        <v>0</v>
      </c>
      <c r="K313" t="s">
        <v>114</v>
      </c>
      <c r="L313" s="43" t="b">
        <v>0</v>
      </c>
      <c r="M313" s="43" t="b">
        <v>0</v>
      </c>
      <c r="N313" s="43" t="b">
        <v>0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t="s">
        <v>114</v>
      </c>
      <c r="V313" t="s">
        <v>114</v>
      </c>
      <c r="W313" s="5">
        <v>43473</v>
      </c>
      <c r="X313" s="7" t="s">
        <v>151</v>
      </c>
      <c r="Y313" s="7"/>
      <c r="Z313" s="7" t="s">
        <v>3982</v>
      </c>
      <c r="AA313" s="7" t="s">
        <v>114</v>
      </c>
      <c r="AB313" s="7" t="s">
        <v>74</v>
      </c>
      <c r="AC313" s="10">
        <v>15</v>
      </c>
      <c r="AD313" s="3" t="s">
        <v>5967</v>
      </c>
      <c r="AE313" s="4" t="s">
        <v>5968</v>
      </c>
      <c r="AF313" s="7"/>
      <c r="AG313" s="7" t="s">
        <v>114</v>
      </c>
      <c r="AH313" s="10">
        <v>1</v>
      </c>
      <c r="AI313" s="3" t="s">
        <v>74</v>
      </c>
      <c r="AJ313" t="s">
        <v>114</v>
      </c>
      <c r="AK313" t="s">
        <v>114</v>
      </c>
      <c r="AL313" s="43" t="b">
        <v>0</v>
      </c>
      <c r="AM313" s="3"/>
      <c r="AN313" s="3"/>
      <c r="AO313" s="43" t="b">
        <v>0</v>
      </c>
      <c r="AP313" s="3" t="b">
        <v>0</v>
      </c>
      <c r="AQ313" s="3">
        <f>VLOOKUP(Table2[[#This Row],[Job-no]],Table3[],26,FALSE)</f>
        <v>424</v>
      </c>
      <c r="AR313" t="str">
        <f t="shared" si="57"/>
        <v>BRLED</v>
      </c>
      <c r="AS313" t="str">
        <f>VLOOKUP(AR313,Table1[],4,0)</f>
        <v>recessed</v>
      </c>
      <c r="AT313">
        <f>IF(BD313&gt;0,"Pattern",VLOOKUP(AR313,Table1[],5,0))</f>
        <v>0</v>
      </c>
      <c r="AU313" s="34">
        <f>IF(AT313="Pattern",WORKDAY(Table2[[#This Row],[Scheduled Ship Date]],-10),WORKDAY(Table2[[#This Row],[Scheduled Ship Date]],-4))</f>
        <v>43472</v>
      </c>
      <c r="AV313">
        <f>IF(Table2[[#This Row],[Extrusion cut double saw]]=TRUE,IF(O313="ToDo",IF(AT313="Pattern",Table2[[#This Row],[Total Sections]]*0.4,Table2[[#This Row],[Total Sections]]*0.12),0),IF(AT313="Pattern",Table2[[#This Row],[Total Sections]]*4,Table2[[#This Row],[Total Sections]]*1.2))</f>
        <v>1.2</v>
      </c>
      <c r="AW313" s="42">
        <f t="shared" ca="1" si="64"/>
        <v>43469</v>
      </c>
      <c r="AX313" s="42">
        <f>IF(AT313="Pattern",Table2[[#This Row],[Scheduled Ship Date]]-2,Table2[[#This Row],[Scheduled Ship Date]]-3)</f>
        <v>43473</v>
      </c>
      <c r="AY313">
        <f>IF(Table2[[#This Row],[Pattern]]="Pattern",Table2[[#This Row],[Total Sections]]*4.82,Table2[[#This Row],[Total Sections]]*0.5)</f>
        <v>0.5</v>
      </c>
      <c r="AZ313" s="42">
        <f t="shared" ca="1" si="63"/>
        <v>43469</v>
      </c>
      <c r="BA313" s="39">
        <f>((Table2[Total Sections]/Table2[Open Qty])-1)*Table2[Open Qty]*12.96</f>
        <v>0</v>
      </c>
      <c r="BB313" s="39"/>
      <c r="BC313" s="39" t="str">
        <f t="shared" si="58"/>
        <v>BRLED-500-80-35-FL-8'-W-UNV-DP-1-DF</v>
      </c>
      <c r="BD313" s="39">
        <f t="shared" si="59"/>
        <v>0</v>
      </c>
      <c r="BE313" s="39" t="b">
        <f>_xlfn.IFNA(VLOOKUP(Table2[[#This Row],[Job-no]],Table4[],9,FALSE),TRUE)</f>
        <v>1</v>
      </c>
      <c r="BF313" t="str">
        <f>VLOOKUP(AR313,Table1[],3,0)</f>
        <v>B2LED</v>
      </c>
      <c r="BG313" s="39" t="b">
        <f>_xlfn.IFNA(VLOOKUP(Table2[[#This Row],[Job-no]],Table4[],14,FALSE),TRUE)</f>
        <v>0</v>
      </c>
      <c r="BH313" s="39" t="str">
        <f>_xlfn.IFNA(VLOOKUP(Table2[[#This Row],[Job-no]],Table4[],11,FALSE),"Done")</f>
        <v/>
      </c>
      <c r="BI313" s="39">
        <f>IF(Table2[[#This Row],[Pattern]]="Pattern",VLOOKUP(Table2[[#This Row],[Product Code]],'Routing data'!$A$2:$W$470,13,FALSE),VLOOKUP(Table2[[#This Row],[Product Code]],'Routing data'!$A$2:$W$470,3,FALSE))</f>
        <v>2</v>
      </c>
      <c r="BJ313" s="39">
        <f>IF(Table2[[#This Row],[Pattern]]="Pattern",VLOOKUP(Table2[[#This Row],[Product Code]],'Routing data'!$A$2:$W$470,14,FALSE),VLOOKUP(Table2[[#This Row],[Product Code]],'Routing data'!$A$2:$W$470,4,FALSE))</f>
        <v>0</v>
      </c>
      <c r="BK313" s="39">
        <f>VLOOKUP(Table2[[#This Row],[Product Code]],'Routing data'!A$4:W$524,16,FALSE)</f>
        <v>0</v>
      </c>
      <c r="BL313" s="42">
        <f>IF(Table2[[#This Row],[Milling Required]]=0,"x",IF(AT313="Pattern",B313-10,B313-4))</f>
        <v>43472</v>
      </c>
      <c r="BM313" s="42" t="str">
        <f>IF(Table2[[#This Row],[Punching Required]]=0,"x",IF(AT313="Pattern",B313-8,B313-2))</f>
        <v>x</v>
      </c>
      <c r="BN313" s="42">
        <f t="shared" si="60"/>
        <v>43473</v>
      </c>
      <c r="BO313" s="39">
        <f>IF(Table2[[#This Row],[Milling]]="x","x",Table2[[#This Row],[Total Sections]]*2)</f>
        <v>2</v>
      </c>
      <c r="BP313" s="39" t="str">
        <f>IF(Table2[[#This Row],[Punching]]="x","x",Table2[Total Sections]*2)</f>
        <v>x</v>
      </c>
      <c r="BQ313" s="39">
        <f>IF(Table2[[#This Row],[Pattern]]="Pattern",Table2[Total Sections]*3,Table2[Total Sections]*1.5)</f>
        <v>1.5</v>
      </c>
      <c r="BR313" s="42">
        <f t="shared" ca="1" si="65"/>
        <v>43469</v>
      </c>
      <c r="BS313" s="42"/>
      <c r="BT313" s="42"/>
      <c r="BU313" s="39"/>
      <c r="BV313" s="39" t="str">
        <f>_xlfn.IFNA(VLOOKUP(Table2[[#This Row],[Job-no]],Table4[],16,FALSE),"Ready")</f>
        <v/>
      </c>
      <c r="BW313" s="39" t="str">
        <f>_xlfn.IFNA(VLOOKUP(Table2[[#This Row],[Job-no]],Table4[],21,FALSE),"Ready")</f>
        <v/>
      </c>
      <c r="BX313" s="39" t="b">
        <f>_xlfn.IFNA(VLOOKUP(Table2[[#This Row],[Job-no]],Table4[],10,FALSE),TRUE)</f>
        <v>0</v>
      </c>
      <c r="BY313" s="39" t="str">
        <f>_xlfn.IFNA(VLOOKUP(Table2[[#This Row],[Job-no]],Table4[],22,FALSE),"Ready")</f>
        <v/>
      </c>
      <c r="BZ313" s="120">
        <f t="shared" si="62"/>
        <v>43476</v>
      </c>
      <c r="CA313" s="120" t="str">
        <f ca="1">IF(OR(Table2[[#This Row],[Saw Date]]=TODAY(),Table2[[#This Row],[Saw Date]]=TODAY()+1), Table2[[#This Row],[Saw Date]],IF(Table2[[#This Row],[Extrusion cut double saw]],"Done",""))</f>
        <v/>
      </c>
      <c r="CB313" s="120" t="str">
        <f ca="1">IF(OR(Table2[[#This Row],[Lens Date]]=TODAY(),Table2[[#This Row],[Lens Date]]=TODAY()+1), Table2[[#This Row],[Lens Date]],IF(Table2[[#This Row],[MSLens]]="Done","Done",""))</f>
        <v/>
      </c>
      <c r="CC313" s="120" t="str">
        <f ca="1">IF(OR(Table2[[#This Row],[Milling Date]]=TODAY(),Table2[[#This Row],[Milling Date]]=TODAY()+1), Table2[[#This Row],[Milling Date]],IF(Table2[[#This Row],[CNC Holes]]="Ready","Done",""))</f>
        <v/>
      </c>
      <c r="CD313" s="120" t="str">
        <f ca="1">IF(OR(Table2[[#This Row],[Welding Date]]=TODAY(),Table2[[#This Row],[Welding Date]]=TODAY()+1), Table2[[#This Row],[Welding Date]],IF(Table2[[#This Row],[Welding Corners]]="Ready","Done",""))</f>
        <v/>
      </c>
      <c r="CE313" s="120" t="str">
        <f ca="1">IF(OR(Table2[[#This Row],[Puching Date]]=TODAY(),Table2[[#This Row],[Puching Date]]=TODAY()+1), Table2[[#This Row],[Puching Date]],IF(Table2[[#This Row],[Punch Holes]]="Ready","Done",""))</f>
        <v/>
      </c>
      <c r="CF313" s="120" t="str">
        <f ca="1">IF(OR(Table2[[#This Row],[Housing Date2]]=TODAY(),Table2[[#This Row],[Housing Date2]]=TODAY()+1),Table2[[#This Row],[Housing Date2]],IF(Table2[[#This Row],[Body Assembly]],"Done",""))</f>
        <v/>
      </c>
      <c r="CG313" s="120" t="str">
        <f>_xlfn.IFNA(VLOOKUP(Table2[[#This Row],[Job-no]],Table4[],7,FALSE),"Done")</f>
        <v>Machine Shop Started</v>
      </c>
    </row>
    <row r="314" spans="1:85" x14ac:dyDescent="0.25">
      <c r="A314" t="str">
        <f>_xlfn.CONCAT(Table2[[#This Row],[Order]],"-",Table2[[#This Row],[Line]])</f>
        <v>77798-1</v>
      </c>
      <c r="B314" s="5">
        <v>43476</v>
      </c>
      <c r="C314" s="8">
        <v>77798</v>
      </c>
      <c r="D314" s="3" t="s">
        <v>3833</v>
      </c>
      <c r="E314" s="8">
        <v>1</v>
      </c>
      <c r="F314" s="8">
        <v>1</v>
      </c>
      <c r="G314" s="3" t="s">
        <v>42</v>
      </c>
      <c r="H314" s="8">
        <v>3</v>
      </c>
      <c r="I314" s="43" t="b">
        <v>0</v>
      </c>
      <c r="J314" s="43" t="b">
        <v>0</v>
      </c>
      <c r="K314" t="s">
        <v>114</v>
      </c>
      <c r="L314" s="43" t="b">
        <v>0</v>
      </c>
      <c r="M314" s="43" t="b">
        <v>0</v>
      </c>
      <c r="N314" s="43" t="b">
        <v>0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t="s">
        <v>114</v>
      </c>
      <c r="V314" t="s">
        <v>114</v>
      </c>
      <c r="W314" s="5">
        <v>43473</v>
      </c>
      <c r="X314" s="3" t="s">
        <v>114</v>
      </c>
      <c r="Y314" s="3"/>
      <c r="Z314" s="3" t="s">
        <v>1085</v>
      </c>
      <c r="AA314" s="3" t="s">
        <v>114</v>
      </c>
      <c r="AB314" s="3" t="s">
        <v>74</v>
      </c>
      <c r="AC314" s="8">
        <v>12</v>
      </c>
      <c r="AD314" s="3" t="s">
        <v>5967</v>
      </c>
      <c r="AE314" s="4" t="s">
        <v>5968</v>
      </c>
      <c r="AF314" s="3"/>
      <c r="AG314" s="3" t="s">
        <v>114</v>
      </c>
      <c r="AH314" s="8">
        <v>3</v>
      </c>
      <c r="AI314" s="3" t="s">
        <v>74</v>
      </c>
      <c r="AJ314" t="s">
        <v>114</v>
      </c>
      <c r="AK314" t="s">
        <v>114</v>
      </c>
      <c r="AL314" s="43" t="b">
        <v>0</v>
      </c>
      <c r="AM314" s="3"/>
      <c r="AN314" s="3"/>
      <c r="AO314" s="43" t="b">
        <v>0</v>
      </c>
      <c r="AP314" s="3" t="b">
        <v>0</v>
      </c>
      <c r="AQ314" s="3">
        <f>VLOOKUP(Table2[[#This Row],[Job-no]],Table3[],26,FALSE)</f>
        <v>3129.9989999999998</v>
      </c>
      <c r="AR314" t="str">
        <f t="shared" si="57"/>
        <v>CLKLED</v>
      </c>
      <c r="AS314" t="str">
        <f>VLOOKUP(AR314,Table1[],4,0)</f>
        <v>recessed</v>
      </c>
      <c r="AT314">
        <f>IF(BD314&gt;0,"Pattern",VLOOKUP(AR314,Table1[],5,0))</f>
        <v>0</v>
      </c>
      <c r="AU314" s="34">
        <f>IF(AT314="Pattern",WORKDAY(Table2[[#This Row],[Scheduled Ship Date]],-10),WORKDAY(Table2[[#This Row],[Scheduled Ship Date]],-4))</f>
        <v>43472</v>
      </c>
      <c r="AV314">
        <f>IF(Table2[[#This Row],[Extrusion cut double saw]]=TRUE,IF(O314="ToDo",IF(AT314="Pattern",Table2[[#This Row],[Total Sections]]*0.4,Table2[[#This Row],[Total Sections]]*0.12),0),IF(AT314="Pattern",Table2[[#This Row],[Total Sections]]*4,Table2[[#This Row],[Total Sections]]*1.2))</f>
        <v>3.5999999999999996</v>
      </c>
      <c r="AW314" s="42">
        <f t="shared" ca="1" si="64"/>
        <v>43469</v>
      </c>
      <c r="AX314" s="42">
        <f>IF(AT314="Pattern",Table2[[#This Row],[Scheduled Ship Date]]-2,Table2[[#This Row],[Scheduled Ship Date]]-3)</f>
        <v>43473</v>
      </c>
      <c r="AY314">
        <f>IF(Table2[[#This Row],[Pattern]]="Pattern",Table2[[#This Row],[Total Sections]]*4.82,Table2[[#This Row],[Total Sections]]*0.5)</f>
        <v>1.5</v>
      </c>
      <c r="AZ314" s="42">
        <f t="shared" ca="1" si="63"/>
        <v>43469</v>
      </c>
      <c r="BA314" s="39">
        <f>((Table2[Total Sections]/Table2[Open Qty])-1)*Table2[Open Qty]*12.96</f>
        <v>0</v>
      </c>
      <c r="BB314" s="42"/>
      <c r="BC314" s="39" t="str">
        <f t="shared" si="58"/>
        <v>CLKLED-400-90-40-SO-8-W-UNV-DP-1-DS-FW(6)</v>
      </c>
      <c r="BD314" s="39">
        <f t="shared" si="59"/>
        <v>0</v>
      </c>
      <c r="BE314" s="39" t="b">
        <f>_xlfn.IFNA(VLOOKUP(Table2[[#This Row],[Job-no]],Table4[],9,FALSE),TRUE)</f>
        <v>0</v>
      </c>
      <c r="BF314" t="str">
        <f>VLOOKUP(AR314,Table1[],3,0)</f>
        <v>CLICK</v>
      </c>
      <c r="BG314" s="39" t="b">
        <f>_xlfn.IFNA(VLOOKUP(Table2[[#This Row],[Job-no]],Table4[],14,FALSE),TRUE)</f>
        <v>0</v>
      </c>
      <c r="BH314" s="39" t="str">
        <f>_xlfn.IFNA(VLOOKUP(Table2[[#This Row],[Job-no]],Table4[],11,FALSE),"Done")</f>
        <v/>
      </c>
      <c r="BI314" s="39">
        <f>IF(Table2[[#This Row],[Pattern]]="Pattern",VLOOKUP(Table2[[#This Row],[Product Code]],'Routing data'!$A$2:$W$470,13,FALSE),VLOOKUP(Table2[[#This Row],[Product Code]],'Routing data'!$A$2:$W$470,3,FALSE))</f>
        <v>2</v>
      </c>
      <c r="BJ314" s="39">
        <f>IF(Table2[[#This Row],[Pattern]]="Pattern",VLOOKUP(Table2[[#This Row],[Product Code]],'Routing data'!$A$2:$W$470,14,FALSE),VLOOKUP(Table2[[#This Row],[Product Code]],'Routing data'!$A$2:$W$470,4,FALSE))</f>
        <v>0</v>
      </c>
      <c r="BK314" s="39">
        <f>VLOOKUP(Table2[[#This Row],[Product Code]],'Routing data'!A$4:W$524,16,FALSE)</f>
        <v>0</v>
      </c>
      <c r="BL314" s="42">
        <f>IF(Table2[[#This Row],[Milling Required]]=0,"x",IF(AT314="Pattern",B314-10,B314-4))</f>
        <v>43472</v>
      </c>
      <c r="BM314" s="42" t="str">
        <f>IF(Table2[[#This Row],[Punching Required]]=0,"x",IF(AT314="Pattern",B314-8,B314-2))</f>
        <v>x</v>
      </c>
      <c r="BN314" s="42">
        <f t="shared" si="60"/>
        <v>43473</v>
      </c>
      <c r="BO314" s="39">
        <f>IF(Table2[[#This Row],[Milling]]="x","x",Table2[[#This Row],[Total Sections]]*2)</f>
        <v>6</v>
      </c>
      <c r="BP314" s="39" t="str">
        <f>IF(Table2[[#This Row],[Punching]]="x","x",Table2[Total Sections]*2)</f>
        <v>x</v>
      </c>
      <c r="BQ314" s="39">
        <f>IF(Table2[[#This Row],[Pattern]]="Pattern",Table2[Total Sections]*3,Table2[Total Sections]*1.5)</f>
        <v>4.5</v>
      </c>
      <c r="BR314" s="42">
        <f t="shared" ca="1" si="65"/>
        <v>43469</v>
      </c>
      <c r="BS314" s="42"/>
      <c r="BT314" s="42"/>
      <c r="BU314" s="39"/>
      <c r="BV314" s="39" t="str">
        <f>_xlfn.IFNA(VLOOKUP(Table2[[#This Row],[Job-no]],Table4[],16,FALSE),"Ready")</f>
        <v/>
      </c>
      <c r="BW314" s="39" t="str">
        <f>_xlfn.IFNA(VLOOKUP(Table2[[#This Row],[Job-no]],Table4[],21,FALSE),"Ready")</f>
        <v/>
      </c>
      <c r="BX314" s="39" t="b">
        <f>_xlfn.IFNA(VLOOKUP(Table2[[#This Row],[Job-no]],Table4[],10,FALSE),TRUE)</f>
        <v>0</v>
      </c>
      <c r="BY314" s="39" t="str">
        <f>_xlfn.IFNA(VLOOKUP(Table2[[#This Row],[Job-no]],Table4[],22,FALSE),"Ready")</f>
        <v/>
      </c>
      <c r="BZ314" s="120">
        <f t="shared" si="62"/>
        <v>43476</v>
      </c>
      <c r="CA314" s="120" t="str">
        <f ca="1">IF(OR(Table2[[#This Row],[Saw Date]]=TODAY(),Table2[[#This Row],[Saw Date]]=TODAY()+1), Table2[[#This Row],[Saw Date]],IF(Table2[[#This Row],[Extrusion cut double saw]],"Done",""))</f>
        <v/>
      </c>
      <c r="CB314" s="120" t="str">
        <f ca="1">IF(OR(Table2[[#This Row],[Lens Date]]=TODAY(),Table2[[#This Row],[Lens Date]]=TODAY()+1), Table2[[#This Row],[Lens Date]],IF(Table2[[#This Row],[MSLens]]="Done","Done",""))</f>
        <v/>
      </c>
      <c r="CC314" s="120" t="str">
        <f ca="1">IF(OR(Table2[[#This Row],[Milling Date]]=TODAY(),Table2[[#This Row],[Milling Date]]=TODAY()+1), Table2[[#This Row],[Milling Date]],IF(Table2[[#This Row],[CNC Holes]]="Ready","Done",""))</f>
        <v/>
      </c>
      <c r="CD314" s="120" t="str">
        <f ca="1">IF(OR(Table2[[#This Row],[Welding Date]]=TODAY(),Table2[[#This Row],[Welding Date]]=TODAY()+1), Table2[[#This Row],[Welding Date]],IF(Table2[[#This Row],[Welding Corners]]="Ready","Done",""))</f>
        <v/>
      </c>
      <c r="CE314" s="120" t="str">
        <f ca="1">IF(OR(Table2[[#This Row],[Puching Date]]=TODAY(),Table2[[#This Row],[Puching Date]]=TODAY()+1), Table2[[#This Row],[Puching Date]],IF(Table2[[#This Row],[Punch Holes]]="Ready","Done",""))</f>
        <v/>
      </c>
      <c r="CF314" s="120" t="str">
        <f ca="1">IF(OR(Table2[[#This Row],[Housing Date2]]=TODAY(),Table2[[#This Row],[Housing Date2]]=TODAY()+1),Table2[[#This Row],[Housing Date2]],IF(Table2[[#This Row],[Body Assembly]],"Done",""))</f>
        <v/>
      </c>
      <c r="CG314" s="120" t="str">
        <f>_xlfn.IFNA(VLOOKUP(Table2[[#This Row],[Job-no]],Table4[],7,FALSE),"Done")</f>
        <v>Scheduled/Released</v>
      </c>
    </row>
    <row r="315" spans="1:85" x14ac:dyDescent="0.25">
      <c r="A315" s="39" t="str">
        <f>_xlfn.CONCAT(Table2[[#This Row],[Order]],"-",Table2[[#This Row],[Line]])</f>
        <v>77865-1</v>
      </c>
      <c r="B315" s="5">
        <v>43476</v>
      </c>
      <c r="C315" s="8">
        <v>77865</v>
      </c>
      <c r="D315" s="3" t="s">
        <v>3953</v>
      </c>
      <c r="E315" s="8">
        <v>1</v>
      </c>
      <c r="F315" s="8">
        <v>1</v>
      </c>
      <c r="G315" s="3" t="s">
        <v>42</v>
      </c>
      <c r="H315" s="8">
        <v>1</v>
      </c>
      <c r="I315" s="43" t="b">
        <v>0</v>
      </c>
      <c r="J315" s="43" t="b">
        <v>0</v>
      </c>
      <c r="K315" t="s">
        <v>114</v>
      </c>
      <c r="L315" s="43" t="b">
        <v>0</v>
      </c>
      <c r="M315" s="43" t="b">
        <v>0</v>
      </c>
      <c r="N315" s="43" t="b">
        <v>0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t="s">
        <v>114</v>
      </c>
      <c r="V315" t="s">
        <v>114</v>
      </c>
      <c r="W315" s="5">
        <v>43473</v>
      </c>
      <c r="X315" s="3" t="s">
        <v>151</v>
      </c>
      <c r="Y315" s="3"/>
      <c r="Z315" s="3" t="s">
        <v>4877</v>
      </c>
      <c r="AA315" s="3" t="s">
        <v>114</v>
      </c>
      <c r="AB315" s="3" t="s">
        <v>74</v>
      </c>
      <c r="AC315" s="8">
        <v>12</v>
      </c>
      <c r="AD315" s="3" t="s">
        <v>5967</v>
      </c>
      <c r="AE315" s="4" t="s">
        <v>5968</v>
      </c>
      <c r="AF315" s="3"/>
      <c r="AG315" s="3" t="s">
        <v>114</v>
      </c>
      <c r="AH315" s="8">
        <v>1</v>
      </c>
      <c r="AI315" s="3" t="s">
        <v>74</v>
      </c>
      <c r="AJ315" t="s">
        <v>114</v>
      </c>
      <c r="AK315" t="s">
        <v>114</v>
      </c>
      <c r="AL315" s="43" t="b">
        <v>0</v>
      </c>
      <c r="AM315" s="3"/>
      <c r="AN315" s="3"/>
      <c r="AO315" s="43" t="b">
        <v>0</v>
      </c>
      <c r="AP315" s="3" t="b">
        <v>0</v>
      </c>
      <c r="AQ315" s="129">
        <f>VLOOKUP(Table2[[#This Row],[Job-no]],Table3[],26,FALSE)</f>
        <v>675</v>
      </c>
      <c r="AR315" t="str">
        <f t="shared" si="57"/>
        <v>BRLED</v>
      </c>
      <c r="AS315" t="str">
        <f>VLOOKUP(AR315,Table1[],4,0)</f>
        <v>recessed</v>
      </c>
      <c r="AT315">
        <f>IF(BD315&gt;0,"Pattern",VLOOKUP(AR315,Table1[],5,0))</f>
        <v>0</v>
      </c>
      <c r="AU315" s="34">
        <f>IF(AT315="Pattern",WORKDAY(Table2[[#This Row],[Scheduled Ship Date]],-10),WORKDAY(Table2[[#This Row],[Scheduled Ship Date]],-4))</f>
        <v>43472</v>
      </c>
      <c r="AV315" s="39">
        <f>IF(Table2[[#This Row],[Extrusion cut double saw]]=TRUE,IF(O315="ToDo",IF(AT315="Pattern",Table2[[#This Row],[Total Sections]]*0.4,Table2[[#This Row],[Total Sections]]*0.12),0),IF(AT315="Pattern",Table2[[#This Row],[Total Sections]]*4,Table2[[#This Row],[Total Sections]]*1.2))</f>
        <v>1.2</v>
      </c>
      <c r="AW315" s="42">
        <f t="shared" ca="1" si="64"/>
        <v>43469</v>
      </c>
      <c r="AX315" s="42">
        <f>IF(AT315="Pattern",Table2[[#This Row],[Scheduled Ship Date]]-2,Table2[[#This Row],[Scheduled Ship Date]]-3)</f>
        <v>43473</v>
      </c>
      <c r="AY315" s="39">
        <f>IF(Table2[[#This Row],[Pattern]]="Pattern",Table2[[#This Row],[Total Sections]]*4.82,Table2[[#This Row],[Total Sections]]*0.5)</f>
        <v>0.5</v>
      </c>
      <c r="AZ315" s="42">
        <f t="shared" ca="1" si="63"/>
        <v>43469</v>
      </c>
      <c r="BA315" s="39">
        <f>((Table2[Total Sections]/Table2[Open Qty])-1)*Table2[Open Qty]*12.96</f>
        <v>0</v>
      </c>
      <c r="BB315" s="39"/>
      <c r="BC315" s="39" t="str">
        <f t="shared" si="58"/>
        <v>BRLED-400-90-30-FL-9'-W-120-DP-1-D</v>
      </c>
      <c r="BD315" s="39">
        <f t="shared" si="59"/>
        <v>0</v>
      </c>
      <c r="BE315" s="39" t="b">
        <f>_xlfn.IFNA(VLOOKUP(Table2[[#This Row],[Job-no]],Table4[],9,FALSE),TRUE)</f>
        <v>0</v>
      </c>
      <c r="BF315" s="39"/>
      <c r="BG315" s="39" t="b">
        <f>_xlfn.IFNA(VLOOKUP(Table2[[#This Row],[Job-no]],Table4[],14,FALSE),TRUE)</f>
        <v>0</v>
      </c>
      <c r="BH315" s="39" t="str">
        <f>_xlfn.IFNA(VLOOKUP(Table2[[#This Row],[Job-no]],Table4[],11,FALSE),"Done")</f>
        <v/>
      </c>
      <c r="BI315" s="39">
        <f>IF(Table2[[#This Row],[Pattern]]="Pattern",VLOOKUP(Table2[[#This Row],[Product Code]],'Routing data'!$A$2:$W$470,13,FALSE),VLOOKUP(Table2[[#This Row],[Product Code]],'Routing data'!$A$2:$W$470,3,FALSE))</f>
        <v>2</v>
      </c>
      <c r="BJ315" s="39">
        <f>IF(Table2[[#This Row],[Pattern]]="Pattern",VLOOKUP(Table2[[#This Row],[Product Code]],'Routing data'!$A$2:$W$470,14,FALSE),VLOOKUP(Table2[[#This Row],[Product Code]],'Routing data'!$A$2:$W$470,4,FALSE))</f>
        <v>0</v>
      </c>
      <c r="BK315" s="39">
        <f>VLOOKUP(Table2[[#This Row],[Product Code]],'Routing data'!A$4:W$524,16,FALSE)</f>
        <v>0</v>
      </c>
      <c r="BL315" s="42">
        <f>IF(Table2[[#This Row],[Milling Required]]=0,"x",IF(AT315="Pattern",B315-10,B315-4))</f>
        <v>43472</v>
      </c>
      <c r="BM315" s="39"/>
      <c r="BN315" s="42">
        <f t="shared" si="60"/>
        <v>43473</v>
      </c>
      <c r="BO315" s="39">
        <f>IF(Table2[[#This Row],[Milling]]="x","x",Table2[[#This Row],[Total Sections]]*2)</f>
        <v>2</v>
      </c>
      <c r="BP315" s="39">
        <f>IF(Table2[[#This Row],[Punching]]="x","x",Table2[Total Sections]*2)</f>
        <v>2</v>
      </c>
      <c r="BQ315" s="39">
        <f>IF(Table2[[#This Row],[Pattern]]="Pattern",Table2[Total Sections]*3,Table2[Total Sections]*1.5)</f>
        <v>1.5</v>
      </c>
      <c r="BR315" s="42">
        <f t="shared" ca="1" si="65"/>
        <v>43469</v>
      </c>
      <c r="BS315" s="39"/>
      <c r="BT315" s="39"/>
      <c r="BU315" s="39"/>
      <c r="BV315" s="39" t="str">
        <f>_xlfn.IFNA(VLOOKUP(Table2[[#This Row],[Job-no]],Table4[],16,FALSE),"Ready")</f>
        <v/>
      </c>
      <c r="BW315" s="39" t="str">
        <f>_xlfn.IFNA(VLOOKUP(Table2[[#This Row],[Job-no]],Table4[],21,FALSE),"Ready")</f>
        <v/>
      </c>
      <c r="BX315" s="39" t="b">
        <f>_xlfn.IFNA(VLOOKUP(Table2[[#This Row],[Job-no]],Table4[],10,FALSE),TRUE)</f>
        <v>0</v>
      </c>
      <c r="BY315" s="39" t="str">
        <f>_xlfn.IFNA(VLOOKUP(Table2[[#This Row],[Job-no]],Table4[],22,FALSE),"Ready")</f>
        <v/>
      </c>
      <c r="BZ315" s="120">
        <f t="shared" si="62"/>
        <v>43476</v>
      </c>
      <c r="CA315" s="120" t="str">
        <f ca="1">IF(OR(Table2[[#This Row],[Saw Date]]=TODAY(),Table2[[#This Row],[Saw Date]]=TODAY()+1), Table2[[#This Row],[Saw Date]],IF(Table2[[#This Row],[Extrusion cut double saw]],"Done",""))</f>
        <v/>
      </c>
      <c r="CB315" s="120" t="str">
        <f ca="1">IF(OR(Table2[[#This Row],[Lens Date]]=TODAY(),Table2[[#This Row],[Lens Date]]=TODAY()+1), Table2[[#This Row],[Lens Date]],IF(Table2[[#This Row],[MSLens]]="Done","Done",""))</f>
        <v/>
      </c>
      <c r="CC315" s="120" t="str">
        <f ca="1">IF(OR(Table2[[#This Row],[Milling Date]]=TODAY(),Table2[[#This Row],[Milling Date]]=TODAY()+1), Table2[[#This Row],[Milling Date]],IF(Table2[[#This Row],[CNC Holes]]="Ready","Done",""))</f>
        <v/>
      </c>
      <c r="CD315" s="120" t="str">
        <f ca="1">IF(OR(Table2[[#This Row],[Welding Date]]=TODAY(),Table2[[#This Row],[Welding Date]]=TODAY()+1), Table2[[#This Row],[Welding Date]],IF(Table2[[#This Row],[Welding Corners]]="Ready","Done",""))</f>
        <v/>
      </c>
      <c r="CE315" s="120" t="str">
        <f ca="1">IF(OR(Table2[[#This Row],[Puching Date]]=TODAY(),Table2[[#This Row],[Puching Date]]=TODAY()+1), Table2[[#This Row],[Puching Date]],IF(Table2[[#This Row],[Punch Holes]]="Ready","Done",""))</f>
        <v/>
      </c>
      <c r="CF315" s="120" t="str">
        <f ca="1">IF(OR(Table2[[#This Row],[Housing Date2]]=TODAY(),Table2[[#This Row],[Housing Date2]]=TODAY()+1),Table2[[#This Row],[Housing Date2]],IF(Table2[[#This Row],[Body Assembly]],"Done",""))</f>
        <v/>
      </c>
      <c r="CG315" s="120" t="str">
        <f>_xlfn.IFNA(VLOOKUP(Table2[[#This Row],[Job-no]],Table4[],7,FALSE),"Done")</f>
        <v>Scheduled/Released</v>
      </c>
    </row>
    <row r="316" spans="1:85" hidden="1" x14ac:dyDescent="0.25">
      <c r="A316" t="str">
        <f>_xlfn.CONCAT(Table2[[#This Row],[Order]],"-",Table2[[#This Row],[Line]])</f>
        <v>59584-66</v>
      </c>
      <c r="B316" s="5">
        <v>43482</v>
      </c>
      <c r="C316" s="8">
        <v>59584</v>
      </c>
      <c r="D316" s="3" t="s">
        <v>2827</v>
      </c>
      <c r="E316" s="8">
        <v>66</v>
      </c>
      <c r="F316" s="8">
        <v>1</v>
      </c>
      <c r="G316" s="3" t="s">
        <v>42</v>
      </c>
      <c r="H316" s="8">
        <v>1</v>
      </c>
      <c r="I316" s="43" t="b">
        <v>0</v>
      </c>
      <c r="J316" s="43" t="b">
        <v>0</v>
      </c>
      <c r="K316" t="s">
        <v>114</v>
      </c>
      <c r="L316" s="43" t="b">
        <v>0</v>
      </c>
      <c r="M316" s="43" t="b">
        <v>0</v>
      </c>
      <c r="N316" s="43" t="b">
        <v>0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t="s">
        <v>114</v>
      </c>
      <c r="V316" t="s">
        <v>114</v>
      </c>
      <c r="W316" s="5">
        <v>43479</v>
      </c>
      <c r="X316" s="3" t="s">
        <v>114</v>
      </c>
      <c r="Y316" s="3"/>
      <c r="Z316" s="3" t="s">
        <v>4874</v>
      </c>
      <c r="AA316" s="3" t="s">
        <v>114</v>
      </c>
      <c r="AB316" s="3" t="s">
        <v>74</v>
      </c>
      <c r="AC316" s="8">
        <v>1</v>
      </c>
      <c r="AD316" s="3" t="s">
        <v>1327</v>
      </c>
      <c r="AE316" s="3" t="s">
        <v>4875</v>
      </c>
      <c r="AF316" s="3"/>
      <c r="AG316" s="3" t="s">
        <v>114</v>
      </c>
      <c r="AH316" s="8">
        <v>0</v>
      </c>
      <c r="AI316" s="3" t="s">
        <v>74</v>
      </c>
      <c r="AJ316" t="s">
        <v>114</v>
      </c>
      <c r="AK316" t="s">
        <v>114</v>
      </c>
      <c r="AL316" s="43" t="b">
        <v>0</v>
      </c>
      <c r="AM316" s="3"/>
      <c r="AN316" s="3"/>
      <c r="AO316" s="43" t="b">
        <v>0</v>
      </c>
      <c r="AP316" s="3" t="b">
        <v>0</v>
      </c>
      <c r="AQ316" s="3">
        <f>VLOOKUP(Table2[[#This Row],[Job-no]],Table3[],26,FALSE)</f>
        <v>2385</v>
      </c>
      <c r="AR316" t="str">
        <f t="shared" si="57"/>
        <v>SCRPAT</v>
      </c>
      <c r="AS316" t="str">
        <f>VLOOKUP(AR316,Table1[],4,0)</f>
        <v>recessed</v>
      </c>
      <c r="AT316" t="str">
        <f>IF(BD316&gt;0,"Pattern",VLOOKUP(AR316,Table1[],5,0))</f>
        <v>Pattern</v>
      </c>
      <c r="AU316" s="34">
        <f>IF(AT316="Pattern",WORKDAY(Table2[[#This Row],[Scheduled Ship Date]],-10),WORKDAY(Table2[[#This Row],[Scheduled Ship Date]],-4))</f>
        <v>43468</v>
      </c>
      <c r="AV316">
        <f>IF(Table2[[#This Row],[Extrusion cut double saw]]=TRUE,IF(O316="ToDo",IF(AT316="Pattern",Table2[[#This Row],[Total Sections]]*0.4,Table2[[#This Row],[Total Sections]]*0.12),0),IF(AT316="Pattern",Table2[[#This Row],[Total Sections]]*4,Table2[[#This Row],[Total Sections]]*1.2))</f>
        <v>0</v>
      </c>
      <c r="AW316" s="42"/>
      <c r="AX316" s="42">
        <f>IF(AT316="Pattern",Table2[[#This Row],[Scheduled Ship Date]]-2,Table2[[#This Row],[Scheduled Ship Date]]-3)</f>
        <v>43480</v>
      </c>
      <c r="AY316">
        <f>IF(Table2[[#This Row],[Pattern]]="Pattern",Table2[[#This Row],[Total Sections]]*4.82,Table2[[#This Row],[Total Sections]]*0.5)</f>
        <v>0</v>
      </c>
      <c r="AZ316" s="42"/>
      <c r="BA316" s="39">
        <f>((Table2[Total Sections]/Table2[Open Qty])-1)*Table2[Open Qty]*12.96</f>
        <v>-12.96</v>
      </c>
      <c r="BB316" s="42"/>
      <c r="BC316" s="39" t="str">
        <f t="shared" si="58"/>
        <v>SCRPAT-OPR-90(1)-300-80-35-FL-35'5"-NL-W-UNV-DP-1+E(2)-D</v>
      </c>
      <c r="BD316" s="39">
        <f t="shared" si="59"/>
        <v>0</v>
      </c>
      <c r="BE316" s="39" t="b">
        <f>_xlfn.IFNA(VLOOKUP(Table2[[#This Row],[Job-no]],Table4[],9,FALSE),TRUE)</f>
        <v>1</v>
      </c>
      <c r="BF316" t="str">
        <f>VLOOKUP(AR316,Table1[],3,0)</f>
        <v>Sculpt</v>
      </c>
      <c r="BG316" s="39" t="b">
        <f>_xlfn.IFNA(VLOOKUP(Table2[[#This Row],[Job-no]],Table4[],14,FALSE),TRUE)</f>
        <v>1</v>
      </c>
      <c r="BH316" s="39" t="str">
        <f>_xlfn.IFNA(VLOOKUP(Table2[[#This Row],[Job-no]],Table4[],11,FALSE),"Done")</f>
        <v>Done</v>
      </c>
      <c r="BI316" s="39">
        <f>IF(Table2[[#This Row],[Pattern]]="Pattern",VLOOKUP(Table2[[#This Row],[Product Code]],'Routing data'!$A$2:$W$470,13,FALSE),VLOOKUP(Table2[[#This Row],[Product Code]],'Routing data'!$A$2:$W$470,3,FALSE))</f>
        <v>2</v>
      </c>
      <c r="BJ316" s="39">
        <f>IF(Table2[[#This Row],[Pattern]]="Pattern",VLOOKUP(Table2[[#This Row],[Product Code]],'Routing data'!$A$2:$W$470,14,FALSE),VLOOKUP(Table2[[#This Row],[Product Code]],'Routing data'!$A$2:$W$470,4,FALSE))</f>
        <v>0</v>
      </c>
      <c r="BK316" s="39">
        <f>VLOOKUP(Table2[[#This Row],[Product Code]],'Routing data'!A$4:W$524,16,FALSE)</f>
        <v>5</v>
      </c>
      <c r="BL316" s="42">
        <f>IF(Table2[[#This Row],[Milling Required]]=0,"x",IF(AT316="Pattern",B316-10,B316-4))</f>
        <v>43472</v>
      </c>
      <c r="BM316" s="42" t="str">
        <f>IF(Table2[[#This Row],[Punching Required]]=0,"x",IF(AT316="Pattern",B316-8,B316-2))</f>
        <v>x</v>
      </c>
      <c r="BN316" s="42">
        <f t="shared" si="60"/>
        <v>43480</v>
      </c>
      <c r="BO316" s="39">
        <f>IF(Table2[[#This Row],[Milling]]="x","x",Table2[[#This Row],[Total Sections]]*2)</f>
        <v>0</v>
      </c>
      <c r="BP316" s="39" t="str">
        <f>IF(Table2[[#This Row],[Punching]]="x","x",Table2[Total Sections]*2)</f>
        <v>x</v>
      </c>
      <c r="BQ316" s="39">
        <f>IF(Table2[[#This Row],[Pattern]]="Pattern",Table2[Total Sections]*3,Table2[Total Sections]*1.5)</f>
        <v>0</v>
      </c>
      <c r="BR316" s="42"/>
      <c r="BS316" s="42"/>
      <c r="BT316" s="42"/>
      <c r="BU316" s="39"/>
      <c r="BV316" s="39" t="str">
        <f>_xlfn.IFNA(VLOOKUP(Table2[[#This Row],[Job-no]],Table4[],16,FALSE),"Ready")</f>
        <v>Ready</v>
      </c>
      <c r="BW316" s="39" t="str">
        <f>_xlfn.IFNA(VLOOKUP(Table2[[#This Row],[Job-no]],Table4[],21,FALSE),"Ready")</f>
        <v>Ready</v>
      </c>
      <c r="BX316" s="39" t="b">
        <f>_xlfn.IFNA(VLOOKUP(Table2[[#This Row],[Job-no]],Table4[],10,FALSE),TRUE)</f>
        <v>1</v>
      </c>
      <c r="BY316" s="39" t="str">
        <f>_xlfn.IFNA(VLOOKUP(Table2[[#This Row],[Job-no]],Table4[],22,FALSE),"Ready")</f>
        <v>Ready</v>
      </c>
      <c r="BZ316" s="120">
        <f t="shared" si="62"/>
        <v>43482</v>
      </c>
      <c r="CA316" s="120" t="str">
        <f ca="1">IF(OR(Table2[[#This Row],[Saw Date]]=TODAY(),Table2[[#This Row],[Saw Date]]=TODAY()+1), Table2[[#This Row],[Saw Date]],IF(Table2[[#This Row],[Extrusion cut double saw]],"Done",""))</f>
        <v/>
      </c>
      <c r="CB316" s="120" t="str">
        <f ca="1">IF(OR(Table2[[#This Row],[Lens Date]]=TODAY(),Table2[[#This Row],[Lens Date]]=TODAY()+1), Table2[[#This Row],[Lens Date]],IF(Table2[[#This Row],[MSLens]]="Done","Done",""))</f>
        <v/>
      </c>
      <c r="CC316" s="120" t="str">
        <f ca="1">IF(OR(Table2[[#This Row],[Milling Date]]=TODAY(),Table2[[#This Row],[Milling Date]]=TODAY()+1), Table2[[#This Row],[Milling Date]],IF(Table2[[#This Row],[CNC Holes]]="Ready","Done",""))</f>
        <v/>
      </c>
      <c r="CD316" s="120" t="str">
        <f ca="1">IF(OR(Table2[[#This Row],[Welding Date]]=TODAY(),Table2[[#This Row],[Welding Date]]=TODAY()+1), Table2[[#This Row],[Welding Date]],IF(Table2[[#This Row],[Welding Corners]]="Ready","Done",""))</f>
        <v/>
      </c>
      <c r="CE316" s="120" t="str">
        <f ca="1">IF(OR(Table2[[#This Row],[Puching Date]]=TODAY(),Table2[[#This Row],[Puching Date]]=TODAY()+1), Table2[[#This Row],[Puching Date]],IF(Table2[[#This Row],[Punch Holes]]="Ready","Done",""))</f>
        <v/>
      </c>
      <c r="CF316" s="120" t="str">
        <f ca="1">IF(OR(Table2[[#This Row],[Housing Date2]]=TODAY(),Table2[[#This Row],[Housing Date2]]=TODAY()+1),Table2[[#This Row],[Housing Date2]],IF(Table2[[#This Row],[Body Assembly]],"Done",""))</f>
        <v/>
      </c>
      <c r="CG316" s="120" t="str">
        <f>_xlfn.IFNA(VLOOKUP(Table2[[#This Row],[Job-no]],Table4[],7,FALSE),"Done")</f>
        <v>Done</v>
      </c>
    </row>
    <row r="317" spans="1:85" x14ac:dyDescent="0.25">
      <c r="A317" t="str">
        <f>_xlfn.CONCAT(Table2[[#This Row],[Order]],"-",Table2[[#This Row],[Line]])</f>
        <v>76501-2</v>
      </c>
      <c r="B317" s="5">
        <v>43482</v>
      </c>
      <c r="C317" s="8">
        <v>76501</v>
      </c>
      <c r="D317" s="3" t="s">
        <v>2240</v>
      </c>
      <c r="E317" s="8">
        <v>2</v>
      </c>
      <c r="F317" s="8">
        <v>1</v>
      </c>
      <c r="G317" s="3" t="s">
        <v>42</v>
      </c>
      <c r="H317" s="8">
        <v>1</v>
      </c>
      <c r="I317" s="43" t="b">
        <v>0</v>
      </c>
      <c r="J317" s="43" t="b">
        <v>0</v>
      </c>
      <c r="K317" t="s">
        <v>114</v>
      </c>
      <c r="L317" s="43" t="b">
        <v>0</v>
      </c>
      <c r="M317" s="43" t="b">
        <v>0</v>
      </c>
      <c r="N317" s="43" t="b">
        <v>0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t="s">
        <v>114</v>
      </c>
      <c r="V317" t="s">
        <v>114</v>
      </c>
      <c r="W317" s="5">
        <v>43479</v>
      </c>
      <c r="X317" s="3" t="s">
        <v>114</v>
      </c>
      <c r="Y317" s="3"/>
      <c r="Z317" s="3" t="s">
        <v>4879</v>
      </c>
      <c r="AA317" s="3" t="s">
        <v>114</v>
      </c>
      <c r="AB317" s="3" t="s">
        <v>74</v>
      </c>
      <c r="AC317" s="8">
        <v>7</v>
      </c>
      <c r="AD317" s="3" t="s">
        <v>5967</v>
      </c>
      <c r="AE317" s="4" t="s">
        <v>5968</v>
      </c>
      <c r="AF317" s="3"/>
      <c r="AG317" s="3" t="s">
        <v>114</v>
      </c>
      <c r="AH317" s="8">
        <v>2</v>
      </c>
      <c r="AI317" s="3" t="s">
        <v>79</v>
      </c>
      <c r="AJ317" t="s">
        <v>114</v>
      </c>
      <c r="AK317" t="s">
        <v>114</v>
      </c>
      <c r="AL317" s="43" t="b">
        <v>0</v>
      </c>
      <c r="AM317" s="3"/>
      <c r="AN317" s="3"/>
      <c r="AO317" s="43" t="b">
        <v>0</v>
      </c>
      <c r="AP317" s="3" t="b">
        <v>0</v>
      </c>
      <c r="AQ317" s="3">
        <f>VLOOKUP(Table2[[#This Row],[Job-no]],Table3[],26,FALSE)</f>
        <v>12930</v>
      </c>
      <c r="AR317" t="str">
        <f t="shared" si="57"/>
        <v>STFDI</v>
      </c>
      <c r="AS317" t="str">
        <f>VLOOKUP(AR317,Table1[],4,0)</f>
        <v>Pendant</v>
      </c>
      <c r="AT317" t="str">
        <f>IF(BD317&gt;0,"Pattern",VLOOKUP(AR317,Table1[],5,0))</f>
        <v>Pattern</v>
      </c>
      <c r="AU317" s="34">
        <f>IF(AT317="Pattern",WORKDAY(Table2[[#This Row],[Scheduled Ship Date]],-10),WORKDAY(Table2[[#This Row],[Scheduled Ship Date]],-4))</f>
        <v>43468</v>
      </c>
      <c r="AV317">
        <f>IF(Table2[[#This Row],[Extrusion cut double saw]]=TRUE,IF(O317="ToDo",IF(AT317="Pattern",Table2[[#This Row],[Total Sections]]*0.4,Table2[[#This Row],[Total Sections]]*0.12),0),IF(AT317="Pattern",Table2[[#This Row],[Total Sections]]*4,Table2[[#This Row],[Total Sections]]*1.2))</f>
        <v>8</v>
      </c>
      <c r="AW317" s="42">
        <f t="shared" ref="AW317:AW328" ca="1" si="66">TODAY()+2</f>
        <v>43469</v>
      </c>
      <c r="AX317" s="42">
        <f>IF(AT317="Pattern",Table2[[#This Row],[Scheduled Ship Date]]-2,Table2[[#This Row],[Scheduled Ship Date]]-3)</f>
        <v>43480</v>
      </c>
      <c r="AY317">
        <f>IF(Table2[[#This Row],[Pattern]]="Pattern",Table2[[#This Row],[Total Sections]]*4.82,Table2[[#This Row],[Total Sections]]*0.5)</f>
        <v>9.64</v>
      </c>
      <c r="AZ317" s="42">
        <f t="shared" ref="AZ317:AZ328" ca="1" si="67">TODAY()+3</f>
        <v>43470</v>
      </c>
      <c r="BA317" s="39">
        <f>((Table2[Total Sections]/Table2[Open Qty])-1)*Table2[Open Qty]*12.96</f>
        <v>12.96</v>
      </c>
      <c r="BB317" s="42"/>
      <c r="BC317" s="39" t="str">
        <f t="shared" si="58"/>
        <v>STFDI-I-250-DSO-200-120'-80-40</v>
      </c>
      <c r="BD317" s="39">
        <f t="shared" si="59"/>
        <v>0</v>
      </c>
      <c r="BE317" s="39" t="b">
        <f>_xlfn.IFNA(VLOOKUP(Table2[[#This Row],[Job-no]],Table4[],9,FALSE),TRUE)</f>
        <v>0</v>
      </c>
      <c r="BF317" t="str">
        <f>VLOOKUP(AR317,Table1[],3,0)</f>
        <v>Stencil</v>
      </c>
      <c r="BG317" s="39" t="b">
        <f>_xlfn.IFNA(VLOOKUP(Table2[[#This Row],[Job-no]],Table4[],14,FALSE),TRUE)</f>
        <v>0</v>
      </c>
      <c r="BH317" s="39" t="str">
        <f>_xlfn.IFNA(VLOOKUP(Table2[[#This Row],[Job-no]],Table4[],11,FALSE),"Done")</f>
        <v/>
      </c>
      <c r="BI317" s="39">
        <f>IF(Table2[[#This Row],[Pattern]]="Pattern",VLOOKUP(Table2[[#This Row],[Product Code]],'Routing data'!$A$2:$W$470,13,FALSE),VLOOKUP(Table2[[#This Row],[Product Code]],'Routing data'!$A$2:$W$470,3,FALSE))</f>
        <v>2</v>
      </c>
      <c r="BJ317" s="39">
        <f>IF(Table2[[#This Row],[Pattern]]="Pattern",VLOOKUP(Table2[[#This Row],[Product Code]],'Routing data'!$A$2:$W$470,14,FALSE),VLOOKUP(Table2[[#This Row],[Product Code]],'Routing data'!$A$2:$W$470,4,FALSE))</f>
        <v>0</v>
      </c>
      <c r="BK317" s="39">
        <f>VLOOKUP(Table2[[#This Row],[Product Code]],'Routing data'!A$4:W$524,16,FALSE)</f>
        <v>5</v>
      </c>
      <c r="BL317" s="42">
        <f>IF(Table2[[#This Row],[Milling Required]]=0,"x",IF(AT317="Pattern",B317-10,B317-4))</f>
        <v>43472</v>
      </c>
      <c r="BM317" s="42" t="str">
        <f>IF(Table2[[#This Row],[Punching Required]]=0,"x",IF(AT317="Pattern",B317-8,B317-2))</f>
        <v>x</v>
      </c>
      <c r="BN317" s="42">
        <f t="shared" si="60"/>
        <v>43480</v>
      </c>
      <c r="BO317" s="39">
        <f>IF(Table2[[#This Row],[Milling]]="x","x",Table2[[#This Row],[Total Sections]]*2)</f>
        <v>4</v>
      </c>
      <c r="BP317" s="39" t="str">
        <f>IF(Table2[[#This Row],[Punching]]="x","x",Table2[Total Sections]*2)</f>
        <v>x</v>
      </c>
      <c r="BQ317" s="39">
        <f>IF(Table2[[#This Row],[Pattern]]="Pattern",Table2[Total Sections]*3,Table2[Total Sections]*1.5)</f>
        <v>6</v>
      </c>
      <c r="BR317" s="42">
        <f ca="1">TODAY()+2</f>
        <v>43469</v>
      </c>
      <c r="BS317" s="42"/>
      <c r="BT317" s="42"/>
      <c r="BU317" s="39"/>
      <c r="BV317" s="39" t="str">
        <f>_xlfn.IFNA(VLOOKUP(Table2[[#This Row],[Job-no]],Table4[],16,FALSE),"Ready")</f>
        <v/>
      </c>
      <c r="BW317" s="39" t="str">
        <f>_xlfn.IFNA(VLOOKUP(Table2[[#This Row],[Job-no]],Table4[],21,FALSE),"Ready")</f>
        <v/>
      </c>
      <c r="BX317" s="39" t="b">
        <f>_xlfn.IFNA(VLOOKUP(Table2[[#This Row],[Job-no]],Table4[],10,FALSE),TRUE)</f>
        <v>0</v>
      </c>
      <c r="BY317" s="39" t="str">
        <f>_xlfn.IFNA(VLOOKUP(Table2[[#This Row],[Job-no]],Table4[],22,FALSE),"Ready")</f>
        <v/>
      </c>
      <c r="BZ317" s="120">
        <f t="shared" si="62"/>
        <v>43482</v>
      </c>
      <c r="CA317" s="120" t="str">
        <f ca="1">IF(OR(Table2[[#This Row],[Saw Date]]=TODAY(),Table2[[#This Row],[Saw Date]]=TODAY()+1), Table2[[#This Row],[Saw Date]],IF(Table2[[#This Row],[Extrusion cut double saw]],"Done",""))</f>
        <v/>
      </c>
      <c r="CB317" s="120" t="str">
        <f ca="1">IF(OR(Table2[[#This Row],[Lens Date]]=TODAY(),Table2[[#This Row],[Lens Date]]=TODAY()+1), Table2[[#This Row],[Lens Date]],IF(Table2[[#This Row],[MSLens]]="Done","Done",""))</f>
        <v/>
      </c>
      <c r="CC317" s="120" t="str">
        <f ca="1">IF(OR(Table2[[#This Row],[Milling Date]]=TODAY(),Table2[[#This Row],[Milling Date]]=TODAY()+1), Table2[[#This Row],[Milling Date]],IF(Table2[[#This Row],[CNC Holes]]="Ready","Done",""))</f>
        <v/>
      </c>
      <c r="CD317" s="120" t="str">
        <f ca="1">IF(OR(Table2[[#This Row],[Welding Date]]=TODAY(),Table2[[#This Row],[Welding Date]]=TODAY()+1), Table2[[#This Row],[Welding Date]],IF(Table2[[#This Row],[Welding Corners]]="Ready","Done",""))</f>
        <v/>
      </c>
      <c r="CE317" s="120" t="str">
        <f ca="1">IF(OR(Table2[[#This Row],[Puching Date]]=TODAY(),Table2[[#This Row],[Puching Date]]=TODAY()+1), Table2[[#This Row],[Puching Date]],IF(Table2[[#This Row],[Punch Holes]]="Ready","Done",""))</f>
        <v/>
      </c>
      <c r="CF317" s="120" t="str">
        <f ca="1">IF(OR(Table2[[#This Row],[Housing Date2]]=TODAY(),Table2[[#This Row],[Housing Date2]]=TODAY()+1),Table2[[#This Row],[Housing Date2]],IF(Table2[[#This Row],[Body Assembly]],"Done",""))</f>
        <v/>
      </c>
      <c r="CG317" s="120" t="str">
        <f>_xlfn.IFNA(VLOOKUP(Table2[[#This Row],[Job-no]],Table4[],7,FALSE),"Done")</f>
        <v>Scheduled/Released</v>
      </c>
    </row>
    <row r="318" spans="1:85" x14ac:dyDescent="0.25">
      <c r="A318" t="str">
        <f>_xlfn.CONCAT(Table2[[#This Row],[Order]],"-",Table2[[#This Row],[Line]])</f>
        <v>76501-6</v>
      </c>
      <c r="B318" s="5">
        <v>43482</v>
      </c>
      <c r="C318" s="8">
        <v>76501</v>
      </c>
      <c r="D318" s="3" t="s">
        <v>2241</v>
      </c>
      <c r="E318" s="8">
        <v>6</v>
      </c>
      <c r="F318" s="8">
        <v>1</v>
      </c>
      <c r="G318" s="3" t="s">
        <v>42</v>
      </c>
      <c r="H318" s="8">
        <v>1</v>
      </c>
      <c r="I318" s="43" t="b">
        <v>0</v>
      </c>
      <c r="J318" s="43" t="b">
        <v>0</v>
      </c>
      <c r="K318" t="s">
        <v>114</v>
      </c>
      <c r="L318" s="43" t="b">
        <v>0</v>
      </c>
      <c r="M318" s="43" t="b">
        <v>0</v>
      </c>
      <c r="N318" s="43" t="b">
        <v>0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t="s">
        <v>114</v>
      </c>
      <c r="V318" t="s">
        <v>114</v>
      </c>
      <c r="W318" s="5">
        <v>43479</v>
      </c>
      <c r="X318" s="3" t="s">
        <v>114</v>
      </c>
      <c r="Y318" s="3"/>
      <c r="Z318" s="3" t="s">
        <v>4881</v>
      </c>
      <c r="AA318" s="3" t="s">
        <v>114</v>
      </c>
      <c r="AB318" s="3" t="s">
        <v>74</v>
      </c>
      <c r="AC318" s="8">
        <v>7</v>
      </c>
      <c r="AD318" s="3" t="s">
        <v>5967</v>
      </c>
      <c r="AE318" s="4" t="s">
        <v>5968</v>
      </c>
      <c r="AF318" s="3"/>
      <c r="AG318" s="3" t="s">
        <v>114</v>
      </c>
      <c r="AH318" s="8">
        <v>3</v>
      </c>
      <c r="AI318" s="3" t="s">
        <v>79</v>
      </c>
      <c r="AJ318" t="s">
        <v>114</v>
      </c>
      <c r="AK318" t="s">
        <v>114</v>
      </c>
      <c r="AL318" s="43" t="b">
        <v>0</v>
      </c>
      <c r="AM318" s="3"/>
      <c r="AN318" s="3"/>
      <c r="AO318" s="43" t="b">
        <v>0</v>
      </c>
      <c r="AP318" s="3" t="b">
        <v>0</v>
      </c>
      <c r="AQ318" s="3">
        <f>VLOOKUP(Table2[[#This Row],[Job-no]],Table3[],26,FALSE)</f>
        <v>9180</v>
      </c>
      <c r="AR318" t="str">
        <f t="shared" si="57"/>
        <v>STFDI</v>
      </c>
      <c r="AS318" t="str">
        <f>VLOOKUP(AR318,Table1[],4,0)</f>
        <v>Pendant</v>
      </c>
      <c r="AT318" t="str">
        <f>IF(BD318&gt;0,"Pattern",VLOOKUP(AR318,Table1[],5,0))</f>
        <v>Pattern</v>
      </c>
      <c r="AU318" s="34">
        <f>IF(AT318="Pattern",WORKDAY(Table2[[#This Row],[Scheduled Ship Date]],-10),WORKDAY(Table2[[#This Row],[Scheduled Ship Date]],-4))</f>
        <v>43468</v>
      </c>
      <c r="AV318">
        <f>IF(Table2[[#This Row],[Extrusion cut double saw]]=TRUE,IF(O318="ToDo",IF(AT318="Pattern",Table2[[#This Row],[Total Sections]]*0.4,Table2[[#This Row],[Total Sections]]*0.12),0),IF(AT318="Pattern",Table2[[#This Row],[Total Sections]]*4,Table2[[#This Row],[Total Sections]]*1.2))</f>
        <v>12</v>
      </c>
      <c r="AW318" s="42">
        <f t="shared" ca="1" si="66"/>
        <v>43469</v>
      </c>
      <c r="AX318" s="42">
        <f>IF(AT318="Pattern",Table2[[#This Row],[Scheduled Ship Date]]-2,Table2[[#This Row],[Scheduled Ship Date]]-3)</f>
        <v>43480</v>
      </c>
      <c r="AY318">
        <f>IF(Table2[[#This Row],[Pattern]]="Pattern",Table2[[#This Row],[Total Sections]]*4.82,Table2[[#This Row],[Total Sections]]*0.5)</f>
        <v>14.46</v>
      </c>
      <c r="AZ318" s="42">
        <f t="shared" ca="1" si="67"/>
        <v>43470</v>
      </c>
      <c r="BA318" s="39">
        <f>((Table2[Total Sections]/Table2[Open Qty])-1)*Table2[Open Qty]*12.96</f>
        <v>25.92</v>
      </c>
      <c r="BB318" s="39"/>
      <c r="BC318" s="39" t="str">
        <f t="shared" si="58"/>
        <v>STFDI-I-250-DSO-200-84'-80-40-</v>
      </c>
      <c r="BD318" s="39">
        <f t="shared" si="59"/>
        <v>0</v>
      </c>
      <c r="BE318" s="39" t="b">
        <f>_xlfn.IFNA(VLOOKUP(Table2[[#This Row],[Job-no]],Table4[],9,FALSE),TRUE)</f>
        <v>0</v>
      </c>
      <c r="BF318" t="str">
        <f>VLOOKUP(AR318,Table1[],3,0)</f>
        <v>Stencil</v>
      </c>
      <c r="BG318" s="39" t="b">
        <f>_xlfn.IFNA(VLOOKUP(Table2[[#This Row],[Job-no]],Table4[],14,FALSE),TRUE)</f>
        <v>0</v>
      </c>
      <c r="BH318" s="39" t="str">
        <f>_xlfn.IFNA(VLOOKUP(Table2[[#This Row],[Job-no]],Table4[],11,FALSE),"Done")</f>
        <v/>
      </c>
      <c r="BI318" s="39">
        <f>IF(Table2[[#This Row],[Pattern]]="Pattern",VLOOKUP(Table2[[#This Row],[Product Code]],'Routing data'!$A$2:$W$470,13,FALSE),VLOOKUP(Table2[[#This Row],[Product Code]],'Routing data'!$A$2:$W$470,3,FALSE))</f>
        <v>2</v>
      </c>
      <c r="BJ318" s="39">
        <f>IF(Table2[[#This Row],[Pattern]]="Pattern",VLOOKUP(Table2[[#This Row],[Product Code]],'Routing data'!$A$2:$W$470,14,FALSE),VLOOKUP(Table2[[#This Row],[Product Code]],'Routing data'!$A$2:$W$470,4,FALSE))</f>
        <v>0</v>
      </c>
      <c r="BK318" s="39">
        <f>VLOOKUP(Table2[[#This Row],[Product Code]],'Routing data'!A$4:W$524,16,FALSE)</f>
        <v>5</v>
      </c>
      <c r="BL318" s="42">
        <f>IF(Table2[[#This Row],[Milling Required]]=0,"x",IF(AT318="Pattern",B318-10,B318-4))</f>
        <v>43472</v>
      </c>
      <c r="BM318" s="42" t="str">
        <f>IF(Table2[[#This Row],[Punching Required]]=0,"x",IF(AT318="Pattern",B318-8,B318-2))</f>
        <v>x</v>
      </c>
      <c r="BN318" s="42">
        <f t="shared" si="60"/>
        <v>43480</v>
      </c>
      <c r="BO318" s="39">
        <f>IF(Table2[[#This Row],[Milling]]="x","x",Table2[[#This Row],[Total Sections]]*2)</f>
        <v>6</v>
      </c>
      <c r="BP318" s="39" t="str">
        <f>IF(Table2[[#This Row],[Punching]]="x","x",Table2[Total Sections]*2)</f>
        <v>x</v>
      </c>
      <c r="BQ318" s="39">
        <f>IF(Table2[[#This Row],[Pattern]]="Pattern",Table2[Total Sections]*3,Table2[Total Sections]*1.5)</f>
        <v>9</v>
      </c>
      <c r="BR318" s="42">
        <f ca="1">TODAY()+2</f>
        <v>43469</v>
      </c>
      <c r="BS318" s="42"/>
      <c r="BT318" s="42"/>
      <c r="BU318" s="39"/>
      <c r="BV318" s="39" t="str">
        <f>_xlfn.IFNA(VLOOKUP(Table2[[#This Row],[Job-no]],Table4[],16,FALSE),"Ready")</f>
        <v/>
      </c>
      <c r="BW318" s="39" t="str">
        <f>_xlfn.IFNA(VLOOKUP(Table2[[#This Row],[Job-no]],Table4[],21,FALSE),"Ready")</f>
        <v/>
      </c>
      <c r="BX318" s="39" t="b">
        <f>_xlfn.IFNA(VLOOKUP(Table2[[#This Row],[Job-no]],Table4[],10,FALSE),TRUE)</f>
        <v>0</v>
      </c>
      <c r="BY318" s="39" t="str">
        <f>_xlfn.IFNA(VLOOKUP(Table2[[#This Row],[Job-no]],Table4[],22,FALSE),"Ready")</f>
        <v/>
      </c>
      <c r="BZ318" s="120">
        <f t="shared" si="62"/>
        <v>43482</v>
      </c>
      <c r="CA318" s="120" t="str">
        <f ca="1">IF(OR(Table2[[#This Row],[Saw Date]]=TODAY(),Table2[[#This Row],[Saw Date]]=TODAY()+1), Table2[[#This Row],[Saw Date]],IF(Table2[[#This Row],[Extrusion cut double saw]],"Done",""))</f>
        <v/>
      </c>
      <c r="CB318" s="120" t="str">
        <f ca="1">IF(OR(Table2[[#This Row],[Lens Date]]=TODAY(),Table2[[#This Row],[Lens Date]]=TODAY()+1), Table2[[#This Row],[Lens Date]],IF(Table2[[#This Row],[MSLens]]="Done","Done",""))</f>
        <v/>
      </c>
      <c r="CC318" s="120" t="str">
        <f ca="1">IF(OR(Table2[[#This Row],[Milling Date]]=TODAY(),Table2[[#This Row],[Milling Date]]=TODAY()+1), Table2[[#This Row],[Milling Date]],IF(Table2[[#This Row],[CNC Holes]]="Ready","Done",""))</f>
        <v/>
      </c>
      <c r="CD318" s="120" t="str">
        <f ca="1">IF(OR(Table2[[#This Row],[Welding Date]]=TODAY(),Table2[[#This Row],[Welding Date]]=TODAY()+1), Table2[[#This Row],[Welding Date]],IF(Table2[[#This Row],[Welding Corners]]="Ready","Done",""))</f>
        <v/>
      </c>
      <c r="CE318" s="120" t="str">
        <f ca="1">IF(OR(Table2[[#This Row],[Puching Date]]=TODAY(),Table2[[#This Row],[Puching Date]]=TODAY()+1), Table2[[#This Row],[Puching Date]],IF(Table2[[#This Row],[Punch Holes]]="Ready","Done",""))</f>
        <v/>
      </c>
      <c r="CF318" s="120" t="str">
        <f ca="1">IF(OR(Table2[[#This Row],[Housing Date2]]=TODAY(),Table2[[#This Row],[Housing Date2]]=TODAY()+1),Table2[[#This Row],[Housing Date2]],IF(Table2[[#This Row],[Body Assembly]],"Done",""))</f>
        <v/>
      </c>
      <c r="CG318" s="120" t="str">
        <f>_xlfn.IFNA(VLOOKUP(Table2[[#This Row],[Job-no]],Table4[],7,FALSE),"Done")</f>
        <v>Scheduled/Released</v>
      </c>
    </row>
    <row r="319" spans="1:85" x14ac:dyDescent="0.25">
      <c r="A319" t="str">
        <f>_xlfn.CONCAT(Table2[[#This Row],[Order]],"-",Table2[[#This Row],[Line]])</f>
        <v>77134-4</v>
      </c>
      <c r="B319" s="5">
        <v>43482</v>
      </c>
      <c r="C319" s="8">
        <v>77134</v>
      </c>
      <c r="D319" s="3" t="s">
        <v>3588</v>
      </c>
      <c r="E319" s="8">
        <v>4</v>
      </c>
      <c r="F319" s="8">
        <v>1</v>
      </c>
      <c r="G319" s="3" t="s">
        <v>42</v>
      </c>
      <c r="H319" s="8">
        <v>1</v>
      </c>
      <c r="I319" s="43" t="b">
        <v>0</v>
      </c>
      <c r="J319" s="43" t="b">
        <v>0</v>
      </c>
      <c r="K319" t="s">
        <v>114</v>
      </c>
      <c r="L319" s="43" t="b">
        <v>0</v>
      </c>
      <c r="M319" s="43" t="b">
        <v>0</v>
      </c>
      <c r="N319" s="43" t="b">
        <v>0</v>
      </c>
      <c r="O319" t="s">
        <v>114</v>
      </c>
      <c r="P319" t="s">
        <v>114</v>
      </c>
      <c r="Q319" t="s">
        <v>114</v>
      </c>
      <c r="R319" t="s">
        <v>114</v>
      </c>
      <c r="S319" t="s">
        <v>114</v>
      </c>
      <c r="T319" t="s">
        <v>114</v>
      </c>
      <c r="U319" t="s">
        <v>114</v>
      </c>
      <c r="V319" t="s">
        <v>114</v>
      </c>
      <c r="W319" s="5">
        <v>43479</v>
      </c>
      <c r="X319" s="3" t="s">
        <v>114</v>
      </c>
      <c r="Y319" s="3"/>
      <c r="Z319" s="3" t="s">
        <v>15</v>
      </c>
      <c r="AA319" s="3" t="s">
        <v>114</v>
      </c>
      <c r="AB319" s="3" t="s">
        <v>74</v>
      </c>
      <c r="AC319" s="8">
        <v>1</v>
      </c>
      <c r="AD319" s="3" t="s">
        <v>5967</v>
      </c>
      <c r="AE319" s="4" t="s">
        <v>5968</v>
      </c>
      <c r="AF319" s="3"/>
      <c r="AG319" s="3" t="s">
        <v>114</v>
      </c>
      <c r="AH319" s="8">
        <v>4</v>
      </c>
      <c r="AI319" s="3" t="s">
        <v>74</v>
      </c>
      <c r="AJ319" t="s">
        <v>114</v>
      </c>
      <c r="AK319" t="s">
        <v>114</v>
      </c>
      <c r="AL319" s="43" t="b">
        <v>0</v>
      </c>
      <c r="AM319" s="3"/>
      <c r="AN319" s="3"/>
      <c r="AO319" s="43" t="b">
        <v>0</v>
      </c>
      <c r="AP319" s="3" t="b">
        <v>0</v>
      </c>
      <c r="AQ319" s="3">
        <f>VLOOKUP(Table2[[#This Row],[Job-no]],Table3[],26,FALSE)</f>
        <v>2475</v>
      </c>
      <c r="AR319" t="str">
        <f t="shared" si="57"/>
        <v>STFC</v>
      </c>
      <c r="AS319" t="str">
        <f>VLOOKUP(AR319,Table1[],4,0)</f>
        <v>Pendant</v>
      </c>
      <c r="AT319" t="str">
        <f>IF(BD319&gt;0,"Pattern",VLOOKUP(AR319,Table1[],5,0))</f>
        <v>Pattern</v>
      </c>
      <c r="AU319" s="34">
        <f>IF(AT319="Pattern",WORKDAY(Table2[[#This Row],[Scheduled Ship Date]],-10),WORKDAY(Table2[[#This Row],[Scheduled Ship Date]],-4))</f>
        <v>43468</v>
      </c>
      <c r="AV319">
        <f>IF(Table2[[#This Row],[Extrusion cut double saw]]=TRUE,IF(O319="ToDo",IF(AT319="Pattern",Table2[[#This Row],[Total Sections]]*0.4,Table2[[#This Row],[Total Sections]]*0.12),0),IF(AT319="Pattern",Table2[[#This Row],[Total Sections]]*4,Table2[[#This Row],[Total Sections]]*1.2))</f>
        <v>16</v>
      </c>
      <c r="AW319" s="42">
        <f t="shared" ca="1" si="66"/>
        <v>43469</v>
      </c>
      <c r="AX319" s="42">
        <f>IF(AT319="Pattern",Table2[[#This Row],[Scheduled Ship Date]]-2,Table2[[#This Row],[Scheduled Ship Date]]-3)</f>
        <v>43480</v>
      </c>
      <c r="AY319">
        <f>IF(Table2[[#This Row],[Pattern]]="Pattern",Table2[[#This Row],[Total Sections]]*4.82,Table2[[#This Row],[Total Sections]]*0.5)</f>
        <v>19.28</v>
      </c>
      <c r="AZ319" s="42">
        <f t="shared" ca="1" si="67"/>
        <v>43470</v>
      </c>
      <c r="BA319" s="39">
        <f>((Table2[Total Sections]/Table2[Open Qty])-1)*Table2[Open Qty]*12.96</f>
        <v>38.880000000000003</v>
      </c>
      <c r="BB319" s="42"/>
      <c r="BC319" s="39" t="str">
        <f t="shared" si="58"/>
        <v>STFC-NO-DSO(12-400)-80-35-BX(1)-W-120-MD-1-CT15(36)-SC</v>
      </c>
      <c r="BD319" s="39">
        <f t="shared" si="59"/>
        <v>0</v>
      </c>
      <c r="BE319" s="39" t="b">
        <f>_xlfn.IFNA(VLOOKUP(Table2[[#This Row],[Job-no]],Table4[],9,FALSE),TRUE)</f>
        <v>0</v>
      </c>
      <c r="BF319" t="str">
        <f>VLOOKUP(AR319,Table1[],3,0)</f>
        <v>Stencil</v>
      </c>
      <c r="BG319" s="39" t="b">
        <f>_xlfn.IFNA(VLOOKUP(Table2[[#This Row],[Job-no]],Table4[],14,FALSE),TRUE)</f>
        <v>0</v>
      </c>
      <c r="BH319" s="39" t="str">
        <f>_xlfn.IFNA(VLOOKUP(Table2[[#This Row],[Job-no]],Table4[],11,FALSE),"Done")</f>
        <v/>
      </c>
      <c r="BI319" s="39">
        <f>IF(Table2[[#This Row],[Pattern]]="Pattern",VLOOKUP(Table2[[#This Row],[Product Code]],'Routing data'!$A$2:$W$470,13,FALSE),VLOOKUP(Table2[[#This Row],[Product Code]],'Routing data'!$A$2:$W$470,3,FALSE))</f>
        <v>2</v>
      </c>
      <c r="BJ319" s="39">
        <f>IF(Table2[[#This Row],[Pattern]]="Pattern",VLOOKUP(Table2[[#This Row],[Product Code]],'Routing data'!$A$2:$W$470,14,FALSE),VLOOKUP(Table2[[#This Row],[Product Code]],'Routing data'!$A$2:$W$470,4,FALSE))</f>
        <v>0</v>
      </c>
      <c r="BK319" s="39">
        <f>VLOOKUP(Table2[[#This Row],[Product Code]],'Routing data'!A$4:W$524,16,FALSE)</f>
        <v>5</v>
      </c>
      <c r="BL319" s="42">
        <f>IF(Table2[[#This Row],[Milling Required]]=0,"x",IF(AT319="Pattern",B319-10,B319-4))</f>
        <v>43472</v>
      </c>
      <c r="BM319" s="42" t="str">
        <f>IF(Table2[[#This Row],[Punching Required]]=0,"x",IF(AT319="Pattern",B319-8,B319-2))</f>
        <v>x</v>
      </c>
      <c r="BN319" s="42">
        <f t="shared" si="60"/>
        <v>43480</v>
      </c>
      <c r="BO319" s="39">
        <f>IF(Table2[[#This Row],[Milling]]="x","x",Table2[[#This Row],[Total Sections]]*2)</f>
        <v>8</v>
      </c>
      <c r="BP319" s="39" t="str">
        <f>IF(Table2[[#This Row],[Punching]]="x","x",Table2[Total Sections]*2)</f>
        <v>x</v>
      </c>
      <c r="BQ319" s="39">
        <f>IF(Table2[[#This Row],[Pattern]]="Pattern",Table2[Total Sections]*3,Table2[Total Sections]*1.5)</f>
        <v>12</v>
      </c>
      <c r="BR319" s="42">
        <f ca="1">TODAY()+2</f>
        <v>43469</v>
      </c>
      <c r="BS319" s="42"/>
      <c r="BT319" s="42"/>
      <c r="BU319" s="39"/>
      <c r="BV319" s="122" t="str">
        <f>_xlfn.IFNA(VLOOKUP(Table2[[#This Row],[Job-no]],Table4[],16,FALSE),"Ready")</f>
        <v/>
      </c>
      <c r="BW319" s="122" t="str">
        <f>_xlfn.IFNA(VLOOKUP(Table2[[#This Row],[Job-no]],Table4[],21,FALSE),"Ready")</f>
        <v/>
      </c>
      <c r="BX319" s="39" t="b">
        <f>_xlfn.IFNA(VLOOKUP(Table2[[#This Row],[Job-no]],Table4[],10,FALSE),TRUE)</f>
        <v>0</v>
      </c>
      <c r="BY319" s="39" t="str">
        <f>_xlfn.IFNA(VLOOKUP(Table2[[#This Row],[Job-no]],Table4[],22,FALSE),"Ready")</f>
        <v/>
      </c>
      <c r="BZ319" s="120">
        <f t="shared" si="62"/>
        <v>43482</v>
      </c>
      <c r="CA319" s="120" t="str">
        <f ca="1">IF(OR(Table2[[#This Row],[Saw Date]]=TODAY(),Table2[[#This Row],[Saw Date]]=TODAY()+1), Table2[[#This Row],[Saw Date]],IF(Table2[[#This Row],[Extrusion cut double saw]],"Done",""))</f>
        <v/>
      </c>
      <c r="CB319" s="120" t="str">
        <f ca="1">IF(OR(Table2[[#This Row],[Lens Date]]=TODAY(),Table2[[#This Row],[Lens Date]]=TODAY()+1), Table2[[#This Row],[Lens Date]],IF(Table2[[#This Row],[MSLens]]="Done","Done",""))</f>
        <v/>
      </c>
      <c r="CC319" s="120" t="str">
        <f ca="1">IF(OR(Table2[[#This Row],[Milling Date]]=TODAY(),Table2[[#This Row],[Milling Date]]=TODAY()+1), Table2[[#This Row],[Milling Date]],IF(Table2[[#This Row],[CNC Holes]]="Ready","Done",""))</f>
        <v/>
      </c>
      <c r="CD319" s="120" t="str">
        <f ca="1">IF(OR(Table2[[#This Row],[Welding Date]]=TODAY(),Table2[[#This Row],[Welding Date]]=TODAY()+1), Table2[[#This Row],[Welding Date]],IF(Table2[[#This Row],[Welding Corners]]="Ready","Done",""))</f>
        <v/>
      </c>
      <c r="CE319" s="120" t="str">
        <f ca="1">IF(OR(Table2[[#This Row],[Puching Date]]=TODAY(),Table2[[#This Row],[Puching Date]]=TODAY()+1), Table2[[#This Row],[Puching Date]],IF(Table2[[#This Row],[Punch Holes]]="Ready","Done",""))</f>
        <v/>
      </c>
      <c r="CF319" s="120" t="str">
        <f ca="1">IF(OR(Table2[[#This Row],[Housing Date2]]=TODAY(),Table2[[#This Row],[Housing Date2]]=TODAY()+1),Table2[[#This Row],[Housing Date2]],IF(Table2[[#This Row],[Body Assembly]],"Done",""))</f>
        <v/>
      </c>
      <c r="CG319" s="120" t="str">
        <f>_xlfn.IFNA(VLOOKUP(Table2[[#This Row],[Job-no]],Table4[],7,FALSE),"Done")</f>
        <v>Scheduled/Released</v>
      </c>
    </row>
    <row r="320" spans="1:85" x14ac:dyDescent="0.25">
      <c r="A320" s="39" t="str">
        <f>_xlfn.CONCAT(Table2[[#This Row],[Order]],"-",Table2[[#This Row],[Line]])</f>
        <v>74999-2</v>
      </c>
      <c r="B320" s="5">
        <v>43483</v>
      </c>
      <c r="C320" s="8">
        <v>74999</v>
      </c>
      <c r="D320" s="3" t="s">
        <v>2852</v>
      </c>
      <c r="E320" s="8">
        <v>2</v>
      </c>
      <c r="F320" s="8">
        <v>1</v>
      </c>
      <c r="G320" s="3" t="s">
        <v>42</v>
      </c>
      <c r="H320" s="8">
        <v>2</v>
      </c>
      <c r="I320" s="43" t="b">
        <v>0</v>
      </c>
      <c r="J320" s="43" t="b">
        <v>0</v>
      </c>
      <c r="K320" t="s">
        <v>114</v>
      </c>
      <c r="L320" s="43" t="b">
        <v>0</v>
      </c>
      <c r="M320" s="43" t="b">
        <v>0</v>
      </c>
      <c r="N320" s="43" t="b">
        <v>0</v>
      </c>
      <c r="O320" t="s">
        <v>114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t="s">
        <v>114</v>
      </c>
      <c r="V320" t="s">
        <v>114</v>
      </c>
      <c r="W320" s="5">
        <v>43480</v>
      </c>
      <c r="X320" s="3" t="s">
        <v>114</v>
      </c>
      <c r="Y320" s="3"/>
      <c r="Z320" s="3" t="s">
        <v>4887</v>
      </c>
      <c r="AA320" s="3" t="s">
        <v>114</v>
      </c>
      <c r="AB320" s="3" t="s">
        <v>74</v>
      </c>
      <c r="AC320" s="8">
        <v>4</v>
      </c>
      <c r="AD320" s="3" t="s">
        <v>5967</v>
      </c>
      <c r="AE320" s="4" t="s">
        <v>5968</v>
      </c>
      <c r="AF320" s="3"/>
      <c r="AG320" s="3" t="s">
        <v>114</v>
      </c>
      <c r="AH320" s="8">
        <v>6</v>
      </c>
      <c r="AI320" s="3" t="s">
        <v>74</v>
      </c>
      <c r="AJ320" t="s">
        <v>114</v>
      </c>
      <c r="AK320" t="s">
        <v>114</v>
      </c>
      <c r="AL320" s="43" t="b">
        <v>0</v>
      </c>
      <c r="AM320" s="3"/>
      <c r="AN320" s="3"/>
      <c r="AO320" s="43" t="b">
        <v>0</v>
      </c>
      <c r="AP320" s="3" t="b">
        <v>0</v>
      </c>
      <c r="AQ320" s="3">
        <f>VLOOKUP(Table2[[#This Row],[Job-no]],Table3[],26,FALSE)</f>
        <v>4109.1186600000001</v>
      </c>
      <c r="AR320" t="str">
        <f t="shared" si="57"/>
        <v>BBRLEDPAT</v>
      </c>
      <c r="AS320" t="str">
        <f>VLOOKUP(AR320,Table1[],4,0)</f>
        <v>recessed</v>
      </c>
      <c r="AT320" t="str">
        <f>IF(BD320&gt;0,"Pattern",VLOOKUP(AR320,Table1[],5,0))</f>
        <v>Pattern</v>
      </c>
      <c r="AU320" s="34">
        <f>IF(AT320="Pattern",WORKDAY(Table2[[#This Row],[Scheduled Ship Date]],-10),WORKDAY(Table2[[#This Row],[Scheduled Ship Date]],-4))</f>
        <v>43469</v>
      </c>
      <c r="AV320" s="39">
        <f>IF(Table2[[#This Row],[Extrusion cut double saw]]=TRUE,IF(O320="ToDo",IF(AT320="Pattern",Table2[[#This Row],[Total Sections]]*0.4,Table2[[#This Row],[Total Sections]]*0.12),0),IF(AT320="Pattern",Table2[[#This Row],[Total Sections]]*4,Table2[[#This Row],[Total Sections]]*1.2))</f>
        <v>24</v>
      </c>
      <c r="AW320" s="42">
        <f t="shared" ca="1" si="66"/>
        <v>43469</v>
      </c>
      <c r="AX320" s="42">
        <f>IF(AT320="Pattern",Table2[[#This Row],[Scheduled Ship Date]]-2,Table2[[#This Row],[Scheduled Ship Date]]-3)</f>
        <v>43481</v>
      </c>
      <c r="AY320" s="39">
        <f>IF(Table2[[#This Row],[Pattern]]="Pattern",Table2[[#This Row],[Total Sections]]*4.82,Table2[[#This Row],[Total Sections]]*0.5)</f>
        <v>28.92</v>
      </c>
      <c r="AZ320" s="42">
        <f t="shared" ca="1" si="67"/>
        <v>43470</v>
      </c>
      <c r="BA320" s="39">
        <f>((Table2[Total Sections]/Table2[Open Qty])-1)*Table2[Open Qty]*12.96</f>
        <v>51.84</v>
      </c>
      <c r="BB320" s="39"/>
      <c r="BC320" s="39" t="str">
        <f t="shared" si="58"/>
        <v>BBRLEDPAT-OPI-110(1)-400-90-40-SO-FL-19' 9"-NL-W-UNV-DP-1-D</v>
      </c>
      <c r="BD320" s="39">
        <f t="shared" si="59"/>
        <v>0</v>
      </c>
      <c r="BE320" s="39" t="b">
        <f>_xlfn.IFNA(VLOOKUP(Table2[[#This Row],[Job-no]],Table4[],9,FALSE),TRUE)</f>
        <v>0</v>
      </c>
      <c r="BF320" s="39"/>
      <c r="BG320" s="39" t="b">
        <f>_xlfn.IFNA(VLOOKUP(Table2[[#This Row],[Job-no]],Table4[],14,FALSE),TRUE)</f>
        <v>0</v>
      </c>
      <c r="BH320" s="39" t="str">
        <f>_xlfn.IFNA(VLOOKUP(Table2[[#This Row],[Job-no]],Table4[],11,FALSE),"Done")</f>
        <v/>
      </c>
      <c r="BI320" s="39">
        <f>IF(Table2[[#This Row],[Pattern]]="Pattern",VLOOKUP(Table2[[#This Row],[Product Code]],'Routing data'!$A$2:$W$470,13,FALSE),VLOOKUP(Table2[[#This Row],[Product Code]],'Routing data'!$A$2:$W$470,3,FALSE))</f>
        <v>2</v>
      </c>
      <c r="BJ320" s="39">
        <f>IF(Table2[[#This Row],[Pattern]]="Pattern",VLOOKUP(Table2[[#This Row],[Product Code]],'Routing data'!$A$2:$W$470,14,FALSE),VLOOKUP(Table2[[#This Row],[Product Code]],'Routing data'!$A$2:$W$470,4,FALSE))</f>
        <v>3</v>
      </c>
      <c r="BK320" s="39">
        <f>VLOOKUP(Table2[[#This Row],[Product Code]],'Routing data'!A$4:W$524,16,FALSE)</f>
        <v>5</v>
      </c>
      <c r="BL320" s="42">
        <f>IF(Table2[[#This Row],[Milling Required]]=0,"x",IF(AT320="Pattern",B320-10,B320-4))</f>
        <v>43473</v>
      </c>
      <c r="BM320" s="39"/>
      <c r="BN320" s="42">
        <f t="shared" si="60"/>
        <v>43481</v>
      </c>
      <c r="BO320" s="39">
        <f>IF(Table2[[#This Row],[Milling]]="x","x",Table2[[#This Row],[Total Sections]]*2)</f>
        <v>12</v>
      </c>
      <c r="BP320" s="39">
        <f>IF(Table2[[#This Row],[Punching]]="x","x",Table2[Total Sections]*2)</f>
        <v>12</v>
      </c>
      <c r="BQ320" s="39">
        <f>IF(Table2[[#This Row],[Pattern]]="Pattern",Table2[Total Sections]*3,Table2[Total Sections]*1.5)</f>
        <v>18</v>
      </c>
      <c r="BR320" s="42">
        <f ca="1">TODAY()+2</f>
        <v>43469</v>
      </c>
      <c r="BS320" s="39"/>
      <c r="BT320" s="39"/>
      <c r="BU320" s="39"/>
      <c r="BV320" s="39" t="str">
        <f>_xlfn.IFNA(VLOOKUP(Table2[[#This Row],[Job-no]],Table4[],16,FALSE),"Ready")</f>
        <v/>
      </c>
      <c r="BW320" s="39" t="str">
        <f>_xlfn.IFNA(VLOOKUP(Table2[[#This Row],[Job-no]],Table4[],21,FALSE),"Ready")</f>
        <v/>
      </c>
      <c r="BX320" s="39" t="b">
        <f>_xlfn.IFNA(VLOOKUP(Table2[[#This Row],[Job-no]],Table4[],10,FALSE),TRUE)</f>
        <v>0</v>
      </c>
      <c r="BY320" s="39" t="str">
        <f>_xlfn.IFNA(VLOOKUP(Table2[[#This Row],[Job-no]],Table4[],22,FALSE),"Ready")</f>
        <v/>
      </c>
      <c r="BZ320" s="120">
        <f t="shared" si="62"/>
        <v>43483</v>
      </c>
      <c r="CA320" s="120" t="str">
        <f ca="1">IF(OR(Table2[[#This Row],[Saw Date]]=TODAY(),Table2[[#This Row],[Saw Date]]=TODAY()+1), Table2[[#This Row],[Saw Date]],IF(Table2[[#This Row],[Extrusion cut double saw]],"Done",""))</f>
        <v/>
      </c>
      <c r="CB320" s="120" t="str">
        <f ca="1">IF(OR(Table2[[#This Row],[Lens Date]]=TODAY(),Table2[[#This Row],[Lens Date]]=TODAY()+1), Table2[[#This Row],[Lens Date]],IF(Table2[[#This Row],[MSLens]]="Done","Done",""))</f>
        <v/>
      </c>
      <c r="CC320" s="120" t="str">
        <f ca="1">IF(OR(Table2[[#This Row],[Milling Date]]=TODAY(),Table2[[#This Row],[Milling Date]]=TODAY()+1), Table2[[#This Row],[Milling Date]],IF(Table2[[#This Row],[CNC Holes]]="Ready","Done",""))</f>
        <v/>
      </c>
      <c r="CD320" s="120" t="str">
        <f ca="1">IF(OR(Table2[[#This Row],[Welding Date]]=TODAY(),Table2[[#This Row],[Welding Date]]=TODAY()+1), Table2[[#This Row],[Welding Date]],IF(Table2[[#This Row],[Welding Corners]]="Ready","Done",""))</f>
        <v/>
      </c>
      <c r="CE320" s="120" t="str">
        <f ca="1">IF(OR(Table2[[#This Row],[Puching Date]]=TODAY(),Table2[[#This Row],[Puching Date]]=TODAY()+1), Table2[[#This Row],[Puching Date]],IF(Table2[[#This Row],[Punch Holes]]="Ready","Done",""))</f>
        <v/>
      </c>
      <c r="CF320" s="120" t="str">
        <f ca="1">IF(OR(Table2[[#This Row],[Housing Date2]]=TODAY(),Table2[[#This Row],[Housing Date2]]=TODAY()+1),Table2[[#This Row],[Housing Date2]],IF(Table2[[#This Row],[Body Assembly]],"Done",""))</f>
        <v/>
      </c>
      <c r="CG320" s="120" t="str">
        <f>_xlfn.IFNA(VLOOKUP(Table2[[#This Row],[Job-no]],Table4[],7,FALSE),"Done")</f>
        <v>Scheduled/Released</v>
      </c>
    </row>
    <row r="321" spans="1:85" x14ac:dyDescent="0.25">
      <c r="A321" s="39" t="str">
        <f>_xlfn.CONCAT(Table2[[#This Row],[Order]],"-",Table2[[#This Row],[Line]])</f>
        <v>76896-2</v>
      </c>
      <c r="B321" s="5">
        <v>43483</v>
      </c>
      <c r="C321" s="8">
        <v>76896</v>
      </c>
      <c r="D321" s="3" t="s">
        <v>2922</v>
      </c>
      <c r="E321" s="8">
        <v>2</v>
      </c>
      <c r="F321" s="8">
        <v>1</v>
      </c>
      <c r="G321" s="3" t="s">
        <v>42</v>
      </c>
      <c r="H321" s="8">
        <v>8</v>
      </c>
      <c r="I321" s="43" t="b">
        <v>0</v>
      </c>
      <c r="J321" s="43" t="b">
        <v>0</v>
      </c>
      <c r="K321" t="s">
        <v>114</v>
      </c>
      <c r="L321" s="43" t="b">
        <v>0</v>
      </c>
      <c r="M321" s="43" t="b">
        <v>0</v>
      </c>
      <c r="N321" s="43" t="b">
        <v>0</v>
      </c>
      <c r="O321" t="s">
        <v>114</v>
      </c>
      <c r="P321" t="s">
        <v>114</v>
      </c>
      <c r="Q321" t="s">
        <v>114</v>
      </c>
      <c r="R321" t="s">
        <v>114</v>
      </c>
      <c r="S321" t="s">
        <v>114</v>
      </c>
      <c r="T321" t="s">
        <v>114</v>
      </c>
      <c r="U321" t="s">
        <v>114</v>
      </c>
      <c r="V321" t="s">
        <v>114</v>
      </c>
      <c r="W321" s="5">
        <v>43480</v>
      </c>
      <c r="X321" s="3" t="s">
        <v>114</v>
      </c>
      <c r="Y321" s="3"/>
      <c r="Z321" s="3" t="s">
        <v>1203</v>
      </c>
      <c r="AA321" s="3" t="s">
        <v>114</v>
      </c>
      <c r="AB321" s="3" t="s">
        <v>74</v>
      </c>
      <c r="AC321" s="8">
        <v>7</v>
      </c>
      <c r="AD321" s="3" t="s">
        <v>5967</v>
      </c>
      <c r="AE321" s="4" t="s">
        <v>5968</v>
      </c>
      <c r="AF321" s="3"/>
      <c r="AG321" s="3" t="s">
        <v>114</v>
      </c>
      <c r="AH321" s="8">
        <v>24</v>
      </c>
      <c r="AI321" s="3" t="s">
        <v>74</v>
      </c>
      <c r="AJ321" t="s">
        <v>114</v>
      </c>
      <c r="AK321" t="s">
        <v>114</v>
      </c>
      <c r="AL321" s="43" t="b">
        <v>0</v>
      </c>
      <c r="AM321" s="3"/>
      <c r="AN321" s="3"/>
      <c r="AO321" s="43" t="b">
        <v>0</v>
      </c>
      <c r="AP321" s="3" t="b">
        <v>0</v>
      </c>
      <c r="AQ321" s="3">
        <f>VLOOKUP(Table2[[#This Row],[Job-no]],Table3[],26,FALSE)</f>
        <v>8800</v>
      </c>
      <c r="AR321" t="str">
        <f t="shared" si="57"/>
        <v>STFD</v>
      </c>
      <c r="AS321" t="str">
        <f>VLOOKUP(AR321,Table1[],4,0)</f>
        <v>Pendant</v>
      </c>
      <c r="AT321" t="str">
        <f>IF(BD321&gt;0,"Pattern",VLOOKUP(AR321,Table1[],5,0))</f>
        <v>Pattern</v>
      </c>
      <c r="AU321" s="34">
        <f>IF(AT321="Pattern",WORKDAY(Table2[[#This Row],[Scheduled Ship Date]],-10),WORKDAY(Table2[[#This Row],[Scheduled Ship Date]],-4))</f>
        <v>43469</v>
      </c>
      <c r="AV321" s="39">
        <f>IF(Table2[[#This Row],[Extrusion cut double saw]]=TRUE,IF(O321="ToDo",IF(AT321="Pattern",Table2[[#This Row],[Total Sections]]*0.4,Table2[[#This Row],[Total Sections]]*0.12),0),IF(AT321="Pattern",Table2[[#This Row],[Total Sections]]*4,Table2[[#This Row],[Total Sections]]*1.2))</f>
        <v>96</v>
      </c>
      <c r="AW321" s="42">
        <f t="shared" ca="1" si="66"/>
        <v>43469</v>
      </c>
      <c r="AX321" s="42">
        <f>IF(AT321="Pattern",Table2[[#This Row],[Scheduled Ship Date]]-2,Table2[[#This Row],[Scheduled Ship Date]]-3)</f>
        <v>43481</v>
      </c>
      <c r="AY321" s="39">
        <f>IF(Table2[[#This Row],[Pattern]]="Pattern",Table2[[#This Row],[Total Sections]]*4.82,Table2[[#This Row],[Total Sections]]*0.5)</f>
        <v>115.68</v>
      </c>
      <c r="AZ321" s="42">
        <f t="shared" ca="1" si="67"/>
        <v>43470</v>
      </c>
      <c r="BA321" s="39">
        <f>((Table2[Total Sections]/Table2[Open Qty])-1)*Table2[Open Qty]*12.96</f>
        <v>207.36</v>
      </c>
      <c r="BB321" s="39"/>
      <c r="BC321" s="39" t="str">
        <f t="shared" si="58"/>
        <v>STFD-DSO(12-400)-90-35-AY(1)-W-UNV-MD-1-CA(84)-SC</v>
      </c>
      <c r="BD321" s="39">
        <f t="shared" si="59"/>
        <v>0</v>
      </c>
      <c r="BE321" s="39" t="b">
        <f>_xlfn.IFNA(VLOOKUP(Table2[[#This Row],[Job-no]],Table4[],9,FALSE),TRUE)</f>
        <v>0</v>
      </c>
      <c r="BF321" s="39"/>
      <c r="BG321" s="39" t="b">
        <f>_xlfn.IFNA(VLOOKUP(Table2[[#This Row],[Job-no]],Table4[],14,FALSE),TRUE)</f>
        <v>0</v>
      </c>
      <c r="BH321" s="39" t="str">
        <f>_xlfn.IFNA(VLOOKUP(Table2[[#This Row],[Job-no]],Table4[],11,FALSE),"Done")</f>
        <v/>
      </c>
      <c r="BI321" s="39">
        <f>IF(Table2[[#This Row],[Pattern]]="Pattern",VLOOKUP(Table2[[#This Row],[Product Code]],'Routing data'!$A$2:$W$470,13,FALSE),VLOOKUP(Table2[[#This Row],[Product Code]],'Routing data'!$A$2:$W$470,3,FALSE))</f>
        <v>2</v>
      </c>
      <c r="BJ321" s="39">
        <f>IF(Table2[[#This Row],[Pattern]]="Pattern",VLOOKUP(Table2[[#This Row],[Product Code]],'Routing data'!$A$2:$W$470,14,FALSE),VLOOKUP(Table2[[#This Row],[Product Code]],'Routing data'!$A$2:$W$470,4,FALSE))</f>
        <v>0</v>
      </c>
      <c r="BK321" s="39">
        <f>VLOOKUP(Table2[[#This Row],[Product Code]],'Routing data'!A$4:W$524,16,FALSE)</f>
        <v>5</v>
      </c>
      <c r="BL321" s="42">
        <f>IF(Table2[[#This Row],[Milling Required]]=0,"x",IF(AT321="Pattern",B321-10,B321-4))</f>
        <v>43473</v>
      </c>
      <c r="BM321" s="39"/>
      <c r="BN321" s="42">
        <f t="shared" si="60"/>
        <v>43481</v>
      </c>
      <c r="BO321" s="39">
        <f>IF(Table2[[#This Row],[Milling]]="x","x",Table2[[#This Row],[Total Sections]]*2)</f>
        <v>48</v>
      </c>
      <c r="BP321" s="39">
        <f>IF(Table2[[#This Row],[Punching]]="x","x",Table2[Total Sections]*2)</f>
        <v>48</v>
      </c>
      <c r="BQ321" s="39">
        <f>IF(Table2[[#This Row],[Pattern]]="Pattern",Table2[Total Sections]*3,Table2[Total Sections]*1.5)</f>
        <v>72</v>
      </c>
      <c r="BR321" s="42">
        <f ca="1">TODAY()+2</f>
        <v>43469</v>
      </c>
      <c r="BS321" s="39"/>
      <c r="BT321" s="39"/>
      <c r="BU321" s="39"/>
      <c r="BV321" s="39" t="str">
        <f>_xlfn.IFNA(VLOOKUP(Table2[[#This Row],[Job-no]],Table4[],16,FALSE),"Ready")</f>
        <v/>
      </c>
      <c r="BW321" s="39" t="str">
        <f>_xlfn.IFNA(VLOOKUP(Table2[[#This Row],[Job-no]],Table4[],21,FALSE),"Ready")</f>
        <v/>
      </c>
      <c r="BX321" s="39" t="b">
        <f>_xlfn.IFNA(VLOOKUP(Table2[[#This Row],[Job-no]],Table4[],10,FALSE),TRUE)</f>
        <v>0</v>
      </c>
      <c r="BY321" s="39" t="str">
        <f>_xlfn.IFNA(VLOOKUP(Table2[[#This Row],[Job-no]],Table4[],22,FALSE),"Ready")</f>
        <v/>
      </c>
      <c r="BZ321" s="120">
        <f t="shared" si="62"/>
        <v>43483</v>
      </c>
      <c r="CA321" s="120" t="str">
        <f ca="1">IF(OR(Table2[[#This Row],[Saw Date]]=TODAY(),Table2[[#This Row],[Saw Date]]=TODAY()+1), Table2[[#This Row],[Saw Date]],IF(Table2[[#This Row],[Extrusion cut double saw]],"Done",""))</f>
        <v/>
      </c>
      <c r="CB321" s="120" t="str">
        <f ca="1">IF(OR(Table2[[#This Row],[Lens Date]]=TODAY(),Table2[[#This Row],[Lens Date]]=TODAY()+1), Table2[[#This Row],[Lens Date]],IF(Table2[[#This Row],[MSLens]]="Done","Done",""))</f>
        <v/>
      </c>
      <c r="CC321" s="120" t="str">
        <f ca="1">IF(OR(Table2[[#This Row],[Milling Date]]=TODAY(),Table2[[#This Row],[Milling Date]]=TODAY()+1), Table2[[#This Row],[Milling Date]],IF(Table2[[#This Row],[CNC Holes]]="Ready","Done",""))</f>
        <v/>
      </c>
      <c r="CD321" s="120" t="str">
        <f ca="1">IF(OR(Table2[[#This Row],[Welding Date]]=TODAY(),Table2[[#This Row],[Welding Date]]=TODAY()+1), Table2[[#This Row],[Welding Date]],IF(Table2[[#This Row],[Welding Corners]]="Ready","Done",""))</f>
        <v/>
      </c>
      <c r="CE321" s="120" t="str">
        <f ca="1">IF(OR(Table2[[#This Row],[Puching Date]]=TODAY(),Table2[[#This Row],[Puching Date]]=TODAY()+1), Table2[[#This Row],[Puching Date]],IF(Table2[[#This Row],[Punch Holes]]="Ready","Done",""))</f>
        <v/>
      </c>
      <c r="CF321" s="120" t="str">
        <f ca="1">IF(OR(Table2[[#This Row],[Housing Date2]]=TODAY(),Table2[[#This Row],[Housing Date2]]=TODAY()+1),Table2[[#This Row],[Housing Date2]],IF(Table2[[#This Row],[Body Assembly]],"Done",""))</f>
        <v/>
      </c>
      <c r="CG321" s="120" t="str">
        <f>_xlfn.IFNA(VLOOKUP(Table2[[#This Row],[Job-no]],Table4[],7,FALSE),"Done")</f>
        <v>Scheduled/Released</v>
      </c>
    </row>
    <row r="322" spans="1:85" x14ac:dyDescent="0.25">
      <c r="A322" s="39" t="str">
        <f>_xlfn.CONCAT(Table2[[#This Row],[Order]],"-",Table2[[#This Row],[Line]])</f>
        <v>77249-4</v>
      </c>
      <c r="B322" s="5">
        <v>43483</v>
      </c>
      <c r="C322" s="8">
        <v>77249</v>
      </c>
      <c r="D322" s="3" t="s">
        <v>4072</v>
      </c>
      <c r="E322" s="8">
        <v>4</v>
      </c>
      <c r="F322" s="8">
        <v>1</v>
      </c>
      <c r="G322" s="3" t="s">
        <v>42</v>
      </c>
      <c r="H322" s="8">
        <v>1</v>
      </c>
      <c r="I322" s="43" t="b">
        <v>0</v>
      </c>
      <c r="J322" s="43" t="b">
        <v>0</v>
      </c>
      <c r="K322" t="s">
        <v>114</v>
      </c>
      <c r="L322" s="43" t="b">
        <v>0</v>
      </c>
      <c r="M322" s="43" t="b">
        <v>0</v>
      </c>
      <c r="N322" s="43" t="b">
        <v>0</v>
      </c>
      <c r="O322" t="s">
        <v>114</v>
      </c>
      <c r="P322" t="s">
        <v>114</v>
      </c>
      <c r="Q322" t="s">
        <v>114</v>
      </c>
      <c r="R322" t="s">
        <v>114</v>
      </c>
      <c r="S322" t="s">
        <v>114</v>
      </c>
      <c r="T322" t="s">
        <v>114</v>
      </c>
      <c r="U322" t="s">
        <v>114</v>
      </c>
      <c r="V322" t="s">
        <v>114</v>
      </c>
      <c r="W322" s="5">
        <v>43480</v>
      </c>
      <c r="X322" s="3" t="s">
        <v>114</v>
      </c>
      <c r="Y322" s="3"/>
      <c r="Z322" s="3" t="s">
        <v>5124</v>
      </c>
      <c r="AA322" s="3" t="s">
        <v>114</v>
      </c>
      <c r="AB322" s="3" t="s">
        <v>168</v>
      </c>
      <c r="AC322" s="8">
        <v>1</v>
      </c>
      <c r="AD322" s="3" t="s">
        <v>5967</v>
      </c>
      <c r="AE322" s="4" t="s">
        <v>5968</v>
      </c>
      <c r="AF322" s="3"/>
      <c r="AG322" s="3" t="s">
        <v>114</v>
      </c>
      <c r="AH322" s="8">
        <v>4</v>
      </c>
      <c r="AI322" s="3" t="s">
        <v>180</v>
      </c>
      <c r="AJ322" t="s">
        <v>114</v>
      </c>
      <c r="AK322" t="s">
        <v>114</v>
      </c>
      <c r="AL322" s="43" t="b">
        <v>0</v>
      </c>
      <c r="AM322" s="3"/>
      <c r="AN322" s="3"/>
      <c r="AO322" s="43" t="b">
        <v>0</v>
      </c>
      <c r="AP322" s="3" t="b">
        <v>0</v>
      </c>
      <c r="AQ322" s="3">
        <f>VLOOKUP(Table2[[#This Row],[Job-no]],Table3[],26,FALSE)</f>
        <v>2100</v>
      </c>
      <c r="AR322" t="str">
        <f t="shared" ref="AR322:AR385" si="68">IFERROR(MID(BC322,1,FIND("-",BC322,1)-1),"")</f>
        <v>SCDIPAT</v>
      </c>
      <c r="AS322" t="str">
        <f>VLOOKUP(AR322,Table1[],4,0)</f>
        <v>pendant</v>
      </c>
      <c r="AT322" t="str">
        <f>IF(BD322&gt;0,"Pattern",VLOOKUP(AR322,Table1[],5,0))</f>
        <v>Pattern</v>
      </c>
      <c r="AU322" s="34">
        <f>IF(AT322="Pattern",WORKDAY(Table2[[#This Row],[Scheduled Ship Date]],-10),WORKDAY(Table2[[#This Row],[Scheduled Ship Date]],-4))</f>
        <v>43469</v>
      </c>
      <c r="AV322" s="39">
        <f>IF(Table2[[#This Row],[Extrusion cut double saw]]=TRUE,IF(O322="ToDo",IF(AT322="Pattern",Table2[[#This Row],[Total Sections]]*0.4,Table2[[#This Row],[Total Sections]]*0.12),0),IF(AT322="Pattern",Table2[[#This Row],[Total Sections]]*4,Table2[[#This Row],[Total Sections]]*1.2))</f>
        <v>16</v>
      </c>
      <c r="AW322" s="42">
        <f t="shared" ca="1" si="66"/>
        <v>43469</v>
      </c>
      <c r="AX322" s="42">
        <f>IF(AT322="Pattern",Table2[[#This Row],[Scheduled Ship Date]]-2,Table2[[#This Row],[Scheduled Ship Date]]-3)</f>
        <v>43481</v>
      </c>
      <c r="AY322" s="39">
        <f>IF(Table2[[#This Row],[Pattern]]="Pattern",Table2[[#This Row],[Total Sections]]*4.82,Table2[[#This Row],[Total Sections]]*0.5)</f>
        <v>19.28</v>
      </c>
      <c r="AZ322" s="42">
        <f t="shared" ca="1" si="67"/>
        <v>43470</v>
      </c>
      <c r="BA322" s="39">
        <f>((Table2[Total Sections]/Table2[Open Qty])-1)*Table2[Open Qty]*12.96</f>
        <v>38.880000000000003</v>
      </c>
      <c r="BB322" s="39"/>
      <c r="BC322" s="39" t="str">
        <f t="shared" ref="BC322:BC385" si="69">IF(MID(D322,1,2)="SP",MID(D322,FIND("-",D322,1)+1,30),D322)</f>
        <v>SCDIPAT-REC-90-500-300-80-35-BW-0.5M-6X8-NL-W-UNV-DP-1-CTS(12)-EN(1)</v>
      </c>
      <c r="BD322" s="39">
        <f t="shared" ref="BD322:BD385" si="70">IFERROR(FIND("-K(",D322,1),0)</f>
        <v>0</v>
      </c>
      <c r="BE322" s="39" t="b">
        <f>_xlfn.IFNA(VLOOKUP(Table2[[#This Row],[Job-no]],Table4[],9,FALSE),TRUE)</f>
        <v>0</v>
      </c>
      <c r="BF322" s="39"/>
      <c r="BG322" s="39" t="b">
        <f>_xlfn.IFNA(VLOOKUP(Table2[[#This Row],[Job-no]],Table4[],14,FALSE),TRUE)</f>
        <v>0</v>
      </c>
      <c r="BH322" s="39" t="str">
        <f>_xlfn.IFNA(VLOOKUP(Table2[[#This Row],[Job-no]],Table4[],11,FALSE),"Done")</f>
        <v/>
      </c>
      <c r="BI322" s="39">
        <f>IF(Table2[[#This Row],[Pattern]]="Pattern",VLOOKUP(Table2[[#This Row],[Product Code]],'Routing data'!$A$2:$W$470,13,FALSE),VLOOKUP(Table2[[#This Row],[Product Code]],'Routing data'!$A$2:$W$470,3,FALSE))</f>
        <v>2</v>
      </c>
      <c r="BJ322" s="39">
        <f>IF(Table2[[#This Row],[Pattern]]="Pattern",VLOOKUP(Table2[[#This Row],[Product Code]],'Routing data'!$A$2:$W$470,14,FALSE),VLOOKUP(Table2[[#This Row],[Product Code]],'Routing data'!$A$2:$W$470,4,FALSE))</f>
        <v>0</v>
      </c>
      <c r="BK322" s="39">
        <f>VLOOKUP(Table2[[#This Row],[Product Code]],'Routing data'!A$4:W$524,16,FALSE)</f>
        <v>5</v>
      </c>
      <c r="BL322" s="42">
        <f>IF(Table2[[#This Row],[Milling Required]]=0,"x",IF(AT322="Pattern",B322-10,B322-4))</f>
        <v>43473</v>
      </c>
      <c r="BM322" s="39"/>
      <c r="BN322" s="42">
        <f t="shared" ref="BN322:BN385" si="71">IF(AT322="Pattern",B322-2,B322-3)</f>
        <v>43481</v>
      </c>
      <c r="BO322" s="39">
        <f>IF(Table2[[#This Row],[Milling]]="x","x",Table2[[#This Row],[Total Sections]]*2)</f>
        <v>8</v>
      </c>
      <c r="BP322" s="39">
        <f>IF(Table2[[#This Row],[Punching]]="x","x",Table2[Total Sections]*2)</f>
        <v>8</v>
      </c>
      <c r="BQ322" s="39">
        <f>IF(Table2[[#This Row],[Pattern]]="Pattern",Table2[Total Sections]*3,Table2[Total Sections]*1.5)</f>
        <v>12</v>
      </c>
      <c r="BR322" s="42">
        <f t="shared" ref="BR322:BR353" ca="1" si="72">TODAY()+3</f>
        <v>43470</v>
      </c>
      <c r="BS322" s="39"/>
      <c r="BT322" s="39"/>
      <c r="BU322" s="39"/>
      <c r="BV322" s="39" t="str">
        <f>_xlfn.IFNA(VLOOKUP(Table2[[#This Row],[Job-no]],Table4[],16,FALSE),"Ready")</f>
        <v/>
      </c>
      <c r="BW322" s="39" t="str">
        <f>_xlfn.IFNA(VLOOKUP(Table2[[#This Row],[Job-no]],Table4[],21,FALSE),"Ready")</f>
        <v/>
      </c>
      <c r="BX322" s="39" t="b">
        <f>_xlfn.IFNA(VLOOKUP(Table2[[#This Row],[Job-no]],Table4[],10,FALSE),TRUE)</f>
        <v>0</v>
      </c>
      <c r="BY322" s="39" t="str">
        <f>_xlfn.IFNA(VLOOKUP(Table2[[#This Row],[Job-no]],Table4[],22,FALSE),"Ready")</f>
        <v/>
      </c>
      <c r="BZ322" s="120">
        <f t="shared" ref="BZ322:BZ385" si="73">B322</f>
        <v>43483</v>
      </c>
      <c r="CA322" s="120" t="str">
        <f ca="1">IF(OR(Table2[[#This Row],[Saw Date]]=TODAY(),Table2[[#This Row],[Saw Date]]=TODAY()+1), Table2[[#This Row],[Saw Date]],IF(Table2[[#This Row],[Extrusion cut double saw]],"Done",""))</f>
        <v/>
      </c>
      <c r="CB322" s="120" t="str">
        <f ca="1">IF(OR(Table2[[#This Row],[Lens Date]]=TODAY(),Table2[[#This Row],[Lens Date]]=TODAY()+1), Table2[[#This Row],[Lens Date]],IF(Table2[[#This Row],[MSLens]]="Done","Done",""))</f>
        <v/>
      </c>
      <c r="CC322" s="120" t="str">
        <f ca="1">IF(OR(Table2[[#This Row],[Milling Date]]=TODAY(),Table2[[#This Row],[Milling Date]]=TODAY()+1), Table2[[#This Row],[Milling Date]],IF(Table2[[#This Row],[CNC Holes]]="Ready","Done",""))</f>
        <v/>
      </c>
      <c r="CD322" s="120" t="str">
        <f ca="1">IF(OR(Table2[[#This Row],[Welding Date]]=TODAY(),Table2[[#This Row],[Welding Date]]=TODAY()+1), Table2[[#This Row],[Welding Date]],IF(Table2[[#This Row],[Welding Corners]]="Ready","Done",""))</f>
        <v/>
      </c>
      <c r="CE322" s="120" t="str">
        <f ca="1">IF(OR(Table2[[#This Row],[Puching Date]]=TODAY(),Table2[[#This Row],[Puching Date]]=TODAY()+1), Table2[[#This Row],[Puching Date]],IF(Table2[[#This Row],[Punch Holes]]="Ready","Done",""))</f>
        <v/>
      </c>
      <c r="CF322" s="120" t="str">
        <f ca="1">IF(OR(Table2[[#This Row],[Housing Date2]]=TODAY(),Table2[[#This Row],[Housing Date2]]=TODAY()+1),Table2[[#This Row],[Housing Date2]],IF(Table2[[#This Row],[Body Assembly]],"Done",""))</f>
        <v/>
      </c>
      <c r="CG322" s="120" t="str">
        <f>_xlfn.IFNA(VLOOKUP(Table2[[#This Row],[Job-no]],Table4[],7,FALSE),"Done")</f>
        <v>Scheduled/Released</v>
      </c>
    </row>
    <row r="323" spans="1:85" x14ac:dyDescent="0.25">
      <c r="A323" s="39" t="str">
        <f>_xlfn.CONCAT(Table2[[#This Row],[Order]],"-",Table2[[#This Row],[Line]])</f>
        <v>77380-3</v>
      </c>
      <c r="B323" s="5">
        <v>43483</v>
      </c>
      <c r="C323" s="8">
        <v>77380</v>
      </c>
      <c r="D323" s="3" t="s">
        <v>4930</v>
      </c>
      <c r="E323" s="8">
        <v>3</v>
      </c>
      <c r="F323" s="8">
        <v>1</v>
      </c>
      <c r="G323" s="3" t="s">
        <v>42</v>
      </c>
      <c r="H323" s="8">
        <v>3</v>
      </c>
      <c r="I323" s="43" t="b">
        <v>0</v>
      </c>
      <c r="J323" s="43" t="b">
        <v>0</v>
      </c>
      <c r="K323" t="s">
        <v>114</v>
      </c>
      <c r="L323" s="43" t="b">
        <v>0</v>
      </c>
      <c r="M323" s="43" t="b">
        <v>0</v>
      </c>
      <c r="N323" s="43" t="b">
        <v>0</v>
      </c>
      <c r="O323" t="s">
        <v>114</v>
      </c>
      <c r="P323" t="s">
        <v>114</v>
      </c>
      <c r="Q323" t="s">
        <v>114</v>
      </c>
      <c r="R323" t="s">
        <v>114</v>
      </c>
      <c r="S323" t="s">
        <v>114</v>
      </c>
      <c r="T323" t="s">
        <v>114</v>
      </c>
      <c r="U323" t="s">
        <v>114</v>
      </c>
      <c r="V323" t="s">
        <v>114</v>
      </c>
      <c r="W323" s="5">
        <v>43480</v>
      </c>
      <c r="X323" s="3" t="s">
        <v>114</v>
      </c>
      <c r="Y323" s="3"/>
      <c r="Z323" s="3" t="s">
        <v>5303</v>
      </c>
      <c r="AA323" s="3" t="s">
        <v>114</v>
      </c>
      <c r="AB323" s="3" t="s">
        <v>74</v>
      </c>
      <c r="AC323" s="8">
        <v>0</v>
      </c>
      <c r="AD323" s="3" t="s">
        <v>5967</v>
      </c>
      <c r="AE323" s="4" t="s">
        <v>5968</v>
      </c>
      <c r="AF323" s="3"/>
      <c r="AG323" s="3" t="s">
        <v>114</v>
      </c>
      <c r="AH323" s="8">
        <v>3</v>
      </c>
      <c r="AI323" s="3" t="s">
        <v>74</v>
      </c>
      <c r="AJ323" t="s">
        <v>114</v>
      </c>
      <c r="AK323" t="s">
        <v>114</v>
      </c>
      <c r="AL323" s="43" t="b">
        <v>0</v>
      </c>
      <c r="AM323" s="3"/>
      <c r="AN323" s="3"/>
      <c r="AO323" s="43" t="b">
        <v>0</v>
      </c>
      <c r="AP323" s="3" t="b">
        <v>0</v>
      </c>
      <c r="AQ323" s="3">
        <f>VLOOKUP(Table2[[#This Row],[Job-no]],Table3[],26,FALSE)</f>
        <v>4320</v>
      </c>
      <c r="AR323" t="str">
        <f t="shared" si="68"/>
        <v>SCDPAT</v>
      </c>
      <c r="AS323" t="str">
        <f>VLOOKUP(AR323,Table1[],4,0)</f>
        <v>pendant</v>
      </c>
      <c r="AT323" t="str">
        <f>IF(BD323&gt;0,"Pattern",VLOOKUP(AR323,Table1[],5,0))</f>
        <v>Pattern</v>
      </c>
      <c r="AU323" s="34">
        <f>IF(AT323="Pattern",WORKDAY(Table2[[#This Row],[Scheduled Ship Date]],-10),WORKDAY(Table2[[#This Row],[Scheduled Ship Date]],-4))</f>
        <v>43469</v>
      </c>
      <c r="AV323" s="39">
        <f>IF(Table2[[#This Row],[Extrusion cut double saw]]=TRUE,IF(O323="ToDo",IF(AT323="Pattern",Table2[[#This Row],[Total Sections]]*0.4,Table2[[#This Row],[Total Sections]]*0.12),0),IF(AT323="Pattern",Table2[[#This Row],[Total Sections]]*4,Table2[[#This Row],[Total Sections]]*1.2))</f>
        <v>12</v>
      </c>
      <c r="AW323" s="42">
        <f t="shared" ca="1" si="66"/>
        <v>43469</v>
      </c>
      <c r="AX323" s="42">
        <f>IF(AT323="Pattern",Table2[[#This Row],[Scheduled Ship Date]]-2,Table2[[#This Row],[Scheduled Ship Date]]-3)</f>
        <v>43481</v>
      </c>
      <c r="AY323" s="39">
        <f>IF(Table2[[#This Row],[Pattern]]="Pattern",Table2[[#This Row],[Total Sections]]*4.82,Table2[[#This Row],[Total Sections]]*0.5)</f>
        <v>14.46</v>
      </c>
      <c r="AZ323" s="42">
        <f t="shared" ca="1" si="67"/>
        <v>43470</v>
      </c>
      <c r="BA323" s="39">
        <f>((Table2[Total Sections]/Table2[Open Qty])-1)*Table2[Open Qty]*12.96</f>
        <v>0</v>
      </c>
      <c r="BB323" s="39"/>
      <c r="BC323" s="39" t="str">
        <f t="shared" si="69"/>
        <v>SCDPAT-REC-90(4)-500-80-35-2M-16'0"-NL-W-UNV-DP-1-CT9(36)</v>
      </c>
      <c r="BD323" s="39">
        <f t="shared" si="70"/>
        <v>0</v>
      </c>
      <c r="BE323" s="39" t="b">
        <f>_xlfn.IFNA(VLOOKUP(Table2[[#This Row],[Job-no]],Table4[],9,FALSE),TRUE)</f>
        <v>0</v>
      </c>
      <c r="BF323" s="39"/>
      <c r="BG323" s="39" t="b">
        <f>_xlfn.IFNA(VLOOKUP(Table2[[#This Row],[Job-no]],Table4[],14,FALSE),TRUE)</f>
        <v>0</v>
      </c>
      <c r="BH323" s="39" t="str">
        <f>_xlfn.IFNA(VLOOKUP(Table2[[#This Row],[Job-no]],Table4[],11,FALSE),"Done")</f>
        <v/>
      </c>
      <c r="BI323" s="39">
        <f>IF(Table2[[#This Row],[Pattern]]="Pattern",VLOOKUP(Table2[[#This Row],[Product Code]],'Routing data'!$A$2:$W$470,13,FALSE),VLOOKUP(Table2[[#This Row],[Product Code]],'Routing data'!$A$2:$W$470,3,FALSE))</f>
        <v>2</v>
      </c>
      <c r="BJ323" s="39">
        <f>IF(Table2[[#This Row],[Pattern]]="Pattern",VLOOKUP(Table2[[#This Row],[Product Code]],'Routing data'!$A$2:$W$470,14,FALSE),VLOOKUP(Table2[[#This Row],[Product Code]],'Routing data'!$A$2:$W$470,4,FALSE))</f>
        <v>0</v>
      </c>
      <c r="BK323" s="39">
        <f>VLOOKUP(Table2[[#This Row],[Product Code]],'Routing data'!A$4:W$524,16,FALSE)</f>
        <v>5</v>
      </c>
      <c r="BL323" s="42">
        <f>IF(Table2[[#This Row],[Milling Required]]=0,"x",IF(AT323="Pattern",B323-10,B323-4))</f>
        <v>43473</v>
      </c>
      <c r="BM323" s="39"/>
      <c r="BN323" s="42">
        <f t="shared" si="71"/>
        <v>43481</v>
      </c>
      <c r="BO323" s="39">
        <f>IF(Table2[[#This Row],[Milling]]="x","x",Table2[[#This Row],[Total Sections]]*2)</f>
        <v>6</v>
      </c>
      <c r="BP323" s="39">
        <f>IF(Table2[[#This Row],[Punching]]="x","x",Table2[Total Sections]*2)</f>
        <v>6</v>
      </c>
      <c r="BQ323" s="39">
        <f>IF(Table2[[#This Row],[Pattern]]="Pattern",Table2[Total Sections]*3,Table2[Total Sections]*1.5)</f>
        <v>9</v>
      </c>
      <c r="BR323" s="42">
        <f t="shared" ca="1" si="72"/>
        <v>43470</v>
      </c>
      <c r="BS323" s="39"/>
      <c r="BT323" s="39"/>
      <c r="BU323" s="39"/>
      <c r="BV323" s="39" t="str">
        <f>_xlfn.IFNA(VLOOKUP(Table2[[#This Row],[Job-no]],Table4[],16,FALSE),"Ready")</f>
        <v/>
      </c>
      <c r="BW323" s="39" t="str">
        <f>_xlfn.IFNA(VLOOKUP(Table2[[#This Row],[Job-no]],Table4[],21,FALSE),"Ready")</f>
        <v/>
      </c>
      <c r="BX323" s="39" t="b">
        <f>_xlfn.IFNA(VLOOKUP(Table2[[#This Row],[Job-no]],Table4[],10,FALSE),TRUE)</f>
        <v>0</v>
      </c>
      <c r="BY323" s="39" t="str">
        <f>_xlfn.IFNA(VLOOKUP(Table2[[#This Row],[Job-no]],Table4[],22,FALSE),"Ready")</f>
        <v/>
      </c>
      <c r="BZ323" s="120">
        <f t="shared" si="73"/>
        <v>43483</v>
      </c>
      <c r="CA323" s="120" t="str">
        <f ca="1">IF(OR(Table2[[#This Row],[Saw Date]]=TODAY(),Table2[[#This Row],[Saw Date]]=TODAY()+1), Table2[[#This Row],[Saw Date]],IF(Table2[[#This Row],[Extrusion cut double saw]],"Done",""))</f>
        <v/>
      </c>
      <c r="CB323" s="120" t="str">
        <f ca="1">IF(OR(Table2[[#This Row],[Lens Date]]=TODAY(),Table2[[#This Row],[Lens Date]]=TODAY()+1), Table2[[#This Row],[Lens Date]],IF(Table2[[#This Row],[MSLens]]="Done","Done",""))</f>
        <v/>
      </c>
      <c r="CC323" s="120" t="str">
        <f ca="1">IF(OR(Table2[[#This Row],[Milling Date]]=TODAY(),Table2[[#This Row],[Milling Date]]=TODAY()+1), Table2[[#This Row],[Milling Date]],IF(Table2[[#This Row],[CNC Holes]]="Ready","Done",""))</f>
        <v/>
      </c>
      <c r="CD323" s="120" t="str">
        <f ca="1">IF(OR(Table2[[#This Row],[Welding Date]]=TODAY(),Table2[[#This Row],[Welding Date]]=TODAY()+1), Table2[[#This Row],[Welding Date]],IF(Table2[[#This Row],[Welding Corners]]="Ready","Done",""))</f>
        <v/>
      </c>
      <c r="CE323" s="120" t="str">
        <f ca="1">IF(OR(Table2[[#This Row],[Puching Date]]=TODAY(),Table2[[#This Row],[Puching Date]]=TODAY()+1), Table2[[#This Row],[Puching Date]],IF(Table2[[#This Row],[Punch Holes]]="Ready","Done",""))</f>
        <v/>
      </c>
      <c r="CF323" s="120" t="str">
        <f ca="1">IF(OR(Table2[[#This Row],[Housing Date2]]=TODAY(),Table2[[#This Row],[Housing Date2]]=TODAY()+1),Table2[[#This Row],[Housing Date2]],IF(Table2[[#This Row],[Body Assembly]],"Done",""))</f>
        <v/>
      </c>
      <c r="CG323" s="120" t="str">
        <f>_xlfn.IFNA(VLOOKUP(Table2[[#This Row],[Job-no]],Table4[],7,FALSE),"Done")</f>
        <v>Scheduled/Released</v>
      </c>
    </row>
    <row r="324" spans="1:85" x14ac:dyDescent="0.25">
      <c r="A324" s="39" t="str">
        <f>_xlfn.CONCAT(Table2[[#This Row],[Order]],"-",Table2[[#This Row],[Line]])</f>
        <v>77380-4</v>
      </c>
      <c r="B324" s="5">
        <v>43483</v>
      </c>
      <c r="C324" s="8">
        <v>77380</v>
      </c>
      <c r="D324" s="3" t="s">
        <v>4932</v>
      </c>
      <c r="E324" s="8">
        <v>4</v>
      </c>
      <c r="F324" s="8">
        <v>1</v>
      </c>
      <c r="G324" s="3" t="s">
        <v>42</v>
      </c>
      <c r="H324" s="8">
        <v>1</v>
      </c>
      <c r="I324" s="43" t="b">
        <v>0</v>
      </c>
      <c r="J324" s="43" t="b">
        <v>0</v>
      </c>
      <c r="K324" t="s">
        <v>114</v>
      </c>
      <c r="L324" s="43" t="b">
        <v>0</v>
      </c>
      <c r="M324" s="43" t="b">
        <v>0</v>
      </c>
      <c r="N324" s="43" t="b">
        <v>0</v>
      </c>
      <c r="O324" t="s">
        <v>114</v>
      </c>
      <c r="P324" t="s">
        <v>114</v>
      </c>
      <c r="Q324" t="s">
        <v>114</v>
      </c>
      <c r="R324" t="s">
        <v>114</v>
      </c>
      <c r="S324" t="s">
        <v>114</v>
      </c>
      <c r="T324" t="s">
        <v>114</v>
      </c>
      <c r="U324" t="s">
        <v>114</v>
      </c>
      <c r="V324" t="s">
        <v>114</v>
      </c>
      <c r="W324" s="5">
        <v>43480</v>
      </c>
      <c r="X324" s="3" t="s">
        <v>114</v>
      </c>
      <c r="Y324" s="3"/>
      <c r="Z324" s="3" t="s">
        <v>5304</v>
      </c>
      <c r="AA324" s="3" t="s">
        <v>114</v>
      </c>
      <c r="AB324" s="3" t="s">
        <v>74</v>
      </c>
      <c r="AC324" s="8">
        <v>0</v>
      </c>
      <c r="AD324" s="3" t="s">
        <v>5967</v>
      </c>
      <c r="AE324" s="4" t="s">
        <v>5968</v>
      </c>
      <c r="AF324" s="3"/>
      <c r="AG324" s="3" t="s">
        <v>114</v>
      </c>
      <c r="AH324" s="8">
        <v>4</v>
      </c>
      <c r="AI324" s="3" t="s">
        <v>74</v>
      </c>
      <c r="AJ324" t="s">
        <v>114</v>
      </c>
      <c r="AK324" t="s">
        <v>114</v>
      </c>
      <c r="AL324" s="43" t="b">
        <v>0</v>
      </c>
      <c r="AM324" s="3"/>
      <c r="AN324" s="3"/>
      <c r="AO324" s="43" t="b">
        <v>0</v>
      </c>
      <c r="AP324" s="3" t="b">
        <v>0</v>
      </c>
      <c r="AQ324" s="3">
        <f>VLOOKUP(Table2[[#This Row],[Job-no]],Table3[],26,FALSE)</f>
        <v>2740</v>
      </c>
      <c r="AR324" t="str">
        <f t="shared" si="68"/>
        <v>SCDPAT</v>
      </c>
      <c r="AS324" t="str">
        <f>VLOOKUP(AR324,Table1[],4,0)</f>
        <v>pendant</v>
      </c>
      <c r="AT324" t="str">
        <f>IF(BD324&gt;0,"Pattern",VLOOKUP(AR324,Table1[],5,0))</f>
        <v>Pattern</v>
      </c>
      <c r="AU324" s="34">
        <f>IF(AT324="Pattern",WORKDAY(Table2[[#This Row],[Scheduled Ship Date]],-10),WORKDAY(Table2[[#This Row],[Scheduled Ship Date]],-4))</f>
        <v>43469</v>
      </c>
      <c r="AV324" s="39">
        <f>IF(Table2[[#This Row],[Extrusion cut double saw]]=TRUE,IF(O324="ToDo",IF(AT324="Pattern",Table2[[#This Row],[Total Sections]]*0.4,Table2[[#This Row],[Total Sections]]*0.12),0),IF(AT324="Pattern",Table2[[#This Row],[Total Sections]]*4,Table2[[#This Row],[Total Sections]]*1.2))</f>
        <v>16</v>
      </c>
      <c r="AW324" s="42">
        <f t="shared" ca="1" si="66"/>
        <v>43469</v>
      </c>
      <c r="AX324" s="42">
        <f>IF(AT324="Pattern",Table2[[#This Row],[Scheduled Ship Date]]-2,Table2[[#This Row],[Scheduled Ship Date]]-3)</f>
        <v>43481</v>
      </c>
      <c r="AY324" s="39">
        <f>IF(Table2[[#This Row],[Pattern]]="Pattern",Table2[[#This Row],[Total Sections]]*4.82,Table2[[#This Row],[Total Sections]]*0.5)</f>
        <v>19.28</v>
      </c>
      <c r="AZ324" s="42">
        <f t="shared" ca="1" si="67"/>
        <v>43470</v>
      </c>
      <c r="BA324" s="39">
        <f>((Table2[Total Sections]/Table2[Open Qty])-1)*Table2[Open Qty]*12.96</f>
        <v>38.880000000000003</v>
      </c>
      <c r="BB324" s="39"/>
      <c r="BC324" s="39" t="str">
        <f t="shared" si="69"/>
        <v>SCDPAT-REC-90(4)-500-80-35-2M-36'0"-NL-W-UNV-DP-1-CT9(36)</v>
      </c>
      <c r="BD324" s="39">
        <f t="shared" si="70"/>
        <v>0</v>
      </c>
      <c r="BE324" s="39" t="b">
        <f>_xlfn.IFNA(VLOOKUP(Table2[[#This Row],[Job-no]],Table4[],9,FALSE),TRUE)</f>
        <v>0</v>
      </c>
      <c r="BF324" s="39"/>
      <c r="BG324" s="39" t="b">
        <f>_xlfn.IFNA(VLOOKUP(Table2[[#This Row],[Job-no]],Table4[],14,FALSE),TRUE)</f>
        <v>0</v>
      </c>
      <c r="BH324" s="39" t="str">
        <f>_xlfn.IFNA(VLOOKUP(Table2[[#This Row],[Job-no]],Table4[],11,FALSE),"Done")</f>
        <v/>
      </c>
      <c r="BI324" s="39">
        <f>IF(Table2[[#This Row],[Pattern]]="Pattern",VLOOKUP(Table2[[#This Row],[Product Code]],'Routing data'!$A$2:$W$470,13,FALSE),VLOOKUP(Table2[[#This Row],[Product Code]],'Routing data'!$A$2:$W$470,3,FALSE))</f>
        <v>2</v>
      </c>
      <c r="BJ324" s="39">
        <f>IF(Table2[[#This Row],[Pattern]]="Pattern",VLOOKUP(Table2[[#This Row],[Product Code]],'Routing data'!$A$2:$W$470,14,FALSE),VLOOKUP(Table2[[#This Row],[Product Code]],'Routing data'!$A$2:$W$470,4,FALSE))</f>
        <v>0</v>
      </c>
      <c r="BK324" s="39">
        <f>VLOOKUP(Table2[[#This Row],[Product Code]],'Routing data'!A$4:W$524,16,FALSE)</f>
        <v>5</v>
      </c>
      <c r="BL324" s="42">
        <f>IF(Table2[[#This Row],[Milling Required]]=0,"x",IF(AT324="Pattern",B324-10,B324-4))</f>
        <v>43473</v>
      </c>
      <c r="BM324" s="39"/>
      <c r="BN324" s="42">
        <f t="shared" si="71"/>
        <v>43481</v>
      </c>
      <c r="BO324" s="39">
        <f>IF(Table2[[#This Row],[Milling]]="x","x",Table2[[#This Row],[Total Sections]]*2)</f>
        <v>8</v>
      </c>
      <c r="BP324" s="39">
        <f>IF(Table2[[#This Row],[Punching]]="x","x",Table2[Total Sections]*2)</f>
        <v>8</v>
      </c>
      <c r="BQ324" s="39">
        <f>IF(Table2[[#This Row],[Pattern]]="Pattern",Table2[Total Sections]*3,Table2[Total Sections]*1.5)</f>
        <v>12</v>
      </c>
      <c r="BR324" s="42">
        <f t="shared" ca="1" si="72"/>
        <v>43470</v>
      </c>
      <c r="BS324" s="39"/>
      <c r="BT324" s="39"/>
      <c r="BU324" s="39"/>
      <c r="BV324" s="39" t="str">
        <f>_xlfn.IFNA(VLOOKUP(Table2[[#This Row],[Job-no]],Table4[],16,FALSE),"Ready")</f>
        <v/>
      </c>
      <c r="BW324" s="39" t="str">
        <f>_xlfn.IFNA(VLOOKUP(Table2[[#This Row],[Job-no]],Table4[],21,FALSE),"Ready")</f>
        <v/>
      </c>
      <c r="BX324" s="39" t="b">
        <f>_xlfn.IFNA(VLOOKUP(Table2[[#This Row],[Job-no]],Table4[],10,FALSE),TRUE)</f>
        <v>0</v>
      </c>
      <c r="BY324" s="39" t="str">
        <f>_xlfn.IFNA(VLOOKUP(Table2[[#This Row],[Job-no]],Table4[],22,FALSE),"Ready")</f>
        <v/>
      </c>
      <c r="BZ324" s="120">
        <f t="shared" si="73"/>
        <v>43483</v>
      </c>
      <c r="CA324" s="120" t="str">
        <f ca="1">IF(OR(Table2[[#This Row],[Saw Date]]=TODAY(),Table2[[#This Row],[Saw Date]]=TODAY()+1), Table2[[#This Row],[Saw Date]],IF(Table2[[#This Row],[Extrusion cut double saw]],"Done",""))</f>
        <v/>
      </c>
      <c r="CB324" s="120" t="str">
        <f ca="1">IF(OR(Table2[[#This Row],[Lens Date]]=TODAY(),Table2[[#This Row],[Lens Date]]=TODAY()+1), Table2[[#This Row],[Lens Date]],IF(Table2[[#This Row],[MSLens]]="Done","Done",""))</f>
        <v/>
      </c>
      <c r="CC324" s="120" t="str">
        <f ca="1">IF(OR(Table2[[#This Row],[Milling Date]]=TODAY(),Table2[[#This Row],[Milling Date]]=TODAY()+1), Table2[[#This Row],[Milling Date]],IF(Table2[[#This Row],[CNC Holes]]="Ready","Done",""))</f>
        <v/>
      </c>
      <c r="CD324" s="120" t="str">
        <f ca="1">IF(OR(Table2[[#This Row],[Welding Date]]=TODAY(),Table2[[#This Row],[Welding Date]]=TODAY()+1), Table2[[#This Row],[Welding Date]],IF(Table2[[#This Row],[Welding Corners]]="Ready","Done",""))</f>
        <v/>
      </c>
      <c r="CE324" s="120" t="str">
        <f ca="1">IF(OR(Table2[[#This Row],[Puching Date]]=TODAY(),Table2[[#This Row],[Puching Date]]=TODAY()+1), Table2[[#This Row],[Puching Date]],IF(Table2[[#This Row],[Punch Holes]]="Ready","Done",""))</f>
        <v/>
      </c>
      <c r="CF324" s="120" t="str">
        <f ca="1">IF(OR(Table2[[#This Row],[Housing Date2]]=TODAY(),Table2[[#This Row],[Housing Date2]]=TODAY()+1),Table2[[#This Row],[Housing Date2]],IF(Table2[[#This Row],[Body Assembly]],"Done",""))</f>
        <v/>
      </c>
      <c r="CG324" s="120" t="str">
        <f>_xlfn.IFNA(VLOOKUP(Table2[[#This Row],[Job-no]],Table4[],7,FALSE),"Done")</f>
        <v>Scheduled/Released</v>
      </c>
    </row>
    <row r="325" spans="1:85" x14ac:dyDescent="0.25">
      <c r="A325" s="39" t="str">
        <f>_xlfn.CONCAT(Table2[[#This Row],[Order]],"-",Table2[[#This Row],[Line]])</f>
        <v>77380-5</v>
      </c>
      <c r="B325" s="5">
        <v>43483</v>
      </c>
      <c r="C325" s="8">
        <v>77380</v>
      </c>
      <c r="D325" s="3" t="s">
        <v>4932</v>
      </c>
      <c r="E325" s="8">
        <v>5</v>
      </c>
      <c r="F325" s="8">
        <v>1</v>
      </c>
      <c r="G325" s="3" t="s">
        <v>42</v>
      </c>
      <c r="H325" s="8">
        <v>1</v>
      </c>
      <c r="I325" s="43" t="b">
        <v>0</v>
      </c>
      <c r="J325" s="43" t="b">
        <v>0</v>
      </c>
      <c r="K325" t="s">
        <v>114</v>
      </c>
      <c r="L325" s="43" t="b">
        <v>0</v>
      </c>
      <c r="M325" s="43" t="b">
        <v>0</v>
      </c>
      <c r="N325" s="43" t="b">
        <v>0</v>
      </c>
      <c r="O325" t="s">
        <v>114</v>
      </c>
      <c r="P325" t="s">
        <v>114</v>
      </c>
      <c r="Q325" t="s">
        <v>114</v>
      </c>
      <c r="R325" t="s">
        <v>114</v>
      </c>
      <c r="S325" t="s">
        <v>114</v>
      </c>
      <c r="T325" t="s">
        <v>114</v>
      </c>
      <c r="U325" t="s">
        <v>114</v>
      </c>
      <c r="V325" t="s">
        <v>114</v>
      </c>
      <c r="W325" s="5">
        <v>43480</v>
      </c>
      <c r="X325" s="3" t="s">
        <v>114</v>
      </c>
      <c r="Y325" s="3"/>
      <c r="Z325" s="3" t="s">
        <v>5304</v>
      </c>
      <c r="AA325" s="3" t="s">
        <v>114</v>
      </c>
      <c r="AB325" s="3" t="s">
        <v>74</v>
      </c>
      <c r="AC325" s="8">
        <v>0</v>
      </c>
      <c r="AD325" s="3" t="s">
        <v>5967</v>
      </c>
      <c r="AE325" s="4" t="s">
        <v>5968</v>
      </c>
      <c r="AF325" s="3"/>
      <c r="AG325" s="3" t="s">
        <v>114</v>
      </c>
      <c r="AH325" s="8">
        <v>4</v>
      </c>
      <c r="AI325" s="3" t="s">
        <v>74</v>
      </c>
      <c r="AJ325" t="s">
        <v>114</v>
      </c>
      <c r="AK325" t="s">
        <v>114</v>
      </c>
      <c r="AL325" s="43" t="b">
        <v>0</v>
      </c>
      <c r="AM325" s="3"/>
      <c r="AN325" s="3"/>
      <c r="AO325" s="43" t="b">
        <v>0</v>
      </c>
      <c r="AP325" s="3" t="b">
        <v>0</v>
      </c>
      <c r="AQ325" s="3">
        <f>VLOOKUP(Table2[[#This Row],[Job-no]],Table3[],26,FALSE)</f>
        <v>2740</v>
      </c>
      <c r="AR325" t="str">
        <f t="shared" si="68"/>
        <v>SCDPAT</v>
      </c>
      <c r="AS325" t="str">
        <f>VLOOKUP(AR325,Table1[],4,0)</f>
        <v>pendant</v>
      </c>
      <c r="AT325" t="str">
        <f>IF(BD325&gt;0,"Pattern",VLOOKUP(AR325,Table1[],5,0))</f>
        <v>Pattern</v>
      </c>
      <c r="AU325" s="34">
        <f>IF(AT325="Pattern",WORKDAY(Table2[[#This Row],[Scheduled Ship Date]],-10),WORKDAY(Table2[[#This Row],[Scheduled Ship Date]],-4))</f>
        <v>43469</v>
      </c>
      <c r="AV325" s="39">
        <f>IF(Table2[[#This Row],[Extrusion cut double saw]]=TRUE,IF(O325="ToDo",IF(AT325="Pattern",Table2[[#This Row],[Total Sections]]*0.4,Table2[[#This Row],[Total Sections]]*0.12),0),IF(AT325="Pattern",Table2[[#This Row],[Total Sections]]*4,Table2[[#This Row],[Total Sections]]*1.2))</f>
        <v>16</v>
      </c>
      <c r="AW325" s="42">
        <f t="shared" ca="1" si="66"/>
        <v>43469</v>
      </c>
      <c r="AX325" s="42">
        <f>IF(AT325="Pattern",Table2[[#This Row],[Scheduled Ship Date]]-2,Table2[[#This Row],[Scheduled Ship Date]]-3)</f>
        <v>43481</v>
      </c>
      <c r="AY325" s="39">
        <f>IF(Table2[[#This Row],[Pattern]]="Pattern",Table2[[#This Row],[Total Sections]]*4.82,Table2[[#This Row],[Total Sections]]*0.5)</f>
        <v>19.28</v>
      </c>
      <c r="AZ325" s="42">
        <f t="shared" ca="1" si="67"/>
        <v>43470</v>
      </c>
      <c r="BA325" s="39">
        <f>((Table2[Total Sections]/Table2[Open Qty])-1)*Table2[Open Qty]*12.96</f>
        <v>38.880000000000003</v>
      </c>
      <c r="BB325" s="39"/>
      <c r="BC325" s="39" t="str">
        <f t="shared" si="69"/>
        <v>SCDPAT-REC-90(4)-500-80-35-2M-36'0"-NL-W-UNV-DP-1-CT9(36)</v>
      </c>
      <c r="BD325" s="39">
        <f t="shared" si="70"/>
        <v>0</v>
      </c>
      <c r="BE325" s="39" t="b">
        <f>_xlfn.IFNA(VLOOKUP(Table2[[#This Row],[Job-no]],Table4[],9,FALSE),TRUE)</f>
        <v>0</v>
      </c>
      <c r="BF325" s="39"/>
      <c r="BG325" s="39" t="b">
        <f>_xlfn.IFNA(VLOOKUP(Table2[[#This Row],[Job-no]],Table4[],14,FALSE),TRUE)</f>
        <v>0</v>
      </c>
      <c r="BH325" s="39" t="str">
        <f>_xlfn.IFNA(VLOOKUP(Table2[[#This Row],[Job-no]],Table4[],11,FALSE),"Done")</f>
        <v/>
      </c>
      <c r="BI325" s="39">
        <f>IF(Table2[[#This Row],[Pattern]]="Pattern",VLOOKUP(Table2[[#This Row],[Product Code]],'Routing data'!$A$2:$W$470,13,FALSE),VLOOKUP(Table2[[#This Row],[Product Code]],'Routing data'!$A$2:$W$470,3,FALSE))</f>
        <v>2</v>
      </c>
      <c r="BJ325" s="39">
        <f>IF(Table2[[#This Row],[Pattern]]="Pattern",VLOOKUP(Table2[[#This Row],[Product Code]],'Routing data'!$A$2:$W$470,14,FALSE),VLOOKUP(Table2[[#This Row],[Product Code]],'Routing data'!$A$2:$W$470,4,FALSE))</f>
        <v>0</v>
      </c>
      <c r="BK325" s="39">
        <f>VLOOKUP(Table2[[#This Row],[Product Code]],'Routing data'!A$4:W$524,16,FALSE)</f>
        <v>5</v>
      </c>
      <c r="BL325" s="42">
        <f>IF(Table2[[#This Row],[Milling Required]]=0,"x",IF(AT325="Pattern",B325-10,B325-4))</f>
        <v>43473</v>
      </c>
      <c r="BM325" s="39"/>
      <c r="BN325" s="42">
        <f t="shared" si="71"/>
        <v>43481</v>
      </c>
      <c r="BO325" s="39">
        <f>IF(Table2[[#This Row],[Milling]]="x","x",Table2[[#This Row],[Total Sections]]*2)</f>
        <v>8</v>
      </c>
      <c r="BP325" s="39">
        <f>IF(Table2[[#This Row],[Punching]]="x","x",Table2[Total Sections]*2)</f>
        <v>8</v>
      </c>
      <c r="BQ325" s="39">
        <f>IF(Table2[[#This Row],[Pattern]]="Pattern",Table2[Total Sections]*3,Table2[Total Sections]*1.5)</f>
        <v>12</v>
      </c>
      <c r="BR325" s="42">
        <f t="shared" ca="1" si="72"/>
        <v>43470</v>
      </c>
      <c r="BS325" s="39"/>
      <c r="BT325" s="39"/>
      <c r="BU325" s="39"/>
      <c r="BV325" s="39" t="str">
        <f>_xlfn.IFNA(VLOOKUP(Table2[[#This Row],[Job-no]],Table4[],16,FALSE),"Ready")</f>
        <v/>
      </c>
      <c r="BW325" s="39" t="str">
        <f>_xlfn.IFNA(VLOOKUP(Table2[[#This Row],[Job-no]],Table4[],21,FALSE),"Ready")</f>
        <v/>
      </c>
      <c r="BX325" s="39" t="b">
        <f>_xlfn.IFNA(VLOOKUP(Table2[[#This Row],[Job-no]],Table4[],10,FALSE),TRUE)</f>
        <v>0</v>
      </c>
      <c r="BY325" s="39" t="str">
        <f>_xlfn.IFNA(VLOOKUP(Table2[[#This Row],[Job-no]],Table4[],22,FALSE),"Ready")</f>
        <v/>
      </c>
      <c r="BZ325" s="120">
        <f t="shared" si="73"/>
        <v>43483</v>
      </c>
      <c r="CA325" s="120" t="str">
        <f ca="1">IF(OR(Table2[[#This Row],[Saw Date]]=TODAY(),Table2[[#This Row],[Saw Date]]=TODAY()+1), Table2[[#This Row],[Saw Date]],IF(Table2[[#This Row],[Extrusion cut double saw]],"Done",""))</f>
        <v/>
      </c>
      <c r="CB325" s="120" t="str">
        <f ca="1">IF(OR(Table2[[#This Row],[Lens Date]]=TODAY(),Table2[[#This Row],[Lens Date]]=TODAY()+1), Table2[[#This Row],[Lens Date]],IF(Table2[[#This Row],[MSLens]]="Done","Done",""))</f>
        <v/>
      </c>
      <c r="CC325" s="120" t="str">
        <f ca="1">IF(OR(Table2[[#This Row],[Milling Date]]=TODAY(),Table2[[#This Row],[Milling Date]]=TODAY()+1), Table2[[#This Row],[Milling Date]],IF(Table2[[#This Row],[CNC Holes]]="Ready","Done",""))</f>
        <v/>
      </c>
      <c r="CD325" s="120" t="str">
        <f ca="1">IF(OR(Table2[[#This Row],[Welding Date]]=TODAY(),Table2[[#This Row],[Welding Date]]=TODAY()+1), Table2[[#This Row],[Welding Date]],IF(Table2[[#This Row],[Welding Corners]]="Ready","Done",""))</f>
        <v/>
      </c>
      <c r="CE325" s="120" t="str">
        <f ca="1">IF(OR(Table2[[#This Row],[Puching Date]]=TODAY(),Table2[[#This Row],[Puching Date]]=TODAY()+1), Table2[[#This Row],[Puching Date]],IF(Table2[[#This Row],[Punch Holes]]="Ready","Done",""))</f>
        <v/>
      </c>
      <c r="CF325" s="120" t="str">
        <f ca="1">IF(OR(Table2[[#This Row],[Housing Date2]]=TODAY(),Table2[[#This Row],[Housing Date2]]=TODAY()+1),Table2[[#This Row],[Housing Date2]],IF(Table2[[#This Row],[Body Assembly]],"Done",""))</f>
        <v/>
      </c>
      <c r="CG325" s="120" t="str">
        <f>_xlfn.IFNA(VLOOKUP(Table2[[#This Row],[Job-no]],Table4[],7,FALSE),"Done")</f>
        <v>Scheduled/Released</v>
      </c>
    </row>
    <row r="326" spans="1:85" x14ac:dyDescent="0.25">
      <c r="A326" t="str">
        <f>_xlfn.CONCAT(Table2[[#This Row],[Order]],"-",Table2[[#This Row],[Line]])</f>
        <v>77380-6</v>
      </c>
      <c r="B326" s="5">
        <v>43483</v>
      </c>
      <c r="C326" s="8">
        <v>77380</v>
      </c>
      <c r="D326" s="3" t="s">
        <v>4935</v>
      </c>
      <c r="E326" s="8">
        <v>6</v>
      </c>
      <c r="F326" s="8">
        <v>1</v>
      </c>
      <c r="G326" s="3" t="s">
        <v>42</v>
      </c>
      <c r="H326" s="8">
        <v>1</v>
      </c>
      <c r="I326" s="43" t="b">
        <v>0</v>
      </c>
      <c r="J326" s="43" t="b">
        <v>0</v>
      </c>
      <c r="K326" t="s">
        <v>114</v>
      </c>
      <c r="L326" s="43" t="b">
        <v>0</v>
      </c>
      <c r="M326" s="43" t="b">
        <v>0</v>
      </c>
      <c r="N326" s="43" t="b">
        <v>0</v>
      </c>
      <c r="O326" t="s">
        <v>114</v>
      </c>
      <c r="P326" t="s">
        <v>114</v>
      </c>
      <c r="Q326" t="s">
        <v>114</v>
      </c>
      <c r="R326" t="s">
        <v>114</v>
      </c>
      <c r="S326" t="s">
        <v>114</v>
      </c>
      <c r="T326" t="s">
        <v>114</v>
      </c>
      <c r="U326" t="s">
        <v>114</v>
      </c>
      <c r="V326" t="s">
        <v>114</v>
      </c>
      <c r="W326" s="5">
        <v>43480</v>
      </c>
      <c r="X326" s="3" t="s">
        <v>114</v>
      </c>
      <c r="Y326" s="3"/>
      <c r="Z326" s="3" t="s">
        <v>5305</v>
      </c>
      <c r="AA326" s="3" t="s">
        <v>114</v>
      </c>
      <c r="AB326" s="3" t="s">
        <v>74</v>
      </c>
      <c r="AC326" s="8">
        <v>0</v>
      </c>
      <c r="AD326" s="3" t="s">
        <v>5967</v>
      </c>
      <c r="AE326" s="4" t="s">
        <v>5968</v>
      </c>
      <c r="AF326" s="3"/>
      <c r="AG326" s="3" t="s">
        <v>114</v>
      </c>
      <c r="AH326" s="8">
        <v>4</v>
      </c>
      <c r="AI326" s="3" t="s">
        <v>74</v>
      </c>
      <c r="AJ326" t="s">
        <v>114</v>
      </c>
      <c r="AK326" t="s">
        <v>114</v>
      </c>
      <c r="AL326" s="43" t="b">
        <v>0</v>
      </c>
      <c r="AM326" s="3"/>
      <c r="AN326" s="3"/>
      <c r="AO326" s="43" t="b">
        <v>0</v>
      </c>
      <c r="AP326" s="3" t="b">
        <v>0</v>
      </c>
      <c r="AQ326" s="3">
        <f>VLOOKUP(Table2[[#This Row],[Job-no]],Table3[],26,FALSE)</f>
        <v>3260</v>
      </c>
      <c r="AR326" t="str">
        <f t="shared" si="68"/>
        <v>SCDPAT</v>
      </c>
      <c r="AS326" t="str">
        <f>VLOOKUP(AR326,Table1[],4,0)</f>
        <v>pendant</v>
      </c>
      <c r="AT326" t="str">
        <f>IF(BD326&gt;0,"Pattern",VLOOKUP(AR326,Table1[],5,0))</f>
        <v>Pattern</v>
      </c>
      <c r="AU326" s="34">
        <f>IF(AT326="Pattern",WORKDAY(Table2[[#This Row],[Scheduled Ship Date]],-10),WORKDAY(Table2[[#This Row],[Scheduled Ship Date]],-4))</f>
        <v>43469</v>
      </c>
      <c r="AV326">
        <f>IF(Table2[[#This Row],[Extrusion cut double saw]]=TRUE,IF(O326="ToDo",IF(AT326="Pattern",Table2[[#This Row],[Total Sections]]*0.4,Table2[[#This Row],[Total Sections]]*0.12),0),IF(AT326="Pattern",Table2[[#This Row],[Total Sections]]*4,Table2[[#This Row],[Total Sections]]*1.2))</f>
        <v>16</v>
      </c>
      <c r="AW326" s="42">
        <f t="shared" ca="1" si="66"/>
        <v>43469</v>
      </c>
      <c r="AX326" s="42">
        <f>IF(AT326="Pattern",Table2[[#This Row],[Scheduled Ship Date]]-2,Table2[[#This Row],[Scheduled Ship Date]]-3)</f>
        <v>43481</v>
      </c>
      <c r="AY326">
        <f>IF(Table2[[#This Row],[Pattern]]="Pattern",Table2[[#This Row],[Total Sections]]*4.82,Table2[[#This Row],[Total Sections]]*0.5)</f>
        <v>19.28</v>
      </c>
      <c r="AZ326" s="42">
        <f t="shared" ca="1" si="67"/>
        <v>43470</v>
      </c>
      <c r="BA326" s="39">
        <f>((Table2[Total Sections]/Table2[Open Qty])-1)*Table2[Open Qty]*12.96</f>
        <v>38.880000000000003</v>
      </c>
      <c r="BB326" s="42"/>
      <c r="BC326" s="39" t="str">
        <f t="shared" si="69"/>
        <v>SCDPAT-REC-90(4)-500-80-35-2M-44'0"-NL-W-UNV-DP-1-CT9(36)</v>
      </c>
      <c r="BD326" s="39">
        <f t="shared" si="70"/>
        <v>0</v>
      </c>
      <c r="BE326" s="39" t="b">
        <f>_xlfn.IFNA(VLOOKUP(Table2[[#This Row],[Job-no]],Table4[],9,FALSE),TRUE)</f>
        <v>0</v>
      </c>
      <c r="BF326" t="str">
        <f>VLOOKUP(AR326,Table1[],3,0)</f>
        <v>Sculpt</v>
      </c>
      <c r="BG326" s="39" t="b">
        <f>_xlfn.IFNA(VLOOKUP(Table2[[#This Row],[Job-no]],Table4[],14,FALSE),TRUE)</f>
        <v>0</v>
      </c>
      <c r="BH326" s="39" t="str">
        <f>_xlfn.IFNA(VLOOKUP(Table2[[#This Row],[Job-no]],Table4[],11,FALSE),"Done")</f>
        <v/>
      </c>
      <c r="BI326" s="39">
        <f>IF(Table2[[#This Row],[Pattern]]="Pattern",VLOOKUP(Table2[[#This Row],[Product Code]],'Routing data'!$A$2:$W$470,13,FALSE),VLOOKUP(Table2[[#This Row],[Product Code]],'Routing data'!$A$2:$W$470,3,FALSE))</f>
        <v>2</v>
      </c>
      <c r="BJ326" s="39">
        <f>IF(Table2[[#This Row],[Pattern]]="Pattern",VLOOKUP(Table2[[#This Row],[Product Code]],'Routing data'!$A$2:$W$470,14,FALSE),VLOOKUP(Table2[[#This Row],[Product Code]],'Routing data'!$A$2:$W$470,4,FALSE))</f>
        <v>0</v>
      </c>
      <c r="BK326" s="39">
        <f>VLOOKUP(Table2[[#This Row],[Product Code]],'Routing data'!A$4:W$524,16,FALSE)</f>
        <v>5</v>
      </c>
      <c r="BL326" s="42">
        <f>IF(Table2[[#This Row],[Milling Required]]=0,"x",IF(AT326="Pattern",B326-10,B326-4))</f>
        <v>43473</v>
      </c>
      <c r="BM326" s="42" t="str">
        <f>IF(Table2[[#This Row],[Punching Required]]=0,"x",IF(AT326="Pattern",B326-8,B326-2))</f>
        <v>x</v>
      </c>
      <c r="BN326" s="42">
        <f t="shared" si="71"/>
        <v>43481</v>
      </c>
      <c r="BO326" s="39">
        <f>IF(Table2[[#This Row],[Milling]]="x","x",Table2[[#This Row],[Total Sections]]*2)</f>
        <v>8</v>
      </c>
      <c r="BP326" s="39" t="str">
        <f>IF(Table2[[#This Row],[Punching]]="x","x",Table2[Total Sections]*2)</f>
        <v>x</v>
      </c>
      <c r="BQ326" s="39">
        <f>IF(Table2[[#This Row],[Pattern]]="Pattern",Table2[Total Sections]*3,Table2[Total Sections]*1.5)</f>
        <v>12</v>
      </c>
      <c r="BR326" s="42">
        <f t="shared" ca="1" si="72"/>
        <v>43470</v>
      </c>
      <c r="BS326" s="42"/>
      <c r="BT326" s="42"/>
      <c r="BU326" s="39"/>
      <c r="BV326" s="39" t="str">
        <f>_xlfn.IFNA(VLOOKUP(Table2[[#This Row],[Job-no]],Table4[],16,FALSE),"Ready")</f>
        <v/>
      </c>
      <c r="BW326" s="39" t="str">
        <f>_xlfn.IFNA(VLOOKUP(Table2[[#This Row],[Job-no]],Table4[],21,FALSE),"Ready")</f>
        <v/>
      </c>
      <c r="BX326" s="39" t="b">
        <f>_xlfn.IFNA(VLOOKUP(Table2[[#This Row],[Job-no]],Table4[],10,FALSE),TRUE)</f>
        <v>0</v>
      </c>
      <c r="BY326" s="39" t="str">
        <f>_xlfn.IFNA(VLOOKUP(Table2[[#This Row],[Job-no]],Table4[],22,FALSE),"Ready")</f>
        <v/>
      </c>
      <c r="BZ326" s="120">
        <f t="shared" si="73"/>
        <v>43483</v>
      </c>
      <c r="CA326" s="120" t="str">
        <f ca="1">IF(OR(Table2[[#This Row],[Saw Date]]=TODAY(),Table2[[#This Row],[Saw Date]]=TODAY()+1), Table2[[#This Row],[Saw Date]],IF(Table2[[#This Row],[Extrusion cut double saw]],"Done",""))</f>
        <v/>
      </c>
      <c r="CB326" s="120" t="str">
        <f ca="1">IF(OR(Table2[[#This Row],[Lens Date]]=TODAY(),Table2[[#This Row],[Lens Date]]=TODAY()+1), Table2[[#This Row],[Lens Date]],IF(Table2[[#This Row],[MSLens]]="Done","Done",""))</f>
        <v/>
      </c>
      <c r="CC326" s="120" t="str">
        <f ca="1">IF(OR(Table2[[#This Row],[Milling Date]]=TODAY(),Table2[[#This Row],[Milling Date]]=TODAY()+1), Table2[[#This Row],[Milling Date]],IF(Table2[[#This Row],[CNC Holes]]="Ready","Done",""))</f>
        <v/>
      </c>
      <c r="CD326" s="120" t="str">
        <f ca="1">IF(OR(Table2[[#This Row],[Welding Date]]=TODAY(),Table2[[#This Row],[Welding Date]]=TODAY()+1), Table2[[#This Row],[Welding Date]],IF(Table2[[#This Row],[Welding Corners]]="Ready","Done",""))</f>
        <v/>
      </c>
      <c r="CE326" s="120" t="str">
        <f ca="1">IF(OR(Table2[[#This Row],[Puching Date]]=TODAY(),Table2[[#This Row],[Puching Date]]=TODAY()+1), Table2[[#This Row],[Puching Date]],IF(Table2[[#This Row],[Punch Holes]]="Ready","Done",""))</f>
        <v/>
      </c>
      <c r="CF326" s="120" t="str">
        <f ca="1">IF(OR(Table2[[#This Row],[Housing Date2]]=TODAY(),Table2[[#This Row],[Housing Date2]]=TODAY()+1),Table2[[#This Row],[Housing Date2]],IF(Table2[[#This Row],[Body Assembly]],"Done",""))</f>
        <v/>
      </c>
      <c r="CG326" s="120" t="str">
        <f>_xlfn.IFNA(VLOOKUP(Table2[[#This Row],[Job-no]],Table4[],7,FALSE),"Done")</f>
        <v>Scheduled/Released</v>
      </c>
    </row>
    <row r="327" spans="1:85" x14ac:dyDescent="0.25">
      <c r="A327" t="str">
        <f>_xlfn.CONCAT(Table2[[#This Row],[Order]],"-",Table2[[#This Row],[Line]])</f>
        <v>77736-1</v>
      </c>
      <c r="B327" s="5">
        <v>43483</v>
      </c>
      <c r="C327" s="8">
        <v>77736</v>
      </c>
      <c r="D327" s="3" t="s">
        <v>3649</v>
      </c>
      <c r="E327" s="8">
        <v>1</v>
      </c>
      <c r="F327" s="8">
        <v>1</v>
      </c>
      <c r="G327" s="3" t="s">
        <v>42</v>
      </c>
      <c r="H327" s="8">
        <v>4</v>
      </c>
      <c r="I327" s="43" t="b">
        <v>0</v>
      </c>
      <c r="J327" s="43" t="b">
        <v>0</v>
      </c>
      <c r="K327" t="s">
        <v>114</v>
      </c>
      <c r="L327" s="43" t="b">
        <v>0</v>
      </c>
      <c r="M327" s="43" t="b">
        <v>0</v>
      </c>
      <c r="N327" s="43" t="b">
        <v>0</v>
      </c>
      <c r="O327" t="s">
        <v>114</v>
      </c>
      <c r="P327" t="s">
        <v>114</v>
      </c>
      <c r="Q327" t="s">
        <v>114</v>
      </c>
      <c r="R327" t="s">
        <v>114</v>
      </c>
      <c r="S327" t="s">
        <v>114</v>
      </c>
      <c r="T327" t="s">
        <v>114</v>
      </c>
      <c r="U327" t="s">
        <v>114</v>
      </c>
      <c r="V327" t="s">
        <v>114</v>
      </c>
      <c r="W327" s="5">
        <v>43480</v>
      </c>
      <c r="X327" s="3" t="s">
        <v>114</v>
      </c>
      <c r="Y327" s="3"/>
      <c r="Z327" s="3" t="s">
        <v>92</v>
      </c>
      <c r="AA327" s="3" t="s">
        <v>114</v>
      </c>
      <c r="AB327" s="3" t="s">
        <v>74</v>
      </c>
      <c r="AC327" s="8">
        <v>0</v>
      </c>
      <c r="AD327" s="3" t="s">
        <v>5967</v>
      </c>
      <c r="AE327" s="4" t="s">
        <v>5968</v>
      </c>
      <c r="AF327" s="3"/>
      <c r="AG327" s="3" t="s">
        <v>114</v>
      </c>
      <c r="AH327" s="8">
        <v>4</v>
      </c>
      <c r="AI327" s="3" t="s">
        <v>74</v>
      </c>
      <c r="AJ327" t="s">
        <v>114</v>
      </c>
      <c r="AK327" t="s">
        <v>114</v>
      </c>
      <c r="AL327" s="43" t="b">
        <v>0</v>
      </c>
      <c r="AM327" s="3"/>
      <c r="AN327" s="3"/>
      <c r="AO327" s="43" t="b">
        <v>0</v>
      </c>
      <c r="AP327" s="3" t="b">
        <v>0</v>
      </c>
      <c r="AQ327" s="3">
        <f>VLOOKUP(Table2[[#This Row],[Job-no]],Table3[],26,FALSE)</f>
        <v>2700</v>
      </c>
      <c r="AR327" t="str">
        <f t="shared" si="68"/>
        <v>STSLF</v>
      </c>
      <c r="AS327" t="str">
        <f>VLOOKUP(AR327,Table1[],4,0)</f>
        <v>surface</v>
      </c>
      <c r="AT327" t="str">
        <f>IF(BD327&gt;0,"Pattern",VLOOKUP(AR327,Table1[],5,0))</f>
        <v>Pattern</v>
      </c>
      <c r="AU327" s="34">
        <f>IF(AT327="Pattern",WORKDAY(Table2[[#This Row],[Scheduled Ship Date]],-10),WORKDAY(Table2[[#This Row],[Scheduled Ship Date]],-4))</f>
        <v>43469</v>
      </c>
      <c r="AV327">
        <f>IF(Table2[[#This Row],[Extrusion cut double saw]]=TRUE,IF(O327="ToDo",IF(AT327="Pattern",Table2[[#This Row],[Total Sections]]*0.4,Table2[[#This Row],[Total Sections]]*0.12),0),IF(AT327="Pattern",Table2[[#This Row],[Total Sections]]*4,Table2[[#This Row],[Total Sections]]*1.2))</f>
        <v>16</v>
      </c>
      <c r="AW327" s="42">
        <f t="shared" ca="1" si="66"/>
        <v>43469</v>
      </c>
      <c r="AX327" s="42">
        <f>IF(AT327="Pattern",Table2[[#This Row],[Scheduled Ship Date]]-2,Table2[[#This Row],[Scheduled Ship Date]]-3)</f>
        <v>43481</v>
      </c>
      <c r="AY327">
        <f>IF(Table2[[#This Row],[Pattern]]="Pattern",Table2[[#This Row],[Total Sections]]*4.82,Table2[[#This Row],[Total Sections]]*0.5)</f>
        <v>19.28</v>
      </c>
      <c r="AZ327" s="42">
        <f t="shared" ca="1" si="67"/>
        <v>43470</v>
      </c>
      <c r="BA327" s="39">
        <f>((Table2[Total Sections]/Table2[Open Qty])-1)*Table2[Open Qty]*12.96</f>
        <v>0</v>
      </c>
      <c r="BB327" s="42"/>
      <c r="BC327" s="39" t="str">
        <f t="shared" si="69"/>
        <v>STSLF-SO-400-80-35-8-AP-UNV-MD-1-SB15</v>
      </c>
      <c r="BD327" s="39">
        <f t="shared" si="70"/>
        <v>0</v>
      </c>
      <c r="BE327" s="39" t="b">
        <f>_xlfn.IFNA(VLOOKUP(Table2[[#This Row],[Job-no]],Table4[],9,FALSE),TRUE)</f>
        <v>0</v>
      </c>
      <c r="BF327" t="str">
        <f>VLOOKUP(AR327,Table1[],3,0)</f>
        <v>Stencil</v>
      </c>
      <c r="BG327" s="39" t="b">
        <f>_xlfn.IFNA(VLOOKUP(Table2[[#This Row],[Job-no]],Table4[],14,FALSE),TRUE)</f>
        <v>0</v>
      </c>
      <c r="BH327" s="39" t="str">
        <f>_xlfn.IFNA(VLOOKUP(Table2[[#This Row],[Job-no]],Table4[],11,FALSE),"Done")</f>
        <v/>
      </c>
      <c r="BI327" s="39">
        <f>IF(Table2[[#This Row],[Pattern]]="Pattern",VLOOKUP(Table2[[#This Row],[Product Code]],'Routing data'!$A$2:$W$470,13,FALSE),VLOOKUP(Table2[[#This Row],[Product Code]],'Routing data'!$A$2:$W$470,3,FALSE))</f>
        <v>2</v>
      </c>
      <c r="BJ327" s="39">
        <f>IF(Table2[[#This Row],[Pattern]]="Pattern",VLOOKUP(Table2[[#This Row],[Product Code]],'Routing data'!$A$2:$W$470,14,FALSE),VLOOKUP(Table2[[#This Row],[Product Code]],'Routing data'!$A$2:$W$470,4,FALSE))</f>
        <v>0</v>
      </c>
      <c r="BK327" s="39">
        <f>VLOOKUP(Table2[[#This Row],[Product Code]],'Routing data'!A$4:W$524,16,FALSE)</f>
        <v>5</v>
      </c>
      <c r="BL327" s="42">
        <f>IF(Table2[[#This Row],[Milling Required]]=0,"x",IF(AT327="Pattern",B327-10,B327-4))</f>
        <v>43473</v>
      </c>
      <c r="BM327" s="42" t="str">
        <f>IF(Table2[[#This Row],[Punching Required]]=0,"x",IF(AT327="Pattern",B327-8,B327-2))</f>
        <v>x</v>
      </c>
      <c r="BN327" s="42">
        <f t="shared" si="71"/>
        <v>43481</v>
      </c>
      <c r="BO327" s="39">
        <f>IF(Table2[[#This Row],[Milling]]="x","x",Table2[[#This Row],[Total Sections]]*2)</f>
        <v>8</v>
      </c>
      <c r="BP327" s="39" t="str">
        <f>IF(Table2[[#This Row],[Punching]]="x","x",Table2[Total Sections]*2)</f>
        <v>x</v>
      </c>
      <c r="BQ327" s="39">
        <f>IF(Table2[[#This Row],[Pattern]]="Pattern",Table2[Total Sections]*3,Table2[Total Sections]*1.5)</f>
        <v>12</v>
      </c>
      <c r="BR327" s="42">
        <f t="shared" ca="1" si="72"/>
        <v>43470</v>
      </c>
      <c r="BS327" s="42"/>
      <c r="BT327" s="42"/>
      <c r="BU327" s="39"/>
      <c r="BV327" s="39" t="str">
        <f>_xlfn.IFNA(VLOOKUP(Table2[[#This Row],[Job-no]],Table4[],16,FALSE),"Ready")</f>
        <v/>
      </c>
      <c r="BW327" s="39" t="str">
        <f>_xlfn.IFNA(VLOOKUP(Table2[[#This Row],[Job-no]],Table4[],21,FALSE),"Ready")</f>
        <v/>
      </c>
      <c r="BX327" s="39" t="b">
        <f>_xlfn.IFNA(VLOOKUP(Table2[[#This Row],[Job-no]],Table4[],10,FALSE),TRUE)</f>
        <v>0</v>
      </c>
      <c r="BY327" s="39" t="str">
        <f>_xlfn.IFNA(VLOOKUP(Table2[[#This Row],[Job-no]],Table4[],22,FALSE),"Ready")</f>
        <v/>
      </c>
      <c r="BZ327" s="120">
        <f t="shared" si="73"/>
        <v>43483</v>
      </c>
      <c r="CA327" s="120" t="str">
        <f ca="1">IF(OR(Table2[[#This Row],[Saw Date]]=TODAY(),Table2[[#This Row],[Saw Date]]=TODAY()+1), Table2[[#This Row],[Saw Date]],IF(Table2[[#This Row],[Extrusion cut double saw]],"Done",""))</f>
        <v/>
      </c>
      <c r="CB327" s="120" t="str">
        <f ca="1">IF(OR(Table2[[#This Row],[Lens Date]]=TODAY(),Table2[[#This Row],[Lens Date]]=TODAY()+1), Table2[[#This Row],[Lens Date]],IF(Table2[[#This Row],[MSLens]]="Done","Done",""))</f>
        <v/>
      </c>
      <c r="CC327" s="120" t="str">
        <f ca="1">IF(OR(Table2[[#This Row],[Milling Date]]=TODAY(),Table2[[#This Row],[Milling Date]]=TODAY()+1), Table2[[#This Row],[Milling Date]],IF(Table2[[#This Row],[CNC Holes]]="Ready","Done",""))</f>
        <v/>
      </c>
      <c r="CD327" s="120" t="str">
        <f ca="1">IF(OR(Table2[[#This Row],[Welding Date]]=TODAY(),Table2[[#This Row],[Welding Date]]=TODAY()+1), Table2[[#This Row],[Welding Date]],IF(Table2[[#This Row],[Welding Corners]]="Ready","Done",""))</f>
        <v/>
      </c>
      <c r="CE327" s="120" t="str">
        <f ca="1">IF(OR(Table2[[#This Row],[Puching Date]]=TODAY(),Table2[[#This Row],[Puching Date]]=TODAY()+1), Table2[[#This Row],[Puching Date]],IF(Table2[[#This Row],[Punch Holes]]="Ready","Done",""))</f>
        <v/>
      </c>
      <c r="CF327" s="120" t="str">
        <f ca="1">IF(OR(Table2[[#This Row],[Housing Date2]]=TODAY(),Table2[[#This Row],[Housing Date2]]=TODAY()+1),Table2[[#This Row],[Housing Date2]],IF(Table2[[#This Row],[Body Assembly]],"Done",""))</f>
        <v/>
      </c>
      <c r="CG327" s="120" t="str">
        <f>_xlfn.IFNA(VLOOKUP(Table2[[#This Row],[Job-no]],Table4[],7,FALSE),"Done")</f>
        <v>Scheduled/Released</v>
      </c>
    </row>
    <row r="328" spans="1:85" x14ac:dyDescent="0.25">
      <c r="A328" t="str">
        <f>_xlfn.CONCAT(Table2[[#This Row],[Order]],"-",Table2[[#This Row],[Line]])</f>
        <v>77736-2</v>
      </c>
      <c r="B328" s="5">
        <v>43483</v>
      </c>
      <c r="C328" s="8">
        <v>77736</v>
      </c>
      <c r="D328" s="3" t="s">
        <v>3651</v>
      </c>
      <c r="E328" s="8">
        <v>2</v>
      </c>
      <c r="F328" s="8">
        <v>1</v>
      </c>
      <c r="G328" s="3" t="s">
        <v>42</v>
      </c>
      <c r="H328" s="8">
        <v>5</v>
      </c>
      <c r="I328" s="43" t="b">
        <v>0</v>
      </c>
      <c r="J328" s="43" t="b">
        <v>0</v>
      </c>
      <c r="K328" t="s">
        <v>114</v>
      </c>
      <c r="L328" s="43" t="b">
        <v>0</v>
      </c>
      <c r="M328" s="43" t="b">
        <v>0</v>
      </c>
      <c r="N328" s="43" t="b">
        <v>0</v>
      </c>
      <c r="O328" t="s">
        <v>114</v>
      </c>
      <c r="P328" t="s">
        <v>114</v>
      </c>
      <c r="Q328" t="s">
        <v>114</v>
      </c>
      <c r="R328" t="s">
        <v>114</v>
      </c>
      <c r="S328" t="s">
        <v>114</v>
      </c>
      <c r="T328" t="s">
        <v>114</v>
      </c>
      <c r="U328" t="s">
        <v>114</v>
      </c>
      <c r="V328" t="s">
        <v>114</v>
      </c>
      <c r="W328" s="5">
        <v>43480</v>
      </c>
      <c r="X328" s="3" t="s">
        <v>114</v>
      </c>
      <c r="Y328" s="3"/>
      <c r="Z328" s="3" t="s">
        <v>92</v>
      </c>
      <c r="AA328" s="3" t="s">
        <v>114</v>
      </c>
      <c r="AB328" s="3" t="s">
        <v>74</v>
      </c>
      <c r="AC328" s="8">
        <v>0</v>
      </c>
      <c r="AD328" s="3" t="s">
        <v>5967</v>
      </c>
      <c r="AE328" s="4" t="s">
        <v>5968</v>
      </c>
      <c r="AF328" s="3"/>
      <c r="AG328" s="3" t="s">
        <v>114</v>
      </c>
      <c r="AH328" s="8">
        <v>5</v>
      </c>
      <c r="AI328" s="3" t="s">
        <v>74</v>
      </c>
      <c r="AJ328" t="s">
        <v>114</v>
      </c>
      <c r="AK328" t="s">
        <v>114</v>
      </c>
      <c r="AL328" s="43" t="b">
        <v>0</v>
      </c>
      <c r="AM328" s="3"/>
      <c r="AN328" s="3"/>
      <c r="AO328" s="43" t="b">
        <v>0</v>
      </c>
      <c r="AP328" s="3" t="b">
        <v>0</v>
      </c>
      <c r="AQ328" s="3">
        <f>VLOOKUP(Table2[[#This Row],[Job-no]],Table3[],26,FALSE)</f>
        <v>3575</v>
      </c>
      <c r="AR328" t="str">
        <f t="shared" si="68"/>
        <v>STSLF</v>
      </c>
      <c r="AS328" t="str">
        <f>VLOOKUP(AR328,Table1[],4,0)</f>
        <v>surface</v>
      </c>
      <c r="AT328" t="str">
        <f>IF(BD328&gt;0,"Pattern",VLOOKUP(AR328,Table1[],5,0))</f>
        <v>Pattern</v>
      </c>
      <c r="AU328" s="34">
        <f>IF(AT328="Pattern",WORKDAY(Table2[[#This Row],[Scheduled Ship Date]],-10),WORKDAY(Table2[[#This Row],[Scheduled Ship Date]],-4))</f>
        <v>43469</v>
      </c>
      <c r="AV328">
        <f>IF(Table2[[#This Row],[Extrusion cut double saw]]=TRUE,IF(O328="ToDo",IF(AT328="Pattern",Table2[[#This Row],[Total Sections]]*0.4,Table2[[#This Row],[Total Sections]]*0.12),0),IF(AT328="Pattern",Table2[[#This Row],[Total Sections]]*4,Table2[[#This Row],[Total Sections]]*1.2))</f>
        <v>20</v>
      </c>
      <c r="AW328" s="42">
        <f t="shared" ca="1" si="66"/>
        <v>43469</v>
      </c>
      <c r="AX328" s="42">
        <f>IF(AT328="Pattern",Table2[[#This Row],[Scheduled Ship Date]]-2,Table2[[#This Row],[Scheduled Ship Date]]-3)</f>
        <v>43481</v>
      </c>
      <c r="AY328">
        <f>IF(Table2[[#This Row],[Pattern]]="Pattern",Table2[[#This Row],[Total Sections]]*4.82,Table2[[#This Row],[Total Sections]]*0.5)</f>
        <v>24.1</v>
      </c>
      <c r="AZ328" s="42">
        <f t="shared" ca="1" si="67"/>
        <v>43470</v>
      </c>
      <c r="BA328" s="39">
        <f>((Table2[Total Sections]/Table2[Open Qty])-1)*Table2[Open Qty]*12.96</f>
        <v>0</v>
      </c>
      <c r="BB328" s="42"/>
      <c r="BC328" s="39" t="str">
        <f t="shared" si="69"/>
        <v>STSLF-SO-400-80-35-8-AP-UNV-MD-1+E(1)-SB15</v>
      </c>
      <c r="BD328" s="39">
        <f t="shared" si="70"/>
        <v>0</v>
      </c>
      <c r="BE328" s="39" t="b">
        <f>_xlfn.IFNA(VLOOKUP(Table2[[#This Row],[Job-no]],Table4[],9,FALSE),TRUE)</f>
        <v>0</v>
      </c>
      <c r="BF328" t="str">
        <f>VLOOKUP(AR328,Table1[],3,0)</f>
        <v>Stencil</v>
      </c>
      <c r="BG328" s="39" t="b">
        <f>_xlfn.IFNA(VLOOKUP(Table2[[#This Row],[Job-no]],Table4[],14,FALSE),TRUE)</f>
        <v>0</v>
      </c>
      <c r="BH328" s="39" t="str">
        <f>_xlfn.IFNA(VLOOKUP(Table2[[#This Row],[Job-no]],Table4[],11,FALSE),"Done")</f>
        <v/>
      </c>
      <c r="BI328" s="39">
        <f>IF(Table2[[#This Row],[Pattern]]="Pattern",VLOOKUP(Table2[[#This Row],[Product Code]],'Routing data'!$A$2:$W$470,13,FALSE),VLOOKUP(Table2[[#This Row],[Product Code]],'Routing data'!$A$2:$W$470,3,FALSE))</f>
        <v>2</v>
      </c>
      <c r="BJ328" s="39">
        <f>IF(Table2[[#This Row],[Pattern]]="Pattern",VLOOKUP(Table2[[#This Row],[Product Code]],'Routing data'!$A$2:$W$470,14,FALSE),VLOOKUP(Table2[[#This Row],[Product Code]],'Routing data'!$A$2:$W$470,4,FALSE))</f>
        <v>0</v>
      </c>
      <c r="BK328" s="39">
        <f>VLOOKUP(Table2[[#This Row],[Product Code]],'Routing data'!A$4:W$524,16,FALSE)</f>
        <v>5</v>
      </c>
      <c r="BL328" s="42">
        <f>IF(Table2[[#This Row],[Milling Required]]=0,"x",IF(AT328="Pattern",B328-10,B328-4))</f>
        <v>43473</v>
      </c>
      <c r="BM328" s="42" t="str">
        <f>IF(Table2[[#This Row],[Punching Required]]=0,"x",IF(AT328="Pattern",B328-8,B328-2))</f>
        <v>x</v>
      </c>
      <c r="BN328" s="42">
        <f t="shared" si="71"/>
        <v>43481</v>
      </c>
      <c r="BO328" s="39">
        <f>IF(Table2[[#This Row],[Milling]]="x","x",Table2[[#This Row],[Total Sections]]*2)</f>
        <v>10</v>
      </c>
      <c r="BP328" s="39" t="str">
        <f>IF(Table2[[#This Row],[Punching]]="x","x",Table2[Total Sections]*2)</f>
        <v>x</v>
      </c>
      <c r="BQ328" s="39">
        <f>IF(Table2[[#This Row],[Pattern]]="Pattern",Table2[Total Sections]*3,Table2[Total Sections]*1.5)</f>
        <v>15</v>
      </c>
      <c r="BR328" s="42">
        <f t="shared" ca="1" si="72"/>
        <v>43470</v>
      </c>
      <c r="BS328" s="42"/>
      <c r="BT328" s="42"/>
      <c r="BU328" s="39"/>
      <c r="BV328" s="39" t="str">
        <f>_xlfn.IFNA(VLOOKUP(Table2[[#This Row],[Job-no]],Table4[],16,FALSE),"Ready")</f>
        <v/>
      </c>
      <c r="BW328" s="39" t="str">
        <f>_xlfn.IFNA(VLOOKUP(Table2[[#This Row],[Job-no]],Table4[],21,FALSE),"Ready")</f>
        <v/>
      </c>
      <c r="BX328" s="39" t="b">
        <f>_xlfn.IFNA(VLOOKUP(Table2[[#This Row],[Job-no]],Table4[],10,FALSE),TRUE)</f>
        <v>0</v>
      </c>
      <c r="BY328" s="39" t="str">
        <f>_xlfn.IFNA(VLOOKUP(Table2[[#This Row],[Job-no]],Table4[],22,FALSE),"Ready")</f>
        <v/>
      </c>
      <c r="BZ328" s="120">
        <f t="shared" si="73"/>
        <v>43483</v>
      </c>
      <c r="CA328" s="120" t="str">
        <f ca="1">IF(OR(Table2[[#This Row],[Saw Date]]=TODAY(),Table2[[#This Row],[Saw Date]]=TODAY()+1), Table2[[#This Row],[Saw Date]],IF(Table2[[#This Row],[Extrusion cut double saw]],"Done",""))</f>
        <v/>
      </c>
      <c r="CB328" s="120" t="str">
        <f ca="1">IF(OR(Table2[[#This Row],[Lens Date]]=TODAY(),Table2[[#This Row],[Lens Date]]=TODAY()+1), Table2[[#This Row],[Lens Date]],IF(Table2[[#This Row],[MSLens]]="Done","Done",""))</f>
        <v/>
      </c>
      <c r="CC328" s="120" t="str">
        <f ca="1">IF(OR(Table2[[#This Row],[Milling Date]]=TODAY(),Table2[[#This Row],[Milling Date]]=TODAY()+1), Table2[[#This Row],[Milling Date]],IF(Table2[[#This Row],[CNC Holes]]="Ready","Done",""))</f>
        <v/>
      </c>
      <c r="CD328" s="120" t="str">
        <f ca="1">IF(OR(Table2[[#This Row],[Welding Date]]=TODAY(),Table2[[#This Row],[Welding Date]]=TODAY()+1), Table2[[#This Row],[Welding Date]],IF(Table2[[#This Row],[Welding Corners]]="Ready","Done",""))</f>
        <v/>
      </c>
      <c r="CE328" s="120" t="str">
        <f ca="1">IF(OR(Table2[[#This Row],[Puching Date]]=TODAY(),Table2[[#This Row],[Puching Date]]=TODAY()+1), Table2[[#This Row],[Puching Date]],IF(Table2[[#This Row],[Punch Holes]]="Ready","Done",""))</f>
        <v/>
      </c>
      <c r="CF328" s="120" t="str">
        <f ca="1">IF(OR(Table2[[#This Row],[Housing Date2]]=TODAY(),Table2[[#This Row],[Housing Date2]]=TODAY()+1),Table2[[#This Row],[Housing Date2]],IF(Table2[[#This Row],[Body Assembly]],"Done",""))</f>
        <v/>
      </c>
      <c r="CG328" s="120" t="str">
        <f>_xlfn.IFNA(VLOOKUP(Table2[[#This Row],[Job-no]],Table4[],7,FALSE),"Done")</f>
        <v>Scheduled/Released</v>
      </c>
    </row>
    <row r="329" spans="1:85" x14ac:dyDescent="0.25">
      <c r="A329" t="str">
        <f>_xlfn.CONCAT(Table2[[#This Row],[Order]],"-",Table2[[#This Row],[Line]])</f>
        <v>70411-5</v>
      </c>
      <c r="B329" s="5">
        <v>43479</v>
      </c>
      <c r="C329" s="8">
        <v>70411</v>
      </c>
      <c r="D329" s="3" t="s">
        <v>1835</v>
      </c>
      <c r="E329" s="8">
        <v>5</v>
      </c>
      <c r="F329" s="8">
        <v>1</v>
      </c>
      <c r="G329" s="3" t="s">
        <v>42</v>
      </c>
      <c r="H329" s="8">
        <v>583</v>
      </c>
      <c r="I329" s="43" t="b">
        <v>0</v>
      </c>
      <c r="J329" s="43" t="b">
        <v>0</v>
      </c>
      <c r="K329" t="s">
        <v>114</v>
      </c>
      <c r="L329" s="43" t="b">
        <v>0</v>
      </c>
      <c r="M329" s="43" t="b">
        <v>0</v>
      </c>
      <c r="N329" s="43" t="b">
        <v>0</v>
      </c>
      <c r="O329" t="s">
        <v>114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t="s">
        <v>114</v>
      </c>
      <c r="V329" t="s">
        <v>114</v>
      </c>
      <c r="W329" s="5">
        <v>43474</v>
      </c>
      <c r="X329" s="3" t="s">
        <v>114</v>
      </c>
      <c r="Y329" s="3"/>
      <c r="Z329" s="3" t="s">
        <v>3134</v>
      </c>
      <c r="AA329" s="3" t="s">
        <v>114</v>
      </c>
      <c r="AB329" s="3" t="s">
        <v>74</v>
      </c>
      <c r="AC329" s="8">
        <v>7</v>
      </c>
      <c r="AD329" s="3" t="s">
        <v>5967</v>
      </c>
      <c r="AE329" s="4" t="s">
        <v>5968</v>
      </c>
      <c r="AF329" s="3"/>
      <c r="AG329" s="3" t="s">
        <v>114</v>
      </c>
      <c r="AH329" s="8">
        <v>583</v>
      </c>
      <c r="AI329" s="3" t="s">
        <v>74</v>
      </c>
      <c r="AJ329" t="s">
        <v>114</v>
      </c>
      <c r="AK329" t="s">
        <v>114</v>
      </c>
      <c r="AL329" s="43" t="b">
        <v>0</v>
      </c>
      <c r="AM329" s="3"/>
      <c r="AN329" s="3"/>
      <c r="AO329" s="43" t="b">
        <v>0</v>
      </c>
      <c r="AP329" s="3" t="b">
        <v>0</v>
      </c>
      <c r="AQ329" s="3">
        <f>VLOOKUP(Table2[[#This Row],[Job-no]],Table3[],26,FALSE)</f>
        <v>148665</v>
      </c>
      <c r="AR329" t="str">
        <f t="shared" si="68"/>
        <v>SCDM</v>
      </c>
      <c r="AS329" t="str">
        <f>VLOOKUP(AR329,Table1[],4,0)</f>
        <v>pendant</v>
      </c>
      <c r="AT329" t="str">
        <f>IF(BD329&gt;0,"Pattern",VLOOKUP(AR329,Table1[],5,0))</f>
        <v>Check for Kit</v>
      </c>
      <c r="AU329" s="34">
        <f>IF(AT329="Pattern",WORKDAY(Table2[[#This Row],[Scheduled Ship Date]],-10),WORKDAY(Table2[[#This Row],[Scheduled Ship Date]],-4))</f>
        <v>43473</v>
      </c>
      <c r="AV329">
        <f>IF(Table2[[#This Row],[Extrusion cut double saw]]=TRUE,IF(O329="ToDo",IF(AT329="Pattern",Table2[[#This Row],[Total Sections]]*0.4,Table2[[#This Row],[Total Sections]]*0.12),0),IF(AT329="Pattern",Table2[[#This Row],[Total Sections]]*4,Table2[[#This Row],[Total Sections]]*1.2))</f>
        <v>699.6</v>
      </c>
      <c r="AW329" s="42">
        <f ca="1">TODAY()+3</f>
        <v>43470</v>
      </c>
      <c r="AX329" s="42">
        <f>IF(AT329="Pattern",Table2[[#This Row],[Scheduled Ship Date]]-2,Table2[[#This Row],[Scheduled Ship Date]]-3)</f>
        <v>43476</v>
      </c>
      <c r="AY329">
        <f>IF(Table2[[#This Row],[Pattern]]="Pattern",Table2[[#This Row],[Total Sections]]*4.82,Table2[[#This Row],[Total Sections]]*0.5)</f>
        <v>291.5</v>
      </c>
      <c r="AZ329" s="42">
        <f t="shared" ref="AZ329:AZ360" ca="1" si="74">TODAY()+2</f>
        <v>43469</v>
      </c>
      <c r="BA329" s="39">
        <f>((Table2[Total Sections]/Table2[Open Qty])-1)*Table2[Open Qty]*12.96</f>
        <v>0</v>
      </c>
      <c r="BB329" s="42"/>
      <c r="BC329" s="39" t="str">
        <f t="shared" si="69"/>
        <v>SCDM-3'-(3)-1000-90-TW2750-D55-BLK-C(HS512W1186)-UNV-O(DALIDT6)-1-CA(72)-LBC</v>
      </c>
      <c r="BD329" s="39">
        <f t="shared" si="70"/>
        <v>0</v>
      </c>
      <c r="BE329" s="39" t="b">
        <f>_xlfn.IFNA(VLOOKUP(Table2[[#This Row],[Job-no]],Table4[],9,FALSE),TRUE)</f>
        <v>0</v>
      </c>
      <c r="BF329" t="str">
        <f>VLOOKUP(AR329,Table1[],3,0)</f>
        <v>SCULPT</v>
      </c>
      <c r="BG329" s="39" t="b">
        <f>_xlfn.IFNA(VLOOKUP(Table2[[#This Row],[Job-no]],Table4[],14,FALSE),TRUE)</f>
        <v>0</v>
      </c>
      <c r="BH329" s="39" t="str">
        <f>_xlfn.IFNA(VLOOKUP(Table2[[#This Row],[Job-no]],Table4[],11,FALSE),"Done")</f>
        <v/>
      </c>
      <c r="BI329" s="39">
        <f>IF(Table2[[#This Row],[Pattern]]="Pattern",VLOOKUP(Table2[[#This Row],[Product Code]],'Routing data'!$A$2:$W$470,13,FALSE),VLOOKUP(Table2[[#This Row],[Product Code]],'Routing data'!$A$2:$W$470,3,FALSE))</f>
        <v>2</v>
      </c>
      <c r="BJ329" s="39">
        <f>IF(Table2[[#This Row],[Pattern]]="Pattern",VLOOKUP(Table2[[#This Row],[Product Code]],'Routing data'!$A$2:$W$470,14,FALSE),VLOOKUP(Table2[[#This Row],[Product Code]],'Routing data'!$A$2:$W$470,4,FALSE))</f>
        <v>0</v>
      </c>
      <c r="BK329" s="39">
        <f>VLOOKUP(Table2[[#This Row],[Product Code]],'Routing data'!A$4:W$524,16,FALSE)</f>
        <v>0</v>
      </c>
      <c r="BL329" s="42">
        <f>IF(Table2[[#This Row],[Milling Required]]=0,"x",IF(AT329="Pattern",B329-10,B329-4))</f>
        <v>43475</v>
      </c>
      <c r="BM329" s="42" t="str">
        <f>IF(Table2[[#This Row],[Punching Required]]=0,"x",IF(AT329="Pattern",B329-8,B329-2))</f>
        <v>x</v>
      </c>
      <c r="BN329" s="42">
        <f t="shared" si="71"/>
        <v>43476</v>
      </c>
      <c r="BO329" s="39">
        <f>IF(Table2[[#This Row],[Milling]]="x","x",Table2[[#This Row],[Total Sections]]*2)</f>
        <v>1166</v>
      </c>
      <c r="BP329" s="39" t="str">
        <f>IF(Table2[[#This Row],[Punching]]="x","x",Table2[Total Sections]*2)</f>
        <v>x</v>
      </c>
      <c r="BQ329" s="39">
        <f>IF(Table2[[#This Row],[Pattern]]="Pattern",Table2[Total Sections]*3,Table2[Total Sections]*1.5)</f>
        <v>874.5</v>
      </c>
      <c r="BR329" s="42">
        <f t="shared" ca="1" si="72"/>
        <v>43470</v>
      </c>
      <c r="BS329" s="42"/>
      <c r="BT329" s="42"/>
      <c r="BU329" s="39"/>
      <c r="BV329" s="122" t="str">
        <f>_xlfn.IFNA(VLOOKUP(Table2[[#This Row],[Job-no]],Table4[],16,FALSE),"Ready")</f>
        <v/>
      </c>
      <c r="BW329" s="122" t="str">
        <f>_xlfn.IFNA(VLOOKUP(Table2[[#This Row],[Job-no]],Table4[],21,FALSE),"Ready")</f>
        <v/>
      </c>
      <c r="BX329" s="39" t="b">
        <f>_xlfn.IFNA(VLOOKUP(Table2[[#This Row],[Job-no]],Table4[],10,FALSE),TRUE)</f>
        <v>0</v>
      </c>
      <c r="BY329" s="39" t="str">
        <f>_xlfn.IFNA(VLOOKUP(Table2[[#This Row],[Job-no]],Table4[],22,FALSE),"Ready")</f>
        <v/>
      </c>
      <c r="BZ329" s="120">
        <f t="shared" si="73"/>
        <v>43479</v>
      </c>
      <c r="CA329" s="120" t="str">
        <f ca="1">IF(OR(Table2[[#This Row],[Saw Date]]=TODAY(),Table2[[#This Row],[Saw Date]]=TODAY()+1), Table2[[#This Row],[Saw Date]],IF(Table2[[#This Row],[Extrusion cut double saw]],"Done",""))</f>
        <v/>
      </c>
      <c r="CB329" s="120" t="str">
        <f ca="1">IF(OR(Table2[[#This Row],[Lens Date]]=TODAY(),Table2[[#This Row],[Lens Date]]=TODAY()+1), Table2[[#This Row],[Lens Date]],IF(Table2[[#This Row],[MSLens]]="Done","Done",""))</f>
        <v/>
      </c>
      <c r="CC329" s="120" t="str">
        <f ca="1">IF(OR(Table2[[#This Row],[Milling Date]]=TODAY(),Table2[[#This Row],[Milling Date]]=TODAY()+1), Table2[[#This Row],[Milling Date]],IF(Table2[[#This Row],[CNC Holes]]="Ready","Done",""))</f>
        <v/>
      </c>
      <c r="CD329" s="120" t="str">
        <f ca="1">IF(OR(Table2[[#This Row],[Welding Date]]=TODAY(),Table2[[#This Row],[Welding Date]]=TODAY()+1), Table2[[#This Row],[Welding Date]],IF(Table2[[#This Row],[Welding Corners]]="Ready","Done",""))</f>
        <v/>
      </c>
      <c r="CE329" s="120" t="str">
        <f ca="1">IF(OR(Table2[[#This Row],[Puching Date]]=TODAY(),Table2[[#This Row],[Puching Date]]=TODAY()+1), Table2[[#This Row],[Puching Date]],IF(Table2[[#This Row],[Punch Holes]]="Ready","Done",""))</f>
        <v/>
      </c>
      <c r="CF329" s="120" t="str">
        <f ca="1">IF(OR(Table2[[#This Row],[Housing Date2]]=TODAY(),Table2[[#This Row],[Housing Date2]]=TODAY()+1),Table2[[#This Row],[Housing Date2]],IF(Table2[[#This Row],[Body Assembly]],"Done",""))</f>
        <v/>
      </c>
      <c r="CG329" s="120" t="str">
        <f>_xlfn.IFNA(VLOOKUP(Table2[[#This Row],[Job-no]],Table4[],7,FALSE),"Done")</f>
        <v>Scheduled/Released</v>
      </c>
    </row>
    <row r="330" spans="1:85" x14ac:dyDescent="0.25">
      <c r="A330" s="39" t="str">
        <f>_xlfn.CONCAT(Table2[[#This Row],[Order]],"-",Table2[[#This Row],[Line]])</f>
        <v>73835-1</v>
      </c>
      <c r="B330" s="5">
        <v>43479</v>
      </c>
      <c r="C330" s="8">
        <v>73835</v>
      </c>
      <c r="D330" s="3" t="s">
        <v>3708</v>
      </c>
      <c r="E330" s="8">
        <v>1</v>
      </c>
      <c r="F330" s="8">
        <v>1</v>
      </c>
      <c r="G330" s="3" t="s">
        <v>42</v>
      </c>
      <c r="H330" s="8">
        <v>22</v>
      </c>
      <c r="I330" s="43" t="b">
        <v>0</v>
      </c>
      <c r="J330" s="43" t="b">
        <v>0</v>
      </c>
      <c r="K330" t="s">
        <v>114</v>
      </c>
      <c r="L330" s="43" t="b">
        <v>0</v>
      </c>
      <c r="M330" s="43" t="b">
        <v>0</v>
      </c>
      <c r="N330" s="43" t="b">
        <v>0</v>
      </c>
      <c r="O330" t="s">
        <v>114</v>
      </c>
      <c r="P330" t="s">
        <v>114</v>
      </c>
      <c r="Q330" t="s">
        <v>114</v>
      </c>
      <c r="R330" t="s">
        <v>114</v>
      </c>
      <c r="S330" t="s">
        <v>114</v>
      </c>
      <c r="T330" t="s">
        <v>114</v>
      </c>
      <c r="U330" t="s">
        <v>114</v>
      </c>
      <c r="V330" t="s">
        <v>114</v>
      </c>
      <c r="W330" s="5">
        <v>43474</v>
      </c>
      <c r="X330" s="3" t="s">
        <v>114</v>
      </c>
      <c r="Y330" s="3"/>
      <c r="Z330" s="3" t="s">
        <v>146</v>
      </c>
      <c r="AA330" s="3" t="s">
        <v>114</v>
      </c>
      <c r="AB330" s="3" t="s">
        <v>74</v>
      </c>
      <c r="AC330" s="8">
        <v>15</v>
      </c>
      <c r="AD330" s="3" t="s">
        <v>5967</v>
      </c>
      <c r="AE330" s="4" t="s">
        <v>5968</v>
      </c>
      <c r="AF330" s="3"/>
      <c r="AG330" s="3" t="s">
        <v>114</v>
      </c>
      <c r="AH330" s="8">
        <v>22</v>
      </c>
      <c r="AI330" s="3" t="s">
        <v>180</v>
      </c>
      <c r="AJ330" t="s">
        <v>114</v>
      </c>
      <c r="AK330" t="s">
        <v>114</v>
      </c>
      <c r="AL330" s="43" t="b">
        <v>0</v>
      </c>
      <c r="AM330" s="3"/>
      <c r="AN330" s="3"/>
      <c r="AO330" s="43" t="b">
        <v>0</v>
      </c>
      <c r="AP330" s="3" t="b">
        <v>0</v>
      </c>
      <c r="AQ330" s="3">
        <f>VLOOKUP(Table2[[#This Row],[Job-no]],Table3[],26,FALSE)</f>
        <v>4224</v>
      </c>
      <c r="AR330" t="str">
        <f t="shared" si="68"/>
        <v>BRLED</v>
      </c>
      <c r="AS330" t="str">
        <f>VLOOKUP(AR330,Table1[],4,0)</f>
        <v>recessed</v>
      </c>
      <c r="AT330">
        <f>IF(BD330&gt;0,"Pattern",VLOOKUP(AR330,Table1[],5,0))</f>
        <v>0</v>
      </c>
      <c r="AU330" s="34">
        <f>IF(AT330="Pattern",WORKDAY(Table2[[#This Row],[Scheduled Ship Date]],-10),WORKDAY(Table2[[#This Row],[Scheduled Ship Date]],-4))</f>
        <v>43473</v>
      </c>
      <c r="AV330" s="39">
        <f>IF(Table2[[#This Row],[Extrusion cut double saw]]=TRUE,IF(O330="ToDo",IF(AT330="Pattern",Table2[[#This Row],[Total Sections]]*0.4,Table2[[#This Row],[Total Sections]]*0.12),0),IF(AT330="Pattern",Table2[[#This Row],[Total Sections]]*4,Table2[[#This Row],[Total Sections]]*1.2))</f>
        <v>26.4</v>
      </c>
      <c r="AW330" s="42">
        <f t="shared" ref="AW330:AW360" ca="1" si="75">TODAY()+2</f>
        <v>43469</v>
      </c>
      <c r="AX330" s="42">
        <f>IF(AT330="Pattern",Table2[[#This Row],[Scheduled Ship Date]]-2,Table2[[#This Row],[Scheduled Ship Date]]-3)</f>
        <v>43476</v>
      </c>
      <c r="AY330" s="39">
        <f>IF(Table2[[#This Row],[Pattern]]="Pattern",Table2[[#This Row],[Total Sections]]*4.82,Table2[[#This Row],[Total Sections]]*0.5)</f>
        <v>11</v>
      </c>
      <c r="AZ330" s="42">
        <f t="shared" ca="1" si="74"/>
        <v>43469</v>
      </c>
      <c r="BA330" s="39">
        <f>((Table2[Total Sections]/Table2[Open Qty])-1)*Table2[Open Qty]*12.96</f>
        <v>0</v>
      </c>
      <c r="BB330" s="39"/>
      <c r="BC330" s="39" t="str">
        <f t="shared" si="69"/>
        <v>BRLED-500-80-35-FL-4-W-UNV-DP-1-TG15</v>
      </c>
      <c r="BD330" s="39">
        <f t="shared" si="70"/>
        <v>0</v>
      </c>
      <c r="BE330" s="39" t="b">
        <f>_xlfn.IFNA(VLOOKUP(Table2[[#This Row],[Job-no]],Table4[],9,FALSE),TRUE)</f>
        <v>0</v>
      </c>
      <c r="BF330" s="39"/>
      <c r="BG330" s="39" t="b">
        <f>_xlfn.IFNA(VLOOKUP(Table2[[#This Row],[Job-no]],Table4[],14,FALSE),TRUE)</f>
        <v>0</v>
      </c>
      <c r="BH330" s="39" t="str">
        <f>_xlfn.IFNA(VLOOKUP(Table2[[#This Row],[Job-no]],Table4[],11,FALSE),"Done")</f>
        <v/>
      </c>
      <c r="BI330" s="39">
        <f>IF(Table2[[#This Row],[Pattern]]="Pattern",VLOOKUP(Table2[[#This Row],[Product Code]],'Routing data'!$A$2:$W$470,13,FALSE),VLOOKUP(Table2[[#This Row],[Product Code]],'Routing data'!$A$2:$W$470,3,FALSE))</f>
        <v>2</v>
      </c>
      <c r="BJ330" s="39">
        <f>IF(Table2[[#This Row],[Pattern]]="Pattern",VLOOKUP(Table2[[#This Row],[Product Code]],'Routing data'!$A$2:$W$470,14,FALSE),VLOOKUP(Table2[[#This Row],[Product Code]],'Routing data'!$A$2:$W$470,4,FALSE))</f>
        <v>0</v>
      </c>
      <c r="BK330" s="39">
        <f>VLOOKUP(Table2[[#This Row],[Product Code]],'Routing data'!A$4:W$524,16,FALSE)</f>
        <v>0</v>
      </c>
      <c r="BL330" s="42">
        <f>IF(Table2[[#This Row],[Milling Required]]=0,"x",IF(AT330="Pattern",B330-10,B330-4))</f>
        <v>43475</v>
      </c>
      <c r="BM330" s="39"/>
      <c r="BN330" s="42">
        <f t="shared" si="71"/>
        <v>43476</v>
      </c>
      <c r="BO330" s="39">
        <f>IF(Table2[[#This Row],[Milling]]="x","x",Table2[[#This Row],[Total Sections]]*2)</f>
        <v>44</v>
      </c>
      <c r="BP330" s="39">
        <f>IF(Table2[[#This Row],[Punching]]="x","x",Table2[Total Sections]*2)</f>
        <v>44</v>
      </c>
      <c r="BQ330" s="39">
        <f>IF(Table2[[#This Row],[Pattern]]="Pattern",Table2[Total Sections]*3,Table2[Total Sections]*1.5)</f>
        <v>33</v>
      </c>
      <c r="BR330" s="42">
        <f t="shared" ca="1" si="72"/>
        <v>43470</v>
      </c>
      <c r="BS330" s="39"/>
      <c r="BT330" s="39"/>
      <c r="BU330" s="39"/>
      <c r="BV330" s="39" t="str">
        <f>_xlfn.IFNA(VLOOKUP(Table2[[#This Row],[Job-no]],Table4[],16,FALSE),"Ready")</f>
        <v/>
      </c>
      <c r="BW330" s="39" t="str">
        <f>_xlfn.IFNA(VLOOKUP(Table2[[#This Row],[Job-no]],Table4[],21,FALSE),"Ready")</f>
        <v/>
      </c>
      <c r="BX330" s="39" t="b">
        <f>_xlfn.IFNA(VLOOKUP(Table2[[#This Row],[Job-no]],Table4[],10,FALSE),TRUE)</f>
        <v>0</v>
      </c>
      <c r="BY330" s="39" t="str">
        <f>_xlfn.IFNA(VLOOKUP(Table2[[#This Row],[Job-no]],Table4[],22,FALSE),"Ready")</f>
        <v/>
      </c>
      <c r="BZ330" s="120">
        <f t="shared" si="73"/>
        <v>43479</v>
      </c>
      <c r="CA330" s="120" t="str">
        <f ca="1">IF(OR(Table2[[#This Row],[Saw Date]]=TODAY(),Table2[[#This Row],[Saw Date]]=TODAY()+1), Table2[[#This Row],[Saw Date]],IF(Table2[[#This Row],[Extrusion cut double saw]],"Done",""))</f>
        <v/>
      </c>
      <c r="CB330" s="120" t="str">
        <f ca="1">IF(OR(Table2[[#This Row],[Lens Date]]=TODAY(),Table2[[#This Row],[Lens Date]]=TODAY()+1), Table2[[#This Row],[Lens Date]],IF(Table2[[#This Row],[MSLens]]="Done","Done",""))</f>
        <v/>
      </c>
      <c r="CC330" s="120" t="str">
        <f ca="1">IF(OR(Table2[[#This Row],[Milling Date]]=TODAY(),Table2[[#This Row],[Milling Date]]=TODAY()+1), Table2[[#This Row],[Milling Date]],IF(Table2[[#This Row],[CNC Holes]]="Ready","Done",""))</f>
        <v/>
      </c>
      <c r="CD330" s="120" t="str">
        <f ca="1">IF(OR(Table2[[#This Row],[Welding Date]]=TODAY(),Table2[[#This Row],[Welding Date]]=TODAY()+1), Table2[[#This Row],[Welding Date]],IF(Table2[[#This Row],[Welding Corners]]="Ready","Done",""))</f>
        <v/>
      </c>
      <c r="CE330" s="120" t="str">
        <f ca="1">IF(OR(Table2[[#This Row],[Puching Date]]=TODAY(),Table2[[#This Row],[Puching Date]]=TODAY()+1), Table2[[#This Row],[Puching Date]],IF(Table2[[#This Row],[Punch Holes]]="Ready","Done",""))</f>
        <v/>
      </c>
      <c r="CF330" s="120" t="str">
        <f ca="1">IF(OR(Table2[[#This Row],[Housing Date2]]=TODAY(),Table2[[#This Row],[Housing Date2]]=TODAY()+1),Table2[[#This Row],[Housing Date2]],IF(Table2[[#This Row],[Body Assembly]],"Done",""))</f>
        <v/>
      </c>
      <c r="CG330" s="120" t="str">
        <f>_xlfn.IFNA(VLOOKUP(Table2[[#This Row],[Job-no]],Table4[],7,FALSE),"Done")</f>
        <v>Scheduled/Released</v>
      </c>
    </row>
    <row r="331" spans="1:85" x14ac:dyDescent="0.25">
      <c r="A331" s="39" t="str">
        <f>_xlfn.CONCAT(Table2[[#This Row],[Order]],"-",Table2[[#This Row],[Line]])</f>
        <v>73835-11</v>
      </c>
      <c r="B331" s="5">
        <v>43479</v>
      </c>
      <c r="C331" s="8">
        <v>73835</v>
      </c>
      <c r="D331" s="3" t="s">
        <v>3722</v>
      </c>
      <c r="E331" s="8">
        <v>11</v>
      </c>
      <c r="F331" s="8">
        <v>1</v>
      </c>
      <c r="G331" s="3" t="s">
        <v>42</v>
      </c>
      <c r="H331" s="8">
        <v>2</v>
      </c>
      <c r="I331" s="43" t="b">
        <v>0</v>
      </c>
      <c r="J331" s="43" t="b">
        <v>0</v>
      </c>
      <c r="K331" t="s">
        <v>114</v>
      </c>
      <c r="L331" s="43" t="b">
        <v>0</v>
      </c>
      <c r="M331" s="43" t="b">
        <v>0</v>
      </c>
      <c r="N331" s="43" t="b">
        <v>0</v>
      </c>
      <c r="O331" t="s">
        <v>114</v>
      </c>
      <c r="P331" t="s">
        <v>114</v>
      </c>
      <c r="Q331" t="s">
        <v>114</v>
      </c>
      <c r="R331" t="s">
        <v>114</v>
      </c>
      <c r="S331" t="s">
        <v>114</v>
      </c>
      <c r="T331" t="s">
        <v>114</v>
      </c>
      <c r="U331" t="s">
        <v>114</v>
      </c>
      <c r="V331" t="s">
        <v>114</v>
      </c>
      <c r="W331" s="5">
        <v>43474</v>
      </c>
      <c r="X331" s="3" t="s">
        <v>114</v>
      </c>
      <c r="Y331" s="3"/>
      <c r="Z331" s="3" t="s">
        <v>4842</v>
      </c>
      <c r="AA331" s="3" t="s">
        <v>114</v>
      </c>
      <c r="AB331" s="3" t="s">
        <v>74</v>
      </c>
      <c r="AC331" s="8">
        <v>15</v>
      </c>
      <c r="AD331" s="3" t="s">
        <v>5967</v>
      </c>
      <c r="AE331" s="4" t="s">
        <v>5968</v>
      </c>
      <c r="AF331" s="3"/>
      <c r="AG331" s="3" t="s">
        <v>114</v>
      </c>
      <c r="AH331" s="8">
        <v>4</v>
      </c>
      <c r="AI331" s="3" t="s">
        <v>180</v>
      </c>
      <c r="AJ331" t="s">
        <v>114</v>
      </c>
      <c r="AK331" t="s">
        <v>114</v>
      </c>
      <c r="AL331" s="43" t="b">
        <v>0</v>
      </c>
      <c r="AM331" s="3"/>
      <c r="AN331" s="3"/>
      <c r="AO331" s="43" t="b">
        <v>0</v>
      </c>
      <c r="AP331" s="3" t="b">
        <v>0</v>
      </c>
      <c r="AQ331" s="3">
        <f>VLOOKUP(Table2[[#This Row],[Job-no]],Table3[],26,FALSE)</f>
        <v>1728</v>
      </c>
      <c r="AR331" t="str">
        <f t="shared" si="68"/>
        <v>BRLED</v>
      </c>
      <c r="AS331" t="str">
        <f>VLOOKUP(AR331,Table1[],4,0)</f>
        <v>recessed</v>
      </c>
      <c r="AT331">
        <f>IF(BD331&gt;0,"Pattern",VLOOKUP(AR331,Table1[],5,0))</f>
        <v>0</v>
      </c>
      <c r="AU331" s="34">
        <f>IF(AT331="Pattern",WORKDAY(Table2[[#This Row],[Scheduled Ship Date]],-10),WORKDAY(Table2[[#This Row],[Scheduled Ship Date]],-4))</f>
        <v>43473</v>
      </c>
      <c r="AV331" s="39">
        <f>IF(Table2[[#This Row],[Extrusion cut double saw]]=TRUE,IF(O331="ToDo",IF(AT331="Pattern",Table2[[#This Row],[Total Sections]]*0.4,Table2[[#This Row],[Total Sections]]*0.12),0),IF(AT331="Pattern",Table2[[#This Row],[Total Sections]]*4,Table2[[#This Row],[Total Sections]]*1.2))</f>
        <v>4.8</v>
      </c>
      <c r="AW331" s="42">
        <f t="shared" ca="1" si="75"/>
        <v>43469</v>
      </c>
      <c r="AX331" s="42">
        <f>IF(AT331="Pattern",Table2[[#This Row],[Scheduled Ship Date]]-2,Table2[[#This Row],[Scheduled Ship Date]]-3)</f>
        <v>43476</v>
      </c>
      <c r="AY331" s="39">
        <f>IF(Table2[[#This Row],[Pattern]]="Pattern",Table2[[#This Row],[Total Sections]]*4.82,Table2[[#This Row],[Total Sections]]*0.5)</f>
        <v>2</v>
      </c>
      <c r="AZ331" s="42">
        <f t="shared" ca="1" si="74"/>
        <v>43469</v>
      </c>
      <c r="BA331" s="39">
        <f>((Table2[Total Sections]/Table2[Open Qty])-1)*Table2[Open Qty]*12.96</f>
        <v>25.92</v>
      </c>
      <c r="BB331" s="39"/>
      <c r="BC331" s="39" t="str">
        <f t="shared" si="69"/>
        <v>BRLED-500-80-35-FL-18-W-UNV-DP-1-DF</v>
      </c>
      <c r="BD331" s="39">
        <f t="shared" si="70"/>
        <v>0</v>
      </c>
      <c r="BE331" s="39" t="b">
        <f>_xlfn.IFNA(VLOOKUP(Table2[[#This Row],[Job-no]],Table4[],9,FALSE),TRUE)</f>
        <v>0</v>
      </c>
      <c r="BF331" s="39"/>
      <c r="BG331" s="39" t="b">
        <f>_xlfn.IFNA(VLOOKUP(Table2[[#This Row],[Job-no]],Table4[],14,FALSE),TRUE)</f>
        <v>0</v>
      </c>
      <c r="BH331" s="39" t="str">
        <f>_xlfn.IFNA(VLOOKUP(Table2[[#This Row],[Job-no]],Table4[],11,FALSE),"Done")</f>
        <v/>
      </c>
      <c r="BI331" s="39">
        <f>IF(Table2[[#This Row],[Pattern]]="Pattern",VLOOKUP(Table2[[#This Row],[Product Code]],'Routing data'!$A$2:$W$470,13,FALSE),VLOOKUP(Table2[[#This Row],[Product Code]],'Routing data'!$A$2:$W$470,3,FALSE))</f>
        <v>2</v>
      </c>
      <c r="BJ331" s="39">
        <f>IF(Table2[[#This Row],[Pattern]]="Pattern",VLOOKUP(Table2[[#This Row],[Product Code]],'Routing data'!$A$2:$W$470,14,FALSE),VLOOKUP(Table2[[#This Row],[Product Code]],'Routing data'!$A$2:$W$470,4,FALSE))</f>
        <v>0</v>
      </c>
      <c r="BK331" s="39">
        <f>VLOOKUP(Table2[[#This Row],[Product Code]],'Routing data'!A$4:W$524,16,FALSE)</f>
        <v>0</v>
      </c>
      <c r="BL331" s="42">
        <f>IF(Table2[[#This Row],[Milling Required]]=0,"x",IF(AT331="Pattern",B331-10,B331-4))</f>
        <v>43475</v>
      </c>
      <c r="BM331" s="42" t="str">
        <f>IF(Table2[[#This Row],[Punching Required]]=0,"x",IF(AT331="Pattern",B331-8,B331-2))</f>
        <v>x</v>
      </c>
      <c r="BN331" s="42">
        <f t="shared" si="71"/>
        <v>43476</v>
      </c>
      <c r="BO331" s="39">
        <f>IF(Table2[[#This Row],[Milling]]="x","x",Table2[[#This Row],[Total Sections]]*2)</f>
        <v>8</v>
      </c>
      <c r="BP331" s="39" t="str">
        <f>IF(Table2[[#This Row],[Punching]]="x","x",Table2[Total Sections]*2)</f>
        <v>x</v>
      </c>
      <c r="BQ331" s="39">
        <f>IF(Table2[[#This Row],[Pattern]]="Pattern",Table2[Total Sections]*3,Table2[Total Sections]*1.5)</f>
        <v>6</v>
      </c>
      <c r="BR331" s="42">
        <f t="shared" ca="1" si="72"/>
        <v>43470</v>
      </c>
      <c r="BS331" s="39"/>
      <c r="BT331" s="42"/>
      <c r="BU331" s="39"/>
      <c r="BV331" s="39" t="str">
        <f>_xlfn.IFNA(VLOOKUP(Table2[[#This Row],[Job-no]],Table4[],16,FALSE),"Ready")</f>
        <v/>
      </c>
      <c r="BW331" s="39" t="str">
        <f>_xlfn.IFNA(VLOOKUP(Table2[[#This Row],[Job-no]],Table4[],21,FALSE),"Ready")</f>
        <v/>
      </c>
      <c r="BX331" s="39" t="b">
        <f>_xlfn.IFNA(VLOOKUP(Table2[[#This Row],[Job-no]],Table4[],10,FALSE),TRUE)</f>
        <v>0</v>
      </c>
      <c r="BY331" s="39" t="str">
        <f>_xlfn.IFNA(VLOOKUP(Table2[[#This Row],[Job-no]],Table4[],22,FALSE),"Ready")</f>
        <v/>
      </c>
      <c r="BZ331" s="120">
        <f t="shared" si="73"/>
        <v>43479</v>
      </c>
      <c r="CA331" s="120" t="str">
        <f ca="1">IF(OR(Table2[[#This Row],[Saw Date]]=TODAY(),Table2[[#This Row],[Saw Date]]=TODAY()+1), Table2[[#This Row],[Saw Date]],IF(Table2[[#This Row],[Extrusion cut double saw]],"Done",""))</f>
        <v/>
      </c>
      <c r="CB331" s="120" t="str">
        <f ca="1">IF(OR(Table2[[#This Row],[Lens Date]]=TODAY(),Table2[[#This Row],[Lens Date]]=TODAY()+1), Table2[[#This Row],[Lens Date]],IF(Table2[[#This Row],[MSLens]]="Done","Done",""))</f>
        <v/>
      </c>
      <c r="CC331" s="120" t="str">
        <f ca="1">IF(OR(Table2[[#This Row],[Milling Date]]=TODAY(),Table2[[#This Row],[Milling Date]]=TODAY()+1), Table2[[#This Row],[Milling Date]],IF(Table2[[#This Row],[CNC Holes]]="Ready","Done",""))</f>
        <v/>
      </c>
      <c r="CD331" s="120" t="str">
        <f ca="1">IF(OR(Table2[[#This Row],[Welding Date]]=TODAY(),Table2[[#This Row],[Welding Date]]=TODAY()+1), Table2[[#This Row],[Welding Date]],IF(Table2[[#This Row],[Welding Corners]]="Ready","Done",""))</f>
        <v/>
      </c>
      <c r="CE331" s="120" t="str">
        <f ca="1">IF(OR(Table2[[#This Row],[Puching Date]]=TODAY(),Table2[[#This Row],[Puching Date]]=TODAY()+1), Table2[[#This Row],[Puching Date]],IF(Table2[[#This Row],[Punch Holes]]="Ready","Done",""))</f>
        <v/>
      </c>
      <c r="CF331" s="120" t="str">
        <f ca="1">IF(OR(Table2[[#This Row],[Housing Date2]]=TODAY(),Table2[[#This Row],[Housing Date2]]=TODAY()+1),Table2[[#This Row],[Housing Date2]],IF(Table2[[#This Row],[Body Assembly]],"Done",""))</f>
        <v/>
      </c>
      <c r="CG331" s="120" t="str">
        <f>_xlfn.IFNA(VLOOKUP(Table2[[#This Row],[Job-no]],Table4[],7,FALSE),"Done")</f>
        <v>Scheduled/Released</v>
      </c>
    </row>
    <row r="332" spans="1:85" x14ac:dyDescent="0.25">
      <c r="A332" s="39" t="str">
        <f>_xlfn.CONCAT(Table2[[#This Row],[Order]],"-",Table2[[#This Row],[Line]])</f>
        <v>73835-3</v>
      </c>
      <c r="B332" s="5">
        <v>43479</v>
      </c>
      <c r="C332" s="8">
        <v>73835</v>
      </c>
      <c r="D332" s="3" t="s">
        <v>3710</v>
      </c>
      <c r="E332" s="8">
        <v>3</v>
      </c>
      <c r="F332" s="8">
        <v>1</v>
      </c>
      <c r="G332" s="3" t="s">
        <v>42</v>
      </c>
      <c r="H332" s="8">
        <v>53</v>
      </c>
      <c r="I332" s="43" t="b">
        <v>0</v>
      </c>
      <c r="J332" s="43" t="b">
        <v>0</v>
      </c>
      <c r="K332" t="s">
        <v>114</v>
      </c>
      <c r="L332" s="43" t="b">
        <v>0</v>
      </c>
      <c r="M332" s="43" t="b">
        <v>0</v>
      </c>
      <c r="N332" s="43" t="b">
        <v>0</v>
      </c>
      <c r="O332" t="s">
        <v>114</v>
      </c>
      <c r="P332" t="s">
        <v>114</v>
      </c>
      <c r="Q332" t="s">
        <v>114</v>
      </c>
      <c r="R332" t="s">
        <v>114</v>
      </c>
      <c r="S332" t="s">
        <v>114</v>
      </c>
      <c r="T332" t="s">
        <v>114</v>
      </c>
      <c r="U332" t="s">
        <v>114</v>
      </c>
      <c r="V332" t="s">
        <v>114</v>
      </c>
      <c r="W332" s="5">
        <v>43474</v>
      </c>
      <c r="X332" s="3" t="s">
        <v>114</v>
      </c>
      <c r="Y332" s="3"/>
      <c r="Z332" s="3" t="s">
        <v>26</v>
      </c>
      <c r="AA332" s="3" t="s">
        <v>114</v>
      </c>
      <c r="AB332" s="3" t="s">
        <v>74</v>
      </c>
      <c r="AC332" s="8">
        <v>15</v>
      </c>
      <c r="AD332" s="3" t="s">
        <v>5967</v>
      </c>
      <c r="AE332" s="4" t="s">
        <v>5968</v>
      </c>
      <c r="AF332" s="3"/>
      <c r="AG332" s="3" t="s">
        <v>114</v>
      </c>
      <c r="AH332" s="8">
        <v>53</v>
      </c>
      <c r="AI332" s="3" t="s">
        <v>180</v>
      </c>
      <c r="AJ332" t="s">
        <v>114</v>
      </c>
      <c r="AK332" t="s">
        <v>114</v>
      </c>
      <c r="AL332" s="43" t="b">
        <v>0</v>
      </c>
      <c r="AM332" s="3"/>
      <c r="AN332" s="3"/>
      <c r="AO332" s="43" t="b">
        <v>0</v>
      </c>
      <c r="AP332" s="3" t="b">
        <v>0</v>
      </c>
      <c r="AQ332" s="3">
        <f>VLOOKUP(Table2[[#This Row],[Job-no]],Table3[],26,FALSE)</f>
        <v>20352</v>
      </c>
      <c r="AR332" t="str">
        <f t="shared" si="68"/>
        <v>BRLED</v>
      </c>
      <c r="AS332" t="str">
        <f>VLOOKUP(AR332,Table1[],4,0)</f>
        <v>recessed</v>
      </c>
      <c r="AT332">
        <f>IF(BD332&gt;0,"Pattern",VLOOKUP(AR332,Table1[],5,0))</f>
        <v>0</v>
      </c>
      <c r="AU332" s="34">
        <f>IF(AT332="Pattern",WORKDAY(Table2[[#This Row],[Scheduled Ship Date]],-10),WORKDAY(Table2[[#This Row],[Scheduled Ship Date]],-4))</f>
        <v>43473</v>
      </c>
      <c r="AV332" s="39">
        <f>IF(Table2[[#This Row],[Extrusion cut double saw]]=TRUE,IF(O332="ToDo",IF(AT332="Pattern",Table2[[#This Row],[Total Sections]]*0.4,Table2[[#This Row],[Total Sections]]*0.12),0),IF(AT332="Pattern",Table2[[#This Row],[Total Sections]]*4,Table2[[#This Row],[Total Sections]]*1.2))</f>
        <v>63.599999999999994</v>
      </c>
      <c r="AW332" s="42">
        <f t="shared" ca="1" si="75"/>
        <v>43469</v>
      </c>
      <c r="AX332" s="42">
        <f>IF(AT332="Pattern",Table2[[#This Row],[Scheduled Ship Date]]-2,Table2[[#This Row],[Scheduled Ship Date]]-3)</f>
        <v>43476</v>
      </c>
      <c r="AY332" s="39">
        <f>IF(Table2[[#This Row],[Pattern]]="Pattern",Table2[[#This Row],[Total Sections]]*4.82,Table2[[#This Row],[Total Sections]]*0.5)</f>
        <v>26.5</v>
      </c>
      <c r="AZ332" s="42">
        <f t="shared" ca="1" si="74"/>
        <v>43469</v>
      </c>
      <c r="BA332" s="39">
        <f>((Table2[Total Sections]/Table2[Open Qty])-1)*Table2[Open Qty]*12.96</f>
        <v>0</v>
      </c>
      <c r="BB332" s="39"/>
      <c r="BC332" s="39" t="str">
        <f t="shared" si="69"/>
        <v>BRLED-500-80-35-FL-8-W-UNV-DP-1-TG15</v>
      </c>
      <c r="BD332" s="39">
        <f t="shared" si="70"/>
        <v>0</v>
      </c>
      <c r="BE332" s="39" t="b">
        <f>_xlfn.IFNA(VLOOKUP(Table2[[#This Row],[Job-no]],Table4[],9,FALSE),TRUE)</f>
        <v>0</v>
      </c>
      <c r="BF332" s="39"/>
      <c r="BG332" s="39" t="b">
        <f>_xlfn.IFNA(VLOOKUP(Table2[[#This Row],[Job-no]],Table4[],14,FALSE),TRUE)</f>
        <v>0</v>
      </c>
      <c r="BH332" s="39" t="str">
        <f>_xlfn.IFNA(VLOOKUP(Table2[[#This Row],[Job-no]],Table4[],11,FALSE),"Done")</f>
        <v/>
      </c>
      <c r="BI332" s="39">
        <f>IF(Table2[[#This Row],[Pattern]]="Pattern",VLOOKUP(Table2[[#This Row],[Product Code]],'Routing data'!$A$2:$W$470,13,FALSE),VLOOKUP(Table2[[#This Row],[Product Code]],'Routing data'!$A$2:$W$470,3,FALSE))</f>
        <v>2</v>
      </c>
      <c r="BJ332" s="39">
        <f>IF(Table2[[#This Row],[Pattern]]="Pattern",VLOOKUP(Table2[[#This Row],[Product Code]],'Routing data'!$A$2:$W$470,14,FALSE),VLOOKUP(Table2[[#This Row],[Product Code]],'Routing data'!$A$2:$W$470,4,FALSE))</f>
        <v>0</v>
      </c>
      <c r="BK332" s="39">
        <f>VLOOKUP(Table2[[#This Row],[Product Code]],'Routing data'!A$4:W$524,16,FALSE)</f>
        <v>0</v>
      </c>
      <c r="BL332" s="42">
        <f>IF(Table2[[#This Row],[Milling Required]]=0,"x",IF(AT332="Pattern",B332-10,B332-4))</f>
        <v>43475</v>
      </c>
      <c r="BM332" s="39"/>
      <c r="BN332" s="42">
        <f t="shared" si="71"/>
        <v>43476</v>
      </c>
      <c r="BO332" s="39">
        <f>IF(Table2[[#This Row],[Milling]]="x","x",Table2[[#This Row],[Total Sections]]*2)</f>
        <v>106</v>
      </c>
      <c r="BP332" s="39">
        <f>IF(Table2[[#This Row],[Punching]]="x","x",Table2[Total Sections]*2)</f>
        <v>106</v>
      </c>
      <c r="BQ332" s="39">
        <f>IF(Table2[[#This Row],[Pattern]]="Pattern",Table2[Total Sections]*3,Table2[Total Sections]*1.5)</f>
        <v>79.5</v>
      </c>
      <c r="BR332" s="42">
        <f t="shared" ca="1" si="72"/>
        <v>43470</v>
      </c>
      <c r="BS332" s="39"/>
      <c r="BT332" s="39"/>
      <c r="BU332" s="39"/>
      <c r="BV332" s="39" t="str">
        <f>_xlfn.IFNA(VLOOKUP(Table2[[#This Row],[Job-no]],Table4[],16,FALSE),"Ready")</f>
        <v/>
      </c>
      <c r="BW332" s="39" t="str">
        <f>_xlfn.IFNA(VLOOKUP(Table2[[#This Row],[Job-no]],Table4[],21,FALSE),"Ready")</f>
        <v/>
      </c>
      <c r="BX332" s="39" t="b">
        <f>_xlfn.IFNA(VLOOKUP(Table2[[#This Row],[Job-no]],Table4[],10,FALSE),TRUE)</f>
        <v>0</v>
      </c>
      <c r="BY332" s="39" t="str">
        <f>_xlfn.IFNA(VLOOKUP(Table2[[#This Row],[Job-no]],Table4[],22,FALSE),"Ready")</f>
        <v/>
      </c>
      <c r="BZ332" s="120">
        <f t="shared" si="73"/>
        <v>43479</v>
      </c>
      <c r="CA332" s="120" t="str">
        <f ca="1">IF(OR(Table2[[#This Row],[Saw Date]]=TODAY(),Table2[[#This Row],[Saw Date]]=TODAY()+1), Table2[[#This Row],[Saw Date]],IF(Table2[[#This Row],[Extrusion cut double saw]],"Done",""))</f>
        <v/>
      </c>
      <c r="CB332" s="120" t="str">
        <f ca="1">IF(OR(Table2[[#This Row],[Lens Date]]=TODAY(),Table2[[#This Row],[Lens Date]]=TODAY()+1), Table2[[#This Row],[Lens Date]],IF(Table2[[#This Row],[MSLens]]="Done","Done",""))</f>
        <v/>
      </c>
      <c r="CC332" s="120" t="str">
        <f ca="1">IF(OR(Table2[[#This Row],[Milling Date]]=TODAY(),Table2[[#This Row],[Milling Date]]=TODAY()+1), Table2[[#This Row],[Milling Date]],IF(Table2[[#This Row],[CNC Holes]]="Ready","Done",""))</f>
        <v/>
      </c>
      <c r="CD332" s="120" t="str">
        <f ca="1">IF(OR(Table2[[#This Row],[Welding Date]]=TODAY(),Table2[[#This Row],[Welding Date]]=TODAY()+1), Table2[[#This Row],[Welding Date]],IF(Table2[[#This Row],[Welding Corners]]="Ready","Done",""))</f>
        <v/>
      </c>
      <c r="CE332" s="120" t="str">
        <f ca="1">IF(OR(Table2[[#This Row],[Puching Date]]=TODAY(),Table2[[#This Row],[Puching Date]]=TODAY()+1), Table2[[#This Row],[Puching Date]],IF(Table2[[#This Row],[Punch Holes]]="Ready","Done",""))</f>
        <v/>
      </c>
      <c r="CF332" s="120" t="str">
        <f ca="1">IF(OR(Table2[[#This Row],[Housing Date2]]=TODAY(),Table2[[#This Row],[Housing Date2]]=TODAY()+1),Table2[[#This Row],[Housing Date2]],IF(Table2[[#This Row],[Body Assembly]],"Done",""))</f>
        <v/>
      </c>
      <c r="CG332" s="120" t="str">
        <f>_xlfn.IFNA(VLOOKUP(Table2[[#This Row],[Job-no]],Table4[],7,FALSE),"Done")</f>
        <v>Scheduled/Released</v>
      </c>
    </row>
    <row r="333" spans="1:85" x14ac:dyDescent="0.25">
      <c r="A333" s="39" t="str">
        <f>_xlfn.CONCAT(Table2[[#This Row],[Order]],"-",Table2[[#This Row],[Line]])</f>
        <v>73835-4</v>
      </c>
      <c r="B333" s="5">
        <v>43479</v>
      </c>
      <c r="C333" s="8">
        <v>73835</v>
      </c>
      <c r="D333" s="3" t="s">
        <v>3712</v>
      </c>
      <c r="E333" s="8">
        <v>4</v>
      </c>
      <c r="F333" s="8">
        <v>1</v>
      </c>
      <c r="G333" s="3" t="s">
        <v>42</v>
      </c>
      <c r="H333" s="8">
        <v>1</v>
      </c>
      <c r="I333" s="43" t="b">
        <v>0</v>
      </c>
      <c r="J333" s="43" t="b">
        <v>0</v>
      </c>
      <c r="K333" t="s">
        <v>114</v>
      </c>
      <c r="L333" s="43" t="b">
        <v>0</v>
      </c>
      <c r="M333" s="43" t="b">
        <v>0</v>
      </c>
      <c r="N333" s="43" t="b">
        <v>0</v>
      </c>
      <c r="O333" t="s">
        <v>114</v>
      </c>
      <c r="P333" t="s">
        <v>114</v>
      </c>
      <c r="Q333" t="s">
        <v>114</v>
      </c>
      <c r="R333" t="s">
        <v>114</v>
      </c>
      <c r="S333" t="s">
        <v>114</v>
      </c>
      <c r="T333" t="s">
        <v>114</v>
      </c>
      <c r="U333" t="s">
        <v>114</v>
      </c>
      <c r="V333" t="s">
        <v>114</v>
      </c>
      <c r="W333" s="5">
        <v>43474</v>
      </c>
      <c r="X333" s="3" t="s">
        <v>114</v>
      </c>
      <c r="Y333" s="3"/>
      <c r="Z333" s="3" t="s">
        <v>26</v>
      </c>
      <c r="AA333" s="3" t="s">
        <v>114</v>
      </c>
      <c r="AB333" s="3" t="s">
        <v>74</v>
      </c>
      <c r="AC333" s="8">
        <v>15</v>
      </c>
      <c r="AD333" s="3" t="s">
        <v>5967</v>
      </c>
      <c r="AE333" s="4" t="s">
        <v>5968</v>
      </c>
      <c r="AF333" s="3"/>
      <c r="AG333" s="3" t="s">
        <v>114</v>
      </c>
      <c r="AH333" s="8">
        <v>1</v>
      </c>
      <c r="AI333" s="3" t="s">
        <v>180</v>
      </c>
      <c r="AJ333" t="s">
        <v>114</v>
      </c>
      <c r="AK333" t="s">
        <v>114</v>
      </c>
      <c r="AL333" s="43" t="b">
        <v>0</v>
      </c>
      <c r="AM333" s="3"/>
      <c r="AN333" s="3"/>
      <c r="AO333" s="43" t="b">
        <v>0</v>
      </c>
      <c r="AP333" s="3" t="b">
        <v>0</v>
      </c>
      <c r="AQ333" s="3">
        <f>VLOOKUP(Table2[[#This Row],[Job-no]],Table3[],26,FALSE)</f>
        <v>394</v>
      </c>
      <c r="AR333" t="str">
        <f t="shared" si="68"/>
        <v>BRLED</v>
      </c>
      <c r="AS333" t="str">
        <f>VLOOKUP(AR333,Table1[],4,0)</f>
        <v>recessed</v>
      </c>
      <c r="AT333">
        <f>IF(BD333&gt;0,"Pattern",VLOOKUP(AR333,Table1[],5,0))</f>
        <v>0</v>
      </c>
      <c r="AU333" s="34">
        <f>IF(AT333="Pattern",WORKDAY(Table2[[#This Row],[Scheduled Ship Date]],-10),WORKDAY(Table2[[#This Row],[Scheduled Ship Date]],-4))</f>
        <v>43473</v>
      </c>
      <c r="AV333" s="39">
        <f>IF(Table2[[#This Row],[Extrusion cut double saw]]=TRUE,IF(O333="ToDo",IF(AT333="Pattern",Table2[[#This Row],[Total Sections]]*0.4,Table2[[#This Row],[Total Sections]]*0.12),0),IF(AT333="Pattern",Table2[[#This Row],[Total Sections]]*4,Table2[[#This Row],[Total Sections]]*1.2))</f>
        <v>1.2</v>
      </c>
      <c r="AW333" s="42">
        <f t="shared" ca="1" si="75"/>
        <v>43469</v>
      </c>
      <c r="AX333" s="42">
        <f>IF(AT333="Pattern",Table2[[#This Row],[Scheduled Ship Date]]-2,Table2[[#This Row],[Scheduled Ship Date]]-3)</f>
        <v>43476</v>
      </c>
      <c r="AY333" s="39">
        <f>IF(Table2[[#This Row],[Pattern]]="Pattern",Table2[[#This Row],[Total Sections]]*4.82,Table2[[#This Row],[Total Sections]]*0.5)</f>
        <v>0.5</v>
      </c>
      <c r="AZ333" s="42">
        <f t="shared" ca="1" si="74"/>
        <v>43469</v>
      </c>
      <c r="BA333" s="39">
        <f>((Table2[Total Sections]/Table2[Open Qty])-1)*Table2[Open Qty]*12.96</f>
        <v>0</v>
      </c>
      <c r="BB333" s="39"/>
      <c r="BC333" s="39" t="str">
        <f t="shared" si="69"/>
        <v>BRLED-500-80-35-FL-8-W-UNV-DP-1-DF</v>
      </c>
      <c r="BD333" s="39">
        <f t="shared" si="70"/>
        <v>0</v>
      </c>
      <c r="BE333" s="39" t="b">
        <f>_xlfn.IFNA(VLOOKUP(Table2[[#This Row],[Job-no]],Table4[],9,FALSE),TRUE)</f>
        <v>0</v>
      </c>
      <c r="BF333" s="39"/>
      <c r="BG333" s="39" t="b">
        <f>_xlfn.IFNA(VLOOKUP(Table2[[#This Row],[Job-no]],Table4[],14,FALSE),TRUE)</f>
        <v>0</v>
      </c>
      <c r="BH333" s="39" t="str">
        <f>_xlfn.IFNA(VLOOKUP(Table2[[#This Row],[Job-no]],Table4[],11,FALSE),"Done")</f>
        <v/>
      </c>
      <c r="BI333" s="39">
        <f>IF(Table2[[#This Row],[Pattern]]="Pattern",VLOOKUP(Table2[[#This Row],[Product Code]],'Routing data'!$A$2:$W$470,13,FALSE),VLOOKUP(Table2[[#This Row],[Product Code]],'Routing data'!$A$2:$W$470,3,FALSE))</f>
        <v>2</v>
      </c>
      <c r="BJ333" s="39">
        <f>IF(Table2[[#This Row],[Pattern]]="Pattern",VLOOKUP(Table2[[#This Row],[Product Code]],'Routing data'!$A$2:$W$470,14,FALSE),VLOOKUP(Table2[[#This Row],[Product Code]],'Routing data'!$A$2:$W$470,4,FALSE))</f>
        <v>0</v>
      </c>
      <c r="BK333" s="39">
        <f>VLOOKUP(Table2[[#This Row],[Product Code]],'Routing data'!A$4:W$524,16,FALSE)</f>
        <v>0</v>
      </c>
      <c r="BL333" s="42">
        <f>IF(Table2[[#This Row],[Milling Required]]=0,"x",IF(AT333="Pattern",B333-10,B333-4))</f>
        <v>43475</v>
      </c>
      <c r="BM333" s="39"/>
      <c r="BN333" s="42">
        <f t="shared" si="71"/>
        <v>43476</v>
      </c>
      <c r="BO333" s="39">
        <f>IF(Table2[[#This Row],[Milling]]="x","x",Table2[[#This Row],[Total Sections]]*2)</f>
        <v>2</v>
      </c>
      <c r="BP333" s="39">
        <f>IF(Table2[[#This Row],[Punching]]="x","x",Table2[Total Sections]*2)</f>
        <v>2</v>
      </c>
      <c r="BQ333" s="39">
        <f>IF(Table2[[#This Row],[Pattern]]="Pattern",Table2[Total Sections]*3,Table2[Total Sections]*1.5)</f>
        <v>1.5</v>
      </c>
      <c r="BR333" s="42">
        <f t="shared" ca="1" si="72"/>
        <v>43470</v>
      </c>
      <c r="BS333" s="39"/>
      <c r="BT333" s="39"/>
      <c r="BU333" s="39"/>
      <c r="BV333" s="39" t="str">
        <f>_xlfn.IFNA(VLOOKUP(Table2[[#This Row],[Job-no]],Table4[],16,FALSE),"Ready")</f>
        <v/>
      </c>
      <c r="BW333" s="39" t="str">
        <f>_xlfn.IFNA(VLOOKUP(Table2[[#This Row],[Job-no]],Table4[],21,FALSE),"Ready")</f>
        <v/>
      </c>
      <c r="BX333" s="39" t="b">
        <f>_xlfn.IFNA(VLOOKUP(Table2[[#This Row],[Job-no]],Table4[],10,FALSE),TRUE)</f>
        <v>0</v>
      </c>
      <c r="BY333" s="39" t="str">
        <f>_xlfn.IFNA(VLOOKUP(Table2[[#This Row],[Job-no]],Table4[],22,FALSE),"Ready")</f>
        <v/>
      </c>
      <c r="BZ333" s="120">
        <f t="shared" si="73"/>
        <v>43479</v>
      </c>
      <c r="CA333" s="120" t="str">
        <f ca="1">IF(OR(Table2[[#This Row],[Saw Date]]=TODAY(),Table2[[#This Row],[Saw Date]]=TODAY()+1), Table2[[#This Row],[Saw Date]],IF(Table2[[#This Row],[Extrusion cut double saw]],"Done",""))</f>
        <v/>
      </c>
      <c r="CB333" s="120" t="str">
        <f ca="1">IF(OR(Table2[[#This Row],[Lens Date]]=TODAY(),Table2[[#This Row],[Lens Date]]=TODAY()+1), Table2[[#This Row],[Lens Date]],IF(Table2[[#This Row],[MSLens]]="Done","Done",""))</f>
        <v/>
      </c>
      <c r="CC333" s="120" t="str">
        <f ca="1">IF(OR(Table2[[#This Row],[Milling Date]]=TODAY(),Table2[[#This Row],[Milling Date]]=TODAY()+1), Table2[[#This Row],[Milling Date]],IF(Table2[[#This Row],[CNC Holes]]="Ready","Done",""))</f>
        <v/>
      </c>
      <c r="CD333" s="120" t="str">
        <f ca="1">IF(OR(Table2[[#This Row],[Welding Date]]=TODAY(),Table2[[#This Row],[Welding Date]]=TODAY()+1), Table2[[#This Row],[Welding Date]],IF(Table2[[#This Row],[Welding Corners]]="Ready","Done",""))</f>
        <v/>
      </c>
      <c r="CE333" s="120" t="str">
        <f ca="1">IF(OR(Table2[[#This Row],[Puching Date]]=TODAY(),Table2[[#This Row],[Puching Date]]=TODAY()+1), Table2[[#This Row],[Puching Date]],IF(Table2[[#This Row],[Punch Holes]]="Ready","Done",""))</f>
        <v/>
      </c>
      <c r="CF333" s="120" t="str">
        <f ca="1">IF(OR(Table2[[#This Row],[Housing Date2]]=TODAY(),Table2[[#This Row],[Housing Date2]]=TODAY()+1),Table2[[#This Row],[Housing Date2]],IF(Table2[[#This Row],[Body Assembly]],"Done",""))</f>
        <v/>
      </c>
      <c r="CG333" s="120" t="str">
        <f>_xlfn.IFNA(VLOOKUP(Table2[[#This Row],[Job-no]],Table4[],7,FALSE),"Done")</f>
        <v>Scheduled/Released</v>
      </c>
    </row>
    <row r="334" spans="1:85" x14ac:dyDescent="0.25">
      <c r="A334" s="39" t="str">
        <f>_xlfn.CONCAT(Table2[[#This Row],[Order]],"-",Table2[[#This Row],[Line]])</f>
        <v>73835-5</v>
      </c>
      <c r="B334" s="5">
        <v>43479</v>
      </c>
      <c r="C334" s="8">
        <v>73835</v>
      </c>
      <c r="D334" s="3" t="s">
        <v>3714</v>
      </c>
      <c r="E334" s="8">
        <v>5</v>
      </c>
      <c r="F334" s="8">
        <v>1</v>
      </c>
      <c r="G334" s="3" t="s">
        <v>42</v>
      </c>
      <c r="H334" s="8">
        <v>10</v>
      </c>
      <c r="I334" s="43" t="b">
        <v>0</v>
      </c>
      <c r="J334" s="43" t="b">
        <v>0</v>
      </c>
      <c r="K334" t="s">
        <v>114</v>
      </c>
      <c r="L334" s="43" t="b">
        <v>0</v>
      </c>
      <c r="M334" s="43" t="b">
        <v>0</v>
      </c>
      <c r="N334" s="43" t="b">
        <v>0</v>
      </c>
      <c r="O334" t="s">
        <v>114</v>
      </c>
      <c r="P334" t="s">
        <v>114</v>
      </c>
      <c r="Q334" t="s">
        <v>114</v>
      </c>
      <c r="R334" t="s">
        <v>114</v>
      </c>
      <c r="S334" t="s">
        <v>114</v>
      </c>
      <c r="T334" t="s">
        <v>114</v>
      </c>
      <c r="U334" t="s">
        <v>114</v>
      </c>
      <c r="V334" t="s">
        <v>114</v>
      </c>
      <c r="W334" s="5">
        <v>43474</v>
      </c>
      <c r="X334" s="3" t="s">
        <v>114</v>
      </c>
      <c r="Y334" s="3"/>
      <c r="Z334" s="3" t="s">
        <v>1218</v>
      </c>
      <c r="AA334" s="3" t="s">
        <v>114</v>
      </c>
      <c r="AB334" s="3" t="s">
        <v>74</v>
      </c>
      <c r="AC334" s="8">
        <v>15</v>
      </c>
      <c r="AD334" s="3" t="s">
        <v>5967</v>
      </c>
      <c r="AE334" s="4" t="s">
        <v>5968</v>
      </c>
      <c r="AF334" s="3"/>
      <c r="AG334" s="3" t="s">
        <v>114</v>
      </c>
      <c r="AH334" s="8">
        <v>10</v>
      </c>
      <c r="AI334" s="3" t="s">
        <v>180</v>
      </c>
      <c r="AJ334" t="s">
        <v>114</v>
      </c>
      <c r="AK334" t="s">
        <v>114</v>
      </c>
      <c r="AL334" s="43" t="b">
        <v>0</v>
      </c>
      <c r="AM334" s="3"/>
      <c r="AN334" s="3"/>
      <c r="AO334" s="43" t="b">
        <v>0</v>
      </c>
      <c r="AP334" s="3" t="b">
        <v>0</v>
      </c>
      <c r="AQ334" s="3">
        <f>VLOOKUP(Table2[[#This Row],[Job-no]],Table3[],26,FALSE)</f>
        <v>4800</v>
      </c>
      <c r="AR334" t="str">
        <f t="shared" si="68"/>
        <v>BRLED</v>
      </c>
      <c r="AS334" t="str">
        <f>VLOOKUP(AR334,Table1[],4,0)</f>
        <v>recessed</v>
      </c>
      <c r="AT334">
        <f>IF(BD334&gt;0,"Pattern",VLOOKUP(AR334,Table1[],5,0))</f>
        <v>0</v>
      </c>
      <c r="AU334" s="34">
        <f>IF(AT334="Pattern",WORKDAY(Table2[[#This Row],[Scheduled Ship Date]],-10),WORKDAY(Table2[[#This Row],[Scheduled Ship Date]],-4))</f>
        <v>43473</v>
      </c>
      <c r="AV334" s="39">
        <f>IF(Table2[[#This Row],[Extrusion cut double saw]]=TRUE,IF(O334="ToDo",IF(AT334="Pattern",Table2[[#This Row],[Total Sections]]*0.4,Table2[[#This Row],[Total Sections]]*0.12),0),IF(AT334="Pattern",Table2[[#This Row],[Total Sections]]*4,Table2[[#This Row],[Total Sections]]*1.2))</f>
        <v>12</v>
      </c>
      <c r="AW334" s="42">
        <f t="shared" ca="1" si="75"/>
        <v>43469</v>
      </c>
      <c r="AX334" s="42">
        <f>IF(AT334="Pattern",Table2[[#This Row],[Scheduled Ship Date]]-2,Table2[[#This Row],[Scheduled Ship Date]]-3)</f>
        <v>43476</v>
      </c>
      <c r="AY334" s="39">
        <f>IF(Table2[[#This Row],[Pattern]]="Pattern",Table2[[#This Row],[Total Sections]]*4.82,Table2[[#This Row],[Total Sections]]*0.5)</f>
        <v>5</v>
      </c>
      <c r="AZ334" s="42">
        <f t="shared" ca="1" si="74"/>
        <v>43469</v>
      </c>
      <c r="BA334" s="39">
        <f>((Table2[Total Sections]/Table2[Open Qty])-1)*Table2[Open Qty]*12.96</f>
        <v>0</v>
      </c>
      <c r="BB334" s="39"/>
      <c r="BC334" s="39" t="str">
        <f t="shared" si="69"/>
        <v>BRLED-500-80-35-FL-10-W-UNV-DP-1-TG15</v>
      </c>
      <c r="BD334" s="39">
        <f t="shared" si="70"/>
        <v>0</v>
      </c>
      <c r="BE334" s="39" t="b">
        <f>_xlfn.IFNA(VLOOKUP(Table2[[#This Row],[Job-no]],Table4[],9,FALSE),TRUE)</f>
        <v>0</v>
      </c>
      <c r="BF334" s="39"/>
      <c r="BG334" s="39" t="b">
        <f>_xlfn.IFNA(VLOOKUP(Table2[[#This Row],[Job-no]],Table4[],14,FALSE),TRUE)</f>
        <v>0</v>
      </c>
      <c r="BH334" s="39" t="str">
        <f>_xlfn.IFNA(VLOOKUP(Table2[[#This Row],[Job-no]],Table4[],11,FALSE),"Done")</f>
        <v/>
      </c>
      <c r="BI334" s="39">
        <f>IF(Table2[[#This Row],[Pattern]]="Pattern",VLOOKUP(Table2[[#This Row],[Product Code]],'Routing data'!$A$2:$W$470,13,FALSE),VLOOKUP(Table2[[#This Row],[Product Code]],'Routing data'!$A$2:$W$470,3,FALSE))</f>
        <v>2</v>
      </c>
      <c r="BJ334" s="39">
        <f>IF(Table2[[#This Row],[Pattern]]="Pattern",VLOOKUP(Table2[[#This Row],[Product Code]],'Routing data'!$A$2:$W$470,14,FALSE),VLOOKUP(Table2[[#This Row],[Product Code]],'Routing data'!$A$2:$W$470,4,FALSE))</f>
        <v>0</v>
      </c>
      <c r="BK334" s="39">
        <f>VLOOKUP(Table2[[#This Row],[Product Code]],'Routing data'!A$4:W$524,16,FALSE)</f>
        <v>0</v>
      </c>
      <c r="BL334" s="42">
        <f>IF(Table2[[#This Row],[Milling Required]]=0,"x",IF(AT334="Pattern",B334-10,B334-4))</f>
        <v>43475</v>
      </c>
      <c r="BM334" s="39"/>
      <c r="BN334" s="42">
        <f t="shared" si="71"/>
        <v>43476</v>
      </c>
      <c r="BO334" s="39">
        <f>IF(Table2[[#This Row],[Milling]]="x","x",Table2[[#This Row],[Total Sections]]*2)</f>
        <v>20</v>
      </c>
      <c r="BP334" s="39">
        <f>IF(Table2[[#This Row],[Punching]]="x","x",Table2[Total Sections]*2)</f>
        <v>20</v>
      </c>
      <c r="BQ334" s="39">
        <f>IF(Table2[[#This Row],[Pattern]]="Pattern",Table2[Total Sections]*3,Table2[Total Sections]*1.5)</f>
        <v>15</v>
      </c>
      <c r="BR334" s="42">
        <f t="shared" ca="1" si="72"/>
        <v>43470</v>
      </c>
      <c r="BS334" s="39"/>
      <c r="BT334" s="39"/>
      <c r="BU334" s="39"/>
      <c r="BV334" s="39" t="str">
        <f>_xlfn.IFNA(VLOOKUP(Table2[[#This Row],[Job-no]],Table4[],16,FALSE),"Ready")</f>
        <v/>
      </c>
      <c r="BW334" s="39" t="str">
        <f>_xlfn.IFNA(VLOOKUP(Table2[[#This Row],[Job-no]],Table4[],21,FALSE),"Ready")</f>
        <v/>
      </c>
      <c r="BX334" s="39" t="b">
        <f>_xlfn.IFNA(VLOOKUP(Table2[[#This Row],[Job-no]],Table4[],10,FALSE),TRUE)</f>
        <v>0</v>
      </c>
      <c r="BY334" s="39" t="str">
        <f>_xlfn.IFNA(VLOOKUP(Table2[[#This Row],[Job-no]],Table4[],22,FALSE),"Ready")</f>
        <v/>
      </c>
      <c r="BZ334" s="120">
        <f t="shared" si="73"/>
        <v>43479</v>
      </c>
      <c r="CA334" s="120" t="str">
        <f ca="1">IF(OR(Table2[[#This Row],[Saw Date]]=TODAY(),Table2[[#This Row],[Saw Date]]=TODAY()+1), Table2[[#This Row],[Saw Date]],IF(Table2[[#This Row],[Extrusion cut double saw]],"Done",""))</f>
        <v/>
      </c>
      <c r="CB334" s="120" t="str">
        <f ca="1">IF(OR(Table2[[#This Row],[Lens Date]]=TODAY(),Table2[[#This Row],[Lens Date]]=TODAY()+1), Table2[[#This Row],[Lens Date]],IF(Table2[[#This Row],[MSLens]]="Done","Done",""))</f>
        <v/>
      </c>
      <c r="CC334" s="120" t="str">
        <f ca="1">IF(OR(Table2[[#This Row],[Milling Date]]=TODAY(),Table2[[#This Row],[Milling Date]]=TODAY()+1), Table2[[#This Row],[Milling Date]],IF(Table2[[#This Row],[CNC Holes]]="Ready","Done",""))</f>
        <v/>
      </c>
      <c r="CD334" s="120" t="str">
        <f ca="1">IF(OR(Table2[[#This Row],[Welding Date]]=TODAY(),Table2[[#This Row],[Welding Date]]=TODAY()+1), Table2[[#This Row],[Welding Date]],IF(Table2[[#This Row],[Welding Corners]]="Ready","Done",""))</f>
        <v/>
      </c>
      <c r="CE334" s="120" t="str">
        <f ca="1">IF(OR(Table2[[#This Row],[Puching Date]]=TODAY(),Table2[[#This Row],[Puching Date]]=TODAY()+1), Table2[[#This Row],[Puching Date]],IF(Table2[[#This Row],[Punch Holes]]="Ready","Done",""))</f>
        <v/>
      </c>
      <c r="CF334" s="120" t="str">
        <f ca="1">IF(OR(Table2[[#This Row],[Housing Date2]]=TODAY(),Table2[[#This Row],[Housing Date2]]=TODAY()+1),Table2[[#This Row],[Housing Date2]],IF(Table2[[#This Row],[Body Assembly]],"Done",""))</f>
        <v/>
      </c>
      <c r="CG334" s="120" t="str">
        <f>_xlfn.IFNA(VLOOKUP(Table2[[#This Row],[Job-no]],Table4[],7,FALSE),"Done")</f>
        <v>Scheduled/Released</v>
      </c>
    </row>
    <row r="335" spans="1:85" x14ac:dyDescent="0.25">
      <c r="A335" s="39" t="str">
        <f>_xlfn.CONCAT(Table2[[#This Row],[Order]],"-",Table2[[#This Row],[Line]])</f>
        <v>73835-7</v>
      </c>
      <c r="B335" s="5">
        <v>43479</v>
      </c>
      <c r="C335" s="8">
        <v>73835</v>
      </c>
      <c r="D335" s="3" t="s">
        <v>3716</v>
      </c>
      <c r="E335" s="8">
        <v>7</v>
      </c>
      <c r="F335" s="8">
        <v>1</v>
      </c>
      <c r="G335" s="3" t="s">
        <v>42</v>
      </c>
      <c r="H335" s="8">
        <v>2</v>
      </c>
      <c r="I335" s="43" t="b">
        <v>0</v>
      </c>
      <c r="J335" s="43" t="b">
        <v>0</v>
      </c>
      <c r="K335" t="s">
        <v>114</v>
      </c>
      <c r="L335" s="43" t="b">
        <v>0</v>
      </c>
      <c r="M335" s="43" t="b">
        <v>0</v>
      </c>
      <c r="N335" s="43" t="b">
        <v>0</v>
      </c>
      <c r="O335" t="s">
        <v>114</v>
      </c>
      <c r="P335" t="s">
        <v>114</v>
      </c>
      <c r="Q335" t="s">
        <v>114</v>
      </c>
      <c r="R335" t="s">
        <v>114</v>
      </c>
      <c r="S335" t="s">
        <v>114</v>
      </c>
      <c r="T335" t="s">
        <v>114</v>
      </c>
      <c r="U335" t="s">
        <v>114</v>
      </c>
      <c r="V335" t="s">
        <v>114</v>
      </c>
      <c r="W335" s="5">
        <v>43474</v>
      </c>
      <c r="X335" s="3" t="s">
        <v>114</v>
      </c>
      <c r="Y335" s="3"/>
      <c r="Z335" s="3" t="s">
        <v>1220</v>
      </c>
      <c r="AA335" s="3" t="s">
        <v>114</v>
      </c>
      <c r="AB335" s="3" t="s">
        <v>74</v>
      </c>
      <c r="AC335" s="8">
        <v>15</v>
      </c>
      <c r="AD335" s="3" t="s">
        <v>5967</v>
      </c>
      <c r="AE335" s="4" t="s">
        <v>5968</v>
      </c>
      <c r="AF335" s="3"/>
      <c r="AG335" s="3" t="s">
        <v>114</v>
      </c>
      <c r="AH335" s="8">
        <v>2</v>
      </c>
      <c r="AI335" s="3" t="s">
        <v>180</v>
      </c>
      <c r="AJ335" t="s">
        <v>114</v>
      </c>
      <c r="AK335" t="s">
        <v>114</v>
      </c>
      <c r="AL335" s="43" t="b">
        <v>0</v>
      </c>
      <c r="AM335" s="3"/>
      <c r="AN335" s="3"/>
      <c r="AO335" s="43" t="b">
        <v>0</v>
      </c>
      <c r="AP335" s="3" t="b">
        <v>0</v>
      </c>
      <c r="AQ335" s="3">
        <f>VLOOKUP(Table2[[#This Row],[Job-no]],Table3[],26,FALSE)</f>
        <v>1152</v>
      </c>
      <c r="AR335" t="str">
        <f t="shared" si="68"/>
        <v>BRLED</v>
      </c>
      <c r="AS335" t="str">
        <f>VLOOKUP(AR335,Table1[],4,0)</f>
        <v>recessed</v>
      </c>
      <c r="AT335">
        <f>IF(BD335&gt;0,"Pattern",VLOOKUP(AR335,Table1[],5,0))</f>
        <v>0</v>
      </c>
      <c r="AU335" s="34">
        <f>IF(AT335="Pattern",WORKDAY(Table2[[#This Row],[Scheduled Ship Date]],-10),WORKDAY(Table2[[#This Row],[Scheduled Ship Date]],-4))</f>
        <v>43473</v>
      </c>
      <c r="AV335" s="39">
        <f>IF(Table2[[#This Row],[Extrusion cut double saw]]=TRUE,IF(O335="ToDo",IF(AT335="Pattern",Table2[[#This Row],[Total Sections]]*0.4,Table2[[#This Row],[Total Sections]]*0.12),0),IF(AT335="Pattern",Table2[[#This Row],[Total Sections]]*4,Table2[[#This Row],[Total Sections]]*1.2))</f>
        <v>2.4</v>
      </c>
      <c r="AW335" s="42">
        <f t="shared" ca="1" si="75"/>
        <v>43469</v>
      </c>
      <c r="AX335" s="42">
        <f>IF(AT335="Pattern",Table2[[#This Row],[Scheduled Ship Date]]-2,Table2[[#This Row],[Scheduled Ship Date]]-3)</f>
        <v>43476</v>
      </c>
      <c r="AY335" s="39">
        <f>IF(Table2[[#This Row],[Pattern]]="Pattern",Table2[[#This Row],[Total Sections]]*4.82,Table2[[#This Row],[Total Sections]]*0.5)</f>
        <v>1</v>
      </c>
      <c r="AZ335" s="42">
        <f t="shared" ca="1" si="74"/>
        <v>43469</v>
      </c>
      <c r="BA335" s="39">
        <f>((Table2[Total Sections]/Table2[Open Qty])-1)*Table2[Open Qty]*12.96</f>
        <v>0</v>
      </c>
      <c r="BB335" s="39"/>
      <c r="BC335" s="39" t="str">
        <f t="shared" si="69"/>
        <v>BRLED-500-80-35-FL-12-W-UNV-DP-1-DF</v>
      </c>
      <c r="BD335" s="39">
        <f t="shared" si="70"/>
        <v>0</v>
      </c>
      <c r="BE335" s="39" t="b">
        <f>_xlfn.IFNA(VLOOKUP(Table2[[#This Row],[Job-no]],Table4[],9,FALSE),TRUE)</f>
        <v>0</v>
      </c>
      <c r="BF335" s="39"/>
      <c r="BG335" s="39" t="b">
        <f>_xlfn.IFNA(VLOOKUP(Table2[[#This Row],[Job-no]],Table4[],14,FALSE),TRUE)</f>
        <v>0</v>
      </c>
      <c r="BH335" s="39" t="str">
        <f>_xlfn.IFNA(VLOOKUP(Table2[[#This Row],[Job-no]],Table4[],11,FALSE),"Done")</f>
        <v/>
      </c>
      <c r="BI335" s="39">
        <f>IF(Table2[[#This Row],[Pattern]]="Pattern",VLOOKUP(Table2[[#This Row],[Product Code]],'Routing data'!$A$2:$W$470,13,FALSE),VLOOKUP(Table2[[#This Row],[Product Code]],'Routing data'!$A$2:$W$470,3,FALSE))</f>
        <v>2</v>
      </c>
      <c r="BJ335" s="39">
        <f>IF(Table2[[#This Row],[Pattern]]="Pattern",VLOOKUP(Table2[[#This Row],[Product Code]],'Routing data'!$A$2:$W$470,14,FALSE),VLOOKUP(Table2[[#This Row],[Product Code]],'Routing data'!$A$2:$W$470,4,FALSE))</f>
        <v>0</v>
      </c>
      <c r="BK335" s="39">
        <f>VLOOKUP(Table2[[#This Row],[Product Code]],'Routing data'!A$4:W$524,16,FALSE)</f>
        <v>0</v>
      </c>
      <c r="BL335" s="42">
        <f>IF(Table2[[#This Row],[Milling Required]]=0,"x",IF(AT335="Pattern",B335-10,B335-4))</f>
        <v>43475</v>
      </c>
      <c r="BM335" s="39"/>
      <c r="BN335" s="42">
        <f t="shared" si="71"/>
        <v>43476</v>
      </c>
      <c r="BO335" s="39">
        <f>IF(Table2[[#This Row],[Milling]]="x","x",Table2[[#This Row],[Total Sections]]*2)</f>
        <v>4</v>
      </c>
      <c r="BP335" s="39">
        <f>IF(Table2[[#This Row],[Punching]]="x","x",Table2[Total Sections]*2)</f>
        <v>4</v>
      </c>
      <c r="BQ335" s="39">
        <f>IF(Table2[[#This Row],[Pattern]]="Pattern",Table2[Total Sections]*3,Table2[Total Sections]*1.5)</f>
        <v>3</v>
      </c>
      <c r="BR335" s="42">
        <f t="shared" ca="1" si="72"/>
        <v>43470</v>
      </c>
      <c r="BS335" s="39"/>
      <c r="BT335" s="39"/>
      <c r="BU335" s="39"/>
      <c r="BV335" s="39" t="str">
        <f>_xlfn.IFNA(VLOOKUP(Table2[[#This Row],[Job-no]],Table4[],16,FALSE),"Ready")</f>
        <v/>
      </c>
      <c r="BW335" s="39" t="str">
        <f>_xlfn.IFNA(VLOOKUP(Table2[[#This Row],[Job-no]],Table4[],21,FALSE),"Ready")</f>
        <v/>
      </c>
      <c r="BX335" s="39" t="b">
        <f>_xlfn.IFNA(VLOOKUP(Table2[[#This Row],[Job-no]],Table4[],10,FALSE),TRUE)</f>
        <v>0</v>
      </c>
      <c r="BY335" s="39" t="str">
        <f>_xlfn.IFNA(VLOOKUP(Table2[[#This Row],[Job-no]],Table4[],22,FALSE),"Ready")</f>
        <v/>
      </c>
      <c r="BZ335" s="120">
        <f t="shared" si="73"/>
        <v>43479</v>
      </c>
      <c r="CA335" s="120" t="str">
        <f ca="1">IF(OR(Table2[[#This Row],[Saw Date]]=TODAY(),Table2[[#This Row],[Saw Date]]=TODAY()+1), Table2[[#This Row],[Saw Date]],IF(Table2[[#This Row],[Extrusion cut double saw]],"Done",""))</f>
        <v/>
      </c>
      <c r="CB335" s="120" t="str">
        <f ca="1">IF(OR(Table2[[#This Row],[Lens Date]]=TODAY(),Table2[[#This Row],[Lens Date]]=TODAY()+1), Table2[[#This Row],[Lens Date]],IF(Table2[[#This Row],[MSLens]]="Done","Done",""))</f>
        <v/>
      </c>
      <c r="CC335" s="120" t="str">
        <f ca="1">IF(OR(Table2[[#This Row],[Milling Date]]=TODAY(),Table2[[#This Row],[Milling Date]]=TODAY()+1), Table2[[#This Row],[Milling Date]],IF(Table2[[#This Row],[CNC Holes]]="Ready","Done",""))</f>
        <v/>
      </c>
      <c r="CD335" s="120" t="str">
        <f ca="1">IF(OR(Table2[[#This Row],[Welding Date]]=TODAY(),Table2[[#This Row],[Welding Date]]=TODAY()+1), Table2[[#This Row],[Welding Date]],IF(Table2[[#This Row],[Welding Corners]]="Ready","Done",""))</f>
        <v/>
      </c>
      <c r="CE335" s="120" t="str">
        <f ca="1">IF(OR(Table2[[#This Row],[Puching Date]]=TODAY(),Table2[[#This Row],[Puching Date]]=TODAY()+1), Table2[[#This Row],[Puching Date]],IF(Table2[[#This Row],[Punch Holes]]="Ready","Done",""))</f>
        <v/>
      </c>
      <c r="CF335" s="120" t="str">
        <f ca="1">IF(OR(Table2[[#This Row],[Housing Date2]]=TODAY(),Table2[[#This Row],[Housing Date2]]=TODAY()+1),Table2[[#This Row],[Housing Date2]],IF(Table2[[#This Row],[Body Assembly]],"Done",""))</f>
        <v/>
      </c>
      <c r="CG335" s="120" t="str">
        <f>_xlfn.IFNA(VLOOKUP(Table2[[#This Row],[Job-no]],Table4[],7,FALSE),"Done")</f>
        <v>Scheduled/Released</v>
      </c>
    </row>
    <row r="336" spans="1:85" x14ac:dyDescent="0.25">
      <c r="A336" t="str">
        <f>_xlfn.CONCAT(Table2[[#This Row],[Order]],"-",Table2[[#This Row],[Line]])</f>
        <v>73835-8</v>
      </c>
      <c r="B336" s="5">
        <v>43479</v>
      </c>
      <c r="C336" s="8">
        <v>73835</v>
      </c>
      <c r="D336" s="3" t="s">
        <v>3718</v>
      </c>
      <c r="E336" s="8">
        <v>8</v>
      </c>
      <c r="F336" s="8">
        <v>1</v>
      </c>
      <c r="G336" s="3" t="s">
        <v>42</v>
      </c>
      <c r="H336" s="8">
        <v>3</v>
      </c>
      <c r="I336" s="43" t="b">
        <v>0</v>
      </c>
      <c r="J336" s="43" t="b">
        <v>0</v>
      </c>
      <c r="K336" t="s">
        <v>114</v>
      </c>
      <c r="L336" s="43" t="b">
        <v>0</v>
      </c>
      <c r="M336" s="43" t="b">
        <v>0</v>
      </c>
      <c r="N336" s="43" t="b">
        <v>0</v>
      </c>
      <c r="O336" t="s">
        <v>114</v>
      </c>
      <c r="P336" t="s">
        <v>114</v>
      </c>
      <c r="Q336" t="s">
        <v>114</v>
      </c>
      <c r="R336" t="s">
        <v>114</v>
      </c>
      <c r="S336" t="s">
        <v>114</v>
      </c>
      <c r="T336" t="s">
        <v>114</v>
      </c>
      <c r="U336" t="s">
        <v>114</v>
      </c>
      <c r="V336" t="s">
        <v>114</v>
      </c>
      <c r="W336" s="5">
        <v>43474</v>
      </c>
      <c r="X336" s="3" t="s">
        <v>114</v>
      </c>
      <c r="Y336" s="3"/>
      <c r="Z336" s="3" t="s">
        <v>1220</v>
      </c>
      <c r="AA336" s="3" t="s">
        <v>114</v>
      </c>
      <c r="AB336" s="3" t="s">
        <v>74</v>
      </c>
      <c r="AC336" s="8">
        <v>15</v>
      </c>
      <c r="AD336" s="3" t="s">
        <v>5967</v>
      </c>
      <c r="AE336" s="4" t="s">
        <v>5968</v>
      </c>
      <c r="AF336" s="3"/>
      <c r="AG336" s="3" t="s">
        <v>114</v>
      </c>
      <c r="AH336" s="8">
        <v>3</v>
      </c>
      <c r="AI336" s="3" t="s">
        <v>180</v>
      </c>
      <c r="AJ336" t="s">
        <v>114</v>
      </c>
      <c r="AK336" t="s">
        <v>114</v>
      </c>
      <c r="AL336" s="43" t="b">
        <v>0</v>
      </c>
      <c r="AM336" s="3"/>
      <c r="AN336" s="3"/>
      <c r="AO336" s="43" t="b">
        <v>0</v>
      </c>
      <c r="AP336" s="3" t="b">
        <v>0</v>
      </c>
      <c r="AQ336" s="3">
        <f>VLOOKUP(Table2[[#This Row],[Job-no]],Table3[],26,FALSE)</f>
        <v>1728</v>
      </c>
      <c r="AR336" t="str">
        <f t="shared" si="68"/>
        <v>BRLED</v>
      </c>
      <c r="AS336" t="str">
        <f>VLOOKUP(AR336,Table1[],4,0)</f>
        <v>recessed</v>
      </c>
      <c r="AT336">
        <f>IF(BD336&gt;0,"Pattern",VLOOKUP(AR336,Table1[],5,0))</f>
        <v>0</v>
      </c>
      <c r="AU336" s="34">
        <f>IF(AT336="Pattern",WORKDAY(Table2[[#This Row],[Scheduled Ship Date]],-10),WORKDAY(Table2[[#This Row],[Scheduled Ship Date]],-4))</f>
        <v>43473</v>
      </c>
      <c r="AV336">
        <f>IF(Table2[[#This Row],[Extrusion cut double saw]]=TRUE,IF(O336="ToDo",IF(AT336="Pattern",Table2[[#This Row],[Total Sections]]*0.4,Table2[[#This Row],[Total Sections]]*0.12),0),IF(AT336="Pattern",Table2[[#This Row],[Total Sections]]*4,Table2[[#This Row],[Total Sections]]*1.2))</f>
        <v>3.5999999999999996</v>
      </c>
      <c r="AW336" s="42">
        <f t="shared" ca="1" si="75"/>
        <v>43469</v>
      </c>
      <c r="AX336" s="42">
        <f>IF(AT336="Pattern",Table2[[#This Row],[Scheduled Ship Date]]-2,Table2[[#This Row],[Scheduled Ship Date]]-3)</f>
        <v>43476</v>
      </c>
      <c r="AY336">
        <f>IF(Table2[[#This Row],[Pattern]]="Pattern",Table2[[#This Row],[Total Sections]]*4.82,Table2[[#This Row],[Total Sections]]*0.5)</f>
        <v>1.5</v>
      </c>
      <c r="AZ336" s="42">
        <f t="shared" ca="1" si="74"/>
        <v>43469</v>
      </c>
      <c r="BA336" s="39">
        <f>((Table2[Total Sections]/Table2[Open Qty])-1)*Table2[Open Qty]*12.96</f>
        <v>0</v>
      </c>
      <c r="BB336" s="42"/>
      <c r="BC336" s="39" t="str">
        <f t="shared" si="69"/>
        <v>BRLED-750-80-35-FL-12-W-UNV-DP-1-TG15</v>
      </c>
      <c r="BD336" s="39">
        <f t="shared" si="70"/>
        <v>0</v>
      </c>
      <c r="BE336" s="39" t="b">
        <f>_xlfn.IFNA(VLOOKUP(Table2[[#This Row],[Job-no]],Table4[],9,FALSE),TRUE)</f>
        <v>0</v>
      </c>
      <c r="BF336" t="str">
        <f>VLOOKUP(AR336,Table1[],3,0)</f>
        <v>B2LED</v>
      </c>
      <c r="BG336" s="39" t="b">
        <f>_xlfn.IFNA(VLOOKUP(Table2[[#This Row],[Job-no]],Table4[],14,FALSE),TRUE)</f>
        <v>0</v>
      </c>
      <c r="BH336" s="39" t="str">
        <f>_xlfn.IFNA(VLOOKUP(Table2[[#This Row],[Job-no]],Table4[],11,FALSE),"Done")</f>
        <v/>
      </c>
      <c r="BI336" s="39">
        <f>IF(Table2[[#This Row],[Pattern]]="Pattern",VLOOKUP(Table2[[#This Row],[Product Code]],'Routing data'!$A$2:$W$470,13,FALSE),VLOOKUP(Table2[[#This Row],[Product Code]],'Routing data'!$A$2:$W$470,3,FALSE))</f>
        <v>2</v>
      </c>
      <c r="BJ336" s="39">
        <f>IF(Table2[[#This Row],[Pattern]]="Pattern",VLOOKUP(Table2[[#This Row],[Product Code]],'Routing data'!$A$2:$W$470,14,FALSE),VLOOKUP(Table2[[#This Row],[Product Code]],'Routing data'!$A$2:$W$470,4,FALSE))</f>
        <v>0</v>
      </c>
      <c r="BK336" s="39">
        <f>VLOOKUP(Table2[[#This Row],[Product Code]],'Routing data'!A$4:W$524,16,FALSE)</f>
        <v>0</v>
      </c>
      <c r="BL336" s="42">
        <f>IF(Table2[[#This Row],[Milling Required]]=0,"x",IF(AT336="Pattern",B336-10,B336-4))</f>
        <v>43475</v>
      </c>
      <c r="BM336" s="42" t="str">
        <f>IF(Table2[[#This Row],[Punching Required]]=0,"x",IF(AT336="Pattern",B336-8,B336-2))</f>
        <v>x</v>
      </c>
      <c r="BN336" s="42">
        <f t="shared" si="71"/>
        <v>43476</v>
      </c>
      <c r="BO336" s="39">
        <f>IF(Table2[[#This Row],[Milling]]="x","x",Table2[[#This Row],[Total Sections]]*2)</f>
        <v>6</v>
      </c>
      <c r="BP336" s="39" t="str">
        <f>IF(Table2[[#This Row],[Punching]]="x","x",Table2[Total Sections]*2)</f>
        <v>x</v>
      </c>
      <c r="BQ336" s="39">
        <f>IF(Table2[[#This Row],[Pattern]]="Pattern",Table2[Total Sections]*3,Table2[Total Sections]*1.5)</f>
        <v>4.5</v>
      </c>
      <c r="BR336" s="42">
        <f t="shared" ca="1" si="72"/>
        <v>43470</v>
      </c>
      <c r="BS336" s="42"/>
      <c r="BT336" s="42"/>
      <c r="BU336" s="39"/>
      <c r="BV336" s="39" t="str">
        <f>_xlfn.IFNA(VLOOKUP(Table2[[#This Row],[Job-no]],Table4[],16,FALSE),"Ready")</f>
        <v/>
      </c>
      <c r="BW336" s="39" t="str">
        <f>_xlfn.IFNA(VLOOKUP(Table2[[#This Row],[Job-no]],Table4[],21,FALSE),"Ready")</f>
        <v/>
      </c>
      <c r="BX336" s="39" t="b">
        <f>_xlfn.IFNA(VLOOKUP(Table2[[#This Row],[Job-no]],Table4[],10,FALSE),TRUE)</f>
        <v>0</v>
      </c>
      <c r="BY336" s="39" t="str">
        <f>_xlfn.IFNA(VLOOKUP(Table2[[#This Row],[Job-no]],Table4[],22,FALSE),"Ready")</f>
        <v/>
      </c>
      <c r="BZ336" s="120">
        <f t="shared" si="73"/>
        <v>43479</v>
      </c>
      <c r="CA336" s="120" t="str">
        <f ca="1">IF(OR(Table2[[#This Row],[Saw Date]]=TODAY(),Table2[[#This Row],[Saw Date]]=TODAY()+1), Table2[[#This Row],[Saw Date]],IF(Table2[[#This Row],[Extrusion cut double saw]],"Done",""))</f>
        <v/>
      </c>
      <c r="CB336" s="120" t="str">
        <f ca="1">IF(OR(Table2[[#This Row],[Lens Date]]=TODAY(),Table2[[#This Row],[Lens Date]]=TODAY()+1), Table2[[#This Row],[Lens Date]],IF(Table2[[#This Row],[MSLens]]="Done","Done",""))</f>
        <v/>
      </c>
      <c r="CC336" s="120" t="str">
        <f ca="1">IF(OR(Table2[[#This Row],[Milling Date]]=TODAY(),Table2[[#This Row],[Milling Date]]=TODAY()+1), Table2[[#This Row],[Milling Date]],IF(Table2[[#This Row],[CNC Holes]]="Ready","Done",""))</f>
        <v/>
      </c>
      <c r="CD336" s="120" t="str">
        <f ca="1">IF(OR(Table2[[#This Row],[Welding Date]]=TODAY(),Table2[[#This Row],[Welding Date]]=TODAY()+1), Table2[[#This Row],[Welding Date]],IF(Table2[[#This Row],[Welding Corners]]="Ready","Done",""))</f>
        <v/>
      </c>
      <c r="CE336" s="120" t="str">
        <f ca="1">IF(OR(Table2[[#This Row],[Puching Date]]=TODAY(),Table2[[#This Row],[Puching Date]]=TODAY()+1), Table2[[#This Row],[Puching Date]],IF(Table2[[#This Row],[Punch Holes]]="Ready","Done",""))</f>
        <v/>
      </c>
      <c r="CF336" s="120" t="str">
        <f ca="1">IF(OR(Table2[[#This Row],[Housing Date2]]=TODAY(),Table2[[#This Row],[Housing Date2]]=TODAY()+1),Table2[[#This Row],[Housing Date2]],IF(Table2[[#This Row],[Body Assembly]],"Done",""))</f>
        <v/>
      </c>
      <c r="CG336" s="120" t="str">
        <f>_xlfn.IFNA(VLOOKUP(Table2[[#This Row],[Job-no]],Table4[],7,FALSE),"Done")</f>
        <v>Scheduled/Released</v>
      </c>
    </row>
    <row r="337" spans="1:85" x14ac:dyDescent="0.25">
      <c r="A337" t="str">
        <f>_xlfn.CONCAT(Table2[[#This Row],[Order]],"-",Table2[[#This Row],[Line]])</f>
        <v>73835-9</v>
      </c>
      <c r="B337" s="5">
        <v>43479</v>
      </c>
      <c r="C337" s="8">
        <v>73835</v>
      </c>
      <c r="D337" s="3" t="s">
        <v>3720</v>
      </c>
      <c r="E337" s="8">
        <v>9</v>
      </c>
      <c r="F337" s="8">
        <v>1</v>
      </c>
      <c r="G337" s="3" t="s">
        <v>42</v>
      </c>
      <c r="H337" s="8">
        <v>6</v>
      </c>
      <c r="I337" s="43" t="b">
        <v>0</v>
      </c>
      <c r="J337" s="43" t="b">
        <v>0</v>
      </c>
      <c r="K337" t="s">
        <v>114</v>
      </c>
      <c r="L337" s="43" t="b">
        <v>0</v>
      </c>
      <c r="M337" s="43" t="b">
        <v>0</v>
      </c>
      <c r="N337" s="43" t="b">
        <v>0</v>
      </c>
      <c r="O337" t="s">
        <v>114</v>
      </c>
      <c r="P337" t="s">
        <v>114</v>
      </c>
      <c r="Q337" t="s">
        <v>114</v>
      </c>
      <c r="R337" t="s">
        <v>114</v>
      </c>
      <c r="S337" t="s">
        <v>114</v>
      </c>
      <c r="T337" t="s">
        <v>114</v>
      </c>
      <c r="U337" t="s">
        <v>114</v>
      </c>
      <c r="V337" t="s">
        <v>114</v>
      </c>
      <c r="W337" s="5">
        <v>43474</v>
      </c>
      <c r="X337" s="3" t="s">
        <v>114</v>
      </c>
      <c r="Y337" s="3"/>
      <c r="Z337" s="3" t="s">
        <v>1236</v>
      </c>
      <c r="AA337" s="3" t="s">
        <v>114</v>
      </c>
      <c r="AB337" s="3" t="s">
        <v>74</v>
      </c>
      <c r="AC337" s="8">
        <v>15</v>
      </c>
      <c r="AD337" s="3" t="s">
        <v>5967</v>
      </c>
      <c r="AE337" s="4" t="s">
        <v>5968</v>
      </c>
      <c r="AF337" s="3"/>
      <c r="AG337" s="3" t="s">
        <v>114</v>
      </c>
      <c r="AH337" s="8">
        <v>12</v>
      </c>
      <c r="AI337" s="3" t="s">
        <v>180</v>
      </c>
      <c r="AJ337" t="s">
        <v>114</v>
      </c>
      <c r="AK337" t="s">
        <v>114</v>
      </c>
      <c r="AL337" s="43" t="b">
        <v>0</v>
      </c>
      <c r="AM337" s="3"/>
      <c r="AN337" s="3"/>
      <c r="AO337" s="43" t="b">
        <v>0</v>
      </c>
      <c r="AP337" s="3" t="b">
        <v>0</v>
      </c>
      <c r="AQ337" s="3">
        <f>VLOOKUP(Table2[[#This Row],[Job-no]],Table3[],26,FALSE)</f>
        <v>4608</v>
      </c>
      <c r="AR337" t="str">
        <f t="shared" si="68"/>
        <v>BRLED</v>
      </c>
      <c r="AS337" t="str">
        <f>VLOOKUP(AR337,Table1[],4,0)</f>
        <v>recessed</v>
      </c>
      <c r="AT337">
        <f>IF(BD337&gt;0,"Pattern",VLOOKUP(AR337,Table1[],5,0))</f>
        <v>0</v>
      </c>
      <c r="AU337" s="34">
        <f>IF(AT337="Pattern",WORKDAY(Table2[[#This Row],[Scheduled Ship Date]],-10),WORKDAY(Table2[[#This Row],[Scheduled Ship Date]],-4))</f>
        <v>43473</v>
      </c>
      <c r="AV337">
        <f>IF(Table2[[#This Row],[Extrusion cut double saw]]=TRUE,IF(O337="ToDo",IF(AT337="Pattern",Table2[[#This Row],[Total Sections]]*0.4,Table2[[#This Row],[Total Sections]]*0.12),0),IF(AT337="Pattern",Table2[[#This Row],[Total Sections]]*4,Table2[[#This Row],[Total Sections]]*1.2))</f>
        <v>14.399999999999999</v>
      </c>
      <c r="AW337" s="42">
        <f t="shared" ca="1" si="75"/>
        <v>43469</v>
      </c>
      <c r="AX337" s="42">
        <f>IF(AT337="Pattern",Table2[[#This Row],[Scheduled Ship Date]]-2,Table2[[#This Row],[Scheduled Ship Date]]-3)</f>
        <v>43476</v>
      </c>
      <c r="AY337">
        <f>IF(Table2[[#This Row],[Pattern]]="Pattern",Table2[[#This Row],[Total Sections]]*4.82,Table2[[#This Row],[Total Sections]]*0.5)</f>
        <v>6</v>
      </c>
      <c r="AZ337" s="42">
        <f t="shared" ca="1" si="74"/>
        <v>43469</v>
      </c>
      <c r="BA337" s="39">
        <f>((Table2[Total Sections]/Table2[Open Qty])-1)*Table2[Open Qty]*12.96</f>
        <v>77.760000000000005</v>
      </c>
      <c r="BB337" s="42"/>
      <c r="BC337" s="39" t="str">
        <f t="shared" si="69"/>
        <v>BRLED-500-80-35-FL-16-W-UNV-DP-1-TG15</v>
      </c>
      <c r="BD337" s="39">
        <f t="shared" si="70"/>
        <v>0</v>
      </c>
      <c r="BE337" s="39" t="b">
        <f>_xlfn.IFNA(VLOOKUP(Table2[[#This Row],[Job-no]],Table4[],9,FALSE),TRUE)</f>
        <v>0</v>
      </c>
      <c r="BF337" t="str">
        <f>VLOOKUP(AR337,Table1[],3,0)</f>
        <v>B2LED</v>
      </c>
      <c r="BG337" s="39" t="b">
        <f>_xlfn.IFNA(VLOOKUP(Table2[[#This Row],[Job-no]],Table4[],14,FALSE),TRUE)</f>
        <v>0</v>
      </c>
      <c r="BH337" s="39" t="str">
        <f>_xlfn.IFNA(VLOOKUP(Table2[[#This Row],[Job-no]],Table4[],11,FALSE),"Done")</f>
        <v/>
      </c>
      <c r="BI337" s="39">
        <f>IF(Table2[[#This Row],[Pattern]]="Pattern",VLOOKUP(Table2[[#This Row],[Product Code]],'Routing data'!$A$2:$W$470,13,FALSE),VLOOKUP(Table2[[#This Row],[Product Code]],'Routing data'!$A$2:$W$470,3,FALSE))</f>
        <v>2</v>
      </c>
      <c r="BJ337" s="39">
        <f>IF(Table2[[#This Row],[Pattern]]="Pattern",VLOOKUP(Table2[[#This Row],[Product Code]],'Routing data'!$A$2:$W$470,14,FALSE),VLOOKUP(Table2[[#This Row],[Product Code]],'Routing data'!$A$2:$W$470,4,FALSE))</f>
        <v>0</v>
      </c>
      <c r="BK337" s="39">
        <f>VLOOKUP(Table2[[#This Row],[Product Code]],'Routing data'!A$4:W$524,16,FALSE)</f>
        <v>0</v>
      </c>
      <c r="BL337" s="42">
        <f>IF(Table2[[#This Row],[Milling Required]]=0,"x",IF(AT337="Pattern",B337-10,B337-4))</f>
        <v>43475</v>
      </c>
      <c r="BM337" s="42" t="str">
        <f>IF(Table2[[#This Row],[Punching Required]]=0,"x",IF(AT337="Pattern",B337-8,B337-2))</f>
        <v>x</v>
      </c>
      <c r="BN337" s="42">
        <f t="shared" si="71"/>
        <v>43476</v>
      </c>
      <c r="BO337" s="39">
        <f>IF(Table2[[#This Row],[Milling]]="x","x",Table2[[#This Row],[Total Sections]]*2)</f>
        <v>24</v>
      </c>
      <c r="BP337" s="39" t="str">
        <f>IF(Table2[[#This Row],[Punching]]="x","x",Table2[Total Sections]*2)</f>
        <v>x</v>
      </c>
      <c r="BQ337" s="39">
        <f>IF(Table2[[#This Row],[Pattern]]="Pattern",Table2[Total Sections]*3,Table2[Total Sections]*1.5)</f>
        <v>18</v>
      </c>
      <c r="BR337" s="42">
        <f t="shared" ca="1" si="72"/>
        <v>43470</v>
      </c>
      <c r="BS337" s="42"/>
      <c r="BT337" s="42"/>
      <c r="BU337" s="39"/>
      <c r="BV337" s="39" t="str">
        <f>_xlfn.IFNA(VLOOKUP(Table2[[#This Row],[Job-no]],Table4[],16,FALSE),"Ready")</f>
        <v/>
      </c>
      <c r="BW337" s="39" t="str">
        <f>_xlfn.IFNA(VLOOKUP(Table2[[#This Row],[Job-no]],Table4[],21,FALSE),"Ready")</f>
        <v/>
      </c>
      <c r="BX337" s="39" t="b">
        <f>_xlfn.IFNA(VLOOKUP(Table2[[#This Row],[Job-no]],Table4[],10,FALSE),TRUE)</f>
        <v>0</v>
      </c>
      <c r="BY337" s="39" t="str">
        <f>_xlfn.IFNA(VLOOKUP(Table2[[#This Row],[Job-no]],Table4[],22,FALSE),"Ready")</f>
        <v/>
      </c>
      <c r="BZ337" s="120">
        <f t="shared" si="73"/>
        <v>43479</v>
      </c>
      <c r="CA337" s="120" t="str">
        <f ca="1">IF(OR(Table2[[#This Row],[Saw Date]]=TODAY(),Table2[[#This Row],[Saw Date]]=TODAY()+1), Table2[[#This Row],[Saw Date]],IF(Table2[[#This Row],[Extrusion cut double saw]],"Done",""))</f>
        <v/>
      </c>
      <c r="CB337" s="120" t="str">
        <f ca="1">IF(OR(Table2[[#This Row],[Lens Date]]=TODAY(),Table2[[#This Row],[Lens Date]]=TODAY()+1), Table2[[#This Row],[Lens Date]],IF(Table2[[#This Row],[MSLens]]="Done","Done",""))</f>
        <v/>
      </c>
      <c r="CC337" s="120" t="str">
        <f ca="1">IF(OR(Table2[[#This Row],[Milling Date]]=TODAY(),Table2[[#This Row],[Milling Date]]=TODAY()+1), Table2[[#This Row],[Milling Date]],IF(Table2[[#This Row],[CNC Holes]]="Ready","Done",""))</f>
        <v/>
      </c>
      <c r="CD337" s="120" t="str">
        <f ca="1">IF(OR(Table2[[#This Row],[Welding Date]]=TODAY(),Table2[[#This Row],[Welding Date]]=TODAY()+1), Table2[[#This Row],[Welding Date]],IF(Table2[[#This Row],[Welding Corners]]="Ready","Done",""))</f>
        <v/>
      </c>
      <c r="CE337" s="120" t="str">
        <f ca="1">IF(OR(Table2[[#This Row],[Puching Date]]=TODAY(),Table2[[#This Row],[Puching Date]]=TODAY()+1), Table2[[#This Row],[Puching Date]],IF(Table2[[#This Row],[Punch Holes]]="Ready","Done",""))</f>
        <v/>
      </c>
      <c r="CF337" s="120" t="str">
        <f ca="1">IF(OR(Table2[[#This Row],[Housing Date2]]=TODAY(),Table2[[#This Row],[Housing Date2]]=TODAY()+1),Table2[[#This Row],[Housing Date2]],IF(Table2[[#This Row],[Body Assembly]],"Done",""))</f>
        <v/>
      </c>
      <c r="CG337" s="120" t="str">
        <f>_xlfn.IFNA(VLOOKUP(Table2[[#This Row],[Job-no]],Table4[],7,FALSE),"Done")</f>
        <v>Scheduled/Released</v>
      </c>
    </row>
    <row r="338" spans="1:85" x14ac:dyDescent="0.25">
      <c r="A338" s="39" t="str">
        <f>_xlfn.CONCAT(Table2[[#This Row],[Order]],"-",Table2[[#This Row],[Line]])</f>
        <v>76719-1</v>
      </c>
      <c r="B338" s="5">
        <v>43479</v>
      </c>
      <c r="C338" s="8">
        <v>76719</v>
      </c>
      <c r="D338" s="3" t="s">
        <v>3662</v>
      </c>
      <c r="E338" s="8">
        <v>1</v>
      </c>
      <c r="F338" s="8">
        <v>1</v>
      </c>
      <c r="G338" s="3" t="s">
        <v>42</v>
      </c>
      <c r="H338" s="8">
        <v>5</v>
      </c>
      <c r="I338" s="43" t="b">
        <v>0</v>
      </c>
      <c r="J338" s="43" t="b">
        <v>0</v>
      </c>
      <c r="K338" t="s">
        <v>114</v>
      </c>
      <c r="L338" s="43" t="b">
        <v>0</v>
      </c>
      <c r="M338" s="43" t="b">
        <v>0</v>
      </c>
      <c r="N338" s="43" t="b">
        <v>0</v>
      </c>
      <c r="O338" t="s">
        <v>114</v>
      </c>
      <c r="P338" t="s">
        <v>114</v>
      </c>
      <c r="Q338" t="s">
        <v>114</v>
      </c>
      <c r="R338" t="s">
        <v>114</v>
      </c>
      <c r="S338" t="s">
        <v>114</v>
      </c>
      <c r="T338" t="s">
        <v>114</v>
      </c>
      <c r="U338" t="s">
        <v>114</v>
      </c>
      <c r="V338" t="s">
        <v>114</v>
      </c>
      <c r="W338" s="5">
        <v>43474</v>
      </c>
      <c r="X338" s="3" t="s">
        <v>114</v>
      </c>
      <c r="Y338" s="3"/>
      <c r="Z338" s="3" t="s">
        <v>4024</v>
      </c>
      <c r="AA338" s="3" t="s">
        <v>114</v>
      </c>
      <c r="AB338" s="3" t="s">
        <v>74</v>
      </c>
      <c r="AC338" s="8">
        <v>1</v>
      </c>
      <c r="AD338" s="3" t="s">
        <v>5967</v>
      </c>
      <c r="AE338" s="4" t="s">
        <v>5968</v>
      </c>
      <c r="AF338" s="3"/>
      <c r="AG338" s="3" t="s">
        <v>114</v>
      </c>
      <c r="AH338" s="8">
        <v>5</v>
      </c>
      <c r="AI338" s="3" t="s">
        <v>74</v>
      </c>
      <c r="AJ338" t="s">
        <v>114</v>
      </c>
      <c r="AK338" t="s">
        <v>114</v>
      </c>
      <c r="AL338" s="43" t="b">
        <v>0</v>
      </c>
      <c r="AM338" s="3"/>
      <c r="AN338" s="3"/>
      <c r="AO338" s="43" t="b">
        <v>0</v>
      </c>
      <c r="AP338" s="3" t="b">
        <v>0</v>
      </c>
      <c r="AQ338" s="3">
        <f>VLOOKUP(Table2[[#This Row],[Job-no]],Table3[],26,FALSE)</f>
        <v>4250</v>
      </c>
      <c r="AR338" t="str">
        <f t="shared" si="68"/>
        <v>SCD</v>
      </c>
      <c r="AS338" t="str">
        <f>VLOOKUP(AR338,Table1[],4,0)</f>
        <v>pendant</v>
      </c>
      <c r="AT338" t="str">
        <f>IF(BD338&gt;0,"Pattern",VLOOKUP(AR338,Table1[],5,0))</f>
        <v>Check for Kit</v>
      </c>
      <c r="AU338" s="34">
        <f>IF(AT338="Pattern",WORKDAY(Table2[[#This Row],[Scheduled Ship Date]],-10),WORKDAY(Table2[[#This Row],[Scheduled Ship Date]],-4))</f>
        <v>43473</v>
      </c>
      <c r="AV338" s="39">
        <f>IF(Table2[[#This Row],[Extrusion cut double saw]]=TRUE,IF(O338="ToDo",IF(AT338="Pattern",Table2[[#This Row],[Total Sections]]*0.4,Table2[[#This Row],[Total Sections]]*0.12),0),IF(AT338="Pattern",Table2[[#This Row],[Total Sections]]*4,Table2[[#This Row],[Total Sections]]*1.2))</f>
        <v>6</v>
      </c>
      <c r="AW338" s="42">
        <f t="shared" ca="1" si="75"/>
        <v>43469</v>
      </c>
      <c r="AX338" s="42">
        <f>IF(AT338="Pattern",Table2[[#This Row],[Scheduled Ship Date]]-2,Table2[[#This Row],[Scheduled Ship Date]]-3)</f>
        <v>43476</v>
      </c>
      <c r="AY338" s="39">
        <f>IF(Table2[[#This Row],[Pattern]]="Pattern",Table2[[#This Row],[Total Sections]]*4.82,Table2[[#This Row],[Total Sections]]*0.5)</f>
        <v>2.5</v>
      </c>
      <c r="AZ338" s="42">
        <f t="shared" ca="1" si="74"/>
        <v>43469</v>
      </c>
      <c r="BA338" s="39">
        <f>((Table2[Total Sections]/Table2[Open Qty])-1)*Table2[Open Qty]*12.96</f>
        <v>0</v>
      </c>
      <c r="BB338" s="39"/>
      <c r="BC338" s="39" t="str">
        <f t="shared" si="69"/>
        <v>SCD-500-80-40-FL-4X4-W-UNV-DP-1-CA(48)</v>
      </c>
      <c r="BD338" s="39">
        <f t="shared" si="70"/>
        <v>0</v>
      </c>
      <c r="BE338" s="39" t="b">
        <f>_xlfn.IFNA(VLOOKUP(Table2[[#This Row],[Job-no]],Table4[],9,FALSE),TRUE)</f>
        <v>1</v>
      </c>
      <c r="BF338" s="39"/>
      <c r="BG338" s="39" t="b">
        <f>_xlfn.IFNA(VLOOKUP(Table2[[#This Row],[Job-no]],Table4[],14,FALSE),TRUE)</f>
        <v>0</v>
      </c>
      <c r="BH338" s="39" t="str">
        <f>_xlfn.IFNA(VLOOKUP(Table2[[#This Row],[Job-no]],Table4[],11,FALSE),"Done")</f>
        <v/>
      </c>
      <c r="BI338" s="39">
        <f>IF(Table2[[#This Row],[Pattern]]="Pattern",VLOOKUP(Table2[[#This Row],[Product Code]],'Routing data'!$A$2:$W$470,13,FALSE),VLOOKUP(Table2[[#This Row],[Product Code]],'Routing data'!$A$2:$W$470,3,FALSE))</f>
        <v>2</v>
      </c>
      <c r="BJ338" s="39">
        <f>IF(Table2[[#This Row],[Pattern]]="Pattern",VLOOKUP(Table2[[#This Row],[Product Code]],'Routing data'!$A$2:$W$470,14,FALSE),VLOOKUP(Table2[[#This Row],[Product Code]],'Routing data'!$A$2:$W$470,4,FALSE))</f>
        <v>0</v>
      </c>
      <c r="BK338" s="39">
        <f>VLOOKUP(Table2[[#This Row],[Product Code]],'Routing data'!A$4:W$524,16,FALSE)</f>
        <v>5</v>
      </c>
      <c r="BL338" s="42">
        <f>IF(Table2[[#This Row],[Milling Required]]=0,"x",IF(AT338="Pattern",B338-10,B338-4))</f>
        <v>43475</v>
      </c>
      <c r="BM338" s="42" t="str">
        <f>IF(Table2[[#This Row],[Punching Required]]=0,"x",IF(AT338="Pattern",B338-8,B338-2))</f>
        <v>x</v>
      </c>
      <c r="BN338" s="42">
        <f t="shared" si="71"/>
        <v>43476</v>
      </c>
      <c r="BO338" s="39">
        <f>IF(Table2[[#This Row],[Milling]]="x","x",Table2[[#This Row],[Total Sections]]*2)</f>
        <v>10</v>
      </c>
      <c r="BP338" s="39" t="str">
        <f>IF(Table2[[#This Row],[Punching]]="x","x",Table2[Total Sections]*2)</f>
        <v>x</v>
      </c>
      <c r="BQ338" s="39">
        <f>IF(Table2[[#This Row],[Pattern]]="Pattern",Table2[Total Sections]*3,Table2[Total Sections]*1.5)</f>
        <v>7.5</v>
      </c>
      <c r="BR338" s="42">
        <f t="shared" ca="1" si="72"/>
        <v>43470</v>
      </c>
      <c r="BS338" s="42"/>
      <c r="BT338" s="39"/>
      <c r="BU338" s="39"/>
      <c r="BV338" s="39" t="str">
        <f>_xlfn.IFNA(VLOOKUP(Table2[[#This Row],[Job-no]],Table4[],16,FALSE),"Ready")</f>
        <v/>
      </c>
      <c r="BW338" s="39" t="str">
        <f>_xlfn.IFNA(VLOOKUP(Table2[[#This Row],[Job-no]],Table4[],21,FALSE),"Ready")</f>
        <v/>
      </c>
      <c r="BX338" s="39" t="b">
        <f>_xlfn.IFNA(VLOOKUP(Table2[[#This Row],[Job-no]],Table4[],10,FALSE),TRUE)</f>
        <v>0</v>
      </c>
      <c r="BY338" s="39" t="str">
        <f>_xlfn.IFNA(VLOOKUP(Table2[[#This Row],[Job-no]],Table4[],22,FALSE),"Ready")</f>
        <v/>
      </c>
      <c r="BZ338" s="120">
        <f t="shared" si="73"/>
        <v>43479</v>
      </c>
      <c r="CA338" s="120" t="str">
        <f ca="1">IF(OR(Table2[[#This Row],[Saw Date]]=TODAY(),Table2[[#This Row],[Saw Date]]=TODAY()+1), Table2[[#This Row],[Saw Date]],IF(Table2[[#This Row],[Extrusion cut double saw]],"Done",""))</f>
        <v/>
      </c>
      <c r="CB338" s="120" t="str">
        <f ca="1">IF(OR(Table2[[#This Row],[Lens Date]]=TODAY(),Table2[[#This Row],[Lens Date]]=TODAY()+1), Table2[[#This Row],[Lens Date]],IF(Table2[[#This Row],[MSLens]]="Done","Done",""))</f>
        <v/>
      </c>
      <c r="CC338" s="120" t="str">
        <f ca="1">IF(OR(Table2[[#This Row],[Milling Date]]=TODAY(),Table2[[#This Row],[Milling Date]]=TODAY()+1), Table2[[#This Row],[Milling Date]],IF(Table2[[#This Row],[CNC Holes]]="Ready","Done",""))</f>
        <v/>
      </c>
      <c r="CD338" s="120" t="str">
        <f ca="1">IF(OR(Table2[[#This Row],[Welding Date]]=TODAY(),Table2[[#This Row],[Welding Date]]=TODAY()+1), Table2[[#This Row],[Welding Date]],IF(Table2[[#This Row],[Welding Corners]]="Ready","Done",""))</f>
        <v/>
      </c>
      <c r="CE338" s="120" t="str">
        <f ca="1">IF(OR(Table2[[#This Row],[Puching Date]]=TODAY(),Table2[[#This Row],[Puching Date]]=TODAY()+1), Table2[[#This Row],[Puching Date]],IF(Table2[[#This Row],[Punch Holes]]="Ready","Done",""))</f>
        <v/>
      </c>
      <c r="CF338" s="120" t="str">
        <f ca="1">IF(OR(Table2[[#This Row],[Housing Date2]]=TODAY(),Table2[[#This Row],[Housing Date2]]=TODAY()+1),Table2[[#This Row],[Housing Date2]],IF(Table2[[#This Row],[Body Assembly]],"Done",""))</f>
        <v/>
      </c>
      <c r="CG338" s="120" t="str">
        <f>_xlfn.IFNA(VLOOKUP(Table2[[#This Row],[Job-no]],Table4[],7,FALSE),"Done")</f>
        <v>Machine Shop Started</v>
      </c>
    </row>
    <row r="339" spans="1:85" x14ac:dyDescent="0.25">
      <c r="A339" t="str">
        <f>_xlfn.CONCAT(Table2[[#This Row],[Order]],"-",Table2[[#This Row],[Line]])</f>
        <v>76719-2</v>
      </c>
      <c r="B339" s="5">
        <v>43479</v>
      </c>
      <c r="C339" s="8">
        <v>76719</v>
      </c>
      <c r="D339" s="3" t="s">
        <v>3664</v>
      </c>
      <c r="E339" s="8">
        <v>2</v>
      </c>
      <c r="F339" s="8">
        <v>1</v>
      </c>
      <c r="G339" s="3" t="s">
        <v>42</v>
      </c>
      <c r="H339" s="8">
        <v>1</v>
      </c>
      <c r="I339" s="43" t="b">
        <v>0</v>
      </c>
      <c r="J339" s="43" t="b">
        <v>0</v>
      </c>
      <c r="K339" t="s">
        <v>114</v>
      </c>
      <c r="L339" s="43" t="b">
        <v>0</v>
      </c>
      <c r="M339" s="43" t="b">
        <v>0</v>
      </c>
      <c r="N339" s="43" t="b">
        <v>0</v>
      </c>
      <c r="O339" t="s">
        <v>114</v>
      </c>
      <c r="P339" t="s">
        <v>114</v>
      </c>
      <c r="Q339" t="s">
        <v>114</v>
      </c>
      <c r="R339" t="s">
        <v>114</v>
      </c>
      <c r="S339" t="s">
        <v>114</v>
      </c>
      <c r="T339" t="s">
        <v>114</v>
      </c>
      <c r="U339" t="s">
        <v>114</v>
      </c>
      <c r="V339" t="s">
        <v>114</v>
      </c>
      <c r="W339" s="5">
        <v>43474</v>
      </c>
      <c r="X339" s="3" t="s">
        <v>114</v>
      </c>
      <c r="Y339" s="3"/>
      <c r="Z339" s="3" t="s">
        <v>4024</v>
      </c>
      <c r="AA339" s="3" t="s">
        <v>114</v>
      </c>
      <c r="AB339" s="3" t="s">
        <v>74</v>
      </c>
      <c r="AC339" s="8">
        <v>1</v>
      </c>
      <c r="AD339" s="3" t="s">
        <v>5967</v>
      </c>
      <c r="AE339" s="4" t="s">
        <v>5968</v>
      </c>
      <c r="AF339" s="3"/>
      <c r="AG339" s="3" t="s">
        <v>114</v>
      </c>
      <c r="AH339" s="8">
        <v>1</v>
      </c>
      <c r="AI339" s="3" t="s">
        <v>74</v>
      </c>
      <c r="AJ339" t="s">
        <v>114</v>
      </c>
      <c r="AK339" t="s">
        <v>114</v>
      </c>
      <c r="AL339" s="43" t="b">
        <v>0</v>
      </c>
      <c r="AM339" s="3"/>
      <c r="AN339" s="3"/>
      <c r="AO339" s="43" t="b">
        <v>0</v>
      </c>
      <c r="AP339" s="3" t="b">
        <v>0</v>
      </c>
      <c r="AQ339" s="3">
        <f>VLOOKUP(Table2[[#This Row],[Job-no]],Table3[],26,FALSE)</f>
        <v>900</v>
      </c>
      <c r="AR339" t="str">
        <f t="shared" si="68"/>
        <v>SCD</v>
      </c>
      <c r="AS339" t="str">
        <f>VLOOKUP(AR339,Table1[],4,0)</f>
        <v>pendant</v>
      </c>
      <c r="AT339" t="str">
        <f>IF(BD339&gt;0,"Pattern",VLOOKUP(AR339,Table1[],5,0))</f>
        <v>Check for Kit</v>
      </c>
      <c r="AU339" s="34">
        <f>IF(AT339="Pattern",WORKDAY(Table2[[#This Row],[Scheduled Ship Date]],-10),WORKDAY(Table2[[#This Row],[Scheduled Ship Date]],-4))</f>
        <v>43473</v>
      </c>
      <c r="AV339">
        <f>IF(Table2[[#This Row],[Extrusion cut double saw]]=TRUE,IF(O339="ToDo",IF(AT339="Pattern",Table2[[#This Row],[Total Sections]]*0.4,Table2[[#This Row],[Total Sections]]*0.12),0),IF(AT339="Pattern",Table2[[#This Row],[Total Sections]]*4,Table2[[#This Row],[Total Sections]]*1.2))</f>
        <v>1.2</v>
      </c>
      <c r="AW339" s="42">
        <f t="shared" ca="1" si="75"/>
        <v>43469</v>
      </c>
      <c r="AX339" s="42">
        <f>IF(AT339="Pattern",Table2[[#This Row],[Scheduled Ship Date]]-2,Table2[[#This Row],[Scheduled Ship Date]]-3)</f>
        <v>43476</v>
      </c>
      <c r="AY339">
        <f>IF(Table2[[#This Row],[Pattern]]="Pattern",Table2[[#This Row],[Total Sections]]*4.82,Table2[[#This Row],[Total Sections]]*0.5)</f>
        <v>0.5</v>
      </c>
      <c r="AZ339" s="42">
        <f t="shared" ca="1" si="74"/>
        <v>43469</v>
      </c>
      <c r="BA339" s="39">
        <f>((Table2[Total Sections]/Table2[Open Qty])-1)*Table2[Open Qty]*12.96</f>
        <v>0</v>
      </c>
      <c r="BB339" s="42"/>
      <c r="BC339" s="39" t="str">
        <f t="shared" si="69"/>
        <v>SCD-500-80-40-2M-4X4-W-UNV-DP-1-CA(48)</v>
      </c>
      <c r="BD339" s="39">
        <f t="shared" si="70"/>
        <v>0</v>
      </c>
      <c r="BE339" s="39" t="b">
        <f>_xlfn.IFNA(VLOOKUP(Table2[[#This Row],[Job-no]],Table4[],9,FALSE),TRUE)</f>
        <v>1</v>
      </c>
      <c r="BF339" t="str">
        <f>VLOOKUP(AR339,Table1[],3,0)</f>
        <v>SCULPT</v>
      </c>
      <c r="BG339" s="39" t="b">
        <f>_xlfn.IFNA(VLOOKUP(Table2[[#This Row],[Job-no]],Table4[],14,FALSE),TRUE)</f>
        <v>0</v>
      </c>
      <c r="BH339" s="39" t="str">
        <f>_xlfn.IFNA(VLOOKUP(Table2[[#This Row],[Job-no]],Table4[],11,FALSE),"Done")</f>
        <v/>
      </c>
      <c r="BI339" s="39">
        <f>IF(Table2[[#This Row],[Pattern]]="Pattern",VLOOKUP(Table2[[#This Row],[Product Code]],'Routing data'!$A$2:$W$470,13,FALSE),VLOOKUP(Table2[[#This Row],[Product Code]],'Routing data'!$A$2:$W$470,3,FALSE))</f>
        <v>2</v>
      </c>
      <c r="BJ339" s="39">
        <f>IF(Table2[[#This Row],[Pattern]]="Pattern",VLOOKUP(Table2[[#This Row],[Product Code]],'Routing data'!$A$2:$W$470,14,FALSE),VLOOKUP(Table2[[#This Row],[Product Code]],'Routing data'!$A$2:$W$470,4,FALSE))</f>
        <v>0</v>
      </c>
      <c r="BK339" s="39">
        <f>VLOOKUP(Table2[[#This Row],[Product Code]],'Routing data'!A$4:W$524,16,FALSE)</f>
        <v>5</v>
      </c>
      <c r="BL339" s="42">
        <f>IF(Table2[[#This Row],[Milling Required]]=0,"x",IF(AT339="Pattern",B339-10,B339-4))</f>
        <v>43475</v>
      </c>
      <c r="BM339" s="42" t="str">
        <f>IF(Table2[[#This Row],[Punching Required]]=0,"x",IF(AT339="Pattern",B339-8,B339-2))</f>
        <v>x</v>
      </c>
      <c r="BN339" s="42">
        <f t="shared" si="71"/>
        <v>43476</v>
      </c>
      <c r="BO339" s="39">
        <f>IF(Table2[[#This Row],[Milling]]="x","x",Table2[[#This Row],[Total Sections]]*2)</f>
        <v>2</v>
      </c>
      <c r="BP339" s="39" t="str">
        <f>IF(Table2[[#This Row],[Punching]]="x","x",Table2[Total Sections]*2)</f>
        <v>x</v>
      </c>
      <c r="BQ339" s="39">
        <f>IF(Table2[[#This Row],[Pattern]]="Pattern",Table2[Total Sections]*3,Table2[Total Sections]*1.5)</f>
        <v>1.5</v>
      </c>
      <c r="BR339" s="42">
        <f t="shared" ca="1" si="72"/>
        <v>43470</v>
      </c>
      <c r="BS339" s="42"/>
      <c r="BT339" s="42"/>
      <c r="BU339" s="39"/>
      <c r="BV339" s="39" t="str">
        <f>_xlfn.IFNA(VLOOKUP(Table2[[#This Row],[Job-no]],Table4[],16,FALSE),"Ready")</f>
        <v/>
      </c>
      <c r="BW339" s="39" t="str">
        <f>_xlfn.IFNA(VLOOKUP(Table2[[#This Row],[Job-no]],Table4[],21,FALSE),"Ready")</f>
        <v/>
      </c>
      <c r="BX339" s="39" t="b">
        <f>_xlfn.IFNA(VLOOKUP(Table2[[#This Row],[Job-no]],Table4[],10,FALSE),TRUE)</f>
        <v>0</v>
      </c>
      <c r="BY339" s="39" t="str">
        <f>_xlfn.IFNA(VLOOKUP(Table2[[#This Row],[Job-no]],Table4[],22,FALSE),"Ready")</f>
        <v/>
      </c>
      <c r="BZ339" s="120">
        <f t="shared" si="73"/>
        <v>43479</v>
      </c>
      <c r="CA339" s="120" t="str">
        <f ca="1">IF(OR(Table2[[#This Row],[Saw Date]]=TODAY(),Table2[[#This Row],[Saw Date]]=TODAY()+1), Table2[[#This Row],[Saw Date]],IF(Table2[[#This Row],[Extrusion cut double saw]],"Done",""))</f>
        <v/>
      </c>
      <c r="CB339" s="120" t="str">
        <f ca="1">IF(OR(Table2[[#This Row],[Lens Date]]=TODAY(),Table2[[#This Row],[Lens Date]]=TODAY()+1), Table2[[#This Row],[Lens Date]],IF(Table2[[#This Row],[MSLens]]="Done","Done",""))</f>
        <v/>
      </c>
      <c r="CC339" s="120" t="str">
        <f ca="1">IF(OR(Table2[[#This Row],[Milling Date]]=TODAY(),Table2[[#This Row],[Milling Date]]=TODAY()+1), Table2[[#This Row],[Milling Date]],IF(Table2[[#This Row],[CNC Holes]]="Ready","Done",""))</f>
        <v/>
      </c>
      <c r="CD339" s="120" t="str">
        <f ca="1">IF(OR(Table2[[#This Row],[Welding Date]]=TODAY(),Table2[[#This Row],[Welding Date]]=TODAY()+1), Table2[[#This Row],[Welding Date]],IF(Table2[[#This Row],[Welding Corners]]="Ready","Done",""))</f>
        <v/>
      </c>
      <c r="CE339" s="120" t="str">
        <f ca="1">IF(OR(Table2[[#This Row],[Puching Date]]=TODAY(),Table2[[#This Row],[Puching Date]]=TODAY()+1), Table2[[#This Row],[Puching Date]],IF(Table2[[#This Row],[Punch Holes]]="Ready","Done",""))</f>
        <v/>
      </c>
      <c r="CF339" s="120" t="str">
        <f ca="1">IF(OR(Table2[[#This Row],[Housing Date2]]=TODAY(),Table2[[#This Row],[Housing Date2]]=TODAY()+1),Table2[[#This Row],[Housing Date2]],IF(Table2[[#This Row],[Body Assembly]],"Done",""))</f>
        <v/>
      </c>
      <c r="CG339" s="120" t="str">
        <f>_xlfn.IFNA(VLOOKUP(Table2[[#This Row],[Job-no]],Table4[],7,FALSE),"Done")</f>
        <v>Machine Shop Started</v>
      </c>
    </row>
    <row r="340" spans="1:85" x14ac:dyDescent="0.25">
      <c r="A340" t="str">
        <f>_xlfn.CONCAT(Table2[[#This Row],[Order]],"-",Table2[[#This Row],[Line]])</f>
        <v>76719-3</v>
      </c>
      <c r="B340" s="5">
        <v>43479</v>
      </c>
      <c r="C340" s="8">
        <v>76719</v>
      </c>
      <c r="D340" s="3" t="s">
        <v>3662</v>
      </c>
      <c r="E340" s="8">
        <v>3</v>
      </c>
      <c r="F340" s="8">
        <v>1</v>
      </c>
      <c r="G340" s="3" t="s">
        <v>42</v>
      </c>
      <c r="H340" s="8">
        <v>4</v>
      </c>
      <c r="I340" s="43" t="b">
        <v>0</v>
      </c>
      <c r="J340" s="43" t="b">
        <v>0</v>
      </c>
      <c r="K340" t="s">
        <v>114</v>
      </c>
      <c r="L340" s="43" t="b">
        <v>0</v>
      </c>
      <c r="M340" s="43" t="b">
        <v>0</v>
      </c>
      <c r="N340" s="43" t="b">
        <v>0</v>
      </c>
      <c r="O340" t="s">
        <v>114</v>
      </c>
      <c r="P340" t="s">
        <v>114</v>
      </c>
      <c r="Q340" t="s">
        <v>114</v>
      </c>
      <c r="R340" t="s">
        <v>114</v>
      </c>
      <c r="S340" t="s">
        <v>114</v>
      </c>
      <c r="T340" t="s">
        <v>114</v>
      </c>
      <c r="U340" t="s">
        <v>114</v>
      </c>
      <c r="V340" t="s">
        <v>114</v>
      </c>
      <c r="W340" s="5">
        <v>43474</v>
      </c>
      <c r="X340" s="3" t="s">
        <v>114</v>
      </c>
      <c r="Y340" s="3"/>
      <c r="Z340" s="3" t="s">
        <v>4024</v>
      </c>
      <c r="AA340" s="3" t="s">
        <v>114</v>
      </c>
      <c r="AB340" s="3" t="s">
        <v>74</v>
      </c>
      <c r="AC340" s="8">
        <v>1</v>
      </c>
      <c r="AD340" s="3" t="s">
        <v>5967</v>
      </c>
      <c r="AE340" s="4" t="s">
        <v>5968</v>
      </c>
      <c r="AF340" s="3"/>
      <c r="AG340" s="3" t="s">
        <v>114</v>
      </c>
      <c r="AH340" s="8">
        <v>4</v>
      </c>
      <c r="AI340" s="3" t="s">
        <v>74</v>
      </c>
      <c r="AJ340" t="s">
        <v>114</v>
      </c>
      <c r="AK340" t="s">
        <v>114</v>
      </c>
      <c r="AL340" s="43" t="b">
        <v>0</v>
      </c>
      <c r="AM340" s="3"/>
      <c r="AN340" s="3"/>
      <c r="AO340" s="43" t="b">
        <v>0</v>
      </c>
      <c r="AP340" s="3" t="b">
        <v>0</v>
      </c>
      <c r="AQ340" s="3">
        <f>VLOOKUP(Table2[[#This Row],[Job-no]],Table3[],26,FALSE)</f>
        <v>3400</v>
      </c>
      <c r="AR340" t="str">
        <f t="shared" si="68"/>
        <v>SCD</v>
      </c>
      <c r="AS340" t="str">
        <f>VLOOKUP(AR340,Table1[],4,0)</f>
        <v>pendant</v>
      </c>
      <c r="AT340" t="str">
        <f>IF(BD340&gt;0,"Pattern",VLOOKUP(AR340,Table1[],5,0))</f>
        <v>Check for Kit</v>
      </c>
      <c r="AU340" s="34">
        <f>IF(AT340="Pattern",WORKDAY(Table2[[#This Row],[Scheduled Ship Date]],-10),WORKDAY(Table2[[#This Row],[Scheduled Ship Date]],-4))</f>
        <v>43473</v>
      </c>
      <c r="AV340">
        <f>IF(Table2[[#This Row],[Extrusion cut double saw]]=TRUE,IF(O340="ToDo",IF(AT340="Pattern",Table2[[#This Row],[Total Sections]]*0.4,Table2[[#This Row],[Total Sections]]*0.12),0),IF(AT340="Pattern",Table2[[#This Row],[Total Sections]]*4,Table2[[#This Row],[Total Sections]]*1.2))</f>
        <v>4.8</v>
      </c>
      <c r="AW340" s="42">
        <f t="shared" ca="1" si="75"/>
        <v>43469</v>
      </c>
      <c r="AX340" s="42">
        <f>IF(AT340="Pattern",Table2[[#This Row],[Scheduled Ship Date]]-2,Table2[[#This Row],[Scheduled Ship Date]]-3)</f>
        <v>43476</v>
      </c>
      <c r="AY340">
        <f>IF(Table2[[#This Row],[Pattern]]="Pattern",Table2[[#This Row],[Total Sections]]*4.82,Table2[[#This Row],[Total Sections]]*0.5)</f>
        <v>2</v>
      </c>
      <c r="AZ340" s="42">
        <f t="shared" ca="1" si="74"/>
        <v>43469</v>
      </c>
      <c r="BA340" s="39">
        <f>((Table2[Total Sections]/Table2[Open Qty])-1)*Table2[Open Qty]*12.96</f>
        <v>0</v>
      </c>
      <c r="BB340" s="39"/>
      <c r="BC340" s="39" t="str">
        <f t="shared" si="69"/>
        <v>SCD-500-80-40-FL-4X4-W-UNV-DP-1-CA(48)</v>
      </c>
      <c r="BD340" s="39">
        <f t="shared" si="70"/>
        <v>0</v>
      </c>
      <c r="BE340" s="39" t="b">
        <f>_xlfn.IFNA(VLOOKUP(Table2[[#This Row],[Job-no]],Table4[],9,FALSE),TRUE)</f>
        <v>1</v>
      </c>
      <c r="BF340" t="str">
        <f>VLOOKUP(AR340,Table1[],3,0)</f>
        <v>SCULPT</v>
      </c>
      <c r="BG340" s="39" t="b">
        <f>_xlfn.IFNA(VLOOKUP(Table2[[#This Row],[Job-no]],Table4[],14,FALSE),TRUE)</f>
        <v>0</v>
      </c>
      <c r="BH340" s="39" t="str">
        <f>_xlfn.IFNA(VLOOKUP(Table2[[#This Row],[Job-no]],Table4[],11,FALSE),"Done")</f>
        <v/>
      </c>
      <c r="BI340" s="39">
        <f>IF(Table2[[#This Row],[Pattern]]="Pattern",VLOOKUP(Table2[[#This Row],[Product Code]],'Routing data'!$A$2:$W$470,13,FALSE),VLOOKUP(Table2[[#This Row],[Product Code]],'Routing data'!$A$2:$W$470,3,FALSE))</f>
        <v>2</v>
      </c>
      <c r="BJ340" s="39">
        <f>IF(Table2[[#This Row],[Pattern]]="Pattern",VLOOKUP(Table2[[#This Row],[Product Code]],'Routing data'!$A$2:$W$470,14,FALSE),VLOOKUP(Table2[[#This Row],[Product Code]],'Routing data'!$A$2:$W$470,4,FALSE))</f>
        <v>0</v>
      </c>
      <c r="BK340" s="39">
        <f>VLOOKUP(Table2[[#This Row],[Product Code]],'Routing data'!A$4:W$524,16,FALSE)</f>
        <v>5</v>
      </c>
      <c r="BL340" s="42">
        <f>IF(Table2[[#This Row],[Milling Required]]=0,"x",IF(AT340="Pattern",B340-10,B340-4))</f>
        <v>43475</v>
      </c>
      <c r="BM340" s="42" t="str">
        <f>IF(Table2[[#This Row],[Punching Required]]=0,"x",IF(AT340="Pattern",B340-8,B340-2))</f>
        <v>x</v>
      </c>
      <c r="BN340" s="42">
        <f t="shared" si="71"/>
        <v>43476</v>
      </c>
      <c r="BO340" s="39">
        <f>IF(Table2[[#This Row],[Milling]]="x","x",Table2[[#This Row],[Total Sections]]*2)</f>
        <v>8</v>
      </c>
      <c r="BP340" s="39" t="str">
        <f>IF(Table2[[#This Row],[Punching]]="x","x",Table2[Total Sections]*2)</f>
        <v>x</v>
      </c>
      <c r="BQ340" s="39">
        <f>IF(Table2[[#This Row],[Pattern]]="Pattern",Table2[Total Sections]*3,Table2[Total Sections]*1.5)</f>
        <v>6</v>
      </c>
      <c r="BR340" s="42">
        <f t="shared" ca="1" si="72"/>
        <v>43470</v>
      </c>
      <c r="BS340" s="42"/>
      <c r="BT340" s="42"/>
      <c r="BU340" s="39"/>
      <c r="BV340" s="122" t="str">
        <f>_xlfn.IFNA(VLOOKUP(Table2[[#This Row],[Job-no]],Table4[],16,FALSE),"Ready")</f>
        <v/>
      </c>
      <c r="BW340" s="122" t="str">
        <f>_xlfn.IFNA(VLOOKUP(Table2[[#This Row],[Job-no]],Table4[],21,FALSE),"Ready")</f>
        <v/>
      </c>
      <c r="BX340" s="39" t="b">
        <f>_xlfn.IFNA(VLOOKUP(Table2[[#This Row],[Job-no]],Table4[],10,FALSE),TRUE)</f>
        <v>0</v>
      </c>
      <c r="BY340" s="39" t="str">
        <f>_xlfn.IFNA(VLOOKUP(Table2[[#This Row],[Job-no]],Table4[],22,FALSE),"Ready")</f>
        <v/>
      </c>
      <c r="BZ340" s="120">
        <f t="shared" si="73"/>
        <v>43479</v>
      </c>
      <c r="CA340" s="120" t="str">
        <f ca="1">IF(OR(Table2[[#This Row],[Saw Date]]=TODAY(),Table2[[#This Row],[Saw Date]]=TODAY()+1), Table2[[#This Row],[Saw Date]],IF(Table2[[#This Row],[Extrusion cut double saw]],"Done",""))</f>
        <v/>
      </c>
      <c r="CB340" s="120" t="str">
        <f ca="1">IF(OR(Table2[[#This Row],[Lens Date]]=TODAY(),Table2[[#This Row],[Lens Date]]=TODAY()+1), Table2[[#This Row],[Lens Date]],IF(Table2[[#This Row],[MSLens]]="Done","Done",""))</f>
        <v/>
      </c>
      <c r="CC340" s="120" t="str">
        <f ca="1">IF(OR(Table2[[#This Row],[Milling Date]]=TODAY(),Table2[[#This Row],[Milling Date]]=TODAY()+1), Table2[[#This Row],[Milling Date]],IF(Table2[[#This Row],[CNC Holes]]="Ready","Done",""))</f>
        <v/>
      </c>
      <c r="CD340" s="120" t="str">
        <f ca="1">IF(OR(Table2[[#This Row],[Welding Date]]=TODAY(),Table2[[#This Row],[Welding Date]]=TODAY()+1), Table2[[#This Row],[Welding Date]],IF(Table2[[#This Row],[Welding Corners]]="Ready","Done",""))</f>
        <v/>
      </c>
      <c r="CE340" s="120" t="str">
        <f ca="1">IF(OR(Table2[[#This Row],[Puching Date]]=TODAY(),Table2[[#This Row],[Puching Date]]=TODAY()+1), Table2[[#This Row],[Puching Date]],IF(Table2[[#This Row],[Punch Holes]]="Ready","Done",""))</f>
        <v/>
      </c>
      <c r="CF340" s="120" t="str">
        <f ca="1">IF(OR(Table2[[#This Row],[Housing Date2]]=TODAY(),Table2[[#This Row],[Housing Date2]]=TODAY()+1),Table2[[#This Row],[Housing Date2]],IF(Table2[[#This Row],[Body Assembly]],"Done",""))</f>
        <v/>
      </c>
      <c r="CG340" s="120" t="str">
        <f>_xlfn.IFNA(VLOOKUP(Table2[[#This Row],[Job-no]],Table4[],7,FALSE),"Done")</f>
        <v>Machine Shop Started</v>
      </c>
    </row>
    <row r="341" spans="1:85" x14ac:dyDescent="0.25">
      <c r="A341" t="str">
        <f>_xlfn.CONCAT(Table2[[#This Row],[Order]],"-",Table2[[#This Row],[Line]])</f>
        <v>76719-4</v>
      </c>
      <c r="B341" s="5">
        <v>43479</v>
      </c>
      <c r="C341" s="8">
        <v>76719</v>
      </c>
      <c r="D341" s="3" t="s">
        <v>3667</v>
      </c>
      <c r="E341" s="8">
        <v>4</v>
      </c>
      <c r="F341" s="8">
        <v>1</v>
      </c>
      <c r="G341" s="3" t="s">
        <v>42</v>
      </c>
      <c r="H341" s="8">
        <v>1</v>
      </c>
      <c r="I341" s="43" t="b">
        <v>0</v>
      </c>
      <c r="J341" s="43" t="b">
        <v>0</v>
      </c>
      <c r="K341" t="s">
        <v>114</v>
      </c>
      <c r="L341" s="43" t="b">
        <v>0</v>
      </c>
      <c r="M341" s="43" t="b">
        <v>0</v>
      </c>
      <c r="N341" s="43" t="b">
        <v>0</v>
      </c>
      <c r="O341" t="s">
        <v>114</v>
      </c>
      <c r="P341" t="s">
        <v>114</v>
      </c>
      <c r="Q341" t="s">
        <v>114</v>
      </c>
      <c r="R341" t="s">
        <v>114</v>
      </c>
      <c r="S341" t="s">
        <v>114</v>
      </c>
      <c r="T341" t="s">
        <v>114</v>
      </c>
      <c r="U341" t="s">
        <v>114</v>
      </c>
      <c r="V341" t="s">
        <v>114</v>
      </c>
      <c r="W341" s="5">
        <v>43474</v>
      </c>
      <c r="X341" s="3" t="s">
        <v>114</v>
      </c>
      <c r="Y341" s="3"/>
      <c r="Z341" s="3" t="s">
        <v>3997</v>
      </c>
      <c r="AA341" s="3" t="s">
        <v>114</v>
      </c>
      <c r="AB341" s="3" t="s">
        <v>74</v>
      </c>
      <c r="AC341" s="8">
        <v>1</v>
      </c>
      <c r="AD341" s="3" t="s">
        <v>5967</v>
      </c>
      <c r="AE341" s="4" t="s">
        <v>5968</v>
      </c>
      <c r="AF341" s="3"/>
      <c r="AG341" s="3" t="s">
        <v>114</v>
      </c>
      <c r="AH341" s="8">
        <v>1</v>
      </c>
      <c r="AI341" s="3" t="s">
        <v>74</v>
      </c>
      <c r="AJ341" t="s">
        <v>114</v>
      </c>
      <c r="AK341" t="s">
        <v>114</v>
      </c>
      <c r="AL341" s="43" t="b">
        <v>0</v>
      </c>
      <c r="AM341" s="3"/>
      <c r="AN341" s="3"/>
      <c r="AO341" s="43" t="b">
        <v>0</v>
      </c>
      <c r="AP341" s="3" t="b">
        <v>0</v>
      </c>
      <c r="AQ341" s="3">
        <f>VLOOKUP(Table2[[#This Row],[Job-no]],Table3[],26,FALSE)</f>
        <v>400</v>
      </c>
      <c r="AR341" t="str">
        <f t="shared" si="68"/>
        <v>SCD</v>
      </c>
      <c r="AS341" t="str">
        <f>VLOOKUP(AR341,Table1[],4,0)</f>
        <v>pendant</v>
      </c>
      <c r="AT341" t="str">
        <f>IF(BD341&gt;0,"Pattern",VLOOKUP(AR341,Table1[],5,0))</f>
        <v>Check for Kit</v>
      </c>
      <c r="AU341" s="34">
        <f>IF(AT341="Pattern",WORKDAY(Table2[[#This Row],[Scheduled Ship Date]],-10),WORKDAY(Table2[[#This Row],[Scheduled Ship Date]],-4))</f>
        <v>43473</v>
      </c>
      <c r="AV341">
        <f>IF(Table2[[#This Row],[Extrusion cut double saw]]=TRUE,IF(O341="ToDo",IF(AT341="Pattern",Table2[[#This Row],[Total Sections]]*0.4,Table2[[#This Row],[Total Sections]]*0.12),0),IF(AT341="Pattern",Table2[[#This Row],[Total Sections]]*4,Table2[[#This Row],[Total Sections]]*1.2))</f>
        <v>1.2</v>
      </c>
      <c r="AW341" s="42">
        <f t="shared" ca="1" si="75"/>
        <v>43469</v>
      </c>
      <c r="AX341" s="42">
        <f>IF(AT341="Pattern",Table2[[#This Row],[Scheduled Ship Date]]-2,Table2[[#This Row],[Scheduled Ship Date]]-3)</f>
        <v>43476</v>
      </c>
      <c r="AY341">
        <f>IF(Table2[[#This Row],[Pattern]]="Pattern",Table2[[#This Row],[Total Sections]]*4.82,Table2[[#This Row],[Total Sections]]*0.5)</f>
        <v>0.5</v>
      </c>
      <c r="AZ341" s="42">
        <f t="shared" ca="1" si="74"/>
        <v>43469</v>
      </c>
      <c r="BA341" s="39">
        <f>((Table2[Total Sections]/Table2[Open Qty])-1)*Table2[Open Qty]*12.96</f>
        <v>0</v>
      </c>
      <c r="BB341" s="39"/>
      <c r="BC341" s="39" t="str">
        <f t="shared" si="69"/>
        <v>SCD-500-80-40-FL-2X2-W-UNV-DP-1-CA(48)</v>
      </c>
      <c r="BD341" s="39">
        <f t="shared" si="70"/>
        <v>0</v>
      </c>
      <c r="BE341" s="39" t="b">
        <f>_xlfn.IFNA(VLOOKUP(Table2[[#This Row],[Job-no]],Table4[],9,FALSE),TRUE)</f>
        <v>1</v>
      </c>
      <c r="BF341" t="str">
        <f>VLOOKUP(AR341,Table1[],3,0)</f>
        <v>SCULPT</v>
      </c>
      <c r="BG341" s="39" t="b">
        <f>_xlfn.IFNA(VLOOKUP(Table2[[#This Row],[Job-no]],Table4[],14,FALSE),TRUE)</f>
        <v>0</v>
      </c>
      <c r="BH341" s="39" t="str">
        <f>_xlfn.IFNA(VLOOKUP(Table2[[#This Row],[Job-no]],Table4[],11,FALSE),"Done")</f>
        <v/>
      </c>
      <c r="BI341" s="39">
        <f>IF(Table2[[#This Row],[Pattern]]="Pattern",VLOOKUP(Table2[[#This Row],[Product Code]],'Routing data'!$A$2:$W$470,13,FALSE),VLOOKUP(Table2[[#This Row],[Product Code]],'Routing data'!$A$2:$W$470,3,FALSE))</f>
        <v>2</v>
      </c>
      <c r="BJ341" s="39">
        <f>IF(Table2[[#This Row],[Pattern]]="Pattern",VLOOKUP(Table2[[#This Row],[Product Code]],'Routing data'!$A$2:$W$470,14,FALSE),VLOOKUP(Table2[[#This Row],[Product Code]],'Routing data'!$A$2:$W$470,4,FALSE))</f>
        <v>0</v>
      </c>
      <c r="BK341" s="39">
        <f>VLOOKUP(Table2[[#This Row],[Product Code]],'Routing data'!A$4:W$524,16,FALSE)</f>
        <v>5</v>
      </c>
      <c r="BL341" s="42">
        <f>IF(Table2[[#This Row],[Milling Required]]=0,"x",IF(AT341="Pattern",B341-10,B341-4))</f>
        <v>43475</v>
      </c>
      <c r="BM341" s="42" t="str">
        <f>IF(Table2[[#This Row],[Punching Required]]=0,"x",IF(AT341="Pattern",B341-8,B341-2))</f>
        <v>x</v>
      </c>
      <c r="BN341" s="42">
        <f t="shared" si="71"/>
        <v>43476</v>
      </c>
      <c r="BO341" s="39">
        <f>IF(Table2[[#This Row],[Milling]]="x","x",Table2[[#This Row],[Total Sections]]*2)</f>
        <v>2</v>
      </c>
      <c r="BP341" s="39" t="str">
        <f>IF(Table2[[#This Row],[Punching]]="x","x",Table2[Total Sections]*2)</f>
        <v>x</v>
      </c>
      <c r="BQ341" s="39">
        <f>IF(Table2[[#This Row],[Pattern]]="Pattern",Table2[Total Sections]*3,Table2[Total Sections]*1.5)</f>
        <v>1.5</v>
      </c>
      <c r="BR341" s="42">
        <f t="shared" ca="1" si="72"/>
        <v>43470</v>
      </c>
      <c r="BS341" s="42"/>
      <c r="BT341" s="42"/>
      <c r="BU341" s="39"/>
      <c r="BV341" s="122" t="str">
        <f>_xlfn.IFNA(VLOOKUP(Table2[[#This Row],[Job-no]],Table4[],16,FALSE),"Ready")</f>
        <v/>
      </c>
      <c r="BW341" s="122" t="str">
        <f>_xlfn.IFNA(VLOOKUP(Table2[[#This Row],[Job-no]],Table4[],21,FALSE),"Ready")</f>
        <v/>
      </c>
      <c r="BX341" s="39" t="b">
        <f>_xlfn.IFNA(VLOOKUP(Table2[[#This Row],[Job-no]],Table4[],10,FALSE),TRUE)</f>
        <v>0</v>
      </c>
      <c r="BY341" s="39" t="str">
        <f>_xlfn.IFNA(VLOOKUP(Table2[[#This Row],[Job-no]],Table4[],22,FALSE),"Ready")</f>
        <v/>
      </c>
      <c r="BZ341" s="120">
        <f t="shared" si="73"/>
        <v>43479</v>
      </c>
      <c r="CA341" s="120" t="str">
        <f ca="1">IF(OR(Table2[[#This Row],[Saw Date]]=TODAY(),Table2[[#This Row],[Saw Date]]=TODAY()+1), Table2[[#This Row],[Saw Date]],IF(Table2[[#This Row],[Extrusion cut double saw]],"Done",""))</f>
        <v/>
      </c>
      <c r="CB341" s="120" t="str">
        <f ca="1">IF(OR(Table2[[#This Row],[Lens Date]]=TODAY(),Table2[[#This Row],[Lens Date]]=TODAY()+1), Table2[[#This Row],[Lens Date]],IF(Table2[[#This Row],[MSLens]]="Done","Done",""))</f>
        <v/>
      </c>
      <c r="CC341" s="120" t="str">
        <f ca="1">IF(OR(Table2[[#This Row],[Milling Date]]=TODAY(),Table2[[#This Row],[Milling Date]]=TODAY()+1), Table2[[#This Row],[Milling Date]],IF(Table2[[#This Row],[CNC Holes]]="Ready","Done",""))</f>
        <v/>
      </c>
      <c r="CD341" s="120" t="str">
        <f ca="1">IF(OR(Table2[[#This Row],[Welding Date]]=TODAY(),Table2[[#This Row],[Welding Date]]=TODAY()+1), Table2[[#This Row],[Welding Date]],IF(Table2[[#This Row],[Welding Corners]]="Ready","Done",""))</f>
        <v/>
      </c>
      <c r="CE341" s="120" t="str">
        <f ca="1">IF(OR(Table2[[#This Row],[Puching Date]]=TODAY(),Table2[[#This Row],[Puching Date]]=TODAY()+1), Table2[[#This Row],[Puching Date]],IF(Table2[[#This Row],[Punch Holes]]="Ready","Done",""))</f>
        <v/>
      </c>
      <c r="CF341" s="120" t="str">
        <f ca="1">IF(OR(Table2[[#This Row],[Housing Date2]]=TODAY(),Table2[[#This Row],[Housing Date2]]=TODAY()+1),Table2[[#This Row],[Housing Date2]],IF(Table2[[#This Row],[Body Assembly]],"Done",""))</f>
        <v/>
      </c>
      <c r="CG341" s="120" t="str">
        <f>_xlfn.IFNA(VLOOKUP(Table2[[#This Row],[Job-no]],Table4[],7,FALSE),"Done")</f>
        <v>Machine Shop Started</v>
      </c>
    </row>
    <row r="342" spans="1:85" x14ac:dyDescent="0.25">
      <c r="A342" t="str">
        <f>_xlfn.CONCAT(Table2[[#This Row],[Order]],"-",Table2[[#This Row],[Line]])</f>
        <v>76719-5</v>
      </c>
      <c r="B342" s="5">
        <v>43479</v>
      </c>
      <c r="C342" s="8">
        <v>76719</v>
      </c>
      <c r="D342" s="3" t="s">
        <v>3669</v>
      </c>
      <c r="E342" s="8">
        <v>5</v>
      </c>
      <c r="F342" s="8">
        <v>1</v>
      </c>
      <c r="G342" s="3" t="s">
        <v>42</v>
      </c>
      <c r="H342" s="8">
        <v>1</v>
      </c>
      <c r="I342" s="43" t="b">
        <v>0</v>
      </c>
      <c r="J342" s="43" t="b">
        <v>0</v>
      </c>
      <c r="K342" t="s">
        <v>114</v>
      </c>
      <c r="L342" s="43" t="b">
        <v>0</v>
      </c>
      <c r="M342" s="43" t="b">
        <v>0</v>
      </c>
      <c r="N342" s="43" t="b">
        <v>0</v>
      </c>
      <c r="O342" t="s">
        <v>114</v>
      </c>
      <c r="P342" t="s">
        <v>114</v>
      </c>
      <c r="Q342" t="s">
        <v>114</v>
      </c>
      <c r="R342" t="s">
        <v>114</v>
      </c>
      <c r="S342" t="s">
        <v>114</v>
      </c>
      <c r="T342" t="s">
        <v>114</v>
      </c>
      <c r="U342" t="s">
        <v>114</v>
      </c>
      <c r="V342" t="s">
        <v>114</v>
      </c>
      <c r="W342" s="5">
        <v>43474</v>
      </c>
      <c r="X342" s="3" t="s">
        <v>114</v>
      </c>
      <c r="Y342" s="3"/>
      <c r="Z342" s="3" t="s">
        <v>4829</v>
      </c>
      <c r="AA342" s="3" t="s">
        <v>114</v>
      </c>
      <c r="AB342" s="3" t="s">
        <v>74</v>
      </c>
      <c r="AC342" s="8">
        <v>1</v>
      </c>
      <c r="AD342" s="3" t="s">
        <v>5967</v>
      </c>
      <c r="AE342" s="4" t="s">
        <v>5968</v>
      </c>
      <c r="AF342" s="3"/>
      <c r="AG342" s="3" t="s">
        <v>114</v>
      </c>
      <c r="AH342" s="8">
        <v>1</v>
      </c>
      <c r="AI342" s="3" t="s">
        <v>74</v>
      </c>
      <c r="AJ342" t="s">
        <v>114</v>
      </c>
      <c r="AK342" t="s">
        <v>114</v>
      </c>
      <c r="AL342" s="43" t="b">
        <v>0</v>
      </c>
      <c r="AM342" s="3"/>
      <c r="AN342" s="3"/>
      <c r="AO342" s="43" t="b">
        <v>0</v>
      </c>
      <c r="AP342" s="3" t="b">
        <v>0</v>
      </c>
      <c r="AQ342" s="3">
        <f>VLOOKUP(Table2[[#This Row],[Job-no]],Table3[],26,FALSE)</f>
        <v>700</v>
      </c>
      <c r="AR342" t="str">
        <f t="shared" si="68"/>
        <v>SCR</v>
      </c>
      <c r="AS342" t="str">
        <f>VLOOKUP(AR342,Table1[],4,0)</f>
        <v>recessed</v>
      </c>
      <c r="AT342" t="str">
        <f>IF(BD342&gt;0,"Pattern",VLOOKUP(AR342,Table1[],5,0))</f>
        <v>Check for Kit</v>
      </c>
      <c r="AU342" s="34">
        <f>IF(AT342="Pattern",WORKDAY(Table2[[#This Row],[Scheduled Ship Date]],-10),WORKDAY(Table2[[#This Row],[Scheduled Ship Date]],-4))</f>
        <v>43473</v>
      </c>
      <c r="AV342">
        <f>IF(Table2[[#This Row],[Extrusion cut double saw]]=TRUE,IF(O342="ToDo",IF(AT342="Pattern",Table2[[#This Row],[Total Sections]]*0.4,Table2[[#This Row],[Total Sections]]*0.12),0),IF(AT342="Pattern",Table2[[#This Row],[Total Sections]]*4,Table2[[#This Row],[Total Sections]]*1.2))</f>
        <v>1.2</v>
      </c>
      <c r="AW342" s="42">
        <f t="shared" ca="1" si="75"/>
        <v>43469</v>
      </c>
      <c r="AX342" s="42">
        <f>IF(AT342="Pattern",Table2[[#This Row],[Scheduled Ship Date]]-2,Table2[[#This Row],[Scheduled Ship Date]]-3)</f>
        <v>43476</v>
      </c>
      <c r="AY342">
        <f>IF(Table2[[#This Row],[Pattern]]="Pattern",Table2[[#This Row],[Total Sections]]*4.82,Table2[[#This Row],[Total Sections]]*0.5)</f>
        <v>0.5</v>
      </c>
      <c r="AZ342" s="42">
        <f t="shared" ca="1" si="74"/>
        <v>43469</v>
      </c>
      <c r="BA342" s="39">
        <f>((Table2[Total Sections]/Table2[Open Qty])-1)*Table2[Open Qty]*12.96</f>
        <v>0</v>
      </c>
      <c r="BB342" s="39"/>
      <c r="BC342" s="39" t="str">
        <f t="shared" si="69"/>
        <v>SCR-500-80-40-FL-2X6-W-UNV-DP-1-DF</v>
      </c>
      <c r="BD342" s="39">
        <f t="shared" si="70"/>
        <v>0</v>
      </c>
      <c r="BE342" s="39" t="b">
        <f>_xlfn.IFNA(VLOOKUP(Table2[[#This Row],[Job-no]],Table4[],9,FALSE),TRUE)</f>
        <v>1</v>
      </c>
      <c r="BF342" t="str">
        <f>VLOOKUP(AR342,Table1[],3,0)</f>
        <v>SCULPT</v>
      </c>
      <c r="BG342" s="39" t="b">
        <f>_xlfn.IFNA(VLOOKUP(Table2[[#This Row],[Job-no]],Table4[],14,FALSE),TRUE)</f>
        <v>0</v>
      </c>
      <c r="BH342" s="39" t="str">
        <f>_xlfn.IFNA(VLOOKUP(Table2[[#This Row],[Job-no]],Table4[],11,FALSE),"Done")</f>
        <v/>
      </c>
      <c r="BI342" s="39">
        <f>IF(Table2[[#This Row],[Pattern]]="Pattern",VLOOKUP(Table2[[#This Row],[Product Code]],'Routing data'!$A$2:$W$470,13,FALSE),VLOOKUP(Table2[[#This Row],[Product Code]],'Routing data'!$A$2:$W$470,3,FALSE))</f>
        <v>2</v>
      </c>
      <c r="BJ342" s="39">
        <f>IF(Table2[[#This Row],[Pattern]]="Pattern",VLOOKUP(Table2[[#This Row],[Product Code]],'Routing data'!$A$2:$W$470,14,FALSE),VLOOKUP(Table2[[#This Row],[Product Code]],'Routing data'!$A$2:$W$470,4,FALSE))</f>
        <v>0</v>
      </c>
      <c r="BK342" s="39">
        <f>VLOOKUP(Table2[[#This Row],[Product Code]],'Routing data'!A$4:W$524,16,FALSE)</f>
        <v>5</v>
      </c>
      <c r="BL342" s="42">
        <f>IF(Table2[[#This Row],[Milling Required]]=0,"x",IF(AT342="Pattern",B342-10,B342-4))</f>
        <v>43475</v>
      </c>
      <c r="BM342" s="42" t="str">
        <f>IF(Table2[[#This Row],[Punching Required]]=0,"x",IF(AT342="Pattern",B342-8,B342-2))</f>
        <v>x</v>
      </c>
      <c r="BN342" s="42">
        <f t="shared" si="71"/>
        <v>43476</v>
      </c>
      <c r="BO342" s="39">
        <f>IF(Table2[[#This Row],[Milling]]="x","x",Table2[[#This Row],[Total Sections]]*2)</f>
        <v>2</v>
      </c>
      <c r="BP342" s="39" t="str">
        <f>IF(Table2[[#This Row],[Punching]]="x","x",Table2[Total Sections]*2)</f>
        <v>x</v>
      </c>
      <c r="BQ342" s="39">
        <f>IF(Table2[[#This Row],[Pattern]]="Pattern",Table2[Total Sections]*3,Table2[Total Sections]*1.5)</f>
        <v>1.5</v>
      </c>
      <c r="BR342" s="42">
        <f t="shared" ca="1" si="72"/>
        <v>43470</v>
      </c>
      <c r="BS342" s="42"/>
      <c r="BT342" s="42"/>
      <c r="BU342" s="39"/>
      <c r="BV342" s="122" t="str">
        <f>_xlfn.IFNA(VLOOKUP(Table2[[#This Row],[Job-no]],Table4[],16,FALSE),"Ready")</f>
        <v/>
      </c>
      <c r="BW342" s="122" t="str">
        <f>_xlfn.IFNA(VLOOKUP(Table2[[#This Row],[Job-no]],Table4[],21,FALSE),"Ready")</f>
        <v/>
      </c>
      <c r="BX342" s="39" t="b">
        <f>_xlfn.IFNA(VLOOKUP(Table2[[#This Row],[Job-no]],Table4[],10,FALSE),TRUE)</f>
        <v>0</v>
      </c>
      <c r="BY342" s="39" t="str">
        <f>_xlfn.IFNA(VLOOKUP(Table2[[#This Row],[Job-no]],Table4[],22,FALSE),"Ready")</f>
        <v/>
      </c>
      <c r="BZ342" s="120">
        <f t="shared" si="73"/>
        <v>43479</v>
      </c>
      <c r="CA342" s="120" t="str">
        <f ca="1">IF(OR(Table2[[#This Row],[Saw Date]]=TODAY(),Table2[[#This Row],[Saw Date]]=TODAY()+1), Table2[[#This Row],[Saw Date]],IF(Table2[[#This Row],[Extrusion cut double saw]],"Done",""))</f>
        <v/>
      </c>
      <c r="CB342" s="120" t="str">
        <f ca="1">IF(OR(Table2[[#This Row],[Lens Date]]=TODAY(),Table2[[#This Row],[Lens Date]]=TODAY()+1), Table2[[#This Row],[Lens Date]],IF(Table2[[#This Row],[MSLens]]="Done","Done",""))</f>
        <v/>
      </c>
      <c r="CC342" s="120" t="str">
        <f ca="1">IF(OR(Table2[[#This Row],[Milling Date]]=TODAY(),Table2[[#This Row],[Milling Date]]=TODAY()+1), Table2[[#This Row],[Milling Date]],IF(Table2[[#This Row],[CNC Holes]]="Ready","Done",""))</f>
        <v/>
      </c>
      <c r="CD342" s="120" t="str">
        <f ca="1">IF(OR(Table2[[#This Row],[Welding Date]]=TODAY(),Table2[[#This Row],[Welding Date]]=TODAY()+1), Table2[[#This Row],[Welding Date]],IF(Table2[[#This Row],[Welding Corners]]="Ready","Done",""))</f>
        <v/>
      </c>
      <c r="CE342" s="120" t="str">
        <f ca="1">IF(OR(Table2[[#This Row],[Puching Date]]=TODAY(),Table2[[#This Row],[Puching Date]]=TODAY()+1), Table2[[#This Row],[Puching Date]],IF(Table2[[#This Row],[Punch Holes]]="Ready","Done",""))</f>
        <v/>
      </c>
      <c r="CF342" s="120" t="str">
        <f ca="1">IF(OR(Table2[[#This Row],[Housing Date2]]=TODAY(),Table2[[#This Row],[Housing Date2]]=TODAY()+1),Table2[[#This Row],[Housing Date2]],IF(Table2[[#This Row],[Body Assembly]],"Done",""))</f>
        <v/>
      </c>
      <c r="CG342" s="120" t="str">
        <f>_xlfn.IFNA(VLOOKUP(Table2[[#This Row],[Job-no]],Table4[],7,FALSE),"Done")</f>
        <v>Machine Shop Started</v>
      </c>
    </row>
    <row r="343" spans="1:85" x14ac:dyDescent="0.25">
      <c r="A343" s="39" t="str">
        <f>_xlfn.CONCAT(Table2[[#This Row],[Order]],"-",Table2[[#This Row],[Line]])</f>
        <v>76719-6</v>
      </c>
      <c r="B343" s="5">
        <v>43479</v>
      </c>
      <c r="C343" s="8">
        <v>76719</v>
      </c>
      <c r="D343" s="3" t="s">
        <v>3671</v>
      </c>
      <c r="E343" s="8">
        <v>6</v>
      </c>
      <c r="F343" s="8">
        <v>1</v>
      </c>
      <c r="G343" s="3" t="s">
        <v>42</v>
      </c>
      <c r="H343" s="8">
        <v>1</v>
      </c>
      <c r="I343" s="43" t="b">
        <v>0</v>
      </c>
      <c r="J343" s="43" t="b">
        <v>0</v>
      </c>
      <c r="K343" t="s">
        <v>114</v>
      </c>
      <c r="L343" s="43" t="b">
        <v>0</v>
      </c>
      <c r="M343" s="43" t="b">
        <v>0</v>
      </c>
      <c r="N343" s="43" t="b">
        <v>0</v>
      </c>
      <c r="O343" t="s">
        <v>114</v>
      </c>
      <c r="P343" t="s">
        <v>114</v>
      </c>
      <c r="Q343" t="s">
        <v>114</v>
      </c>
      <c r="R343" t="s">
        <v>114</v>
      </c>
      <c r="S343" t="s">
        <v>114</v>
      </c>
      <c r="T343" t="s">
        <v>114</v>
      </c>
      <c r="U343" t="s">
        <v>114</v>
      </c>
      <c r="V343" t="s">
        <v>114</v>
      </c>
      <c r="W343" s="5">
        <v>43474</v>
      </c>
      <c r="X343" s="3" t="s">
        <v>114</v>
      </c>
      <c r="Y343" s="3"/>
      <c r="Z343" s="3" t="s">
        <v>4829</v>
      </c>
      <c r="AA343" s="3" t="s">
        <v>114</v>
      </c>
      <c r="AB343" s="3" t="s">
        <v>74</v>
      </c>
      <c r="AC343" s="8">
        <v>1</v>
      </c>
      <c r="AD343" s="3" t="s">
        <v>5967</v>
      </c>
      <c r="AE343" s="4" t="s">
        <v>5968</v>
      </c>
      <c r="AF343" s="3"/>
      <c r="AG343" s="3" t="s">
        <v>114</v>
      </c>
      <c r="AH343" s="8">
        <v>1</v>
      </c>
      <c r="AI343" s="3" t="s">
        <v>74</v>
      </c>
      <c r="AJ343" t="s">
        <v>114</v>
      </c>
      <c r="AK343" t="s">
        <v>114</v>
      </c>
      <c r="AL343" s="43" t="b">
        <v>0</v>
      </c>
      <c r="AM343" s="3"/>
      <c r="AN343" s="3"/>
      <c r="AO343" s="43" t="b">
        <v>0</v>
      </c>
      <c r="AP343" s="3" t="b">
        <v>0</v>
      </c>
      <c r="AQ343" s="3">
        <f>VLOOKUP(Table2[[#This Row],[Job-no]],Table3[],26,FALSE)</f>
        <v>750</v>
      </c>
      <c r="AR343" t="str">
        <f t="shared" si="68"/>
        <v>SCR</v>
      </c>
      <c r="AS343" t="str">
        <f>VLOOKUP(AR343,Table1[],4,0)</f>
        <v>recessed</v>
      </c>
      <c r="AT343" t="str">
        <f>IF(BD343&gt;0,"Pattern",VLOOKUP(AR343,Table1[],5,0))</f>
        <v>Check for Kit</v>
      </c>
      <c r="AU343" s="34">
        <f>IF(AT343="Pattern",WORKDAY(Table2[[#This Row],[Scheduled Ship Date]],-10),WORKDAY(Table2[[#This Row],[Scheduled Ship Date]],-4))</f>
        <v>43473</v>
      </c>
      <c r="AV343" s="39">
        <f>IF(Table2[[#This Row],[Extrusion cut double saw]]=TRUE,IF(O343="ToDo",IF(AT343="Pattern",Table2[[#This Row],[Total Sections]]*0.4,Table2[[#This Row],[Total Sections]]*0.12),0),IF(AT343="Pattern",Table2[[#This Row],[Total Sections]]*4,Table2[[#This Row],[Total Sections]]*1.2))</f>
        <v>1.2</v>
      </c>
      <c r="AW343" s="42">
        <f t="shared" ca="1" si="75"/>
        <v>43469</v>
      </c>
      <c r="AX343" s="42">
        <f>IF(AT343="Pattern",Table2[[#This Row],[Scheduled Ship Date]]-2,Table2[[#This Row],[Scheduled Ship Date]]-3)</f>
        <v>43476</v>
      </c>
      <c r="AY343" s="39">
        <f>IF(Table2[[#This Row],[Pattern]]="Pattern",Table2[[#This Row],[Total Sections]]*4.82,Table2[[#This Row],[Total Sections]]*0.5)</f>
        <v>0.5</v>
      </c>
      <c r="AZ343" s="42">
        <f t="shared" ca="1" si="74"/>
        <v>43469</v>
      </c>
      <c r="BA343" s="39">
        <f>((Table2[Total Sections]/Table2[Open Qty])-1)*Table2[Open Qty]*12.96</f>
        <v>0</v>
      </c>
      <c r="BB343" s="39"/>
      <c r="BC343" s="39" t="str">
        <f t="shared" si="69"/>
        <v>SCR-500-80-40-2M-2X6-W-UNV-DP-1-DF</v>
      </c>
      <c r="BD343" s="39">
        <f t="shared" si="70"/>
        <v>0</v>
      </c>
      <c r="BE343" s="39" t="b">
        <f>_xlfn.IFNA(VLOOKUP(Table2[[#This Row],[Job-no]],Table4[],9,FALSE),TRUE)</f>
        <v>1</v>
      </c>
      <c r="BF343" s="39"/>
      <c r="BG343" s="39" t="b">
        <f>_xlfn.IFNA(VLOOKUP(Table2[[#This Row],[Job-no]],Table4[],14,FALSE),TRUE)</f>
        <v>0</v>
      </c>
      <c r="BH343" s="39" t="str">
        <f>_xlfn.IFNA(VLOOKUP(Table2[[#This Row],[Job-no]],Table4[],11,FALSE),"Done")</f>
        <v/>
      </c>
      <c r="BI343" s="39">
        <f>IF(Table2[[#This Row],[Pattern]]="Pattern",VLOOKUP(Table2[[#This Row],[Product Code]],'Routing data'!$A$2:$W$470,13,FALSE),VLOOKUP(Table2[[#This Row],[Product Code]],'Routing data'!$A$2:$W$470,3,FALSE))</f>
        <v>2</v>
      </c>
      <c r="BJ343" s="39">
        <f>IF(Table2[[#This Row],[Pattern]]="Pattern",VLOOKUP(Table2[[#This Row],[Product Code]],'Routing data'!$A$2:$W$470,14,FALSE),VLOOKUP(Table2[[#This Row],[Product Code]],'Routing data'!$A$2:$W$470,4,FALSE))</f>
        <v>0</v>
      </c>
      <c r="BK343" s="39">
        <f>VLOOKUP(Table2[[#This Row],[Product Code]],'Routing data'!A$4:W$524,16,FALSE)</f>
        <v>5</v>
      </c>
      <c r="BL343" s="42">
        <f>IF(Table2[[#This Row],[Milling Required]]=0,"x",IF(AT343="Pattern",B343-10,B343-4))</f>
        <v>43475</v>
      </c>
      <c r="BM343" s="42" t="str">
        <f>IF(Table2[[#This Row],[Punching Required]]=0,"x",IF(AT343="Pattern",B343-8,B343-2))</f>
        <v>x</v>
      </c>
      <c r="BN343" s="42">
        <f t="shared" si="71"/>
        <v>43476</v>
      </c>
      <c r="BO343" s="39">
        <f>IF(Table2[[#This Row],[Milling]]="x","x",Table2[[#This Row],[Total Sections]]*2)</f>
        <v>2</v>
      </c>
      <c r="BP343" s="39" t="str">
        <f>IF(Table2[[#This Row],[Punching]]="x","x",Table2[Total Sections]*2)</f>
        <v>x</v>
      </c>
      <c r="BQ343" s="39">
        <f>IF(Table2[[#This Row],[Pattern]]="Pattern",Table2[Total Sections]*3,Table2[Total Sections]*1.5)</f>
        <v>1.5</v>
      </c>
      <c r="BR343" s="42">
        <f t="shared" ca="1" si="72"/>
        <v>43470</v>
      </c>
      <c r="BS343" s="42"/>
      <c r="BT343" s="42"/>
      <c r="BU343" s="39"/>
      <c r="BV343" s="39" t="str">
        <f>_xlfn.IFNA(VLOOKUP(Table2[[#This Row],[Job-no]],Table4[],16,FALSE),"Ready")</f>
        <v/>
      </c>
      <c r="BW343" s="39" t="str">
        <f>_xlfn.IFNA(VLOOKUP(Table2[[#This Row],[Job-no]],Table4[],21,FALSE),"Ready")</f>
        <v/>
      </c>
      <c r="BX343" s="39" t="b">
        <f>_xlfn.IFNA(VLOOKUP(Table2[[#This Row],[Job-no]],Table4[],10,FALSE),TRUE)</f>
        <v>0</v>
      </c>
      <c r="BY343" s="39" t="str">
        <f>_xlfn.IFNA(VLOOKUP(Table2[[#This Row],[Job-no]],Table4[],22,FALSE),"Ready")</f>
        <v/>
      </c>
      <c r="BZ343" s="120">
        <f t="shared" si="73"/>
        <v>43479</v>
      </c>
      <c r="CA343" s="120" t="str">
        <f ca="1">IF(OR(Table2[[#This Row],[Saw Date]]=TODAY(),Table2[[#This Row],[Saw Date]]=TODAY()+1), Table2[[#This Row],[Saw Date]],IF(Table2[[#This Row],[Extrusion cut double saw]],"Done",""))</f>
        <v/>
      </c>
      <c r="CB343" s="120" t="str">
        <f ca="1">IF(OR(Table2[[#This Row],[Lens Date]]=TODAY(),Table2[[#This Row],[Lens Date]]=TODAY()+1), Table2[[#This Row],[Lens Date]],IF(Table2[[#This Row],[MSLens]]="Done","Done",""))</f>
        <v/>
      </c>
      <c r="CC343" s="120" t="str">
        <f ca="1">IF(OR(Table2[[#This Row],[Milling Date]]=TODAY(),Table2[[#This Row],[Milling Date]]=TODAY()+1), Table2[[#This Row],[Milling Date]],IF(Table2[[#This Row],[CNC Holes]]="Ready","Done",""))</f>
        <v/>
      </c>
      <c r="CD343" s="120" t="str">
        <f ca="1">IF(OR(Table2[[#This Row],[Welding Date]]=TODAY(),Table2[[#This Row],[Welding Date]]=TODAY()+1), Table2[[#This Row],[Welding Date]],IF(Table2[[#This Row],[Welding Corners]]="Ready","Done",""))</f>
        <v/>
      </c>
      <c r="CE343" s="120" t="str">
        <f ca="1">IF(OR(Table2[[#This Row],[Puching Date]]=TODAY(),Table2[[#This Row],[Puching Date]]=TODAY()+1), Table2[[#This Row],[Puching Date]],IF(Table2[[#This Row],[Punch Holes]]="Ready","Done",""))</f>
        <v/>
      </c>
      <c r="CF343" s="120" t="str">
        <f ca="1">IF(OR(Table2[[#This Row],[Housing Date2]]=TODAY(),Table2[[#This Row],[Housing Date2]]=TODAY()+1),Table2[[#This Row],[Housing Date2]],IF(Table2[[#This Row],[Body Assembly]],"Done",""))</f>
        <v/>
      </c>
      <c r="CG343" s="120" t="str">
        <f>_xlfn.IFNA(VLOOKUP(Table2[[#This Row],[Job-no]],Table4[],7,FALSE),"Done")</f>
        <v>Machine Shop Started</v>
      </c>
    </row>
    <row r="344" spans="1:85" x14ac:dyDescent="0.25">
      <c r="A344" s="39" t="str">
        <f>_xlfn.CONCAT(Table2[[#This Row],[Order]],"-",Table2[[#This Row],[Line]])</f>
        <v>76719-7</v>
      </c>
      <c r="B344" s="5">
        <v>43479</v>
      </c>
      <c r="C344" s="8">
        <v>76719</v>
      </c>
      <c r="D344" s="3" t="s">
        <v>3673</v>
      </c>
      <c r="E344" s="8">
        <v>7</v>
      </c>
      <c r="F344" s="8">
        <v>1</v>
      </c>
      <c r="G344" s="3" t="s">
        <v>42</v>
      </c>
      <c r="H344" s="8">
        <v>1</v>
      </c>
      <c r="I344" s="43" t="b">
        <v>0</v>
      </c>
      <c r="J344" s="43" t="b">
        <v>0</v>
      </c>
      <c r="K344" t="s">
        <v>114</v>
      </c>
      <c r="L344" s="43" t="b">
        <v>0</v>
      </c>
      <c r="M344" s="43" t="b">
        <v>0</v>
      </c>
      <c r="N344" s="43" t="b">
        <v>0</v>
      </c>
      <c r="O344" t="s">
        <v>114</v>
      </c>
      <c r="P344" t="s">
        <v>114</v>
      </c>
      <c r="Q344" t="s">
        <v>114</v>
      </c>
      <c r="R344" t="s">
        <v>114</v>
      </c>
      <c r="S344" t="s">
        <v>114</v>
      </c>
      <c r="T344" t="s">
        <v>114</v>
      </c>
      <c r="U344" t="s">
        <v>114</v>
      </c>
      <c r="V344" t="s">
        <v>114</v>
      </c>
      <c r="W344" s="5">
        <v>43474</v>
      </c>
      <c r="X344" s="3" t="s">
        <v>114</v>
      </c>
      <c r="Y344" s="3"/>
      <c r="Z344" s="3" t="s">
        <v>4447</v>
      </c>
      <c r="AA344" s="3" t="s">
        <v>114</v>
      </c>
      <c r="AB344" s="3" t="s">
        <v>74</v>
      </c>
      <c r="AC344" s="8">
        <v>1</v>
      </c>
      <c r="AD344" s="3" t="s">
        <v>5967</v>
      </c>
      <c r="AE344" s="4" t="s">
        <v>5968</v>
      </c>
      <c r="AF344" s="3"/>
      <c r="AG344" s="3" t="s">
        <v>114</v>
      </c>
      <c r="AH344" s="8">
        <v>1</v>
      </c>
      <c r="AI344" s="3" t="s">
        <v>74</v>
      </c>
      <c r="AJ344" t="s">
        <v>114</v>
      </c>
      <c r="AK344" t="s">
        <v>114</v>
      </c>
      <c r="AL344" s="43" t="b">
        <v>0</v>
      </c>
      <c r="AM344" s="3"/>
      <c r="AN344" s="3"/>
      <c r="AO344" s="43" t="b">
        <v>0</v>
      </c>
      <c r="AP344" s="3" t="b">
        <v>0</v>
      </c>
      <c r="AQ344" s="3">
        <f>VLOOKUP(Table2[[#This Row],[Job-no]],Table3[],26,FALSE)</f>
        <v>535</v>
      </c>
      <c r="AR344" t="str">
        <f t="shared" si="68"/>
        <v>SCR</v>
      </c>
      <c r="AS344" t="str">
        <f>VLOOKUP(AR344,Table1[],4,0)</f>
        <v>recessed</v>
      </c>
      <c r="AT344" t="str">
        <f>IF(BD344&gt;0,"Pattern",VLOOKUP(AR344,Table1[],5,0))</f>
        <v>Check for Kit</v>
      </c>
      <c r="AU344" s="34">
        <f>IF(AT344="Pattern",WORKDAY(Table2[[#This Row],[Scheduled Ship Date]],-10),WORKDAY(Table2[[#This Row],[Scheduled Ship Date]],-4))</f>
        <v>43473</v>
      </c>
      <c r="AV344" s="39">
        <f>IF(Table2[[#This Row],[Extrusion cut double saw]]=TRUE,IF(O344="ToDo",IF(AT344="Pattern",Table2[[#This Row],[Total Sections]]*0.4,Table2[[#This Row],[Total Sections]]*0.12),0),IF(AT344="Pattern",Table2[[#This Row],[Total Sections]]*4,Table2[[#This Row],[Total Sections]]*1.2))</f>
        <v>1.2</v>
      </c>
      <c r="AW344" s="42">
        <f t="shared" ca="1" si="75"/>
        <v>43469</v>
      </c>
      <c r="AX344" s="42">
        <f>IF(AT344="Pattern",Table2[[#This Row],[Scheduled Ship Date]]-2,Table2[[#This Row],[Scheduled Ship Date]]-3)</f>
        <v>43476</v>
      </c>
      <c r="AY344" s="39">
        <f>IF(Table2[[#This Row],[Pattern]]="Pattern",Table2[[#This Row],[Total Sections]]*4.82,Table2[[#This Row],[Total Sections]]*0.5)</f>
        <v>0.5</v>
      </c>
      <c r="AZ344" s="42">
        <f t="shared" ca="1" si="74"/>
        <v>43469</v>
      </c>
      <c r="BA344" s="39">
        <f>((Table2[Total Sections]/Table2[Open Qty])-1)*Table2[Open Qty]*12.96</f>
        <v>0</v>
      </c>
      <c r="BB344" s="39"/>
      <c r="BC344" s="39" t="str">
        <f t="shared" si="69"/>
        <v>SCR-500-80-40-2M-2X4-W-UNV-DP-1-DF</v>
      </c>
      <c r="BD344" s="39">
        <f t="shared" si="70"/>
        <v>0</v>
      </c>
      <c r="BE344" s="39" t="b">
        <f>_xlfn.IFNA(VLOOKUP(Table2[[#This Row],[Job-no]],Table4[],9,FALSE),TRUE)</f>
        <v>1</v>
      </c>
      <c r="BF344" s="39"/>
      <c r="BG344" s="39" t="b">
        <f>_xlfn.IFNA(VLOOKUP(Table2[[#This Row],[Job-no]],Table4[],14,FALSE),TRUE)</f>
        <v>0</v>
      </c>
      <c r="BH344" s="39" t="str">
        <f>_xlfn.IFNA(VLOOKUP(Table2[[#This Row],[Job-no]],Table4[],11,FALSE),"Done")</f>
        <v/>
      </c>
      <c r="BI344" s="39">
        <f>IF(Table2[[#This Row],[Pattern]]="Pattern",VLOOKUP(Table2[[#This Row],[Product Code]],'Routing data'!$A$2:$W$470,13,FALSE),VLOOKUP(Table2[[#This Row],[Product Code]],'Routing data'!$A$2:$W$470,3,FALSE))</f>
        <v>2</v>
      </c>
      <c r="BJ344" s="39">
        <f>IF(Table2[[#This Row],[Pattern]]="Pattern",VLOOKUP(Table2[[#This Row],[Product Code]],'Routing data'!$A$2:$W$470,14,FALSE),VLOOKUP(Table2[[#This Row],[Product Code]],'Routing data'!$A$2:$W$470,4,FALSE))</f>
        <v>0</v>
      </c>
      <c r="BK344" s="39">
        <f>VLOOKUP(Table2[[#This Row],[Product Code]],'Routing data'!A$4:W$524,16,FALSE)</f>
        <v>5</v>
      </c>
      <c r="BL344" s="42">
        <f>IF(Table2[[#This Row],[Milling Required]]=0,"x",IF(AT344="Pattern",B344-10,B344-4))</f>
        <v>43475</v>
      </c>
      <c r="BM344" s="42" t="str">
        <f>IF(Table2[[#This Row],[Punching Required]]=0,"x",IF(AT344="Pattern",B344-8,B344-2))</f>
        <v>x</v>
      </c>
      <c r="BN344" s="42">
        <f t="shared" si="71"/>
        <v>43476</v>
      </c>
      <c r="BO344" s="39">
        <f>IF(Table2[[#This Row],[Milling]]="x","x",Table2[[#This Row],[Total Sections]]*2)</f>
        <v>2</v>
      </c>
      <c r="BP344" s="39" t="str">
        <f>IF(Table2[[#This Row],[Punching]]="x","x",Table2[Total Sections]*2)</f>
        <v>x</v>
      </c>
      <c r="BQ344" s="39">
        <f>IF(Table2[[#This Row],[Pattern]]="Pattern",Table2[Total Sections]*3,Table2[Total Sections]*1.5)</f>
        <v>1.5</v>
      </c>
      <c r="BR344" s="42">
        <f t="shared" ca="1" si="72"/>
        <v>43470</v>
      </c>
      <c r="BS344" s="39"/>
      <c r="BT344" s="42"/>
      <c r="BU344" s="39"/>
      <c r="BV344" s="39" t="str">
        <f>_xlfn.IFNA(VLOOKUP(Table2[[#This Row],[Job-no]],Table4[],16,FALSE),"Ready")</f>
        <v/>
      </c>
      <c r="BW344" s="39" t="str">
        <f>_xlfn.IFNA(VLOOKUP(Table2[[#This Row],[Job-no]],Table4[],21,FALSE),"Ready")</f>
        <v/>
      </c>
      <c r="BX344" s="39" t="b">
        <f>_xlfn.IFNA(VLOOKUP(Table2[[#This Row],[Job-no]],Table4[],10,FALSE),TRUE)</f>
        <v>0</v>
      </c>
      <c r="BY344" s="39" t="str">
        <f>_xlfn.IFNA(VLOOKUP(Table2[[#This Row],[Job-no]],Table4[],22,FALSE),"Ready")</f>
        <v/>
      </c>
      <c r="BZ344" s="120">
        <f t="shared" si="73"/>
        <v>43479</v>
      </c>
      <c r="CA344" s="120" t="str">
        <f ca="1">IF(OR(Table2[[#This Row],[Saw Date]]=TODAY(),Table2[[#This Row],[Saw Date]]=TODAY()+1), Table2[[#This Row],[Saw Date]],IF(Table2[[#This Row],[Extrusion cut double saw]],"Done",""))</f>
        <v/>
      </c>
      <c r="CB344" s="120" t="str">
        <f ca="1">IF(OR(Table2[[#This Row],[Lens Date]]=TODAY(),Table2[[#This Row],[Lens Date]]=TODAY()+1), Table2[[#This Row],[Lens Date]],IF(Table2[[#This Row],[MSLens]]="Done","Done",""))</f>
        <v/>
      </c>
      <c r="CC344" s="120" t="str">
        <f ca="1">IF(OR(Table2[[#This Row],[Milling Date]]=TODAY(),Table2[[#This Row],[Milling Date]]=TODAY()+1), Table2[[#This Row],[Milling Date]],IF(Table2[[#This Row],[CNC Holes]]="Ready","Done",""))</f>
        <v/>
      </c>
      <c r="CD344" s="120" t="str">
        <f ca="1">IF(OR(Table2[[#This Row],[Welding Date]]=TODAY(),Table2[[#This Row],[Welding Date]]=TODAY()+1), Table2[[#This Row],[Welding Date]],IF(Table2[[#This Row],[Welding Corners]]="Ready","Done",""))</f>
        <v/>
      </c>
      <c r="CE344" s="120" t="str">
        <f ca="1">IF(OR(Table2[[#This Row],[Puching Date]]=TODAY(),Table2[[#This Row],[Puching Date]]=TODAY()+1), Table2[[#This Row],[Puching Date]],IF(Table2[[#This Row],[Punch Holes]]="Ready","Done",""))</f>
        <v/>
      </c>
      <c r="CF344" s="120" t="str">
        <f ca="1">IF(OR(Table2[[#This Row],[Housing Date2]]=TODAY(),Table2[[#This Row],[Housing Date2]]=TODAY()+1),Table2[[#This Row],[Housing Date2]],IF(Table2[[#This Row],[Body Assembly]],"Done",""))</f>
        <v/>
      </c>
      <c r="CG344" s="120" t="str">
        <f>_xlfn.IFNA(VLOOKUP(Table2[[#This Row],[Job-no]],Table4[],7,FALSE),"Done")</f>
        <v>Machine Shop Started</v>
      </c>
    </row>
    <row r="345" spans="1:85" x14ac:dyDescent="0.25">
      <c r="A345" s="39" t="str">
        <f>_xlfn.CONCAT(Table2[[#This Row],[Order]],"-",Table2[[#This Row],[Line]])</f>
        <v>76719-8</v>
      </c>
      <c r="B345" s="5">
        <v>43479</v>
      </c>
      <c r="C345" s="8">
        <v>76719</v>
      </c>
      <c r="D345" s="3" t="s">
        <v>3675</v>
      </c>
      <c r="E345" s="8">
        <v>8</v>
      </c>
      <c r="F345" s="8">
        <v>1</v>
      </c>
      <c r="G345" s="3" t="s">
        <v>42</v>
      </c>
      <c r="H345" s="8">
        <v>1</v>
      </c>
      <c r="I345" s="43" t="b">
        <v>0</v>
      </c>
      <c r="J345" s="43" t="b">
        <v>0</v>
      </c>
      <c r="K345" t="s">
        <v>114</v>
      </c>
      <c r="L345" s="43" t="b">
        <v>0</v>
      </c>
      <c r="M345" s="43" t="b">
        <v>0</v>
      </c>
      <c r="N345" s="43" t="b">
        <v>0</v>
      </c>
      <c r="O345" t="s">
        <v>114</v>
      </c>
      <c r="P345" t="s">
        <v>114</v>
      </c>
      <c r="Q345" t="s">
        <v>114</v>
      </c>
      <c r="R345" t="s">
        <v>114</v>
      </c>
      <c r="S345" t="s">
        <v>114</v>
      </c>
      <c r="T345" t="s">
        <v>114</v>
      </c>
      <c r="U345" t="s">
        <v>114</v>
      </c>
      <c r="V345" t="s">
        <v>114</v>
      </c>
      <c r="W345" s="5">
        <v>43474</v>
      </c>
      <c r="X345" s="3" t="s">
        <v>114</v>
      </c>
      <c r="Y345" s="3"/>
      <c r="Z345" s="3" t="s">
        <v>4843</v>
      </c>
      <c r="AA345" s="3" t="s">
        <v>114</v>
      </c>
      <c r="AB345" s="3" t="s">
        <v>74</v>
      </c>
      <c r="AC345" s="8">
        <v>1</v>
      </c>
      <c r="AD345" s="3" t="s">
        <v>5967</v>
      </c>
      <c r="AE345" s="4" t="s">
        <v>5968</v>
      </c>
      <c r="AF345" s="3"/>
      <c r="AG345" s="3" t="s">
        <v>114</v>
      </c>
      <c r="AH345" s="8">
        <v>1</v>
      </c>
      <c r="AI345" s="3" t="s">
        <v>74</v>
      </c>
      <c r="AJ345" t="s">
        <v>114</v>
      </c>
      <c r="AK345" t="s">
        <v>114</v>
      </c>
      <c r="AL345" s="43" t="b">
        <v>0</v>
      </c>
      <c r="AM345" s="3"/>
      <c r="AN345" s="3"/>
      <c r="AO345" s="43" t="b">
        <v>0</v>
      </c>
      <c r="AP345" s="3" t="b">
        <v>0</v>
      </c>
      <c r="AQ345" s="3">
        <f>VLOOKUP(Table2[[#This Row],[Job-no]],Table3[],26,FALSE)</f>
        <v>1300</v>
      </c>
      <c r="AR345" t="str">
        <f t="shared" si="68"/>
        <v>SCD</v>
      </c>
      <c r="AS345" t="str">
        <f>VLOOKUP(AR345,Table1[],4,0)</f>
        <v>pendant</v>
      </c>
      <c r="AT345" t="str">
        <f>IF(BD345&gt;0,"Pattern",VLOOKUP(AR345,Table1[],5,0))</f>
        <v>Check for Kit</v>
      </c>
      <c r="AU345" s="34">
        <f>IF(AT345="Pattern",WORKDAY(Table2[[#This Row],[Scheduled Ship Date]],-10),WORKDAY(Table2[[#This Row],[Scheduled Ship Date]],-4))</f>
        <v>43473</v>
      </c>
      <c r="AV345" s="39">
        <f>IF(Table2[[#This Row],[Extrusion cut double saw]]=TRUE,IF(O345="ToDo",IF(AT345="Pattern",Table2[[#This Row],[Total Sections]]*0.4,Table2[[#This Row],[Total Sections]]*0.12),0),IF(AT345="Pattern",Table2[[#This Row],[Total Sections]]*4,Table2[[#This Row],[Total Sections]]*1.2))</f>
        <v>1.2</v>
      </c>
      <c r="AW345" s="42">
        <f t="shared" ca="1" si="75"/>
        <v>43469</v>
      </c>
      <c r="AX345" s="42">
        <f>IF(AT345="Pattern",Table2[[#This Row],[Scheduled Ship Date]]-2,Table2[[#This Row],[Scheduled Ship Date]]-3)</f>
        <v>43476</v>
      </c>
      <c r="AY345" s="39">
        <f>IF(Table2[[#This Row],[Pattern]]="Pattern",Table2[[#This Row],[Total Sections]]*4.82,Table2[[#This Row],[Total Sections]]*0.5)</f>
        <v>0.5</v>
      </c>
      <c r="AZ345" s="42">
        <f t="shared" ca="1" si="74"/>
        <v>43469</v>
      </c>
      <c r="BA345" s="39">
        <f>((Table2[Total Sections]/Table2[Open Qty])-1)*Table2[Open Qty]*12.96</f>
        <v>0</v>
      </c>
      <c r="BB345" s="39"/>
      <c r="BC345" s="39" t="str">
        <f t="shared" si="69"/>
        <v>SCD-500-80-40-2M-2X10-W-UNV-DP-1-CA(48)</v>
      </c>
      <c r="BD345" s="39">
        <f t="shared" si="70"/>
        <v>0</v>
      </c>
      <c r="BE345" s="39" t="b">
        <f>_xlfn.IFNA(VLOOKUP(Table2[[#This Row],[Job-no]],Table4[],9,FALSE),TRUE)</f>
        <v>1</v>
      </c>
      <c r="BF345" s="39"/>
      <c r="BG345" s="39" t="b">
        <f>_xlfn.IFNA(VLOOKUP(Table2[[#This Row],[Job-no]],Table4[],14,FALSE),TRUE)</f>
        <v>0</v>
      </c>
      <c r="BH345" s="39" t="str">
        <f>_xlfn.IFNA(VLOOKUP(Table2[[#This Row],[Job-no]],Table4[],11,FALSE),"Done")</f>
        <v/>
      </c>
      <c r="BI345" s="39">
        <f>IF(Table2[[#This Row],[Pattern]]="Pattern",VLOOKUP(Table2[[#This Row],[Product Code]],'Routing data'!$A$2:$W$470,13,FALSE),VLOOKUP(Table2[[#This Row],[Product Code]],'Routing data'!$A$2:$W$470,3,FALSE))</f>
        <v>2</v>
      </c>
      <c r="BJ345" s="39">
        <f>IF(Table2[[#This Row],[Pattern]]="Pattern",VLOOKUP(Table2[[#This Row],[Product Code]],'Routing data'!$A$2:$W$470,14,FALSE),VLOOKUP(Table2[[#This Row],[Product Code]],'Routing data'!$A$2:$W$470,4,FALSE))</f>
        <v>0</v>
      </c>
      <c r="BK345" s="39">
        <f>VLOOKUP(Table2[[#This Row],[Product Code]],'Routing data'!A$4:W$524,16,FALSE)</f>
        <v>5</v>
      </c>
      <c r="BL345" s="42">
        <f>IF(Table2[[#This Row],[Milling Required]]=0,"x",IF(AT345="Pattern",B345-10,B345-4))</f>
        <v>43475</v>
      </c>
      <c r="BM345" s="42" t="str">
        <f>IF(Table2[[#This Row],[Punching Required]]=0,"x",IF(AT345="Pattern",B345-8,B345-2))</f>
        <v>x</v>
      </c>
      <c r="BN345" s="42">
        <f t="shared" si="71"/>
        <v>43476</v>
      </c>
      <c r="BO345" s="39">
        <f>IF(Table2[[#This Row],[Milling]]="x","x",Table2[[#This Row],[Total Sections]]*2)</f>
        <v>2</v>
      </c>
      <c r="BP345" s="39" t="str">
        <f>IF(Table2[[#This Row],[Punching]]="x","x",Table2[Total Sections]*2)</f>
        <v>x</v>
      </c>
      <c r="BQ345" s="39">
        <f>IF(Table2[[#This Row],[Pattern]]="Pattern",Table2[Total Sections]*3,Table2[Total Sections]*1.5)</f>
        <v>1.5</v>
      </c>
      <c r="BR345" s="42">
        <f t="shared" ca="1" si="72"/>
        <v>43470</v>
      </c>
      <c r="BS345" s="39"/>
      <c r="BT345" s="42"/>
      <c r="BU345" s="39"/>
      <c r="BV345" s="39" t="str">
        <f>_xlfn.IFNA(VLOOKUP(Table2[[#This Row],[Job-no]],Table4[],16,FALSE),"Ready")</f>
        <v/>
      </c>
      <c r="BW345" s="39" t="str">
        <f>_xlfn.IFNA(VLOOKUP(Table2[[#This Row],[Job-no]],Table4[],21,FALSE),"Ready")</f>
        <v/>
      </c>
      <c r="BX345" s="39" t="b">
        <f>_xlfn.IFNA(VLOOKUP(Table2[[#This Row],[Job-no]],Table4[],10,FALSE),TRUE)</f>
        <v>0</v>
      </c>
      <c r="BY345" s="39" t="str">
        <f>_xlfn.IFNA(VLOOKUP(Table2[[#This Row],[Job-no]],Table4[],22,FALSE),"Ready")</f>
        <v/>
      </c>
      <c r="BZ345" s="120">
        <f t="shared" si="73"/>
        <v>43479</v>
      </c>
      <c r="CA345" s="120" t="str">
        <f ca="1">IF(OR(Table2[[#This Row],[Saw Date]]=TODAY(),Table2[[#This Row],[Saw Date]]=TODAY()+1), Table2[[#This Row],[Saw Date]],IF(Table2[[#This Row],[Extrusion cut double saw]],"Done",""))</f>
        <v/>
      </c>
      <c r="CB345" s="120" t="str">
        <f ca="1">IF(OR(Table2[[#This Row],[Lens Date]]=TODAY(),Table2[[#This Row],[Lens Date]]=TODAY()+1), Table2[[#This Row],[Lens Date]],IF(Table2[[#This Row],[MSLens]]="Done","Done",""))</f>
        <v/>
      </c>
      <c r="CC345" s="120" t="str">
        <f ca="1">IF(OR(Table2[[#This Row],[Milling Date]]=TODAY(),Table2[[#This Row],[Milling Date]]=TODAY()+1), Table2[[#This Row],[Milling Date]],IF(Table2[[#This Row],[CNC Holes]]="Ready","Done",""))</f>
        <v/>
      </c>
      <c r="CD345" s="120" t="str">
        <f ca="1">IF(OR(Table2[[#This Row],[Welding Date]]=TODAY(),Table2[[#This Row],[Welding Date]]=TODAY()+1), Table2[[#This Row],[Welding Date]],IF(Table2[[#This Row],[Welding Corners]]="Ready","Done",""))</f>
        <v/>
      </c>
      <c r="CE345" s="120" t="str">
        <f ca="1">IF(OR(Table2[[#This Row],[Puching Date]]=TODAY(),Table2[[#This Row],[Puching Date]]=TODAY()+1), Table2[[#This Row],[Puching Date]],IF(Table2[[#This Row],[Punch Holes]]="Ready","Done",""))</f>
        <v/>
      </c>
      <c r="CF345" s="120" t="str">
        <f ca="1">IF(OR(Table2[[#This Row],[Housing Date2]]=TODAY(),Table2[[#This Row],[Housing Date2]]=TODAY()+1),Table2[[#This Row],[Housing Date2]],IF(Table2[[#This Row],[Body Assembly]],"Done",""))</f>
        <v/>
      </c>
      <c r="CG345" s="120" t="str">
        <f>_xlfn.IFNA(VLOOKUP(Table2[[#This Row],[Job-no]],Table4[],7,FALSE),"Done")</f>
        <v>Machine Shop Started</v>
      </c>
    </row>
    <row r="346" spans="1:85" x14ac:dyDescent="0.25">
      <c r="A346" t="str">
        <f>_xlfn.CONCAT(Table2[[#This Row],[Order]],"-",Table2[[#This Row],[Line]])</f>
        <v>76719-9</v>
      </c>
      <c r="B346" s="5">
        <v>43479</v>
      </c>
      <c r="C346" s="8">
        <v>76719</v>
      </c>
      <c r="D346" s="3" t="s">
        <v>3677</v>
      </c>
      <c r="E346" s="8">
        <v>9</v>
      </c>
      <c r="F346" s="8">
        <v>1</v>
      </c>
      <c r="G346" s="3" t="s">
        <v>42</v>
      </c>
      <c r="H346" s="8">
        <v>1</v>
      </c>
      <c r="I346" s="43" t="b">
        <v>0</v>
      </c>
      <c r="J346" s="43" t="b">
        <v>0</v>
      </c>
      <c r="K346" t="s">
        <v>114</v>
      </c>
      <c r="L346" s="43" t="b">
        <v>0</v>
      </c>
      <c r="M346" s="43" t="b">
        <v>0</v>
      </c>
      <c r="N346" s="43" t="b">
        <v>0</v>
      </c>
      <c r="O346" t="s">
        <v>114</v>
      </c>
      <c r="P346" t="s">
        <v>114</v>
      </c>
      <c r="Q346" t="s">
        <v>114</v>
      </c>
      <c r="R346" t="s">
        <v>114</v>
      </c>
      <c r="S346" t="s">
        <v>114</v>
      </c>
      <c r="T346" t="s">
        <v>114</v>
      </c>
      <c r="U346" t="s">
        <v>114</v>
      </c>
      <c r="V346" t="s">
        <v>114</v>
      </c>
      <c r="W346" s="5">
        <v>43474</v>
      </c>
      <c r="X346" s="3" t="s">
        <v>114</v>
      </c>
      <c r="Y346" s="3"/>
      <c r="Z346" s="3" t="s">
        <v>4844</v>
      </c>
      <c r="AA346" s="3" t="s">
        <v>114</v>
      </c>
      <c r="AB346" s="3" t="s">
        <v>74</v>
      </c>
      <c r="AC346" s="8">
        <v>1</v>
      </c>
      <c r="AD346" s="3" t="s">
        <v>5967</v>
      </c>
      <c r="AE346" s="4" t="s">
        <v>5968</v>
      </c>
      <c r="AF346" s="3"/>
      <c r="AG346" s="3" t="s">
        <v>114</v>
      </c>
      <c r="AH346" s="8">
        <v>1</v>
      </c>
      <c r="AI346" s="3" t="s">
        <v>74</v>
      </c>
      <c r="AJ346" t="s">
        <v>114</v>
      </c>
      <c r="AK346" t="s">
        <v>114</v>
      </c>
      <c r="AL346" s="43" t="b">
        <v>0</v>
      </c>
      <c r="AM346" s="3"/>
      <c r="AN346" s="3"/>
      <c r="AO346" s="43" t="b">
        <v>0</v>
      </c>
      <c r="AP346" s="3" t="b">
        <v>0</v>
      </c>
      <c r="AQ346" s="3">
        <f>VLOOKUP(Table2[[#This Row],[Job-no]],Table3[],26,FALSE)</f>
        <v>1140</v>
      </c>
      <c r="AR346" t="str">
        <f t="shared" si="68"/>
        <v>SCD</v>
      </c>
      <c r="AS346" t="str">
        <f>VLOOKUP(AR346,Table1[],4,0)</f>
        <v>pendant</v>
      </c>
      <c r="AT346" t="str">
        <f>IF(BD346&gt;0,"Pattern",VLOOKUP(AR346,Table1[],5,0))</f>
        <v>Check for Kit</v>
      </c>
      <c r="AU346" s="34">
        <f>IF(AT346="Pattern",WORKDAY(Table2[[#This Row],[Scheduled Ship Date]],-10),WORKDAY(Table2[[#This Row],[Scheduled Ship Date]],-4))</f>
        <v>43473</v>
      </c>
      <c r="AV346">
        <f>IF(Table2[[#This Row],[Extrusion cut double saw]]=TRUE,IF(O346="ToDo",IF(AT346="Pattern",Table2[[#This Row],[Total Sections]]*0.4,Table2[[#This Row],[Total Sections]]*0.12),0),IF(AT346="Pattern",Table2[[#This Row],[Total Sections]]*4,Table2[[#This Row],[Total Sections]]*1.2))</f>
        <v>1.2</v>
      </c>
      <c r="AW346" s="42">
        <f t="shared" ca="1" si="75"/>
        <v>43469</v>
      </c>
      <c r="AX346" s="42">
        <f>IF(AT346="Pattern",Table2[[#This Row],[Scheduled Ship Date]]-2,Table2[[#This Row],[Scheduled Ship Date]]-3)</f>
        <v>43476</v>
      </c>
      <c r="AY346">
        <f>IF(Table2[[#This Row],[Pattern]]="Pattern",Table2[[#This Row],[Total Sections]]*4.82,Table2[[#This Row],[Total Sections]]*0.5)</f>
        <v>0.5</v>
      </c>
      <c r="AZ346" s="42">
        <f t="shared" ca="1" si="74"/>
        <v>43469</v>
      </c>
      <c r="BA346" s="39">
        <f>((Table2[Total Sections]/Table2[Open Qty])-1)*Table2[Open Qty]*12.96</f>
        <v>0</v>
      </c>
      <c r="BB346" s="42"/>
      <c r="BC346" s="39" t="str">
        <f t="shared" si="69"/>
        <v>SCD-500-80-40-2M-2X8-W-UNV-DP-1-CA(48)</v>
      </c>
      <c r="BD346" s="39">
        <f t="shared" si="70"/>
        <v>0</v>
      </c>
      <c r="BE346" s="39" t="b">
        <f>_xlfn.IFNA(VLOOKUP(Table2[[#This Row],[Job-no]],Table4[],9,FALSE),TRUE)</f>
        <v>1</v>
      </c>
      <c r="BF346" t="str">
        <f>VLOOKUP(AR346,Table1[],3,0)</f>
        <v>SCULPT</v>
      </c>
      <c r="BG346" s="39" t="b">
        <f>_xlfn.IFNA(VLOOKUP(Table2[[#This Row],[Job-no]],Table4[],14,FALSE),TRUE)</f>
        <v>0</v>
      </c>
      <c r="BH346" s="39" t="str">
        <f>_xlfn.IFNA(VLOOKUP(Table2[[#This Row],[Job-no]],Table4[],11,FALSE),"Done")</f>
        <v/>
      </c>
      <c r="BI346" s="39">
        <f>IF(Table2[[#This Row],[Pattern]]="Pattern",VLOOKUP(Table2[[#This Row],[Product Code]],'Routing data'!$A$2:$W$470,13,FALSE),VLOOKUP(Table2[[#This Row],[Product Code]],'Routing data'!$A$2:$W$470,3,FALSE))</f>
        <v>2</v>
      </c>
      <c r="BJ346" s="39">
        <f>IF(Table2[[#This Row],[Pattern]]="Pattern",VLOOKUP(Table2[[#This Row],[Product Code]],'Routing data'!$A$2:$W$470,14,FALSE),VLOOKUP(Table2[[#This Row],[Product Code]],'Routing data'!$A$2:$W$470,4,FALSE))</f>
        <v>0</v>
      </c>
      <c r="BK346" s="39">
        <f>VLOOKUP(Table2[[#This Row],[Product Code]],'Routing data'!A$4:W$524,16,FALSE)</f>
        <v>5</v>
      </c>
      <c r="BL346" s="42">
        <f>IF(Table2[[#This Row],[Milling Required]]=0,"x",IF(AT346="Pattern",B346-10,B346-4))</f>
        <v>43475</v>
      </c>
      <c r="BM346" s="42" t="str">
        <f>IF(Table2[[#This Row],[Punching Required]]=0,"x",IF(AT346="Pattern",B346-8,B346-2))</f>
        <v>x</v>
      </c>
      <c r="BN346" s="42">
        <f t="shared" si="71"/>
        <v>43476</v>
      </c>
      <c r="BO346" s="39">
        <f>IF(Table2[[#This Row],[Milling]]="x","x",Table2[[#This Row],[Total Sections]]*2)</f>
        <v>2</v>
      </c>
      <c r="BP346" s="39" t="str">
        <f>IF(Table2[[#This Row],[Punching]]="x","x",Table2[Total Sections]*2)</f>
        <v>x</v>
      </c>
      <c r="BQ346" s="39">
        <f>IF(Table2[[#This Row],[Pattern]]="Pattern",Table2[Total Sections]*3,Table2[Total Sections]*1.5)</f>
        <v>1.5</v>
      </c>
      <c r="BR346" s="42">
        <f t="shared" ca="1" si="72"/>
        <v>43470</v>
      </c>
      <c r="BS346" s="42"/>
      <c r="BT346" s="42"/>
      <c r="BU346" s="39"/>
      <c r="BV346" s="39" t="str">
        <f>_xlfn.IFNA(VLOOKUP(Table2[[#This Row],[Job-no]],Table4[],16,FALSE),"Ready")</f>
        <v/>
      </c>
      <c r="BW346" s="39" t="str">
        <f>_xlfn.IFNA(VLOOKUP(Table2[[#This Row],[Job-no]],Table4[],21,FALSE),"Ready")</f>
        <v/>
      </c>
      <c r="BX346" s="39" t="b">
        <f>_xlfn.IFNA(VLOOKUP(Table2[[#This Row],[Job-no]],Table4[],10,FALSE),TRUE)</f>
        <v>0</v>
      </c>
      <c r="BY346" s="39" t="str">
        <f>_xlfn.IFNA(VLOOKUP(Table2[[#This Row],[Job-no]],Table4[],22,FALSE),"Ready")</f>
        <v/>
      </c>
      <c r="BZ346" s="120">
        <f t="shared" si="73"/>
        <v>43479</v>
      </c>
      <c r="CA346" s="120" t="str">
        <f ca="1">IF(OR(Table2[[#This Row],[Saw Date]]=TODAY(),Table2[[#This Row],[Saw Date]]=TODAY()+1), Table2[[#This Row],[Saw Date]],IF(Table2[[#This Row],[Extrusion cut double saw]],"Done",""))</f>
        <v/>
      </c>
      <c r="CB346" s="120" t="str">
        <f ca="1">IF(OR(Table2[[#This Row],[Lens Date]]=TODAY(),Table2[[#This Row],[Lens Date]]=TODAY()+1), Table2[[#This Row],[Lens Date]],IF(Table2[[#This Row],[MSLens]]="Done","Done",""))</f>
        <v/>
      </c>
      <c r="CC346" s="120" t="str">
        <f ca="1">IF(OR(Table2[[#This Row],[Milling Date]]=TODAY(),Table2[[#This Row],[Milling Date]]=TODAY()+1), Table2[[#This Row],[Milling Date]],IF(Table2[[#This Row],[CNC Holes]]="Ready","Done",""))</f>
        <v/>
      </c>
      <c r="CD346" s="120" t="str">
        <f ca="1">IF(OR(Table2[[#This Row],[Welding Date]]=TODAY(),Table2[[#This Row],[Welding Date]]=TODAY()+1), Table2[[#This Row],[Welding Date]],IF(Table2[[#This Row],[Welding Corners]]="Ready","Done",""))</f>
        <v/>
      </c>
      <c r="CE346" s="120" t="str">
        <f ca="1">IF(OR(Table2[[#This Row],[Puching Date]]=TODAY(),Table2[[#This Row],[Puching Date]]=TODAY()+1), Table2[[#This Row],[Puching Date]],IF(Table2[[#This Row],[Punch Holes]]="Ready","Done",""))</f>
        <v/>
      </c>
      <c r="CF346" s="120" t="str">
        <f ca="1">IF(OR(Table2[[#This Row],[Housing Date2]]=TODAY(),Table2[[#This Row],[Housing Date2]]=TODAY()+1),Table2[[#This Row],[Housing Date2]],IF(Table2[[#This Row],[Body Assembly]],"Done",""))</f>
        <v/>
      </c>
      <c r="CG346" s="120" t="str">
        <f>_xlfn.IFNA(VLOOKUP(Table2[[#This Row],[Job-no]],Table4[],7,FALSE),"Done")</f>
        <v>Machine Shop Started</v>
      </c>
    </row>
    <row r="347" spans="1:85" x14ac:dyDescent="0.25">
      <c r="A347" s="39" t="str">
        <f>_xlfn.CONCAT(Table2[[#This Row],[Order]],"-",Table2[[#This Row],[Line]])</f>
        <v>76734-1</v>
      </c>
      <c r="B347" s="5">
        <v>43479</v>
      </c>
      <c r="C347" s="8">
        <v>76734</v>
      </c>
      <c r="D347" s="3" t="s">
        <v>5110</v>
      </c>
      <c r="E347" s="8">
        <v>1</v>
      </c>
      <c r="F347" s="8">
        <v>1</v>
      </c>
      <c r="G347" s="3" t="s">
        <v>42</v>
      </c>
      <c r="H347" s="8">
        <v>1</v>
      </c>
      <c r="I347" s="43" t="b">
        <v>0</v>
      </c>
      <c r="J347" s="43" t="b">
        <v>0</v>
      </c>
      <c r="K347" t="s">
        <v>114</v>
      </c>
      <c r="L347" s="43" t="b">
        <v>0</v>
      </c>
      <c r="M347" s="43" t="b">
        <v>0</v>
      </c>
      <c r="N347" s="43" t="b">
        <v>0</v>
      </c>
      <c r="O347" t="s">
        <v>114</v>
      </c>
      <c r="P347" t="s">
        <v>114</v>
      </c>
      <c r="Q347" t="s">
        <v>114</v>
      </c>
      <c r="R347" t="s">
        <v>114</v>
      </c>
      <c r="S347" t="s">
        <v>114</v>
      </c>
      <c r="T347" t="s">
        <v>114</v>
      </c>
      <c r="U347" t="s">
        <v>114</v>
      </c>
      <c r="V347" t="s">
        <v>114</v>
      </c>
      <c r="W347" s="5">
        <v>43474</v>
      </c>
      <c r="X347" s="3" t="s">
        <v>114</v>
      </c>
      <c r="Y347" s="3"/>
      <c r="Z347" s="3" t="s">
        <v>146</v>
      </c>
      <c r="AA347" s="3" t="s">
        <v>114</v>
      </c>
      <c r="AB347" s="3" t="s">
        <v>74</v>
      </c>
      <c r="AC347" s="8">
        <v>10</v>
      </c>
      <c r="AD347" s="3" t="s">
        <v>5967</v>
      </c>
      <c r="AE347" s="4" t="s">
        <v>5968</v>
      </c>
      <c r="AF347" s="3"/>
      <c r="AG347" s="3" t="s">
        <v>114</v>
      </c>
      <c r="AH347" s="8">
        <v>1</v>
      </c>
      <c r="AI347" s="3" t="s">
        <v>74</v>
      </c>
      <c r="AJ347" t="s">
        <v>114</v>
      </c>
      <c r="AK347" t="s">
        <v>114</v>
      </c>
      <c r="AL347" s="43" t="b">
        <v>0</v>
      </c>
      <c r="AM347" s="3"/>
      <c r="AN347" s="3"/>
      <c r="AO347" s="43" t="b">
        <v>0</v>
      </c>
      <c r="AP347" s="3" t="b">
        <v>0</v>
      </c>
      <c r="AQ347" s="3">
        <f>VLOOKUP(Table2[[#This Row],[Job-no]],Table3[],26,FALSE)</f>
        <v>272</v>
      </c>
      <c r="AR347" t="str">
        <f t="shared" si="68"/>
        <v>BRLED</v>
      </c>
      <c r="AS347" t="str">
        <f>VLOOKUP(AR347,Table1[],4,0)</f>
        <v>recessed</v>
      </c>
      <c r="AT347">
        <f>IF(BD347&gt;0,"Pattern",VLOOKUP(AR347,Table1[],5,0))</f>
        <v>0</v>
      </c>
      <c r="AU347" s="34">
        <f>IF(AT347="Pattern",WORKDAY(Table2[[#This Row],[Scheduled Ship Date]],-10),WORKDAY(Table2[[#This Row],[Scheduled Ship Date]],-4))</f>
        <v>43473</v>
      </c>
      <c r="AV347" s="39">
        <f>IF(Table2[[#This Row],[Extrusion cut double saw]]=TRUE,IF(O347="ToDo",IF(AT347="Pattern",Table2[[#This Row],[Total Sections]]*0.4,Table2[[#This Row],[Total Sections]]*0.12),0),IF(AT347="Pattern",Table2[[#This Row],[Total Sections]]*4,Table2[[#This Row],[Total Sections]]*1.2))</f>
        <v>1.2</v>
      </c>
      <c r="AW347" s="42">
        <f t="shared" ca="1" si="75"/>
        <v>43469</v>
      </c>
      <c r="AX347" s="42">
        <f>IF(AT347="Pattern",Table2[[#This Row],[Scheduled Ship Date]]-2,Table2[[#This Row],[Scheduled Ship Date]]-3)</f>
        <v>43476</v>
      </c>
      <c r="AY347" s="39">
        <f>IF(Table2[[#This Row],[Pattern]]="Pattern",Table2[[#This Row],[Total Sections]]*4.82,Table2[[#This Row],[Total Sections]]*0.5)</f>
        <v>0.5</v>
      </c>
      <c r="AZ347" s="42">
        <f t="shared" ca="1" si="74"/>
        <v>43469</v>
      </c>
      <c r="BA347" s="39">
        <f>((Table2[Total Sections]/Table2[Open Qty])-1)*Table2[Open Qty]*12.96</f>
        <v>0</v>
      </c>
      <c r="BB347" s="39"/>
      <c r="BC347" s="39" t="str">
        <f t="shared" si="69"/>
        <v>BRLED-1000-80-30-FL-4-W-120-DP-1-TG9</v>
      </c>
      <c r="BD347" s="39">
        <f t="shared" si="70"/>
        <v>0</v>
      </c>
      <c r="BE347" s="39" t="b">
        <f>_xlfn.IFNA(VLOOKUP(Table2[[#This Row],[Job-no]],Table4[],9,FALSE),TRUE)</f>
        <v>1</v>
      </c>
      <c r="BF347" s="39"/>
      <c r="BG347" s="39" t="b">
        <f>_xlfn.IFNA(VLOOKUP(Table2[[#This Row],[Job-no]],Table4[],14,FALSE),TRUE)</f>
        <v>0</v>
      </c>
      <c r="BH347" s="39" t="str">
        <f>_xlfn.IFNA(VLOOKUP(Table2[[#This Row],[Job-no]],Table4[],11,FALSE),"Done")</f>
        <v/>
      </c>
      <c r="BI347" s="39">
        <f>IF(Table2[[#This Row],[Pattern]]="Pattern",VLOOKUP(Table2[[#This Row],[Product Code]],'Routing data'!$A$2:$W$470,13,FALSE),VLOOKUP(Table2[[#This Row],[Product Code]],'Routing data'!$A$2:$W$470,3,FALSE))</f>
        <v>2</v>
      </c>
      <c r="BJ347" s="39">
        <f>IF(Table2[[#This Row],[Pattern]]="Pattern",VLOOKUP(Table2[[#This Row],[Product Code]],'Routing data'!$A$2:$W$470,14,FALSE),VLOOKUP(Table2[[#This Row],[Product Code]],'Routing data'!$A$2:$W$470,4,FALSE))</f>
        <v>0</v>
      </c>
      <c r="BK347" s="39">
        <f>VLOOKUP(Table2[[#This Row],[Product Code]],'Routing data'!A$4:W$524,16,FALSE)</f>
        <v>0</v>
      </c>
      <c r="BL347" s="42">
        <f>IF(Table2[[#This Row],[Milling Required]]=0,"x",IF(AT347="Pattern",B347-10,B347-4))</f>
        <v>43475</v>
      </c>
      <c r="BM347" s="39"/>
      <c r="BN347" s="42">
        <f t="shared" si="71"/>
        <v>43476</v>
      </c>
      <c r="BO347" s="39">
        <f>IF(Table2[[#This Row],[Milling]]="x","x",Table2[[#This Row],[Total Sections]]*2)</f>
        <v>2</v>
      </c>
      <c r="BP347" s="39">
        <f>IF(Table2[[#This Row],[Punching]]="x","x",Table2[Total Sections]*2)</f>
        <v>2</v>
      </c>
      <c r="BQ347" s="39">
        <f>IF(Table2[[#This Row],[Pattern]]="Pattern",Table2[Total Sections]*3,Table2[Total Sections]*1.5)</f>
        <v>1.5</v>
      </c>
      <c r="BR347" s="42">
        <f t="shared" ca="1" si="72"/>
        <v>43470</v>
      </c>
      <c r="BS347" s="39"/>
      <c r="BT347" s="42"/>
      <c r="BU347" s="39"/>
      <c r="BV347" s="39" t="str">
        <f>_xlfn.IFNA(VLOOKUP(Table2[[#This Row],[Job-no]],Table4[],16,FALSE),"Ready")</f>
        <v/>
      </c>
      <c r="BW347" s="39" t="str">
        <f>_xlfn.IFNA(VLOOKUP(Table2[[#This Row],[Job-no]],Table4[],21,FALSE),"Ready")</f>
        <v/>
      </c>
      <c r="BX347" s="39" t="b">
        <f>_xlfn.IFNA(VLOOKUP(Table2[[#This Row],[Job-no]],Table4[],10,FALSE),TRUE)</f>
        <v>0</v>
      </c>
      <c r="BY347" s="39" t="str">
        <f>_xlfn.IFNA(VLOOKUP(Table2[[#This Row],[Job-no]],Table4[],22,FALSE),"Ready")</f>
        <v/>
      </c>
      <c r="BZ347" s="120">
        <f t="shared" si="73"/>
        <v>43479</v>
      </c>
      <c r="CA347" s="120" t="str">
        <f ca="1">IF(OR(Table2[[#This Row],[Saw Date]]=TODAY(),Table2[[#This Row],[Saw Date]]=TODAY()+1), Table2[[#This Row],[Saw Date]],IF(Table2[[#This Row],[Extrusion cut double saw]],"Done",""))</f>
        <v/>
      </c>
      <c r="CB347" s="120" t="str">
        <f ca="1">IF(OR(Table2[[#This Row],[Lens Date]]=TODAY(),Table2[[#This Row],[Lens Date]]=TODAY()+1), Table2[[#This Row],[Lens Date]],IF(Table2[[#This Row],[MSLens]]="Done","Done",""))</f>
        <v/>
      </c>
      <c r="CC347" s="120" t="str">
        <f ca="1">IF(OR(Table2[[#This Row],[Milling Date]]=TODAY(),Table2[[#This Row],[Milling Date]]=TODAY()+1), Table2[[#This Row],[Milling Date]],IF(Table2[[#This Row],[CNC Holes]]="Ready","Done",""))</f>
        <v/>
      </c>
      <c r="CD347" s="120" t="str">
        <f ca="1">IF(OR(Table2[[#This Row],[Welding Date]]=TODAY(),Table2[[#This Row],[Welding Date]]=TODAY()+1), Table2[[#This Row],[Welding Date]],IF(Table2[[#This Row],[Welding Corners]]="Ready","Done",""))</f>
        <v/>
      </c>
      <c r="CE347" s="120" t="str">
        <f ca="1">IF(OR(Table2[[#This Row],[Puching Date]]=TODAY(),Table2[[#This Row],[Puching Date]]=TODAY()+1), Table2[[#This Row],[Puching Date]],IF(Table2[[#This Row],[Punch Holes]]="Ready","Done",""))</f>
        <v/>
      </c>
      <c r="CF347" s="120" t="str">
        <f ca="1">IF(OR(Table2[[#This Row],[Housing Date2]]=TODAY(),Table2[[#This Row],[Housing Date2]]=TODAY()+1),Table2[[#This Row],[Housing Date2]],IF(Table2[[#This Row],[Body Assembly]],"Done",""))</f>
        <v/>
      </c>
      <c r="CG347" s="120" t="str">
        <f>_xlfn.IFNA(VLOOKUP(Table2[[#This Row],[Job-no]],Table4[],7,FALSE),"Done")</f>
        <v>Machine Shop Started</v>
      </c>
    </row>
    <row r="348" spans="1:85" x14ac:dyDescent="0.25">
      <c r="A348" s="39" t="str">
        <f>_xlfn.CONCAT(Table2[[#This Row],[Order]],"-",Table2[[#This Row],[Line]])</f>
        <v>76734-2</v>
      </c>
      <c r="B348" s="5">
        <v>43479</v>
      </c>
      <c r="C348" s="8">
        <v>76734</v>
      </c>
      <c r="D348" s="3" t="s">
        <v>5111</v>
      </c>
      <c r="E348" s="8">
        <v>2</v>
      </c>
      <c r="F348" s="8">
        <v>1</v>
      </c>
      <c r="G348" s="3" t="s">
        <v>42</v>
      </c>
      <c r="H348" s="8">
        <v>2</v>
      </c>
      <c r="I348" s="43" t="b">
        <v>0</v>
      </c>
      <c r="J348" s="43" t="b">
        <v>0</v>
      </c>
      <c r="K348" t="s">
        <v>114</v>
      </c>
      <c r="L348" s="43" t="b">
        <v>0</v>
      </c>
      <c r="M348" s="43" t="b">
        <v>0</v>
      </c>
      <c r="N348" s="43" t="b">
        <v>0</v>
      </c>
      <c r="O348" t="s">
        <v>114</v>
      </c>
      <c r="P348" t="s">
        <v>114</v>
      </c>
      <c r="Q348" t="s">
        <v>114</v>
      </c>
      <c r="R348" t="s">
        <v>114</v>
      </c>
      <c r="S348" t="s">
        <v>114</v>
      </c>
      <c r="T348" t="s">
        <v>114</v>
      </c>
      <c r="U348" t="s">
        <v>114</v>
      </c>
      <c r="V348" t="s">
        <v>114</v>
      </c>
      <c r="W348" s="5">
        <v>43474</v>
      </c>
      <c r="X348" s="3" t="s">
        <v>114</v>
      </c>
      <c r="Y348" s="3"/>
      <c r="Z348" s="3" t="s">
        <v>150</v>
      </c>
      <c r="AA348" s="3" t="s">
        <v>114</v>
      </c>
      <c r="AB348" s="3" t="s">
        <v>74</v>
      </c>
      <c r="AC348" s="8">
        <v>10</v>
      </c>
      <c r="AD348" s="3" t="s">
        <v>5967</v>
      </c>
      <c r="AE348" s="4" t="s">
        <v>5968</v>
      </c>
      <c r="AF348" s="3"/>
      <c r="AG348" s="3" t="s">
        <v>114</v>
      </c>
      <c r="AH348" s="8">
        <v>2</v>
      </c>
      <c r="AI348" s="3" t="s">
        <v>74</v>
      </c>
      <c r="AJ348" t="s">
        <v>114</v>
      </c>
      <c r="AK348" t="s">
        <v>114</v>
      </c>
      <c r="AL348" s="43" t="b">
        <v>0</v>
      </c>
      <c r="AM348" s="3"/>
      <c r="AN348" s="3"/>
      <c r="AO348" s="43" t="b">
        <v>0</v>
      </c>
      <c r="AP348" s="3" t="b">
        <v>0</v>
      </c>
      <c r="AQ348" s="3">
        <f>VLOOKUP(Table2[[#This Row],[Job-no]],Table3[],26,FALSE)</f>
        <v>816</v>
      </c>
      <c r="AR348" t="str">
        <f t="shared" si="68"/>
        <v>BRLED</v>
      </c>
      <c r="AS348" t="str">
        <f>VLOOKUP(AR348,Table1[],4,0)</f>
        <v>recessed</v>
      </c>
      <c r="AT348">
        <f>IF(BD348&gt;0,"Pattern",VLOOKUP(AR348,Table1[],5,0))</f>
        <v>0</v>
      </c>
      <c r="AU348" s="34">
        <f>IF(AT348="Pattern",WORKDAY(Table2[[#This Row],[Scheduled Ship Date]],-10),WORKDAY(Table2[[#This Row],[Scheduled Ship Date]],-4))</f>
        <v>43473</v>
      </c>
      <c r="AV348" s="39">
        <f>IF(Table2[[#This Row],[Extrusion cut double saw]]=TRUE,IF(O348="ToDo",IF(AT348="Pattern",Table2[[#This Row],[Total Sections]]*0.4,Table2[[#This Row],[Total Sections]]*0.12),0),IF(AT348="Pattern",Table2[[#This Row],[Total Sections]]*4,Table2[[#This Row],[Total Sections]]*1.2))</f>
        <v>2.4</v>
      </c>
      <c r="AW348" s="42">
        <f t="shared" ca="1" si="75"/>
        <v>43469</v>
      </c>
      <c r="AX348" s="42">
        <f>IF(AT348="Pattern",Table2[[#This Row],[Scheduled Ship Date]]-2,Table2[[#This Row],[Scheduled Ship Date]]-3)</f>
        <v>43476</v>
      </c>
      <c r="AY348" s="39">
        <f>IF(Table2[[#This Row],[Pattern]]="Pattern",Table2[[#This Row],[Total Sections]]*4.82,Table2[[#This Row],[Total Sections]]*0.5)</f>
        <v>1</v>
      </c>
      <c r="AZ348" s="42">
        <f t="shared" ca="1" si="74"/>
        <v>43469</v>
      </c>
      <c r="BA348" s="39">
        <f>((Table2[Total Sections]/Table2[Open Qty])-1)*Table2[Open Qty]*12.96</f>
        <v>0</v>
      </c>
      <c r="BB348" s="39"/>
      <c r="BC348" s="39" t="str">
        <f t="shared" si="69"/>
        <v>BRLED-1000-80-30-FL-6-W-120-DP-1-TG9</v>
      </c>
      <c r="BD348" s="39">
        <f t="shared" si="70"/>
        <v>0</v>
      </c>
      <c r="BE348" s="39" t="b">
        <f>_xlfn.IFNA(VLOOKUP(Table2[[#This Row],[Job-no]],Table4[],9,FALSE),TRUE)</f>
        <v>1</v>
      </c>
      <c r="BF348" s="39"/>
      <c r="BG348" s="39" t="b">
        <f>_xlfn.IFNA(VLOOKUP(Table2[[#This Row],[Job-no]],Table4[],14,FALSE),TRUE)</f>
        <v>0</v>
      </c>
      <c r="BH348" s="39" t="str">
        <f>_xlfn.IFNA(VLOOKUP(Table2[[#This Row],[Job-no]],Table4[],11,FALSE),"Done")</f>
        <v/>
      </c>
      <c r="BI348" s="39">
        <f>IF(Table2[[#This Row],[Pattern]]="Pattern",VLOOKUP(Table2[[#This Row],[Product Code]],'Routing data'!$A$2:$W$470,13,FALSE),VLOOKUP(Table2[[#This Row],[Product Code]],'Routing data'!$A$2:$W$470,3,FALSE))</f>
        <v>2</v>
      </c>
      <c r="BJ348" s="39">
        <f>IF(Table2[[#This Row],[Pattern]]="Pattern",VLOOKUP(Table2[[#This Row],[Product Code]],'Routing data'!$A$2:$W$470,14,FALSE),VLOOKUP(Table2[[#This Row],[Product Code]],'Routing data'!$A$2:$W$470,4,FALSE))</f>
        <v>0</v>
      </c>
      <c r="BK348" s="39">
        <f>VLOOKUP(Table2[[#This Row],[Product Code]],'Routing data'!A$4:W$524,16,FALSE)</f>
        <v>0</v>
      </c>
      <c r="BL348" s="42">
        <f>IF(Table2[[#This Row],[Milling Required]]=0,"x",IF(AT348="Pattern",B348-10,B348-4))</f>
        <v>43475</v>
      </c>
      <c r="BM348" s="39"/>
      <c r="BN348" s="42">
        <f t="shared" si="71"/>
        <v>43476</v>
      </c>
      <c r="BO348" s="39">
        <f>IF(Table2[[#This Row],[Milling]]="x","x",Table2[[#This Row],[Total Sections]]*2)</f>
        <v>4</v>
      </c>
      <c r="BP348" s="39">
        <f>IF(Table2[[#This Row],[Punching]]="x","x",Table2[Total Sections]*2)</f>
        <v>4</v>
      </c>
      <c r="BQ348" s="39">
        <f>IF(Table2[[#This Row],[Pattern]]="Pattern",Table2[Total Sections]*3,Table2[Total Sections]*1.5)</f>
        <v>3</v>
      </c>
      <c r="BR348" s="42">
        <f t="shared" ca="1" si="72"/>
        <v>43470</v>
      </c>
      <c r="BS348" s="39"/>
      <c r="BT348" s="42"/>
      <c r="BU348" s="39"/>
      <c r="BV348" s="39" t="str">
        <f>_xlfn.IFNA(VLOOKUP(Table2[[#This Row],[Job-no]],Table4[],16,FALSE),"Ready")</f>
        <v/>
      </c>
      <c r="BW348" s="39" t="str">
        <f>_xlfn.IFNA(VLOOKUP(Table2[[#This Row],[Job-no]],Table4[],21,FALSE),"Ready")</f>
        <v/>
      </c>
      <c r="BX348" s="39" t="b">
        <f>_xlfn.IFNA(VLOOKUP(Table2[[#This Row],[Job-no]],Table4[],10,FALSE),TRUE)</f>
        <v>0</v>
      </c>
      <c r="BY348" s="39" t="str">
        <f>_xlfn.IFNA(VLOOKUP(Table2[[#This Row],[Job-no]],Table4[],22,FALSE),"Ready")</f>
        <v/>
      </c>
      <c r="BZ348" s="120">
        <f t="shared" si="73"/>
        <v>43479</v>
      </c>
      <c r="CA348" s="120" t="str">
        <f ca="1">IF(OR(Table2[[#This Row],[Saw Date]]=TODAY(),Table2[[#This Row],[Saw Date]]=TODAY()+1), Table2[[#This Row],[Saw Date]],IF(Table2[[#This Row],[Extrusion cut double saw]],"Done",""))</f>
        <v/>
      </c>
      <c r="CB348" s="120" t="str">
        <f ca="1">IF(OR(Table2[[#This Row],[Lens Date]]=TODAY(),Table2[[#This Row],[Lens Date]]=TODAY()+1), Table2[[#This Row],[Lens Date]],IF(Table2[[#This Row],[MSLens]]="Done","Done",""))</f>
        <v/>
      </c>
      <c r="CC348" s="120" t="str">
        <f ca="1">IF(OR(Table2[[#This Row],[Milling Date]]=TODAY(),Table2[[#This Row],[Milling Date]]=TODAY()+1), Table2[[#This Row],[Milling Date]],IF(Table2[[#This Row],[CNC Holes]]="Ready","Done",""))</f>
        <v/>
      </c>
      <c r="CD348" s="120" t="str">
        <f ca="1">IF(OR(Table2[[#This Row],[Welding Date]]=TODAY(),Table2[[#This Row],[Welding Date]]=TODAY()+1), Table2[[#This Row],[Welding Date]],IF(Table2[[#This Row],[Welding Corners]]="Ready","Done",""))</f>
        <v/>
      </c>
      <c r="CE348" s="120" t="str">
        <f ca="1">IF(OR(Table2[[#This Row],[Puching Date]]=TODAY(),Table2[[#This Row],[Puching Date]]=TODAY()+1), Table2[[#This Row],[Puching Date]],IF(Table2[[#This Row],[Punch Holes]]="Ready","Done",""))</f>
        <v/>
      </c>
      <c r="CF348" s="120" t="str">
        <f ca="1">IF(OR(Table2[[#This Row],[Housing Date2]]=TODAY(),Table2[[#This Row],[Housing Date2]]=TODAY()+1),Table2[[#This Row],[Housing Date2]],IF(Table2[[#This Row],[Body Assembly]],"Done",""))</f>
        <v/>
      </c>
      <c r="CG348" s="120" t="str">
        <f>_xlfn.IFNA(VLOOKUP(Table2[[#This Row],[Job-no]],Table4[],7,FALSE),"Done")</f>
        <v>Machine Shop Started</v>
      </c>
    </row>
    <row r="349" spans="1:85" x14ac:dyDescent="0.25">
      <c r="A349" s="39" t="str">
        <f>_xlfn.CONCAT(Table2[[#This Row],[Order]],"-",Table2[[#This Row],[Line]])</f>
        <v>76734-3</v>
      </c>
      <c r="B349" s="5">
        <v>43479</v>
      </c>
      <c r="C349" s="8">
        <v>76734</v>
      </c>
      <c r="D349" s="3" t="s">
        <v>5112</v>
      </c>
      <c r="E349" s="8">
        <v>3</v>
      </c>
      <c r="F349" s="8">
        <v>1</v>
      </c>
      <c r="G349" s="3" t="s">
        <v>42</v>
      </c>
      <c r="H349" s="8">
        <v>5</v>
      </c>
      <c r="I349" s="43" t="b">
        <v>0</v>
      </c>
      <c r="J349" s="43" t="b">
        <v>0</v>
      </c>
      <c r="K349" t="s">
        <v>114</v>
      </c>
      <c r="L349" s="43" t="b">
        <v>0</v>
      </c>
      <c r="M349" s="43" t="b">
        <v>0</v>
      </c>
      <c r="N349" s="43" t="b">
        <v>0</v>
      </c>
      <c r="O349" t="s">
        <v>114</v>
      </c>
      <c r="P349" t="s">
        <v>114</v>
      </c>
      <c r="Q349" t="s">
        <v>114</v>
      </c>
      <c r="R349" t="s">
        <v>114</v>
      </c>
      <c r="S349" t="s">
        <v>114</v>
      </c>
      <c r="T349" t="s">
        <v>114</v>
      </c>
      <c r="U349" t="s">
        <v>114</v>
      </c>
      <c r="V349" t="s">
        <v>114</v>
      </c>
      <c r="W349" s="5">
        <v>43474</v>
      </c>
      <c r="X349" s="3" t="s">
        <v>114</v>
      </c>
      <c r="Y349" s="3"/>
      <c r="Z349" s="3" t="s">
        <v>26</v>
      </c>
      <c r="AA349" s="3" t="s">
        <v>114</v>
      </c>
      <c r="AB349" s="3" t="s">
        <v>74</v>
      </c>
      <c r="AC349" s="8">
        <v>10</v>
      </c>
      <c r="AD349" s="3" t="s">
        <v>5967</v>
      </c>
      <c r="AE349" s="4" t="s">
        <v>5968</v>
      </c>
      <c r="AF349" s="3"/>
      <c r="AG349" s="3" t="s">
        <v>114</v>
      </c>
      <c r="AH349" s="8">
        <v>5</v>
      </c>
      <c r="AI349" s="3" t="s">
        <v>74</v>
      </c>
      <c r="AJ349" t="s">
        <v>114</v>
      </c>
      <c r="AK349" t="s">
        <v>114</v>
      </c>
      <c r="AL349" s="43" t="b">
        <v>0</v>
      </c>
      <c r="AM349" s="3"/>
      <c r="AN349" s="3"/>
      <c r="AO349" s="43" t="b">
        <v>0</v>
      </c>
      <c r="AP349" s="3" t="b">
        <v>0</v>
      </c>
      <c r="AQ349" s="3">
        <f>VLOOKUP(Table2[[#This Row],[Job-no]],Table3[],26,FALSE)</f>
        <v>2720</v>
      </c>
      <c r="AR349" t="str">
        <f t="shared" si="68"/>
        <v>BRLED</v>
      </c>
      <c r="AS349" t="str">
        <f>VLOOKUP(AR349,Table1[],4,0)</f>
        <v>recessed</v>
      </c>
      <c r="AT349">
        <f>IF(BD349&gt;0,"Pattern",VLOOKUP(AR349,Table1[],5,0))</f>
        <v>0</v>
      </c>
      <c r="AU349" s="34">
        <f>IF(AT349="Pattern",WORKDAY(Table2[[#This Row],[Scheduled Ship Date]],-10),WORKDAY(Table2[[#This Row],[Scheduled Ship Date]],-4))</f>
        <v>43473</v>
      </c>
      <c r="AV349" s="39">
        <f>IF(Table2[[#This Row],[Extrusion cut double saw]]=TRUE,IF(O349="ToDo",IF(AT349="Pattern",Table2[[#This Row],[Total Sections]]*0.4,Table2[[#This Row],[Total Sections]]*0.12),0),IF(AT349="Pattern",Table2[[#This Row],[Total Sections]]*4,Table2[[#This Row],[Total Sections]]*1.2))</f>
        <v>6</v>
      </c>
      <c r="AW349" s="42">
        <f t="shared" ca="1" si="75"/>
        <v>43469</v>
      </c>
      <c r="AX349" s="42">
        <f>IF(AT349="Pattern",Table2[[#This Row],[Scheduled Ship Date]]-2,Table2[[#This Row],[Scheduled Ship Date]]-3)</f>
        <v>43476</v>
      </c>
      <c r="AY349" s="39">
        <f>IF(Table2[[#This Row],[Pattern]]="Pattern",Table2[[#This Row],[Total Sections]]*4.82,Table2[[#This Row],[Total Sections]]*0.5)</f>
        <v>2.5</v>
      </c>
      <c r="AZ349" s="42">
        <f t="shared" ca="1" si="74"/>
        <v>43469</v>
      </c>
      <c r="BA349" s="39">
        <f>((Table2[Total Sections]/Table2[Open Qty])-1)*Table2[Open Qty]*12.96</f>
        <v>0</v>
      </c>
      <c r="BB349" s="39"/>
      <c r="BC349" s="39" t="str">
        <f t="shared" si="69"/>
        <v>BRLED-1000-80-30-FL-8-W-120-DP-1-TG9</v>
      </c>
      <c r="BD349" s="39">
        <f t="shared" si="70"/>
        <v>0</v>
      </c>
      <c r="BE349" s="39" t="b">
        <f>_xlfn.IFNA(VLOOKUP(Table2[[#This Row],[Job-no]],Table4[],9,FALSE),TRUE)</f>
        <v>1</v>
      </c>
      <c r="BF349" s="39"/>
      <c r="BG349" s="39" t="b">
        <f>_xlfn.IFNA(VLOOKUP(Table2[[#This Row],[Job-no]],Table4[],14,FALSE),TRUE)</f>
        <v>0</v>
      </c>
      <c r="BH349" s="39" t="str">
        <f>_xlfn.IFNA(VLOOKUP(Table2[[#This Row],[Job-no]],Table4[],11,FALSE),"Done")</f>
        <v/>
      </c>
      <c r="BI349" s="39">
        <f>IF(Table2[[#This Row],[Pattern]]="Pattern",VLOOKUP(Table2[[#This Row],[Product Code]],'Routing data'!$A$2:$W$470,13,FALSE),VLOOKUP(Table2[[#This Row],[Product Code]],'Routing data'!$A$2:$W$470,3,FALSE))</f>
        <v>2</v>
      </c>
      <c r="BJ349" s="39">
        <f>IF(Table2[[#This Row],[Pattern]]="Pattern",VLOOKUP(Table2[[#This Row],[Product Code]],'Routing data'!$A$2:$W$470,14,FALSE),VLOOKUP(Table2[[#This Row],[Product Code]],'Routing data'!$A$2:$W$470,4,FALSE))</f>
        <v>0</v>
      </c>
      <c r="BK349" s="39">
        <f>VLOOKUP(Table2[[#This Row],[Product Code]],'Routing data'!A$4:W$524,16,FALSE)</f>
        <v>0</v>
      </c>
      <c r="BL349" s="42">
        <f>IF(Table2[[#This Row],[Milling Required]]=0,"x",IF(AT349="Pattern",B349-10,B349-4))</f>
        <v>43475</v>
      </c>
      <c r="BM349" s="39"/>
      <c r="BN349" s="42">
        <f t="shared" si="71"/>
        <v>43476</v>
      </c>
      <c r="BO349" s="39">
        <f>IF(Table2[[#This Row],[Milling]]="x","x",Table2[[#This Row],[Total Sections]]*2)</f>
        <v>10</v>
      </c>
      <c r="BP349" s="39">
        <f>IF(Table2[[#This Row],[Punching]]="x","x",Table2[Total Sections]*2)</f>
        <v>10</v>
      </c>
      <c r="BQ349" s="39">
        <f>IF(Table2[[#This Row],[Pattern]]="Pattern",Table2[Total Sections]*3,Table2[Total Sections]*1.5)</f>
        <v>7.5</v>
      </c>
      <c r="BR349" s="42">
        <f t="shared" ca="1" si="72"/>
        <v>43470</v>
      </c>
      <c r="BS349" s="39"/>
      <c r="BT349" s="42"/>
      <c r="BU349" s="39"/>
      <c r="BV349" s="39" t="str">
        <f>_xlfn.IFNA(VLOOKUP(Table2[[#This Row],[Job-no]],Table4[],16,FALSE),"Ready")</f>
        <v/>
      </c>
      <c r="BW349" s="39" t="str">
        <f>_xlfn.IFNA(VLOOKUP(Table2[[#This Row],[Job-no]],Table4[],21,FALSE),"Ready")</f>
        <v/>
      </c>
      <c r="BX349" s="39" t="b">
        <f>_xlfn.IFNA(VLOOKUP(Table2[[#This Row],[Job-no]],Table4[],10,FALSE),TRUE)</f>
        <v>0</v>
      </c>
      <c r="BY349" s="39" t="str">
        <f>_xlfn.IFNA(VLOOKUP(Table2[[#This Row],[Job-no]],Table4[],22,FALSE),"Ready")</f>
        <v/>
      </c>
      <c r="BZ349" s="120">
        <f t="shared" si="73"/>
        <v>43479</v>
      </c>
      <c r="CA349" s="120" t="str">
        <f ca="1">IF(OR(Table2[[#This Row],[Saw Date]]=TODAY(),Table2[[#This Row],[Saw Date]]=TODAY()+1), Table2[[#This Row],[Saw Date]],IF(Table2[[#This Row],[Extrusion cut double saw]],"Done",""))</f>
        <v/>
      </c>
      <c r="CB349" s="120" t="str">
        <f ca="1">IF(OR(Table2[[#This Row],[Lens Date]]=TODAY(),Table2[[#This Row],[Lens Date]]=TODAY()+1), Table2[[#This Row],[Lens Date]],IF(Table2[[#This Row],[MSLens]]="Done","Done",""))</f>
        <v/>
      </c>
      <c r="CC349" s="120" t="str">
        <f ca="1">IF(OR(Table2[[#This Row],[Milling Date]]=TODAY(),Table2[[#This Row],[Milling Date]]=TODAY()+1), Table2[[#This Row],[Milling Date]],IF(Table2[[#This Row],[CNC Holes]]="Ready","Done",""))</f>
        <v/>
      </c>
      <c r="CD349" s="120" t="str">
        <f ca="1">IF(OR(Table2[[#This Row],[Welding Date]]=TODAY(),Table2[[#This Row],[Welding Date]]=TODAY()+1), Table2[[#This Row],[Welding Date]],IF(Table2[[#This Row],[Welding Corners]]="Ready","Done",""))</f>
        <v/>
      </c>
      <c r="CE349" s="120" t="str">
        <f ca="1">IF(OR(Table2[[#This Row],[Puching Date]]=TODAY(),Table2[[#This Row],[Puching Date]]=TODAY()+1), Table2[[#This Row],[Puching Date]],IF(Table2[[#This Row],[Punch Holes]]="Ready","Done",""))</f>
        <v/>
      </c>
      <c r="CF349" s="120" t="str">
        <f ca="1">IF(OR(Table2[[#This Row],[Housing Date2]]=TODAY(),Table2[[#This Row],[Housing Date2]]=TODAY()+1),Table2[[#This Row],[Housing Date2]],IF(Table2[[#This Row],[Body Assembly]],"Done",""))</f>
        <v/>
      </c>
      <c r="CG349" s="120" t="str">
        <f>_xlfn.IFNA(VLOOKUP(Table2[[#This Row],[Job-no]],Table4[],7,FALSE),"Done")</f>
        <v>Machine Shop Started</v>
      </c>
    </row>
    <row r="350" spans="1:85" x14ac:dyDescent="0.25">
      <c r="A350" s="39" t="str">
        <f>_xlfn.CONCAT(Table2[[#This Row],[Order]],"-",Table2[[#This Row],[Line]])</f>
        <v>76734-4</v>
      </c>
      <c r="B350" s="5">
        <v>43479</v>
      </c>
      <c r="C350" s="8">
        <v>76734</v>
      </c>
      <c r="D350" s="3" t="s">
        <v>5113</v>
      </c>
      <c r="E350" s="8">
        <v>4</v>
      </c>
      <c r="F350" s="8">
        <v>1</v>
      </c>
      <c r="G350" s="3" t="s">
        <v>42</v>
      </c>
      <c r="H350" s="8">
        <v>3</v>
      </c>
      <c r="I350" s="43" t="b">
        <v>0</v>
      </c>
      <c r="J350" s="43" t="b">
        <v>0</v>
      </c>
      <c r="K350" t="s">
        <v>114</v>
      </c>
      <c r="L350" s="43" t="b">
        <v>0</v>
      </c>
      <c r="M350" s="43" t="b">
        <v>0</v>
      </c>
      <c r="N350" s="43" t="b">
        <v>0</v>
      </c>
      <c r="O350" t="s">
        <v>114</v>
      </c>
      <c r="P350" t="s">
        <v>114</v>
      </c>
      <c r="Q350" t="s">
        <v>114</v>
      </c>
      <c r="R350" t="s">
        <v>114</v>
      </c>
      <c r="S350" t="s">
        <v>114</v>
      </c>
      <c r="T350" t="s">
        <v>114</v>
      </c>
      <c r="U350" t="s">
        <v>114</v>
      </c>
      <c r="V350" t="s">
        <v>114</v>
      </c>
      <c r="W350" s="5">
        <v>43474</v>
      </c>
      <c r="X350" s="3" t="s">
        <v>114</v>
      </c>
      <c r="Y350" s="3"/>
      <c r="Z350" s="3" t="s">
        <v>1218</v>
      </c>
      <c r="AA350" s="3" t="s">
        <v>114</v>
      </c>
      <c r="AB350" s="3" t="s">
        <v>74</v>
      </c>
      <c r="AC350" s="8">
        <v>10</v>
      </c>
      <c r="AD350" s="3" t="s">
        <v>5967</v>
      </c>
      <c r="AE350" s="4" t="s">
        <v>5968</v>
      </c>
      <c r="AF350" s="3"/>
      <c r="AG350" s="3" t="s">
        <v>114</v>
      </c>
      <c r="AH350" s="8">
        <v>3</v>
      </c>
      <c r="AI350" s="3" t="s">
        <v>74</v>
      </c>
      <c r="AJ350" t="s">
        <v>114</v>
      </c>
      <c r="AK350" t="s">
        <v>114</v>
      </c>
      <c r="AL350" s="43" t="b">
        <v>0</v>
      </c>
      <c r="AM350" s="3"/>
      <c r="AN350" s="3"/>
      <c r="AO350" s="43" t="b">
        <v>0</v>
      </c>
      <c r="AP350" s="3" t="b">
        <v>0</v>
      </c>
      <c r="AQ350" s="3">
        <f>VLOOKUP(Table2[[#This Row],[Job-no]],Table3[],26,FALSE)</f>
        <v>2040</v>
      </c>
      <c r="AR350" t="str">
        <f t="shared" si="68"/>
        <v>BRLED</v>
      </c>
      <c r="AS350" t="str">
        <f>VLOOKUP(AR350,Table1[],4,0)</f>
        <v>recessed</v>
      </c>
      <c r="AT350">
        <f>IF(BD350&gt;0,"Pattern",VLOOKUP(AR350,Table1[],5,0))</f>
        <v>0</v>
      </c>
      <c r="AU350" s="34">
        <f>IF(AT350="Pattern",WORKDAY(Table2[[#This Row],[Scheduled Ship Date]],-10),WORKDAY(Table2[[#This Row],[Scheduled Ship Date]],-4))</f>
        <v>43473</v>
      </c>
      <c r="AV350" s="39">
        <f>IF(Table2[[#This Row],[Extrusion cut double saw]]=TRUE,IF(O350="ToDo",IF(AT350="Pattern",Table2[[#This Row],[Total Sections]]*0.4,Table2[[#This Row],[Total Sections]]*0.12),0),IF(AT350="Pattern",Table2[[#This Row],[Total Sections]]*4,Table2[[#This Row],[Total Sections]]*1.2))</f>
        <v>3.5999999999999996</v>
      </c>
      <c r="AW350" s="42">
        <f t="shared" ca="1" si="75"/>
        <v>43469</v>
      </c>
      <c r="AX350" s="42">
        <f>IF(AT350="Pattern",Table2[[#This Row],[Scheduled Ship Date]]-2,Table2[[#This Row],[Scheduled Ship Date]]-3)</f>
        <v>43476</v>
      </c>
      <c r="AY350" s="39">
        <f>IF(Table2[[#This Row],[Pattern]]="Pattern",Table2[[#This Row],[Total Sections]]*4.82,Table2[[#This Row],[Total Sections]]*0.5)</f>
        <v>1.5</v>
      </c>
      <c r="AZ350" s="42">
        <f t="shared" ca="1" si="74"/>
        <v>43469</v>
      </c>
      <c r="BA350" s="39">
        <f>((Table2[Total Sections]/Table2[Open Qty])-1)*Table2[Open Qty]*12.96</f>
        <v>0</v>
      </c>
      <c r="BB350" s="39"/>
      <c r="BC350" s="39" t="str">
        <f t="shared" si="69"/>
        <v>BRLED-1000-80-30-FL-10-W-120-DP-1-TG9</v>
      </c>
      <c r="BD350" s="39">
        <f t="shared" si="70"/>
        <v>0</v>
      </c>
      <c r="BE350" s="39" t="b">
        <f>_xlfn.IFNA(VLOOKUP(Table2[[#This Row],[Job-no]],Table4[],9,FALSE),TRUE)</f>
        <v>1</v>
      </c>
      <c r="BF350" s="39"/>
      <c r="BG350" s="39" t="b">
        <f>_xlfn.IFNA(VLOOKUP(Table2[[#This Row],[Job-no]],Table4[],14,FALSE),TRUE)</f>
        <v>0</v>
      </c>
      <c r="BH350" s="39" t="str">
        <f>_xlfn.IFNA(VLOOKUP(Table2[[#This Row],[Job-no]],Table4[],11,FALSE),"Done")</f>
        <v/>
      </c>
      <c r="BI350" s="39">
        <f>IF(Table2[[#This Row],[Pattern]]="Pattern",VLOOKUP(Table2[[#This Row],[Product Code]],'Routing data'!$A$2:$W$470,13,FALSE),VLOOKUP(Table2[[#This Row],[Product Code]],'Routing data'!$A$2:$W$470,3,FALSE))</f>
        <v>2</v>
      </c>
      <c r="BJ350" s="39">
        <f>IF(Table2[[#This Row],[Pattern]]="Pattern",VLOOKUP(Table2[[#This Row],[Product Code]],'Routing data'!$A$2:$W$470,14,FALSE),VLOOKUP(Table2[[#This Row],[Product Code]],'Routing data'!$A$2:$W$470,4,FALSE))</f>
        <v>0</v>
      </c>
      <c r="BK350" s="39">
        <f>VLOOKUP(Table2[[#This Row],[Product Code]],'Routing data'!A$4:W$524,16,FALSE)</f>
        <v>0</v>
      </c>
      <c r="BL350" s="42">
        <f>IF(Table2[[#This Row],[Milling Required]]=0,"x",IF(AT350="Pattern",B350-10,B350-4))</f>
        <v>43475</v>
      </c>
      <c r="BM350" s="39"/>
      <c r="BN350" s="42">
        <f t="shared" si="71"/>
        <v>43476</v>
      </c>
      <c r="BO350" s="39">
        <f>IF(Table2[[#This Row],[Milling]]="x","x",Table2[[#This Row],[Total Sections]]*2)</f>
        <v>6</v>
      </c>
      <c r="BP350" s="39">
        <f>IF(Table2[[#This Row],[Punching]]="x","x",Table2[Total Sections]*2)</f>
        <v>6</v>
      </c>
      <c r="BQ350" s="39">
        <f>IF(Table2[[#This Row],[Pattern]]="Pattern",Table2[Total Sections]*3,Table2[Total Sections]*1.5)</f>
        <v>4.5</v>
      </c>
      <c r="BR350" s="42">
        <f t="shared" ca="1" si="72"/>
        <v>43470</v>
      </c>
      <c r="BS350" s="39"/>
      <c r="BT350" s="42"/>
      <c r="BU350" s="39"/>
      <c r="BV350" s="39" t="str">
        <f>_xlfn.IFNA(VLOOKUP(Table2[[#This Row],[Job-no]],Table4[],16,FALSE),"Ready")</f>
        <v/>
      </c>
      <c r="BW350" s="39" t="str">
        <f>_xlfn.IFNA(VLOOKUP(Table2[[#This Row],[Job-no]],Table4[],21,FALSE),"Ready")</f>
        <v/>
      </c>
      <c r="BX350" s="39" t="b">
        <f>_xlfn.IFNA(VLOOKUP(Table2[[#This Row],[Job-no]],Table4[],10,FALSE),TRUE)</f>
        <v>0</v>
      </c>
      <c r="BY350" s="39" t="str">
        <f>_xlfn.IFNA(VLOOKUP(Table2[[#This Row],[Job-no]],Table4[],22,FALSE),"Ready")</f>
        <v/>
      </c>
      <c r="BZ350" s="120">
        <f t="shared" si="73"/>
        <v>43479</v>
      </c>
      <c r="CA350" s="120" t="str">
        <f ca="1">IF(OR(Table2[[#This Row],[Saw Date]]=TODAY(),Table2[[#This Row],[Saw Date]]=TODAY()+1), Table2[[#This Row],[Saw Date]],IF(Table2[[#This Row],[Extrusion cut double saw]],"Done",""))</f>
        <v/>
      </c>
      <c r="CB350" s="120" t="str">
        <f ca="1">IF(OR(Table2[[#This Row],[Lens Date]]=TODAY(),Table2[[#This Row],[Lens Date]]=TODAY()+1), Table2[[#This Row],[Lens Date]],IF(Table2[[#This Row],[MSLens]]="Done","Done",""))</f>
        <v/>
      </c>
      <c r="CC350" s="120" t="str">
        <f ca="1">IF(OR(Table2[[#This Row],[Milling Date]]=TODAY(),Table2[[#This Row],[Milling Date]]=TODAY()+1), Table2[[#This Row],[Milling Date]],IF(Table2[[#This Row],[CNC Holes]]="Ready","Done",""))</f>
        <v/>
      </c>
      <c r="CD350" s="120" t="str">
        <f ca="1">IF(OR(Table2[[#This Row],[Welding Date]]=TODAY(),Table2[[#This Row],[Welding Date]]=TODAY()+1), Table2[[#This Row],[Welding Date]],IF(Table2[[#This Row],[Welding Corners]]="Ready","Done",""))</f>
        <v/>
      </c>
      <c r="CE350" s="120" t="str">
        <f ca="1">IF(OR(Table2[[#This Row],[Puching Date]]=TODAY(),Table2[[#This Row],[Puching Date]]=TODAY()+1), Table2[[#This Row],[Puching Date]],IF(Table2[[#This Row],[Punch Holes]]="Ready","Done",""))</f>
        <v/>
      </c>
      <c r="CF350" s="120" t="str">
        <f ca="1">IF(OR(Table2[[#This Row],[Housing Date2]]=TODAY(),Table2[[#This Row],[Housing Date2]]=TODAY()+1),Table2[[#This Row],[Housing Date2]],IF(Table2[[#This Row],[Body Assembly]],"Done",""))</f>
        <v/>
      </c>
      <c r="CG350" s="120" t="str">
        <f>_xlfn.IFNA(VLOOKUP(Table2[[#This Row],[Job-no]],Table4[],7,FALSE),"Done")</f>
        <v>Machine Shop Started</v>
      </c>
    </row>
    <row r="351" spans="1:85" x14ac:dyDescent="0.25">
      <c r="A351" s="39" t="str">
        <f>_xlfn.CONCAT(Table2[[#This Row],[Order]],"-",Table2[[#This Row],[Line]])</f>
        <v>76734-5</v>
      </c>
      <c r="B351" s="5">
        <v>43479</v>
      </c>
      <c r="C351" s="8">
        <v>76734</v>
      </c>
      <c r="D351" s="3" t="s">
        <v>5114</v>
      </c>
      <c r="E351" s="8">
        <v>5</v>
      </c>
      <c r="F351" s="8">
        <v>1</v>
      </c>
      <c r="G351" s="3" t="s">
        <v>42</v>
      </c>
      <c r="H351" s="8">
        <v>2</v>
      </c>
      <c r="I351" s="43" t="b">
        <v>0</v>
      </c>
      <c r="J351" s="43" t="b">
        <v>0</v>
      </c>
      <c r="K351" t="s">
        <v>114</v>
      </c>
      <c r="L351" s="43" t="b">
        <v>0</v>
      </c>
      <c r="M351" s="43" t="b">
        <v>0</v>
      </c>
      <c r="N351" s="43" t="b">
        <v>0</v>
      </c>
      <c r="O351" t="s">
        <v>114</v>
      </c>
      <c r="P351" t="s">
        <v>114</v>
      </c>
      <c r="Q351" t="s">
        <v>114</v>
      </c>
      <c r="R351" t="s">
        <v>114</v>
      </c>
      <c r="S351" t="s">
        <v>114</v>
      </c>
      <c r="T351" t="s">
        <v>114</v>
      </c>
      <c r="U351" t="s">
        <v>114</v>
      </c>
      <c r="V351" t="s">
        <v>114</v>
      </c>
      <c r="W351" s="5">
        <v>43474</v>
      </c>
      <c r="X351" s="3" t="s">
        <v>114</v>
      </c>
      <c r="Y351" s="3"/>
      <c r="Z351" s="3" t="s">
        <v>5115</v>
      </c>
      <c r="AA351" s="3" t="s">
        <v>114</v>
      </c>
      <c r="AB351" s="3" t="s">
        <v>74</v>
      </c>
      <c r="AC351" s="8">
        <v>10</v>
      </c>
      <c r="AD351" s="3" t="s">
        <v>5967</v>
      </c>
      <c r="AE351" s="4" t="s">
        <v>5968</v>
      </c>
      <c r="AF351" s="3"/>
      <c r="AG351" s="3" t="s">
        <v>114</v>
      </c>
      <c r="AH351" s="8">
        <v>4</v>
      </c>
      <c r="AI351" s="3" t="s">
        <v>74</v>
      </c>
      <c r="AJ351" t="s">
        <v>114</v>
      </c>
      <c r="AK351" t="s">
        <v>114</v>
      </c>
      <c r="AL351" s="43" t="b">
        <v>0</v>
      </c>
      <c r="AM351" s="3"/>
      <c r="AN351" s="3"/>
      <c r="AO351" s="43" t="b">
        <v>0</v>
      </c>
      <c r="AP351" s="3" t="b">
        <v>0</v>
      </c>
      <c r="AQ351" s="3">
        <f>VLOOKUP(Table2[[#This Row],[Job-no]],Table3[],26,FALSE)</f>
        <v>2992</v>
      </c>
      <c r="AR351" t="str">
        <f t="shared" si="68"/>
        <v>BRLED</v>
      </c>
      <c r="AS351" t="str">
        <f>VLOOKUP(AR351,Table1[],4,0)</f>
        <v>recessed</v>
      </c>
      <c r="AT351">
        <f>IF(BD351&gt;0,"Pattern",VLOOKUP(AR351,Table1[],5,0))</f>
        <v>0</v>
      </c>
      <c r="AU351" s="34">
        <f>IF(AT351="Pattern",WORKDAY(Table2[[#This Row],[Scheduled Ship Date]],-10),WORKDAY(Table2[[#This Row],[Scheduled Ship Date]],-4))</f>
        <v>43473</v>
      </c>
      <c r="AV351" s="39">
        <f>IF(Table2[[#This Row],[Extrusion cut double saw]]=TRUE,IF(O351="ToDo",IF(AT351="Pattern",Table2[[#This Row],[Total Sections]]*0.4,Table2[[#This Row],[Total Sections]]*0.12),0),IF(AT351="Pattern",Table2[[#This Row],[Total Sections]]*4,Table2[[#This Row],[Total Sections]]*1.2))</f>
        <v>4.8</v>
      </c>
      <c r="AW351" s="42">
        <f t="shared" ca="1" si="75"/>
        <v>43469</v>
      </c>
      <c r="AX351" s="42">
        <f>IF(AT351="Pattern",Table2[[#This Row],[Scheduled Ship Date]]-2,Table2[[#This Row],[Scheduled Ship Date]]-3)</f>
        <v>43476</v>
      </c>
      <c r="AY351" s="39">
        <f>IF(Table2[[#This Row],[Pattern]]="Pattern",Table2[[#This Row],[Total Sections]]*4.82,Table2[[#This Row],[Total Sections]]*0.5)</f>
        <v>2</v>
      </c>
      <c r="AZ351" s="42">
        <f t="shared" ca="1" si="74"/>
        <v>43469</v>
      </c>
      <c r="BA351" s="39">
        <f>((Table2[Total Sections]/Table2[Open Qty])-1)*Table2[Open Qty]*12.96</f>
        <v>25.92</v>
      </c>
      <c r="BB351" s="39"/>
      <c r="BC351" s="39" t="str">
        <f t="shared" si="69"/>
        <v>BRLED-1000-80-30-FL-13'7"-W-120-DP-1-DB</v>
      </c>
      <c r="BD351" s="39">
        <f t="shared" si="70"/>
        <v>0</v>
      </c>
      <c r="BE351" s="39" t="b">
        <f>_xlfn.IFNA(VLOOKUP(Table2[[#This Row],[Job-no]],Table4[],9,FALSE),TRUE)</f>
        <v>1</v>
      </c>
      <c r="BF351" s="39"/>
      <c r="BG351" s="39" t="b">
        <f>_xlfn.IFNA(VLOOKUP(Table2[[#This Row],[Job-no]],Table4[],14,FALSE),TRUE)</f>
        <v>0</v>
      </c>
      <c r="BH351" s="39" t="str">
        <f>_xlfn.IFNA(VLOOKUP(Table2[[#This Row],[Job-no]],Table4[],11,FALSE),"Done")</f>
        <v/>
      </c>
      <c r="BI351" s="39">
        <f>IF(Table2[[#This Row],[Pattern]]="Pattern",VLOOKUP(Table2[[#This Row],[Product Code]],'Routing data'!$A$2:$W$470,13,FALSE),VLOOKUP(Table2[[#This Row],[Product Code]],'Routing data'!$A$2:$W$470,3,FALSE))</f>
        <v>2</v>
      </c>
      <c r="BJ351" s="39">
        <f>IF(Table2[[#This Row],[Pattern]]="Pattern",VLOOKUP(Table2[[#This Row],[Product Code]],'Routing data'!$A$2:$W$470,14,FALSE),VLOOKUP(Table2[[#This Row],[Product Code]],'Routing data'!$A$2:$W$470,4,FALSE))</f>
        <v>0</v>
      </c>
      <c r="BK351" s="39">
        <f>VLOOKUP(Table2[[#This Row],[Product Code]],'Routing data'!A$4:W$524,16,FALSE)</f>
        <v>0</v>
      </c>
      <c r="BL351" s="42">
        <f>IF(Table2[[#This Row],[Milling Required]]=0,"x",IF(AT351="Pattern",B351-10,B351-4))</f>
        <v>43475</v>
      </c>
      <c r="BM351" s="39"/>
      <c r="BN351" s="42">
        <f t="shared" si="71"/>
        <v>43476</v>
      </c>
      <c r="BO351" s="39">
        <f>IF(Table2[[#This Row],[Milling]]="x","x",Table2[[#This Row],[Total Sections]]*2)</f>
        <v>8</v>
      </c>
      <c r="BP351" s="39">
        <f>IF(Table2[[#This Row],[Punching]]="x","x",Table2[Total Sections]*2)</f>
        <v>8</v>
      </c>
      <c r="BQ351" s="39">
        <f>IF(Table2[[#This Row],[Pattern]]="Pattern",Table2[Total Sections]*3,Table2[Total Sections]*1.5)</f>
        <v>6</v>
      </c>
      <c r="BR351" s="42">
        <f t="shared" ca="1" si="72"/>
        <v>43470</v>
      </c>
      <c r="BS351" s="39"/>
      <c r="BT351" s="42"/>
      <c r="BU351" s="39"/>
      <c r="BV351" s="39" t="str">
        <f>_xlfn.IFNA(VLOOKUP(Table2[[#This Row],[Job-no]],Table4[],16,FALSE),"Ready")</f>
        <v/>
      </c>
      <c r="BW351" s="39" t="str">
        <f>_xlfn.IFNA(VLOOKUP(Table2[[#This Row],[Job-no]],Table4[],21,FALSE),"Ready")</f>
        <v/>
      </c>
      <c r="BX351" s="39" t="b">
        <f>_xlfn.IFNA(VLOOKUP(Table2[[#This Row],[Job-no]],Table4[],10,FALSE),TRUE)</f>
        <v>0</v>
      </c>
      <c r="BY351" s="39" t="str">
        <f>_xlfn.IFNA(VLOOKUP(Table2[[#This Row],[Job-no]],Table4[],22,FALSE),"Ready")</f>
        <v/>
      </c>
      <c r="BZ351" s="120">
        <f t="shared" si="73"/>
        <v>43479</v>
      </c>
      <c r="CA351" s="120" t="str">
        <f ca="1">IF(OR(Table2[[#This Row],[Saw Date]]=TODAY(),Table2[[#This Row],[Saw Date]]=TODAY()+1), Table2[[#This Row],[Saw Date]],IF(Table2[[#This Row],[Extrusion cut double saw]],"Done",""))</f>
        <v/>
      </c>
      <c r="CB351" s="120" t="str">
        <f ca="1">IF(OR(Table2[[#This Row],[Lens Date]]=TODAY(),Table2[[#This Row],[Lens Date]]=TODAY()+1), Table2[[#This Row],[Lens Date]],IF(Table2[[#This Row],[MSLens]]="Done","Done",""))</f>
        <v/>
      </c>
      <c r="CC351" s="120" t="str">
        <f ca="1">IF(OR(Table2[[#This Row],[Milling Date]]=TODAY(),Table2[[#This Row],[Milling Date]]=TODAY()+1), Table2[[#This Row],[Milling Date]],IF(Table2[[#This Row],[CNC Holes]]="Ready","Done",""))</f>
        <v/>
      </c>
      <c r="CD351" s="120" t="str">
        <f ca="1">IF(OR(Table2[[#This Row],[Welding Date]]=TODAY(),Table2[[#This Row],[Welding Date]]=TODAY()+1), Table2[[#This Row],[Welding Date]],IF(Table2[[#This Row],[Welding Corners]]="Ready","Done",""))</f>
        <v/>
      </c>
      <c r="CE351" s="120" t="str">
        <f ca="1">IF(OR(Table2[[#This Row],[Puching Date]]=TODAY(),Table2[[#This Row],[Puching Date]]=TODAY()+1), Table2[[#This Row],[Puching Date]],IF(Table2[[#This Row],[Punch Holes]]="Ready","Done",""))</f>
        <v/>
      </c>
      <c r="CF351" s="120" t="str">
        <f ca="1">IF(OR(Table2[[#This Row],[Housing Date2]]=TODAY(),Table2[[#This Row],[Housing Date2]]=TODAY()+1),Table2[[#This Row],[Housing Date2]],IF(Table2[[#This Row],[Body Assembly]],"Done",""))</f>
        <v/>
      </c>
      <c r="CG351" s="120" t="str">
        <f>_xlfn.IFNA(VLOOKUP(Table2[[#This Row],[Job-no]],Table4[],7,FALSE),"Done")</f>
        <v>Machine Shop Started</v>
      </c>
    </row>
    <row r="352" spans="1:85" x14ac:dyDescent="0.25">
      <c r="A352" s="39" t="str">
        <f>_xlfn.CONCAT(Table2[[#This Row],[Order]],"-",Table2[[#This Row],[Line]])</f>
        <v>76734-6</v>
      </c>
      <c r="B352" s="5">
        <v>43479</v>
      </c>
      <c r="C352" s="8">
        <v>76734</v>
      </c>
      <c r="D352" s="3" t="s">
        <v>5117</v>
      </c>
      <c r="E352" s="8">
        <v>6</v>
      </c>
      <c r="F352" s="8">
        <v>1</v>
      </c>
      <c r="G352" s="3" t="s">
        <v>42</v>
      </c>
      <c r="H352" s="8">
        <v>3</v>
      </c>
      <c r="I352" s="43" t="b">
        <v>0</v>
      </c>
      <c r="J352" s="43" t="b">
        <v>0</v>
      </c>
      <c r="K352" t="s">
        <v>114</v>
      </c>
      <c r="L352" s="43" t="b">
        <v>0</v>
      </c>
      <c r="M352" s="43" t="b">
        <v>0</v>
      </c>
      <c r="N352" s="43" t="b">
        <v>0</v>
      </c>
      <c r="O352" t="s">
        <v>114</v>
      </c>
      <c r="P352" t="s">
        <v>114</v>
      </c>
      <c r="Q352" t="s">
        <v>114</v>
      </c>
      <c r="R352" t="s">
        <v>114</v>
      </c>
      <c r="S352" t="s">
        <v>114</v>
      </c>
      <c r="T352" t="s">
        <v>114</v>
      </c>
      <c r="U352" t="s">
        <v>114</v>
      </c>
      <c r="V352" t="s">
        <v>114</v>
      </c>
      <c r="W352" s="5">
        <v>43474</v>
      </c>
      <c r="X352" s="3" t="s">
        <v>114</v>
      </c>
      <c r="Y352" s="3"/>
      <c r="Z352" s="3" t="s">
        <v>1290</v>
      </c>
      <c r="AA352" s="3" t="s">
        <v>114</v>
      </c>
      <c r="AB352" s="3" t="s">
        <v>74</v>
      </c>
      <c r="AC352" s="8">
        <v>10</v>
      </c>
      <c r="AD352" s="3" t="s">
        <v>5967</v>
      </c>
      <c r="AE352" s="4" t="s">
        <v>5968</v>
      </c>
      <c r="AF352" s="3"/>
      <c r="AG352" s="3" t="s">
        <v>114</v>
      </c>
      <c r="AH352" s="8">
        <v>6</v>
      </c>
      <c r="AI352" s="3" t="s">
        <v>74</v>
      </c>
      <c r="AJ352" t="s">
        <v>114</v>
      </c>
      <c r="AK352" t="s">
        <v>114</v>
      </c>
      <c r="AL352" s="43" t="b">
        <v>0</v>
      </c>
      <c r="AM352" s="3"/>
      <c r="AN352" s="3"/>
      <c r="AO352" s="43" t="b">
        <v>0</v>
      </c>
      <c r="AP352" s="3" t="b">
        <v>0</v>
      </c>
      <c r="AQ352" s="3">
        <f>VLOOKUP(Table2[[#This Row],[Job-no]],Table3[],26,FALSE)</f>
        <v>2856</v>
      </c>
      <c r="AR352" t="str">
        <f t="shared" si="68"/>
        <v>BRLED</v>
      </c>
      <c r="AS352" t="str">
        <f>VLOOKUP(AR352,Table1[],4,0)</f>
        <v>recessed</v>
      </c>
      <c r="AT352">
        <f>IF(BD352&gt;0,"Pattern",VLOOKUP(AR352,Table1[],5,0))</f>
        <v>0</v>
      </c>
      <c r="AU352" s="34">
        <f>IF(AT352="Pattern",WORKDAY(Table2[[#This Row],[Scheduled Ship Date]],-10),WORKDAY(Table2[[#This Row],[Scheduled Ship Date]],-4))</f>
        <v>43473</v>
      </c>
      <c r="AV352" s="39">
        <f>IF(Table2[[#This Row],[Extrusion cut double saw]]=TRUE,IF(O352="ToDo",IF(AT352="Pattern",Table2[[#This Row],[Total Sections]]*0.4,Table2[[#This Row],[Total Sections]]*0.12),0),IF(AT352="Pattern",Table2[[#This Row],[Total Sections]]*4,Table2[[#This Row],[Total Sections]]*1.2))</f>
        <v>7.1999999999999993</v>
      </c>
      <c r="AW352" s="42">
        <f t="shared" ca="1" si="75"/>
        <v>43469</v>
      </c>
      <c r="AX352" s="42">
        <f>IF(AT352="Pattern",Table2[[#This Row],[Scheduled Ship Date]]-2,Table2[[#This Row],[Scheduled Ship Date]]-3)</f>
        <v>43476</v>
      </c>
      <c r="AY352" s="39">
        <f>IF(Table2[[#This Row],[Pattern]]="Pattern",Table2[[#This Row],[Total Sections]]*4.82,Table2[[#This Row],[Total Sections]]*0.5)</f>
        <v>3</v>
      </c>
      <c r="AZ352" s="42">
        <f t="shared" ca="1" si="74"/>
        <v>43469</v>
      </c>
      <c r="BA352" s="39">
        <f>((Table2[Total Sections]/Table2[Open Qty])-1)*Table2[Open Qty]*12.96</f>
        <v>38.880000000000003</v>
      </c>
      <c r="BB352" s="39"/>
      <c r="BC352" s="39" t="str">
        <f t="shared" si="69"/>
        <v>BRLED-1000-80-30-FL-14-W-120-DP-1-DB</v>
      </c>
      <c r="BD352" s="39">
        <f t="shared" si="70"/>
        <v>0</v>
      </c>
      <c r="BE352" s="39" t="b">
        <f>_xlfn.IFNA(VLOOKUP(Table2[[#This Row],[Job-no]],Table4[],9,FALSE),TRUE)</f>
        <v>0</v>
      </c>
      <c r="BF352" s="39"/>
      <c r="BG352" s="39" t="b">
        <f>_xlfn.IFNA(VLOOKUP(Table2[[#This Row],[Job-no]],Table4[],14,FALSE),TRUE)</f>
        <v>0</v>
      </c>
      <c r="BH352" s="39" t="str">
        <f>_xlfn.IFNA(VLOOKUP(Table2[[#This Row],[Job-no]],Table4[],11,FALSE),"Done")</f>
        <v/>
      </c>
      <c r="BI352" s="39">
        <f>IF(Table2[[#This Row],[Pattern]]="Pattern",VLOOKUP(Table2[[#This Row],[Product Code]],'Routing data'!$A$2:$W$470,13,FALSE),VLOOKUP(Table2[[#This Row],[Product Code]],'Routing data'!$A$2:$W$470,3,FALSE))</f>
        <v>2</v>
      </c>
      <c r="BJ352" s="39">
        <f>IF(Table2[[#This Row],[Pattern]]="Pattern",VLOOKUP(Table2[[#This Row],[Product Code]],'Routing data'!$A$2:$W$470,14,FALSE),VLOOKUP(Table2[[#This Row],[Product Code]],'Routing data'!$A$2:$W$470,4,FALSE))</f>
        <v>0</v>
      </c>
      <c r="BK352" s="39">
        <f>VLOOKUP(Table2[[#This Row],[Product Code]],'Routing data'!A$4:W$524,16,FALSE)</f>
        <v>0</v>
      </c>
      <c r="BL352" s="42">
        <f>IF(Table2[[#This Row],[Milling Required]]=0,"x",IF(AT352="Pattern",B352-10,B352-4))</f>
        <v>43475</v>
      </c>
      <c r="BM352" s="39"/>
      <c r="BN352" s="42">
        <f t="shared" si="71"/>
        <v>43476</v>
      </c>
      <c r="BO352" s="39">
        <f>IF(Table2[[#This Row],[Milling]]="x","x",Table2[[#This Row],[Total Sections]]*2)</f>
        <v>12</v>
      </c>
      <c r="BP352" s="39">
        <f>IF(Table2[[#This Row],[Punching]]="x","x",Table2[Total Sections]*2)</f>
        <v>12</v>
      </c>
      <c r="BQ352" s="39">
        <f>IF(Table2[[#This Row],[Pattern]]="Pattern",Table2[Total Sections]*3,Table2[Total Sections]*1.5)</f>
        <v>9</v>
      </c>
      <c r="BR352" s="42">
        <f t="shared" ca="1" si="72"/>
        <v>43470</v>
      </c>
      <c r="BS352" s="39"/>
      <c r="BT352" s="42"/>
      <c r="BU352" s="39"/>
      <c r="BV352" s="39" t="str">
        <f>_xlfn.IFNA(VLOOKUP(Table2[[#This Row],[Job-no]],Table4[],16,FALSE),"Ready")</f>
        <v/>
      </c>
      <c r="BW352" s="39" t="str">
        <f>_xlfn.IFNA(VLOOKUP(Table2[[#This Row],[Job-no]],Table4[],21,FALSE),"Ready")</f>
        <v/>
      </c>
      <c r="BX352" s="39" t="b">
        <f>_xlfn.IFNA(VLOOKUP(Table2[[#This Row],[Job-no]],Table4[],10,FALSE),TRUE)</f>
        <v>0</v>
      </c>
      <c r="BY352" s="39" t="str">
        <f>_xlfn.IFNA(VLOOKUP(Table2[[#This Row],[Job-no]],Table4[],22,FALSE),"Ready")</f>
        <v/>
      </c>
      <c r="BZ352" s="120">
        <f t="shared" si="73"/>
        <v>43479</v>
      </c>
      <c r="CA352" s="120" t="str">
        <f ca="1">IF(OR(Table2[[#This Row],[Saw Date]]=TODAY(),Table2[[#This Row],[Saw Date]]=TODAY()+1), Table2[[#This Row],[Saw Date]],IF(Table2[[#This Row],[Extrusion cut double saw]],"Done",""))</f>
        <v/>
      </c>
      <c r="CB352" s="120" t="str">
        <f ca="1">IF(OR(Table2[[#This Row],[Lens Date]]=TODAY(),Table2[[#This Row],[Lens Date]]=TODAY()+1), Table2[[#This Row],[Lens Date]],IF(Table2[[#This Row],[MSLens]]="Done","Done",""))</f>
        <v/>
      </c>
      <c r="CC352" s="120" t="str">
        <f ca="1">IF(OR(Table2[[#This Row],[Milling Date]]=TODAY(),Table2[[#This Row],[Milling Date]]=TODAY()+1), Table2[[#This Row],[Milling Date]],IF(Table2[[#This Row],[CNC Holes]]="Ready","Done",""))</f>
        <v/>
      </c>
      <c r="CD352" s="120" t="str">
        <f ca="1">IF(OR(Table2[[#This Row],[Welding Date]]=TODAY(),Table2[[#This Row],[Welding Date]]=TODAY()+1), Table2[[#This Row],[Welding Date]],IF(Table2[[#This Row],[Welding Corners]]="Ready","Done",""))</f>
        <v/>
      </c>
      <c r="CE352" s="120" t="str">
        <f ca="1">IF(OR(Table2[[#This Row],[Puching Date]]=TODAY(),Table2[[#This Row],[Puching Date]]=TODAY()+1), Table2[[#This Row],[Puching Date]],IF(Table2[[#This Row],[Punch Holes]]="Ready","Done",""))</f>
        <v/>
      </c>
      <c r="CF352" s="120" t="str">
        <f ca="1">IF(OR(Table2[[#This Row],[Housing Date2]]=TODAY(),Table2[[#This Row],[Housing Date2]]=TODAY()+1),Table2[[#This Row],[Housing Date2]],IF(Table2[[#This Row],[Body Assembly]],"Done",""))</f>
        <v/>
      </c>
      <c r="CG352" s="120" t="str">
        <f>_xlfn.IFNA(VLOOKUP(Table2[[#This Row],[Job-no]],Table4[],7,FALSE),"Done")</f>
        <v>Scheduled/Released</v>
      </c>
    </row>
    <row r="353" spans="1:85" x14ac:dyDescent="0.25">
      <c r="A353" t="str">
        <f>_xlfn.CONCAT(Table2[[#This Row],[Order]],"-",Table2[[#This Row],[Line]])</f>
        <v>77053-1</v>
      </c>
      <c r="B353" s="5">
        <v>43479</v>
      </c>
      <c r="C353" s="8">
        <v>77053</v>
      </c>
      <c r="D353" s="3" t="s">
        <v>2615</v>
      </c>
      <c r="E353" s="8">
        <v>1</v>
      </c>
      <c r="F353" s="8">
        <v>1</v>
      </c>
      <c r="G353" s="3" t="s">
        <v>42</v>
      </c>
      <c r="H353" s="8">
        <v>1</v>
      </c>
      <c r="I353" s="43" t="b">
        <v>0</v>
      </c>
      <c r="J353" s="43" t="b">
        <v>0</v>
      </c>
      <c r="K353" t="s">
        <v>114</v>
      </c>
      <c r="L353" s="43" t="b">
        <v>0</v>
      </c>
      <c r="M353" s="43" t="b">
        <v>0</v>
      </c>
      <c r="N353" s="43" t="b">
        <v>0</v>
      </c>
      <c r="O353" t="s">
        <v>114</v>
      </c>
      <c r="P353" t="s">
        <v>114</v>
      </c>
      <c r="Q353" t="s">
        <v>114</v>
      </c>
      <c r="R353" t="s">
        <v>114</v>
      </c>
      <c r="S353" t="s">
        <v>114</v>
      </c>
      <c r="T353" t="s">
        <v>114</v>
      </c>
      <c r="U353" t="s">
        <v>114</v>
      </c>
      <c r="V353" t="s">
        <v>114</v>
      </c>
      <c r="W353" s="5">
        <v>43474</v>
      </c>
      <c r="X353" s="3" t="s">
        <v>114</v>
      </c>
      <c r="Y353" s="3"/>
      <c r="Z353" s="3" t="s">
        <v>195</v>
      </c>
      <c r="AA353" s="3" t="s">
        <v>114</v>
      </c>
      <c r="AB353" s="3" t="s">
        <v>74</v>
      </c>
      <c r="AC353" s="8">
        <v>12</v>
      </c>
      <c r="AD353" s="3" t="s">
        <v>5967</v>
      </c>
      <c r="AE353" s="4" t="s">
        <v>5968</v>
      </c>
      <c r="AF353" s="3"/>
      <c r="AG353" s="3" t="s">
        <v>114</v>
      </c>
      <c r="AH353" s="8">
        <v>1</v>
      </c>
      <c r="AI353" s="3" t="s">
        <v>74</v>
      </c>
      <c r="AJ353" t="s">
        <v>114</v>
      </c>
      <c r="AK353" t="s">
        <v>114</v>
      </c>
      <c r="AL353" s="43" t="b">
        <v>0</v>
      </c>
      <c r="AM353" s="3"/>
      <c r="AN353" s="3"/>
      <c r="AO353" s="43" t="b">
        <v>0</v>
      </c>
      <c r="AP353" s="3" t="b">
        <v>0</v>
      </c>
      <c r="AQ353" s="3">
        <f>VLOOKUP(Table2[[#This Row],[Job-no]],Table3[],26,FALSE)</f>
        <v>500</v>
      </c>
      <c r="AR353" t="str">
        <f t="shared" si="68"/>
        <v>SCDI</v>
      </c>
      <c r="AS353" t="str">
        <f>VLOOKUP(AR353,Table1[],4,0)</f>
        <v>pendant</v>
      </c>
      <c r="AT353" t="str">
        <f>IF(BD353&gt;0,"Pattern",VLOOKUP(AR353,Table1[],5,0))</f>
        <v>Check for Kit</v>
      </c>
      <c r="AU353" s="34">
        <f>IF(AT353="Pattern",WORKDAY(Table2[[#This Row],[Scheduled Ship Date]],-10),WORKDAY(Table2[[#This Row],[Scheduled Ship Date]],-4))</f>
        <v>43473</v>
      </c>
      <c r="AV353">
        <f>IF(Table2[[#This Row],[Extrusion cut double saw]]=TRUE,IF(O353="ToDo",IF(AT353="Pattern",Table2[[#This Row],[Total Sections]]*0.4,Table2[[#This Row],[Total Sections]]*0.12),0),IF(AT353="Pattern",Table2[[#This Row],[Total Sections]]*4,Table2[[#This Row],[Total Sections]]*1.2))</f>
        <v>1.2</v>
      </c>
      <c r="AW353" s="42">
        <f t="shared" ca="1" si="75"/>
        <v>43469</v>
      </c>
      <c r="AX353" s="42">
        <f>IF(AT353="Pattern",Table2[[#This Row],[Scheduled Ship Date]]-2,Table2[[#This Row],[Scheduled Ship Date]]-3)</f>
        <v>43476</v>
      </c>
      <c r="AY353">
        <f>IF(Table2[[#This Row],[Pattern]]="Pattern",Table2[[#This Row],[Total Sections]]*4.82,Table2[[#This Row],[Total Sections]]*0.5)</f>
        <v>0.5</v>
      </c>
      <c r="AZ353" s="42">
        <f t="shared" ca="1" si="74"/>
        <v>43469</v>
      </c>
      <c r="BA353" s="39">
        <f>((Table2[Total Sections]/Table2[Open Qty])-1)*Table2[Open Qty]*12.96</f>
        <v>0</v>
      </c>
      <c r="BB353" s="39"/>
      <c r="BC353" s="39" t="str">
        <f t="shared" si="69"/>
        <v>SCDI-500-400-80-35-SO-FL-4-W-120-DP-1-CT9(36)</v>
      </c>
      <c r="BD353" s="39">
        <f t="shared" si="70"/>
        <v>0</v>
      </c>
      <c r="BE353" s="39" t="b">
        <f>_xlfn.IFNA(VLOOKUP(Table2[[#This Row],[Job-no]],Table4[],9,FALSE),TRUE)</f>
        <v>0</v>
      </c>
      <c r="BF353" t="str">
        <f>VLOOKUP(AR353,Table1[],3,0)</f>
        <v>SCULPT</v>
      </c>
      <c r="BG353" s="39" t="b">
        <f>_xlfn.IFNA(VLOOKUP(Table2[[#This Row],[Job-no]],Table4[],14,FALSE),TRUE)</f>
        <v>0</v>
      </c>
      <c r="BH353" s="39" t="str">
        <f>_xlfn.IFNA(VLOOKUP(Table2[[#This Row],[Job-no]],Table4[],11,FALSE),"Done")</f>
        <v/>
      </c>
      <c r="BI353" s="39">
        <f>IF(Table2[[#This Row],[Pattern]]="Pattern",VLOOKUP(Table2[[#This Row],[Product Code]],'Routing data'!$A$2:$W$470,13,FALSE),VLOOKUP(Table2[[#This Row],[Product Code]],'Routing data'!$A$2:$W$470,3,FALSE))</f>
        <v>2</v>
      </c>
      <c r="BJ353" s="39">
        <f>IF(Table2[[#This Row],[Pattern]]="Pattern",VLOOKUP(Table2[[#This Row],[Product Code]],'Routing data'!$A$2:$W$470,14,FALSE),VLOOKUP(Table2[[#This Row],[Product Code]],'Routing data'!$A$2:$W$470,4,FALSE))</f>
        <v>0</v>
      </c>
      <c r="BK353" s="39">
        <f>VLOOKUP(Table2[[#This Row],[Product Code]],'Routing data'!A$4:W$524,16,FALSE)</f>
        <v>0</v>
      </c>
      <c r="BL353" s="42">
        <f>IF(Table2[[#This Row],[Milling Required]]=0,"x",IF(AT353="Pattern",B353-10,B353-4))</f>
        <v>43475</v>
      </c>
      <c r="BM353" s="42" t="str">
        <f>IF(Table2[[#This Row],[Punching Required]]=0,"x",IF(AT353="Pattern",B353-8,B353-2))</f>
        <v>x</v>
      </c>
      <c r="BN353" s="42">
        <f t="shared" si="71"/>
        <v>43476</v>
      </c>
      <c r="BO353" s="39">
        <f>IF(Table2[[#This Row],[Milling]]="x","x",Table2[[#This Row],[Total Sections]]*2)</f>
        <v>2</v>
      </c>
      <c r="BP353" s="39" t="str">
        <f>IF(Table2[[#This Row],[Punching]]="x","x",Table2[Total Sections]*2)</f>
        <v>x</v>
      </c>
      <c r="BQ353" s="39">
        <f>IF(Table2[[#This Row],[Pattern]]="Pattern",Table2[Total Sections]*3,Table2[Total Sections]*1.5)</f>
        <v>1.5</v>
      </c>
      <c r="BR353" s="42">
        <f t="shared" ca="1" si="72"/>
        <v>43470</v>
      </c>
      <c r="BS353" s="42"/>
      <c r="BT353" s="42"/>
      <c r="BU353" s="39"/>
      <c r="BV353" s="39" t="str">
        <f>_xlfn.IFNA(VLOOKUP(Table2[[#This Row],[Job-no]],Table4[],16,FALSE),"Ready")</f>
        <v/>
      </c>
      <c r="BW353" s="39" t="str">
        <f>_xlfn.IFNA(VLOOKUP(Table2[[#This Row],[Job-no]],Table4[],21,FALSE),"Ready")</f>
        <v/>
      </c>
      <c r="BX353" s="39" t="b">
        <f>_xlfn.IFNA(VLOOKUP(Table2[[#This Row],[Job-no]],Table4[],10,FALSE),TRUE)</f>
        <v>0</v>
      </c>
      <c r="BY353" s="39" t="str">
        <f>_xlfn.IFNA(VLOOKUP(Table2[[#This Row],[Job-no]],Table4[],22,FALSE),"Ready")</f>
        <v/>
      </c>
      <c r="BZ353" s="120">
        <f t="shared" si="73"/>
        <v>43479</v>
      </c>
      <c r="CA353" s="120" t="str">
        <f ca="1">IF(OR(Table2[[#This Row],[Saw Date]]=TODAY(),Table2[[#This Row],[Saw Date]]=TODAY()+1), Table2[[#This Row],[Saw Date]],IF(Table2[[#This Row],[Extrusion cut double saw]],"Done",""))</f>
        <v/>
      </c>
      <c r="CB353" s="120" t="str">
        <f ca="1">IF(OR(Table2[[#This Row],[Lens Date]]=TODAY(),Table2[[#This Row],[Lens Date]]=TODAY()+1), Table2[[#This Row],[Lens Date]],IF(Table2[[#This Row],[MSLens]]="Done","Done",""))</f>
        <v/>
      </c>
      <c r="CC353" s="120" t="str">
        <f ca="1">IF(OR(Table2[[#This Row],[Milling Date]]=TODAY(),Table2[[#This Row],[Milling Date]]=TODAY()+1), Table2[[#This Row],[Milling Date]],IF(Table2[[#This Row],[CNC Holes]]="Ready","Done",""))</f>
        <v/>
      </c>
      <c r="CD353" s="120" t="str">
        <f ca="1">IF(OR(Table2[[#This Row],[Welding Date]]=TODAY(),Table2[[#This Row],[Welding Date]]=TODAY()+1), Table2[[#This Row],[Welding Date]],IF(Table2[[#This Row],[Welding Corners]]="Ready","Done",""))</f>
        <v/>
      </c>
      <c r="CE353" s="120" t="str">
        <f ca="1">IF(OR(Table2[[#This Row],[Puching Date]]=TODAY(),Table2[[#This Row],[Puching Date]]=TODAY()+1), Table2[[#This Row],[Puching Date]],IF(Table2[[#This Row],[Punch Holes]]="Ready","Done",""))</f>
        <v/>
      </c>
      <c r="CF353" s="120" t="str">
        <f ca="1">IF(OR(Table2[[#This Row],[Housing Date2]]=TODAY(),Table2[[#This Row],[Housing Date2]]=TODAY()+1),Table2[[#This Row],[Housing Date2]],IF(Table2[[#This Row],[Body Assembly]],"Done",""))</f>
        <v/>
      </c>
      <c r="CG353" s="120" t="str">
        <f>_xlfn.IFNA(VLOOKUP(Table2[[#This Row],[Job-no]],Table4[],7,FALSE),"Done")</f>
        <v>Scheduled/Released</v>
      </c>
    </row>
    <row r="354" spans="1:85" x14ac:dyDescent="0.25">
      <c r="A354" t="str">
        <f>_xlfn.CONCAT(Table2[[#This Row],[Order]],"-",Table2[[#This Row],[Line]])</f>
        <v>77194-3</v>
      </c>
      <c r="B354" s="5">
        <v>43479</v>
      </c>
      <c r="C354" s="8">
        <v>77194</v>
      </c>
      <c r="D354" s="3" t="s">
        <v>3110</v>
      </c>
      <c r="E354" s="8">
        <v>3</v>
      </c>
      <c r="F354" s="8">
        <v>1</v>
      </c>
      <c r="G354" s="3" t="s">
        <v>42</v>
      </c>
      <c r="H354" s="8">
        <v>2</v>
      </c>
      <c r="I354" s="43" t="b">
        <v>0</v>
      </c>
      <c r="J354" s="43" t="b">
        <v>0</v>
      </c>
      <c r="K354" t="s">
        <v>114</v>
      </c>
      <c r="L354" s="43" t="b">
        <v>0</v>
      </c>
      <c r="M354" s="43" t="b">
        <v>0</v>
      </c>
      <c r="N354" s="43" t="b">
        <v>0</v>
      </c>
      <c r="O354" t="s">
        <v>114</v>
      </c>
      <c r="P354" t="s">
        <v>114</v>
      </c>
      <c r="Q354" t="s">
        <v>114</v>
      </c>
      <c r="R354" t="s">
        <v>114</v>
      </c>
      <c r="S354" t="s">
        <v>114</v>
      </c>
      <c r="T354" t="s">
        <v>114</v>
      </c>
      <c r="U354" t="s">
        <v>114</v>
      </c>
      <c r="V354" t="s">
        <v>114</v>
      </c>
      <c r="W354" s="5">
        <v>43474</v>
      </c>
      <c r="X354" s="3" t="s">
        <v>114</v>
      </c>
      <c r="Y354" s="3"/>
      <c r="Z354" s="3" t="s">
        <v>2308</v>
      </c>
      <c r="AA354" s="3" t="s">
        <v>114</v>
      </c>
      <c r="AB354" s="3" t="s">
        <v>74</v>
      </c>
      <c r="AC354" s="8">
        <v>1</v>
      </c>
      <c r="AD354" s="3" t="s">
        <v>5967</v>
      </c>
      <c r="AE354" s="4" t="s">
        <v>5968</v>
      </c>
      <c r="AF354" s="3"/>
      <c r="AG354" s="3" t="s">
        <v>114</v>
      </c>
      <c r="AH354" s="8">
        <v>2</v>
      </c>
      <c r="AI354" s="3" t="s">
        <v>74</v>
      </c>
      <c r="AJ354" t="s">
        <v>114</v>
      </c>
      <c r="AK354" t="s">
        <v>114</v>
      </c>
      <c r="AL354" s="43" t="b">
        <v>0</v>
      </c>
      <c r="AM354" s="3"/>
      <c r="AN354" s="3"/>
      <c r="AO354" s="43" t="b">
        <v>0</v>
      </c>
      <c r="AP354" s="3" t="b">
        <v>0</v>
      </c>
      <c r="AQ354" s="3">
        <f>VLOOKUP(Table2[[#This Row],[Job-no]],Table3[],26,FALSE)</f>
        <v>1920</v>
      </c>
      <c r="AR354" t="str">
        <f t="shared" si="68"/>
        <v>SCRAC</v>
      </c>
      <c r="AS354" t="str">
        <f>VLOOKUP(AR354,Table1[],4,0)</f>
        <v>recessed</v>
      </c>
      <c r="AT354" t="str">
        <f>IF(BD354&gt;0,"Pattern",VLOOKUP(AR354,Table1[],5,0))</f>
        <v>Check for Kit</v>
      </c>
      <c r="AU354" s="34">
        <f>IF(AT354="Pattern",WORKDAY(Table2[[#This Row],[Scheduled Ship Date]],-10),WORKDAY(Table2[[#This Row],[Scheduled Ship Date]],-4))</f>
        <v>43473</v>
      </c>
      <c r="AV354">
        <f>IF(Table2[[#This Row],[Extrusion cut double saw]]=TRUE,IF(O354="ToDo",IF(AT354="Pattern",Table2[[#This Row],[Total Sections]]*0.4,Table2[[#This Row],[Total Sections]]*0.12),0),IF(AT354="Pattern",Table2[[#This Row],[Total Sections]]*4,Table2[[#This Row],[Total Sections]]*1.2))</f>
        <v>2.4</v>
      </c>
      <c r="AW354" s="42">
        <f t="shared" ca="1" si="75"/>
        <v>43469</v>
      </c>
      <c r="AX354" s="42">
        <f>IF(AT354="Pattern",Table2[[#This Row],[Scheduled Ship Date]]-2,Table2[[#This Row],[Scheduled Ship Date]]-3)</f>
        <v>43476</v>
      </c>
      <c r="AY354">
        <f>IF(Table2[[#This Row],[Pattern]]="Pattern",Table2[[#This Row],[Total Sections]]*4.82,Table2[[#This Row],[Total Sections]]*0.5)</f>
        <v>1</v>
      </c>
      <c r="AZ354" s="42">
        <f t="shared" ca="1" si="74"/>
        <v>43469</v>
      </c>
      <c r="BA354" s="39">
        <f>((Table2[Total Sections]/Table2[Open Qty])-1)*Table2[Open Qty]*12.96</f>
        <v>0</v>
      </c>
      <c r="BB354" s="42"/>
      <c r="BC354" s="39" t="str">
        <f t="shared" si="69"/>
        <v>SCRAC-AC(4)-D36-HX-D-CC-80-30-8-BLK-120-1-DF</v>
      </c>
      <c r="BD354" s="39">
        <f t="shared" si="70"/>
        <v>0</v>
      </c>
      <c r="BE354" s="39" t="b">
        <f>_xlfn.IFNA(VLOOKUP(Table2[[#This Row],[Job-no]],Table4[],9,FALSE),TRUE)</f>
        <v>0</v>
      </c>
      <c r="BF354" t="str">
        <f>VLOOKUP(AR354,Table1[],3,0)</f>
        <v>Sculpt</v>
      </c>
      <c r="BG354" s="39" t="b">
        <f>_xlfn.IFNA(VLOOKUP(Table2[[#This Row],[Job-no]],Table4[],14,FALSE),TRUE)</f>
        <v>0</v>
      </c>
      <c r="BH354" s="39" t="str">
        <f>_xlfn.IFNA(VLOOKUP(Table2[[#This Row],[Job-no]],Table4[],11,FALSE),"Done")</f>
        <v/>
      </c>
      <c r="BI354" s="39">
        <f>IF(Table2[[#This Row],[Pattern]]="Pattern",VLOOKUP(Table2[[#This Row],[Product Code]],'Routing data'!$A$2:$W$470,13,FALSE),VLOOKUP(Table2[[#This Row],[Product Code]],'Routing data'!$A$2:$W$470,3,FALSE))</f>
        <v>2</v>
      </c>
      <c r="BJ354" s="39">
        <f>IF(Table2[[#This Row],[Pattern]]="Pattern",VLOOKUP(Table2[[#This Row],[Product Code]],'Routing data'!$A$2:$W$470,14,FALSE),VLOOKUP(Table2[[#This Row],[Product Code]],'Routing data'!$A$2:$W$470,4,FALSE))</f>
        <v>0</v>
      </c>
      <c r="BK354" s="39">
        <f>VLOOKUP(Table2[[#This Row],[Product Code]],'Routing data'!A$4:W$524,16,FALSE)</f>
        <v>0</v>
      </c>
      <c r="BL354" s="42">
        <f>IF(Table2[[#This Row],[Milling Required]]=0,"x",IF(AT354="Pattern",B354-10,B354-4))</f>
        <v>43475</v>
      </c>
      <c r="BM354" s="42" t="str">
        <f>IF(Table2[[#This Row],[Punching Required]]=0,"x",IF(AT354="Pattern",B354-8,B354-2))</f>
        <v>x</v>
      </c>
      <c r="BN354" s="42">
        <f t="shared" si="71"/>
        <v>43476</v>
      </c>
      <c r="BO354" s="39">
        <f>IF(Table2[[#This Row],[Milling]]="x","x",Table2[[#This Row],[Total Sections]]*2)</f>
        <v>4</v>
      </c>
      <c r="BP354" s="39" t="str">
        <f>IF(Table2[[#This Row],[Punching]]="x","x",Table2[Total Sections]*2)</f>
        <v>x</v>
      </c>
      <c r="BQ354" s="39">
        <f>IF(Table2[[#This Row],[Pattern]]="Pattern",Table2[Total Sections]*3,Table2[Total Sections]*1.5)</f>
        <v>3</v>
      </c>
      <c r="BR354" s="42">
        <f t="shared" ref="BR354:BR385" ca="1" si="76">TODAY()+3</f>
        <v>43470</v>
      </c>
      <c r="BS354" s="42"/>
      <c r="BT354" s="39"/>
      <c r="BU354" s="39"/>
      <c r="BV354" s="39" t="str">
        <f>_xlfn.IFNA(VLOOKUP(Table2[[#This Row],[Job-no]],Table4[],16,FALSE),"Ready")</f>
        <v/>
      </c>
      <c r="BW354" s="39" t="str">
        <f>_xlfn.IFNA(VLOOKUP(Table2[[#This Row],[Job-no]],Table4[],21,FALSE),"Ready")</f>
        <v/>
      </c>
      <c r="BX354" s="39" t="b">
        <f>_xlfn.IFNA(VLOOKUP(Table2[[#This Row],[Job-no]],Table4[],10,FALSE),TRUE)</f>
        <v>0</v>
      </c>
      <c r="BY354" s="39" t="str">
        <f>_xlfn.IFNA(VLOOKUP(Table2[[#This Row],[Job-no]],Table4[],22,FALSE),"Ready")</f>
        <v/>
      </c>
      <c r="BZ354" s="120">
        <f t="shared" si="73"/>
        <v>43479</v>
      </c>
      <c r="CA354" s="120" t="str">
        <f ca="1">IF(OR(Table2[[#This Row],[Saw Date]]=TODAY(),Table2[[#This Row],[Saw Date]]=TODAY()+1), Table2[[#This Row],[Saw Date]],IF(Table2[[#This Row],[Extrusion cut double saw]],"Done",""))</f>
        <v/>
      </c>
      <c r="CB354" s="120" t="str">
        <f ca="1">IF(OR(Table2[[#This Row],[Lens Date]]=TODAY(),Table2[[#This Row],[Lens Date]]=TODAY()+1), Table2[[#This Row],[Lens Date]],IF(Table2[[#This Row],[MSLens]]="Done","Done",""))</f>
        <v/>
      </c>
      <c r="CC354" s="120" t="str">
        <f ca="1">IF(OR(Table2[[#This Row],[Milling Date]]=TODAY(),Table2[[#This Row],[Milling Date]]=TODAY()+1), Table2[[#This Row],[Milling Date]],IF(Table2[[#This Row],[CNC Holes]]="Ready","Done",""))</f>
        <v/>
      </c>
      <c r="CD354" s="120" t="str">
        <f ca="1">IF(OR(Table2[[#This Row],[Welding Date]]=TODAY(),Table2[[#This Row],[Welding Date]]=TODAY()+1), Table2[[#This Row],[Welding Date]],IF(Table2[[#This Row],[Welding Corners]]="Ready","Done",""))</f>
        <v/>
      </c>
      <c r="CE354" s="120" t="str">
        <f ca="1">IF(OR(Table2[[#This Row],[Puching Date]]=TODAY(),Table2[[#This Row],[Puching Date]]=TODAY()+1), Table2[[#This Row],[Puching Date]],IF(Table2[[#This Row],[Punch Holes]]="Ready","Done",""))</f>
        <v/>
      </c>
      <c r="CF354" s="120" t="str">
        <f ca="1">IF(OR(Table2[[#This Row],[Housing Date2]]=TODAY(),Table2[[#This Row],[Housing Date2]]=TODAY()+1),Table2[[#This Row],[Housing Date2]],IF(Table2[[#This Row],[Body Assembly]],"Done",""))</f>
        <v/>
      </c>
      <c r="CG354" s="120" t="str">
        <f>_xlfn.IFNA(VLOOKUP(Table2[[#This Row],[Job-no]],Table4[],7,FALSE),"Done")</f>
        <v>Scheduled/Released</v>
      </c>
    </row>
    <row r="355" spans="1:85" x14ac:dyDescent="0.25">
      <c r="A355" t="str">
        <f>_xlfn.CONCAT(Table2[[#This Row],[Order]],"-",Table2[[#This Row],[Line]])</f>
        <v>77194-4</v>
      </c>
      <c r="B355" s="5">
        <v>43479</v>
      </c>
      <c r="C355" s="8">
        <v>77194</v>
      </c>
      <c r="D355" s="3" t="s">
        <v>3112</v>
      </c>
      <c r="E355" s="8">
        <v>4</v>
      </c>
      <c r="F355" s="8">
        <v>1</v>
      </c>
      <c r="G355" s="3" t="s">
        <v>42</v>
      </c>
      <c r="H355" s="8">
        <v>3</v>
      </c>
      <c r="I355" s="43" t="b">
        <v>0</v>
      </c>
      <c r="J355" s="43" t="b">
        <v>0</v>
      </c>
      <c r="K355" t="s">
        <v>114</v>
      </c>
      <c r="L355" s="43" t="b">
        <v>0</v>
      </c>
      <c r="M355" s="43" t="b">
        <v>0</v>
      </c>
      <c r="N355" s="43" t="b">
        <v>0</v>
      </c>
      <c r="O355" t="s">
        <v>114</v>
      </c>
      <c r="P355" t="s">
        <v>114</v>
      </c>
      <c r="Q355" t="s">
        <v>114</v>
      </c>
      <c r="R355" t="s">
        <v>114</v>
      </c>
      <c r="S355" t="s">
        <v>114</v>
      </c>
      <c r="T355" t="s">
        <v>114</v>
      </c>
      <c r="U355" t="s">
        <v>114</v>
      </c>
      <c r="V355" t="s">
        <v>114</v>
      </c>
      <c r="W355" s="5">
        <v>43474</v>
      </c>
      <c r="X355" s="3" t="s">
        <v>114</v>
      </c>
      <c r="Y355" s="3"/>
      <c r="Z355" s="3" t="s">
        <v>2309</v>
      </c>
      <c r="AA355" s="3" t="s">
        <v>114</v>
      </c>
      <c r="AB355" s="3" t="s">
        <v>74</v>
      </c>
      <c r="AC355" s="8">
        <v>1</v>
      </c>
      <c r="AD355" s="3" t="s">
        <v>5967</v>
      </c>
      <c r="AE355" s="4" t="s">
        <v>5968</v>
      </c>
      <c r="AF355" s="3"/>
      <c r="AG355" s="3" t="s">
        <v>114</v>
      </c>
      <c r="AH355" s="8">
        <v>3</v>
      </c>
      <c r="AI355" s="3" t="s">
        <v>74</v>
      </c>
      <c r="AJ355" t="s">
        <v>114</v>
      </c>
      <c r="AK355" t="s">
        <v>114</v>
      </c>
      <c r="AL355" s="43" t="b">
        <v>0</v>
      </c>
      <c r="AM355" s="3"/>
      <c r="AN355" s="3"/>
      <c r="AO355" s="43" t="b">
        <v>0</v>
      </c>
      <c r="AP355" s="3" t="b">
        <v>0</v>
      </c>
      <c r="AQ355" s="3">
        <f>VLOOKUP(Table2[[#This Row],[Job-no]],Table3[],26,FALSE)</f>
        <v>3720</v>
      </c>
      <c r="AR355" t="str">
        <f t="shared" si="68"/>
        <v>SCRAC</v>
      </c>
      <c r="AS355" t="str">
        <f>VLOOKUP(AR355,Table1[],4,0)</f>
        <v>recessed</v>
      </c>
      <c r="AT355" t="str">
        <f>IF(BD355&gt;0,"Pattern",VLOOKUP(AR355,Table1[],5,0))</f>
        <v>Check for Kit</v>
      </c>
      <c r="AU355" s="34">
        <f>IF(AT355="Pattern",WORKDAY(Table2[[#This Row],[Scheduled Ship Date]],-10),WORKDAY(Table2[[#This Row],[Scheduled Ship Date]],-4))</f>
        <v>43473</v>
      </c>
      <c r="AV355">
        <f>IF(Table2[[#This Row],[Extrusion cut double saw]]=TRUE,IF(O355="ToDo",IF(AT355="Pattern",Table2[[#This Row],[Total Sections]]*0.4,Table2[[#This Row],[Total Sections]]*0.12),0),IF(AT355="Pattern",Table2[[#This Row],[Total Sections]]*4,Table2[[#This Row],[Total Sections]]*1.2))</f>
        <v>3.5999999999999996</v>
      </c>
      <c r="AW355" s="42">
        <f t="shared" ca="1" si="75"/>
        <v>43469</v>
      </c>
      <c r="AX355" s="42">
        <f>IF(AT355="Pattern",Table2[[#This Row],[Scheduled Ship Date]]-2,Table2[[#This Row],[Scheduled Ship Date]]-3)</f>
        <v>43476</v>
      </c>
      <c r="AY355">
        <f>IF(Table2[[#This Row],[Pattern]]="Pattern",Table2[[#This Row],[Total Sections]]*4.82,Table2[[#This Row],[Total Sections]]*0.5)</f>
        <v>1.5</v>
      </c>
      <c r="AZ355" s="42">
        <f t="shared" ca="1" si="74"/>
        <v>43469</v>
      </c>
      <c r="BA355" s="39">
        <f>((Table2[Total Sections]/Table2[Open Qty])-1)*Table2[Open Qty]*12.96</f>
        <v>0</v>
      </c>
      <c r="BB355" s="39"/>
      <c r="BC355" s="39" t="str">
        <f t="shared" si="69"/>
        <v>SCRAC-AC(4)-D24-HX-D-CC-80-30-12-BLK-120-1-DF</v>
      </c>
      <c r="BD355" s="39">
        <f t="shared" si="70"/>
        <v>0</v>
      </c>
      <c r="BE355" s="39" t="b">
        <f>_xlfn.IFNA(VLOOKUP(Table2[[#This Row],[Job-no]],Table4[],9,FALSE),TRUE)</f>
        <v>0</v>
      </c>
      <c r="BF355" t="str">
        <f>VLOOKUP(AR355,Table1[],3,0)</f>
        <v>Sculpt</v>
      </c>
      <c r="BG355" s="39" t="b">
        <f>_xlfn.IFNA(VLOOKUP(Table2[[#This Row],[Job-no]],Table4[],14,FALSE),TRUE)</f>
        <v>0</v>
      </c>
      <c r="BH355" s="39" t="str">
        <f>_xlfn.IFNA(VLOOKUP(Table2[[#This Row],[Job-no]],Table4[],11,FALSE),"Done")</f>
        <v/>
      </c>
      <c r="BI355" s="39">
        <f>IF(Table2[[#This Row],[Pattern]]="Pattern",VLOOKUP(Table2[[#This Row],[Product Code]],'Routing data'!$A$2:$W$470,13,FALSE),VLOOKUP(Table2[[#This Row],[Product Code]],'Routing data'!$A$2:$W$470,3,FALSE))</f>
        <v>2</v>
      </c>
      <c r="BJ355" s="39">
        <f>IF(Table2[[#This Row],[Pattern]]="Pattern",VLOOKUP(Table2[[#This Row],[Product Code]],'Routing data'!$A$2:$W$470,14,FALSE),VLOOKUP(Table2[[#This Row],[Product Code]],'Routing data'!$A$2:$W$470,4,FALSE))</f>
        <v>0</v>
      </c>
      <c r="BK355" s="39">
        <f>VLOOKUP(Table2[[#This Row],[Product Code]],'Routing data'!A$4:W$524,16,FALSE)</f>
        <v>0</v>
      </c>
      <c r="BL355" s="42">
        <f>IF(Table2[[#This Row],[Milling Required]]=0,"x",IF(AT355="Pattern",B355-10,B355-4))</f>
        <v>43475</v>
      </c>
      <c r="BM355" s="42" t="str">
        <f>IF(Table2[[#This Row],[Punching Required]]=0,"x",IF(AT355="Pattern",B355-8,B355-2))</f>
        <v>x</v>
      </c>
      <c r="BN355" s="42">
        <f t="shared" si="71"/>
        <v>43476</v>
      </c>
      <c r="BO355" s="39">
        <f>IF(Table2[[#This Row],[Milling]]="x","x",Table2[[#This Row],[Total Sections]]*2)</f>
        <v>6</v>
      </c>
      <c r="BP355" s="39" t="str">
        <f>IF(Table2[[#This Row],[Punching]]="x","x",Table2[Total Sections]*2)</f>
        <v>x</v>
      </c>
      <c r="BQ355" s="39">
        <f>IF(Table2[[#This Row],[Pattern]]="Pattern",Table2[Total Sections]*3,Table2[Total Sections]*1.5)</f>
        <v>4.5</v>
      </c>
      <c r="BR355" s="42">
        <f t="shared" ca="1" si="76"/>
        <v>43470</v>
      </c>
      <c r="BS355" s="42"/>
      <c r="BT355" s="39"/>
      <c r="BU355" s="39"/>
      <c r="BV355" s="39" t="str">
        <f>_xlfn.IFNA(VLOOKUP(Table2[[#This Row],[Job-no]],Table4[],16,FALSE),"Ready")</f>
        <v/>
      </c>
      <c r="BW355" s="39" t="str">
        <f>_xlfn.IFNA(VLOOKUP(Table2[[#This Row],[Job-no]],Table4[],21,FALSE),"Ready")</f>
        <v/>
      </c>
      <c r="BX355" s="39" t="b">
        <f>_xlfn.IFNA(VLOOKUP(Table2[[#This Row],[Job-no]],Table4[],10,FALSE),TRUE)</f>
        <v>0</v>
      </c>
      <c r="BY355" s="39" t="str">
        <f>_xlfn.IFNA(VLOOKUP(Table2[[#This Row],[Job-no]],Table4[],22,FALSE),"Ready")</f>
        <v/>
      </c>
      <c r="BZ355" s="120">
        <f t="shared" si="73"/>
        <v>43479</v>
      </c>
      <c r="CA355" s="120" t="str">
        <f ca="1">IF(OR(Table2[[#This Row],[Saw Date]]=TODAY(),Table2[[#This Row],[Saw Date]]=TODAY()+1), Table2[[#This Row],[Saw Date]],IF(Table2[[#This Row],[Extrusion cut double saw]],"Done",""))</f>
        <v/>
      </c>
      <c r="CB355" s="120" t="str">
        <f ca="1">IF(OR(Table2[[#This Row],[Lens Date]]=TODAY(),Table2[[#This Row],[Lens Date]]=TODAY()+1), Table2[[#This Row],[Lens Date]],IF(Table2[[#This Row],[MSLens]]="Done","Done",""))</f>
        <v/>
      </c>
      <c r="CC355" s="120" t="str">
        <f ca="1">IF(OR(Table2[[#This Row],[Milling Date]]=TODAY(),Table2[[#This Row],[Milling Date]]=TODAY()+1), Table2[[#This Row],[Milling Date]],IF(Table2[[#This Row],[CNC Holes]]="Ready","Done",""))</f>
        <v/>
      </c>
      <c r="CD355" s="120" t="str">
        <f ca="1">IF(OR(Table2[[#This Row],[Welding Date]]=TODAY(),Table2[[#This Row],[Welding Date]]=TODAY()+1), Table2[[#This Row],[Welding Date]],IF(Table2[[#This Row],[Welding Corners]]="Ready","Done",""))</f>
        <v/>
      </c>
      <c r="CE355" s="120" t="str">
        <f ca="1">IF(OR(Table2[[#This Row],[Puching Date]]=TODAY(),Table2[[#This Row],[Puching Date]]=TODAY()+1), Table2[[#This Row],[Puching Date]],IF(Table2[[#This Row],[Punch Holes]]="Ready","Done",""))</f>
        <v/>
      </c>
      <c r="CF355" s="120" t="str">
        <f ca="1">IF(OR(Table2[[#This Row],[Housing Date2]]=TODAY(),Table2[[#This Row],[Housing Date2]]=TODAY()+1),Table2[[#This Row],[Housing Date2]],IF(Table2[[#This Row],[Body Assembly]],"Done",""))</f>
        <v/>
      </c>
      <c r="CG355" s="120" t="str">
        <f>_xlfn.IFNA(VLOOKUP(Table2[[#This Row],[Job-no]],Table4[],7,FALSE),"Done")</f>
        <v>Scheduled/Released</v>
      </c>
    </row>
    <row r="356" spans="1:85" x14ac:dyDescent="0.25">
      <c r="A356" s="39" t="str">
        <f>_xlfn.CONCAT(Table2[[#This Row],[Order]],"-",Table2[[#This Row],[Line]])</f>
        <v>77220-1</v>
      </c>
      <c r="B356" s="5">
        <v>43479</v>
      </c>
      <c r="C356" s="8">
        <v>77220</v>
      </c>
      <c r="D356" s="3" t="s">
        <v>3240</v>
      </c>
      <c r="E356" s="8">
        <v>1</v>
      </c>
      <c r="F356" s="8">
        <v>1</v>
      </c>
      <c r="G356" s="3" t="s">
        <v>42</v>
      </c>
      <c r="H356" s="8">
        <v>10</v>
      </c>
      <c r="I356" s="43" t="b">
        <v>0</v>
      </c>
      <c r="J356" s="43" t="b">
        <v>0</v>
      </c>
      <c r="K356" t="s">
        <v>114</v>
      </c>
      <c r="L356" s="43" t="b">
        <v>0</v>
      </c>
      <c r="M356" s="43" t="b">
        <v>0</v>
      </c>
      <c r="N356" s="43" t="b">
        <v>0</v>
      </c>
      <c r="O356" t="s">
        <v>114</v>
      </c>
      <c r="P356" t="s">
        <v>114</v>
      </c>
      <c r="Q356" t="s">
        <v>114</v>
      </c>
      <c r="R356" t="s">
        <v>114</v>
      </c>
      <c r="S356" t="s">
        <v>114</v>
      </c>
      <c r="T356" t="s">
        <v>114</v>
      </c>
      <c r="U356" t="s">
        <v>114</v>
      </c>
      <c r="V356" t="s">
        <v>114</v>
      </c>
      <c r="W356" s="5">
        <v>43474</v>
      </c>
      <c r="X356" s="3" t="s">
        <v>114</v>
      </c>
      <c r="Y356" s="3"/>
      <c r="Z356" s="3" t="s">
        <v>4024</v>
      </c>
      <c r="AA356" s="3" t="s">
        <v>114</v>
      </c>
      <c r="AB356" s="3" t="s">
        <v>74</v>
      </c>
      <c r="AC356" s="8">
        <v>15</v>
      </c>
      <c r="AD356" s="3" t="s">
        <v>5967</v>
      </c>
      <c r="AE356" s="4" t="s">
        <v>5968</v>
      </c>
      <c r="AF356" s="3"/>
      <c r="AG356" s="3" t="s">
        <v>114</v>
      </c>
      <c r="AH356" s="8">
        <v>10</v>
      </c>
      <c r="AI356" s="3" t="s">
        <v>74</v>
      </c>
      <c r="AJ356" t="s">
        <v>114</v>
      </c>
      <c r="AK356" t="s">
        <v>114</v>
      </c>
      <c r="AL356" s="43" t="b">
        <v>0</v>
      </c>
      <c r="AM356" s="3"/>
      <c r="AN356" s="3"/>
      <c r="AO356" s="43" t="b">
        <v>0</v>
      </c>
      <c r="AP356" s="3" t="b">
        <v>0</v>
      </c>
      <c r="AQ356" s="3">
        <f>VLOOKUP(Table2[[#This Row],[Job-no]],Table3[],26,FALSE)</f>
        <v>10170</v>
      </c>
      <c r="AR356" t="str">
        <f t="shared" si="68"/>
        <v>SCR</v>
      </c>
      <c r="AS356" t="str">
        <f>VLOOKUP(AR356,Table1[],4,0)</f>
        <v>recessed</v>
      </c>
      <c r="AT356" t="str">
        <f>IF(BD356&gt;0,"Pattern",VLOOKUP(AR356,Table1[],5,0))</f>
        <v>Check for Kit</v>
      </c>
      <c r="AU356" s="34">
        <f>IF(AT356="Pattern",WORKDAY(Table2[[#This Row],[Scheduled Ship Date]],-10),WORKDAY(Table2[[#This Row],[Scheduled Ship Date]],-4))</f>
        <v>43473</v>
      </c>
      <c r="AV356" s="39">
        <f>IF(Table2[[#This Row],[Extrusion cut double saw]]=TRUE,IF(O356="ToDo",IF(AT356="Pattern",Table2[[#This Row],[Total Sections]]*0.4,Table2[[#This Row],[Total Sections]]*0.12),0),IF(AT356="Pattern",Table2[[#This Row],[Total Sections]]*4,Table2[[#This Row],[Total Sections]]*1.2))</f>
        <v>12</v>
      </c>
      <c r="AW356" s="42">
        <f t="shared" ca="1" si="75"/>
        <v>43469</v>
      </c>
      <c r="AX356" s="42">
        <f>IF(AT356="Pattern",Table2[[#This Row],[Scheduled Ship Date]]-2,Table2[[#This Row],[Scheduled Ship Date]]-3)</f>
        <v>43476</v>
      </c>
      <c r="AY356" s="39">
        <f>IF(Table2[[#This Row],[Pattern]]="Pattern",Table2[[#This Row],[Total Sections]]*4.82,Table2[[#This Row],[Total Sections]]*0.5)</f>
        <v>5</v>
      </c>
      <c r="AZ356" s="42">
        <f t="shared" ca="1" si="74"/>
        <v>43469</v>
      </c>
      <c r="BA356" s="39">
        <f>((Table2[Total Sections]/Table2[Open Qty])-1)*Table2[Open Qty]*12.96</f>
        <v>0</v>
      </c>
      <c r="BB356" s="39"/>
      <c r="BC356" s="39" t="str">
        <f t="shared" si="69"/>
        <v>SCR-300-90-30-FL-4X4-W-277-DP-1-MFTB15</v>
      </c>
      <c r="BD356" s="39">
        <f t="shared" si="70"/>
        <v>0</v>
      </c>
      <c r="BE356" s="39" t="b">
        <f>_xlfn.IFNA(VLOOKUP(Table2[[#This Row],[Job-no]],Table4[],9,FALSE),TRUE)</f>
        <v>0</v>
      </c>
      <c r="BF356" s="39"/>
      <c r="BG356" s="39" t="b">
        <f>_xlfn.IFNA(VLOOKUP(Table2[[#This Row],[Job-no]],Table4[],14,FALSE),TRUE)</f>
        <v>0</v>
      </c>
      <c r="BH356" s="39" t="str">
        <f>_xlfn.IFNA(VLOOKUP(Table2[[#This Row],[Job-no]],Table4[],11,FALSE),"Done")</f>
        <v/>
      </c>
      <c r="BI356" s="39">
        <f>IF(Table2[[#This Row],[Pattern]]="Pattern",VLOOKUP(Table2[[#This Row],[Product Code]],'Routing data'!$A$2:$W$470,13,FALSE),VLOOKUP(Table2[[#This Row],[Product Code]],'Routing data'!$A$2:$W$470,3,FALSE))</f>
        <v>2</v>
      </c>
      <c r="BJ356" s="39">
        <f>IF(Table2[[#This Row],[Pattern]]="Pattern",VLOOKUP(Table2[[#This Row],[Product Code]],'Routing data'!$A$2:$W$470,14,FALSE),VLOOKUP(Table2[[#This Row],[Product Code]],'Routing data'!$A$2:$W$470,4,FALSE))</f>
        <v>0</v>
      </c>
      <c r="BK356" s="39">
        <f>VLOOKUP(Table2[[#This Row],[Product Code]],'Routing data'!A$4:W$524,16,FALSE)</f>
        <v>5</v>
      </c>
      <c r="BL356" s="42">
        <f>IF(Table2[[#This Row],[Milling Required]]=0,"x",IF(AT356="Pattern",B356-10,B356-4))</f>
        <v>43475</v>
      </c>
      <c r="BM356" s="39"/>
      <c r="BN356" s="42">
        <f t="shared" si="71"/>
        <v>43476</v>
      </c>
      <c r="BO356" s="39">
        <f>IF(Table2[[#This Row],[Milling]]="x","x",Table2[[#This Row],[Total Sections]]*2)</f>
        <v>20</v>
      </c>
      <c r="BP356" s="39">
        <f>IF(Table2[[#This Row],[Punching]]="x","x",Table2[Total Sections]*2)</f>
        <v>20</v>
      </c>
      <c r="BQ356" s="39">
        <f>IF(Table2[[#This Row],[Pattern]]="Pattern",Table2[Total Sections]*3,Table2[Total Sections]*1.5)</f>
        <v>15</v>
      </c>
      <c r="BR356" s="42">
        <f t="shared" ca="1" si="76"/>
        <v>43470</v>
      </c>
      <c r="BS356" s="39"/>
      <c r="BT356" s="39"/>
      <c r="BU356" s="39"/>
      <c r="BV356" s="39" t="str">
        <f>_xlfn.IFNA(VLOOKUP(Table2[[#This Row],[Job-no]],Table4[],16,FALSE),"Ready")</f>
        <v/>
      </c>
      <c r="BW356" s="39" t="str">
        <f>_xlfn.IFNA(VLOOKUP(Table2[[#This Row],[Job-no]],Table4[],21,FALSE),"Ready")</f>
        <v/>
      </c>
      <c r="BX356" s="39" t="b">
        <f>_xlfn.IFNA(VLOOKUP(Table2[[#This Row],[Job-no]],Table4[],10,FALSE),TRUE)</f>
        <v>0</v>
      </c>
      <c r="BY356" s="39" t="str">
        <f>_xlfn.IFNA(VLOOKUP(Table2[[#This Row],[Job-no]],Table4[],22,FALSE),"Ready")</f>
        <v/>
      </c>
      <c r="BZ356" s="120">
        <f t="shared" si="73"/>
        <v>43479</v>
      </c>
      <c r="CA356" s="120" t="str">
        <f ca="1">IF(OR(Table2[[#This Row],[Saw Date]]=TODAY(),Table2[[#This Row],[Saw Date]]=TODAY()+1), Table2[[#This Row],[Saw Date]],IF(Table2[[#This Row],[Extrusion cut double saw]],"Done",""))</f>
        <v/>
      </c>
      <c r="CB356" s="120" t="str">
        <f ca="1">IF(OR(Table2[[#This Row],[Lens Date]]=TODAY(),Table2[[#This Row],[Lens Date]]=TODAY()+1), Table2[[#This Row],[Lens Date]],IF(Table2[[#This Row],[MSLens]]="Done","Done",""))</f>
        <v/>
      </c>
      <c r="CC356" s="120" t="str">
        <f ca="1">IF(OR(Table2[[#This Row],[Milling Date]]=TODAY(),Table2[[#This Row],[Milling Date]]=TODAY()+1), Table2[[#This Row],[Milling Date]],IF(Table2[[#This Row],[CNC Holes]]="Ready","Done",""))</f>
        <v/>
      </c>
      <c r="CD356" s="120" t="str">
        <f ca="1">IF(OR(Table2[[#This Row],[Welding Date]]=TODAY(),Table2[[#This Row],[Welding Date]]=TODAY()+1), Table2[[#This Row],[Welding Date]],IF(Table2[[#This Row],[Welding Corners]]="Ready","Done",""))</f>
        <v/>
      </c>
      <c r="CE356" s="120" t="str">
        <f ca="1">IF(OR(Table2[[#This Row],[Puching Date]]=TODAY(),Table2[[#This Row],[Puching Date]]=TODAY()+1), Table2[[#This Row],[Puching Date]],IF(Table2[[#This Row],[Punch Holes]]="Ready","Done",""))</f>
        <v/>
      </c>
      <c r="CF356" s="120" t="str">
        <f ca="1">IF(OR(Table2[[#This Row],[Housing Date2]]=TODAY(),Table2[[#This Row],[Housing Date2]]=TODAY()+1),Table2[[#This Row],[Housing Date2]],IF(Table2[[#This Row],[Body Assembly]],"Done",""))</f>
        <v/>
      </c>
      <c r="CG356" s="120" t="str">
        <f>_xlfn.IFNA(VLOOKUP(Table2[[#This Row],[Job-no]],Table4[],7,FALSE),"Done")</f>
        <v>Scheduled/Released</v>
      </c>
    </row>
    <row r="357" spans="1:85" x14ac:dyDescent="0.25">
      <c r="A357" t="str">
        <f>_xlfn.CONCAT(Table2[[#This Row],[Order]],"-",Table2[[#This Row],[Line]])</f>
        <v>77255-1</v>
      </c>
      <c r="B357" s="1">
        <v>43479</v>
      </c>
      <c r="C357" s="10">
        <v>77255</v>
      </c>
      <c r="D357" s="7" t="s">
        <v>3181</v>
      </c>
      <c r="E357" s="10">
        <v>1</v>
      </c>
      <c r="F357" s="10">
        <v>1</v>
      </c>
      <c r="G357" s="7" t="s">
        <v>165</v>
      </c>
      <c r="H357" s="10">
        <v>4</v>
      </c>
      <c r="I357" s="43" t="b">
        <v>1</v>
      </c>
      <c r="J357" s="43" t="b">
        <v>0</v>
      </c>
      <c r="K357" t="s">
        <v>114</v>
      </c>
      <c r="L357" s="43" t="b">
        <v>0</v>
      </c>
      <c r="M357" s="43" t="b">
        <v>0</v>
      </c>
      <c r="N357" s="43" t="b">
        <v>0</v>
      </c>
      <c r="O357" t="s">
        <v>114</v>
      </c>
      <c r="P357" t="s">
        <v>23</v>
      </c>
      <c r="Q357" t="s">
        <v>114</v>
      </c>
      <c r="R357" t="s">
        <v>114</v>
      </c>
      <c r="S357" t="s">
        <v>114</v>
      </c>
      <c r="T357" t="s">
        <v>114</v>
      </c>
      <c r="U357" t="s">
        <v>114</v>
      </c>
      <c r="V357" t="s">
        <v>114</v>
      </c>
      <c r="W357" s="5">
        <v>43474</v>
      </c>
      <c r="X357" s="7" t="s">
        <v>114</v>
      </c>
      <c r="Y357" s="7"/>
      <c r="Z357" s="7" t="s">
        <v>48</v>
      </c>
      <c r="AA357" s="7" t="s">
        <v>114</v>
      </c>
      <c r="AB357" s="7" t="s">
        <v>74</v>
      </c>
      <c r="AC357" s="10">
        <v>1</v>
      </c>
      <c r="AD357" s="3" t="s">
        <v>5967</v>
      </c>
      <c r="AE357" s="4" t="s">
        <v>5968</v>
      </c>
      <c r="AF357" s="7"/>
      <c r="AG357" s="7" t="s">
        <v>114</v>
      </c>
      <c r="AH357" s="10">
        <v>4</v>
      </c>
      <c r="AI357" s="3" t="s">
        <v>180</v>
      </c>
      <c r="AJ357" t="s">
        <v>114</v>
      </c>
      <c r="AK357" t="s">
        <v>114</v>
      </c>
      <c r="AL357" s="43" t="b">
        <v>0</v>
      </c>
      <c r="AM357" s="3"/>
      <c r="AN357" s="3"/>
      <c r="AO357" s="43" t="b">
        <v>0</v>
      </c>
      <c r="AP357" s="3" t="b">
        <v>0</v>
      </c>
      <c r="AQ357" s="3">
        <f>VLOOKUP(Table2[[#This Row],[Job-no]],Table3[],26,FALSE)</f>
        <v>3218.4</v>
      </c>
      <c r="AR357" t="str">
        <f t="shared" si="68"/>
        <v>SCDI</v>
      </c>
      <c r="AS357" t="str">
        <f>VLOOKUP(AR357,Table1[],4,0)</f>
        <v>pendant</v>
      </c>
      <c r="AT357" t="str">
        <f>IF(BD357&gt;0,"Pattern",VLOOKUP(AR357,Table1[],5,0))</f>
        <v>Check for Kit</v>
      </c>
      <c r="AU357" s="34">
        <f>IF(AT357="Pattern",WORKDAY(Table2[[#This Row],[Scheduled Ship Date]],-10),WORKDAY(Table2[[#This Row],[Scheduled Ship Date]],-4))</f>
        <v>43473</v>
      </c>
      <c r="AV357">
        <f>IF(Table2[[#This Row],[Extrusion cut double saw]]=TRUE,IF(O357="ToDo",IF(AT357="Pattern",Table2[[#This Row],[Total Sections]]*0.4,Table2[[#This Row],[Total Sections]]*0.12),0),IF(AT357="Pattern",Table2[[#This Row],[Total Sections]]*4,Table2[[#This Row],[Total Sections]]*1.2))</f>
        <v>4.8</v>
      </c>
      <c r="AW357" s="42">
        <f t="shared" ca="1" si="75"/>
        <v>43469</v>
      </c>
      <c r="AX357" s="42">
        <f>IF(AT357="Pattern",Table2[[#This Row],[Scheduled Ship Date]]-2,Table2[[#This Row],[Scheduled Ship Date]]-3)</f>
        <v>43476</v>
      </c>
      <c r="AY357">
        <f>IF(Table2[[#This Row],[Pattern]]="Pattern",Table2[[#This Row],[Total Sections]]*4.82,Table2[[#This Row],[Total Sections]]*0.5)</f>
        <v>2</v>
      </c>
      <c r="AZ357" s="42">
        <f t="shared" ca="1" si="74"/>
        <v>43469</v>
      </c>
      <c r="BA357" s="39">
        <f>((Table2[Total Sections]/Table2[Open Qty])-1)*Table2[Open Qty]*12.96</f>
        <v>0</v>
      </c>
      <c r="BB357" s="42"/>
      <c r="BC357" s="39" t="str">
        <f t="shared" si="69"/>
        <v>SCDI-300-750-80-35-SO-FL-8-BLK-347-DP-1-CT15(218")D</v>
      </c>
      <c r="BD357" s="39">
        <f t="shared" si="70"/>
        <v>0</v>
      </c>
      <c r="BE357" s="39" t="b">
        <f>_xlfn.IFNA(VLOOKUP(Table2[[#This Row],[Job-no]],Table4[],9,FALSE),TRUE)</f>
        <v>1</v>
      </c>
      <c r="BF357" t="str">
        <f>VLOOKUP(AR357,Table1[],3,0)</f>
        <v>SCULPT</v>
      </c>
      <c r="BG357" s="39" t="b">
        <f>_xlfn.IFNA(VLOOKUP(Table2[[#This Row],[Job-no]],Table4[],14,FALSE),TRUE)</f>
        <v>0</v>
      </c>
      <c r="BH357" s="39" t="str">
        <f>_xlfn.IFNA(VLOOKUP(Table2[[#This Row],[Job-no]],Table4[],11,FALSE),"Done")</f>
        <v/>
      </c>
      <c r="BI357" s="39">
        <f>IF(Table2[[#This Row],[Pattern]]="Pattern",VLOOKUP(Table2[[#This Row],[Product Code]],'Routing data'!$A$2:$W$470,13,FALSE),VLOOKUP(Table2[[#This Row],[Product Code]],'Routing data'!$A$2:$W$470,3,FALSE))</f>
        <v>2</v>
      </c>
      <c r="BJ357" s="39">
        <f>IF(Table2[[#This Row],[Pattern]]="Pattern",VLOOKUP(Table2[[#This Row],[Product Code]],'Routing data'!$A$2:$W$470,14,FALSE),VLOOKUP(Table2[[#This Row],[Product Code]],'Routing data'!$A$2:$W$470,4,FALSE))</f>
        <v>0</v>
      </c>
      <c r="BK357" s="39">
        <f>VLOOKUP(Table2[[#This Row],[Product Code]],'Routing data'!A$4:W$524,16,FALSE)</f>
        <v>0</v>
      </c>
      <c r="BL357" s="42">
        <f>IF(Table2[[#This Row],[Milling Required]]=0,"x",IF(AT357="Pattern",B357-10,B357-4))</f>
        <v>43475</v>
      </c>
      <c r="BM357" s="42" t="str">
        <f>IF(Table2[[#This Row],[Punching Required]]=0,"x",IF(AT357="Pattern",B357-8,B357-2))</f>
        <v>x</v>
      </c>
      <c r="BN357" s="42">
        <f t="shared" si="71"/>
        <v>43476</v>
      </c>
      <c r="BO357" s="39">
        <f>IF(Table2[[#This Row],[Milling]]="x","x",Table2[[#This Row],[Total Sections]]*2)</f>
        <v>8</v>
      </c>
      <c r="BP357" s="39" t="str">
        <f>IF(Table2[[#This Row],[Punching]]="x","x",Table2[Total Sections]*2)</f>
        <v>x</v>
      </c>
      <c r="BQ357" s="39">
        <f>IF(Table2[[#This Row],[Pattern]]="Pattern",Table2[Total Sections]*3,Table2[Total Sections]*1.5)</f>
        <v>6</v>
      </c>
      <c r="BR357" s="42">
        <f t="shared" ca="1" si="76"/>
        <v>43470</v>
      </c>
      <c r="BS357" s="42"/>
      <c r="BT357" s="42"/>
      <c r="BU357" s="39"/>
      <c r="BV357" s="39" t="str">
        <f>_xlfn.IFNA(VLOOKUP(Table2[[#This Row],[Job-no]],Table4[],16,FALSE),"Ready")</f>
        <v>ToDo</v>
      </c>
      <c r="BW357" s="39" t="str">
        <f>_xlfn.IFNA(VLOOKUP(Table2[[#This Row],[Job-no]],Table4[],21,FALSE),"Ready")</f>
        <v/>
      </c>
      <c r="BX357" s="39" t="b">
        <f>_xlfn.IFNA(VLOOKUP(Table2[[#This Row],[Job-no]],Table4[],10,FALSE),TRUE)</f>
        <v>0</v>
      </c>
      <c r="BY357" s="39" t="str">
        <f>_xlfn.IFNA(VLOOKUP(Table2[[#This Row],[Job-no]],Table4[],22,FALSE),"Ready")</f>
        <v/>
      </c>
      <c r="BZ357" s="120">
        <f t="shared" si="73"/>
        <v>43479</v>
      </c>
      <c r="CA357" s="120" t="str">
        <f ca="1">IF(OR(Table2[[#This Row],[Saw Date]]=TODAY(),Table2[[#This Row],[Saw Date]]=TODAY()+1), Table2[[#This Row],[Saw Date]],IF(Table2[[#This Row],[Extrusion cut double saw]],"Done",""))</f>
        <v/>
      </c>
      <c r="CB357" s="120" t="str">
        <f ca="1">IF(OR(Table2[[#This Row],[Lens Date]]=TODAY(),Table2[[#This Row],[Lens Date]]=TODAY()+1), Table2[[#This Row],[Lens Date]],IF(Table2[[#This Row],[MSLens]]="Done","Done",""))</f>
        <v/>
      </c>
      <c r="CC357" s="120" t="str">
        <f ca="1">IF(OR(Table2[[#This Row],[Milling Date]]=TODAY(),Table2[[#This Row],[Milling Date]]=TODAY()+1), Table2[[#This Row],[Milling Date]],IF(Table2[[#This Row],[CNC Holes]]="Ready","Done",""))</f>
        <v/>
      </c>
      <c r="CD357" s="120" t="str">
        <f ca="1">IF(OR(Table2[[#This Row],[Welding Date]]=TODAY(),Table2[[#This Row],[Welding Date]]=TODAY()+1), Table2[[#This Row],[Welding Date]],IF(Table2[[#This Row],[Welding Corners]]="Ready","Done",""))</f>
        <v/>
      </c>
      <c r="CE357" s="120" t="str">
        <f ca="1">IF(OR(Table2[[#This Row],[Puching Date]]=TODAY(),Table2[[#This Row],[Puching Date]]=TODAY()+1), Table2[[#This Row],[Puching Date]],IF(Table2[[#This Row],[Punch Holes]]="Ready","Done",""))</f>
        <v/>
      </c>
      <c r="CF357" s="120" t="str">
        <f ca="1">IF(OR(Table2[[#This Row],[Housing Date2]]=TODAY(),Table2[[#This Row],[Housing Date2]]=TODAY()+1),Table2[[#This Row],[Housing Date2]],IF(Table2[[#This Row],[Body Assembly]],"Done",""))</f>
        <v/>
      </c>
      <c r="CG357" s="120" t="str">
        <f>_xlfn.IFNA(VLOOKUP(Table2[[#This Row],[Job-no]],Table4[],7,FALSE),"Done")</f>
        <v>Machine Shop Started</v>
      </c>
    </row>
    <row r="358" spans="1:85" x14ac:dyDescent="0.25">
      <c r="A358" t="str">
        <f>_xlfn.CONCAT(Table2[[#This Row],[Order]],"-",Table2[[#This Row],[Line]])</f>
        <v>77509-1</v>
      </c>
      <c r="B358" s="5">
        <v>43479</v>
      </c>
      <c r="C358" s="8">
        <v>77509</v>
      </c>
      <c r="D358" s="3" t="s">
        <v>4315</v>
      </c>
      <c r="E358" s="8">
        <v>1</v>
      </c>
      <c r="F358" s="8">
        <v>1</v>
      </c>
      <c r="G358" s="3" t="s">
        <v>42</v>
      </c>
      <c r="H358" s="8">
        <v>6</v>
      </c>
      <c r="I358" s="43" t="b">
        <v>0</v>
      </c>
      <c r="J358" s="43" t="b">
        <v>0</v>
      </c>
      <c r="K358" t="s">
        <v>114</v>
      </c>
      <c r="L358" s="43" t="b">
        <v>0</v>
      </c>
      <c r="M358" s="43" t="b">
        <v>0</v>
      </c>
      <c r="N358" s="43" t="b">
        <v>0</v>
      </c>
      <c r="O358" t="s">
        <v>114</v>
      </c>
      <c r="P358" t="s">
        <v>114</v>
      </c>
      <c r="Q358" t="s">
        <v>114</v>
      </c>
      <c r="R358" t="s">
        <v>114</v>
      </c>
      <c r="S358" t="s">
        <v>114</v>
      </c>
      <c r="T358" t="s">
        <v>114</v>
      </c>
      <c r="U358" t="s">
        <v>114</v>
      </c>
      <c r="V358" t="s">
        <v>114</v>
      </c>
      <c r="W358" s="5">
        <v>43474</v>
      </c>
      <c r="X358" s="3" t="s">
        <v>114</v>
      </c>
      <c r="Y358" s="3"/>
      <c r="Z358" s="3" t="s">
        <v>5272</v>
      </c>
      <c r="AA358" s="3" t="s">
        <v>114</v>
      </c>
      <c r="AB358" s="3" t="s">
        <v>74</v>
      </c>
      <c r="AC358" s="8">
        <v>12</v>
      </c>
      <c r="AD358" s="3" t="s">
        <v>5967</v>
      </c>
      <c r="AE358" s="4" t="s">
        <v>5968</v>
      </c>
      <c r="AF358" s="3"/>
      <c r="AG358" s="3" t="s">
        <v>114</v>
      </c>
      <c r="AH358" s="8">
        <v>6</v>
      </c>
      <c r="AI358" s="3" t="s">
        <v>74</v>
      </c>
      <c r="AJ358" t="s">
        <v>114</v>
      </c>
      <c r="AK358" t="s">
        <v>114</v>
      </c>
      <c r="AL358" s="43" t="b">
        <v>0</v>
      </c>
      <c r="AM358" s="3"/>
      <c r="AN358" s="3"/>
      <c r="AO358" s="43" t="b">
        <v>0</v>
      </c>
      <c r="AP358" s="3" t="b">
        <v>0</v>
      </c>
      <c r="AQ358" s="3">
        <f>VLOOKUP(Table2[[#This Row],[Job-no]],Table3[],26,FALSE)</f>
        <v>5204.82</v>
      </c>
      <c r="AR358" t="str">
        <f t="shared" si="68"/>
        <v>CLKLED</v>
      </c>
      <c r="AS358" t="str">
        <f>VLOOKUP(AR358,Table1[],4,0)</f>
        <v>recessed</v>
      </c>
      <c r="AT358">
        <f>IF(BD358&gt;0,"Pattern",VLOOKUP(AR358,Table1[],5,0))</f>
        <v>0</v>
      </c>
      <c r="AU358" s="34">
        <f>IF(AT358="Pattern",WORKDAY(Table2[[#This Row],[Scheduled Ship Date]],-10),WORKDAY(Table2[[#This Row],[Scheduled Ship Date]],-4))</f>
        <v>43473</v>
      </c>
      <c r="AV358">
        <f>IF(Table2[[#This Row],[Extrusion cut double saw]]=TRUE,IF(O358="ToDo",IF(AT358="Pattern",Table2[[#This Row],[Total Sections]]*0.4,Table2[[#This Row],[Total Sections]]*0.12),0),IF(AT358="Pattern",Table2[[#This Row],[Total Sections]]*4,Table2[[#This Row],[Total Sections]]*1.2))</f>
        <v>7.1999999999999993</v>
      </c>
      <c r="AW358" s="42">
        <f t="shared" ca="1" si="75"/>
        <v>43469</v>
      </c>
      <c r="AX358" s="42">
        <f>IF(AT358="Pattern",Table2[[#This Row],[Scheduled Ship Date]]-2,Table2[[#This Row],[Scheduled Ship Date]]-3)</f>
        <v>43476</v>
      </c>
      <c r="AY358">
        <f>IF(Table2[[#This Row],[Pattern]]="Pattern",Table2[[#This Row],[Total Sections]]*4.82,Table2[[#This Row],[Total Sections]]*0.5)</f>
        <v>3</v>
      </c>
      <c r="AZ358" s="42">
        <f t="shared" ca="1" si="74"/>
        <v>43469</v>
      </c>
      <c r="BA358" s="39">
        <f>((Table2[Total Sections]/Table2[Open Qty])-1)*Table2[Open Qty]*12.96</f>
        <v>0</v>
      </c>
      <c r="BB358" s="42"/>
      <c r="BC358" s="39" t="str">
        <f t="shared" si="69"/>
        <v>CLKLED-400-80-30-SO-6'0"-W-120-DP-1-DS</v>
      </c>
      <c r="BD358" s="39">
        <f t="shared" si="70"/>
        <v>0</v>
      </c>
      <c r="BE358" s="39" t="b">
        <f>_xlfn.IFNA(VLOOKUP(Table2[[#This Row],[Job-no]],Table4[],9,FALSE),TRUE)</f>
        <v>0</v>
      </c>
      <c r="BF358" t="str">
        <f>VLOOKUP(AR358,Table1[],3,0)</f>
        <v>CLICK</v>
      </c>
      <c r="BG358" s="39" t="b">
        <f>_xlfn.IFNA(VLOOKUP(Table2[[#This Row],[Job-no]],Table4[],14,FALSE),TRUE)</f>
        <v>0</v>
      </c>
      <c r="BH358" s="39" t="str">
        <f>_xlfn.IFNA(VLOOKUP(Table2[[#This Row],[Job-no]],Table4[],11,FALSE),"Done")</f>
        <v/>
      </c>
      <c r="BI358" s="39">
        <f>IF(Table2[[#This Row],[Pattern]]="Pattern",VLOOKUP(Table2[[#This Row],[Product Code]],'Routing data'!$A$2:$W$470,13,FALSE),VLOOKUP(Table2[[#This Row],[Product Code]],'Routing data'!$A$2:$W$470,3,FALSE))</f>
        <v>2</v>
      </c>
      <c r="BJ358" s="39">
        <f>IF(Table2[[#This Row],[Pattern]]="Pattern",VLOOKUP(Table2[[#This Row],[Product Code]],'Routing data'!$A$2:$W$470,14,FALSE),VLOOKUP(Table2[[#This Row],[Product Code]],'Routing data'!$A$2:$W$470,4,FALSE))</f>
        <v>0</v>
      </c>
      <c r="BK358" s="39">
        <f>VLOOKUP(Table2[[#This Row],[Product Code]],'Routing data'!A$4:W$524,16,FALSE)</f>
        <v>0</v>
      </c>
      <c r="BL358" s="42">
        <f>IF(Table2[[#This Row],[Milling Required]]=0,"x",IF(AT358="Pattern",B358-10,B358-4))</f>
        <v>43475</v>
      </c>
      <c r="BM358" s="42" t="str">
        <f>IF(Table2[[#This Row],[Punching Required]]=0,"x",IF(AT358="Pattern",B358-8,B358-2))</f>
        <v>x</v>
      </c>
      <c r="BN358" s="42">
        <f t="shared" si="71"/>
        <v>43476</v>
      </c>
      <c r="BO358" s="39">
        <f>IF(Table2[[#This Row],[Milling]]="x","x",Table2[[#This Row],[Total Sections]]*2)</f>
        <v>12</v>
      </c>
      <c r="BP358" s="39" t="str">
        <f>IF(Table2[[#This Row],[Punching]]="x","x",Table2[Total Sections]*2)</f>
        <v>x</v>
      </c>
      <c r="BQ358" s="39">
        <f>IF(Table2[[#This Row],[Pattern]]="Pattern",Table2[Total Sections]*3,Table2[Total Sections]*1.5)</f>
        <v>9</v>
      </c>
      <c r="BR358" s="42">
        <f t="shared" ca="1" si="76"/>
        <v>43470</v>
      </c>
      <c r="BS358" s="42"/>
      <c r="BT358" s="42"/>
      <c r="BU358" s="39"/>
      <c r="BV358" s="39" t="str">
        <f>_xlfn.IFNA(VLOOKUP(Table2[[#This Row],[Job-no]],Table4[],16,FALSE),"Ready")</f>
        <v/>
      </c>
      <c r="BW358" s="39" t="str">
        <f>_xlfn.IFNA(VLOOKUP(Table2[[#This Row],[Job-no]],Table4[],21,FALSE),"Ready")</f>
        <v/>
      </c>
      <c r="BX358" s="39" t="b">
        <f>_xlfn.IFNA(VLOOKUP(Table2[[#This Row],[Job-no]],Table4[],10,FALSE),TRUE)</f>
        <v>0</v>
      </c>
      <c r="BY358" s="39" t="str">
        <f>_xlfn.IFNA(VLOOKUP(Table2[[#This Row],[Job-no]],Table4[],22,FALSE),"Ready")</f>
        <v/>
      </c>
      <c r="BZ358" s="120">
        <f t="shared" si="73"/>
        <v>43479</v>
      </c>
      <c r="CA358" s="120" t="str">
        <f ca="1">IF(OR(Table2[[#This Row],[Saw Date]]=TODAY(),Table2[[#This Row],[Saw Date]]=TODAY()+1), Table2[[#This Row],[Saw Date]],IF(Table2[[#This Row],[Extrusion cut double saw]],"Done",""))</f>
        <v/>
      </c>
      <c r="CB358" s="120" t="str">
        <f ca="1">IF(OR(Table2[[#This Row],[Lens Date]]=TODAY(),Table2[[#This Row],[Lens Date]]=TODAY()+1), Table2[[#This Row],[Lens Date]],IF(Table2[[#This Row],[MSLens]]="Done","Done",""))</f>
        <v/>
      </c>
      <c r="CC358" s="120" t="str">
        <f ca="1">IF(OR(Table2[[#This Row],[Milling Date]]=TODAY(),Table2[[#This Row],[Milling Date]]=TODAY()+1), Table2[[#This Row],[Milling Date]],IF(Table2[[#This Row],[CNC Holes]]="Ready","Done",""))</f>
        <v/>
      </c>
      <c r="CD358" s="120" t="str">
        <f ca="1">IF(OR(Table2[[#This Row],[Welding Date]]=TODAY(),Table2[[#This Row],[Welding Date]]=TODAY()+1), Table2[[#This Row],[Welding Date]],IF(Table2[[#This Row],[Welding Corners]]="Ready","Done",""))</f>
        <v/>
      </c>
      <c r="CE358" s="120" t="str">
        <f ca="1">IF(OR(Table2[[#This Row],[Puching Date]]=TODAY(),Table2[[#This Row],[Puching Date]]=TODAY()+1), Table2[[#This Row],[Puching Date]],IF(Table2[[#This Row],[Punch Holes]]="Ready","Done",""))</f>
        <v/>
      </c>
      <c r="CF358" s="120" t="str">
        <f ca="1">IF(OR(Table2[[#This Row],[Housing Date2]]=TODAY(),Table2[[#This Row],[Housing Date2]]=TODAY()+1),Table2[[#This Row],[Housing Date2]],IF(Table2[[#This Row],[Body Assembly]],"Done",""))</f>
        <v/>
      </c>
      <c r="CG358" s="120" t="str">
        <f>_xlfn.IFNA(VLOOKUP(Table2[[#This Row],[Job-no]],Table4[],7,FALSE),"Done")</f>
        <v>Scheduled/Released</v>
      </c>
    </row>
    <row r="359" spans="1:85" x14ac:dyDescent="0.25">
      <c r="A359" s="39" t="str">
        <f>_xlfn.CONCAT(Table2[[#This Row],[Order]],"-",Table2[[#This Row],[Line]])</f>
        <v>77588-1</v>
      </c>
      <c r="B359" s="5">
        <v>43479</v>
      </c>
      <c r="C359" s="8">
        <v>77588</v>
      </c>
      <c r="D359" s="3" t="s">
        <v>3436</v>
      </c>
      <c r="E359" s="8">
        <v>1</v>
      </c>
      <c r="F359" s="8">
        <v>1</v>
      </c>
      <c r="G359" s="3" t="s">
        <v>42</v>
      </c>
      <c r="H359" s="8">
        <v>4</v>
      </c>
      <c r="I359" s="43" t="b">
        <v>0</v>
      </c>
      <c r="J359" s="43" t="b">
        <v>0</v>
      </c>
      <c r="K359" t="s">
        <v>114</v>
      </c>
      <c r="L359" s="43" t="b">
        <v>0</v>
      </c>
      <c r="M359" s="43" t="b">
        <v>0</v>
      </c>
      <c r="N359" s="43" t="b">
        <v>0</v>
      </c>
      <c r="O359" t="s">
        <v>114</v>
      </c>
      <c r="P359" t="s">
        <v>114</v>
      </c>
      <c r="Q359" t="s">
        <v>114</v>
      </c>
      <c r="R359" t="s">
        <v>114</v>
      </c>
      <c r="S359" t="s">
        <v>114</v>
      </c>
      <c r="T359" t="s">
        <v>114</v>
      </c>
      <c r="U359" t="s">
        <v>114</v>
      </c>
      <c r="V359" t="s">
        <v>114</v>
      </c>
      <c r="W359" s="5">
        <v>43474</v>
      </c>
      <c r="X359" s="3" t="s">
        <v>114</v>
      </c>
      <c r="Y359" s="3"/>
      <c r="Z359" s="3" t="s">
        <v>4672</v>
      </c>
      <c r="AA359" s="3" t="s">
        <v>114</v>
      </c>
      <c r="AB359" s="3" t="s">
        <v>74</v>
      </c>
      <c r="AC359" s="8">
        <v>12</v>
      </c>
      <c r="AD359" s="3" t="s">
        <v>5967</v>
      </c>
      <c r="AE359" s="4" t="s">
        <v>5968</v>
      </c>
      <c r="AF359" s="3"/>
      <c r="AG359" s="3" t="s">
        <v>114</v>
      </c>
      <c r="AH359" s="8">
        <v>4</v>
      </c>
      <c r="AI359" s="3" t="s">
        <v>74</v>
      </c>
      <c r="AJ359" t="s">
        <v>114</v>
      </c>
      <c r="AK359" t="s">
        <v>114</v>
      </c>
      <c r="AL359" s="43" t="b">
        <v>0</v>
      </c>
      <c r="AM359" s="3"/>
      <c r="AN359" s="3"/>
      <c r="AO359" s="43" t="b">
        <v>0</v>
      </c>
      <c r="AP359" s="3" t="b">
        <v>0</v>
      </c>
      <c r="AQ359" s="3">
        <f>VLOOKUP(Table2[[#This Row],[Job-no]],Table3[],26,FALSE)</f>
        <v>4032</v>
      </c>
      <c r="AR359" t="str">
        <f t="shared" si="68"/>
        <v>WBDIWLED</v>
      </c>
      <c r="AS359" t="str">
        <f>VLOOKUP(AR359,Table1[],4,0)</f>
        <v>pendant</v>
      </c>
      <c r="AT359">
        <f>IF(BD359&gt;0,"Pattern",VLOOKUP(AR359,Table1[],5,0))</f>
        <v>0</v>
      </c>
      <c r="AU359" s="34">
        <f>IF(AT359="Pattern",WORKDAY(Table2[[#This Row],[Scheduled Ship Date]],-10),WORKDAY(Table2[[#This Row],[Scheduled Ship Date]],-4))</f>
        <v>43473</v>
      </c>
      <c r="AV359" s="39">
        <f>IF(Table2[[#This Row],[Extrusion cut double saw]]=TRUE,IF(O359="ToDo",IF(AT359="Pattern",Table2[[#This Row],[Total Sections]]*0.4,Table2[[#This Row],[Total Sections]]*0.12),0),IF(AT359="Pattern",Table2[[#This Row],[Total Sections]]*4,Table2[[#This Row],[Total Sections]]*1.2))</f>
        <v>4.8</v>
      </c>
      <c r="AW359" s="42">
        <f t="shared" ca="1" si="75"/>
        <v>43469</v>
      </c>
      <c r="AX359" s="42">
        <f>IF(AT359="Pattern",Table2[[#This Row],[Scheduled Ship Date]]-2,Table2[[#This Row],[Scheduled Ship Date]]-3)</f>
        <v>43476</v>
      </c>
      <c r="AY359" s="39">
        <f>IF(Table2[[#This Row],[Pattern]]="Pattern",Table2[[#This Row],[Total Sections]]*4.82,Table2[[#This Row],[Total Sections]]*0.5)</f>
        <v>2</v>
      </c>
      <c r="AZ359" s="42">
        <f t="shared" ca="1" si="74"/>
        <v>43469</v>
      </c>
      <c r="BA359" s="39">
        <f>((Table2[Total Sections]/Table2[Open Qty])-1)*Table2[Open Qty]*12.96</f>
        <v>0</v>
      </c>
      <c r="BB359" s="39"/>
      <c r="BC359" s="39" t="str">
        <f t="shared" si="69"/>
        <v>WBDIWLED-1000-500-80-35-SO-SO-8' 0"-AP-UNV-DP-1</v>
      </c>
      <c r="BD359" s="39">
        <f t="shared" si="70"/>
        <v>0</v>
      </c>
      <c r="BE359" s="39" t="b">
        <f>_xlfn.IFNA(VLOOKUP(Table2[[#This Row],[Job-no]],Table4[],9,FALSE),TRUE)</f>
        <v>0</v>
      </c>
      <c r="BF359" s="39"/>
      <c r="BG359" s="39" t="b">
        <f>_xlfn.IFNA(VLOOKUP(Table2[[#This Row],[Job-no]],Table4[],14,FALSE),TRUE)</f>
        <v>0</v>
      </c>
      <c r="BH359" s="39" t="str">
        <f>_xlfn.IFNA(VLOOKUP(Table2[[#This Row],[Job-no]],Table4[],11,FALSE),"Done")</f>
        <v/>
      </c>
      <c r="BI359" s="39">
        <f>IF(Table2[[#This Row],[Pattern]]="Pattern",VLOOKUP(Table2[[#This Row],[Product Code]],'Routing data'!$A$2:$W$470,13,FALSE),VLOOKUP(Table2[[#This Row],[Product Code]],'Routing data'!$A$2:$W$470,3,FALSE))</f>
        <v>2</v>
      </c>
      <c r="BJ359" s="39">
        <f>IF(Table2[[#This Row],[Pattern]]="Pattern",VLOOKUP(Table2[[#This Row],[Product Code]],'Routing data'!$A$2:$W$470,14,FALSE),VLOOKUP(Table2[[#This Row],[Product Code]],'Routing data'!$A$2:$W$470,4,FALSE))</f>
        <v>0</v>
      </c>
      <c r="BK359" s="39">
        <f>VLOOKUP(Table2[[#This Row],[Product Code]],'Routing data'!A$4:W$524,16,FALSE)</f>
        <v>0</v>
      </c>
      <c r="BL359" s="42">
        <f>IF(Table2[[#This Row],[Milling Required]]=0,"x",IF(AT359="Pattern",B359-10,B359-4))</f>
        <v>43475</v>
      </c>
      <c r="BM359" s="39"/>
      <c r="BN359" s="42">
        <f t="shared" si="71"/>
        <v>43476</v>
      </c>
      <c r="BO359" s="39">
        <f>IF(Table2[[#This Row],[Milling]]="x","x",Table2[[#This Row],[Total Sections]]*2)</f>
        <v>8</v>
      </c>
      <c r="BP359" s="39">
        <f>IF(Table2[[#This Row],[Punching]]="x","x",Table2[Total Sections]*2)</f>
        <v>8</v>
      </c>
      <c r="BQ359" s="39">
        <f>IF(Table2[[#This Row],[Pattern]]="Pattern",Table2[Total Sections]*3,Table2[Total Sections]*1.5)</f>
        <v>6</v>
      </c>
      <c r="BR359" s="42">
        <f t="shared" ca="1" si="76"/>
        <v>43470</v>
      </c>
      <c r="BS359" s="39"/>
      <c r="BT359" s="39"/>
      <c r="BU359" s="39"/>
      <c r="BV359" s="39" t="str">
        <f>_xlfn.IFNA(VLOOKUP(Table2[[#This Row],[Job-no]],Table4[],16,FALSE),"Ready")</f>
        <v/>
      </c>
      <c r="BW359" s="39" t="str">
        <f>_xlfn.IFNA(VLOOKUP(Table2[[#This Row],[Job-no]],Table4[],21,FALSE),"Ready")</f>
        <v/>
      </c>
      <c r="BX359" s="39" t="b">
        <f>_xlfn.IFNA(VLOOKUP(Table2[[#This Row],[Job-no]],Table4[],10,FALSE),TRUE)</f>
        <v>0</v>
      </c>
      <c r="BY359" s="39" t="str">
        <f>_xlfn.IFNA(VLOOKUP(Table2[[#This Row],[Job-no]],Table4[],22,FALSE),"Ready")</f>
        <v/>
      </c>
      <c r="BZ359" s="120">
        <f t="shared" si="73"/>
        <v>43479</v>
      </c>
      <c r="CA359" s="120" t="str">
        <f ca="1">IF(OR(Table2[[#This Row],[Saw Date]]=TODAY(),Table2[[#This Row],[Saw Date]]=TODAY()+1), Table2[[#This Row],[Saw Date]],IF(Table2[[#This Row],[Extrusion cut double saw]],"Done",""))</f>
        <v/>
      </c>
      <c r="CB359" s="120" t="str">
        <f ca="1">IF(OR(Table2[[#This Row],[Lens Date]]=TODAY(),Table2[[#This Row],[Lens Date]]=TODAY()+1), Table2[[#This Row],[Lens Date]],IF(Table2[[#This Row],[MSLens]]="Done","Done",""))</f>
        <v/>
      </c>
      <c r="CC359" s="120" t="str">
        <f ca="1">IF(OR(Table2[[#This Row],[Milling Date]]=TODAY(),Table2[[#This Row],[Milling Date]]=TODAY()+1), Table2[[#This Row],[Milling Date]],IF(Table2[[#This Row],[CNC Holes]]="Ready","Done",""))</f>
        <v/>
      </c>
      <c r="CD359" s="120" t="str">
        <f ca="1">IF(OR(Table2[[#This Row],[Welding Date]]=TODAY(),Table2[[#This Row],[Welding Date]]=TODAY()+1), Table2[[#This Row],[Welding Date]],IF(Table2[[#This Row],[Welding Corners]]="Ready","Done",""))</f>
        <v/>
      </c>
      <c r="CE359" s="120" t="str">
        <f ca="1">IF(OR(Table2[[#This Row],[Puching Date]]=TODAY(),Table2[[#This Row],[Puching Date]]=TODAY()+1), Table2[[#This Row],[Puching Date]],IF(Table2[[#This Row],[Punch Holes]]="Ready","Done",""))</f>
        <v/>
      </c>
      <c r="CF359" s="120" t="str">
        <f ca="1">IF(OR(Table2[[#This Row],[Housing Date2]]=TODAY(),Table2[[#This Row],[Housing Date2]]=TODAY()+1),Table2[[#This Row],[Housing Date2]],IF(Table2[[#This Row],[Body Assembly]],"Done",""))</f>
        <v/>
      </c>
      <c r="CG359" s="120" t="str">
        <f>_xlfn.IFNA(VLOOKUP(Table2[[#This Row],[Job-no]],Table4[],7,FALSE),"Done")</f>
        <v>Scheduled/Released</v>
      </c>
    </row>
    <row r="360" spans="1:85" x14ac:dyDescent="0.25">
      <c r="A360" t="str">
        <f>_xlfn.CONCAT(Table2[[#This Row],[Order]],"-",Table2[[#This Row],[Line]])</f>
        <v>77716-1</v>
      </c>
      <c r="B360" s="5">
        <v>43479</v>
      </c>
      <c r="C360" s="8">
        <v>77716</v>
      </c>
      <c r="D360" s="3" t="s">
        <v>4268</v>
      </c>
      <c r="E360" s="8">
        <v>1</v>
      </c>
      <c r="F360" s="8">
        <v>1</v>
      </c>
      <c r="G360" s="3" t="s">
        <v>42</v>
      </c>
      <c r="H360" s="8">
        <v>5</v>
      </c>
      <c r="I360" s="43" t="b">
        <v>0</v>
      </c>
      <c r="J360" s="43" t="b">
        <v>0</v>
      </c>
      <c r="K360" t="s">
        <v>114</v>
      </c>
      <c r="L360" s="43" t="b">
        <v>0</v>
      </c>
      <c r="M360" s="43" t="b">
        <v>0</v>
      </c>
      <c r="N360" s="43" t="b">
        <v>0</v>
      </c>
      <c r="O360" t="s">
        <v>114</v>
      </c>
      <c r="P360" t="s">
        <v>114</v>
      </c>
      <c r="Q360" t="s">
        <v>114</v>
      </c>
      <c r="R360" t="s">
        <v>114</v>
      </c>
      <c r="S360" t="s">
        <v>114</v>
      </c>
      <c r="T360" t="s">
        <v>114</v>
      </c>
      <c r="U360" t="s">
        <v>114</v>
      </c>
      <c r="V360" t="s">
        <v>114</v>
      </c>
      <c r="W360" s="5">
        <v>43474</v>
      </c>
      <c r="X360" s="3" t="s">
        <v>114</v>
      </c>
      <c r="Y360" s="3"/>
      <c r="Z360" s="3" t="s">
        <v>4845</v>
      </c>
      <c r="AA360" s="3" t="s">
        <v>114</v>
      </c>
      <c r="AB360" s="3" t="s">
        <v>74</v>
      </c>
      <c r="AC360" s="8">
        <v>12</v>
      </c>
      <c r="AD360" s="3" t="s">
        <v>5967</v>
      </c>
      <c r="AE360" s="4" t="s">
        <v>5968</v>
      </c>
      <c r="AF360" s="3"/>
      <c r="AG360" s="3" t="s">
        <v>114</v>
      </c>
      <c r="AH360" s="8">
        <v>5</v>
      </c>
      <c r="AI360" s="3" t="s">
        <v>74</v>
      </c>
      <c r="AJ360" t="s">
        <v>114</v>
      </c>
      <c r="AK360" t="s">
        <v>114</v>
      </c>
      <c r="AL360" s="43" t="b">
        <v>0</v>
      </c>
      <c r="AM360" s="3"/>
      <c r="AN360" s="3"/>
      <c r="AO360" s="43" t="b">
        <v>0</v>
      </c>
      <c r="AP360" s="3" t="b">
        <v>0</v>
      </c>
      <c r="AQ360" s="3">
        <f>VLOOKUP(Table2[[#This Row],[Job-no]],Table3[],26,FALSE)</f>
        <v>5160</v>
      </c>
      <c r="AR360" t="str">
        <f t="shared" si="68"/>
        <v>ARWLED</v>
      </c>
      <c r="AS360" t="str">
        <f>VLOOKUP(AR360,Table1[],4,0)</f>
        <v>wall</v>
      </c>
      <c r="AT360">
        <f>IF(BD360&gt;0,"Pattern",VLOOKUP(AR360,Table1[],5,0))</f>
        <v>0</v>
      </c>
      <c r="AU360" s="34">
        <f>IF(AT360="Pattern",WORKDAY(Table2[[#This Row],[Scheduled Ship Date]],-10),WORKDAY(Table2[[#This Row],[Scheduled Ship Date]],-4))</f>
        <v>43473</v>
      </c>
      <c r="AV360">
        <f>IF(Table2[[#This Row],[Extrusion cut double saw]]=TRUE,IF(O360="ToDo",IF(AT360="Pattern",Table2[[#This Row],[Total Sections]]*0.4,Table2[[#This Row],[Total Sections]]*0.12),0),IF(AT360="Pattern",Table2[[#This Row],[Total Sections]]*4,Table2[[#This Row],[Total Sections]]*1.2))</f>
        <v>6</v>
      </c>
      <c r="AW360" s="42">
        <f t="shared" ca="1" si="75"/>
        <v>43469</v>
      </c>
      <c r="AX360" s="42">
        <f>IF(AT360="Pattern",Table2[[#This Row],[Scheduled Ship Date]]-2,Table2[[#This Row],[Scheduled Ship Date]]-3)</f>
        <v>43476</v>
      </c>
      <c r="AY360">
        <f>IF(Table2[[#This Row],[Pattern]]="Pattern",Table2[[#This Row],[Total Sections]]*4.82,Table2[[#This Row],[Total Sections]]*0.5)</f>
        <v>2.5</v>
      </c>
      <c r="AZ360" s="42">
        <f t="shared" ca="1" si="74"/>
        <v>43469</v>
      </c>
      <c r="BA360" s="39">
        <f>((Table2[Total Sections]/Table2[Open Qty])-1)*Table2[Open Qty]*12.96</f>
        <v>0</v>
      </c>
      <c r="BB360" s="39"/>
      <c r="BC360" s="39" t="str">
        <f t="shared" si="69"/>
        <v>ARWLED-800-80-30-S-8'-W-UNV-BI-1-OS(1)</v>
      </c>
      <c r="BD360" s="39">
        <f t="shared" si="70"/>
        <v>0</v>
      </c>
      <c r="BE360" s="39" t="b">
        <f>_xlfn.IFNA(VLOOKUP(Table2[[#This Row],[Job-no]],Table4[],9,FALSE),TRUE)</f>
        <v>0</v>
      </c>
      <c r="BF360" t="str">
        <f>VLOOKUP(AR360,Table1[],3,0)</f>
        <v>AIRLED</v>
      </c>
      <c r="BG360" s="39" t="b">
        <f>_xlfn.IFNA(VLOOKUP(Table2[[#This Row],[Job-no]],Table4[],14,FALSE),TRUE)</f>
        <v>0</v>
      </c>
      <c r="BH360" s="39" t="str">
        <f>_xlfn.IFNA(VLOOKUP(Table2[[#This Row],[Job-no]],Table4[],11,FALSE),"Done")</f>
        <v/>
      </c>
      <c r="BI360" s="39">
        <f>IF(Table2[[#This Row],[Pattern]]="Pattern",VLOOKUP(Table2[[#This Row],[Product Code]],'Routing data'!$A$2:$W$470,13,FALSE),VLOOKUP(Table2[[#This Row],[Product Code]],'Routing data'!$A$2:$W$470,3,FALSE))</f>
        <v>2</v>
      </c>
      <c r="BJ360" s="39">
        <f>IF(Table2[[#This Row],[Pattern]]="Pattern",VLOOKUP(Table2[[#This Row],[Product Code]],'Routing data'!$A$2:$W$470,14,FALSE),VLOOKUP(Table2[[#This Row],[Product Code]],'Routing data'!$A$2:$W$470,4,FALSE))</f>
        <v>0</v>
      </c>
      <c r="BK360" s="39">
        <f>VLOOKUP(Table2[[#This Row],[Product Code]],'Routing data'!A$4:W$524,16,FALSE)</f>
        <v>0</v>
      </c>
      <c r="BL360" s="42">
        <f>IF(Table2[[#This Row],[Milling Required]]=0,"x",IF(AT360="Pattern",B360-10,B360-4))</f>
        <v>43475</v>
      </c>
      <c r="BM360" s="42" t="str">
        <f>IF(Table2[[#This Row],[Punching Required]]=0,"x",IF(AT360="Pattern",B360-8,B360-2))</f>
        <v>x</v>
      </c>
      <c r="BN360" s="42">
        <f t="shared" si="71"/>
        <v>43476</v>
      </c>
      <c r="BO360" s="39">
        <f>IF(Table2[[#This Row],[Milling]]="x","x",Table2[[#This Row],[Total Sections]]*2)</f>
        <v>10</v>
      </c>
      <c r="BP360" s="39" t="str">
        <f>IF(Table2[[#This Row],[Punching]]="x","x",Table2[Total Sections]*2)</f>
        <v>x</v>
      </c>
      <c r="BQ360" s="39">
        <f>IF(Table2[[#This Row],[Pattern]]="Pattern",Table2[Total Sections]*3,Table2[Total Sections]*1.5)</f>
        <v>7.5</v>
      </c>
      <c r="BR360" s="42">
        <f t="shared" ca="1" si="76"/>
        <v>43470</v>
      </c>
      <c r="BS360" s="39"/>
      <c r="BT360" s="42"/>
      <c r="BU360" s="39"/>
      <c r="BV360" s="39" t="str">
        <f>_xlfn.IFNA(VLOOKUP(Table2[[#This Row],[Job-no]],Table4[],16,FALSE),"Ready")</f>
        <v/>
      </c>
      <c r="BW360" s="39" t="str">
        <f>_xlfn.IFNA(VLOOKUP(Table2[[#This Row],[Job-no]],Table4[],21,FALSE),"Ready")</f>
        <v/>
      </c>
      <c r="BX360" s="39" t="b">
        <f>_xlfn.IFNA(VLOOKUP(Table2[[#This Row],[Job-no]],Table4[],10,FALSE),TRUE)</f>
        <v>0</v>
      </c>
      <c r="BY360" s="39" t="str">
        <f>_xlfn.IFNA(VLOOKUP(Table2[[#This Row],[Job-no]],Table4[],22,FALSE),"Ready")</f>
        <v/>
      </c>
      <c r="BZ360" s="120">
        <f t="shared" si="73"/>
        <v>43479</v>
      </c>
      <c r="CA360" s="120" t="str">
        <f ca="1">IF(OR(Table2[[#This Row],[Saw Date]]=TODAY(),Table2[[#This Row],[Saw Date]]=TODAY()+1), Table2[[#This Row],[Saw Date]],IF(Table2[[#This Row],[Extrusion cut double saw]],"Done",""))</f>
        <v/>
      </c>
      <c r="CB360" s="120" t="str">
        <f ca="1">IF(OR(Table2[[#This Row],[Lens Date]]=TODAY(),Table2[[#This Row],[Lens Date]]=TODAY()+1), Table2[[#This Row],[Lens Date]],IF(Table2[[#This Row],[MSLens]]="Done","Done",""))</f>
        <v/>
      </c>
      <c r="CC360" s="120" t="str">
        <f ca="1">IF(OR(Table2[[#This Row],[Milling Date]]=TODAY(),Table2[[#This Row],[Milling Date]]=TODAY()+1), Table2[[#This Row],[Milling Date]],IF(Table2[[#This Row],[CNC Holes]]="Ready","Done",""))</f>
        <v/>
      </c>
      <c r="CD360" s="120" t="str">
        <f ca="1">IF(OR(Table2[[#This Row],[Welding Date]]=TODAY(),Table2[[#This Row],[Welding Date]]=TODAY()+1), Table2[[#This Row],[Welding Date]],IF(Table2[[#This Row],[Welding Corners]]="Ready","Done",""))</f>
        <v/>
      </c>
      <c r="CE360" s="120" t="str">
        <f ca="1">IF(OR(Table2[[#This Row],[Puching Date]]=TODAY(),Table2[[#This Row],[Puching Date]]=TODAY()+1), Table2[[#This Row],[Puching Date]],IF(Table2[[#This Row],[Punch Holes]]="Ready","Done",""))</f>
        <v/>
      </c>
      <c r="CF360" s="120" t="str">
        <f ca="1">IF(OR(Table2[[#This Row],[Housing Date2]]=TODAY(),Table2[[#This Row],[Housing Date2]]=TODAY()+1),Table2[[#This Row],[Housing Date2]],IF(Table2[[#This Row],[Body Assembly]],"Done",""))</f>
        <v/>
      </c>
      <c r="CG360" s="120" t="str">
        <f>_xlfn.IFNA(VLOOKUP(Table2[[#This Row],[Job-no]],Table4[],7,FALSE),"Done")</f>
        <v>Scheduled/Released</v>
      </c>
    </row>
    <row r="361" spans="1:85" x14ac:dyDescent="0.25">
      <c r="A361" t="str">
        <f>_xlfn.CONCAT(Table2[[#This Row],[Order]],"-",Table2[[#This Row],[Line]])</f>
        <v>74756-16</v>
      </c>
      <c r="B361" s="1">
        <v>43480</v>
      </c>
      <c r="C361" s="10">
        <v>74756</v>
      </c>
      <c r="D361" s="7" t="s">
        <v>1028</v>
      </c>
      <c r="E361" s="10">
        <v>16</v>
      </c>
      <c r="F361" s="10">
        <v>1</v>
      </c>
      <c r="G361" s="7" t="s">
        <v>165</v>
      </c>
      <c r="H361" s="10">
        <v>1</v>
      </c>
      <c r="I361" s="43" t="b">
        <v>1</v>
      </c>
      <c r="J361" s="43" t="b">
        <v>0</v>
      </c>
      <c r="K361" t="s">
        <v>114</v>
      </c>
      <c r="L361" s="43" t="b">
        <v>0</v>
      </c>
      <c r="M361" s="43" t="b">
        <v>0</v>
      </c>
      <c r="N361" s="43" t="b">
        <v>0</v>
      </c>
      <c r="O361" t="s">
        <v>114</v>
      </c>
      <c r="P361" t="s">
        <v>114</v>
      </c>
      <c r="Q361" t="s">
        <v>114</v>
      </c>
      <c r="R361" t="s">
        <v>114</v>
      </c>
      <c r="S361" t="s">
        <v>114</v>
      </c>
      <c r="T361" t="s">
        <v>114</v>
      </c>
      <c r="U361" t="s">
        <v>114</v>
      </c>
      <c r="V361" t="s">
        <v>114</v>
      </c>
      <c r="W361" s="5">
        <v>43475</v>
      </c>
      <c r="X361" s="7" t="s">
        <v>114</v>
      </c>
      <c r="Y361" s="7"/>
      <c r="Z361" s="7" t="s">
        <v>4847</v>
      </c>
      <c r="AA361" s="7" t="s">
        <v>114</v>
      </c>
      <c r="AB361" s="7" t="s">
        <v>74</v>
      </c>
      <c r="AC361" s="10">
        <v>7</v>
      </c>
      <c r="AD361" s="3" t="s">
        <v>5967</v>
      </c>
      <c r="AE361" s="4" t="s">
        <v>5968</v>
      </c>
      <c r="AF361" s="7"/>
      <c r="AG361" s="7" t="s">
        <v>114</v>
      </c>
      <c r="AH361" s="10">
        <v>1</v>
      </c>
      <c r="AI361" s="3" t="s">
        <v>74</v>
      </c>
      <c r="AJ361" t="s">
        <v>114</v>
      </c>
      <c r="AK361" t="s">
        <v>114</v>
      </c>
      <c r="AL361" s="43" t="b">
        <v>0</v>
      </c>
      <c r="AM361" s="3"/>
      <c r="AN361" s="3"/>
      <c r="AO361" s="43" t="b">
        <v>0</v>
      </c>
      <c r="AP361" s="3" t="b">
        <v>0</v>
      </c>
      <c r="AQ361" s="3">
        <f>VLOOKUP(Table2[[#This Row],[Job-no]],Table3[],26,FALSE)</f>
        <v>793.75</v>
      </c>
      <c r="AR361" t="str">
        <f t="shared" si="68"/>
        <v>SCPLED</v>
      </c>
      <c r="AS361" t="str">
        <f>VLOOKUP(AR361,Table1[],4,0)</f>
        <v>recessed</v>
      </c>
      <c r="AT361" t="str">
        <f>IF(BD361&gt;0,"Pattern",VLOOKUP(AR361,Table1[],5,0))</f>
        <v>Check for Kit</v>
      </c>
      <c r="AU361" s="34">
        <f>IF(AT361="Pattern",WORKDAY(Table2[[#This Row],[Scheduled Ship Date]],-10),WORKDAY(Table2[[#This Row],[Scheduled Ship Date]],-4))</f>
        <v>43474</v>
      </c>
      <c r="AV361">
        <f>IF(Table2[[#This Row],[Extrusion cut double saw]]=TRUE,IF(O361="ToDo",IF(AT361="Pattern",Table2[[#This Row],[Total Sections]]*0.4,Table2[[#This Row],[Total Sections]]*0.12),0),IF(AT361="Pattern",Table2[[#This Row],[Total Sections]]*4,Table2[[#This Row],[Total Sections]]*1.2))</f>
        <v>1.2</v>
      </c>
      <c r="AW361" s="42">
        <f t="shared" ref="AW361:AW390" ca="1" si="77">TODAY()+3</f>
        <v>43470</v>
      </c>
      <c r="AX361" s="42">
        <f>IF(AT361="Pattern",Table2[[#This Row],[Scheduled Ship Date]]-2,Table2[[#This Row],[Scheduled Ship Date]]-3)</f>
        <v>43477</v>
      </c>
      <c r="AY361">
        <f>IF(Table2[[#This Row],[Pattern]]="Pattern",Table2[[#This Row],[Total Sections]]*4.82,Table2[[#This Row],[Total Sections]]*0.5)</f>
        <v>0.5</v>
      </c>
      <c r="AZ361" s="42">
        <f t="shared" ref="AZ361:AZ390" ca="1" si="78">TODAY()+2</f>
        <v>43469</v>
      </c>
      <c r="BA361" s="39">
        <f>((Table2[Total Sections]/Table2[Open Qty])-1)*Table2[Open Qty]*12.96</f>
        <v>0</v>
      </c>
      <c r="BB361" s="39"/>
      <c r="BC361" s="39" t="str">
        <f t="shared" si="69"/>
        <v>SCPLED-300-80-30-RG2-6' 6"-C(RAL 9005)-UNV-DP-1-TG9</v>
      </c>
      <c r="BD361" s="39">
        <f t="shared" si="70"/>
        <v>0</v>
      </c>
      <c r="BE361" s="39" t="b">
        <f>_xlfn.IFNA(VLOOKUP(Table2[[#This Row],[Job-no]],Table4[],9,FALSE),TRUE)</f>
        <v>1</v>
      </c>
      <c r="BF361" t="str">
        <f>VLOOKUP(AR361,Table1[],3,0)</f>
        <v>Sculpt</v>
      </c>
      <c r="BG361" s="39" t="b">
        <f>_xlfn.IFNA(VLOOKUP(Table2[[#This Row],[Job-no]],Table4[],14,FALSE),TRUE)</f>
        <v>0</v>
      </c>
      <c r="BH361" s="39" t="str">
        <f>_xlfn.IFNA(VLOOKUP(Table2[[#This Row],[Job-no]],Table4[],11,FALSE),"Done")</f>
        <v/>
      </c>
      <c r="BI361" s="39">
        <f>IF(Table2[[#This Row],[Pattern]]="Pattern",VLOOKUP(Table2[[#This Row],[Product Code]],'Routing data'!$A$2:$W$470,13,FALSE),VLOOKUP(Table2[[#This Row],[Product Code]],'Routing data'!$A$2:$W$470,3,FALSE))</f>
        <v>2</v>
      </c>
      <c r="BJ361" s="39">
        <f>IF(Table2[[#This Row],[Pattern]]="Pattern",VLOOKUP(Table2[[#This Row],[Product Code]],'Routing data'!$A$2:$W$470,14,FALSE),VLOOKUP(Table2[[#This Row],[Product Code]],'Routing data'!$A$2:$W$470,4,FALSE))</f>
        <v>0</v>
      </c>
      <c r="BK361" s="39">
        <f>VLOOKUP(Table2[[#This Row],[Product Code]],'Routing data'!A$4:W$524,16,FALSE)</f>
        <v>5</v>
      </c>
      <c r="BL361" s="42">
        <f>IF(Table2[[#This Row],[Milling Required]]=0,"x",IF(AT361="Pattern",B361-10,B361-4))</f>
        <v>43476</v>
      </c>
      <c r="BM361" s="42" t="str">
        <f>IF(Table2[[#This Row],[Punching Required]]=0,"x",IF(AT361="Pattern",B361-8,B361-2))</f>
        <v>x</v>
      </c>
      <c r="BN361" s="42">
        <f t="shared" si="71"/>
        <v>43477</v>
      </c>
      <c r="BO361" s="39">
        <f>IF(Table2[[#This Row],[Milling]]="x","x",Table2[[#This Row],[Total Sections]]*2)</f>
        <v>2</v>
      </c>
      <c r="BP361" s="39" t="str">
        <f>IF(Table2[[#This Row],[Punching]]="x","x",Table2[Total Sections]*2)</f>
        <v>x</v>
      </c>
      <c r="BQ361" s="39">
        <f>IF(Table2[[#This Row],[Pattern]]="Pattern",Table2[Total Sections]*3,Table2[Total Sections]*1.5)</f>
        <v>1.5</v>
      </c>
      <c r="BR361" s="42">
        <f t="shared" ca="1" si="76"/>
        <v>43470</v>
      </c>
      <c r="BS361" s="39"/>
      <c r="BT361" s="39"/>
      <c r="BU361" s="39"/>
      <c r="BV361" s="122" t="str">
        <f>_xlfn.IFNA(VLOOKUP(Table2[[#This Row],[Job-no]],Table4[],16,FALSE),"Ready")</f>
        <v/>
      </c>
      <c r="BW361" s="122" t="str">
        <f>_xlfn.IFNA(VLOOKUP(Table2[[#This Row],[Job-no]],Table4[],21,FALSE),"Ready")</f>
        <v/>
      </c>
      <c r="BX361" s="39" t="b">
        <f>_xlfn.IFNA(VLOOKUP(Table2[[#This Row],[Job-no]],Table4[],10,FALSE),TRUE)</f>
        <v>0</v>
      </c>
      <c r="BY361" s="39" t="str">
        <f>_xlfn.IFNA(VLOOKUP(Table2[[#This Row],[Job-no]],Table4[],22,FALSE),"Ready")</f>
        <v/>
      </c>
      <c r="BZ361" s="120">
        <f t="shared" si="73"/>
        <v>43480</v>
      </c>
      <c r="CA361" s="120" t="str">
        <f ca="1">IF(OR(Table2[[#This Row],[Saw Date]]=TODAY(),Table2[[#This Row],[Saw Date]]=TODAY()+1), Table2[[#This Row],[Saw Date]],IF(Table2[[#This Row],[Extrusion cut double saw]],"Done",""))</f>
        <v/>
      </c>
      <c r="CB361" s="120" t="str">
        <f ca="1">IF(OR(Table2[[#This Row],[Lens Date]]=TODAY(),Table2[[#This Row],[Lens Date]]=TODAY()+1), Table2[[#This Row],[Lens Date]],IF(Table2[[#This Row],[MSLens]]="Done","Done",""))</f>
        <v/>
      </c>
      <c r="CC361" s="120" t="str">
        <f ca="1">IF(OR(Table2[[#This Row],[Milling Date]]=TODAY(),Table2[[#This Row],[Milling Date]]=TODAY()+1), Table2[[#This Row],[Milling Date]],IF(Table2[[#This Row],[CNC Holes]]="Ready","Done",""))</f>
        <v/>
      </c>
      <c r="CD361" s="120" t="str">
        <f ca="1">IF(OR(Table2[[#This Row],[Welding Date]]=TODAY(),Table2[[#This Row],[Welding Date]]=TODAY()+1), Table2[[#This Row],[Welding Date]],IF(Table2[[#This Row],[Welding Corners]]="Ready","Done",""))</f>
        <v/>
      </c>
      <c r="CE361" s="120" t="str">
        <f ca="1">IF(OR(Table2[[#This Row],[Puching Date]]=TODAY(),Table2[[#This Row],[Puching Date]]=TODAY()+1), Table2[[#This Row],[Puching Date]],IF(Table2[[#This Row],[Punch Holes]]="Ready","Done",""))</f>
        <v/>
      </c>
      <c r="CF361" s="120" t="str">
        <f ca="1">IF(OR(Table2[[#This Row],[Housing Date2]]=TODAY(),Table2[[#This Row],[Housing Date2]]=TODAY()+1),Table2[[#This Row],[Housing Date2]],IF(Table2[[#This Row],[Body Assembly]],"Done",""))</f>
        <v/>
      </c>
      <c r="CG361" s="120" t="str">
        <f>_xlfn.IFNA(VLOOKUP(Table2[[#This Row],[Job-no]],Table4[],7,FALSE),"Done")</f>
        <v>Machine Shop Started</v>
      </c>
    </row>
    <row r="362" spans="1:85" x14ac:dyDescent="0.25">
      <c r="A362" t="str">
        <f>_xlfn.CONCAT(Table2[[#This Row],[Order]],"-",Table2[[#This Row],[Line]])</f>
        <v>74756-17</v>
      </c>
      <c r="B362" s="1">
        <v>43480</v>
      </c>
      <c r="C362" s="10">
        <v>74756</v>
      </c>
      <c r="D362" s="7" t="s">
        <v>1030</v>
      </c>
      <c r="E362" s="10">
        <v>17</v>
      </c>
      <c r="F362" s="10">
        <v>1</v>
      </c>
      <c r="G362" s="7" t="s">
        <v>165</v>
      </c>
      <c r="H362" s="10">
        <v>1</v>
      </c>
      <c r="I362" s="43" t="b">
        <v>1</v>
      </c>
      <c r="J362" s="43" t="b">
        <v>0</v>
      </c>
      <c r="K362" t="s">
        <v>114</v>
      </c>
      <c r="L362" s="43" t="b">
        <v>0</v>
      </c>
      <c r="M362" s="43" t="b">
        <v>0</v>
      </c>
      <c r="N362" s="43" t="b">
        <v>0</v>
      </c>
      <c r="O362" t="s">
        <v>114</v>
      </c>
      <c r="P362" t="s">
        <v>114</v>
      </c>
      <c r="Q362" t="s">
        <v>114</v>
      </c>
      <c r="R362" t="s">
        <v>114</v>
      </c>
      <c r="S362" t="s">
        <v>114</v>
      </c>
      <c r="T362" t="s">
        <v>114</v>
      </c>
      <c r="U362" t="s">
        <v>114</v>
      </c>
      <c r="V362" t="s">
        <v>114</v>
      </c>
      <c r="W362" s="5">
        <v>43475</v>
      </c>
      <c r="X362" s="7" t="s">
        <v>114</v>
      </c>
      <c r="Y362" s="7"/>
      <c r="Z362" s="7" t="s">
        <v>4848</v>
      </c>
      <c r="AA362" s="7" t="s">
        <v>114</v>
      </c>
      <c r="AB362" s="7" t="s">
        <v>74</v>
      </c>
      <c r="AC362" s="10">
        <v>7</v>
      </c>
      <c r="AD362" s="3" t="s">
        <v>5967</v>
      </c>
      <c r="AE362" s="4" t="s">
        <v>5968</v>
      </c>
      <c r="AF362" s="7"/>
      <c r="AG362" s="7" t="s">
        <v>114</v>
      </c>
      <c r="AH362" s="10">
        <v>2</v>
      </c>
      <c r="AI362" s="3" t="s">
        <v>74</v>
      </c>
      <c r="AJ362" t="s">
        <v>114</v>
      </c>
      <c r="AK362" t="s">
        <v>114</v>
      </c>
      <c r="AL362" s="43" t="b">
        <v>0</v>
      </c>
      <c r="AM362" s="3"/>
      <c r="AN362" s="3"/>
      <c r="AO362" s="43" t="b">
        <v>0</v>
      </c>
      <c r="AP362" s="3" t="b">
        <v>0</v>
      </c>
      <c r="AQ362" s="3">
        <f>VLOOKUP(Table2[[#This Row],[Job-no]],Table3[],26,FALSE)</f>
        <v>1474.11</v>
      </c>
      <c r="AR362" t="str">
        <f t="shared" si="68"/>
        <v>SCPLED</v>
      </c>
      <c r="AS362" t="str">
        <f>VLOOKUP(AR362,Table1[],4,0)</f>
        <v>recessed</v>
      </c>
      <c r="AT362" t="str">
        <f>IF(BD362&gt;0,"Pattern",VLOOKUP(AR362,Table1[],5,0))</f>
        <v>Check for Kit</v>
      </c>
      <c r="AU362" s="34">
        <f>IF(AT362="Pattern",WORKDAY(Table2[[#This Row],[Scheduled Ship Date]],-10),WORKDAY(Table2[[#This Row],[Scheduled Ship Date]],-4))</f>
        <v>43474</v>
      </c>
      <c r="AV362">
        <f>IF(Table2[[#This Row],[Extrusion cut double saw]]=TRUE,IF(O362="ToDo",IF(AT362="Pattern",Table2[[#This Row],[Total Sections]]*0.4,Table2[[#This Row],[Total Sections]]*0.12),0),IF(AT362="Pattern",Table2[[#This Row],[Total Sections]]*4,Table2[[#This Row],[Total Sections]]*1.2))</f>
        <v>2.4</v>
      </c>
      <c r="AW362" s="42">
        <f t="shared" ca="1" si="77"/>
        <v>43470</v>
      </c>
      <c r="AX362" s="42">
        <f>IF(AT362="Pattern",Table2[[#This Row],[Scheduled Ship Date]]-2,Table2[[#This Row],[Scheduled Ship Date]]-3)</f>
        <v>43477</v>
      </c>
      <c r="AY362">
        <f>IF(Table2[[#This Row],[Pattern]]="Pattern",Table2[[#This Row],[Total Sections]]*4.82,Table2[[#This Row],[Total Sections]]*0.5)</f>
        <v>1</v>
      </c>
      <c r="AZ362" s="42">
        <f t="shared" ca="1" si="78"/>
        <v>43469</v>
      </c>
      <c r="BA362" s="39">
        <f>((Table2[Total Sections]/Table2[Open Qty])-1)*Table2[Open Qty]*12.96</f>
        <v>12.96</v>
      </c>
      <c r="BB362" s="42"/>
      <c r="BC362" s="39" t="str">
        <f t="shared" si="69"/>
        <v>SCPLED-300-80-30-RG2-13'-C(RAL 9005)-UNV-DP-1-TG9-B1(BSL310LP)</v>
      </c>
      <c r="BD362" s="39">
        <f t="shared" si="70"/>
        <v>0</v>
      </c>
      <c r="BE362" s="39" t="b">
        <f>_xlfn.IFNA(VLOOKUP(Table2[[#This Row],[Job-no]],Table4[],9,FALSE),TRUE)</f>
        <v>1</v>
      </c>
      <c r="BF362" t="str">
        <f>VLOOKUP(AR362,Table1[],3,0)</f>
        <v>Sculpt</v>
      </c>
      <c r="BG362" s="39" t="b">
        <f>_xlfn.IFNA(VLOOKUP(Table2[[#This Row],[Job-no]],Table4[],14,FALSE),TRUE)</f>
        <v>0</v>
      </c>
      <c r="BH362" s="39" t="str">
        <f>_xlfn.IFNA(VLOOKUP(Table2[[#This Row],[Job-no]],Table4[],11,FALSE),"Done")</f>
        <v/>
      </c>
      <c r="BI362" s="39">
        <f>IF(Table2[[#This Row],[Pattern]]="Pattern",VLOOKUP(Table2[[#This Row],[Product Code]],'Routing data'!$A$2:$W$470,13,FALSE),VLOOKUP(Table2[[#This Row],[Product Code]],'Routing data'!$A$2:$W$470,3,FALSE))</f>
        <v>2</v>
      </c>
      <c r="BJ362" s="39">
        <f>IF(Table2[[#This Row],[Pattern]]="Pattern",VLOOKUP(Table2[[#This Row],[Product Code]],'Routing data'!$A$2:$W$470,14,FALSE),VLOOKUP(Table2[[#This Row],[Product Code]],'Routing data'!$A$2:$W$470,4,FALSE))</f>
        <v>0</v>
      </c>
      <c r="BK362" s="39">
        <f>VLOOKUP(Table2[[#This Row],[Product Code]],'Routing data'!A$4:W$524,16,FALSE)</f>
        <v>5</v>
      </c>
      <c r="BL362" s="42">
        <f>IF(Table2[[#This Row],[Milling Required]]=0,"x",IF(AT362="Pattern",B362-10,B362-4))</f>
        <v>43476</v>
      </c>
      <c r="BM362" s="42" t="str">
        <f>IF(Table2[[#This Row],[Punching Required]]=0,"x",IF(AT362="Pattern",B362-8,B362-2))</f>
        <v>x</v>
      </c>
      <c r="BN362" s="42">
        <f t="shared" si="71"/>
        <v>43477</v>
      </c>
      <c r="BO362" s="39">
        <f>IF(Table2[[#This Row],[Milling]]="x","x",Table2[[#This Row],[Total Sections]]*2)</f>
        <v>4</v>
      </c>
      <c r="BP362" s="39" t="str">
        <f>IF(Table2[[#This Row],[Punching]]="x","x",Table2[Total Sections]*2)</f>
        <v>x</v>
      </c>
      <c r="BQ362" s="39">
        <f>IF(Table2[[#This Row],[Pattern]]="Pattern",Table2[Total Sections]*3,Table2[Total Sections]*1.5)</f>
        <v>3</v>
      </c>
      <c r="BR362" s="42">
        <f t="shared" ca="1" si="76"/>
        <v>43470</v>
      </c>
      <c r="BS362" s="39"/>
      <c r="BT362" s="39"/>
      <c r="BU362" s="39"/>
      <c r="BV362" s="39" t="str">
        <f>_xlfn.IFNA(VLOOKUP(Table2[[#This Row],[Job-no]],Table4[],16,FALSE),"Ready")</f>
        <v/>
      </c>
      <c r="BW362" s="39" t="str">
        <f>_xlfn.IFNA(VLOOKUP(Table2[[#This Row],[Job-no]],Table4[],21,FALSE),"Ready")</f>
        <v/>
      </c>
      <c r="BX362" s="39" t="b">
        <f>_xlfn.IFNA(VLOOKUP(Table2[[#This Row],[Job-no]],Table4[],10,FALSE),TRUE)</f>
        <v>0</v>
      </c>
      <c r="BY362" s="39" t="str">
        <f>_xlfn.IFNA(VLOOKUP(Table2[[#This Row],[Job-no]],Table4[],22,FALSE),"Ready")</f>
        <v/>
      </c>
      <c r="BZ362" s="120">
        <f t="shared" si="73"/>
        <v>43480</v>
      </c>
      <c r="CA362" s="120" t="str">
        <f ca="1">IF(OR(Table2[[#This Row],[Saw Date]]=TODAY(),Table2[[#This Row],[Saw Date]]=TODAY()+1), Table2[[#This Row],[Saw Date]],IF(Table2[[#This Row],[Extrusion cut double saw]],"Done",""))</f>
        <v/>
      </c>
      <c r="CB362" s="120" t="str">
        <f ca="1">IF(OR(Table2[[#This Row],[Lens Date]]=TODAY(),Table2[[#This Row],[Lens Date]]=TODAY()+1), Table2[[#This Row],[Lens Date]],IF(Table2[[#This Row],[MSLens]]="Done","Done",""))</f>
        <v/>
      </c>
      <c r="CC362" s="120" t="str">
        <f ca="1">IF(OR(Table2[[#This Row],[Milling Date]]=TODAY(),Table2[[#This Row],[Milling Date]]=TODAY()+1), Table2[[#This Row],[Milling Date]],IF(Table2[[#This Row],[CNC Holes]]="Ready","Done",""))</f>
        <v/>
      </c>
      <c r="CD362" s="120" t="str">
        <f ca="1">IF(OR(Table2[[#This Row],[Welding Date]]=TODAY(),Table2[[#This Row],[Welding Date]]=TODAY()+1), Table2[[#This Row],[Welding Date]],IF(Table2[[#This Row],[Welding Corners]]="Ready","Done",""))</f>
        <v/>
      </c>
      <c r="CE362" s="120" t="str">
        <f ca="1">IF(OR(Table2[[#This Row],[Puching Date]]=TODAY(),Table2[[#This Row],[Puching Date]]=TODAY()+1), Table2[[#This Row],[Puching Date]],IF(Table2[[#This Row],[Punch Holes]]="Ready","Done",""))</f>
        <v/>
      </c>
      <c r="CF362" s="120" t="str">
        <f ca="1">IF(OR(Table2[[#This Row],[Housing Date2]]=TODAY(),Table2[[#This Row],[Housing Date2]]=TODAY()+1),Table2[[#This Row],[Housing Date2]],IF(Table2[[#This Row],[Body Assembly]],"Done",""))</f>
        <v/>
      </c>
      <c r="CG362" s="120" t="str">
        <f>_xlfn.IFNA(VLOOKUP(Table2[[#This Row],[Job-no]],Table4[],7,FALSE),"Done")</f>
        <v>Machine Shop Started</v>
      </c>
    </row>
    <row r="363" spans="1:85" x14ac:dyDescent="0.25">
      <c r="A363" s="39" t="str">
        <f>_xlfn.CONCAT(Table2[[#This Row],[Order]],"-",Table2[[#This Row],[Line]])</f>
        <v>74756-18</v>
      </c>
      <c r="B363" s="1">
        <v>43480</v>
      </c>
      <c r="C363" s="10">
        <v>74756</v>
      </c>
      <c r="D363" s="7" t="s">
        <v>1032</v>
      </c>
      <c r="E363" s="10">
        <v>18</v>
      </c>
      <c r="F363" s="10">
        <v>1</v>
      </c>
      <c r="G363" s="7" t="s">
        <v>165</v>
      </c>
      <c r="H363" s="10">
        <v>1</v>
      </c>
      <c r="I363" s="43" t="b">
        <v>1</v>
      </c>
      <c r="J363" s="43" t="b">
        <v>0</v>
      </c>
      <c r="K363" t="s">
        <v>114</v>
      </c>
      <c r="L363" s="43" t="b">
        <v>0</v>
      </c>
      <c r="M363" s="43" t="b">
        <v>0</v>
      </c>
      <c r="N363" s="43" t="b">
        <v>0</v>
      </c>
      <c r="O363" t="s">
        <v>114</v>
      </c>
      <c r="P363" t="s">
        <v>114</v>
      </c>
      <c r="Q363" t="s">
        <v>114</v>
      </c>
      <c r="R363" t="s">
        <v>114</v>
      </c>
      <c r="S363" t="s">
        <v>114</v>
      </c>
      <c r="T363" t="s">
        <v>114</v>
      </c>
      <c r="U363" t="s">
        <v>114</v>
      </c>
      <c r="V363" t="s">
        <v>114</v>
      </c>
      <c r="W363" s="5">
        <v>43475</v>
      </c>
      <c r="X363" s="7" t="s">
        <v>114</v>
      </c>
      <c r="Y363" s="7"/>
      <c r="Z363" s="7" t="s">
        <v>4849</v>
      </c>
      <c r="AA363" s="7" t="s">
        <v>114</v>
      </c>
      <c r="AB363" s="7" t="s">
        <v>74</v>
      </c>
      <c r="AC363" s="10">
        <v>7</v>
      </c>
      <c r="AD363" s="3" t="s">
        <v>5967</v>
      </c>
      <c r="AE363" s="4" t="s">
        <v>5968</v>
      </c>
      <c r="AF363" s="7"/>
      <c r="AG363" s="7" t="s">
        <v>114</v>
      </c>
      <c r="AH363" s="10">
        <v>2</v>
      </c>
      <c r="AI363" s="3" t="s">
        <v>74</v>
      </c>
      <c r="AJ363" t="s">
        <v>114</v>
      </c>
      <c r="AK363" t="s">
        <v>114</v>
      </c>
      <c r="AL363" s="43" t="b">
        <v>0</v>
      </c>
      <c r="AM363" s="3"/>
      <c r="AN363" s="3"/>
      <c r="AO363" s="43" t="b">
        <v>0</v>
      </c>
      <c r="AP363" s="3" t="b">
        <v>0</v>
      </c>
      <c r="AQ363" s="3">
        <f>VLOOKUP(Table2[[#This Row],[Job-no]],Table3[],26,FALSE)</f>
        <v>1814.22</v>
      </c>
      <c r="AR363" t="str">
        <f t="shared" si="68"/>
        <v>SCPLED</v>
      </c>
      <c r="AS363" t="str">
        <f>VLOOKUP(AR363,Table1[],4,0)</f>
        <v>recessed</v>
      </c>
      <c r="AT363" t="str">
        <f>IF(BD363&gt;0,"Pattern",VLOOKUP(AR363,Table1[],5,0))</f>
        <v>Check for Kit</v>
      </c>
      <c r="AU363" s="34">
        <f>IF(AT363="Pattern",WORKDAY(Table2[[#This Row],[Scheduled Ship Date]],-10),WORKDAY(Table2[[#This Row],[Scheduled Ship Date]],-4))</f>
        <v>43474</v>
      </c>
      <c r="AV363" s="39">
        <f>IF(Table2[[#This Row],[Extrusion cut double saw]]=TRUE,IF(O363="ToDo",IF(AT363="Pattern",Table2[[#This Row],[Total Sections]]*0.4,Table2[[#This Row],[Total Sections]]*0.12),0),IF(AT363="Pattern",Table2[[#This Row],[Total Sections]]*4,Table2[[#This Row],[Total Sections]]*1.2))</f>
        <v>2.4</v>
      </c>
      <c r="AW363" s="42">
        <f t="shared" ca="1" si="77"/>
        <v>43470</v>
      </c>
      <c r="AX363" s="42">
        <f>IF(AT363="Pattern",Table2[[#This Row],[Scheduled Ship Date]]-2,Table2[[#This Row],[Scheduled Ship Date]]-3)</f>
        <v>43477</v>
      </c>
      <c r="AY363" s="39">
        <f>IF(Table2[[#This Row],[Pattern]]="Pattern",Table2[[#This Row],[Total Sections]]*4.82,Table2[[#This Row],[Total Sections]]*0.5)</f>
        <v>1</v>
      </c>
      <c r="AZ363" s="42">
        <f t="shared" ca="1" si="78"/>
        <v>43469</v>
      </c>
      <c r="BA363" s="39">
        <f>((Table2[Total Sections]/Table2[Open Qty])-1)*Table2[Open Qty]*12.96</f>
        <v>12.96</v>
      </c>
      <c r="BB363" s="39"/>
      <c r="BC363" s="39" t="str">
        <f t="shared" si="69"/>
        <v>SCPLED-300-80-30-RG2-15' 6"-C(RAL 9005)-UNV-DP-1-TG9-B1(BSL310LP)</v>
      </c>
      <c r="BD363" s="39">
        <f t="shared" si="70"/>
        <v>0</v>
      </c>
      <c r="BE363" s="39" t="b">
        <f>_xlfn.IFNA(VLOOKUP(Table2[[#This Row],[Job-no]],Table4[],9,FALSE),TRUE)</f>
        <v>1</v>
      </c>
      <c r="BF363" s="39"/>
      <c r="BG363" s="39" t="b">
        <f>_xlfn.IFNA(VLOOKUP(Table2[[#This Row],[Job-no]],Table4[],14,FALSE),TRUE)</f>
        <v>0</v>
      </c>
      <c r="BH363" s="39" t="str">
        <f>_xlfn.IFNA(VLOOKUP(Table2[[#This Row],[Job-no]],Table4[],11,FALSE),"Done")</f>
        <v/>
      </c>
      <c r="BI363" s="39">
        <f>IF(Table2[[#This Row],[Pattern]]="Pattern",VLOOKUP(Table2[[#This Row],[Product Code]],'Routing data'!$A$2:$W$470,13,FALSE),VLOOKUP(Table2[[#This Row],[Product Code]],'Routing data'!$A$2:$W$470,3,FALSE))</f>
        <v>2</v>
      </c>
      <c r="BJ363" s="39">
        <f>IF(Table2[[#This Row],[Pattern]]="Pattern",VLOOKUP(Table2[[#This Row],[Product Code]],'Routing data'!$A$2:$W$470,14,FALSE),VLOOKUP(Table2[[#This Row],[Product Code]],'Routing data'!$A$2:$W$470,4,FALSE))</f>
        <v>0</v>
      </c>
      <c r="BK363" s="39">
        <f>VLOOKUP(Table2[[#This Row],[Product Code]],'Routing data'!A$4:W$524,16,FALSE)</f>
        <v>5</v>
      </c>
      <c r="BL363" s="42">
        <f>IF(Table2[[#This Row],[Milling Required]]=0,"x",IF(AT363="Pattern",B363-10,B363-4))</f>
        <v>43476</v>
      </c>
      <c r="BM363" s="39"/>
      <c r="BN363" s="42">
        <f t="shared" si="71"/>
        <v>43477</v>
      </c>
      <c r="BO363" s="39">
        <f>IF(Table2[[#This Row],[Milling]]="x","x",Table2[[#This Row],[Total Sections]]*2)</f>
        <v>4</v>
      </c>
      <c r="BP363" s="39">
        <f>IF(Table2[[#This Row],[Punching]]="x","x",Table2[Total Sections]*2)</f>
        <v>4</v>
      </c>
      <c r="BQ363" s="39">
        <f>IF(Table2[[#This Row],[Pattern]]="Pattern",Table2[Total Sections]*3,Table2[Total Sections]*1.5)</f>
        <v>3</v>
      </c>
      <c r="BR363" s="42">
        <f t="shared" ca="1" si="76"/>
        <v>43470</v>
      </c>
      <c r="BS363" s="39"/>
      <c r="BT363" s="39"/>
      <c r="BU363" s="39"/>
      <c r="BV363" s="39" t="str">
        <f>_xlfn.IFNA(VLOOKUP(Table2[[#This Row],[Job-no]],Table4[],16,FALSE),"Ready")</f>
        <v/>
      </c>
      <c r="BW363" s="39" t="str">
        <f>_xlfn.IFNA(VLOOKUP(Table2[[#This Row],[Job-no]],Table4[],21,FALSE),"Ready")</f>
        <v/>
      </c>
      <c r="BX363" s="39" t="b">
        <f>_xlfn.IFNA(VLOOKUP(Table2[[#This Row],[Job-no]],Table4[],10,FALSE),TRUE)</f>
        <v>0</v>
      </c>
      <c r="BY363" s="39" t="str">
        <f>_xlfn.IFNA(VLOOKUP(Table2[[#This Row],[Job-no]],Table4[],22,FALSE),"Ready")</f>
        <v/>
      </c>
      <c r="BZ363" s="120">
        <f t="shared" si="73"/>
        <v>43480</v>
      </c>
      <c r="CA363" s="120" t="str">
        <f ca="1">IF(OR(Table2[[#This Row],[Saw Date]]=TODAY(),Table2[[#This Row],[Saw Date]]=TODAY()+1), Table2[[#This Row],[Saw Date]],IF(Table2[[#This Row],[Extrusion cut double saw]],"Done",""))</f>
        <v/>
      </c>
      <c r="CB363" s="120" t="str">
        <f ca="1">IF(OR(Table2[[#This Row],[Lens Date]]=TODAY(),Table2[[#This Row],[Lens Date]]=TODAY()+1), Table2[[#This Row],[Lens Date]],IF(Table2[[#This Row],[MSLens]]="Done","Done",""))</f>
        <v/>
      </c>
      <c r="CC363" s="120" t="str">
        <f ca="1">IF(OR(Table2[[#This Row],[Milling Date]]=TODAY(),Table2[[#This Row],[Milling Date]]=TODAY()+1), Table2[[#This Row],[Milling Date]],IF(Table2[[#This Row],[CNC Holes]]="Ready","Done",""))</f>
        <v/>
      </c>
      <c r="CD363" s="120" t="str">
        <f ca="1">IF(OR(Table2[[#This Row],[Welding Date]]=TODAY(),Table2[[#This Row],[Welding Date]]=TODAY()+1), Table2[[#This Row],[Welding Date]],IF(Table2[[#This Row],[Welding Corners]]="Ready","Done",""))</f>
        <v/>
      </c>
      <c r="CE363" s="120" t="str">
        <f ca="1">IF(OR(Table2[[#This Row],[Puching Date]]=TODAY(),Table2[[#This Row],[Puching Date]]=TODAY()+1), Table2[[#This Row],[Puching Date]],IF(Table2[[#This Row],[Punch Holes]]="Ready","Done",""))</f>
        <v/>
      </c>
      <c r="CF363" s="120" t="str">
        <f ca="1">IF(OR(Table2[[#This Row],[Housing Date2]]=TODAY(),Table2[[#This Row],[Housing Date2]]=TODAY()+1),Table2[[#This Row],[Housing Date2]],IF(Table2[[#This Row],[Body Assembly]],"Done",""))</f>
        <v/>
      </c>
      <c r="CG363" s="120" t="str">
        <f>_xlfn.IFNA(VLOOKUP(Table2[[#This Row],[Job-no]],Table4[],7,FALSE),"Done")</f>
        <v>Machine Shop Started</v>
      </c>
    </row>
    <row r="364" spans="1:85" x14ac:dyDescent="0.25">
      <c r="A364" s="39" t="str">
        <f>_xlfn.CONCAT(Table2[[#This Row],[Order]],"-",Table2[[#This Row],[Line]])</f>
        <v>74756-19</v>
      </c>
      <c r="B364" s="1">
        <v>43480</v>
      </c>
      <c r="C364" s="10">
        <v>74756</v>
      </c>
      <c r="D364" s="7" t="s">
        <v>1057</v>
      </c>
      <c r="E364" s="10">
        <v>19</v>
      </c>
      <c r="F364" s="10">
        <v>1</v>
      </c>
      <c r="G364" s="7" t="s">
        <v>165</v>
      </c>
      <c r="H364" s="10">
        <v>1</v>
      </c>
      <c r="I364" s="43" t="b">
        <v>1</v>
      </c>
      <c r="J364" s="43" t="b">
        <v>0</v>
      </c>
      <c r="K364" t="s">
        <v>114</v>
      </c>
      <c r="L364" s="43" t="b">
        <v>0</v>
      </c>
      <c r="M364" s="43" t="b">
        <v>0</v>
      </c>
      <c r="N364" s="43" t="b">
        <v>0</v>
      </c>
      <c r="O364" t="s">
        <v>114</v>
      </c>
      <c r="P364" t="s">
        <v>114</v>
      </c>
      <c r="Q364" t="s">
        <v>114</v>
      </c>
      <c r="R364" t="s">
        <v>114</v>
      </c>
      <c r="S364" t="s">
        <v>114</v>
      </c>
      <c r="T364" t="s">
        <v>114</v>
      </c>
      <c r="U364" t="s">
        <v>114</v>
      </c>
      <c r="V364" t="s">
        <v>114</v>
      </c>
      <c r="W364" s="5">
        <v>43475</v>
      </c>
      <c r="X364" s="7" t="s">
        <v>114</v>
      </c>
      <c r="Y364" s="7"/>
      <c r="Z364" s="7" t="s">
        <v>4850</v>
      </c>
      <c r="AA364" s="7" t="s">
        <v>114</v>
      </c>
      <c r="AB364" s="7" t="s">
        <v>74</v>
      </c>
      <c r="AC364" s="10">
        <v>7</v>
      </c>
      <c r="AD364" s="3" t="s">
        <v>5967</v>
      </c>
      <c r="AE364" s="4" t="s">
        <v>5968</v>
      </c>
      <c r="AF364" s="7"/>
      <c r="AG364" s="7" t="s">
        <v>114</v>
      </c>
      <c r="AH364" s="10">
        <v>2</v>
      </c>
      <c r="AI364" s="3" t="s">
        <v>74</v>
      </c>
      <c r="AJ364" t="s">
        <v>114</v>
      </c>
      <c r="AK364" t="s">
        <v>114</v>
      </c>
      <c r="AL364" s="43" t="b">
        <v>0</v>
      </c>
      <c r="AM364" s="3"/>
      <c r="AN364" s="3"/>
      <c r="AO364" s="43" t="b">
        <v>0</v>
      </c>
      <c r="AP364" s="3" t="b">
        <v>0</v>
      </c>
      <c r="AQ364" s="3">
        <f>VLOOKUP(Table2[[#This Row],[Job-no]],Table3[],26,FALSE)</f>
        <v>2608.0500000000002</v>
      </c>
      <c r="AR364" t="str">
        <f t="shared" si="68"/>
        <v>SCPLED</v>
      </c>
      <c r="AS364" t="str">
        <f>VLOOKUP(AR364,Table1[],4,0)</f>
        <v>recessed</v>
      </c>
      <c r="AT364" t="str">
        <f>IF(BD364&gt;0,"Pattern",VLOOKUP(AR364,Table1[],5,0))</f>
        <v>Check for Kit</v>
      </c>
      <c r="AU364" s="34">
        <f>IF(AT364="Pattern",WORKDAY(Table2[[#This Row],[Scheduled Ship Date]],-10),WORKDAY(Table2[[#This Row],[Scheduled Ship Date]],-4))</f>
        <v>43474</v>
      </c>
      <c r="AV364" s="39">
        <f>IF(Table2[[#This Row],[Extrusion cut double saw]]=TRUE,IF(O364="ToDo",IF(AT364="Pattern",Table2[[#This Row],[Total Sections]]*0.4,Table2[[#This Row],[Total Sections]]*0.12),0),IF(AT364="Pattern",Table2[[#This Row],[Total Sections]]*4,Table2[[#This Row],[Total Sections]]*1.2))</f>
        <v>2.4</v>
      </c>
      <c r="AW364" s="42">
        <f t="shared" ca="1" si="77"/>
        <v>43470</v>
      </c>
      <c r="AX364" s="42">
        <f>IF(AT364="Pattern",Table2[[#This Row],[Scheduled Ship Date]]-2,Table2[[#This Row],[Scheduled Ship Date]]-3)</f>
        <v>43477</v>
      </c>
      <c r="AY364" s="39">
        <f>IF(Table2[[#This Row],[Pattern]]="Pattern",Table2[[#This Row],[Total Sections]]*4.82,Table2[[#This Row],[Total Sections]]*0.5)</f>
        <v>1</v>
      </c>
      <c r="AZ364" s="42">
        <f t="shared" ca="1" si="78"/>
        <v>43469</v>
      </c>
      <c r="BA364" s="39">
        <f>((Table2[Total Sections]/Table2[Open Qty])-1)*Table2[Open Qty]*12.96</f>
        <v>12.96</v>
      </c>
      <c r="BB364" s="39"/>
      <c r="BC364" s="39" t="str">
        <f t="shared" si="69"/>
        <v>SCPLED-300-80-30-RG2-23'-C(RAL 9005)-UNV-DP-1-DS-C(PERIMETER MOUNT ON WALL SIDE)</v>
      </c>
      <c r="BD364" s="39">
        <f t="shared" si="70"/>
        <v>0</v>
      </c>
      <c r="BE364" s="39" t="b">
        <f>_xlfn.IFNA(VLOOKUP(Table2[[#This Row],[Job-no]],Table4[],9,FALSE),TRUE)</f>
        <v>1</v>
      </c>
      <c r="BF364" s="39"/>
      <c r="BG364" s="39" t="b">
        <f>_xlfn.IFNA(VLOOKUP(Table2[[#This Row],[Job-no]],Table4[],14,FALSE),TRUE)</f>
        <v>0</v>
      </c>
      <c r="BH364" s="39" t="str">
        <f>_xlfn.IFNA(VLOOKUP(Table2[[#This Row],[Job-no]],Table4[],11,FALSE),"Done")</f>
        <v/>
      </c>
      <c r="BI364" s="39">
        <f>IF(Table2[[#This Row],[Pattern]]="Pattern",VLOOKUP(Table2[[#This Row],[Product Code]],'Routing data'!$A$2:$W$470,13,FALSE),VLOOKUP(Table2[[#This Row],[Product Code]],'Routing data'!$A$2:$W$470,3,FALSE))</f>
        <v>2</v>
      </c>
      <c r="BJ364" s="39">
        <f>IF(Table2[[#This Row],[Pattern]]="Pattern",VLOOKUP(Table2[[#This Row],[Product Code]],'Routing data'!$A$2:$W$470,14,FALSE),VLOOKUP(Table2[[#This Row],[Product Code]],'Routing data'!$A$2:$W$470,4,FALSE))</f>
        <v>0</v>
      </c>
      <c r="BK364" s="39">
        <f>VLOOKUP(Table2[[#This Row],[Product Code]],'Routing data'!A$4:W$524,16,FALSE)</f>
        <v>5</v>
      </c>
      <c r="BL364" s="42">
        <f>IF(Table2[[#This Row],[Milling Required]]=0,"x",IF(AT364="Pattern",B364-10,B364-4))</f>
        <v>43476</v>
      </c>
      <c r="BM364" s="39"/>
      <c r="BN364" s="42">
        <f t="shared" si="71"/>
        <v>43477</v>
      </c>
      <c r="BO364" s="39">
        <f>IF(Table2[[#This Row],[Milling]]="x","x",Table2[[#This Row],[Total Sections]]*2)</f>
        <v>4</v>
      </c>
      <c r="BP364" s="39">
        <f>IF(Table2[[#This Row],[Punching]]="x","x",Table2[Total Sections]*2)</f>
        <v>4</v>
      </c>
      <c r="BQ364" s="39">
        <f>IF(Table2[[#This Row],[Pattern]]="Pattern",Table2[Total Sections]*3,Table2[Total Sections]*1.5)</f>
        <v>3</v>
      </c>
      <c r="BR364" s="42">
        <f t="shared" ca="1" si="76"/>
        <v>43470</v>
      </c>
      <c r="BS364" s="39"/>
      <c r="BT364" s="39"/>
      <c r="BU364" s="39"/>
      <c r="BV364" s="39" t="str">
        <f>_xlfn.IFNA(VLOOKUP(Table2[[#This Row],[Job-no]],Table4[],16,FALSE),"Ready")</f>
        <v/>
      </c>
      <c r="BW364" s="39" t="str">
        <f>_xlfn.IFNA(VLOOKUP(Table2[[#This Row],[Job-no]],Table4[],21,FALSE),"Ready")</f>
        <v/>
      </c>
      <c r="BX364" s="39" t="b">
        <f>_xlfn.IFNA(VLOOKUP(Table2[[#This Row],[Job-no]],Table4[],10,FALSE),TRUE)</f>
        <v>0</v>
      </c>
      <c r="BY364" s="39" t="str">
        <f>_xlfn.IFNA(VLOOKUP(Table2[[#This Row],[Job-no]],Table4[],22,FALSE),"Ready")</f>
        <v/>
      </c>
      <c r="BZ364" s="120">
        <f t="shared" si="73"/>
        <v>43480</v>
      </c>
      <c r="CA364" s="120" t="str">
        <f ca="1">IF(OR(Table2[[#This Row],[Saw Date]]=TODAY(),Table2[[#This Row],[Saw Date]]=TODAY()+1), Table2[[#This Row],[Saw Date]],IF(Table2[[#This Row],[Extrusion cut double saw]],"Done",""))</f>
        <v/>
      </c>
      <c r="CB364" s="120" t="str">
        <f ca="1">IF(OR(Table2[[#This Row],[Lens Date]]=TODAY(),Table2[[#This Row],[Lens Date]]=TODAY()+1), Table2[[#This Row],[Lens Date]],IF(Table2[[#This Row],[MSLens]]="Done","Done",""))</f>
        <v/>
      </c>
      <c r="CC364" s="120" t="str">
        <f ca="1">IF(OR(Table2[[#This Row],[Milling Date]]=TODAY(),Table2[[#This Row],[Milling Date]]=TODAY()+1), Table2[[#This Row],[Milling Date]],IF(Table2[[#This Row],[CNC Holes]]="Ready","Done",""))</f>
        <v/>
      </c>
      <c r="CD364" s="120" t="str">
        <f ca="1">IF(OR(Table2[[#This Row],[Welding Date]]=TODAY(),Table2[[#This Row],[Welding Date]]=TODAY()+1), Table2[[#This Row],[Welding Date]],IF(Table2[[#This Row],[Welding Corners]]="Ready","Done",""))</f>
        <v/>
      </c>
      <c r="CE364" s="120" t="str">
        <f ca="1">IF(OR(Table2[[#This Row],[Puching Date]]=TODAY(),Table2[[#This Row],[Puching Date]]=TODAY()+1), Table2[[#This Row],[Puching Date]],IF(Table2[[#This Row],[Punch Holes]]="Ready","Done",""))</f>
        <v/>
      </c>
      <c r="CF364" s="120" t="str">
        <f ca="1">IF(OR(Table2[[#This Row],[Housing Date2]]=TODAY(),Table2[[#This Row],[Housing Date2]]=TODAY()+1),Table2[[#This Row],[Housing Date2]],IF(Table2[[#This Row],[Body Assembly]],"Done",""))</f>
        <v/>
      </c>
      <c r="CG364" s="120" t="str">
        <f>_xlfn.IFNA(VLOOKUP(Table2[[#This Row],[Job-no]],Table4[],7,FALSE),"Done")</f>
        <v>Machine Shop Started</v>
      </c>
    </row>
    <row r="365" spans="1:85" x14ac:dyDescent="0.25">
      <c r="A365" s="39" t="str">
        <f>_xlfn.CONCAT(Table2[[#This Row],[Order]],"-",Table2[[#This Row],[Line]])</f>
        <v>74756-20</v>
      </c>
      <c r="B365" s="1">
        <v>43480</v>
      </c>
      <c r="C365" s="10">
        <v>74756</v>
      </c>
      <c r="D365" s="7" t="s">
        <v>1058</v>
      </c>
      <c r="E365" s="10">
        <v>20</v>
      </c>
      <c r="F365" s="10">
        <v>1</v>
      </c>
      <c r="G365" s="7" t="s">
        <v>165</v>
      </c>
      <c r="H365" s="10">
        <v>1</v>
      </c>
      <c r="I365" s="43" t="b">
        <v>1</v>
      </c>
      <c r="J365" s="43" t="b">
        <v>0</v>
      </c>
      <c r="K365" t="s">
        <v>114</v>
      </c>
      <c r="L365" s="43" t="b">
        <v>0</v>
      </c>
      <c r="M365" s="43" t="b">
        <v>0</v>
      </c>
      <c r="N365" s="43" t="b">
        <v>0</v>
      </c>
      <c r="O365" t="s">
        <v>114</v>
      </c>
      <c r="P365" t="s">
        <v>114</v>
      </c>
      <c r="Q365" t="s">
        <v>114</v>
      </c>
      <c r="R365" t="s">
        <v>114</v>
      </c>
      <c r="S365" t="s">
        <v>114</v>
      </c>
      <c r="T365" t="s">
        <v>114</v>
      </c>
      <c r="U365" t="s">
        <v>114</v>
      </c>
      <c r="V365" t="s">
        <v>114</v>
      </c>
      <c r="W365" s="5">
        <v>43475</v>
      </c>
      <c r="X365" s="7" t="s">
        <v>114</v>
      </c>
      <c r="Y365" s="7"/>
      <c r="Z365" s="7" t="s">
        <v>4851</v>
      </c>
      <c r="AA365" s="7" t="s">
        <v>114</v>
      </c>
      <c r="AB365" s="7" t="s">
        <v>74</v>
      </c>
      <c r="AC365" s="10">
        <v>7</v>
      </c>
      <c r="AD365" s="3" t="s">
        <v>5967</v>
      </c>
      <c r="AE365" s="4" t="s">
        <v>5968</v>
      </c>
      <c r="AF365" s="7"/>
      <c r="AG365" s="7" t="s">
        <v>114</v>
      </c>
      <c r="AH365" s="10">
        <v>4</v>
      </c>
      <c r="AI365" s="3" t="s">
        <v>74</v>
      </c>
      <c r="AJ365" t="s">
        <v>114</v>
      </c>
      <c r="AK365" t="s">
        <v>114</v>
      </c>
      <c r="AL365" s="43" t="b">
        <v>0</v>
      </c>
      <c r="AM365" s="3"/>
      <c r="AN365" s="3"/>
      <c r="AO365" s="43" t="b">
        <v>0</v>
      </c>
      <c r="AP365" s="3" t="b">
        <v>0</v>
      </c>
      <c r="AQ365" s="3">
        <f>VLOOKUP(Table2[[#This Row],[Job-no]],Table3[],26,FALSE)</f>
        <v>2834.83</v>
      </c>
      <c r="AR365" t="str">
        <f t="shared" si="68"/>
        <v>SCPLED</v>
      </c>
      <c r="AS365" t="str">
        <f>VLOOKUP(AR365,Table1[],4,0)</f>
        <v>recessed</v>
      </c>
      <c r="AT365" t="str">
        <f>IF(BD365&gt;0,"Pattern",VLOOKUP(AR365,Table1[],5,0))</f>
        <v>Check for Kit</v>
      </c>
      <c r="AU365" s="34">
        <f>IF(AT365="Pattern",WORKDAY(Table2[[#This Row],[Scheduled Ship Date]],-10),WORKDAY(Table2[[#This Row],[Scheduled Ship Date]],-4))</f>
        <v>43474</v>
      </c>
      <c r="AV365" s="39">
        <f>IF(Table2[[#This Row],[Extrusion cut double saw]]=TRUE,IF(O365="ToDo",IF(AT365="Pattern",Table2[[#This Row],[Total Sections]]*0.4,Table2[[#This Row],[Total Sections]]*0.12),0),IF(AT365="Pattern",Table2[[#This Row],[Total Sections]]*4,Table2[[#This Row],[Total Sections]]*1.2))</f>
        <v>4.8</v>
      </c>
      <c r="AW365" s="42">
        <f t="shared" ca="1" si="77"/>
        <v>43470</v>
      </c>
      <c r="AX365" s="42">
        <f>IF(AT365="Pattern",Table2[[#This Row],[Scheduled Ship Date]]-2,Table2[[#This Row],[Scheduled Ship Date]]-3)</f>
        <v>43477</v>
      </c>
      <c r="AY365" s="39">
        <f>IF(Table2[[#This Row],[Pattern]]="Pattern",Table2[[#This Row],[Total Sections]]*4.82,Table2[[#This Row],[Total Sections]]*0.5)</f>
        <v>2</v>
      </c>
      <c r="AZ365" s="42">
        <f t="shared" ca="1" si="78"/>
        <v>43469</v>
      </c>
      <c r="BA365" s="39">
        <f>((Table2[Total Sections]/Table2[Open Qty])-1)*Table2[Open Qty]*12.96</f>
        <v>38.880000000000003</v>
      </c>
      <c r="BB365" s="39"/>
      <c r="BC365" s="39" t="str">
        <f t="shared" si="69"/>
        <v>SCPLED-OPRI-300-80-30-RG2-24' 6"-C(RAL 9005)-UNV-DP-1-DS-C("L" SHAPE; 8' X 16.6", PERIMETER MOUTN ON WALL SIDE)</v>
      </c>
      <c r="BD365" s="39">
        <f t="shared" si="70"/>
        <v>0</v>
      </c>
      <c r="BE365" s="39" t="b">
        <f>_xlfn.IFNA(VLOOKUP(Table2[[#This Row],[Job-no]],Table4[],9,FALSE),TRUE)</f>
        <v>1</v>
      </c>
      <c r="BF365" s="39"/>
      <c r="BG365" s="39" t="b">
        <f>_xlfn.IFNA(VLOOKUP(Table2[[#This Row],[Job-no]],Table4[],14,FALSE),TRUE)</f>
        <v>0</v>
      </c>
      <c r="BH365" s="39" t="str">
        <f>_xlfn.IFNA(VLOOKUP(Table2[[#This Row],[Job-no]],Table4[],11,FALSE),"Done")</f>
        <v/>
      </c>
      <c r="BI365" s="39">
        <f>IF(Table2[[#This Row],[Pattern]]="Pattern",VLOOKUP(Table2[[#This Row],[Product Code]],'Routing data'!$A$2:$W$470,13,FALSE),VLOOKUP(Table2[[#This Row],[Product Code]],'Routing data'!$A$2:$W$470,3,FALSE))</f>
        <v>2</v>
      </c>
      <c r="BJ365" s="39">
        <f>IF(Table2[[#This Row],[Pattern]]="Pattern",VLOOKUP(Table2[[#This Row],[Product Code]],'Routing data'!$A$2:$W$470,14,FALSE),VLOOKUP(Table2[[#This Row],[Product Code]],'Routing data'!$A$2:$W$470,4,FALSE))</f>
        <v>0</v>
      </c>
      <c r="BK365" s="39">
        <f>VLOOKUP(Table2[[#This Row],[Product Code]],'Routing data'!A$4:W$524,16,FALSE)</f>
        <v>5</v>
      </c>
      <c r="BL365" s="42">
        <f>IF(Table2[[#This Row],[Milling Required]]=0,"x",IF(AT365="Pattern",B365-10,B365-4))</f>
        <v>43476</v>
      </c>
      <c r="BM365" s="39"/>
      <c r="BN365" s="42">
        <f t="shared" si="71"/>
        <v>43477</v>
      </c>
      <c r="BO365" s="39">
        <f>IF(Table2[[#This Row],[Milling]]="x","x",Table2[[#This Row],[Total Sections]]*2)</f>
        <v>8</v>
      </c>
      <c r="BP365" s="39">
        <f>IF(Table2[[#This Row],[Punching]]="x","x",Table2[Total Sections]*2)</f>
        <v>8</v>
      </c>
      <c r="BQ365" s="39">
        <f>IF(Table2[[#This Row],[Pattern]]="Pattern",Table2[Total Sections]*3,Table2[Total Sections]*1.5)</f>
        <v>6</v>
      </c>
      <c r="BR365" s="42">
        <f t="shared" ca="1" si="76"/>
        <v>43470</v>
      </c>
      <c r="BS365" s="39"/>
      <c r="BT365" s="39"/>
      <c r="BU365" s="39"/>
      <c r="BV365" s="39" t="str">
        <f>_xlfn.IFNA(VLOOKUP(Table2[[#This Row],[Job-no]],Table4[],16,FALSE),"Ready")</f>
        <v/>
      </c>
      <c r="BW365" s="39" t="str">
        <f>_xlfn.IFNA(VLOOKUP(Table2[[#This Row],[Job-no]],Table4[],21,FALSE),"Ready")</f>
        <v/>
      </c>
      <c r="BX365" s="39" t="b">
        <f>_xlfn.IFNA(VLOOKUP(Table2[[#This Row],[Job-no]],Table4[],10,FALSE),TRUE)</f>
        <v>0</v>
      </c>
      <c r="BY365" s="39" t="str">
        <f>_xlfn.IFNA(VLOOKUP(Table2[[#This Row],[Job-no]],Table4[],22,FALSE),"Ready")</f>
        <v/>
      </c>
      <c r="BZ365" s="120">
        <f t="shared" si="73"/>
        <v>43480</v>
      </c>
      <c r="CA365" s="120" t="str">
        <f ca="1">IF(OR(Table2[[#This Row],[Saw Date]]=TODAY(),Table2[[#This Row],[Saw Date]]=TODAY()+1), Table2[[#This Row],[Saw Date]],IF(Table2[[#This Row],[Extrusion cut double saw]],"Done",""))</f>
        <v/>
      </c>
      <c r="CB365" s="120" t="str">
        <f ca="1">IF(OR(Table2[[#This Row],[Lens Date]]=TODAY(),Table2[[#This Row],[Lens Date]]=TODAY()+1), Table2[[#This Row],[Lens Date]],IF(Table2[[#This Row],[MSLens]]="Done","Done",""))</f>
        <v/>
      </c>
      <c r="CC365" s="120" t="str">
        <f ca="1">IF(OR(Table2[[#This Row],[Milling Date]]=TODAY(),Table2[[#This Row],[Milling Date]]=TODAY()+1), Table2[[#This Row],[Milling Date]],IF(Table2[[#This Row],[CNC Holes]]="Ready","Done",""))</f>
        <v/>
      </c>
      <c r="CD365" s="120" t="str">
        <f ca="1">IF(OR(Table2[[#This Row],[Welding Date]]=TODAY(),Table2[[#This Row],[Welding Date]]=TODAY()+1), Table2[[#This Row],[Welding Date]],IF(Table2[[#This Row],[Welding Corners]]="Ready","Done",""))</f>
        <v/>
      </c>
      <c r="CE365" s="120" t="str">
        <f ca="1">IF(OR(Table2[[#This Row],[Puching Date]]=TODAY(),Table2[[#This Row],[Puching Date]]=TODAY()+1), Table2[[#This Row],[Puching Date]],IF(Table2[[#This Row],[Punch Holes]]="Ready","Done",""))</f>
        <v/>
      </c>
      <c r="CF365" s="120" t="str">
        <f ca="1">IF(OR(Table2[[#This Row],[Housing Date2]]=TODAY(),Table2[[#This Row],[Housing Date2]]=TODAY()+1),Table2[[#This Row],[Housing Date2]],IF(Table2[[#This Row],[Body Assembly]],"Done",""))</f>
        <v/>
      </c>
      <c r="CG365" s="120" t="str">
        <f>_xlfn.IFNA(VLOOKUP(Table2[[#This Row],[Job-no]],Table4[],7,FALSE),"Done")</f>
        <v>Machine Shop Started</v>
      </c>
    </row>
    <row r="366" spans="1:85" x14ac:dyDescent="0.25">
      <c r="A366" t="str">
        <f>_xlfn.CONCAT(Table2[[#This Row],[Order]],"-",Table2[[#This Row],[Line]])</f>
        <v>76467-1</v>
      </c>
      <c r="B366" s="1">
        <v>43480</v>
      </c>
      <c r="C366" s="10">
        <v>76467</v>
      </c>
      <c r="D366" s="7" t="s">
        <v>3862</v>
      </c>
      <c r="E366" s="10">
        <v>1</v>
      </c>
      <c r="F366" s="10">
        <v>1</v>
      </c>
      <c r="G366" s="7" t="s">
        <v>165</v>
      </c>
      <c r="H366" s="10">
        <v>5</v>
      </c>
      <c r="I366" s="43" t="b">
        <v>1</v>
      </c>
      <c r="J366" s="43" t="b">
        <v>0</v>
      </c>
      <c r="K366" t="s">
        <v>114</v>
      </c>
      <c r="L366" s="43" t="b">
        <v>0</v>
      </c>
      <c r="M366" s="43" t="b">
        <v>0</v>
      </c>
      <c r="N366" s="43" t="b">
        <v>0</v>
      </c>
      <c r="O366" t="s">
        <v>114</v>
      </c>
      <c r="P366" t="s">
        <v>114</v>
      </c>
      <c r="Q366" t="s">
        <v>114</v>
      </c>
      <c r="R366" t="s">
        <v>114</v>
      </c>
      <c r="S366" t="s">
        <v>114</v>
      </c>
      <c r="T366" t="s">
        <v>114</v>
      </c>
      <c r="U366" t="s">
        <v>114</v>
      </c>
      <c r="V366" t="s">
        <v>114</v>
      </c>
      <c r="W366" s="5">
        <v>43475</v>
      </c>
      <c r="X366" s="7" t="s">
        <v>114</v>
      </c>
      <c r="Y366" s="7"/>
      <c r="Z366" s="7" t="s">
        <v>77</v>
      </c>
      <c r="AA366" s="7" t="s">
        <v>114</v>
      </c>
      <c r="AB366" s="7" t="s">
        <v>74</v>
      </c>
      <c r="AC366" s="10">
        <v>1</v>
      </c>
      <c r="AD366" s="3" t="s">
        <v>5967</v>
      </c>
      <c r="AE366" s="4" t="s">
        <v>5968</v>
      </c>
      <c r="AF366" s="7"/>
      <c r="AG366" s="7" t="s">
        <v>114</v>
      </c>
      <c r="AH366" s="10">
        <v>5</v>
      </c>
      <c r="AI366" s="3" t="s">
        <v>79</v>
      </c>
      <c r="AJ366" t="s">
        <v>114</v>
      </c>
      <c r="AK366" t="s">
        <v>114</v>
      </c>
      <c r="AL366" s="43" t="b">
        <v>0</v>
      </c>
      <c r="AM366" s="3"/>
      <c r="AN366" s="3"/>
      <c r="AO366" s="43" t="b">
        <v>0</v>
      </c>
      <c r="AP366" s="3" t="b">
        <v>0</v>
      </c>
      <c r="AQ366" s="3">
        <f>VLOOKUP(Table2[[#This Row],[Job-no]],Table3[],26,FALSE)</f>
        <v>1960.55</v>
      </c>
      <c r="AR366" t="str">
        <f t="shared" si="68"/>
        <v>SCDI</v>
      </c>
      <c r="AS366" t="str">
        <f>VLOOKUP(AR366,Table1[],4,0)</f>
        <v>pendant</v>
      </c>
      <c r="AT366" t="str">
        <f>IF(BD366&gt;0,"Pattern",VLOOKUP(AR366,Table1[],5,0))</f>
        <v>Check for Kit</v>
      </c>
      <c r="AU366" s="34">
        <f>IF(AT366="Pattern",WORKDAY(Table2[[#This Row],[Scheduled Ship Date]],-10),WORKDAY(Table2[[#This Row],[Scheduled Ship Date]],-4))</f>
        <v>43474</v>
      </c>
      <c r="AV366">
        <f>IF(Table2[[#This Row],[Extrusion cut double saw]]=TRUE,IF(O366="ToDo",IF(AT366="Pattern",Table2[[#This Row],[Total Sections]]*0.4,Table2[[#This Row],[Total Sections]]*0.12),0),IF(AT366="Pattern",Table2[[#This Row],[Total Sections]]*4,Table2[[#This Row],[Total Sections]]*1.2))</f>
        <v>6</v>
      </c>
      <c r="AW366" s="42">
        <f t="shared" ca="1" si="77"/>
        <v>43470</v>
      </c>
      <c r="AX366" s="42">
        <f>IF(AT366="Pattern",Table2[[#This Row],[Scheduled Ship Date]]-2,Table2[[#This Row],[Scheduled Ship Date]]-3)</f>
        <v>43477</v>
      </c>
      <c r="AY366">
        <f>IF(Table2[[#This Row],[Pattern]]="Pattern",Table2[[#This Row],[Total Sections]]*4.82,Table2[[#This Row],[Total Sections]]*0.5)</f>
        <v>2.5</v>
      </c>
      <c r="AZ366" s="42">
        <f t="shared" ca="1" si="78"/>
        <v>43469</v>
      </c>
      <c r="BA366" s="39">
        <f>((Table2[Total Sections]/Table2[Open Qty])-1)*Table2[Open Qty]*12.96</f>
        <v>0</v>
      </c>
      <c r="BB366" s="39"/>
      <c r="BC366" s="39" t="str">
        <f t="shared" si="69"/>
        <v>SCDI-500-400-90-35-SO-FL-4'-AP-UNV-DP-1-CA(48)</v>
      </c>
      <c r="BD366" s="39">
        <f t="shared" si="70"/>
        <v>0</v>
      </c>
      <c r="BE366" s="39" t="b">
        <f>_xlfn.IFNA(VLOOKUP(Table2[[#This Row],[Job-no]],Table4[],9,FALSE),TRUE)</f>
        <v>1</v>
      </c>
      <c r="BF366" t="str">
        <f>VLOOKUP(AR366,Table1[],3,0)</f>
        <v>SCULPT</v>
      </c>
      <c r="BG366" s="39" t="b">
        <f>_xlfn.IFNA(VLOOKUP(Table2[[#This Row],[Job-no]],Table4[],14,FALSE),TRUE)</f>
        <v>0</v>
      </c>
      <c r="BH366" s="39" t="str">
        <f>_xlfn.IFNA(VLOOKUP(Table2[[#This Row],[Job-no]],Table4[],11,FALSE),"Done")</f>
        <v/>
      </c>
      <c r="BI366" s="39">
        <f>IF(Table2[[#This Row],[Pattern]]="Pattern",VLOOKUP(Table2[[#This Row],[Product Code]],'Routing data'!$A$2:$W$470,13,FALSE),VLOOKUP(Table2[[#This Row],[Product Code]],'Routing data'!$A$2:$W$470,3,FALSE))</f>
        <v>2</v>
      </c>
      <c r="BJ366" s="39">
        <f>IF(Table2[[#This Row],[Pattern]]="Pattern",VLOOKUP(Table2[[#This Row],[Product Code]],'Routing data'!$A$2:$W$470,14,FALSE),VLOOKUP(Table2[[#This Row],[Product Code]],'Routing data'!$A$2:$W$470,4,FALSE))</f>
        <v>0</v>
      </c>
      <c r="BK366" s="39">
        <f>VLOOKUP(Table2[[#This Row],[Product Code]],'Routing data'!A$4:W$524,16,FALSE)</f>
        <v>0</v>
      </c>
      <c r="BL366" s="42">
        <f>IF(Table2[[#This Row],[Milling Required]]=0,"x",IF(AT366="Pattern",B366-10,B366-4))</f>
        <v>43476</v>
      </c>
      <c r="BM366" s="42" t="str">
        <f>IF(Table2[[#This Row],[Punching Required]]=0,"x",IF(AT366="Pattern",B366-8,B366-2))</f>
        <v>x</v>
      </c>
      <c r="BN366" s="42">
        <f t="shared" si="71"/>
        <v>43477</v>
      </c>
      <c r="BO366" s="39">
        <f>IF(Table2[[#This Row],[Milling]]="x","x",Table2[[#This Row],[Total Sections]]*2)</f>
        <v>10</v>
      </c>
      <c r="BP366" s="39" t="str">
        <f>IF(Table2[[#This Row],[Punching]]="x","x",Table2[Total Sections]*2)</f>
        <v>x</v>
      </c>
      <c r="BQ366" s="39">
        <f>IF(Table2[[#This Row],[Pattern]]="Pattern",Table2[Total Sections]*3,Table2[Total Sections]*1.5)</f>
        <v>7.5</v>
      </c>
      <c r="BR366" s="42">
        <f t="shared" ca="1" si="76"/>
        <v>43470</v>
      </c>
      <c r="BS366" s="42"/>
      <c r="BT366" s="42"/>
      <c r="BU366" s="39"/>
      <c r="BV366" s="39" t="str">
        <f>_xlfn.IFNA(VLOOKUP(Table2[[#This Row],[Job-no]],Table4[],16,FALSE),"Ready")</f>
        <v/>
      </c>
      <c r="BW366" s="39" t="str">
        <f>_xlfn.IFNA(VLOOKUP(Table2[[#This Row],[Job-no]],Table4[],21,FALSE),"Ready")</f>
        <v/>
      </c>
      <c r="BX366" s="39" t="b">
        <f>_xlfn.IFNA(VLOOKUP(Table2[[#This Row],[Job-no]],Table4[],10,FALSE),TRUE)</f>
        <v>0</v>
      </c>
      <c r="BY366" s="39" t="str">
        <f>_xlfn.IFNA(VLOOKUP(Table2[[#This Row],[Job-no]],Table4[],22,FALSE),"Ready")</f>
        <v/>
      </c>
      <c r="BZ366" s="120">
        <f t="shared" si="73"/>
        <v>43480</v>
      </c>
      <c r="CA366" s="120" t="str">
        <f ca="1">IF(OR(Table2[[#This Row],[Saw Date]]=TODAY(),Table2[[#This Row],[Saw Date]]=TODAY()+1), Table2[[#This Row],[Saw Date]],IF(Table2[[#This Row],[Extrusion cut double saw]],"Done",""))</f>
        <v/>
      </c>
      <c r="CB366" s="120" t="str">
        <f ca="1">IF(OR(Table2[[#This Row],[Lens Date]]=TODAY(),Table2[[#This Row],[Lens Date]]=TODAY()+1), Table2[[#This Row],[Lens Date]],IF(Table2[[#This Row],[MSLens]]="Done","Done",""))</f>
        <v/>
      </c>
      <c r="CC366" s="120" t="str">
        <f ca="1">IF(OR(Table2[[#This Row],[Milling Date]]=TODAY(),Table2[[#This Row],[Milling Date]]=TODAY()+1), Table2[[#This Row],[Milling Date]],IF(Table2[[#This Row],[CNC Holes]]="Ready","Done",""))</f>
        <v/>
      </c>
      <c r="CD366" s="120" t="str">
        <f ca="1">IF(OR(Table2[[#This Row],[Welding Date]]=TODAY(),Table2[[#This Row],[Welding Date]]=TODAY()+1), Table2[[#This Row],[Welding Date]],IF(Table2[[#This Row],[Welding Corners]]="Ready","Done",""))</f>
        <v/>
      </c>
      <c r="CE366" s="120" t="str">
        <f ca="1">IF(OR(Table2[[#This Row],[Puching Date]]=TODAY(),Table2[[#This Row],[Puching Date]]=TODAY()+1), Table2[[#This Row],[Puching Date]],IF(Table2[[#This Row],[Punch Holes]]="Ready","Done",""))</f>
        <v/>
      </c>
      <c r="CF366" s="120" t="str">
        <f ca="1">IF(OR(Table2[[#This Row],[Housing Date2]]=TODAY(),Table2[[#This Row],[Housing Date2]]=TODAY()+1),Table2[[#This Row],[Housing Date2]],IF(Table2[[#This Row],[Body Assembly]],"Done",""))</f>
        <v/>
      </c>
      <c r="CG366" s="120" t="str">
        <f>_xlfn.IFNA(VLOOKUP(Table2[[#This Row],[Job-no]],Table4[],7,FALSE),"Done")</f>
        <v>Machine Shop Started</v>
      </c>
    </row>
    <row r="367" spans="1:85" x14ac:dyDescent="0.25">
      <c r="A367" t="str">
        <f>_xlfn.CONCAT(Table2[[#This Row],[Order]],"-",Table2[[#This Row],[Line]])</f>
        <v>76467-10</v>
      </c>
      <c r="B367" s="5">
        <v>43480</v>
      </c>
      <c r="C367" s="8">
        <v>76467</v>
      </c>
      <c r="D367" s="3" t="s">
        <v>3868</v>
      </c>
      <c r="E367" s="8">
        <v>10</v>
      </c>
      <c r="F367" s="8">
        <v>1</v>
      </c>
      <c r="G367" s="3" t="s">
        <v>42</v>
      </c>
      <c r="H367" s="8">
        <v>3</v>
      </c>
      <c r="I367" s="43" t="b">
        <v>0</v>
      </c>
      <c r="J367" s="43" t="b">
        <v>0</v>
      </c>
      <c r="K367" t="s">
        <v>114</v>
      </c>
      <c r="L367" s="43" t="b">
        <v>0</v>
      </c>
      <c r="M367" s="43" t="b">
        <v>0</v>
      </c>
      <c r="N367" s="43" t="b">
        <v>0</v>
      </c>
      <c r="O367" t="s">
        <v>114</v>
      </c>
      <c r="P367" t="s">
        <v>114</v>
      </c>
      <c r="Q367" t="s">
        <v>114</v>
      </c>
      <c r="R367" t="s">
        <v>114</v>
      </c>
      <c r="S367" t="s">
        <v>114</v>
      </c>
      <c r="T367" t="s">
        <v>114</v>
      </c>
      <c r="U367" t="s">
        <v>114</v>
      </c>
      <c r="V367" t="s">
        <v>114</v>
      </c>
      <c r="W367" s="5">
        <v>43475</v>
      </c>
      <c r="X367" s="3" t="s">
        <v>114</v>
      </c>
      <c r="Y367" s="3"/>
      <c r="Z367" s="3" t="s">
        <v>4852</v>
      </c>
      <c r="AA367" s="3" t="s">
        <v>114</v>
      </c>
      <c r="AB367" s="3" t="s">
        <v>74</v>
      </c>
      <c r="AC367" s="8">
        <v>1</v>
      </c>
      <c r="AD367" s="3" t="s">
        <v>5967</v>
      </c>
      <c r="AE367" s="4" t="s">
        <v>5968</v>
      </c>
      <c r="AF367" s="3"/>
      <c r="AG367" s="3" t="s">
        <v>114</v>
      </c>
      <c r="AH367" s="8">
        <v>6</v>
      </c>
      <c r="AI367" s="3" t="s">
        <v>79</v>
      </c>
      <c r="AJ367" t="s">
        <v>114</v>
      </c>
      <c r="AK367" t="s">
        <v>114</v>
      </c>
      <c r="AL367" s="43" t="b">
        <v>0</v>
      </c>
      <c r="AM367" s="3"/>
      <c r="AN367" s="3"/>
      <c r="AO367" s="43" t="b">
        <v>0</v>
      </c>
      <c r="AP367" s="3" t="b">
        <v>0</v>
      </c>
      <c r="AQ367" s="3">
        <f>VLOOKUP(Table2[[#This Row],[Job-no]],Table3[],26,FALSE)</f>
        <v>5282.2049999999999</v>
      </c>
      <c r="AR367" t="str">
        <f t="shared" si="68"/>
        <v>SCDI</v>
      </c>
      <c r="AS367" t="str">
        <f>VLOOKUP(AR367,Table1[],4,0)</f>
        <v>pendant</v>
      </c>
      <c r="AT367" t="str">
        <f>IF(BD367&gt;0,"Pattern",VLOOKUP(AR367,Table1[],5,0))</f>
        <v>Check for Kit</v>
      </c>
      <c r="AU367" s="34">
        <f>IF(AT367="Pattern",WORKDAY(Table2[[#This Row],[Scheduled Ship Date]],-10),WORKDAY(Table2[[#This Row],[Scheduled Ship Date]],-4))</f>
        <v>43474</v>
      </c>
      <c r="AV367">
        <f>IF(Table2[[#This Row],[Extrusion cut double saw]]=TRUE,IF(O367="ToDo",IF(AT367="Pattern",Table2[[#This Row],[Total Sections]]*0.4,Table2[[#This Row],[Total Sections]]*0.12),0),IF(AT367="Pattern",Table2[[#This Row],[Total Sections]]*4,Table2[[#This Row],[Total Sections]]*1.2))</f>
        <v>7.1999999999999993</v>
      </c>
      <c r="AW367" s="42">
        <f t="shared" ca="1" si="77"/>
        <v>43470</v>
      </c>
      <c r="AX367" s="42">
        <f>IF(AT367="Pattern",Table2[[#This Row],[Scheduled Ship Date]]-2,Table2[[#This Row],[Scheduled Ship Date]]-3)</f>
        <v>43477</v>
      </c>
      <c r="AY367">
        <f>IF(Table2[[#This Row],[Pattern]]="Pattern",Table2[[#This Row],[Total Sections]]*4.82,Table2[[#This Row],[Total Sections]]*0.5)</f>
        <v>3</v>
      </c>
      <c r="AZ367" s="42">
        <f t="shared" ca="1" si="78"/>
        <v>43469</v>
      </c>
      <c r="BA367" s="39">
        <f>((Table2[Total Sections]/Table2[Open Qty])-1)*Table2[Open Qty]*12.96</f>
        <v>38.880000000000003</v>
      </c>
      <c r="BB367" s="39"/>
      <c r="BC367" s="39" t="str">
        <f t="shared" si="69"/>
        <v>SCDI-500-400-90-35-SO-FL-16'-AP-UNV-DP-1-CA(48)</v>
      </c>
      <c r="BD367" s="39">
        <f t="shared" si="70"/>
        <v>0</v>
      </c>
      <c r="BE367" s="39" t="b">
        <f>_xlfn.IFNA(VLOOKUP(Table2[[#This Row],[Job-no]],Table4[],9,FALSE),TRUE)</f>
        <v>0</v>
      </c>
      <c r="BF367" t="str">
        <f>VLOOKUP(AR367,Table1[],3,0)</f>
        <v>SCULPT</v>
      </c>
      <c r="BG367" s="39" t="b">
        <f>_xlfn.IFNA(VLOOKUP(Table2[[#This Row],[Job-no]],Table4[],14,FALSE),TRUE)</f>
        <v>0</v>
      </c>
      <c r="BH367" s="39" t="str">
        <f>_xlfn.IFNA(VLOOKUP(Table2[[#This Row],[Job-no]],Table4[],11,FALSE),"Done")</f>
        <v/>
      </c>
      <c r="BI367" s="39">
        <f>IF(Table2[[#This Row],[Pattern]]="Pattern",VLOOKUP(Table2[[#This Row],[Product Code]],'Routing data'!$A$2:$W$470,13,FALSE),VLOOKUP(Table2[[#This Row],[Product Code]],'Routing data'!$A$2:$W$470,3,FALSE))</f>
        <v>2</v>
      </c>
      <c r="BJ367" s="39">
        <f>IF(Table2[[#This Row],[Pattern]]="Pattern",VLOOKUP(Table2[[#This Row],[Product Code]],'Routing data'!$A$2:$W$470,14,FALSE),VLOOKUP(Table2[[#This Row],[Product Code]],'Routing data'!$A$2:$W$470,4,FALSE))</f>
        <v>0</v>
      </c>
      <c r="BK367" s="39">
        <f>VLOOKUP(Table2[[#This Row],[Product Code]],'Routing data'!A$4:W$524,16,FALSE)</f>
        <v>0</v>
      </c>
      <c r="BL367" s="42">
        <f>IF(Table2[[#This Row],[Milling Required]]=0,"x",IF(AT367="Pattern",B367-10,B367-4))</f>
        <v>43476</v>
      </c>
      <c r="BM367" s="42" t="str">
        <f>IF(Table2[[#This Row],[Punching Required]]=0,"x",IF(AT367="Pattern",B367-8,B367-2))</f>
        <v>x</v>
      </c>
      <c r="BN367" s="42">
        <f t="shared" si="71"/>
        <v>43477</v>
      </c>
      <c r="BO367" s="39">
        <f>IF(Table2[[#This Row],[Milling]]="x","x",Table2[[#This Row],[Total Sections]]*2)</f>
        <v>12</v>
      </c>
      <c r="BP367" s="39" t="str">
        <f>IF(Table2[[#This Row],[Punching]]="x","x",Table2[Total Sections]*2)</f>
        <v>x</v>
      </c>
      <c r="BQ367" s="39">
        <f>IF(Table2[[#This Row],[Pattern]]="Pattern",Table2[Total Sections]*3,Table2[Total Sections]*1.5)</f>
        <v>9</v>
      </c>
      <c r="BR367" s="42">
        <f t="shared" ca="1" si="76"/>
        <v>43470</v>
      </c>
      <c r="BS367" s="39"/>
      <c r="BT367" s="39"/>
      <c r="BU367" s="39"/>
      <c r="BV367" s="39" t="str">
        <f>_xlfn.IFNA(VLOOKUP(Table2[[#This Row],[Job-no]],Table4[],16,FALSE),"Ready")</f>
        <v/>
      </c>
      <c r="BW367" s="39" t="str">
        <f>_xlfn.IFNA(VLOOKUP(Table2[[#This Row],[Job-no]],Table4[],21,FALSE),"Ready")</f>
        <v/>
      </c>
      <c r="BX367" s="39" t="b">
        <f>_xlfn.IFNA(VLOOKUP(Table2[[#This Row],[Job-no]],Table4[],10,FALSE),TRUE)</f>
        <v>0</v>
      </c>
      <c r="BY367" s="39" t="str">
        <f>_xlfn.IFNA(VLOOKUP(Table2[[#This Row],[Job-no]],Table4[],22,FALSE),"Ready")</f>
        <v/>
      </c>
      <c r="BZ367" s="120">
        <f t="shared" si="73"/>
        <v>43480</v>
      </c>
      <c r="CA367" s="120" t="str">
        <f ca="1">IF(OR(Table2[[#This Row],[Saw Date]]=TODAY(),Table2[[#This Row],[Saw Date]]=TODAY()+1), Table2[[#This Row],[Saw Date]],IF(Table2[[#This Row],[Extrusion cut double saw]],"Done",""))</f>
        <v/>
      </c>
      <c r="CB367" s="120" t="str">
        <f ca="1">IF(OR(Table2[[#This Row],[Lens Date]]=TODAY(),Table2[[#This Row],[Lens Date]]=TODAY()+1), Table2[[#This Row],[Lens Date]],IF(Table2[[#This Row],[MSLens]]="Done","Done",""))</f>
        <v/>
      </c>
      <c r="CC367" s="120" t="str">
        <f ca="1">IF(OR(Table2[[#This Row],[Milling Date]]=TODAY(),Table2[[#This Row],[Milling Date]]=TODAY()+1), Table2[[#This Row],[Milling Date]],IF(Table2[[#This Row],[CNC Holes]]="Ready","Done",""))</f>
        <v/>
      </c>
      <c r="CD367" s="120" t="str">
        <f ca="1">IF(OR(Table2[[#This Row],[Welding Date]]=TODAY(),Table2[[#This Row],[Welding Date]]=TODAY()+1), Table2[[#This Row],[Welding Date]],IF(Table2[[#This Row],[Welding Corners]]="Ready","Done",""))</f>
        <v/>
      </c>
      <c r="CE367" s="120" t="str">
        <f ca="1">IF(OR(Table2[[#This Row],[Puching Date]]=TODAY(),Table2[[#This Row],[Puching Date]]=TODAY()+1), Table2[[#This Row],[Puching Date]],IF(Table2[[#This Row],[Punch Holes]]="Ready","Done",""))</f>
        <v/>
      </c>
      <c r="CF367" s="120" t="str">
        <f ca="1">IF(OR(Table2[[#This Row],[Housing Date2]]=TODAY(),Table2[[#This Row],[Housing Date2]]=TODAY()+1),Table2[[#This Row],[Housing Date2]],IF(Table2[[#This Row],[Body Assembly]],"Done",""))</f>
        <v/>
      </c>
      <c r="CG367" s="120" t="str">
        <f>_xlfn.IFNA(VLOOKUP(Table2[[#This Row],[Job-no]],Table4[],7,FALSE),"Done")</f>
        <v>Scheduled/Released</v>
      </c>
    </row>
    <row r="368" spans="1:85" x14ac:dyDescent="0.25">
      <c r="A368" t="str">
        <f>_xlfn.CONCAT(Table2[[#This Row],[Order]],"-",Table2[[#This Row],[Line]])</f>
        <v>76467-2</v>
      </c>
      <c r="B368" s="1">
        <v>43480</v>
      </c>
      <c r="C368" s="10">
        <v>76467</v>
      </c>
      <c r="D368" s="7" t="s">
        <v>3864</v>
      </c>
      <c r="E368" s="10">
        <v>2</v>
      </c>
      <c r="F368" s="10">
        <v>1</v>
      </c>
      <c r="G368" s="7" t="s">
        <v>165</v>
      </c>
      <c r="H368" s="10">
        <v>22</v>
      </c>
      <c r="I368" s="43" t="b">
        <v>1</v>
      </c>
      <c r="J368" s="43" t="b">
        <v>0</v>
      </c>
      <c r="K368" t="s">
        <v>114</v>
      </c>
      <c r="L368" s="43" t="b">
        <v>0</v>
      </c>
      <c r="M368" s="43" t="b">
        <v>0</v>
      </c>
      <c r="N368" s="43" t="b">
        <v>0</v>
      </c>
      <c r="O368" t="s">
        <v>114</v>
      </c>
      <c r="P368" t="s">
        <v>114</v>
      </c>
      <c r="Q368" t="s">
        <v>114</v>
      </c>
      <c r="R368" t="s">
        <v>114</v>
      </c>
      <c r="S368" t="s">
        <v>114</v>
      </c>
      <c r="T368" t="s">
        <v>114</v>
      </c>
      <c r="U368" t="s">
        <v>114</v>
      </c>
      <c r="V368" t="s">
        <v>114</v>
      </c>
      <c r="W368" s="5">
        <v>43475</v>
      </c>
      <c r="X368" s="7" t="s">
        <v>114</v>
      </c>
      <c r="Y368" s="7"/>
      <c r="Z368" s="7" t="s">
        <v>36</v>
      </c>
      <c r="AA368" s="7" t="s">
        <v>114</v>
      </c>
      <c r="AB368" s="7" t="s">
        <v>74</v>
      </c>
      <c r="AC368" s="10">
        <v>1</v>
      </c>
      <c r="AD368" s="3" t="s">
        <v>5967</v>
      </c>
      <c r="AE368" s="4" t="s">
        <v>5968</v>
      </c>
      <c r="AF368" s="7"/>
      <c r="AG368" s="7" t="s">
        <v>114</v>
      </c>
      <c r="AH368" s="10">
        <v>22</v>
      </c>
      <c r="AI368" s="3" t="s">
        <v>79</v>
      </c>
      <c r="AJ368" t="s">
        <v>114</v>
      </c>
      <c r="AK368" t="s">
        <v>114</v>
      </c>
      <c r="AL368" s="43" t="b">
        <v>0</v>
      </c>
      <c r="AM368" s="3"/>
      <c r="AN368" s="3"/>
      <c r="AO368" s="43" t="b">
        <v>0</v>
      </c>
      <c r="AP368" s="3" t="b">
        <v>0</v>
      </c>
      <c r="AQ368" s="3">
        <f>VLOOKUP(Table2[[#This Row],[Job-no]],Table3[],26,FALSE)</f>
        <v>14801.093999999999</v>
      </c>
      <c r="AR368" t="str">
        <f t="shared" si="68"/>
        <v>SCDI</v>
      </c>
      <c r="AS368" t="str">
        <f>VLOOKUP(AR368,Table1[],4,0)</f>
        <v>pendant</v>
      </c>
      <c r="AT368" t="str">
        <f>IF(BD368&gt;0,"Pattern",VLOOKUP(AR368,Table1[],5,0))</f>
        <v>Check for Kit</v>
      </c>
      <c r="AU368" s="34">
        <f>IF(AT368="Pattern",WORKDAY(Table2[[#This Row],[Scheduled Ship Date]],-10),WORKDAY(Table2[[#This Row],[Scheduled Ship Date]],-4))</f>
        <v>43474</v>
      </c>
      <c r="AV368">
        <f>IF(Table2[[#This Row],[Extrusion cut double saw]]=TRUE,IF(O368="ToDo",IF(AT368="Pattern",Table2[[#This Row],[Total Sections]]*0.4,Table2[[#This Row],[Total Sections]]*0.12),0),IF(AT368="Pattern",Table2[[#This Row],[Total Sections]]*4,Table2[[#This Row],[Total Sections]]*1.2))</f>
        <v>26.4</v>
      </c>
      <c r="AW368" s="42">
        <f t="shared" ca="1" si="77"/>
        <v>43470</v>
      </c>
      <c r="AX368" s="42">
        <f>IF(AT368="Pattern",Table2[[#This Row],[Scheduled Ship Date]]-2,Table2[[#This Row],[Scheduled Ship Date]]-3)</f>
        <v>43477</v>
      </c>
      <c r="AY368">
        <f>IF(Table2[[#This Row],[Pattern]]="Pattern",Table2[[#This Row],[Total Sections]]*4.82,Table2[[#This Row],[Total Sections]]*0.5)</f>
        <v>11</v>
      </c>
      <c r="AZ368" s="42">
        <f t="shared" ca="1" si="78"/>
        <v>43469</v>
      </c>
      <c r="BA368" s="39">
        <f>((Table2[Total Sections]/Table2[Open Qty])-1)*Table2[Open Qty]*12.96</f>
        <v>0</v>
      </c>
      <c r="BB368" s="39"/>
      <c r="BC368" s="39" t="str">
        <f t="shared" si="69"/>
        <v>SCDI-500-400-90-35-SO-FL-8'-AP-UNV-DP-1-CA(48)</v>
      </c>
      <c r="BD368" s="39">
        <f t="shared" si="70"/>
        <v>0</v>
      </c>
      <c r="BE368" s="39" t="b">
        <f>_xlfn.IFNA(VLOOKUP(Table2[[#This Row],[Job-no]],Table4[],9,FALSE),TRUE)</f>
        <v>1</v>
      </c>
      <c r="BF368" t="str">
        <f>VLOOKUP(AR368,Table1[],3,0)</f>
        <v>SCULPT</v>
      </c>
      <c r="BG368" s="39" t="b">
        <f>_xlfn.IFNA(VLOOKUP(Table2[[#This Row],[Job-no]],Table4[],14,FALSE),TRUE)</f>
        <v>0</v>
      </c>
      <c r="BH368" s="39" t="str">
        <f>_xlfn.IFNA(VLOOKUP(Table2[[#This Row],[Job-no]],Table4[],11,FALSE),"Done")</f>
        <v/>
      </c>
      <c r="BI368" s="39">
        <f>IF(Table2[[#This Row],[Pattern]]="Pattern",VLOOKUP(Table2[[#This Row],[Product Code]],'Routing data'!$A$2:$W$470,13,FALSE),VLOOKUP(Table2[[#This Row],[Product Code]],'Routing data'!$A$2:$W$470,3,FALSE))</f>
        <v>2</v>
      </c>
      <c r="BJ368" s="39">
        <f>IF(Table2[[#This Row],[Pattern]]="Pattern",VLOOKUP(Table2[[#This Row],[Product Code]],'Routing data'!$A$2:$W$470,14,FALSE),VLOOKUP(Table2[[#This Row],[Product Code]],'Routing data'!$A$2:$W$470,4,FALSE))</f>
        <v>0</v>
      </c>
      <c r="BK368" s="39">
        <f>VLOOKUP(Table2[[#This Row],[Product Code]],'Routing data'!A$4:W$524,16,FALSE)</f>
        <v>0</v>
      </c>
      <c r="BL368" s="42">
        <f>IF(Table2[[#This Row],[Milling Required]]=0,"x",IF(AT368="Pattern",B368-10,B368-4))</f>
        <v>43476</v>
      </c>
      <c r="BM368" s="42" t="str">
        <f>IF(Table2[[#This Row],[Punching Required]]=0,"x",IF(AT368="Pattern",B368-8,B368-2))</f>
        <v>x</v>
      </c>
      <c r="BN368" s="42">
        <f t="shared" si="71"/>
        <v>43477</v>
      </c>
      <c r="BO368" s="39">
        <f>IF(Table2[[#This Row],[Milling]]="x","x",Table2[[#This Row],[Total Sections]]*2)</f>
        <v>44</v>
      </c>
      <c r="BP368" s="39" t="str">
        <f>IF(Table2[[#This Row],[Punching]]="x","x",Table2[Total Sections]*2)</f>
        <v>x</v>
      </c>
      <c r="BQ368" s="39">
        <f>IF(Table2[[#This Row],[Pattern]]="Pattern",Table2[Total Sections]*3,Table2[Total Sections]*1.5)</f>
        <v>33</v>
      </c>
      <c r="BR368" s="42">
        <f t="shared" ca="1" si="76"/>
        <v>43470</v>
      </c>
      <c r="BS368" s="42"/>
      <c r="BT368" s="42"/>
      <c r="BU368" s="39"/>
      <c r="BV368" s="122" t="str">
        <f>_xlfn.IFNA(VLOOKUP(Table2[[#This Row],[Job-no]],Table4[],16,FALSE),"Ready")</f>
        <v/>
      </c>
      <c r="BW368" s="122" t="str">
        <f>_xlfn.IFNA(VLOOKUP(Table2[[#This Row],[Job-no]],Table4[],21,FALSE),"Ready")</f>
        <v/>
      </c>
      <c r="BX368" s="39" t="b">
        <f>_xlfn.IFNA(VLOOKUP(Table2[[#This Row],[Job-no]],Table4[],10,FALSE),TRUE)</f>
        <v>0</v>
      </c>
      <c r="BY368" s="39" t="str">
        <f>_xlfn.IFNA(VLOOKUP(Table2[[#This Row],[Job-no]],Table4[],22,FALSE),"Ready")</f>
        <v/>
      </c>
      <c r="BZ368" s="120">
        <f t="shared" si="73"/>
        <v>43480</v>
      </c>
      <c r="CA368" s="120" t="str">
        <f ca="1">IF(OR(Table2[[#This Row],[Saw Date]]=TODAY(),Table2[[#This Row],[Saw Date]]=TODAY()+1), Table2[[#This Row],[Saw Date]],IF(Table2[[#This Row],[Extrusion cut double saw]],"Done",""))</f>
        <v/>
      </c>
      <c r="CB368" s="120" t="str">
        <f ca="1">IF(OR(Table2[[#This Row],[Lens Date]]=TODAY(),Table2[[#This Row],[Lens Date]]=TODAY()+1), Table2[[#This Row],[Lens Date]],IF(Table2[[#This Row],[MSLens]]="Done","Done",""))</f>
        <v/>
      </c>
      <c r="CC368" s="120" t="str">
        <f ca="1">IF(OR(Table2[[#This Row],[Milling Date]]=TODAY(),Table2[[#This Row],[Milling Date]]=TODAY()+1), Table2[[#This Row],[Milling Date]],IF(Table2[[#This Row],[CNC Holes]]="Ready","Done",""))</f>
        <v/>
      </c>
      <c r="CD368" s="120" t="str">
        <f ca="1">IF(OR(Table2[[#This Row],[Welding Date]]=TODAY(),Table2[[#This Row],[Welding Date]]=TODAY()+1), Table2[[#This Row],[Welding Date]],IF(Table2[[#This Row],[Welding Corners]]="Ready","Done",""))</f>
        <v/>
      </c>
      <c r="CE368" s="120" t="str">
        <f ca="1">IF(OR(Table2[[#This Row],[Puching Date]]=TODAY(),Table2[[#This Row],[Puching Date]]=TODAY()+1), Table2[[#This Row],[Puching Date]],IF(Table2[[#This Row],[Punch Holes]]="Ready","Done",""))</f>
        <v/>
      </c>
      <c r="CF368" s="120" t="str">
        <f ca="1">IF(OR(Table2[[#This Row],[Housing Date2]]=TODAY(),Table2[[#This Row],[Housing Date2]]=TODAY()+1),Table2[[#This Row],[Housing Date2]],IF(Table2[[#This Row],[Body Assembly]],"Done",""))</f>
        <v/>
      </c>
      <c r="CG368" s="120" t="str">
        <f>_xlfn.IFNA(VLOOKUP(Table2[[#This Row],[Job-no]],Table4[],7,FALSE),"Done")</f>
        <v>Machine Shop Started</v>
      </c>
    </row>
    <row r="369" spans="1:85" x14ac:dyDescent="0.25">
      <c r="A369" s="39" t="str">
        <f>_xlfn.CONCAT(Table2[[#This Row],[Order]],"-",Table2[[#This Row],[Line]])</f>
        <v>76467-3</v>
      </c>
      <c r="B369" s="1">
        <v>43480</v>
      </c>
      <c r="C369" s="10">
        <v>76467</v>
      </c>
      <c r="D369" s="7" t="s">
        <v>3866</v>
      </c>
      <c r="E369" s="10">
        <v>3</v>
      </c>
      <c r="F369" s="10">
        <v>1</v>
      </c>
      <c r="G369" s="7" t="s">
        <v>165</v>
      </c>
      <c r="H369" s="10">
        <v>3</v>
      </c>
      <c r="I369" s="43" t="b">
        <v>1</v>
      </c>
      <c r="J369" s="43" t="b">
        <v>0</v>
      </c>
      <c r="K369" t="s">
        <v>114</v>
      </c>
      <c r="L369" s="43" t="b">
        <v>0</v>
      </c>
      <c r="M369" s="43" t="b">
        <v>0</v>
      </c>
      <c r="N369" s="43" t="b">
        <v>0</v>
      </c>
      <c r="O369" t="s">
        <v>114</v>
      </c>
      <c r="P369" t="s">
        <v>114</v>
      </c>
      <c r="Q369" t="s">
        <v>114</v>
      </c>
      <c r="R369" t="s">
        <v>114</v>
      </c>
      <c r="S369" t="s">
        <v>114</v>
      </c>
      <c r="T369" t="s">
        <v>114</v>
      </c>
      <c r="U369" t="s">
        <v>114</v>
      </c>
      <c r="V369" t="s">
        <v>114</v>
      </c>
      <c r="W369" s="5">
        <v>43475</v>
      </c>
      <c r="X369" s="7" t="s">
        <v>114</v>
      </c>
      <c r="Y369" s="7"/>
      <c r="Z369" s="7" t="s">
        <v>52</v>
      </c>
      <c r="AA369" s="7" t="s">
        <v>125</v>
      </c>
      <c r="AB369" s="7" t="s">
        <v>74</v>
      </c>
      <c r="AC369" s="10">
        <v>1</v>
      </c>
      <c r="AD369" s="3" t="s">
        <v>5967</v>
      </c>
      <c r="AE369" s="4" t="s">
        <v>5968</v>
      </c>
      <c r="AF369" s="7"/>
      <c r="AG369" s="7" t="s">
        <v>114</v>
      </c>
      <c r="AH369" s="10">
        <v>3</v>
      </c>
      <c r="AI369" s="3" t="s">
        <v>79</v>
      </c>
      <c r="AJ369" t="s">
        <v>114</v>
      </c>
      <c r="AK369" t="s">
        <v>114</v>
      </c>
      <c r="AL369" s="43" t="b">
        <v>0</v>
      </c>
      <c r="AM369" s="3"/>
      <c r="AN369" s="3"/>
      <c r="AO369" s="43" t="b">
        <v>0</v>
      </c>
      <c r="AP369" s="3" t="b">
        <v>1</v>
      </c>
      <c r="AQ369" s="3">
        <f>VLOOKUP(Table2[[#This Row],[Job-no]],Table3[],26,FALSE)</f>
        <v>3961.6502999999998</v>
      </c>
      <c r="AR369" t="str">
        <f t="shared" si="68"/>
        <v>SCDI</v>
      </c>
      <c r="AS369" t="str">
        <f>VLOOKUP(AR369,Table1[],4,0)</f>
        <v>pendant</v>
      </c>
      <c r="AT369" t="str">
        <f>IF(BD369&gt;0,"Pattern",VLOOKUP(AR369,Table1[],5,0))</f>
        <v>Check for Kit</v>
      </c>
      <c r="AU369" s="34">
        <f>IF(AT369="Pattern",WORKDAY(Table2[[#This Row],[Scheduled Ship Date]],-10),WORKDAY(Table2[[#This Row],[Scheduled Ship Date]],-4))</f>
        <v>43474</v>
      </c>
      <c r="AV369" s="39">
        <f>IF(Table2[[#This Row],[Extrusion cut double saw]]=TRUE,IF(O369="ToDo",IF(AT369="Pattern",Table2[[#This Row],[Total Sections]]*0.4,Table2[[#This Row],[Total Sections]]*0.12),0),IF(AT369="Pattern",Table2[[#This Row],[Total Sections]]*4,Table2[[#This Row],[Total Sections]]*1.2))</f>
        <v>3.5999999999999996</v>
      </c>
      <c r="AW369" s="42">
        <f t="shared" ca="1" si="77"/>
        <v>43470</v>
      </c>
      <c r="AX369" s="42">
        <f>IF(AT369="Pattern",Table2[[#This Row],[Scheduled Ship Date]]-2,Table2[[#This Row],[Scheduled Ship Date]]-3)</f>
        <v>43477</v>
      </c>
      <c r="AY369" s="39">
        <f>IF(Table2[[#This Row],[Pattern]]="Pattern",Table2[[#This Row],[Total Sections]]*4.82,Table2[[#This Row],[Total Sections]]*0.5)</f>
        <v>1.5</v>
      </c>
      <c r="AZ369" s="42">
        <f t="shared" ca="1" si="78"/>
        <v>43469</v>
      </c>
      <c r="BA369" s="39">
        <f>((Table2[Total Sections]/Table2[Open Qty])-1)*Table2[Open Qty]*12.96</f>
        <v>0</v>
      </c>
      <c r="BB369" s="39"/>
      <c r="BC369" s="39" t="str">
        <f t="shared" si="69"/>
        <v>SCDI-500-400-90-35-SO-FL-12'-AP-UNV-DP-1-CA(48)</v>
      </c>
      <c r="BD369" s="39">
        <f t="shared" si="70"/>
        <v>0</v>
      </c>
      <c r="BE369" s="39" t="b">
        <f>_xlfn.IFNA(VLOOKUP(Table2[[#This Row],[Job-no]],Table4[],9,FALSE),TRUE)</f>
        <v>1</v>
      </c>
      <c r="BF369" t="str">
        <f>VLOOKUP(AR369,Table1[],3,0)</f>
        <v>SCULPT</v>
      </c>
      <c r="BG369" s="39" t="b">
        <f>_xlfn.IFNA(VLOOKUP(Table2[[#This Row],[Job-no]],Table4[],14,FALSE),TRUE)</f>
        <v>0</v>
      </c>
      <c r="BH369" s="39" t="str">
        <f>_xlfn.IFNA(VLOOKUP(Table2[[#This Row],[Job-no]],Table4[],11,FALSE),"Done")</f>
        <v/>
      </c>
      <c r="BI369" s="39">
        <f>IF(Table2[[#This Row],[Pattern]]="Pattern",VLOOKUP(Table2[[#This Row],[Product Code]],'Routing data'!$A$2:$W$470,13,FALSE),VLOOKUP(Table2[[#This Row],[Product Code]],'Routing data'!$A$2:$W$470,3,FALSE))</f>
        <v>2</v>
      </c>
      <c r="BJ369" s="39">
        <f>IF(Table2[[#This Row],[Pattern]]="Pattern",VLOOKUP(Table2[[#This Row],[Product Code]],'Routing data'!$A$2:$W$470,14,FALSE),VLOOKUP(Table2[[#This Row],[Product Code]],'Routing data'!$A$2:$W$470,4,FALSE))</f>
        <v>0</v>
      </c>
      <c r="BK369" s="39">
        <f>VLOOKUP(Table2[[#This Row],[Product Code]],'Routing data'!A$4:W$524,16,FALSE)</f>
        <v>0</v>
      </c>
      <c r="BL369" s="42">
        <f>IF(Table2[[#This Row],[Milling Required]]=0,"x",IF(AT369="Pattern",B369-10,B369-4))</f>
        <v>43476</v>
      </c>
      <c r="BM369" s="42" t="str">
        <f>IF(Table2[[#This Row],[Punching Required]]=0,"x",IF(AT369="Pattern",B369-8,B369-2))</f>
        <v>x</v>
      </c>
      <c r="BN369" s="42">
        <f t="shared" si="71"/>
        <v>43477</v>
      </c>
      <c r="BO369" s="39">
        <f>IF(Table2[[#This Row],[Milling]]="x","x",Table2[[#This Row],[Total Sections]]*2)</f>
        <v>6</v>
      </c>
      <c r="BP369" s="39" t="str">
        <f>IF(Table2[[#This Row],[Punching]]="x","x",Table2[Total Sections]*2)</f>
        <v>x</v>
      </c>
      <c r="BQ369" s="39">
        <f>IF(Table2[[#This Row],[Pattern]]="Pattern",Table2[Total Sections]*3,Table2[Total Sections]*1.5)</f>
        <v>4.5</v>
      </c>
      <c r="BR369" s="42">
        <f t="shared" ca="1" si="76"/>
        <v>43470</v>
      </c>
      <c r="BS369" s="42"/>
      <c r="BT369" s="42"/>
      <c r="BU369" s="39"/>
      <c r="BV369" s="39" t="str">
        <f>_xlfn.IFNA(VLOOKUP(Table2[[#This Row],[Job-no]],Table4[],16,FALSE),"Ready")</f>
        <v/>
      </c>
      <c r="BW369" s="39" t="str">
        <f>_xlfn.IFNA(VLOOKUP(Table2[[#This Row],[Job-no]],Table4[],21,FALSE),"Ready")</f>
        <v/>
      </c>
      <c r="BX369" s="39" t="b">
        <f>_xlfn.IFNA(VLOOKUP(Table2[[#This Row],[Job-no]],Table4[],10,FALSE),TRUE)</f>
        <v>0</v>
      </c>
      <c r="BY369" s="39" t="str">
        <f>_xlfn.IFNA(VLOOKUP(Table2[[#This Row],[Job-no]],Table4[],22,FALSE),"Ready")</f>
        <v/>
      </c>
      <c r="BZ369" s="120">
        <f t="shared" si="73"/>
        <v>43480</v>
      </c>
      <c r="CA369" s="120" t="str">
        <f ca="1">IF(OR(Table2[[#This Row],[Saw Date]]=TODAY(),Table2[[#This Row],[Saw Date]]=TODAY()+1), Table2[[#This Row],[Saw Date]],IF(Table2[[#This Row],[Extrusion cut double saw]],"Done",""))</f>
        <v/>
      </c>
      <c r="CB369" s="120" t="str">
        <f ca="1">IF(OR(Table2[[#This Row],[Lens Date]]=TODAY(),Table2[[#This Row],[Lens Date]]=TODAY()+1), Table2[[#This Row],[Lens Date]],IF(Table2[[#This Row],[MSLens]]="Done","Done",""))</f>
        <v/>
      </c>
      <c r="CC369" s="120" t="str">
        <f ca="1">IF(OR(Table2[[#This Row],[Milling Date]]=TODAY(),Table2[[#This Row],[Milling Date]]=TODAY()+1), Table2[[#This Row],[Milling Date]],IF(Table2[[#This Row],[CNC Holes]]="Ready","Done",""))</f>
        <v/>
      </c>
      <c r="CD369" s="120" t="str">
        <f ca="1">IF(OR(Table2[[#This Row],[Welding Date]]=TODAY(),Table2[[#This Row],[Welding Date]]=TODAY()+1), Table2[[#This Row],[Welding Date]],IF(Table2[[#This Row],[Welding Corners]]="Ready","Done",""))</f>
        <v/>
      </c>
      <c r="CE369" s="120" t="str">
        <f ca="1">IF(OR(Table2[[#This Row],[Puching Date]]=TODAY(),Table2[[#This Row],[Puching Date]]=TODAY()+1), Table2[[#This Row],[Puching Date]],IF(Table2[[#This Row],[Punch Holes]]="Ready","Done",""))</f>
        <v/>
      </c>
      <c r="CF369" s="120" t="str">
        <f ca="1">IF(OR(Table2[[#This Row],[Housing Date2]]=TODAY(),Table2[[#This Row],[Housing Date2]]=TODAY()+1),Table2[[#This Row],[Housing Date2]],IF(Table2[[#This Row],[Body Assembly]],"Done",""))</f>
        <v/>
      </c>
      <c r="CG369" s="120" t="str">
        <f>_xlfn.IFNA(VLOOKUP(Table2[[#This Row],[Job-no]],Table4[],7,FALSE),"Done")</f>
        <v>Machine Shop Started</v>
      </c>
    </row>
    <row r="370" spans="1:85" x14ac:dyDescent="0.25">
      <c r="A370" t="str">
        <f>_xlfn.CONCAT(Table2[[#This Row],[Order]],"-",Table2[[#This Row],[Line]])</f>
        <v>76467-4</v>
      </c>
      <c r="B370" s="1">
        <v>43480</v>
      </c>
      <c r="C370" s="10">
        <v>76467</v>
      </c>
      <c r="D370" s="7" t="s">
        <v>3868</v>
      </c>
      <c r="E370" s="10">
        <v>4</v>
      </c>
      <c r="F370" s="10">
        <v>1</v>
      </c>
      <c r="G370" s="7" t="s">
        <v>165</v>
      </c>
      <c r="H370" s="10">
        <v>2</v>
      </c>
      <c r="I370" s="43" t="b">
        <v>1</v>
      </c>
      <c r="J370" s="43" t="b">
        <v>0</v>
      </c>
      <c r="K370" t="s">
        <v>114</v>
      </c>
      <c r="L370" s="43" t="b">
        <v>0</v>
      </c>
      <c r="M370" s="43" t="b">
        <v>0</v>
      </c>
      <c r="N370" s="43" t="b">
        <v>0</v>
      </c>
      <c r="O370" t="s">
        <v>114</v>
      </c>
      <c r="P370" t="s">
        <v>114</v>
      </c>
      <c r="Q370" t="s">
        <v>114</v>
      </c>
      <c r="R370" t="s">
        <v>114</v>
      </c>
      <c r="S370" t="s">
        <v>114</v>
      </c>
      <c r="T370" t="s">
        <v>114</v>
      </c>
      <c r="U370" t="s">
        <v>114</v>
      </c>
      <c r="V370" t="s">
        <v>114</v>
      </c>
      <c r="W370" s="5">
        <v>43475</v>
      </c>
      <c r="X370" s="7" t="s">
        <v>114</v>
      </c>
      <c r="Y370" s="7"/>
      <c r="Z370" s="7" t="s">
        <v>4852</v>
      </c>
      <c r="AA370" s="7" t="s">
        <v>114</v>
      </c>
      <c r="AB370" s="7" t="s">
        <v>74</v>
      </c>
      <c r="AC370" s="10">
        <v>1</v>
      </c>
      <c r="AD370" s="3" t="s">
        <v>5967</v>
      </c>
      <c r="AE370" s="4" t="s">
        <v>5968</v>
      </c>
      <c r="AF370" s="7"/>
      <c r="AG370" s="7" t="s">
        <v>114</v>
      </c>
      <c r="AH370" s="10">
        <v>4</v>
      </c>
      <c r="AI370" s="3" t="s">
        <v>79</v>
      </c>
      <c r="AJ370" t="s">
        <v>114</v>
      </c>
      <c r="AK370" t="s">
        <v>114</v>
      </c>
      <c r="AL370" s="43" t="b">
        <v>0</v>
      </c>
      <c r="AM370" s="3"/>
      <c r="AN370" s="3"/>
      <c r="AO370" s="43" t="b">
        <v>0</v>
      </c>
      <c r="AP370" s="3" t="b">
        <v>0</v>
      </c>
      <c r="AQ370" s="3">
        <f>VLOOKUP(Table2[[#This Row],[Job-no]],Table3[],26,FALSE)</f>
        <v>4002.2040000000002</v>
      </c>
      <c r="AR370" t="str">
        <f t="shared" si="68"/>
        <v>SCDI</v>
      </c>
      <c r="AS370" t="str">
        <f>VLOOKUP(AR370,Table1[],4,0)</f>
        <v>pendant</v>
      </c>
      <c r="AT370" t="str">
        <f>IF(BD370&gt;0,"Pattern",VLOOKUP(AR370,Table1[],5,0))</f>
        <v>Check for Kit</v>
      </c>
      <c r="AU370" s="34">
        <f>IF(AT370="Pattern",WORKDAY(Table2[[#This Row],[Scheduled Ship Date]],-10),WORKDAY(Table2[[#This Row],[Scheduled Ship Date]],-4))</f>
        <v>43474</v>
      </c>
      <c r="AV370">
        <f>IF(Table2[[#This Row],[Extrusion cut double saw]]=TRUE,IF(O370="ToDo",IF(AT370="Pattern",Table2[[#This Row],[Total Sections]]*0.4,Table2[[#This Row],[Total Sections]]*0.12),0),IF(AT370="Pattern",Table2[[#This Row],[Total Sections]]*4,Table2[[#This Row],[Total Sections]]*1.2))</f>
        <v>4.8</v>
      </c>
      <c r="AW370" s="42">
        <f t="shared" ca="1" si="77"/>
        <v>43470</v>
      </c>
      <c r="AX370" s="42">
        <f>IF(AT370="Pattern",Table2[[#This Row],[Scheduled Ship Date]]-2,Table2[[#This Row],[Scheduled Ship Date]]-3)</f>
        <v>43477</v>
      </c>
      <c r="AY370">
        <f>IF(Table2[[#This Row],[Pattern]]="Pattern",Table2[[#This Row],[Total Sections]]*4.82,Table2[[#This Row],[Total Sections]]*0.5)</f>
        <v>2</v>
      </c>
      <c r="AZ370" s="42">
        <f t="shared" ca="1" si="78"/>
        <v>43469</v>
      </c>
      <c r="BA370" s="39">
        <f>((Table2[Total Sections]/Table2[Open Qty])-1)*Table2[Open Qty]*12.96</f>
        <v>25.92</v>
      </c>
      <c r="BB370" s="42"/>
      <c r="BC370" s="39" t="str">
        <f t="shared" si="69"/>
        <v>SCDI-500-400-90-35-SO-FL-16'-AP-UNV-DP-1-CA(48)</v>
      </c>
      <c r="BD370" s="39">
        <f t="shared" si="70"/>
        <v>0</v>
      </c>
      <c r="BE370" s="39" t="b">
        <f>_xlfn.IFNA(VLOOKUP(Table2[[#This Row],[Job-no]],Table4[],9,FALSE),TRUE)</f>
        <v>1</v>
      </c>
      <c r="BF370" t="str">
        <f>VLOOKUP(AR370,Table1[],3,0)</f>
        <v>SCULPT</v>
      </c>
      <c r="BG370" s="39" t="b">
        <f>_xlfn.IFNA(VLOOKUP(Table2[[#This Row],[Job-no]],Table4[],14,FALSE),TRUE)</f>
        <v>0</v>
      </c>
      <c r="BH370" s="39" t="str">
        <f>_xlfn.IFNA(VLOOKUP(Table2[[#This Row],[Job-no]],Table4[],11,FALSE),"Done")</f>
        <v/>
      </c>
      <c r="BI370" s="39">
        <f>IF(Table2[[#This Row],[Pattern]]="Pattern",VLOOKUP(Table2[[#This Row],[Product Code]],'Routing data'!$A$2:$W$470,13,FALSE),VLOOKUP(Table2[[#This Row],[Product Code]],'Routing data'!$A$2:$W$470,3,FALSE))</f>
        <v>2</v>
      </c>
      <c r="BJ370" s="39">
        <f>IF(Table2[[#This Row],[Pattern]]="Pattern",VLOOKUP(Table2[[#This Row],[Product Code]],'Routing data'!$A$2:$W$470,14,FALSE),VLOOKUP(Table2[[#This Row],[Product Code]],'Routing data'!$A$2:$W$470,4,FALSE))</f>
        <v>0</v>
      </c>
      <c r="BK370" s="39">
        <f>VLOOKUP(Table2[[#This Row],[Product Code]],'Routing data'!A$4:W$524,16,FALSE)</f>
        <v>0</v>
      </c>
      <c r="BL370" s="42">
        <f>IF(Table2[[#This Row],[Milling Required]]=0,"x",IF(AT370="Pattern",B370-10,B370-4))</f>
        <v>43476</v>
      </c>
      <c r="BM370" s="42" t="str">
        <f>IF(Table2[[#This Row],[Punching Required]]=0,"x",IF(AT370="Pattern",B370-8,B370-2))</f>
        <v>x</v>
      </c>
      <c r="BN370" s="42">
        <f t="shared" si="71"/>
        <v>43477</v>
      </c>
      <c r="BO370" s="39">
        <f>IF(Table2[[#This Row],[Milling]]="x","x",Table2[[#This Row],[Total Sections]]*2)</f>
        <v>8</v>
      </c>
      <c r="BP370" s="39" t="str">
        <f>IF(Table2[[#This Row],[Punching]]="x","x",Table2[Total Sections]*2)</f>
        <v>x</v>
      </c>
      <c r="BQ370" s="39">
        <f>IF(Table2[[#This Row],[Pattern]]="Pattern",Table2[Total Sections]*3,Table2[Total Sections]*1.5)</f>
        <v>6</v>
      </c>
      <c r="BR370" s="42">
        <f t="shared" ca="1" si="76"/>
        <v>43470</v>
      </c>
      <c r="BS370" s="42"/>
      <c r="BT370" s="42"/>
      <c r="BU370" s="39"/>
      <c r="BV370" s="122" t="str">
        <f>_xlfn.IFNA(VLOOKUP(Table2[[#This Row],[Job-no]],Table4[],16,FALSE),"Ready")</f>
        <v/>
      </c>
      <c r="BW370" s="122" t="str">
        <f>_xlfn.IFNA(VLOOKUP(Table2[[#This Row],[Job-no]],Table4[],21,FALSE),"Ready")</f>
        <v/>
      </c>
      <c r="BX370" s="39" t="b">
        <f>_xlfn.IFNA(VLOOKUP(Table2[[#This Row],[Job-no]],Table4[],10,FALSE),TRUE)</f>
        <v>0</v>
      </c>
      <c r="BY370" s="39" t="str">
        <f>_xlfn.IFNA(VLOOKUP(Table2[[#This Row],[Job-no]],Table4[],22,FALSE),"Ready")</f>
        <v/>
      </c>
      <c r="BZ370" s="120">
        <f t="shared" si="73"/>
        <v>43480</v>
      </c>
      <c r="CA370" s="120" t="str">
        <f ca="1">IF(OR(Table2[[#This Row],[Saw Date]]=TODAY(),Table2[[#This Row],[Saw Date]]=TODAY()+1), Table2[[#This Row],[Saw Date]],IF(Table2[[#This Row],[Extrusion cut double saw]],"Done",""))</f>
        <v/>
      </c>
      <c r="CB370" s="120" t="str">
        <f ca="1">IF(OR(Table2[[#This Row],[Lens Date]]=TODAY(),Table2[[#This Row],[Lens Date]]=TODAY()+1), Table2[[#This Row],[Lens Date]],IF(Table2[[#This Row],[MSLens]]="Done","Done",""))</f>
        <v/>
      </c>
      <c r="CC370" s="120" t="str">
        <f ca="1">IF(OR(Table2[[#This Row],[Milling Date]]=TODAY(),Table2[[#This Row],[Milling Date]]=TODAY()+1), Table2[[#This Row],[Milling Date]],IF(Table2[[#This Row],[CNC Holes]]="Ready","Done",""))</f>
        <v/>
      </c>
      <c r="CD370" s="120" t="str">
        <f ca="1">IF(OR(Table2[[#This Row],[Welding Date]]=TODAY(),Table2[[#This Row],[Welding Date]]=TODAY()+1), Table2[[#This Row],[Welding Date]],IF(Table2[[#This Row],[Welding Corners]]="Ready","Done",""))</f>
        <v/>
      </c>
      <c r="CE370" s="120" t="str">
        <f ca="1">IF(OR(Table2[[#This Row],[Puching Date]]=TODAY(),Table2[[#This Row],[Puching Date]]=TODAY()+1), Table2[[#This Row],[Puching Date]],IF(Table2[[#This Row],[Punch Holes]]="Ready","Done",""))</f>
        <v/>
      </c>
      <c r="CF370" s="120" t="str">
        <f ca="1">IF(OR(Table2[[#This Row],[Housing Date2]]=TODAY(),Table2[[#This Row],[Housing Date2]]=TODAY()+1),Table2[[#This Row],[Housing Date2]],IF(Table2[[#This Row],[Body Assembly]],"Done",""))</f>
        <v/>
      </c>
      <c r="CG370" s="120" t="str">
        <f>_xlfn.IFNA(VLOOKUP(Table2[[#This Row],[Job-no]],Table4[],7,FALSE),"Done")</f>
        <v>Machine Shop Started</v>
      </c>
    </row>
    <row r="371" spans="1:85" x14ac:dyDescent="0.25">
      <c r="A371" t="str">
        <f>_xlfn.CONCAT(Table2[[#This Row],[Order]],"-",Table2[[#This Row],[Line]])</f>
        <v>76467-5</v>
      </c>
      <c r="B371" s="1">
        <v>43480</v>
      </c>
      <c r="C371" s="10">
        <v>76467</v>
      </c>
      <c r="D371" s="7" t="s">
        <v>3862</v>
      </c>
      <c r="E371" s="10">
        <v>5</v>
      </c>
      <c r="F371" s="10">
        <v>1</v>
      </c>
      <c r="G371" s="7" t="s">
        <v>165</v>
      </c>
      <c r="H371" s="10">
        <v>43</v>
      </c>
      <c r="I371" s="43" t="b">
        <v>1</v>
      </c>
      <c r="J371" s="43" t="b">
        <v>0</v>
      </c>
      <c r="K371" t="s">
        <v>114</v>
      </c>
      <c r="L371" s="43" t="b">
        <v>0</v>
      </c>
      <c r="M371" s="43" t="b">
        <v>0</v>
      </c>
      <c r="N371" s="43" t="b">
        <v>0</v>
      </c>
      <c r="O371" t="s">
        <v>114</v>
      </c>
      <c r="P371" t="s">
        <v>114</v>
      </c>
      <c r="Q371" t="s">
        <v>114</v>
      </c>
      <c r="R371" t="s">
        <v>114</v>
      </c>
      <c r="S371" t="s">
        <v>114</v>
      </c>
      <c r="T371" t="s">
        <v>114</v>
      </c>
      <c r="U371" t="s">
        <v>114</v>
      </c>
      <c r="V371" t="s">
        <v>114</v>
      </c>
      <c r="W371" s="5">
        <v>43475</v>
      </c>
      <c r="X371" s="7" t="s">
        <v>114</v>
      </c>
      <c r="Y371" s="7"/>
      <c r="Z371" s="7" t="s">
        <v>77</v>
      </c>
      <c r="AA371" s="7" t="s">
        <v>114</v>
      </c>
      <c r="AB371" s="7" t="s">
        <v>74</v>
      </c>
      <c r="AC371" s="10">
        <v>1</v>
      </c>
      <c r="AD371" s="3" t="s">
        <v>5967</v>
      </c>
      <c r="AE371" s="4" t="s">
        <v>5968</v>
      </c>
      <c r="AF371" s="7"/>
      <c r="AG371" s="7" t="s">
        <v>114</v>
      </c>
      <c r="AH371" s="10">
        <v>43</v>
      </c>
      <c r="AI371" s="3" t="s">
        <v>79</v>
      </c>
      <c r="AJ371" t="s">
        <v>114</v>
      </c>
      <c r="AK371" t="s">
        <v>114</v>
      </c>
      <c r="AL371" s="43" t="b">
        <v>0</v>
      </c>
      <c r="AM371" s="3"/>
      <c r="AN371" s="3"/>
      <c r="AO371" s="43" t="b">
        <v>0</v>
      </c>
      <c r="AP371" s="3" t="b">
        <v>0</v>
      </c>
      <c r="AQ371" s="3">
        <f>VLOOKUP(Table2[[#This Row],[Job-no]],Table3[],26,FALSE)</f>
        <v>14120.555</v>
      </c>
      <c r="AR371" t="str">
        <f t="shared" si="68"/>
        <v>SCDI</v>
      </c>
      <c r="AS371" t="str">
        <f>VLOOKUP(AR371,Table1[],4,0)</f>
        <v>pendant</v>
      </c>
      <c r="AT371" t="str">
        <f>IF(BD371&gt;0,"Pattern",VLOOKUP(AR371,Table1[],5,0))</f>
        <v>Check for Kit</v>
      </c>
      <c r="AU371" s="34">
        <f>IF(AT371="Pattern",WORKDAY(Table2[[#This Row],[Scheduled Ship Date]],-10),WORKDAY(Table2[[#This Row],[Scheduled Ship Date]],-4))</f>
        <v>43474</v>
      </c>
      <c r="AV371">
        <f>IF(Table2[[#This Row],[Extrusion cut double saw]]=TRUE,IF(O371="ToDo",IF(AT371="Pattern",Table2[[#This Row],[Total Sections]]*0.4,Table2[[#This Row],[Total Sections]]*0.12),0),IF(AT371="Pattern",Table2[[#This Row],[Total Sections]]*4,Table2[[#This Row],[Total Sections]]*1.2))</f>
        <v>51.6</v>
      </c>
      <c r="AW371" s="42">
        <f t="shared" ca="1" si="77"/>
        <v>43470</v>
      </c>
      <c r="AX371" s="42">
        <f>IF(AT371="Pattern",Table2[[#This Row],[Scheduled Ship Date]]-2,Table2[[#This Row],[Scheduled Ship Date]]-3)</f>
        <v>43477</v>
      </c>
      <c r="AY371">
        <f>IF(Table2[[#This Row],[Pattern]]="Pattern",Table2[[#This Row],[Total Sections]]*4.82,Table2[[#This Row],[Total Sections]]*0.5)</f>
        <v>21.5</v>
      </c>
      <c r="AZ371" s="42">
        <f t="shared" ca="1" si="78"/>
        <v>43469</v>
      </c>
      <c r="BA371" s="39">
        <f>((Table2[Total Sections]/Table2[Open Qty])-1)*Table2[Open Qty]*12.96</f>
        <v>0</v>
      </c>
      <c r="BB371" s="39"/>
      <c r="BC371" s="39" t="str">
        <f t="shared" si="69"/>
        <v>SCDI-500-400-90-35-SO-FL-4'-AP-UNV-DP-1-CA(48)</v>
      </c>
      <c r="BD371" s="39">
        <f t="shared" si="70"/>
        <v>0</v>
      </c>
      <c r="BE371" s="39" t="b">
        <f>_xlfn.IFNA(VLOOKUP(Table2[[#This Row],[Job-no]],Table4[],9,FALSE),TRUE)</f>
        <v>1</v>
      </c>
      <c r="BF371" t="str">
        <f>VLOOKUP(AR371,Table1[],3,0)</f>
        <v>SCULPT</v>
      </c>
      <c r="BG371" s="39" t="b">
        <f>_xlfn.IFNA(VLOOKUP(Table2[[#This Row],[Job-no]],Table4[],14,FALSE),TRUE)</f>
        <v>0</v>
      </c>
      <c r="BH371" s="39" t="str">
        <f>_xlfn.IFNA(VLOOKUP(Table2[[#This Row],[Job-no]],Table4[],11,FALSE),"Done")</f>
        <v/>
      </c>
      <c r="BI371" s="39">
        <f>IF(Table2[[#This Row],[Pattern]]="Pattern",VLOOKUP(Table2[[#This Row],[Product Code]],'Routing data'!$A$2:$W$470,13,FALSE),VLOOKUP(Table2[[#This Row],[Product Code]],'Routing data'!$A$2:$W$470,3,FALSE))</f>
        <v>2</v>
      </c>
      <c r="BJ371" s="39">
        <f>IF(Table2[[#This Row],[Pattern]]="Pattern",VLOOKUP(Table2[[#This Row],[Product Code]],'Routing data'!$A$2:$W$470,14,FALSE),VLOOKUP(Table2[[#This Row],[Product Code]],'Routing data'!$A$2:$W$470,4,FALSE))</f>
        <v>0</v>
      </c>
      <c r="BK371" s="39">
        <f>VLOOKUP(Table2[[#This Row],[Product Code]],'Routing data'!A$4:W$524,16,FALSE)</f>
        <v>0</v>
      </c>
      <c r="BL371" s="42">
        <f>IF(Table2[[#This Row],[Milling Required]]=0,"x",IF(AT371="Pattern",B371-10,B371-4))</f>
        <v>43476</v>
      </c>
      <c r="BM371" s="42" t="str">
        <f>IF(Table2[[#This Row],[Punching Required]]=0,"x",IF(AT371="Pattern",B371-8,B371-2))</f>
        <v>x</v>
      </c>
      <c r="BN371" s="42">
        <f t="shared" si="71"/>
        <v>43477</v>
      </c>
      <c r="BO371" s="39">
        <f>IF(Table2[[#This Row],[Milling]]="x","x",Table2[[#This Row],[Total Sections]]*2)</f>
        <v>86</v>
      </c>
      <c r="BP371" s="39" t="str">
        <f>IF(Table2[[#This Row],[Punching]]="x","x",Table2[Total Sections]*2)</f>
        <v>x</v>
      </c>
      <c r="BQ371" s="39">
        <f>IF(Table2[[#This Row],[Pattern]]="Pattern",Table2[Total Sections]*3,Table2[Total Sections]*1.5)</f>
        <v>64.5</v>
      </c>
      <c r="BR371" s="42">
        <f t="shared" ca="1" si="76"/>
        <v>43470</v>
      </c>
      <c r="BS371" s="42"/>
      <c r="BT371" s="42"/>
      <c r="BU371" s="39"/>
      <c r="BV371" s="39" t="str">
        <f>_xlfn.IFNA(VLOOKUP(Table2[[#This Row],[Job-no]],Table4[],16,FALSE),"Ready")</f>
        <v/>
      </c>
      <c r="BW371" s="39" t="str">
        <f>_xlfn.IFNA(VLOOKUP(Table2[[#This Row],[Job-no]],Table4[],21,FALSE),"Ready")</f>
        <v/>
      </c>
      <c r="BX371" s="39" t="b">
        <f>_xlfn.IFNA(VLOOKUP(Table2[[#This Row],[Job-no]],Table4[],10,FALSE),TRUE)</f>
        <v>0</v>
      </c>
      <c r="BY371" s="39" t="str">
        <f>_xlfn.IFNA(VLOOKUP(Table2[[#This Row],[Job-no]],Table4[],22,FALSE),"Ready")</f>
        <v/>
      </c>
      <c r="BZ371" s="120">
        <f t="shared" si="73"/>
        <v>43480</v>
      </c>
      <c r="CA371" s="120" t="str">
        <f ca="1">IF(OR(Table2[[#This Row],[Saw Date]]=TODAY(),Table2[[#This Row],[Saw Date]]=TODAY()+1), Table2[[#This Row],[Saw Date]],IF(Table2[[#This Row],[Extrusion cut double saw]],"Done",""))</f>
        <v/>
      </c>
      <c r="CB371" s="120" t="str">
        <f ca="1">IF(OR(Table2[[#This Row],[Lens Date]]=TODAY(),Table2[[#This Row],[Lens Date]]=TODAY()+1), Table2[[#This Row],[Lens Date]],IF(Table2[[#This Row],[MSLens]]="Done","Done",""))</f>
        <v/>
      </c>
      <c r="CC371" s="120" t="str">
        <f ca="1">IF(OR(Table2[[#This Row],[Milling Date]]=TODAY(),Table2[[#This Row],[Milling Date]]=TODAY()+1), Table2[[#This Row],[Milling Date]],IF(Table2[[#This Row],[CNC Holes]]="Ready","Done",""))</f>
        <v/>
      </c>
      <c r="CD371" s="120" t="str">
        <f ca="1">IF(OR(Table2[[#This Row],[Welding Date]]=TODAY(),Table2[[#This Row],[Welding Date]]=TODAY()+1), Table2[[#This Row],[Welding Date]],IF(Table2[[#This Row],[Welding Corners]]="Ready","Done",""))</f>
        <v/>
      </c>
      <c r="CE371" s="120" t="str">
        <f ca="1">IF(OR(Table2[[#This Row],[Puching Date]]=TODAY(),Table2[[#This Row],[Puching Date]]=TODAY()+1), Table2[[#This Row],[Puching Date]],IF(Table2[[#This Row],[Punch Holes]]="Ready","Done",""))</f>
        <v/>
      </c>
      <c r="CF371" s="120" t="str">
        <f ca="1">IF(OR(Table2[[#This Row],[Housing Date2]]=TODAY(),Table2[[#This Row],[Housing Date2]]=TODAY()+1),Table2[[#This Row],[Housing Date2]],IF(Table2[[#This Row],[Body Assembly]],"Done",""))</f>
        <v/>
      </c>
      <c r="CG371" s="120" t="str">
        <f>_xlfn.IFNA(VLOOKUP(Table2[[#This Row],[Job-no]],Table4[],7,FALSE),"Done")</f>
        <v>Machine Shop Started</v>
      </c>
    </row>
    <row r="372" spans="1:85" x14ac:dyDescent="0.25">
      <c r="A372" t="str">
        <f>_xlfn.CONCAT(Table2[[#This Row],[Order]],"-",Table2[[#This Row],[Line]])</f>
        <v>76467-6</v>
      </c>
      <c r="B372" s="1">
        <v>43480</v>
      </c>
      <c r="C372" s="10">
        <v>76467</v>
      </c>
      <c r="D372" s="7" t="s">
        <v>3870</v>
      </c>
      <c r="E372" s="10">
        <v>6</v>
      </c>
      <c r="F372" s="10">
        <v>1</v>
      </c>
      <c r="G372" s="7" t="s">
        <v>165</v>
      </c>
      <c r="H372" s="10">
        <v>5</v>
      </c>
      <c r="I372" s="43" t="b">
        <v>1</v>
      </c>
      <c r="J372" s="43" t="b">
        <v>0</v>
      </c>
      <c r="K372" t="s">
        <v>114</v>
      </c>
      <c r="L372" s="43" t="b">
        <v>0</v>
      </c>
      <c r="M372" s="43" t="b">
        <v>0</v>
      </c>
      <c r="N372" s="43" t="b">
        <v>0</v>
      </c>
      <c r="O372" t="s">
        <v>114</v>
      </c>
      <c r="P372" t="s">
        <v>114</v>
      </c>
      <c r="Q372" t="s">
        <v>114</v>
      </c>
      <c r="R372" t="s">
        <v>114</v>
      </c>
      <c r="S372" t="s">
        <v>114</v>
      </c>
      <c r="T372" t="s">
        <v>114</v>
      </c>
      <c r="U372" t="s">
        <v>114</v>
      </c>
      <c r="V372" t="s">
        <v>114</v>
      </c>
      <c r="W372" s="5">
        <v>43475</v>
      </c>
      <c r="X372" s="7" t="s">
        <v>114</v>
      </c>
      <c r="Y372" s="7"/>
      <c r="Z372" s="7" t="s">
        <v>77</v>
      </c>
      <c r="AA372" s="7" t="s">
        <v>114</v>
      </c>
      <c r="AB372" s="7" t="s">
        <v>74</v>
      </c>
      <c r="AC372" s="10">
        <v>1</v>
      </c>
      <c r="AD372" s="3" t="s">
        <v>5967</v>
      </c>
      <c r="AE372" s="4" t="s">
        <v>5968</v>
      </c>
      <c r="AF372" s="7"/>
      <c r="AG372" s="7" t="s">
        <v>114</v>
      </c>
      <c r="AH372" s="10">
        <v>5</v>
      </c>
      <c r="AI372" s="3" t="s">
        <v>79</v>
      </c>
      <c r="AJ372" t="s">
        <v>114</v>
      </c>
      <c r="AK372" t="s">
        <v>114</v>
      </c>
      <c r="AL372" s="43" t="b">
        <v>0</v>
      </c>
      <c r="AM372" s="3"/>
      <c r="AN372" s="3"/>
      <c r="AO372" s="43" t="b">
        <v>0</v>
      </c>
      <c r="AP372" s="3" t="b">
        <v>0</v>
      </c>
      <c r="AQ372" s="3">
        <f>VLOOKUP(Table2[[#This Row],[Job-no]],Table3[],26,FALSE)</f>
        <v>2524.21</v>
      </c>
      <c r="AR372" t="str">
        <f t="shared" si="68"/>
        <v>SCDI</v>
      </c>
      <c r="AS372" t="str">
        <f>VLOOKUP(AR372,Table1[],4,0)</f>
        <v>pendant</v>
      </c>
      <c r="AT372" t="str">
        <f>IF(BD372&gt;0,"Pattern",VLOOKUP(AR372,Table1[],5,0))</f>
        <v>Check for Kit</v>
      </c>
      <c r="AU372" s="34">
        <f>IF(AT372="Pattern",WORKDAY(Table2[[#This Row],[Scheduled Ship Date]],-10),WORKDAY(Table2[[#This Row],[Scheduled Ship Date]],-4))</f>
        <v>43474</v>
      </c>
      <c r="AV372">
        <f>IF(Table2[[#This Row],[Extrusion cut double saw]]=TRUE,IF(O372="ToDo",IF(AT372="Pattern",Table2[[#This Row],[Total Sections]]*0.4,Table2[[#This Row],[Total Sections]]*0.12),0),IF(AT372="Pattern",Table2[[#This Row],[Total Sections]]*4,Table2[[#This Row],[Total Sections]]*1.2))</f>
        <v>6</v>
      </c>
      <c r="AW372" s="42">
        <f t="shared" ca="1" si="77"/>
        <v>43470</v>
      </c>
      <c r="AX372" s="42">
        <f>IF(AT372="Pattern",Table2[[#This Row],[Scheduled Ship Date]]-2,Table2[[#This Row],[Scheduled Ship Date]]-3)</f>
        <v>43477</v>
      </c>
      <c r="AY372">
        <f>IF(Table2[[#This Row],[Pattern]]="Pattern",Table2[[#This Row],[Total Sections]]*4.82,Table2[[#This Row],[Total Sections]]*0.5)</f>
        <v>2.5</v>
      </c>
      <c r="AZ372" s="42">
        <f t="shared" ca="1" si="78"/>
        <v>43469</v>
      </c>
      <c r="BA372" s="39">
        <f>((Table2[Total Sections]/Table2[Open Qty])-1)*Table2[Open Qty]*12.96</f>
        <v>0</v>
      </c>
      <c r="BB372" s="39"/>
      <c r="BC372" s="39" t="str">
        <f t="shared" si="69"/>
        <v>SCDI-500-400-90-35-SO-FL-4'-AP-UNV-DP-1-CA(48)-DS(1)</v>
      </c>
      <c r="BD372" s="39">
        <f t="shared" si="70"/>
        <v>0</v>
      </c>
      <c r="BE372" s="39" t="b">
        <f>_xlfn.IFNA(VLOOKUP(Table2[[#This Row],[Job-no]],Table4[],9,FALSE),TRUE)</f>
        <v>1</v>
      </c>
      <c r="BF372" t="str">
        <f>VLOOKUP(AR372,Table1[],3,0)</f>
        <v>SCULPT</v>
      </c>
      <c r="BG372" s="39" t="b">
        <f>_xlfn.IFNA(VLOOKUP(Table2[[#This Row],[Job-no]],Table4[],14,FALSE),TRUE)</f>
        <v>0</v>
      </c>
      <c r="BH372" s="39" t="str">
        <f>_xlfn.IFNA(VLOOKUP(Table2[[#This Row],[Job-no]],Table4[],11,FALSE),"Done")</f>
        <v/>
      </c>
      <c r="BI372" s="39">
        <f>IF(Table2[[#This Row],[Pattern]]="Pattern",VLOOKUP(Table2[[#This Row],[Product Code]],'Routing data'!$A$2:$W$470,13,FALSE),VLOOKUP(Table2[[#This Row],[Product Code]],'Routing data'!$A$2:$W$470,3,FALSE))</f>
        <v>2</v>
      </c>
      <c r="BJ372" s="39">
        <f>IF(Table2[[#This Row],[Pattern]]="Pattern",VLOOKUP(Table2[[#This Row],[Product Code]],'Routing data'!$A$2:$W$470,14,FALSE),VLOOKUP(Table2[[#This Row],[Product Code]],'Routing data'!$A$2:$W$470,4,FALSE))</f>
        <v>0</v>
      </c>
      <c r="BK372" s="39">
        <f>VLOOKUP(Table2[[#This Row],[Product Code]],'Routing data'!A$4:W$524,16,FALSE)</f>
        <v>0</v>
      </c>
      <c r="BL372" s="42">
        <f>IF(Table2[[#This Row],[Milling Required]]=0,"x",IF(AT372="Pattern",B372-10,B372-4))</f>
        <v>43476</v>
      </c>
      <c r="BM372" s="42" t="str">
        <f>IF(Table2[[#This Row],[Punching Required]]=0,"x",IF(AT372="Pattern",B372-8,B372-2))</f>
        <v>x</v>
      </c>
      <c r="BN372" s="42">
        <f t="shared" si="71"/>
        <v>43477</v>
      </c>
      <c r="BO372" s="39">
        <f>IF(Table2[[#This Row],[Milling]]="x","x",Table2[[#This Row],[Total Sections]]*2)</f>
        <v>10</v>
      </c>
      <c r="BP372" s="39" t="str">
        <f>IF(Table2[[#This Row],[Punching]]="x","x",Table2[Total Sections]*2)</f>
        <v>x</v>
      </c>
      <c r="BQ372" s="39">
        <f>IF(Table2[[#This Row],[Pattern]]="Pattern",Table2[Total Sections]*3,Table2[Total Sections]*1.5)</f>
        <v>7.5</v>
      </c>
      <c r="BR372" s="42">
        <f t="shared" ca="1" si="76"/>
        <v>43470</v>
      </c>
      <c r="BS372" s="42"/>
      <c r="BT372" s="39"/>
      <c r="BU372" s="39"/>
      <c r="BV372" s="39" t="str">
        <f>_xlfn.IFNA(VLOOKUP(Table2[[#This Row],[Job-no]],Table4[],16,FALSE),"Ready")</f>
        <v/>
      </c>
      <c r="BW372" s="39" t="str">
        <f>_xlfn.IFNA(VLOOKUP(Table2[[#This Row],[Job-no]],Table4[],21,FALSE),"Ready")</f>
        <v/>
      </c>
      <c r="BX372" s="39" t="b">
        <f>_xlfn.IFNA(VLOOKUP(Table2[[#This Row],[Job-no]],Table4[],10,FALSE),TRUE)</f>
        <v>0</v>
      </c>
      <c r="BY372" s="39" t="str">
        <f>_xlfn.IFNA(VLOOKUP(Table2[[#This Row],[Job-no]],Table4[],22,FALSE),"Ready")</f>
        <v/>
      </c>
      <c r="BZ372" s="120">
        <f t="shared" si="73"/>
        <v>43480</v>
      </c>
      <c r="CA372" s="120" t="str">
        <f ca="1">IF(OR(Table2[[#This Row],[Saw Date]]=TODAY(),Table2[[#This Row],[Saw Date]]=TODAY()+1), Table2[[#This Row],[Saw Date]],IF(Table2[[#This Row],[Extrusion cut double saw]],"Done",""))</f>
        <v/>
      </c>
      <c r="CB372" s="120" t="str">
        <f ca="1">IF(OR(Table2[[#This Row],[Lens Date]]=TODAY(),Table2[[#This Row],[Lens Date]]=TODAY()+1), Table2[[#This Row],[Lens Date]],IF(Table2[[#This Row],[MSLens]]="Done","Done",""))</f>
        <v/>
      </c>
      <c r="CC372" s="120" t="str">
        <f ca="1">IF(OR(Table2[[#This Row],[Milling Date]]=TODAY(),Table2[[#This Row],[Milling Date]]=TODAY()+1), Table2[[#This Row],[Milling Date]],IF(Table2[[#This Row],[CNC Holes]]="Ready","Done",""))</f>
        <v/>
      </c>
      <c r="CD372" s="120" t="str">
        <f ca="1">IF(OR(Table2[[#This Row],[Welding Date]]=TODAY(),Table2[[#This Row],[Welding Date]]=TODAY()+1), Table2[[#This Row],[Welding Date]],IF(Table2[[#This Row],[Welding Corners]]="Ready","Done",""))</f>
        <v/>
      </c>
      <c r="CE372" s="120" t="str">
        <f ca="1">IF(OR(Table2[[#This Row],[Puching Date]]=TODAY(),Table2[[#This Row],[Puching Date]]=TODAY()+1), Table2[[#This Row],[Puching Date]],IF(Table2[[#This Row],[Punch Holes]]="Ready","Done",""))</f>
        <v/>
      </c>
      <c r="CF372" s="120" t="str">
        <f ca="1">IF(OR(Table2[[#This Row],[Housing Date2]]=TODAY(),Table2[[#This Row],[Housing Date2]]=TODAY()+1),Table2[[#This Row],[Housing Date2]],IF(Table2[[#This Row],[Body Assembly]],"Done",""))</f>
        <v/>
      </c>
      <c r="CG372" s="120" t="str">
        <f>_xlfn.IFNA(VLOOKUP(Table2[[#This Row],[Job-no]],Table4[],7,FALSE),"Done")</f>
        <v>Machine Shop Started</v>
      </c>
    </row>
    <row r="373" spans="1:85" x14ac:dyDescent="0.25">
      <c r="A373" t="str">
        <f>_xlfn.CONCAT(Table2[[#This Row],[Order]],"-",Table2[[#This Row],[Line]])</f>
        <v>76467-7</v>
      </c>
      <c r="B373" s="1">
        <v>43480</v>
      </c>
      <c r="C373" s="10">
        <v>76467</v>
      </c>
      <c r="D373" s="7" t="s">
        <v>3864</v>
      </c>
      <c r="E373" s="10">
        <v>7</v>
      </c>
      <c r="F373" s="10">
        <v>1</v>
      </c>
      <c r="G373" s="7" t="s">
        <v>165</v>
      </c>
      <c r="H373" s="10">
        <v>54</v>
      </c>
      <c r="I373" s="43" t="b">
        <v>1</v>
      </c>
      <c r="J373" s="43" t="b">
        <v>0</v>
      </c>
      <c r="K373" t="s">
        <v>114</v>
      </c>
      <c r="L373" s="43" t="b">
        <v>0</v>
      </c>
      <c r="M373" s="43" t="b">
        <v>0</v>
      </c>
      <c r="N373" s="43" t="b">
        <v>0</v>
      </c>
      <c r="O373" t="s">
        <v>114</v>
      </c>
      <c r="P373" t="s">
        <v>114</v>
      </c>
      <c r="Q373" t="s">
        <v>114</v>
      </c>
      <c r="R373" t="s">
        <v>114</v>
      </c>
      <c r="S373" t="s">
        <v>114</v>
      </c>
      <c r="T373" t="s">
        <v>114</v>
      </c>
      <c r="U373" t="s">
        <v>114</v>
      </c>
      <c r="V373" t="s">
        <v>114</v>
      </c>
      <c r="W373" s="5">
        <v>43475</v>
      </c>
      <c r="X373" s="7" t="s">
        <v>114</v>
      </c>
      <c r="Y373" s="7"/>
      <c r="Z373" s="7" t="s">
        <v>36</v>
      </c>
      <c r="AA373" s="7" t="s">
        <v>114</v>
      </c>
      <c r="AB373" s="7" t="s">
        <v>74</v>
      </c>
      <c r="AC373" s="10">
        <v>1</v>
      </c>
      <c r="AD373" s="3" t="s">
        <v>5967</v>
      </c>
      <c r="AE373" s="4" t="s">
        <v>5968</v>
      </c>
      <c r="AF373" s="7"/>
      <c r="AG373" s="7" t="s">
        <v>114</v>
      </c>
      <c r="AH373" s="10">
        <v>54</v>
      </c>
      <c r="AI373" s="3" t="s">
        <v>79</v>
      </c>
      <c r="AJ373" t="s">
        <v>114</v>
      </c>
      <c r="AK373" t="s">
        <v>114</v>
      </c>
      <c r="AL373" s="43" t="b">
        <v>0</v>
      </c>
      <c r="AM373" s="3"/>
      <c r="AN373" s="3"/>
      <c r="AO373" s="43" t="b">
        <v>0</v>
      </c>
      <c r="AP373" s="3" t="b">
        <v>0</v>
      </c>
      <c r="AQ373" s="3">
        <f>VLOOKUP(Table2[[#This Row],[Job-no]],Table3[],26,FALSE)</f>
        <v>35281.116000000002</v>
      </c>
      <c r="AR373" t="str">
        <f t="shared" si="68"/>
        <v>SCDI</v>
      </c>
      <c r="AS373" t="str">
        <f>VLOOKUP(AR373,Table1[],4,0)</f>
        <v>pendant</v>
      </c>
      <c r="AT373" t="str">
        <f>IF(BD373&gt;0,"Pattern",VLOOKUP(AR373,Table1[],5,0))</f>
        <v>Check for Kit</v>
      </c>
      <c r="AU373" s="34">
        <f>IF(AT373="Pattern",WORKDAY(Table2[[#This Row],[Scheduled Ship Date]],-10),WORKDAY(Table2[[#This Row],[Scheduled Ship Date]],-4))</f>
        <v>43474</v>
      </c>
      <c r="AV373">
        <f>IF(Table2[[#This Row],[Extrusion cut double saw]]=TRUE,IF(O373="ToDo",IF(AT373="Pattern",Table2[[#This Row],[Total Sections]]*0.4,Table2[[#This Row],[Total Sections]]*0.12),0),IF(AT373="Pattern",Table2[[#This Row],[Total Sections]]*4,Table2[[#This Row],[Total Sections]]*1.2))</f>
        <v>64.8</v>
      </c>
      <c r="AW373" s="42">
        <f t="shared" ca="1" si="77"/>
        <v>43470</v>
      </c>
      <c r="AX373" s="42">
        <f>IF(AT373="Pattern",Table2[[#This Row],[Scheduled Ship Date]]-2,Table2[[#This Row],[Scheduled Ship Date]]-3)</f>
        <v>43477</v>
      </c>
      <c r="AY373">
        <f>IF(Table2[[#This Row],[Pattern]]="Pattern",Table2[[#This Row],[Total Sections]]*4.82,Table2[[#This Row],[Total Sections]]*0.5)</f>
        <v>27</v>
      </c>
      <c r="AZ373" s="42">
        <f t="shared" ca="1" si="78"/>
        <v>43469</v>
      </c>
      <c r="BA373" s="39">
        <f>((Table2[Total Sections]/Table2[Open Qty])-1)*Table2[Open Qty]*12.96</f>
        <v>0</v>
      </c>
      <c r="BB373" s="42"/>
      <c r="BC373" s="39" t="str">
        <f t="shared" si="69"/>
        <v>SCDI-500-400-90-35-SO-FL-8'-AP-UNV-DP-1-CA(48)</v>
      </c>
      <c r="BD373" s="39">
        <f t="shared" si="70"/>
        <v>0</v>
      </c>
      <c r="BE373" s="39" t="b">
        <f>_xlfn.IFNA(VLOOKUP(Table2[[#This Row],[Job-no]],Table4[],9,FALSE),TRUE)</f>
        <v>1</v>
      </c>
      <c r="BF373" t="str">
        <f>VLOOKUP(AR373,Table1[],3,0)</f>
        <v>SCULPT</v>
      </c>
      <c r="BG373" s="39" t="b">
        <f>_xlfn.IFNA(VLOOKUP(Table2[[#This Row],[Job-no]],Table4[],14,FALSE),TRUE)</f>
        <v>0</v>
      </c>
      <c r="BH373" s="39" t="str">
        <f>_xlfn.IFNA(VLOOKUP(Table2[[#This Row],[Job-no]],Table4[],11,FALSE),"Done")</f>
        <v/>
      </c>
      <c r="BI373" s="39">
        <f>IF(Table2[[#This Row],[Pattern]]="Pattern",VLOOKUP(Table2[[#This Row],[Product Code]],'Routing data'!$A$2:$W$470,13,FALSE),VLOOKUP(Table2[[#This Row],[Product Code]],'Routing data'!$A$2:$W$470,3,FALSE))</f>
        <v>2</v>
      </c>
      <c r="BJ373" s="39">
        <f>IF(Table2[[#This Row],[Pattern]]="Pattern",VLOOKUP(Table2[[#This Row],[Product Code]],'Routing data'!$A$2:$W$470,14,FALSE),VLOOKUP(Table2[[#This Row],[Product Code]],'Routing data'!$A$2:$W$470,4,FALSE))</f>
        <v>0</v>
      </c>
      <c r="BK373" s="39">
        <f>VLOOKUP(Table2[[#This Row],[Product Code]],'Routing data'!A$4:W$524,16,FALSE)</f>
        <v>0</v>
      </c>
      <c r="BL373" s="42">
        <f>IF(Table2[[#This Row],[Milling Required]]=0,"x",IF(AT373="Pattern",B373-10,B373-4))</f>
        <v>43476</v>
      </c>
      <c r="BM373" s="42" t="str">
        <f>IF(Table2[[#This Row],[Punching Required]]=0,"x",IF(AT373="Pattern",B373-8,B373-2))</f>
        <v>x</v>
      </c>
      <c r="BN373" s="42">
        <f t="shared" si="71"/>
        <v>43477</v>
      </c>
      <c r="BO373" s="39">
        <f>IF(Table2[[#This Row],[Milling]]="x","x",Table2[[#This Row],[Total Sections]]*2)</f>
        <v>108</v>
      </c>
      <c r="BP373" s="39" t="str">
        <f>IF(Table2[[#This Row],[Punching]]="x","x",Table2[Total Sections]*2)</f>
        <v>x</v>
      </c>
      <c r="BQ373" s="39">
        <f>IF(Table2[[#This Row],[Pattern]]="Pattern",Table2[Total Sections]*3,Table2[Total Sections]*1.5)</f>
        <v>81</v>
      </c>
      <c r="BR373" s="42">
        <f t="shared" ca="1" si="76"/>
        <v>43470</v>
      </c>
      <c r="BS373" s="42"/>
      <c r="BT373" s="42"/>
      <c r="BU373" s="39"/>
      <c r="BV373" s="39" t="str">
        <f>_xlfn.IFNA(VLOOKUP(Table2[[#This Row],[Job-no]],Table4[],16,FALSE),"Ready")</f>
        <v/>
      </c>
      <c r="BW373" s="39" t="str">
        <f>_xlfn.IFNA(VLOOKUP(Table2[[#This Row],[Job-no]],Table4[],21,FALSE),"Ready")</f>
        <v/>
      </c>
      <c r="BX373" s="39" t="b">
        <f>_xlfn.IFNA(VLOOKUP(Table2[[#This Row],[Job-no]],Table4[],10,FALSE),TRUE)</f>
        <v>0</v>
      </c>
      <c r="BY373" s="39" t="str">
        <f>_xlfn.IFNA(VLOOKUP(Table2[[#This Row],[Job-no]],Table4[],22,FALSE),"Ready")</f>
        <v/>
      </c>
      <c r="BZ373" s="120">
        <f t="shared" si="73"/>
        <v>43480</v>
      </c>
      <c r="CA373" s="120" t="str">
        <f ca="1">IF(OR(Table2[[#This Row],[Saw Date]]=TODAY(),Table2[[#This Row],[Saw Date]]=TODAY()+1), Table2[[#This Row],[Saw Date]],IF(Table2[[#This Row],[Extrusion cut double saw]],"Done",""))</f>
        <v/>
      </c>
      <c r="CB373" s="120" t="str">
        <f ca="1">IF(OR(Table2[[#This Row],[Lens Date]]=TODAY(),Table2[[#This Row],[Lens Date]]=TODAY()+1), Table2[[#This Row],[Lens Date]],IF(Table2[[#This Row],[MSLens]]="Done","Done",""))</f>
        <v/>
      </c>
      <c r="CC373" s="120" t="str">
        <f ca="1">IF(OR(Table2[[#This Row],[Milling Date]]=TODAY(),Table2[[#This Row],[Milling Date]]=TODAY()+1), Table2[[#This Row],[Milling Date]],IF(Table2[[#This Row],[CNC Holes]]="Ready","Done",""))</f>
        <v/>
      </c>
      <c r="CD373" s="120" t="str">
        <f ca="1">IF(OR(Table2[[#This Row],[Welding Date]]=TODAY(),Table2[[#This Row],[Welding Date]]=TODAY()+1), Table2[[#This Row],[Welding Date]],IF(Table2[[#This Row],[Welding Corners]]="Ready","Done",""))</f>
        <v/>
      </c>
      <c r="CE373" s="120" t="str">
        <f ca="1">IF(OR(Table2[[#This Row],[Puching Date]]=TODAY(),Table2[[#This Row],[Puching Date]]=TODAY()+1), Table2[[#This Row],[Puching Date]],IF(Table2[[#This Row],[Punch Holes]]="Ready","Done",""))</f>
        <v/>
      </c>
      <c r="CF373" s="120" t="str">
        <f ca="1">IF(OR(Table2[[#This Row],[Housing Date2]]=TODAY(),Table2[[#This Row],[Housing Date2]]=TODAY()+1),Table2[[#This Row],[Housing Date2]],IF(Table2[[#This Row],[Body Assembly]],"Done",""))</f>
        <v/>
      </c>
      <c r="CG373" s="120" t="str">
        <f>_xlfn.IFNA(VLOOKUP(Table2[[#This Row],[Job-no]],Table4[],7,FALSE),"Done")</f>
        <v>Machine Shop Started</v>
      </c>
    </row>
    <row r="374" spans="1:85" x14ac:dyDescent="0.25">
      <c r="A374" t="str">
        <f>_xlfn.CONCAT(Table2[[#This Row],[Order]],"-",Table2[[#This Row],[Line]])</f>
        <v>76467-8</v>
      </c>
      <c r="B374" s="1">
        <v>43480</v>
      </c>
      <c r="C374" s="10">
        <v>76467</v>
      </c>
      <c r="D374" s="7" t="s">
        <v>3872</v>
      </c>
      <c r="E374" s="10">
        <v>8</v>
      </c>
      <c r="F374" s="10">
        <v>1</v>
      </c>
      <c r="G374" s="7" t="s">
        <v>165</v>
      </c>
      <c r="H374" s="10">
        <v>15</v>
      </c>
      <c r="I374" s="43" t="b">
        <v>1</v>
      </c>
      <c r="J374" s="43" t="b">
        <v>0</v>
      </c>
      <c r="K374" t="s">
        <v>114</v>
      </c>
      <c r="L374" s="43" t="b">
        <v>0</v>
      </c>
      <c r="M374" s="43" t="b">
        <v>0</v>
      </c>
      <c r="N374" s="43" t="b">
        <v>0</v>
      </c>
      <c r="O374" t="s">
        <v>114</v>
      </c>
      <c r="P374" t="s">
        <v>114</v>
      </c>
      <c r="Q374" t="s">
        <v>114</v>
      </c>
      <c r="R374" t="s">
        <v>114</v>
      </c>
      <c r="S374" t="s">
        <v>114</v>
      </c>
      <c r="T374" t="s">
        <v>114</v>
      </c>
      <c r="U374" t="s">
        <v>114</v>
      </c>
      <c r="V374" t="s">
        <v>114</v>
      </c>
      <c r="W374" s="5">
        <v>43475</v>
      </c>
      <c r="X374" s="7" t="s">
        <v>114</v>
      </c>
      <c r="Y374" s="7"/>
      <c r="Z374" s="7" t="s">
        <v>36</v>
      </c>
      <c r="AA374" s="7" t="s">
        <v>114</v>
      </c>
      <c r="AB374" s="7" t="s">
        <v>74</v>
      </c>
      <c r="AC374" s="10">
        <v>1</v>
      </c>
      <c r="AD374" s="3" t="s">
        <v>5967</v>
      </c>
      <c r="AE374" s="4" t="s">
        <v>5968</v>
      </c>
      <c r="AF374" s="7"/>
      <c r="AG374" s="7" t="s">
        <v>114</v>
      </c>
      <c r="AH374" s="10">
        <v>15</v>
      </c>
      <c r="AI374" s="3" t="s">
        <v>79</v>
      </c>
      <c r="AJ374" t="s">
        <v>114</v>
      </c>
      <c r="AK374" t="s">
        <v>114</v>
      </c>
      <c r="AL374" s="43" t="b">
        <v>0</v>
      </c>
      <c r="AM374" s="3"/>
      <c r="AN374" s="3"/>
      <c r="AO374" s="43" t="b">
        <v>0</v>
      </c>
      <c r="AP374" s="3" t="b">
        <v>0</v>
      </c>
      <c r="AQ374" s="3">
        <f>VLOOKUP(Table2[[#This Row],[Job-no]],Table3[],26,FALSE)</f>
        <v>11804.76</v>
      </c>
      <c r="AR374" t="str">
        <f t="shared" si="68"/>
        <v>SCDI</v>
      </c>
      <c r="AS374" t="str">
        <f>VLOOKUP(AR374,Table1[],4,0)</f>
        <v>pendant</v>
      </c>
      <c r="AT374" t="str">
        <f>IF(BD374&gt;0,"Pattern",VLOOKUP(AR374,Table1[],5,0))</f>
        <v>Check for Kit</v>
      </c>
      <c r="AU374" s="34">
        <f>IF(AT374="Pattern",WORKDAY(Table2[[#This Row],[Scheduled Ship Date]],-10),WORKDAY(Table2[[#This Row],[Scheduled Ship Date]],-4))</f>
        <v>43474</v>
      </c>
      <c r="AV374">
        <f>IF(Table2[[#This Row],[Extrusion cut double saw]]=TRUE,IF(O374="ToDo",IF(AT374="Pattern",Table2[[#This Row],[Total Sections]]*0.4,Table2[[#This Row],[Total Sections]]*0.12),0),IF(AT374="Pattern",Table2[[#This Row],[Total Sections]]*4,Table2[[#This Row],[Total Sections]]*1.2))</f>
        <v>18</v>
      </c>
      <c r="AW374" s="42">
        <f t="shared" ca="1" si="77"/>
        <v>43470</v>
      </c>
      <c r="AX374" s="42">
        <f>IF(AT374="Pattern",Table2[[#This Row],[Scheduled Ship Date]]-2,Table2[[#This Row],[Scheduled Ship Date]]-3)</f>
        <v>43477</v>
      </c>
      <c r="AY374">
        <f>IF(Table2[[#This Row],[Pattern]]="Pattern",Table2[[#This Row],[Total Sections]]*4.82,Table2[[#This Row],[Total Sections]]*0.5)</f>
        <v>7.5</v>
      </c>
      <c r="AZ374" s="42">
        <f t="shared" ca="1" si="78"/>
        <v>43469</v>
      </c>
      <c r="BA374" s="39">
        <f>((Table2[Total Sections]/Table2[Open Qty])-1)*Table2[Open Qty]*12.96</f>
        <v>0</v>
      </c>
      <c r="BB374" s="42"/>
      <c r="BC374" s="39" t="str">
        <f t="shared" si="69"/>
        <v>SCDI-500-400-90-35-SO-FL-8'-AP-UNV-DP-1-CA(48)-DS(1)</v>
      </c>
      <c r="BD374" s="39">
        <f t="shared" si="70"/>
        <v>0</v>
      </c>
      <c r="BE374" s="39" t="b">
        <f>_xlfn.IFNA(VLOOKUP(Table2[[#This Row],[Job-no]],Table4[],9,FALSE),TRUE)</f>
        <v>1</v>
      </c>
      <c r="BF374" t="str">
        <f>VLOOKUP(AR374,Table1[],3,0)</f>
        <v>SCULPT</v>
      </c>
      <c r="BG374" s="39" t="b">
        <f>_xlfn.IFNA(VLOOKUP(Table2[[#This Row],[Job-no]],Table4[],14,FALSE),TRUE)</f>
        <v>0</v>
      </c>
      <c r="BH374" s="39" t="str">
        <f>_xlfn.IFNA(VLOOKUP(Table2[[#This Row],[Job-no]],Table4[],11,FALSE),"Done")</f>
        <v/>
      </c>
      <c r="BI374" s="39">
        <f>IF(Table2[[#This Row],[Pattern]]="Pattern",VLOOKUP(Table2[[#This Row],[Product Code]],'Routing data'!$A$2:$W$470,13,FALSE),VLOOKUP(Table2[[#This Row],[Product Code]],'Routing data'!$A$2:$W$470,3,FALSE))</f>
        <v>2</v>
      </c>
      <c r="BJ374" s="39">
        <f>IF(Table2[[#This Row],[Pattern]]="Pattern",VLOOKUP(Table2[[#This Row],[Product Code]],'Routing data'!$A$2:$W$470,14,FALSE),VLOOKUP(Table2[[#This Row],[Product Code]],'Routing data'!$A$2:$W$470,4,FALSE))</f>
        <v>0</v>
      </c>
      <c r="BK374" s="39">
        <f>VLOOKUP(Table2[[#This Row],[Product Code]],'Routing data'!A$4:W$524,16,FALSE)</f>
        <v>0</v>
      </c>
      <c r="BL374" s="42">
        <f>IF(Table2[[#This Row],[Milling Required]]=0,"x",IF(AT374="Pattern",B374-10,B374-4))</f>
        <v>43476</v>
      </c>
      <c r="BM374" s="42" t="str">
        <f>IF(Table2[[#This Row],[Punching Required]]=0,"x",IF(AT374="Pattern",B374-8,B374-2))</f>
        <v>x</v>
      </c>
      <c r="BN374" s="42">
        <f t="shared" si="71"/>
        <v>43477</v>
      </c>
      <c r="BO374" s="39">
        <f>IF(Table2[[#This Row],[Milling]]="x","x",Table2[[#This Row],[Total Sections]]*2)</f>
        <v>30</v>
      </c>
      <c r="BP374" s="39" t="str">
        <f>IF(Table2[[#This Row],[Punching]]="x","x",Table2[Total Sections]*2)</f>
        <v>x</v>
      </c>
      <c r="BQ374" s="39">
        <f>IF(Table2[[#This Row],[Pattern]]="Pattern",Table2[Total Sections]*3,Table2[Total Sections]*1.5)</f>
        <v>22.5</v>
      </c>
      <c r="BR374" s="42">
        <f t="shared" ca="1" si="76"/>
        <v>43470</v>
      </c>
      <c r="BS374" s="42"/>
      <c r="BT374" s="42"/>
      <c r="BU374" s="39"/>
      <c r="BV374" s="39" t="str">
        <f>_xlfn.IFNA(VLOOKUP(Table2[[#This Row],[Job-no]],Table4[],16,FALSE),"Ready")</f>
        <v/>
      </c>
      <c r="BW374" s="39" t="str">
        <f>_xlfn.IFNA(VLOOKUP(Table2[[#This Row],[Job-no]],Table4[],21,FALSE),"Ready")</f>
        <v/>
      </c>
      <c r="BX374" s="39" t="b">
        <f>_xlfn.IFNA(VLOOKUP(Table2[[#This Row],[Job-no]],Table4[],10,FALSE),TRUE)</f>
        <v>0</v>
      </c>
      <c r="BY374" s="39" t="str">
        <f>_xlfn.IFNA(VLOOKUP(Table2[[#This Row],[Job-no]],Table4[],22,FALSE),"Ready")</f>
        <v/>
      </c>
      <c r="BZ374" s="120">
        <f t="shared" si="73"/>
        <v>43480</v>
      </c>
      <c r="CA374" s="120" t="str">
        <f ca="1">IF(OR(Table2[[#This Row],[Saw Date]]=TODAY(),Table2[[#This Row],[Saw Date]]=TODAY()+1), Table2[[#This Row],[Saw Date]],IF(Table2[[#This Row],[Extrusion cut double saw]],"Done",""))</f>
        <v/>
      </c>
      <c r="CB374" s="120" t="str">
        <f ca="1">IF(OR(Table2[[#This Row],[Lens Date]]=TODAY(),Table2[[#This Row],[Lens Date]]=TODAY()+1), Table2[[#This Row],[Lens Date]],IF(Table2[[#This Row],[MSLens]]="Done","Done",""))</f>
        <v/>
      </c>
      <c r="CC374" s="120" t="str">
        <f ca="1">IF(OR(Table2[[#This Row],[Milling Date]]=TODAY(),Table2[[#This Row],[Milling Date]]=TODAY()+1), Table2[[#This Row],[Milling Date]],IF(Table2[[#This Row],[CNC Holes]]="Ready","Done",""))</f>
        <v/>
      </c>
      <c r="CD374" s="120" t="str">
        <f ca="1">IF(OR(Table2[[#This Row],[Welding Date]]=TODAY(),Table2[[#This Row],[Welding Date]]=TODAY()+1), Table2[[#This Row],[Welding Date]],IF(Table2[[#This Row],[Welding Corners]]="Ready","Done",""))</f>
        <v/>
      </c>
      <c r="CE374" s="120" t="str">
        <f ca="1">IF(OR(Table2[[#This Row],[Puching Date]]=TODAY(),Table2[[#This Row],[Puching Date]]=TODAY()+1), Table2[[#This Row],[Puching Date]],IF(Table2[[#This Row],[Punch Holes]]="Ready","Done",""))</f>
        <v/>
      </c>
      <c r="CF374" s="120" t="str">
        <f ca="1">IF(OR(Table2[[#This Row],[Housing Date2]]=TODAY(),Table2[[#This Row],[Housing Date2]]=TODAY()+1),Table2[[#This Row],[Housing Date2]],IF(Table2[[#This Row],[Body Assembly]],"Done",""))</f>
        <v/>
      </c>
      <c r="CG374" s="120" t="str">
        <f>_xlfn.IFNA(VLOOKUP(Table2[[#This Row],[Job-no]],Table4[],7,FALSE),"Done")</f>
        <v>Machine Shop Started</v>
      </c>
    </row>
    <row r="375" spans="1:85" x14ac:dyDescent="0.25">
      <c r="A375" t="str">
        <f>_xlfn.CONCAT(Table2[[#This Row],[Order]],"-",Table2[[#This Row],[Line]])</f>
        <v>76467-9</v>
      </c>
      <c r="B375" s="1">
        <v>43480</v>
      </c>
      <c r="C375" s="10">
        <v>76467</v>
      </c>
      <c r="D375" s="7" t="s">
        <v>3866</v>
      </c>
      <c r="E375" s="10">
        <v>9</v>
      </c>
      <c r="F375" s="10">
        <v>1</v>
      </c>
      <c r="G375" s="7" t="s">
        <v>165</v>
      </c>
      <c r="H375" s="10">
        <v>10</v>
      </c>
      <c r="I375" s="43" t="b">
        <v>1</v>
      </c>
      <c r="J375" s="43" t="b">
        <v>0</v>
      </c>
      <c r="K375" t="s">
        <v>114</v>
      </c>
      <c r="L375" s="43" t="b">
        <v>0</v>
      </c>
      <c r="M375" s="43" t="b">
        <v>0</v>
      </c>
      <c r="N375" s="43" t="b">
        <v>0</v>
      </c>
      <c r="O375" t="s">
        <v>114</v>
      </c>
      <c r="P375" t="s">
        <v>114</v>
      </c>
      <c r="Q375" t="s">
        <v>114</v>
      </c>
      <c r="R375" t="s">
        <v>114</v>
      </c>
      <c r="S375" t="s">
        <v>114</v>
      </c>
      <c r="T375" t="s">
        <v>114</v>
      </c>
      <c r="U375" t="s">
        <v>114</v>
      </c>
      <c r="V375" t="s">
        <v>114</v>
      </c>
      <c r="W375" s="5">
        <v>43475</v>
      </c>
      <c r="X375" s="7" t="s">
        <v>114</v>
      </c>
      <c r="Y375" s="7"/>
      <c r="Z375" s="7" t="s">
        <v>52</v>
      </c>
      <c r="AA375" s="7" t="s">
        <v>114</v>
      </c>
      <c r="AB375" s="7" t="s">
        <v>74</v>
      </c>
      <c r="AC375" s="10">
        <v>1</v>
      </c>
      <c r="AD375" s="3" t="s">
        <v>5967</v>
      </c>
      <c r="AE375" s="4" t="s">
        <v>5968</v>
      </c>
      <c r="AF375" s="7"/>
      <c r="AG375" s="7" t="s">
        <v>114</v>
      </c>
      <c r="AH375" s="10">
        <v>10</v>
      </c>
      <c r="AI375" s="3" t="s">
        <v>79</v>
      </c>
      <c r="AJ375" t="s">
        <v>114</v>
      </c>
      <c r="AK375" t="s">
        <v>114</v>
      </c>
      <c r="AL375" s="43" t="b">
        <v>0</v>
      </c>
      <c r="AM375" s="3"/>
      <c r="AN375" s="3"/>
      <c r="AO375" s="43" t="b">
        <v>0</v>
      </c>
      <c r="AP375" s="3" t="b">
        <v>0</v>
      </c>
      <c r="AQ375" s="3">
        <f>VLOOKUP(Table2[[#This Row],[Job-no]],Table3[],26,FALSE)</f>
        <v>10681.65</v>
      </c>
      <c r="AR375" t="str">
        <f t="shared" si="68"/>
        <v>SCDI</v>
      </c>
      <c r="AS375" t="str">
        <f>VLOOKUP(AR375,Table1[],4,0)</f>
        <v>pendant</v>
      </c>
      <c r="AT375" t="str">
        <f>IF(BD375&gt;0,"Pattern",VLOOKUP(AR375,Table1[],5,0))</f>
        <v>Check for Kit</v>
      </c>
      <c r="AU375" s="34">
        <f>IF(AT375="Pattern",WORKDAY(Table2[[#This Row],[Scheduled Ship Date]],-10),WORKDAY(Table2[[#This Row],[Scheduled Ship Date]],-4))</f>
        <v>43474</v>
      </c>
      <c r="AV375">
        <f>IF(Table2[[#This Row],[Extrusion cut double saw]]=TRUE,IF(O375="ToDo",IF(AT375="Pattern",Table2[[#This Row],[Total Sections]]*0.4,Table2[[#This Row],[Total Sections]]*0.12),0),IF(AT375="Pattern",Table2[[#This Row],[Total Sections]]*4,Table2[[#This Row],[Total Sections]]*1.2))</f>
        <v>12</v>
      </c>
      <c r="AW375" s="42">
        <f t="shared" ca="1" si="77"/>
        <v>43470</v>
      </c>
      <c r="AX375" s="42">
        <f>IF(AT375="Pattern",Table2[[#This Row],[Scheduled Ship Date]]-2,Table2[[#This Row],[Scheduled Ship Date]]-3)</f>
        <v>43477</v>
      </c>
      <c r="AY375">
        <f>IF(Table2[[#This Row],[Pattern]]="Pattern",Table2[[#This Row],[Total Sections]]*4.82,Table2[[#This Row],[Total Sections]]*0.5)</f>
        <v>5</v>
      </c>
      <c r="AZ375" s="42">
        <f t="shared" ca="1" si="78"/>
        <v>43469</v>
      </c>
      <c r="BA375" s="39">
        <f>((Table2[Total Sections]/Table2[Open Qty])-1)*Table2[Open Qty]*12.96</f>
        <v>0</v>
      </c>
      <c r="BB375" s="42"/>
      <c r="BC375" s="39" t="str">
        <f t="shared" si="69"/>
        <v>SCDI-500-400-90-35-SO-FL-12'-AP-UNV-DP-1-CA(48)</v>
      </c>
      <c r="BD375" s="39">
        <f t="shared" si="70"/>
        <v>0</v>
      </c>
      <c r="BE375" s="39" t="b">
        <f>_xlfn.IFNA(VLOOKUP(Table2[[#This Row],[Job-no]],Table4[],9,FALSE),TRUE)</f>
        <v>1</v>
      </c>
      <c r="BF375" t="str">
        <f>VLOOKUP(AR375,Table1[],3,0)</f>
        <v>SCULPT</v>
      </c>
      <c r="BG375" s="39" t="b">
        <f>_xlfn.IFNA(VLOOKUP(Table2[[#This Row],[Job-no]],Table4[],14,FALSE),TRUE)</f>
        <v>0</v>
      </c>
      <c r="BH375" s="39" t="str">
        <f>_xlfn.IFNA(VLOOKUP(Table2[[#This Row],[Job-no]],Table4[],11,FALSE),"Done")</f>
        <v/>
      </c>
      <c r="BI375" s="39">
        <f>IF(Table2[[#This Row],[Pattern]]="Pattern",VLOOKUP(Table2[[#This Row],[Product Code]],'Routing data'!$A$2:$W$470,13,FALSE),VLOOKUP(Table2[[#This Row],[Product Code]],'Routing data'!$A$2:$W$470,3,FALSE))</f>
        <v>2</v>
      </c>
      <c r="BJ375" s="39">
        <f>IF(Table2[[#This Row],[Pattern]]="Pattern",VLOOKUP(Table2[[#This Row],[Product Code]],'Routing data'!$A$2:$W$470,14,FALSE),VLOOKUP(Table2[[#This Row],[Product Code]],'Routing data'!$A$2:$W$470,4,FALSE))</f>
        <v>0</v>
      </c>
      <c r="BK375" s="39">
        <f>VLOOKUP(Table2[[#This Row],[Product Code]],'Routing data'!A$4:W$524,16,FALSE)</f>
        <v>0</v>
      </c>
      <c r="BL375" s="42">
        <f>IF(Table2[[#This Row],[Milling Required]]=0,"x",IF(AT375="Pattern",B375-10,B375-4))</f>
        <v>43476</v>
      </c>
      <c r="BM375" s="42" t="str">
        <f>IF(Table2[[#This Row],[Punching Required]]=0,"x",IF(AT375="Pattern",B375-8,B375-2))</f>
        <v>x</v>
      </c>
      <c r="BN375" s="42">
        <f t="shared" si="71"/>
        <v>43477</v>
      </c>
      <c r="BO375" s="39">
        <f>IF(Table2[[#This Row],[Milling]]="x","x",Table2[[#This Row],[Total Sections]]*2)</f>
        <v>20</v>
      </c>
      <c r="BP375" s="39" t="str">
        <f>IF(Table2[[#This Row],[Punching]]="x","x",Table2[Total Sections]*2)</f>
        <v>x</v>
      </c>
      <c r="BQ375" s="39">
        <f>IF(Table2[[#This Row],[Pattern]]="Pattern",Table2[Total Sections]*3,Table2[Total Sections]*1.5)</f>
        <v>15</v>
      </c>
      <c r="BR375" s="42">
        <f t="shared" ca="1" si="76"/>
        <v>43470</v>
      </c>
      <c r="BS375" s="42"/>
      <c r="BT375" s="42"/>
      <c r="BU375" s="39"/>
      <c r="BV375" s="39" t="str">
        <f>_xlfn.IFNA(VLOOKUP(Table2[[#This Row],[Job-no]],Table4[],16,FALSE),"Ready")</f>
        <v/>
      </c>
      <c r="BW375" s="39" t="str">
        <f>_xlfn.IFNA(VLOOKUP(Table2[[#This Row],[Job-no]],Table4[],21,FALSE),"Ready")</f>
        <v/>
      </c>
      <c r="BX375" s="39" t="b">
        <f>_xlfn.IFNA(VLOOKUP(Table2[[#This Row],[Job-no]],Table4[],10,FALSE),TRUE)</f>
        <v>0</v>
      </c>
      <c r="BY375" s="39" t="str">
        <f>_xlfn.IFNA(VLOOKUP(Table2[[#This Row],[Job-no]],Table4[],22,FALSE),"Ready")</f>
        <v/>
      </c>
      <c r="BZ375" s="120">
        <f t="shared" si="73"/>
        <v>43480</v>
      </c>
      <c r="CA375" s="120" t="str">
        <f ca="1">IF(OR(Table2[[#This Row],[Saw Date]]=TODAY(),Table2[[#This Row],[Saw Date]]=TODAY()+1), Table2[[#This Row],[Saw Date]],IF(Table2[[#This Row],[Extrusion cut double saw]],"Done",""))</f>
        <v/>
      </c>
      <c r="CB375" s="120" t="str">
        <f ca="1">IF(OR(Table2[[#This Row],[Lens Date]]=TODAY(),Table2[[#This Row],[Lens Date]]=TODAY()+1), Table2[[#This Row],[Lens Date]],IF(Table2[[#This Row],[MSLens]]="Done","Done",""))</f>
        <v/>
      </c>
      <c r="CC375" s="120" t="str">
        <f ca="1">IF(OR(Table2[[#This Row],[Milling Date]]=TODAY(),Table2[[#This Row],[Milling Date]]=TODAY()+1), Table2[[#This Row],[Milling Date]],IF(Table2[[#This Row],[CNC Holes]]="Ready","Done",""))</f>
        <v/>
      </c>
      <c r="CD375" s="120" t="str">
        <f ca="1">IF(OR(Table2[[#This Row],[Welding Date]]=TODAY(),Table2[[#This Row],[Welding Date]]=TODAY()+1), Table2[[#This Row],[Welding Date]],IF(Table2[[#This Row],[Welding Corners]]="Ready","Done",""))</f>
        <v/>
      </c>
      <c r="CE375" s="120" t="str">
        <f ca="1">IF(OR(Table2[[#This Row],[Puching Date]]=TODAY(),Table2[[#This Row],[Puching Date]]=TODAY()+1), Table2[[#This Row],[Puching Date]],IF(Table2[[#This Row],[Punch Holes]]="Ready","Done",""))</f>
        <v/>
      </c>
      <c r="CF375" s="120" t="str">
        <f ca="1">IF(OR(Table2[[#This Row],[Housing Date2]]=TODAY(),Table2[[#This Row],[Housing Date2]]=TODAY()+1),Table2[[#This Row],[Housing Date2]],IF(Table2[[#This Row],[Body Assembly]],"Done",""))</f>
        <v/>
      </c>
      <c r="CG375" s="120" t="str">
        <f>_xlfn.IFNA(VLOOKUP(Table2[[#This Row],[Job-no]],Table4[],7,FALSE),"Done")</f>
        <v>Machine Shop Started</v>
      </c>
    </row>
    <row r="376" spans="1:85" x14ac:dyDescent="0.25">
      <c r="A376" t="str">
        <f>_xlfn.CONCAT(Table2[[#This Row],[Order]],"-",Table2[[#This Row],[Line]])</f>
        <v>76581-4</v>
      </c>
      <c r="B376" s="5">
        <v>43480</v>
      </c>
      <c r="C376" s="8">
        <v>76581</v>
      </c>
      <c r="D376" s="3" t="s">
        <v>3209</v>
      </c>
      <c r="E376" s="8">
        <v>4</v>
      </c>
      <c r="F376" s="8">
        <v>1</v>
      </c>
      <c r="G376" s="3" t="s">
        <v>42</v>
      </c>
      <c r="H376" s="8">
        <v>1</v>
      </c>
      <c r="I376" s="43" t="b">
        <v>0</v>
      </c>
      <c r="J376" s="43" t="b">
        <v>0</v>
      </c>
      <c r="K376" t="s">
        <v>114</v>
      </c>
      <c r="L376" s="43" t="b">
        <v>0</v>
      </c>
      <c r="M376" s="43" t="b">
        <v>0</v>
      </c>
      <c r="N376" s="43" t="b">
        <v>0</v>
      </c>
      <c r="O376" t="s">
        <v>114</v>
      </c>
      <c r="P376" t="s">
        <v>114</v>
      </c>
      <c r="Q376" t="s">
        <v>114</v>
      </c>
      <c r="R376" t="s">
        <v>114</v>
      </c>
      <c r="S376" t="s">
        <v>114</v>
      </c>
      <c r="T376" t="s">
        <v>114</v>
      </c>
      <c r="U376" t="s">
        <v>114</v>
      </c>
      <c r="V376" t="s">
        <v>114</v>
      </c>
      <c r="W376" s="5">
        <v>43475</v>
      </c>
      <c r="X376" s="3" t="s">
        <v>114</v>
      </c>
      <c r="Y376" s="3"/>
      <c r="Z376" s="3" t="s">
        <v>4856</v>
      </c>
      <c r="AA376" s="3" t="s">
        <v>114</v>
      </c>
      <c r="AB376" s="3" t="s">
        <v>74</v>
      </c>
      <c r="AC376" s="8">
        <v>10</v>
      </c>
      <c r="AD376" s="3" t="s">
        <v>5967</v>
      </c>
      <c r="AE376" s="4" t="s">
        <v>5968</v>
      </c>
      <c r="AF376" s="3"/>
      <c r="AG376" s="3" t="s">
        <v>114</v>
      </c>
      <c r="AH376" s="8">
        <v>3</v>
      </c>
      <c r="AI376" s="3" t="s">
        <v>74</v>
      </c>
      <c r="AJ376" t="s">
        <v>114</v>
      </c>
      <c r="AK376" t="s">
        <v>114</v>
      </c>
      <c r="AL376" s="43" t="b">
        <v>0</v>
      </c>
      <c r="AM376" s="3"/>
      <c r="AN376" s="3"/>
      <c r="AO376" s="43" t="b">
        <v>0</v>
      </c>
      <c r="AP376" s="3" t="b">
        <v>0</v>
      </c>
      <c r="AQ376" s="3">
        <f>VLOOKUP(Table2[[#This Row],[Job-no]],Table3[],26,FALSE)</f>
        <v>1824</v>
      </c>
      <c r="AR376" t="str">
        <f t="shared" si="68"/>
        <v>BDLED</v>
      </c>
      <c r="AS376" t="str">
        <f>VLOOKUP(AR376,Table1[],4,0)</f>
        <v>pendant</v>
      </c>
      <c r="AT376">
        <f>IF(BD376&gt;0,"Pattern",VLOOKUP(AR376,Table1[],5,0))</f>
        <v>0</v>
      </c>
      <c r="AU376" s="34">
        <f>IF(AT376="Pattern",WORKDAY(Table2[[#This Row],[Scheduled Ship Date]],-10),WORKDAY(Table2[[#This Row],[Scheduled Ship Date]],-4))</f>
        <v>43474</v>
      </c>
      <c r="AV376">
        <f>IF(Table2[[#This Row],[Extrusion cut double saw]]=TRUE,IF(O376="ToDo",IF(AT376="Pattern",Table2[[#This Row],[Total Sections]]*0.4,Table2[[#This Row],[Total Sections]]*0.12),0),IF(AT376="Pattern",Table2[[#This Row],[Total Sections]]*4,Table2[[#This Row],[Total Sections]]*1.2))</f>
        <v>3.5999999999999996</v>
      </c>
      <c r="AW376" s="42">
        <f t="shared" ca="1" si="77"/>
        <v>43470</v>
      </c>
      <c r="AX376" s="42">
        <f>IF(AT376="Pattern",Table2[[#This Row],[Scheduled Ship Date]]-2,Table2[[#This Row],[Scheduled Ship Date]]-3)</f>
        <v>43477</v>
      </c>
      <c r="AY376">
        <f>IF(Table2[[#This Row],[Pattern]]="Pattern",Table2[[#This Row],[Total Sections]]*4.82,Table2[[#This Row],[Total Sections]]*0.5)</f>
        <v>1.5</v>
      </c>
      <c r="AZ376" s="42">
        <f t="shared" ca="1" si="78"/>
        <v>43469</v>
      </c>
      <c r="BA376" s="39">
        <f>((Table2[Total Sections]/Table2[Open Qty])-1)*Table2[Open Qty]*12.96</f>
        <v>25.92</v>
      </c>
      <c r="BB376" s="39"/>
      <c r="BC376" s="39" t="str">
        <f t="shared" si="69"/>
        <v>BDLED-500-80-35-SO-32'-W-UNV-DP-1-CA(48)</v>
      </c>
      <c r="BD376" s="39">
        <f t="shared" si="70"/>
        <v>0</v>
      </c>
      <c r="BE376" s="39" t="b">
        <f>_xlfn.IFNA(VLOOKUP(Table2[[#This Row],[Job-no]],Table4[],9,FALSE),TRUE)</f>
        <v>0</v>
      </c>
      <c r="BF376" t="str">
        <f>VLOOKUP(AR376,Table1[],3,0)</f>
        <v>B2LED</v>
      </c>
      <c r="BG376" s="39" t="b">
        <f>_xlfn.IFNA(VLOOKUP(Table2[[#This Row],[Job-no]],Table4[],14,FALSE),TRUE)</f>
        <v>0</v>
      </c>
      <c r="BH376" s="39" t="str">
        <f>_xlfn.IFNA(VLOOKUP(Table2[[#This Row],[Job-no]],Table4[],11,FALSE),"Done")</f>
        <v/>
      </c>
      <c r="BI376" s="39">
        <f>IF(Table2[[#This Row],[Pattern]]="Pattern",VLOOKUP(Table2[[#This Row],[Product Code]],'Routing data'!$A$2:$W$470,13,FALSE),VLOOKUP(Table2[[#This Row],[Product Code]],'Routing data'!$A$2:$W$470,3,FALSE))</f>
        <v>2</v>
      </c>
      <c r="BJ376" s="39">
        <f>IF(Table2[[#This Row],[Pattern]]="Pattern",VLOOKUP(Table2[[#This Row],[Product Code]],'Routing data'!$A$2:$W$470,14,FALSE),VLOOKUP(Table2[[#This Row],[Product Code]],'Routing data'!$A$2:$W$470,4,FALSE))</f>
        <v>0</v>
      </c>
      <c r="BK376" s="39">
        <f>VLOOKUP(Table2[[#This Row],[Product Code]],'Routing data'!A$4:W$524,16,FALSE)</f>
        <v>0</v>
      </c>
      <c r="BL376" s="42">
        <f>IF(Table2[[#This Row],[Milling Required]]=0,"x",IF(AT376="Pattern",B376-10,B376-4))</f>
        <v>43476</v>
      </c>
      <c r="BM376" s="42" t="str">
        <f>IF(Table2[[#This Row],[Punching Required]]=0,"x",IF(AT376="Pattern",B376-8,B376-2))</f>
        <v>x</v>
      </c>
      <c r="BN376" s="42">
        <f t="shared" si="71"/>
        <v>43477</v>
      </c>
      <c r="BO376" s="39">
        <f>IF(Table2[[#This Row],[Milling]]="x","x",Table2[[#This Row],[Total Sections]]*2)</f>
        <v>6</v>
      </c>
      <c r="BP376" s="39" t="str">
        <f>IF(Table2[[#This Row],[Punching]]="x","x",Table2[Total Sections]*2)</f>
        <v>x</v>
      </c>
      <c r="BQ376" s="39">
        <f>IF(Table2[[#This Row],[Pattern]]="Pattern",Table2[Total Sections]*3,Table2[Total Sections]*1.5)</f>
        <v>4.5</v>
      </c>
      <c r="BR376" s="42">
        <f t="shared" ca="1" si="76"/>
        <v>43470</v>
      </c>
      <c r="BS376" s="42"/>
      <c r="BT376" s="42"/>
      <c r="BU376" s="39"/>
      <c r="BV376" s="39" t="str">
        <f>_xlfn.IFNA(VLOOKUP(Table2[[#This Row],[Job-no]],Table4[],16,FALSE),"Ready")</f>
        <v/>
      </c>
      <c r="BW376" s="39" t="str">
        <f>_xlfn.IFNA(VLOOKUP(Table2[[#This Row],[Job-no]],Table4[],21,FALSE),"Ready")</f>
        <v/>
      </c>
      <c r="BX376" s="39" t="b">
        <f>_xlfn.IFNA(VLOOKUP(Table2[[#This Row],[Job-no]],Table4[],10,FALSE),TRUE)</f>
        <v>0</v>
      </c>
      <c r="BY376" s="39" t="str">
        <f>_xlfn.IFNA(VLOOKUP(Table2[[#This Row],[Job-no]],Table4[],22,FALSE),"Ready")</f>
        <v/>
      </c>
      <c r="BZ376" s="120">
        <f t="shared" si="73"/>
        <v>43480</v>
      </c>
      <c r="CA376" s="120" t="str">
        <f ca="1">IF(OR(Table2[[#This Row],[Saw Date]]=TODAY(),Table2[[#This Row],[Saw Date]]=TODAY()+1), Table2[[#This Row],[Saw Date]],IF(Table2[[#This Row],[Extrusion cut double saw]],"Done",""))</f>
        <v/>
      </c>
      <c r="CB376" s="120" t="str">
        <f ca="1">IF(OR(Table2[[#This Row],[Lens Date]]=TODAY(),Table2[[#This Row],[Lens Date]]=TODAY()+1), Table2[[#This Row],[Lens Date]],IF(Table2[[#This Row],[MSLens]]="Done","Done",""))</f>
        <v/>
      </c>
      <c r="CC376" s="120" t="str">
        <f ca="1">IF(OR(Table2[[#This Row],[Milling Date]]=TODAY(),Table2[[#This Row],[Milling Date]]=TODAY()+1), Table2[[#This Row],[Milling Date]],IF(Table2[[#This Row],[CNC Holes]]="Ready","Done",""))</f>
        <v/>
      </c>
      <c r="CD376" s="120" t="str">
        <f ca="1">IF(OR(Table2[[#This Row],[Welding Date]]=TODAY(),Table2[[#This Row],[Welding Date]]=TODAY()+1), Table2[[#This Row],[Welding Date]],IF(Table2[[#This Row],[Welding Corners]]="Ready","Done",""))</f>
        <v/>
      </c>
      <c r="CE376" s="120" t="str">
        <f ca="1">IF(OR(Table2[[#This Row],[Puching Date]]=TODAY(),Table2[[#This Row],[Puching Date]]=TODAY()+1), Table2[[#This Row],[Puching Date]],IF(Table2[[#This Row],[Punch Holes]]="Ready","Done",""))</f>
        <v/>
      </c>
      <c r="CF376" s="120" t="str">
        <f ca="1">IF(OR(Table2[[#This Row],[Housing Date2]]=TODAY(),Table2[[#This Row],[Housing Date2]]=TODAY()+1),Table2[[#This Row],[Housing Date2]],IF(Table2[[#This Row],[Body Assembly]],"Done",""))</f>
        <v/>
      </c>
      <c r="CG376" s="120" t="str">
        <f>_xlfn.IFNA(VLOOKUP(Table2[[#This Row],[Job-no]],Table4[],7,FALSE),"Done")</f>
        <v>Scheduled/Released</v>
      </c>
    </row>
    <row r="377" spans="1:85" x14ac:dyDescent="0.25">
      <c r="A377" t="str">
        <f>_xlfn.CONCAT(Table2[[#This Row],[Order]],"-",Table2[[#This Row],[Line]])</f>
        <v>76647-1</v>
      </c>
      <c r="B377" s="5">
        <v>43480</v>
      </c>
      <c r="C377" s="8">
        <v>76647</v>
      </c>
      <c r="D377" s="3" t="s">
        <v>2749</v>
      </c>
      <c r="E377" s="8">
        <v>1</v>
      </c>
      <c r="F377" s="8">
        <v>1</v>
      </c>
      <c r="G377" s="3" t="s">
        <v>42</v>
      </c>
      <c r="H377" s="8">
        <v>13</v>
      </c>
      <c r="I377" s="43" t="b">
        <v>0</v>
      </c>
      <c r="J377" s="43" t="b">
        <v>0</v>
      </c>
      <c r="K377" t="s">
        <v>114</v>
      </c>
      <c r="L377" s="43" t="b">
        <v>0</v>
      </c>
      <c r="M377" s="43" t="b">
        <v>0</v>
      </c>
      <c r="N377" s="43" t="b">
        <v>0</v>
      </c>
      <c r="O377" t="s">
        <v>114</v>
      </c>
      <c r="P377" t="s">
        <v>114</v>
      </c>
      <c r="Q377" t="s">
        <v>114</v>
      </c>
      <c r="R377" t="s">
        <v>114</v>
      </c>
      <c r="S377" t="s">
        <v>114</v>
      </c>
      <c r="T377" t="s">
        <v>114</v>
      </c>
      <c r="U377" t="s">
        <v>114</v>
      </c>
      <c r="V377" t="s">
        <v>114</v>
      </c>
      <c r="W377" s="5">
        <v>43475</v>
      </c>
      <c r="X377" s="3" t="s">
        <v>114</v>
      </c>
      <c r="Y377" s="3"/>
      <c r="Z377" s="3" t="s">
        <v>3162</v>
      </c>
      <c r="AA377" s="3" t="s">
        <v>114</v>
      </c>
      <c r="AB377" s="3" t="s">
        <v>74</v>
      </c>
      <c r="AC377" s="8">
        <v>4</v>
      </c>
      <c r="AD377" s="3" t="s">
        <v>5967</v>
      </c>
      <c r="AE377" s="4" t="s">
        <v>5968</v>
      </c>
      <c r="AF377" s="3"/>
      <c r="AG377" s="3" t="s">
        <v>114</v>
      </c>
      <c r="AH377" s="8">
        <v>13</v>
      </c>
      <c r="AI377" s="3" t="s">
        <v>74</v>
      </c>
      <c r="AJ377" t="s">
        <v>114</v>
      </c>
      <c r="AK377" t="s">
        <v>114</v>
      </c>
      <c r="AL377" s="43" t="b">
        <v>0</v>
      </c>
      <c r="AM377" s="3"/>
      <c r="AN377" s="3"/>
      <c r="AO377" s="43" t="b">
        <v>0</v>
      </c>
      <c r="AP377" s="3" t="b">
        <v>0</v>
      </c>
      <c r="AQ377" s="3">
        <f>VLOOKUP(Table2[[#This Row],[Job-no]],Table3[],26,FALSE)</f>
        <v>4680</v>
      </c>
      <c r="AR377" t="str">
        <f t="shared" si="68"/>
        <v>B3RLED</v>
      </c>
      <c r="AS377" t="str">
        <f>VLOOKUP(AR377,Table1[],4,0)</f>
        <v>recessed</v>
      </c>
      <c r="AT377">
        <f>IF(BD377&gt;0,"Pattern",VLOOKUP(AR377,Table1[],5,0))</f>
        <v>0</v>
      </c>
      <c r="AU377" s="34">
        <f>IF(AT377="Pattern",WORKDAY(Table2[[#This Row],[Scheduled Ship Date]],-10),WORKDAY(Table2[[#This Row],[Scheduled Ship Date]],-4))</f>
        <v>43474</v>
      </c>
      <c r="AV377">
        <f>IF(Table2[[#This Row],[Extrusion cut double saw]]=TRUE,IF(O377="ToDo",IF(AT377="Pattern",Table2[[#This Row],[Total Sections]]*0.4,Table2[[#This Row],[Total Sections]]*0.12),0),IF(AT377="Pattern",Table2[[#This Row],[Total Sections]]*4,Table2[[#This Row],[Total Sections]]*1.2))</f>
        <v>15.6</v>
      </c>
      <c r="AW377" s="42">
        <f t="shared" ca="1" si="77"/>
        <v>43470</v>
      </c>
      <c r="AX377" s="42">
        <f>IF(AT377="Pattern",Table2[[#This Row],[Scheduled Ship Date]]-2,Table2[[#This Row],[Scheduled Ship Date]]-3)</f>
        <v>43477</v>
      </c>
      <c r="AY377">
        <f>IF(Table2[[#This Row],[Pattern]]="Pattern",Table2[[#This Row],[Total Sections]]*4.82,Table2[[#This Row],[Total Sections]]*0.5)</f>
        <v>6.5</v>
      </c>
      <c r="AZ377" s="42">
        <f t="shared" ca="1" si="78"/>
        <v>43469</v>
      </c>
      <c r="BA377" s="39">
        <f>((Table2[Total Sections]/Table2[Open Qty])-1)*Table2[Open Qty]*12.96</f>
        <v>0</v>
      </c>
      <c r="BB377" s="39"/>
      <c r="BC377" s="39" t="str">
        <f t="shared" si="69"/>
        <v>B3RLED-SL-400-80-35-FL-4-W-UNV-DP-1-TG9</v>
      </c>
      <c r="BD377" s="39">
        <f t="shared" si="70"/>
        <v>0</v>
      </c>
      <c r="BE377" s="39" t="b">
        <f>_xlfn.IFNA(VLOOKUP(Table2[[#This Row],[Job-no]],Table4[],9,FALSE),TRUE)</f>
        <v>0</v>
      </c>
      <c r="BF377" t="str">
        <f>VLOOKUP(AR377,Table1[],3,0)</f>
        <v>B3S</v>
      </c>
      <c r="BG377" s="39" t="b">
        <f>_xlfn.IFNA(VLOOKUP(Table2[[#This Row],[Job-no]],Table4[],14,FALSE),TRUE)</f>
        <v>0</v>
      </c>
      <c r="BH377" s="39" t="str">
        <f>_xlfn.IFNA(VLOOKUP(Table2[[#This Row],[Job-no]],Table4[],11,FALSE),"Done")</f>
        <v/>
      </c>
      <c r="BI377" s="39">
        <f>IF(Table2[[#This Row],[Pattern]]="Pattern",VLOOKUP(Table2[[#This Row],[Product Code]],'Routing data'!$A$2:$W$470,13,FALSE),VLOOKUP(Table2[[#This Row],[Product Code]],'Routing data'!$A$2:$W$470,3,FALSE))</f>
        <v>2</v>
      </c>
      <c r="BJ377" s="39">
        <f>IF(Table2[[#This Row],[Pattern]]="Pattern",VLOOKUP(Table2[[#This Row],[Product Code]],'Routing data'!$A$2:$W$470,14,FALSE),VLOOKUP(Table2[[#This Row],[Product Code]],'Routing data'!$A$2:$W$470,4,FALSE))</f>
        <v>3</v>
      </c>
      <c r="BK377" s="39">
        <f>VLOOKUP(Table2[[#This Row],[Product Code]],'Routing data'!A$4:W$524,16,FALSE)</f>
        <v>0</v>
      </c>
      <c r="BL377" s="42">
        <f>IF(Table2[[#This Row],[Milling Required]]=0,"x",IF(AT377="Pattern",B377-10,B377-4))</f>
        <v>43476</v>
      </c>
      <c r="BM377" s="42">
        <f>IF(Table2[[#This Row],[Punching Required]]=0,"x",IF(AT377="Pattern",B377-8,B377-2))</f>
        <v>43478</v>
      </c>
      <c r="BN377" s="42">
        <f t="shared" si="71"/>
        <v>43477</v>
      </c>
      <c r="BO377" s="39">
        <f>IF(Table2[[#This Row],[Milling]]="x","x",Table2[[#This Row],[Total Sections]]*2)</f>
        <v>26</v>
      </c>
      <c r="BP377" s="39">
        <f>IF(Table2[[#This Row],[Punching]]="x","x",Table2[Total Sections]*2)</f>
        <v>26</v>
      </c>
      <c r="BQ377" s="39">
        <f>IF(Table2[[#This Row],[Pattern]]="Pattern",Table2[Total Sections]*3,Table2[Total Sections]*1.5)</f>
        <v>19.5</v>
      </c>
      <c r="BR377" s="42">
        <f t="shared" ca="1" si="76"/>
        <v>43470</v>
      </c>
      <c r="BS377" s="42"/>
      <c r="BT377" s="42"/>
      <c r="BU377" s="39"/>
      <c r="BV377" s="39" t="str">
        <f>_xlfn.IFNA(VLOOKUP(Table2[[#This Row],[Job-no]],Table4[],16,FALSE),"Ready")</f>
        <v/>
      </c>
      <c r="BW377" s="39" t="str">
        <f>_xlfn.IFNA(VLOOKUP(Table2[[#This Row],[Job-no]],Table4[],21,FALSE),"Ready")</f>
        <v/>
      </c>
      <c r="BX377" s="39" t="b">
        <f>_xlfn.IFNA(VLOOKUP(Table2[[#This Row],[Job-no]],Table4[],10,FALSE),TRUE)</f>
        <v>0</v>
      </c>
      <c r="BY377" s="39" t="str">
        <f>_xlfn.IFNA(VLOOKUP(Table2[[#This Row],[Job-no]],Table4[],22,FALSE),"Ready")</f>
        <v/>
      </c>
      <c r="BZ377" s="120">
        <f t="shared" si="73"/>
        <v>43480</v>
      </c>
      <c r="CA377" s="120" t="str">
        <f ca="1">IF(OR(Table2[[#This Row],[Saw Date]]=TODAY(),Table2[[#This Row],[Saw Date]]=TODAY()+1), Table2[[#This Row],[Saw Date]],IF(Table2[[#This Row],[Extrusion cut double saw]],"Done",""))</f>
        <v/>
      </c>
      <c r="CB377" s="120" t="str">
        <f ca="1">IF(OR(Table2[[#This Row],[Lens Date]]=TODAY(),Table2[[#This Row],[Lens Date]]=TODAY()+1), Table2[[#This Row],[Lens Date]],IF(Table2[[#This Row],[MSLens]]="Done","Done",""))</f>
        <v/>
      </c>
      <c r="CC377" s="120" t="str">
        <f ca="1">IF(OR(Table2[[#This Row],[Milling Date]]=TODAY(),Table2[[#This Row],[Milling Date]]=TODAY()+1), Table2[[#This Row],[Milling Date]],IF(Table2[[#This Row],[CNC Holes]]="Ready","Done",""))</f>
        <v/>
      </c>
      <c r="CD377" s="120" t="str">
        <f ca="1">IF(OR(Table2[[#This Row],[Welding Date]]=TODAY(),Table2[[#This Row],[Welding Date]]=TODAY()+1), Table2[[#This Row],[Welding Date]],IF(Table2[[#This Row],[Welding Corners]]="Ready","Done",""))</f>
        <v/>
      </c>
      <c r="CE377" s="120" t="str">
        <f ca="1">IF(OR(Table2[[#This Row],[Puching Date]]=TODAY(),Table2[[#This Row],[Puching Date]]=TODAY()+1), Table2[[#This Row],[Puching Date]],IF(Table2[[#This Row],[Punch Holes]]="Ready","Done",""))</f>
        <v/>
      </c>
      <c r="CF377" s="120" t="str">
        <f ca="1">IF(OR(Table2[[#This Row],[Housing Date2]]=TODAY(),Table2[[#This Row],[Housing Date2]]=TODAY()+1),Table2[[#This Row],[Housing Date2]],IF(Table2[[#This Row],[Body Assembly]],"Done",""))</f>
        <v/>
      </c>
      <c r="CG377" s="120" t="str">
        <f>_xlfn.IFNA(VLOOKUP(Table2[[#This Row],[Job-no]],Table4[],7,FALSE),"Done")</f>
        <v>Scheduled/Released</v>
      </c>
    </row>
    <row r="378" spans="1:85" x14ac:dyDescent="0.25">
      <c r="A378" t="str">
        <f>_xlfn.CONCAT(Table2[[#This Row],[Order]],"-",Table2[[#This Row],[Line]])</f>
        <v>76647-2</v>
      </c>
      <c r="B378" s="5">
        <v>43480</v>
      </c>
      <c r="C378" s="8">
        <v>76647</v>
      </c>
      <c r="D378" s="3" t="s">
        <v>2750</v>
      </c>
      <c r="E378" s="8">
        <v>2</v>
      </c>
      <c r="F378" s="8">
        <v>1</v>
      </c>
      <c r="G378" s="3" t="s">
        <v>42</v>
      </c>
      <c r="H378" s="8">
        <v>1</v>
      </c>
      <c r="I378" s="43" t="b">
        <v>0</v>
      </c>
      <c r="J378" s="43" t="b">
        <v>0</v>
      </c>
      <c r="K378" t="s">
        <v>114</v>
      </c>
      <c r="L378" s="43" t="b">
        <v>0</v>
      </c>
      <c r="M378" s="43" t="b">
        <v>0</v>
      </c>
      <c r="N378" s="43" t="b">
        <v>0</v>
      </c>
      <c r="O378" t="s">
        <v>114</v>
      </c>
      <c r="P378" t="s">
        <v>114</v>
      </c>
      <c r="Q378" t="s">
        <v>114</v>
      </c>
      <c r="R378" t="s">
        <v>114</v>
      </c>
      <c r="S378" t="s">
        <v>114</v>
      </c>
      <c r="T378" t="s">
        <v>114</v>
      </c>
      <c r="U378" t="s">
        <v>114</v>
      </c>
      <c r="V378" t="s">
        <v>114</v>
      </c>
      <c r="W378" s="5">
        <v>43475</v>
      </c>
      <c r="X378" s="3" t="s">
        <v>114</v>
      </c>
      <c r="Y378" s="3"/>
      <c r="Z378" s="3" t="s">
        <v>17</v>
      </c>
      <c r="AA378" s="3" t="s">
        <v>114</v>
      </c>
      <c r="AB378" s="3" t="s">
        <v>74</v>
      </c>
      <c r="AC378" s="8">
        <v>4</v>
      </c>
      <c r="AD378" s="3" t="s">
        <v>5967</v>
      </c>
      <c r="AE378" s="4" t="s">
        <v>5968</v>
      </c>
      <c r="AF378" s="3"/>
      <c r="AG378" s="3" t="s">
        <v>114</v>
      </c>
      <c r="AH378" s="8">
        <v>20</v>
      </c>
      <c r="AI378" s="3" t="s">
        <v>74</v>
      </c>
      <c r="AJ378" t="s">
        <v>114</v>
      </c>
      <c r="AK378" t="s">
        <v>114</v>
      </c>
      <c r="AL378" s="43" t="b">
        <v>0</v>
      </c>
      <c r="AM378" s="3"/>
      <c r="AN378" s="3"/>
      <c r="AO378" s="43" t="b">
        <v>0</v>
      </c>
      <c r="AP378" s="3" t="b">
        <v>0</v>
      </c>
      <c r="AQ378" s="3">
        <f>VLOOKUP(Table2[[#This Row],[Job-no]],Table3[],26,FALSE)</f>
        <v>5928</v>
      </c>
      <c r="AR378" t="str">
        <f t="shared" si="68"/>
        <v>CCH</v>
      </c>
      <c r="AS378" t="str">
        <f>VLOOKUP(AR378,Table1[],4,0)</f>
        <v>surface</v>
      </c>
      <c r="AT378">
        <f>IF(BD378&gt;0,"Pattern",VLOOKUP(AR378,Table1[],5,0))</f>
        <v>0</v>
      </c>
      <c r="AU378" s="34">
        <f>IF(AT378="Pattern",WORKDAY(Table2[[#This Row],[Scheduled Ship Date]],-10),WORKDAY(Table2[[#This Row],[Scheduled Ship Date]],-4))</f>
        <v>43474</v>
      </c>
      <c r="AV378">
        <f>IF(Table2[[#This Row],[Extrusion cut double saw]]=TRUE,IF(O378="ToDo",IF(AT378="Pattern",Table2[[#This Row],[Total Sections]]*0.4,Table2[[#This Row],[Total Sections]]*0.12),0),IF(AT378="Pattern",Table2[[#This Row],[Total Sections]]*4,Table2[[#This Row],[Total Sections]]*1.2))</f>
        <v>24</v>
      </c>
      <c r="AW378" s="42">
        <f t="shared" ca="1" si="77"/>
        <v>43470</v>
      </c>
      <c r="AX378" s="42">
        <f>IF(AT378="Pattern",Table2[[#This Row],[Scheduled Ship Date]]-2,Table2[[#This Row],[Scheduled Ship Date]]-3)</f>
        <v>43477</v>
      </c>
      <c r="AY378">
        <f>IF(Table2[[#This Row],[Pattern]]="Pattern",Table2[[#This Row],[Total Sections]]*4.82,Table2[[#This Row],[Total Sections]]*0.5)</f>
        <v>10</v>
      </c>
      <c r="AZ378" s="42">
        <f t="shared" ca="1" si="78"/>
        <v>43469</v>
      </c>
      <c r="BA378" s="39">
        <f>((Table2[Total Sections]/Table2[Open Qty])-1)*Table2[Open Qty]*12.96</f>
        <v>246.24</v>
      </c>
      <c r="BB378" s="39"/>
      <c r="BC378" s="39" t="str">
        <f t="shared" si="69"/>
        <v>CCH-SL-700-80-35-CP(76)-W-UNV-DP-1-AC-C(18' X 20' RECTANGLE)</v>
      </c>
      <c r="BD378" s="39">
        <f t="shared" si="70"/>
        <v>0</v>
      </c>
      <c r="BE378" s="39" t="b">
        <f>_xlfn.IFNA(VLOOKUP(Table2[[#This Row],[Job-no]],Table4[],9,FALSE),TRUE)</f>
        <v>0</v>
      </c>
      <c r="BF378" t="str">
        <f>VLOOKUP(AR378,Table1[],3,0)</f>
        <v>PERFKT</v>
      </c>
      <c r="BG378" s="39" t="b">
        <f>_xlfn.IFNA(VLOOKUP(Table2[[#This Row],[Job-no]],Table4[],14,FALSE),TRUE)</f>
        <v>0</v>
      </c>
      <c r="BH378" s="39" t="str">
        <f>_xlfn.IFNA(VLOOKUP(Table2[[#This Row],[Job-no]],Table4[],11,FALSE),"Done")</f>
        <v/>
      </c>
      <c r="BI378" s="39">
        <f>IF(Table2[[#This Row],[Pattern]]="Pattern",VLOOKUP(Table2[[#This Row],[Product Code]],'Routing data'!$A$2:$W$470,13,FALSE),VLOOKUP(Table2[[#This Row],[Product Code]],'Routing data'!$A$2:$W$470,3,FALSE))</f>
        <v>2</v>
      </c>
      <c r="BJ378" s="39">
        <f>IF(Table2[[#This Row],[Pattern]]="Pattern",VLOOKUP(Table2[[#This Row],[Product Code]],'Routing data'!$A$2:$W$470,14,FALSE),VLOOKUP(Table2[[#This Row],[Product Code]],'Routing data'!$A$2:$W$470,4,FALSE))</f>
        <v>0</v>
      </c>
      <c r="BK378" s="39">
        <f>VLOOKUP(Table2[[#This Row],[Product Code]],'Routing data'!A$4:W$524,16,FALSE)</f>
        <v>0</v>
      </c>
      <c r="BL378" s="42">
        <f>IF(Table2[[#This Row],[Milling Required]]=0,"x",IF(AT378="Pattern",B378-10,B378-4))</f>
        <v>43476</v>
      </c>
      <c r="BM378" s="42" t="str">
        <f>IF(Table2[[#This Row],[Punching Required]]=0,"x",IF(AT378="Pattern",B378-8,B378-2))</f>
        <v>x</v>
      </c>
      <c r="BN378" s="42">
        <f t="shared" si="71"/>
        <v>43477</v>
      </c>
      <c r="BO378" s="39">
        <f>IF(Table2[[#This Row],[Milling]]="x","x",Table2[[#This Row],[Total Sections]]*2)</f>
        <v>40</v>
      </c>
      <c r="BP378" s="39" t="str">
        <f>IF(Table2[[#This Row],[Punching]]="x","x",Table2[Total Sections]*2)</f>
        <v>x</v>
      </c>
      <c r="BQ378" s="39">
        <f>IF(Table2[[#This Row],[Pattern]]="Pattern",Table2[Total Sections]*3,Table2[Total Sections]*1.5)</f>
        <v>30</v>
      </c>
      <c r="BR378" s="42">
        <f t="shared" ca="1" si="76"/>
        <v>43470</v>
      </c>
      <c r="BS378" s="42"/>
      <c r="BT378" s="42"/>
      <c r="BU378" s="39"/>
      <c r="BV378" s="39" t="str">
        <f>_xlfn.IFNA(VLOOKUP(Table2[[#This Row],[Job-no]],Table4[],16,FALSE),"Ready")</f>
        <v/>
      </c>
      <c r="BW378" s="39" t="str">
        <f>_xlfn.IFNA(VLOOKUP(Table2[[#This Row],[Job-no]],Table4[],21,FALSE),"Ready")</f>
        <v/>
      </c>
      <c r="BX378" s="39" t="b">
        <f>_xlfn.IFNA(VLOOKUP(Table2[[#This Row],[Job-no]],Table4[],10,FALSE),TRUE)</f>
        <v>0</v>
      </c>
      <c r="BY378" s="39" t="str">
        <f>_xlfn.IFNA(VLOOKUP(Table2[[#This Row],[Job-no]],Table4[],22,FALSE),"Ready")</f>
        <v/>
      </c>
      <c r="BZ378" s="120">
        <f t="shared" si="73"/>
        <v>43480</v>
      </c>
      <c r="CA378" s="120" t="str">
        <f ca="1">IF(OR(Table2[[#This Row],[Saw Date]]=TODAY(),Table2[[#This Row],[Saw Date]]=TODAY()+1), Table2[[#This Row],[Saw Date]],IF(Table2[[#This Row],[Extrusion cut double saw]],"Done",""))</f>
        <v/>
      </c>
      <c r="CB378" s="120" t="str">
        <f ca="1">IF(OR(Table2[[#This Row],[Lens Date]]=TODAY(),Table2[[#This Row],[Lens Date]]=TODAY()+1), Table2[[#This Row],[Lens Date]],IF(Table2[[#This Row],[MSLens]]="Done","Done",""))</f>
        <v/>
      </c>
      <c r="CC378" s="120" t="str">
        <f ca="1">IF(OR(Table2[[#This Row],[Milling Date]]=TODAY(),Table2[[#This Row],[Milling Date]]=TODAY()+1), Table2[[#This Row],[Milling Date]],IF(Table2[[#This Row],[CNC Holes]]="Ready","Done",""))</f>
        <v/>
      </c>
      <c r="CD378" s="120" t="str">
        <f ca="1">IF(OR(Table2[[#This Row],[Welding Date]]=TODAY(),Table2[[#This Row],[Welding Date]]=TODAY()+1), Table2[[#This Row],[Welding Date]],IF(Table2[[#This Row],[Welding Corners]]="Ready","Done",""))</f>
        <v/>
      </c>
      <c r="CE378" s="120" t="str">
        <f ca="1">IF(OR(Table2[[#This Row],[Puching Date]]=TODAY(),Table2[[#This Row],[Puching Date]]=TODAY()+1), Table2[[#This Row],[Puching Date]],IF(Table2[[#This Row],[Punch Holes]]="Ready","Done",""))</f>
        <v/>
      </c>
      <c r="CF378" s="120" t="str">
        <f ca="1">IF(OR(Table2[[#This Row],[Housing Date2]]=TODAY(),Table2[[#This Row],[Housing Date2]]=TODAY()+1),Table2[[#This Row],[Housing Date2]],IF(Table2[[#This Row],[Body Assembly]],"Done",""))</f>
        <v/>
      </c>
      <c r="CG378" s="120" t="str">
        <f>_xlfn.IFNA(VLOOKUP(Table2[[#This Row],[Job-no]],Table4[],7,FALSE),"Done")</f>
        <v>Scheduled/Released</v>
      </c>
    </row>
    <row r="379" spans="1:85" x14ac:dyDescent="0.25">
      <c r="A379" t="str">
        <f>_xlfn.CONCAT(Table2[[#This Row],[Order]],"-",Table2[[#This Row],[Line]])</f>
        <v>76647-3</v>
      </c>
      <c r="B379" s="5">
        <v>43480</v>
      </c>
      <c r="C379" s="8">
        <v>76647</v>
      </c>
      <c r="D379" s="3" t="s">
        <v>2751</v>
      </c>
      <c r="E379" s="8">
        <v>3</v>
      </c>
      <c r="F379" s="8">
        <v>1</v>
      </c>
      <c r="G379" s="3" t="s">
        <v>42</v>
      </c>
      <c r="H379" s="8">
        <v>2</v>
      </c>
      <c r="I379" s="43" t="b">
        <v>0</v>
      </c>
      <c r="J379" s="43" t="b">
        <v>0</v>
      </c>
      <c r="K379" t="s">
        <v>114</v>
      </c>
      <c r="L379" s="43" t="b">
        <v>0</v>
      </c>
      <c r="M379" s="43" t="b">
        <v>0</v>
      </c>
      <c r="N379" s="43" t="b">
        <v>0</v>
      </c>
      <c r="O379" t="s">
        <v>114</v>
      </c>
      <c r="P379" t="s">
        <v>114</v>
      </c>
      <c r="Q379" t="s">
        <v>114</v>
      </c>
      <c r="R379" t="s">
        <v>114</v>
      </c>
      <c r="S379" t="s">
        <v>114</v>
      </c>
      <c r="T379" t="s">
        <v>114</v>
      </c>
      <c r="U379" t="s">
        <v>114</v>
      </c>
      <c r="V379" t="s">
        <v>114</v>
      </c>
      <c r="W379" s="5">
        <v>43475</v>
      </c>
      <c r="X379" s="3" t="s">
        <v>114</v>
      </c>
      <c r="Y379" s="3"/>
      <c r="Z379" s="3" t="s">
        <v>4857</v>
      </c>
      <c r="AA379" s="3" t="s">
        <v>114</v>
      </c>
      <c r="AB379" s="3" t="s">
        <v>74</v>
      </c>
      <c r="AC379" s="8">
        <v>4</v>
      </c>
      <c r="AD379" s="3" t="s">
        <v>5967</v>
      </c>
      <c r="AE379" s="4" t="s">
        <v>5968</v>
      </c>
      <c r="AF379" s="3"/>
      <c r="AG379" s="3" t="s">
        <v>114</v>
      </c>
      <c r="AH379" s="8">
        <v>4</v>
      </c>
      <c r="AI379" s="3" t="s">
        <v>74</v>
      </c>
      <c r="AJ379" t="s">
        <v>114</v>
      </c>
      <c r="AK379" t="s">
        <v>114</v>
      </c>
      <c r="AL379" s="43" t="b">
        <v>0</v>
      </c>
      <c r="AM379" s="3"/>
      <c r="AN379" s="3"/>
      <c r="AO379" s="43" t="b">
        <v>0</v>
      </c>
      <c r="AP379" s="3" t="b">
        <v>0</v>
      </c>
      <c r="AQ379" s="3">
        <f>VLOOKUP(Table2[[#This Row],[Job-no]],Table3[],26,FALSE)</f>
        <v>5184</v>
      </c>
      <c r="AR379" t="str">
        <f t="shared" si="68"/>
        <v>GPLED</v>
      </c>
      <c r="AS379" t="str">
        <f>VLOOKUP(AR379,Table1[],4,0)</f>
        <v>recessed</v>
      </c>
      <c r="AT379">
        <f>IF(BD379&gt;0,"Pattern",VLOOKUP(AR379,Table1[],5,0))</f>
        <v>0</v>
      </c>
      <c r="AU379" s="34">
        <f>IF(AT379="Pattern",WORKDAY(Table2[[#This Row],[Scheduled Ship Date]],-10),WORKDAY(Table2[[#This Row],[Scheduled Ship Date]],-4))</f>
        <v>43474</v>
      </c>
      <c r="AV379">
        <f>IF(Table2[[#This Row],[Extrusion cut double saw]]=TRUE,IF(O379="ToDo",IF(AT379="Pattern",Table2[[#This Row],[Total Sections]]*0.4,Table2[[#This Row],[Total Sections]]*0.12),0),IF(AT379="Pattern",Table2[[#This Row],[Total Sections]]*4,Table2[[#This Row],[Total Sections]]*1.2))</f>
        <v>4.8</v>
      </c>
      <c r="AW379" s="42">
        <f t="shared" ca="1" si="77"/>
        <v>43470</v>
      </c>
      <c r="AX379" s="42">
        <f>IF(AT379="Pattern",Table2[[#This Row],[Scheduled Ship Date]]-2,Table2[[#This Row],[Scheduled Ship Date]]-3)</f>
        <v>43477</v>
      </c>
      <c r="AY379">
        <f>IF(Table2[[#This Row],[Pattern]]="Pattern",Table2[[#This Row],[Total Sections]]*4.82,Table2[[#This Row],[Total Sections]]*0.5)</f>
        <v>2</v>
      </c>
      <c r="AZ379" s="42">
        <f t="shared" ca="1" si="78"/>
        <v>43469</v>
      </c>
      <c r="BA379" s="39">
        <f>((Table2[Total Sections]/Table2[Open Qty])-1)*Table2[Open Qty]*12.96</f>
        <v>25.92</v>
      </c>
      <c r="BB379" s="39"/>
      <c r="BC379" s="39" t="str">
        <f t="shared" si="69"/>
        <v>GPLED-EX1W-500-80-35-RG2-24-W-UNV-DP-1-DS</v>
      </c>
      <c r="BD379" s="39">
        <f t="shared" si="70"/>
        <v>0</v>
      </c>
      <c r="BE379" s="39" t="b">
        <f>_xlfn.IFNA(VLOOKUP(Table2[[#This Row],[Job-no]],Table4[],9,FALSE),TRUE)</f>
        <v>0</v>
      </c>
      <c r="BF379" t="str">
        <f>VLOOKUP(AR379,Table1[],3,0)</f>
        <v>PERFKT</v>
      </c>
      <c r="BG379" s="39" t="b">
        <f>_xlfn.IFNA(VLOOKUP(Table2[[#This Row],[Job-no]],Table4[],14,FALSE),TRUE)</f>
        <v>0</v>
      </c>
      <c r="BH379" s="39" t="str">
        <f>_xlfn.IFNA(VLOOKUP(Table2[[#This Row],[Job-no]],Table4[],11,FALSE),"Done")</f>
        <v/>
      </c>
      <c r="BI379" s="39">
        <f>IF(Table2[[#This Row],[Pattern]]="Pattern",VLOOKUP(Table2[[#This Row],[Product Code]],'Routing data'!$A$2:$W$470,13,FALSE),VLOOKUP(Table2[[#This Row],[Product Code]],'Routing data'!$A$2:$W$470,3,FALSE))</f>
        <v>2</v>
      </c>
      <c r="BJ379" s="39">
        <f>IF(Table2[[#This Row],[Pattern]]="Pattern",VLOOKUP(Table2[[#This Row],[Product Code]],'Routing data'!$A$2:$W$470,14,FALSE),VLOOKUP(Table2[[#This Row],[Product Code]],'Routing data'!$A$2:$W$470,4,FALSE))</f>
        <v>0</v>
      </c>
      <c r="BK379" s="39">
        <f>VLOOKUP(Table2[[#This Row],[Product Code]],'Routing data'!A$4:W$524,16,FALSE)</f>
        <v>0</v>
      </c>
      <c r="BL379" s="42">
        <f>IF(Table2[[#This Row],[Milling Required]]=0,"x",IF(AT379="Pattern",B379-10,B379-4))</f>
        <v>43476</v>
      </c>
      <c r="BM379" s="42" t="str">
        <f>IF(Table2[[#This Row],[Punching Required]]=0,"x",IF(AT379="Pattern",B379-8,B379-2))</f>
        <v>x</v>
      </c>
      <c r="BN379" s="42">
        <f t="shared" si="71"/>
        <v>43477</v>
      </c>
      <c r="BO379" s="39">
        <f>IF(Table2[[#This Row],[Milling]]="x","x",Table2[[#This Row],[Total Sections]]*2)</f>
        <v>8</v>
      </c>
      <c r="BP379" s="39" t="str">
        <f>IF(Table2[[#This Row],[Punching]]="x","x",Table2[Total Sections]*2)</f>
        <v>x</v>
      </c>
      <c r="BQ379" s="39">
        <f>IF(Table2[[#This Row],[Pattern]]="Pattern",Table2[Total Sections]*3,Table2[Total Sections]*1.5)</f>
        <v>6</v>
      </c>
      <c r="BR379" s="42">
        <f t="shared" ca="1" si="76"/>
        <v>43470</v>
      </c>
      <c r="BS379" s="42"/>
      <c r="BT379" s="42"/>
      <c r="BU379" s="39"/>
      <c r="BV379" s="122" t="str">
        <f>_xlfn.IFNA(VLOOKUP(Table2[[#This Row],[Job-no]],Table4[],16,FALSE),"Ready")</f>
        <v/>
      </c>
      <c r="BW379" s="122" t="str">
        <f>_xlfn.IFNA(VLOOKUP(Table2[[#This Row],[Job-no]],Table4[],21,FALSE),"Ready")</f>
        <v/>
      </c>
      <c r="BX379" s="39" t="b">
        <f>_xlfn.IFNA(VLOOKUP(Table2[[#This Row],[Job-no]],Table4[],10,FALSE),TRUE)</f>
        <v>0</v>
      </c>
      <c r="BY379" s="39" t="str">
        <f>_xlfn.IFNA(VLOOKUP(Table2[[#This Row],[Job-no]],Table4[],22,FALSE),"Ready")</f>
        <v/>
      </c>
      <c r="BZ379" s="120">
        <f t="shared" si="73"/>
        <v>43480</v>
      </c>
      <c r="CA379" s="120" t="str">
        <f ca="1">IF(OR(Table2[[#This Row],[Saw Date]]=TODAY(),Table2[[#This Row],[Saw Date]]=TODAY()+1), Table2[[#This Row],[Saw Date]],IF(Table2[[#This Row],[Extrusion cut double saw]],"Done",""))</f>
        <v/>
      </c>
      <c r="CB379" s="120" t="str">
        <f ca="1">IF(OR(Table2[[#This Row],[Lens Date]]=TODAY(),Table2[[#This Row],[Lens Date]]=TODAY()+1), Table2[[#This Row],[Lens Date]],IF(Table2[[#This Row],[MSLens]]="Done","Done",""))</f>
        <v/>
      </c>
      <c r="CC379" s="120" t="str">
        <f ca="1">IF(OR(Table2[[#This Row],[Milling Date]]=TODAY(),Table2[[#This Row],[Milling Date]]=TODAY()+1), Table2[[#This Row],[Milling Date]],IF(Table2[[#This Row],[CNC Holes]]="Ready","Done",""))</f>
        <v/>
      </c>
      <c r="CD379" s="120" t="str">
        <f ca="1">IF(OR(Table2[[#This Row],[Welding Date]]=TODAY(),Table2[[#This Row],[Welding Date]]=TODAY()+1), Table2[[#This Row],[Welding Date]],IF(Table2[[#This Row],[Welding Corners]]="Ready","Done",""))</f>
        <v/>
      </c>
      <c r="CE379" s="120" t="str">
        <f ca="1">IF(OR(Table2[[#This Row],[Puching Date]]=TODAY(),Table2[[#This Row],[Puching Date]]=TODAY()+1), Table2[[#This Row],[Puching Date]],IF(Table2[[#This Row],[Punch Holes]]="Ready","Done",""))</f>
        <v/>
      </c>
      <c r="CF379" s="120" t="str">
        <f ca="1">IF(OR(Table2[[#This Row],[Housing Date2]]=TODAY(),Table2[[#This Row],[Housing Date2]]=TODAY()+1),Table2[[#This Row],[Housing Date2]],IF(Table2[[#This Row],[Body Assembly]],"Done",""))</f>
        <v/>
      </c>
      <c r="CG379" s="120" t="str">
        <f>_xlfn.IFNA(VLOOKUP(Table2[[#This Row],[Job-no]],Table4[],7,FALSE),"Done")</f>
        <v>Scheduled/Released</v>
      </c>
    </row>
    <row r="380" spans="1:85" x14ac:dyDescent="0.25">
      <c r="A380" t="str">
        <f>_xlfn.CONCAT(Table2[[#This Row],[Order]],"-",Table2[[#This Row],[Line]])</f>
        <v>76647-4</v>
      </c>
      <c r="B380" s="5">
        <v>43480</v>
      </c>
      <c r="C380" s="8">
        <v>76647</v>
      </c>
      <c r="D380" s="3" t="s">
        <v>2752</v>
      </c>
      <c r="E380" s="8">
        <v>4</v>
      </c>
      <c r="F380" s="8">
        <v>1</v>
      </c>
      <c r="G380" s="3" t="s">
        <v>42</v>
      </c>
      <c r="H380" s="8">
        <v>1</v>
      </c>
      <c r="I380" s="43" t="b">
        <v>0</v>
      </c>
      <c r="J380" s="43" t="b">
        <v>0</v>
      </c>
      <c r="K380" t="s">
        <v>114</v>
      </c>
      <c r="L380" s="43" t="b">
        <v>0</v>
      </c>
      <c r="M380" s="43" t="b">
        <v>0</v>
      </c>
      <c r="N380" s="43" t="b">
        <v>0</v>
      </c>
      <c r="O380" t="s">
        <v>114</v>
      </c>
      <c r="P380" t="s">
        <v>114</v>
      </c>
      <c r="Q380" t="s">
        <v>114</v>
      </c>
      <c r="R380" t="s">
        <v>114</v>
      </c>
      <c r="S380" t="s">
        <v>114</v>
      </c>
      <c r="T380" t="s">
        <v>114</v>
      </c>
      <c r="U380" t="s">
        <v>114</v>
      </c>
      <c r="V380" t="s">
        <v>114</v>
      </c>
      <c r="W380" s="5">
        <v>43475</v>
      </c>
      <c r="X380" s="3" t="s">
        <v>114</v>
      </c>
      <c r="Y380" s="3"/>
      <c r="Z380" s="3" t="s">
        <v>4858</v>
      </c>
      <c r="AA380" s="3" t="s">
        <v>114</v>
      </c>
      <c r="AB380" s="3" t="s">
        <v>74</v>
      </c>
      <c r="AC380" s="8">
        <v>4</v>
      </c>
      <c r="AD380" s="3" t="s">
        <v>5967</v>
      </c>
      <c r="AE380" s="4" t="s">
        <v>5968</v>
      </c>
      <c r="AF380" s="3"/>
      <c r="AG380" s="3" t="s">
        <v>114</v>
      </c>
      <c r="AH380" s="8">
        <v>2</v>
      </c>
      <c r="AI380" s="3" t="s">
        <v>74</v>
      </c>
      <c r="AJ380" t="s">
        <v>114</v>
      </c>
      <c r="AK380" t="s">
        <v>114</v>
      </c>
      <c r="AL380" s="43" t="b">
        <v>0</v>
      </c>
      <c r="AM380" s="3"/>
      <c r="AN380" s="3"/>
      <c r="AO380" s="43" t="b">
        <v>0</v>
      </c>
      <c r="AP380" s="3" t="b">
        <v>0</v>
      </c>
      <c r="AQ380" s="3">
        <f>VLOOKUP(Table2[[#This Row],[Job-no]],Table3[],26,FALSE)</f>
        <v>2310</v>
      </c>
      <c r="AR380" t="str">
        <f t="shared" si="68"/>
        <v>GPLED</v>
      </c>
      <c r="AS380" t="str">
        <f>VLOOKUP(AR380,Table1[],4,0)</f>
        <v>recessed</v>
      </c>
      <c r="AT380">
        <f>IF(BD380&gt;0,"Pattern",VLOOKUP(AR380,Table1[],5,0))</f>
        <v>0</v>
      </c>
      <c r="AU380" s="34">
        <f>IF(AT380="Pattern",WORKDAY(Table2[[#This Row],[Scheduled Ship Date]],-10),WORKDAY(Table2[[#This Row],[Scheduled Ship Date]],-4))</f>
        <v>43474</v>
      </c>
      <c r="AV380">
        <f>IF(Table2[[#This Row],[Extrusion cut double saw]]=TRUE,IF(O380="ToDo",IF(AT380="Pattern",Table2[[#This Row],[Total Sections]]*0.4,Table2[[#This Row],[Total Sections]]*0.12),0),IF(AT380="Pattern",Table2[[#This Row],[Total Sections]]*4,Table2[[#This Row],[Total Sections]]*1.2))</f>
        <v>2.4</v>
      </c>
      <c r="AW380" s="42">
        <f t="shared" ca="1" si="77"/>
        <v>43470</v>
      </c>
      <c r="AX380" s="42">
        <f>IF(AT380="Pattern",Table2[[#This Row],[Scheduled Ship Date]]-2,Table2[[#This Row],[Scheduled Ship Date]]-3)</f>
        <v>43477</v>
      </c>
      <c r="AY380">
        <f>IF(Table2[[#This Row],[Pattern]]="Pattern",Table2[[#This Row],[Total Sections]]*4.82,Table2[[#This Row],[Total Sections]]*0.5)</f>
        <v>1</v>
      </c>
      <c r="AZ380" s="42">
        <f t="shared" ca="1" si="78"/>
        <v>43469</v>
      </c>
      <c r="BA380" s="39">
        <f>((Table2[Total Sections]/Table2[Open Qty])-1)*Table2[Open Qty]*12.96</f>
        <v>12.96</v>
      </c>
      <c r="BB380" s="39"/>
      <c r="BC380" s="39" t="str">
        <f t="shared" si="69"/>
        <v>GPLED-EX1W-500-80-35-RG2-21-W-UNV-DP-1-DS</v>
      </c>
      <c r="BD380" s="39">
        <f t="shared" si="70"/>
        <v>0</v>
      </c>
      <c r="BE380" s="39" t="b">
        <f>_xlfn.IFNA(VLOOKUP(Table2[[#This Row],[Job-no]],Table4[],9,FALSE),TRUE)</f>
        <v>0</v>
      </c>
      <c r="BF380" t="str">
        <f>VLOOKUP(AR380,Table1[],3,0)</f>
        <v>PERFKT</v>
      </c>
      <c r="BG380" s="39" t="b">
        <f>_xlfn.IFNA(VLOOKUP(Table2[[#This Row],[Job-no]],Table4[],14,FALSE),TRUE)</f>
        <v>0</v>
      </c>
      <c r="BH380" s="39" t="str">
        <f>_xlfn.IFNA(VLOOKUP(Table2[[#This Row],[Job-no]],Table4[],11,FALSE),"Done")</f>
        <v/>
      </c>
      <c r="BI380" s="39">
        <f>IF(Table2[[#This Row],[Pattern]]="Pattern",VLOOKUP(Table2[[#This Row],[Product Code]],'Routing data'!$A$2:$W$470,13,FALSE),VLOOKUP(Table2[[#This Row],[Product Code]],'Routing data'!$A$2:$W$470,3,FALSE))</f>
        <v>2</v>
      </c>
      <c r="BJ380" s="39">
        <f>IF(Table2[[#This Row],[Pattern]]="Pattern",VLOOKUP(Table2[[#This Row],[Product Code]],'Routing data'!$A$2:$W$470,14,FALSE),VLOOKUP(Table2[[#This Row],[Product Code]],'Routing data'!$A$2:$W$470,4,FALSE))</f>
        <v>0</v>
      </c>
      <c r="BK380" s="39">
        <f>VLOOKUP(Table2[[#This Row],[Product Code]],'Routing data'!A$4:W$524,16,FALSE)</f>
        <v>0</v>
      </c>
      <c r="BL380" s="42">
        <f>IF(Table2[[#This Row],[Milling Required]]=0,"x",IF(AT380="Pattern",B380-10,B380-4))</f>
        <v>43476</v>
      </c>
      <c r="BM380" s="42" t="str">
        <f>IF(Table2[[#This Row],[Punching Required]]=0,"x",IF(AT380="Pattern",B380-8,B380-2))</f>
        <v>x</v>
      </c>
      <c r="BN380" s="42">
        <f t="shared" si="71"/>
        <v>43477</v>
      </c>
      <c r="BO380" s="39">
        <f>IF(Table2[[#This Row],[Milling]]="x","x",Table2[[#This Row],[Total Sections]]*2)</f>
        <v>4</v>
      </c>
      <c r="BP380" s="39" t="str">
        <f>IF(Table2[[#This Row],[Punching]]="x","x",Table2[Total Sections]*2)</f>
        <v>x</v>
      </c>
      <c r="BQ380" s="39">
        <f>IF(Table2[[#This Row],[Pattern]]="Pattern",Table2[Total Sections]*3,Table2[Total Sections]*1.5)</f>
        <v>3</v>
      </c>
      <c r="BR380" s="42">
        <f t="shared" ca="1" si="76"/>
        <v>43470</v>
      </c>
      <c r="BS380" s="42"/>
      <c r="BT380" s="42"/>
      <c r="BU380" s="39"/>
      <c r="BV380" s="39" t="str">
        <f>_xlfn.IFNA(VLOOKUP(Table2[[#This Row],[Job-no]],Table4[],16,FALSE),"Ready")</f>
        <v/>
      </c>
      <c r="BW380" s="39" t="str">
        <f>_xlfn.IFNA(VLOOKUP(Table2[[#This Row],[Job-no]],Table4[],21,FALSE),"Ready")</f>
        <v/>
      </c>
      <c r="BX380" s="39" t="b">
        <f>_xlfn.IFNA(VLOOKUP(Table2[[#This Row],[Job-no]],Table4[],10,FALSE),TRUE)</f>
        <v>0</v>
      </c>
      <c r="BY380" s="39" t="str">
        <f>_xlfn.IFNA(VLOOKUP(Table2[[#This Row],[Job-no]],Table4[],22,FALSE),"Ready")</f>
        <v/>
      </c>
      <c r="BZ380" s="120">
        <f t="shared" si="73"/>
        <v>43480</v>
      </c>
      <c r="CA380" s="120" t="str">
        <f ca="1">IF(OR(Table2[[#This Row],[Saw Date]]=TODAY(),Table2[[#This Row],[Saw Date]]=TODAY()+1), Table2[[#This Row],[Saw Date]],IF(Table2[[#This Row],[Extrusion cut double saw]],"Done",""))</f>
        <v/>
      </c>
      <c r="CB380" s="120" t="str">
        <f ca="1">IF(OR(Table2[[#This Row],[Lens Date]]=TODAY(),Table2[[#This Row],[Lens Date]]=TODAY()+1), Table2[[#This Row],[Lens Date]],IF(Table2[[#This Row],[MSLens]]="Done","Done",""))</f>
        <v/>
      </c>
      <c r="CC380" s="120" t="str">
        <f ca="1">IF(OR(Table2[[#This Row],[Milling Date]]=TODAY(),Table2[[#This Row],[Milling Date]]=TODAY()+1), Table2[[#This Row],[Milling Date]],IF(Table2[[#This Row],[CNC Holes]]="Ready","Done",""))</f>
        <v/>
      </c>
      <c r="CD380" s="120" t="str">
        <f ca="1">IF(OR(Table2[[#This Row],[Welding Date]]=TODAY(),Table2[[#This Row],[Welding Date]]=TODAY()+1), Table2[[#This Row],[Welding Date]],IF(Table2[[#This Row],[Welding Corners]]="Ready","Done",""))</f>
        <v/>
      </c>
      <c r="CE380" s="120" t="str">
        <f ca="1">IF(OR(Table2[[#This Row],[Puching Date]]=TODAY(),Table2[[#This Row],[Puching Date]]=TODAY()+1), Table2[[#This Row],[Puching Date]],IF(Table2[[#This Row],[Punch Holes]]="Ready","Done",""))</f>
        <v/>
      </c>
      <c r="CF380" s="120" t="str">
        <f ca="1">IF(OR(Table2[[#This Row],[Housing Date2]]=TODAY(),Table2[[#This Row],[Housing Date2]]=TODAY()+1),Table2[[#This Row],[Housing Date2]],IF(Table2[[#This Row],[Body Assembly]],"Done",""))</f>
        <v/>
      </c>
      <c r="CG380" s="120" t="str">
        <f>_xlfn.IFNA(VLOOKUP(Table2[[#This Row],[Job-no]],Table4[],7,FALSE),"Done")</f>
        <v>Scheduled/Released</v>
      </c>
    </row>
    <row r="381" spans="1:85" x14ac:dyDescent="0.25">
      <c r="A381" s="39" t="str">
        <f>_xlfn.CONCAT(Table2[[#This Row],[Order]],"-",Table2[[#This Row],[Line]])</f>
        <v>76847-10</v>
      </c>
      <c r="B381" s="5">
        <v>43480</v>
      </c>
      <c r="C381" s="8">
        <v>76847</v>
      </c>
      <c r="D381" s="3" t="s">
        <v>3463</v>
      </c>
      <c r="E381" s="8">
        <v>10</v>
      </c>
      <c r="F381" s="8">
        <v>1</v>
      </c>
      <c r="G381" s="3" t="s">
        <v>42</v>
      </c>
      <c r="H381" s="8">
        <v>2</v>
      </c>
      <c r="I381" s="43" t="b">
        <v>0</v>
      </c>
      <c r="J381" s="43" t="b">
        <v>0</v>
      </c>
      <c r="K381" t="s">
        <v>114</v>
      </c>
      <c r="L381" s="43" t="b">
        <v>0</v>
      </c>
      <c r="M381" s="43" t="b">
        <v>0</v>
      </c>
      <c r="N381" s="43" t="b">
        <v>0</v>
      </c>
      <c r="O381" t="s">
        <v>114</v>
      </c>
      <c r="P381" t="s">
        <v>114</v>
      </c>
      <c r="Q381" t="s">
        <v>114</v>
      </c>
      <c r="R381" t="s">
        <v>114</v>
      </c>
      <c r="S381" t="s">
        <v>114</v>
      </c>
      <c r="T381" t="s">
        <v>114</v>
      </c>
      <c r="U381" t="s">
        <v>114</v>
      </c>
      <c r="V381" t="s">
        <v>114</v>
      </c>
      <c r="W381" s="5">
        <v>43475</v>
      </c>
      <c r="X381" s="3" t="s">
        <v>114</v>
      </c>
      <c r="Y381" s="3"/>
      <c r="Z381" s="3" t="s">
        <v>17</v>
      </c>
      <c r="AA381" s="3" t="s">
        <v>114</v>
      </c>
      <c r="AB381" s="3" t="s">
        <v>74</v>
      </c>
      <c r="AC381" s="8">
        <v>1</v>
      </c>
      <c r="AD381" s="3" t="s">
        <v>5967</v>
      </c>
      <c r="AE381" s="4" t="s">
        <v>5968</v>
      </c>
      <c r="AF381" s="3"/>
      <c r="AG381" s="3" t="s">
        <v>114</v>
      </c>
      <c r="AH381" s="8">
        <v>2</v>
      </c>
      <c r="AI381" s="3" t="s">
        <v>74</v>
      </c>
      <c r="AJ381" t="s">
        <v>114</v>
      </c>
      <c r="AK381" t="s">
        <v>114</v>
      </c>
      <c r="AL381" s="43" t="b">
        <v>0</v>
      </c>
      <c r="AM381" s="3"/>
      <c r="AN381" s="3"/>
      <c r="AO381" s="43" t="b">
        <v>0</v>
      </c>
      <c r="AP381" s="3" t="b">
        <v>0</v>
      </c>
      <c r="AQ381" s="3">
        <f>VLOOKUP(Table2[[#This Row],[Job-no]],Table3[],26,FALSE)</f>
        <v>2002.85</v>
      </c>
      <c r="AR381" t="str">
        <f t="shared" si="68"/>
        <v>CCH</v>
      </c>
      <c r="AS381" t="str">
        <f>VLOOKUP(AR381,Table1[],4,0)</f>
        <v>surface</v>
      </c>
      <c r="AT381">
        <f>IF(BD381&gt;0,"Pattern",VLOOKUP(AR381,Table1[],5,0))</f>
        <v>0</v>
      </c>
      <c r="AU381" s="34">
        <f>IF(AT381="Pattern",WORKDAY(Table2[[#This Row],[Scheduled Ship Date]],-10),WORKDAY(Table2[[#This Row],[Scheduled Ship Date]],-4))</f>
        <v>43474</v>
      </c>
      <c r="AV381" s="39">
        <f>IF(Table2[[#This Row],[Extrusion cut double saw]]=TRUE,IF(O381="ToDo",IF(AT381="Pattern",Table2[[#This Row],[Total Sections]]*0.4,Table2[[#This Row],[Total Sections]]*0.12),0),IF(AT381="Pattern",Table2[[#This Row],[Total Sections]]*4,Table2[[#This Row],[Total Sections]]*1.2))</f>
        <v>2.4</v>
      </c>
      <c r="AW381" s="42">
        <f t="shared" ca="1" si="77"/>
        <v>43470</v>
      </c>
      <c r="AX381" s="42">
        <f>IF(AT381="Pattern",Table2[[#This Row],[Scheduled Ship Date]]-2,Table2[[#This Row],[Scheduled Ship Date]]-3)</f>
        <v>43477</v>
      </c>
      <c r="AY381" s="39">
        <f>IF(Table2[[#This Row],[Pattern]]="Pattern",Table2[[#This Row],[Total Sections]]*4.82,Table2[[#This Row],[Total Sections]]*0.5)</f>
        <v>1</v>
      </c>
      <c r="AZ381" s="42">
        <f t="shared" ca="1" si="78"/>
        <v>43469</v>
      </c>
      <c r="BA381" s="39">
        <f>((Table2[Total Sections]/Table2[Open Qty])-1)*Table2[Open Qty]*12.96</f>
        <v>0</v>
      </c>
      <c r="BB381" s="39"/>
      <c r="BC381" s="39" t="str">
        <f t="shared" si="69"/>
        <v>CCH-SL-1100-80-30-CL(10)-W-UNV-DP-1-C</v>
      </c>
      <c r="BD381" s="39">
        <f t="shared" si="70"/>
        <v>0</v>
      </c>
      <c r="BE381" s="39" t="b">
        <f>_xlfn.IFNA(VLOOKUP(Table2[[#This Row],[Job-no]],Table4[],9,FALSE),TRUE)</f>
        <v>0</v>
      </c>
      <c r="BF381" s="39"/>
      <c r="BG381" s="39" t="b">
        <f>_xlfn.IFNA(VLOOKUP(Table2[[#This Row],[Job-no]],Table4[],14,FALSE),TRUE)</f>
        <v>0</v>
      </c>
      <c r="BH381" s="39" t="str">
        <f>_xlfn.IFNA(VLOOKUP(Table2[[#This Row],[Job-no]],Table4[],11,FALSE),"Done")</f>
        <v/>
      </c>
      <c r="BI381" s="39">
        <f>IF(Table2[[#This Row],[Pattern]]="Pattern",VLOOKUP(Table2[[#This Row],[Product Code]],'Routing data'!$A$2:$W$470,13,FALSE),VLOOKUP(Table2[[#This Row],[Product Code]],'Routing data'!$A$2:$W$470,3,FALSE))</f>
        <v>2</v>
      </c>
      <c r="BJ381" s="39">
        <f>IF(Table2[[#This Row],[Pattern]]="Pattern",VLOOKUP(Table2[[#This Row],[Product Code]],'Routing data'!$A$2:$W$470,14,FALSE),VLOOKUP(Table2[[#This Row],[Product Code]],'Routing data'!$A$2:$W$470,4,FALSE))</f>
        <v>0</v>
      </c>
      <c r="BK381" s="39">
        <f>VLOOKUP(Table2[[#This Row],[Product Code]],'Routing data'!A$4:W$524,16,FALSE)</f>
        <v>0</v>
      </c>
      <c r="BL381" s="42">
        <f>IF(Table2[[#This Row],[Milling Required]]=0,"x",IF(AT381="Pattern",B381-10,B381-4))</f>
        <v>43476</v>
      </c>
      <c r="BM381" s="39"/>
      <c r="BN381" s="42">
        <f t="shared" si="71"/>
        <v>43477</v>
      </c>
      <c r="BO381" s="39">
        <f>IF(Table2[[#This Row],[Milling]]="x","x",Table2[[#This Row],[Total Sections]]*2)</f>
        <v>4</v>
      </c>
      <c r="BP381" s="39">
        <f>IF(Table2[[#This Row],[Punching]]="x","x",Table2[Total Sections]*2)</f>
        <v>4</v>
      </c>
      <c r="BQ381" s="39">
        <f>IF(Table2[[#This Row],[Pattern]]="Pattern",Table2[Total Sections]*3,Table2[Total Sections]*1.5)</f>
        <v>3</v>
      </c>
      <c r="BR381" s="42">
        <f t="shared" ca="1" si="76"/>
        <v>43470</v>
      </c>
      <c r="BS381" s="39"/>
      <c r="BT381" s="39"/>
      <c r="BU381" s="39"/>
      <c r="BV381" s="39" t="str">
        <f>_xlfn.IFNA(VLOOKUP(Table2[[#This Row],[Job-no]],Table4[],16,FALSE),"Ready")</f>
        <v/>
      </c>
      <c r="BW381" s="39" t="str">
        <f>_xlfn.IFNA(VLOOKUP(Table2[[#This Row],[Job-no]],Table4[],21,FALSE),"Ready")</f>
        <v/>
      </c>
      <c r="BX381" s="39" t="b">
        <f>_xlfn.IFNA(VLOOKUP(Table2[[#This Row],[Job-no]],Table4[],10,FALSE),TRUE)</f>
        <v>0</v>
      </c>
      <c r="BY381" s="39" t="str">
        <f>_xlfn.IFNA(VLOOKUP(Table2[[#This Row],[Job-no]],Table4[],22,FALSE),"Ready")</f>
        <v/>
      </c>
      <c r="BZ381" s="120">
        <f t="shared" si="73"/>
        <v>43480</v>
      </c>
      <c r="CA381" s="120" t="str">
        <f ca="1">IF(OR(Table2[[#This Row],[Saw Date]]=TODAY(),Table2[[#This Row],[Saw Date]]=TODAY()+1), Table2[[#This Row],[Saw Date]],IF(Table2[[#This Row],[Extrusion cut double saw]],"Done",""))</f>
        <v/>
      </c>
      <c r="CB381" s="120" t="str">
        <f ca="1">IF(OR(Table2[[#This Row],[Lens Date]]=TODAY(),Table2[[#This Row],[Lens Date]]=TODAY()+1), Table2[[#This Row],[Lens Date]],IF(Table2[[#This Row],[MSLens]]="Done","Done",""))</f>
        <v/>
      </c>
      <c r="CC381" s="120" t="str">
        <f ca="1">IF(OR(Table2[[#This Row],[Milling Date]]=TODAY(),Table2[[#This Row],[Milling Date]]=TODAY()+1), Table2[[#This Row],[Milling Date]],IF(Table2[[#This Row],[CNC Holes]]="Ready","Done",""))</f>
        <v/>
      </c>
      <c r="CD381" s="120" t="str">
        <f ca="1">IF(OR(Table2[[#This Row],[Welding Date]]=TODAY(),Table2[[#This Row],[Welding Date]]=TODAY()+1), Table2[[#This Row],[Welding Date]],IF(Table2[[#This Row],[Welding Corners]]="Ready","Done",""))</f>
        <v/>
      </c>
      <c r="CE381" s="120" t="str">
        <f ca="1">IF(OR(Table2[[#This Row],[Puching Date]]=TODAY(),Table2[[#This Row],[Puching Date]]=TODAY()+1), Table2[[#This Row],[Puching Date]],IF(Table2[[#This Row],[Punch Holes]]="Ready","Done",""))</f>
        <v/>
      </c>
      <c r="CF381" s="120" t="str">
        <f ca="1">IF(OR(Table2[[#This Row],[Housing Date2]]=TODAY(),Table2[[#This Row],[Housing Date2]]=TODAY()+1),Table2[[#This Row],[Housing Date2]],IF(Table2[[#This Row],[Body Assembly]],"Done",""))</f>
        <v/>
      </c>
      <c r="CG381" s="120" t="str">
        <f>_xlfn.IFNA(VLOOKUP(Table2[[#This Row],[Job-no]],Table4[],7,FALSE),"Done")</f>
        <v>Scheduled/Released</v>
      </c>
    </row>
    <row r="382" spans="1:85" x14ac:dyDescent="0.25">
      <c r="A382" s="39" t="str">
        <f>_xlfn.CONCAT(Table2[[#This Row],[Order]],"-",Table2[[#This Row],[Line]])</f>
        <v>76847-5</v>
      </c>
      <c r="B382" s="5">
        <v>43480</v>
      </c>
      <c r="C382" s="8">
        <v>76847</v>
      </c>
      <c r="D382" s="3" t="s">
        <v>3456</v>
      </c>
      <c r="E382" s="8">
        <v>5</v>
      </c>
      <c r="F382" s="8">
        <v>1</v>
      </c>
      <c r="G382" s="3" t="s">
        <v>42</v>
      </c>
      <c r="H382" s="8">
        <v>19</v>
      </c>
      <c r="I382" s="43" t="b">
        <v>0</v>
      </c>
      <c r="J382" s="43" t="b">
        <v>0</v>
      </c>
      <c r="K382" t="s">
        <v>114</v>
      </c>
      <c r="L382" s="43" t="b">
        <v>0</v>
      </c>
      <c r="M382" s="43" t="b">
        <v>0</v>
      </c>
      <c r="N382" s="43" t="b">
        <v>0</v>
      </c>
      <c r="O382" t="s">
        <v>114</v>
      </c>
      <c r="P382" t="s">
        <v>114</v>
      </c>
      <c r="Q382" t="s">
        <v>114</v>
      </c>
      <c r="R382" t="s">
        <v>114</v>
      </c>
      <c r="S382" t="s">
        <v>114</v>
      </c>
      <c r="T382" t="s">
        <v>114</v>
      </c>
      <c r="U382" t="s">
        <v>114</v>
      </c>
      <c r="V382" t="s">
        <v>114</v>
      </c>
      <c r="W382" s="5">
        <v>43475</v>
      </c>
      <c r="X382" s="3" t="s">
        <v>114</v>
      </c>
      <c r="Y382" s="3"/>
      <c r="Z382" s="3" t="s">
        <v>1085</v>
      </c>
      <c r="AA382" s="3" t="s">
        <v>114</v>
      </c>
      <c r="AB382" s="3" t="s">
        <v>74</v>
      </c>
      <c r="AC382" s="8">
        <v>1</v>
      </c>
      <c r="AD382" s="3" t="s">
        <v>5967</v>
      </c>
      <c r="AE382" s="4" t="s">
        <v>5968</v>
      </c>
      <c r="AF382" s="3"/>
      <c r="AG382" s="3" t="s">
        <v>114</v>
      </c>
      <c r="AH382" s="8">
        <v>19</v>
      </c>
      <c r="AI382" s="3" t="s">
        <v>74</v>
      </c>
      <c r="AJ382" t="s">
        <v>114</v>
      </c>
      <c r="AK382" t="s">
        <v>114</v>
      </c>
      <c r="AL382" s="43" t="b">
        <v>0</v>
      </c>
      <c r="AM382" s="3"/>
      <c r="AN382" s="3"/>
      <c r="AO382" s="43" t="b">
        <v>0</v>
      </c>
      <c r="AP382" s="3" t="b">
        <v>0</v>
      </c>
      <c r="AQ382" s="3">
        <f>VLOOKUP(Table2[[#This Row],[Job-no]],Table3[],26,FALSE)</f>
        <v>17124.314679999999</v>
      </c>
      <c r="AR382" t="str">
        <f t="shared" si="68"/>
        <v>CLKLED</v>
      </c>
      <c r="AS382" t="str">
        <f>VLOOKUP(AR382,Table1[],4,0)</f>
        <v>recessed</v>
      </c>
      <c r="AT382">
        <f>IF(BD382&gt;0,"Pattern",VLOOKUP(AR382,Table1[],5,0))</f>
        <v>0</v>
      </c>
      <c r="AU382" s="34">
        <f>IF(AT382="Pattern",WORKDAY(Table2[[#This Row],[Scheduled Ship Date]],-10),WORKDAY(Table2[[#This Row],[Scheduled Ship Date]],-4))</f>
        <v>43474</v>
      </c>
      <c r="AV382" s="39">
        <f>IF(Table2[[#This Row],[Extrusion cut double saw]]=TRUE,IF(O382="ToDo",IF(AT382="Pattern",Table2[[#This Row],[Total Sections]]*0.4,Table2[[#This Row],[Total Sections]]*0.12),0),IF(AT382="Pattern",Table2[[#This Row],[Total Sections]]*4,Table2[[#This Row],[Total Sections]]*1.2))</f>
        <v>22.8</v>
      </c>
      <c r="AW382" s="42">
        <f t="shared" ca="1" si="77"/>
        <v>43470</v>
      </c>
      <c r="AX382" s="42">
        <f>IF(AT382="Pattern",Table2[[#This Row],[Scheduled Ship Date]]-2,Table2[[#This Row],[Scheduled Ship Date]]-3)</f>
        <v>43477</v>
      </c>
      <c r="AY382" s="39">
        <f>IF(Table2[[#This Row],[Pattern]]="Pattern",Table2[[#This Row],[Total Sections]]*4.82,Table2[[#This Row],[Total Sections]]*0.5)</f>
        <v>9.5</v>
      </c>
      <c r="AZ382" s="42">
        <f t="shared" ca="1" si="78"/>
        <v>43469</v>
      </c>
      <c r="BA382" s="39">
        <f>((Table2[Total Sections]/Table2[Open Qty])-1)*Table2[Open Qty]*12.96</f>
        <v>0</v>
      </c>
      <c r="BB382" s="39"/>
      <c r="BC382" s="39" t="str">
        <f t="shared" si="69"/>
        <v>CLKLED-400-80-30-SO-8-W-UNV-DP-1-TG9</v>
      </c>
      <c r="BD382" s="39">
        <f t="shared" si="70"/>
        <v>0</v>
      </c>
      <c r="BE382" s="39" t="b">
        <f>_xlfn.IFNA(VLOOKUP(Table2[[#This Row],[Job-no]],Table4[],9,FALSE),TRUE)</f>
        <v>0</v>
      </c>
      <c r="BF382" s="39"/>
      <c r="BG382" s="39" t="b">
        <f>_xlfn.IFNA(VLOOKUP(Table2[[#This Row],[Job-no]],Table4[],14,FALSE),TRUE)</f>
        <v>0</v>
      </c>
      <c r="BH382" s="39" t="str">
        <f>_xlfn.IFNA(VLOOKUP(Table2[[#This Row],[Job-no]],Table4[],11,FALSE),"Done")</f>
        <v/>
      </c>
      <c r="BI382" s="39">
        <f>IF(Table2[[#This Row],[Pattern]]="Pattern",VLOOKUP(Table2[[#This Row],[Product Code]],'Routing data'!$A$2:$W$470,13,FALSE),VLOOKUP(Table2[[#This Row],[Product Code]],'Routing data'!$A$2:$W$470,3,FALSE))</f>
        <v>2</v>
      </c>
      <c r="BJ382" s="39">
        <f>IF(Table2[[#This Row],[Pattern]]="Pattern",VLOOKUP(Table2[[#This Row],[Product Code]],'Routing data'!$A$2:$W$470,14,FALSE),VLOOKUP(Table2[[#This Row],[Product Code]],'Routing data'!$A$2:$W$470,4,FALSE))</f>
        <v>0</v>
      </c>
      <c r="BK382" s="39">
        <f>VLOOKUP(Table2[[#This Row],[Product Code]],'Routing data'!A$4:W$524,16,FALSE)</f>
        <v>0</v>
      </c>
      <c r="BL382" s="42">
        <f>IF(Table2[[#This Row],[Milling Required]]=0,"x",IF(AT382="Pattern",B382-10,B382-4))</f>
        <v>43476</v>
      </c>
      <c r="BM382" s="39"/>
      <c r="BN382" s="42">
        <f t="shared" si="71"/>
        <v>43477</v>
      </c>
      <c r="BO382" s="39">
        <f>IF(Table2[[#This Row],[Milling]]="x","x",Table2[[#This Row],[Total Sections]]*2)</f>
        <v>38</v>
      </c>
      <c r="BP382" s="39">
        <f>IF(Table2[[#This Row],[Punching]]="x","x",Table2[Total Sections]*2)</f>
        <v>38</v>
      </c>
      <c r="BQ382" s="39">
        <f>IF(Table2[[#This Row],[Pattern]]="Pattern",Table2[Total Sections]*3,Table2[Total Sections]*1.5)</f>
        <v>28.5</v>
      </c>
      <c r="BR382" s="42">
        <f t="shared" ca="1" si="76"/>
        <v>43470</v>
      </c>
      <c r="BS382" s="39"/>
      <c r="BT382" s="39"/>
      <c r="BU382" s="39"/>
      <c r="BV382" s="39" t="str">
        <f>_xlfn.IFNA(VLOOKUP(Table2[[#This Row],[Job-no]],Table4[],16,FALSE),"Ready")</f>
        <v/>
      </c>
      <c r="BW382" s="39" t="str">
        <f>_xlfn.IFNA(VLOOKUP(Table2[[#This Row],[Job-no]],Table4[],21,FALSE),"Ready")</f>
        <v/>
      </c>
      <c r="BX382" s="39" t="b">
        <f>_xlfn.IFNA(VLOOKUP(Table2[[#This Row],[Job-no]],Table4[],10,FALSE),TRUE)</f>
        <v>0</v>
      </c>
      <c r="BY382" s="39" t="str">
        <f>_xlfn.IFNA(VLOOKUP(Table2[[#This Row],[Job-no]],Table4[],22,FALSE),"Ready")</f>
        <v/>
      </c>
      <c r="BZ382" s="120">
        <f t="shared" si="73"/>
        <v>43480</v>
      </c>
      <c r="CA382" s="120" t="str">
        <f ca="1">IF(OR(Table2[[#This Row],[Saw Date]]=TODAY(),Table2[[#This Row],[Saw Date]]=TODAY()+1), Table2[[#This Row],[Saw Date]],IF(Table2[[#This Row],[Extrusion cut double saw]],"Done",""))</f>
        <v/>
      </c>
      <c r="CB382" s="120" t="str">
        <f ca="1">IF(OR(Table2[[#This Row],[Lens Date]]=TODAY(),Table2[[#This Row],[Lens Date]]=TODAY()+1), Table2[[#This Row],[Lens Date]],IF(Table2[[#This Row],[MSLens]]="Done","Done",""))</f>
        <v/>
      </c>
      <c r="CC382" s="120" t="str">
        <f ca="1">IF(OR(Table2[[#This Row],[Milling Date]]=TODAY(),Table2[[#This Row],[Milling Date]]=TODAY()+1), Table2[[#This Row],[Milling Date]],IF(Table2[[#This Row],[CNC Holes]]="Ready","Done",""))</f>
        <v/>
      </c>
      <c r="CD382" s="120" t="str">
        <f ca="1">IF(OR(Table2[[#This Row],[Welding Date]]=TODAY(),Table2[[#This Row],[Welding Date]]=TODAY()+1), Table2[[#This Row],[Welding Date]],IF(Table2[[#This Row],[Welding Corners]]="Ready","Done",""))</f>
        <v/>
      </c>
      <c r="CE382" s="120" t="str">
        <f ca="1">IF(OR(Table2[[#This Row],[Puching Date]]=TODAY(),Table2[[#This Row],[Puching Date]]=TODAY()+1), Table2[[#This Row],[Puching Date]],IF(Table2[[#This Row],[Punch Holes]]="Ready","Done",""))</f>
        <v/>
      </c>
      <c r="CF382" s="120" t="str">
        <f ca="1">IF(OR(Table2[[#This Row],[Housing Date2]]=TODAY(),Table2[[#This Row],[Housing Date2]]=TODAY()+1),Table2[[#This Row],[Housing Date2]],IF(Table2[[#This Row],[Body Assembly]],"Done",""))</f>
        <v/>
      </c>
      <c r="CG382" s="120" t="str">
        <f>_xlfn.IFNA(VLOOKUP(Table2[[#This Row],[Job-no]],Table4[],7,FALSE),"Done")</f>
        <v>Scheduled/Released</v>
      </c>
    </row>
    <row r="383" spans="1:85" x14ac:dyDescent="0.25">
      <c r="A383" s="39" t="str">
        <f>_xlfn.CONCAT(Table2[[#This Row],[Order]],"-",Table2[[#This Row],[Line]])</f>
        <v>76847-7</v>
      </c>
      <c r="B383" s="5">
        <v>43480</v>
      </c>
      <c r="C383" s="8">
        <v>76847</v>
      </c>
      <c r="D383" s="3" t="s">
        <v>3457</v>
      </c>
      <c r="E383" s="8">
        <v>7</v>
      </c>
      <c r="F383" s="8">
        <v>1</v>
      </c>
      <c r="G383" s="3" t="s">
        <v>42</v>
      </c>
      <c r="H383" s="8">
        <v>2</v>
      </c>
      <c r="I383" s="43" t="b">
        <v>0</v>
      </c>
      <c r="J383" s="43" t="b">
        <v>0</v>
      </c>
      <c r="K383" t="s">
        <v>114</v>
      </c>
      <c r="L383" s="43" t="b">
        <v>0</v>
      </c>
      <c r="M383" s="43" t="b">
        <v>0</v>
      </c>
      <c r="N383" s="43" t="b">
        <v>0</v>
      </c>
      <c r="O383" t="s">
        <v>114</v>
      </c>
      <c r="P383" t="s">
        <v>114</v>
      </c>
      <c r="Q383" t="s">
        <v>114</v>
      </c>
      <c r="R383" t="s">
        <v>114</v>
      </c>
      <c r="S383" t="s">
        <v>114</v>
      </c>
      <c r="T383" t="s">
        <v>114</v>
      </c>
      <c r="U383" t="s">
        <v>114</v>
      </c>
      <c r="V383" t="s">
        <v>114</v>
      </c>
      <c r="W383" s="5">
        <v>43475</v>
      </c>
      <c r="X383" s="3" t="s">
        <v>114</v>
      </c>
      <c r="Y383" s="3"/>
      <c r="Z383" s="3" t="s">
        <v>17</v>
      </c>
      <c r="AA383" s="3" t="s">
        <v>114</v>
      </c>
      <c r="AB383" s="3" t="s">
        <v>74</v>
      </c>
      <c r="AC383" s="8">
        <v>1</v>
      </c>
      <c r="AD383" s="3" t="s">
        <v>5967</v>
      </c>
      <c r="AE383" s="4" t="s">
        <v>5968</v>
      </c>
      <c r="AF383" s="3"/>
      <c r="AG383" s="3" t="s">
        <v>114</v>
      </c>
      <c r="AH383" s="8">
        <v>2</v>
      </c>
      <c r="AI383" s="3" t="s">
        <v>74</v>
      </c>
      <c r="AJ383" t="s">
        <v>114</v>
      </c>
      <c r="AK383" t="s">
        <v>114</v>
      </c>
      <c r="AL383" s="43" t="b">
        <v>0</v>
      </c>
      <c r="AM383" s="3"/>
      <c r="AN383" s="3"/>
      <c r="AO383" s="43" t="b">
        <v>0</v>
      </c>
      <c r="AP383" s="3" t="b">
        <v>0</v>
      </c>
      <c r="AQ383" s="3">
        <f>VLOOKUP(Table2[[#This Row],[Job-no]],Table3[],26,FALSE)</f>
        <v>1602.2750599999999</v>
      </c>
      <c r="AR383" t="str">
        <f t="shared" si="68"/>
        <v>CCH</v>
      </c>
      <c r="AS383" t="str">
        <f>VLOOKUP(AR383,Table1[],4,0)</f>
        <v>surface</v>
      </c>
      <c r="AT383">
        <f>IF(BD383&gt;0,"Pattern",VLOOKUP(AR383,Table1[],5,0))</f>
        <v>0</v>
      </c>
      <c r="AU383" s="34">
        <f>IF(AT383="Pattern",WORKDAY(Table2[[#This Row],[Scheduled Ship Date]],-10),WORKDAY(Table2[[#This Row],[Scheduled Ship Date]],-4))</f>
        <v>43474</v>
      </c>
      <c r="AV383" s="39">
        <f>IF(Table2[[#This Row],[Extrusion cut double saw]]=TRUE,IF(O383="ToDo",IF(AT383="Pattern",Table2[[#This Row],[Total Sections]]*0.4,Table2[[#This Row],[Total Sections]]*0.12),0),IF(AT383="Pattern",Table2[[#This Row],[Total Sections]]*4,Table2[[#This Row],[Total Sections]]*1.2))</f>
        <v>2.4</v>
      </c>
      <c r="AW383" s="42">
        <f t="shared" ca="1" si="77"/>
        <v>43470</v>
      </c>
      <c r="AX383" s="42">
        <f>IF(AT383="Pattern",Table2[[#This Row],[Scheduled Ship Date]]-2,Table2[[#This Row],[Scheduled Ship Date]]-3)</f>
        <v>43477</v>
      </c>
      <c r="AY383" s="39">
        <f>IF(Table2[[#This Row],[Pattern]]="Pattern",Table2[[#This Row],[Total Sections]]*4.82,Table2[[#This Row],[Total Sections]]*0.5)</f>
        <v>1</v>
      </c>
      <c r="AZ383" s="42">
        <f t="shared" ca="1" si="78"/>
        <v>43469</v>
      </c>
      <c r="BA383" s="39">
        <f>((Table2[Total Sections]/Table2[Open Qty])-1)*Table2[Open Qty]*12.96</f>
        <v>0</v>
      </c>
      <c r="BB383" s="39"/>
      <c r="BC383" s="39" t="str">
        <f t="shared" si="69"/>
        <v>CCH-SL-1100-80-30-CL(8)-W-UNV-DP-1-C</v>
      </c>
      <c r="BD383" s="39">
        <f t="shared" si="70"/>
        <v>0</v>
      </c>
      <c r="BE383" s="39" t="b">
        <f>_xlfn.IFNA(VLOOKUP(Table2[[#This Row],[Job-no]],Table4[],9,FALSE),TRUE)</f>
        <v>0</v>
      </c>
      <c r="BF383" s="39"/>
      <c r="BG383" s="39" t="b">
        <f>_xlfn.IFNA(VLOOKUP(Table2[[#This Row],[Job-no]],Table4[],14,FALSE),TRUE)</f>
        <v>0</v>
      </c>
      <c r="BH383" s="39" t="str">
        <f>_xlfn.IFNA(VLOOKUP(Table2[[#This Row],[Job-no]],Table4[],11,FALSE),"Done")</f>
        <v/>
      </c>
      <c r="BI383" s="39">
        <f>IF(Table2[[#This Row],[Pattern]]="Pattern",VLOOKUP(Table2[[#This Row],[Product Code]],'Routing data'!$A$2:$W$470,13,FALSE),VLOOKUP(Table2[[#This Row],[Product Code]],'Routing data'!$A$2:$W$470,3,FALSE))</f>
        <v>2</v>
      </c>
      <c r="BJ383" s="39">
        <f>IF(Table2[[#This Row],[Pattern]]="Pattern",VLOOKUP(Table2[[#This Row],[Product Code]],'Routing data'!$A$2:$W$470,14,FALSE),VLOOKUP(Table2[[#This Row],[Product Code]],'Routing data'!$A$2:$W$470,4,FALSE))</f>
        <v>0</v>
      </c>
      <c r="BK383" s="39">
        <f>VLOOKUP(Table2[[#This Row],[Product Code]],'Routing data'!A$4:W$524,16,FALSE)</f>
        <v>0</v>
      </c>
      <c r="BL383" s="42">
        <f>IF(Table2[[#This Row],[Milling Required]]=0,"x",IF(AT383="Pattern",B383-10,B383-4))</f>
        <v>43476</v>
      </c>
      <c r="BM383" s="39"/>
      <c r="BN383" s="42">
        <f t="shared" si="71"/>
        <v>43477</v>
      </c>
      <c r="BO383" s="39">
        <f>IF(Table2[[#This Row],[Milling]]="x","x",Table2[[#This Row],[Total Sections]]*2)</f>
        <v>4</v>
      </c>
      <c r="BP383" s="39">
        <f>IF(Table2[[#This Row],[Punching]]="x","x",Table2[Total Sections]*2)</f>
        <v>4</v>
      </c>
      <c r="BQ383" s="39">
        <f>IF(Table2[[#This Row],[Pattern]]="Pattern",Table2[Total Sections]*3,Table2[Total Sections]*1.5)</f>
        <v>3</v>
      </c>
      <c r="BR383" s="42">
        <f t="shared" ca="1" si="76"/>
        <v>43470</v>
      </c>
      <c r="BS383" s="39"/>
      <c r="BT383" s="39"/>
      <c r="BU383" s="39"/>
      <c r="BV383" s="39" t="str">
        <f>_xlfn.IFNA(VLOOKUP(Table2[[#This Row],[Job-no]],Table4[],16,FALSE),"Ready")</f>
        <v/>
      </c>
      <c r="BW383" s="39" t="str">
        <f>_xlfn.IFNA(VLOOKUP(Table2[[#This Row],[Job-no]],Table4[],21,FALSE),"Ready")</f>
        <v/>
      </c>
      <c r="BX383" s="39" t="b">
        <f>_xlfn.IFNA(VLOOKUP(Table2[[#This Row],[Job-no]],Table4[],10,FALSE),TRUE)</f>
        <v>0</v>
      </c>
      <c r="BY383" s="39" t="str">
        <f>_xlfn.IFNA(VLOOKUP(Table2[[#This Row],[Job-no]],Table4[],22,FALSE),"Ready")</f>
        <v/>
      </c>
      <c r="BZ383" s="120">
        <f t="shared" si="73"/>
        <v>43480</v>
      </c>
      <c r="CA383" s="120" t="str">
        <f ca="1">IF(OR(Table2[[#This Row],[Saw Date]]=TODAY(),Table2[[#This Row],[Saw Date]]=TODAY()+1), Table2[[#This Row],[Saw Date]],IF(Table2[[#This Row],[Extrusion cut double saw]],"Done",""))</f>
        <v/>
      </c>
      <c r="CB383" s="120" t="str">
        <f ca="1">IF(OR(Table2[[#This Row],[Lens Date]]=TODAY(),Table2[[#This Row],[Lens Date]]=TODAY()+1), Table2[[#This Row],[Lens Date]],IF(Table2[[#This Row],[MSLens]]="Done","Done",""))</f>
        <v/>
      </c>
      <c r="CC383" s="120" t="str">
        <f ca="1">IF(OR(Table2[[#This Row],[Milling Date]]=TODAY(),Table2[[#This Row],[Milling Date]]=TODAY()+1), Table2[[#This Row],[Milling Date]],IF(Table2[[#This Row],[CNC Holes]]="Ready","Done",""))</f>
        <v/>
      </c>
      <c r="CD383" s="120" t="str">
        <f ca="1">IF(OR(Table2[[#This Row],[Welding Date]]=TODAY(),Table2[[#This Row],[Welding Date]]=TODAY()+1), Table2[[#This Row],[Welding Date]],IF(Table2[[#This Row],[Welding Corners]]="Ready","Done",""))</f>
        <v/>
      </c>
      <c r="CE383" s="120" t="str">
        <f ca="1">IF(OR(Table2[[#This Row],[Puching Date]]=TODAY(),Table2[[#This Row],[Puching Date]]=TODAY()+1), Table2[[#This Row],[Puching Date]],IF(Table2[[#This Row],[Punch Holes]]="Ready","Done",""))</f>
        <v/>
      </c>
      <c r="CF383" s="120" t="str">
        <f ca="1">IF(OR(Table2[[#This Row],[Housing Date2]]=TODAY(),Table2[[#This Row],[Housing Date2]]=TODAY()+1),Table2[[#This Row],[Housing Date2]],IF(Table2[[#This Row],[Body Assembly]],"Done",""))</f>
        <v/>
      </c>
      <c r="CG383" s="120" t="str">
        <f>_xlfn.IFNA(VLOOKUP(Table2[[#This Row],[Job-no]],Table4[],7,FALSE),"Done")</f>
        <v>Scheduled/Released</v>
      </c>
    </row>
    <row r="384" spans="1:85" x14ac:dyDescent="0.25">
      <c r="A384" s="39" t="str">
        <f>_xlfn.CONCAT(Table2[[#This Row],[Order]],"-",Table2[[#This Row],[Line]])</f>
        <v>76847-8</v>
      </c>
      <c r="B384" s="5">
        <v>43480</v>
      </c>
      <c r="C384" s="8">
        <v>76847</v>
      </c>
      <c r="D384" s="3" t="s">
        <v>3459</v>
      </c>
      <c r="E384" s="8">
        <v>8</v>
      </c>
      <c r="F384" s="8">
        <v>1</v>
      </c>
      <c r="G384" s="3" t="s">
        <v>42</v>
      </c>
      <c r="H384" s="8">
        <v>2</v>
      </c>
      <c r="I384" s="43" t="b">
        <v>0</v>
      </c>
      <c r="J384" s="43" t="b">
        <v>0</v>
      </c>
      <c r="K384" t="s">
        <v>114</v>
      </c>
      <c r="L384" s="43" t="b">
        <v>0</v>
      </c>
      <c r="M384" s="43" t="b">
        <v>0</v>
      </c>
      <c r="N384" s="43" t="b">
        <v>0</v>
      </c>
      <c r="O384" t="s">
        <v>114</v>
      </c>
      <c r="P384" t="s">
        <v>114</v>
      </c>
      <c r="Q384" t="s">
        <v>114</v>
      </c>
      <c r="R384" t="s">
        <v>114</v>
      </c>
      <c r="S384" t="s">
        <v>114</v>
      </c>
      <c r="T384" t="s">
        <v>114</v>
      </c>
      <c r="U384" t="s">
        <v>114</v>
      </c>
      <c r="V384" t="s">
        <v>114</v>
      </c>
      <c r="W384" s="5">
        <v>43475</v>
      </c>
      <c r="X384" s="3" t="s">
        <v>114</v>
      </c>
      <c r="Y384" s="3"/>
      <c r="Z384" s="3" t="s">
        <v>17</v>
      </c>
      <c r="AA384" s="3" t="s">
        <v>114</v>
      </c>
      <c r="AB384" s="3" t="s">
        <v>74</v>
      </c>
      <c r="AC384" s="8">
        <v>1</v>
      </c>
      <c r="AD384" s="3" t="s">
        <v>5967</v>
      </c>
      <c r="AE384" s="4" t="s">
        <v>5968</v>
      </c>
      <c r="AF384" s="3"/>
      <c r="AG384" s="3" t="s">
        <v>114</v>
      </c>
      <c r="AH384" s="8">
        <v>2</v>
      </c>
      <c r="AI384" s="3" t="s">
        <v>74</v>
      </c>
      <c r="AJ384" t="s">
        <v>114</v>
      </c>
      <c r="AK384" t="s">
        <v>114</v>
      </c>
      <c r="AL384" s="43" t="b">
        <v>0</v>
      </c>
      <c r="AM384" s="3"/>
      <c r="AN384" s="3"/>
      <c r="AO384" s="43" t="b">
        <v>0</v>
      </c>
      <c r="AP384" s="3" t="b">
        <v>0</v>
      </c>
      <c r="AQ384" s="3">
        <f>VLOOKUP(Table2[[#This Row],[Job-no]],Table3[],26,FALSE)</f>
        <v>2403.4125800000002</v>
      </c>
      <c r="AR384" t="str">
        <f t="shared" si="68"/>
        <v>CCH</v>
      </c>
      <c r="AS384" t="str">
        <f>VLOOKUP(AR384,Table1[],4,0)</f>
        <v>surface</v>
      </c>
      <c r="AT384">
        <f>IF(BD384&gt;0,"Pattern",VLOOKUP(AR384,Table1[],5,0))</f>
        <v>0</v>
      </c>
      <c r="AU384" s="34">
        <f>IF(AT384="Pattern",WORKDAY(Table2[[#This Row],[Scheduled Ship Date]],-10),WORKDAY(Table2[[#This Row],[Scheduled Ship Date]],-4))</f>
        <v>43474</v>
      </c>
      <c r="AV384" s="39">
        <f>IF(Table2[[#This Row],[Extrusion cut double saw]]=TRUE,IF(O384="ToDo",IF(AT384="Pattern",Table2[[#This Row],[Total Sections]]*0.4,Table2[[#This Row],[Total Sections]]*0.12),0),IF(AT384="Pattern",Table2[[#This Row],[Total Sections]]*4,Table2[[#This Row],[Total Sections]]*1.2))</f>
        <v>2.4</v>
      </c>
      <c r="AW384" s="42">
        <f t="shared" ca="1" si="77"/>
        <v>43470</v>
      </c>
      <c r="AX384" s="42">
        <f>IF(AT384="Pattern",Table2[[#This Row],[Scheduled Ship Date]]-2,Table2[[#This Row],[Scheduled Ship Date]]-3)</f>
        <v>43477</v>
      </c>
      <c r="AY384" s="39">
        <f>IF(Table2[[#This Row],[Pattern]]="Pattern",Table2[[#This Row],[Total Sections]]*4.82,Table2[[#This Row],[Total Sections]]*0.5)</f>
        <v>1</v>
      </c>
      <c r="AZ384" s="42">
        <f t="shared" ca="1" si="78"/>
        <v>43469</v>
      </c>
      <c r="BA384" s="39">
        <f>((Table2[Total Sections]/Table2[Open Qty])-1)*Table2[Open Qty]*12.96</f>
        <v>0</v>
      </c>
      <c r="BB384" s="39"/>
      <c r="BC384" s="39" t="str">
        <f t="shared" si="69"/>
        <v>CCH-SL-1100-80-30-CL(12)-W-UNV-DP-1-C</v>
      </c>
      <c r="BD384" s="39">
        <f t="shared" si="70"/>
        <v>0</v>
      </c>
      <c r="BE384" s="39" t="b">
        <f>_xlfn.IFNA(VLOOKUP(Table2[[#This Row],[Job-no]],Table4[],9,FALSE),TRUE)</f>
        <v>0</v>
      </c>
      <c r="BF384" s="39"/>
      <c r="BG384" s="39" t="b">
        <f>_xlfn.IFNA(VLOOKUP(Table2[[#This Row],[Job-no]],Table4[],14,FALSE),TRUE)</f>
        <v>0</v>
      </c>
      <c r="BH384" s="39" t="str">
        <f>_xlfn.IFNA(VLOOKUP(Table2[[#This Row],[Job-no]],Table4[],11,FALSE),"Done")</f>
        <v/>
      </c>
      <c r="BI384" s="39">
        <f>IF(Table2[[#This Row],[Pattern]]="Pattern",VLOOKUP(Table2[[#This Row],[Product Code]],'Routing data'!$A$2:$W$470,13,FALSE),VLOOKUP(Table2[[#This Row],[Product Code]],'Routing data'!$A$2:$W$470,3,FALSE))</f>
        <v>2</v>
      </c>
      <c r="BJ384" s="39">
        <f>IF(Table2[[#This Row],[Pattern]]="Pattern",VLOOKUP(Table2[[#This Row],[Product Code]],'Routing data'!$A$2:$W$470,14,FALSE),VLOOKUP(Table2[[#This Row],[Product Code]],'Routing data'!$A$2:$W$470,4,FALSE))</f>
        <v>0</v>
      </c>
      <c r="BK384" s="39">
        <f>VLOOKUP(Table2[[#This Row],[Product Code]],'Routing data'!A$4:W$524,16,FALSE)</f>
        <v>0</v>
      </c>
      <c r="BL384" s="42">
        <f>IF(Table2[[#This Row],[Milling Required]]=0,"x",IF(AT384="Pattern",B384-10,B384-4))</f>
        <v>43476</v>
      </c>
      <c r="BM384" s="39"/>
      <c r="BN384" s="42">
        <f t="shared" si="71"/>
        <v>43477</v>
      </c>
      <c r="BO384" s="39">
        <f>IF(Table2[[#This Row],[Milling]]="x","x",Table2[[#This Row],[Total Sections]]*2)</f>
        <v>4</v>
      </c>
      <c r="BP384" s="39">
        <f>IF(Table2[[#This Row],[Punching]]="x","x",Table2[Total Sections]*2)</f>
        <v>4</v>
      </c>
      <c r="BQ384" s="39">
        <f>IF(Table2[[#This Row],[Pattern]]="Pattern",Table2[Total Sections]*3,Table2[Total Sections]*1.5)</f>
        <v>3</v>
      </c>
      <c r="BR384" s="42">
        <f t="shared" ca="1" si="76"/>
        <v>43470</v>
      </c>
      <c r="BS384" s="39"/>
      <c r="BT384" s="39"/>
      <c r="BU384" s="39"/>
      <c r="BV384" s="39" t="str">
        <f>_xlfn.IFNA(VLOOKUP(Table2[[#This Row],[Job-no]],Table4[],16,FALSE),"Ready")</f>
        <v/>
      </c>
      <c r="BW384" s="39" t="str">
        <f>_xlfn.IFNA(VLOOKUP(Table2[[#This Row],[Job-no]],Table4[],21,FALSE),"Ready")</f>
        <v/>
      </c>
      <c r="BX384" s="39" t="b">
        <f>_xlfn.IFNA(VLOOKUP(Table2[[#This Row],[Job-no]],Table4[],10,FALSE),TRUE)</f>
        <v>0</v>
      </c>
      <c r="BY384" s="39" t="str">
        <f>_xlfn.IFNA(VLOOKUP(Table2[[#This Row],[Job-no]],Table4[],22,FALSE),"Ready")</f>
        <v/>
      </c>
      <c r="BZ384" s="120">
        <f t="shared" si="73"/>
        <v>43480</v>
      </c>
      <c r="CA384" s="120" t="str">
        <f ca="1">IF(OR(Table2[[#This Row],[Saw Date]]=TODAY(),Table2[[#This Row],[Saw Date]]=TODAY()+1), Table2[[#This Row],[Saw Date]],IF(Table2[[#This Row],[Extrusion cut double saw]],"Done",""))</f>
        <v/>
      </c>
      <c r="CB384" s="120" t="str">
        <f ca="1">IF(OR(Table2[[#This Row],[Lens Date]]=TODAY(),Table2[[#This Row],[Lens Date]]=TODAY()+1), Table2[[#This Row],[Lens Date]],IF(Table2[[#This Row],[MSLens]]="Done","Done",""))</f>
        <v/>
      </c>
      <c r="CC384" s="120" t="str">
        <f ca="1">IF(OR(Table2[[#This Row],[Milling Date]]=TODAY(),Table2[[#This Row],[Milling Date]]=TODAY()+1), Table2[[#This Row],[Milling Date]],IF(Table2[[#This Row],[CNC Holes]]="Ready","Done",""))</f>
        <v/>
      </c>
      <c r="CD384" s="120" t="str">
        <f ca="1">IF(OR(Table2[[#This Row],[Welding Date]]=TODAY(),Table2[[#This Row],[Welding Date]]=TODAY()+1), Table2[[#This Row],[Welding Date]],IF(Table2[[#This Row],[Welding Corners]]="Ready","Done",""))</f>
        <v/>
      </c>
      <c r="CE384" s="120" t="str">
        <f ca="1">IF(OR(Table2[[#This Row],[Puching Date]]=TODAY(),Table2[[#This Row],[Puching Date]]=TODAY()+1), Table2[[#This Row],[Puching Date]],IF(Table2[[#This Row],[Punch Holes]]="Ready","Done",""))</f>
        <v/>
      </c>
      <c r="CF384" s="120" t="str">
        <f ca="1">IF(OR(Table2[[#This Row],[Housing Date2]]=TODAY(),Table2[[#This Row],[Housing Date2]]=TODAY()+1),Table2[[#This Row],[Housing Date2]],IF(Table2[[#This Row],[Body Assembly]],"Done",""))</f>
        <v/>
      </c>
      <c r="CG384" s="120" t="str">
        <f>_xlfn.IFNA(VLOOKUP(Table2[[#This Row],[Job-no]],Table4[],7,FALSE),"Done")</f>
        <v>Scheduled/Released</v>
      </c>
    </row>
    <row r="385" spans="1:85" x14ac:dyDescent="0.25">
      <c r="A385" s="39" t="str">
        <f>_xlfn.CONCAT(Table2[[#This Row],[Order]],"-",Table2[[#This Row],[Line]])</f>
        <v>76847-9</v>
      </c>
      <c r="B385" s="5">
        <v>43480</v>
      </c>
      <c r="C385" s="8">
        <v>76847</v>
      </c>
      <c r="D385" s="3" t="s">
        <v>3461</v>
      </c>
      <c r="E385" s="8">
        <v>9</v>
      </c>
      <c r="F385" s="8">
        <v>1</v>
      </c>
      <c r="G385" s="3" t="s">
        <v>42</v>
      </c>
      <c r="H385" s="8">
        <v>2</v>
      </c>
      <c r="I385" s="43" t="b">
        <v>0</v>
      </c>
      <c r="J385" s="43" t="b">
        <v>0</v>
      </c>
      <c r="K385" t="s">
        <v>114</v>
      </c>
      <c r="L385" s="43" t="b">
        <v>0</v>
      </c>
      <c r="M385" s="43" t="b">
        <v>0</v>
      </c>
      <c r="N385" s="43" t="b">
        <v>0</v>
      </c>
      <c r="O385" t="s">
        <v>114</v>
      </c>
      <c r="P385" t="s">
        <v>114</v>
      </c>
      <c r="Q385" t="s">
        <v>114</v>
      </c>
      <c r="R385" t="s">
        <v>114</v>
      </c>
      <c r="S385" t="s">
        <v>114</v>
      </c>
      <c r="T385" t="s">
        <v>114</v>
      </c>
      <c r="U385" t="s">
        <v>114</v>
      </c>
      <c r="V385" t="s">
        <v>114</v>
      </c>
      <c r="W385" s="5">
        <v>43475</v>
      </c>
      <c r="X385" s="3" t="s">
        <v>114</v>
      </c>
      <c r="Y385" s="3"/>
      <c r="Z385" s="3" t="s">
        <v>17</v>
      </c>
      <c r="AA385" s="3" t="s">
        <v>114</v>
      </c>
      <c r="AB385" s="3" t="s">
        <v>74</v>
      </c>
      <c r="AC385" s="8">
        <v>1</v>
      </c>
      <c r="AD385" s="3" t="s">
        <v>5967</v>
      </c>
      <c r="AE385" s="4" t="s">
        <v>5968</v>
      </c>
      <c r="AF385" s="3"/>
      <c r="AG385" s="3" t="s">
        <v>114</v>
      </c>
      <c r="AH385" s="8">
        <v>4</v>
      </c>
      <c r="AI385" s="3" t="s">
        <v>74</v>
      </c>
      <c r="AJ385" t="s">
        <v>114</v>
      </c>
      <c r="AK385" t="s">
        <v>114</v>
      </c>
      <c r="AL385" s="43" t="b">
        <v>0</v>
      </c>
      <c r="AM385" s="3"/>
      <c r="AN385" s="3"/>
      <c r="AO385" s="43" t="b">
        <v>0</v>
      </c>
      <c r="AP385" s="3" t="b">
        <v>0</v>
      </c>
      <c r="AQ385" s="3">
        <f>VLOOKUP(Table2[[#This Row],[Job-no]],Table3[],26,FALSE)</f>
        <v>4406.2564199999997</v>
      </c>
      <c r="AR385" t="str">
        <f t="shared" si="68"/>
        <v>CCH</v>
      </c>
      <c r="AS385" t="str">
        <f>VLOOKUP(AR385,Table1[],4,0)</f>
        <v>surface</v>
      </c>
      <c r="AT385">
        <f>IF(BD385&gt;0,"Pattern",VLOOKUP(AR385,Table1[],5,0))</f>
        <v>0</v>
      </c>
      <c r="AU385" s="34">
        <f>IF(AT385="Pattern",WORKDAY(Table2[[#This Row],[Scheduled Ship Date]],-10),WORKDAY(Table2[[#This Row],[Scheduled Ship Date]],-4))</f>
        <v>43474</v>
      </c>
      <c r="AV385" s="39">
        <f>IF(Table2[[#This Row],[Extrusion cut double saw]]=TRUE,IF(O385="ToDo",IF(AT385="Pattern",Table2[[#This Row],[Total Sections]]*0.4,Table2[[#This Row],[Total Sections]]*0.12),0),IF(AT385="Pattern",Table2[[#This Row],[Total Sections]]*4,Table2[[#This Row],[Total Sections]]*1.2))</f>
        <v>4.8</v>
      </c>
      <c r="AW385" s="42">
        <f t="shared" ca="1" si="77"/>
        <v>43470</v>
      </c>
      <c r="AX385" s="42">
        <f>IF(AT385="Pattern",Table2[[#This Row],[Scheduled Ship Date]]-2,Table2[[#This Row],[Scheduled Ship Date]]-3)</f>
        <v>43477</v>
      </c>
      <c r="AY385" s="39">
        <f>IF(Table2[[#This Row],[Pattern]]="Pattern",Table2[[#This Row],[Total Sections]]*4.82,Table2[[#This Row],[Total Sections]]*0.5)</f>
        <v>2</v>
      </c>
      <c r="AZ385" s="42">
        <f t="shared" ca="1" si="78"/>
        <v>43469</v>
      </c>
      <c r="BA385" s="39">
        <f>((Table2[Total Sections]/Table2[Open Qty])-1)*Table2[Open Qty]*12.96</f>
        <v>25.92</v>
      </c>
      <c r="BB385" s="39"/>
      <c r="BC385" s="39" t="str">
        <f t="shared" si="69"/>
        <v>CCH-SL-1100-80-30-CL(22)-W-UNV-DP-1-C</v>
      </c>
      <c r="BD385" s="39">
        <f t="shared" si="70"/>
        <v>0</v>
      </c>
      <c r="BE385" s="39" t="b">
        <f>_xlfn.IFNA(VLOOKUP(Table2[[#This Row],[Job-no]],Table4[],9,FALSE),TRUE)</f>
        <v>0</v>
      </c>
      <c r="BF385" s="39"/>
      <c r="BG385" s="39" t="b">
        <f>_xlfn.IFNA(VLOOKUP(Table2[[#This Row],[Job-no]],Table4[],14,FALSE),TRUE)</f>
        <v>0</v>
      </c>
      <c r="BH385" s="39" t="str">
        <f>_xlfn.IFNA(VLOOKUP(Table2[[#This Row],[Job-no]],Table4[],11,FALSE),"Done")</f>
        <v/>
      </c>
      <c r="BI385" s="39">
        <f>IF(Table2[[#This Row],[Pattern]]="Pattern",VLOOKUP(Table2[[#This Row],[Product Code]],'Routing data'!$A$2:$W$470,13,FALSE),VLOOKUP(Table2[[#This Row],[Product Code]],'Routing data'!$A$2:$W$470,3,FALSE))</f>
        <v>2</v>
      </c>
      <c r="BJ385" s="39">
        <f>IF(Table2[[#This Row],[Pattern]]="Pattern",VLOOKUP(Table2[[#This Row],[Product Code]],'Routing data'!$A$2:$W$470,14,FALSE),VLOOKUP(Table2[[#This Row],[Product Code]],'Routing data'!$A$2:$W$470,4,FALSE))</f>
        <v>0</v>
      </c>
      <c r="BK385" s="39">
        <f>VLOOKUP(Table2[[#This Row],[Product Code]],'Routing data'!A$4:W$524,16,FALSE)</f>
        <v>0</v>
      </c>
      <c r="BL385" s="42">
        <f>IF(Table2[[#This Row],[Milling Required]]=0,"x",IF(AT385="Pattern",B385-10,B385-4))</f>
        <v>43476</v>
      </c>
      <c r="BM385" s="39"/>
      <c r="BN385" s="42">
        <f t="shared" si="71"/>
        <v>43477</v>
      </c>
      <c r="BO385" s="39">
        <f>IF(Table2[[#This Row],[Milling]]="x","x",Table2[[#This Row],[Total Sections]]*2)</f>
        <v>8</v>
      </c>
      <c r="BP385" s="39">
        <f>IF(Table2[[#This Row],[Punching]]="x","x",Table2[Total Sections]*2)</f>
        <v>8</v>
      </c>
      <c r="BQ385" s="39">
        <f>IF(Table2[[#This Row],[Pattern]]="Pattern",Table2[Total Sections]*3,Table2[Total Sections]*1.5)</f>
        <v>6</v>
      </c>
      <c r="BR385" s="42">
        <f t="shared" ca="1" si="76"/>
        <v>43470</v>
      </c>
      <c r="BS385" s="39"/>
      <c r="BT385" s="39"/>
      <c r="BU385" s="39"/>
      <c r="BV385" s="39" t="str">
        <f>_xlfn.IFNA(VLOOKUP(Table2[[#This Row],[Job-no]],Table4[],16,FALSE),"Ready")</f>
        <v/>
      </c>
      <c r="BW385" s="39" t="str">
        <f>_xlfn.IFNA(VLOOKUP(Table2[[#This Row],[Job-no]],Table4[],21,FALSE),"Ready")</f>
        <v/>
      </c>
      <c r="BX385" s="39" t="b">
        <f>_xlfn.IFNA(VLOOKUP(Table2[[#This Row],[Job-no]],Table4[],10,FALSE),TRUE)</f>
        <v>0</v>
      </c>
      <c r="BY385" s="39" t="str">
        <f>_xlfn.IFNA(VLOOKUP(Table2[[#This Row],[Job-no]],Table4[],22,FALSE),"Ready")</f>
        <v/>
      </c>
      <c r="BZ385" s="120">
        <f t="shared" si="73"/>
        <v>43480</v>
      </c>
      <c r="CA385" s="120" t="str">
        <f ca="1">IF(OR(Table2[[#This Row],[Saw Date]]=TODAY(),Table2[[#This Row],[Saw Date]]=TODAY()+1), Table2[[#This Row],[Saw Date]],IF(Table2[[#This Row],[Extrusion cut double saw]],"Done",""))</f>
        <v/>
      </c>
      <c r="CB385" s="120" t="str">
        <f ca="1">IF(OR(Table2[[#This Row],[Lens Date]]=TODAY(),Table2[[#This Row],[Lens Date]]=TODAY()+1), Table2[[#This Row],[Lens Date]],IF(Table2[[#This Row],[MSLens]]="Done","Done",""))</f>
        <v/>
      </c>
      <c r="CC385" s="120" t="str">
        <f ca="1">IF(OR(Table2[[#This Row],[Milling Date]]=TODAY(),Table2[[#This Row],[Milling Date]]=TODAY()+1), Table2[[#This Row],[Milling Date]],IF(Table2[[#This Row],[CNC Holes]]="Ready","Done",""))</f>
        <v/>
      </c>
      <c r="CD385" s="120" t="str">
        <f ca="1">IF(OR(Table2[[#This Row],[Welding Date]]=TODAY(),Table2[[#This Row],[Welding Date]]=TODAY()+1), Table2[[#This Row],[Welding Date]],IF(Table2[[#This Row],[Welding Corners]]="Ready","Done",""))</f>
        <v/>
      </c>
      <c r="CE385" s="120" t="str">
        <f ca="1">IF(OR(Table2[[#This Row],[Puching Date]]=TODAY(),Table2[[#This Row],[Puching Date]]=TODAY()+1), Table2[[#This Row],[Puching Date]],IF(Table2[[#This Row],[Punch Holes]]="Ready","Done",""))</f>
        <v/>
      </c>
      <c r="CF385" s="120" t="str">
        <f ca="1">IF(OR(Table2[[#This Row],[Housing Date2]]=TODAY(),Table2[[#This Row],[Housing Date2]]=TODAY()+1),Table2[[#This Row],[Housing Date2]],IF(Table2[[#This Row],[Body Assembly]],"Done",""))</f>
        <v/>
      </c>
      <c r="CG385" s="120" t="str">
        <f>_xlfn.IFNA(VLOOKUP(Table2[[#This Row],[Job-no]],Table4[],7,FALSE),"Done")</f>
        <v>Scheduled/Released</v>
      </c>
    </row>
    <row r="386" spans="1:85" x14ac:dyDescent="0.25">
      <c r="A386" s="39" t="str">
        <f>_xlfn.CONCAT(Table2[[#This Row],[Order]],"-",Table2[[#This Row],[Line]])</f>
        <v>77358-1</v>
      </c>
      <c r="B386" s="5">
        <v>43480</v>
      </c>
      <c r="C386" s="8">
        <v>77358</v>
      </c>
      <c r="D386" s="3" t="s">
        <v>2967</v>
      </c>
      <c r="E386" s="8">
        <v>1</v>
      </c>
      <c r="F386" s="8">
        <v>1</v>
      </c>
      <c r="G386" s="3" t="s">
        <v>42</v>
      </c>
      <c r="H386" s="8">
        <v>2</v>
      </c>
      <c r="I386" s="43" t="b">
        <v>0</v>
      </c>
      <c r="J386" s="43" t="b">
        <v>0</v>
      </c>
      <c r="K386" t="s">
        <v>114</v>
      </c>
      <c r="L386" s="43" t="b">
        <v>0</v>
      </c>
      <c r="M386" s="43" t="b">
        <v>0</v>
      </c>
      <c r="N386" s="43" t="b">
        <v>0</v>
      </c>
      <c r="O386" t="s">
        <v>114</v>
      </c>
      <c r="P386" t="s">
        <v>114</v>
      </c>
      <c r="Q386" t="s">
        <v>114</v>
      </c>
      <c r="R386" t="s">
        <v>114</v>
      </c>
      <c r="S386" t="s">
        <v>114</v>
      </c>
      <c r="T386" t="s">
        <v>114</v>
      </c>
      <c r="U386" t="s">
        <v>114</v>
      </c>
      <c r="V386" t="s">
        <v>114</v>
      </c>
      <c r="W386" s="5">
        <v>43475</v>
      </c>
      <c r="X386" s="3" t="s">
        <v>114</v>
      </c>
      <c r="Y386" s="3"/>
      <c r="Z386" s="3" t="s">
        <v>52</v>
      </c>
      <c r="AA386" s="3" t="s">
        <v>41</v>
      </c>
      <c r="AB386" s="3" t="s">
        <v>74</v>
      </c>
      <c r="AC386" s="8">
        <v>12</v>
      </c>
      <c r="AD386" s="3" t="s">
        <v>5967</v>
      </c>
      <c r="AE386" s="4" t="s">
        <v>5968</v>
      </c>
      <c r="AF386" s="3"/>
      <c r="AG386" s="3" t="s">
        <v>114</v>
      </c>
      <c r="AH386" s="8">
        <v>2</v>
      </c>
      <c r="AI386" s="3" t="s">
        <v>74</v>
      </c>
      <c r="AJ386" t="s">
        <v>114</v>
      </c>
      <c r="AK386" t="s">
        <v>114</v>
      </c>
      <c r="AL386" s="43" t="b">
        <v>0</v>
      </c>
      <c r="AM386" s="3"/>
      <c r="AN386" s="3"/>
      <c r="AO386" s="43" t="b">
        <v>0</v>
      </c>
      <c r="AP386" s="3" t="b">
        <v>1</v>
      </c>
      <c r="AQ386" s="3">
        <f>VLOOKUP(Table2[[#This Row],[Job-no]],Table3[],26,FALSE)</f>
        <v>3020</v>
      </c>
      <c r="AR386" t="str">
        <f t="shared" ref="AR386:AR449" si="79">IFERROR(MID(BC386,1,FIND("-",BC386,1)-1),"")</f>
        <v>SCR</v>
      </c>
      <c r="AS386" t="str">
        <f>VLOOKUP(AR386,Table1[],4,0)</f>
        <v>recessed</v>
      </c>
      <c r="AT386" t="str">
        <f>IF(BD386&gt;0,"Pattern",VLOOKUP(AR386,Table1[],5,0))</f>
        <v>Check for Kit</v>
      </c>
      <c r="AU386" s="34">
        <f>IF(AT386="Pattern",WORKDAY(Table2[[#This Row],[Scheduled Ship Date]],-10),WORKDAY(Table2[[#This Row],[Scheduled Ship Date]],-4))</f>
        <v>43474</v>
      </c>
      <c r="AV386" s="39">
        <f>IF(Table2[[#This Row],[Extrusion cut double saw]]=TRUE,IF(O386="ToDo",IF(AT386="Pattern",Table2[[#This Row],[Total Sections]]*0.4,Table2[[#This Row],[Total Sections]]*0.12),0),IF(AT386="Pattern",Table2[[#This Row],[Total Sections]]*4,Table2[[#This Row],[Total Sections]]*1.2))</f>
        <v>2.4</v>
      </c>
      <c r="AW386" s="42">
        <f t="shared" ca="1" si="77"/>
        <v>43470</v>
      </c>
      <c r="AX386" s="42">
        <f>IF(AT386="Pattern",Table2[[#This Row],[Scheduled Ship Date]]-2,Table2[[#This Row],[Scheduled Ship Date]]-3)</f>
        <v>43477</v>
      </c>
      <c r="AY386" s="39">
        <f>IF(Table2[[#This Row],[Pattern]]="Pattern",Table2[[#This Row],[Total Sections]]*4.82,Table2[[#This Row],[Total Sections]]*0.5)</f>
        <v>1</v>
      </c>
      <c r="AZ386" s="42">
        <f t="shared" ca="1" si="78"/>
        <v>43469</v>
      </c>
      <c r="BA386" s="39">
        <f>((Table2[Total Sections]/Table2[Open Qty])-1)*Table2[Open Qty]*12.96</f>
        <v>0</v>
      </c>
      <c r="BB386" s="39"/>
      <c r="BC386" s="39" t="str">
        <f t="shared" ref="BC386:BC449" si="80">IF(MID(D386,1,2)="SP",MID(D386,FIND("-",D386,1)+1,30),D386)</f>
        <v>SCR-500-80-30-FL-12'-W-UNV-DP-</v>
      </c>
      <c r="BD386" s="39">
        <f t="shared" ref="BD386:BD449" si="81">IFERROR(FIND("-K(",D386,1),0)</f>
        <v>0</v>
      </c>
      <c r="BE386" s="39" t="b">
        <f>_xlfn.IFNA(VLOOKUP(Table2[[#This Row],[Job-no]],Table4[],9,FALSE),TRUE)</f>
        <v>0</v>
      </c>
      <c r="BF386" s="39"/>
      <c r="BG386" s="39" t="b">
        <f>_xlfn.IFNA(VLOOKUP(Table2[[#This Row],[Job-no]],Table4[],14,FALSE),TRUE)</f>
        <v>0</v>
      </c>
      <c r="BH386" s="39" t="str">
        <f>_xlfn.IFNA(VLOOKUP(Table2[[#This Row],[Job-no]],Table4[],11,FALSE),"Done")</f>
        <v/>
      </c>
      <c r="BI386" s="39">
        <f>IF(Table2[[#This Row],[Pattern]]="Pattern",VLOOKUP(Table2[[#This Row],[Product Code]],'Routing data'!$A$2:$W$470,13,FALSE),VLOOKUP(Table2[[#This Row],[Product Code]],'Routing data'!$A$2:$W$470,3,FALSE))</f>
        <v>2</v>
      </c>
      <c r="BJ386" s="39">
        <f>IF(Table2[[#This Row],[Pattern]]="Pattern",VLOOKUP(Table2[[#This Row],[Product Code]],'Routing data'!$A$2:$W$470,14,FALSE),VLOOKUP(Table2[[#This Row],[Product Code]],'Routing data'!$A$2:$W$470,4,FALSE))</f>
        <v>0</v>
      </c>
      <c r="BK386" s="39">
        <f>VLOOKUP(Table2[[#This Row],[Product Code]],'Routing data'!A$4:W$524,16,FALSE)</f>
        <v>5</v>
      </c>
      <c r="BL386" s="42">
        <f>IF(Table2[[#This Row],[Milling Required]]=0,"x",IF(AT386="Pattern",B386-10,B386-4))</f>
        <v>43476</v>
      </c>
      <c r="BM386" s="39"/>
      <c r="BN386" s="42">
        <f t="shared" ref="BN386:BN449" si="82">IF(AT386="Pattern",B386-2,B386-3)</f>
        <v>43477</v>
      </c>
      <c r="BO386" s="39">
        <f>IF(Table2[[#This Row],[Milling]]="x","x",Table2[[#This Row],[Total Sections]]*2)</f>
        <v>4</v>
      </c>
      <c r="BP386" s="39">
        <f>IF(Table2[[#This Row],[Punching]]="x","x",Table2[Total Sections]*2)</f>
        <v>4</v>
      </c>
      <c r="BQ386" s="39">
        <f>IF(Table2[[#This Row],[Pattern]]="Pattern",Table2[Total Sections]*3,Table2[Total Sections]*1.5)</f>
        <v>3</v>
      </c>
      <c r="BR386" s="42">
        <f t="shared" ref="BR386:BR394" ca="1" si="83">TODAY()+3</f>
        <v>43470</v>
      </c>
      <c r="BS386" s="39"/>
      <c r="BT386" s="39"/>
      <c r="BU386" s="39"/>
      <c r="BV386" s="39" t="str">
        <f>_xlfn.IFNA(VLOOKUP(Table2[[#This Row],[Job-no]],Table4[],16,FALSE),"Ready")</f>
        <v/>
      </c>
      <c r="BW386" s="39" t="str">
        <f>_xlfn.IFNA(VLOOKUP(Table2[[#This Row],[Job-no]],Table4[],21,FALSE),"Ready")</f>
        <v/>
      </c>
      <c r="BX386" s="39" t="b">
        <f>_xlfn.IFNA(VLOOKUP(Table2[[#This Row],[Job-no]],Table4[],10,FALSE),TRUE)</f>
        <v>0</v>
      </c>
      <c r="BY386" s="39" t="str">
        <f>_xlfn.IFNA(VLOOKUP(Table2[[#This Row],[Job-no]],Table4[],22,FALSE),"Ready")</f>
        <v/>
      </c>
      <c r="BZ386" s="120">
        <f t="shared" ref="BZ386:BZ449" si="84">B386</f>
        <v>43480</v>
      </c>
      <c r="CA386" s="120" t="str">
        <f ca="1">IF(OR(Table2[[#This Row],[Saw Date]]=TODAY(),Table2[[#This Row],[Saw Date]]=TODAY()+1), Table2[[#This Row],[Saw Date]],IF(Table2[[#This Row],[Extrusion cut double saw]],"Done",""))</f>
        <v/>
      </c>
      <c r="CB386" s="120" t="str">
        <f ca="1">IF(OR(Table2[[#This Row],[Lens Date]]=TODAY(),Table2[[#This Row],[Lens Date]]=TODAY()+1), Table2[[#This Row],[Lens Date]],IF(Table2[[#This Row],[MSLens]]="Done","Done",""))</f>
        <v/>
      </c>
      <c r="CC386" s="120" t="str">
        <f ca="1">IF(OR(Table2[[#This Row],[Milling Date]]=TODAY(),Table2[[#This Row],[Milling Date]]=TODAY()+1), Table2[[#This Row],[Milling Date]],IF(Table2[[#This Row],[CNC Holes]]="Ready","Done",""))</f>
        <v/>
      </c>
      <c r="CD386" s="120" t="str">
        <f ca="1">IF(OR(Table2[[#This Row],[Welding Date]]=TODAY(),Table2[[#This Row],[Welding Date]]=TODAY()+1), Table2[[#This Row],[Welding Date]],IF(Table2[[#This Row],[Welding Corners]]="Ready","Done",""))</f>
        <v/>
      </c>
      <c r="CE386" s="120" t="str">
        <f ca="1">IF(OR(Table2[[#This Row],[Puching Date]]=TODAY(),Table2[[#This Row],[Puching Date]]=TODAY()+1), Table2[[#This Row],[Puching Date]],IF(Table2[[#This Row],[Punch Holes]]="Ready","Done",""))</f>
        <v/>
      </c>
      <c r="CF386" s="120" t="str">
        <f ca="1">IF(OR(Table2[[#This Row],[Housing Date2]]=TODAY(),Table2[[#This Row],[Housing Date2]]=TODAY()+1),Table2[[#This Row],[Housing Date2]],IF(Table2[[#This Row],[Body Assembly]],"Done",""))</f>
        <v/>
      </c>
      <c r="CG386" s="120" t="str">
        <f>_xlfn.IFNA(VLOOKUP(Table2[[#This Row],[Job-no]],Table4[],7,FALSE),"Done")</f>
        <v>Scheduled/Released</v>
      </c>
    </row>
    <row r="387" spans="1:85" x14ac:dyDescent="0.25">
      <c r="A387" s="39" t="str">
        <f>_xlfn.CONCAT(Table2[[#This Row],[Order]],"-",Table2[[#This Row],[Line]])</f>
        <v>77358-2</v>
      </c>
      <c r="B387" s="5">
        <v>43480</v>
      </c>
      <c r="C387" s="8">
        <v>77358</v>
      </c>
      <c r="D387" s="3" t="s">
        <v>2969</v>
      </c>
      <c r="E387" s="8">
        <v>2</v>
      </c>
      <c r="F387" s="8">
        <v>1</v>
      </c>
      <c r="G387" s="3" t="s">
        <v>42</v>
      </c>
      <c r="H387" s="8">
        <v>1</v>
      </c>
      <c r="I387" s="43" t="b">
        <v>0</v>
      </c>
      <c r="J387" s="43" t="b">
        <v>0</v>
      </c>
      <c r="K387" t="s">
        <v>114</v>
      </c>
      <c r="L387" s="43" t="b">
        <v>0</v>
      </c>
      <c r="M387" s="43" t="b">
        <v>0</v>
      </c>
      <c r="N387" s="43" t="b">
        <v>0</v>
      </c>
      <c r="O387" t="s">
        <v>114</v>
      </c>
      <c r="P387" t="s">
        <v>114</v>
      </c>
      <c r="Q387" t="s">
        <v>114</v>
      </c>
      <c r="R387" t="s">
        <v>114</v>
      </c>
      <c r="S387" t="s">
        <v>114</v>
      </c>
      <c r="T387" t="s">
        <v>114</v>
      </c>
      <c r="U387" t="s">
        <v>114</v>
      </c>
      <c r="V387" t="s">
        <v>114</v>
      </c>
      <c r="W387" s="5">
        <v>43475</v>
      </c>
      <c r="X387" s="3" t="s">
        <v>114</v>
      </c>
      <c r="Y387" s="3"/>
      <c r="Z387" s="3" t="s">
        <v>52</v>
      </c>
      <c r="AA387" s="3" t="s">
        <v>114</v>
      </c>
      <c r="AB387" s="3" t="s">
        <v>74</v>
      </c>
      <c r="AC387" s="8">
        <v>12</v>
      </c>
      <c r="AD387" s="3" t="s">
        <v>5967</v>
      </c>
      <c r="AE387" s="4" t="s">
        <v>5968</v>
      </c>
      <c r="AF387" s="3"/>
      <c r="AG387" s="3" t="s">
        <v>114</v>
      </c>
      <c r="AH387" s="8">
        <v>1</v>
      </c>
      <c r="AI387" s="3" t="s">
        <v>74</v>
      </c>
      <c r="AJ387" t="s">
        <v>114</v>
      </c>
      <c r="AK387" t="s">
        <v>114</v>
      </c>
      <c r="AL387" s="43" t="b">
        <v>0</v>
      </c>
      <c r="AM387" s="3"/>
      <c r="AN387" s="3"/>
      <c r="AO387" s="43" t="b">
        <v>0</v>
      </c>
      <c r="AP387" s="3" t="b">
        <v>0</v>
      </c>
      <c r="AQ387" s="3">
        <f>VLOOKUP(Table2[[#This Row],[Job-no]],Table3[],26,FALSE)</f>
        <v>1150</v>
      </c>
      <c r="AR387" t="str">
        <f t="shared" si="79"/>
        <v>SCR</v>
      </c>
      <c r="AS387" t="str">
        <f>VLOOKUP(AR387,Table1[],4,0)</f>
        <v>recessed</v>
      </c>
      <c r="AT387" t="str">
        <f>IF(BD387&gt;0,"Pattern",VLOOKUP(AR387,Table1[],5,0))</f>
        <v>Check for Kit</v>
      </c>
      <c r="AU387" s="34">
        <f>IF(AT387="Pattern",WORKDAY(Table2[[#This Row],[Scheduled Ship Date]],-10),WORKDAY(Table2[[#This Row],[Scheduled Ship Date]],-4))</f>
        <v>43474</v>
      </c>
      <c r="AV387" s="39">
        <f>IF(Table2[[#This Row],[Extrusion cut double saw]]=TRUE,IF(O387="ToDo",IF(AT387="Pattern",Table2[[#This Row],[Total Sections]]*0.4,Table2[[#This Row],[Total Sections]]*0.12),0),IF(AT387="Pattern",Table2[[#This Row],[Total Sections]]*4,Table2[[#This Row],[Total Sections]]*1.2))</f>
        <v>1.2</v>
      </c>
      <c r="AW387" s="42">
        <f t="shared" ca="1" si="77"/>
        <v>43470</v>
      </c>
      <c r="AX387" s="42">
        <f>IF(AT387="Pattern",Table2[[#This Row],[Scheduled Ship Date]]-2,Table2[[#This Row],[Scheduled Ship Date]]-3)</f>
        <v>43477</v>
      </c>
      <c r="AY387" s="39">
        <f>IF(Table2[[#This Row],[Pattern]]="Pattern",Table2[[#This Row],[Total Sections]]*4.82,Table2[[#This Row],[Total Sections]]*0.5)</f>
        <v>0.5</v>
      </c>
      <c r="AZ387" s="42">
        <f t="shared" ca="1" si="78"/>
        <v>43469</v>
      </c>
      <c r="BA387" s="39">
        <f>((Table2[Total Sections]/Table2[Open Qty])-1)*Table2[Open Qty]*12.96</f>
        <v>0</v>
      </c>
      <c r="BB387" s="39"/>
      <c r="BC387" s="39" t="str">
        <f t="shared" si="80"/>
        <v>SCR-500-80-30-FL-12'-W-UNV-DP-1-DF-FW(6)</v>
      </c>
      <c r="BD387" s="39">
        <f t="shared" si="81"/>
        <v>0</v>
      </c>
      <c r="BE387" s="39" t="b">
        <f>_xlfn.IFNA(VLOOKUP(Table2[[#This Row],[Job-no]],Table4[],9,FALSE),TRUE)</f>
        <v>0</v>
      </c>
      <c r="BF387" s="39"/>
      <c r="BG387" s="39" t="b">
        <f>_xlfn.IFNA(VLOOKUP(Table2[[#This Row],[Job-no]],Table4[],14,FALSE),TRUE)</f>
        <v>0</v>
      </c>
      <c r="BH387" s="39" t="str">
        <f>_xlfn.IFNA(VLOOKUP(Table2[[#This Row],[Job-no]],Table4[],11,FALSE),"Done")</f>
        <v/>
      </c>
      <c r="BI387" s="39">
        <f>IF(Table2[[#This Row],[Pattern]]="Pattern",VLOOKUP(Table2[[#This Row],[Product Code]],'Routing data'!$A$2:$W$470,13,FALSE),VLOOKUP(Table2[[#This Row],[Product Code]],'Routing data'!$A$2:$W$470,3,FALSE))</f>
        <v>2</v>
      </c>
      <c r="BJ387" s="39">
        <f>IF(Table2[[#This Row],[Pattern]]="Pattern",VLOOKUP(Table2[[#This Row],[Product Code]],'Routing data'!$A$2:$W$470,14,FALSE),VLOOKUP(Table2[[#This Row],[Product Code]],'Routing data'!$A$2:$W$470,4,FALSE))</f>
        <v>0</v>
      </c>
      <c r="BK387" s="39">
        <f>VLOOKUP(Table2[[#This Row],[Product Code]],'Routing data'!A$4:W$524,16,FALSE)</f>
        <v>5</v>
      </c>
      <c r="BL387" s="42">
        <f>IF(Table2[[#This Row],[Milling Required]]=0,"x",IF(AT387="Pattern",B387-10,B387-4))</f>
        <v>43476</v>
      </c>
      <c r="BM387" s="39"/>
      <c r="BN387" s="42">
        <f t="shared" si="82"/>
        <v>43477</v>
      </c>
      <c r="BO387" s="39">
        <f>IF(Table2[[#This Row],[Milling]]="x","x",Table2[[#This Row],[Total Sections]]*2)</f>
        <v>2</v>
      </c>
      <c r="BP387" s="39">
        <f>IF(Table2[[#This Row],[Punching]]="x","x",Table2[Total Sections]*2)</f>
        <v>2</v>
      </c>
      <c r="BQ387" s="39">
        <f>IF(Table2[[#This Row],[Pattern]]="Pattern",Table2[Total Sections]*3,Table2[Total Sections]*1.5)</f>
        <v>1.5</v>
      </c>
      <c r="BR387" s="42">
        <f t="shared" ca="1" si="83"/>
        <v>43470</v>
      </c>
      <c r="BS387" s="39"/>
      <c r="BT387" s="39"/>
      <c r="BU387" s="39"/>
      <c r="BV387" s="39" t="str">
        <f>_xlfn.IFNA(VLOOKUP(Table2[[#This Row],[Job-no]],Table4[],16,FALSE),"Ready")</f>
        <v/>
      </c>
      <c r="BW387" s="39" t="str">
        <f>_xlfn.IFNA(VLOOKUP(Table2[[#This Row],[Job-no]],Table4[],21,FALSE),"Ready")</f>
        <v/>
      </c>
      <c r="BX387" s="39" t="b">
        <f>_xlfn.IFNA(VLOOKUP(Table2[[#This Row],[Job-no]],Table4[],10,FALSE),TRUE)</f>
        <v>0</v>
      </c>
      <c r="BY387" s="39" t="str">
        <f>_xlfn.IFNA(VLOOKUP(Table2[[#This Row],[Job-no]],Table4[],22,FALSE),"Ready")</f>
        <v/>
      </c>
      <c r="BZ387" s="120">
        <f t="shared" si="84"/>
        <v>43480</v>
      </c>
      <c r="CA387" s="120" t="str">
        <f ca="1">IF(OR(Table2[[#This Row],[Saw Date]]=TODAY(),Table2[[#This Row],[Saw Date]]=TODAY()+1), Table2[[#This Row],[Saw Date]],IF(Table2[[#This Row],[Extrusion cut double saw]],"Done",""))</f>
        <v/>
      </c>
      <c r="CB387" s="120" t="str">
        <f ca="1">IF(OR(Table2[[#This Row],[Lens Date]]=TODAY(),Table2[[#This Row],[Lens Date]]=TODAY()+1), Table2[[#This Row],[Lens Date]],IF(Table2[[#This Row],[MSLens]]="Done","Done",""))</f>
        <v/>
      </c>
      <c r="CC387" s="120" t="str">
        <f ca="1">IF(OR(Table2[[#This Row],[Milling Date]]=TODAY(),Table2[[#This Row],[Milling Date]]=TODAY()+1), Table2[[#This Row],[Milling Date]],IF(Table2[[#This Row],[CNC Holes]]="Ready","Done",""))</f>
        <v/>
      </c>
      <c r="CD387" s="120" t="str">
        <f ca="1">IF(OR(Table2[[#This Row],[Welding Date]]=TODAY(),Table2[[#This Row],[Welding Date]]=TODAY()+1), Table2[[#This Row],[Welding Date]],IF(Table2[[#This Row],[Welding Corners]]="Ready","Done",""))</f>
        <v/>
      </c>
      <c r="CE387" s="120" t="str">
        <f ca="1">IF(OR(Table2[[#This Row],[Puching Date]]=TODAY(),Table2[[#This Row],[Puching Date]]=TODAY()+1), Table2[[#This Row],[Puching Date]],IF(Table2[[#This Row],[Punch Holes]]="Ready","Done",""))</f>
        <v/>
      </c>
      <c r="CF387" s="120" t="str">
        <f ca="1">IF(OR(Table2[[#This Row],[Housing Date2]]=TODAY(),Table2[[#This Row],[Housing Date2]]=TODAY()+1),Table2[[#This Row],[Housing Date2]],IF(Table2[[#This Row],[Body Assembly]],"Done",""))</f>
        <v/>
      </c>
      <c r="CG387" s="120" t="str">
        <f>_xlfn.IFNA(VLOOKUP(Table2[[#This Row],[Job-no]],Table4[],7,FALSE),"Done")</f>
        <v>Scheduled/Released</v>
      </c>
    </row>
    <row r="388" spans="1:85" x14ac:dyDescent="0.25">
      <c r="A388" s="39" t="str">
        <f>_xlfn.CONCAT(Table2[[#This Row],[Order]],"-",Table2[[#This Row],[Line]])</f>
        <v>77394-5</v>
      </c>
      <c r="B388" s="5">
        <v>43480</v>
      </c>
      <c r="C388" s="8">
        <v>77394</v>
      </c>
      <c r="D388" s="3" t="s">
        <v>3196</v>
      </c>
      <c r="E388" s="8">
        <v>5</v>
      </c>
      <c r="F388" s="8">
        <v>1</v>
      </c>
      <c r="G388" s="3" t="s">
        <v>42</v>
      </c>
      <c r="H388" s="8">
        <v>5</v>
      </c>
      <c r="I388" s="43" t="b">
        <v>0</v>
      </c>
      <c r="J388" s="43" t="b">
        <v>0</v>
      </c>
      <c r="K388" t="s">
        <v>114</v>
      </c>
      <c r="L388" s="43" t="b">
        <v>0</v>
      </c>
      <c r="M388" s="43" t="b">
        <v>0</v>
      </c>
      <c r="N388" s="43" t="b">
        <v>0</v>
      </c>
      <c r="O388" t="s">
        <v>114</v>
      </c>
      <c r="P388" t="s">
        <v>114</v>
      </c>
      <c r="Q388" t="s">
        <v>114</v>
      </c>
      <c r="R388" t="s">
        <v>114</v>
      </c>
      <c r="S388" t="s">
        <v>114</v>
      </c>
      <c r="T388" t="s">
        <v>114</v>
      </c>
      <c r="U388" t="s">
        <v>114</v>
      </c>
      <c r="V388" t="s">
        <v>114</v>
      </c>
      <c r="W388" s="5">
        <v>43475</v>
      </c>
      <c r="X388" s="3" t="s">
        <v>114</v>
      </c>
      <c r="Y388" s="3"/>
      <c r="Z388" s="3" t="s">
        <v>4646</v>
      </c>
      <c r="AA388" s="3" t="s">
        <v>114</v>
      </c>
      <c r="AB388" s="3" t="s">
        <v>74</v>
      </c>
      <c r="AC388" s="8">
        <v>1</v>
      </c>
      <c r="AD388" s="3" t="s">
        <v>5967</v>
      </c>
      <c r="AE388" s="4" t="s">
        <v>5968</v>
      </c>
      <c r="AF388" s="3"/>
      <c r="AG388" s="3" t="s">
        <v>114</v>
      </c>
      <c r="AH388" s="8">
        <v>5</v>
      </c>
      <c r="AI388" s="3" t="s">
        <v>74</v>
      </c>
      <c r="AJ388" t="s">
        <v>114</v>
      </c>
      <c r="AK388" t="s">
        <v>114</v>
      </c>
      <c r="AL388" s="43" t="b">
        <v>0</v>
      </c>
      <c r="AM388" s="3"/>
      <c r="AN388" s="3"/>
      <c r="AO388" s="43" t="b">
        <v>0</v>
      </c>
      <c r="AP388" s="3" t="b">
        <v>0</v>
      </c>
      <c r="AQ388" s="3">
        <f>VLOOKUP(Table2[[#This Row],[Job-no]],Table3[],26,FALSE)</f>
        <v>1625</v>
      </c>
      <c r="AR388" t="str">
        <f t="shared" si="79"/>
        <v>SCDI</v>
      </c>
      <c r="AS388" t="str">
        <f>VLOOKUP(AR388,Table1[],4,0)</f>
        <v>pendant</v>
      </c>
      <c r="AT388" t="str">
        <f>IF(BD388&gt;0,"Pattern",VLOOKUP(AR388,Table1[],5,0))</f>
        <v>Check for Kit</v>
      </c>
      <c r="AU388" s="34">
        <f>IF(AT388="Pattern",WORKDAY(Table2[[#This Row],[Scheduled Ship Date]],-10),WORKDAY(Table2[[#This Row],[Scheduled Ship Date]],-4))</f>
        <v>43474</v>
      </c>
      <c r="AV388" s="39">
        <f>IF(Table2[[#This Row],[Extrusion cut double saw]]=TRUE,IF(O388="ToDo",IF(AT388="Pattern",Table2[[#This Row],[Total Sections]]*0.4,Table2[[#This Row],[Total Sections]]*0.12),0),IF(AT388="Pattern",Table2[[#This Row],[Total Sections]]*4,Table2[[#This Row],[Total Sections]]*1.2))</f>
        <v>6</v>
      </c>
      <c r="AW388" s="42">
        <f t="shared" ca="1" si="77"/>
        <v>43470</v>
      </c>
      <c r="AX388" s="42">
        <f>IF(AT388="Pattern",Table2[[#This Row],[Scheduled Ship Date]]-2,Table2[[#This Row],[Scheduled Ship Date]]-3)</f>
        <v>43477</v>
      </c>
      <c r="AY388" s="39">
        <f>IF(Table2[[#This Row],[Pattern]]="Pattern",Table2[[#This Row],[Total Sections]]*4.82,Table2[[#This Row],[Total Sections]]*0.5)</f>
        <v>2.5</v>
      </c>
      <c r="AZ388" s="42">
        <f t="shared" ca="1" si="78"/>
        <v>43469</v>
      </c>
      <c r="BA388" s="39">
        <f>((Table2[Total Sections]/Table2[Open Qty])-1)*Table2[Open Qty]*12.96</f>
        <v>0</v>
      </c>
      <c r="BB388" s="39"/>
      <c r="BC388" s="39" t="str">
        <f t="shared" si="80"/>
        <v>SCDI-400-1000-80-35-SO-FL-3' 0"-W-UNV-DP-1-CA(120)</v>
      </c>
      <c r="BD388" s="39">
        <f t="shared" si="81"/>
        <v>0</v>
      </c>
      <c r="BE388" s="39" t="b">
        <f>_xlfn.IFNA(VLOOKUP(Table2[[#This Row],[Job-no]],Table4[],9,FALSE),TRUE)</f>
        <v>0</v>
      </c>
      <c r="BF388" s="39"/>
      <c r="BG388" s="39" t="b">
        <f>_xlfn.IFNA(VLOOKUP(Table2[[#This Row],[Job-no]],Table4[],14,FALSE),TRUE)</f>
        <v>0</v>
      </c>
      <c r="BH388" s="39" t="str">
        <f>_xlfn.IFNA(VLOOKUP(Table2[[#This Row],[Job-no]],Table4[],11,FALSE),"Done")</f>
        <v/>
      </c>
      <c r="BI388" s="39">
        <f>IF(Table2[[#This Row],[Pattern]]="Pattern",VLOOKUP(Table2[[#This Row],[Product Code]],'Routing data'!$A$2:$W$470,13,FALSE),VLOOKUP(Table2[[#This Row],[Product Code]],'Routing data'!$A$2:$W$470,3,FALSE))</f>
        <v>2</v>
      </c>
      <c r="BJ388" s="39">
        <f>IF(Table2[[#This Row],[Pattern]]="Pattern",VLOOKUP(Table2[[#This Row],[Product Code]],'Routing data'!$A$2:$W$470,14,FALSE),VLOOKUP(Table2[[#This Row],[Product Code]],'Routing data'!$A$2:$W$470,4,FALSE))</f>
        <v>0</v>
      </c>
      <c r="BK388" s="39">
        <f>VLOOKUP(Table2[[#This Row],[Product Code]],'Routing data'!A$4:W$524,16,FALSE)</f>
        <v>0</v>
      </c>
      <c r="BL388" s="42">
        <f>IF(Table2[[#This Row],[Milling Required]]=0,"x",IF(AT388="Pattern",B388-10,B388-4))</f>
        <v>43476</v>
      </c>
      <c r="BM388" s="42" t="str">
        <f>IF(Table2[[#This Row],[Punching Required]]=0,"x",IF(AT388="Pattern",B388-8,B388-2))</f>
        <v>x</v>
      </c>
      <c r="BN388" s="42">
        <f t="shared" si="82"/>
        <v>43477</v>
      </c>
      <c r="BO388" s="39">
        <f>IF(Table2[[#This Row],[Milling]]="x","x",Table2[[#This Row],[Total Sections]]*2)</f>
        <v>10</v>
      </c>
      <c r="BP388" s="39" t="str">
        <f>IF(Table2[[#This Row],[Punching]]="x","x",Table2[Total Sections]*2)</f>
        <v>x</v>
      </c>
      <c r="BQ388" s="39">
        <f>IF(Table2[[#This Row],[Pattern]]="Pattern",Table2[Total Sections]*3,Table2[Total Sections]*1.5)</f>
        <v>7.5</v>
      </c>
      <c r="BR388" s="42">
        <f t="shared" ca="1" si="83"/>
        <v>43470</v>
      </c>
      <c r="BS388" s="39"/>
      <c r="BT388" s="39"/>
      <c r="BU388" s="39"/>
      <c r="BV388" s="39" t="str">
        <f>_xlfn.IFNA(VLOOKUP(Table2[[#This Row],[Job-no]],Table4[],16,FALSE),"Ready")</f>
        <v/>
      </c>
      <c r="BW388" s="39" t="str">
        <f>_xlfn.IFNA(VLOOKUP(Table2[[#This Row],[Job-no]],Table4[],21,FALSE),"Ready")</f>
        <v/>
      </c>
      <c r="BX388" s="39" t="b">
        <f>_xlfn.IFNA(VLOOKUP(Table2[[#This Row],[Job-no]],Table4[],10,FALSE),TRUE)</f>
        <v>0</v>
      </c>
      <c r="BY388" s="39" t="str">
        <f>_xlfn.IFNA(VLOOKUP(Table2[[#This Row],[Job-no]],Table4[],22,FALSE),"Ready")</f>
        <v/>
      </c>
      <c r="BZ388" s="120">
        <f t="shared" si="84"/>
        <v>43480</v>
      </c>
      <c r="CA388" s="120" t="str">
        <f ca="1">IF(OR(Table2[[#This Row],[Saw Date]]=TODAY(),Table2[[#This Row],[Saw Date]]=TODAY()+1), Table2[[#This Row],[Saw Date]],IF(Table2[[#This Row],[Extrusion cut double saw]],"Done",""))</f>
        <v/>
      </c>
      <c r="CB388" s="120" t="str">
        <f ca="1">IF(OR(Table2[[#This Row],[Lens Date]]=TODAY(),Table2[[#This Row],[Lens Date]]=TODAY()+1), Table2[[#This Row],[Lens Date]],IF(Table2[[#This Row],[MSLens]]="Done","Done",""))</f>
        <v/>
      </c>
      <c r="CC388" s="120" t="str">
        <f ca="1">IF(OR(Table2[[#This Row],[Milling Date]]=TODAY(),Table2[[#This Row],[Milling Date]]=TODAY()+1), Table2[[#This Row],[Milling Date]],IF(Table2[[#This Row],[CNC Holes]]="Ready","Done",""))</f>
        <v/>
      </c>
      <c r="CD388" s="120" t="str">
        <f ca="1">IF(OR(Table2[[#This Row],[Welding Date]]=TODAY(),Table2[[#This Row],[Welding Date]]=TODAY()+1), Table2[[#This Row],[Welding Date]],IF(Table2[[#This Row],[Welding Corners]]="Ready","Done",""))</f>
        <v/>
      </c>
      <c r="CE388" s="120" t="str">
        <f ca="1">IF(OR(Table2[[#This Row],[Puching Date]]=TODAY(),Table2[[#This Row],[Puching Date]]=TODAY()+1), Table2[[#This Row],[Puching Date]],IF(Table2[[#This Row],[Punch Holes]]="Ready","Done",""))</f>
        <v/>
      </c>
      <c r="CF388" s="120" t="str">
        <f ca="1">IF(OR(Table2[[#This Row],[Housing Date2]]=TODAY(),Table2[[#This Row],[Housing Date2]]=TODAY()+1),Table2[[#This Row],[Housing Date2]],IF(Table2[[#This Row],[Body Assembly]],"Done",""))</f>
        <v/>
      </c>
      <c r="CG388" s="120" t="str">
        <f>_xlfn.IFNA(VLOOKUP(Table2[[#This Row],[Job-no]],Table4[],7,FALSE),"Done")</f>
        <v>Scheduled/Released</v>
      </c>
    </row>
    <row r="389" spans="1:85" x14ac:dyDescent="0.25">
      <c r="A389" t="str">
        <f>_xlfn.CONCAT(Table2[[#This Row],[Order]],"-",Table2[[#This Row],[Line]])</f>
        <v>77394-6</v>
      </c>
      <c r="B389" s="5">
        <v>43480</v>
      </c>
      <c r="C389" s="8">
        <v>77394</v>
      </c>
      <c r="D389" s="3" t="s">
        <v>3198</v>
      </c>
      <c r="E389" s="8">
        <v>6</v>
      </c>
      <c r="F389" s="8">
        <v>1</v>
      </c>
      <c r="G389" s="3" t="s">
        <v>42</v>
      </c>
      <c r="H389" s="8">
        <v>1</v>
      </c>
      <c r="I389" s="43" t="b">
        <v>0</v>
      </c>
      <c r="J389" s="43" t="b">
        <v>0</v>
      </c>
      <c r="K389" t="s">
        <v>114</v>
      </c>
      <c r="L389" s="43" t="b">
        <v>0</v>
      </c>
      <c r="M389" s="43" t="b">
        <v>0</v>
      </c>
      <c r="N389" s="43" t="b">
        <v>0</v>
      </c>
      <c r="O389" t="s">
        <v>114</v>
      </c>
      <c r="P389" t="s">
        <v>114</v>
      </c>
      <c r="Q389" t="s">
        <v>114</v>
      </c>
      <c r="R389" t="s">
        <v>114</v>
      </c>
      <c r="S389" t="s">
        <v>114</v>
      </c>
      <c r="T389" t="s">
        <v>114</v>
      </c>
      <c r="U389" t="s">
        <v>114</v>
      </c>
      <c r="V389" t="s">
        <v>114</v>
      </c>
      <c r="W389" s="5">
        <v>43475</v>
      </c>
      <c r="X389" s="3" t="s">
        <v>114</v>
      </c>
      <c r="Y389" s="3"/>
      <c r="Z389" s="3" t="s">
        <v>4646</v>
      </c>
      <c r="AA389" s="3" t="s">
        <v>114</v>
      </c>
      <c r="AB389" s="3" t="s">
        <v>74</v>
      </c>
      <c r="AC389" s="8">
        <v>1</v>
      </c>
      <c r="AD389" s="3" t="s">
        <v>5967</v>
      </c>
      <c r="AE389" s="4" t="s">
        <v>5968</v>
      </c>
      <c r="AF389" s="3"/>
      <c r="AG389" s="3" t="s">
        <v>114</v>
      </c>
      <c r="AH389" s="8">
        <v>1</v>
      </c>
      <c r="AI389" s="3" t="s">
        <v>74</v>
      </c>
      <c r="AJ389" t="s">
        <v>114</v>
      </c>
      <c r="AK389" t="s">
        <v>114</v>
      </c>
      <c r="AL389" s="43" t="b">
        <v>0</v>
      </c>
      <c r="AM389" s="3"/>
      <c r="AN389" s="3"/>
      <c r="AO389" s="43" t="b">
        <v>0</v>
      </c>
      <c r="AP389" s="3" t="b">
        <v>0</v>
      </c>
      <c r="AQ389" s="3">
        <f>VLOOKUP(Table2[[#This Row],[Job-no]],Table3[],26,FALSE)</f>
        <v>545</v>
      </c>
      <c r="AR389" t="str">
        <f t="shared" si="79"/>
        <v>SCDI</v>
      </c>
      <c r="AS389" t="str">
        <f>VLOOKUP(AR389,Table1[],4,0)</f>
        <v>pendant</v>
      </c>
      <c r="AT389" t="str">
        <f>IF(BD389&gt;0,"Pattern",VLOOKUP(AR389,Table1[],5,0))</f>
        <v>Check for Kit</v>
      </c>
      <c r="AU389" s="34">
        <f>IF(AT389="Pattern",WORKDAY(Table2[[#This Row],[Scheduled Ship Date]],-10),WORKDAY(Table2[[#This Row],[Scheduled Ship Date]],-4))</f>
        <v>43474</v>
      </c>
      <c r="AV389">
        <f>IF(Table2[[#This Row],[Extrusion cut double saw]]=TRUE,IF(O389="ToDo",IF(AT389="Pattern",Table2[[#This Row],[Total Sections]]*0.4,Table2[[#This Row],[Total Sections]]*0.12),0),IF(AT389="Pattern",Table2[[#This Row],[Total Sections]]*4,Table2[[#This Row],[Total Sections]]*1.2))</f>
        <v>1.2</v>
      </c>
      <c r="AW389" s="42">
        <f t="shared" ca="1" si="77"/>
        <v>43470</v>
      </c>
      <c r="AX389" s="42">
        <f>IF(AT389="Pattern",Table2[[#This Row],[Scheduled Ship Date]]-2,Table2[[#This Row],[Scheduled Ship Date]]-3)</f>
        <v>43477</v>
      </c>
      <c r="AY389">
        <f>IF(Table2[[#This Row],[Pattern]]="Pattern",Table2[[#This Row],[Total Sections]]*4.82,Table2[[#This Row],[Total Sections]]*0.5)</f>
        <v>0.5</v>
      </c>
      <c r="AZ389" s="42">
        <f t="shared" ca="1" si="78"/>
        <v>43469</v>
      </c>
      <c r="BA389" s="39">
        <f>((Table2[Total Sections]/Table2[Open Qty])-1)*Table2[Open Qty]*12.96</f>
        <v>0</v>
      </c>
      <c r="BB389" s="42"/>
      <c r="BC389" s="39" t="str">
        <f t="shared" si="80"/>
        <v>SCDI-400-1000-80-35-SO-FL-3' 0"-W-UNV-DP-1-CA(120)-B1(BSL10LST)</v>
      </c>
      <c r="BD389" s="39">
        <f t="shared" si="81"/>
        <v>0</v>
      </c>
      <c r="BE389" s="39" t="b">
        <f>_xlfn.IFNA(VLOOKUP(Table2[[#This Row],[Job-no]],Table4[],9,FALSE),TRUE)</f>
        <v>0</v>
      </c>
      <c r="BF389" t="str">
        <f>VLOOKUP(AR389,Table1[],3,0)</f>
        <v>SCULPT</v>
      </c>
      <c r="BG389" s="39" t="b">
        <f>_xlfn.IFNA(VLOOKUP(Table2[[#This Row],[Job-no]],Table4[],14,FALSE),TRUE)</f>
        <v>0</v>
      </c>
      <c r="BH389" s="39" t="str">
        <f>_xlfn.IFNA(VLOOKUP(Table2[[#This Row],[Job-no]],Table4[],11,FALSE),"Done")</f>
        <v/>
      </c>
      <c r="BI389" s="39">
        <f>IF(Table2[[#This Row],[Pattern]]="Pattern",VLOOKUP(Table2[[#This Row],[Product Code]],'Routing data'!$A$2:$W$470,13,FALSE),VLOOKUP(Table2[[#This Row],[Product Code]],'Routing data'!$A$2:$W$470,3,FALSE))</f>
        <v>2</v>
      </c>
      <c r="BJ389" s="39">
        <f>IF(Table2[[#This Row],[Pattern]]="Pattern",VLOOKUP(Table2[[#This Row],[Product Code]],'Routing data'!$A$2:$W$470,14,FALSE),VLOOKUP(Table2[[#This Row],[Product Code]],'Routing data'!$A$2:$W$470,4,FALSE))</f>
        <v>0</v>
      </c>
      <c r="BK389" s="39">
        <f>VLOOKUP(Table2[[#This Row],[Product Code]],'Routing data'!A$4:W$524,16,FALSE)</f>
        <v>0</v>
      </c>
      <c r="BL389" s="42">
        <f>IF(Table2[[#This Row],[Milling Required]]=0,"x",IF(AT389="Pattern",B389-10,B389-4))</f>
        <v>43476</v>
      </c>
      <c r="BM389" s="42" t="str">
        <f>IF(Table2[[#This Row],[Punching Required]]=0,"x",IF(AT389="Pattern",B389-8,B389-2))</f>
        <v>x</v>
      </c>
      <c r="BN389" s="42">
        <f t="shared" si="82"/>
        <v>43477</v>
      </c>
      <c r="BO389" s="39">
        <f>IF(Table2[[#This Row],[Milling]]="x","x",Table2[[#This Row],[Total Sections]]*2)</f>
        <v>2</v>
      </c>
      <c r="BP389" s="39" t="str">
        <f>IF(Table2[[#This Row],[Punching]]="x","x",Table2[Total Sections]*2)</f>
        <v>x</v>
      </c>
      <c r="BQ389" s="39">
        <f>IF(Table2[[#This Row],[Pattern]]="Pattern",Table2[Total Sections]*3,Table2[Total Sections]*1.5)</f>
        <v>1.5</v>
      </c>
      <c r="BR389" s="42">
        <f t="shared" ca="1" si="83"/>
        <v>43470</v>
      </c>
      <c r="BS389" s="42"/>
      <c r="BT389" s="42"/>
      <c r="BU389" s="39"/>
      <c r="BV389" s="39" t="str">
        <f>_xlfn.IFNA(VLOOKUP(Table2[[#This Row],[Job-no]],Table4[],16,FALSE),"Ready")</f>
        <v/>
      </c>
      <c r="BW389" s="39" t="str">
        <f>_xlfn.IFNA(VLOOKUP(Table2[[#This Row],[Job-no]],Table4[],21,FALSE),"Ready")</f>
        <v/>
      </c>
      <c r="BX389" s="39" t="b">
        <f>_xlfn.IFNA(VLOOKUP(Table2[[#This Row],[Job-no]],Table4[],10,FALSE),TRUE)</f>
        <v>0</v>
      </c>
      <c r="BY389" s="39" t="str">
        <f>_xlfn.IFNA(VLOOKUP(Table2[[#This Row],[Job-no]],Table4[],22,FALSE),"Ready")</f>
        <v/>
      </c>
      <c r="BZ389" s="120">
        <f t="shared" si="84"/>
        <v>43480</v>
      </c>
      <c r="CA389" s="120" t="str">
        <f ca="1">IF(OR(Table2[[#This Row],[Saw Date]]=TODAY(),Table2[[#This Row],[Saw Date]]=TODAY()+1), Table2[[#This Row],[Saw Date]],IF(Table2[[#This Row],[Extrusion cut double saw]],"Done",""))</f>
        <v/>
      </c>
      <c r="CB389" s="120" t="str">
        <f ca="1">IF(OR(Table2[[#This Row],[Lens Date]]=TODAY(),Table2[[#This Row],[Lens Date]]=TODAY()+1), Table2[[#This Row],[Lens Date]],IF(Table2[[#This Row],[MSLens]]="Done","Done",""))</f>
        <v/>
      </c>
      <c r="CC389" s="120" t="str">
        <f ca="1">IF(OR(Table2[[#This Row],[Milling Date]]=TODAY(),Table2[[#This Row],[Milling Date]]=TODAY()+1), Table2[[#This Row],[Milling Date]],IF(Table2[[#This Row],[CNC Holes]]="Ready","Done",""))</f>
        <v/>
      </c>
      <c r="CD389" s="120" t="str">
        <f ca="1">IF(OR(Table2[[#This Row],[Welding Date]]=TODAY(),Table2[[#This Row],[Welding Date]]=TODAY()+1), Table2[[#This Row],[Welding Date]],IF(Table2[[#This Row],[Welding Corners]]="Ready","Done",""))</f>
        <v/>
      </c>
      <c r="CE389" s="120" t="str">
        <f ca="1">IF(OR(Table2[[#This Row],[Puching Date]]=TODAY(),Table2[[#This Row],[Puching Date]]=TODAY()+1), Table2[[#This Row],[Puching Date]],IF(Table2[[#This Row],[Punch Holes]]="Ready","Done",""))</f>
        <v/>
      </c>
      <c r="CF389" s="120" t="str">
        <f ca="1">IF(OR(Table2[[#This Row],[Housing Date2]]=TODAY(),Table2[[#This Row],[Housing Date2]]=TODAY()+1),Table2[[#This Row],[Housing Date2]],IF(Table2[[#This Row],[Body Assembly]],"Done",""))</f>
        <v/>
      </c>
      <c r="CG389" s="120" t="str">
        <f>_xlfn.IFNA(VLOOKUP(Table2[[#This Row],[Job-no]],Table4[],7,FALSE),"Done")</f>
        <v>Scheduled/Released</v>
      </c>
    </row>
    <row r="390" spans="1:85" x14ac:dyDescent="0.25">
      <c r="A390" s="39" t="str">
        <f>_xlfn.CONCAT(Table2[[#This Row],[Order]],"-",Table2[[#This Row],[Line]])</f>
        <v>77394-7</v>
      </c>
      <c r="B390" s="5">
        <v>43480</v>
      </c>
      <c r="C390" s="8">
        <v>77394</v>
      </c>
      <c r="D390" s="3" t="s">
        <v>3200</v>
      </c>
      <c r="E390" s="8">
        <v>7</v>
      </c>
      <c r="F390" s="8">
        <v>1</v>
      </c>
      <c r="G390" s="3" t="s">
        <v>42</v>
      </c>
      <c r="H390" s="8">
        <v>4</v>
      </c>
      <c r="I390" s="43" t="b">
        <v>0</v>
      </c>
      <c r="J390" s="43" t="b">
        <v>0</v>
      </c>
      <c r="K390" t="s">
        <v>114</v>
      </c>
      <c r="L390" s="43" t="b">
        <v>0</v>
      </c>
      <c r="M390" s="43" t="b">
        <v>0</v>
      </c>
      <c r="N390" s="43" t="b">
        <v>0</v>
      </c>
      <c r="O390" t="s">
        <v>114</v>
      </c>
      <c r="P390" t="s">
        <v>114</v>
      </c>
      <c r="Q390" t="s">
        <v>114</v>
      </c>
      <c r="R390" t="s">
        <v>114</v>
      </c>
      <c r="S390" t="s">
        <v>114</v>
      </c>
      <c r="T390" t="s">
        <v>114</v>
      </c>
      <c r="U390" t="s">
        <v>114</v>
      </c>
      <c r="V390" t="s">
        <v>114</v>
      </c>
      <c r="W390" s="5">
        <v>43475</v>
      </c>
      <c r="X390" s="3" t="s">
        <v>114</v>
      </c>
      <c r="Y390" s="3"/>
      <c r="Z390" s="3" t="s">
        <v>3146</v>
      </c>
      <c r="AA390" s="3" t="s">
        <v>114</v>
      </c>
      <c r="AB390" s="3" t="s">
        <v>74</v>
      </c>
      <c r="AC390" s="8">
        <v>1</v>
      </c>
      <c r="AD390" s="3" t="s">
        <v>5967</v>
      </c>
      <c r="AE390" s="4" t="s">
        <v>5968</v>
      </c>
      <c r="AF390" s="3"/>
      <c r="AG390" s="3" t="s">
        <v>114</v>
      </c>
      <c r="AH390" s="8">
        <v>4</v>
      </c>
      <c r="AI390" s="3" t="s">
        <v>74</v>
      </c>
      <c r="AJ390" t="s">
        <v>114</v>
      </c>
      <c r="AK390" t="s">
        <v>114</v>
      </c>
      <c r="AL390" s="43" t="b">
        <v>0</v>
      </c>
      <c r="AM390" s="3"/>
      <c r="AN390" s="3"/>
      <c r="AO390" s="43" t="b">
        <v>0</v>
      </c>
      <c r="AP390" s="3" t="b">
        <v>0</v>
      </c>
      <c r="AQ390" s="3">
        <f>VLOOKUP(Table2[[#This Row],[Job-no]],Table3[],26,FALSE)</f>
        <v>1560</v>
      </c>
      <c r="AR390" t="str">
        <f t="shared" si="79"/>
        <v>SCDI</v>
      </c>
      <c r="AS390" t="str">
        <f>VLOOKUP(AR390,Table1[],4,0)</f>
        <v>pendant</v>
      </c>
      <c r="AT390" t="str">
        <f>IF(BD390&gt;0,"Pattern",VLOOKUP(AR390,Table1[],5,0))</f>
        <v>Check for Kit</v>
      </c>
      <c r="AU390" s="34">
        <f>IF(AT390="Pattern",WORKDAY(Table2[[#This Row],[Scheduled Ship Date]],-10),WORKDAY(Table2[[#This Row],[Scheduled Ship Date]],-4))</f>
        <v>43474</v>
      </c>
      <c r="AV390">
        <f>IF(Table2[[#This Row],[Extrusion cut double saw]]=TRUE,IF(O390="ToDo",IF(AT390="Pattern",Table2[[#This Row],[Total Sections]]*0.4,Table2[[#This Row],[Total Sections]]*0.12),0),IF(AT390="Pattern",Table2[[#This Row],[Total Sections]]*4,Table2[[#This Row],[Total Sections]]*1.2))</f>
        <v>4.8</v>
      </c>
      <c r="AW390" s="42">
        <f t="shared" ca="1" si="77"/>
        <v>43470</v>
      </c>
      <c r="AX390" s="42">
        <f>IF(AT390="Pattern",Table2[[#This Row],[Scheduled Ship Date]]-2,Table2[[#This Row],[Scheduled Ship Date]]-3)</f>
        <v>43477</v>
      </c>
      <c r="AY390" s="39">
        <f>IF(Table2[[#This Row],[Pattern]]="Pattern",Table2[[#This Row],[Total Sections]]*4.82,Table2[[#This Row],[Total Sections]]*0.5)</f>
        <v>2</v>
      </c>
      <c r="AZ390" s="42">
        <f t="shared" ca="1" si="78"/>
        <v>43469</v>
      </c>
      <c r="BA390" s="39">
        <f>((Table2[Total Sections]/Table2[Open Qty])-1)*Table2[Open Qty]*12.96</f>
        <v>0</v>
      </c>
      <c r="BB390" s="42"/>
      <c r="BC390" s="39" t="str">
        <f t="shared" si="80"/>
        <v>SCDI-400-1000-80-35-SO-FL-4' 0"-W-UNV-DP-1-CA(120)</v>
      </c>
      <c r="BD390" s="39">
        <f t="shared" si="81"/>
        <v>0</v>
      </c>
      <c r="BE390" s="39" t="b">
        <f>_xlfn.IFNA(VLOOKUP(Table2[[#This Row],[Job-no]],Table4[],9,FALSE),TRUE)</f>
        <v>0</v>
      </c>
      <c r="BF390" t="str">
        <f>VLOOKUP(AR390,Table1[],3,0)</f>
        <v>SCULPT</v>
      </c>
      <c r="BG390" s="39" t="b">
        <f>_xlfn.IFNA(VLOOKUP(Table2[[#This Row],[Job-no]],Table4[],14,FALSE),TRUE)</f>
        <v>0</v>
      </c>
      <c r="BH390" s="39" t="str">
        <f>_xlfn.IFNA(VLOOKUP(Table2[[#This Row],[Job-no]],Table4[],11,FALSE),"Done")</f>
        <v/>
      </c>
      <c r="BI390" s="39">
        <f>IF(Table2[[#This Row],[Pattern]]="Pattern",VLOOKUP(Table2[[#This Row],[Product Code]],'Routing data'!$A$2:$W$470,13,FALSE),VLOOKUP(Table2[[#This Row],[Product Code]],'Routing data'!$A$2:$W$470,3,FALSE))</f>
        <v>2</v>
      </c>
      <c r="BJ390" s="39">
        <f>IF(Table2[[#This Row],[Pattern]]="Pattern",VLOOKUP(Table2[[#This Row],[Product Code]],'Routing data'!$A$2:$W$470,14,FALSE),VLOOKUP(Table2[[#This Row],[Product Code]],'Routing data'!$A$2:$W$470,4,FALSE))</f>
        <v>0</v>
      </c>
      <c r="BK390" s="39">
        <f>VLOOKUP(Table2[[#This Row],[Product Code]],'Routing data'!A$4:W$524,16,FALSE)</f>
        <v>0</v>
      </c>
      <c r="BL390" s="42">
        <f>IF(Table2[[#This Row],[Milling Required]]=0,"x",IF(AT390="Pattern",B390-10,B390-4))</f>
        <v>43476</v>
      </c>
      <c r="BM390" s="42" t="str">
        <f>IF(Table2[[#This Row],[Punching Required]]=0,"x",IF(AT390="Pattern",B390-8,B390-2))</f>
        <v>x</v>
      </c>
      <c r="BN390" s="42">
        <f t="shared" si="82"/>
        <v>43477</v>
      </c>
      <c r="BO390" s="39">
        <f>IF(Table2[[#This Row],[Milling]]="x","x",Table2[[#This Row],[Total Sections]]*2)</f>
        <v>8</v>
      </c>
      <c r="BP390" s="39" t="str">
        <f>IF(Table2[[#This Row],[Punching]]="x","x",Table2[Total Sections]*2)</f>
        <v>x</v>
      </c>
      <c r="BQ390" s="39">
        <f>IF(Table2[[#This Row],[Pattern]]="Pattern",Table2[Total Sections]*3,Table2[Total Sections]*1.5)</f>
        <v>6</v>
      </c>
      <c r="BR390" s="42">
        <f t="shared" ca="1" si="83"/>
        <v>43470</v>
      </c>
      <c r="BS390" s="42"/>
      <c r="BT390" s="42"/>
      <c r="BU390" s="39"/>
      <c r="BV390" s="39" t="str">
        <f>_xlfn.IFNA(VLOOKUP(Table2[[#This Row],[Job-no]],Table4[],16,FALSE),"Ready")</f>
        <v/>
      </c>
      <c r="BW390" s="39" t="str">
        <f>_xlfn.IFNA(VLOOKUP(Table2[[#This Row],[Job-no]],Table4[],21,FALSE),"Ready")</f>
        <v/>
      </c>
      <c r="BX390" s="39" t="b">
        <f>_xlfn.IFNA(VLOOKUP(Table2[[#This Row],[Job-no]],Table4[],10,FALSE),TRUE)</f>
        <v>0</v>
      </c>
      <c r="BY390" s="39" t="str">
        <f>_xlfn.IFNA(VLOOKUP(Table2[[#This Row],[Job-no]],Table4[],22,FALSE),"Ready")</f>
        <v/>
      </c>
      <c r="BZ390" s="120">
        <f t="shared" si="84"/>
        <v>43480</v>
      </c>
      <c r="CA390" s="120" t="str">
        <f ca="1">IF(OR(Table2[[#This Row],[Saw Date]]=TODAY(),Table2[[#This Row],[Saw Date]]=TODAY()+1), Table2[[#This Row],[Saw Date]],IF(Table2[[#This Row],[Extrusion cut double saw]],"Done",""))</f>
        <v/>
      </c>
      <c r="CB390" s="120" t="str">
        <f ca="1">IF(OR(Table2[[#This Row],[Lens Date]]=TODAY(),Table2[[#This Row],[Lens Date]]=TODAY()+1), Table2[[#This Row],[Lens Date]],IF(Table2[[#This Row],[MSLens]]="Done","Done",""))</f>
        <v/>
      </c>
      <c r="CC390" s="120" t="str">
        <f ca="1">IF(OR(Table2[[#This Row],[Milling Date]]=TODAY(),Table2[[#This Row],[Milling Date]]=TODAY()+1), Table2[[#This Row],[Milling Date]],IF(Table2[[#This Row],[CNC Holes]]="Ready","Done",""))</f>
        <v/>
      </c>
      <c r="CD390" s="120" t="str">
        <f ca="1">IF(OR(Table2[[#This Row],[Welding Date]]=TODAY(),Table2[[#This Row],[Welding Date]]=TODAY()+1), Table2[[#This Row],[Welding Date]],IF(Table2[[#This Row],[Welding Corners]]="Ready","Done",""))</f>
        <v/>
      </c>
      <c r="CE390" s="120" t="str">
        <f ca="1">IF(OR(Table2[[#This Row],[Puching Date]]=TODAY(),Table2[[#This Row],[Puching Date]]=TODAY()+1), Table2[[#This Row],[Puching Date]],IF(Table2[[#This Row],[Punch Holes]]="Ready","Done",""))</f>
        <v/>
      </c>
      <c r="CF390" s="120" t="str">
        <f ca="1">IF(OR(Table2[[#This Row],[Housing Date2]]=TODAY(),Table2[[#This Row],[Housing Date2]]=TODAY()+1),Table2[[#This Row],[Housing Date2]],IF(Table2[[#This Row],[Body Assembly]],"Done",""))</f>
        <v/>
      </c>
      <c r="CG390" s="120" t="str">
        <f>_xlfn.IFNA(VLOOKUP(Table2[[#This Row],[Job-no]],Table4[],7,FALSE),"Done")</f>
        <v>Scheduled/Released</v>
      </c>
    </row>
    <row r="391" spans="1:85" x14ac:dyDescent="0.25">
      <c r="A391" s="39" t="str">
        <f>_xlfn.CONCAT(Table2[[#This Row],[Order]],"-",Table2[[#This Row],[Line]])</f>
        <v>77121-10</v>
      </c>
      <c r="B391" s="5">
        <v>43486</v>
      </c>
      <c r="C391" s="8">
        <v>77121</v>
      </c>
      <c r="D391" s="3" t="s">
        <v>3701</v>
      </c>
      <c r="E391" s="8">
        <v>10</v>
      </c>
      <c r="F391" s="8">
        <v>1</v>
      </c>
      <c r="G391" s="3" t="s">
        <v>42</v>
      </c>
      <c r="H391" s="8">
        <v>2</v>
      </c>
      <c r="I391" s="43" t="b">
        <v>0</v>
      </c>
      <c r="J391" s="43" t="b">
        <v>0</v>
      </c>
      <c r="K391" t="s">
        <v>114</v>
      </c>
      <c r="L391" s="43" t="b">
        <v>0</v>
      </c>
      <c r="M391" s="43" t="b">
        <v>0</v>
      </c>
      <c r="N391" s="43" t="b">
        <v>0</v>
      </c>
      <c r="O391" t="s">
        <v>114</v>
      </c>
      <c r="P391" t="s">
        <v>114</v>
      </c>
      <c r="Q391" t="s">
        <v>114</v>
      </c>
      <c r="R391" t="s">
        <v>114</v>
      </c>
      <c r="S391" t="s">
        <v>114</v>
      </c>
      <c r="T391" t="s">
        <v>114</v>
      </c>
      <c r="U391" t="s">
        <v>114</v>
      </c>
      <c r="V391" t="s">
        <v>114</v>
      </c>
      <c r="W391" s="5">
        <v>43481</v>
      </c>
      <c r="X391" s="3" t="s">
        <v>114</v>
      </c>
      <c r="Y391" s="3"/>
      <c r="Z391" s="3" t="s">
        <v>4842</v>
      </c>
      <c r="AA391" s="3" t="s">
        <v>41</v>
      </c>
      <c r="AB391" s="3" t="s">
        <v>74</v>
      </c>
      <c r="AC391" s="8">
        <v>7</v>
      </c>
      <c r="AD391" s="3" t="s">
        <v>5967</v>
      </c>
      <c r="AE391" s="4" t="s">
        <v>5968</v>
      </c>
      <c r="AF391" s="3"/>
      <c r="AG391" s="3" t="s">
        <v>114</v>
      </c>
      <c r="AH391" s="8">
        <v>8</v>
      </c>
      <c r="AI391" s="3" t="s">
        <v>74</v>
      </c>
      <c r="AJ391" t="s">
        <v>114</v>
      </c>
      <c r="AK391" t="s">
        <v>114</v>
      </c>
      <c r="AL391" s="43" t="b">
        <v>0</v>
      </c>
      <c r="AM391" s="3"/>
      <c r="AN391" s="3"/>
      <c r="AO391" s="43" t="b">
        <v>0</v>
      </c>
      <c r="AP391" s="3" t="b">
        <v>1</v>
      </c>
      <c r="AQ391" s="129">
        <f>VLOOKUP(Table2[[#This Row],[Job-no]],Table3[],26,FALSE)</f>
        <v>3848</v>
      </c>
      <c r="AR391" t="str">
        <f t="shared" si="79"/>
        <v>BRLEDPAT</v>
      </c>
      <c r="AS391" t="str">
        <f>VLOOKUP(AR391,Table1[],4,0)</f>
        <v>recessed</v>
      </c>
      <c r="AT391" t="str">
        <f>IF(BD391&gt;0,"Pattern",VLOOKUP(AR391,Table1[],5,0))</f>
        <v>Pattern</v>
      </c>
      <c r="AU391" s="34">
        <f>IF(AT391="Pattern",WORKDAY(Table2[[#This Row],[Scheduled Ship Date]],-10),WORKDAY(Table2[[#This Row],[Scheduled Ship Date]],-4))</f>
        <v>43472</v>
      </c>
      <c r="AV391" s="39">
        <f>IF(Table2[[#This Row],[Extrusion cut double saw]]=TRUE,IF(O391="ToDo",IF(AT391="Pattern",Table2[[#This Row],[Total Sections]]*0.4,Table2[[#This Row],[Total Sections]]*0.12),0),IF(AT391="Pattern",Table2[[#This Row],[Total Sections]]*4,Table2[[#This Row],[Total Sections]]*1.2))</f>
        <v>32</v>
      </c>
      <c r="AW391" s="42">
        <f ca="1">TODAY()+2</f>
        <v>43469</v>
      </c>
      <c r="AX391" s="42">
        <f>IF(AT391="Pattern",Table2[[#This Row],[Scheduled Ship Date]]-2,Table2[[#This Row],[Scheduled Ship Date]]-3)</f>
        <v>43484</v>
      </c>
      <c r="AY391" s="39">
        <f>IF(Table2[[#This Row],[Pattern]]="Pattern",Table2[[#This Row],[Total Sections]]*4.82,Table2[[#This Row],[Total Sections]]*0.5)</f>
        <v>38.56</v>
      </c>
      <c r="AZ391" s="42">
        <f t="shared" ref="AZ391:AZ411" ca="1" si="85">TODAY()+3</f>
        <v>43470</v>
      </c>
      <c r="BA391" s="39">
        <f>((Table2[Total Sections]/Table2[Open Qty])-1)*Table2[Open Qty]*12.96</f>
        <v>77.760000000000005</v>
      </c>
      <c r="BB391" s="39"/>
      <c r="BC391" s="39" t="str">
        <f t="shared" si="80"/>
        <v>BRLEDPAT-OPR-90-1000-90-35-SO-FL-18-EX-W-120-DP-1-DS</v>
      </c>
      <c r="BD391" s="39">
        <f t="shared" si="81"/>
        <v>0</v>
      </c>
      <c r="BE391" s="39" t="b">
        <f>_xlfn.IFNA(VLOOKUP(Table2[[#This Row],[Job-no]],Table4[],9,FALSE),TRUE)</f>
        <v>0</v>
      </c>
      <c r="BF391" s="39"/>
      <c r="BG391" s="39" t="b">
        <f>_xlfn.IFNA(VLOOKUP(Table2[[#This Row],[Job-no]],Table4[],14,FALSE),TRUE)</f>
        <v>0</v>
      </c>
      <c r="BH391" s="39" t="str">
        <f>_xlfn.IFNA(VLOOKUP(Table2[[#This Row],[Job-no]],Table4[],11,FALSE),"Done")</f>
        <v/>
      </c>
      <c r="BI391" s="39">
        <f>IF(Table2[[#This Row],[Pattern]]="Pattern",VLOOKUP(Table2[[#This Row],[Product Code]],'Routing data'!$A$2:$W$470,13,FALSE),VLOOKUP(Table2[[#This Row],[Product Code]],'Routing data'!$A$2:$W$470,3,FALSE))</f>
        <v>2</v>
      </c>
      <c r="BJ391" s="39">
        <f>IF(Table2[[#This Row],[Pattern]]="Pattern",VLOOKUP(Table2[[#This Row],[Product Code]],'Routing data'!$A$2:$W$470,14,FALSE),VLOOKUP(Table2[[#This Row],[Product Code]],'Routing data'!$A$2:$W$470,4,FALSE))</f>
        <v>0</v>
      </c>
      <c r="BK391" s="39">
        <f>VLOOKUP(Table2[[#This Row],[Product Code]],'Routing data'!A$4:W$524,16,FALSE)</f>
        <v>5</v>
      </c>
      <c r="BL391" s="42">
        <f>IF(Table2[[#This Row],[Milling Required]]=0,"x",IF(AT391="Pattern",B391-10,B391-4))</f>
        <v>43476</v>
      </c>
      <c r="BM391" s="39"/>
      <c r="BN391" s="42">
        <f t="shared" si="82"/>
        <v>43484</v>
      </c>
      <c r="BO391" s="39">
        <f>IF(Table2[[#This Row],[Milling]]="x","x",Table2[[#This Row],[Total Sections]]*2)</f>
        <v>16</v>
      </c>
      <c r="BP391" s="39">
        <f>IF(Table2[[#This Row],[Punching]]="x","x",Table2[Total Sections]*2)</f>
        <v>16</v>
      </c>
      <c r="BQ391" s="39">
        <f>IF(Table2[[#This Row],[Pattern]]="Pattern",Table2[Total Sections]*3,Table2[Total Sections]*1.5)</f>
        <v>24</v>
      </c>
      <c r="BR391" s="42">
        <f t="shared" ca="1" si="83"/>
        <v>43470</v>
      </c>
      <c r="BS391" s="39"/>
      <c r="BT391" s="39"/>
      <c r="BU391" s="39"/>
      <c r="BV391" s="39" t="str">
        <f>_xlfn.IFNA(VLOOKUP(Table2[[#This Row],[Job-no]],Table4[],16,FALSE),"Ready")</f>
        <v/>
      </c>
      <c r="BW391" s="39" t="str">
        <f>_xlfn.IFNA(VLOOKUP(Table2[[#This Row],[Job-no]],Table4[],21,FALSE),"Ready")</f>
        <v/>
      </c>
      <c r="BX391" s="39" t="b">
        <f>_xlfn.IFNA(VLOOKUP(Table2[[#This Row],[Job-no]],Table4[],10,FALSE),TRUE)</f>
        <v>0</v>
      </c>
      <c r="BY391" s="39" t="str">
        <f>_xlfn.IFNA(VLOOKUP(Table2[[#This Row],[Job-no]],Table4[],22,FALSE),"Ready")</f>
        <v/>
      </c>
      <c r="BZ391" s="120">
        <f t="shared" si="84"/>
        <v>43486</v>
      </c>
      <c r="CA391" s="120" t="str">
        <f ca="1">IF(OR(Table2[[#This Row],[Saw Date]]=TODAY(),Table2[[#This Row],[Saw Date]]=TODAY()+1), Table2[[#This Row],[Saw Date]],IF(Table2[[#This Row],[Extrusion cut double saw]],"Done",""))</f>
        <v/>
      </c>
      <c r="CB391" s="120" t="str">
        <f ca="1">IF(OR(Table2[[#This Row],[Lens Date]]=TODAY(),Table2[[#This Row],[Lens Date]]=TODAY()+1), Table2[[#This Row],[Lens Date]],IF(Table2[[#This Row],[MSLens]]="Done","Done",""))</f>
        <v/>
      </c>
      <c r="CC391" s="120" t="str">
        <f ca="1">IF(OR(Table2[[#This Row],[Milling Date]]=TODAY(),Table2[[#This Row],[Milling Date]]=TODAY()+1), Table2[[#This Row],[Milling Date]],IF(Table2[[#This Row],[CNC Holes]]="Ready","Done",""))</f>
        <v/>
      </c>
      <c r="CD391" s="120" t="str">
        <f ca="1">IF(OR(Table2[[#This Row],[Welding Date]]=TODAY(),Table2[[#This Row],[Welding Date]]=TODAY()+1), Table2[[#This Row],[Welding Date]],IF(Table2[[#This Row],[Welding Corners]]="Ready","Done",""))</f>
        <v/>
      </c>
      <c r="CE391" s="120" t="str">
        <f ca="1">IF(OR(Table2[[#This Row],[Puching Date]]=TODAY(),Table2[[#This Row],[Puching Date]]=TODAY()+1), Table2[[#This Row],[Puching Date]],IF(Table2[[#This Row],[Punch Holes]]="Ready","Done",""))</f>
        <v/>
      </c>
      <c r="CF391" s="120" t="str">
        <f ca="1">IF(OR(Table2[[#This Row],[Housing Date2]]=TODAY(),Table2[[#This Row],[Housing Date2]]=TODAY()+1),Table2[[#This Row],[Housing Date2]],IF(Table2[[#This Row],[Body Assembly]],"Done",""))</f>
        <v/>
      </c>
      <c r="CG391" s="120" t="str">
        <f>_xlfn.IFNA(VLOOKUP(Table2[[#This Row],[Job-no]],Table4[],7,FALSE),"Done")</f>
        <v>Scheduled/Released</v>
      </c>
    </row>
    <row r="392" spans="1:85" x14ac:dyDescent="0.25">
      <c r="A392" s="39" t="str">
        <f>_xlfn.CONCAT(Table2[[#This Row],[Order]],"-",Table2[[#This Row],[Line]])</f>
        <v>77121-5</v>
      </c>
      <c r="B392" s="5">
        <v>43486</v>
      </c>
      <c r="C392" s="8">
        <v>77121</v>
      </c>
      <c r="D392" s="3" t="s">
        <v>3701</v>
      </c>
      <c r="E392" s="8">
        <v>5</v>
      </c>
      <c r="F392" s="8">
        <v>1</v>
      </c>
      <c r="G392" s="3" t="s">
        <v>42</v>
      </c>
      <c r="H392" s="8">
        <v>1</v>
      </c>
      <c r="I392" s="43" t="b">
        <v>0</v>
      </c>
      <c r="J392" s="43" t="b">
        <v>0</v>
      </c>
      <c r="K392" t="s">
        <v>114</v>
      </c>
      <c r="L392" s="43" t="b">
        <v>0</v>
      </c>
      <c r="M392" s="43" t="b">
        <v>0</v>
      </c>
      <c r="N392" s="43" t="b">
        <v>0</v>
      </c>
      <c r="O392" t="s">
        <v>114</v>
      </c>
      <c r="P392" t="s">
        <v>114</v>
      </c>
      <c r="Q392" t="s">
        <v>114</v>
      </c>
      <c r="R392" t="s">
        <v>114</v>
      </c>
      <c r="S392" t="s">
        <v>114</v>
      </c>
      <c r="T392" t="s">
        <v>114</v>
      </c>
      <c r="U392" t="s">
        <v>114</v>
      </c>
      <c r="V392" t="s">
        <v>114</v>
      </c>
      <c r="W392" s="5">
        <v>43481</v>
      </c>
      <c r="X392" s="3" t="s">
        <v>114</v>
      </c>
      <c r="Y392" s="3"/>
      <c r="Z392" s="3" t="s">
        <v>4842</v>
      </c>
      <c r="AA392" s="3" t="s">
        <v>114</v>
      </c>
      <c r="AB392" s="3" t="s">
        <v>74</v>
      </c>
      <c r="AC392" s="8">
        <v>7</v>
      </c>
      <c r="AD392" s="3" t="s">
        <v>5967</v>
      </c>
      <c r="AE392" s="4" t="s">
        <v>5968</v>
      </c>
      <c r="AF392" s="3"/>
      <c r="AG392" s="3" t="s">
        <v>114</v>
      </c>
      <c r="AH392" s="8">
        <v>4</v>
      </c>
      <c r="AI392" s="3" t="s">
        <v>74</v>
      </c>
      <c r="AJ392" t="s">
        <v>114</v>
      </c>
      <c r="AK392" t="s">
        <v>114</v>
      </c>
      <c r="AL392" s="43" t="b">
        <v>0</v>
      </c>
      <c r="AM392" s="3"/>
      <c r="AN392" s="3"/>
      <c r="AO392" s="43" t="b">
        <v>0</v>
      </c>
      <c r="AP392" s="3" t="b">
        <v>0</v>
      </c>
      <c r="AQ392" s="3">
        <f>VLOOKUP(Table2[[#This Row],[Job-no]],Table3[],26,FALSE)</f>
        <v>1924</v>
      </c>
      <c r="AR392" t="str">
        <f t="shared" si="79"/>
        <v>BRLEDPAT</v>
      </c>
      <c r="AS392" t="str">
        <f>VLOOKUP(AR392,Table1[],4,0)</f>
        <v>recessed</v>
      </c>
      <c r="AT392" t="str">
        <f>IF(BD392&gt;0,"Pattern",VLOOKUP(AR392,Table1[],5,0))</f>
        <v>Pattern</v>
      </c>
      <c r="AU392" s="34">
        <f>IF(AT392="Pattern",WORKDAY(Table2[[#This Row],[Scheduled Ship Date]],-10),WORKDAY(Table2[[#This Row],[Scheduled Ship Date]],-4))</f>
        <v>43472</v>
      </c>
      <c r="AV392" s="39">
        <f>IF(Table2[[#This Row],[Extrusion cut double saw]]=TRUE,IF(O392="ToDo",IF(AT392="Pattern",Table2[[#This Row],[Total Sections]]*0.4,Table2[[#This Row],[Total Sections]]*0.12),0),IF(AT392="Pattern",Table2[[#This Row],[Total Sections]]*4,Table2[[#This Row],[Total Sections]]*1.2))</f>
        <v>16</v>
      </c>
      <c r="AW392" s="42">
        <f ca="1">TODAY()+2</f>
        <v>43469</v>
      </c>
      <c r="AX392" s="42">
        <f>IF(AT392="Pattern",Table2[[#This Row],[Scheduled Ship Date]]-2,Table2[[#This Row],[Scheduled Ship Date]]-3)</f>
        <v>43484</v>
      </c>
      <c r="AY392" s="39">
        <f>IF(Table2[[#This Row],[Pattern]]="Pattern",Table2[[#This Row],[Total Sections]]*4.82,Table2[[#This Row],[Total Sections]]*0.5)</f>
        <v>19.28</v>
      </c>
      <c r="AZ392" s="42">
        <f t="shared" ca="1" si="85"/>
        <v>43470</v>
      </c>
      <c r="BA392" s="39">
        <f>((Table2[Total Sections]/Table2[Open Qty])-1)*Table2[Open Qty]*12.96</f>
        <v>38.880000000000003</v>
      </c>
      <c r="BB392" s="39"/>
      <c r="BC392" s="39" t="str">
        <f t="shared" si="80"/>
        <v>BRLEDPAT-OPR-90-1000-90-35-SO-FL-18-EX-W-120-DP-1-DS</v>
      </c>
      <c r="BD392" s="39">
        <f t="shared" si="81"/>
        <v>0</v>
      </c>
      <c r="BE392" s="39" t="b">
        <f>_xlfn.IFNA(VLOOKUP(Table2[[#This Row],[Job-no]],Table4[],9,FALSE),TRUE)</f>
        <v>0</v>
      </c>
      <c r="BF392" s="39"/>
      <c r="BG392" s="39" t="b">
        <f>_xlfn.IFNA(VLOOKUP(Table2[[#This Row],[Job-no]],Table4[],14,FALSE),TRUE)</f>
        <v>0</v>
      </c>
      <c r="BH392" s="39" t="str">
        <f>_xlfn.IFNA(VLOOKUP(Table2[[#This Row],[Job-no]],Table4[],11,FALSE),"Done")</f>
        <v/>
      </c>
      <c r="BI392" s="39">
        <f>IF(Table2[[#This Row],[Pattern]]="Pattern",VLOOKUP(Table2[[#This Row],[Product Code]],'Routing data'!$A$2:$W$470,13,FALSE),VLOOKUP(Table2[[#This Row],[Product Code]],'Routing data'!$A$2:$W$470,3,FALSE))</f>
        <v>2</v>
      </c>
      <c r="BJ392" s="39">
        <f>IF(Table2[[#This Row],[Pattern]]="Pattern",VLOOKUP(Table2[[#This Row],[Product Code]],'Routing data'!$A$2:$W$470,14,FALSE),VLOOKUP(Table2[[#This Row],[Product Code]],'Routing data'!$A$2:$W$470,4,FALSE))</f>
        <v>0</v>
      </c>
      <c r="BK392" s="39">
        <f>VLOOKUP(Table2[[#This Row],[Product Code]],'Routing data'!A$4:W$524,16,FALSE)</f>
        <v>5</v>
      </c>
      <c r="BL392" s="42">
        <f>IF(Table2[[#This Row],[Milling Required]]=0,"x",IF(AT392="Pattern",B392-10,B392-4))</f>
        <v>43476</v>
      </c>
      <c r="BM392" s="39"/>
      <c r="BN392" s="42">
        <f t="shared" si="82"/>
        <v>43484</v>
      </c>
      <c r="BO392" s="39">
        <f>IF(Table2[[#This Row],[Milling]]="x","x",Table2[[#This Row],[Total Sections]]*2)</f>
        <v>8</v>
      </c>
      <c r="BP392" s="39">
        <f>IF(Table2[[#This Row],[Punching]]="x","x",Table2[Total Sections]*2)</f>
        <v>8</v>
      </c>
      <c r="BQ392" s="39">
        <f>IF(Table2[[#This Row],[Pattern]]="Pattern",Table2[Total Sections]*3,Table2[Total Sections]*1.5)</f>
        <v>12</v>
      </c>
      <c r="BR392" s="42">
        <f t="shared" ca="1" si="83"/>
        <v>43470</v>
      </c>
      <c r="BS392" s="39"/>
      <c r="BT392" s="39"/>
      <c r="BU392" s="39"/>
      <c r="BV392" s="39" t="str">
        <f>_xlfn.IFNA(VLOOKUP(Table2[[#This Row],[Job-no]],Table4[],16,FALSE),"Ready")</f>
        <v/>
      </c>
      <c r="BW392" s="39" t="str">
        <f>_xlfn.IFNA(VLOOKUP(Table2[[#This Row],[Job-no]],Table4[],21,FALSE),"Ready")</f>
        <v/>
      </c>
      <c r="BX392" s="39" t="b">
        <f>_xlfn.IFNA(VLOOKUP(Table2[[#This Row],[Job-no]],Table4[],10,FALSE),TRUE)</f>
        <v>0</v>
      </c>
      <c r="BY392" s="39" t="str">
        <f>_xlfn.IFNA(VLOOKUP(Table2[[#This Row],[Job-no]],Table4[],22,FALSE),"Ready")</f>
        <v/>
      </c>
      <c r="BZ392" s="120">
        <f t="shared" si="84"/>
        <v>43486</v>
      </c>
      <c r="CA392" s="120" t="str">
        <f ca="1">IF(OR(Table2[[#This Row],[Saw Date]]=TODAY(),Table2[[#This Row],[Saw Date]]=TODAY()+1), Table2[[#This Row],[Saw Date]],IF(Table2[[#This Row],[Extrusion cut double saw]],"Done",""))</f>
        <v/>
      </c>
      <c r="CB392" s="120" t="str">
        <f ca="1">IF(OR(Table2[[#This Row],[Lens Date]]=TODAY(),Table2[[#This Row],[Lens Date]]=TODAY()+1), Table2[[#This Row],[Lens Date]],IF(Table2[[#This Row],[MSLens]]="Done","Done",""))</f>
        <v/>
      </c>
      <c r="CC392" s="120" t="str">
        <f ca="1">IF(OR(Table2[[#This Row],[Milling Date]]=TODAY(),Table2[[#This Row],[Milling Date]]=TODAY()+1), Table2[[#This Row],[Milling Date]],IF(Table2[[#This Row],[CNC Holes]]="Ready","Done",""))</f>
        <v/>
      </c>
      <c r="CD392" s="120" t="str">
        <f ca="1">IF(OR(Table2[[#This Row],[Welding Date]]=TODAY(),Table2[[#This Row],[Welding Date]]=TODAY()+1), Table2[[#This Row],[Welding Date]],IF(Table2[[#This Row],[Welding Corners]]="Ready","Done",""))</f>
        <v/>
      </c>
      <c r="CE392" s="120" t="str">
        <f ca="1">IF(OR(Table2[[#This Row],[Puching Date]]=TODAY(),Table2[[#This Row],[Puching Date]]=TODAY()+1), Table2[[#This Row],[Puching Date]],IF(Table2[[#This Row],[Punch Holes]]="Ready","Done",""))</f>
        <v/>
      </c>
      <c r="CF392" s="120" t="str">
        <f ca="1">IF(OR(Table2[[#This Row],[Housing Date2]]=TODAY(),Table2[[#This Row],[Housing Date2]]=TODAY()+1),Table2[[#This Row],[Housing Date2]],IF(Table2[[#This Row],[Body Assembly]],"Done",""))</f>
        <v/>
      </c>
      <c r="CG392" s="120" t="str">
        <f>_xlfn.IFNA(VLOOKUP(Table2[[#This Row],[Job-no]],Table4[],7,FALSE),"Done")</f>
        <v>Scheduled/Released</v>
      </c>
    </row>
    <row r="393" spans="1:85" x14ac:dyDescent="0.25">
      <c r="A393" s="39" t="str">
        <f>_xlfn.CONCAT(Table2[[#This Row],[Order]],"-",Table2[[#This Row],[Line]])</f>
        <v>61268-1</v>
      </c>
      <c r="B393" s="5">
        <v>43481</v>
      </c>
      <c r="C393" s="8">
        <v>61268</v>
      </c>
      <c r="D393" s="3" t="s">
        <v>3536</v>
      </c>
      <c r="E393" s="8">
        <v>1</v>
      </c>
      <c r="F393" s="8">
        <v>1</v>
      </c>
      <c r="G393" s="3" t="s">
        <v>42</v>
      </c>
      <c r="H393" s="8">
        <v>4</v>
      </c>
      <c r="I393" s="43" t="b">
        <v>0</v>
      </c>
      <c r="J393" s="43" t="b">
        <v>0</v>
      </c>
      <c r="K393" t="s">
        <v>114</v>
      </c>
      <c r="L393" s="43" t="b">
        <v>0</v>
      </c>
      <c r="M393" s="43" t="b">
        <v>0</v>
      </c>
      <c r="N393" s="43" t="b">
        <v>0</v>
      </c>
      <c r="O393" t="s">
        <v>114</v>
      </c>
      <c r="P393" t="s">
        <v>114</v>
      </c>
      <c r="Q393" t="s">
        <v>114</v>
      </c>
      <c r="R393" t="s">
        <v>114</v>
      </c>
      <c r="S393" t="s">
        <v>114</v>
      </c>
      <c r="T393" t="s">
        <v>114</v>
      </c>
      <c r="U393" t="s">
        <v>114</v>
      </c>
      <c r="V393" t="s">
        <v>114</v>
      </c>
      <c r="W393" s="5">
        <v>43476</v>
      </c>
      <c r="X393" s="3" t="s">
        <v>114</v>
      </c>
      <c r="Y393" s="3"/>
      <c r="Z393" s="3" t="s">
        <v>3987</v>
      </c>
      <c r="AA393" s="3" t="s">
        <v>114</v>
      </c>
      <c r="AB393" s="3" t="s">
        <v>74</v>
      </c>
      <c r="AC393" s="8">
        <v>1</v>
      </c>
      <c r="AD393" s="3" t="s">
        <v>5967</v>
      </c>
      <c r="AE393" s="4" t="s">
        <v>5968</v>
      </c>
      <c r="AF393" s="3"/>
      <c r="AG393" s="3" t="s">
        <v>114</v>
      </c>
      <c r="AH393" s="8">
        <v>16</v>
      </c>
      <c r="AI393" s="3" t="s">
        <v>74</v>
      </c>
      <c r="AJ393" t="s">
        <v>114</v>
      </c>
      <c r="AK393" t="s">
        <v>114</v>
      </c>
      <c r="AL393" s="43" t="b">
        <v>0</v>
      </c>
      <c r="AM393" s="3"/>
      <c r="AN393" s="3"/>
      <c r="AO393" s="43" t="b">
        <v>0</v>
      </c>
      <c r="AP393" s="3" t="b">
        <v>0</v>
      </c>
      <c r="AQ393" s="3">
        <f>VLOOKUP(Table2[[#This Row],[Job-no]],Table3[],26,FALSE)</f>
        <v>9600</v>
      </c>
      <c r="AR393" t="str">
        <f t="shared" si="79"/>
        <v>SK</v>
      </c>
      <c r="AS393" t="str">
        <f>VLOOKUP(AR393,Table1[],4,0)</f>
        <v>recessed</v>
      </c>
      <c r="AT393">
        <f>IF(BD393&gt;0,"Pattern",VLOOKUP(AR393,Table1[],5,0))</f>
        <v>0</v>
      </c>
      <c r="AU393" s="34">
        <f>IF(AT393="Pattern",WORKDAY(Table2[[#This Row],[Scheduled Ship Date]],-10),WORKDAY(Table2[[#This Row],[Scheduled Ship Date]],-4))</f>
        <v>43475</v>
      </c>
      <c r="AV393">
        <f>IF(Table2[[#This Row],[Extrusion cut double saw]]=TRUE,IF(O393="ToDo",IF(AT393="Pattern",Table2[[#This Row],[Total Sections]]*0.4,Table2[[#This Row],[Total Sections]]*0.12),0),IF(AT393="Pattern",Table2[[#This Row],[Total Sections]]*4,Table2[[#This Row],[Total Sections]]*1.2))</f>
        <v>19.2</v>
      </c>
      <c r="AW393" s="42">
        <f t="shared" ref="AW393:AW411" ca="1" si="86">TODAY()+3</f>
        <v>43470</v>
      </c>
      <c r="AX393" s="42">
        <f>IF(AT393="Pattern",Table2[[#This Row],[Scheduled Ship Date]]-2,Table2[[#This Row],[Scheduled Ship Date]]-3)</f>
        <v>43478</v>
      </c>
      <c r="AY393" s="39">
        <f>IF(Table2[[#This Row],[Pattern]]="Pattern",Table2[[#This Row],[Total Sections]]*4.82,Table2[[#This Row],[Total Sections]]*0.5)</f>
        <v>8</v>
      </c>
      <c r="AZ393" s="42">
        <f t="shared" ca="1" si="85"/>
        <v>43470</v>
      </c>
      <c r="BA393" s="39">
        <f>((Table2[Total Sections]/Table2[Open Qty])-1)*Table2[Open Qty]*12.96</f>
        <v>155.52000000000001</v>
      </c>
      <c r="BB393" s="39"/>
      <c r="BC393" s="39" t="str">
        <f t="shared" si="80"/>
        <v>SK-10003-CIR-AL(7' 10 1/4")-400-80-40-SO-W-UNV-DP-1-DF</v>
      </c>
      <c r="BD393" s="39">
        <f t="shared" si="81"/>
        <v>0</v>
      </c>
      <c r="BE393" s="39" t="b">
        <f>_xlfn.IFNA(VLOOKUP(Table2[[#This Row],[Job-no]],Table4[],9,FALSE),TRUE)</f>
        <v>0</v>
      </c>
      <c r="BF393" t="str">
        <f>VLOOKUP(AR393,Table1[],3,0)</f>
        <v>SKETCH</v>
      </c>
      <c r="BG393" s="39" t="b">
        <f>_xlfn.IFNA(VLOOKUP(Table2[[#This Row],[Job-no]],Table4[],14,FALSE),TRUE)</f>
        <v>0</v>
      </c>
      <c r="BH393" s="39" t="str">
        <f>_xlfn.IFNA(VLOOKUP(Table2[[#This Row],[Job-no]],Table4[],11,FALSE),"Done")</f>
        <v/>
      </c>
      <c r="BI393" s="39">
        <f>IF(Table2[[#This Row],[Pattern]]="Pattern",VLOOKUP(Table2[[#This Row],[Product Code]],'Routing data'!$A$2:$W$470,13,FALSE),VLOOKUP(Table2[[#This Row],[Product Code]],'Routing data'!$A$2:$W$470,3,FALSE))</f>
        <v>2</v>
      </c>
      <c r="BJ393" s="39">
        <f>IF(Table2[[#This Row],[Pattern]]="Pattern",VLOOKUP(Table2[[#This Row],[Product Code]],'Routing data'!$A$2:$W$470,14,FALSE),VLOOKUP(Table2[[#This Row],[Product Code]],'Routing data'!$A$2:$W$470,4,FALSE))</f>
        <v>0</v>
      </c>
      <c r="BK393" s="39">
        <f>VLOOKUP(Table2[[#This Row],[Product Code]],'Routing data'!A$4:W$524,16,FALSE)</f>
        <v>5</v>
      </c>
      <c r="BL393" s="42">
        <f>IF(Table2[[#This Row],[Milling Required]]=0,"x",IF(AT393="Pattern",B393-10,B393-4))</f>
        <v>43477</v>
      </c>
      <c r="BM393" s="42" t="str">
        <f>IF(Table2[[#This Row],[Punching Required]]=0,"x",IF(AT393="Pattern",B393-8,B393-2))</f>
        <v>x</v>
      </c>
      <c r="BN393" s="42">
        <f t="shared" si="82"/>
        <v>43478</v>
      </c>
      <c r="BO393" s="39">
        <f>IF(Table2[[#This Row],[Milling]]="x","x",Table2[[#This Row],[Total Sections]]*2)</f>
        <v>32</v>
      </c>
      <c r="BP393" s="39" t="str">
        <f>IF(Table2[[#This Row],[Punching]]="x","x",Table2[Total Sections]*2)</f>
        <v>x</v>
      </c>
      <c r="BQ393" s="39">
        <f>IF(Table2[[#This Row],[Pattern]]="Pattern",Table2[Total Sections]*3,Table2[Total Sections]*1.5)</f>
        <v>24</v>
      </c>
      <c r="BR393" s="42">
        <f t="shared" ca="1" si="83"/>
        <v>43470</v>
      </c>
      <c r="BS393" s="42"/>
      <c r="BT393" s="42"/>
      <c r="BU393" s="39"/>
      <c r="BV393" s="39" t="str">
        <f>_xlfn.IFNA(VLOOKUP(Table2[[#This Row],[Job-no]],Table4[],16,FALSE),"Ready")</f>
        <v/>
      </c>
      <c r="BW393" s="39" t="str">
        <f>_xlfn.IFNA(VLOOKUP(Table2[[#This Row],[Job-no]],Table4[],21,FALSE),"Ready")</f>
        <v/>
      </c>
      <c r="BX393" s="39" t="b">
        <f>_xlfn.IFNA(VLOOKUP(Table2[[#This Row],[Job-no]],Table4[],10,FALSE),TRUE)</f>
        <v>0</v>
      </c>
      <c r="BY393" s="39" t="str">
        <f>_xlfn.IFNA(VLOOKUP(Table2[[#This Row],[Job-no]],Table4[],22,FALSE),"Ready")</f>
        <v/>
      </c>
      <c r="BZ393" s="120">
        <f t="shared" si="84"/>
        <v>43481</v>
      </c>
      <c r="CA393" s="120" t="str">
        <f ca="1">IF(OR(Table2[[#This Row],[Saw Date]]=TODAY(),Table2[[#This Row],[Saw Date]]=TODAY()+1), Table2[[#This Row],[Saw Date]],IF(Table2[[#This Row],[Extrusion cut double saw]],"Done",""))</f>
        <v/>
      </c>
      <c r="CB393" s="120" t="str">
        <f ca="1">IF(OR(Table2[[#This Row],[Lens Date]]=TODAY(),Table2[[#This Row],[Lens Date]]=TODAY()+1), Table2[[#This Row],[Lens Date]],IF(Table2[[#This Row],[MSLens]]="Done","Done",""))</f>
        <v/>
      </c>
      <c r="CC393" s="120" t="str">
        <f ca="1">IF(OR(Table2[[#This Row],[Milling Date]]=TODAY(),Table2[[#This Row],[Milling Date]]=TODAY()+1), Table2[[#This Row],[Milling Date]],IF(Table2[[#This Row],[CNC Holes]]="Ready","Done",""))</f>
        <v/>
      </c>
      <c r="CD393" s="120" t="str">
        <f ca="1">IF(OR(Table2[[#This Row],[Welding Date]]=TODAY(),Table2[[#This Row],[Welding Date]]=TODAY()+1), Table2[[#This Row],[Welding Date]],IF(Table2[[#This Row],[Welding Corners]]="Ready","Done",""))</f>
        <v/>
      </c>
      <c r="CE393" s="120" t="str">
        <f ca="1">IF(OR(Table2[[#This Row],[Puching Date]]=TODAY(),Table2[[#This Row],[Puching Date]]=TODAY()+1), Table2[[#This Row],[Puching Date]],IF(Table2[[#This Row],[Punch Holes]]="Ready","Done",""))</f>
        <v/>
      </c>
      <c r="CF393" s="120" t="str">
        <f ca="1">IF(OR(Table2[[#This Row],[Housing Date2]]=TODAY(),Table2[[#This Row],[Housing Date2]]=TODAY()+1),Table2[[#This Row],[Housing Date2]],IF(Table2[[#This Row],[Body Assembly]],"Done",""))</f>
        <v/>
      </c>
      <c r="CG393" s="120" t="str">
        <f>_xlfn.IFNA(VLOOKUP(Table2[[#This Row],[Job-no]],Table4[],7,FALSE),"Done")</f>
        <v>Scheduled/Released</v>
      </c>
    </row>
    <row r="394" spans="1:85" x14ac:dyDescent="0.25">
      <c r="A394" s="39" t="str">
        <f>_xlfn.CONCAT(Table2[[#This Row],[Order]],"-",Table2[[#This Row],[Line]])</f>
        <v>69622-1</v>
      </c>
      <c r="B394" s="5">
        <v>43481</v>
      </c>
      <c r="C394" s="8">
        <v>69622</v>
      </c>
      <c r="D394" s="3" t="s">
        <v>3014</v>
      </c>
      <c r="E394" s="8">
        <v>1</v>
      </c>
      <c r="F394" s="8">
        <v>1</v>
      </c>
      <c r="G394" s="3" t="s">
        <v>42</v>
      </c>
      <c r="H394" s="8">
        <v>2</v>
      </c>
      <c r="I394" s="43" t="b">
        <v>0</v>
      </c>
      <c r="J394" s="43" t="b">
        <v>0</v>
      </c>
      <c r="K394" t="s">
        <v>114</v>
      </c>
      <c r="L394" s="43" t="b">
        <v>0</v>
      </c>
      <c r="M394" s="43" t="b">
        <v>0</v>
      </c>
      <c r="N394" s="43" t="b">
        <v>0</v>
      </c>
      <c r="O394" t="s">
        <v>114</v>
      </c>
      <c r="P394" t="s">
        <v>114</v>
      </c>
      <c r="Q394" t="s">
        <v>114</v>
      </c>
      <c r="R394" t="s">
        <v>114</v>
      </c>
      <c r="S394" t="s">
        <v>114</v>
      </c>
      <c r="T394" t="s">
        <v>114</v>
      </c>
      <c r="U394" t="s">
        <v>114</v>
      </c>
      <c r="V394" t="s">
        <v>114</v>
      </c>
      <c r="W394" s="5">
        <v>43476</v>
      </c>
      <c r="X394" s="3" t="s">
        <v>114</v>
      </c>
      <c r="Y394" s="3"/>
      <c r="Z394" s="3" t="s">
        <v>5120</v>
      </c>
      <c r="AA394" s="3" t="s">
        <v>114</v>
      </c>
      <c r="AB394" s="3" t="s">
        <v>74</v>
      </c>
      <c r="AC394" s="8">
        <v>12</v>
      </c>
      <c r="AD394" s="3" t="s">
        <v>5967</v>
      </c>
      <c r="AE394" s="4" t="s">
        <v>5968</v>
      </c>
      <c r="AF394" s="3"/>
      <c r="AG394" s="3" t="s">
        <v>114</v>
      </c>
      <c r="AH394" s="8">
        <v>2</v>
      </c>
      <c r="AI394" s="3" t="s">
        <v>74</v>
      </c>
      <c r="AJ394" t="s">
        <v>114</v>
      </c>
      <c r="AK394" t="s">
        <v>114</v>
      </c>
      <c r="AL394" s="43" t="b">
        <v>0</v>
      </c>
      <c r="AM394" s="3"/>
      <c r="AN394" s="3"/>
      <c r="AO394" s="43" t="b">
        <v>0</v>
      </c>
      <c r="AP394" s="3" t="b">
        <v>0</v>
      </c>
      <c r="AQ394" s="3">
        <f>VLOOKUP(Table2[[#This Row],[Job-no]],Table3[],26,FALSE)</f>
        <v>2040</v>
      </c>
      <c r="AR394" t="str">
        <f t="shared" si="79"/>
        <v>B2SQDLED</v>
      </c>
      <c r="AS394" t="str">
        <f>VLOOKUP(AR394,Table1[],4,0)</f>
        <v>pendant</v>
      </c>
      <c r="AT394">
        <f>IF(BD394&gt;0,"Pattern",VLOOKUP(AR394,Table1[],5,0))</f>
        <v>0</v>
      </c>
      <c r="AU394" s="34">
        <f>IF(AT394="Pattern",WORKDAY(Table2[[#This Row],[Scheduled Ship Date]],-10),WORKDAY(Table2[[#This Row],[Scheduled Ship Date]],-4))</f>
        <v>43475</v>
      </c>
      <c r="AV394" s="39">
        <f>IF(Table2[[#This Row],[Extrusion cut double saw]]=TRUE,IF(O394="ToDo",IF(AT394="Pattern",Table2[[#This Row],[Total Sections]]*0.4,Table2[[#This Row],[Total Sections]]*0.12),0),IF(AT394="Pattern",Table2[[#This Row],[Total Sections]]*4,Table2[[#This Row],[Total Sections]]*1.2))</f>
        <v>2.4</v>
      </c>
      <c r="AW394" s="42">
        <f t="shared" ca="1" si="86"/>
        <v>43470</v>
      </c>
      <c r="AX394" s="42">
        <f>IF(AT394="Pattern",Table2[[#This Row],[Scheduled Ship Date]]-2,Table2[[#This Row],[Scheduled Ship Date]]-3)</f>
        <v>43478</v>
      </c>
      <c r="AY394" s="39">
        <f>IF(Table2[[#This Row],[Pattern]]="Pattern",Table2[[#This Row],[Total Sections]]*4.82,Table2[[#This Row],[Total Sections]]*0.5)</f>
        <v>1</v>
      </c>
      <c r="AZ394" s="42">
        <f t="shared" ca="1" si="85"/>
        <v>43470</v>
      </c>
      <c r="BA394" s="39">
        <f>((Table2[Total Sections]/Table2[Open Qty])-1)*Table2[Open Qty]*12.96</f>
        <v>0</v>
      </c>
      <c r="BB394" s="39"/>
      <c r="BC394" s="39" t="str">
        <f t="shared" si="80"/>
        <v>B2SQDLED-500-80-35-SO-12'-BLK-UNV-DP-1-CA(36")</v>
      </c>
      <c r="BD394" s="39">
        <f t="shared" si="81"/>
        <v>0</v>
      </c>
      <c r="BE394" s="39" t="b">
        <f>_xlfn.IFNA(VLOOKUP(Table2[[#This Row],[Job-no]],Table4[],9,FALSE),TRUE)</f>
        <v>0</v>
      </c>
      <c r="BF394" s="39"/>
      <c r="BG394" s="39" t="b">
        <f>_xlfn.IFNA(VLOOKUP(Table2[[#This Row],[Job-no]],Table4[],14,FALSE),TRUE)</f>
        <v>0</v>
      </c>
      <c r="BH394" s="39" t="str">
        <f>_xlfn.IFNA(VLOOKUP(Table2[[#This Row],[Job-no]],Table4[],11,FALSE),"Done")</f>
        <v/>
      </c>
      <c r="BI394" s="39">
        <f>IF(Table2[[#This Row],[Pattern]]="Pattern",VLOOKUP(Table2[[#This Row],[Product Code]],'Routing data'!$A$2:$W$470,13,FALSE),VLOOKUP(Table2[[#This Row],[Product Code]],'Routing data'!$A$2:$W$470,3,FALSE))</f>
        <v>2</v>
      </c>
      <c r="BJ394" s="39">
        <f>IF(Table2[[#This Row],[Pattern]]="Pattern",VLOOKUP(Table2[[#This Row],[Product Code]],'Routing data'!$A$2:$W$470,14,FALSE),VLOOKUP(Table2[[#This Row],[Product Code]],'Routing data'!$A$2:$W$470,4,FALSE))</f>
        <v>0</v>
      </c>
      <c r="BK394" s="39">
        <f>VLOOKUP(Table2[[#This Row],[Product Code]],'Routing data'!A$4:W$524,16,FALSE)</f>
        <v>0</v>
      </c>
      <c r="BL394" s="42">
        <f>IF(Table2[[#This Row],[Milling Required]]=0,"x",IF(AT394="Pattern",B394-10,B394-4))</f>
        <v>43477</v>
      </c>
      <c r="BM394" s="39"/>
      <c r="BN394" s="42">
        <f t="shared" si="82"/>
        <v>43478</v>
      </c>
      <c r="BO394" s="39">
        <f>IF(Table2[[#This Row],[Milling]]="x","x",Table2[[#This Row],[Total Sections]]*2)</f>
        <v>4</v>
      </c>
      <c r="BP394" s="39">
        <f>IF(Table2[[#This Row],[Punching]]="x","x",Table2[Total Sections]*2)</f>
        <v>4</v>
      </c>
      <c r="BQ394" s="39">
        <f>IF(Table2[[#This Row],[Pattern]]="Pattern",Table2[Total Sections]*3,Table2[Total Sections]*1.5)</f>
        <v>3</v>
      </c>
      <c r="BR394" s="42">
        <f t="shared" ca="1" si="83"/>
        <v>43470</v>
      </c>
      <c r="BS394" s="39"/>
      <c r="BT394" s="39"/>
      <c r="BU394" s="39"/>
      <c r="BV394" s="39" t="str">
        <f>_xlfn.IFNA(VLOOKUP(Table2[[#This Row],[Job-no]],Table4[],16,FALSE),"Ready")</f>
        <v/>
      </c>
      <c r="BW394" s="39" t="str">
        <f>_xlfn.IFNA(VLOOKUP(Table2[[#This Row],[Job-no]],Table4[],21,FALSE),"Ready")</f>
        <v/>
      </c>
      <c r="BX394" s="39" t="b">
        <f>_xlfn.IFNA(VLOOKUP(Table2[[#This Row],[Job-no]],Table4[],10,FALSE),TRUE)</f>
        <v>0</v>
      </c>
      <c r="BY394" s="39" t="str">
        <f>_xlfn.IFNA(VLOOKUP(Table2[[#This Row],[Job-no]],Table4[],22,FALSE),"Ready")</f>
        <v/>
      </c>
      <c r="BZ394" s="120">
        <f t="shared" si="84"/>
        <v>43481</v>
      </c>
      <c r="CA394" s="120" t="str">
        <f ca="1">IF(OR(Table2[[#This Row],[Saw Date]]=TODAY(),Table2[[#This Row],[Saw Date]]=TODAY()+1), Table2[[#This Row],[Saw Date]],IF(Table2[[#This Row],[Extrusion cut double saw]],"Done",""))</f>
        <v/>
      </c>
      <c r="CB394" s="120" t="str">
        <f ca="1">IF(OR(Table2[[#This Row],[Lens Date]]=TODAY(),Table2[[#This Row],[Lens Date]]=TODAY()+1), Table2[[#This Row],[Lens Date]],IF(Table2[[#This Row],[MSLens]]="Done","Done",""))</f>
        <v/>
      </c>
      <c r="CC394" s="120" t="str">
        <f ca="1">IF(OR(Table2[[#This Row],[Milling Date]]=TODAY(),Table2[[#This Row],[Milling Date]]=TODAY()+1), Table2[[#This Row],[Milling Date]],IF(Table2[[#This Row],[CNC Holes]]="Ready","Done",""))</f>
        <v/>
      </c>
      <c r="CD394" s="120" t="str">
        <f ca="1">IF(OR(Table2[[#This Row],[Welding Date]]=TODAY(),Table2[[#This Row],[Welding Date]]=TODAY()+1), Table2[[#This Row],[Welding Date]],IF(Table2[[#This Row],[Welding Corners]]="Ready","Done",""))</f>
        <v/>
      </c>
      <c r="CE394" s="120" t="str">
        <f ca="1">IF(OR(Table2[[#This Row],[Puching Date]]=TODAY(),Table2[[#This Row],[Puching Date]]=TODAY()+1), Table2[[#This Row],[Puching Date]],IF(Table2[[#This Row],[Punch Holes]]="Ready","Done",""))</f>
        <v/>
      </c>
      <c r="CF394" s="120" t="str">
        <f ca="1">IF(OR(Table2[[#This Row],[Housing Date2]]=TODAY(),Table2[[#This Row],[Housing Date2]]=TODAY()+1),Table2[[#This Row],[Housing Date2]],IF(Table2[[#This Row],[Body Assembly]],"Done",""))</f>
        <v/>
      </c>
      <c r="CG394" s="120" t="str">
        <f>_xlfn.IFNA(VLOOKUP(Table2[[#This Row],[Job-no]],Table4[],7,FALSE),"Done")</f>
        <v>Scheduled/Released</v>
      </c>
    </row>
    <row r="395" spans="1:85" x14ac:dyDescent="0.25">
      <c r="A395" t="str">
        <f>_xlfn.CONCAT(Table2[[#This Row],[Order]],"-",Table2[[#This Row],[Line]])</f>
        <v>75398-1</v>
      </c>
      <c r="B395" s="5">
        <v>43481</v>
      </c>
      <c r="C395" s="8">
        <v>75398</v>
      </c>
      <c r="D395" s="3" t="s">
        <v>2687</v>
      </c>
      <c r="E395" s="8">
        <v>1</v>
      </c>
      <c r="F395" s="8">
        <v>1</v>
      </c>
      <c r="G395" s="3" t="s">
        <v>42</v>
      </c>
      <c r="H395" s="8">
        <v>3</v>
      </c>
      <c r="I395" s="43" t="b">
        <v>0</v>
      </c>
      <c r="J395" s="43" t="b">
        <v>0</v>
      </c>
      <c r="K395" t="s">
        <v>114</v>
      </c>
      <c r="L395" s="43" t="b">
        <v>0</v>
      </c>
      <c r="M395" s="43" t="b">
        <v>0</v>
      </c>
      <c r="N395" s="43" t="b">
        <v>0</v>
      </c>
      <c r="O395" t="s">
        <v>114</v>
      </c>
      <c r="P395" t="s">
        <v>114</v>
      </c>
      <c r="Q395" t="s">
        <v>114</v>
      </c>
      <c r="R395" t="s">
        <v>114</v>
      </c>
      <c r="S395" t="s">
        <v>114</v>
      </c>
      <c r="T395" t="s">
        <v>114</v>
      </c>
      <c r="U395" t="s">
        <v>114</v>
      </c>
      <c r="V395" t="s">
        <v>114</v>
      </c>
      <c r="W395" s="5">
        <v>43476</v>
      </c>
      <c r="X395" s="3" t="s">
        <v>114</v>
      </c>
      <c r="Y395" s="3"/>
      <c r="Z395" s="3" t="s">
        <v>4859</v>
      </c>
      <c r="AA395" s="3" t="s">
        <v>114</v>
      </c>
      <c r="AB395" s="3" t="s">
        <v>74</v>
      </c>
      <c r="AC395" s="8">
        <v>4</v>
      </c>
      <c r="AD395" s="3" t="s">
        <v>5967</v>
      </c>
      <c r="AE395" s="4" t="s">
        <v>5968</v>
      </c>
      <c r="AF395" s="3"/>
      <c r="AG395" s="3" t="s">
        <v>114</v>
      </c>
      <c r="AH395" s="8">
        <v>3</v>
      </c>
      <c r="AI395" s="3" t="s">
        <v>180</v>
      </c>
      <c r="AJ395" t="s">
        <v>114</v>
      </c>
      <c r="AK395" t="s">
        <v>114</v>
      </c>
      <c r="AL395" s="43" t="b">
        <v>0</v>
      </c>
      <c r="AM395" s="3"/>
      <c r="AN395" s="3"/>
      <c r="AO395" s="43" t="b">
        <v>0</v>
      </c>
      <c r="AP395" s="3" t="b">
        <v>0</v>
      </c>
      <c r="AQ395" s="3">
        <f>VLOOKUP(Table2[[#This Row],[Job-no]],Table3[],26,FALSE)</f>
        <v>1470</v>
      </c>
      <c r="AR395" t="str">
        <f t="shared" si="79"/>
        <v>B2SQILED</v>
      </c>
      <c r="AS395" t="str">
        <f>VLOOKUP(AR395,Table1[],4,0)</f>
        <v>pendant</v>
      </c>
      <c r="AT395">
        <f>IF(BD395&gt;0,"Pattern",VLOOKUP(AR395,Table1[],5,0))</f>
        <v>0</v>
      </c>
      <c r="AU395" s="34">
        <f>IF(AT395="Pattern",WORKDAY(Table2[[#This Row],[Scheduled Ship Date]],-10),WORKDAY(Table2[[#This Row],[Scheduled Ship Date]],-4))</f>
        <v>43475</v>
      </c>
      <c r="AV395">
        <f>IF(Table2[[#This Row],[Extrusion cut double saw]]=TRUE,IF(O395="ToDo",IF(AT395="Pattern",Table2[[#This Row],[Total Sections]]*0.4,Table2[[#This Row],[Total Sections]]*0.12),0),IF(AT395="Pattern",Table2[[#This Row],[Total Sections]]*4,Table2[[#This Row],[Total Sections]]*1.2))</f>
        <v>3.5999999999999996</v>
      </c>
      <c r="AW395" s="42">
        <f t="shared" ca="1" si="86"/>
        <v>43470</v>
      </c>
      <c r="AX395" s="42">
        <f>IF(AT395="Pattern",Table2[[#This Row],[Scheduled Ship Date]]-2,Table2[[#This Row],[Scheduled Ship Date]]-3)</f>
        <v>43478</v>
      </c>
      <c r="AY395">
        <f>IF(Table2[[#This Row],[Pattern]]="Pattern",Table2[[#This Row],[Total Sections]]*4.82,Table2[[#This Row],[Total Sections]]*0.5)</f>
        <v>1.5</v>
      </c>
      <c r="AZ395" s="42">
        <f t="shared" ca="1" si="85"/>
        <v>43470</v>
      </c>
      <c r="BA395" s="39">
        <f>((Table2[Total Sections]/Table2[Open Qty])-1)*Table2[Open Qty]*12.96</f>
        <v>0</v>
      </c>
      <c r="BB395" s="42"/>
      <c r="BC395" s="39" t="str">
        <f t="shared" si="80"/>
        <v>B2SQILED-1100-80-TW2750-SL-4-B</v>
      </c>
      <c r="BD395" s="39">
        <f t="shared" si="81"/>
        <v>0</v>
      </c>
      <c r="BE395" s="39" t="b">
        <f>_xlfn.IFNA(VLOOKUP(Table2[[#This Row],[Job-no]],Table4[],9,FALSE),TRUE)</f>
        <v>0</v>
      </c>
      <c r="BF395" t="str">
        <f>VLOOKUP(AR395,Table1[],3,0)</f>
        <v>B2S</v>
      </c>
      <c r="BG395" s="39" t="b">
        <f>_xlfn.IFNA(VLOOKUP(Table2[[#This Row],[Job-no]],Table4[],14,FALSE),TRUE)</f>
        <v>0</v>
      </c>
      <c r="BH395" s="39" t="str">
        <f>_xlfn.IFNA(VLOOKUP(Table2[[#This Row],[Job-no]],Table4[],11,FALSE),"Done")</f>
        <v/>
      </c>
      <c r="BI395" s="39">
        <f>IF(Table2[[#This Row],[Pattern]]="Pattern",VLOOKUP(Table2[[#This Row],[Product Code]],'Routing data'!$A$2:$W$470,13,FALSE),VLOOKUP(Table2[[#This Row],[Product Code]],'Routing data'!$A$2:$W$470,3,FALSE))</f>
        <v>2</v>
      </c>
      <c r="BJ395" s="39">
        <f>IF(Table2[[#This Row],[Pattern]]="Pattern",VLOOKUP(Table2[[#This Row],[Product Code]],'Routing data'!$A$2:$W$470,14,FALSE),VLOOKUP(Table2[[#This Row],[Product Code]],'Routing data'!$A$2:$W$470,4,FALSE))</f>
        <v>0</v>
      </c>
      <c r="BK395" s="39">
        <f>VLOOKUP(Table2[[#This Row],[Product Code]],'Routing data'!A$4:W$524,16,FALSE)</f>
        <v>0</v>
      </c>
      <c r="BL395" s="42">
        <f>IF(Table2[[#This Row],[Milling Required]]=0,"x",IF(AT395="Pattern",B395-10,B395-4))</f>
        <v>43477</v>
      </c>
      <c r="BM395" s="42" t="str">
        <f>IF(Table2[[#This Row],[Punching Required]]=0,"x",IF(AT395="Pattern",B395-8,B395-2))</f>
        <v>x</v>
      </c>
      <c r="BN395" s="42">
        <f t="shared" si="82"/>
        <v>43478</v>
      </c>
      <c r="BO395" s="39">
        <f>IF(Table2[[#This Row],[Milling]]="x","x",Table2[[#This Row],[Total Sections]]*2)</f>
        <v>6</v>
      </c>
      <c r="BP395" s="39" t="str">
        <f>IF(Table2[[#This Row],[Punching]]="x","x",Table2[Total Sections]*2)</f>
        <v>x</v>
      </c>
      <c r="BQ395" s="39">
        <f>IF(Table2[[#This Row],[Pattern]]="Pattern",Table2[Total Sections]*3,Table2[Total Sections]*1.5)</f>
        <v>4.5</v>
      </c>
      <c r="BR395" s="42">
        <f t="shared" ref="BR395:BR426" ca="1" si="87">TODAY()+4</f>
        <v>43471</v>
      </c>
      <c r="BS395" s="42"/>
      <c r="BT395" s="39"/>
      <c r="BU395" s="39"/>
      <c r="BV395" s="39" t="str">
        <f>_xlfn.IFNA(VLOOKUP(Table2[[#This Row],[Job-no]],Table4[],16,FALSE),"Ready")</f>
        <v/>
      </c>
      <c r="BW395" s="39" t="str">
        <f>_xlfn.IFNA(VLOOKUP(Table2[[#This Row],[Job-no]],Table4[],21,FALSE),"Ready")</f>
        <v/>
      </c>
      <c r="BX395" s="39" t="b">
        <f>_xlfn.IFNA(VLOOKUP(Table2[[#This Row],[Job-no]],Table4[],10,FALSE),TRUE)</f>
        <v>0</v>
      </c>
      <c r="BY395" s="39" t="str">
        <f>_xlfn.IFNA(VLOOKUP(Table2[[#This Row],[Job-no]],Table4[],22,FALSE),"Ready")</f>
        <v/>
      </c>
      <c r="BZ395" s="120">
        <f t="shared" si="84"/>
        <v>43481</v>
      </c>
      <c r="CA395" s="120" t="str">
        <f ca="1">IF(OR(Table2[[#This Row],[Saw Date]]=TODAY(),Table2[[#This Row],[Saw Date]]=TODAY()+1), Table2[[#This Row],[Saw Date]],IF(Table2[[#This Row],[Extrusion cut double saw]],"Done",""))</f>
        <v/>
      </c>
      <c r="CB395" s="120" t="str">
        <f ca="1">IF(OR(Table2[[#This Row],[Lens Date]]=TODAY(),Table2[[#This Row],[Lens Date]]=TODAY()+1), Table2[[#This Row],[Lens Date]],IF(Table2[[#This Row],[MSLens]]="Done","Done",""))</f>
        <v/>
      </c>
      <c r="CC395" s="120" t="str">
        <f ca="1">IF(OR(Table2[[#This Row],[Milling Date]]=TODAY(),Table2[[#This Row],[Milling Date]]=TODAY()+1), Table2[[#This Row],[Milling Date]],IF(Table2[[#This Row],[CNC Holes]]="Ready","Done",""))</f>
        <v/>
      </c>
      <c r="CD395" s="120" t="str">
        <f ca="1">IF(OR(Table2[[#This Row],[Welding Date]]=TODAY(),Table2[[#This Row],[Welding Date]]=TODAY()+1), Table2[[#This Row],[Welding Date]],IF(Table2[[#This Row],[Welding Corners]]="Ready","Done",""))</f>
        <v/>
      </c>
      <c r="CE395" s="120" t="str">
        <f ca="1">IF(OR(Table2[[#This Row],[Puching Date]]=TODAY(),Table2[[#This Row],[Puching Date]]=TODAY()+1), Table2[[#This Row],[Puching Date]],IF(Table2[[#This Row],[Punch Holes]]="Ready","Done",""))</f>
        <v/>
      </c>
      <c r="CF395" s="120" t="str">
        <f ca="1">IF(OR(Table2[[#This Row],[Housing Date2]]=TODAY(),Table2[[#This Row],[Housing Date2]]=TODAY()+1),Table2[[#This Row],[Housing Date2]],IF(Table2[[#This Row],[Body Assembly]],"Done",""))</f>
        <v/>
      </c>
      <c r="CG395" s="120" t="str">
        <f>_xlfn.IFNA(VLOOKUP(Table2[[#This Row],[Job-no]],Table4[],7,FALSE),"Done")</f>
        <v>Scheduled/Released</v>
      </c>
    </row>
    <row r="396" spans="1:85" x14ac:dyDescent="0.25">
      <c r="A396" t="str">
        <f>_xlfn.CONCAT(Table2[[#This Row],[Order]],"-",Table2[[#This Row],[Line]])</f>
        <v>75398-2</v>
      </c>
      <c r="B396" s="5">
        <v>43481</v>
      </c>
      <c r="C396" s="8">
        <v>75398</v>
      </c>
      <c r="D396" s="3" t="s">
        <v>2689</v>
      </c>
      <c r="E396" s="8">
        <v>2</v>
      </c>
      <c r="F396" s="8">
        <v>1</v>
      </c>
      <c r="G396" s="3" t="s">
        <v>42</v>
      </c>
      <c r="H396" s="8">
        <v>43</v>
      </c>
      <c r="I396" s="43" t="b">
        <v>0</v>
      </c>
      <c r="J396" s="43" t="b">
        <v>0</v>
      </c>
      <c r="K396" t="s">
        <v>114</v>
      </c>
      <c r="L396" s="43" t="b">
        <v>0</v>
      </c>
      <c r="M396" s="43" t="b">
        <v>0</v>
      </c>
      <c r="N396" s="43" t="b">
        <v>0</v>
      </c>
      <c r="O396" t="s">
        <v>114</v>
      </c>
      <c r="P396" t="s">
        <v>114</v>
      </c>
      <c r="Q396" t="s">
        <v>114</v>
      </c>
      <c r="R396" t="s">
        <v>114</v>
      </c>
      <c r="S396" t="s">
        <v>114</v>
      </c>
      <c r="T396" t="s">
        <v>114</v>
      </c>
      <c r="U396" t="s">
        <v>114</v>
      </c>
      <c r="V396" t="s">
        <v>114</v>
      </c>
      <c r="W396" s="5">
        <v>43476</v>
      </c>
      <c r="X396" s="3" t="s">
        <v>114</v>
      </c>
      <c r="Y396" s="3"/>
      <c r="Z396" s="3" t="s">
        <v>4860</v>
      </c>
      <c r="AA396" s="3" t="s">
        <v>114</v>
      </c>
      <c r="AB396" s="3" t="s">
        <v>74</v>
      </c>
      <c r="AC396" s="8">
        <v>4</v>
      </c>
      <c r="AD396" s="3" t="s">
        <v>5967</v>
      </c>
      <c r="AE396" s="4" t="s">
        <v>5968</v>
      </c>
      <c r="AF396" s="3"/>
      <c r="AG396" s="3" t="s">
        <v>114</v>
      </c>
      <c r="AH396" s="8">
        <v>129</v>
      </c>
      <c r="AI396" s="3" t="s">
        <v>180</v>
      </c>
      <c r="AJ396" t="s">
        <v>114</v>
      </c>
      <c r="AK396" t="s">
        <v>114</v>
      </c>
      <c r="AL396" s="43" t="b">
        <v>0</v>
      </c>
      <c r="AM396" s="3"/>
      <c r="AN396" s="3"/>
      <c r="AO396" s="43" t="b">
        <v>0</v>
      </c>
      <c r="AP396" s="3" t="b">
        <v>0</v>
      </c>
      <c r="AQ396" s="3">
        <f>VLOOKUP(Table2[[#This Row],[Job-no]],Table3[],26,FALSE)</f>
        <v>156520</v>
      </c>
      <c r="AR396" t="str">
        <f t="shared" si="79"/>
        <v>B2SQILED</v>
      </c>
      <c r="AS396" t="str">
        <f>VLOOKUP(AR396,Table1[],4,0)</f>
        <v>pendant</v>
      </c>
      <c r="AT396">
        <f>IF(BD396&gt;0,"Pattern",VLOOKUP(AR396,Table1[],5,0))</f>
        <v>0</v>
      </c>
      <c r="AU396" s="34">
        <f>IF(AT396="Pattern",WORKDAY(Table2[[#This Row],[Scheduled Ship Date]],-10),WORKDAY(Table2[[#This Row],[Scheduled Ship Date]],-4))</f>
        <v>43475</v>
      </c>
      <c r="AV396">
        <f>IF(Table2[[#This Row],[Extrusion cut double saw]]=TRUE,IF(O396="ToDo",IF(AT396="Pattern",Table2[[#This Row],[Total Sections]]*0.4,Table2[[#This Row],[Total Sections]]*0.12),0),IF(AT396="Pattern",Table2[[#This Row],[Total Sections]]*4,Table2[[#This Row],[Total Sections]]*1.2))</f>
        <v>154.79999999999998</v>
      </c>
      <c r="AW396" s="42">
        <f t="shared" ca="1" si="86"/>
        <v>43470</v>
      </c>
      <c r="AX396" s="42">
        <f>IF(AT396="Pattern",Table2[[#This Row],[Scheduled Ship Date]]-2,Table2[[#This Row],[Scheduled Ship Date]]-3)</f>
        <v>43478</v>
      </c>
      <c r="AY396">
        <f>IF(Table2[[#This Row],[Pattern]]="Pattern",Table2[[#This Row],[Total Sections]]*4.82,Table2[[#This Row],[Total Sections]]*0.5)</f>
        <v>64.5</v>
      </c>
      <c r="AZ396" s="42">
        <f t="shared" ca="1" si="85"/>
        <v>43470</v>
      </c>
      <c r="BA396" s="39">
        <f>((Table2[Total Sections]/Table2[Open Qty])-1)*Table2[Open Qty]*12.96</f>
        <v>1114.5600000000002</v>
      </c>
      <c r="BB396" s="39"/>
      <c r="BC396" s="39" t="str">
        <f t="shared" si="80"/>
        <v>B2SQILED-1100-80-TW2750-SLA-26</v>
      </c>
      <c r="BD396" s="39">
        <f t="shared" si="81"/>
        <v>0</v>
      </c>
      <c r="BE396" s="39" t="b">
        <f>_xlfn.IFNA(VLOOKUP(Table2[[#This Row],[Job-no]],Table4[],9,FALSE),TRUE)</f>
        <v>0</v>
      </c>
      <c r="BF396" t="str">
        <f>VLOOKUP(AR396,Table1[],3,0)</f>
        <v>B2S</v>
      </c>
      <c r="BG396" s="39" t="b">
        <f>_xlfn.IFNA(VLOOKUP(Table2[[#This Row],[Job-no]],Table4[],14,FALSE),TRUE)</f>
        <v>0</v>
      </c>
      <c r="BH396" s="39" t="str">
        <f>_xlfn.IFNA(VLOOKUP(Table2[[#This Row],[Job-no]],Table4[],11,FALSE),"Done")</f>
        <v/>
      </c>
      <c r="BI396" s="39">
        <f>IF(Table2[[#This Row],[Pattern]]="Pattern",VLOOKUP(Table2[[#This Row],[Product Code]],'Routing data'!$A$2:$W$470,13,FALSE),VLOOKUP(Table2[[#This Row],[Product Code]],'Routing data'!$A$2:$W$470,3,FALSE))</f>
        <v>2</v>
      </c>
      <c r="BJ396" s="39">
        <f>IF(Table2[[#This Row],[Pattern]]="Pattern",VLOOKUP(Table2[[#This Row],[Product Code]],'Routing data'!$A$2:$W$470,14,FALSE),VLOOKUP(Table2[[#This Row],[Product Code]],'Routing data'!$A$2:$W$470,4,FALSE))</f>
        <v>0</v>
      </c>
      <c r="BK396" s="39">
        <f>VLOOKUP(Table2[[#This Row],[Product Code]],'Routing data'!A$4:W$524,16,FALSE)</f>
        <v>0</v>
      </c>
      <c r="BL396" s="42">
        <f>IF(Table2[[#This Row],[Milling Required]]=0,"x",IF(AT396="Pattern",B396-10,B396-4))</f>
        <v>43477</v>
      </c>
      <c r="BM396" s="42" t="str">
        <f>IF(Table2[[#This Row],[Punching Required]]=0,"x",IF(AT396="Pattern",B396-8,B396-2))</f>
        <v>x</v>
      </c>
      <c r="BN396" s="42">
        <f t="shared" si="82"/>
        <v>43478</v>
      </c>
      <c r="BO396" s="39">
        <f>IF(Table2[[#This Row],[Milling]]="x","x",Table2[[#This Row],[Total Sections]]*2)</f>
        <v>258</v>
      </c>
      <c r="BP396" s="39" t="str">
        <f>IF(Table2[[#This Row],[Punching]]="x","x",Table2[Total Sections]*2)</f>
        <v>x</v>
      </c>
      <c r="BQ396" s="39">
        <f>IF(Table2[[#This Row],[Pattern]]="Pattern",Table2[Total Sections]*3,Table2[Total Sections]*1.5)</f>
        <v>193.5</v>
      </c>
      <c r="BR396" s="42">
        <f t="shared" ca="1" si="87"/>
        <v>43471</v>
      </c>
      <c r="BS396" s="39"/>
      <c r="BT396" s="42"/>
      <c r="BU396" s="39"/>
      <c r="BV396" s="39" t="str">
        <f>_xlfn.IFNA(VLOOKUP(Table2[[#This Row],[Job-no]],Table4[],16,FALSE),"Ready")</f>
        <v/>
      </c>
      <c r="BW396" s="39" t="str">
        <f>_xlfn.IFNA(VLOOKUP(Table2[[#This Row],[Job-no]],Table4[],21,FALSE),"Ready")</f>
        <v/>
      </c>
      <c r="BX396" s="39" t="b">
        <f>_xlfn.IFNA(VLOOKUP(Table2[[#This Row],[Job-no]],Table4[],10,FALSE),TRUE)</f>
        <v>0</v>
      </c>
      <c r="BY396" s="39" t="str">
        <f>_xlfn.IFNA(VLOOKUP(Table2[[#This Row],[Job-no]],Table4[],22,FALSE),"Ready")</f>
        <v/>
      </c>
      <c r="BZ396" s="120">
        <f t="shared" si="84"/>
        <v>43481</v>
      </c>
      <c r="CA396" s="120" t="str">
        <f ca="1">IF(OR(Table2[[#This Row],[Saw Date]]=TODAY(),Table2[[#This Row],[Saw Date]]=TODAY()+1), Table2[[#This Row],[Saw Date]],IF(Table2[[#This Row],[Extrusion cut double saw]],"Done",""))</f>
        <v/>
      </c>
      <c r="CB396" s="120" t="str">
        <f ca="1">IF(OR(Table2[[#This Row],[Lens Date]]=TODAY(),Table2[[#This Row],[Lens Date]]=TODAY()+1), Table2[[#This Row],[Lens Date]],IF(Table2[[#This Row],[MSLens]]="Done","Done",""))</f>
        <v/>
      </c>
      <c r="CC396" s="120" t="str">
        <f ca="1">IF(OR(Table2[[#This Row],[Milling Date]]=TODAY(),Table2[[#This Row],[Milling Date]]=TODAY()+1), Table2[[#This Row],[Milling Date]],IF(Table2[[#This Row],[CNC Holes]]="Ready","Done",""))</f>
        <v/>
      </c>
      <c r="CD396" s="120" t="str">
        <f ca="1">IF(OR(Table2[[#This Row],[Welding Date]]=TODAY(),Table2[[#This Row],[Welding Date]]=TODAY()+1), Table2[[#This Row],[Welding Date]],IF(Table2[[#This Row],[Welding Corners]]="Ready","Done",""))</f>
        <v/>
      </c>
      <c r="CE396" s="120" t="str">
        <f ca="1">IF(OR(Table2[[#This Row],[Puching Date]]=TODAY(),Table2[[#This Row],[Puching Date]]=TODAY()+1), Table2[[#This Row],[Puching Date]],IF(Table2[[#This Row],[Punch Holes]]="Ready","Done",""))</f>
        <v/>
      </c>
      <c r="CF396" s="120" t="str">
        <f ca="1">IF(OR(Table2[[#This Row],[Housing Date2]]=TODAY(),Table2[[#This Row],[Housing Date2]]=TODAY()+1),Table2[[#This Row],[Housing Date2]],IF(Table2[[#This Row],[Body Assembly]],"Done",""))</f>
        <v/>
      </c>
      <c r="CG396" s="120" t="str">
        <f>_xlfn.IFNA(VLOOKUP(Table2[[#This Row],[Job-no]],Table4[],7,FALSE),"Done")</f>
        <v>Scheduled/Released</v>
      </c>
    </row>
    <row r="397" spans="1:85" x14ac:dyDescent="0.25">
      <c r="A397" s="39" t="str">
        <f>_xlfn.CONCAT(Table2[[#This Row],[Order]],"-",Table2[[#This Row],[Line]])</f>
        <v>75398-3</v>
      </c>
      <c r="B397" s="5">
        <v>43481</v>
      </c>
      <c r="C397" s="8">
        <v>75398</v>
      </c>
      <c r="D397" s="3" t="s">
        <v>2691</v>
      </c>
      <c r="E397" s="8">
        <v>3</v>
      </c>
      <c r="F397" s="8">
        <v>1</v>
      </c>
      <c r="G397" s="3" t="s">
        <v>42</v>
      </c>
      <c r="H397" s="8">
        <v>1</v>
      </c>
      <c r="I397" s="43" t="b">
        <v>0</v>
      </c>
      <c r="J397" s="43" t="b">
        <v>0</v>
      </c>
      <c r="K397" t="s">
        <v>114</v>
      </c>
      <c r="L397" s="43" t="b">
        <v>0</v>
      </c>
      <c r="M397" s="43" t="b">
        <v>0</v>
      </c>
      <c r="N397" s="43" t="b">
        <v>0</v>
      </c>
      <c r="O397" t="s">
        <v>114</v>
      </c>
      <c r="P397" t="s">
        <v>114</v>
      </c>
      <c r="Q397" t="s">
        <v>114</v>
      </c>
      <c r="R397" t="s">
        <v>114</v>
      </c>
      <c r="S397" t="s">
        <v>114</v>
      </c>
      <c r="T397" t="s">
        <v>114</v>
      </c>
      <c r="U397" t="s">
        <v>114</v>
      </c>
      <c r="V397" t="s">
        <v>114</v>
      </c>
      <c r="W397" s="5">
        <v>43476</v>
      </c>
      <c r="X397" s="3" t="s">
        <v>114</v>
      </c>
      <c r="Y397" s="3"/>
      <c r="Z397" s="3" t="s">
        <v>4861</v>
      </c>
      <c r="AA397" s="3" t="s">
        <v>114</v>
      </c>
      <c r="AB397" s="3" t="s">
        <v>74</v>
      </c>
      <c r="AC397" s="8">
        <v>4</v>
      </c>
      <c r="AD397" s="3" t="s">
        <v>5967</v>
      </c>
      <c r="AE397" s="4" t="s">
        <v>5968</v>
      </c>
      <c r="AF397" s="3"/>
      <c r="AG397" s="3" t="s">
        <v>114</v>
      </c>
      <c r="AH397" s="8">
        <v>1</v>
      </c>
      <c r="AI397" s="3" t="s">
        <v>180</v>
      </c>
      <c r="AJ397" t="s">
        <v>114</v>
      </c>
      <c r="AK397" t="s">
        <v>114</v>
      </c>
      <c r="AL397" s="43" t="b">
        <v>0</v>
      </c>
      <c r="AM397" s="3"/>
      <c r="AN397" s="3"/>
      <c r="AO397" s="43" t="b">
        <v>0</v>
      </c>
      <c r="AP397" s="3" t="b">
        <v>0</v>
      </c>
      <c r="AQ397" s="3">
        <f>VLOOKUP(Table2[[#This Row],[Job-no]],Table3[],26,FALSE)</f>
        <v>585</v>
      </c>
      <c r="AR397" t="str">
        <f t="shared" si="79"/>
        <v>B2SQILED</v>
      </c>
      <c r="AS397" t="str">
        <f>VLOOKUP(AR397,Table1[],4,0)</f>
        <v>pendant</v>
      </c>
      <c r="AT397">
        <f>IF(BD397&gt;0,"Pattern",VLOOKUP(AR397,Table1[],5,0))</f>
        <v>0</v>
      </c>
      <c r="AU397" s="34">
        <f>IF(AT397="Pattern",WORKDAY(Table2[[#This Row],[Scheduled Ship Date]],-10),WORKDAY(Table2[[#This Row],[Scheduled Ship Date]],-4))</f>
        <v>43475</v>
      </c>
      <c r="AV397" s="39">
        <f>IF(Table2[[#This Row],[Extrusion cut double saw]]=TRUE,IF(O397="ToDo",IF(AT397="Pattern",Table2[[#This Row],[Total Sections]]*0.4,Table2[[#This Row],[Total Sections]]*0.12),0),IF(AT397="Pattern",Table2[[#This Row],[Total Sections]]*4,Table2[[#This Row],[Total Sections]]*1.2))</f>
        <v>1.2</v>
      </c>
      <c r="AW397" s="42">
        <f t="shared" ca="1" si="86"/>
        <v>43470</v>
      </c>
      <c r="AX397" s="42">
        <f>IF(AT397="Pattern",Table2[[#This Row],[Scheduled Ship Date]]-2,Table2[[#This Row],[Scheduled Ship Date]]-3)</f>
        <v>43478</v>
      </c>
      <c r="AY397" s="39">
        <f>IF(Table2[[#This Row],[Pattern]]="Pattern",Table2[[#This Row],[Total Sections]]*4.82,Table2[[#This Row],[Total Sections]]*0.5)</f>
        <v>0.5</v>
      </c>
      <c r="AZ397" s="42">
        <f t="shared" ca="1" si="85"/>
        <v>43470</v>
      </c>
      <c r="BA397" s="39">
        <f>((Table2[Total Sections]/Table2[Open Qty])-1)*Table2[Open Qty]*12.96</f>
        <v>0</v>
      </c>
      <c r="BB397" s="39"/>
      <c r="BC397" s="39" t="str">
        <f t="shared" si="80"/>
        <v>B2SQILED-1100-80-TW2750-SLA-4'</v>
      </c>
      <c r="BD397" s="39">
        <f t="shared" si="81"/>
        <v>0</v>
      </c>
      <c r="BE397" s="39" t="b">
        <f>_xlfn.IFNA(VLOOKUP(Table2[[#This Row],[Job-no]],Table4[],9,FALSE),TRUE)</f>
        <v>0</v>
      </c>
      <c r="BF397" s="39"/>
      <c r="BG397" s="39" t="b">
        <f>_xlfn.IFNA(VLOOKUP(Table2[[#This Row],[Job-no]],Table4[],14,FALSE),TRUE)</f>
        <v>0</v>
      </c>
      <c r="BH397" s="39" t="str">
        <f>_xlfn.IFNA(VLOOKUP(Table2[[#This Row],[Job-no]],Table4[],11,FALSE),"Done")</f>
        <v/>
      </c>
      <c r="BI397" s="39">
        <f>IF(Table2[[#This Row],[Pattern]]="Pattern",VLOOKUP(Table2[[#This Row],[Product Code]],'Routing data'!$A$2:$W$470,13,FALSE),VLOOKUP(Table2[[#This Row],[Product Code]],'Routing data'!$A$2:$W$470,3,FALSE))</f>
        <v>2</v>
      </c>
      <c r="BJ397" s="39">
        <f>IF(Table2[[#This Row],[Pattern]]="Pattern",VLOOKUP(Table2[[#This Row],[Product Code]],'Routing data'!$A$2:$W$470,14,FALSE),VLOOKUP(Table2[[#This Row],[Product Code]],'Routing data'!$A$2:$W$470,4,FALSE))</f>
        <v>0</v>
      </c>
      <c r="BK397" s="39">
        <f>VLOOKUP(Table2[[#This Row],[Product Code]],'Routing data'!A$4:W$524,16,FALSE)</f>
        <v>0</v>
      </c>
      <c r="BL397" s="42">
        <f>IF(Table2[[#This Row],[Milling Required]]=0,"x",IF(AT397="Pattern",B397-10,B397-4))</f>
        <v>43477</v>
      </c>
      <c r="BM397" s="39"/>
      <c r="BN397" s="42">
        <f t="shared" si="82"/>
        <v>43478</v>
      </c>
      <c r="BO397" s="39">
        <f>IF(Table2[[#This Row],[Milling]]="x","x",Table2[[#This Row],[Total Sections]]*2)</f>
        <v>2</v>
      </c>
      <c r="BP397" s="39">
        <f>IF(Table2[[#This Row],[Punching]]="x","x",Table2[Total Sections]*2)</f>
        <v>2</v>
      </c>
      <c r="BQ397" s="39">
        <f>IF(Table2[[#This Row],[Pattern]]="Pattern",Table2[Total Sections]*3,Table2[Total Sections]*1.5)</f>
        <v>1.5</v>
      </c>
      <c r="BR397" s="42">
        <f t="shared" ca="1" si="87"/>
        <v>43471</v>
      </c>
      <c r="BS397" s="39"/>
      <c r="BT397" s="39"/>
      <c r="BU397" s="39"/>
      <c r="BV397" s="39" t="str">
        <f>_xlfn.IFNA(VLOOKUP(Table2[[#This Row],[Job-no]],Table4[],16,FALSE),"Ready")</f>
        <v/>
      </c>
      <c r="BW397" s="39" t="str">
        <f>_xlfn.IFNA(VLOOKUP(Table2[[#This Row],[Job-no]],Table4[],21,FALSE),"Ready")</f>
        <v/>
      </c>
      <c r="BX397" s="39" t="b">
        <f>_xlfn.IFNA(VLOOKUP(Table2[[#This Row],[Job-no]],Table4[],10,FALSE),TRUE)</f>
        <v>0</v>
      </c>
      <c r="BY397" s="39" t="str">
        <f>_xlfn.IFNA(VLOOKUP(Table2[[#This Row],[Job-no]],Table4[],22,FALSE),"Ready")</f>
        <v/>
      </c>
      <c r="BZ397" s="120">
        <f t="shared" si="84"/>
        <v>43481</v>
      </c>
      <c r="CA397" s="120" t="str">
        <f ca="1">IF(OR(Table2[[#This Row],[Saw Date]]=TODAY(),Table2[[#This Row],[Saw Date]]=TODAY()+1), Table2[[#This Row],[Saw Date]],IF(Table2[[#This Row],[Extrusion cut double saw]],"Done",""))</f>
        <v/>
      </c>
      <c r="CB397" s="120" t="str">
        <f ca="1">IF(OR(Table2[[#This Row],[Lens Date]]=TODAY(),Table2[[#This Row],[Lens Date]]=TODAY()+1), Table2[[#This Row],[Lens Date]],IF(Table2[[#This Row],[MSLens]]="Done","Done",""))</f>
        <v/>
      </c>
      <c r="CC397" s="120" t="str">
        <f ca="1">IF(OR(Table2[[#This Row],[Milling Date]]=TODAY(),Table2[[#This Row],[Milling Date]]=TODAY()+1), Table2[[#This Row],[Milling Date]],IF(Table2[[#This Row],[CNC Holes]]="Ready","Done",""))</f>
        <v/>
      </c>
      <c r="CD397" s="120" t="str">
        <f ca="1">IF(OR(Table2[[#This Row],[Welding Date]]=TODAY(),Table2[[#This Row],[Welding Date]]=TODAY()+1), Table2[[#This Row],[Welding Date]],IF(Table2[[#This Row],[Welding Corners]]="Ready","Done",""))</f>
        <v/>
      </c>
      <c r="CE397" s="120" t="str">
        <f ca="1">IF(OR(Table2[[#This Row],[Puching Date]]=TODAY(),Table2[[#This Row],[Puching Date]]=TODAY()+1), Table2[[#This Row],[Puching Date]],IF(Table2[[#This Row],[Punch Holes]]="Ready","Done",""))</f>
        <v/>
      </c>
      <c r="CF397" s="120" t="str">
        <f ca="1">IF(OR(Table2[[#This Row],[Housing Date2]]=TODAY(),Table2[[#This Row],[Housing Date2]]=TODAY()+1),Table2[[#This Row],[Housing Date2]],IF(Table2[[#This Row],[Body Assembly]],"Done",""))</f>
        <v/>
      </c>
      <c r="CG397" s="120" t="str">
        <f>_xlfn.IFNA(VLOOKUP(Table2[[#This Row],[Job-no]],Table4[],7,FALSE),"Done")</f>
        <v>Scheduled/Released</v>
      </c>
    </row>
    <row r="398" spans="1:85" x14ac:dyDescent="0.25">
      <c r="A398" s="39" t="str">
        <f>_xlfn.CONCAT(Table2[[#This Row],[Order]],"-",Table2[[#This Row],[Line]])</f>
        <v>75398-4</v>
      </c>
      <c r="B398" s="5">
        <v>43481</v>
      </c>
      <c r="C398" s="8">
        <v>75398</v>
      </c>
      <c r="D398" s="3" t="s">
        <v>2693</v>
      </c>
      <c r="E398" s="8">
        <v>4</v>
      </c>
      <c r="F398" s="8">
        <v>1</v>
      </c>
      <c r="G398" s="3" t="s">
        <v>42</v>
      </c>
      <c r="H398" s="8">
        <v>4</v>
      </c>
      <c r="I398" s="43" t="b">
        <v>0</v>
      </c>
      <c r="J398" s="43" t="b">
        <v>0</v>
      </c>
      <c r="K398" t="s">
        <v>114</v>
      </c>
      <c r="L398" s="43" t="b">
        <v>0</v>
      </c>
      <c r="M398" s="43" t="b">
        <v>0</v>
      </c>
      <c r="N398" s="43" t="b">
        <v>0</v>
      </c>
      <c r="O398" t="s">
        <v>114</v>
      </c>
      <c r="P398" t="s">
        <v>114</v>
      </c>
      <c r="Q398" t="s">
        <v>114</v>
      </c>
      <c r="R398" t="s">
        <v>114</v>
      </c>
      <c r="S398" t="s">
        <v>114</v>
      </c>
      <c r="T398" t="s">
        <v>114</v>
      </c>
      <c r="U398" t="s">
        <v>114</v>
      </c>
      <c r="V398" t="s">
        <v>114</v>
      </c>
      <c r="W398" s="5">
        <v>43476</v>
      </c>
      <c r="X398" s="3" t="s">
        <v>114</v>
      </c>
      <c r="Y398" s="3"/>
      <c r="Z398" s="3" t="s">
        <v>17</v>
      </c>
      <c r="AA398" s="3" t="s">
        <v>114</v>
      </c>
      <c r="AB398" s="3" t="s">
        <v>74</v>
      </c>
      <c r="AC398" s="8">
        <v>4</v>
      </c>
      <c r="AD398" s="3" t="s">
        <v>5967</v>
      </c>
      <c r="AE398" s="4" t="s">
        <v>5968</v>
      </c>
      <c r="AF398" s="3"/>
      <c r="AG398" s="3" t="s">
        <v>114</v>
      </c>
      <c r="AH398" s="8">
        <v>4</v>
      </c>
      <c r="AI398" s="3" t="s">
        <v>180</v>
      </c>
      <c r="AJ398" t="s">
        <v>114</v>
      </c>
      <c r="AK398" t="s">
        <v>114</v>
      </c>
      <c r="AL398" s="43" t="b">
        <v>0</v>
      </c>
      <c r="AM398" s="3"/>
      <c r="AN398" s="3"/>
      <c r="AO398" s="43" t="b">
        <v>0</v>
      </c>
      <c r="AP398" s="3" t="b">
        <v>0</v>
      </c>
      <c r="AQ398" s="3">
        <f>VLOOKUP(Table2[[#This Row],[Job-no]],Table3[],26,FALSE)</f>
        <v>1080</v>
      </c>
      <c r="AR398" t="str">
        <f t="shared" si="79"/>
        <v>CCH</v>
      </c>
      <c r="AS398" t="str">
        <f>VLOOKUP(AR398,Table1[],4,0)</f>
        <v>surface</v>
      </c>
      <c r="AT398">
        <f>IF(BD398&gt;0,"Pattern",VLOOKUP(AR398,Table1[],5,0))</f>
        <v>0</v>
      </c>
      <c r="AU398" s="34">
        <f>IF(AT398="Pattern",WORKDAY(Table2[[#This Row],[Scheduled Ship Date]],-10),WORKDAY(Table2[[#This Row],[Scheduled Ship Date]],-4))</f>
        <v>43475</v>
      </c>
      <c r="AV398" s="39">
        <f>IF(Table2[[#This Row],[Extrusion cut double saw]]=TRUE,IF(O398="ToDo",IF(AT398="Pattern",Table2[[#This Row],[Total Sections]]*0.4,Table2[[#This Row],[Total Sections]]*0.12),0),IF(AT398="Pattern",Table2[[#This Row],[Total Sections]]*4,Table2[[#This Row],[Total Sections]]*1.2))</f>
        <v>4.8</v>
      </c>
      <c r="AW398" s="42">
        <f t="shared" ca="1" si="86"/>
        <v>43470</v>
      </c>
      <c r="AX398" s="42">
        <f>IF(AT398="Pattern",Table2[[#This Row],[Scheduled Ship Date]]-2,Table2[[#This Row],[Scheduled Ship Date]]-3)</f>
        <v>43478</v>
      </c>
      <c r="AY398" s="39">
        <f>IF(Table2[[#This Row],[Pattern]]="Pattern",Table2[[#This Row],[Total Sections]]*4.82,Table2[[#This Row],[Total Sections]]*0.5)</f>
        <v>2</v>
      </c>
      <c r="AZ398" s="42">
        <f t="shared" ca="1" si="85"/>
        <v>43470</v>
      </c>
      <c r="BA398" s="39">
        <f>((Table2[Total Sections]/Table2[Open Qty])-1)*Table2[Open Qty]*12.96</f>
        <v>0</v>
      </c>
      <c r="BB398" s="39"/>
      <c r="BC398" s="39" t="str">
        <f t="shared" si="80"/>
        <v>CCH-SL-1100-80-TW2750-CL(2)-W-</v>
      </c>
      <c r="BD398" s="39">
        <f t="shared" si="81"/>
        <v>0</v>
      </c>
      <c r="BE398" s="39" t="b">
        <f>_xlfn.IFNA(VLOOKUP(Table2[[#This Row],[Job-no]],Table4[],9,FALSE),TRUE)</f>
        <v>0</v>
      </c>
      <c r="BF398" s="39"/>
      <c r="BG398" s="39" t="b">
        <f>_xlfn.IFNA(VLOOKUP(Table2[[#This Row],[Job-no]],Table4[],14,FALSE),TRUE)</f>
        <v>0</v>
      </c>
      <c r="BH398" s="39" t="str">
        <f>_xlfn.IFNA(VLOOKUP(Table2[[#This Row],[Job-no]],Table4[],11,FALSE),"Done")</f>
        <v/>
      </c>
      <c r="BI398" s="39">
        <f>IF(Table2[[#This Row],[Pattern]]="Pattern",VLOOKUP(Table2[[#This Row],[Product Code]],'Routing data'!$A$2:$W$470,13,FALSE),VLOOKUP(Table2[[#This Row],[Product Code]],'Routing data'!$A$2:$W$470,3,FALSE))</f>
        <v>2</v>
      </c>
      <c r="BJ398" s="39">
        <f>IF(Table2[[#This Row],[Pattern]]="Pattern",VLOOKUP(Table2[[#This Row],[Product Code]],'Routing data'!$A$2:$W$470,14,FALSE),VLOOKUP(Table2[[#This Row],[Product Code]],'Routing data'!$A$2:$W$470,4,FALSE))</f>
        <v>0</v>
      </c>
      <c r="BK398" s="39">
        <f>VLOOKUP(Table2[[#This Row],[Product Code]],'Routing data'!A$4:W$524,16,FALSE)</f>
        <v>0</v>
      </c>
      <c r="BL398" s="42">
        <f>IF(Table2[[#This Row],[Milling Required]]=0,"x",IF(AT398="Pattern",B398-10,B398-4))</f>
        <v>43477</v>
      </c>
      <c r="BM398" s="39"/>
      <c r="BN398" s="42">
        <f t="shared" si="82"/>
        <v>43478</v>
      </c>
      <c r="BO398" s="39">
        <f>IF(Table2[[#This Row],[Milling]]="x","x",Table2[[#This Row],[Total Sections]]*2)</f>
        <v>8</v>
      </c>
      <c r="BP398" s="39">
        <f>IF(Table2[[#This Row],[Punching]]="x","x",Table2[Total Sections]*2)</f>
        <v>8</v>
      </c>
      <c r="BQ398" s="39">
        <f>IF(Table2[[#This Row],[Pattern]]="Pattern",Table2[Total Sections]*3,Table2[Total Sections]*1.5)</f>
        <v>6</v>
      </c>
      <c r="BR398" s="42">
        <f t="shared" ca="1" si="87"/>
        <v>43471</v>
      </c>
      <c r="BS398" s="39"/>
      <c r="BT398" s="39"/>
      <c r="BU398" s="39"/>
      <c r="BV398" s="39" t="str">
        <f>_xlfn.IFNA(VLOOKUP(Table2[[#This Row],[Job-no]],Table4[],16,FALSE),"Ready")</f>
        <v/>
      </c>
      <c r="BW398" s="39" t="str">
        <f>_xlfn.IFNA(VLOOKUP(Table2[[#This Row],[Job-no]],Table4[],21,FALSE),"Ready")</f>
        <v/>
      </c>
      <c r="BX398" s="39" t="b">
        <f>_xlfn.IFNA(VLOOKUP(Table2[[#This Row],[Job-no]],Table4[],10,FALSE),TRUE)</f>
        <v>0</v>
      </c>
      <c r="BY398" s="39" t="str">
        <f>_xlfn.IFNA(VLOOKUP(Table2[[#This Row],[Job-no]],Table4[],22,FALSE),"Ready")</f>
        <v/>
      </c>
      <c r="BZ398" s="120">
        <f t="shared" si="84"/>
        <v>43481</v>
      </c>
      <c r="CA398" s="120" t="str">
        <f ca="1">IF(OR(Table2[[#This Row],[Saw Date]]=TODAY(),Table2[[#This Row],[Saw Date]]=TODAY()+1), Table2[[#This Row],[Saw Date]],IF(Table2[[#This Row],[Extrusion cut double saw]],"Done",""))</f>
        <v/>
      </c>
      <c r="CB398" s="120" t="str">
        <f ca="1">IF(OR(Table2[[#This Row],[Lens Date]]=TODAY(),Table2[[#This Row],[Lens Date]]=TODAY()+1), Table2[[#This Row],[Lens Date]],IF(Table2[[#This Row],[MSLens]]="Done","Done",""))</f>
        <v/>
      </c>
      <c r="CC398" s="120" t="str">
        <f ca="1">IF(OR(Table2[[#This Row],[Milling Date]]=TODAY(),Table2[[#This Row],[Milling Date]]=TODAY()+1), Table2[[#This Row],[Milling Date]],IF(Table2[[#This Row],[CNC Holes]]="Ready","Done",""))</f>
        <v/>
      </c>
      <c r="CD398" s="120" t="str">
        <f ca="1">IF(OR(Table2[[#This Row],[Welding Date]]=TODAY(),Table2[[#This Row],[Welding Date]]=TODAY()+1), Table2[[#This Row],[Welding Date]],IF(Table2[[#This Row],[Welding Corners]]="Ready","Done",""))</f>
        <v/>
      </c>
      <c r="CE398" s="120" t="str">
        <f ca="1">IF(OR(Table2[[#This Row],[Puching Date]]=TODAY(),Table2[[#This Row],[Puching Date]]=TODAY()+1), Table2[[#This Row],[Puching Date]],IF(Table2[[#This Row],[Punch Holes]]="Ready","Done",""))</f>
        <v/>
      </c>
      <c r="CF398" s="120" t="str">
        <f ca="1">IF(OR(Table2[[#This Row],[Housing Date2]]=TODAY(),Table2[[#This Row],[Housing Date2]]=TODAY()+1),Table2[[#This Row],[Housing Date2]],IF(Table2[[#This Row],[Body Assembly]],"Done",""))</f>
        <v/>
      </c>
      <c r="CG398" s="120" t="str">
        <f>_xlfn.IFNA(VLOOKUP(Table2[[#This Row],[Job-no]],Table4[],7,FALSE),"Done")</f>
        <v>Scheduled/Released</v>
      </c>
    </row>
    <row r="399" spans="1:85" x14ac:dyDescent="0.25">
      <c r="A399" s="39" t="str">
        <f>_xlfn.CONCAT(Table2[[#This Row],[Order]],"-",Table2[[#This Row],[Line]])</f>
        <v>75398-5</v>
      </c>
      <c r="B399" s="5">
        <v>43481</v>
      </c>
      <c r="C399" s="8">
        <v>75398</v>
      </c>
      <c r="D399" s="3" t="s">
        <v>2695</v>
      </c>
      <c r="E399" s="8">
        <v>5</v>
      </c>
      <c r="F399" s="8">
        <v>1</v>
      </c>
      <c r="G399" s="3" t="s">
        <v>42</v>
      </c>
      <c r="H399" s="8">
        <v>16</v>
      </c>
      <c r="I399" s="43" t="b">
        <v>0</v>
      </c>
      <c r="J399" s="43" t="b">
        <v>0</v>
      </c>
      <c r="K399" t="s">
        <v>114</v>
      </c>
      <c r="L399" s="43" t="b">
        <v>0</v>
      </c>
      <c r="M399" s="43" t="b">
        <v>0</v>
      </c>
      <c r="N399" s="43" t="b">
        <v>0</v>
      </c>
      <c r="O399" t="s">
        <v>114</v>
      </c>
      <c r="P399" t="s">
        <v>114</v>
      </c>
      <c r="Q399" t="s">
        <v>114</v>
      </c>
      <c r="R399" t="s">
        <v>114</v>
      </c>
      <c r="S399" t="s">
        <v>114</v>
      </c>
      <c r="T399" t="s">
        <v>114</v>
      </c>
      <c r="U399" t="s">
        <v>114</v>
      </c>
      <c r="V399" t="s">
        <v>114</v>
      </c>
      <c r="W399" s="5">
        <v>43476</v>
      </c>
      <c r="X399" s="3" t="s">
        <v>114</v>
      </c>
      <c r="Y399" s="3"/>
      <c r="Z399" s="3" t="s">
        <v>17</v>
      </c>
      <c r="AA399" s="3" t="s">
        <v>114</v>
      </c>
      <c r="AB399" s="3" t="s">
        <v>74</v>
      </c>
      <c r="AC399" s="8">
        <v>4</v>
      </c>
      <c r="AD399" s="3" t="s">
        <v>5967</v>
      </c>
      <c r="AE399" s="4" t="s">
        <v>5968</v>
      </c>
      <c r="AF399" s="3"/>
      <c r="AG399" s="3" t="s">
        <v>114</v>
      </c>
      <c r="AH399" s="8">
        <v>16</v>
      </c>
      <c r="AI399" s="3" t="s">
        <v>180</v>
      </c>
      <c r="AJ399" t="s">
        <v>114</v>
      </c>
      <c r="AK399" t="s">
        <v>114</v>
      </c>
      <c r="AL399" s="43" t="b">
        <v>0</v>
      </c>
      <c r="AM399" s="3"/>
      <c r="AN399" s="3"/>
      <c r="AO399" s="43" t="b">
        <v>0</v>
      </c>
      <c r="AP399" s="3" t="b">
        <v>0</v>
      </c>
      <c r="AQ399" s="3">
        <f>VLOOKUP(Table2[[#This Row],[Job-no]],Table3[],26,FALSE)</f>
        <v>12480</v>
      </c>
      <c r="AR399" t="str">
        <f t="shared" si="79"/>
        <v>CCH</v>
      </c>
      <c r="AS399" t="str">
        <f>VLOOKUP(AR399,Table1[],4,0)</f>
        <v>surface</v>
      </c>
      <c r="AT399">
        <f>IF(BD399&gt;0,"Pattern",VLOOKUP(AR399,Table1[],5,0))</f>
        <v>0</v>
      </c>
      <c r="AU399" s="34">
        <f>IF(AT399="Pattern",WORKDAY(Table2[[#This Row],[Scheduled Ship Date]],-10),WORKDAY(Table2[[#This Row],[Scheduled Ship Date]],-4))</f>
        <v>43475</v>
      </c>
      <c r="AV399" s="39">
        <f>IF(Table2[[#This Row],[Extrusion cut double saw]]=TRUE,IF(O399="ToDo",IF(AT399="Pattern",Table2[[#This Row],[Total Sections]]*0.4,Table2[[#This Row],[Total Sections]]*0.12),0),IF(AT399="Pattern",Table2[[#This Row],[Total Sections]]*4,Table2[[#This Row],[Total Sections]]*1.2))</f>
        <v>19.2</v>
      </c>
      <c r="AW399" s="42">
        <f t="shared" ca="1" si="86"/>
        <v>43470</v>
      </c>
      <c r="AX399" s="42">
        <f>IF(AT399="Pattern",Table2[[#This Row],[Scheduled Ship Date]]-2,Table2[[#This Row],[Scheduled Ship Date]]-3)</f>
        <v>43478</v>
      </c>
      <c r="AY399" s="39">
        <f>IF(Table2[[#This Row],[Pattern]]="Pattern",Table2[[#This Row],[Total Sections]]*4.82,Table2[[#This Row],[Total Sections]]*0.5)</f>
        <v>8</v>
      </c>
      <c r="AZ399" s="42">
        <f t="shared" ca="1" si="85"/>
        <v>43470</v>
      </c>
      <c r="BA399" s="39">
        <f>((Table2[Total Sections]/Table2[Open Qty])-1)*Table2[Open Qty]*12.96</f>
        <v>0</v>
      </c>
      <c r="BB399" s="39"/>
      <c r="BC399" s="39" t="str">
        <f t="shared" si="80"/>
        <v>CCH-SL-1100-80-TW2750-CL(8)-W-</v>
      </c>
      <c r="BD399" s="39">
        <f t="shared" si="81"/>
        <v>0</v>
      </c>
      <c r="BE399" s="39" t="b">
        <f>_xlfn.IFNA(VLOOKUP(Table2[[#This Row],[Job-no]],Table4[],9,FALSE),TRUE)</f>
        <v>0</v>
      </c>
      <c r="BF399" s="39"/>
      <c r="BG399" s="39" t="b">
        <f>_xlfn.IFNA(VLOOKUP(Table2[[#This Row],[Job-no]],Table4[],14,FALSE),TRUE)</f>
        <v>0</v>
      </c>
      <c r="BH399" s="39" t="str">
        <f>_xlfn.IFNA(VLOOKUP(Table2[[#This Row],[Job-no]],Table4[],11,FALSE),"Done")</f>
        <v/>
      </c>
      <c r="BI399" s="39">
        <f>IF(Table2[[#This Row],[Pattern]]="Pattern",VLOOKUP(Table2[[#This Row],[Product Code]],'Routing data'!$A$2:$W$470,13,FALSE),VLOOKUP(Table2[[#This Row],[Product Code]],'Routing data'!$A$2:$W$470,3,FALSE))</f>
        <v>2</v>
      </c>
      <c r="BJ399" s="39">
        <f>IF(Table2[[#This Row],[Pattern]]="Pattern",VLOOKUP(Table2[[#This Row],[Product Code]],'Routing data'!$A$2:$W$470,14,FALSE),VLOOKUP(Table2[[#This Row],[Product Code]],'Routing data'!$A$2:$W$470,4,FALSE))</f>
        <v>0</v>
      </c>
      <c r="BK399" s="39">
        <f>VLOOKUP(Table2[[#This Row],[Product Code]],'Routing data'!A$4:W$524,16,FALSE)</f>
        <v>0</v>
      </c>
      <c r="BL399" s="42">
        <f>IF(Table2[[#This Row],[Milling Required]]=0,"x",IF(AT399="Pattern",B399-10,B399-4))</f>
        <v>43477</v>
      </c>
      <c r="BM399" s="39"/>
      <c r="BN399" s="42">
        <f t="shared" si="82"/>
        <v>43478</v>
      </c>
      <c r="BO399" s="39">
        <f>IF(Table2[[#This Row],[Milling]]="x","x",Table2[[#This Row],[Total Sections]]*2)</f>
        <v>32</v>
      </c>
      <c r="BP399" s="39">
        <f>IF(Table2[[#This Row],[Punching]]="x","x",Table2[Total Sections]*2)</f>
        <v>32</v>
      </c>
      <c r="BQ399" s="39">
        <f>IF(Table2[[#This Row],[Pattern]]="Pattern",Table2[Total Sections]*3,Table2[Total Sections]*1.5)</f>
        <v>24</v>
      </c>
      <c r="BR399" s="42">
        <f t="shared" ca="1" si="87"/>
        <v>43471</v>
      </c>
      <c r="BS399" s="39"/>
      <c r="BT399" s="39"/>
      <c r="BU399" s="39"/>
      <c r="BV399" s="39" t="str">
        <f>_xlfn.IFNA(VLOOKUP(Table2[[#This Row],[Job-no]],Table4[],16,FALSE),"Ready")</f>
        <v/>
      </c>
      <c r="BW399" s="39" t="str">
        <f>_xlfn.IFNA(VLOOKUP(Table2[[#This Row],[Job-no]],Table4[],21,FALSE),"Ready")</f>
        <v/>
      </c>
      <c r="BX399" s="39" t="b">
        <f>_xlfn.IFNA(VLOOKUP(Table2[[#This Row],[Job-no]],Table4[],10,FALSE),TRUE)</f>
        <v>0</v>
      </c>
      <c r="BY399" s="39" t="str">
        <f>_xlfn.IFNA(VLOOKUP(Table2[[#This Row],[Job-no]],Table4[],22,FALSE),"Ready")</f>
        <v/>
      </c>
      <c r="BZ399" s="120">
        <f t="shared" si="84"/>
        <v>43481</v>
      </c>
      <c r="CA399" s="120" t="str">
        <f ca="1">IF(OR(Table2[[#This Row],[Saw Date]]=TODAY(),Table2[[#This Row],[Saw Date]]=TODAY()+1), Table2[[#This Row],[Saw Date]],IF(Table2[[#This Row],[Extrusion cut double saw]],"Done",""))</f>
        <v/>
      </c>
      <c r="CB399" s="120" t="str">
        <f ca="1">IF(OR(Table2[[#This Row],[Lens Date]]=TODAY(),Table2[[#This Row],[Lens Date]]=TODAY()+1), Table2[[#This Row],[Lens Date]],IF(Table2[[#This Row],[MSLens]]="Done","Done",""))</f>
        <v/>
      </c>
      <c r="CC399" s="120" t="str">
        <f ca="1">IF(OR(Table2[[#This Row],[Milling Date]]=TODAY(),Table2[[#This Row],[Milling Date]]=TODAY()+1), Table2[[#This Row],[Milling Date]],IF(Table2[[#This Row],[CNC Holes]]="Ready","Done",""))</f>
        <v/>
      </c>
      <c r="CD399" s="120" t="str">
        <f ca="1">IF(OR(Table2[[#This Row],[Welding Date]]=TODAY(),Table2[[#This Row],[Welding Date]]=TODAY()+1), Table2[[#This Row],[Welding Date]],IF(Table2[[#This Row],[Welding Corners]]="Ready","Done",""))</f>
        <v/>
      </c>
      <c r="CE399" s="120" t="str">
        <f ca="1">IF(OR(Table2[[#This Row],[Puching Date]]=TODAY(),Table2[[#This Row],[Puching Date]]=TODAY()+1), Table2[[#This Row],[Puching Date]],IF(Table2[[#This Row],[Punch Holes]]="Ready","Done",""))</f>
        <v/>
      </c>
      <c r="CF399" s="120" t="str">
        <f ca="1">IF(OR(Table2[[#This Row],[Housing Date2]]=TODAY(),Table2[[#This Row],[Housing Date2]]=TODAY()+1),Table2[[#This Row],[Housing Date2]],IF(Table2[[#This Row],[Body Assembly]],"Done",""))</f>
        <v/>
      </c>
      <c r="CG399" s="120" t="str">
        <f>_xlfn.IFNA(VLOOKUP(Table2[[#This Row],[Job-no]],Table4[],7,FALSE),"Done")</f>
        <v>Scheduled/Released</v>
      </c>
    </row>
    <row r="400" spans="1:85" x14ac:dyDescent="0.25">
      <c r="A400" s="39" t="str">
        <f>_xlfn.CONCAT(Table2[[#This Row],[Order]],"-",Table2[[#This Row],[Line]])</f>
        <v>76979-10</v>
      </c>
      <c r="B400" s="5">
        <v>43481</v>
      </c>
      <c r="C400" s="8">
        <v>76979</v>
      </c>
      <c r="D400" s="3" t="s">
        <v>3627</v>
      </c>
      <c r="E400" s="8">
        <v>10</v>
      </c>
      <c r="F400" s="8">
        <v>1</v>
      </c>
      <c r="G400" s="3" t="s">
        <v>42</v>
      </c>
      <c r="H400" s="8">
        <v>1</v>
      </c>
      <c r="I400" s="43" t="b">
        <v>0</v>
      </c>
      <c r="J400" s="43" t="b">
        <v>0</v>
      </c>
      <c r="K400" t="s">
        <v>114</v>
      </c>
      <c r="L400" s="43" t="b">
        <v>0</v>
      </c>
      <c r="M400" s="43" t="b">
        <v>0</v>
      </c>
      <c r="N400" s="43" t="b">
        <v>0</v>
      </c>
      <c r="O400" t="s">
        <v>114</v>
      </c>
      <c r="P400" t="s">
        <v>114</v>
      </c>
      <c r="Q400" t="s">
        <v>114</v>
      </c>
      <c r="R400" t="s">
        <v>114</v>
      </c>
      <c r="S400" t="s">
        <v>114</v>
      </c>
      <c r="T400" t="s">
        <v>114</v>
      </c>
      <c r="U400" t="s">
        <v>114</v>
      </c>
      <c r="V400" t="s">
        <v>114</v>
      </c>
      <c r="W400" s="5">
        <v>43476</v>
      </c>
      <c r="X400" s="3" t="s">
        <v>114</v>
      </c>
      <c r="Y400" s="3"/>
      <c r="Z400" s="3" t="s">
        <v>4610</v>
      </c>
      <c r="AA400" s="3" t="s">
        <v>114</v>
      </c>
      <c r="AB400" s="3" t="s">
        <v>74</v>
      </c>
      <c r="AC400" s="8">
        <v>7</v>
      </c>
      <c r="AD400" s="3" t="s">
        <v>5967</v>
      </c>
      <c r="AE400" s="4" t="s">
        <v>5968</v>
      </c>
      <c r="AF400" s="3"/>
      <c r="AG400" s="3" t="s">
        <v>114</v>
      </c>
      <c r="AH400" s="8">
        <v>1</v>
      </c>
      <c r="AI400" s="3" t="s">
        <v>180</v>
      </c>
      <c r="AJ400" t="s">
        <v>114</v>
      </c>
      <c r="AK400" t="s">
        <v>114</v>
      </c>
      <c r="AL400" s="43" t="b">
        <v>0</v>
      </c>
      <c r="AM400" s="3"/>
      <c r="AN400" s="3"/>
      <c r="AO400" s="43" t="b">
        <v>0</v>
      </c>
      <c r="AP400" s="3" t="b">
        <v>0</v>
      </c>
      <c r="AQ400" s="3">
        <f>VLOOKUP(Table2[[#This Row],[Job-no]],Table3[],26,FALSE)</f>
        <v>687.5</v>
      </c>
      <c r="AR400" t="str">
        <f t="shared" si="79"/>
        <v>SCPLED</v>
      </c>
      <c r="AS400" t="str">
        <f>VLOOKUP(AR400,Table1[],4,0)</f>
        <v>recessed</v>
      </c>
      <c r="AT400" t="str">
        <f>IF(BD400&gt;0,"Pattern",VLOOKUP(AR400,Table1[],5,0))</f>
        <v>Check for Kit</v>
      </c>
      <c r="AU400" s="34">
        <f>IF(AT400="Pattern",WORKDAY(Table2[[#This Row],[Scheduled Ship Date]],-10),WORKDAY(Table2[[#This Row],[Scheduled Ship Date]],-4))</f>
        <v>43475</v>
      </c>
      <c r="AV400" s="39">
        <f>IF(Table2[[#This Row],[Extrusion cut double saw]]=TRUE,IF(O400="ToDo",IF(AT400="Pattern",Table2[[#This Row],[Total Sections]]*0.4,Table2[[#This Row],[Total Sections]]*0.12),0),IF(AT400="Pattern",Table2[[#This Row],[Total Sections]]*4,Table2[[#This Row],[Total Sections]]*1.2))</f>
        <v>1.2</v>
      </c>
      <c r="AW400" s="42">
        <f t="shared" ca="1" si="86"/>
        <v>43470</v>
      </c>
      <c r="AX400" s="42">
        <f>IF(AT400="Pattern",Table2[[#This Row],[Scheduled Ship Date]]-2,Table2[[#This Row],[Scheduled Ship Date]]-3)</f>
        <v>43478</v>
      </c>
      <c r="AY400" s="39">
        <f>IF(Table2[[#This Row],[Pattern]]="Pattern",Table2[[#This Row],[Total Sections]]*4.82,Table2[[#This Row],[Total Sections]]*0.5)</f>
        <v>0.5</v>
      </c>
      <c r="AZ400" s="42">
        <f t="shared" ca="1" si="85"/>
        <v>43470</v>
      </c>
      <c r="BA400" s="39">
        <f>((Table2[Total Sections]/Table2[Open Qty])-1)*Table2[Open Qty]*12.96</f>
        <v>0</v>
      </c>
      <c r="BB400" s="39"/>
      <c r="BC400" s="39" t="str">
        <f t="shared" si="80"/>
        <v>SCPLED-300-90-35-RG2-105 1/2"-W-UNV-DP-1-DS</v>
      </c>
      <c r="BD400" s="39">
        <f t="shared" si="81"/>
        <v>0</v>
      </c>
      <c r="BE400" s="39" t="b">
        <f>_xlfn.IFNA(VLOOKUP(Table2[[#This Row],[Job-no]],Table4[],9,FALSE),TRUE)</f>
        <v>0</v>
      </c>
      <c r="BF400" s="39"/>
      <c r="BG400" s="39" t="b">
        <f>_xlfn.IFNA(VLOOKUP(Table2[[#This Row],[Job-no]],Table4[],14,FALSE),TRUE)</f>
        <v>0</v>
      </c>
      <c r="BH400" s="39" t="str">
        <f>_xlfn.IFNA(VLOOKUP(Table2[[#This Row],[Job-no]],Table4[],11,FALSE),"Done")</f>
        <v/>
      </c>
      <c r="BI400" s="39">
        <f>IF(Table2[[#This Row],[Pattern]]="Pattern",VLOOKUP(Table2[[#This Row],[Product Code]],'Routing data'!$A$2:$W$470,13,FALSE),VLOOKUP(Table2[[#This Row],[Product Code]],'Routing data'!$A$2:$W$470,3,FALSE))</f>
        <v>2</v>
      </c>
      <c r="BJ400" s="39">
        <f>IF(Table2[[#This Row],[Pattern]]="Pattern",VLOOKUP(Table2[[#This Row],[Product Code]],'Routing data'!$A$2:$W$470,14,FALSE),VLOOKUP(Table2[[#This Row],[Product Code]],'Routing data'!$A$2:$W$470,4,FALSE))</f>
        <v>0</v>
      </c>
      <c r="BK400" s="39">
        <f>VLOOKUP(Table2[[#This Row],[Product Code]],'Routing data'!A$4:W$524,16,FALSE)</f>
        <v>5</v>
      </c>
      <c r="BL400" s="42">
        <f>IF(Table2[[#This Row],[Milling Required]]=0,"x",IF(AT400="Pattern",B400-10,B400-4))</f>
        <v>43477</v>
      </c>
      <c r="BM400" s="39"/>
      <c r="BN400" s="42">
        <f t="shared" si="82"/>
        <v>43478</v>
      </c>
      <c r="BO400" s="39">
        <f>IF(Table2[[#This Row],[Milling]]="x","x",Table2[[#This Row],[Total Sections]]*2)</f>
        <v>2</v>
      </c>
      <c r="BP400" s="39">
        <f>IF(Table2[[#This Row],[Punching]]="x","x",Table2[Total Sections]*2)</f>
        <v>2</v>
      </c>
      <c r="BQ400" s="39">
        <f>IF(Table2[[#This Row],[Pattern]]="Pattern",Table2[Total Sections]*3,Table2[Total Sections]*1.5)</f>
        <v>1.5</v>
      </c>
      <c r="BR400" s="42">
        <f t="shared" ca="1" si="87"/>
        <v>43471</v>
      </c>
      <c r="BS400" s="39"/>
      <c r="BT400" s="39"/>
      <c r="BU400" s="39"/>
      <c r="BV400" s="39" t="str">
        <f>_xlfn.IFNA(VLOOKUP(Table2[[#This Row],[Job-no]],Table4[],16,FALSE),"Ready")</f>
        <v/>
      </c>
      <c r="BW400" s="39" t="str">
        <f>_xlfn.IFNA(VLOOKUP(Table2[[#This Row],[Job-no]],Table4[],21,FALSE),"Ready")</f>
        <v/>
      </c>
      <c r="BX400" s="39" t="b">
        <f>_xlfn.IFNA(VLOOKUP(Table2[[#This Row],[Job-no]],Table4[],10,FALSE),TRUE)</f>
        <v>0</v>
      </c>
      <c r="BY400" s="39" t="str">
        <f>_xlfn.IFNA(VLOOKUP(Table2[[#This Row],[Job-no]],Table4[],22,FALSE),"Ready")</f>
        <v/>
      </c>
      <c r="BZ400" s="120">
        <f t="shared" si="84"/>
        <v>43481</v>
      </c>
      <c r="CA400" s="120" t="str">
        <f ca="1">IF(OR(Table2[[#This Row],[Saw Date]]=TODAY(),Table2[[#This Row],[Saw Date]]=TODAY()+1), Table2[[#This Row],[Saw Date]],IF(Table2[[#This Row],[Extrusion cut double saw]],"Done",""))</f>
        <v/>
      </c>
      <c r="CB400" s="120" t="str">
        <f ca="1">IF(OR(Table2[[#This Row],[Lens Date]]=TODAY(),Table2[[#This Row],[Lens Date]]=TODAY()+1), Table2[[#This Row],[Lens Date]],IF(Table2[[#This Row],[MSLens]]="Done","Done",""))</f>
        <v/>
      </c>
      <c r="CC400" s="120" t="str">
        <f ca="1">IF(OR(Table2[[#This Row],[Milling Date]]=TODAY(),Table2[[#This Row],[Milling Date]]=TODAY()+1), Table2[[#This Row],[Milling Date]],IF(Table2[[#This Row],[CNC Holes]]="Ready","Done",""))</f>
        <v/>
      </c>
      <c r="CD400" s="120" t="str">
        <f ca="1">IF(OR(Table2[[#This Row],[Welding Date]]=TODAY(),Table2[[#This Row],[Welding Date]]=TODAY()+1), Table2[[#This Row],[Welding Date]],IF(Table2[[#This Row],[Welding Corners]]="Ready","Done",""))</f>
        <v/>
      </c>
      <c r="CE400" s="120" t="str">
        <f ca="1">IF(OR(Table2[[#This Row],[Puching Date]]=TODAY(),Table2[[#This Row],[Puching Date]]=TODAY()+1), Table2[[#This Row],[Puching Date]],IF(Table2[[#This Row],[Punch Holes]]="Ready","Done",""))</f>
        <v/>
      </c>
      <c r="CF400" s="120" t="str">
        <f ca="1">IF(OR(Table2[[#This Row],[Housing Date2]]=TODAY(),Table2[[#This Row],[Housing Date2]]=TODAY()+1),Table2[[#This Row],[Housing Date2]],IF(Table2[[#This Row],[Body Assembly]],"Done",""))</f>
        <v/>
      </c>
      <c r="CG400" s="120" t="str">
        <f>_xlfn.IFNA(VLOOKUP(Table2[[#This Row],[Job-no]],Table4[],7,FALSE),"Done")</f>
        <v>Scheduled/Released</v>
      </c>
    </row>
    <row r="401" spans="1:85" x14ac:dyDescent="0.25">
      <c r="A401" s="39" t="str">
        <f>_xlfn.CONCAT(Table2[[#This Row],[Order]],"-",Table2[[#This Row],[Line]])</f>
        <v>76979-16</v>
      </c>
      <c r="B401" s="5">
        <v>43481</v>
      </c>
      <c r="C401" s="8">
        <v>76979</v>
      </c>
      <c r="D401" s="3" t="s">
        <v>3625</v>
      </c>
      <c r="E401" s="8">
        <v>16</v>
      </c>
      <c r="F401" s="8">
        <v>1</v>
      </c>
      <c r="G401" s="3" t="s">
        <v>42</v>
      </c>
      <c r="H401" s="8">
        <v>1</v>
      </c>
      <c r="I401" s="43" t="b">
        <v>0</v>
      </c>
      <c r="J401" s="43" t="b">
        <v>0</v>
      </c>
      <c r="K401" t="s">
        <v>114</v>
      </c>
      <c r="L401" s="43" t="b">
        <v>0</v>
      </c>
      <c r="M401" s="43" t="b">
        <v>0</v>
      </c>
      <c r="N401" s="43" t="b">
        <v>0</v>
      </c>
      <c r="O401" t="s">
        <v>114</v>
      </c>
      <c r="P401" t="s">
        <v>114</v>
      </c>
      <c r="Q401" t="s">
        <v>114</v>
      </c>
      <c r="R401" t="s">
        <v>114</v>
      </c>
      <c r="S401" t="s">
        <v>114</v>
      </c>
      <c r="T401" t="s">
        <v>114</v>
      </c>
      <c r="U401" t="s">
        <v>114</v>
      </c>
      <c r="V401" t="s">
        <v>114</v>
      </c>
      <c r="W401" s="5">
        <v>43476</v>
      </c>
      <c r="X401" s="3" t="s">
        <v>114</v>
      </c>
      <c r="Y401" s="3"/>
      <c r="Z401" s="3" t="s">
        <v>4609</v>
      </c>
      <c r="AA401" s="3" t="s">
        <v>114</v>
      </c>
      <c r="AB401" s="3" t="s">
        <v>74</v>
      </c>
      <c r="AC401" s="8">
        <v>7</v>
      </c>
      <c r="AD401" s="3" t="s">
        <v>5967</v>
      </c>
      <c r="AE401" s="4" t="s">
        <v>5968</v>
      </c>
      <c r="AF401" s="3"/>
      <c r="AG401" s="3" t="s">
        <v>114</v>
      </c>
      <c r="AH401" s="8">
        <v>1</v>
      </c>
      <c r="AI401" s="3" t="s">
        <v>180</v>
      </c>
      <c r="AJ401" t="s">
        <v>114</v>
      </c>
      <c r="AK401" t="s">
        <v>114</v>
      </c>
      <c r="AL401" s="43" t="b">
        <v>0</v>
      </c>
      <c r="AM401" s="3"/>
      <c r="AN401" s="3"/>
      <c r="AO401" s="43" t="b">
        <v>0</v>
      </c>
      <c r="AP401" s="3" t="b">
        <v>0</v>
      </c>
      <c r="AQ401" s="3">
        <f>VLOOKUP(Table2[[#This Row],[Job-no]],Table3[],26,FALSE)</f>
        <v>657</v>
      </c>
      <c r="AR401" t="str">
        <f t="shared" si="79"/>
        <v>SCPLED</v>
      </c>
      <c r="AS401" t="str">
        <f>VLOOKUP(AR401,Table1[],4,0)</f>
        <v>recessed</v>
      </c>
      <c r="AT401" t="str">
        <f>IF(BD401&gt;0,"Pattern",VLOOKUP(AR401,Table1[],5,0))</f>
        <v>Check for Kit</v>
      </c>
      <c r="AU401" s="34">
        <f>IF(AT401="Pattern",WORKDAY(Table2[[#This Row],[Scheduled Ship Date]],-10),WORKDAY(Table2[[#This Row],[Scheduled Ship Date]],-4))</f>
        <v>43475</v>
      </c>
      <c r="AV401" s="39">
        <f>IF(Table2[[#This Row],[Extrusion cut double saw]]=TRUE,IF(O401="ToDo",IF(AT401="Pattern",Table2[[#This Row],[Total Sections]]*0.4,Table2[[#This Row],[Total Sections]]*0.12),0),IF(AT401="Pattern",Table2[[#This Row],[Total Sections]]*4,Table2[[#This Row],[Total Sections]]*1.2))</f>
        <v>1.2</v>
      </c>
      <c r="AW401" s="42">
        <f t="shared" ca="1" si="86"/>
        <v>43470</v>
      </c>
      <c r="AX401" s="42">
        <f>IF(AT401="Pattern",Table2[[#This Row],[Scheduled Ship Date]]-2,Table2[[#This Row],[Scheduled Ship Date]]-3)</f>
        <v>43478</v>
      </c>
      <c r="AY401" s="39">
        <f>IF(Table2[[#This Row],[Pattern]]="Pattern",Table2[[#This Row],[Total Sections]]*4.82,Table2[[#This Row],[Total Sections]]*0.5)</f>
        <v>0.5</v>
      </c>
      <c r="AZ401" s="42">
        <f t="shared" ca="1" si="85"/>
        <v>43470</v>
      </c>
      <c r="BA401" s="39">
        <f>((Table2[Total Sections]/Table2[Open Qty])-1)*Table2[Open Qty]*12.96</f>
        <v>0</v>
      </c>
      <c r="BB401" s="39"/>
      <c r="BC401" s="39" t="str">
        <f t="shared" si="80"/>
        <v>SCPLED-300-90-35-RG2-101 1/2"-W-UNV-DP-1-DS</v>
      </c>
      <c r="BD401" s="39">
        <f t="shared" si="81"/>
        <v>0</v>
      </c>
      <c r="BE401" s="39" t="b">
        <f>_xlfn.IFNA(VLOOKUP(Table2[[#This Row],[Job-no]],Table4[],9,FALSE),TRUE)</f>
        <v>0</v>
      </c>
      <c r="BF401" s="39"/>
      <c r="BG401" s="39" t="b">
        <f>_xlfn.IFNA(VLOOKUP(Table2[[#This Row],[Job-no]],Table4[],14,FALSE),TRUE)</f>
        <v>0</v>
      </c>
      <c r="BH401" s="39" t="str">
        <f>_xlfn.IFNA(VLOOKUP(Table2[[#This Row],[Job-no]],Table4[],11,FALSE),"Done")</f>
        <v/>
      </c>
      <c r="BI401" s="39">
        <f>IF(Table2[[#This Row],[Pattern]]="Pattern",VLOOKUP(Table2[[#This Row],[Product Code]],'Routing data'!$A$2:$W$470,13,FALSE),VLOOKUP(Table2[[#This Row],[Product Code]],'Routing data'!$A$2:$W$470,3,FALSE))</f>
        <v>2</v>
      </c>
      <c r="BJ401" s="39">
        <f>IF(Table2[[#This Row],[Pattern]]="Pattern",VLOOKUP(Table2[[#This Row],[Product Code]],'Routing data'!$A$2:$W$470,14,FALSE),VLOOKUP(Table2[[#This Row],[Product Code]],'Routing data'!$A$2:$W$470,4,FALSE))</f>
        <v>0</v>
      </c>
      <c r="BK401" s="39">
        <f>VLOOKUP(Table2[[#This Row],[Product Code]],'Routing data'!A$4:W$524,16,FALSE)</f>
        <v>5</v>
      </c>
      <c r="BL401" s="42">
        <f>IF(Table2[[#This Row],[Milling Required]]=0,"x",IF(AT401="Pattern",B401-10,B401-4))</f>
        <v>43477</v>
      </c>
      <c r="BM401" s="39"/>
      <c r="BN401" s="42">
        <f t="shared" si="82"/>
        <v>43478</v>
      </c>
      <c r="BO401" s="39">
        <f>IF(Table2[[#This Row],[Milling]]="x","x",Table2[[#This Row],[Total Sections]]*2)</f>
        <v>2</v>
      </c>
      <c r="BP401" s="39">
        <f>IF(Table2[[#This Row],[Punching]]="x","x",Table2[Total Sections]*2)</f>
        <v>2</v>
      </c>
      <c r="BQ401" s="39">
        <f>IF(Table2[[#This Row],[Pattern]]="Pattern",Table2[Total Sections]*3,Table2[Total Sections]*1.5)</f>
        <v>1.5</v>
      </c>
      <c r="BR401" s="42">
        <f t="shared" ca="1" si="87"/>
        <v>43471</v>
      </c>
      <c r="BS401" s="39"/>
      <c r="BT401" s="39"/>
      <c r="BU401" s="39"/>
      <c r="BV401" s="39" t="str">
        <f>_xlfn.IFNA(VLOOKUP(Table2[[#This Row],[Job-no]],Table4[],16,FALSE),"Ready")</f>
        <v/>
      </c>
      <c r="BW401" s="39" t="str">
        <f>_xlfn.IFNA(VLOOKUP(Table2[[#This Row],[Job-no]],Table4[],21,FALSE),"Ready")</f>
        <v/>
      </c>
      <c r="BX401" s="39" t="b">
        <f>_xlfn.IFNA(VLOOKUP(Table2[[#This Row],[Job-no]],Table4[],10,FALSE),TRUE)</f>
        <v>0</v>
      </c>
      <c r="BY401" s="39" t="str">
        <f>_xlfn.IFNA(VLOOKUP(Table2[[#This Row],[Job-no]],Table4[],22,FALSE),"Ready")</f>
        <v/>
      </c>
      <c r="BZ401" s="120">
        <f t="shared" si="84"/>
        <v>43481</v>
      </c>
      <c r="CA401" s="120" t="str">
        <f ca="1">IF(OR(Table2[[#This Row],[Saw Date]]=TODAY(),Table2[[#This Row],[Saw Date]]=TODAY()+1), Table2[[#This Row],[Saw Date]],IF(Table2[[#This Row],[Extrusion cut double saw]],"Done",""))</f>
        <v/>
      </c>
      <c r="CB401" s="120" t="str">
        <f ca="1">IF(OR(Table2[[#This Row],[Lens Date]]=TODAY(),Table2[[#This Row],[Lens Date]]=TODAY()+1), Table2[[#This Row],[Lens Date]],IF(Table2[[#This Row],[MSLens]]="Done","Done",""))</f>
        <v/>
      </c>
      <c r="CC401" s="120" t="str">
        <f ca="1">IF(OR(Table2[[#This Row],[Milling Date]]=TODAY(),Table2[[#This Row],[Milling Date]]=TODAY()+1), Table2[[#This Row],[Milling Date]],IF(Table2[[#This Row],[CNC Holes]]="Ready","Done",""))</f>
        <v/>
      </c>
      <c r="CD401" s="120" t="str">
        <f ca="1">IF(OR(Table2[[#This Row],[Welding Date]]=TODAY(),Table2[[#This Row],[Welding Date]]=TODAY()+1), Table2[[#This Row],[Welding Date]],IF(Table2[[#This Row],[Welding Corners]]="Ready","Done",""))</f>
        <v/>
      </c>
      <c r="CE401" s="120" t="str">
        <f ca="1">IF(OR(Table2[[#This Row],[Puching Date]]=TODAY(),Table2[[#This Row],[Puching Date]]=TODAY()+1), Table2[[#This Row],[Puching Date]],IF(Table2[[#This Row],[Punch Holes]]="Ready","Done",""))</f>
        <v/>
      </c>
      <c r="CF401" s="120" t="str">
        <f ca="1">IF(OR(Table2[[#This Row],[Housing Date2]]=TODAY(),Table2[[#This Row],[Housing Date2]]=TODAY()+1),Table2[[#This Row],[Housing Date2]],IF(Table2[[#This Row],[Body Assembly]],"Done",""))</f>
        <v/>
      </c>
      <c r="CG401" s="120" t="str">
        <f>_xlfn.IFNA(VLOOKUP(Table2[[#This Row],[Job-no]],Table4[],7,FALSE),"Done")</f>
        <v>Scheduled/Released</v>
      </c>
    </row>
    <row r="402" spans="1:85" x14ac:dyDescent="0.25">
      <c r="A402" t="str">
        <f>_xlfn.CONCAT(Table2[[#This Row],[Order]],"-",Table2[[#This Row],[Line]])</f>
        <v>76979-17</v>
      </c>
      <c r="B402" s="5">
        <v>43481</v>
      </c>
      <c r="C402" s="8">
        <v>76979</v>
      </c>
      <c r="D402" s="3" t="s">
        <v>3627</v>
      </c>
      <c r="E402" s="8">
        <v>17</v>
      </c>
      <c r="F402" s="8">
        <v>1</v>
      </c>
      <c r="G402" s="3" t="s">
        <v>42</v>
      </c>
      <c r="H402" s="8">
        <v>1</v>
      </c>
      <c r="I402" s="43" t="b">
        <v>0</v>
      </c>
      <c r="J402" s="43" t="b">
        <v>0</v>
      </c>
      <c r="K402" t="s">
        <v>114</v>
      </c>
      <c r="L402" s="43" t="b">
        <v>0</v>
      </c>
      <c r="M402" s="43" t="b">
        <v>0</v>
      </c>
      <c r="N402" s="43" t="b">
        <v>0</v>
      </c>
      <c r="O402" t="s">
        <v>114</v>
      </c>
      <c r="P402" t="s">
        <v>114</v>
      </c>
      <c r="Q402" t="s">
        <v>114</v>
      </c>
      <c r="R402" t="s">
        <v>114</v>
      </c>
      <c r="S402" t="s">
        <v>114</v>
      </c>
      <c r="T402" t="s">
        <v>114</v>
      </c>
      <c r="U402" t="s">
        <v>114</v>
      </c>
      <c r="V402" t="s">
        <v>114</v>
      </c>
      <c r="W402" s="5">
        <v>43476</v>
      </c>
      <c r="X402" s="3" t="s">
        <v>114</v>
      </c>
      <c r="Y402" s="3"/>
      <c r="Z402" s="3" t="s">
        <v>4610</v>
      </c>
      <c r="AA402" s="3" t="s">
        <v>114</v>
      </c>
      <c r="AB402" s="3" t="s">
        <v>74</v>
      </c>
      <c r="AC402" s="8">
        <v>7</v>
      </c>
      <c r="AD402" s="3" t="s">
        <v>5967</v>
      </c>
      <c r="AE402" s="4" t="s">
        <v>5968</v>
      </c>
      <c r="AF402" s="3"/>
      <c r="AG402" s="3" t="s">
        <v>114</v>
      </c>
      <c r="AH402" s="8">
        <v>1</v>
      </c>
      <c r="AI402" s="3" t="s">
        <v>180</v>
      </c>
      <c r="AJ402" t="s">
        <v>114</v>
      </c>
      <c r="AK402" t="s">
        <v>114</v>
      </c>
      <c r="AL402" s="43" t="b">
        <v>0</v>
      </c>
      <c r="AM402" s="3"/>
      <c r="AN402" s="3"/>
      <c r="AO402" s="43" t="b">
        <v>0</v>
      </c>
      <c r="AP402" s="3" t="b">
        <v>0</v>
      </c>
      <c r="AQ402" s="3">
        <f>VLOOKUP(Table2[[#This Row],[Job-no]],Table3[],26,FALSE)</f>
        <v>657</v>
      </c>
      <c r="AR402" t="str">
        <f t="shared" si="79"/>
        <v>SCPLED</v>
      </c>
      <c r="AS402" t="str">
        <f>VLOOKUP(AR402,Table1[],4,0)</f>
        <v>recessed</v>
      </c>
      <c r="AT402" t="str">
        <f>IF(BD402&gt;0,"Pattern",VLOOKUP(AR402,Table1[],5,0))</f>
        <v>Check for Kit</v>
      </c>
      <c r="AU402" s="34">
        <f>IF(AT402="Pattern",WORKDAY(Table2[[#This Row],[Scheduled Ship Date]],-10),WORKDAY(Table2[[#This Row],[Scheduled Ship Date]],-4))</f>
        <v>43475</v>
      </c>
      <c r="AV402">
        <f>IF(Table2[[#This Row],[Extrusion cut double saw]]=TRUE,IF(O402="ToDo",IF(AT402="Pattern",Table2[[#This Row],[Total Sections]]*0.4,Table2[[#This Row],[Total Sections]]*0.12),0),IF(AT402="Pattern",Table2[[#This Row],[Total Sections]]*4,Table2[[#This Row],[Total Sections]]*1.2))</f>
        <v>1.2</v>
      </c>
      <c r="AW402" s="42">
        <f t="shared" ca="1" si="86"/>
        <v>43470</v>
      </c>
      <c r="AX402" s="42">
        <f>IF(AT402="Pattern",Table2[[#This Row],[Scheduled Ship Date]]-2,Table2[[#This Row],[Scheduled Ship Date]]-3)</f>
        <v>43478</v>
      </c>
      <c r="AY402">
        <f>IF(Table2[[#This Row],[Pattern]]="Pattern",Table2[[#This Row],[Total Sections]]*4.82,Table2[[#This Row],[Total Sections]]*0.5)</f>
        <v>0.5</v>
      </c>
      <c r="AZ402" s="42">
        <f t="shared" ca="1" si="85"/>
        <v>43470</v>
      </c>
      <c r="BA402" s="39">
        <f>((Table2[Total Sections]/Table2[Open Qty])-1)*Table2[Open Qty]*12.96</f>
        <v>0</v>
      </c>
      <c r="BB402" s="42"/>
      <c r="BC402" s="39" t="str">
        <f t="shared" si="80"/>
        <v>SCPLED-300-90-35-RG2-105 1/2"-W-UNV-DP-1-DS</v>
      </c>
      <c r="BD402" s="39">
        <f t="shared" si="81"/>
        <v>0</v>
      </c>
      <c r="BE402" s="39" t="b">
        <f>_xlfn.IFNA(VLOOKUP(Table2[[#This Row],[Job-no]],Table4[],9,FALSE),TRUE)</f>
        <v>0</v>
      </c>
      <c r="BF402" t="str">
        <f>VLOOKUP(AR402,Table1[],3,0)</f>
        <v>Sculpt</v>
      </c>
      <c r="BG402" s="39" t="b">
        <f>_xlfn.IFNA(VLOOKUP(Table2[[#This Row],[Job-no]],Table4[],14,FALSE),TRUE)</f>
        <v>0</v>
      </c>
      <c r="BH402" s="39" t="str">
        <f>_xlfn.IFNA(VLOOKUP(Table2[[#This Row],[Job-no]],Table4[],11,FALSE),"Done")</f>
        <v/>
      </c>
      <c r="BI402" s="39">
        <f>IF(Table2[[#This Row],[Pattern]]="Pattern",VLOOKUP(Table2[[#This Row],[Product Code]],'Routing data'!$A$2:$W$470,13,FALSE),VLOOKUP(Table2[[#This Row],[Product Code]],'Routing data'!$A$2:$W$470,3,FALSE))</f>
        <v>2</v>
      </c>
      <c r="BJ402" s="39">
        <f>IF(Table2[[#This Row],[Pattern]]="Pattern",VLOOKUP(Table2[[#This Row],[Product Code]],'Routing data'!$A$2:$W$470,14,FALSE),VLOOKUP(Table2[[#This Row],[Product Code]],'Routing data'!$A$2:$W$470,4,FALSE))</f>
        <v>0</v>
      </c>
      <c r="BK402" s="39">
        <f>VLOOKUP(Table2[[#This Row],[Product Code]],'Routing data'!A$4:W$524,16,FALSE)</f>
        <v>5</v>
      </c>
      <c r="BL402" s="42">
        <f>IF(Table2[[#This Row],[Milling Required]]=0,"x",IF(AT402="Pattern",B402-10,B402-4))</f>
        <v>43477</v>
      </c>
      <c r="BM402" s="42" t="str">
        <f>IF(Table2[[#This Row],[Punching Required]]=0,"x",IF(AT402="Pattern",B402-8,B402-2))</f>
        <v>x</v>
      </c>
      <c r="BN402" s="42">
        <f t="shared" si="82"/>
        <v>43478</v>
      </c>
      <c r="BO402" s="39">
        <f>IF(Table2[[#This Row],[Milling]]="x","x",Table2[[#This Row],[Total Sections]]*2)</f>
        <v>2</v>
      </c>
      <c r="BP402" s="39" t="str">
        <f>IF(Table2[[#This Row],[Punching]]="x","x",Table2[Total Sections]*2)</f>
        <v>x</v>
      </c>
      <c r="BQ402" s="39">
        <f>IF(Table2[[#This Row],[Pattern]]="Pattern",Table2[Total Sections]*3,Table2[Total Sections]*1.5)</f>
        <v>1.5</v>
      </c>
      <c r="BR402" s="42">
        <f t="shared" ca="1" si="87"/>
        <v>43471</v>
      </c>
      <c r="BS402" s="42"/>
      <c r="BT402" s="42"/>
      <c r="BU402" s="39"/>
      <c r="BV402" s="39" t="str">
        <f>_xlfn.IFNA(VLOOKUP(Table2[[#This Row],[Job-no]],Table4[],16,FALSE),"Ready")</f>
        <v/>
      </c>
      <c r="BW402" s="39" t="str">
        <f>_xlfn.IFNA(VLOOKUP(Table2[[#This Row],[Job-no]],Table4[],21,FALSE),"Ready")</f>
        <v/>
      </c>
      <c r="BX402" s="39" t="b">
        <f>_xlfn.IFNA(VLOOKUP(Table2[[#This Row],[Job-no]],Table4[],10,FALSE),TRUE)</f>
        <v>0</v>
      </c>
      <c r="BY402" s="39" t="str">
        <f>_xlfn.IFNA(VLOOKUP(Table2[[#This Row],[Job-no]],Table4[],22,FALSE),"Ready")</f>
        <v/>
      </c>
      <c r="BZ402" s="120">
        <f t="shared" si="84"/>
        <v>43481</v>
      </c>
      <c r="CA402" s="120" t="str">
        <f ca="1">IF(OR(Table2[[#This Row],[Saw Date]]=TODAY(),Table2[[#This Row],[Saw Date]]=TODAY()+1), Table2[[#This Row],[Saw Date]],IF(Table2[[#This Row],[Extrusion cut double saw]],"Done",""))</f>
        <v/>
      </c>
      <c r="CB402" s="120" t="str">
        <f ca="1">IF(OR(Table2[[#This Row],[Lens Date]]=TODAY(),Table2[[#This Row],[Lens Date]]=TODAY()+1), Table2[[#This Row],[Lens Date]],IF(Table2[[#This Row],[MSLens]]="Done","Done",""))</f>
        <v/>
      </c>
      <c r="CC402" s="120" t="str">
        <f ca="1">IF(OR(Table2[[#This Row],[Milling Date]]=TODAY(),Table2[[#This Row],[Milling Date]]=TODAY()+1), Table2[[#This Row],[Milling Date]],IF(Table2[[#This Row],[CNC Holes]]="Ready","Done",""))</f>
        <v/>
      </c>
      <c r="CD402" s="120" t="str">
        <f ca="1">IF(OR(Table2[[#This Row],[Welding Date]]=TODAY(),Table2[[#This Row],[Welding Date]]=TODAY()+1), Table2[[#This Row],[Welding Date]],IF(Table2[[#This Row],[Welding Corners]]="Ready","Done",""))</f>
        <v/>
      </c>
      <c r="CE402" s="120" t="str">
        <f ca="1">IF(OR(Table2[[#This Row],[Puching Date]]=TODAY(),Table2[[#This Row],[Puching Date]]=TODAY()+1), Table2[[#This Row],[Puching Date]],IF(Table2[[#This Row],[Punch Holes]]="Ready","Done",""))</f>
        <v/>
      </c>
      <c r="CF402" s="120" t="str">
        <f ca="1">IF(OR(Table2[[#This Row],[Housing Date2]]=TODAY(),Table2[[#This Row],[Housing Date2]]=TODAY()+1),Table2[[#This Row],[Housing Date2]],IF(Table2[[#This Row],[Body Assembly]],"Done",""))</f>
        <v/>
      </c>
      <c r="CG402" s="120" t="str">
        <f>_xlfn.IFNA(VLOOKUP(Table2[[#This Row],[Job-no]],Table4[],7,FALSE),"Done")</f>
        <v>Scheduled/Released</v>
      </c>
    </row>
    <row r="403" spans="1:85" x14ac:dyDescent="0.25">
      <c r="A403" t="str">
        <f>_xlfn.CONCAT(Table2[[#This Row],[Order]],"-",Table2[[#This Row],[Line]])</f>
        <v>76979-18</v>
      </c>
      <c r="B403" s="5">
        <v>43481</v>
      </c>
      <c r="C403" s="8">
        <v>76979</v>
      </c>
      <c r="D403" s="3" t="s">
        <v>3638</v>
      </c>
      <c r="E403" s="8">
        <v>18</v>
      </c>
      <c r="F403" s="8">
        <v>1</v>
      </c>
      <c r="G403" s="3" t="s">
        <v>42</v>
      </c>
      <c r="H403" s="8">
        <v>2</v>
      </c>
      <c r="I403" s="43" t="b">
        <v>0</v>
      </c>
      <c r="J403" s="43" t="b">
        <v>0</v>
      </c>
      <c r="K403" t="s">
        <v>114</v>
      </c>
      <c r="L403" s="43" t="b">
        <v>0</v>
      </c>
      <c r="M403" s="43" t="b">
        <v>0</v>
      </c>
      <c r="N403" s="43" t="b">
        <v>0</v>
      </c>
      <c r="O403" t="s">
        <v>114</v>
      </c>
      <c r="P403" t="s">
        <v>114</v>
      </c>
      <c r="Q403" t="s">
        <v>114</v>
      </c>
      <c r="R403" t="s">
        <v>114</v>
      </c>
      <c r="S403" t="s">
        <v>114</v>
      </c>
      <c r="T403" t="s">
        <v>114</v>
      </c>
      <c r="U403" t="s">
        <v>114</v>
      </c>
      <c r="V403" t="s">
        <v>114</v>
      </c>
      <c r="W403" s="5">
        <v>43476</v>
      </c>
      <c r="X403" s="3" t="s">
        <v>114</v>
      </c>
      <c r="Y403" s="3"/>
      <c r="Z403" s="3" t="s">
        <v>4613</v>
      </c>
      <c r="AA403" s="3" t="s">
        <v>114</v>
      </c>
      <c r="AB403" s="3" t="s">
        <v>74</v>
      </c>
      <c r="AC403" s="8">
        <v>7</v>
      </c>
      <c r="AD403" s="3" t="s">
        <v>5967</v>
      </c>
      <c r="AE403" s="4" t="s">
        <v>5968</v>
      </c>
      <c r="AF403" s="3"/>
      <c r="AG403" s="3" t="s">
        <v>114</v>
      </c>
      <c r="AH403" s="8">
        <v>2</v>
      </c>
      <c r="AI403" s="3" t="s">
        <v>180</v>
      </c>
      <c r="AJ403" t="s">
        <v>114</v>
      </c>
      <c r="AK403" t="s">
        <v>114</v>
      </c>
      <c r="AL403" s="43" t="b">
        <v>0</v>
      </c>
      <c r="AM403" s="3"/>
      <c r="AN403" s="3"/>
      <c r="AO403" s="43" t="b">
        <v>0</v>
      </c>
      <c r="AP403" s="3" t="b">
        <v>0</v>
      </c>
      <c r="AQ403" s="3">
        <f>VLOOKUP(Table2[[#This Row],[Job-no]],Table3[],26,FALSE)</f>
        <v>438</v>
      </c>
      <c r="AR403" t="str">
        <f t="shared" si="79"/>
        <v>SCPLED</v>
      </c>
      <c r="AS403" t="str">
        <f>VLOOKUP(AR403,Table1[],4,0)</f>
        <v>recessed</v>
      </c>
      <c r="AT403" t="str">
        <f>IF(BD403&gt;0,"Pattern",VLOOKUP(AR403,Table1[],5,0))</f>
        <v>Check for Kit</v>
      </c>
      <c r="AU403" s="34">
        <f>IF(AT403="Pattern",WORKDAY(Table2[[#This Row],[Scheduled Ship Date]],-10),WORKDAY(Table2[[#This Row],[Scheduled Ship Date]],-4))</f>
        <v>43475</v>
      </c>
      <c r="AV403">
        <f>IF(Table2[[#This Row],[Extrusion cut double saw]]=TRUE,IF(O403="ToDo",IF(AT403="Pattern",Table2[[#This Row],[Total Sections]]*0.4,Table2[[#This Row],[Total Sections]]*0.12),0),IF(AT403="Pattern",Table2[[#This Row],[Total Sections]]*4,Table2[[#This Row],[Total Sections]]*1.2))</f>
        <v>2.4</v>
      </c>
      <c r="AW403" s="42">
        <f t="shared" ca="1" si="86"/>
        <v>43470</v>
      </c>
      <c r="AX403" s="42">
        <f>IF(AT403="Pattern",Table2[[#This Row],[Scheduled Ship Date]]-2,Table2[[#This Row],[Scheduled Ship Date]]-3)</f>
        <v>43478</v>
      </c>
      <c r="AY403">
        <f>IF(Table2[[#This Row],[Pattern]]="Pattern",Table2[[#This Row],[Total Sections]]*4.82,Table2[[#This Row],[Total Sections]]*0.5)</f>
        <v>1</v>
      </c>
      <c r="AZ403" s="42">
        <f t="shared" ca="1" si="85"/>
        <v>43470</v>
      </c>
      <c r="BA403" s="39">
        <f>((Table2[Total Sections]/Table2[Open Qty])-1)*Table2[Open Qty]*12.96</f>
        <v>0</v>
      </c>
      <c r="BB403" s="42"/>
      <c r="BC403" s="39" t="str">
        <f t="shared" si="80"/>
        <v>SCPLED-300-90-35-RG2-37 1/2"-W-UNV-DP-1-DS</v>
      </c>
      <c r="BD403" s="39">
        <f t="shared" si="81"/>
        <v>0</v>
      </c>
      <c r="BE403" s="39" t="b">
        <f>_xlfn.IFNA(VLOOKUP(Table2[[#This Row],[Job-no]],Table4[],9,FALSE),TRUE)</f>
        <v>0</v>
      </c>
      <c r="BF403" t="str">
        <f>VLOOKUP(AR403,Table1[],3,0)</f>
        <v>Sculpt</v>
      </c>
      <c r="BG403" s="39" t="b">
        <f>_xlfn.IFNA(VLOOKUP(Table2[[#This Row],[Job-no]],Table4[],14,FALSE),TRUE)</f>
        <v>0</v>
      </c>
      <c r="BH403" s="39" t="str">
        <f>_xlfn.IFNA(VLOOKUP(Table2[[#This Row],[Job-no]],Table4[],11,FALSE),"Done")</f>
        <v/>
      </c>
      <c r="BI403" s="39">
        <f>IF(Table2[[#This Row],[Pattern]]="Pattern",VLOOKUP(Table2[[#This Row],[Product Code]],'Routing data'!$A$2:$W$470,13,FALSE),VLOOKUP(Table2[[#This Row],[Product Code]],'Routing data'!$A$2:$W$470,3,FALSE))</f>
        <v>2</v>
      </c>
      <c r="BJ403" s="39">
        <f>IF(Table2[[#This Row],[Pattern]]="Pattern",VLOOKUP(Table2[[#This Row],[Product Code]],'Routing data'!$A$2:$W$470,14,FALSE),VLOOKUP(Table2[[#This Row],[Product Code]],'Routing data'!$A$2:$W$470,4,FALSE))</f>
        <v>0</v>
      </c>
      <c r="BK403" s="39">
        <f>VLOOKUP(Table2[[#This Row],[Product Code]],'Routing data'!A$4:W$524,16,FALSE)</f>
        <v>5</v>
      </c>
      <c r="BL403" s="42">
        <f>IF(Table2[[#This Row],[Milling Required]]=0,"x",IF(AT403="Pattern",B403-10,B403-4))</f>
        <v>43477</v>
      </c>
      <c r="BM403" s="42" t="str">
        <f>IF(Table2[[#This Row],[Punching Required]]=0,"x",IF(AT403="Pattern",B403-8,B403-2))</f>
        <v>x</v>
      </c>
      <c r="BN403" s="42">
        <f t="shared" si="82"/>
        <v>43478</v>
      </c>
      <c r="BO403" s="39">
        <f>IF(Table2[[#This Row],[Milling]]="x","x",Table2[[#This Row],[Total Sections]]*2)</f>
        <v>4</v>
      </c>
      <c r="BP403" s="39" t="str">
        <f>IF(Table2[[#This Row],[Punching]]="x","x",Table2[Total Sections]*2)</f>
        <v>x</v>
      </c>
      <c r="BQ403" s="39">
        <f>IF(Table2[[#This Row],[Pattern]]="Pattern",Table2[Total Sections]*3,Table2[Total Sections]*1.5)</f>
        <v>3</v>
      </c>
      <c r="BR403" s="42">
        <f t="shared" ca="1" si="87"/>
        <v>43471</v>
      </c>
      <c r="BS403" s="42"/>
      <c r="BT403" s="42"/>
      <c r="BU403" s="39"/>
      <c r="BV403" s="39" t="str">
        <f>_xlfn.IFNA(VLOOKUP(Table2[[#This Row],[Job-no]],Table4[],16,FALSE),"Ready")</f>
        <v/>
      </c>
      <c r="BW403" s="39" t="str">
        <f>_xlfn.IFNA(VLOOKUP(Table2[[#This Row],[Job-no]],Table4[],21,FALSE),"Ready")</f>
        <v/>
      </c>
      <c r="BX403" s="39" t="b">
        <f>_xlfn.IFNA(VLOOKUP(Table2[[#This Row],[Job-no]],Table4[],10,FALSE),TRUE)</f>
        <v>0</v>
      </c>
      <c r="BY403" s="39" t="str">
        <f>_xlfn.IFNA(VLOOKUP(Table2[[#This Row],[Job-no]],Table4[],22,FALSE),"Ready")</f>
        <v/>
      </c>
      <c r="BZ403" s="120">
        <f t="shared" si="84"/>
        <v>43481</v>
      </c>
      <c r="CA403" s="120" t="str">
        <f ca="1">IF(OR(Table2[[#This Row],[Saw Date]]=TODAY(),Table2[[#This Row],[Saw Date]]=TODAY()+1), Table2[[#This Row],[Saw Date]],IF(Table2[[#This Row],[Extrusion cut double saw]],"Done",""))</f>
        <v/>
      </c>
      <c r="CB403" s="120" t="str">
        <f ca="1">IF(OR(Table2[[#This Row],[Lens Date]]=TODAY(),Table2[[#This Row],[Lens Date]]=TODAY()+1), Table2[[#This Row],[Lens Date]],IF(Table2[[#This Row],[MSLens]]="Done","Done",""))</f>
        <v/>
      </c>
      <c r="CC403" s="120" t="str">
        <f ca="1">IF(OR(Table2[[#This Row],[Milling Date]]=TODAY(),Table2[[#This Row],[Milling Date]]=TODAY()+1), Table2[[#This Row],[Milling Date]],IF(Table2[[#This Row],[CNC Holes]]="Ready","Done",""))</f>
        <v/>
      </c>
      <c r="CD403" s="120" t="str">
        <f ca="1">IF(OR(Table2[[#This Row],[Welding Date]]=TODAY(),Table2[[#This Row],[Welding Date]]=TODAY()+1), Table2[[#This Row],[Welding Date]],IF(Table2[[#This Row],[Welding Corners]]="Ready","Done",""))</f>
        <v/>
      </c>
      <c r="CE403" s="120" t="str">
        <f ca="1">IF(OR(Table2[[#This Row],[Puching Date]]=TODAY(),Table2[[#This Row],[Puching Date]]=TODAY()+1), Table2[[#This Row],[Puching Date]],IF(Table2[[#This Row],[Punch Holes]]="Ready","Done",""))</f>
        <v/>
      </c>
      <c r="CF403" s="120" t="str">
        <f ca="1">IF(OR(Table2[[#This Row],[Housing Date2]]=TODAY(),Table2[[#This Row],[Housing Date2]]=TODAY()+1),Table2[[#This Row],[Housing Date2]],IF(Table2[[#This Row],[Body Assembly]],"Done",""))</f>
        <v/>
      </c>
      <c r="CG403" s="120" t="str">
        <f>_xlfn.IFNA(VLOOKUP(Table2[[#This Row],[Job-no]],Table4[],7,FALSE),"Done")</f>
        <v>Scheduled/Released</v>
      </c>
    </row>
    <row r="404" spans="1:85" x14ac:dyDescent="0.25">
      <c r="A404" t="str">
        <f>_xlfn.CONCAT(Table2[[#This Row],[Order]],"-",Table2[[#This Row],[Line]])</f>
        <v>76979-19</v>
      </c>
      <c r="B404" s="5">
        <v>43481</v>
      </c>
      <c r="C404" s="8">
        <v>76979</v>
      </c>
      <c r="D404" s="3" t="s">
        <v>3638</v>
      </c>
      <c r="E404" s="8">
        <v>19</v>
      </c>
      <c r="F404" s="8">
        <v>1</v>
      </c>
      <c r="G404" s="3" t="s">
        <v>42</v>
      </c>
      <c r="H404" s="8">
        <v>2</v>
      </c>
      <c r="I404" s="43" t="b">
        <v>0</v>
      </c>
      <c r="J404" s="43" t="b">
        <v>0</v>
      </c>
      <c r="K404" t="s">
        <v>114</v>
      </c>
      <c r="L404" s="43" t="b">
        <v>0</v>
      </c>
      <c r="M404" s="43" t="b">
        <v>0</v>
      </c>
      <c r="N404" s="43" t="b">
        <v>0</v>
      </c>
      <c r="O404" t="s">
        <v>114</v>
      </c>
      <c r="P404" t="s">
        <v>114</v>
      </c>
      <c r="Q404" t="s">
        <v>114</v>
      </c>
      <c r="R404" t="s">
        <v>114</v>
      </c>
      <c r="S404" t="s">
        <v>114</v>
      </c>
      <c r="T404" t="s">
        <v>114</v>
      </c>
      <c r="U404" t="s">
        <v>114</v>
      </c>
      <c r="V404" t="s">
        <v>114</v>
      </c>
      <c r="W404" s="5">
        <v>43476</v>
      </c>
      <c r="X404" s="3" t="s">
        <v>114</v>
      </c>
      <c r="Y404" s="3"/>
      <c r="Z404" s="3" t="s">
        <v>4613</v>
      </c>
      <c r="AA404" s="3" t="s">
        <v>114</v>
      </c>
      <c r="AB404" s="3" t="s">
        <v>74</v>
      </c>
      <c r="AC404" s="8">
        <v>7</v>
      </c>
      <c r="AD404" s="3" t="s">
        <v>5967</v>
      </c>
      <c r="AE404" s="4" t="s">
        <v>5968</v>
      </c>
      <c r="AF404" s="3"/>
      <c r="AG404" s="3" t="s">
        <v>114</v>
      </c>
      <c r="AH404" s="8">
        <v>2</v>
      </c>
      <c r="AI404" s="3" t="s">
        <v>180</v>
      </c>
      <c r="AJ404" t="s">
        <v>114</v>
      </c>
      <c r="AK404" t="s">
        <v>114</v>
      </c>
      <c r="AL404" s="43" t="b">
        <v>0</v>
      </c>
      <c r="AM404" s="3"/>
      <c r="AN404" s="3"/>
      <c r="AO404" s="43" t="b">
        <v>0</v>
      </c>
      <c r="AP404" s="3" t="b">
        <v>0</v>
      </c>
      <c r="AQ404" s="3">
        <f>VLOOKUP(Table2[[#This Row],[Job-no]],Table3[],26,FALSE)</f>
        <v>438</v>
      </c>
      <c r="AR404" t="str">
        <f t="shared" si="79"/>
        <v>SCPLED</v>
      </c>
      <c r="AS404" t="str">
        <f>VLOOKUP(AR404,Table1[],4,0)</f>
        <v>recessed</v>
      </c>
      <c r="AT404" t="str">
        <f>IF(BD404&gt;0,"Pattern",VLOOKUP(AR404,Table1[],5,0))</f>
        <v>Check for Kit</v>
      </c>
      <c r="AU404" s="34">
        <f>IF(AT404="Pattern",WORKDAY(Table2[[#This Row],[Scheduled Ship Date]],-10),WORKDAY(Table2[[#This Row],[Scheduled Ship Date]],-4))</f>
        <v>43475</v>
      </c>
      <c r="AV404">
        <f>IF(Table2[[#This Row],[Extrusion cut double saw]]=TRUE,IF(O404="ToDo",IF(AT404="Pattern",Table2[[#This Row],[Total Sections]]*0.4,Table2[[#This Row],[Total Sections]]*0.12),0),IF(AT404="Pattern",Table2[[#This Row],[Total Sections]]*4,Table2[[#This Row],[Total Sections]]*1.2))</f>
        <v>2.4</v>
      </c>
      <c r="AW404" s="42">
        <f t="shared" ca="1" si="86"/>
        <v>43470</v>
      </c>
      <c r="AX404" s="42">
        <f>IF(AT404="Pattern",Table2[[#This Row],[Scheduled Ship Date]]-2,Table2[[#This Row],[Scheduled Ship Date]]-3)</f>
        <v>43478</v>
      </c>
      <c r="AY404">
        <f>IF(Table2[[#This Row],[Pattern]]="Pattern",Table2[[#This Row],[Total Sections]]*4.82,Table2[[#This Row],[Total Sections]]*0.5)</f>
        <v>1</v>
      </c>
      <c r="AZ404" s="42">
        <f t="shared" ca="1" si="85"/>
        <v>43470</v>
      </c>
      <c r="BA404" s="39">
        <f>((Table2[Total Sections]/Table2[Open Qty])-1)*Table2[Open Qty]*12.96</f>
        <v>0</v>
      </c>
      <c r="BB404" s="39"/>
      <c r="BC404" s="39" t="str">
        <f t="shared" si="80"/>
        <v>SCPLED-300-90-35-RG2-37 1/2"-W-UNV-DP-1-DS</v>
      </c>
      <c r="BD404" s="39">
        <f t="shared" si="81"/>
        <v>0</v>
      </c>
      <c r="BE404" s="39" t="b">
        <f>_xlfn.IFNA(VLOOKUP(Table2[[#This Row],[Job-no]],Table4[],9,FALSE),TRUE)</f>
        <v>0</v>
      </c>
      <c r="BF404" t="str">
        <f>VLOOKUP(AR404,Table1[],3,0)</f>
        <v>Sculpt</v>
      </c>
      <c r="BG404" s="39" t="b">
        <f>_xlfn.IFNA(VLOOKUP(Table2[[#This Row],[Job-no]],Table4[],14,FALSE),TRUE)</f>
        <v>0</v>
      </c>
      <c r="BH404" s="39" t="str">
        <f>_xlfn.IFNA(VLOOKUP(Table2[[#This Row],[Job-no]],Table4[],11,FALSE),"Done")</f>
        <v/>
      </c>
      <c r="BI404" s="39">
        <f>IF(Table2[[#This Row],[Pattern]]="Pattern",VLOOKUP(Table2[[#This Row],[Product Code]],'Routing data'!$A$2:$W$470,13,FALSE),VLOOKUP(Table2[[#This Row],[Product Code]],'Routing data'!$A$2:$W$470,3,FALSE))</f>
        <v>2</v>
      </c>
      <c r="BJ404" s="39">
        <f>IF(Table2[[#This Row],[Pattern]]="Pattern",VLOOKUP(Table2[[#This Row],[Product Code]],'Routing data'!$A$2:$W$470,14,FALSE),VLOOKUP(Table2[[#This Row],[Product Code]],'Routing data'!$A$2:$W$470,4,FALSE))</f>
        <v>0</v>
      </c>
      <c r="BK404" s="39">
        <f>VLOOKUP(Table2[[#This Row],[Product Code]],'Routing data'!A$4:W$524,16,FALSE)</f>
        <v>5</v>
      </c>
      <c r="BL404" s="42">
        <f>IF(Table2[[#This Row],[Milling Required]]=0,"x",IF(AT404="Pattern",B404-10,B404-4))</f>
        <v>43477</v>
      </c>
      <c r="BM404" s="42" t="str">
        <f>IF(Table2[[#This Row],[Punching Required]]=0,"x",IF(AT404="Pattern",B404-8,B404-2))</f>
        <v>x</v>
      </c>
      <c r="BN404" s="42">
        <f t="shared" si="82"/>
        <v>43478</v>
      </c>
      <c r="BO404" s="39">
        <f>IF(Table2[[#This Row],[Milling]]="x","x",Table2[[#This Row],[Total Sections]]*2)</f>
        <v>4</v>
      </c>
      <c r="BP404" s="39" t="str">
        <f>IF(Table2[[#This Row],[Punching]]="x","x",Table2[Total Sections]*2)</f>
        <v>x</v>
      </c>
      <c r="BQ404" s="39">
        <f>IF(Table2[[#This Row],[Pattern]]="Pattern",Table2[Total Sections]*3,Table2[Total Sections]*1.5)</f>
        <v>3</v>
      </c>
      <c r="BR404" s="42">
        <f t="shared" ca="1" si="87"/>
        <v>43471</v>
      </c>
      <c r="BS404" s="42"/>
      <c r="BT404" s="42"/>
      <c r="BU404" s="39"/>
      <c r="BV404" s="39" t="str">
        <f>_xlfn.IFNA(VLOOKUP(Table2[[#This Row],[Job-no]],Table4[],16,FALSE),"Ready")</f>
        <v/>
      </c>
      <c r="BW404" s="39" t="str">
        <f>_xlfn.IFNA(VLOOKUP(Table2[[#This Row],[Job-no]],Table4[],21,FALSE),"Ready")</f>
        <v/>
      </c>
      <c r="BX404" s="39" t="b">
        <f>_xlfn.IFNA(VLOOKUP(Table2[[#This Row],[Job-no]],Table4[],10,FALSE),TRUE)</f>
        <v>0</v>
      </c>
      <c r="BY404" s="39" t="str">
        <f>_xlfn.IFNA(VLOOKUP(Table2[[#This Row],[Job-no]],Table4[],22,FALSE),"Ready")</f>
        <v/>
      </c>
      <c r="BZ404" s="120">
        <f t="shared" si="84"/>
        <v>43481</v>
      </c>
      <c r="CA404" s="120" t="str">
        <f ca="1">IF(OR(Table2[[#This Row],[Saw Date]]=TODAY(),Table2[[#This Row],[Saw Date]]=TODAY()+1), Table2[[#This Row],[Saw Date]],IF(Table2[[#This Row],[Extrusion cut double saw]],"Done",""))</f>
        <v/>
      </c>
      <c r="CB404" s="120" t="str">
        <f ca="1">IF(OR(Table2[[#This Row],[Lens Date]]=TODAY(),Table2[[#This Row],[Lens Date]]=TODAY()+1), Table2[[#This Row],[Lens Date]],IF(Table2[[#This Row],[MSLens]]="Done","Done",""))</f>
        <v/>
      </c>
      <c r="CC404" s="120" t="str">
        <f ca="1">IF(OR(Table2[[#This Row],[Milling Date]]=TODAY(),Table2[[#This Row],[Milling Date]]=TODAY()+1), Table2[[#This Row],[Milling Date]],IF(Table2[[#This Row],[CNC Holes]]="Ready","Done",""))</f>
        <v/>
      </c>
      <c r="CD404" s="120" t="str">
        <f ca="1">IF(OR(Table2[[#This Row],[Welding Date]]=TODAY(),Table2[[#This Row],[Welding Date]]=TODAY()+1), Table2[[#This Row],[Welding Date]],IF(Table2[[#This Row],[Welding Corners]]="Ready","Done",""))</f>
        <v/>
      </c>
      <c r="CE404" s="120" t="str">
        <f ca="1">IF(OR(Table2[[#This Row],[Puching Date]]=TODAY(),Table2[[#This Row],[Puching Date]]=TODAY()+1), Table2[[#This Row],[Puching Date]],IF(Table2[[#This Row],[Punch Holes]]="Ready","Done",""))</f>
        <v/>
      </c>
      <c r="CF404" s="120" t="str">
        <f ca="1">IF(OR(Table2[[#This Row],[Housing Date2]]=TODAY(),Table2[[#This Row],[Housing Date2]]=TODAY()+1),Table2[[#This Row],[Housing Date2]],IF(Table2[[#This Row],[Body Assembly]],"Done",""))</f>
        <v/>
      </c>
      <c r="CG404" s="120" t="str">
        <f>_xlfn.IFNA(VLOOKUP(Table2[[#This Row],[Job-no]],Table4[],7,FALSE),"Done")</f>
        <v>Scheduled/Released</v>
      </c>
    </row>
    <row r="405" spans="1:85" x14ac:dyDescent="0.25">
      <c r="A405" s="39" t="str">
        <f>_xlfn.CONCAT(Table2[[#This Row],[Order]],"-",Table2[[#This Row],[Line]])</f>
        <v>76979-6</v>
      </c>
      <c r="B405" s="5">
        <v>43481</v>
      </c>
      <c r="C405" s="8">
        <v>76979</v>
      </c>
      <c r="D405" s="3" t="s">
        <v>3621</v>
      </c>
      <c r="E405" s="8">
        <v>6</v>
      </c>
      <c r="F405" s="8">
        <v>1</v>
      </c>
      <c r="G405" s="3" t="s">
        <v>42</v>
      </c>
      <c r="H405" s="8">
        <v>1</v>
      </c>
      <c r="I405" s="43" t="b">
        <v>0</v>
      </c>
      <c r="J405" s="43" t="b">
        <v>0</v>
      </c>
      <c r="K405" t="s">
        <v>114</v>
      </c>
      <c r="L405" s="43" t="b">
        <v>0</v>
      </c>
      <c r="M405" s="43" t="b">
        <v>0</v>
      </c>
      <c r="N405" s="43" t="b">
        <v>0</v>
      </c>
      <c r="O405" t="s">
        <v>114</v>
      </c>
      <c r="P405" t="s">
        <v>114</v>
      </c>
      <c r="Q405" t="s">
        <v>114</v>
      </c>
      <c r="R405" t="s">
        <v>114</v>
      </c>
      <c r="S405" t="s">
        <v>114</v>
      </c>
      <c r="T405" t="s">
        <v>114</v>
      </c>
      <c r="U405" t="s">
        <v>114</v>
      </c>
      <c r="V405" t="s">
        <v>114</v>
      </c>
      <c r="W405" s="5">
        <v>43476</v>
      </c>
      <c r="X405" s="3" t="s">
        <v>114</v>
      </c>
      <c r="Y405" s="3"/>
      <c r="Z405" s="3" t="s">
        <v>4607</v>
      </c>
      <c r="AA405" s="3" t="s">
        <v>114</v>
      </c>
      <c r="AB405" s="3" t="s">
        <v>74</v>
      </c>
      <c r="AC405" s="8">
        <v>7</v>
      </c>
      <c r="AD405" s="3" t="s">
        <v>5967</v>
      </c>
      <c r="AE405" s="4" t="s">
        <v>5968</v>
      </c>
      <c r="AF405" s="3"/>
      <c r="AG405" s="3" t="s">
        <v>114</v>
      </c>
      <c r="AH405" s="8">
        <v>2</v>
      </c>
      <c r="AI405" s="3" t="s">
        <v>180</v>
      </c>
      <c r="AJ405" t="s">
        <v>114</v>
      </c>
      <c r="AK405" t="s">
        <v>114</v>
      </c>
      <c r="AL405" s="43" t="b">
        <v>0</v>
      </c>
      <c r="AM405" s="3"/>
      <c r="AN405" s="3"/>
      <c r="AO405" s="43" t="b">
        <v>0</v>
      </c>
      <c r="AP405" s="3" t="b">
        <v>0</v>
      </c>
      <c r="AQ405" s="3">
        <f>VLOOKUP(Table2[[#This Row],[Job-no]],Table3[],26,FALSE)</f>
        <v>1414</v>
      </c>
      <c r="AR405" t="str">
        <f t="shared" si="79"/>
        <v>SCPLED</v>
      </c>
      <c r="AS405" t="str">
        <f>VLOOKUP(AR405,Table1[],4,0)</f>
        <v>recessed</v>
      </c>
      <c r="AT405" t="str">
        <f>IF(BD405&gt;0,"Pattern",VLOOKUP(AR405,Table1[],5,0))</f>
        <v>Check for Kit</v>
      </c>
      <c r="AU405" s="34">
        <f>IF(AT405="Pattern",WORKDAY(Table2[[#This Row],[Scheduled Ship Date]],-10),WORKDAY(Table2[[#This Row],[Scheduled Ship Date]],-4))</f>
        <v>43475</v>
      </c>
      <c r="AV405" s="39">
        <f>IF(Table2[[#This Row],[Extrusion cut double saw]]=TRUE,IF(O405="ToDo",IF(AT405="Pattern",Table2[[#This Row],[Total Sections]]*0.4,Table2[[#This Row],[Total Sections]]*0.12),0),IF(AT405="Pattern",Table2[[#This Row],[Total Sections]]*4,Table2[[#This Row],[Total Sections]]*1.2))</f>
        <v>2.4</v>
      </c>
      <c r="AW405" s="42">
        <f t="shared" ca="1" si="86"/>
        <v>43470</v>
      </c>
      <c r="AX405" s="42">
        <f>IF(AT405="Pattern",Table2[[#This Row],[Scheduled Ship Date]]-2,Table2[[#This Row],[Scheduled Ship Date]]-3)</f>
        <v>43478</v>
      </c>
      <c r="AY405" s="39">
        <f>IF(Table2[[#This Row],[Pattern]]="Pattern",Table2[[#This Row],[Total Sections]]*4.82,Table2[[#This Row],[Total Sections]]*0.5)</f>
        <v>1</v>
      </c>
      <c r="AZ405" s="42">
        <f t="shared" ca="1" si="85"/>
        <v>43470</v>
      </c>
      <c r="BA405" s="39">
        <f>((Table2[Total Sections]/Table2[Open Qty])-1)*Table2[Open Qty]*12.96</f>
        <v>12.96</v>
      </c>
      <c r="BB405" s="39"/>
      <c r="BC405" s="39" t="str">
        <f t="shared" si="80"/>
        <v>SCPLED-300-90-35-RG2-205 1/4"-W-UNV-DP-1-DS</v>
      </c>
      <c r="BD405" s="39">
        <f t="shared" si="81"/>
        <v>0</v>
      </c>
      <c r="BE405" s="39" t="b">
        <f>_xlfn.IFNA(VLOOKUP(Table2[[#This Row],[Job-no]],Table4[],9,FALSE),TRUE)</f>
        <v>0</v>
      </c>
      <c r="BF405" s="39"/>
      <c r="BG405" s="39" t="b">
        <f>_xlfn.IFNA(VLOOKUP(Table2[[#This Row],[Job-no]],Table4[],14,FALSE),TRUE)</f>
        <v>0</v>
      </c>
      <c r="BH405" s="39" t="str">
        <f>_xlfn.IFNA(VLOOKUP(Table2[[#This Row],[Job-no]],Table4[],11,FALSE),"Done")</f>
        <v/>
      </c>
      <c r="BI405" s="39">
        <f>IF(Table2[[#This Row],[Pattern]]="Pattern",VLOOKUP(Table2[[#This Row],[Product Code]],'Routing data'!$A$2:$W$470,13,FALSE),VLOOKUP(Table2[[#This Row],[Product Code]],'Routing data'!$A$2:$W$470,3,FALSE))</f>
        <v>2</v>
      </c>
      <c r="BJ405" s="39">
        <f>IF(Table2[[#This Row],[Pattern]]="Pattern",VLOOKUP(Table2[[#This Row],[Product Code]],'Routing data'!$A$2:$W$470,14,FALSE),VLOOKUP(Table2[[#This Row],[Product Code]],'Routing data'!$A$2:$W$470,4,FALSE))</f>
        <v>0</v>
      </c>
      <c r="BK405" s="39">
        <f>VLOOKUP(Table2[[#This Row],[Product Code]],'Routing data'!A$4:W$524,16,FALSE)</f>
        <v>5</v>
      </c>
      <c r="BL405" s="42">
        <f>IF(Table2[[#This Row],[Milling Required]]=0,"x",IF(AT405="Pattern",B405-10,B405-4))</f>
        <v>43477</v>
      </c>
      <c r="BM405" s="39"/>
      <c r="BN405" s="42">
        <f t="shared" si="82"/>
        <v>43478</v>
      </c>
      <c r="BO405" s="39">
        <f>IF(Table2[[#This Row],[Milling]]="x","x",Table2[[#This Row],[Total Sections]]*2)</f>
        <v>4</v>
      </c>
      <c r="BP405" s="39">
        <f>IF(Table2[[#This Row],[Punching]]="x","x",Table2[Total Sections]*2)</f>
        <v>4</v>
      </c>
      <c r="BQ405" s="39">
        <f>IF(Table2[[#This Row],[Pattern]]="Pattern",Table2[Total Sections]*3,Table2[Total Sections]*1.5)</f>
        <v>3</v>
      </c>
      <c r="BR405" s="42">
        <f t="shared" ca="1" si="87"/>
        <v>43471</v>
      </c>
      <c r="BS405" s="39"/>
      <c r="BT405" s="39"/>
      <c r="BU405" s="39"/>
      <c r="BV405" s="39" t="str">
        <f>_xlfn.IFNA(VLOOKUP(Table2[[#This Row],[Job-no]],Table4[],16,FALSE),"Ready")</f>
        <v/>
      </c>
      <c r="BW405" s="39" t="str">
        <f>_xlfn.IFNA(VLOOKUP(Table2[[#This Row],[Job-no]],Table4[],21,FALSE),"Ready")</f>
        <v/>
      </c>
      <c r="BX405" s="39" t="b">
        <f>_xlfn.IFNA(VLOOKUP(Table2[[#This Row],[Job-no]],Table4[],10,FALSE),TRUE)</f>
        <v>0</v>
      </c>
      <c r="BY405" s="39" t="str">
        <f>_xlfn.IFNA(VLOOKUP(Table2[[#This Row],[Job-no]],Table4[],22,FALSE),"Ready")</f>
        <v/>
      </c>
      <c r="BZ405" s="120">
        <f t="shared" si="84"/>
        <v>43481</v>
      </c>
      <c r="CA405" s="120" t="str">
        <f ca="1">IF(OR(Table2[[#This Row],[Saw Date]]=TODAY(),Table2[[#This Row],[Saw Date]]=TODAY()+1), Table2[[#This Row],[Saw Date]],IF(Table2[[#This Row],[Extrusion cut double saw]],"Done",""))</f>
        <v/>
      </c>
      <c r="CB405" s="120" t="str">
        <f ca="1">IF(OR(Table2[[#This Row],[Lens Date]]=TODAY(),Table2[[#This Row],[Lens Date]]=TODAY()+1), Table2[[#This Row],[Lens Date]],IF(Table2[[#This Row],[MSLens]]="Done","Done",""))</f>
        <v/>
      </c>
      <c r="CC405" s="120" t="str">
        <f ca="1">IF(OR(Table2[[#This Row],[Milling Date]]=TODAY(),Table2[[#This Row],[Milling Date]]=TODAY()+1), Table2[[#This Row],[Milling Date]],IF(Table2[[#This Row],[CNC Holes]]="Ready","Done",""))</f>
        <v/>
      </c>
      <c r="CD405" s="120" t="str">
        <f ca="1">IF(OR(Table2[[#This Row],[Welding Date]]=TODAY(),Table2[[#This Row],[Welding Date]]=TODAY()+1), Table2[[#This Row],[Welding Date]],IF(Table2[[#This Row],[Welding Corners]]="Ready","Done",""))</f>
        <v/>
      </c>
      <c r="CE405" s="120" t="str">
        <f ca="1">IF(OR(Table2[[#This Row],[Puching Date]]=TODAY(),Table2[[#This Row],[Puching Date]]=TODAY()+1), Table2[[#This Row],[Puching Date]],IF(Table2[[#This Row],[Punch Holes]]="Ready","Done",""))</f>
        <v/>
      </c>
      <c r="CF405" s="120" t="str">
        <f ca="1">IF(OR(Table2[[#This Row],[Housing Date2]]=TODAY(),Table2[[#This Row],[Housing Date2]]=TODAY()+1),Table2[[#This Row],[Housing Date2]],IF(Table2[[#This Row],[Body Assembly]],"Done",""))</f>
        <v/>
      </c>
      <c r="CG405" s="120" t="str">
        <f>_xlfn.IFNA(VLOOKUP(Table2[[#This Row],[Job-no]],Table4[],7,FALSE),"Done")</f>
        <v>Scheduled/Released</v>
      </c>
    </row>
    <row r="406" spans="1:85" x14ac:dyDescent="0.25">
      <c r="A406" s="39" t="str">
        <f>_xlfn.CONCAT(Table2[[#This Row],[Order]],"-",Table2[[#This Row],[Line]])</f>
        <v>76979-8</v>
      </c>
      <c r="B406" s="5">
        <v>43481</v>
      </c>
      <c r="C406" s="8">
        <v>76979</v>
      </c>
      <c r="D406" s="3" t="s">
        <v>3623</v>
      </c>
      <c r="E406" s="8">
        <v>8</v>
      </c>
      <c r="F406" s="8">
        <v>1</v>
      </c>
      <c r="G406" s="3" t="s">
        <v>42</v>
      </c>
      <c r="H406" s="8">
        <v>1</v>
      </c>
      <c r="I406" s="43" t="b">
        <v>0</v>
      </c>
      <c r="J406" s="43" t="b">
        <v>0</v>
      </c>
      <c r="K406" t="s">
        <v>114</v>
      </c>
      <c r="L406" s="43" t="b">
        <v>0</v>
      </c>
      <c r="M406" s="43" t="b">
        <v>0</v>
      </c>
      <c r="N406" s="43" t="b">
        <v>0</v>
      </c>
      <c r="O406" t="s">
        <v>114</v>
      </c>
      <c r="P406" t="s">
        <v>114</v>
      </c>
      <c r="Q406" t="s">
        <v>114</v>
      </c>
      <c r="R406" t="s">
        <v>114</v>
      </c>
      <c r="S406" t="s">
        <v>114</v>
      </c>
      <c r="T406" t="s">
        <v>114</v>
      </c>
      <c r="U406" t="s">
        <v>114</v>
      </c>
      <c r="V406" t="s">
        <v>114</v>
      </c>
      <c r="W406" s="5">
        <v>43476</v>
      </c>
      <c r="X406" s="3" t="s">
        <v>114</v>
      </c>
      <c r="Y406" s="3"/>
      <c r="Z406" s="3" t="s">
        <v>4608</v>
      </c>
      <c r="AA406" s="3" t="s">
        <v>114</v>
      </c>
      <c r="AB406" s="3" t="s">
        <v>74</v>
      </c>
      <c r="AC406" s="8">
        <v>7</v>
      </c>
      <c r="AD406" s="3" t="s">
        <v>5967</v>
      </c>
      <c r="AE406" s="4" t="s">
        <v>5968</v>
      </c>
      <c r="AF406" s="3"/>
      <c r="AG406" s="3" t="s">
        <v>114</v>
      </c>
      <c r="AH406" s="8">
        <v>3</v>
      </c>
      <c r="AI406" s="3" t="s">
        <v>180</v>
      </c>
      <c r="AJ406" t="s">
        <v>114</v>
      </c>
      <c r="AK406" t="s">
        <v>114</v>
      </c>
      <c r="AL406" s="43" t="b">
        <v>0</v>
      </c>
      <c r="AM406" s="3"/>
      <c r="AN406" s="3"/>
      <c r="AO406" s="43" t="b">
        <v>0</v>
      </c>
      <c r="AP406" s="3" t="b">
        <v>0</v>
      </c>
      <c r="AQ406" s="3">
        <f>VLOOKUP(Table2[[#This Row],[Job-no]],Table3[],26,FALSE)</f>
        <v>1562</v>
      </c>
      <c r="AR406" t="str">
        <f t="shared" si="79"/>
        <v>SCPLED</v>
      </c>
      <c r="AS406" t="str">
        <f>VLOOKUP(AR406,Table1[],4,0)</f>
        <v>recessed</v>
      </c>
      <c r="AT406" t="str">
        <f>IF(BD406&gt;0,"Pattern",VLOOKUP(AR406,Table1[],5,0))</f>
        <v>Check for Kit</v>
      </c>
      <c r="AU406" s="34">
        <f>IF(AT406="Pattern",WORKDAY(Table2[[#This Row],[Scheduled Ship Date]],-10),WORKDAY(Table2[[#This Row],[Scheduled Ship Date]],-4))</f>
        <v>43475</v>
      </c>
      <c r="AV406" s="39">
        <f>IF(Table2[[#This Row],[Extrusion cut double saw]]=TRUE,IF(O406="ToDo",IF(AT406="Pattern",Table2[[#This Row],[Total Sections]]*0.4,Table2[[#This Row],[Total Sections]]*0.12),0),IF(AT406="Pattern",Table2[[#This Row],[Total Sections]]*4,Table2[[#This Row],[Total Sections]]*1.2))</f>
        <v>3.5999999999999996</v>
      </c>
      <c r="AW406" s="42">
        <f t="shared" ca="1" si="86"/>
        <v>43470</v>
      </c>
      <c r="AX406" s="42">
        <f>IF(AT406="Pattern",Table2[[#This Row],[Scheduled Ship Date]]-2,Table2[[#This Row],[Scheduled Ship Date]]-3)</f>
        <v>43478</v>
      </c>
      <c r="AY406" s="39">
        <f>IF(Table2[[#This Row],[Pattern]]="Pattern",Table2[[#This Row],[Total Sections]]*4.82,Table2[[#This Row],[Total Sections]]*0.5)</f>
        <v>1.5</v>
      </c>
      <c r="AZ406" s="42">
        <f t="shared" ca="1" si="85"/>
        <v>43470</v>
      </c>
      <c r="BA406" s="39">
        <f>((Table2[Total Sections]/Table2[Open Qty])-1)*Table2[Open Qty]*12.96</f>
        <v>25.92</v>
      </c>
      <c r="BB406" s="39"/>
      <c r="BC406" s="39" t="str">
        <f t="shared" si="80"/>
        <v>SCPLED-OPRO(1)-300-90-35-RG2-185 3/4"-W-UNV-DP-1-DS-C(135° ANGLE)</v>
      </c>
      <c r="BD406" s="39">
        <f t="shared" si="81"/>
        <v>0</v>
      </c>
      <c r="BE406" s="39" t="b">
        <f>_xlfn.IFNA(VLOOKUP(Table2[[#This Row],[Job-no]],Table4[],9,FALSE),TRUE)</f>
        <v>0</v>
      </c>
      <c r="BF406" s="39"/>
      <c r="BG406" s="39" t="b">
        <f>_xlfn.IFNA(VLOOKUP(Table2[[#This Row],[Job-no]],Table4[],14,FALSE),TRUE)</f>
        <v>0</v>
      </c>
      <c r="BH406" s="39" t="str">
        <f>_xlfn.IFNA(VLOOKUP(Table2[[#This Row],[Job-no]],Table4[],11,FALSE),"Done")</f>
        <v/>
      </c>
      <c r="BI406" s="39">
        <f>IF(Table2[[#This Row],[Pattern]]="Pattern",VLOOKUP(Table2[[#This Row],[Product Code]],'Routing data'!$A$2:$W$470,13,FALSE),VLOOKUP(Table2[[#This Row],[Product Code]],'Routing data'!$A$2:$W$470,3,FALSE))</f>
        <v>2</v>
      </c>
      <c r="BJ406" s="39">
        <f>IF(Table2[[#This Row],[Pattern]]="Pattern",VLOOKUP(Table2[[#This Row],[Product Code]],'Routing data'!$A$2:$W$470,14,FALSE),VLOOKUP(Table2[[#This Row],[Product Code]],'Routing data'!$A$2:$W$470,4,FALSE))</f>
        <v>0</v>
      </c>
      <c r="BK406" s="39">
        <f>VLOOKUP(Table2[[#This Row],[Product Code]],'Routing data'!A$4:W$524,16,FALSE)</f>
        <v>5</v>
      </c>
      <c r="BL406" s="42">
        <f>IF(Table2[[#This Row],[Milling Required]]=0,"x",IF(AT406="Pattern",B406-10,B406-4))</f>
        <v>43477</v>
      </c>
      <c r="BM406" s="39"/>
      <c r="BN406" s="42">
        <f t="shared" si="82"/>
        <v>43478</v>
      </c>
      <c r="BO406" s="39">
        <f>IF(Table2[[#This Row],[Milling]]="x","x",Table2[[#This Row],[Total Sections]]*2)</f>
        <v>6</v>
      </c>
      <c r="BP406" s="39">
        <f>IF(Table2[[#This Row],[Punching]]="x","x",Table2[Total Sections]*2)</f>
        <v>6</v>
      </c>
      <c r="BQ406" s="39">
        <f>IF(Table2[[#This Row],[Pattern]]="Pattern",Table2[Total Sections]*3,Table2[Total Sections]*1.5)</f>
        <v>4.5</v>
      </c>
      <c r="BR406" s="42">
        <f t="shared" ca="1" si="87"/>
        <v>43471</v>
      </c>
      <c r="BS406" s="39"/>
      <c r="BT406" s="39"/>
      <c r="BU406" s="39"/>
      <c r="BV406" s="39" t="str">
        <f>_xlfn.IFNA(VLOOKUP(Table2[[#This Row],[Job-no]],Table4[],16,FALSE),"Ready")</f>
        <v/>
      </c>
      <c r="BW406" s="39" t="str">
        <f>_xlfn.IFNA(VLOOKUP(Table2[[#This Row],[Job-no]],Table4[],21,FALSE),"Ready")</f>
        <v/>
      </c>
      <c r="BX406" s="39" t="b">
        <f>_xlfn.IFNA(VLOOKUP(Table2[[#This Row],[Job-no]],Table4[],10,FALSE),TRUE)</f>
        <v>0</v>
      </c>
      <c r="BY406" s="39" t="str">
        <f>_xlfn.IFNA(VLOOKUP(Table2[[#This Row],[Job-no]],Table4[],22,FALSE),"Ready")</f>
        <v/>
      </c>
      <c r="BZ406" s="120">
        <f t="shared" si="84"/>
        <v>43481</v>
      </c>
      <c r="CA406" s="120" t="str">
        <f ca="1">IF(OR(Table2[[#This Row],[Saw Date]]=TODAY(),Table2[[#This Row],[Saw Date]]=TODAY()+1), Table2[[#This Row],[Saw Date]],IF(Table2[[#This Row],[Extrusion cut double saw]],"Done",""))</f>
        <v/>
      </c>
      <c r="CB406" s="120" t="str">
        <f ca="1">IF(OR(Table2[[#This Row],[Lens Date]]=TODAY(),Table2[[#This Row],[Lens Date]]=TODAY()+1), Table2[[#This Row],[Lens Date]],IF(Table2[[#This Row],[MSLens]]="Done","Done",""))</f>
        <v/>
      </c>
      <c r="CC406" s="120" t="str">
        <f ca="1">IF(OR(Table2[[#This Row],[Milling Date]]=TODAY(),Table2[[#This Row],[Milling Date]]=TODAY()+1), Table2[[#This Row],[Milling Date]],IF(Table2[[#This Row],[CNC Holes]]="Ready","Done",""))</f>
        <v/>
      </c>
      <c r="CD406" s="120" t="str">
        <f ca="1">IF(OR(Table2[[#This Row],[Welding Date]]=TODAY(),Table2[[#This Row],[Welding Date]]=TODAY()+1), Table2[[#This Row],[Welding Date]],IF(Table2[[#This Row],[Welding Corners]]="Ready","Done",""))</f>
        <v/>
      </c>
      <c r="CE406" s="120" t="str">
        <f ca="1">IF(OR(Table2[[#This Row],[Puching Date]]=TODAY(),Table2[[#This Row],[Puching Date]]=TODAY()+1), Table2[[#This Row],[Puching Date]],IF(Table2[[#This Row],[Punch Holes]]="Ready","Done",""))</f>
        <v/>
      </c>
      <c r="CF406" s="120" t="str">
        <f ca="1">IF(OR(Table2[[#This Row],[Housing Date2]]=TODAY(),Table2[[#This Row],[Housing Date2]]=TODAY()+1),Table2[[#This Row],[Housing Date2]],IF(Table2[[#This Row],[Body Assembly]],"Done",""))</f>
        <v/>
      </c>
      <c r="CG406" s="120" t="str">
        <f>_xlfn.IFNA(VLOOKUP(Table2[[#This Row],[Job-no]],Table4[],7,FALSE),"Done")</f>
        <v>Scheduled/Released</v>
      </c>
    </row>
    <row r="407" spans="1:85" x14ac:dyDescent="0.25">
      <c r="A407" s="39" t="str">
        <f>_xlfn.CONCAT(Table2[[#This Row],[Order]],"-",Table2[[#This Row],[Line]])</f>
        <v>76979-9</v>
      </c>
      <c r="B407" s="5">
        <v>43481</v>
      </c>
      <c r="C407" s="8">
        <v>76979</v>
      </c>
      <c r="D407" s="3" t="s">
        <v>3625</v>
      </c>
      <c r="E407" s="8">
        <v>9</v>
      </c>
      <c r="F407" s="8">
        <v>1</v>
      </c>
      <c r="G407" s="3" t="s">
        <v>42</v>
      </c>
      <c r="H407" s="8">
        <v>1</v>
      </c>
      <c r="I407" s="43" t="b">
        <v>0</v>
      </c>
      <c r="J407" s="43" t="b">
        <v>0</v>
      </c>
      <c r="K407" t="s">
        <v>114</v>
      </c>
      <c r="L407" s="43" t="b">
        <v>0</v>
      </c>
      <c r="M407" s="43" t="b">
        <v>0</v>
      </c>
      <c r="N407" s="43" t="b">
        <v>0</v>
      </c>
      <c r="O407" t="s">
        <v>114</v>
      </c>
      <c r="P407" t="s">
        <v>114</v>
      </c>
      <c r="Q407" t="s">
        <v>114</v>
      </c>
      <c r="R407" t="s">
        <v>114</v>
      </c>
      <c r="S407" t="s">
        <v>114</v>
      </c>
      <c r="T407" t="s">
        <v>114</v>
      </c>
      <c r="U407" t="s">
        <v>114</v>
      </c>
      <c r="V407" t="s">
        <v>114</v>
      </c>
      <c r="W407" s="5">
        <v>43476</v>
      </c>
      <c r="X407" s="3" t="s">
        <v>114</v>
      </c>
      <c r="Y407" s="3"/>
      <c r="Z407" s="3" t="s">
        <v>4609</v>
      </c>
      <c r="AA407" s="3" t="s">
        <v>114</v>
      </c>
      <c r="AB407" s="3" t="s">
        <v>74</v>
      </c>
      <c r="AC407" s="8">
        <v>7</v>
      </c>
      <c r="AD407" s="3" t="s">
        <v>5967</v>
      </c>
      <c r="AE407" s="4" t="s">
        <v>5968</v>
      </c>
      <c r="AF407" s="3"/>
      <c r="AG407" s="3" t="s">
        <v>114</v>
      </c>
      <c r="AH407" s="8">
        <v>1</v>
      </c>
      <c r="AI407" s="3" t="s">
        <v>180</v>
      </c>
      <c r="AJ407" t="s">
        <v>114</v>
      </c>
      <c r="AK407" t="s">
        <v>114</v>
      </c>
      <c r="AL407" s="43" t="b">
        <v>0</v>
      </c>
      <c r="AM407" s="3"/>
      <c r="AN407" s="3"/>
      <c r="AO407" s="43" t="b">
        <v>0</v>
      </c>
      <c r="AP407" s="3" t="b">
        <v>0</v>
      </c>
      <c r="AQ407" s="3">
        <f>VLOOKUP(Table2[[#This Row],[Job-no]],Table3[],26,FALSE)</f>
        <v>687.5</v>
      </c>
      <c r="AR407" t="str">
        <f t="shared" si="79"/>
        <v>SCPLED</v>
      </c>
      <c r="AS407" t="str">
        <f>VLOOKUP(AR407,Table1[],4,0)</f>
        <v>recessed</v>
      </c>
      <c r="AT407" t="str">
        <f>IF(BD407&gt;0,"Pattern",VLOOKUP(AR407,Table1[],5,0))</f>
        <v>Check for Kit</v>
      </c>
      <c r="AU407" s="34">
        <f>IF(AT407="Pattern",WORKDAY(Table2[[#This Row],[Scheduled Ship Date]],-10),WORKDAY(Table2[[#This Row],[Scheduled Ship Date]],-4))</f>
        <v>43475</v>
      </c>
      <c r="AV407" s="39">
        <f>IF(Table2[[#This Row],[Extrusion cut double saw]]=TRUE,IF(O407="ToDo",IF(AT407="Pattern",Table2[[#This Row],[Total Sections]]*0.4,Table2[[#This Row],[Total Sections]]*0.12),0),IF(AT407="Pattern",Table2[[#This Row],[Total Sections]]*4,Table2[[#This Row],[Total Sections]]*1.2))</f>
        <v>1.2</v>
      </c>
      <c r="AW407" s="42">
        <f t="shared" ca="1" si="86"/>
        <v>43470</v>
      </c>
      <c r="AX407" s="42">
        <f>IF(AT407="Pattern",Table2[[#This Row],[Scheduled Ship Date]]-2,Table2[[#This Row],[Scheduled Ship Date]]-3)</f>
        <v>43478</v>
      </c>
      <c r="AY407" s="39">
        <f>IF(Table2[[#This Row],[Pattern]]="Pattern",Table2[[#This Row],[Total Sections]]*4.82,Table2[[#This Row],[Total Sections]]*0.5)</f>
        <v>0.5</v>
      </c>
      <c r="AZ407" s="42">
        <f t="shared" ca="1" si="85"/>
        <v>43470</v>
      </c>
      <c r="BA407" s="39">
        <f>((Table2[Total Sections]/Table2[Open Qty])-1)*Table2[Open Qty]*12.96</f>
        <v>0</v>
      </c>
      <c r="BB407" s="39"/>
      <c r="BC407" s="39" t="str">
        <f t="shared" si="80"/>
        <v>SCPLED-300-90-35-RG2-101 1/2"-W-UNV-DP-1-DS</v>
      </c>
      <c r="BD407" s="39">
        <f t="shared" si="81"/>
        <v>0</v>
      </c>
      <c r="BE407" s="39" t="b">
        <f>_xlfn.IFNA(VLOOKUP(Table2[[#This Row],[Job-no]],Table4[],9,FALSE),TRUE)</f>
        <v>0</v>
      </c>
      <c r="BF407" s="39"/>
      <c r="BG407" s="39" t="b">
        <f>_xlfn.IFNA(VLOOKUP(Table2[[#This Row],[Job-no]],Table4[],14,FALSE),TRUE)</f>
        <v>0</v>
      </c>
      <c r="BH407" s="39" t="str">
        <f>_xlfn.IFNA(VLOOKUP(Table2[[#This Row],[Job-no]],Table4[],11,FALSE),"Done")</f>
        <v/>
      </c>
      <c r="BI407" s="39">
        <f>IF(Table2[[#This Row],[Pattern]]="Pattern",VLOOKUP(Table2[[#This Row],[Product Code]],'Routing data'!$A$2:$W$470,13,FALSE),VLOOKUP(Table2[[#This Row],[Product Code]],'Routing data'!$A$2:$W$470,3,FALSE))</f>
        <v>2</v>
      </c>
      <c r="BJ407" s="39">
        <f>IF(Table2[[#This Row],[Pattern]]="Pattern",VLOOKUP(Table2[[#This Row],[Product Code]],'Routing data'!$A$2:$W$470,14,FALSE),VLOOKUP(Table2[[#This Row],[Product Code]],'Routing data'!$A$2:$W$470,4,FALSE))</f>
        <v>0</v>
      </c>
      <c r="BK407" s="39">
        <f>VLOOKUP(Table2[[#This Row],[Product Code]],'Routing data'!A$4:W$524,16,FALSE)</f>
        <v>5</v>
      </c>
      <c r="BL407" s="42">
        <f>IF(Table2[[#This Row],[Milling Required]]=0,"x",IF(AT407="Pattern",B407-10,B407-4))</f>
        <v>43477</v>
      </c>
      <c r="BM407" s="39"/>
      <c r="BN407" s="42">
        <f t="shared" si="82"/>
        <v>43478</v>
      </c>
      <c r="BO407" s="39">
        <f>IF(Table2[[#This Row],[Milling]]="x","x",Table2[[#This Row],[Total Sections]]*2)</f>
        <v>2</v>
      </c>
      <c r="BP407" s="39">
        <f>IF(Table2[[#This Row],[Punching]]="x","x",Table2[Total Sections]*2)</f>
        <v>2</v>
      </c>
      <c r="BQ407" s="39">
        <f>IF(Table2[[#This Row],[Pattern]]="Pattern",Table2[Total Sections]*3,Table2[Total Sections]*1.5)</f>
        <v>1.5</v>
      </c>
      <c r="BR407" s="42">
        <f t="shared" ca="1" si="87"/>
        <v>43471</v>
      </c>
      <c r="BS407" s="39"/>
      <c r="BT407" s="39"/>
      <c r="BU407" s="39"/>
      <c r="BV407" s="39" t="str">
        <f>_xlfn.IFNA(VLOOKUP(Table2[[#This Row],[Job-no]],Table4[],16,FALSE),"Ready")</f>
        <v/>
      </c>
      <c r="BW407" s="39" t="str">
        <f>_xlfn.IFNA(VLOOKUP(Table2[[#This Row],[Job-no]],Table4[],21,FALSE),"Ready")</f>
        <v/>
      </c>
      <c r="BX407" s="39" t="b">
        <f>_xlfn.IFNA(VLOOKUP(Table2[[#This Row],[Job-no]],Table4[],10,FALSE),TRUE)</f>
        <v>0</v>
      </c>
      <c r="BY407" s="39" t="str">
        <f>_xlfn.IFNA(VLOOKUP(Table2[[#This Row],[Job-no]],Table4[],22,FALSE),"Ready")</f>
        <v/>
      </c>
      <c r="BZ407" s="120">
        <f t="shared" si="84"/>
        <v>43481</v>
      </c>
      <c r="CA407" s="120" t="str">
        <f ca="1">IF(OR(Table2[[#This Row],[Saw Date]]=TODAY(),Table2[[#This Row],[Saw Date]]=TODAY()+1), Table2[[#This Row],[Saw Date]],IF(Table2[[#This Row],[Extrusion cut double saw]],"Done",""))</f>
        <v/>
      </c>
      <c r="CB407" s="120" t="str">
        <f ca="1">IF(OR(Table2[[#This Row],[Lens Date]]=TODAY(),Table2[[#This Row],[Lens Date]]=TODAY()+1), Table2[[#This Row],[Lens Date]],IF(Table2[[#This Row],[MSLens]]="Done","Done",""))</f>
        <v/>
      </c>
      <c r="CC407" s="120" t="str">
        <f ca="1">IF(OR(Table2[[#This Row],[Milling Date]]=TODAY(),Table2[[#This Row],[Milling Date]]=TODAY()+1), Table2[[#This Row],[Milling Date]],IF(Table2[[#This Row],[CNC Holes]]="Ready","Done",""))</f>
        <v/>
      </c>
      <c r="CD407" s="120" t="str">
        <f ca="1">IF(OR(Table2[[#This Row],[Welding Date]]=TODAY(),Table2[[#This Row],[Welding Date]]=TODAY()+1), Table2[[#This Row],[Welding Date]],IF(Table2[[#This Row],[Welding Corners]]="Ready","Done",""))</f>
        <v/>
      </c>
      <c r="CE407" s="120" t="str">
        <f ca="1">IF(OR(Table2[[#This Row],[Puching Date]]=TODAY(),Table2[[#This Row],[Puching Date]]=TODAY()+1), Table2[[#This Row],[Puching Date]],IF(Table2[[#This Row],[Punch Holes]]="Ready","Done",""))</f>
        <v/>
      </c>
      <c r="CF407" s="120" t="str">
        <f ca="1">IF(OR(Table2[[#This Row],[Housing Date2]]=TODAY(),Table2[[#This Row],[Housing Date2]]=TODAY()+1),Table2[[#This Row],[Housing Date2]],IF(Table2[[#This Row],[Body Assembly]],"Done",""))</f>
        <v/>
      </c>
      <c r="CG407" s="120" t="str">
        <f>_xlfn.IFNA(VLOOKUP(Table2[[#This Row],[Job-no]],Table4[],7,FALSE),"Done")</f>
        <v>Scheduled/Released</v>
      </c>
    </row>
    <row r="408" spans="1:85" x14ac:dyDescent="0.25">
      <c r="A408" t="str">
        <f>_xlfn.CONCAT(Table2[[#This Row],[Order]],"-",Table2[[#This Row],[Line]])</f>
        <v>77658-1</v>
      </c>
      <c r="B408" s="5">
        <v>43481</v>
      </c>
      <c r="C408" s="8">
        <v>77658</v>
      </c>
      <c r="D408" s="3" t="s">
        <v>3180</v>
      </c>
      <c r="E408" s="8">
        <v>1</v>
      </c>
      <c r="F408" s="8">
        <v>1</v>
      </c>
      <c r="G408" s="3" t="s">
        <v>42</v>
      </c>
      <c r="H408" s="8">
        <v>1</v>
      </c>
      <c r="I408" s="43" t="b">
        <v>0</v>
      </c>
      <c r="J408" s="43" t="b">
        <v>0</v>
      </c>
      <c r="K408" t="s">
        <v>114</v>
      </c>
      <c r="L408" s="43" t="b">
        <v>0</v>
      </c>
      <c r="M408" s="43" t="b">
        <v>0</v>
      </c>
      <c r="N408" s="43" t="b">
        <v>0</v>
      </c>
      <c r="O408" t="s">
        <v>114</v>
      </c>
      <c r="P408" t="s">
        <v>114</v>
      </c>
      <c r="Q408" t="s">
        <v>114</v>
      </c>
      <c r="R408" t="s">
        <v>114</v>
      </c>
      <c r="S408" t="s">
        <v>114</v>
      </c>
      <c r="T408" t="s">
        <v>114</v>
      </c>
      <c r="U408" t="s">
        <v>114</v>
      </c>
      <c r="V408" t="s">
        <v>114</v>
      </c>
      <c r="W408" s="5">
        <v>43476</v>
      </c>
      <c r="X408" s="3" t="s">
        <v>114</v>
      </c>
      <c r="Y408" s="3"/>
      <c r="Z408" s="3" t="s">
        <v>36</v>
      </c>
      <c r="AA408" s="3" t="s">
        <v>114</v>
      </c>
      <c r="AB408" s="3" t="s">
        <v>74</v>
      </c>
      <c r="AC408" s="8">
        <v>12</v>
      </c>
      <c r="AD408" s="3" t="s">
        <v>5967</v>
      </c>
      <c r="AE408" s="4" t="s">
        <v>5968</v>
      </c>
      <c r="AF408" s="3"/>
      <c r="AG408" s="3" t="s">
        <v>114</v>
      </c>
      <c r="AH408" s="8">
        <v>1</v>
      </c>
      <c r="AI408" s="3" t="s">
        <v>180</v>
      </c>
      <c r="AJ408" t="s">
        <v>114</v>
      </c>
      <c r="AK408" t="s">
        <v>114</v>
      </c>
      <c r="AL408" s="43" t="b">
        <v>0</v>
      </c>
      <c r="AM408" s="3"/>
      <c r="AN408" s="3"/>
      <c r="AO408" s="43" t="b">
        <v>0</v>
      </c>
      <c r="AP408" s="3" t="b">
        <v>0</v>
      </c>
      <c r="AQ408" s="3">
        <f>VLOOKUP(Table2[[#This Row],[Job-no]],Table3[],26,FALSE)</f>
        <v>561.1</v>
      </c>
      <c r="AR408" t="str">
        <f t="shared" si="79"/>
        <v>SCD</v>
      </c>
      <c r="AS408" t="str">
        <f>VLOOKUP(AR408,Table1[],4,0)</f>
        <v>pendant</v>
      </c>
      <c r="AT408" t="str">
        <f>IF(BD408&gt;0,"Pattern",VLOOKUP(AR408,Table1[],5,0))</f>
        <v>Check for Kit</v>
      </c>
      <c r="AU408" s="34">
        <f>IF(AT408="Pattern",WORKDAY(Table2[[#This Row],[Scheduled Ship Date]],-10),WORKDAY(Table2[[#This Row],[Scheduled Ship Date]],-4))</f>
        <v>43475</v>
      </c>
      <c r="AV408">
        <f>IF(Table2[[#This Row],[Extrusion cut double saw]]=TRUE,IF(O408="ToDo",IF(AT408="Pattern",Table2[[#This Row],[Total Sections]]*0.4,Table2[[#This Row],[Total Sections]]*0.12),0),IF(AT408="Pattern",Table2[[#This Row],[Total Sections]]*4,Table2[[#This Row],[Total Sections]]*1.2))</f>
        <v>1.2</v>
      </c>
      <c r="AW408" s="42">
        <f t="shared" ca="1" si="86"/>
        <v>43470</v>
      </c>
      <c r="AX408" s="42">
        <f>IF(AT408="Pattern",Table2[[#This Row],[Scheduled Ship Date]]-2,Table2[[#This Row],[Scheduled Ship Date]]-3)</f>
        <v>43478</v>
      </c>
      <c r="AY408">
        <f>IF(Table2[[#This Row],[Pattern]]="Pattern",Table2[[#This Row],[Total Sections]]*4.82,Table2[[#This Row],[Total Sections]]*0.5)</f>
        <v>0.5</v>
      </c>
      <c r="AZ408" s="42">
        <f t="shared" ca="1" si="85"/>
        <v>43470</v>
      </c>
      <c r="BA408" s="39">
        <f>((Table2[Total Sections]/Table2[Open Qty])-1)*Table2[Open Qty]*12.96</f>
        <v>0</v>
      </c>
      <c r="BB408" s="42"/>
      <c r="BC408" s="39" t="str">
        <f t="shared" si="80"/>
        <v>SCD-500-80-35-FL-8'-AP-120-DP-1-CT9(36")</v>
      </c>
      <c r="BD408" s="39">
        <f t="shared" si="81"/>
        <v>0</v>
      </c>
      <c r="BE408" s="39" t="b">
        <f>_xlfn.IFNA(VLOOKUP(Table2[[#This Row],[Job-no]],Table4[],9,FALSE),TRUE)</f>
        <v>0</v>
      </c>
      <c r="BF408" t="str">
        <f>VLOOKUP(AR408,Table1[],3,0)</f>
        <v>SCULPT</v>
      </c>
      <c r="BG408" s="39" t="b">
        <f>_xlfn.IFNA(VLOOKUP(Table2[[#This Row],[Job-no]],Table4[],14,FALSE),TRUE)</f>
        <v>0</v>
      </c>
      <c r="BH408" s="39" t="str">
        <f>_xlfn.IFNA(VLOOKUP(Table2[[#This Row],[Job-no]],Table4[],11,FALSE),"Done")</f>
        <v/>
      </c>
      <c r="BI408" s="39">
        <f>IF(Table2[[#This Row],[Pattern]]="Pattern",VLOOKUP(Table2[[#This Row],[Product Code]],'Routing data'!$A$2:$W$470,13,FALSE),VLOOKUP(Table2[[#This Row],[Product Code]],'Routing data'!$A$2:$W$470,3,FALSE))</f>
        <v>2</v>
      </c>
      <c r="BJ408" s="39">
        <f>IF(Table2[[#This Row],[Pattern]]="Pattern",VLOOKUP(Table2[[#This Row],[Product Code]],'Routing data'!$A$2:$W$470,14,FALSE),VLOOKUP(Table2[[#This Row],[Product Code]],'Routing data'!$A$2:$W$470,4,FALSE))</f>
        <v>0</v>
      </c>
      <c r="BK408" s="39">
        <f>VLOOKUP(Table2[[#This Row],[Product Code]],'Routing data'!A$4:W$524,16,FALSE)</f>
        <v>5</v>
      </c>
      <c r="BL408" s="42">
        <f>IF(Table2[[#This Row],[Milling Required]]=0,"x",IF(AT408="Pattern",B408-10,B408-4))</f>
        <v>43477</v>
      </c>
      <c r="BM408" s="42" t="str">
        <f>IF(Table2[[#This Row],[Punching Required]]=0,"x",IF(AT408="Pattern",B408-8,B408-2))</f>
        <v>x</v>
      </c>
      <c r="BN408" s="42">
        <f t="shared" si="82"/>
        <v>43478</v>
      </c>
      <c r="BO408" s="39">
        <f>IF(Table2[[#This Row],[Milling]]="x","x",Table2[[#This Row],[Total Sections]]*2)</f>
        <v>2</v>
      </c>
      <c r="BP408" s="39" t="str">
        <f>IF(Table2[[#This Row],[Punching]]="x","x",Table2[Total Sections]*2)</f>
        <v>x</v>
      </c>
      <c r="BQ408" s="39">
        <f>IF(Table2[[#This Row],[Pattern]]="Pattern",Table2[Total Sections]*3,Table2[Total Sections]*1.5)</f>
        <v>1.5</v>
      </c>
      <c r="BR408" s="42">
        <f t="shared" ca="1" si="87"/>
        <v>43471</v>
      </c>
      <c r="BS408" s="42"/>
      <c r="BT408" s="42"/>
      <c r="BU408" s="39"/>
      <c r="BV408" s="39" t="str">
        <f>_xlfn.IFNA(VLOOKUP(Table2[[#This Row],[Job-no]],Table4[],16,FALSE),"Ready")</f>
        <v/>
      </c>
      <c r="BW408" s="39" t="str">
        <f>_xlfn.IFNA(VLOOKUP(Table2[[#This Row],[Job-no]],Table4[],21,FALSE),"Ready")</f>
        <v/>
      </c>
      <c r="BX408" s="39" t="b">
        <f>_xlfn.IFNA(VLOOKUP(Table2[[#This Row],[Job-no]],Table4[],10,FALSE),TRUE)</f>
        <v>0</v>
      </c>
      <c r="BY408" s="39" t="str">
        <f>_xlfn.IFNA(VLOOKUP(Table2[[#This Row],[Job-no]],Table4[],22,FALSE),"Ready")</f>
        <v/>
      </c>
      <c r="BZ408" s="120">
        <f t="shared" si="84"/>
        <v>43481</v>
      </c>
      <c r="CA408" s="120" t="str">
        <f ca="1">IF(OR(Table2[[#This Row],[Saw Date]]=TODAY(),Table2[[#This Row],[Saw Date]]=TODAY()+1), Table2[[#This Row],[Saw Date]],IF(Table2[[#This Row],[Extrusion cut double saw]],"Done",""))</f>
        <v/>
      </c>
      <c r="CB408" s="120" t="str">
        <f ca="1">IF(OR(Table2[[#This Row],[Lens Date]]=TODAY(),Table2[[#This Row],[Lens Date]]=TODAY()+1), Table2[[#This Row],[Lens Date]],IF(Table2[[#This Row],[MSLens]]="Done","Done",""))</f>
        <v/>
      </c>
      <c r="CC408" s="120" t="str">
        <f ca="1">IF(OR(Table2[[#This Row],[Milling Date]]=TODAY(),Table2[[#This Row],[Milling Date]]=TODAY()+1), Table2[[#This Row],[Milling Date]],IF(Table2[[#This Row],[CNC Holes]]="Ready","Done",""))</f>
        <v/>
      </c>
      <c r="CD408" s="120" t="str">
        <f ca="1">IF(OR(Table2[[#This Row],[Welding Date]]=TODAY(),Table2[[#This Row],[Welding Date]]=TODAY()+1), Table2[[#This Row],[Welding Date]],IF(Table2[[#This Row],[Welding Corners]]="Ready","Done",""))</f>
        <v/>
      </c>
      <c r="CE408" s="120" t="str">
        <f ca="1">IF(OR(Table2[[#This Row],[Puching Date]]=TODAY(),Table2[[#This Row],[Puching Date]]=TODAY()+1), Table2[[#This Row],[Puching Date]],IF(Table2[[#This Row],[Punch Holes]]="Ready","Done",""))</f>
        <v/>
      </c>
      <c r="CF408" s="120" t="str">
        <f ca="1">IF(OR(Table2[[#This Row],[Housing Date2]]=TODAY(),Table2[[#This Row],[Housing Date2]]=TODAY()+1),Table2[[#This Row],[Housing Date2]],IF(Table2[[#This Row],[Body Assembly]],"Done",""))</f>
        <v/>
      </c>
      <c r="CG408" s="120" t="str">
        <f>_xlfn.IFNA(VLOOKUP(Table2[[#This Row],[Job-no]],Table4[],7,FALSE),"Done")</f>
        <v>Scheduled/Released</v>
      </c>
    </row>
    <row r="409" spans="1:85" x14ac:dyDescent="0.25">
      <c r="A409" t="str">
        <f>_xlfn.CONCAT(Table2[[#This Row],[Order]],"-",Table2[[#This Row],[Line]])</f>
        <v>77756-1</v>
      </c>
      <c r="B409" s="5">
        <v>43481</v>
      </c>
      <c r="C409" s="8">
        <v>77756</v>
      </c>
      <c r="D409" s="3" t="s">
        <v>2883</v>
      </c>
      <c r="E409" s="8">
        <v>1</v>
      </c>
      <c r="F409" s="8">
        <v>1</v>
      </c>
      <c r="G409" s="3" t="s">
        <v>42</v>
      </c>
      <c r="H409" s="8">
        <v>1</v>
      </c>
      <c r="I409" s="43" t="b">
        <v>0</v>
      </c>
      <c r="J409" s="43" t="b">
        <v>0</v>
      </c>
      <c r="K409" t="s">
        <v>114</v>
      </c>
      <c r="L409" s="43" t="b">
        <v>0</v>
      </c>
      <c r="M409" s="43" t="b">
        <v>0</v>
      </c>
      <c r="N409" s="43" t="b">
        <v>0</v>
      </c>
      <c r="O409" t="s">
        <v>114</v>
      </c>
      <c r="P409" t="s">
        <v>114</v>
      </c>
      <c r="Q409" t="s">
        <v>114</v>
      </c>
      <c r="R409" t="s">
        <v>114</v>
      </c>
      <c r="S409" t="s">
        <v>114</v>
      </c>
      <c r="T409" t="s">
        <v>114</v>
      </c>
      <c r="U409" t="s">
        <v>114</v>
      </c>
      <c r="V409" t="s">
        <v>114</v>
      </c>
      <c r="W409" s="5">
        <v>43476</v>
      </c>
      <c r="X409" s="3" t="s">
        <v>114</v>
      </c>
      <c r="Y409" s="3"/>
      <c r="Z409" s="3" t="s">
        <v>4873</v>
      </c>
      <c r="AA409" s="3" t="s">
        <v>114</v>
      </c>
      <c r="AB409" s="3" t="s">
        <v>168</v>
      </c>
      <c r="AC409" s="8">
        <v>12</v>
      </c>
      <c r="AD409" s="3" t="s">
        <v>5967</v>
      </c>
      <c r="AE409" s="4" t="s">
        <v>5968</v>
      </c>
      <c r="AF409" s="3"/>
      <c r="AG409" s="3" t="s">
        <v>114</v>
      </c>
      <c r="AH409" s="8">
        <v>1</v>
      </c>
      <c r="AI409" s="3" t="s">
        <v>79</v>
      </c>
      <c r="AJ409" t="s">
        <v>114</v>
      </c>
      <c r="AK409" t="s">
        <v>114</v>
      </c>
      <c r="AL409" s="43" t="b">
        <v>0</v>
      </c>
      <c r="AM409" s="3"/>
      <c r="AN409" s="3"/>
      <c r="AO409" s="43" t="b">
        <v>0</v>
      </c>
      <c r="AP409" s="3" t="b">
        <v>0</v>
      </c>
      <c r="AQ409" s="3">
        <f>VLOOKUP(Table2[[#This Row],[Job-no]],Table3[],26,FALSE)</f>
        <v>350</v>
      </c>
      <c r="AR409" t="str">
        <f t="shared" si="79"/>
        <v>GPSLED</v>
      </c>
      <c r="AS409" t="str">
        <f>VLOOKUP(AR409,Table1[],4,0)</f>
        <v>surface</v>
      </c>
      <c r="AT409">
        <f>IF(BD409&gt;0,"Pattern",VLOOKUP(AR409,Table1[],5,0))</f>
        <v>0</v>
      </c>
      <c r="AU409" s="34">
        <f>IF(AT409="Pattern",WORKDAY(Table2[[#This Row],[Scheduled Ship Date]],-10),WORKDAY(Table2[[#This Row],[Scheduled Ship Date]],-4))</f>
        <v>43475</v>
      </c>
      <c r="AV409">
        <f>IF(Table2[[#This Row],[Extrusion cut double saw]]=TRUE,IF(O409="ToDo",IF(AT409="Pattern",Table2[[#This Row],[Total Sections]]*0.4,Table2[[#This Row],[Total Sections]]*0.12),0),IF(AT409="Pattern",Table2[[#This Row],[Total Sections]]*4,Table2[[#This Row],[Total Sections]]*1.2))</f>
        <v>1.2</v>
      </c>
      <c r="AW409" s="42">
        <f t="shared" ca="1" si="86"/>
        <v>43470</v>
      </c>
      <c r="AX409" s="42">
        <f>IF(AT409="Pattern",Table2[[#This Row],[Scheduled Ship Date]]-2,Table2[[#This Row],[Scheduled Ship Date]]-3)</f>
        <v>43478</v>
      </c>
      <c r="AY409">
        <f>IF(Table2[[#This Row],[Pattern]]="Pattern",Table2[[#This Row],[Total Sections]]*4.82,Table2[[#This Row],[Total Sections]]*0.5)</f>
        <v>0.5</v>
      </c>
      <c r="AZ409" s="42">
        <f t="shared" ca="1" si="85"/>
        <v>43470</v>
      </c>
      <c r="BA409" s="39">
        <f>((Table2[Total Sections]/Table2[Open Qty])-1)*Table2[Open Qty]*12.96</f>
        <v>0</v>
      </c>
      <c r="BB409" s="42"/>
      <c r="BC409" s="39" t="str">
        <f t="shared" si="80"/>
        <v>GPSLED-1200-90-DW3020-RG2-2'-BLK-UNV-DP-1-S-C(CORD-PLUG-INLINE-DIMMER)</v>
      </c>
      <c r="BD409" s="39">
        <f t="shared" si="81"/>
        <v>0</v>
      </c>
      <c r="BE409" s="39" t="b">
        <f>_xlfn.IFNA(VLOOKUP(Table2[[#This Row],[Job-no]],Table4[],9,FALSE),TRUE)</f>
        <v>0</v>
      </c>
      <c r="BF409" t="str">
        <f>VLOOKUP(AR409,Table1[],3,0)</f>
        <v>PERFKT</v>
      </c>
      <c r="BG409" s="39" t="b">
        <f>_xlfn.IFNA(VLOOKUP(Table2[[#This Row],[Job-no]],Table4[],14,FALSE),TRUE)</f>
        <v>0</v>
      </c>
      <c r="BH409" s="39" t="str">
        <f>_xlfn.IFNA(VLOOKUP(Table2[[#This Row],[Job-no]],Table4[],11,FALSE),"Done")</f>
        <v/>
      </c>
      <c r="BI409" s="39">
        <f>IF(Table2[[#This Row],[Pattern]]="Pattern",VLOOKUP(Table2[[#This Row],[Product Code]],'Routing data'!$A$2:$W$470,13,FALSE),VLOOKUP(Table2[[#This Row],[Product Code]],'Routing data'!$A$2:$W$470,3,FALSE))</f>
        <v>2</v>
      </c>
      <c r="BJ409" s="39">
        <f>IF(Table2[[#This Row],[Pattern]]="Pattern",VLOOKUP(Table2[[#This Row],[Product Code]],'Routing data'!$A$2:$W$470,14,FALSE),VLOOKUP(Table2[[#This Row],[Product Code]],'Routing data'!$A$2:$W$470,4,FALSE))</f>
        <v>0</v>
      </c>
      <c r="BK409" s="39">
        <f>VLOOKUP(Table2[[#This Row],[Product Code]],'Routing data'!A$4:W$524,16,FALSE)</f>
        <v>0</v>
      </c>
      <c r="BL409" s="42">
        <f>IF(Table2[[#This Row],[Milling Required]]=0,"x",IF(AT409="Pattern",B409-10,B409-4))</f>
        <v>43477</v>
      </c>
      <c r="BM409" s="42" t="str">
        <f>IF(Table2[[#This Row],[Punching Required]]=0,"x",IF(AT409="Pattern",B409-8,B409-2))</f>
        <v>x</v>
      </c>
      <c r="BN409" s="42">
        <f t="shared" si="82"/>
        <v>43478</v>
      </c>
      <c r="BO409" s="39">
        <f>IF(Table2[[#This Row],[Milling]]="x","x",Table2[[#This Row],[Total Sections]]*2)</f>
        <v>2</v>
      </c>
      <c r="BP409" s="39" t="str">
        <f>IF(Table2[[#This Row],[Punching]]="x","x",Table2[Total Sections]*2)</f>
        <v>x</v>
      </c>
      <c r="BQ409" s="39">
        <f>IF(Table2[[#This Row],[Pattern]]="Pattern",Table2[Total Sections]*3,Table2[Total Sections]*1.5)</f>
        <v>1.5</v>
      </c>
      <c r="BR409" s="42">
        <f t="shared" ca="1" si="87"/>
        <v>43471</v>
      </c>
      <c r="BS409" s="42"/>
      <c r="BT409" s="42"/>
      <c r="BU409" s="39"/>
      <c r="BV409" s="39" t="str">
        <f>_xlfn.IFNA(VLOOKUP(Table2[[#This Row],[Job-no]],Table4[],16,FALSE),"Ready")</f>
        <v/>
      </c>
      <c r="BW409" s="39" t="str">
        <f>_xlfn.IFNA(VLOOKUP(Table2[[#This Row],[Job-no]],Table4[],21,FALSE),"Ready")</f>
        <v/>
      </c>
      <c r="BX409" s="39" t="b">
        <f>_xlfn.IFNA(VLOOKUP(Table2[[#This Row],[Job-no]],Table4[],10,FALSE),TRUE)</f>
        <v>0</v>
      </c>
      <c r="BY409" s="39" t="str">
        <f>_xlfn.IFNA(VLOOKUP(Table2[[#This Row],[Job-no]],Table4[],22,FALSE),"Ready")</f>
        <v/>
      </c>
      <c r="BZ409" s="120">
        <f t="shared" si="84"/>
        <v>43481</v>
      </c>
      <c r="CA409" s="120" t="str">
        <f ca="1">IF(OR(Table2[[#This Row],[Saw Date]]=TODAY(),Table2[[#This Row],[Saw Date]]=TODAY()+1), Table2[[#This Row],[Saw Date]],IF(Table2[[#This Row],[Extrusion cut double saw]],"Done",""))</f>
        <v/>
      </c>
      <c r="CB409" s="120" t="str">
        <f ca="1">IF(OR(Table2[[#This Row],[Lens Date]]=TODAY(),Table2[[#This Row],[Lens Date]]=TODAY()+1), Table2[[#This Row],[Lens Date]],IF(Table2[[#This Row],[MSLens]]="Done","Done",""))</f>
        <v/>
      </c>
      <c r="CC409" s="120" t="str">
        <f ca="1">IF(OR(Table2[[#This Row],[Milling Date]]=TODAY(),Table2[[#This Row],[Milling Date]]=TODAY()+1), Table2[[#This Row],[Milling Date]],IF(Table2[[#This Row],[CNC Holes]]="Ready","Done",""))</f>
        <v/>
      </c>
      <c r="CD409" s="120" t="str">
        <f ca="1">IF(OR(Table2[[#This Row],[Welding Date]]=TODAY(),Table2[[#This Row],[Welding Date]]=TODAY()+1), Table2[[#This Row],[Welding Date]],IF(Table2[[#This Row],[Welding Corners]]="Ready","Done",""))</f>
        <v/>
      </c>
      <c r="CE409" s="120" t="str">
        <f ca="1">IF(OR(Table2[[#This Row],[Puching Date]]=TODAY(),Table2[[#This Row],[Puching Date]]=TODAY()+1), Table2[[#This Row],[Puching Date]],IF(Table2[[#This Row],[Punch Holes]]="Ready","Done",""))</f>
        <v/>
      </c>
      <c r="CF409" s="120" t="str">
        <f ca="1">IF(OR(Table2[[#This Row],[Housing Date2]]=TODAY(),Table2[[#This Row],[Housing Date2]]=TODAY()+1),Table2[[#This Row],[Housing Date2]],IF(Table2[[#This Row],[Body Assembly]],"Done",""))</f>
        <v/>
      </c>
      <c r="CG409" s="120" t="str">
        <f>_xlfn.IFNA(VLOOKUP(Table2[[#This Row],[Job-no]],Table4[],7,FALSE),"Done")</f>
        <v>Scheduled/Released</v>
      </c>
    </row>
    <row r="410" spans="1:85" x14ac:dyDescent="0.25">
      <c r="A410" t="str">
        <f>_xlfn.CONCAT(Table2[[#This Row],[Order]],"-",Table2[[#This Row],[Line]])</f>
        <v>77809-1</v>
      </c>
      <c r="B410" s="5">
        <v>43481</v>
      </c>
      <c r="C410" s="8">
        <v>77809</v>
      </c>
      <c r="D410" s="3" t="s">
        <v>3827</v>
      </c>
      <c r="E410" s="8">
        <v>1</v>
      </c>
      <c r="F410" s="8">
        <v>1</v>
      </c>
      <c r="G410" s="3" t="s">
        <v>42</v>
      </c>
      <c r="H410" s="8">
        <v>3</v>
      </c>
      <c r="I410" s="43" t="b">
        <v>0</v>
      </c>
      <c r="J410" s="43" t="b">
        <v>0</v>
      </c>
      <c r="K410" t="s">
        <v>114</v>
      </c>
      <c r="L410" s="43" t="b">
        <v>0</v>
      </c>
      <c r="M410" s="43" t="b">
        <v>0</v>
      </c>
      <c r="N410" s="43" t="b">
        <v>0</v>
      </c>
      <c r="O410" t="s">
        <v>114</v>
      </c>
      <c r="P410" t="s">
        <v>114</v>
      </c>
      <c r="Q410" t="s">
        <v>114</v>
      </c>
      <c r="R410" t="s">
        <v>114</v>
      </c>
      <c r="S410" t="s">
        <v>114</v>
      </c>
      <c r="T410" t="s">
        <v>114</v>
      </c>
      <c r="U410" t="s">
        <v>114</v>
      </c>
      <c r="V410" t="s">
        <v>114</v>
      </c>
      <c r="W410" s="5">
        <v>43476</v>
      </c>
      <c r="X410" s="3" t="s">
        <v>114</v>
      </c>
      <c r="Y410" s="3"/>
      <c r="Z410" s="3" t="s">
        <v>4676</v>
      </c>
      <c r="AA410" s="3" t="s">
        <v>114</v>
      </c>
      <c r="AB410" s="3" t="s">
        <v>74</v>
      </c>
      <c r="AC410" s="8">
        <v>10</v>
      </c>
      <c r="AD410" s="3" t="s">
        <v>5967</v>
      </c>
      <c r="AE410" s="4" t="s">
        <v>5968</v>
      </c>
      <c r="AF410" s="3"/>
      <c r="AG410" s="3" t="s">
        <v>114</v>
      </c>
      <c r="AH410" s="8">
        <v>6</v>
      </c>
      <c r="AI410" s="3" t="s">
        <v>74</v>
      </c>
      <c r="AJ410" t="s">
        <v>114</v>
      </c>
      <c r="AK410" t="s">
        <v>114</v>
      </c>
      <c r="AL410" s="43" t="b">
        <v>0</v>
      </c>
      <c r="AM410" s="3"/>
      <c r="AN410" s="3"/>
      <c r="AO410" s="43" t="b">
        <v>0</v>
      </c>
      <c r="AP410" s="3" t="b">
        <v>0</v>
      </c>
      <c r="AQ410" s="3">
        <f>VLOOKUP(Table2[[#This Row],[Job-no]],Table3[],26,FALSE)</f>
        <v>4800</v>
      </c>
      <c r="AR410" t="str">
        <f t="shared" si="79"/>
        <v>BDLED</v>
      </c>
      <c r="AS410" t="str">
        <f>VLOOKUP(AR410,Table1[],4,0)</f>
        <v>pendant</v>
      </c>
      <c r="AT410">
        <f>IF(BD410&gt;0,"Pattern",VLOOKUP(AR410,Table1[],5,0))</f>
        <v>0</v>
      </c>
      <c r="AU410" s="34">
        <f>IF(AT410="Pattern",WORKDAY(Table2[[#This Row],[Scheduled Ship Date]],-10),WORKDAY(Table2[[#This Row],[Scheduled Ship Date]],-4))</f>
        <v>43475</v>
      </c>
      <c r="AV410">
        <f>IF(Table2[[#This Row],[Extrusion cut double saw]]=TRUE,IF(O410="ToDo",IF(AT410="Pattern",Table2[[#This Row],[Total Sections]]*0.4,Table2[[#This Row],[Total Sections]]*0.12),0),IF(AT410="Pattern",Table2[[#This Row],[Total Sections]]*4,Table2[[#This Row],[Total Sections]]*1.2))</f>
        <v>7.1999999999999993</v>
      </c>
      <c r="AW410" s="42">
        <f t="shared" ca="1" si="86"/>
        <v>43470</v>
      </c>
      <c r="AX410" s="42">
        <f>IF(AT410="Pattern",Table2[[#This Row],[Scheduled Ship Date]]-2,Table2[[#This Row],[Scheduled Ship Date]]-3)</f>
        <v>43478</v>
      </c>
      <c r="AY410">
        <f>IF(Table2[[#This Row],[Pattern]]="Pattern",Table2[[#This Row],[Total Sections]]*4.82,Table2[[#This Row],[Total Sections]]*0.5)</f>
        <v>3</v>
      </c>
      <c r="AZ410" s="42">
        <f t="shared" ca="1" si="85"/>
        <v>43470</v>
      </c>
      <c r="BA410" s="39">
        <f>((Table2[Total Sections]/Table2[Open Qty])-1)*Table2[Open Qty]*12.96</f>
        <v>38.880000000000003</v>
      </c>
      <c r="BB410" s="42"/>
      <c r="BC410" s="39" t="str">
        <f t="shared" si="80"/>
        <v>BDLED-400-80-27-SO-20'-BLK-UNV-DP-1-CT15(36")-C(BLACK CANOPY+PUT GASKET AT JOINING)</v>
      </c>
      <c r="BD410" s="39">
        <f t="shared" si="81"/>
        <v>0</v>
      </c>
      <c r="BE410" s="39" t="b">
        <f>_xlfn.IFNA(VLOOKUP(Table2[[#This Row],[Job-no]],Table4[],9,FALSE),TRUE)</f>
        <v>0</v>
      </c>
      <c r="BF410" t="str">
        <f>VLOOKUP(AR410,Table1[],3,0)</f>
        <v>B2LED</v>
      </c>
      <c r="BG410" s="39" t="b">
        <f>_xlfn.IFNA(VLOOKUP(Table2[[#This Row],[Job-no]],Table4[],14,FALSE),TRUE)</f>
        <v>0</v>
      </c>
      <c r="BH410" s="39" t="str">
        <f>_xlfn.IFNA(VLOOKUP(Table2[[#This Row],[Job-no]],Table4[],11,FALSE),"Done")</f>
        <v/>
      </c>
      <c r="BI410" s="39">
        <f>IF(Table2[[#This Row],[Pattern]]="Pattern",VLOOKUP(Table2[[#This Row],[Product Code]],'Routing data'!$A$2:$W$470,13,FALSE),VLOOKUP(Table2[[#This Row],[Product Code]],'Routing data'!$A$2:$W$470,3,FALSE))</f>
        <v>2</v>
      </c>
      <c r="BJ410" s="39">
        <f>IF(Table2[[#This Row],[Pattern]]="Pattern",VLOOKUP(Table2[[#This Row],[Product Code]],'Routing data'!$A$2:$W$470,14,FALSE),VLOOKUP(Table2[[#This Row],[Product Code]],'Routing data'!$A$2:$W$470,4,FALSE))</f>
        <v>0</v>
      </c>
      <c r="BK410" s="39">
        <f>VLOOKUP(Table2[[#This Row],[Product Code]],'Routing data'!A$4:W$524,16,FALSE)</f>
        <v>0</v>
      </c>
      <c r="BL410" s="42">
        <f>IF(Table2[[#This Row],[Milling Required]]=0,"x",IF(AT410="Pattern",B410-10,B410-4))</f>
        <v>43477</v>
      </c>
      <c r="BM410" s="42" t="str">
        <f>IF(Table2[[#This Row],[Punching Required]]=0,"x",IF(AT410="Pattern",B410-8,B410-2))</f>
        <v>x</v>
      </c>
      <c r="BN410" s="42">
        <f t="shared" si="82"/>
        <v>43478</v>
      </c>
      <c r="BO410" s="39">
        <f>IF(Table2[[#This Row],[Milling]]="x","x",Table2[[#This Row],[Total Sections]]*2)</f>
        <v>12</v>
      </c>
      <c r="BP410" s="39" t="str">
        <f>IF(Table2[[#This Row],[Punching]]="x","x",Table2[Total Sections]*2)</f>
        <v>x</v>
      </c>
      <c r="BQ410" s="39">
        <f>IF(Table2[[#This Row],[Pattern]]="Pattern",Table2[Total Sections]*3,Table2[Total Sections]*1.5)</f>
        <v>9</v>
      </c>
      <c r="BR410" s="42">
        <f t="shared" ca="1" si="87"/>
        <v>43471</v>
      </c>
      <c r="BS410" s="39"/>
      <c r="BT410" s="42"/>
      <c r="BU410" s="39"/>
      <c r="BV410" s="39" t="str">
        <f>_xlfn.IFNA(VLOOKUP(Table2[[#This Row],[Job-no]],Table4[],16,FALSE),"Ready")</f>
        <v/>
      </c>
      <c r="BW410" s="39" t="str">
        <f>_xlfn.IFNA(VLOOKUP(Table2[[#This Row],[Job-no]],Table4[],21,FALSE),"Ready")</f>
        <v/>
      </c>
      <c r="BX410" s="39" t="b">
        <f>_xlfn.IFNA(VLOOKUP(Table2[[#This Row],[Job-no]],Table4[],10,FALSE),TRUE)</f>
        <v>0</v>
      </c>
      <c r="BY410" s="39" t="str">
        <f>_xlfn.IFNA(VLOOKUP(Table2[[#This Row],[Job-no]],Table4[],22,FALSE),"Ready")</f>
        <v/>
      </c>
      <c r="BZ410" s="120">
        <f t="shared" si="84"/>
        <v>43481</v>
      </c>
      <c r="CA410" s="120" t="str">
        <f ca="1">IF(OR(Table2[[#This Row],[Saw Date]]=TODAY(),Table2[[#This Row],[Saw Date]]=TODAY()+1), Table2[[#This Row],[Saw Date]],IF(Table2[[#This Row],[Extrusion cut double saw]],"Done",""))</f>
        <v/>
      </c>
      <c r="CB410" s="120" t="str">
        <f ca="1">IF(OR(Table2[[#This Row],[Lens Date]]=TODAY(),Table2[[#This Row],[Lens Date]]=TODAY()+1), Table2[[#This Row],[Lens Date]],IF(Table2[[#This Row],[MSLens]]="Done","Done",""))</f>
        <v/>
      </c>
      <c r="CC410" s="120" t="str">
        <f ca="1">IF(OR(Table2[[#This Row],[Milling Date]]=TODAY(),Table2[[#This Row],[Milling Date]]=TODAY()+1), Table2[[#This Row],[Milling Date]],IF(Table2[[#This Row],[CNC Holes]]="Ready","Done",""))</f>
        <v/>
      </c>
      <c r="CD410" s="120" t="str">
        <f ca="1">IF(OR(Table2[[#This Row],[Welding Date]]=TODAY(),Table2[[#This Row],[Welding Date]]=TODAY()+1), Table2[[#This Row],[Welding Date]],IF(Table2[[#This Row],[Welding Corners]]="Ready","Done",""))</f>
        <v/>
      </c>
      <c r="CE410" s="120" t="str">
        <f ca="1">IF(OR(Table2[[#This Row],[Puching Date]]=TODAY(),Table2[[#This Row],[Puching Date]]=TODAY()+1), Table2[[#This Row],[Puching Date]],IF(Table2[[#This Row],[Punch Holes]]="Ready","Done",""))</f>
        <v/>
      </c>
      <c r="CF410" s="120" t="str">
        <f ca="1">IF(OR(Table2[[#This Row],[Housing Date2]]=TODAY(),Table2[[#This Row],[Housing Date2]]=TODAY()+1),Table2[[#This Row],[Housing Date2]],IF(Table2[[#This Row],[Body Assembly]],"Done",""))</f>
        <v/>
      </c>
      <c r="CG410" s="120" t="str">
        <f>_xlfn.IFNA(VLOOKUP(Table2[[#This Row],[Job-no]],Table4[],7,FALSE),"Done")</f>
        <v>Scheduled/Released</v>
      </c>
    </row>
    <row r="411" spans="1:85" x14ac:dyDescent="0.25">
      <c r="A411" t="str">
        <f>_xlfn.CONCAT(Table2[[#This Row],[Order]],"-",Table2[[#This Row],[Line]])</f>
        <v>77809-2</v>
      </c>
      <c r="B411" s="5">
        <v>43481</v>
      </c>
      <c r="C411" s="8">
        <v>77809</v>
      </c>
      <c r="D411" s="3" t="s">
        <v>3829</v>
      </c>
      <c r="E411" s="8">
        <v>2</v>
      </c>
      <c r="F411" s="8">
        <v>1</v>
      </c>
      <c r="G411" s="3" t="s">
        <v>42</v>
      </c>
      <c r="H411" s="8">
        <v>7</v>
      </c>
      <c r="I411" s="43" t="b">
        <v>0</v>
      </c>
      <c r="J411" s="43" t="b">
        <v>0</v>
      </c>
      <c r="K411" t="s">
        <v>114</v>
      </c>
      <c r="L411" s="43" t="b">
        <v>0</v>
      </c>
      <c r="M411" s="43" t="b">
        <v>0</v>
      </c>
      <c r="N411" s="43" t="b">
        <v>0</v>
      </c>
      <c r="O411" t="s">
        <v>114</v>
      </c>
      <c r="P411" t="s">
        <v>114</v>
      </c>
      <c r="Q411" t="s">
        <v>114</v>
      </c>
      <c r="R411" t="s">
        <v>114</v>
      </c>
      <c r="S411" t="s">
        <v>114</v>
      </c>
      <c r="T411" t="s">
        <v>114</v>
      </c>
      <c r="U411" t="s">
        <v>114</v>
      </c>
      <c r="V411" t="s">
        <v>114</v>
      </c>
      <c r="W411" s="5">
        <v>43476</v>
      </c>
      <c r="X411" s="3" t="s">
        <v>114</v>
      </c>
      <c r="Y411" s="3"/>
      <c r="Z411" s="3" t="s">
        <v>4676</v>
      </c>
      <c r="AA411" s="3" t="s">
        <v>114</v>
      </c>
      <c r="AB411" s="3" t="s">
        <v>74</v>
      </c>
      <c r="AC411" s="8">
        <v>10</v>
      </c>
      <c r="AD411" s="3" t="s">
        <v>5967</v>
      </c>
      <c r="AE411" s="4" t="s">
        <v>5968</v>
      </c>
      <c r="AF411" s="3"/>
      <c r="AG411" s="3" t="s">
        <v>114</v>
      </c>
      <c r="AH411" s="8">
        <v>14</v>
      </c>
      <c r="AI411" s="3" t="s">
        <v>74</v>
      </c>
      <c r="AJ411" t="s">
        <v>114</v>
      </c>
      <c r="AK411" t="s">
        <v>114</v>
      </c>
      <c r="AL411" s="43" t="b">
        <v>0</v>
      </c>
      <c r="AM411" s="3"/>
      <c r="AN411" s="3"/>
      <c r="AO411" s="43" t="b">
        <v>0</v>
      </c>
      <c r="AP411" s="3" t="b">
        <v>0</v>
      </c>
      <c r="AQ411" s="3">
        <f>VLOOKUP(Table2[[#This Row],[Job-no]],Table3[],26,FALSE)</f>
        <v>11200</v>
      </c>
      <c r="AR411" t="str">
        <f t="shared" si="79"/>
        <v>BRLED</v>
      </c>
      <c r="AS411" t="str">
        <f>VLOOKUP(AR411,Table1[],4,0)</f>
        <v>recessed</v>
      </c>
      <c r="AT411">
        <f>IF(BD411&gt;0,"Pattern",VLOOKUP(AR411,Table1[],5,0))</f>
        <v>0</v>
      </c>
      <c r="AU411" s="34">
        <f>IF(AT411="Pattern",WORKDAY(Table2[[#This Row],[Scheduled Ship Date]],-10),WORKDAY(Table2[[#This Row],[Scheduled Ship Date]],-4))</f>
        <v>43475</v>
      </c>
      <c r="AV411">
        <f>IF(Table2[[#This Row],[Extrusion cut double saw]]=TRUE,IF(O411="ToDo",IF(AT411="Pattern",Table2[[#This Row],[Total Sections]]*0.4,Table2[[#This Row],[Total Sections]]*0.12),0),IF(AT411="Pattern",Table2[[#This Row],[Total Sections]]*4,Table2[[#This Row],[Total Sections]]*1.2))</f>
        <v>16.8</v>
      </c>
      <c r="AW411" s="42">
        <f t="shared" ca="1" si="86"/>
        <v>43470</v>
      </c>
      <c r="AX411" s="42">
        <f>IF(AT411="Pattern",Table2[[#This Row],[Scheduled Ship Date]]-2,Table2[[#This Row],[Scheduled Ship Date]]-3)</f>
        <v>43478</v>
      </c>
      <c r="AY411">
        <f>IF(Table2[[#This Row],[Pattern]]="Pattern",Table2[[#This Row],[Total Sections]]*4.82,Table2[[#This Row],[Total Sections]]*0.5)</f>
        <v>7</v>
      </c>
      <c r="AZ411" s="42">
        <f t="shared" ca="1" si="85"/>
        <v>43470</v>
      </c>
      <c r="BA411" s="39">
        <f>((Table2[Total Sections]/Table2[Open Qty])-1)*Table2[Open Qty]*12.96</f>
        <v>90.72</v>
      </c>
      <c r="BB411" s="39"/>
      <c r="BC411" s="39" t="str">
        <f t="shared" si="80"/>
        <v>BRLED-400-80-27-FL-20'-BLK-UNV-DP-1-TB15</v>
      </c>
      <c r="BD411" s="39">
        <f t="shared" si="81"/>
        <v>0</v>
      </c>
      <c r="BE411" s="39" t="b">
        <f>_xlfn.IFNA(VLOOKUP(Table2[[#This Row],[Job-no]],Table4[],9,FALSE),TRUE)</f>
        <v>0</v>
      </c>
      <c r="BF411" t="str">
        <f>VLOOKUP(AR411,Table1[],3,0)</f>
        <v>B2LED</v>
      </c>
      <c r="BG411" s="39" t="b">
        <f>_xlfn.IFNA(VLOOKUP(Table2[[#This Row],[Job-no]],Table4[],14,FALSE),TRUE)</f>
        <v>0</v>
      </c>
      <c r="BH411" s="39" t="str">
        <f>_xlfn.IFNA(VLOOKUP(Table2[[#This Row],[Job-no]],Table4[],11,FALSE),"Done")</f>
        <v/>
      </c>
      <c r="BI411" s="39">
        <f>IF(Table2[[#This Row],[Pattern]]="Pattern",VLOOKUP(Table2[[#This Row],[Product Code]],'Routing data'!$A$2:$W$470,13,FALSE),VLOOKUP(Table2[[#This Row],[Product Code]],'Routing data'!$A$2:$W$470,3,FALSE))</f>
        <v>2</v>
      </c>
      <c r="BJ411" s="39">
        <f>IF(Table2[[#This Row],[Pattern]]="Pattern",VLOOKUP(Table2[[#This Row],[Product Code]],'Routing data'!$A$2:$W$470,14,FALSE),VLOOKUP(Table2[[#This Row],[Product Code]],'Routing data'!$A$2:$W$470,4,FALSE))</f>
        <v>0</v>
      </c>
      <c r="BK411" s="39">
        <f>VLOOKUP(Table2[[#This Row],[Product Code]],'Routing data'!A$4:W$524,16,FALSE)</f>
        <v>0</v>
      </c>
      <c r="BL411" s="42">
        <f>IF(Table2[[#This Row],[Milling Required]]=0,"x",IF(AT411="Pattern",B411-10,B411-4))</f>
        <v>43477</v>
      </c>
      <c r="BM411" s="42" t="str">
        <f>IF(Table2[[#This Row],[Punching Required]]=0,"x",IF(AT411="Pattern",B411-8,B411-2))</f>
        <v>x</v>
      </c>
      <c r="BN411" s="42">
        <f t="shared" si="82"/>
        <v>43478</v>
      </c>
      <c r="BO411" s="39">
        <f>IF(Table2[[#This Row],[Milling]]="x","x",Table2[[#This Row],[Total Sections]]*2)</f>
        <v>28</v>
      </c>
      <c r="BP411" s="39" t="str">
        <f>IF(Table2[[#This Row],[Punching]]="x","x",Table2[Total Sections]*2)</f>
        <v>x</v>
      </c>
      <c r="BQ411" s="39">
        <f>IF(Table2[[#This Row],[Pattern]]="Pattern",Table2[Total Sections]*3,Table2[Total Sections]*1.5)</f>
        <v>21</v>
      </c>
      <c r="BR411" s="42">
        <f t="shared" ca="1" si="87"/>
        <v>43471</v>
      </c>
      <c r="BS411" s="42"/>
      <c r="BT411" s="42"/>
      <c r="BU411" s="39"/>
      <c r="BV411" s="122" t="str">
        <f>_xlfn.IFNA(VLOOKUP(Table2[[#This Row],[Job-no]],Table4[],16,FALSE),"Ready")</f>
        <v/>
      </c>
      <c r="BW411" s="122" t="str">
        <f>_xlfn.IFNA(VLOOKUP(Table2[[#This Row],[Job-no]],Table4[],21,FALSE),"Ready")</f>
        <v/>
      </c>
      <c r="BX411" s="39" t="b">
        <f>_xlfn.IFNA(VLOOKUP(Table2[[#This Row],[Job-no]],Table4[],10,FALSE),TRUE)</f>
        <v>0</v>
      </c>
      <c r="BY411" s="39" t="str">
        <f>_xlfn.IFNA(VLOOKUP(Table2[[#This Row],[Job-no]],Table4[],22,FALSE),"Ready")</f>
        <v/>
      </c>
      <c r="BZ411" s="120">
        <f t="shared" si="84"/>
        <v>43481</v>
      </c>
      <c r="CA411" s="120" t="str">
        <f ca="1">IF(OR(Table2[[#This Row],[Saw Date]]=TODAY(),Table2[[#This Row],[Saw Date]]=TODAY()+1), Table2[[#This Row],[Saw Date]],IF(Table2[[#This Row],[Extrusion cut double saw]],"Done",""))</f>
        <v/>
      </c>
      <c r="CB411" s="120" t="str">
        <f ca="1">IF(OR(Table2[[#This Row],[Lens Date]]=TODAY(),Table2[[#This Row],[Lens Date]]=TODAY()+1), Table2[[#This Row],[Lens Date]],IF(Table2[[#This Row],[MSLens]]="Done","Done",""))</f>
        <v/>
      </c>
      <c r="CC411" s="120" t="str">
        <f ca="1">IF(OR(Table2[[#This Row],[Milling Date]]=TODAY(),Table2[[#This Row],[Milling Date]]=TODAY()+1), Table2[[#This Row],[Milling Date]],IF(Table2[[#This Row],[CNC Holes]]="Ready","Done",""))</f>
        <v/>
      </c>
      <c r="CD411" s="120" t="str">
        <f ca="1">IF(OR(Table2[[#This Row],[Welding Date]]=TODAY(),Table2[[#This Row],[Welding Date]]=TODAY()+1), Table2[[#This Row],[Welding Date]],IF(Table2[[#This Row],[Welding Corners]]="Ready","Done",""))</f>
        <v/>
      </c>
      <c r="CE411" s="120" t="str">
        <f ca="1">IF(OR(Table2[[#This Row],[Puching Date]]=TODAY(),Table2[[#This Row],[Puching Date]]=TODAY()+1), Table2[[#This Row],[Puching Date]],IF(Table2[[#This Row],[Punch Holes]]="Ready","Done",""))</f>
        <v/>
      </c>
      <c r="CF411" s="120" t="str">
        <f ca="1">IF(OR(Table2[[#This Row],[Housing Date2]]=TODAY(),Table2[[#This Row],[Housing Date2]]=TODAY()+1),Table2[[#This Row],[Housing Date2]],IF(Table2[[#This Row],[Body Assembly]],"Done",""))</f>
        <v/>
      </c>
      <c r="CG411" s="120" t="str">
        <f>_xlfn.IFNA(VLOOKUP(Table2[[#This Row],[Job-no]],Table4[],7,FALSE),"Done")</f>
        <v>Scheduled/Released</v>
      </c>
    </row>
    <row r="412" spans="1:85" x14ac:dyDescent="0.25">
      <c r="A412" s="39" t="str">
        <f>_xlfn.CONCAT(Table2[[#This Row],[Order]],"-",Table2[[#This Row],[Line]])</f>
        <v>72675-3</v>
      </c>
      <c r="B412" s="5">
        <v>43487</v>
      </c>
      <c r="C412" s="8">
        <v>72675</v>
      </c>
      <c r="D412" s="3" t="s">
        <v>1505</v>
      </c>
      <c r="E412" s="8">
        <v>3</v>
      </c>
      <c r="F412" s="8">
        <v>1</v>
      </c>
      <c r="G412" s="3" t="s">
        <v>42</v>
      </c>
      <c r="H412" s="8">
        <v>1</v>
      </c>
      <c r="I412" s="43" t="b">
        <v>0</v>
      </c>
      <c r="J412" s="43" t="b">
        <v>0</v>
      </c>
      <c r="K412" t="s">
        <v>114</v>
      </c>
      <c r="L412" s="43" t="b">
        <v>0</v>
      </c>
      <c r="M412" s="43" t="b">
        <v>0</v>
      </c>
      <c r="N412" s="43" t="b">
        <v>0</v>
      </c>
      <c r="O412" t="s">
        <v>114</v>
      </c>
      <c r="P412" t="s">
        <v>114</v>
      </c>
      <c r="Q412" t="s">
        <v>114</v>
      </c>
      <c r="R412" t="s">
        <v>114</v>
      </c>
      <c r="S412" t="s">
        <v>114</v>
      </c>
      <c r="T412" t="s">
        <v>114</v>
      </c>
      <c r="U412" t="s">
        <v>114</v>
      </c>
      <c r="V412" t="s">
        <v>114</v>
      </c>
      <c r="W412" s="5">
        <v>43482</v>
      </c>
      <c r="X412" s="3" t="s">
        <v>114</v>
      </c>
      <c r="Y412" s="3"/>
      <c r="Z412" s="3" t="s">
        <v>4908</v>
      </c>
      <c r="AA412" s="3" t="s">
        <v>114</v>
      </c>
      <c r="AB412" s="3" t="s">
        <v>74</v>
      </c>
      <c r="AC412" s="8">
        <v>7</v>
      </c>
      <c r="AD412" s="3" t="s">
        <v>5967</v>
      </c>
      <c r="AE412" s="4" t="s">
        <v>5968</v>
      </c>
      <c r="AF412" s="3"/>
      <c r="AG412" s="3" t="s">
        <v>114</v>
      </c>
      <c r="AH412" s="8">
        <v>10</v>
      </c>
      <c r="AI412" s="3" t="s">
        <v>74</v>
      </c>
      <c r="AJ412" t="s">
        <v>114</v>
      </c>
      <c r="AK412" t="s">
        <v>114</v>
      </c>
      <c r="AL412" s="43" t="b">
        <v>0</v>
      </c>
      <c r="AM412" s="3"/>
      <c r="AN412" s="3"/>
      <c r="AO412" s="43" t="b">
        <v>0</v>
      </c>
      <c r="AP412" s="3" t="b">
        <v>0</v>
      </c>
      <c r="AQ412" s="3">
        <f>VLOOKUP(Table2[[#This Row],[Job-no]],Table3[],26,FALSE)</f>
        <v>9340</v>
      </c>
      <c r="AR412" t="str">
        <f t="shared" si="79"/>
        <v>SCDIPAT</v>
      </c>
      <c r="AS412" t="str">
        <f>VLOOKUP(AR412,Table1[],4,0)</f>
        <v>pendant</v>
      </c>
      <c r="AT412" t="str">
        <f>IF(BD412&gt;0,"Pattern",VLOOKUP(AR412,Table1[],5,0))</f>
        <v>Pattern</v>
      </c>
      <c r="AU412" s="34">
        <f>IF(AT412="Pattern",WORKDAY(Table2[[#This Row],[Scheduled Ship Date]],-10),WORKDAY(Table2[[#This Row],[Scheduled Ship Date]],-4))</f>
        <v>43473</v>
      </c>
      <c r="AV412" s="39">
        <f>IF(Table2[[#This Row],[Extrusion cut double saw]]=TRUE,IF(O412="ToDo",IF(AT412="Pattern",Table2[[#This Row],[Total Sections]]*0.4,Table2[[#This Row],[Total Sections]]*0.12),0),IF(AT412="Pattern",Table2[[#This Row],[Total Sections]]*4,Table2[[#This Row],[Total Sections]]*1.2))</f>
        <v>40</v>
      </c>
      <c r="AW412" s="42">
        <f ca="1">TODAY()+2</f>
        <v>43469</v>
      </c>
      <c r="AX412" s="42">
        <f>IF(AT412="Pattern",Table2[[#This Row],[Scheduled Ship Date]]-2,Table2[[#This Row],[Scheduled Ship Date]]-3)</f>
        <v>43485</v>
      </c>
      <c r="AY412" s="39">
        <f>IF(Table2[[#This Row],[Pattern]]="Pattern",Table2[[#This Row],[Total Sections]]*4.82,Table2[[#This Row],[Total Sections]]*0.5)</f>
        <v>48.2</v>
      </c>
      <c r="AZ412" s="42">
        <f ca="1">TODAY()+4</f>
        <v>43471</v>
      </c>
      <c r="BA412" s="39">
        <f>((Table2[Total Sections]/Table2[Open Qty])-1)*Table2[Open Qty]*12.96</f>
        <v>116.64000000000001</v>
      </c>
      <c r="BB412" s="39"/>
      <c r="BC412" s="39" t="str">
        <f t="shared" si="80"/>
        <v>SCDIPAT-REC-90(4)-500-500-90-27-NO-FL-58'-EX-W-UNV-DP-1-CA(36)</v>
      </c>
      <c r="BD412" s="39">
        <f t="shared" si="81"/>
        <v>0</v>
      </c>
      <c r="BE412" s="39" t="b">
        <f>_xlfn.IFNA(VLOOKUP(Table2[[#This Row],[Job-no]],Table4[],9,FALSE),TRUE)</f>
        <v>0</v>
      </c>
      <c r="BF412" s="39"/>
      <c r="BG412" s="39" t="b">
        <f>_xlfn.IFNA(VLOOKUP(Table2[[#This Row],[Job-no]],Table4[],14,FALSE),TRUE)</f>
        <v>0</v>
      </c>
      <c r="BH412" s="39" t="str">
        <f>_xlfn.IFNA(VLOOKUP(Table2[[#This Row],[Job-no]],Table4[],11,FALSE),"Done")</f>
        <v/>
      </c>
      <c r="BI412" s="39">
        <f>IF(Table2[[#This Row],[Pattern]]="Pattern",VLOOKUP(Table2[[#This Row],[Product Code]],'Routing data'!$A$2:$W$470,13,FALSE),VLOOKUP(Table2[[#This Row],[Product Code]],'Routing data'!$A$2:$W$470,3,FALSE))</f>
        <v>2</v>
      </c>
      <c r="BJ412" s="39">
        <f>IF(Table2[[#This Row],[Pattern]]="Pattern",VLOOKUP(Table2[[#This Row],[Product Code]],'Routing data'!$A$2:$W$470,14,FALSE),VLOOKUP(Table2[[#This Row],[Product Code]],'Routing data'!$A$2:$W$470,4,FALSE))</f>
        <v>0</v>
      </c>
      <c r="BK412" s="39">
        <f>VLOOKUP(Table2[[#This Row],[Product Code]],'Routing data'!A$4:W$524,16,FALSE)</f>
        <v>5</v>
      </c>
      <c r="BL412" s="42">
        <f>IF(Table2[[#This Row],[Milling Required]]=0,"x",IF(AT412="Pattern",B412-10,B412-4))</f>
        <v>43477</v>
      </c>
      <c r="BM412" s="42" t="str">
        <f>IF(Table2[[#This Row],[Punching Required]]=0,"x",IF(AT412="Pattern",B412-8,B412-2))</f>
        <v>x</v>
      </c>
      <c r="BN412" s="42">
        <f t="shared" si="82"/>
        <v>43485</v>
      </c>
      <c r="BO412" s="39">
        <f>IF(Table2[[#This Row],[Milling]]="x","x",Table2[[#This Row],[Total Sections]]*2)</f>
        <v>20</v>
      </c>
      <c r="BP412" s="39" t="str">
        <f>IF(Table2[[#This Row],[Punching]]="x","x",Table2[Total Sections]*2)</f>
        <v>x</v>
      </c>
      <c r="BQ412" s="39">
        <f>IF(Table2[[#This Row],[Pattern]]="Pattern",Table2[Total Sections]*3,Table2[Total Sections]*1.5)</f>
        <v>30</v>
      </c>
      <c r="BR412" s="42">
        <f t="shared" ca="1" si="87"/>
        <v>43471</v>
      </c>
      <c r="BS412" s="39"/>
      <c r="BT412" s="39"/>
      <c r="BU412" s="39"/>
      <c r="BV412" s="39" t="str">
        <f>_xlfn.IFNA(VLOOKUP(Table2[[#This Row],[Job-no]],Table4[],16,FALSE),"Ready")</f>
        <v/>
      </c>
      <c r="BW412" s="39" t="str">
        <f>_xlfn.IFNA(VLOOKUP(Table2[[#This Row],[Job-no]],Table4[],21,FALSE),"Ready")</f>
        <v/>
      </c>
      <c r="BX412" s="39" t="b">
        <f>_xlfn.IFNA(VLOOKUP(Table2[[#This Row],[Job-no]],Table4[],10,FALSE),TRUE)</f>
        <v>0</v>
      </c>
      <c r="BY412" s="39" t="str">
        <f>_xlfn.IFNA(VLOOKUP(Table2[[#This Row],[Job-no]],Table4[],22,FALSE),"Ready")</f>
        <v/>
      </c>
      <c r="BZ412" s="120">
        <f t="shared" si="84"/>
        <v>43487</v>
      </c>
      <c r="CA412" s="120" t="str">
        <f ca="1">IF(OR(Table2[[#This Row],[Saw Date]]=TODAY(),Table2[[#This Row],[Saw Date]]=TODAY()+1), Table2[[#This Row],[Saw Date]],IF(Table2[[#This Row],[Extrusion cut double saw]],"Done",""))</f>
        <v/>
      </c>
      <c r="CB412" s="120" t="str">
        <f ca="1">IF(OR(Table2[[#This Row],[Lens Date]]=TODAY(),Table2[[#This Row],[Lens Date]]=TODAY()+1), Table2[[#This Row],[Lens Date]],IF(Table2[[#This Row],[MSLens]]="Done","Done",""))</f>
        <v/>
      </c>
      <c r="CC412" s="120" t="str">
        <f ca="1">IF(OR(Table2[[#This Row],[Milling Date]]=TODAY(),Table2[[#This Row],[Milling Date]]=TODAY()+1), Table2[[#This Row],[Milling Date]],IF(Table2[[#This Row],[CNC Holes]]="Ready","Done",""))</f>
        <v/>
      </c>
      <c r="CD412" s="120" t="str">
        <f ca="1">IF(OR(Table2[[#This Row],[Welding Date]]=TODAY(),Table2[[#This Row],[Welding Date]]=TODAY()+1), Table2[[#This Row],[Welding Date]],IF(Table2[[#This Row],[Welding Corners]]="Ready","Done",""))</f>
        <v/>
      </c>
      <c r="CE412" s="120" t="str">
        <f ca="1">IF(OR(Table2[[#This Row],[Puching Date]]=TODAY(),Table2[[#This Row],[Puching Date]]=TODAY()+1), Table2[[#This Row],[Puching Date]],IF(Table2[[#This Row],[Punch Holes]]="Ready","Done",""))</f>
        <v/>
      </c>
      <c r="CF412" s="120" t="str">
        <f ca="1">IF(OR(Table2[[#This Row],[Housing Date2]]=TODAY(),Table2[[#This Row],[Housing Date2]]=TODAY()+1),Table2[[#This Row],[Housing Date2]],IF(Table2[[#This Row],[Body Assembly]],"Done",""))</f>
        <v/>
      </c>
      <c r="CG412" s="120" t="str">
        <f>_xlfn.IFNA(VLOOKUP(Table2[[#This Row],[Job-no]],Table4[],7,FALSE),"Done")</f>
        <v>Scheduled/Released</v>
      </c>
    </row>
    <row r="413" spans="1:85" x14ac:dyDescent="0.25">
      <c r="A413" t="str">
        <f>_xlfn.CONCAT(Table2[[#This Row],[Order]],"-",Table2[[#This Row],[Line]])</f>
        <v>72675-4</v>
      </c>
      <c r="B413" s="5">
        <v>43487</v>
      </c>
      <c r="C413" s="8">
        <v>72675</v>
      </c>
      <c r="D413" s="3" t="s">
        <v>1507</v>
      </c>
      <c r="E413" s="8">
        <v>4</v>
      </c>
      <c r="F413" s="8">
        <v>1</v>
      </c>
      <c r="G413" s="3" t="s">
        <v>42</v>
      </c>
      <c r="H413" s="8">
        <v>1</v>
      </c>
      <c r="I413" s="43" t="b">
        <v>0</v>
      </c>
      <c r="J413" s="43" t="b">
        <v>0</v>
      </c>
      <c r="K413" t="s">
        <v>114</v>
      </c>
      <c r="L413" s="43" t="b">
        <v>0</v>
      </c>
      <c r="M413" s="43" t="b">
        <v>0</v>
      </c>
      <c r="N413" s="43" t="b">
        <v>0</v>
      </c>
      <c r="O413" t="s">
        <v>114</v>
      </c>
      <c r="P413" t="s">
        <v>114</v>
      </c>
      <c r="Q413" t="s">
        <v>114</v>
      </c>
      <c r="R413" t="s">
        <v>114</v>
      </c>
      <c r="S413" t="s">
        <v>114</v>
      </c>
      <c r="T413" t="s">
        <v>114</v>
      </c>
      <c r="U413" t="s">
        <v>114</v>
      </c>
      <c r="V413" t="s">
        <v>114</v>
      </c>
      <c r="W413" s="5">
        <v>43482</v>
      </c>
      <c r="X413" s="3" t="s">
        <v>114</v>
      </c>
      <c r="Y413" s="3"/>
      <c r="Z413" s="3" t="s">
        <v>4909</v>
      </c>
      <c r="AA413" s="3" t="s">
        <v>114</v>
      </c>
      <c r="AB413" s="3" t="s">
        <v>74</v>
      </c>
      <c r="AC413" s="8">
        <v>7</v>
      </c>
      <c r="AD413" s="3" t="s">
        <v>5967</v>
      </c>
      <c r="AE413" s="4" t="s">
        <v>5968</v>
      </c>
      <c r="AF413" s="3"/>
      <c r="AG413" s="3" t="s">
        <v>114</v>
      </c>
      <c r="AH413" s="8">
        <v>16</v>
      </c>
      <c r="AI413" s="3" t="s">
        <v>74</v>
      </c>
      <c r="AJ413" t="s">
        <v>114</v>
      </c>
      <c r="AK413" t="s">
        <v>114</v>
      </c>
      <c r="AL413" s="43" t="b">
        <v>0</v>
      </c>
      <c r="AM413" s="3"/>
      <c r="AN413" s="3"/>
      <c r="AO413" s="43" t="b">
        <v>0</v>
      </c>
      <c r="AP413" s="3" t="b">
        <v>0</v>
      </c>
      <c r="AQ413" s="3">
        <f>VLOOKUP(Table2[[#This Row],[Job-no]],Table3[],26,FALSE)</f>
        <v>19700</v>
      </c>
      <c r="AR413" t="str">
        <f t="shared" si="79"/>
        <v>SCDPAT</v>
      </c>
      <c r="AS413" t="str">
        <f>VLOOKUP(AR413,Table1[],4,0)</f>
        <v>pendant</v>
      </c>
      <c r="AT413" t="str">
        <f>IF(BD413&gt;0,"Pattern",VLOOKUP(AR413,Table1[],5,0))</f>
        <v>Pattern</v>
      </c>
      <c r="AU413" s="34">
        <f>IF(AT413="Pattern",WORKDAY(Table2[[#This Row],[Scheduled Ship Date]],-10),WORKDAY(Table2[[#This Row],[Scheduled Ship Date]],-4))</f>
        <v>43473</v>
      </c>
      <c r="AV413">
        <f>IF(Table2[[#This Row],[Extrusion cut double saw]]=TRUE,IF(O413="ToDo",IF(AT413="Pattern",Table2[[#This Row],[Total Sections]]*0.4,Table2[[#This Row],[Total Sections]]*0.12),0),IF(AT413="Pattern",Table2[[#This Row],[Total Sections]]*4,Table2[[#This Row],[Total Sections]]*1.2))</f>
        <v>64</v>
      </c>
      <c r="AW413" s="42">
        <f ca="1">TODAY()+2</f>
        <v>43469</v>
      </c>
      <c r="AX413" s="42">
        <f>IF(AT413="Pattern",Table2[[#This Row],[Scheduled Ship Date]]-2,Table2[[#This Row],[Scheduled Ship Date]]-3)</f>
        <v>43485</v>
      </c>
      <c r="AY413">
        <f>IF(Table2[[#This Row],[Pattern]]="Pattern",Table2[[#This Row],[Total Sections]]*4.82,Table2[[#This Row],[Total Sections]]*0.5)</f>
        <v>77.12</v>
      </c>
      <c r="AZ413" s="42">
        <f ca="1">TODAY()+4</f>
        <v>43471</v>
      </c>
      <c r="BA413" s="39">
        <f>((Table2[Total Sections]/Table2[Open Qty])-1)*Table2[Open Qty]*12.96</f>
        <v>194.4</v>
      </c>
      <c r="BB413" s="42"/>
      <c r="BC413" s="39" t="str">
        <f t="shared" si="80"/>
        <v>SCDPAT-REC-90(4)-300-90-27-FL-135'-NL-W-UNV-DP-1-CA(36)</v>
      </c>
      <c r="BD413" s="39">
        <f t="shared" si="81"/>
        <v>0</v>
      </c>
      <c r="BE413" s="39" t="b">
        <f>_xlfn.IFNA(VLOOKUP(Table2[[#This Row],[Job-no]],Table4[],9,FALSE),TRUE)</f>
        <v>0</v>
      </c>
      <c r="BF413" t="str">
        <f>VLOOKUP(AR413,Table1[],3,0)</f>
        <v>Sculpt</v>
      </c>
      <c r="BG413" s="39" t="b">
        <f>_xlfn.IFNA(VLOOKUP(Table2[[#This Row],[Job-no]],Table4[],14,FALSE),TRUE)</f>
        <v>0</v>
      </c>
      <c r="BH413" s="39" t="str">
        <f>_xlfn.IFNA(VLOOKUP(Table2[[#This Row],[Job-no]],Table4[],11,FALSE),"Done")</f>
        <v/>
      </c>
      <c r="BI413" s="39">
        <f>IF(Table2[[#This Row],[Pattern]]="Pattern",VLOOKUP(Table2[[#This Row],[Product Code]],'Routing data'!$A$2:$W$470,13,FALSE),VLOOKUP(Table2[[#This Row],[Product Code]],'Routing data'!$A$2:$W$470,3,FALSE))</f>
        <v>2</v>
      </c>
      <c r="BJ413" s="39">
        <f>IF(Table2[[#This Row],[Pattern]]="Pattern",VLOOKUP(Table2[[#This Row],[Product Code]],'Routing data'!$A$2:$W$470,14,FALSE),VLOOKUP(Table2[[#This Row],[Product Code]],'Routing data'!$A$2:$W$470,4,FALSE))</f>
        <v>0</v>
      </c>
      <c r="BK413" s="39">
        <f>VLOOKUP(Table2[[#This Row],[Product Code]],'Routing data'!A$4:W$524,16,FALSE)</f>
        <v>5</v>
      </c>
      <c r="BL413" s="42">
        <f>IF(Table2[[#This Row],[Milling Required]]=0,"x",IF(AT413="Pattern",B413-10,B413-4))</f>
        <v>43477</v>
      </c>
      <c r="BM413" s="42" t="str">
        <f>IF(Table2[[#This Row],[Punching Required]]=0,"x",IF(AT413="Pattern",B413-8,B413-2))</f>
        <v>x</v>
      </c>
      <c r="BN413" s="42">
        <f t="shared" si="82"/>
        <v>43485</v>
      </c>
      <c r="BO413" s="39">
        <f>IF(Table2[[#This Row],[Milling]]="x","x",Table2[[#This Row],[Total Sections]]*2)</f>
        <v>32</v>
      </c>
      <c r="BP413" s="39" t="str">
        <f>IF(Table2[[#This Row],[Punching]]="x","x",Table2[Total Sections]*2)</f>
        <v>x</v>
      </c>
      <c r="BQ413" s="39">
        <f>IF(Table2[[#This Row],[Pattern]]="Pattern",Table2[Total Sections]*3,Table2[Total Sections]*1.5)</f>
        <v>48</v>
      </c>
      <c r="BR413" s="42">
        <f t="shared" ca="1" si="87"/>
        <v>43471</v>
      </c>
      <c r="BS413" s="42"/>
      <c r="BT413" s="42"/>
      <c r="BU413" s="39"/>
      <c r="BV413" s="39" t="str">
        <f>_xlfn.IFNA(VLOOKUP(Table2[[#This Row],[Job-no]],Table4[],16,FALSE),"Ready")</f>
        <v/>
      </c>
      <c r="BW413" s="39" t="str">
        <f>_xlfn.IFNA(VLOOKUP(Table2[[#This Row],[Job-no]],Table4[],21,FALSE),"Ready")</f>
        <v/>
      </c>
      <c r="BX413" s="39" t="b">
        <f>_xlfn.IFNA(VLOOKUP(Table2[[#This Row],[Job-no]],Table4[],10,FALSE),TRUE)</f>
        <v>0</v>
      </c>
      <c r="BY413" s="39" t="str">
        <f>_xlfn.IFNA(VLOOKUP(Table2[[#This Row],[Job-no]],Table4[],22,FALSE),"Ready")</f>
        <v/>
      </c>
      <c r="BZ413" s="120">
        <f t="shared" si="84"/>
        <v>43487</v>
      </c>
      <c r="CA413" s="120" t="str">
        <f ca="1">IF(OR(Table2[[#This Row],[Saw Date]]=TODAY(),Table2[[#This Row],[Saw Date]]=TODAY()+1), Table2[[#This Row],[Saw Date]],IF(Table2[[#This Row],[Extrusion cut double saw]],"Done",""))</f>
        <v/>
      </c>
      <c r="CB413" s="120" t="str">
        <f ca="1">IF(OR(Table2[[#This Row],[Lens Date]]=TODAY(),Table2[[#This Row],[Lens Date]]=TODAY()+1), Table2[[#This Row],[Lens Date]],IF(Table2[[#This Row],[MSLens]]="Done","Done",""))</f>
        <v/>
      </c>
      <c r="CC413" s="120" t="str">
        <f ca="1">IF(OR(Table2[[#This Row],[Milling Date]]=TODAY(),Table2[[#This Row],[Milling Date]]=TODAY()+1), Table2[[#This Row],[Milling Date]],IF(Table2[[#This Row],[CNC Holes]]="Ready","Done",""))</f>
        <v/>
      </c>
      <c r="CD413" s="120" t="str">
        <f ca="1">IF(OR(Table2[[#This Row],[Welding Date]]=TODAY(),Table2[[#This Row],[Welding Date]]=TODAY()+1), Table2[[#This Row],[Welding Date]],IF(Table2[[#This Row],[Welding Corners]]="Ready","Done",""))</f>
        <v/>
      </c>
      <c r="CE413" s="120" t="str">
        <f ca="1">IF(OR(Table2[[#This Row],[Puching Date]]=TODAY(),Table2[[#This Row],[Puching Date]]=TODAY()+1), Table2[[#This Row],[Puching Date]],IF(Table2[[#This Row],[Punch Holes]]="Ready","Done",""))</f>
        <v/>
      </c>
      <c r="CF413" s="120" t="str">
        <f ca="1">IF(OR(Table2[[#This Row],[Housing Date2]]=TODAY(),Table2[[#This Row],[Housing Date2]]=TODAY()+1),Table2[[#This Row],[Housing Date2]],IF(Table2[[#This Row],[Body Assembly]],"Done",""))</f>
        <v/>
      </c>
      <c r="CG413" s="120" t="str">
        <f>_xlfn.IFNA(VLOOKUP(Table2[[#This Row],[Job-no]],Table4[],7,FALSE),"Done")</f>
        <v>Scheduled/Released</v>
      </c>
    </row>
    <row r="414" spans="1:85" x14ac:dyDescent="0.25">
      <c r="A414" t="str">
        <f>_xlfn.CONCAT(Table2[[#This Row],[Order]],"-",Table2[[#This Row],[Line]])</f>
        <v>59584-13</v>
      </c>
      <c r="B414" s="5">
        <v>43482</v>
      </c>
      <c r="C414" s="8">
        <v>59584</v>
      </c>
      <c r="D414" s="3" t="s">
        <v>3171</v>
      </c>
      <c r="E414" s="8">
        <v>13</v>
      </c>
      <c r="F414" s="8">
        <v>1</v>
      </c>
      <c r="G414" s="3" t="s">
        <v>42</v>
      </c>
      <c r="H414" s="8">
        <v>2</v>
      </c>
      <c r="I414" s="43" t="b">
        <v>0</v>
      </c>
      <c r="J414" s="43" t="b">
        <v>0</v>
      </c>
      <c r="K414" t="s">
        <v>114</v>
      </c>
      <c r="L414" s="43" t="b">
        <v>0</v>
      </c>
      <c r="M414" s="43" t="b">
        <v>0</v>
      </c>
      <c r="N414" s="43" t="b">
        <v>0</v>
      </c>
      <c r="O414" t="s">
        <v>114</v>
      </c>
      <c r="P414" t="s">
        <v>114</v>
      </c>
      <c r="Q414" t="s">
        <v>114</v>
      </c>
      <c r="R414" t="s">
        <v>114</v>
      </c>
      <c r="S414" t="s">
        <v>114</v>
      </c>
      <c r="T414" t="s">
        <v>114</v>
      </c>
      <c r="U414" t="s">
        <v>114</v>
      </c>
      <c r="V414" t="s">
        <v>114</v>
      </c>
      <c r="W414" s="5">
        <v>43479</v>
      </c>
      <c r="X414" s="3" t="s">
        <v>114</v>
      </c>
      <c r="Y414" s="3"/>
      <c r="Z414" s="3" t="s">
        <v>40</v>
      </c>
      <c r="AA414" s="3" t="s">
        <v>114</v>
      </c>
      <c r="AB414" s="3" t="s">
        <v>74</v>
      </c>
      <c r="AC414" s="8">
        <v>1</v>
      </c>
      <c r="AD414" s="3" t="s">
        <v>5967</v>
      </c>
      <c r="AE414" s="4" t="s">
        <v>5968</v>
      </c>
      <c r="AF414" s="3"/>
      <c r="AG414" s="3" t="s">
        <v>114</v>
      </c>
      <c r="AH414" s="8">
        <v>2</v>
      </c>
      <c r="AI414" s="3" t="s">
        <v>74</v>
      </c>
      <c r="AJ414" t="s">
        <v>114</v>
      </c>
      <c r="AK414" t="s">
        <v>114</v>
      </c>
      <c r="AL414" s="43" t="b">
        <v>0</v>
      </c>
      <c r="AM414" s="3"/>
      <c r="AN414" s="3"/>
      <c r="AO414" s="43" t="b">
        <v>0</v>
      </c>
      <c r="AP414" s="3" t="b">
        <v>0</v>
      </c>
      <c r="AQ414" s="3">
        <f>VLOOKUP(Table2[[#This Row],[Job-no]],Table3[],26,FALSE)</f>
        <v>800</v>
      </c>
      <c r="AR414" t="str">
        <f t="shared" si="79"/>
        <v>TBDILED</v>
      </c>
      <c r="AS414" t="str">
        <f>VLOOKUP(AR414,Table1[],4,0)</f>
        <v>pendant</v>
      </c>
      <c r="AT414">
        <f>IF(BD414&gt;0,"Pattern",VLOOKUP(AR414,Table1[],5,0))</f>
        <v>0</v>
      </c>
      <c r="AU414" s="34">
        <f>IF(AT414="Pattern",WORKDAY(Table2[[#This Row],[Scheduled Ship Date]],-10),WORKDAY(Table2[[#This Row],[Scheduled Ship Date]],-4))</f>
        <v>43476</v>
      </c>
      <c r="AV414">
        <f>IF(Table2[[#This Row],[Extrusion cut double saw]]=TRUE,IF(O414="ToDo",IF(AT414="Pattern",Table2[[#This Row],[Total Sections]]*0.4,Table2[[#This Row],[Total Sections]]*0.12),0),IF(AT414="Pattern",Table2[[#This Row],[Total Sections]]*4,Table2[[#This Row],[Total Sections]]*1.2))</f>
        <v>2.4</v>
      </c>
      <c r="AW414" s="42">
        <f t="shared" ref="AW414:AW446" ca="1" si="88">TODAY()+3</f>
        <v>43470</v>
      </c>
      <c r="AX414" s="42">
        <f>IF(AT414="Pattern",Table2[[#This Row],[Scheduled Ship Date]]-2,Table2[[#This Row],[Scheduled Ship Date]]-3)</f>
        <v>43479</v>
      </c>
      <c r="AY414">
        <f>IF(Table2[[#This Row],[Pattern]]="Pattern",Table2[[#This Row],[Total Sections]]*4.82,Table2[[#This Row],[Total Sections]]*0.5)</f>
        <v>1</v>
      </c>
      <c r="AZ414" s="42">
        <f t="shared" ref="AZ414:AZ457" ca="1" si="89">TODAY()+3</f>
        <v>43470</v>
      </c>
      <c r="BA414" s="39">
        <f>((Table2[Total Sections]/Table2[Open Qty])-1)*Table2[Open Qty]*12.96</f>
        <v>0</v>
      </c>
      <c r="BB414" s="42"/>
      <c r="BC414" s="39" t="str">
        <f t="shared" si="80"/>
        <v>TBDILED-650-400-80-35-SO-4-C(HM642M649)-UNV-DP-1-CA(36)</v>
      </c>
      <c r="BD414" s="39">
        <f t="shared" si="81"/>
        <v>0</v>
      </c>
      <c r="BE414" s="39" t="b">
        <f>_xlfn.IFNA(VLOOKUP(Table2[[#This Row],[Job-no]],Table4[],9,FALSE),TRUE)</f>
        <v>0</v>
      </c>
      <c r="BF414" t="str">
        <f>VLOOKUP(AR414,Table1[],3,0)</f>
        <v>TB2LED</v>
      </c>
      <c r="BG414" s="39" t="b">
        <f>_xlfn.IFNA(VLOOKUP(Table2[[#This Row],[Job-no]],Table4[],14,FALSE),TRUE)</f>
        <v>0</v>
      </c>
      <c r="BH414" s="39" t="str">
        <f>_xlfn.IFNA(VLOOKUP(Table2[[#This Row],[Job-no]],Table4[],11,FALSE),"Done")</f>
        <v/>
      </c>
      <c r="BI414" s="39">
        <f>IF(Table2[[#This Row],[Pattern]]="Pattern",VLOOKUP(Table2[[#This Row],[Product Code]],'Routing data'!$A$2:$W$470,13,FALSE),VLOOKUP(Table2[[#This Row],[Product Code]],'Routing data'!$A$2:$W$470,3,FALSE))</f>
        <v>2</v>
      </c>
      <c r="BJ414" s="39">
        <f>IF(Table2[[#This Row],[Pattern]]="Pattern",VLOOKUP(Table2[[#This Row],[Product Code]],'Routing data'!$A$2:$W$470,14,FALSE),VLOOKUP(Table2[[#This Row],[Product Code]],'Routing data'!$A$2:$W$470,4,FALSE))</f>
        <v>0</v>
      </c>
      <c r="BK414" s="39">
        <f>VLOOKUP(Table2[[#This Row],[Product Code]],'Routing data'!A$4:W$524,16,FALSE)</f>
        <v>0</v>
      </c>
      <c r="BL414" s="42">
        <f>IF(Table2[[#This Row],[Milling Required]]=0,"x",IF(AT414="Pattern",B414-10,B414-4))</f>
        <v>43478</v>
      </c>
      <c r="BM414" s="42" t="str">
        <f>IF(Table2[[#This Row],[Punching Required]]=0,"x",IF(AT414="Pattern",B414-8,B414-2))</f>
        <v>x</v>
      </c>
      <c r="BN414" s="42">
        <f t="shared" si="82"/>
        <v>43479</v>
      </c>
      <c r="BO414" s="39">
        <f>IF(Table2[[#This Row],[Milling]]="x","x",Table2[[#This Row],[Total Sections]]*2)</f>
        <v>4</v>
      </c>
      <c r="BP414" s="39" t="str">
        <f>IF(Table2[[#This Row],[Punching]]="x","x",Table2[Total Sections]*2)</f>
        <v>x</v>
      </c>
      <c r="BQ414" s="39">
        <f>IF(Table2[[#This Row],[Pattern]]="Pattern",Table2[Total Sections]*3,Table2[Total Sections]*1.5)</f>
        <v>3</v>
      </c>
      <c r="BR414" s="42">
        <f t="shared" ca="1" si="87"/>
        <v>43471</v>
      </c>
      <c r="BS414" s="42"/>
      <c r="BT414" s="42"/>
      <c r="BU414" s="39"/>
      <c r="BV414" s="122" t="str">
        <f>_xlfn.IFNA(VLOOKUP(Table2[[#This Row],[Job-no]],Table4[],16,FALSE),"Ready")</f>
        <v/>
      </c>
      <c r="BW414" s="122" t="str">
        <f>_xlfn.IFNA(VLOOKUP(Table2[[#This Row],[Job-no]],Table4[],21,FALSE),"Ready")</f>
        <v/>
      </c>
      <c r="BX414" s="39" t="b">
        <f>_xlfn.IFNA(VLOOKUP(Table2[[#This Row],[Job-no]],Table4[],10,FALSE),TRUE)</f>
        <v>0</v>
      </c>
      <c r="BY414" s="39" t="str">
        <f>_xlfn.IFNA(VLOOKUP(Table2[[#This Row],[Job-no]],Table4[],22,FALSE),"Ready")</f>
        <v/>
      </c>
      <c r="BZ414" s="120">
        <f t="shared" si="84"/>
        <v>43482</v>
      </c>
      <c r="CA414" s="120" t="str">
        <f ca="1">IF(OR(Table2[[#This Row],[Saw Date]]=TODAY(),Table2[[#This Row],[Saw Date]]=TODAY()+1), Table2[[#This Row],[Saw Date]],IF(Table2[[#This Row],[Extrusion cut double saw]],"Done",""))</f>
        <v/>
      </c>
      <c r="CB414" s="120" t="str">
        <f ca="1">IF(OR(Table2[[#This Row],[Lens Date]]=TODAY(),Table2[[#This Row],[Lens Date]]=TODAY()+1), Table2[[#This Row],[Lens Date]],IF(Table2[[#This Row],[MSLens]]="Done","Done",""))</f>
        <v/>
      </c>
      <c r="CC414" s="120" t="str">
        <f ca="1">IF(OR(Table2[[#This Row],[Milling Date]]=TODAY(),Table2[[#This Row],[Milling Date]]=TODAY()+1), Table2[[#This Row],[Milling Date]],IF(Table2[[#This Row],[CNC Holes]]="Ready","Done",""))</f>
        <v/>
      </c>
      <c r="CD414" s="120" t="str">
        <f ca="1">IF(OR(Table2[[#This Row],[Welding Date]]=TODAY(),Table2[[#This Row],[Welding Date]]=TODAY()+1), Table2[[#This Row],[Welding Date]],IF(Table2[[#This Row],[Welding Corners]]="Ready","Done",""))</f>
        <v/>
      </c>
      <c r="CE414" s="120" t="str">
        <f ca="1">IF(OR(Table2[[#This Row],[Puching Date]]=TODAY(),Table2[[#This Row],[Puching Date]]=TODAY()+1), Table2[[#This Row],[Puching Date]],IF(Table2[[#This Row],[Punch Holes]]="Ready","Done",""))</f>
        <v/>
      </c>
      <c r="CF414" s="120" t="str">
        <f ca="1">IF(OR(Table2[[#This Row],[Housing Date2]]=TODAY(),Table2[[#This Row],[Housing Date2]]=TODAY()+1),Table2[[#This Row],[Housing Date2]],IF(Table2[[#This Row],[Body Assembly]],"Done",""))</f>
        <v/>
      </c>
      <c r="CG414" s="120" t="str">
        <f>_xlfn.IFNA(VLOOKUP(Table2[[#This Row],[Job-no]],Table4[],7,FALSE),"Done")</f>
        <v>Scheduled/Released</v>
      </c>
    </row>
    <row r="415" spans="1:85" x14ac:dyDescent="0.25">
      <c r="A415" t="str">
        <f>_xlfn.CONCAT(Table2[[#This Row],[Order]],"-",Table2[[#This Row],[Line]])</f>
        <v>59584-24</v>
      </c>
      <c r="B415" s="5">
        <v>43482</v>
      </c>
      <c r="C415" s="8">
        <v>59584</v>
      </c>
      <c r="D415" s="3" t="s">
        <v>3542</v>
      </c>
      <c r="E415" s="8">
        <v>24</v>
      </c>
      <c r="F415" s="8">
        <v>1</v>
      </c>
      <c r="G415" s="3" t="s">
        <v>42</v>
      </c>
      <c r="H415" s="8">
        <v>20</v>
      </c>
      <c r="I415" s="43" t="b">
        <v>0</v>
      </c>
      <c r="J415" s="43" t="b">
        <v>0</v>
      </c>
      <c r="K415" t="s">
        <v>114</v>
      </c>
      <c r="L415" s="43" t="b">
        <v>0</v>
      </c>
      <c r="M415" s="43" t="b">
        <v>0</v>
      </c>
      <c r="N415" s="43" t="b">
        <v>0</v>
      </c>
      <c r="O415" t="s">
        <v>114</v>
      </c>
      <c r="P415" t="s">
        <v>114</v>
      </c>
      <c r="Q415" t="s">
        <v>114</v>
      </c>
      <c r="R415" t="s">
        <v>114</v>
      </c>
      <c r="S415" t="s">
        <v>114</v>
      </c>
      <c r="T415" t="s">
        <v>114</v>
      </c>
      <c r="U415" t="s">
        <v>114</v>
      </c>
      <c r="V415" t="s">
        <v>114</v>
      </c>
      <c r="W415" s="5">
        <v>43479</v>
      </c>
      <c r="X415" s="3" t="s">
        <v>114</v>
      </c>
      <c r="Y415" s="3"/>
      <c r="Z415" s="3" t="s">
        <v>3985</v>
      </c>
      <c r="AA415" s="3" t="s">
        <v>114</v>
      </c>
      <c r="AB415" s="3" t="s">
        <v>74</v>
      </c>
      <c r="AC415" s="8">
        <v>1</v>
      </c>
      <c r="AD415" s="3" t="s">
        <v>5967</v>
      </c>
      <c r="AE415" s="4" t="s">
        <v>5968</v>
      </c>
      <c r="AF415" s="3"/>
      <c r="AG415" s="3" t="s">
        <v>114</v>
      </c>
      <c r="AH415" s="8">
        <v>20</v>
      </c>
      <c r="AI415" s="3" t="s">
        <v>74</v>
      </c>
      <c r="AJ415" t="s">
        <v>114</v>
      </c>
      <c r="AK415" t="s">
        <v>114</v>
      </c>
      <c r="AL415" s="43" t="b">
        <v>0</v>
      </c>
      <c r="AM415" s="3"/>
      <c r="AN415" s="3"/>
      <c r="AO415" s="43" t="b">
        <v>0</v>
      </c>
      <c r="AP415" s="3" t="b">
        <v>0</v>
      </c>
      <c r="AQ415" s="3">
        <f>VLOOKUP(Table2[[#This Row],[Job-no]],Table3[],26,FALSE)</f>
        <v>12000</v>
      </c>
      <c r="AR415" t="str">
        <f t="shared" si="79"/>
        <v>TBDILED</v>
      </c>
      <c r="AS415" t="str">
        <f>VLOOKUP(AR415,Table1[],4,0)</f>
        <v>pendant</v>
      </c>
      <c r="AT415">
        <f>IF(BD415&gt;0,"Pattern",VLOOKUP(AR415,Table1[],5,0))</f>
        <v>0</v>
      </c>
      <c r="AU415" s="34">
        <f>IF(AT415="Pattern",WORKDAY(Table2[[#This Row],[Scheduled Ship Date]],-10),WORKDAY(Table2[[#This Row],[Scheduled Ship Date]],-4))</f>
        <v>43476</v>
      </c>
      <c r="AV415">
        <f>IF(Table2[[#This Row],[Extrusion cut double saw]]=TRUE,IF(O415="ToDo",IF(AT415="Pattern",Table2[[#This Row],[Total Sections]]*0.4,Table2[[#This Row],[Total Sections]]*0.12),0),IF(AT415="Pattern",Table2[[#This Row],[Total Sections]]*4,Table2[[#This Row],[Total Sections]]*1.2))</f>
        <v>24</v>
      </c>
      <c r="AW415" s="42">
        <f t="shared" ca="1" si="88"/>
        <v>43470</v>
      </c>
      <c r="AX415" s="42">
        <f>IF(AT415="Pattern",Table2[[#This Row],[Scheduled Ship Date]]-2,Table2[[#This Row],[Scheduled Ship Date]]-3)</f>
        <v>43479</v>
      </c>
      <c r="AY415">
        <f>IF(Table2[[#This Row],[Pattern]]="Pattern",Table2[[#This Row],[Total Sections]]*4.82,Table2[[#This Row],[Total Sections]]*0.5)</f>
        <v>10</v>
      </c>
      <c r="AZ415" s="42">
        <f t="shared" ca="1" si="89"/>
        <v>43470</v>
      </c>
      <c r="BA415" s="39">
        <f>((Table2[Total Sections]/Table2[Open Qty])-1)*Table2[Open Qty]*12.96</f>
        <v>0</v>
      </c>
      <c r="BB415" s="39"/>
      <c r="BC415" s="39" t="str">
        <f t="shared" si="80"/>
        <v>TBDILED-650-400-80-35-SO-6-BLK-UNV-DP-2-CA(48)</v>
      </c>
      <c r="BD415" s="39">
        <f t="shared" si="81"/>
        <v>0</v>
      </c>
      <c r="BE415" s="39" t="b">
        <f>_xlfn.IFNA(VLOOKUP(Table2[[#This Row],[Job-no]],Table4[],9,FALSE),TRUE)</f>
        <v>0</v>
      </c>
      <c r="BF415" t="str">
        <f>VLOOKUP(AR415,Table1[],3,0)</f>
        <v>TB2LED</v>
      </c>
      <c r="BG415" s="39" t="b">
        <f>_xlfn.IFNA(VLOOKUP(Table2[[#This Row],[Job-no]],Table4[],14,FALSE),TRUE)</f>
        <v>0</v>
      </c>
      <c r="BH415" s="39" t="str">
        <f>_xlfn.IFNA(VLOOKUP(Table2[[#This Row],[Job-no]],Table4[],11,FALSE),"Done")</f>
        <v/>
      </c>
      <c r="BI415" s="39">
        <f>IF(Table2[[#This Row],[Pattern]]="Pattern",VLOOKUP(Table2[[#This Row],[Product Code]],'Routing data'!$A$2:$W$470,13,FALSE),VLOOKUP(Table2[[#This Row],[Product Code]],'Routing data'!$A$2:$W$470,3,FALSE))</f>
        <v>2</v>
      </c>
      <c r="BJ415" s="39">
        <f>IF(Table2[[#This Row],[Pattern]]="Pattern",VLOOKUP(Table2[[#This Row],[Product Code]],'Routing data'!$A$2:$W$470,14,FALSE),VLOOKUP(Table2[[#This Row],[Product Code]],'Routing data'!$A$2:$W$470,4,FALSE))</f>
        <v>0</v>
      </c>
      <c r="BK415" s="39">
        <f>VLOOKUP(Table2[[#This Row],[Product Code]],'Routing data'!A$4:W$524,16,FALSE)</f>
        <v>0</v>
      </c>
      <c r="BL415" s="42">
        <f>IF(Table2[[#This Row],[Milling Required]]=0,"x",IF(AT415="Pattern",B415-10,B415-4))</f>
        <v>43478</v>
      </c>
      <c r="BM415" s="42" t="str">
        <f>IF(Table2[[#This Row],[Punching Required]]=0,"x",IF(AT415="Pattern",B415-8,B415-2))</f>
        <v>x</v>
      </c>
      <c r="BN415" s="42">
        <f t="shared" si="82"/>
        <v>43479</v>
      </c>
      <c r="BO415" s="39">
        <f>IF(Table2[[#This Row],[Milling]]="x","x",Table2[[#This Row],[Total Sections]]*2)</f>
        <v>40</v>
      </c>
      <c r="BP415" s="39" t="str">
        <f>IF(Table2[[#This Row],[Punching]]="x","x",Table2[Total Sections]*2)</f>
        <v>x</v>
      </c>
      <c r="BQ415" s="39">
        <f>IF(Table2[[#This Row],[Pattern]]="Pattern",Table2[Total Sections]*3,Table2[Total Sections]*1.5)</f>
        <v>30</v>
      </c>
      <c r="BR415" s="42">
        <f t="shared" ca="1" si="87"/>
        <v>43471</v>
      </c>
      <c r="BS415" s="42"/>
      <c r="BT415" s="42"/>
      <c r="BU415" s="39"/>
      <c r="BV415" s="39" t="str">
        <f>_xlfn.IFNA(VLOOKUP(Table2[[#This Row],[Job-no]],Table4[],16,FALSE),"Ready")</f>
        <v/>
      </c>
      <c r="BW415" s="39" t="str">
        <f>_xlfn.IFNA(VLOOKUP(Table2[[#This Row],[Job-no]],Table4[],21,FALSE),"Ready")</f>
        <v/>
      </c>
      <c r="BX415" s="39" t="b">
        <f>_xlfn.IFNA(VLOOKUP(Table2[[#This Row],[Job-no]],Table4[],10,FALSE),TRUE)</f>
        <v>0</v>
      </c>
      <c r="BY415" s="39" t="str">
        <f>_xlfn.IFNA(VLOOKUP(Table2[[#This Row],[Job-no]],Table4[],22,FALSE),"Ready")</f>
        <v/>
      </c>
      <c r="BZ415" s="120">
        <f t="shared" si="84"/>
        <v>43482</v>
      </c>
      <c r="CA415" s="120" t="str">
        <f ca="1">IF(OR(Table2[[#This Row],[Saw Date]]=TODAY(),Table2[[#This Row],[Saw Date]]=TODAY()+1), Table2[[#This Row],[Saw Date]],IF(Table2[[#This Row],[Extrusion cut double saw]],"Done",""))</f>
        <v/>
      </c>
      <c r="CB415" s="120" t="str">
        <f ca="1">IF(OR(Table2[[#This Row],[Lens Date]]=TODAY(),Table2[[#This Row],[Lens Date]]=TODAY()+1), Table2[[#This Row],[Lens Date]],IF(Table2[[#This Row],[MSLens]]="Done","Done",""))</f>
        <v/>
      </c>
      <c r="CC415" s="120" t="str">
        <f ca="1">IF(OR(Table2[[#This Row],[Milling Date]]=TODAY(),Table2[[#This Row],[Milling Date]]=TODAY()+1), Table2[[#This Row],[Milling Date]],IF(Table2[[#This Row],[CNC Holes]]="Ready","Done",""))</f>
        <v/>
      </c>
      <c r="CD415" s="120" t="str">
        <f ca="1">IF(OR(Table2[[#This Row],[Welding Date]]=TODAY(),Table2[[#This Row],[Welding Date]]=TODAY()+1), Table2[[#This Row],[Welding Date]],IF(Table2[[#This Row],[Welding Corners]]="Ready","Done",""))</f>
        <v/>
      </c>
      <c r="CE415" s="120" t="str">
        <f ca="1">IF(OR(Table2[[#This Row],[Puching Date]]=TODAY(),Table2[[#This Row],[Puching Date]]=TODAY()+1), Table2[[#This Row],[Puching Date]],IF(Table2[[#This Row],[Punch Holes]]="Ready","Done",""))</f>
        <v/>
      </c>
      <c r="CF415" s="120" t="str">
        <f ca="1">IF(OR(Table2[[#This Row],[Housing Date2]]=TODAY(),Table2[[#This Row],[Housing Date2]]=TODAY()+1),Table2[[#This Row],[Housing Date2]],IF(Table2[[#This Row],[Body Assembly]],"Done",""))</f>
        <v/>
      </c>
      <c r="CG415" s="120" t="str">
        <f>_xlfn.IFNA(VLOOKUP(Table2[[#This Row],[Job-no]],Table4[],7,FALSE),"Done")</f>
        <v>Scheduled/Released</v>
      </c>
    </row>
    <row r="416" spans="1:85" x14ac:dyDescent="0.25">
      <c r="A416" s="39" t="str">
        <f>_xlfn.CONCAT(Table2[[#This Row],[Order]],"-",Table2[[#This Row],[Line]])</f>
        <v>71102-1</v>
      </c>
      <c r="B416" s="5">
        <v>43482</v>
      </c>
      <c r="C416" s="8">
        <v>71102</v>
      </c>
      <c r="D416" s="3" t="s">
        <v>5273</v>
      </c>
      <c r="E416" s="8">
        <v>1</v>
      </c>
      <c r="F416" s="8">
        <v>1</v>
      </c>
      <c r="G416" s="3" t="s">
        <v>42</v>
      </c>
      <c r="H416" s="8">
        <v>2</v>
      </c>
      <c r="I416" s="43" t="b">
        <v>0</v>
      </c>
      <c r="J416" s="43" t="b">
        <v>0</v>
      </c>
      <c r="K416" t="s">
        <v>114</v>
      </c>
      <c r="L416" s="43" t="b">
        <v>0</v>
      </c>
      <c r="M416" s="43" t="b">
        <v>0</v>
      </c>
      <c r="N416" s="43" t="b">
        <v>0</v>
      </c>
      <c r="O416" t="s">
        <v>114</v>
      </c>
      <c r="P416" t="s">
        <v>114</v>
      </c>
      <c r="Q416" t="s">
        <v>114</v>
      </c>
      <c r="R416" t="s">
        <v>114</v>
      </c>
      <c r="S416" t="s">
        <v>114</v>
      </c>
      <c r="T416" t="s">
        <v>114</v>
      </c>
      <c r="U416" t="s">
        <v>114</v>
      </c>
      <c r="V416" t="s">
        <v>114</v>
      </c>
      <c r="W416" s="5">
        <v>43479</v>
      </c>
      <c r="X416" s="3" t="s">
        <v>114</v>
      </c>
      <c r="Y416" s="3"/>
      <c r="Z416" s="3" t="s">
        <v>5274</v>
      </c>
      <c r="AA416" s="3" t="s">
        <v>114</v>
      </c>
      <c r="AB416" s="3" t="s">
        <v>74</v>
      </c>
      <c r="AC416" s="8">
        <v>18</v>
      </c>
      <c r="AD416" s="3" t="s">
        <v>5967</v>
      </c>
      <c r="AE416" s="4" t="s">
        <v>5968</v>
      </c>
      <c r="AF416" s="3"/>
      <c r="AG416" s="3" t="s">
        <v>114</v>
      </c>
      <c r="AH416" s="8">
        <v>6</v>
      </c>
      <c r="AI416" s="3" t="s">
        <v>74</v>
      </c>
      <c r="AJ416" t="s">
        <v>114</v>
      </c>
      <c r="AK416" t="s">
        <v>114</v>
      </c>
      <c r="AL416" s="43" t="b">
        <v>0</v>
      </c>
      <c r="AM416" s="3"/>
      <c r="AN416" s="3"/>
      <c r="AO416" s="43" t="b">
        <v>0</v>
      </c>
      <c r="AP416" s="3" t="b">
        <v>0</v>
      </c>
      <c r="AQ416" s="3">
        <f>VLOOKUP(Table2[[#This Row],[Job-no]],Table3[],26,FALSE)</f>
        <v>4618</v>
      </c>
      <c r="AR416" t="str">
        <f t="shared" si="79"/>
        <v>ARWLED</v>
      </c>
      <c r="AS416" t="str">
        <f>VLOOKUP(AR416,Table1[],4,0)</f>
        <v>wall</v>
      </c>
      <c r="AT416">
        <f>IF(BD416&gt;0,"Pattern",VLOOKUP(AR416,Table1[],5,0))</f>
        <v>0</v>
      </c>
      <c r="AU416" s="34">
        <f>IF(AT416="Pattern",WORKDAY(Table2[[#This Row],[Scheduled Ship Date]],-10),WORKDAY(Table2[[#This Row],[Scheduled Ship Date]],-4))</f>
        <v>43476</v>
      </c>
      <c r="AV416" s="39">
        <f>IF(Table2[[#This Row],[Extrusion cut double saw]]=TRUE,IF(O416="ToDo",IF(AT416="Pattern",Table2[[#This Row],[Total Sections]]*0.4,Table2[[#This Row],[Total Sections]]*0.12),0),IF(AT416="Pattern",Table2[[#This Row],[Total Sections]]*4,Table2[[#This Row],[Total Sections]]*1.2))</f>
        <v>7.1999999999999993</v>
      </c>
      <c r="AW416" s="42">
        <f t="shared" ca="1" si="88"/>
        <v>43470</v>
      </c>
      <c r="AX416" s="42">
        <f>IF(AT416="Pattern",Table2[[#This Row],[Scheduled Ship Date]]-2,Table2[[#This Row],[Scheduled Ship Date]]-3)</f>
        <v>43479</v>
      </c>
      <c r="AY416" s="39">
        <f>IF(Table2[[#This Row],[Pattern]]="Pattern",Table2[[#This Row],[Total Sections]]*4.82,Table2[[#This Row],[Total Sections]]*0.5)</f>
        <v>3</v>
      </c>
      <c r="AZ416" s="42">
        <f t="shared" ca="1" si="89"/>
        <v>43470</v>
      </c>
      <c r="BA416" s="39">
        <f>((Table2[Total Sections]/Table2[Open Qty])-1)*Table2[Open Qty]*12.96</f>
        <v>51.84</v>
      </c>
      <c r="BB416" s="39"/>
      <c r="BC416" s="39" t="str">
        <f t="shared" si="80"/>
        <v>ARWLED-600-80-35-S-27'-W-UNV-DP-1</v>
      </c>
      <c r="BD416" s="39">
        <f t="shared" si="81"/>
        <v>0</v>
      </c>
      <c r="BE416" s="39" t="b">
        <f>_xlfn.IFNA(VLOOKUP(Table2[[#This Row],[Job-no]],Table4[],9,FALSE),TRUE)</f>
        <v>0</v>
      </c>
      <c r="BF416" s="39"/>
      <c r="BG416" s="39" t="b">
        <f>_xlfn.IFNA(VLOOKUP(Table2[[#This Row],[Job-no]],Table4[],14,FALSE),TRUE)</f>
        <v>0</v>
      </c>
      <c r="BH416" s="39" t="str">
        <f>_xlfn.IFNA(VLOOKUP(Table2[[#This Row],[Job-no]],Table4[],11,FALSE),"Done")</f>
        <v/>
      </c>
      <c r="BI416" s="39">
        <f>IF(Table2[[#This Row],[Pattern]]="Pattern",VLOOKUP(Table2[[#This Row],[Product Code]],'Routing data'!$A$2:$W$470,13,FALSE),VLOOKUP(Table2[[#This Row],[Product Code]],'Routing data'!$A$2:$W$470,3,FALSE))</f>
        <v>2</v>
      </c>
      <c r="BJ416" s="39">
        <f>IF(Table2[[#This Row],[Pattern]]="Pattern",VLOOKUP(Table2[[#This Row],[Product Code]],'Routing data'!$A$2:$W$470,14,FALSE),VLOOKUP(Table2[[#This Row],[Product Code]],'Routing data'!$A$2:$W$470,4,FALSE))</f>
        <v>0</v>
      </c>
      <c r="BK416" s="39">
        <f>VLOOKUP(Table2[[#This Row],[Product Code]],'Routing data'!A$4:W$524,16,FALSE)</f>
        <v>0</v>
      </c>
      <c r="BL416" s="42">
        <f>IF(Table2[[#This Row],[Milling Required]]=0,"x",IF(AT416="Pattern",B416-10,B416-4))</f>
        <v>43478</v>
      </c>
      <c r="BM416" s="39"/>
      <c r="BN416" s="42">
        <f t="shared" si="82"/>
        <v>43479</v>
      </c>
      <c r="BO416" s="39">
        <f>IF(Table2[[#This Row],[Milling]]="x","x",Table2[[#This Row],[Total Sections]]*2)</f>
        <v>12</v>
      </c>
      <c r="BP416" s="39">
        <f>IF(Table2[[#This Row],[Punching]]="x","x",Table2[Total Sections]*2)</f>
        <v>12</v>
      </c>
      <c r="BQ416" s="39">
        <f>IF(Table2[[#This Row],[Pattern]]="Pattern",Table2[Total Sections]*3,Table2[Total Sections]*1.5)</f>
        <v>9</v>
      </c>
      <c r="BR416" s="42">
        <f t="shared" ca="1" si="87"/>
        <v>43471</v>
      </c>
      <c r="BS416" s="39"/>
      <c r="BT416" s="42"/>
      <c r="BU416" s="39"/>
      <c r="BV416" s="39" t="str">
        <f>_xlfn.IFNA(VLOOKUP(Table2[[#This Row],[Job-no]],Table4[],16,FALSE),"Ready")</f>
        <v/>
      </c>
      <c r="BW416" s="39" t="str">
        <f>_xlfn.IFNA(VLOOKUP(Table2[[#This Row],[Job-no]],Table4[],21,FALSE),"Ready")</f>
        <v/>
      </c>
      <c r="BX416" s="39" t="b">
        <f>_xlfn.IFNA(VLOOKUP(Table2[[#This Row],[Job-no]],Table4[],10,FALSE),TRUE)</f>
        <v>0</v>
      </c>
      <c r="BY416" s="39" t="str">
        <f>_xlfn.IFNA(VLOOKUP(Table2[[#This Row],[Job-no]],Table4[],22,FALSE),"Ready")</f>
        <v/>
      </c>
      <c r="BZ416" s="120">
        <f t="shared" si="84"/>
        <v>43482</v>
      </c>
      <c r="CA416" s="120" t="str">
        <f ca="1">IF(OR(Table2[[#This Row],[Saw Date]]=TODAY(),Table2[[#This Row],[Saw Date]]=TODAY()+1), Table2[[#This Row],[Saw Date]],IF(Table2[[#This Row],[Extrusion cut double saw]],"Done",""))</f>
        <v/>
      </c>
      <c r="CB416" s="120" t="str">
        <f ca="1">IF(OR(Table2[[#This Row],[Lens Date]]=TODAY(),Table2[[#This Row],[Lens Date]]=TODAY()+1), Table2[[#This Row],[Lens Date]],IF(Table2[[#This Row],[MSLens]]="Done","Done",""))</f>
        <v/>
      </c>
      <c r="CC416" s="120" t="str">
        <f ca="1">IF(OR(Table2[[#This Row],[Milling Date]]=TODAY(),Table2[[#This Row],[Milling Date]]=TODAY()+1), Table2[[#This Row],[Milling Date]],IF(Table2[[#This Row],[CNC Holes]]="Ready","Done",""))</f>
        <v/>
      </c>
      <c r="CD416" s="120" t="str">
        <f ca="1">IF(OR(Table2[[#This Row],[Welding Date]]=TODAY(),Table2[[#This Row],[Welding Date]]=TODAY()+1), Table2[[#This Row],[Welding Date]],IF(Table2[[#This Row],[Welding Corners]]="Ready","Done",""))</f>
        <v/>
      </c>
      <c r="CE416" s="120" t="str">
        <f ca="1">IF(OR(Table2[[#This Row],[Puching Date]]=TODAY(),Table2[[#This Row],[Puching Date]]=TODAY()+1), Table2[[#This Row],[Puching Date]],IF(Table2[[#This Row],[Punch Holes]]="Ready","Done",""))</f>
        <v/>
      </c>
      <c r="CF416" s="120" t="str">
        <f ca="1">IF(OR(Table2[[#This Row],[Housing Date2]]=TODAY(),Table2[[#This Row],[Housing Date2]]=TODAY()+1),Table2[[#This Row],[Housing Date2]],IF(Table2[[#This Row],[Body Assembly]],"Done",""))</f>
        <v/>
      </c>
      <c r="CG416" s="120" t="str">
        <f>_xlfn.IFNA(VLOOKUP(Table2[[#This Row],[Job-no]],Table4[],7,FALSE),"Done")</f>
        <v>Scheduled/Released</v>
      </c>
    </row>
    <row r="417" spans="1:85" x14ac:dyDescent="0.25">
      <c r="A417" s="39" t="str">
        <f>_xlfn.CONCAT(Table2[[#This Row],[Order]],"-",Table2[[#This Row],[Line]])</f>
        <v>71102-2</v>
      </c>
      <c r="B417" s="5">
        <v>43482</v>
      </c>
      <c r="C417" s="8">
        <v>71102</v>
      </c>
      <c r="D417" s="3" t="s">
        <v>5276</v>
      </c>
      <c r="E417" s="8">
        <v>2</v>
      </c>
      <c r="F417" s="8">
        <v>1</v>
      </c>
      <c r="G417" s="3" t="s">
        <v>42</v>
      </c>
      <c r="H417" s="8">
        <v>2</v>
      </c>
      <c r="I417" s="43" t="b">
        <v>0</v>
      </c>
      <c r="J417" s="43" t="b">
        <v>0</v>
      </c>
      <c r="K417" t="s">
        <v>114</v>
      </c>
      <c r="L417" s="43" t="b">
        <v>0</v>
      </c>
      <c r="M417" s="43" t="b">
        <v>0</v>
      </c>
      <c r="N417" s="43" t="b">
        <v>0</v>
      </c>
      <c r="O417" t="s">
        <v>114</v>
      </c>
      <c r="P417" t="s">
        <v>114</v>
      </c>
      <c r="Q417" t="s">
        <v>114</v>
      </c>
      <c r="R417" t="s">
        <v>114</v>
      </c>
      <c r="S417" t="s">
        <v>114</v>
      </c>
      <c r="T417" t="s">
        <v>114</v>
      </c>
      <c r="U417" t="s">
        <v>114</v>
      </c>
      <c r="V417" t="s">
        <v>114</v>
      </c>
      <c r="W417" s="5">
        <v>43479</v>
      </c>
      <c r="X417" s="3" t="s">
        <v>114</v>
      </c>
      <c r="Y417" s="3"/>
      <c r="Z417" s="3" t="s">
        <v>5277</v>
      </c>
      <c r="AA417" s="3" t="s">
        <v>114</v>
      </c>
      <c r="AB417" s="3" t="s">
        <v>74</v>
      </c>
      <c r="AC417" s="8">
        <v>18</v>
      </c>
      <c r="AD417" s="3" t="s">
        <v>5967</v>
      </c>
      <c r="AE417" s="4" t="s">
        <v>5968</v>
      </c>
      <c r="AF417" s="3"/>
      <c r="AG417" s="3" t="s">
        <v>114</v>
      </c>
      <c r="AH417" s="8">
        <v>6</v>
      </c>
      <c r="AI417" s="3" t="s">
        <v>74</v>
      </c>
      <c r="AJ417" t="s">
        <v>114</v>
      </c>
      <c r="AK417" t="s">
        <v>114</v>
      </c>
      <c r="AL417" s="43" t="b">
        <v>0</v>
      </c>
      <c r="AM417" s="3"/>
      <c r="AN417" s="3"/>
      <c r="AO417" s="43" t="b">
        <v>0</v>
      </c>
      <c r="AP417" s="3" t="b">
        <v>0</v>
      </c>
      <c r="AQ417" s="3">
        <f>VLOOKUP(Table2[[#This Row],[Job-no]],Table3[],26,FALSE)</f>
        <v>5472</v>
      </c>
      <c r="AR417" t="str">
        <f t="shared" si="79"/>
        <v>ARWLED</v>
      </c>
      <c r="AS417" t="str">
        <f>VLOOKUP(AR417,Table1[],4,0)</f>
        <v>wall</v>
      </c>
      <c r="AT417">
        <f>IF(BD417&gt;0,"Pattern",VLOOKUP(AR417,Table1[],5,0))</f>
        <v>0</v>
      </c>
      <c r="AU417" s="34">
        <f>IF(AT417="Pattern",WORKDAY(Table2[[#This Row],[Scheduled Ship Date]],-10),WORKDAY(Table2[[#This Row],[Scheduled Ship Date]],-4))</f>
        <v>43476</v>
      </c>
      <c r="AV417" s="39">
        <f>IF(Table2[[#This Row],[Extrusion cut double saw]]=TRUE,IF(O417="ToDo",IF(AT417="Pattern",Table2[[#This Row],[Total Sections]]*0.4,Table2[[#This Row],[Total Sections]]*0.12),0),IF(AT417="Pattern",Table2[[#This Row],[Total Sections]]*4,Table2[[#This Row],[Total Sections]]*1.2))</f>
        <v>7.1999999999999993</v>
      </c>
      <c r="AW417" s="42">
        <f t="shared" ca="1" si="88"/>
        <v>43470</v>
      </c>
      <c r="AX417" s="42">
        <f>IF(AT417="Pattern",Table2[[#This Row],[Scheduled Ship Date]]-2,Table2[[#This Row],[Scheduled Ship Date]]-3)</f>
        <v>43479</v>
      </c>
      <c r="AY417" s="39">
        <f>IF(Table2[[#This Row],[Pattern]]="Pattern",Table2[[#This Row],[Total Sections]]*4.82,Table2[[#This Row],[Total Sections]]*0.5)</f>
        <v>3</v>
      </c>
      <c r="AZ417" s="42">
        <f t="shared" ca="1" si="89"/>
        <v>43470</v>
      </c>
      <c r="BA417" s="39">
        <f>((Table2[Total Sections]/Table2[Open Qty])-1)*Table2[Open Qty]*12.96</f>
        <v>51.84</v>
      </c>
      <c r="BB417" s="39"/>
      <c r="BC417" s="39" t="str">
        <f t="shared" si="80"/>
        <v>ARWLED-600-80-35-S-32'-W-UNV-DP-1</v>
      </c>
      <c r="BD417" s="39">
        <f t="shared" si="81"/>
        <v>0</v>
      </c>
      <c r="BE417" s="39" t="b">
        <f>_xlfn.IFNA(VLOOKUP(Table2[[#This Row],[Job-no]],Table4[],9,FALSE),TRUE)</f>
        <v>0</v>
      </c>
      <c r="BF417" s="39"/>
      <c r="BG417" s="39" t="b">
        <f>_xlfn.IFNA(VLOOKUP(Table2[[#This Row],[Job-no]],Table4[],14,FALSE),TRUE)</f>
        <v>0</v>
      </c>
      <c r="BH417" s="39" t="str">
        <f>_xlfn.IFNA(VLOOKUP(Table2[[#This Row],[Job-no]],Table4[],11,FALSE),"Done")</f>
        <v/>
      </c>
      <c r="BI417" s="39">
        <f>IF(Table2[[#This Row],[Pattern]]="Pattern",VLOOKUP(Table2[[#This Row],[Product Code]],'Routing data'!$A$2:$W$470,13,FALSE),VLOOKUP(Table2[[#This Row],[Product Code]],'Routing data'!$A$2:$W$470,3,FALSE))</f>
        <v>2</v>
      </c>
      <c r="BJ417" s="39">
        <f>IF(Table2[[#This Row],[Pattern]]="Pattern",VLOOKUP(Table2[[#This Row],[Product Code]],'Routing data'!$A$2:$W$470,14,FALSE),VLOOKUP(Table2[[#This Row],[Product Code]],'Routing data'!$A$2:$W$470,4,FALSE))</f>
        <v>0</v>
      </c>
      <c r="BK417" s="39">
        <f>VLOOKUP(Table2[[#This Row],[Product Code]],'Routing data'!A$4:W$524,16,FALSE)</f>
        <v>0</v>
      </c>
      <c r="BL417" s="42">
        <f>IF(Table2[[#This Row],[Milling Required]]=0,"x",IF(AT417="Pattern",B417-10,B417-4))</f>
        <v>43478</v>
      </c>
      <c r="BM417" s="39"/>
      <c r="BN417" s="42">
        <f t="shared" si="82"/>
        <v>43479</v>
      </c>
      <c r="BO417" s="39">
        <f>IF(Table2[[#This Row],[Milling]]="x","x",Table2[[#This Row],[Total Sections]]*2)</f>
        <v>12</v>
      </c>
      <c r="BP417" s="39">
        <f>IF(Table2[[#This Row],[Punching]]="x","x",Table2[Total Sections]*2)</f>
        <v>12</v>
      </c>
      <c r="BQ417" s="39">
        <f>IF(Table2[[#This Row],[Pattern]]="Pattern",Table2[Total Sections]*3,Table2[Total Sections]*1.5)</f>
        <v>9</v>
      </c>
      <c r="BR417" s="42">
        <f t="shared" ca="1" si="87"/>
        <v>43471</v>
      </c>
      <c r="BS417" s="39"/>
      <c r="BT417" s="42"/>
      <c r="BU417" s="39"/>
      <c r="BV417" s="39" t="str">
        <f>_xlfn.IFNA(VLOOKUP(Table2[[#This Row],[Job-no]],Table4[],16,FALSE),"Ready")</f>
        <v/>
      </c>
      <c r="BW417" s="39" t="str">
        <f>_xlfn.IFNA(VLOOKUP(Table2[[#This Row],[Job-no]],Table4[],21,FALSE),"Ready")</f>
        <v/>
      </c>
      <c r="BX417" s="39" t="b">
        <f>_xlfn.IFNA(VLOOKUP(Table2[[#This Row],[Job-no]],Table4[],10,FALSE),TRUE)</f>
        <v>0</v>
      </c>
      <c r="BY417" s="39" t="str">
        <f>_xlfn.IFNA(VLOOKUP(Table2[[#This Row],[Job-no]],Table4[],22,FALSE),"Ready")</f>
        <v/>
      </c>
      <c r="BZ417" s="120">
        <f t="shared" si="84"/>
        <v>43482</v>
      </c>
      <c r="CA417" s="120" t="str">
        <f ca="1">IF(OR(Table2[[#This Row],[Saw Date]]=TODAY(),Table2[[#This Row],[Saw Date]]=TODAY()+1), Table2[[#This Row],[Saw Date]],IF(Table2[[#This Row],[Extrusion cut double saw]],"Done",""))</f>
        <v/>
      </c>
      <c r="CB417" s="120" t="str">
        <f ca="1">IF(OR(Table2[[#This Row],[Lens Date]]=TODAY(),Table2[[#This Row],[Lens Date]]=TODAY()+1), Table2[[#This Row],[Lens Date]],IF(Table2[[#This Row],[MSLens]]="Done","Done",""))</f>
        <v/>
      </c>
      <c r="CC417" s="120" t="str">
        <f ca="1">IF(OR(Table2[[#This Row],[Milling Date]]=TODAY(),Table2[[#This Row],[Milling Date]]=TODAY()+1), Table2[[#This Row],[Milling Date]],IF(Table2[[#This Row],[CNC Holes]]="Ready","Done",""))</f>
        <v/>
      </c>
      <c r="CD417" s="120" t="str">
        <f ca="1">IF(OR(Table2[[#This Row],[Welding Date]]=TODAY(),Table2[[#This Row],[Welding Date]]=TODAY()+1), Table2[[#This Row],[Welding Date]],IF(Table2[[#This Row],[Welding Corners]]="Ready","Done",""))</f>
        <v/>
      </c>
      <c r="CE417" s="120" t="str">
        <f ca="1">IF(OR(Table2[[#This Row],[Puching Date]]=TODAY(),Table2[[#This Row],[Puching Date]]=TODAY()+1), Table2[[#This Row],[Puching Date]],IF(Table2[[#This Row],[Punch Holes]]="Ready","Done",""))</f>
        <v/>
      </c>
      <c r="CF417" s="120" t="str">
        <f ca="1">IF(OR(Table2[[#This Row],[Housing Date2]]=TODAY(),Table2[[#This Row],[Housing Date2]]=TODAY()+1),Table2[[#This Row],[Housing Date2]],IF(Table2[[#This Row],[Body Assembly]],"Done",""))</f>
        <v/>
      </c>
      <c r="CG417" s="120" t="str">
        <f>_xlfn.IFNA(VLOOKUP(Table2[[#This Row],[Job-no]],Table4[],7,FALSE),"Done")</f>
        <v>Scheduled/Released</v>
      </c>
    </row>
    <row r="418" spans="1:85" x14ac:dyDescent="0.25">
      <c r="A418" t="str">
        <f>_xlfn.CONCAT(Table2[[#This Row],[Order]],"-",Table2[[#This Row],[Line]])</f>
        <v>73699-40</v>
      </c>
      <c r="B418" s="5">
        <v>43482</v>
      </c>
      <c r="C418" s="8">
        <v>73699</v>
      </c>
      <c r="D418" s="3" t="s">
        <v>3551</v>
      </c>
      <c r="E418" s="8">
        <v>40</v>
      </c>
      <c r="F418" s="8">
        <v>1</v>
      </c>
      <c r="G418" s="3" t="s">
        <v>42</v>
      </c>
      <c r="H418" s="8">
        <v>1</v>
      </c>
      <c r="I418" s="43" t="b">
        <v>0</v>
      </c>
      <c r="J418" s="43" t="b">
        <v>0</v>
      </c>
      <c r="K418" t="s">
        <v>114</v>
      </c>
      <c r="L418" s="43" t="b">
        <v>0</v>
      </c>
      <c r="M418" s="43" t="b">
        <v>0</v>
      </c>
      <c r="N418" s="43" t="b">
        <v>0</v>
      </c>
      <c r="O418" t="s">
        <v>114</v>
      </c>
      <c r="P418" t="s">
        <v>114</v>
      </c>
      <c r="Q418" t="s">
        <v>114</v>
      </c>
      <c r="R418" t="s">
        <v>114</v>
      </c>
      <c r="S418" t="s">
        <v>114</v>
      </c>
      <c r="T418" t="s">
        <v>114</v>
      </c>
      <c r="U418" t="s">
        <v>114</v>
      </c>
      <c r="V418" t="s">
        <v>114</v>
      </c>
      <c r="W418" s="5">
        <v>43479</v>
      </c>
      <c r="X418" s="3" t="s">
        <v>114</v>
      </c>
      <c r="Y418" s="3"/>
      <c r="Z418" s="3" t="s">
        <v>1099</v>
      </c>
      <c r="AA418" s="3" t="s">
        <v>114</v>
      </c>
      <c r="AB418" s="3" t="s">
        <v>74</v>
      </c>
      <c r="AC418" s="8">
        <v>4</v>
      </c>
      <c r="AD418" s="3" t="s">
        <v>5967</v>
      </c>
      <c r="AE418" s="4" t="s">
        <v>5968</v>
      </c>
      <c r="AF418" s="3"/>
      <c r="AG418" s="3" t="s">
        <v>114</v>
      </c>
      <c r="AH418" s="8">
        <v>2</v>
      </c>
      <c r="AI418" s="3" t="s">
        <v>74</v>
      </c>
      <c r="AJ418" t="s">
        <v>114</v>
      </c>
      <c r="AK418" t="s">
        <v>114</v>
      </c>
      <c r="AL418" s="43" t="b">
        <v>0</v>
      </c>
      <c r="AM418" s="3"/>
      <c r="AN418" s="3"/>
      <c r="AO418" s="43" t="b">
        <v>0</v>
      </c>
      <c r="AP418" s="3" t="b">
        <v>0</v>
      </c>
      <c r="AQ418" s="3">
        <f>VLOOKUP(Table2[[#This Row],[Job-no]],Table3[],26,FALSE)</f>
        <v>980</v>
      </c>
      <c r="AR418" t="str">
        <f t="shared" si="79"/>
        <v>CCWH</v>
      </c>
      <c r="AS418" t="str">
        <f>VLOOKUP(AR418,Table1[],4,0)</f>
        <v>wall</v>
      </c>
      <c r="AT418">
        <f>IF(BD418&gt;0,"Pattern",VLOOKUP(AR418,Table1[],5,0))</f>
        <v>0</v>
      </c>
      <c r="AU418" s="34">
        <f>IF(AT418="Pattern",WORKDAY(Table2[[#This Row],[Scheduled Ship Date]],-10),WORKDAY(Table2[[#This Row],[Scheduled Ship Date]],-4))</f>
        <v>43476</v>
      </c>
      <c r="AV418">
        <f>IF(Table2[[#This Row],[Extrusion cut double saw]]=TRUE,IF(O418="ToDo",IF(AT418="Pattern",Table2[[#This Row],[Total Sections]]*0.4,Table2[[#This Row],[Total Sections]]*0.12),0),IF(AT418="Pattern",Table2[[#This Row],[Total Sections]]*4,Table2[[#This Row],[Total Sections]]*1.2))</f>
        <v>2.4</v>
      </c>
      <c r="AW418" s="42">
        <f t="shared" ca="1" si="88"/>
        <v>43470</v>
      </c>
      <c r="AX418" s="42">
        <f>IF(AT418="Pattern",Table2[[#This Row],[Scheduled Ship Date]]-2,Table2[[#This Row],[Scheduled Ship Date]]-3)</f>
        <v>43479</v>
      </c>
      <c r="AY418">
        <f>IF(Table2[[#This Row],[Pattern]]="Pattern",Table2[[#This Row],[Total Sections]]*4.82,Table2[[#This Row],[Total Sections]]*0.5)</f>
        <v>1</v>
      </c>
      <c r="AZ418" s="42">
        <f t="shared" ca="1" si="89"/>
        <v>43470</v>
      </c>
      <c r="BA418" s="39">
        <f>((Table2[Total Sections]/Table2[Open Qty])-1)*Table2[Open Qty]*12.96</f>
        <v>12.96</v>
      </c>
      <c r="BB418" s="39"/>
      <c r="BC418" s="39" t="str">
        <f t="shared" si="80"/>
        <v>CCWH-SL-1100-90-35-CL(13' 1")-W-UNV-DP-1-C</v>
      </c>
      <c r="BD418" s="39">
        <f t="shared" si="81"/>
        <v>0</v>
      </c>
      <c r="BE418" s="39" t="b">
        <f>_xlfn.IFNA(VLOOKUP(Table2[[#This Row],[Job-no]],Table4[],9,FALSE),TRUE)</f>
        <v>0</v>
      </c>
      <c r="BF418" t="str">
        <f>VLOOKUP(AR418,Table1[],3,0)</f>
        <v>PERFKT</v>
      </c>
      <c r="BG418" s="39" t="b">
        <f>_xlfn.IFNA(VLOOKUP(Table2[[#This Row],[Job-no]],Table4[],14,FALSE),TRUE)</f>
        <v>0</v>
      </c>
      <c r="BH418" s="39" t="str">
        <f>_xlfn.IFNA(VLOOKUP(Table2[[#This Row],[Job-no]],Table4[],11,FALSE),"Done")</f>
        <v/>
      </c>
      <c r="BI418" s="39">
        <f>IF(Table2[[#This Row],[Pattern]]="Pattern",VLOOKUP(Table2[[#This Row],[Product Code]],'Routing data'!$A$2:$W$470,13,FALSE),VLOOKUP(Table2[[#This Row],[Product Code]],'Routing data'!$A$2:$W$470,3,FALSE))</f>
        <v>2</v>
      </c>
      <c r="BJ418" s="39">
        <f>IF(Table2[[#This Row],[Pattern]]="Pattern",VLOOKUP(Table2[[#This Row],[Product Code]],'Routing data'!$A$2:$W$470,14,FALSE),VLOOKUP(Table2[[#This Row],[Product Code]],'Routing data'!$A$2:$W$470,4,FALSE))</f>
        <v>0</v>
      </c>
      <c r="BK418" s="39">
        <f>VLOOKUP(Table2[[#This Row],[Product Code]],'Routing data'!A$4:W$524,16,FALSE)</f>
        <v>0</v>
      </c>
      <c r="BL418" s="42">
        <f>IF(Table2[[#This Row],[Milling Required]]=0,"x",IF(AT418="Pattern",B418-10,B418-4))</f>
        <v>43478</v>
      </c>
      <c r="BM418" s="42" t="str">
        <f>IF(Table2[[#This Row],[Punching Required]]=0,"x",IF(AT418="Pattern",B418-8,B418-2))</f>
        <v>x</v>
      </c>
      <c r="BN418" s="42">
        <f t="shared" si="82"/>
        <v>43479</v>
      </c>
      <c r="BO418" s="39">
        <f>IF(Table2[[#This Row],[Milling]]="x","x",Table2[[#This Row],[Total Sections]]*2)</f>
        <v>4</v>
      </c>
      <c r="BP418" s="39" t="str">
        <f>IF(Table2[[#This Row],[Punching]]="x","x",Table2[Total Sections]*2)</f>
        <v>x</v>
      </c>
      <c r="BQ418" s="39">
        <f>IF(Table2[[#This Row],[Pattern]]="Pattern",Table2[Total Sections]*3,Table2[Total Sections]*1.5)</f>
        <v>3</v>
      </c>
      <c r="BR418" s="42">
        <f t="shared" ca="1" si="87"/>
        <v>43471</v>
      </c>
      <c r="BS418" s="42"/>
      <c r="BT418" s="39"/>
      <c r="BU418" s="39"/>
      <c r="BV418" s="39" t="str">
        <f>_xlfn.IFNA(VLOOKUP(Table2[[#This Row],[Job-no]],Table4[],16,FALSE),"Ready")</f>
        <v/>
      </c>
      <c r="BW418" s="39" t="str">
        <f>_xlfn.IFNA(VLOOKUP(Table2[[#This Row],[Job-no]],Table4[],21,FALSE),"Ready")</f>
        <v/>
      </c>
      <c r="BX418" s="39" t="b">
        <f>_xlfn.IFNA(VLOOKUP(Table2[[#This Row],[Job-no]],Table4[],10,FALSE),TRUE)</f>
        <v>0</v>
      </c>
      <c r="BY418" s="39" t="str">
        <f>_xlfn.IFNA(VLOOKUP(Table2[[#This Row],[Job-no]],Table4[],22,FALSE),"Ready")</f>
        <v/>
      </c>
      <c r="BZ418" s="120">
        <f t="shared" si="84"/>
        <v>43482</v>
      </c>
      <c r="CA418" s="120" t="str">
        <f ca="1">IF(OR(Table2[[#This Row],[Saw Date]]=TODAY(),Table2[[#This Row],[Saw Date]]=TODAY()+1), Table2[[#This Row],[Saw Date]],IF(Table2[[#This Row],[Extrusion cut double saw]],"Done",""))</f>
        <v/>
      </c>
      <c r="CB418" s="120" t="str">
        <f ca="1">IF(OR(Table2[[#This Row],[Lens Date]]=TODAY(),Table2[[#This Row],[Lens Date]]=TODAY()+1), Table2[[#This Row],[Lens Date]],IF(Table2[[#This Row],[MSLens]]="Done","Done",""))</f>
        <v/>
      </c>
      <c r="CC418" s="120" t="str">
        <f ca="1">IF(OR(Table2[[#This Row],[Milling Date]]=TODAY(),Table2[[#This Row],[Milling Date]]=TODAY()+1), Table2[[#This Row],[Milling Date]],IF(Table2[[#This Row],[CNC Holes]]="Ready","Done",""))</f>
        <v/>
      </c>
      <c r="CD418" s="120" t="str">
        <f ca="1">IF(OR(Table2[[#This Row],[Welding Date]]=TODAY(),Table2[[#This Row],[Welding Date]]=TODAY()+1), Table2[[#This Row],[Welding Date]],IF(Table2[[#This Row],[Welding Corners]]="Ready","Done",""))</f>
        <v/>
      </c>
      <c r="CE418" s="120" t="str">
        <f ca="1">IF(OR(Table2[[#This Row],[Puching Date]]=TODAY(),Table2[[#This Row],[Puching Date]]=TODAY()+1), Table2[[#This Row],[Puching Date]],IF(Table2[[#This Row],[Punch Holes]]="Ready","Done",""))</f>
        <v/>
      </c>
      <c r="CF418" s="120" t="str">
        <f ca="1">IF(OR(Table2[[#This Row],[Housing Date2]]=TODAY(),Table2[[#This Row],[Housing Date2]]=TODAY()+1),Table2[[#This Row],[Housing Date2]],IF(Table2[[#This Row],[Body Assembly]],"Done",""))</f>
        <v/>
      </c>
      <c r="CG418" s="120" t="str">
        <f>_xlfn.IFNA(VLOOKUP(Table2[[#This Row],[Job-no]],Table4[],7,FALSE),"Done")</f>
        <v>Scheduled/Released</v>
      </c>
    </row>
    <row r="419" spans="1:85" x14ac:dyDescent="0.25">
      <c r="A419" t="str">
        <f>_xlfn.CONCAT(Table2[[#This Row],[Order]],"-",Table2[[#This Row],[Line]])</f>
        <v>73699-41</v>
      </c>
      <c r="B419" s="5">
        <v>43482</v>
      </c>
      <c r="C419" s="8">
        <v>73699</v>
      </c>
      <c r="D419" s="3" t="s">
        <v>3553</v>
      </c>
      <c r="E419" s="8">
        <v>41</v>
      </c>
      <c r="F419" s="8">
        <v>1</v>
      </c>
      <c r="G419" s="3" t="s">
        <v>42</v>
      </c>
      <c r="H419" s="8">
        <v>1</v>
      </c>
      <c r="I419" s="43" t="b">
        <v>0</v>
      </c>
      <c r="J419" s="43" t="b">
        <v>0</v>
      </c>
      <c r="K419" t="s">
        <v>114</v>
      </c>
      <c r="L419" s="43" t="b">
        <v>0</v>
      </c>
      <c r="M419" s="43" t="b">
        <v>0</v>
      </c>
      <c r="N419" s="43" t="b">
        <v>0</v>
      </c>
      <c r="O419" t="s">
        <v>114</v>
      </c>
      <c r="P419" t="s">
        <v>114</v>
      </c>
      <c r="Q419" t="s">
        <v>114</v>
      </c>
      <c r="R419" t="s">
        <v>114</v>
      </c>
      <c r="S419" t="s">
        <v>114</v>
      </c>
      <c r="T419" t="s">
        <v>114</v>
      </c>
      <c r="U419" t="s">
        <v>114</v>
      </c>
      <c r="V419" t="s">
        <v>114</v>
      </c>
      <c r="W419" s="5">
        <v>43479</v>
      </c>
      <c r="X419" s="3" t="s">
        <v>114</v>
      </c>
      <c r="Y419" s="3"/>
      <c r="Z419" s="3" t="s">
        <v>1099</v>
      </c>
      <c r="AA419" s="3" t="s">
        <v>114</v>
      </c>
      <c r="AB419" s="3" t="s">
        <v>74</v>
      </c>
      <c r="AC419" s="8">
        <v>4</v>
      </c>
      <c r="AD419" s="3" t="s">
        <v>5967</v>
      </c>
      <c r="AE419" s="4" t="s">
        <v>5968</v>
      </c>
      <c r="AF419" s="3"/>
      <c r="AG419" s="3" t="s">
        <v>114</v>
      </c>
      <c r="AH419" s="8">
        <v>2</v>
      </c>
      <c r="AI419" s="3" t="s">
        <v>74</v>
      </c>
      <c r="AJ419" t="s">
        <v>114</v>
      </c>
      <c r="AK419" t="s">
        <v>114</v>
      </c>
      <c r="AL419" s="43" t="b">
        <v>0</v>
      </c>
      <c r="AM419" s="3"/>
      <c r="AN419" s="3"/>
      <c r="AO419" s="43" t="b">
        <v>0</v>
      </c>
      <c r="AP419" s="3" t="b">
        <v>0</v>
      </c>
      <c r="AQ419" s="3">
        <f>VLOOKUP(Table2[[#This Row],[Job-no]],Table3[],26,FALSE)</f>
        <v>1050</v>
      </c>
      <c r="AR419" t="str">
        <f t="shared" si="79"/>
        <v>CCWH</v>
      </c>
      <c r="AS419" t="str">
        <f>VLOOKUP(AR419,Table1[],4,0)</f>
        <v>wall</v>
      </c>
      <c r="AT419">
        <f>IF(BD419&gt;0,"Pattern",VLOOKUP(AR419,Table1[],5,0))</f>
        <v>0</v>
      </c>
      <c r="AU419" s="34">
        <f>IF(AT419="Pattern",WORKDAY(Table2[[#This Row],[Scheduled Ship Date]],-10),WORKDAY(Table2[[#This Row],[Scheduled Ship Date]],-4))</f>
        <v>43476</v>
      </c>
      <c r="AV419">
        <f>IF(Table2[[#This Row],[Extrusion cut double saw]]=TRUE,IF(O419="ToDo",IF(AT419="Pattern",Table2[[#This Row],[Total Sections]]*0.4,Table2[[#This Row],[Total Sections]]*0.12),0),IF(AT419="Pattern",Table2[[#This Row],[Total Sections]]*4,Table2[[#This Row],[Total Sections]]*1.2))</f>
        <v>2.4</v>
      </c>
      <c r="AW419" s="42">
        <f t="shared" ca="1" si="88"/>
        <v>43470</v>
      </c>
      <c r="AX419" s="42">
        <f>IF(AT419="Pattern",Table2[[#This Row],[Scheduled Ship Date]]-2,Table2[[#This Row],[Scheduled Ship Date]]-3)</f>
        <v>43479</v>
      </c>
      <c r="AY419">
        <f>IF(Table2[[#This Row],[Pattern]]="Pattern",Table2[[#This Row],[Total Sections]]*4.82,Table2[[#This Row],[Total Sections]]*0.5)</f>
        <v>1</v>
      </c>
      <c r="AZ419" s="42">
        <f t="shared" ca="1" si="89"/>
        <v>43470</v>
      </c>
      <c r="BA419" s="39">
        <f>((Table2[Total Sections]/Table2[Open Qty])-1)*Table2[Open Qty]*12.96</f>
        <v>12.96</v>
      </c>
      <c r="BB419" s="42"/>
      <c r="BC419" s="39" t="str">
        <f t="shared" si="80"/>
        <v>CCWH-SL-1100-90-35-CL(14' 4")-W-UNV-DP-1-C</v>
      </c>
      <c r="BD419" s="39">
        <f t="shared" si="81"/>
        <v>0</v>
      </c>
      <c r="BE419" s="39" t="b">
        <f>_xlfn.IFNA(VLOOKUP(Table2[[#This Row],[Job-no]],Table4[],9,FALSE),TRUE)</f>
        <v>0</v>
      </c>
      <c r="BF419" t="str">
        <f>VLOOKUP(AR419,Table1[],3,0)</f>
        <v>PERFKT</v>
      </c>
      <c r="BG419" s="39" t="b">
        <f>_xlfn.IFNA(VLOOKUP(Table2[[#This Row],[Job-no]],Table4[],14,FALSE),TRUE)</f>
        <v>0</v>
      </c>
      <c r="BH419" s="39" t="str">
        <f>_xlfn.IFNA(VLOOKUP(Table2[[#This Row],[Job-no]],Table4[],11,FALSE),"Done")</f>
        <v/>
      </c>
      <c r="BI419" s="39">
        <f>IF(Table2[[#This Row],[Pattern]]="Pattern",VLOOKUP(Table2[[#This Row],[Product Code]],'Routing data'!$A$2:$W$470,13,FALSE),VLOOKUP(Table2[[#This Row],[Product Code]],'Routing data'!$A$2:$W$470,3,FALSE))</f>
        <v>2</v>
      </c>
      <c r="BJ419" s="39">
        <f>IF(Table2[[#This Row],[Pattern]]="Pattern",VLOOKUP(Table2[[#This Row],[Product Code]],'Routing data'!$A$2:$W$470,14,FALSE),VLOOKUP(Table2[[#This Row],[Product Code]],'Routing data'!$A$2:$W$470,4,FALSE))</f>
        <v>0</v>
      </c>
      <c r="BK419" s="39">
        <f>VLOOKUP(Table2[[#This Row],[Product Code]],'Routing data'!A$4:W$524,16,FALSE)</f>
        <v>0</v>
      </c>
      <c r="BL419" s="42">
        <f>IF(Table2[[#This Row],[Milling Required]]=0,"x",IF(AT419="Pattern",B419-10,B419-4))</f>
        <v>43478</v>
      </c>
      <c r="BM419" s="42" t="str">
        <f>IF(Table2[[#This Row],[Punching Required]]=0,"x",IF(AT419="Pattern",B419-8,B419-2))</f>
        <v>x</v>
      </c>
      <c r="BN419" s="42">
        <f t="shared" si="82"/>
        <v>43479</v>
      </c>
      <c r="BO419" s="39">
        <f>IF(Table2[[#This Row],[Milling]]="x","x",Table2[[#This Row],[Total Sections]]*2)</f>
        <v>4</v>
      </c>
      <c r="BP419" s="39" t="str">
        <f>IF(Table2[[#This Row],[Punching]]="x","x",Table2[Total Sections]*2)</f>
        <v>x</v>
      </c>
      <c r="BQ419" s="39">
        <f>IF(Table2[[#This Row],[Pattern]]="Pattern",Table2[Total Sections]*3,Table2[Total Sections]*1.5)</f>
        <v>3</v>
      </c>
      <c r="BR419" s="42">
        <f t="shared" ca="1" si="87"/>
        <v>43471</v>
      </c>
      <c r="BS419" s="42"/>
      <c r="BT419" s="42"/>
      <c r="BU419" s="39"/>
      <c r="BV419" s="39" t="str">
        <f>_xlfn.IFNA(VLOOKUP(Table2[[#This Row],[Job-no]],Table4[],16,FALSE),"Ready")</f>
        <v/>
      </c>
      <c r="BW419" s="39" t="str">
        <f>_xlfn.IFNA(VLOOKUP(Table2[[#This Row],[Job-no]],Table4[],21,FALSE),"Ready")</f>
        <v/>
      </c>
      <c r="BX419" s="39" t="b">
        <f>_xlfn.IFNA(VLOOKUP(Table2[[#This Row],[Job-no]],Table4[],10,FALSE),TRUE)</f>
        <v>0</v>
      </c>
      <c r="BY419" s="39" t="str">
        <f>_xlfn.IFNA(VLOOKUP(Table2[[#This Row],[Job-no]],Table4[],22,FALSE),"Ready")</f>
        <v/>
      </c>
      <c r="BZ419" s="120">
        <f t="shared" si="84"/>
        <v>43482</v>
      </c>
      <c r="CA419" s="120" t="str">
        <f ca="1">IF(OR(Table2[[#This Row],[Saw Date]]=TODAY(),Table2[[#This Row],[Saw Date]]=TODAY()+1), Table2[[#This Row],[Saw Date]],IF(Table2[[#This Row],[Extrusion cut double saw]],"Done",""))</f>
        <v/>
      </c>
      <c r="CB419" s="120" t="str">
        <f ca="1">IF(OR(Table2[[#This Row],[Lens Date]]=TODAY(),Table2[[#This Row],[Lens Date]]=TODAY()+1), Table2[[#This Row],[Lens Date]],IF(Table2[[#This Row],[MSLens]]="Done","Done",""))</f>
        <v/>
      </c>
      <c r="CC419" s="120" t="str">
        <f ca="1">IF(OR(Table2[[#This Row],[Milling Date]]=TODAY(),Table2[[#This Row],[Milling Date]]=TODAY()+1), Table2[[#This Row],[Milling Date]],IF(Table2[[#This Row],[CNC Holes]]="Ready","Done",""))</f>
        <v/>
      </c>
      <c r="CD419" s="120" t="str">
        <f ca="1">IF(OR(Table2[[#This Row],[Welding Date]]=TODAY(),Table2[[#This Row],[Welding Date]]=TODAY()+1), Table2[[#This Row],[Welding Date]],IF(Table2[[#This Row],[Welding Corners]]="Ready","Done",""))</f>
        <v/>
      </c>
      <c r="CE419" s="120" t="str">
        <f ca="1">IF(OR(Table2[[#This Row],[Puching Date]]=TODAY(),Table2[[#This Row],[Puching Date]]=TODAY()+1), Table2[[#This Row],[Puching Date]],IF(Table2[[#This Row],[Punch Holes]]="Ready","Done",""))</f>
        <v/>
      </c>
      <c r="CF419" s="120" t="str">
        <f ca="1">IF(OR(Table2[[#This Row],[Housing Date2]]=TODAY(),Table2[[#This Row],[Housing Date2]]=TODAY()+1),Table2[[#This Row],[Housing Date2]],IF(Table2[[#This Row],[Body Assembly]],"Done",""))</f>
        <v/>
      </c>
      <c r="CG419" s="120" t="str">
        <f>_xlfn.IFNA(VLOOKUP(Table2[[#This Row],[Job-no]],Table4[],7,FALSE),"Done")</f>
        <v>Scheduled/Released</v>
      </c>
    </row>
    <row r="420" spans="1:85" x14ac:dyDescent="0.25">
      <c r="A420" t="str">
        <f>_xlfn.CONCAT(Table2[[#This Row],[Order]],"-",Table2[[#This Row],[Line]])</f>
        <v>73699-42</v>
      </c>
      <c r="B420" s="5">
        <v>43482</v>
      </c>
      <c r="C420" s="8">
        <v>73699</v>
      </c>
      <c r="D420" s="3" t="s">
        <v>3555</v>
      </c>
      <c r="E420" s="8">
        <v>42</v>
      </c>
      <c r="F420" s="8">
        <v>1</v>
      </c>
      <c r="G420" s="3" t="s">
        <v>42</v>
      </c>
      <c r="H420" s="8">
        <v>1</v>
      </c>
      <c r="I420" s="43" t="b">
        <v>0</v>
      </c>
      <c r="J420" s="43" t="b">
        <v>0</v>
      </c>
      <c r="K420" t="s">
        <v>114</v>
      </c>
      <c r="L420" s="43" t="b">
        <v>0</v>
      </c>
      <c r="M420" s="43" t="b">
        <v>0</v>
      </c>
      <c r="N420" s="43" t="b">
        <v>0</v>
      </c>
      <c r="O420" t="s">
        <v>114</v>
      </c>
      <c r="P420" t="s">
        <v>114</v>
      </c>
      <c r="Q420" t="s">
        <v>114</v>
      </c>
      <c r="R420" t="s">
        <v>114</v>
      </c>
      <c r="S420" t="s">
        <v>114</v>
      </c>
      <c r="T420" t="s">
        <v>114</v>
      </c>
      <c r="U420" t="s">
        <v>114</v>
      </c>
      <c r="V420" t="s">
        <v>114</v>
      </c>
      <c r="W420" s="5">
        <v>43479</v>
      </c>
      <c r="X420" s="3" t="s">
        <v>114</v>
      </c>
      <c r="Y420" s="3"/>
      <c r="Z420" s="3" t="s">
        <v>1099</v>
      </c>
      <c r="AA420" s="3" t="s">
        <v>114</v>
      </c>
      <c r="AB420" s="3" t="s">
        <v>74</v>
      </c>
      <c r="AC420" s="8">
        <v>4</v>
      </c>
      <c r="AD420" s="3" t="s">
        <v>5967</v>
      </c>
      <c r="AE420" s="4" t="s">
        <v>5968</v>
      </c>
      <c r="AF420" s="3"/>
      <c r="AG420" s="3" t="s">
        <v>114</v>
      </c>
      <c r="AH420" s="8">
        <v>2</v>
      </c>
      <c r="AI420" s="3" t="s">
        <v>74</v>
      </c>
      <c r="AJ420" t="s">
        <v>114</v>
      </c>
      <c r="AK420" t="s">
        <v>114</v>
      </c>
      <c r="AL420" s="43" t="b">
        <v>0</v>
      </c>
      <c r="AM420" s="3"/>
      <c r="AN420" s="3"/>
      <c r="AO420" s="43" t="b">
        <v>0</v>
      </c>
      <c r="AP420" s="3" t="b">
        <v>0</v>
      </c>
      <c r="AQ420" s="3">
        <f>VLOOKUP(Table2[[#This Row],[Job-no]],Table3[],26,FALSE)</f>
        <v>1725</v>
      </c>
      <c r="AR420" t="str">
        <f t="shared" si="79"/>
        <v>CCWH</v>
      </c>
      <c r="AS420" t="str">
        <f>VLOOKUP(AR420,Table1[],4,0)</f>
        <v>wall</v>
      </c>
      <c r="AT420">
        <f>IF(BD420&gt;0,"Pattern",VLOOKUP(AR420,Table1[],5,0))</f>
        <v>0</v>
      </c>
      <c r="AU420" s="34">
        <f>IF(AT420="Pattern",WORKDAY(Table2[[#This Row],[Scheduled Ship Date]],-10),WORKDAY(Table2[[#This Row],[Scheduled Ship Date]],-4))</f>
        <v>43476</v>
      </c>
      <c r="AV420">
        <f>IF(Table2[[#This Row],[Extrusion cut double saw]]=TRUE,IF(O420="ToDo",IF(AT420="Pattern",Table2[[#This Row],[Total Sections]]*0.4,Table2[[#This Row],[Total Sections]]*0.12),0),IF(AT420="Pattern",Table2[[#This Row],[Total Sections]]*4,Table2[[#This Row],[Total Sections]]*1.2))</f>
        <v>2.4</v>
      </c>
      <c r="AW420" s="42">
        <f t="shared" ca="1" si="88"/>
        <v>43470</v>
      </c>
      <c r="AX420" s="42">
        <f>IF(AT420="Pattern",Table2[[#This Row],[Scheduled Ship Date]]-2,Table2[[#This Row],[Scheduled Ship Date]]-3)</f>
        <v>43479</v>
      </c>
      <c r="AY420">
        <f>IF(Table2[[#This Row],[Pattern]]="Pattern",Table2[[#This Row],[Total Sections]]*4.82,Table2[[#This Row],[Total Sections]]*0.5)</f>
        <v>1</v>
      </c>
      <c r="AZ420" s="42">
        <f t="shared" ca="1" si="89"/>
        <v>43470</v>
      </c>
      <c r="BA420" s="39">
        <f>((Table2[Total Sections]/Table2[Open Qty])-1)*Table2[Open Qty]*12.96</f>
        <v>12.96</v>
      </c>
      <c r="BB420" s="39"/>
      <c r="BC420" s="39" t="str">
        <f t="shared" si="80"/>
        <v>CCWH-SL-1100-90-35-CL(24' 4")-W-UNV-DP-1-C</v>
      </c>
      <c r="BD420" s="39">
        <f t="shared" si="81"/>
        <v>0</v>
      </c>
      <c r="BE420" s="39" t="b">
        <f>_xlfn.IFNA(VLOOKUP(Table2[[#This Row],[Job-no]],Table4[],9,FALSE),TRUE)</f>
        <v>0</v>
      </c>
      <c r="BF420" t="str">
        <f>VLOOKUP(AR420,Table1[],3,0)</f>
        <v>PERFKT</v>
      </c>
      <c r="BG420" s="39" t="b">
        <f>_xlfn.IFNA(VLOOKUP(Table2[[#This Row],[Job-no]],Table4[],14,FALSE),TRUE)</f>
        <v>0</v>
      </c>
      <c r="BH420" s="39" t="str">
        <f>_xlfn.IFNA(VLOOKUP(Table2[[#This Row],[Job-no]],Table4[],11,FALSE),"Done")</f>
        <v/>
      </c>
      <c r="BI420" s="39">
        <f>IF(Table2[[#This Row],[Pattern]]="Pattern",VLOOKUP(Table2[[#This Row],[Product Code]],'Routing data'!$A$2:$W$470,13,FALSE),VLOOKUP(Table2[[#This Row],[Product Code]],'Routing data'!$A$2:$W$470,3,FALSE))</f>
        <v>2</v>
      </c>
      <c r="BJ420" s="39">
        <f>IF(Table2[[#This Row],[Pattern]]="Pattern",VLOOKUP(Table2[[#This Row],[Product Code]],'Routing data'!$A$2:$W$470,14,FALSE),VLOOKUP(Table2[[#This Row],[Product Code]],'Routing data'!$A$2:$W$470,4,FALSE))</f>
        <v>0</v>
      </c>
      <c r="BK420" s="39">
        <f>VLOOKUP(Table2[[#This Row],[Product Code]],'Routing data'!A$4:W$524,16,FALSE)</f>
        <v>0</v>
      </c>
      <c r="BL420" s="42">
        <f>IF(Table2[[#This Row],[Milling Required]]=0,"x",IF(AT420="Pattern",B420-10,B420-4))</f>
        <v>43478</v>
      </c>
      <c r="BM420" s="42" t="str">
        <f>IF(Table2[[#This Row],[Punching Required]]=0,"x",IF(AT420="Pattern",B420-8,B420-2))</f>
        <v>x</v>
      </c>
      <c r="BN420" s="42">
        <f t="shared" si="82"/>
        <v>43479</v>
      </c>
      <c r="BO420" s="39">
        <f>IF(Table2[[#This Row],[Milling]]="x","x",Table2[[#This Row],[Total Sections]]*2)</f>
        <v>4</v>
      </c>
      <c r="BP420" s="39" t="str">
        <f>IF(Table2[[#This Row],[Punching]]="x","x",Table2[Total Sections]*2)</f>
        <v>x</v>
      </c>
      <c r="BQ420" s="39">
        <f>IF(Table2[[#This Row],[Pattern]]="Pattern",Table2[Total Sections]*3,Table2[Total Sections]*1.5)</f>
        <v>3</v>
      </c>
      <c r="BR420" s="42">
        <f t="shared" ca="1" si="87"/>
        <v>43471</v>
      </c>
      <c r="BS420" s="42"/>
      <c r="BT420" s="42"/>
      <c r="BU420" s="39"/>
      <c r="BV420" s="122" t="str">
        <f>_xlfn.IFNA(VLOOKUP(Table2[[#This Row],[Job-no]],Table4[],16,FALSE),"Ready")</f>
        <v/>
      </c>
      <c r="BW420" s="122" t="str">
        <f>_xlfn.IFNA(VLOOKUP(Table2[[#This Row],[Job-no]],Table4[],21,FALSE),"Ready")</f>
        <v/>
      </c>
      <c r="BX420" s="39" t="b">
        <f>_xlfn.IFNA(VLOOKUP(Table2[[#This Row],[Job-no]],Table4[],10,FALSE),TRUE)</f>
        <v>0</v>
      </c>
      <c r="BY420" s="39" t="str">
        <f>_xlfn.IFNA(VLOOKUP(Table2[[#This Row],[Job-no]],Table4[],22,FALSE),"Ready")</f>
        <v/>
      </c>
      <c r="BZ420" s="120">
        <f t="shared" si="84"/>
        <v>43482</v>
      </c>
      <c r="CA420" s="120" t="str">
        <f ca="1">IF(OR(Table2[[#This Row],[Saw Date]]=TODAY(),Table2[[#This Row],[Saw Date]]=TODAY()+1), Table2[[#This Row],[Saw Date]],IF(Table2[[#This Row],[Extrusion cut double saw]],"Done",""))</f>
        <v/>
      </c>
      <c r="CB420" s="120" t="str">
        <f ca="1">IF(OR(Table2[[#This Row],[Lens Date]]=TODAY(),Table2[[#This Row],[Lens Date]]=TODAY()+1), Table2[[#This Row],[Lens Date]],IF(Table2[[#This Row],[MSLens]]="Done","Done",""))</f>
        <v/>
      </c>
      <c r="CC420" s="120" t="str">
        <f ca="1">IF(OR(Table2[[#This Row],[Milling Date]]=TODAY(),Table2[[#This Row],[Milling Date]]=TODAY()+1), Table2[[#This Row],[Milling Date]],IF(Table2[[#This Row],[CNC Holes]]="Ready","Done",""))</f>
        <v/>
      </c>
      <c r="CD420" s="120" t="str">
        <f ca="1">IF(OR(Table2[[#This Row],[Welding Date]]=TODAY(),Table2[[#This Row],[Welding Date]]=TODAY()+1), Table2[[#This Row],[Welding Date]],IF(Table2[[#This Row],[Welding Corners]]="Ready","Done",""))</f>
        <v/>
      </c>
      <c r="CE420" s="120" t="str">
        <f ca="1">IF(OR(Table2[[#This Row],[Puching Date]]=TODAY(),Table2[[#This Row],[Puching Date]]=TODAY()+1), Table2[[#This Row],[Puching Date]],IF(Table2[[#This Row],[Punch Holes]]="Ready","Done",""))</f>
        <v/>
      </c>
      <c r="CF420" s="120" t="str">
        <f ca="1">IF(OR(Table2[[#This Row],[Housing Date2]]=TODAY(),Table2[[#This Row],[Housing Date2]]=TODAY()+1),Table2[[#This Row],[Housing Date2]],IF(Table2[[#This Row],[Body Assembly]],"Done",""))</f>
        <v/>
      </c>
      <c r="CG420" s="120" t="str">
        <f>_xlfn.IFNA(VLOOKUP(Table2[[#This Row],[Job-no]],Table4[],7,FALSE),"Done")</f>
        <v>Scheduled/Released</v>
      </c>
    </row>
    <row r="421" spans="1:85" x14ac:dyDescent="0.25">
      <c r="A421" t="str">
        <f>_xlfn.CONCAT(Table2[[#This Row],[Order]],"-",Table2[[#This Row],[Line]])</f>
        <v>73699-43</v>
      </c>
      <c r="B421" s="5">
        <v>43482</v>
      </c>
      <c r="C421" s="8">
        <v>73699</v>
      </c>
      <c r="D421" s="3" t="s">
        <v>3557</v>
      </c>
      <c r="E421" s="8">
        <v>43</v>
      </c>
      <c r="F421" s="8">
        <v>1</v>
      </c>
      <c r="G421" s="3" t="s">
        <v>42</v>
      </c>
      <c r="H421" s="8">
        <v>1</v>
      </c>
      <c r="I421" s="43" t="b">
        <v>0</v>
      </c>
      <c r="J421" s="43" t="b">
        <v>0</v>
      </c>
      <c r="K421" t="s">
        <v>114</v>
      </c>
      <c r="L421" s="43" t="b">
        <v>0</v>
      </c>
      <c r="M421" s="43" t="b">
        <v>0</v>
      </c>
      <c r="N421" s="43" t="b">
        <v>0</v>
      </c>
      <c r="O421" t="s">
        <v>114</v>
      </c>
      <c r="P421" t="s">
        <v>114</v>
      </c>
      <c r="Q421" t="s">
        <v>114</v>
      </c>
      <c r="R421" t="s">
        <v>114</v>
      </c>
      <c r="S421" t="s">
        <v>114</v>
      </c>
      <c r="T421" t="s">
        <v>114</v>
      </c>
      <c r="U421" t="s">
        <v>114</v>
      </c>
      <c r="V421" t="s">
        <v>114</v>
      </c>
      <c r="W421" s="5">
        <v>43479</v>
      </c>
      <c r="X421" s="3" t="s">
        <v>114</v>
      </c>
      <c r="Y421" s="3"/>
      <c r="Z421" s="3" t="s">
        <v>1099</v>
      </c>
      <c r="AA421" s="3" t="s">
        <v>114</v>
      </c>
      <c r="AB421" s="3" t="s">
        <v>74</v>
      </c>
      <c r="AC421" s="8">
        <v>4</v>
      </c>
      <c r="AD421" s="3" t="s">
        <v>5967</v>
      </c>
      <c r="AE421" s="4" t="s">
        <v>5968</v>
      </c>
      <c r="AF421" s="3"/>
      <c r="AG421" s="3" t="s">
        <v>114</v>
      </c>
      <c r="AH421" s="8">
        <v>1</v>
      </c>
      <c r="AI421" s="3" t="s">
        <v>74</v>
      </c>
      <c r="AJ421" t="s">
        <v>114</v>
      </c>
      <c r="AK421" t="s">
        <v>114</v>
      </c>
      <c r="AL421" s="43" t="b">
        <v>0</v>
      </c>
      <c r="AM421" s="3"/>
      <c r="AN421" s="3"/>
      <c r="AO421" s="43" t="b">
        <v>0</v>
      </c>
      <c r="AP421" s="3" t="b">
        <v>0</v>
      </c>
      <c r="AQ421" s="3">
        <f>VLOOKUP(Table2[[#This Row],[Job-no]],Table3[],26,FALSE)</f>
        <v>490</v>
      </c>
      <c r="AR421" t="str">
        <f t="shared" si="79"/>
        <v>CCWH</v>
      </c>
      <c r="AS421" t="str">
        <f>VLOOKUP(AR421,Table1[],4,0)</f>
        <v>wall</v>
      </c>
      <c r="AT421">
        <f>IF(BD421&gt;0,"Pattern",VLOOKUP(AR421,Table1[],5,0))</f>
        <v>0</v>
      </c>
      <c r="AU421" s="34">
        <f>IF(AT421="Pattern",WORKDAY(Table2[[#This Row],[Scheduled Ship Date]],-10),WORKDAY(Table2[[#This Row],[Scheduled Ship Date]],-4))</f>
        <v>43476</v>
      </c>
      <c r="AV421">
        <f>IF(Table2[[#This Row],[Extrusion cut double saw]]=TRUE,IF(O421="ToDo",IF(AT421="Pattern",Table2[[#This Row],[Total Sections]]*0.4,Table2[[#This Row],[Total Sections]]*0.12),0),IF(AT421="Pattern",Table2[[#This Row],[Total Sections]]*4,Table2[[#This Row],[Total Sections]]*1.2))</f>
        <v>1.2</v>
      </c>
      <c r="AW421" s="42">
        <f t="shared" ca="1" si="88"/>
        <v>43470</v>
      </c>
      <c r="AX421" s="42">
        <f>IF(AT421="Pattern",Table2[[#This Row],[Scheduled Ship Date]]-2,Table2[[#This Row],[Scheduled Ship Date]]-3)</f>
        <v>43479</v>
      </c>
      <c r="AY421">
        <f>IF(Table2[[#This Row],[Pattern]]="Pattern",Table2[[#This Row],[Total Sections]]*4.82,Table2[[#This Row],[Total Sections]]*0.5)</f>
        <v>0.5</v>
      </c>
      <c r="AZ421" s="42">
        <f t="shared" ca="1" si="89"/>
        <v>43470</v>
      </c>
      <c r="BA421" s="39">
        <f>((Table2[Total Sections]/Table2[Open Qty])-1)*Table2[Open Qty]*12.96</f>
        <v>0</v>
      </c>
      <c r="BB421" s="39"/>
      <c r="BC421" s="39" t="str">
        <f t="shared" si="80"/>
        <v>CCWH-SL-1100-90-35-CL(6' 11")-W-UNV-DP-1-C</v>
      </c>
      <c r="BD421" s="39">
        <f t="shared" si="81"/>
        <v>0</v>
      </c>
      <c r="BE421" s="39" t="b">
        <f>_xlfn.IFNA(VLOOKUP(Table2[[#This Row],[Job-no]],Table4[],9,FALSE),TRUE)</f>
        <v>0</v>
      </c>
      <c r="BF421" t="str">
        <f>VLOOKUP(AR421,Table1[],3,0)</f>
        <v>PERFKT</v>
      </c>
      <c r="BG421" s="39" t="b">
        <f>_xlfn.IFNA(VLOOKUP(Table2[[#This Row],[Job-no]],Table4[],14,FALSE),TRUE)</f>
        <v>0</v>
      </c>
      <c r="BH421" s="39" t="str">
        <f>_xlfn.IFNA(VLOOKUP(Table2[[#This Row],[Job-no]],Table4[],11,FALSE),"Done")</f>
        <v/>
      </c>
      <c r="BI421" s="39">
        <f>IF(Table2[[#This Row],[Pattern]]="Pattern",VLOOKUP(Table2[[#This Row],[Product Code]],'Routing data'!$A$2:$W$470,13,FALSE),VLOOKUP(Table2[[#This Row],[Product Code]],'Routing data'!$A$2:$W$470,3,FALSE))</f>
        <v>2</v>
      </c>
      <c r="BJ421" s="39">
        <f>IF(Table2[[#This Row],[Pattern]]="Pattern",VLOOKUP(Table2[[#This Row],[Product Code]],'Routing data'!$A$2:$W$470,14,FALSE),VLOOKUP(Table2[[#This Row],[Product Code]],'Routing data'!$A$2:$W$470,4,FALSE))</f>
        <v>0</v>
      </c>
      <c r="BK421" s="39">
        <f>VLOOKUP(Table2[[#This Row],[Product Code]],'Routing data'!A$4:W$524,16,FALSE)</f>
        <v>0</v>
      </c>
      <c r="BL421" s="42">
        <f>IF(Table2[[#This Row],[Milling Required]]=0,"x",IF(AT421="Pattern",B421-10,B421-4))</f>
        <v>43478</v>
      </c>
      <c r="BM421" s="42" t="str">
        <f>IF(Table2[[#This Row],[Punching Required]]=0,"x",IF(AT421="Pattern",B421-8,B421-2))</f>
        <v>x</v>
      </c>
      <c r="BN421" s="42">
        <f t="shared" si="82"/>
        <v>43479</v>
      </c>
      <c r="BO421" s="39">
        <f>IF(Table2[[#This Row],[Milling]]="x","x",Table2[[#This Row],[Total Sections]]*2)</f>
        <v>2</v>
      </c>
      <c r="BP421" s="39" t="str">
        <f>IF(Table2[[#This Row],[Punching]]="x","x",Table2[Total Sections]*2)</f>
        <v>x</v>
      </c>
      <c r="BQ421" s="39">
        <f>IF(Table2[[#This Row],[Pattern]]="Pattern",Table2[Total Sections]*3,Table2[Total Sections]*1.5)</f>
        <v>1.5</v>
      </c>
      <c r="BR421" s="42">
        <f t="shared" ca="1" si="87"/>
        <v>43471</v>
      </c>
      <c r="BS421" s="42"/>
      <c r="BT421" s="39"/>
      <c r="BU421" s="39"/>
      <c r="BV421" s="39" t="str">
        <f>_xlfn.IFNA(VLOOKUP(Table2[[#This Row],[Job-no]],Table4[],16,FALSE),"Ready")</f>
        <v/>
      </c>
      <c r="BW421" s="39" t="str">
        <f>_xlfn.IFNA(VLOOKUP(Table2[[#This Row],[Job-no]],Table4[],21,FALSE),"Ready")</f>
        <v/>
      </c>
      <c r="BX421" s="39" t="b">
        <f>_xlfn.IFNA(VLOOKUP(Table2[[#This Row],[Job-no]],Table4[],10,FALSE),TRUE)</f>
        <v>0</v>
      </c>
      <c r="BY421" s="39" t="str">
        <f>_xlfn.IFNA(VLOOKUP(Table2[[#This Row],[Job-no]],Table4[],22,FALSE),"Ready")</f>
        <v/>
      </c>
      <c r="BZ421" s="120">
        <f t="shared" si="84"/>
        <v>43482</v>
      </c>
      <c r="CA421" s="120" t="str">
        <f ca="1">IF(OR(Table2[[#This Row],[Saw Date]]=TODAY(),Table2[[#This Row],[Saw Date]]=TODAY()+1), Table2[[#This Row],[Saw Date]],IF(Table2[[#This Row],[Extrusion cut double saw]],"Done",""))</f>
        <v/>
      </c>
      <c r="CB421" s="120" t="str">
        <f ca="1">IF(OR(Table2[[#This Row],[Lens Date]]=TODAY(),Table2[[#This Row],[Lens Date]]=TODAY()+1), Table2[[#This Row],[Lens Date]],IF(Table2[[#This Row],[MSLens]]="Done","Done",""))</f>
        <v/>
      </c>
      <c r="CC421" s="120" t="str">
        <f ca="1">IF(OR(Table2[[#This Row],[Milling Date]]=TODAY(),Table2[[#This Row],[Milling Date]]=TODAY()+1), Table2[[#This Row],[Milling Date]],IF(Table2[[#This Row],[CNC Holes]]="Ready","Done",""))</f>
        <v/>
      </c>
      <c r="CD421" s="120" t="str">
        <f ca="1">IF(OR(Table2[[#This Row],[Welding Date]]=TODAY(),Table2[[#This Row],[Welding Date]]=TODAY()+1), Table2[[#This Row],[Welding Date]],IF(Table2[[#This Row],[Welding Corners]]="Ready","Done",""))</f>
        <v/>
      </c>
      <c r="CE421" s="120" t="str">
        <f ca="1">IF(OR(Table2[[#This Row],[Puching Date]]=TODAY(),Table2[[#This Row],[Puching Date]]=TODAY()+1), Table2[[#This Row],[Puching Date]],IF(Table2[[#This Row],[Punch Holes]]="Ready","Done",""))</f>
        <v/>
      </c>
      <c r="CF421" s="120" t="str">
        <f ca="1">IF(OR(Table2[[#This Row],[Housing Date2]]=TODAY(),Table2[[#This Row],[Housing Date2]]=TODAY()+1),Table2[[#This Row],[Housing Date2]],IF(Table2[[#This Row],[Body Assembly]],"Done",""))</f>
        <v/>
      </c>
      <c r="CG421" s="120" t="str">
        <f>_xlfn.IFNA(VLOOKUP(Table2[[#This Row],[Job-no]],Table4[],7,FALSE),"Done")</f>
        <v>Scheduled/Released</v>
      </c>
    </row>
    <row r="422" spans="1:85" x14ac:dyDescent="0.25">
      <c r="A422" t="str">
        <f>_xlfn.CONCAT(Table2[[#This Row],[Order]],"-",Table2[[#This Row],[Line]])</f>
        <v>73699-44</v>
      </c>
      <c r="B422" s="5">
        <v>43482</v>
      </c>
      <c r="C422" s="8">
        <v>73699</v>
      </c>
      <c r="D422" s="3" t="s">
        <v>3559</v>
      </c>
      <c r="E422" s="8">
        <v>44</v>
      </c>
      <c r="F422" s="8">
        <v>1</v>
      </c>
      <c r="G422" s="3" t="s">
        <v>42</v>
      </c>
      <c r="H422" s="8">
        <v>1</v>
      </c>
      <c r="I422" s="43" t="b">
        <v>0</v>
      </c>
      <c r="J422" s="43" t="b">
        <v>0</v>
      </c>
      <c r="K422" t="s">
        <v>114</v>
      </c>
      <c r="L422" s="43" t="b">
        <v>0</v>
      </c>
      <c r="M422" s="43" t="b">
        <v>0</v>
      </c>
      <c r="N422" s="43" t="b">
        <v>0</v>
      </c>
      <c r="O422" t="s">
        <v>114</v>
      </c>
      <c r="P422" t="s">
        <v>114</v>
      </c>
      <c r="Q422" t="s">
        <v>114</v>
      </c>
      <c r="R422" t="s">
        <v>114</v>
      </c>
      <c r="S422" t="s">
        <v>114</v>
      </c>
      <c r="T422" t="s">
        <v>114</v>
      </c>
      <c r="U422" t="s">
        <v>114</v>
      </c>
      <c r="V422" t="s">
        <v>114</v>
      </c>
      <c r="W422" s="5">
        <v>43479</v>
      </c>
      <c r="X422" s="3" t="s">
        <v>114</v>
      </c>
      <c r="Y422" s="3"/>
      <c r="Z422" s="3" t="s">
        <v>1099</v>
      </c>
      <c r="AA422" s="3" t="s">
        <v>114</v>
      </c>
      <c r="AB422" s="3" t="s">
        <v>74</v>
      </c>
      <c r="AC422" s="8">
        <v>4</v>
      </c>
      <c r="AD422" s="3" t="s">
        <v>5967</v>
      </c>
      <c r="AE422" s="4" t="s">
        <v>5968</v>
      </c>
      <c r="AF422" s="3"/>
      <c r="AG422" s="3" t="s">
        <v>114</v>
      </c>
      <c r="AH422" s="8">
        <v>1</v>
      </c>
      <c r="AI422" s="3" t="s">
        <v>74</v>
      </c>
      <c r="AJ422" t="s">
        <v>114</v>
      </c>
      <c r="AK422" t="s">
        <v>114</v>
      </c>
      <c r="AL422" s="43" t="b">
        <v>0</v>
      </c>
      <c r="AM422" s="3"/>
      <c r="AN422" s="3"/>
      <c r="AO422" s="43" t="b">
        <v>0</v>
      </c>
      <c r="AP422" s="3" t="b">
        <v>0</v>
      </c>
      <c r="AQ422" s="3">
        <f>VLOOKUP(Table2[[#This Row],[Job-no]],Table3[],26,FALSE)</f>
        <v>420</v>
      </c>
      <c r="AR422" t="str">
        <f t="shared" si="79"/>
        <v>CCWH</v>
      </c>
      <c r="AS422" t="str">
        <f>VLOOKUP(AR422,Table1[],4,0)</f>
        <v>wall</v>
      </c>
      <c r="AT422">
        <f>IF(BD422&gt;0,"Pattern",VLOOKUP(AR422,Table1[],5,0))</f>
        <v>0</v>
      </c>
      <c r="AU422" s="34">
        <f>IF(AT422="Pattern",WORKDAY(Table2[[#This Row],[Scheduled Ship Date]],-10),WORKDAY(Table2[[#This Row],[Scheduled Ship Date]],-4))</f>
        <v>43476</v>
      </c>
      <c r="AV422">
        <f>IF(Table2[[#This Row],[Extrusion cut double saw]]=TRUE,IF(O422="ToDo",IF(AT422="Pattern",Table2[[#This Row],[Total Sections]]*0.4,Table2[[#This Row],[Total Sections]]*0.12),0),IF(AT422="Pattern",Table2[[#This Row],[Total Sections]]*4,Table2[[#This Row],[Total Sections]]*1.2))</f>
        <v>1.2</v>
      </c>
      <c r="AW422" s="42">
        <f t="shared" ca="1" si="88"/>
        <v>43470</v>
      </c>
      <c r="AX422" s="42">
        <f>IF(AT422="Pattern",Table2[[#This Row],[Scheduled Ship Date]]-2,Table2[[#This Row],[Scheduled Ship Date]]-3)</f>
        <v>43479</v>
      </c>
      <c r="AY422">
        <f>IF(Table2[[#This Row],[Pattern]]="Pattern",Table2[[#This Row],[Total Sections]]*4.82,Table2[[#This Row],[Total Sections]]*0.5)</f>
        <v>0.5</v>
      </c>
      <c r="AZ422" s="42">
        <f t="shared" ca="1" si="89"/>
        <v>43470</v>
      </c>
      <c r="BA422" s="39">
        <f>((Table2[Total Sections]/Table2[Open Qty])-1)*Table2[Open Qty]*12.96</f>
        <v>0</v>
      </c>
      <c r="BB422" s="42"/>
      <c r="BC422" s="39" t="str">
        <f t="shared" si="80"/>
        <v>CCWH-SL-1100-90-35-CL(5' 8")-W-UNV-DP-1-C</v>
      </c>
      <c r="BD422" s="39">
        <f t="shared" si="81"/>
        <v>0</v>
      </c>
      <c r="BE422" s="39" t="b">
        <f>_xlfn.IFNA(VLOOKUP(Table2[[#This Row],[Job-no]],Table4[],9,FALSE),TRUE)</f>
        <v>0</v>
      </c>
      <c r="BF422" t="str">
        <f>VLOOKUP(AR422,Table1[],3,0)</f>
        <v>PERFKT</v>
      </c>
      <c r="BG422" s="39" t="b">
        <f>_xlfn.IFNA(VLOOKUP(Table2[[#This Row],[Job-no]],Table4[],14,FALSE),TRUE)</f>
        <v>0</v>
      </c>
      <c r="BH422" s="39" t="str">
        <f>_xlfn.IFNA(VLOOKUP(Table2[[#This Row],[Job-no]],Table4[],11,FALSE),"Done")</f>
        <v/>
      </c>
      <c r="BI422" s="39">
        <f>IF(Table2[[#This Row],[Pattern]]="Pattern",VLOOKUP(Table2[[#This Row],[Product Code]],'Routing data'!$A$2:$W$470,13,FALSE),VLOOKUP(Table2[[#This Row],[Product Code]],'Routing data'!$A$2:$W$470,3,FALSE))</f>
        <v>2</v>
      </c>
      <c r="BJ422" s="39">
        <f>IF(Table2[[#This Row],[Pattern]]="Pattern",VLOOKUP(Table2[[#This Row],[Product Code]],'Routing data'!$A$2:$W$470,14,FALSE),VLOOKUP(Table2[[#This Row],[Product Code]],'Routing data'!$A$2:$W$470,4,FALSE))</f>
        <v>0</v>
      </c>
      <c r="BK422" s="39">
        <f>VLOOKUP(Table2[[#This Row],[Product Code]],'Routing data'!A$4:W$524,16,FALSE)</f>
        <v>0</v>
      </c>
      <c r="BL422" s="42">
        <f>IF(Table2[[#This Row],[Milling Required]]=0,"x",IF(AT422="Pattern",B422-10,B422-4))</f>
        <v>43478</v>
      </c>
      <c r="BM422" s="42" t="str">
        <f>IF(Table2[[#This Row],[Punching Required]]=0,"x",IF(AT422="Pattern",B422-8,B422-2))</f>
        <v>x</v>
      </c>
      <c r="BN422" s="42">
        <f t="shared" si="82"/>
        <v>43479</v>
      </c>
      <c r="BO422" s="39">
        <f>IF(Table2[[#This Row],[Milling]]="x","x",Table2[[#This Row],[Total Sections]]*2)</f>
        <v>2</v>
      </c>
      <c r="BP422" s="39" t="str">
        <f>IF(Table2[[#This Row],[Punching]]="x","x",Table2[Total Sections]*2)</f>
        <v>x</v>
      </c>
      <c r="BQ422" s="39">
        <f>IF(Table2[[#This Row],[Pattern]]="Pattern",Table2[Total Sections]*3,Table2[Total Sections]*1.5)</f>
        <v>1.5</v>
      </c>
      <c r="BR422" s="42">
        <f t="shared" ca="1" si="87"/>
        <v>43471</v>
      </c>
      <c r="BS422" s="42"/>
      <c r="BT422" s="39"/>
      <c r="BU422" s="39"/>
      <c r="BV422" s="39" t="str">
        <f>_xlfn.IFNA(VLOOKUP(Table2[[#This Row],[Job-no]],Table4[],16,FALSE),"Ready")</f>
        <v/>
      </c>
      <c r="BW422" s="39" t="str">
        <f>_xlfn.IFNA(VLOOKUP(Table2[[#This Row],[Job-no]],Table4[],21,FALSE),"Ready")</f>
        <v/>
      </c>
      <c r="BX422" s="39" t="b">
        <f>_xlfn.IFNA(VLOOKUP(Table2[[#This Row],[Job-no]],Table4[],10,FALSE),TRUE)</f>
        <v>0</v>
      </c>
      <c r="BY422" s="39" t="str">
        <f>_xlfn.IFNA(VLOOKUP(Table2[[#This Row],[Job-no]],Table4[],22,FALSE),"Ready")</f>
        <v/>
      </c>
      <c r="BZ422" s="120">
        <f t="shared" si="84"/>
        <v>43482</v>
      </c>
      <c r="CA422" s="120" t="str">
        <f ca="1">IF(OR(Table2[[#This Row],[Saw Date]]=TODAY(),Table2[[#This Row],[Saw Date]]=TODAY()+1), Table2[[#This Row],[Saw Date]],IF(Table2[[#This Row],[Extrusion cut double saw]],"Done",""))</f>
        <v/>
      </c>
      <c r="CB422" s="120" t="str">
        <f ca="1">IF(OR(Table2[[#This Row],[Lens Date]]=TODAY(),Table2[[#This Row],[Lens Date]]=TODAY()+1), Table2[[#This Row],[Lens Date]],IF(Table2[[#This Row],[MSLens]]="Done","Done",""))</f>
        <v/>
      </c>
      <c r="CC422" s="120" t="str">
        <f ca="1">IF(OR(Table2[[#This Row],[Milling Date]]=TODAY(),Table2[[#This Row],[Milling Date]]=TODAY()+1), Table2[[#This Row],[Milling Date]],IF(Table2[[#This Row],[CNC Holes]]="Ready","Done",""))</f>
        <v/>
      </c>
      <c r="CD422" s="120" t="str">
        <f ca="1">IF(OR(Table2[[#This Row],[Welding Date]]=TODAY(),Table2[[#This Row],[Welding Date]]=TODAY()+1), Table2[[#This Row],[Welding Date]],IF(Table2[[#This Row],[Welding Corners]]="Ready","Done",""))</f>
        <v/>
      </c>
      <c r="CE422" s="120" t="str">
        <f ca="1">IF(OR(Table2[[#This Row],[Puching Date]]=TODAY(),Table2[[#This Row],[Puching Date]]=TODAY()+1), Table2[[#This Row],[Puching Date]],IF(Table2[[#This Row],[Punch Holes]]="Ready","Done",""))</f>
        <v/>
      </c>
      <c r="CF422" s="120" t="str">
        <f ca="1">IF(OR(Table2[[#This Row],[Housing Date2]]=TODAY(),Table2[[#This Row],[Housing Date2]]=TODAY()+1),Table2[[#This Row],[Housing Date2]],IF(Table2[[#This Row],[Body Assembly]],"Done",""))</f>
        <v/>
      </c>
      <c r="CG422" s="120" t="str">
        <f>_xlfn.IFNA(VLOOKUP(Table2[[#This Row],[Job-no]],Table4[],7,FALSE),"Done")</f>
        <v>Scheduled/Released</v>
      </c>
    </row>
    <row r="423" spans="1:85" x14ac:dyDescent="0.25">
      <c r="A423" t="str">
        <f>_xlfn.CONCAT(Table2[[#This Row],[Order]],"-",Table2[[#This Row],[Line]])</f>
        <v>73699-45</v>
      </c>
      <c r="B423" s="5">
        <v>43482</v>
      </c>
      <c r="C423" s="8">
        <v>73699</v>
      </c>
      <c r="D423" s="3" t="s">
        <v>3561</v>
      </c>
      <c r="E423" s="8">
        <v>45</v>
      </c>
      <c r="F423" s="8">
        <v>1</v>
      </c>
      <c r="G423" s="3" t="s">
        <v>42</v>
      </c>
      <c r="H423" s="8">
        <v>1</v>
      </c>
      <c r="I423" s="43" t="b">
        <v>0</v>
      </c>
      <c r="J423" s="43" t="b">
        <v>0</v>
      </c>
      <c r="K423" t="s">
        <v>114</v>
      </c>
      <c r="L423" s="43" t="b">
        <v>0</v>
      </c>
      <c r="M423" s="43" t="b">
        <v>0</v>
      </c>
      <c r="N423" s="43" t="b">
        <v>0</v>
      </c>
      <c r="O423" t="s">
        <v>114</v>
      </c>
      <c r="P423" t="s">
        <v>114</v>
      </c>
      <c r="Q423" t="s">
        <v>114</v>
      </c>
      <c r="R423" t="s">
        <v>114</v>
      </c>
      <c r="S423" t="s">
        <v>114</v>
      </c>
      <c r="T423" t="s">
        <v>114</v>
      </c>
      <c r="U423" t="s">
        <v>114</v>
      </c>
      <c r="V423" t="s">
        <v>114</v>
      </c>
      <c r="W423" s="5">
        <v>43479</v>
      </c>
      <c r="X423" s="3" t="s">
        <v>114</v>
      </c>
      <c r="Y423" s="3"/>
      <c r="Z423" s="3" t="s">
        <v>1099</v>
      </c>
      <c r="AA423" s="3" t="s">
        <v>114</v>
      </c>
      <c r="AB423" s="3" t="s">
        <v>74</v>
      </c>
      <c r="AC423" s="8">
        <v>4</v>
      </c>
      <c r="AD423" s="3" t="s">
        <v>5967</v>
      </c>
      <c r="AE423" s="4" t="s">
        <v>5968</v>
      </c>
      <c r="AF423" s="3"/>
      <c r="AG423" s="3" t="s">
        <v>114</v>
      </c>
      <c r="AH423" s="8">
        <v>2</v>
      </c>
      <c r="AI423" s="3" t="s">
        <v>74</v>
      </c>
      <c r="AJ423" t="s">
        <v>114</v>
      </c>
      <c r="AK423" t="s">
        <v>114</v>
      </c>
      <c r="AL423" s="43" t="b">
        <v>0</v>
      </c>
      <c r="AM423" s="3"/>
      <c r="AN423" s="3"/>
      <c r="AO423" s="43" t="b">
        <v>0</v>
      </c>
      <c r="AP423" s="3" t="b">
        <v>0</v>
      </c>
      <c r="AQ423" s="3">
        <f>VLOOKUP(Table2[[#This Row],[Job-no]],Table3[],26,FALSE)</f>
        <v>980</v>
      </c>
      <c r="AR423" t="str">
        <f t="shared" si="79"/>
        <v>CCWH</v>
      </c>
      <c r="AS423" t="str">
        <f>VLOOKUP(AR423,Table1[],4,0)</f>
        <v>wall</v>
      </c>
      <c r="AT423">
        <f>IF(BD423&gt;0,"Pattern",VLOOKUP(AR423,Table1[],5,0))</f>
        <v>0</v>
      </c>
      <c r="AU423" s="34">
        <f>IF(AT423="Pattern",WORKDAY(Table2[[#This Row],[Scheduled Ship Date]],-10),WORKDAY(Table2[[#This Row],[Scheduled Ship Date]],-4))</f>
        <v>43476</v>
      </c>
      <c r="AV423">
        <f>IF(Table2[[#This Row],[Extrusion cut double saw]]=TRUE,IF(O423="ToDo",IF(AT423="Pattern",Table2[[#This Row],[Total Sections]]*0.4,Table2[[#This Row],[Total Sections]]*0.12),0),IF(AT423="Pattern",Table2[[#This Row],[Total Sections]]*4,Table2[[#This Row],[Total Sections]]*1.2))</f>
        <v>2.4</v>
      </c>
      <c r="AW423" s="42">
        <f t="shared" ca="1" si="88"/>
        <v>43470</v>
      </c>
      <c r="AX423" s="42">
        <f>IF(AT423="Pattern",Table2[[#This Row],[Scheduled Ship Date]]-2,Table2[[#This Row],[Scheduled Ship Date]]-3)</f>
        <v>43479</v>
      </c>
      <c r="AY423">
        <f>IF(Table2[[#This Row],[Pattern]]="Pattern",Table2[[#This Row],[Total Sections]]*4.82,Table2[[#This Row],[Total Sections]]*0.5)</f>
        <v>1</v>
      </c>
      <c r="AZ423" s="42">
        <f t="shared" ca="1" si="89"/>
        <v>43470</v>
      </c>
      <c r="BA423" s="39">
        <f>((Table2[Total Sections]/Table2[Open Qty])-1)*Table2[Open Qty]*12.96</f>
        <v>12.96</v>
      </c>
      <c r="BB423" s="42"/>
      <c r="BC423" s="39" t="str">
        <f t="shared" si="80"/>
        <v>CCWH-SL-1100-90-35-CL(12' 9")-W-UNV-DP-1-C</v>
      </c>
      <c r="BD423" s="39">
        <f t="shared" si="81"/>
        <v>0</v>
      </c>
      <c r="BE423" s="39" t="b">
        <f>_xlfn.IFNA(VLOOKUP(Table2[[#This Row],[Job-no]],Table4[],9,FALSE),TRUE)</f>
        <v>0</v>
      </c>
      <c r="BF423" t="str">
        <f>VLOOKUP(AR423,Table1[],3,0)</f>
        <v>PERFKT</v>
      </c>
      <c r="BG423" s="39" t="b">
        <f>_xlfn.IFNA(VLOOKUP(Table2[[#This Row],[Job-no]],Table4[],14,FALSE),TRUE)</f>
        <v>0</v>
      </c>
      <c r="BH423" s="39" t="str">
        <f>_xlfn.IFNA(VLOOKUP(Table2[[#This Row],[Job-no]],Table4[],11,FALSE),"Done")</f>
        <v/>
      </c>
      <c r="BI423" s="39">
        <f>IF(Table2[[#This Row],[Pattern]]="Pattern",VLOOKUP(Table2[[#This Row],[Product Code]],'Routing data'!$A$2:$W$470,13,FALSE),VLOOKUP(Table2[[#This Row],[Product Code]],'Routing data'!$A$2:$W$470,3,FALSE))</f>
        <v>2</v>
      </c>
      <c r="BJ423" s="39">
        <f>IF(Table2[[#This Row],[Pattern]]="Pattern",VLOOKUP(Table2[[#This Row],[Product Code]],'Routing data'!$A$2:$W$470,14,FALSE),VLOOKUP(Table2[[#This Row],[Product Code]],'Routing data'!$A$2:$W$470,4,FALSE))</f>
        <v>0</v>
      </c>
      <c r="BK423" s="39">
        <f>VLOOKUP(Table2[[#This Row],[Product Code]],'Routing data'!A$4:W$524,16,FALSE)</f>
        <v>0</v>
      </c>
      <c r="BL423" s="42">
        <f>IF(Table2[[#This Row],[Milling Required]]=0,"x",IF(AT423="Pattern",B423-10,B423-4))</f>
        <v>43478</v>
      </c>
      <c r="BM423" s="42" t="str">
        <f>IF(Table2[[#This Row],[Punching Required]]=0,"x",IF(AT423="Pattern",B423-8,B423-2))</f>
        <v>x</v>
      </c>
      <c r="BN423" s="42">
        <f t="shared" si="82"/>
        <v>43479</v>
      </c>
      <c r="BO423" s="39">
        <f>IF(Table2[[#This Row],[Milling]]="x","x",Table2[[#This Row],[Total Sections]]*2)</f>
        <v>4</v>
      </c>
      <c r="BP423" s="39" t="str">
        <f>IF(Table2[[#This Row],[Punching]]="x","x",Table2[Total Sections]*2)</f>
        <v>x</v>
      </c>
      <c r="BQ423" s="39">
        <f>IF(Table2[[#This Row],[Pattern]]="Pattern",Table2[Total Sections]*3,Table2[Total Sections]*1.5)</f>
        <v>3</v>
      </c>
      <c r="BR423" s="42">
        <f t="shared" ca="1" si="87"/>
        <v>43471</v>
      </c>
      <c r="BS423" s="42"/>
      <c r="BT423" s="42"/>
      <c r="BU423" s="39"/>
      <c r="BV423" s="122" t="str">
        <f>_xlfn.IFNA(VLOOKUP(Table2[[#This Row],[Job-no]],Table4[],16,FALSE),"Ready")</f>
        <v/>
      </c>
      <c r="BW423" s="122" t="str">
        <f>_xlfn.IFNA(VLOOKUP(Table2[[#This Row],[Job-no]],Table4[],21,FALSE),"Ready")</f>
        <v/>
      </c>
      <c r="BX423" s="39" t="b">
        <f>_xlfn.IFNA(VLOOKUP(Table2[[#This Row],[Job-no]],Table4[],10,FALSE),TRUE)</f>
        <v>0</v>
      </c>
      <c r="BY423" s="39" t="str">
        <f>_xlfn.IFNA(VLOOKUP(Table2[[#This Row],[Job-no]],Table4[],22,FALSE),"Ready")</f>
        <v/>
      </c>
      <c r="BZ423" s="120">
        <f t="shared" si="84"/>
        <v>43482</v>
      </c>
      <c r="CA423" s="120" t="str">
        <f ca="1">IF(OR(Table2[[#This Row],[Saw Date]]=TODAY(),Table2[[#This Row],[Saw Date]]=TODAY()+1), Table2[[#This Row],[Saw Date]],IF(Table2[[#This Row],[Extrusion cut double saw]],"Done",""))</f>
        <v/>
      </c>
      <c r="CB423" s="120" t="str">
        <f ca="1">IF(OR(Table2[[#This Row],[Lens Date]]=TODAY(),Table2[[#This Row],[Lens Date]]=TODAY()+1), Table2[[#This Row],[Lens Date]],IF(Table2[[#This Row],[MSLens]]="Done","Done",""))</f>
        <v/>
      </c>
      <c r="CC423" s="120" t="str">
        <f ca="1">IF(OR(Table2[[#This Row],[Milling Date]]=TODAY(),Table2[[#This Row],[Milling Date]]=TODAY()+1), Table2[[#This Row],[Milling Date]],IF(Table2[[#This Row],[CNC Holes]]="Ready","Done",""))</f>
        <v/>
      </c>
      <c r="CD423" s="120" t="str">
        <f ca="1">IF(OR(Table2[[#This Row],[Welding Date]]=TODAY(),Table2[[#This Row],[Welding Date]]=TODAY()+1), Table2[[#This Row],[Welding Date]],IF(Table2[[#This Row],[Welding Corners]]="Ready","Done",""))</f>
        <v/>
      </c>
      <c r="CE423" s="120" t="str">
        <f ca="1">IF(OR(Table2[[#This Row],[Puching Date]]=TODAY(),Table2[[#This Row],[Puching Date]]=TODAY()+1), Table2[[#This Row],[Puching Date]],IF(Table2[[#This Row],[Punch Holes]]="Ready","Done",""))</f>
        <v/>
      </c>
      <c r="CF423" s="120" t="str">
        <f ca="1">IF(OR(Table2[[#This Row],[Housing Date2]]=TODAY(),Table2[[#This Row],[Housing Date2]]=TODAY()+1),Table2[[#This Row],[Housing Date2]],IF(Table2[[#This Row],[Body Assembly]],"Done",""))</f>
        <v/>
      </c>
      <c r="CG423" s="120" t="str">
        <f>_xlfn.IFNA(VLOOKUP(Table2[[#This Row],[Job-no]],Table4[],7,FALSE),"Done")</f>
        <v>Scheduled/Released</v>
      </c>
    </row>
    <row r="424" spans="1:85" x14ac:dyDescent="0.25">
      <c r="A424" t="str">
        <f>_xlfn.CONCAT(Table2[[#This Row],[Order]],"-",Table2[[#This Row],[Line]])</f>
        <v>73699-46</v>
      </c>
      <c r="B424" s="5">
        <v>43482</v>
      </c>
      <c r="C424" s="8">
        <v>73699</v>
      </c>
      <c r="D424" s="3" t="s">
        <v>3563</v>
      </c>
      <c r="E424" s="8">
        <v>46</v>
      </c>
      <c r="F424" s="8">
        <v>1</v>
      </c>
      <c r="G424" s="3" t="s">
        <v>42</v>
      </c>
      <c r="H424" s="8">
        <v>1</v>
      </c>
      <c r="I424" s="43" t="b">
        <v>0</v>
      </c>
      <c r="J424" s="43" t="b">
        <v>0</v>
      </c>
      <c r="K424" t="s">
        <v>114</v>
      </c>
      <c r="L424" s="43" t="b">
        <v>0</v>
      </c>
      <c r="M424" s="43" t="b">
        <v>0</v>
      </c>
      <c r="N424" s="43" t="b">
        <v>0</v>
      </c>
      <c r="O424" t="s">
        <v>114</v>
      </c>
      <c r="P424" t="s">
        <v>114</v>
      </c>
      <c r="Q424" t="s">
        <v>114</v>
      </c>
      <c r="R424" t="s">
        <v>114</v>
      </c>
      <c r="S424" t="s">
        <v>114</v>
      </c>
      <c r="T424" t="s">
        <v>114</v>
      </c>
      <c r="U424" t="s">
        <v>114</v>
      </c>
      <c r="V424" t="s">
        <v>114</v>
      </c>
      <c r="W424" s="5">
        <v>43479</v>
      </c>
      <c r="X424" s="3" t="s">
        <v>114</v>
      </c>
      <c r="Y424" s="3"/>
      <c r="Z424" s="3" t="s">
        <v>1099</v>
      </c>
      <c r="AA424" s="3" t="s">
        <v>114</v>
      </c>
      <c r="AB424" s="3" t="s">
        <v>74</v>
      </c>
      <c r="AC424" s="8">
        <v>4</v>
      </c>
      <c r="AD424" s="3" t="s">
        <v>5967</v>
      </c>
      <c r="AE424" s="4" t="s">
        <v>5968</v>
      </c>
      <c r="AF424" s="3"/>
      <c r="AG424" s="3" t="s">
        <v>114</v>
      </c>
      <c r="AH424" s="8">
        <v>1</v>
      </c>
      <c r="AI424" s="3" t="s">
        <v>74</v>
      </c>
      <c r="AJ424" t="s">
        <v>114</v>
      </c>
      <c r="AK424" t="s">
        <v>114</v>
      </c>
      <c r="AL424" s="43" t="b">
        <v>0</v>
      </c>
      <c r="AM424" s="3"/>
      <c r="AN424" s="3"/>
      <c r="AO424" s="43" t="b">
        <v>0</v>
      </c>
      <c r="AP424" s="3" t="b">
        <v>0</v>
      </c>
      <c r="AQ424" s="3">
        <f>VLOOKUP(Table2[[#This Row],[Job-no]],Table3[],26,FALSE)</f>
        <v>700</v>
      </c>
      <c r="AR424" t="str">
        <f t="shared" si="79"/>
        <v>CCWH</v>
      </c>
      <c r="AS424" t="str">
        <f>VLOOKUP(AR424,Table1[],4,0)</f>
        <v>wall</v>
      </c>
      <c r="AT424">
        <f>IF(BD424&gt;0,"Pattern",VLOOKUP(AR424,Table1[],5,0))</f>
        <v>0</v>
      </c>
      <c r="AU424" s="34">
        <f>IF(AT424="Pattern",WORKDAY(Table2[[#This Row],[Scheduled Ship Date]],-10),WORKDAY(Table2[[#This Row],[Scheduled Ship Date]],-4))</f>
        <v>43476</v>
      </c>
      <c r="AV424">
        <f>IF(Table2[[#This Row],[Extrusion cut double saw]]=TRUE,IF(O424="ToDo",IF(AT424="Pattern",Table2[[#This Row],[Total Sections]]*0.4,Table2[[#This Row],[Total Sections]]*0.12),0),IF(AT424="Pattern",Table2[[#This Row],[Total Sections]]*4,Table2[[#This Row],[Total Sections]]*1.2))</f>
        <v>1.2</v>
      </c>
      <c r="AW424" s="42">
        <f t="shared" ca="1" si="88"/>
        <v>43470</v>
      </c>
      <c r="AX424" s="42">
        <f>IF(AT424="Pattern",Table2[[#This Row],[Scheduled Ship Date]]-2,Table2[[#This Row],[Scheduled Ship Date]]-3)</f>
        <v>43479</v>
      </c>
      <c r="AY424">
        <f>IF(Table2[[#This Row],[Pattern]]="Pattern",Table2[[#This Row],[Total Sections]]*4.82,Table2[[#This Row],[Total Sections]]*0.5)</f>
        <v>0.5</v>
      </c>
      <c r="AZ424" s="42">
        <f t="shared" ca="1" si="89"/>
        <v>43470</v>
      </c>
      <c r="BA424" s="39">
        <f>((Table2[Total Sections]/Table2[Open Qty])-1)*Table2[Open Qty]*12.96</f>
        <v>0</v>
      </c>
      <c r="BB424" s="39"/>
      <c r="BC424" s="39" t="str">
        <f t="shared" si="80"/>
        <v>CCWH-SL-1100-90-35-CL(9' 8")-W-UNV-DP-1-C</v>
      </c>
      <c r="BD424" s="39">
        <f t="shared" si="81"/>
        <v>0</v>
      </c>
      <c r="BE424" s="39" t="b">
        <f>_xlfn.IFNA(VLOOKUP(Table2[[#This Row],[Job-no]],Table4[],9,FALSE),TRUE)</f>
        <v>0</v>
      </c>
      <c r="BF424" t="str">
        <f>VLOOKUP(AR424,Table1[],3,0)</f>
        <v>PERFKT</v>
      </c>
      <c r="BG424" s="39" t="b">
        <f>_xlfn.IFNA(VLOOKUP(Table2[[#This Row],[Job-no]],Table4[],14,FALSE),TRUE)</f>
        <v>0</v>
      </c>
      <c r="BH424" s="39" t="str">
        <f>_xlfn.IFNA(VLOOKUP(Table2[[#This Row],[Job-no]],Table4[],11,FALSE),"Done")</f>
        <v/>
      </c>
      <c r="BI424" s="39">
        <f>IF(Table2[[#This Row],[Pattern]]="Pattern",VLOOKUP(Table2[[#This Row],[Product Code]],'Routing data'!$A$2:$W$470,13,FALSE),VLOOKUP(Table2[[#This Row],[Product Code]],'Routing data'!$A$2:$W$470,3,FALSE))</f>
        <v>2</v>
      </c>
      <c r="BJ424" s="39">
        <f>IF(Table2[[#This Row],[Pattern]]="Pattern",VLOOKUP(Table2[[#This Row],[Product Code]],'Routing data'!$A$2:$W$470,14,FALSE),VLOOKUP(Table2[[#This Row],[Product Code]],'Routing data'!$A$2:$W$470,4,FALSE))</f>
        <v>0</v>
      </c>
      <c r="BK424" s="39">
        <f>VLOOKUP(Table2[[#This Row],[Product Code]],'Routing data'!A$4:W$524,16,FALSE)</f>
        <v>0</v>
      </c>
      <c r="BL424" s="42">
        <f>IF(Table2[[#This Row],[Milling Required]]=0,"x",IF(AT424="Pattern",B424-10,B424-4))</f>
        <v>43478</v>
      </c>
      <c r="BM424" s="42" t="str">
        <f>IF(Table2[[#This Row],[Punching Required]]=0,"x",IF(AT424="Pattern",B424-8,B424-2))</f>
        <v>x</v>
      </c>
      <c r="BN424" s="42">
        <f t="shared" si="82"/>
        <v>43479</v>
      </c>
      <c r="BO424" s="39">
        <f>IF(Table2[[#This Row],[Milling]]="x","x",Table2[[#This Row],[Total Sections]]*2)</f>
        <v>2</v>
      </c>
      <c r="BP424" s="39" t="str">
        <f>IF(Table2[[#This Row],[Punching]]="x","x",Table2[Total Sections]*2)</f>
        <v>x</v>
      </c>
      <c r="BQ424" s="39">
        <f>IF(Table2[[#This Row],[Pattern]]="Pattern",Table2[Total Sections]*3,Table2[Total Sections]*1.5)</f>
        <v>1.5</v>
      </c>
      <c r="BR424" s="42">
        <f t="shared" ca="1" si="87"/>
        <v>43471</v>
      </c>
      <c r="BS424" s="39"/>
      <c r="BT424" s="42"/>
      <c r="BU424" s="39"/>
      <c r="BV424" s="39" t="str">
        <f>_xlfn.IFNA(VLOOKUP(Table2[[#This Row],[Job-no]],Table4[],16,FALSE),"Ready")</f>
        <v/>
      </c>
      <c r="BW424" s="39" t="str">
        <f>_xlfn.IFNA(VLOOKUP(Table2[[#This Row],[Job-no]],Table4[],21,FALSE),"Ready")</f>
        <v/>
      </c>
      <c r="BX424" s="39" t="b">
        <f>_xlfn.IFNA(VLOOKUP(Table2[[#This Row],[Job-no]],Table4[],10,FALSE),TRUE)</f>
        <v>0</v>
      </c>
      <c r="BY424" s="39" t="str">
        <f>_xlfn.IFNA(VLOOKUP(Table2[[#This Row],[Job-no]],Table4[],22,FALSE),"Ready")</f>
        <v/>
      </c>
      <c r="BZ424" s="120">
        <f t="shared" si="84"/>
        <v>43482</v>
      </c>
      <c r="CA424" s="120" t="str">
        <f ca="1">IF(OR(Table2[[#This Row],[Saw Date]]=TODAY(),Table2[[#This Row],[Saw Date]]=TODAY()+1), Table2[[#This Row],[Saw Date]],IF(Table2[[#This Row],[Extrusion cut double saw]],"Done",""))</f>
        <v/>
      </c>
      <c r="CB424" s="120" t="str">
        <f ca="1">IF(OR(Table2[[#This Row],[Lens Date]]=TODAY(),Table2[[#This Row],[Lens Date]]=TODAY()+1), Table2[[#This Row],[Lens Date]],IF(Table2[[#This Row],[MSLens]]="Done","Done",""))</f>
        <v/>
      </c>
      <c r="CC424" s="120" t="str">
        <f ca="1">IF(OR(Table2[[#This Row],[Milling Date]]=TODAY(),Table2[[#This Row],[Milling Date]]=TODAY()+1), Table2[[#This Row],[Milling Date]],IF(Table2[[#This Row],[CNC Holes]]="Ready","Done",""))</f>
        <v/>
      </c>
      <c r="CD424" s="120" t="str">
        <f ca="1">IF(OR(Table2[[#This Row],[Welding Date]]=TODAY(),Table2[[#This Row],[Welding Date]]=TODAY()+1), Table2[[#This Row],[Welding Date]],IF(Table2[[#This Row],[Welding Corners]]="Ready","Done",""))</f>
        <v/>
      </c>
      <c r="CE424" s="120" t="str">
        <f ca="1">IF(OR(Table2[[#This Row],[Puching Date]]=TODAY(),Table2[[#This Row],[Puching Date]]=TODAY()+1), Table2[[#This Row],[Puching Date]],IF(Table2[[#This Row],[Punch Holes]]="Ready","Done",""))</f>
        <v/>
      </c>
      <c r="CF424" s="120" t="str">
        <f ca="1">IF(OR(Table2[[#This Row],[Housing Date2]]=TODAY(),Table2[[#This Row],[Housing Date2]]=TODAY()+1),Table2[[#This Row],[Housing Date2]],IF(Table2[[#This Row],[Body Assembly]],"Done",""))</f>
        <v/>
      </c>
      <c r="CG424" s="120" t="str">
        <f>_xlfn.IFNA(VLOOKUP(Table2[[#This Row],[Job-no]],Table4[],7,FALSE),"Done")</f>
        <v>Scheduled/Released</v>
      </c>
    </row>
    <row r="425" spans="1:85" x14ac:dyDescent="0.25">
      <c r="A425" s="39" t="str">
        <f>_xlfn.CONCAT(Table2[[#This Row],[Order]],"-",Table2[[#This Row],[Line]])</f>
        <v>73699-47</v>
      </c>
      <c r="B425" s="5">
        <v>43482</v>
      </c>
      <c r="C425" s="8">
        <v>73699</v>
      </c>
      <c r="D425" s="3" t="s">
        <v>3565</v>
      </c>
      <c r="E425" s="8">
        <v>47</v>
      </c>
      <c r="F425" s="8">
        <v>1</v>
      </c>
      <c r="G425" s="3" t="s">
        <v>42</v>
      </c>
      <c r="H425" s="8">
        <v>1</v>
      </c>
      <c r="I425" s="43" t="b">
        <v>0</v>
      </c>
      <c r="J425" s="43" t="b">
        <v>0</v>
      </c>
      <c r="K425" t="s">
        <v>114</v>
      </c>
      <c r="L425" s="43" t="b">
        <v>0</v>
      </c>
      <c r="M425" s="43" t="b">
        <v>0</v>
      </c>
      <c r="N425" s="43" t="b">
        <v>0</v>
      </c>
      <c r="O425" t="s">
        <v>114</v>
      </c>
      <c r="P425" t="s">
        <v>114</v>
      </c>
      <c r="Q425" t="s">
        <v>114</v>
      </c>
      <c r="R425" t="s">
        <v>114</v>
      </c>
      <c r="S425" t="s">
        <v>114</v>
      </c>
      <c r="T425" t="s">
        <v>114</v>
      </c>
      <c r="U425" t="s">
        <v>114</v>
      </c>
      <c r="V425" t="s">
        <v>114</v>
      </c>
      <c r="W425" s="5">
        <v>43479</v>
      </c>
      <c r="X425" s="3" t="s">
        <v>114</v>
      </c>
      <c r="Y425" s="3"/>
      <c r="Z425" s="3" t="s">
        <v>1099</v>
      </c>
      <c r="AA425" s="3" t="s">
        <v>114</v>
      </c>
      <c r="AB425" s="3" t="s">
        <v>74</v>
      </c>
      <c r="AC425" s="8">
        <v>4</v>
      </c>
      <c r="AD425" s="3" t="s">
        <v>5967</v>
      </c>
      <c r="AE425" s="4" t="s">
        <v>5968</v>
      </c>
      <c r="AF425" s="3"/>
      <c r="AG425" s="3" t="s">
        <v>114</v>
      </c>
      <c r="AH425" s="8">
        <v>1</v>
      </c>
      <c r="AI425" s="3" t="s">
        <v>74</v>
      </c>
      <c r="AJ425" t="s">
        <v>114</v>
      </c>
      <c r="AK425" t="s">
        <v>114</v>
      </c>
      <c r="AL425" s="43" t="b">
        <v>0</v>
      </c>
      <c r="AM425" s="3"/>
      <c r="AN425" s="3"/>
      <c r="AO425" s="43" t="b">
        <v>0</v>
      </c>
      <c r="AP425" s="3" t="b">
        <v>0</v>
      </c>
      <c r="AQ425" s="3">
        <f>VLOOKUP(Table2[[#This Row],[Job-no]],Table3[],26,FALSE)</f>
        <v>480</v>
      </c>
      <c r="AR425" t="str">
        <f t="shared" si="79"/>
        <v>CCWH</v>
      </c>
      <c r="AS425" t="str">
        <f>VLOOKUP(AR425,Table1[],4,0)</f>
        <v>wall</v>
      </c>
      <c r="AT425">
        <f>IF(BD425&gt;0,"Pattern",VLOOKUP(AR425,Table1[],5,0))</f>
        <v>0</v>
      </c>
      <c r="AU425" s="34">
        <f>IF(AT425="Pattern",WORKDAY(Table2[[#This Row],[Scheduled Ship Date]],-10),WORKDAY(Table2[[#This Row],[Scheduled Ship Date]],-4))</f>
        <v>43476</v>
      </c>
      <c r="AV425" s="39">
        <f>IF(Table2[[#This Row],[Extrusion cut double saw]]=TRUE,IF(O425="ToDo",IF(AT425="Pattern",Table2[[#This Row],[Total Sections]]*0.4,Table2[[#This Row],[Total Sections]]*0.12),0),IF(AT425="Pattern",Table2[[#This Row],[Total Sections]]*4,Table2[[#This Row],[Total Sections]]*1.2))</f>
        <v>1.2</v>
      </c>
      <c r="AW425" s="42">
        <f t="shared" ca="1" si="88"/>
        <v>43470</v>
      </c>
      <c r="AX425" s="42">
        <f>IF(AT425="Pattern",Table2[[#This Row],[Scheduled Ship Date]]-2,Table2[[#This Row],[Scheduled Ship Date]]-3)</f>
        <v>43479</v>
      </c>
      <c r="AY425" s="39">
        <f>IF(Table2[[#This Row],[Pattern]]="Pattern",Table2[[#This Row],[Total Sections]]*4.82,Table2[[#This Row],[Total Sections]]*0.5)</f>
        <v>0.5</v>
      </c>
      <c r="AZ425" s="42">
        <f t="shared" ca="1" si="89"/>
        <v>43470</v>
      </c>
      <c r="BA425" s="39">
        <f>((Table2[Total Sections]/Table2[Open Qty])-1)*Table2[Open Qty]*12.96</f>
        <v>0</v>
      </c>
      <c r="BB425" s="39"/>
      <c r="BC425" s="39" t="str">
        <f t="shared" si="80"/>
        <v>CCWH-SL-1100-90-35-CL(6' 4")-W-UNV-DP-1-C</v>
      </c>
      <c r="BD425" s="39">
        <f t="shared" si="81"/>
        <v>0</v>
      </c>
      <c r="BE425" s="39" t="b">
        <f>_xlfn.IFNA(VLOOKUP(Table2[[#This Row],[Job-no]],Table4[],9,FALSE),TRUE)</f>
        <v>0</v>
      </c>
      <c r="BF425" s="39"/>
      <c r="BG425" s="39" t="b">
        <f>_xlfn.IFNA(VLOOKUP(Table2[[#This Row],[Job-no]],Table4[],14,FALSE),TRUE)</f>
        <v>0</v>
      </c>
      <c r="BH425" s="39" t="str">
        <f>_xlfn.IFNA(VLOOKUP(Table2[[#This Row],[Job-no]],Table4[],11,FALSE),"Done")</f>
        <v/>
      </c>
      <c r="BI425" s="39">
        <f>IF(Table2[[#This Row],[Pattern]]="Pattern",VLOOKUP(Table2[[#This Row],[Product Code]],'Routing data'!$A$2:$W$470,13,FALSE),VLOOKUP(Table2[[#This Row],[Product Code]],'Routing data'!$A$2:$W$470,3,FALSE))</f>
        <v>2</v>
      </c>
      <c r="BJ425" s="39">
        <f>IF(Table2[[#This Row],[Pattern]]="Pattern",VLOOKUP(Table2[[#This Row],[Product Code]],'Routing data'!$A$2:$W$470,14,FALSE),VLOOKUP(Table2[[#This Row],[Product Code]],'Routing data'!$A$2:$W$470,4,FALSE))</f>
        <v>0</v>
      </c>
      <c r="BK425" s="39">
        <f>VLOOKUP(Table2[[#This Row],[Product Code]],'Routing data'!A$4:W$524,16,FALSE)</f>
        <v>0</v>
      </c>
      <c r="BL425" s="42">
        <f>IF(Table2[[#This Row],[Milling Required]]=0,"x",IF(AT425="Pattern",B425-10,B425-4))</f>
        <v>43478</v>
      </c>
      <c r="BM425" s="39"/>
      <c r="BN425" s="42">
        <f t="shared" si="82"/>
        <v>43479</v>
      </c>
      <c r="BO425" s="39">
        <f>IF(Table2[[#This Row],[Milling]]="x","x",Table2[[#This Row],[Total Sections]]*2)</f>
        <v>2</v>
      </c>
      <c r="BP425" s="39">
        <f>IF(Table2[[#This Row],[Punching]]="x","x",Table2[Total Sections]*2)</f>
        <v>2</v>
      </c>
      <c r="BQ425" s="39">
        <f>IF(Table2[[#This Row],[Pattern]]="Pattern",Table2[Total Sections]*3,Table2[Total Sections]*1.5)</f>
        <v>1.5</v>
      </c>
      <c r="BR425" s="42">
        <f t="shared" ca="1" si="87"/>
        <v>43471</v>
      </c>
      <c r="BS425" s="42"/>
      <c r="BT425" s="42"/>
      <c r="BU425" s="39"/>
      <c r="BV425" s="39" t="str">
        <f>_xlfn.IFNA(VLOOKUP(Table2[[#This Row],[Job-no]],Table4[],16,FALSE),"Ready")</f>
        <v/>
      </c>
      <c r="BW425" s="39" t="str">
        <f>_xlfn.IFNA(VLOOKUP(Table2[[#This Row],[Job-no]],Table4[],21,FALSE),"Ready")</f>
        <v/>
      </c>
      <c r="BX425" s="39" t="b">
        <f>_xlfn.IFNA(VLOOKUP(Table2[[#This Row],[Job-no]],Table4[],10,FALSE),TRUE)</f>
        <v>0</v>
      </c>
      <c r="BY425" s="39" t="str">
        <f>_xlfn.IFNA(VLOOKUP(Table2[[#This Row],[Job-no]],Table4[],22,FALSE),"Ready")</f>
        <v/>
      </c>
      <c r="BZ425" s="120">
        <f t="shared" si="84"/>
        <v>43482</v>
      </c>
      <c r="CA425" s="120" t="str">
        <f ca="1">IF(OR(Table2[[#This Row],[Saw Date]]=TODAY(),Table2[[#This Row],[Saw Date]]=TODAY()+1), Table2[[#This Row],[Saw Date]],IF(Table2[[#This Row],[Extrusion cut double saw]],"Done",""))</f>
        <v/>
      </c>
      <c r="CB425" s="120" t="str">
        <f ca="1">IF(OR(Table2[[#This Row],[Lens Date]]=TODAY(),Table2[[#This Row],[Lens Date]]=TODAY()+1), Table2[[#This Row],[Lens Date]],IF(Table2[[#This Row],[MSLens]]="Done","Done",""))</f>
        <v/>
      </c>
      <c r="CC425" s="120" t="str">
        <f ca="1">IF(OR(Table2[[#This Row],[Milling Date]]=TODAY(),Table2[[#This Row],[Milling Date]]=TODAY()+1), Table2[[#This Row],[Milling Date]],IF(Table2[[#This Row],[CNC Holes]]="Ready","Done",""))</f>
        <v/>
      </c>
      <c r="CD425" s="120" t="str">
        <f ca="1">IF(OR(Table2[[#This Row],[Welding Date]]=TODAY(),Table2[[#This Row],[Welding Date]]=TODAY()+1), Table2[[#This Row],[Welding Date]],IF(Table2[[#This Row],[Welding Corners]]="Ready","Done",""))</f>
        <v/>
      </c>
      <c r="CE425" s="120" t="str">
        <f ca="1">IF(OR(Table2[[#This Row],[Puching Date]]=TODAY(),Table2[[#This Row],[Puching Date]]=TODAY()+1), Table2[[#This Row],[Puching Date]],IF(Table2[[#This Row],[Punch Holes]]="Ready","Done",""))</f>
        <v/>
      </c>
      <c r="CF425" s="120" t="str">
        <f ca="1">IF(OR(Table2[[#This Row],[Housing Date2]]=TODAY(),Table2[[#This Row],[Housing Date2]]=TODAY()+1),Table2[[#This Row],[Housing Date2]],IF(Table2[[#This Row],[Body Assembly]],"Done",""))</f>
        <v/>
      </c>
      <c r="CG425" s="120" t="str">
        <f>_xlfn.IFNA(VLOOKUP(Table2[[#This Row],[Job-no]],Table4[],7,FALSE),"Done")</f>
        <v>Scheduled/Released</v>
      </c>
    </row>
    <row r="426" spans="1:85" x14ac:dyDescent="0.25">
      <c r="A426" s="39" t="str">
        <f>_xlfn.CONCAT(Table2[[#This Row],[Order]],"-",Table2[[#This Row],[Line]])</f>
        <v>73699-48</v>
      </c>
      <c r="B426" s="5">
        <v>43482</v>
      </c>
      <c r="C426" s="8">
        <v>73699</v>
      </c>
      <c r="D426" s="3" t="s">
        <v>3567</v>
      </c>
      <c r="E426" s="8">
        <v>48</v>
      </c>
      <c r="F426" s="8">
        <v>1</v>
      </c>
      <c r="G426" s="3" t="s">
        <v>42</v>
      </c>
      <c r="H426" s="8">
        <v>1</v>
      </c>
      <c r="I426" s="43" t="b">
        <v>0</v>
      </c>
      <c r="J426" s="43" t="b">
        <v>0</v>
      </c>
      <c r="K426" t="s">
        <v>114</v>
      </c>
      <c r="L426" s="43" t="b">
        <v>0</v>
      </c>
      <c r="M426" s="43" t="b">
        <v>0</v>
      </c>
      <c r="N426" s="43" t="b">
        <v>0</v>
      </c>
      <c r="O426" t="s">
        <v>114</v>
      </c>
      <c r="P426" t="s">
        <v>114</v>
      </c>
      <c r="Q426" t="s">
        <v>114</v>
      </c>
      <c r="R426" t="s">
        <v>114</v>
      </c>
      <c r="S426" t="s">
        <v>114</v>
      </c>
      <c r="T426" t="s">
        <v>114</v>
      </c>
      <c r="U426" t="s">
        <v>114</v>
      </c>
      <c r="V426" t="s">
        <v>114</v>
      </c>
      <c r="W426" s="5">
        <v>43479</v>
      </c>
      <c r="X426" s="3" t="s">
        <v>114</v>
      </c>
      <c r="Y426" s="3"/>
      <c r="Z426" s="3" t="s">
        <v>1099</v>
      </c>
      <c r="AA426" s="3" t="s">
        <v>114</v>
      </c>
      <c r="AB426" s="3" t="s">
        <v>74</v>
      </c>
      <c r="AC426" s="8">
        <v>4</v>
      </c>
      <c r="AD426" s="3" t="s">
        <v>5967</v>
      </c>
      <c r="AE426" s="4" t="s">
        <v>5968</v>
      </c>
      <c r="AF426" s="3"/>
      <c r="AG426" s="3" t="s">
        <v>114</v>
      </c>
      <c r="AH426" s="8">
        <v>2</v>
      </c>
      <c r="AI426" s="3" t="s">
        <v>74</v>
      </c>
      <c r="AJ426" t="s">
        <v>114</v>
      </c>
      <c r="AK426" t="s">
        <v>114</v>
      </c>
      <c r="AL426" s="43" t="b">
        <v>0</v>
      </c>
      <c r="AM426" s="3"/>
      <c r="AN426" s="3"/>
      <c r="AO426" s="43" t="b">
        <v>0</v>
      </c>
      <c r="AP426" s="3" t="b">
        <v>0</v>
      </c>
      <c r="AQ426" s="3">
        <f>VLOOKUP(Table2[[#This Row],[Job-no]],Table3[],26,FALSE)</f>
        <v>1330</v>
      </c>
      <c r="AR426" t="str">
        <f t="shared" si="79"/>
        <v>CCWH</v>
      </c>
      <c r="AS426" t="str">
        <f>VLOOKUP(AR426,Table1[],4,0)</f>
        <v>wall</v>
      </c>
      <c r="AT426">
        <f>IF(BD426&gt;0,"Pattern",VLOOKUP(AR426,Table1[],5,0))</f>
        <v>0</v>
      </c>
      <c r="AU426" s="34">
        <f>IF(AT426="Pattern",WORKDAY(Table2[[#This Row],[Scheduled Ship Date]],-10),WORKDAY(Table2[[#This Row],[Scheduled Ship Date]],-4))</f>
        <v>43476</v>
      </c>
      <c r="AV426" s="39">
        <f>IF(Table2[[#This Row],[Extrusion cut double saw]]=TRUE,IF(O426="ToDo",IF(AT426="Pattern",Table2[[#This Row],[Total Sections]]*0.4,Table2[[#This Row],[Total Sections]]*0.12),0),IF(AT426="Pattern",Table2[[#This Row],[Total Sections]]*4,Table2[[#This Row],[Total Sections]]*1.2))</f>
        <v>2.4</v>
      </c>
      <c r="AW426" s="42">
        <f t="shared" ca="1" si="88"/>
        <v>43470</v>
      </c>
      <c r="AX426" s="42">
        <f>IF(AT426="Pattern",Table2[[#This Row],[Scheduled Ship Date]]-2,Table2[[#This Row],[Scheduled Ship Date]]-3)</f>
        <v>43479</v>
      </c>
      <c r="AY426" s="39">
        <f>IF(Table2[[#This Row],[Pattern]]="Pattern",Table2[[#This Row],[Total Sections]]*4.82,Table2[[#This Row],[Total Sections]]*0.5)</f>
        <v>1</v>
      </c>
      <c r="AZ426" s="42">
        <f t="shared" ca="1" si="89"/>
        <v>43470</v>
      </c>
      <c r="BA426" s="39">
        <f>((Table2[Total Sections]/Table2[Open Qty])-1)*Table2[Open Qty]*12.96</f>
        <v>12.96</v>
      </c>
      <c r="BB426" s="39"/>
      <c r="BC426" s="39" t="str">
        <f t="shared" si="80"/>
        <v>CCWH-SL-1100-90-35-CL(18' 7")-W-UNV-DP-1-C</v>
      </c>
      <c r="BD426" s="39">
        <f t="shared" si="81"/>
        <v>0</v>
      </c>
      <c r="BE426" s="39" t="b">
        <f>_xlfn.IFNA(VLOOKUP(Table2[[#This Row],[Job-no]],Table4[],9,FALSE),TRUE)</f>
        <v>0</v>
      </c>
      <c r="BF426" s="39"/>
      <c r="BG426" s="39" t="b">
        <f>_xlfn.IFNA(VLOOKUP(Table2[[#This Row],[Job-no]],Table4[],14,FALSE),TRUE)</f>
        <v>0</v>
      </c>
      <c r="BH426" s="39" t="str">
        <f>_xlfn.IFNA(VLOOKUP(Table2[[#This Row],[Job-no]],Table4[],11,FALSE),"Done")</f>
        <v/>
      </c>
      <c r="BI426" s="39">
        <f>IF(Table2[[#This Row],[Pattern]]="Pattern",VLOOKUP(Table2[[#This Row],[Product Code]],'Routing data'!$A$2:$W$470,13,FALSE),VLOOKUP(Table2[[#This Row],[Product Code]],'Routing data'!$A$2:$W$470,3,FALSE))</f>
        <v>2</v>
      </c>
      <c r="BJ426" s="39">
        <f>IF(Table2[[#This Row],[Pattern]]="Pattern",VLOOKUP(Table2[[#This Row],[Product Code]],'Routing data'!$A$2:$W$470,14,FALSE),VLOOKUP(Table2[[#This Row],[Product Code]],'Routing data'!$A$2:$W$470,4,FALSE))</f>
        <v>0</v>
      </c>
      <c r="BK426" s="39">
        <f>VLOOKUP(Table2[[#This Row],[Product Code]],'Routing data'!A$4:W$524,16,FALSE)</f>
        <v>0</v>
      </c>
      <c r="BL426" s="42">
        <f>IF(Table2[[#This Row],[Milling Required]]=0,"x",IF(AT426="Pattern",B426-10,B426-4))</f>
        <v>43478</v>
      </c>
      <c r="BM426" s="39"/>
      <c r="BN426" s="42">
        <f t="shared" si="82"/>
        <v>43479</v>
      </c>
      <c r="BO426" s="39">
        <f>IF(Table2[[#This Row],[Milling]]="x","x",Table2[[#This Row],[Total Sections]]*2)</f>
        <v>4</v>
      </c>
      <c r="BP426" s="39">
        <f>IF(Table2[[#This Row],[Punching]]="x","x",Table2[Total Sections]*2)</f>
        <v>4</v>
      </c>
      <c r="BQ426" s="39">
        <f>IF(Table2[[#This Row],[Pattern]]="Pattern",Table2[Total Sections]*3,Table2[Total Sections]*1.5)</f>
        <v>3</v>
      </c>
      <c r="BR426" s="42">
        <f t="shared" ca="1" si="87"/>
        <v>43471</v>
      </c>
      <c r="BS426" s="39"/>
      <c r="BT426" s="39"/>
      <c r="BU426" s="39"/>
      <c r="BV426" s="39" t="str">
        <f>_xlfn.IFNA(VLOOKUP(Table2[[#This Row],[Job-no]],Table4[],16,FALSE),"Ready")</f>
        <v/>
      </c>
      <c r="BW426" s="39" t="str">
        <f>_xlfn.IFNA(VLOOKUP(Table2[[#This Row],[Job-no]],Table4[],21,FALSE),"Ready")</f>
        <v/>
      </c>
      <c r="BX426" s="39" t="b">
        <f>_xlfn.IFNA(VLOOKUP(Table2[[#This Row],[Job-no]],Table4[],10,FALSE),TRUE)</f>
        <v>0</v>
      </c>
      <c r="BY426" s="39" t="str">
        <f>_xlfn.IFNA(VLOOKUP(Table2[[#This Row],[Job-no]],Table4[],22,FALSE),"Ready")</f>
        <v/>
      </c>
      <c r="BZ426" s="120">
        <f t="shared" si="84"/>
        <v>43482</v>
      </c>
      <c r="CA426" s="120" t="str">
        <f ca="1">IF(OR(Table2[[#This Row],[Saw Date]]=TODAY(),Table2[[#This Row],[Saw Date]]=TODAY()+1), Table2[[#This Row],[Saw Date]],IF(Table2[[#This Row],[Extrusion cut double saw]],"Done",""))</f>
        <v/>
      </c>
      <c r="CB426" s="120" t="str">
        <f ca="1">IF(OR(Table2[[#This Row],[Lens Date]]=TODAY(),Table2[[#This Row],[Lens Date]]=TODAY()+1), Table2[[#This Row],[Lens Date]],IF(Table2[[#This Row],[MSLens]]="Done","Done",""))</f>
        <v/>
      </c>
      <c r="CC426" s="120" t="str">
        <f ca="1">IF(OR(Table2[[#This Row],[Milling Date]]=TODAY(),Table2[[#This Row],[Milling Date]]=TODAY()+1), Table2[[#This Row],[Milling Date]],IF(Table2[[#This Row],[CNC Holes]]="Ready","Done",""))</f>
        <v/>
      </c>
      <c r="CD426" s="120" t="str">
        <f ca="1">IF(OR(Table2[[#This Row],[Welding Date]]=TODAY(),Table2[[#This Row],[Welding Date]]=TODAY()+1), Table2[[#This Row],[Welding Date]],IF(Table2[[#This Row],[Welding Corners]]="Ready","Done",""))</f>
        <v/>
      </c>
      <c r="CE426" s="120" t="str">
        <f ca="1">IF(OR(Table2[[#This Row],[Puching Date]]=TODAY(),Table2[[#This Row],[Puching Date]]=TODAY()+1), Table2[[#This Row],[Puching Date]],IF(Table2[[#This Row],[Punch Holes]]="Ready","Done",""))</f>
        <v/>
      </c>
      <c r="CF426" s="120" t="str">
        <f ca="1">IF(OR(Table2[[#This Row],[Housing Date2]]=TODAY(),Table2[[#This Row],[Housing Date2]]=TODAY()+1),Table2[[#This Row],[Housing Date2]],IF(Table2[[#This Row],[Body Assembly]],"Done",""))</f>
        <v/>
      </c>
      <c r="CG426" s="120" t="str">
        <f>_xlfn.IFNA(VLOOKUP(Table2[[#This Row],[Job-no]],Table4[],7,FALSE),"Done")</f>
        <v>Scheduled/Released</v>
      </c>
    </row>
    <row r="427" spans="1:85" x14ac:dyDescent="0.25">
      <c r="A427" s="39" t="str">
        <f>_xlfn.CONCAT(Table2[[#This Row],[Order]],"-",Table2[[#This Row],[Line]])</f>
        <v>73699-49</v>
      </c>
      <c r="B427" s="5">
        <v>43482</v>
      </c>
      <c r="C427" s="8">
        <v>73699</v>
      </c>
      <c r="D427" s="3" t="s">
        <v>3569</v>
      </c>
      <c r="E427" s="8">
        <v>49</v>
      </c>
      <c r="F427" s="8">
        <v>1</v>
      </c>
      <c r="G427" s="3" t="s">
        <v>42</v>
      </c>
      <c r="H427" s="8">
        <v>1</v>
      </c>
      <c r="I427" s="43" t="b">
        <v>0</v>
      </c>
      <c r="J427" s="43" t="b">
        <v>0</v>
      </c>
      <c r="K427" t="s">
        <v>114</v>
      </c>
      <c r="L427" s="43" t="b">
        <v>0</v>
      </c>
      <c r="M427" s="43" t="b">
        <v>0</v>
      </c>
      <c r="N427" s="43" t="b">
        <v>0</v>
      </c>
      <c r="O427" t="s">
        <v>114</v>
      </c>
      <c r="P427" t="s">
        <v>114</v>
      </c>
      <c r="Q427" t="s">
        <v>114</v>
      </c>
      <c r="R427" t="s">
        <v>114</v>
      </c>
      <c r="S427" t="s">
        <v>114</v>
      </c>
      <c r="T427" t="s">
        <v>114</v>
      </c>
      <c r="U427" t="s">
        <v>114</v>
      </c>
      <c r="V427" t="s">
        <v>114</v>
      </c>
      <c r="W427" s="5">
        <v>43479</v>
      </c>
      <c r="X427" s="3" t="s">
        <v>114</v>
      </c>
      <c r="Y427" s="3"/>
      <c r="Z427" s="3" t="s">
        <v>1099</v>
      </c>
      <c r="AA427" s="3" t="s">
        <v>114</v>
      </c>
      <c r="AB427" s="3" t="s">
        <v>74</v>
      </c>
      <c r="AC427" s="8">
        <v>4</v>
      </c>
      <c r="AD427" s="3" t="s">
        <v>5967</v>
      </c>
      <c r="AE427" s="4" t="s">
        <v>5968</v>
      </c>
      <c r="AF427" s="3"/>
      <c r="AG427" s="3" t="s">
        <v>114</v>
      </c>
      <c r="AH427" s="8">
        <v>1</v>
      </c>
      <c r="AI427" s="3" t="s">
        <v>74</v>
      </c>
      <c r="AJ427" t="s">
        <v>114</v>
      </c>
      <c r="AK427" t="s">
        <v>114</v>
      </c>
      <c r="AL427" s="43" t="b">
        <v>0</v>
      </c>
      <c r="AM427" s="3"/>
      <c r="AN427" s="3"/>
      <c r="AO427" s="43" t="b">
        <v>0</v>
      </c>
      <c r="AP427" s="3" t="b">
        <v>0</v>
      </c>
      <c r="AQ427" s="129">
        <f>VLOOKUP(Table2[[#This Row],[Job-no]],Table3[],26,FALSE)</f>
        <v>840</v>
      </c>
      <c r="AR427" t="str">
        <f t="shared" si="79"/>
        <v>CCWH</v>
      </c>
      <c r="AS427" t="str">
        <f>VLOOKUP(AR427,Table1[],4,0)</f>
        <v>wall</v>
      </c>
      <c r="AT427">
        <f>IF(BD427&gt;0,"Pattern",VLOOKUP(AR427,Table1[],5,0))</f>
        <v>0</v>
      </c>
      <c r="AU427" s="34">
        <f>IF(AT427="Pattern",WORKDAY(Table2[[#This Row],[Scheduled Ship Date]],-10),WORKDAY(Table2[[#This Row],[Scheduled Ship Date]],-4))</f>
        <v>43476</v>
      </c>
      <c r="AV427" s="39">
        <f>IF(Table2[[#This Row],[Extrusion cut double saw]]=TRUE,IF(O427="ToDo",IF(AT427="Pattern",Table2[[#This Row],[Total Sections]]*0.4,Table2[[#This Row],[Total Sections]]*0.12),0),IF(AT427="Pattern",Table2[[#This Row],[Total Sections]]*4,Table2[[#This Row],[Total Sections]]*1.2))</f>
        <v>1.2</v>
      </c>
      <c r="AW427" s="42">
        <f t="shared" ca="1" si="88"/>
        <v>43470</v>
      </c>
      <c r="AX427" s="42">
        <f>IF(AT427="Pattern",Table2[[#This Row],[Scheduled Ship Date]]-2,Table2[[#This Row],[Scheduled Ship Date]]-3)</f>
        <v>43479</v>
      </c>
      <c r="AY427" s="39">
        <f>IF(Table2[[#This Row],[Pattern]]="Pattern",Table2[[#This Row],[Total Sections]]*4.82,Table2[[#This Row],[Total Sections]]*0.5)</f>
        <v>0.5</v>
      </c>
      <c r="AZ427" s="42">
        <f t="shared" ca="1" si="89"/>
        <v>43470</v>
      </c>
      <c r="BA427" s="39">
        <f>((Table2[Total Sections]/Table2[Open Qty])-1)*Table2[Open Qty]*12.96</f>
        <v>0</v>
      </c>
      <c r="BB427" s="39"/>
      <c r="BC427" s="39" t="str">
        <f t="shared" si="80"/>
        <v>CCWH-SL-1100-90-35-CL(11' 1")-W-UNV-DP-1-C</v>
      </c>
      <c r="BD427" s="39">
        <f t="shared" si="81"/>
        <v>0</v>
      </c>
      <c r="BE427" s="39" t="b">
        <f>_xlfn.IFNA(VLOOKUP(Table2[[#This Row],[Job-no]],Table4[],9,FALSE),TRUE)</f>
        <v>0</v>
      </c>
      <c r="BF427" s="39"/>
      <c r="BG427" s="39" t="b">
        <f>_xlfn.IFNA(VLOOKUP(Table2[[#This Row],[Job-no]],Table4[],14,FALSE),TRUE)</f>
        <v>0</v>
      </c>
      <c r="BH427" s="39" t="str">
        <f>_xlfn.IFNA(VLOOKUP(Table2[[#This Row],[Job-no]],Table4[],11,FALSE),"Done")</f>
        <v/>
      </c>
      <c r="BI427" s="39">
        <f>IF(Table2[[#This Row],[Pattern]]="Pattern",VLOOKUP(Table2[[#This Row],[Product Code]],'Routing data'!$A$2:$W$470,13,FALSE),VLOOKUP(Table2[[#This Row],[Product Code]],'Routing data'!$A$2:$W$470,3,FALSE))</f>
        <v>2</v>
      </c>
      <c r="BJ427" s="39">
        <f>IF(Table2[[#This Row],[Pattern]]="Pattern",VLOOKUP(Table2[[#This Row],[Product Code]],'Routing data'!$A$2:$W$470,14,FALSE),VLOOKUP(Table2[[#This Row],[Product Code]],'Routing data'!$A$2:$W$470,4,FALSE))</f>
        <v>0</v>
      </c>
      <c r="BK427" s="39">
        <f>VLOOKUP(Table2[[#This Row],[Product Code]],'Routing data'!A$4:W$524,16,FALSE)</f>
        <v>0</v>
      </c>
      <c r="BL427" s="42">
        <f>IF(Table2[[#This Row],[Milling Required]]=0,"x",IF(AT427="Pattern",B427-10,B427-4))</f>
        <v>43478</v>
      </c>
      <c r="BM427" s="39"/>
      <c r="BN427" s="42">
        <f t="shared" si="82"/>
        <v>43479</v>
      </c>
      <c r="BO427" s="39">
        <f>IF(Table2[[#This Row],[Milling]]="x","x",Table2[[#This Row],[Total Sections]]*2)</f>
        <v>2</v>
      </c>
      <c r="BP427" s="39">
        <f>IF(Table2[[#This Row],[Punching]]="x","x",Table2[Total Sections]*2)</f>
        <v>2</v>
      </c>
      <c r="BQ427" s="39">
        <f>IF(Table2[[#This Row],[Pattern]]="Pattern",Table2[Total Sections]*3,Table2[Total Sections]*1.5)</f>
        <v>1.5</v>
      </c>
      <c r="BR427" s="42">
        <f t="shared" ref="BR427:BR458" ca="1" si="90">TODAY()+4</f>
        <v>43471</v>
      </c>
      <c r="BS427" s="39"/>
      <c r="BT427" s="39"/>
      <c r="BU427" s="39"/>
      <c r="BV427" s="39" t="str">
        <f>_xlfn.IFNA(VLOOKUP(Table2[[#This Row],[Job-no]],Table4[],16,FALSE),"Ready")</f>
        <v/>
      </c>
      <c r="BW427" s="39" t="str">
        <f>_xlfn.IFNA(VLOOKUP(Table2[[#This Row],[Job-no]],Table4[],21,FALSE),"Ready")</f>
        <v/>
      </c>
      <c r="BX427" s="39" t="b">
        <f>_xlfn.IFNA(VLOOKUP(Table2[[#This Row],[Job-no]],Table4[],10,FALSE),TRUE)</f>
        <v>0</v>
      </c>
      <c r="BY427" s="39" t="str">
        <f>_xlfn.IFNA(VLOOKUP(Table2[[#This Row],[Job-no]],Table4[],22,FALSE),"Ready")</f>
        <v/>
      </c>
      <c r="BZ427" s="120">
        <f t="shared" si="84"/>
        <v>43482</v>
      </c>
      <c r="CA427" s="120" t="str">
        <f ca="1">IF(OR(Table2[[#This Row],[Saw Date]]=TODAY(),Table2[[#This Row],[Saw Date]]=TODAY()+1), Table2[[#This Row],[Saw Date]],IF(Table2[[#This Row],[Extrusion cut double saw]],"Done",""))</f>
        <v/>
      </c>
      <c r="CB427" s="120" t="str">
        <f ca="1">IF(OR(Table2[[#This Row],[Lens Date]]=TODAY(),Table2[[#This Row],[Lens Date]]=TODAY()+1), Table2[[#This Row],[Lens Date]],IF(Table2[[#This Row],[MSLens]]="Done","Done",""))</f>
        <v/>
      </c>
      <c r="CC427" s="120" t="str">
        <f ca="1">IF(OR(Table2[[#This Row],[Milling Date]]=TODAY(),Table2[[#This Row],[Milling Date]]=TODAY()+1), Table2[[#This Row],[Milling Date]],IF(Table2[[#This Row],[CNC Holes]]="Ready","Done",""))</f>
        <v/>
      </c>
      <c r="CD427" s="120" t="str">
        <f ca="1">IF(OR(Table2[[#This Row],[Welding Date]]=TODAY(),Table2[[#This Row],[Welding Date]]=TODAY()+1), Table2[[#This Row],[Welding Date]],IF(Table2[[#This Row],[Welding Corners]]="Ready","Done",""))</f>
        <v/>
      </c>
      <c r="CE427" s="120" t="str">
        <f ca="1">IF(OR(Table2[[#This Row],[Puching Date]]=TODAY(),Table2[[#This Row],[Puching Date]]=TODAY()+1), Table2[[#This Row],[Puching Date]],IF(Table2[[#This Row],[Punch Holes]]="Ready","Done",""))</f>
        <v/>
      </c>
      <c r="CF427" s="120" t="str">
        <f ca="1">IF(OR(Table2[[#This Row],[Housing Date2]]=TODAY(),Table2[[#This Row],[Housing Date2]]=TODAY()+1),Table2[[#This Row],[Housing Date2]],IF(Table2[[#This Row],[Body Assembly]],"Done",""))</f>
        <v/>
      </c>
      <c r="CG427" s="120" t="str">
        <f>_xlfn.IFNA(VLOOKUP(Table2[[#This Row],[Job-no]],Table4[],7,FALSE),"Done")</f>
        <v>Scheduled/Released</v>
      </c>
    </row>
    <row r="428" spans="1:85" x14ac:dyDescent="0.25">
      <c r="A428" s="39" t="str">
        <f>_xlfn.CONCAT(Table2[[#This Row],[Order]],"-",Table2[[#This Row],[Line]])</f>
        <v>73699-50</v>
      </c>
      <c r="B428" s="5">
        <v>43482</v>
      </c>
      <c r="C428" s="8">
        <v>73699</v>
      </c>
      <c r="D428" s="3" t="s">
        <v>3571</v>
      </c>
      <c r="E428" s="8">
        <v>50</v>
      </c>
      <c r="F428" s="8">
        <v>1</v>
      </c>
      <c r="G428" s="3" t="s">
        <v>42</v>
      </c>
      <c r="H428" s="8">
        <v>1</v>
      </c>
      <c r="I428" s="43" t="b">
        <v>0</v>
      </c>
      <c r="J428" s="43" t="b">
        <v>0</v>
      </c>
      <c r="K428" t="s">
        <v>114</v>
      </c>
      <c r="L428" s="43" t="b">
        <v>0</v>
      </c>
      <c r="M428" s="43" t="b">
        <v>0</v>
      </c>
      <c r="N428" s="43" t="b">
        <v>0</v>
      </c>
      <c r="O428" t="s">
        <v>114</v>
      </c>
      <c r="P428" t="s">
        <v>114</v>
      </c>
      <c r="Q428" t="s">
        <v>114</v>
      </c>
      <c r="R428" t="s">
        <v>114</v>
      </c>
      <c r="S428" t="s">
        <v>114</v>
      </c>
      <c r="T428" t="s">
        <v>114</v>
      </c>
      <c r="U428" t="s">
        <v>114</v>
      </c>
      <c r="V428" t="s">
        <v>114</v>
      </c>
      <c r="W428" s="5">
        <v>43479</v>
      </c>
      <c r="X428" s="3" t="s">
        <v>114</v>
      </c>
      <c r="Y428" s="3"/>
      <c r="Z428" s="3" t="s">
        <v>1099</v>
      </c>
      <c r="AA428" s="3" t="s">
        <v>114</v>
      </c>
      <c r="AB428" s="3" t="s">
        <v>74</v>
      </c>
      <c r="AC428" s="8">
        <v>4</v>
      </c>
      <c r="AD428" s="3" t="s">
        <v>5967</v>
      </c>
      <c r="AE428" s="4" t="s">
        <v>5968</v>
      </c>
      <c r="AF428" s="3"/>
      <c r="AG428" s="3" t="s">
        <v>114</v>
      </c>
      <c r="AH428" s="8">
        <v>2</v>
      </c>
      <c r="AI428" s="3" t="s">
        <v>74</v>
      </c>
      <c r="AJ428" t="s">
        <v>114</v>
      </c>
      <c r="AK428" t="s">
        <v>114</v>
      </c>
      <c r="AL428" s="43" t="b">
        <v>0</v>
      </c>
      <c r="AM428" s="3"/>
      <c r="AN428" s="3"/>
      <c r="AO428" s="43" t="b">
        <v>0</v>
      </c>
      <c r="AP428" s="3" t="b">
        <v>0</v>
      </c>
      <c r="AQ428" s="3">
        <f>VLOOKUP(Table2[[#This Row],[Job-no]],Table3[],26,FALSE)</f>
        <v>875</v>
      </c>
      <c r="AR428" t="str">
        <f t="shared" si="79"/>
        <v>CCWH</v>
      </c>
      <c r="AS428" t="str">
        <f>VLOOKUP(AR428,Table1[],4,0)</f>
        <v>wall</v>
      </c>
      <c r="AT428">
        <f>IF(BD428&gt;0,"Pattern",VLOOKUP(AR428,Table1[],5,0))</f>
        <v>0</v>
      </c>
      <c r="AU428" s="34">
        <f>IF(AT428="Pattern",WORKDAY(Table2[[#This Row],[Scheduled Ship Date]],-10),WORKDAY(Table2[[#This Row],[Scheduled Ship Date]],-4))</f>
        <v>43476</v>
      </c>
      <c r="AV428">
        <f>IF(Table2[[#This Row],[Extrusion cut double saw]]=TRUE,IF(O428="ToDo",IF(AT428="Pattern",Table2[[#This Row],[Total Sections]]*0.4,Table2[[#This Row],[Total Sections]]*0.12),0),IF(AT428="Pattern",Table2[[#This Row],[Total Sections]]*4,Table2[[#This Row],[Total Sections]]*1.2))</f>
        <v>2.4</v>
      </c>
      <c r="AW428" s="42">
        <f t="shared" ca="1" si="88"/>
        <v>43470</v>
      </c>
      <c r="AX428" s="42">
        <f>IF(AT428="Pattern",Table2[[#This Row],[Scheduled Ship Date]]-2,Table2[[#This Row],[Scheduled Ship Date]]-3)</f>
        <v>43479</v>
      </c>
      <c r="AY428" s="39">
        <f>IF(Table2[[#This Row],[Pattern]]="Pattern",Table2[[#This Row],[Total Sections]]*4.82,Table2[[#This Row],[Total Sections]]*0.5)</f>
        <v>1</v>
      </c>
      <c r="AZ428" s="42">
        <f t="shared" ca="1" si="89"/>
        <v>43470</v>
      </c>
      <c r="BA428" s="39">
        <f>((Table2[Total Sections]/Table2[Open Qty])-1)*Table2[Open Qty]*12.96</f>
        <v>12.96</v>
      </c>
      <c r="BB428" s="39"/>
      <c r="BC428" s="39" t="str">
        <f t="shared" si="80"/>
        <v>CCWH-SL-1100-90-35-CL(12' 6")-W-UNV-DP-1-C</v>
      </c>
      <c r="BD428" s="39">
        <f t="shared" si="81"/>
        <v>0</v>
      </c>
      <c r="BE428" s="39" t="b">
        <f>_xlfn.IFNA(VLOOKUP(Table2[[#This Row],[Job-no]],Table4[],9,FALSE),TRUE)</f>
        <v>0</v>
      </c>
      <c r="BF428" t="str">
        <f>VLOOKUP(AR428,Table1[],3,0)</f>
        <v>PERFKT</v>
      </c>
      <c r="BG428" s="39" t="b">
        <f>_xlfn.IFNA(VLOOKUP(Table2[[#This Row],[Job-no]],Table4[],14,FALSE),TRUE)</f>
        <v>0</v>
      </c>
      <c r="BH428" s="39" t="str">
        <f>_xlfn.IFNA(VLOOKUP(Table2[[#This Row],[Job-no]],Table4[],11,FALSE),"Done")</f>
        <v/>
      </c>
      <c r="BI428" s="39">
        <f>IF(Table2[[#This Row],[Pattern]]="Pattern",VLOOKUP(Table2[[#This Row],[Product Code]],'Routing data'!$A$2:$W$470,13,FALSE),VLOOKUP(Table2[[#This Row],[Product Code]],'Routing data'!$A$2:$W$470,3,FALSE))</f>
        <v>2</v>
      </c>
      <c r="BJ428" s="39">
        <f>IF(Table2[[#This Row],[Pattern]]="Pattern",VLOOKUP(Table2[[#This Row],[Product Code]],'Routing data'!$A$2:$W$470,14,FALSE),VLOOKUP(Table2[[#This Row],[Product Code]],'Routing data'!$A$2:$W$470,4,FALSE))</f>
        <v>0</v>
      </c>
      <c r="BK428" s="39">
        <f>VLOOKUP(Table2[[#This Row],[Product Code]],'Routing data'!A$4:W$524,16,FALSE)</f>
        <v>0</v>
      </c>
      <c r="BL428" s="42">
        <f>IF(Table2[[#This Row],[Milling Required]]=0,"x",IF(AT428="Pattern",B428-10,B428-4))</f>
        <v>43478</v>
      </c>
      <c r="BM428" s="42" t="str">
        <f>IF(Table2[[#This Row],[Punching Required]]=0,"x",IF(AT428="Pattern",B428-8,B428-2))</f>
        <v>x</v>
      </c>
      <c r="BN428" s="42">
        <f t="shared" si="82"/>
        <v>43479</v>
      </c>
      <c r="BO428" s="39">
        <f>IF(Table2[[#This Row],[Milling]]="x","x",Table2[[#This Row],[Total Sections]]*2)</f>
        <v>4</v>
      </c>
      <c r="BP428" s="39" t="str">
        <f>IF(Table2[[#This Row],[Punching]]="x","x",Table2[Total Sections]*2)</f>
        <v>x</v>
      </c>
      <c r="BQ428" s="39">
        <f>IF(Table2[[#This Row],[Pattern]]="Pattern",Table2[Total Sections]*3,Table2[Total Sections]*1.5)</f>
        <v>3</v>
      </c>
      <c r="BR428" s="42">
        <f t="shared" ca="1" si="90"/>
        <v>43471</v>
      </c>
      <c r="BS428" s="42"/>
      <c r="BT428" s="42"/>
      <c r="BU428" s="39"/>
      <c r="BV428" s="122" t="str">
        <f>_xlfn.IFNA(VLOOKUP(Table2[[#This Row],[Job-no]],Table4[],16,FALSE),"Ready")</f>
        <v/>
      </c>
      <c r="BW428" s="122" t="str">
        <f>_xlfn.IFNA(VLOOKUP(Table2[[#This Row],[Job-no]],Table4[],21,FALSE),"Ready")</f>
        <v/>
      </c>
      <c r="BX428" s="39" t="b">
        <f>_xlfn.IFNA(VLOOKUP(Table2[[#This Row],[Job-no]],Table4[],10,FALSE),TRUE)</f>
        <v>0</v>
      </c>
      <c r="BY428" s="39" t="str">
        <f>_xlfn.IFNA(VLOOKUP(Table2[[#This Row],[Job-no]],Table4[],22,FALSE),"Ready")</f>
        <v/>
      </c>
      <c r="BZ428" s="120">
        <f t="shared" si="84"/>
        <v>43482</v>
      </c>
      <c r="CA428" s="120" t="str">
        <f ca="1">IF(OR(Table2[[#This Row],[Saw Date]]=TODAY(),Table2[[#This Row],[Saw Date]]=TODAY()+1), Table2[[#This Row],[Saw Date]],IF(Table2[[#This Row],[Extrusion cut double saw]],"Done",""))</f>
        <v/>
      </c>
      <c r="CB428" s="120" t="str">
        <f ca="1">IF(OR(Table2[[#This Row],[Lens Date]]=TODAY(),Table2[[#This Row],[Lens Date]]=TODAY()+1), Table2[[#This Row],[Lens Date]],IF(Table2[[#This Row],[MSLens]]="Done","Done",""))</f>
        <v/>
      </c>
      <c r="CC428" s="120" t="str">
        <f ca="1">IF(OR(Table2[[#This Row],[Milling Date]]=TODAY(),Table2[[#This Row],[Milling Date]]=TODAY()+1), Table2[[#This Row],[Milling Date]],IF(Table2[[#This Row],[CNC Holes]]="Ready","Done",""))</f>
        <v/>
      </c>
      <c r="CD428" s="120" t="str">
        <f ca="1">IF(OR(Table2[[#This Row],[Welding Date]]=TODAY(),Table2[[#This Row],[Welding Date]]=TODAY()+1), Table2[[#This Row],[Welding Date]],IF(Table2[[#This Row],[Welding Corners]]="Ready","Done",""))</f>
        <v/>
      </c>
      <c r="CE428" s="120" t="str">
        <f ca="1">IF(OR(Table2[[#This Row],[Puching Date]]=TODAY(),Table2[[#This Row],[Puching Date]]=TODAY()+1), Table2[[#This Row],[Puching Date]],IF(Table2[[#This Row],[Punch Holes]]="Ready","Done",""))</f>
        <v/>
      </c>
      <c r="CF428" s="120" t="str">
        <f ca="1">IF(OR(Table2[[#This Row],[Housing Date2]]=TODAY(),Table2[[#This Row],[Housing Date2]]=TODAY()+1),Table2[[#This Row],[Housing Date2]],IF(Table2[[#This Row],[Body Assembly]],"Done",""))</f>
        <v/>
      </c>
      <c r="CG428" s="120" t="str">
        <f>_xlfn.IFNA(VLOOKUP(Table2[[#This Row],[Job-no]],Table4[],7,FALSE),"Done")</f>
        <v>Scheduled/Released</v>
      </c>
    </row>
    <row r="429" spans="1:85" x14ac:dyDescent="0.25">
      <c r="A429" s="39" t="str">
        <f>_xlfn.CONCAT(Table2[[#This Row],[Order]],"-",Table2[[#This Row],[Line]])</f>
        <v>73699-51</v>
      </c>
      <c r="B429" s="5">
        <v>43482</v>
      </c>
      <c r="C429" s="8">
        <v>73699</v>
      </c>
      <c r="D429" s="3" t="s">
        <v>3573</v>
      </c>
      <c r="E429" s="8">
        <v>51</v>
      </c>
      <c r="F429" s="8">
        <v>1</v>
      </c>
      <c r="G429" s="3" t="s">
        <v>42</v>
      </c>
      <c r="H429" s="8">
        <v>1</v>
      </c>
      <c r="I429" s="43" t="b">
        <v>0</v>
      </c>
      <c r="J429" s="43" t="b">
        <v>0</v>
      </c>
      <c r="K429" t="s">
        <v>114</v>
      </c>
      <c r="L429" s="43" t="b">
        <v>0</v>
      </c>
      <c r="M429" s="43" t="b">
        <v>0</v>
      </c>
      <c r="N429" s="43" t="b">
        <v>0</v>
      </c>
      <c r="O429" t="s">
        <v>114</v>
      </c>
      <c r="P429" t="s">
        <v>114</v>
      </c>
      <c r="Q429" t="s">
        <v>114</v>
      </c>
      <c r="R429" t="s">
        <v>114</v>
      </c>
      <c r="S429" t="s">
        <v>114</v>
      </c>
      <c r="T429" t="s">
        <v>114</v>
      </c>
      <c r="U429" t="s">
        <v>114</v>
      </c>
      <c r="V429" t="s">
        <v>114</v>
      </c>
      <c r="W429" s="5">
        <v>43479</v>
      </c>
      <c r="X429" s="3" t="s">
        <v>114</v>
      </c>
      <c r="Y429" s="3"/>
      <c r="Z429" s="3" t="s">
        <v>1099</v>
      </c>
      <c r="AA429" s="3" t="s">
        <v>114</v>
      </c>
      <c r="AB429" s="3" t="s">
        <v>74</v>
      </c>
      <c r="AC429" s="8">
        <v>4</v>
      </c>
      <c r="AD429" s="3" t="s">
        <v>5967</v>
      </c>
      <c r="AE429" s="4" t="s">
        <v>5968</v>
      </c>
      <c r="AF429" s="3"/>
      <c r="AG429" s="3" t="s">
        <v>114</v>
      </c>
      <c r="AH429" s="8">
        <v>2</v>
      </c>
      <c r="AI429" s="3" t="s">
        <v>74</v>
      </c>
      <c r="AJ429" t="s">
        <v>114</v>
      </c>
      <c r="AK429" t="s">
        <v>114</v>
      </c>
      <c r="AL429" s="43" t="b">
        <v>0</v>
      </c>
      <c r="AM429" s="3"/>
      <c r="AN429" s="3"/>
      <c r="AO429" s="43" t="b">
        <v>0</v>
      </c>
      <c r="AP429" s="3" t="b">
        <v>0</v>
      </c>
      <c r="AQ429" s="3">
        <f>VLOOKUP(Table2[[#This Row],[Job-no]],Table3[],26,FALSE)</f>
        <v>1260</v>
      </c>
      <c r="AR429" t="str">
        <f t="shared" si="79"/>
        <v>CCWH</v>
      </c>
      <c r="AS429" t="str">
        <f>VLOOKUP(AR429,Table1[],4,0)</f>
        <v>wall</v>
      </c>
      <c r="AT429">
        <f>IF(BD429&gt;0,"Pattern",VLOOKUP(AR429,Table1[],5,0))</f>
        <v>0</v>
      </c>
      <c r="AU429" s="34">
        <f>IF(AT429="Pattern",WORKDAY(Table2[[#This Row],[Scheduled Ship Date]],-10),WORKDAY(Table2[[#This Row],[Scheduled Ship Date]],-4))</f>
        <v>43476</v>
      </c>
      <c r="AV429" s="39">
        <f>IF(Table2[[#This Row],[Extrusion cut double saw]]=TRUE,IF(O429="ToDo",IF(AT429="Pattern",Table2[[#This Row],[Total Sections]]*0.4,Table2[[#This Row],[Total Sections]]*0.12),0),IF(AT429="Pattern",Table2[[#This Row],[Total Sections]]*4,Table2[[#This Row],[Total Sections]]*1.2))</f>
        <v>2.4</v>
      </c>
      <c r="AW429" s="42">
        <f t="shared" ca="1" si="88"/>
        <v>43470</v>
      </c>
      <c r="AX429" s="42">
        <f>IF(AT429="Pattern",Table2[[#This Row],[Scheduled Ship Date]]-2,Table2[[#This Row],[Scheduled Ship Date]]-3)</f>
        <v>43479</v>
      </c>
      <c r="AY429" s="39">
        <f>IF(Table2[[#This Row],[Pattern]]="Pattern",Table2[[#This Row],[Total Sections]]*4.82,Table2[[#This Row],[Total Sections]]*0.5)</f>
        <v>1</v>
      </c>
      <c r="AZ429" s="42">
        <f t="shared" ca="1" si="89"/>
        <v>43470</v>
      </c>
      <c r="BA429" s="39">
        <f>((Table2[Total Sections]/Table2[Open Qty])-1)*Table2[Open Qty]*12.96</f>
        <v>12.96</v>
      </c>
      <c r="BB429" s="39"/>
      <c r="BC429" s="39" t="str">
        <f t="shared" si="80"/>
        <v>CCWH-SL-1100-90-35-CL(17' 7")-W-UNV-DP-1-C</v>
      </c>
      <c r="BD429" s="39">
        <f t="shared" si="81"/>
        <v>0</v>
      </c>
      <c r="BE429" s="39" t="b">
        <f>_xlfn.IFNA(VLOOKUP(Table2[[#This Row],[Job-no]],Table4[],9,FALSE),TRUE)</f>
        <v>0</v>
      </c>
      <c r="BF429" s="39"/>
      <c r="BG429" s="39" t="b">
        <f>_xlfn.IFNA(VLOOKUP(Table2[[#This Row],[Job-no]],Table4[],14,FALSE),TRUE)</f>
        <v>0</v>
      </c>
      <c r="BH429" s="39" t="str">
        <f>_xlfn.IFNA(VLOOKUP(Table2[[#This Row],[Job-no]],Table4[],11,FALSE),"Done")</f>
        <v/>
      </c>
      <c r="BI429" s="39">
        <f>IF(Table2[[#This Row],[Pattern]]="Pattern",VLOOKUP(Table2[[#This Row],[Product Code]],'Routing data'!$A$2:$W$470,13,FALSE),VLOOKUP(Table2[[#This Row],[Product Code]],'Routing data'!$A$2:$W$470,3,FALSE))</f>
        <v>2</v>
      </c>
      <c r="BJ429" s="39">
        <f>IF(Table2[[#This Row],[Pattern]]="Pattern",VLOOKUP(Table2[[#This Row],[Product Code]],'Routing data'!$A$2:$W$470,14,FALSE),VLOOKUP(Table2[[#This Row],[Product Code]],'Routing data'!$A$2:$W$470,4,FALSE))</f>
        <v>0</v>
      </c>
      <c r="BK429" s="39">
        <f>VLOOKUP(Table2[[#This Row],[Product Code]],'Routing data'!A$4:W$524,16,FALSE)</f>
        <v>0</v>
      </c>
      <c r="BL429" s="42">
        <f>IF(Table2[[#This Row],[Milling Required]]=0,"x",IF(AT429="Pattern",B429-10,B429-4))</f>
        <v>43478</v>
      </c>
      <c r="BM429" s="39"/>
      <c r="BN429" s="42">
        <f t="shared" si="82"/>
        <v>43479</v>
      </c>
      <c r="BO429" s="39">
        <f>IF(Table2[[#This Row],[Milling]]="x","x",Table2[[#This Row],[Total Sections]]*2)</f>
        <v>4</v>
      </c>
      <c r="BP429" s="39">
        <f>IF(Table2[[#This Row],[Punching]]="x","x",Table2[Total Sections]*2)</f>
        <v>4</v>
      </c>
      <c r="BQ429" s="39">
        <f>IF(Table2[[#This Row],[Pattern]]="Pattern",Table2[Total Sections]*3,Table2[Total Sections]*1.5)</f>
        <v>3</v>
      </c>
      <c r="BR429" s="42">
        <f t="shared" ca="1" si="90"/>
        <v>43471</v>
      </c>
      <c r="BS429" s="39"/>
      <c r="BT429" s="39"/>
      <c r="BU429" s="39"/>
      <c r="BV429" s="39" t="str">
        <f>_xlfn.IFNA(VLOOKUP(Table2[[#This Row],[Job-no]],Table4[],16,FALSE),"Ready")</f>
        <v/>
      </c>
      <c r="BW429" s="39" t="str">
        <f>_xlfn.IFNA(VLOOKUP(Table2[[#This Row],[Job-no]],Table4[],21,FALSE),"Ready")</f>
        <v/>
      </c>
      <c r="BX429" s="39" t="b">
        <f>_xlfn.IFNA(VLOOKUP(Table2[[#This Row],[Job-no]],Table4[],10,FALSE),TRUE)</f>
        <v>0</v>
      </c>
      <c r="BY429" s="39" t="str">
        <f>_xlfn.IFNA(VLOOKUP(Table2[[#This Row],[Job-no]],Table4[],22,FALSE),"Ready")</f>
        <v/>
      </c>
      <c r="BZ429" s="120">
        <f t="shared" si="84"/>
        <v>43482</v>
      </c>
      <c r="CA429" s="120" t="str">
        <f ca="1">IF(OR(Table2[[#This Row],[Saw Date]]=TODAY(),Table2[[#This Row],[Saw Date]]=TODAY()+1), Table2[[#This Row],[Saw Date]],IF(Table2[[#This Row],[Extrusion cut double saw]],"Done",""))</f>
        <v/>
      </c>
      <c r="CB429" s="120" t="str">
        <f ca="1">IF(OR(Table2[[#This Row],[Lens Date]]=TODAY(),Table2[[#This Row],[Lens Date]]=TODAY()+1), Table2[[#This Row],[Lens Date]],IF(Table2[[#This Row],[MSLens]]="Done","Done",""))</f>
        <v/>
      </c>
      <c r="CC429" s="120" t="str">
        <f ca="1">IF(OR(Table2[[#This Row],[Milling Date]]=TODAY(),Table2[[#This Row],[Milling Date]]=TODAY()+1), Table2[[#This Row],[Milling Date]],IF(Table2[[#This Row],[CNC Holes]]="Ready","Done",""))</f>
        <v/>
      </c>
      <c r="CD429" s="120" t="str">
        <f ca="1">IF(OR(Table2[[#This Row],[Welding Date]]=TODAY(),Table2[[#This Row],[Welding Date]]=TODAY()+1), Table2[[#This Row],[Welding Date]],IF(Table2[[#This Row],[Welding Corners]]="Ready","Done",""))</f>
        <v/>
      </c>
      <c r="CE429" s="120" t="str">
        <f ca="1">IF(OR(Table2[[#This Row],[Puching Date]]=TODAY(),Table2[[#This Row],[Puching Date]]=TODAY()+1), Table2[[#This Row],[Puching Date]],IF(Table2[[#This Row],[Punch Holes]]="Ready","Done",""))</f>
        <v/>
      </c>
      <c r="CF429" s="120" t="str">
        <f ca="1">IF(OR(Table2[[#This Row],[Housing Date2]]=TODAY(),Table2[[#This Row],[Housing Date2]]=TODAY()+1),Table2[[#This Row],[Housing Date2]],IF(Table2[[#This Row],[Body Assembly]],"Done",""))</f>
        <v/>
      </c>
      <c r="CG429" s="120" t="str">
        <f>_xlfn.IFNA(VLOOKUP(Table2[[#This Row],[Job-no]],Table4[],7,FALSE),"Done")</f>
        <v>Scheduled/Released</v>
      </c>
    </row>
    <row r="430" spans="1:85" x14ac:dyDescent="0.25">
      <c r="A430" s="39" t="str">
        <f>_xlfn.CONCAT(Table2[[#This Row],[Order]],"-",Table2[[#This Row],[Line]])</f>
        <v>73699-52</v>
      </c>
      <c r="B430" s="5">
        <v>43482</v>
      </c>
      <c r="C430" s="8">
        <v>73699</v>
      </c>
      <c r="D430" s="3" t="s">
        <v>3575</v>
      </c>
      <c r="E430" s="8">
        <v>52</v>
      </c>
      <c r="F430" s="8">
        <v>1</v>
      </c>
      <c r="G430" s="3" t="s">
        <v>42</v>
      </c>
      <c r="H430" s="8">
        <v>1</v>
      </c>
      <c r="I430" s="43" t="b">
        <v>0</v>
      </c>
      <c r="J430" s="43" t="b">
        <v>0</v>
      </c>
      <c r="K430" t="s">
        <v>114</v>
      </c>
      <c r="L430" s="43" t="b">
        <v>0</v>
      </c>
      <c r="M430" s="43" t="b">
        <v>0</v>
      </c>
      <c r="N430" s="43" t="b">
        <v>0</v>
      </c>
      <c r="O430" t="s">
        <v>114</v>
      </c>
      <c r="P430" t="s">
        <v>114</v>
      </c>
      <c r="Q430" t="s">
        <v>114</v>
      </c>
      <c r="R430" t="s">
        <v>114</v>
      </c>
      <c r="S430" t="s">
        <v>114</v>
      </c>
      <c r="T430" t="s">
        <v>114</v>
      </c>
      <c r="U430" t="s">
        <v>114</v>
      </c>
      <c r="V430" t="s">
        <v>114</v>
      </c>
      <c r="W430" s="5">
        <v>43479</v>
      </c>
      <c r="X430" s="3" t="s">
        <v>114</v>
      </c>
      <c r="Y430" s="3"/>
      <c r="Z430" s="3" t="s">
        <v>1099</v>
      </c>
      <c r="AA430" s="3" t="s">
        <v>114</v>
      </c>
      <c r="AB430" s="3" t="s">
        <v>74</v>
      </c>
      <c r="AC430" s="8">
        <v>4</v>
      </c>
      <c r="AD430" s="3" t="s">
        <v>5967</v>
      </c>
      <c r="AE430" s="4" t="s">
        <v>5968</v>
      </c>
      <c r="AF430" s="3"/>
      <c r="AG430" s="3" t="s">
        <v>114</v>
      </c>
      <c r="AH430" s="8">
        <v>1</v>
      </c>
      <c r="AI430" s="3" t="s">
        <v>74</v>
      </c>
      <c r="AJ430" t="s">
        <v>114</v>
      </c>
      <c r="AK430" t="s">
        <v>114</v>
      </c>
      <c r="AL430" s="43" t="b">
        <v>0</v>
      </c>
      <c r="AM430" s="3"/>
      <c r="AN430" s="3"/>
      <c r="AO430" s="43" t="b">
        <v>0</v>
      </c>
      <c r="AP430" s="3" t="b">
        <v>0</v>
      </c>
      <c r="AQ430" s="3">
        <f>VLOOKUP(Table2[[#This Row],[Job-no]],Table3[],26,FALSE)</f>
        <v>840</v>
      </c>
      <c r="AR430" t="str">
        <f t="shared" si="79"/>
        <v>CCWH</v>
      </c>
      <c r="AS430" t="str">
        <f>VLOOKUP(AR430,Table1[],4,0)</f>
        <v>wall</v>
      </c>
      <c r="AT430">
        <f>IF(BD430&gt;0,"Pattern",VLOOKUP(AR430,Table1[],5,0))</f>
        <v>0</v>
      </c>
      <c r="AU430" s="34">
        <f>IF(AT430="Pattern",WORKDAY(Table2[[#This Row],[Scheduled Ship Date]],-10),WORKDAY(Table2[[#This Row],[Scheduled Ship Date]],-4))</f>
        <v>43476</v>
      </c>
      <c r="AV430" s="39">
        <f>IF(Table2[[#This Row],[Extrusion cut double saw]]=TRUE,IF(O430="ToDo",IF(AT430="Pattern",Table2[[#This Row],[Total Sections]]*0.4,Table2[[#This Row],[Total Sections]]*0.12),0),IF(AT430="Pattern",Table2[[#This Row],[Total Sections]]*4,Table2[[#This Row],[Total Sections]]*1.2))</f>
        <v>1.2</v>
      </c>
      <c r="AW430" s="42">
        <f t="shared" ca="1" si="88"/>
        <v>43470</v>
      </c>
      <c r="AX430" s="42">
        <f>IF(AT430="Pattern",Table2[[#This Row],[Scheduled Ship Date]]-2,Table2[[#This Row],[Scheduled Ship Date]]-3)</f>
        <v>43479</v>
      </c>
      <c r="AY430" s="39">
        <f>IF(Table2[[#This Row],[Pattern]]="Pattern",Table2[[#This Row],[Total Sections]]*4.82,Table2[[#This Row],[Total Sections]]*0.5)</f>
        <v>0.5</v>
      </c>
      <c r="AZ430" s="42">
        <f t="shared" ca="1" si="89"/>
        <v>43470</v>
      </c>
      <c r="BA430" s="39">
        <f>((Table2[Total Sections]/Table2[Open Qty])-1)*Table2[Open Qty]*12.96</f>
        <v>0</v>
      </c>
      <c r="BB430" s="39"/>
      <c r="BC430" s="39" t="str">
        <f t="shared" si="80"/>
        <v>CCWH-SL-1100-90-35-CL(11' 6")-W-UNV-DP-1-C</v>
      </c>
      <c r="BD430" s="39">
        <f t="shared" si="81"/>
        <v>0</v>
      </c>
      <c r="BE430" s="39" t="b">
        <f>_xlfn.IFNA(VLOOKUP(Table2[[#This Row],[Job-no]],Table4[],9,FALSE),TRUE)</f>
        <v>0</v>
      </c>
      <c r="BF430" s="39"/>
      <c r="BG430" s="39" t="b">
        <f>_xlfn.IFNA(VLOOKUP(Table2[[#This Row],[Job-no]],Table4[],14,FALSE),TRUE)</f>
        <v>0</v>
      </c>
      <c r="BH430" s="39" t="str">
        <f>_xlfn.IFNA(VLOOKUP(Table2[[#This Row],[Job-no]],Table4[],11,FALSE),"Done")</f>
        <v/>
      </c>
      <c r="BI430" s="39">
        <f>IF(Table2[[#This Row],[Pattern]]="Pattern",VLOOKUP(Table2[[#This Row],[Product Code]],'Routing data'!$A$2:$W$470,13,FALSE),VLOOKUP(Table2[[#This Row],[Product Code]],'Routing data'!$A$2:$W$470,3,FALSE))</f>
        <v>2</v>
      </c>
      <c r="BJ430" s="39">
        <f>IF(Table2[[#This Row],[Pattern]]="Pattern",VLOOKUP(Table2[[#This Row],[Product Code]],'Routing data'!$A$2:$W$470,14,FALSE),VLOOKUP(Table2[[#This Row],[Product Code]],'Routing data'!$A$2:$W$470,4,FALSE))</f>
        <v>0</v>
      </c>
      <c r="BK430" s="39">
        <f>VLOOKUP(Table2[[#This Row],[Product Code]],'Routing data'!A$4:W$524,16,FALSE)</f>
        <v>0</v>
      </c>
      <c r="BL430" s="42">
        <f>IF(Table2[[#This Row],[Milling Required]]=0,"x",IF(AT430="Pattern",B430-10,B430-4))</f>
        <v>43478</v>
      </c>
      <c r="BM430" s="39"/>
      <c r="BN430" s="42">
        <f t="shared" si="82"/>
        <v>43479</v>
      </c>
      <c r="BO430" s="39">
        <f>IF(Table2[[#This Row],[Milling]]="x","x",Table2[[#This Row],[Total Sections]]*2)</f>
        <v>2</v>
      </c>
      <c r="BP430" s="39">
        <f>IF(Table2[[#This Row],[Punching]]="x","x",Table2[Total Sections]*2)</f>
        <v>2</v>
      </c>
      <c r="BQ430" s="39">
        <f>IF(Table2[[#This Row],[Pattern]]="Pattern",Table2[Total Sections]*3,Table2[Total Sections]*1.5)</f>
        <v>1.5</v>
      </c>
      <c r="BR430" s="42">
        <f t="shared" ca="1" si="90"/>
        <v>43471</v>
      </c>
      <c r="BS430" s="39"/>
      <c r="BT430" s="39"/>
      <c r="BU430" s="39"/>
      <c r="BV430" s="39" t="str">
        <f>_xlfn.IFNA(VLOOKUP(Table2[[#This Row],[Job-no]],Table4[],16,FALSE),"Ready")</f>
        <v/>
      </c>
      <c r="BW430" s="39" t="str">
        <f>_xlfn.IFNA(VLOOKUP(Table2[[#This Row],[Job-no]],Table4[],21,FALSE),"Ready")</f>
        <v/>
      </c>
      <c r="BX430" s="39" t="b">
        <f>_xlfn.IFNA(VLOOKUP(Table2[[#This Row],[Job-no]],Table4[],10,FALSE),TRUE)</f>
        <v>0</v>
      </c>
      <c r="BY430" s="39" t="str">
        <f>_xlfn.IFNA(VLOOKUP(Table2[[#This Row],[Job-no]],Table4[],22,FALSE),"Ready")</f>
        <v/>
      </c>
      <c r="BZ430" s="120">
        <f t="shared" si="84"/>
        <v>43482</v>
      </c>
      <c r="CA430" s="120" t="str">
        <f ca="1">IF(OR(Table2[[#This Row],[Saw Date]]=TODAY(),Table2[[#This Row],[Saw Date]]=TODAY()+1), Table2[[#This Row],[Saw Date]],IF(Table2[[#This Row],[Extrusion cut double saw]],"Done",""))</f>
        <v/>
      </c>
      <c r="CB430" s="120" t="str">
        <f ca="1">IF(OR(Table2[[#This Row],[Lens Date]]=TODAY(),Table2[[#This Row],[Lens Date]]=TODAY()+1), Table2[[#This Row],[Lens Date]],IF(Table2[[#This Row],[MSLens]]="Done","Done",""))</f>
        <v/>
      </c>
      <c r="CC430" s="120" t="str">
        <f ca="1">IF(OR(Table2[[#This Row],[Milling Date]]=TODAY(),Table2[[#This Row],[Milling Date]]=TODAY()+1), Table2[[#This Row],[Milling Date]],IF(Table2[[#This Row],[CNC Holes]]="Ready","Done",""))</f>
        <v/>
      </c>
      <c r="CD430" s="120" t="str">
        <f ca="1">IF(OR(Table2[[#This Row],[Welding Date]]=TODAY(),Table2[[#This Row],[Welding Date]]=TODAY()+1), Table2[[#This Row],[Welding Date]],IF(Table2[[#This Row],[Welding Corners]]="Ready","Done",""))</f>
        <v/>
      </c>
      <c r="CE430" s="120" t="str">
        <f ca="1">IF(OR(Table2[[#This Row],[Puching Date]]=TODAY(),Table2[[#This Row],[Puching Date]]=TODAY()+1), Table2[[#This Row],[Puching Date]],IF(Table2[[#This Row],[Punch Holes]]="Ready","Done",""))</f>
        <v/>
      </c>
      <c r="CF430" s="120" t="str">
        <f ca="1">IF(OR(Table2[[#This Row],[Housing Date2]]=TODAY(),Table2[[#This Row],[Housing Date2]]=TODAY()+1),Table2[[#This Row],[Housing Date2]],IF(Table2[[#This Row],[Body Assembly]],"Done",""))</f>
        <v/>
      </c>
      <c r="CG430" s="120" t="str">
        <f>_xlfn.IFNA(VLOOKUP(Table2[[#This Row],[Job-no]],Table4[],7,FALSE),"Done")</f>
        <v>Scheduled/Released</v>
      </c>
    </row>
    <row r="431" spans="1:85" x14ac:dyDescent="0.25">
      <c r="A431" s="39" t="str">
        <f>_xlfn.CONCAT(Table2[[#This Row],[Order]],"-",Table2[[#This Row],[Line]])</f>
        <v>73699-53</v>
      </c>
      <c r="B431" s="5">
        <v>43482</v>
      </c>
      <c r="C431" s="8">
        <v>73699</v>
      </c>
      <c r="D431" s="3" t="s">
        <v>3577</v>
      </c>
      <c r="E431" s="8">
        <v>53</v>
      </c>
      <c r="F431" s="8">
        <v>1</v>
      </c>
      <c r="G431" s="3" t="s">
        <v>42</v>
      </c>
      <c r="H431" s="8">
        <v>1</v>
      </c>
      <c r="I431" s="43" t="b">
        <v>0</v>
      </c>
      <c r="J431" s="43" t="b">
        <v>0</v>
      </c>
      <c r="K431" t="s">
        <v>114</v>
      </c>
      <c r="L431" s="43" t="b">
        <v>0</v>
      </c>
      <c r="M431" s="43" t="b">
        <v>0</v>
      </c>
      <c r="N431" s="43" t="b">
        <v>0</v>
      </c>
      <c r="O431" t="s">
        <v>114</v>
      </c>
      <c r="P431" t="s">
        <v>114</v>
      </c>
      <c r="Q431" t="s">
        <v>114</v>
      </c>
      <c r="R431" t="s">
        <v>114</v>
      </c>
      <c r="S431" t="s">
        <v>114</v>
      </c>
      <c r="T431" t="s">
        <v>114</v>
      </c>
      <c r="U431" t="s">
        <v>114</v>
      </c>
      <c r="V431" t="s">
        <v>114</v>
      </c>
      <c r="W431" s="5">
        <v>43479</v>
      </c>
      <c r="X431" s="3" t="s">
        <v>114</v>
      </c>
      <c r="Y431" s="3"/>
      <c r="Z431" s="3" t="s">
        <v>1099</v>
      </c>
      <c r="AA431" s="3" t="s">
        <v>114</v>
      </c>
      <c r="AB431" s="3" t="s">
        <v>74</v>
      </c>
      <c r="AC431" s="8">
        <v>4</v>
      </c>
      <c r="AD431" s="3" t="s">
        <v>5967</v>
      </c>
      <c r="AE431" s="4" t="s">
        <v>5968</v>
      </c>
      <c r="AF431" s="3"/>
      <c r="AG431" s="3" t="s">
        <v>114</v>
      </c>
      <c r="AH431" s="8">
        <v>1</v>
      </c>
      <c r="AI431" s="3" t="s">
        <v>74</v>
      </c>
      <c r="AJ431" t="s">
        <v>114</v>
      </c>
      <c r="AK431" t="s">
        <v>114</v>
      </c>
      <c r="AL431" s="43" t="b">
        <v>0</v>
      </c>
      <c r="AM431" s="3"/>
      <c r="AN431" s="3"/>
      <c r="AO431" s="43" t="b">
        <v>0</v>
      </c>
      <c r="AP431" s="3" t="b">
        <v>0</v>
      </c>
      <c r="AQ431" s="3">
        <f>VLOOKUP(Table2[[#This Row],[Job-no]],Table3[],26,FALSE)</f>
        <v>840</v>
      </c>
      <c r="AR431" t="str">
        <f t="shared" si="79"/>
        <v>CCWH</v>
      </c>
      <c r="AS431" t="str">
        <f>VLOOKUP(AR431,Table1[],4,0)</f>
        <v>wall</v>
      </c>
      <c r="AT431">
        <f>IF(BD431&gt;0,"Pattern",VLOOKUP(AR431,Table1[],5,0))</f>
        <v>0</v>
      </c>
      <c r="AU431" s="34">
        <f>IF(AT431="Pattern",WORKDAY(Table2[[#This Row],[Scheduled Ship Date]],-10),WORKDAY(Table2[[#This Row],[Scheduled Ship Date]],-4))</f>
        <v>43476</v>
      </c>
      <c r="AV431" s="39">
        <f>IF(Table2[[#This Row],[Extrusion cut double saw]]=TRUE,IF(O431="ToDo",IF(AT431="Pattern",Table2[[#This Row],[Total Sections]]*0.4,Table2[[#This Row],[Total Sections]]*0.12),0),IF(AT431="Pattern",Table2[[#This Row],[Total Sections]]*4,Table2[[#This Row],[Total Sections]]*1.2))</f>
        <v>1.2</v>
      </c>
      <c r="AW431" s="42">
        <f t="shared" ca="1" si="88"/>
        <v>43470</v>
      </c>
      <c r="AX431" s="42">
        <f>IF(AT431="Pattern",Table2[[#This Row],[Scheduled Ship Date]]-2,Table2[[#This Row],[Scheduled Ship Date]]-3)</f>
        <v>43479</v>
      </c>
      <c r="AY431" s="39">
        <f>IF(Table2[[#This Row],[Pattern]]="Pattern",Table2[[#This Row],[Total Sections]]*4.82,Table2[[#This Row],[Total Sections]]*0.5)</f>
        <v>0.5</v>
      </c>
      <c r="AZ431" s="42">
        <f t="shared" ca="1" si="89"/>
        <v>43470</v>
      </c>
      <c r="BA431" s="39">
        <f>((Table2[Total Sections]/Table2[Open Qty])-1)*Table2[Open Qty]*12.96</f>
        <v>0</v>
      </c>
      <c r="BB431" s="39"/>
      <c r="BC431" s="39" t="str">
        <f t="shared" si="80"/>
        <v>CCWH-SL-1100-90-35-CL(11' 5")-W-UNV-DP-1-C</v>
      </c>
      <c r="BD431" s="39">
        <f t="shared" si="81"/>
        <v>0</v>
      </c>
      <c r="BE431" s="39" t="b">
        <f>_xlfn.IFNA(VLOOKUP(Table2[[#This Row],[Job-no]],Table4[],9,FALSE),TRUE)</f>
        <v>0</v>
      </c>
      <c r="BF431" s="39"/>
      <c r="BG431" s="39" t="b">
        <f>_xlfn.IFNA(VLOOKUP(Table2[[#This Row],[Job-no]],Table4[],14,FALSE),TRUE)</f>
        <v>0</v>
      </c>
      <c r="BH431" s="39" t="str">
        <f>_xlfn.IFNA(VLOOKUP(Table2[[#This Row],[Job-no]],Table4[],11,FALSE),"Done")</f>
        <v/>
      </c>
      <c r="BI431" s="39">
        <f>IF(Table2[[#This Row],[Pattern]]="Pattern",VLOOKUP(Table2[[#This Row],[Product Code]],'Routing data'!$A$2:$W$470,13,FALSE),VLOOKUP(Table2[[#This Row],[Product Code]],'Routing data'!$A$2:$W$470,3,FALSE))</f>
        <v>2</v>
      </c>
      <c r="BJ431" s="39">
        <f>IF(Table2[[#This Row],[Pattern]]="Pattern",VLOOKUP(Table2[[#This Row],[Product Code]],'Routing data'!$A$2:$W$470,14,FALSE),VLOOKUP(Table2[[#This Row],[Product Code]],'Routing data'!$A$2:$W$470,4,FALSE))</f>
        <v>0</v>
      </c>
      <c r="BK431" s="39">
        <f>VLOOKUP(Table2[[#This Row],[Product Code]],'Routing data'!A$4:W$524,16,FALSE)</f>
        <v>0</v>
      </c>
      <c r="BL431" s="42">
        <f>IF(Table2[[#This Row],[Milling Required]]=0,"x",IF(AT431="Pattern",B431-10,B431-4))</f>
        <v>43478</v>
      </c>
      <c r="BM431" s="39"/>
      <c r="BN431" s="42">
        <f t="shared" si="82"/>
        <v>43479</v>
      </c>
      <c r="BO431" s="39">
        <f>IF(Table2[[#This Row],[Milling]]="x","x",Table2[[#This Row],[Total Sections]]*2)</f>
        <v>2</v>
      </c>
      <c r="BP431" s="39">
        <f>IF(Table2[[#This Row],[Punching]]="x","x",Table2[Total Sections]*2)</f>
        <v>2</v>
      </c>
      <c r="BQ431" s="39">
        <f>IF(Table2[[#This Row],[Pattern]]="Pattern",Table2[Total Sections]*3,Table2[Total Sections]*1.5)</f>
        <v>1.5</v>
      </c>
      <c r="BR431" s="42">
        <f t="shared" ca="1" si="90"/>
        <v>43471</v>
      </c>
      <c r="BS431" s="39"/>
      <c r="BT431" s="39"/>
      <c r="BU431" s="39"/>
      <c r="BV431" s="39" t="str">
        <f>_xlfn.IFNA(VLOOKUP(Table2[[#This Row],[Job-no]],Table4[],16,FALSE),"Ready")</f>
        <v/>
      </c>
      <c r="BW431" s="39" t="str">
        <f>_xlfn.IFNA(VLOOKUP(Table2[[#This Row],[Job-no]],Table4[],21,FALSE),"Ready")</f>
        <v/>
      </c>
      <c r="BX431" s="39" t="b">
        <f>_xlfn.IFNA(VLOOKUP(Table2[[#This Row],[Job-no]],Table4[],10,FALSE),TRUE)</f>
        <v>0</v>
      </c>
      <c r="BY431" s="39" t="str">
        <f>_xlfn.IFNA(VLOOKUP(Table2[[#This Row],[Job-no]],Table4[],22,FALSE),"Ready")</f>
        <v/>
      </c>
      <c r="BZ431" s="120">
        <f t="shared" si="84"/>
        <v>43482</v>
      </c>
      <c r="CA431" s="120" t="str">
        <f ca="1">IF(OR(Table2[[#This Row],[Saw Date]]=TODAY(),Table2[[#This Row],[Saw Date]]=TODAY()+1), Table2[[#This Row],[Saw Date]],IF(Table2[[#This Row],[Extrusion cut double saw]],"Done",""))</f>
        <v/>
      </c>
      <c r="CB431" s="120" t="str">
        <f ca="1">IF(OR(Table2[[#This Row],[Lens Date]]=TODAY(),Table2[[#This Row],[Lens Date]]=TODAY()+1), Table2[[#This Row],[Lens Date]],IF(Table2[[#This Row],[MSLens]]="Done","Done",""))</f>
        <v/>
      </c>
      <c r="CC431" s="120" t="str">
        <f ca="1">IF(OR(Table2[[#This Row],[Milling Date]]=TODAY(),Table2[[#This Row],[Milling Date]]=TODAY()+1), Table2[[#This Row],[Milling Date]],IF(Table2[[#This Row],[CNC Holes]]="Ready","Done",""))</f>
        <v/>
      </c>
      <c r="CD431" s="120" t="str">
        <f ca="1">IF(OR(Table2[[#This Row],[Welding Date]]=TODAY(),Table2[[#This Row],[Welding Date]]=TODAY()+1), Table2[[#This Row],[Welding Date]],IF(Table2[[#This Row],[Welding Corners]]="Ready","Done",""))</f>
        <v/>
      </c>
      <c r="CE431" s="120" t="str">
        <f ca="1">IF(OR(Table2[[#This Row],[Puching Date]]=TODAY(),Table2[[#This Row],[Puching Date]]=TODAY()+1), Table2[[#This Row],[Puching Date]],IF(Table2[[#This Row],[Punch Holes]]="Ready","Done",""))</f>
        <v/>
      </c>
      <c r="CF431" s="120" t="str">
        <f ca="1">IF(OR(Table2[[#This Row],[Housing Date2]]=TODAY(),Table2[[#This Row],[Housing Date2]]=TODAY()+1),Table2[[#This Row],[Housing Date2]],IF(Table2[[#This Row],[Body Assembly]],"Done",""))</f>
        <v/>
      </c>
      <c r="CG431" s="120" t="str">
        <f>_xlfn.IFNA(VLOOKUP(Table2[[#This Row],[Job-no]],Table4[],7,FALSE),"Done")</f>
        <v>Scheduled/Released</v>
      </c>
    </row>
    <row r="432" spans="1:85" x14ac:dyDescent="0.25">
      <c r="A432" s="39" t="str">
        <f>_xlfn.CONCAT(Table2[[#This Row],[Order]],"-",Table2[[#This Row],[Line]])</f>
        <v>73699-54</v>
      </c>
      <c r="B432" s="5">
        <v>43482</v>
      </c>
      <c r="C432" s="8">
        <v>73699</v>
      </c>
      <c r="D432" s="3" t="s">
        <v>3579</v>
      </c>
      <c r="E432" s="8">
        <v>54</v>
      </c>
      <c r="F432" s="8">
        <v>1</v>
      </c>
      <c r="G432" s="3" t="s">
        <v>42</v>
      </c>
      <c r="H432" s="8">
        <v>1</v>
      </c>
      <c r="I432" s="43" t="b">
        <v>0</v>
      </c>
      <c r="J432" s="43" t="b">
        <v>0</v>
      </c>
      <c r="K432" t="s">
        <v>114</v>
      </c>
      <c r="L432" s="43" t="b">
        <v>0</v>
      </c>
      <c r="M432" s="43" t="b">
        <v>0</v>
      </c>
      <c r="N432" s="43" t="b">
        <v>0</v>
      </c>
      <c r="O432" t="s">
        <v>114</v>
      </c>
      <c r="P432" t="s">
        <v>114</v>
      </c>
      <c r="Q432" t="s">
        <v>114</v>
      </c>
      <c r="R432" t="s">
        <v>114</v>
      </c>
      <c r="S432" t="s">
        <v>114</v>
      </c>
      <c r="T432" t="s">
        <v>114</v>
      </c>
      <c r="U432" t="s">
        <v>114</v>
      </c>
      <c r="V432" t="s">
        <v>114</v>
      </c>
      <c r="W432" s="5">
        <v>43479</v>
      </c>
      <c r="X432" s="3" t="s">
        <v>114</v>
      </c>
      <c r="Y432" s="3"/>
      <c r="Z432" s="3" t="s">
        <v>1099</v>
      </c>
      <c r="AA432" s="3" t="s">
        <v>114</v>
      </c>
      <c r="AB432" s="3" t="s">
        <v>74</v>
      </c>
      <c r="AC432" s="8">
        <v>4</v>
      </c>
      <c r="AD432" s="3" t="s">
        <v>5967</v>
      </c>
      <c r="AE432" s="4" t="s">
        <v>5968</v>
      </c>
      <c r="AF432" s="3"/>
      <c r="AG432" s="3" t="s">
        <v>114</v>
      </c>
      <c r="AH432" s="8">
        <v>2</v>
      </c>
      <c r="AI432" s="3" t="s">
        <v>74</v>
      </c>
      <c r="AJ432" t="s">
        <v>114</v>
      </c>
      <c r="AK432" t="s">
        <v>114</v>
      </c>
      <c r="AL432" s="43" t="b">
        <v>0</v>
      </c>
      <c r="AM432" s="3"/>
      <c r="AN432" s="3"/>
      <c r="AO432" s="43" t="b">
        <v>0</v>
      </c>
      <c r="AP432" s="3" t="b">
        <v>0</v>
      </c>
      <c r="AQ432" s="129">
        <f>VLOOKUP(Table2[[#This Row],[Job-no]],Table3[],26,FALSE)</f>
        <v>1120</v>
      </c>
      <c r="AR432" t="str">
        <f t="shared" si="79"/>
        <v>CCWH</v>
      </c>
      <c r="AS432" t="str">
        <f>VLOOKUP(AR432,Table1[],4,0)</f>
        <v>wall</v>
      </c>
      <c r="AT432">
        <f>IF(BD432&gt;0,"Pattern",VLOOKUP(AR432,Table1[],5,0))</f>
        <v>0</v>
      </c>
      <c r="AU432" s="34">
        <f>IF(AT432="Pattern",WORKDAY(Table2[[#This Row],[Scheduled Ship Date]],-10),WORKDAY(Table2[[#This Row],[Scheduled Ship Date]],-4))</f>
        <v>43476</v>
      </c>
      <c r="AV432" s="39">
        <f>IF(Table2[[#This Row],[Extrusion cut double saw]]=TRUE,IF(O432="ToDo",IF(AT432="Pattern",Table2[[#This Row],[Total Sections]]*0.4,Table2[[#This Row],[Total Sections]]*0.12),0),IF(AT432="Pattern",Table2[[#This Row],[Total Sections]]*4,Table2[[#This Row],[Total Sections]]*1.2))</f>
        <v>2.4</v>
      </c>
      <c r="AW432" s="42">
        <f t="shared" ca="1" si="88"/>
        <v>43470</v>
      </c>
      <c r="AX432" s="42">
        <f>IF(AT432="Pattern",Table2[[#This Row],[Scheduled Ship Date]]-2,Table2[[#This Row],[Scheduled Ship Date]]-3)</f>
        <v>43479</v>
      </c>
      <c r="AY432" s="39">
        <f>IF(Table2[[#This Row],[Pattern]]="Pattern",Table2[[#This Row],[Total Sections]]*4.82,Table2[[#This Row],[Total Sections]]*0.5)</f>
        <v>1</v>
      </c>
      <c r="AZ432" s="42">
        <f t="shared" ca="1" si="89"/>
        <v>43470</v>
      </c>
      <c r="BA432" s="39">
        <f>((Table2[Total Sections]/Table2[Open Qty])-1)*Table2[Open Qty]*12.96</f>
        <v>12.96</v>
      </c>
      <c r="BB432" s="39"/>
      <c r="BC432" s="39" t="str">
        <f t="shared" si="80"/>
        <v>CCWH-SL-1100-90-35-CL(15' 5")-W-UNV-DP-1-C</v>
      </c>
      <c r="BD432" s="39">
        <f t="shared" si="81"/>
        <v>0</v>
      </c>
      <c r="BE432" s="39" t="b">
        <f>_xlfn.IFNA(VLOOKUP(Table2[[#This Row],[Job-no]],Table4[],9,FALSE),TRUE)</f>
        <v>0</v>
      </c>
      <c r="BF432" s="39"/>
      <c r="BG432" s="39" t="b">
        <f>_xlfn.IFNA(VLOOKUP(Table2[[#This Row],[Job-no]],Table4[],14,FALSE),TRUE)</f>
        <v>0</v>
      </c>
      <c r="BH432" s="39" t="str">
        <f>_xlfn.IFNA(VLOOKUP(Table2[[#This Row],[Job-no]],Table4[],11,FALSE),"Done")</f>
        <v/>
      </c>
      <c r="BI432" s="39">
        <f>IF(Table2[[#This Row],[Pattern]]="Pattern",VLOOKUP(Table2[[#This Row],[Product Code]],'Routing data'!$A$2:$W$470,13,FALSE),VLOOKUP(Table2[[#This Row],[Product Code]],'Routing data'!$A$2:$W$470,3,FALSE))</f>
        <v>2</v>
      </c>
      <c r="BJ432" s="39">
        <f>IF(Table2[[#This Row],[Pattern]]="Pattern",VLOOKUP(Table2[[#This Row],[Product Code]],'Routing data'!$A$2:$W$470,14,FALSE),VLOOKUP(Table2[[#This Row],[Product Code]],'Routing data'!$A$2:$W$470,4,FALSE))</f>
        <v>0</v>
      </c>
      <c r="BK432" s="39">
        <f>VLOOKUP(Table2[[#This Row],[Product Code]],'Routing data'!A$4:W$524,16,FALSE)</f>
        <v>0</v>
      </c>
      <c r="BL432" s="42">
        <f>IF(Table2[[#This Row],[Milling Required]]=0,"x",IF(AT432="Pattern",B432-10,B432-4))</f>
        <v>43478</v>
      </c>
      <c r="BM432" s="39"/>
      <c r="BN432" s="42">
        <f t="shared" si="82"/>
        <v>43479</v>
      </c>
      <c r="BO432" s="39">
        <f>IF(Table2[[#This Row],[Milling]]="x","x",Table2[[#This Row],[Total Sections]]*2)</f>
        <v>4</v>
      </c>
      <c r="BP432" s="39">
        <f>IF(Table2[[#This Row],[Punching]]="x","x",Table2[Total Sections]*2)</f>
        <v>4</v>
      </c>
      <c r="BQ432" s="39">
        <f>IF(Table2[[#This Row],[Pattern]]="Pattern",Table2[Total Sections]*3,Table2[Total Sections]*1.5)</f>
        <v>3</v>
      </c>
      <c r="BR432" s="42">
        <f t="shared" ca="1" si="90"/>
        <v>43471</v>
      </c>
      <c r="BS432" s="39"/>
      <c r="BT432" s="39"/>
      <c r="BU432" s="39"/>
      <c r="BV432" s="39" t="str">
        <f>_xlfn.IFNA(VLOOKUP(Table2[[#This Row],[Job-no]],Table4[],16,FALSE),"Ready")</f>
        <v/>
      </c>
      <c r="BW432" s="39" t="str">
        <f>_xlfn.IFNA(VLOOKUP(Table2[[#This Row],[Job-no]],Table4[],21,FALSE),"Ready")</f>
        <v/>
      </c>
      <c r="BX432" s="39" t="b">
        <f>_xlfn.IFNA(VLOOKUP(Table2[[#This Row],[Job-no]],Table4[],10,FALSE),TRUE)</f>
        <v>0</v>
      </c>
      <c r="BY432" s="39" t="str">
        <f>_xlfn.IFNA(VLOOKUP(Table2[[#This Row],[Job-no]],Table4[],22,FALSE),"Ready")</f>
        <v/>
      </c>
      <c r="BZ432" s="120">
        <f t="shared" si="84"/>
        <v>43482</v>
      </c>
      <c r="CA432" s="120" t="str">
        <f ca="1">IF(OR(Table2[[#This Row],[Saw Date]]=TODAY(),Table2[[#This Row],[Saw Date]]=TODAY()+1), Table2[[#This Row],[Saw Date]],IF(Table2[[#This Row],[Extrusion cut double saw]],"Done",""))</f>
        <v/>
      </c>
      <c r="CB432" s="120" t="str">
        <f ca="1">IF(OR(Table2[[#This Row],[Lens Date]]=TODAY(),Table2[[#This Row],[Lens Date]]=TODAY()+1), Table2[[#This Row],[Lens Date]],IF(Table2[[#This Row],[MSLens]]="Done","Done",""))</f>
        <v/>
      </c>
      <c r="CC432" s="120" t="str">
        <f ca="1">IF(OR(Table2[[#This Row],[Milling Date]]=TODAY(),Table2[[#This Row],[Milling Date]]=TODAY()+1), Table2[[#This Row],[Milling Date]],IF(Table2[[#This Row],[CNC Holes]]="Ready","Done",""))</f>
        <v/>
      </c>
      <c r="CD432" s="120" t="str">
        <f ca="1">IF(OR(Table2[[#This Row],[Welding Date]]=TODAY(),Table2[[#This Row],[Welding Date]]=TODAY()+1), Table2[[#This Row],[Welding Date]],IF(Table2[[#This Row],[Welding Corners]]="Ready","Done",""))</f>
        <v/>
      </c>
      <c r="CE432" s="120" t="str">
        <f ca="1">IF(OR(Table2[[#This Row],[Puching Date]]=TODAY(),Table2[[#This Row],[Puching Date]]=TODAY()+1), Table2[[#This Row],[Puching Date]],IF(Table2[[#This Row],[Punch Holes]]="Ready","Done",""))</f>
        <v/>
      </c>
      <c r="CF432" s="120" t="str">
        <f ca="1">IF(OR(Table2[[#This Row],[Housing Date2]]=TODAY(),Table2[[#This Row],[Housing Date2]]=TODAY()+1),Table2[[#This Row],[Housing Date2]],IF(Table2[[#This Row],[Body Assembly]],"Done",""))</f>
        <v/>
      </c>
      <c r="CG432" s="120" t="str">
        <f>_xlfn.IFNA(VLOOKUP(Table2[[#This Row],[Job-no]],Table4[],7,FALSE),"Done")</f>
        <v>Scheduled/Released</v>
      </c>
    </row>
    <row r="433" spans="1:85" x14ac:dyDescent="0.25">
      <c r="A433" t="str">
        <f>_xlfn.CONCAT(Table2[[#This Row],[Order]],"-",Table2[[#This Row],[Line]])</f>
        <v>76029-10</v>
      </c>
      <c r="B433" s="5">
        <v>43482</v>
      </c>
      <c r="C433" s="8">
        <v>76029</v>
      </c>
      <c r="D433" s="3" t="s">
        <v>3311</v>
      </c>
      <c r="E433" s="8">
        <v>10</v>
      </c>
      <c r="F433" s="8">
        <v>1</v>
      </c>
      <c r="G433" s="3" t="s">
        <v>42</v>
      </c>
      <c r="H433" s="8">
        <v>1</v>
      </c>
      <c r="I433" s="43" t="b">
        <v>0</v>
      </c>
      <c r="J433" s="43" t="b">
        <v>0</v>
      </c>
      <c r="K433" t="s">
        <v>114</v>
      </c>
      <c r="L433" s="43" t="b">
        <v>0</v>
      </c>
      <c r="M433" s="43" t="b">
        <v>0</v>
      </c>
      <c r="N433" s="43" t="b">
        <v>0</v>
      </c>
      <c r="O433" t="s">
        <v>114</v>
      </c>
      <c r="P433" t="s">
        <v>114</v>
      </c>
      <c r="Q433" t="s">
        <v>114</v>
      </c>
      <c r="R433" t="s">
        <v>114</v>
      </c>
      <c r="S433" t="s">
        <v>114</v>
      </c>
      <c r="T433" t="s">
        <v>114</v>
      </c>
      <c r="U433" t="s">
        <v>114</v>
      </c>
      <c r="V433" t="s">
        <v>114</v>
      </c>
      <c r="W433" s="5">
        <v>43479</v>
      </c>
      <c r="X433" s="3" t="s">
        <v>114</v>
      </c>
      <c r="Y433" s="3"/>
      <c r="Z433" s="3" t="s">
        <v>4878</v>
      </c>
      <c r="AA433" s="3" t="s">
        <v>114</v>
      </c>
      <c r="AB433" s="3" t="s">
        <v>74</v>
      </c>
      <c r="AC433" s="8">
        <v>15</v>
      </c>
      <c r="AD433" s="3" t="s">
        <v>5967</v>
      </c>
      <c r="AE433" s="4" t="s">
        <v>5968</v>
      </c>
      <c r="AF433" s="3"/>
      <c r="AG433" s="3" t="s">
        <v>114</v>
      </c>
      <c r="AH433" s="8">
        <v>1</v>
      </c>
      <c r="AI433" s="3" t="s">
        <v>74</v>
      </c>
      <c r="AJ433" t="s">
        <v>114</v>
      </c>
      <c r="AK433" t="s">
        <v>114</v>
      </c>
      <c r="AL433" s="43" t="b">
        <v>0</v>
      </c>
      <c r="AM433" s="3"/>
      <c r="AN433" s="3"/>
      <c r="AO433" s="43" t="b">
        <v>0</v>
      </c>
      <c r="AP433" s="3" t="b">
        <v>0</v>
      </c>
      <c r="AQ433" s="3">
        <f>VLOOKUP(Table2[[#This Row],[Job-no]],Table3[],26,FALSE)</f>
        <v>682</v>
      </c>
      <c r="AR433" t="str">
        <f t="shared" si="79"/>
        <v>BRLED</v>
      </c>
      <c r="AS433" t="str">
        <f>VLOOKUP(AR433,Table1[],4,0)</f>
        <v>recessed</v>
      </c>
      <c r="AT433">
        <f>IF(BD433&gt;0,"Pattern",VLOOKUP(AR433,Table1[],5,0))</f>
        <v>0</v>
      </c>
      <c r="AU433" s="34">
        <f>IF(AT433="Pattern",WORKDAY(Table2[[#This Row],[Scheduled Ship Date]],-10),WORKDAY(Table2[[#This Row],[Scheduled Ship Date]],-4))</f>
        <v>43476</v>
      </c>
      <c r="AV433">
        <f>IF(Table2[[#This Row],[Extrusion cut double saw]]=TRUE,IF(O433="ToDo",IF(AT433="Pattern",Table2[[#This Row],[Total Sections]]*0.4,Table2[[#This Row],[Total Sections]]*0.12),0),IF(AT433="Pattern",Table2[[#This Row],[Total Sections]]*4,Table2[[#This Row],[Total Sections]]*1.2))</f>
        <v>1.2</v>
      </c>
      <c r="AW433" s="42">
        <f t="shared" ca="1" si="88"/>
        <v>43470</v>
      </c>
      <c r="AX433" s="42">
        <f>IF(AT433="Pattern",Table2[[#This Row],[Scheduled Ship Date]]-2,Table2[[#This Row],[Scheduled Ship Date]]-3)</f>
        <v>43479</v>
      </c>
      <c r="AY433">
        <f>IF(Table2[[#This Row],[Pattern]]="Pattern",Table2[[#This Row],[Total Sections]]*4.82,Table2[[#This Row],[Total Sections]]*0.5)</f>
        <v>0.5</v>
      </c>
      <c r="AZ433" s="42">
        <f t="shared" ca="1" si="89"/>
        <v>43470</v>
      </c>
      <c r="BA433" s="39">
        <f>((Table2[Total Sections]/Table2[Open Qty])-1)*Table2[Open Qty]*12.96</f>
        <v>0</v>
      </c>
      <c r="BB433" s="39"/>
      <c r="BC433" s="39" t="str">
        <f t="shared" si="80"/>
        <v>BRLED-600-90-35-FL-11'-W-UNV-DP-1-DF-CP</v>
      </c>
      <c r="BD433" s="39">
        <f t="shared" si="81"/>
        <v>0</v>
      </c>
      <c r="BE433" s="39" t="b">
        <f>_xlfn.IFNA(VLOOKUP(Table2[[#This Row],[Job-no]],Table4[],9,FALSE),TRUE)</f>
        <v>0</v>
      </c>
      <c r="BF433" t="str">
        <f>VLOOKUP(AR433,Table1[],3,0)</f>
        <v>B2LED</v>
      </c>
      <c r="BG433" s="39" t="b">
        <f>_xlfn.IFNA(VLOOKUP(Table2[[#This Row],[Job-no]],Table4[],14,FALSE),TRUE)</f>
        <v>0</v>
      </c>
      <c r="BH433" s="39" t="str">
        <f>_xlfn.IFNA(VLOOKUP(Table2[[#This Row],[Job-no]],Table4[],11,FALSE),"Done")</f>
        <v/>
      </c>
      <c r="BI433" s="39">
        <f>IF(Table2[[#This Row],[Pattern]]="Pattern",VLOOKUP(Table2[[#This Row],[Product Code]],'Routing data'!$A$2:$W$470,13,FALSE),VLOOKUP(Table2[[#This Row],[Product Code]],'Routing data'!$A$2:$W$470,3,FALSE))</f>
        <v>2</v>
      </c>
      <c r="BJ433" s="39">
        <f>IF(Table2[[#This Row],[Pattern]]="Pattern",VLOOKUP(Table2[[#This Row],[Product Code]],'Routing data'!$A$2:$W$470,14,FALSE),VLOOKUP(Table2[[#This Row],[Product Code]],'Routing data'!$A$2:$W$470,4,FALSE))</f>
        <v>0</v>
      </c>
      <c r="BK433" s="39">
        <f>VLOOKUP(Table2[[#This Row],[Product Code]],'Routing data'!A$4:W$524,16,FALSE)</f>
        <v>0</v>
      </c>
      <c r="BL433" s="42">
        <f>IF(Table2[[#This Row],[Milling Required]]=0,"x",IF(AT433="Pattern",B433-10,B433-4))</f>
        <v>43478</v>
      </c>
      <c r="BM433" s="42" t="str">
        <f>IF(Table2[[#This Row],[Punching Required]]=0,"x",IF(AT433="Pattern",B433-8,B433-2))</f>
        <v>x</v>
      </c>
      <c r="BN433" s="42">
        <f t="shared" si="82"/>
        <v>43479</v>
      </c>
      <c r="BO433" s="39">
        <f>IF(Table2[[#This Row],[Milling]]="x","x",Table2[[#This Row],[Total Sections]]*2)</f>
        <v>2</v>
      </c>
      <c r="BP433" s="39" t="str">
        <f>IF(Table2[[#This Row],[Punching]]="x","x",Table2[Total Sections]*2)</f>
        <v>x</v>
      </c>
      <c r="BQ433" s="39">
        <f>IF(Table2[[#This Row],[Pattern]]="Pattern",Table2[Total Sections]*3,Table2[Total Sections]*1.5)</f>
        <v>1.5</v>
      </c>
      <c r="BR433" s="42">
        <f t="shared" ca="1" si="90"/>
        <v>43471</v>
      </c>
      <c r="BS433" s="42"/>
      <c r="BT433" s="42"/>
      <c r="BU433" s="39"/>
      <c r="BV433" s="39" t="str">
        <f>_xlfn.IFNA(VLOOKUP(Table2[[#This Row],[Job-no]],Table4[],16,FALSE),"Ready")</f>
        <v/>
      </c>
      <c r="BW433" s="39" t="str">
        <f>_xlfn.IFNA(VLOOKUP(Table2[[#This Row],[Job-no]],Table4[],21,FALSE),"Ready")</f>
        <v/>
      </c>
      <c r="BX433" s="39" t="b">
        <f>_xlfn.IFNA(VLOOKUP(Table2[[#This Row],[Job-no]],Table4[],10,FALSE),TRUE)</f>
        <v>0</v>
      </c>
      <c r="BY433" s="39" t="str">
        <f>_xlfn.IFNA(VLOOKUP(Table2[[#This Row],[Job-no]],Table4[],22,FALSE),"Ready")</f>
        <v/>
      </c>
      <c r="BZ433" s="120">
        <f t="shared" si="84"/>
        <v>43482</v>
      </c>
      <c r="CA433" s="120" t="str">
        <f ca="1">IF(OR(Table2[[#This Row],[Saw Date]]=TODAY(),Table2[[#This Row],[Saw Date]]=TODAY()+1), Table2[[#This Row],[Saw Date]],IF(Table2[[#This Row],[Extrusion cut double saw]],"Done",""))</f>
        <v/>
      </c>
      <c r="CB433" s="120" t="str">
        <f ca="1">IF(OR(Table2[[#This Row],[Lens Date]]=TODAY(),Table2[[#This Row],[Lens Date]]=TODAY()+1), Table2[[#This Row],[Lens Date]],IF(Table2[[#This Row],[MSLens]]="Done","Done",""))</f>
        <v/>
      </c>
      <c r="CC433" s="120" t="str">
        <f ca="1">IF(OR(Table2[[#This Row],[Milling Date]]=TODAY(),Table2[[#This Row],[Milling Date]]=TODAY()+1), Table2[[#This Row],[Milling Date]],IF(Table2[[#This Row],[CNC Holes]]="Ready","Done",""))</f>
        <v/>
      </c>
      <c r="CD433" s="120" t="str">
        <f ca="1">IF(OR(Table2[[#This Row],[Welding Date]]=TODAY(),Table2[[#This Row],[Welding Date]]=TODAY()+1), Table2[[#This Row],[Welding Date]],IF(Table2[[#This Row],[Welding Corners]]="Ready","Done",""))</f>
        <v/>
      </c>
      <c r="CE433" s="120" t="str">
        <f ca="1">IF(OR(Table2[[#This Row],[Puching Date]]=TODAY(),Table2[[#This Row],[Puching Date]]=TODAY()+1), Table2[[#This Row],[Puching Date]],IF(Table2[[#This Row],[Punch Holes]]="Ready","Done",""))</f>
        <v/>
      </c>
      <c r="CF433" s="120" t="str">
        <f ca="1">IF(OR(Table2[[#This Row],[Housing Date2]]=TODAY(),Table2[[#This Row],[Housing Date2]]=TODAY()+1),Table2[[#This Row],[Housing Date2]],IF(Table2[[#This Row],[Body Assembly]],"Done",""))</f>
        <v/>
      </c>
      <c r="CG433" s="120" t="str">
        <f>_xlfn.IFNA(VLOOKUP(Table2[[#This Row],[Job-no]],Table4[],7,FALSE),"Done")</f>
        <v>Scheduled/Released</v>
      </c>
    </row>
    <row r="434" spans="1:85" x14ac:dyDescent="0.25">
      <c r="A434" t="str">
        <f>_xlfn.CONCAT(Table2[[#This Row],[Order]],"-",Table2[[#This Row],[Line]])</f>
        <v>76029-11</v>
      </c>
      <c r="B434" s="5">
        <v>43482</v>
      </c>
      <c r="C434" s="8">
        <v>76029</v>
      </c>
      <c r="D434" s="3" t="s">
        <v>3313</v>
      </c>
      <c r="E434" s="8">
        <v>11</v>
      </c>
      <c r="F434" s="8">
        <v>1</v>
      </c>
      <c r="G434" s="3" t="s">
        <v>42</v>
      </c>
      <c r="H434" s="8">
        <v>1</v>
      </c>
      <c r="I434" s="43" t="b">
        <v>0</v>
      </c>
      <c r="J434" s="43" t="b">
        <v>0</v>
      </c>
      <c r="K434" t="s">
        <v>114</v>
      </c>
      <c r="L434" s="43" t="b">
        <v>0</v>
      </c>
      <c r="M434" s="43" t="b">
        <v>0</v>
      </c>
      <c r="N434" s="43" t="b">
        <v>0</v>
      </c>
      <c r="O434" t="s">
        <v>114</v>
      </c>
      <c r="P434" t="s">
        <v>114</v>
      </c>
      <c r="Q434" t="s">
        <v>114</v>
      </c>
      <c r="R434" t="s">
        <v>114</v>
      </c>
      <c r="S434" t="s">
        <v>114</v>
      </c>
      <c r="T434" t="s">
        <v>114</v>
      </c>
      <c r="U434" t="s">
        <v>114</v>
      </c>
      <c r="V434" t="s">
        <v>114</v>
      </c>
      <c r="W434" s="5">
        <v>43479</v>
      </c>
      <c r="X434" s="3" t="s">
        <v>114</v>
      </c>
      <c r="Y434" s="3"/>
      <c r="Z434" s="3" t="s">
        <v>4528</v>
      </c>
      <c r="AA434" s="3" t="s">
        <v>114</v>
      </c>
      <c r="AB434" s="3" t="s">
        <v>74</v>
      </c>
      <c r="AC434" s="8">
        <v>15</v>
      </c>
      <c r="AD434" s="3" t="s">
        <v>5967</v>
      </c>
      <c r="AE434" s="4" t="s">
        <v>5968</v>
      </c>
      <c r="AF434" s="3"/>
      <c r="AG434" s="3" t="s">
        <v>114</v>
      </c>
      <c r="AH434" s="8">
        <v>1</v>
      </c>
      <c r="AI434" s="3" t="s">
        <v>74</v>
      </c>
      <c r="AJ434" t="s">
        <v>114</v>
      </c>
      <c r="AK434" t="s">
        <v>114</v>
      </c>
      <c r="AL434" s="43" t="b">
        <v>0</v>
      </c>
      <c r="AM434" s="3"/>
      <c r="AN434" s="3"/>
      <c r="AO434" s="43" t="b">
        <v>0</v>
      </c>
      <c r="AP434" s="3" t="b">
        <v>0</v>
      </c>
      <c r="AQ434" s="3">
        <f>VLOOKUP(Table2[[#This Row],[Job-no]],Table3[],26,FALSE)</f>
        <v>744</v>
      </c>
      <c r="AR434" t="str">
        <f t="shared" si="79"/>
        <v>BRLED</v>
      </c>
      <c r="AS434" t="str">
        <f>VLOOKUP(AR434,Table1[],4,0)</f>
        <v>recessed</v>
      </c>
      <c r="AT434">
        <f>IF(BD434&gt;0,"Pattern",VLOOKUP(AR434,Table1[],5,0))</f>
        <v>0</v>
      </c>
      <c r="AU434" s="34">
        <f>IF(AT434="Pattern",WORKDAY(Table2[[#This Row],[Scheduled Ship Date]],-10),WORKDAY(Table2[[#This Row],[Scheduled Ship Date]],-4))</f>
        <v>43476</v>
      </c>
      <c r="AV434">
        <f>IF(Table2[[#This Row],[Extrusion cut double saw]]=TRUE,IF(O434="ToDo",IF(AT434="Pattern",Table2[[#This Row],[Total Sections]]*0.4,Table2[[#This Row],[Total Sections]]*0.12),0),IF(AT434="Pattern",Table2[[#This Row],[Total Sections]]*4,Table2[[#This Row],[Total Sections]]*1.2))</f>
        <v>1.2</v>
      </c>
      <c r="AW434" s="42">
        <f t="shared" ca="1" si="88"/>
        <v>43470</v>
      </c>
      <c r="AX434" s="42">
        <f>IF(AT434="Pattern",Table2[[#This Row],[Scheduled Ship Date]]-2,Table2[[#This Row],[Scheduled Ship Date]]-3)</f>
        <v>43479</v>
      </c>
      <c r="AY434">
        <f>IF(Table2[[#This Row],[Pattern]]="Pattern",Table2[[#This Row],[Total Sections]]*4.82,Table2[[#This Row],[Total Sections]]*0.5)</f>
        <v>0.5</v>
      </c>
      <c r="AZ434" s="42">
        <f t="shared" ca="1" si="89"/>
        <v>43470</v>
      </c>
      <c r="BA434" s="39">
        <f>((Table2[Total Sections]/Table2[Open Qty])-1)*Table2[Open Qty]*12.96</f>
        <v>0</v>
      </c>
      <c r="BB434" s="39"/>
      <c r="BC434" s="39" t="str">
        <f t="shared" si="80"/>
        <v>BRLED-600-90-35-FL-12'-W-UNV-DP-1-DF-CP</v>
      </c>
      <c r="BD434" s="39">
        <f t="shared" si="81"/>
        <v>0</v>
      </c>
      <c r="BE434" s="39" t="b">
        <f>_xlfn.IFNA(VLOOKUP(Table2[[#This Row],[Job-no]],Table4[],9,FALSE),TRUE)</f>
        <v>0</v>
      </c>
      <c r="BF434" t="str">
        <f>VLOOKUP(AR434,Table1[],3,0)</f>
        <v>B2LED</v>
      </c>
      <c r="BG434" s="39" t="b">
        <f>_xlfn.IFNA(VLOOKUP(Table2[[#This Row],[Job-no]],Table4[],14,FALSE),TRUE)</f>
        <v>0</v>
      </c>
      <c r="BH434" s="39" t="str">
        <f>_xlfn.IFNA(VLOOKUP(Table2[[#This Row],[Job-no]],Table4[],11,FALSE),"Done")</f>
        <v/>
      </c>
      <c r="BI434" s="39">
        <f>IF(Table2[[#This Row],[Pattern]]="Pattern",VLOOKUP(Table2[[#This Row],[Product Code]],'Routing data'!$A$2:$W$470,13,FALSE),VLOOKUP(Table2[[#This Row],[Product Code]],'Routing data'!$A$2:$W$470,3,FALSE))</f>
        <v>2</v>
      </c>
      <c r="BJ434" s="39">
        <f>IF(Table2[[#This Row],[Pattern]]="Pattern",VLOOKUP(Table2[[#This Row],[Product Code]],'Routing data'!$A$2:$W$470,14,FALSE),VLOOKUP(Table2[[#This Row],[Product Code]],'Routing data'!$A$2:$W$470,4,FALSE))</f>
        <v>0</v>
      </c>
      <c r="BK434" s="39">
        <f>VLOOKUP(Table2[[#This Row],[Product Code]],'Routing data'!A$4:W$524,16,FALSE)</f>
        <v>0</v>
      </c>
      <c r="BL434" s="42">
        <f>IF(Table2[[#This Row],[Milling Required]]=0,"x",IF(AT434="Pattern",B434-10,B434-4))</f>
        <v>43478</v>
      </c>
      <c r="BM434" s="42" t="str">
        <f>IF(Table2[[#This Row],[Punching Required]]=0,"x",IF(AT434="Pattern",B434-8,B434-2))</f>
        <v>x</v>
      </c>
      <c r="BN434" s="42">
        <f t="shared" si="82"/>
        <v>43479</v>
      </c>
      <c r="BO434" s="39">
        <f>IF(Table2[[#This Row],[Milling]]="x","x",Table2[[#This Row],[Total Sections]]*2)</f>
        <v>2</v>
      </c>
      <c r="BP434" s="39" t="str">
        <f>IF(Table2[[#This Row],[Punching]]="x","x",Table2[Total Sections]*2)</f>
        <v>x</v>
      </c>
      <c r="BQ434" s="39">
        <f>IF(Table2[[#This Row],[Pattern]]="Pattern",Table2[Total Sections]*3,Table2[Total Sections]*1.5)</f>
        <v>1.5</v>
      </c>
      <c r="BR434" s="42">
        <f t="shared" ca="1" si="90"/>
        <v>43471</v>
      </c>
      <c r="BS434" s="42"/>
      <c r="BT434" s="42"/>
      <c r="BU434" s="39"/>
      <c r="BV434" s="39" t="str">
        <f>_xlfn.IFNA(VLOOKUP(Table2[[#This Row],[Job-no]],Table4[],16,FALSE),"Ready")</f>
        <v/>
      </c>
      <c r="BW434" s="39" t="str">
        <f>_xlfn.IFNA(VLOOKUP(Table2[[#This Row],[Job-no]],Table4[],21,FALSE),"Ready")</f>
        <v/>
      </c>
      <c r="BX434" s="39" t="b">
        <f>_xlfn.IFNA(VLOOKUP(Table2[[#This Row],[Job-no]],Table4[],10,FALSE),TRUE)</f>
        <v>0</v>
      </c>
      <c r="BY434" s="39" t="str">
        <f>_xlfn.IFNA(VLOOKUP(Table2[[#This Row],[Job-no]],Table4[],22,FALSE),"Ready")</f>
        <v/>
      </c>
      <c r="BZ434" s="120">
        <f t="shared" si="84"/>
        <v>43482</v>
      </c>
      <c r="CA434" s="120" t="str">
        <f ca="1">IF(OR(Table2[[#This Row],[Saw Date]]=TODAY(),Table2[[#This Row],[Saw Date]]=TODAY()+1), Table2[[#This Row],[Saw Date]],IF(Table2[[#This Row],[Extrusion cut double saw]],"Done",""))</f>
        <v/>
      </c>
      <c r="CB434" s="120" t="str">
        <f ca="1">IF(OR(Table2[[#This Row],[Lens Date]]=TODAY(),Table2[[#This Row],[Lens Date]]=TODAY()+1), Table2[[#This Row],[Lens Date]],IF(Table2[[#This Row],[MSLens]]="Done","Done",""))</f>
        <v/>
      </c>
      <c r="CC434" s="120" t="str">
        <f ca="1">IF(OR(Table2[[#This Row],[Milling Date]]=TODAY(),Table2[[#This Row],[Milling Date]]=TODAY()+1), Table2[[#This Row],[Milling Date]],IF(Table2[[#This Row],[CNC Holes]]="Ready","Done",""))</f>
        <v/>
      </c>
      <c r="CD434" s="120" t="str">
        <f ca="1">IF(OR(Table2[[#This Row],[Welding Date]]=TODAY(),Table2[[#This Row],[Welding Date]]=TODAY()+1), Table2[[#This Row],[Welding Date]],IF(Table2[[#This Row],[Welding Corners]]="Ready","Done",""))</f>
        <v/>
      </c>
      <c r="CE434" s="120" t="str">
        <f ca="1">IF(OR(Table2[[#This Row],[Puching Date]]=TODAY(),Table2[[#This Row],[Puching Date]]=TODAY()+1), Table2[[#This Row],[Puching Date]],IF(Table2[[#This Row],[Punch Holes]]="Ready","Done",""))</f>
        <v/>
      </c>
      <c r="CF434" s="120" t="str">
        <f ca="1">IF(OR(Table2[[#This Row],[Housing Date2]]=TODAY(),Table2[[#This Row],[Housing Date2]]=TODAY()+1),Table2[[#This Row],[Housing Date2]],IF(Table2[[#This Row],[Body Assembly]],"Done",""))</f>
        <v/>
      </c>
      <c r="CG434" s="120" t="str">
        <f>_xlfn.IFNA(VLOOKUP(Table2[[#This Row],[Job-no]],Table4[],7,FALSE),"Done")</f>
        <v>Scheduled/Released</v>
      </c>
    </row>
    <row r="435" spans="1:85" x14ac:dyDescent="0.25">
      <c r="A435" t="str">
        <f>_xlfn.CONCAT(Table2[[#This Row],[Order]],"-",Table2[[#This Row],[Line]])</f>
        <v>76029-13</v>
      </c>
      <c r="B435" s="5">
        <v>43482</v>
      </c>
      <c r="C435" s="8">
        <v>76029</v>
      </c>
      <c r="D435" s="3" t="s">
        <v>3315</v>
      </c>
      <c r="E435" s="8">
        <v>13</v>
      </c>
      <c r="F435" s="8">
        <v>1</v>
      </c>
      <c r="G435" s="3" t="s">
        <v>42</v>
      </c>
      <c r="H435" s="8">
        <v>2</v>
      </c>
      <c r="I435" s="43" t="b">
        <v>0</v>
      </c>
      <c r="J435" s="43" t="b">
        <v>0</v>
      </c>
      <c r="K435" t="s">
        <v>114</v>
      </c>
      <c r="L435" s="43" t="b">
        <v>0</v>
      </c>
      <c r="M435" s="43" t="b">
        <v>0</v>
      </c>
      <c r="N435" s="43" t="b">
        <v>0</v>
      </c>
      <c r="O435" t="s">
        <v>114</v>
      </c>
      <c r="P435" t="s">
        <v>114</v>
      </c>
      <c r="Q435" t="s">
        <v>114</v>
      </c>
      <c r="R435" t="s">
        <v>114</v>
      </c>
      <c r="S435" t="s">
        <v>114</v>
      </c>
      <c r="T435" t="s">
        <v>114</v>
      </c>
      <c r="U435" t="s">
        <v>114</v>
      </c>
      <c r="V435" t="s">
        <v>114</v>
      </c>
      <c r="W435" s="5">
        <v>43479</v>
      </c>
      <c r="X435" s="3" t="s">
        <v>114</v>
      </c>
      <c r="Y435" s="3"/>
      <c r="Z435" s="3" t="s">
        <v>3770</v>
      </c>
      <c r="AA435" s="3" t="s">
        <v>114</v>
      </c>
      <c r="AB435" s="3" t="s">
        <v>74</v>
      </c>
      <c r="AC435" s="8">
        <v>15</v>
      </c>
      <c r="AD435" s="3" t="s">
        <v>5967</v>
      </c>
      <c r="AE435" s="4" t="s">
        <v>5968</v>
      </c>
      <c r="AF435" s="3"/>
      <c r="AG435" s="3" t="s">
        <v>114</v>
      </c>
      <c r="AH435" s="8">
        <v>4</v>
      </c>
      <c r="AI435" s="3" t="s">
        <v>74</v>
      </c>
      <c r="AJ435" t="s">
        <v>114</v>
      </c>
      <c r="AK435" t="s">
        <v>114</v>
      </c>
      <c r="AL435" s="43" t="b">
        <v>0</v>
      </c>
      <c r="AM435" s="3"/>
      <c r="AN435" s="3"/>
      <c r="AO435" s="43" t="b">
        <v>0</v>
      </c>
      <c r="AP435" s="3" t="b">
        <v>0</v>
      </c>
      <c r="AQ435" s="3">
        <f>VLOOKUP(Table2[[#This Row],[Job-no]],Table3[],26,FALSE)</f>
        <v>2340</v>
      </c>
      <c r="AR435" t="str">
        <f t="shared" si="79"/>
        <v>BMDLED</v>
      </c>
      <c r="AS435" t="str">
        <f>VLOOKUP(AR435,Table1[],4,0)</f>
        <v>pendant</v>
      </c>
      <c r="AT435">
        <f>IF(BD435&gt;0,"Pattern",VLOOKUP(AR435,Table1[],5,0))</f>
        <v>0</v>
      </c>
      <c r="AU435" s="34">
        <f>IF(AT435="Pattern",WORKDAY(Table2[[#This Row],[Scheduled Ship Date]],-10),WORKDAY(Table2[[#This Row],[Scheduled Ship Date]],-4))</f>
        <v>43476</v>
      </c>
      <c r="AV435">
        <f>IF(Table2[[#This Row],[Extrusion cut double saw]]=TRUE,IF(O435="ToDo",IF(AT435="Pattern",Table2[[#This Row],[Total Sections]]*0.4,Table2[[#This Row],[Total Sections]]*0.12),0),IF(AT435="Pattern",Table2[[#This Row],[Total Sections]]*4,Table2[[#This Row],[Total Sections]]*1.2))</f>
        <v>4.8</v>
      </c>
      <c r="AW435" s="42">
        <f t="shared" ca="1" si="88"/>
        <v>43470</v>
      </c>
      <c r="AX435" s="42">
        <f>IF(AT435="Pattern",Table2[[#This Row],[Scheduled Ship Date]]-2,Table2[[#This Row],[Scheduled Ship Date]]-3)</f>
        <v>43479</v>
      </c>
      <c r="AY435">
        <f>IF(Table2[[#This Row],[Pattern]]="Pattern",Table2[[#This Row],[Total Sections]]*4.82,Table2[[#This Row],[Total Sections]]*0.5)</f>
        <v>2</v>
      </c>
      <c r="AZ435" s="42">
        <f t="shared" ca="1" si="89"/>
        <v>43470</v>
      </c>
      <c r="BA435" s="39">
        <f>((Table2[Total Sections]/Table2[Open Qty])-1)*Table2[Open Qty]*12.96</f>
        <v>25.92</v>
      </c>
      <c r="BB435" s="39"/>
      <c r="BC435" s="39" t="str">
        <f t="shared" si="80"/>
        <v>BMDLED-500-90-35-SO-16-W-UNV-DP-1-CA(144)</v>
      </c>
      <c r="BD435" s="39">
        <f t="shared" si="81"/>
        <v>0</v>
      </c>
      <c r="BE435" s="39" t="b">
        <f>_xlfn.IFNA(VLOOKUP(Table2[[#This Row],[Job-no]],Table4[],9,FALSE),TRUE)</f>
        <v>0</v>
      </c>
      <c r="BF435" t="str">
        <f>VLOOKUP(AR435,Table1[],3,0)</f>
        <v>B3LED</v>
      </c>
      <c r="BG435" s="39" t="b">
        <f>_xlfn.IFNA(VLOOKUP(Table2[[#This Row],[Job-no]],Table4[],14,FALSE),TRUE)</f>
        <v>0</v>
      </c>
      <c r="BH435" s="39" t="str">
        <f>_xlfn.IFNA(VLOOKUP(Table2[[#This Row],[Job-no]],Table4[],11,FALSE),"Done")</f>
        <v/>
      </c>
      <c r="BI435" s="39">
        <f>IF(Table2[[#This Row],[Pattern]]="Pattern",VLOOKUP(Table2[[#This Row],[Product Code]],'Routing data'!$A$2:$W$470,13,FALSE),VLOOKUP(Table2[[#This Row],[Product Code]],'Routing data'!$A$2:$W$470,3,FALSE))</f>
        <v>2</v>
      </c>
      <c r="BJ435" s="39">
        <f>IF(Table2[[#This Row],[Pattern]]="Pattern",VLOOKUP(Table2[[#This Row],[Product Code]],'Routing data'!$A$2:$W$470,14,FALSE),VLOOKUP(Table2[[#This Row],[Product Code]],'Routing data'!$A$2:$W$470,4,FALSE))</f>
        <v>0</v>
      </c>
      <c r="BK435" s="39">
        <f>VLOOKUP(Table2[[#This Row],[Product Code]],'Routing data'!A$4:W$524,16,FALSE)</f>
        <v>0</v>
      </c>
      <c r="BL435" s="42">
        <f>IF(Table2[[#This Row],[Milling Required]]=0,"x",IF(AT435="Pattern",B435-10,B435-4))</f>
        <v>43478</v>
      </c>
      <c r="BM435" s="42" t="str">
        <f>IF(Table2[[#This Row],[Punching Required]]=0,"x",IF(AT435="Pattern",B435-8,B435-2))</f>
        <v>x</v>
      </c>
      <c r="BN435" s="42">
        <f t="shared" si="82"/>
        <v>43479</v>
      </c>
      <c r="BO435" s="39">
        <f>IF(Table2[[#This Row],[Milling]]="x","x",Table2[[#This Row],[Total Sections]]*2)</f>
        <v>8</v>
      </c>
      <c r="BP435" s="39" t="str">
        <f>IF(Table2[[#This Row],[Punching]]="x","x",Table2[Total Sections]*2)</f>
        <v>x</v>
      </c>
      <c r="BQ435" s="39">
        <f>IF(Table2[[#This Row],[Pattern]]="Pattern",Table2[Total Sections]*3,Table2[Total Sections]*1.5)</f>
        <v>6</v>
      </c>
      <c r="BR435" s="42">
        <f t="shared" ca="1" si="90"/>
        <v>43471</v>
      </c>
      <c r="BS435" s="39"/>
      <c r="BT435" s="42"/>
      <c r="BU435" s="39"/>
      <c r="BV435" s="39" t="str">
        <f>_xlfn.IFNA(VLOOKUP(Table2[[#This Row],[Job-no]],Table4[],16,FALSE),"Ready")</f>
        <v/>
      </c>
      <c r="BW435" s="39" t="str">
        <f>_xlfn.IFNA(VLOOKUP(Table2[[#This Row],[Job-no]],Table4[],21,FALSE),"Ready")</f>
        <v/>
      </c>
      <c r="BX435" s="39" t="b">
        <f>_xlfn.IFNA(VLOOKUP(Table2[[#This Row],[Job-no]],Table4[],10,FALSE),TRUE)</f>
        <v>0</v>
      </c>
      <c r="BY435" s="39" t="str">
        <f>_xlfn.IFNA(VLOOKUP(Table2[[#This Row],[Job-no]],Table4[],22,FALSE),"Ready")</f>
        <v/>
      </c>
      <c r="BZ435" s="120">
        <f t="shared" si="84"/>
        <v>43482</v>
      </c>
      <c r="CA435" s="120" t="str">
        <f ca="1">IF(OR(Table2[[#This Row],[Saw Date]]=TODAY(),Table2[[#This Row],[Saw Date]]=TODAY()+1), Table2[[#This Row],[Saw Date]],IF(Table2[[#This Row],[Extrusion cut double saw]],"Done",""))</f>
        <v/>
      </c>
      <c r="CB435" s="120" t="str">
        <f ca="1">IF(OR(Table2[[#This Row],[Lens Date]]=TODAY(),Table2[[#This Row],[Lens Date]]=TODAY()+1), Table2[[#This Row],[Lens Date]],IF(Table2[[#This Row],[MSLens]]="Done","Done",""))</f>
        <v/>
      </c>
      <c r="CC435" s="120" t="str">
        <f ca="1">IF(OR(Table2[[#This Row],[Milling Date]]=TODAY(),Table2[[#This Row],[Milling Date]]=TODAY()+1), Table2[[#This Row],[Milling Date]],IF(Table2[[#This Row],[CNC Holes]]="Ready","Done",""))</f>
        <v/>
      </c>
      <c r="CD435" s="120" t="str">
        <f ca="1">IF(OR(Table2[[#This Row],[Welding Date]]=TODAY(),Table2[[#This Row],[Welding Date]]=TODAY()+1), Table2[[#This Row],[Welding Date]],IF(Table2[[#This Row],[Welding Corners]]="Ready","Done",""))</f>
        <v/>
      </c>
      <c r="CE435" s="120" t="str">
        <f ca="1">IF(OR(Table2[[#This Row],[Puching Date]]=TODAY(),Table2[[#This Row],[Puching Date]]=TODAY()+1), Table2[[#This Row],[Puching Date]],IF(Table2[[#This Row],[Punch Holes]]="Ready","Done",""))</f>
        <v/>
      </c>
      <c r="CF435" s="120" t="str">
        <f ca="1">IF(OR(Table2[[#This Row],[Housing Date2]]=TODAY(),Table2[[#This Row],[Housing Date2]]=TODAY()+1),Table2[[#This Row],[Housing Date2]],IF(Table2[[#This Row],[Body Assembly]],"Done",""))</f>
        <v/>
      </c>
      <c r="CG435" s="120" t="str">
        <f>_xlfn.IFNA(VLOOKUP(Table2[[#This Row],[Job-no]],Table4[],7,FALSE),"Done")</f>
        <v>Scheduled/Released</v>
      </c>
    </row>
    <row r="436" spans="1:85" x14ac:dyDescent="0.25">
      <c r="A436" t="str">
        <f>_xlfn.CONCAT(Table2[[#This Row],[Order]],"-",Table2[[#This Row],[Line]])</f>
        <v>76029-14</v>
      </c>
      <c r="B436" s="5">
        <v>43482</v>
      </c>
      <c r="C436" s="8">
        <v>76029</v>
      </c>
      <c r="D436" s="3" t="s">
        <v>4199</v>
      </c>
      <c r="E436" s="8">
        <v>14</v>
      </c>
      <c r="F436" s="8">
        <v>1</v>
      </c>
      <c r="G436" s="3" t="s">
        <v>42</v>
      </c>
      <c r="H436" s="8">
        <v>7</v>
      </c>
      <c r="I436" s="43" t="b">
        <v>0</v>
      </c>
      <c r="J436" s="43" t="b">
        <v>0</v>
      </c>
      <c r="K436" t="s">
        <v>114</v>
      </c>
      <c r="L436" s="43" t="b">
        <v>0</v>
      </c>
      <c r="M436" s="43" t="b">
        <v>0</v>
      </c>
      <c r="N436" s="43" t="b">
        <v>0</v>
      </c>
      <c r="O436" t="s">
        <v>114</v>
      </c>
      <c r="P436" t="s">
        <v>114</v>
      </c>
      <c r="Q436" t="s">
        <v>114</v>
      </c>
      <c r="R436" t="s">
        <v>114</v>
      </c>
      <c r="S436" t="s">
        <v>114</v>
      </c>
      <c r="T436" t="s">
        <v>114</v>
      </c>
      <c r="U436" t="s">
        <v>114</v>
      </c>
      <c r="V436" t="s">
        <v>114</v>
      </c>
      <c r="W436" s="5">
        <v>43479</v>
      </c>
      <c r="X436" s="3" t="s">
        <v>114</v>
      </c>
      <c r="Y436" s="3"/>
      <c r="Z436" s="3" t="s">
        <v>3770</v>
      </c>
      <c r="AA436" s="3" t="s">
        <v>114</v>
      </c>
      <c r="AB436" s="3" t="s">
        <v>74</v>
      </c>
      <c r="AC436" s="8">
        <v>15</v>
      </c>
      <c r="AD436" s="3" t="s">
        <v>5967</v>
      </c>
      <c r="AE436" s="4" t="s">
        <v>5968</v>
      </c>
      <c r="AF436" s="3"/>
      <c r="AG436" s="3" t="s">
        <v>114</v>
      </c>
      <c r="AH436" s="8">
        <v>14</v>
      </c>
      <c r="AI436" s="3" t="s">
        <v>74</v>
      </c>
      <c r="AJ436" t="s">
        <v>114</v>
      </c>
      <c r="AK436" t="s">
        <v>114</v>
      </c>
      <c r="AL436" s="43" t="b">
        <v>0</v>
      </c>
      <c r="AM436" s="3"/>
      <c r="AN436" s="3"/>
      <c r="AO436" s="43" t="b">
        <v>0</v>
      </c>
      <c r="AP436" s="3" t="b">
        <v>0</v>
      </c>
      <c r="AQ436" s="3">
        <f>VLOOKUP(Table2[[#This Row],[Job-no]],Table3[],26,FALSE)</f>
        <v>8890</v>
      </c>
      <c r="AR436" t="str">
        <f t="shared" si="79"/>
        <v>BMDLED</v>
      </c>
      <c r="AS436" t="str">
        <f>VLOOKUP(AR436,Table1[],4,0)</f>
        <v>pendant</v>
      </c>
      <c r="AT436">
        <f>IF(BD436&gt;0,"Pattern",VLOOKUP(AR436,Table1[],5,0))</f>
        <v>0</v>
      </c>
      <c r="AU436" s="34">
        <f>IF(AT436="Pattern",WORKDAY(Table2[[#This Row],[Scheduled Ship Date]],-10),WORKDAY(Table2[[#This Row],[Scheduled Ship Date]],-4))</f>
        <v>43476</v>
      </c>
      <c r="AV436">
        <f>IF(Table2[[#This Row],[Extrusion cut double saw]]=TRUE,IF(O436="ToDo",IF(AT436="Pattern",Table2[[#This Row],[Total Sections]]*0.4,Table2[[#This Row],[Total Sections]]*0.12),0),IF(AT436="Pattern",Table2[[#This Row],[Total Sections]]*4,Table2[[#This Row],[Total Sections]]*1.2))</f>
        <v>16.8</v>
      </c>
      <c r="AW436" s="42">
        <f t="shared" ca="1" si="88"/>
        <v>43470</v>
      </c>
      <c r="AX436" s="42">
        <f>IF(AT436="Pattern",Table2[[#This Row],[Scheduled Ship Date]]-2,Table2[[#This Row],[Scheduled Ship Date]]-3)</f>
        <v>43479</v>
      </c>
      <c r="AY436">
        <f>IF(Table2[[#This Row],[Pattern]]="Pattern",Table2[[#This Row],[Total Sections]]*4.82,Table2[[#This Row],[Total Sections]]*0.5)</f>
        <v>7</v>
      </c>
      <c r="AZ436" s="42">
        <f t="shared" ca="1" si="89"/>
        <v>43470</v>
      </c>
      <c r="BA436" s="39">
        <f>((Table2[Total Sections]/Table2[Open Qty])-1)*Table2[Open Qty]*12.96</f>
        <v>90.72</v>
      </c>
      <c r="BB436" s="42"/>
      <c r="BC436" s="39" t="str">
        <f t="shared" si="80"/>
        <v>BMDLED-500-90-35-SO-16-W-UNV-DP-2-CA(144)</v>
      </c>
      <c r="BD436" s="39">
        <f t="shared" si="81"/>
        <v>0</v>
      </c>
      <c r="BE436" s="39" t="b">
        <f>_xlfn.IFNA(VLOOKUP(Table2[[#This Row],[Job-no]],Table4[],9,FALSE),TRUE)</f>
        <v>0</v>
      </c>
      <c r="BF436" t="str">
        <f>VLOOKUP(AR436,Table1[],3,0)</f>
        <v>B3LED</v>
      </c>
      <c r="BG436" s="39" t="b">
        <f>_xlfn.IFNA(VLOOKUP(Table2[[#This Row],[Job-no]],Table4[],14,FALSE),TRUE)</f>
        <v>0</v>
      </c>
      <c r="BH436" s="39" t="str">
        <f>_xlfn.IFNA(VLOOKUP(Table2[[#This Row],[Job-no]],Table4[],11,FALSE),"Done")</f>
        <v/>
      </c>
      <c r="BI436" s="39">
        <f>IF(Table2[[#This Row],[Pattern]]="Pattern",VLOOKUP(Table2[[#This Row],[Product Code]],'Routing data'!$A$2:$W$470,13,FALSE),VLOOKUP(Table2[[#This Row],[Product Code]],'Routing data'!$A$2:$W$470,3,FALSE))</f>
        <v>2</v>
      </c>
      <c r="BJ436" s="39">
        <f>IF(Table2[[#This Row],[Pattern]]="Pattern",VLOOKUP(Table2[[#This Row],[Product Code]],'Routing data'!$A$2:$W$470,14,FALSE),VLOOKUP(Table2[[#This Row],[Product Code]],'Routing data'!$A$2:$W$470,4,FALSE))</f>
        <v>0</v>
      </c>
      <c r="BK436" s="39">
        <f>VLOOKUP(Table2[[#This Row],[Product Code]],'Routing data'!A$4:W$524,16,FALSE)</f>
        <v>0</v>
      </c>
      <c r="BL436" s="42">
        <f>IF(Table2[[#This Row],[Milling Required]]=0,"x",IF(AT436="Pattern",B436-10,B436-4))</f>
        <v>43478</v>
      </c>
      <c r="BM436" s="42" t="str">
        <f>IF(Table2[[#This Row],[Punching Required]]=0,"x",IF(AT436="Pattern",B436-8,B436-2))</f>
        <v>x</v>
      </c>
      <c r="BN436" s="42">
        <f t="shared" si="82"/>
        <v>43479</v>
      </c>
      <c r="BO436" s="39">
        <f>IF(Table2[[#This Row],[Milling]]="x","x",Table2[[#This Row],[Total Sections]]*2)</f>
        <v>28</v>
      </c>
      <c r="BP436" s="39" t="str">
        <f>IF(Table2[[#This Row],[Punching]]="x","x",Table2[Total Sections]*2)</f>
        <v>x</v>
      </c>
      <c r="BQ436" s="39">
        <f>IF(Table2[[#This Row],[Pattern]]="Pattern",Table2[Total Sections]*3,Table2[Total Sections]*1.5)</f>
        <v>21</v>
      </c>
      <c r="BR436" s="42">
        <f t="shared" ca="1" si="90"/>
        <v>43471</v>
      </c>
      <c r="BS436" s="42"/>
      <c r="BT436" s="42"/>
      <c r="BU436" s="39"/>
      <c r="BV436" s="39" t="str">
        <f>_xlfn.IFNA(VLOOKUP(Table2[[#This Row],[Job-no]],Table4[],16,FALSE),"Ready")</f>
        <v/>
      </c>
      <c r="BW436" s="39" t="str">
        <f>_xlfn.IFNA(VLOOKUP(Table2[[#This Row],[Job-no]],Table4[],21,FALSE),"Ready")</f>
        <v/>
      </c>
      <c r="BX436" s="39" t="b">
        <f>_xlfn.IFNA(VLOOKUP(Table2[[#This Row],[Job-no]],Table4[],10,FALSE),TRUE)</f>
        <v>0</v>
      </c>
      <c r="BY436" s="39" t="str">
        <f>_xlfn.IFNA(VLOOKUP(Table2[[#This Row],[Job-no]],Table4[],22,FALSE),"Ready")</f>
        <v/>
      </c>
      <c r="BZ436" s="120">
        <f t="shared" si="84"/>
        <v>43482</v>
      </c>
      <c r="CA436" s="120" t="str">
        <f ca="1">IF(OR(Table2[[#This Row],[Saw Date]]=TODAY(),Table2[[#This Row],[Saw Date]]=TODAY()+1), Table2[[#This Row],[Saw Date]],IF(Table2[[#This Row],[Extrusion cut double saw]],"Done",""))</f>
        <v/>
      </c>
      <c r="CB436" s="120" t="str">
        <f ca="1">IF(OR(Table2[[#This Row],[Lens Date]]=TODAY(),Table2[[#This Row],[Lens Date]]=TODAY()+1), Table2[[#This Row],[Lens Date]],IF(Table2[[#This Row],[MSLens]]="Done","Done",""))</f>
        <v/>
      </c>
      <c r="CC436" s="120" t="str">
        <f ca="1">IF(OR(Table2[[#This Row],[Milling Date]]=TODAY(),Table2[[#This Row],[Milling Date]]=TODAY()+1), Table2[[#This Row],[Milling Date]],IF(Table2[[#This Row],[CNC Holes]]="Ready","Done",""))</f>
        <v/>
      </c>
      <c r="CD436" s="120" t="str">
        <f ca="1">IF(OR(Table2[[#This Row],[Welding Date]]=TODAY(),Table2[[#This Row],[Welding Date]]=TODAY()+1), Table2[[#This Row],[Welding Date]],IF(Table2[[#This Row],[Welding Corners]]="Ready","Done",""))</f>
        <v/>
      </c>
      <c r="CE436" s="120" t="str">
        <f ca="1">IF(OR(Table2[[#This Row],[Puching Date]]=TODAY(),Table2[[#This Row],[Puching Date]]=TODAY()+1), Table2[[#This Row],[Puching Date]],IF(Table2[[#This Row],[Punch Holes]]="Ready","Done",""))</f>
        <v/>
      </c>
      <c r="CF436" s="120" t="str">
        <f ca="1">IF(OR(Table2[[#This Row],[Housing Date2]]=TODAY(),Table2[[#This Row],[Housing Date2]]=TODAY()+1),Table2[[#This Row],[Housing Date2]],IF(Table2[[#This Row],[Body Assembly]],"Done",""))</f>
        <v/>
      </c>
      <c r="CG436" s="120" t="str">
        <f>_xlfn.IFNA(VLOOKUP(Table2[[#This Row],[Job-no]],Table4[],7,FALSE),"Done")</f>
        <v>Scheduled/Released</v>
      </c>
    </row>
    <row r="437" spans="1:85" x14ac:dyDescent="0.25">
      <c r="A437" t="str">
        <f>_xlfn.CONCAT(Table2[[#This Row],[Order]],"-",Table2[[#This Row],[Line]])</f>
        <v>76029-15</v>
      </c>
      <c r="B437" s="5">
        <v>43482</v>
      </c>
      <c r="C437" s="8">
        <v>76029</v>
      </c>
      <c r="D437" s="3" t="s">
        <v>4200</v>
      </c>
      <c r="E437" s="8">
        <v>15</v>
      </c>
      <c r="F437" s="8">
        <v>1</v>
      </c>
      <c r="G437" s="3" t="s">
        <v>42</v>
      </c>
      <c r="H437" s="8">
        <v>6</v>
      </c>
      <c r="I437" s="43" t="b">
        <v>0</v>
      </c>
      <c r="J437" s="43" t="b">
        <v>0</v>
      </c>
      <c r="K437" t="s">
        <v>114</v>
      </c>
      <c r="L437" s="43" t="b">
        <v>0</v>
      </c>
      <c r="M437" s="43" t="b">
        <v>0</v>
      </c>
      <c r="N437" s="43" t="b">
        <v>0</v>
      </c>
      <c r="O437" t="s">
        <v>114</v>
      </c>
      <c r="P437" t="s">
        <v>114</v>
      </c>
      <c r="Q437" t="s">
        <v>114</v>
      </c>
      <c r="R437" t="s">
        <v>114</v>
      </c>
      <c r="S437" t="s">
        <v>114</v>
      </c>
      <c r="T437" t="s">
        <v>114</v>
      </c>
      <c r="U437" t="s">
        <v>114</v>
      </c>
      <c r="V437" t="s">
        <v>114</v>
      </c>
      <c r="W437" s="5">
        <v>43479</v>
      </c>
      <c r="X437" s="3" t="s">
        <v>114</v>
      </c>
      <c r="Y437" s="3"/>
      <c r="Z437" s="3" t="s">
        <v>2058</v>
      </c>
      <c r="AA437" s="3" t="s">
        <v>114</v>
      </c>
      <c r="AB437" s="3" t="s">
        <v>74</v>
      </c>
      <c r="AC437" s="8">
        <v>15</v>
      </c>
      <c r="AD437" s="3" t="s">
        <v>5967</v>
      </c>
      <c r="AE437" s="4" t="s">
        <v>5968</v>
      </c>
      <c r="AF437" s="3"/>
      <c r="AG437" s="3" t="s">
        <v>114</v>
      </c>
      <c r="AH437" s="8">
        <v>18</v>
      </c>
      <c r="AI437" s="3" t="s">
        <v>74</v>
      </c>
      <c r="AJ437" t="s">
        <v>114</v>
      </c>
      <c r="AK437" t="s">
        <v>114</v>
      </c>
      <c r="AL437" s="43" t="b">
        <v>0</v>
      </c>
      <c r="AM437" s="3"/>
      <c r="AN437" s="3"/>
      <c r="AO437" s="43" t="b">
        <v>0</v>
      </c>
      <c r="AP437" s="3" t="b">
        <v>0</v>
      </c>
      <c r="AQ437" s="3">
        <f>VLOOKUP(Table2[[#This Row],[Job-no]],Table3[],26,FALSE)</f>
        <v>15240</v>
      </c>
      <c r="AR437" t="str">
        <f t="shared" si="79"/>
        <v>BMDLED</v>
      </c>
      <c r="AS437" t="str">
        <f>VLOOKUP(AR437,Table1[],4,0)</f>
        <v>pendant</v>
      </c>
      <c r="AT437">
        <f>IF(BD437&gt;0,"Pattern",VLOOKUP(AR437,Table1[],5,0))</f>
        <v>0</v>
      </c>
      <c r="AU437" s="34">
        <f>IF(AT437="Pattern",WORKDAY(Table2[[#This Row],[Scheduled Ship Date]],-10),WORKDAY(Table2[[#This Row],[Scheduled Ship Date]],-4))</f>
        <v>43476</v>
      </c>
      <c r="AV437">
        <f>IF(Table2[[#This Row],[Extrusion cut double saw]]=TRUE,IF(O437="ToDo",IF(AT437="Pattern",Table2[[#This Row],[Total Sections]]*0.4,Table2[[#This Row],[Total Sections]]*0.12),0),IF(AT437="Pattern",Table2[[#This Row],[Total Sections]]*4,Table2[[#This Row],[Total Sections]]*1.2))</f>
        <v>21.599999999999998</v>
      </c>
      <c r="AW437" s="42">
        <f t="shared" ca="1" si="88"/>
        <v>43470</v>
      </c>
      <c r="AX437" s="42">
        <f>IF(AT437="Pattern",Table2[[#This Row],[Scheduled Ship Date]]-2,Table2[[#This Row],[Scheduled Ship Date]]-3)</f>
        <v>43479</v>
      </c>
      <c r="AY437">
        <f>IF(Table2[[#This Row],[Pattern]]="Pattern",Table2[[#This Row],[Total Sections]]*4.82,Table2[[#This Row],[Total Sections]]*0.5)</f>
        <v>9</v>
      </c>
      <c r="AZ437" s="42">
        <f t="shared" ca="1" si="89"/>
        <v>43470</v>
      </c>
      <c r="BA437" s="39">
        <f>((Table2[Total Sections]/Table2[Open Qty])-1)*Table2[Open Qty]*12.96</f>
        <v>155.52000000000001</v>
      </c>
      <c r="BB437" s="39"/>
      <c r="BC437" s="39" t="str">
        <f t="shared" si="80"/>
        <v>BMDLED-500-90-35-SO-32-W-UNV-DP-2-CA(144)</v>
      </c>
      <c r="BD437" s="39">
        <f t="shared" si="81"/>
        <v>0</v>
      </c>
      <c r="BE437" s="39" t="b">
        <f>_xlfn.IFNA(VLOOKUP(Table2[[#This Row],[Job-no]],Table4[],9,FALSE),TRUE)</f>
        <v>0</v>
      </c>
      <c r="BF437" t="str">
        <f>VLOOKUP(AR437,Table1[],3,0)</f>
        <v>B3LED</v>
      </c>
      <c r="BG437" s="39" t="b">
        <f>_xlfn.IFNA(VLOOKUP(Table2[[#This Row],[Job-no]],Table4[],14,FALSE),TRUE)</f>
        <v>0</v>
      </c>
      <c r="BH437" s="39" t="str">
        <f>_xlfn.IFNA(VLOOKUP(Table2[[#This Row],[Job-no]],Table4[],11,FALSE),"Done")</f>
        <v/>
      </c>
      <c r="BI437" s="39">
        <f>IF(Table2[[#This Row],[Pattern]]="Pattern",VLOOKUP(Table2[[#This Row],[Product Code]],'Routing data'!$A$2:$W$470,13,FALSE),VLOOKUP(Table2[[#This Row],[Product Code]],'Routing data'!$A$2:$W$470,3,FALSE))</f>
        <v>2</v>
      </c>
      <c r="BJ437" s="39">
        <f>IF(Table2[[#This Row],[Pattern]]="Pattern",VLOOKUP(Table2[[#This Row],[Product Code]],'Routing data'!$A$2:$W$470,14,FALSE),VLOOKUP(Table2[[#This Row],[Product Code]],'Routing data'!$A$2:$W$470,4,FALSE))</f>
        <v>0</v>
      </c>
      <c r="BK437" s="39">
        <f>VLOOKUP(Table2[[#This Row],[Product Code]],'Routing data'!A$4:W$524,16,FALSE)</f>
        <v>0</v>
      </c>
      <c r="BL437" s="42">
        <f>IF(Table2[[#This Row],[Milling Required]]=0,"x",IF(AT437="Pattern",B437-10,B437-4))</f>
        <v>43478</v>
      </c>
      <c r="BM437" s="42" t="str">
        <f>IF(Table2[[#This Row],[Punching Required]]=0,"x",IF(AT437="Pattern",B437-8,B437-2))</f>
        <v>x</v>
      </c>
      <c r="BN437" s="42">
        <f t="shared" si="82"/>
        <v>43479</v>
      </c>
      <c r="BO437" s="39">
        <f>IF(Table2[[#This Row],[Milling]]="x","x",Table2[[#This Row],[Total Sections]]*2)</f>
        <v>36</v>
      </c>
      <c r="BP437" s="39" t="str">
        <f>IF(Table2[[#This Row],[Punching]]="x","x",Table2[Total Sections]*2)</f>
        <v>x</v>
      </c>
      <c r="BQ437" s="39">
        <f>IF(Table2[[#This Row],[Pattern]]="Pattern",Table2[Total Sections]*3,Table2[Total Sections]*1.5)</f>
        <v>27</v>
      </c>
      <c r="BR437" s="42">
        <f t="shared" ca="1" si="90"/>
        <v>43471</v>
      </c>
      <c r="BS437" s="42"/>
      <c r="BT437" s="42"/>
      <c r="BU437" s="39"/>
      <c r="BV437" s="39" t="str">
        <f>_xlfn.IFNA(VLOOKUP(Table2[[#This Row],[Job-no]],Table4[],16,FALSE),"Ready")</f>
        <v/>
      </c>
      <c r="BW437" s="39" t="str">
        <f>_xlfn.IFNA(VLOOKUP(Table2[[#This Row],[Job-no]],Table4[],21,FALSE),"Ready")</f>
        <v/>
      </c>
      <c r="BX437" s="39" t="b">
        <f>_xlfn.IFNA(VLOOKUP(Table2[[#This Row],[Job-no]],Table4[],10,FALSE),TRUE)</f>
        <v>0</v>
      </c>
      <c r="BY437" s="39" t="str">
        <f>_xlfn.IFNA(VLOOKUP(Table2[[#This Row],[Job-no]],Table4[],22,FALSE),"Ready")</f>
        <v/>
      </c>
      <c r="BZ437" s="120">
        <f t="shared" si="84"/>
        <v>43482</v>
      </c>
      <c r="CA437" s="120" t="str">
        <f ca="1">IF(OR(Table2[[#This Row],[Saw Date]]=TODAY(),Table2[[#This Row],[Saw Date]]=TODAY()+1), Table2[[#This Row],[Saw Date]],IF(Table2[[#This Row],[Extrusion cut double saw]],"Done",""))</f>
        <v/>
      </c>
      <c r="CB437" s="120" t="str">
        <f ca="1">IF(OR(Table2[[#This Row],[Lens Date]]=TODAY(),Table2[[#This Row],[Lens Date]]=TODAY()+1), Table2[[#This Row],[Lens Date]],IF(Table2[[#This Row],[MSLens]]="Done","Done",""))</f>
        <v/>
      </c>
      <c r="CC437" s="120" t="str">
        <f ca="1">IF(OR(Table2[[#This Row],[Milling Date]]=TODAY(),Table2[[#This Row],[Milling Date]]=TODAY()+1), Table2[[#This Row],[Milling Date]],IF(Table2[[#This Row],[CNC Holes]]="Ready","Done",""))</f>
        <v/>
      </c>
      <c r="CD437" s="120" t="str">
        <f ca="1">IF(OR(Table2[[#This Row],[Welding Date]]=TODAY(),Table2[[#This Row],[Welding Date]]=TODAY()+1), Table2[[#This Row],[Welding Date]],IF(Table2[[#This Row],[Welding Corners]]="Ready","Done",""))</f>
        <v/>
      </c>
      <c r="CE437" s="120" t="str">
        <f ca="1">IF(OR(Table2[[#This Row],[Puching Date]]=TODAY(),Table2[[#This Row],[Puching Date]]=TODAY()+1), Table2[[#This Row],[Puching Date]],IF(Table2[[#This Row],[Punch Holes]]="Ready","Done",""))</f>
        <v/>
      </c>
      <c r="CF437" s="120" t="str">
        <f ca="1">IF(OR(Table2[[#This Row],[Housing Date2]]=TODAY(),Table2[[#This Row],[Housing Date2]]=TODAY()+1),Table2[[#This Row],[Housing Date2]],IF(Table2[[#This Row],[Body Assembly]],"Done",""))</f>
        <v/>
      </c>
      <c r="CG437" s="120" t="str">
        <f>_xlfn.IFNA(VLOOKUP(Table2[[#This Row],[Job-no]],Table4[],7,FALSE),"Done")</f>
        <v>Scheduled/Released</v>
      </c>
    </row>
    <row r="438" spans="1:85" x14ac:dyDescent="0.25">
      <c r="A438" s="39" t="str">
        <f>_xlfn.CONCAT(Table2[[#This Row],[Order]],"-",Table2[[#This Row],[Line]])</f>
        <v>76029-16</v>
      </c>
      <c r="B438" s="5">
        <v>43482</v>
      </c>
      <c r="C438" s="8">
        <v>76029</v>
      </c>
      <c r="D438" s="3" t="s">
        <v>4201</v>
      </c>
      <c r="E438" s="8">
        <v>16</v>
      </c>
      <c r="F438" s="8">
        <v>1</v>
      </c>
      <c r="G438" s="3" t="s">
        <v>42</v>
      </c>
      <c r="H438" s="8">
        <v>1</v>
      </c>
      <c r="I438" s="43" t="b">
        <v>0</v>
      </c>
      <c r="J438" s="43" t="b">
        <v>0</v>
      </c>
      <c r="K438" t="s">
        <v>114</v>
      </c>
      <c r="L438" s="43" t="b">
        <v>0</v>
      </c>
      <c r="M438" s="43" t="b">
        <v>0</v>
      </c>
      <c r="N438" s="43" t="b">
        <v>0</v>
      </c>
      <c r="O438" t="s">
        <v>114</v>
      </c>
      <c r="P438" t="s">
        <v>114</v>
      </c>
      <c r="Q438" t="s">
        <v>114</v>
      </c>
      <c r="R438" t="s">
        <v>114</v>
      </c>
      <c r="S438" t="s">
        <v>114</v>
      </c>
      <c r="T438" t="s">
        <v>114</v>
      </c>
      <c r="U438" t="s">
        <v>114</v>
      </c>
      <c r="V438" t="s">
        <v>114</v>
      </c>
      <c r="W438" s="5">
        <v>43479</v>
      </c>
      <c r="X438" s="3" t="s">
        <v>114</v>
      </c>
      <c r="Y438" s="3"/>
      <c r="Z438" s="3" t="s">
        <v>2058</v>
      </c>
      <c r="AA438" s="3" t="s">
        <v>114</v>
      </c>
      <c r="AB438" s="3" t="s">
        <v>74</v>
      </c>
      <c r="AC438" s="8">
        <v>15</v>
      </c>
      <c r="AD438" s="3" t="s">
        <v>5967</v>
      </c>
      <c r="AE438" s="4" t="s">
        <v>5968</v>
      </c>
      <c r="AF438" s="3"/>
      <c r="AG438" s="3" t="s">
        <v>114</v>
      </c>
      <c r="AH438" s="8">
        <v>3</v>
      </c>
      <c r="AI438" s="3" t="s">
        <v>74</v>
      </c>
      <c r="AJ438" t="s">
        <v>114</v>
      </c>
      <c r="AK438" t="s">
        <v>114</v>
      </c>
      <c r="AL438" s="43" t="b">
        <v>0</v>
      </c>
      <c r="AM438" s="3"/>
      <c r="AN438" s="3"/>
      <c r="AO438" s="43" t="b">
        <v>0</v>
      </c>
      <c r="AP438" s="3" t="b">
        <v>0</v>
      </c>
      <c r="AQ438" s="3">
        <f>VLOOKUP(Table2[[#This Row],[Job-no]],Table3[],26,FALSE)</f>
        <v>2594</v>
      </c>
      <c r="AR438" t="str">
        <f t="shared" si="79"/>
        <v>BMDLED</v>
      </c>
      <c r="AS438" t="str">
        <f>VLOOKUP(AR438,Table1[],4,0)</f>
        <v>pendant</v>
      </c>
      <c r="AT438">
        <f>IF(BD438&gt;0,"Pattern",VLOOKUP(AR438,Table1[],5,0))</f>
        <v>0</v>
      </c>
      <c r="AU438" s="34">
        <f>IF(AT438="Pattern",WORKDAY(Table2[[#This Row],[Scheduled Ship Date]],-10),WORKDAY(Table2[[#This Row],[Scheduled Ship Date]],-4))</f>
        <v>43476</v>
      </c>
      <c r="AV438" s="39">
        <f>IF(Table2[[#This Row],[Extrusion cut double saw]]=TRUE,IF(O438="ToDo",IF(AT438="Pattern",Table2[[#This Row],[Total Sections]]*0.4,Table2[[#This Row],[Total Sections]]*0.12),0),IF(AT438="Pattern",Table2[[#This Row],[Total Sections]]*4,Table2[[#This Row],[Total Sections]]*1.2))</f>
        <v>3.5999999999999996</v>
      </c>
      <c r="AW438" s="42">
        <f t="shared" ca="1" si="88"/>
        <v>43470</v>
      </c>
      <c r="AX438" s="42">
        <f>IF(AT438="Pattern",Table2[[#This Row],[Scheduled Ship Date]]-2,Table2[[#This Row],[Scheduled Ship Date]]-3)</f>
        <v>43479</v>
      </c>
      <c r="AY438" s="39">
        <f>IF(Table2[[#This Row],[Pattern]]="Pattern",Table2[[#This Row],[Total Sections]]*4.82,Table2[[#This Row],[Total Sections]]*0.5)</f>
        <v>1.5</v>
      </c>
      <c r="AZ438" s="42">
        <f t="shared" ca="1" si="89"/>
        <v>43470</v>
      </c>
      <c r="BA438" s="39">
        <f>((Table2[Total Sections]/Table2[Open Qty])-1)*Table2[Open Qty]*12.96</f>
        <v>25.92</v>
      </c>
      <c r="BB438" s="39"/>
      <c r="BC438" s="39" t="str">
        <f t="shared" si="80"/>
        <v>BMDLED-500-90-35-SO-32-W-UNV-DP-2+E(1)-CA(144)</v>
      </c>
      <c r="BD438" s="39">
        <f t="shared" si="81"/>
        <v>0</v>
      </c>
      <c r="BE438" s="39" t="b">
        <f>_xlfn.IFNA(VLOOKUP(Table2[[#This Row],[Job-no]],Table4[],9,FALSE),TRUE)</f>
        <v>0</v>
      </c>
      <c r="BF438" s="39"/>
      <c r="BG438" s="39" t="b">
        <f>_xlfn.IFNA(VLOOKUP(Table2[[#This Row],[Job-no]],Table4[],14,FALSE),TRUE)</f>
        <v>0</v>
      </c>
      <c r="BH438" s="39" t="str">
        <f>_xlfn.IFNA(VLOOKUP(Table2[[#This Row],[Job-no]],Table4[],11,FALSE),"Done")</f>
        <v/>
      </c>
      <c r="BI438" s="39">
        <f>IF(Table2[[#This Row],[Pattern]]="Pattern",VLOOKUP(Table2[[#This Row],[Product Code]],'Routing data'!$A$2:$W$470,13,FALSE),VLOOKUP(Table2[[#This Row],[Product Code]],'Routing data'!$A$2:$W$470,3,FALSE))</f>
        <v>2</v>
      </c>
      <c r="BJ438" s="39">
        <f>IF(Table2[[#This Row],[Pattern]]="Pattern",VLOOKUP(Table2[[#This Row],[Product Code]],'Routing data'!$A$2:$W$470,14,FALSE),VLOOKUP(Table2[[#This Row],[Product Code]],'Routing data'!$A$2:$W$470,4,FALSE))</f>
        <v>0</v>
      </c>
      <c r="BK438" s="39">
        <f>VLOOKUP(Table2[[#This Row],[Product Code]],'Routing data'!A$4:W$524,16,FALSE)</f>
        <v>0</v>
      </c>
      <c r="BL438" s="42">
        <f>IF(Table2[[#This Row],[Milling Required]]=0,"x",IF(AT438="Pattern",B438-10,B438-4))</f>
        <v>43478</v>
      </c>
      <c r="BM438" s="39"/>
      <c r="BN438" s="42">
        <f t="shared" si="82"/>
        <v>43479</v>
      </c>
      <c r="BO438" s="39">
        <f>IF(Table2[[#This Row],[Milling]]="x","x",Table2[[#This Row],[Total Sections]]*2)</f>
        <v>6</v>
      </c>
      <c r="BP438" s="39">
        <f>IF(Table2[[#This Row],[Punching]]="x","x",Table2[Total Sections]*2)</f>
        <v>6</v>
      </c>
      <c r="BQ438" s="39">
        <f>IF(Table2[[#This Row],[Pattern]]="Pattern",Table2[Total Sections]*3,Table2[Total Sections]*1.5)</f>
        <v>4.5</v>
      </c>
      <c r="BR438" s="42">
        <f t="shared" ca="1" si="90"/>
        <v>43471</v>
      </c>
      <c r="BS438" s="39"/>
      <c r="BT438" s="39"/>
      <c r="BU438" s="39"/>
      <c r="BV438" s="39" t="str">
        <f>_xlfn.IFNA(VLOOKUP(Table2[[#This Row],[Job-no]],Table4[],16,FALSE),"Ready")</f>
        <v/>
      </c>
      <c r="BW438" s="39" t="str">
        <f>_xlfn.IFNA(VLOOKUP(Table2[[#This Row],[Job-no]],Table4[],21,FALSE),"Ready")</f>
        <v/>
      </c>
      <c r="BX438" s="39" t="b">
        <f>_xlfn.IFNA(VLOOKUP(Table2[[#This Row],[Job-no]],Table4[],10,FALSE),TRUE)</f>
        <v>0</v>
      </c>
      <c r="BY438" s="39" t="str">
        <f>_xlfn.IFNA(VLOOKUP(Table2[[#This Row],[Job-no]],Table4[],22,FALSE),"Ready")</f>
        <v/>
      </c>
      <c r="BZ438" s="120">
        <f t="shared" si="84"/>
        <v>43482</v>
      </c>
      <c r="CA438" s="120" t="str">
        <f ca="1">IF(OR(Table2[[#This Row],[Saw Date]]=TODAY(),Table2[[#This Row],[Saw Date]]=TODAY()+1), Table2[[#This Row],[Saw Date]],IF(Table2[[#This Row],[Extrusion cut double saw]],"Done",""))</f>
        <v/>
      </c>
      <c r="CB438" s="120" t="str">
        <f ca="1">IF(OR(Table2[[#This Row],[Lens Date]]=TODAY(),Table2[[#This Row],[Lens Date]]=TODAY()+1), Table2[[#This Row],[Lens Date]],IF(Table2[[#This Row],[MSLens]]="Done","Done",""))</f>
        <v/>
      </c>
      <c r="CC438" s="120" t="str">
        <f ca="1">IF(OR(Table2[[#This Row],[Milling Date]]=TODAY(),Table2[[#This Row],[Milling Date]]=TODAY()+1), Table2[[#This Row],[Milling Date]],IF(Table2[[#This Row],[CNC Holes]]="Ready","Done",""))</f>
        <v/>
      </c>
      <c r="CD438" s="120" t="str">
        <f ca="1">IF(OR(Table2[[#This Row],[Welding Date]]=TODAY(),Table2[[#This Row],[Welding Date]]=TODAY()+1), Table2[[#This Row],[Welding Date]],IF(Table2[[#This Row],[Welding Corners]]="Ready","Done",""))</f>
        <v/>
      </c>
      <c r="CE438" s="120" t="str">
        <f ca="1">IF(OR(Table2[[#This Row],[Puching Date]]=TODAY(),Table2[[#This Row],[Puching Date]]=TODAY()+1), Table2[[#This Row],[Puching Date]],IF(Table2[[#This Row],[Punch Holes]]="Ready","Done",""))</f>
        <v/>
      </c>
      <c r="CF438" s="120" t="str">
        <f ca="1">IF(OR(Table2[[#This Row],[Housing Date2]]=TODAY(),Table2[[#This Row],[Housing Date2]]=TODAY()+1),Table2[[#This Row],[Housing Date2]],IF(Table2[[#This Row],[Body Assembly]],"Done",""))</f>
        <v/>
      </c>
      <c r="CG438" s="120" t="str">
        <f>_xlfn.IFNA(VLOOKUP(Table2[[#This Row],[Job-no]],Table4[],7,FALSE),"Done")</f>
        <v>Scheduled/Released</v>
      </c>
    </row>
    <row r="439" spans="1:85" x14ac:dyDescent="0.25">
      <c r="A439" s="39" t="str">
        <f>_xlfn.CONCAT(Table2[[#This Row],[Order]],"-",Table2[[#This Row],[Line]])</f>
        <v>76029-8</v>
      </c>
      <c r="B439" s="5">
        <v>43482</v>
      </c>
      <c r="C439" s="8">
        <v>76029</v>
      </c>
      <c r="D439" s="3" t="s">
        <v>3307</v>
      </c>
      <c r="E439" s="8">
        <v>8</v>
      </c>
      <c r="F439" s="8">
        <v>1</v>
      </c>
      <c r="G439" s="3" t="s">
        <v>42</v>
      </c>
      <c r="H439" s="8">
        <v>7</v>
      </c>
      <c r="I439" s="43" t="b">
        <v>0</v>
      </c>
      <c r="J439" s="43" t="b">
        <v>0</v>
      </c>
      <c r="K439" t="s">
        <v>114</v>
      </c>
      <c r="L439" s="43" t="b">
        <v>0</v>
      </c>
      <c r="M439" s="43" t="b">
        <v>0</v>
      </c>
      <c r="N439" s="43" t="b">
        <v>0</v>
      </c>
      <c r="O439" t="s">
        <v>114</v>
      </c>
      <c r="P439" t="s">
        <v>114</v>
      </c>
      <c r="Q439" t="s">
        <v>114</v>
      </c>
      <c r="R439" t="s">
        <v>114</v>
      </c>
      <c r="S439" t="s">
        <v>114</v>
      </c>
      <c r="T439" t="s">
        <v>114</v>
      </c>
      <c r="U439" t="s">
        <v>114</v>
      </c>
      <c r="V439" t="s">
        <v>114</v>
      </c>
      <c r="W439" s="5">
        <v>43479</v>
      </c>
      <c r="X439" s="3" t="s">
        <v>114</v>
      </c>
      <c r="Y439" s="3"/>
      <c r="Z439" s="3" t="s">
        <v>3972</v>
      </c>
      <c r="AA439" s="3" t="s">
        <v>114</v>
      </c>
      <c r="AB439" s="3" t="s">
        <v>74</v>
      </c>
      <c r="AC439" s="8">
        <v>15</v>
      </c>
      <c r="AD439" s="3" t="s">
        <v>5967</v>
      </c>
      <c r="AE439" s="4" t="s">
        <v>5968</v>
      </c>
      <c r="AF439" s="3"/>
      <c r="AG439" s="3" t="s">
        <v>114</v>
      </c>
      <c r="AH439" s="8">
        <v>7</v>
      </c>
      <c r="AI439" s="3" t="s">
        <v>74</v>
      </c>
      <c r="AJ439" t="s">
        <v>114</v>
      </c>
      <c r="AK439" t="s">
        <v>114</v>
      </c>
      <c r="AL439" s="43" t="b">
        <v>0</v>
      </c>
      <c r="AM439" s="3"/>
      <c r="AN439" s="3"/>
      <c r="AO439" s="43" t="b">
        <v>0</v>
      </c>
      <c r="AP439" s="3" t="b">
        <v>0</v>
      </c>
      <c r="AQ439" s="3">
        <f>VLOOKUP(Table2[[#This Row],[Job-no]],Table3[],26,FALSE)</f>
        <v>4095</v>
      </c>
      <c r="AR439" t="str">
        <f t="shared" si="79"/>
        <v>BMDLED</v>
      </c>
      <c r="AS439" t="str">
        <f>VLOOKUP(AR439,Table1[],4,0)</f>
        <v>pendant</v>
      </c>
      <c r="AT439">
        <f>IF(BD439&gt;0,"Pattern",VLOOKUP(AR439,Table1[],5,0))</f>
        <v>0</v>
      </c>
      <c r="AU439" s="34">
        <f>IF(AT439="Pattern",WORKDAY(Table2[[#This Row],[Scheduled Ship Date]],-10),WORKDAY(Table2[[#This Row],[Scheduled Ship Date]],-4))</f>
        <v>43476</v>
      </c>
      <c r="AV439" s="39">
        <f>IF(Table2[[#This Row],[Extrusion cut double saw]]=TRUE,IF(O439="ToDo",IF(AT439="Pattern",Table2[[#This Row],[Total Sections]]*0.4,Table2[[#This Row],[Total Sections]]*0.12),0),IF(AT439="Pattern",Table2[[#This Row],[Total Sections]]*4,Table2[[#This Row],[Total Sections]]*1.2))</f>
        <v>8.4</v>
      </c>
      <c r="AW439" s="42">
        <f t="shared" ca="1" si="88"/>
        <v>43470</v>
      </c>
      <c r="AX439" s="42">
        <f>IF(AT439="Pattern",Table2[[#This Row],[Scheduled Ship Date]]-2,Table2[[#This Row],[Scheduled Ship Date]]-3)</f>
        <v>43479</v>
      </c>
      <c r="AY439" s="39">
        <f>IF(Table2[[#This Row],[Pattern]]="Pattern",Table2[[#This Row],[Total Sections]]*4.82,Table2[[#This Row],[Total Sections]]*0.5)</f>
        <v>3.5</v>
      </c>
      <c r="AZ439" s="42">
        <f t="shared" ca="1" si="89"/>
        <v>43470</v>
      </c>
      <c r="BA439" s="39">
        <f>((Table2[Total Sections]/Table2[Open Qty])-1)*Table2[Open Qty]*12.96</f>
        <v>0</v>
      </c>
      <c r="BB439" s="39"/>
      <c r="BC439" s="39" t="str">
        <f t="shared" si="80"/>
        <v>BMDLED-500-90-35-SO-8-W-UNV-DP-1-CA(144)</v>
      </c>
      <c r="BD439" s="39">
        <f t="shared" si="81"/>
        <v>0</v>
      </c>
      <c r="BE439" s="39" t="b">
        <f>_xlfn.IFNA(VLOOKUP(Table2[[#This Row],[Job-no]],Table4[],9,FALSE),TRUE)</f>
        <v>0</v>
      </c>
      <c r="BF439" s="39"/>
      <c r="BG439" s="39" t="b">
        <f>_xlfn.IFNA(VLOOKUP(Table2[[#This Row],[Job-no]],Table4[],14,FALSE),TRUE)</f>
        <v>0</v>
      </c>
      <c r="BH439" s="39" t="str">
        <f>_xlfn.IFNA(VLOOKUP(Table2[[#This Row],[Job-no]],Table4[],11,FALSE),"Done")</f>
        <v/>
      </c>
      <c r="BI439" s="39">
        <f>IF(Table2[[#This Row],[Pattern]]="Pattern",VLOOKUP(Table2[[#This Row],[Product Code]],'Routing data'!$A$2:$W$470,13,FALSE),VLOOKUP(Table2[[#This Row],[Product Code]],'Routing data'!$A$2:$W$470,3,FALSE))</f>
        <v>2</v>
      </c>
      <c r="BJ439" s="39">
        <f>IF(Table2[[#This Row],[Pattern]]="Pattern",VLOOKUP(Table2[[#This Row],[Product Code]],'Routing data'!$A$2:$W$470,14,FALSE),VLOOKUP(Table2[[#This Row],[Product Code]],'Routing data'!$A$2:$W$470,4,FALSE))</f>
        <v>0</v>
      </c>
      <c r="BK439" s="39">
        <f>VLOOKUP(Table2[[#This Row],[Product Code]],'Routing data'!A$4:W$524,16,FALSE)</f>
        <v>0</v>
      </c>
      <c r="BL439" s="42">
        <f>IF(Table2[[#This Row],[Milling Required]]=0,"x",IF(AT439="Pattern",B439-10,B439-4))</f>
        <v>43478</v>
      </c>
      <c r="BM439" s="42" t="str">
        <f>IF(Table2[[#This Row],[Punching Required]]=0,"x",IF(AT439="Pattern",B439-8,B439-2))</f>
        <v>x</v>
      </c>
      <c r="BN439" s="42">
        <f t="shared" si="82"/>
        <v>43479</v>
      </c>
      <c r="BO439" s="39">
        <f>IF(Table2[[#This Row],[Milling]]="x","x",Table2[[#This Row],[Total Sections]]*2)</f>
        <v>14</v>
      </c>
      <c r="BP439" s="39" t="str">
        <f>IF(Table2[[#This Row],[Punching]]="x","x",Table2[Total Sections]*2)</f>
        <v>x</v>
      </c>
      <c r="BQ439" s="39">
        <f>IF(Table2[[#This Row],[Pattern]]="Pattern",Table2[Total Sections]*3,Table2[Total Sections]*1.5)</f>
        <v>10.5</v>
      </c>
      <c r="BR439" s="42">
        <f t="shared" ca="1" si="90"/>
        <v>43471</v>
      </c>
      <c r="BS439" s="39"/>
      <c r="BT439" s="39"/>
      <c r="BU439" s="39"/>
      <c r="BV439" s="39" t="str">
        <f>_xlfn.IFNA(VLOOKUP(Table2[[#This Row],[Job-no]],Table4[],16,FALSE),"Ready")</f>
        <v/>
      </c>
      <c r="BW439" s="39" t="str">
        <f>_xlfn.IFNA(VLOOKUP(Table2[[#This Row],[Job-no]],Table4[],21,FALSE),"Ready")</f>
        <v/>
      </c>
      <c r="BX439" s="39" t="b">
        <f>_xlfn.IFNA(VLOOKUP(Table2[[#This Row],[Job-no]],Table4[],10,FALSE),TRUE)</f>
        <v>0</v>
      </c>
      <c r="BY439" s="39" t="str">
        <f>_xlfn.IFNA(VLOOKUP(Table2[[#This Row],[Job-no]],Table4[],22,FALSE),"Ready")</f>
        <v/>
      </c>
      <c r="BZ439" s="120">
        <f t="shared" si="84"/>
        <v>43482</v>
      </c>
      <c r="CA439" s="120" t="str">
        <f ca="1">IF(OR(Table2[[#This Row],[Saw Date]]=TODAY(),Table2[[#This Row],[Saw Date]]=TODAY()+1), Table2[[#This Row],[Saw Date]],IF(Table2[[#This Row],[Extrusion cut double saw]],"Done",""))</f>
        <v/>
      </c>
      <c r="CB439" s="120" t="str">
        <f ca="1">IF(OR(Table2[[#This Row],[Lens Date]]=TODAY(),Table2[[#This Row],[Lens Date]]=TODAY()+1), Table2[[#This Row],[Lens Date]],IF(Table2[[#This Row],[MSLens]]="Done","Done",""))</f>
        <v/>
      </c>
      <c r="CC439" s="120" t="str">
        <f ca="1">IF(OR(Table2[[#This Row],[Milling Date]]=TODAY(),Table2[[#This Row],[Milling Date]]=TODAY()+1), Table2[[#This Row],[Milling Date]],IF(Table2[[#This Row],[CNC Holes]]="Ready","Done",""))</f>
        <v/>
      </c>
      <c r="CD439" s="120" t="str">
        <f ca="1">IF(OR(Table2[[#This Row],[Welding Date]]=TODAY(),Table2[[#This Row],[Welding Date]]=TODAY()+1), Table2[[#This Row],[Welding Date]],IF(Table2[[#This Row],[Welding Corners]]="Ready","Done",""))</f>
        <v/>
      </c>
      <c r="CE439" s="120" t="str">
        <f ca="1">IF(OR(Table2[[#This Row],[Puching Date]]=TODAY(),Table2[[#This Row],[Puching Date]]=TODAY()+1), Table2[[#This Row],[Puching Date]],IF(Table2[[#This Row],[Punch Holes]]="Ready","Done",""))</f>
        <v/>
      </c>
      <c r="CF439" s="120" t="str">
        <f ca="1">IF(OR(Table2[[#This Row],[Housing Date2]]=TODAY(),Table2[[#This Row],[Housing Date2]]=TODAY()+1),Table2[[#This Row],[Housing Date2]],IF(Table2[[#This Row],[Body Assembly]],"Done",""))</f>
        <v/>
      </c>
      <c r="CG439" s="120" t="str">
        <f>_xlfn.IFNA(VLOOKUP(Table2[[#This Row],[Job-no]],Table4[],7,FALSE),"Done")</f>
        <v>Scheduled/Released</v>
      </c>
    </row>
    <row r="440" spans="1:85" x14ac:dyDescent="0.25">
      <c r="A440" s="39" t="str">
        <f>_xlfn.CONCAT(Table2[[#This Row],[Order]],"-",Table2[[#This Row],[Line]])</f>
        <v>76029-9</v>
      </c>
      <c r="B440" s="5">
        <v>43482</v>
      </c>
      <c r="C440" s="8">
        <v>76029</v>
      </c>
      <c r="D440" s="3" t="s">
        <v>3309</v>
      </c>
      <c r="E440" s="8">
        <v>9</v>
      </c>
      <c r="F440" s="8">
        <v>1</v>
      </c>
      <c r="G440" s="3" t="s">
        <v>42</v>
      </c>
      <c r="H440" s="8">
        <v>1</v>
      </c>
      <c r="I440" s="43" t="b">
        <v>0</v>
      </c>
      <c r="J440" s="43" t="b">
        <v>0</v>
      </c>
      <c r="K440" t="s">
        <v>114</v>
      </c>
      <c r="L440" s="43" t="b">
        <v>0</v>
      </c>
      <c r="M440" s="43" t="b">
        <v>0</v>
      </c>
      <c r="N440" s="43" t="b">
        <v>0</v>
      </c>
      <c r="O440" t="s">
        <v>114</v>
      </c>
      <c r="P440" t="s">
        <v>114</v>
      </c>
      <c r="Q440" t="s">
        <v>114</v>
      </c>
      <c r="R440" t="s">
        <v>114</v>
      </c>
      <c r="S440" t="s">
        <v>114</v>
      </c>
      <c r="T440" t="s">
        <v>114</v>
      </c>
      <c r="U440" t="s">
        <v>114</v>
      </c>
      <c r="V440" t="s">
        <v>114</v>
      </c>
      <c r="W440" s="5">
        <v>43479</v>
      </c>
      <c r="X440" s="3" t="s">
        <v>114</v>
      </c>
      <c r="Y440" s="3"/>
      <c r="Z440" s="3" t="s">
        <v>4877</v>
      </c>
      <c r="AA440" s="3" t="s">
        <v>114</v>
      </c>
      <c r="AB440" s="3" t="s">
        <v>74</v>
      </c>
      <c r="AC440" s="8">
        <v>15</v>
      </c>
      <c r="AD440" s="3" t="s">
        <v>5967</v>
      </c>
      <c r="AE440" s="4" t="s">
        <v>5968</v>
      </c>
      <c r="AF440" s="3"/>
      <c r="AG440" s="3" t="s">
        <v>114</v>
      </c>
      <c r="AH440" s="8">
        <v>1</v>
      </c>
      <c r="AI440" s="3" t="s">
        <v>74</v>
      </c>
      <c r="AJ440" t="s">
        <v>114</v>
      </c>
      <c r="AK440" t="s">
        <v>114</v>
      </c>
      <c r="AL440" s="43" t="b">
        <v>0</v>
      </c>
      <c r="AM440" s="3"/>
      <c r="AN440" s="3"/>
      <c r="AO440" s="43" t="b">
        <v>0</v>
      </c>
      <c r="AP440" s="3" t="b">
        <v>0</v>
      </c>
      <c r="AQ440" s="3">
        <f>VLOOKUP(Table2[[#This Row],[Job-no]],Table3[],26,FALSE)</f>
        <v>558</v>
      </c>
      <c r="AR440" t="str">
        <f t="shared" si="79"/>
        <v>BRLED</v>
      </c>
      <c r="AS440" t="str">
        <f>VLOOKUP(AR440,Table1[],4,0)</f>
        <v>recessed</v>
      </c>
      <c r="AT440">
        <f>IF(BD440&gt;0,"Pattern",VLOOKUP(AR440,Table1[],5,0))</f>
        <v>0</v>
      </c>
      <c r="AU440" s="34">
        <f>IF(AT440="Pattern",WORKDAY(Table2[[#This Row],[Scheduled Ship Date]],-10),WORKDAY(Table2[[#This Row],[Scheduled Ship Date]],-4))</f>
        <v>43476</v>
      </c>
      <c r="AV440" s="39">
        <f>IF(Table2[[#This Row],[Extrusion cut double saw]]=TRUE,IF(O440="ToDo",IF(AT440="Pattern",Table2[[#This Row],[Total Sections]]*0.4,Table2[[#This Row],[Total Sections]]*0.12),0),IF(AT440="Pattern",Table2[[#This Row],[Total Sections]]*4,Table2[[#This Row],[Total Sections]]*1.2))</f>
        <v>1.2</v>
      </c>
      <c r="AW440" s="42">
        <f t="shared" ca="1" si="88"/>
        <v>43470</v>
      </c>
      <c r="AX440" s="42">
        <f>IF(AT440="Pattern",Table2[[#This Row],[Scheduled Ship Date]]-2,Table2[[#This Row],[Scheduled Ship Date]]-3)</f>
        <v>43479</v>
      </c>
      <c r="AY440" s="39">
        <f>IF(Table2[[#This Row],[Pattern]]="Pattern",Table2[[#This Row],[Total Sections]]*4.82,Table2[[#This Row],[Total Sections]]*0.5)</f>
        <v>0.5</v>
      </c>
      <c r="AZ440" s="42">
        <f t="shared" ca="1" si="89"/>
        <v>43470</v>
      </c>
      <c r="BA440" s="39">
        <f>((Table2[Total Sections]/Table2[Open Qty])-1)*Table2[Open Qty]*12.96</f>
        <v>0</v>
      </c>
      <c r="BB440" s="39"/>
      <c r="BC440" s="39" t="str">
        <f t="shared" si="80"/>
        <v>BRLED-600-90-35-FL-9'-W-UNV-DP-1-DF-CP</v>
      </c>
      <c r="BD440" s="39">
        <f t="shared" si="81"/>
        <v>0</v>
      </c>
      <c r="BE440" s="39" t="b">
        <f>_xlfn.IFNA(VLOOKUP(Table2[[#This Row],[Job-no]],Table4[],9,FALSE),TRUE)</f>
        <v>0</v>
      </c>
      <c r="BF440" s="39"/>
      <c r="BG440" s="39" t="b">
        <f>_xlfn.IFNA(VLOOKUP(Table2[[#This Row],[Job-no]],Table4[],14,FALSE),TRUE)</f>
        <v>0</v>
      </c>
      <c r="BH440" s="39" t="str">
        <f>_xlfn.IFNA(VLOOKUP(Table2[[#This Row],[Job-no]],Table4[],11,FALSE),"Done")</f>
        <v/>
      </c>
      <c r="BI440" s="39">
        <f>IF(Table2[[#This Row],[Pattern]]="Pattern",VLOOKUP(Table2[[#This Row],[Product Code]],'Routing data'!$A$2:$W$470,13,FALSE),VLOOKUP(Table2[[#This Row],[Product Code]],'Routing data'!$A$2:$W$470,3,FALSE))</f>
        <v>2</v>
      </c>
      <c r="BJ440" s="39">
        <f>IF(Table2[[#This Row],[Pattern]]="Pattern",VLOOKUP(Table2[[#This Row],[Product Code]],'Routing data'!$A$2:$W$470,14,FALSE),VLOOKUP(Table2[[#This Row],[Product Code]],'Routing data'!$A$2:$W$470,4,FALSE))</f>
        <v>0</v>
      </c>
      <c r="BK440" s="39">
        <f>VLOOKUP(Table2[[#This Row],[Product Code]],'Routing data'!A$4:W$524,16,FALSE)</f>
        <v>0</v>
      </c>
      <c r="BL440" s="42">
        <f>IF(Table2[[#This Row],[Milling Required]]=0,"x",IF(AT440="Pattern",B440-10,B440-4))</f>
        <v>43478</v>
      </c>
      <c r="BM440" s="42" t="str">
        <f>IF(Table2[[#This Row],[Punching Required]]=0,"x",IF(AT440="Pattern",B440-8,B440-2))</f>
        <v>x</v>
      </c>
      <c r="BN440" s="42">
        <f t="shared" si="82"/>
        <v>43479</v>
      </c>
      <c r="BO440" s="39">
        <f>IF(Table2[[#This Row],[Milling]]="x","x",Table2[[#This Row],[Total Sections]]*2)</f>
        <v>2</v>
      </c>
      <c r="BP440" s="39" t="str">
        <f>IF(Table2[[#This Row],[Punching]]="x","x",Table2[Total Sections]*2)</f>
        <v>x</v>
      </c>
      <c r="BQ440" s="39">
        <f>IF(Table2[[#This Row],[Pattern]]="Pattern",Table2[Total Sections]*3,Table2[Total Sections]*1.5)</f>
        <v>1.5</v>
      </c>
      <c r="BR440" s="42">
        <f t="shared" ca="1" si="90"/>
        <v>43471</v>
      </c>
      <c r="BS440" s="39"/>
      <c r="BT440" s="39"/>
      <c r="BU440" s="39"/>
      <c r="BV440" s="39" t="str">
        <f>_xlfn.IFNA(VLOOKUP(Table2[[#This Row],[Job-no]],Table4[],16,FALSE),"Ready")</f>
        <v/>
      </c>
      <c r="BW440" s="39" t="str">
        <f>_xlfn.IFNA(VLOOKUP(Table2[[#This Row],[Job-no]],Table4[],21,FALSE),"Ready")</f>
        <v/>
      </c>
      <c r="BX440" s="39" t="b">
        <f>_xlfn.IFNA(VLOOKUP(Table2[[#This Row],[Job-no]],Table4[],10,FALSE),TRUE)</f>
        <v>0</v>
      </c>
      <c r="BY440" s="39" t="str">
        <f>_xlfn.IFNA(VLOOKUP(Table2[[#This Row],[Job-no]],Table4[],22,FALSE),"Ready")</f>
        <v/>
      </c>
      <c r="BZ440" s="120">
        <f t="shared" si="84"/>
        <v>43482</v>
      </c>
      <c r="CA440" s="120" t="str">
        <f ca="1">IF(OR(Table2[[#This Row],[Saw Date]]=TODAY(),Table2[[#This Row],[Saw Date]]=TODAY()+1), Table2[[#This Row],[Saw Date]],IF(Table2[[#This Row],[Extrusion cut double saw]],"Done",""))</f>
        <v/>
      </c>
      <c r="CB440" s="120" t="str">
        <f ca="1">IF(OR(Table2[[#This Row],[Lens Date]]=TODAY(),Table2[[#This Row],[Lens Date]]=TODAY()+1), Table2[[#This Row],[Lens Date]],IF(Table2[[#This Row],[MSLens]]="Done","Done",""))</f>
        <v/>
      </c>
      <c r="CC440" s="120" t="str">
        <f ca="1">IF(OR(Table2[[#This Row],[Milling Date]]=TODAY(),Table2[[#This Row],[Milling Date]]=TODAY()+1), Table2[[#This Row],[Milling Date]],IF(Table2[[#This Row],[CNC Holes]]="Ready","Done",""))</f>
        <v/>
      </c>
      <c r="CD440" s="120" t="str">
        <f ca="1">IF(OR(Table2[[#This Row],[Welding Date]]=TODAY(),Table2[[#This Row],[Welding Date]]=TODAY()+1), Table2[[#This Row],[Welding Date]],IF(Table2[[#This Row],[Welding Corners]]="Ready","Done",""))</f>
        <v/>
      </c>
      <c r="CE440" s="120" t="str">
        <f ca="1">IF(OR(Table2[[#This Row],[Puching Date]]=TODAY(),Table2[[#This Row],[Puching Date]]=TODAY()+1), Table2[[#This Row],[Puching Date]],IF(Table2[[#This Row],[Punch Holes]]="Ready","Done",""))</f>
        <v/>
      </c>
      <c r="CF440" s="120" t="str">
        <f ca="1">IF(OR(Table2[[#This Row],[Housing Date2]]=TODAY(),Table2[[#This Row],[Housing Date2]]=TODAY()+1),Table2[[#This Row],[Housing Date2]],IF(Table2[[#This Row],[Body Assembly]],"Done",""))</f>
        <v/>
      </c>
      <c r="CG440" s="120" t="str">
        <f>_xlfn.IFNA(VLOOKUP(Table2[[#This Row],[Job-no]],Table4[],7,FALSE),"Done")</f>
        <v>Scheduled/Released</v>
      </c>
    </row>
    <row r="441" spans="1:85" x14ac:dyDescent="0.25">
      <c r="A441" s="39" t="str">
        <f>_xlfn.CONCAT(Table2[[#This Row],[Order]],"-",Table2[[#This Row],[Line]])</f>
        <v>76191-1</v>
      </c>
      <c r="B441" s="5">
        <v>43482</v>
      </c>
      <c r="C441" s="8">
        <v>76191</v>
      </c>
      <c r="D441" s="3" t="s">
        <v>2663</v>
      </c>
      <c r="E441" s="8">
        <v>1</v>
      </c>
      <c r="F441" s="8">
        <v>1</v>
      </c>
      <c r="G441" s="3" t="s">
        <v>42</v>
      </c>
      <c r="H441" s="8">
        <v>5</v>
      </c>
      <c r="I441" s="43" t="b">
        <v>0</v>
      </c>
      <c r="J441" s="43" t="b">
        <v>0</v>
      </c>
      <c r="K441" t="s">
        <v>114</v>
      </c>
      <c r="L441" s="43" t="b">
        <v>0</v>
      </c>
      <c r="M441" s="43" t="b">
        <v>0</v>
      </c>
      <c r="N441" s="43" t="b">
        <v>0</v>
      </c>
      <c r="O441" t="s">
        <v>114</v>
      </c>
      <c r="P441" t="s">
        <v>114</v>
      </c>
      <c r="Q441" t="s">
        <v>114</v>
      </c>
      <c r="R441" t="s">
        <v>114</v>
      </c>
      <c r="S441" t="s">
        <v>114</v>
      </c>
      <c r="T441" t="s">
        <v>114</v>
      </c>
      <c r="U441" t="s">
        <v>114</v>
      </c>
      <c r="V441" t="s">
        <v>114</v>
      </c>
      <c r="W441" s="5">
        <v>43479</v>
      </c>
      <c r="X441" s="3" t="s">
        <v>114</v>
      </c>
      <c r="Y441" s="3"/>
      <c r="Z441" s="3" t="s">
        <v>4591</v>
      </c>
      <c r="AA441" s="3" t="s">
        <v>114</v>
      </c>
      <c r="AB441" s="3" t="s">
        <v>74</v>
      </c>
      <c r="AC441" s="8">
        <v>1</v>
      </c>
      <c r="AD441" s="3" t="s">
        <v>5967</v>
      </c>
      <c r="AE441" s="4" t="s">
        <v>5968</v>
      </c>
      <c r="AF441" s="3"/>
      <c r="AG441" s="3" t="s">
        <v>114</v>
      </c>
      <c r="AH441" s="8">
        <v>5</v>
      </c>
      <c r="AI441" s="3" t="s">
        <v>74</v>
      </c>
      <c r="AJ441" t="s">
        <v>114</v>
      </c>
      <c r="AK441" t="s">
        <v>114</v>
      </c>
      <c r="AL441" s="43" t="b">
        <v>0</v>
      </c>
      <c r="AM441" s="3"/>
      <c r="AN441" s="3"/>
      <c r="AO441" s="43" t="b">
        <v>0</v>
      </c>
      <c r="AP441" s="3" t="b">
        <v>0</v>
      </c>
      <c r="AQ441" s="3">
        <f>VLOOKUP(Table2[[#This Row],[Job-no]],Table3[],26,FALSE)</f>
        <v>3240</v>
      </c>
      <c r="AR441" t="str">
        <f t="shared" si="79"/>
        <v>ZESLED</v>
      </c>
      <c r="AS441" t="str">
        <f>VLOOKUP(AR441,Table1[],4,0)</f>
        <v>surface</v>
      </c>
      <c r="AT441">
        <f>IF(BD441&gt;0,"Pattern",VLOOKUP(AR441,Table1[],5,0))</f>
        <v>0</v>
      </c>
      <c r="AU441" s="34">
        <f>IF(AT441="Pattern",WORKDAY(Table2[[#This Row],[Scheduled Ship Date]],-10),WORKDAY(Table2[[#This Row],[Scheduled Ship Date]],-4))</f>
        <v>43476</v>
      </c>
      <c r="AV441" s="39">
        <f>IF(Table2[[#This Row],[Extrusion cut double saw]]=TRUE,IF(O441="ToDo",IF(AT441="Pattern",Table2[[#This Row],[Total Sections]]*0.4,Table2[[#This Row],[Total Sections]]*0.12),0),IF(AT441="Pattern",Table2[[#This Row],[Total Sections]]*4,Table2[[#This Row],[Total Sections]]*1.2))</f>
        <v>6</v>
      </c>
      <c r="AW441" s="42">
        <f t="shared" ca="1" si="88"/>
        <v>43470</v>
      </c>
      <c r="AX441" s="42">
        <f>IF(AT441="Pattern",Table2[[#This Row],[Scheduled Ship Date]]-2,Table2[[#This Row],[Scheduled Ship Date]]-3)</f>
        <v>43479</v>
      </c>
      <c r="AY441" s="39">
        <f>IF(Table2[[#This Row],[Pattern]]="Pattern",Table2[[#This Row],[Total Sections]]*4.82,Table2[[#This Row],[Total Sections]]*0.5)</f>
        <v>2.5</v>
      </c>
      <c r="AZ441" s="42">
        <f t="shared" ca="1" si="89"/>
        <v>43470</v>
      </c>
      <c r="BA441" s="39">
        <f>((Table2[Total Sections]/Table2[Open Qty])-1)*Table2[Open Qty]*12.96</f>
        <v>0</v>
      </c>
      <c r="BB441" s="39"/>
      <c r="BC441" s="39" t="str">
        <f t="shared" si="80"/>
        <v>ZESLED-SL 0/100-600-80-35-MSO-8-W-UNV-MD-1-S</v>
      </c>
      <c r="BD441" s="39">
        <f t="shared" si="81"/>
        <v>0</v>
      </c>
      <c r="BE441" s="39" t="b">
        <f>_xlfn.IFNA(VLOOKUP(Table2[[#This Row],[Job-no]],Table4[],9,FALSE),TRUE)</f>
        <v>0</v>
      </c>
      <c r="BF441" s="39"/>
      <c r="BG441" s="39" t="b">
        <f>_xlfn.IFNA(VLOOKUP(Table2[[#This Row],[Job-no]],Table4[],14,FALSE),TRUE)</f>
        <v>0</v>
      </c>
      <c r="BH441" s="39" t="str">
        <f>_xlfn.IFNA(VLOOKUP(Table2[[#This Row],[Job-no]],Table4[],11,FALSE),"Done")</f>
        <v/>
      </c>
      <c r="BI441" s="39">
        <f>IF(Table2[[#This Row],[Pattern]]="Pattern",VLOOKUP(Table2[[#This Row],[Product Code]],'Routing data'!$A$2:$W$470,13,FALSE),VLOOKUP(Table2[[#This Row],[Product Code]],'Routing data'!$A$2:$W$470,3,FALSE))</f>
        <v>2</v>
      </c>
      <c r="BJ441" s="39">
        <f>IF(Table2[[#This Row],[Pattern]]="Pattern",VLOOKUP(Table2[[#This Row],[Product Code]],'Routing data'!$A$2:$W$470,14,FALSE),VLOOKUP(Table2[[#This Row],[Product Code]],'Routing data'!$A$2:$W$470,4,FALSE))</f>
        <v>0</v>
      </c>
      <c r="BK441" s="39">
        <f>VLOOKUP(Table2[[#This Row],[Product Code]],'Routing data'!A$4:W$524,16,FALSE)</f>
        <v>0</v>
      </c>
      <c r="BL441" s="42">
        <f>IF(Table2[[#This Row],[Milling Required]]=0,"x",IF(AT441="Pattern",B441-10,B441-4))</f>
        <v>43478</v>
      </c>
      <c r="BM441" s="39"/>
      <c r="BN441" s="42">
        <f t="shared" si="82"/>
        <v>43479</v>
      </c>
      <c r="BO441" s="39">
        <f>IF(Table2[[#This Row],[Milling]]="x","x",Table2[[#This Row],[Total Sections]]*2)</f>
        <v>10</v>
      </c>
      <c r="BP441" s="39">
        <f>IF(Table2[[#This Row],[Punching]]="x","x",Table2[Total Sections]*2)</f>
        <v>10</v>
      </c>
      <c r="BQ441" s="39">
        <f>IF(Table2[[#This Row],[Pattern]]="Pattern",Table2[Total Sections]*3,Table2[Total Sections]*1.5)</f>
        <v>7.5</v>
      </c>
      <c r="BR441" s="42">
        <f t="shared" ca="1" si="90"/>
        <v>43471</v>
      </c>
      <c r="BS441" s="39"/>
      <c r="BT441" s="39"/>
      <c r="BU441" s="39"/>
      <c r="BV441" s="39" t="str">
        <f>_xlfn.IFNA(VLOOKUP(Table2[[#This Row],[Job-no]],Table4[],16,FALSE),"Ready")</f>
        <v/>
      </c>
      <c r="BW441" s="39" t="str">
        <f>_xlfn.IFNA(VLOOKUP(Table2[[#This Row],[Job-no]],Table4[],21,FALSE),"Ready")</f>
        <v/>
      </c>
      <c r="BX441" s="39" t="b">
        <f>_xlfn.IFNA(VLOOKUP(Table2[[#This Row],[Job-no]],Table4[],10,FALSE),TRUE)</f>
        <v>0</v>
      </c>
      <c r="BY441" s="39" t="str">
        <f>_xlfn.IFNA(VLOOKUP(Table2[[#This Row],[Job-no]],Table4[],22,FALSE),"Ready")</f>
        <v/>
      </c>
      <c r="BZ441" s="120">
        <f t="shared" si="84"/>
        <v>43482</v>
      </c>
      <c r="CA441" s="120" t="str">
        <f ca="1">IF(OR(Table2[[#This Row],[Saw Date]]=TODAY(),Table2[[#This Row],[Saw Date]]=TODAY()+1), Table2[[#This Row],[Saw Date]],IF(Table2[[#This Row],[Extrusion cut double saw]],"Done",""))</f>
        <v/>
      </c>
      <c r="CB441" s="120" t="str">
        <f ca="1">IF(OR(Table2[[#This Row],[Lens Date]]=TODAY(),Table2[[#This Row],[Lens Date]]=TODAY()+1), Table2[[#This Row],[Lens Date]],IF(Table2[[#This Row],[MSLens]]="Done","Done",""))</f>
        <v/>
      </c>
      <c r="CC441" s="120" t="str">
        <f ca="1">IF(OR(Table2[[#This Row],[Milling Date]]=TODAY(),Table2[[#This Row],[Milling Date]]=TODAY()+1), Table2[[#This Row],[Milling Date]],IF(Table2[[#This Row],[CNC Holes]]="Ready","Done",""))</f>
        <v/>
      </c>
      <c r="CD441" s="120" t="str">
        <f ca="1">IF(OR(Table2[[#This Row],[Welding Date]]=TODAY(),Table2[[#This Row],[Welding Date]]=TODAY()+1), Table2[[#This Row],[Welding Date]],IF(Table2[[#This Row],[Welding Corners]]="Ready","Done",""))</f>
        <v/>
      </c>
      <c r="CE441" s="120" t="str">
        <f ca="1">IF(OR(Table2[[#This Row],[Puching Date]]=TODAY(),Table2[[#This Row],[Puching Date]]=TODAY()+1), Table2[[#This Row],[Puching Date]],IF(Table2[[#This Row],[Punch Holes]]="Ready","Done",""))</f>
        <v/>
      </c>
      <c r="CF441" s="120" t="str">
        <f ca="1">IF(OR(Table2[[#This Row],[Housing Date2]]=TODAY(),Table2[[#This Row],[Housing Date2]]=TODAY()+1),Table2[[#This Row],[Housing Date2]],IF(Table2[[#This Row],[Body Assembly]],"Done",""))</f>
        <v/>
      </c>
      <c r="CG441" s="120" t="str">
        <f>_xlfn.IFNA(VLOOKUP(Table2[[#This Row],[Job-no]],Table4[],7,FALSE),"Done")</f>
        <v>Scheduled/Released</v>
      </c>
    </row>
    <row r="442" spans="1:85" x14ac:dyDescent="0.25">
      <c r="A442" t="str">
        <f>_xlfn.CONCAT(Table2[[#This Row],[Order]],"-",Table2[[#This Row],[Line]])</f>
        <v>76694-1</v>
      </c>
      <c r="B442" s="5">
        <v>43482</v>
      </c>
      <c r="C442" s="8">
        <v>76694</v>
      </c>
      <c r="D442" s="3" t="s">
        <v>4882</v>
      </c>
      <c r="E442" s="8">
        <v>1</v>
      </c>
      <c r="F442" s="8">
        <v>1</v>
      </c>
      <c r="G442" s="3" t="s">
        <v>42</v>
      </c>
      <c r="H442" s="8">
        <v>53</v>
      </c>
      <c r="I442" s="43" t="b">
        <v>0</v>
      </c>
      <c r="J442" s="43" t="b">
        <v>0</v>
      </c>
      <c r="K442" t="s">
        <v>114</v>
      </c>
      <c r="L442" s="43" t="b">
        <v>0</v>
      </c>
      <c r="M442" s="43" t="b">
        <v>0</v>
      </c>
      <c r="N442" s="43" t="b">
        <v>0</v>
      </c>
      <c r="O442" t="s">
        <v>114</v>
      </c>
      <c r="P442" t="s">
        <v>114</v>
      </c>
      <c r="Q442" t="s">
        <v>114</v>
      </c>
      <c r="R442" t="s">
        <v>114</v>
      </c>
      <c r="S442" t="s">
        <v>114</v>
      </c>
      <c r="T442" t="s">
        <v>114</v>
      </c>
      <c r="U442" t="s">
        <v>114</v>
      </c>
      <c r="V442" t="s">
        <v>114</v>
      </c>
      <c r="W442" s="5">
        <v>43479</v>
      </c>
      <c r="X442" s="3" t="s">
        <v>114</v>
      </c>
      <c r="Y442" s="3"/>
      <c r="Z442" s="3" t="s">
        <v>48</v>
      </c>
      <c r="AA442" s="3" t="s">
        <v>114</v>
      </c>
      <c r="AB442" s="3" t="s">
        <v>74</v>
      </c>
      <c r="AC442" s="8">
        <v>15</v>
      </c>
      <c r="AD442" s="3" t="s">
        <v>5967</v>
      </c>
      <c r="AE442" s="4" t="s">
        <v>5968</v>
      </c>
      <c r="AF442" s="3"/>
      <c r="AG442" s="3" t="s">
        <v>114</v>
      </c>
      <c r="AH442" s="8">
        <v>53</v>
      </c>
      <c r="AI442" s="3" t="s">
        <v>74</v>
      </c>
      <c r="AJ442" t="s">
        <v>114</v>
      </c>
      <c r="AK442" t="s">
        <v>114</v>
      </c>
      <c r="AL442" s="43" t="b">
        <v>0</v>
      </c>
      <c r="AM442" s="3"/>
      <c r="AN442" s="3"/>
      <c r="AO442" s="43" t="b">
        <v>0</v>
      </c>
      <c r="AP442" s="3" t="b">
        <v>0</v>
      </c>
      <c r="AQ442" s="3">
        <f>VLOOKUP(Table2[[#This Row],[Job-no]],Table3[],26,FALSE)</f>
        <v>51410</v>
      </c>
      <c r="AR442" t="str">
        <f t="shared" si="79"/>
        <v>SCDI</v>
      </c>
      <c r="AS442" t="str">
        <f>VLOOKUP(AR442,Table1[],4,0)</f>
        <v>pendant</v>
      </c>
      <c r="AT442" t="str">
        <f>IF(BD442&gt;0,"Pattern",VLOOKUP(AR442,Table1[],5,0))</f>
        <v>Check for Kit</v>
      </c>
      <c r="AU442" s="34">
        <f>IF(AT442="Pattern",WORKDAY(Table2[[#This Row],[Scheduled Ship Date]],-10),WORKDAY(Table2[[#This Row],[Scheduled Ship Date]],-4))</f>
        <v>43476</v>
      </c>
      <c r="AV442">
        <f>IF(Table2[[#This Row],[Extrusion cut double saw]]=TRUE,IF(O442="ToDo",IF(AT442="Pattern",Table2[[#This Row],[Total Sections]]*0.4,Table2[[#This Row],[Total Sections]]*0.12),0),IF(AT442="Pattern",Table2[[#This Row],[Total Sections]]*4,Table2[[#This Row],[Total Sections]]*1.2))</f>
        <v>63.599999999999994</v>
      </c>
      <c r="AW442" s="42">
        <f t="shared" ca="1" si="88"/>
        <v>43470</v>
      </c>
      <c r="AX442" s="42">
        <f>IF(AT442="Pattern",Table2[[#This Row],[Scheduled Ship Date]]-2,Table2[[#This Row],[Scheduled Ship Date]]-3)</f>
        <v>43479</v>
      </c>
      <c r="AY442">
        <f>IF(Table2[[#This Row],[Pattern]]="Pattern",Table2[[#This Row],[Total Sections]]*4.82,Table2[[#This Row],[Total Sections]]*0.5)</f>
        <v>26.5</v>
      </c>
      <c r="AZ442" s="42">
        <f t="shared" ca="1" si="89"/>
        <v>43470</v>
      </c>
      <c r="BA442" s="39">
        <f>((Table2[Total Sections]/Table2[Open Qty])-1)*Table2[Open Qty]*12.96</f>
        <v>0</v>
      </c>
      <c r="BB442" s="39"/>
      <c r="BC442" s="39" t="str">
        <f t="shared" si="80"/>
        <v>SCDI-750-500-90-35-SO-FL-8-W-UNV-DP-1-CA(60)</v>
      </c>
      <c r="BD442" s="39">
        <f t="shared" si="81"/>
        <v>0</v>
      </c>
      <c r="BE442" s="39" t="b">
        <f>_xlfn.IFNA(VLOOKUP(Table2[[#This Row],[Job-no]],Table4[],9,FALSE),TRUE)</f>
        <v>0</v>
      </c>
      <c r="BF442" t="str">
        <f>VLOOKUP(AR442,Table1[],3,0)</f>
        <v>SCULPT</v>
      </c>
      <c r="BG442" s="39" t="b">
        <f>_xlfn.IFNA(VLOOKUP(Table2[[#This Row],[Job-no]],Table4[],14,FALSE),TRUE)</f>
        <v>0</v>
      </c>
      <c r="BH442" s="39" t="str">
        <f>_xlfn.IFNA(VLOOKUP(Table2[[#This Row],[Job-no]],Table4[],11,FALSE),"Done")</f>
        <v/>
      </c>
      <c r="BI442" s="39">
        <f>IF(Table2[[#This Row],[Pattern]]="Pattern",VLOOKUP(Table2[[#This Row],[Product Code]],'Routing data'!$A$2:$W$470,13,FALSE),VLOOKUP(Table2[[#This Row],[Product Code]],'Routing data'!$A$2:$W$470,3,FALSE))</f>
        <v>2</v>
      </c>
      <c r="BJ442" s="39">
        <f>IF(Table2[[#This Row],[Pattern]]="Pattern",VLOOKUP(Table2[[#This Row],[Product Code]],'Routing data'!$A$2:$W$470,14,FALSE),VLOOKUP(Table2[[#This Row],[Product Code]],'Routing data'!$A$2:$W$470,4,FALSE))</f>
        <v>0</v>
      </c>
      <c r="BK442" s="39">
        <f>VLOOKUP(Table2[[#This Row],[Product Code]],'Routing data'!A$4:W$524,16,FALSE)</f>
        <v>0</v>
      </c>
      <c r="BL442" s="42">
        <f>IF(Table2[[#This Row],[Milling Required]]=0,"x",IF(AT442="Pattern",B442-10,B442-4))</f>
        <v>43478</v>
      </c>
      <c r="BM442" s="42" t="str">
        <f>IF(Table2[[#This Row],[Punching Required]]=0,"x",IF(AT442="Pattern",B442-8,B442-2))</f>
        <v>x</v>
      </c>
      <c r="BN442" s="42">
        <f t="shared" si="82"/>
        <v>43479</v>
      </c>
      <c r="BO442" s="39">
        <f>IF(Table2[[#This Row],[Milling]]="x","x",Table2[[#This Row],[Total Sections]]*2)</f>
        <v>106</v>
      </c>
      <c r="BP442" s="39" t="str">
        <f>IF(Table2[[#This Row],[Punching]]="x","x",Table2[Total Sections]*2)</f>
        <v>x</v>
      </c>
      <c r="BQ442" s="39">
        <f>IF(Table2[[#This Row],[Pattern]]="Pattern",Table2[Total Sections]*3,Table2[Total Sections]*1.5)</f>
        <v>79.5</v>
      </c>
      <c r="BR442" s="42">
        <f t="shared" ca="1" si="90"/>
        <v>43471</v>
      </c>
      <c r="BS442" s="42"/>
      <c r="BT442" s="42"/>
      <c r="BU442" s="39"/>
      <c r="BV442" s="39" t="str">
        <f>_xlfn.IFNA(VLOOKUP(Table2[[#This Row],[Job-no]],Table4[],16,FALSE),"Ready")</f>
        <v/>
      </c>
      <c r="BW442" s="39" t="str">
        <f>_xlfn.IFNA(VLOOKUP(Table2[[#This Row],[Job-no]],Table4[],21,FALSE),"Ready")</f>
        <v/>
      </c>
      <c r="BX442" s="39" t="b">
        <f>_xlfn.IFNA(VLOOKUP(Table2[[#This Row],[Job-no]],Table4[],10,FALSE),TRUE)</f>
        <v>0</v>
      </c>
      <c r="BY442" s="39" t="str">
        <f>_xlfn.IFNA(VLOOKUP(Table2[[#This Row],[Job-no]],Table4[],22,FALSE),"Ready")</f>
        <v/>
      </c>
      <c r="BZ442" s="120">
        <f t="shared" si="84"/>
        <v>43482</v>
      </c>
      <c r="CA442" s="120" t="str">
        <f ca="1">IF(OR(Table2[[#This Row],[Saw Date]]=TODAY(),Table2[[#This Row],[Saw Date]]=TODAY()+1), Table2[[#This Row],[Saw Date]],IF(Table2[[#This Row],[Extrusion cut double saw]],"Done",""))</f>
        <v/>
      </c>
      <c r="CB442" s="120" t="str">
        <f ca="1">IF(OR(Table2[[#This Row],[Lens Date]]=TODAY(),Table2[[#This Row],[Lens Date]]=TODAY()+1), Table2[[#This Row],[Lens Date]],IF(Table2[[#This Row],[MSLens]]="Done","Done",""))</f>
        <v/>
      </c>
      <c r="CC442" s="120" t="str">
        <f ca="1">IF(OR(Table2[[#This Row],[Milling Date]]=TODAY(),Table2[[#This Row],[Milling Date]]=TODAY()+1), Table2[[#This Row],[Milling Date]],IF(Table2[[#This Row],[CNC Holes]]="Ready","Done",""))</f>
        <v/>
      </c>
      <c r="CD442" s="120" t="str">
        <f ca="1">IF(OR(Table2[[#This Row],[Welding Date]]=TODAY(),Table2[[#This Row],[Welding Date]]=TODAY()+1), Table2[[#This Row],[Welding Date]],IF(Table2[[#This Row],[Welding Corners]]="Ready","Done",""))</f>
        <v/>
      </c>
      <c r="CE442" s="120" t="str">
        <f ca="1">IF(OR(Table2[[#This Row],[Puching Date]]=TODAY(),Table2[[#This Row],[Puching Date]]=TODAY()+1), Table2[[#This Row],[Puching Date]],IF(Table2[[#This Row],[Punch Holes]]="Ready","Done",""))</f>
        <v/>
      </c>
      <c r="CF442" s="120" t="str">
        <f ca="1">IF(OR(Table2[[#This Row],[Housing Date2]]=TODAY(),Table2[[#This Row],[Housing Date2]]=TODAY()+1),Table2[[#This Row],[Housing Date2]],IF(Table2[[#This Row],[Body Assembly]],"Done",""))</f>
        <v/>
      </c>
      <c r="CG442" s="120" t="str">
        <f>_xlfn.IFNA(VLOOKUP(Table2[[#This Row],[Job-no]],Table4[],7,FALSE),"Done")</f>
        <v>Scheduled/Released</v>
      </c>
    </row>
    <row r="443" spans="1:85" x14ac:dyDescent="0.25">
      <c r="A443" t="str">
        <f>_xlfn.CONCAT(Table2[[#This Row],[Order]],"-",Table2[[#This Row],[Line]])</f>
        <v>76694-2</v>
      </c>
      <c r="B443" s="5">
        <v>43482</v>
      </c>
      <c r="C443" s="8">
        <v>76694</v>
      </c>
      <c r="D443" s="3" t="s">
        <v>4883</v>
      </c>
      <c r="E443" s="8">
        <v>2</v>
      </c>
      <c r="F443" s="8">
        <v>1</v>
      </c>
      <c r="G443" s="3" t="s">
        <v>42</v>
      </c>
      <c r="H443" s="8">
        <v>6</v>
      </c>
      <c r="I443" s="43" t="b">
        <v>0</v>
      </c>
      <c r="J443" s="43" t="b">
        <v>0</v>
      </c>
      <c r="K443" t="s">
        <v>114</v>
      </c>
      <c r="L443" s="43" t="b">
        <v>0</v>
      </c>
      <c r="M443" s="43" t="b">
        <v>0</v>
      </c>
      <c r="N443" s="43" t="b">
        <v>0</v>
      </c>
      <c r="O443" t="s">
        <v>114</v>
      </c>
      <c r="P443" t="s">
        <v>114</v>
      </c>
      <c r="Q443" t="s">
        <v>114</v>
      </c>
      <c r="R443" t="s">
        <v>114</v>
      </c>
      <c r="S443" t="s">
        <v>114</v>
      </c>
      <c r="T443" t="s">
        <v>114</v>
      </c>
      <c r="U443" t="s">
        <v>114</v>
      </c>
      <c r="V443" t="s">
        <v>114</v>
      </c>
      <c r="W443" s="5">
        <v>43479</v>
      </c>
      <c r="X443" s="3" t="s">
        <v>114</v>
      </c>
      <c r="Y443" s="3"/>
      <c r="Z443" s="3" t="s">
        <v>19</v>
      </c>
      <c r="AA443" s="3" t="s">
        <v>114</v>
      </c>
      <c r="AB443" s="3" t="s">
        <v>74</v>
      </c>
      <c r="AC443" s="8">
        <v>15</v>
      </c>
      <c r="AD443" s="3" t="s">
        <v>5967</v>
      </c>
      <c r="AE443" s="4" t="s">
        <v>5968</v>
      </c>
      <c r="AF443" s="3"/>
      <c r="AG443" s="3" t="s">
        <v>114</v>
      </c>
      <c r="AH443" s="8">
        <v>6</v>
      </c>
      <c r="AI443" s="3" t="s">
        <v>74</v>
      </c>
      <c r="AJ443" t="s">
        <v>114</v>
      </c>
      <c r="AK443" t="s">
        <v>114</v>
      </c>
      <c r="AL443" s="43" t="b">
        <v>0</v>
      </c>
      <c r="AM443" s="3"/>
      <c r="AN443" s="3"/>
      <c r="AO443" s="43" t="b">
        <v>0</v>
      </c>
      <c r="AP443" s="3" t="b">
        <v>0</v>
      </c>
      <c r="AQ443" s="3">
        <f>VLOOKUP(Table2[[#This Row],[Job-no]],Table3[],26,FALSE)</f>
        <v>4380</v>
      </c>
      <c r="AR443" t="str">
        <f t="shared" si="79"/>
        <v>SCDI</v>
      </c>
      <c r="AS443" t="str">
        <f>VLOOKUP(AR443,Table1[],4,0)</f>
        <v>pendant</v>
      </c>
      <c r="AT443" t="str">
        <f>IF(BD443&gt;0,"Pattern",VLOOKUP(AR443,Table1[],5,0))</f>
        <v>Check for Kit</v>
      </c>
      <c r="AU443" s="34">
        <f>IF(AT443="Pattern",WORKDAY(Table2[[#This Row],[Scheduled Ship Date]],-10),WORKDAY(Table2[[#This Row],[Scheduled Ship Date]],-4))</f>
        <v>43476</v>
      </c>
      <c r="AV443">
        <f>IF(Table2[[#This Row],[Extrusion cut double saw]]=TRUE,IF(O443="ToDo",IF(AT443="Pattern",Table2[[#This Row],[Total Sections]]*0.4,Table2[[#This Row],[Total Sections]]*0.12),0),IF(AT443="Pattern",Table2[[#This Row],[Total Sections]]*4,Table2[[#This Row],[Total Sections]]*1.2))</f>
        <v>7.1999999999999993</v>
      </c>
      <c r="AW443" s="42">
        <f t="shared" ca="1" si="88"/>
        <v>43470</v>
      </c>
      <c r="AX443" s="42">
        <f>IF(AT443="Pattern",Table2[[#This Row],[Scheduled Ship Date]]-2,Table2[[#This Row],[Scheduled Ship Date]]-3)</f>
        <v>43479</v>
      </c>
      <c r="AY443">
        <f>IF(Table2[[#This Row],[Pattern]]="Pattern",Table2[[#This Row],[Total Sections]]*4.82,Table2[[#This Row],[Total Sections]]*0.5)</f>
        <v>3</v>
      </c>
      <c r="AZ443" s="42">
        <f t="shared" ca="1" si="89"/>
        <v>43470</v>
      </c>
      <c r="BA443" s="39">
        <f>((Table2[Total Sections]/Table2[Open Qty])-1)*Table2[Open Qty]*12.96</f>
        <v>0</v>
      </c>
      <c r="BB443" s="42"/>
      <c r="BC443" s="39" t="str">
        <f t="shared" si="80"/>
        <v>SCDI-750-500-90-35-SO-FL-6-W-UNV-DP-1-CA(60)</v>
      </c>
      <c r="BD443" s="39">
        <f t="shared" si="81"/>
        <v>0</v>
      </c>
      <c r="BE443" s="39" t="b">
        <f>_xlfn.IFNA(VLOOKUP(Table2[[#This Row],[Job-no]],Table4[],9,FALSE),TRUE)</f>
        <v>0</v>
      </c>
      <c r="BF443" t="str">
        <f>VLOOKUP(AR443,Table1[],3,0)</f>
        <v>SCULPT</v>
      </c>
      <c r="BG443" s="39" t="b">
        <f>_xlfn.IFNA(VLOOKUP(Table2[[#This Row],[Job-no]],Table4[],14,FALSE),TRUE)</f>
        <v>0</v>
      </c>
      <c r="BH443" s="39" t="str">
        <f>_xlfn.IFNA(VLOOKUP(Table2[[#This Row],[Job-no]],Table4[],11,FALSE),"Done")</f>
        <v/>
      </c>
      <c r="BI443" s="39">
        <f>IF(Table2[[#This Row],[Pattern]]="Pattern",VLOOKUP(Table2[[#This Row],[Product Code]],'Routing data'!$A$2:$W$470,13,FALSE),VLOOKUP(Table2[[#This Row],[Product Code]],'Routing data'!$A$2:$W$470,3,FALSE))</f>
        <v>2</v>
      </c>
      <c r="BJ443" s="39">
        <f>IF(Table2[[#This Row],[Pattern]]="Pattern",VLOOKUP(Table2[[#This Row],[Product Code]],'Routing data'!$A$2:$W$470,14,FALSE),VLOOKUP(Table2[[#This Row],[Product Code]],'Routing data'!$A$2:$W$470,4,FALSE))</f>
        <v>0</v>
      </c>
      <c r="BK443" s="39">
        <f>VLOOKUP(Table2[[#This Row],[Product Code]],'Routing data'!A$4:W$524,16,FALSE)</f>
        <v>0</v>
      </c>
      <c r="BL443" s="42">
        <f>IF(Table2[[#This Row],[Milling Required]]=0,"x",IF(AT443="Pattern",B443-10,B443-4))</f>
        <v>43478</v>
      </c>
      <c r="BM443" s="42" t="str">
        <f>IF(Table2[[#This Row],[Punching Required]]=0,"x",IF(AT443="Pattern",B443-8,B443-2))</f>
        <v>x</v>
      </c>
      <c r="BN443" s="42">
        <f t="shared" si="82"/>
        <v>43479</v>
      </c>
      <c r="BO443" s="39">
        <f>IF(Table2[[#This Row],[Milling]]="x","x",Table2[[#This Row],[Total Sections]]*2)</f>
        <v>12</v>
      </c>
      <c r="BP443" s="39" t="str">
        <f>IF(Table2[[#This Row],[Punching]]="x","x",Table2[Total Sections]*2)</f>
        <v>x</v>
      </c>
      <c r="BQ443" s="39">
        <f>IF(Table2[[#This Row],[Pattern]]="Pattern",Table2[Total Sections]*3,Table2[Total Sections]*1.5)</f>
        <v>9</v>
      </c>
      <c r="BR443" s="42">
        <f t="shared" ca="1" si="90"/>
        <v>43471</v>
      </c>
      <c r="BS443" s="42"/>
      <c r="BT443" s="42"/>
      <c r="BU443" s="39"/>
      <c r="BV443" s="39" t="str">
        <f>_xlfn.IFNA(VLOOKUP(Table2[[#This Row],[Job-no]],Table4[],16,FALSE),"Ready")</f>
        <v/>
      </c>
      <c r="BW443" s="39" t="str">
        <f>_xlfn.IFNA(VLOOKUP(Table2[[#This Row],[Job-no]],Table4[],21,FALSE),"Ready")</f>
        <v/>
      </c>
      <c r="BX443" s="39" t="b">
        <f>_xlfn.IFNA(VLOOKUP(Table2[[#This Row],[Job-no]],Table4[],10,FALSE),TRUE)</f>
        <v>0</v>
      </c>
      <c r="BY443" s="39" t="str">
        <f>_xlfn.IFNA(VLOOKUP(Table2[[#This Row],[Job-no]],Table4[],22,FALSE),"Ready")</f>
        <v/>
      </c>
      <c r="BZ443" s="120">
        <f t="shared" si="84"/>
        <v>43482</v>
      </c>
      <c r="CA443" s="120" t="str">
        <f ca="1">IF(OR(Table2[[#This Row],[Saw Date]]=TODAY(),Table2[[#This Row],[Saw Date]]=TODAY()+1), Table2[[#This Row],[Saw Date]],IF(Table2[[#This Row],[Extrusion cut double saw]],"Done",""))</f>
        <v/>
      </c>
      <c r="CB443" s="120" t="str">
        <f ca="1">IF(OR(Table2[[#This Row],[Lens Date]]=TODAY(),Table2[[#This Row],[Lens Date]]=TODAY()+1), Table2[[#This Row],[Lens Date]],IF(Table2[[#This Row],[MSLens]]="Done","Done",""))</f>
        <v/>
      </c>
      <c r="CC443" s="120" t="str">
        <f ca="1">IF(OR(Table2[[#This Row],[Milling Date]]=TODAY(),Table2[[#This Row],[Milling Date]]=TODAY()+1), Table2[[#This Row],[Milling Date]],IF(Table2[[#This Row],[CNC Holes]]="Ready","Done",""))</f>
        <v/>
      </c>
      <c r="CD443" s="120" t="str">
        <f ca="1">IF(OR(Table2[[#This Row],[Welding Date]]=TODAY(),Table2[[#This Row],[Welding Date]]=TODAY()+1), Table2[[#This Row],[Welding Date]],IF(Table2[[#This Row],[Welding Corners]]="Ready","Done",""))</f>
        <v/>
      </c>
      <c r="CE443" s="120" t="str">
        <f ca="1">IF(OR(Table2[[#This Row],[Puching Date]]=TODAY(),Table2[[#This Row],[Puching Date]]=TODAY()+1), Table2[[#This Row],[Puching Date]],IF(Table2[[#This Row],[Punch Holes]]="Ready","Done",""))</f>
        <v/>
      </c>
      <c r="CF443" s="120" t="str">
        <f ca="1">IF(OR(Table2[[#This Row],[Housing Date2]]=TODAY(),Table2[[#This Row],[Housing Date2]]=TODAY()+1),Table2[[#This Row],[Housing Date2]],IF(Table2[[#This Row],[Body Assembly]],"Done",""))</f>
        <v/>
      </c>
      <c r="CG443" s="120" t="str">
        <f>_xlfn.IFNA(VLOOKUP(Table2[[#This Row],[Job-no]],Table4[],7,FALSE),"Done")</f>
        <v>Scheduled/Released</v>
      </c>
    </row>
    <row r="444" spans="1:85" x14ac:dyDescent="0.25">
      <c r="A444" t="str">
        <f>_xlfn.CONCAT(Table2[[#This Row],[Order]],"-",Table2[[#This Row],[Line]])</f>
        <v>77134-1</v>
      </c>
      <c r="B444" s="5">
        <v>43482</v>
      </c>
      <c r="C444" s="8">
        <v>77134</v>
      </c>
      <c r="D444" s="3" t="s">
        <v>3585</v>
      </c>
      <c r="E444" s="8">
        <v>1</v>
      </c>
      <c r="F444" s="8">
        <v>1</v>
      </c>
      <c r="G444" s="3" t="s">
        <v>42</v>
      </c>
      <c r="H444" s="8">
        <v>2</v>
      </c>
      <c r="I444" s="43" t="b">
        <v>0</v>
      </c>
      <c r="J444" s="43" t="b">
        <v>0</v>
      </c>
      <c r="K444" t="s">
        <v>114</v>
      </c>
      <c r="L444" s="43" t="b">
        <v>0</v>
      </c>
      <c r="M444" s="43" t="b">
        <v>0</v>
      </c>
      <c r="N444" s="43" t="b">
        <v>0</v>
      </c>
      <c r="O444" t="s">
        <v>114</v>
      </c>
      <c r="P444" t="s">
        <v>114</v>
      </c>
      <c r="Q444" t="s">
        <v>114</v>
      </c>
      <c r="R444" t="s">
        <v>114</v>
      </c>
      <c r="S444" t="s">
        <v>114</v>
      </c>
      <c r="T444" t="s">
        <v>114</v>
      </c>
      <c r="U444" t="s">
        <v>114</v>
      </c>
      <c r="V444" t="s">
        <v>114</v>
      </c>
      <c r="W444" s="5">
        <v>43479</v>
      </c>
      <c r="X444" s="3" t="s">
        <v>114</v>
      </c>
      <c r="Y444" s="3"/>
      <c r="Z444" s="3" t="s">
        <v>195</v>
      </c>
      <c r="AA444" s="3" t="s">
        <v>114</v>
      </c>
      <c r="AB444" s="3" t="s">
        <v>74</v>
      </c>
      <c r="AC444" s="8">
        <v>1</v>
      </c>
      <c r="AD444" s="3" t="s">
        <v>5967</v>
      </c>
      <c r="AE444" s="4" t="s">
        <v>5968</v>
      </c>
      <c r="AF444" s="3"/>
      <c r="AG444" s="3" t="s">
        <v>114</v>
      </c>
      <c r="AH444" s="8">
        <v>2</v>
      </c>
      <c r="AI444" s="3" t="s">
        <v>74</v>
      </c>
      <c r="AJ444" t="s">
        <v>114</v>
      </c>
      <c r="AK444" t="s">
        <v>114</v>
      </c>
      <c r="AL444" s="43" t="b">
        <v>0</v>
      </c>
      <c r="AM444" s="3"/>
      <c r="AN444" s="3"/>
      <c r="AO444" s="43" t="b">
        <v>0</v>
      </c>
      <c r="AP444" s="3" t="b">
        <v>0</v>
      </c>
      <c r="AQ444" s="3">
        <f>VLOOKUP(Table2[[#This Row],[Job-no]],Table3[],26,FALSE)</f>
        <v>1493.32</v>
      </c>
      <c r="AR444" t="str">
        <f t="shared" si="79"/>
        <v>SCD</v>
      </c>
      <c r="AS444" t="str">
        <f>VLOOKUP(AR444,Table1[],4,0)</f>
        <v>pendant</v>
      </c>
      <c r="AT444" t="str">
        <f>IF(BD444&gt;0,"Pattern",VLOOKUP(AR444,Table1[],5,0))</f>
        <v>Check for Kit</v>
      </c>
      <c r="AU444" s="34">
        <f>IF(AT444="Pattern",WORKDAY(Table2[[#This Row],[Scheduled Ship Date]],-10),WORKDAY(Table2[[#This Row],[Scheduled Ship Date]],-4))</f>
        <v>43476</v>
      </c>
      <c r="AV444">
        <f>IF(Table2[[#This Row],[Extrusion cut double saw]]=TRUE,IF(O444="ToDo",IF(AT444="Pattern",Table2[[#This Row],[Total Sections]]*0.4,Table2[[#This Row],[Total Sections]]*0.12),0),IF(AT444="Pattern",Table2[[#This Row],[Total Sections]]*4,Table2[[#This Row],[Total Sections]]*1.2))</f>
        <v>2.4</v>
      </c>
      <c r="AW444" s="42">
        <f t="shared" ca="1" si="88"/>
        <v>43470</v>
      </c>
      <c r="AX444" s="42">
        <f>IF(AT444="Pattern",Table2[[#This Row],[Scheduled Ship Date]]-2,Table2[[#This Row],[Scheduled Ship Date]]-3)</f>
        <v>43479</v>
      </c>
      <c r="AY444">
        <f>IF(Table2[[#This Row],[Pattern]]="Pattern",Table2[[#This Row],[Total Sections]]*4.82,Table2[[#This Row],[Total Sections]]*0.5)</f>
        <v>1</v>
      </c>
      <c r="AZ444" s="42">
        <f t="shared" ca="1" si="89"/>
        <v>43470</v>
      </c>
      <c r="BA444" s="39">
        <f>((Table2[Total Sections]/Table2[Open Qty])-1)*Table2[Open Qty]*12.96</f>
        <v>0</v>
      </c>
      <c r="BB444" s="42"/>
      <c r="BC444" s="39" t="str">
        <f t="shared" si="80"/>
        <v>SCD-500-80-35-FL-4-W-120-DP-1-CA(36)</v>
      </c>
      <c r="BD444" s="39">
        <f t="shared" si="81"/>
        <v>0</v>
      </c>
      <c r="BE444" s="39" t="b">
        <f>_xlfn.IFNA(VLOOKUP(Table2[[#This Row],[Job-no]],Table4[],9,FALSE),TRUE)</f>
        <v>0</v>
      </c>
      <c r="BF444" t="str">
        <f>VLOOKUP(AR444,Table1[],3,0)</f>
        <v>SCULPT</v>
      </c>
      <c r="BG444" s="39" t="b">
        <f>_xlfn.IFNA(VLOOKUP(Table2[[#This Row],[Job-no]],Table4[],14,FALSE),TRUE)</f>
        <v>0</v>
      </c>
      <c r="BH444" s="39" t="str">
        <f>_xlfn.IFNA(VLOOKUP(Table2[[#This Row],[Job-no]],Table4[],11,FALSE),"Done")</f>
        <v/>
      </c>
      <c r="BI444" s="39">
        <f>IF(Table2[[#This Row],[Pattern]]="Pattern",VLOOKUP(Table2[[#This Row],[Product Code]],'Routing data'!$A$2:$W$470,13,FALSE),VLOOKUP(Table2[[#This Row],[Product Code]],'Routing data'!$A$2:$W$470,3,FALSE))</f>
        <v>2</v>
      </c>
      <c r="BJ444" s="39">
        <f>IF(Table2[[#This Row],[Pattern]]="Pattern",VLOOKUP(Table2[[#This Row],[Product Code]],'Routing data'!$A$2:$W$470,14,FALSE),VLOOKUP(Table2[[#This Row],[Product Code]],'Routing data'!$A$2:$W$470,4,FALSE))</f>
        <v>0</v>
      </c>
      <c r="BK444" s="39">
        <f>VLOOKUP(Table2[[#This Row],[Product Code]],'Routing data'!A$4:W$524,16,FALSE)</f>
        <v>5</v>
      </c>
      <c r="BL444" s="42">
        <f>IF(Table2[[#This Row],[Milling Required]]=0,"x",IF(AT444="Pattern",B444-10,B444-4))</f>
        <v>43478</v>
      </c>
      <c r="BM444" s="42" t="str">
        <f>IF(Table2[[#This Row],[Punching Required]]=0,"x",IF(AT444="Pattern",B444-8,B444-2))</f>
        <v>x</v>
      </c>
      <c r="BN444" s="42">
        <f t="shared" si="82"/>
        <v>43479</v>
      </c>
      <c r="BO444" s="39">
        <f>IF(Table2[[#This Row],[Milling]]="x","x",Table2[[#This Row],[Total Sections]]*2)</f>
        <v>4</v>
      </c>
      <c r="BP444" s="39" t="str">
        <f>IF(Table2[[#This Row],[Punching]]="x","x",Table2[Total Sections]*2)</f>
        <v>x</v>
      </c>
      <c r="BQ444" s="39">
        <f>IF(Table2[[#This Row],[Pattern]]="Pattern",Table2[Total Sections]*3,Table2[Total Sections]*1.5)</f>
        <v>3</v>
      </c>
      <c r="BR444" s="42">
        <f t="shared" ca="1" si="90"/>
        <v>43471</v>
      </c>
      <c r="BS444" s="42"/>
      <c r="BT444" s="42"/>
      <c r="BU444" s="39"/>
      <c r="BV444" s="39" t="str">
        <f>_xlfn.IFNA(VLOOKUP(Table2[[#This Row],[Job-no]],Table4[],16,FALSE),"Ready")</f>
        <v/>
      </c>
      <c r="BW444" s="39" t="str">
        <f>_xlfn.IFNA(VLOOKUP(Table2[[#This Row],[Job-no]],Table4[],21,FALSE),"Ready")</f>
        <v/>
      </c>
      <c r="BX444" s="39" t="b">
        <f>_xlfn.IFNA(VLOOKUP(Table2[[#This Row],[Job-no]],Table4[],10,FALSE),TRUE)</f>
        <v>0</v>
      </c>
      <c r="BY444" s="39" t="str">
        <f>_xlfn.IFNA(VLOOKUP(Table2[[#This Row],[Job-no]],Table4[],22,FALSE),"Ready")</f>
        <v/>
      </c>
      <c r="BZ444" s="120">
        <f t="shared" si="84"/>
        <v>43482</v>
      </c>
      <c r="CA444" s="120" t="str">
        <f ca="1">IF(OR(Table2[[#This Row],[Saw Date]]=TODAY(),Table2[[#This Row],[Saw Date]]=TODAY()+1), Table2[[#This Row],[Saw Date]],IF(Table2[[#This Row],[Extrusion cut double saw]],"Done",""))</f>
        <v/>
      </c>
      <c r="CB444" s="120" t="str">
        <f ca="1">IF(OR(Table2[[#This Row],[Lens Date]]=TODAY(),Table2[[#This Row],[Lens Date]]=TODAY()+1), Table2[[#This Row],[Lens Date]],IF(Table2[[#This Row],[MSLens]]="Done","Done",""))</f>
        <v/>
      </c>
      <c r="CC444" s="120" t="str">
        <f ca="1">IF(OR(Table2[[#This Row],[Milling Date]]=TODAY(),Table2[[#This Row],[Milling Date]]=TODAY()+1), Table2[[#This Row],[Milling Date]],IF(Table2[[#This Row],[CNC Holes]]="Ready","Done",""))</f>
        <v/>
      </c>
      <c r="CD444" s="120" t="str">
        <f ca="1">IF(OR(Table2[[#This Row],[Welding Date]]=TODAY(),Table2[[#This Row],[Welding Date]]=TODAY()+1), Table2[[#This Row],[Welding Date]],IF(Table2[[#This Row],[Welding Corners]]="Ready","Done",""))</f>
        <v/>
      </c>
      <c r="CE444" s="120" t="str">
        <f ca="1">IF(OR(Table2[[#This Row],[Puching Date]]=TODAY(),Table2[[#This Row],[Puching Date]]=TODAY()+1), Table2[[#This Row],[Puching Date]],IF(Table2[[#This Row],[Punch Holes]]="Ready","Done",""))</f>
        <v/>
      </c>
      <c r="CF444" s="120" t="str">
        <f ca="1">IF(OR(Table2[[#This Row],[Housing Date2]]=TODAY(),Table2[[#This Row],[Housing Date2]]=TODAY()+1),Table2[[#This Row],[Housing Date2]],IF(Table2[[#This Row],[Body Assembly]],"Done",""))</f>
        <v/>
      </c>
      <c r="CG444" s="120" t="str">
        <f>_xlfn.IFNA(VLOOKUP(Table2[[#This Row],[Job-no]],Table4[],7,FALSE),"Done")</f>
        <v>Scheduled/Released</v>
      </c>
    </row>
    <row r="445" spans="1:85" x14ac:dyDescent="0.25">
      <c r="A445" t="str">
        <f>_xlfn.CONCAT(Table2[[#This Row],[Order]],"-",Table2[[#This Row],[Line]])</f>
        <v>77134-2</v>
      </c>
      <c r="B445" s="5">
        <v>43482</v>
      </c>
      <c r="C445" s="8">
        <v>77134</v>
      </c>
      <c r="D445" s="3" t="s">
        <v>3586</v>
      </c>
      <c r="E445" s="8">
        <v>2</v>
      </c>
      <c r="F445" s="8">
        <v>1</v>
      </c>
      <c r="G445" s="3" t="s">
        <v>42</v>
      </c>
      <c r="H445" s="8">
        <v>4</v>
      </c>
      <c r="I445" s="43" t="b">
        <v>0</v>
      </c>
      <c r="J445" s="43" t="b">
        <v>0</v>
      </c>
      <c r="K445" t="s">
        <v>114</v>
      </c>
      <c r="L445" s="43" t="b">
        <v>0</v>
      </c>
      <c r="M445" s="43" t="b">
        <v>0</v>
      </c>
      <c r="N445" s="43" t="b">
        <v>0</v>
      </c>
      <c r="O445" t="s">
        <v>114</v>
      </c>
      <c r="P445" t="s">
        <v>114</v>
      </c>
      <c r="Q445" t="s">
        <v>114</v>
      </c>
      <c r="R445" t="s">
        <v>114</v>
      </c>
      <c r="S445" t="s">
        <v>114</v>
      </c>
      <c r="T445" t="s">
        <v>114</v>
      </c>
      <c r="U445" t="s">
        <v>114</v>
      </c>
      <c r="V445" t="s">
        <v>114</v>
      </c>
      <c r="W445" s="5">
        <v>43479</v>
      </c>
      <c r="X445" s="3" t="s">
        <v>114</v>
      </c>
      <c r="Y445" s="3"/>
      <c r="Z445" s="3" t="s">
        <v>19</v>
      </c>
      <c r="AA445" s="3" t="s">
        <v>114</v>
      </c>
      <c r="AB445" s="3" t="s">
        <v>74</v>
      </c>
      <c r="AC445" s="8">
        <v>1</v>
      </c>
      <c r="AD445" s="3" t="s">
        <v>5967</v>
      </c>
      <c r="AE445" s="4" t="s">
        <v>5968</v>
      </c>
      <c r="AF445" s="3"/>
      <c r="AG445" s="3" t="s">
        <v>114</v>
      </c>
      <c r="AH445" s="8">
        <v>4</v>
      </c>
      <c r="AI445" s="3" t="s">
        <v>74</v>
      </c>
      <c r="AJ445" t="s">
        <v>114</v>
      </c>
      <c r="AK445" t="s">
        <v>114</v>
      </c>
      <c r="AL445" s="43" t="b">
        <v>0</v>
      </c>
      <c r="AM445" s="3"/>
      <c r="AN445" s="3"/>
      <c r="AO445" s="43" t="b">
        <v>0</v>
      </c>
      <c r="AP445" s="3" t="b">
        <v>0</v>
      </c>
      <c r="AQ445" s="3">
        <f>VLOOKUP(Table2[[#This Row],[Job-no]],Table3[],26,FALSE)</f>
        <v>4480</v>
      </c>
      <c r="AR445" t="str">
        <f t="shared" si="79"/>
        <v>SCS</v>
      </c>
      <c r="AS445" t="str">
        <f>VLOOKUP(AR445,Table1[],4,0)</f>
        <v>surface</v>
      </c>
      <c r="AT445" t="str">
        <f>IF(BD445&gt;0,"Pattern",VLOOKUP(AR445,Table1[],5,0))</f>
        <v>Check for Kit</v>
      </c>
      <c r="AU445" s="34">
        <f>IF(AT445="Pattern",WORKDAY(Table2[[#This Row],[Scheduled Ship Date]],-10),WORKDAY(Table2[[#This Row],[Scheduled Ship Date]],-4))</f>
        <v>43476</v>
      </c>
      <c r="AV445">
        <f>IF(Table2[[#This Row],[Extrusion cut double saw]]=TRUE,IF(O445="ToDo",IF(AT445="Pattern",Table2[[#This Row],[Total Sections]]*0.4,Table2[[#This Row],[Total Sections]]*0.12),0),IF(AT445="Pattern",Table2[[#This Row],[Total Sections]]*4,Table2[[#This Row],[Total Sections]]*1.2))</f>
        <v>4.8</v>
      </c>
      <c r="AW445" s="42">
        <f t="shared" ca="1" si="88"/>
        <v>43470</v>
      </c>
      <c r="AX445" s="42">
        <f>IF(AT445="Pattern",Table2[[#This Row],[Scheduled Ship Date]]-2,Table2[[#This Row],[Scheduled Ship Date]]-3)</f>
        <v>43479</v>
      </c>
      <c r="AY445">
        <f>IF(Table2[[#This Row],[Pattern]]="Pattern",Table2[[#This Row],[Total Sections]]*4.82,Table2[[#This Row],[Total Sections]]*0.5)</f>
        <v>2</v>
      </c>
      <c r="AZ445" s="42">
        <f t="shared" ca="1" si="89"/>
        <v>43470</v>
      </c>
      <c r="BA445" s="39">
        <f>((Table2[Total Sections]/Table2[Open Qty])-1)*Table2[Open Qty]*12.96</f>
        <v>0</v>
      </c>
      <c r="BB445" s="39"/>
      <c r="BC445" s="39" t="str">
        <f t="shared" si="80"/>
        <v>SCS-500-80-35-FL-6-W-120-DP-1-SC</v>
      </c>
      <c r="BD445" s="39">
        <f t="shared" si="81"/>
        <v>0</v>
      </c>
      <c r="BE445" s="39" t="b">
        <f>_xlfn.IFNA(VLOOKUP(Table2[[#This Row],[Job-no]],Table4[],9,FALSE),TRUE)</f>
        <v>0</v>
      </c>
      <c r="BF445" t="str">
        <f>VLOOKUP(AR445,Table1[],3,0)</f>
        <v>SCULPT</v>
      </c>
      <c r="BG445" s="39" t="b">
        <f>_xlfn.IFNA(VLOOKUP(Table2[[#This Row],[Job-no]],Table4[],14,FALSE),TRUE)</f>
        <v>0</v>
      </c>
      <c r="BH445" s="39" t="str">
        <f>_xlfn.IFNA(VLOOKUP(Table2[[#This Row],[Job-no]],Table4[],11,FALSE),"Done")</f>
        <v/>
      </c>
      <c r="BI445" s="39">
        <f>IF(Table2[[#This Row],[Pattern]]="Pattern",VLOOKUP(Table2[[#This Row],[Product Code]],'Routing data'!$A$2:$W$470,13,FALSE),VLOOKUP(Table2[[#This Row],[Product Code]],'Routing data'!$A$2:$W$470,3,FALSE))</f>
        <v>2</v>
      </c>
      <c r="BJ445" s="39">
        <f>IF(Table2[[#This Row],[Pattern]]="Pattern",VLOOKUP(Table2[[#This Row],[Product Code]],'Routing data'!$A$2:$W$470,14,FALSE),VLOOKUP(Table2[[#This Row],[Product Code]],'Routing data'!$A$2:$W$470,4,FALSE))</f>
        <v>0</v>
      </c>
      <c r="BK445" s="39">
        <f>VLOOKUP(Table2[[#This Row],[Product Code]],'Routing data'!A$4:W$524,16,FALSE)</f>
        <v>5</v>
      </c>
      <c r="BL445" s="42">
        <f>IF(Table2[[#This Row],[Milling Required]]=0,"x",IF(AT445="Pattern",B445-10,B445-4))</f>
        <v>43478</v>
      </c>
      <c r="BM445" s="42" t="str">
        <f>IF(Table2[[#This Row],[Punching Required]]=0,"x",IF(AT445="Pattern",B445-8,B445-2))</f>
        <v>x</v>
      </c>
      <c r="BN445" s="42">
        <f t="shared" si="82"/>
        <v>43479</v>
      </c>
      <c r="BO445" s="39">
        <f>IF(Table2[[#This Row],[Milling]]="x","x",Table2[[#This Row],[Total Sections]]*2)</f>
        <v>8</v>
      </c>
      <c r="BP445" s="39" t="str">
        <f>IF(Table2[[#This Row],[Punching]]="x","x",Table2[Total Sections]*2)</f>
        <v>x</v>
      </c>
      <c r="BQ445" s="39">
        <f>IF(Table2[[#This Row],[Pattern]]="Pattern",Table2[Total Sections]*3,Table2[Total Sections]*1.5)</f>
        <v>6</v>
      </c>
      <c r="BR445" s="42">
        <f t="shared" ca="1" si="90"/>
        <v>43471</v>
      </c>
      <c r="BS445" s="42"/>
      <c r="BT445" s="42"/>
      <c r="BU445" s="39"/>
      <c r="BV445" s="122" t="str">
        <f>_xlfn.IFNA(VLOOKUP(Table2[[#This Row],[Job-no]],Table4[],16,FALSE),"Ready")</f>
        <v/>
      </c>
      <c r="BW445" s="122" t="str">
        <f>_xlfn.IFNA(VLOOKUP(Table2[[#This Row],[Job-no]],Table4[],21,FALSE),"Ready")</f>
        <v/>
      </c>
      <c r="BX445" s="39" t="b">
        <f>_xlfn.IFNA(VLOOKUP(Table2[[#This Row],[Job-no]],Table4[],10,FALSE),TRUE)</f>
        <v>0</v>
      </c>
      <c r="BY445" s="39" t="str">
        <f>_xlfn.IFNA(VLOOKUP(Table2[[#This Row],[Job-no]],Table4[],22,FALSE),"Ready")</f>
        <v/>
      </c>
      <c r="BZ445" s="120">
        <f t="shared" si="84"/>
        <v>43482</v>
      </c>
      <c r="CA445" s="120" t="str">
        <f ca="1">IF(OR(Table2[[#This Row],[Saw Date]]=TODAY(),Table2[[#This Row],[Saw Date]]=TODAY()+1), Table2[[#This Row],[Saw Date]],IF(Table2[[#This Row],[Extrusion cut double saw]],"Done",""))</f>
        <v/>
      </c>
      <c r="CB445" s="120" t="str">
        <f ca="1">IF(OR(Table2[[#This Row],[Lens Date]]=TODAY(),Table2[[#This Row],[Lens Date]]=TODAY()+1), Table2[[#This Row],[Lens Date]],IF(Table2[[#This Row],[MSLens]]="Done","Done",""))</f>
        <v/>
      </c>
      <c r="CC445" s="120" t="str">
        <f ca="1">IF(OR(Table2[[#This Row],[Milling Date]]=TODAY(),Table2[[#This Row],[Milling Date]]=TODAY()+1), Table2[[#This Row],[Milling Date]],IF(Table2[[#This Row],[CNC Holes]]="Ready","Done",""))</f>
        <v/>
      </c>
      <c r="CD445" s="120" t="str">
        <f ca="1">IF(OR(Table2[[#This Row],[Welding Date]]=TODAY(),Table2[[#This Row],[Welding Date]]=TODAY()+1), Table2[[#This Row],[Welding Date]],IF(Table2[[#This Row],[Welding Corners]]="Ready","Done",""))</f>
        <v/>
      </c>
      <c r="CE445" s="120" t="str">
        <f ca="1">IF(OR(Table2[[#This Row],[Puching Date]]=TODAY(),Table2[[#This Row],[Puching Date]]=TODAY()+1), Table2[[#This Row],[Puching Date]],IF(Table2[[#This Row],[Punch Holes]]="Ready","Done",""))</f>
        <v/>
      </c>
      <c r="CF445" s="120" t="str">
        <f ca="1">IF(OR(Table2[[#This Row],[Housing Date2]]=TODAY(),Table2[[#This Row],[Housing Date2]]=TODAY()+1),Table2[[#This Row],[Housing Date2]],IF(Table2[[#This Row],[Body Assembly]],"Done",""))</f>
        <v/>
      </c>
      <c r="CG445" s="120" t="str">
        <f>_xlfn.IFNA(VLOOKUP(Table2[[#This Row],[Job-no]],Table4[],7,FALSE),"Done")</f>
        <v>Scheduled/Released</v>
      </c>
    </row>
    <row r="446" spans="1:85" x14ac:dyDescent="0.25">
      <c r="A446" t="str">
        <f>_xlfn.CONCAT(Table2[[#This Row],[Order]],"-",Table2[[#This Row],[Line]])</f>
        <v>77134-3</v>
      </c>
      <c r="B446" s="5">
        <v>43482</v>
      </c>
      <c r="C446" s="8">
        <v>77134</v>
      </c>
      <c r="D446" s="3" t="s">
        <v>3587</v>
      </c>
      <c r="E446" s="8">
        <v>3</v>
      </c>
      <c r="F446" s="8">
        <v>1</v>
      </c>
      <c r="G446" s="3" t="s">
        <v>42</v>
      </c>
      <c r="H446" s="8">
        <v>4</v>
      </c>
      <c r="I446" s="43" t="b">
        <v>0</v>
      </c>
      <c r="J446" s="43" t="b">
        <v>0</v>
      </c>
      <c r="K446" t="s">
        <v>114</v>
      </c>
      <c r="L446" s="43" t="b">
        <v>0</v>
      </c>
      <c r="M446" s="43" t="b">
        <v>0</v>
      </c>
      <c r="N446" s="43" t="b">
        <v>0</v>
      </c>
      <c r="O446" t="s">
        <v>114</v>
      </c>
      <c r="P446" t="s">
        <v>114</v>
      </c>
      <c r="Q446" t="s">
        <v>114</v>
      </c>
      <c r="R446" t="s">
        <v>114</v>
      </c>
      <c r="S446" t="s">
        <v>114</v>
      </c>
      <c r="T446" t="s">
        <v>114</v>
      </c>
      <c r="U446" t="s">
        <v>114</v>
      </c>
      <c r="V446" t="s">
        <v>114</v>
      </c>
      <c r="W446" s="5">
        <v>43479</v>
      </c>
      <c r="X446" s="3" t="s">
        <v>114</v>
      </c>
      <c r="Y446" s="3"/>
      <c r="Z446" s="3" t="s">
        <v>2307</v>
      </c>
      <c r="AA446" s="3" t="s">
        <v>114</v>
      </c>
      <c r="AB446" s="3" t="s">
        <v>74</v>
      </c>
      <c r="AC446" s="8">
        <v>1</v>
      </c>
      <c r="AD446" s="3" t="s">
        <v>5967</v>
      </c>
      <c r="AE446" s="4" t="s">
        <v>5968</v>
      </c>
      <c r="AF446" s="3"/>
      <c r="AG446" s="3" t="s">
        <v>114</v>
      </c>
      <c r="AH446" s="8">
        <v>4</v>
      </c>
      <c r="AI446" s="3" t="s">
        <v>74</v>
      </c>
      <c r="AJ446" t="s">
        <v>114</v>
      </c>
      <c r="AK446" t="s">
        <v>114</v>
      </c>
      <c r="AL446" s="43" t="b">
        <v>0</v>
      </c>
      <c r="AM446" s="3"/>
      <c r="AN446" s="3"/>
      <c r="AO446" s="43" t="b">
        <v>0</v>
      </c>
      <c r="AP446" s="3" t="b">
        <v>0</v>
      </c>
      <c r="AQ446" s="3">
        <f>VLOOKUP(Table2[[#This Row],[Job-no]],Table3[],26,FALSE)</f>
        <v>3346.68</v>
      </c>
      <c r="AR446" t="str">
        <f t="shared" si="79"/>
        <v>SCDLAC</v>
      </c>
      <c r="AS446" t="str">
        <f>VLOOKUP(AR446,Table1[],4,0)</f>
        <v>pendant</v>
      </c>
      <c r="AT446" t="str">
        <f>IF(BD446&gt;0,"Pattern",VLOOKUP(AR446,Table1[],5,0))</f>
        <v>Check for Kit</v>
      </c>
      <c r="AU446" s="34">
        <f>IF(AT446="Pattern",WORKDAY(Table2[[#This Row],[Scheduled Ship Date]],-10),WORKDAY(Table2[[#This Row],[Scheduled Ship Date]],-4))</f>
        <v>43476</v>
      </c>
      <c r="AV446">
        <f>IF(Table2[[#This Row],[Extrusion cut double saw]]=TRUE,IF(O446="ToDo",IF(AT446="Pattern",Table2[[#This Row],[Total Sections]]*0.4,Table2[[#This Row],[Total Sections]]*0.12),0),IF(AT446="Pattern",Table2[[#This Row],[Total Sections]]*4,Table2[[#This Row],[Total Sections]]*1.2))</f>
        <v>4.8</v>
      </c>
      <c r="AW446" s="42">
        <f t="shared" ca="1" si="88"/>
        <v>43470</v>
      </c>
      <c r="AX446" s="42">
        <f>IF(AT446="Pattern",Table2[[#This Row],[Scheduled Ship Date]]-2,Table2[[#This Row],[Scheduled Ship Date]]-3)</f>
        <v>43479</v>
      </c>
      <c r="AY446">
        <f>IF(Table2[[#This Row],[Pattern]]="Pattern",Table2[[#This Row],[Total Sections]]*4.82,Table2[[#This Row],[Total Sections]]*0.5)</f>
        <v>2</v>
      </c>
      <c r="AZ446" s="42">
        <f t="shared" ca="1" si="89"/>
        <v>43470</v>
      </c>
      <c r="BA446" s="39">
        <f>((Table2[Total Sections]/Table2[Open Qty])-1)*Table2[Open Qty]*12.96</f>
        <v>0</v>
      </c>
      <c r="BB446" s="39"/>
      <c r="BC446" s="39" t="str">
        <f t="shared" si="80"/>
        <v>SCDLAC-AC(1)-D36-D-500-80-30-FL-4-W-120-DP-2-CT15(36)</v>
      </c>
      <c r="BD446" s="39">
        <f t="shared" si="81"/>
        <v>0</v>
      </c>
      <c r="BE446" s="39" t="b">
        <f>_xlfn.IFNA(VLOOKUP(Table2[[#This Row],[Job-no]],Table4[],9,FALSE),TRUE)</f>
        <v>0</v>
      </c>
      <c r="BF446" t="str">
        <f>VLOOKUP(AR446,Table1[],3,0)</f>
        <v>Sculpt</v>
      </c>
      <c r="BG446" s="39" t="b">
        <f>_xlfn.IFNA(VLOOKUP(Table2[[#This Row],[Job-no]],Table4[],14,FALSE),TRUE)</f>
        <v>0</v>
      </c>
      <c r="BH446" s="39" t="str">
        <f>_xlfn.IFNA(VLOOKUP(Table2[[#This Row],[Job-no]],Table4[],11,FALSE),"Done")</f>
        <v/>
      </c>
      <c r="BI446" s="39">
        <f>IF(Table2[[#This Row],[Pattern]]="Pattern",VLOOKUP(Table2[[#This Row],[Product Code]],'Routing data'!$A$2:$W$470,13,FALSE),VLOOKUP(Table2[[#This Row],[Product Code]],'Routing data'!$A$2:$W$470,3,FALSE))</f>
        <v>2</v>
      </c>
      <c r="BJ446" s="39">
        <f>IF(Table2[[#This Row],[Pattern]]="Pattern",VLOOKUP(Table2[[#This Row],[Product Code]],'Routing data'!$A$2:$W$470,14,FALSE),VLOOKUP(Table2[[#This Row],[Product Code]],'Routing data'!$A$2:$W$470,4,FALSE))</f>
        <v>0</v>
      </c>
      <c r="BK446" s="39">
        <f>VLOOKUP(Table2[[#This Row],[Product Code]],'Routing data'!A$4:W$524,16,FALSE)</f>
        <v>5</v>
      </c>
      <c r="BL446" s="42">
        <f>IF(Table2[[#This Row],[Milling Required]]=0,"x",IF(AT446="Pattern",B446-10,B446-4))</f>
        <v>43478</v>
      </c>
      <c r="BM446" s="42" t="str">
        <f>IF(Table2[[#This Row],[Punching Required]]=0,"x",IF(AT446="Pattern",B446-8,B446-2))</f>
        <v>x</v>
      </c>
      <c r="BN446" s="42">
        <f t="shared" si="82"/>
        <v>43479</v>
      </c>
      <c r="BO446" s="39">
        <f>IF(Table2[[#This Row],[Milling]]="x","x",Table2[[#This Row],[Total Sections]]*2)</f>
        <v>8</v>
      </c>
      <c r="BP446" s="39" t="str">
        <f>IF(Table2[[#This Row],[Punching]]="x","x",Table2[Total Sections]*2)</f>
        <v>x</v>
      </c>
      <c r="BQ446" s="39">
        <f>IF(Table2[[#This Row],[Pattern]]="Pattern",Table2[Total Sections]*3,Table2[Total Sections]*1.5)</f>
        <v>6</v>
      </c>
      <c r="BR446" s="42">
        <f t="shared" ca="1" si="90"/>
        <v>43471</v>
      </c>
      <c r="BS446" s="42"/>
      <c r="BT446" s="42"/>
      <c r="BU446" s="39"/>
      <c r="BV446" s="122" t="str">
        <f>_xlfn.IFNA(VLOOKUP(Table2[[#This Row],[Job-no]],Table4[],16,FALSE),"Ready")</f>
        <v/>
      </c>
      <c r="BW446" s="122" t="str">
        <f>_xlfn.IFNA(VLOOKUP(Table2[[#This Row],[Job-no]],Table4[],21,FALSE),"Ready")</f>
        <v/>
      </c>
      <c r="BX446" s="39" t="b">
        <f>_xlfn.IFNA(VLOOKUP(Table2[[#This Row],[Job-no]],Table4[],10,FALSE),TRUE)</f>
        <v>0</v>
      </c>
      <c r="BY446" s="39" t="str">
        <f>_xlfn.IFNA(VLOOKUP(Table2[[#This Row],[Job-no]],Table4[],22,FALSE),"Ready")</f>
        <v/>
      </c>
      <c r="BZ446" s="120">
        <f t="shared" si="84"/>
        <v>43482</v>
      </c>
      <c r="CA446" s="120" t="str">
        <f ca="1">IF(OR(Table2[[#This Row],[Saw Date]]=TODAY(),Table2[[#This Row],[Saw Date]]=TODAY()+1), Table2[[#This Row],[Saw Date]],IF(Table2[[#This Row],[Extrusion cut double saw]],"Done",""))</f>
        <v/>
      </c>
      <c r="CB446" s="120" t="str">
        <f ca="1">IF(OR(Table2[[#This Row],[Lens Date]]=TODAY(),Table2[[#This Row],[Lens Date]]=TODAY()+1), Table2[[#This Row],[Lens Date]],IF(Table2[[#This Row],[MSLens]]="Done","Done",""))</f>
        <v/>
      </c>
      <c r="CC446" s="120" t="str">
        <f ca="1">IF(OR(Table2[[#This Row],[Milling Date]]=TODAY(),Table2[[#This Row],[Milling Date]]=TODAY()+1), Table2[[#This Row],[Milling Date]],IF(Table2[[#This Row],[CNC Holes]]="Ready","Done",""))</f>
        <v/>
      </c>
      <c r="CD446" s="120" t="str">
        <f ca="1">IF(OR(Table2[[#This Row],[Welding Date]]=TODAY(),Table2[[#This Row],[Welding Date]]=TODAY()+1), Table2[[#This Row],[Welding Date]],IF(Table2[[#This Row],[Welding Corners]]="Ready","Done",""))</f>
        <v/>
      </c>
      <c r="CE446" s="120" t="str">
        <f ca="1">IF(OR(Table2[[#This Row],[Puching Date]]=TODAY(),Table2[[#This Row],[Puching Date]]=TODAY()+1), Table2[[#This Row],[Puching Date]],IF(Table2[[#This Row],[Punch Holes]]="Ready","Done",""))</f>
        <v/>
      </c>
      <c r="CF446" s="120" t="str">
        <f ca="1">IF(OR(Table2[[#This Row],[Housing Date2]]=TODAY(),Table2[[#This Row],[Housing Date2]]=TODAY()+1),Table2[[#This Row],[Housing Date2]],IF(Table2[[#This Row],[Body Assembly]],"Done",""))</f>
        <v/>
      </c>
      <c r="CG446" s="120" t="str">
        <f>_xlfn.IFNA(VLOOKUP(Table2[[#This Row],[Job-no]],Table4[],7,FALSE),"Done")</f>
        <v>Scheduled/Released</v>
      </c>
    </row>
    <row r="447" spans="1:85" x14ac:dyDescent="0.25">
      <c r="A447" t="str">
        <f>_xlfn.CONCAT(Table2[[#This Row],[Order]],"-",Table2[[#This Row],[Line]])</f>
        <v>77283-1</v>
      </c>
      <c r="B447" s="5">
        <v>43482</v>
      </c>
      <c r="C447" s="8">
        <v>77283</v>
      </c>
      <c r="D447" s="3" t="s">
        <v>4153</v>
      </c>
      <c r="E447" s="8">
        <v>1</v>
      </c>
      <c r="F447" s="8">
        <v>1</v>
      </c>
      <c r="G447" s="3" t="s">
        <v>42</v>
      </c>
      <c r="H447" s="8">
        <v>11</v>
      </c>
      <c r="I447" s="43" t="b">
        <v>0</v>
      </c>
      <c r="J447" s="43" t="b">
        <v>0</v>
      </c>
      <c r="K447" t="s">
        <v>114</v>
      </c>
      <c r="L447" s="43" t="b">
        <v>0</v>
      </c>
      <c r="M447" s="43" t="b">
        <v>0</v>
      </c>
      <c r="N447" s="43" t="b">
        <v>0</v>
      </c>
      <c r="O447" t="s">
        <v>114</v>
      </c>
      <c r="P447" t="s">
        <v>114</v>
      </c>
      <c r="Q447" t="s">
        <v>114</v>
      </c>
      <c r="R447" t="s">
        <v>114</v>
      </c>
      <c r="S447" t="s">
        <v>114</v>
      </c>
      <c r="T447" t="s">
        <v>114</v>
      </c>
      <c r="U447" t="s">
        <v>114</v>
      </c>
      <c r="V447" t="s">
        <v>114</v>
      </c>
      <c r="W447" s="5">
        <v>43479</v>
      </c>
      <c r="X447" s="3" t="s">
        <v>114</v>
      </c>
      <c r="Y447" s="3"/>
      <c r="Z447" s="3" t="s">
        <v>76</v>
      </c>
      <c r="AA447" s="3" t="s">
        <v>114</v>
      </c>
      <c r="AB447" s="3" t="s">
        <v>74</v>
      </c>
      <c r="AC447" s="8">
        <v>1</v>
      </c>
      <c r="AD447" s="3" t="s">
        <v>5967</v>
      </c>
      <c r="AE447" s="4" t="s">
        <v>5968</v>
      </c>
      <c r="AF447" s="3"/>
      <c r="AG447" s="3" t="s">
        <v>114</v>
      </c>
      <c r="AH447" s="8">
        <v>11</v>
      </c>
      <c r="AI447" s="3" t="s">
        <v>74</v>
      </c>
      <c r="AJ447" t="s">
        <v>114</v>
      </c>
      <c r="AK447" t="s">
        <v>114</v>
      </c>
      <c r="AL447" s="43" t="b">
        <v>0</v>
      </c>
      <c r="AM447" s="3"/>
      <c r="AN447" s="3"/>
      <c r="AO447" s="43" t="b">
        <v>0</v>
      </c>
      <c r="AP447" s="3" t="b">
        <v>0</v>
      </c>
      <c r="AQ447" s="3">
        <f>VLOOKUP(Table2[[#This Row],[Job-no]],Table3[],26,FALSE)</f>
        <v>2772</v>
      </c>
      <c r="AR447" t="str">
        <f t="shared" si="79"/>
        <v>BMDLED</v>
      </c>
      <c r="AS447" t="str">
        <f>VLOOKUP(AR447,Table1[],4,0)</f>
        <v>pendant</v>
      </c>
      <c r="AT447">
        <f>IF(BD447&gt;0,"Pattern",VLOOKUP(AR447,Table1[],5,0))</f>
        <v>0</v>
      </c>
      <c r="AU447" s="34">
        <f>IF(AT447="Pattern",WORKDAY(Table2[[#This Row],[Scheduled Ship Date]],-10),WORKDAY(Table2[[#This Row],[Scheduled Ship Date]],-4))</f>
        <v>43476</v>
      </c>
      <c r="AV447">
        <f>IF(Table2[[#This Row],[Extrusion cut double saw]]=TRUE,IF(O447="ToDo",IF(AT447="Pattern",Table2[[#This Row],[Total Sections]]*0.4,Table2[[#This Row],[Total Sections]]*0.12),0),IF(AT447="Pattern",Table2[[#This Row],[Total Sections]]*4,Table2[[#This Row],[Total Sections]]*1.2))</f>
        <v>13.2</v>
      </c>
      <c r="AW447" s="130">
        <f t="shared" ref="AW447:AW452" ca="1" si="91">TODAY()+4</f>
        <v>43471</v>
      </c>
      <c r="AX447" s="42">
        <f>IF(AT447="Pattern",Table2[[#This Row],[Scheduled Ship Date]]-2,Table2[[#This Row],[Scheduled Ship Date]]-3)</f>
        <v>43479</v>
      </c>
      <c r="AY447">
        <f>IF(Table2[[#This Row],[Pattern]]="Pattern",Table2[[#This Row],[Total Sections]]*4.82,Table2[[#This Row],[Total Sections]]*0.5)</f>
        <v>5.5</v>
      </c>
      <c r="AZ447" s="42">
        <f t="shared" ca="1" si="89"/>
        <v>43470</v>
      </c>
      <c r="BA447" s="39">
        <f>((Table2[Total Sections]/Table2[Open Qty])-1)*Table2[Open Qty]*12.96</f>
        <v>0</v>
      </c>
      <c r="BB447" s="42"/>
      <c r="BC447" s="39" t="str">
        <f t="shared" si="80"/>
        <v>BMDLED-750-80-30-SO-4'-BLK-UNV-DP-1-CA(60)</v>
      </c>
      <c r="BD447" s="39">
        <f t="shared" si="81"/>
        <v>0</v>
      </c>
      <c r="BE447" s="39" t="b">
        <f>_xlfn.IFNA(VLOOKUP(Table2[[#This Row],[Job-no]],Table4[],9,FALSE),TRUE)</f>
        <v>0</v>
      </c>
      <c r="BF447" t="str">
        <f>VLOOKUP(AR447,Table1[],3,0)</f>
        <v>B3LED</v>
      </c>
      <c r="BG447" s="39" t="b">
        <f>_xlfn.IFNA(VLOOKUP(Table2[[#This Row],[Job-no]],Table4[],14,FALSE),TRUE)</f>
        <v>0</v>
      </c>
      <c r="BH447" s="39" t="str">
        <f>_xlfn.IFNA(VLOOKUP(Table2[[#This Row],[Job-no]],Table4[],11,FALSE),"Done")</f>
        <v/>
      </c>
      <c r="BI447" s="39">
        <f>IF(Table2[[#This Row],[Pattern]]="Pattern",VLOOKUP(Table2[[#This Row],[Product Code]],'Routing data'!$A$2:$W$470,13,FALSE),VLOOKUP(Table2[[#This Row],[Product Code]],'Routing data'!$A$2:$W$470,3,FALSE))</f>
        <v>2</v>
      </c>
      <c r="BJ447" s="39">
        <f>IF(Table2[[#This Row],[Pattern]]="Pattern",VLOOKUP(Table2[[#This Row],[Product Code]],'Routing data'!$A$2:$W$470,14,FALSE),VLOOKUP(Table2[[#This Row],[Product Code]],'Routing data'!$A$2:$W$470,4,FALSE))</f>
        <v>0</v>
      </c>
      <c r="BK447" s="39">
        <f>VLOOKUP(Table2[[#This Row],[Product Code]],'Routing data'!A$4:W$524,16,FALSE)</f>
        <v>0</v>
      </c>
      <c r="BL447" s="42">
        <f>IF(Table2[[#This Row],[Milling Required]]=0,"x",IF(AT447="Pattern",B447-10,B447-4))</f>
        <v>43478</v>
      </c>
      <c r="BM447" s="42" t="str">
        <f>IF(Table2[[#This Row],[Punching Required]]=0,"x",IF(AT447="Pattern",B447-8,B447-2))</f>
        <v>x</v>
      </c>
      <c r="BN447" s="42">
        <f t="shared" si="82"/>
        <v>43479</v>
      </c>
      <c r="BO447" s="39">
        <f>IF(Table2[[#This Row],[Milling]]="x","x",Table2[[#This Row],[Total Sections]]*2)</f>
        <v>22</v>
      </c>
      <c r="BP447" s="39" t="str">
        <f>IF(Table2[[#This Row],[Punching]]="x","x",Table2[Total Sections]*2)</f>
        <v>x</v>
      </c>
      <c r="BQ447" s="39">
        <f>IF(Table2[[#This Row],[Pattern]]="Pattern",Table2[Total Sections]*3,Table2[Total Sections]*1.5)</f>
        <v>16.5</v>
      </c>
      <c r="BR447" s="42">
        <f t="shared" ca="1" si="90"/>
        <v>43471</v>
      </c>
      <c r="BS447" s="42"/>
      <c r="BT447" s="42"/>
      <c r="BU447" s="39"/>
      <c r="BV447" s="122" t="str">
        <f>_xlfn.IFNA(VLOOKUP(Table2[[#This Row],[Job-no]],Table4[],16,FALSE),"Ready")</f>
        <v/>
      </c>
      <c r="BW447" s="122" t="str">
        <f>_xlfn.IFNA(VLOOKUP(Table2[[#This Row],[Job-no]],Table4[],21,FALSE),"Ready")</f>
        <v/>
      </c>
      <c r="BX447" s="39" t="b">
        <f>_xlfn.IFNA(VLOOKUP(Table2[[#This Row],[Job-no]],Table4[],10,FALSE),TRUE)</f>
        <v>0</v>
      </c>
      <c r="BY447" s="39" t="str">
        <f>_xlfn.IFNA(VLOOKUP(Table2[[#This Row],[Job-no]],Table4[],22,FALSE),"Ready")</f>
        <v/>
      </c>
      <c r="BZ447" s="120">
        <f t="shared" si="84"/>
        <v>43482</v>
      </c>
      <c r="CA447" s="120" t="str">
        <f ca="1">IF(OR(Table2[[#This Row],[Saw Date]]=TODAY(),Table2[[#This Row],[Saw Date]]=TODAY()+1), Table2[[#This Row],[Saw Date]],IF(Table2[[#This Row],[Extrusion cut double saw]],"Done",""))</f>
        <v/>
      </c>
      <c r="CB447" s="120" t="str">
        <f ca="1">IF(OR(Table2[[#This Row],[Lens Date]]=TODAY(),Table2[[#This Row],[Lens Date]]=TODAY()+1), Table2[[#This Row],[Lens Date]],IF(Table2[[#This Row],[MSLens]]="Done","Done",""))</f>
        <v/>
      </c>
      <c r="CC447" s="120" t="str">
        <f ca="1">IF(OR(Table2[[#This Row],[Milling Date]]=TODAY(),Table2[[#This Row],[Milling Date]]=TODAY()+1), Table2[[#This Row],[Milling Date]],IF(Table2[[#This Row],[CNC Holes]]="Ready","Done",""))</f>
        <v/>
      </c>
      <c r="CD447" s="120" t="str">
        <f ca="1">IF(OR(Table2[[#This Row],[Welding Date]]=TODAY(),Table2[[#This Row],[Welding Date]]=TODAY()+1), Table2[[#This Row],[Welding Date]],IF(Table2[[#This Row],[Welding Corners]]="Ready","Done",""))</f>
        <v/>
      </c>
      <c r="CE447" s="120" t="str">
        <f ca="1">IF(OR(Table2[[#This Row],[Puching Date]]=TODAY(),Table2[[#This Row],[Puching Date]]=TODAY()+1), Table2[[#This Row],[Puching Date]],IF(Table2[[#This Row],[Punch Holes]]="Ready","Done",""))</f>
        <v/>
      </c>
      <c r="CF447" s="120" t="str">
        <f ca="1">IF(OR(Table2[[#This Row],[Housing Date2]]=TODAY(),Table2[[#This Row],[Housing Date2]]=TODAY()+1),Table2[[#This Row],[Housing Date2]],IF(Table2[[#This Row],[Body Assembly]],"Done",""))</f>
        <v/>
      </c>
      <c r="CG447" s="120" t="str">
        <f>_xlfn.IFNA(VLOOKUP(Table2[[#This Row],[Job-no]],Table4[],7,FALSE),"Done")</f>
        <v>Scheduled/Released</v>
      </c>
    </row>
    <row r="448" spans="1:85" x14ac:dyDescent="0.25">
      <c r="A448" s="39" t="str">
        <f>_xlfn.CONCAT(Table2[[#This Row],[Order]],"-",Table2[[#This Row],[Line]])</f>
        <v>77283-2</v>
      </c>
      <c r="B448" s="5">
        <v>43482</v>
      </c>
      <c r="C448" s="8">
        <v>77283</v>
      </c>
      <c r="D448" s="3" t="s">
        <v>4155</v>
      </c>
      <c r="E448" s="8">
        <v>2</v>
      </c>
      <c r="F448" s="8">
        <v>1</v>
      </c>
      <c r="G448" s="3" t="s">
        <v>42</v>
      </c>
      <c r="H448" s="8">
        <v>2</v>
      </c>
      <c r="I448" s="43" t="b">
        <v>0</v>
      </c>
      <c r="J448" s="43" t="b">
        <v>0</v>
      </c>
      <c r="K448" t="s">
        <v>114</v>
      </c>
      <c r="L448" s="43" t="b">
        <v>0</v>
      </c>
      <c r="M448" s="43" t="b">
        <v>0</v>
      </c>
      <c r="N448" s="43" t="b">
        <v>0</v>
      </c>
      <c r="O448" t="s">
        <v>114</v>
      </c>
      <c r="P448" t="s">
        <v>114</v>
      </c>
      <c r="Q448" t="s">
        <v>114</v>
      </c>
      <c r="R448" t="s">
        <v>114</v>
      </c>
      <c r="S448" t="s">
        <v>114</v>
      </c>
      <c r="T448" t="s">
        <v>114</v>
      </c>
      <c r="U448" t="s">
        <v>114</v>
      </c>
      <c r="V448" t="s">
        <v>114</v>
      </c>
      <c r="W448" s="5">
        <v>43479</v>
      </c>
      <c r="X448" s="3" t="s">
        <v>114</v>
      </c>
      <c r="Y448" s="3"/>
      <c r="Z448" s="3" t="s">
        <v>76</v>
      </c>
      <c r="AA448" s="3" t="s">
        <v>114</v>
      </c>
      <c r="AB448" s="3" t="s">
        <v>74</v>
      </c>
      <c r="AC448" s="8">
        <v>1</v>
      </c>
      <c r="AD448" s="3" t="s">
        <v>5967</v>
      </c>
      <c r="AE448" s="4" t="s">
        <v>5968</v>
      </c>
      <c r="AF448" s="3"/>
      <c r="AG448" s="3" t="s">
        <v>114</v>
      </c>
      <c r="AH448" s="8">
        <v>2</v>
      </c>
      <c r="AI448" s="3" t="s">
        <v>74</v>
      </c>
      <c r="AJ448" t="s">
        <v>114</v>
      </c>
      <c r="AK448" t="s">
        <v>114</v>
      </c>
      <c r="AL448" s="43" t="b">
        <v>0</v>
      </c>
      <c r="AM448" s="3"/>
      <c r="AN448" s="3"/>
      <c r="AO448" s="43" t="b">
        <v>0</v>
      </c>
      <c r="AP448" s="3" t="b">
        <v>0</v>
      </c>
      <c r="AQ448" s="3">
        <f>VLOOKUP(Table2[[#This Row],[Job-no]],Table3[],26,FALSE)</f>
        <v>828</v>
      </c>
      <c r="AR448" t="str">
        <f t="shared" si="79"/>
        <v>BMDLED</v>
      </c>
      <c r="AS448" t="str">
        <f>VLOOKUP(AR448,Table1[],4,0)</f>
        <v>pendant</v>
      </c>
      <c r="AT448">
        <f>IF(BD448&gt;0,"Pattern",VLOOKUP(AR448,Table1[],5,0))</f>
        <v>0</v>
      </c>
      <c r="AU448" s="34">
        <f>IF(AT448="Pattern",WORKDAY(Table2[[#This Row],[Scheduled Ship Date]],-10),WORKDAY(Table2[[#This Row],[Scheduled Ship Date]],-4))</f>
        <v>43476</v>
      </c>
      <c r="AV448" s="39">
        <f>IF(Table2[[#This Row],[Extrusion cut double saw]]=TRUE,IF(O448="ToDo",IF(AT448="Pattern",Table2[[#This Row],[Total Sections]]*0.4,Table2[[#This Row],[Total Sections]]*0.12),0),IF(AT448="Pattern",Table2[[#This Row],[Total Sections]]*4,Table2[[#This Row],[Total Sections]]*1.2))</f>
        <v>2.4</v>
      </c>
      <c r="AW448" s="130">
        <f t="shared" ca="1" si="91"/>
        <v>43471</v>
      </c>
      <c r="AX448" s="42">
        <f>IF(AT448="Pattern",Table2[[#This Row],[Scheduled Ship Date]]-2,Table2[[#This Row],[Scheduled Ship Date]]-3)</f>
        <v>43479</v>
      </c>
      <c r="AY448" s="39">
        <f>IF(Table2[[#This Row],[Pattern]]="Pattern",Table2[[#This Row],[Total Sections]]*4.82,Table2[[#This Row],[Total Sections]]*0.5)</f>
        <v>1</v>
      </c>
      <c r="AZ448" s="42">
        <f t="shared" ca="1" si="89"/>
        <v>43470</v>
      </c>
      <c r="BA448" s="39">
        <f>((Table2[Total Sections]/Table2[Open Qty])-1)*Table2[Open Qty]*12.96</f>
        <v>0</v>
      </c>
      <c r="BB448" s="39"/>
      <c r="BC448" s="39" t="str">
        <f t="shared" si="80"/>
        <v>BMDLED-750-80-30-SO-4'-BLK-UNV-DP-1-CA(60)-B1(BSL10LST)</v>
      </c>
      <c r="BD448" s="39">
        <f t="shared" si="81"/>
        <v>0</v>
      </c>
      <c r="BE448" s="39" t="b">
        <f>_xlfn.IFNA(VLOOKUP(Table2[[#This Row],[Job-no]],Table4[],9,FALSE),TRUE)</f>
        <v>0</v>
      </c>
      <c r="BF448" s="39"/>
      <c r="BG448" s="39" t="b">
        <f>_xlfn.IFNA(VLOOKUP(Table2[[#This Row],[Job-no]],Table4[],14,FALSE),TRUE)</f>
        <v>0</v>
      </c>
      <c r="BH448" s="39" t="str">
        <f>_xlfn.IFNA(VLOOKUP(Table2[[#This Row],[Job-no]],Table4[],11,FALSE),"Done")</f>
        <v/>
      </c>
      <c r="BI448" s="39">
        <f>IF(Table2[[#This Row],[Pattern]]="Pattern",VLOOKUP(Table2[[#This Row],[Product Code]],'Routing data'!$A$2:$W$470,13,FALSE),VLOOKUP(Table2[[#This Row],[Product Code]],'Routing data'!$A$2:$W$470,3,FALSE))</f>
        <v>2</v>
      </c>
      <c r="BJ448" s="39">
        <f>IF(Table2[[#This Row],[Pattern]]="Pattern",VLOOKUP(Table2[[#This Row],[Product Code]],'Routing data'!$A$2:$W$470,14,FALSE),VLOOKUP(Table2[[#This Row],[Product Code]],'Routing data'!$A$2:$W$470,4,FALSE))</f>
        <v>0</v>
      </c>
      <c r="BK448" s="39">
        <f>VLOOKUP(Table2[[#This Row],[Product Code]],'Routing data'!A$4:W$524,16,FALSE)</f>
        <v>0</v>
      </c>
      <c r="BL448" s="42">
        <f>IF(Table2[[#This Row],[Milling Required]]=0,"x",IF(AT448="Pattern",B448-10,B448-4))</f>
        <v>43478</v>
      </c>
      <c r="BM448" s="42" t="str">
        <f>IF(Table2[[#This Row],[Punching Required]]=0,"x",IF(AT448="Pattern",B448-8,B448-2))</f>
        <v>x</v>
      </c>
      <c r="BN448" s="42">
        <f t="shared" si="82"/>
        <v>43479</v>
      </c>
      <c r="BO448" s="39">
        <f>IF(Table2[[#This Row],[Milling]]="x","x",Table2[[#This Row],[Total Sections]]*2)</f>
        <v>4</v>
      </c>
      <c r="BP448" s="39" t="str">
        <f>IF(Table2[[#This Row],[Punching]]="x","x",Table2[Total Sections]*2)</f>
        <v>x</v>
      </c>
      <c r="BQ448" s="39">
        <f>IF(Table2[[#This Row],[Pattern]]="Pattern",Table2[Total Sections]*3,Table2[Total Sections]*1.5)</f>
        <v>3</v>
      </c>
      <c r="BR448" s="42">
        <f t="shared" ca="1" si="90"/>
        <v>43471</v>
      </c>
      <c r="BS448" s="42"/>
      <c r="BT448" s="39"/>
      <c r="BU448" s="39"/>
      <c r="BV448" s="39" t="str">
        <f>_xlfn.IFNA(VLOOKUP(Table2[[#This Row],[Job-no]],Table4[],16,FALSE),"Ready")</f>
        <v/>
      </c>
      <c r="BW448" s="39" t="str">
        <f>_xlfn.IFNA(VLOOKUP(Table2[[#This Row],[Job-no]],Table4[],21,FALSE),"Ready")</f>
        <v/>
      </c>
      <c r="BX448" s="39" t="b">
        <f>_xlfn.IFNA(VLOOKUP(Table2[[#This Row],[Job-no]],Table4[],10,FALSE),TRUE)</f>
        <v>0</v>
      </c>
      <c r="BY448" s="39" t="str">
        <f>_xlfn.IFNA(VLOOKUP(Table2[[#This Row],[Job-no]],Table4[],22,FALSE),"Ready")</f>
        <v/>
      </c>
      <c r="BZ448" s="120">
        <f t="shared" si="84"/>
        <v>43482</v>
      </c>
      <c r="CA448" s="120" t="str">
        <f ca="1">IF(OR(Table2[[#This Row],[Saw Date]]=TODAY(),Table2[[#This Row],[Saw Date]]=TODAY()+1), Table2[[#This Row],[Saw Date]],IF(Table2[[#This Row],[Extrusion cut double saw]],"Done",""))</f>
        <v/>
      </c>
      <c r="CB448" s="120" t="str">
        <f ca="1">IF(OR(Table2[[#This Row],[Lens Date]]=TODAY(),Table2[[#This Row],[Lens Date]]=TODAY()+1), Table2[[#This Row],[Lens Date]],IF(Table2[[#This Row],[MSLens]]="Done","Done",""))</f>
        <v/>
      </c>
      <c r="CC448" s="120" t="str">
        <f ca="1">IF(OR(Table2[[#This Row],[Milling Date]]=TODAY(),Table2[[#This Row],[Milling Date]]=TODAY()+1), Table2[[#This Row],[Milling Date]],IF(Table2[[#This Row],[CNC Holes]]="Ready","Done",""))</f>
        <v/>
      </c>
      <c r="CD448" s="120" t="str">
        <f ca="1">IF(OR(Table2[[#This Row],[Welding Date]]=TODAY(),Table2[[#This Row],[Welding Date]]=TODAY()+1), Table2[[#This Row],[Welding Date]],IF(Table2[[#This Row],[Welding Corners]]="Ready","Done",""))</f>
        <v/>
      </c>
      <c r="CE448" s="120" t="str">
        <f ca="1">IF(OR(Table2[[#This Row],[Puching Date]]=TODAY(),Table2[[#This Row],[Puching Date]]=TODAY()+1), Table2[[#This Row],[Puching Date]],IF(Table2[[#This Row],[Punch Holes]]="Ready","Done",""))</f>
        <v/>
      </c>
      <c r="CF448" s="120" t="str">
        <f ca="1">IF(OR(Table2[[#This Row],[Housing Date2]]=TODAY(),Table2[[#This Row],[Housing Date2]]=TODAY()+1),Table2[[#This Row],[Housing Date2]],IF(Table2[[#This Row],[Body Assembly]],"Done",""))</f>
        <v/>
      </c>
      <c r="CG448" s="120" t="str">
        <f>_xlfn.IFNA(VLOOKUP(Table2[[#This Row],[Job-no]],Table4[],7,FALSE),"Done")</f>
        <v>Scheduled/Released</v>
      </c>
    </row>
    <row r="449" spans="1:85" x14ac:dyDescent="0.25">
      <c r="A449" s="39" t="str">
        <f>_xlfn.CONCAT(Table2[[#This Row],[Order]],"-",Table2[[#This Row],[Line]])</f>
        <v>77283-3</v>
      </c>
      <c r="B449" s="5">
        <v>43482</v>
      </c>
      <c r="C449" s="8">
        <v>77283</v>
      </c>
      <c r="D449" s="3" t="s">
        <v>4156</v>
      </c>
      <c r="E449" s="8">
        <v>3</v>
      </c>
      <c r="F449" s="8">
        <v>1</v>
      </c>
      <c r="G449" s="3" t="s">
        <v>42</v>
      </c>
      <c r="H449" s="8">
        <v>7</v>
      </c>
      <c r="I449" s="43" t="b">
        <v>0</v>
      </c>
      <c r="J449" s="43" t="b">
        <v>0</v>
      </c>
      <c r="K449" t="s">
        <v>114</v>
      </c>
      <c r="L449" s="43" t="b">
        <v>0</v>
      </c>
      <c r="M449" s="43" t="b">
        <v>0</v>
      </c>
      <c r="N449" s="43" t="b">
        <v>0</v>
      </c>
      <c r="O449" t="s">
        <v>114</v>
      </c>
      <c r="P449" t="s">
        <v>114</v>
      </c>
      <c r="Q449" t="s">
        <v>114</v>
      </c>
      <c r="R449" t="s">
        <v>114</v>
      </c>
      <c r="S449" t="s">
        <v>114</v>
      </c>
      <c r="T449" t="s">
        <v>114</v>
      </c>
      <c r="U449" t="s">
        <v>114</v>
      </c>
      <c r="V449" t="s">
        <v>114</v>
      </c>
      <c r="W449" s="5">
        <v>43479</v>
      </c>
      <c r="X449" s="3" t="s">
        <v>114</v>
      </c>
      <c r="Y449" s="3"/>
      <c r="Z449" s="3" t="s">
        <v>1289</v>
      </c>
      <c r="AA449" s="3" t="s">
        <v>114</v>
      </c>
      <c r="AB449" s="3" t="s">
        <v>74</v>
      </c>
      <c r="AC449" s="8">
        <v>1</v>
      </c>
      <c r="AD449" s="3" t="s">
        <v>5967</v>
      </c>
      <c r="AE449" s="4" t="s">
        <v>5968</v>
      </c>
      <c r="AF449" s="3"/>
      <c r="AG449" s="3" t="s">
        <v>114</v>
      </c>
      <c r="AH449" s="8">
        <v>7</v>
      </c>
      <c r="AI449" s="3" t="s">
        <v>74</v>
      </c>
      <c r="AJ449" t="s">
        <v>114</v>
      </c>
      <c r="AK449" t="s">
        <v>114</v>
      </c>
      <c r="AL449" s="43" t="b">
        <v>0</v>
      </c>
      <c r="AM449" s="3"/>
      <c r="AN449" s="3"/>
      <c r="AO449" s="43" t="b">
        <v>0</v>
      </c>
      <c r="AP449" s="3" t="b">
        <v>0</v>
      </c>
      <c r="AQ449" s="3">
        <f>VLOOKUP(Table2[[#This Row],[Job-no]],Table3[],26,FALSE)</f>
        <v>5292</v>
      </c>
      <c r="AR449" t="str">
        <f t="shared" si="79"/>
        <v>BMDLED</v>
      </c>
      <c r="AS449" t="str">
        <f>VLOOKUP(AR449,Table1[],4,0)</f>
        <v>pendant</v>
      </c>
      <c r="AT449">
        <f>IF(BD449&gt;0,"Pattern",VLOOKUP(AR449,Table1[],5,0))</f>
        <v>0</v>
      </c>
      <c r="AU449" s="34">
        <f>IF(AT449="Pattern",WORKDAY(Table2[[#This Row],[Scheduled Ship Date]],-10),WORKDAY(Table2[[#This Row],[Scheduled Ship Date]],-4))</f>
        <v>43476</v>
      </c>
      <c r="AV449" s="39">
        <f>IF(Table2[[#This Row],[Extrusion cut double saw]]=TRUE,IF(O449="ToDo",IF(AT449="Pattern",Table2[[#This Row],[Total Sections]]*0.4,Table2[[#This Row],[Total Sections]]*0.12),0),IF(AT449="Pattern",Table2[[#This Row],[Total Sections]]*4,Table2[[#This Row],[Total Sections]]*1.2))</f>
        <v>8.4</v>
      </c>
      <c r="AW449" s="130">
        <f t="shared" ca="1" si="91"/>
        <v>43471</v>
      </c>
      <c r="AX449" s="42">
        <f>IF(AT449="Pattern",Table2[[#This Row],[Scheduled Ship Date]]-2,Table2[[#This Row],[Scheduled Ship Date]]-3)</f>
        <v>43479</v>
      </c>
      <c r="AY449" s="39">
        <f>IF(Table2[[#This Row],[Pattern]]="Pattern",Table2[[#This Row],[Total Sections]]*4.82,Table2[[#This Row],[Total Sections]]*0.5)</f>
        <v>3.5</v>
      </c>
      <c r="AZ449" s="42">
        <f t="shared" ca="1" si="89"/>
        <v>43470</v>
      </c>
      <c r="BA449" s="39">
        <f>((Table2[Total Sections]/Table2[Open Qty])-1)*Table2[Open Qty]*12.96</f>
        <v>0</v>
      </c>
      <c r="BB449" s="39"/>
      <c r="BC449" s="39" t="str">
        <f t="shared" si="80"/>
        <v>BMDLED-750-80-30-SO-12'-BLK-UNV-DP-1-CA(60)</v>
      </c>
      <c r="BD449" s="39">
        <f t="shared" si="81"/>
        <v>0</v>
      </c>
      <c r="BE449" s="39" t="b">
        <f>_xlfn.IFNA(VLOOKUP(Table2[[#This Row],[Job-no]],Table4[],9,FALSE),TRUE)</f>
        <v>0</v>
      </c>
      <c r="BF449" s="39"/>
      <c r="BG449" s="39" t="b">
        <f>_xlfn.IFNA(VLOOKUP(Table2[[#This Row],[Job-no]],Table4[],14,FALSE),TRUE)</f>
        <v>0</v>
      </c>
      <c r="BH449" s="39" t="str">
        <f>_xlfn.IFNA(VLOOKUP(Table2[[#This Row],[Job-no]],Table4[],11,FALSE),"Done")</f>
        <v/>
      </c>
      <c r="BI449" s="39">
        <f>IF(Table2[[#This Row],[Pattern]]="Pattern",VLOOKUP(Table2[[#This Row],[Product Code]],'Routing data'!$A$2:$W$470,13,FALSE),VLOOKUP(Table2[[#This Row],[Product Code]],'Routing data'!$A$2:$W$470,3,FALSE))</f>
        <v>2</v>
      </c>
      <c r="BJ449" s="39">
        <f>IF(Table2[[#This Row],[Pattern]]="Pattern",VLOOKUP(Table2[[#This Row],[Product Code]],'Routing data'!$A$2:$W$470,14,FALSE),VLOOKUP(Table2[[#This Row],[Product Code]],'Routing data'!$A$2:$W$470,4,FALSE))</f>
        <v>0</v>
      </c>
      <c r="BK449" s="39">
        <f>VLOOKUP(Table2[[#This Row],[Product Code]],'Routing data'!A$4:W$524,16,FALSE)</f>
        <v>0</v>
      </c>
      <c r="BL449" s="42">
        <f>IF(Table2[[#This Row],[Milling Required]]=0,"x",IF(AT449="Pattern",B449-10,B449-4))</f>
        <v>43478</v>
      </c>
      <c r="BM449" s="42" t="str">
        <f>IF(Table2[[#This Row],[Punching Required]]=0,"x",IF(AT449="Pattern",B449-8,B449-2))</f>
        <v>x</v>
      </c>
      <c r="BN449" s="42">
        <f t="shared" si="82"/>
        <v>43479</v>
      </c>
      <c r="BO449" s="39">
        <f>IF(Table2[[#This Row],[Milling]]="x","x",Table2[[#This Row],[Total Sections]]*2)</f>
        <v>14</v>
      </c>
      <c r="BP449" s="39" t="str">
        <f>IF(Table2[[#This Row],[Punching]]="x","x",Table2[Total Sections]*2)</f>
        <v>x</v>
      </c>
      <c r="BQ449" s="39">
        <f>IF(Table2[[#This Row],[Pattern]]="Pattern",Table2[Total Sections]*3,Table2[Total Sections]*1.5)</f>
        <v>10.5</v>
      </c>
      <c r="BR449" s="42">
        <f t="shared" ca="1" si="90"/>
        <v>43471</v>
      </c>
      <c r="BS449" s="42"/>
      <c r="BT449" s="39"/>
      <c r="BU449" s="39"/>
      <c r="BV449" s="39" t="str">
        <f>_xlfn.IFNA(VLOOKUP(Table2[[#This Row],[Job-no]],Table4[],16,FALSE),"Ready")</f>
        <v/>
      </c>
      <c r="BW449" s="39" t="str">
        <f>_xlfn.IFNA(VLOOKUP(Table2[[#This Row],[Job-no]],Table4[],21,FALSE),"Ready")</f>
        <v/>
      </c>
      <c r="BX449" s="39" t="b">
        <f>_xlfn.IFNA(VLOOKUP(Table2[[#This Row],[Job-no]],Table4[],10,FALSE),TRUE)</f>
        <v>0</v>
      </c>
      <c r="BY449" s="39" t="str">
        <f>_xlfn.IFNA(VLOOKUP(Table2[[#This Row],[Job-no]],Table4[],22,FALSE),"Ready")</f>
        <v/>
      </c>
      <c r="BZ449" s="120">
        <f t="shared" si="84"/>
        <v>43482</v>
      </c>
      <c r="CA449" s="120" t="str">
        <f ca="1">IF(OR(Table2[[#This Row],[Saw Date]]=TODAY(),Table2[[#This Row],[Saw Date]]=TODAY()+1), Table2[[#This Row],[Saw Date]],IF(Table2[[#This Row],[Extrusion cut double saw]],"Done",""))</f>
        <v/>
      </c>
      <c r="CB449" s="120" t="str">
        <f ca="1">IF(OR(Table2[[#This Row],[Lens Date]]=TODAY(),Table2[[#This Row],[Lens Date]]=TODAY()+1), Table2[[#This Row],[Lens Date]],IF(Table2[[#This Row],[MSLens]]="Done","Done",""))</f>
        <v/>
      </c>
      <c r="CC449" s="120" t="str">
        <f ca="1">IF(OR(Table2[[#This Row],[Milling Date]]=TODAY(),Table2[[#This Row],[Milling Date]]=TODAY()+1), Table2[[#This Row],[Milling Date]],IF(Table2[[#This Row],[CNC Holes]]="Ready","Done",""))</f>
        <v/>
      </c>
      <c r="CD449" s="120" t="str">
        <f ca="1">IF(OR(Table2[[#This Row],[Welding Date]]=TODAY(),Table2[[#This Row],[Welding Date]]=TODAY()+1), Table2[[#This Row],[Welding Date]],IF(Table2[[#This Row],[Welding Corners]]="Ready","Done",""))</f>
        <v/>
      </c>
      <c r="CE449" s="120" t="str">
        <f ca="1">IF(OR(Table2[[#This Row],[Puching Date]]=TODAY(),Table2[[#This Row],[Puching Date]]=TODAY()+1), Table2[[#This Row],[Puching Date]],IF(Table2[[#This Row],[Punch Holes]]="Ready","Done",""))</f>
        <v/>
      </c>
      <c r="CF449" s="120" t="str">
        <f ca="1">IF(OR(Table2[[#This Row],[Housing Date2]]=TODAY(),Table2[[#This Row],[Housing Date2]]=TODAY()+1),Table2[[#This Row],[Housing Date2]],IF(Table2[[#This Row],[Body Assembly]],"Done",""))</f>
        <v/>
      </c>
      <c r="CG449" s="120" t="str">
        <f>_xlfn.IFNA(VLOOKUP(Table2[[#This Row],[Job-no]],Table4[],7,FALSE),"Done")</f>
        <v>Scheduled/Released</v>
      </c>
    </row>
    <row r="450" spans="1:85" x14ac:dyDescent="0.25">
      <c r="A450" s="39" t="str">
        <f>_xlfn.CONCAT(Table2[[#This Row],[Order]],"-",Table2[[#This Row],[Line]])</f>
        <v>77283-4</v>
      </c>
      <c r="B450" s="5">
        <v>43482</v>
      </c>
      <c r="C450" s="8">
        <v>77283</v>
      </c>
      <c r="D450" s="3" t="s">
        <v>4158</v>
      </c>
      <c r="E450" s="8">
        <v>4</v>
      </c>
      <c r="F450" s="8">
        <v>1</v>
      </c>
      <c r="G450" s="3" t="s">
        <v>42</v>
      </c>
      <c r="H450" s="8">
        <v>20</v>
      </c>
      <c r="I450" s="43" t="b">
        <v>0</v>
      </c>
      <c r="J450" s="43" t="b">
        <v>0</v>
      </c>
      <c r="K450" t="s">
        <v>114</v>
      </c>
      <c r="L450" s="43" t="b">
        <v>0</v>
      </c>
      <c r="M450" s="43" t="b">
        <v>0</v>
      </c>
      <c r="N450" s="43" t="b">
        <v>0</v>
      </c>
      <c r="O450" t="s">
        <v>114</v>
      </c>
      <c r="P450" t="s">
        <v>114</v>
      </c>
      <c r="Q450" t="s">
        <v>114</v>
      </c>
      <c r="R450" t="s">
        <v>114</v>
      </c>
      <c r="S450" t="s">
        <v>114</v>
      </c>
      <c r="T450" t="s">
        <v>114</v>
      </c>
      <c r="U450" t="s">
        <v>114</v>
      </c>
      <c r="V450" t="s">
        <v>114</v>
      </c>
      <c r="W450" s="5">
        <v>43479</v>
      </c>
      <c r="X450" s="3" t="s">
        <v>114</v>
      </c>
      <c r="Y450" s="3"/>
      <c r="Z450" s="3" t="s">
        <v>157</v>
      </c>
      <c r="AA450" s="3" t="s">
        <v>114</v>
      </c>
      <c r="AB450" s="3" t="s">
        <v>74</v>
      </c>
      <c r="AC450" s="8">
        <v>1</v>
      </c>
      <c r="AD450" s="3" t="s">
        <v>5967</v>
      </c>
      <c r="AE450" s="4" t="s">
        <v>5968</v>
      </c>
      <c r="AF450" s="3"/>
      <c r="AG450" s="3" t="s">
        <v>114</v>
      </c>
      <c r="AH450" s="8">
        <v>20</v>
      </c>
      <c r="AI450" s="3" t="s">
        <v>74</v>
      </c>
      <c r="AJ450" t="s">
        <v>114</v>
      </c>
      <c r="AK450" t="s">
        <v>114</v>
      </c>
      <c r="AL450" s="43" t="b">
        <v>0</v>
      </c>
      <c r="AM450" s="3"/>
      <c r="AN450" s="3"/>
      <c r="AO450" s="43" t="b">
        <v>0</v>
      </c>
      <c r="AP450" s="3" t="b">
        <v>0</v>
      </c>
      <c r="AQ450" s="3">
        <f>VLOOKUP(Table2[[#This Row],[Job-no]],Table3[],26,FALSE)</f>
        <v>10080</v>
      </c>
      <c r="AR450" t="str">
        <f t="shared" ref="AR450:AR513" si="92">IFERROR(MID(BC450,1,FIND("-",BC450,1)-1),"")</f>
        <v>BMDLED</v>
      </c>
      <c r="AS450" t="str">
        <f>VLOOKUP(AR450,Table1[],4,0)</f>
        <v>pendant</v>
      </c>
      <c r="AT450">
        <f>IF(BD450&gt;0,"Pattern",VLOOKUP(AR450,Table1[],5,0))</f>
        <v>0</v>
      </c>
      <c r="AU450" s="34">
        <f>IF(AT450="Pattern",WORKDAY(Table2[[#This Row],[Scheduled Ship Date]],-10),WORKDAY(Table2[[#This Row],[Scheduled Ship Date]],-4))</f>
        <v>43476</v>
      </c>
      <c r="AV450" s="39">
        <f>IF(Table2[[#This Row],[Extrusion cut double saw]]=TRUE,IF(O450="ToDo",IF(AT450="Pattern",Table2[[#This Row],[Total Sections]]*0.4,Table2[[#This Row],[Total Sections]]*0.12),0),IF(AT450="Pattern",Table2[[#This Row],[Total Sections]]*4,Table2[[#This Row],[Total Sections]]*1.2))</f>
        <v>24</v>
      </c>
      <c r="AW450" s="130">
        <f t="shared" ca="1" si="91"/>
        <v>43471</v>
      </c>
      <c r="AX450" s="42">
        <f>IF(AT450="Pattern",Table2[[#This Row],[Scheduled Ship Date]]-2,Table2[[#This Row],[Scheduled Ship Date]]-3)</f>
        <v>43479</v>
      </c>
      <c r="AY450" s="39">
        <f>IF(Table2[[#This Row],[Pattern]]="Pattern",Table2[[#This Row],[Total Sections]]*4.82,Table2[[#This Row],[Total Sections]]*0.5)</f>
        <v>10</v>
      </c>
      <c r="AZ450" s="42">
        <f t="shared" ca="1" si="89"/>
        <v>43470</v>
      </c>
      <c r="BA450" s="39">
        <f>((Table2[Total Sections]/Table2[Open Qty])-1)*Table2[Open Qty]*12.96</f>
        <v>0</v>
      </c>
      <c r="BB450" s="39"/>
      <c r="BC450" s="39" t="str">
        <f t="shared" ref="BC450:BC513" si="93">IF(MID(D450,1,2)="SP",MID(D450,FIND("-",D450,1)+1,30),D450)</f>
        <v>BMDLED-750-80-30-SO-8'-BLK-UNV-DP-1-CA(60)</v>
      </c>
      <c r="BD450" s="39">
        <f t="shared" ref="BD450:BD513" si="94">IFERROR(FIND("-K(",D450,1),0)</f>
        <v>0</v>
      </c>
      <c r="BE450" s="39" t="b">
        <f>_xlfn.IFNA(VLOOKUP(Table2[[#This Row],[Job-no]],Table4[],9,FALSE),TRUE)</f>
        <v>0</v>
      </c>
      <c r="BF450" s="39"/>
      <c r="BG450" s="39" t="b">
        <f>_xlfn.IFNA(VLOOKUP(Table2[[#This Row],[Job-no]],Table4[],14,FALSE),TRUE)</f>
        <v>0</v>
      </c>
      <c r="BH450" s="39" t="str">
        <f>_xlfn.IFNA(VLOOKUP(Table2[[#This Row],[Job-no]],Table4[],11,FALSE),"Done")</f>
        <v/>
      </c>
      <c r="BI450" s="39">
        <f>IF(Table2[[#This Row],[Pattern]]="Pattern",VLOOKUP(Table2[[#This Row],[Product Code]],'Routing data'!$A$2:$W$470,13,FALSE),VLOOKUP(Table2[[#This Row],[Product Code]],'Routing data'!$A$2:$W$470,3,FALSE))</f>
        <v>2</v>
      </c>
      <c r="BJ450" s="39">
        <f>IF(Table2[[#This Row],[Pattern]]="Pattern",VLOOKUP(Table2[[#This Row],[Product Code]],'Routing data'!$A$2:$W$470,14,FALSE),VLOOKUP(Table2[[#This Row],[Product Code]],'Routing data'!$A$2:$W$470,4,FALSE))</f>
        <v>0</v>
      </c>
      <c r="BK450" s="39">
        <f>VLOOKUP(Table2[[#This Row],[Product Code]],'Routing data'!A$4:W$524,16,FALSE)</f>
        <v>0</v>
      </c>
      <c r="BL450" s="42">
        <f>IF(Table2[[#This Row],[Milling Required]]=0,"x",IF(AT450="Pattern",B450-10,B450-4))</f>
        <v>43478</v>
      </c>
      <c r="BM450" s="42" t="str">
        <f>IF(Table2[[#This Row],[Punching Required]]=0,"x",IF(AT450="Pattern",B450-8,B450-2))</f>
        <v>x</v>
      </c>
      <c r="BN450" s="42">
        <f t="shared" ref="BN450:BN513" si="95">IF(AT450="Pattern",B450-2,B450-3)</f>
        <v>43479</v>
      </c>
      <c r="BO450" s="39">
        <f>IF(Table2[[#This Row],[Milling]]="x","x",Table2[[#This Row],[Total Sections]]*2)</f>
        <v>40</v>
      </c>
      <c r="BP450" s="39" t="str">
        <f>IF(Table2[[#This Row],[Punching]]="x","x",Table2[Total Sections]*2)</f>
        <v>x</v>
      </c>
      <c r="BQ450" s="39">
        <f>IF(Table2[[#This Row],[Pattern]]="Pattern",Table2[Total Sections]*3,Table2[Total Sections]*1.5)</f>
        <v>30</v>
      </c>
      <c r="BR450" s="42">
        <f t="shared" ca="1" si="90"/>
        <v>43471</v>
      </c>
      <c r="BS450" s="42"/>
      <c r="BT450" s="39"/>
      <c r="BU450" s="39"/>
      <c r="BV450" s="39" t="str">
        <f>_xlfn.IFNA(VLOOKUP(Table2[[#This Row],[Job-no]],Table4[],16,FALSE),"Ready")</f>
        <v/>
      </c>
      <c r="BW450" s="39" t="str">
        <f>_xlfn.IFNA(VLOOKUP(Table2[[#This Row],[Job-no]],Table4[],21,FALSE),"Ready")</f>
        <v/>
      </c>
      <c r="BX450" s="39" t="b">
        <f>_xlfn.IFNA(VLOOKUP(Table2[[#This Row],[Job-no]],Table4[],10,FALSE),TRUE)</f>
        <v>0</v>
      </c>
      <c r="BY450" s="39" t="str">
        <f>_xlfn.IFNA(VLOOKUP(Table2[[#This Row],[Job-no]],Table4[],22,FALSE),"Ready")</f>
        <v/>
      </c>
      <c r="BZ450" s="120">
        <f t="shared" ref="BZ450:BZ513" si="96">B450</f>
        <v>43482</v>
      </c>
      <c r="CA450" s="120" t="str">
        <f ca="1">IF(OR(Table2[[#This Row],[Saw Date]]=TODAY(),Table2[[#This Row],[Saw Date]]=TODAY()+1), Table2[[#This Row],[Saw Date]],IF(Table2[[#This Row],[Extrusion cut double saw]],"Done",""))</f>
        <v/>
      </c>
      <c r="CB450" s="120" t="str">
        <f ca="1">IF(OR(Table2[[#This Row],[Lens Date]]=TODAY(),Table2[[#This Row],[Lens Date]]=TODAY()+1), Table2[[#This Row],[Lens Date]],IF(Table2[[#This Row],[MSLens]]="Done","Done",""))</f>
        <v/>
      </c>
      <c r="CC450" s="120" t="str">
        <f ca="1">IF(OR(Table2[[#This Row],[Milling Date]]=TODAY(),Table2[[#This Row],[Milling Date]]=TODAY()+1), Table2[[#This Row],[Milling Date]],IF(Table2[[#This Row],[CNC Holes]]="Ready","Done",""))</f>
        <v/>
      </c>
      <c r="CD450" s="120" t="str">
        <f ca="1">IF(OR(Table2[[#This Row],[Welding Date]]=TODAY(),Table2[[#This Row],[Welding Date]]=TODAY()+1), Table2[[#This Row],[Welding Date]],IF(Table2[[#This Row],[Welding Corners]]="Ready","Done",""))</f>
        <v/>
      </c>
      <c r="CE450" s="120" t="str">
        <f ca="1">IF(OR(Table2[[#This Row],[Puching Date]]=TODAY(),Table2[[#This Row],[Puching Date]]=TODAY()+1), Table2[[#This Row],[Puching Date]],IF(Table2[[#This Row],[Punch Holes]]="Ready","Done",""))</f>
        <v/>
      </c>
      <c r="CF450" s="120" t="str">
        <f ca="1">IF(OR(Table2[[#This Row],[Housing Date2]]=TODAY(),Table2[[#This Row],[Housing Date2]]=TODAY()+1),Table2[[#This Row],[Housing Date2]],IF(Table2[[#This Row],[Body Assembly]],"Done",""))</f>
        <v/>
      </c>
      <c r="CG450" s="120" t="str">
        <f>_xlfn.IFNA(VLOOKUP(Table2[[#This Row],[Job-no]],Table4[],7,FALSE),"Done")</f>
        <v>Scheduled/Released</v>
      </c>
    </row>
    <row r="451" spans="1:85" x14ac:dyDescent="0.25">
      <c r="A451" s="39" t="str">
        <f>_xlfn.CONCAT(Table2[[#This Row],[Order]],"-",Table2[[#This Row],[Line]])</f>
        <v>77283-5</v>
      </c>
      <c r="B451" s="5">
        <v>43482</v>
      </c>
      <c r="C451" s="8">
        <v>77283</v>
      </c>
      <c r="D451" s="3" t="s">
        <v>4160</v>
      </c>
      <c r="E451" s="8">
        <v>5</v>
      </c>
      <c r="F451" s="8">
        <v>1</v>
      </c>
      <c r="G451" s="3" t="s">
        <v>42</v>
      </c>
      <c r="H451" s="8">
        <v>8</v>
      </c>
      <c r="I451" s="43" t="b">
        <v>0</v>
      </c>
      <c r="J451" s="43" t="b">
        <v>0</v>
      </c>
      <c r="K451" t="s">
        <v>114</v>
      </c>
      <c r="L451" s="43" t="b">
        <v>0</v>
      </c>
      <c r="M451" s="43" t="b">
        <v>0</v>
      </c>
      <c r="N451" s="43" t="b">
        <v>0</v>
      </c>
      <c r="O451" t="s">
        <v>114</v>
      </c>
      <c r="P451" t="s">
        <v>114</v>
      </c>
      <c r="Q451" t="s">
        <v>114</v>
      </c>
      <c r="R451" t="s">
        <v>114</v>
      </c>
      <c r="S451" t="s">
        <v>114</v>
      </c>
      <c r="T451" t="s">
        <v>114</v>
      </c>
      <c r="U451" t="s">
        <v>114</v>
      </c>
      <c r="V451" t="s">
        <v>114</v>
      </c>
      <c r="W451" s="5">
        <v>43479</v>
      </c>
      <c r="X451" s="3" t="s">
        <v>114</v>
      </c>
      <c r="Y451" s="3"/>
      <c r="Z451" s="3" t="s">
        <v>157</v>
      </c>
      <c r="AA451" s="3" t="s">
        <v>114</v>
      </c>
      <c r="AB451" s="3" t="s">
        <v>74</v>
      </c>
      <c r="AC451" s="8">
        <v>1</v>
      </c>
      <c r="AD451" s="3" t="s">
        <v>5967</v>
      </c>
      <c r="AE451" s="4" t="s">
        <v>5968</v>
      </c>
      <c r="AF451" s="3"/>
      <c r="AG451" s="3" t="s">
        <v>114</v>
      </c>
      <c r="AH451" s="8">
        <v>8</v>
      </c>
      <c r="AI451" s="3" t="s">
        <v>74</v>
      </c>
      <c r="AJ451" t="s">
        <v>114</v>
      </c>
      <c r="AK451" t="s">
        <v>114</v>
      </c>
      <c r="AL451" s="43" t="b">
        <v>0</v>
      </c>
      <c r="AM451" s="3"/>
      <c r="AN451" s="3"/>
      <c r="AO451" s="43" t="b">
        <v>0</v>
      </c>
      <c r="AP451" s="3" t="b">
        <v>0</v>
      </c>
      <c r="AQ451" s="3">
        <f>VLOOKUP(Table2[[#This Row],[Job-no]],Table3[],26,FALSE)</f>
        <v>5328</v>
      </c>
      <c r="AR451" t="str">
        <f t="shared" si="92"/>
        <v>BMDLED</v>
      </c>
      <c r="AS451" t="str">
        <f>VLOOKUP(AR451,Table1[],4,0)</f>
        <v>pendant</v>
      </c>
      <c r="AT451">
        <f>IF(BD451&gt;0,"Pattern",VLOOKUP(AR451,Table1[],5,0))</f>
        <v>0</v>
      </c>
      <c r="AU451" s="34">
        <f>IF(AT451="Pattern",WORKDAY(Table2[[#This Row],[Scheduled Ship Date]],-10),WORKDAY(Table2[[#This Row],[Scheduled Ship Date]],-4))</f>
        <v>43476</v>
      </c>
      <c r="AV451" s="39">
        <f>IF(Table2[[#This Row],[Extrusion cut double saw]]=TRUE,IF(O451="ToDo",IF(AT451="Pattern",Table2[[#This Row],[Total Sections]]*0.4,Table2[[#This Row],[Total Sections]]*0.12),0),IF(AT451="Pattern",Table2[[#This Row],[Total Sections]]*4,Table2[[#This Row],[Total Sections]]*1.2))</f>
        <v>9.6</v>
      </c>
      <c r="AW451" s="130">
        <f t="shared" ca="1" si="91"/>
        <v>43471</v>
      </c>
      <c r="AX451" s="42">
        <f>IF(AT451="Pattern",Table2[[#This Row],[Scheduled Ship Date]]-2,Table2[[#This Row],[Scheduled Ship Date]]-3)</f>
        <v>43479</v>
      </c>
      <c r="AY451" s="39">
        <f>IF(Table2[[#This Row],[Pattern]]="Pattern",Table2[[#This Row],[Total Sections]]*4.82,Table2[[#This Row],[Total Sections]]*0.5)</f>
        <v>4</v>
      </c>
      <c r="AZ451" s="42">
        <f t="shared" ca="1" si="89"/>
        <v>43470</v>
      </c>
      <c r="BA451" s="39">
        <f>((Table2[Total Sections]/Table2[Open Qty])-1)*Table2[Open Qty]*12.96</f>
        <v>0</v>
      </c>
      <c r="BB451" s="39"/>
      <c r="BC451" s="39" t="str">
        <f t="shared" si="93"/>
        <v>BMDLED-750-80-30-SO-8'-BLK-UNV-DP-1-CA(60)-B1(BSL10LST)</v>
      </c>
      <c r="BD451" s="39">
        <f t="shared" si="94"/>
        <v>0</v>
      </c>
      <c r="BE451" s="39" t="b">
        <f>_xlfn.IFNA(VLOOKUP(Table2[[#This Row],[Job-no]],Table4[],9,FALSE),TRUE)</f>
        <v>0</v>
      </c>
      <c r="BF451" s="39"/>
      <c r="BG451" s="39" t="b">
        <f>_xlfn.IFNA(VLOOKUP(Table2[[#This Row],[Job-no]],Table4[],14,FALSE),TRUE)</f>
        <v>0</v>
      </c>
      <c r="BH451" s="39" t="str">
        <f>_xlfn.IFNA(VLOOKUP(Table2[[#This Row],[Job-no]],Table4[],11,FALSE),"Done")</f>
        <v/>
      </c>
      <c r="BI451" s="39">
        <f>IF(Table2[[#This Row],[Pattern]]="Pattern",VLOOKUP(Table2[[#This Row],[Product Code]],'Routing data'!$A$2:$W$470,13,FALSE),VLOOKUP(Table2[[#This Row],[Product Code]],'Routing data'!$A$2:$W$470,3,FALSE))</f>
        <v>2</v>
      </c>
      <c r="BJ451" s="39">
        <f>IF(Table2[[#This Row],[Pattern]]="Pattern",VLOOKUP(Table2[[#This Row],[Product Code]],'Routing data'!$A$2:$W$470,14,FALSE),VLOOKUP(Table2[[#This Row],[Product Code]],'Routing data'!$A$2:$W$470,4,FALSE))</f>
        <v>0</v>
      </c>
      <c r="BK451" s="39">
        <f>VLOOKUP(Table2[[#This Row],[Product Code]],'Routing data'!A$4:W$524,16,FALSE)</f>
        <v>0</v>
      </c>
      <c r="BL451" s="42">
        <f>IF(Table2[[#This Row],[Milling Required]]=0,"x",IF(AT451="Pattern",B451-10,B451-4))</f>
        <v>43478</v>
      </c>
      <c r="BM451" s="42" t="str">
        <f>IF(Table2[[#This Row],[Punching Required]]=0,"x",IF(AT451="Pattern",B451-8,B451-2))</f>
        <v>x</v>
      </c>
      <c r="BN451" s="42">
        <f t="shared" si="95"/>
        <v>43479</v>
      </c>
      <c r="BO451" s="39">
        <f>IF(Table2[[#This Row],[Milling]]="x","x",Table2[[#This Row],[Total Sections]]*2)</f>
        <v>16</v>
      </c>
      <c r="BP451" s="39" t="str">
        <f>IF(Table2[[#This Row],[Punching]]="x","x",Table2[Total Sections]*2)</f>
        <v>x</v>
      </c>
      <c r="BQ451" s="39">
        <f>IF(Table2[[#This Row],[Pattern]]="Pattern",Table2[Total Sections]*3,Table2[Total Sections]*1.5)</f>
        <v>12</v>
      </c>
      <c r="BR451" s="42">
        <f t="shared" ca="1" si="90"/>
        <v>43471</v>
      </c>
      <c r="BS451" s="42"/>
      <c r="BT451" s="39"/>
      <c r="BU451" s="39"/>
      <c r="BV451" s="39" t="str">
        <f>_xlfn.IFNA(VLOOKUP(Table2[[#This Row],[Job-no]],Table4[],16,FALSE),"Ready")</f>
        <v/>
      </c>
      <c r="BW451" s="39" t="str">
        <f>_xlfn.IFNA(VLOOKUP(Table2[[#This Row],[Job-no]],Table4[],21,FALSE),"Ready")</f>
        <v/>
      </c>
      <c r="BX451" s="39" t="b">
        <f>_xlfn.IFNA(VLOOKUP(Table2[[#This Row],[Job-no]],Table4[],10,FALSE),TRUE)</f>
        <v>0</v>
      </c>
      <c r="BY451" s="39" t="str">
        <f>_xlfn.IFNA(VLOOKUP(Table2[[#This Row],[Job-no]],Table4[],22,FALSE),"Ready")</f>
        <v/>
      </c>
      <c r="BZ451" s="120">
        <f t="shared" si="96"/>
        <v>43482</v>
      </c>
      <c r="CA451" s="120" t="str">
        <f ca="1">IF(OR(Table2[[#This Row],[Saw Date]]=TODAY(),Table2[[#This Row],[Saw Date]]=TODAY()+1), Table2[[#This Row],[Saw Date]],IF(Table2[[#This Row],[Extrusion cut double saw]],"Done",""))</f>
        <v/>
      </c>
      <c r="CB451" s="120" t="str">
        <f ca="1">IF(OR(Table2[[#This Row],[Lens Date]]=TODAY(),Table2[[#This Row],[Lens Date]]=TODAY()+1), Table2[[#This Row],[Lens Date]],IF(Table2[[#This Row],[MSLens]]="Done","Done",""))</f>
        <v/>
      </c>
      <c r="CC451" s="120" t="str">
        <f ca="1">IF(OR(Table2[[#This Row],[Milling Date]]=TODAY(),Table2[[#This Row],[Milling Date]]=TODAY()+1), Table2[[#This Row],[Milling Date]],IF(Table2[[#This Row],[CNC Holes]]="Ready","Done",""))</f>
        <v/>
      </c>
      <c r="CD451" s="120" t="str">
        <f ca="1">IF(OR(Table2[[#This Row],[Welding Date]]=TODAY(),Table2[[#This Row],[Welding Date]]=TODAY()+1), Table2[[#This Row],[Welding Date]],IF(Table2[[#This Row],[Welding Corners]]="Ready","Done",""))</f>
        <v/>
      </c>
      <c r="CE451" s="120" t="str">
        <f ca="1">IF(OR(Table2[[#This Row],[Puching Date]]=TODAY(),Table2[[#This Row],[Puching Date]]=TODAY()+1), Table2[[#This Row],[Puching Date]],IF(Table2[[#This Row],[Punch Holes]]="Ready","Done",""))</f>
        <v/>
      </c>
      <c r="CF451" s="120" t="str">
        <f ca="1">IF(OR(Table2[[#This Row],[Housing Date2]]=TODAY(),Table2[[#This Row],[Housing Date2]]=TODAY()+1),Table2[[#This Row],[Housing Date2]],IF(Table2[[#This Row],[Body Assembly]],"Done",""))</f>
        <v/>
      </c>
      <c r="CG451" s="120" t="str">
        <f>_xlfn.IFNA(VLOOKUP(Table2[[#This Row],[Job-no]],Table4[],7,FALSE),"Done")</f>
        <v>Scheduled/Released</v>
      </c>
    </row>
    <row r="452" spans="1:85" x14ac:dyDescent="0.25">
      <c r="A452" t="str">
        <f>_xlfn.CONCAT(Table2[[#This Row],[Order]],"-",Table2[[#This Row],[Line]])</f>
        <v>77714-1</v>
      </c>
      <c r="B452" s="5">
        <v>43482</v>
      </c>
      <c r="C452" s="8">
        <v>77714</v>
      </c>
      <c r="D452" s="3" t="s">
        <v>4347</v>
      </c>
      <c r="E452" s="8">
        <v>1</v>
      </c>
      <c r="F452" s="8">
        <v>1</v>
      </c>
      <c r="G452" s="3" t="s">
        <v>42</v>
      </c>
      <c r="H452" s="8">
        <v>1</v>
      </c>
      <c r="I452" s="43" t="b">
        <v>0</v>
      </c>
      <c r="J452" s="43" t="b">
        <v>0</v>
      </c>
      <c r="K452" t="s">
        <v>114</v>
      </c>
      <c r="L452" s="43" t="b">
        <v>0</v>
      </c>
      <c r="M452" s="43" t="b">
        <v>0</v>
      </c>
      <c r="N452" s="43" t="b">
        <v>0</v>
      </c>
      <c r="O452" t="s">
        <v>114</v>
      </c>
      <c r="P452" t="s">
        <v>114</v>
      </c>
      <c r="Q452" t="s">
        <v>114</v>
      </c>
      <c r="R452" t="s">
        <v>114</v>
      </c>
      <c r="S452" t="s">
        <v>114</v>
      </c>
      <c r="T452" t="s">
        <v>114</v>
      </c>
      <c r="U452" t="s">
        <v>114</v>
      </c>
      <c r="V452" t="s">
        <v>114</v>
      </c>
      <c r="W452" s="5">
        <v>43479</v>
      </c>
      <c r="X452" s="3" t="s">
        <v>114</v>
      </c>
      <c r="Y452" s="3"/>
      <c r="Z452" s="3" t="s">
        <v>195</v>
      </c>
      <c r="AA452" s="3" t="s">
        <v>114</v>
      </c>
      <c r="AB452" s="3" t="s">
        <v>74</v>
      </c>
      <c r="AC452" s="8">
        <v>12</v>
      </c>
      <c r="AD452" s="3" t="s">
        <v>5967</v>
      </c>
      <c r="AE452" s="4" t="s">
        <v>5968</v>
      </c>
      <c r="AF452" s="3"/>
      <c r="AG452" s="3" t="s">
        <v>114</v>
      </c>
      <c r="AH452" s="8">
        <v>1</v>
      </c>
      <c r="AI452" s="3" t="s">
        <v>74</v>
      </c>
      <c r="AJ452" t="s">
        <v>114</v>
      </c>
      <c r="AK452" t="s">
        <v>114</v>
      </c>
      <c r="AL452" s="43" t="b">
        <v>0</v>
      </c>
      <c r="AM452" s="3"/>
      <c r="AN452" s="3"/>
      <c r="AO452" s="43" t="b">
        <v>0</v>
      </c>
      <c r="AP452" s="3" t="b">
        <v>0</v>
      </c>
      <c r="AQ452" s="3">
        <f>VLOOKUP(Table2[[#This Row],[Job-no]],Table3[],26,FALSE)</f>
        <v>552</v>
      </c>
      <c r="AR452" t="str">
        <f t="shared" si="92"/>
        <v>SCDI</v>
      </c>
      <c r="AS452" t="str">
        <f>VLOOKUP(AR452,Table1[],4,0)</f>
        <v>pendant</v>
      </c>
      <c r="AT452" t="str">
        <f>IF(BD452&gt;0,"Pattern",VLOOKUP(AR452,Table1[],5,0))</f>
        <v>Check for Kit</v>
      </c>
      <c r="AU452" s="34">
        <f>IF(AT452="Pattern",WORKDAY(Table2[[#This Row],[Scheduled Ship Date]],-10),WORKDAY(Table2[[#This Row],[Scheduled Ship Date]],-4))</f>
        <v>43476</v>
      </c>
      <c r="AV452">
        <f>IF(Table2[[#This Row],[Extrusion cut double saw]]=TRUE,IF(O452="ToDo",IF(AT452="Pattern",Table2[[#This Row],[Total Sections]]*0.4,Table2[[#This Row],[Total Sections]]*0.12),0),IF(AT452="Pattern",Table2[[#This Row],[Total Sections]]*4,Table2[[#This Row],[Total Sections]]*1.2))</f>
        <v>1.2</v>
      </c>
      <c r="AW452" s="130">
        <f t="shared" ca="1" si="91"/>
        <v>43471</v>
      </c>
      <c r="AX452" s="42">
        <f>IF(AT452="Pattern",Table2[[#This Row],[Scheduled Ship Date]]-2,Table2[[#This Row],[Scheduled Ship Date]]-3)</f>
        <v>43479</v>
      </c>
      <c r="AY452">
        <f>IF(Table2[[#This Row],[Pattern]]="Pattern",Table2[[#This Row],[Total Sections]]*4.82,Table2[[#This Row],[Total Sections]]*0.5)</f>
        <v>0.5</v>
      </c>
      <c r="AZ452" s="42">
        <f t="shared" ca="1" si="89"/>
        <v>43470</v>
      </c>
      <c r="BA452" s="39">
        <f>((Table2[Total Sections]/Table2[Open Qty])-1)*Table2[Open Qty]*12.96</f>
        <v>0</v>
      </c>
      <c r="BB452" s="42"/>
      <c r="BC452" s="39" t="str">
        <f t="shared" si="93"/>
        <v>SCDI-375-500-80-40-SO-FL-4-W-UNV-DP-1-CA(96)-B1(BSL10LST)</v>
      </c>
      <c r="BD452" s="39">
        <f t="shared" si="94"/>
        <v>0</v>
      </c>
      <c r="BE452" s="39" t="b">
        <f>_xlfn.IFNA(VLOOKUP(Table2[[#This Row],[Job-no]],Table4[],9,FALSE),TRUE)</f>
        <v>0</v>
      </c>
      <c r="BF452" t="str">
        <f>VLOOKUP(AR452,Table1[],3,0)</f>
        <v>SCULPT</v>
      </c>
      <c r="BG452" s="39" t="b">
        <f>_xlfn.IFNA(VLOOKUP(Table2[[#This Row],[Job-no]],Table4[],14,FALSE),TRUE)</f>
        <v>0</v>
      </c>
      <c r="BH452" s="39" t="str">
        <f>_xlfn.IFNA(VLOOKUP(Table2[[#This Row],[Job-no]],Table4[],11,FALSE),"Done")</f>
        <v/>
      </c>
      <c r="BI452" s="39">
        <f>IF(Table2[[#This Row],[Pattern]]="Pattern",VLOOKUP(Table2[[#This Row],[Product Code]],'Routing data'!$A$2:$W$470,13,FALSE),VLOOKUP(Table2[[#This Row],[Product Code]],'Routing data'!$A$2:$W$470,3,FALSE))</f>
        <v>2</v>
      </c>
      <c r="BJ452" s="39">
        <f>IF(Table2[[#This Row],[Pattern]]="Pattern",VLOOKUP(Table2[[#This Row],[Product Code]],'Routing data'!$A$2:$W$470,14,FALSE),VLOOKUP(Table2[[#This Row],[Product Code]],'Routing data'!$A$2:$W$470,4,FALSE))</f>
        <v>0</v>
      </c>
      <c r="BK452" s="39">
        <f>VLOOKUP(Table2[[#This Row],[Product Code]],'Routing data'!A$4:W$524,16,FALSE)</f>
        <v>0</v>
      </c>
      <c r="BL452" s="42">
        <f>IF(Table2[[#This Row],[Milling Required]]=0,"x",IF(AT452="Pattern",B452-10,B452-4))</f>
        <v>43478</v>
      </c>
      <c r="BM452" s="42" t="str">
        <f>IF(Table2[[#This Row],[Punching Required]]=0,"x",IF(AT452="Pattern",B452-8,B452-2))</f>
        <v>x</v>
      </c>
      <c r="BN452" s="42">
        <f t="shared" si="95"/>
        <v>43479</v>
      </c>
      <c r="BO452" s="39">
        <f>IF(Table2[[#This Row],[Milling]]="x","x",Table2[[#This Row],[Total Sections]]*2)</f>
        <v>2</v>
      </c>
      <c r="BP452" s="39" t="str">
        <f>IF(Table2[[#This Row],[Punching]]="x","x",Table2[Total Sections]*2)</f>
        <v>x</v>
      </c>
      <c r="BQ452" s="39">
        <f>IF(Table2[[#This Row],[Pattern]]="Pattern",Table2[Total Sections]*3,Table2[Total Sections]*1.5)</f>
        <v>1.5</v>
      </c>
      <c r="BR452" s="42">
        <f t="shared" ca="1" si="90"/>
        <v>43471</v>
      </c>
      <c r="BS452" s="42"/>
      <c r="BT452" s="42"/>
      <c r="BU452" s="39"/>
      <c r="BV452" s="122" t="str">
        <f>_xlfn.IFNA(VLOOKUP(Table2[[#This Row],[Job-no]],Table4[],16,FALSE),"Ready")</f>
        <v/>
      </c>
      <c r="BW452" s="122" t="str">
        <f>_xlfn.IFNA(VLOOKUP(Table2[[#This Row],[Job-no]],Table4[],21,FALSE),"Ready")</f>
        <v/>
      </c>
      <c r="BX452" s="39" t="b">
        <f>_xlfn.IFNA(VLOOKUP(Table2[[#This Row],[Job-no]],Table4[],10,FALSE),TRUE)</f>
        <v>0</v>
      </c>
      <c r="BY452" s="39" t="str">
        <f>_xlfn.IFNA(VLOOKUP(Table2[[#This Row],[Job-no]],Table4[],22,FALSE),"Ready")</f>
        <v/>
      </c>
      <c r="BZ452" s="120">
        <f t="shared" si="96"/>
        <v>43482</v>
      </c>
      <c r="CA452" s="120" t="str">
        <f ca="1">IF(OR(Table2[[#This Row],[Saw Date]]=TODAY(),Table2[[#This Row],[Saw Date]]=TODAY()+1), Table2[[#This Row],[Saw Date]],IF(Table2[[#This Row],[Extrusion cut double saw]],"Done",""))</f>
        <v/>
      </c>
      <c r="CB452" s="120" t="str">
        <f ca="1">IF(OR(Table2[[#This Row],[Lens Date]]=TODAY(),Table2[[#This Row],[Lens Date]]=TODAY()+1), Table2[[#This Row],[Lens Date]],IF(Table2[[#This Row],[MSLens]]="Done","Done",""))</f>
        <v/>
      </c>
      <c r="CC452" s="120" t="str">
        <f ca="1">IF(OR(Table2[[#This Row],[Milling Date]]=TODAY(),Table2[[#This Row],[Milling Date]]=TODAY()+1), Table2[[#This Row],[Milling Date]],IF(Table2[[#This Row],[CNC Holes]]="Ready","Done",""))</f>
        <v/>
      </c>
      <c r="CD452" s="120" t="str">
        <f ca="1">IF(OR(Table2[[#This Row],[Welding Date]]=TODAY(),Table2[[#This Row],[Welding Date]]=TODAY()+1), Table2[[#This Row],[Welding Date]],IF(Table2[[#This Row],[Welding Corners]]="Ready","Done",""))</f>
        <v/>
      </c>
      <c r="CE452" s="120" t="str">
        <f ca="1">IF(OR(Table2[[#This Row],[Puching Date]]=TODAY(),Table2[[#This Row],[Puching Date]]=TODAY()+1), Table2[[#This Row],[Puching Date]],IF(Table2[[#This Row],[Punch Holes]]="Ready","Done",""))</f>
        <v/>
      </c>
      <c r="CF452" s="120" t="str">
        <f ca="1">IF(OR(Table2[[#This Row],[Housing Date2]]=TODAY(),Table2[[#This Row],[Housing Date2]]=TODAY()+1),Table2[[#This Row],[Housing Date2]],IF(Table2[[#This Row],[Body Assembly]],"Done",""))</f>
        <v/>
      </c>
      <c r="CG452" s="120" t="str">
        <f>_xlfn.IFNA(VLOOKUP(Table2[[#This Row],[Job-no]],Table4[],7,FALSE),"Done")</f>
        <v>Scheduled/Released</v>
      </c>
    </row>
    <row r="453" spans="1:85" x14ac:dyDescent="0.25">
      <c r="A453" t="str">
        <f>_xlfn.CONCAT(Table2[[#This Row],[Order]],"-",Table2[[#This Row],[Line]])</f>
        <v>77795-1</v>
      </c>
      <c r="B453" s="5">
        <v>43482</v>
      </c>
      <c r="C453" s="8">
        <v>77795</v>
      </c>
      <c r="D453" s="3" t="s">
        <v>4239</v>
      </c>
      <c r="E453" s="8">
        <v>1</v>
      </c>
      <c r="F453" s="8">
        <v>1</v>
      </c>
      <c r="G453" s="3" t="s">
        <v>42</v>
      </c>
      <c r="H453" s="8">
        <v>25</v>
      </c>
      <c r="I453" s="43" t="b">
        <v>0</v>
      </c>
      <c r="J453" s="43" t="b">
        <v>0</v>
      </c>
      <c r="K453" t="s">
        <v>114</v>
      </c>
      <c r="L453" s="43" t="b">
        <v>0</v>
      </c>
      <c r="M453" s="43" t="b">
        <v>0</v>
      </c>
      <c r="N453" s="43" t="b">
        <v>0</v>
      </c>
      <c r="O453" t="s">
        <v>114</v>
      </c>
      <c r="P453" t="s">
        <v>114</v>
      </c>
      <c r="Q453" t="s">
        <v>114</v>
      </c>
      <c r="R453" t="s">
        <v>114</v>
      </c>
      <c r="S453" t="s">
        <v>114</v>
      </c>
      <c r="T453" t="s">
        <v>114</v>
      </c>
      <c r="U453" t="s">
        <v>114</v>
      </c>
      <c r="V453" t="s">
        <v>114</v>
      </c>
      <c r="W453" s="5">
        <v>43479</v>
      </c>
      <c r="X453" s="3" t="s">
        <v>114</v>
      </c>
      <c r="Y453" s="3"/>
      <c r="Z453" s="3" t="s">
        <v>150</v>
      </c>
      <c r="AA453" s="3" t="s">
        <v>114</v>
      </c>
      <c r="AB453" s="3" t="s">
        <v>74</v>
      </c>
      <c r="AC453" s="8">
        <v>10</v>
      </c>
      <c r="AD453" s="3" t="s">
        <v>5967</v>
      </c>
      <c r="AE453" s="4" t="s">
        <v>5968</v>
      </c>
      <c r="AF453" s="3"/>
      <c r="AG453" s="3" t="s">
        <v>114</v>
      </c>
      <c r="AH453" s="8">
        <v>25</v>
      </c>
      <c r="AI453" s="3" t="s">
        <v>180</v>
      </c>
      <c r="AJ453" t="s">
        <v>114</v>
      </c>
      <c r="AK453" t="s">
        <v>114</v>
      </c>
      <c r="AL453" s="43" t="b">
        <v>0</v>
      </c>
      <c r="AM453" s="3"/>
      <c r="AN453" s="3"/>
      <c r="AO453" s="43" t="b">
        <v>0</v>
      </c>
      <c r="AP453" s="3" t="b">
        <v>0</v>
      </c>
      <c r="AQ453" s="3">
        <f>VLOOKUP(Table2[[#This Row],[Job-no]],Table3[],26,FALSE)</f>
        <v>11133.5</v>
      </c>
      <c r="AR453" t="str">
        <f t="shared" si="92"/>
        <v>BDLED</v>
      </c>
      <c r="AS453" t="str">
        <f>VLOOKUP(AR453,Table1[],4,0)</f>
        <v>pendant</v>
      </c>
      <c r="AT453">
        <f>IF(BD453&gt;0,"Pattern",VLOOKUP(AR453,Table1[],5,0))</f>
        <v>0</v>
      </c>
      <c r="AU453" s="34">
        <f>IF(AT453="Pattern",WORKDAY(Table2[[#This Row],[Scheduled Ship Date]],-10),WORKDAY(Table2[[#This Row],[Scheduled Ship Date]],-4))</f>
        <v>43476</v>
      </c>
      <c r="AV453">
        <f>IF(Table2[[#This Row],[Extrusion cut double saw]]=TRUE,IF(O453="ToDo",IF(AT453="Pattern",Table2[[#This Row],[Total Sections]]*0.4,Table2[[#This Row],[Total Sections]]*0.12),0),IF(AT453="Pattern",Table2[[#This Row],[Total Sections]]*4,Table2[[#This Row],[Total Sections]]*1.2))</f>
        <v>30</v>
      </c>
      <c r="AW453" s="42">
        <f ca="1">TODAY()+3</f>
        <v>43470</v>
      </c>
      <c r="AX453" s="42">
        <f>IF(AT453="Pattern",Table2[[#This Row],[Scheduled Ship Date]]-2,Table2[[#This Row],[Scheduled Ship Date]]-3)</f>
        <v>43479</v>
      </c>
      <c r="AY453">
        <f>IF(Table2[[#This Row],[Pattern]]="Pattern",Table2[[#This Row],[Total Sections]]*4.82,Table2[[#This Row],[Total Sections]]*0.5)</f>
        <v>12.5</v>
      </c>
      <c r="AZ453" s="42">
        <f t="shared" ca="1" si="89"/>
        <v>43470</v>
      </c>
      <c r="BA453" s="39">
        <f>((Table2[Total Sections]/Table2[Open Qty])-1)*Table2[Open Qty]*12.96</f>
        <v>0</v>
      </c>
      <c r="BB453" s="39"/>
      <c r="BC453" s="39" t="str">
        <f t="shared" si="93"/>
        <v>BDLED-1000-80-30-SO-6-W-277-DP-1-CA(36)</v>
      </c>
      <c r="BD453" s="39">
        <f t="shared" si="94"/>
        <v>0</v>
      </c>
      <c r="BE453" s="39" t="b">
        <f>_xlfn.IFNA(VLOOKUP(Table2[[#This Row],[Job-no]],Table4[],9,FALSE),TRUE)</f>
        <v>0</v>
      </c>
      <c r="BF453" t="str">
        <f>VLOOKUP(AR453,Table1[],3,0)</f>
        <v>B2LED</v>
      </c>
      <c r="BG453" s="39" t="b">
        <f>_xlfn.IFNA(VLOOKUP(Table2[[#This Row],[Job-no]],Table4[],14,FALSE),TRUE)</f>
        <v>0</v>
      </c>
      <c r="BH453" s="39" t="str">
        <f>_xlfn.IFNA(VLOOKUP(Table2[[#This Row],[Job-no]],Table4[],11,FALSE),"Done")</f>
        <v/>
      </c>
      <c r="BI453" s="39">
        <f>IF(Table2[[#This Row],[Pattern]]="Pattern",VLOOKUP(Table2[[#This Row],[Product Code]],'Routing data'!$A$2:$W$470,13,FALSE),VLOOKUP(Table2[[#This Row],[Product Code]],'Routing data'!$A$2:$W$470,3,FALSE))</f>
        <v>2</v>
      </c>
      <c r="BJ453" s="39">
        <f>IF(Table2[[#This Row],[Pattern]]="Pattern",VLOOKUP(Table2[[#This Row],[Product Code]],'Routing data'!$A$2:$W$470,14,FALSE),VLOOKUP(Table2[[#This Row],[Product Code]],'Routing data'!$A$2:$W$470,4,FALSE))</f>
        <v>0</v>
      </c>
      <c r="BK453" s="39">
        <f>VLOOKUP(Table2[[#This Row],[Product Code]],'Routing data'!A$4:W$524,16,FALSE)</f>
        <v>0</v>
      </c>
      <c r="BL453" s="42">
        <f>IF(Table2[[#This Row],[Milling Required]]=0,"x",IF(AT453="Pattern",B453-10,B453-4))</f>
        <v>43478</v>
      </c>
      <c r="BM453" s="42" t="str">
        <f>IF(Table2[[#This Row],[Punching Required]]=0,"x",IF(AT453="Pattern",B453-8,B453-2))</f>
        <v>x</v>
      </c>
      <c r="BN453" s="42">
        <f t="shared" si="95"/>
        <v>43479</v>
      </c>
      <c r="BO453" s="39">
        <f>IF(Table2[[#This Row],[Milling]]="x","x",Table2[[#This Row],[Total Sections]]*2)</f>
        <v>50</v>
      </c>
      <c r="BP453" s="39" t="str">
        <f>IF(Table2[[#This Row],[Punching]]="x","x",Table2[Total Sections]*2)</f>
        <v>x</v>
      </c>
      <c r="BQ453" s="39">
        <f>IF(Table2[[#This Row],[Pattern]]="Pattern",Table2[Total Sections]*3,Table2[Total Sections]*1.5)</f>
        <v>37.5</v>
      </c>
      <c r="BR453" s="42">
        <f t="shared" ca="1" si="90"/>
        <v>43471</v>
      </c>
      <c r="BS453" s="39"/>
      <c r="BT453" s="42"/>
      <c r="BU453" s="39"/>
      <c r="BV453" s="39" t="str">
        <f>_xlfn.IFNA(VLOOKUP(Table2[[#This Row],[Job-no]],Table4[],16,FALSE),"Ready")</f>
        <v/>
      </c>
      <c r="BW453" s="39" t="str">
        <f>_xlfn.IFNA(VLOOKUP(Table2[[#This Row],[Job-no]],Table4[],21,FALSE),"Ready")</f>
        <v/>
      </c>
      <c r="BX453" s="39" t="b">
        <f>_xlfn.IFNA(VLOOKUP(Table2[[#This Row],[Job-no]],Table4[],10,FALSE),TRUE)</f>
        <v>0</v>
      </c>
      <c r="BY453" s="39" t="str">
        <f>_xlfn.IFNA(VLOOKUP(Table2[[#This Row],[Job-no]],Table4[],22,FALSE),"Ready")</f>
        <v/>
      </c>
      <c r="BZ453" s="120">
        <f t="shared" si="96"/>
        <v>43482</v>
      </c>
      <c r="CA453" s="120" t="str">
        <f ca="1">IF(OR(Table2[[#This Row],[Saw Date]]=TODAY(),Table2[[#This Row],[Saw Date]]=TODAY()+1), Table2[[#This Row],[Saw Date]],IF(Table2[[#This Row],[Extrusion cut double saw]],"Done",""))</f>
        <v/>
      </c>
      <c r="CB453" s="120" t="str">
        <f ca="1">IF(OR(Table2[[#This Row],[Lens Date]]=TODAY(),Table2[[#This Row],[Lens Date]]=TODAY()+1), Table2[[#This Row],[Lens Date]],IF(Table2[[#This Row],[MSLens]]="Done","Done",""))</f>
        <v/>
      </c>
      <c r="CC453" s="120" t="str">
        <f ca="1">IF(OR(Table2[[#This Row],[Milling Date]]=TODAY(),Table2[[#This Row],[Milling Date]]=TODAY()+1), Table2[[#This Row],[Milling Date]],IF(Table2[[#This Row],[CNC Holes]]="Ready","Done",""))</f>
        <v/>
      </c>
      <c r="CD453" s="120" t="str">
        <f ca="1">IF(OR(Table2[[#This Row],[Welding Date]]=TODAY(),Table2[[#This Row],[Welding Date]]=TODAY()+1), Table2[[#This Row],[Welding Date]],IF(Table2[[#This Row],[Welding Corners]]="Ready","Done",""))</f>
        <v/>
      </c>
      <c r="CE453" s="120" t="str">
        <f ca="1">IF(OR(Table2[[#This Row],[Puching Date]]=TODAY(),Table2[[#This Row],[Puching Date]]=TODAY()+1), Table2[[#This Row],[Puching Date]],IF(Table2[[#This Row],[Punch Holes]]="Ready","Done",""))</f>
        <v/>
      </c>
      <c r="CF453" s="120" t="str">
        <f ca="1">IF(OR(Table2[[#This Row],[Housing Date2]]=TODAY(),Table2[[#This Row],[Housing Date2]]=TODAY()+1),Table2[[#This Row],[Housing Date2]],IF(Table2[[#This Row],[Body Assembly]],"Done",""))</f>
        <v/>
      </c>
      <c r="CG453" s="120" t="str">
        <f>_xlfn.IFNA(VLOOKUP(Table2[[#This Row],[Job-no]],Table4[],7,FALSE),"Done")</f>
        <v>Scheduled/Released</v>
      </c>
    </row>
    <row r="454" spans="1:85" x14ac:dyDescent="0.25">
      <c r="A454" t="str">
        <f>_xlfn.CONCAT(Table2[[#This Row],[Order]],"-",Table2[[#This Row],[Line]])</f>
        <v>77795-2</v>
      </c>
      <c r="B454" s="5">
        <v>43482</v>
      </c>
      <c r="C454" s="8">
        <v>77795</v>
      </c>
      <c r="D454" s="3" t="s">
        <v>4240</v>
      </c>
      <c r="E454" s="8">
        <v>2</v>
      </c>
      <c r="F454" s="8">
        <v>1</v>
      </c>
      <c r="G454" s="3" t="s">
        <v>42</v>
      </c>
      <c r="H454" s="8">
        <v>12</v>
      </c>
      <c r="I454" s="43" t="b">
        <v>0</v>
      </c>
      <c r="J454" s="43" t="b">
        <v>0</v>
      </c>
      <c r="K454" t="s">
        <v>114</v>
      </c>
      <c r="L454" s="43" t="b">
        <v>0</v>
      </c>
      <c r="M454" s="43" t="b">
        <v>0</v>
      </c>
      <c r="N454" s="43" t="b">
        <v>0</v>
      </c>
      <c r="O454" t="s">
        <v>114</v>
      </c>
      <c r="P454" t="s">
        <v>114</v>
      </c>
      <c r="Q454" t="s">
        <v>114</v>
      </c>
      <c r="R454" t="s">
        <v>114</v>
      </c>
      <c r="S454" t="s">
        <v>114</v>
      </c>
      <c r="T454" t="s">
        <v>114</v>
      </c>
      <c r="U454" t="s">
        <v>114</v>
      </c>
      <c r="V454" t="s">
        <v>114</v>
      </c>
      <c r="W454" s="5">
        <v>43479</v>
      </c>
      <c r="X454" s="3" t="s">
        <v>114</v>
      </c>
      <c r="Y454" s="3"/>
      <c r="Z454" s="3" t="s">
        <v>26</v>
      </c>
      <c r="AA454" s="3" t="s">
        <v>114</v>
      </c>
      <c r="AB454" s="3" t="s">
        <v>74</v>
      </c>
      <c r="AC454" s="8">
        <v>10</v>
      </c>
      <c r="AD454" s="3" t="s">
        <v>5967</v>
      </c>
      <c r="AE454" s="4" t="s">
        <v>5968</v>
      </c>
      <c r="AF454" s="3"/>
      <c r="AG454" s="3" t="s">
        <v>114</v>
      </c>
      <c r="AH454" s="8">
        <v>12</v>
      </c>
      <c r="AI454" s="3" t="s">
        <v>180</v>
      </c>
      <c r="AJ454" t="s">
        <v>114</v>
      </c>
      <c r="AK454" t="s">
        <v>114</v>
      </c>
      <c r="AL454" s="43" t="b">
        <v>0</v>
      </c>
      <c r="AM454" s="3"/>
      <c r="AN454" s="3"/>
      <c r="AO454" s="43" t="b">
        <v>0</v>
      </c>
      <c r="AP454" s="3" t="b">
        <v>0</v>
      </c>
      <c r="AQ454" s="3">
        <f>VLOOKUP(Table2[[#This Row],[Job-no]],Table3[],26,FALSE)</f>
        <v>7272.36</v>
      </c>
      <c r="AR454" t="str">
        <f t="shared" si="92"/>
        <v>BDLED</v>
      </c>
      <c r="AS454" t="str">
        <f>VLOOKUP(AR454,Table1[],4,0)</f>
        <v>pendant</v>
      </c>
      <c r="AT454">
        <f>IF(BD454&gt;0,"Pattern",VLOOKUP(AR454,Table1[],5,0))</f>
        <v>0</v>
      </c>
      <c r="AU454" s="34">
        <f>IF(AT454="Pattern",WORKDAY(Table2[[#This Row],[Scheduled Ship Date]],-10),WORKDAY(Table2[[#This Row],[Scheduled Ship Date]],-4))</f>
        <v>43476</v>
      </c>
      <c r="AV454">
        <f>IF(Table2[[#This Row],[Extrusion cut double saw]]=TRUE,IF(O454="ToDo",IF(AT454="Pattern",Table2[[#This Row],[Total Sections]]*0.4,Table2[[#This Row],[Total Sections]]*0.12),0),IF(AT454="Pattern",Table2[[#This Row],[Total Sections]]*4,Table2[[#This Row],[Total Sections]]*1.2))</f>
        <v>14.399999999999999</v>
      </c>
      <c r="AW454" s="42">
        <f ca="1">TODAY()+3</f>
        <v>43470</v>
      </c>
      <c r="AX454" s="42">
        <f>IF(AT454="Pattern",Table2[[#This Row],[Scheduled Ship Date]]-2,Table2[[#This Row],[Scheduled Ship Date]]-3)</f>
        <v>43479</v>
      </c>
      <c r="AY454">
        <f>IF(Table2[[#This Row],[Pattern]]="Pattern",Table2[[#This Row],[Total Sections]]*4.82,Table2[[#This Row],[Total Sections]]*0.5)</f>
        <v>6</v>
      </c>
      <c r="AZ454" s="42">
        <f t="shared" ca="1" si="89"/>
        <v>43470</v>
      </c>
      <c r="BA454" s="39">
        <f>((Table2[Total Sections]/Table2[Open Qty])-1)*Table2[Open Qty]*12.96</f>
        <v>0</v>
      </c>
      <c r="BB454" s="42"/>
      <c r="BC454" s="39" t="str">
        <f t="shared" si="93"/>
        <v>BDLED-1000-80-30-SO-8-W-277-DP-1-CA(36)</v>
      </c>
      <c r="BD454" s="39">
        <f t="shared" si="94"/>
        <v>0</v>
      </c>
      <c r="BE454" s="39" t="b">
        <f>_xlfn.IFNA(VLOOKUP(Table2[[#This Row],[Job-no]],Table4[],9,FALSE),TRUE)</f>
        <v>0</v>
      </c>
      <c r="BF454" t="str">
        <f>VLOOKUP(AR454,Table1[],3,0)</f>
        <v>B2LED</v>
      </c>
      <c r="BG454" s="39" t="b">
        <f>_xlfn.IFNA(VLOOKUP(Table2[[#This Row],[Job-no]],Table4[],14,FALSE),TRUE)</f>
        <v>0</v>
      </c>
      <c r="BH454" s="39" t="str">
        <f>_xlfn.IFNA(VLOOKUP(Table2[[#This Row],[Job-no]],Table4[],11,FALSE),"Done")</f>
        <v/>
      </c>
      <c r="BI454" s="39">
        <f>IF(Table2[[#This Row],[Pattern]]="Pattern",VLOOKUP(Table2[[#This Row],[Product Code]],'Routing data'!$A$2:$W$470,13,FALSE),VLOOKUP(Table2[[#This Row],[Product Code]],'Routing data'!$A$2:$W$470,3,FALSE))</f>
        <v>2</v>
      </c>
      <c r="BJ454" s="39">
        <f>IF(Table2[[#This Row],[Pattern]]="Pattern",VLOOKUP(Table2[[#This Row],[Product Code]],'Routing data'!$A$2:$W$470,14,FALSE),VLOOKUP(Table2[[#This Row],[Product Code]],'Routing data'!$A$2:$W$470,4,FALSE))</f>
        <v>0</v>
      </c>
      <c r="BK454" s="39">
        <f>VLOOKUP(Table2[[#This Row],[Product Code]],'Routing data'!A$4:W$524,16,FALSE)</f>
        <v>0</v>
      </c>
      <c r="BL454" s="42">
        <f>IF(Table2[[#This Row],[Milling Required]]=0,"x",IF(AT454="Pattern",B454-10,B454-4))</f>
        <v>43478</v>
      </c>
      <c r="BM454" s="42" t="str">
        <f>IF(Table2[[#This Row],[Punching Required]]=0,"x",IF(AT454="Pattern",B454-8,B454-2))</f>
        <v>x</v>
      </c>
      <c r="BN454" s="42">
        <f t="shared" si="95"/>
        <v>43479</v>
      </c>
      <c r="BO454" s="39">
        <f>IF(Table2[[#This Row],[Milling]]="x","x",Table2[[#This Row],[Total Sections]]*2)</f>
        <v>24</v>
      </c>
      <c r="BP454" s="39" t="str">
        <f>IF(Table2[[#This Row],[Punching]]="x","x",Table2[Total Sections]*2)</f>
        <v>x</v>
      </c>
      <c r="BQ454" s="39">
        <f>IF(Table2[[#This Row],[Pattern]]="Pattern",Table2[Total Sections]*3,Table2[Total Sections]*1.5)</f>
        <v>18</v>
      </c>
      <c r="BR454" s="42">
        <f t="shared" ca="1" si="90"/>
        <v>43471</v>
      </c>
      <c r="BS454" s="42"/>
      <c r="BT454" s="42"/>
      <c r="BU454" s="39"/>
      <c r="BV454" s="39" t="str">
        <f>_xlfn.IFNA(VLOOKUP(Table2[[#This Row],[Job-no]],Table4[],16,FALSE),"Ready")</f>
        <v/>
      </c>
      <c r="BW454" s="39" t="str">
        <f>_xlfn.IFNA(VLOOKUP(Table2[[#This Row],[Job-no]],Table4[],21,FALSE),"Ready")</f>
        <v/>
      </c>
      <c r="BX454" s="39" t="b">
        <f>_xlfn.IFNA(VLOOKUP(Table2[[#This Row],[Job-no]],Table4[],10,FALSE),TRUE)</f>
        <v>0</v>
      </c>
      <c r="BY454" s="39" t="str">
        <f>_xlfn.IFNA(VLOOKUP(Table2[[#This Row],[Job-no]],Table4[],22,FALSE),"Ready")</f>
        <v/>
      </c>
      <c r="BZ454" s="120">
        <f t="shared" si="96"/>
        <v>43482</v>
      </c>
      <c r="CA454" s="120" t="str">
        <f ca="1">IF(OR(Table2[[#This Row],[Saw Date]]=TODAY(),Table2[[#This Row],[Saw Date]]=TODAY()+1), Table2[[#This Row],[Saw Date]],IF(Table2[[#This Row],[Extrusion cut double saw]],"Done",""))</f>
        <v/>
      </c>
      <c r="CB454" s="120" t="str">
        <f ca="1">IF(OR(Table2[[#This Row],[Lens Date]]=TODAY(),Table2[[#This Row],[Lens Date]]=TODAY()+1), Table2[[#This Row],[Lens Date]],IF(Table2[[#This Row],[MSLens]]="Done","Done",""))</f>
        <v/>
      </c>
      <c r="CC454" s="120" t="str">
        <f ca="1">IF(OR(Table2[[#This Row],[Milling Date]]=TODAY(),Table2[[#This Row],[Milling Date]]=TODAY()+1), Table2[[#This Row],[Milling Date]],IF(Table2[[#This Row],[CNC Holes]]="Ready","Done",""))</f>
        <v/>
      </c>
      <c r="CD454" s="120" t="str">
        <f ca="1">IF(OR(Table2[[#This Row],[Welding Date]]=TODAY(),Table2[[#This Row],[Welding Date]]=TODAY()+1), Table2[[#This Row],[Welding Date]],IF(Table2[[#This Row],[Welding Corners]]="Ready","Done",""))</f>
        <v/>
      </c>
      <c r="CE454" s="120" t="str">
        <f ca="1">IF(OR(Table2[[#This Row],[Puching Date]]=TODAY(),Table2[[#This Row],[Puching Date]]=TODAY()+1), Table2[[#This Row],[Puching Date]],IF(Table2[[#This Row],[Punch Holes]]="Ready","Done",""))</f>
        <v/>
      </c>
      <c r="CF454" s="120" t="str">
        <f ca="1">IF(OR(Table2[[#This Row],[Housing Date2]]=TODAY(),Table2[[#This Row],[Housing Date2]]=TODAY()+1),Table2[[#This Row],[Housing Date2]],IF(Table2[[#This Row],[Body Assembly]],"Done",""))</f>
        <v/>
      </c>
      <c r="CG454" s="120" t="str">
        <f>_xlfn.IFNA(VLOOKUP(Table2[[#This Row],[Job-no]],Table4[],7,FALSE),"Done")</f>
        <v>Scheduled/Released</v>
      </c>
    </row>
    <row r="455" spans="1:85" x14ac:dyDescent="0.25">
      <c r="A455" t="str">
        <f>_xlfn.CONCAT(Table2[[#This Row],[Order]],"-",Table2[[#This Row],[Line]])</f>
        <v>77795-3</v>
      </c>
      <c r="B455" s="5">
        <v>43482</v>
      </c>
      <c r="C455" s="8">
        <v>77795</v>
      </c>
      <c r="D455" s="3" t="s">
        <v>4242</v>
      </c>
      <c r="E455" s="8">
        <v>3</v>
      </c>
      <c r="F455" s="8">
        <v>1</v>
      </c>
      <c r="G455" s="3" t="s">
        <v>42</v>
      </c>
      <c r="H455" s="8">
        <v>3</v>
      </c>
      <c r="I455" s="43" t="b">
        <v>0</v>
      </c>
      <c r="J455" s="43" t="b">
        <v>0</v>
      </c>
      <c r="K455" t="s">
        <v>114</v>
      </c>
      <c r="L455" s="43" t="b">
        <v>0</v>
      </c>
      <c r="M455" s="43" t="b">
        <v>0</v>
      </c>
      <c r="N455" s="43" t="b">
        <v>0</v>
      </c>
      <c r="O455" t="s">
        <v>114</v>
      </c>
      <c r="P455" t="s">
        <v>114</v>
      </c>
      <c r="Q455" t="s">
        <v>114</v>
      </c>
      <c r="R455" t="s">
        <v>114</v>
      </c>
      <c r="S455" t="s">
        <v>114</v>
      </c>
      <c r="T455" t="s">
        <v>114</v>
      </c>
      <c r="U455" t="s">
        <v>114</v>
      </c>
      <c r="V455" t="s">
        <v>114</v>
      </c>
      <c r="W455" s="5">
        <v>43479</v>
      </c>
      <c r="X455" s="3" t="s">
        <v>114</v>
      </c>
      <c r="Y455" s="3"/>
      <c r="Z455" s="3" t="s">
        <v>150</v>
      </c>
      <c r="AA455" s="3" t="s">
        <v>114</v>
      </c>
      <c r="AB455" s="3" t="s">
        <v>74</v>
      </c>
      <c r="AC455" s="8">
        <v>10</v>
      </c>
      <c r="AD455" s="3" t="s">
        <v>5967</v>
      </c>
      <c r="AE455" s="4" t="s">
        <v>5968</v>
      </c>
      <c r="AF455" s="3"/>
      <c r="AG455" s="3" t="s">
        <v>114</v>
      </c>
      <c r="AH455" s="8">
        <v>3</v>
      </c>
      <c r="AI455" s="3" t="s">
        <v>180</v>
      </c>
      <c r="AJ455" t="s">
        <v>114</v>
      </c>
      <c r="AK455" t="s">
        <v>114</v>
      </c>
      <c r="AL455" s="43" t="b">
        <v>0</v>
      </c>
      <c r="AM455" s="3"/>
      <c r="AN455" s="3"/>
      <c r="AO455" s="43" t="b">
        <v>0</v>
      </c>
      <c r="AP455" s="3" t="b">
        <v>0</v>
      </c>
      <c r="AQ455" s="3">
        <f>VLOOKUP(Table2[[#This Row],[Job-no]],Table3[],26,FALSE)</f>
        <v>1404.84</v>
      </c>
      <c r="AR455" t="str">
        <f t="shared" si="92"/>
        <v>BDLED</v>
      </c>
      <c r="AS455" t="str">
        <f>VLOOKUP(AR455,Table1[],4,0)</f>
        <v>pendant</v>
      </c>
      <c r="AT455">
        <f>IF(BD455&gt;0,"Pattern",VLOOKUP(AR455,Table1[],5,0))</f>
        <v>0</v>
      </c>
      <c r="AU455" s="34">
        <f>IF(AT455="Pattern",WORKDAY(Table2[[#This Row],[Scheduled Ship Date]],-10),WORKDAY(Table2[[#This Row],[Scheduled Ship Date]],-4))</f>
        <v>43476</v>
      </c>
      <c r="AV455">
        <f>IF(Table2[[#This Row],[Extrusion cut double saw]]=TRUE,IF(O455="ToDo",IF(AT455="Pattern",Table2[[#This Row],[Total Sections]]*0.4,Table2[[#This Row],[Total Sections]]*0.12),0),IF(AT455="Pattern",Table2[[#This Row],[Total Sections]]*4,Table2[[#This Row],[Total Sections]]*1.2))</f>
        <v>3.5999999999999996</v>
      </c>
      <c r="AW455" s="42">
        <f ca="1">TODAY()+3</f>
        <v>43470</v>
      </c>
      <c r="AX455" s="42">
        <f>IF(AT455="Pattern",Table2[[#This Row],[Scheduled Ship Date]]-2,Table2[[#This Row],[Scheduled Ship Date]]-3)</f>
        <v>43479</v>
      </c>
      <c r="AY455">
        <f>IF(Table2[[#This Row],[Pattern]]="Pattern",Table2[[#This Row],[Total Sections]]*4.82,Table2[[#This Row],[Total Sections]]*0.5)</f>
        <v>1.5</v>
      </c>
      <c r="AZ455" s="42">
        <f t="shared" ca="1" si="89"/>
        <v>43470</v>
      </c>
      <c r="BA455" s="39">
        <f>((Table2[Total Sections]/Table2[Open Qty])-1)*Table2[Open Qty]*12.96</f>
        <v>0</v>
      </c>
      <c r="BB455" s="42"/>
      <c r="BC455" s="39" t="str">
        <f t="shared" si="93"/>
        <v>BDLED-1000-80-30-SO-6-W-277-DP-1+E(1)-CA(36)</v>
      </c>
      <c r="BD455" s="39">
        <f t="shared" si="94"/>
        <v>0</v>
      </c>
      <c r="BE455" s="39" t="b">
        <f>_xlfn.IFNA(VLOOKUP(Table2[[#This Row],[Job-no]],Table4[],9,FALSE),TRUE)</f>
        <v>0</v>
      </c>
      <c r="BF455" t="str">
        <f>VLOOKUP(AR455,Table1[],3,0)</f>
        <v>B2LED</v>
      </c>
      <c r="BG455" s="39" t="b">
        <f>_xlfn.IFNA(VLOOKUP(Table2[[#This Row],[Job-no]],Table4[],14,FALSE),TRUE)</f>
        <v>0</v>
      </c>
      <c r="BH455" s="39" t="str">
        <f>_xlfn.IFNA(VLOOKUP(Table2[[#This Row],[Job-no]],Table4[],11,FALSE),"Done")</f>
        <v/>
      </c>
      <c r="BI455" s="39">
        <f>IF(Table2[[#This Row],[Pattern]]="Pattern",VLOOKUP(Table2[[#This Row],[Product Code]],'Routing data'!$A$2:$W$470,13,FALSE),VLOOKUP(Table2[[#This Row],[Product Code]],'Routing data'!$A$2:$W$470,3,FALSE))</f>
        <v>2</v>
      </c>
      <c r="BJ455" s="39">
        <f>IF(Table2[[#This Row],[Pattern]]="Pattern",VLOOKUP(Table2[[#This Row],[Product Code]],'Routing data'!$A$2:$W$470,14,FALSE),VLOOKUP(Table2[[#This Row],[Product Code]],'Routing data'!$A$2:$W$470,4,FALSE))</f>
        <v>0</v>
      </c>
      <c r="BK455" s="39">
        <f>VLOOKUP(Table2[[#This Row],[Product Code]],'Routing data'!A$4:W$524,16,FALSE)</f>
        <v>0</v>
      </c>
      <c r="BL455" s="42">
        <f>IF(Table2[[#This Row],[Milling Required]]=0,"x",IF(AT455="Pattern",B455-10,B455-4))</f>
        <v>43478</v>
      </c>
      <c r="BM455" s="42" t="str">
        <f>IF(Table2[[#This Row],[Punching Required]]=0,"x",IF(AT455="Pattern",B455-8,B455-2))</f>
        <v>x</v>
      </c>
      <c r="BN455" s="42">
        <f t="shared" si="95"/>
        <v>43479</v>
      </c>
      <c r="BO455" s="39">
        <f>IF(Table2[[#This Row],[Milling]]="x","x",Table2[[#This Row],[Total Sections]]*2)</f>
        <v>6</v>
      </c>
      <c r="BP455" s="39" t="str">
        <f>IF(Table2[[#This Row],[Punching]]="x","x",Table2[Total Sections]*2)</f>
        <v>x</v>
      </c>
      <c r="BQ455" s="39">
        <f>IF(Table2[[#This Row],[Pattern]]="Pattern",Table2[Total Sections]*3,Table2[Total Sections]*1.5)</f>
        <v>4.5</v>
      </c>
      <c r="BR455" s="42">
        <f t="shared" ca="1" si="90"/>
        <v>43471</v>
      </c>
      <c r="BS455" s="42"/>
      <c r="BT455" s="42"/>
      <c r="BU455" s="39"/>
      <c r="BV455" s="122" t="str">
        <f>_xlfn.IFNA(VLOOKUP(Table2[[#This Row],[Job-no]],Table4[],16,FALSE),"Ready")</f>
        <v/>
      </c>
      <c r="BW455" s="122" t="str">
        <f>_xlfn.IFNA(VLOOKUP(Table2[[#This Row],[Job-no]],Table4[],21,FALSE),"Ready")</f>
        <v/>
      </c>
      <c r="BX455" s="39" t="b">
        <f>_xlfn.IFNA(VLOOKUP(Table2[[#This Row],[Job-no]],Table4[],10,FALSE),TRUE)</f>
        <v>0</v>
      </c>
      <c r="BY455" s="39" t="str">
        <f>_xlfn.IFNA(VLOOKUP(Table2[[#This Row],[Job-no]],Table4[],22,FALSE),"Ready")</f>
        <v/>
      </c>
      <c r="BZ455" s="120">
        <f t="shared" si="96"/>
        <v>43482</v>
      </c>
      <c r="CA455" s="120" t="str">
        <f ca="1">IF(OR(Table2[[#This Row],[Saw Date]]=TODAY(),Table2[[#This Row],[Saw Date]]=TODAY()+1), Table2[[#This Row],[Saw Date]],IF(Table2[[#This Row],[Extrusion cut double saw]],"Done",""))</f>
        <v/>
      </c>
      <c r="CB455" s="120" t="str">
        <f ca="1">IF(OR(Table2[[#This Row],[Lens Date]]=TODAY(),Table2[[#This Row],[Lens Date]]=TODAY()+1), Table2[[#This Row],[Lens Date]],IF(Table2[[#This Row],[MSLens]]="Done","Done",""))</f>
        <v/>
      </c>
      <c r="CC455" s="120" t="str">
        <f ca="1">IF(OR(Table2[[#This Row],[Milling Date]]=TODAY(),Table2[[#This Row],[Milling Date]]=TODAY()+1), Table2[[#This Row],[Milling Date]],IF(Table2[[#This Row],[CNC Holes]]="Ready","Done",""))</f>
        <v/>
      </c>
      <c r="CD455" s="120" t="str">
        <f ca="1">IF(OR(Table2[[#This Row],[Welding Date]]=TODAY(),Table2[[#This Row],[Welding Date]]=TODAY()+1), Table2[[#This Row],[Welding Date]],IF(Table2[[#This Row],[Welding Corners]]="Ready","Done",""))</f>
        <v/>
      </c>
      <c r="CE455" s="120" t="str">
        <f ca="1">IF(OR(Table2[[#This Row],[Puching Date]]=TODAY(),Table2[[#This Row],[Puching Date]]=TODAY()+1), Table2[[#This Row],[Puching Date]],IF(Table2[[#This Row],[Punch Holes]]="Ready","Done",""))</f>
        <v/>
      </c>
      <c r="CF455" s="120" t="str">
        <f ca="1">IF(OR(Table2[[#This Row],[Housing Date2]]=TODAY(),Table2[[#This Row],[Housing Date2]]=TODAY()+1),Table2[[#This Row],[Housing Date2]],IF(Table2[[#This Row],[Body Assembly]],"Done",""))</f>
        <v/>
      </c>
      <c r="CG455" s="120" t="str">
        <f>_xlfn.IFNA(VLOOKUP(Table2[[#This Row],[Job-no]],Table4[],7,FALSE),"Done")</f>
        <v>Scheduled/Released</v>
      </c>
    </row>
    <row r="456" spans="1:85" x14ac:dyDescent="0.25">
      <c r="A456" s="39" t="str">
        <f>_xlfn.CONCAT(Table2[[#This Row],[Order]],"-",Table2[[#This Row],[Line]])</f>
        <v>77795-4</v>
      </c>
      <c r="B456" s="5">
        <v>43482</v>
      </c>
      <c r="C456" s="8">
        <v>77795</v>
      </c>
      <c r="D456" s="3" t="s">
        <v>4244</v>
      </c>
      <c r="E456" s="8">
        <v>4</v>
      </c>
      <c r="F456" s="8">
        <v>1</v>
      </c>
      <c r="G456" s="3" t="s">
        <v>42</v>
      </c>
      <c r="H456" s="8">
        <v>5</v>
      </c>
      <c r="I456" s="43" t="b">
        <v>0</v>
      </c>
      <c r="J456" s="43" t="b">
        <v>0</v>
      </c>
      <c r="K456" t="s">
        <v>114</v>
      </c>
      <c r="L456" s="43" t="b">
        <v>0</v>
      </c>
      <c r="M456" s="43" t="b">
        <v>0</v>
      </c>
      <c r="N456" s="43" t="b">
        <v>0</v>
      </c>
      <c r="O456" t="s">
        <v>114</v>
      </c>
      <c r="P456" t="s">
        <v>114</v>
      </c>
      <c r="Q456" t="s">
        <v>114</v>
      </c>
      <c r="R456" t="s">
        <v>114</v>
      </c>
      <c r="S456" t="s">
        <v>114</v>
      </c>
      <c r="T456" t="s">
        <v>114</v>
      </c>
      <c r="U456" t="s">
        <v>114</v>
      </c>
      <c r="V456" t="s">
        <v>114</v>
      </c>
      <c r="W456" s="5">
        <v>43479</v>
      </c>
      <c r="X456" s="3" t="s">
        <v>114</v>
      </c>
      <c r="Y456" s="3"/>
      <c r="Z456" s="3" t="s">
        <v>26</v>
      </c>
      <c r="AA456" s="3" t="s">
        <v>114</v>
      </c>
      <c r="AB456" s="3" t="s">
        <v>74</v>
      </c>
      <c r="AC456" s="8">
        <v>10</v>
      </c>
      <c r="AD456" s="3" t="s">
        <v>5967</v>
      </c>
      <c r="AE456" s="4" t="s">
        <v>5968</v>
      </c>
      <c r="AF456" s="3"/>
      <c r="AG456" s="3" t="s">
        <v>114</v>
      </c>
      <c r="AH456" s="8">
        <v>5</v>
      </c>
      <c r="AI456" s="3" t="s">
        <v>180</v>
      </c>
      <c r="AJ456" t="s">
        <v>114</v>
      </c>
      <c r="AK456" t="s">
        <v>114</v>
      </c>
      <c r="AL456" s="43" t="b">
        <v>0</v>
      </c>
      <c r="AM456" s="3"/>
      <c r="AN456" s="3"/>
      <c r="AO456" s="43" t="b">
        <v>0</v>
      </c>
      <c r="AP456" s="3" t="b">
        <v>0</v>
      </c>
      <c r="AQ456" s="3">
        <f>VLOOKUP(Table2[[#This Row],[Job-no]],Table3[],26,FALSE)</f>
        <v>3076.1</v>
      </c>
      <c r="AR456" t="str">
        <f t="shared" si="92"/>
        <v>BDLED</v>
      </c>
      <c r="AS456" t="str">
        <f>VLOOKUP(AR456,Table1[],4,0)</f>
        <v>pendant</v>
      </c>
      <c r="AT456">
        <f>IF(BD456&gt;0,"Pattern",VLOOKUP(AR456,Table1[],5,0))</f>
        <v>0</v>
      </c>
      <c r="AU456" s="34">
        <f>IF(AT456="Pattern",WORKDAY(Table2[[#This Row],[Scheduled Ship Date]],-10),WORKDAY(Table2[[#This Row],[Scheduled Ship Date]],-4))</f>
        <v>43476</v>
      </c>
      <c r="AV456" s="39">
        <f>IF(Table2[[#This Row],[Extrusion cut double saw]]=TRUE,IF(O456="ToDo",IF(AT456="Pattern",Table2[[#This Row],[Total Sections]]*0.4,Table2[[#This Row],[Total Sections]]*0.12),0),IF(AT456="Pattern",Table2[[#This Row],[Total Sections]]*4,Table2[[#This Row],[Total Sections]]*1.2))</f>
        <v>6</v>
      </c>
      <c r="AW456" s="42">
        <f ca="1">TODAY()+3</f>
        <v>43470</v>
      </c>
      <c r="AX456" s="42">
        <f>IF(AT456="Pattern",Table2[[#This Row],[Scheduled Ship Date]]-2,Table2[[#This Row],[Scheduled Ship Date]]-3)</f>
        <v>43479</v>
      </c>
      <c r="AY456" s="39">
        <f>IF(Table2[[#This Row],[Pattern]]="Pattern",Table2[[#This Row],[Total Sections]]*4.82,Table2[[#This Row],[Total Sections]]*0.5)</f>
        <v>2.5</v>
      </c>
      <c r="AZ456" s="42">
        <f t="shared" ca="1" si="89"/>
        <v>43470</v>
      </c>
      <c r="BA456" s="39">
        <f>((Table2[Total Sections]/Table2[Open Qty])-1)*Table2[Open Qty]*12.96</f>
        <v>0</v>
      </c>
      <c r="BB456" s="39"/>
      <c r="BC456" s="39" t="str">
        <f t="shared" si="93"/>
        <v>BDLED-1000-80-30-SO-8-W-277-DP-1+E(1)-CA(36)</v>
      </c>
      <c r="BD456" s="39">
        <f t="shared" si="94"/>
        <v>0</v>
      </c>
      <c r="BE456" s="39" t="b">
        <f>_xlfn.IFNA(VLOOKUP(Table2[[#This Row],[Job-no]],Table4[],9,FALSE),TRUE)</f>
        <v>0</v>
      </c>
      <c r="BF456" s="39"/>
      <c r="BG456" s="39" t="b">
        <f>_xlfn.IFNA(VLOOKUP(Table2[[#This Row],[Job-no]],Table4[],14,FALSE),TRUE)</f>
        <v>0</v>
      </c>
      <c r="BH456" s="39" t="str">
        <f>_xlfn.IFNA(VLOOKUP(Table2[[#This Row],[Job-no]],Table4[],11,FALSE),"Done")</f>
        <v/>
      </c>
      <c r="BI456" s="39">
        <f>IF(Table2[[#This Row],[Pattern]]="Pattern",VLOOKUP(Table2[[#This Row],[Product Code]],'Routing data'!$A$2:$W$470,13,FALSE),VLOOKUP(Table2[[#This Row],[Product Code]],'Routing data'!$A$2:$W$470,3,FALSE))</f>
        <v>2</v>
      </c>
      <c r="BJ456" s="39">
        <f>IF(Table2[[#This Row],[Pattern]]="Pattern",VLOOKUP(Table2[[#This Row],[Product Code]],'Routing data'!$A$2:$W$470,14,FALSE),VLOOKUP(Table2[[#This Row],[Product Code]],'Routing data'!$A$2:$W$470,4,FALSE))</f>
        <v>0</v>
      </c>
      <c r="BK456" s="39">
        <f>VLOOKUP(Table2[[#This Row],[Product Code]],'Routing data'!A$4:W$524,16,FALSE)</f>
        <v>0</v>
      </c>
      <c r="BL456" s="42">
        <f>IF(Table2[[#This Row],[Milling Required]]=0,"x",IF(AT456="Pattern",B456-10,B456-4))</f>
        <v>43478</v>
      </c>
      <c r="BM456" s="39"/>
      <c r="BN456" s="42">
        <f t="shared" si="95"/>
        <v>43479</v>
      </c>
      <c r="BO456" s="39">
        <f>IF(Table2[[#This Row],[Milling]]="x","x",Table2[[#This Row],[Total Sections]]*2)</f>
        <v>10</v>
      </c>
      <c r="BP456" s="39">
        <f>IF(Table2[[#This Row],[Punching]]="x","x",Table2[Total Sections]*2)</f>
        <v>10</v>
      </c>
      <c r="BQ456" s="39">
        <f>IF(Table2[[#This Row],[Pattern]]="Pattern",Table2[Total Sections]*3,Table2[Total Sections]*1.5)</f>
        <v>7.5</v>
      </c>
      <c r="BR456" s="42">
        <f t="shared" ca="1" si="90"/>
        <v>43471</v>
      </c>
      <c r="BS456" s="39"/>
      <c r="BT456" s="39"/>
      <c r="BU456" s="39"/>
      <c r="BV456" s="39" t="str">
        <f>_xlfn.IFNA(VLOOKUP(Table2[[#This Row],[Job-no]],Table4[],16,FALSE),"Ready")</f>
        <v/>
      </c>
      <c r="BW456" s="39" t="str">
        <f>_xlfn.IFNA(VLOOKUP(Table2[[#This Row],[Job-no]],Table4[],21,FALSE),"Ready")</f>
        <v/>
      </c>
      <c r="BX456" s="39" t="b">
        <f>_xlfn.IFNA(VLOOKUP(Table2[[#This Row],[Job-no]],Table4[],10,FALSE),TRUE)</f>
        <v>0</v>
      </c>
      <c r="BY456" s="39" t="str">
        <f>_xlfn.IFNA(VLOOKUP(Table2[[#This Row],[Job-no]],Table4[],22,FALSE),"Ready")</f>
        <v/>
      </c>
      <c r="BZ456" s="120">
        <f t="shared" si="96"/>
        <v>43482</v>
      </c>
      <c r="CA456" s="120" t="str">
        <f ca="1">IF(OR(Table2[[#This Row],[Saw Date]]=TODAY(),Table2[[#This Row],[Saw Date]]=TODAY()+1), Table2[[#This Row],[Saw Date]],IF(Table2[[#This Row],[Extrusion cut double saw]],"Done",""))</f>
        <v/>
      </c>
      <c r="CB456" s="120" t="str">
        <f ca="1">IF(OR(Table2[[#This Row],[Lens Date]]=TODAY(),Table2[[#This Row],[Lens Date]]=TODAY()+1), Table2[[#This Row],[Lens Date]],IF(Table2[[#This Row],[MSLens]]="Done","Done",""))</f>
        <v/>
      </c>
      <c r="CC456" s="120" t="str">
        <f ca="1">IF(OR(Table2[[#This Row],[Milling Date]]=TODAY(),Table2[[#This Row],[Milling Date]]=TODAY()+1), Table2[[#This Row],[Milling Date]],IF(Table2[[#This Row],[CNC Holes]]="Ready","Done",""))</f>
        <v/>
      </c>
      <c r="CD456" s="120" t="str">
        <f ca="1">IF(OR(Table2[[#This Row],[Welding Date]]=TODAY(),Table2[[#This Row],[Welding Date]]=TODAY()+1), Table2[[#This Row],[Welding Date]],IF(Table2[[#This Row],[Welding Corners]]="Ready","Done",""))</f>
        <v/>
      </c>
      <c r="CE456" s="120" t="str">
        <f ca="1">IF(OR(Table2[[#This Row],[Puching Date]]=TODAY(),Table2[[#This Row],[Puching Date]]=TODAY()+1), Table2[[#This Row],[Puching Date]],IF(Table2[[#This Row],[Punch Holes]]="Ready","Done",""))</f>
        <v/>
      </c>
      <c r="CF456" s="120" t="str">
        <f ca="1">IF(OR(Table2[[#This Row],[Housing Date2]]=TODAY(),Table2[[#This Row],[Housing Date2]]=TODAY()+1),Table2[[#This Row],[Housing Date2]],IF(Table2[[#This Row],[Body Assembly]],"Done",""))</f>
        <v/>
      </c>
      <c r="CG456" s="120" t="str">
        <f>_xlfn.IFNA(VLOOKUP(Table2[[#This Row],[Job-no]],Table4[],7,FALSE),"Done")</f>
        <v>Scheduled/Released</v>
      </c>
    </row>
    <row r="457" spans="1:85" x14ac:dyDescent="0.25">
      <c r="A457" t="str">
        <f>_xlfn.CONCAT(Table2[[#This Row],[Order]],"-",Table2[[#This Row],[Line]])</f>
        <v>77982-1</v>
      </c>
      <c r="B457" s="5">
        <v>43482</v>
      </c>
      <c r="C457" s="8">
        <v>77982</v>
      </c>
      <c r="D457" s="3" t="s">
        <v>4162</v>
      </c>
      <c r="E457" s="8">
        <v>1</v>
      </c>
      <c r="F457" s="8">
        <v>1</v>
      </c>
      <c r="G457" s="3" t="s">
        <v>42</v>
      </c>
      <c r="H457" s="8">
        <v>2</v>
      </c>
      <c r="I457" s="43" t="b">
        <v>0</v>
      </c>
      <c r="J457" s="43" t="b">
        <v>0</v>
      </c>
      <c r="K457" t="s">
        <v>114</v>
      </c>
      <c r="L457" s="43" t="b">
        <v>0</v>
      </c>
      <c r="M457" s="43" t="b">
        <v>0</v>
      </c>
      <c r="N457" s="43" t="b">
        <v>0</v>
      </c>
      <c r="O457" t="s">
        <v>114</v>
      </c>
      <c r="P457" t="s">
        <v>114</v>
      </c>
      <c r="Q457" t="s">
        <v>114</v>
      </c>
      <c r="R457" t="s">
        <v>114</v>
      </c>
      <c r="S457" t="s">
        <v>114</v>
      </c>
      <c r="T457" t="s">
        <v>114</v>
      </c>
      <c r="U457" t="s">
        <v>114</v>
      </c>
      <c r="V457" t="s">
        <v>114</v>
      </c>
      <c r="W457" s="5">
        <v>43479</v>
      </c>
      <c r="X457" s="3" t="s">
        <v>114</v>
      </c>
      <c r="Y457" s="3"/>
      <c r="Z457" s="3" t="s">
        <v>36</v>
      </c>
      <c r="AA457" s="3" t="s">
        <v>114</v>
      </c>
      <c r="AB457" s="3" t="s">
        <v>74</v>
      </c>
      <c r="AC457" s="8">
        <v>12</v>
      </c>
      <c r="AD457" s="3" t="s">
        <v>5967</v>
      </c>
      <c r="AE457" s="4" t="s">
        <v>5968</v>
      </c>
      <c r="AF457" s="3"/>
      <c r="AG457" s="3" t="s">
        <v>114</v>
      </c>
      <c r="AH457" s="8">
        <v>2</v>
      </c>
      <c r="AI457" s="3" t="s">
        <v>74</v>
      </c>
      <c r="AJ457" t="s">
        <v>114</v>
      </c>
      <c r="AK457" t="s">
        <v>114</v>
      </c>
      <c r="AL457" s="43" t="b">
        <v>0</v>
      </c>
      <c r="AM457" s="3"/>
      <c r="AN457" s="3"/>
      <c r="AO457" s="43" t="b">
        <v>0</v>
      </c>
      <c r="AP457" s="3" t="b">
        <v>0</v>
      </c>
      <c r="AQ457" s="3">
        <f>VLOOKUP(Table2[[#This Row],[Job-no]],Table3[],26,FALSE)</f>
        <v>1520</v>
      </c>
      <c r="AR457" t="str">
        <f t="shared" si="92"/>
        <v>SCDI</v>
      </c>
      <c r="AS457" t="str">
        <f>VLOOKUP(AR457,Table1[],4,0)</f>
        <v>pendant</v>
      </c>
      <c r="AT457" t="str">
        <f>IF(BD457&gt;0,"Pattern",VLOOKUP(AR457,Table1[],5,0))</f>
        <v>Check for Kit</v>
      </c>
      <c r="AU457" s="34">
        <f>IF(AT457="Pattern",WORKDAY(Table2[[#This Row],[Scheduled Ship Date]],-10),WORKDAY(Table2[[#This Row],[Scheduled Ship Date]],-4))</f>
        <v>43476</v>
      </c>
      <c r="AV457">
        <f>IF(Table2[[#This Row],[Extrusion cut double saw]]=TRUE,IF(O457="ToDo",IF(AT457="Pattern",Table2[[#This Row],[Total Sections]]*0.4,Table2[[#This Row],[Total Sections]]*0.12),0),IF(AT457="Pattern",Table2[[#This Row],[Total Sections]]*4,Table2[[#This Row],[Total Sections]]*1.2))</f>
        <v>2.4</v>
      </c>
      <c r="AW457" s="130">
        <f ca="1">TODAY()+4</f>
        <v>43471</v>
      </c>
      <c r="AX457" s="42">
        <f>IF(AT457="Pattern",Table2[[#This Row],[Scheduled Ship Date]]-2,Table2[[#This Row],[Scheduled Ship Date]]-3)</f>
        <v>43479</v>
      </c>
      <c r="AY457">
        <f>IF(Table2[[#This Row],[Pattern]]="Pattern",Table2[[#This Row],[Total Sections]]*4.82,Table2[[#This Row],[Total Sections]]*0.5)</f>
        <v>1</v>
      </c>
      <c r="AZ457" s="42">
        <f t="shared" ca="1" si="89"/>
        <v>43470</v>
      </c>
      <c r="BA457" s="39">
        <f>((Table2[Total Sections]/Table2[Open Qty])-1)*Table2[Open Qty]*12.96</f>
        <v>0</v>
      </c>
      <c r="BB457" s="42"/>
      <c r="BC457" s="39" t="str">
        <f t="shared" si="93"/>
        <v>SCDI-500-500-80-35-SO-FL-8'-W-UNV-DP-1-CA(36")</v>
      </c>
      <c r="BD457" s="39">
        <f t="shared" si="94"/>
        <v>0</v>
      </c>
      <c r="BE457" s="39" t="b">
        <f>_xlfn.IFNA(VLOOKUP(Table2[[#This Row],[Job-no]],Table4[],9,FALSE),TRUE)</f>
        <v>0</v>
      </c>
      <c r="BF457" t="str">
        <f>VLOOKUP(AR457,Table1[],3,0)</f>
        <v>SCULPT</v>
      </c>
      <c r="BG457" s="39" t="b">
        <f>_xlfn.IFNA(VLOOKUP(Table2[[#This Row],[Job-no]],Table4[],14,FALSE),TRUE)</f>
        <v>0</v>
      </c>
      <c r="BH457" s="39" t="str">
        <f>_xlfn.IFNA(VLOOKUP(Table2[[#This Row],[Job-no]],Table4[],11,FALSE),"Done")</f>
        <v/>
      </c>
      <c r="BI457" s="39">
        <f>IF(Table2[[#This Row],[Pattern]]="Pattern",VLOOKUP(Table2[[#This Row],[Product Code]],'Routing data'!$A$2:$W$470,13,FALSE),VLOOKUP(Table2[[#This Row],[Product Code]],'Routing data'!$A$2:$W$470,3,FALSE))</f>
        <v>2</v>
      </c>
      <c r="BJ457" s="39">
        <f>IF(Table2[[#This Row],[Pattern]]="Pattern",VLOOKUP(Table2[[#This Row],[Product Code]],'Routing data'!$A$2:$W$470,14,FALSE),VLOOKUP(Table2[[#This Row],[Product Code]],'Routing data'!$A$2:$W$470,4,FALSE))</f>
        <v>0</v>
      </c>
      <c r="BK457" s="39">
        <f>VLOOKUP(Table2[[#This Row],[Product Code]],'Routing data'!A$4:W$524,16,FALSE)</f>
        <v>0</v>
      </c>
      <c r="BL457" s="42">
        <f>IF(Table2[[#This Row],[Milling Required]]=0,"x",IF(AT457="Pattern",B457-10,B457-4))</f>
        <v>43478</v>
      </c>
      <c r="BM457" s="42" t="str">
        <f>IF(Table2[[#This Row],[Punching Required]]=0,"x",IF(AT457="Pattern",B457-8,B457-2))</f>
        <v>x</v>
      </c>
      <c r="BN457" s="42">
        <f t="shared" si="95"/>
        <v>43479</v>
      </c>
      <c r="BO457" s="39">
        <f>IF(Table2[[#This Row],[Milling]]="x","x",Table2[[#This Row],[Total Sections]]*2)</f>
        <v>4</v>
      </c>
      <c r="BP457" s="39" t="str">
        <f>IF(Table2[[#This Row],[Punching]]="x","x",Table2[Total Sections]*2)</f>
        <v>x</v>
      </c>
      <c r="BQ457" s="39">
        <f>IF(Table2[[#This Row],[Pattern]]="Pattern",Table2[Total Sections]*3,Table2[Total Sections]*1.5)</f>
        <v>3</v>
      </c>
      <c r="BR457" s="42">
        <f t="shared" ca="1" si="90"/>
        <v>43471</v>
      </c>
      <c r="BS457" s="42"/>
      <c r="BT457" s="42"/>
      <c r="BU457" s="39"/>
      <c r="BV457" s="39" t="str">
        <f>_xlfn.IFNA(VLOOKUP(Table2[[#This Row],[Job-no]],Table4[],16,FALSE),"Ready")</f>
        <v/>
      </c>
      <c r="BW457" s="39" t="str">
        <f>_xlfn.IFNA(VLOOKUP(Table2[[#This Row],[Job-no]],Table4[],21,FALSE),"Ready")</f>
        <v/>
      </c>
      <c r="BX457" s="39" t="b">
        <f>_xlfn.IFNA(VLOOKUP(Table2[[#This Row],[Job-no]],Table4[],10,FALSE),TRUE)</f>
        <v>0</v>
      </c>
      <c r="BY457" s="39" t="str">
        <f>_xlfn.IFNA(VLOOKUP(Table2[[#This Row],[Job-no]],Table4[],22,FALSE),"Ready")</f>
        <v/>
      </c>
      <c r="BZ457" s="120">
        <f t="shared" si="96"/>
        <v>43482</v>
      </c>
      <c r="CA457" s="120" t="str">
        <f ca="1">IF(OR(Table2[[#This Row],[Saw Date]]=TODAY(),Table2[[#This Row],[Saw Date]]=TODAY()+1), Table2[[#This Row],[Saw Date]],IF(Table2[[#This Row],[Extrusion cut double saw]],"Done",""))</f>
        <v/>
      </c>
      <c r="CB457" s="120" t="str">
        <f ca="1">IF(OR(Table2[[#This Row],[Lens Date]]=TODAY(),Table2[[#This Row],[Lens Date]]=TODAY()+1), Table2[[#This Row],[Lens Date]],IF(Table2[[#This Row],[MSLens]]="Done","Done",""))</f>
        <v/>
      </c>
      <c r="CC457" s="120" t="str">
        <f ca="1">IF(OR(Table2[[#This Row],[Milling Date]]=TODAY(),Table2[[#This Row],[Milling Date]]=TODAY()+1), Table2[[#This Row],[Milling Date]],IF(Table2[[#This Row],[CNC Holes]]="Ready","Done",""))</f>
        <v/>
      </c>
      <c r="CD457" s="120" t="str">
        <f ca="1">IF(OR(Table2[[#This Row],[Welding Date]]=TODAY(),Table2[[#This Row],[Welding Date]]=TODAY()+1), Table2[[#This Row],[Welding Date]],IF(Table2[[#This Row],[Welding Corners]]="Ready","Done",""))</f>
        <v/>
      </c>
      <c r="CE457" s="120" t="str">
        <f ca="1">IF(OR(Table2[[#This Row],[Puching Date]]=TODAY(),Table2[[#This Row],[Puching Date]]=TODAY()+1), Table2[[#This Row],[Puching Date]],IF(Table2[[#This Row],[Punch Holes]]="Ready","Done",""))</f>
        <v/>
      </c>
      <c r="CF457" s="120" t="str">
        <f ca="1">IF(OR(Table2[[#This Row],[Housing Date2]]=TODAY(),Table2[[#This Row],[Housing Date2]]=TODAY()+1),Table2[[#This Row],[Housing Date2]],IF(Table2[[#This Row],[Body Assembly]],"Done",""))</f>
        <v/>
      </c>
      <c r="CG457" s="120" t="str">
        <f>_xlfn.IFNA(VLOOKUP(Table2[[#This Row],[Job-no]],Table4[],7,FALSE),"Done")</f>
        <v>Scheduled/Released</v>
      </c>
    </row>
    <row r="458" spans="1:85" x14ac:dyDescent="0.25">
      <c r="A458" s="39" t="str">
        <f>_xlfn.CONCAT(Table2[[#This Row],[Order]],"-",Table2[[#This Row],[Line]])</f>
        <v>75730-4</v>
      </c>
      <c r="B458" s="5">
        <v>43488</v>
      </c>
      <c r="C458" s="8">
        <v>75730</v>
      </c>
      <c r="D458" s="3" t="s">
        <v>3281</v>
      </c>
      <c r="E458" s="8">
        <v>4</v>
      </c>
      <c r="F458" s="8">
        <v>1</v>
      </c>
      <c r="G458" s="3" t="s">
        <v>42</v>
      </c>
      <c r="H458" s="8">
        <v>2</v>
      </c>
      <c r="I458" s="43" t="b">
        <v>0</v>
      </c>
      <c r="J458" s="43" t="b">
        <v>0</v>
      </c>
      <c r="K458" t="s">
        <v>114</v>
      </c>
      <c r="L458" s="43" t="b">
        <v>0</v>
      </c>
      <c r="M458" s="43" t="b">
        <v>0</v>
      </c>
      <c r="N458" s="43" t="b">
        <v>0</v>
      </c>
      <c r="O458" t="s">
        <v>114</v>
      </c>
      <c r="P458" t="s">
        <v>114</v>
      </c>
      <c r="Q458" t="s">
        <v>114</v>
      </c>
      <c r="R458" t="s">
        <v>114</v>
      </c>
      <c r="S458" t="s">
        <v>114</v>
      </c>
      <c r="T458" t="s">
        <v>114</v>
      </c>
      <c r="U458" t="s">
        <v>114</v>
      </c>
      <c r="V458" t="s">
        <v>114</v>
      </c>
      <c r="W458" s="5">
        <v>43483</v>
      </c>
      <c r="X458" s="3" t="s">
        <v>114</v>
      </c>
      <c r="Y458" s="3"/>
      <c r="Z458" s="3" t="s">
        <v>5319</v>
      </c>
      <c r="AA458" s="3" t="s">
        <v>114</v>
      </c>
      <c r="AB458" s="3" t="s">
        <v>74</v>
      </c>
      <c r="AC458" s="8">
        <v>0</v>
      </c>
      <c r="AD458" s="3" t="s">
        <v>5967</v>
      </c>
      <c r="AE458" s="4" t="s">
        <v>5968</v>
      </c>
      <c r="AF458" s="3"/>
      <c r="AG458" s="3" t="s">
        <v>114</v>
      </c>
      <c r="AH458" s="8">
        <v>2</v>
      </c>
      <c r="AI458" s="3" t="s">
        <v>74</v>
      </c>
      <c r="AJ458" t="s">
        <v>114</v>
      </c>
      <c r="AK458" t="s">
        <v>114</v>
      </c>
      <c r="AL458" s="43" t="b">
        <v>0</v>
      </c>
      <c r="AM458" s="3"/>
      <c r="AN458" s="3"/>
      <c r="AO458" s="43" t="b">
        <v>0</v>
      </c>
      <c r="AP458" s="3" t="b">
        <v>0</v>
      </c>
      <c r="AQ458" s="3">
        <f>VLOOKUP(Table2[[#This Row],[Job-no]],Table3[],26,FALSE)</f>
        <v>8177.8</v>
      </c>
      <c r="AR458" t="str">
        <f t="shared" si="92"/>
        <v>TB4DILEDPAT</v>
      </c>
      <c r="AS458" t="str">
        <f>VLOOKUP(AR458,Table1[],4,0)</f>
        <v>surface</v>
      </c>
      <c r="AT458" t="str">
        <f>IF(BD458&gt;0,"Pattern",VLOOKUP(AR458,Table1[],5,0))</f>
        <v>Pattern</v>
      </c>
      <c r="AU458" s="34">
        <f>IF(AT458="Pattern",WORKDAY(Table2[[#This Row],[Scheduled Ship Date]],-10),WORKDAY(Table2[[#This Row],[Scheduled Ship Date]],-4))</f>
        <v>43474</v>
      </c>
      <c r="AV458" s="39">
        <f>IF(Table2[[#This Row],[Extrusion cut double saw]]=TRUE,IF(O458="ToDo",IF(AT458="Pattern",Table2[[#This Row],[Total Sections]]*0.4,Table2[[#This Row],[Total Sections]]*0.12),0),IF(AT458="Pattern",Table2[[#This Row],[Total Sections]]*4,Table2[[#This Row],[Total Sections]]*1.2))</f>
        <v>8</v>
      </c>
      <c r="AW458" s="42">
        <f ca="1">TODAY()+3</f>
        <v>43470</v>
      </c>
      <c r="AX458" s="42">
        <f>IF(AT458="Pattern",Table2[[#This Row],[Scheduled Ship Date]]-2,Table2[[#This Row],[Scheduled Ship Date]]-3)</f>
        <v>43486</v>
      </c>
      <c r="AY458" s="39">
        <f>IF(Table2[[#This Row],[Pattern]]="Pattern",Table2[[#This Row],[Total Sections]]*4.82,Table2[[#This Row],[Total Sections]]*0.5)</f>
        <v>9.64</v>
      </c>
      <c r="AZ458" s="42">
        <f ca="1">TODAY()+4</f>
        <v>43471</v>
      </c>
      <c r="BA458" s="39">
        <f>((Table2[Total Sections]/Table2[Open Qty])-1)*Table2[Open Qty]*12.96</f>
        <v>0</v>
      </c>
      <c r="BB458" s="39"/>
      <c r="BC458" s="39" t="str">
        <f t="shared" si="93"/>
        <v>TB4DILEDPAT-SQ-90(4)-400-400-80-35-SO-16-NL-W-UNV-DP-1-CA(48)</v>
      </c>
      <c r="BD458" s="39">
        <f t="shared" si="94"/>
        <v>0</v>
      </c>
      <c r="BE458" s="39" t="b">
        <f>_xlfn.IFNA(VLOOKUP(Table2[[#This Row],[Job-no]],Table4[],9,FALSE),TRUE)</f>
        <v>0</v>
      </c>
      <c r="BF458" s="39"/>
      <c r="BG458" s="39" t="b">
        <f>_xlfn.IFNA(VLOOKUP(Table2[[#This Row],[Job-no]],Table4[],14,FALSE),TRUE)</f>
        <v>0</v>
      </c>
      <c r="BH458" s="39" t="str">
        <f>_xlfn.IFNA(VLOOKUP(Table2[[#This Row],[Job-no]],Table4[],11,FALSE),"Done")</f>
        <v/>
      </c>
      <c r="BI458" s="39">
        <f>IF(Table2[[#This Row],[Pattern]]="Pattern",VLOOKUP(Table2[[#This Row],[Product Code]],'Routing data'!$A$2:$W$470,13,FALSE),VLOOKUP(Table2[[#This Row],[Product Code]],'Routing data'!$A$2:$W$470,3,FALSE))</f>
        <v>2</v>
      </c>
      <c r="BJ458" s="39">
        <f>IF(Table2[[#This Row],[Pattern]]="Pattern",VLOOKUP(Table2[[#This Row],[Product Code]],'Routing data'!$A$2:$W$470,14,FALSE),VLOOKUP(Table2[[#This Row],[Product Code]],'Routing data'!$A$2:$W$470,4,FALSE))</f>
        <v>0</v>
      </c>
      <c r="BK458" s="39">
        <f>VLOOKUP(Table2[[#This Row],[Product Code]],'Routing data'!A$4:W$524,16,FALSE)</f>
        <v>5</v>
      </c>
      <c r="BL458" s="42">
        <f>IF(Table2[[#This Row],[Milling Required]]=0,"x",IF(AT458="Pattern",B458-10,B458-4))</f>
        <v>43478</v>
      </c>
      <c r="BM458" s="39"/>
      <c r="BN458" s="42">
        <f t="shared" si="95"/>
        <v>43486</v>
      </c>
      <c r="BO458" s="39">
        <f>IF(Table2[[#This Row],[Milling]]="x","x",Table2[[#This Row],[Total Sections]]*2)</f>
        <v>4</v>
      </c>
      <c r="BP458" s="39">
        <f>IF(Table2[[#This Row],[Punching]]="x","x",Table2[Total Sections]*2)</f>
        <v>4</v>
      </c>
      <c r="BQ458" s="39">
        <f>IF(Table2[[#This Row],[Pattern]]="Pattern",Table2[Total Sections]*3,Table2[Total Sections]*1.5)</f>
        <v>6</v>
      </c>
      <c r="BR458" s="42">
        <f t="shared" ca="1" si="90"/>
        <v>43471</v>
      </c>
      <c r="BS458" s="39"/>
      <c r="BT458" s="39"/>
      <c r="BU458" s="39"/>
      <c r="BV458" s="39" t="str">
        <f>_xlfn.IFNA(VLOOKUP(Table2[[#This Row],[Job-no]],Table4[],16,FALSE),"Ready")</f>
        <v/>
      </c>
      <c r="BW458" s="39" t="str">
        <f>_xlfn.IFNA(VLOOKUP(Table2[[#This Row],[Job-no]],Table4[],21,FALSE),"Ready")</f>
        <v/>
      </c>
      <c r="BX458" s="39" t="b">
        <f>_xlfn.IFNA(VLOOKUP(Table2[[#This Row],[Job-no]],Table4[],10,FALSE),TRUE)</f>
        <v>0</v>
      </c>
      <c r="BY458" s="39" t="str">
        <f>_xlfn.IFNA(VLOOKUP(Table2[[#This Row],[Job-no]],Table4[],22,FALSE),"Ready")</f>
        <v/>
      </c>
      <c r="BZ458" s="120">
        <f t="shared" si="96"/>
        <v>43488</v>
      </c>
      <c r="CA458" s="120" t="str">
        <f ca="1">IF(OR(Table2[[#This Row],[Saw Date]]=TODAY(),Table2[[#This Row],[Saw Date]]=TODAY()+1), Table2[[#This Row],[Saw Date]],IF(Table2[[#This Row],[Extrusion cut double saw]],"Done",""))</f>
        <v/>
      </c>
      <c r="CB458" s="120" t="str">
        <f ca="1">IF(OR(Table2[[#This Row],[Lens Date]]=TODAY(),Table2[[#This Row],[Lens Date]]=TODAY()+1), Table2[[#This Row],[Lens Date]],IF(Table2[[#This Row],[MSLens]]="Done","Done",""))</f>
        <v/>
      </c>
      <c r="CC458" s="120" t="str">
        <f ca="1">IF(OR(Table2[[#This Row],[Milling Date]]=TODAY(),Table2[[#This Row],[Milling Date]]=TODAY()+1), Table2[[#This Row],[Milling Date]],IF(Table2[[#This Row],[CNC Holes]]="Ready","Done",""))</f>
        <v/>
      </c>
      <c r="CD458" s="120" t="str">
        <f ca="1">IF(OR(Table2[[#This Row],[Welding Date]]=TODAY(),Table2[[#This Row],[Welding Date]]=TODAY()+1), Table2[[#This Row],[Welding Date]],IF(Table2[[#This Row],[Welding Corners]]="Ready","Done",""))</f>
        <v/>
      </c>
      <c r="CE458" s="120" t="str">
        <f ca="1">IF(OR(Table2[[#This Row],[Puching Date]]=TODAY(),Table2[[#This Row],[Puching Date]]=TODAY()+1), Table2[[#This Row],[Puching Date]],IF(Table2[[#This Row],[Punch Holes]]="Ready","Done",""))</f>
        <v/>
      </c>
      <c r="CF458" s="120" t="str">
        <f ca="1">IF(OR(Table2[[#This Row],[Housing Date2]]=TODAY(),Table2[[#This Row],[Housing Date2]]=TODAY()+1),Table2[[#This Row],[Housing Date2]],IF(Table2[[#This Row],[Body Assembly]],"Done",""))</f>
        <v/>
      </c>
      <c r="CG458" s="120" t="str">
        <f>_xlfn.IFNA(VLOOKUP(Table2[[#This Row],[Job-no]],Table4[],7,FALSE),"Done")</f>
        <v>Scheduled/Released</v>
      </c>
    </row>
    <row r="459" spans="1:85" x14ac:dyDescent="0.25">
      <c r="A459" t="str">
        <f>_xlfn.CONCAT(Table2[[#This Row],[Order]],"-",Table2[[#This Row],[Line]])</f>
        <v>75830-1</v>
      </c>
      <c r="B459" s="5">
        <v>43488</v>
      </c>
      <c r="C459" s="8">
        <v>75830</v>
      </c>
      <c r="D459" s="3" t="s">
        <v>3219</v>
      </c>
      <c r="E459" s="8">
        <v>1</v>
      </c>
      <c r="F459" s="8">
        <v>1</v>
      </c>
      <c r="G459" s="3" t="s">
        <v>42</v>
      </c>
      <c r="H459" s="8">
        <v>2</v>
      </c>
      <c r="I459" s="43" t="b">
        <v>0</v>
      </c>
      <c r="J459" s="43" t="b">
        <v>0</v>
      </c>
      <c r="K459" t="s">
        <v>114</v>
      </c>
      <c r="L459" s="43" t="b">
        <v>0</v>
      </c>
      <c r="M459" s="43" t="b">
        <v>0</v>
      </c>
      <c r="N459" s="43" t="b">
        <v>0</v>
      </c>
      <c r="O459" t="s">
        <v>114</v>
      </c>
      <c r="P459" t="s">
        <v>114</v>
      </c>
      <c r="Q459" t="s">
        <v>114</v>
      </c>
      <c r="R459" t="s">
        <v>114</v>
      </c>
      <c r="S459" t="s">
        <v>114</v>
      </c>
      <c r="T459" t="s">
        <v>114</v>
      </c>
      <c r="U459" t="s">
        <v>114</v>
      </c>
      <c r="V459" t="s">
        <v>114</v>
      </c>
      <c r="W459" s="5">
        <v>43483</v>
      </c>
      <c r="X459" s="3" t="s">
        <v>114</v>
      </c>
      <c r="Y459" s="3"/>
      <c r="Z459" s="3" t="s">
        <v>15</v>
      </c>
      <c r="AA459" s="3" t="s">
        <v>114</v>
      </c>
      <c r="AB459" s="3" t="s">
        <v>74</v>
      </c>
      <c r="AC459" s="8">
        <v>7</v>
      </c>
      <c r="AD459" s="3" t="s">
        <v>5967</v>
      </c>
      <c r="AE459" s="4" t="s">
        <v>5968</v>
      </c>
      <c r="AF459" s="3"/>
      <c r="AG459" s="3" t="s">
        <v>114</v>
      </c>
      <c r="AH459" s="8">
        <v>26</v>
      </c>
      <c r="AI459" s="3" t="s">
        <v>74</v>
      </c>
      <c r="AJ459" t="s">
        <v>114</v>
      </c>
      <c r="AK459" t="s">
        <v>114</v>
      </c>
      <c r="AL459" s="43" t="b">
        <v>0</v>
      </c>
      <c r="AM459" s="3"/>
      <c r="AN459" s="3"/>
      <c r="AO459" s="43" t="b">
        <v>0</v>
      </c>
      <c r="AP459" s="3" t="b">
        <v>0</v>
      </c>
      <c r="AQ459" s="3">
        <f>VLOOKUP(Table2[[#This Row],[Job-no]],Table3[],26,FALSE)</f>
        <v>6000</v>
      </c>
      <c r="AR459" t="str">
        <f t="shared" si="92"/>
        <v>STFC</v>
      </c>
      <c r="AS459" t="str">
        <f>VLOOKUP(AR459,Table1[],4,0)</f>
        <v>Pendant</v>
      </c>
      <c r="AT459" t="str">
        <f>IF(BD459&gt;0,"Pattern",VLOOKUP(AR459,Table1[],5,0))</f>
        <v>Pattern</v>
      </c>
      <c r="AU459" s="34">
        <f>IF(AT459="Pattern",WORKDAY(Table2[[#This Row],[Scheduled Ship Date]],-10),WORKDAY(Table2[[#This Row],[Scheduled Ship Date]],-4))</f>
        <v>43474</v>
      </c>
      <c r="AV459">
        <f>IF(Table2[[#This Row],[Extrusion cut double saw]]=TRUE,IF(O459="ToDo",IF(AT459="Pattern",Table2[[#This Row],[Total Sections]]*0.4,Table2[[#This Row],[Total Sections]]*0.12),0),IF(AT459="Pattern",Table2[[#This Row],[Total Sections]]*4,Table2[[#This Row],[Total Sections]]*1.2))</f>
        <v>104</v>
      </c>
      <c r="AW459" s="42">
        <f ca="1">TODAY()+3</f>
        <v>43470</v>
      </c>
      <c r="AX459" s="42">
        <f>IF(AT459="Pattern",Table2[[#This Row],[Scheduled Ship Date]]-2,Table2[[#This Row],[Scheduled Ship Date]]-3)</f>
        <v>43486</v>
      </c>
      <c r="AY459">
        <f>IF(Table2[[#This Row],[Pattern]]="Pattern",Table2[[#This Row],[Total Sections]]*4.82,Table2[[#This Row],[Total Sections]]*0.5)</f>
        <v>125.32000000000001</v>
      </c>
      <c r="AZ459" s="42">
        <f ca="1">TODAY()+4</f>
        <v>43471</v>
      </c>
      <c r="BA459" s="39">
        <f>((Table2[Total Sections]/Table2[Open Qty])-1)*Table2[Open Qty]*12.96</f>
        <v>311.04000000000002</v>
      </c>
      <c r="BB459" s="39"/>
      <c r="BC459" s="39" t="str">
        <f t="shared" si="93"/>
        <v>STFC-I(6'-350)-DSO(14'-400)-80-30-AY(6)-W-UNV-MD-1-CT9(36)-RC</v>
      </c>
      <c r="BD459" s="39">
        <f t="shared" si="94"/>
        <v>0</v>
      </c>
      <c r="BE459" s="39" t="b">
        <f>_xlfn.IFNA(VLOOKUP(Table2[[#This Row],[Job-no]],Table4[],9,FALSE),TRUE)</f>
        <v>0</v>
      </c>
      <c r="BF459" t="str">
        <f>VLOOKUP(AR459,Table1[],3,0)</f>
        <v>Stencil</v>
      </c>
      <c r="BG459" s="39" t="b">
        <f>_xlfn.IFNA(VLOOKUP(Table2[[#This Row],[Job-no]],Table4[],14,FALSE),TRUE)</f>
        <v>0</v>
      </c>
      <c r="BH459" s="39" t="str">
        <f>_xlfn.IFNA(VLOOKUP(Table2[[#This Row],[Job-no]],Table4[],11,FALSE),"Done")</f>
        <v/>
      </c>
      <c r="BI459" s="39">
        <f>IF(Table2[[#This Row],[Pattern]]="Pattern",VLOOKUP(Table2[[#This Row],[Product Code]],'Routing data'!$A$2:$W$470,13,FALSE),VLOOKUP(Table2[[#This Row],[Product Code]],'Routing data'!$A$2:$W$470,3,FALSE))</f>
        <v>2</v>
      </c>
      <c r="BJ459" s="39">
        <f>IF(Table2[[#This Row],[Pattern]]="Pattern",VLOOKUP(Table2[[#This Row],[Product Code]],'Routing data'!$A$2:$W$470,14,FALSE),VLOOKUP(Table2[[#This Row],[Product Code]],'Routing data'!$A$2:$W$470,4,FALSE))</f>
        <v>0</v>
      </c>
      <c r="BK459" s="39">
        <f>VLOOKUP(Table2[[#This Row],[Product Code]],'Routing data'!A$4:W$524,16,FALSE)</f>
        <v>5</v>
      </c>
      <c r="BL459" s="42">
        <f>IF(Table2[[#This Row],[Milling Required]]=0,"x",IF(AT459="Pattern",B459-10,B459-4))</f>
        <v>43478</v>
      </c>
      <c r="BM459" s="42" t="str">
        <f>IF(Table2[[#This Row],[Punching Required]]=0,"x",IF(AT459="Pattern",B459-8,B459-2))</f>
        <v>x</v>
      </c>
      <c r="BN459" s="42">
        <f t="shared" si="95"/>
        <v>43486</v>
      </c>
      <c r="BO459" s="39">
        <f>IF(Table2[[#This Row],[Milling]]="x","x",Table2[[#This Row],[Total Sections]]*2)</f>
        <v>52</v>
      </c>
      <c r="BP459" s="39" t="str">
        <f>IF(Table2[[#This Row],[Punching]]="x","x",Table2[Total Sections]*2)</f>
        <v>x</v>
      </c>
      <c r="BQ459" s="39">
        <f>IF(Table2[[#This Row],[Pattern]]="Pattern",Table2[Total Sections]*3,Table2[Total Sections]*1.5)</f>
        <v>78</v>
      </c>
      <c r="BR459" s="42">
        <f t="shared" ref="BR459:BR490" ca="1" si="97">TODAY()+4</f>
        <v>43471</v>
      </c>
      <c r="BS459" s="42"/>
      <c r="BT459" s="42"/>
      <c r="BU459" s="39"/>
      <c r="BV459" s="39" t="str">
        <f>_xlfn.IFNA(VLOOKUP(Table2[[#This Row],[Job-no]],Table4[],16,FALSE),"Ready")</f>
        <v/>
      </c>
      <c r="BW459" s="39" t="str">
        <f>_xlfn.IFNA(VLOOKUP(Table2[[#This Row],[Job-no]],Table4[],21,FALSE),"Ready")</f>
        <v/>
      </c>
      <c r="BX459" s="39" t="b">
        <f>_xlfn.IFNA(VLOOKUP(Table2[[#This Row],[Job-no]],Table4[],10,FALSE),TRUE)</f>
        <v>0</v>
      </c>
      <c r="BY459" s="39" t="str">
        <f>_xlfn.IFNA(VLOOKUP(Table2[[#This Row],[Job-no]],Table4[],22,FALSE),"Ready")</f>
        <v/>
      </c>
      <c r="BZ459" s="120">
        <f t="shared" si="96"/>
        <v>43488</v>
      </c>
      <c r="CA459" s="120" t="str">
        <f ca="1">IF(OR(Table2[[#This Row],[Saw Date]]=TODAY(),Table2[[#This Row],[Saw Date]]=TODAY()+1), Table2[[#This Row],[Saw Date]],IF(Table2[[#This Row],[Extrusion cut double saw]],"Done",""))</f>
        <v/>
      </c>
      <c r="CB459" s="120" t="str">
        <f ca="1">IF(OR(Table2[[#This Row],[Lens Date]]=TODAY(),Table2[[#This Row],[Lens Date]]=TODAY()+1), Table2[[#This Row],[Lens Date]],IF(Table2[[#This Row],[MSLens]]="Done","Done",""))</f>
        <v/>
      </c>
      <c r="CC459" s="120" t="str">
        <f ca="1">IF(OR(Table2[[#This Row],[Milling Date]]=TODAY(),Table2[[#This Row],[Milling Date]]=TODAY()+1), Table2[[#This Row],[Milling Date]],IF(Table2[[#This Row],[CNC Holes]]="Ready","Done",""))</f>
        <v/>
      </c>
      <c r="CD459" s="120" t="str">
        <f ca="1">IF(OR(Table2[[#This Row],[Welding Date]]=TODAY(),Table2[[#This Row],[Welding Date]]=TODAY()+1), Table2[[#This Row],[Welding Date]],IF(Table2[[#This Row],[Welding Corners]]="Ready","Done",""))</f>
        <v/>
      </c>
      <c r="CE459" s="120" t="str">
        <f ca="1">IF(OR(Table2[[#This Row],[Puching Date]]=TODAY(),Table2[[#This Row],[Puching Date]]=TODAY()+1), Table2[[#This Row],[Puching Date]],IF(Table2[[#This Row],[Punch Holes]]="Ready","Done",""))</f>
        <v/>
      </c>
      <c r="CF459" s="120" t="str">
        <f ca="1">IF(OR(Table2[[#This Row],[Housing Date2]]=TODAY(),Table2[[#This Row],[Housing Date2]]=TODAY()+1),Table2[[#This Row],[Housing Date2]],IF(Table2[[#This Row],[Body Assembly]],"Done",""))</f>
        <v/>
      </c>
      <c r="CG459" s="120" t="str">
        <f>_xlfn.IFNA(VLOOKUP(Table2[[#This Row],[Job-no]],Table4[],7,FALSE),"Done")</f>
        <v>Scheduled/Released</v>
      </c>
    </row>
    <row r="460" spans="1:85" x14ac:dyDescent="0.25">
      <c r="A460" t="str">
        <f>_xlfn.CONCAT(Table2[[#This Row],[Order]],"-",Table2[[#This Row],[Line]])</f>
        <v>75830-2</v>
      </c>
      <c r="B460" s="5">
        <v>43488</v>
      </c>
      <c r="C460" s="8">
        <v>75830</v>
      </c>
      <c r="D460" s="3" t="s">
        <v>3221</v>
      </c>
      <c r="E460" s="8">
        <v>2</v>
      </c>
      <c r="F460" s="8">
        <v>1</v>
      </c>
      <c r="G460" s="3" t="s">
        <v>42</v>
      </c>
      <c r="H460" s="8">
        <v>2</v>
      </c>
      <c r="I460" s="43" t="b">
        <v>0</v>
      </c>
      <c r="J460" s="43" t="b">
        <v>0</v>
      </c>
      <c r="K460" t="s">
        <v>114</v>
      </c>
      <c r="L460" s="43" t="b">
        <v>0</v>
      </c>
      <c r="M460" s="43" t="b">
        <v>0</v>
      </c>
      <c r="N460" s="43" t="b">
        <v>0</v>
      </c>
      <c r="O460" t="s">
        <v>114</v>
      </c>
      <c r="P460" t="s">
        <v>114</v>
      </c>
      <c r="Q460" t="s">
        <v>114</v>
      </c>
      <c r="R460" t="s">
        <v>114</v>
      </c>
      <c r="S460" t="s">
        <v>114</v>
      </c>
      <c r="T460" t="s">
        <v>114</v>
      </c>
      <c r="U460" t="s">
        <v>114</v>
      </c>
      <c r="V460" t="s">
        <v>114</v>
      </c>
      <c r="W460" s="5">
        <v>43483</v>
      </c>
      <c r="X460" s="3" t="s">
        <v>114</v>
      </c>
      <c r="Y460" s="3"/>
      <c r="Z460" s="3" t="s">
        <v>15</v>
      </c>
      <c r="AA460" s="3" t="s">
        <v>114</v>
      </c>
      <c r="AB460" s="3" t="s">
        <v>74</v>
      </c>
      <c r="AC460" s="8">
        <v>7</v>
      </c>
      <c r="AD460" s="3" t="s">
        <v>5967</v>
      </c>
      <c r="AE460" s="4" t="s">
        <v>5968</v>
      </c>
      <c r="AF460" s="3"/>
      <c r="AG460" s="3" t="s">
        <v>114</v>
      </c>
      <c r="AH460" s="8">
        <v>42</v>
      </c>
      <c r="AI460" s="3" t="s">
        <v>74</v>
      </c>
      <c r="AJ460" t="s">
        <v>114</v>
      </c>
      <c r="AK460" t="s">
        <v>114</v>
      </c>
      <c r="AL460" s="43" t="b">
        <v>0</v>
      </c>
      <c r="AM460" s="3"/>
      <c r="AN460" s="3"/>
      <c r="AO460" s="43" t="b">
        <v>0</v>
      </c>
      <c r="AP460" s="3" t="b">
        <v>0</v>
      </c>
      <c r="AQ460" s="3">
        <f>VLOOKUP(Table2[[#This Row],[Job-no]],Table3[],26,FALSE)</f>
        <v>9600</v>
      </c>
      <c r="AR460" t="str">
        <f t="shared" si="92"/>
        <v>STFC</v>
      </c>
      <c r="AS460" t="str">
        <f>VLOOKUP(AR460,Table1[],4,0)</f>
        <v>Pendant</v>
      </c>
      <c r="AT460" t="str">
        <f>IF(BD460&gt;0,"Pattern",VLOOKUP(AR460,Table1[],5,0))</f>
        <v>Pattern</v>
      </c>
      <c r="AU460" s="34">
        <f>IF(AT460="Pattern",WORKDAY(Table2[[#This Row],[Scheduled Ship Date]],-10),WORKDAY(Table2[[#This Row],[Scheduled Ship Date]],-4))</f>
        <v>43474</v>
      </c>
      <c r="AV460">
        <f>IF(Table2[[#This Row],[Extrusion cut double saw]]=TRUE,IF(O460="ToDo",IF(AT460="Pattern",Table2[[#This Row],[Total Sections]]*0.4,Table2[[#This Row],[Total Sections]]*0.12),0),IF(AT460="Pattern",Table2[[#This Row],[Total Sections]]*4,Table2[[#This Row],[Total Sections]]*1.2))</f>
        <v>168</v>
      </c>
      <c r="AW460" s="42">
        <f ca="1">TODAY()+3</f>
        <v>43470</v>
      </c>
      <c r="AX460" s="42">
        <f>IF(AT460="Pattern",Table2[[#This Row],[Scheduled Ship Date]]-2,Table2[[#This Row],[Scheduled Ship Date]]-3)</f>
        <v>43486</v>
      </c>
      <c r="AY460">
        <f>IF(Table2[[#This Row],[Pattern]]="Pattern",Table2[[#This Row],[Total Sections]]*4.82,Table2[[#This Row],[Total Sections]]*0.5)</f>
        <v>202.44</v>
      </c>
      <c r="AZ460" s="42">
        <f ca="1">TODAY()+4</f>
        <v>43471</v>
      </c>
      <c r="BA460" s="39">
        <f>((Table2[Total Sections]/Table2[Open Qty])-1)*Table2[Open Qty]*12.96</f>
        <v>518.40000000000009</v>
      </c>
      <c r="BB460" s="39"/>
      <c r="BC460" s="39" t="str">
        <f t="shared" si="93"/>
        <v>STFC-I(10'-350)-DSO(22'-400)-80-30-AY(10)-W-UNV-MD-1-CT9(36)-RC</v>
      </c>
      <c r="BD460" s="39">
        <f t="shared" si="94"/>
        <v>0</v>
      </c>
      <c r="BE460" s="39" t="b">
        <f>_xlfn.IFNA(VLOOKUP(Table2[[#This Row],[Job-no]],Table4[],9,FALSE),TRUE)</f>
        <v>0</v>
      </c>
      <c r="BF460" t="str">
        <f>VLOOKUP(AR460,Table1[],3,0)</f>
        <v>Stencil</v>
      </c>
      <c r="BG460" s="39" t="b">
        <f>_xlfn.IFNA(VLOOKUP(Table2[[#This Row],[Job-no]],Table4[],14,FALSE),TRUE)</f>
        <v>0</v>
      </c>
      <c r="BH460" s="39" t="str">
        <f>_xlfn.IFNA(VLOOKUP(Table2[[#This Row],[Job-no]],Table4[],11,FALSE),"Done")</f>
        <v/>
      </c>
      <c r="BI460" s="39">
        <f>IF(Table2[[#This Row],[Pattern]]="Pattern",VLOOKUP(Table2[[#This Row],[Product Code]],'Routing data'!$A$2:$W$470,13,FALSE),VLOOKUP(Table2[[#This Row],[Product Code]],'Routing data'!$A$2:$W$470,3,FALSE))</f>
        <v>2</v>
      </c>
      <c r="BJ460" s="39">
        <f>IF(Table2[[#This Row],[Pattern]]="Pattern",VLOOKUP(Table2[[#This Row],[Product Code]],'Routing data'!$A$2:$W$470,14,FALSE),VLOOKUP(Table2[[#This Row],[Product Code]],'Routing data'!$A$2:$W$470,4,FALSE))</f>
        <v>0</v>
      </c>
      <c r="BK460" s="39">
        <f>VLOOKUP(Table2[[#This Row],[Product Code]],'Routing data'!A$4:W$524,16,FALSE)</f>
        <v>5</v>
      </c>
      <c r="BL460" s="42">
        <f>IF(Table2[[#This Row],[Milling Required]]=0,"x",IF(AT460="Pattern",B460-10,B460-4))</f>
        <v>43478</v>
      </c>
      <c r="BM460" s="42" t="str">
        <f>IF(Table2[[#This Row],[Punching Required]]=0,"x",IF(AT460="Pattern",B460-8,B460-2))</f>
        <v>x</v>
      </c>
      <c r="BN460" s="42">
        <f t="shared" si="95"/>
        <v>43486</v>
      </c>
      <c r="BO460" s="39">
        <f>IF(Table2[[#This Row],[Milling]]="x","x",Table2[[#This Row],[Total Sections]]*2)</f>
        <v>84</v>
      </c>
      <c r="BP460" s="39" t="str">
        <f>IF(Table2[[#This Row],[Punching]]="x","x",Table2[Total Sections]*2)</f>
        <v>x</v>
      </c>
      <c r="BQ460" s="39">
        <f>IF(Table2[[#This Row],[Pattern]]="Pattern",Table2[Total Sections]*3,Table2[Total Sections]*1.5)</f>
        <v>126</v>
      </c>
      <c r="BR460" s="42">
        <f t="shared" ca="1" si="97"/>
        <v>43471</v>
      </c>
      <c r="BS460" s="39"/>
      <c r="BT460" s="39"/>
      <c r="BU460" s="39"/>
      <c r="BV460" s="39" t="str">
        <f>_xlfn.IFNA(VLOOKUP(Table2[[#This Row],[Job-no]],Table4[],16,FALSE),"Ready")</f>
        <v/>
      </c>
      <c r="BW460" s="39" t="str">
        <f>_xlfn.IFNA(VLOOKUP(Table2[[#This Row],[Job-no]],Table4[],21,FALSE),"Ready")</f>
        <v/>
      </c>
      <c r="BX460" s="39" t="b">
        <f>_xlfn.IFNA(VLOOKUP(Table2[[#This Row],[Job-no]],Table4[],10,FALSE),TRUE)</f>
        <v>0</v>
      </c>
      <c r="BY460" s="39" t="str">
        <f>_xlfn.IFNA(VLOOKUP(Table2[[#This Row],[Job-no]],Table4[],22,FALSE),"Ready")</f>
        <v/>
      </c>
      <c r="BZ460" s="120">
        <f t="shared" si="96"/>
        <v>43488</v>
      </c>
      <c r="CA460" s="120" t="str">
        <f ca="1">IF(OR(Table2[[#This Row],[Saw Date]]=TODAY(),Table2[[#This Row],[Saw Date]]=TODAY()+1), Table2[[#This Row],[Saw Date]],IF(Table2[[#This Row],[Extrusion cut double saw]],"Done",""))</f>
        <v/>
      </c>
      <c r="CB460" s="120" t="str">
        <f ca="1">IF(OR(Table2[[#This Row],[Lens Date]]=TODAY(),Table2[[#This Row],[Lens Date]]=TODAY()+1), Table2[[#This Row],[Lens Date]],IF(Table2[[#This Row],[MSLens]]="Done","Done",""))</f>
        <v/>
      </c>
      <c r="CC460" s="120" t="str">
        <f ca="1">IF(OR(Table2[[#This Row],[Milling Date]]=TODAY(),Table2[[#This Row],[Milling Date]]=TODAY()+1), Table2[[#This Row],[Milling Date]],IF(Table2[[#This Row],[CNC Holes]]="Ready","Done",""))</f>
        <v/>
      </c>
      <c r="CD460" s="120" t="str">
        <f ca="1">IF(OR(Table2[[#This Row],[Welding Date]]=TODAY(),Table2[[#This Row],[Welding Date]]=TODAY()+1), Table2[[#This Row],[Welding Date]],IF(Table2[[#This Row],[Welding Corners]]="Ready","Done",""))</f>
        <v/>
      </c>
      <c r="CE460" s="120" t="str">
        <f ca="1">IF(OR(Table2[[#This Row],[Puching Date]]=TODAY(),Table2[[#This Row],[Puching Date]]=TODAY()+1), Table2[[#This Row],[Puching Date]],IF(Table2[[#This Row],[Punch Holes]]="Ready","Done",""))</f>
        <v/>
      </c>
      <c r="CF460" s="120" t="str">
        <f ca="1">IF(OR(Table2[[#This Row],[Housing Date2]]=TODAY(),Table2[[#This Row],[Housing Date2]]=TODAY()+1),Table2[[#This Row],[Housing Date2]],IF(Table2[[#This Row],[Body Assembly]],"Done",""))</f>
        <v/>
      </c>
      <c r="CG460" s="120" t="str">
        <f>_xlfn.IFNA(VLOOKUP(Table2[[#This Row],[Job-no]],Table4[],7,FALSE),"Done")</f>
        <v>Scheduled/Released</v>
      </c>
    </row>
    <row r="461" spans="1:85" x14ac:dyDescent="0.25">
      <c r="A461" t="str">
        <f>_xlfn.CONCAT(Table2[[#This Row],[Order]],"-",Table2[[#This Row],[Line]])</f>
        <v>75830-3</v>
      </c>
      <c r="B461" s="5">
        <v>43488</v>
      </c>
      <c r="C461" s="8">
        <v>75830</v>
      </c>
      <c r="D461" s="3" t="s">
        <v>3223</v>
      </c>
      <c r="E461" s="8">
        <v>3</v>
      </c>
      <c r="F461" s="8">
        <v>1</v>
      </c>
      <c r="G461" s="3" t="s">
        <v>42</v>
      </c>
      <c r="H461" s="8">
        <v>1</v>
      </c>
      <c r="I461" s="43" t="b">
        <v>0</v>
      </c>
      <c r="J461" s="43" t="b">
        <v>0</v>
      </c>
      <c r="K461" t="s">
        <v>114</v>
      </c>
      <c r="L461" s="43" t="b">
        <v>0</v>
      </c>
      <c r="M461" s="43" t="b">
        <v>0</v>
      </c>
      <c r="N461" s="43" t="b">
        <v>0</v>
      </c>
      <c r="O461" t="s">
        <v>114</v>
      </c>
      <c r="P461" t="s">
        <v>114</v>
      </c>
      <c r="Q461" t="s">
        <v>114</v>
      </c>
      <c r="R461" t="s">
        <v>114</v>
      </c>
      <c r="S461" t="s">
        <v>114</v>
      </c>
      <c r="T461" t="s">
        <v>114</v>
      </c>
      <c r="U461" t="s">
        <v>114</v>
      </c>
      <c r="V461" t="s">
        <v>114</v>
      </c>
      <c r="W461" s="5">
        <v>43483</v>
      </c>
      <c r="X461" s="3" t="s">
        <v>114</v>
      </c>
      <c r="Y461" s="3"/>
      <c r="Z461" s="3" t="s">
        <v>15</v>
      </c>
      <c r="AA461" s="3" t="s">
        <v>114</v>
      </c>
      <c r="AB461" s="3" t="s">
        <v>74</v>
      </c>
      <c r="AC461" s="8">
        <v>7</v>
      </c>
      <c r="AD461" s="3" t="s">
        <v>5967</v>
      </c>
      <c r="AE461" s="4" t="s">
        <v>5968</v>
      </c>
      <c r="AF461" s="3"/>
      <c r="AG461" s="3" t="s">
        <v>114</v>
      </c>
      <c r="AH461" s="8">
        <v>112</v>
      </c>
      <c r="AI461" s="3" t="s">
        <v>74</v>
      </c>
      <c r="AJ461" t="s">
        <v>114</v>
      </c>
      <c r="AK461" t="s">
        <v>114</v>
      </c>
      <c r="AL461" s="43" t="b">
        <v>0</v>
      </c>
      <c r="AM461" s="3"/>
      <c r="AN461" s="3"/>
      <c r="AO461" s="43" t="b">
        <v>0</v>
      </c>
      <c r="AP461" s="3" t="b">
        <v>0</v>
      </c>
      <c r="AQ461" s="3">
        <f>VLOOKUP(Table2[[#This Row],[Job-no]],Table3[],26,FALSE)</f>
        <v>41180.6</v>
      </c>
      <c r="AR461" t="str">
        <f t="shared" si="92"/>
        <v>STFC</v>
      </c>
      <c r="AS461" t="str">
        <f>VLOOKUP(AR461,Table1[],4,0)</f>
        <v>Pendant</v>
      </c>
      <c r="AT461" t="str">
        <f>IF(BD461&gt;0,"Pattern",VLOOKUP(AR461,Table1[],5,0))</f>
        <v>Pattern</v>
      </c>
      <c r="AU461" s="34">
        <f>IF(AT461="Pattern",WORKDAY(Table2[[#This Row],[Scheduled Ship Date]],-10),WORKDAY(Table2[[#This Row],[Scheduled Ship Date]],-4))</f>
        <v>43474</v>
      </c>
      <c r="AV461">
        <f>IF(Table2[[#This Row],[Extrusion cut double saw]]=TRUE,IF(O461="ToDo",IF(AT461="Pattern",Table2[[#This Row],[Total Sections]]*0.4,Table2[[#This Row],[Total Sections]]*0.12),0),IF(AT461="Pattern",Table2[[#This Row],[Total Sections]]*4,Table2[[#This Row],[Total Sections]]*1.2))</f>
        <v>448</v>
      </c>
      <c r="AW461" s="42">
        <f ca="1">TODAY()+3</f>
        <v>43470</v>
      </c>
      <c r="AX461" s="42">
        <f>IF(AT461="Pattern",Table2[[#This Row],[Scheduled Ship Date]]-2,Table2[[#This Row],[Scheduled Ship Date]]-3)</f>
        <v>43486</v>
      </c>
      <c r="AY461">
        <f>IF(Table2[[#This Row],[Pattern]]="Pattern",Table2[[#This Row],[Total Sections]]*4.82,Table2[[#This Row],[Total Sections]]*0.5)</f>
        <v>539.84</v>
      </c>
      <c r="AZ461" s="42">
        <f ca="1">TODAY()+4</f>
        <v>43471</v>
      </c>
      <c r="BA461" s="39">
        <f>((Table2[Total Sections]/Table2[Open Qty])-1)*Table2[Open Qty]*12.96</f>
        <v>1438.5600000000002</v>
      </c>
      <c r="BB461" s="42"/>
      <c r="BC461" s="39" t="str">
        <f t="shared" si="93"/>
        <v>STFC-I(112'-350)-DSO(336'-400)-80-30-AY(32)+AH(32)+BH(6)+BX(21)-W-UNV-MD-3-CT9(36)-RC</v>
      </c>
      <c r="BD461" s="39">
        <f t="shared" si="94"/>
        <v>0</v>
      </c>
      <c r="BE461" s="39" t="b">
        <f>_xlfn.IFNA(VLOOKUP(Table2[[#This Row],[Job-no]],Table4[],9,FALSE),TRUE)</f>
        <v>0</v>
      </c>
      <c r="BF461" t="str">
        <f>VLOOKUP(AR461,Table1[],3,0)</f>
        <v>Stencil</v>
      </c>
      <c r="BG461" s="39" t="b">
        <f>_xlfn.IFNA(VLOOKUP(Table2[[#This Row],[Job-no]],Table4[],14,FALSE),TRUE)</f>
        <v>0</v>
      </c>
      <c r="BH461" s="39" t="str">
        <f>_xlfn.IFNA(VLOOKUP(Table2[[#This Row],[Job-no]],Table4[],11,FALSE),"Done")</f>
        <v/>
      </c>
      <c r="BI461" s="39">
        <f>IF(Table2[[#This Row],[Pattern]]="Pattern",VLOOKUP(Table2[[#This Row],[Product Code]],'Routing data'!$A$2:$W$470,13,FALSE),VLOOKUP(Table2[[#This Row],[Product Code]],'Routing data'!$A$2:$W$470,3,FALSE))</f>
        <v>2</v>
      </c>
      <c r="BJ461" s="39">
        <f>IF(Table2[[#This Row],[Pattern]]="Pattern",VLOOKUP(Table2[[#This Row],[Product Code]],'Routing data'!$A$2:$W$470,14,FALSE),VLOOKUP(Table2[[#This Row],[Product Code]],'Routing data'!$A$2:$W$470,4,FALSE))</f>
        <v>0</v>
      </c>
      <c r="BK461" s="39">
        <f>VLOOKUP(Table2[[#This Row],[Product Code]],'Routing data'!A$4:W$524,16,FALSE)</f>
        <v>5</v>
      </c>
      <c r="BL461" s="42">
        <f>IF(Table2[[#This Row],[Milling Required]]=0,"x",IF(AT461="Pattern",B461-10,B461-4))</f>
        <v>43478</v>
      </c>
      <c r="BM461" s="42" t="str">
        <f>IF(Table2[[#This Row],[Punching Required]]=0,"x",IF(AT461="Pattern",B461-8,B461-2))</f>
        <v>x</v>
      </c>
      <c r="BN461" s="42">
        <f t="shared" si="95"/>
        <v>43486</v>
      </c>
      <c r="BO461" s="39">
        <f>IF(Table2[[#This Row],[Milling]]="x","x",Table2[[#This Row],[Total Sections]]*2)</f>
        <v>224</v>
      </c>
      <c r="BP461" s="39" t="str">
        <f>IF(Table2[[#This Row],[Punching]]="x","x",Table2[Total Sections]*2)</f>
        <v>x</v>
      </c>
      <c r="BQ461" s="39">
        <f>IF(Table2[[#This Row],[Pattern]]="Pattern",Table2[Total Sections]*3,Table2[Total Sections]*1.5)</f>
        <v>336</v>
      </c>
      <c r="BR461" s="42">
        <f t="shared" ca="1" si="97"/>
        <v>43471</v>
      </c>
      <c r="BS461" s="42"/>
      <c r="BT461" s="42"/>
      <c r="BU461" s="39"/>
      <c r="BV461" s="39" t="str">
        <f>_xlfn.IFNA(VLOOKUP(Table2[[#This Row],[Job-no]],Table4[],16,FALSE),"Ready")</f>
        <v/>
      </c>
      <c r="BW461" s="39" t="str">
        <f>_xlfn.IFNA(VLOOKUP(Table2[[#This Row],[Job-no]],Table4[],21,FALSE),"Ready")</f>
        <v/>
      </c>
      <c r="BX461" s="39" t="b">
        <f>_xlfn.IFNA(VLOOKUP(Table2[[#This Row],[Job-no]],Table4[],10,FALSE),TRUE)</f>
        <v>0</v>
      </c>
      <c r="BY461" s="39" t="str">
        <f>_xlfn.IFNA(VLOOKUP(Table2[[#This Row],[Job-no]],Table4[],22,FALSE),"Ready")</f>
        <v/>
      </c>
      <c r="BZ461" s="120">
        <f t="shared" si="96"/>
        <v>43488</v>
      </c>
      <c r="CA461" s="120" t="str">
        <f ca="1">IF(OR(Table2[[#This Row],[Saw Date]]=TODAY(),Table2[[#This Row],[Saw Date]]=TODAY()+1), Table2[[#This Row],[Saw Date]],IF(Table2[[#This Row],[Extrusion cut double saw]],"Done",""))</f>
        <v/>
      </c>
      <c r="CB461" s="120" t="str">
        <f ca="1">IF(OR(Table2[[#This Row],[Lens Date]]=TODAY(),Table2[[#This Row],[Lens Date]]=TODAY()+1), Table2[[#This Row],[Lens Date]],IF(Table2[[#This Row],[MSLens]]="Done","Done",""))</f>
        <v/>
      </c>
      <c r="CC461" s="120" t="str">
        <f ca="1">IF(OR(Table2[[#This Row],[Milling Date]]=TODAY(),Table2[[#This Row],[Milling Date]]=TODAY()+1), Table2[[#This Row],[Milling Date]],IF(Table2[[#This Row],[CNC Holes]]="Ready","Done",""))</f>
        <v/>
      </c>
      <c r="CD461" s="120" t="str">
        <f ca="1">IF(OR(Table2[[#This Row],[Welding Date]]=TODAY(),Table2[[#This Row],[Welding Date]]=TODAY()+1), Table2[[#This Row],[Welding Date]],IF(Table2[[#This Row],[Welding Corners]]="Ready","Done",""))</f>
        <v/>
      </c>
      <c r="CE461" s="120" t="str">
        <f ca="1">IF(OR(Table2[[#This Row],[Puching Date]]=TODAY(),Table2[[#This Row],[Puching Date]]=TODAY()+1), Table2[[#This Row],[Puching Date]],IF(Table2[[#This Row],[Punch Holes]]="Ready","Done",""))</f>
        <v/>
      </c>
      <c r="CF461" s="120" t="str">
        <f ca="1">IF(OR(Table2[[#This Row],[Housing Date2]]=TODAY(),Table2[[#This Row],[Housing Date2]]=TODAY()+1),Table2[[#This Row],[Housing Date2]],IF(Table2[[#This Row],[Body Assembly]],"Done",""))</f>
        <v/>
      </c>
      <c r="CG461" s="120" t="str">
        <f>_xlfn.IFNA(VLOOKUP(Table2[[#This Row],[Job-no]],Table4[],7,FALSE),"Done")</f>
        <v>Scheduled/Released</v>
      </c>
    </row>
    <row r="462" spans="1:85" x14ac:dyDescent="0.25">
      <c r="A462" t="str">
        <f>_xlfn.CONCAT(Table2[[#This Row],[Order]],"-",Table2[[#This Row],[Line]])</f>
        <v>73287-10</v>
      </c>
      <c r="B462" s="5">
        <v>43483</v>
      </c>
      <c r="C462" s="8">
        <v>73287</v>
      </c>
      <c r="D462" s="3" t="s">
        <v>4108</v>
      </c>
      <c r="E462" s="8">
        <v>10</v>
      </c>
      <c r="F462" s="8">
        <v>1</v>
      </c>
      <c r="G462" s="3" t="s">
        <v>42</v>
      </c>
      <c r="H462" s="8">
        <v>1</v>
      </c>
      <c r="I462" s="43" t="b">
        <v>0</v>
      </c>
      <c r="J462" s="43" t="b">
        <v>0</v>
      </c>
      <c r="K462" t="s">
        <v>114</v>
      </c>
      <c r="L462" s="43" t="b">
        <v>0</v>
      </c>
      <c r="M462" s="43" t="b">
        <v>0</v>
      </c>
      <c r="N462" s="43" t="b">
        <v>0</v>
      </c>
      <c r="O462" t="s">
        <v>114</v>
      </c>
      <c r="P462" t="s">
        <v>114</v>
      </c>
      <c r="Q462" t="s">
        <v>114</v>
      </c>
      <c r="R462" t="s">
        <v>114</v>
      </c>
      <c r="S462" t="s">
        <v>114</v>
      </c>
      <c r="T462" t="s">
        <v>114</v>
      </c>
      <c r="U462" t="s">
        <v>114</v>
      </c>
      <c r="V462" t="s">
        <v>114</v>
      </c>
      <c r="W462" s="5">
        <v>43480</v>
      </c>
      <c r="X462" s="3" t="s">
        <v>114</v>
      </c>
      <c r="Y462" s="3"/>
      <c r="Z462" s="3" t="s">
        <v>5285</v>
      </c>
      <c r="AA462" s="3" t="s">
        <v>114</v>
      </c>
      <c r="AB462" s="3" t="s">
        <v>74</v>
      </c>
      <c r="AC462" s="8">
        <v>1</v>
      </c>
      <c r="AD462" s="3" t="s">
        <v>5967</v>
      </c>
      <c r="AE462" s="4" t="s">
        <v>5968</v>
      </c>
      <c r="AF462" s="3"/>
      <c r="AG462" s="3" t="s">
        <v>114</v>
      </c>
      <c r="AH462" s="8">
        <v>1</v>
      </c>
      <c r="AI462" s="3" t="s">
        <v>180</v>
      </c>
      <c r="AJ462" t="s">
        <v>114</v>
      </c>
      <c r="AK462" t="s">
        <v>114</v>
      </c>
      <c r="AL462" s="43" t="b">
        <v>0</v>
      </c>
      <c r="AM462" s="3"/>
      <c r="AN462" s="3"/>
      <c r="AO462" s="43" t="b">
        <v>0</v>
      </c>
      <c r="AP462" s="3" t="b">
        <v>0</v>
      </c>
      <c r="AQ462" s="3">
        <f>VLOOKUP(Table2[[#This Row],[Job-no]],Table3[],26,FALSE)</f>
        <v>986</v>
      </c>
      <c r="AR462" t="str">
        <f t="shared" si="92"/>
        <v>SCS</v>
      </c>
      <c r="AS462" t="str">
        <f>VLOOKUP(AR462,Table1[],4,0)</f>
        <v>surface</v>
      </c>
      <c r="AT462" t="str">
        <f>IF(BD462&gt;0,"Pattern",VLOOKUP(AR462,Table1[],5,0))</f>
        <v>Check for Kit</v>
      </c>
      <c r="AU462" s="34">
        <f>IF(AT462="Pattern",WORKDAY(Table2[[#This Row],[Scheduled Ship Date]],-10),WORKDAY(Table2[[#This Row],[Scheduled Ship Date]],-4))</f>
        <v>43479</v>
      </c>
      <c r="AV462">
        <f>IF(Table2[[#This Row],[Extrusion cut double saw]]=TRUE,IF(O462="ToDo",IF(AT462="Pattern",Table2[[#This Row],[Total Sections]]*0.4,Table2[[#This Row],[Total Sections]]*0.12),0),IF(AT462="Pattern",Table2[[#This Row],[Total Sections]]*4,Table2[[#This Row],[Total Sections]]*1.2))</f>
        <v>1.2</v>
      </c>
      <c r="AW462" s="130">
        <f t="shared" ref="AW462:AW493" ca="1" si="98">TODAY()+4</f>
        <v>43471</v>
      </c>
      <c r="AX462" s="42">
        <f>IF(AT462="Pattern",Table2[[#This Row],[Scheduled Ship Date]]-2,Table2[[#This Row],[Scheduled Ship Date]]-3)</f>
        <v>43480</v>
      </c>
      <c r="AY462">
        <f>IF(Table2[[#This Row],[Pattern]]="Pattern",Table2[[#This Row],[Total Sections]]*4.82,Table2[[#This Row],[Total Sections]]*0.5)</f>
        <v>0.5</v>
      </c>
      <c r="AZ462" s="42">
        <f t="shared" ref="AZ462:AZ493" ca="1" si="99">TODAY()+3</f>
        <v>43470</v>
      </c>
      <c r="BA462" s="39">
        <f>((Table2[Total Sections]/Table2[Open Qty])-1)*Table2[Open Qty]*12.96</f>
        <v>0</v>
      </c>
      <c r="BB462" s="42"/>
      <c r="BC462" s="39" t="str">
        <f t="shared" si="93"/>
        <v>SCS-500-80-35-FL-97 1/2"-W-120-DP-1-S</v>
      </c>
      <c r="BD462" s="39">
        <f t="shared" si="94"/>
        <v>0</v>
      </c>
      <c r="BE462" s="39" t="b">
        <f>_xlfn.IFNA(VLOOKUP(Table2[[#This Row],[Job-no]],Table4[],9,FALSE),TRUE)</f>
        <v>0</v>
      </c>
      <c r="BF462" t="str">
        <f>VLOOKUP(AR462,Table1[],3,0)</f>
        <v>SCULPT</v>
      </c>
      <c r="BG462" s="39" t="b">
        <f>_xlfn.IFNA(VLOOKUP(Table2[[#This Row],[Job-no]],Table4[],14,FALSE),TRUE)</f>
        <v>0</v>
      </c>
      <c r="BH462" s="39" t="str">
        <f>_xlfn.IFNA(VLOOKUP(Table2[[#This Row],[Job-no]],Table4[],11,FALSE),"Done")</f>
        <v/>
      </c>
      <c r="BI462" s="39">
        <f>IF(Table2[[#This Row],[Pattern]]="Pattern",VLOOKUP(Table2[[#This Row],[Product Code]],'Routing data'!$A$2:$W$470,13,FALSE),VLOOKUP(Table2[[#This Row],[Product Code]],'Routing data'!$A$2:$W$470,3,FALSE))</f>
        <v>2</v>
      </c>
      <c r="BJ462" s="39">
        <f>IF(Table2[[#This Row],[Pattern]]="Pattern",VLOOKUP(Table2[[#This Row],[Product Code]],'Routing data'!$A$2:$W$470,14,FALSE),VLOOKUP(Table2[[#This Row],[Product Code]],'Routing data'!$A$2:$W$470,4,FALSE))</f>
        <v>0</v>
      </c>
      <c r="BK462" s="39">
        <f>VLOOKUP(Table2[[#This Row],[Product Code]],'Routing data'!A$4:W$524,16,FALSE)</f>
        <v>5</v>
      </c>
      <c r="BL462" s="42">
        <f>IF(Table2[[#This Row],[Milling Required]]=0,"x",IF(AT462="Pattern",B462-10,B462-4))</f>
        <v>43479</v>
      </c>
      <c r="BM462" s="42" t="str">
        <f>IF(Table2[[#This Row],[Punching Required]]=0,"x",IF(AT462="Pattern",B462-8,B462-2))</f>
        <v>x</v>
      </c>
      <c r="BN462" s="42">
        <f t="shared" si="95"/>
        <v>43480</v>
      </c>
      <c r="BO462" s="39">
        <f>IF(Table2[[#This Row],[Milling]]="x","x",Table2[[#This Row],[Total Sections]]*2)</f>
        <v>2</v>
      </c>
      <c r="BP462" s="39" t="str">
        <f>IF(Table2[[#This Row],[Punching]]="x","x",Table2[Total Sections]*2)</f>
        <v>x</v>
      </c>
      <c r="BQ462" s="39">
        <f>IF(Table2[[#This Row],[Pattern]]="Pattern",Table2[Total Sections]*3,Table2[Total Sections]*1.5)</f>
        <v>1.5</v>
      </c>
      <c r="BR462" s="42">
        <f t="shared" ca="1" si="97"/>
        <v>43471</v>
      </c>
      <c r="BS462" s="42"/>
      <c r="BT462" s="42"/>
      <c r="BU462" s="39"/>
      <c r="BV462" s="39" t="str">
        <f>_xlfn.IFNA(VLOOKUP(Table2[[#This Row],[Job-no]],Table4[],16,FALSE),"Ready")</f>
        <v/>
      </c>
      <c r="BW462" s="39" t="str">
        <f>_xlfn.IFNA(VLOOKUP(Table2[[#This Row],[Job-no]],Table4[],21,FALSE),"Ready")</f>
        <v/>
      </c>
      <c r="BX462" s="39" t="b">
        <f>_xlfn.IFNA(VLOOKUP(Table2[[#This Row],[Job-no]],Table4[],10,FALSE),TRUE)</f>
        <v>0</v>
      </c>
      <c r="BY462" s="39" t="str">
        <f>_xlfn.IFNA(VLOOKUP(Table2[[#This Row],[Job-no]],Table4[],22,FALSE),"Ready")</f>
        <v/>
      </c>
      <c r="BZ462" s="120">
        <f t="shared" si="96"/>
        <v>43483</v>
      </c>
      <c r="CA462" s="120" t="str">
        <f ca="1">IF(OR(Table2[[#This Row],[Saw Date]]=TODAY(),Table2[[#This Row],[Saw Date]]=TODAY()+1), Table2[[#This Row],[Saw Date]],IF(Table2[[#This Row],[Extrusion cut double saw]],"Done",""))</f>
        <v/>
      </c>
      <c r="CB462" s="120" t="str">
        <f ca="1">IF(OR(Table2[[#This Row],[Lens Date]]=TODAY(),Table2[[#This Row],[Lens Date]]=TODAY()+1), Table2[[#This Row],[Lens Date]],IF(Table2[[#This Row],[MSLens]]="Done","Done",""))</f>
        <v/>
      </c>
      <c r="CC462" s="120" t="str">
        <f ca="1">IF(OR(Table2[[#This Row],[Milling Date]]=TODAY(),Table2[[#This Row],[Milling Date]]=TODAY()+1), Table2[[#This Row],[Milling Date]],IF(Table2[[#This Row],[CNC Holes]]="Ready","Done",""))</f>
        <v/>
      </c>
      <c r="CD462" s="120" t="str">
        <f ca="1">IF(OR(Table2[[#This Row],[Welding Date]]=TODAY(),Table2[[#This Row],[Welding Date]]=TODAY()+1), Table2[[#This Row],[Welding Date]],IF(Table2[[#This Row],[Welding Corners]]="Ready","Done",""))</f>
        <v/>
      </c>
      <c r="CE462" s="120" t="str">
        <f ca="1">IF(OR(Table2[[#This Row],[Puching Date]]=TODAY(),Table2[[#This Row],[Puching Date]]=TODAY()+1), Table2[[#This Row],[Puching Date]],IF(Table2[[#This Row],[Punch Holes]]="Ready","Done",""))</f>
        <v/>
      </c>
      <c r="CF462" s="120" t="str">
        <f ca="1">IF(OR(Table2[[#This Row],[Housing Date2]]=TODAY(),Table2[[#This Row],[Housing Date2]]=TODAY()+1),Table2[[#This Row],[Housing Date2]],IF(Table2[[#This Row],[Body Assembly]],"Done",""))</f>
        <v/>
      </c>
      <c r="CG462" s="120" t="str">
        <f>_xlfn.IFNA(VLOOKUP(Table2[[#This Row],[Job-no]],Table4[],7,FALSE),"Done")</f>
        <v>Scheduled/Released</v>
      </c>
    </row>
    <row r="463" spans="1:85" x14ac:dyDescent="0.25">
      <c r="A463" t="str">
        <f>_xlfn.CONCAT(Table2[[#This Row],[Order]],"-",Table2[[#This Row],[Line]])</f>
        <v>73287-11</v>
      </c>
      <c r="B463" s="5">
        <v>43483</v>
      </c>
      <c r="C463" s="8">
        <v>73287</v>
      </c>
      <c r="D463" s="3" t="s">
        <v>4110</v>
      </c>
      <c r="E463" s="8">
        <v>11</v>
      </c>
      <c r="F463" s="8">
        <v>1</v>
      </c>
      <c r="G463" s="3" t="s">
        <v>42</v>
      </c>
      <c r="H463" s="8">
        <v>1</v>
      </c>
      <c r="I463" s="43" t="b">
        <v>0</v>
      </c>
      <c r="J463" s="43" t="b">
        <v>0</v>
      </c>
      <c r="K463" t="s">
        <v>114</v>
      </c>
      <c r="L463" s="43" t="b">
        <v>0</v>
      </c>
      <c r="M463" s="43" t="b">
        <v>0</v>
      </c>
      <c r="N463" s="43" t="b">
        <v>0</v>
      </c>
      <c r="O463" t="s">
        <v>114</v>
      </c>
      <c r="P463" t="s">
        <v>114</v>
      </c>
      <c r="Q463" t="s">
        <v>114</v>
      </c>
      <c r="R463" t="s">
        <v>114</v>
      </c>
      <c r="S463" t="s">
        <v>114</v>
      </c>
      <c r="T463" t="s">
        <v>114</v>
      </c>
      <c r="U463" t="s">
        <v>114</v>
      </c>
      <c r="V463" t="s">
        <v>114</v>
      </c>
      <c r="W463" s="5">
        <v>43480</v>
      </c>
      <c r="X463" s="3" t="s">
        <v>114</v>
      </c>
      <c r="Y463" s="3"/>
      <c r="Z463" s="3" t="s">
        <v>5286</v>
      </c>
      <c r="AA463" s="3" t="s">
        <v>114</v>
      </c>
      <c r="AB463" s="3" t="s">
        <v>74</v>
      </c>
      <c r="AC463" s="8">
        <v>1</v>
      </c>
      <c r="AD463" s="3" t="s">
        <v>5967</v>
      </c>
      <c r="AE463" s="4" t="s">
        <v>5968</v>
      </c>
      <c r="AF463" s="3"/>
      <c r="AG463" s="3" t="s">
        <v>114</v>
      </c>
      <c r="AH463" s="8">
        <v>1</v>
      </c>
      <c r="AI463" s="3" t="s">
        <v>180</v>
      </c>
      <c r="AJ463" t="s">
        <v>114</v>
      </c>
      <c r="AK463" t="s">
        <v>114</v>
      </c>
      <c r="AL463" s="43" t="b">
        <v>0</v>
      </c>
      <c r="AM463" s="3"/>
      <c r="AN463" s="3"/>
      <c r="AO463" s="43" t="b">
        <v>0</v>
      </c>
      <c r="AP463" s="3" t="b">
        <v>0</v>
      </c>
      <c r="AQ463" s="3">
        <f>VLOOKUP(Table2[[#This Row],[Job-no]],Table3[],26,FALSE)</f>
        <v>844</v>
      </c>
      <c r="AR463" t="str">
        <f t="shared" si="92"/>
        <v>SCS</v>
      </c>
      <c r="AS463" t="str">
        <f>VLOOKUP(AR463,Table1[],4,0)</f>
        <v>surface</v>
      </c>
      <c r="AT463" t="str">
        <f>IF(BD463&gt;0,"Pattern",VLOOKUP(AR463,Table1[],5,0))</f>
        <v>Check for Kit</v>
      </c>
      <c r="AU463" s="34">
        <f>IF(AT463="Pattern",WORKDAY(Table2[[#This Row],[Scheduled Ship Date]],-10),WORKDAY(Table2[[#This Row],[Scheduled Ship Date]],-4))</f>
        <v>43479</v>
      </c>
      <c r="AV463">
        <f>IF(Table2[[#This Row],[Extrusion cut double saw]]=TRUE,IF(O463="ToDo",IF(AT463="Pattern",Table2[[#This Row],[Total Sections]]*0.4,Table2[[#This Row],[Total Sections]]*0.12),0),IF(AT463="Pattern",Table2[[#This Row],[Total Sections]]*4,Table2[[#This Row],[Total Sections]]*1.2))</f>
        <v>1.2</v>
      </c>
      <c r="AW463" s="130">
        <f t="shared" ca="1" si="98"/>
        <v>43471</v>
      </c>
      <c r="AX463" s="42">
        <f>IF(AT463="Pattern",Table2[[#This Row],[Scheduled Ship Date]]-2,Table2[[#This Row],[Scheduled Ship Date]]-3)</f>
        <v>43480</v>
      </c>
      <c r="AY463">
        <f>IF(Table2[[#This Row],[Pattern]]="Pattern",Table2[[#This Row],[Total Sections]]*4.82,Table2[[#This Row],[Total Sections]]*0.5)</f>
        <v>0.5</v>
      </c>
      <c r="AZ463" s="42">
        <f t="shared" ca="1" si="99"/>
        <v>43470</v>
      </c>
      <c r="BA463" s="39">
        <f>((Table2[Total Sections]/Table2[Open Qty])-1)*Table2[Open Qty]*12.96</f>
        <v>0</v>
      </c>
      <c r="BB463" s="42"/>
      <c r="BC463" s="39" t="str">
        <f t="shared" si="93"/>
        <v>SCS-500-80-35-FL-90 1/4"-W-120-DP-1-S</v>
      </c>
      <c r="BD463" s="39">
        <f t="shared" si="94"/>
        <v>0</v>
      </c>
      <c r="BE463" s="39" t="b">
        <f>_xlfn.IFNA(VLOOKUP(Table2[[#This Row],[Job-no]],Table4[],9,FALSE),TRUE)</f>
        <v>0</v>
      </c>
      <c r="BF463" t="str">
        <f>VLOOKUP(AR463,Table1[],3,0)</f>
        <v>SCULPT</v>
      </c>
      <c r="BG463" s="39" t="b">
        <f>_xlfn.IFNA(VLOOKUP(Table2[[#This Row],[Job-no]],Table4[],14,FALSE),TRUE)</f>
        <v>0</v>
      </c>
      <c r="BH463" s="39" t="str">
        <f>_xlfn.IFNA(VLOOKUP(Table2[[#This Row],[Job-no]],Table4[],11,FALSE),"Done")</f>
        <v/>
      </c>
      <c r="BI463" s="39">
        <f>IF(Table2[[#This Row],[Pattern]]="Pattern",VLOOKUP(Table2[[#This Row],[Product Code]],'Routing data'!$A$2:$W$470,13,FALSE),VLOOKUP(Table2[[#This Row],[Product Code]],'Routing data'!$A$2:$W$470,3,FALSE))</f>
        <v>2</v>
      </c>
      <c r="BJ463" s="39">
        <f>IF(Table2[[#This Row],[Pattern]]="Pattern",VLOOKUP(Table2[[#This Row],[Product Code]],'Routing data'!$A$2:$W$470,14,FALSE),VLOOKUP(Table2[[#This Row],[Product Code]],'Routing data'!$A$2:$W$470,4,FALSE))</f>
        <v>0</v>
      </c>
      <c r="BK463" s="39">
        <f>VLOOKUP(Table2[[#This Row],[Product Code]],'Routing data'!A$4:W$524,16,FALSE)</f>
        <v>5</v>
      </c>
      <c r="BL463" s="42">
        <f>IF(Table2[[#This Row],[Milling Required]]=0,"x",IF(AT463="Pattern",B463-10,B463-4))</f>
        <v>43479</v>
      </c>
      <c r="BM463" s="42" t="str">
        <f>IF(Table2[[#This Row],[Punching Required]]=0,"x",IF(AT463="Pattern",B463-8,B463-2))</f>
        <v>x</v>
      </c>
      <c r="BN463" s="42">
        <f t="shared" si="95"/>
        <v>43480</v>
      </c>
      <c r="BO463" s="39">
        <f>IF(Table2[[#This Row],[Milling]]="x","x",Table2[[#This Row],[Total Sections]]*2)</f>
        <v>2</v>
      </c>
      <c r="BP463" s="39" t="str">
        <f>IF(Table2[[#This Row],[Punching]]="x","x",Table2[Total Sections]*2)</f>
        <v>x</v>
      </c>
      <c r="BQ463" s="39">
        <f>IF(Table2[[#This Row],[Pattern]]="Pattern",Table2[Total Sections]*3,Table2[Total Sections]*1.5)</f>
        <v>1.5</v>
      </c>
      <c r="BR463" s="42">
        <f t="shared" ca="1" si="97"/>
        <v>43471</v>
      </c>
      <c r="BS463" s="42"/>
      <c r="BT463" s="42"/>
      <c r="BU463" s="39"/>
      <c r="BV463" s="39" t="str">
        <f>_xlfn.IFNA(VLOOKUP(Table2[[#This Row],[Job-no]],Table4[],16,FALSE),"Ready")</f>
        <v/>
      </c>
      <c r="BW463" s="39" t="str">
        <f>_xlfn.IFNA(VLOOKUP(Table2[[#This Row],[Job-no]],Table4[],21,FALSE),"Ready")</f>
        <v/>
      </c>
      <c r="BX463" s="39" t="b">
        <f>_xlfn.IFNA(VLOOKUP(Table2[[#This Row],[Job-no]],Table4[],10,FALSE),TRUE)</f>
        <v>0</v>
      </c>
      <c r="BY463" s="39" t="str">
        <f>_xlfn.IFNA(VLOOKUP(Table2[[#This Row],[Job-no]],Table4[],22,FALSE),"Ready")</f>
        <v/>
      </c>
      <c r="BZ463" s="120">
        <f t="shared" si="96"/>
        <v>43483</v>
      </c>
      <c r="CA463" s="120" t="str">
        <f ca="1">IF(OR(Table2[[#This Row],[Saw Date]]=TODAY(),Table2[[#This Row],[Saw Date]]=TODAY()+1), Table2[[#This Row],[Saw Date]],IF(Table2[[#This Row],[Extrusion cut double saw]],"Done",""))</f>
        <v/>
      </c>
      <c r="CB463" s="120" t="str">
        <f ca="1">IF(OR(Table2[[#This Row],[Lens Date]]=TODAY(),Table2[[#This Row],[Lens Date]]=TODAY()+1), Table2[[#This Row],[Lens Date]],IF(Table2[[#This Row],[MSLens]]="Done","Done",""))</f>
        <v/>
      </c>
      <c r="CC463" s="120" t="str">
        <f ca="1">IF(OR(Table2[[#This Row],[Milling Date]]=TODAY(),Table2[[#This Row],[Milling Date]]=TODAY()+1), Table2[[#This Row],[Milling Date]],IF(Table2[[#This Row],[CNC Holes]]="Ready","Done",""))</f>
        <v/>
      </c>
      <c r="CD463" s="120" t="str">
        <f ca="1">IF(OR(Table2[[#This Row],[Welding Date]]=TODAY(),Table2[[#This Row],[Welding Date]]=TODAY()+1), Table2[[#This Row],[Welding Date]],IF(Table2[[#This Row],[Welding Corners]]="Ready","Done",""))</f>
        <v/>
      </c>
      <c r="CE463" s="120" t="str">
        <f ca="1">IF(OR(Table2[[#This Row],[Puching Date]]=TODAY(),Table2[[#This Row],[Puching Date]]=TODAY()+1), Table2[[#This Row],[Puching Date]],IF(Table2[[#This Row],[Punch Holes]]="Ready","Done",""))</f>
        <v/>
      </c>
      <c r="CF463" s="120" t="str">
        <f ca="1">IF(OR(Table2[[#This Row],[Housing Date2]]=TODAY(),Table2[[#This Row],[Housing Date2]]=TODAY()+1),Table2[[#This Row],[Housing Date2]],IF(Table2[[#This Row],[Body Assembly]],"Done",""))</f>
        <v/>
      </c>
      <c r="CG463" s="120" t="str">
        <f>_xlfn.IFNA(VLOOKUP(Table2[[#This Row],[Job-no]],Table4[],7,FALSE),"Done")</f>
        <v>Scheduled/Released</v>
      </c>
    </row>
    <row r="464" spans="1:85" x14ac:dyDescent="0.25">
      <c r="A464" t="str">
        <f>_xlfn.CONCAT(Table2[[#This Row],[Order]],"-",Table2[[#This Row],[Line]])</f>
        <v>73287-12</v>
      </c>
      <c r="B464" s="5">
        <v>43483</v>
      </c>
      <c r="C464" s="8">
        <v>73287</v>
      </c>
      <c r="D464" s="3" t="s">
        <v>4112</v>
      </c>
      <c r="E464" s="8">
        <v>12</v>
      </c>
      <c r="F464" s="8">
        <v>1</v>
      </c>
      <c r="G464" s="3" t="s">
        <v>42</v>
      </c>
      <c r="H464" s="8">
        <v>1</v>
      </c>
      <c r="I464" s="43" t="b">
        <v>0</v>
      </c>
      <c r="J464" s="43" t="b">
        <v>0</v>
      </c>
      <c r="K464" t="s">
        <v>114</v>
      </c>
      <c r="L464" s="43" t="b">
        <v>0</v>
      </c>
      <c r="M464" s="43" t="b">
        <v>0</v>
      </c>
      <c r="N464" s="43" t="b">
        <v>0</v>
      </c>
      <c r="O464" t="s">
        <v>114</v>
      </c>
      <c r="P464" t="s">
        <v>114</v>
      </c>
      <c r="Q464" t="s">
        <v>114</v>
      </c>
      <c r="R464" t="s">
        <v>114</v>
      </c>
      <c r="S464" t="s">
        <v>114</v>
      </c>
      <c r="T464" t="s">
        <v>114</v>
      </c>
      <c r="U464" t="s">
        <v>114</v>
      </c>
      <c r="V464" t="s">
        <v>114</v>
      </c>
      <c r="W464" s="5">
        <v>43480</v>
      </c>
      <c r="X464" s="3" t="s">
        <v>114</v>
      </c>
      <c r="Y464" s="3"/>
      <c r="Z464" s="3" t="s">
        <v>5287</v>
      </c>
      <c r="AA464" s="3" t="s">
        <v>114</v>
      </c>
      <c r="AB464" s="3" t="s">
        <v>74</v>
      </c>
      <c r="AC464" s="8">
        <v>1</v>
      </c>
      <c r="AD464" s="3" t="s">
        <v>5967</v>
      </c>
      <c r="AE464" s="4" t="s">
        <v>5968</v>
      </c>
      <c r="AF464" s="3"/>
      <c r="AG464" s="3" t="s">
        <v>114</v>
      </c>
      <c r="AH464" s="8">
        <v>1</v>
      </c>
      <c r="AI464" s="3" t="s">
        <v>180</v>
      </c>
      <c r="AJ464" t="s">
        <v>114</v>
      </c>
      <c r="AK464" t="s">
        <v>114</v>
      </c>
      <c r="AL464" s="43" t="b">
        <v>0</v>
      </c>
      <c r="AM464" s="3"/>
      <c r="AN464" s="3"/>
      <c r="AO464" s="43" t="b">
        <v>0</v>
      </c>
      <c r="AP464" s="3" t="b">
        <v>0</v>
      </c>
      <c r="AQ464" s="3">
        <f>VLOOKUP(Table2[[#This Row],[Job-no]],Table3[],26,FALSE)</f>
        <v>708</v>
      </c>
      <c r="AR464" t="str">
        <f t="shared" si="92"/>
        <v>SCS</v>
      </c>
      <c r="AS464" t="str">
        <f>VLOOKUP(AR464,Table1[],4,0)</f>
        <v>surface</v>
      </c>
      <c r="AT464" t="str">
        <f>IF(BD464&gt;0,"Pattern",VLOOKUP(AR464,Table1[],5,0))</f>
        <v>Check for Kit</v>
      </c>
      <c r="AU464" s="34">
        <f>IF(AT464="Pattern",WORKDAY(Table2[[#This Row],[Scheduled Ship Date]],-10),WORKDAY(Table2[[#This Row],[Scheduled Ship Date]],-4))</f>
        <v>43479</v>
      </c>
      <c r="AV464">
        <f>IF(Table2[[#This Row],[Extrusion cut double saw]]=TRUE,IF(O464="ToDo",IF(AT464="Pattern",Table2[[#This Row],[Total Sections]]*0.4,Table2[[#This Row],[Total Sections]]*0.12),0),IF(AT464="Pattern",Table2[[#This Row],[Total Sections]]*4,Table2[[#This Row],[Total Sections]]*1.2))</f>
        <v>1.2</v>
      </c>
      <c r="AW464" s="130">
        <f t="shared" ca="1" si="98"/>
        <v>43471</v>
      </c>
      <c r="AX464" s="42">
        <f>IF(AT464="Pattern",Table2[[#This Row],[Scheduled Ship Date]]-2,Table2[[#This Row],[Scheduled Ship Date]]-3)</f>
        <v>43480</v>
      </c>
      <c r="AY464">
        <f>IF(Table2[[#This Row],[Pattern]]="Pattern",Table2[[#This Row],[Total Sections]]*4.82,Table2[[#This Row],[Total Sections]]*0.5)</f>
        <v>0.5</v>
      </c>
      <c r="AZ464" s="42">
        <f t="shared" ca="1" si="99"/>
        <v>43470</v>
      </c>
      <c r="BA464" s="39">
        <f>((Table2[Total Sections]/Table2[Open Qty])-1)*Table2[Open Qty]*12.96</f>
        <v>0</v>
      </c>
      <c r="BB464" s="39"/>
      <c r="BC464" s="39" t="str">
        <f t="shared" si="93"/>
        <v>SCS-500-80-35-FL-71 3/16"-W-120-DP-1-S-C(JOINERS EACH SIDE)</v>
      </c>
      <c r="BD464" s="39">
        <f t="shared" si="94"/>
        <v>0</v>
      </c>
      <c r="BE464" s="39" t="b">
        <f>_xlfn.IFNA(VLOOKUP(Table2[[#This Row],[Job-no]],Table4[],9,FALSE),TRUE)</f>
        <v>0</v>
      </c>
      <c r="BF464" t="str">
        <f>VLOOKUP(AR464,Table1[],3,0)</f>
        <v>SCULPT</v>
      </c>
      <c r="BG464" s="39" t="b">
        <f>_xlfn.IFNA(VLOOKUP(Table2[[#This Row],[Job-no]],Table4[],14,FALSE),TRUE)</f>
        <v>0</v>
      </c>
      <c r="BH464" s="39" t="str">
        <f>_xlfn.IFNA(VLOOKUP(Table2[[#This Row],[Job-no]],Table4[],11,FALSE),"Done")</f>
        <v/>
      </c>
      <c r="BI464" s="39">
        <f>IF(Table2[[#This Row],[Pattern]]="Pattern",VLOOKUP(Table2[[#This Row],[Product Code]],'Routing data'!$A$2:$W$470,13,FALSE),VLOOKUP(Table2[[#This Row],[Product Code]],'Routing data'!$A$2:$W$470,3,FALSE))</f>
        <v>2</v>
      </c>
      <c r="BJ464" s="39">
        <f>IF(Table2[[#This Row],[Pattern]]="Pattern",VLOOKUP(Table2[[#This Row],[Product Code]],'Routing data'!$A$2:$W$470,14,FALSE),VLOOKUP(Table2[[#This Row],[Product Code]],'Routing data'!$A$2:$W$470,4,FALSE))</f>
        <v>0</v>
      </c>
      <c r="BK464" s="39">
        <f>VLOOKUP(Table2[[#This Row],[Product Code]],'Routing data'!A$4:W$524,16,FALSE)</f>
        <v>5</v>
      </c>
      <c r="BL464" s="42">
        <f>IF(Table2[[#This Row],[Milling Required]]=0,"x",IF(AT464="Pattern",B464-10,B464-4))</f>
        <v>43479</v>
      </c>
      <c r="BM464" s="42" t="str">
        <f>IF(Table2[[#This Row],[Punching Required]]=0,"x",IF(AT464="Pattern",B464-8,B464-2))</f>
        <v>x</v>
      </c>
      <c r="BN464" s="42">
        <f t="shared" si="95"/>
        <v>43480</v>
      </c>
      <c r="BO464" s="39">
        <f>IF(Table2[[#This Row],[Milling]]="x","x",Table2[[#This Row],[Total Sections]]*2)</f>
        <v>2</v>
      </c>
      <c r="BP464" s="39" t="str">
        <f>IF(Table2[[#This Row],[Punching]]="x","x",Table2[Total Sections]*2)</f>
        <v>x</v>
      </c>
      <c r="BQ464" s="39">
        <f>IF(Table2[[#This Row],[Pattern]]="Pattern",Table2[Total Sections]*3,Table2[Total Sections]*1.5)</f>
        <v>1.5</v>
      </c>
      <c r="BR464" s="42">
        <f t="shared" ca="1" si="97"/>
        <v>43471</v>
      </c>
      <c r="BS464" s="42"/>
      <c r="BT464" s="42"/>
      <c r="BU464" s="39"/>
      <c r="BV464" s="122" t="str">
        <f>_xlfn.IFNA(VLOOKUP(Table2[[#This Row],[Job-no]],Table4[],16,FALSE),"Ready")</f>
        <v/>
      </c>
      <c r="BW464" s="122" t="str">
        <f>_xlfn.IFNA(VLOOKUP(Table2[[#This Row],[Job-no]],Table4[],21,FALSE),"Ready")</f>
        <v/>
      </c>
      <c r="BX464" s="39" t="b">
        <f>_xlfn.IFNA(VLOOKUP(Table2[[#This Row],[Job-no]],Table4[],10,FALSE),TRUE)</f>
        <v>0</v>
      </c>
      <c r="BY464" s="39" t="str">
        <f>_xlfn.IFNA(VLOOKUP(Table2[[#This Row],[Job-no]],Table4[],22,FALSE),"Ready")</f>
        <v/>
      </c>
      <c r="BZ464" s="120">
        <f t="shared" si="96"/>
        <v>43483</v>
      </c>
      <c r="CA464" s="120" t="str">
        <f ca="1">IF(OR(Table2[[#This Row],[Saw Date]]=TODAY(),Table2[[#This Row],[Saw Date]]=TODAY()+1), Table2[[#This Row],[Saw Date]],IF(Table2[[#This Row],[Extrusion cut double saw]],"Done",""))</f>
        <v/>
      </c>
      <c r="CB464" s="120" t="str">
        <f ca="1">IF(OR(Table2[[#This Row],[Lens Date]]=TODAY(),Table2[[#This Row],[Lens Date]]=TODAY()+1), Table2[[#This Row],[Lens Date]],IF(Table2[[#This Row],[MSLens]]="Done","Done",""))</f>
        <v/>
      </c>
      <c r="CC464" s="120" t="str">
        <f ca="1">IF(OR(Table2[[#This Row],[Milling Date]]=TODAY(),Table2[[#This Row],[Milling Date]]=TODAY()+1), Table2[[#This Row],[Milling Date]],IF(Table2[[#This Row],[CNC Holes]]="Ready","Done",""))</f>
        <v/>
      </c>
      <c r="CD464" s="120" t="str">
        <f ca="1">IF(OR(Table2[[#This Row],[Welding Date]]=TODAY(),Table2[[#This Row],[Welding Date]]=TODAY()+1), Table2[[#This Row],[Welding Date]],IF(Table2[[#This Row],[Welding Corners]]="Ready","Done",""))</f>
        <v/>
      </c>
      <c r="CE464" s="120" t="str">
        <f ca="1">IF(OR(Table2[[#This Row],[Puching Date]]=TODAY(),Table2[[#This Row],[Puching Date]]=TODAY()+1), Table2[[#This Row],[Puching Date]],IF(Table2[[#This Row],[Punch Holes]]="Ready","Done",""))</f>
        <v/>
      </c>
      <c r="CF464" s="120" t="str">
        <f ca="1">IF(OR(Table2[[#This Row],[Housing Date2]]=TODAY(),Table2[[#This Row],[Housing Date2]]=TODAY()+1),Table2[[#This Row],[Housing Date2]],IF(Table2[[#This Row],[Body Assembly]],"Done",""))</f>
        <v/>
      </c>
      <c r="CG464" s="120" t="str">
        <f>_xlfn.IFNA(VLOOKUP(Table2[[#This Row],[Job-no]],Table4[],7,FALSE),"Done")</f>
        <v>Scheduled/Released</v>
      </c>
    </row>
    <row r="465" spans="1:85" x14ac:dyDescent="0.25">
      <c r="A465" t="str">
        <f>_xlfn.CONCAT(Table2[[#This Row],[Order]],"-",Table2[[#This Row],[Line]])</f>
        <v>73287-13</v>
      </c>
      <c r="B465" s="5">
        <v>43483</v>
      </c>
      <c r="C465" s="8">
        <v>73287</v>
      </c>
      <c r="D465" s="3" t="s">
        <v>4114</v>
      </c>
      <c r="E465" s="8">
        <v>13</v>
      </c>
      <c r="F465" s="8">
        <v>1</v>
      </c>
      <c r="G465" s="3" t="s">
        <v>42</v>
      </c>
      <c r="H465" s="8">
        <v>1</v>
      </c>
      <c r="I465" s="43" t="b">
        <v>0</v>
      </c>
      <c r="J465" s="43" t="b">
        <v>0</v>
      </c>
      <c r="K465" t="s">
        <v>114</v>
      </c>
      <c r="L465" s="43" t="b">
        <v>0</v>
      </c>
      <c r="M465" s="43" t="b">
        <v>0</v>
      </c>
      <c r="N465" s="43" t="b">
        <v>0</v>
      </c>
      <c r="O465" t="s">
        <v>114</v>
      </c>
      <c r="P465" t="s">
        <v>114</v>
      </c>
      <c r="Q465" t="s">
        <v>114</v>
      </c>
      <c r="R465" t="s">
        <v>114</v>
      </c>
      <c r="S465" t="s">
        <v>114</v>
      </c>
      <c r="T465" t="s">
        <v>114</v>
      </c>
      <c r="U465" t="s">
        <v>114</v>
      </c>
      <c r="V465" t="s">
        <v>114</v>
      </c>
      <c r="W465" s="5">
        <v>43480</v>
      </c>
      <c r="X465" s="3" t="s">
        <v>114</v>
      </c>
      <c r="Y465" s="3"/>
      <c r="Z465" s="3" t="s">
        <v>5288</v>
      </c>
      <c r="AA465" s="3" t="s">
        <v>114</v>
      </c>
      <c r="AB465" s="3" t="s">
        <v>74</v>
      </c>
      <c r="AC465" s="8">
        <v>1</v>
      </c>
      <c r="AD465" s="3" t="s">
        <v>5967</v>
      </c>
      <c r="AE465" s="4" t="s">
        <v>5968</v>
      </c>
      <c r="AF465" s="3"/>
      <c r="AG465" s="3" t="s">
        <v>114</v>
      </c>
      <c r="AH465" s="8">
        <v>1</v>
      </c>
      <c r="AI465" s="3" t="s">
        <v>180</v>
      </c>
      <c r="AJ465" t="s">
        <v>114</v>
      </c>
      <c r="AK465" t="s">
        <v>114</v>
      </c>
      <c r="AL465" s="43" t="b">
        <v>0</v>
      </c>
      <c r="AM465" s="3"/>
      <c r="AN465" s="3"/>
      <c r="AO465" s="43" t="b">
        <v>0</v>
      </c>
      <c r="AP465" s="3" t="b">
        <v>0</v>
      </c>
      <c r="AQ465" s="3">
        <f>VLOOKUP(Table2[[#This Row],[Job-no]],Table3[],26,FALSE)</f>
        <v>944</v>
      </c>
      <c r="AR465" t="str">
        <f t="shared" si="92"/>
        <v>SCS</v>
      </c>
      <c r="AS465" t="str">
        <f>VLOOKUP(AR465,Table1[],4,0)</f>
        <v>surface</v>
      </c>
      <c r="AT465" t="str">
        <f>IF(BD465&gt;0,"Pattern",VLOOKUP(AR465,Table1[],5,0))</f>
        <v>Check for Kit</v>
      </c>
      <c r="AU465" s="34">
        <f>IF(AT465="Pattern",WORKDAY(Table2[[#This Row],[Scheduled Ship Date]],-10),WORKDAY(Table2[[#This Row],[Scheduled Ship Date]],-4))</f>
        <v>43479</v>
      </c>
      <c r="AV465">
        <f>IF(Table2[[#This Row],[Extrusion cut double saw]]=TRUE,IF(O465="ToDo",IF(AT465="Pattern",Table2[[#This Row],[Total Sections]]*0.4,Table2[[#This Row],[Total Sections]]*0.12),0),IF(AT465="Pattern",Table2[[#This Row],[Total Sections]]*4,Table2[[#This Row],[Total Sections]]*1.2))</f>
        <v>1.2</v>
      </c>
      <c r="AW465" s="130">
        <f t="shared" ca="1" si="98"/>
        <v>43471</v>
      </c>
      <c r="AX465" s="42">
        <f>IF(AT465="Pattern",Table2[[#This Row],[Scheduled Ship Date]]-2,Table2[[#This Row],[Scheduled Ship Date]]-3)</f>
        <v>43480</v>
      </c>
      <c r="AY465">
        <f>IF(Table2[[#This Row],[Pattern]]="Pattern",Table2[[#This Row],[Total Sections]]*4.82,Table2[[#This Row],[Total Sections]]*0.5)</f>
        <v>0.5</v>
      </c>
      <c r="AZ465" s="42">
        <f t="shared" ca="1" si="99"/>
        <v>43470</v>
      </c>
      <c r="BA465" s="39">
        <f>((Table2[Total Sections]/Table2[Open Qty])-1)*Table2[Open Qty]*12.96</f>
        <v>0</v>
      </c>
      <c r="BB465" s="39"/>
      <c r="BC465" s="39" t="str">
        <f t="shared" si="93"/>
        <v>SCS-500-80-35-FL-89 5/8"-W-120-DP-1-S</v>
      </c>
      <c r="BD465" s="39">
        <f t="shared" si="94"/>
        <v>0</v>
      </c>
      <c r="BE465" s="39" t="b">
        <f>_xlfn.IFNA(VLOOKUP(Table2[[#This Row],[Job-no]],Table4[],9,FALSE),TRUE)</f>
        <v>0</v>
      </c>
      <c r="BF465" t="str">
        <f>VLOOKUP(AR465,Table1[],3,0)</f>
        <v>SCULPT</v>
      </c>
      <c r="BG465" s="39" t="b">
        <f>_xlfn.IFNA(VLOOKUP(Table2[[#This Row],[Job-no]],Table4[],14,FALSE),TRUE)</f>
        <v>0</v>
      </c>
      <c r="BH465" s="39" t="str">
        <f>_xlfn.IFNA(VLOOKUP(Table2[[#This Row],[Job-no]],Table4[],11,FALSE),"Done")</f>
        <v/>
      </c>
      <c r="BI465" s="39">
        <f>IF(Table2[[#This Row],[Pattern]]="Pattern",VLOOKUP(Table2[[#This Row],[Product Code]],'Routing data'!$A$2:$W$470,13,FALSE),VLOOKUP(Table2[[#This Row],[Product Code]],'Routing data'!$A$2:$W$470,3,FALSE))</f>
        <v>2</v>
      </c>
      <c r="BJ465" s="39">
        <f>IF(Table2[[#This Row],[Pattern]]="Pattern",VLOOKUP(Table2[[#This Row],[Product Code]],'Routing data'!$A$2:$W$470,14,FALSE),VLOOKUP(Table2[[#This Row],[Product Code]],'Routing data'!$A$2:$W$470,4,FALSE))</f>
        <v>0</v>
      </c>
      <c r="BK465" s="39">
        <f>VLOOKUP(Table2[[#This Row],[Product Code]],'Routing data'!A$4:W$524,16,FALSE)</f>
        <v>5</v>
      </c>
      <c r="BL465" s="42">
        <f>IF(Table2[[#This Row],[Milling Required]]=0,"x",IF(AT465="Pattern",B465-10,B465-4))</f>
        <v>43479</v>
      </c>
      <c r="BM465" s="42" t="str">
        <f>IF(Table2[[#This Row],[Punching Required]]=0,"x",IF(AT465="Pattern",B465-8,B465-2))</f>
        <v>x</v>
      </c>
      <c r="BN465" s="42">
        <f t="shared" si="95"/>
        <v>43480</v>
      </c>
      <c r="BO465" s="39">
        <f>IF(Table2[[#This Row],[Milling]]="x","x",Table2[[#This Row],[Total Sections]]*2)</f>
        <v>2</v>
      </c>
      <c r="BP465" s="39" t="str">
        <f>IF(Table2[[#This Row],[Punching]]="x","x",Table2[Total Sections]*2)</f>
        <v>x</v>
      </c>
      <c r="BQ465" s="39">
        <f>IF(Table2[[#This Row],[Pattern]]="Pattern",Table2[Total Sections]*3,Table2[Total Sections]*1.5)</f>
        <v>1.5</v>
      </c>
      <c r="BR465" s="42">
        <f t="shared" ca="1" si="97"/>
        <v>43471</v>
      </c>
      <c r="BS465" s="42"/>
      <c r="BT465" s="42"/>
      <c r="BU465" s="39"/>
      <c r="BV465" s="39" t="str">
        <f>_xlfn.IFNA(VLOOKUP(Table2[[#This Row],[Job-no]],Table4[],16,FALSE),"Ready")</f>
        <v/>
      </c>
      <c r="BW465" s="39" t="str">
        <f>_xlfn.IFNA(VLOOKUP(Table2[[#This Row],[Job-no]],Table4[],21,FALSE),"Ready")</f>
        <v/>
      </c>
      <c r="BX465" s="39" t="b">
        <f>_xlfn.IFNA(VLOOKUP(Table2[[#This Row],[Job-no]],Table4[],10,FALSE),TRUE)</f>
        <v>0</v>
      </c>
      <c r="BY465" s="39" t="str">
        <f>_xlfn.IFNA(VLOOKUP(Table2[[#This Row],[Job-no]],Table4[],22,FALSE),"Ready")</f>
        <v/>
      </c>
      <c r="BZ465" s="120">
        <f t="shared" si="96"/>
        <v>43483</v>
      </c>
      <c r="CA465" s="120" t="str">
        <f ca="1">IF(OR(Table2[[#This Row],[Saw Date]]=TODAY(),Table2[[#This Row],[Saw Date]]=TODAY()+1), Table2[[#This Row],[Saw Date]],IF(Table2[[#This Row],[Extrusion cut double saw]],"Done",""))</f>
        <v/>
      </c>
      <c r="CB465" s="120" t="str">
        <f ca="1">IF(OR(Table2[[#This Row],[Lens Date]]=TODAY(),Table2[[#This Row],[Lens Date]]=TODAY()+1), Table2[[#This Row],[Lens Date]],IF(Table2[[#This Row],[MSLens]]="Done","Done",""))</f>
        <v/>
      </c>
      <c r="CC465" s="120" t="str">
        <f ca="1">IF(OR(Table2[[#This Row],[Milling Date]]=TODAY(),Table2[[#This Row],[Milling Date]]=TODAY()+1), Table2[[#This Row],[Milling Date]],IF(Table2[[#This Row],[CNC Holes]]="Ready","Done",""))</f>
        <v/>
      </c>
      <c r="CD465" s="120" t="str">
        <f ca="1">IF(OR(Table2[[#This Row],[Welding Date]]=TODAY(),Table2[[#This Row],[Welding Date]]=TODAY()+1), Table2[[#This Row],[Welding Date]],IF(Table2[[#This Row],[Welding Corners]]="Ready","Done",""))</f>
        <v/>
      </c>
      <c r="CE465" s="120" t="str">
        <f ca="1">IF(OR(Table2[[#This Row],[Puching Date]]=TODAY(),Table2[[#This Row],[Puching Date]]=TODAY()+1), Table2[[#This Row],[Puching Date]],IF(Table2[[#This Row],[Punch Holes]]="Ready","Done",""))</f>
        <v/>
      </c>
      <c r="CF465" s="120" t="str">
        <f ca="1">IF(OR(Table2[[#This Row],[Housing Date2]]=TODAY(),Table2[[#This Row],[Housing Date2]]=TODAY()+1),Table2[[#This Row],[Housing Date2]],IF(Table2[[#This Row],[Body Assembly]],"Done",""))</f>
        <v/>
      </c>
      <c r="CG465" s="120" t="str">
        <f>_xlfn.IFNA(VLOOKUP(Table2[[#This Row],[Job-no]],Table4[],7,FALSE),"Done")</f>
        <v>Scheduled/Released</v>
      </c>
    </row>
    <row r="466" spans="1:85" x14ac:dyDescent="0.25">
      <c r="A466" t="str">
        <f>_xlfn.CONCAT(Table2[[#This Row],[Order]],"-",Table2[[#This Row],[Line]])</f>
        <v>73287-14</v>
      </c>
      <c r="B466" s="5">
        <v>43483</v>
      </c>
      <c r="C466" s="8">
        <v>73287</v>
      </c>
      <c r="D466" s="3" t="s">
        <v>4116</v>
      </c>
      <c r="E466" s="8">
        <v>14</v>
      </c>
      <c r="F466" s="8">
        <v>1</v>
      </c>
      <c r="G466" s="3" t="s">
        <v>42</v>
      </c>
      <c r="H466" s="8">
        <v>1</v>
      </c>
      <c r="I466" s="43" t="b">
        <v>0</v>
      </c>
      <c r="J466" s="43" t="b">
        <v>0</v>
      </c>
      <c r="K466" t="s">
        <v>114</v>
      </c>
      <c r="L466" s="43" t="b">
        <v>0</v>
      </c>
      <c r="M466" s="43" t="b">
        <v>0</v>
      </c>
      <c r="N466" s="43" t="b">
        <v>0</v>
      </c>
      <c r="O466" t="s">
        <v>114</v>
      </c>
      <c r="P466" t="s">
        <v>114</v>
      </c>
      <c r="Q466" t="s">
        <v>114</v>
      </c>
      <c r="R466" t="s">
        <v>114</v>
      </c>
      <c r="S466" t="s">
        <v>114</v>
      </c>
      <c r="T466" t="s">
        <v>114</v>
      </c>
      <c r="U466" t="s">
        <v>114</v>
      </c>
      <c r="V466" t="s">
        <v>114</v>
      </c>
      <c r="W466" s="5">
        <v>43480</v>
      </c>
      <c r="X466" s="3" t="s">
        <v>114</v>
      </c>
      <c r="Y466" s="3"/>
      <c r="Z466" s="3" t="s">
        <v>5289</v>
      </c>
      <c r="AA466" s="3" t="s">
        <v>114</v>
      </c>
      <c r="AB466" s="3" t="s">
        <v>74</v>
      </c>
      <c r="AC466" s="8">
        <v>1</v>
      </c>
      <c r="AD466" s="3" t="s">
        <v>5967</v>
      </c>
      <c r="AE466" s="4" t="s">
        <v>5968</v>
      </c>
      <c r="AF466" s="3"/>
      <c r="AG466" s="3" t="s">
        <v>114</v>
      </c>
      <c r="AH466" s="8">
        <v>1</v>
      </c>
      <c r="AI466" s="3" t="s">
        <v>180</v>
      </c>
      <c r="AJ466" t="s">
        <v>114</v>
      </c>
      <c r="AK466" t="s">
        <v>114</v>
      </c>
      <c r="AL466" s="43" t="b">
        <v>0</v>
      </c>
      <c r="AM466" s="3"/>
      <c r="AN466" s="3"/>
      <c r="AO466" s="43" t="b">
        <v>0</v>
      </c>
      <c r="AP466" s="3" t="b">
        <v>0</v>
      </c>
      <c r="AQ466" s="3">
        <f>VLOOKUP(Table2[[#This Row],[Job-no]],Table3[],26,FALSE)</f>
        <v>1245</v>
      </c>
      <c r="AR466" t="str">
        <f t="shared" si="92"/>
        <v>SCS</v>
      </c>
      <c r="AS466" t="str">
        <f>VLOOKUP(AR466,Table1[],4,0)</f>
        <v>surface</v>
      </c>
      <c r="AT466" t="str">
        <f>IF(BD466&gt;0,"Pattern",VLOOKUP(AR466,Table1[],5,0))</f>
        <v>Check for Kit</v>
      </c>
      <c r="AU466" s="34">
        <f>IF(AT466="Pattern",WORKDAY(Table2[[#This Row],[Scheduled Ship Date]],-10),WORKDAY(Table2[[#This Row],[Scheduled Ship Date]],-4))</f>
        <v>43479</v>
      </c>
      <c r="AV466">
        <f>IF(Table2[[#This Row],[Extrusion cut double saw]]=TRUE,IF(O466="ToDo",IF(AT466="Pattern",Table2[[#This Row],[Total Sections]]*0.4,Table2[[#This Row],[Total Sections]]*0.12),0),IF(AT466="Pattern",Table2[[#This Row],[Total Sections]]*4,Table2[[#This Row],[Total Sections]]*1.2))</f>
        <v>1.2</v>
      </c>
      <c r="AW466" s="130">
        <f t="shared" ca="1" si="98"/>
        <v>43471</v>
      </c>
      <c r="AX466" s="42">
        <f>IF(AT466="Pattern",Table2[[#This Row],[Scheduled Ship Date]]-2,Table2[[#This Row],[Scheduled Ship Date]]-3)</f>
        <v>43480</v>
      </c>
      <c r="AY466">
        <f>IF(Table2[[#This Row],[Pattern]]="Pattern",Table2[[#This Row],[Total Sections]]*4.82,Table2[[#This Row],[Total Sections]]*0.5)</f>
        <v>0.5</v>
      </c>
      <c r="AZ466" s="42">
        <f t="shared" ca="1" si="99"/>
        <v>43470</v>
      </c>
      <c r="BA466" s="39">
        <f>((Table2[Total Sections]/Table2[Open Qty])-1)*Table2[Open Qty]*12.96</f>
        <v>0</v>
      </c>
      <c r="BB466" s="42"/>
      <c r="BC466" s="39" t="str">
        <f t="shared" si="93"/>
        <v>SCS-500-80-35-FL-96 3/8"-W-120-DP-1-S</v>
      </c>
      <c r="BD466" s="39">
        <f t="shared" si="94"/>
        <v>0</v>
      </c>
      <c r="BE466" s="39" t="b">
        <f>_xlfn.IFNA(VLOOKUP(Table2[[#This Row],[Job-no]],Table4[],9,FALSE),TRUE)</f>
        <v>0</v>
      </c>
      <c r="BF466" t="str">
        <f>VLOOKUP(AR466,Table1[],3,0)</f>
        <v>SCULPT</v>
      </c>
      <c r="BG466" s="39" t="b">
        <f>_xlfn.IFNA(VLOOKUP(Table2[[#This Row],[Job-no]],Table4[],14,FALSE),TRUE)</f>
        <v>0</v>
      </c>
      <c r="BH466" s="39" t="str">
        <f>_xlfn.IFNA(VLOOKUP(Table2[[#This Row],[Job-no]],Table4[],11,FALSE),"Done")</f>
        <v/>
      </c>
      <c r="BI466" s="39">
        <f>IF(Table2[[#This Row],[Pattern]]="Pattern",VLOOKUP(Table2[[#This Row],[Product Code]],'Routing data'!$A$2:$W$470,13,FALSE),VLOOKUP(Table2[[#This Row],[Product Code]],'Routing data'!$A$2:$W$470,3,FALSE))</f>
        <v>2</v>
      </c>
      <c r="BJ466" s="39">
        <f>IF(Table2[[#This Row],[Pattern]]="Pattern",VLOOKUP(Table2[[#This Row],[Product Code]],'Routing data'!$A$2:$W$470,14,FALSE),VLOOKUP(Table2[[#This Row],[Product Code]],'Routing data'!$A$2:$W$470,4,FALSE))</f>
        <v>0</v>
      </c>
      <c r="BK466" s="39">
        <f>VLOOKUP(Table2[[#This Row],[Product Code]],'Routing data'!A$4:W$524,16,FALSE)</f>
        <v>5</v>
      </c>
      <c r="BL466" s="42">
        <f>IF(Table2[[#This Row],[Milling Required]]=0,"x",IF(AT466="Pattern",B466-10,B466-4))</f>
        <v>43479</v>
      </c>
      <c r="BM466" s="42" t="str">
        <f>IF(Table2[[#This Row],[Punching Required]]=0,"x",IF(AT466="Pattern",B466-8,B466-2))</f>
        <v>x</v>
      </c>
      <c r="BN466" s="42">
        <f t="shared" si="95"/>
        <v>43480</v>
      </c>
      <c r="BO466" s="39">
        <f>IF(Table2[[#This Row],[Milling]]="x","x",Table2[[#This Row],[Total Sections]]*2)</f>
        <v>2</v>
      </c>
      <c r="BP466" s="39" t="str">
        <f>IF(Table2[[#This Row],[Punching]]="x","x",Table2[Total Sections]*2)</f>
        <v>x</v>
      </c>
      <c r="BQ466" s="39">
        <f>IF(Table2[[#This Row],[Pattern]]="Pattern",Table2[Total Sections]*3,Table2[Total Sections]*1.5)</f>
        <v>1.5</v>
      </c>
      <c r="BR466" s="42">
        <f t="shared" ca="1" si="97"/>
        <v>43471</v>
      </c>
      <c r="BS466" s="42"/>
      <c r="BT466" s="42"/>
      <c r="BU466" s="39"/>
      <c r="BV466" s="122" t="str">
        <f>_xlfn.IFNA(VLOOKUP(Table2[[#This Row],[Job-no]],Table4[],16,FALSE),"Ready")</f>
        <v/>
      </c>
      <c r="BW466" s="122" t="str">
        <f>_xlfn.IFNA(VLOOKUP(Table2[[#This Row],[Job-no]],Table4[],21,FALSE),"Ready")</f>
        <v/>
      </c>
      <c r="BX466" s="39" t="b">
        <f>_xlfn.IFNA(VLOOKUP(Table2[[#This Row],[Job-no]],Table4[],10,FALSE),TRUE)</f>
        <v>0</v>
      </c>
      <c r="BY466" s="39" t="str">
        <f>_xlfn.IFNA(VLOOKUP(Table2[[#This Row],[Job-no]],Table4[],22,FALSE),"Ready")</f>
        <v/>
      </c>
      <c r="BZ466" s="120">
        <f t="shared" si="96"/>
        <v>43483</v>
      </c>
      <c r="CA466" s="120" t="str">
        <f ca="1">IF(OR(Table2[[#This Row],[Saw Date]]=TODAY(),Table2[[#This Row],[Saw Date]]=TODAY()+1), Table2[[#This Row],[Saw Date]],IF(Table2[[#This Row],[Extrusion cut double saw]],"Done",""))</f>
        <v/>
      </c>
      <c r="CB466" s="120" t="str">
        <f ca="1">IF(OR(Table2[[#This Row],[Lens Date]]=TODAY(),Table2[[#This Row],[Lens Date]]=TODAY()+1), Table2[[#This Row],[Lens Date]],IF(Table2[[#This Row],[MSLens]]="Done","Done",""))</f>
        <v/>
      </c>
      <c r="CC466" s="120" t="str">
        <f ca="1">IF(OR(Table2[[#This Row],[Milling Date]]=TODAY(),Table2[[#This Row],[Milling Date]]=TODAY()+1), Table2[[#This Row],[Milling Date]],IF(Table2[[#This Row],[CNC Holes]]="Ready","Done",""))</f>
        <v/>
      </c>
      <c r="CD466" s="120" t="str">
        <f ca="1">IF(OR(Table2[[#This Row],[Welding Date]]=TODAY(),Table2[[#This Row],[Welding Date]]=TODAY()+1), Table2[[#This Row],[Welding Date]],IF(Table2[[#This Row],[Welding Corners]]="Ready","Done",""))</f>
        <v/>
      </c>
      <c r="CE466" s="120" t="str">
        <f ca="1">IF(OR(Table2[[#This Row],[Puching Date]]=TODAY(),Table2[[#This Row],[Puching Date]]=TODAY()+1), Table2[[#This Row],[Puching Date]],IF(Table2[[#This Row],[Punch Holes]]="Ready","Done",""))</f>
        <v/>
      </c>
      <c r="CF466" s="120" t="str">
        <f ca="1">IF(OR(Table2[[#This Row],[Housing Date2]]=TODAY(),Table2[[#This Row],[Housing Date2]]=TODAY()+1),Table2[[#This Row],[Housing Date2]],IF(Table2[[#This Row],[Body Assembly]],"Done",""))</f>
        <v/>
      </c>
      <c r="CG466" s="120" t="str">
        <f>_xlfn.IFNA(VLOOKUP(Table2[[#This Row],[Job-no]],Table4[],7,FALSE),"Done")</f>
        <v>Scheduled/Released</v>
      </c>
    </row>
    <row r="467" spans="1:85" x14ac:dyDescent="0.25">
      <c r="A467" t="str">
        <f>_xlfn.CONCAT(Table2[[#This Row],[Order]],"-",Table2[[#This Row],[Line]])</f>
        <v>73287-15</v>
      </c>
      <c r="B467" s="5">
        <v>43483</v>
      </c>
      <c r="C467" s="8">
        <v>73287</v>
      </c>
      <c r="D467" s="3" t="s">
        <v>4118</v>
      </c>
      <c r="E467" s="8">
        <v>15</v>
      </c>
      <c r="F467" s="8">
        <v>1</v>
      </c>
      <c r="G467" s="3" t="s">
        <v>42</v>
      </c>
      <c r="H467" s="8">
        <v>1</v>
      </c>
      <c r="I467" s="43" t="b">
        <v>0</v>
      </c>
      <c r="J467" s="43" t="b">
        <v>0</v>
      </c>
      <c r="K467" t="s">
        <v>114</v>
      </c>
      <c r="L467" s="43" t="b">
        <v>0</v>
      </c>
      <c r="M467" s="43" t="b">
        <v>0</v>
      </c>
      <c r="N467" s="43" t="b">
        <v>0</v>
      </c>
      <c r="O467" t="s">
        <v>114</v>
      </c>
      <c r="P467" t="s">
        <v>114</v>
      </c>
      <c r="Q467" t="s">
        <v>114</v>
      </c>
      <c r="R467" t="s">
        <v>114</v>
      </c>
      <c r="S467" t="s">
        <v>114</v>
      </c>
      <c r="T467" t="s">
        <v>114</v>
      </c>
      <c r="U467" t="s">
        <v>114</v>
      </c>
      <c r="V467" t="s">
        <v>114</v>
      </c>
      <c r="W467" s="5">
        <v>43480</v>
      </c>
      <c r="X467" s="3" t="s">
        <v>114</v>
      </c>
      <c r="Y467" s="3"/>
      <c r="Z467" s="3" t="s">
        <v>5290</v>
      </c>
      <c r="AA467" s="3" t="s">
        <v>114</v>
      </c>
      <c r="AB467" s="3" t="s">
        <v>74</v>
      </c>
      <c r="AC467" s="8">
        <v>1</v>
      </c>
      <c r="AD467" s="3" t="s">
        <v>5967</v>
      </c>
      <c r="AE467" s="4" t="s">
        <v>5968</v>
      </c>
      <c r="AF467" s="3"/>
      <c r="AG467" s="3" t="s">
        <v>114</v>
      </c>
      <c r="AH467" s="8">
        <v>1</v>
      </c>
      <c r="AI467" s="3" t="s">
        <v>180</v>
      </c>
      <c r="AJ467" t="s">
        <v>114</v>
      </c>
      <c r="AK467" t="s">
        <v>114</v>
      </c>
      <c r="AL467" s="43" t="b">
        <v>0</v>
      </c>
      <c r="AM467" s="3"/>
      <c r="AN467" s="3"/>
      <c r="AO467" s="43" t="b">
        <v>0</v>
      </c>
      <c r="AP467" s="3" t="b">
        <v>0</v>
      </c>
      <c r="AQ467" s="3">
        <f>VLOOKUP(Table2[[#This Row],[Job-no]],Table3[],26,FALSE)</f>
        <v>465</v>
      </c>
      <c r="AR467" t="str">
        <f t="shared" si="92"/>
        <v>SCS</v>
      </c>
      <c r="AS467" t="str">
        <f>VLOOKUP(AR467,Table1[],4,0)</f>
        <v>surface</v>
      </c>
      <c r="AT467" t="str">
        <f>IF(BD467&gt;0,"Pattern",VLOOKUP(AR467,Table1[],5,0))</f>
        <v>Check for Kit</v>
      </c>
      <c r="AU467" s="34">
        <f>IF(AT467="Pattern",WORKDAY(Table2[[#This Row],[Scheduled Ship Date]],-10),WORKDAY(Table2[[#This Row],[Scheduled Ship Date]],-4))</f>
        <v>43479</v>
      </c>
      <c r="AV467">
        <f>IF(Table2[[#This Row],[Extrusion cut double saw]]=TRUE,IF(O467="ToDo",IF(AT467="Pattern",Table2[[#This Row],[Total Sections]]*0.4,Table2[[#This Row],[Total Sections]]*0.12),0),IF(AT467="Pattern",Table2[[#This Row],[Total Sections]]*4,Table2[[#This Row],[Total Sections]]*1.2))</f>
        <v>1.2</v>
      </c>
      <c r="AW467" s="130">
        <f t="shared" ca="1" si="98"/>
        <v>43471</v>
      </c>
      <c r="AX467" s="42">
        <f>IF(AT467="Pattern",Table2[[#This Row],[Scheduled Ship Date]]-2,Table2[[#This Row],[Scheduled Ship Date]]-3)</f>
        <v>43480</v>
      </c>
      <c r="AY467">
        <f>IF(Table2[[#This Row],[Pattern]]="Pattern",Table2[[#This Row],[Total Sections]]*4.82,Table2[[#This Row],[Total Sections]]*0.5)</f>
        <v>0.5</v>
      </c>
      <c r="AZ467" s="42">
        <f t="shared" ca="1" si="99"/>
        <v>43470</v>
      </c>
      <c r="BA467" s="39">
        <f>((Table2[Total Sections]/Table2[Open Qty])-1)*Table2[Open Qty]*12.96</f>
        <v>0</v>
      </c>
      <c r="BB467" s="42"/>
      <c r="BC467" s="39" t="str">
        <f t="shared" si="93"/>
        <v>SCS-500-80-35-FL-32 5/16"-W-120-DP-1-S</v>
      </c>
      <c r="BD467" s="39">
        <f t="shared" si="94"/>
        <v>0</v>
      </c>
      <c r="BE467" s="39" t="b">
        <f>_xlfn.IFNA(VLOOKUP(Table2[[#This Row],[Job-no]],Table4[],9,FALSE),TRUE)</f>
        <v>0</v>
      </c>
      <c r="BF467" t="str">
        <f>VLOOKUP(AR467,Table1[],3,0)</f>
        <v>SCULPT</v>
      </c>
      <c r="BG467" s="39" t="b">
        <f>_xlfn.IFNA(VLOOKUP(Table2[[#This Row],[Job-no]],Table4[],14,FALSE),TRUE)</f>
        <v>0</v>
      </c>
      <c r="BH467" s="39" t="str">
        <f>_xlfn.IFNA(VLOOKUP(Table2[[#This Row],[Job-no]],Table4[],11,FALSE),"Done")</f>
        <v/>
      </c>
      <c r="BI467" s="39">
        <f>IF(Table2[[#This Row],[Pattern]]="Pattern",VLOOKUP(Table2[[#This Row],[Product Code]],'Routing data'!$A$2:$W$470,13,FALSE),VLOOKUP(Table2[[#This Row],[Product Code]],'Routing data'!$A$2:$W$470,3,FALSE))</f>
        <v>2</v>
      </c>
      <c r="BJ467" s="39">
        <f>IF(Table2[[#This Row],[Pattern]]="Pattern",VLOOKUP(Table2[[#This Row],[Product Code]],'Routing data'!$A$2:$W$470,14,FALSE),VLOOKUP(Table2[[#This Row],[Product Code]],'Routing data'!$A$2:$W$470,4,FALSE))</f>
        <v>0</v>
      </c>
      <c r="BK467" s="39">
        <f>VLOOKUP(Table2[[#This Row],[Product Code]],'Routing data'!A$4:W$524,16,FALSE)</f>
        <v>5</v>
      </c>
      <c r="BL467" s="42">
        <f>IF(Table2[[#This Row],[Milling Required]]=0,"x",IF(AT467="Pattern",B467-10,B467-4))</f>
        <v>43479</v>
      </c>
      <c r="BM467" s="42" t="str">
        <f>IF(Table2[[#This Row],[Punching Required]]=0,"x",IF(AT467="Pattern",B467-8,B467-2))</f>
        <v>x</v>
      </c>
      <c r="BN467" s="42">
        <f t="shared" si="95"/>
        <v>43480</v>
      </c>
      <c r="BO467" s="39">
        <f>IF(Table2[[#This Row],[Milling]]="x","x",Table2[[#This Row],[Total Sections]]*2)</f>
        <v>2</v>
      </c>
      <c r="BP467" s="39" t="str">
        <f>IF(Table2[[#This Row],[Punching]]="x","x",Table2[Total Sections]*2)</f>
        <v>x</v>
      </c>
      <c r="BQ467" s="39">
        <f>IF(Table2[[#This Row],[Pattern]]="Pattern",Table2[Total Sections]*3,Table2[Total Sections]*1.5)</f>
        <v>1.5</v>
      </c>
      <c r="BR467" s="42">
        <f t="shared" ca="1" si="97"/>
        <v>43471</v>
      </c>
      <c r="BS467" s="42"/>
      <c r="BT467" s="42"/>
      <c r="BU467" s="39"/>
      <c r="BV467" s="39" t="str">
        <f>_xlfn.IFNA(VLOOKUP(Table2[[#This Row],[Job-no]],Table4[],16,FALSE),"Ready")</f>
        <v/>
      </c>
      <c r="BW467" s="39" t="str">
        <f>_xlfn.IFNA(VLOOKUP(Table2[[#This Row],[Job-no]],Table4[],21,FALSE),"Ready")</f>
        <v/>
      </c>
      <c r="BX467" s="39" t="b">
        <f>_xlfn.IFNA(VLOOKUP(Table2[[#This Row],[Job-no]],Table4[],10,FALSE),TRUE)</f>
        <v>0</v>
      </c>
      <c r="BY467" s="39" t="str">
        <f>_xlfn.IFNA(VLOOKUP(Table2[[#This Row],[Job-no]],Table4[],22,FALSE),"Ready")</f>
        <v/>
      </c>
      <c r="BZ467" s="120">
        <f t="shared" si="96"/>
        <v>43483</v>
      </c>
      <c r="CA467" s="120" t="str">
        <f ca="1">IF(OR(Table2[[#This Row],[Saw Date]]=TODAY(),Table2[[#This Row],[Saw Date]]=TODAY()+1), Table2[[#This Row],[Saw Date]],IF(Table2[[#This Row],[Extrusion cut double saw]],"Done",""))</f>
        <v/>
      </c>
      <c r="CB467" s="120" t="str">
        <f ca="1">IF(OR(Table2[[#This Row],[Lens Date]]=TODAY(),Table2[[#This Row],[Lens Date]]=TODAY()+1), Table2[[#This Row],[Lens Date]],IF(Table2[[#This Row],[MSLens]]="Done","Done",""))</f>
        <v/>
      </c>
      <c r="CC467" s="120" t="str">
        <f ca="1">IF(OR(Table2[[#This Row],[Milling Date]]=TODAY(),Table2[[#This Row],[Milling Date]]=TODAY()+1), Table2[[#This Row],[Milling Date]],IF(Table2[[#This Row],[CNC Holes]]="Ready","Done",""))</f>
        <v/>
      </c>
      <c r="CD467" s="120" t="str">
        <f ca="1">IF(OR(Table2[[#This Row],[Welding Date]]=TODAY(),Table2[[#This Row],[Welding Date]]=TODAY()+1), Table2[[#This Row],[Welding Date]],IF(Table2[[#This Row],[Welding Corners]]="Ready","Done",""))</f>
        <v/>
      </c>
      <c r="CE467" s="120" t="str">
        <f ca="1">IF(OR(Table2[[#This Row],[Puching Date]]=TODAY(),Table2[[#This Row],[Puching Date]]=TODAY()+1), Table2[[#This Row],[Puching Date]],IF(Table2[[#This Row],[Punch Holes]]="Ready","Done",""))</f>
        <v/>
      </c>
      <c r="CF467" s="120" t="str">
        <f ca="1">IF(OR(Table2[[#This Row],[Housing Date2]]=TODAY(),Table2[[#This Row],[Housing Date2]]=TODAY()+1),Table2[[#This Row],[Housing Date2]],IF(Table2[[#This Row],[Body Assembly]],"Done",""))</f>
        <v/>
      </c>
      <c r="CG467" s="120" t="str">
        <f>_xlfn.IFNA(VLOOKUP(Table2[[#This Row],[Job-no]],Table4[],7,FALSE),"Done")</f>
        <v>Scheduled/Released</v>
      </c>
    </row>
    <row r="468" spans="1:85" x14ac:dyDescent="0.25">
      <c r="A468" t="str">
        <f>_xlfn.CONCAT(Table2[[#This Row],[Order]],"-",Table2[[#This Row],[Line]])</f>
        <v>73287-16</v>
      </c>
      <c r="B468" s="5">
        <v>43483</v>
      </c>
      <c r="C468" s="8">
        <v>73287</v>
      </c>
      <c r="D468" s="3" t="s">
        <v>4120</v>
      </c>
      <c r="E468" s="8">
        <v>16</v>
      </c>
      <c r="F468" s="8">
        <v>1</v>
      </c>
      <c r="G468" s="3" t="s">
        <v>42</v>
      </c>
      <c r="H468" s="8">
        <v>1</v>
      </c>
      <c r="I468" s="43" t="b">
        <v>0</v>
      </c>
      <c r="J468" s="43" t="b">
        <v>0</v>
      </c>
      <c r="K468" t="s">
        <v>114</v>
      </c>
      <c r="L468" s="43" t="b">
        <v>0</v>
      </c>
      <c r="M468" s="43" t="b">
        <v>0</v>
      </c>
      <c r="N468" s="43" t="b">
        <v>0</v>
      </c>
      <c r="O468" t="s">
        <v>114</v>
      </c>
      <c r="P468" t="s">
        <v>114</v>
      </c>
      <c r="Q468" t="s">
        <v>114</v>
      </c>
      <c r="R468" t="s">
        <v>114</v>
      </c>
      <c r="S468" t="s">
        <v>114</v>
      </c>
      <c r="T468" t="s">
        <v>114</v>
      </c>
      <c r="U468" t="s">
        <v>114</v>
      </c>
      <c r="V468" t="s">
        <v>114</v>
      </c>
      <c r="W468" s="5">
        <v>43480</v>
      </c>
      <c r="X468" s="3" t="s">
        <v>114</v>
      </c>
      <c r="Y468" s="3"/>
      <c r="Z468" s="3" t="s">
        <v>5291</v>
      </c>
      <c r="AA468" s="3" t="s">
        <v>114</v>
      </c>
      <c r="AB468" s="3" t="s">
        <v>74</v>
      </c>
      <c r="AC468" s="8">
        <v>1</v>
      </c>
      <c r="AD468" s="3" t="s">
        <v>5967</v>
      </c>
      <c r="AE468" s="4" t="s">
        <v>5968</v>
      </c>
      <c r="AF468" s="3"/>
      <c r="AG468" s="3" t="s">
        <v>114</v>
      </c>
      <c r="AH468" s="8">
        <v>1</v>
      </c>
      <c r="AI468" s="3" t="s">
        <v>180</v>
      </c>
      <c r="AJ468" t="s">
        <v>114</v>
      </c>
      <c r="AK468" t="s">
        <v>114</v>
      </c>
      <c r="AL468" s="43" t="b">
        <v>0</v>
      </c>
      <c r="AM468" s="3"/>
      <c r="AN468" s="3"/>
      <c r="AO468" s="43" t="b">
        <v>0</v>
      </c>
      <c r="AP468" s="3" t="b">
        <v>0</v>
      </c>
      <c r="AQ468" s="3">
        <f>VLOOKUP(Table2[[#This Row],[Job-no]],Table3[],26,FALSE)</f>
        <v>1085</v>
      </c>
      <c r="AR468" t="str">
        <f t="shared" si="92"/>
        <v>SCS</v>
      </c>
      <c r="AS468" t="str">
        <f>VLOOKUP(AR468,Table1[],4,0)</f>
        <v>surface</v>
      </c>
      <c r="AT468" t="str">
        <f>IF(BD468&gt;0,"Pattern",VLOOKUP(AR468,Table1[],5,0))</f>
        <v>Check for Kit</v>
      </c>
      <c r="AU468" s="34">
        <f>IF(AT468="Pattern",WORKDAY(Table2[[#This Row],[Scheduled Ship Date]],-10),WORKDAY(Table2[[#This Row],[Scheduled Ship Date]],-4))</f>
        <v>43479</v>
      </c>
      <c r="AV468">
        <f>IF(Table2[[#This Row],[Extrusion cut double saw]]=TRUE,IF(O468="ToDo",IF(AT468="Pattern",Table2[[#This Row],[Total Sections]]*0.4,Table2[[#This Row],[Total Sections]]*0.12),0),IF(AT468="Pattern",Table2[[#This Row],[Total Sections]]*4,Table2[[#This Row],[Total Sections]]*1.2))</f>
        <v>1.2</v>
      </c>
      <c r="AW468" s="130">
        <f t="shared" ca="1" si="98"/>
        <v>43471</v>
      </c>
      <c r="AX468" s="42">
        <f>IF(AT468="Pattern",Table2[[#This Row],[Scheduled Ship Date]]-2,Table2[[#This Row],[Scheduled Ship Date]]-3)</f>
        <v>43480</v>
      </c>
      <c r="AY468">
        <f>IF(Table2[[#This Row],[Pattern]]="Pattern",Table2[[#This Row],[Total Sections]]*4.82,Table2[[#This Row],[Total Sections]]*0.5)</f>
        <v>0.5</v>
      </c>
      <c r="AZ468" s="42">
        <f t="shared" ca="1" si="99"/>
        <v>43470</v>
      </c>
      <c r="BA468" s="39">
        <f>((Table2[Total Sections]/Table2[Open Qty])-1)*Table2[Open Qty]*12.96</f>
        <v>0</v>
      </c>
      <c r="BB468" s="42"/>
      <c r="BC468" s="39" t="str">
        <f t="shared" si="93"/>
        <v>SCS-500-80-35-FL-87 3/8"-W-120-DP-1-S</v>
      </c>
      <c r="BD468" s="39">
        <f t="shared" si="94"/>
        <v>0</v>
      </c>
      <c r="BE468" s="39" t="b">
        <f>_xlfn.IFNA(VLOOKUP(Table2[[#This Row],[Job-no]],Table4[],9,FALSE),TRUE)</f>
        <v>0</v>
      </c>
      <c r="BF468" t="str">
        <f>VLOOKUP(AR468,Table1[],3,0)</f>
        <v>SCULPT</v>
      </c>
      <c r="BG468" s="39" t="b">
        <f>_xlfn.IFNA(VLOOKUP(Table2[[#This Row],[Job-no]],Table4[],14,FALSE),TRUE)</f>
        <v>0</v>
      </c>
      <c r="BH468" s="39" t="str">
        <f>_xlfn.IFNA(VLOOKUP(Table2[[#This Row],[Job-no]],Table4[],11,FALSE),"Done")</f>
        <v/>
      </c>
      <c r="BI468" s="39">
        <f>IF(Table2[[#This Row],[Pattern]]="Pattern",VLOOKUP(Table2[[#This Row],[Product Code]],'Routing data'!$A$2:$W$470,13,FALSE),VLOOKUP(Table2[[#This Row],[Product Code]],'Routing data'!$A$2:$W$470,3,FALSE))</f>
        <v>2</v>
      </c>
      <c r="BJ468" s="39">
        <f>IF(Table2[[#This Row],[Pattern]]="Pattern",VLOOKUP(Table2[[#This Row],[Product Code]],'Routing data'!$A$2:$W$470,14,FALSE),VLOOKUP(Table2[[#This Row],[Product Code]],'Routing data'!$A$2:$W$470,4,FALSE))</f>
        <v>0</v>
      </c>
      <c r="BK468" s="39">
        <f>VLOOKUP(Table2[[#This Row],[Product Code]],'Routing data'!A$4:W$524,16,FALSE)</f>
        <v>5</v>
      </c>
      <c r="BL468" s="42">
        <f>IF(Table2[[#This Row],[Milling Required]]=0,"x",IF(AT468="Pattern",B468-10,B468-4))</f>
        <v>43479</v>
      </c>
      <c r="BM468" s="42" t="str">
        <f>IF(Table2[[#This Row],[Punching Required]]=0,"x",IF(AT468="Pattern",B468-8,B468-2))</f>
        <v>x</v>
      </c>
      <c r="BN468" s="42">
        <f t="shared" si="95"/>
        <v>43480</v>
      </c>
      <c r="BO468" s="39">
        <f>IF(Table2[[#This Row],[Milling]]="x","x",Table2[[#This Row],[Total Sections]]*2)</f>
        <v>2</v>
      </c>
      <c r="BP468" s="39" t="str">
        <f>IF(Table2[[#This Row],[Punching]]="x","x",Table2[Total Sections]*2)</f>
        <v>x</v>
      </c>
      <c r="BQ468" s="39">
        <f>IF(Table2[[#This Row],[Pattern]]="Pattern",Table2[Total Sections]*3,Table2[Total Sections]*1.5)</f>
        <v>1.5</v>
      </c>
      <c r="BR468" s="42">
        <f t="shared" ca="1" si="97"/>
        <v>43471</v>
      </c>
      <c r="BS468" s="42"/>
      <c r="BT468" s="42"/>
      <c r="BU468" s="39"/>
      <c r="BV468" s="39" t="str">
        <f>_xlfn.IFNA(VLOOKUP(Table2[[#This Row],[Job-no]],Table4[],16,FALSE),"Ready")</f>
        <v/>
      </c>
      <c r="BW468" s="39" t="str">
        <f>_xlfn.IFNA(VLOOKUP(Table2[[#This Row],[Job-no]],Table4[],21,FALSE),"Ready")</f>
        <v/>
      </c>
      <c r="BX468" s="39" t="b">
        <f>_xlfn.IFNA(VLOOKUP(Table2[[#This Row],[Job-no]],Table4[],10,FALSE),TRUE)</f>
        <v>0</v>
      </c>
      <c r="BY468" s="39" t="str">
        <f>_xlfn.IFNA(VLOOKUP(Table2[[#This Row],[Job-no]],Table4[],22,FALSE),"Ready")</f>
        <v/>
      </c>
      <c r="BZ468" s="120">
        <f t="shared" si="96"/>
        <v>43483</v>
      </c>
      <c r="CA468" s="120" t="str">
        <f ca="1">IF(OR(Table2[[#This Row],[Saw Date]]=TODAY(),Table2[[#This Row],[Saw Date]]=TODAY()+1), Table2[[#This Row],[Saw Date]],IF(Table2[[#This Row],[Extrusion cut double saw]],"Done",""))</f>
        <v/>
      </c>
      <c r="CB468" s="120" t="str">
        <f ca="1">IF(OR(Table2[[#This Row],[Lens Date]]=TODAY(),Table2[[#This Row],[Lens Date]]=TODAY()+1), Table2[[#This Row],[Lens Date]],IF(Table2[[#This Row],[MSLens]]="Done","Done",""))</f>
        <v/>
      </c>
      <c r="CC468" s="120" t="str">
        <f ca="1">IF(OR(Table2[[#This Row],[Milling Date]]=TODAY(),Table2[[#This Row],[Milling Date]]=TODAY()+1), Table2[[#This Row],[Milling Date]],IF(Table2[[#This Row],[CNC Holes]]="Ready","Done",""))</f>
        <v/>
      </c>
      <c r="CD468" s="120" t="str">
        <f ca="1">IF(OR(Table2[[#This Row],[Welding Date]]=TODAY(),Table2[[#This Row],[Welding Date]]=TODAY()+1), Table2[[#This Row],[Welding Date]],IF(Table2[[#This Row],[Welding Corners]]="Ready","Done",""))</f>
        <v/>
      </c>
      <c r="CE468" s="120" t="str">
        <f ca="1">IF(OR(Table2[[#This Row],[Puching Date]]=TODAY(),Table2[[#This Row],[Puching Date]]=TODAY()+1), Table2[[#This Row],[Puching Date]],IF(Table2[[#This Row],[Punch Holes]]="Ready","Done",""))</f>
        <v/>
      </c>
      <c r="CF468" s="120" t="str">
        <f ca="1">IF(OR(Table2[[#This Row],[Housing Date2]]=TODAY(),Table2[[#This Row],[Housing Date2]]=TODAY()+1),Table2[[#This Row],[Housing Date2]],IF(Table2[[#This Row],[Body Assembly]],"Done",""))</f>
        <v/>
      </c>
      <c r="CG468" s="120" t="str">
        <f>_xlfn.IFNA(VLOOKUP(Table2[[#This Row],[Job-no]],Table4[],7,FALSE),"Done")</f>
        <v>Scheduled/Released</v>
      </c>
    </row>
    <row r="469" spans="1:85" x14ac:dyDescent="0.25">
      <c r="A469" s="39" t="str">
        <f>_xlfn.CONCAT(Table2[[#This Row],[Order]],"-",Table2[[#This Row],[Line]])</f>
        <v>73287-17</v>
      </c>
      <c r="B469" s="5">
        <v>43483</v>
      </c>
      <c r="C469" s="8">
        <v>73287</v>
      </c>
      <c r="D469" s="3" t="s">
        <v>4122</v>
      </c>
      <c r="E469" s="8">
        <v>17</v>
      </c>
      <c r="F469" s="8">
        <v>1</v>
      </c>
      <c r="G469" s="3" t="s">
        <v>42</v>
      </c>
      <c r="H469" s="8">
        <v>1</v>
      </c>
      <c r="I469" s="43" t="b">
        <v>0</v>
      </c>
      <c r="J469" s="43" t="b">
        <v>0</v>
      </c>
      <c r="K469" t="s">
        <v>114</v>
      </c>
      <c r="L469" s="43" t="b">
        <v>0</v>
      </c>
      <c r="M469" s="43" t="b">
        <v>0</v>
      </c>
      <c r="N469" s="43" t="b">
        <v>0</v>
      </c>
      <c r="O469" t="s">
        <v>114</v>
      </c>
      <c r="P469" t="s">
        <v>114</v>
      </c>
      <c r="Q469" t="s">
        <v>114</v>
      </c>
      <c r="R469" t="s">
        <v>114</v>
      </c>
      <c r="S469" t="s">
        <v>114</v>
      </c>
      <c r="T469" t="s">
        <v>114</v>
      </c>
      <c r="U469" t="s">
        <v>114</v>
      </c>
      <c r="V469" t="s">
        <v>114</v>
      </c>
      <c r="W469" s="5">
        <v>43480</v>
      </c>
      <c r="X469" s="3" t="s">
        <v>114</v>
      </c>
      <c r="Y469" s="3"/>
      <c r="Z469" s="3" t="s">
        <v>5292</v>
      </c>
      <c r="AA469" s="3" t="s">
        <v>114</v>
      </c>
      <c r="AB469" s="3" t="s">
        <v>74</v>
      </c>
      <c r="AC469" s="8">
        <v>1</v>
      </c>
      <c r="AD469" s="3" t="s">
        <v>5967</v>
      </c>
      <c r="AE469" s="4" t="s">
        <v>5968</v>
      </c>
      <c r="AF469" s="3"/>
      <c r="AG469" s="3" t="s">
        <v>114</v>
      </c>
      <c r="AH469" s="8">
        <v>1</v>
      </c>
      <c r="AI469" s="3" t="s">
        <v>180</v>
      </c>
      <c r="AJ469" t="s">
        <v>114</v>
      </c>
      <c r="AK469" t="s">
        <v>114</v>
      </c>
      <c r="AL469" s="43" t="b">
        <v>0</v>
      </c>
      <c r="AM469" s="3"/>
      <c r="AN469" s="3"/>
      <c r="AO469" s="43" t="b">
        <v>0</v>
      </c>
      <c r="AP469" s="3" t="b">
        <v>0</v>
      </c>
      <c r="AQ469" s="3">
        <f>VLOOKUP(Table2[[#This Row],[Job-no]],Table3[],26,FALSE)</f>
        <v>1415</v>
      </c>
      <c r="AR469" t="str">
        <f t="shared" si="92"/>
        <v>SCS</v>
      </c>
      <c r="AS469" t="str">
        <f>VLOOKUP(AR469,Table1[],4,0)</f>
        <v>surface</v>
      </c>
      <c r="AT469" t="str">
        <f>IF(BD469&gt;0,"Pattern",VLOOKUP(AR469,Table1[],5,0))</f>
        <v>Check for Kit</v>
      </c>
      <c r="AU469" s="34">
        <f>IF(AT469="Pattern",WORKDAY(Table2[[#This Row],[Scheduled Ship Date]],-10),WORKDAY(Table2[[#This Row],[Scheduled Ship Date]],-4))</f>
        <v>43479</v>
      </c>
      <c r="AV469" s="39">
        <f>IF(Table2[[#This Row],[Extrusion cut double saw]]=TRUE,IF(O469="ToDo",IF(AT469="Pattern",Table2[[#This Row],[Total Sections]]*0.4,Table2[[#This Row],[Total Sections]]*0.12),0),IF(AT469="Pattern",Table2[[#This Row],[Total Sections]]*4,Table2[[#This Row],[Total Sections]]*1.2))</f>
        <v>1.2</v>
      </c>
      <c r="AW469" s="130">
        <f t="shared" ca="1" si="98"/>
        <v>43471</v>
      </c>
      <c r="AX469" s="42">
        <f>IF(AT469="Pattern",Table2[[#This Row],[Scheduled Ship Date]]-2,Table2[[#This Row],[Scheduled Ship Date]]-3)</f>
        <v>43480</v>
      </c>
      <c r="AY469" s="39">
        <f>IF(Table2[[#This Row],[Pattern]]="Pattern",Table2[[#This Row],[Total Sections]]*4.82,Table2[[#This Row],[Total Sections]]*0.5)</f>
        <v>0.5</v>
      </c>
      <c r="AZ469" s="42">
        <f t="shared" ca="1" si="99"/>
        <v>43470</v>
      </c>
      <c r="BA469" s="39">
        <f>((Table2[Total Sections]/Table2[Open Qty])-1)*Table2[Open Qty]*12.96</f>
        <v>0</v>
      </c>
      <c r="BB469" s="39"/>
      <c r="BC469" s="39" t="str">
        <f t="shared" si="93"/>
        <v>SCS-500-80-35-FL-113 7/8"-W-120-DP-1-S</v>
      </c>
      <c r="BD469" s="39">
        <f t="shared" si="94"/>
        <v>0</v>
      </c>
      <c r="BE469" s="39" t="b">
        <f>_xlfn.IFNA(VLOOKUP(Table2[[#This Row],[Job-no]],Table4[],9,FALSE),TRUE)</f>
        <v>0</v>
      </c>
      <c r="BF469" s="39"/>
      <c r="BG469" s="39" t="b">
        <f>_xlfn.IFNA(VLOOKUP(Table2[[#This Row],[Job-no]],Table4[],14,FALSE),TRUE)</f>
        <v>0</v>
      </c>
      <c r="BH469" s="39" t="str">
        <f>_xlfn.IFNA(VLOOKUP(Table2[[#This Row],[Job-no]],Table4[],11,FALSE),"Done")</f>
        <v/>
      </c>
      <c r="BI469" s="39">
        <f>IF(Table2[[#This Row],[Pattern]]="Pattern",VLOOKUP(Table2[[#This Row],[Product Code]],'Routing data'!$A$2:$W$470,13,FALSE),VLOOKUP(Table2[[#This Row],[Product Code]],'Routing data'!$A$2:$W$470,3,FALSE))</f>
        <v>2</v>
      </c>
      <c r="BJ469" s="39">
        <f>IF(Table2[[#This Row],[Pattern]]="Pattern",VLOOKUP(Table2[[#This Row],[Product Code]],'Routing data'!$A$2:$W$470,14,FALSE),VLOOKUP(Table2[[#This Row],[Product Code]],'Routing data'!$A$2:$W$470,4,FALSE))</f>
        <v>0</v>
      </c>
      <c r="BK469" s="39">
        <f>VLOOKUP(Table2[[#This Row],[Product Code]],'Routing data'!A$4:W$524,16,FALSE)</f>
        <v>5</v>
      </c>
      <c r="BL469" s="42">
        <f>IF(Table2[[#This Row],[Milling Required]]=0,"x",IF(AT469="Pattern",B469-10,B469-4))</f>
        <v>43479</v>
      </c>
      <c r="BM469" s="39"/>
      <c r="BN469" s="42">
        <f t="shared" si="95"/>
        <v>43480</v>
      </c>
      <c r="BO469" s="39">
        <f>IF(Table2[[#This Row],[Milling]]="x","x",Table2[[#This Row],[Total Sections]]*2)</f>
        <v>2</v>
      </c>
      <c r="BP469" s="39">
        <f>IF(Table2[[#This Row],[Punching]]="x","x",Table2[Total Sections]*2)</f>
        <v>2</v>
      </c>
      <c r="BQ469" s="39">
        <f>IF(Table2[[#This Row],[Pattern]]="Pattern",Table2[Total Sections]*3,Table2[Total Sections]*1.5)</f>
        <v>1.5</v>
      </c>
      <c r="BR469" s="42">
        <f t="shared" ca="1" si="97"/>
        <v>43471</v>
      </c>
      <c r="BS469" s="39"/>
      <c r="BT469" s="42"/>
      <c r="BU469" s="39"/>
      <c r="BV469" s="39" t="str">
        <f>_xlfn.IFNA(VLOOKUP(Table2[[#This Row],[Job-no]],Table4[],16,FALSE),"Ready")</f>
        <v/>
      </c>
      <c r="BW469" s="39" t="str">
        <f>_xlfn.IFNA(VLOOKUP(Table2[[#This Row],[Job-no]],Table4[],21,FALSE),"Ready")</f>
        <v/>
      </c>
      <c r="BX469" s="39" t="b">
        <f>_xlfn.IFNA(VLOOKUP(Table2[[#This Row],[Job-no]],Table4[],10,FALSE),TRUE)</f>
        <v>0</v>
      </c>
      <c r="BY469" s="39" t="str">
        <f>_xlfn.IFNA(VLOOKUP(Table2[[#This Row],[Job-no]],Table4[],22,FALSE),"Ready")</f>
        <v/>
      </c>
      <c r="BZ469" s="120">
        <f t="shared" si="96"/>
        <v>43483</v>
      </c>
      <c r="CA469" s="120" t="str">
        <f ca="1">IF(OR(Table2[[#This Row],[Saw Date]]=TODAY(),Table2[[#This Row],[Saw Date]]=TODAY()+1), Table2[[#This Row],[Saw Date]],IF(Table2[[#This Row],[Extrusion cut double saw]],"Done",""))</f>
        <v/>
      </c>
      <c r="CB469" s="120" t="str">
        <f ca="1">IF(OR(Table2[[#This Row],[Lens Date]]=TODAY(),Table2[[#This Row],[Lens Date]]=TODAY()+1), Table2[[#This Row],[Lens Date]],IF(Table2[[#This Row],[MSLens]]="Done","Done",""))</f>
        <v/>
      </c>
      <c r="CC469" s="120" t="str">
        <f ca="1">IF(OR(Table2[[#This Row],[Milling Date]]=TODAY(),Table2[[#This Row],[Milling Date]]=TODAY()+1), Table2[[#This Row],[Milling Date]],IF(Table2[[#This Row],[CNC Holes]]="Ready","Done",""))</f>
        <v/>
      </c>
      <c r="CD469" s="120" t="str">
        <f ca="1">IF(OR(Table2[[#This Row],[Welding Date]]=TODAY(),Table2[[#This Row],[Welding Date]]=TODAY()+1), Table2[[#This Row],[Welding Date]],IF(Table2[[#This Row],[Welding Corners]]="Ready","Done",""))</f>
        <v/>
      </c>
      <c r="CE469" s="120" t="str">
        <f ca="1">IF(OR(Table2[[#This Row],[Puching Date]]=TODAY(),Table2[[#This Row],[Puching Date]]=TODAY()+1), Table2[[#This Row],[Puching Date]],IF(Table2[[#This Row],[Punch Holes]]="Ready","Done",""))</f>
        <v/>
      </c>
      <c r="CF469" s="120" t="str">
        <f ca="1">IF(OR(Table2[[#This Row],[Housing Date2]]=TODAY(),Table2[[#This Row],[Housing Date2]]=TODAY()+1),Table2[[#This Row],[Housing Date2]],IF(Table2[[#This Row],[Body Assembly]],"Done",""))</f>
        <v/>
      </c>
      <c r="CG469" s="120" t="str">
        <f>_xlfn.IFNA(VLOOKUP(Table2[[#This Row],[Job-no]],Table4[],7,FALSE),"Done")</f>
        <v>Scheduled/Released</v>
      </c>
    </row>
    <row r="470" spans="1:85" x14ac:dyDescent="0.25">
      <c r="A470" s="39" t="str">
        <f>_xlfn.CONCAT(Table2[[#This Row],[Order]],"-",Table2[[#This Row],[Line]])</f>
        <v>73287-18</v>
      </c>
      <c r="B470" s="5">
        <v>43483</v>
      </c>
      <c r="C470" s="8">
        <v>73287</v>
      </c>
      <c r="D470" s="3" t="s">
        <v>4124</v>
      </c>
      <c r="E470" s="8">
        <v>18</v>
      </c>
      <c r="F470" s="8">
        <v>1</v>
      </c>
      <c r="G470" s="3" t="s">
        <v>42</v>
      </c>
      <c r="H470" s="8">
        <v>1</v>
      </c>
      <c r="I470" s="43" t="b">
        <v>0</v>
      </c>
      <c r="J470" s="43" t="b">
        <v>0</v>
      </c>
      <c r="K470" t="s">
        <v>114</v>
      </c>
      <c r="L470" s="43" t="b">
        <v>0</v>
      </c>
      <c r="M470" s="43" t="b">
        <v>0</v>
      </c>
      <c r="N470" s="43" t="b">
        <v>0</v>
      </c>
      <c r="O470" t="s">
        <v>114</v>
      </c>
      <c r="P470" t="s">
        <v>114</v>
      </c>
      <c r="Q470" t="s">
        <v>114</v>
      </c>
      <c r="R470" t="s">
        <v>114</v>
      </c>
      <c r="S470" t="s">
        <v>114</v>
      </c>
      <c r="T470" t="s">
        <v>114</v>
      </c>
      <c r="U470" t="s">
        <v>114</v>
      </c>
      <c r="V470" t="s">
        <v>114</v>
      </c>
      <c r="W470" s="5">
        <v>43480</v>
      </c>
      <c r="X470" s="3" t="s">
        <v>114</v>
      </c>
      <c r="Y470" s="3"/>
      <c r="Z470" s="3" t="s">
        <v>5293</v>
      </c>
      <c r="AA470" s="3" t="s">
        <v>114</v>
      </c>
      <c r="AB470" s="3" t="s">
        <v>74</v>
      </c>
      <c r="AC470" s="8">
        <v>1</v>
      </c>
      <c r="AD470" s="3" t="s">
        <v>5967</v>
      </c>
      <c r="AE470" s="4" t="s">
        <v>5968</v>
      </c>
      <c r="AF470" s="3"/>
      <c r="AG470" s="3" t="s">
        <v>114</v>
      </c>
      <c r="AH470" s="8">
        <v>1</v>
      </c>
      <c r="AI470" s="3" t="s">
        <v>180</v>
      </c>
      <c r="AJ470" t="s">
        <v>114</v>
      </c>
      <c r="AK470" t="s">
        <v>114</v>
      </c>
      <c r="AL470" s="43" t="b">
        <v>0</v>
      </c>
      <c r="AM470" s="3"/>
      <c r="AN470" s="3"/>
      <c r="AO470" s="43" t="b">
        <v>0</v>
      </c>
      <c r="AP470" s="3" t="b">
        <v>0</v>
      </c>
      <c r="AQ470" s="129">
        <f>VLOOKUP(Table2[[#This Row],[Job-no]],Table3[],26,FALSE)</f>
        <v>1240</v>
      </c>
      <c r="AR470" t="str">
        <f t="shared" si="92"/>
        <v>SCS</v>
      </c>
      <c r="AS470" t="str">
        <f>VLOOKUP(AR470,Table1[],4,0)</f>
        <v>surface</v>
      </c>
      <c r="AT470" t="str">
        <f>IF(BD470&gt;0,"Pattern",VLOOKUP(AR470,Table1[],5,0))</f>
        <v>Check for Kit</v>
      </c>
      <c r="AU470" s="34">
        <f>IF(AT470="Pattern",WORKDAY(Table2[[#This Row],[Scheduled Ship Date]],-10),WORKDAY(Table2[[#This Row],[Scheduled Ship Date]],-4))</f>
        <v>43479</v>
      </c>
      <c r="AV470" s="39">
        <f>IF(Table2[[#This Row],[Extrusion cut double saw]]=TRUE,IF(O470="ToDo",IF(AT470="Pattern",Table2[[#This Row],[Total Sections]]*0.4,Table2[[#This Row],[Total Sections]]*0.12),0),IF(AT470="Pattern",Table2[[#This Row],[Total Sections]]*4,Table2[[#This Row],[Total Sections]]*1.2))</f>
        <v>1.2</v>
      </c>
      <c r="AW470" s="130">
        <f t="shared" ca="1" si="98"/>
        <v>43471</v>
      </c>
      <c r="AX470" s="42">
        <f>IF(AT470="Pattern",Table2[[#This Row],[Scheduled Ship Date]]-2,Table2[[#This Row],[Scheduled Ship Date]]-3)</f>
        <v>43480</v>
      </c>
      <c r="AY470" s="39">
        <f>IF(Table2[[#This Row],[Pattern]]="Pattern",Table2[[#This Row],[Total Sections]]*4.82,Table2[[#This Row],[Total Sections]]*0.5)</f>
        <v>0.5</v>
      </c>
      <c r="AZ470" s="42">
        <f t="shared" ca="1" si="99"/>
        <v>43470</v>
      </c>
      <c r="BA470" s="39">
        <f>((Table2[Total Sections]/Table2[Open Qty])-1)*Table2[Open Qty]*12.96</f>
        <v>0</v>
      </c>
      <c r="BB470" s="39"/>
      <c r="BC470" s="39" t="str">
        <f t="shared" si="93"/>
        <v>SCS-500-80-35-FL-95 7/8"-W-120-DP-1-S</v>
      </c>
      <c r="BD470" s="39">
        <f t="shared" si="94"/>
        <v>0</v>
      </c>
      <c r="BE470" s="39" t="b">
        <f>_xlfn.IFNA(VLOOKUP(Table2[[#This Row],[Job-no]],Table4[],9,FALSE),TRUE)</f>
        <v>0</v>
      </c>
      <c r="BF470" s="39"/>
      <c r="BG470" s="39" t="b">
        <f>_xlfn.IFNA(VLOOKUP(Table2[[#This Row],[Job-no]],Table4[],14,FALSE),TRUE)</f>
        <v>0</v>
      </c>
      <c r="BH470" s="39" t="str">
        <f>_xlfn.IFNA(VLOOKUP(Table2[[#This Row],[Job-no]],Table4[],11,FALSE),"Done")</f>
        <v/>
      </c>
      <c r="BI470" s="39">
        <f>IF(Table2[[#This Row],[Pattern]]="Pattern",VLOOKUP(Table2[[#This Row],[Product Code]],'Routing data'!$A$2:$W$470,13,FALSE),VLOOKUP(Table2[[#This Row],[Product Code]],'Routing data'!$A$2:$W$470,3,FALSE))</f>
        <v>2</v>
      </c>
      <c r="BJ470" s="39">
        <f>IF(Table2[[#This Row],[Pattern]]="Pattern",VLOOKUP(Table2[[#This Row],[Product Code]],'Routing data'!$A$2:$W$470,14,FALSE),VLOOKUP(Table2[[#This Row],[Product Code]],'Routing data'!$A$2:$W$470,4,FALSE))</f>
        <v>0</v>
      </c>
      <c r="BK470" s="39">
        <f>VLOOKUP(Table2[[#This Row],[Product Code]],'Routing data'!A$4:W$524,16,FALSE)</f>
        <v>5</v>
      </c>
      <c r="BL470" s="42">
        <f>IF(Table2[[#This Row],[Milling Required]]=0,"x",IF(AT470="Pattern",B470-10,B470-4))</f>
        <v>43479</v>
      </c>
      <c r="BM470" s="39"/>
      <c r="BN470" s="42">
        <f t="shared" si="95"/>
        <v>43480</v>
      </c>
      <c r="BO470" s="39">
        <f>IF(Table2[[#This Row],[Milling]]="x","x",Table2[[#This Row],[Total Sections]]*2)</f>
        <v>2</v>
      </c>
      <c r="BP470" s="39">
        <f>IF(Table2[[#This Row],[Punching]]="x","x",Table2[Total Sections]*2)</f>
        <v>2</v>
      </c>
      <c r="BQ470" s="39">
        <f>IF(Table2[[#This Row],[Pattern]]="Pattern",Table2[Total Sections]*3,Table2[Total Sections]*1.5)</f>
        <v>1.5</v>
      </c>
      <c r="BR470" s="42">
        <f t="shared" ca="1" si="97"/>
        <v>43471</v>
      </c>
      <c r="BS470" s="39"/>
      <c r="BT470" s="42"/>
      <c r="BU470" s="39"/>
      <c r="BV470" s="39" t="str">
        <f>_xlfn.IFNA(VLOOKUP(Table2[[#This Row],[Job-no]],Table4[],16,FALSE),"Ready")</f>
        <v/>
      </c>
      <c r="BW470" s="39" t="str">
        <f>_xlfn.IFNA(VLOOKUP(Table2[[#This Row],[Job-no]],Table4[],21,FALSE),"Ready")</f>
        <v/>
      </c>
      <c r="BX470" s="39" t="b">
        <f>_xlfn.IFNA(VLOOKUP(Table2[[#This Row],[Job-no]],Table4[],10,FALSE),TRUE)</f>
        <v>0</v>
      </c>
      <c r="BY470" s="39" t="str">
        <f>_xlfn.IFNA(VLOOKUP(Table2[[#This Row],[Job-no]],Table4[],22,FALSE),"Ready")</f>
        <v/>
      </c>
      <c r="BZ470" s="120">
        <f t="shared" si="96"/>
        <v>43483</v>
      </c>
      <c r="CA470" s="120" t="str">
        <f ca="1">IF(OR(Table2[[#This Row],[Saw Date]]=TODAY(),Table2[[#This Row],[Saw Date]]=TODAY()+1), Table2[[#This Row],[Saw Date]],IF(Table2[[#This Row],[Extrusion cut double saw]],"Done",""))</f>
        <v/>
      </c>
      <c r="CB470" s="120" t="str">
        <f ca="1">IF(OR(Table2[[#This Row],[Lens Date]]=TODAY(),Table2[[#This Row],[Lens Date]]=TODAY()+1), Table2[[#This Row],[Lens Date]],IF(Table2[[#This Row],[MSLens]]="Done","Done",""))</f>
        <v/>
      </c>
      <c r="CC470" s="120" t="str">
        <f ca="1">IF(OR(Table2[[#This Row],[Milling Date]]=TODAY(),Table2[[#This Row],[Milling Date]]=TODAY()+1), Table2[[#This Row],[Milling Date]],IF(Table2[[#This Row],[CNC Holes]]="Ready","Done",""))</f>
        <v/>
      </c>
      <c r="CD470" s="120" t="str">
        <f ca="1">IF(OR(Table2[[#This Row],[Welding Date]]=TODAY(),Table2[[#This Row],[Welding Date]]=TODAY()+1), Table2[[#This Row],[Welding Date]],IF(Table2[[#This Row],[Welding Corners]]="Ready","Done",""))</f>
        <v/>
      </c>
      <c r="CE470" s="120" t="str">
        <f ca="1">IF(OR(Table2[[#This Row],[Puching Date]]=TODAY(),Table2[[#This Row],[Puching Date]]=TODAY()+1), Table2[[#This Row],[Puching Date]],IF(Table2[[#This Row],[Punch Holes]]="Ready","Done",""))</f>
        <v/>
      </c>
      <c r="CF470" s="120" t="str">
        <f ca="1">IF(OR(Table2[[#This Row],[Housing Date2]]=TODAY(),Table2[[#This Row],[Housing Date2]]=TODAY()+1),Table2[[#This Row],[Housing Date2]],IF(Table2[[#This Row],[Body Assembly]],"Done",""))</f>
        <v/>
      </c>
      <c r="CG470" s="120" t="str">
        <f>_xlfn.IFNA(VLOOKUP(Table2[[#This Row],[Job-no]],Table4[],7,FALSE),"Done")</f>
        <v>Scheduled/Released</v>
      </c>
    </row>
    <row r="471" spans="1:85" x14ac:dyDescent="0.25">
      <c r="A471" t="str">
        <f>_xlfn.CONCAT(Table2[[#This Row],[Order]],"-",Table2[[#This Row],[Line]])</f>
        <v>73287-19</v>
      </c>
      <c r="B471" s="5">
        <v>43483</v>
      </c>
      <c r="C471" s="8">
        <v>73287</v>
      </c>
      <c r="D471" s="3" t="s">
        <v>4126</v>
      </c>
      <c r="E471" s="8">
        <v>19</v>
      </c>
      <c r="F471" s="8">
        <v>1</v>
      </c>
      <c r="G471" s="3" t="s">
        <v>42</v>
      </c>
      <c r="H471" s="8">
        <v>1</v>
      </c>
      <c r="I471" s="43" t="b">
        <v>0</v>
      </c>
      <c r="J471" s="43" t="b">
        <v>0</v>
      </c>
      <c r="K471" t="s">
        <v>114</v>
      </c>
      <c r="L471" s="43" t="b">
        <v>0</v>
      </c>
      <c r="M471" s="43" t="b">
        <v>0</v>
      </c>
      <c r="N471" s="43" t="b">
        <v>0</v>
      </c>
      <c r="O471" t="s">
        <v>114</v>
      </c>
      <c r="P471" t="s">
        <v>114</v>
      </c>
      <c r="Q471" t="s">
        <v>114</v>
      </c>
      <c r="R471" t="s">
        <v>114</v>
      </c>
      <c r="S471" t="s">
        <v>114</v>
      </c>
      <c r="T471" t="s">
        <v>114</v>
      </c>
      <c r="U471" t="s">
        <v>114</v>
      </c>
      <c r="V471" t="s">
        <v>114</v>
      </c>
      <c r="W471" s="5">
        <v>43480</v>
      </c>
      <c r="X471" s="3" t="s">
        <v>114</v>
      </c>
      <c r="Y471" s="3"/>
      <c r="Z471" s="3" t="s">
        <v>5294</v>
      </c>
      <c r="AA471" s="3" t="s">
        <v>114</v>
      </c>
      <c r="AB471" s="3" t="s">
        <v>74</v>
      </c>
      <c r="AC471" s="8">
        <v>1</v>
      </c>
      <c r="AD471" s="3" t="s">
        <v>5967</v>
      </c>
      <c r="AE471" s="4" t="s">
        <v>5968</v>
      </c>
      <c r="AF471" s="3"/>
      <c r="AG471" s="3" t="s">
        <v>114</v>
      </c>
      <c r="AH471" s="8">
        <v>1</v>
      </c>
      <c r="AI471" s="3" t="s">
        <v>180</v>
      </c>
      <c r="AJ471" t="s">
        <v>114</v>
      </c>
      <c r="AK471" t="s">
        <v>114</v>
      </c>
      <c r="AL471" s="43" t="b">
        <v>0</v>
      </c>
      <c r="AM471" s="3"/>
      <c r="AN471" s="3"/>
      <c r="AO471" s="43" t="b">
        <v>0</v>
      </c>
      <c r="AP471" s="3" t="b">
        <v>0</v>
      </c>
      <c r="AQ471" s="3">
        <f>VLOOKUP(Table2[[#This Row],[Job-no]],Table3[],26,FALSE)</f>
        <v>465</v>
      </c>
      <c r="AR471" t="str">
        <f t="shared" si="92"/>
        <v>SCS</v>
      </c>
      <c r="AS471" t="str">
        <f>VLOOKUP(AR471,Table1[],4,0)</f>
        <v>surface</v>
      </c>
      <c r="AT471" t="str">
        <f>IF(BD471&gt;0,"Pattern",VLOOKUP(AR471,Table1[],5,0))</f>
        <v>Check for Kit</v>
      </c>
      <c r="AU471" s="34">
        <f>IF(AT471="Pattern",WORKDAY(Table2[[#This Row],[Scheduled Ship Date]],-10),WORKDAY(Table2[[#This Row],[Scheduled Ship Date]],-4))</f>
        <v>43479</v>
      </c>
      <c r="AV471">
        <f>IF(Table2[[#This Row],[Extrusion cut double saw]]=TRUE,IF(O471="ToDo",IF(AT471="Pattern",Table2[[#This Row],[Total Sections]]*0.4,Table2[[#This Row],[Total Sections]]*0.12),0),IF(AT471="Pattern",Table2[[#This Row],[Total Sections]]*4,Table2[[#This Row],[Total Sections]]*1.2))</f>
        <v>1.2</v>
      </c>
      <c r="AW471" s="130">
        <f t="shared" ca="1" si="98"/>
        <v>43471</v>
      </c>
      <c r="AX471" s="42">
        <f>IF(AT471="Pattern",Table2[[#This Row],[Scheduled Ship Date]]-2,Table2[[#This Row],[Scheduled Ship Date]]-3)</f>
        <v>43480</v>
      </c>
      <c r="AY471">
        <f>IF(Table2[[#This Row],[Pattern]]="Pattern",Table2[[#This Row],[Total Sections]]*4.82,Table2[[#This Row],[Total Sections]]*0.5)</f>
        <v>0.5</v>
      </c>
      <c r="AZ471" s="42">
        <f t="shared" ca="1" si="99"/>
        <v>43470</v>
      </c>
      <c r="BA471" s="39">
        <f>((Table2[Total Sections]/Table2[Open Qty])-1)*Table2[Open Qty]*12.96</f>
        <v>0</v>
      </c>
      <c r="BB471" s="42"/>
      <c r="BC471" s="39" t="str">
        <f t="shared" si="93"/>
        <v>SCS-500-80-35-FL-32 11/16"-W-120-DP-1-S</v>
      </c>
      <c r="BD471" s="39">
        <f t="shared" si="94"/>
        <v>0</v>
      </c>
      <c r="BE471" s="39" t="b">
        <f>_xlfn.IFNA(VLOOKUP(Table2[[#This Row],[Job-no]],Table4[],9,FALSE),TRUE)</f>
        <v>0</v>
      </c>
      <c r="BF471" t="str">
        <f>VLOOKUP(AR471,Table1[],3,0)</f>
        <v>SCULPT</v>
      </c>
      <c r="BG471" s="39" t="b">
        <f>_xlfn.IFNA(VLOOKUP(Table2[[#This Row],[Job-no]],Table4[],14,FALSE),TRUE)</f>
        <v>0</v>
      </c>
      <c r="BH471" s="39" t="str">
        <f>_xlfn.IFNA(VLOOKUP(Table2[[#This Row],[Job-no]],Table4[],11,FALSE),"Done")</f>
        <v/>
      </c>
      <c r="BI471" s="39">
        <f>IF(Table2[[#This Row],[Pattern]]="Pattern",VLOOKUP(Table2[[#This Row],[Product Code]],'Routing data'!$A$2:$W$470,13,FALSE),VLOOKUP(Table2[[#This Row],[Product Code]],'Routing data'!$A$2:$W$470,3,FALSE))</f>
        <v>2</v>
      </c>
      <c r="BJ471" s="39">
        <f>IF(Table2[[#This Row],[Pattern]]="Pattern",VLOOKUP(Table2[[#This Row],[Product Code]],'Routing data'!$A$2:$W$470,14,FALSE),VLOOKUP(Table2[[#This Row],[Product Code]],'Routing data'!$A$2:$W$470,4,FALSE))</f>
        <v>0</v>
      </c>
      <c r="BK471" s="39">
        <f>VLOOKUP(Table2[[#This Row],[Product Code]],'Routing data'!A$4:W$524,16,FALSE)</f>
        <v>5</v>
      </c>
      <c r="BL471" s="42">
        <f>IF(Table2[[#This Row],[Milling Required]]=0,"x",IF(AT471="Pattern",B471-10,B471-4))</f>
        <v>43479</v>
      </c>
      <c r="BM471" s="42" t="str">
        <f>IF(Table2[[#This Row],[Punching Required]]=0,"x",IF(AT471="Pattern",B471-8,B471-2))</f>
        <v>x</v>
      </c>
      <c r="BN471" s="42">
        <f t="shared" si="95"/>
        <v>43480</v>
      </c>
      <c r="BO471" s="39">
        <f>IF(Table2[[#This Row],[Milling]]="x","x",Table2[[#This Row],[Total Sections]]*2)</f>
        <v>2</v>
      </c>
      <c r="BP471" s="39" t="str">
        <f>IF(Table2[[#This Row],[Punching]]="x","x",Table2[Total Sections]*2)</f>
        <v>x</v>
      </c>
      <c r="BQ471" s="39">
        <f>IF(Table2[[#This Row],[Pattern]]="Pattern",Table2[Total Sections]*3,Table2[Total Sections]*1.5)</f>
        <v>1.5</v>
      </c>
      <c r="BR471" s="42">
        <f t="shared" ca="1" si="97"/>
        <v>43471</v>
      </c>
      <c r="BS471" s="42"/>
      <c r="BT471" s="42"/>
      <c r="BU471" s="39"/>
      <c r="BV471" s="39" t="str">
        <f>_xlfn.IFNA(VLOOKUP(Table2[[#This Row],[Job-no]],Table4[],16,FALSE),"Ready")</f>
        <v/>
      </c>
      <c r="BW471" s="39" t="str">
        <f>_xlfn.IFNA(VLOOKUP(Table2[[#This Row],[Job-no]],Table4[],21,FALSE),"Ready")</f>
        <v/>
      </c>
      <c r="BX471" s="39" t="b">
        <f>_xlfn.IFNA(VLOOKUP(Table2[[#This Row],[Job-no]],Table4[],10,FALSE),TRUE)</f>
        <v>0</v>
      </c>
      <c r="BY471" s="39" t="str">
        <f>_xlfn.IFNA(VLOOKUP(Table2[[#This Row],[Job-no]],Table4[],22,FALSE),"Ready")</f>
        <v/>
      </c>
      <c r="BZ471" s="120">
        <f t="shared" si="96"/>
        <v>43483</v>
      </c>
      <c r="CA471" s="120" t="str">
        <f ca="1">IF(OR(Table2[[#This Row],[Saw Date]]=TODAY(),Table2[[#This Row],[Saw Date]]=TODAY()+1), Table2[[#This Row],[Saw Date]],IF(Table2[[#This Row],[Extrusion cut double saw]],"Done",""))</f>
        <v/>
      </c>
      <c r="CB471" s="120" t="str">
        <f ca="1">IF(OR(Table2[[#This Row],[Lens Date]]=TODAY(),Table2[[#This Row],[Lens Date]]=TODAY()+1), Table2[[#This Row],[Lens Date]],IF(Table2[[#This Row],[MSLens]]="Done","Done",""))</f>
        <v/>
      </c>
      <c r="CC471" s="120" t="str">
        <f ca="1">IF(OR(Table2[[#This Row],[Milling Date]]=TODAY(),Table2[[#This Row],[Milling Date]]=TODAY()+1), Table2[[#This Row],[Milling Date]],IF(Table2[[#This Row],[CNC Holes]]="Ready","Done",""))</f>
        <v/>
      </c>
      <c r="CD471" s="120" t="str">
        <f ca="1">IF(OR(Table2[[#This Row],[Welding Date]]=TODAY(),Table2[[#This Row],[Welding Date]]=TODAY()+1), Table2[[#This Row],[Welding Date]],IF(Table2[[#This Row],[Welding Corners]]="Ready","Done",""))</f>
        <v/>
      </c>
      <c r="CE471" s="120" t="str">
        <f ca="1">IF(OR(Table2[[#This Row],[Puching Date]]=TODAY(),Table2[[#This Row],[Puching Date]]=TODAY()+1), Table2[[#This Row],[Puching Date]],IF(Table2[[#This Row],[Punch Holes]]="Ready","Done",""))</f>
        <v/>
      </c>
      <c r="CF471" s="120" t="str">
        <f ca="1">IF(OR(Table2[[#This Row],[Housing Date2]]=TODAY(),Table2[[#This Row],[Housing Date2]]=TODAY()+1),Table2[[#This Row],[Housing Date2]],IF(Table2[[#This Row],[Body Assembly]],"Done",""))</f>
        <v/>
      </c>
      <c r="CG471" s="120" t="str">
        <f>_xlfn.IFNA(VLOOKUP(Table2[[#This Row],[Job-no]],Table4[],7,FALSE),"Done")</f>
        <v>Scheduled/Released</v>
      </c>
    </row>
    <row r="472" spans="1:85" x14ac:dyDescent="0.25">
      <c r="A472" t="str">
        <f>_xlfn.CONCAT(Table2[[#This Row],[Order]],"-",Table2[[#This Row],[Line]])</f>
        <v>73287-20</v>
      </c>
      <c r="B472" s="5">
        <v>43483</v>
      </c>
      <c r="C472" s="8">
        <v>73287</v>
      </c>
      <c r="D472" s="3" t="s">
        <v>4128</v>
      </c>
      <c r="E472" s="8">
        <v>20</v>
      </c>
      <c r="F472" s="8">
        <v>1</v>
      </c>
      <c r="G472" s="3" t="s">
        <v>42</v>
      </c>
      <c r="H472" s="8">
        <v>1</v>
      </c>
      <c r="I472" s="43" t="b">
        <v>0</v>
      </c>
      <c r="J472" s="43" t="b">
        <v>0</v>
      </c>
      <c r="K472" t="s">
        <v>114</v>
      </c>
      <c r="L472" s="43" t="b">
        <v>0</v>
      </c>
      <c r="M472" s="43" t="b">
        <v>0</v>
      </c>
      <c r="N472" s="43" t="b">
        <v>0</v>
      </c>
      <c r="O472" t="s">
        <v>114</v>
      </c>
      <c r="P472" t="s">
        <v>114</v>
      </c>
      <c r="Q472" t="s">
        <v>114</v>
      </c>
      <c r="R472" t="s">
        <v>114</v>
      </c>
      <c r="S472" t="s">
        <v>114</v>
      </c>
      <c r="T472" t="s">
        <v>114</v>
      </c>
      <c r="U472" t="s">
        <v>114</v>
      </c>
      <c r="V472" t="s">
        <v>114</v>
      </c>
      <c r="W472" s="5">
        <v>43480</v>
      </c>
      <c r="X472" s="3" t="s">
        <v>114</v>
      </c>
      <c r="Y472" s="3"/>
      <c r="Z472" s="3" t="s">
        <v>5295</v>
      </c>
      <c r="AA472" s="3" t="s">
        <v>114</v>
      </c>
      <c r="AB472" s="3" t="s">
        <v>74</v>
      </c>
      <c r="AC472" s="8">
        <v>1</v>
      </c>
      <c r="AD472" s="3" t="s">
        <v>5967</v>
      </c>
      <c r="AE472" s="4" t="s">
        <v>5968</v>
      </c>
      <c r="AF472" s="3"/>
      <c r="AG472" s="3" t="s">
        <v>114</v>
      </c>
      <c r="AH472" s="8">
        <v>1</v>
      </c>
      <c r="AI472" s="3" t="s">
        <v>180</v>
      </c>
      <c r="AJ472" t="s">
        <v>114</v>
      </c>
      <c r="AK472" t="s">
        <v>114</v>
      </c>
      <c r="AL472" s="43" t="b">
        <v>0</v>
      </c>
      <c r="AM472" s="3"/>
      <c r="AN472" s="3"/>
      <c r="AO472" s="43" t="b">
        <v>0</v>
      </c>
      <c r="AP472" s="3" t="b">
        <v>0</v>
      </c>
      <c r="AQ472" s="3">
        <f>VLOOKUP(Table2[[#This Row],[Job-no]],Table3[],26,FALSE)</f>
        <v>1085</v>
      </c>
      <c r="AR472" t="str">
        <f t="shared" si="92"/>
        <v>SCS</v>
      </c>
      <c r="AS472" t="str">
        <f>VLOOKUP(AR472,Table1[],4,0)</f>
        <v>surface</v>
      </c>
      <c r="AT472" t="str">
        <f>IF(BD472&gt;0,"Pattern",VLOOKUP(AR472,Table1[],5,0))</f>
        <v>Check for Kit</v>
      </c>
      <c r="AU472" s="34">
        <f>IF(AT472="Pattern",WORKDAY(Table2[[#This Row],[Scheduled Ship Date]],-10),WORKDAY(Table2[[#This Row],[Scheduled Ship Date]],-4))</f>
        <v>43479</v>
      </c>
      <c r="AV472">
        <f>IF(Table2[[#This Row],[Extrusion cut double saw]]=TRUE,IF(O472="ToDo",IF(AT472="Pattern",Table2[[#This Row],[Total Sections]]*0.4,Table2[[#This Row],[Total Sections]]*0.12),0),IF(AT472="Pattern",Table2[[#This Row],[Total Sections]]*4,Table2[[#This Row],[Total Sections]]*1.2))</f>
        <v>1.2</v>
      </c>
      <c r="AW472" s="130">
        <f t="shared" ca="1" si="98"/>
        <v>43471</v>
      </c>
      <c r="AX472" s="42">
        <f>IF(AT472="Pattern",Table2[[#This Row],[Scheduled Ship Date]]-2,Table2[[#This Row],[Scheduled Ship Date]]-3)</f>
        <v>43480</v>
      </c>
      <c r="AY472">
        <f>IF(Table2[[#This Row],[Pattern]]="Pattern",Table2[[#This Row],[Total Sections]]*4.82,Table2[[#This Row],[Total Sections]]*0.5)</f>
        <v>0.5</v>
      </c>
      <c r="AZ472" s="42">
        <f t="shared" ca="1" si="99"/>
        <v>43470</v>
      </c>
      <c r="BA472" s="39">
        <f>((Table2[Total Sections]/Table2[Open Qty])-1)*Table2[Open Qty]*12.96</f>
        <v>0</v>
      </c>
      <c r="BB472" s="39"/>
      <c r="BC472" s="39" t="str">
        <f t="shared" si="93"/>
        <v>SCS-500-80-35-FL-86 3/4"-W-120-DP-1-S</v>
      </c>
      <c r="BD472" s="39">
        <f t="shared" si="94"/>
        <v>0</v>
      </c>
      <c r="BE472" s="39" t="b">
        <f>_xlfn.IFNA(VLOOKUP(Table2[[#This Row],[Job-no]],Table4[],9,FALSE),TRUE)</f>
        <v>0</v>
      </c>
      <c r="BF472" t="str">
        <f>VLOOKUP(AR472,Table1[],3,0)</f>
        <v>SCULPT</v>
      </c>
      <c r="BG472" s="39" t="b">
        <f>_xlfn.IFNA(VLOOKUP(Table2[[#This Row],[Job-no]],Table4[],14,FALSE),TRUE)</f>
        <v>0</v>
      </c>
      <c r="BH472" s="39" t="str">
        <f>_xlfn.IFNA(VLOOKUP(Table2[[#This Row],[Job-no]],Table4[],11,FALSE),"Done")</f>
        <v/>
      </c>
      <c r="BI472" s="39">
        <f>IF(Table2[[#This Row],[Pattern]]="Pattern",VLOOKUP(Table2[[#This Row],[Product Code]],'Routing data'!$A$2:$W$470,13,FALSE),VLOOKUP(Table2[[#This Row],[Product Code]],'Routing data'!$A$2:$W$470,3,FALSE))</f>
        <v>2</v>
      </c>
      <c r="BJ472" s="39">
        <f>IF(Table2[[#This Row],[Pattern]]="Pattern",VLOOKUP(Table2[[#This Row],[Product Code]],'Routing data'!$A$2:$W$470,14,FALSE),VLOOKUP(Table2[[#This Row],[Product Code]],'Routing data'!$A$2:$W$470,4,FALSE))</f>
        <v>0</v>
      </c>
      <c r="BK472" s="39">
        <f>VLOOKUP(Table2[[#This Row],[Product Code]],'Routing data'!A$4:W$524,16,FALSE)</f>
        <v>5</v>
      </c>
      <c r="BL472" s="42">
        <f>IF(Table2[[#This Row],[Milling Required]]=0,"x",IF(AT472="Pattern",B472-10,B472-4))</f>
        <v>43479</v>
      </c>
      <c r="BM472" s="42" t="str">
        <f>IF(Table2[[#This Row],[Punching Required]]=0,"x",IF(AT472="Pattern",B472-8,B472-2))</f>
        <v>x</v>
      </c>
      <c r="BN472" s="42">
        <f t="shared" si="95"/>
        <v>43480</v>
      </c>
      <c r="BO472" s="39">
        <f>IF(Table2[[#This Row],[Milling]]="x","x",Table2[[#This Row],[Total Sections]]*2)</f>
        <v>2</v>
      </c>
      <c r="BP472" s="39" t="str">
        <f>IF(Table2[[#This Row],[Punching]]="x","x",Table2[Total Sections]*2)</f>
        <v>x</v>
      </c>
      <c r="BQ472" s="39">
        <f>IF(Table2[[#This Row],[Pattern]]="Pattern",Table2[Total Sections]*3,Table2[Total Sections]*1.5)</f>
        <v>1.5</v>
      </c>
      <c r="BR472" s="42">
        <f t="shared" ca="1" si="97"/>
        <v>43471</v>
      </c>
      <c r="BS472" s="42"/>
      <c r="BT472" s="42"/>
      <c r="BU472" s="39"/>
      <c r="BV472" s="39" t="str">
        <f>_xlfn.IFNA(VLOOKUP(Table2[[#This Row],[Job-no]],Table4[],16,FALSE),"Ready")</f>
        <v/>
      </c>
      <c r="BW472" s="39" t="str">
        <f>_xlfn.IFNA(VLOOKUP(Table2[[#This Row],[Job-no]],Table4[],21,FALSE),"Ready")</f>
        <v/>
      </c>
      <c r="BX472" s="39" t="b">
        <f>_xlfn.IFNA(VLOOKUP(Table2[[#This Row],[Job-no]],Table4[],10,FALSE),TRUE)</f>
        <v>0</v>
      </c>
      <c r="BY472" s="39" t="str">
        <f>_xlfn.IFNA(VLOOKUP(Table2[[#This Row],[Job-no]],Table4[],22,FALSE),"Ready")</f>
        <v/>
      </c>
      <c r="BZ472" s="120">
        <f t="shared" si="96"/>
        <v>43483</v>
      </c>
      <c r="CA472" s="120" t="str">
        <f ca="1">IF(OR(Table2[[#This Row],[Saw Date]]=TODAY(),Table2[[#This Row],[Saw Date]]=TODAY()+1), Table2[[#This Row],[Saw Date]],IF(Table2[[#This Row],[Extrusion cut double saw]],"Done",""))</f>
        <v/>
      </c>
      <c r="CB472" s="120" t="str">
        <f ca="1">IF(OR(Table2[[#This Row],[Lens Date]]=TODAY(),Table2[[#This Row],[Lens Date]]=TODAY()+1), Table2[[#This Row],[Lens Date]],IF(Table2[[#This Row],[MSLens]]="Done","Done",""))</f>
        <v/>
      </c>
      <c r="CC472" s="120" t="str">
        <f ca="1">IF(OR(Table2[[#This Row],[Milling Date]]=TODAY(),Table2[[#This Row],[Milling Date]]=TODAY()+1), Table2[[#This Row],[Milling Date]],IF(Table2[[#This Row],[CNC Holes]]="Ready","Done",""))</f>
        <v/>
      </c>
      <c r="CD472" s="120" t="str">
        <f ca="1">IF(OR(Table2[[#This Row],[Welding Date]]=TODAY(),Table2[[#This Row],[Welding Date]]=TODAY()+1), Table2[[#This Row],[Welding Date]],IF(Table2[[#This Row],[Welding Corners]]="Ready","Done",""))</f>
        <v/>
      </c>
      <c r="CE472" s="120" t="str">
        <f ca="1">IF(OR(Table2[[#This Row],[Puching Date]]=TODAY(),Table2[[#This Row],[Puching Date]]=TODAY()+1), Table2[[#This Row],[Puching Date]],IF(Table2[[#This Row],[Punch Holes]]="Ready","Done",""))</f>
        <v/>
      </c>
      <c r="CF472" s="120" t="str">
        <f ca="1">IF(OR(Table2[[#This Row],[Housing Date2]]=TODAY(),Table2[[#This Row],[Housing Date2]]=TODAY()+1),Table2[[#This Row],[Housing Date2]],IF(Table2[[#This Row],[Body Assembly]],"Done",""))</f>
        <v/>
      </c>
      <c r="CG472" s="120" t="str">
        <f>_xlfn.IFNA(VLOOKUP(Table2[[#This Row],[Job-no]],Table4[],7,FALSE),"Done")</f>
        <v>Scheduled/Released</v>
      </c>
    </row>
    <row r="473" spans="1:85" x14ac:dyDescent="0.25">
      <c r="A473" t="str">
        <f>_xlfn.CONCAT(Table2[[#This Row],[Order]],"-",Table2[[#This Row],[Line]])</f>
        <v>73287-21</v>
      </c>
      <c r="B473" s="5">
        <v>43483</v>
      </c>
      <c r="C473" s="8">
        <v>73287</v>
      </c>
      <c r="D473" s="3" t="s">
        <v>4130</v>
      </c>
      <c r="E473" s="8">
        <v>21</v>
      </c>
      <c r="F473" s="8">
        <v>1</v>
      </c>
      <c r="G473" s="3" t="s">
        <v>42</v>
      </c>
      <c r="H473" s="8">
        <v>1</v>
      </c>
      <c r="I473" s="43" t="b">
        <v>0</v>
      </c>
      <c r="J473" s="43" t="b">
        <v>0</v>
      </c>
      <c r="K473" t="s">
        <v>114</v>
      </c>
      <c r="L473" s="43" t="b">
        <v>0</v>
      </c>
      <c r="M473" s="43" t="b">
        <v>0</v>
      </c>
      <c r="N473" s="43" t="b">
        <v>0</v>
      </c>
      <c r="O473" t="s">
        <v>114</v>
      </c>
      <c r="P473" t="s">
        <v>114</v>
      </c>
      <c r="Q473" t="s">
        <v>114</v>
      </c>
      <c r="R473" t="s">
        <v>114</v>
      </c>
      <c r="S473" t="s">
        <v>114</v>
      </c>
      <c r="T473" t="s">
        <v>114</v>
      </c>
      <c r="U473" t="s">
        <v>114</v>
      </c>
      <c r="V473" t="s">
        <v>114</v>
      </c>
      <c r="W473" s="5">
        <v>43480</v>
      </c>
      <c r="X473" s="3" t="s">
        <v>114</v>
      </c>
      <c r="Y473" s="3"/>
      <c r="Z473" s="3" t="s">
        <v>5296</v>
      </c>
      <c r="AA473" s="3" t="s">
        <v>114</v>
      </c>
      <c r="AB473" s="3" t="s">
        <v>74</v>
      </c>
      <c r="AC473" s="8">
        <v>1</v>
      </c>
      <c r="AD473" s="3" t="s">
        <v>5967</v>
      </c>
      <c r="AE473" s="4" t="s">
        <v>5968</v>
      </c>
      <c r="AF473" s="3"/>
      <c r="AG473" s="3" t="s">
        <v>114</v>
      </c>
      <c r="AH473" s="8">
        <v>1</v>
      </c>
      <c r="AI473" s="3" t="s">
        <v>180</v>
      </c>
      <c r="AJ473" t="s">
        <v>114</v>
      </c>
      <c r="AK473" t="s">
        <v>114</v>
      </c>
      <c r="AL473" s="43" t="b">
        <v>0</v>
      </c>
      <c r="AM473" s="3"/>
      <c r="AN473" s="3"/>
      <c r="AO473" s="43" t="b">
        <v>0</v>
      </c>
      <c r="AP473" s="3" t="b">
        <v>0</v>
      </c>
      <c r="AQ473" s="3">
        <f>VLOOKUP(Table2[[#This Row],[Job-no]],Table3[],26,FALSE)</f>
        <v>465</v>
      </c>
      <c r="AR473" t="str">
        <f t="shared" si="92"/>
        <v>SCS</v>
      </c>
      <c r="AS473" t="str">
        <f>VLOOKUP(AR473,Table1[],4,0)</f>
        <v>surface</v>
      </c>
      <c r="AT473" t="str">
        <f>IF(BD473&gt;0,"Pattern",VLOOKUP(AR473,Table1[],5,0))</f>
        <v>Check for Kit</v>
      </c>
      <c r="AU473" s="34">
        <f>IF(AT473="Pattern",WORKDAY(Table2[[#This Row],[Scheduled Ship Date]],-10),WORKDAY(Table2[[#This Row],[Scheduled Ship Date]],-4))</f>
        <v>43479</v>
      </c>
      <c r="AV473">
        <f>IF(Table2[[#This Row],[Extrusion cut double saw]]=TRUE,IF(O473="ToDo",IF(AT473="Pattern",Table2[[#This Row],[Total Sections]]*0.4,Table2[[#This Row],[Total Sections]]*0.12),0),IF(AT473="Pattern",Table2[[#This Row],[Total Sections]]*4,Table2[[#This Row],[Total Sections]]*1.2))</f>
        <v>1.2</v>
      </c>
      <c r="AW473" s="130">
        <f t="shared" ca="1" si="98"/>
        <v>43471</v>
      </c>
      <c r="AX473" s="42">
        <f>IF(AT473="Pattern",Table2[[#This Row],[Scheduled Ship Date]]-2,Table2[[#This Row],[Scheduled Ship Date]]-3)</f>
        <v>43480</v>
      </c>
      <c r="AY473">
        <f>IF(Table2[[#This Row],[Pattern]]="Pattern",Table2[[#This Row],[Total Sections]]*4.82,Table2[[#This Row],[Total Sections]]*0.5)</f>
        <v>0.5</v>
      </c>
      <c r="AZ473" s="42">
        <f t="shared" ca="1" si="99"/>
        <v>43470</v>
      </c>
      <c r="BA473" s="39">
        <f>((Table2[Total Sections]/Table2[Open Qty])-1)*Table2[Open Qty]*12.96</f>
        <v>0</v>
      </c>
      <c r="BB473" s="39"/>
      <c r="BC473" s="39" t="str">
        <f t="shared" si="93"/>
        <v>SCS-500-80-35-FL-32 3/8"-W-120-DP-1-S</v>
      </c>
      <c r="BD473" s="39">
        <f t="shared" si="94"/>
        <v>0</v>
      </c>
      <c r="BE473" s="39" t="b">
        <f>_xlfn.IFNA(VLOOKUP(Table2[[#This Row],[Job-no]],Table4[],9,FALSE),TRUE)</f>
        <v>0</v>
      </c>
      <c r="BF473" t="str">
        <f>VLOOKUP(AR473,Table1[],3,0)</f>
        <v>SCULPT</v>
      </c>
      <c r="BG473" s="39" t="b">
        <f>_xlfn.IFNA(VLOOKUP(Table2[[#This Row],[Job-no]],Table4[],14,FALSE),TRUE)</f>
        <v>0</v>
      </c>
      <c r="BH473" s="39" t="str">
        <f>_xlfn.IFNA(VLOOKUP(Table2[[#This Row],[Job-no]],Table4[],11,FALSE),"Done")</f>
        <v/>
      </c>
      <c r="BI473" s="39">
        <f>IF(Table2[[#This Row],[Pattern]]="Pattern",VLOOKUP(Table2[[#This Row],[Product Code]],'Routing data'!$A$2:$W$470,13,FALSE),VLOOKUP(Table2[[#This Row],[Product Code]],'Routing data'!$A$2:$W$470,3,FALSE))</f>
        <v>2</v>
      </c>
      <c r="BJ473" s="39">
        <f>IF(Table2[[#This Row],[Pattern]]="Pattern",VLOOKUP(Table2[[#This Row],[Product Code]],'Routing data'!$A$2:$W$470,14,FALSE),VLOOKUP(Table2[[#This Row],[Product Code]],'Routing data'!$A$2:$W$470,4,FALSE))</f>
        <v>0</v>
      </c>
      <c r="BK473" s="39">
        <f>VLOOKUP(Table2[[#This Row],[Product Code]],'Routing data'!A$4:W$524,16,FALSE)</f>
        <v>5</v>
      </c>
      <c r="BL473" s="42">
        <f>IF(Table2[[#This Row],[Milling Required]]=0,"x",IF(AT473="Pattern",B473-10,B473-4))</f>
        <v>43479</v>
      </c>
      <c r="BM473" s="42" t="str">
        <f>IF(Table2[[#This Row],[Punching Required]]=0,"x",IF(AT473="Pattern",B473-8,B473-2))</f>
        <v>x</v>
      </c>
      <c r="BN473" s="42">
        <f t="shared" si="95"/>
        <v>43480</v>
      </c>
      <c r="BO473" s="39">
        <f>IF(Table2[[#This Row],[Milling]]="x","x",Table2[[#This Row],[Total Sections]]*2)</f>
        <v>2</v>
      </c>
      <c r="BP473" s="39" t="str">
        <f>IF(Table2[[#This Row],[Punching]]="x","x",Table2[Total Sections]*2)</f>
        <v>x</v>
      </c>
      <c r="BQ473" s="39">
        <f>IF(Table2[[#This Row],[Pattern]]="Pattern",Table2[Total Sections]*3,Table2[Total Sections]*1.5)</f>
        <v>1.5</v>
      </c>
      <c r="BR473" s="42">
        <f t="shared" ca="1" si="97"/>
        <v>43471</v>
      </c>
      <c r="BS473" s="42"/>
      <c r="BT473" s="42"/>
      <c r="BU473" s="39"/>
      <c r="BV473" s="39" t="str">
        <f>_xlfn.IFNA(VLOOKUP(Table2[[#This Row],[Job-no]],Table4[],16,FALSE),"Ready")</f>
        <v/>
      </c>
      <c r="BW473" s="39" t="str">
        <f>_xlfn.IFNA(VLOOKUP(Table2[[#This Row],[Job-no]],Table4[],21,FALSE),"Ready")</f>
        <v/>
      </c>
      <c r="BX473" s="39" t="b">
        <f>_xlfn.IFNA(VLOOKUP(Table2[[#This Row],[Job-no]],Table4[],10,FALSE),TRUE)</f>
        <v>0</v>
      </c>
      <c r="BY473" s="39" t="str">
        <f>_xlfn.IFNA(VLOOKUP(Table2[[#This Row],[Job-no]],Table4[],22,FALSE),"Ready")</f>
        <v/>
      </c>
      <c r="BZ473" s="120">
        <f t="shared" si="96"/>
        <v>43483</v>
      </c>
      <c r="CA473" s="120" t="str">
        <f ca="1">IF(OR(Table2[[#This Row],[Saw Date]]=TODAY(),Table2[[#This Row],[Saw Date]]=TODAY()+1), Table2[[#This Row],[Saw Date]],IF(Table2[[#This Row],[Extrusion cut double saw]],"Done",""))</f>
        <v/>
      </c>
      <c r="CB473" s="120" t="str">
        <f ca="1">IF(OR(Table2[[#This Row],[Lens Date]]=TODAY(),Table2[[#This Row],[Lens Date]]=TODAY()+1), Table2[[#This Row],[Lens Date]],IF(Table2[[#This Row],[MSLens]]="Done","Done",""))</f>
        <v/>
      </c>
      <c r="CC473" s="120" t="str">
        <f ca="1">IF(OR(Table2[[#This Row],[Milling Date]]=TODAY(),Table2[[#This Row],[Milling Date]]=TODAY()+1), Table2[[#This Row],[Milling Date]],IF(Table2[[#This Row],[CNC Holes]]="Ready","Done",""))</f>
        <v/>
      </c>
      <c r="CD473" s="120" t="str">
        <f ca="1">IF(OR(Table2[[#This Row],[Welding Date]]=TODAY(),Table2[[#This Row],[Welding Date]]=TODAY()+1), Table2[[#This Row],[Welding Date]],IF(Table2[[#This Row],[Welding Corners]]="Ready","Done",""))</f>
        <v/>
      </c>
      <c r="CE473" s="120" t="str">
        <f ca="1">IF(OR(Table2[[#This Row],[Puching Date]]=TODAY(),Table2[[#This Row],[Puching Date]]=TODAY()+1), Table2[[#This Row],[Puching Date]],IF(Table2[[#This Row],[Punch Holes]]="Ready","Done",""))</f>
        <v/>
      </c>
      <c r="CF473" s="120" t="str">
        <f ca="1">IF(OR(Table2[[#This Row],[Housing Date2]]=TODAY(),Table2[[#This Row],[Housing Date2]]=TODAY()+1),Table2[[#This Row],[Housing Date2]],IF(Table2[[#This Row],[Body Assembly]],"Done",""))</f>
        <v/>
      </c>
      <c r="CG473" s="120" t="str">
        <f>_xlfn.IFNA(VLOOKUP(Table2[[#This Row],[Job-no]],Table4[],7,FALSE),"Done")</f>
        <v>Scheduled/Released</v>
      </c>
    </row>
    <row r="474" spans="1:85" x14ac:dyDescent="0.25">
      <c r="A474" t="str">
        <f>_xlfn.CONCAT(Table2[[#This Row],[Order]],"-",Table2[[#This Row],[Line]])</f>
        <v>73287-22</v>
      </c>
      <c r="B474" s="5">
        <v>43483</v>
      </c>
      <c r="C474" s="8">
        <v>73287</v>
      </c>
      <c r="D474" s="3" t="s">
        <v>4132</v>
      </c>
      <c r="E474" s="8">
        <v>22</v>
      </c>
      <c r="F474" s="8">
        <v>1</v>
      </c>
      <c r="G474" s="3" t="s">
        <v>42</v>
      </c>
      <c r="H474" s="8">
        <v>1</v>
      </c>
      <c r="I474" s="43" t="b">
        <v>0</v>
      </c>
      <c r="J474" s="43" t="b">
        <v>0</v>
      </c>
      <c r="K474" t="s">
        <v>114</v>
      </c>
      <c r="L474" s="43" t="b">
        <v>0</v>
      </c>
      <c r="M474" s="43" t="b">
        <v>0</v>
      </c>
      <c r="N474" s="43" t="b">
        <v>0</v>
      </c>
      <c r="O474" t="s">
        <v>114</v>
      </c>
      <c r="P474" t="s">
        <v>114</v>
      </c>
      <c r="Q474" t="s">
        <v>114</v>
      </c>
      <c r="R474" t="s">
        <v>114</v>
      </c>
      <c r="S474" t="s">
        <v>114</v>
      </c>
      <c r="T474" t="s">
        <v>114</v>
      </c>
      <c r="U474" t="s">
        <v>114</v>
      </c>
      <c r="V474" t="s">
        <v>114</v>
      </c>
      <c r="W474" s="5">
        <v>43480</v>
      </c>
      <c r="X474" s="3" t="s">
        <v>114</v>
      </c>
      <c r="Y474" s="3"/>
      <c r="Z474" s="3" t="s">
        <v>5297</v>
      </c>
      <c r="AA474" s="3" t="s">
        <v>114</v>
      </c>
      <c r="AB474" s="3" t="s">
        <v>74</v>
      </c>
      <c r="AC474" s="8">
        <v>1</v>
      </c>
      <c r="AD474" s="3" t="s">
        <v>5967</v>
      </c>
      <c r="AE474" s="4" t="s">
        <v>5968</v>
      </c>
      <c r="AF474" s="3"/>
      <c r="AG474" s="3" t="s">
        <v>114</v>
      </c>
      <c r="AH474" s="8">
        <v>1</v>
      </c>
      <c r="AI474" s="3" t="s">
        <v>180</v>
      </c>
      <c r="AJ474" t="s">
        <v>114</v>
      </c>
      <c r="AK474" t="s">
        <v>114</v>
      </c>
      <c r="AL474" s="43" t="b">
        <v>0</v>
      </c>
      <c r="AM474" s="3"/>
      <c r="AN474" s="3"/>
      <c r="AO474" s="43" t="b">
        <v>0</v>
      </c>
      <c r="AP474" s="3" t="b">
        <v>0</v>
      </c>
      <c r="AQ474" s="3">
        <f>VLOOKUP(Table2[[#This Row],[Job-no]],Table3[],26,FALSE)</f>
        <v>465</v>
      </c>
      <c r="AR474" t="str">
        <f t="shared" si="92"/>
        <v>SCS</v>
      </c>
      <c r="AS474" t="str">
        <f>VLOOKUP(AR474,Table1[],4,0)</f>
        <v>surface</v>
      </c>
      <c r="AT474" t="str">
        <f>IF(BD474&gt;0,"Pattern",VLOOKUP(AR474,Table1[],5,0))</f>
        <v>Check for Kit</v>
      </c>
      <c r="AU474" s="34">
        <f>IF(AT474="Pattern",WORKDAY(Table2[[#This Row],[Scheduled Ship Date]],-10),WORKDAY(Table2[[#This Row],[Scheduled Ship Date]],-4))</f>
        <v>43479</v>
      </c>
      <c r="AV474">
        <f>IF(Table2[[#This Row],[Extrusion cut double saw]]=TRUE,IF(O474="ToDo",IF(AT474="Pattern",Table2[[#This Row],[Total Sections]]*0.4,Table2[[#This Row],[Total Sections]]*0.12),0),IF(AT474="Pattern",Table2[[#This Row],[Total Sections]]*4,Table2[[#This Row],[Total Sections]]*1.2))</f>
        <v>1.2</v>
      </c>
      <c r="AW474" s="130">
        <f t="shared" ca="1" si="98"/>
        <v>43471</v>
      </c>
      <c r="AX474" s="42">
        <f>IF(AT474="Pattern",Table2[[#This Row],[Scheduled Ship Date]]-2,Table2[[#This Row],[Scheduled Ship Date]]-3)</f>
        <v>43480</v>
      </c>
      <c r="AY474">
        <f>IF(Table2[[#This Row],[Pattern]]="Pattern",Table2[[#This Row],[Total Sections]]*4.82,Table2[[#This Row],[Total Sections]]*0.5)</f>
        <v>0.5</v>
      </c>
      <c r="AZ474" s="42">
        <f t="shared" ca="1" si="99"/>
        <v>43470</v>
      </c>
      <c r="BA474" s="39">
        <f>((Table2[Total Sections]/Table2[Open Qty])-1)*Table2[Open Qty]*12.96</f>
        <v>0</v>
      </c>
      <c r="BB474" s="42"/>
      <c r="BC474" s="39" t="str">
        <f t="shared" si="93"/>
        <v>SCS-500-80-35-FL-32 7/8"-W-120-DP-1-S</v>
      </c>
      <c r="BD474" s="39">
        <f t="shared" si="94"/>
        <v>0</v>
      </c>
      <c r="BE474" s="39" t="b">
        <f>_xlfn.IFNA(VLOOKUP(Table2[[#This Row],[Job-no]],Table4[],9,FALSE),TRUE)</f>
        <v>0</v>
      </c>
      <c r="BF474" t="str">
        <f>VLOOKUP(AR474,Table1[],3,0)</f>
        <v>SCULPT</v>
      </c>
      <c r="BG474" s="39" t="b">
        <f>_xlfn.IFNA(VLOOKUP(Table2[[#This Row],[Job-no]],Table4[],14,FALSE),TRUE)</f>
        <v>0</v>
      </c>
      <c r="BH474" s="39" t="str">
        <f>_xlfn.IFNA(VLOOKUP(Table2[[#This Row],[Job-no]],Table4[],11,FALSE),"Done")</f>
        <v/>
      </c>
      <c r="BI474" s="39">
        <f>IF(Table2[[#This Row],[Pattern]]="Pattern",VLOOKUP(Table2[[#This Row],[Product Code]],'Routing data'!$A$2:$W$470,13,FALSE),VLOOKUP(Table2[[#This Row],[Product Code]],'Routing data'!$A$2:$W$470,3,FALSE))</f>
        <v>2</v>
      </c>
      <c r="BJ474" s="39">
        <f>IF(Table2[[#This Row],[Pattern]]="Pattern",VLOOKUP(Table2[[#This Row],[Product Code]],'Routing data'!$A$2:$W$470,14,FALSE),VLOOKUP(Table2[[#This Row],[Product Code]],'Routing data'!$A$2:$W$470,4,FALSE))</f>
        <v>0</v>
      </c>
      <c r="BK474" s="39">
        <f>VLOOKUP(Table2[[#This Row],[Product Code]],'Routing data'!A$4:W$524,16,FALSE)</f>
        <v>5</v>
      </c>
      <c r="BL474" s="42">
        <f>IF(Table2[[#This Row],[Milling Required]]=0,"x",IF(AT474="Pattern",B474-10,B474-4))</f>
        <v>43479</v>
      </c>
      <c r="BM474" s="42" t="str">
        <f>IF(Table2[[#This Row],[Punching Required]]=0,"x",IF(AT474="Pattern",B474-8,B474-2))</f>
        <v>x</v>
      </c>
      <c r="BN474" s="42">
        <f t="shared" si="95"/>
        <v>43480</v>
      </c>
      <c r="BO474" s="39">
        <f>IF(Table2[[#This Row],[Milling]]="x","x",Table2[[#This Row],[Total Sections]]*2)</f>
        <v>2</v>
      </c>
      <c r="BP474" s="39" t="str">
        <f>IF(Table2[[#This Row],[Punching]]="x","x",Table2[Total Sections]*2)</f>
        <v>x</v>
      </c>
      <c r="BQ474" s="39">
        <f>IF(Table2[[#This Row],[Pattern]]="Pattern",Table2[Total Sections]*3,Table2[Total Sections]*1.5)</f>
        <v>1.5</v>
      </c>
      <c r="BR474" s="42">
        <f t="shared" ca="1" si="97"/>
        <v>43471</v>
      </c>
      <c r="BS474" s="42"/>
      <c r="BT474" s="42"/>
      <c r="BU474" s="39"/>
      <c r="BV474" s="39" t="str">
        <f>_xlfn.IFNA(VLOOKUP(Table2[[#This Row],[Job-no]],Table4[],16,FALSE),"Ready")</f>
        <v/>
      </c>
      <c r="BW474" s="39" t="str">
        <f>_xlfn.IFNA(VLOOKUP(Table2[[#This Row],[Job-no]],Table4[],21,FALSE),"Ready")</f>
        <v/>
      </c>
      <c r="BX474" s="39" t="b">
        <f>_xlfn.IFNA(VLOOKUP(Table2[[#This Row],[Job-no]],Table4[],10,FALSE),TRUE)</f>
        <v>0</v>
      </c>
      <c r="BY474" s="39" t="str">
        <f>_xlfn.IFNA(VLOOKUP(Table2[[#This Row],[Job-no]],Table4[],22,FALSE),"Ready")</f>
        <v/>
      </c>
      <c r="BZ474" s="120">
        <f t="shared" si="96"/>
        <v>43483</v>
      </c>
      <c r="CA474" s="120" t="str">
        <f ca="1">IF(OR(Table2[[#This Row],[Saw Date]]=TODAY(),Table2[[#This Row],[Saw Date]]=TODAY()+1), Table2[[#This Row],[Saw Date]],IF(Table2[[#This Row],[Extrusion cut double saw]],"Done",""))</f>
        <v/>
      </c>
      <c r="CB474" s="120" t="str">
        <f ca="1">IF(OR(Table2[[#This Row],[Lens Date]]=TODAY(),Table2[[#This Row],[Lens Date]]=TODAY()+1), Table2[[#This Row],[Lens Date]],IF(Table2[[#This Row],[MSLens]]="Done","Done",""))</f>
        <v/>
      </c>
      <c r="CC474" s="120" t="str">
        <f ca="1">IF(OR(Table2[[#This Row],[Milling Date]]=TODAY(),Table2[[#This Row],[Milling Date]]=TODAY()+1), Table2[[#This Row],[Milling Date]],IF(Table2[[#This Row],[CNC Holes]]="Ready","Done",""))</f>
        <v/>
      </c>
      <c r="CD474" s="120" t="str">
        <f ca="1">IF(OR(Table2[[#This Row],[Welding Date]]=TODAY(),Table2[[#This Row],[Welding Date]]=TODAY()+1), Table2[[#This Row],[Welding Date]],IF(Table2[[#This Row],[Welding Corners]]="Ready","Done",""))</f>
        <v/>
      </c>
      <c r="CE474" s="120" t="str">
        <f ca="1">IF(OR(Table2[[#This Row],[Puching Date]]=TODAY(),Table2[[#This Row],[Puching Date]]=TODAY()+1), Table2[[#This Row],[Puching Date]],IF(Table2[[#This Row],[Punch Holes]]="Ready","Done",""))</f>
        <v/>
      </c>
      <c r="CF474" s="120" t="str">
        <f ca="1">IF(OR(Table2[[#This Row],[Housing Date2]]=TODAY(),Table2[[#This Row],[Housing Date2]]=TODAY()+1),Table2[[#This Row],[Housing Date2]],IF(Table2[[#This Row],[Body Assembly]],"Done",""))</f>
        <v/>
      </c>
      <c r="CG474" s="120" t="str">
        <f>_xlfn.IFNA(VLOOKUP(Table2[[#This Row],[Job-no]],Table4[],7,FALSE),"Done")</f>
        <v>Scheduled/Released</v>
      </c>
    </row>
    <row r="475" spans="1:85" x14ac:dyDescent="0.25">
      <c r="A475" s="39" t="str">
        <f>_xlfn.CONCAT(Table2[[#This Row],[Order]],"-",Table2[[#This Row],[Line]])</f>
        <v>73287-23</v>
      </c>
      <c r="B475" s="5">
        <v>43483</v>
      </c>
      <c r="C475" s="8">
        <v>73287</v>
      </c>
      <c r="D475" s="3" t="s">
        <v>4134</v>
      </c>
      <c r="E475" s="8">
        <v>23</v>
      </c>
      <c r="F475" s="8">
        <v>1</v>
      </c>
      <c r="G475" s="3" t="s">
        <v>42</v>
      </c>
      <c r="H475" s="8">
        <v>1</v>
      </c>
      <c r="I475" s="43" t="b">
        <v>0</v>
      </c>
      <c r="J475" s="43" t="b">
        <v>0</v>
      </c>
      <c r="K475" t="s">
        <v>114</v>
      </c>
      <c r="L475" s="43" t="b">
        <v>0</v>
      </c>
      <c r="M475" s="43" t="b">
        <v>0</v>
      </c>
      <c r="N475" s="43" t="b">
        <v>0</v>
      </c>
      <c r="O475" t="s">
        <v>114</v>
      </c>
      <c r="P475" t="s">
        <v>114</v>
      </c>
      <c r="Q475" t="s">
        <v>114</v>
      </c>
      <c r="R475" t="s">
        <v>114</v>
      </c>
      <c r="S475" t="s">
        <v>114</v>
      </c>
      <c r="T475" t="s">
        <v>114</v>
      </c>
      <c r="U475" t="s">
        <v>114</v>
      </c>
      <c r="V475" t="s">
        <v>114</v>
      </c>
      <c r="W475" s="5">
        <v>43480</v>
      </c>
      <c r="X475" s="3" t="s">
        <v>114</v>
      </c>
      <c r="Y475" s="3"/>
      <c r="Z475" s="3" t="s">
        <v>5298</v>
      </c>
      <c r="AA475" s="3" t="s">
        <v>114</v>
      </c>
      <c r="AB475" s="3" t="s">
        <v>74</v>
      </c>
      <c r="AC475" s="8">
        <v>1</v>
      </c>
      <c r="AD475" s="3" t="s">
        <v>5967</v>
      </c>
      <c r="AE475" s="4" t="s">
        <v>5968</v>
      </c>
      <c r="AF475" s="3"/>
      <c r="AG475" s="3" t="s">
        <v>114</v>
      </c>
      <c r="AH475" s="8">
        <v>1</v>
      </c>
      <c r="AI475" s="3" t="s">
        <v>180</v>
      </c>
      <c r="AJ475" t="s">
        <v>114</v>
      </c>
      <c r="AK475" t="s">
        <v>114</v>
      </c>
      <c r="AL475" s="43" t="b">
        <v>0</v>
      </c>
      <c r="AM475" s="3"/>
      <c r="AN475" s="3"/>
      <c r="AO475" s="43" t="b">
        <v>0</v>
      </c>
      <c r="AP475" s="3" t="b">
        <v>0</v>
      </c>
      <c r="AQ475" s="3">
        <f>VLOOKUP(Table2[[#This Row],[Job-no]],Table3[],26,FALSE)</f>
        <v>1570</v>
      </c>
      <c r="AR475" t="str">
        <f t="shared" si="92"/>
        <v>SCS</v>
      </c>
      <c r="AS475" t="str">
        <f>VLOOKUP(AR475,Table1[],4,0)</f>
        <v>surface</v>
      </c>
      <c r="AT475" t="str">
        <f>IF(BD475&gt;0,"Pattern",VLOOKUP(AR475,Table1[],5,0))</f>
        <v>Check for Kit</v>
      </c>
      <c r="AU475" s="34">
        <f>IF(AT475="Pattern",WORKDAY(Table2[[#This Row],[Scheduled Ship Date]],-10),WORKDAY(Table2[[#This Row],[Scheduled Ship Date]],-4))</f>
        <v>43479</v>
      </c>
      <c r="AV475" s="39">
        <f>IF(Table2[[#This Row],[Extrusion cut double saw]]=TRUE,IF(O475="ToDo",IF(AT475="Pattern",Table2[[#This Row],[Total Sections]]*0.4,Table2[[#This Row],[Total Sections]]*0.12),0),IF(AT475="Pattern",Table2[[#This Row],[Total Sections]]*4,Table2[[#This Row],[Total Sections]]*1.2))</f>
        <v>1.2</v>
      </c>
      <c r="AW475" s="130">
        <f t="shared" ca="1" si="98"/>
        <v>43471</v>
      </c>
      <c r="AX475" s="42">
        <f>IF(AT475="Pattern",Table2[[#This Row],[Scheduled Ship Date]]-2,Table2[[#This Row],[Scheduled Ship Date]]-3)</f>
        <v>43480</v>
      </c>
      <c r="AY475" s="39">
        <f>IF(Table2[[#This Row],[Pattern]]="Pattern",Table2[[#This Row],[Total Sections]]*4.82,Table2[[#This Row],[Total Sections]]*0.5)</f>
        <v>0.5</v>
      </c>
      <c r="AZ475" s="42">
        <f t="shared" ca="1" si="99"/>
        <v>43470</v>
      </c>
      <c r="BA475" s="39">
        <f>((Table2[Total Sections]/Table2[Open Qty])-1)*Table2[Open Qty]*12.96</f>
        <v>0</v>
      </c>
      <c r="BB475" s="39"/>
      <c r="BC475" s="39" t="str">
        <f t="shared" si="93"/>
        <v>SCS-500-80-35-FL-114 1/2"-W-120-DP-1-S</v>
      </c>
      <c r="BD475" s="39">
        <f t="shared" si="94"/>
        <v>0</v>
      </c>
      <c r="BE475" s="39" t="b">
        <f>_xlfn.IFNA(VLOOKUP(Table2[[#This Row],[Job-no]],Table4[],9,FALSE),TRUE)</f>
        <v>0</v>
      </c>
      <c r="BF475" s="39"/>
      <c r="BG475" s="39" t="b">
        <f>_xlfn.IFNA(VLOOKUP(Table2[[#This Row],[Job-no]],Table4[],14,FALSE),TRUE)</f>
        <v>0</v>
      </c>
      <c r="BH475" s="39" t="str">
        <f>_xlfn.IFNA(VLOOKUP(Table2[[#This Row],[Job-no]],Table4[],11,FALSE),"Done")</f>
        <v/>
      </c>
      <c r="BI475" s="39">
        <f>IF(Table2[[#This Row],[Pattern]]="Pattern",VLOOKUP(Table2[[#This Row],[Product Code]],'Routing data'!$A$2:$W$470,13,FALSE),VLOOKUP(Table2[[#This Row],[Product Code]],'Routing data'!$A$2:$W$470,3,FALSE))</f>
        <v>2</v>
      </c>
      <c r="BJ475" s="39">
        <f>IF(Table2[[#This Row],[Pattern]]="Pattern",VLOOKUP(Table2[[#This Row],[Product Code]],'Routing data'!$A$2:$W$470,14,FALSE),VLOOKUP(Table2[[#This Row],[Product Code]],'Routing data'!$A$2:$W$470,4,FALSE))</f>
        <v>0</v>
      </c>
      <c r="BK475" s="39">
        <f>VLOOKUP(Table2[[#This Row],[Product Code]],'Routing data'!A$4:W$524,16,FALSE)</f>
        <v>5</v>
      </c>
      <c r="BL475" s="42">
        <f>IF(Table2[[#This Row],[Milling Required]]=0,"x",IF(AT475="Pattern",B475-10,B475-4))</f>
        <v>43479</v>
      </c>
      <c r="BM475" s="39"/>
      <c r="BN475" s="42">
        <f t="shared" si="95"/>
        <v>43480</v>
      </c>
      <c r="BO475" s="39">
        <f>IF(Table2[[#This Row],[Milling]]="x","x",Table2[[#This Row],[Total Sections]]*2)</f>
        <v>2</v>
      </c>
      <c r="BP475" s="39">
        <f>IF(Table2[[#This Row],[Punching]]="x","x",Table2[Total Sections]*2)</f>
        <v>2</v>
      </c>
      <c r="BQ475" s="39">
        <f>IF(Table2[[#This Row],[Pattern]]="Pattern",Table2[Total Sections]*3,Table2[Total Sections]*1.5)</f>
        <v>1.5</v>
      </c>
      <c r="BR475" s="42">
        <f t="shared" ca="1" si="97"/>
        <v>43471</v>
      </c>
      <c r="BS475" s="39"/>
      <c r="BT475" s="39"/>
      <c r="BU475" s="39"/>
      <c r="BV475" s="39" t="str">
        <f>_xlfn.IFNA(VLOOKUP(Table2[[#This Row],[Job-no]],Table4[],16,FALSE),"Ready")</f>
        <v/>
      </c>
      <c r="BW475" s="39" t="str">
        <f>_xlfn.IFNA(VLOOKUP(Table2[[#This Row],[Job-no]],Table4[],21,FALSE),"Ready")</f>
        <v/>
      </c>
      <c r="BX475" s="39" t="b">
        <f>_xlfn.IFNA(VLOOKUP(Table2[[#This Row],[Job-no]],Table4[],10,FALSE),TRUE)</f>
        <v>0</v>
      </c>
      <c r="BY475" s="39" t="str">
        <f>_xlfn.IFNA(VLOOKUP(Table2[[#This Row],[Job-no]],Table4[],22,FALSE),"Ready")</f>
        <v/>
      </c>
      <c r="BZ475" s="120">
        <f t="shared" si="96"/>
        <v>43483</v>
      </c>
      <c r="CA475" s="120" t="str">
        <f ca="1">IF(OR(Table2[[#This Row],[Saw Date]]=TODAY(),Table2[[#This Row],[Saw Date]]=TODAY()+1), Table2[[#This Row],[Saw Date]],IF(Table2[[#This Row],[Extrusion cut double saw]],"Done",""))</f>
        <v/>
      </c>
      <c r="CB475" s="120" t="str">
        <f ca="1">IF(OR(Table2[[#This Row],[Lens Date]]=TODAY(),Table2[[#This Row],[Lens Date]]=TODAY()+1), Table2[[#This Row],[Lens Date]],IF(Table2[[#This Row],[MSLens]]="Done","Done",""))</f>
        <v/>
      </c>
      <c r="CC475" s="120" t="str">
        <f ca="1">IF(OR(Table2[[#This Row],[Milling Date]]=TODAY(),Table2[[#This Row],[Milling Date]]=TODAY()+1), Table2[[#This Row],[Milling Date]],IF(Table2[[#This Row],[CNC Holes]]="Ready","Done",""))</f>
        <v/>
      </c>
      <c r="CD475" s="120" t="str">
        <f ca="1">IF(OR(Table2[[#This Row],[Welding Date]]=TODAY(),Table2[[#This Row],[Welding Date]]=TODAY()+1), Table2[[#This Row],[Welding Date]],IF(Table2[[#This Row],[Welding Corners]]="Ready","Done",""))</f>
        <v/>
      </c>
      <c r="CE475" s="120" t="str">
        <f ca="1">IF(OR(Table2[[#This Row],[Puching Date]]=TODAY(),Table2[[#This Row],[Puching Date]]=TODAY()+1), Table2[[#This Row],[Puching Date]],IF(Table2[[#This Row],[Punch Holes]]="Ready","Done",""))</f>
        <v/>
      </c>
      <c r="CF475" s="120" t="str">
        <f ca="1">IF(OR(Table2[[#This Row],[Housing Date2]]=TODAY(),Table2[[#This Row],[Housing Date2]]=TODAY()+1),Table2[[#This Row],[Housing Date2]],IF(Table2[[#This Row],[Body Assembly]],"Done",""))</f>
        <v/>
      </c>
      <c r="CG475" s="120" t="str">
        <f>_xlfn.IFNA(VLOOKUP(Table2[[#This Row],[Job-no]],Table4[],7,FALSE),"Done")</f>
        <v>Scheduled/Released</v>
      </c>
    </row>
    <row r="476" spans="1:85" x14ac:dyDescent="0.25">
      <c r="A476" t="str">
        <f>_xlfn.CONCAT(Table2[[#This Row],[Order]],"-",Table2[[#This Row],[Line]])</f>
        <v>73287-8</v>
      </c>
      <c r="B476" s="5">
        <v>43483</v>
      </c>
      <c r="C476" s="8">
        <v>73287</v>
      </c>
      <c r="D476" s="3" t="s">
        <v>4104</v>
      </c>
      <c r="E476" s="8">
        <v>8</v>
      </c>
      <c r="F476" s="8">
        <v>1</v>
      </c>
      <c r="G476" s="3" t="s">
        <v>42</v>
      </c>
      <c r="H476" s="8">
        <v>1</v>
      </c>
      <c r="I476" s="43" t="b">
        <v>0</v>
      </c>
      <c r="J476" s="43" t="b">
        <v>0</v>
      </c>
      <c r="K476" t="s">
        <v>114</v>
      </c>
      <c r="L476" s="43" t="b">
        <v>0</v>
      </c>
      <c r="M476" s="43" t="b">
        <v>0</v>
      </c>
      <c r="N476" s="43" t="b">
        <v>0</v>
      </c>
      <c r="O476" t="s">
        <v>114</v>
      </c>
      <c r="P476" t="s">
        <v>114</v>
      </c>
      <c r="Q476" t="s">
        <v>114</v>
      </c>
      <c r="R476" t="s">
        <v>114</v>
      </c>
      <c r="S476" t="s">
        <v>114</v>
      </c>
      <c r="T476" t="s">
        <v>114</v>
      </c>
      <c r="U476" t="s">
        <v>114</v>
      </c>
      <c r="V476" t="s">
        <v>114</v>
      </c>
      <c r="W476" s="5">
        <v>43480</v>
      </c>
      <c r="X476" s="3" t="s">
        <v>114</v>
      </c>
      <c r="Y476" s="3"/>
      <c r="Z476" s="3" t="s">
        <v>5283</v>
      </c>
      <c r="AA476" s="3" t="s">
        <v>114</v>
      </c>
      <c r="AB476" s="3" t="s">
        <v>74</v>
      </c>
      <c r="AC476" s="8">
        <v>1</v>
      </c>
      <c r="AD476" s="3" t="s">
        <v>5967</v>
      </c>
      <c r="AE476" s="4" t="s">
        <v>5968</v>
      </c>
      <c r="AF476" s="3"/>
      <c r="AG476" s="3" t="s">
        <v>114</v>
      </c>
      <c r="AH476" s="8">
        <v>1</v>
      </c>
      <c r="AI476" s="3" t="s">
        <v>180</v>
      </c>
      <c r="AJ476" t="s">
        <v>114</v>
      </c>
      <c r="AK476" t="s">
        <v>114</v>
      </c>
      <c r="AL476" s="43" t="b">
        <v>0</v>
      </c>
      <c r="AM476" s="3"/>
      <c r="AN476" s="3"/>
      <c r="AO476" s="43" t="b">
        <v>0</v>
      </c>
      <c r="AP476" s="3" t="b">
        <v>0</v>
      </c>
      <c r="AQ476" s="3">
        <f>VLOOKUP(Table2[[#This Row],[Job-no]],Table3[],26,FALSE)</f>
        <v>968</v>
      </c>
      <c r="AR476" t="str">
        <f t="shared" si="92"/>
        <v>SCS</v>
      </c>
      <c r="AS476" t="str">
        <f>VLOOKUP(AR476,Table1[],4,0)</f>
        <v>surface</v>
      </c>
      <c r="AT476" t="str">
        <f>IF(BD476&gt;0,"Pattern",VLOOKUP(AR476,Table1[],5,0))</f>
        <v>Check for Kit</v>
      </c>
      <c r="AU476" s="34">
        <f>IF(AT476="Pattern",WORKDAY(Table2[[#This Row],[Scheduled Ship Date]],-10),WORKDAY(Table2[[#This Row],[Scheduled Ship Date]],-4))</f>
        <v>43479</v>
      </c>
      <c r="AV476">
        <f>IF(Table2[[#This Row],[Extrusion cut double saw]]=TRUE,IF(O476="ToDo",IF(AT476="Pattern",Table2[[#This Row],[Total Sections]]*0.4,Table2[[#This Row],[Total Sections]]*0.12),0),IF(AT476="Pattern",Table2[[#This Row],[Total Sections]]*4,Table2[[#This Row],[Total Sections]]*1.2))</f>
        <v>1.2</v>
      </c>
      <c r="AW476" s="130">
        <f t="shared" ca="1" si="98"/>
        <v>43471</v>
      </c>
      <c r="AX476" s="42">
        <f>IF(AT476="Pattern",Table2[[#This Row],[Scheduled Ship Date]]-2,Table2[[#This Row],[Scheduled Ship Date]]-3)</f>
        <v>43480</v>
      </c>
      <c r="AY476">
        <f>IF(Table2[[#This Row],[Pattern]]="Pattern",Table2[[#This Row],[Total Sections]]*4.82,Table2[[#This Row],[Total Sections]]*0.5)</f>
        <v>0.5</v>
      </c>
      <c r="AZ476" s="42">
        <f t="shared" ca="1" si="99"/>
        <v>43470</v>
      </c>
      <c r="BA476" s="39">
        <f>((Table2[Total Sections]/Table2[Open Qty])-1)*Table2[Open Qty]*12.96</f>
        <v>0</v>
      </c>
      <c r="BB476" s="39"/>
      <c r="BC476" s="39" t="str">
        <f t="shared" si="93"/>
        <v>SCS-500-80-35-FL-88 3/4"-W-120-DP-1-S</v>
      </c>
      <c r="BD476" s="39">
        <f t="shared" si="94"/>
        <v>0</v>
      </c>
      <c r="BE476" s="39" t="b">
        <f>_xlfn.IFNA(VLOOKUP(Table2[[#This Row],[Job-no]],Table4[],9,FALSE),TRUE)</f>
        <v>0</v>
      </c>
      <c r="BF476" t="str">
        <f>VLOOKUP(AR476,Table1[],3,0)</f>
        <v>SCULPT</v>
      </c>
      <c r="BG476" s="39" t="b">
        <f>_xlfn.IFNA(VLOOKUP(Table2[[#This Row],[Job-no]],Table4[],14,FALSE),TRUE)</f>
        <v>0</v>
      </c>
      <c r="BH476" s="39" t="str">
        <f>_xlfn.IFNA(VLOOKUP(Table2[[#This Row],[Job-no]],Table4[],11,FALSE),"Done")</f>
        <v/>
      </c>
      <c r="BI476" s="39">
        <f>IF(Table2[[#This Row],[Pattern]]="Pattern",VLOOKUP(Table2[[#This Row],[Product Code]],'Routing data'!$A$2:$W$470,13,FALSE),VLOOKUP(Table2[[#This Row],[Product Code]],'Routing data'!$A$2:$W$470,3,FALSE))</f>
        <v>2</v>
      </c>
      <c r="BJ476" s="39">
        <f>IF(Table2[[#This Row],[Pattern]]="Pattern",VLOOKUP(Table2[[#This Row],[Product Code]],'Routing data'!$A$2:$W$470,14,FALSE),VLOOKUP(Table2[[#This Row],[Product Code]],'Routing data'!$A$2:$W$470,4,FALSE))</f>
        <v>0</v>
      </c>
      <c r="BK476" s="39">
        <f>VLOOKUP(Table2[[#This Row],[Product Code]],'Routing data'!A$4:W$524,16,FALSE)</f>
        <v>5</v>
      </c>
      <c r="BL476" s="42">
        <f>IF(Table2[[#This Row],[Milling Required]]=0,"x",IF(AT476="Pattern",B476-10,B476-4))</f>
        <v>43479</v>
      </c>
      <c r="BM476" s="42" t="str">
        <f>IF(Table2[[#This Row],[Punching Required]]=0,"x",IF(AT476="Pattern",B476-8,B476-2))</f>
        <v>x</v>
      </c>
      <c r="BN476" s="42">
        <f t="shared" si="95"/>
        <v>43480</v>
      </c>
      <c r="BO476" s="39">
        <f>IF(Table2[[#This Row],[Milling]]="x","x",Table2[[#This Row],[Total Sections]]*2)</f>
        <v>2</v>
      </c>
      <c r="BP476" s="39" t="str">
        <f>IF(Table2[[#This Row],[Punching]]="x","x",Table2[Total Sections]*2)</f>
        <v>x</v>
      </c>
      <c r="BQ476" s="39">
        <f>IF(Table2[[#This Row],[Pattern]]="Pattern",Table2[Total Sections]*3,Table2[Total Sections]*1.5)</f>
        <v>1.5</v>
      </c>
      <c r="BR476" s="42">
        <f t="shared" ca="1" si="97"/>
        <v>43471</v>
      </c>
      <c r="BS476" s="42"/>
      <c r="BT476" s="42"/>
      <c r="BU476" s="39"/>
      <c r="BV476" s="39" t="str">
        <f>_xlfn.IFNA(VLOOKUP(Table2[[#This Row],[Job-no]],Table4[],16,FALSE),"Ready")</f>
        <v/>
      </c>
      <c r="BW476" s="39" t="str">
        <f>_xlfn.IFNA(VLOOKUP(Table2[[#This Row],[Job-no]],Table4[],21,FALSE),"Ready")</f>
        <v/>
      </c>
      <c r="BX476" s="39" t="b">
        <f>_xlfn.IFNA(VLOOKUP(Table2[[#This Row],[Job-no]],Table4[],10,FALSE),TRUE)</f>
        <v>0</v>
      </c>
      <c r="BY476" s="39" t="str">
        <f>_xlfn.IFNA(VLOOKUP(Table2[[#This Row],[Job-no]],Table4[],22,FALSE),"Ready")</f>
        <v/>
      </c>
      <c r="BZ476" s="120">
        <f t="shared" si="96"/>
        <v>43483</v>
      </c>
      <c r="CA476" s="120" t="str">
        <f ca="1">IF(OR(Table2[[#This Row],[Saw Date]]=TODAY(),Table2[[#This Row],[Saw Date]]=TODAY()+1), Table2[[#This Row],[Saw Date]],IF(Table2[[#This Row],[Extrusion cut double saw]],"Done",""))</f>
        <v/>
      </c>
      <c r="CB476" s="120" t="str">
        <f ca="1">IF(OR(Table2[[#This Row],[Lens Date]]=TODAY(),Table2[[#This Row],[Lens Date]]=TODAY()+1), Table2[[#This Row],[Lens Date]],IF(Table2[[#This Row],[MSLens]]="Done","Done",""))</f>
        <v/>
      </c>
      <c r="CC476" s="120" t="str">
        <f ca="1">IF(OR(Table2[[#This Row],[Milling Date]]=TODAY(),Table2[[#This Row],[Milling Date]]=TODAY()+1), Table2[[#This Row],[Milling Date]],IF(Table2[[#This Row],[CNC Holes]]="Ready","Done",""))</f>
        <v/>
      </c>
      <c r="CD476" s="120" t="str">
        <f ca="1">IF(OR(Table2[[#This Row],[Welding Date]]=TODAY(),Table2[[#This Row],[Welding Date]]=TODAY()+1), Table2[[#This Row],[Welding Date]],IF(Table2[[#This Row],[Welding Corners]]="Ready","Done",""))</f>
        <v/>
      </c>
      <c r="CE476" s="120" t="str">
        <f ca="1">IF(OR(Table2[[#This Row],[Puching Date]]=TODAY(),Table2[[#This Row],[Puching Date]]=TODAY()+1), Table2[[#This Row],[Puching Date]],IF(Table2[[#This Row],[Punch Holes]]="Ready","Done",""))</f>
        <v/>
      </c>
      <c r="CF476" s="120" t="str">
        <f ca="1">IF(OR(Table2[[#This Row],[Housing Date2]]=TODAY(),Table2[[#This Row],[Housing Date2]]=TODAY()+1),Table2[[#This Row],[Housing Date2]],IF(Table2[[#This Row],[Body Assembly]],"Done",""))</f>
        <v/>
      </c>
      <c r="CG476" s="120" t="str">
        <f>_xlfn.IFNA(VLOOKUP(Table2[[#This Row],[Job-no]],Table4[],7,FALSE),"Done")</f>
        <v>Scheduled/Released</v>
      </c>
    </row>
    <row r="477" spans="1:85" x14ac:dyDescent="0.25">
      <c r="A477" t="str">
        <f>_xlfn.CONCAT(Table2[[#This Row],[Order]],"-",Table2[[#This Row],[Line]])</f>
        <v>73287-9</v>
      </c>
      <c r="B477" s="5">
        <v>43483</v>
      </c>
      <c r="C477" s="8">
        <v>73287</v>
      </c>
      <c r="D477" s="3" t="s">
        <v>4106</v>
      </c>
      <c r="E477" s="8">
        <v>9</v>
      </c>
      <c r="F477" s="8">
        <v>1</v>
      </c>
      <c r="G477" s="3" t="s">
        <v>42</v>
      </c>
      <c r="H477" s="8">
        <v>1</v>
      </c>
      <c r="I477" s="43" t="b">
        <v>0</v>
      </c>
      <c r="J477" s="43" t="b">
        <v>0</v>
      </c>
      <c r="K477" t="s">
        <v>114</v>
      </c>
      <c r="L477" s="43" t="b">
        <v>0</v>
      </c>
      <c r="M477" s="43" t="b">
        <v>0</v>
      </c>
      <c r="N477" s="43" t="b">
        <v>0</v>
      </c>
      <c r="O477" t="s">
        <v>114</v>
      </c>
      <c r="P477" t="s">
        <v>114</v>
      </c>
      <c r="Q477" t="s">
        <v>114</v>
      </c>
      <c r="R477" t="s">
        <v>114</v>
      </c>
      <c r="S477" t="s">
        <v>114</v>
      </c>
      <c r="T477" t="s">
        <v>114</v>
      </c>
      <c r="U477" t="s">
        <v>114</v>
      </c>
      <c r="V477" t="s">
        <v>114</v>
      </c>
      <c r="W477" s="5">
        <v>43480</v>
      </c>
      <c r="X477" s="3" t="s">
        <v>114</v>
      </c>
      <c r="Y477" s="3"/>
      <c r="Z477" s="3" t="s">
        <v>5284</v>
      </c>
      <c r="AA477" s="3" t="s">
        <v>114</v>
      </c>
      <c r="AB477" s="3" t="s">
        <v>74</v>
      </c>
      <c r="AC477" s="8">
        <v>1</v>
      </c>
      <c r="AD477" s="3" t="s">
        <v>5967</v>
      </c>
      <c r="AE477" s="4" t="s">
        <v>5968</v>
      </c>
      <c r="AF477" s="3"/>
      <c r="AG477" s="3" t="s">
        <v>114</v>
      </c>
      <c r="AH477" s="8">
        <v>1</v>
      </c>
      <c r="AI477" s="3" t="s">
        <v>180</v>
      </c>
      <c r="AJ477" t="s">
        <v>114</v>
      </c>
      <c r="AK477" t="s">
        <v>114</v>
      </c>
      <c r="AL477" s="43" t="b">
        <v>0</v>
      </c>
      <c r="AM477" s="3"/>
      <c r="AN477" s="3"/>
      <c r="AO477" s="43" t="b">
        <v>0</v>
      </c>
      <c r="AP477" s="3" t="b">
        <v>0</v>
      </c>
      <c r="AQ477" s="3">
        <f>VLOOKUP(Table2[[#This Row],[Job-no]],Table3[],26,FALSE)</f>
        <v>605</v>
      </c>
      <c r="AR477" t="str">
        <f t="shared" si="92"/>
        <v>SCS</v>
      </c>
      <c r="AS477" t="str">
        <f>VLOOKUP(AR477,Table1[],4,0)</f>
        <v>surface</v>
      </c>
      <c r="AT477" t="str">
        <f>IF(BD477&gt;0,"Pattern",VLOOKUP(AR477,Table1[],5,0))</f>
        <v>Check for Kit</v>
      </c>
      <c r="AU477" s="34">
        <f>IF(AT477="Pattern",WORKDAY(Table2[[#This Row],[Scheduled Ship Date]],-10),WORKDAY(Table2[[#This Row],[Scheduled Ship Date]],-4))</f>
        <v>43479</v>
      </c>
      <c r="AV477">
        <f>IF(Table2[[#This Row],[Extrusion cut double saw]]=TRUE,IF(O477="ToDo",IF(AT477="Pattern",Table2[[#This Row],[Total Sections]]*0.4,Table2[[#This Row],[Total Sections]]*0.12),0),IF(AT477="Pattern",Table2[[#This Row],[Total Sections]]*4,Table2[[#This Row],[Total Sections]]*1.2))</f>
        <v>1.2</v>
      </c>
      <c r="AW477" s="130">
        <f t="shared" ca="1" si="98"/>
        <v>43471</v>
      </c>
      <c r="AX477" s="42">
        <f>IF(AT477="Pattern",Table2[[#This Row],[Scheduled Ship Date]]-2,Table2[[#This Row],[Scheduled Ship Date]]-3)</f>
        <v>43480</v>
      </c>
      <c r="AY477">
        <f>IF(Table2[[#This Row],[Pattern]]="Pattern",Table2[[#This Row],[Total Sections]]*4.82,Table2[[#This Row],[Total Sections]]*0.5)</f>
        <v>0.5</v>
      </c>
      <c r="AZ477" s="42">
        <f t="shared" ca="1" si="99"/>
        <v>43470</v>
      </c>
      <c r="BA477" s="39">
        <f>((Table2[Total Sections]/Table2[Open Qty])-1)*Table2[Open Qty]*12.96</f>
        <v>0</v>
      </c>
      <c r="BB477" s="39"/>
      <c r="BC477" s="39" t="str">
        <f t="shared" si="93"/>
        <v>SCS-500-80-35-FL-57 15/16"-W-120-DP-1-S-C(JOINERS EACH SIDE)</v>
      </c>
      <c r="BD477" s="39">
        <f t="shared" si="94"/>
        <v>0</v>
      </c>
      <c r="BE477" s="39" t="b">
        <f>_xlfn.IFNA(VLOOKUP(Table2[[#This Row],[Job-no]],Table4[],9,FALSE),TRUE)</f>
        <v>0</v>
      </c>
      <c r="BF477" t="str">
        <f>VLOOKUP(AR477,Table1[],3,0)</f>
        <v>SCULPT</v>
      </c>
      <c r="BG477" s="39" t="b">
        <f>_xlfn.IFNA(VLOOKUP(Table2[[#This Row],[Job-no]],Table4[],14,FALSE),TRUE)</f>
        <v>0</v>
      </c>
      <c r="BH477" s="39" t="str">
        <f>_xlfn.IFNA(VLOOKUP(Table2[[#This Row],[Job-no]],Table4[],11,FALSE),"Done")</f>
        <v/>
      </c>
      <c r="BI477" s="39">
        <f>IF(Table2[[#This Row],[Pattern]]="Pattern",VLOOKUP(Table2[[#This Row],[Product Code]],'Routing data'!$A$2:$W$470,13,FALSE),VLOOKUP(Table2[[#This Row],[Product Code]],'Routing data'!$A$2:$W$470,3,FALSE))</f>
        <v>2</v>
      </c>
      <c r="BJ477" s="39">
        <f>IF(Table2[[#This Row],[Pattern]]="Pattern",VLOOKUP(Table2[[#This Row],[Product Code]],'Routing data'!$A$2:$W$470,14,FALSE),VLOOKUP(Table2[[#This Row],[Product Code]],'Routing data'!$A$2:$W$470,4,FALSE))</f>
        <v>0</v>
      </c>
      <c r="BK477" s="39">
        <f>VLOOKUP(Table2[[#This Row],[Product Code]],'Routing data'!A$4:W$524,16,FALSE)</f>
        <v>5</v>
      </c>
      <c r="BL477" s="42">
        <f>IF(Table2[[#This Row],[Milling Required]]=0,"x",IF(AT477="Pattern",B477-10,B477-4))</f>
        <v>43479</v>
      </c>
      <c r="BM477" s="42" t="str">
        <f>IF(Table2[[#This Row],[Punching Required]]=0,"x",IF(AT477="Pattern",B477-8,B477-2))</f>
        <v>x</v>
      </c>
      <c r="BN477" s="42">
        <f t="shared" si="95"/>
        <v>43480</v>
      </c>
      <c r="BO477" s="39">
        <f>IF(Table2[[#This Row],[Milling]]="x","x",Table2[[#This Row],[Total Sections]]*2)</f>
        <v>2</v>
      </c>
      <c r="BP477" s="39" t="str">
        <f>IF(Table2[[#This Row],[Punching]]="x","x",Table2[Total Sections]*2)</f>
        <v>x</v>
      </c>
      <c r="BQ477" s="39">
        <f>IF(Table2[[#This Row],[Pattern]]="Pattern",Table2[Total Sections]*3,Table2[Total Sections]*1.5)</f>
        <v>1.5</v>
      </c>
      <c r="BR477" s="42">
        <f t="shared" ca="1" si="97"/>
        <v>43471</v>
      </c>
      <c r="BS477" s="42"/>
      <c r="BT477" s="42"/>
      <c r="BU477" s="39"/>
      <c r="BV477" s="122" t="str">
        <f>_xlfn.IFNA(VLOOKUP(Table2[[#This Row],[Job-no]],Table4[],16,FALSE),"Ready")</f>
        <v/>
      </c>
      <c r="BW477" s="122" t="str">
        <f>_xlfn.IFNA(VLOOKUP(Table2[[#This Row],[Job-no]],Table4[],21,FALSE),"Ready")</f>
        <v/>
      </c>
      <c r="BX477" s="39" t="b">
        <f>_xlfn.IFNA(VLOOKUP(Table2[[#This Row],[Job-no]],Table4[],10,FALSE),TRUE)</f>
        <v>0</v>
      </c>
      <c r="BY477" s="39" t="str">
        <f>_xlfn.IFNA(VLOOKUP(Table2[[#This Row],[Job-no]],Table4[],22,FALSE),"Ready")</f>
        <v/>
      </c>
      <c r="BZ477" s="120">
        <f t="shared" si="96"/>
        <v>43483</v>
      </c>
      <c r="CA477" s="120" t="str">
        <f ca="1">IF(OR(Table2[[#This Row],[Saw Date]]=TODAY(),Table2[[#This Row],[Saw Date]]=TODAY()+1), Table2[[#This Row],[Saw Date]],IF(Table2[[#This Row],[Extrusion cut double saw]],"Done",""))</f>
        <v/>
      </c>
      <c r="CB477" s="120" t="str">
        <f ca="1">IF(OR(Table2[[#This Row],[Lens Date]]=TODAY(),Table2[[#This Row],[Lens Date]]=TODAY()+1), Table2[[#This Row],[Lens Date]],IF(Table2[[#This Row],[MSLens]]="Done","Done",""))</f>
        <v/>
      </c>
      <c r="CC477" s="120" t="str">
        <f ca="1">IF(OR(Table2[[#This Row],[Milling Date]]=TODAY(),Table2[[#This Row],[Milling Date]]=TODAY()+1), Table2[[#This Row],[Milling Date]],IF(Table2[[#This Row],[CNC Holes]]="Ready","Done",""))</f>
        <v/>
      </c>
      <c r="CD477" s="120" t="str">
        <f ca="1">IF(OR(Table2[[#This Row],[Welding Date]]=TODAY(),Table2[[#This Row],[Welding Date]]=TODAY()+1), Table2[[#This Row],[Welding Date]],IF(Table2[[#This Row],[Welding Corners]]="Ready","Done",""))</f>
        <v/>
      </c>
      <c r="CE477" s="120" t="str">
        <f ca="1">IF(OR(Table2[[#This Row],[Puching Date]]=TODAY(),Table2[[#This Row],[Puching Date]]=TODAY()+1), Table2[[#This Row],[Puching Date]],IF(Table2[[#This Row],[Punch Holes]]="Ready","Done",""))</f>
        <v/>
      </c>
      <c r="CF477" s="120" t="str">
        <f ca="1">IF(OR(Table2[[#This Row],[Housing Date2]]=TODAY(),Table2[[#This Row],[Housing Date2]]=TODAY()+1),Table2[[#This Row],[Housing Date2]],IF(Table2[[#This Row],[Body Assembly]],"Done",""))</f>
        <v/>
      </c>
      <c r="CG477" s="120" t="str">
        <f>_xlfn.IFNA(VLOOKUP(Table2[[#This Row],[Job-no]],Table4[],7,FALSE),"Done")</f>
        <v>Scheduled/Released</v>
      </c>
    </row>
    <row r="478" spans="1:85" x14ac:dyDescent="0.25">
      <c r="A478" s="39" t="str">
        <f>_xlfn.CONCAT(Table2[[#This Row],[Order]],"-",Table2[[#This Row],[Line]])</f>
        <v>76086-3</v>
      </c>
      <c r="B478" s="5">
        <v>43483</v>
      </c>
      <c r="C478" s="8">
        <v>76086</v>
      </c>
      <c r="D478" s="3" t="s">
        <v>4383</v>
      </c>
      <c r="E478" s="8">
        <v>3</v>
      </c>
      <c r="F478" s="8">
        <v>1</v>
      </c>
      <c r="G478" s="3" t="s">
        <v>42</v>
      </c>
      <c r="H478" s="8">
        <v>1</v>
      </c>
      <c r="I478" s="43" t="b">
        <v>0</v>
      </c>
      <c r="J478" s="43" t="b">
        <v>0</v>
      </c>
      <c r="K478" t="s">
        <v>114</v>
      </c>
      <c r="L478" s="43" t="b">
        <v>0</v>
      </c>
      <c r="M478" s="43" t="b">
        <v>0</v>
      </c>
      <c r="N478" s="43" t="b">
        <v>0</v>
      </c>
      <c r="O478" t="s">
        <v>114</v>
      </c>
      <c r="P478" t="s">
        <v>114</v>
      </c>
      <c r="Q478" t="s">
        <v>114</v>
      </c>
      <c r="R478" t="s">
        <v>114</v>
      </c>
      <c r="S478" t="s">
        <v>114</v>
      </c>
      <c r="T478" t="s">
        <v>114</v>
      </c>
      <c r="U478" t="s">
        <v>114</v>
      </c>
      <c r="V478" t="s">
        <v>114</v>
      </c>
      <c r="W478" s="5">
        <v>43480</v>
      </c>
      <c r="X478" s="3" t="s">
        <v>114</v>
      </c>
      <c r="Y478" s="3"/>
      <c r="Z478" s="3" t="s">
        <v>5301</v>
      </c>
      <c r="AA478" s="3" t="s">
        <v>114</v>
      </c>
      <c r="AB478" s="3" t="s">
        <v>74</v>
      </c>
      <c r="AC478" s="8">
        <v>12</v>
      </c>
      <c r="AD478" s="3" t="s">
        <v>5967</v>
      </c>
      <c r="AE478" s="4" t="s">
        <v>5968</v>
      </c>
      <c r="AF478" s="3"/>
      <c r="AG478" s="3" t="s">
        <v>114</v>
      </c>
      <c r="AH478" s="8">
        <v>1</v>
      </c>
      <c r="AI478" s="3" t="s">
        <v>74</v>
      </c>
      <c r="AJ478" t="s">
        <v>114</v>
      </c>
      <c r="AK478" t="s">
        <v>114</v>
      </c>
      <c r="AL478" s="43" t="b">
        <v>0</v>
      </c>
      <c r="AM478" s="3"/>
      <c r="AN478" s="3"/>
      <c r="AO478" s="43" t="b">
        <v>0</v>
      </c>
      <c r="AP478" s="3" t="b">
        <v>0</v>
      </c>
      <c r="AQ478" s="3">
        <f>VLOOKUP(Table2[[#This Row],[Job-no]],Table3[],26,FALSE)</f>
        <v>588</v>
      </c>
      <c r="AR478" t="str">
        <f t="shared" si="92"/>
        <v>GPLED</v>
      </c>
      <c r="AS478" t="str">
        <f>VLOOKUP(AR478,Table1[],4,0)</f>
        <v>recessed</v>
      </c>
      <c r="AT478">
        <f>IF(BD478&gt;0,"Pattern",VLOOKUP(AR478,Table1[],5,0))</f>
        <v>0</v>
      </c>
      <c r="AU478" s="34">
        <f>IF(AT478="Pattern",WORKDAY(Table2[[#This Row],[Scheduled Ship Date]],-10),WORKDAY(Table2[[#This Row],[Scheduled Ship Date]],-4))</f>
        <v>43479</v>
      </c>
      <c r="AV478" s="39">
        <f>IF(Table2[[#This Row],[Extrusion cut double saw]]=TRUE,IF(O478="ToDo",IF(AT478="Pattern",Table2[[#This Row],[Total Sections]]*0.4,Table2[[#This Row],[Total Sections]]*0.12),0),IF(AT478="Pattern",Table2[[#This Row],[Total Sections]]*4,Table2[[#This Row],[Total Sections]]*1.2))</f>
        <v>1.2</v>
      </c>
      <c r="AW478" s="130">
        <f t="shared" ca="1" si="98"/>
        <v>43471</v>
      </c>
      <c r="AX478" s="42">
        <f>IF(AT478="Pattern",Table2[[#This Row],[Scheduled Ship Date]]-2,Table2[[#This Row],[Scheduled Ship Date]]-3)</f>
        <v>43480</v>
      </c>
      <c r="AY478" s="39">
        <f>IF(Table2[[#This Row],[Pattern]]="Pattern",Table2[[#This Row],[Total Sections]]*4.82,Table2[[#This Row],[Total Sections]]*0.5)</f>
        <v>0.5</v>
      </c>
      <c r="AZ478" s="42">
        <f t="shared" ca="1" si="99"/>
        <v>43470</v>
      </c>
      <c r="BA478" s="39">
        <f>((Table2[Total Sections]/Table2[Open Qty])-1)*Table2[Open Qty]*12.96</f>
        <v>0</v>
      </c>
      <c r="BB478" s="39"/>
      <c r="BC478" s="39" t="str">
        <f t="shared" si="93"/>
        <v>GPLED-EXNW-750-80-40-RG2-6-W-UNV-DP-1-DF</v>
      </c>
      <c r="BD478" s="39">
        <f t="shared" si="94"/>
        <v>0</v>
      </c>
      <c r="BE478" s="39" t="b">
        <f>_xlfn.IFNA(VLOOKUP(Table2[[#This Row],[Job-no]],Table4[],9,FALSE),TRUE)</f>
        <v>0</v>
      </c>
      <c r="BF478" s="39"/>
      <c r="BG478" s="39" t="b">
        <f>_xlfn.IFNA(VLOOKUP(Table2[[#This Row],[Job-no]],Table4[],14,FALSE),TRUE)</f>
        <v>0</v>
      </c>
      <c r="BH478" s="39" t="str">
        <f>_xlfn.IFNA(VLOOKUP(Table2[[#This Row],[Job-no]],Table4[],11,FALSE),"Done")</f>
        <v/>
      </c>
      <c r="BI478" s="39">
        <f>IF(Table2[[#This Row],[Pattern]]="Pattern",VLOOKUP(Table2[[#This Row],[Product Code]],'Routing data'!$A$2:$W$470,13,FALSE),VLOOKUP(Table2[[#This Row],[Product Code]],'Routing data'!$A$2:$W$470,3,FALSE))</f>
        <v>2</v>
      </c>
      <c r="BJ478" s="39">
        <f>IF(Table2[[#This Row],[Pattern]]="Pattern",VLOOKUP(Table2[[#This Row],[Product Code]],'Routing data'!$A$2:$W$470,14,FALSE),VLOOKUP(Table2[[#This Row],[Product Code]],'Routing data'!$A$2:$W$470,4,FALSE))</f>
        <v>0</v>
      </c>
      <c r="BK478" s="39">
        <f>VLOOKUP(Table2[[#This Row],[Product Code]],'Routing data'!A$4:W$524,16,FALSE)</f>
        <v>0</v>
      </c>
      <c r="BL478" s="42">
        <f>IF(Table2[[#This Row],[Milling Required]]=0,"x",IF(AT478="Pattern",B478-10,B478-4))</f>
        <v>43479</v>
      </c>
      <c r="BM478" s="39"/>
      <c r="BN478" s="42">
        <f t="shared" si="95"/>
        <v>43480</v>
      </c>
      <c r="BO478" s="39">
        <f>IF(Table2[[#This Row],[Milling]]="x","x",Table2[[#This Row],[Total Sections]]*2)</f>
        <v>2</v>
      </c>
      <c r="BP478" s="39">
        <f>IF(Table2[[#This Row],[Punching]]="x","x",Table2[Total Sections]*2)</f>
        <v>2</v>
      </c>
      <c r="BQ478" s="39">
        <f>IF(Table2[[#This Row],[Pattern]]="Pattern",Table2[Total Sections]*3,Table2[Total Sections]*1.5)</f>
        <v>1.5</v>
      </c>
      <c r="BR478" s="42">
        <f t="shared" ca="1" si="97"/>
        <v>43471</v>
      </c>
      <c r="BS478" s="39"/>
      <c r="BT478" s="39"/>
      <c r="BU478" s="39"/>
      <c r="BV478" s="39" t="str">
        <f>_xlfn.IFNA(VLOOKUP(Table2[[#This Row],[Job-no]],Table4[],16,FALSE),"Ready")</f>
        <v/>
      </c>
      <c r="BW478" s="39" t="str">
        <f>_xlfn.IFNA(VLOOKUP(Table2[[#This Row],[Job-no]],Table4[],21,FALSE),"Ready")</f>
        <v/>
      </c>
      <c r="BX478" s="39" t="b">
        <f>_xlfn.IFNA(VLOOKUP(Table2[[#This Row],[Job-no]],Table4[],10,FALSE),TRUE)</f>
        <v>0</v>
      </c>
      <c r="BY478" s="39" t="str">
        <f>_xlfn.IFNA(VLOOKUP(Table2[[#This Row],[Job-no]],Table4[],22,FALSE),"Ready")</f>
        <v/>
      </c>
      <c r="BZ478" s="120">
        <f t="shared" si="96"/>
        <v>43483</v>
      </c>
      <c r="CA478" s="120" t="str">
        <f ca="1">IF(OR(Table2[[#This Row],[Saw Date]]=TODAY(),Table2[[#This Row],[Saw Date]]=TODAY()+1), Table2[[#This Row],[Saw Date]],IF(Table2[[#This Row],[Extrusion cut double saw]],"Done",""))</f>
        <v/>
      </c>
      <c r="CB478" s="120" t="str">
        <f ca="1">IF(OR(Table2[[#This Row],[Lens Date]]=TODAY(),Table2[[#This Row],[Lens Date]]=TODAY()+1), Table2[[#This Row],[Lens Date]],IF(Table2[[#This Row],[MSLens]]="Done","Done",""))</f>
        <v/>
      </c>
      <c r="CC478" s="120" t="str">
        <f ca="1">IF(OR(Table2[[#This Row],[Milling Date]]=TODAY(),Table2[[#This Row],[Milling Date]]=TODAY()+1), Table2[[#This Row],[Milling Date]],IF(Table2[[#This Row],[CNC Holes]]="Ready","Done",""))</f>
        <v/>
      </c>
      <c r="CD478" s="120" t="str">
        <f ca="1">IF(OR(Table2[[#This Row],[Welding Date]]=TODAY(),Table2[[#This Row],[Welding Date]]=TODAY()+1), Table2[[#This Row],[Welding Date]],IF(Table2[[#This Row],[Welding Corners]]="Ready","Done",""))</f>
        <v/>
      </c>
      <c r="CE478" s="120" t="str">
        <f ca="1">IF(OR(Table2[[#This Row],[Puching Date]]=TODAY(),Table2[[#This Row],[Puching Date]]=TODAY()+1), Table2[[#This Row],[Puching Date]],IF(Table2[[#This Row],[Punch Holes]]="Ready","Done",""))</f>
        <v/>
      </c>
      <c r="CF478" s="120" t="str">
        <f ca="1">IF(OR(Table2[[#This Row],[Housing Date2]]=TODAY(),Table2[[#This Row],[Housing Date2]]=TODAY()+1),Table2[[#This Row],[Housing Date2]],IF(Table2[[#This Row],[Body Assembly]],"Done",""))</f>
        <v/>
      </c>
      <c r="CG478" s="120" t="str">
        <f>_xlfn.IFNA(VLOOKUP(Table2[[#This Row],[Job-no]],Table4[],7,FALSE),"Done")</f>
        <v>Scheduled/Released</v>
      </c>
    </row>
    <row r="479" spans="1:85" x14ac:dyDescent="0.25">
      <c r="A479" s="39" t="str">
        <f>_xlfn.CONCAT(Table2[[#This Row],[Order]],"-",Table2[[#This Row],[Line]])</f>
        <v>76086-4</v>
      </c>
      <c r="B479" s="5">
        <v>43483</v>
      </c>
      <c r="C479" s="8">
        <v>76086</v>
      </c>
      <c r="D479" s="3" t="s">
        <v>4385</v>
      </c>
      <c r="E479" s="8">
        <v>4</v>
      </c>
      <c r="F479" s="8">
        <v>1</v>
      </c>
      <c r="G479" s="3" t="s">
        <v>42</v>
      </c>
      <c r="H479" s="8">
        <v>1</v>
      </c>
      <c r="I479" s="43" t="b">
        <v>0</v>
      </c>
      <c r="J479" s="43" t="b">
        <v>0</v>
      </c>
      <c r="K479" t="s">
        <v>114</v>
      </c>
      <c r="L479" s="43" t="b">
        <v>0</v>
      </c>
      <c r="M479" s="43" t="b">
        <v>0</v>
      </c>
      <c r="N479" s="43" t="b">
        <v>0</v>
      </c>
      <c r="O479" t="s">
        <v>114</v>
      </c>
      <c r="P479" t="s">
        <v>114</v>
      </c>
      <c r="Q479" t="s">
        <v>114</v>
      </c>
      <c r="R479" t="s">
        <v>114</v>
      </c>
      <c r="S479" t="s">
        <v>114</v>
      </c>
      <c r="T479" t="s">
        <v>114</v>
      </c>
      <c r="U479" t="s">
        <v>114</v>
      </c>
      <c r="V479" t="s">
        <v>114</v>
      </c>
      <c r="W479" s="5">
        <v>43480</v>
      </c>
      <c r="X479" s="3" t="s">
        <v>114</v>
      </c>
      <c r="Y479" s="3"/>
      <c r="Z479" s="3" t="s">
        <v>5302</v>
      </c>
      <c r="AA479" s="3" t="s">
        <v>114</v>
      </c>
      <c r="AB479" s="3" t="s">
        <v>74</v>
      </c>
      <c r="AC479" s="8">
        <v>12</v>
      </c>
      <c r="AD479" s="3" t="s">
        <v>5967</v>
      </c>
      <c r="AE479" s="4" t="s">
        <v>5968</v>
      </c>
      <c r="AF479" s="3"/>
      <c r="AG479" s="3" t="s">
        <v>114</v>
      </c>
      <c r="AH479" s="8">
        <v>1</v>
      </c>
      <c r="AI479" s="3" t="s">
        <v>74</v>
      </c>
      <c r="AJ479" t="s">
        <v>114</v>
      </c>
      <c r="AK479" t="s">
        <v>114</v>
      </c>
      <c r="AL479" s="43" t="b">
        <v>0</v>
      </c>
      <c r="AM479" s="3"/>
      <c r="AN479" s="3"/>
      <c r="AO479" s="43" t="b">
        <v>0</v>
      </c>
      <c r="AP479" s="3" t="b">
        <v>0</v>
      </c>
      <c r="AQ479" s="3">
        <f>VLOOKUP(Table2[[#This Row],[Job-no]],Table3[],26,FALSE)</f>
        <v>780</v>
      </c>
      <c r="AR479" t="str">
        <f t="shared" si="92"/>
        <v>TB2WDILED</v>
      </c>
      <c r="AS479" t="str">
        <f>VLOOKUP(AR479,Table1[],4,0)</f>
        <v>wall</v>
      </c>
      <c r="AT479">
        <f>IF(BD479&gt;0,"Pattern",VLOOKUP(AR479,Table1[],5,0))</f>
        <v>0</v>
      </c>
      <c r="AU479" s="34">
        <f>IF(AT479="Pattern",WORKDAY(Table2[[#This Row],[Scheduled Ship Date]],-10),WORKDAY(Table2[[#This Row],[Scheduled Ship Date]],-4))</f>
        <v>43479</v>
      </c>
      <c r="AV479" s="39">
        <f>IF(Table2[[#This Row],[Extrusion cut double saw]]=TRUE,IF(O479="ToDo",IF(AT479="Pattern",Table2[[#This Row],[Total Sections]]*0.4,Table2[[#This Row],[Total Sections]]*0.12),0),IF(AT479="Pattern",Table2[[#This Row],[Total Sections]]*4,Table2[[#This Row],[Total Sections]]*1.2))</f>
        <v>1.2</v>
      </c>
      <c r="AW479" s="130">
        <f t="shared" ca="1" si="98"/>
        <v>43471</v>
      </c>
      <c r="AX479" s="42">
        <f>IF(AT479="Pattern",Table2[[#This Row],[Scheduled Ship Date]]-2,Table2[[#This Row],[Scheduled Ship Date]]-3)</f>
        <v>43480</v>
      </c>
      <c r="AY479" s="39">
        <f>IF(Table2[[#This Row],[Pattern]]="Pattern",Table2[[#This Row],[Total Sections]]*4.82,Table2[[#This Row],[Total Sections]]*0.5)</f>
        <v>0.5</v>
      </c>
      <c r="AZ479" s="42">
        <f t="shared" ca="1" si="99"/>
        <v>43470</v>
      </c>
      <c r="BA479" s="39">
        <f>((Table2[Total Sections]/Table2[Open Qty])-1)*Table2[Open Qty]*12.96</f>
        <v>0</v>
      </c>
      <c r="BB479" s="39"/>
      <c r="BC479" s="39" t="str">
        <f t="shared" si="93"/>
        <v>TB2WDILED-400-600-80-40-0.25G-0.25G-6'6"-W-UNV-DP-1</v>
      </c>
      <c r="BD479" s="39">
        <f t="shared" si="94"/>
        <v>0</v>
      </c>
      <c r="BE479" s="39" t="b">
        <f>_xlfn.IFNA(VLOOKUP(Table2[[#This Row],[Job-no]],Table4[],9,FALSE),TRUE)</f>
        <v>0</v>
      </c>
      <c r="BF479" s="39"/>
      <c r="BG479" s="39" t="b">
        <f>_xlfn.IFNA(VLOOKUP(Table2[[#This Row],[Job-no]],Table4[],14,FALSE),TRUE)</f>
        <v>0</v>
      </c>
      <c r="BH479" s="39" t="str">
        <f>_xlfn.IFNA(VLOOKUP(Table2[[#This Row],[Job-no]],Table4[],11,FALSE),"Done")</f>
        <v/>
      </c>
      <c r="BI479" s="39">
        <f>IF(Table2[[#This Row],[Pattern]]="Pattern",VLOOKUP(Table2[[#This Row],[Product Code]],'Routing data'!$A$2:$W$470,13,FALSE),VLOOKUP(Table2[[#This Row],[Product Code]],'Routing data'!$A$2:$W$470,3,FALSE))</f>
        <v>2</v>
      </c>
      <c r="BJ479" s="39">
        <f>IF(Table2[[#This Row],[Pattern]]="Pattern",VLOOKUP(Table2[[#This Row],[Product Code]],'Routing data'!$A$2:$W$470,14,FALSE),VLOOKUP(Table2[[#This Row],[Product Code]],'Routing data'!$A$2:$W$470,4,FALSE))</f>
        <v>0</v>
      </c>
      <c r="BK479" s="39">
        <f>VLOOKUP(Table2[[#This Row],[Product Code]],'Routing data'!A$4:W$524,16,FALSE)</f>
        <v>0</v>
      </c>
      <c r="BL479" s="42">
        <f>IF(Table2[[#This Row],[Milling Required]]=0,"x",IF(AT479="Pattern",B479-10,B479-4))</f>
        <v>43479</v>
      </c>
      <c r="BM479" s="39"/>
      <c r="BN479" s="42">
        <f t="shared" si="95"/>
        <v>43480</v>
      </c>
      <c r="BO479" s="39">
        <f>IF(Table2[[#This Row],[Milling]]="x","x",Table2[[#This Row],[Total Sections]]*2)</f>
        <v>2</v>
      </c>
      <c r="BP479" s="39">
        <f>IF(Table2[[#This Row],[Punching]]="x","x",Table2[Total Sections]*2)</f>
        <v>2</v>
      </c>
      <c r="BQ479" s="39">
        <f>IF(Table2[[#This Row],[Pattern]]="Pattern",Table2[Total Sections]*3,Table2[Total Sections]*1.5)</f>
        <v>1.5</v>
      </c>
      <c r="BR479" s="42">
        <f t="shared" ca="1" si="97"/>
        <v>43471</v>
      </c>
      <c r="BS479" s="39"/>
      <c r="BT479" s="39"/>
      <c r="BU479" s="39"/>
      <c r="BV479" s="39" t="str">
        <f>_xlfn.IFNA(VLOOKUP(Table2[[#This Row],[Job-no]],Table4[],16,FALSE),"Ready")</f>
        <v/>
      </c>
      <c r="BW479" s="39" t="str">
        <f>_xlfn.IFNA(VLOOKUP(Table2[[#This Row],[Job-no]],Table4[],21,FALSE),"Ready")</f>
        <v/>
      </c>
      <c r="BX479" s="39" t="b">
        <f>_xlfn.IFNA(VLOOKUP(Table2[[#This Row],[Job-no]],Table4[],10,FALSE),TRUE)</f>
        <v>0</v>
      </c>
      <c r="BY479" s="39" t="str">
        <f>_xlfn.IFNA(VLOOKUP(Table2[[#This Row],[Job-no]],Table4[],22,FALSE),"Ready")</f>
        <v/>
      </c>
      <c r="BZ479" s="120">
        <f t="shared" si="96"/>
        <v>43483</v>
      </c>
      <c r="CA479" s="120" t="str">
        <f ca="1">IF(OR(Table2[[#This Row],[Saw Date]]=TODAY(),Table2[[#This Row],[Saw Date]]=TODAY()+1), Table2[[#This Row],[Saw Date]],IF(Table2[[#This Row],[Extrusion cut double saw]],"Done",""))</f>
        <v/>
      </c>
      <c r="CB479" s="120" t="str">
        <f ca="1">IF(OR(Table2[[#This Row],[Lens Date]]=TODAY(),Table2[[#This Row],[Lens Date]]=TODAY()+1), Table2[[#This Row],[Lens Date]],IF(Table2[[#This Row],[MSLens]]="Done","Done",""))</f>
        <v/>
      </c>
      <c r="CC479" s="120" t="str">
        <f ca="1">IF(OR(Table2[[#This Row],[Milling Date]]=TODAY(),Table2[[#This Row],[Milling Date]]=TODAY()+1), Table2[[#This Row],[Milling Date]],IF(Table2[[#This Row],[CNC Holes]]="Ready","Done",""))</f>
        <v/>
      </c>
      <c r="CD479" s="120" t="str">
        <f ca="1">IF(OR(Table2[[#This Row],[Welding Date]]=TODAY(),Table2[[#This Row],[Welding Date]]=TODAY()+1), Table2[[#This Row],[Welding Date]],IF(Table2[[#This Row],[Welding Corners]]="Ready","Done",""))</f>
        <v/>
      </c>
      <c r="CE479" s="120" t="str">
        <f ca="1">IF(OR(Table2[[#This Row],[Puching Date]]=TODAY(),Table2[[#This Row],[Puching Date]]=TODAY()+1), Table2[[#This Row],[Puching Date]],IF(Table2[[#This Row],[Punch Holes]]="Ready","Done",""))</f>
        <v/>
      </c>
      <c r="CF479" s="120" t="str">
        <f ca="1">IF(OR(Table2[[#This Row],[Housing Date2]]=TODAY(),Table2[[#This Row],[Housing Date2]]=TODAY()+1),Table2[[#This Row],[Housing Date2]],IF(Table2[[#This Row],[Body Assembly]],"Done",""))</f>
        <v/>
      </c>
      <c r="CG479" s="120" t="str">
        <f>_xlfn.IFNA(VLOOKUP(Table2[[#This Row],[Job-no]],Table4[],7,FALSE),"Done")</f>
        <v>Scheduled/Released</v>
      </c>
    </row>
    <row r="480" spans="1:85" x14ac:dyDescent="0.25">
      <c r="A480" s="39" t="str">
        <f>_xlfn.CONCAT(Table2[[#This Row],[Order]],"-",Table2[[#This Row],[Line]])</f>
        <v>76086-5</v>
      </c>
      <c r="B480" s="5">
        <v>43483</v>
      </c>
      <c r="C480" s="8">
        <v>76086</v>
      </c>
      <c r="D480" s="3" t="s">
        <v>4387</v>
      </c>
      <c r="E480" s="8">
        <v>5</v>
      </c>
      <c r="F480" s="8">
        <v>1</v>
      </c>
      <c r="G480" s="3" t="s">
        <v>42</v>
      </c>
      <c r="H480" s="8">
        <v>1</v>
      </c>
      <c r="I480" s="43" t="b">
        <v>0</v>
      </c>
      <c r="J480" s="43" t="b">
        <v>0</v>
      </c>
      <c r="K480" t="s">
        <v>114</v>
      </c>
      <c r="L480" s="43" t="b">
        <v>0</v>
      </c>
      <c r="M480" s="43" t="b">
        <v>0</v>
      </c>
      <c r="N480" s="43" t="b">
        <v>0</v>
      </c>
      <c r="O480" t="s">
        <v>114</v>
      </c>
      <c r="P480" t="s">
        <v>114</v>
      </c>
      <c r="Q480" t="s">
        <v>114</v>
      </c>
      <c r="R480" t="s">
        <v>114</v>
      </c>
      <c r="S480" t="s">
        <v>114</v>
      </c>
      <c r="T480" t="s">
        <v>114</v>
      </c>
      <c r="U480" t="s">
        <v>114</v>
      </c>
      <c r="V480" t="s">
        <v>114</v>
      </c>
      <c r="W480" s="5">
        <v>43480</v>
      </c>
      <c r="X480" s="3" t="s">
        <v>114</v>
      </c>
      <c r="Y480" s="3"/>
      <c r="Z480" s="3" t="s">
        <v>5157</v>
      </c>
      <c r="AA480" s="3" t="s">
        <v>114</v>
      </c>
      <c r="AB480" s="3" t="s">
        <v>74</v>
      </c>
      <c r="AC480" s="8">
        <v>12</v>
      </c>
      <c r="AD480" s="3" t="s">
        <v>5967</v>
      </c>
      <c r="AE480" s="4" t="s">
        <v>5968</v>
      </c>
      <c r="AF480" s="3"/>
      <c r="AG480" s="3" t="s">
        <v>114</v>
      </c>
      <c r="AH480" s="8">
        <v>1</v>
      </c>
      <c r="AI480" s="3" t="s">
        <v>74</v>
      </c>
      <c r="AJ480" t="s">
        <v>114</v>
      </c>
      <c r="AK480" t="s">
        <v>114</v>
      </c>
      <c r="AL480" s="43" t="b">
        <v>0</v>
      </c>
      <c r="AM480" s="3"/>
      <c r="AN480" s="3"/>
      <c r="AO480" s="43" t="b">
        <v>0</v>
      </c>
      <c r="AP480" s="3" t="b">
        <v>0</v>
      </c>
      <c r="AQ480" s="3">
        <f>VLOOKUP(Table2[[#This Row],[Job-no]],Table3[],26,FALSE)</f>
        <v>820</v>
      </c>
      <c r="AR480" t="str">
        <f t="shared" si="92"/>
        <v>TB2WDILED</v>
      </c>
      <c r="AS480" t="str">
        <f>VLOOKUP(AR480,Table1[],4,0)</f>
        <v>wall</v>
      </c>
      <c r="AT480">
        <f>IF(BD480&gt;0,"Pattern",VLOOKUP(AR480,Table1[],5,0))</f>
        <v>0</v>
      </c>
      <c r="AU480" s="34">
        <f>IF(AT480="Pattern",WORKDAY(Table2[[#This Row],[Scheduled Ship Date]],-10),WORKDAY(Table2[[#This Row],[Scheduled Ship Date]],-4))</f>
        <v>43479</v>
      </c>
      <c r="AV480" s="39">
        <f>IF(Table2[[#This Row],[Extrusion cut double saw]]=TRUE,IF(O480="ToDo",IF(AT480="Pattern",Table2[[#This Row],[Total Sections]]*0.4,Table2[[#This Row],[Total Sections]]*0.12),0),IF(AT480="Pattern",Table2[[#This Row],[Total Sections]]*4,Table2[[#This Row],[Total Sections]]*1.2))</f>
        <v>1.2</v>
      </c>
      <c r="AW480" s="130">
        <f t="shared" ca="1" si="98"/>
        <v>43471</v>
      </c>
      <c r="AX480" s="42">
        <f>IF(AT480="Pattern",Table2[[#This Row],[Scheduled Ship Date]]-2,Table2[[#This Row],[Scheduled Ship Date]]-3)</f>
        <v>43480</v>
      </c>
      <c r="AY480" s="39">
        <f>IF(Table2[[#This Row],[Pattern]]="Pattern",Table2[[#This Row],[Total Sections]]*4.82,Table2[[#This Row],[Total Sections]]*0.5)</f>
        <v>0.5</v>
      </c>
      <c r="AZ480" s="42">
        <f t="shared" ca="1" si="99"/>
        <v>43470</v>
      </c>
      <c r="BA480" s="39">
        <f>((Table2[Total Sections]/Table2[Open Qty])-1)*Table2[Open Qty]*12.96</f>
        <v>0</v>
      </c>
      <c r="BB480" s="39"/>
      <c r="BC480" s="39" t="str">
        <f t="shared" si="93"/>
        <v>TB2WDILED-400-600-80-40-0.25G-0.25G-8-W-UNV-DP-1</v>
      </c>
      <c r="BD480" s="39">
        <f t="shared" si="94"/>
        <v>0</v>
      </c>
      <c r="BE480" s="39" t="b">
        <f>_xlfn.IFNA(VLOOKUP(Table2[[#This Row],[Job-no]],Table4[],9,FALSE),TRUE)</f>
        <v>0</v>
      </c>
      <c r="BF480" s="39"/>
      <c r="BG480" s="39" t="b">
        <f>_xlfn.IFNA(VLOOKUP(Table2[[#This Row],[Job-no]],Table4[],14,FALSE),TRUE)</f>
        <v>0</v>
      </c>
      <c r="BH480" s="39" t="str">
        <f>_xlfn.IFNA(VLOOKUP(Table2[[#This Row],[Job-no]],Table4[],11,FALSE),"Done")</f>
        <v/>
      </c>
      <c r="BI480" s="39">
        <f>IF(Table2[[#This Row],[Pattern]]="Pattern",VLOOKUP(Table2[[#This Row],[Product Code]],'Routing data'!$A$2:$W$470,13,FALSE),VLOOKUP(Table2[[#This Row],[Product Code]],'Routing data'!$A$2:$W$470,3,FALSE))</f>
        <v>2</v>
      </c>
      <c r="BJ480" s="39">
        <f>IF(Table2[[#This Row],[Pattern]]="Pattern",VLOOKUP(Table2[[#This Row],[Product Code]],'Routing data'!$A$2:$W$470,14,FALSE),VLOOKUP(Table2[[#This Row],[Product Code]],'Routing data'!$A$2:$W$470,4,FALSE))</f>
        <v>0</v>
      </c>
      <c r="BK480" s="39">
        <f>VLOOKUP(Table2[[#This Row],[Product Code]],'Routing data'!A$4:W$524,16,FALSE)</f>
        <v>0</v>
      </c>
      <c r="BL480" s="42">
        <f>IF(Table2[[#This Row],[Milling Required]]=0,"x",IF(AT480="Pattern",B480-10,B480-4))</f>
        <v>43479</v>
      </c>
      <c r="BM480" s="39"/>
      <c r="BN480" s="42">
        <f t="shared" si="95"/>
        <v>43480</v>
      </c>
      <c r="BO480" s="39">
        <f>IF(Table2[[#This Row],[Milling]]="x","x",Table2[[#This Row],[Total Sections]]*2)</f>
        <v>2</v>
      </c>
      <c r="BP480" s="39">
        <f>IF(Table2[[#This Row],[Punching]]="x","x",Table2[Total Sections]*2)</f>
        <v>2</v>
      </c>
      <c r="BQ480" s="39">
        <f>IF(Table2[[#This Row],[Pattern]]="Pattern",Table2[Total Sections]*3,Table2[Total Sections]*1.5)</f>
        <v>1.5</v>
      </c>
      <c r="BR480" s="42">
        <f t="shared" ca="1" si="97"/>
        <v>43471</v>
      </c>
      <c r="BS480" s="39"/>
      <c r="BT480" s="39"/>
      <c r="BU480" s="39"/>
      <c r="BV480" s="39" t="str">
        <f>_xlfn.IFNA(VLOOKUP(Table2[[#This Row],[Job-no]],Table4[],16,FALSE),"Ready")</f>
        <v/>
      </c>
      <c r="BW480" s="39" t="str">
        <f>_xlfn.IFNA(VLOOKUP(Table2[[#This Row],[Job-no]],Table4[],21,FALSE),"Ready")</f>
        <v/>
      </c>
      <c r="BX480" s="39" t="b">
        <f>_xlfn.IFNA(VLOOKUP(Table2[[#This Row],[Job-no]],Table4[],10,FALSE),TRUE)</f>
        <v>0</v>
      </c>
      <c r="BY480" s="39" t="str">
        <f>_xlfn.IFNA(VLOOKUP(Table2[[#This Row],[Job-no]],Table4[],22,FALSE),"Ready")</f>
        <v/>
      </c>
      <c r="BZ480" s="120">
        <f t="shared" si="96"/>
        <v>43483</v>
      </c>
      <c r="CA480" s="120" t="str">
        <f ca="1">IF(OR(Table2[[#This Row],[Saw Date]]=TODAY(),Table2[[#This Row],[Saw Date]]=TODAY()+1), Table2[[#This Row],[Saw Date]],IF(Table2[[#This Row],[Extrusion cut double saw]],"Done",""))</f>
        <v/>
      </c>
      <c r="CB480" s="120" t="str">
        <f ca="1">IF(OR(Table2[[#This Row],[Lens Date]]=TODAY(),Table2[[#This Row],[Lens Date]]=TODAY()+1), Table2[[#This Row],[Lens Date]],IF(Table2[[#This Row],[MSLens]]="Done","Done",""))</f>
        <v/>
      </c>
      <c r="CC480" s="120" t="str">
        <f ca="1">IF(OR(Table2[[#This Row],[Milling Date]]=TODAY(),Table2[[#This Row],[Milling Date]]=TODAY()+1), Table2[[#This Row],[Milling Date]],IF(Table2[[#This Row],[CNC Holes]]="Ready","Done",""))</f>
        <v/>
      </c>
      <c r="CD480" s="120" t="str">
        <f ca="1">IF(OR(Table2[[#This Row],[Welding Date]]=TODAY(),Table2[[#This Row],[Welding Date]]=TODAY()+1), Table2[[#This Row],[Welding Date]],IF(Table2[[#This Row],[Welding Corners]]="Ready","Done",""))</f>
        <v/>
      </c>
      <c r="CE480" s="120" t="str">
        <f ca="1">IF(OR(Table2[[#This Row],[Puching Date]]=TODAY(),Table2[[#This Row],[Puching Date]]=TODAY()+1), Table2[[#This Row],[Puching Date]],IF(Table2[[#This Row],[Punch Holes]]="Ready","Done",""))</f>
        <v/>
      </c>
      <c r="CF480" s="120" t="str">
        <f ca="1">IF(OR(Table2[[#This Row],[Housing Date2]]=TODAY(),Table2[[#This Row],[Housing Date2]]=TODAY()+1),Table2[[#This Row],[Housing Date2]],IF(Table2[[#This Row],[Body Assembly]],"Done",""))</f>
        <v/>
      </c>
      <c r="CG480" s="120" t="str">
        <f>_xlfn.IFNA(VLOOKUP(Table2[[#This Row],[Job-no]],Table4[],7,FALSE),"Done")</f>
        <v>Scheduled/Released</v>
      </c>
    </row>
    <row r="481" spans="1:85" x14ac:dyDescent="0.25">
      <c r="A481" t="str">
        <f>_xlfn.CONCAT(Table2[[#This Row],[Order]],"-",Table2[[#This Row],[Line]])</f>
        <v>76281-1</v>
      </c>
      <c r="B481" s="5">
        <v>43483</v>
      </c>
      <c r="C481" s="8">
        <v>76281</v>
      </c>
      <c r="D481" s="3" t="s">
        <v>2706</v>
      </c>
      <c r="E481" s="8">
        <v>1</v>
      </c>
      <c r="F481" s="8">
        <v>1</v>
      </c>
      <c r="G481" s="3" t="s">
        <v>42</v>
      </c>
      <c r="H481" s="8">
        <v>2</v>
      </c>
      <c r="I481" s="43" t="b">
        <v>0</v>
      </c>
      <c r="J481" s="43" t="b">
        <v>0</v>
      </c>
      <c r="K481" t="s">
        <v>114</v>
      </c>
      <c r="L481" s="43" t="b">
        <v>0</v>
      </c>
      <c r="M481" s="43" t="b">
        <v>0</v>
      </c>
      <c r="N481" s="43" t="b">
        <v>0</v>
      </c>
      <c r="O481" t="s">
        <v>114</v>
      </c>
      <c r="P481" t="s">
        <v>114</v>
      </c>
      <c r="Q481" t="s">
        <v>114</v>
      </c>
      <c r="R481" t="s">
        <v>114</v>
      </c>
      <c r="S481" t="s">
        <v>114</v>
      </c>
      <c r="T481" t="s">
        <v>114</v>
      </c>
      <c r="U481" t="s">
        <v>114</v>
      </c>
      <c r="V481" t="s">
        <v>114</v>
      </c>
      <c r="W481" s="5">
        <v>43480</v>
      </c>
      <c r="X481" s="3" t="s">
        <v>114</v>
      </c>
      <c r="Y481" s="3"/>
      <c r="Z481" s="3" t="s">
        <v>4890</v>
      </c>
      <c r="AA481" s="3" t="s">
        <v>114</v>
      </c>
      <c r="AB481" s="3" t="s">
        <v>74</v>
      </c>
      <c r="AC481" s="8">
        <v>12</v>
      </c>
      <c r="AD481" s="3" t="s">
        <v>5967</v>
      </c>
      <c r="AE481" s="4" t="s">
        <v>5968</v>
      </c>
      <c r="AF481" s="3"/>
      <c r="AG481" s="3" t="s">
        <v>114</v>
      </c>
      <c r="AH481" s="8">
        <v>2</v>
      </c>
      <c r="AI481" s="3" t="s">
        <v>74</v>
      </c>
      <c r="AJ481" t="s">
        <v>114</v>
      </c>
      <c r="AK481" t="s">
        <v>114</v>
      </c>
      <c r="AL481" s="43" t="b">
        <v>0</v>
      </c>
      <c r="AM481" s="3"/>
      <c r="AN481" s="3"/>
      <c r="AO481" s="43" t="b">
        <v>0</v>
      </c>
      <c r="AP481" s="3" t="b">
        <v>0</v>
      </c>
      <c r="AQ481" s="3">
        <f>VLOOKUP(Table2[[#This Row],[Job-no]],Table3[],26,FALSE)</f>
        <v>1000</v>
      </c>
      <c r="AR481" t="str">
        <f t="shared" si="92"/>
        <v>B2SQDLED</v>
      </c>
      <c r="AS481" t="str">
        <f>VLOOKUP(AR481,Table1[],4,0)</f>
        <v>pendant</v>
      </c>
      <c r="AT481">
        <f>IF(BD481&gt;0,"Pattern",VLOOKUP(AR481,Table1[],5,0))</f>
        <v>0</v>
      </c>
      <c r="AU481" s="34">
        <f>IF(AT481="Pattern",WORKDAY(Table2[[#This Row],[Scheduled Ship Date]],-10),WORKDAY(Table2[[#This Row],[Scheduled Ship Date]],-4))</f>
        <v>43479</v>
      </c>
      <c r="AV481">
        <f>IF(Table2[[#This Row],[Extrusion cut double saw]]=TRUE,IF(O481="ToDo",IF(AT481="Pattern",Table2[[#This Row],[Total Sections]]*0.4,Table2[[#This Row],[Total Sections]]*0.12),0),IF(AT481="Pattern",Table2[[#This Row],[Total Sections]]*4,Table2[[#This Row],[Total Sections]]*1.2))</f>
        <v>2.4</v>
      </c>
      <c r="AW481" s="130">
        <f t="shared" ca="1" si="98"/>
        <v>43471</v>
      </c>
      <c r="AX481" s="42">
        <f>IF(AT481="Pattern",Table2[[#This Row],[Scheduled Ship Date]]-2,Table2[[#This Row],[Scheduled Ship Date]]-3)</f>
        <v>43480</v>
      </c>
      <c r="AY481">
        <f>IF(Table2[[#This Row],[Pattern]]="Pattern",Table2[[#This Row],[Total Sections]]*4.82,Table2[[#This Row],[Total Sections]]*0.5)</f>
        <v>1</v>
      </c>
      <c r="AZ481" s="42">
        <f t="shared" ca="1" si="99"/>
        <v>43470</v>
      </c>
      <c r="BA481" s="39">
        <f>((Table2[Total Sections]/Table2[Open Qty])-1)*Table2[Open Qty]*12.96</f>
        <v>0</v>
      </c>
      <c r="BB481" s="39"/>
      <c r="BC481" s="39" t="str">
        <f t="shared" si="93"/>
        <v>B2SQDLED-452-90-27-SO-8-AP-UNV-DP-E(1)-CA(60)-C(W/ BLACK CORDS AND CANOPIES)</v>
      </c>
      <c r="BD481" s="39">
        <f t="shared" si="94"/>
        <v>0</v>
      </c>
      <c r="BE481" s="39" t="b">
        <f>_xlfn.IFNA(VLOOKUP(Table2[[#This Row],[Job-no]],Table4[],9,FALSE),TRUE)</f>
        <v>0</v>
      </c>
      <c r="BF481" t="str">
        <f>VLOOKUP(AR481,Table1[],3,0)</f>
        <v>B2S</v>
      </c>
      <c r="BG481" s="39" t="b">
        <f>_xlfn.IFNA(VLOOKUP(Table2[[#This Row],[Job-no]],Table4[],14,FALSE),TRUE)</f>
        <v>0</v>
      </c>
      <c r="BH481" s="39" t="str">
        <f>_xlfn.IFNA(VLOOKUP(Table2[[#This Row],[Job-no]],Table4[],11,FALSE),"Done")</f>
        <v/>
      </c>
      <c r="BI481" s="39">
        <f>IF(Table2[[#This Row],[Pattern]]="Pattern",VLOOKUP(Table2[[#This Row],[Product Code]],'Routing data'!$A$2:$W$470,13,FALSE),VLOOKUP(Table2[[#This Row],[Product Code]],'Routing data'!$A$2:$W$470,3,FALSE))</f>
        <v>2</v>
      </c>
      <c r="BJ481" s="39">
        <f>IF(Table2[[#This Row],[Pattern]]="Pattern",VLOOKUP(Table2[[#This Row],[Product Code]],'Routing data'!$A$2:$W$470,14,FALSE),VLOOKUP(Table2[[#This Row],[Product Code]],'Routing data'!$A$2:$W$470,4,FALSE))</f>
        <v>0</v>
      </c>
      <c r="BK481" s="39">
        <f>VLOOKUP(Table2[[#This Row],[Product Code]],'Routing data'!A$4:W$524,16,FALSE)</f>
        <v>0</v>
      </c>
      <c r="BL481" s="42">
        <f>IF(Table2[[#This Row],[Milling Required]]=0,"x",IF(AT481="Pattern",B481-10,B481-4))</f>
        <v>43479</v>
      </c>
      <c r="BM481" s="42" t="str">
        <f>IF(Table2[[#This Row],[Punching Required]]=0,"x",IF(AT481="Pattern",B481-8,B481-2))</f>
        <v>x</v>
      </c>
      <c r="BN481" s="42">
        <f t="shared" si="95"/>
        <v>43480</v>
      </c>
      <c r="BO481" s="39">
        <f>IF(Table2[[#This Row],[Milling]]="x","x",Table2[[#This Row],[Total Sections]]*2)</f>
        <v>4</v>
      </c>
      <c r="BP481" s="39" t="str">
        <f>IF(Table2[[#This Row],[Punching]]="x","x",Table2[Total Sections]*2)</f>
        <v>x</v>
      </c>
      <c r="BQ481" s="39">
        <f>IF(Table2[[#This Row],[Pattern]]="Pattern",Table2[Total Sections]*3,Table2[Total Sections]*1.5)</f>
        <v>3</v>
      </c>
      <c r="BR481" s="42">
        <f t="shared" ca="1" si="97"/>
        <v>43471</v>
      </c>
      <c r="BS481" s="39"/>
      <c r="BT481" s="39"/>
      <c r="BU481" s="39"/>
      <c r="BV481" s="39" t="str">
        <f>_xlfn.IFNA(VLOOKUP(Table2[[#This Row],[Job-no]],Table4[],16,FALSE),"Ready")</f>
        <v/>
      </c>
      <c r="BW481" s="39" t="str">
        <f>_xlfn.IFNA(VLOOKUP(Table2[[#This Row],[Job-no]],Table4[],21,FALSE),"Ready")</f>
        <v/>
      </c>
      <c r="BX481" s="39" t="b">
        <f>_xlfn.IFNA(VLOOKUP(Table2[[#This Row],[Job-no]],Table4[],10,FALSE),TRUE)</f>
        <v>0</v>
      </c>
      <c r="BY481" s="39" t="str">
        <f>_xlfn.IFNA(VLOOKUP(Table2[[#This Row],[Job-no]],Table4[],22,FALSE),"Ready")</f>
        <v/>
      </c>
      <c r="BZ481" s="120">
        <f t="shared" si="96"/>
        <v>43483</v>
      </c>
      <c r="CA481" s="120" t="str">
        <f ca="1">IF(OR(Table2[[#This Row],[Saw Date]]=TODAY(),Table2[[#This Row],[Saw Date]]=TODAY()+1), Table2[[#This Row],[Saw Date]],IF(Table2[[#This Row],[Extrusion cut double saw]],"Done",""))</f>
        <v/>
      </c>
      <c r="CB481" s="120" t="str">
        <f ca="1">IF(OR(Table2[[#This Row],[Lens Date]]=TODAY(),Table2[[#This Row],[Lens Date]]=TODAY()+1), Table2[[#This Row],[Lens Date]],IF(Table2[[#This Row],[MSLens]]="Done","Done",""))</f>
        <v/>
      </c>
      <c r="CC481" s="120" t="str">
        <f ca="1">IF(OR(Table2[[#This Row],[Milling Date]]=TODAY(),Table2[[#This Row],[Milling Date]]=TODAY()+1), Table2[[#This Row],[Milling Date]],IF(Table2[[#This Row],[CNC Holes]]="Ready","Done",""))</f>
        <v/>
      </c>
      <c r="CD481" s="120" t="str">
        <f ca="1">IF(OR(Table2[[#This Row],[Welding Date]]=TODAY(),Table2[[#This Row],[Welding Date]]=TODAY()+1), Table2[[#This Row],[Welding Date]],IF(Table2[[#This Row],[Welding Corners]]="Ready","Done",""))</f>
        <v/>
      </c>
      <c r="CE481" s="120" t="str">
        <f ca="1">IF(OR(Table2[[#This Row],[Puching Date]]=TODAY(),Table2[[#This Row],[Puching Date]]=TODAY()+1), Table2[[#This Row],[Puching Date]],IF(Table2[[#This Row],[Punch Holes]]="Ready","Done",""))</f>
        <v/>
      </c>
      <c r="CF481" s="120" t="str">
        <f ca="1">IF(OR(Table2[[#This Row],[Housing Date2]]=TODAY(),Table2[[#This Row],[Housing Date2]]=TODAY()+1),Table2[[#This Row],[Housing Date2]],IF(Table2[[#This Row],[Body Assembly]],"Done",""))</f>
        <v/>
      </c>
      <c r="CG481" s="120" t="str">
        <f>_xlfn.IFNA(VLOOKUP(Table2[[#This Row],[Job-no]],Table4[],7,FALSE),"Done")</f>
        <v>Scheduled/Released</v>
      </c>
    </row>
    <row r="482" spans="1:85" x14ac:dyDescent="0.25">
      <c r="A482" t="str">
        <f>_xlfn.CONCAT(Table2[[#This Row],[Order]],"-",Table2[[#This Row],[Line]])</f>
        <v>76281-2</v>
      </c>
      <c r="B482" s="5">
        <v>43483</v>
      </c>
      <c r="C482" s="8">
        <v>76281</v>
      </c>
      <c r="D482" s="3" t="s">
        <v>2708</v>
      </c>
      <c r="E482" s="8">
        <v>2</v>
      </c>
      <c r="F482" s="8">
        <v>1</v>
      </c>
      <c r="G482" s="3" t="s">
        <v>42</v>
      </c>
      <c r="H482" s="8">
        <v>2</v>
      </c>
      <c r="I482" s="43" t="b">
        <v>0</v>
      </c>
      <c r="J482" s="43" t="b">
        <v>0</v>
      </c>
      <c r="K482" t="s">
        <v>114</v>
      </c>
      <c r="L482" s="43" t="b">
        <v>0</v>
      </c>
      <c r="M482" s="43" t="b">
        <v>0</v>
      </c>
      <c r="N482" s="43" t="b">
        <v>0</v>
      </c>
      <c r="O482" t="s">
        <v>114</v>
      </c>
      <c r="P482" t="s">
        <v>114</v>
      </c>
      <c r="Q482" t="s">
        <v>114</v>
      </c>
      <c r="R482" t="s">
        <v>114</v>
      </c>
      <c r="S482" t="s">
        <v>114</v>
      </c>
      <c r="T482" t="s">
        <v>114</v>
      </c>
      <c r="U482" t="s">
        <v>114</v>
      </c>
      <c r="V482" t="s">
        <v>114</v>
      </c>
      <c r="W482" s="5">
        <v>43480</v>
      </c>
      <c r="X482" s="3" t="s">
        <v>114</v>
      </c>
      <c r="Y482" s="3"/>
      <c r="Z482" s="3" t="s">
        <v>4891</v>
      </c>
      <c r="AA482" s="3" t="s">
        <v>114</v>
      </c>
      <c r="AB482" s="3" t="s">
        <v>74</v>
      </c>
      <c r="AC482" s="8">
        <v>12</v>
      </c>
      <c r="AD482" s="3" t="s">
        <v>5967</v>
      </c>
      <c r="AE482" s="4" t="s">
        <v>5968</v>
      </c>
      <c r="AF482" s="3"/>
      <c r="AG482" s="3" t="s">
        <v>114</v>
      </c>
      <c r="AH482" s="8">
        <v>2</v>
      </c>
      <c r="AI482" s="3" t="s">
        <v>74</v>
      </c>
      <c r="AJ482" t="s">
        <v>114</v>
      </c>
      <c r="AK482" t="s">
        <v>114</v>
      </c>
      <c r="AL482" s="43" t="b">
        <v>0</v>
      </c>
      <c r="AM482" s="3"/>
      <c r="AN482" s="3"/>
      <c r="AO482" s="43" t="b">
        <v>0</v>
      </c>
      <c r="AP482" s="3" t="b">
        <v>0</v>
      </c>
      <c r="AQ482" s="3">
        <f>VLOOKUP(Table2[[#This Row],[Job-no]],Table3[],26,FALSE)</f>
        <v>1200</v>
      </c>
      <c r="AR482" t="str">
        <f t="shared" si="92"/>
        <v>B2SQDLED</v>
      </c>
      <c r="AS482" t="str">
        <f>VLOOKUP(AR482,Table1[],4,0)</f>
        <v>pendant</v>
      </c>
      <c r="AT482">
        <f>IF(BD482&gt;0,"Pattern",VLOOKUP(AR482,Table1[],5,0))</f>
        <v>0</v>
      </c>
      <c r="AU482" s="34">
        <f>IF(AT482="Pattern",WORKDAY(Table2[[#This Row],[Scheduled Ship Date]],-10),WORKDAY(Table2[[#This Row],[Scheduled Ship Date]],-4))</f>
        <v>43479</v>
      </c>
      <c r="AV482">
        <f>IF(Table2[[#This Row],[Extrusion cut double saw]]=TRUE,IF(O482="ToDo",IF(AT482="Pattern",Table2[[#This Row],[Total Sections]]*0.4,Table2[[#This Row],[Total Sections]]*0.12),0),IF(AT482="Pattern",Table2[[#This Row],[Total Sections]]*4,Table2[[#This Row],[Total Sections]]*1.2))</f>
        <v>2.4</v>
      </c>
      <c r="AW482" s="130">
        <f t="shared" ca="1" si="98"/>
        <v>43471</v>
      </c>
      <c r="AX482" s="42">
        <f>IF(AT482="Pattern",Table2[[#This Row],[Scheduled Ship Date]]-2,Table2[[#This Row],[Scheduled Ship Date]]-3)</f>
        <v>43480</v>
      </c>
      <c r="AY482">
        <f>IF(Table2[[#This Row],[Pattern]]="Pattern",Table2[[#This Row],[Total Sections]]*4.82,Table2[[#This Row],[Total Sections]]*0.5)</f>
        <v>1</v>
      </c>
      <c r="AZ482" s="42">
        <f t="shared" ca="1" si="99"/>
        <v>43470</v>
      </c>
      <c r="BA482" s="39">
        <f>((Table2[Total Sections]/Table2[Open Qty])-1)*Table2[Open Qty]*12.96</f>
        <v>0</v>
      </c>
      <c r="BB482" s="39"/>
      <c r="BC482" s="39" t="str">
        <f t="shared" si="93"/>
        <v>B2SQDLED-452-90-27-SO-10-AP-UNV-DP-1-CA(60)-C(W/ BLACK CORDS AND CANOPIES)</v>
      </c>
      <c r="BD482" s="39">
        <f t="shared" si="94"/>
        <v>0</v>
      </c>
      <c r="BE482" s="39" t="b">
        <f>_xlfn.IFNA(VLOOKUP(Table2[[#This Row],[Job-no]],Table4[],9,FALSE),TRUE)</f>
        <v>0</v>
      </c>
      <c r="BF482" t="str">
        <f>VLOOKUP(AR482,Table1[],3,0)</f>
        <v>B2S</v>
      </c>
      <c r="BG482" s="39" t="b">
        <f>_xlfn.IFNA(VLOOKUP(Table2[[#This Row],[Job-no]],Table4[],14,FALSE),TRUE)</f>
        <v>0</v>
      </c>
      <c r="BH482" s="39" t="str">
        <f>_xlfn.IFNA(VLOOKUP(Table2[[#This Row],[Job-no]],Table4[],11,FALSE),"Done")</f>
        <v/>
      </c>
      <c r="BI482" s="39">
        <f>IF(Table2[[#This Row],[Pattern]]="Pattern",VLOOKUP(Table2[[#This Row],[Product Code]],'Routing data'!$A$2:$W$470,13,FALSE),VLOOKUP(Table2[[#This Row],[Product Code]],'Routing data'!$A$2:$W$470,3,FALSE))</f>
        <v>2</v>
      </c>
      <c r="BJ482" s="39">
        <f>IF(Table2[[#This Row],[Pattern]]="Pattern",VLOOKUP(Table2[[#This Row],[Product Code]],'Routing data'!$A$2:$W$470,14,FALSE),VLOOKUP(Table2[[#This Row],[Product Code]],'Routing data'!$A$2:$W$470,4,FALSE))</f>
        <v>0</v>
      </c>
      <c r="BK482" s="39">
        <f>VLOOKUP(Table2[[#This Row],[Product Code]],'Routing data'!A$4:W$524,16,FALSE)</f>
        <v>0</v>
      </c>
      <c r="BL482" s="42">
        <f>IF(Table2[[#This Row],[Milling Required]]=0,"x",IF(AT482="Pattern",B482-10,B482-4))</f>
        <v>43479</v>
      </c>
      <c r="BM482" s="42" t="str">
        <f>IF(Table2[[#This Row],[Punching Required]]=0,"x",IF(AT482="Pattern",B482-8,B482-2))</f>
        <v>x</v>
      </c>
      <c r="BN482" s="42">
        <f t="shared" si="95"/>
        <v>43480</v>
      </c>
      <c r="BO482" s="39">
        <f>IF(Table2[[#This Row],[Milling]]="x","x",Table2[[#This Row],[Total Sections]]*2)</f>
        <v>4</v>
      </c>
      <c r="BP482" s="39" t="str">
        <f>IF(Table2[[#This Row],[Punching]]="x","x",Table2[Total Sections]*2)</f>
        <v>x</v>
      </c>
      <c r="BQ482" s="39">
        <f>IF(Table2[[#This Row],[Pattern]]="Pattern",Table2[Total Sections]*3,Table2[Total Sections]*1.5)</f>
        <v>3</v>
      </c>
      <c r="BR482" s="42">
        <f t="shared" ca="1" si="97"/>
        <v>43471</v>
      </c>
      <c r="BS482" s="39"/>
      <c r="BT482" s="42"/>
      <c r="BU482" s="39"/>
      <c r="BV482" s="39" t="str">
        <f>_xlfn.IFNA(VLOOKUP(Table2[[#This Row],[Job-no]],Table4[],16,FALSE),"Ready")</f>
        <v/>
      </c>
      <c r="BW482" s="39" t="str">
        <f>_xlfn.IFNA(VLOOKUP(Table2[[#This Row],[Job-no]],Table4[],21,FALSE),"Ready")</f>
        <v/>
      </c>
      <c r="BX482" s="39" t="b">
        <f>_xlfn.IFNA(VLOOKUP(Table2[[#This Row],[Job-no]],Table4[],10,FALSE),TRUE)</f>
        <v>0</v>
      </c>
      <c r="BY482" s="39" t="str">
        <f>_xlfn.IFNA(VLOOKUP(Table2[[#This Row],[Job-no]],Table4[],22,FALSE),"Ready")</f>
        <v/>
      </c>
      <c r="BZ482" s="120">
        <f t="shared" si="96"/>
        <v>43483</v>
      </c>
      <c r="CA482" s="120" t="str">
        <f ca="1">IF(OR(Table2[[#This Row],[Saw Date]]=TODAY(),Table2[[#This Row],[Saw Date]]=TODAY()+1), Table2[[#This Row],[Saw Date]],IF(Table2[[#This Row],[Extrusion cut double saw]],"Done",""))</f>
        <v/>
      </c>
      <c r="CB482" s="120" t="str">
        <f ca="1">IF(OR(Table2[[#This Row],[Lens Date]]=TODAY(),Table2[[#This Row],[Lens Date]]=TODAY()+1), Table2[[#This Row],[Lens Date]],IF(Table2[[#This Row],[MSLens]]="Done","Done",""))</f>
        <v/>
      </c>
      <c r="CC482" s="120" t="str">
        <f ca="1">IF(OR(Table2[[#This Row],[Milling Date]]=TODAY(),Table2[[#This Row],[Milling Date]]=TODAY()+1), Table2[[#This Row],[Milling Date]],IF(Table2[[#This Row],[CNC Holes]]="Ready","Done",""))</f>
        <v/>
      </c>
      <c r="CD482" s="120" t="str">
        <f ca="1">IF(OR(Table2[[#This Row],[Welding Date]]=TODAY(),Table2[[#This Row],[Welding Date]]=TODAY()+1), Table2[[#This Row],[Welding Date]],IF(Table2[[#This Row],[Welding Corners]]="Ready","Done",""))</f>
        <v/>
      </c>
      <c r="CE482" s="120" t="str">
        <f ca="1">IF(OR(Table2[[#This Row],[Puching Date]]=TODAY(),Table2[[#This Row],[Puching Date]]=TODAY()+1), Table2[[#This Row],[Puching Date]],IF(Table2[[#This Row],[Punch Holes]]="Ready","Done",""))</f>
        <v/>
      </c>
      <c r="CF482" s="120" t="str">
        <f ca="1">IF(OR(Table2[[#This Row],[Housing Date2]]=TODAY(),Table2[[#This Row],[Housing Date2]]=TODAY()+1),Table2[[#This Row],[Housing Date2]],IF(Table2[[#This Row],[Body Assembly]],"Done",""))</f>
        <v/>
      </c>
      <c r="CG482" s="120" t="str">
        <f>_xlfn.IFNA(VLOOKUP(Table2[[#This Row],[Job-no]],Table4[],7,FALSE),"Done")</f>
        <v>Scheduled/Released</v>
      </c>
    </row>
    <row r="483" spans="1:85" x14ac:dyDescent="0.25">
      <c r="A483" s="39" t="str">
        <f>_xlfn.CONCAT(Table2[[#This Row],[Order]],"-",Table2[[#This Row],[Line]])</f>
        <v>76281-3</v>
      </c>
      <c r="B483" s="5">
        <v>43483</v>
      </c>
      <c r="C483" s="8">
        <v>76281</v>
      </c>
      <c r="D483" s="3" t="s">
        <v>2710</v>
      </c>
      <c r="E483" s="8">
        <v>3</v>
      </c>
      <c r="F483" s="8">
        <v>1</v>
      </c>
      <c r="G483" s="3" t="s">
        <v>42</v>
      </c>
      <c r="H483" s="8">
        <v>2</v>
      </c>
      <c r="I483" s="43" t="b">
        <v>0</v>
      </c>
      <c r="J483" s="43" t="b">
        <v>0</v>
      </c>
      <c r="K483" t="s">
        <v>114</v>
      </c>
      <c r="L483" s="43" t="b">
        <v>0</v>
      </c>
      <c r="M483" s="43" t="b">
        <v>0</v>
      </c>
      <c r="N483" s="43" t="b">
        <v>0</v>
      </c>
      <c r="O483" t="s">
        <v>114</v>
      </c>
      <c r="P483" t="s">
        <v>114</v>
      </c>
      <c r="Q483" t="s">
        <v>114</v>
      </c>
      <c r="R483" t="s">
        <v>114</v>
      </c>
      <c r="S483" t="s">
        <v>114</v>
      </c>
      <c r="T483" t="s">
        <v>114</v>
      </c>
      <c r="U483" t="s">
        <v>114</v>
      </c>
      <c r="V483" t="s">
        <v>114</v>
      </c>
      <c r="W483" s="5">
        <v>43480</v>
      </c>
      <c r="X483" s="3" t="s">
        <v>114</v>
      </c>
      <c r="Y483" s="3"/>
      <c r="Z483" s="3" t="s">
        <v>4892</v>
      </c>
      <c r="AA483" s="3" t="s">
        <v>114</v>
      </c>
      <c r="AB483" s="3" t="s">
        <v>74</v>
      </c>
      <c r="AC483" s="8">
        <v>12</v>
      </c>
      <c r="AD483" s="3" t="s">
        <v>5967</v>
      </c>
      <c r="AE483" s="4" t="s">
        <v>5968</v>
      </c>
      <c r="AF483" s="3"/>
      <c r="AG483" s="3" t="s">
        <v>114</v>
      </c>
      <c r="AH483" s="8">
        <v>4</v>
      </c>
      <c r="AI483" s="3" t="s">
        <v>74</v>
      </c>
      <c r="AJ483" t="s">
        <v>114</v>
      </c>
      <c r="AK483" t="s">
        <v>114</v>
      </c>
      <c r="AL483" s="43" t="b">
        <v>0</v>
      </c>
      <c r="AM483" s="3"/>
      <c r="AN483" s="3"/>
      <c r="AO483" s="43" t="b">
        <v>0</v>
      </c>
      <c r="AP483" s="3" t="b">
        <v>0</v>
      </c>
      <c r="AQ483" s="3">
        <f>VLOOKUP(Table2[[#This Row],[Job-no]],Table3[],26,FALSE)</f>
        <v>2040</v>
      </c>
      <c r="AR483" t="str">
        <f t="shared" si="92"/>
        <v>B2SQDLED</v>
      </c>
      <c r="AS483" t="str">
        <f>VLOOKUP(AR483,Table1[],4,0)</f>
        <v>pendant</v>
      </c>
      <c r="AT483">
        <f>IF(BD483&gt;0,"Pattern",VLOOKUP(AR483,Table1[],5,0))</f>
        <v>0</v>
      </c>
      <c r="AU483" s="34">
        <f>IF(AT483="Pattern",WORKDAY(Table2[[#This Row],[Scheduled Ship Date]],-10),WORKDAY(Table2[[#This Row],[Scheduled Ship Date]],-4))</f>
        <v>43479</v>
      </c>
      <c r="AV483" s="39">
        <f>IF(Table2[[#This Row],[Extrusion cut double saw]]=TRUE,IF(O483="ToDo",IF(AT483="Pattern",Table2[[#This Row],[Total Sections]]*0.4,Table2[[#This Row],[Total Sections]]*0.12),0),IF(AT483="Pattern",Table2[[#This Row],[Total Sections]]*4,Table2[[#This Row],[Total Sections]]*1.2))</f>
        <v>4.8</v>
      </c>
      <c r="AW483" s="130">
        <f t="shared" ca="1" si="98"/>
        <v>43471</v>
      </c>
      <c r="AX483" s="42">
        <f>IF(AT483="Pattern",Table2[[#This Row],[Scheduled Ship Date]]-2,Table2[[#This Row],[Scheduled Ship Date]]-3)</f>
        <v>43480</v>
      </c>
      <c r="AY483" s="39">
        <f>IF(Table2[[#This Row],[Pattern]]="Pattern",Table2[[#This Row],[Total Sections]]*4.82,Table2[[#This Row],[Total Sections]]*0.5)</f>
        <v>2</v>
      </c>
      <c r="AZ483" s="42">
        <f t="shared" ca="1" si="99"/>
        <v>43470</v>
      </c>
      <c r="BA483" s="39">
        <f>((Table2[Total Sections]/Table2[Open Qty])-1)*Table2[Open Qty]*12.96</f>
        <v>25.92</v>
      </c>
      <c r="BB483" s="39"/>
      <c r="BC483" s="39" t="str">
        <f t="shared" si="93"/>
        <v>B2SQDLED-452-90-27-SO-17-AP-UNV-DP-1-CA(60)-C(W/ BLACK CORDS AND CANOPIES)</v>
      </c>
      <c r="BD483" s="39">
        <f t="shared" si="94"/>
        <v>0</v>
      </c>
      <c r="BE483" s="39" t="b">
        <f>_xlfn.IFNA(VLOOKUP(Table2[[#This Row],[Job-no]],Table4[],9,FALSE),TRUE)</f>
        <v>0</v>
      </c>
      <c r="BF483" t="str">
        <f>VLOOKUP(AR483,Table1[],3,0)</f>
        <v>B2S</v>
      </c>
      <c r="BG483" s="39" t="b">
        <f>_xlfn.IFNA(VLOOKUP(Table2[[#This Row],[Job-no]],Table4[],14,FALSE),TRUE)</f>
        <v>0</v>
      </c>
      <c r="BH483" s="39" t="str">
        <f>_xlfn.IFNA(VLOOKUP(Table2[[#This Row],[Job-no]],Table4[],11,FALSE),"Done")</f>
        <v/>
      </c>
      <c r="BI483" s="39">
        <f>IF(Table2[[#This Row],[Pattern]]="Pattern",VLOOKUP(Table2[[#This Row],[Product Code]],'Routing data'!$A$2:$W$470,13,FALSE),VLOOKUP(Table2[[#This Row],[Product Code]],'Routing data'!$A$2:$W$470,3,FALSE))</f>
        <v>2</v>
      </c>
      <c r="BJ483" s="39">
        <f>IF(Table2[[#This Row],[Pattern]]="Pattern",VLOOKUP(Table2[[#This Row],[Product Code]],'Routing data'!$A$2:$W$470,14,FALSE),VLOOKUP(Table2[[#This Row],[Product Code]],'Routing data'!$A$2:$W$470,4,FALSE))</f>
        <v>0</v>
      </c>
      <c r="BK483" s="39">
        <f>VLOOKUP(Table2[[#This Row],[Product Code]],'Routing data'!A$4:W$524,16,FALSE)</f>
        <v>0</v>
      </c>
      <c r="BL483" s="42">
        <f>IF(Table2[[#This Row],[Milling Required]]=0,"x",IF(AT483="Pattern",B483-10,B483-4))</f>
        <v>43479</v>
      </c>
      <c r="BM483" s="42" t="str">
        <f>IF(Table2[[#This Row],[Punching Required]]=0,"x",IF(AT483="Pattern",B483-8,B483-2))</f>
        <v>x</v>
      </c>
      <c r="BN483" s="42">
        <f t="shared" si="95"/>
        <v>43480</v>
      </c>
      <c r="BO483" s="39">
        <f>IF(Table2[[#This Row],[Milling]]="x","x",Table2[[#This Row],[Total Sections]]*2)</f>
        <v>8</v>
      </c>
      <c r="BP483" s="39" t="str">
        <f>IF(Table2[[#This Row],[Punching]]="x","x",Table2[Total Sections]*2)</f>
        <v>x</v>
      </c>
      <c r="BQ483" s="39">
        <f>IF(Table2[[#This Row],[Pattern]]="Pattern",Table2[Total Sections]*3,Table2[Total Sections]*1.5)</f>
        <v>6</v>
      </c>
      <c r="BR483" s="42">
        <f t="shared" ca="1" si="97"/>
        <v>43471</v>
      </c>
      <c r="BS483" s="39"/>
      <c r="BT483" s="42"/>
      <c r="BU483" s="39"/>
      <c r="BV483" s="39" t="str">
        <f>_xlfn.IFNA(VLOOKUP(Table2[[#This Row],[Job-no]],Table4[],16,FALSE),"Ready")</f>
        <v/>
      </c>
      <c r="BW483" s="39" t="str">
        <f>_xlfn.IFNA(VLOOKUP(Table2[[#This Row],[Job-no]],Table4[],21,FALSE),"Ready")</f>
        <v/>
      </c>
      <c r="BX483" s="39" t="b">
        <f>_xlfn.IFNA(VLOOKUP(Table2[[#This Row],[Job-no]],Table4[],10,FALSE),TRUE)</f>
        <v>0</v>
      </c>
      <c r="BY483" s="39" t="str">
        <f>_xlfn.IFNA(VLOOKUP(Table2[[#This Row],[Job-no]],Table4[],22,FALSE),"Ready")</f>
        <v/>
      </c>
      <c r="BZ483" s="120">
        <f t="shared" si="96"/>
        <v>43483</v>
      </c>
      <c r="CA483" s="120" t="str">
        <f ca="1">IF(OR(Table2[[#This Row],[Saw Date]]=TODAY(),Table2[[#This Row],[Saw Date]]=TODAY()+1), Table2[[#This Row],[Saw Date]],IF(Table2[[#This Row],[Extrusion cut double saw]],"Done",""))</f>
        <v/>
      </c>
      <c r="CB483" s="120" t="str">
        <f ca="1">IF(OR(Table2[[#This Row],[Lens Date]]=TODAY(),Table2[[#This Row],[Lens Date]]=TODAY()+1), Table2[[#This Row],[Lens Date]],IF(Table2[[#This Row],[MSLens]]="Done","Done",""))</f>
        <v/>
      </c>
      <c r="CC483" s="120" t="str">
        <f ca="1">IF(OR(Table2[[#This Row],[Milling Date]]=TODAY(),Table2[[#This Row],[Milling Date]]=TODAY()+1), Table2[[#This Row],[Milling Date]],IF(Table2[[#This Row],[CNC Holes]]="Ready","Done",""))</f>
        <v/>
      </c>
      <c r="CD483" s="120" t="str">
        <f ca="1">IF(OR(Table2[[#This Row],[Welding Date]]=TODAY(),Table2[[#This Row],[Welding Date]]=TODAY()+1), Table2[[#This Row],[Welding Date]],IF(Table2[[#This Row],[Welding Corners]]="Ready","Done",""))</f>
        <v/>
      </c>
      <c r="CE483" s="120" t="str">
        <f ca="1">IF(OR(Table2[[#This Row],[Puching Date]]=TODAY(),Table2[[#This Row],[Puching Date]]=TODAY()+1), Table2[[#This Row],[Puching Date]],IF(Table2[[#This Row],[Punch Holes]]="Ready","Done",""))</f>
        <v/>
      </c>
      <c r="CF483" s="120" t="str">
        <f ca="1">IF(OR(Table2[[#This Row],[Housing Date2]]=TODAY(),Table2[[#This Row],[Housing Date2]]=TODAY()+1),Table2[[#This Row],[Housing Date2]],IF(Table2[[#This Row],[Body Assembly]],"Done",""))</f>
        <v/>
      </c>
      <c r="CG483" s="120" t="str">
        <f>_xlfn.IFNA(VLOOKUP(Table2[[#This Row],[Job-no]],Table4[],7,FALSE),"Done")</f>
        <v>Scheduled/Released</v>
      </c>
    </row>
    <row r="484" spans="1:85" x14ac:dyDescent="0.25">
      <c r="A484" t="str">
        <f>_xlfn.CONCAT(Table2[[#This Row],[Order]],"-",Table2[[#This Row],[Line]])</f>
        <v>76281-4</v>
      </c>
      <c r="B484" s="5">
        <v>43483</v>
      </c>
      <c r="C484" s="8">
        <v>76281</v>
      </c>
      <c r="D484" s="3" t="s">
        <v>2712</v>
      </c>
      <c r="E484" s="8">
        <v>4</v>
      </c>
      <c r="F484" s="8">
        <v>1</v>
      </c>
      <c r="G484" s="3" t="s">
        <v>42</v>
      </c>
      <c r="H484" s="8">
        <v>2</v>
      </c>
      <c r="I484" s="43" t="b">
        <v>0</v>
      </c>
      <c r="J484" s="43" t="b">
        <v>0</v>
      </c>
      <c r="K484" t="s">
        <v>114</v>
      </c>
      <c r="L484" s="43" t="b">
        <v>0</v>
      </c>
      <c r="M484" s="43" t="b">
        <v>0</v>
      </c>
      <c r="N484" s="43" t="b">
        <v>0</v>
      </c>
      <c r="O484" t="s">
        <v>114</v>
      </c>
      <c r="P484" t="s">
        <v>114</v>
      </c>
      <c r="Q484" t="s">
        <v>114</v>
      </c>
      <c r="R484" t="s">
        <v>114</v>
      </c>
      <c r="S484" t="s">
        <v>114</v>
      </c>
      <c r="T484" t="s">
        <v>114</v>
      </c>
      <c r="U484" t="s">
        <v>114</v>
      </c>
      <c r="V484" t="s">
        <v>114</v>
      </c>
      <c r="W484" s="5">
        <v>43480</v>
      </c>
      <c r="X484" s="3" t="s">
        <v>114</v>
      </c>
      <c r="Y484" s="3"/>
      <c r="Z484" s="3" t="s">
        <v>4684</v>
      </c>
      <c r="AA484" s="3" t="s">
        <v>114</v>
      </c>
      <c r="AB484" s="3" t="s">
        <v>74</v>
      </c>
      <c r="AC484" s="8">
        <v>12</v>
      </c>
      <c r="AD484" s="3" t="s">
        <v>5967</v>
      </c>
      <c r="AE484" s="4" t="s">
        <v>5968</v>
      </c>
      <c r="AF484" s="3"/>
      <c r="AG484" s="3" t="s">
        <v>114</v>
      </c>
      <c r="AH484" s="8">
        <v>4</v>
      </c>
      <c r="AI484" s="3" t="s">
        <v>74</v>
      </c>
      <c r="AJ484" t="s">
        <v>114</v>
      </c>
      <c r="AK484" t="s">
        <v>114</v>
      </c>
      <c r="AL484" s="43" t="b">
        <v>0</v>
      </c>
      <c r="AM484" s="3"/>
      <c r="AN484" s="3"/>
      <c r="AO484" s="43" t="b">
        <v>0</v>
      </c>
      <c r="AP484" s="3" t="b">
        <v>0</v>
      </c>
      <c r="AQ484" s="3">
        <f>VLOOKUP(Table2[[#This Row],[Job-no]],Table3[],26,FALSE)</f>
        <v>2880</v>
      </c>
      <c r="AR484" t="str">
        <f t="shared" si="92"/>
        <v>B2SQDLED</v>
      </c>
      <c r="AS484" t="str">
        <f>VLOOKUP(AR484,Table1[],4,0)</f>
        <v>pendant</v>
      </c>
      <c r="AT484">
        <f>IF(BD484&gt;0,"Pattern",VLOOKUP(AR484,Table1[],5,0))</f>
        <v>0</v>
      </c>
      <c r="AU484" s="34">
        <f>IF(AT484="Pattern",WORKDAY(Table2[[#This Row],[Scheduled Ship Date]],-10),WORKDAY(Table2[[#This Row],[Scheduled Ship Date]],-4))</f>
        <v>43479</v>
      </c>
      <c r="AV484">
        <f>IF(Table2[[#This Row],[Extrusion cut double saw]]=TRUE,IF(O484="ToDo",IF(AT484="Pattern",Table2[[#This Row],[Total Sections]]*0.4,Table2[[#This Row],[Total Sections]]*0.12),0),IF(AT484="Pattern",Table2[[#This Row],[Total Sections]]*4,Table2[[#This Row],[Total Sections]]*1.2))</f>
        <v>4.8</v>
      </c>
      <c r="AW484" s="130">
        <f t="shared" ca="1" si="98"/>
        <v>43471</v>
      </c>
      <c r="AX484" s="42">
        <f>IF(AT484="Pattern",Table2[[#This Row],[Scheduled Ship Date]]-2,Table2[[#This Row],[Scheduled Ship Date]]-3)</f>
        <v>43480</v>
      </c>
      <c r="AY484">
        <f>IF(Table2[[#This Row],[Pattern]]="Pattern",Table2[[#This Row],[Total Sections]]*4.82,Table2[[#This Row],[Total Sections]]*0.5)</f>
        <v>2</v>
      </c>
      <c r="AZ484" s="42">
        <f t="shared" ca="1" si="99"/>
        <v>43470</v>
      </c>
      <c r="BA484" s="39">
        <f>((Table2[Total Sections]/Table2[Open Qty])-1)*Table2[Open Qty]*12.96</f>
        <v>25.92</v>
      </c>
      <c r="BB484" s="39"/>
      <c r="BC484" s="39" t="str">
        <f t="shared" si="93"/>
        <v>B2SQDLED-452-90-27-SO-24-AP-UNV-DP-1-CA(60)-C(W/ BLACK CORDS AND CANOPIES)</v>
      </c>
      <c r="BD484" s="39">
        <f t="shared" si="94"/>
        <v>0</v>
      </c>
      <c r="BE484" s="39" t="b">
        <f>_xlfn.IFNA(VLOOKUP(Table2[[#This Row],[Job-no]],Table4[],9,FALSE),TRUE)</f>
        <v>0</v>
      </c>
      <c r="BF484" t="str">
        <f>VLOOKUP(AR484,Table1[],3,0)</f>
        <v>B2S</v>
      </c>
      <c r="BG484" s="39" t="b">
        <f>_xlfn.IFNA(VLOOKUP(Table2[[#This Row],[Job-no]],Table4[],14,FALSE),TRUE)</f>
        <v>0</v>
      </c>
      <c r="BH484" s="39" t="str">
        <f>_xlfn.IFNA(VLOOKUP(Table2[[#This Row],[Job-no]],Table4[],11,FALSE),"Done")</f>
        <v/>
      </c>
      <c r="BI484" s="39">
        <f>IF(Table2[[#This Row],[Pattern]]="Pattern",VLOOKUP(Table2[[#This Row],[Product Code]],'Routing data'!$A$2:$W$470,13,FALSE),VLOOKUP(Table2[[#This Row],[Product Code]],'Routing data'!$A$2:$W$470,3,FALSE))</f>
        <v>2</v>
      </c>
      <c r="BJ484" s="39">
        <f>IF(Table2[[#This Row],[Pattern]]="Pattern",VLOOKUP(Table2[[#This Row],[Product Code]],'Routing data'!$A$2:$W$470,14,FALSE),VLOOKUP(Table2[[#This Row],[Product Code]],'Routing data'!$A$2:$W$470,4,FALSE))</f>
        <v>0</v>
      </c>
      <c r="BK484" s="39">
        <f>VLOOKUP(Table2[[#This Row],[Product Code]],'Routing data'!A$4:W$524,16,FALSE)</f>
        <v>0</v>
      </c>
      <c r="BL484" s="42">
        <f>IF(Table2[[#This Row],[Milling Required]]=0,"x",IF(AT484="Pattern",B484-10,B484-4))</f>
        <v>43479</v>
      </c>
      <c r="BM484" s="42" t="str">
        <f>IF(Table2[[#This Row],[Punching Required]]=0,"x",IF(AT484="Pattern",B484-8,B484-2))</f>
        <v>x</v>
      </c>
      <c r="BN484" s="42">
        <f t="shared" si="95"/>
        <v>43480</v>
      </c>
      <c r="BO484" s="39">
        <f>IF(Table2[[#This Row],[Milling]]="x","x",Table2[[#This Row],[Total Sections]]*2)</f>
        <v>8</v>
      </c>
      <c r="BP484" s="39" t="str">
        <f>IF(Table2[[#This Row],[Punching]]="x","x",Table2[Total Sections]*2)</f>
        <v>x</v>
      </c>
      <c r="BQ484" s="39">
        <f>IF(Table2[[#This Row],[Pattern]]="Pattern",Table2[Total Sections]*3,Table2[Total Sections]*1.5)</f>
        <v>6</v>
      </c>
      <c r="BR484" s="42">
        <f t="shared" ca="1" si="97"/>
        <v>43471</v>
      </c>
      <c r="BS484" s="39"/>
      <c r="BT484" s="42"/>
      <c r="BU484" s="39"/>
      <c r="BV484" s="39" t="str">
        <f>_xlfn.IFNA(VLOOKUP(Table2[[#This Row],[Job-no]],Table4[],16,FALSE),"Ready")</f>
        <v/>
      </c>
      <c r="BW484" s="39" t="str">
        <f>_xlfn.IFNA(VLOOKUP(Table2[[#This Row],[Job-no]],Table4[],21,FALSE),"Ready")</f>
        <v/>
      </c>
      <c r="BX484" s="39" t="b">
        <f>_xlfn.IFNA(VLOOKUP(Table2[[#This Row],[Job-no]],Table4[],10,FALSE),TRUE)</f>
        <v>0</v>
      </c>
      <c r="BY484" s="39" t="str">
        <f>_xlfn.IFNA(VLOOKUP(Table2[[#This Row],[Job-no]],Table4[],22,FALSE),"Ready")</f>
        <v/>
      </c>
      <c r="BZ484" s="120">
        <f t="shared" si="96"/>
        <v>43483</v>
      </c>
      <c r="CA484" s="120" t="str">
        <f ca="1">IF(OR(Table2[[#This Row],[Saw Date]]=TODAY(),Table2[[#This Row],[Saw Date]]=TODAY()+1), Table2[[#This Row],[Saw Date]],IF(Table2[[#This Row],[Extrusion cut double saw]],"Done",""))</f>
        <v/>
      </c>
      <c r="CB484" s="120" t="str">
        <f ca="1">IF(OR(Table2[[#This Row],[Lens Date]]=TODAY(),Table2[[#This Row],[Lens Date]]=TODAY()+1), Table2[[#This Row],[Lens Date]],IF(Table2[[#This Row],[MSLens]]="Done","Done",""))</f>
        <v/>
      </c>
      <c r="CC484" s="120" t="str">
        <f ca="1">IF(OR(Table2[[#This Row],[Milling Date]]=TODAY(),Table2[[#This Row],[Milling Date]]=TODAY()+1), Table2[[#This Row],[Milling Date]],IF(Table2[[#This Row],[CNC Holes]]="Ready","Done",""))</f>
        <v/>
      </c>
      <c r="CD484" s="120" t="str">
        <f ca="1">IF(OR(Table2[[#This Row],[Welding Date]]=TODAY(),Table2[[#This Row],[Welding Date]]=TODAY()+1), Table2[[#This Row],[Welding Date]],IF(Table2[[#This Row],[Welding Corners]]="Ready","Done",""))</f>
        <v/>
      </c>
      <c r="CE484" s="120" t="str">
        <f ca="1">IF(OR(Table2[[#This Row],[Puching Date]]=TODAY(),Table2[[#This Row],[Puching Date]]=TODAY()+1), Table2[[#This Row],[Puching Date]],IF(Table2[[#This Row],[Punch Holes]]="Ready","Done",""))</f>
        <v/>
      </c>
      <c r="CF484" s="120" t="str">
        <f ca="1">IF(OR(Table2[[#This Row],[Housing Date2]]=TODAY(),Table2[[#This Row],[Housing Date2]]=TODAY()+1),Table2[[#This Row],[Housing Date2]],IF(Table2[[#This Row],[Body Assembly]],"Done",""))</f>
        <v/>
      </c>
      <c r="CG484" s="120" t="str">
        <f>_xlfn.IFNA(VLOOKUP(Table2[[#This Row],[Job-no]],Table4[],7,FALSE),"Done")</f>
        <v>Scheduled/Released</v>
      </c>
    </row>
    <row r="485" spans="1:85" x14ac:dyDescent="0.25">
      <c r="A485" s="39" t="str">
        <f>_xlfn.CONCAT(Table2[[#This Row],[Order]],"-",Table2[[#This Row],[Line]])</f>
        <v>76281-5</v>
      </c>
      <c r="B485" s="5">
        <v>43483</v>
      </c>
      <c r="C485" s="8">
        <v>76281</v>
      </c>
      <c r="D485" s="3" t="s">
        <v>2714</v>
      </c>
      <c r="E485" s="8">
        <v>5</v>
      </c>
      <c r="F485" s="8">
        <v>1</v>
      </c>
      <c r="G485" s="3" t="s">
        <v>42</v>
      </c>
      <c r="H485" s="8">
        <v>2</v>
      </c>
      <c r="I485" s="43" t="b">
        <v>0</v>
      </c>
      <c r="J485" s="43" t="b">
        <v>0</v>
      </c>
      <c r="K485" t="s">
        <v>114</v>
      </c>
      <c r="L485" s="43" t="b">
        <v>0</v>
      </c>
      <c r="M485" s="43" t="b">
        <v>0</v>
      </c>
      <c r="N485" s="43" t="b">
        <v>0</v>
      </c>
      <c r="O485" t="s">
        <v>114</v>
      </c>
      <c r="P485" t="s">
        <v>114</v>
      </c>
      <c r="Q485" t="s">
        <v>114</v>
      </c>
      <c r="R485" t="s">
        <v>114</v>
      </c>
      <c r="S485" t="s">
        <v>114</v>
      </c>
      <c r="T485" t="s">
        <v>114</v>
      </c>
      <c r="U485" t="s">
        <v>114</v>
      </c>
      <c r="V485" t="s">
        <v>114</v>
      </c>
      <c r="W485" s="5">
        <v>43480</v>
      </c>
      <c r="X485" s="3" t="s">
        <v>114</v>
      </c>
      <c r="Y485" s="3"/>
      <c r="Z485" s="3" t="s">
        <v>4860</v>
      </c>
      <c r="AA485" s="3" t="s">
        <v>114</v>
      </c>
      <c r="AB485" s="3" t="s">
        <v>74</v>
      </c>
      <c r="AC485" s="8">
        <v>12</v>
      </c>
      <c r="AD485" s="3" t="s">
        <v>5967</v>
      </c>
      <c r="AE485" s="4" t="s">
        <v>5968</v>
      </c>
      <c r="AF485" s="3"/>
      <c r="AG485" s="3" t="s">
        <v>114</v>
      </c>
      <c r="AH485" s="8">
        <v>6</v>
      </c>
      <c r="AI485" s="3" t="s">
        <v>74</v>
      </c>
      <c r="AJ485" t="s">
        <v>114</v>
      </c>
      <c r="AK485" t="s">
        <v>114</v>
      </c>
      <c r="AL485" s="43" t="b">
        <v>0</v>
      </c>
      <c r="AM485" s="3"/>
      <c r="AN485" s="3"/>
      <c r="AO485" s="43" t="b">
        <v>0</v>
      </c>
      <c r="AP485" s="3" t="b">
        <v>0</v>
      </c>
      <c r="AQ485" s="3">
        <f>VLOOKUP(Table2[[#This Row],[Job-no]],Table3[],26,FALSE)</f>
        <v>3120</v>
      </c>
      <c r="AR485" t="str">
        <f t="shared" si="92"/>
        <v>B2SQDLED</v>
      </c>
      <c r="AS485" t="str">
        <f>VLOOKUP(AR485,Table1[],4,0)</f>
        <v>pendant</v>
      </c>
      <c r="AT485">
        <f>IF(BD485&gt;0,"Pattern",VLOOKUP(AR485,Table1[],5,0))</f>
        <v>0</v>
      </c>
      <c r="AU485" s="34">
        <f>IF(AT485="Pattern",WORKDAY(Table2[[#This Row],[Scheduled Ship Date]],-10),WORKDAY(Table2[[#This Row],[Scheduled Ship Date]],-4))</f>
        <v>43479</v>
      </c>
      <c r="AV485" s="39">
        <f>IF(Table2[[#This Row],[Extrusion cut double saw]]=TRUE,IF(O485="ToDo",IF(AT485="Pattern",Table2[[#This Row],[Total Sections]]*0.4,Table2[[#This Row],[Total Sections]]*0.12),0),IF(AT485="Pattern",Table2[[#This Row],[Total Sections]]*4,Table2[[#This Row],[Total Sections]]*1.2))</f>
        <v>7.1999999999999993</v>
      </c>
      <c r="AW485" s="130">
        <f t="shared" ca="1" si="98"/>
        <v>43471</v>
      </c>
      <c r="AX485" s="42">
        <f>IF(AT485="Pattern",Table2[[#This Row],[Scheduled Ship Date]]-2,Table2[[#This Row],[Scheduled Ship Date]]-3)</f>
        <v>43480</v>
      </c>
      <c r="AY485" s="39">
        <f>IF(Table2[[#This Row],[Pattern]]="Pattern",Table2[[#This Row],[Total Sections]]*4.82,Table2[[#This Row],[Total Sections]]*0.5)</f>
        <v>3</v>
      </c>
      <c r="AZ485" s="42">
        <f t="shared" ca="1" si="99"/>
        <v>43470</v>
      </c>
      <c r="BA485" s="39">
        <f>((Table2[Total Sections]/Table2[Open Qty])-1)*Table2[Open Qty]*12.96</f>
        <v>51.84</v>
      </c>
      <c r="BB485" s="39"/>
      <c r="BC485" s="39" t="str">
        <f t="shared" si="93"/>
        <v>B2SQDLED-452-90-27-SO-26-AP-UNV-DP-1-CA(60)-C(W/ BLACK CORDS AND CANOPIES)</v>
      </c>
      <c r="BD485" s="39">
        <f t="shared" si="94"/>
        <v>0</v>
      </c>
      <c r="BE485" s="39" t="b">
        <f>_xlfn.IFNA(VLOOKUP(Table2[[#This Row],[Job-no]],Table4[],9,FALSE),TRUE)</f>
        <v>0</v>
      </c>
      <c r="BF485" s="39"/>
      <c r="BG485" s="39" t="b">
        <f>_xlfn.IFNA(VLOOKUP(Table2[[#This Row],[Job-no]],Table4[],14,FALSE),TRUE)</f>
        <v>0</v>
      </c>
      <c r="BH485" s="39" t="str">
        <f>_xlfn.IFNA(VLOOKUP(Table2[[#This Row],[Job-no]],Table4[],11,FALSE),"Done")</f>
        <v/>
      </c>
      <c r="BI485" s="39">
        <f>IF(Table2[[#This Row],[Pattern]]="Pattern",VLOOKUP(Table2[[#This Row],[Product Code]],'Routing data'!$A$2:$W$470,13,FALSE),VLOOKUP(Table2[[#This Row],[Product Code]],'Routing data'!$A$2:$W$470,3,FALSE))</f>
        <v>2</v>
      </c>
      <c r="BJ485" s="39">
        <f>IF(Table2[[#This Row],[Pattern]]="Pattern",VLOOKUP(Table2[[#This Row],[Product Code]],'Routing data'!$A$2:$W$470,14,FALSE),VLOOKUP(Table2[[#This Row],[Product Code]],'Routing data'!$A$2:$W$470,4,FALSE))</f>
        <v>0</v>
      </c>
      <c r="BK485" s="39">
        <f>VLOOKUP(Table2[[#This Row],[Product Code]],'Routing data'!A$4:W$524,16,FALSE)</f>
        <v>0</v>
      </c>
      <c r="BL485" s="42">
        <f>IF(Table2[[#This Row],[Milling Required]]=0,"x",IF(AT485="Pattern",B485-10,B485-4))</f>
        <v>43479</v>
      </c>
      <c r="BM485" s="39"/>
      <c r="BN485" s="42">
        <f t="shared" si="95"/>
        <v>43480</v>
      </c>
      <c r="BO485" s="39">
        <f>IF(Table2[[#This Row],[Milling]]="x","x",Table2[[#This Row],[Total Sections]]*2)</f>
        <v>12</v>
      </c>
      <c r="BP485" s="39">
        <f>IF(Table2[[#This Row],[Punching]]="x","x",Table2[Total Sections]*2)</f>
        <v>12</v>
      </c>
      <c r="BQ485" s="39">
        <f>IF(Table2[[#This Row],[Pattern]]="Pattern",Table2[Total Sections]*3,Table2[Total Sections]*1.5)</f>
        <v>9</v>
      </c>
      <c r="BR485" s="42">
        <f t="shared" ca="1" si="97"/>
        <v>43471</v>
      </c>
      <c r="BS485" s="39"/>
      <c r="BT485" s="39"/>
      <c r="BU485" s="39"/>
      <c r="BV485" s="39" t="str">
        <f>_xlfn.IFNA(VLOOKUP(Table2[[#This Row],[Job-no]],Table4[],16,FALSE),"Ready")</f>
        <v/>
      </c>
      <c r="BW485" s="39" t="str">
        <f>_xlfn.IFNA(VLOOKUP(Table2[[#This Row],[Job-no]],Table4[],21,FALSE),"Ready")</f>
        <v/>
      </c>
      <c r="BX485" s="39" t="b">
        <f>_xlfn.IFNA(VLOOKUP(Table2[[#This Row],[Job-no]],Table4[],10,FALSE),TRUE)</f>
        <v>0</v>
      </c>
      <c r="BY485" s="39" t="str">
        <f>_xlfn.IFNA(VLOOKUP(Table2[[#This Row],[Job-no]],Table4[],22,FALSE),"Ready")</f>
        <v/>
      </c>
      <c r="BZ485" s="120">
        <f t="shared" si="96"/>
        <v>43483</v>
      </c>
      <c r="CA485" s="120" t="str">
        <f ca="1">IF(OR(Table2[[#This Row],[Saw Date]]=TODAY(),Table2[[#This Row],[Saw Date]]=TODAY()+1), Table2[[#This Row],[Saw Date]],IF(Table2[[#This Row],[Extrusion cut double saw]],"Done",""))</f>
        <v/>
      </c>
      <c r="CB485" s="120" t="str">
        <f ca="1">IF(OR(Table2[[#This Row],[Lens Date]]=TODAY(),Table2[[#This Row],[Lens Date]]=TODAY()+1), Table2[[#This Row],[Lens Date]],IF(Table2[[#This Row],[MSLens]]="Done","Done",""))</f>
        <v/>
      </c>
      <c r="CC485" s="120" t="str">
        <f ca="1">IF(OR(Table2[[#This Row],[Milling Date]]=TODAY(),Table2[[#This Row],[Milling Date]]=TODAY()+1), Table2[[#This Row],[Milling Date]],IF(Table2[[#This Row],[CNC Holes]]="Ready","Done",""))</f>
        <v/>
      </c>
      <c r="CD485" s="120" t="str">
        <f ca="1">IF(OR(Table2[[#This Row],[Welding Date]]=TODAY(),Table2[[#This Row],[Welding Date]]=TODAY()+1), Table2[[#This Row],[Welding Date]],IF(Table2[[#This Row],[Welding Corners]]="Ready","Done",""))</f>
        <v/>
      </c>
      <c r="CE485" s="120" t="str">
        <f ca="1">IF(OR(Table2[[#This Row],[Puching Date]]=TODAY(),Table2[[#This Row],[Puching Date]]=TODAY()+1), Table2[[#This Row],[Puching Date]],IF(Table2[[#This Row],[Punch Holes]]="Ready","Done",""))</f>
        <v/>
      </c>
      <c r="CF485" s="120" t="str">
        <f ca="1">IF(OR(Table2[[#This Row],[Housing Date2]]=TODAY(),Table2[[#This Row],[Housing Date2]]=TODAY()+1),Table2[[#This Row],[Housing Date2]],IF(Table2[[#This Row],[Body Assembly]],"Done",""))</f>
        <v/>
      </c>
      <c r="CG485" s="120" t="str">
        <f>_xlfn.IFNA(VLOOKUP(Table2[[#This Row],[Job-no]],Table4[],7,FALSE),"Done")</f>
        <v>Scheduled/Released</v>
      </c>
    </row>
    <row r="486" spans="1:85" x14ac:dyDescent="0.25">
      <c r="A486" s="39" t="str">
        <f>_xlfn.CONCAT(Table2[[#This Row],[Order]],"-",Table2[[#This Row],[Line]])</f>
        <v>76896-1</v>
      </c>
      <c r="B486" s="5">
        <v>43483</v>
      </c>
      <c r="C486" s="8">
        <v>76896</v>
      </c>
      <c r="D486" s="3" t="s">
        <v>2744</v>
      </c>
      <c r="E486" s="8">
        <v>1</v>
      </c>
      <c r="F486" s="8">
        <v>1</v>
      </c>
      <c r="G486" s="3" t="s">
        <v>42</v>
      </c>
      <c r="H486" s="8">
        <v>25</v>
      </c>
      <c r="I486" s="43" t="b">
        <v>0</v>
      </c>
      <c r="J486" s="43" t="b">
        <v>0</v>
      </c>
      <c r="K486" t="s">
        <v>114</v>
      </c>
      <c r="L486" s="43" t="b">
        <v>0</v>
      </c>
      <c r="M486" s="43" t="b">
        <v>0</v>
      </c>
      <c r="N486" s="43" t="b">
        <v>0</v>
      </c>
      <c r="O486" t="s">
        <v>114</v>
      </c>
      <c r="P486" t="s">
        <v>114</v>
      </c>
      <c r="Q486" t="s">
        <v>114</v>
      </c>
      <c r="R486" t="s">
        <v>114</v>
      </c>
      <c r="S486" t="s">
        <v>114</v>
      </c>
      <c r="T486" t="s">
        <v>114</v>
      </c>
      <c r="U486" t="s">
        <v>114</v>
      </c>
      <c r="V486" t="s">
        <v>114</v>
      </c>
      <c r="W486" s="5">
        <v>43480</v>
      </c>
      <c r="X486" s="3" t="s">
        <v>114</v>
      </c>
      <c r="Y486" s="3"/>
      <c r="Z486" s="3" t="s">
        <v>48</v>
      </c>
      <c r="AA486" s="3" t="s">
        <v>114</v>
      </c>
      <c r="AB486" s="3" t="s">
        <v>74</v>
      </c>
      <c r="AC486" s="8">
        <v>7</v>
      </c>
      <c r="AD486" s="3" t="s">
        <v>5967</v>
      </c>
      <c r="AE486" s="4" t="s">
        <v>5968</v>
      </c>
      <c r="AF486" s="3"/>
      <c r="AG486" s="3" t="s">
        <v>114</v>
      </c>
      <c r="AH486" s="8">
        <v>25</v>
      </c>
      <c r="AI486" s="3" t="s">
        <v>74</v>
      </c>
      <c r="AJ486" t="s">
        <v>114</v>
      </c>
      <c r="AK486" t="s">
        <v>114</v>
      </c>
      <c r="AL486" s="43" t="b">
        <v>0</v>
      </c>
      <c r="AM486" s="3"/>
      <c r="AN486" s="3"/>
      <c r="AO486" s="43" t="b">
        <v>0</v>
      </c>
      <c r="AP486" s="3" t="b">
        <v>0</v>
      </c>
      <c r="AQ486" s="3">
        <f>VLOOKUP(Table2[[#This Row],[Job-no]],Table3[],26,FALSE)</f>
        <v>21400</v>
      </c>
      <c r="AR486" t="str">
        <f t="shared" si="92"/>
        <v>SCDI</v>
      </c>
      <c r="AS486" t="str">
        <f>VLOOKUP(AR486,Table1[],4,0)</f>
        <v>pendant</v>
      </c>
      <c r="AT486" t="str">
        <f>IF(BD486&gt;0,"Pattern",VLOOKUP(AR486,Table1[],5,0))</f>
        <v>Check for Kit</v>
      </c>
      <c r="AU486" s="34">
        <f>IF(AT486="Pattern",WORKDAY(Table2[[#This Row],[Scheduled Ship Date]],-10),WORKDAY(Table2[[#This Row],[Scheduled Ship Date]],-4))</f>
        <v>43479</v>
      </c>
      <c r="AV486" s="39">
        <f>IF(Table2[[#This Row],[Extrusion cut double saw]]=TRUE,IF(O486="ToDo",IF(AT486="Pattern",Table2[[#This Row],[Total Sections]]*0.4,Table2[[#This Row],[Total Sections]]*0.12),0),IF(AT486="Pattern",Table2[[#This Row],[Total Sections]]*4,Table2[[#This Row],[Total Sections]]*1.2))</f>
        <v>30</v>
      </c>
      <c r="AW486" s="130">
        <f t="shared" ca="1" si="98"/>
        <v>43471</v>
      </c>
      <c r="AX486" s="42">
        <f>IF(AT486="Pattern",Table2[[#This Row],[Scheduled Ship Date]]-2,Table2[[#This Row],[Scheduled Ship Date]]-3)</f>
        <v>43480</v>
      </c>
      <c r="AY486" s="39">
        <f>IF(Table2[[#This Row],[Pattern]]="Pattern",Table2[[#This Row],[Total Sections]]*4.82,Table2[[#This Row],[Total Sections]]*0.5)</f>
        <v>12.5</v>
      </c>
      <c r="AZ486" s="42">
        <f t="shared" ca="1" si="99"/>
        <v>43470</v>
      </c>
      <c r="BA486" s="39">
        <f>((Table2[Total Sections]/Table2[Open Qty])-1)*Table2[Open Qty]*12.96</f>
        <v>0</v>
      </c>
      <c r="BB486" s="39"/>
      <c r="BC486" s="39" t="str">
        <f t="shared" si="93"/>
        <v>SCDI-500-500-90-35-BW-FL-8-W-UNV-DP-1-CA(84)</v>
      </c>
      <c r="BD486" s="39">
        <f t="shared" si="94"/>
        <v>0</v>
      </c>
      <c r="BE486" s="39" t="b">
        <f>_xlfn.IFNA(VLOOKUP(Table2[[#This Row],[Job-no]],Table4[],9,FALSE),TRUE)</f>
        <v>0</v>
      </c>
      <c r="BF486" s="39"/>
      <c r="BG486" s="39" t="b">
        <f>_xlfn.IFNA(VLOOKUP(Table2[[#This Row],[Job-no]],Table4[],14,FALSE),TRUE)</f>
        <v>0</v>
      </c>
      <c r="BH486" s="39" t="str">
        <f>_xlfn.IFNA(VLOOKUP(Table2[[#This Row],[Job-no]],Table4[],11,FALSE),"Done")</f>
        <v/>
      </c>
      <c r="BI486" s="39">
        <f>IF(Table2[[#This Row],[Pattern]]="Pattern",VLOOKUP(Table2[[#This Row],[Product Code]],'Routing data'!$A$2:$W$470,13,FALSE),VLOOKUP(Table2[[#This Row],[Product Code]],'Routing data'!$A$2:$W$470,3,FALSE))</f>
        <v>2</v>
      </c>
      <c r="BJ486" s="39">
        <f>IF(Table2[[#This Row],[Pattern]]="Pattern",VLOOKUP(Table2[[#This Row],[Product Code]],'Routing data'!$A$2:$W$470,14,FALSE),VLOOKUP(Table2[[#This Row],[Product Code]],'Routing data'!$A$2:$W$470,4,FALSE))</f>
        <v>0</v>
      </c>
      <c r="BK486" s="39">
        <f>VLOOKUP(Table2[[#This Row],[Product Code]],'Routing data'!A$4:W$524,16,FALSE)</f>
        <v>0</v>
      </c>
      <c r="BL486" s="42">
        <f>IF(Table2[[#This Row],[Milling Required]]=0,"x",IF(AT486="Pattern",B486-10,B486-4))</f>
        <v>43479</v>
      </c>
      <c r="BM486" s="39"/>
      <c r="BN486" s="42">
        <f t="shared" si="95"/>
        <v>43480</v>
      </c>
      <c r="BO486" s="39">
        <f>IF(Table2[[#This Row],[Milling]]="x","x",Table2[[#This Row],[Total Sections]]*2)</f>
        <v>50</v>
      </c>
      <c r="BP486" s="39">
        <f>IF(Table2[[#This Row],[Punching]]="x","x",Table2[Total Sections]*2)</f>
        <v>50</v>
      </c>
      <c r="BQ486" s="39">
        <f>IF(Table2[[#This Row],[Pattern]]="Pattern",Table2[Total Sections]*3,Table2[Total Sections]*1.5)</f>
        <v>37.5</v>
      </c>
      <c r="BR486" s="42">
        <f t="shared" ca="1" si="97"/>
        <v>43471</v>
      </c>
      <c r="BS486" s="39"/>
      <c r="BT486" s="39"/>
      <c r="BU486" s="39"/>
      <c r="BV486" s="39" t="str">
        <f>_xlfn.IFNA(VLOOKUP(Table2[[#This Row],[Job-no]],Table4[],16,FALSE),"Ready")</f>
        <v/>
      </c>
      <c r="BW486" s="39" t="str">
        <f>_xlfn.IFNA(VLOOKUP(Table2[[#This Row],[Job-no]],Table4[],21,FALSE),"Ready")</f>
        <v/>
      </c>
      <c r="BX486" s="39" t="b">
        <f>_xlfn.IFNA(VLOOKUP(Table2[[#This Row],[Job-no]],Table4[],10,FALSE),TRUE)</f>
        <v>0</v>
      </c>
      <c r="BY486" s="39" t="str">
        <f>_xlfn.IFNA(VLOOKUP(Table2[[#This Row],[Job-no]],Table4[],22,FALSE),"Ready")</f>
        <v/>
      </c>
      <c r="BZ486" s="120">
        <f t="shared" si="96"/>
        <v>43483</v>
      </c>
      <c r="CA486" s="120" t="str">
        <f ca="1">IF(OR(Table2[[#This Row],[Saw Date]]=TODAY(),Table2[[#This Row],[Saw Date]]=TODAY()+1), Table2[[#This Row],[Saw Date]],IF(Table2[[#This Row],[Extrusion cut double saw]],"Done",""))</f>
        <v/>
      </c>
      <c r="CB486" s="120" t="str">
        <f ca="1">IF(OR(Table2[[#This Row],[Lens Date]]=TODAY(),Table2[[#This Row],[Lens Date]]=TODAY()+1), Table2[[#This Row],[Lens Date]],IF(Table2[[#This Row],[MSLens]]="Done","Done",""))</f>
        <v/>
      </c>
      <c r="CC486" s="120" t="str">
        <f ca="1">IF(OR(Table2[[#This Row],[Milling Date]]=TODAY(),Table2[[#This Row],[Milling Date]]=TODAY()+1), Table2[[#This Row],[Milling Date]],IF(Table2[[#This Row],[CNC Holes]]="Ready","Done",""))</f>
        <v/>
      </c>
      <c r="CD486" s="120" t="str">
        <f ca="1">IF(OR(Table2[[#This Row],[Welding Date]]=TODAY(),Table2[[#This Row],[Welding Date]]=TODAY()+1), Table2[[#This Row],[Welding Date]],IF(Table2[[#This Row],[Welding Corners]]="Ready","Done",""))</f>
        <v/>
      </c>
      <c r="CE486" s="120" t="str">
        <f ca="1">IF(OR(Table2[[#This Row],[Puching Date]]=TODAY(),Table2[[#This Row],[Puching Date]]=TODAY()+1), Table2[[#This Row],[Puching Date]],IF(Table2[[#This Row],[Punch Holes]]="Ready","Done",""))</f>
        <v/>
      </c>
      <c r="CF486" s="120" t="str">
        <f ca="1">IF(OR(Table2[[#This Row],[Housing Date2]]=TODAY(),Table2[[#This Row],[Housing Date2]]=TODAY()+1),Table2[[#This Row],[Housing Date2]],IF(Table2[[#This Row],[Body Assembly]],"Done",""))</f>
        <v/>
      </c>
      <c r="CG486" s="120" t="str">
        <f>_xlfn.IFNA(VLOOKUP(Table2[[#This Row],[Job-no]],Table4[],7,FALSE),"Done")</f>
        <v>Scheduled/Released</v>
      </c>
    </row>
    <row r="487" spans="1:85" x14ac:dyDescent="0.25">
      <c r="A487" s="39" t="str">
        <f>_xlfn.CONCAT(Table2[[#This Row],[Order]],"-",Table2[[#This Row],[Line]])</f>
        <v>77249-1</v>
      </c>
      <c r="B487" s="5">
        <v>43483</v>
      </c>
      <c r="C487" s="8">
        <v>77249</v>
      </c>
      <c r="D487" s="3" t="s">
        <v>4067</v>
      </c>
      <c r="E487" s="8">
        <v>1</v>
      </c>
      <c r="F487" s="8">
        <v>1</v>
      </c>
      <c r="G487" s="3" t="s">
        <v>42</v>
      </c>
      <c r="H487" s="8">
        <v>2</v>
      </c>
      <c r="I487" s="43" t="b">
        <v>0</v>
      </c>
      <c r="J487" s="43" t="b">
        <v>0</v>
      </c>
      <c r="K487" t="s">
        <v>114</v>
      </c>
      <c r="L487" s="43" t="b">
        <v>0</v>
      </c>
      <c r="M487" s="43" t="b">
        <v>0</v>
      </c>
      <c r="N487" s="43" t="b">
        <v>0</v>
      </c>
      <c r="O487" t="s">
        <v>114</v>
      </c>
      <c r="P487" t="s">
        <v>114</v>
      </c>
      <c r="Q487" t="s">
        <v>114</v>
      </c>
      <c r="R487" t="s">
        <v>114</v>
      </c>
      <c r="S487" t="s">
        <v>114</v>
      </c>
      <c r="T487" t="s">
        <v>114</v>
      </c>
      <c r="U487" t="s">
        <v>114</v>
      </c>
      <c r="V487" t="s">
        <v>114</v>
      </c>
      <c r="W487" s="5">
        <v>43480</v>
      </c>
      <c r="X487" s="3" t="s">
        <v>151</v>
      </c>
      <c r="Y487" s="3"/>
      <c r="Z487" s="3" t="s">
        <v>4823</v>
      </c>
      <c r="AA487" s="3" t="s">
        <v>114</v>
      </c>
      <c r="AB487" s="3" t="s">
        <v>168</v>
      </c>
      <c r="AC487" s="8">
        <v>1</v>
      </c>
      <c r="AD487" s="3" t="s">
        <v>5967</v>
      </c>
      <c r="AE487" s="4" t="s">
        <v>5968</v>
      </c>
      <c r="AF487" s="3"/>
      <c r="AG487" s="3" t="s">
        <v>114</v>
      </c>
      <c r="AH487" s="8">
        <v>2</v>
      </c>
      <c r="AI487" s="3" t="s">
        <v>180</v>
      </c>
      <c r="AJ487" t="s">
        <v>114</v>
      </c>
      <c r="AK487" t="s">
        <v>114</v>
      </c>
      <c r="AL487" s="43" t="b">
        <v>0</v>
      </c>
      <c r="AM487" s="3"/>
      <c r="AN487" s="3"/>
      <c r="AO487" s="43" t="b">
        <v>0</v>
      </c>
      <c r="AP487" s="3" t="b">
        <v>0</v>
      </c>
      <c r="AQ487" s="3">
        <f>VLOOKUP(Table2[[#This Row],[Job-no]],Table3[],26,FALSE)</f>
        <v>1440</v>
      </c>
      <c r="AR487" t="str">
        <f t="shared" si="92"/>
        <v>SCML</v>
      </c>
      <c r="AS487" t="str">
        <f>VLOOKUP(AR487,Table1[],4,0)</f>
        <v>wall</v>
      </c>
      <c r="AT487" t="str">
        <f>IF(BD487&gt;0,"Pattern",VLOOKUP(AR487,Table1[],5,0))</f>
        <v>Check for Kit</v>
      </c>
      <c r="AU487" s="34">
        <f>IF(AT487="Pattern",WORKDAY(Table2[[#This Row],[Scheduled Ship Date]],-10),WORKDAY(Table2[[#This Row],[Scheduled Ship Date]],-4))</f>
        <v>43479</v>
      </c>
      <c r="AV487" s="39">
        <f>IF(Table2[[#This Row],[Extrusion cut double saw]]=TRUE,IF(O487="ToDo",IF(AT487="Pattern",Table2[[#This Row],[Total Sections]]*0.4,Table2[[#This Row],[Total Sections]]*0.12),0),IF(AT487="Pattern",Table2[[#This Row],[Total Sections]]*4,Table2[[#This Row],[Total Sections]]*1.2))</f>
        <v>2.4</v>
      </c>
      <c r="AW487" s="130">
        <f t="shared" ca="1" si="98"/>
        <v>43471</v>
      </c>
      <c r="AX487" s="42">
        <f>IF(AT487="Pattern",Table2[[#This Row],[Scheduled Ship Date]]-2,Table2[[#This Row],[Scheduled Ship Date]]-3)</f>
        <v>43480</v>
      </c>
      <c r="AY487" s="39">
        <f>IF(Table2[[#This Row],[Pattern]]="Pattern",Table2[[#This Row],[Total Sections]]*4.82,Table2[[#This Row],[Total Sections]]*0.5)</f>
        <v>1</v>
      </c>
      <c r="AZ487" s="42">
        <f t="shared" ca="1" si="99"/>
        <v>43470</v>
      </c>
      <c r="BA487" s="39">
        <f>((Table2[Total Sections]/Table2[Open Qty])-1)*Table2[Open Qty]*12.96</f>
        <v>0</v>
      </c>
      <c r="BB487" s="39"/>
      <c r="BC487" s="39" t="str">
        <f t="shared" si="93"/>
        <v>SCML-8-BW-400-MLB(16)-300-GR-80-35-AP-UNV-DP-1-CA(36)-EN(1)</v>
      </c>
      <c r="BD487" s="39">
        <f t="shared" si="94"/>
        <v>0</v>
      </c>
      <c r="BE487" s="39" t="b">
        <f>_xlfn.IFNA(VLOOKUP(Table2[[#This Row],[Job-no]],Table4[],9,FALSE),TRUE)</f>
        <v>0</v>
      </c>
      <c r="BF487" s="39"/>
      <c r="BG487" s="39" t="b">
        <f>_xlfn.IFNA(VLOOKUP(Table2[[#This Row],[Job-no]],Table4[],14,FALSE),TRUE)</f>
        <v>0</v>
      </c>
      <c r="BH487" s="39" t="str">
        <f>_xlfn.IFNA(VLOOKUP(Table2[[#This Row],[Job-no]],Table4[],11,FALSE),"Done")</f>
        <v/>
      </c>
      <c r="BI487" s="39">
        <f>IF(Table2[[#This Row],[Pattern]]="Pattern",VLOOKUP(Table2[[#This Row],[Product Code]],'Routing data'!$A$2:$W$470,13,FALSE),VLOOKUP(Table2[[#This Row],[Product Code]],'Routing data'!$A$2:$W$470,3,FALSE))</f>
        <v>2</v>
      </c>
      <c r="BJ487" s="39">
        <f>IF(Table2[[#This Row],[Pattern]]="Pattern",VLOOKUP(Table2[[#This Row],[Product Code]],'Routing data'!$A$2:$W$470,14,FALSE),VLOOKUP(Table2[[#This Row],[Product Code]],'Routing data'!$A$2:$W$470,4,FALSE))</f>
        <v>0</v>
      </c>
      <c r="BK487" s="39">
        <f>VLOOKUP(Table2[[#This Row],[Product Code]],'Routing data'!A$4:W$524,16,FALSE)</f>
        <v>5</v>
      </c>
      <c r="BL487" s="42">
        <f>IF(Table2[[#This Row],[Milling Required]]=0,"x",IF(AT487="Pattern",B487-10,B487-4))</f>
        <v>43479</v>
      </c>
      <c r="BM487" s="39"/>
      <c r="BN487" s="42">
        <f t="shared" si="95"/>
        <v>43480</v>
      </c>
      <c r="BO487" s="39">
        <f>IF(Table2[[#This Row],[Milling]]="x","x",Table2[[#This Row],[Total Sections]]*2)</f>
        <v>4</v>
      </c>
      <c r="BP487" s="39">
        <f>IF(Table2[[#This Row],[Punching]]="x","x",Table2[Total Sections]*2)</f>
        <v>4</v>
      </c>
      <c r="BQ487" s="39">
        <f>IF(Table2[[#This Row],[Pattern]]="Pattern",Table2[Total Sections]*3,Table2[Total Sections]*1.5)</f>
        <v>3</v>
      </c>
      <c r="BR487" s="42">
        <f t="shared" ca="1" si="97"/>
        <v>43471</v>
      </c>
      <c r="BS487" s="39"/>
      <c r="BT487" s="39"/>
      <c r="BU487" s="39"/>
      <c r="BV487" s="39" t="str">
        <f>_xlfn.IFNA(VLOOKUP(Table2[[#This Row],[Job-no]],Table4[],16,FALSE),"Ready")</f>
        <v/>
      </c>
      <c r="BW487" s="39" t="str">
        <f>_xlfn.IFNA(VLOOKUP(Table2[[#This Row],[Job-no]],Table4[],21,FALSE),"Ready")</f>
        <v/>
      </c>
      <c r="BX487" s="39" t="b">
        <f>_xlfn.IFNA(VLOOKUP(Table2[[#This Row],[Job-no]],Table4[],10,FALSE),TRUE)</f>
        <v>0</v>
      </c>
      <c r="BY487" s="39" t="str">
        <f>_xlfn.IFNA(VLOOKUP(Table2[[#This Row],[Job-no]],Table4[],22,FALSE),"Ready")</f>
        <v/>
      </c>
      <c r="BZ487" s="120">
        <f t="shared" si="96"/>
        <v>43483</v>
      </c>
      <c r="CA487" s="120" t="str">
        <f ca="1">IF(OR(Table2[[#This Row],[Saw Date]]=TODAY(),Table2[[#This Row],[Saw Date]]=TODAY()+1), Table2[[#This Row],[Saw Date]],IF(Table2[[#This Row],[Extrusion cut double saw]],"Done",""))</f>
        <v/>
      </c>
      <c r="CB487" s="120" t="str">
        <f ca="1">IF(OR(Table2[[#This Row],[Lens Date]]=TODAY(),Table2[[#This Row],[Lens Date]]=TODAY()+1), Table2[[#This Row],[Lens Date]],IF(Table2[[#This Row],[MSLens]]="Done","Done",""))</f>
        <v/>
      </c>
      <c r="CC487" s="120" t="str">
        <f ca="1">IF(OR(Table2[[#This Row],[Milling Date]]=TODAY(),Table2[[#This Row],[Milling Date]]=TODAY()+1), Table2[[#This Row],[Milling Date]],IF(Table2[[#This Row],[CNC Holes]]="Ready","Done",""))</f>
        <v/>
      </c>
      <c r="CD487" s="120" t="str">
        <f ca="1">IF(OR(Table2[[#This Row],[Welding Date]]=TODAY(),Table2[[#This Row],[Welding Date]]=TODAY()+1), Table2[[#This Row],[Welding Date]],IF(Table2[[#This Row],[Welding Corners]]="Ready","Done",""))</f>
        <v/>
      </c>
      <c r="CE487" s="120" t="str">
        <f ca="1">IF(OR(Table2[[#This Row],[Puching Date]]=TODAY(),Table2[[#This Row],[Puching Date]]=TODAY()+1), Table2[[#This Row],[Puching Date]],IF(Table2[[#This Row],[Punch Holes]]="Ready","Done",""))</f>
        <v/>
      </c>
      <c r="CF487" s="120" t="str">
        <f ca="1">IF(OR(Table2[[#This Row],[Housing Date2]]=TODAY(),Table2[[#This Row],[Housing Date2]]=TODAY()+1),Table2[[#This Row],[Housing Date2]],IF(Table2[[#This Row],[Body Assembly]],"Done",""))</f>
        <v/>
      </c>
      <c r="CG487" s="120" t="str">
        <f>_xlfn.IFNA(VLOOKUP(Table2[[#This Row],[Job-no]],Table4[],7,FALSE),"Done")</f>
        <v>Scheduled/Released</v>
      </c>
    </row>
    <row r="488" spans="1:85" x14ac:dyDescent="0.25">
      <c r="A488" s="39" t="str">
        <f>_xlfn.CONCAT(Table2[[#This Row],[Order]],"-",Table2[[#This Row],[Line]])</f>
        <v>77380-1</v>
      </c>
      <c r="B488" s="5">
        <v>43483</v>
      </c>
      <c r="C488" s="8">
        <v>77380</v>
      </c>
      <c r="D488" s="3" t="s">
        <v>4927</v>
      </c>
      <c r="E488" s="8">
        <v>1</v>
      </c>
      <c r="F488" s="8">
        <v>1</v>
      </c>
      <c r="G488" s="3" t="s">
        <v>42</v>
      </c>
      <c r="H488" s="8">
        <v>12</v>
      </c>
      <c r="I488" s="43" t="b">
        <v>0</v>
      </c>
      <c r="J488" s="43" t="b">
        <v>0</v>
      </c>
      <c r="K488" t="s">
        <v>114</v>
      </c>
      <c r="L488" s="43" t="b">
        <v>0</v>
      </c>
      <c r="M488" s="43" t="b">
        <v>0</v>
      </c>
      <c r="N488" s="43" t="b">
        <v>0</v>
      </c>
      <c r="O488" t="s">
        <v>114</v>
      </c>
      <c r="P488" t="s">
        <v>114</v>
      </c>
      <c r="Q488" t="s">
        <v>114</v>
      </c>
      <c r="R488" t="s">
        <v>114</v>
      </c>
      <c r="S488" t="s">
        <v>114</v>
      </c>
      <c r="T488" t="s">
        <v>114</v>
      </c>
      <c r="U488" t="s">
        <v>114</v>
      </c>
      <c r="V488" t="s">
        <v>114</v>
      </c>
      <c r="W488" s="5">
        <v>43480</v>
      </c>
      <c r="X488" s="3" t="s">
        <v>114</v>
      </c>
      <c r="Y488" s="3"/>
      <c r="Z488" s="3" t="s">
        <v>2801</v>
      </c>
      <c r="AA488" s="3" t="s">
        <v>114</v>
      </c>
      <c r="AB488" s="3" t="s">
        <v>74</v>
      </c>
      <c r="AC488" s="8">
        <v>0</v>
      </c>
      <c r="AD488" s="3" t="s">
        <v>5967</v>
      </c>
      <c r="AE488" s="4" t="s">
        <v>5968</v>
      </c>
      <c r="AF488" s="3"/>
      <c r="AG488" s="3" t="s">
        <v>114</v>
      </c>
      <c r="AH488" s="8">
        <v>12</v>
      </c>
      <c r="AI488" s="3" t="s">
        <v>74</v>
      </c>
      <c r="AJ488" t="s">
        <v>114</v>
      </c>
      <c r="AK488" t="s">
        <v>114</v>
      </c>
      <c r="AL488" s="43" t="b">
        <v>0</v>
      </c>
      <c r="AM488" s="3"/>
      <c r="AN488" s="3"/>
      <c r="AO488" s="43" t="b">
        <v>0</v>
      </c>
      <c r="AP488" s="3" t="b">
        <v>0</v>
      </c>
      <c r="AQ488" s="3">
        <f>VLOOKUP(Table2[[#This Row],[Job-no]],Table3[],26,FALSE)</f>
        <v>3120</v>
      </c>
      <c r="AR488" t="str">
        <f t="shared" si="92"/>
        <v>SCD</v>
      </c>
      <c r="AS488" t="str">
        <f>VLOOKUP(AR488,Table1[],4,0)</f>
        <v>pendant</v>
      </c>
      <c r="AT488" t="str">
        <f>IF(BD488&gt;0,"Pattern",VLOOKUP(AR488,Table1[],5,0))</f>
        <v>Check for Kit</v>
      </c>
      <c r="AU488" s="34">
        <f>IF(AT488="Pattern",WORKDAY(Table2[[#This Row],[Scheduled Ship Date]],-10),WORKDAY(Table2[[#This Row],[Scheduled Ship Date]],-4))</f>
        <v>43479</v>
      </c>
      <c r="AV488" s="39">
        <f>IF(Table2[[#This Row],[Extrusion cut double saw]]=TRUE,IF(O488="ToDo",IF(AT488="Pattern",Table2[[#This Row],[Total Sections]]*0.4,Table2[[#This Row],[Total Sections]]*0.12),0),IF(AT488="Pattern",Table2[[#This Row],[Total Sections]]*4,Table2[[#This Row],[Total Sections]]*1.2))</f>
        <v>14.399999999999999</v>
      </c>
      <c r="AW488" s="130">
        <f t="shared" ca="1" si="98"/>
        <v>43471</v>
      </c>
      <c r="AX488" s="42">
        <f>IF(AT488="Pattern",Table2[[#This Row],[Scheduled Ship Date]]-2,Table2[[#This Row],[Scheduled Ship Date]]-3)</f>
        <v>43480</v>
      </c>
      <c r="AY488" s="39">
        <f>IF(Table2[[#This Row],[Pattern]]="Pattern",Table2[[#This Row],[Total Sections]]*4.82,Table2[[#This Row],[Total Sections]]*0.5)</f>
        <v>6</v>
      </c>
      <c r="AZ488" s="42">
        <f t="shared" ca="1" si="99"/>
        <v>43470</v>
      </c>
      <c r="BA488" s="39">
        <f>((Table2[Total Sections]/Table2[Open Qty])-1)*Table2[Open Qty]*12.96</f>
        <v>0</v>
      </c>
      <c r="BB488" s="39"/>
      <c r="BC488" s="39" t="str">
        <f t="shared" si="93"/>
        <v>SCD-500-80-35-2M-4'0"-W-UNV-DP-1-CA(48)</v>
      </c>
      <c r="BD488" s="39">
        <f t="shared" si="94"/>
        <v>0</v>
      </c>
      <c r="BE488" s="39" t="b">
        <f>_xlfn.IFNA(VLOOKUP(Table2[[#This Row],[Job-no]],Table4[],9,FALSE),TRUE)</f>
        <v>0</v>
      </c>
      <c r="BF488" s="39"/>
      <c r="BG488" s="39" t="b">
        <f>_xlfn.IFNA(VLOOKUP(Table2[[#This Row],[Job-no]],Table4[],14,FALSE),TRUE)</f>
        <v>0</v>
      </c>
      <c r="BH488" s="39" t="str">
        <f>_xlfn.IFNA(VLOOKUP(Table2[[#This Row],[Job-no]],Table4[],11,FALSE),"Done")</f>
        <v/>
      </c>
      <c r="BI488" s="39">
        <f>IF(Table2[[#This Row],[Pattern]]="Pattern",VLOOKUP(Table2[[#This Row],[Product Code]],'Routing data'!$A$2:$W$470,13,FALSE),VLOOKUP(Table2[[#This Row],[Product Code]],'Routing data'!$A$2:$W$470,3,FALSE))</f>
        <v>2</v>
      </c>
      <c r="BJ488" s="39">
        <f>IF(Table2[[#This Row],[Pattern]]="Pattern",VLOOKUP(Table2[[#This Row],[Product Code]],'Routing data'!$A$2:$W$470,14,FALSE),VLOOKUP(Table2[[#This Row],[Product Code]],'Routing data'!$A$2:$W$470,4,FALSE))</f>
        <v>0</v>
      </c>
      <c r="BK488" s="39">
        <f>VLOOKUP(Table2[[#This Row],[Product Code]],'Routing data'!A$4:W$524,16,FALSE)</f>
        <v>5</v>
      </c>
      <c r="BL488" s="42">
        <f>IF(Table2[[#This Row],[Milling Required]]=0,"x",IF(AT488="Pattern",B488-10,B488-4))</f>
        <v>43479</v>
      </c>
      <c r="BM488" s="39"/>
      <c r="BN488" s="42">
        <f t="shared" si="95"/>
        <v>43480</v>
      </c>
      <c r="BO488" s="39">
        <f>IF(Table2[[#This Row],[Milling]]="x","x",Table2[[#This Row],[Total Sections]]*2)</f>
        <v>24</v>
      </c>
      <c r="BP488" s="39">
        <f>IF(Table2[[#This Row],[Punching]]="x","x",Table2[Total Sections]*2)</f>
        <v>24</v>
      </c>
      <c r="BQ488" s="39">
        <f>IF(Table2[[#This Row],[Pattern]]="Pattern",Table2[Total Sections]*3,Table2[Total Sections]*1.5)</f>
        <v>18</v>
      </c>
      <c r="BR488" s="42">
        <f t="shared" ca="1" si="97"/>
        <v>43471</v>
      </c>
      <c r="BS488" s="39"/>
      <c r="BT488" s="39"/>
      <c r="BU488" s="39"/>
      <c r="BV488" s="39" t="str">
        <f>_xlfn.IFNA(VLOOKUP(Table2[[#This Row],[Job-no]],Table4[],16,FALSE),"Ready")</f>
        <v/>
      </c>
      <c r="BW488" s="39" t="str">
        <f>_xlfn.IFNA(VLOOKUP(Table2[[#This Row],[Job-no]],Table4[],21,FALSE),"Ready")</f>
        <v/>
      </c>
      <c r="BX488" s="39" t="b">
        <f>_xlfn.IFNA(VLOOKUP(Table2[[#This Row],[Job-no]],Table4[],10,FALSE),TRUE)</f>
        <v>0</v>
      </c>
      <c r="BY488" s="39" t="str">
        <f>_xlfn.IFNA(VLOOKUP(Table2[[#This Row],[Job-no]],Table4[],22,FALSE),"Ready")</f>
        <v/>
      </c>
      <c r="BZ488" s="120">
        <f t="shared" si="96"/>
        <v>43483</v>
      </c>
      <c r="CA488" s="120" t="str">
        <f ca="1">IF(OR(Table2[[#This Row],[Saw Date]]=TODAY(),Table2[[#This Row],[Saw Date]]=TODAY()+1), Table2[[#This Row],[Saw Date]],IF(Table2[[#This Row],[Extrusion cut double saw]],"Done",""))</f>
        <v/>
      </c>
      <c r="CB488" s="120" t="str">
        <f ca="1">IF(OR(Table2[[#This Row],[Lens Date]]=TODAY(),Table2[[#This Row],[Lens Date]]=TODAY()+1), Table2[[#This Row],[Lens Date]],IF(Table2[[#This Row],[MSLens]]="Done","Done",""))</f>
        <v/>
      </c>
      <c r="CC488" s="120" t="str">
        <f ca="1">IF(OR(Table2[[#This Row],[Milling Date]]=TODAY(),Table2[[#This Row],[Milling Date]]=TODAY()+1), Table2[[#This Row],[Milling Date]],IF(Table2[[#This Row],[CNC Holes]]="Ready","Done",""))</f>
        <v/>
      </c>
      <c r="CD488" s="120" t="str">
        <f ca="1">IF(OR(Table2[[#This Row],[Welding Date]]=TODAY(),Table2[[#This Row],[Welding Date]]=TODAY()+1), Table2[[#This Row],[Welding Date]],IF(Table2[[#This Row],[Welding Corners]]="Ready","Done",""))</f>
        <v/>
      </c>
      <c r="CE488" s="120" t="str">
        <f ca="1">IF(OR(Table2[[#This Row],[Puching Date]]=TODAY(),Table2[[#This Row],[Puching Date]]=TODAY()+1), Table2[[#This Row],[Puching Date]],IF(Table2[[#This Row],[Punch Holes]]="Ready","Done",""))</f>
        <v/>
      </c>
      <c r="CF488" s="120" t="str">
        <f ca="1">IF(OR(Table2[[#This Row],[Housing Date2]]=TODAY(),Table2[[#This Row],[Housing Date2]]=TODAY()+1),Table2[[#This Row],[Housing Date2]],IF(Table2[[#This Row],[Body Assembly]],"Done",""))</f>
        <v/>
      </c>
      <c r="CG488" s="120" t="str">
        <f>_xlfn.IFNA(VLOOKUP(Table2[[#This Row],[Job-no]],Table4[],7,FALSE),"Done")</f>
        <v>Scheduled/Released</v>
      </c>
    </row>
    <row r="489" spans="1:85" x14ac:dyDescent="0.25">
      <c r="A489" s="39" t="str">
        <f>_xlfn.CONCAT(Table2[[#This Row],[Order]],"-",Table2[[#This Row],[Line]])</f>
        <v>77380-2</v>
      </c>
      <c r="B489" s="5">
        <v>43483</v>
      </c>
      <c r="C489" s="8">
        <v>77380</v>
      </c>
      <c r="D489" s="3" t="s">
        <v>4927</v>
      </c>
      <c r="E489" s="8">
        <v>2</v>
      </c>
      <c r="F489" s="8">
        <v>1</v>
      </c>
      <c r="G489" s="3" t="s">
        <v>42</v>
      </c>
      <c r="H489" s="8">
        <v>2</v>
      </c>
      <c r="I489" s="43" t="b">
        <v>0</v>
      </c>
      <c r="J489" s="43" t="b">
        <v>0</v>
      </c>
      <c r="K489" t="s">
        <v>114</v>
      </c>
      <c r="L489" s="43" t="b">
        <v>0</v>
      </c>
      <c r="M489" s="43" t="b">
        <v>0</v>
      </c>
      <c r="N489" s="43" t="b">
        <v>0</v>
      </c>
      <c r="O489" t="s">
        <v>114</v>
      </c>
      <c r="P489" t="s">
        <v>114</v>
      </c>
      <c r="Q489" t="s">
        <v>114</v>
      </c>
      <c r="R489" t="s">
        <v>114</v>
      </c>
      <c r="S489" t="s">
        <v>114</v>
      </c>
      <c r="T489" t="s">
        <v>114</v>
      </c>
      <c r="U489" t="s">
        <v>114</v>
      </c>
      <c r="V489" t="s">
        <v>114</v>
      </c>
      <c r="W489" s="5">
        <v>43480</v>
      </c>
      <c r="X489" s="3" t="s">
        <v>114</v>
      </c>
      <c r="Y489" s="3"/>
      <c r="Z489" s="3" t="s">
        <v>2801</v>
      </c>
      <c r="AA489" s="3" t="s">
        <v>114</v>
      </c>
      <c r="AB489" s="3" t="s">
        <v>74</v>
      </c>
      <c r="AC489" s="8">
        <v>0</v>
      </c>
      <c r="AD489" s="3" t="s">
        <v>5967</v>
      </c>
      <c r="AE489" s="4" t="s">
        <v>5968</v>
      </c>
      <c r="AF489" s="3"/>
      <c r="AG489" s="3" t="s">
        <v>114</v>
      </c>
      <c r="AH489" s="8">
        <v>2</v>
      </c>
      <c r="AI489" s="3" t="s">
        <v>74</v>
      </c>
      <c r="AJ489" t="s">
        <v>114</v>
      </c>
      <c r="AK489" t="s">
        <v>114</v>
      </c>
      <c r="AL489" s="43" t="b">
        <v>0</v>
      </c>
      <c r="AM489" s="3"/>
      <c r="AN489" s="3"/>
      <c r="AO489" s="43" t="b">
        <v>0</v>
      </c>
      <c r="AP489" s="3" t="b">
        <v>0</v>
      </c>
      <c r="AQ489" s="3">
        <f>VLOOKUP(Table2[[#This Row],[Job-no]],Table3[],26,FALSE)</f>
        <v>520</v>
      </c>
      <c r="AR489" t="str">
        <f t="shared" si="92"/>
        <v>SCD</v>
      </c>
      <c r="AS489" t="str">
        <f>VLOOKUP(AR489,Table1[],4,0)</f>
        <v>pendant</v>
      </c>
      <c r="AT489" t="str">
        <f>IF(BD489&gt;0,"Pattern",VLOOKUP(AR489,Table1[],5,0))</f>
        <v>Check for Kit</v>
      </c>
      <c r="AU489" s="34">
        <f>IF(AT489="Pattern",WORKDAY(Table2[[#This Row],[Scheduled Ship Date]],-10),WORKDAY(Table2[[#This Row],[Scheduled Ship Date]],-4))</f>
        <v>43479</v>
      </c>
      <c r="AV489" s="39">
        <f>IF(Table2[[#This Row],[Extrusion cut double saw]]=TRUE,IF(O489="ToDo",IF(AT489="Pattern",Table2[[#This Row],[Total Sections]]*0.4,Table2[[#This Row],[Total Sections]]*0.12),0),IF(AT489="Pattern",Table2[[#This Row],[Total Sections]]*4,Table2[[#This Row],[Total Sections]]*1.2))</f>
        <v>2.4</v>
      </c>
      <c r="AW489" s="130">
        <f t="shared" ca="1" si="98"/>
        <v>43471</v>
      </c>
      <c r="AX489" s="42">
        <f>IF(AT489="Pattern",Table2[[#This Row],[Scheduled Ship Date]]-2,Table2[[#This Row],[Scheduled Ship Date]]-3)</f>
        <v>43480</v>
      </c>
      <c r="AY489" s="39">
        <f>IF(Table2[[#This Row],[Pattern]]="Pattern",Table2[[#This Row],[Total Sections]]*4.82,Table2[[#This Row],[Total Sections]]*0.5)</f>
        <v>1</v>
      </c>
      <c r="AZ489" s="42">
        <f t="shared" ca="1" si="99"/>
        <v>43470</v>
      </c>
      <c r="BA489" s="39">
        <f>((Table2[Total Sections]/Table2[Open Qty])-1)*Table2[Open Qty]*12.96</f>
        <v>0</v>
      </c>
      <c r="BB489" s="39"/>
      <c r="BC489" s="39" t="str">
        <f t="shared" si="93"/>
        <v>SCD-500-80-35-2M-4'0"-W-UNV-DP-1-CA(48)</v>
      </c>
      <c r="BD489" s="39">
        <f t="shared" si="94"/>
        <v>0</v>
      </c>
      <c r="BE489" s="39" t="b">
        <f>_xlfn.IFNA(VLOOKUP(Table2[[#This Row],[Job-no]],Table4[],9,FALSE),TRUE)</f>
        <v>0</v>
      </c>
      <c r="BF489" s="39"/>
      <c r="BG489" s="39" t="b">
        <f>_xlfn.IFNA(VLOOKUP(Table2[[#This Row],[Job-no]],Table4[],14,FALSE),TRUE)</f>
        <v>0</v>
      </c>
      <c r="BH489" s="39" t="str">
        <f>_xlfn.IFNA(VLOOKUP(Table2[[#This Row],[Job-no]],Table4[],11,FALSE),"Done")</f>
        <v/>
      </c>
      <c r="BI489" s="39">
        <f>IF(Table2[[#This Row],[Pattern]]="Pattern",VLOOKUP(Table2[[#This Row],[Product Code]],'Routing data'!$A$2:$W$470,13,FALSE),VLOOKUP(Table2[[#This Row],[Product Code]],'Routing data'!$A$2:$W$470,3,FALSE))</f>
        <v>2</v>
      </c>
      <c r="BJ489" s="39">
        <f>IF(Table2[[#This Row],[Pattern]]="Pattern",VLOOKUP(Table2[[#This Row],[Product Code]],'Routing data'!$A$2:$W$470,14,FALSE),VLOOKUP(Table2[[#This Row],[Product Code]],'Routing data'!$A$2:$W$470,4,FALSE))</f>
        <v>0</v>
      </c>
      <c r="BK489" s="39">
        <f>VLOOKUP(Table2[[#This Row],[Product Code]],'Routing data'!A$4:W$524,16,FALSE)</f>
        <v>5</v>
      </c>
      <c r="BL489" s="42">
        <f>IF(Table2[[#This Row],[Milling Required]]=0,"x",IF(AT489="Pattern",B489-10,B489-4))</f>
        <v>43479</v>
      </c>
      <c r="BM489" s="39"/>
      <c r="BN489" s="42">
        <f t="shared" si="95"/>
        <v>43480</v>
      </c>
      <c r="BO489" s="39">
        <f>IF(Table2[[#This Row],[Milling]]="x","x",Table2[[#This Row],[Total Sections]]*2)</f>
        <v>4</v>
      </c>
      <c r="BP489" s="39">
        <f>IF(Table2[[#This Row],[Punching]]="x","x",Table2[Total Sections]*2)</f>
        <v>4</v>
      </c>
      <c r="BQ489" s="39">
        <f>IF(Table2[[#This Row],[Pattern]]="Pattern",Table2[Total Sections]*3,Table2[Total Sections]*1.5)</f>
        <v>3</v>
      </c>
      <c r="BR489" s="42">
        <f t="shared" ca="1" si="97"/>
        <v>43471</v>
      </c>
      <c r="BS489" s="39"/>
      <c r="BT489" s="39"/>
      <c r="BU489" s="39"/>
      <c r="BV489" s="39" t="str">
        <f>_xlfn.IFNA(VLOOKUP(Table2[[#This Row],[Job-no]],Table4[],16,FALSE),"Ready")</f>
        <v/>
      </c>
      <c r="BW489" s="39" t="str">
        <f>_xlfn.IFNA(VLOOKUP(Table2[[#This Row],[Job-no]],Table4[],21,FALSE),"Ready")</f>
        <v/>
      </c>
      <c r="BX489" s="39" t="b">
        <f>_xlfn.IFNA(VLOOKUP(Table2[[#This Row],[Job-no]],Table4[],10,FALSE),TRUE)</f>
        <v>0</v>
      </c>
      <c r="BY489" s="39" t="str">
        <f>_xlfn.IFNA(VLOOKUP(Table2[[#This Row],[Job-no]],Table4[],22,FALSE),"Ready")</f>
        <v/>
      </c>
      <c r="BZ489" s="120">
        <f t="shared" si="96"/>
        <v>43483</v>
      </c>
      <c r="CA489" s="120" t="str">
        <f ca="1">IF(OR(Table2[[#This Row],[Saw Date]]=TODAY(),Table2[[#This Row],[Saw Date]]=TODAY()+1), Table2[[#This Row],[Saw Date]],IF(Table2[[#This Row],[Extrusion cut double saw]],"Done",""))</f>
        <v/>
      </c>
      <c r="CB489" s="120" t="str">
        <f ca="1">IF(OR(Table2[[#This Row],[Lens Date]]=TODAY(),Table2[[#This Row],[Lens Date]]=TODAY()+1), Table2[[#This Row],[Lens Date]],IF(Table2[[#This Row],[MSLens]]="Done","Done",""))</f>
        <v/>
      </c>
      <c r="CC489" s="120" t="str">
        <f ca="1">IF(OR(Table2[[#This Row],[Milling Date]]=TODAY(),Table2[[#This Row],[Milling Date]]=TODAY()+1), Table2[[#This Row],[Milling Date]],IF(Table2[[#This Row],[CNC Holes]]="Ready","Done",""))</f>
        <v/>
      </c>
      <c r="CD489" s="120" t="str">
        <f ca="1">IF(OR(Table2[[#This Row],[Welding Date]]=TODAY(),Table2[[#This Row],[Welding Date]]=TODAY()+1), Table2[[#This Row],[Welding Date]],IF(Table2[[#This Row],[Welding Corners]]="Ready","Done",""))</f>
        <v/>
      </c>
      <c r="CE489" s="120" t="str">
        <f ca="1">IF(OR(Table2[[#This Row],[Puching Date]]=TODAY(),Table2[[#This Row],[Puching Date]]=TODAY()+1), Table2[[#This Row],[Puching Date]],IF(Table2[[#This Row],[Punch Holes]]="Ready","Done",""))</f>
        <v/>
      </c>
      <c r="CF489" s="120" t="str">
        <f ca="1">IF(OR(Table2[[#This Row],[Housing Date2]]=TODAY(),Table2[[#This Row],[Housing Date2]]=TODAY()+1),Table2[[#This Row],[Housing Date2]],IF(Table2[[#This Row],[Body Assembly]],"Done",""))</f>
        <v/>
      </c>
      <c r="CG489" s="120" t="str">
        <f>_xlfn.IFNA(VLOOKUP(Table2[[#This Row],[Job-no]],Table4[],7,FALSE),"Done")</f>
        <v>Scheduled/Released</v>
      </c>
    </row>
    <row r="490" spans="1:85" x14ac:dyDescent="0.25">
      <c r="A490" t="str">
        <f>_xlfn.CONCAT(Table2[[#This Row],[Order]],"-",Table2[[#This Row],[Line]])</f>
        <v>73835-12</v>
      </c>
      <c r="B490" s="5">
        <v>43486</v>
      </c>
      <c r="C490" s="8">
        <v>73835</v>
      </c>
      <c r="D490" s="3" t="s">
        <v>3724</v>
      </c>
      <c r="E490" s="8">
        <v>12</v>
      </c>
      <c r="F490" s="8">
        <v>1</v>
      </c>
      <c r="G490" s="3" t="s">
        <v>42</v>
      </c>
      <c r="H490" s="8">
        <v>28</v>
      </c>
      <c r="I490" s="43" t="b">
        <v>0</v>
      </c>
      <c r="J490" s="43" t="b">
        <v>0</v>
      </c>
      <c r="K490" t="s">
        <v>114</v>
      </c>
      <c r="L490" s="43" t="b">
        <v>0</v>
      </c>
      <c r="M490" s="43" t="b">
        <v>0</v>
      </c>
      <c r="N490" s="43" t="b">
        <v>0</v>
      </c>
      <c r="O490" t="s">
        <v>114</v>
      </c>
      <c r="P490" t="s">
        <v>114</v>
      </c>
      <c r="Q490" t="s">
        <v>114</v>
      </c>
      <c r="R490" t="s">
        <v>114</v>
      </c>
      <c r="S490" t="s">
        <v>114</v>
      </c>
      <c r="T490" t="s">
        <v>114</v>
      </c>
      <c r="U490" t="s">
        <v>114</v>
      </c>
      <c r="V490" t="s">
        <v>114</v>
      </c>
      <c r="W490" s="5">
        <v>43481</v>
      </c>
      <c r="X490" s="3" t="s">
        <v>114</v>
      </c>
      <c r="Y490" s="3"/>
      <c r="Z490" s="3" t="s">
        <v>1318</v>
      </c>
      <c r="AA490" s="3" t="s">
        <v>114</v>
      </c>
      <c r="AB490" s="3" t="s">
        <v>74</v>
      </c>
      <c r="AC490" s="8">
        <v>18</v>
      </c>
      <c r="AD490" s="3" t="s">
        <v>5967</v>
      </c>
      <c r="AE490" s="4" t="s">
        <v>5968</v>
      </c>
      <c r="AF490" s="3"/>
      <c r="AG490" s="3" t="s">
        <v>114</v>
      </c>
      <c r="AH490" s="8">
        <v>28</v>
      </c>
      <c r="AI490" s="3" t="s">
        <v>180</v>
      </c>
      <c r="AJ490" t="s">
        <v>114</v>
      </c>
      <c r="AK490" t="s">
        <v>114</v>
      </c>
      <c r="AL490" s="43" t="b">
        <v>0</v>
      </c>
      <c r="AM490" s="3"/>
      <c r="AN490" s="3"/>
      <c r="AO490" s="43" t="b">
        <v>0</v>
      </c>
      <c r="AP490" s="3" t="b">
        <v>0</v>
      </c>
      <c r="AQ490" s="3">
        <f>VLOOKUP(Table2[[#This Row],[Job-no]],Table3[],26,FALSE)</f>
        <v>16128</v>
      </c>
      <c r="AR490" t="str">
        <f t="shared" si="92"/>
        <v>TB2DILED</v>
      </c>
      <c r="AS490" t="str">
        <f>VLOOKUP(AR490,Table1[],4,0)</f>
        <v>pendant</v>
      </c>
      <c r="AT490">
        <f>IF(BD490&gt;0,"Pattern",VLOOKUP(AR490,Table1[],5,0))</f>
        <v>0</v>
      </c>
      <c r="AU490" s="34">
        <f>IF(AT490="Pattern",WORKDAY(Table2[[#This Row],[Scheduled Ship Date]],-10),WORKDAY(Table2[[#This Row],[Scheduled Ship Date]],-4))</f>
        <v>43480</v>
      </c>
      <c r="AV490">
        <f>IF(Table2[[#This Row],[Extrusion cut double saw]]=TRUE,IF(O490="ToDo",IF(AT490="Pattern",Table2[[#This Row],[Total Sections]]*0.4,Table2[[#This Row],[Total Sections]]*0.12),0),IF(AT490="Pattern",Table2[[#This Row],[Total Sections]]*4,Table2[[#This Row],[Total Sections]]*1.2))</f>
        <v>33.6</v>
      </c>
      <c r="AW490" s="130">
        <f t="shared" ca="1" si="98"/>
        <v>43471</v>
      </c>
      <c r="AX490" s="42">
        <f>IF(AT490="Pattern",Table2[[#This Row],[Scheduled Ship Date]]-2,Table2[[#This Row],[Scheduled Ship Date]]-3)</f>
        <v>43483</v>
      </c>
      <c r="AY490">
        <f>IF(Table2[[#This Row],[Pattern]]="Pattern",Table2[[#This Row],[Total Sections]]*4.82,Table2[[#This Row],[Total Sections]]*0.5)</f>
        <v>14</v>
      </c>
      <c r="AZ490" s="42">
        <f t="shared" ca="1" si="99"/>
        <v>43470</v>
      </c>
      <c r="BA490" s="39">
        <f>((Table2[Total Sections]/Table2[Open Qty])-1)*Table2[Open Qty]*12.96</f>
        <v>0</v>
      </c>
      <c r="BB490" s="39"/>
      <c r="BC490" s="39" t="str">
        <f t="shared" si="93"/>
        <v>TB2DILED-400-500-80-35-SO-SO-12'-W-UNV-DP-1-CA(84)</v>
      </c>
      <c r="BD490" s="39">
        <f t="shared" si="94"/>
        <v>0</v>
      </c>
      <c r="BE490" s="39" t="b">
        <f>_xlfn.IFNA(VLOOKUP(Table2[[#This Row],[Job-no]],Table4[],9,FALSE),TRUE)</f>
        <v>0</v>
      </c>
      <c r="BF490" t="str">
        <f>VLOOKUP(AR490,Table1[],3,0)</f>
        <v>TB2LED</v>
      </c>
      <c r="BG490" s="39" t="b">
        <f>_xlfn.IFNA(VLOOKUP(Table2[[#This Row],[Job-no]],Table4[],14,FALSE),TRUE)</f>
        <v>0</v>
      </c>
      <c r="BH490" s="39" t="str">
        <f>_xlfn.IFNA(VLOOKUP(Table2[[#This Row],[Job-no]],Table4[],11,FALSE),"Done")</f>
        <v/>
      </c>
      <c r="BI490" s="39">
        <f>IF(Table2[[#This Row],[Pattern]]="Pattern",VLOOKUP(Table2[[#This Row],[Product Code]],'Routing data'!$A$2:$W$470,13,FALSE),VLOOKUP(Table2[[#This Row],[Product Code]],'Routing data'!$A$2:$W$470,3,FALSE))</f>
        <v>2</v>
      </c>
      <c r="BJ490" s="39">
        <f>IF(Table2[[#This Row],[Pattern]]="Pattern",VLOOKUP(Table2[[#This Row],[Product Code]],'Routing data'!$A$2:$W$470,14,FALSE),VLOOKUP(Table2[[#This Row],[Product Code]],'Routing data'!$A$2:$W$470,4,FALSE))</f>
        <v>0</v>
      </c>
      <c r="BK490" s="39">
        <f>VLOOKUP(Table2[[#This Row],[Product Code]],'Routing data'!A$4:W$524,16,FALSE)</f>
        <v>0</v>
      </c>
      <c r="BL490" s="42">
        <f>IF(Table2[[#This Row],[Milling Required]]=0,"x",IF(AT490="Pattern",B490-10,B490-4))</f>
        <v>43482</v>
      </c>
      <c r="BM490" s="42" t="str">
        <f>IF(Table2[[#This Row],[Punching Required]]=0,"x",IF(AT490="Pattern",B490-8,B490-2))</f>
        <v>x</v>
      </c>
      <c r="BN490" s="42">
        <f t="shared" si="95"/>
        <v>43483</v>
      </c>
      <c r="BO490" s="39">
        <f>IF(Table2[[#This Row],[Milling]]="x","x",Table2[[#This Row],[Total Sections]]*2)</f>
        <v>56</v>
      </c>
      <c r="BP490" s="39" t="str">
        <f>IF(Table2[[#This Row],[Punching]]="x","x",Table2[Total Sections]*2)</f>
        <v>x</v>
      </c>
      <c r="BQ490" s="39">
        <f>IF(Table2[[#This Row],[Pattern]]="Pattern",Table2[Total Sections]*3,Table2[Total Sections]*1.5)</f>
        <v>42</v>
      </c>
      <c r="BR490" s="42">
        <f t="shared" ca="1" si="97"/>
        <v>43471</v>
      </c>
      <c r="BS490" s="39"/>
      <c r="BT490" s="42"/>
      <c r="BU490" s="39"/>
      <c r="BV490" s="39" t="str">
        <f>_xlfn.IFNA(VLOOKUP(Table2[[#This Row],[Job-no]],Table4[],16,FALSE),"Ready")</f>
        <v/>
      </c>
      <c r="BW490" s="39" t="str">
        <f>_xlfn.IFNA(VLOOKUP(Table2[[#This Row],[Job-no]],Table4[],21,FALSE),"Ready")</f>
        <v/>
      </c>
      <c r="BX490" s="39" t="b">
        <f>_xlfn.IFNA(VLOOKUP(Table2[[#This Row],[Job-no]],Table4[],10,FALSE),TRUE)</f>
        <v>0</v>
      </c>
      <c r="BY490" s="39" t="str">
        <f>_xlfn.IFNA(VLOOKUP(Table2[[#This Row],[Job-no]],Table4[],22,FALSE),"Ready")</f>
        <v/>
      </c>
      <c r="BZ490" s="120">
        <f t="shared" si="96"/>
        <v>43486</v>
      </c>
      <c r="CA490" s="120" t="str">
        <f ca="1">IF(OR(Table2[[#This Row],[Saw Date]]=TODAY(),Table2[[#This Row],[Saw Date]]=TODAY()+1), Table2[[#This Row],[Saw Date]],IF(Table2[[#This Row],[Extrusion cut double saw]],"Done",""))</f>
        <v/>
      </c>
      <c r="CB490" s="120" t="str">
        <f ca="1">IF(OR(Table2[[#This Row],[Lens Date]]=TODAY(),Table2[[#This Row],[Lens Date]]=TODAY()+1), Table2[[#This Row],[Lens Date]],IF(Table2[[#This Row],[MSLens]]="Done","Done",""))</f>
        <v/>
      </c>
      <c r="CC490" s="120" t="str">
        <f ca="1">IF(OR(Table2[[#This Row],[Milling Date]]=TODAY(),Table2[[#This Row],[Milling Date]]=TODAY()+1), Table2[[#This Row],[Milling Date]],IF(Table2[[#This Row],[CNC Holes]]="Ready","Done",""))</f>
        <v/>
      </c>
      <c r="CD490" s="120" t="str">
        <f ca="1">IF(OR(Table2[[#This Row],[Welding Date]]=TODAY(),Table2[[#This Row],[Welding Date]]=TODAY()+1), Table2[[#This Row],[Welding Date]],IF(Table2[[#This Row],[Welding Corners]]="Ready","Done",""))</f>
        <v/>
      </c>
      <c r="CE490" s="120" t="str">
        <f ca="1">IF(OR(Table2[[#This Row],[Puching Date]]=TODAY(),Table2[[#This Row],[Puching Date]]=TODAY()+1), Table2[[#This Row],[Puching Date]],IF(Table2[[#This Row],[Punch Holes]]="Ready","Done",""))</f>
        <v/>
      </c>
      <c r="CF490" s="120" t="str">
        <f ca="1">IF(OR(Table2[[#This Row],[Housing Date2]]=TODAY(),Table2[[#This Row],[Housing Date2]]=TODAY()+1),Table2[[#This Row],[Housing Date2]],IF(Table2[[#This Row],[Body Assembly]],"Done",""))</f>
        <v/>
      </c>
      <c r="CG490" s="120" t="str">
        <f>_xlfn.IFNA(VLOOKUP(Table2[[#This Row],[Job-no]],Table4[],7,FALSE),"Done")</f>
        <v>Scheduled/Released</v>
      </c>
    </row>
    <row r="491" spans="1:85" x14ac:dyDescent="0.25">
      <c r="A491" t="str">
        <f>_xlfn.CONCAT(Table2[[#This Row],[Order]],"-",Table2[[#This Row],[Line]])</f>
        <v>73835-14</v>
      </c>
      <c r="B491" s="5">
        <v>43486</v>
      </c>
      <c r="C491" s="8">
        <v>73835</v>
      </c>
      <c r="D491" s="3" t="s">
        <v>3726</v>
      </c>
      <c r="E491" s="8">
        <v>14</v>
      </c>
      <c r="F491" s="8">
        <v>1</v>
      </c>
      <c r="G491" s="3" t="s">
        <v>42</v>
      </c>
      <c r="H491" s="8">
        <v>2</v>
      </c>
      <c r="I491" s="43" t="b">
        <v>0</v>
      </c>
      <c r="J491" s="43" t="b">
        <v>0</v>
      </c>
      <c r="K491" t="s">
        <v>114</v>
      </c>
      <c r="L491" s="43" t="b">
        <v>0</v>
      </c>
      <c r="M491" s="43" t="b">
        <v>0</v>
      </c>
      <c r="N491" s="43" t="b">
        <v>0</v>
      </c>
      <c r="O491" t="s">
        <v>114</v>
      </c>
      <c r="P491" t="s">
        <v>114</v>
      </c>
      <c r="Q491" t="s">
        <v>114</v>
      </c>
      <c r="R491" t="s">
        <v>114</v>
      </c>
      <c r="S491" t="s">
        <v>114</v>
      </c>
      <c r="T491" t="s">
        <v>114</v>
      </c>
      <c r="U491" t="s">
        <v>114</v>
      </c>
      <c r="V491" t="s">
        <v>114</v>
      </c>
      <c r="W491" s="5">
        <v>43481</v>
      </c>
      <c r="X491" s="3" t="s">
        <v>114</v>
      </c>
      <c r="Y491" s="3"/>
      <c r="Z491" s="3" t="s">
        <v>5306</v>
      </c>
      <c r="AA491" s="3" t="s">
        <v>114</v>
      </c>
      <c r="AB491" s="3" t="s">
        <v>74</v>
      </c>
      <c r="AC491" s="8">
        <v>18</v>
      </c>
      <c r="AD491" s="3" t="s">
        <v>5967</v>
      </c>
      <c r="AE491" s="4" t="s">
        <v>5968</v>
      </c>
      <c r="AF491" s="3"/>
      <c r="AG491" s="3" t="s">
        <v>114</v>
      </c>
      <c r="AH491" s="8">
        <v>6</v>
      </c>
      <c r="AI491" s="3" t="s">
        <v>180</v>
      </c>
      <c r="AJ491" t="s">
        <v>114</v>
      </c>
      <c r="AK491" t="s">
        <v>114</v>
      </c>
      <c r="AL491" s="43" t="b">
        <v>0</v>
      </c>
      <c r="AM491" s="3"/>
      <c r="AN491" s="3"/>
      <c r="AO491" s="43" t="b">
        <v>0</v>
      </c>
      <c r="AP491" s="3" t="b">
        <v>0</v>
      </c>
      <c r="AQ491" s="3">
        <f>VLOOKUP(Table2[[#This Row],[Job-no]],Table3[],26,FALSE)</f>
        <v>6090</v>
      </c>
      <c r="AR491" t="str">
        <f t="shared" si="92"/>
        <v>TB2DILED</v>
      </c>
      <c r="AS491" t="str">
        <f>VLOOKUP(AR491,Table1[],4,0)</f>
        <v>pendant</v>
      </c>
      <c r="AT491">
        <f>IF(BD491&gt;0,"Pattern",VLOOKUP(AR491,Table1[],5,0))</f>
        <v>0</v>
      </c>
      <c r="AU491" s="34">
        <f>IF(AT491="Pattern",WORKDAY(Table2[[#This Row],[Scheduled Ship Date]],-10),WORKDAY(Table2[[#This Row],[Scheduled Ship Date]],-4))</f>
        <v>43480</v>
      </c>
      <c r="AV491">
        <f>IF(Table2[[#This Row],[Extrusion cut double saw]]=TRUE,IF(O491="ToDo",IF(AT491="Pattern",Table2[[#This Row],[Total Sections]]*0.4,Table2[[#This Row],[Total Sections]]*0.12),0),IF(AT491="Pattern",Table2[[#This Row],[Total Sections]]*4,Table2[[#This Row],[Total Sections]]*1.2))</f>
        <v>7.1999999999999993</v>
      </c>
      <c r="AW491" s="130">
        <f t="shared" ca="1" si="98"/>
        <v>43471</v>
      </c>
      <c r="AX491" s="42">
        <f>IF(AT491="Pattern",Table2[[#This Row],[Scheduled Ship Date]]-2,Table2[[#This Row],[Scheduled Ship Date]]-3)</f>
        <v>43483</v>
      </c>
      <c r="AY491">
        <f>IF(Table2[[#This Row],[Pattern]]="Pattern",Table2[[#This Row],[Total Sections]]*4.82,Table2[[#This Row],[Total Sections]]*0.5)</f>
        <v>3</v>
      </c>
      <c r="AZ491" s="42">
        <f t="shared" ca="1" si="99"/>
        <v>43470</v>
      </c>
      <c r="BA491" s="39">
        <f>((Table2[Total Sections]/Table2[Open Qty])-1)*Table2[Open Qty]*12.96</f>
        <v>51.84</v>
      </c>
      <c r="BB491" s="39"/>
      <c r="BC491" s="39" t="str">
        <f t="shared" si="93"/>
        <v>TB2DILED-600-500-80-35-SO-SO-36'-W-277-DP-3-CA(84)</v>
      </c>
      <c r="BD491" s="39">
        <f t="shared" si="94"/>
        <v>0</v>
      </c>
      <c r="BE491" s="39" t="b">
        <f>_xlfn.IFNA(VLOOKUP(Table2[[#This Row],[Job-no]],Table4[],9,FALSE),TRUE)</f>
        <v>0</v>
      </c>
      <c r="BF491" t="str">
        <f>VLOOKUP(AR491,Table1[],3,0)</f>
        <v>TB2LED</v>
      </c>
      <c r="BG491" s="39" t="b">
        <f>_xlfn.IFNA(VLOOKUP(Table2[[#This Row],[Job-no]],Table4[],14,FALSE),TRUE)</f>
        <v>0</v>
      </c>
      <c r="BH491" s="39" t="str">
        <f>_xlfn.IFNA(VLOOKUP(Table2[[#This Row],[Job-no]],Table4[],11,FALSE),"Done")</f>
        <v/>
      </c>
      <c r="BI491" s="39">
        <f>IF(Table2[[#This Row],[Pattern]]="Pattern",VLOOKUP(Table2[[#This Row],[Product Code]],'Routing data'!$A$2:$W$470,13,FALSE),VLOOKUP(Table2[[#This Row],[Product Code]],'Routing data'!$A$2:$W$470,3,FALSE))</f>
        <v>2</v>
      </c>
      <c r="BJ491" s="39">
        <f>IF(Table2[[#This Row],[Pattern]]="Pattern",VLOOKUP(Table2[[#This Row],[Product Code]],'Routing data'!$A$2:$W$470,14,FALSE),VLOOKUP(Table2[[#This Row],[Product Code]],'Routing data'!$A$2:$W$470,4,FALSE))</f>
        <v>0</v>
      </c>
      <c r="BK491" s="39">
        <f>VLOOKUP(Table2[[#This Row],[Product Code]],'Routing data'!A$4:W$524,16,FALSE)</f>
        <v>0</v>
      </c>
      <c r="BL491" s="42">
        <f>IF(Table2[[#This Row],[Milling Required]]=0,"x",IF(AT491="Pattern",B491-10,B491-4))</f>
        <v>43482</v>
      </c>
      <c r="BM491" s="42" t="str">
        <f>IF(Table2[[#This Row],[Punching Required]]=0,"x",IF(AT491="Pattern",B491-8,B491-2))</f>
        <v>x</v>
      </c>
      <c r="BN491" s="42">
        <f t="shared" si="95"/>
        <v>43483</v>
      </c>
      <c r="BO491" s="39">
        <f>IF(Table2[[#This Row],[Milling]]="x","x",Table2[[#This Row],[Total Sections]]*2)</f>
        <v>12</v>
      </c>
      <c r="BP491" s="39" t="str">
        <f>IF(Table2[[#This Row],[Punching]]="x","x",Table2[Total Sections]*2)</f>
        <v>x</v>
      </c>
      <c r="BQ491" s="39">
        <f>IF(Table2[[#This Row],[Pattern]]="Pattern",Table2[Total Sections]*3,Table2[Total Sections]*1.5)</f>
        <v>9</v>
      </c>
      <c r="BR491" s="42">
        <f t="shared" ref="BR491:BR522" ca="1" si="100">TODAY()+4</f>
        <v>43471</v>
      </c>
      <c r="BS491" s="39"/>
      <c r="BT491" s="39"/>
      <c r="BU491" s="39"/>
      <c r="BV491" s="39" t="str">
        <f>_xlfn.IFNA(VLOOKUP(Table2[[#This Row],[Job-no]],Table4[],16,FALSE),"Ready")</f>
        <v/>
      </c>
      <c r="BW491" s="39" t="str">
        <f>_xlfn.IFNA(VLOOKUP(Table2[[#This Row],[Job-no]],Table4[],21,FALSE),"Ready")</f>
        <v/>
      </c>
      <c r="BX491" s="39" t="b">
        <f>_xlfn.IFNA(VLOOKUP(Table2[[#This Row],[Job-no]],Table4[],10,FALSE),TRUE)</f>
        <v>0</v>
      </c>
      <c r="BY491" s="39" t="str">
        <f>_xlfn.IFNA(VLOOKUP(Table2[[#This Row],[Job-no]],Table4[],22,FALSE),"Ready")</f>
        <v/>
      </c>
      <c r="BZ491" s="120">
        <f t="shared" si="96"/>
        <v>43486</v>
      </c>
      <c r="CA491" s="120" t="str">
        <f ca="1">IF(OR(Table2[[#This Row],[Saw Date]]=TODAY(),Table2[[#This Row],[Saw Date]]=TODAY()+1), Table2[[#This Row],[Saw Date]],IF(Table2[[#This Row],[Extrusion cut double saw]],"Done",""))</f>
        <v/>
      </c>
      <c r="CB491" s="120" t="str">
        <f ca="1">IF(OR(Table2[[#This Row],[Lens Date]]=TODAY(),Table2[[#This Row],[Lens Date]]=TODAY()+1), Table2[[#This Row],[Lens Date]],IF(Table2[[#This Row],[MSLens]]="Done","Done",""))</f>
        <v/>
      </c>
      <c r="CC491" s="120" t="str">
        <f ca="1">IF(OR(Table2[[#This Row],[Milling Date]]=TODAY(),Table2[[#This Row],[Milling Date]]=TODAY()+1), Table2[[#This Row],[Milling Date]],IF(Table2[[#This Row],[CNC Holes]]="Ready","Done",""))</f>
        <v/>
      </c>
      <c r="CD491" s="120" t="str">
        <f ca="1">IF(OR(Table2[[#This Row],[Welding Date]]=TODAY(),Table2[[#This Row],[Welding Date]]=TODAY()+1), Table2[[#This Row],[Welding Date]],IF(Table2[[#This Row],[Welding Corners]]="Ready","Done",""))</f>
        <v/>
      </c>
      <c r="CE491" s="120" t="str">
        <f ca="1">IF(OR(Table2[[#This Row],[Puching Date]]=TODAY(),Table2[[#This Row],[Puching Date]]=TODAY()+1), Table2[[#This Row],[Puching Date]],IF(Table2[[#This Row],[Punch Holes]]="Ready","Done",""))</f>
        <v/>
      </c>
      <c r="CF491" s="120" t="str">
        <f ca="1">IF(OR(Table2[[#This Row],[Housing Date2]]=TODAY(),Table2[[#This Row],[Housing Date2]]=TODAY()+1),Table2[[#This Row],[Housing Date2]],IF(Table2[[#This Row],[Body Assembly]],"Done",""))</f>
        <v/>
      </c>
      <c r="CG491" s="120" t="str">
        <f>_xlfn.IFNA(VLOOKUP(Table2[[#This Row],[Job-no]],Table4[],7,FALSE),"Done")</f>
        <v>Scheduled/Released</v>
      </c>
    </row>
    <row r="492" spans="1:85" x14ac:dyDescent="0.25">
      <c r="A492" s="39" t="str">
        <f>_xlfn.CONCAT(Table2[[#This Row],[Order]],"-",Table2[[#This Row],[Line]])</f>
        <v>73835-16</v>
      </c>
      <c r="B492" s="5">
        <v>43486</v>
      </c>
      <c r="C492" s="8">
        <v>73835</v>
      </c>
      <c r="D492" s="3" t="s">
        <v>3728</v>
      </c>
      <c r="E492" s="8">
        <v>16</v>
      </c>
      <c r="F492" s="8">
        <v>1</v>
      </c>
      <c r="G492" s="3" t="s">
        <v>42</v>
      </c>
      <c r="H492" s="8">
        <v>2</v>
      </c>
      <c r="I492" s="43" t="b">
        <v>0</v>
      </c>
      <c r="J492" s="43" t="b">
        <v>0</v>
      </c>
      <c r="K492" t="s">
        <v>114</v>
      </c>
      <c r="L492" s="43" t="b">
        <v>0</v>
      </c>
      <c r="M492" s="43" t="b">
        <v>0</v>
      </c>
      <c r="N492" s="43" t="b">
        <v>0</v>
      </c>
      <c r="O492" t="s">
        <v>114</v>
      </c>
      <c r="P492" t="s">
        <v>114</v>
      </c>
      <c r="Q492" t="s">
        <v>114</v>
      </c>
      <c r="R492" t="s">
        <v>114</v>
      </c>
      <c r="S492" t="s">
        <v>114</v>
      </c>
      <c r="T492" t="s">
        <v>114</v>
      </c>
      <c r="U492" t="s">
        <v>114</v>
      </c>
      <c r="V492" t="s">
        <v>114</v>
      </c>
      <c r="W492" s="5">
        <v>43481</v>
      </c>
      <c r="X492" s="3" t="s">
        <v>114</v>
      </c>
      <c r="Y492" s="3"/>
      <c r="Z492" s="3" t="s">
        <v>5307</v>
      </c>
      <c r="AA492" s="3" t="s">
        <v>114</v>
      </c>
      <c r="AB492" s="3" t="s">
        <v>74</v>
      </c>
      <c r="AC492" s="8">
        <v>18</v>
      </c>
      <c r="AD492" s="3" t="s">
        <v>5967</v>
      </c>
      <c r="AE492" s="4" t="s">
        <v>5968</v>
      </c>
      <c r="AF492" s="3"/>
      <c r="AG492" s="3" t="s">
        <v>114</v>
      </c>
      <c r="AH492" s="8">
        <v>8</v>
      </c>
      <c r="AI492" s="3" t="s">
        <v>180</v>
      </c>
      <c r="AJ492" t="s">
        <v>114</v>
      </c>
      <c r="AK492" t="s">
        <v>114</v>
      </c>
      <c r="AL492" s="43" t="b">
        <v>0</v>
      </c>
      <c r="AM492" s="3"/>
      <c r="AN492" s="3"/>
      <c r="AO492" s="43" t="b">
        <v>0</v>
      </c>
      <c r="AP492" s="3" t="b">
        <v>0</v>
      </c>
      <c r="AQ492" s="3">
        <f>VLOOKUP(Table2[[#This Row],[Job-no]],Table3[],26,FALSE)</f>
        <v>7106</v>
      </c>
      <c r="AR492" t="str">
        <f t="shared" si="92"/>
        <v>TB2DILED</v>
      </c>
      <c r="AS492" t="str">
        <f>VLOOKUP(AR492,Table1[],4,0)</f>
        <v>pendant</v>
      </c>
      <c r="AT492">
        <f>IF(BD492&gt;0,"Pattern",VLOOKUP(AR492,Table1[],5,0))</f>
        <v>0</v>
      </c>
      <c r="AU492" s="34">
        <f>IF(AT492="Pattern",WORKDAY(Table2[[#This Row],[Scheduled Ship Date]],-10),WORKDAY(Table2[[#This Row],[Scheduled Ship Date]],-4))</f>
        <v>43480</v>
      </c>
      <c r="AV492" s="39">
        <f>IF(Table2[[#This Row],[Extrusion cut double saw]]=TRUE,IF(O492="ToDo",IF(AT492="Pattern",Table2[[#This Row],[Total Sections]]*0.4,Table2[[#This Row],[Total Sections]]*0.12),0),IF(AT492="Pattern",Table2[[#This Row],[Total Sections]]*4,Table2[[#This Row],[Total Sections]]*1.2))</f>
        <v>9.6</v>
      </c>
      <c r="AW492" s="130">
        <f t="shared" ca="1" si="98"/>
        <v>43471</v>
      </c>
      <c r="AX492" s="42">
        <f>IF(AT492="Pattern",Table2[[#This Row],[Scheduled Ship Date]]-2,Table2[[#This Row],[Scheduled Ship Date]]-3)</f>
        <v>43483</v>
      </c>
      <c r="AY492" s="39">
        <f>IF(Table2[[#This Row],[Pattern]]="Pattern",Table2[[#This Row],[Total Sections]]*4.82,Table2[[#This Row],[Total Sections]]*0.5)</f>
        <v>4</v>
      </c>
      <c r="AZ492" s="42">
        <f t="shared" ca="1" si="99"/>
        <v>43470</v>
      </c>
      <c r="BA492" s="39">
        <f>((Table2[Total Sections]/Table2[Open Qty])-1)*Table2[Open Qty]*12.96</f>
        <v>77.760000000000005</v>
      </c>
      <c r="BB492" s="39"/>
      <c r="BC492" s="39" t="str">
        <f t="shared" si="93"/>
        <v>TB2DILED-600-500-80-35-SO-SO-42'-W-277-DP-3-CA(84)</v>
      </c>
      <c r="BD492" s="39">
        <f t="shared" si="94"/>
        <v>0</v>
      </c>
      <c r="BE492" s="39" t="b">
        <f>_xlfn.IFNA(VLOOKUP(Table2[[#This Row],[Job-no]],Table4[],9,FALSE),TRUE)</f>
        <v>0</v>
      </c>
      <c r="BF492" s="39"/>
      <c r="BG492" s="39" t="b">
        <f>_xlfn.IFNA(VLOOKUP(Table2[[#This Row],[Job-no]],Table4[],14,FALSE),TRUE)</f>
        <v>0</v>
      </c>
      <c r="BH492" s="39" t="str">
        <f>_xlfn.IFNA(VLOOKUP(Table2[[#This Row],[Job-no]],Table4[],11,FALSE),"Done")</f>
        <v/>
      </c>
      <c r="BI492" s="39">
        <f>IF(Table2[[#This Row],[Pattern]]="Pattern",VLOOKUP(Table2[[#This Row],[Product Code]],'Routing data'!$A$2:$W$470,13,FALSE),VLOOKUP(Table2[[#This Row],[Product Code]],'Routing data'!$A$2:$W$470,3,FALSE))</f>
        <v>2</v>
      </c>
      <c r="BJ492" s="39">
        <f>IF(Table2[[#This Row],[Pattern]]="Pattern",VLOOKUP(Table2[[#This Row],[Product Code]],'Routing data'!$A$2:$W$470,14,FALSE),VLOOKUP(Table2[[#This Row],[Product Code]],'Routing data'!$A$2:$W$470,4,FALSE))</f>
        <v>0</v>
      </c>
      <c r="BK492" s="39">
        <f>VLOOKUP(Table2[[#This Row],[Product Code]],'Routing data'!A$4:W$524,16,FALSE)</f>
        <v>0</v>
      </c>
      <c r="BL492" s="42">
        <f>IF(Table2[[#This Row],[Milling Required]]=0,"x",IF(AT492="Pattern",B492-10,B492-4))</f>
        <v>43482</v>
      </c>
      <c r="BM492" s="42" t="str">
        <f>IF(Table2[[#This Row],[Punching Required]]=0,"x",IF(AT492="Pattern",B492-8,B492-2))</f>
        <v>x</v>
      </c>
      <c r="BN492" s="42">
        <f t="shared" si="95"/>
        <v>43483</v>
      </c>
      <c r="BO492" s="39">
        <f>IF(Table2[[#This Row],[Milling]]="x","x",Table2[[#This Row],[Total Sections]]*2)</f>
        <v>16</v>
      </c>
      <c r="BP492" s="39" t="str">
        <f>IF(Table2[[#This Row],[Punching]]="x","x",Table2[Total Sections]*2)</f>
        <v>x</v>
      </c>
      <c r="BQ492" s="39">
        <f>IF(Table2[[#This Row],[Pattern]]="Pattern",Table2[Total Sections]*3,Table2[Total Sections]*1.5)</f>
        <v>12</v>
      </c>
      <c r="BR492" s="42">
        <f t="shared" ca="1" si="100"/>
        <v>43471</v>
      </c>
      <c r="BS492" s="39"/>
      <c r="BT492" s="42"/>
      <c r="BU492" s="39"/>
      <c r="BV492" s="39" t="str">
        <f>_xlfn.IFNA(VLOOKUP(Table2[[#This Row],[Job-no]],Table4[],16,FALSE),"Ready")</f>
        <v/>
      </c>
      <c r="BW492" s="39" t="str">
        <f>_xlfn.IFNA(VLOOKUP(Table2[[#This Row],[Job-no]],Table4[],21,FALSE),"Ready")</f>
        <v/>
      </c>
      <c r="BX492" s="39" t="b">
        <f>_xlfn.IFNA(VLOOKUP(Table2[[#This Row],[Job-no]],Table4[],10,FALSE),TRUE)</f>
        <v>0</v>
      </c>
      <c r="BY492" s="39" t="str">
        <f>_xlfn.IFNA(VLOOKUP(Table2[[#This Row],[Job-no]],Table4[],22,FALSE),"Ready")</f>
        <v/>
      </c>
      <c r="BZ492" s="120">
        <f t="shared" si="96"/>
        <v>43486</v>
      </c>
      <c r="CA492" s="120" t="str">
        <f ca="1">IF(OR(Table2[[#This Row],[Saw Date]]=TODAY(),Table2[[#This Row],[Saw Date]]=TODAY()+1), Table2[[#This Row],[Saw Date]],IF(Table2[[#This Row],[Extrusion cut double saw]],"Done",""))</f>
        <v/>
      </c>
      <c r="CB492" s="120" t="str">
        <f ca="1">IF(OR(Table2[[#This Row],[Lens Date]]=TODAY(),Table2[[#This Row],[Lens Date]]=TODAY()+1), Table2[[#This Row],[Lens Date]],IF(Table2[[#This Row],[MSLens]]="Done","Done",""))</f>
        <v/>
      </c>
      <c r="CC492" s="120" t="str">
        <f ca="1">IF(OR(Table2[[#This Row],[Milling Date]]=TODAY(),Table2[[#This Row],[Milling Date]]=TODAY()+1), Table2[[#This Row],[Milling Date]],IF(Table2[[#This Row],[CNC Holes]]="Ready","Done",""))</f>
        <v/>
      </c>
      <c r="CD492" s="120" t="str">
        <f ca="1">IF(OR(Table2[[#This Row],[Welding Date]]=TODAY(),Table2[[#This Row],[Welding Date]]=TODAY()+1), Table2[[#This Row],[Welding Date]],IF(Table2[[#This Row],[Welding Corners]]="Ready","Done",""))</f>
        <v/>
      </c>
      <c r="CE492" s="120" t="str">
        <f ca="1">IF(OR(Table2[[#This Row],[Puching Date]]=TODAY(),Table2[[#This Row],[Puching Date]]=TODAY()+1), Table2[[#This Row],[Puching Date]],IF(Table2[[#This Row],[Punch Holes]]="Ready","Done",""))</f>
        <v/>
      </c>
      <c r="CF492" s="120" t="str">
        <f ca="1">IF(OR(Table2[[#This Row],[Housing Date2]]=TODAY(),Table2[[#This Row],[Housing Date2]]=TODAY()+1),Table2[[#This Row],[Housing Date2]],IF(Table2[[#This Row],[Body Assembly]],"Done",""))</f>
        <v/>
      </c>
      <c r="CG492" s="120" t="str">
        <f>_xlfn.IFNA(VLOOKUP(Table2[[#This Row],[Job-no]],Table4[],7,FALSE),"Done")</f>
        <v>Scheduled/Released</v>
      </c>
    </row>
    <row r="493" spans="1:85" x14ac:dyDescent="0.25">
      <c r="A493" t="str">
        <f>_xlfn.CONCAT(Table2[[#This Row],[Order]],"-",Table2[[#This Row],[Line]])</f>
        <v>73835-18</v>
      </c>
      <c r="B493" s="5">
        <v>43486</v>
      </c>
      <c r="C493" s="8">
        <v>73835</v>
      </c>
      <c r="D493" s="3" t="s">
        <v>3730</v>
      </c>
      <c r="E493" s="8">
        <v>18</v>
      </c>
      <c r="F493" s="8">
        <v>1</v>
      </c>
      <c r="G493" s="3" t="s">
        <v>42</v>
      </c>
      <c r="H493" s="8">
        <v>2</v>
      </c>
      <c r="I493" s="43" t="b">
        <v>0</v>
      </c>
      <c r="J493" s="43" t="b">
        <v>0</v>
      </c>
      <c r="K493" t="s">
        <v>114</v>
      </c>
      <c r="L493" s="43" t="b">
        <v>0</v>
      </c>
      <c r="M493" s="43" t="b">
        <v>0</v>
      </c>
      <c r="N493" s="43" t="b">
        <v>0</v>
      </c>
      <c r="O493" t="s">
        <v>114</v>
      </c>
      <c r="P493" t="s">
        <v>114</v>
      </c>
      <c r="Q493" t="s">
        <v>114</v>
      </c>
      <c r="R493" t="s">
        <v>114</v>
      </c>
      <c r="S493" t="s">
        <v>114</v>
      </c>
      <c r="T493" t="s">
        <v>114</v>
      </c>
      <c r="U493" t="s">
        <v>114</v>
      </c>
      <c r="V493" t="s">
        <v>114</v>
      </c>
      <c r="W493" s="5">
        <v>43481</v>
      </c>
      <c r="X493" s="3" t="s">
        <v>114</v>
      </c>
      <c r="Y493" s="3"/>
      <c r="Z493" s="3" t="s">
        <v>5308</v>
      </c>
      <c r="AA493" s="3" t="s">
        <v>114</v>
      </c>
      <c r="AB493" s="3" t="s">
        <v>74</v>
      </c>
      <c r="AC493" s="8">
        <v>18</v>
      </c>
      <c r="AD493" s="3" t="s">
        <v>5967</v>
      </c>
      <c r="AE493" s="4" t="s">
        <v>5968</v>
      </c>
      <c r="AF493" s="3"/>
      <c r="AG493" s="3" t="s">
        <v>114</v>
      </c>
      <c r="AH493" s="8">
        <v>10</v>
      </c>
      <c r="AI493" s="3" t="s">
        <v>180</v>
      </c>
      <c r="AJ493" t="s">
        <v>114</v>
      </c>
      <c r="AK493" t="s">
        <v>114</v>
      </c>
      <c r="AL493" s="43" t="b">
        <v>0</v>
      </c>
      <c r="AM493" s="3"/>
      <c r="AN493" s="3"/>
      <c r="AO493" s="43" t="b">
        <v>0</v>
      </c>
      <c r="AP493" s="3" t="b">
        <v>0</v>
      </c>
      <c r="AQ493" s="3">
        <f>VLOOKUP(Table2[[#This Row],[Job-no]],Table3[],26,FALSE)</f>
        <v>9136</v>
      </c>
      <c r="AR493" t="str">
        <f t="shared" si="92"/>
        <v>TB2DILED</v>
      </c>
      <c r="AS493" t="str">
        <f>VLOOKUP(AR493,Table1[],4,0)</f>
        <v>pendant</v>
      </c>
      <c r="AT493">
        <f>IF(BD493&gt;0,"Pattern",VLOOKUP(AR493,Table1[],5,0))</f>
        <v>0</v>
      </c>
      <c r="AU493" s="34">
        <f>IF(AT493="Pattern",WORKDAY(Table2[[#This Row],[Scheduled Ship Date]],-10),WORKDAY(Table2[[#This Row],[Scheduled Ship Date]],-4))</f>
        <v>43480</v>
      </c>
      <c r="AV493">
        <f>IF(Table2[[#This Row],[Extrusion cut double saw]]=TRUE,IF(O493="ToDo",IF(AT493="Pattern",Table2[[#This Row],[Total Sections]]*0.4,Table2[[#This Row],[Total Sections]]*0.12),0),IF(AT493="Pattern",Table2[[#This Row],[Total Sections]]*4,Table2[[#This Row],[Total Sections]]*1.2))</f>
        <v>12</v>
      </c>
      <c r="AW493" s="130">
        <f t="shared" ca="1" si="98"/>
        <v>43471</v>
      </c>
      <c r="AX493" s="42">
        <f>IF(AT493="Pattern",Table2[[#This Row],[Scheduled Ship Date]]-2,Table2[[#This Row],[Scheduled Ship Date]]-3)</f>
        <v>43483</v>
      </c>
      <c r="AY493">
        <f>IF(Table2[[#This Row],[Pattern]]="Pattern",Table2[[#This Row],[Total Sections]]*4.82,Table2[[#This Row],[Total Sections]]*0.5)</f>
        <v>5</v>
      </c>
      <c r="AZ493" s="42">
        <f t="shared" ca="1" si="99"/>
        <v>43470</v>
      </c>
      <c r="BA493" s="39">
        <f>((Table2[Total Sections]/Table2[Open Qty])-1)*Table2[Open Qty]*12.96</f>
        <v>103.68</v>
      </c>
      <c r="BB493" s="42"/>
      <c r="BC493" s="39" t="str">
        <f t="shared" si="93"/>
        <v>TB2DILED-600-500-80-35-SO-SO-54'-W-277-DP-3-CA(84)</v>
      </c>
      <c r="BD493" s="39">
        <f t="shared" si="94"/>
        <v>0</v>
      </c>
      <c r="BE493" s="39" t="b">
        <f>_xlfn.IFNA(VLOOKUP(Table2[[#This Row],[Job-no]],Table4[],9,FALSE),TRUE)</f>
        <v>0</v>
      </c>
      <c r="BF493" t="str">
        <f>VLOOKUP(AR493,Table1[],3,0)</f>
        <v>TB2LED</v>
      </c>
      <c r="BG493" s="39" t="b">
        <f>_xlfn.IFNA(VLOOKUP(Table2[[#This Row],[Job-no]],Table4[],14,FALSE),TRUE)</f>
        <v>0</v>
      </c>
      <c r="BH493" s="39" t="str">
        <f>_xlfn.IFNA(VLOOKUP(Table2[[#This Row],[Job-no]],Table4[],11,FALSE),"Done")</f>
        <v/>
      </c>
      <c r="BI493" s="39">
        <f>IF(Table2[[#This Row],[Pattern]]="Pattern",VLOOKUP(Table2[[#This Row],[Product Code]],'Routing data'!$A$2:$W$470,13,FALSE),VLOOKUP(Table2[[#This Row],[Product Code]],'Routing data'!$A$2:$W$470,3,FALSE))</f>
        <v>2</v>
      </c>
      <c r="BJ493" s="39">
        <f>IF(Table2[[#This Row],[Pattern]]="Pattern",VLOOKUP(Table2[[#This Row],[Product Code]],'Routing data'!$A$2:$W$470,14,FALSE),VLOOKUP(Table2[[#This Row],[Product Code]],'Routing data'!$A$2:$W$470,4,FALSE))</f>
        <v>0</v>
      </c>
      <c r="BK493" s="39">
        <f>VLOOKUP(Table2[[#This Row],[Product Code]],'Routing data'!A$4:W$524,16,FALSE)</f>
        <v>0</v>
      </c>
      <c r="BL493" s="42">
        <f>IF(Table2[[#This Row],[Milling Required]]=0,"x",IF(AT493="Pattern",B493-10,B493-4))</f>
        <v>43482</v>
      </c>
      <c r="BM493" s="42" t="str">
        <f>IF(Table2[[#This Row],[Punching Required]]=0,"x",IF(AT493="Pattern",B493-8,B493-2))</f>
        <v>x</v>
      </c>
      <c r="BN493" s="42">
        <f t="shared" si="95"/>
        <v>43483</v>
      </c>
      <c r="BO493" s="39">
        <f>IF(Table2[[#This Row],[Milling]]="x","x",Table2[[#This Row],[Total Sections]]*2)</f>
        <v>20</v>
      </c>
      <c r="BP493" s="39" t="str">
        <f>IF(Table2[[#This Row],[Punching]]="x","x",Table2[Total Sections]*2)</f>
        <v>x</v>
      </c>
      <c r="BQ493" s="39">
        <f>IF(Table2[[#This Row],[Pattern]]="Pattern",Table2[Total Sections]*3,Table2[Total Sections]*1.5)</f>
        <v>15</v>
      </c>
      <c r="BR493" s="42">
        <f t="shared" ca="1" si="100"/>
        <v>43471</v>
      </c>
      <c r="BS493" s="39"/>
      <c r="BT493" s="39"/>
      <c r="BU493" s="39"/>
      <c r="BV493" s="39" t="str">
        <f>_xlfn.IFNA(VLOOKUP(Table2[[#This Row],[Job-no]],Table4[],16,FALSE),"Ready")</f>
        <v/>
      </c>
      <c r="BW493" s="39" t="str">
        <f>_xlfn.IFNA(VLOOKUP(Table2[[#This Row],[Job-no]],Table4[],21,FALSE),"Ready")</f>
        <v/>
      </c>
      <c r="BX493" s="39" t="b">
        <f>_xlfn.IFNA(VLOOKUP(Table2[[#This Row],[Job-no]],Table4[],10,FALSE),TRUE)</f>
        <v>0</v>
      </c>
      <c r="BY493" s="39" t="str">
        <f>_xlfn.IFNA(VLOOKUP(Table2[[#This Row],[Job-no]],Table4[],22,FALSE),"Ready")</f>
        <v/>
      </c>
      <c r="BZ493" s="120">
        <f t="shared" si="96"/>
        <v>43486</v>
      </c>
      <c r="CA493" s="120" t="str">
        <f ca="1">IF(OR(Table2[[#This Row],[Saw Date]]=TODAY(),Table2[[#This Row],[Saw Date]]=TODAY()+1), Table2[[#This Row],[Saw Date]],IF(Table2[[#This Row],[Extrusion cut double saw]],"Done",""))</f>
        <v/>
      </c>
      <c r="CB493" s="120" t="str">
        <f ca="1">IF(OR(Table2[[#This Row],[Lens Date]]=TODAY(),Table2[[#This Row],[Lens Date]]=TODAY()+1), Table2[[#This Row],[Lens Date]],IF(Table2[[#This Row],[MSLens]]="Done","Done",""))</f>
        <v/>
      </c>
      <c r="CC493" s="120" t="str">
        <f ca="1">IF(OR(Table2[[#This Row],[Milling Date]]=TODAY(),Table2[[#This Row],[Milling Date]]=TODAY()+1), Table2[[#This Row],[Milling Date]],IF(Table2[[#This Row],[CNC Holes]]="Ready","Done",""))</f>
        <v/>
      </c>
      <c r="CD493" s="120" t="str">
        <f ca="1">IF(OR(Table2[[#This Row],[Welding Date]]=TODAY(),Table2[[#This Row],[Welding Date]]=TODAY()+1), Table2[[#This Row],[Welding Date]],IF(Table2[[#This Row],[Welding Corners]]="Ready","Done",""))</f>
        <v/>
      </c>
      <c r="CE493" s="120" t="str">
        <f ca="1">IF(OR(Table2[[#This Row],[Puching Date]]=TODAY(),Table2[[#This Row],[Puching Date]]=TODAY()+1), Table2[[#This Row],[Puching Date]],IF(Table2[[#This Row],[Punch Holes]]="Ready","Done",""))</f>
        <v/>
      </c>
      <c r="CF493" s="120" t="str">
        <f ca="1">IF(OR(Table2[[#This Row],[Housing Date2]]=TODAY(),Table2[[#This Row],[Housing Date2]]=TODAY()+1),Table2[[#This Row],[Housing Date2]],IF(Table2[[#This Row],[Body Assembly]],"Done",""))</f>
        <v/>
      </c>
      <c r="CG493" s="120" t="str">
        <f>_xlfn.IFNA(VLOOKUP(Table2[[#This Row],[Job-no]],Table4[],7,FALSE),"Done")</f>
        <v>Scheduled/Released</v>
      </c>
    </row>
    <row r="494" spans="1:85" x14ac:dyDescent="0.25">
      <c r="A494" t="str">
        <f>_xlfn.CONCAT(Table2[[#This Row],[Order]],"-",Table2[[#This Row],[Line]])</f>
        <v>73835-24</v>
      </c>
      <c r="B494" s="5">
        <v>43486</v>
      </c>
      <c r="C494" s="8">
        <v>73835</v>
      </c>
      <c r="D494" s="3" t="s">
        <v>3735</v>
      </c>
      <c r="E494" s="8">
        <v>24</v>
      </c>
      <c r="F494" s="8">
        <v>1</v>
      </c>
      <c r="G494" s="3" t="s">
        <v>42</v>
      </c>
      <c r="H494" s="8">
        <v>1</v>
      </c>
      <c r="I494" s="43" t="b">
        <v>0</v>
      </c>
      <c r="J494" s="43" t="b">
        <v>0</v>
      </c>
      <c r="K494" t="s">
        <v>114</v>
      </c>
      <c r="L494" s="43" t="b">
        <v>0</v>
      </c>
      <c r="M494" s="43" t="b">
        <v>0</v>
      </c>
      <c r="N494" s="43" t="b">
        <v>0</v>
      </c>
      <c r="O494" t="s">
        <v>114</v>
      </c>
      <c r="P494" t="s">
        <v>114</v>
      </c>
      <c r="Q494" t="s">
        <v>114</v>
      </c>
      <c r="R494" t="s">
        <v>114</v>
      </c>
      <c r="S494" t="s">
        <v>114</v>
      </c>
      <c r="T494" t="s">
        <v>114</v>
      </c>
      <c r="U494" t="s">
        <v>114</v>
      </c>
      <c r="V494" t="s">
        <v>114</v>
      </c>
      <c r="W494" s="5">
        <v>43481</v>
      </c>
      <c r="X494" s="3" t="s">
        <v>114</v>
      </c>
      <c r="Y494" s="3"/>
      <c r="Z494" s="3" t="s">
        <v>5306</v>
      </c>
      <c r="AA494" s="3" t="s">
        <v>114</v>
      </c>
      <c r="AB494" s="3" t="s">
        <v>74</v>
      </c>
      <c r="AC494" s="8">
        <v>18</v>
      </c>
      <c r="AD494" s="3" t="s">
        <v>5967</v>
      </c>
      <c r="AE494" s="4" t="s">
        <v>5968</v>
      </c>
      <c r="AF494" s="3"/>
      <c r="AG494" s="3" t="s">
        <v>114</v>
      </c>
      <c r="AH494" s="8">
        <v>3</v>
      </c>
      <c r="AI494" s="3" t="s">
        <v>180</v>
      </c>
      <c r="AJ494" t="s">
        <v>114</v>
      </c>
      <c r="AK494" t="s">
        <v>114</v>
      </c>
      <c r="AL494" s="43" t="b">
        <v>0</v>
      </c>
      <c r="AM494" s="3"/>
      <c r="AN494" s="3"/>
      <c r="AO494" s="43" t="b">
        <v>0</v>
      </c>
      <c r="AP494" s="3" t="b">
        <v>0</v>
      </c>
      <c r="AQ494" s="3">
        <f>VLOOKUP(Table2[[#This Row],[Job-no]],Table3[],26,FALSE)</f>
        <v>0</v>
      </c>
      <c r="AR494" t="str">
        <f t="shared" si="92"/>
        <v>TB2DILED</v>
      </c>
      <c r="AS494" t="str">
        <f>VLOOKUP(AR494,Table1[],4,0)</f>
        <v>pendant</v>
      </c>
      <c r="AT494">
        <f>IF(BD494&gt;0,"Pattern",VLOOKUP(AR494,Table1[],5,0))</f>
        <v>0</v>
      </c>
      <c r="AU494" s="34">
        <f>IF(AT494="Pattern",WORKDAY(Table2[[#This Row],[Scheduled Ship Date]],-10),WORKDAY(Table2[[#This Row],[Scheduled Ship Date]],-4))</f>
        <v>43480</v>
      </c>
      <c r="AV494">
        <f>IF(Table2[[#This Row],[Extrusion cut double saw]]=TRUE,IF(O494="ToDo",IF(AT494="Pattern",Table2[[#This Row],[Total Sections]]*0.4,Table2[[#This Row],[Total Sections]]*0.12),0),IF(AT494="Pattern",Table2[[#This Row],[Total Sections]]*4,Table2[[#This Row],[Total Sections]]*1.2))</f>
        <v>3.5999999999999996</v>
      </c>
      <c r="AW494" s="130">
        <f t="shared" ref="AW494:AW525" ca="1" si="101">TODAY()+4</f>
        <v>43471</v>
      </c>
      <c r="AX494" s="42">
        <f>IF(AT494="Pattern",Table2[[#This Row],[Scheduled Ship Date]]-2,Table2[[#This Row],[Scheduled Ship Date]]-3)</f>
        <v>43483</v>
      </c>
      <c r="AY494">
        <f>IF(Table2[[#This Row],[Pattern]]="Pattern",Table2[[#This Row],[Total Sections]]*4.82,Table2[[#This Row],[Total Sections]]*0.5)</f>
        <v>1.5</v>
      </c>
      <c r="AZ494" s="42">
        <f t="shared" ref="AZ494:AZ525" ca="1" si="102">TODAY()+3</f>
        <v>43470</v>
      </c>
      <c r="BA494" s="39">
        <f>((Table2[Total Sections]/Table2[Open Qty])-1)*Table2[Open Qty]*12.96</f>
        <v>25.92</v>
      </c>
      <c r="BB494" s="42"/>
      <c r="BC494" s="39" t="str">
        <f t="shared" si="93"/>
        <v>TB2DILED-600-500-80-35-SO-SO-36'-W-277-DP-1-CA(84)</v>
      </c>
      <c r="BD494" s="39">
        <f t="shared" si="94"/>
        <v>0</v>
      </c>
      <c r="BE494" s="39" t="b">
        <f>_xlfn.IFNA(VLOOKUP(Table2[[#This Row],[Job-no]],Table4[],9,FALSE),TRUE)</f>
        <v>0</v>
      </c>
      <c r="BF494" t="str">
        <f>VLOOKUP(AR494,Table1[],3,0)</f>
        <v>TB2LED</v>
      </c>
      <c r="BG494" s="39" t="b">
        <f>_xlfn.IFNA(VLOOKUP(Table2[[#This Row],[Job-no]],Table4[],14,FALSE),TRUE)</f>
        <v>0</v>
      </c>
      <c r="BH494" s="39" t="str">
        <f>_xlfn.IFNA(VLOOKUP(Table2[[#This Row],[Job-no]],Table4[],11,FALSE),"Done")</f>
        <v/>
      </c>
      <c r="BI494" s="39">
        <f>IF(Table2[[#This Row],[Pattern]]="Pattern",VLOOKUP(Table2[[#This Row],[Product Code]],'Routing data'!$A$2:$W$470,13,FALSE),VLOOKUP(Table2[[#This Row],[Product Code]],'Routing data'!$A$2:$W$470,3,FALSE))</f>
        <v>2</v>
      </c>
      <c r="BJ494" s="39">
        <f>IF(Table2[[#This Row],[Pattern]]="Pattern",VLOOKUP(Table2[[#This Row],[Product Code]],'Routing data'!$A$2:$W$470,14,FALSE),VLOOKUP(Table2[[#This Row],[Product Code]],'Routing data'!$A$2:$W$470,4,FALSE))</f>
        <v>0</v>
      </c>
      <c r="BK494" s="39">
        <f>VLOOKUP(Table2[[#This Row],[Product Code]],'Routing data'!A$4:W$524,16,FALSE)</f>
        <v>0</v>
      </c>
      <c r="BL494" s="42">
        <f>IF(Table2[[#This Row],[Milling Required]]=0,"x",IF(AT494="Pattern",B494-10,B494-4))</f>
        <v>43482</v>
      </c>
      <c r="BM494" s="42" t="str">
        <f>IF(Table2[[#This Row],[Punching Required]]=0,"x",IF(AT494="Pattern",B494-8,B494-2))</f>
        <v>x</v>
      </c>
      <c r="BN494" s="42">
        <f t="shared" si="95"/>
        <v>43483</v>
      </c>
      <c r="BO494" s="39">
        <f>IF(Table2[[#This Row],[Milling]]="x","x",Table2[[#This Row],[Total Sections]]*2)</f>
        <v>6</v>
      </c>
      <c r="BP494" s="39" t="str">
        <f>IF(Table2[[#This Row],[Punching]]="x","x",Table2[Total Sections]*2)</f>
        <v>x</v>
      </c>
      <c r="BQ494" s="39">
        <f>IF(Table2[[#This Row],[Pattern]]="Pattern",Table2[Total Sections]*3,Table2[Total Sections]*1.5)</f>
        <v>4.5</v>
      </c>
      <c r="BR494" s="42">
        <f t="shared" ca="1" si="100"/>
        <v>43471</v>
      </c>
      <c r="BS494" s="42"/>
      <c r="BT494" s="42"/>
      <c r="BU494" s="39"/>
      <c r="BV494" s="39" t="str">
        <f>_xlfn.IFNA(VLOOKUP(Table2[[#This Row],[Job-no]],Table4[],16,FALSE),"Ready")</f>
        <v/>
      </c>
      <c r="BW494" s="39" t="str">
        <f>_xlfn.IFNA(VLOOKUP(Table2[[#This Row],[Job-no]],Table4[],21,FALSE),"Ready")</f>
        <v/>
      </c>
      <c r="BX494" s="39" t="b">
        <f>_xlfn.IFNA(VLOOKUP(Table2[[#This Row],[Job-no]],Table4[],10,FALSE),TRUE)</f>
        <v>0</v>
      </c>
      <c r="BY494" s="39" t="str">
        <f>_xlfn.IFNA(VLOOKUP(Table2[[#This Row],[Job-no]],Table4[],22,FALSE),"Ready")</f>
        <v/>
      </c>
      <c r="BZ494" s="120">
        <f t="shared" si="96"/>
        <v>43486</v>
      </c>
      <c r="CA494" s="120" t="str">
        <f ca="1">IF(OR(Table2[[#This Row],[Saw Date]]=TODAY(),Table2[[#This Row],[Saw Date]]=TODAY()+1), Table2[[#This Row],[Saw Date]],IF(Table2[[#This Row],[Extrusion cut double saw]],"Done",""))</f>
        <v/>
      </c>
      <c r="CB494" s="120" t="str">
        <f ca="1">IF(OR(Table2[[#This Row],[Lens Date]]=TODAY(),Table2[[#This Row],[Lens Date]]=TODAY()+1), Table2[[#This Row],[Lens Date]],IF(Table2[[#This Row],[MSLens]]="Done","Done",""))</f>
        <v/>
      </c>
      <c r="CC494" s="120" t="str">
        <f ca="1">IF(OR(Table2[[#This Row],[Milling Date]]=TODAY(),Table2[[#This Row],[Milling Date]]=TODAY()+1), Table2[[#This Row],[Milling Date]],IF(Table2[[#This Row],[CNC Holes]]="Ready","Done",""))</f>
        <v/>
      </c>
      <c r="CD494" s="120" t="str">
        <f ca="1">IF(OR(Table2[[#This Row],[Welding Date]]=TODAY(),Table2[[#This Row],[Welding Date]]=TODAY()+1), Table2[[#This Row],[Welding Date]],IF(Table2[[#This Row],[Welding Corners]]="Ready","Done",""))</f>
        <v/>
      </c>
      <c r="CE494" s="120" t="str">
        <f ca="1">IF(OR(Table2[[#This Row],[Puching Date]]=TODAY(),Table2[[#This Row],[Puching Date]]=TODAY()+1), Table2[[#This Row],[Puching Date]],IF(Table2[[#This Row],[Punch Holes]]="Ready","Done",""))</f>
        <v/>
      </c>
      <c r="CF494" s="120" t="str">
        <f ca="1">IF(OR(Table2[[#This Row],[Housing Date2]]=TODAY(),Table2[[#This Row],[Housing Date2]]=TODAY()+1),Table2[[#This Row],[Housing Date2]],IF(Table2[[#This Row],[Body Assembly]],"Done",""))</f>
        <v/>
      </c>
      <c r="CG494" s="120" t="str">
        <f>_xlfn.IFNA(VLOOKUP(Table2[[#This Row],[Job-no]],Table4[],7,FALSE),"Done")</f>
        <v>Scheduled/Released</v>
      </c>
    </row>
    <row r="495" spans="1:85" x14ac:dyDescent="0.25">
      <c r="A495" s="39" t="str">
        <f>_xlfn.CONCAT(Table2[[#This Row],[Order]],"-",Table2[[#This Row],[Line]])</f>
        <v>76028-1</v>
      </c>
      <c r="B495" s="5">
        <v>43486</v>
      </c>
      <c r="C495" s="8">
        <v>76028</v>
      </c>
      <c r="D495" s="3" t="s">
        <v>4939</v>
      </c>
      <c r="E495" s="8">
        <v>1</v>
      </c>
      <c r="F495" s="8">
        <v>1</v>
      </c>
      <c r="G495" s="3" t="s">
        <v>42</v>
      </c>
      <c r="H495" s="8">
        <v>1</v>
      </c>
      <c r="I495" s="43" t="b">
        <v>0</v>
      </c>
      <c r="J495" s="43" t="b">
        <v>0</v>
      </c>
      <c r="K495" t="s">
        <v>114</v>
      </c>
      <c r="L495" s="43" t="b">
        <v>0</v>
      </c>
      <c r="M495" s="43" t="b">
        <v>0</v>
      </c>
      <c r="N495" s="43" t="b">
        <v>0</v>
      </c>
      <c r="O495" t="s">
        <v>114</v>
      </c>
      <c r="P495" t="s">
        <v>114</v>
      </c>
      <c r="Q495" t="s">
        <v>114</v>
      </c>
      <c r="R495" t="s">
        <v>114</v>
      </c>
      <c r="S495" t="s">
        <v>114</v>
      </c>
      <c r="T495" t="s">
        <v>114</v>
      </c>
      <c r="U495" t="s">
        <v>114</v>
      </c>
      <c r="V495" t="s">
        <v>114</v>
      </c>
      <c r="W495" s="5">
        <v>43481</v>
      </c>
      <c r="X495" s="3" t="s">
        <v>114</v>
      </c>
      <c r="Y495" s="3"/>
      <c r="Z495" s="3" t="s">
        <v>130</v>
      </c>
      <c r="AA495" s="3" t="s">
        <v>114</v>
      </c>
      <c r="AB495" s="3" t="s">
        <v>74</v>
      </c>
      <c r="AC495" s="8">
        <v>4</v>
      </c>
      <c r="AD495" s="3" t="s">
        <v>5967</v>
      </c>
      <c r="AE495" s="4" t="s">
        <v>5968</v>
      </c>
      <c r="AF495" s="3"/>
      <c r="AG495" s="3" t="s">
        <v>114</v>
      </c>
      <c r="AH495" s="8">
        <v>1</v>
      </c>
      <c r="AI495" s="3" t="s">
        <v>74</v>
      </c>
      <c r="AJ495" t="s">
        <v>114</v>
      </c>
      <c r="AK495" t="s">
        <v>114</v>
      </c>
      <c r="AL495" s="43" t="b">
        <v>0</v>
      </c>
      <c r="AM495" s="3"/>
      <c r="AN495" s="3"/>
      <c r="AO495" s="43" t="b">
        <v>0</v>
      </c>
      <c r="AP495" s="3" t="b">
        <v>0</v>
      </c>
      <c r="AQ495" s="3">
        <f>VLOOKUP(Table2[[#This Row],[Job-no]],Table3[],26,FALSE)</f>
        <v>186</v>
      </c>
      <c r="AR495" t="str">
        <f t="shared" si="92"/>
        <v>CCH</v>
      </c>
      <c r="AS495" t="str">
        <f>VLOOKUP(AR495,Table1[],4,0)</f>
        <v>surface</v>
      </c>
      <c r="AT495">
        <f>IF(BD495&gt;0,"Pattern",VLOOKUP(AR495,Table1[],5,0))</f>
        <v>0</v>
      </c>
      <c r="AU495" s="34">
        <f>IF(AT495="Pattern",WORKDAY(Table2[[#This Row],[Scheduled Ship Date]],-10),WORKDAY(Table2[[#This Row],[Scheduled Ship Date]],-4))</f>
        <v>43480</v>
      </c>
      <c r="AV495" s="39">
        <f>IF(Table2[[#This Row],[Extrusion cut double saw]]=TRUE,IF(O495="ToDo",IF(AT495="Pattern",Table2[[#This Row],[Total Sections]]*0.4,Table2[[#This Row],[Total Sections]]*0.12),0),IF(AT495="Pattern",Table2[[#This Row],[Total Sections]]*4,Table2[[#This Row],[Total Sections]]*1.2))</f>
        <v>1.2</v>
      </c>
      <c r="AW495" s="130">
        <f t="shared" ca="1" si="101"/>
        <v>43471</v>
      </c>
      <c r="AX495" s="42">
        <f>IF(AT495="Pattern",Table2[[#This Row],[Scheduled Ship Date]]-2,Table2[[#This Row],[Scheduled Ship Date]]-3)</f>
        <v>43483</v>
      </c>
      <c r="AY495" s="39">
        <f>IF(Table2[[#This Row],[Pattern]]="Pattern",Table2[[#This Row],[Total Sections]]*4.82,Table2[[#This Row],[Total Sections]]*0.5)</f>
        <v>0.5</v>
      </c>
      <c r="AZ495" s="42">
        <f t="shared" ca="1" si="102"/>
        <v>43470</v>
      </c>
      <c r="BA495" s="39">
        <f>((Table2[Total Sections]/Table2[Open Qty])-1)*Table2[Open Qty]*12.96</f>
        <v>0</v>
      </c>
      <c r="BB495" s="39"/>
      <c r="BC495" s="39" t="str">
        <f t="shared" si="93"/>
        <v>CCH-SL-1100-80-35-CL(3)-W-UNV-DP-1-C</v>
      </c>
      <c r="BD495" s="39">
        <f t="shared" si="94"/>
        <v>0</v>
      </c>
      <c r="BE495" s="39" t="b">
        <f>_xlfn.IFNA(VLOOKUP(Table2[[#This Row],[Job-no]],Table4[],9,FALSE),TRUE)</f>
        <v>0</v>
      </c>
      <c r="BF495" s="39"/>
      <c r="BG495" s="39" t="b">
        <f>_xlfn.IFNA(VLOOKUP(Table2[[#This Row],[Job-no]],Table4[],14,FALSE),TRUE)</f>
        <v>0</v>
      </c>
      <c r="BH495" s="39" t="str">
        <f>_xlfn.IFNA(VLOOKUP(Table2[[#This Row],[Job-no]],Table4[],11,FALSE),"Done")</f>
        <v/>
      </c>
      <c r="BI495" s="39">
        <f>IF(Table2[[#This Row],[Pattern]]="Pattern",VLOOKUP(Table2[[#This Row],[Product Code]],'Routing data'!$A$2:$W$470,13,FALSE),VLOOKUP(Table2[[#This Row],[Product Code]],'Routing data'!$A$2:$W$470,3,FALSE))</f>
        <v>2</v>
      </c>
      <c r="BJ495" s="39">
        <f>IF(Table2[[#This Row],[Pattern]]="Pattern",VLOOKUP(Table2[[#This Row],[Product Code]],'Routing data'!$A$2:$W$470,14,FALSE),VLOOKUP(Table2[[#This Row],[Product Code]],'Routing data'!$A$2:$W$470,4,FALSE))</f>
        <v>0</v>
      </c>
      <c r="BK495" s="39">
        <f>VLOOKUP(Table2[[#This Row],[Product Code]],'Routing data'!A$4:W$524,16,FALSE)</f>
        <v>0</v>
      </c>
      <c r="BL495" s="42">
        <f>IF(Table2[[#This Row],[Milling Required]]=0,"x",IF(AT495="Pattern",B495-10,B495-4))</f>
        <v>43482</v>
      </c>
      <c r="BM495" s="39"/>
      <c r="BN495" s="42">
        <f t="shared" si="95"/>
        <v>43483</v>
      </c>
      <c r="BO495" s="39">
        <f>IF(Table2[[#This Row],[Milling]]="x","x",Table2[[#This Row],[Total Sections]]*2)</f>
        <v>2</v>
      </c>
      <c r="BP495" s="39">
        <f>IF(Table2[[#This Row],[Punching]]="x","x",Table2[Total Sections]*2)</f>
        <v>2</v>
      </c>
      <c r="BQ495" s="39">
        <f>IF(Table2[[#This Row],[Pattern]]="Pattern",Table2[Total Sections]*3,Table2[Total Sections]*1.5)</f>
        <v>1.5</v>
      </c>
      <c r="BR495" s="42">
        <f t="shared" ca="1" si="100"/>
        <v>43471</v>
      </c>
      <c r="BS495" s="39"/>
      <c r="BT495" s="39"/>
      <c r="BU495" s="39"/>
      <c r="BV495" s="39" t="str">
        <f>_xlfn.IFNA(VLOOKUP(Table2[[#This Row],[Job-no]],Table4[],16,FALSE),"Ready")</f>
        <v/>
      </c>
      <c r="BW495" s="39" t="str">
        <f>_xlfn.IFNA(VLOOKUP(Table2[[#This Row],[Job-no]],Table4[],21,FALSE),"Ready")</f>
        <v/>
      </c>
      <c r="BX495" s="39" t="b">
        <f>_xlfn.IFNA(VLOOKUP(Table2[[#This Row],[Job-no]],Table4[],10,FALSE),TRUE)</f>
        <v>0</v>
      </c>
      <c r="BY495" s="39" t="str">
        <f>_xlfn.IFNA(VLOOKUP(Table2[[#This Row],[Job-no]],Table4[],22,FALSE),"Ready")</f>
        <v/>
      </c>
      <c r="BZ495" s="120">
        <f t="shared" si="96"/>
        <v>43486</v>
      </c>
      <c r="CA495" s="120" t="str">
        <f ca="1">IF(OR(Table2[[#This Row],[Saw Date]]=TODAY(),Table2[[#This Row],[Saw Date]]=TODAY()+1), Table2[[#This Row],[Saw Date]],IF(Table2[[#This Row],[Extrusion cut double saw]],"Done",""))</f>
        <v/>
      </c>
      <c r="CB495" s="120" t="str">
        <f ca="1">IF(OR(Table2[[#This Row],[Lens Date]]=TODAY(),Table2[[#This Row],[Lens Date]]=TODAY()+1), Table2[[#This Row],[Lens Date]],IF(Table2[[#This Row],[MSLens]]="Done","Done",""))</f>
        <v/>
      </c>
      <c r="CC495" s="120" t="str">
        <f ca="1">IF(OR(Table2[[#This Row],[Milling Date]]=TODAY(),Table2[[#This Row],[Milling Date]]=TODAY()+1), Table2[[#This Row],[Milling Date]],IF(Table2[[#This Row],[CNC Holes]]="Ready","Done",""))</f>
        <v/>
      </c>
      <c r="CD495" s="120" t="str">
        <f ca="1">IF(OR(Table2[[#This Row],[Welding Date]]=TODAY(),Table2[[#This Row],[Welding Date]]=TODAY()+1), Table2[[#This Row],[Welding Date]],IF(Table2[[#This Row],[Welding Corners]]="Ready","Done",""))</f>
        <v/>
      </c>
      <c r="CE495" s="120" t="str">
        <f ca="1">IF(OR(Table2[[#This Row],[Puching Date]]=TODAY(),Table2[[#This Row],[Puching Date]]=TODAY()+1), Table2[[#This Row],[Puching Date]],IF(Table2[[#This Row],[Punch Holes]]="Ready","Done",""))</f>
        <v/>
      </c>
      <c r="CF495" s="120" t="str">
        <f ca="1">IF(OR(Table2[[#This Row],[Housing Date2]]=TODAY(),Table2[[#This Row],[Housing Date2]]=TODAY()+1),Table2[[#This Row],[Housing Date2]],IF(Table2[[#This Row],[Body Assembly]],"Done",""))</f>
        <v/>
      </c>
      <c r="CG495" s="120" t="str">
        <f>_xlfn.IFNA(VLOOKUP(Table2[[#This Row],[Job-no]],Table4[],7,FALSE),"Done")</f>
        <v>Scheduled/Released</v>
      </c>
    </row>
    <row r="496" spans="1:85" x14ac:dyDescent="0.25">
      <c r="A496" t="str">
        <f>_xlfn.CONCAT(Table2[[#This Row],[Order]],"-",Table2[[#This Row],[Line]])</f>
        <v>76028-10</v>
      </c>
      <c r="B496" s="5">
        <v>43486</v>
      </c>
      <c r="C496" s="8">
        <v>76028</v>
      </c>
      <c r="D496" s="3" t="s">
        <v>4957</v>
      </c>
      <c r="E496" s="8">
        <v>10</v>
      </c>
      <c r="F496" s="8">
        <v>1</v>
      </c>
      <c r="G496" s="3" t="s">
        <v>42</v>
      </c>
      <c r="H496" s="8">
        <v>1</v>
      </c>
      <c r="I496" s="43" t="b">
        <v>0</v>
      </c>
      <c r="J496" s="43" t="b">
        <v>0</v>
      </c>
      <c r="K496" t="s">
        <v>114</v>
      </c>
      <c r="L496" s="43" t="b">
        <v>0</v>
      </c>
      <c r="M496" s="43" t="b">
        <v>0</v>
      </c>
      <c r="N496" s="43" t="b">
        <v>0</v>
      </c>
      <c r="O496" t="s">
        <v>114</v>
      </c>
      <c r="P496" t="s">
        <v>114</v>
      </c>
      <c r="Q496" t="s">
        <v>114</v>
      </c>
      <c r="R496" t="s">
        <v>114</v>
      </c>
      <c r="S496" t="s">
        <v>114</v>
      </c>
      <c r="T496" t="s">
        <v>114</v>
      </c>
      <c r="U496" t="s">
        <v>114</v>
      </c>
      <c r="V496" t="s">
        <v>114</v>
      </c>
      <c r="W496" s="5">
        <v>43481</v>
      </c>
      <c r="X496" s="3" t="s">
        <v>114</v>
      </c>
      <c r="Y496" s="3"/>
      <c r="Z496" s="3" t="s">
        <v>130</v>
      </c>
      <c r="AA496" s="3" t="s">
        <v>114</v>
      </c>
      <c r="AB496" s="3" t="s">
        <v>74</v>
      </c>
      <c r="AC496" s="8">
        <v>4</v>
      </c>
      <c r="AD496" s="3" t="s">
        <v>5967</v>
      </c>
      <c r="AE496" s="4" t="s">
        <v>5968</v>
      </c>
      <c r="AF496" s="3"/>
      <c r="AG496" s="3" t="s">
        <v>114</v>
      </c>
      <c r="AH496" s="8">
        <v>2</v>
      </c>
      <c r="AI496" s="3" t="s">
        <v>74</v>
      </c>
      <c r="AJ496" t="s">
        <v>114</v>
      </c>
      <c r="AK496" t="s">
        <v>114</v>
      </c>
      <c r="AL496" s="43" t="b">
        <v>0</v>
      </c>
      <c r="AM496" s="3"/>
      <c r="AN496" s="3"/>
      <c r="AO496" s="43" t="b">
        <v>0</v>
      </c>
      <c r="AP496" s="3" t="b">
        <v>0</v>
      </c>
      <c r="AQ496" s="3">
        <f>VLOOKUP(Table2[[#This Row],[Job-no]],Table3[],26,FALSE)</f>
        <v>992</v>
      </c>
      <c r="AR496" t="str">
        <f t="shared" si="92"/>
        <v>CCH</v>
      </c>
      <c r="AS496" t="str">
        <f>VLOOKUP(AR496,Table1[],4,0)</f>
        <v>surface</v>
      </c>
      <c r="AT496">
        <f>IF(BD496&gt;0,"Pattern",VLOOKUP(AR496,Table1[],5,0))</f>
        <v>0</v>
      </c>
      <c r="AU496" s="34">
        <f>IF(AT496="Pattern",WORKDAY(Table2[[#This Row],[Scheduled Ship Date]],-10),WORKDAY(Table2[[#This Row],[Scheduled Ship Date]],-4))</f>
        <v>43480</v>
      </c>
      <c r="AV496">
        <f>IF(Table2[[#This Row],[Extrusion cut double saw]]=TRUE,IF(O496="ToDo",IF(AT496="Pattern",Table2[[#This Row],[Total Sections]]*0.4,Table2[[#This Row],[Total Sections]]*0.12),0),IF(AT496="Pattern",Table2[[#This Row],[Total Sections]]*4,Table2[[#This Row],[Total Sections]]*1.2))</f>
        <v>2.4</v>
      </c>
      <c r="AW496" s="130">
        <f t="shared" ca="1" si="101"/>
        <v>43471</v>
      </c>
      <c r="AX496" s="42">
        <f>IF(AT496="Pattern",Table2[[#This Row],[Scheduled Ship Date]]-2,Table2[[#This Row],[Scheduled Ship Date]]-3)</f>
        <v>43483</v>
      </c>
      <c r="AY496">
        <f>IF(Table2[[#This Row],[Pattern]]="Pattern",Table2[[#This Row],[Total Sections]]*4.82,Table2[[#This Row],[Total Sections]]*0.5)</f>
        <v>1</v>
      </c>
      <c r="AZ496" s="42">
        <f t="shared" ca="1" si="102"/>
        <v>43470</v>
      </c>
      <c r="BA496" s="39">
        <f>((Table2[Total Sections]/Table2[Open Qty])-1)*Table2[Open Qty]*12.96</f>
        <v>12.96</v>
      </c>
      <c r="BB496" s="42"/>
      <c r="BC496" s="39" t="str">
        <f t="shared" si="93"/>
        <v>CCH-SL-1100-80-35-CL(16)-W-UNV-DP-1-C</v>
      </c>
      <c r="BD496" s="39">
        <f t="shared" si="94"/>
        <v>0</v>
      </c>
      <c r="BE496" s="39" t="b">
        <f>_xlfn.IFNA(VLOOKUP(Table2[[#This Row],[Job-no]],Table4[],9,FALSE),TRUE)</f>
        <v>0</v>
      </c>
      <c r="BF496" t="str">
        <f>VLOOKUP(AR496,Table1[],3,0)</f>
        <v>PERFKT</v>
      </c>
      <c r="BG496" s="39" t="b">
        <f>_xlfn.IFNA(VLOOKUP(Table2[[#This Row],[Job-no]],Table4[],14,FALSE),TRUE)</f>
        <v>0</v>
      </c>
      <c r="BH496" s="39" t="str">
        <f>_xlfn.IFNA(VLOOKUP(Table2[[#This Row],[Job-no]],Table4[],11,FALSE),"Done")</f>
        <v/>
      </c>
      <c r="BI496" s="39">
        <f>IF(Table2[[#This Row],[Pattern]]="Pattern",VLOOKUP(Table2[[#This Row],[Product Code]],'Routing data'!$A$2:$W$470,13,FALSE),VLOOKUP(Table2[[#This Row],[Product Code]],'Routing data'!$A$2:$W$470,3,FALSE))</f>
        <v>2</v>
      </c>
      <c r="BJ496" s="39">
        <f>IF(Table2[[#This Row],[Pattern]]="Pattern",VLOOKUP(Table2[[#This Row],[Product Code]],'Routing data'!$A$2:$W$470,14,FALSE),VLOOKUP(Table2[[#This Row],[Product Code]],'Routing data'!$A$2:$W$470,4,FALSE))</f>
        <v>0</v>
      </c>
      <c r="BK496" s="39">
        <f>VLOOKUP(Table2[[#This Row],[Product Code]],'Routing data'!A$4:W$524,16,FALSE)</f>
        <v>0</v>
      </c>
      <c r="BL496" s="42">
        <f>IF(Table2[[#This Row],[Milling Required]]=0,"x",IF(AT496="Pattern",B496-10,B496-4))</f>
        <v>43482</v>
      </c>
      <c r="BM496" s="42" t="str">
        <f>IF(Table2[[#This Row],[Punching Required]]=0,"x",IF(AT496="Pattern",B496-8,B496-2))</f>
        <v>x</v>
      </c>
      <c r="BN496" s="42">
        <f t="shared" si="95"/>
        <v>43483</v>
      </c>
      <c r="BO496" s="39">
        <f>IF(Table2[[#This Row],[Milling]]="x","x",Table2[[#This Row],[Total Sections]]*2)</f>
        <v>4</v>
      </c>
      <c r="BP496" s="39" t="str">
        <f>IF(Table2[[#This Row],[Punching]]="x","x",Table2[Total Sections]*2)</f>
        <v>x</v>
      </c>
      <c r="BQ496" s="39">
        <f>IF(Table2[[#This Row],[Pattern]]="Pattern",Table2[Total Sections]*3,Table2[Total Sections]*1.5)</f>
        <v>3</v>
      </c>
      <c r="BR496" s="42">
        <f t="shared" ca="1" si="100"/>
        <v>43471</v>
      </c>
      <c r="BS496" s="42"/>
      <c r="BT496" s="42"/>
      <c r="BU496" s="39"/>
      <c r="BV496" s="39" t="str">
        <f>_xlfn.IFNA(VLOOKUP(Table2[[#This Row],[Job-no]],Table4[],16,FALSE),"Ready")</f>
        <v/>
      </c>
      <c r="BW496" s="39" t="str">
        <f>_xlfn.IFNA(VLOOKUP(Table2[[#This Row],[Job-no]],Table4[],21,FALSE),"Ready")</f>
        <v/>
      </c>
      <c r="BX496" s="39" t="b">
        <f>_xlfn.IFNA(VLOOKUP(Table2[[#This Row],[Job-no]],Table4[],10,FALSE),TRUE)</f>
        <v>0</v>
      </c>
      <c r="BY496" s="39" t="str">
        <f>_xlfn.IFNA(VLOOKUP(Table2[[#This Row],[Job-no]],Table4[],22,FALSE),"Ready")</f>
        <v/>
      </c>
      <c r="BZ496" s="120">
        <f t="shared" si="96"/>
        <v>43486</v>
      </c>
      <c r="CA496" s="120" t="str">
        <f ca="1">IF(OR(Table2[[#This Row],[Saw Date]]=TODAY(),Table2[[#This Row],[Saw Date]]=TODAY()+1), Table2[[#This Row],[Saw Date]],IF(Table2[[#This Row],[Extrusion cut double saw]],"Done",""))</f>
        <v/>
      </c>
      <c r="CB496" s="120" t="str">
        <f ca="1">IF(OR(Table2[[#This Row],[Lens Date]]=TODAY(),Table2[[#This Row],[Lens Date]]=TODAY()+1), Table2[[#This Row],[Lens Date]],IF(Table2[[#This Row],[MSLens]]="Done","Done",""))</f>
        <v/>
      </c>
      <c r="CC496" s="120" t="str">
        <f ca="1">IF(OR(Table2[[#This Row],[Milling Date]]=TODAY(),Table2[[#This Row],[Milling Date]]=TODAY()+1), Table2[[#This Row],[Milling Date]],IF(Table2[[#This Row],[CNC Holes]]="Ready","Done",""))</f>
        <v/>
      </c>
      <c r="CD496" s="120" t="str">
        <f ca="1">IF(OR(Table2[[#This Row],[Welding Date]]=TODAY(),Table2[[#This Row],[Welding Date]]=TODAY()+1), Table2[[#This Row],[Welding Date]],IF(Table2[[#This Row],[Welding Corners]]="Ready","Done",""))</f>
        <v/>
      </c>
      <c r="CE496" s="120" t="str">
        <f ca="1">IF(OR(Table2[[#This Row],[Puching Date]]=TODAY(),Table2[[#This Row],[Puching Date]]=TODAY()+1), Table2[[#This Row],[Puching Date]],IF(Table2[[#This Row],[Punch Holes]]="Ready","Done",""))</f>
        <v/>
      </c>
      <c r="CF496" s="120" t="str">
        <f ca="1">IF(OR(Table2[[#This Row],[Housing Date2]]=TODAY(),Table2[[#This Row],[Housing Date2]]=TODAY()+1),Table2[[#This Row],[Housing Date2]],IF(Table2[[#This Row],[Body Assembly]],"Done",""))</f>
        <v/>
      </c>
      <c r="CG496" s="120" t="str">
        <f>_xlfn.IFNA(VLOOKUP(Table2[[#This Row],[Job-no]],Table4[],7,FALSE),"Done")</f>
        <v>Scheduled/Released</v>
      </c>
    </row>
    <row r="497" spans="1:85" x14ac:dyDescent="0.25">
      <c r="A497" t="str">
        <f>_xlfn.CONCAT(Table2[[#This Row],[Order]],"-",Table2[[#This Row],[Line]])</f>
        <v>76028-11</v>
      </c>
      <c r="B497" s="5">
        <v>43486</v>
      </c>
      <c r="C497" s="8">
        <v>76028</v>
      </c>
      <c r="D497" s="3" t="s">
        <v>4959</v>
      </c>
      <c r="E497" s="8">
        <v>11</v>
      </c>
      <c r="F497" s="8">
        <v>1</v>
      </c>
      <c r="G497" s="3" t="s">
        <v>42</v>
      </c>
      <c r="H497" s="8">
        <v>2</v>
      </c>
      <c r="I497" s="43" t="b">
        <v>0</v>
      </c>
      <c r="J497" s="43" t="b">
        <v>0</v>
      </c>
      <c r="K497" t="s">
        <v>114</v>
      </c>
      <c r="L497" s="43" t="b">
        <v>0</v>
      </c>
      <c r="M497" s="43" t="b">
        <v>0</v>
      </c>
      <c r="N497" s="43" t="b">
        <v>0</v>
      </c>
      <c r="O497" t="s">
        <v>114</v>
      </c>
      <c r="P497" t="s">
        <v>114</v>
      </c>
      <c r="Q497" t="s">
        <v>114</v>
      </c>
      <c r="R497" t="s">
        <v>114</v>
      </c>
      <c r="S497" t="s">
        <v>114</v>
      </c>
      <c r="T497" t="s">
        <v>114</v>
      </c>
      <c r="U497" t="s">
        <v>114</v>
      </c>
      <c r="V497" t="s">
        <v>114</v>
      </c>
      <c r="W497" s="5">
        <v>43481</v>
      </c>
      <c r="X497" s="3" t="s">
        <v>114</v>
      </c>
      <c r="Y497" s="3"/>
      <c r="Z497" s="3" t="s">
        <v>130</v>
      </c>
      <c r="AA497" s="3" t="s">
        <v>114</v>
      </c>
      <c r="AB497" s="3" t="s">
        <v>74</v>
      </c>
      <c r="AC497" s="8">
        <v>4</v>
      </c>
      <c r="AD497" s="3" t="s">
        <v>5967</v>
      </c>
      <c r="AE497" s="4" t="s">
        <v>5968</v>
      </c>
      <c r="AF497" s="3"/>
      <c r="AG497" s="3" t="s">
        <v>114</v>
      </c>
      <c r="AH497" s="8">
        <v>4</v>
      </c>
      <c r="AI497" s="3" t="s">
        <v>74</v>
      </c>
      <c r="AJ497" t="s">
        <v>114</v>
      </c>
      <c r="AK497" t="s">
        <v>114</v>
      </c>
      <c r="AL497" s="43" t="b">
        <v>0</v>
      </c>
      <c r="AM497" s="3"/>
      <c r="AN497" s="3"/>
      <c r="AO497" s="43" t="b">
        <v>0</v>
      </c>
      <c r="AP497" s="3" t="b">
        <v>0</v>
      </c>
      <c r="AQ497" s="3">
        <f>VLOOKUP(Table2[[#This Row],[Job-no]],Table3[],26,FALSE)</f>
        <v>2480</v>
      </c>
      <c r="AR497" t="str">
        <f t="shared" si="92"/>
        <v>CCH</v>
      </c>
      <c r="AS497" t="str">
        <f>VLOOKUP(AR497,Table1[],4,0)</f>
        <v>surface</v>
      </c>
      <c r="AT497">
        <f>IF(BD497&gt;0,"Pattern",VLOOKUP(AR497,Table1[],5,0))</f>
        <v>0</v>
      </c>
      <c r="AU497" s="34">
        <f>IF(AT497="Pattern",WORKDAY(Table2[[#This Row],[Scheduled Ship Date]],-10),WORKDAY(Table2[[#This Row],[Scheduled Ship Date]],-4))</f>
        <v>43480</v>
      </c>
      <c r="AV497">
        <f>IF(Table2[[#This Row],[Extrusion cut double saw]]=TRUE,IF(O497="ToDo",IF(AT497="Pattern",Table2[[#This Row],[Total Sections]]*0.4,Table2[[#This Row],[Total Sections]]*0.12),0),IF(AT497="Pattern",Table2[[#This Row],[Total Sections]]*4,Table2[[#This Row],[Total Sections]]*1.2))</f>
        <v>4.8</v>
      </c>
      <c r="AW497" s="130">
        <f t="shared" ca="1" si="101"/>
        <v>43471</v>
      </c>
      <c r="AX497" s="42">
        <f>IF(AT497="Pattern",Table2[[#This Row],[Scheduled Ship Date]]-2,Table2[[#This Row],[Scheduled Ship Date]]-3)</f>
        <v>43483</v>
      </c>
      <c r="AY497">
        <f>IF(Table2[[#This Row],[Pattern]]="Pattern",Table2[[#This Row],[Total Sections]]*4.82,Table2[[#This Row],[Total Sections]]*0.5)</f>
        <v>2</v>
      </c>
      <c r="AZ497" s="42">
        <f t="shared" ca="1" si="102"/>
        <v>43470</v>
      </c>
      <c r="BA497" s="39">
        <f>((Table2[Total Sections]/Table2[Open Qty])-1)*Table2[Open Qty]*12.96</f>
        <v>25.92</v>
      </c>
      <c r="BB497" s="39"/>
      <c r="BC497" s="39" t="str">
        <f t="shared" si="93"/>
        <v>CCH-SL-1100-80-35-CL(20)-W-UNV-DP-1-C</v>
      </c>
      <c r="BD497" s="39">
        <f t="shared" si="94"/>
        <v>0</v>
      </c>
      <c r="BE497" s="39" t="b">
        <f>_xlfn.IFNA(VLOOKUP(Table2[[#This Row],[Job-no]],Table4[],9,FALSE),TRUE)</f>
        <v>0</v>
      </c>
      <c r="BF497" t="str">
        <f>VLOOKUP(AR497,Table1[],3,0)</f>
        <v>PERFKT</v>
      </c>
      <c r="BG497" s="39" t="b">
        <f>_xlfn.IFNA(VLOOKUP(Table2[[#This Row],[Job-no]],Table4[],14,FALSE),TRUE)</f>
        <v>0</v>
      </c>
      <c r="BH497" s="39" t="str">
        <f>_xlfn.IFNA(VLOOKUP(Table2[[#This Row],[Job-no]],Table4[],11,FALSE),"Done")</f>
        <v/>
      </c>
      <c r="BI497" s="39">
        <f>IF(Table2[[#This Row],[Pattern]]="Pattern",VLOOKUP(Table2[[#This Row],[Product Code]],'Routing data'!$A$2:$W$470,13,FALSE),VLOOKUP(Table2[[#This Row],[Product Code]],'Routing data'!$A$2:$W$470,3,FALSE))</f>
        <v>2</v>
      </c>
      <c r="BJ497" s="39">
        <f>IF(Table2[[#This Row],[Pattern]]="Pattern",VLOOKUP(Table2[[#This Row],[Product Code]],'Routing data'!$A$2:$W$470,14,FALSE),VLOOKUP(Table2[[#This Row],[Product Code]],'Routing data'!$A$2:$W$470,4,FALSE))</f>
        <v>0</v>
      </c>
      <c r="BK497" s="39">
        <f>VLOOKUP(Table2[[#This Row],[Product Code]],'Routing data'!A$4:W$524,16,FALSE)</f>
        <v>0</v>
      </c>
      <c r="BL497" s="42">
        <f>IF(Table2[[#This Row],[Milling Required]]=0,"x",IF(AT497="Pattern",B497-10,B497-4))</f>
        <v>43482</v>
      </c>
      <c r="BM497" s="42" t="str">
        <f>IF(Table2[[#This Row],[Punching Required]]=0,"x",IF(AT497="Pattern",B497-8,B497-2))</f>
        <v>x</v>
      </c>
      <c r="BN497" s="42">
        <f t="shared" si="95"/>
        <v>43483</v>
      </c>
      <c r="BO497" s="39">
        <f>IF(Table2[[#This Row],[Milling]]="x","x",Table2[[#This Row],[Total Sections]]*2)</f>
        <v>8</v>
      </c>
      <c r="BP497" s="39" t="str">
        <f>IF(Table2[[#This Row],[Punching]]="x","x",Table2[Total Sections]*2)</f>
        <v>x</v>
      </c>
      <c r="BQ497" s="39">
        <f>IF(Table2[[#This Row],[Pattern]]="Pattern",Table2[Total Sections]*3,Table2[Total Sections]*1.5)</f>
        <v>6</v>
      </c>
      <c r="BR497" s="42">
        <f t="shared" ca="1" si="100"/>
        <v>43471</v>
      </c>
      <c r="BS497" s="42"/>
      <c r="BT497" s="42"/>
      <c r="BU497" s="39"/>
      <c r="BV497" s="39" t="str">
        <f>_xlfn.IFNA(VLOOKUP(Table2[[#This Row],[Job-no]],Table4[],16,FALSE),"Ready")</f>
        <v/>
      </c>
      <c r="BW497" s="39" t="str">
        <f>_xlfn.IFNA(VLOOKUP(Table2[[#This Row],[Job-no]],Table4[],21,FALSE),"Ready")</f>
        <v/>
      </c>
      <c r="BX497" s="39" t="b">
        <f>_xlfn.IFNA(VLOOKUP(Table2[[#This Row],[Job-no]],Table4[],10,FALSE),TRUE)</f>
        <v>0</v>
      </c>
      <c r="BY497" s="39" t="str">
        <f>_xlfn.IFNA(VLOOKUP(Table2[[#This Row],[Job-no]],Table4[],22,FALSE),"Ready")</f>
        <v/>
      </c>
      <c r="BZ497" s="120">
        <f t="shared" si="96"/>
        <v>43486</v>
      </c>
      <c r="CA497" s="120" t="str">
        <f ca="1">IF(OR(Table2[[#This Row],[Saw Date]]=TODAY(),Table2[[#This Row],[Saw Date]]=TODAY()+1), Table2[[#This Row],[Saw Date]],IF(Table2[[#This Row],[Extrusion cut double saw]],"Done",""))</f>
        <v/>
      </c>
      <c r="CB497" s="120" t="str">
        <f ca="1">IF(OR(Table2[[#This Row],[Lens Date]]=TODAY(),Table2[[#This Row],[Lens Date]]=TODAY()+1), Table2[[#This Row],[Lens Date]],IF(Table2[[#This Row],[MSLens]]="Done","Done",""))</f>
        <v/>
      </c>
      <c r="CC497" s="120" t="str">
        <f ca="1">IF(OR(Table2[[#This Row],[Milling Date]]=TODAY(),Table2[[#This Row],[Milling Date]]=TODAY()+1), Table2[[#This Row],[Milling Date]],IF(Table2[[#This Row],[CNC Holes]]="Ready","Done",""))</f>
        <v/>
      </c>
      <c r="CD497" s="120" t="str">
        <f ca="1">IF(OR(Table2[[#This Row],[Welding Date]]=TODAY(),Table2[[#This Row],[Welding Date]]=TODAY()+1), Table2[[#This Row],[Welding Date]],IF(Table2[[#This Row],[Welding Corners]]="Ready","Done",""))</f>
        <v/>
      </c>
      <c r="CE497" s="120" t="str">
        <f ca="1">IF(OR(Table2[[#This Row],[Puching Date]]=TODAY(),Table2[[#This Row],[Puching Date]]=TODAY()+1), Table2[[#This Row],[Puching Date]],IF(Table2[[#This Row],[Punch Holes]]="Ready","Done",""))</f>
        <v/>
      </c>
      <c r="CF497" s="120" t="str">
        <f ca="1">IF(OR(Table2[[#This Row],[Housing Date2]]=TODAY(),Table2[[#This Row],[Housing Date2]]=TODAY()+1),Table2[[#This Row],[Housing Date2]],IF(Table2[[#This Row],[Body Assembly]],"Done",""))</f>
        <v/>
      </c>
      <c r="CG497" s="120" t="str">
        <f>_xlfn.IFNA(VLOOKUP(Table2[[#This Row],[Job-no]],Table4[],7,FALSE),"Done")</f>
        <v>Scheduled/Released</v>
      </c>
    </row>
    <row r="498" spans="1:85" x14ac:dyDescent="0.25">
      <c r="A498" t="str">
        <f>_xlfn.CONCAT(Table2[[#This Row],[Order]],"-",Table2[[#This Row],[Line]])</f>
        <v>76028-12</v>
      </c>
      <c r="B498" s="5">
        <v>43486</v>
      </c>
      <c r="C498" s="8">
        <v>76028</v>
      </c>
      <c r="D498" s="3" t="s">
        <v>4961</v>
      </c>
      <c r="E498" s="8">
        <v>12</v>
      </c>
      <c r="F498" s="8">
        <v>1</v>
      </c>
      <c r="G498" s="3" t="s">
        <v>42</v>
      </c>
      <c r="H498" s="8">
        <v>2</v>
      </c>
      <c r="I498" s="43" t="b">
        <v>0</v>
      </c>
      <c r="J498" s="43" t="b">
        <v>0</v>
      </c>
      <c r="K498" t="s">
        <v>114</v>
      </c>
      <c r="L498" s="43" t="b">
        <v>0</v>
      </c>
      <c r="M498" s="43" t="b">
        <v>0</v>
      </c>
      <c r="N498" s="43" t="b">
        <v>0</v>
      </c>
      <c r="O498" t="s">
        <v>114</v>
      </c>
      <c r="P498" t="s">
        <v>114</v>
      </c>
      <c r="Q498" t="s">
        <v>114</v>
      </c>
      <c r="R498" t="s">
        <v>114</v>
      </c>
      <c r="S498" t="s">
        <v>114</v>
      </c>
      <c r="T498" t="s">
        <v>114</v>
      </c>
      <c r="U498" t="s">
        <v>114</v>
      </c>
      <c r="V498" t="s">
        <v>114</v>
      </c>
      <c r="W498" s="5">
        <v>43481</v>
      </c>
      <c r="X498" s="3" t="s">
        <v>114</v>
      </c>
      <c r="Y498" s="3"/>
      <c r="Z498" s="3" t="s">
        <v>130</v>
      </c>
      <c r="AA498" s="3" t="s">
        <v>114</v>
      </c>
      <c r="AB498" s="3" t="s">
        <v>74</v>
      </c>
      <c r="AC498" s="8">
        <v>4</v>
      </c>
      <c r="AD498" s="3" t="s">
        <v>5967</v>
      </c>
      <c r="AE498" s="4" t="s">
        <v>5968</v>
      </c>
      <c r="AF498" s="3"/>
      <c r="AG498" s="3" t="s">
        <v>114</v>
      </c>
      <c r="AH498" s="8">
        <v>4</v>
      </c>
      <c r="AI498" s="3" t="s">
        <v>74</v>
      </c>
      <c r="AJ498" t="s">
        <v>114</v>
      </c>
      <c r="AK498" t="s">
        <v>114</v>
      </c>
      <c r="AL498" s="43" t="b">
        <v>0</v>
      </c>
      <c r="AM498" s="3"/>
      <c r="AN498" s="3"/>
      <c r="AO498" s="43" t="b">
        <v>0</v>
      </c>
      <c r="AP498" s="3" t="b">
        <v>0</v>
      </c>
      <c r="AQ498" s="3">
        <f>VLOOKUP(Table2[[#This Row],[Job-no]],Table3[],26,FALSE)</f>
        <v>2728</v>
      </c>
      <c r="AR498" t="str">
        <f t="shared" si="92"/>
        <v>CCH</v>
      </c>
      <c r="AS498" t="str">
        <f>VLOOKUP(AR498,Table1[],4,0)</f>
        <v>surface</v>
      </c>
      <c r="AT498">
        <f>IF(BD498&gt;0,"Pattern",VLOOKUP(AR498,Table1[],5,0))</f>
        <v>0</v>
      </c>
      <c r="AU498" s="34">
        <f>IF(AT498="Pattern",WORKDAY(Table2[[#This Row],[Scheduled Ship Date]],-10),WORKDAY(Table2[[#This Row],[Scheduled Ship Date]],-4))</f>
        <v>43480</v>
      </c>
      <c r="AV498">
        <f>IF(Table2[[#This Row],[Extrusion cut double saw]]=TRUE,IF(O498="ToDo",IF(AT498="Pattern",Table2[[#This Row],[Total Sections]]*0.4,Table2[[#This Row],[Total Sections]]*0.12),0),IF(AT498="Pattern",Table2[[#This Row],[Total Sections]]*4,Table2[[#This Row],[Total Sections]]*1.2))</f>
        <v>4.8</v>
      </c>
      <c r="AW498" s="130">
        <f t="shared" ca="1" si="101"/>
        <v>43471</v>
      </c>
      <c r="AX498" s="42">
        <f>IF(AT498="Pattern",Table2[[#This Row],[Scheduled Ship Date]]-2,Table2[[#This Row],[Scheduled Ship Date]]-3)</f>
        <v>43483</v>
      </c>
      <c r="AY498">
        <f>IF(Table2[[#This Row],[Pattern]]="Pattern",Table2[[#This Row],[Total Sections]]*4.82,Table2[[#This Row],[Total Sections]]*0.5)</f>
        <v>2</v>
      </c>
      <c r="AZ498" s="42">
        <f t="shared" ca="1" si="102"/>
        <v>43470</v>
      </c>
      <c r="BA498" s="39">
        <f>((Table2[Total Sections]/Table2[Open Qty])-1)*Table2[Open Qty]*12.96</f>
        <v>25.92</v>
      </c>
      <c r="BB498" s="42"/>
      <c r="BC498" s="39" t="str">
        <f t="shared" si="93"/>
        <v>CCH-SL-1100-80-35-CL(22)-W-UNV-DP-1-C</v>
      </c>
      <c r="BD498" s="39">
        <f t="shared" si="94"/>
        <v>0</v>
      </c>
      <c r="BE498" s="39" t="b">
        <f>_xlfn.IFNA(VLOOKUP(Table2[[#This Row],[Job-no]],Table4[],9,FALSE),TRUE)</f>
        <v>0</v>
      </c>
      <c r="BF498" t="str">
        <f>VLOOKUP(AR498,Table1[],3,0)</f>
        <v>PERFKT</v>
      </c>
      <c r="BG498" s="39" t="b">
        <f>_xlfn.IFNA(VLOOKUP(Table2[[#This Row],[Job-no]],Table4[],14,FALSE),TRUE)</f>
        <v>0</v>
      </c>
      <c r="BH498" s="39" t="str">
        <f>_xlfn.IFNA(VLOOKUP(Table2[[#This Row],[Job-no]],Table4[],11,FALSE),"Done")</f>
        <v/>
      </c>
      <c r="BI498" s="39">
        <f>IF(Table2[[#This Row],[Pattern]]="Pattern",VLOOKUP(Table2[[#This Row],[Product Code]],'Routing data'!$A$2:$W$470,13,FALSE),VLOOKUP(Table2[[#This Row],[Product Code]],'Routing data'!$A$2:$W$470,3,FALSE))</f>
        <v>2</v>
      </c>
      <c r="BJ498" s="39">
        <f>IF(Table2[[#This Row],[Pattern]]="Pattern",VLOOKUP(Table2[[#This Row],[Product Code]],'Routing data'!$A$2:$W$470,14,FALSE),VLOOKUP(Table2[[#This Row],[Product Code]],'Routing data'!$A$2:$W$470,4,FALSE))</f>
        <v>0</v>
      </c>
      <c r="BK498" s="39">
        <f>VLOOKUP(Table2[[#This Row],[Product Code]],'Routing data'!A$4:W$524,16,FALSE)</f>
        <v>0</v>
      </c>
      <c r="BL498" s="42">
        <f>IF(Table2[[#This Row],[Milling Required]]=0,"x",IF(AT498="Pattern",B498-10,B498-4))</f>
        <v>43482</v>
      </c>
      <c r="BM498" s="42" t="str">
        <f>IF(Table2[[#This Row],[Punching Required]]=0,"x",IF(AT498="Pattern",B498-8,B498-2))</f>
        <v>x</v>
      </c>
      <c r="BN498" s="42">
        <f t="shared" si="95"/>
        <v>43483</v>
      </c>
      <c r="BO498" s="39">
        <f>IF(Table2[[#This Row],[Milling]]="x","x",Table2[[#This Row],[Total Sections]]*2)</f>
        <v>8</v>
      </c>
      <c r="BP498" s="39" t="str">
        <f>IF(Table2[[#This Row],[Punching]]="x","x",Table2[Total Sections]*2)</f>
        <v>x</v>
      </c>
      <c r="BQ498" s="39">
        <f>IF(Table2[[#This Row],[Pattern]]="Pattern",Table2[Total Sections]*3,Table2[Total Sections]*1.5)</f>
        <v>6</v>
      </c>
      <c r="BR498" s="42">
        <f t="shared" ca="1" si="100"/>
        <v>43471</v>
      </c>
      <c r="BS498" s="42"/>
      <c r="BT498" s="42"/>
      <c r="BU498" s="39"/>
      <c r="BV498" s="39" t="str">
        <f>_xlfn.IFNA(VLOOKUP(Table2[[#This Row],[Job-no]],Table4[],16,FALSE),"Ready")</f>
        <v/>
      </c>
      <c r="BW498" s="39" t="str">
        <f>_xlfn.IFNA(VLOOKUP(Table2[[#This Row],[Job-no]],Table4[],21,FALSE),"Ready")</f>
        <v/>
      </c>
      <c r="BX498" s="39" t="b">
        <f>_xlfn.IFNA(VLOOKUP(Table2[[#This Row],[Job-no]],Table4[],10,FALSE),TRUE)</f>
        <v>0</v>
      </c>
      <c r="BY498" s="39" t="str">
        <f>_xlfn.IFNA(VLOOKUP(Table2[[#This Row],[Job-no]],Table4[],22,FALSE),"Ready")</f>
        <v/>
      </c>
      <c r="BZ498" s="120">
        <f t="shared" si="96"/>
        <v>43486</v>
      </c>
      <c r="CA498" s="120" t="str">
        <f ca="1">IF(OR(Table2[[#This Row],[Saw Date]]=TODAY(),Table2[[#This Row],[Saw Date]]=TODAY()+1), Table2[[#This Row],[Saw Date]],IF(Table2[[#This Row],[Extrusion cut double saw]],"Done",""))</f>
        <v/>
      </c>
      <c r="CB498" s="120" t="str">
        <f ca="1">IF(OR(Table2[[#This Row],[Lens Date]]=TODAY(),Table2[[#This Row],[Lens Date]]=TODAY()+1), Table2[[#This Row],[Lens Date]],IF(Table2[[#This Row],[MSLens]]="Done","Done",""))</f>
        <v/>
      </c>
      <c r="CC498" s="120" t="str">
        <f ca="1">IF(OR(Table2[[#This Row],[Milling Date]]=TODAY(),Table2[[#This Row],[Milling Date]]=TODAY()+1), Table2[[#This Row],[Milling Date]],IF(Table2[[#This Row],[CNC Holes]]="Ready","Done",""))</f>
        <v/>
      </c>
      <c r="CD498" s="120" t="str">
        <f ca="1">IF(OR(Table2[[#This Row],[Welding Date]]=TODAY(),Table2[[#This Row],[Welding Date]]=TODAY()+1), Table2[[#This Row],[Welding Date]],IF(Table2[[#This Row],[Welding Corners]]="Ready","Done",""))</f>
        <v/>
      </c>
      <c r="CE498" s="120" t="str">
        <f ca="1">IF(OR(Table2[[#This Row],[Puching Date]]=TODAY(),Table2[[#This Row],[Puching Date]]=TODAY()+1), Table2[[#This Row],[Puching Date]],IF(Table2[[#This Row],[Punch Holes]]="Ready","Done",""))</f>
        <v/>
      </c>
      <c r="CF498" s="120" t="str">
        <f ca="1">IF(OR(Table2[[#This Row],[Housing Date2]]=TODAY(),Table2[[#This Row],[Housing Date2]]=TODAY()+1),Table2[[#This Row],[Housing Date2]],IF(Table2[[#This Row],[Body Assembly]],"Done",""))</f>
        <v/>
      </c>
      <c r="CG498" s="120" t="str">
        <f>_xlfn.IFNA(VLOOKUP(Table2[[#This Row],[Job-no]],Table4[],7,FALSE),"Done")</f>
        <v>Scheduled/Released</v>
      </c>
    </row>
    <row r="499" spans="1:85" x14ac:dyDescent="0.25">
      <c r="A499" t="str">
        <f>_xlfn.CONCAT(Table2[[#This Row],[Order]],"-",Table2[[#This Row],[Line]])</f>
        <v>76028-13</v>
      </c>
      <c r="B499" s="5">
        <v>43486</v>
      </c>
      <c r="C499" s="8">
        <v>76028</v>
      </c>
      <c r="D499" s="3" t="s">
        <v>4963</v>
      </c>
      <c r="E499" s="8">
        <v>13</v>
      </c>
      <c r="F499" s="8">
        <v>1</v>
      </c>
      <c r="G499" s="3" t="s">
        <v>42</v>
      </c>
      <c r="H499" s="8">
        <v>3</v>
      </c>
      <c r="I499" s="43" t="b">
        <v>0</v>
      </c>
      <c r="J499" s="43" t="b">
        <v>0</v>
      </c>
      <c r="K499" t="s">
        <v>114</v>
      </c>
      <c r="L499" s="43" t="b">
        <v>0</v>
      </c>
      <c r="M499" s="43" t="b">
        <v>0</v>
      </c>
      <c r="N499" s="43" t="b">
        <v>0</v>
      </c>
      <c r="O499" t="s">
        <v>114</v>
      </c>
      <c r="P499" t="s">
        <v>114</v>
      </c>
      <c r="Q499" t="s">
        <v>114</v>
      </c>
      <c r="R499" t="s">
        <v>114</v>
      </c>
      <c r="S499" t="s">
        <v>114</v>
      </c>
      <c r="T499" t="s">
        <v>114</v>
      </c>
      <c r="U499" t="s">
        <v>114</v>
      </c>
      <c r="V499" t="s">
        <v>114</v>
      </c>
      <c r="W499" s="5">
        <v>43481</v>
      </c>
      <c r="X499" s="3" t="s">
        <v>114</v>
      </c>
      <c r="Y499" s="3"/>
      <c r="Z499" s="3" t="s">
        <v>17</v>
      </c>
      <c r="AA499" s="3" t="s">
        <v>114</v>
      </c>
      <c r="AB499" s="3" t="s">
        <v>74</v>
      </c>
      <c r="AC499" s="8">
        <v>4</v>
      </c>
      <c r="AD499" s="3" t="s">
        <v>5967</v>
      </c>
      <c r="AE499" s="4" t="s">
        <v>5968</v>
      </c>
      <c r="AF499" s="3"/>
      <c r="AG499" s="3" t="s">
        <v>114</v>
      </c>
      <c r="AH499" s="8">
        <v>6</v>
      </c>
      <c r="AI499" s="3" t="s">
        <v>74</v>
      </c>
      <c r="AJ499" t="s">
        <v>114</v>
      </c>
      <c r="AK499" t="s">
        <v>114</v>
      </c>
      <c r="AL499" s="43" t="b">
        <v>0</v>
      </c>
      <c r="AM499" s="3"/>
      <c r="AN499" s="3"/>
      <c r="AO499" s="43" t="b">
        <v>0</v>
      </c>
      <c r="AP499" s="3" t="b">
        <v>0</v>
      </c>
      <c r="AQ499" s="3">
        <f>VLOOKUP(Table2[[#This Row],[Job-no]],Table3[],26,FALSE)</f>
        <v>4278</v>
      </c>
      <c r="AR499" t="str">
        <f t="shared" si="92"/>
        <v>CCH</v>
      </c>
      <c r="AS499" t="str">
        <f>VLOOKUP(AR499,Table1[],4,0)</f>
        <v>surface</v>
      </c>
      <c r="AT499">
        <f>IF(BD499&gt;0,"Pattern",VLOOKUP(AR499,Table1[],5,0))</f>
        <v>0</v>
      </c>
      <c r="AU499" s="34">
        <f>IF(AT499="Pattern",WORKDAY(Table2[[#This Row],[Scheduled Ship Date]],-10),WORKDAY(Table2[[#This Row],[Scheduled Ship Date]],-4))</f>
        <v>43480</v>
      </c>
      <c r="AV499">
        <f>IF(Table2[[#This Row],[Extrusion cut double saw]]=TRUE,IF(O499="ToDo",IF(AT499="Pattern",Table2[[#This Row],[Total Sections]]*0.4,Table2[[#This Row],[Total Sections]]*0.12),0),IF(AT499="Pattern",Table2[[#This Row],[Total Sections]]*4,Table2[[#This Row],[Total Sections]]*1.2))</f>
        <v>7.1999999999999993</v>
      </c>
      <c r="AW499" s="130">
        <f t="shared" ca="1" si="101"/>
        <v>43471</v>
      </c>
      <c r="AX499" s="42">
        <f>IF(AT499="Pattern",Table2[[#This Row],[Scheduled Ship Date]]-2,Table2[[#This Row],[Scheduled Ship Date]]-3)</f>
        <v>43483</v>
      </c>
      <c r="AY499">
        <f>IF(Table2[[#This Row],[Pattern]]="Pattern",Table2[[#This Row],[Total Sections]]*4.82,Table2[[#This Row],[Total Sections]]*0.5)</f>
        <v>3</v>
      </c>
      <c r="AZ499" s="42">
        <f t="shared" ca="1" si="102"/>
        <v>43470</v>
      </c>
      <c r="BA499" s="39">
        <f>((Table2[Total Sections]/Table2[Open Qty])-1)*Table2[Open Qty]*12.96</f>
        <v>38.880000000000003</v>
      </c>
      <c r="BB499" s="42"/>
      <c r="BC499" s="39" t="str">
        <f t="shared" si="93"/>
        <v>CCH-SL-1100-80-35-CL(23)-W-UNV-DP-1-C</v>
      </c>
      <c r="BD499" s="39">
        <f t="shared" si="94"/>
        <v>0</v>
      </c>
      <c r="BE499" s="39" t="b">
        <f>_xlfn.IFNA(VLOOKUP(Table2[[#This Row],[Job-no]],Table4[],9,FALSE),TRUE)</f>
        <v>0</v>
      </c>
      <c r="BF499" t="str">
        <f>VLOOKUP(AR499,Table1[],3,0)</f>
        <v>PERFKT</v>
      </c>
      <c r="BG499" s="39" t="b">
        <f>_xlfn.IFNA(VLOOKUP(Table2[[#This Row],[Job-no]],Table4[],14,FALSE),TRUE)</f>
        <v>0</v>
      </c>
      <c r="BH499" s="39" t="str">
        <f>_xlfn.IFNA(VLOOKUP(Table2[[#This Row],[Job-no]],Table4[],11,FALSE),"Done")</f>
        <v/>
      </c>
      <c r="BI499" s="39">
        <f>IF(Table2[[#This Row],[Pattern]]="Pattern",VLOOKUP(Table2[[#This Row],[Product Code]],'Routing data'!$A$2:$W$470,13,FALSE),VLOOKUP(Table2[[#This Row],[Product Code]],'Routing data'!$A$2:$W$470,3,FALSE))</f>
        <v>2</v>
      </c>
      <c r="BJ499" s="39">
        <f>IF(Table2[[#This Row],[Pattern]]="Pattern",VLOOKUP(Table2[[#This Row],[Product Code]],'Routing data'!$A$2:$W$470,14,FALSE),VLOOKUP(Table2[[#This Row],[Product Code]],'Routing data'!$A$2:$W$470,4,FALSE))</f>
        <v>0</v>
      </c>
      <c r="BK499" s="39">
        <f>VLOOKUP(Table2[[#This Row],[Product Code]],'Routing data'!A$4:W$524,16,FALSE)</f>
        <v>0</v>
      </c>
      <c r="BL499" s="42">
        <f>IF(Table2[[#This Row],[Milling Required]]=0,"x",IF(AT499="Pattern",B499-10,B499-4))</f>
        <v>43482</v>
      </c>
      <c r="BM499" s="42" t="str">
        <f>IF(Table2[[#This Row],[Punching Required]]=0,"x",IF(AT499="Pattern",B499-8,B499-2))</f>
        <v>x</v>
      </c>
      <c r="BN499" s="42">
        <f t="shared" si="95"/>
        <v>43483</v>
      </c>
      <c r="BO499" s="39">
        <f>IF(Table2[[#This Row],[Milling]]="x","x",Table2[[#This Row],[Total Sections]]*2)</f>
        <v>12</v>
      </c>
      <c r="BP499" s="39" t="str">
        <f>IF(Table2[[#This Row],[Punching]]="x","x",Table2[Total Sections]*2)</f>
        <v>x</v>
      </c>
      <c r="BQ499" s="39">
        <f>IF(Table2[[#This Row],[Pattern]]="Pattern",Table2[Total Sections]*3,Table2[Total Sections]*1.5)</f>
        <v>9</v>
      </c>
      <c r="BR499" s="42">
        <f t="shared" ca="1" si="100"/>
        <v>43471</v>
      </c>
      <c r="BS499" s="42"/>
      <c r="BT499" s="42"/>
      <c r="BU499" s="39"/>
      <c r="BV499" s="39" t="str">
        <f>_xlfn.IFNA(VLOOKUP(Table2[[#This Row],[Job-no]],Table4[],16,FALSE),"Ready")</f>
        <v/>
      </c>
      <c r="BW499" s="39" t="str">
        <f>_xlfn.IFNA(VLOOKUP(Table2[[#This Row],[Job-no]],Table4[],21,FALSE),"Ready")</f>
        <v/>
      </c>
      <c r="BX499" s="39" t="b">
        <f>_xlfn.IFNA(VLOOKUP(Table2[[#This Row],[Job-no]],Table4[],10,FALSE),TRUE)</f>
        <v>0</v>
      </c>
      <c r="BY499" s="39" t="str">
        <f>_xlfn.IFNA(VLOOKUP(Table2[[#This Row],[Job-no]],Table4[],22,FALSE),"Ready")</f>
        <v/>
      </c>
      <c r="BZ499" s="120">
        <f t="shared" si="96"/>
        <v>43486</v>
      </c>
      <c r="CA499" s="120" t="str">
        <f ca="1">IF(OR(Table2[[#This Row],[Saw Date]]=TODAY(),Table2[[#This Row],[Saw Date]]=TODAY()+1), Table2[[#This Row],[Saw Date]],IF(Table2[[#This Row],[Extrusion cut double saw]],"Done",""))</f>
        <v/>
      </c>
      <c r="CB499" s="120" t="str">
        <f ca="1">IF(OR(Table2[[#This Row],[Lens Date]]=TODAY(),Table2[[#This Row],[Lens Date]]=TODAY()+1), Table2[[#This Row],[Lens Date]],IF(Table2[[#This Row],[MSLens]]="Done","Done",""))</f>
        <v/>
      </c>
      <c r="CC499" s="120" t="str">
        <f ca="1">IF(OR(Table2[[#This Row],[Milling Date]]=TODAY(),Table2[[#This Row],[Milling Date]]=TODAY()+1), Table2[[#This Row],[Milling Date]],IF(Table2[[#This Row],[CNC Holes]]="Ready","Done",""))</f>
        <v/>
      </c>
      <c r="CD499" s="120" t="str">
        <f ca="1">IF(OR(Table2[[#This Row],[Welding Date]]=TODAY(),Table2[[#This Row],[Welding Date]]=TODAY()+1), Table2[[#This Row],[Welding Date]],IF(Table2[[#This Row],[Welding Corners]]="Ready","Done",""))</f>
        <v/>
      </c>
      <c r="CE499" s="120" t="str">
        <f ca="1">IF(OR(Table2[[#This Row],[Puching Date]]=TODAY(),Table2[[#This Row],[Puching Date]]=TODAY()+1), Table2[[#This Row],[Puching Date]],IF(Table2[[#This Row],[Punch Holes]]="Ready","Done",""))</f>
        <v/>
      </c>
      <c r="CF499" s="120" t="str">
        <f ca="1">IF(OR(Table2[[#This Row],[Housing Date2]]=TODAY(),Table2[[#This Row],[Housing Date2]]=TODAY()+1),Table2[[#This Row],[Housing Date2]],IF(Table2[[#This Row],[Body Assembly]],"Done",""))</f>
        <v/>
      </c>
      <c r="CG499" s="120" t="str">
        <f>_xlfn.IFNA(VLOOKUP(Table2[[#This Row],[Job-no]],Table4[],7,FALSE),"Done")</f>
        <v>Scheduled/Released</v>
      </c>
    </row>
    <row r="500" spans="1:85" x14ac:dyDescent="0.25">
      <c r="A500" t="str">
        <f>_xlfn.CONCAT(Table2[[#This Row],[Order]],"-",Table2[[#This Row],[Line]])</f>
        <v>76028-15</v>
      </c>
      <c r="B500" s="5">
        <v>43486</v>
      </c>
      <c r="C500" s="8">
        <v>76028</v>
      </c>
      <c r="D500" s="3" t="s">
        <v>4966</v>
      </c>
      <c r="E500" s="8">
        <v>15</v>
      </c>
      <c r="F500" s="8">
        <v>1</v>
      </c>
      <c r="G500" s="3" t="s">
        <v>42</v>
      </c>
      <c r="H500" s="8">
        <v>1</v>
      </c>
      <c r="I500" s="43" t="b">
        <v>0</v>
      </c>
      <c r="J500" s="43" t="b">
        <v>0</v>
      </c>
      <c r="K500" t="s">
        <v>114</v>
      </c>
      <c r="L500" s="43" t="b">
        <v>0</v>
      </c>
      <c r="M500" s="43" t="b">
        <v>0</v>
      </c>
      <c r="N500" s="43" t="b">
        <v>0</v>
      </c>
      <c r="O500" t="s">
        <v>114</v>
      </c>
      <c r="P500" t="s">
        <v>114</v>
      </c>
      <c r="Q500" t="s">
        <v>114</v>
      </c>
      <c r="R500" t="s">
        <v>114</v>
      </c>
      <c r="S500" t="s">
        <v>114</v>
      </c>
      <c r="T500" t="s">
        <v>114</v>
      </c>
      <c r="U500" t="s">
        <v>114</v>
      </c>
      <c r="V500" t="s">
        <v>114</v>
      </c>
      <c r="W500" s="5">
        <v>43481</v>
      </c>
      <c r="X500" s="3" t="s">
        <v>114</v>
      </c>
      <c r="Y500" s="3"/>
      <c r="Z500" s="3" t="s">
        <v>17</v>
      </c>
      <c r="AA500" s="3" t="s">
        <v>114</v>
      </c>
      <c r="AB500" s="3" t="s">
        <v>74</v>
      </c>
      <c r="AC500" s="8">
        <v>4</v>
      </c>
      <c r="AD500" s="3" t="s">
        <v>5967</v>
      </c>
      <c r="AE500" s="4" t="s">
        <v>5968</v>
      </c>
      <c r="AF500" s="3"/>
      <c r="AG500" s="3" t="s">
        <v>114</v>
      </c>
      <c r="AH500" s="8">
        <v>3</v>
      </c>
      <c r="AI500" s="3" t="s">
        <v>74</v>
      </c>
      <c r="AJ500" t="s">
        <v>114</v>
      </c>
      <c r="AK500" t="s">
        <v>114</v>
      </c>
      <c r="AL500" s="43" t="b">
        <v>0</v>
      </c>
      <c r="AM500" s="3"/>
      <c r="AN500" s="3"/>
      <c r="AO500" s="43" t="b">
        <v>0</v>
      </c>
      <c r="AP500" s="3" t="b">
        <v>0</v>
      </c>
      <c r="AQ500" s="3">
        <f>VLOOKUP(Table2[[#This Row],[Job-no]],Table3[],26,FALSE)</f>
        <v>1612</v>
      </c>
      <c r="AR500" t="str">
        <f t="shared" si="92"/>
        <v>CCH</v>
      </c>
      <c r="AS500" t="str">
        <f>VLOOKUP(AR500,Table1[],4,0)</f>
        <v>surface</v>
      </c>
      <c r="AT500">
        <f>IF(BD500&gt;0,"Pattern",VLOOKUP(AR500,Table1[],5,0))</f>
        <v>0</v>
      </c>
      <c r="AU500" s="34">
        <f>IF(AT500="Pattern",WORKDAY(Table2[[#This Row],[Scheduled Ship Date]],-10),WORKDAY(Table2[[#This Row],[Scheduled Ship Date]],-4))</f>
        <v>43480</v>
      </c>
      <c r="AV500">
        <f>IF(Table2[[#This Row],[Extrusion cut double saw]]=TRUE,IF(O500="ToDo",IF(AT500="Pattern",Table2[[#This Row],[Total Sections]]*0.4,Table2[[#This Row],[Total Sections]]*0.12),0),IF(AT500="Pattern",Table2[[#This Row],[Total Sections]]*4,Table2[[#This Row],[Total Sections]]*1.2))</f>
        <v>3.5999999999999996</v>
      </c>
      <c r="AW500" s="130">
        <f t="shared" ca="1" si="101"/>
        <v>43471</v>
      </c>
      <c r="AX500" s="42">
        <f>IF(AT500="Pattern",Table2[[#This Row],[Scheduled Ship Date]]-2,Table2[[#This Row],[Scheduled Ship Date]]-3)</f>
        <v>43483</v>
      </c>
      <c r="AY500">
        <f>IF(Table2[[#This Row],[Pattern]]="Pattern",Table2[[#This Row],[Total Sections]]*4.82,Table2[[#This Row],[Total Sections]]*0.5)</f>
        <v>1.5</v>
      </c>
      <c r="AZ500" s="42">
        <f t="shared" ca="1" si="102"/>
        <v>43470</v>
      </c>
      <c r="BA500" s="39">
        <f>((Table2[Total Sections]/Table2[Open Qty])-1)*Table2[Open Qty]*12.96</f>
        <v>25.92</v>
      </c>
      <c r="BB500" s="42"/>
      <c r="BC500" s="39" t="str">
        <f t="shared" si="93"/>
        <v>CCH-SL-1100-80-35-CL(26)-W-UNV-DP-1-C</v>
      </c>
      <c r="BD500" s="39">
        <f t="shared" si="94"/>
        <v>0</v>
      </c>
      <c r="BE500" s="39" t="b">
        <f>_xlfn.IFNA(VLOOKUP(Table2[[#This Row],[Job-no]],Table4[],9,FALSE),TRUE)</f>
        <v>0</v>
      </c>
      <c r="BF500" t="str">
        <f>VLOOKUP(AR500,Table1[],3,0)</f>
        <v>PERFKT</v>
      </c>
      <c r="BG500" s="39" t="b">
        <f>_xlfn.IFNA(VLOOKUP(Table2[[#This Row],[Job-no]],Table4[],14,FALSE),TRUE)</f>
        <v>0</v>
      </c>
      <c r="BH500" s="39" t="str">
        <f>_xlfn.IFNA(VLOOKUP(Table2[[#This Row],[Job-no]],Table4[],11,FALSE),"Done")</f>
        <v/>
      </c>
      <c r="BI500" s="39">
        <f>IF(Table2[[#This Row],[Pattern]]="Pattern",VLOOKUP(Table2[[#This Row],[Product Code]],'Routing data'!$A$2:$W$470,13,FALSE),VLOOKUP(Table2[[#This Row],[Product Code]],'Routing data'!$A$2:$W$470,3,FALSE))</f>
        <v>2</v>
      </c>
      <c r="BJ500" s="39">
        <f>IF(Table2[[#This Row],[Pattern]]="Pattern",VLOOKUP(Table2[[#This Row],[Product Code]],'Routing data'!$A$2:$W$470,14,FALSE),VLOOKUP(Table2[[#This Row],[Product Code]],'Routing data'!$A$2:$W$470,4,FALSE))</f>
        <v>0</v>
      </c>
      <c r="BK500" s="39">
        <f>VLOOKUP(Table2[[#This Row],[Product Code]],'Routing data'!A$4:W$524,16,FALSE)</f>
        <v>0</v>
      </c>
      <c r="BL500" s="42">
        <f>IF(Table2[[#This Row],[Milling Required]]=0,"x",IF(AT500="Pattern",B500-10,B500-4))</f>
        <v>43482</v>
      </c>
      <c r="BM500" s="42" t="str">
        <f>IF(Table2[[#This Row],[Punching Required]]=0,"x",IF(AT500="Pattern",B500-8,B500-2))</f>
        <v>x</v>
      </c>
      <c r="BN500" s="42">
        <f t="shared" si="95"/>
        <v>43483</v>
      </c>
      <c r="BO500" s="39">
        <f>IF(Table2[[#This Row],[Milling]]="x","x",Table2[[#This Row],[Total Sections]]*2)</f>
        <v>6</v>
      </c>
      <c r="BP500" s="39" t="str">
        <f>IF(Table2[[#This Row],[Punching]]="x","x",Table2[Total Sections]*2)</f>
        <v>x</v>
      </c>
      <c r="BQ500" s="39">
        <f>IF(Table2[[#This Row],[Pattern]]="Pattern",Table2[Total Sections]*3,Table2[Total Sections]*1.5)</f>
        <v>4.5</v>
      </c>
      <c r="BR500" s="42">
        <f t="shared" ca="1" si="100"/>
        <v>43471</v>
      </c>
      <c r="BS500" s="42"/>
      <c r="BT500" s="42"/>
      <c r="BU500" s="39"/>
      <c r="BV500" s="39" t="str">
        <f>_xlfn.IFNA(VLOOKUP(Table2[[#This Row],[Job-no]],Table4[],16,FALSE),"Ready")</f>
        <v/>
      </c>
      <c r="BW500" s="39" t="str">
        <f>_xlfn.IFNA(VLOOKUP(Table2[[#This Row],[Job-no]],Table4[],21,FALSE),"Ready")</f>
        <v/>
      </c>
      <c r="BX500" s="39" t="b">
        <f>_xlfn.IFNA(VLOOKUP(Table2[[#This Row],[Job-no]],Table4[],10,FALSE),TRUE)</f>
        <v>0</v>
      </c>
      <c r="BY500" s="39" t="str">
        <f>_xlfn.IFNA(VLOOKUP(Table2[[#This Row],[Job-no]],Table4[],22,FALSE),"Ready")</f>
        <v/>
      </c>
      <c r="BZ500" s="120">
        <f t="shared" si="96"/>
        <v>43486</v>
      </c>
      <c r="CA500" s="120" t="str">
        <f ca="1">IF(OR(Table2[[#This Row],[Saw Date]]=TODAY(),Table2[[#This Row],[Saw Date]]=TODAY()+1), Table2[[#This Row],[Saw Date]],IF(Table2[[#This Row],[Extrusion cut double saw]],"Done",""))</f>
        <v/>
      </c>
      <c r="CB500" s="120" t="str">
        <f ca="1">IF(OR(Table2[[#This Row],[Lens Date]]=TODAY(),Table2[[#This Row],[Lens Date]]=TODAY()+1), Table2[[#This Row],[Lens Date]],IF(Table2[[#This Row],[MSLens]]="Done","Done",""))</f>
        <v/>
      </c>
      <c r="CC500" s="120" t="str">
        <f ca="1">IF(OR(Table2[[#This Row],[Milling Date]]=TODAY(),Table2[[#This Row],[Milling Date]]=TODAY()+1), Table2[[#This Row],[Milling Date]],IF(Table2[[#This Row],[CNC Holes]]="Ready","Done",""))</f>
        <v/>
      </c>
      <c r="CD500" s="120" t="str">
        <f ca="1">IF(OR(Table2[[#This Row],[Welding Date]]=TODAY(),Table2[[#This Row],[Welding Date]]=TODAY()+1), Table2[[#This Row],[Welding Date]],IF(Table2[[#This Row],[Welding Corners]]="Ready","Done",""))</f>
        <v/>
      </c>
      <c r="CE500" s="120" t="str">
        <f ca="1">IF(OR(Table2[[#This Row],[Puching Date]]=TODAY(),Table2[[#This Row],[Puching Date]]=TODAY()+1), Table2[[#This Row],[Puching Date]],IF(Table2[[#This Row],[Punch Holes]]="Ready","Done",""))</f>
        <v/>
      </c>
      <c r="CF500" s="120" t="str">
        <f ca="1">IF(OR(Table2[[#This Row],[Housing Date2]]=TODAY(),Table2[[#This Row],[Housing Date2]]=TODAY()+1),Table2[[#This Row],[Housing Date2]],IF(Table2[[#This Row],[Body Assembly]],"Done",""))</f>
        <v/>
      </c>
      <c r="CG500" s="120" t="str">
        <f>_xlfn.IFNA(VLOOKUP(Table2[[#This Row],[Job-no]],Table4[],7,FALSE),"Done")</f>
        <v>Scheduled/Released</v>
      </c>
    </row>
    <row r="501" spans="1:85" x14ac:dyDescent="0.25">
      <c r="A501" t="str">
        <f>_xlfn.CONCAT(Table2[[#This Row],[Order]],"-",Table2[[#This Row],[Line]])</f>
        <v>76028-16</v>
      </c>
      <c r="B501" s="5">
        <v>43486</v>
      </c>
      <c r="C501" s="8">
        <v>76028</v>
      </c>
      <c r="D501" s="3" t="s">
        <v>4968</v>
      </c>
      <c r="E501" s="8">
        <v>16</v>
      </c>
      <c r="F501" s="8">
        <v>1</v>
      </c>
      <c r="G501" s="3" t="s">
        <v>42</v>
      </c>
      <c r="H501" s="8">
        <v>7</v>
      </c>
      <c r="I501" s="43" t="b">
        <v>0</v>
      </c>
      <c r="J501" s="43" t="b">
        <v>0</v>
      </c>
      <c r="K501" t="s">
        <v>114</v>
      </c>
      <c r="L501" s="43" t="b">
        <v>0</v>
      </c>
      <c r="M501" s="43" t="b">
        <v>0</v>
      </c>
      <c r="N501" s="43" t="b">
        <v>0</v>
      </c>
      <c r="O501" t="s">
        <v>114</v>
      </c>
      <c r="P501" t="s">
        <v>114</v>
      </c>
      <c r="Q501" t="s">
        <v>114</v>
      </c>
      <c r="R501" t="s">
        <v>114</v>
      </c>
      <c r="S501" t="s">
        <v>114</v>
      </c>
      <c r="T501" t="s">
        <v>114</v>
      </c>
      <c r="U501" t="s">
        <v>114</v>
      </c>
      <c r="V501" t="s">
        <v>114</v>
      </c>
      <c r="W501" s="5">
        <v>43481</v>
      </c>
      <c r="X501" s="3" t="s">
        <v>114</v>
      </c>
      <c r="Y501" s="3"/>
      <c r="Z501" s="3" t="s">
        <v>17</v>
      </c>
      <c r="AA501" s="3" t="s">
        <v>114</v>
      </c>
      <c r="AB501" s="3" t="s">
        <v>74</v>
      </c>
      <c r="AC501" s="8">
        <v>4</v>
      </c>
      <c r="AD501" s="3" t="s">
        <v>5967</v>
      </c>
      <c r="AE501" s="4" t="s">
        <v>5968</v>
      </c>
      <c r="AF501" s="3"/>
      <c r="AG501" s="3" t="s">
        <v>114</v>
      </c>
      <c r="AH501" s="8">
        <v>21</v>
      </c>
      <c r="AI501" s="3" t="s">
        <v>74</v>
      </c>
      <c r="AJ501" t="s">
        <v>114</v>
      </c>
      <c r="AK501" t="s">
        <v>114</v>
      </c>
      <c r="AL501" s="43" t="b">
        <v>0</v>
      </c>
      <c r="AM501" s="3"/>
      <c r="AN501" s="3"/>
      <c r="AO501" s="43" t="b">
        <v>0</v>
      </c>
      <c r="AP501" s="3" t="b">
        <v>0</v>
      </c>
      <c r="AQ501" s="3">
        <f>VLOOKUP(Table2[[#This Row],[Job-no]],Table3[],26,FALSE)</f>
        <v>11718</v>
      </c>
      <c r="AR501" t="str">
        <f t="shared" si="92"/>
        <v>CCH</v>
      </c>
      <c r="AS501" t="str">
        <f>VLOOKUP(AR501,Table1[],4,0)</f>
        <v>surface</v>
      </c>
      <c r="AT501">
        <f>IF(BD501&gt;0,"Pattern",VLOOKUP(AR501,Table1[],5,0))</f>
        <v>0</v>
      </c>
      <c r="AU501" s="34">
        <f>IF(AT501="Pattern",WORKDAY(Table2[[#This Row],[Scheduled Ship Date]],-10),WORKDAY(Table2[[#This Row],[Scheduled Ship Date]],-4))</f>
        <v>43480</v>
      </c>
      <c r="AV501">
        <f>IF(Table2[[#This Row],[Extrusion cut double saw]]=TRUE,IF(O501="ToDo",IF(AT501="Pattern",Table2[[#This Row],[Total Sections]]*0.4,Table2[[#This Row],[Total Sections]]*0.12),0),IF(AT501="Pattern",Table2[[#This Row],[Total Sections]]*4,Table2[[#This Row],[Total Sections]]*1.2))</f>
        <v>25.2</v>
      </c>
      <c r="AW501" s="130">
        <f t="shared" ca="1" si="101"/>
        <v>43471</v>
      </c>
      <c r="AX501" s="42">
        <f>IF(AT501="Pattern",Table2[[#This Row],[Scheduled Ship Date]]-2,Table2[[#This Row],[Scheduled Ship Date]]-3)</f>
        <v>43483</v>
      </c>
      <c r="AY501">
        <f>IF(Table2[[#This Row],[Pattern]]="Pattern",Table2[[#This Row],[Total Sections]]*4.82,Table2[[#This Row],[Total Sections]]*0.5)</f>
        <v>10.5</v>
      </c>
      <c r="AZ501" s="42">
        <f t="shared" ca="1" si="102"/>
        <v>43470</v>
      </c>
      <c r="BA501" s="39">
        <f>((Table2[Total Sections]/Table2[Open Qty])-1)*Table2[Open Qty]*12.96</f>
        <v>181.44</v>
      </c>
      <c r="BB501" s="42"/>
      <c r="BC501" s="39" t="str">
        <f t="shared" si="93"/>
        <v>CCH-SL-1100-80-35-CL(27)-W-UNV-DP-1-C</v>
      </c>
      <c r="BD501" s="39">
        <f t="shared" si="94"/>
        <v>0</v>
      </c>
      <c r="BE501" s="39" t="b">
        <f>_xlfn.IFNA(VLOOKUP(Table2[[#This Row],[Job-no]],Table4[],9,FALSE),TRUE)</f>
        <v>0</v>
      </c>
      <c r="BF501" t="str">
        <f>VLOOKUP(AR501,Table1[],3,0)</f>
        <v>PERFKT</v>
      </c>
      <c r="BG501" s="39" t="b">
        <f>_xlfn.IFNA(VLOOKUP(Table2[[#This Row],[Job-no]],Table4[],14,FALSE),TRUE)</f>
        <v>0</v>
      </c>
      <c r="BH501" s="39" t="str">
        <f>_xlfn.IFNA(VLOOKUP(Table2[[#This Row],[Job-no]],Table4[],11,FALSE),"Done")</f>
        <v/>
      </c>
      <c r="BI501" s="39">
        <f>IF(Table2[[#This Row],[Pattern]]="Pattern",VLOOKUP(Table2[[#This Row],[Product Code]],'Routing data'!$A$2:$W$470,13,FALSE),VLOOKUP(Table2[[#This Row],[Product Code]],'Routing data'!$A$2:$W$470,3,FALSE))</f>
        <v>2</v>
      </c>
      <c r="BJ501" s="39">
        <f>IF(Table2[[#This Row],[Pattern]]="Pattern",VLOOKUP(Table2[[#This Row],[Product Code]],'Routing data'!$A$2:$W$470,14,FALSE),VLOOKUP(Table2[[#This Row],[Product Code]],'Routing data'!$A$2:$W$470,4,FALSE))</f>
        <v>0</v>
      </c>
      <c r="BK501" s="39">
        <f>VLOOKUP(Table2[[#This Row],[Product Code]],'Routing data'!A$4:W$524,16,FALSE)</f>
        <v>0</v>
      </c>
      <c r="BL501" s="42">
        <f>IF(Table2[[#This Row],[Milling Required]]=0,"x",IF(AT501="Pattern",B501-10,B501-4))</f>
        <v>43482</v>
      </c>
      <c r="BM501" s="42" t="str">
        <f>IF(Table2[[#This Row],[Punching Required]]=0,"x",IF(AT501="Pattern",B501-8,B501-2))</f>
        <v>x</v>
      </c>
      <c r="BN501" s="42">
        <f t="shared" si="95"/>
        <v>43483</v>
      </c>
      <c r="BO501" s="39">
        <f>IF(Table2[[#This Row],[Milling]]="x","x",Table2[[#This Row],[Total Sections]]*2)</f>
        <v>42</v>
      </c>
      <c r="BP501" s="39" t="str">
        <f>IF(Table2[[#This Row],[Punching]]="x","x",Table2[Total Sections]*2)</f>
        <v>x</v>
      </c>
      <c r="BQ501" s="39">
        <f>IF(Table2[[#This Row],[Pattern]]="Pattern",Table2[Total Sections]*3,Table2[Total Sections]*1.5)</f>
        <v>31.5</v>
      </c>
      <c r="BR501" s="42">
        <f t="shared" ca="1" si="100"/>
        <v>43471</v>
      </c>
      <c r="BS501" s="42"/>
      <c r="BT501" s="42"/>
      <c r="BU501" s="39"/>
      <c r="BV501" s="39" t="str">
        <f>_xlfn.IFNA(VLOOKUP(Table2[[#This Row],[Job-no]],Table4[],16,FALSE),"Ready")</f>
        <v/>
      </c>
      <c r="BW501" s="39" t="str">
        <f>_xlfn.IFNA(VLOOKUP(Table2[[#This Row],[Job-no]],Table4[],21,FALSE),"Ready")</f>
        <v/>
      </c>
      <c r="BX501" s="39" t="b">
        <f>_xlfn.IFNA(VLOOKUP(Table2[[#This Row],[Job-no]],Table4[],10,FALSE),TRUE)</f>
        <v>0</v>
      </c>
      <c r="BY501" s="39" t="str">
        <f>_xlfn.IFNA(VLOOKUP(Table2[[#This Row],[Job-no]],Table4[],22,FALSE),"Ready")</f>
        <v/>
      </c>
      <c r="BZ501" s="120">
        <f t="shared" si="96"/>
        <v>43486</v>
      </c>
      <c r="CA501" s="120" t="str">
        <f ca="1">IF(OR(Table2[[#This Row],[Saw Date]]=TODAY(),Table2[[#This Row],[Saw Date]]=TODAY()+1), Table2[[#This Row],[Saw Date]],IF(Table2[[#This Row],[Extrusion cut double saw]],"Done",""))</f>
        <v/>
      </c>
      <c r="CB501" s="120" t="str">
        <f ca="1">IF(OR(Table2[[#This Row],[Lens Date]]=TODAY(),Table2[[#This Row],[Lens Date]]=TODAY()+1), Table2[[#This Row],[Lens Date]],IF(Table2[[#This Row],[MSLens]]="Done","Done",""))</f>
        <v/>
      </c>
      <c r="CC501" s="120" t="str">
        <f ca="1">IF(OR(Table2[[#This Row],[Milling Date]]=TODAY(),Table2[[#This Row],[Milling Date]]=TODAY()+1), Table2[[#This Row],[Milling Date]],IF(Table2[[#This Row],[CNC Holes]]="Ready","Done",""))</f>
        <v/>
      </c>
      <c r="CD501" s="120" t="str">
        <f ca="1">IF(OR(Table2[[#This Row],[Welding Date]]=TODAY(),Table2[[#This Row],[Welding Date]]=TODAY()+1), Table2[[#This Row],[Welding Date]],IF(Table2[[#This Row],[Welding Corners]]="Ready","Done",""))</f>
        <v/>
      </c>
      <c r="CE501" s="120" t="str">
        <f ca="1">IF(OR(Table2[[#This Row],[Puching Date]]=TODAY(),Table2[[#This Row],[Puching Date]]=TODAY()+1), Table2[[#This Row],[Puching Date]],IF(Table2[[#This Row],[Punch Holes]]="Ready","Done",""))</f>
        <v/>
      </c>
      <c r="CF501" s="120" t="str">
        <f ca="1">IF(OR(Table2[[#This Row],[Housing Date2]]=TODAY(),Table2[[#This Row],[Housing Date2]]=TODAY()+1),Table2[[#This Row],[Housing Date2]],IF(Table2[[#This Row],[Body Assembly]],"Done",""))</f>
        <v/>
      </c>
      <c r="CG501" s="120" t="str">
        <f>_xlfn.IFNA(VLOOKUP(Table2[[#This Row],[Job-no]],Table4[],7,FALSE),"Done")</f>
        <v>Scheduled/Released</v>
      </c>
    </row>
    <row r="502" spans="1:85" x14ac:dyDescent="0.25">
      <c r="A502" t="str">
        <f>_xlfn.CONCAT(Table2[[#This Row],[Order]],"-",Table2[[#This Row],[Line]])</f>
        <v>76028-17</v>
      </c>
      <c r="B502" s="5">
        <v>43486</v>
      </c>
      <c r="C502" s="8">
        <v>76028</v>
      </c>
      <c r="D502" s="3" t="s">
        <v>4970</v>
      </c>
      <c r="E502" s="8">
        <v>17</v>
      </c>
      <c r="F502" s="8">
        <v>1</v>
      </c>
      <c r="G502" s="3" t="s">
        <v>42</v>
      </c>
      <c r="H502" s="8">
        <v>4</v>
      </c>
      <c r="I502" s="43" t="b">
        <v>0</v>
      </c>
      <c r="J502" s="43" t="b">
        <v>0</v>
      </c>
      <c r="K502" t="s">
        <v>114</v>
      </c>
      <c r="L502" s="43" t="b">
        <v>0</v>
      </c>
      <c r="M502" s="43" t="b">
        <v>0</v>
      </c>
      <c r="N502" s="43" t="b">
        <v>0</v>
      </c>
      <c r="O502" t="s">
        <v>114</v>
      </c>
      <c r="P502" t="s">
        <v>114</v>
      </c>
      <c r="Q502" t="s">
        <v>114</v>
      </c>
      <c r="R502" t="s">
        <v>114</v>
      </c>
      <c r="S502" t="s">
        <v>114</v>
      </c>
      <c r="T502" t="s">
        <v>114</v>
      </c>
      <c r="U502" t="s">
        <v>114</v>
      </c>
      <c r="V502" t="s">
        <v>114</v>
      </c>
      <c r="W502" s="5">
        <v>43481</v>
      </c>
      <c r="X502" s="3" t="s">
        <v>114</v>
      </c>
      <c r="Y502" s="3"/>
      <c r="Z502" s="3" t="s">
        <v>17</v>
      </c>
      <c r="AA502" s="3" t="s">
        <v>114</v>
      </c>
      <c r="AB502" s="3" t="s">
        <v>74</v>
      </c>
      <c r="AC502" s="8">
        <v>4</v>
      </c>
      <c r="AD502" s="3" t="s">
        <v>5967</v>
      </c>
      <c r="AE502" s="4" t="s">
        <v>5968</v>
      </c>
      <c r="AF502" s="3"/>
      <c r="AG502" s="3" t="s">
        <v>114</v>
      </c>
      <c r="AH502" s="8">
        <v>12</v>
      </c>
      <c r="AI502" s="3" t="s">
        <v>74</v>
      </c>
      <c r="AJ502" t="s">
        <v>114</v>
      </c>
      <c r="AK502" t="s">
        <v>114</v>
      </c>
      <c r="AL502" s="43" t="b">
        <v>0</v>
      </c>
      <c r="AM502" s="3"/>
      <c r="AN502" s="3"/>
      <c r="AO502" s="43" t="b">
        <v>0</v>
      </c>
      <c r="AP502" s="3" t="b">
        <v>0</v>
      </c>
      <c r="AQ502" s="3">
        <f>VLOOKUP(Table2[[#This Row],[Job-no]],Table3[],26,FALSE)</f>
        <v>6944</v>
      </c>
      <c r="AR502" t="str">
        <f t="shared" si="92"/>
        <v>CCH</v>
      </c>
      <c r="AS502" t="str">
        <f>VLOOKUP(AR502,Table1[],4,0)</f>
        <v>surface</v>
      </c>
      <c r="AT502">
        <f>IF(BD502&gt;0,"Pattern",VLOOKUP(AR502,Table1[],5,0))</f>
        <v>0</v>
      </c>
      <c r="AU502" s="34">
        <f>IF(AT502="Pattern",WORKDAY(Table2[[#This Row],[Scheduled Ship Date]],-10),WORKDAY(Table2[[#This Row],[Scheduled Ship Date]],-4))</f>
        <v>43480</v>
      </c>
      <c r="AV502">
        <f>IF(Table2[[#This Row],[Extrusion cut double saw]]=TRUE,IF(O502="ToDo",IF(AT502="Pattern",Table2[[#This Row],[Total Sections]]*0.4,Table2[[#This Row],[Total Sections]]*0.12),0),IF(AT502="Pattern",Table2[[#This Row],[Total Sections]]*4,Table2[[#This Row],[Total Sections]]*1.2))</f>
        <v>14.399999999999999</v>
      </c>
      <c r="AW502" s="130">
        <f t="shared" ca="1" si="101"/>
        <v>43471</v>
      </c>
      <c r="AX502" s="42">
        <f>IF(AT502="Pattern",Table2[[#This Row],[Scheduled Ship Date]]-2,Table2[[#This Row],[Scheduled Ship Date]]-3)</f>
        <v>43483</v>
      </c>
      <c r="AY502">
        <f>IF(Table2[[#This Row],[Pattern]]="Pattern",Table2[[#This Row],[Total Sections]]*4.82,Table2[[#This Row],[Total Sections]]*0.5)</f>
        <v>6</v>
      </c>
      <c r="AZ502" s="42">
        <f t="shared" ca="1" si="102"/>
        <v>43470</v>
      </c>
      <c r="BA502" s="39">
        <f>((Table2[Total Sections]/Table2[Open Qty])-1)*Table2[Open Qty]*12.96</f>
        <v>103.68</v>
      </c>
      <c r="BB502" s="42"/>
      <c r="BC502" s="39" t="str">
        <f t="shared" si="93"/>
        <v>CCH-SL-1100-80-35-CL(28)-W-UNV-DP-1-C</v>
      </c>
      <c r="BD502" s="39">
        <f t="shared" si="94"/>
        <v>0</v>
      </c>
      <c r="BE502" s="39" t="b">
        <f>_xlfn.IFNA(VLOOKUP(Table2[[#This Row],[Job-no]],Table4[],9,FALSE),TRUE)</f>
        <v>0</v>
      </c>
      <c r="BF502" t="str">
        <f>VLOOKUP(AR502,Table1[],3,0)</f>
        <v>PERFKT</v>
      </c>
      <c r="BG502" s="39" t="b">
        <f>_xlfn.IFNA(VLOOKUP(Table2[[#This Row],[Job-no]],Table4[],14,FALSE),TRUE)</f>
        <v>0</v>
      </c>
      <c r="BH502" s="39" t="str">
        <f>_xlfn.IFNA(VLOOKUP(Table2[[#This Row],[Job-no]],Table4[],11,FALSE),"Done")</f>
        <v/>
      </c>
      <c r="BI502" s="39">
        <f>IF(Table2[[#This Row],[Pattern]]="Pattern",VLOOKUP(Table2[[#This Row],[Product Code]],'Routing data'!$A$2:$W$470,13,FALSE),VLOOKUP(Table2[[#This Row],[Product Code]],'Routing data'!$A$2:$W$470,3,FALSE))</f>
        <v>2</v>
      </c>
      <c r="BJ502" s="39">
        <f>IF(Table2[[#This Row],[Pattern]]="Pattern",VLOOKUP(Table2[[#This Row],[Product Code]],'Routing data'!$A$2:$W$470,14,FALSE),VLOOKUP(Table2[[#This Row],[Product Code]],'Routing data'!$A$2:$W$470,4,FALSE))</f>
        <v>0</v>
      </c>
      <c r="BK502" s="39">
        <f>VLOOKUP(Table2[[#This Row],[Product Code]],'Routing data'!A$4:W$524,16,FALSE)</f>
        <v>0</v>
      </c>
      <c r="BL502" s="42">
        <f>IF(Table2[[#This Row],[Milling Required]]=0,"x",IF(AT502="Pattern",B502-10,B502-4))</f>
        <v>43482</v>
      </c>
      <c r="BM502" s="42" t="str">
        <f>IF(Table2[[#This Row],[Punching Required]]=0,"x",IF(AT502="Pattern",B502-8,B502-2))</f>
        <v>x</v>
      </c>
      <c r="BN502" s="42">
        <f t="shared" si="95"/>
        <v>43483</v>
      </c>
      <c r="BO502" s="39">
        <f>IF(Table2[[#This Row],[Milling]]="x","x",Table2[[#This Row],[Total Sections]]*2)</f>
        <v>24</v>
      </c>
      <c r="BP502" s="39" t="str">
        <f>IF(Table2[[#This Row],[Punching]]="x","x",Table2[Total Sections]*2)</f>
        <v>x</v>
      </c>
      <c r="BQ502" s="39">
        <f>IF(Table2[[#This Row],[Pattern]]="Pattern",Table2[Total Sections]*3,Table2[Total Sections]*1.5)</f>
        <v>18</v>
      </c>
      <c r="BR502" s="42">
        <f t="shared" ca="1" si="100"/>
        <v>43471</v>
      </c>
      <c r="BS502" s="42"/>
      <c r="BT502" s="42"/>
      <c r="BU502" s="39"/>
      <c r="BV502" s="122" t="str">
        <f>_xlfn.IFNA(VLOOKUP(Table2[[#This Row],[Job-no]],Table4[],16,FALSE),"Ready")</f>
        <v/>
      </c>
      <c r="BW502" s="122" t="str">
        <f>_xlfn.IFNA(VLOOKUP(Table2[[#This Row],[Job-no]],Table4[],21,FALSE),"Ready")</f>
        <v/>
      </c>
      <c r="BX502" s="39" t="b">
        <f>_xlfn.IFNA(VLOOKUP(Table2[[#This Row],[Job-no]],Table4[],10,FALSE),TRUE)</f>
        <v>0</v>
      </c>
      <c r="BY502" s="39" t="str">
        <f>_xlfn.IFNA(VLOOKUP(Table2[[#This Row],[Job-no]],Table4[],22,FALSE),"Ready")</f>
        <v/>
      </c>
      <c r="BZ502" s="120">
        <f t="shared" si="96"/>
        <v>43486</v>
      </c>
      <c r="CA502" s="120" t="str">
        <f ca="1">IF(OR(Table2[[#This Row],[Saw Date]]=TODAY(),Table2[[#This Row],[Saw Date]]=TODAY()+1), Table2[[#This Row],[Saw Date]],IF(Table2[[#This Row],[Extrusion cut double saw]],"Done",""))</f>
        <v/>
      </c>
      <c r="CB502" s="120" t="str">
        <f ca="1">IF(OR(Table2[[#This Row],[Lens Date]]=TODAY(),Table2[[#This Row],[Lens Date]]=TODAY()+1), Table2[[#This Row],[Lens Date]],IF(Table2[[#This Row],[MSLens]]="Done","Done",""))</f>
        <v/>
      </c>
      <c r="CC502" s="120" t="str">
        <f ca="1">IF(OR(Table2[[#This Row],[Milling Date]]=TODAY(),Table2[[#This Row],[Milling Date]]=TODAY()+1), Table2[[#This Row],[Milling Date]],IF(Table2[[#This Row],[CNC Holes]]="Ready","Done",""))</f>
        <v/>
      </c>
      <c r="CD502" s="120" t="str">
        <f ca="1">IF(OR(Table2[[#This Row],[Welding Date]]=TODAY(),Table2[[#This Row],[Welding Date]]=TODAY()+1), Table2[[#This Row],[Welding Date]],IF(Table2[[#This Row],[Welding Corners]]="Ready","Done",""))</f>
        <v/>
      </c>
      <c r="CE502" s="120" t="str">
        <f ca="1">IF(OR(Table2[[#This Row],[Puching Date]]=TODAY(),Table2[[#This Row],[Puching Date]]=TODAY()+1), Table2[[#This Row],[Puching Date]],IF(Table2[[#This Row],[Punch Holes]]="Ready","Done",""))</f>
        <v/>
      </c>
      <c r="CF502" s="120" t="str">
        <f ca="1">IF(OR(Table2[[#This Row],[Housing Date2]]=TODAY(),Table2[[#This Row],[Housing Date2]]=TODAY()+1),Table2[[#This Row],[Housing Date2]],IF(Table2[[#This Row],[Body Assembly]],"Done",""))</f>
        <v/>
      </c>
      <c r="CG502" s="120" t="str">
        <f>_xlfn.IFNA(VLOOKUP(Table2[[#This Row],[Job-no]],Table4[],7,FALSE),"Done")</f>
        <v>Scheduled/Released</v>
      </c>
    </row>
    <row r="503" spans="1:85" x14ac:dyDescent="0.25">
      <c r="A503" t="str">
        <f>_xlfn.CONCAT(Table2[[#This Row],[Order]],"-",Table2[[#This Row],[Line]])</f>
        <v>76028-18</v>
      </c>
      <c r="B503" s="5">
        <v>43486</v>
      </c>
      <c r="C503" s="8">
        <v>76028</v>
      </c>
      <c r="D503" s="3" t="s">
        <v>4972</v>
      </c>
      <c r="E503" s="8">
        <v>18</v>
      </c>
      <c r="F503" s="8">
        <v>1</v>
      </c>
      <c r="G503" s="3" t="s">
        <v>42</v>
      </c>
      <c r="H503" s="8">
        <v>1</v>
      </c>
      <c r="I503" s="43" t="b">
        <v>0</v>
      </c>
      <c r="J503" s="43" t="b">
        <v>0</v>
      </c>
      <c r="K503" t="s">
        <v>114</v>
      </c>
      <c r="L503" s="43" t="b">
        <v>0</v>
      </c>
      <c r="M503" s="43" t="b">
        <v>0</v>
      </c>
      <c r="N503" s="43" t="b">
        <v>0</v>
      </c>
      <c r="O503" t="s">
        <v>114</v>
      </c>
      <c r="P503" t="s">
        <v>114</v>
      </c>
      <c r="Q503" t="s">
        <v>114</v>
      </c>
      <c r="R503" t="s">
        <v>114</v>
      </c>
      <c r="S503" t="s">
        <v>114</v>
      </c>
      <c r="T503" t="s">
        <v>114</v>
      </c>
      <c r="U503" t="s">
        <v>114</v>
      </c>
      <c r="V503" t="s">
        <v>114</v>
      </c>
      <c r="W503" s="5">
        <v>43481</v>
      </c>
      <c r="X503" s="3" t="s">
        <v>114</v>
      </c>
      <c r="Y503" s="3"/>
      <c r="Z503" s="3" t="s">
        <v>17</v>
      </c>
      <c r="AA503" s="3" t="s">
        <v>114</v>
      </c>
      <c r="AB503" s="3" t="s">
        <v>74</v>
      </c>
      <c r="AC503" s="8">
        <v>4</v>
      </c>
      <c r="AD503" s="3" t="s">
        <v>5967</v>
      </c>
      <c r="AE503" s="4" t="s">
        <v>5968</v>
      </c>
      <c r="AF503" s="3"/>
      <c r="AG503" s="3" t="s">
        <v>114</v>
      </c>
      <c r="AH503" s="8">
        <v>3</v>
      </c>
      <c r="AI503" s="3" t="s">
        <v>74</v>
      </c>
      <c r="AJ503" t="s">
        <v>114</v>
      </c>
      <c r="AK503" t="s">
        <v>114</v>
      </c>
      <c r="AL503" s="43" t="b">
        <v>0</v>
      </c>
      <c r="AM503" s="3"/>
      <c r="AN503" s="3"/>
      <c r="AO503" s="43" t="b">
        <v>0</v>
      </c>
      <c r="AP503" s="3" t="b">
        <v>0</v>
      </c>
      <c r="AQ503" s="3">
        <f>VLOOKUP(Table2[[#This Row],[Job-no]],Table3[],26,FALSE)</f>
        <v>1860</v>
      </c>
      <c r="AR503" t="str">
        <f t="shared" si="92"/>
        <v>CCH</v>
      </c>
      <c r="AS503" t="str">
        <f>VLOOKUP(AR503,Table1[],4,0)</f>
        <v>surface</v>
      </c>
      <c r="AT503">
        <f>IF(BD503&gt;0,"Pattern",VLOOKUP(AR503,Table1[],5,0))</f>
        <v>0</v>
      </c>
      <c r="AU503" s="34">
        <f>IF(AT503="Pattern",WORKDAY(Table2[[#This Row],[Scheduled Ship Date]],-10),WORKDAY(Table2[[#This Row],[Scheduled Ship Date]],-4))</f>
        <v>43480</v>
      </c>
      <c r="AV503">
        <f>IF(Table2[[#This Row],[Extrusion cut double saw]]=TRUE,IF(O503="ToDo",IF(AT503="Pattern",Table2[[#This Row],[Total Sections]]*0.4,Table2[[#This Row],[Total Sections]]*0.12),0),IF(AT503="Pattern",Table2[[#This Row],[Total Sections]]*4,Table2[[#This Row],[Total Sections]]*1.2))</f>
        <v>3.5999999999999996</v>
      </c>
      <c r="AW503" s="130">
        <f t="shared" ca="1" si="101"/>
        <v>43471</v>
      </c>
      <c r="AX503" s="42">
        <f>IF(AT503="Pattern",Table2[[#This Row],[Scheduled Ship Date]]-2,Table2[[#This Row],[Scheduled Ship Date]]-3)</f>
        <v>43483</v>
      </c>
      <c r="AY503">
        <f>IF(Table2[[#This Row],[Pattern]]="Pattern",Table2[[#This Row],[Total Sections]]*4.82,Table2[[#This Row],[Total Sections]]*0.5)</f>
        <v>1.5</v>
      </c>
      <c r="AZ503" s="42">
        <f t="shared" ca="1" si="102"/>
        <v>43470</v>
      </c>
      <c r="BA503" s="39">
        <f>((Table2[Total Sections]/Table2[Open Qty])-1)*Table2[Open Qty]*12.96</f>
        <v>25.92</v>
      </c>
      <c r="BB503" s="39"/>
      <c r="BC503" s="39" t="str">
        <f t="shared" si="93"/>
        <v>CCH-SL-1100-80-35-CL(30)-W-UNV-DP-1-C</v>
      </c>
      <c r="BD503" s="39">
        <f t="shared" si="94"/>
        <v>0</v>
      </c>
      <c r="BE503" s="39" t="b">
        <f>_xlfn.IFNA(VLOOKUP(Table2[[#This Row],[Job-no]],Table4[],9,FALSE),TRUE)</f>
        <v>0</v>
      </c>
      <c r="BF503" t="str">
        <f>VLOOKUP(AR503,Table1[],3,0)</f>
        <v>PERFKT</v>
      </c>
      <c r="BG503" s="39" t="b">
        <f>_xlfn.IFNA(VLOOKUP(Table2[[#This Row],[Job-no]],Table4[],14,FALSE),TRUE)</f>
        <v>0</v>
      </c>
      <c r="BH503" s="39" t="str">
        <f>_xlfn.IFNA(VLOOKUP(Table2[[#This Row],[Job-no]],Table4[],11,FALSE),"Done")</f>
        <v/>
      </c>
      <c r="BI503" s="39">
        <f>IF(Table2[[#This Row],[Pattern]]="Pattern",VLOOKUP(Table2[[#This Row],[Product Code]],'Routing data'!$A$2:$W$470,13,FALSE),VLOOKUP(Table2[[#This Row],[Product Code]],'Routing data'!$A$2:$W$470,3,FALSE))</f>
        <v>2</v>
      </c>
      <c r="BJ503" s="39">
        <f>IF(Table2[[#This Row],[Pattern]]="Pattern",VLOOKUP(Table2[[#This Row],[Product Code]],'Routing data'!$A$2:$W$470,14,FALSE),VLOOKUP(Table2[[#This Row],[Product Code]],'Routing data'!$A$2:$W$470,4,FALSE))</f>
        <v>0</v>
      </c>
      <c r="BK503" s="39">
        <f>VLOOKUP(Table2[[#This Row],[Product Code]],'Routing data'!A$4:W$524,16,FALSE)</f>
        <v>0</v>
      </c>
      <c r="BL503" s="42">
        <f>IF(Table2[[#This Row],[Milling Required]]=0,"x",IF(AT503="Pattern",B503-10,B503-4))</f>
        <v>43482</v>
      </c>
      <c r="BM503" s="42" t="str">
        <f>IF(Table2[[#This Row],[Punching Required]]=0,"x",IF(AT503="Pattern",B503-8,B503-2))</f>
        <v>x</v>
      </c>
      <c r="BN503" s="42">
        <f t="shared" si="95"/>
        <v>43483</v>
      </c>
      <c r="BO503" s="39">
        <f>IF(Table2[[#This Row],[Milling]]="x","x",Table2[[#This Row],[Total Sections]]*2)</f>
        <v>6</v>
      </c>
      <c r="BP503" s="39" t="str">
        <f>IF(Table2[[#This Row],[Punching]]="x","x",Table2[Total Sections]*2)</f>
        <v>x</v>
      </c>
      <c r="BQ503" s="39">
        <f>IF(Table2[[#This Row],[Pattern]]="Pattern",Table2[Total Sections]*3,Table2[Total Sections]*1.5)</f>
        <v>4.5</v>
      </c>
      <c r="BR503" s="42">
        <f t="shared" ca="1" si="100"/>
        <v>43471</v>
      </c>
      <c r="BS503" s="42"/>
      <c r="BT503" s="42"/>
      <c r="BU503" s="39"/>
      <c r="BV503" s="39" t="str">
        <f>_xlfn.IFNA(VLOOKUP(Table2[[#This Row],[Job-no]],Table4[],16,FALSE),"Ready")</f>
        <v/>
      </c>
      <c r="BW503" s="39" t="str">
        <f>_xlfn.IFNA(VLOOKUP(Table2[[#This Row],[Job-no]],Table4[],21,FALSE),"Ready")</f>
        <v/>
      </c>
      <c r="BX503" s="39" t="b">
        <f>_xlfn.IFNA(VLOOKUP(Table2[[#This Row],[Job-no]],Table4[],10,FALSE),TRUE)</f>
        <v>0</v>
      </c>
      <c r="BY503" s="39" t="str">
        <f>_xlfn.IFNA(VLOOKUP(Table2[[#This Row],[Job-no]],Table4[],22,FALSE),"Ready")</f>
        <v/>
      </c>
      <c r="BZ503" s="120">
        <f t="shared" si="96"/>
        <v>43486</v>
      </c>
      <c r="CA503" s="120" t="str">
        <f ca="1">IF(OR(Table2[[#This Row],[Saw Date]]=TODAY(),Table2[[#This Row],[Saw Date]]=TODAY()+1), Table2[[#This Row],[Saw Date]],IF(Table2[[#This Row],[Extrusion cut double saw]],"Done",""))</f>
        <v/>
      </c>
      <c r="CB503" s="120" t="str">
        <f ca="1">IF(OR(Table2[[#This Row],[Lens Date]]=TODAY(),Table2[[#This Row],[Lens Date]]=TODAY()+1), Table2[[#This Row],[Lens Date]],IF(Table2[[#This Row],[MSLens]]="Done","Done",""))</f>
        <v/>
      </c>
      <c r="CC503" s="120" t="str">
        <f ca="1">IF(OR(Table2[[#This Row],[Milling Date]]=TODAY(),Table2[[#This Row],[Milling Date]]=TODAY()+1), Table2[[#This Row],[Milling Date]],IF(Table2[[#This Row],[CNC Holes]]="Ready","Done",""))</f>
        <v/>
      </c>
      <c r="CD503" s="120" t="str">
        <f ca="1">IF(OR(Table2[[#This Row],[Welding Date]]=TODAY(),Table2[[#This Row],[Welding Date]]=TODAY()+1), Table2[[#This Row],[Welding Date]],IF(Table2[[#This Row],[Welding Corners]]="Ready","Done",""))</f>
        <v/>
      </c>
      <c r="CE503" s="120" t="str">
        <f ca="1">IF(OR(Table2[[#This Row],[Puching Date]]=TODAY(),Table2[[#This Row],[Puching Date]]=TODAY()+1), Table2[[#This Row],[Puching Date]],IF(Table2[[#This Row],[Punch Holes]]="Ready","Done",""))</f>
        <v/>
      </c>
      <c r="CF503" s="120" t="str">
        <f ca="1">IF(OR(Table2[[#This Row],[Housing Date2]]=TODAY(),Table2[[#This Row],[Housing Date2]]=TODAY()+1),Table2[[#This Row],[Housing Date2]],IF(Table2[[#This Row],[Body Assembly]],"Done",""))</f>
        <v/>
      </c>
      <c r="CG503" s="120" t="str">
        <f>_xlfn.IFNA(VLOOKUP(Table2[[#This Row],[Job-no]],Table4[],7,FALSE),"Done")</f>
        <v>Scheduled/Released</v>
      </c>
    </row>
    <row r="504" spans="1:85" x14ac:dyDescent="0.25">
      <c r="A504" t="str">
        <f>_xlfn.CONCAT(Table2[[#This Row],[Order]],"-",Table2[[#This Row],[Line]])</f>
        <v>76028-19</v>
      </c>
      <c r="B504" s="5">
        <v>43486</v>
      </c>
      <c r="C504" s="8">
        <v>76028</v>
      </c>
      <c r="D504" s="3" t="s">
        <v>4974</v>
      </c>
      <c r="E504" s="8">
        <v>19</v>
      </c>
      <c r="F504" s="8">
        <v>1</v>
      </c>
      <c r="G504" s="3" t="s">
        <v>42</v>
      </c>
      <c r="H504" s="8">
        <v>1</v>
      </c>
      <c r="I504" s="43" t="b">
        <v>0</v>
      </c>
      <c r="J504" s="43" t="b">
        <v>0</v>
      </c>
      <c r="K504" t="s">
        <v>114</v>
      </c>
      <c r="L504" s="43" t="b">
        <v>0</v>
      </c>
      <c r="M504" s="43" t="b">
        <v>0</v>
      </c>
      <c r="N504" s="43" t="b">
        <v>0</v>
      </c>
      <c r="O504" t="s">
        <v>114</v>
      </c>
      <c r="P504" t="s">
        <v>114</v>
      </c>
      <c r="Q504" t="s">
        <v>114</v>
      </c>
      <c r="R504" t="s">
        <v>114</v>
      </c>
      <c r="S504" t="s">
        <v>114</v>
      </c>
      <c r="T504" t="s">
        <v>114</v>
      </c>
      <c r="U504" t="s">
        <v>114</v>
      </c>
      <c r="V504" t="s">
        <v>114</v>
      </c>
      <c r="W504" s="5">
        <v>43481</v>
      </c>
      <c r="X504" s="3" t="s">
        <v>114</v>
      </c>
      <c r="Y504" s="3"/>
      <c r="Z504" s="3" t="s">
        <v>17</v>
      </c>
      <c r="AA504" s="3" t="s">
        <v>114</v>
      </c>
      <c r="AB504" s="3" t="s">
        <v>74</v>
      </c>
      <c r="AC504" s="8">
        <v>4</v>
      </c>
      <c r="AD504" s="3" t="s">
        <v>5967</v>
      </c>
      <c r="AE504" s="4" t="s">
        <v>5968</v>
      </c>
      <c r="AF504" s="3"/>
      <c r="AG504" s="3" t="s">
        <v>114</v>
      </c>
      <c r="AH504" s="8">
        <v>3</v>
      </c>
      <c r="AI504" s="3" t="s">
        <v>74</v>
      </c>
      <c r="AJ504" t="s">
        <v>114</v>
      </c>
      <c r="AK504" t="s">
        <v>114</v>
      </c>
      <c r="AL504" s="43" t="b">
        <v>0</v>
      </c>
      <c r="AM504" s="3"/>
      <c r="AN504" s="3"/>
      <c r="AO504" s="43" t="b">
        <v>0</v>
      </c>
      <c r="AP504" s="3" t="b">
        <v>0</v>
      </c>
      <c r="AQ504" s="3">
        <f>VLOOKUP(Table2[[#This Row],[Job-no]],Table3[],26,FALSE)</f>
        <v>1922</v>
      </c>
      <c r="AR504" t="str">
        <f t="shared" si="92"/>
        <v>CCH</v>
      </c>
      <c r="AS504" t="str">
        <f>VLOOKUP(AR504,Table1[],4,0)</f>
        <v>surface</v>
      </c>
      <c r="AT504">
        <f>IF(BD504&gt;0,"Pattern",VLOOKUP(AR504,Table1[],5,0))</f>
        <v>0</v>
      </c>
      <c r="AU504" s="34">
        <f>IF(AT504="Pattern",WORKDAY(Table2[[#This Row],[Scheduled Ship Date]],-10),WORKDAY(Table2[[#This Row],[Scheduled Ship Date]],-4))</f>
        <v>43480</v>
      </c>
      <c r="AV504">
        <f>IF(Table2[[#This Row],[Extrusion cut double saw]]=TRUE,IF(O504="ToDo",IF(AT504="Pattern",Table2[[#This Row],[Total Sections]]*0.4,Table2[[#This Row],[Total Sections]]*0.12),0),IF(AT504="Pattern",Table2[[#This Row],[Total Sections]]*4,Table2[[#This Row],[Total Sections]]*1.2))</f>
        <v>3.5999999999999996</v>
      </c>
      <c r="AW504" s="130">
        <f t="shared" ca="1" si="101"/>
        <v>43471</v>
      </c>
      <c r="AX504" s="42">
        <f>IF(AT504="Pattern",Table2[[#This Row],[Scheduled Ship Date]]-2,Table2[[#This Row],[Scheduled Ship Date]]-3)</f>
        <v>43483</v>
      </c>
      <c r="AY504">
        <f>IF(Table2[[#This Row],[Pattern]]="Pattern",Table2[[#This Row],[Total Sections]]*4.82,Table2[[#This Row],[Total Sections]]*0.5)</f>
        <v>1.5</v>
      </c>
      <c r="AZ504" s="42">
        <f t="shared" ca="1" si="102"/>
        <v>43470</v>
      </c>
      <c r="BA504" s="39">
        <f>((Table2[Total Sections]/Table2[Open Qty])-1)*Table2[Open Qty]*12.96</f>
        <v>25.92</v>
      </c>
      <c r="BB504" s="39"/>
      <c r="BC504" s="39" t="str">
        <f t="shared" si="93"/>
        <v>CCH-SL-1100-80-35-CL(31)-W-UNV-DP-1-C</v>
      </c>
      <c r="BD504" s="39">
        <f t="shared" si="94"/>
        <v>0</v>
      </c>
      <c r="BE504" s="39" t="b">
        <f>_xlfn.IFNA(VLOOKUP(Table2[[#This Row],[Job-no]],Table4[],9,FALSE),TRUE)</f>
        <v>0</v>
      </c>
      <c r="BF504" t="str">
        <f>VLOOKUP(AR504,Table1[],3,0)</f>
        <v>PERFKT</v>
      </c>
      <c r="BG504" s="39" t="b">
        <f>_xlfn.IFNA(VLOOKUP(Table2[[#This Row],[Job-no]],Table4[],14,FALSE),TRUE)</f>
        <v>0</v>
      </c>
      <c r="BH504" s="39" t="str">
        <f>_xlfn.IFNA(VLOOKUP(Table2[[#This Row],[Job-no]],Table4[],11,FALSE),"Done")</f>
        <v/>
      </c>
      <c r="BI504" s="39">
        <f>IF(Table2[[#This Row],[Pattern]]="Pattern",VLOOKUP(Table2[[#This Row],[Product Code]],'Routing data'!$A$2:$W$470,13,FALSE),VLOOKUP(Table2[[#This Row],[Product Code]],'Routing data'!$A$2:$W$470,3,FALSE))</f>
        <v>2</v>
      </c>
      <c r="BJ504" s="39">
        <f>IF(Table2[[#This Row],[Pattern]]="Pattern",VLOOKUP(Table2[[#This Row],[Product Code]],'Routing data'!$A$2:$W$470,14,FALSE),VLOOKUP(Table2[[#This Row],[Product Code]],'Routing data'!$A$2:$W$470,4,FALSE))</f>
        <v>0</v>
      </c>
      <c r="BK504" s="39">
        <f>VLOOKUP(Table2[[#This Row],[Product Code]],'Routing data'!A$4:W$524,16,FALSE)</f>
        <v>0</v>
      </c>
      <c r="BL504" s="42">
        <f>IF(Table2[[#This Row],[Milling Required]]=0,"x",IF(AT504="Pattern",B504-10,B504-4))</f>
        <v>43482</v>
      </c>
      <c r="BM504" s="42" t="str">
        <f>IF(Table2[[#This Row],[Punching Required]]=0,"x",IF(AT504="Pattern",B504-8,B504-2))</f>
        <v>x</v>
      </c>
      <c r="BN504" s="42">
        <f t="shared" si="95"/>
        <v>43483</v>
      </c>
      <c r="BO504" s="39">
        <f>IF(Table2[[#This Row],[Milling]]="x","x",Table2[[#This Row],[Total Sections]]*2)</f>
        <v>6</v>
      </c>
      <c r="BP504" s="39" t="str">
        <f>IF(Table2[[#This Row],[Punching]]="x","x",Table2[Total Sections]*2)</f>
        <v>x</v>
      </c>
      <c r="BQ504" s="39">
        <f>IF(Table2[[#This Row],[Pattern]]="Pattern",Table2[Total Sections]*3,Table2[Total Sections]*1.5)</f>
        <v>4.5</v>
      </c>
      <c r="BR504" s="42">
        <f t="shared" ca="1" si="100"/>
        <v>43471</v>
      </c>
      <c r="BS504" s="39"/>
      <c r="BT504" s="42"/>
      <c r="BU504" s="39"/>
      <c r="BV504" s="39" t="str">
        <f>_xlfn.IFNA(VLOOKUP(Table2[[#This Row],[Job-no]],Table4[],16,FALSE),"Ready")</f>
        <v/>
      </c>
      <c r="BW504" s="39" t="str">
        <f>_xlfn.IFNA(VLOOKUP(Table2[[#This Row],[Job-no]],Table4[],21,FALSE),"Ready")</f>
        <v/>
      </c>
      <c r="BX504" s="39" t="b">
        <f>_xlfn.IFNA(VLOOKUP(Table2[[#This Row],[Job-no]],Table4[],10,FALSE),TRUE)</f>
        <v>0</v>
      </c>
      <c r="BY504" s="39" t="str">
        <f>_xlfn.IFNA(VLOOKUP(Table2[[#This Row],[Job-no]],Table4[],22,FALSE),"Ready")</f>
        <v/>
      </c>
      <c r="BZ504" s="120">
        <f t="shared" si="96"/>
        <v>43486</v>
      </c>
      <c r="CA504" s="120" t="str">
        <f ca="1">IF(OR(Table2[[#This Row],[Saw Date]]=TODAY(),Table2[[#This Row],[Saw Date]]=TODAY()+1), Table2[[#This Row],[Saw Date]],IF(Table2[[#This Row],[Extrusion cut double saw]],"Done",""))</f>
        <v/>
      </c>
      <c r="CB504" s="120" t="str">
        <f ca="1">IF(OR(Table2[[#This Row],[Lens Date]]=TODAY(),Table2[[#This Row],[Lens Date]]=TODAY()+1), Table2[[#This Row],[Lens Date]],IF(Table2[[#This Row],[MSLens]]="Done","Done",""))</f>
        <v/>
      </c>
      <c r="CC504" s="120" t="str">
        <f ca="1">IF(OR(Table2[[#This Row],[Milling Date]]=TODAY(),Table2[[#This Row],[Milling Date]]=TODAY()+1), Table2[[#This Row],[Milling Date]],IF(Table2[[#This Row],[CNC Holes]]="Ready","Done",""))</f>
        <v/>
      </c>
      <c r="CD504" s="120" t="str">
        <f ca="1">IF(OR(Table2[[#This Row],[Welding Date]]=TODAY(),Table2[[#This Row],[Welding Date]]=TODAY()+1), Table2[[#This Row],[Welding Date]],IF(Table2[[#This Row],[Welding Corners]]="Ready","Done",""))</f>
        <v/>
      </c>
      <c r="CE504" s="120" t="str">
        <f ca="1">IF(OR(Table2[[#This Row],[Puching Date]]=TODAY(),Table2[[#This Row],[Puching Date]]=TODAY()+1), Table2[[#This Row],[Puching Date]],IF(Table2[[#This Row],[Punch Holes]]="Ready","Done",""))</f>
        <v/>
      </c>
      <c r="CF504" s="120" t="str">
        <f ca="1">IF(OR(Table2[[#This Row],[Housing Date2]]=TODAY(),Table2[[#This Row],[Housing Date2]]=TODAY()+1),Table2[[#This Row],[Housing Date2]],IF(Table2[[#This Row],[Body Assembly]],"Done",""))</f>
        <v/>
      </c>
      <c r="CG504" s="120" t="str">
        <f>_xlfn.IFNA(VLOOKUP(Table2[[#This Row],[Job-no]],Table4[],7,FALSE),"Done")</f>
        <v>Scheduled/Released</v>
      </c>
    </row>
    <row r="505" spans="1:85" x14ac:dyDescent="0.25">
      <c r="A505" s="39" t="str">
        <f>_xlfn.CONCAT(Table2[[#This Row],[Order]],"-",Table2[[#This Row],[Line]])</f>
        <v>76028-2</v>
      </c>
      <c r="B505" s="5">
        <v>43486</v>
      </c>
      <c r="C505" s="8">
        <v>76028</v>
      </c>
      <c r="D505" s="3" t="s">
        <v>4941</v>
      </c>
      <c r="E505" s="8">
        <v>2</v>
      </c>
      <c r="F505" s="8">
        <v>1</v>
      </c>
      <c r="G505" s="3" t="s">
        <v>42</v>
      </c>
      <c r="H505" s="8">
        <v>3</v>
      </c>
      <c r="I505" s="43" t="b">
        <v>0</v>
      </c>
      <c r="J505" s="43" t="b">
        <v>0</v>
      </c>
      <c r="K505" t="s">
        <v>114</v>
      </c>
      <c r="L505" s="43" t="b">
        <v>0</v>
      </c>
      <c r="M505" s="43" t="b">
        <v>0</v>
      </c>
      <c r="N505" s="43" t="b">
        <v>0</v>
      </c>
      <c r="O505" t="s">
        <v>114</v>
      </c>
      <c r="P505" t="s">
        <v>114</v>
      </c>
      <c r="Q505" t="s">
        <v>114</v>
      </c>
      <c r="R505" t="s">
        <v>114</v>
      </c>
      <c r="S505" t="s">
        <v>114</v>
      </c>
      <c r="T505" t="s">
        <v>114</v>
      </c>
      <c r="U505" t="s">
        <v>114</v>
      </c>
      <c r="V505" t="s">
        <v>114</v>
      </c>
      <c r="W505" s="5">
        <v>43481</v>
      </c>
      <c r="X505" s="3" t="s">
        <v>114</v>
      </c>
      <c r="Y505" s="3"/>
      <c r="Z505" s="3" t="s">
        <v>130</v>
      </c>
      <c r="AA505" s="3" t="s">
        <v>114</v>
      </c>
      <c r="AB505" s="3" t="s">
        <v>74</v>
      </c>
      <c r="AC505" s="8">
        <v>4</v>
      </c>
      <c r="AD505" s="3" t="s">
        <v>5967</v>
      </c>
      <c r="AE505" s="4" t="s">
        <v>5968</v>
      </c>
      <c r="AF505" s="3"/>
      <c r="AG505" s="3" t="s">
        <v>114</v>
      </c>
      <c r="AH505" s="8">
        <v>3</v>
      </c>
      <c r="AI505" s="3" t="s">
        <v>74</v>
      </c>
      <c r="AJ505" t="s">
        <v>114</v>
      </c>
      <c r="AK505" t="s">
        <v>114</v>
      </c>
      <c r="AL505" s="43" t="b">
        <v>0</v>
      </c>
      <c r="AM505" s="3"/>
      <c r="AN505" s="3"/>
      <c r="AO505" s="43" t="b">
        <v>0</v>
      </c>
      <c r="AP505" s="3" t="b">
        <v>0</v>
      </c>
      <c r="AQ505" s="3">
        <f>VLOOKUP(Table2[[#This Row],[Job-no]],Table3[],26,FALSE)</f>
        <v>744</v>
      </c>
      <c r="AR505" t="str">
        <f t="shared" si="92"/>
        <v>CCH</v>
      </c>
      <c r="AS505" t="str">
        <f>VLOOKUP(AR505,Table1[],4,0)</f>
        <v>surface</v>
      </c>
      <c r="AT505">
        <f>IF(BD505&gt;0,"Pattern",VLOOKUP(AR505,Table1[],5,0))</f>
        <v>0</v>
      </c>
      <c r="AU505" s="34">
        <f>IF(AT505="Pattern",WORKDAY(Table2[[#This Row],[Scheduled Ship Date]],-10),WORKDAY(Table2[[#This Row],[Scheduled Ship Date]],-4))</f>
        <v>43480</v>
      </c>
      <c r="AV505" s="39">
        <f>IF(Table2[[#This Row],[Extrusion cut double saw]]=TRUE,IF(O505="ToDo",IF(AT505="Pattern",Table2[[#This Row],[Total Sections]]*0.4,Table2[[#This Row],[Total Sections]]*0.12),0),IF(AT505="Pattern",Table2[[#This Row],[Total Sections]]*4,Table2[[#This Row],[Total Sections]]*1.2))</f>
        <v>3.5999999999999996</v>
      </c>
      <c r="AW505" s="130">
        <f t="shared" ca="1" si="101"/>
        <v>43471</v>
      </c>
      <c r="AX505" s="42">
        <f>IF(AT505="Pattern",Table2[[#This Row],[Scheduled Ship Date]]-2,Table2[[#This Row],[Scheduled Ship Date]]-3)</f>
        <v>43483</v>
      </c>
      <c r="AY505" s="39">
        <f>IF(Table2[[#This Row],[Pattern]]="Pattern",Table2[[#This Row],[Total Sections]]*4.82,Table2[[#This Row],[Total Sections]]*0.5)</f>
        <v>1.5</v>
      </c>
      <c r="AZ505" s="42">
        <f t="shared" ca="1" si="102"/>
        <v>43470</v>
      </c>
      <c r="BA505" s="39">
        <f>((Table2[Total Sections]/Table2[Open Qty])-1)*Table2[Open Qty]*12.96</f>
        <v>0</v>
      </c>
      <c r="BB505" s="39"/>
      <c r="BC505" s="39" t="str">
        <f t="shared" si="93"/>
        <v>CCH-SL-1100-80-35-CL(4)-W-UNV-DP-1-C</v>
      </c>
      <c r="BD505" s="39">
        <f t="shared" si="94"/>
        <v>0</v>
      </c>
      <c r="BE505" s="39" t="b">
        <f>_xlfn.IFNA(VLOOKUP(Table2[[#This Row],[Job-no]],Table4[],9,FALSE),TRUE)</f>
        <v>0</v>
      </c>
      <c r="BF505" s="39"/>
      <c r="BG505" s="39" t="b">
        <f>_xlfn.IFNA(VLOOKUP(Table2[[#This Row],[Job-no]],Table4[],14,FALSE),TRUE)</f>
        <v>0</v>
      </c>
      <c r="BH505" s="39" t="str">
        <f>_xlfn.IFNA(VLOOKUP(Table2[[#This Row],[Job-no]],Table4[],11,FALSE),"Done")</f>
        <v/>
      </c>
      <c r="BI505" s="39">
        <f>IF(Table2[[#This Row],[Pattern]]="Pattern",VLOOKUP(Table2[[#This Row],[Product Code]],'Routing data'!$A$2:$W$470,13,FALSE),VLOOKUP(Table2[[#This Row],[Product Code]],'Routing data'!$A$2:$W$470,3,FALSE))</f>
        <v>2</v>
      </c>
      <c r="BJ505" s="39">
        <f>IF(Table2[[#This Row],[Pattern]]="Pattern",VLOOKUP(Table2[[#This Row],[Product Code]],'Routing data'!$A$2:$W$470,14,FALSE),VLOOKUP(Table2[[#This Row],[Product Code]],'Routing data'!$A$2:$W$470,4,FALSE))</f>
        <v>0</v>
      </c>
      <c r="BK505" s="39">
        <f>VLOOKUP(Table2[[#This Row],[Product Code]],'Routing data'!A$4:W$524,16,FALSE)</f>
        <v>0</v>
      </c>
      <c r="BL505" s="42">
        <f>IF(Table2[[#This Row],[Milling Required]]=0,"x",IF(AT505="Pattern",B505-10,B505-4))</f>
        <v>43482</v>
      </c>
      <c r="BM505" s="39"/>
      <c r="BN505" s="42">
        <f t="shared" si="95"/>
        <v>43483</v>
      </c>
      <c r="BO505" s="39">
        <f>IF(Table2[[#This Row],[Milling]]="x","x",Table2[[#This Row],[Total Sections]]*2)</f>
        <v>6</v>
      </c>
      <c r="BP505" s="39">
        <f>IF(Table2[[#This Row],[Punching]]="x","x",Table2[Total Sections]*2)</f>
        <v>6</v>
      </c>
      <c r="BQ505" s="39">
        <f>IF(Table2[[#This Row],[Pattern]]="Pattern",Table2[Total Sections]*3,Table2[Total Sections]*1.5)</f>
        <v>4.5</v>
      </c>
      <c r="BR505" s="42">
        <f t="shared" ca="1" si="100"/>
        <v>43471</v>
      </c>
      <c r="BS505" s="39"/>
      <c r="BT505" s="39"/>
      <c r="BU505" s="39"/>
      <c r="BV505" s="39" t="str">
        <f>_xlfn.IFNA(VLOOKUP(Table2[[#This Row],[Job-no]],Table4[],16,FALSE),"Ready")</f>
        <v/>
      </c>
      <c r="BW505" s="39" t="str">
        <f>_xlfn.IFNA(VLOOKUP(Table2[[#This Row],[Job-no]],Table4[],21,FALSE),"Ready")</f>
        <v/>
      </c>
      <c r="BX505" s="39" t="b">
        <f>_xlfn.IFNA(VLOOKUP(Table2[[#This Row],[Job-no]],Table4[],10,FALSE),TRUE)</f>
        <v>0</v>
      </c>
      <c r="BY505" s="39" t="str">
        <f>_xlfn.IFNA(VLOOKUP(Table2[[#This Row],[Job-no]],Table4[],22,FALSE),"Ready")</f>
        <v/>
      </c>
      <c r="BZ505" s="120">
        <f t="shared" si="96"/>
        <v>43486</v>
      </c>
      <c r="CA505" s="120" t="str">
        <f ca="1">IF(OR(Table2[[#This Row],[Saw Date]]=TODAY(),Table2[[#This Row],[Saw Date]]=TODAY()+1), Table2[[#This Row],[Saw Date]],IF(Table2[[#This Row],[Extrusion cut double saw]],"Done",""))</f>
        <v/>
      </c>
      <c r="CB505" s="120" t="str">
        <f ca="1">IF(OR(Table2[[#This Row],[Lens Date]]=TODAY(),Table2[[#This Row],[Lens Date]]=TODAY()+1), Table2[[#This Row],[Lens Date]],IF(Table2[[#This Row],[MSLens]]="Done","Done",""))</f>
        <v/>
      </c>
      <c r="CC505" s="120" t="str">
        <f ca="1">IF(OR(Table2[[#This Row],[Milling Date]]=TODAY(),Table2[[#This Row],[Milling Date]]=TODAY()+1), Table2[[#This Row],[Milling Date]],IF(Table2[[#This Row],[CNC Holes]]="Ready","Done",""))</f>
        <v/>
      </c>
      <c r="CD505" s="120" t="str">
        <f ca="1">IF(OR(Table2[[#This Row],[Welding Date]]=TODAY(),Table2[[#This Row],[Welding Date]]=TODAY()+1), Table2[[#This Row],[Welding Date]],IF(Table2[[#This Row],[Welding Corners]]="Ready","Done",""))</f>
        <v/>
      </c>
      <c r="CE505" s="120" t="str">
        <f ca="1">IF(OR(Table2[[#This Row],[Puching Date]]=TODAY(),Table2[[#This Row],[Puching Date]]=TODAY()+1), Table2[[#This Row],[Puching Date]],IF(Table2[[#This Row],[Punch Holes]]="Ready","Done",""))</f>
        <v/>
      </c>
      <c r="CF505" s="120" t="str">
        <f ca="1">IF(OR(Table2[[#This Row],[Housing Date2]]=TODAY(),Table2[[#This Row],[Housing Date2]]=TODAY()+1),Table2[[#This Row],[Housing Date2]],IF(Table2[[#This Row],[Body Assembly]],"Done",""))</f>
        <v/>
      </c>
      <c r="CG505" s="120" t="str">
        <f>_xlfn.IFNA(VLOOKUP(Table2[[#This Row],[Job-no]],Table4[],7,FALSE),"Done")</f>
        <v>Scheduled/Released</v>
      </c>
    </row>
    <row r="506" spans="1:85" x14ac:dyDescent="0.25">
      <c r="A506" t="str">
        <f>_xlfn.CONCAT(Table2[[#This Row],[Order]],"-",Table2[[#This Row],[Line]])</f>
        <v>76028-20</v>
      </c>
      <c r="B506" s="5">
        <v>43486</v>
      </c>
      <c r="C506" s="8">
        <v>76028</v>
      </c>
      <c r="D506" s="3" t="s">
        <v>4976</v>
      </c>
      <c r="E506" s="8">
        <v>20</v>
      </c>
      <c r="F506" s="8">
        <v>1</v>
      </c>
      <c r="G506" s="3" t="s">
        <v>42</v>
      </c>
      <c r="H506" s="8">
        <v>1</v>
      </c>
      <c r="I506" s="43" t="b">
        <v>0</v>
      </c>
      <c r="J506" s="43" t="b">
        <v>0</v>
      </c>
      <c r="K506" t="s">
        <v>114</v>
      </c>
      <c r="L506" s="43" t="b">
        <v>0</v>
      </c>
      <c r="M506" s="43" t="b">
        <v>0</v>
      </c>
      <c r="N506" s="43" t="b">
        <v>0</v>
      </c>
      <c r="O506" t="s">
        <v>114</v>
      </c>
      <c r="P506" t="s">
        <v>114</v>
      </c>
      <c r="Q506" t="s">
        <v>114</v>
      </c>
      <c r="R506" t="s">
        <v>114</v>
      </c>
      <c r="S506" t="s">
        <v>114</v>
      </c>
      <c r="T506" t="s">
        <v>114</v>
      </c>
      <c r="U506" t="s">
        <v>114</v>
      </c>
      <c r="V506" t="s">
        <v>114</v>
      </c>
      <c r="W506" s="5">
        <v>43481</v>
      </c>
      <c r="X506" s="3" t="s">
        <v>114</v>
      </c>
      <c r="Y506" s="3"/>
      <c r="Z506" s="3" t="s">
        <v>17</v>
      </c>
      <c r="AA506" s="3" t="s">
        <v>114</v>
      </c>
      <c r="AB506" s="3" t="s">
        <v>74</v>
      </c>
      <c r="AC506" s="8">
        <v>4</v>
      </c>
      <c r="AD506" s="3" t="s">
        <v>5967</v>
      </c>
      <c r="AE506" s="4" t="s">
        <v>5968</v>
      </c>
      <c r="AF506" s="3"/>
      <c r="AG506" s="3" t="s">
        <v>114</v>
      </c>
      <c r="AH506" s="8">
        <v>3</v>
      </c>
      <c r="AI506" s="3" t="s">
        <v>74</v>
      </c>
      <c r="AJ506" t="s">
        <v>114</v>
      </c>
      <c r="AK506" t="s">
        <v>114</v>
      </c>
      <c r="AL506" s="43" t="b">
        <v>0</v>
      </c>
      <c r="AM506" s="3"/>
      <c r="AN506" s="3"/>
      <c r="AO506" s="43" t="b">
        <v>0</v>
      </c>
      <c r="AP506" s="3" t="b">
        <v>0</v>
      </c>
      <c r="AQ506" s="3">
        <f>VLOOKUP(Table2[[#This Row],[Job-no]],Table3[],26,FALSE)</f>
        <v>1984</v>
      </c>
      <c r="AR506" t="str">
        <f t="shared" si="92"/>
        <v>CCH</v>
      </c>
      <c r="AS506" t="str">
        <f>VLOOKUP(AR506,Table1[],4,0)</f>
        <v>surface</v>
      </c>
      <c r="AT506">
        <f>IF(BD506&gt;0,"Pattern",VLOOKUP(AR506,Table1[],5,0))</f>
        <v>0</v>
      </c>
      <c r="AU506" s="34">
        <f>IF(AT506="Pattern",WORKDAY(Table2[[#This Row],[Scheduled Ship Date]],-10),WORKDAY(Table2[[#This Row],[Scheduled Ship Date]],-4))</f>
        <v>43480</v>
      </c>
      <c r="AV506">
        <f>IF(Table2[[#This Row],[Extrusion cut double saw]]=TRUE,IF(O506="ToDo",IF(AT506="Pattern",Table2[[#This Row],[Total Sections]]*0.4,Table2[[#This Row],[Total Sections]]*0.12),0),IF(AT506="Pattern",Table2[[#This Row],[Total Sections]]*4,Table2[[#This Row],[Total Sections]]*1.2))</f>
        <v>3.5999999999999996</v>
      </c>
      <c r="AW506" s="130">
        <f t="shared" ca="1" si="101"/>
        <v>43471</v>
      </c>
      <c r="AX506" s="42">
        <f>IF(AT506="Pattern",Table2[[#This Row],[Scheduled Ship Date]]-2,Table2[[#This Row],[Scheduled Ship Date]]-3)</f>
        <v>43483</v>
      </c>
      <c r="AY506">
        <f>IF(Table2[[#This Row],[Pattern]]="Pattern",Table2[[#This Row],[Total Sections]]*4.82,Table2[[#This Row],[Total Sections]]*0.5)</f>
        <v>1.5</v>
      </c>
      <c r="AZ506" s="42">
        <f t="shared" ca="1" si="102"/>
        <v>43470</v>
      </c>
      <c r="BA506" s="39">
        <f>((Table2[Total Sections]/Table2[Open Qty])-1)*Table2[Open Qty]*12.96</f>
        <v>25.92</v>
      </c>
      <c r="BB506" s="42"/>
      <c r="BC506" s="39" t="str">
        <f t="shared" si="93"/>
        <v>CCH-SL-1100-80-35-CL(32)-W-UNV-DP-1-C</v>
      </c>
      <c r="BD506" s="39">
        <f t="shared" si="94"/>
        <v>0</v>
      </c>
      <c r="BE506" s="39" t="b">
        <f>_xlfn.IFNA(VLOOKUP(Table2[[#This Row],[Job-no]],Table4[],9,FALSE),TRUE)</f>
        <v>0</v>
      </c>
      <c r="BF506" t="str">
        <f>VLOOKUP(AR506,Table1[],3,0)</f>
        <v>PERFKT</v>
      </c>
      <c r="BG506" s="39" t="b">
        <f>_xlfn.IFNA(VLOOKUP(Table2[[#This Row],[Job-no]],Table4[],14,FALSE),TRUE)</f>
        <v>0</v>
      </c>
      <c r="BH506" s="39" t="str">
        <f>_xlfn.IFNA(VLOOKUP(Table2[[#This Row],[Job-no]],Table4[],11,FALSE),"Done")</f>
        <v/>
      </c>
      <c r="BI506" s="39">
        <f>IF(Table2[[#This Row],[Pattern]]="Pattern",VLOOKUP(Table2[[#This Row],[Product Code]],'Routing data'!$A$2:$W$470,13,FALSE),VLOOKUP(Table2[[#This Row],[Product Code]],'Routing data'!$A$2:$W$470,3,FALSE))</f>
        <v>2</v>
      </c>
      <c r="BJ506" s="39">
        <f>IF(Table2[[#This Row],[Pattern]]="Pattern",VLOOKUP(Table2[[#This Row],[Product Code]],'Routing data'!$A$2:$W$470,14,FALSE),VLOOKUP(Table2[[#This Row],[Product Code]],'Routing data'!$A$2:$W$470,4,FALSE))</f>
        <v>0</v>
      </c>
      <c r="BK506" s="39">
        <f>VLOOKUP(Table2[[#This Row],[Product Code]],'Routing data'!A$4:W$524,16,FALSE)</f>
        <v>0</v>
      </c>
      <c r="BL506" s="42">
        <f>IF(Table2[[#This Row],[Milling Required]]=0,"x",IF(AT506="Pattern",B506-10,B506-4))</f>
        <v>43482</v>
      </c>
      <c r="BM506" s="42" t="str">
        <f>IF(Table2[[#This Row],[Punching Required]]=0,"x",IF(AT506="Pattern",B506-8,B506-2))</f>
        <v>x</v>
      </c>
      <c r="BN506" s="42">
        <f t="shared" si="95"/>
        <v>43483</v>
      </c>
      <c r="BO506" s="39">
        <f>IF(Table2[[#This Row],[Milling]]="x","x",Table2[[#This Row],[Total Sections]]*2)</f>
        <v>6</v>
      </c>
      <c r="BP506" s="39" t="str">
        <f>IF(Table2[[#This Row],[Punching]]="x","x",Table2[Total Sections]*2)</f>
        <v>x</v>
      </c>
      <c r="BQ506" s="39">
        <f>IF(Table2[[#This Row],[Pattern]]="Pattern",Table2[Total Sections]*3,Table2[Total Sections]*1.5)</f>
        <v>4.5</v>
      </c>
      <c r="BR506" s="42">
        <f t="shared" ca="1" si="100"/>
        <v>43471</v>
      </c>
      <c r="BS506" s="42"/>
      <c r="BT506" s="42"/>
      <c r="BU506" s="39"/>
      <c r="BV506" s="39" t="str">
        <f>_xlfn.IFNA(VLOOKUP(Table2[[#This Row],[Job-no]],Table4[],16,FALSE),"Ready")</f>
        <v/>
      </c>
      <c r="BW506" s="39" t="str">
        <f>_xlfn.IFNA(VLOOKUP(Table2[[#This Row],[Job-no]],Table4[],21,FALSE),"Ready")</f>
        <v/>
      </c>
      <c r="BX506" s="39" t="b">
        <f>_xlfn.IFNA(VLOOKUP(Table2[[#This Row],[Job-no]],Table4[],10,FALSE),TRUE)</f>
        <v>0</v>
      </c>
      <c r="BY506" s="39" t="str">
        <f>_xlfn.IFNA(VLOOKUP(Table2[[#This Row],[Job-no]],Table4[],22,FALSE),"Ready")</f>
        <v/>
      </c>
      <c r="BZ506" s="120">
        <f t="shared" si="96"/>
        <v>43486</v>
      </c>
      <c r="CA506" s="120" t="str">
        <f ca="1">IF(OR(Table2[[#This Row],[Saw Date]]=TODAY(),Table2[[#This Row],[Saw Date]]=TODAY()+1), Table2[[#This Row],[Saw Date]],IF(Table2[[#This Row],[Extrusion cut double saw]],"Done",""))</f>
        <v/>
      </c>
      <c r="CB506" s="120" t="str">
        <f ca="1">IF(OR(Table2[[#This Row],[Lens Date]]=TODAY(),Table2[[#This Row],[Lens Date]]=TODAY()+1), Table2[[#This Row],[Lens Date]],IF(Table2[[#This Row],[MSLens]]="Done","Done",""))</f>
        <v/>
      </c>
      <c r="CC506" s="120" t="str">
        <f ca="1">IF(OR(Table2[[#This Row],[Milling Date]]=TODAY(),Table2[[#This Row],[Milling Date]]=TODAY()+1), Table2[[#This Row],[Milling Date]],IF(Table2[[#This Row],[CNC Holes]]="Ready","Done",""))</f>
        <v/>
      </c>
      <c r="CD506" s="120" t="str">
        <f ca="1">IF(OR(Table2[[#This Row],[Welding Date]]=TODAY(),Table2[[#This Row],[Welding Date]]=TODAY()+1), Table2[[#This Row],[Welding Date]],IF(Table2[[#This Row],[Welding Corners]]="Ready","Done",""))</f>
        <v/>
      </c>
      <c r="CE506" s="120" t="str">
        <f ca="1">IF(OR(Table2[[#This Row],[Puching Date]]=TODAY(),Table2[[#This Row],[Puching Date]]=TODAY()+1), Table2[[#This Row],[Puching Date]],IF(Table2[[#This Row],[Punch Holes]]="Ready","Done",""))</f>
        <v/>
      </c>
      <c r="CF506" s="120" t="str">
        <f ca="1">IF(OR(Table2[[#This Row],[Housing Date2]]=TODAY(),Table2[[#This Row],[Housing Date2]]=TODAY()+1),Table2[[#This Row],[Housing Date2]],IF(Table2[[#This Row],[Body Assembly]],"Done",""))</f>
        <v/>
      </c>
      <c r="CG506" s="120" t="str">
        <f>_xlfn.IFNA(VLOOKUP(Table2[[#This Row],[Job-no]],Table4[],7,FALSE),"Done")</f>
        <v>Scheduled/Released</v>
      </c>
    </row>
    <row r="507" spans="1:85" x14ac:dyDescent="0.25">
      <c r="A507" t="str">
        <f>_xlfn.CONCAT(Table2[[#This Row],[Order]],"-",Table2[[#This Row],[Line]])</f>
        <v>76028-21</v>
      </c>
      <c r="B507" s="5">
        <v>43486</v>
      </c>
      <c r="C507" s="8">
        <v>76028</v>
      </c>
      <c r="D507" s="3" t="s">
        <v>4978</v>
      </c>
      <c r="E507" s="8">
        <v>21</v>
      </c>
      <c r="F507" s="8">
        <v>1</v>
      </c>
      <c r="G507" s="3" t="s">
        <v>42</v>
      </c>
      <c r="H507" s="8">
        <v>1</v>
      </c>
      <c r="I507" s="43" t="b">
        <v>0</v>
      </c>
      <c r="J507" s="43" t="b">
        <v>0</v>
      </c>
      <c r="K507" t="s">
        <v>114</v>
      </c>
      <c r="L507" s="43" t="b">
        <v>0</v>
      </c>
      <c r="M507" s="43" t="b">
        <v>0</v>
      </c>
      <c r="N507" s="43" t="b">
        <v>0</v>
      </c>
      <c r="O507" t="s">
        <v>114</v>
      </c>
      <c r="P507" t="s">
        <v>114</v>
      </c>
      <c r="Q507" t="s">
        <v>114</v>
      </c>
      <c r="R507" t="s">
        <v>114</v>
      </c>
      <c r="S507" t="s">
        <v>114</v>
      </c>
      <c r="T507" t="s">
        <v>114</v>
      </c>
      <c r="U507" t="s">
        <v>114</v>
      </c>
      <c r="V507" t="s">
        <v>114</v>
      </c>
      <c r="W507" s="5">
        <v>43481</v>
      </c>
      <c r="X507" s="3" t="s">
        <v>114</v>
      </c>
      <c r="Y507" s="3"/>
      <c r="Z507" s="3" t="s">
        <v>17</v>
      </c>
      <c r="AA507" s="3" t="s">
        <v>114</v>
      </c>
      <c r="AB507" s="3" t="s">
        <v>74</v>
      </c>
      <c r="AC507" s="8">
        <v>4</v>
      </c>
      <c r="AD507" s="3" t="s">
        <v>5967</v>
      </c>
      <c r="AE507" s="4" t="s">
        <v>5968</v>
      </c>
      <c r="AF507" s="3"/>
      <c r="AG507" s="3" t="s">
        <v>114</v>
      </c>
      <c r="AH507" s="8">
        <v>3</v>
      </c>
      <c r="AI507" s="3" t="s">
        <v>74</v>
      </c>
      <c r="AJ507" t="s">
        <v>114</v>
      </c>
      <c r="AK507" t="s">
        <v>114</v>
      </c>
      <c r="AL507" s="43" t="b">
        <v>0</v>
      </c>
      <c r="AM507" s="3"/>
      <c r="AN507" s="3"/>
      <c r="AO507" s="43" t="b">
        <v>0</v>
      </c>
      <c r="AP507" s="3" t="b">
        <v>0</v>
      </c>
      <c r="AQ507" s="3">
        <f>VLOOKUP(Table2[[#This Row],[Job-no]],Table3[],26,FALSE)</f>
        <v>2108</v>
      </c>
      <c r="AR507" t="str">
        <f t="shared" si="92"/>
        <v>CCH</v>
      </c>
      <c r="AS507" t="str">
        <f>VLOOKUP(AR507,Table1[],4,0)</f>
        <v>surface</v>
      </c>
      <c r="AT507">
        <f>IF(BD507&gt;0,"Pattern",VLOOKUP(AR507,Table1[],5,0))</f>
        <v>0</v>
      </c>
      <c r="AU507" s="34">
        <f>IF(AT507="Pattern",WORKDAY(Table2[[#This Row],[Scheduled Ship Date]],-10),WORKDAY(Table2[[#This Row],[Scheduled Ship Date]],-4))</f>
        <v>43480</v>
      </c>
      <c r="AV507">
        <f>IF(Table2[[#This Row],[Extrusion cut double saw]]=TRUE,IF(O507="ToDo",IF(AT507="Pattern",Table2[[#This Row],[Total Sections]]*0.4,Table2[[#This Row],[Total Sections]]*0.12),0),IF(AT507="Pattern",Table2[[#This Row],[Total Sections]]*4,Table2[[#This Row],[Total Sections]]*1.2))</f>
        <v>3.5999999999999996</v>
      </c>
      <c r="AW507" s="130">
        <f t="shared" ca="1" si="101"/>
        <v>43471</v>
      </c>
      <c r="AX507" s="42">
        <f>IF(AT507="Pattern",Table2[[#This Row],[Scheduled Ship Date]]-2,Table2[[#This Row],[Scheduled Ship Date]]-3)</f>
        <v>43483</v>
      </c>
      <c r="AY507">
        <f>IF(Table2[[#This Row],[Pattern]]="Pattern",Table2[[#This Row],[Total Sections]]*4.82,Table2[[#This Row],[Total Sections]]*0.5)</f>
        <v>1.5</v>
      </c>
      <c r="AZ507" s="42">
        <f t="shared" ca="1" si="102"/>
        <v>43470</v>
      </c>
      <c r="BA507" s="39">
        <f>((Table2[Total Sections]/Table2[Open Qty])-1)*Table2[Open Qty]*12.96</f>
        <v>25.92</v>
      </c>
      <c r="BB507" s="42"/>
      <c r="BC507" s="39" t="str">
        <f t="shared" si="93"/>
        <v>CCH-SL-1100-80-35-CL(34)-W-UNV-DP-1-C</v>
      </c>
      <c r="BD507" s="39">
        <f t="shared" si="94"/>
        <v>0</v>
      </c>
      <c r="BE507" s="39" t="b">
        <f>_xlfn.IFNA(VLOOKUP(Table2[[#This Row],[Job-no]],Table4[],9,FALSE),TRUE)</f>
        <v>0</v>
      </c>
      <c r="BF507" t="str">
        <f>VLOOKUP(AR507,Table1[],3,0)</f>
        <v>PERFKT</v>
      </c>
      <c r="BG507" s="39" t="b">
        <f>_xlfn.IFNA(VLOOKUP(Table2[[#This Row],[Job-no]],Table4[],14,FALSE),TRUE)</f>
        <v>0</v>
      </c>
      <c r="BH507" s="39" t="str">
        <f>_xlfn.IFNA(VLOOKUP(Table2[[#This Row],[Job-no]],Table4[],11,FALSE),"Done")</f>
        <v/>
      </c>
      <c r="BI507" s="39">
        <f>IF(Table2[[#This Row],[Pattern]]="Pattern",VLOOKUP(Table2[[#This Row],[Product Code]],'Routing data'!$A$2:$W$470,13,FALSE),VLOOKUP(Table2[[#This Row],[Product Code]],'Routing data'!$A$2:$W$470,3,FALSE))</f>
        <v>2</v>
      </c>
      <c r="BJ507" s="39">
        <f>IF(Table2[[#This Row],[Pattern]]="Pattern",VLOOKUP(Table2[[#This Row],[Product Code]],'Routing data'!$A$2:$W$470,14,FALSE),VLOOKUP(Table2[[#This Row],[Product Code]],'Routing data'!$A$2:$W$470,4,FALSE))</f>
        <v>0</v>
      </c>
      <c r="BK507" s="39">
        <f>VLOOKUP(Table2[[#This Row],[Product Code]],'Routing data'!A$4:W$524,16,FALSE)</f>
        <v>0</v>
      </c>
      <c r="BL507" s="42">
        <f>IF(Table2[[#This Row],[Milling Required]]=0,"x",IF(AT507="Pattern",B507-10,B507-4))</f>
        <v>43482</v>
      </c>
      <c r="BM507" s="42" t="str">
        <f>IF(Table2[[#This Row],[Punching Required]]=0,"x",IF(AT507="Pattern",B507-8,B507-2))</f>
        <v>x</v>
      </c>
      <c r="BN507" s="42">
        <f t="shared" si="95"/>
        <v>43483</v>
      </c>
      <c r="BO507" s="39">
        <f>IF(Table2[[#This Row],[Milling]]="x","x",Table2[[#This Row],[Total Sections]]*2)</f>
        <v>6</v>
      </c>
      <c r="BP507" s="39" t="str">
        <f>IF(Table2[[#This Row],[Punching]]="x","x",Table2[Total Sections]*2)</f>
        <v>x</v>
      </c>
      <c r="BQ507" s="39">
        <f>IF(Table2[[#This Row],[Pattern]]="Pattern",Table2[Total Sections]*3,Table2[Total Sections]*1.5)</f>
        <v>4.5</v>
      </c>
      <c r="BR507" s="42">
        <f t="shared" ca="1" si="100"/>
        <v>43471</v>
      </c>
      <c r="BS507" s="42"/>
      <c r="BT507" s="42"/>
      <c r="BU507" s="39"/>
      <c r="BV507" s="122" t="str">
        <f>_xlfn.IFNA(VLOOKUP(Table2[[#This Row],[Job-no]],Table4[],16,FALSE),"Ready")</f>
        <v/>
      </c>
      <c r="BW507" s="122" t="str">
        <f>_xlfn.IFNA(VLOOKUP(Table2[[#This Row],[Job-no]],Table4[],21,FALSE),"Ready")</f>
        <v/>
      </c>
      <c r="BX507" s="39" t="b">
        <f>_xlfn.IFNA(VLOOKUP(Table2[[#This Row],[Job-no]],Table4[],10,FALSE),TRUE)</f>
        <v>0</v>
      </c>
      <c r="BY507" s="39" t="str">
        <f>_xlfn.IFNA(VLOOKUP(Table2[[#This Row],[Job-no]],Table4[],22,FALSE),"Ready")</f>
        <v/>
      </c>
      <c r="BZ507" s="120">
        <f t="shared" si="96"/>
        <v>43486</v>
      </c>
      <c r="CA507" s="120" t="str">
        <f ca="1">IF(OR(Table2[[#This Row],[Saw Date]]=TODAY(),Table2[[#This Row],[Saw Date]]=TODAY()+1), Table2[[#This Row],[Saw Date]],IF(Table2[[#This Row],[Extrusion cut double saw]],"Done",""))</f>
        <v/>
      </c>
      <c r="CB507" s="120" t="str">
        <f ca="1">IF(OR(Table2[[#This Row],[Lens Date]]=TODAY(),Table2[[#This Row],[Lens Date]]=TODAY()+1), Table2[[#This Row],[Lens Date]],IF(Table2[[#This Row],[MSLens]]="Done","Done",""))</f>
        <v/>
      </c>
      <c r="CC507" s="120" t="str">
        <f ca="1">IF(OR(Table2[[#This Row],[Milling Date]]=TODAY(),Table2[[#This Row],[Milling Date]]=TODAY()+1), Table2[[#This Row],[Milling Date]],IF(Table2[[#This Row],[CNC Holes]]="Ready","Done",""))</f>
        <v/>
      </c>
      <c r="CD507" s="120" t="str">
        <f ca="1">IF(OR(Table2[[#This Row],[Welding Date]]=TODAY(),Table2[[#This Row],[Welding Date]]=TODAY()+1), Table2[[#This Row],[Welding Date]],IF(Table2[[#This Row],[Welding Corners]]="Ready","Done",""))</f>
        <v/>
      </c>
      <c r="CE507" s="120" t="str">
        <f ca="1">IF(OR(Table2[[#This Row],[Puching Date]]=TODAY(),Table2[[#This Row],[Puching Date]]=TODAY()+1), Table2[[#This Row],[Puching Date]],IF(Table2[[#This Row],[Punch Holes]]="Ready","Done",""))</f>
        <v/>
      </c>
      <c r="CF507" s="120" t="str">
        <f ca="1">IF(OR(Table2[[#This Row],[Housing Date2]]=TODAY(),Table2[[#This Row],[Housing Date2]]=TODAY()+1),Table2[[#This Row],[Housing Date2]],IF(Table2[[#This Row],[Body Assembly]],"Done",""))</f>
        <v/>
      </c>
      <c r="CG507" s="120" t="str">
        <f>_xlfn.IFNA(VLOOKUP(Table2[[#This Row],[Job-no]],Table4[],7,FALSE),"Done")</f>
        <v>Scheduled/Released</v>
      </c>
    </row>
    <row r="508" spans="1:85" x14ac:dyDescent="0.25">
      <c r="A508" t="str">
        <f>_xlfn.CONCAT(Table2[[#This Row],[Order]],"-",Table2[[#This Row],[Line]])</f>
        <v>76028-22</v>
      </c>
      <c r="B508" s="5">
        <v>43486</v>
      </c>
      <c r="C508" s="8">
        <v>76028</v>
      </c>
      <c r="D508" s="3" t="s">
        <v>4980</v>
      </c>
      <c r="E508" s="8">
        <v>22</v>
      </c>
      <c r="F508" s="8">
        <v>1</v>
      </c>
      <c r="G508" s="3" t="s">
        <v>42</v>
      </c>
      <c r="H508" s="8">
        <v>2</v>
      </c>
      <c r="I508" s="43" t="b">
        <v>0</v>
      </c>
      <c r="J508" s="43" t="b">
        <v>0</v>
      </c>
      <c r="K508" t="s">
        <v>114</v>
      </c>
      <c r="L508" s="43" t="b">
        <v>0</v>
      </c>
      <c r="M508" s="43" t="b">
        <v>0</v>
      </c>
      <c r="N508" s="43" t="b">
        <v>0</v>
      </c>
      <c r="O508" t="s">
        <v>114</v>
      </c>
      <c r="P508" t="s">
        <v>114</v>
      </c>
      <c r="Q508" t="s">
        <v>114</v>
      </c>
      <c r="R508" t="s">
        <v>114</v>
      </c>
      <c r="S508" t="s">
        <v>114</v>
      </c>
      <c r="T508" t="s">
        <v>114</v>
      </c>
      <c r="U508" t="s">
        <v>114</v>
      </c>
      <c r="V508" t="s">
        <v>114</v>
      </c>
      <c r="W508" s="5">
        <v>43481</v>
      </c>
      <c r="X508" s="3" t="s">
        <v>114</v>
      </c>
      <c r="Y508" s="3"/>
      <c r="Z508" s="3" t="s">
        <v>17</v>
      </c>
      <c r="AA508" s="3" t="s">
        <v>114</v>
      </c>
      <c r="AB508" s="3" t="s">
        <v>74</v>
      </c>
      <c r="AC508" s="8">
        <v>4</v>
      </c>
      <c r="AD508" s="3" t="s">
        <v>5967</v>
      </c>
      <c r="AE508" s="4" t="s">
        <v>5968</v>
      </c>
      <c r="AF508" s="3"/>
      <c r="AG508" s="3" t="s">
        <v>114</v>
      </c>
      <c r="AH508" s="8">
        <v>8</v>
      </c>
      <c r="AI508" s="3" t="s">
        <v>74</v>
      </c>
      <c r="AJ508" t="s">
        <v>114</v>
      </c>
      <c r="AK508" t="s">
        <v>114</v>
      </c>
      <c r="AL508" s="43" t="b">
        <v>0</v>
      </c>
      <c r="AM508" s="3"/>
      <c r="AN508" s="3"/>
      <c r="AO508" s="43" t="b">
        <v>0</v>
      </c>
      <c r="AP508" s="3" t="b">
        <v>0</v>
      </c>
      <c r="AQ508" s="3">
        <f>VLOOKUP(Table2[[#This Row],[Job-no]],Table3[],26,FALSE)</f>
        <v>4712</v>
      </c>
      <c r="AR508" t="str">
        <f t="shared" si="92"/>
        <v>CCH</v>
      </c>
      <c r="AS508" t="str">
        <f>VLOOKUP(AR508,Table1[],4,0)</f>
        <v>surface</v>
      </c>
      <c r="AT508">
        <f>IF(BD508&gt;0,"Pattern",VLOOKUP(AR508,Table1[],5,0))</f>
        <v>0</v>
      </c>
      <c r="AU508" s="34">
        <f>IF(AT508="Pattern",WORKDAY(Table2[[#This Row],[Scheduled Ship Date]],-10),WORKDAY(Table2[[#This Row],[Scheduled Ship Date]],-4))</f>
        <v>43480</v>
      </c>
      <c r="AV508">
        <f>IF(Table2[[#This Row],[Extrusion cut double saw]]=TRUE,IF(O508="ToDo",IF(AT508="Pattern",Table2[[#This Row],[Total Sections]]*0.4,Table2[[#This Row],[Total Sections]]*0.12),0),IF(AT508="Pattern",Table2[[#This Row],[Total Sections]]*4,Table2[[#This Row],[Total Sections]]*1.2))</f>
        <v>9.6</v>
      </c>
      <c r="AW508" s="130">
        <f t="shared" ca="1" si="101"/>
        <v>43471</v>
      </c>
      <c r="AX508" s="42">
        <f>IF(AT508="Pattern",Table2[[#This Row],[Scheduled Ship Date]]-2,Table2[[#This Row],[Scheduled Ship Date]]-3)</f>
        <v>43483</v>
      </c>
      <c r="AY508">
        <f>IF(Table2[[#This Row],[Pattern]]="Pattern",Table2[[#This Row],[Total Sections]]*4.82,Table2[[#This Row],[Total Sections]]*0.5)</f>
        <v>4</v>
      </c>
      <c r="AZ508" s="42">
        <f t="shared" ca="1" si="102"/>
        <v>43470</v>
      </c>
      <c r="BA508" s="39">
        <f>((Table2[Total Sections]/Table2[Open Qty])-1)*Table2[Open Qty]*12.96</f>
        <v>77.760000000000005</v>
      </c>
      <c r="BB508" s="39"/>
      <c r="BC508" s="39" t="str">
        <f t="shared" si="93"/>
        <v>CCH-SL-1100-80-35-CL(38)-W-UNV-DP-1-C</v>
      </c>
      <c r="BD508" s="39">
        <f t="shared" si="94"/>
        <v>0</v>
      </c>
      <c r="BE508" s="39" t="b">
        <f>_xlfn.IFNA(VLOOKUP(Table2[[#This Row],[Job-no]],Table4[],9,FALSE),TRUE)</f>
        <v>0</v>
      </c>
      <c r="BF508" t="str">
        <f>VLOOKUP(AR508,Table1[],3,0)</f>
        <v>PERFKT</v>
      </c>
      <c r="BG508" s="39" t="b">
        <f>_xlfn.IFNA(VLOOKUP(Table2[[#This Row],[Job-no]],Table4[],14,FALSE),TRUE)</f>
        <v>0</v>
      </c>
      <c r="BH508" s="39" t="str">
        <f>_xlfn.IFNA(VLOOKUP(Table2[[#This Row],[Job-no]],Table4[],11,FALSE),"Done")</f>
        <v/>
      </c>
      <c r="BI508" s="39">
        <f>IF(Table2[[#This Row],[Pattern]]="Pattern",VLOOKUP(Table2[[#This Row],[Product Code]],'Routing data'!$A$2:$W$470,13,FALSE),VLOOKUP(Table2[[#This Row],[Product Code]],'Routing data'!$A$2:$W$470,3,FALSE))</f>
        <v>2</v>
      </c>
      <c r="BJ508" s="39">
        <f>IF(Table2[[#This Row],[Pattern]]="Pattern",VLOOKUP(Table2[[#This Row],[Product Code]],'Routing data'!$A$2:$W$470,14,FALSE),VLOOKUP(Table2[[#This Row],[Product Code]],'Routing data'!$A$2:$W$470,4,FALSE))</f>
        <v>0</v>
      </c>
      <c r="BK508" s="39">
        <f>VLOOKUP(Table2[[#This Row],[Product Code]],'Routing data'!A$4:W$524,16,FALSE)</f>
        <v>0</v>
      </c>
      <c r="BL508" s="42">
        <f>IF(Table2[[#This Row],[Milling Required]]=0,"x",IF(AT508="Pattern",B508-10,B508-4))</f>
        <v>43482</v>
      </c>
      <c r="BM508" s="42" t="str">
        <f>IF(Table2[[#This Row],[Punching Required]]=0,"x",IF(AT508="Pattern",B508-8,B508-2))</f>
        <v>x</v>
      </c>
      <c r="BN508" s="42">
        <f t="shared" si="95"/>
        <v>43483</v>
      </c>
      <c r="BO508" s="39">
        <f>IF(Table2[[#This Row],[Milling]]="x","x",Table2[[#This Row],[Total Sections]]*2)</f>
        <v>16</v>
      </c>
      <c r="BP508" s="39" t="str">
        <f>IF(Table2[[#This Row],[Punching]]="x","x",Table2[Total Sections]*2)</f>
        <v>x</v>
      </c>
      <c r="BQ508" s="39">
        <f>IF(Table2[[#This Row],[Pattern]]="Pattern",Table2[Total Sections]*3,Table2[Total Sections]*1.5)</f>
        <v>12</v>
      </c>
      <c r="BR508" s="42">
        <f t="shared" ca="1" si="100"/>
        <v>43471</v>
      </c>
      <c r="BS508" s="42"/>
      <c r="BT508" s="42"/>
      <c r="BU508" s="39"/>
      <c r="BV508" s="39" t="str">
        <f>_xlfn.IFNA(VLOOKUP(Table2[[#This Row],[Job-no]],Table4[],16,FALSE),"Ready")</f>
        <v/>
      </c>
      <c r="BW508" s="39" t="str">
        <f>_xlfn.IFNA(VLOOKUP(Table2[[#This Row],[Job-no]],Table4[],21,FALSE),"Ready")</f>
        <v/>
      </c>
      <c r="BX508" s="39" t="b">
        <f>_xlfn.IFNA(VLOOKUP(Table2[[#This Row],[Job-no]],Table4[],10,FALSE),TRUE)</f>
        <v>0</v>
      </c>
      <c r="BY508" s="39" t="str">
        <f>_xlfn.IFNA(VLOOKUP(Table2[[#This Row],[Job-no]],Table4[],22,FALSE),"Ready")</f>
        <v/>
      </c>
      <c r="BZ508" s="120">
        <f t="shared" si="96"/>
        <v>43486</v>
      </c>
      <c r="CA508" s="120" t="str">
        <f ca="1">IF(OR(Table2[[#This Row],[Saw Date]]=TODAY(),Table2[[#This Row],[Saw Date]]=TODAY()+1), Table2[[#This Row],[Saw Date]],IF(Table2[[#This Row],[Extrusion cut double saw]],"Done",""))</f>
        <v/>
      </c>
      <c r="CB508" s="120" t="str">
        <f ca="1">IF(OR(Table2[[#This Row],[Lens Date]]=TODAY(),Table2[[#This Row],[Lens Date]]=TODAY()+1), Table2[[#This Row],[Lens Date]],IF(Table2[[#This Row],[MSLens]]="Done","Done",""))</f>
        <v/>
      </c>
      <c r="CC508" s="120" t="str">
        <f ca="1">IF(OR(Table2[[#This Row],[Milling Date]]=TODAY(),Table2[[#This Row],[Milling Date]]=TODAY()+1), Table2[[#This Row],[Milling Date]],IF(Table2[[#This Row],[CNC Holes]]="Ready","Done",""))</f>
        <v/>
      </c>
      <c r="CD508" s="120" t="str">
        <f ca="1">IF(OR(Table2[[#This Row],[Welding Date]]=TODAY(),Table2[[#This Row],[Welding Date]]=TODAY()+1), Table2[[#This Row],[Welding Date]],IF(Table2[[#This Row],[Welding Corners]]="Ready","Done",""))</f>
        <v/>
      </c>
      <c r="CE508" s="120" t="str">
        <f ca="1">IF(OR(Table2[[#This Row],[Puching Date]]=TODAY(),Table2[[#This Row],[Puching Date]]=TODAY()+1), Table2[[#This Row],[Puching Date]],IF(Table2[[#This Row],[Punch Holes]]="Ready","Done",""))</f>
        <v/>
      </c>
      <c r="CF508" s="120" t="str">
        <f ca="1">IF(OR(Table2[[#This Row],[Housing Date2]]=TODAY(),Table2[[#This Row],[Housing Date2]]=TODAY()+1),Table2[[#This Row],[Housing Date2]],IF(Table2[[#This Row],[Body Assembly]],"Done",""))</f>
        <v/>
      </c>
      <c r="CG508" s="120" t="str">
        <f>_xlfn.IFNA(VLOOKUP(Table2[[#This Row],[Job-no]],Table4[],7,FALSE),"Done")</f>
        <v>Scheduled/Released</v>
      </c>
    </row>
    <row r="509" spans="1:85" x14ac:dyDescent="0.25">
      <c r="A509" t="str">
        <f>_xlfn.CONCAT(Table2[[#This Row],[Order]],"-",Table2[[#This Row],[Line]])</f>
        <v>76028-23</v>
      </c>
      <c r="B509" s="5">
        <v>43486</v>
      </c>
      <c r="C509" s="8">
        <v>76028</v>
      </c>
      <c r="D509" s="3" t="s">
        <v>4982</v>
      </c>
      <c r="E509" s="8">
        <v>23</v>
      </c>
      <c r="F509" s="8">
        <v>1</v>
      </c>
      <c r="G509" s="3" t="s">
        <v>42</v>
      </c>
      <c r="H509" s="8">
        <v>1</v>
      </c>
      <c r="I509" s="43" t="b">
        <v>0</v>
      </c>
      <c r="J509" s="43" t="b">
        <v>0</v>
      </c>
      <c r="K509" t="s">
        <v>114</v>
      </c>
      <c r="L509" s="43" t="b">
        <v>0</v>
      </c>
      <c r="M509" s="43" t="b">
        <v>0</v>
      </c>
      <c r="N509" s="43" t="b">
        <v>0</v>
      </c>
      <c r="O509" t="s">
        <v>114</v>
      </c>
      <c r="P509" t="s">
        <v>114</v>
      </c>
      <c r="Q509" t="s">
        <v>114</v>
      </c>
      <c r="R509" t="s">
        <v>114</v>
      </c>
      <c r="S509" t="s">
        <v>114</v>
      </c>
      <c r="T509" t="s">
        <v>114</v>
      </c>
      <c r="U509" t="s">
        <v>114</v>
      </c>
      <c r="V509" t="s">
        <v>114</v>
      </c>
      <c r="W509" s="5">
        <v>43481</v>
      </c>
      <c r="X509" s="3" t="s">
        <v>114</v>
      </c>
      <c r="Y509" s="3"/>
      <c r="Z509" s="3" t="s">
        <v>17</v>
      </c>
      <c r="AA509" s="3" t="s">
        <v>114</v>
      </c>
      <c r="AB509" s="3" t="s">
        <v>74</v>
      </c>
      <c r="AC509" s="8">
        <v>4</v>
      </c>
      <c r="AD509" s="3" t="s">
        <v>5967</v>
      </c>
      <c r="AE509" s="4" t="s">
        <v>5968</v>
      </c>
      <c r="AF509" s="3"/>
      <c r="AG509" s="3" t="s">
        <v>114</v>
      </c>
      <c r="AH509" s="8">
        <v>4</v>
      </c>
      <c r="AI509" s="3" t="s">
        <v>74</v>
      </c>
      <c r="AJ509" t="s">
        <v>114</v>
      </c>
      <c r="AK509" t="s">
        <v>114</v>
      </c>
      <c r="AL509" s="43" t="b">
        <v>0</v>
      </c>
      <c r="AM509" s="3"/>
      <c r="AN509" s="3"/>
      <c r="AO509" s="43" t="b">
        <v>0</v>
      </c>
      <c r="AP509" s="3" t="b">
        <v>0</v>
      </c>
      <c r="AQ509" s="3">
        <f>VLOOKUP(Table2[[#This Row],[Job-no]],Table3[],26,FALSE)</f>
        <v>2418</v>
      </c>
      <c r="AR509" t="str">
        <f t="shared" si="92"/>
        <v>CCH</v>
      </c>
      <c r="AS509" t="str">
        <f>VLOOKUP(AR509,Table1[],4,0)</f>
        <v>surface</v>
      </c>
      <c r="AT509">
        <f>IF(BD509&gt;0,"Pattern",VLOOKUP(AR509,Table1[],5,0))</f>
        <v>0</v>
      </c>
      <c r="AU509" s="34">
        <f>IF(AT509="Pattern",WORKDAY(Table2[[#This Row],[Scheduled Ship Date]],-10),WORKDAY(Table2[[#This Row],[Scheduled Ship Date]],-4))</f>
        <v>43480</v>
      </c>
      <c r="AV509">
        <f>IF(Table2[[#This Row],[Extrusion cut double saw]]=TRUE,IF(O509="ToDo",IF(AT509="Pattern",Table2[[#This Row],[Total Sections]]*0.4,Table2[[#This Row],[Total Sections]]*0.12),0),IF(AT509="Pattern",Table2[[#This Row],[Total Sections]]*4,Table2[[#This Row],[Total Sections]]*1.2))</f>
        <v>4.8</v>
      </c>
      <c r="AW509" s="130">
        <f t="shared" ca="1" si="101"/>
        <v>43471</v>
      </c>
      <c r="AX509" s="42">
        <f>IF(AT509="Pattern",Table2[[#This Row],[Scheduled Ship Date]]-2,Table2[[#This Row],[Scheduled Ship Date]]-3)</f>
        <v>43483</v>
      </c>
      <c r="AY509">
        <f>IF(Table2[[#This Row],[Pattern]]="Pattern",Table2[[#This Row],[Total Sections]]*4.82,Table2[[#This Row],[Total Sections]]*0.5)</f>
        <v>2</v>
      </c>
      <c r="AZ509" s="42">
        <f t="shared" ca="1" si="102"/>
        <v>43470</v>
      </c>
      <c r="BA509" s="39">
        <f>((Table2[Total Sections]/Table2[Open Qty])-1)*Table2[Open Qty]*12.96</f>
        <v>38.880000000000003</v>
      </c>
      <c r="BB509" s="39"/>
      <c r="BC509" s="39" t="str">
        <f t="shared" si="93"/>
        <v>CCH-SL-1100-80-35-CL(39)-W-UNV-DP-1-C</v>
      </c>
      <c r="BD509" s="39">
        <f t="shared" si="94"/>
        <v>0</v>
      </c>
      <c r="BE509" s="39" t="b">
        <f>_xlfn.IFNA(VLOOKUP(Table2[[#This Row],[Job-no]],Table4[],9,FALSE),TRUE)</f>
        <v>0</v>
      </c>
      <c r="BF509" t="str">
        <f>VLOOKUP(AR509,Table1[],3,0)</f>
        <v>PERFKT</v>
      </c>
      <c r="BG509" s="39" t="b">
        <f>_xlfn.IFNA(VLOOKUP(Table2[[#This Row],[Job-no]],Table4[],14,FALSE),TRUE)</f>
        <v>0</v>
      </c>
      <c r="BH509" s="39" t="str">
        <f>_xlfn.IFNA(VLOOKUP(Table2[[#This Row],[Job-no]],Table4[],11,FALSE),"Done")</f>
        <v/>
      </c>
      <c r="BI509" s="39">
        <f>IF(Table2[[#This Row],[Pattern]]="Pattern",VLOOKUP(Table2[[#This Row],[Product Code]],'Routing data'!$A$2:$W$470,13,FALSE),VLOOKUP(Table2[[#This Row],[Product Code]],'Routing data'!$A$2:$W$470,3,FALSE))</f>
        <v>2</v>
      </c>
      <c r="BJ509" s="39">
        <f>IF(Table2[[#This Row],[Pattern]]="Pattern",VLOOKUP(Table2[[#This Row],[Product Code]],'Routing data'!$A$2:$W$470,14,FALSE),VLOOKUP(Table2[[#This Row],[Product Code]],'Routing data'!$A$2:$W$470,4,FALSE))</f>
        <v>0</v>
      </c>
      <c r="BK509" s="39">
        <f>VLOOKUP(Table2[[#This Row],[Product Code]],'Routing data'!A$4:W$524,16,FALSE)</f>
        <v>0</v>
      </c>
      <c r="BL509" s="42">
        <f>IF(Table2[[#This Row],[Milling Required]]=0,"x",IF(AT509="Pattern",B509-10,B509-4))</f>
        <v>43482</v>
      </c>
      <c r="BM509" s="42" t="str">
        <f>IF(Table2[[#This Row],[Punching Required]]=0,"x",IF(AT509="Pattern",B509-8,B509-2))</f>
        <v>x</v>
      </c>
      <c r="BN509" s="42">
        <f t="shared" si="95"/>
        <v>43483</v>
      </c>
      <c r="BO509" s="39">
        <f>IF(Table2[[#This Row],[Milling]]="x","x",Table2[[#This Row],[Total Sections]]*2)</f>
        <v>8</v>
      </c>
      <c r="BP509" s="39" t="str">
        <f>IF(Table2[[#This Row],[Punching]]="x","x",Table2[Total Sections]*2)</f>
        <v>x</v>
      </c>
      <c r="BQ509" s="39">
        <f>IF(Table2[[#This Row],[Pattern]]="Pattern",Table2[Total Sections]*3,Table2[Total Sections]*1.5)</f>
        <v>6</v>
      </c>
      <c r="BR509" s="42">
        <f t="shared" ca="1" si="100"/>
        <v>43471</v>
      </c>
      <c r="BS509" s="42"/>
      <c r="BT509" s="39"/>
      <c r="BU509" s="39"/>
      <c r="BV509" s="39" t="str">
        <f>_xlfn.IFNA(VLOOKUP(Table2[[#This Row],[Job-no]],Table4[],16,FALSE),"Ready")</f>
        <v/>
      </c>
      <c r="BW509" s="39" t="str">
        <f>_xlfn.IFNA(VLOOKUP(Table2[[#This Row],[Job-no]],Table4[],21,FALSE),"Ready")</f>
        <v/>
      </c>
      <c r="BX509" s="39" t="b">
        <f>_xlfn.IFNA(VLOOKUP(Table2[[#This Row],[Job-no]],Table4[],10,FALSE),TRUE)</f>
        <v>0</v>
      </c>
      <c r="BY509" s="39" t="str">
        <f>_xlfn.IFNA(VLOOKUP(Table2[[#This Row],[Job-no]],Table4[],22,FALSE),"Ready")</f>
        <v/>
      </c>
      <c r="BZ509" s="120">
        <f t="shared" si="96"/>
        <v>43486</v>
      </c>
      <c r="CA509" s="120" t="str">
        <f ca="1">IF(OR(Table2[[#This Row],[Saw Date]]=TODAY(),Table2[[#This Row],[Saw Date]]=TODAY()+1), Table2[[#This Row],[Saw Date]],IF(Table2[[#This Row],[Extrusion cut double saw]],"Done",""))</f>
        <v/>
      </c>
      <c r="CB509" s="120" t="str">
        <f ca="1">IF(OR(Table2[[#This Row],[Lens Date]]=TODAY(),Table2[[#This Row],[Lens Date]]=TODAY()+1), Table2[[#This Row],[Lens Date]],IF(Table2[[#This Row],[MSLens]]="Done","Done",""))</f>
        <v/>
      </c>
      <c r="CC509" s="120" t="str">
        <f ca="1">IF(OR(Table2[[#This Row],[Milling Date]]=TODAY(),Table2[[#This Row],[Milling Date]]=TODAY()+1), Table2[[#This Row],[Milling Date]],IF(Table2[[#This Row],[CNC Holes]]="Ready","Done",""))</f>
        <v/>
      </c>
      <c r="CD509" s="120" t="str">
        <f ca="1">IF(OR(Table2[[#This Row],[Welding Date]]=TODAY(),Table2[[#This Row],[Welding Date]]=TODAY()+1), Table2[[#This Row],[Welding Date]],IF(Table2[[#This Row],[Welding Corners]]="Ready","Done",""))</f>
        <v/>
      </c>
      <c r="CE509" s="120" t="str">
        <f ca="1">IF(OR(Table2[[#This Row],[Puching Date]]=TODAY(),Table2[[#This Row],[Puching Date]]=TODAY()+1), Table2[[#This Row],[Puching Date]],IF(Table2[[#This Row],[Punch Holes]]="Ready","Done",""))</f>
        <v/>
      </c>
      <c r="CF509" s="120" t="str">
        <f ca="1">IF(OR(Table2[[#This Row],[Housing Date2]]=TODAY(),Table2[[#This Row],[Housing Date2]]=TODAY()+1),Table2[[#This Row],[Housing Date2]],IF(Table2[[#This Row],[Body Assembly]],"Done",""))</f>
        <v/>
      </c>
      <c r="CG509" s="120" t="str">
        <f>_xlfn.IFNA(VLOOKUP(Table2[[#This Row],[Job-no]],Table4[],7,FALSE),"Done")</f>
        <v>Scheduled/Released</v>
      </c>
    </row>
    <row r="510" spans="1:85" x14ac:dyDescent="0.25">
      <c r="A510" t="str">
        <f>_xlfn.CONCAT(Table2[[#This Row],[Order]],"-",Table2[[#This Row],[Line]])</f>
        <v>76028-24</v>
      </c>
      <c r="B510" s="5">
        <v>43486</v>
      </c>
      <c r="C510" s="8">
        <v>76028</v>
      </c>
      <c r="D510" s="3" t="s">
        <v>4984</v>
      </c>
      <c r="E510" s="8">
        <v>24</v>
      </c>
      <c r="F510" s="8">
        <v>1</v>
      </c>
      <c r="G510" s="3" t="s">
        <v>42</v>
      </c>
      <c r="H510" s="8">
        <v>1</v>
      </c>
      <c r="I510" s="43" t="b">
        <v>0</v>
      </c>
      <c r="J510" s="43" t="b">
        <v>0</v>
      </c>
      <c r="K510" t="s">
        <v>114</v>
      </c>
      <c r="L510" s="43" t="b">
        <v>0</v>
      </c>
      <c r="M510" s="43" t="b">
        <v>0</v>
      </c>
      <c r="N510" s="43" t="b">
        <v>0</v>
      </c>
      <c r="O510" t="s">
        <v>114</v>
      </c>
      <c r="P510" t="s">
        <v>114</v>
      </c>
      <c r="Q510" t="s">
        <v>114</v>
      </c>
      <c r="R510" t="s">
        <v>114</v>
      </c>
      <c r="S510" t="s">
        <v>114</v>
      </c>
      <c r="T510" t="s">
        <v>114</v>
      </c>
      <c r="U510" t="s">
        <v>114</v>
      </c>
      <c r="V510" t="s">
        <v>114</v>
      </c>
      <c r="W510" s="5">
        <v>43481</v>
      </c>
      <c r="X510" s="3" t="s">
        <v>114</v>
      </c>
      <c r="Y510" s="3"/>
      <c r="Z510" s="3" t="s">
        <v>17</v>
      </c>
      <c r="AA510" s="3" t="s">
        <v>114</v>
      </c>
      <c r="AB510" s="3" t="s">
        <v>74</v>
      </c>
      <c r="AC510" s="8">
        <v>4</v>
      </c>
      <c r="AD510" s="3" t="s">
        <v>5967</v>
      </c>
      <c r="AE510" s="4" t="s">
        <v>5968</v>
      </c>
      <c r="AF510" s="3"/>
      <c r="AG510" s="3" t="s">
        <v>114</v>
      </c>
      <c r="AH510" s="8">
        <v>4</v>
      </c>
      <c r="AI510" s="3" t="s">
        <v>74</v>
      </c>
      <c r="AJ510" t="s">
        <v>114</v>
      </c>
      <c r="AK510" t="s">
        <v>114</v>
      </c>
      <c r="AL510" s="43" t="b">
        <v>0</v>
      </c>
      <c r="AM510" s="3"/>
      <c r="AN510" s="3"/>
      <c r="AO510" s="43" t="b">
        <v>0</v>
      </c>
      <c r="AP510" s="3" t="b">
        <v>0</v>
      </c>
      <c r="AQ510" s="3">
        <f>VLOOKUP(Table2[[#This Row],[Job-no]],Table3[],26,FALSE)</f>
        <v>2480</v>
      </c>
      <c r="AR510" t="str">
        <f t="shared" si="92"/>
        <v>CCH</v>
      </c>
      <c r="AS510" t="str">
        <f>VLOOKUP(AR510,Table1[],4,0)</f>
        <v>surface</v>
      </c>
      <c r="AT510">
        <f>IF(BD510&gt;0,"Pattern",VLOOKUP(AR510,Table1[],5,0))</f>
        <v>0</v>
      </c>
      <c r="AU510" s="34">
        <f>IF(AT510="Pattern",WORKDAY(Table2[[#This Row],[Scheduled Ship Date]],-10),WORKDAY(Table2[[#This Row],[Scheduled Ship Date]],-4))</f>
        <v>43480</v>
      </c>
      <c r="AV510">
        <f>IF(Table2[[#This Row],[Extrusion cut double saw]]=TRUE,IF(O510="ToDo",IF(AT510="Pattern",Table2[[#This Row],[Total Sections]]*0.4,Table2[[#This Row],[Total Sections]]*0.12),0),IF(AT510="Pattern",Table2[[#This Row],[Total Sections]]*4,Table2[[#This Row],[Total Sections]]*1.2))</f>
        <v>4.8</v>
      </c>
      <c r="AW510" s="130">
        <f t="shared" ca="1" si="101"/>
        <v>43471</v>
      </c>
      <c r="AX510" s="42">
        <f>IF(AT510="Pattern",Table2[[#This Row],[Scheduled Ship Date]]-2,Table2[[#This Row],[Scheduled Ship Date]]-3)</f>
        <v>43483</v>
      </c>
      <c r="AY510">
        <f>IF(Table2[[#This Row],[Pattern]]="Pattern",Table2[[#This Row],[Total Sections]]*4.82,Table2[[#This Row],[Total Sections]]*0.5)</f>
        <v>2</v>
      </c>
      <c r="AZ510" s="42">
        <f t="shared" ca="1" si="102"/>
        <v>43470</v>
      </c>
      <c r="BA510" s="39">
        <f>((Table2[Total Sections]/Table2[Open Qty])-1)*Table2[Open Qty]*12.96</f>
        <v>38.880000000000003</v>
      </c>
      <c r="BB510" s="42"/>
      <c r="BC510" s="39" t="str">
        <f t="shared" si="93"/>
        <v>CCH-SL-1100-80-35-CL(40)-W-UNV-DP-1-C</v>
      </c>
      <c r="BD510" s="39">
        <f t="shared" si="94"/>
        <v>0</v>
      </c>
      <c r="BE510" s="39" t="b">
        <f>_xlfn.IFNA(VLOOKUP(Table2[[#This Row],[Job-no]],Table4[],9,FALSE),TRUE)</f>
        <v>0</v>
      </c>
      <c r="BF510" t="str">
        <f>VLOOKUP(AR510,Table1[],3,0)</f>
        <v>PERFKT</v>
      </c>
      <c r="BG510" s="39" t="b">
        <f>_xlfn.IFNA(VLOOKUP(Table2[[#This Row],[Job-no]],Table4[],14,FALSE),TRUE)</f>
        <v>0</v>
      </c>
      <c r="BH510" s="39" t="str">
        <f>_xlfn.IFNA(VLOOKUP(Table2[[#This Row],[Job-no]],Table4[],11,FALSE),"Done")</f>
        <v/>
      </c>
      <c r="BI510" s="39">
        <f>IF(Table2[[#This Row],[Pattern]]="Pattern",VLOOKUP(Table2[[#This Row],[Product Code]],'Routing data'!$A$2:$W$470,13,FALSE),VLOOKUP(Table2[[#This Row],[Product Code]],'Routing data'!$A$2:$W$470,3,FALSE))</f>
        <v>2</v>
      </c>
      <c r="BJ510" s="39">
        <f>IF(Table2[[#This Row],[Pattern]]="Pattern",VLOOKUP(Table2[[#This Row],[Product Code]],'Routing data'!$A$2:$W$470,14,FALSE),VLOOKUP(Table2[[#This Row],[Product Code]],'Routing data'!$A$2:$W$470,4,FALSE))</f>
        <v>0</v>
      </c>
      <c r="BK510" s="39">
        <f>VLOOKUP(Table2[[#This Row],[Product Code]],'Routing data'!A$4:W$524,16,FALSE)</f>
        <v>0</v>
      </c>
      <c r="BL510" s="42">
        <f>IF(Table2[[#This Row],[Milling Required]]=0,"x",IF(AT510="Pattern",B510-10,B510-4))</f>
        <v>43482</v>
      </c>
      <c r="BM510" s="42" t="str">
        <f>IF(Table2[[#This Row],[Punching Required]]=0,"x",IF(AT510="Pattern",B510-8,B510-2))</f>
        <v>x</v>
      </c>
      <c r="BN510" s="42">
        <f t="shared" si="95"/>
        <v>43483</v>
      </c>
      <c r="BO510" s="39">
        <f>IF(Table2[[#This Row],[Milling]]="x","x",Table2[[#This Row],[Total Sections]]*2)</f>
        <v>8</v>
      </c>
      <c r="BP510" s="39" t="str">
        <f>IF(Table2[[#This Row],[Punching]]="x","x",Table2[Total Sections]*2)</f>
        <v>x</v>
      </c>
      <c r="BQ510" s="39">
        <f>IF(Table2[[#This Row],[Pattern]]="Pattern",Table2[Total Sections]*3,Table2[Total Sections]*1.5)</f>
        <v>6</v>
      </c>
      <c r="BR510" s="42">
        <f t="shared" ca="1" si="100"/>
        <v>43471</v>
      </c>
      <c r="BS510" s="42"/>
      <c r="BT510" s="42"/>
      <c r="BU510" s="39"/>
      <c r="BV510" s="39" t="str">
        <f>_xlfn.IFNA(VLOOKUP(Table2[[#This Row],[Job-no]],Table4[],16,FALSE),"Ready")</f>
        <v/>
      </c>
      <c r="BW510" s="39" t="str">
        <f>_xlfn.IFNA(VLOOKUP(Table2[[#This Row],[Job-no]],Table4[],21,FALSE),"Ready")</f>
        <v/>
      </c>
      <c r="BX510" s="39" t="b">
        <f>_xlfn.IFNA(VLOOKUP(Table2[[#This Row],[Job-no]],Table4[],10,FALSE),TRUE)</f>
        <v>0</v>
      </c>
      <c r="BY510" s="39" t="str">
        <f>_xlfn.IFNA(VLOOKUP(Table2[[#This Row],[Job-no]],Table4[],22,FALSE),"Ready")</f>
        <v/>
      </c>
      <c r="BZ510" s="120">
        <f t="shared" si="96"/>
        <v>43486</v>
      </c>
      <c r="CA510" s="120" t="str">
        <f ca="1">IF(OR(Table2[[#This Row],[Saw Date]]=TODAY(),Table2[[#This Row],[Saw Date]]=TODAY()+1), Table2[[#This Row],[Saw Date]],IF(Table2[[#This Row],[Extrusion cut double saw]],"Done",""))</f>
        <v/>
      </c>
      <c r="CB510" s="120" t="str">
        <f ca="1">IF(OR(Table2[[#This Row],[Lens Date]]=TODAY(),Table2[[#This Row],[Lens Date]]=TODAY()+1), Table2[[#This Row],[Lens Date]],IF(Table2[[#This Row],[MSLens]]="Done","Done",""))</f>
        <v/>
      </c>
      <c r="CC510" s="120" t="str">
        <f ca="1">IF(OR(Table2[[#This Row],[Milling Date]]=TODAY(),Table2[[#This Row],[Milling Date]]=TODAY()+1), Table2[[#This Row],[Milling Date]],IF(Table2[[#This Row],[CNC Holes]]="Ready","Done",""))</f>
        <v/>
      </c>
      <c r="CD510" s="120" t="str">
        <f ca="1">IF(OR(Table2[[#This Row],[Welding Date]]=TODAY(),Table2[[#This Row],[Welding Date]]=TODAY()+1), Table2[[#This Row],[Welding Date]],IF(Table2[[#This Row],[Welding Corners]]="Ready","Done",""))</f>
        <v/>
      </c>
      <c r="CE510" s="120" t="str">
        <f ca="1">IF(OR(Table2[[#This Row],[Puching Date]]=TODAY(),Table2[[#This Row],[Puching Date]]=TODAY()+1), Table2[[#This Row],[Puching Date]],IF(Table2[[#This Row],[Punch Holes]]="Ready","Done",""))</f>
        <v/>
      </c>
      <c r="CF510" s="120" t="str">
        <f ca="1">IF(OR(Table2[[#This Row],[Housing Date2]]=TODAY(),Table2[[#This Row],[Housing Date2]]=TODAY()+1),Table2[[#This Row],[Housing Date2]],IF(Table2[[#This Row],[Body Assembly]],"Done",""))</f>
        <v/>
      </c>
      <c r="CG510" s="120" t="str">
        <f>_xlfn.IFNA(VLOOKUP(Table2[[#This Row],[Job-no]],Table4[],7,FALSE),"Done")</f>
        <v>Scheduled/Released</v>
      </c>
    </row>
    <row r="511" spans="1:85" x14ac:dyDescent="0.25">
      <c r="A511" t="str">
        <f>_xlfn.CONCAT(Table2[[#This Row],[Order]],"-",Table2[[#This Row],[Line]])</f>
        <v>76028-25</v>
      </c>
      <c r="B511" s="5">
        <v>43486</v>
      </c>
      <c r="C511" s="8">
        <v>76028</v>
      </c>
      <c r="D511" s="3" t="s">
        <v>4986</v>
      </c>
      <c r="E511" s="8">
        <v>25</v>
      </c>
      <c r="F511" s="8">
        <v>1</v>
      </c>
      <c r="G511" s="3" t="s">
        <v>42</v>
      </c>
      <c r="H511" s="8">
        <v>4</v>
      </c>
      <c r="I511" s="43" t="b">
        <v>0</v>
      </c>
      <c r="J511" s="43" t="b">
        <v>0</v>
      </c>
      <c r="K511" t="s">
        <v>114</v>
      </c>
      <c r="L511" s="43" t="b">
        <v>0</v>
      </c>
      <c r="M511" s="43" t="b">
        <v>0</v>
      </c>
      <c r="N511" s="43" t="b">
        <v>0</v>
      </c>
      <c r="O511" t="s">
        <v>114</v>
      </c>
      <c r="P511" t="s">
        <v>114</v>
      </c>
      <c r="Q511" t="s">
        <v>114</v>
      </c>
      <c r="R511" t="s">
        <v>114</v>
      </c>
      <c r="S511" t="s">
        <v>114</v>
      </c>
      <c r="T511" t="s">
        <v>114</v>
      </c>
      <c r="U511" t="s">
        <v>114</v>
      </c>
      <c r="V511" t="s">
        <v>114</v>
      </c>
      <c r="W511" s="5">
        <v>43481</v>
      </c>
      <c r="X511" s="3" t="s">
        <v>114</v>
      </c>
      <c r="Y511" s="3"/>
      <c r="Z511" s="3" t="s">
        <v>17</v>
      </c>
      <c r="AA511" s="3" t="s">
        <v>114</v>
      </c>
      <c r="AB511" s="3" t="s">
        <v>74</v>
      </c>
      <c r="AC511" s="8">
        <v>4</v>
      </c>
      <c r="AD511" s="3" t="s">
        <v>5967</v>
      </c>
      <c r="AE511" s="4" t="s">
        <v>5968</v>
      </c>
      <c r="AF511" s="3"/>
      <c r="AG511" s="3" t="s">
        <v>114</v>
      </c>
      <c r="AH511" s="8">
        <v>16</v>
      </c>
      <c r="AI511" s="3" t="s">
        <v>74</v>
      </c>
      <c r="AJ511" t="s">
        <v>114</v>
      </c>
      <c r="AK511" t="s">
        <v>114</v>
      </c>
      <c r="AL511" s="43" t="b">
        <v>0</v>
      </c>
      <c r="AM511" s="3"/>
      <c r="AN511" s="3"/>
      <c r="AO511" s="43" t="b">
        <v>0</v>
      </c>
      <c r="AP511" s="3" t="b">
        <v>0</v>
      </c>
      <c r="AQ511" s="3">
        <f>VLOOKUP(Table2[[#This Row],[Job-no]],Table3[],26,FALSE)</f>
        <v>10416</v>
      </c>
      <c r="AR511" t="str">
        <f t="shared" si="92"/>
        <v>CCH</v>
      </c>
      <c r="AS511" t="str">
        <f>VLOOKUP(AR511,Table1[],4,0)</f>
        <v>surface</v>
      </c>
      <c r="AT511">
        <f>IF(BD511&gt;0,"Pattern",VLOOKUP(AR511,Table1[],5,0))</f>
        <v>0</v>
      </c>
      <c r="AU511" s="34">
        <f>IF(AT511="Pattern",WORKDAY(Table2[[#This Row],[Scheduled Ship Date]],-10),WORKDAY(Table2[[#This Row],[Scheduled Ship Date]],-4))</f>
        <v>43480</v>
      </c>
      <c r="AV511">
        <f>IF(Table2[[#This Row],[Extrusion cut double saw]]=TRUE,IF(O511="ToDo",IF(AT511="Pattern",Table2[[#This Row],[Total Sections]]*0.4,Table2[[#This Row],[Total Sections]]*0.12),0),IF(AT511="Pattern",Table2[[#This Row],[Total Sections]]*4,Table2[[#This Row],[Total Sections]]*1.2))</f>
        <v>19.2</v>
      </c>
      <c r="AW511" s="130">
        <f t="shared" ca="1" si="101"/>
        <v>43471</v>
      </c>
      <c r="AX511" s="42">
        <f>IF(AT511="Pattern",Table2[[#This Row],[Scheduled Ship Date]]-2,Table2[[#This Row],[Scheduled Ship Date]]-3)</f>
        <v>43483</v>
      </c>
      <c r="AY511">
        <f>IF(Table2[[#This Row],[Pattern]]="Pattern",Table2[[#This Row],[Total Sections]]*4.82,Table2[[#This Row],[Total Sections]]*0.5)</f>
        <v>8</v>
      </c>
      <c r="AZ511" s="42">
        <f t="shared" ca="1" si="102"/>
        <v>43470</v>
      </c>
      <c r="BA511" s="39">
        <f>((Table2[Total Sections]/Table2[Open Qty])-1)*Table2[Open Qty]*12.96</f>
        <v>155.52000000000001</v>
      </c>
      <c r="BB511" s="39"/>
      <c r="BC511" s="39" t="str">
        <f t="shared" si="93"/>
        <v>CCH-SL-1100-80-35-CL(42)-W-UNV-DP-1-C</v>
      </c>
      <c r="BD511" s="39">
        <f t="shared" si="94"/>
        <v>0</v>
      </c>
      <c r="BE511" s="39" t="b">
        <f>_xlfn.IFNA(VLOOKUP(Table2[[#This Row],[Job-no]],Table4[],9,FALSE),TRUE)</f>
        <v>0</v>
      </c>
      <c r="BF511" t="str">
        <f>VLOOKUP(AR511,Table1[],3,0)</f>
        <v>PERFKT</v>
      </c>
      <c r="BG511" s="39" t="b">
        <f>_xlfn.IFNA(VLOOKUP(Table2[[#This Row],[Job-no]],Table4[],14,FALSE),TRUE)</f>
        <v>0</v>
      </c>
      <c r="BH511" s="39" t="str">
        <f>_xlfn.IFNA(VLOOKUP(Table2[[#This Row],[Job-no]],Table4[],11,FALSE),"Done")</f>
        <v/>
      </c>
      <c r="BI511" s="39">
        <f>IF(Table2[[#This Row],[Pattern]]="Pattern",VLOOKUP(Table2[[#This Row],[Product Code]],'Routing data'!$A$2:$W$470,13,FALSE),VLOOKUP(Table2[[#This Row],[Product Code]],'Routing data'!$A$2:$W$470,3,FALSE))</f>
        <v>2</v>
      </c>
      <c r="BJ511" s="39">
        <f>IF(Table2[[#This Row],[Pattern]]="Pattern",VLOOKUP(Table2[[#This Row],[Product Code]],'Routing data'!$A$2:$W$470,14,FALSE),VLOOKUP(Table2[[#This Row],[Product Code]],'Routing data'!$A$2:$W$470,4,FALSE))</f>
        <v>0</v>
      </c>
      <c r="BK511" s="39">
        <f>VLOOKUP(Table2[[#This Row],[Product Code]],'Routing data'!A$4:W$524,16,FALSE)</f>
        <v>0</v>
      </c>
      <c r="BL511" s="42">
        <f>IF(Table2[[#This Row],[Milling Required]]=0,"x",IF(AT511="Pattern",B511-10,B511-4))</f>
        <v>43482</v>
      </c>
      <c r="BM511" s="42" t="str">
        <f>IF(Table2[[#This Row],[Punching Required]]=0,"x",IF(AT511="Pattern",B511-8,B511-2))</f>
        <v>x</v>
      </c>
      <c r="BN511" s="42">
        <f t="shared" si="95"/>
        <v>43483</v>
      </c>
      <c r="BO511" s="39">
        <f>IF(Table2[[#This Row],[Milling]]="x","x",Table2[[#This Row],[Total Sections]]*2)</f>
        <v>32</v>
      </c>
      <c r="BP511" s="39" t="str">
        <f>IF(Table2[[#This Row],[Punching]]="x","x",Table2[Total Sections]*2)</f>
        <v>x</v>
      </c>
      <c r="BQ511" s="39">
        <f>IF(Table2[[#This Row],[Pattern]]="Pattern",Table2[Total Sections]*3,Table2[Total Sections]*1.5)</f>
        <v>24</v>
      </c>
      <c r="BR511" s="42">
        <f t="shared" ca="1" si="100"/>
        <v>43471</v>
      </c>
      <c r="BS511" s="42"/>
      <c r="BT511" s="42"/>
      <c r="BU511" s="39"/>
      <c r="BV511" s="39" t="str">
        <f>_xlfn.IFNA(VLOOKUP(Table2[[#This Row],[Job-no]],Table4[],16,FALSE),"Ready")</f>
        <v/>
      </c>
      <c r="BW511" s="39" t="str">
        <f>_xlfn.IFNA(VLOOKUP(Table2[[#This Row],[Job-no]],Table4[],21,FALSE),"Ready")</f>
        <v/>
      </c>
      <c r="BX511" s="39" t="b">
        <f>_xlfn.IFNA(VLOOKUP(Table2[[#This Row],[Job-no]],Table4[],10,FALSE),TRUE)</f>
        <v>0</v>
      </c>
      <c r="BY511" s="39" t="str">
        <f>_xlfn.IFNA(VLOOKUP(Table2[[#This Row],[Job-no]],Table4[],22,FALSE),"Ready")</f>
        <v/>
      </c>
      <c r="BZ511" s="120">
        <f t="shared" si="96"/>
        <v>43486</v>
      </c>
      <c r="CA511" s="120" t="str">
        <f ca="1">IF(OR(Table2[[#This Row],[Saw Date]]=TODAY(),Table2[[#This Row],[Saw Date]]=TODAY()+1), Table2[[#This Row],[Saw Date]],IF(Table2[[#This Row],[Extrusion cut double saw]],"Done",""))</f>
        <v/>
      </c>
      <c r="CB511" s="120" t="str">
        <f ca="1">IF(OR(Table2[[#This Row],[Lens Date]]=TODAY(),Table2[[#This Row],[Lens Date]]=TODAY()+1), Table2[[#This Row],[Lens Date]],IF(Table2[[#This Row],[MSLens]]="Done","Done",""))</f>
        <v/>
      </c>
      <c r="CC511" s="120" t="str">
        <f ca="1">IF(OR(Table2[[#This Row],[Milling Date]]=TODAY(),Table2[[#This Row],[Milling Date]]=TODAY()+1), Table2[[#This Row],[Milling Date]],IF(Table2[[#This Row],[CNC Holes]]="Ready","Done",""))</f>
        <v/>
      </c>
      <c r="CD511" s="120" t="str">
        <f ca="1">IF(OR(Table2[[#This Row],[Welding Date]]=TODAY(),Table2[[#This Row],[Welding Date]]=TODAY()+1), Table2[[#This Row],[Welding Date]],IF(Table2[[#This Row],[Welding Corners]]="Ready","Done",""))</f>
        <v/>
      </c>
      <c r="CE511" s="120" t="str">
        <f ca="1">IF(OR(Table2[[#This Row],[Puching Date]]=TODAY(),Table2[[#This Row],[Puching Date]]=TODAY()+1), Table2[[#This Row],[Puching Date]],IF(Table2[[#This Row],[Punch Holes]]="Ready","Done",""))</f>
        <v/>
      </c>
      <c r="CF511" s="120" t="str">
        <f ca="1">IF(OR(Table2[[#This Row],[Housing Date2]]=TODAY(),Table2[[#This Row],[Housing Date2]]=TODAY()+1),Table2[[#This Row],[Housing Date2]],IF(Table2[[#This Row],[Body Assembly]],"Done",""))</f>
        <v/>
      </c>
      <c r="CG511" s="120" t="str">
        <f>_xlfn.IFNA(VLOOKUP(Table2[[#This Row],[Job-no]],Table4[],7,FALSE),"Done")</f>
        <v>Scheduled/Released</v>
      </c>
    </row>
    <row r="512" spans="1:85" x14ac:dyDescent="0.25">
      <c r="A512" t="str">
        <f>_xlfn.CONCAT(Table2[[#This Row],[Order]],"-",Table2[[#This Row],[Line]])</f>
        <v>76028-26</v>
      </c>
      <c r="B512" s="5">
        <v>43486</v>
      </c>
      <c r="C512" s="8">
        <v>76028</v>
      </c>
      <c r="D512" s="3" t="s">
        <v>4988</v>
      </c>
      <c r="E512" s="8">
        <v>26</v>
      </c>
      <c r="F512" s="8">
        <v>1</v>
      </c>
      <c r="G512" s="3" t="s">
        <v>42</v>
      </c>
      <c r="H512" s="8">
        <v>2</v>
      </c>
      <c r="I512" s="43" t="b">
        <v>0</v>
      </c>
      <c r="J512" s="43" t="b">
        <v>0</v>
      </c>
      <c r="K512" t="s">
        <v>114</v>
      </c>
      <c r="L512" s="43" t="b">
        <v>0</v>
      </c>
      <c r="M512" s="43" t="b">
        <v>0</v>
      </c>
      <c r="N512" s="43" t="b">
        <v>0</v>
      </c>
      <c r="O512" t="s">
        <v>114</v>
      </c>
      <c r="P512" t="s">
        <v>114</v>
      </c>
      <c r="Q512" t="s">
        <v>114</v>
      </c>
      <c r="R512" t="s">
        <v>114</v>
      </c>
      <c r="S512" t="s">
        <v>114</v>
      </c>
      <c r="T512" t="s">
        <v>114</v>
      </c>
      <c r="U512" t="s">
        <v>114</v>
      </c>
      <c r="V512" t="s">
        <v>114</v>
      </c>
      <c r="W512" s="5">
        <v>43481</v>
      </c>
      <c r="X512" s="3" t="s">
        <v>114</v>
      </c>
      <c r="Y512" s="3"/>
      <c r="Z512" s="3" t="s">
        <v>17</v>
      </c>
      <c r="AA512" s="3" t="s">
        <v>114</v>
      </c>
      <c r="AB512" s="3" t="s">
        <v>74</v>
      </c>
      <c r="AC512" s="8">
        <v>4</v>
      </c>
      <c r="AD512" s="3" t="s">
        <v>5967</v>
      </c>
      <c r="AE512" s="4" t="s">
        <v>5968</v>
      </c>
      <c r="AF512" s="3"/>
      <c r="AG512" s="3" t="s">
        <v>114</v>
      </c>
      <c r="AH512" s="8">
        <v>8</v>
      </c>
      <c r="AI512" s="3" t="s">
        <v>74</v>
      </c>
      <c r="AJ512" t="s">
        <v>114</v>
      </c>
      <c r="AK512" t="s">
        <v>114</v>
      </c>
      <c r="AL512" s="43" t="b">
        <v>0</v>
      </c>
      <c r="AM512" s="3"/>
      <c r="AN512" s="3"/>
      <c r="AO512" s="43" t="b">
        <v>0</v>
      </c>
      <c r="AP512" s="3" t="b">
        <v>0</v>
      </c>
      <c r="AQ512" s="3">
        <f>VLOOKUP(Table2[[#This Row],[Job-no]],Table3[],26,FALSE)</f>
        <v>5332</v>
      </c>
      <c r="AR512" t="str">
        <f t="shared" si="92"/>
        <v>CCH</v>
      </c>
      <c r="AS512" t="str">
        <f>VLOOKUP(AR512,Table1[],4,0)</f>
        <v>surface</v>
      </c>
      <c r="AT512">
        <f>IF(BD512&gt;0,"Pattern",VLOOKUP(AR512,Table1[],5,0))</f>
        <v>0</v>
      </c>
      <c r="AU512" s="34">
        <f>IF(AT512="Pattern",WORKDAY(Table2[[#This Row],[Scheduled Ship Date]],-10),WORKDAY(Table2[[#This Row],[Scheduled Ship Date]],-4))</f>
        <v>43480</v>
      </c>
      <c r="AV512">
        <f>IF(Table2[[#This Row],[Extrusion cut double saw]]=TRUE,IF(O512="ToDo",IF(AT512="Pattern",Table2[[#This Row],[Total Sections]]*0.4,Table2[[#This Row],[Total Sections]]*0.12),0),IF(AT512="Pattern",Table2[[#This Row],[Total Sections]]*4,Table2[[#This Row],[Total Sections]]*1.2))</f>
        <v>9.6</v>
      </c>
      <c r="AW512" s="130">
        <f t="shared" ca="1" si="101"/>
        <v>43471</v>
      </c>
      <c r="AX512" s="42">
        <f>IF(AT512="Pattern",Table2[[#This Row],[Scheduled Ship Date]]-2,Table2[[#This Row],[Scheduled Ship Date]]-3)</f>
        <v>43483</v>
      </c>
      <c r="AY512">
        <f>IF(Table2[[#This Row],[Pattern]]="Pattern",Table2[[#This Row],[Total Sections]]*4.82,Table2[[#This Row],[Total Sections]]*0.5)</f>
        <v>4</v>
      </c>
      <c r="AZ512" s="42">
        <f t="shared" ca="1" si="102"/>
        <v>43470</v>
      </c>
      <c r="BA512" s="39">
        <f>((Table2[Total Sections]/Table2[Open Qty])-1)*Table2[Open Qty]*12.96</f>
        <v>77.760000000000005</v>
      </c>
      <c r="BB512" s="42"/>
      <c r="BC512" s="39" t="str">
        <f t="shared" si="93"/>
        <v>CCH-SL-1100-80-35-CL(43)-W-UNV-DP-1-C</v>
      </c>
      <c r="BD512" s="39">
        <f t="shared" si="94"/>
        <v>0</v>
      </c>
      <c r="BE512" s="39" t="b">
        <f>_xlfn.IFNA(VLOOKUP(Table2[[#This Row],[Job-no]],Table4[],9,FALSE),TRUE)</f>
        <v>0</v>
      </c>
      <c r="BF512" t="str">
        <f>VLOOKUP(AR512,Table1[],3,0)</f>
        <v>PERFKT</v>
      </c>
      <c r="BG512" s="39" t="b">
        <f>_xlfn.IFNA(VLOOKUP(Table2[[#This Row],[Job-no]],Table4[],14,FALSE),TRUE)</f>
        <v>0</v>
      </c>
      <c r="BH512" s="39" t="str">
        <f>_xlfn.IFNA(VLOOKUP(Table2[[#This Row],[Job-no]],Table4[],11,FALSE),"Done")</f>
        <v/>
      </c>
      <c r="BI512" s="39">
        <f>IF(Table2[[#This Row],[Pattern]]="Pattern",VLOOKUP(Table2[[#This Row],[Product Code]],'Routing data'!$A$2:$W$470,13,FALSE),VLOOKUP(Table2[[#This Row],[Product Code]],'Routing data'!$A$2:$W$470,3,FALSE))</f>
        <v>2</v>
      </c>
      <c r="BJ512" s="39">
        <f>IF(Table2[[#This Row],[Pattern]]="Pattern",VLOOKUP(Table2[[#This Row],[Product Code]],'Routing data'!$A$2:$W$470,14,FALSE),VLOOKUP(Table2[[#This Row],[Product Code]],'Routing data'!$A$2:$W$470,4,FALSE))</f>
        <v>0</v>
      </c>
      <c r="BK512" s="39">
        <f>VLOOKUP(Table2[[#This Row],[Product Code]],'Routing data'!A$4:W$524,16,FALSE)</f>
        <v>0</v>
      </c>
      <c r="BL512" s="42">
        <f>IF(Table2[[#This Row],[Milling Required]]=0,"x",IF(AT512="Pattern",B512-10,B512-4))</f>
        <v>43482</v>
      </c>
      <c r="BM512" s="42" t="str">
        <f>IF(Table2[[#This Row],[Punching Required]]=0,"x",IF(AT512="Pattern",B512-8,B512-2))</f>
        <v>x</v>
      </c>
      <c r="BN512" s="42">
        <f t="shared" si="95"/>
        <v>43483</v>
      </c>
      <c r="BO512" s="39">
        <f>IF(Table2[[#This Row],[Milling]]="x","x",Table2[[#This Row],[Total Sections]]*2)</f>
        <v>16</v>
      </c>
      <c r="BP512" s="39" t="str">
        <f>IF(Table2[[#This Row],[Punching]]="x","x",Table2[Total Sections]*2)</f>
        <v>x</v>
      </c>
      <c r="BQ512" s="39">
        <f>IF(Table2[[#This Row],[Pattern]]="Pattern",Table2[Total Sections]*3,Table2[Total Sections]*1.5)</f>
        <v>12</v>
      </c>
      <c r="BR512" s="42">
        <f t="shared" ca="1" si="100"/>
        <v>43471</v>
      </c>
      <c r="BS512" s="42"/>
      <c r="BT512" s="39"/>
      <c r="BU512" s="39"/>
      <c r="BV512" s="39" t="str">
        <f>_xlfn.IFNA(VLOOKUP(Table2[[#This Row],[Job-no]],Table4[],16,FALSE),"Ready")</f>
        <v/>
      </c>
      <c r="BW512" s="39" t="str">
        <f>_xlfn.IFNA(VLOOKUP(Table2[[#This Row],[Job-no]],Table4[],21,FALSE),"Ready")</f>
        <v/>
      </c>
      <c r="BX512" s="39" t="b">
        <f>_xlfn.IFNA(VLOOKUP(Table2[[#This Row],[Job-no]],Table4[],10,FALSE),TRUE)</f>
        <v>0</v>
      </c>
      <c r="BY512" s="39" t="str">
        <f>_xlfn.IFNA(VLOOKUP(Table2[[#This Row],[Job-no]],Table4[],22,FALSE),"Ready")</f>
        <v/>
      </c>
      <c r="BZ512" s="120">
        <f t="shared" si="96"/>
        <v>43486</v>
      </c>
      <c r="CA512" s="120" t="str">
        <f ca="1">IF(OR(Table2[[#This Row],[Saw Date]]=TODAY(),Table2[[#This Row],[Saw Date]]=TODAY()+1), Table2[[#This Row],[Saw Date]],IF(Table2[[#This Row],[Extrusion cut double saw]],"Done",""))</f>
        <v/>
      </c>
      <c r="CB512" s="120" t="str">
        <f ca="1">IF(OR(Table2[[#This Row],[Lens Date]]=TODAY(),Table2[[#This Row],[Lens Date]]=TODAY()+1), Table2[[#This Row],[Lens Date]],IF(Table2[[#This Row],[MSLens]]="Done","Done",""))</f>
        <v/>
      </c>
      <c r="CC512" s="120" t="str">
        <f ca="1">IF(OR(Table2[[#This Row],[Milling Date]]=TODAY(),Table2[[#This Row],[Milling Date]]=TODAY()+1), Table2[[#This Row],[Milling Date]],IF(Table2[[#This Row],[CNC Holes]]="Ready","Done",""))</f>
        <v/>
      </c>
      <c r="CD512" s="120" t="str">
        <f ca="1">IF(OR(Table2[[#This Row],[Welding Date]]=TODAY(),Table2[[#This Row],[Welding Date]]=TODAY()+1), Table2[[#This Row],[Welding Date]],IF(Table2[[#This Row],[Welding Corners]]="Ready","Done",""))</f>
        <v/>
      </c>
      <c r="CE512" s="120" t="str">
        <f ca="1">IF(OR(Table2[[#This Row],[Puching Date]]=TODAY(),Table2[[#This Row],[Puching Date]]=TODAY()+1), Table2[[#This Row],[Puching Date]],IF(Table2[[#This Row],[Punch Holes]]="Ready","Done",""))</f>
        <v/>
      </c>
      <c r="CF512" s="120" t="str">
        <f ca="1">IF(OR(Table2[[#This Row],[Housing Date2]]=TODAY(),Table2[[#This Row],[Housing Date2]]=TODAY()+1),Table2[[#This Row],[Housing Date2]],IF(Table2[[#This Row],[Body Assembly]],"Done",""))</f>
        <v/>
      </c>
      <c r="CG512" s="120" t="str">
        <f>_xlfn.IFNA(VLOOKUP(Table2[[#This Row],[Job-no]],Table4[],7,FALSE),"Done")</f>
        <v>Scheduled/Released</v>
      </c>
    </row>
    <row r="513" spans="1:85" x14ac:dyDescent="0.25">
      <c r="A513" t="str">
        <f>_xlfn.CONCAT(Table2[[#This Row],[Order]],"-",Table2[[#This Row],[Line]])</f>
        <v>76028-27</v>
      </c>
      <c r="B513" s="5">
        <v>43486</v>
      </c>
      <c r="C513" s="8">
        <v>76028</v>
      </c>
      <c r="D513" s="3" t="s">
        <v>4990</v>
      </c>
      <c r="E513" s="8">
        <v>27</v>
      </c>
      <c r="F513" s="8">
        <v>1</v>
      </c>
      <c r="G513" s="3" t="s">
        <v>42</v>
      </c>
      <c r="H513" s="8">
        <v>3</v>
      </c>
      <c r="I513" s="43" t="b">
        <v>0</v>
      </c>
      <c r="J513" s="43" t="b">
        <v>0</v>
      </c>
      <c r="K513" t="s">
        <v>114</v>
      </c>
      <c r="L513" s="43" t="b">
        <v>0</v>
      </c>
      <c r="M513" s="43" t="b">
        <v>0</v>
      </c>
      <c r="N513" s="43" t="b">
        <v>0</v>
      </c>
      <c r="O513" t="s">
        <v>114</v>
      </c>
      <c r="P513" t="s">
        <v>114</v>
      </c>
      <c r="Q513" t="s">
        <v>114</v>
      </c>
      <c r="R513" t="s">
        <v>114</v>
      </c>
      <c r="S513" t="s">
        <v>114</v>
      </c>
      <c r="T513" t="s">
        <v>114</v>
      </c>
      <c r="U513" t="s">
        <v>114</v>
      </c>
      <c r="V513" t="s">
        <v>114</v>
      </c>
      <c r="W513" s="5">
        <v>43481</v>
      </c>
      <c r="X513" s="3" t="s">
        <v>114</v>
      </c>
      <c r="Y513" s="3"/>
      <c r="Z513" s="3" t="s">
        <v>17</v>
      </c>
      <c r="AA513" s="3" t="s">
        <v>114</v>
      </c>
      <c r="AB513" s="3" t="s">
        <v>74</v>
      </c>
      <c r="AC513" s="8">
        <v>4</v>
      </c>
      <c r="AD513" s="3" t="s">
        <v>5967</v>
      </c>
      <c r="AE513" s="4" t="s">
        <v>5968</v>
      </c>
      <c r="AF513" s="3"/>
      <c r="AG513" s="3" t="s">
        <v>114</v>
      </c>
      <c r="AH513" s="8">
        <v>12</v>
      </c>
      <c r="AI513" s="3" t="s">
        <v>74</v>
      </c>
      <c r="AJ513" t="s">
        <v>114</v>
      </c>
      <c r="AK513" t="s">
        <v>114</v>
      </c>
      <c r="AL513" s="43" t="b">
        <v>0</v>
      </c>
      <c r="AM513" s="3"/>
      <c r="AN513" s="3"/>
      <c r="AO513" s="43" t="b">
        <v>0</v>
      </c>
      <c r="AP513" s="3" t="b">
        <v>0</v>
      </c>
      <c r="AQ513" s="3">
        <f>VLOOKUP(Table2[[#This Row],[Job-no]],Table3[],26,FALSE)</f>
        <v>8184</v>
      </c>
      <c r="AR513" t="str">
        <f t="shared" si="92"/>
        <v>CCH</v>
      </c>
      <c r="AS513" t="str">
        <f>VLOOKUP(AR513,Table1[],4,0)</f>
        <v>surface</v>
      </c>
      <c r="AT513">
        <f>IF(BD513&gt;0,"Pattern",VLOOKUP(AR513,Table1[],5,0))</f>
        <v>0</v>
      </c>
      <c r="AU513" s="34">
        <f>IF(AT513="Pattern",WORKDAY(Table2[[#This Row],[Scheduled Ship Date]],-10),WORKDAY(Table2[[#This Row],[Scheduled Ship Date]],-4))</f>
        <v>43480</v>
      </c>
      <c r="AV513">
        <f>IF(Table2[[#This Row],[Extrusion cut double saw]]=TRUE,IF(O513="ToDo",IF(AT513="Pattern",Table2[[#This Row],[Total Sections]]*0.4,Table2[[#This Row],[Total Sections]]*0.12),0),IF(AT513="Pattern",Table2[[#This Row],[Total Sections]]*4,Table2[[#This Row],[Total Sections]]*1.2))</f>
        <v>14.399999999999999</v>
      </c>
      <c r="AW513" s="130">
        <f t="shared" ca="1" si="101"/>
        <v>43471</v>
      </c>
      <c r="AX513" s="42">
        <f>IF(AT513="Pattern",Table2[[#This Row],[Scheduled Ship Date]]-2,Table2[[#This Row],[Scheduled Ship Date]]-3)</f>
        <v>43483</v>
      </c>
      <c r="AY513">
        <f>IF(Table2[[#This Row],[Pattern]]="Pattern",Table2[[#This Row],[Total Sections]]*4.82,Table2[[#This Row],[Total Sections]]*0.5)</f>
        <v>6</v>
      </c>
      <c r="AZ513" s="42">
        <f t="shared" ca="1" si="102"/>
        <v>43470</v>
      </c>
      <c r="BA513" s="39">
        <f>((Table2[Total Sections]/Table2[Open Qty])-1)*Table2[Open Qty]*12.96</f>
        <v>116.64000000000001</v>
      </c>
      <c r="BB513" s="39"/>
      <c r="BC513" s="39" t="str">
        <f t="shared" si="93"/>
        <v>CCH-SL-1100-80-35-CL(44)-W-UNV-DP-1-C</v>
      </c>
      <c r="BD513" s="39">
        <f t="shared" si="94"/>
        <v>0</v>
      </c>
      <c r="BE513" s="39" t="b">
        <f>_xlfn.IFNA(VLOOKUP(Table2[[#This Row],[Job-no]],Table4[],9,FALSE),TRUE)</f>
        <v>0</v>
      </c>
      <c r="BF513" t="str">
        <f>VLOOKUP(AR513,Table1[],3,0)</f>
        <v>PERFKT</v>
      </c>
      <c r="BG513" s="39" t="b">
        <f>_xlfn.IFNA(VLOOKUP(Table2[[#This Row],[Job-no]],Table4[],14,FALSE),TRUE)</f>
        <v>0</v>
      </c>
      <c r="BH513" s="39" t="str">
        <f>_xlfn.IFNA(VLOOKUP(Table2[[#This Row],[Job-no]],Table4[],11,FALSE),"Done")</f>
        <v/>
      </c>
      <c r="BI513" s="39">
        <f>IF(Table2[[#This Row],[Pattern]]="Pattern",VLOOKUP(Table2[[#This Row],[Product Code]],'Routing data'!$A$2:$W$470,13,FALSE),VLOOKUP(Table2[[#This Row],[Product Code]],'Routing data'!$A$2:$W$470,3,FALSE))</f>
        <v>2</v>
      </c>
      <c r="BJ513" s="39">
        <f>IF(Table2[[#This Row],[Pattern]]="Pattern",VLOOKUP(Table2[[#This Row],[Product Code]],'Routing data'!$A$2:$W$470,14,FALSE),VLOOKUP(Table2[[#This Row],[Product Code]],'Routing data'!$A$2:$W$470,4,FALSE))</f>
        <v>0</v>
      </c>
      <c r="BK513" s="39">
        <f>VLOOKUP(Table2[[#This Row],[Product Code]],'Routing data'!A$4:W$524,16,FALSE)</f>
        <v>0</v>
      </c>
      <c r="BL513" s="42">
        <f>IF(Table2[[#This Row],[Milling Required]]=0,"x",IF(AT513="Pattern",B513-10,B513-4))</f>
        <v>43482</v>
      </c>
      <c r="BM513" s="42" t="str">
        <f>IF(Table2[[#This Row],[Punching Required]]=0,"x",IF(AT513="Pattern",B513-8,B513-2))</f>
        <v>x</v>
      </c>
      <c r="BN513" s="42">
        <f t="shared" si="95"/>
        <v>43483</v>
      </c>
      <c r="BO513" s="39">
        <f>IF(Table2[[#This Row],[Milling]]="x","x",Table2[[#This Row],[Total Sections]]*2)</f>
        <v>24</v>
      </c>
      <c r="BP513" s="39" t="str">
        <f>IF(Table2[[#This Row],[Punching]]="x","x",Table2[Total Sections]*2)</f>
        <v>x</v>
      </c>
      <c r="BQ513" s="39">
        <f>IF(Table2[[#This Row],[Pattern]]="Pattern",Table2[Total Sections]*3,Table2[Total Sections]*1.5)</f>
        <v>18</v>
      </c>
      <c r="BR513" s="42">
        <f t="shared" ca="1" si="100"/>
        <v>43471</v>
      </c>
      <c r="BS513" s="42"/>
      <c r="BT513" s="42"/>
      <c r="BU513" s="39"/>
      <c r="BV513" s="39" t="str">
        <f>_xlfn.IFNA(VLOOKUP(Table2[[#This Row],[Job-no]],Table4[],16,FALSE),"Ready")</f>
        <v/>
      </c>
      <c r="BW513" s="39" t="str">
        <f>_xlfn.IFNA(VLOOKUP(Table2[[#This Row],[Job-no]],Table4[],21,FALSE),"Ready")</f>
        <v/>
      </c>
      <c r="BX513" s="39" t="b">
        <f>_xlfn.IFNA(VLOOKUP(Table2[[#This Row],[Job-no]],Table4[],10,FALSE),TRUE)</f>
        <v>0</v>
      </c>
      <c r="BY513" s="39" t="str">
        <f>_xlfn.IFNA(VLOOKUP(Table2[[#This Row],[Job-no]],Table4[],22,FALSE),"Ready")</f>
        <v/>
      </c>
      <c r="BZ513" s="120">
        <f t="shared" si="96"/>
        <v>43486</v>
      </c>
      <c r="CA513" s="120" t="str">
        <f ca="1">IF(OR(Table2[[#This Row],[Saw Date]]=TODAY(),Table2[[#This Row],[Saw Date]]=TODAY()+1), Table2[[#This Row],[Saw Date]],IF(Table2[[#This Row],[Extrusion cut double saw]],"Done",""))</f>
        <v/>
      </c>
      <c r="CB513" s="120" t="str">
        <f ca="1">IF(OR(Table2[[#This Row],[Lens Date]]=TODAY(),Table2[[#This Row],[Lens Date]]=TODAY()+1), Table2[[#This Row],[Lens Date]],IF(Table2[[#This Row],[MSLens]]="Done","Done",""))</f>
        <v/>
      </c>
      <c r="CC513" s="120" t="str">
        <f ca="1">IF(OR(Table2[[#This Row],[Milling Date]]=TODAY(),Table2[[#This Row],[Milling Date]]=TODAY()+1), Table2[[#This Row],[Milling Date]],IF(Table2[[#This Row],[CNC Holes]]="Ready","Done",""))</f>
        <v/>
      </c>
      <c r="CD513" s="120" t="str">
        <f ca="1">IF(OR(Table2[[#This Row],[Welding Date]]=TODAY(),Table2[[#This Row],[Welding Date]]=TODAY()+1), Table2[[#This Row],[Welding Date]],IF(Table2[[#This Row],[Welding Corners]]="Ready","Done",""))</f>
        <v/>
      </c>
      <c r="CE513" s="120" t="str">
        <f ca="1">IF(OR(Table2[[#This Row],[Puching Date]]=TODAY(),Table2[[#This Row],[Puching Date]]=TODAY()+1), Table2[[#This Row],[Puching Date]],IF(Table2[[#This Row],[Punch Holes]]="Ready","Done",""))</f>
        <v/>
      </c>
      <c r="CF513" s="120" t="str">
        <f ca="1">IF(OR(Table2[[#This Row],[Housing Date2]]=TODAY(),Table2[[#This Row],[Housing Date2]]=TODAY()+1),Table2[[#This Row],[Housing Date2]],IF(Table2[[#This Row],[Body Assembly]],"Done",""))</f>
        <v/>
      </c>
      <c r="CG513" s="120" t="str">
        <f>_xlfn.IFNA(VLOOKUP(Table2[[#This Row],[Job-no]],Table4[],7,FALSE),"Done")</f>
        <v>Scheduled/Released</v>
      </c>
    </row>
    <row r="514" spans="1:85" x14ac:dyDescent="0.25">
      <c r="A514" t="str">
        <f>_xlfn.CONCAT(Table2[[#This Row],[Order]],"-",Table2[[#This Row],[Line]])</f>
        <v>76028-28</v>
      </c>
      <c r="B514" s="5">
        <v>43486</v>
      </c>
      <c r="C514" s="8">
        <v>76028</v>
      </c>
      <c r="D514" s="3" t="s">
        <v>4992</v>
      </c>
      <c r="E514" s="8">
        <v>28</v>
      </c>
      <c r="F514" s="8">
        <v>1</v>
      </c>
      <c r="G514" s="3" t="s">
        <v>42</v>
      </c>
      <c r="H514" s="8">
        <v>1</v>
      </c>
      <c r="I514" s="43" t="b">
        <v>0</v>
      </c>
      <c r="J514" s="43" t="b">
        <v>0</v>
      </c>
      <c r="K514" t="s">
        <v>114</v>
      </c>
      <c r="L514" s="43" t="b">
        <v>0</v>
      </c>
      <c r="M514" s="43" t="b">
        <v>0</v>
      </c>
      <c r="N514" s="43" t="b">
        <v>0</v>
      </c>
      <c r="O514" t="s">
        <v>114</v>
      </c>
      <c r="P514" t="s">
        <v>114</v>
      </c>
      <c r="Q514" t="s">
        <v>114</v>
      </c>
      <c r="R514" t="s">
        <v>114</v>
      </c>
      <c r="S514" t="s">
        <v>114</v>
      </c>
      <c r="T514" t="s">
        <v>114</v>
      </c>
      <c r="U514" t="s">
        <v>114</v>
      </c>
      <c r="V514" t="s">
        <v>114</v>
      </c>
      <c r="W514" s="5">
        <v>43481</v>
      </c>
      <c r="X514" s="3" t="s">
        <v>114</v>
      </c>
      <c r="Y514" s="3"/>
      <c r="Z514" s="3" t="s">
        <v>17</v>
      </c>
      <c r="AA514" s="3" t="s">
        <v>114</v>
      </c>
      <c r="AB514" s="3" t="s">
        <v>74</v>
      </c>
      <c r="AC514" s="8">
        <v>4</v>
      </c>
      <c r="AD514" s="3" t="s">
        <v>5967</v>
      </c>
      <c r="AE514" s="4" t="s">
        <v>5968</v>
      </c>
      <c r="AF514" s="3"/>
      <c r="AG514" s="3" t="s">
        <v>114</v>
      </c>
      <c r="AH514" s="8">
        <v>4</v>
      </c>
      <c r="AI514" s="3" t="s">
        <v>74</v>
      </c>
      <c r="AJ514" t="s">
        <v>114</v>
      </c>
      <c r="AK514" t="s">
        <v>114</v>
      </c>
      <c r="AL514" s="43" t="b">
        <v>0</v>
      </c>
      <c r="AM514" s="3"/>
      <c r="AN514" s="3"/>
      <c r="AO514" s="43" t="b">
        <v>0</v>
      </c>
      <c r="AP514" s="3" t="b">
        <v>0</v>
      </c>
      <c r="AQ514" s="3">
        <f>VLOOKUP(Table2[[#This Row],[Job-no]],Table3[],26,FALSE)</f>
        <v>2914</v>
      </c>
      <c r="AR514" t="str">
        <f t="shared" ref="AR514:AR577" si="103">IFERROR(MID(BC514,1,FIND("-",BC514,1)-1),"")</f>
        <v>CCH</v>
      </c>
      <c r="AS514" t="str">
        <f>VLOOKUP(AR514,Table1[],4,0)</f>
        <v>surface</v>
      </c>
      <c r="AT514">
        <f>IF(BD514&gt;0,"Pattern",VLOOKUP(AR514,Table1[],5,0))</f>
        <v>0</v>
      </c>
      <c r="AU514" s="34">
        <f>IF(AT514="Pattern",WORKDAY(Table2[[#This Row],[Scheduled Ship Date]],-10),WORKDAY(Table2[[#This Row],[Scheduled Ship Date]],-4))</f>
        <v>43480</v>
      </c>
      <c r="AV514">
        <f>IF(Table2[[#This Row],[Extrusion cut double saw]]=TRUE,IF(O514="ToDo",IF(AT514="Pattern",Table2[[#This Row],[Total Sections]]*0.4,Table2[[#This Row],[Total Sections]]*0.12),0),IF(AT514="Pattern",Table2[[#This Row],[Total Sections]]*4,Table2[[#This Row],[Total Sections]]*1.2))</f>
        <v>4.8</v>
      </c>
      <c r="AW514" s="130">
        <f t="shared" ca="1" si="101"/>
        <v>43471</v>
      </c>
      <c r="AX514" s="42">
        <f>IF(AT514="Pattern",Table2[[#This Row],[Scheduled Ship Date]]-2,Table2[[#This Row],[Scheduled Ship Date]]-3)</f>
        <v>43483</v>
      </c>
      <c r="AY514">
        <f>IF(Table2[[#This Row],[Pattern]]="Pattern",Table2[[#This Row],[Total Sections]]*4.82,Table2[[#This Row],[Total Sections]]*0.5)</f>
        <v>2</v>
      </c>
      <c r="AZ514" s="42">
        <f t="shared" ca="1" si="102"/>
        <v>43470</v>
      </c>
      <c r="BA514" s="39">
        <f>((Table2[Total Sections]/Table2[Open Qty])-1)*Table2[Open Qty]*12.96</f>
        <v>38.880000000000003</v>
      </c>
      <c r="BB514" s="42"/>
      <c r="BC514" s="39" t="str">
        <f t="shared" ref="BC514:BC577" si="104">IF(MID(D514,1,2)="SP",MID(D514,FIND("-",D514,1)+1,30),D514)</f>
        <v>CCH-SL-1100-80-35-CL(47)-W-UNV-DP-1-C</v>
      </c>
      <c r="BD514" s="39">
        <f t="shared" ref="BD514:BD577" si="105">IFERROR(FIND("-K(",D514,1),0)</f>
        <v>0</v>
      </c>
      <c r="BE514" s="39" t="b">
        <f>_xlfn.IFNA(VLOOKUP(Table2[[#This Row],[Job-no]],Table4[],9,FALSE),TRUE)</f>
        <v>0</v>
      </c>
      <c r="BF514" t="str">
        <f>VLOOKUP(AR514,Table1[],3,0)</f>
        <v>PERFKT</v>
      </c>
      <c r="BG514" s="39" t="b">
        <f>_xlfn.IFNA(VLOOKUP(Table2[[#This Row],[Job-no]],Table4[],14,FALSE),TRUE)</f>
        <v>0</v>
      </c>
      <c r="BH514" s="39" t="str">
        <f>_xlfn.IFNA(VLOOKUP(Table2[[#This Row],[Job-no]],Table4[],11,FALSE),"Done")</f>
        <v/>
      </c>
      <c r="BI514" s="39">
        <f>IF(Table2[[#This Row],[Pattern]]="Pattern",VLOOKUP(Table2[[#This Row],[Product Code]],'Routing data'!$A$2:$W$470,13,FALSE),VLOOKUP(Table2[[#This Row],[Product Code]],'Routing data'!$A$2:$W$470,3,FALSE))</f>
        <v>2</v>
      </c>
      <c r="BJ514" s="39">
        <f>IF(Table2[[#This Row],[Pattern]]="Pattern",VLOOKUP(Table2[[#This Row],[Product Code]],'Routing data'!$A$2:$W$470,14,FALSE),VLOOKUP(Table2[[#This Row],[Product Code]],'Routing data'!$A$2:$W$470,4,FALSE))</f>
        <v>0</v>
      </c>
      <c r="BK514" s="39">
        <f>VLOOKUP(Table2[[#This Row],[Product Code]],'Routing data'!A$4:W$524,16,FALSE)</f>
        <v>0</v>
      </c>
      <c r="BL514" s="42">
        <f>IF(Table2[[#This Row],[Milling Required]]=0,"x",IF(AT514="Pattern",B514-10,B514-4))</f>
        <v>43482</v>
      </c>
      <c r="BM514" s="42" t="str">
        <f>IF(Table2[[#This Row],[Punching Required]]=0,"x",IF(AT514="Pattern",B514-8,B514-2))</f>
        <v>x</v>
      </c>
      <c r="BN514" s="42">
        <f t="shared" ref="BN514:BN577" si="106">IF(AT514="Pattern",B514-2,B514-3)</f>
        <v>43483</v>
      </c>
      <c r="BO514" s="39">
        <f>IF(Table2[[#This Row],[Milling]]="x","x",Table2[[#This Row],[Total Sections]]*2)</f>
        <v>8</v>
      </c>
      <c r="BP514" s="39" t="str">
        <f>IF(Table2[[#This Row],[Punching]]="x","x",Table2[Total Sections]*2)</f>
        <v>x</v>
      </c>
      <c r="BQ514" s="39">
        <f>IF(Table2[[#This Row],[Pattern]]="Pattern",Table2[Total Sections]*3,Table2[Total Sections]*1.5)</f>
        <v>6</v>
      </c>
      <c r="BR514" s="42">
        <f t="shared" ca="1" si="100"/>
        <v>43471</v>
      </c>
      <c r="BS514" s="39"/>
      <c r="BT514" s="42"/>
      <c r="BU514" s="39"/>
      <c r="BV514" s="122" t="str">
        <f>_xlfn.IFNA(VLOOKUP(Table2[[#This Row],[Job-no]],Table4[],16,FALSE),"Ready")</f>
        <v/>
      </c>
      <c r="BW514" s="122" t="str">
        <f>_xlfn.IFNA(VLOOKUP(Table2[[#This Row],[Job-no]],Table4[],21,FALSE),"Ready")</f>
        <v/>
      </c>
      <c r="BX514" s="39" t="b">
        <f>_xlfn.IFNA(VLOOKUP(Table2[[#This Row],[Job-no]],Table4[],10,FALSE),TRUE)</f>
        <v>0</v>
      </c>
      <c r="BY514" s="39" t="str">
        <f>_xlfn.IFNA(VLOOKUP(Table2[[#This Row],[Job-no]],Table4[],22,FALSE),"Ready")</f>
        <v/>
      </c>
      <c r="BZ514" s="120">
        <f t="shared" ref="BZ514:BZ577" si="107">B514</f>
        <v>43486</v>
      </c>
      <c r="CA514" s="120" t="str">
        <f ca="1">IF(OR(Table2[[#This Row],[Saw Date]]=TODAY(),Table2[[#This Row],[Saw Date]]=TODAY()+1), Table2[[#This Row],[Saw Date]],IF(Table2[[#This Row],[Extrusion cut double saw]],"Done",""))</f>
        <v/>
      </c>
      <c r="CB514" s="120" t="str">
        <f ca="1">IF(OR(Table2[[#This Row],[Lens Date]]=TODAY(),Table2[[#This Row],[Lens Date]]=TODAY()+1), Table2[[#This Row],[Lens Date]],IF(Table2[[#This Row],[MSLens]]="Done","Done",""))</f>
        <v/>
      </c>
      <c r="CC514" s="120" t="str">
        <f ca="1">IF(OR(Table2[[#This Row],[Milling Date]]=TODAY(),Table2[[#This Row],[Milling Date]]=TODAY()+1), Table2[[#This Row],[Milling Date]],IF(Table2[[#This Row],[CNC Holes]]="Ready","Done",""))</f>
        <v/>
      </c>
      <c r="CD514" s="120" t="str">
        <f ca="1">IF(OR(Table2[[#This Row],[Welding Date]]=TODAY(),Table2[[#This Row],[Welding Date]]=TODAY()+1), Table2[[#This Row],[Welding Date]],IF(Table2[[#This Row],[Welding Corners]]="Ready","Done",""))</f>
        <v/>
      </c>
      <c r="CE514" s="120" t="str">
        <f ca="1">IF(OR(Table2[[#This Row],[Puching Date]]=TODAY(),Table2[[#This Row],[Puching Date]]=TODAY()+1), Table2[[#This Row],[Puching Date]],IF(Table2[[#This Row],[Punch Holes]]="Ready","Done",""))</f>
        <v/>
      </c>
      <c r="CF514" s="120" t="str">
        <f ca="1">IF(OR(Table2[[#This Row],[Housing Date2]]=TODAY(),Table2[[#This Row],[Housing Date2]]=TODAY()+1),Table2[[#This Row],[Housing Date2]],IF(Table2[[#This Row],[Body Assembly]],"Done",""))</f>
        <v/>
      </c>
      <c r="CG514" s="120" t="str">
        <f>_xlfn.IFNA(VLOOKUP(Table2[[#This Row],[Job-no]],Table4[],7,FALSE),"Done")</f>
        <v>Scheduled/Released</v>
      </c>
    </row>
    <row r="515" spans="1:85" x14ac:dyDescent="0.25">
      <c r="A515" t="str">
        <f>_xlfn.CONCAT(Table2[[#This Row],[Order]],"-",Table2[[#This Row],[Line]])</f>
        <v>76028-29</v>
      </c>
      <c r="B515" s="5">
        <v>43486</v>
      </c>
      <c r="C515" s="8">
        <v>76028</v>
      </c>
      <c r="D515" s="3" t="s">
        <v>4994</v>
      </c>
      <c r="E515" s="8">
        <v>29</v>
      </c>
      <c r="F515" s="8">
        <v>1</v>
      </c>
      <c r="G515" s="3" t="s">
        <v>42</v>
      </c>
      <c r="H515" s="8">
        <v>1</v>
      </c>
      <c r="I515" s="43" t="b">
        <v>0</v>
      </c>
      <c r="J515" s="43" t="b">
        <v>0</v>
      </c>
      <c r="K515" t="s">
        <v>114</v>
      </c>
      <c r="L515" s="43" t="b">
        <v>0</v>
      </c>
      <c r="M515" s="43" t="b">
        <v>0</v>
      </c>
      <c r="N515" s="43" t="b">
        <v>0</v>
      </c>
      <c r="O515" t="s">
        <v>114</v>
      </c>
      <c r="P515" t="s">
        <v>114</v>
      </c>
      <c r="Q515" t="s">
        <v>114</v>
      </c>
      <c r="R515" t="s">
        <v>114</v>
      </c>
      <c r="S515" t="s">
        <v>114</v>
      </c>
      <c r="T515" t="s">
        <v>114</v>
      </c>
      <c r="U515" t="s">
        <v>114</v>
      </c>
      <c r="V515" t="s">
        <v>114</v>
      </c>
      <c r="W515" s="5">
        <v>43481</v>
      </c>
      <c r="X515" s="3" t="s">
        <v>114</v>
      </c>
      <c r="Y515" s="3"/>
      <c r="Z515" s="3" t="s">
        <v>17</v>
      </c>
      <c r="AA515" s="3" t="s">
        <v>114</v>
      </c>
      <c r="AB515" s="3" t="s">
        <v>74</v>
      </c>
      <c r="AC515" s="8">
        <v>4</v>
      </c>
      <c r="AD515" s="3" t="s">
        <v>5967</v>
      </c>
      <c r="AE515" s="4" t="s">
        <v>5968</v>
      </c>
      <c r="AF515" s="3"/>
      <c r="AG515" s="3" t="s">
        <v>114</v>
      </c>
      <c r="AH515" s="8">
        <v>5</v>
      </c>
      <c r="AI515" s="3" t="s">
        <v>74</v>
      </c>
      <c r="AJ515" t="s">
        <v>114</v>
      </c>
      <c r="AK515" t="s">
        <v>114</v>
      </c>
      <c r="AL515" s="43" t="b">
        <v>0</v>
      </c>
      <c r="AM515" s="3"/>
      <c r="AN515" s="3"/>
      <c r="AO515" s="43" t="b">
        <v>0</v>
      </c>
      <c r="AP515" s="3" t="b">
        <v>0</v>
      </c>
      <c r="AQ515" s="3">
        <f>VLOOKUP(Table2[[#This Row],[Job-no]],Table3[],26,FALSE)</f>
        <v>2976</v>
      </c>
      <c r="AR515" t="str">
        <f t="shared" si="103"/>
        <v>CCH</v>
      </c>
      <c r="AS515" t="str">
        <f>VLOOKUP(AR515,Table1[],4,0)</f>
        <v>surface</v>
      </c>
      <c r="AT515">
        <f>IF(BD515&gt;0,"Pattern",VLOOKUP(AR515,Table1[],5,0))</f>
        <v>0</v>
      </c>
      <c r="AU515" s="34">
        <f>IF(AT515="Pattern",WORKDAY(Table2[[#This Row],[Scheduled Ship Date]],-10),WORKDAY(Table2[[#This Row],[Scheduled Ship Date]],-4))</f>
        <v>43480</v>
      </c>
      <c r="AV515">
        <f>IF(Table2[[#This Row],[Extrusion cut double saw]]=TRUE,IF(O515="ToDo",IF(AT515="Pattern",Table2[[#This Row],[Total Sections]]*0.4,Table2[[#This Row],[Total Sections]]*0.12),0),IF(AT515="Pattern",Table2[[#This Row],[Total Sections]]*4,Table2[[#This Row],[Total Sections]]*1.2))</f>
        <v>6</v>
      </c>
      <c r="AW515" s="130">
        <f t="shared" ca="1" si="101"/>
        <v>43471</v>
      </c>
      <c r="AX515" s="42">
        <f>IF(AT515="Pattern",Table2[[#This Row],[Scheduled Ship Date]]-2,Table2[[#This Row],[Scheduled Ship Date]]-3)</f>
        <v>43483</v>
      </c>
      <c r="AY515">
        <f>IF(Table2[[#This Row],[Pattern]]="Pattern",Table2[[#This Row],[Total Sections]]*4.82,Table2[[#This Row],[Total Sections]]*0.5)</f>
        <v>2.5</v>
      </c>
      <c r="AZ515" s="42">
        <f t="shared" ca="1" si="102"/>
        <v>43470</v>
      </c>
      <c r="BA515" s="39">
        <f>((Table2[Total Sections]/Table2[Open Qty])-1)*Table2[Open Qty]*12.96</f>
        <v>51.84</v>
      </c>
      <c r="BB515" s="39"/>
      <c r="BC515" s="39" t="str">
        <f t="shared" si="104"/>
        <v>CCH-SL-1100-80-35-CL(48)-W-UNV-DP-1-C</v>
      </c>
      <c r="BD515" s="39">
        <f t="shared" si="105"/>
        <v>0</v>
      </c>
      <c r="BE515" s="39" t="b">
        <f>_xlfn.IFNA(VLOOKUP(Table2[[#This Row],[Job-no]],Table4[],9,FALSE),TRUE)</f>
        <v>0</v>
      </c>
      <c r="BF515" t="str">
        <f>VLOOKUP(AR515,Table1[],3,0)</f>
        <v>PERFKT</v>
      </c>
      <c r="BG515" s="39" t="b">
        <f>_xlfn.IFNA(VLOOKUP(Table2[[#This Row],[Job-no]],Table4[],14,FALSE),TRUE)</f>
        <v>0</v>
      </c>
      <c r="BH515" s="39" t="str">
        <f>_xlfn.IFNA(VLOOKUP(Table2[[#This Row],[Job-no]],Table4[],11,FALSE),"Done")</f>
        <v/>
      </c>
      <c r="BI515" s="39">
        <f>IF(Table2[[#This Row],[Pattern]]="Pattern",VLOOKUP(Table2[[#This Row],[Product Code]],'Routing data'!$A$2:$W$470,13,FALSE),VLOOKUP(Table2[[#This Row],[Product Code]],'Routing data'!$A$2:$W$470,3,FALSE))</f>
        <v>2</v>
      </c>
      <c r="BJ515" s="39">
        <f>IF(Table2[[#This Row],[Pattern]]="Pattern",VLOOKUP(Table2[[#This Row],[Product Code]],'Routing data'!$A$2:$W$470,14,FALSE),VLOOKUP(Table2[[#This Row],[Product Code]],'Routing data'!$A$2:$W$470,4,FALSE))</f>
        <v>0</v>
      </c>
      <c r="BK515" s="39">
        <f>VLOOKUP(Table2[[#This Row],[Product Code]],'Routing data'!A$4:W$524,16,FALSE)</f>
        <v>0</v>
      </c>
      <c r="BL515" s="42">
        <f>IF(Table2[[#This Row],[Milling Required]]=0,"x",IF(AT515="Pattern",B515-10,B515-4))</f>
        <v>43482</v>
      </c>
      <c r="BM515" s="42" t="str">
        <f>IF(Table2[[#This Row],[Punching Required]]=0,"x",IF(AT515="Pattern",B515-8,B515-2))</f>
        <v>x</v>
      </c>
      <c r="BN515" s="42">
        <f t="shared" si="106"/>
        <v>43483</v>
      </c>
      <c r="BO515" s="39">
        <f>IF(Table2[[#This Row],[Milling]]="x","x",Table2[[#This Row],[Total Sections]]*2)</f>
        <v>10</v>
      </c>
      <c r="BP515" s="39" t="str">
        <f>IF(Table2[[#This Row],[Punching]]="x","x",Table2[Total Sections]*2)</f>
        <v>x</v>
      </c>
      <c r="BQ515" s="39">
        <f>IF(Table2[[#This Row],[Pattern]]="Pattern",Table2[Total Sections]*3,Table2[Total Sections]*1.5)</f>
        <v>7.5</v>
      </c>
      <c r="BR515" s="42">
        <f t="shared" ca="1" si="100"/>
        <v>43471</v>
      </c>
      <c r="BS515" s="42"/>
      <c r="BT515" s="42"/>
      <c r="BU515" s="39"/>
      <c r="BV515" s="122" t="str">
        <f>_xlfn.IFNA(VLOOKUP(Table2[[#This Row],[Job-no]],Table4[],16,FALSE),"Ready")</f>
        <v/>
      </c>
      <c r="BW515" s="122" t="str">
        <f>_xlfn.IFNA(VLOOKUP(Table2[[#This Row],[Job-no]],Table4[],21,FALSE),"Ready")</f>
        <v/>
      </c>
      <c r="BX515" s="39" t="b">
        <f>_xlfn.IFNA(VLOOKUP(Table2[[#This Row],[Job-no]],Table4[],10,FALSE),TRUE)</f>
        <v>0</v>
      </c>
      <c r="BY515" s="39" t="str">
        <f>_xlfn.IFNA(VLOOKUP(Table2[[#This Row],[Job-no]],Table4[],22,FALSE),"Ready")</f>
        <v/>
      </c>
      <c r="BZ515" s="120">
        <f t="shared" si="107"/>
        <v>43486</v>
      </c>
      <c r="CA515" s="120" t="str">
        <f ca="1">IF(OR(Table2[[#This Row],[Saw Date]]=TODAY(),Table2[[#This Row],[Saw Date]]=TODAY()+1), Table2[[#This Row],[Saw Date]],IF(Table2[[#This Row],[Extrusion cut double saw]],"Done",""))</f>
        <v/>
      </c>
      <c r="CB515" s="120" t="str">
        <f ca="1">IF(OR(Table2[[#This Row],[Lens Date]]=TODAY(),Table2[[#This Row],[Lens Date]]=TODAY()+1), Table2[[#This Row],[Lens Date]],IF(Table2[[#This Row],[MSLens]]="Done","Done",""))</f>
        <v/>
      </c>
      <c r="CC515" s="120" t="str">
        <f ca="1">IF(OR(Table2[[#This Row],[Milling Date]]=TODAY(),Table2[[#This Row],[Milling Date]]=TODAY()+1), Table2[[#This Row],[Milling Date]],IF(Table2[[#This Row],[CNC Holes]]="Ready","Done",""))</f>
        <v/>
      </c>
      <c r="CD515" s="120" t="str">
        <f ca="1">IF(OR(Table2[[#This Row],[Welding Date]]=TODAY(),Table2[[#This Row],[Welding Date]]=TODAY()+1), Table2[[#This Row],[Welding Date]],IF(Table2[[#This Row],[Welding Corners]]="Ready","Done",""))</f>
        <v/>
      </c>
      <c r="CE515" s="120" t="str">
        <f ca="1">IF(OR(Table2[[#This Row],[Puching Date]]=TODAY(),Table2[[#This Row],[Puching Date]]=TODAY()+1), Table2[[#This Row],[Puching Date]],IF(Table2[[#This Row],[Punch Holes]]="Ready","Done",""))</f>
        <v/>
      </c>
      <c r="CF515" s="120" t="str">
        <f ca="1">IF(OR(Table2[[#This Row],[Housing Date2]]=TODAY(),Table2[[#This Row],[Housing Date2]]=TODAY()+1),Table2[[#This Row],[Housing Date2]],IF(Table2[[#This Row],[Body Assembly]],"Done",""))</f>
        <v/>
      </c>
      <c r="CG515" s="120" t="str">
        <f>_xlfn.IFNA(VLOOKUP(Table2[[#This Row],[Job-no]],Table4[],7,FALSE),"Done")</f>
        <v>Scheduled/Released</v>
      </c>
    </row>
    <row r="516" spans="1:85" x14ac:dyDescent="0.25">
      <c r="A516" s="39" t="str">
        <f>_xlfn.CONCAT(Table2[[#This Row],[Order]],"-",Table2[[#This Row],[Line]])</f>
        <v>76028-3</v>
      </c>
      <c r="B516" s="5">
        <v>43486</v>
      </c>
      <c r="C516" s="8">
        <v>76028</v>
      </c>
      <c r="D516" s="3" t="s">
        <v>4943</v>
      </c>
      <c r="E516" s="8">
        <v>3</v>
      </c>
      <c r="F516" s="8">
        <v>1</v>
      </c>
      <c r="G516" s="3" t="s">
        <v>42</v>
      </c>
      <c r="H516" s="8">
        <v>1</v>
      </c>
      <c r="I516" s="43" t="b">
        <v>0</v>
      </c>
      <c r="J516" s="43" t="b">
        <v>0</v>
      </c>
      <c r="K516" t="s">
        <v>114</v>
      </c>
      <c r="L516" s="43" t="b">
        <v>0</v>
      </c>
      <c r="M516" s="43" t="b">
        <v>0</v>
      </c>
      <c r="N516" s="43" t="b">
        <v>0</v>
      </c>
      <c r="O516" t="s">
        <v>114</v>
      </c>
      <c r="P516" t="s">
        <v>114</v>
      </c>
      <c r="Q516" t="s">
        <v>114</v>
      </c>
      <c r="R516" t="s">
        <v>114</v>
      </c>
      <c r="S516" t="s">
        <v>114</v>
      </c>
      <c r="T516" t="s">
        <v>114</v>
      </c>
      <c r="U516" t="s">
        <v>114</v>
      </c>
      <c r="V516" t="s">
        <v>114</v>
      </c>
      <c r="W516" s="5">
        <v>43481</v>
      </c>
      <c r="X516" s="3" t="s">
        <v>114</v>
      </c>
      <c r="Y516" s="3"/>
      <c r="Z516" s="3" t="s">
        <v>130</v>
      </c>
      <c r="AA516" s="3" t="s">
        <v>114</v>
      </c>
      <c r="AB516" s="3" t="s">
        <v>74</v>
      </c>
      <c r="AC516" s="8">
        <v>4</v>
      </c>
      <c r="AD516" s="3" t="s">
        <v>5967</v>
      </c>
      <c r="AE516" s="4" t="s">
        <v>5968</v>
      </c>
      <c r="AF516" s="3"/>
      <c r="AG516" s="3" t="s">
        <v>114</v>
      </c>
      <c r="AH516" s="8">
        <v>2</v>
      </c>
      <c r="AI516" s="3" t="s">
        <v>74</v>
      </c>
      <c r="AJ516" t="s">
        <v>114</v>
      </c>
      <c r="AK516" t="s">
        <v>114</v>
      </c>
      <c r="AL516" s="43" t="b">
        <v>0</v>
      </c>
      <c r="AM516" s="3"/>
      <c r="AN516" s="3"/>
      <c r="AO516" s="43" t="b">
        <v>0</v>
      </c>
      <c r="AP516" s="3" t="b">
        <v>0</v>
      </c>
      <c r="AQ516" s="3">
        <f>VLOOKUP(Table2[[#This Row],[Job-no]],Table3[],26,FALSE)</f>
        <v>372</v>
      </c>
      <c r="AR516" t="str">
        <f t="shared" si="103"/>
        <v>CCH</v>
      </c>
      <c r="AS516" t="str">
        <f>VLOOKUP(AR516,Table1[],4,0)</f>
        <v>surface</v>
      </c>
      <c r="AT516">
        <f>IF(BD516&gt;0,"Pattern",VLOOKUP(AR516,Table1[],5,0))</f>
        <v>0</v>
      </c>
      <c r="AU516" s="34">
        <f>IF(AT516="Pattern",WORKDAY(Table2[[#This Row],[Scheduled Ship Date]],-10),WORKDAY(Table2[[#This Row],[Scheduled Ship Date]],-4))</f>
        <v>43480</v>
      </c>
      <c r="AV516" s="39">
        <f>IF(Table2[[#This Row],[Extrusion cut double saw]]=TRUE,IF(O516="ToDo",IF(AT516="Pattern",Table2[[#This Row],[Total Sections]]*0.4,Table2[[#This Row],[Total Sections]]*0.12),0),IF(AT516="Pattern",Table2[[#This Row],[Total Sections]]*4,Table2[[#This Row],[Total Sections]]*1.2))</f>
        <v>2.4</v>
      </c>
      <c r="AW516" s="130">
        <f t="shared" ca="1" si="101"/>
        <v>43471</v>
      </c>
      <c r="AX516" s="42">
        <f>IF(AT516="Pattern",Table2[[#This Row],[Scheduled Ship Date]]-2,Table2[[#This Row],[Scheduled Ship Date]]-3)</f>
        <v>43483</v>
      </c>
      <c r="AY516" s="39">
        <f>IF(Table2[[#This Row],[Pattern]]="Pattern",Table2[[#This Row],[Total Sections]]*4.82,Table2[[#This Row],[Total Sections]]*0.5)</f>
        <v>1</v>
      </c>
      <c r="AZ516" s="42">
        <f t="shared" ca="1" si="102"/>
        <v>43470</v>
      </c>
      <c r="BA516" s="39">
        <f>((Table2[Total Sections]/Table2[Open Qty])-1)*Table2[Open Qty]*12.96</f>
        <v>12.96</v>
      </c>
      <c r="BB516" s="39"/>
      <c r="BC516" s="39" t="str">
        <f t="shared" si="104"/>
        <v>CCH-SL-1100-80-35-CL(6)-W-UNV-DP-1-C</v>
      </c>
      <c r="BD516" s="39">
        <f t="shared" si="105"/>
        <v>0</v>
      </c>
      <c r="BE516" s="39" t="b">
        <f>_xlfn.IFNA(VLOOKUP(Table2[[#This Row],[Job-no]],Table4[],9,FALSE),TRUE)</f>
        <v>0</v>
      </c>
      <c r="BF516" s="39"/>
      <c r="BG516" s="39" t="b">
        <f>_xlfn.IFNA(VLOOKUP(Table2[[#This Row],[Job-no]],Table4[],14,FALSE),TRUE)</f>
        <v>0</v>
      </c>
      <c r="BH516" s="39" t="str">
        <f>_xlfn.IFNA(VLOOKUP(Table2[[#This Row],[Job-no]],Table4[],11,FALSE),"Done")</f>
        <v/>
      </c>
      <c r="BI516" s="39">
        <f>IF(Table2[[#This Row],[Pattern]]="Pattern",VLOOKUP(Table2[[#This Row],[Product Code]],'Routing data'!$A$2:$W$470,13,FALSE),VLOOKUP(Table2[[#This Row],[Product Code]],'Routing data'!$A$2:$W$470,3,FALSE))</f>
        <v>2</v>
      </c>
      <c r="BJ516" s="39">
        <f>IF(Table2[[#This Row],[Pattern]]="Pattern",VLOOKUP(Table2[[#This Row],[Product Code]],'Routing data'!$A$2:$W$470,14,FALSE),VLOOKUP(Table2[[#This Row],[Product Code]],'Routing data'!$A$2:$W$470,4,FALSE))</f>
        <v>0</v>
      </c>
      <c r="BK516" s="39">
        <f>VLOOKUP(Table2[[#This Row],[Product Code]],'Routing data'!A$4:W$524,16,FALSE)</f>
        <v>0</v>
      </c>
      <c r="BL516" s="42">
        <f>IF(Table2[[#This Row],[Milling Required]]=0,"x",IF(AT516="Pattern",B516-10,B516-4))</f>
        <v>43482</v>
      </c>
      <c r="BM516" s="39"/>
      <c r="BN516" s="42">
        <f t="shared" si="106"/>
        <v>43483</v>
      </c>
      <c r="BO516" s="39">
        <f>IF(Table2[[#This Row],[Milling]]="x","x",Table2[[#This Row],[Total Sections]]*2)</f>
        <v>4</v>
      </c>
      <c r="BP516" s="39">
        <f>IF(Table2[[#This Row],[Punching]]="x","x",Table2[Total Sections]*2)</f>
        <v>4</v>
      </c>
      <c r="BQ516" s="39">
        <f>IF(Table2[[#This Row],[Pattern]]="Pattern",Table2[Total Sections]*3,Table2[Total Sections]*1.5)</f>
        <v>3</v>
      </c>
      <c r="BR516" s="42">
        <f t="shared" ca="1" si="100"/>
        <v>43471</v>
      </c>
      <c r="BS516" s="39"/>
      <c r="BT516" s="39"/>
      <c r="BU516" s="39"/>
      <c r="BV516" s="39" t="str">
        <f>_xlfn.IFNA(VLOOKUP(Table2[[#This Row],[Job-no]],Table4[],16,FALSE),"Ready")</f>
        <v/>
      </c>
      <c r="BW516" s="39" t="str">
        <f>_xlfn.IFNA(VLOOKUP(Table2[[#This Row],[Job-no]],Table4[],21,FALSE),"Ready")</f>
        <v/>
      </c>
      <c r="BX516" s="39" t="b">
        <f>_xlfn.IFNA(VLOOKUP(Table2[[#This Row],[Job-no]],Table4[],10,FALSE),TRUE)</f>
        <v>0</v>
      </c>
      <c r="BY516" s="39" t="str">
        <f>_xlfn.IFNA(VLOOKUP(Table2[[#This Row],[Job-no]],Table4[],22,FALSE),"Ready")</f>
        <v/>
      </c>
      <c r="BZ516" s="120">
        <f t="shared" si="107"/>
        <v>43486</v>
      </c>
      <c r="CA516" s="120" t="str">
        <f ca="1">IF(OR(Table2[[#This Row],[Saw Date]]=TODAY(),Table2[[#This Row],[Saw Date]]=TODAY()+1), Table2[[#This Row],[Saw Date]],IF(Table2[[#This Row],[Extrusion cut double saw]],"Done",""))</f>
        <v/>
      </c>
      <c r="CB516" s="120" t="str">
        <f ca="1">IF(OR(Table2[[#This Row],[Lens Date]]=TODAY(),Table2[[#This Row],[Lens Date]]=TODAY()+1), Table2[[#This Row],[Lens Date]],IF(Table2[[#This Row],[MSLens]]="Done","Done",""))</f>
        <v/>
      </c>
      <c r="CC516" s="120" t="str">
        <f ca="1">IF(OR(Table2[[#This Row],[Milling Date]]=TODAY(),Table2[[#This Row],[Milling Date]]=TODAY()+1), Table2[[#This Row],[Milling Date]],IF(Table2[[#This Row],[CNC Holes]]="Ready","Done",""))</f>
        <v/>
      </c>
      <c r="CD516" s="120" t="str">
        <f ca="1">IF(OR(Table2[[#This Row],[Welding Date]]=TODAY(),Table2[[#This Row],[Welding Date]]=TODAY()+1), Table2[[#This Row],[Welding Date]],IF(Table2[[#This Row],[Welding Corners]]="Ready","Done",""))</f>
        <v/>
      </c>
      <c r="CE516" s="120" t="str">
        <f ca="1">IF(OR(Table2[[#This Row],[Puching Date]]=TODAY(),Table2[[#This Row],[Puching Date]]=TODAY()+1), Table2[[#This Row],[Puching Date]],IF(Table2[[#This Row],[Punch Holes]]="Ready","Done",""))</f>
        <v/>
      </c>
      <c r="CF516" s="120" t="str">
        <f ca="1">IF(OR(Table2[[#This Row],[Housing Date2]]=TODAY(),Table2[[#This Row],[Housing Date2]]=TODAY()+1),Table2[[#This Row],[Housing Date2]],IF(Table2[[#This Row],[Body Assembly]],"Done",""))</f>
        <v/>
      </c>
      <c r="CG516" s="120" t="str">
        <f>_xlfn.IFNA(VLOOKUP(Table2[[#This Row],[Job-no]],Table4[],7,FALSE),"Done")</f>
        <v>Scheduled/Released</v>
      </c>
    </row>
    <row r="517" spans="1:85" x14ac:dyDescent="0.25">
      <c r="A517" t="str">
        <f>_xlfn.CONCAT(Table2[[#This Row],[Order]],"-",Table2[[#This Row],[Line]])</f>
        <v>76028-30</v>
      </c>
      <c r="B517" s="5">
        <v>43486</v>
      </c>
      <c r="C517" s="8">
        <v>76028</v>
      </c>
      <c r="D517" s="3" t="s">
        <v>4996</v>
      </c>
      <c r="E517" s="8">
        <v>30</v>
      </c>
      <c r="F517" s="8">
        <v>1</v>
      </c>
      <c r="G517" s="3" t="s">
        <v>42</v>
      </c>
      <c r="H517" s="8">
        <v>2</v>
      </c>
      <c r="I517" s="43" t="b">
        <v>0</v>
      </c>
      <c r="J517" s="43" t="b">
        <v>0</v>
      </c>
      <c r="K517" t="s">
        <v>114</v>
      </c>
      <c r="L517" s="43" t="b">
        <v>0</v>
      </c>
      <c r="M517" s="43" t="b">
        <v>0</v>
      </c>
      <c r="N517" s="43" t="b">
        <v>0</v>
      </c>
      <c r="O517" t="s">
        <v>114</v>
      </c>
      <c r="P517" t="s">
        <v>114</v>
      </c>
      <c r="Q517" t="s">
        <v>114</v>
      </c>
      <c r="R517" t="s">
        <v>114</v>
      </c>
      <c r="S517" t="s">
        <v>114</v>
      </c>
      <c r="T517" t="s">
        <v>114</v>
      </c>
      <c r="U517" t="s">
        <v>114</v>
      </c>
      <c r="V517" t="s">
        <v>114</v>
      </c>
      <c r="W517" s="5">
        <v>43481</v>
      </c>
      <c r="X517" s="3" t="s">
        <v>114</v>
      </c>
      <c r="Y517" s="3"/>
      <c r="Z517" s="3" t="s">
        <v>17</v>
      </c>
      <c r="AA517" s="3" t="s">
        <v>114</v>
      </c>
      <c r="AB517" s="3" t="s">
        <v>74</v>
      </c>
      <c r="AC517" s="8">
        <v>4</v>
      </c>
      <c r="AD517" s="3" t="s">
        <v>5967</v>
      </c>
      <c r="AE517" s="4" t="s">
        <v>5968</v>
      </c>
      <c r="AF517" s="3"/>
      <c r="AG517" s="3" t="s">
        <v>114</v>
      </c>
      <c r="AH517" s="8">
        <v>10</v>
      </c>
      <c r="AI517" s="3" t="s">
        <v>74</v>
      </c>
      <c r="AJ517" t="s">
        <v>114</v>
      </c>
      <c r="AK517" t="s">
        <v>114</v>
      </c>
      <c r="AL517" s="43" t="b">
        <v>0</v>
      </c>
      <c r="AM517" s="3"/>
      <c r="AN517" s="3"/>
      <c r="AO517" s="43" t="b">
        <v>0</v>
      </c>
      <c r="AP517" s="3" t="b">
        <v>0</v>
      </c>
      <c r="AQ517" s="3">
        <f>VLOOKUP(Table2[[#This Row],[Job-no]],Table3[],26,FALSE)</f>
        <v>6200</v>
      </c>
      <c r="AR517" t="str">
        <f t="shared" si="103"/>
        <v>CCH</v>
      </c>
      <c r="AS517" t="str">
        <f>VLOOKUP(AR517,Table1[],4,0)</f>
        <v>surface</v>
      </c>
      <c r="AT517">
        <f>IF(BD517&gt;0,"Pattern",VLOOKUP(AR517,Table1[],5,0))</f>
        <v>0</v>
      </c>
      <c r="AU517" s="34">
        <f>IF(AT517="Pattern",WORKDAY(Table2[[#This Row],[Scheduled Ship Date]],-10),WORKDAY(Table2[[#This Row],[Scheduled Ship Date]],-4))</f>
        <v>43480</v>
      </c>
      <c r="AV517">
        <f>IF(Table2[[#This Row],[Extrusion cut double saw]]=TRUE,IF(O517="ToDo",IF(AT517="Pattern",Table2[[#This Row],[Total Sections]]*0.4,Table2[[#This Row],[Total Sections]]*0.12),0),IF(AT517="Pattern",Table2[[#This Row],[Total Sections]]*4,Table2[[#This Row],[Total Sections]]*1.2))</f>
        <v>12</v>
      </c>
      <c r="AW517" s="130">
        <f t="shared" ca="1" si="101"/>
        <v>43471</v>
      </c>
      <c r="AX517" s="42">
        <f>IF(AT517="Pattern",Table2[[#This Row],[Scheduled Ship Date]]-2,Table2[[#This Row],[Scheduled Ship Date]]-3)</f>
        <v>43483</v>
      </c>
      <c r="AY517">
        <f>IF(Table2[[#This Row],[Pattern]]="Pattern",Table2[[#This Row],[Total Sections]]*4.82,Table2[[#This Row],[Total Sections]]*0.5)</f>
        <v>5</v>
      </c>
      <c r="AZ517" s="42">
        <f t="shared" ca="1" si="102"/>
        <v>43470</v>
      </c>
      <c r="BA517" s="39">
        <f>((Table2[Total Sections]/Table2[Open Qty])-1)*Table2[Open Qty]*12.96</f>
        <v>103.68</v>
      </c>
      <c r="BB517" s="42"/>
      <c r="BC517" s="39" t="str">
        <f t="shared" si="104"/>
        <v>CCH-SL-1100-80-35-CL(50)-W-UNV-DP-1-C</v>
      </c>
      <c r="BD517" s="39">
        <f t="shared" si="105"/>
        <v>0</v>
      </c>
      <c r="BE517" s="39" t="b">
        <f>_xlfn.IFNA(VLOOKUP(Table2[[#This Row],[Job-no]],Table4[],9,FALSE),TRUE)</f>
        <v>0</v>
      </c>
      <c r="BF517" t="str">
        <f>VLOOKUP(AR517,Table1[],3,0)</f>
        <v>PERFKT</v>
      </c>
      <c r="BG517" s="39" t="b">
        <f>_xlfn.IFNA(VLOOKUP(Table2[[#This Row],[Job-no]],Table4[],14,FALSE),TRUE)</f>
        <v>0</v>
      </c>
      <c r="BH517" s="39" t="str">
        <f>_xlfn.IFNA(VLOOKUP(Table2[[#This Row],[Job-no]],Table4[],11,FALSE),"Done")</f>
        <v/>
      </c>
      <c r="BI517" s="39">
        <f>IF(Table2[[#This Row],[Pattern]]="Pattern",VLOOKUP(Table2[[#This Row],[Product Code]],'Routing data'!$A$2:$W$470,13,FALSE),VLOOKUP(Table2[[#This Row],[Product Code]],'Routing data'!$A$2:$W$470,3,FALSE))</f>
        <v>2</v>
      </c>
      <c r="BJ517" s="39">
        <f>IF(Table2[[#This Row],[Pattern]]="Pattern",VLOOKUP(Table2[[#This Row],[Product Code]],'Routing data'!$A$2:$W$470,14,FALSE),VLOOKUP(Table2[[#This Row],[Product Code]],'Routing data'!$A$2:$W$470,4,FALSE))</f>
        <v>0</v>
      </c>
      <c r="BK517" s="39">
        <f>VLOOKUP(Table2[[#This Row],[Product Code]],'Routing data'!A$4:W$524,16,FALSE)</f>
        <v>0</v>
      </c>
      <c r="BL517" s="42">
        <f>IF(Table2[[#This Row],[Milling Required]]=0,"x",IF(AT517="Pattern",B517-10,B517-4))</f>
        <v>43482</v>
      </c>
      <c r="BM517" s="42" t="str">
        <f>IF(Table2[[#This Row],[Punching Required]]=0,"x",IF(AT517="Pattern",B517-8,B517-2))</f>
        <v>x</v>
      </c>
      <c r="BN517" s="42">
        <f t="shared" si="106"/>
        <v>43483</v>
      </c>
      <c r="BO517" s="39">
        <f>IF(Table2[[#This Row],[Milling]]="x","x",Table2[[#This Row],[Total Sections]]*2)</f>
        <v>20</v>
      </c>
      <c r="BP517" s="39" t="str">
        <f>IF(Table2[[#This Row],[Punching]]="x","x",Table2[Total Sections]*2)</f>
        <v>x</v>
      </c>
      <c r="BQ517" s="39">
        <f>IF(Table2[[#This Row],[Pattern]]="Pattern",Table2[Total Sections]*3,Table2[Total Sections]*1.5)</f>
        <v>15</v>
      </c>
      <c r="BR517" s="42">
        <f t="shared" ca="1" si="100"/>
        <v>43471</v>
      </c>
      <c r="BS517" s="42"/>
      <c r="BT517" s="42"/>
      <c r="BU517" s="39"/>
      <c r="BV517" s="39" t="str">
        <f>_xlfn.IFNA(VLOOKUP(Table2[[#This Row],[Job-no]],Table4[],16,FALSE),"Ready")</f>
        <v/>
      </c>
      <c r="BW517" s="39" t="str">
        <f>_xlfn.IFNA(VLOOKUP(Table2[[#This Row],[Job-no]],Table4[],21,FALSE),"Ready")</f>
        <v/>
      </c>
      <c r="BX517" s="39" t="b">
        <f>_xlfn.IFNA(VLOOKUP(Table2[[#This Row],[Job-no]],Table4[],10,FALSE),TRUE)</f>
        <v>0</v>
      </c>
      <c r="BY517" s="39" t="str">
        <f>_xlfn.IFNA(VLOOKUP(Table2[[#This Row],[Job-no]],Table4[],22,FALSE),"Ready")</f>
        <v/>
      </c>
      <c r="BZ517" s="120">
        <f t="shared" si="107"/>
        <v>43486</v>
      </c>
      <c r="CA517" s="120" t="str">
        <f ca="1">IF(OR(Table2[[#This Row],[Saw Date]]=TODAY(),Table2[[#This Row],[Saw Date]]=TODAY()+1), Table2[[#This Row],[Saw Date]],IF(Table2[[#This Row],[Extrusion cut double saw]],"Done",""))</f>
        <v/>
      </c>
      <c r="CB517" s="120" t="str">
        <f ca="1">IF(OR(Table2[[#This Row],[Lens Date]]=TODAY(),Table2[[#This Row],[Lens Date]]=TODAY()+1), Table2[[#This Row],[Lens Date]],IF(Table2[[#This Row],[MSLens]]="Done","Done",""))</f>
        <v/>
      </c>
      <c r="CC517" s="120" t="str">
        <f ca="1">IF(OR(Table2[[#This Row],[Milling Date]]=TODAY(),Table2[[#This Row],[Milling Date]]=TODAY()+1), Table2[[#This Row],[Milling Date]],IF(Table2[[#This Row],[CNC Holes]]="Ready","Done",""))</f>
        <v/>
      </c>
      <c r="CD517" s="120" t="str">
        <f ca="1">IF(OR(Table2[[#This Row],[Welding Date]]=TODAY(),Table2[[#This Row],[Welding Date]]=TODAY()+1), Table2[[#This Row],[Welding Date]],IF(Table2[[#This Row],[Welding Corners]]="Ready","Done",""))</f>
        <v/>
      </c>
      <c r="CE517" s="120" t="str">
        <f ca="1">IF(OR(Table2[[#This Row],[Puching Date]]=TODAY(),Table2[[#This Row],[Puching Date]]=TODAY()+1), Table2[[#This Row],[Puching Date]],IF(Table2[[#This Row],[Punch Holes]]="Ready","Done",""))</f>
        <v/>
      </c>
      <c r="CF517" s="120" t="str">
        <f ca="1">IF(OR(Table2[[#This Row],[Housing Date2]]=TODAY(),Table2[[#This Row],[Housing Date2]]=TODAY()+1),Table2[[#This Row],[Housing Date2]],IF(Table2[[#This Row],[Body Assembly]],"Done",""))</f>
        <v/>
      </c>
      <c r="CG517" s="120" t="str">
        <f>_xlfn.IFNA(VLOOKUP(Table2[[#This Row],[Job-no]],Table4[],7,FALSE),"Done")</f>
        <v>Scheduled/Released</v>
      </c>
    </row>
    <row r="518" spans="1:85" x14ac:dyDescent="0.25">
      <c r="A518" t="str">
        <f>_xlfn.CONCAT(Table2[[#This Row],[Order]],"-",Table2[[#This Row],[Line]])</f>
        <v>76028-31</v>
      </c>
      <c r="B518" s="5">
        <v>43486</v>
      </c>
      <c r="C518" s="8">
        <v>76028</v>
      </c>
      <c r="D518" s="3" t="s">
        <v>4998</v>
      </c>
      <c r="E518" s="8">
        <v>31</v>
      </c>
      <c r="F518" s="8">
        <v>1</v>
      </c>
      <c r="G518" s="3" t="s">
        <v>42</v>
      </c>
      <c r="H518" s="8">
        <v>1</v>
      </c>
      <c r="I518" s="43" t="b">
        <v>0</v>
      </c>
      <c r="J518" s="43" t="b">
        <v>0</v>
      </c>
      <c r="K518" t="s">
        <v>114</v>
      </c>
      <c r="L518" s="43" t="b">
        <v>0</v>
      </c>
      <c r="M518" s="43" t="b">
        <v>0</v>
      </c>
      <c r="N518" s="43" t="b">
        <v>0</v>
      </c>
      <c r="O518" t="s">
        <v>114</v>
      </c>
      <c r="P518" t="s">
        <v>114</v>
      </c>
      <c r="Q518" t="s">
        <v>114</v>
      </c>
      <c r="R518" t="s">
        <v>114</v>
      </c>
      <c r="S518" t="s">
        <v>114</v>
      </c>
      <c r="T518" t="s">
        <v>114</v>
      </c>
      <c r="U518" t="s">
        <v>114</v>
      </c>
      <c r="V518" t="s">
        <v>114</v>
      </c>
      <c r="W518" s="5">
        <v>43481</v>
      </c>
      <c r="X518" s="3" t="s">
        <v>114</v>
      </c>
      <c r="Y518" s="3"/>
      <c r="Z518" s="3" t="s">
        <v>17</v>
      </c>
      <c r="AA518" s="3" t="s">
        <v>114</v>
      </c>
      <c r="AB518" s="3" t="s">
        <v>74</v>
      </c>
      <c r="AC518" s="8">
        <v>4</v>
      </c>
      <c r="AD518" s="3" t="s">
        <v>5967</v>
      </c>
      <c r="AE518" s="4" t="s">
        <v>5968</v>
      </c>
      <c r="AF518" s="3"/>
      <c r="AG518" s="3" t="s">
        <v>114</v>
      </c>
      <c r="AH518" s="8">
        <v>5</v>
      </c>
      <c r="AI518" s="3" t="s">
        <v>74</v>
      </c>
      <c r="AJ518" t="s">
        <v>114</v>
      </c>
      <c r="AK518" t="s">
        <v>114</v>
      </c>
      <c r="AL518" s="43" t="b">
        <v>0</v>
      </c>
      <c r="AM518" s="3"/>
      <c r="AN518" s="3"/>
      <c r="AO518" s="43" t="b">
        <v>0</v>
      </c>
      <c r="AP518" s="3" t="b">
        <v>0</v>
      </c>
      <c r="AQ518" s="3">
        <f>VLOOKUP(Table2[[#This Row],[Job-no]],Table3[],26,FALSE)</f>
        <v>3410</v>
      </c>
      <c r="AR518" t="str">
        <f t="shared" si="103"/>
        <v>CCH</v>
      </c>
      <c r="AS518" t="str">
        <f>VLOOKUP(AR518,Table1[],4,0)</f>
        <v>surface</v>
      </c>
      <c r="AT518">
        <f>IF(BD518&gt;0,"Pattern",VLOOKUP(AR518,Table1[],5,0))</f>
        <v>0</v>
      </c>
      <c r="AU518" s="34">
        <f>IF(AT518="Pattern",WORKDAY(Table2[[#This Row],[Scheduled Ship Date]],-10),WORKDAY(Table2[[#This Row],[Scheduled Ship Date]],-4))</f>
        <v>43480</v>
      </c>
      <c r="AV518">
        <f>IF(Table2[[#This Row],[Extrusion cut double saw]]=TRUE,IF(O518="ToDo",IF(AT518="Pattern",Table2[[#This Row],[Total Sections]]*0.4,Table2[[#This Row],[Total Sections]]*0.12),0),IF(AT518="Pattern",Table2[[#This Row],[Total Sections]]*4,Table2[[#This Row],[Total Sections]]*1.2))</f>
        <v>6</v>
      </c>
      <c r="AW518" s="130">
        <f t="shared" ca="1" si="101"/>
        <v>43471</v>
      </c>
      <c r="AX518" s="42">
        <f>IF(AT518="Pattern",Table2[[#This Row],[Scheduled Ship Date]]-2,Table2[[#This Row],[Scheduled Ship Date]]-3)</f>
        <v>43483</v>
      </c>
      <c r="AY518">
        <f>IF(Table2[[#This Row],[Pattern]]="Pattern",Table2[[#This Row],[Total Sections]]*4.82,Table2[[#This Row],[Total Sections]]*0.5)</f>
        <v>2.5</v>
      </c>
      <c r="AZ518" s="42">
        <f t="shared" ca="1" si="102"/>
        <v>43470</v>
      </c>
      <c r="BA518" s="39">
        <f>((Table2[Total Sections]/Table2[Open Qty])-1)*Table2[Open Qty]*12.96</f>
        <v>51.84</v>
      </c>
      <c r="BB518" s="39"/>
      <c r="BC518" s="39" t="str">
        <f t="shared" si="104"/>
        <v>CCH-SL-1100-80-35-CL(55)-W-UNV-DP-1-C</v>
      </c>
      <c r="BD518" s="39">
        <f t="shared" si="105"/>
        <v>0</v>
      </c>
      <c r="BE518" s="39" t="b">
        <f>_xlfn.IFNA(VLOOKUP(Table2[[#This Row],[Job-no]],Table4[],9,FALSE),TRUE)</f>
        <v>0</v>
      </c>
      <c r="BF518" t="str">
        <f>VLOOKUP(AR518,Table1[],3,0)</f>
        <v>PERFKT</v>
      </c>
      <c r="BG518" s="39" t="b">
        <f>_xlfn.IFNA(VLOOKUP(Table2[[#This Row],[Job-no]],Table4[],14,FALSE),TRUE)</f>
        <v>0</v>
      </c>
      <c r="BH518" s="39" t="str">
        <f>_xlfn.IFNA(VLOOKUP(Table2[[#This Row],[Job-no]],Table4[],11,FALSE),"Done")</f>
        <v/>
      </c>
      <c r="BI518" s="39">
        <f>IF(Table2[[#This Row],[Pattern]]="Pattern",VLOOKUP(Table2[[#This Row],[Product Code]],'Routing data'!$A$2:$W$470,13,FALSE),VLOOKUP(Table2[[#This Row],[Product Code]],'Routing data'!$A$2:$W$470,3,FALSE))</f>
        <v>2</v>
      </c>
      <c r="BJ518" s="39">
        <f>IF(Table2[[#This Row],[Pattern]]="Pattern",VLOOKUP(Table2[[#This Row],[Product Code]],'Routing data'!$A$2:$W$470,14,FALSE),VLOOKUP(Table2[[#This Row],[Product Code]],'Routing data'!$A$2:$W$470,4,FALSE))</f>
        <v>0</v>
      </c>
      <c r="BK518" s="39">
        <f>VLOOKUP(Table2[[#This Row],[Product Code]],'Routing data'!A$4:W$524,16,FALSE)</f>
        <v>0</v>
      </c>
      <c r="BL518" s="42">
        <f>IF(Table2[[#This Row],[Milling Required]]=0,"x",IF(AT518="Pattern",B518-10,B518-4))</f>
        <v>43482</v>
      </c>
      <c r="BM518" s="42" t="str">
        <f>IF(Table2[[#This Row],[Punching Required]]=0,"x",IF(AT518="Pattern",B518-8,B518-2))</f>
        <v>x</v>
      </c>
      <c r="BN518" s="42">
        <f t="shared" si="106"/>
        <v>43483</v>
      </c>
      <c r="BO518" s="39">
        <f>IF(Table2[[#This Row],[Milling]]="x","x",Table2[[#This Row],[Total Sections]]*2)</f>
        <v>10</v>
      </c>
      <c r="BP518" s="39" t="str">
        <f>IF(Table2[[#This Row],[Punching]]="x","x",Table2[Total Sections]*2)</f>
        <v>x</v>
      </c>
      <c r="BQ518" s="39">
        <f>IF(Table2[[#This Row],[Pattern]]="Pattern",Table2[Total Sections]*3,Table2[Total Sections]*1.5)</f>
        <v>7.5</v>
      </c>
      <c r="BR518" s="42">
        <f t="shared" ca="1" si="100"/>
        <v>43471</v>
      </c>
      <c r="BS518" s="42"/>
      <c r="BT518" s="42"/>
      <c r="BU518" s="39"/>
      <c r="BV518" s="39" t="str">
        <f>_xlfn.IFNA(VLOOKUP(Table2[[#This Row],[Job-no]],Table4[],16,FALSE),"Ready")</f>
        <v/>
      </c>
      <c r="BW518" s="39" t="str">
        <f>_xlfn.IFNA(VLOOKUP(Table2[[#This Row],[Job-no]],Table4[],21,FALSE),"Ready")</f>
        <v/>
      </c>
      <c r="BX518" s="39" t="b">
        <f>_xlfn.IFNA(VLOOKUP(Table2[[#This Row],[Job-no]],Table4[],10,FALSE),TRUE)</f>
        <v>0</v>
      </c>
      <c r="BY518" s="39" t="str">
        <f>_xlfn.IFNA(VLOOKUP(Table2[[#This Row],[Job-no]],Table4[],22,FALSE),"Ready")</f>
        <v/>
      </c>
      <c r="BZ518" s="120">
        <f t="shared" si="107"/>
        <v>43486</v>
      </c>
      <c r="CA518" s="120" t="str">
        <f ca="1">IF(OR(Table2[[#This Row],[Saw Date]]=TODAY(),Table2[[#This Row],[Saw Date]]=TODAY()+1), Table2[[#This Row],[Saw Date]],IF(Table2[[#This Row],[Extrusion cut double saw]],"Done",""))</f>
        <v/>
      </c>
      <c r="CB518" s="120" t="str">
        <f ca="1">IF(OR(Table2[[#This Row],[Lens Date]]=TODAY(),Table2[[#This Row],[Lens Date]]=TODAY()+1), Table2[[#This Row],[Lens Date]],IF(Table2[[#This Row],[MSLens]]="Done","Done",""))</f>
        <v/>
      </c>
      <c r="CC518" s="120" t="str">
        <f ca="1">IF(OR(Table2[[#This Row],[Milling Date]]=TODAY(),Table2[[#This Row],[Milling Date]]=TODAY()+1), Table2[[#This Row],[Milling Date]],IF(Table2[[#This Row],[CNC Holes]]="Ready","Done",""))</f>
        <v/>
      </c>
      <c r="CD518" s="120" t="str">
        <f ca="1">IF(OR(Table2[[#This Row],[Welding Date]]=TODAY(),Table2[[#This Row],[Welding Date]]=TODAY()+1), Table2[[#This Row],[Welding Date]],IF(Table2[[#This Row],[Welding Corners]]="Ready","Done",""))</f>
        <v/>
      </c>
      <c r="CE518" s="120" t="str">
        <f ca="1">IF(OR(Table2[[#This Row],[Puching Date]]=TODAY(),Table2[[#This Row],[Puching Date]]=TODAY()+1), Table2[[#This Row],[Puching Date]],IF(Table2[[#This Row],[Punch Holes]]="Ready","Done",""))</f>
        <v/>
      </c>
      <c r="CF518" s="120" t="str">
        <f ca="1">IF(OR(Table2[[#This Row],[Housing Date2]]=TODAY(),Table2[[#This Row],[Housing Date2]]=TODAY()+1),Table2[[#This Row],[Housing Date2]],IF(Table2[[#This Row],[Body Assembly]],"Done",""))</f>
        <v/>
      </c>
      <c r="CG518" s="120" t="str">
        <f>_xlfn.IFNA(VLOOKUP(Table2[[#This Row],[Job-no]],Table4[],7,FALSE),"Done")</f>
        <v>Scheduled/Released</v>
      </c>
    </row>
    <row r="519" spans="1:85" x14ac:dyDescent="0.25">
      <c r="A519" s="39" t="str">
        <f>_xlfn.CONCAT(Table2[[#This Row],[Order]],"-",Table2[[#This Row],[Line]])</f>
        <v>76028-33</v>
      </c>
      <c r="B519" s="5">
        <v>43486</v>
      </c>
      <c r="C519" s="8">
        <v>76028</v>
      </c>
      <c r="D519" s="3" t="s">
        <v>5001</v>
      </c>
      <c r="E519" s="8">
        <v>33</v>
      </c>
      <c r="F519" s="8">
        <v>1</v>
      </c>
      <c r="G519" s="3" t="s">
        <v>42</v>
      </c>
      <c r="H519" s="8">
        <v>3</v>
      </c>
      <c r="I519" s="43" t="b">
        <v>0</v>
      </c>
      <c r="J519" s="43" t="b">
        <v>0</v>
      </c>
      <c r="K519" t="s">
        <v>114</v>
      </c>
      <c r="L519" s="43" t="b">
        <v>0</v>
      </c>
      <c r="M519" s="43" t="b">
        <v>0</v>
      </c>
      <c r="N519" s="43" t="b">
        <v>0</v>
      </c>
      <c r="O519" t="s">
        <v>114</v>
      </c>
      <c r="P519" t="s">
        <v>114</v>
      </c>
      <c r="Q519" t="s">
        <v>114</v>
      </c>
      <c r="R519" t="s">
        <v>114</v>
      </c>
      <c r="S519" t="s">
        <v>114</v>
      </c>
      <c r="T519" t="s">
        <v>114</v>
      </c>
      <c r="U519" t="s">
        <v>114</v>
      </c>
      <c r="V519" t="s">
        <v>114</v>
      </c>
      <c r="W519" s="5">
        <v>43481</v>
      </c>
      <c r="X519" s="3" t="s">
        <v>114</v>
      </c>
      <c r="Y519" s="3"/>
      <c r="Z519" s="3" t="s">
        <v>17</v>
      </c>
      <c r="AA519" s="3" t="s">
        <v>114</v>
      </c>
      <c r="AB519" s="3" t="s">
        <v>74</v>
      </c>
      <c r="AC519" s="8">
        <v>4</v>
      </c>
      <c r="AD519" s="3" t="s">
        <v>5967</v>
      </c>
      <c r="AE519" s="4" t="s">
        <v>5968</v>
      </c>
      <c r="AF519" s="3"/>
      <c r="AG519" s="3" t="s">
        <v>114</v>
      </c>
      <c r="AH519" s="8">
        <v>18</v>
      </c>
      <c r="AI519" s="3" t="s">
        <v>74</v>
      </c>
      <c r="AJ519" t="s">
        <v>114</v>
      </c>
      <c r="AK519" t="s">
        <v>114</v>
      </c>
      <c r="AL519" s="43" t="b">
        <v>0</v>
      </c>
      <c r="AM519" s="3"/>
      <c r="AN519" s="3"/>
      <c r="AO519" s="43" t="b">
        <v>0</v>
      </c>
      <c r="AP519" s="3" t="b">
        <v>0</v>
      </c>
      <c r="AQ519" s="3">
        <f>VLOOKUP(Table2[[#This Row],[Job-no]],Table3[],26,FALSE)</f>
        <v>11160</v>
      </c>
      <c r="AR519" t="str">
        <f t="shared" si="103"/>
        <v>CCH</v>
      </c>
      <c r="AS519" t="str">
        <f>VLOOKUP(AR519,Table1[],4,0)</f>
        <v>surface</v>
      </c>
      <c r="AT519">
        <f>IF(BD519&gt;0,"Pattern",VLOOKUP(AR519,Table1[],5,0))</f>
        <v>0</v>
      </c>
      <c r="AU519" s="34">
        <f>IF(AT519="Pattern",WORKDAY(Table2[[#This Row],[Scheduled Ship Date]],-10),WORKDAY(Table2[[#This Row],[Scheduled Ship Date]],-4))</f>
        <v>43480</v>
      </c>
      <c r="AV519" s="39">
        <f>IF(Table2[[#This Row],[Extrusion cut double saw]]=TRUE,IF(O519="ToDo",IF(AT519="Pattern",Table2[[#This Row],[Total Sections]]*0.4,Table2[[#This Row],[Total Sections]]*0.12),0),IF(AT519="Pattern",Table2[[#This Row],[Total Sections]]*4,Table2[[#This Row],[Total Sections]]*1.2))</f>
        <v>21.599999999999998</v>
      </c>
      <c r="AW519" s="130">
        <f t="shared" ca="1" si="101"/>
        <v>43471</v>
      </c>
      <c r="AX519" s="42">
        <f>IF(AT519="Pattern",Table2[[#This Row],[Scheduled Ship Date]]-2,Table2[[#This Row],[Scheduled Ship Date]]-3)</f>
        <v>43483</v>
      </c>
      <c r="AY519" s="39">
        <f>IF(Table2[[#This Row],[Pattern]]="Pattern",Table2[[#This Row],[Total Sections]]*4.82,Table2[[#This Row],[Total Sections]]*0.5)</f>
        <v>9</v>
      </c>
      <c r="AZ519" s="42">
        <f t="shared" ca="1" si="102"/>
        <v>43470</v>
      </c>
      <c r="BA519" s="39">
        <f>((Table2[Total Sections]/Table2[Open Qty])-1)*Table2[Open Qty]*12.96</f>
        <v>194.4</v>
      </c>
      <c r="BB519" s="42"/>
      <c r="BC519" s="39" t="str">
        <f t="shared" si="104"/>
        <v>CCH-SL-1100-80-35-CL(60)-W-UNV-DP-1-C</v>
      </c>
      <c r="BD519" s="39">
        <f t="shared" si="105"/>
        <v>0</v>
      </c>
      <c r="BE519" s="39" t="b">
        <f>_xlfn.IFNA(VLOOKUP(Table2[[#This Row],[Job-no]],Table4[],9,FALSE),TRUE)</f>
        <v>0</v>
      </c>
      <c r="BF519" t="str">
        <f>VLOOKUP(AR519,Table1[],3,0)</f>
        <v>PERFKT</v>
      </c>
      <c r="BG519" s="39" t="b">
        <f>_xlfn.IFNA(VLOOKUP(Table2[[#This Row],[Job-no]],Table4[],14,FALSE),TRUE)</f>
        <v>0</v>
      </c>
      <c r="BH519" s="39" t="str">
        <f>_xlfn.IFNA(VLOOKUP(Table2[[#This Row],[Job-no]],Table4[],11,FALSE),"Done")</f>
        <v/>
      </c>
      <c r="BI519" s="39">
        <f>IF(Table2[[#This Row],[Pattern]]="Pattern",VLOOKUP(Table2[[#This Row],[Product Code]],'Routing data'!$A$2:$W$470,13,FALSE),VLOOKUP(Table2[[#This Row],[Product Code]],'Routing data'!$A$2:$W$470,3,FALSE))</f>
        <v>2</v>
      </c>
      <c r="BJ519" s="39">
        <f>IF(Table2[[#This Row],[Pattern]]="Pattern",VLOOKUP(Table2[[#This Row],[Product Code]],'Routing data'!$A$2:$W$470,14,FALSE),VLOOKUP(Table2[[#This Row],[Product Code]],'Routing data'!$A$2:$W$470,4,FALSE))</f>
        <v>0</v>
      </c>
      <c r="BK519" s="39">
        <f>VLOOKUP(Table2[[#This Row],[Product Code]],'Routing data'!A$4:W$524,16,FALSE)</f>
        <v>0</v>
      </c>
      <c r="BL519" s="42">
        <f>IF(Table2[[#This Row],[Milling Required]]=0,"x",IF(AT519="Pattern",B519-10,B519-4))</f>
        <v>43482</v>
      </c>
      <c r="BM519" s="42" t="str">
        <f>IF(Table2[[#This Row],[Punching Required]]=0,"x",IF(AT519="Pattern",B519-8,B519-2))</f>
        <v>x</v>
      </c>
      <c r="BN519" s="42">
        <f t="shared" si="106"/>
        <v>43483</v>
      </c>
      <c r="BO519" s="39">
        <f>IF(Table2[[#This Row],[Milling]]="x","x",Table2[[#This Row],[Total Sections]]*2)</f>
        <v>36</v>
      </c>
      <c r="BP519" s="39" t="str">
        <f>IF(Table2[[#This Row],[Punching]]="x","x",Table2[Total Sections]*2)</f>
        <v>x</v>
      </c>
      <c r="BQ519" s="39">
        <f>IF(Table2[[#This Row],[Pattern]]="Pattern",Table2[Total Sections]*3,Table2[Total Sections]*1.5)</f>
        <v>27</v>
      </c>
      <c r="BR519" s="42">
        <f t="shared" ca="1" si="100"/>
        <v>43471</v>
      </c>
      <c r="BS519" s="42"/>
      <c r="BT519" s="42"/>
      <c r="BU519" s="39"/>
      <c r="BV519" s="39" t="str">
        <f>_xlfn.IFNA(VLOOKUP(Table2[[#This Row],[Job-no]],Table4[],16,FALSE),"Ready")</f>
        <v/>
      </c>
      <c r="BW519" s="39" t="str">
        <f>_xlfn.IFNA(VLOOKUP(Table2[[#This Row],[Job-no]],Table4[],21,FALSE),"Ready")</f>
        <v/>
      </c>
      <c r="BX519" s="39" t="b">
        <f>_xlfn.IFNA(VLOOKUP(Table2[[#This Row],[Job-no]],Table4[],10,FALSE),TRUE)</f>
        <v>0</v>
      </c>
      <c r="BY519" s="39" t="str">
        <f>_xlfn.IFNA(VLOOKUP(Table2[[#This Row],[Job-no]],Table4[],22,FALSE),"Ready")</f>
        <v/>
      </c>
      <c r="BZ519" s="120">
        <f t="shared" si="107"/>
        <v>43486</v>
      </c>
      <c r="CA519" s="120" t="str">
        <f ca="1">IF(OR(Table2[[#This Row],[Saw Date]]=TODAY(),Table2[[#This Row],[Saw Date]]=TODAY()+1), Table2[[#This Row],[Saw Date]],IF(Table2[[#This Row],[Extrusion cut double saw]],"Done",""))</f>
        <v/>
      </c>
      <c r="CB519" s="120" t="str">
        <f ca="1">IF(OR(Table2[[#This Row],[Lens Date]]=TODAY(),Table2[[#This Row],[Lens Date]]=TODAY()+1), Table2[[#This Row],[Lens Date]],IF(Table2[[#This Row],[MSLens]]="Done","Done",""))</f>
        <v/>
      </c>
      <c r="CC519" s="120" t="str">
        <f ca="1">IF(OR(Table2[[#This Row],[Milling Date]]=TODAY(),Table2[[#This Row],[Milling Date]]=TODAY()+1), Table2[[#This Row],[Milling Date]],IF(Table2[[#This Row],[CNC Holes]]="Ready","Done",""))</f>
        <v/>
      </c>
      <c r="CD519" s="120" t="str">
        <f ca="1">IF(OR(Table2[[#This Row],[Welding Date]]=TODAY(),Table2[[#This Row],[Welding Date]]=TODAY()+1), Table2[[#This Row],[Welding Date]],IF(Table2[[#This Row],[Welding Corners]]="Ready","Done",""))</f>
        <v/>
      </c>
      <c r="CE519" s="120" t="str">
        <f ca="1">IF(OR(Table2[[#This Row],[Puching Date]]=TODAY(),Table2[[#This Row],[Puching Date]]=TODAY()+1), Table2[[#This Row],[Puching Date]],IF(Table2[[#This Row],[Punch Holes]]="Ready","Done",""))</f>
        <v/>
      </c>
      <c r="CF519" s="120" t="str">
        <f ca="1">IF(OR(Table2[[#This Row],[Housing Date2]]=TODAY(),Table2[[#This Row],[Housing Date2]]=TODAY()+1),Table2[[#This Row],[Housing Date2]],IF(Table2[[#This Row],[Body Assembly]],"Done",""))</f>
        <v/>
      </c>
      <c r="CG519" s="120" t="str">
        <f>_xlfn.IFNA(VLOOKUP(Table2[[#This Row],[Job-no]],Table4[],7,FALSE),"Done")</f>
        <v>Scheduled/Released</v>
      </c>
    </row>
    <row r="520" spans="1:85" x14ac:dyDescent="0.25">
      <c r="A520" t="str">
        <f>_xlfn.CONCAT(Table2[[#This Row],[Order]],"-",Table2[[#This Row],[Line]])</f>
        <v>76028-34</v>
      </c>
      <c r="B520" s="5">
        <v>43486</v>
      </c>
      <c r="C520" s="8">
        <v>76028</v>
      </c>
      <c r="D520" s="3" t="s">
        <v>5003</v>
      </c>
      <c r="E520" s="8">
        <v>34</v>
      </c>
      <c r="F520" s="8">
        <v>1</v>
      </c>
      <c r="G520" s="3" t="s">
        <v>42</v>
      </c>
      <c r="H520" s="8">
        <v>1</v>
      </c>
      <c r="I520" s="43" t="b">
        <v>0</v>
      </c>
      <c r="J520" s="43" t="b">
        <v>0</v>
      </c>
      <c r="K520" t="s">
        <v>114</v>
      </c>
      <c r="L520" s="43" t="b">
        <v>0</v>
      </c>
      <c r="M520" s="43" t="b">
        <v>0</v>
      </c>
      <c r="N520" s="43" t="b">
        <v>0</v>
      </c>
      <c r="O520" t="s">
        <v>114</v>
      </c>
      <c r="P520" t="s">
        <v>114</v>
      </c>
      <c r="Q520" t="s">
        <v>114</v>
      </c>
      <c r="R520" t="s">
        <v>114</v>
      </c>
      <c r="S520" t="s">
        <v>114</v>
      </c>
      <c r="T520" t="s">
        <v>114</v>
      </c>
      <c r="U520" t="s">
        <v>114</v>
      </c>
      <c r="V520" t="s">
        <v>114</v>
      </c>
      <c r="W520" s="5">
        <v>43481</v>
      </c>
      <c r="X520" s="3" t="s">
        <v>114</v>
      </c>
      <c r="Y520" s="3"/>
      <c r="Z520" s="3" t="s">
        <v>17</v>
      </c>
      <c r="AA520" s="3" t="s">
        <v>114</v>
      </c>
      <c r="AB520" s="3" t="s">
        <v>74</v>
      </c>
      <c r="AC520" s="8">
        <v>4</v>
      </c>
      <c r="AD520" s="3" t="s">
        <v>5967</v>
      </c>
      <c r="AE520" s="4" t="s">
        <v>5968</v>
      </c>
      <c r="AF520" s="3"/>
      <c r="AG520" s="3" t="s">
        <v>114</v>
      </c>
      <c r="AH520" s="8">
        <v>6</v>
      </c>
      <c r="AI520" s="3" t="s">
        <v>74</v>
      </c>
      <c r="AJ520" t="s">
        <v>114</v>
      </c>
      <c r="AK520" t="s">
        <v>114</v>
      </c>
      <c r="AL520" s="43" t="b">
        <v>0</v>
      </c>
      <c r="AM520" s="3"/>
      <c r="AN520" s="3"/>
      <c r="AO520" s="43" t="b">
        <v>0</v>
      </c>
      <c r="AP520" s="3" t="b">
        <v>0</v>
      </c>
      <c r="AQ520" s="3">
        <f>VLOOKUP(Table2[[#This Row],[Job-no]],Table3[],26,FALSE)</f>
        <v>4154</v>
      </c>
      <c r="AR520" t="str">
        <f t="shared" si="103"/>
        <v>CCH</v>
      </c>
      <c r="AS520" t="str">
        <f>VLOOKUP(AR520,Table1[],4,0)</f>
        <v>surface</v>
      </c>
      <c r="AT520">
        <f>IF(BD520&gt;0,"Pattern",VLOOKUP(AR520,Table1[],5,0))</f>
        <v>0</v>
      </c>
      <c r="AU520" s="34">
        <f>IF(AT520="Pattern",WORKDAY(Table2[[#This Row],[Scheduled Ship Date]],-10),WORKDAY(Table2[[#This Row],[Scheduled Ship Date]],-4))</f>
        <v>43480</v>
      </c>
      <c r="AV520">
        <f>IF(Table2[[#This Row],[Extrusion cut double saw]]=TRUE,IF(O520="ToDo",IF(AT520="Pattern",Table2[[#This Row],[Total Sections]]*0.4,Table2[[#This Row],[Total Sections]]*0.12),0),IF(AT520="Pattern",Table2[[#This Row],[Total Sections]]*4,Table2[[#This Row],[Total Sections]]*1.2))</f>
        <v>7.1999999999999993</v>
      </c>
      <c r="AW520" s="130">
        <f t="shared" ca="1" si="101"/>
        <v>43471</v>
      </c>
      <c r="AX520" s="42">
        <f>IF(AT520="Pattern",Table2[[#This Row],[Scheduled Ship Date]]-2,Table2[[#This Row],[Scheduled Ship Date]]-3)</f>
        <v>43483</v>
      </c>
      <c r="AY520">
        <f>IF(Table2[[#This Row],[Pattern]]="Pattern",Table2[[#This Row],[Total Sections]]*4.82,Table2[[#This Row],[Total Sections]]*0.5)</f>
        <v>3</v>
      </c>
      <c r="AZ520" s="42">
        <f t="shared" ca="1" si="102"/>
        <v>43470</v>
      </c>
      <c r="BA520" s="39">
        <f>((Table2[Total Sections]/Table2[Open Qty])-1)*Table2[Open Qty]*12.96</f>
        <v>64.800000000000011</v>
      </c>
      <c r="BB520" s="39"/>
      <c r="BC520" s="39" t="str">
        <f t="shared" si="104"/>
        <v>CCH-SL-1100-80-35-CL(67)-W-UNV-DP-1-C</v>
      </c>
      <c r="BD520" s="39">
        <f t="shared" si="105"/>
        <v>0</v>
      </c>
      <c r="BE520" s="39" t="b">
        <f>_xlfn.IFNA(VLOOKUP(Table2[[#This Row],[Job-no]],Table4[],9,FALSE),TRUE)</f>
        <v>0</v>
      </c>
      <c r="BF520" t="str">
        <f>VLOOKUP(AR520,Table1[],3,0)</f>
        <v>PERFKT</v>
      </c>
      <c r="BG520" s="39" t="b">
        <f>_xlfn.IFNA(VLOOKUP(Table2[[#This Row],[Job-no]],Table4[],14,FALSE),TRUE)</f>
        <v>0</v>
      </c>
      <c r="BH520" s="39" t="str">
        <f>_xlfn.IFNA(VLOOKUP(Table2[[#This Row],[Job-no]],Table4[],11,FALSE),"Done")</f>
        <v/>
      </c>
      <c r="BI520" s="39">
        <f>IF(Table2[[#This Row],[Pattern]]="Pattern",VLOOKUP(Table2[[#This Row],[Product Code]],'Routing data'!$A$2:$W$470,13,FALSE),VLOOKUP(Table2[[#This Row],[Product Code]],'Routing data'!$A$2:$W$470,3,FALSE))</f>
        <v>2</v>
      </c>
      <c r="BJ520" s="39">
        <f>IF(Table2[[#This Row],[Pattern]]="Pattern",VLOOKUP(Table2[[#This Row],[Product Code]],'Routing data'!$A$2:$W$470,14,FALSE),VLOOKUP(Table2[[#This Row],[Product Code]],'Routing data'!$A$2:$W$470,4,FALSE))</f>
        <v>0</v>
      </c>
      <c r="BK520" s="39">
        <f>VLOOKUP(Table2[[#This Row],[Product Code]],'Routing data'!A$4:W$524,16,FALSE)</f>
        <v>0</v>
      </c>
      <c r="BL520" s="42">
        <f>IF(Table2[[#This Row],[Milling Required]]=0,"x",IF(AT520="Pattern",B520-10,B520-4))</f>
        <v>43482</v>
      </c>
      <c r="BM520" s="42" t="str">
        <f>IF(Table2[[#This Row],[Punching Required]]=0,"x",IF(AT520="Pattern",B520-8,B520-2))</f>
        <v>x</v>
      </c>
      <c r="BN520" s="42">
        <f t="shared" si="106"/>
        <v>43483</v>
      </c>
      <c r="BO520" s="39">
        <f>IF(Table2[[#This Row],[Milling]]="x","x",Table2[[#This Row],[Total Sections]]*2)</f>
        <v>12</v>
      </c>
      <c r="BP520" s="39" t="str">
        <f>IF(Table2[[#This Row],[Punching]]="x","x",Table2[Total Sections]*2)</f>
        <v>x</v>
      </c>
      <c r="BQ520" s="39">
        <f>IF(Table2[[#This Row],[Pattern]]="Pattern",Table2[Total Sections]*3,Table2[Total Sections]*1.5)</f>
        <v>9</v>
      </c>
      <c r="BR520" s="42">
        <f t="shared" ca="1" si="100"/>
        <v>43471</v>
      </c>
      <c r="BS520" s="42"/>
      <c r="BT520" s="42"/>
      <c r="BU520" s="39"/>
      <c r="BV520" s="39" t="str">
        <f>_xlfn.IFNA(VLOOKUP(Table2[[#This Row],[Job-no]],Table4[],16,FALSE),"Ready")</f>
        <v/>
      </c>
      <c r="BW520" s="39" t="str">
        <f>_xlfn.IFNA(VLOOKUP(Table2[[#This Row],[Job-no]],Table4[],21,FALSE),"Ready")</f>
        <v/>
      </c>
      <c r="BX520" s="39" t="b">
        <f>_xlfn.IFNA(VLOOKUP(Table2[[#This Row],[Job-no]],Table4[],10,FALSE),TRUE)</f>
        <v>0</v>
      </c>
      <c r="BY520" s="39" t="str">
        <f>_xlfn.IFNA(VLOOKUP(Table2[[#This Row],[Job-no]],Table4[],22,FALSE),"Ready")</f>
        <v/>
      </c>
      <c r="BZ520" s="120">
        <f t="shared" si="107"/>
        <v>43486</v>
      </c>
      <c r="CA520" s="120" t="str">
        <f ca="1">IF(OR(Table2[[#This Row],[Saw Date]]=TODAY(),Table2[[#This Row],[Saw Date]]=TODAY()+1), Table2[[#This Row],[Saw Date]],IF(Table2[[#This Row],[Extrusion cut double saw]],"Done",""))</f>
        <v/>
      </c>
      <c r="CB520" s="120" t="str">
        <f ca="1">IF(OR(Table2[[#This Row],[Lens Date]]=TODAY(),Table2[[#This Row],[Lens Date]]=TODAY()+1), Table2[[#This Row],[Lens Date]],IF(Table2[[#This Row],[MSLens]]="Done","Done",""))</f>
        <v/>
      </c>
      <c r="CC520" s="120" t="str">
        <f ca="1">IF(OR(Table2[[#This Row],[Milling Date]]=TODAY(),Table2[[#This Row],[Milling Date]]=TODAY()+1), Table2[[#This Row],[Milling Date]],IF(Table2[[#This Row],[CNC Holes]]="Ready","Done",""))</f>
        <v/>
      </c>
      <c r="CD520" s="120" t="str">
        <f ca="1">IF(OR(Table2[[#This Row],[Welding Date]]=TODAY(),Table2[[#This Row],[Welding Date]]=TODAY()+1), Table2[[#This Row],[Welding Date]],IF(Table2[[#This Row],[Welding Corners]]="Ready","Done",""))</f>
        <v/>
      </c>
      <c r="CE520" s="120" t="str">
        <f ca="1">IF(OR(Table2[[#This Row],[Puching Date]]=TODAY(),Table2[[#This Row],[Puching Date]]=TODAY()+1), Table2[[#This Row],[Puching Date]],IF(Table2[[#This Row],[Punch Holes]]="Ready","Done",""))</f>
        <v/>
      </c>
      <c r="CF520" s="120" t="str">
        <f ca="1">IF(OR(Table2[[#This Row],[Housing Date2]]=TODAY(),Table2[[#This Row],[Housing Date2]]=TODAY()+1),Table2[[#This Row],[Housing Date2]],IF(Table2[[#This Row],[Body Assembly]],"Done",""))</f>
        <v/>
      </c>
      <c r="CG520" s="120" t="str">
        <f>_xlfn.IFNA(VLOOKUP(Table2[[#This Row],[Job-no]],Table4[],7,FALSE),"Done")</f>
        <v>Scheduled/Released</v>
      </c>
    </row>
    <row r="521" spans="1:85" x14ac:dyDescent="0.25">
      <c r="A521" t="str">
        <f>_xlfn.CONCAT(Table2[[#This Row],[Order]],"-",Table2[[#This Row],[Line]])</f>
        <v>76028-35</v>
      </c>
      <c r="B521" s="5">
        <v>43486</v>
      </c>
      <c r="C521" s="8">
        <v>76028</v>
      </c>
      <c r="D521" s="3" t="s">
        <v>5005</v>
      </c>
      <c r="E521" s="8">
        <v>35</v>
      </c>
      <c r="F521" s="8">
        <v>1</v>
      </c>
      <c r="G521" s="3" t="s">
        <v>42</v>
      </c>
      <c r="H521" s="8">
        <v>1</v>
      </c>
      <c r="I521" s="43" t="b">
        <v>0</v>
      </c>
      <c r="J521" s="43" t="b">
        <v>0</v>
      </c>
      <c r="K521" t="s">
        <v>114</v>
      </c>
      <c r="L521" s="43" t="b">
        <v>0</v>
      </c>
      <c r="M521" s="43" t="b">
        <v>0</v>
      </c>
      <c r="N521" s="43" t="b">
        <v>0</v>
      </c>
      <c r="O521" t="s">
        <v>114</v>
      </c>
      <c r="P521" t="s">
        <v>114</v>
      </c>
      <c r="Q521" t="s">
        <v>114</v>
      </c>
      <c r="R521" t="s">
        <v>114</v>
      </c>
      <c r="S521" t="s">
        <v>114</v>
      </c>
      <c r="T521" t="s">
        <v>114</v>
      </c>
      <c r="U521" t="s">
        <v>114</v>
      </c>
      <c r="V521" t="s">
        <v>114</v>
      </c>
      <c r="W521" s="5">
        <v>43481</v>
      </c>
      <c r="X521" s="3" t="s">
        <v>114</v>
      </c>
      <c r="Y521" s="3"/>
      <c r="Z521" s="3" t="s">
        <v>17</v>
      </c>
      <c r="AA521" s="3" t="s">
        <v>114</v>
      </c>
      <c r="AB521" s="3" t="s">
        <v>74</v>
      </c>
      <c r="AC521" s="8">
        <v>4</v>
      </c>
      <c r="AD521" s="3" t="s">
        <v>5967</v>
      </c>
      <c r="AE521" s="4" t="s">
        <v>5968</v>
      </c>
      <c r="AF521" s="3"/>
      <c r="AG521" s="3" t="s">
        <v>114</v>
      </c>
      <c r="AH521" s="8">
        <v>8</v>
      </c>
      <c r="AI521" s="3" t="s">
        <v>74</v>
      </c>
      <c r="AJ521" t="s">
        <v>114</v>
      </c>
      <c r="AK521" t="s">
        <v>114</v>
      </c>
      <c r="AL521" s="43" t="b">
        <v>0</v>
      </c>
      <c r="AM521" s="3"/>
      <c r="AN521" s="3"/>
      <c r="AO521" s="43" t="b">
        <v>0</v>
      </c>
      <c r="AP521" s="3" t="b">
        <v>0</v>
      </c>
      <c r="AQ521" s="3">
        <f>VLOOKUP(Table2[[#This Row],[Job-no]],Table3[],26,FALSE)</f>
        <v>5332</v>
      </c>
      <c r="AR521" t="str">
        <f t="shared" si="103"/>
        <v>CCH</v>
      </c>
      <c r="AS521" t="str">
        <f>VLOOKUP(AR521,Table1[],4,0)</f>
        <v>surface</v>
      </c>
      <c r="AT521">
        <f>IF(BD521&gt;0,"Pattern",VLOOKUP(AR521,Table1[],5,0))</f>
        <v>0</v>
      </c>
      <c r="AU521" s="34">
        <f>IF(AT521="Pattern",WORKDAY(Table2[[#This Row],[Scheduled Ship Date]],-10),WORKDAY(Table2[[#This Row],[Scheduled Ship Date]],-4))</f>
        <v>43480</v>
      </c>
      <c r="AV521">
        <f>IF(Table2[[#This Row],[Extrusion cut double saw]]=TRUE,IF(O521="ToDo",IF(AT521="Pattern",Table2[[#This Row],[Total Sections]]*0.4,Table2[[#This Row],[Total Sections]]*0.12),0),IF(AT521="Pattern",Table2[[#This Row],[Total Sections]]*4,Table2[[#This Row],[Total Sections]]*1.2))</f>
        <v>9.6</v>
      </c>
      <c r="AW521" s="130">
        <f t="shared" ca="1" si="101"/>
        <v>43471</v>
      </c>
      <c r="AX521" s="42">
        <f>IF(AT521="Pattern",Table2[[#This Row],[Scheduled Ship Date]]-2,Table2[[#This Row],[Scheduled Ship Date]]-3)</f>
        <v>43483</v>
      </c>
      <c r="AY521">
        <f>IF(Table2[[#This Row],[Pattern]]="Pattern",Table2[[#This Row],[Total Sections]]*4.82,Table2[[#This Row],[Total Sections]]*0.5)</f>
        <v>4</v>
      </c>
      <c r="AZ521" s="42">
        <f t="shared" ca="1" si="102"/>
        <v>43470</v>
      </c>
      <c r="BA521" s="39">
        <f>((Table2[Total Sections]/Table2[Open Qty])-1)*Table2[Open Qty]*12.96</f>
        <v>90.72</v>
      </c>
      <c r="BB521" s="42"/>
      <c r="BC521" s="39" t="str">
        <f t="shared" si="104"/>
        <v>CCH-SL-1100-80-35-CL(86)-W-UNV-DP-1-C</v>
      </c>
      <c r="BD521" s="39">
        <f t="shared" si="105"/>
        <v>0</v>
      </c>
      <c r="BE521" s="39" t="b">
        <f>_xlfn.IFNA(VLOOKUP(Table2[[#This Row],[Job-no]],Table4[],9,FALSE),TRUE)</f>
        <v>0</v>
      </c>
      <c r="BF521" t="str">
        <f>VLOOKUP(AR521,Table1[],3,0)</f>
        <v>PERFKT</v>
      </c>
      <c r="BG521" s="39" t="b">
        <f>_xlfn.IFNA(VLOOKUP(Table2[[#This Row],[Job-no]],Table4[],14,FALSE),TRUE)</f>
        <v>0</v>
      </c>
      <c r="BH521" s="39" t="str">
        <f>_xlfn.IFNA(VLOOKUP(Table2[[#This Row],[Job-no]],Table4[],11,FALSE),"Done")</f>
        <v/>
      </c>
      <c r="BI521" s="39">
        <f>IF(Table2[[#This Row],[Pattern]]="Pattern",VLOOKUP(Table2[[#This Row],[Product Code]],'Routing data'!$A$2:$W$470,13,FALSE),VLOOKUP(Table2[[#This Row],[Product Code]],'Routing data'!$A$2:$W$470,3,FALSE))</f>
        <v>2</v>
      </c>
      <c r="BJ521" s="39">
        <f>IF(Table2[[#This Row],[Pattern]]="Pattern",VLOOKUP(Table2[[#This Row],[Product Code]],'Routing data'!$A$2:$W$470,14,FALSE),VLOOKUP(Table2[[#This Row],[Product Code]],'Routing data'!$A$2:$W$470,4,FALSE))</f>
        <v>0</v>
      </c>
      <c r="BK521" s="39">
        <f>VLOOKUP(Table2[[#This Row],[Product Code]],'Routing data'!A$4:W$524,16,FALSE)</f>
        <v>0</v>
      </c>
      <c r="BL521" s="42">
        <f>IF(Table2[[#This Row],[Milling Required]]=0,"x",IF(AT521="Pattern",B521-10,B521-4))</f>
        <v>43482</v>
      </c>
      <c r="BM521" s="42" t="str">
        <f>IF(Table2[[#This Row],[Punching Required]]=0,"x",IF(AT521="Pattern",B521-8,B521-2))</f>
        <v>x</v>
      </c>
      <c r="BN521" s="42">
        <f t="shared" si="106"/>
        <v>43483</v>
      </c>
      <c r="BO521" s="39">
        <f>IF(Table2[[#This Row],[Milling]]="x","x",Table2[[#This Row],[Total Sections]]*2)</f>
        <v>16</v>
      </c>
      <c r="BP521" s="39" t="str">
        <f>IF(Table2[[#This Row],[Punching]]="x","x",Table2[Total Sections]*2)</f>
        <v>x</v>
      </c>
      <c r="BQ521" s="39">
        <f>IF(Table2[[#This Row],[Pattern]]="Pattern",Table2[Total Sections]*3,Table2[Total Sections]*1.5)</f>
        <v>12</v>
      </c>
      <c r="BR521" s="42">
        <f t="shared" ca="1" si="100"/>
        <v>43471</v>
      </c>
      <c r="BS521" s="42"/>
      <c r="BT521" s="42"/>
      <c r="BU521" s="39"/>
      <c r="BV521" s="39" t="str">
        <f>_xlfn.IFNA(VLOOKUP(Table2[[#This Row],[Job-no]],Table4[],16,FALSE),"Ready")</f>
        <v/>
      </c>
      <c r="BW521" s="39" t="str">
        <f>_xlfn.IFNA(VLOOKUP(Table2[[#This Row],[Job-no]],Table4[],21,FALSE),"Ready")</f>
        <v/>
      </c>
      <c r="BX521" s="39" t="b">
        <f>_xlfn.IFNA(VLOOKUP(Table2[[#This Row],[Job-no]],Table4[],10,FALSE),TRUE)</f>
        <v>0</v>
      </c>
      <c r="BY521" s="39" t="str">
        <f>_xlfn.IFNA(VLOOKUP(Table2[[#This Row],[Job-no]],Table4[],22,FALSE),"Ready")</f>
        <v/>
      </c>
      <c r="BZ521" s="120">
        <f t="shared" si="107"/>
        <v>43486</v>
      </c>
      <c r="CA521" s="120" t="str">
        <f ca="1">IF(OR(Table2[[#This Row],[Saw Date]]=TODAY(),Table2[[#This Row],[Saw Date]]=TODAY()+1), Table2[[#This Row],[Saw Date]],IF(Table2[[#This Row],[Extrusion cut double saw]],"Done",""))</f>
        <v/>
      </c>
      <c r="CB521" s="120" t="str">
        <f ca="1">IF(OR(Table2[[#This Row],[Lens Date]]=TODAY(),Table2[[#This Row],[Lens Date]]=TODAY()+1), Table2[[#This Row],[Lens Date]],IF(Table2[[#This Row],[MSLens]]="Done","Done",""))</f>
        <v/>
      </c>
      <c r="CC521" s="120" t="str">
        <f ca="1">IF(OR(Table2[[#This Row],[Milling Date]]=TODAY(),Table2[[#This Row],[Milling Date]]=TODAY()+1), Table2[[#This Row],[Milling Date]],IF(Table2[[#This Row],[CNC Holes]]="Ready","Done",""))</f>
        <v/>
      </c>
      <c r="CD521" s="120" t="str">
        <f ca="1">IF(OR(Table2[[#This Row],[Welding Date]]=TODAY(),Table2[[#This Row],[Welding Date]]=TODAY()+1), Table2[[#This Row],[Welding Date]],IF(Table2[[#This Row],[Welding Corners]]="Ready","Done",""))</f>
        <v/>
      </c>
      <c r="CE521" s="120" t="str">
        <f ca="1">IF(OR(Table2[[#This Row],[Puching Date]]=TODAY(),Table2[[#This Row],[Puching Date]]=TODAY()+1), Table2[[#This Row],[Puching Date]],IF(Table2[[#This Row],[Punch Holes]]="Ready","Done",""))</f>
        <v/>
      </c>
      <c r="CF521" s="120" t="str">
        <f ca="1">IF(OR(Table2[[#This Row],[Housing Date2]]=TODAY(),Table2[[#This Row],[Housing Date2]]=TODAY()+1),Table2[[#This Row],[Housing Date2]],IF(Table2[[#This Row],[Body Assembly]],"Done",""))</f>
        <v/>
      </c>
      <c r="CG521" s="120" t="str">
        <f>_xlfn.IFNA(VLOOKUP(Table2[[#This Row],[Job-no]],Table4[],7,FALSE),"Done")</f>
        <v>Scheduled/Released</v>
      </c>
    </row>
    <row r="522" spans="1:85" x14ac:dyDescent="0.25">
      <c r="A522" t="str">
        <f>_xlfn.CONCAT(Table2[[#This Row],[Order]],"-",Table2[[#This Row],[Line]])</f>
        <v>76028-36</v>
      </c>
      <c r="B522" s="5">
        <v>43486</v>
      </c>
      <c r="C522" s="8">
        <v>76028</v>
      </c>
      <c r="D522" s="3" t="s">
        <v>5007</v>
      </c>
      <c r="E522" s="8">
        <v>36</v>
      </c>
      <c r="F522" s="8">
        <v>1</v>
      </c>
      <c r="G522" s="3" t="s">
        <v>42</v>
      </c>
      <c r="H522" s="8">
        <v>1</v>
      </c>
      <c r="I522" s="43" t="b">
        <v>0</v>
      </c>
      <c r="J522" s="43" t="b">
        <v>0</v>
      </c>
      <c r="K522" t="s">
        <v>114</v>
      </c>
      <c r="L522" s="43" t="b">
        <v>0</v>
      </c>
      <c r="M522" s="43" t="b">
        <v>0</v>
      </c>
      <c r="N522" s="43" t="b">
        <v>0</v>
      </c>
      <c r="O522" t="s">
        <v>114</v>
      </c>
      <c r="P522" t="s">
        <v>114</v>
      </c>
      <c r="Q522" t="s">
        <v>114</v>
      </c>
      <c r="R522" t="s">
        <v>114</v>
      </c>
      <c r="S522" t="s">
        <v>114</v>
      </c>
      <c r="T522" t="s">
        <v>114</v>
      </c>
      <c r="U522" t="s">
        <v>114</v>
      </c>
      <c r="V522" t="s">
        <v>114</v>
      </c>
      <c r="W522" s="5">
        <v>43481</v>
      </c>
      <c r="X522" s="3" t="s">
        <v>114</v>
      </c>
      <c r="Y522" s="3"/>
      <c r="Z522" s="3" t="s">
        <v>17</v>
      </c>
      <c r="AA522" s="3" t="s">
        <v>114</v>
      </c>
      <c r="AB522" s="3" t="s">
        <v>74</v>
      </c>
      <c r="AC522" s="8">
        <v>4</v>
      </c>
      <c r="AD522" s="3" t="s">
        <v>5967</v>
      </c>
      <c r="AE522" s="4" t="s">
        <v>5968</v>
      </c>
      <c r="AF522" s="3"/>
      <c r="AG522" s="3" t="s">
        <v>114</v>
      </c>
      <c r="AH522" s="8">
        <v>8</v>
      </c>
      <c r="AI522" s="3" t="s">
        <v>74</v>
      </c>
      <c r="AJ522" t="s">
        <v>114</v>
      </c>
      <c r="AK522" t="s">
        <v>114</v>
      </c>
      <c r="AL522" s="43" t="b">
        <v>0</v>
      </c>
      <c r="AM522" s="3"/>
      <c r="AN522" s="3"/>
      <c r="AO522" s="43" t="b">
        <v>0</v>
      </c>
      <c r="AP522" s="3" t="b">
        <v>0</v>
      </c>
      <c r="AQ522" s="3">
        <f>VLOOKUP(Table2[[#This Row],[Job-no]],Table3[],26,FALSE)</f>
        <v>5456</v>
      </c>
      <c r="AR522" t="str">
        <f t="shared" si="103"/>
        <v>CCH</v>
      </c>
      <c r="AS522" t="str">
        <f>VLOOKUP(AR522,Table1[],4,0)</f>
        <v>surface</v>
      </c>
      <c r="AT522">
        <f>IF(BD522&gt;0,"Pattern",VLOOKUP(AR522,Table1[],5,0))</f>
        <v>0</v>
      </c>
      <c r="AU522" s="34">
        <f>IF(AT522="Pattern",WORKDAY(Table2[[#This Row],[Scheduled Ship Date]],-10),WORKDAY(Table2[[#This Row],[Scheduled Ship Date]],-4))</f>
        <v>43480</v>
      </c>
      <c r="AV522">
        <f>IF(Table2[[#This Row],[Extrusion cut double saw]]=TRUE,IF(O522="ToDo",IF(AT522="Pattern",Table2[[#This Row],[Total Sections]]*0.4,Table2[[#This Row],[Total Sections]]*0.12),0),IF(AT522="Pattern",Table2[[#This Row],[Total Sections]]*4,Table2[[#This Row],[Total Sections]]*1.2))</f>
        <v>9.6</v>
      </c>
      <c r="AW522" s="130">
        <f t="shared" ca="1" si="101"/>
        <v>43471</v>
      </c>
      <c r="AX522" s="42">
        <f>IF(AT522="Pattern",Table2[[#This Row],[Scheduled Ship Date]]-2,Table2[[#This Row],[Scheduled Ship Date]]-3)</f>
        <v>43483</v>
      </c>
      <c r="AY522">
        <f>IF(Table2[[#This Row],[Pattern]]="Pattern",Table2[[#This Row],[Total Sections]]*4.82,Table2[[#This Row],[Total Sections]]*0.5)</f>
        <v>4</v>
      </c>
      <c r="AZ522" s="42">
        <f t="shared" ca="1" si="102"/>
        <v>43470</v>
      </c>
      <c r="BA522" s="39">
        <f>((Table2[Total Sections]/Table2[Open Qty])-1)*Table2[Open Qty]*12.96</f>
        <v>90.72</v>
      </c>
      <c r="BB522" s="39"/>
      <c r="BC522" s="39" t="str">
        <f t="shared" si="104"/>
        <v>CCH-SL-1100-80-35-CL(88)-W-UNV-DP-1-C</v>
      </c>
      <c r="BD522" s="39">
        <f t="shared" si="105"/>
        <v>0</v>
      </c>
      <c r="BE522" s="39" t="b">
        <f>_xlfn.IFNA(VLOOKUP(Table2[[#This Row],[Job-no]],Table4[],9,FALSE),TRUE)</f>
        <v>0</v>
      </c>
      <c r="BF522" t="str">
        <f>VLOOKUP(AR522,Table1[],3,0)</f>
        <v>PERFKT</v>
      </c>
      <c r="BG522" s="39" t="b">
        <f>_xlfn.IFNA(VLOOKUP(Table2[[#This Row],[Job-no]],Table4[],14,FALSE),TRUE)</f>
        <v>0</v>
      </c>
      <c r="BH522" s="39" t="str">
        <f>_xlfn.IFNA(VLOOKUP(Table2[[#This Row],[Job-no]],Table4[],11,FALSE),"Done")</f>
        <v/>
      </c>
      <c r="BI522" s="39">
        <f>IF(Table2[[#This Row],[Pattern]]="Pattern",VLOOKUP(Table2[[#This Row],[Product Code]],'Routing data'!$A$2:$W$470,13,FALSE),VLOOKUP(Table2[[#This Row],[Product Code]],'Routing data'!$A$2:$W$470,3,FALSE))</f>
        <v>2</v>
      </c>
      <c r="BJ522" s="39">
        <f>IF(Table2[[#This Row],[Pattern]]="Pattern",VLOOKUP(Table2[[#This Row],[Product Code]],'Routing data'!$A$2:$W$470,14,FALSE),VLOOKUP(Table2[[#This Row],[Product Code]],'Routing data'!$A$2:$W$470,4,FALSE))</f>
        <v>0</v>
      </c>
      <c r="BK522" s="39">
        <f>VLOOKUP(Table2[[#This Row],[Product Code]],'Routing data'!A$4:W$524,16,FALSE)</f>
        <v>0</v>
      </c>
      <c r="BL522" s="42">
        <f>IF(Table2[[#This Row],[Milling Required]]=0,"x",IF(AT522="Pattern",B522-10,B522-4))</f>
        <v>43482</v>
      </c>
      <c r="BM522" s="42" t="str">
        <f>IF(Table2[[#This Row],[Punching Required]]=0,"x",IF(AT522="Pattern",B522-8,B522-2))</f>
        <v>x</v>
      </c>
      <c r="BN522" s="42">
        <f t="shared" si="106"/>
        <v>43483</v>
      </c>
      <c r="BO522" s="39">
        <f>IF(Table2[[#This Row],[Milling]]="x","x",Table2[[#This Row],[Total Sections]]*2)</f>
        <v>16</v>
      </c>
      <c r="BP522" s="39" t="str">
        <f>IF(Table2[[#This Row],[Punching]]="x","x",Table2[Total Sections]*2)</f>
        <v>x</v>
      </c>
      <c r="BQ522" s="39">
        <f>IF(Table2[[#This Row],[Pattern]]="Pattern",Table2[Total Sections]*3,Table2[Total Sections]*1.5)</f>
        <v>12</v>
      </c>
      <c r="BR522" s="42">
        <f t="shared" ca="1" si="100"/>
        <v>43471</v>
      </c>
      <c r="BS522" s="42"/>
      <c r="BT522" s="42"/>
      <c r="BU522" s="39"/>
      <c r="BV522" s="122" t="str">
        <f>_xlfn.IFNA(VLOOKUP(Table2[[#This Row],[Job-no]],Table4[],16,FALSE),"Ready")</f>
        <v/>
      </c>
      <c r="BW522" s="122" t="str">
        <f>_xlfn.IFNA(VLOOKUP(Table2[[#This Row],[Job-no]],Table4[],21,FALSE),"Ready")</f>
        <v/>
      </c>
      <c r="BX522" s="39" t="b">
        <f>_xlfn.IFNA(VLOOKUP(Table2[[#This Row],[Job-no]],Table4[],10,FALSE),TRUE)</f>
        <v>0</v>
      </c>
      <c r="BY522" s="39" t="str">
        <f>_xlfn.IFNA(VLOOKUP(Table2[[#This Row],[Job-no]],Table4[],22,FALSE),"Ready")</f>
        <v/>
      </c>
      <c r="BZ522" s="120">
        <f t="shared" si="107"/>
        <v>43486</v>
      </c>
      <c r="CA522" s="120" t="str">
        <f ca="1">IF(OR(Table2[[#This Row],[Saw Date]]=TODAY(),Table2[[#This Row],[Saw Date]]=TODAY()+1), Table2[[#This Row],[Saw Date]],IF(Table2[[#This Row],[Extrusion cut double saw]],"Done",""))</f>
        <v/>
      </c>
      <c r="CB522" s="120" t="str">
        <f ca="1">IF(OR(Table2[[#This Row],[Lens Date]]=TODAY(),Table2[[#This Row],[Lens Date]]=TODAY()+1), Table2[[#This Row],[Lens Date]],IF(Table2[[#This Row],[MSLens]]="Done","Done",""))</f>
        <v/>
      </c>
      <c r="CC522" s="120" t="str">
        <f ca="1">IF(OR(Table2[[#This Row],[Milling Date]]=TODAY(),Table2[[#This Row],[Milling Date]]=TODAY()+1), Table2[[#This Row],[Milling Date]],IF(Table2[[#This Row],[CNC Holes]]="Ready","Done",""))</f>
        <v/>
      </c>
      <c r="CD522" s="120" t="str">
        <f ca="1">IF(OR(Table2[[#This Row],[Welding Date]]=TODAY(),Table2[[#This Row],[Welding Date]]=TODAY()+1), Table2[[#This Row],[Welding Date]],IF(Table2[[#This Row],[Welding Corners]]="Ready","Done",""))</f>
        <v/>
      </c>
      <c r="CE522" s="120" t="str">
        <f ca="1">IF(OR(Table2[[#This Row],[Puching Date]]=TODAY(),Table2[[#This Row],[Puching Date]]=TODAY()+1), Table2[[#This Row],[Puching Date]],IF(Table2[[#This Row],[Punch Holes]]="Ready","Done",""))</f>
        <v/>
      </c>
      <c r="CF522" s="120" t="str">
        <f ca="1">IF(OR(Table2[[#This Row],[Housing Date2]]=TODAY(),Table2[[#This Row],[Housing Date2]]=TODAY()+1),Table2[[#This Row],[Housing Date2]],IF(Table2[[#This Row],[Body Assembly]],"Done",""))</f>
        <v/>
      </c>
      <c r="CG522" s="120" t="str">
        <f>_xlfn.IFNA(VLOOKUP(Table2[[#This Row],[Job-no]],Table4[],7,FALSE),"Done")</f>
        <v>Scheduled/Released</v>
      </c>
    </row>
    <row r="523" spans="1:85" x14ac:dyDescent="0.25">
      <c r="A523" t="str">
        <f>_xlfn.CONCAT(Table2[[#This Row],[Order]],"-",Table2[[#This Row],[Line]])</f>
        <v>76028-37</v>
      </c>
      <c r="B523" s="5">
        <v>43486</v>
      </c>
      <c r="C523" s="8">
        <v>76028</v>
      </c>
      <c r="D523" s="3" t="s">
        <v>5009</v>
      </c>
      <c r="E523" s="8">
        <v>37</v>
      </c>
      <c r="F523" s="8">
        <v>1</v>
      </c>
      <c r="G523" s="3" t="s">
        <v>42</v>
      </c>
      <c r="H523" s="8">
        <v>1</v>
      </c>
      <c r="I523" s="43" t="b">
        <v>0</v>
      </c>
      <c r="J523" s="43" t="b">
        <v>0</v>
      </c>
      <c r="K523" t="s">
        <v>114</v>
      </c>
      <c r="L523" s="43" t="b">
        <v>0</v>
      </c>
      <c r="M523" s="43" t="b">
        <v>0</v>
      </c>
      <c r="N523" s="43" t="b">
        <v>0</v>
      </c>
      <c r="O523" t="s">
        <v>114</v>
      </c>
      <c r="P523" t="s">
        <v>114</v>
      </c>
      <c r="Q523" t="s">
        <v>114</v>
      </c>
      <c r="R523" t="s">
        <v>114</v>
      </c>
      <c r="S523" t="s">
        <v>114</v>
      </c>
      <c r="T523" t="s">
        <v>114</v>
      </c>
      <c r="U523" t="s">
        <v>114</v>
      </c>
      <c r="V523" t="s">
        <v>114</v>
      </c>
      <c r="W523" s="5">
        <v>43481</v>
      </c>
      <c r="X523" s="3" t="s">
        <v>114</v>
      </c>
      <c r="Y523" s="3"/>
      <c r="Z523" s="3" t="s">
        <v>17</v>
      </c>
      <c r="AA523" s="3" t="s">
        <v>114</v>
      </c>
      <c r="AB523" s="3" t="s">
        <v>74</v>
      </c>
      <c r="AC523" s="8">
        <v>4</v>
      </c>
      <c r="AD523" s="3" t="s">
        <v>5967</v>
      </c>
      <c r="AE523" s="4" t="s">
        <v>5968</v>
      </c>
      <c r="AF523" s="3"/>
      <c r="AG523" s="3" t="s">
        <v>114</v>
      </c>
      <c r="AH523" s="8">
        <v>8</v>
      </c>
      <c r="AI523" s="3" t="s">
        <v>74</v>
      </c>
      <c r="AJ523" t="s">
        <v>114</v>
      </c>
      <c r="AK523" t="s">
        <v>114</v>
      </c>
      <c r="AL523" s="43" t="b">
        <v>0</v>
      </c>
      <c r="AM523" s="3"/>
      <c r="AN523" s="3"/>
      <c r="AO523" s="43" t="b">
        <v>0</v>
      </c>
      <c r="AP523" s="3" t="b">
        <v>0</v>
      </c>
      <c r="AQ523" s="3">
        <f>VLOOKUP(Table2[[#This Row],[Job-no]],Table3[],26,FALSE)</f>
        <v>5828</v>
      </c>
      <c r="AR523" t="str">
        <f t="shared" si="103"/>
        <v>CCH</v>
      </c>
      <c r="AS523" t="str">
        <f>VLOOKUP(AR523,Table1[],4,0)</f>
        <v>surface</v>
      </c>
      <c r="AT523">
        <f>IF(BD523&gt;0,"Pattern",VLOOKUP(AR523,Table1[],5,0))</f>
        <v>0</v>
      </c>
      <c r="AU523" s="34">
        <f>IF(AT523="Pattern",WORKDAY(Table2[[#This Row],[Scheduled Ship Date]],-10),WORKDAY(Table2[[#This Row],[Scheduled Ship Date]],-4))</f>
        <v>43480</v>
      </c>
      <c r="AV523">
        <f>IF(Table2[[#This Row],[Extrusion cut double saw]]=TRUE,IF(O523="ToDo",IF(AT523="Pattern",Table2[[#This Row],[Total Sections]]*0.4,Table2[[#This Row],[Total Sections]]*0.12),0),IF(AT523="Pattern",Table2[[#This Row],[Total Sections]]*4,Table2[[#This Row],[Total Sections]]*1.2))</f>
        <v>9.6</v>
      </c>
      <c r="AW523" s="130">
        <f t="shared" ca="1" si="101"/>
        <v>43471</v>
      </c>
      <c r="AX523" s="42">
        <f>IF(AT523="Pattern",Table2[[#This Row],[Scheduled Ship Date]]-2,Table2[[#This Row],[Scheduled Ship Date]]-3)</f>
        <v>43483</v>
      </c>
      <c r="AY523">
        <f>IF(Table2[[#This Row],[Pattern]]="Pattern",Table2[[#This Row],[Total Sections]]*4.82,Table2[[#This Row],[Total Sections]]*0.5)</f>
        <v>4</v>
      </c>
      <c r="AZ523" s="42">
        <f t="shared" ca="1" si="102"/>
        <v>43470</v>
      </c>
      <c r="BA523" s="39">
        <f>((Table2[Total Sections]/Table2[Open Qty])-1)*Table2[Open Qty]*12.96</f>
        <v>90.72</v>
      </c>
      <c r="BB523" s="42"/>
      <c r="BC523" s="39" t="str">
        <f t="shared" si="104"/>
        <v>CCH-SL-1100-80-35-CL(94)-W-UNV-DP-2-C</v>
      </c>
      <c r="BD523" s="39">
        <f t="shared" si="105"/>
        <v>0</v>
      </c>
      <c r="BE523" s="39" t="b">
        <f>_xlfn.IFNA(VLOOKUP(Table2[[#This Row],[Job-no]],Table4[],9,FALSE),TRUE)</f>
        <v>0</v>
      </c>
      <c r="BF523" t="str">
        <f>VLOOKUP(AR523,Table1[],3,0)</f>
        <v>PERFKT</v>
      </c>
      <c r="BG523" s="39" t="b">
        <f>_xlfn.IFNA(VLOOKUP(Table2[[#This Row],[Job-no]],Table4[],14,FALSE),TRUE)</f>
        <v>0</v>
      </c>
      <c r="BH523" s="39" t="str">
        <f>_xlfn.IFNA(VLOOKUP(Table2[[#This Row],[Job-no]],Table4[],11,FALSE),"Done")</f>
        <v/>
      </c>
      <c r="BI523" s="39">
        <f>IF(Table2[[#This Row],[Pattern]]="Pattern",VLOOKUP(Table2[[#This Row],[Product Code]],'Routing data'!$A$2:$W$470,13,FALSE),VLOOKUP(Table2[[#This Row],[Product Code]],'Routing data'!$A$2:$W$470,3,FALSE))</f>
        <v>2</v>
      </c>
      <c r="BJ523" s="39">
        <f>IF(Table2[[#This Row],[Pattern]]="Pattern",VLOOKUP(Table2[[#This Row],[Product Code]],'Routing data'!$A$2:$W$470,14,FALSE),VLOOKUP(Table2[[#This Row],[Product Code]],'Routing data'!$A$2:$W$470,4,FALSE))</f>
        <v>0</v>
      </c>
      <c r="BK523" s="39">
        <f>VLOOKUP(Table2[[#This Row],[Product Code]],'Routing data'!A$4:W$524,16,FALSE)</f>
        <v>0</v>
      </c>
      <c r="BL523" s="42">
        <f>IF(Table2[[#This Row],[Milling Required]]=0,"x",IF(AT523="Pattern",B523-10,B523-4))</f>
        <v>43482</v>
      </c>
      <c r="BM523" s="42" t="str">
        <f>IF(Table2[[#This Row],[Punching Required]]=0,"x",IF(AT523="Pattern",B523-8,B523-2))</f>
        <v>x</v>
      </c>
      <c r="BN523" s="42">
        <f t="shared" si="106"/>
        <v>43483</v>
      </c>
      <c r="BO523" s="39">
        <f>IF(Table2[[#This Row],[Milling]]="x","x",Table2[[#This Row],[Total Sections]]*2)</f>
        <v>16</v>
      </c>
      <c r="BP523" s="39" t="str">
        <f>IF(Table2[[#This Row],[Punching]]="x","x",Table2[Total Sections]*2)</f>
        <v>x</v>
      </c>
      <c r="BQ523" s="39">
        <f>IF(Table2[[#This Row],[Pattern]]="Pattern",Table2[Total Sections]*3,Table2[Total Sections]*1.5)</f>
        <v>12</v>
      </c>
      <c r="BR523" s="42">
        <f t="shared" ref="BR523:BR535" ca="1" si="108">TODAY()+4</f>
        <v>43471</v>
      </c>
      <c r="BS523" s="39"/>
      <c r="BT523" s="39"/>
      <c r="BU523" s="39"/>
      <c r="BV523" s="39" t="str">
        <f>_xlfn.IFNA(VLOOKUP(Table2[[#This Row],[Job-no]],Table4[],16,FALSE),"Ready")</f>
        <v/>
      </c>
      <c r="BW523" s="39" t="str">
        <f>_xlfn.IFNA(VLOOKUP(Table2[[#This Row],[Job-no]],Table4[],21,FALSE),"Ready")</f>
        <v/>
      </c>
      <c r="BX523" s="39" t="b">
        <f>_xlfn.IFNA(VLOOKUP(Table2[[#This Row],[Job-no]],Table4[],10,FALSE),TRUE)</f>
        <v>0</v>
      </c>
      <c r="BY523" s="39" t="str">
        <f>_xlfn.IFNA(VLOOKUP(Table2[[#This Row],[Job-no]],Table4[],22,FALSE),"Ready")</f>
        <v/>
      </c>
      <c r="BZ523" s="120">
        <f t="shared" si="107"/>
        <v>43486</v>
      </c>
      <c r="CA523" s="120" t="str">
        <f ca="1">IF(OR(Table2[[#This Row],[Saw Date]]=TODAY(),Table2[[#This Row],[Saw Date]]=TODAY()+1), Table2[[#This Row],[Saw Date]],IF(Table2[[#This Row],[Extrusion cut double saw]],"Done",""))</f>
        <v/>
      </c>
      <c r="CB523" s="120" t="str">
        <f ca="1">IF(OR(Table2[[#This Row],[Lens Date]]=TODAY(),Table2[[#This Row],[Lens Date]]=TODAY()+1), Table2[[#This Row],[Lens Date]],IF(Table2[[#This Row],[MSLens]]="Done","Done",""))</f>
        <v/>
      </c>
      <c r="CC523" s="120" t="str">
        <f ca="1">IF(OR(Table2[[#This Row],[Milling Date]]=TODAY(),Table2[[#This Row],[Milling Date]]=TODAY()+1), Table2[[#This Row],[Milling Date]],IF(Table2[[#This Row],[CNC Holes]]="Ready","Done",""))</f>
        <v/>
      </c>
      <c r="CD523" s="120" t="str">
        <f ca="1">IF(OR(Table2[[#This Row],[Welding Date]]=TODAY(),Table2[[#This Row],[Welding Date]]=TODAY()+1), Table2[[#This Row],[Welding Date]],IF(Table2[[#This Row],[Welding Corners]]="Ready","Done",""))</f>
        <v/>
      </c>
      <c r="CE523" s="120" t="str">
        <f ca="1">IF(OR(Table2[[#This Row],[Puching Date]]=TODAY(),Table2[[#This Row],[Puching Date]]=TODAY()+1), Table2[[#This Row],[Puching Date]],IF(Table2[[#This Row],[Punch Holes]]="Ready","Done",""))</f>
        <v/>
      </c>
      <c r="CF523" s="120" t="str">
        <f ca="1">IF(OR(Table2[[#This Row],[Housing Date2]]=TODAY(),Table2[[#This Row],[Housing Date2]]=TODAY()+1),Table2[[#This Row],[Housing Date2]],IF(Table2[[#This Row],[Body Assembly]],"Done",""))</f>
        <v/>
      </c>
      <c r="CG523" s="120" t="str">
        <f>_xlfn.IFNA(VLOOKUP(Table2[[#This Row],[Job-no]],Table4[],7,FALSE),"Done")</f>
        <v>Scheduled/Released</v>
      </c>
    </row>
    <row r="524" spans="1:85" x14ac:dyDescent="0.25">
      <c r="A524" s="39" t="str">
        <f>_xlfn.CONCAT(Table2[[#This Row],[Order]],"-",Table2[[#This Row],[Line]])</f>
        <v>76028-38</v>
      </c>
      <c r="B524" s="5">
        <v>43486</v>
      </c>
      <c r="C524" s="8">
        <v>76028</v>
      </c>
      <c r="D524" s="3" t="s">
        <v>5011</v>
      </c>
      <c r="E524" s="8">
        <v>38</v>
      </c>
      <c r="F524" s="8">
        <v>1</v>
      </c>
      <c r="G524" s="3" t="s">
        <v>42</v>
      </c>
      <c r="H524" s="8">
        <v>1</v>
      </c>
      <c r="I524" s="43" t="b">
        <v>0</v>
      </c>
      <c r="J524" s="43" t="b">
        <v>0</v>
      </c>
      <c r="K524" t="s">
        <v>114</v>
      </c>
      <c r="L524" s="43" t="b">
        <v>0</v>
      </c>
      <c r="M524" s="43" t="b">
        <v>0</v>
      </c>
      <c r="N524" s="43" t="b">
        <v>0</v>
      </c>
      <c r="O524" t="s">
        <v>114</v>
      </c>
      <c r="P524" t="s">
        <v>114</v>
      </c>
      <c r="Q524" t="s">
        <v>114</v>
      </c>
      <c r="R524" t="s">
        <v>114</v>
      </c>
      <c r="S524" t="s">
        <v>114</v>
      </c>
      <c r="T524" t="s">
        <v>114</v>
      </c>
      <c r="U524" t="s">
        <v>114</v>
      </c>
      <c r="V524" t="s">
        <v>114</v>
      </c>
      <c r="W524" s="5">
        <v>43481</v>
      </c>
      <c r="X524" s="3" t="s">
        <v>114</v>
      </c>
      <c r="Y524" s="3"/>
      <c r="Z524" s="3" t="s">
        <v>17</v>
      </c>
      <c r="AA524" s="3" t="s">
        <v>114</v>
      </c>
      <c r="AB524" s="3" t="s">
        <v>74</v>
      </c>
      <c r="AC524" s="8">
        <v>4</v>
      </c>
      <c r="AD524" s="3" t="s">
        <v>5967</v>
      </c>
      <c r="AE524" s="4" t="s">
        <v>5968</v>
      </c>
      <c r="AF524" s="3"/>
      <c r="AG524" s="3" t="s">
        <v>114</v>
      </c>
      <c r="AH524" s="8">
        <v>9</v>
      </c>
      <c r="AI524" s="3" t="s">
        <v>74</v>
      </c>
      <c r="AJ524" t="s">
        <v>114</v>
      </c>
      <c r="AK524" t="s">
        <v>114</v>
      </c>
      <c r="AL524" s="43" t="b">
        <v>0</v>
      </c>
      <c r="AM524" s="3"/>
      <c r="AN524" s="3"/>
      <c r="AO524" s="43" t="b">
        <v>0</v>
      </c>
      <c r="AP524" s="3" t="b">
        <v>0</v>
      </c>
      <c r="AQ524" s="3">
        <f>VLOOKUP(Table2[[#This Row],[Job-no]],Table3[],26,FALSE)</f>
        <v>5890</v>
      </c>
      <c r="AR524" t="str">
        <f t="shared" si="103"/>
        <v>CCH</v>
      </c>
      <c r="AS524" t="str">
        <f>VLOOKUP(AR524,Table1[],4,0)</f>
        <v>surface</v>
      </c>
      <c r="AT524">
        <f>IF(BD524&gt;0,"Pattern",VLOOKUP(AR524,Table1[],5,0))</f>
        <v>0</v>
      </c>
      <c r="AU524" s="34">
        <f>IF(AT524="Pattern",WORKDAY(Table2[[#This Row],[Scheduled Ship Date]],-10),WORKDAY(Table2[[#This Row],[Scheduled Ship Date]],-4))</f>
        <v>43480</v>
      </c>
      <c r="AV524" s="39">
        <f>IF(Table2[[#This Row],[Extrusion cut double saw]]=TRUE,IF(O524="ToDo",IF(AT524="Pattern",Table2[[#This Row],[Total Sections]]*0.4,Table2[[#This Row],[Total Sections]]*0.12),0),IF(AT524="Pattern",Table2[[#This Row],[Total Sections]]*4,Table2[[#This Row],[Total Sections]]*1.2))</f>
        <v>10.799999999999999</v>
      </c>
      <c r="AW524" s="130">
        <f t="shared" ca="1" si="101"/>
        <v>43471</v>
      </c>
      <c r="AX524" s="42">
        <f>IF(AT524="Pattern",Table2[[#This Row],[Scheduled Ship Date]]-2,Table2[[#This Row],[Scheduled Ship Date]]-3)</f>
        <v>43483</v>
      </c>
      <c r="AY524" s="39">
        <f>IF(Table2[[#This Row],[Pattern]]="Pattern",Table2[[#This Row],[Total Sections]]*4.82,Table2[[#This Row],[Total Sections]]*0.5)</f>
        <v>4.5</v>
      </c>
      <c r="AZ524" s="42">
        <f t="shared" ca="1" si="102"/>
        <v>43470</v>
      </c>
      <c r="BA524" s="39">
        <f>((Table2[Total Sections]/Table2[Open Qty])-1)*Table2[Open Qty]*12.96</f>
        <v>103.68</v>
      </c>
      <c r="BB524" s="39"/>
      <c r="BC524" s="39" t="str">
        <f t="shared" si="104"/>
        <v>CCH-SL-1100-80-35-CL(95)-W-UNV-DP-2-C</v>
      </c>
      <c r="BD524" s="39">
        <f t="shared" si="105"/>
        <v>0</v>
      </c>
      <c r="BE524" s="39" t="b">
        <f>_xlfn.IFNA(VLOOKUP(Table2[[#This Row],[Job-no]],Table4[],9,FALSE),TRUE)</f>
        <v>0</v>
      </c>
      <c r="BF524" t="str">
        <f>VLOOKUP(AR524,Table1[],3,0)</f>
        <v>PERFKT</v>
      </c>
      <c r="BG524" s="39" t="b">
        <f>_xlfn.IFNA(VLOOKUP(Table2[[#This Row],[Job-no]],Table4[],14,FALSE),TRUE)</f>
        <v>0</v>
      </c>
      <c r="BH524" s="39" t="str">
        <f>_xlfn.IFNA(VLOOKUP(Table2[[#This Row],[Job-no]],Table4[],11,FALSE),"Done")</f>
        <v/>
      </c>
      <c r="BI524" s="39">
        <f>IF(Table2[[#This Row],[Pattern]]="Pattern",VLOOKUP(Table2[[#This Row],[Product Code]],'Routing data'!$A$2:$W$470,13,FALSE),VLOOKUP(Table2[[#This Row],[Product Code]],'Routing data'!$A$2:$W$470,3,FALSE))</f>
        <v>2</v>
      </c>
      <c r="BJ524" s="39">
        <f>IF(Table2[[#This Row],[Pattern]]="Pattern",VLOOKUP(Table2[[#This Row],[Product Code]],'Routing data'!$A$2:$W$470,14,FALSE),VLOOKUP(Table2[[#This Row],[Product Code]],'Routing data'!$A$2:$W$470,4,FALSE))</f>
        <v>0</v>
      </c>
      <c r="BK524" s="39">
        <f>VLOOKUP(Table2[[#This Row],[Product Code]],'Routing data'!A$4:W$524,16,FALSE)</f>
        <v>0</v>
      </c>
      <c r="BL524" s="42">
        <f>IF(Table2[[#This Row],[Milling Required]]=0,"x",IF(AT524="Pattern",B524-10,B524-4))</f>
        <v>43482</v>
      </c>
      <c r="BM524" s="42" t="str">
        <f>IF(Table2[[#This Row],[Punching Required]]=0,"x",IF(AT524="Pattern",B524-8,B524-2))</f>
        <v>x</v>
      </c>
      <c r="BN524" s="42">
        <f t="shared" si="106"/>
        <v>43483</v>
      </c>
      <c r="BO524" s="39">
        <f>IF(Table2[[#This Row],[Milling]]="x","x",Table2[[#This Row],[Total Sections]]*2)</f>
        <v>18</v>
      </c>
      <c r="BP524" s="39" t="str">
        <f>IF(Table2[[#This Row],[Punching]]="x","x",Table2[Total Sections]*2)</f>
        <v>x</v>
      </c>
      <c r="BQ524" s="39">
        <f>IF(Table2[[#This Row],[Pattern]]="Pattern",Table2[Total Sections]*3,Table2[Total Sections]*1.5)</f>
        <v>13.5</v>
      </c>
      <c r="BR524" s="42">
        <f t="shared" ca="1" si="108"/>
        <v>43471</v>
      </c>
      <c r="BS524" s="42"/>
      <c r="BT524" s="42"/>
      <c r="BU524" s="39"/>
      <c r="BV524" s="39" t="str">
        <f>_xlfn.IFNA(VLOOKUP(Table2[[#This Row],[Job-no]],Table4[],16,FALSE),"Ready")</f>
        <v/>
      </c>
      <c r="BW524" s="39" t="str">
        <f>_xlfn.IFNA(VLOOKUP(Table2[[#This Row],[Job-no]],Table4[],21,FALSE),"Ready")</f>
        <v/>
      </c>
      <c r="BX524" s="39" t="b">
        <f>_xlfn.IFNA(VLOOKUP(Table2[[#This Row],[Job-no]],Table4[],10,FALSE),TRUE)</f>
        <v>0</v>
      </c>
      <c r="BY524" s="39" t="str">
        <f>_xlfn.IFNA(VLOOKUP(Table2[[#This Row],[Job-no]],Table4[],22,FALSE),"Ready")</f>
        <v/>
      </c>
      <c r="BZ524" s="120">
        <f t="shared" si="107"/>
        <v>43486</v>
      </c>
      <c r="CA524" s="120" t="str">
        <f ca="1">IF(OR(Table2[[#This Row],[Saw Date]]=TODAY(),Table2[[#This Row],[Saw Date]]=TODAY()+1), Table2[[#This Row],[Saw Date]],IF(Table2[[#This Row],[Extrusion cut double saw]],"Done",""))</f>
        <v/>
      </c>
      <c r="CB524" s="120" t="str">
        <f ca="1">IF(OR(Table2[[#This Row],[Lens Date]]=TODAY(),Table2[[#This Row],[Lens Date]]=TODAY()+1), Table2[[#This Row],[Lens Date]],IF(Table2[[#This Row],[MSLens]]="Done","Done",""))</f>
        <v/>
      </c>
      <c r="CC524" s="120" t="str">
        <f ca="1">IF(OR(Table2[[#This Row],[Milling Date]]=TODAY(),Table2[[#This Row],[Milling Date]]=TODAY()+1), Table2[[#This Row],[Milling Date]],IF(Table2[[#This Row],[CNC Holes]]="Ready","Done",""))</f>
        <v/>
      </c>
      <c r="CD524" s="120" t="str">
        <f ca="1">IF(OR(Table2[[#This Row],[Welding Date]]=TODAY(),Table2[[#This Row],[Welding Date]]=TODAY()+1), Table2[[#This Row],[Welding Date]],IF(Table2[[#This Row],[Welding Corners]]="Ready","Done",""))</f>
        <v/>
      </c>
      <c r="CE524" s="120" t="str">
        <f ca="1">IF(OR(Table2[[#This Row],[Puching Date]]=TODAY(),Table2[[#This Row],[Puching Date]]=TODAY()+1), Table2[[#This Row],[Puching Date]],IF(Table2[[#This Row],[Punch Holes]]="Ready","Done",""))</f>
        <v/>
      </c>
      <c r="CF524" s="120" t="str">
        <f ca="1">IF(OR(Table2[[#This Row],[Housing Date2]]=TODAY(),Table2[[#This Row],[Housing Date2]]=TODAY()+1),Table2[[#This Row],[Housing Date2]],IF(Table2[[#This Row],[Body Assembly]],"Done",""))</f>
        <v/>
      </c>
      <c r="CG524" s="120" t="str">
        <f>_xlfn.IFNA(VLOOKUP(Table2[[#This Row],[Job-no]],Table4[],7,FALSE),"Done")</f>
        <v>Scheduled/Released</v>
      </c>
    </row>
    <row r="525" spans="1:85" x14ac:dyDescent="0.25">
      <c r="A525" s="39" t="str">
        <f>_xlfn.CONCAT(Table2[[#This Row],[Order]],"-",Table2[[#This Row],[Line]])</f>
        <v>76028-39</v>
      </c>
      <c r="B525" s="5">
        <v>43486</v>
      </c>
      <c r="C525" s="8">
        <v>76028</v>
      </c>
      <c r="D525" s="3" t="s">
        <v>5013</v>
      </c>
      <c r="E525" s="8">
        <v>39</v>
      </c>
      <c r="F525" s="8">
        <v>1</v>
      </c>
      <c r="G525" s="3" t="s">
        <v>42</v>
      </c>
      <c r="H525" s="8">
        <v>1</v>
      </c>
      <c r="I525" s="43" t="b">
        <v>0</v>
      </c>
      <c r="J525" s="43" t="b">
        <v>0</v>
      </c>
      <c r="K525" t="s">
        <v>114</v>
      </c>
      <c r="L525" s="43" t="b">
        <v>0</v>
      </c>
      <c r="M525" s="43" t="b">
        <v>0</v>
      </c>
      <c r="N525" s="43" t="b">
        <v>0</v>
      </c>
      <c r="O525" t="s">
        <v>114</v>
      </c>
      <c r="P525" t="s">
        <v>114</v>
      </c>
      <c r="Q525" t="s">
        <v>114</v>
      </c>
      <c r="R525" t="s">
        <v>114</v>
      </c>
      <c r="S525" t="s">
        <v>114</v>
      </c>
      <c r="T525" t="s">
        <v>114</v>
      </c>
      <c r="U525" t="s">
        <v>114</v>
      </c>
      <c r="V525" t="s">
        <v>114</v>
      </c>
      <c r="W525" s="5">
        <v>43481</v>
      </c>
      <c r="X525" s="3" t="s">
        <v>114</v>
      </c>
      <c r="Y525" s="3"/>
      <c r="Z525" s="3" t="s">
        <v>17</v>
      </c>
      <c r="AA525" s="3" t="s">
        <v>114</v>
      </c>
      <c r="AB525" s="3" t="s">
        <v>74</v>
      </c>
      <c r="AC525" s="8">
        <v>4</v>
      </c>
      <c r="AD525" s="3" t="s">
        <v>5967</v>
      </c>
      <c r="AE525" s="4" t="s">
        <v>5968</v>
      </c>
      <c r="AF525" s="3"/>
      <c r="AG525" s="3" t="s">
        <v>114</v>
      </c>
      <c r="AH525" s="8">
        <v>9</v>
      </c>
      <c r="AI525" s="3" t="s">
        <v>74</v>
      </c>
      <c r="AJ525" t="s">
        <v>114</v>
      </c>
      <c r="AK525" t="s">
        <v>114</v>
      </c>
      <c r="AL525" s="43" t="b">
        <v>0</v>
      </c>
      <c r="AM525" s="3"/>
      <c r="AN525" s="3"/>
      <c r="AO525" s="43" t="b">
        <v>0</v>
      </c>
      <c r="AP525" s="3" t="b">
        <v>0</v>
      </c>
      <c r="AQ525" s="3">
        <f>VLOOKUP(Table2[[#This Row],[Job-no]],Table3[],26,FALSE)</f>
        <v>6324</v>
      </c>
      <c r="AR525" t="str">
        <f t="shared" si="103"/>
        <v>CCH</v>
      </c>
      <c r="AS525" t="str">
        <f>VLOOKUP(AR525,Table1[],4,0)</f>
        <v>surface</v>
      </c>
      <c r="AT525">
        <f>IF(BD525&gt;0,"Pattern",VLOOKUP(AR525,Table1[],5,0))</f>
        <v>0</v>
      </c>
      <c r="AU525" s="34">
        <f>IF(AT525="Pattern",WORKDAY(Table2[[#This Row],[Scheduled Ship Date]],-10),WORKDAY(Table2[[#This Row],[Scheduled Ship Date]],-4))</f>
        <v>43480</v>
      </c>
      <c r="AV525" s="39">
        <f>IF(Table2[[#This Row],[Extrusion cut double saw]]=TRUE,IF(O525="ToDo",IF(AT525="Pattern",Table2[[#This Row],[Total Sections]]*0.4,Table2[[#This Row],[Total Sections]]*0.12),0),IF(AT525="Pattern",Table2[[#This Row],[Total Sections]]*4,Table2[[#This Row],[Total Sections]]*1.2))</f>
        <v>10.799999999999999</v>
      </c>
      <c r="AW525" s="130">
        <f t="shared" ca="1" si="101"/>
        <v>43471</v>
      </c>
      <c r="AX525" s="42">
        <f>IF(AT525="Pattern",Table2[[#This Row],[Scheduled Ship Date]]-2,Table2[[#This Row],[Scheduled Ship Date]]-3)</f>
        <v>43483</v>
      </c>
      <c r="AY525" s="39">
        <f>IF(Table2[[#This Row],[Pattern]]="Pattern",Table2[[#This Row],[Total Sections]]*4.82,Table2[[#This Row],[Total Sections]]*0.5)</f>
        <v>4.5</v>
      </c>
      <c r="AZ525" s="42">
        <f t="shared" ca="1" si="102"/>
        <v>43470</v>
      </c>
      <c r="BA525" s="39">
        <f>((Table2[Total Sections]/Table2[Open Qty])-1)*Table2[Open Qty]*12.96</f>
        <v>103.68</v>
      </c>
      <c r="BB525" s="39"/>
      <c r="BC525" s="39" t="str">
        <f t="shared" si="104"/>
        <v>CCH-SL-1100-80-35-CL(102)-W-UNV-DP-2-C</v>
      </c>
      <c r="BD525" s="39">
        <f t="shared" si="105"/>
        <v>0</v>
      </c>
      <c r="BE525" s="39" t="b">
        <f>_xlfn.IFNA(VLOOKUP(Table2[[#This Row],[Job-no]],Table4[],9,FALSE),TRUE)</f>
        <v>0</v>
      </c>
      <c r="BF525" s="39"/>
      <c r="BG525" s="39" t="b">
        <f>_xlfn.IFNA(VLOOKUP(Table2[[#This Row],[Job-no]],Table4[],14,FALSE),TRUE)</f>
        <v>0</v>
      </c>
      <c r="BH525" s="39" t="str">
        <f>_xlfn.IFNA(VLOOKUP(Table2[[#This Row],[Job-no]],Table4[],11,FALSE),"Done")</f>
        <v/>
      </c>
      <c r="BI525" s="39">
        <f>IF(Table2[[#This Row],[Pattern]]="Pattern",VLOOKUP(Table2[[#This Row],[Product Code]],'Routing data'!$A$2:$W$470,13,FALSE),VLOOKUP(Table2[[#This Row],[Product Code]],'Routing data'!$A$2:$W$470,3,FALSE))</f>
        <v>2</v>
      </c>
      <c r="BJ525" s="39">
        <f>IF(Table2[[#This Row],[Pattern]]="Pattern",VLOOKUP(Table2[[#This Row],[Product Code]],'Routing data'!$A$2:$W$470,14,FALSE),VLOOKUP(Table2[[#This Row],[Product Code]],'Routing data'!$A$2:$W$470,4,FALSE))</f>
        <v>0</v>
      </c>
      <c r="BK525" s="39">
        <f>VLOOKUP(Table2[[#This Row],[Product Code]],'Routing data'!A$4:W$524,16,FALSE)</f>
        <v>0</v>
      </c>
      <c r="BL525" s="42">
        <f>IF(Table2[[#This Row],[Milling Required]]=0,"x",IF(AT525="Pattern",B525-10,B525-4))</f>
        <v>43482</v>
      </c>
      <c r="BM525" s="39"/>
      <c r="BN525" s="42">
        <f t="shared" si="106"/>
        <v>43483</v>
      </c>
      <c r="BO525" s="39">
        <f>IF(Table2[[#This Row],[Milling]]="x","x",Table2[[#This Row],[Total Sections]]*2)</f>
        <v>18</v>
      </c>
      <c r="BP525" s="39">
        <f>IF(Table2[[#This Row],[Punching]]="x","x",Table2[Total Sections]*2)</f>
        <v>18</v>
      </c>
      <c r="BQ525" s="39">
        <f>IF(Table2[[#This Row],[Pattern]]="Pattern",Table2[Total Sections]*3,Table2[Total Sections]*1.5)</f>
        <v>13.5</v>
      </c>
      <c r="BR525" s="42">
        <f t="shared" ca="1" si="108"/>
        <v>43471</v>
      </c>
      <c r="BS525" s="39"/>
      <c r="BT525" s="39"/>
      <c r="BU525" s="39"/>
      <c r="BV525" s="39" t="str">
        <f>_xlfn.IFNA(VLOOKUP(Table2[[#This Row],[Job-no]],Table4[],16,FALSE),"Ready")</f>
        <v/>
      </c>
      <c r="BW525" s="39" t="str">
        <f>_xlfn.IFNA(VLOOKUP(Table2[[#This Row],[Job-no]],Table4[],21,FALSE),"Ready")</f>
        <v/>
      </c>
      <c r="BX525" s="39" t="b">
        <f>_xlfn.IFNA(VLOOKUP(Table2[[#This Row],[Job-no]],Table4[],10,FALSE),TRUE)</f>
        <v>0</v>
      </c>
      <c r="BY525" s="39" t="str">
        <f>_xlfn.IFNA(VLOOKUP(Table2[[#This Row],[Job-no]],Table4[],22,FALSE),"Ready")</f>
        <v/>
      </c>
      <c r="BZ525" s="120">
        <f t="shared" si="107"/>
        <v>43486</v>
      </c>
      <c r="CA525" s="120" t="str">
        <f ca="1">IF(OR(Table2[[#This Row],[Saw Date]]=TODAY(),Table2[[#This Row],[Saw Date]]=TODAY()+1), Table2[[#This Row],[Saw Date]],IF(Table2[[#This Row],[Extrusion cut double saw]],"Done",""))</f>
        <v/>
      </c>
      <c r="CB525" s="120" t="str">
        <f ca="1">IF(OR(Table2[[#This Row],[Lens Date]]=TODAY(),Table2[[#This Row],[Lens Date]]=TODAY()+1), Table2[[#This Row],[Lens Date]],IF(Table2[[#This Row],[MSLens]]="Done","Done",""))</f>
        <v/>
      </c>
      <c r="CC525" s="120" t="str">
        <f ca="1">IF(OR(Table2[[#This Row],[Milling Date]]=TODAY(),Table2[[#This Row],[Milling Date]]=TODAY()+1), Table2[[#This Row],[Milling Date]],IF(Table2[[#This Row],[CNC Holes]]="Ready","Done",""))</f>
        <v/>
      </c>
      <c r="CD525" s="120" t="str">
        <f ca="1">IF(OR(Table2[[#This Row],[Welding Date]]=TODAY(),Table2[[#This Row],[Welding Date]]=TODAY()+1), Table2[[#This Row],[Welding Date]],IF(Table2[[#This Row],[Welding Corners]]="Ready","Done",""))</f>
        <v/>
      </c>
      <c r="CE525" s="120" t="str">
        <f ca="1">IF(OR(Table2[[#This Row],[Puching Date]]=TODAY(),Table2[[#This Row],[Puching Date]]=TODAY()+1), Table2[[#This Row],[Puching Date]],IF(Table2[[#This Row],[Punch Holes]]="Ready","Done",""))</f>
        <v/>
      </c>
      <c r="CF525" s="120" t="str">
        <f ca="1">IF(OR(Table2[[#This Row],[Housing Date2]]=TODAY(),Table2[[#This Row],[Housing Date2]]=TODAY()+1),Table2[[#This Row],[Housing Date2]],IF(Table2[[#This Row],[Body Assembly]],"Done",""))</f>
        <v/>
      </c>
      <c r="CG525" s="120" t="str">
        <f>_xlfn.IFNA(VLOOKUP(Table2[[#This Row],[Job-no]],Table4[],7,FALSE),"Done")</f>
        <v>Scheduled/Released</v>
      </c>
    </row>
    <row r="526" spans="1:85" x14ac:dyDescent="0.25">
      <c r="A526" s="39" t="str">
        <f>_xlfn.CONCAT(Table2[[#This Row],[Order]],"-",Table2[[#This Row],[Line]])</f>
        <v>76028-4</v>
      </c>
      <c r="B526" s="5">
        <v>43486</v>
      </c>
      <c r="C526" s="8">
        <v>76028</v>
      </c>
      <c r="D526" s="3" t="s">
        <v>4945</v>
      </c>
      <c r="E526" s="8">
        <v>4</v>
      </c>
      <c r="F526" s="8">
        <v>1</v>
      </c>
      <c r="G526" s="3" t="s">
        <v>42</v>
      </c>
      <c r="H526" s="8">
        <v>1</v>
      </c>
      <c r="I526" s="43" t="b">
        <v>0</v>
      </c>
      <c r="J526" s="43" t="b">
        <v>0</v>
      </c>
      <c r="K526" t="s">
        <v>114</v>
      </c>
      <c r="L526" s="43" t="b">
        <v>0</v>
      </c>
      <c r="M526" s="43" t="b">
        <v>0</v>
      </c>
      <c r="N526" s="43" t="b">
        <v>0</v>
      </c>
      <c r="O526" t="s">
        <v>114</v>
      </c>
      <c r="P526" t="s">
        <v>114</v>
      </c>
      <c r="Q526" t="s">
        <v>114</v>
      </c>
      <c r="R526" t="s">
        <v>114</v>
      </c>
      <c r="S526" t="s">
        <v>114</v>
      </c>
      <c r="T526" t="s">
        <v>114</v>
      </c>
      <c r="U526" t="s">
        <v>114</v>
      </c>
      <c r="V526" t="s">
        <v>114</v>
      </c>
      <c r="W526" s="5">
        <v>43481</v>
      </c>
      <c r="X526" s="3" t="s">
        <v>114</v>
      </c>
      <c r="Y526" s="3"/>
      <c r="Z526" s="3" t="s">
        <v>130</v>
      </c>
      <c r="AA526" s="3" t="s">
        <v>114</v>
      </c>
      <c r="AB526" s="3" t="s">
        <v>74</v>
      </c>
      <c r="AC526" s="8">
        <v>4</v>
      </c>
      <c r="AD526" s="3" t="s">
        <v>5967</v>
      </c>
      <c r="AE526" s="4" t="s">
        <v>5968</v>
      </c>
      <c r="AF526" s="3"/>
      <c r="AG526" s="3" t="s">
        <v>114</v>
      </c>
      <c r="AH526" s="8">
        <v>1</v>
      </c>
      <c r="AI526" s="3" t="s">
        <v>74</v>
      </c>
      <c r="AJ526" t="s">
        <v>114</v>
      </c>
      <c r="AK526" t="s">
        <v>114</v>
      </c>
      <c r="AL526" s="43" t="b">
        <v>0</v>
      </c>
      <c r="AM526" s="3"/>
      <c r="AN526" s="3"/>
      <c r="AO526" s="43" t="b">
        <v>0</v>
      </c>
      <c r="AP526" s="3" t="b">
        <v>0</v>
      </c>
      <c r="AQ526" s="3">
        <f>VLOOKUP(Table2[[#This Row],[Job-no]],Table3[],26,FALSE)</f>
        <v>434</v>
      </c>
      <c r="AR526" t="str">
        <f t="shared" si="103"/>
        <v>CCH</v>
      </c>
      <c r="AS526" t="str">
        <f>VLOOKUP(AR526,Table1[],4,0)</f>
        <v>surface</v>
      </c>
      <c r="AT526">
        <f>IF(BD526&gt;0,"Pattern",VLOOKUP(AR526,Table1[],5,0))</f>
        <v>0</v>
      </c>
      <c r="AU526" s="34">
        <f>IF(AT526="Pattern",WORKDAY(Table2[[#This Row],[Scheduled Ship Date]],-10),WORKDAY(Table2[[#This Row],[Scheduled Ship Date]],-4))</f>
        <v>43480</v>
      </c>
      <c r="AV526" s="39">
        <f>IF(Table2[[#This Row],[Extrusion cut double saw]]=TRUE,IF(O526="ToDo",IF(AT526="Pattern",Table2[[#This Row],[Total Sections]]*0.4,Table2[[#This Row],[Total Sections]]*0.12),0),IF(AT526="Pattern",Table2[[#This Row],[Total Sections]]*4,Table2[[#This Row],[Total Sections]]*1.2))</f>
        <v>1.2</v>
      </c>
      <c r="AW526" s="130">
        <f t="shared" ref="AW526:AW557" ca="1" si="109">TODAY()+4</f>
        <v>43471</v>
      </c>
      <c r="AX526" s="42">
        <f>IF(AT526="Pattern",Table2[[#This Row],[Scheduled Ship Date]]-2,Table2[[#This Row],[Scheduled Ship Date]]-3)</f>
        <v>43483</v>
      </c>
      <c r="AY526" s="39">
        <f>IF(Table2[[#This Row],[Pattern]]="Pattern",Table2[[#This Row],[Total Sections]]*4.82,Table2[[#This Row],[Total Sections]]*0.5)</f>
        <v>0.5</v>
      </c>
      <c r="AZ526" s="42">
        <f t="shared" ref="AZ526:AZ549" ca="1" si="110">TODAY()+3</f>
        <v>43470</v>
      </c>
      <c r="BA526" s="39">
        <f>((Table2[Total Sections]/Table2[Open Qty])-1)*Table2[Open Qty]*12.96</f>
        <v>0</v>
      </c>
      <c r="BB526" s="39"/>
      <c r="BC526" s="39" t="str">
        <f t="shared" si="104"/>
        <v>CCH-SL-1100-80-35-CL(7)-W-UNV-DP-1-C</v>
      </c>
      <c r="BD526" s="39">
        <f t="shared" si="105"/>
        <v>0</v>
      </c>
      <c r="BE526" s="39" t="b">
        <f>_xlfn.IFNA(VLOOKUP(Table2[[#This Row],[Job-no]],Table4[],9,FALSE),TRUE)</f>
        <v>0</v>
      </c>
      <c r="BF526" s="39"/>
      <c r="BG526" s="39" t="b">
        <f>_xlfn.IFNA(VLOOKUP(Table2[[#This Row],[Job-no]],Table4[],14,FALSE),TRUE)</f>
        <v>0</v>
      </c>
      <c r="BH526" s="39" t="str">
        <f>_xlfn.IFNA(VLOOKUP(Table2[[#This Row],[Job-no]],Table4[],11,FALSE),"Done")</f>
        <v/>
      </c>
      <c r="BI526" s="39">
        <f>IF(Table2[[#This Row],[Pattern]]="Pattern",VLOOKUP(Table2[[#This Row],[Product Code]],'Routing data'!$A$2:$W$470,13,FALSE),VLOOKUP(Table2[[#This Row],[Product Code]],'Routing data'!$A$2:$W$470,3,FALSE))</f>
        <v>2</v>
      </c>
      <c r="BJ526" s="39">
        <f>IF(Table2[[#This Row],[Pattern]]="Pattern",VLOOKUP(Table2[[#This Row],[Product Code]],'Routing data'!$A$2:$W$470,14,FALSE),VLOOKUP(Table2[[#This Row],[Product Code]],'Routing data'!$A$2:$W$470,4,FALSE))</f>
        <v>0</v>
      </c>
      <c r="BK526" s="39">
        <f>VLOOKUP(Table2[[#This Row],[Product Code]],'Routing data'!A$4:W$524,16,FALSE)</f>
        <v>0</v>
      </c>
      <c r="BL526" s="42">
        <f>IF(Table2[[#This Row],[Milling Required]]=0,"x",IF(AT526="Pattern",B526-10,B526-4))</f>
        <v>43482</v>
      </c>
      <c r="BM526" s="39"/>
      <c r="BN526" s="42">
        <f t="shared" si="106"/>
        <v>43483</v>
      </c>
      <c r="BO526" s="39">
        <f>IF(Table2[[#This Row],[Milling]]="x","x",Table2[[#This Row],[Total Sections]]*2)</f>
        <v>2</v>
      </c>
      <c r="BP526" s="39">
        <f>IF(Table2[[#This Row],[Punching]]="x","x",Table2[Total Sections]*2)</f>
        <v>2</v>
      </c>
      <c r="BQ526" s="39">
        <f>IF(Table2[[#This Row],[Pattern]]="Pattern",Table2[Total Sections]*3,Table2[Total Sections]*1.5)</f>
        <v>1.5</v>
      </c>
      <c r="BR526" s="42">
        <f t="shared" ca="1" si="108"/>
        <v>43471</v>
      </c>
      <c r="BS526" s="39"/>
      <c r="BT526" s="39"/>
      <c r="BU526" s="39"/>
      <c r="BV526" s="39" t="str">
        <f>_xlfn.IFNA(VLOOKUP(Table2[[#This Row],[Job-no]],Table4[],16,FALSE),"Ready")</f>
        <v/>
      </c>
      <c r="BW526" s="39" t="str">
        <f>_xlfn.IFNA(VLOOKUP(Table2[[#This Row],[Job-no]],Table4[],21,FALSE),"Ready")</f>
        <v/>
      </c>
      <c r="BX526" s="39" t="b">
        <f>_xlfn.IFNA(VLOOKUP(Table2[[#This Row],[Job-no]],Table4[],10,FALSE),TRUE)</f>
        <v>0</v>
      </c>
      <c r="BY526" s="39" t="str">
        <f>_xlfn.IFNA(VLOOKUP(Table2[[#This Row],[Job-no]],Table4[],22,FALSE),"Ready")</f>
        <v/>
      </c>
      <c r="BZ526" s="120">
        <f t="shared" si="107"/>
        <v>43486</v>
      </c>
      <c r="CA526" s="120" t="str">
        <f ca="1">IF(OR(Table2[[#This Row],[Saw Date]]=TODAY(),Table2[[#This Row],[Saw Date]]=TODAY()+1), Table2[[#This Row],[Saw Date]],IF(Table2[[#This Row],[Extrusion cut double saw]],"Done",""))</f>
        <v/>
      </c>
      <c r="CB526" s="120" t="str">
        <f ca="1">IF(OR(Table2[[#This Row],[Lens Date]]=TODAY(),Table2[[#This Row],[Lens Date]]=TODAY()+1), Table2[[#This Row],[Lens Date]],IF(Table2[[#This Row],[MSLens]]="Done","Done",""))</f>
        <v/>
      </c>
      <c r="CC526" s="120" t="str">
        <f ca="1">IF(OR(Table2[[#This Row],[Milling Date]]=TODAY(),Table2[[#This Row],[Milling Date]]=TODAY()+1), Table2[[#This Row],[Milling Date]],IF(Table2[[#This Row],[CNC Holes]]="Ready","Done",""))</f>
        <v/>
      </c>
      <c r="CD526" s="120" t="str">
        <f ca="1">IF(OR(Table2[[#This Row],[Welding Date]]=TODAY(),Table2[[#This Row],[Welding Date]]=TODAY()+1), Table2[[#This Row],[Welding Date]],IF(Table2[[#This Row],[Welding Corners]]="Ready","Done",""))</f>
        <v/>
      </c>
      <c r="CE526" s="120" t="str">
        <f ca="1">IF(OR(Table2[[#This Row],[Puching Date]]=TODAY(),Table2[[#This Row],[Puching Date]]=TODAY()+1), Table2[[#This Row],[Puching Date]],IF(Table2[[#This Row],[Punch Holes]]="Ready","Done",""))</f>
        <v/>
      </c>
      <c r="CF526" s="120" t="str">
        <f ca="1">IF(OR(Table2[[#This Row],[Housing Date2]]=TODAY(),Table2[[#This Row],[Housing Date2]]=TODAY()+1),Table2[[#This Row],[Housing Date2]],IF(Table2[[#This Row],[Body Assembly]],"Done",""))</f>
        <v/>
      </c>
      <c r="CG526" s="120" t="str">
        <f>_xlfn.IFNA(VLOOKUP(Table2[[#This Row],[Job-no]],Table4[],7,FALSE),"Done")</f>
        <v>Scheduled/Released</v>
      </c>
    </row>
    <row r="527" spans="1:85" x14ac:dyDescent="0.25">
      <c r="A527" s="39" t="str">
        <f>_xlfn.CONCAT(Table2[[#This Row],[Order]],"-",Table2[[#This Row],[Line]])</f>
        <v>76028-40</v>
      </c>
      <c r="B527" s="5">
        <v>43486</v>
      </c>
      <c r="C527" s="8">
        <v>76028</v>
      </c>
      <c r="D527" s="3" t="s">
        <v>5015</v>
      </c>
      <c r="E527" s="8">
        <v>40</v>
      </c>
      <c r="F527" s="8">
        <v>1</v>
      </c>
      <c r="G527" s="3" t="s">
        <v>42</v>
      </c>
      <c r="H527" s="8">
        <v>2</v>
      </c>
      <c r="I527" s="43" t="b">
        <v>0</v>
      </c>
      <c r="J527" s="43" t="b">
        <v>0</v>
      </c>
      <c r="K527" t="s">
        <v>114</v>
      </c>
      <c r="L527" s="43" t="b">
        <v>0</v>
      </c>
      <c r="M527" s="43" t="b">
        <v>0</v>
      </c>
      <c r="N527" s="43" t="b">
        <v>0</v>
      </c>
      <c r="O527" t="s">
        <v>114</v>
      </c>
      <c r="P527" t="s">
        <v>114</v>
      </c>
      <c r="Q527" t="s">
        <v>114</v>
      </c>
      <c r="R527" t="s">
        <v>114</v>
      </c>
      <c r="S527" t="s">
        <v>114</v>
      </c>
      <c r="T527" t="s">
        <v>114</v>
      </c>
      <c r="U527" t="s">
        <v>114</v>
      </c>
      <c r="V527" t="s">
        <v>114</v>
      </c>
      <c r="W527" s="5">
        <v>43481</v>
      </c>
      <c r="X527" s="3" t="s">
        <v>114</v>
      </c>
      <c r="Y527" s="3"/>
      <c r="Z527" s="3" t="s">
        <v>17</v>
      </c>
      <c r="AA527" s="3" t="s">
        <v>114</v>
      </c>
      <c r="AB527" s="3" t="s">
        <v>74</v>
      </c>
      <c r="AC527" s="8">
        <v>4</v>
      </c>
      <c r="AD527" s="3" t="s">
        <v>5967</v>
      </c>
      <c r="AE527" s="4" t="s">
        <v>5968</v>
      </c>
      <c r="AF527" s="3"/>
      <c r="AG527" s="3" t="s">
        <v>114</v>
      </c>
      <c r="AH527" s="8">
        <v>18</v>
      </c>
      <c r="AI527" s="3" t="s">
        <v>74</v>
      </c>
      <c r="AJ527" t="s">
        <v>114</v>
      </c>
      <c r="AK527" t="s">
        <v>114</v>
      </c>
      <c r="AL527" s="43" t="b">
        <v>0</v>
      </c>
      <c r="AM527" s="3"/>
      <c r="AN527" s="3"/>
      <c r="AO527" s="43" t="b">
        <v>0</v>
      </c>
      <c r="AP527" s="3" t="b">
        <v>0</v>
      </c>
      <c r="AQ527" s="3">
        <f>VLOOKUP(Table2[[#This Row],[Job-no]],Table3[],26,FALSE)</f>
        <v>12896</v>
      </c>
      <c r="AR527" t="str">
        <f t="shared" si="103"/>
        <v>CCH</v>
      </c>
      <c r="AS527" t="str">
        <f>VLOOKUP(AR527,Table1[],4,0)</f>
        <v>surface</v>
      </c>
      <c r="AT527">
        <f>IF(BD527&gt;0,"Pattern",VLOOKUP(AR527,Table1[],5,0))</f>
        <v>0</v>
      </c>
      <c r="AU527" s="34">
        <f>IF(AT527="Pattern",WORKDAY(Table2[[#This Row],[Scheduled Ship Date]],-10),WORKDAY(Table2[[#This Row],[Scheduled Ship Date]],-4))</f>
        <v>43480</v>
      </c>
      <c r="AV527" s="39">
        <f>IF(Table2[[#This Row],[Extrusion cut double saw]]=TRUE,IF(O527="ToDo",IF(AT527="Pattern",Table2[[#This Row],[Total Sections]]*0.4,Table2[[#This Row],[Total Sections]]*0.12),0),IF(AT527="Pattern",Table2[[#This Row],[Total Sections]]*4,Table2[[#This Row],[Total Sections]]*1.2))</f>
        <v>21.599999999999998</v>
      </c>
      <c r="AW527" s="130">
        <f t="shared" ca="1" si="109"/>
        <v>43471</v>
      </c>
      <c r="AX527" s="42">
        <f>IF(AT527="Pattern",Table2[[#This Row],[Scheduled Ship Date]]-2,Table2[[#This Row],[Scheduled Ship Date]]-3)</f>
        <v>43483</v>
      </c>
      <c r="AY527" s="39">
        <f>IF(Table2[[#This Row],[Pattern]]="Pattern",Table2[[#This Row],[Total Sections]]*4.82,Table2[[#This Row],[Total Sections]]*0.5)</f>
        <v>9</v>
      </c>
      <c r="AZ527" s="42">
        <f t="shared" ca="1" si="110"/>
        <v>43470</v>
      </c>
      <c r="BA527" s="39">
        <f>((Table2[Total Sections]/Table2[Open Qty])-1)*Table2[Open Qty]*12.96</f>
        <v>207.36</v>
      </c>
      <c r="BB527" s="39"/>
      <c r="BC527" s="39" t="str">
        <f t="shared" si="104"/>
        <v>CCH-SL-1100-80-35-CL(104)-W-UNV-DP-2-C</v>
      </c>
      <c r="BD527" s="39">
        <f t="shared" si="105"/>
        <v>0</v>
      </c>
      <c r="BE527" s="39" t="b">
        <f>_xlfn.IFNA(VLOOKUP(Table2[[#This Row],[Job-no]],Table4[],9,FALSE),TRUE)</f>
        <v>0</v>
      </c>
      <c r="BF527" s="39"/>
      <c r="BG527" s="39" t="b">
        <f>_xlfn.IFNA(VLOOKUP(Table2[[#This Row],[Job-no]],Table4[],14,FALSE),TRUE)</f>
        <v>0</v>
      </c>
      <c r="BH527" s="39" t="str">
        <f>_xlfn.IFNA(VLOOKUP(Table2[[#This Row],[Job-no]],Table4[],11,FALSE),"Done")</f>
        <v/>
      </c>
      <c r="BI527" s="39">
        <f>IF(Table2[[#This Row],[Pattern]]="Pattern",VLOOKUP(Table2[[#This Row],[Product Code]],'Routing data'!$A$2:$W$470,13,FALSE),VLOOKUP(Table2[[#This Row],[Product Code]],'Routing data'!$A$2:$W$470,3,FALSE))</f>
        <v>2</v>
      </c>
      <c r="BJ527" s="39">
        <f>IF(Table2[[#This Row],[Pattern]]="Pattern",VLOOKUP(Table2[[#This Row],[Product Code]],'Routing data'!$A$2:$W$470,14,FALSE),VLOOKUP(Table2[[#This Row],[Product Code]],'Routing data'!$A$2:$W$470,4,FALSE))</f>
        <v>0</v>
      </c>
      <c r="BK527" s="39">
        <f>VLOOKUP(Table2[[#This Row],[Product Code]],'Routing data'!A$4:W$524,16,FALSE)</f>
        <v>0</v>
      </c>
      <c r="BL527" s="42">
        <f>IF(Table2[[#This Row],[Milling Required]]=0,"x",IF(AT527="Pattern",B527-10,B527-4))</f>
        <v>43482</v>
      </c>
      <c r="BM527" s="39"/>
      <c r="BN527" s="42">
        <f t="shared" si="106"/>
        <v>43483</v>
      </c>
      <c r="BO527" s="39">
        <f>IF(Table2[[#This Row],[Milling]]="x","x",Table2[[#This Row],[Total Sections]]*2)</f>
        <v>36</v>
      </c>
      <c r="BP527" s="39">
        <f>IF(Table2[[#This Row],[Punching]]="x","x",Table2[Total Sections]*2)</f>
        <v>36</v>
      </c>
      <c r="BQ527" s="39">
        <f>IF(Table2[[#This Row],[Pattern]]="Pattern",Table2[Total Sections]*3,Table2[Total Sections]*1.5)</f>
        <v>27</v>
      </c>
      <c r="BR527" s="42">
        <f t="shared" ca="1" si="108"/>
        <v>43471</v>
      </c>
      <c r="BS527" s="39"/>
      <c r="BT527" s="39"/>
      <c r="BU527" s="39"/>
      <c r="BV527" s="39" t="str">
        <f>_xlfn.IFNA(VLOOKUP(Table2[[#This Row],[Job-no]],Table4[],16,FALSE),"Ready")</f>
        <v/>
      </c>
      <c r="BW527" s="39" t="str">
        <f>_xlfn.IFNA(VLOOKUP(Table2[[#This Row],[Job-no]],Table4[],21,FALSE),"Ready")</f>
        <v/>
      </c>
      <c r="BX527" s="39" t="b">
        <f>_xlfn.IFNA(VLOOKUP(Table2[[#This Row],[Job-no]],Table4[],10,FALSE),TRUE)</f>
        <v>0</v>
      </c>
      <c r="BY527" s="39" t="str">
        <f>_xlfn.IFNA(VLOOKUP(Table2[[#This Row],[Job-no]],Table4[],22,FALSE),"Ready")</f>
        <v/>
      </c>
      <c r="BZ527" s="120">
        <f t="shared" si="107"/>
        <v>43486</v>
      </c>
      <c r="CA527" s="120" t="str">
        <f ca="1">IF(OR(Table2[[#This Row],[Saw Date]]=TODAY(),Table2[[#This Row],[Saw Date]]=TODAY()+1), Table2[[#This Row],[Saw Date]],IF(Table2[[#This Row],[Extrusion cut double saw]],"Done",""))</f>
        <v/>
      </c>
      <c r="CB527" s="120" t="str">
        <f ca="1">IF(OR(Table2[[#This Row],[Lens Date]]=TODAY(),Table2[[#This Row],[Lens Date]]=TODAY()+1), Table2[[#This Row],[Lens Date]],IF(Table2[[#This Row],[MSLens]]="Done","Done",""))</f>
        <v/>
      </c>
      <c r="CC527" s="120" t="str">
        <f ca="1">IF(OR(Table2[[#This Row],[Milling Date]]=TODAY(),Table2[[#This Row],[Milling Date]]=TODAY()+1), Table2[[#This Row],[Milling Date]],IF(Table2[[#This Row],[CNC Holes]]="Ready","Done",""))</f>
        <v/>
      </c>
      <c r="CD527" s="120" t="str">
        <f ca="1">IF(OR(Table2[[#This Row],[Welding Date]]=TODAY(),Table2[[#This Row],[Welding Date]]=TODAY()+1), Table2[[#This Row],[Welding Date]],IF(Table2[[#This Row],[Welding Corners]]="Ready","Done",""))</f>
        <v/>
      </c>
      <c r="CE527" s="120" t="str">
        <f ca="1">IF(OR(Table2[[#This Row],[Puching Date]]=TODAY(),Table2[[#This Row],[Puching Date]]=TODAY()+1), Table2[[#This Row],[Puching Date]],IF(Table2[[#This Row],[Punch Holes]]="Ready","Done",""))</f>
        <v/>
      </c>
      <c r="CF527" s="120" t="str">
        <f ca="1">IF(OR(Table2[[#This Row],[Housing Date2]]=TODAY(),Table2[[#This Row],[Housing Date2]]=TODAY()+1),Table2[[#This Row],[Housing Date2]],IF(Table2[[#This Row],[Body Assembly]],"Done",""))</f>
        <v/>
      </c>
      <c r="CG527" s="120" t="str">
        <f>_xlfn.IFNA(VLOOKUP(Table2[[#This Row],[Job-no]],Table4[],7,FALSE),"Done")</f>
        <v>Scheduled/Released</v>
      </c>
    </row>
    <row r="528" spans="1:85" x14ac:dyDescent="0.25">
      <c r="A528" s="39" t="str">
        <f>_xlfn.CONCAT(Table2[[#This Row],[Order]],"-",Table2[[#This Row],[Line]])</f>
        <v>76028-41</v>
      </c>
      <c r="B528" s="5">
        <v>43486</v>
      </c>
      <c r="C528" s="8">
        <v>76028</v>
      </c>
      <c r="D528" s="3" t="s">
        <v>5017</v>
      </c>
      <c r="E528" s="8">
        <v>41</v>
      </c>
      <c r="F528" s="8">
        <v>1</v>
      </c>
      <c r="G528" s="3" t="s">
        <v>42</v>
      </c>
      <c r="H528" s="8">
        <v>1</v>
      </c>
      <c r="I528" s="43" t="b">
        <v>0</v>
      </c>
      <c r="J528" s="43" t="b">
        <v>0</v>
      </c>
      <c r="K528" t="s">
        <v>114</v>
      </c>
      <c r="L528" s="43" t="b">
        <v>0</v>
      </c>
      <c r="M528" s="43" t="b">
        <v>0</v>
      </c>
      <c r="N528" s="43" t="b">
        <v>0</v>
      </c>
      <c r="O528" t="s">
        <v>114</v>
      </c>
      <c r="P528" t="s">
        <v>114</v>
      </c>
      <c r="Q528" t="s">
        <v>114</v>
      </c>
      <c r="R528" t="s">
        <v>114</v>
      </c>
      <c r="S528" t="s">
        <v>114</v>
      </c>
      <c r="T528" t="s">
        <v>114</v>
      </c>
      <c r="U528" t="s">
        <v>114</v>
      </c>
      <c r="V528" t="s">
        <v>114</v>
      </c>
      <c r="W528" s="5">
        <v>43481</v>
      </c>
      <c r="X528" s="3" t="s">
        <v>114</v>
      </c>
      <c r="Y528" s="3"/>
      <c r="Z528" s="3" t="s">
        <v>17</v>
      </c>
      <c r="AA528" s="3" t="s">
        <v>114</v>
      </c>
      <c r="AB528" s="3" t="s">
        <v>74</v>
      </c>
      <c r="AC528" s="8">
        <v>4</v>
      </c>
      <c r="AD528" s="3" t="s">
        <v>5967</v>
      </c>
      <c r="AE528" s="4" t="s">
        <v>5968</v>
      </c>
      <c r="AF528" s="3"/>
      <c r="AG528" s="3" t="s">
        <v>114</v>
      </c>
      <c r="AH528" s="8">
        <v>10</v>
      </c>
      <c r="AI528" s="3" t="s">
        <v>74</v>
      </c>
      <c r="AJ528" t="s">
        <v>114</v>
      </c>
      <c r="AK528" t="s">
        <v>114</v>
      </c>
      <c r="AL528" s="43" t="b">
        <v>0</v>
      </c>
      <c r="AM528" s="3"/>
      <c r="AN528" s="3"/>
      <c r="AO528" s="43" t="b">
        <v>0</v>
      </c>
      <c r="AP528" s="3" t="b">
        <v>0</v>
      </c>
      <c r="AQ528" s="3">
        <f>VLOOKUP(Table2[[#This Row],[Job-no]],Table3[],26,FALSE)</f>
        <v>6882</v>
      </c>
      <c r="AR528" t="str">
        <f t="shared" si="103"/>
        <v>CCH</v>
      </c>
      <c r="AS528" t="str">
        <f>VLOOKUP(AR528,Table1[],4,0)</f>
        <v>surface</v>
      </c>
      <c r="AT528">
        <f>IF(BD528&gt;0,"Pattern",VLOOKUP(AR528,Table1[],5,0))</f>
        <v>0</v>
      </c>
      <c r="AU528" s="34">
        <f>IF(AT528="Pattern",WORKDAY(Table2[[#This Row],[Scheduled Ship Date]],-10),WORKDAY(Table2[[#This Row],[Scheduled Ship Date]],-4))</f>
        <v>43480</v>
      </c>
      <c r="AV528" s="39">
        <f>IF(Table2[[#This Row],[Extrusion cut double saw]]=TRUE,IF(O528="ToDo",IF(AT528="Pattern",Table2[[#This Row],[Total Sections]]*0.4,Table2[[#This Row],[Total Sections]]*0.12),0),IF(AT528="Pattern",Table2[[#This Row],[Total Sections]]*4,Table2[[#This Row],[Total Sections]]*1.2))</f>
        <v>12</v>
      </c>
      <c r="AW528" s="130">
        <f t="shared" ca="1" si="109"/>
        <v>43471</v>
      </c>
      <c r="AX528" s="42">
        <f>IF(AT528="Pattern",Table2[[#This Row],[Scheduled Ship Date]]-2,Table2[[#This Row],[Scheduled Ship Date]]-3)</f>
        <v>43483</v>
      </c>
      <c r="AY528" s="39">
        <f>IF(Table2[[#This Row],[Pattern]]="Pattern",Table2[[#This Row],[Total Sections]]*4.82,Table2[[#This Row],[Total Sections]]*0.5)</f>
        <v>5</v>
      </c>
      <c r="AZ528" s="42">
        <f t="shared" ca="1" si="110"/>
        <v>43470</v>
      </c>
      <c r="BA528" s="39">
        <f>((Table2[Total Sections]/Table2[Open Qty])-1)*Table2[Open Qty]*12.96</f>
        <v>116.64000000000001</v>
      </c>
      <c r="BB528" s="39"/>
      <c r="BC528" s="39" t="str">
        <f t="shared" si="104"/>
        <v>CCH-SL-1100-80-35-CL(111)-W-UNV-DP-2-C</v>
      </c>
      <c r="BD528" s="39">
        <f t="shared" si="105"/>
        <v>0</v>
      </c>
      <c r="BE528" s="39" t="b">
        <f>_xlfn.IFNA(VLOOKUP(Table2[[#This Row],[Job-no]],Table4[],9,FALSE),TRUE)</f>
        <v>0</v>
      </c>
      <c r="BF528" s="39"/>
      <c r="BG528" s="39" t="b">
        <f>_xlfn.IFNA(VLOOKUP(Table2[[#This Row],[Job-no]],Table4[],14,FALSE),TRUE)</f>
        <v>0</v>
      </c>
      <c r="BH528" s="39" t="str">
        <f>_xlfn.IFNA(VLOOKUP(Table2[[#This Row],[Job-no]],Table4[],11,FALSE),"Done")</f>
        <v/>
      </c>
      <c r="BI528" s="39">
        <f>IF(Table2[[#This Row],[Pattern]]="Pattern",VLOOKUP(Table2[[#This Row],[Product Code]],'Routing data'!$A$2:$W$470,13,FALSE),VLOOKUP(Table2[[#This Row],[Product Code]],'Routing data'!$A$2:$W$470,3,FALSE))</f>
        <v>2</v>
      </c>
      <c r="BJ528" s="39">
        <f>IF(Table2[[#This Row],[Pattern]]="Pattern",VLOOKUP(Table2[[#This Row],[Product Code]],'Routing data'!$A$2:$W$470,14,FALSE),VLOOKUP(Table2[[#This Row],[Product Code]],'Routing data'!$A$2:$W$470,4,FALSE))</f>
        <v>0</v>
      </c>
      <c r="BK528" s="39">
        <f>VLOOKUP(Table2[[#This Row],[Product Code]],'Routing data'!A$4:W$524,16,FALSE)</f>
        <v>0</v>
      </c>
      <c r="BL528" s="42">
        <f>IF(Table2[[#This Row],[Milling Required]]=0,"x",IF(AT528="Pattern",B528-10,B528-4))</f>
        <v>43482</v>
      </c>
      <c r="BM528" s="39"/>
      <c r="BN528" s="42">
        <f t="shared" si="106"/>
        <v>43483</v>
      </c>
      <c r="BO528" s="39">
        <f>IF(Table2[[#This Row],[Milling]]="x","x",Table2[[#This Row],[Total Sections]]*2)</f>
        <v>20</v>
      </c>
      <c r="BP528" s="39">
        <f>IF(Table2[[#This Row],[Punching]]="x","x",Table2[Total Sections]*2)</f>
        <v>20</v>
      </c>
      <c r="BQ528" s="39">
        <f>IF(Table2[[#This Row],[Pattern]]="Pattern",Table2[Total Sections]*3,Table2[Total Sections]*1.5)</f>
        <v>15</v>
      </c>
      <c r="BR528" s="42">
        <f t="shared" ca="1" si="108"/>
        <v>43471</v>
      </c>
      <c r="BS528" s="39"/>
      <c r="BT528" s="39"/>
      <c r="BU528" s="39"/>
      <c r="BV528" s="39" t="str">
        <f>_xlfn.IFNA(VLOOKUP(Table2[[#This Row],[Job-no]],Table4[],16,FALSE),"Ready")</f>
        <v/>
      </c>
      <c r="BW528" s="39" t="str">
        <f>_xlfn.IFNA(VLOOKUP(Table2[[#This Row],[Job-no]],Table4[],21,FALSE),"Ready")</f>
        <v/>
      </c>
      <c r="BX528" s="39" t="b">
        <f>_xlfn.IFNA(VLOOKUP(Table2[[#This Row],[Job-no]],Table4[],10,FALSE),TRUE)</f>
        <v>0</v>
      </c>
      <c r="BY528" s="39" t="str">
        <f>_xlfn.IFNA(VLOOKUP(Table2[[#This Row],[Job-no]],Table4[],22,FALSE),"Ready")</f>
        <v/>
      </c>
      <c r="BZ528" s="120">
        <f t="shared" si="107"/>
        <v>43486</v>
      </c>
      <c r="CA528" s="120" t="str">
        <f ca="1">IF(OR(Table2[[#This Row],[Saw Date]]=TODAY(),Table2[[#This Row],[Saw Date]]=TODAY()+1), Table2[[#This Row],[Saw Date]],IF(Table2[[#This Row],[Extrusion cut double saw]],"Done",""))</f>
        <v/>
      </c>
      <c r="CB528" s="120" t="str">
        <f ca="1">IF(OR(Table2[[#This Row],[Lens Date]]=TODAY(),Table2[[#This Row],[Lens Date]]=TODAY()+1), Table2[[#This Row],[Lens Date]],IF(Table2[[#This Row],[MSLens]]="Done","Done",""))</f>
        <v/>
      </c>
      <c r="CC528" s="120" t="str">
        <f ca="1">IF(OR(Table2[[#This Row],[Milling Date]]=TODAY(),Table2[[#This Row],[Milling Date]]=TODAY()+1), Table2[[#This Row],[Milling Date]],IF(Table2[[#This Row],[CNC Holes]]="Ready","Done",""))</f>
        <v/>
      </c>
      <c r="CD528" s="120" t="str">
        <f ca="1">IF(OR(Table2[[#This Row],[Welding Date]]=TODAY(),Table2[[#This Row],[Welding Date]]=TODAY()+1), Table2[[#This Row],[Welding Date]],IF(Table2[[#This Row],[Welding Corners]]="Ready","Done",""))</f>
        <v/>
      </c>
      <c r="CE528" s="120" t="str">
        <f ca="1">IF(OR(Table2[[#This Row],[Puching Date]]=TODAY(),Table2[[#This Row],[Puching Date]]=TODAY()+1), Table2[[#This Row],[Puching Date]],IF(Table2[[#This Row],[Punch Holes]]="Ready","Done",""))</f>
        <v/>
      </c>
      <c r="CF528" s="120" t="str">
        <f ca="1">IF(OR(Table2[[#This Row],[Housing Date2]]=TODAY(),Table2[[#This Row],[Housing Date2]]=TODAY()+1),Table2[[#This Row],[Housing Date2]],IF(Table2[[#This Row],[Body Assembly]],"Done",""))</f>
        <v/>
      </c>
      <c r="CG528" s="120" t="str">
        <f>_xlfn.IFNA(VLOOKUP(Table2[[#This Row],[Job-no]],Table4[],7,FALSE),"Done")</f>
        <v>Scheduled/Released</v>
      </c>
    </row>
    <row r="529" spans="1:85" x14ac:dyDescent="0.25">
      <c r="A529" s="39" t="str">
        <f>_xlfn.CONCAT(Table2[[#This Row],[Order]],"-",Table2[[#This Row],[Line]])</f>
        <v>76028-42</v>
      </c>
      <c r="B529" s="5">
        <v>43486</v>
      </c>
      <c r="C529" s="8">
        <v>76028</v>
      </c>
      <c r="D529" s="3" t="s">
        <v>5019</v>
      </c>
      <c r="E529" s="8">
        <v>42</v>
      </c>
      <c r="F529" s="8">
        <v>1</v>
      </c>
      <c r="G529" s="3" t="s">
        <v>42</v>
      </c>
      <c r="H529" s="8">
        <v>1</v>
      </c>
      <c r="I529" s="43" t="b">
        <v>0</v>
      </c>
      <c r="J529" s="43" t="b">
        <v>0</v>
      </c>
      <c r="K529" t="s">
        <v>114</v>
      </c>
      <c r="L529" s="43" t="b">
        <v>0</v>
      </c>
      <c r="M529" s="43" t="b">
        <v>0</v>
      </c>
      <c r="N529" s="43" t="b">
        <v>0</v>
      </c>
      <c r="O529" t="s">
        <v>114</v>
      </c>
      <c r="P529" t="s">
        <v>114</v>
      </c>
      <c r="Q529" t="s">
        <v>114</v>
      </c>
      <c r="R529" t="s">
        <v>114</v>
      </c>
      <c r="S529" t="s">
        <v>114</v>
      </c>
      <c r="T529" t="s">
        <v>114</v>
      </c>
      <c r="U529" t="s">
        <v>114</v>
      </c>
      <c r="V529" t="s">
        <v>114</v>
      </c>
      <c r="W529" s="5">
        <v>43481</v>
      </c>
      <c r="X529" s="3" t="s">
        <v>114</v>
      </c>
      <c r="Y529" s="3"/>
      <c r="Z529" s="3" t="s">
        <v>17</v>
      </c>
      <c r="AA529" s="3" t="s">
        <v>114</v>
      </c>
      <c r="AB529" s="3" t="s">
        <v>74</v>
      </c>
      <c r="AC529" s="8">
        <v>4</v>
      </c>
      <c r="AD529" s="3" t="s">
        <v>5967</v>
      </c>
      <c r="AE529" s="4" t="s">
        <v>5968</v>
      </c>
      <c r="AF529" s="3"/>
      <c r="AG529" s="3" t="s">
        <v>114</v>
      </c>
      <c r="AH529" s="8">
        <v>10</v>
      </c>
      <c r="AI529" s="3" t="s">
        <v>74</v>
      </c>
      <c r="AJ529" t="s">
        <v>114</v>
      </c>
      <c r="AK529" t="s">
        <v>114</v>
      </c>
      <c r="AL529" s="43" t="b">
        <v>0</v>
      </c>
      <c r="AM529" s="3"/>
      <c r="AN529" s="3"/>
      <c r="AO529" s="43" t="b">
        <v>0</v>
      </c>
      <c r="AP529" s="3" t="b">
        <v>0</v>
      </c>
      <c r="AQ529" s="3">
        <f>VLOOKUP(Table2[[#This Row],[Job-no]],Table3[],26,FALSE)</f>
        <v>7068</v>
      </c>
      <c r="AR529" t="str">
        <f t="shared" si="103"/>
        <v>CCH</v>
      </c>
      <c r="AS529" t="str">
        <f>VLOOKUP(AR529,Table1[],4,0)</f>
        <v>surface</v>
      </c>
      <c r="AT529">
        <f>IF(BD529&gt;0,"Pattern",VLOOKUP(AR529,Table1[],5,0))</f>
        <v>0</v>
      </c>
      <c r="AU529" s="34">
        <f>IF(AT529="Pattern",WORKDAY(Table2[[#This Row],[Scheduled Ship Date]],-10),WORKDAY(Table2[[#This Row],[Scheduled Ship Date]],-4))</f>
        <v>43480</v>
      </c>
      <c r="AV529" s="39">
        <f>IF(Table2[[#This Row],[Extrusion cut double saw]]=TRUE,IF(O529="ToDo",IF(AT529="Pattern",Table2[[#This Row],[Total Sections]]*0.4,Table2[[#This Row],[Total Sections]]*0.12),0),IF(AT529="Pattern",Table2[[#This Row],[Total Sections]]*4,Table2[[#This Row],[Total Sections]]*1.2))</f>
        <v>12</v>
      </c>
      <c r="AW529" s="130">
        <f t="shared" ca="1" si="109"/>
        <v>43471</v>
      </c>
      <c r="AX529" s="42">
        <f>IF(AT529="Pattern",Table2[[#This Row],[Scheduled Ship Date]]-2,Table2[[#This Row],[Scheduled Ship Date]]-3)</f>
        <v>43483</v>
      </c>
      <c r="AY529" s="39">
        <f>IF(Table2[[#This Row],[Pattern]]="Pattern",Table2[[#This Row],[Total Sections]]*4.82,Table2[[#This Row],[Total Sections]]*0.5)</f>
        <v>5</v>
      </c>
      <c r="AZ529" s="42">
        <f t="shared" ca="1" si="110"/>
        <v>43470</v>
      </c>
      <c r="BA529" s="39">
        <f>((Table2[Total Sections]/Table2[Open Qty])-1)*Table2[Open Qty]*12.96</f>
        <v>116.64000000000001</v>
      </c>
      <c r="BB529" s="39"/>
      <c r="BC529" s="39" t="str">
        <f t="shared" si="104"/>
        <v>CCH-SL-1100-80-35-CL(114)-W-UNV-DP-2-C</v>
      </c>
      <c r="BD529" s="39">
        <f t="shared" si="105"/>
        <v>0</v>
      </c>
      <c r="BE529" s="39" t="b">
        <f>_xlfn.IFNA(VLOOKUP(Table2[[#This Row],[Job-no]],Table4[],9,FALSE),TRUE)</f>
        <v>0</v>
      </c>
      <c r="BF529" s="39"/>
      <c r="BG529" s="39" t="b">
        <f>_xlfn.IFNA(VLOOKUP(Table2[[#This Row],[Job-no]],Table4[],14,FALSE),TRUE)</f>
        <v>0</v>
      </c>
      <c r="BH529" s="39" t="str">
        <f>_xlfn.IFNA(VLOOKUP(Table2[[#This Row],[Job-no]],Table4[],11,FALSE),"Done")</f>
        <v/>
      </c>
      <c r="BI529" s="39">
        <f>IF(Table2[[#This Row],[Pattern]]="Pattern",VLOOKUP(Table2[[#This Row],[Product Code]],'Routing data'!$A$2:$W$470,13,FALSE),VLOOKUP(Table2[[#This Row],[Product Code]],'Routing data'!$A$2:$W$470,3,FALSE))</f>
        <v>2</v>
      </c>
      <c r="BJ529" s="39">
        <f>IF(Table2[[#This Row],[Pattern]]="Pattern",VLOOKUP(Table2[[#This Row],[Product Code]],'Routing data'!$A$2:$W$470,14,FALSE),VLOOKUP(Table2[[#This Row],[Product Code]],'Routing data'!$A$2:$W$470,4,FALSE))</f>
        <v>0</v>
      </c>
      <c r="BK529" s="39">
        <f>VLOOKUP(Table2[[#This Row],[Product Code]],'Routing data'!A$4:W$524,16,FALSE)</f>
        <v>0</v>
      </c>
      <c r="BL529" s="42">
        <f>IF(Table2[[#This Row],[Milling Required]]=0,"x",IF(AT529="Pattern",B529-10,B529-4))</f>
        <v>43482</v>
      </c>
      <c r="BM529" s="39"/>
      <c r="BN529" s="42">
        <f t="shared" si="106"/>
        <v>43483</v>
      </c>
      <c r="BO529" s="39">
        <f>IF(Table2[[#This Row],[Milling]]="x","x",Table2[[#This Row],[Total Sections]]*2)</f>
        <v>20</v>
      </c>
      <c r="BP529" s="39">
        <f>IF(Table2[[#This Row],[Punching]]="x","x",Table2[Total Sections]*2)</f>
        <v>20</v>
      </c>
      <c r="BQ529" s="39">
        <f>IF(Table2[[#This Row],[Pattern]]="Pattern",Table2[Total Sections]*3,Table2[Total Sections]*1.5)</f>
        <v>15</v>
      </c>
      <c r="BR529" s="42">
        <f t="shared" ca="1" si="108"/>
        <v>43471</v>
      </c>
      <c r="BS529" s="39"/>
      <c r="BT529" s="39"/>
      <c r="BU529" s="39"/>
      <c r="BV529" s="39" t="str">
        <f>_xlfn.IFNA(VLOOKUP(Table2[[#This Row],[Job-no]],Table4[],16,FALSE),"Ready")</f>
        <v/>
      </c>
      <c r="BW529" s="39" t="str">
        <f>_xlfn.IFNA(VLOOKUP(Table2[[#This Row],[Job-no]],Table4[],21,FALSE),"Ready")</f>
        <v/>
      </c>
      <c r="BX529" s="39" t="b">
        <f>_xlfn.IFNA(VLOOKUP(Table2[[#This Row],[Job-no]],Table4[],10,FALSE),TRUE)</f>
        <v>0</v>
      </c>
      <c r="BY529" s="39" t="str">
        <f>_xlfn.IFNA(VLOOKUP(Table2[[#This Row],[Job-no]],Table4[],22,FALSE),"Ready")</f>
        <v/>
      </c>
      <c r="BZ529" s="120">
        <f t="shared" si="107"/>
        <v>43486</v>
      </c>
      <c r="CA529" s="120" t="str">
        <f ca="1">IF(OR(Table2[[#This Row],[Saw Date]]=TODAY(),Table2[[#This Row],[Saw Date]]=TODAY()+1), Table2[[#This Row],[Saw Date]],IF(Table2[[#This Row],[Extrusion cut double saw]],"Done",""))</f>
        <v/>
      </c>
      <c r="CB529" s="120" t="str">
        <f ca="1">IF(OR(Table2[[#This Row],[Lens Date]]=TODAY(),Table2[[#This Row],[Lens Date]]=TODAY()+1), Table2[[#This Row],[Lens Date]],IF(Table2[[#This Row],[MSLens]]="Done","Done",""))</f>
        <v/>
      </c>
      <c r="CC529" s="120" t="str">
        <f ca="1">IF(OR(Table2[[#This Row],[Milling Date]]=TODAY(),Table2[[#This Row],[Milling Date]]=TODAY()+1), Table2[[#This Row],[Milling Date]],IF(Table2[[#This Row],[CNC Holes]]="Ready","Done",""))</f>
        <v/>
      </c>
      <c r="CD529" s="120" t="str">
        <f ca="1">IF(OR(Table2[[#This Row],[Welding Date]]=TODAY(),Table2[[#This Row],[Welding Date]]=TODAY()+1), Table2[[#This Row],[Welding Date]],IF(Table2[[#This Row],[Welding Corners]]="Ready","Done",""))</f>
        <v/>
      </c>
      <c r="CE529" s="120" t="str">
        <f ca="1">IF(OR(Table2[[#This Row],[Puching Date]]=TODAY(),Table2[[#This Row],[Puching Date]]=TODAY()+1), Table2[[#This Row],[Puching Date]],IF(Table2[[#This Row],[Punch Holes]]="Ready","Done",""))</f>
        <v/>
      </c>
      <c r="CF529" s="120" t="str">
        <f ca="1">IF(OR(Table2[[#This Row],[Housing Date2]]=TODAY(),Table2[[#This Row],[Housing Date2]]=TODAY()+1),Table2[[#This Row],[Housing Date2]],IF(Table2[[#This Row],[Body Assembly]],"Done",""))</f>
        <v/>
      </c>
      <c r="CG529" s="120" t="str">
        <f>_xlfn.IFNA(VLOOKUP(Table2[[#This Row],[Job-no]],Table4[],7,FALSE),"Done")</f>
        <v>Scheduled/Released</v>
      </c>
    </row>
    <row r="530" spans="1:85" x14ac:dyDescent="0.25">
      <c r="A530" s="39" t="str">
        <f>_xlfn.CONCAT(Table2[[#This Row],[Order]],"-",Table2[[#This Row],[Line]])</f>
        <v>76028-43</v>
      </c>
      <c r="B530" s="5">
        <v>43486</v>
      </c>
      <c r="C530" s="8">
        <v>76028</v>
      </c>
      <c r="D530" s="3" t="s">
        <v>5021</v>
      </c>
      <c r="E530" s="8">
        <v>43</v>
      </c>
      <c r="F530" s="8">
        <v>1</v>
      </c>
      <c r="G530" s="3" t="s">
        <v>42</v>
      </c>
      <c r="H530" s="8">
        <v>1</v>
      </c>
      <c r="I530" s="43" t="b">
        <v>0</v>
      </c>
      <c r="J530" s="43" t="b">
        <v>0</v>
      </c>
      <c r="K530" t="s">
        <v>114</v>
      </c>
      <c r="L530" s="43" t="b">
        <v>0</v>
      </c>
      <c r="M530" s="43" t="b">
        <v>0</v>
      </c>
      <c r="N530" s="43" t="b">
        <v>0</v>
      </c>
      <c r="O530" t="s">
        <v>114</v>
      </c>
      <c r="P530" t="s">
        <v>114</v>
      </c>
      <c r="Q530" t="s">
        <v>114</v>
      </c>
      <c r="R530" t="s">
        <v>114</v>
      </c>
      <c r="S530" t="s">
        <v>114</v>
      </c>
      <c r="T530" t="s">
        <v>114</v>
      </c>
      <c r="U530" t="s">
        <v>114</v>
      </c>
      <c r="V530" t="s">
        <v>114</v>
      </c>
      <c r="W530" s="5">
        <v>43481</v>
      </c>
      <c r="X530" s="3" t="s">
        <v>114</v>
      </c>
      <c r="Y530" s="3"/>
      <c r="Z530" s="3" t="s">
        <v>17</v>
      </c>
      <c r="AA530" s="3" t="s">
        <v>114</v>
      </c>
      <c r="AB530" s="3" t="s">
        <v>74</v>
      </c>
      <c r="AC530" s="8">
        <v>4</v>
      </c>
      <c r="AD530" s="3" t="s">
        <v>5967</v>
      </c>
      <c r="AE530" s="4" t="s">
        <v>5968</v>
      </c>
      <c r="AF530" s="3"/>
      <c r="AG530" s="3" t="s">
        <v>114</v>
      </c>
      <c r="AH530" s="8">
        <v>12</v>
      </c>
      <c r="AI530" s="3" t="s">
        <v>74</v>
      </c>
      <c r="AJ530" t="s">
        <v>114</v>
      </c>
      <c r="AK530" t="s">
        <v>114</v>
      </c>
      <c r="AL530" s="43" t="b">
        <v>0</v>
      </c>
      <c r="AM530" s="3"/>
      <c r="AN530" s="3"/>
      <c r="AO530" s="43" t="b">
        <v>0</v>
      </c>
      <c r="AP530" s="3" t="b">
        <v>0</v>
      </c>
      <c r="AQ530" s="3">
        <f>VLOOKUP(Table2[[#This Row],[Job-no]],Table3[],26,FALSE)</f>
        <v>7440</v>
      </c>
      <c r="AR530" t="str">
        <f t="shared" si="103"/>
        <v>CCH</v>
      </c>
      <c r="AS530" t="str">
        <f>VLOOKUP(AR530,Table1[],4,0)</f>
        <v>surface</v>
      </c>
      <c r="AT530">
        <f>IF(BD530&gt;0,"Pattern",VLOOKUP(AR530,Table1[],5,0))</f>
        <v>0</v>
      </c>
      <c r="AU530" s="34">
        <f>IF(AT530="Pattern",WORKDAY(Table2[[#This Row],[Scheduled Ship Date]],-10),WORKDAY(Table2[[#This Row],[Scheduled Ship Date]],-4))</f>
        <v>43480</v>
      </c>
      <c r="AV530" s="39">
        <f>IF(Table2[[#This Row],[Extrusion cut double saw]]=TRUE,IF(O530="ToDo",IF(AT530="Pattern",Table2[[#This Row],[Total Sections]]*0.4,Table2[[#This Row],[Total Sections]]*0.12),0),IF(AT530="Pattern",Table2[[#This Row],[Total Sections]]*4,Table2[[#This Row],[Total Sections]]*1.2))</f>
        <v>14.399999999999999</v>
      </c>
      <c r="AW530" s="130">
        <f t="shared" ca="1" si="109"/>
        <v>43471</v>
      </c>
      <c r="AX530" s="42">
        <f>IF(AT530="Pattern",Table2[[#This Row],[Scheduled Ship Date]]-2,Table2[[#This Row],[Scheduled Ship Date]]-3)</f>
        <v>43483</v>
      </c>
      <c r="AY530" s="39">
        <f>IF(Table2[[#This Row],[Pattern]]="Pattern",Table2[[#This Row],[Total Sections]]*4.82,Table2[[#This Row],[Total Sections]]*0.5)</f>
        <v>6</v>
      </c>
      <c r="AZ530" s="42">
        <f t="shared" ca="1" si="110"/>
        <v>43470</v>
      </c>
      <c r="BA530" s="39">
        <f>((Table2[Total Sections]/Table2[Open Qty])-1)*Table2[Open Qty]*12.96</f>
        <v>142.56</v>
      </c>
      <c r="BB530" s="39"/>
      <c r="BC530" s="39" t="str">
        <f t="shared" si="104"/>
        <v>CCH-SL-1100-80-35-CL(120)-W-UNV-DP-2-C</v>
      </c>
      <c r="BD530" s="39">
        <f t="shared" si="105"/>
        <v>0</v>
      </c>
      <c r="BE530" s="39" t="b">
        <f>_xlfn.IFNA(VLOOKUP(Table2[[#This Row],[Job-no]],Table4[],9,FALSE),TRUE)</f>
        <v>0</v>
      </c>
      <c r="BF530" s="39"/>
      <c r="BG530" s="39" t="b">
        <f>_xlfn.IFNA(VLOOKUP(Table2[[#This Row],[Job-no]],Table4[],14,FALSE),TRUE)</f>
        <v>0</v>
      </c>
      <c r="BH530" s="39" t="str">
        <f>_xlfn.IFNA(VLOOKUP(Table2[[#This Row],[Job-no]],Table4[],11,FALSE),"Done")</f>
        <v/>
      </c>
      <c r="BI530" s="39">
        <f>IF(Table2[[#This Row],[Pattern]]="Pattern",VLOOKUP(Table2[[#This Row],[Product Code]],'Routing data'!$A$2:$W$470,13,FALSE),VLOOKUP(Table2[[#This Row],[Product Code]],'Routing data'!$A$2:$W$470,3,FALSE))</f>
        <v>2</v>
      </c>
      <c r="BJ530" s="39">
        <f>IF(Table2[[#This Row],[Pattern]]="Pattern",VLOOKUP(Table2[[#This Row],[Product Code]],'Routing data'!$A$2:$W$470,14,FALSE),VLOOKUP(Table2[[#This Row],[Product Code]],'Routing data'!$A$2:$W$470,4,FALSE))</f>
        <v>0</v>
      </c>
      <c r="BK530" s="39">
        <f>VLOOKUP(Table2[[#This Row],[Product Code]],'Routing data'!A$4:W$524,16,FALSE)</f>
        <v>0</v>
      </c>
      <c r="BL530" s="42">
        <f>IF(Table2[[#This Row],[Milling Required]]=0,"x",IF(AT530="Pattern",B530-10,B530-4))</f>
        <v>43482</v>
      </c>
      <c r="BM530" s="39"/>
      <c r="BN530" s="42">
        <f t="shared" si="106"/>
        <v>43483</v>
      </c>
      <c r="BO530" s="39">
        <f>IF(Table2[[#This Row],[Milling]]="x","x",Table2[[#This Row],[Total Sections]]*2)</f>
        <v>24</v>
      </c>
      <c r="BP530" s="39">
        <f>IF(Table2[[#This Row],[Punching]]="x","x",Table2[Total Sections]*2)</f>
        <v>24</v>
      </c>
      <c r="BQ530" s="39">
        <f>IF(Table2[[#This Row],[Pattern]]="Pattern",Table2[Total Sections]*3,Table2[Total Sections]*1.5)</f>
        <v>18</v>
      </c>
      <c r="BR530" s="42">
        <f t="shared" ca="1" si="108"/>
        <v>43471</v>
      </c>
      <c r="BS530" s="39"/>
      <c r="BT530" s="39"/>
      <c r="BU530" s="39"/>
      <c r="BV530" s="39" t="str">
        <f>_xlfn.IFNA(VLOOKUP(Table2[[#This Row],[Job-no]],Table4[],16,FALSE),"Ready")</f>
        <v/>
      </c>
      <c r="BW530" s="39" t="str">
        <f>_xlfn.IFNA(VLOOKUP(Table2[[#This Row],[Job-no]],Table4[],21,FALSE),"Ready")</f>
        <v/>
      </c>
      <c r="BX530" s="39" t="b">
        <f>_xlfn.IFNA(VLOOKUP(Table2[[#This Row],[Job-no]],Table4[],10,FALSE),TRUE)</f>
        <v>0</v>
      </c>
      <c r="BY530" s="39" t="str">
        <f>_xlfn.IFNA(VLOOKUP(Table2[[#This Row],[Job-no]],Table4[],22,FALSE),"Ready")</f>
        <v/>
      </c>
      <c r="BZ530" s="120">
        <f t="shared" si="107"/>
        <v>43486</v>
      </c>
      <c r="CA530" s="120" t="str">
        <f ca="1">IF(OR(Table2[[#This Row],[Saw Date]]=TODAY(),Table2[[#This Row],[Saw Date]]=TODAY()+1), Table2[[#This Row],[Saw Date]],IF(Table2[[#This Row],[Extrusion cut double saw]],"Done",""))</f>
        <v/>
      </c>
      <c r="CB530" s="120" t="str">
        <f ca="1">IF(OR(Table2[[#This Row],[Lens Date]]=TODAY(),Table2[[#This Row],[Lens Date]]=TODAY()+1), Table2[[#This Row],[Lens Date]],IF(Table2[[#This Row],[MSLens]]="Done","Done",""))</f>
        <v/>
      </c>
      <c r="CC530" s="120" t="str">
        <f ca="1">IF(OR(Table2[[#This Row],[Milling Date]]=TODAY(),Table2[[#This Row],[Milling Date]]=TODAY()+1), Table2[[#This Row],[Milling Date]],IF(Table2[[#This Row],[CNC Holes]]="Ready","Done",""))</f>
        <v/>
      </c>
      <c r="CD530" s="120" t="str">
        <f ca="1">IF(OR(Table2[[#This Row],[Welding Date]]=TODAY(),Table2[[#This Row],[Welding Date]]=TODAY()+1), Table2[[#This Row],[Welding Date]],IF(Table2[[#This Row],[Welding Corners]]="Ready","Done",""))</f>
        <v/>
      </c>
      <c r="CE530" s="120" t="str">
        <f ca="1">IF(OR(Table2[[#This Row],[Puching Date]]=TODAY(),Table2[[#This Row],[Puching Date]]=TODAY()+1), Table2[[#This Row],[Puching Date]],IF(Table2[[#This Row],[Punch Holes]]="Ready","Done",""))</f>
        <v/>
      </c>
      <c r="CF530" s="120" t="str">
        <f ca="1">IF(OR(Table2[[#This Row],[Housing Date2]]=TODAY(),Table2[[#This Row],[Housing Date2]]=TODAY()+1),Table2[[#This Row],[Housing Date2]],IF(Table2[[#This Row],[Body Assembly]],"Done",""))</f>
        <v/>
      </c>
      <c r="CG530" s="120" t="str">
        <f>_xlfn.IFNA(VLOOKUP(Table2[[#This Row],[Job-no]],Table4[],7,FALSE),"Done")</f>
        <v>Scheduled/Released</v>
      </c>
    </row>
    <row r="531" spans="1:85" x14ac:dyDescent="0.25">
      <c r="A531" s="39" t="str">
        <f>_xlfn.CONCAT(Table2[[#This Row],[Order]],"-",Table2[[#This Row],[Line]])</f>
        <v>76028-5</v>
      </c>
      <c r="B531" s="5">
        <v>43486</v>
      </c>
      <c r="C531" s="8">
        <v>76028</v>
      </c>
      <c r="D531" s="3" t="s">
        <v>4947</v>
      </c>
      <c r="E531" s="8">
        <v>5</v>
      </c>
      <c r="F531" s="8">
        <v>1</v>
      </c>
      <c r="G531" s="3" t="s">
        <v>42</v>
      </c>
      <c r="H531" s="8">
        <v>3</v>
      </c>
      <c r="I531" s="43" t="b">
        <v>0</v>
      </c>
      <c r="J531" s="43" t="b">
        <v>0</v>
      </c>
      <c r="K531" t="s">
        <v>114</v>
      </c>
      <c r="L531" s="43" t="b">
        <v>0</v>
      </c>
      <c r="M531" s="43" t="b">
        <v>0</v>
      </c>
      <c r="N531" s="43" t="b">
        <v>0</v>
      </c>
      <c r="O531" t="s">
        <v>114</v>
      </c>
      <c r="P531" t="s">
        <v>114</v>
      </c>
      <c r="Q531" t="s">
        <v>114</v>
      </c>
      <c r="R531" t="s">
        <v>114</v>
      </c>
      <c r="S531" t="s">
        <v>114</v>
      </c>
      <c r="T531" t="s">
        <v>114</v>
      </c>
      <c r="U531" t="s">
        <v>114</v>
      </c>
      <c r="V531" t="s">
        <v>114</v>
      </c>
      <c r="W531" s="5">
        <v>43481</v>
      </c>
      <c r="X531" s="3" t="s">
        <v>114</v>
      </c>
      <c r="Y531" s="3"/>
      <c r="Z531" s="3" t="s">
        <v>130</v>
      </c>
      <c r="AA531" s="3" t="s">
        <v>114</v>
      </c>
      <c r="AB531" s="3" t="s">
        <v>74</v>
      </c>
      <c r="AC531" s="8">
        <v>4</v>
      </c>
      <c r="AD531" s="3" t="s">
        <v>5967</v>
      </c>
      <c r="AE531" s="4" t="s">
        <v>5968</v>
      </c>
      <c r="AF531" s="3"/>
      <c r="AG531" s="3" t="s">
        <v>114</v>
      </c>
      <c r="AH531" s="8">
        <v>3</v>
      </c>
      <c r="AI531" s="3" t="s">
        <v>74</v>
      </c>
      <c r="AJ531" t="s">
        <v>114</v>
      </c>
      <c r="AK531" t="s">
        <v>114</v>
      </c>
      <c r="AL531" s="43" t="b">
        <v>0</v>
      </c>
      <c r="AM531" s="3"/>
      <c r="AN531" s="3"/>
      <c r="AO531" s="43" t="b">
        <v>0</v>
      </c>
      <c r="AP531" s="3" t="b">
        <v>0</v>
      </c>
      <c r="AQ531" s="3">
        <f>VLOOKUP(Table2[[#This Row],[Job-no]],Table3[],26,FALSE)</f>
        <v>1488</v>
      </c>
      <c r="AR531" t="str">
        <f t="shared" si="103"/>
        <v>CCH</v>
      </c>
      <c r="AS531" t="str">
        <f>VLOOKUP(AR531,Table1[],4,0)</f>
        <v>surface</v>
      </c>
      <c r="AT531">
        <f>IF(BD531&gt;0,"Pattern",VLOOKUP(AR531,Table1[],5,0))</f>
        <v>0</v>
      </c>
      <c r="AU531" s="34">
        <f>IF(AT531="Pattern",WORKDAY(Table2[[#This Row],[Scheduled Ship Date]],-10),WORKDAY(Table2[[#This Row],[Scheduled Ship Date]],-4))</f>
        <v>43480</v>
      </c>
      <c r="AV531" s="39">
        <f>IF(Table2[[#This Row],[Extrusion cut double saw]]=TRUE,IF(O531="ToDo",IF(AT531="Pattern",Table2[[#This Row],[Total Sections]]*0.4,Table2[[#This Row],[Total Sections]]*0.12),0),IF(AT531="Pattern",Table2[[#This Row],[Total Sections]]*4,Table2[[#This Row],[Total Sections]]*1.2))</f>
        <v>3.5999999999999996</v>
      </c>
      <c r="AW531" s="130">
        <f t="shared" ca="1" si="109"/>
        <v>43471</v>
      </c>
      <c r="AX531" s="42">
        <f>IF(AT531="Pattern",Table2[[#This Row],[Scheduled Ship Date]]-2,Table2[[#This Row],[Scheduled Ship Date]]-3)</f>
        <v>43483</v>
      </c>
      <c r="AY531" s="39">
        <f>IF(Table2[[#This Row],[Pattern]]="Pattern",Table2[[#This Row],[Total Sections]]*4.82,Table2[[#This Row],[Total Sections]]*0.5)</f>
        <v>1.5</v>
      </c>
      <c r="AZ531" s="42">
        <f t="shared" ca="1" si="110"/>
        <v>43470</v>
      </c>
      <c r="BA531" s="39">
        <f>((Table2[Total Sections]/Table2[Open Qty])-1)*Table2[Open Qty]*12.96</f>
        <v>0</v>
      </c>
      <c r="BB531" s="39"/>
      <c r="BC531" s="39" t="str">
        <f t="shared" si="104"/>
        <v>CCH-SL-1100-80-35-CL(8)-W-UNV-DP-1-C</v>
      </c>
      <c r="BD531" s="39">
        <f t="shared" si="105"/>
        <v>0</v>
      </c>
      <c r="BE531" s="39" t="b">
        <f>_xlfn.IFNA(VLOOKUP(Table2[[#This Row],[Job-no]],Table4[],9,FALSE),TRUE)</f>
        <v>0</v>
      </c>
      <c r="BF531" s="39"/>
      <c r="BG531" s="39" t="b">
        <f>_xlfn.IFNA(VLOOKUP(Table2[[#This Row],[Job-no]],Table4[],14,FALSE),TRUE)</f>
        <v>0</v>
      </c>
      <c r="BH531" s="39" t="str">
        <f>_xlfn.IFNA(VLOOKUP(Table2[[#This Row],[Job-no]],Table4[],11,FALSE),"Done")</f>
        <v/>
      </c>
      <c r="BI531" s="39">
        <f>IF(Table2[[#This Row],[Pattern]]="Pattern",VLOOKUP(Table2[[#This Row],[Product Code]],'Routing data'!$A$2:$W$470,13,FALSE),VLOOKUP(Table2[[#This Row],[Product Code]],'Routing data'!$A$2:$W$470,3,FALSE))</f>
        <v>2</v>
      </c>
      <c r="BJ531" s="39">
        <f>IF(Table2[[#This Row],[Pattern]]="Pattern",VLOOKUP(Table2[[#This Row],[Product Code]],'Routing data'!$A$2:$W$470,14,FALSE),VLOOKUP(Table2[[#This Row],[Product Code]],'Routing data'!$A$2:$W$470,4,FALSE))</f>
        <v>0</v>
      </c>
      <c r="BK531" s="39">
        <f>VLOOKUP(Table2[[#This Row],[Product Code]],'Routing data'!A$4:W$524,16,FALSE)</f>
        <v>0</v>
      </c>
      <c r="BL531" s="42">
        <f>IF(Table2[[#This Row],[Milling Required]]=0,"x",IF(AT531="Pattern",B531-10,B531-4))</f>
        <v>43482</v>
      </c>
      <c r="BM531" s="39"/>
      <c r="BN531" s="42">
        <f t="shared" si="106"/>
        <v>43483</v>
      </c>
      <c r="BO531" s="39">
        <f>IF(Table2[[#This Row],[Milling]]="x","x",Table2[[#This Row],[Total Sections]]*2)</f>
        <v>6</v>
      </c>
      <c r="BP531" s="39">
        <f>IF(Table2[[#This Row],[Punching]]="x","x",Table2[Total Sections]*2)</f>
        <v>6</v>
      </c>
      <c r="BQ531" s="39">
        <f>IF(Table2[[#This Row],[Pattern]]="Pattern",Table2[Total Sections]*3,Table2[Total Sections]*1.5)</f>
        <v>4.5</v>
      </c>
      <c r="BR531" s="42">
        <f t="shared" ca="1" si="108"/>
        <v>43471</v>
      </c>
      <c r="BS531" s="39"/>
      <c r="BT531" s="39"/>
      <c r="BU531" s="39"/>
      <c r="BV531" s="39" t="str">
        <f>_xlfn.IFNA(VLOOKUP(Table2[[#This Row],[Job-no]],Table4[],16,FALSE),"Ready")</f>
        <v/>
      </c>
      <c r="BW531" s="39" t="str">
        <f>_xlfn.IFNA(VLOOKUP(Table2[[#This Row],[Job-no]],Table4[],21,FALSE),"Ready")</f>
        <v/>
      </c>
      <c r="BX531" s="39" t="b">
        <f>_xlfn.IFNA(VLOOKUP(Table2[[#This Row],[Job-no]],Table4[],10,FALSE),TRUE)</f>
        <v>0</v>
      </c>
      <c r="BY531" s="39" t="str">
        <f>_xlfn.IFNA(VLOOKUP(Table2[[#This Row],[Job-no]],Table4[],22,FALSE),"Ready")</f>
        <v/>
      </c>
      <c r="BZ531" s="120">
        <f t="shared" si="107"/>
        <v>43486</v>
      </c>
      <c r="CA531" s="120" t="str">
        <f ca="1">IF(OR(Table2[[#This Row],[Saw Date]]=TODAY(),Table2[[#This Row],[Saw Date]]=TODAY()+1), Table2[[#This Row],[Saw Date]],IF(Table2[[#This Row],[Extrusion cut double saw]],"Done",""))</f>
        <v/>
      </c>
      <c r="CB531" s="120" t="str">
        <f ca="1">IF(OR(Table2[[#This Row],[Lens Date]]=TODAY(),Table2[[#This Row],[Lens Date]]=TODAY()+1), Table2[[#This Row],[Lens Date]],IF(Table2[[#This Row],[MSLens]]="Done","Done",""))</f>
        <v/>
      </c>
      <c r="CC531" s="120" t="str">
        <f ca="1">IF(OR(Table2[[#This Row],[Milling Date]]=TODAY(),Table2[[#This Row],[Milling Date]]=TODAY()+1), Table2[[#This Row],[Milling Date]],IF(Table2[[#This Row],[CNC Holes]]="Ready","Done",""))</f>
        <v/>
      </c>
      <c r="CD531" s="120" t="str">
        <f ca="1">IF(OR(Table2[[#This Row],[Welding Date]]=TODAY(),Table2[[#This Row],[Welding Date]]=TODAY()+1), Table2[[#This Row],[Welding Date]],IF(Table2[[#This Row],[Welding Corners]]="Ready","Done",""))</f>
        <v/>
      </c>
      <c r="CE531" s="120" t="str">
        <f ca="1">IF(OR(Table2[[#This Row],[Puching Date]]=TODAY(),Table2[[#This Row],[Puching Date]]=TODAY()+1), Table2[[#This Row],[Puching Date]],IF(Table2[[#This Row],[Punch Holes]]="Ready","Done",""))</f>
        <v/>
      </c>
      <c r="CF531" s="120" t="str">
        <f ca="1">IF(OR(Table2[[#This Row],[Housing Date2]]=TODAY(),Table2[[#This Row],[Housing Date2]]=TODAY()+1),Table2[[#This Row],[Housing Date2]],IF(Table2[[#This Row],[Body Assembly]],"Done",""))</f>
        <v/>
      </c>
      <c r="CG531" s="120" t="str">
        <f>_xlfn.IFNA(VLOOKUP(Table2[[#This Row],[Job-no]],Table4[],7,FALSE),"Done")</f>
        <v>Scheduled/Released</v>
      </c>
    </row>
    <row r="532" spans="1:85" x14ac:dyDescent="0.25">
      <c r="A532" s="39" t="str">
        <f>_xlfn.CONCAT(Table2[[#This Row],[Order]],"-",Table2[[#This Row],[Line]])</f>
        <v>76028-6</v>
      </c>
      <c r="B532" s="5">
        <v>43486</v>
      </c>
      <c r="C532" s="8">
        <v>76028</v>
      </c>
      <c r="D532" s="3" t="s">
        <v>4949</v>
      </c>
      <c r="E532" s="8">
        <v>6</v>
      </c>
      <c r="F532" s="8">
        <v>1</v>
      </c>
      <c r="G532" s="3" t="s">
        <v>42</v>
      </c>
      <c r="H532" s="8">
        <v>1</v>
      </c>
      <c r="I532" s="43" t="b">
        <v>0</v>
      </c>
      <c r="J532" s="43" t="b">
        <v>0</v>
      </c>
      <c r="K532" t="s">
        <v>114</v>
      </c>
      <c r="L532" s="43" t="b">
        <v>0</v>
      </c>
      <c r="M532" s="43" t="b">
        <v>0</v>
      </c>
      <c r="N532" s="43" t="b">
        <v>0</v>
      </c>
      <c r="O532" t="s">
        <v>114</v>
      </c>
      <c r="P532" t="s">
        <v>114</v>
      </c>
      <c r="Q532" t="s">
        <v>114</v>
      </c>
      <c r="R532" t="s">
        <v>114</v>
      </c>
      <c r="S532" t="s">
        <v>114</v>
      </c>
      <c r="T532" t="s">
        <v>114</v>
      </c>
      <c r="U532" t="s">
        <v>114</v>
      </c>
      <c r="V532" t="s">
        <v>114</v>
      </c>
      <c r="W532" s="5">
        <v>43481</v>
      </c>
      <c r="X532" s="3" t="s">
        <v>114</v>
      </c>
      <c r="Y532" s="3"/>
      <c r="Z532" s="3" t="s">
        <v>130</v>
      </c>
      <c r="AA532" s="3" t="s">
        <v>114</v>
      </c>
      <c r="AB532" s="3" t="s">
        <v>74</v>
      </c>
      <c r="AC532" s="8">
        <v>4</v>
      </c>
      <c r="AD532" s="3" t="s">
        <v>5967</v>
      </c>
      <c r="AE532" s="4" t="s">
        <v>5968</v>
      </c>
      <c r="AF532" s="3"/>
      <c r="AG532" s="3" t="s">
        <v>114</v>
      </c>
      <c r="AH532" s="8">
        <v>1</v>
      </c>
      <c r="AI532" s="3" t="s">
        <v>74</v>
      </c>
      <c r="AJ532" t="s">
        <v>114</v>
      </c>
      <c r="AK532" t="s">
        <v>114</v>
      </c>
      <c r="AL532" s="43" t="b">
        <v>0</v>
      </c>
      <c r="AM532" s="3"/>
      <c r="AN532" s="3"/>
      <c r="AO532" s="43" t="b">
        <v>0</v>
      </c>
      <c r="AP532" s="3" t="b">
        <v>0</v>
      </c>
      <c r="AQ532" s="129">
        <f>VLOOKUP(Table2[[#This Row],[Job-no]],Table3[],26,FALSE)</f>
        <v>558</v>
      </c>
      <c r="AR532" t="str">
        <f t="shared" si="103"/>
        <v>CCH</v>
      </c>
      <c r="AS532" t="str">
        <f>VLOOKUP(AR532,Table1[],4,0)</f>
        <v>surface</v>
      </c>
      <c r="AT532">
        <f>IF(BD532&gt;0,"Pattern",VLOOKUP(AR532,Table1[],5,0))</f>
        <v>0</v>
      </c>
      <c r="AU532" s="34">
        <f>IF(AT532="Pattern",WORKDAY(Table2[[#This Row],[Scheduled Ship Date]],-10),WORKDAY(Table2[[#This Row],[Scheduled Ship Date]],-4))</f>
        <v>43480</v>
      </c>
      <c r="AV532" s="39">
        <f>IF(Table2[[#This Row],[Extrusion cut double saw]]=TRUE,IF(O532="ToDo",IF(AT532="Pattern",Table2[[#This Row],[Total Sections]]*0.4,Table2[[#This Row],[Total Sections]]*0.12),0),IF(AT532="Pattern",Table2[[#This Row],[Total Sections]]*4,Table2[[#This Row],[Total Sections]]*1.2))</f>
        <v>1.2</v>
      </c>
      <c r="AW532" s="130">
        <f t="shared" ca="1" si="109"/>
        <v>43471</v>
      </c>
      <c r="AX532" s="42">
        <f>IF(AT532="Pattern",Table2[[#This Row],[Scheduled Ship Date]]-2,Table2[[#This Row],[Scheduled Ship Date]]-3)</f>
        <v>43483</v>
      </c>
      <c r="AY532" s="39">
        <f>IF(Table2[[#This Row],[Pattern]]="Pattern",Table2[[#This Row],[Total Sections]]*4.82,Table2[[#This Row],[Total Sections]]*0.5)</f>
        <v>0.5</v>
      </c>
      <c r="AZ532" s="42">
        <f t="shared" ca="1" si="110"/>
        <v>43470</v>
      </c>
      <c r="BA532" s="39">
        <f>((Table2[Total Sections]/Table2[Open Qty])-1)*Table2[Open Qty]*12.96</f>
        <v>0</v>
      </c>
      <c r="BB532" s="39"/>
      <c r="BC532" s="39" t="str">
        <f t="shared" si="104"/>
        <v>CCH-SL-1100-80-35-CL(9)-W-UNV-DP-1-C</v>
      </c>
      <c r="BD532" s="39">
        <f t="shared" si="105"/>
        <v>0</v>
      </c>
      <c r="BE532" s="39" t="b">
        <f>_xlfn.IFNA(VLOOKUP(Table2[[#This Row],[Job-no]],Table4[],9,FALSE),TRUE)</f>
        <v>0</v>
      </c>
      <c r="BF532" s="39"/>
      <c r="BG532" s="39" t="b">
        <f>_xlfn.IFNA(VLOOKUP(Table2[[#This Row],[Job-no]],Table4[],14,FALSE),TRUE)</f>
        <v>0</v>
      </c>
      <c r="BH532" s="39" t="str">
        <f>_xlfn.IFNA(VLOOKUP(Table2[[#This Row],[Job-no]],Table4[],11,FALSE),"Done")</f>
        <v/>
      </c>
      <c r="BI532" s="39">
        <f>IF(Table2[[#This Row],[Pattern]]="Pattern",VLOOKUP(Table2[[#This Row],[Product Code]],'Routing data'!$A$2:$W$470,13,FALSE),VLOOKUP(Table2[[#This Row],[Product Code]],'Routing data'!$A$2:$W$470,3,FALSE))</f>
        <v>2</v>
      </c>
      <c r="BJ532" s="39">
        <f>IF(Table2[[#This Row],[Pattern]]="Pattern",VLOOKUP(Table2[[#This Row],[Product Code]],'Routing data'!$A$2:$W$470,14,FALSE),VLOOKUP(Table2[[#This Row],[Product Code]],'Routing data'!$A$2:$W$470,4,FALSE))</f>
        <v>0</v>
      </c>
      <c r="BK532" s="39">
        <f>VLOOKUP(Table2[[#This Row],[Product Code]],'Routing data'!A$4:W$524,16,FALSE)</f>
        <v>0</v>
      </c>
      <c r="BL532" s="42">
        <f>IF(Table2[[#This Row],[Milling Required]]=0,"x",IF(AT532="Pattern",B532-10,B532-4))</f>
        <v>43482</v>
      </c>
      <c r="BM532" s="39"/>
      <c r="BN532" s="42">
        <f t="shared" si="106"/>
        <v>43483</v>
      </c>
      <c r="BO532" s="39">
        <f>IF(Table2[[#This Row],[Milling]]="x","x",Table2[[#This Row],[Total Sections]]*2)</f>
        <v>2</v>
      </c>
      <c r="BP532" s="39">
        <f>IF(Table2[[#This Row],[Punching]]="x","x",Table2[Total Sections]*2)</f>
        <v>2</v>
      </c>
      <c r="BQ532" s="39">
        <f>IF(Table2[[#This Row],[Pattern]]="Pattern",Table2[Total Sections]*3,Table2[Total Sections]*1.5)</f>
        <v>1.5</v>
      </c>
      <c r="BR532" s="42">
        <f t="shared" ca="1" si="108"/>
        <v>43471</v>
      </c>
      <c r="BS532" s="39"/>
      <c r="BT532" s="39"/>
      <c r="BU532" s="39"/>
      <c r="BV532" s="39" t="str">
        <f>_xlfn.IFNA(VLOOKUP(Table2[[#This Row],[Job-no]],Table4[],16,FALSE),"Ready")</f>
        <v/>
      </c>
      <c r="BW532" s="39" t="str">
        <f>_xlfn.IFNA(VLOOKUP(Table2[[#This Row],[Job-no]],Table4[],21,FALSE),"Ready")</f>
        <v/>
      </c>
      <c r="BX532" s="39" t="b">
        <f>_xlfn.IFNA(VLOOKUP(Table2[[#This Row],[Job-no]],Table4[],10,FALSE),TRUE)</f>
        <v>0</v>
      </c>
      <c r="BY532" s="39" t="str">
        <f>_xlfn.IFNA(VLOOKUP(Table2[[#This Row],[Job-no]],Table4[],22,FALSE),"Ready")</f>
        <v/>
      </c>
      <c r="BZ532" s="120">
        <f t="shared" si="107"/>
        <v>43486</v>
      </c>
      <c r="CA532" s="120" t="str">
        <f ca="1">IF(OR(Table2[[#This Row],[Saw Date]]=TODAY(),Table2[[#This Row],[Saw Date]]=TODAY()+1), Table2[[#This Row],[Saw Date]],IF(Table2[[#This Row],[Extrusion cut double saw]],"Done",""))</f>
        <v/>
      </c>
      <c r="CB532" s="120" t="str">
        <f ca="1">IF(OR(Table2[[#This Row],[Lens Date]]=TODAY(),Table2[[#This Row],[Lens Date]]=TODAY()+1), Table2[[#This Row],[Lens Date]],IF(Table2[[#This Row],[MSLens]]="Done","Done",""))</f>
        <v/>
      </c>
      <c r="CC532" s="120" t="str">
        <f ca="1">IF(OR(Table2[[#This Row],[Milling Date]]=TODAY(),Table2[[#This Row],[Milling Date]]=TODAY()+1), Table2[[#This Row],[Milling Date]],IF(Table2[[#This Row],[CNC Holes]]="Ready","Done",""))</f>
        <v/>
      </c>
      <c r="CD532" s="120" t="str">
        <f ca="1">IF(OR(Table2[[#This Row],[Welding Date]]=TODAY(),Table2[[#This Row],[Welding Date]]=TODAY()+1), Table2[[#This Row],[Welding Date]],IF(Table2[[#This Row],[Welding Corners]]="Ready","Done",""))</f>
        <v/>
      </c>
      <c r="CE532" s="120" t="str">
        <f ca="1">IF(OR(Table2[[#This Row],[Puching Date]]=TODAY(),Table2[[#This Row],[Puching Date]]=TODAY()+1), Table2[[#This Row],[Puching Date]],IF(Table2[[#This Row],[Punch Holes]]="Ready","Done",""))</f>
        <v/>
      </c>
      <c r="CF532" s="120" t="str">
        <f ca="1">IF(OR(Table2[[#This Row],[Housing Date2]]=TODAY(),Table2[[#This Row],[Housing Date2]]=TODAY()+1),Table2[[#This Row],[Housing Date2]],IF(Table2[[#This Row],[Body Assembly]],"Done",""))</f>
        <v/>
      </c>
      <c r="CG532" s="120" t="str">
        <f>_xlfn.IFNA(VLOOKUP(Table2[[#This Row],[Job-no]],Table4[],7,FALSE),"Done")</f>
        <v>Scheduled/Released</v>
      </c>
    </row>
    <row r="533" spans="1:85" x14ac:dyDescent="0.25">
      <c r="A533" s="39" t="str">
        <f>_xlfn.CONCAT(Table2[[#This Row],[Order]],"-",Table2[[#This Row],[Line]])</f>
        <v>76028-7</v>
      </c>
      <c r="B533" s="5">
        <v>43486</v>
      </c>
      <c r="C533" s="8">
        <v>76028</v>
      </c>
      <c r="D533" s="3" t="s">
        <v>4951</v>
      </c>
      <c r="E533" s="8">
        <v>7</v>
      </c>
      <c r="F533" s="8">
        <v>1</v>
      </c>
      <c r="G533" s="3" t="s">
        <v>42</v>
      </c>
      <c r="H533" s="8">
        <v>2</v>
      </c>
      <c r="I533" s="43" t="b">
        <v>0</v>
      </c>
      <c r="J533" s="43" t="b">
        <v>0</v>
      </c>
      <c r="K533" t="s">
        <v>114</v>
      </c>
      <c r="L533" s="43" t="b">
        <v>0</v>
      </c>
      <c r="M533" s="43" t="b">
        <v>0</v>
      </c>
      <c r="N533" s="43" t="b">
        <v>0</v>
      </c>
      <c r="O533" t="s">
        <v>114</v>
      </c>
      <c r="P533" t="s">
        <v>114</v>
      </c>
      <c r="Q533" t="s">
        <v>114</v>
      </c>
      <c r="R533" t="s">
        <v>114</v>
      </c>
      <c r="S533" t="s">
        <v>114</v>
      </c>
      <c r="T533" t="s">
        <v>114</v>
      </c>
      <c r="U533" t="s">
        <v>114</v>
      </c>
      <c r="V533" t="s">
        <v>114</v>
      </c>
      <c r="W533" s="5">
        <v>43481</v>
      </c>
      <c r="X533" s="3" t="s">
        <v>114</v>
      </c>
      <c r="Y533" s="3"/>
      <c r="Z533" s="3" t="s">
        <v>130</v>
      </c>
      <c r="AA533" s="3" t="s">
        <v>114</v>
      </c>
      <c r="AB533" s="3" t="s">
        <v>74</v>
      </c>
      <c r="AC533" s="8">
        <v>4</v>
      </c>
      <c r="AD533" s="3" t="s">
        <v>5967</v>
      </c>
      <c r="AE533" s="4" t="s">
        <v>5968</v>
      </c>
      <c r="AF533" s="3"/>
      <c r="AG533" s="3" t="s">
        <v>114</v>
      </c>
      <c r="AH533" s="8">
        <v>2</v>
      </c>
      <c r="AI533" s="3" t="s">
        <v>74</v>
      </c>
      <c r="AJ533" t="s">
        <v>114</v>
      </c>
      <c r="AK533" t="s">
        <v>114</v>
      </c>
      <c r="AL533" s="43" t="b">
        <v>0</v>
      </c>
      <c r="AM533" s="3"/>
      <c r="AN533" s="3"/>
      <c r="AO533" s="43" t="b">
        <v>0</v>
      </c>
      <c r="AP533" s="3" t="b">
        <v>0</v>
      </c>
      <c r="AQ533" s="129">
        <f>VLOOKUP(Table2[[#This Row],[Job-no]],Table3[],26,FALSE)</f>
        <v>1240</v>
      </c>
      <c r="AR533" t="str">
        <f t="shared" si="103"/>
        <v>CCH</v>
      </c>
      <c r="AS533" t="str">
        <f>VLOOKUP(AR533,Table1[],4,0)</f>
        <v>surface</v>
      </c>
      <c r="AT533">
        <f>IF(BD533&gt;0,"Pattern",VLOOKUP(AR533,Table1[],5,0))</f>
        <v>0</v>
      </c>
      <c r="AU533" s="34">
        <f>IF(AT533="Pattern",WORKDAY(Table2[[#This Row],[Scheduled Ship Date]],-10),WORKDAY(Table2[[#This Row],[Scheduled Ship Date]],-4))</f>
        <v>43480</v>
      </c>
      <c r="AV533" s="39">
        <f>IF(Table2[[#This Row],[Extrusion cut double saw]]=TRUE,IF(O533="ToDo",IF(AT533="Pattern",Table2[[#This Row],[Total Sections]]*0.4,Table2[[#This Row],[Total Sections]]*0.12),0),IF(AT533="Pattern",Table2[[#This Row],[Total Sections]]*4,Table2[[#This Row],[Total Sections]]*1.2))</f>
        <v>2.4</v>
      </c>
      <c r="AW533" s="130">
        <f t="shared" ca="1" si="109"/>
        <v>43471</v>
      </c>
      <c r="AX533" s="42">
        <f>IF(AT533="Pattern",Table2[[#This Row],[Scheduled Ship Date]]-2,Table2[[#This Row],[Scheduled Ship Date]]-3)</f>
        <v>43483</v>
      </c>
      <c r="AY533" s="39">
        <f>IF(Table2[[#This Row],[Pattern]]="Pattern",Table2[[#This Row],[Total Sections]]*4.82,Table2[[#This Row],[Total Sections]]*0.5)</f>
        <v>1</v>
      </c>
      <c r="AZ533" s="42">
        <f t="shared" ca="1" si="110"/>
        <v>43470</v>
      </c>
      <c r="BA533" s="39">
        <f>((Table2[Total Sections]/Table2[Open Qty])-1)*Table2[Open Qty]*12.96</f>
        <v>0</v>
      </c>
      <c r="BB533" s="39"/>
      <c r="BC533" s="39" t="str">
        <f t="shared" si="104"/>
        <v>CCH-SL-1100-80-35-CL(10)-W-UNV-DP-1-C</v>
      </c>
      <c r="BD533" s="39">
        <f t="shared" si="105"/>
        <v>0</v>
      </c>
      <c r="BE533" s="39" t="b">
        <f>_xlfn.IFNA(VLOOKUP(Table2[[#This Row],[Job-no]],Table4[],9,FALSE),TRUE)</f>
        <v>0</v>
      </c>
      <c r="BF533" s="39"/>
      <c r="BG533" s="39" t="b">
        <f>_xlfn.IFNA(VLOOKUP(Table2[[#This Row],[Job-no]],Table4[],14,FALSE),TRUE)</f>
        <v>0</v>
      </c>
      <c r="BH533" s="39" t="str">
        <f>_xlfn.IFNA(VLOOKUP(Table2[[#This Row],[Job-no]],Table4[],11,FALSE),"Done")</f>
        <v/>
      </c>
      <c r="BI533" s="39">
        <f>IF(Table2[[#This Row],[Pattern]]="Pattern",VLOOKUP(Table2[[#This Row],[Product Code]],'Routing data'!$A$2:$W$470,13,FALSE),VLOOKUP(Table2[[#This Row],[Product Code]],'Routing data'!$A$2:$W$470,3,FALSE))</f>
        <v>2</v>
      </c>
      <c r="BJ533" s="39">
        <f>IF(Table2[[#This Row],[Pattern]]="Pattern",VLOOKUP(Table2[[#This Row],[Product Code]],'Routing data'!$A$2:$W$470,14,FALSE),VLOOKUP(Table2[[#This Row],[Product Code]],'Routing data'!$A$2:$W$470,4,FALSE))</f>
        <v>0</v>
      </c>
      <c r="BK533" s="39">
        <f>VLOOKUP(Table2[[#This Row],[Product Code]],'Routing data'!A$4:W$524,16,FALSE)</f>
        <v>0</v>
      </c>
      <c r="BL533" s="42">
        <f>IF(Table2[[#This Row],[Milling Required]]=0,"x",IF(AT533="Pattern",B533-10,B533-4))</f>
        <v>43482</v>
      </c>
      <c r="BM533" s="39"/>
      <c r="BN533" s="42">
        <f t="shared" si="106"/>
        <v>43483</v>
      </c>
      <c r="BO533" s="39">
        <f>IF(Table2[[#This Row],[Milling]]="x","x",Table2[[#This Row],[Total Sections]]*2)</f>
        <v>4</v>
      </c>
      <c r="BP533" s="39">
        <f>IF(Table2[[#This Row],[Punching]]="x","x",Table2[Total Sections]*2)</f>
        <v>4</v>
      </c>
      <c r="BQ533" s="39">
        <f>IF(Table2[[#This Row],[Pattern]]="Pattern",Table2[Total Sections]*3,Table2[Total Sections]*1.5)</f>
        <v>3</v>
      </c>
      <c r="BR533" s="42">
        <f t="shared" ca="1" si="108"/>
        <v>43471</v>
      </c>
      <c r="BS533" s="39"/>
      <c r="BT533" s="39"/>
      <c r="BU533" s="39"/>
      <c r="BV533" s="39" t="str">
        <f>_xlfn.IFNA(VLOOKUP(Table2[[#This Row],[Job-no]],Table4[],16,FALSE),"Ready")</f>
        <v/>
      </c>
      <c r="BW533" s="39" t="str">
        <f>_xlfn.IFNA(VLOOKUP(Table2[[#This Row],[Job-no]],Table4[],21,FALSE),"Ready")</f>
        <v/>
      </c>
      <c r="BX533" s="39" t="b">
        <f>_xlfn.IFNA(VLOOKUP(Table2[[#This Row],[Job-no]],Table4[],10,FALSE),TRUE)</f>
        <v>0</v>
      </c>
      <c r="BY533" s="39" t="str">
        <f>_xlfn.IFNA(VLOOKUP(Table2[[#This Row],[Job-no]],Table4[],22,FALSE),"Ready")</f>
        <v/>
      </c>
      <c r="BZ533" s="120">
        <f t="shared" si="107"/>
        <v>43486</v>
      </c>
      <c r="CA533" s="120" t="str">
        <f ca="1">IF(OR(Table2[[#This Row],[Saw Date]]=TODAY(),Table2[[#This Row],[Saw Date]]=TODAY()+1), Table2[[#This Row],[Saw Date]],IF(Table2[[#This Row],[Extrusion cut double saw]],"Done",""))</f>
        <v/>
      </c>
      <c r="CB533" s="120" t="str">
        <f ca="1">IF(OR(Table2[[#This Row],[Lens Date]]=TODAY(),Table2[[#This Row],[Lens Date]]=TODAY()+1), Table2[[#This Row],[Lens Date]],IF(Table2[[#This Row],[MSLens]]="Done","Done",""))</f>
        <v/>
      </c>
      <c r="CC533" s="120" t="str">
        <f ca="1">IF(OR(Table2[[#This Row],[Milling Date]]=TODAY(),Table2[[#This Row],[Milling Date]]=TODAY()+1), Table2[[#This Row],[Milling Date]],IF(Table2[[#This Row],[CNC Holes]]="Ready","Done",""))</f>
        <v/>
      </c>
      <c r="CD533" s="120" t="str">
        <f ca="1">IF(OR(Table2[[#This Row],[Welding Date]]=TODAY(),Table2[[#This Row],[Welding Date]]=TODAY()+1), Table2[[#This Row],[Welding Date]],IF(Table2[[#This Row],[Welding Corners]]="Ready","Done",""))</f>
        <v/>
      </c>
      <c r="CE533" s="120" t="str">
        <f ca="1">IF(OR(Table2[[#This Row],[Puching Date]]=TODAY(),Table2[[#This Row],[Puching Date]]=TODAY()+1), Table2[[#This Row],[Puching Date]],IF(Table2[[#This Row],[Punch Holes]]="Ready","Done",""))</f>
        <v/>
      </c>
      <c r="CF533" s="120" t="str">
        <f ca="1">IF(OR(Table2[[#This Row],[Housing Date2]]=TODAY(),Table2[[#This Row],[Housing Date2]]=TODAY()+1),Table2[[#This Row],[Housing Date2]],IF(Table2[[#This Row],[Body Assembly]],"Done",""))</f>
        <v/>
      </c>
      <c r="CG533" s="120" t="str">
        <f>_xlfn.IFNA(VLOOKUP(Table2[[#This Row],[Job-no]],Table4[],7,FALSE),"Done")</f>
        <v>Scheduled/Released</v>
      </c>
    </row>
    <row r="534" spans="1:85" x14ac:dyDescent="0.25">
      <c r="A534" t="str">
        <f>_xlfn.CONCAT(Table2[[#This Row],[Order]],"-",Table2[[#This Row],[Line]])</f>
        <v>76028-8</v>
      </c>
      <c r="B534" s="5">
        <v>43486</v>
      </c>
      <c r="C534" s="8">
        <v>76028</v>
      </c>
      <c r="D534" s="3" t="s">
        <v>4953</v>
      </c>
      <c r="E534" s="8">
        <v>8</v>
      </c>
      <c r="F534" s="8">
        <v>1</v>
      </c>
      <c r="G534" s="3" t="s">
        <v>42</v>
      </c>
      <c r="H534" s="8">
        <v>1</v>
      </c>
      <c r="I534" s="43" t="b">
        <v>0</v>
      </c>
      <c r="J534" s="43" t="b">
        <v>0</v>
      </c>
      <c r="K534" t="s">
        <v>114</v>
      </c>
      <c r="L534" s="43" t="b">
        <v>0</v>
      </c>
      <c r="M534" s="43" t="b">
        <v>0</v>
      </c>
      <c r="N534" s="43" t="b">
        <v>0</v>
      </c>
      <c r="O534" t="s">
        <v>114</v>
      </c>
      <c r="P534" t="s">
        <v>114</v>
      </c>
      <c r="Q534" t="s">
        <v>114</v>
      </c>
      <c r="R534" t="s">
        <v>114</v>
      </c>
      <c r="S534" t="s">
        <v>114</v>
      </c>
      <c r="T534" t="s">
        <v>114</v>
      </c>
      <c r="U534" t="s">
        <v>114</v>
      </c>
      <c r="V534" t="s">
        <v>114</v>
      </c>
      <c r="W534" s="5">
        <v>43481</v>
      </c>
      <c r="X534" s="3" t="s">
        <v>114</v>
      </c>
      <c r="Y534" s="3"/>
      <c r="Z534" s="3" t="s">
        <v>130</v>
      </c>
      <c r="AA534" s="3" t="s">
        <v>114</v>
      </c>
      <c r="AB534" s="3" t="s">
        <v>74</v>
      </c>
      <c r="AC534" s="8">
        <v>4</v>
      </c>
      <c r="AD534" s="3" t="s">
        <v>5967</v>
      </c>
      <c r="AE534" s="4" t="s">
        <v>5968</v>
      </c>
      <c r="AF534" s="3"/>
      <c r="AG534" s="3" t="s">
        <v>114</v>
      </c>
      <c r="AH534" s="8">
        <v>1</v>
      </c>
      <c r="AI534" s="3" t="s">
        <v>74</v>
      </c>
      <c r="AJ534" t="s">
        <v>114</v>
      </c>
      <c r="AK534" t="s">
        <v>114</v>
      </c>
      <c r="AL534" s="43" t="b">
        <v>0</v>
      </c>
      <c r="AM534" s="3"/>
      <c r="AN534" s="3"/>
      <c r="AO534" s="43" t="b">
        <v>0</v>
      </c>
      <c r="AP534" s="3" t="b">
        <v>0</v>
      </c>
      <c r="AQ534" s="3">
        <f>VLOOKUP(Table2[[#This Row],[Job-no]],Table3[],26,FALSE)</f>
        <v>744</v>
      </c>
      <c r="AR534" t="str">
        <f t="shared" si="103"/>
        <v>CCH</v>
      </c>
      <c r="AS534" t="str">
        <f>VLOOKUP(AR534,Table1[],4,0)</f>
        <v>surface</v>
      </c>
      <c r="AT534">
        <f>IF(BD534&gt;0,"Pattern",VLOOKUP(AR534,Table1[],5,0))</f>
        <v>0</v>
      </c>
      <c r="AU534" s="34">
        <f>IF(AT534="Pattern",WORKDAY(Table2[[#This Row],[Scheduled Ship Date]],-10),WORKDAY(Table2[[#This Row],[Scheduled Ship Date]],-4))</f>
        <v>43480</v>
      </c>
      <c r="AV534">
        <f>IF(Table2[[#This Row],[Extrusion cut double saw]]=TRUE,IF(O534="ToDo",IF(AT534="Pattern",Table2[[#This Row],[Total Sections]]*0.4,Table2[[#This Row],[Total Sections]]*0.12),0),IF(AT534="Pattern",Table2[[#This Row],[Total Sections]]*4,Table2[[#This Row],[Total Sections]]*1.2))</f>
        <v>1.2</v>
      </c>
      <c r="AW534" s="130">
        <f t="shared" ca="1" si="109"/>
        <v>43471</v>
      </c>
      <c r="AX534" s="42">
        <f>IF(AT534="Pattern",Table2[[#This Row],[Scheduled Ship Date]]-2,Table2[[#This Row],[Scheduled Ship Date]]-3)</f>
        <v>43483</v>
      </c>
      <c r="AY534">
        <f>IF(Table2[[#This Row],[Pattern]]="Pattern",Table2[[#This Row],[Total Sections]]*4.82,Table2[[#This Row],[Total Sections]]*0.5)</f>
        <v>0.5</v>
      </c>
      <c r="AZ534" s="42">
        <f t="shared" ca="1" si="110"/>
        <v>43470</v>
      </c>
      <c r="BA534" s="39">
        <f>((Table2[Total Sections]/Table2[Open Qty])-1)*Table2[Open Qty]*12.96</f>
        <v>0</v>
      </c>
      <c r="BB534" s="42"/>
      <c r="BC534" s="39" t="str">
        <f t="shared" si="104"/>
        <v>CCH-SL-1100-80-35-CL(12)-W-UNV-DP-1-C</v>
      </c>
      <c r="BD534" s="39">
        <f t="shared" si="105"/>
        <v>0</v>
      </c>
      <c r="BE534" s="39" t="b">
        <f>_xlfn.IFNA(VLOOKUP(Table2[[#This Row],[Job-no]],Table4[],9,FALSE),TRUE)</f>
        <v>0</v>
      </c>
      <c r="BF534" t="str">
        <f>VLOOKUP(AR534,Table1[],3,0)</f>
        <v>PERFKT</v>
      </c>
      <c r="BG534" s="39" t="b">
        <f>_xlfn.IFNA(VLOOKUP(Table2[[#This Row],[Job-no]],Table4[],14,FALSE),TRUE)</f>
        <v>0</v>
      </c>
      <c r="BH534" s="39" t="str">
        <f>_xlfn.IFNA(VLOOKUP(Table2[[#This Row],[Job-no]],Table4[],11,FALSE),"Done")</f>
        <v/>
      </c>
      <c r="BI534" s="39">
        <f>IF(Table2[[#This Row],[Pattern]]="Pattern",VLOOKUP(Table2[[#This Row],[Product Code]],'Routing data'!$A$2:$W$470,13,FALSE),VLOOKUP(Table2[[#This Row],[Product Code]],'Routing data'!$A$2:$W$470,3,FALSE))</f>
        <v>2</v>
      </c>
      <c r="BJ534" s="39">
        <f>IF(Table2[[#This Row],[Pattern]]="Pattern",VLOOKUP(Table2[[#This Row],[Product Code]],'Routing data'!$A$2:$W$470,14,FALSE),VLOOKUP(Table2[[#This Row],[Product Code]],'Routing data'!$A$2:$W$470,4,FALSE))</f>
        <v>0</v>
      </c>
      <c r="BK534" s="39">
        <f>VLOOKUP(Table2[[#This Row],[Product Code]],'Routing data'!A$4:W$524,16,FALSE)</f>
        <v>0</v>
      </c>
      <c r="BL534" s="42">
        <f>IF(Table2[[#This Row],[Milling Required]]=0,"x",IF(AT534="Pattern",B534-10,B534-4))</f>
        <v>43482</v>
      </c>
      <c r="BM534" s="42" t="str">
        <f>IF(Table2[[#This Row],[Punching Required]]=0,"x",IF(AT534="Pattern",B534-8,B534-2))</f>
        <v>x</v>
      </c>
      <c r="BN534" s="42">
        <f t="shared" si="106"/>
        <v>43483</v>
      </c>
      <c r="BO534" s="39">
        <f>IF(Table2[[#This Row],[Milling]]="x","x",Table2[[#This Row],[Total Sections]]*2)</f>
        <v>2</v>
      </c>
      <c r="BP534" s="39" t="str">
        <f>IF(Table2[[#This Row],[Punching]]="x","x",Table2[Total Sections]*2)</f>
        <v>x</v>
      </c>
      <c r="BQ534" s="39">
        <f>IF(Table2[[#This Row],[Pattern]]="Pattern",Table2[Total Sections]*3,Table2[Total Sections]*1.5)</f>
        <v>1.5</v>
      </c>
      <c r="BR534" s="42">
        <f t="shared" ca="1" si="108"/>
        <v>43471</v>
      </c>
      <c r="BS534" s="42"/>
      <c r="BT534" s="42"/>
      <c r="BU534" s="39"/>
      <c r="BV534" s="39" t="str">
        <f>_xlfn.IFNA(VLOOKUP(Table2[[#This Row],[Job-no]],Table4[],16,FALSE),"Ready")</f>
        <v/>
      </c>
      <c r="BW534" s="39" t="str">
        <f>_xlfn.IFNA(VLOOKUP(Table2[[#This Row],[Job-no]],Table4[],21,FALSE),"Ready")</f>
        <v/>
      </c>
      <c r="BX534" s="39" t="b">
        <f>_xlfn.IFNA(VLOOKUP(Table2[[#This Row],[Job-no]],Table4[],10,FALSE),TRUE)</f>
        <v>0</v>
      </c>
      <c r="BY534" s="39" t="str">
        <f>_xlfn.IFNA(VLOOKUP(Table2[[#This Row],[Job-no]],Table4[],22,FALSE),"Ready")</f>
        <v/>
      </c>
      <c r="BZ534" s="120">
        <f t="shared" si="107"/>
        <v>43486</v>
      </c>
      <c r="CA534" s="120" t="str">
        <f ca="1">IF(OR(Table2[[#This Row],[Saw Date]]=TODAY(),Table2[[#This Row],[Saw Date]]=TODAY()+1), Table2[[#This Row],[Saw Date]],IF(Table2[[#This Row],[Extrusion cut double saw]],"Done",""))</f>
        <v/>
      </c>
      <c r="CB534" s="120" t="str">
        <f ca="1">IF(OR(Table2[[#This Row],[Lens Date]]=TODAY(),Table2[[#This Row],[Lens Date]]=TODAY()+1), Table2[[#This Row],[Lens Date]],IF(Table2[[#This Row],[MSLens]]="Done","Done",""))</f>
        <v/>
      </c>
      <c r="CC534" s="120" t="str">
        <f ca="1">IF(OR(Table2[[#This Row],[Milling Date]]=TODAY(),Table2[[#This Row],[Milling Date]]=TODAY()+1), Table2[[#This Row],[Milling Date]],IF(Table2[[#This Row],[CNC Holes]]="Ready","Done",""))</f>
        <v/>
      </c>
      <c r="CD534" s="120" t="str">
        <f ca="1">IF(OR(Table2[[#This Row],[Welding Date]]=TODAY(),Table2[[#This Row],[Welding Date]]=TODAY()+1), Table2[[#This Row],[Welding Date]],IF(Table2[[#This Row],[Welding Corners]]="Ready","Done",""))</f>
        <v/>
      </c>
      <c r="CE534" s="120" t="str">
        <f ca="1">IF(OR(Table2[[#This Row],[Puching Date]]=TODAY(),Table2[[#This Row],[Puching Date]]=TODAY()+1), Table2[[#This Row],[Puching Date]],IF(Table2[[#This Row],[Punch Holes]]="Ready","Done",""))</f>
        <v/>
      </c>
      <c r="CF534" s="120" t="str">
        <f ca="1">IF(OR(Table2[[#This Row],[Housing Date2]]=TODAY(),Table2[[#This Row],[Housing Date2]]=TODAY()+1),Table2[[#This Row],[Housing Date2]],IF(Table2[[#This Row],[Body Assembly]],"Done",""))</f>
        <v/>
      </c>
      <c r="CG534" s="120" t="str">
        <f>_xlfn.IFNA(VLOOKUP(Table2[[#This Row],[Job-no]],Table4[],7,FALSE),"Done")</f>
        <v>Scheduled/Released</v>
      </c>
    </row>
    <row r="535" spans="1:85" x14ac:dyDescent="0.25">
      <c r="A535" s="39" t="str">
        <f>_xlfn.CONCAT(Table2[[#This Row],[Order]],"-",Table2[[#This Row],[Line]])</f>
        <v>76028-9</v>
      </c>
      <c r="B535" s="5">
        <v>43486</v>
      </c>
      <c r="C535" s="8">
        <v>76028</v>
      </c>
      <c r="D535" s="3" t="s">
        <v>4955</v>
      </c>
      <c r="E535" s="8">
        <v>9</v>
      </c>
      <c r="F535" s="8">
        <v>1</v>
      </c>
      <c r="G535" s="3" t="s">
        <v>42</v>
      </c>
      <c r="H535" s="8">
        <v>2</v>
      </c>
      <c r="I535" s="43" t="b">
        <v>0</v>
      </c>
      <c r="J535" s="43" t="b">
        <v>0</v>
      </c>
      <c r="K535" t="s">
        <v>114</v>
      </c>
      <c r="L535" s="43" t="b">
        <v>0</v>
      </c>
      <c r="M535" s="43" t="b">
        <v>0</v>
      </c>
      <c r="N535" s="43" t="b">
        <v>0</v>
      </c>
      <c r="O535" t="s">
        <v>114</v>
      </c>
      <c r="P535" t="s">
        <v>114</v>
      </c>
      <c r="Q535" t="s">
        <v>114</v>
      </c>
      <c r="R535" t="s">
        <v>114</v>
      </c>
      <c r="S535" t="s">
        <v>114</v>
      </c>
      <c r="T535" t="s">
        <v>114</v>
      </c>
      <c r="U535" t="s">
        <v>114</v>
      </c>
      <c r="V535" t="s">
        <v>114</v>
      </c>
      <c r="W535" s="5">
        <v>43481</v>
      </c>
      <c r="X535" s="3" t="s">
        <v>114</v>
      </c>
      <c r="Y535" s="3"/>
      <c r="Z535" s="3" t="s">
        <v>130</v>
      </c>
      <c r="AA535" s="3" t="s">
        <v>114</v>
      </c>
      <c r="AB535" s="3" t="s">
        <v>74</v>
      </c>
      <c r="AC535" s="8">
        <v>4</v>
      </c>
      <c r="AD535" s="3" t="s">
        <v>5967</v>
      </c>
      <c r="AE535" s="4" t="s">
        <v>5968</v>
      </c>
      <c r="AF535" s="3"/>
      <c r="AG535" s="3" t="s">
        <v>114</v>
      </c>
      <c r="AH535" s="8">
        <v>4</v>
      </c>
      <c r="AI535" s="3" t="s">
        <v>74</v>
      </c>
      <c r="AJ535" t="s">
        <v>114</v>
      </c>
      <c r="AK535" t="s">
        <v>114</v>
      </c>
      <c r="AL535" s="43" t="b">
        <v>0</v>
      </c>
      <c r="AM535" s="3"/>
      <c r="AN535" s="3"/>
      <c r="AO535" s="43" t="b">
        <v>0</v>
      </c>
      <c r="AP535" s="3" t="b">
        <v>0</v>
      </c>
      <c r="AQ535" s="3">
        <f>VLOOKUP(Table2[[#This Row],[Job-no]],Table3[],26,FALSE)</f>
        <v>1736</v>
      </c>
      <c r="AR535" t="str">
        <f t="shared" si="103"/>
        <v>CCH</v>
      </c>
      <c r="AS535" t="str">
        <f>VLOOKUP(AR535,Table1[],4,0)</f>
        <v>surface</v>
      </c>
      <c r="AT535">
        <f>IF(BD535&gt;0,"Pattern",VLOOKUP(AR535,Table1[],5,0))</f>
        <v>0</v>
      </c>
      <c r="AU535" s="34">
        <f>IF(AT535="Pattern",WORKDAY(Table2[[#This Row],[Scheduled Ship Date]],-10),WORKDAY(Table2[[#This Row],[Scheduled Ship Date]],-4))</f>
        <v>43480</v>
      </c>
      <c r="AV535" s="39">
        <f>IF(Table2[[#This Row],[Extrusion cut double saw]]=TRUE,IF(O535="ToDo",IF(AT535="Pattern",Table2[[#This Row],[Total Sections]]*0.4,Table2[[#This Row],[Total Sections]]*0.12),0),IF(AT535="Pattern",Table2[[#This Row],[Total Sections]]*4,Table2[[#This Row],[Total Sections]]*1.2))</f>
        <v>4.8</v>
      </c>
      <c r="AW535" s="130">
        <f t="shared" ca="1" si="109"/>
        <v>43471</v>
      </c>
      <c r="AX535" s="42">
        <f>IF(AT535="Pattern",Table2[[#This Row],[Scheduled Ship Date]]-2,Table2[[#This Row],[Scheduled Ship Date]]-3)</f>
        <v>43483</v>
      </c>
      <c r="AY535" s="39">
        <f>IF(Table2[[#This Row],[Pattern]]="Pattern",Table2[[#This Row],[Total Sections]]*4.82,Table2[[#This Row],[Total Sections]]*0.5)</f>
        <v>2</v>
      </c>
      <c r="AZ535" s="42">
        <f t="shared" ca="1" si="110"/>
        <v>43470</v>
      </c>
      <c r="BA535" s="39">
        <f>((Table2[Total Sections]/Table2[Open Qty])-1)*Table2[Open Qty]*12.96</f>
        <v>25.92</v>
      </c>
      <c r="BB535" s="42"/>
      <c r="BC535" s="39" t="str">
        <f t="shared" si="104"/>
        <v>CCH-SL-1100-80-35-CL(14)-W-UNV-DP-1-C</v>
      </c>
      <c r="BD535" s="39">
        <f t="shared" si="105"/>
        <v>0</v>
      </c>
      <c r="BE535" s="39" t="b">
        <f>_xlfn.IFNA(VLOOKUP(Table2[[#This Row],[Job-no]],Table4[],9,FALSE),TRUE)</f>
        <v>0</v>
      </c>
      <c r="BF535" t="str">
        <f>VLOOKUP(AR535,Table1[],3,0)</f>
        <v>PERFKT</v>
      </c>
      <c r="BG535" s="39" t="b">
        <f>_xlfn.IFNA(VLOOKUP(Table2[[#This Row],[Job-no]],Table4[],14,FALSE),TRUE)</f>
        <v>0</v>
      </c>
      <c r="BH535" s="39" t="str">
        <f>_xlfn.IFNA(VLOOKUP(Table2[[#This Row],[Job-no]],Table4[],11,FALSE),"Done")</f>
        <v/>
      </c>
      <c r="BI535" s="39">
        <f>IF(Table2[[#This Row],[Pattern]]="Pattern",VLOOKUP(Table2[[#This Row],[Product Code]],'Routing data'!$A$2:$W$470,13,FALSE),VLOOKUP(Table2[[#This Row],[Product Code]],'Routing data'!$A$2:$W$470,3,FALSE))</f>
        <v>2</v>
      </c>
      <c r="BJ535" s="39">
        <f>IF(Table2[[#This Row],[Pattern]]="Pattern",VLOOKUP(Table2[[#This Row],[Product Code]],'Routing data'!$A$2:$W$470,14,FALSE),VLOOKUP(Table2[[#This Row],[Product Code]],'Routing data'!$A$2:$W$470,4,FALSE))</f>
        <v>0</v>
      </c>
      <c r="BK535" s="39">
        <f>VLOOKUP(Table2[[#This Row],[Product Code]],'Routing data'!A$4:W$524,16,FALSE)</f>
        <v>0</v>
      </c>
      <c r="BL535" s="42">
        <f>IF(Table2[[#This Row],[Milling Required]]=0,"x",IF(AT535="Pattern",B535-10,B535-4))</f>
        <v>43482</v>
      </c>
      <c r="BM535" s="42" t="str">
        <f>IF(Table2[[#This Row],[Punching Required]]=0,"x",IF(AT535="Pattern",B535-8,B535-2))</f>
        <v>x</v>
      </c>
      <c r="BN535" s="42">
        <f t="shared" si="106"/>
        <v>43483</v>
      </c>
      <c r="BO535" s="39">
        <f>IF(Table2[[#This Row],[Milling]]="x","x",Table2[[#This Row],[Total Sections]]*2)</f>
        <v>8</v>
      </c>
      <c r="BP535" s="39" t="str">
        <f>IF(Table2[[#This Row],[Punching]]="x","x",Table2[Total Sections]*2)</f>
        <v>x</v>
      </c>
      <c r="BQ535" s="39">
        <f>IF(Table2[[#This Row],[Pattern]]="Pattern",Table2[Total Sections]*3,Table2[Total Sections]*1.5)</f>
        <v>6</v>
      </c>
      <c r="BR535" s="42">
        <f t="shared" ca="1" si="108"/>
        <v>43471</v>
      </c>
      <c r="BS535" s="42"/>
      <c r="BT535" s="42"/>
      <c r="BU535" s="39"/>
      <c r="BV535" s="39" t="str">
        <f>_xlfn.IFNA(VLOOKUP(Table2[[#This Row],[Job-no]],Table4[],16,FALSE),"Ready")</f>
        <v/>
      </c>
      <c r="BW535" s="39" t="str">
        <f>_xlfn.IFNA(VLOOKUP(Table2[[#This Row],[Job-no]],Table4[],21,FALSE),"Ready")</f>
        <v/>
      </c>
      <c r="BX535" s="39" t="b">
        <f>_xlfn.IFNA(VLOOKUP(Table2[[#This Row],[Job-no]],Table4[],10,FALSE),TRUE)</f>
        <v>0</v>
      </c>
      <c r="BY535" s="39" t="str">
        <f>_xlfn.IFNA(VLOOKUP(Table2[[#This Row],[Job-no]],Table4[],22,FALSE),"Ready")</f>
        <v/>
      </c>
      <c r="BZ535" s="120">
        <f t="shared" si="107"/>
        <v>43486</v>
      </c>
      <c r="CA535" s="120" t="str">
        <f ca="1">IF(OR(Table2[[#This Row],[Saw Date]]=TODAY(),Table2[[#This Row],[Saw Date]]=TODAY()+1), Table2[[#This Row],[Saw Date]],IF(Table2[[#This Row],[Extrusion cut double saw]],"Done",""))</f>
        <v/>
      </c>
      <c r="CB535" s="120" t="str">
        <f ca="1">IF(OR(Table2[[#This Row],[Lens Date]]=TODAY(),Table2[[#This Row],[Lens Date]]=TODAY()+1), Table2[[#This Row],[Lens Date]],IF(Table2[[#This Row],[MSLens]]="Done","Done",""))</f>
        <v/>
      </c>
      <c r="CC535" s="120" t="str">
        <f ca="1">IF(OR(Table2[[#This Row],[Milling Date]]=TODAY(),Table2[[#This Row],[Milling Date]]=TODAY()+1), Table2[[#This Row],[Milling Date]],IF(Table2[[#This Row],[CNC Holes]]="Ready","Done",""))</f>
        <v/>
      </c>
      <c r="CD535" s="120" t="str">
        <f ca="1">IF(OR(Table2[[#This Row],[Welding Date]]=TODAY(),Table2[[#This Row],[Welding Date]]=TODAY()+1), Table2[[#This Row],[Welding Date]],IF(Table2[[#This Row],[Welding Corners]]="Ready","Done",""))</f>
        <v/>
      </c>
      <c r="CE535" s="120" t="str">
        <f ca="1">IF(OR(Table2[[#This Row],[Puching Date]]=TODAY(),Table2[[#This Row],[Puching Date]]=TODAY()+1), Table2[[#This Row],[Puching Date]],IF(Table2[[#This Row],[Punch Holes]]="Ready","Done",""))</f>
        <v/>
      </c>
      <c r="CF535" s="120" t="str">
        <f ca="1">IF(OR(Table2[[#This Row],[Housing Date2]]=TODAY(),Table2[[#This Row],[Housing Date2]]=TODAY()+1),Table2[[#This Row],[Housing Date2]],IF(Table2[[#This Row],[Body Assembly]],"Done",""))</f>
        <v/>
      </c>
      <c r="CG535" s="120" t="str">
        <f>_xlfn.IFNA(VLOOKUP(Table2[[#This Row],[Job-no]],Table4[],7,FALSE),"Done")</f>
        <v>Scheduled/Released</v>
      </c>
    </row>
    <row r="536" spans="1:85" x14ac:dyDescent="0.25">
      <c r="A536" s="39" t="str">
        <f>_xlfn.CONCAT(Table2[[#This Row],[Order]],"-",Table2[[#This Row],[Line]])</f>
        <v>77069-1</v>
      </c>
      <c r="B536" s="5">
        <v>43486</v>
      </c>
      <c r="C536" s="8">
        <v>77069</v>
      </c>
      <c r="D536" s="3" t="s">
        <v>3264</v>
      </c>
      <c r="E536" s="8">
        <v>1</v>
      </c>
      <c r="F536" s="8">
        <v>1</v>
      </c>
      <c r="G536" s="3" t="s">
        <v>42</v>
      </c>
      <c r="H536" s="8">
        <v>72</v>
      </c>
      <c r="I536" s="43" t="b">
        <v>0</v>
      </c>
      <c r="J536" s="43" t="b">
        <v>0</v>
      </c>
      <c r="K536" t="s">
        <v>114</v>
      </c>
      <c r="L536" s="43" t="b">
        <v>0</v>
      </c>
      <c r="M536" s="43" t="b">
        <v>0</v>
      </c>
      <c r="N536" s="43" t="b">
        <v>0</v>
      </c>
      <c r="O536" t="s">
        <v>114</v>
      </c>
      <c r="P536" t="s">
        <v>114</v>
      </c>
      <c r="Q536" t="s">
        <v>114</v>
      </c>
      <c r="R536" t="s">
        <v>114</v>
      </c>
      <c r="S536" t="s">
        <v>114</v>
      </c>
      <c r="T536" t="s">
        <v>114</v>
      </c>
      <c r="U536" t="s">
        <v>114</v>
      </c>
      <c r="V536" t="s">
        <v>114</v>
      </c>
      <c r="W536" s="5">
        <v>43481</v>
      </c>
      <c r="X536" s="3" t="s">
        <v>114</v>
      </c>
      <c r="Y536" s="3"/>
      <c r="Z536" s="3" t="s">
        <v>3979</v>
      </c>
      <c r="AA536" s="3" t="s">
        <v>114</v>
      </c>
      <c r="AB536" s="3" t="s">
        <v>74</v>
      </c>
      <c r="AC536" s="8">
        <v>7</v>
      </c>
      <c r="AD536" s="3" t="s">
        <v>5967</v>
      </c>
      <c r="AE536" s="4" t="s">
        <v>5968</v>
      </c>
      <c r="AF536" s="3"/>
      <c r="AG536" s="3" t="s">
        <v>114</v>
      </c>
      <c r="AH536" s="8">
        <v>72</v>
      </c>
      <c r="AI536" s="3" t="s">
        <v>74</v>
      </c>
      <c r="AJ536" t="s">
        <v>114</v>
      </c>
      <c r="AK536" t="s">
        <v>114</v>
      </c>
      <c r="AL536" s="43" t="b">
        <v>0</v>
      </c>
      <c r="AM536" s="3"/>
      <c r="AN536" s="3"/>
      <c r="AO536" s="43" t="b">
        <v>0</v>
      </c>
      <c r="AP536" s="3" t="b">
        <v>0</v>
      </c>
      <c r="AQ536" s="3">
        <f>VLOOKUP(Table2[[#This Row],[Job-no]],Table3[],26,FALSE)</f>
        <v>43200</v>
      </c>
      <c r="AR536" t="str">
        <f t="shared" si="103"/>
        <v>MBWVLED</v>
      </c>
      <c r="AS536" t="str">
        <f>VLOOKUP(AR536,Table1[],4,0)</f>
        <v>wall</v>
      </c>
      <c r="AT536">
        <f>IF(BD536&gt;0,"Pattern",VLOOKUP(AR536,Table1[],5,0))</f>
        <v>0</v>
      </c>
      <c r="AU536" s="34">
        <f>IF(AT536="Pattern",WORKDAY(Table2[[#This Row],[Scheduled Ship Date]],-10),WORKDAY(Table2[[#This Row],[Scheduled Ship Date]],-4))</f>
        <v>43480</v>
      </c>
      <c r="AV536" s="39">
        <f>IF(Table2[[#This Row],[Extrusion cut double saw]]=TRUE,IF(O536="ToDo",IF(AT536="Pattern",Table2[[#This Row],[Total Sections]]*0.4,Table2[[#This Row],[Total Sections]]*0.12),0),IF(AT536="Pattern",Table2[[#This Row],[Total Sections]]*4,Table2[[#This Row],[Total Sections]]*1.2))</f>
        <v>86.399999999999991</v>
      </c>
      <c r="AW536" s="130">
        <f t="shared" ca="1" si="109"/>
        <v>43471</v>
      </c>
      <c r="AX536" s="42">
        <f>IF(AT536="Pattern",Table2[[#This Row],[Scheduled Ship Date]]-2,Table2[[#This Row],[Scheduled Ship Date]]-3)</f>
        <v>43483</v>
      </c>
      <c r="AY536" s="39">
        <f>IF(Table2[[#This Row],[Pattern]]="Pattern",Table2[[#This Row],[Total Sections]]*4.82,Table2[[#This Row],[Total Sections]]*0.5)</f>
        <v>36</v>
      </c>
      <c r="AZ536" s="42">
        <f t="shared" ca="1" si="110"/>
        <v>43470</v>
      </c>
      <c r="BA536" s="39">
        <f>((Table2[Total Sections]/Table2[Open Qty])-1)*Table2[Open Qty]*12.96</f>
        <v>0</v>
      </c>
      <c r="BB536" s="39"/>
      <c r="BC536" s="39" t="str">
        <f t="shared" si="104"/>
        <v>MBWVLED-1000-90-30-S-8-W-120-DP-1</v>
      </c>
      <c r="BD536" s="39">
        <f t="shared" si="105"/>
        <v>0</v>
      </c>
      <c r="BE536" s="39" t="b">
        <f>_xlfn.IFNA(VLOOKUP(Table2[[#This Row],[Job-no]],Table4[],9,FALSE),TRUE)</f>
        <v>0</v>
      </c>
      <c r="BF536" s="39"/>
      <c r="BG536" s="39" t="b">
        <f>_xlfn.IFNA(VLOOKUP(Table2[[#This Row],[Job-no]],Table4[],14,FALSE),TRUE)</f>
        <v>0</v>
      </c>
      <c r="BH536" s="39" t="str">
        <f>_xlfn.IFNA(VLOOKUP(Table2[[#This Row],[Job-no]],Table4[],11,FALSE),"Done")</f>
        <v/>
      </c>
      <c r="BI536" s="39">
        <f>IF(Table2[[#This Row],[Pattern]]="Pattern",VLOOKUP(Table2[[#This Row],[Product Code]],'Routing data'!$A$2:$W$470,13,FALSE),VLOOKUP(Table2[[#This Row],[Product Code]],'Routing data'!$A$2:$W$470,3,FALSE))</f>
        <v>2</v>
      </c>
      <c r="BJ536" s="39">
        <f>IF(Table2[[#This Row],[Pattern]]="Pattern",VLOOKUP(Table2[[#This Row],[Product Code]],'Routing data'!$A$2:$W$470,14,FALSE),VLOOKUP(Table2[[#This Row],[Product Code]],'Routing data'!$A$2:$W$470,4,FALSE))</f>
        <v>0</v>
      </c>
      <c r="BK536" s="39">
        <f>VLOOKUP(Table2[[#This Row],[Product Code]],'Routing data'!A$4:W$524,16,FALSE)</f>
        <v>0</v>
      </c>
      <c r="BL536" s="42">
        <f>IF(Table2[[#This Row],[Milling Required]]=0,"x",IF(AT536="Pattern",B536-10,B536-4))</f>
        <v>43482</v>
      </c>
      <c r="BM536" s="39"/>
      <c r="BN536" s="42">
        <f t="shared" si="106"/>
        <v>43483</v>
      </c>
      <c r="BO536" s="39">
        <f>IF(Table2[[#This Row],[Milling]]="x","x",Table2[[#This Row],[Total Sections]]*2)</f>
        <v>144</v>
      </c>
      <c r="BP536" s="39">
        <f>IF(Table2[[#This Row],[Punching]]="x","x",Table2[Total Sections]*2)</f>
        <v>144</v>
      </c>
      <c r="BQ536" s="39">
        <f>IF(Table2[[#This Row],[Pattern]]="Pattern",Table2[Total Sections]*3,Table2[Total Sections]*1.5)</f>
        <v>108</v>
      </c>
      <c r="BR536" s="42">
        <f t="shared" ref="BR536:BR567" ca="1" si="111">TODAY()+7</f>
        <v>43474</v>
      </c>
      <c r="BS536" s="39"/>
      <c r="BT536" s="39"/>
      <c r="BU536" s="39"/>
      <c r="BV536" s="39" t="str">
        <f>_xlfn.IFNA(VLOOKUP(Table2[[#This Row],[Job-no]],Table4[],16,FALSE),"Ready")</f>
        <v/>
      </c>
      <c r="BW536" s="39" t="str">
        <f>_xlfn.IFNA(VLOOKUP(Table2[[#This Row],[Job-no]],Table4[],21,FALSE),"Ready")</f>
        <v/>
      </c>
      <c r="BX536" s="39" t="b">
        <f>_xlfn.IFNA(VLOOKUP(Table2[[#This Row],[Job-no]],Table4[],10,FALSE),TRUE)</f>
        <v>0</v>
      </c>
      <c r="BY536" s="39" t="str">
        <f>_xlfn.IFNA(VLOOKUP(Table2[[#This Row],[Job-no]],Table4[],22,FALSE),"Ready")</f>
        <v/>
      </c>
      <c r="BZ536" s="120">
        <f t="shared" si="107"/>
        <v>43486</v>
      </c>
      <c r="CA536" s="120" t="str">
        <f ca="1">IF(OR(Table2[[#This Row],[Saw Date]]=TODAY(),Table2[[#This Row],[Saw Date]]=TODAY()+1), Table2[[#This Row],[Saw Date]],IF(Table2[[#This Row],[Extrusion cut double saw]],"Done",""))</f>
        <v/>
      </c>
      <c r="CB536" s="120" t="str">
        <f ca="1">IF(OR(Table2[[#This Row],[Lens Date]]=TODAY(),Table2[[#This Row],[Lens Date]]=TODAY()+1), Table2[[#This Row],[Lens Date]],IF(Table2[[#This Row],[MSLens]]="Done","Done",""))</f>
        <v/>
      </c>
      <c r="CC536" s="120" t="str">
        <f ca="1">IF(OR(Table2[[#This Row],[Milling Date]]=TODAY(),Table2[[#This Row],[Milling Date]]=TODAY()+1), Table2[[#This Row],[Milling Date]],IF(Table2[[#This Row],[CNC Holes]]="Ready","Done",""))</f>
        <v/>
      </c>
      <c r="CD536" s="120" t="str">
        <f ca="1">IF(OR(Table2[[#This Row],[Welding Date]]=TODAY(),Table2[[#This Row],[Welding Date]]=TODAY()+1), Table2[[#This Row],[Welding Date]],IF(Table2[[#This Row],[Welding Corners]]="Ready","Done",""))</f>
        <v/>
      </c>
      <c r="CE536" s="120" t="str">
        <f ca="1">IF(OR(Table2[[#This Row],[Puching Date]]=TODAY(),Table2[[#This Row],[Puching Date]]=TODAY()+1), Table2[[#This Row],[Puching Date]],IF(Table2[[#This Row],[Punch Holes]]="Ready","Done",""))</f>
        <v/>
      </c>
      <c r="CF536" s="120" t="str">
        <f ca="1">IF(OR(Table2[[#This Row],[Housing Date2]]=TODAY(),Table2[[#This Row],[Housing Date2]]=TODAY()+1),Table2[[#This Row],[Housing Date2]],IF(Table2[[#This Row],[Body Assembly]],"Done",""))</f>
        <v/>
      </c>
      <c r="CG536" s="120" t="str">
        <f>_xlfn.IFNA(VLOOKUP(Table2[[#This Row],[Job-no]],Table4[],7,FALSE),"Done")</f>
        <v>Scheduled/Released</v>
      </c>
    </row>
    <row r="537" spans="1:85" x14ac:dyDescent="0.25">
      <c r="A537" s="39" t="str">
        <f>_xlfn.CONCAT(Table2[[#This Row],[Order]],"-",Table2[[#This Row],[Line]])</f>
        <v>77069-2</v>
      </c>
      <c r="B537" s="5">
        <v>43486</v>
      </c>
      <c r="C537" s="8">
        <v>77069</v>
      </c>
      <c r="D537" s="3" t="s">
        <v>3266</v>
      </c>
      <c r="E537" s="8">
        <v>2</v>
      </c>
      <c r="F537" s="8">
        <v>1</v>
      </c>
      <c r="G537" s="3" t="s">
        <v>42</v>
      </c>
      <c r="H537" s="8">
        <v>11</v>
      </c>
      <c r="I537" s="43" t="b">
        <v>0</v>
      </c>
      <c r="J537" s="43" t="b">
        <v>0</v>
      </c>
      <c r="K537" t="s">
        <v>114</v>
      </c>
      <c r="L537" s="43" t="b">
        <v>0</v>
      </c>
      <c r="M537" s="43" t="b">
        <v>0</v>
      </c>
      <c r="N537" s="43" t="b">
        <v>0</v>
      </c>
      <c r="O537" t="s">
        <v>114</v>
      </c>
      <c r="P537" t="s">
        <v>114</v>
      </c>
      <c r="Q537" t="s">
        <v>114</v>
      </c>
      <c r="R537" t="s">
        <v>114</v>
      </c>
      <c r="S537" t="s">
        <v>114</v>
      </c>
      <c r="T537" t="s">
        <v>114</v>
      </c>
      <c r="U537" t="s">
        <v>114</v>
      </c>
      <c r="V537" t="s">
        <v>114</v>
      </c>
      <c r="W537" s="5">
        <v>43481</v>
      </c>
      <c r="X537" s="3" t="s">
        <v>114</v>
      </c>
      <c r="Y537" s="3"/>
      <c r="Z537" s="3" t="s">
        <v>3979</v>
      </c>
      <c r="AA537" s="3" t="s">
        <v>114</v>
      </c>
      <c r="AB537" s="3" t="s">
        <v>74</v>
      </c>
      <c r="AC537" s="8">
        <v>7</v>
      </c>
      <c r="AD537" s="3" t="s">
        <v>5967</v>
      </c>
      <c r="AE537" s="4" t="s">
        <v>5968</v>
      </c>
      <c r="AF537" s="3"/>
      <c r="AG537" s="3" t="s">
        <v>114</v>
      </c>
      <c r="AH537" s="8">
        <v>11</v>
      </c>
      <c r="AI537" s="3" t="s">
        <v>74</v>
      </c>
      <c r="AJ537" t="s">
        <v>114</v>
      </c>
      <c r="AK537" t="s">
        <v>114</v>
      </c>
      <c r="AL537" s="43" t="b">
        <v>0</v>
      </c>
      <c r="AM537" s="3"/>
      <c r="AN537" s="3"/>
      <c r="AO537" s="43" t="b">
        <v>0</v>
      </c>
      <c r="AP537" s="3" t="b">
        <v>0</v>
      </c>
      <c r="AQ537" s="3">
        <f>VLOOKUP(Table2[[#This Row],[Job-no]],Table3[],26,FALSE)</f>
        <v>8800</v>
      </c>
      <c r="AR537" t="str">
        <f t="shared" si="103"/>
        <v>MBWVLED</v>
      </c>
      <c r="AS537" t="str">
        <f>VLOOKUP(AR537,Table1[],4,0)</f>
        <v>wall</v>
      </c>
      <c r="AT537">
        <f>IF(BD537&gt;0,"Pattern",VLOOKUP(AR537,Table1[],5,0))</f>
        <v>0</v>
      </c>
      <c r="AU537" s="34">
        <f>IF(AT537="Pattern",WORKDAY(Table2[[#This Row],[Scheduled Ship Date]],-10),WORKDAY(Table2[[#This Row],[Scheduled Ship Date]],-4))</f>
        <v>43480</v>
      </c>
      <c r="AV537" s="39">
        <f>IF(Table2[[#This Row],[Extrusion cut double saw]]=TRUE,IF(O537="ToDo",IF(AT537="Pattern",Table2[[#This Row],[Total Sections]]*0.4,Table2[[#This Row],[Total Sections]]*0.12),0),IF(AT537="Pattern",Table2[[#This Row],[Total Sections]]*4,Table2[[#This Row],[Total Sections]]*1.2))</f>
        <v>13.2</v>
      </c>
      <c r="AW537" s="130">
        <f t="shared" ca="1" si="109"/>
        <v>43471</v>
      </c>
      <c r="AX537" s="42">
        <f>IF(AT537="Pattern",Table2[[#This Row],[Scheduled Ship Date]]-2,Table2[[#This Row],[Scheduled Ship Date]]-3)</f>
        <v>43483</v>
      </c>
      <c r="AY537" s="39">
        <f>IF(Table2[[#This Row],[Pattern]]="Pattern",Table2[[#This Row],[Total Sections]]*4.82,Table2[[#This Row],[Total Sections]]*0.5)</f>
        <v>5.5</v>
      </c>
      <c r="AZ537" s="42">
        <f t="shared" ca="1" si="110"/>
        <v>43470</v>
      </c>
      <c r="BA537" s="39">
        <f>((Table2[Total Sections]/Table2[Open Qty])-1)*Table2[Open Qty]*12.96</f>
        <v>0</v>
      </c>
      <c r="BB537" s="39"/>
      <c r="BC537" s="39" t="str">
        <f t="shared" si="104"/>
        <v>MBWVLED-1000-90-30-S-8-W-120-DP-1-B1(BSL310LP)</v>
      </c>
      <c r="BD537" s="39">
        <f t="shared" si="105"/>
        <v>0</v>
      </c>
      <c r="BE537" s="39" t="b">
        <f>_xlfn.IFNA(VLOOKUP(Table2[[#This Row],[Job-no]],Table4[],9,FALSE),TRUE)</f>
        <v>0</v>
      </c>
      <c r="BF537" s="39"/>
      <c r="BG537" s="39" t="b">
        <f>_xlfn.IFNA(VLOOKUP(Table2[[#This Row],[Job-no]],Table4[],14,FALSE),TRUE)</f>
        <v>0</v>
      </c>
      <c r="BH537" s="39" t="str">
        <f>_xlfn.IFNA(VLOOKUP(Table2[[#This Row],[Job-no]],Table4[],11,FALSE),"Done")</f>
        <v/>
      </c>
      <c r="BI537" s="39">
        <f>IF(Table2[[#This Row],[Pattern]]="Pattern",VLOOKUP(Table2[[#This Row],[Product Code]],'Routing data'!$A$2:$W$470,13,FALSE),VLOOKUP(Table2[[#This Row],[Product Code]],'Routing data'!$A$2:$W$470,3,FALSE))</f>
        <v>2</v>
      </c>
      <c r="BJ537" s="39">
        <f>IF(Table2[[#This Row],[Pattern]]="Pattern",VLOOKUP(Table2[[#This Row],[Product Code]],'Routing data'!$A$2:$W$470,14,FALSE),VLOOKUP(Table2[[#This Row],[Product Code]],'Routing data'!$A$2:$W$470,4,FALSE))</f>
        <v>0</v>
      </c>
      <c r="BK537" s="39">
        <f>VLOOKUP(Table2[[#This Row],[Product Code]],'Routing data'!A$4:W$524,16,FALSE)</f>
        <v>0</v>
      </c>
      <c r="BL537" s="42">
        <f>IF(Table2[[#This Row],[Milling Required]]=0,"x",IF(AT537="Pattern",B537-10,B537-4))</f>
        <v>43482</v>
      </c>
      <c r="BM537" s="39"/>
      <c r="BN537" s="42">
        <f t="shared" si="106"/>
        <v>43483</v>
      </c>
      <c r="BO537" s="39">
        <f>IF(Table2[[#This Row],[Milling]]="x","x",Table2[[#This Row],[Total Sections]]*2)</f>
        <v>22</v>
      </c>
      <c r="BP537" s="39">
        <f>IF(Table2[[#This Row],[Punching]]="x","x",Table2[Total Sections]*2)</f>
        <v>22</v>
      </c>
      <c r="BQ537" s="39">
        <f>IF(Table2[[#This Row],[Pattern]]="Pattern",Table2[Total Sections]*3,Table2[Total Sections]*1.5)</f>
        <v>16.5</v>
      </c>
      <c r="BR537" s="42">
        <f t="shared" ca="1" si="111"/>
        <v>43474</v>
      </c>
      <c r="BS537" s="39"/>
      <c r="BT537" s="39"/>
      <c r="BU537" s="39"/>
      <c r="BV537" s="39" t="str">
        <f>_xlfn.IFNA(VLOOKUP(Table2[[#This Row],[Job-no]],Table4[],16,FALSE),"Ready")</f>
        <v/>
      </c>
      <c r="BW537" s="39" t="str">
        <f>_xlfn.IFNA(VLOOKUP(Table2[[#This Row],[Job-no]],Table4[],21,FALSE),"Ready")</f>
        <v/>
      </c>
      <c r="BX537" s="39" t="b">
        <f>_xlfn.IFNA(VLOOKUP(Table2[[#This Row],[Job-no]],Table4[],10,FALSE),TRUE)</f>
        <v>0</v>
      </c>
      <c r="BY537" s="39" t="str">
        <f>_xlfn.IFNA(VLOOKUP(Table2[[#This Row],[Job-no]],Table4[],22,FALSE),"Ready")</f>
        <v/>
      </c>
      <c r="BZ537" s="120">
        <f t="shared" si="107"/>
        <v>43486</v>
      </c>
      <c r="CA537" s="120" t="str">
        <f ca="1">IF(OR(Table2[[#This Row],[Saw Date]]=TODAY(),Table2[[#This Row],[Saw Date]]=TODAY()+1), Table2[[#This Row],[Saw Date]],IF(Table2[[#This Row],[Extrusion cut double saw]],"Done",""))</f>
        <v/>
      </c>
      <c r="CB537" s="120" t="str">
        <f ca="1">IF(OR(Table2[[#This Row],[Lens Date]]=TODAY(),Table2[[#This Row],[Lens Date]]=TODAY()+1), Table2[[#This Row],[Lens Date]],IF(Table2[[#This Row],[MSLens]]="Done","Done",""))</f>
        <v/>
      </c>
      <c r="CC537" s="120" t="str">
        <f ca="1">IF(OR(Table2[[#This Row],[Milling Date]]=TODAY(),Table2[[#This Row],[Milling Date]]=TODAY()+1), Table2[[#This Row],[Milling Date]],IF(Table2[[#This Row],[CNC Holes]]="Ready","Done",""))</f>
        <v/>
      </c>
      <c r="CD537" s="120" t="str">
        <f ca="1">IF(OR(Table2[[#This Row],[Welding Date]]=TODAY(),Table2[[#This Row],[Welding Date]]=TODAY()+1), Table2[[#This Row],[Welding Date]],IF(Table2[[#This Row],[Welding Corners]]="Ready","Done",""))</f>
        <v/>
      </c>
      <c r="CE537" s="120" t="str">
        <f ca="1">IF(OR(Table2[[#This Row],[Puching Date]]=TODAY(),Table2[[#This Row],[Puching Date]]=TODAY()+1), Table2[[#This Row],[Puching Date]],IF(Table2[[#This Row],[Punch Holes]]="Ready","Done",""))</f>
        <v/>
      </c>
      <c r="CF537" s="120" t="str">
        <f ca="1">IF(OR(Table2[[#This Row],[Housing Date2]]=TODAY(),Table2[[#This Row],[Housing Date2]]=TODAY()+1),Table2[[#This Row],[Housing Date2]],IF(Table2[[#This Row],[Body Assembly]],"Done",""))</f>
        <v/>
      </c>
      <c r="CG537" s="120" t="str">
        <f>_xlfn.IFNA(VLOOKUP(Table2[[#This Row],[Job-no]],Table4[],7,FALSE),"Done")</f>
        <v>Scheduled/Released</v>
      </c>
    </row>
    <row r="538" spans="1:85" x14ac:dyDescent="0.25">
      <c r="A538" s="39" t="str">
        <f>_xlfn.CONCAT(Table2[[#This Row],[Order]],"-",Table2[[#This Row],[Line]])</f>
        <v>77069-3</v>
      </c>
      <c r="B538" s="5">
        <v>43486</v>
      </c>
      <c r="C538" s="8">
        <v>77069</v>
      </c>
      <c r="D538" s="3" t="s">
        <v>3268</v>
      </c>
      <c r="E538" s="8">
        <v>3</v>
      </c>
      <c r="F538" s="8">
        <v>1</v>
      </c>
      <c r="G538" s="3" t="s">
        <v>42</v>
      </c>
      <c r="H538" s="8">
        <v>14</v>
      </c>
      <c r="I538" s="43" t="b">
        <v>0</v>
      </c>
      <c r="J538" s="43" t="b">
        <v>0</v>
      </c>
      <c r="K538" t="s">
        <v>114</v>
      </c>
      <c r="L538" s="43" t="b">
        <v>0</v>
      </c>
      <c r="M538" s="43" t="b">
        <v>0</v>
      </c>
      <c r="N538" s="43" t="b">
        <v>0</v>
      </c>
      <c r="O538" t="s">
        <v>114</v>
      </c>
      <c r="P538" t="s">
        <v>114</v>
      </c>
      <c r="Q538" t="s">
        <v>114</v>
      </c>
      <c r="R538" t="s">
        <v>114</v>
      </c>
      <c r="S538" t="s">
        <v>114</v>
      </c>
      <c r="T538" t="s">
        <v>114</v>
      </c>
      <c r="U538" t="s">
        <v>114</v>
      </c>
      <c r="V538" t="s">
        <v>114</v>
      </c>
      <c r="W538" s="5">
        <v>43481</v>
      </c>
      <c r="X538" s="3" t="s">
        <v>114</v>
      </c>
      <c r="Y538" s="3"/>
      <c r="Z538" s="3" t="s">
        <v>1137</v>
      </c>
      <c r="AA538" s="3" t="s">
        <v>114</v>
      </c>
      <c r="AB538" s="3" t="s">
        <v>74</v>
      </c>
      <c r="AC538" s="8">
        <v>7</v>
      </c>
      <c r="AD538" s="3" t="s">
        <v>5967</v>
      </c>
      <c r="AE538" s="4" t="s">
        <v>5968</v>
      </c>
      <c r="AF538" s="3"/>
      <c r="AG538" s="3" t="s">
        <v>114</v>
      </c>
      <c r="AH538" s="8">
        <v>14</v>
      </c>
      <c r="AI538" s="3" t="s">
        <v>74</v>
      </c>
      <c r="AJ538" t="s">
        <v>114</v>
      </c>
      <c r="AK538" t="s">
        <v>114</v>
      </c>
      <c r="AL538" s="43" t="b">
        <v>0</v>
      </c>
      <c r="AM538" s="3"/>
      <c r="AN538" s="3"/>
      <c r="AO538" s="43" t="b">
        <v>0</v>
      </c>
      <c r="AP538" s="3" t="b">
        <v>0</v>
      </c>
      <c r="AQ538" s="3">
        <f>VLOOKUP(Table2[[#This Row],[Job-no]],Table3[],26,FALSE)</f>
        <v>4200</v>
      </c>
      <c r="AR538" t="str">
        <f t="shared" si="103"/>
        <v>MBWVLED</v>
      </c>
      <c r="AS538" t="str">
        <f>VLOOKUP(AR538,Table1[],4,0)</f>
        <v>wall</v>
      </c>
      <c r="AT538">
        <f>IF(BD538&gt;0,"Pattern",VLOOKUP(AR538,Table1[],5,0))</f>
        <v>0</v>
      </c>
      <c r="AU538" s="34">
        <f>IF(AT538="Pattern",WORKDAY(Table2[[#This Row],[Scheduled Ship Date]],-10),WORKDAY(Table2[[#This Row],[Scheduled Ship Date]],-4))</f>
        <v>43480</v>
      </c>
      <c r="AV538" s="39">
        <f>IF(Table2[[#This Row],[Extrusion cut double saw]]=TRUE,IF(O538="ToDo",IF(AT538="Pattern",Table2[[#This Row],[Total Sections]]*0.4,Table2[[#This Row],[Total Sections]]*0.12),0),IF(AT538="Pattern",Table2[[#This Row],[Total Sections]]*4,Table2[[#This Row],[Total Sections]]*1.2))</f>
        <v>16.8</v>
      </c>
      <c r="AW538" s="130">
        <f t="shared" ca="1" si="109"/>
        <v>43471</v>
      </c>
      <c r="AX538" s="42">
        <f>IF(AT538="Pattern",Table2[[#This Row],[Scheduled Ship Date]]-2,Table2[[#This Row],[Scheduled Ship Date]]-3)</f>
        <v>43483</v>
      </c>
      <c r="AY538" s="39">
        <f>IF(Table2[[#This Row],[Pattern]]="Pattern",Table2[[#This Row],[Total Sections]]*4.82,Table2[[#This Row],[Total Sections]]*0.5)</f>
        <v>7</v>
      </c>
      <c r="AZ538" s="42">
        <f t="shared" ca="1" si="110"/>
        <v>43470</v>
      </c>
      <c r="BA538" s="39">
        <f>((Table2[Total Sections]/Table2[Open Qty])-1)*Table2[Open Qty]*12.96</f>
        <v>0</v>
      </c>
      <c r="BB538" s="39"/>
      <c r="BC538" s="39" t="str">
        <f t="shared" si="104"/>
        <v>MBWVLED-1000-90-30-S-4-W-120-DP-1</v>
      </c>
      <c r="BD538" s="39">
        <f t="shared" si="105"/>
        <v>0</v>
      </c>
      <c r="BE538" s="39" t="b">
        <f>_xlfn.IFNA(VLOOKUP(Table2[[#This Row],[Job-no]],Table4[],9,FALSE),TRUE)</f>
        <v>0</v>
      </c>
      <c r="BF538" s="39"/>
      <c r="BG538" s="39" t="b">
        <f>_xlfn.IFNA(VLOOKUP(Table2[[#This Row],[Job-no]],Table4[],14,FALSE),TRUE)</f>
        <v>0</v>
      </c>
      <c r="BH538" s="39" t="str">
        <f>_xlfn.IFNA(VLOOKUP(Table2[[#This Row],[Job-no]],Table4[],11,FALSE),"Done")</f>
        <v/>
      </c>
      <c r="BI538" s="39">
        <f>IF(Table2[[#This Row],[Pattern]]="Pattern",VLOOKUP(Table2[[#This Row],[Product Code]],'Routing data'!$A$2:$W$470,13,FALSE),VLOOKUP(Table2[[#This Row],[Product Code]],'Routing data'!$A$2:$W$470,3,FALSE))</f>
        <v>2</v>
      </c>
      <c r="BJ538" s="39">
        <f>IF(Table2[[#This Row],[Pattern]]="Pattern",VLOOKUP(Table2[[#This Row],[Product Code]],'Routing data'!$A$2:$W$470,14,FALSE),VLOOKUP(Table2[[#This Row],[Product Code]],'Routing data'!$A$2:$W$470,4,FALSE))</f>
        <v>0</v>
      </c>
      <c r="BK538" s="39">
        <f>VLOOKUP(Table2[[#This Row],[Product Code]],'Routing data'!A$4:W$524,16,FALSE)</f>
        <v>0</v>
      </c>
      <c r="BL538" s="42">
        <f>IF(Table2[[#This Row],[Milling Required]]=0,"x",IF(AT538="Pattern",B538-10,B538-4))</f>
        <v>43482</v>
      </c>
      <c r="BM538" s="39"/>
      <c r="BN538" s="42">
        <f t="shared" si="106"/>
        <v>43483</v>
      </c>
      <c r="BO538" s="39">
        <f>IF(Table2[[#This Row],[Milling]]="x","x",Table2[[#This Row],[Total Sections]]*2)</f>
        <v>28</v>
      </c>
      <c r="BP538" s="39">
        <f>IF(Table2[[#This Row],[Punching]]="x","x",Table2[Total Sections]*2)</f>
        <v>28</v>
      </c>
      <c r="BQ538" s="39">
        <f>IF(Table2[[#This Row],[Pattern]]="Pattern",Table2[Total Sections]*3,Table2[Total Sections]*1.5)</f>
        <v>21</v>
      </c>
      <c r="BR538" s="42">
        <f t="shared" ca="1" si="111"/>
        <v>43474</v>
      </c>
      <c r="BS538" s="39"/>
      <c r="BT538" s="39"/>
      <c r="BU538" s="39"/>
      <c r="BV538" s="39" t="str">
        <f>_xlfn.IFNA(VLOOKUP(Table2[[#This Row],[Job-no]],Table4[],16,FALSE),"Ready")</f>
        <v/>
      </c>
      <c r="BW538" s="39" t="str">
        <f>_xlfn.IFNA(VLOOKUP(Table2[[#This Row],[Job-no]],Table4[],21,FALSE),"Ready")</f>
        <v/>
      </c>
      <c r="BX538" s="39" t="b">
        <f>_xlfn.IFNA(VLOOKUP(Table2[[#This Row],[Job-no]],Table4[],10,FALSE),TRUE)</f>
        <v>0</v>
      </c>
      <c r="BY538" s="39" t="str">
        <f>_xlfn.IFNA(VLOOKUP(Table2[[#This Row],[Job-no]],Table4[],22,FALSE),"Ready")</f>
        <v/>
      </c>
      <c r="BZ538" s="120">
        <f t="shared" si="107"/>
        <v>43486</v>
      </c>
      <c r="CA538" s="120" t="str">
        <f ca="1">IF(OR(Table2[[#This Row],[Saw Date]]=TODAY(),Table2[[#This Row],[Saw Date]]=TODAY()+1), Table2[[#This Row],[Saw Date]],IF(Table2[[#This Row],[Extrusion cut double saw]],"Done",""))</f>
        <v/>
      </c>
      <c r="CB538" s="120" t="str">
        <f ca="1">IF(OR(Table2[[#This Row],[Lens Date]]=TODAY(),Table2[[#This Row],[Lens Date]]=TODAY()+1), Table2[[#This Row],[Lens Date]],IF(Table2[[#This Row],[MSLens]]="Done","Done",""))</f>
        <v/>
      </c>
      <c r="CC538" s="120" t="str">
        <f ca="1">IF(OR(Table2[[#This Row],[Milling Date]]=TODAY(),Table2[[#This Row],[Milling Date]]=TODAY()+1), Table2[[#This Row],[Milling Date]],IF(Table2[[#This Row],[CNC Holes]]="Ready","Done",""))</f>
        <v/>
      </c>
      <c r="CD538" s="120" t="str">
        <f ca="1">IF(OR(Table2[[#This Row],[Welding Date]]=TODAY(),Table2[[#This Row],[Welding Date]]=TODAY()+1), Table2[[#This Row],[Welding Date]],IF(Table2[[#This Row],[Welding Corners]]="Ready","Done",""))</f>
        <v/>
      </c>
      <c r="CE538" s="120" t="str">
        <f ca="1">IF(OR(Table2[[#This Row],[Puching Date]]=TODAY(),Table2[[#This Row],[Puching Date]]=TODAY()+1), Table2[[#This Row],[Puching Date]],IF(Table2[[#This Row],[Punch Holes]]="Ready","Done",""))</f>
        <v/>
      </c>
      <c r="CF538" s="120" t="str">
        <f ca="1">IF(OR(Table2[[#This Row],[Housing Date2]]=TODAY(),Table2[[#This Row],[Housing Date2]]=TODAY()+1),Table2[[#This Row],[Housing Date2]],IF(Table2[[#This Row],[Body Assembly]],"Done",""))</f>
        <v/>
      </c>
      <c r="CG538" s="120" t="str">
        <f>_xlfn.IFNA(VLOOKUP(Table2[[#This Row],[Job-no]],Table4[],7,FALSE),"Done")</f>
        <v>Scheduled/Released</v>
      </c>
    </row>
    <row r="539" spans="1:85" x14ac:dyDescent="0.25">
      <c r="A539" s="39" t="str">
        <f>_xlfn.CONCAT(Table2[[#This Row],[Order]],"-",Table2[[#This Row],[Line]])</f>
        <v>77069-4</v>
      </c>
      <c r="B539" s="5">
        <v>43486</v>
      </c>
      <c r="C539" s="8">
        <v>77069</v>
      </c>
      <c r="D539" s="3" t="s">
        <v>3270</v>
      </c>
      <c r="E539" s="8">
        <v>4</v>
      </c>
      <c r="F539" s="8">
        <v>1</v>
      </c>
      <c r="G539" s="3" t="s">
        <v>42</v>
      </c>
      <c r="H539" s="8">
        <v>1</v>
      </c>
      <c r="I539" s="43" t="b">
        <v>0</v>
      </c>
      <c r="J539" s="43" t="b">
        <v>0</v>
      </c>
      <c r="K539" t="s">
        <v>114</v>
      </c>
      <c r="L539" s="43" t="b">
        <v>0</v>
      </c>
      <c r="M539" s="43" t="b">
        <v>0</v>
      </c>
      <c r="N539" s="43" t="b">
        <v>0</v>
      </c>
      <c r="O539" t="s">
        <v>114</v>
      </c>
      <c r="P539" t="s">
        <v>114</v>
      </c>
      <c r="Q539" t="s">
        <v>114</v>
      </c>
      <c r="R539" t="s">
        <v>114</v>
      </c>
      <c r="S539" t="s">
        <v>114</v>
      </c>
      <c r="T539" t="s">
        <v>114</v>
      </c>
      <c r="U539" t="s">
        <v>114</v>
      </c>
      <c r="V539" t="s">
        <v>114</v>
      </c>
      <c r="W539" s="5">
        <v>43481</v>
      </c>
      <c r="X539" s="3" t="s">
        <v>114</v>
      </c>
      <c r="Y539" s="3"/>
      <c r="Z539" s="3" t="s">
        <v>1137</v>
      </c>
      <c r="AA539" s="3" t="s">
        <v>114</v>
      </c>
      <c r="AB539" s="3" t="s">
        <v>74</v>
      </c>
      <c r="AC539" s="8">
        <v>7</v>
      </c>
      <c r="AD539" s="3" t="s">
        <v>5967</v>
      </c>
      <c r="AE539" s="4" t="s">
        <v>5968</v>
      </c>
      <c r="AF539" s="3"/>
      <c r="AG539" s="3" t="s">
        <v>114</v>
      </c>
      <c r="AH539" s="8">
        <v>1</v>
      </c>
      <c r="AI539" s="3" t="s">
        <v>74</v>
      </c>
      <c r="AJ539" t="s">
        <v>114</v>
      </c>
      <c r="AK539" t="s">
        <v>114</v>
      </c>
      <c r="AL539" s="43" t="b">
        <v>0</v>
      </c>
      <c r="AM539" s="3"/>
      <c r="AN539" s="3"/>
      <c r="AO539" s="43" t="b">
        <v>0</v>
      </c>
      <c r="AP539" s="3" t="b">
        <v>0</v>
      </c>
      <c r="AQ539" s="3">
        <f>VLOOKUP(Table2[[#This Row],[Job-no]],Table3[],26,FALSE)</f>
        <v>500</v>
      </c>
      <c r="AR539" t="str">
        <f t="shared" si="103"/>
        <v>MBWVLED</v>
      </c>
      <c r="AS539" t="str">
        <f>VLOOKUP(AR539,Table1[],4,0)</f>
        <v>wall</v>
      </c>
      <c r="AT539">
        <f>IF(BD539&gt;0,"Pattern",VLOOKUP(AR539,Table1[],5,0))</f>
        <v>0</v>
      </c>
      <c r="AU539" s="34">
        <f>IF(AT539="Pattern",WORKDAY(Table2[[#This Row],[Scheduled Ship Date]],-10),WORKDAY(Table2[[#This Row],[Scheduled Ship Date]],-4))</f>
        <v>43480</v>
      </c>
      <c r="AV539" s="39">
        <f>IF(Table2[[#This Row],[Extrusion cut double saw]]=TRUE,IF(O539="ToDo",IF(AT539="Pattern",Table2[[#This Row],[Total Sections]]*0.4,Table2[[#This Row],[Total Sections]]*0.12),0),IF(AT539="Pattern",Table2[[#This Row],[Total Sections]]*4,Table2[[#This Row],[Total Sections]]*1.2))</f>
        <v>1.2</v>
      </c>
      <c r="AW539" s="130">
        <f t="shared" ca="1" si="109"/>
        <v>43471</v>
      </c>
      <c r="AX539" s="42">
        <f>IF(AT539="Pattern",Table2[[#This Row],[Scheduled Ship Date]]-2,Table2[[#This Row],[Scheduled Ship Date]]-3)</f>
        <v>43483</v>
      </c>
      <c r="AY539" s="39">
        <f>IF(Table2[[#This Row],[Pattern]]="Pattern",Table2[[#This Row],[Total Sections]]*4.82,Table2[[#This Row],[Total Sections]]*0.5)</f>
        <v>0.5</v>
      </c>
      <c r="AZ539" s="42">
        <f t="shared" ca="1" si="110"/>
        <v>43470</v>
      </c>
      <c r="BA539" s="39">
        <f>((Table2[Total Sections]/Table2[Open Qty])-1)*Table2[Open Qty]*12.96</f>
        <v>0</v>
      </c>
      <c r="BB539" s="39"/>
      <c r="BC539" s="39" t="str">
        <f t="shared" si="104"/>
        <v>MBWVLED-1000-90-30-S-4-W-120-DP-1-B1(BSL310LP)</v>
      </c>
      <c r="BD539" s="39">
        <f t="shared" si="105"/>
        <v>0</v>
      </c>
      <c r="BE539" s="39" t="b">
        <f>_xlfn.IFNA(VLOOKUP(Table2[[#This Row],[Job-no]],Table4[],9,FALSE),TRUE)</f>
        <v>0</v>
      </c>
      <c r="BF539" s="39"/>
      <c r="BG539" s="39" t="b">
        <f>_xlfn.IFNA(VLOOKUP(Table2[[#This Row],[Job-no]],Table4[],14,FALSE),TRUE)</f>
        <v>0</v>
      </c>
      <c r="BH539" s="39" t="str">
        <f>_xlfn.IFNA(VLOOKUP(Table2[[#This Row],[Job-no]],Table4[],11,FALSE),"Done")</f>
        <v/>
      </c>
      <c r="BI539" s="39">
        <f>IF(Table2[[#This Row],[Pattern]]="Pattern",VLOOKUP(Table2[[#This Row],[Product Code]],'Routing data'!$A$2:$W$470,13,FALSE),VLOOKUP(Table2[[#This Row],[Product Code]],'Routing data'!$A$2:$W$470,3,FALSE))</f>
        <v>2</v>
      </c>
      <c r="BJ539" s="39">
        <f>IF(Table2[[#This Row],[Pattern]]="Pattern",VLOOKUP(Table2[[#This Row],[Product Code]],'Routing data'!$A$2:$W$470,14,FALSE),VLOOKUP(Table2[[#This Row],[Product Code]],'Routing data'!$A$2:$W$470,4,FALSE))</f>
        <v>0</v>
      </c>
      <c r="BK539" s="39">
        <f>VLOOKUP(Table2[[#This Row],[Product Code]],'Routing data'!A$4:W$524,16,FALSE)</f>
        <v>0</v>
      </c>
      <c r="BL539" s="42">
        <f>IF(Table2[[#This Row],[Milling Required]]=0,"x",IF(AT539="Pattern",B539-10,B539-4))</f>
        <v>43482</v>
      </c>
      <c r="BM539" s="39"/>
      <c r="BN539" s="42">
        <f t="shared" si="106"/>
        <v>43483</v>
      </c>
      <c r="BO539" s="39">
        <f>IF(Table2[[#This Row],[Milling]]="x","x",Table2[[#This Row],[Total Sections]]*2)</f>
        <v>2</v>
      </c>
      <c r="BP539" s="39">
        <f>IF(Table2[[#This Row],[Punching]]="x","x",Table2[Total Sections]*2)</f>
        <v>2</v>
      </c>
      <c r="BQ539" s="39">
        <f>IF(Table2[[#This Row],[Pattern]]="Pattern",Table2[Total Sections]*3,Table2[Total Sections]*1.5)</f>
        <v>1.5</v>
      </c>
      <c r="BR539" s="42">
        <f t="shared" ca="1" si="111"/>
        <v>43474</v>
      </c>
      <c r="BS539" s="39"/>
      <c r="BT539" s="39"/>
      <c r="BU539" s="39"/>
      <c r="BV539" s="39" t="str">
        <f>_xlfn.IFNA(VLOOKUP(Table2[[#This Row],[Job-no]],Table4[],16,FALSE),"Ready")</f>
        <v/>
      </c>
      <c r="BW539" s="39" t="str">
        <f>_xlfn.IFNA(VLOOKUP(Table2[[#This Row],[Job-no]],Table4[],21,FALSE),"Ready")</f>
        <v/>
      </c>
      <c r="BX539" s="39" t="b">
        <f>_xlfn.IFNA(VLOOKUP(Table2[[#This Row],[Job-no]],Table4[],10,FALSE),TRUE)</f>
        <v>0</v>
      </c>
      <c r="BY539" s="39" t="str">
        <f>_xlfn.IFNA(VLOOKUP(Table2[[#This Row],[Job-no]],Table4[],22,FALSE),"Ready")</f>
        <v/>
      </c>
      <c r="BZ539" s="120">
        <f t="shared" si="107"/>
        <v>43486</v>
      </c>
      <c r="CA539" s="120" t="str">
        <f ca="1">IF(OR(Table2[[#This Row],[Saw Date]]=TODAY(),Table2[[#This Row],[Saw Date]]=TODAY()+1), Table2[[#This Row],[Saw Date]],IF(Table2[[#This Row],[Extrusion cut double saw]],"Done",""))</f>
        <v/>
      </c>
      <c r="CB539" s="120" t="str">
        <f ca="1">IF(OR(Table2[[#This Row],[Lens Date]]=TODAY(),Table2[[#This Row],[Lens Date]]=TODAY()+1), Table2[[#This Row],[Lens Date]],IF(Table2[[#This Row],[MSLens]]="Done","Done",""))</f>
        <v/>
      </c>
      <c r="CC539" s="120" t="str">
        <f ca="1">IF(OR(Table2[[#This Row],[Milling Date]]=TODAY(),Table2[[#This Row],[Milling Date]]=TODAY()+1), Table2[[#This Row],[Milling Date]],IF(Table2[[#This Row],[CNC Holes]]="Ready","Done",""))</f>
        <v/>
      </c>
      <c r="CD539" s="120" t="str">
        <f ca="1">IF(OR(Table2[[#This Row],[Welding Date]]=TODAY(),Table2[[#This Row],[Welding Date]]=TODAY()+1), Table2[[#This Row],[Welding Date]],IF(Table2[[#This Row],[Welding Corners]]="Ready","Done",""))</f>
        <v/>
      </c>
      <c r="CE539" s="120" t="str">
        <f ca="1">IF(OR(Table2[[#This Row],[Puching Date]]=TODAY(),Table2[[#This Row],[Puching Date]]=TODAY()+1), Table2[[#This Row],[Puching Date]],IF(Table2[[#This Row],[Punch Holes]]="Ready","Done",""))</f>
        <v/>
      </c>
      <c r="CF539" s="120" t="str">
        <f ca="1">IF(OR(Table2[[#This Row],[Housing Date2]]=TODAY(),Table2[[#This Row],[Housing Date2]]=TODAY()+1),Table2[[#This Row],[Housing Date2]],IF(Table2[[#This Row],[Body Assembly]],"Done",""))</f>
        <v/>
      </c>
      <c r="CG539" s="120" t="str">
        <f>_xlfn.IFNA(VLOOKUP(Table2[[#This Row],[Job-no]],Table4[],7,FALSE),"Done")</f>
        <v>Scheduled/Released</v>
      </c>
    </row>
    <row r="540" spans="1:85" x14ac:dyDescent="0.25">
      <c r="A540" s="39" t="str">
        <f>_xlfn.CONCAT(Table2[[#This Row],[Order]],"-",Table2[[#This Row],[Line]])</f>
        <v>77121-1</v>
      </c>
      <c r="B540" s="5">
        <v>43486</v>
      </c>
      <c r="C540" s="8">
        <v>77121</v>
      </c>
      <c r="D540" s="3" t="s">
        <v>3697</v>
      </c>
      <c r="E540" s="8">
        <v>1</v>
      </c>
      <c r="F540" s="8">
        <v>1</v>
      </c>
      <c r="G540" s="3" t="s">
        <v>42</v>
      </c>
      <c r="H540" s="8">
        <v>1</v>
      </c>
      <c r="I540" s="43" t="b">
        <v>0</v>
      </c>
      <c r="J540" s="43" t="b">
        <v>0</v>
      </c>
      <c r="K540" t="s">
        <v>114</v>
      </c>
      <c r="L540" s="43" t="b">
        <v>0</v>
      </c>
      <c r="M540" s="43" t="b">
        <v>0</v>
      </c>
      <c r="N540" s="43" t="b">
        <v>0</v>
      </c>
      <c r="O540" t="s">
        <v>114</v>
      </c>
      <c r="P540" t="s">
        <v>114</v>
      </c>
      <c r="Q540" t="s">
        <v>114</v>
      </c>
      <c r="R540" t="s">
        <v>114</v>
      </c>
      <c r="S540" t="s">
        <v>114</v>
      </c>
      <c r="T540" t="s">
        <v>114</v>
      </c>
      <c r="U540" t="s">
        <v>114</v>
      </c>
      <c r="V540" t="s">
        <v>114</v>
      </c>
      <c r="W540" s="5">
        <v>43481</v>
      </c>
      <c r="X540" s="3" t="s">
        <v>114</v>
      </c>
      <c r="Y540" s="3"/>
      <c r="Z540" s="3" t="s">
        <v>4903</v>
      </c>
      <c r="AA540" s="3" t="s">
        <v>114</v>
      </c>
      <c r="AB540" s="3" t="s">
        <v>74</v>
      </c>
      <c r="AC540" s="8">
        <v>7</v>
      </c>
      <c r="AD540" s="3" t="s">
        <v>5967</v>
      </c>
      <c r="AE540" s="4" t="s">
        <v>5968</v>
      </c>
      <c r="AF540" s="3"/>
      <c r="AG540" s="3" t="s">
        <v>114</v>
      </c>
      <c r="AH540" s="8">
        <v>3</v>
      </c>
      <c r="AI540" s="3" t="s">
        <v>74</v>
      </c>
      <c r="AJ540" t="s">
        <v>114</v>
      </c>
      <c r="AK540" t="s">
        <v>114</v>
      </c>
      <c r="AL540" s="43" t="b">
        <v>0</v>
      </c>
      <c r="AM540" s="3"/>
      <c r="AN540" s="3"/>
      <c r="AO540" s="43" t="b">
        <v>0</v>
      </c>
      <c r="AP540" s="3" t="b">
        <v>0</v>
      </c>
      <c r="AQ540" s="3">
        <f>VLOOKUP(Table2[[#This Row],[Job-no]],Table3[],26,FALSE)</f>
        <v>2375</v>
      </c>
      <c r="AR540" t="str">
        <f t="shared" si="103"/>
        <v>B2SQDLED</v>
      </c>
      <c r="AS540" t="str">
        <f>VLOOKUP(AR540,Table1[],4,0)</f>
        <v>pendant</v>
      </c>
      <c r="AT540">
        <f>IF(BD540&gt;0,"Pattern",VLOOKUP(AR540,Table1[],5,0))</f>
        <v>0</v>
      </c>
      <c r="AU540" s="34">
        <f>IF(AT540="Pattern",WORKDAY(Table2[[#This Row],[Scheduled Ship Date]],-10),WORKDAY(Table2[[#This Row],[Scheduled Ship Date]],-4))</f>
        <v>43480</v>
      </c>
      <c r="AV540" s="39">
        <f>IF(Table2[[#This Row],[Extrusion cut double saw]]=TRUE,IF(O540="ToDo",IF(AT540="Pattern",Table2[[#This Row],[Total Sections]]*0.4,Table2[[#This Row],[Total Sections]]*0.12),0),IF(AT540="Pattern",Table2[[#This Row],[Total Sections]]*4,Table2[[#This Row],[Total Sections]]*1.2))</f>
        <v>3.5999999999999996</v>
      </c>
      <c r="AW540" s="130">
        <f t="shared" ca="1" si="109"/>
        <v>43471</v>
      </c>
      <c r="AX540" s="42">
        <f>IF(AT540="Pattern",Table2[[#This Row],[Scheduled Ship Date]]-2,Table2[[#This Row],[Scheduled Ship Date]]-3)</f>
        <v>43483</v>
      </c>
      <c r="AY540" s="39">
        <f>IF(Table2[[#This Row],[Pattern]]="Pattern",Table2[[#This Row],[Total Sections]]*4.82,Table2[[#This Row],[Total Sections]]*0.5)</f>
        <v>1.5</v>
      </c>
      <c r="AZ540" s="42">
        <f t="shared" ca="1" si="110"/>
        <v>43470</v>
      </c>
      <c r="BA540" s="39">
        <f>((Table2[Total Sections]/Table2[Open Qty])-1)*Table2[Open Qty]*12.96</f>
        <v>25.92</v>
      </c>
      <c r="BB540" s="39"/>
      <c r="BC540" s="39" t="str">
        <f t="shared" si="104"/>
        <v>B2SQDLED-750-90-35-SO-25-AP-120-DP-1-CA(36")</v>
      </c>
      <c r="BD540" s="39">
        <f t="shared" si="105"/>
        <v>0</v>
      </c>
      <c r="BE540" s="39" t="b">
        <f>_xlfn.IFNA(VLOOKUP(Table2[[#This Row],[Job-no]],Table4[],9,FALSE),TRUE)</f>
        <v>0</v>
      </c>
      <c r="BF540" s="39"/>
      <c r="BG540" s="39" t="b">
        <f>_xlfn.IFNA(VLOOKUP(Table2[[#This Row],[Job-no]],Table4[],14,FALSE),TRUE)</f>
        <v>0</v>
      </c>
      <c r="BH540" s="39" t="str">
        <f>_xlfn.IFNA(VLOOKUP(Table2[[#This Row],[Job-no]],Table4[],11,FALSE),"Done")</f>
        <v/>
      </c>
      <c r="BI540" s="39">
        <f>IF(Table2[[#This Row],[Pattern]]="Pattern",VLOOKUP(Table2[[#This Row],[Product Code]],'Routing data'!$A$2:$W$470,13,FALSE),VLOOKUP(Table2[[#This Row],[Product Code]],'Routing data'!$A$2:$W$470,3,FALSE))</f>
        <v>2</v>
      </c>
      <c r="BJ540" s="39">
        <f>IF(Table2[[#This Row],[Pattern]]="Pattern",VLOOKUP(Table2[[#This Row],[Product Code]],'Routing data'!$A$2:$W$470,14,FALSE),VLOOKUP(Table2[[#This Row],[Product Code]],'Routing data'!$A$2:$W$470,4,FALSE))</f>
        <v>0</v>
      </c>
      <c r="BK540" s="39">
        <f>VLOOKUP(Table2[[#This Row],[Product Code]],'Routing data'!A$4:W$524,16,FALSE)</f>
        <v>0</v>
      </c>
      <c r="BL540" s="42">
        <f>IF(Table2[[#This Row],[Milling Required]]=0,"x",IF(AT540="Pattern",B540-10,B540-4))</f>
        <v>43482</v>
      </c>
      <c r="BM540" s="39"/>
      <c r="BN540" s="42">
        <f t="shared" si="106"/>
        <v>43483</v>
      </c>
      <c r="BO540" s="39">
        <f>IF(Table2[[#This Row],[Milling]]="x","x",Table2[[#This Row],[Total Sections]]*2)</f>
        <v>6</v>
      </c>
      <c r="BP540" s="39">
        <f>IF(Table2[[#This Row],[Punching]]="x","x",Table2[Total Sections]*2)</f>
        <v>6</v>
      </c>
      <c r="BQ540" s="39">
        <f>IF(Table2[[#This Row],[Pattern]]="Pattern",Table2[Total Sections]*3,Table2[Total Sections]*1.5)</f>
        <v>4.5</v>
      </c>
      <c r="BR540" s="42">
        <f t="shared" ca="1" si="111"/>
        <v>43474</v>
      </c>
      <c r="BS540" s="39"/>
      <c r="BT540" s="39"/>
      <c r="BU540" s="39"/>
      <c r="BV540" s="39" t="str">
        <f>_xlfn.IFNA(VLOOKUP(Table2[[#This Row],[Job-no]],Table4[],16,FALSE),"Ready")</f>
        <v/>
      </c>
      <c r="BW540" s="39" t="str">
        <f>_xlfn.IFNA(VLOOKUP(Table2[[#This Row],[Job-no]],Table4[],21,FALSE),"Ready")</f>
        <v/>
      </c>
      <c r="BX540" s="39" t="b">
        <f>_xlfn.IFNA(VLOOKUP(Table2[[#This Row],[Job-no]],Table4[],10,FALSE),TRUE)</f>
        <v>0</v>
      </c>
      <c r="BY540" s="39" t="str">
        <f>_xlfn.IFNA(VLOOKUP(Table2[[#This Row],[Job-no]],Table4[],22,FALSE),"Ready")</f>
        <v/>
      </c>
      <c r="BZ540" s="120">
        <f t="shared" si="107"/>
        <v>43486</v>
      </c>
      <c r="CA540" s="120" t="str">
        <f ca="1">IF(OR(Table2[[#This Row],[Saw Date]]=TODAY(),Table2[[#This Row],[Saw Date]]=TODAY()+1), Table2[[#This Row],[Saw Date]],IF(Table2[[#This Row],[Extrusion cut double saw]],"Done",""))</f>
        <v/>
      </c>
      <c r="CB540" s="120" t="str">
        <f ca="1">IF(OR(Table2[[#This Row],[Lens Date]]=TODAY(),Table2[[#This Row],[Lens Date]]=TODAY()+1), Table2[[#This Row],[Lens Date]],IF(Table2[[#This Row],[MSLens]]="Done","Done",""))</f>
        <v/>
      </c>
      <c r="CC540" s="120" t="str">
        <f ca="1">IF(OR(Table2[[#This Row],[Milling Date]]=TODAY(),Table2[[#This Row],[Milling Date]]=TODAY()+1), Table2[[#This Row],[Milling Date]],IF(Table2[[#This Row],[CNC Holes]]="Ready","Done",""))</f>
        <v/>
      </c>
      <c r="CD540" s="120" t="str">
        <f ca="1">IF(OR(Table2[[#This Row],[Welding Date]]=TODAY(),Table2[[#This Row],[Welding Date]]=TODAY()+1), Table2[[#This Row],[Welding Date]],IF(Table2[[#This Row],[Welding Corners]]="Ready","Done",""))</f>
        <v/>
      </c>
      <c r="CE540" s="120" t="str">
        <f ca="1">IF(OR(Table2[[#This Row],[Puching Date]]=TODAY(),Table2[[#This Row],[Puching Date]]=TODAY()+1), Table2[[#This Row],[Puching Date]],IF(Table2[[#This Row],[Punch Holes]]="Ready","Done",""))</f>
        <v/>
      </c>
      <c r="CF540" s="120" t="str">
        <f ca="1">IF(OR(Table2[[#This Row],[Housing Date2]]=TODAY(),Table2[[#This Row],[Housing Date2]]=TODAY()+1),Table2[[#This Row],[Housing Date2]],IF(Table2[[#This Row],[Body Assembly]],"Done",""))</f>
        <v/>
      </c>
      <c r="CG540" s="120" t="str">
        <f>_xlfn.IFNA(VLOOKUP(Table2[[#This Row],[Job-no]],Table4[],7,FALSE),"Done")</f>
        <v>Scheduled/Released</v>
      </c>
    </row>
    <row r="541" spans="1:85" x14ac:dyDescent="0.25">
      <c r="A541" s="39" t="str">
        <f>_xlfn.CONCAT(Table2[[#This Row],[Order]],"-",Table2[[#This Row],[Line]])</f>
        <v>77121-2</v>
      </c>
      <c r="B541" s="5">
        <v>43486</v>
      </c>
      <c r="C541" s="8">
        <v>77121</v>
      </c>
      <c r="D541" s="3" t="s">
        <v>3698</v>
      </c>
      <c r="E541" s="8">
        <v>2</v>
      </c>
      <c r="F541" s="8">
        <v>1</v>
      </c>
      <c r="G541" s="3" t="s">
        <v>42</v>
      </c>
      <c r="H541" s="8">
        <v>1</v>
      </c>
      <c r="I541" s="43" t="b">
        <v>0</v>
      </c>
      <c r="J541" s="43" t="b">
        <v>0</v>
      </c>
      <c r="K541" t="s">
        <v>114</v>
      </c>
      <c r="L541" s="43" t="b">
        <v>0</v>
      </c>
      <c r="M541" s="43" t="b">
        <v>0</v>
      </c>
      <c r="N541" s="43" t="b">
        <v>0</v>
      </c>
      <c r="O541" t="s">
        <v>114</v>
      </c>
      <c r="P541" t="s">
        <v>114</v>
      </c>
      <c r="Q541" t="s">
        <v>114</v>
      </c>
      <c r="R541" t="s">
        <v>114</v>
      </c>
      <c r="S541" t="s">
        <v>114</v>
      </c>
      <c r="T541" t="s">
        <v>114</v>
      </c>
      <c r="U541" t="s">
        <v>114</v>
      </c>
      <c r="V541" t="s">
        <v>114</v>
      </c>
      <c r="W541" s="5">
        <v>43481</v>
      </c>
      <c r="X541" s="3" t="s">
        <v>114</v>
      </c>
      <c r="Y541" s="3"/>
      <c r="Z541" s="3" t="s">
        <v>4860</v>
      </c>
      <c r="AA541" s="3" t="s">
        <v>114</v>
      </c>
      <c r="AB541" s="3" t="s">
        <v>74</v>
      </c>
      <c r="AC541" s="8">
        <v>7</v>
      </c>
      <c r="AD541" s="3" t="s">
        <v>5967</v>
      </c>
      <c r="AE541" s="4" t="s">
        <v>5968</v>
      </c>
      <c r="AF541" s="3"/>
      <c r="AG541" s="3" t="s">
        <v>114</v>
      </c>
      <c r="AH541" s="8">
        <v>3</v>
      </c>
      <c r="AI541" s="3" t="s">
        <v>74</v>
      </c>
      <c r="AJ541" t="s">
        <v>114</v>
      </c>
      <c r="AK541" t="s">
        <v>114</v>
      </c>
      <c r="AL541" s="43" t="b">
        <v>0</v>
      </c>
      <c r="AM541" s="3"/>
      <c r="AN541" s="3"/>
      <c r="AO541" s="43" t="b">
        <v>0</v>
      </c>
      <c r="AP541" s="3" t="b">
        <v>0</v>
      </c>
      <c r="AQ541" s="3">
        <f>VLOOKUP(Table2[[#This Row],[Job-no]],Table3[],26,FALSE)</f>
        <v>2470</v>
      </c>
      <c r="AR541" t="str">
        <f t="shared" si="103"/>
        <v>B2SQDLED</v>
      </c>
      <c r="AS541" t="str">
        <f>VLOOKUP(AR541,Table1[],4,0)</f>
        <v>pendant</v>
      </c>
      <c r="AT541">
        <f>IF(BD541&gt;0,"Pattern",VLOOKUP(AR541,Table1[],5,0))</f>
        <v>0</v>
      </c>
      <c r="AU541" s="34">
        <f>IF(AT541="Pattern",WORKDAY(Table2[[#This Row],[Scheduled Ship Date]],-10),WORKDAY(Table2[[#This Row],[Scheduled Ship Date]],-4))</f>
        <v>43480</v>
      </c>
      <c r="AV541" s="39">
        <f>IF(Table2[[#This Row],[Extrusion cut double saw]]=TRUE,IF(O541="ToDo",IF(AT541="Pattern",Table2[[#This Row],[Total Sections]]*0.4,Table2[[#This Row],[Total Sections]]*0.12),0),IF(AT541="Pattern",Table2[[#This Row],[Total Sections]]*4,Table2[[#This Row],[Total Sections]]*1.2))</f>
        <v>3.5999999999999996</v>
      </c>
      <c r="AW541" s="130">
        <f t="shared" ca="1" si="109"/>
        <v>43471</v>
      </c>
      <c r="AX541" s="42">
        <f>IF(AT541="Pattern",Table2[[#This Row],[Scheduled Ship Date]]-2,Table2[[#This Row],[Scheduled Ship Date]]-3)</f>
        <v>43483</v>
      </c>
      <c r="AY541" s="39">
        <f>IF(Table2[[#This Row],[Pattern]]="Pattern",Table2[[#This Row],[Total Sections]]*4.82,Table2[[#This Row],[Total Sections]]*0.5)</f>
        <v>1.5</v>
      </c>
      <c r="AZ541" s="42">
        <f t="shared" ca="1" si="110"/>
        <v>43470</v>
      </c>
      <c r="BA541" s="39">
        <f>((Table2[Total Sections]/Table2[Open Qty])-1)*Table2[Open Qty]*12.96</f>
        <v>25.92</v>
      </c>
      <c r="BB541" s="39"/>
      <c r="BC541" s="39" t="str">
        <f t="shared" si="104"/>
        <v>B2SQDLED-750-90-35-SO-26-AP-120-DP-1-CA(36")</v>
      </c>
      <c r="BD541" s="39">
        <f t="shared" si="105"/>
        <v>0</v>
      </c>
      <c r="BE541" s="39" t="b">
        <f>_xlfn.IFNA(VLOOKUP(Table2[[#This Row],[Job-no]],Table4[],9,FALSE),TRUE)</f>
        <v>0</v>
      </c>
      <c r="BF541" s="39"/>
      <c r="BG541" s="39" t="b">
        <f>_xlfn.IFNA(VLOOKUP(Table2[[#This Row],[Job-no]],Table4[],14,FALSE),TRUE)</f>
        <v>0</v>
      </c>
      <c r="BH541" s="39" t="str">
        <f>_xlfn.IFNA(VLOOKUP(Table2[[#This Row],[Job-no]],Table4[],11,FALSE),"Done")</f>
        <v/>
      </c>
      <c r="BI541" s="39">
        <f>IF(Table2[[#This Row],[Pattern]]="Pattern",VLOOKUP(Table2[[#This Row],[Product Code]],'Routing data'!$A$2:$W$470,13,FALSE),VLOOKUP(Table2[[#This Row],[Product Code]],'Routing data'!$A$2:$W$470,3,FALSE))</f>
        <v>2</v>
      </c>
      <c r="BJ541" s="39">
        <f>IF(Table2[[#This Row],[Pattern]]="Pattern",VLOOKUP(Table2[[#This Row],[Product Code]],'Routing data'!$A$2:$W$470,14,FALSE),VLOOKUP(Table2[[#This Row],[Product Code]],'Routing data'!$A$2:$W$470,4,FALSE))</f>
        <v>0</v>
      </c>
      <c r="BK541" s="39">
        <f>VLOOKUP(Table2[[#This Row],[Product Code]],'Routing data'!A$4:W$524,16,FALSE)</f>
        <v>0</v>
      </c>
      <c r="BL541" s="42">
        <f>IF(Table2[[#This Row],[Milling Required]]=0,"x",IF(AT541="Pattern",B541-10,B541-4))</f>
        <v>43482</v>
      </c>
      <c r="BM541" s="39"/>
      <c r="BN541" s="42">
        <f t="shared" si="106"/>
        <v>43483</v>
      </c>
      <c r="BO541" s="39">
        <f>IF(Table2[[#This Row],[Milling]]="x","x",Table2[[#This Row],[Total Sections]]*2)</f>
        <v>6</v>
      </c>
      <c r="BP541" s="39">
        <f>IF(Table2[[#This Row],[Punching]]="x","x",Table2[Total Sections]*2)</f>
        <v>6</v>
      </c>
      <c r="BQ541" s="39">
        <f>IF(Table2[[#This Row],[Pattern]]="Pattern",Table2[Total Sections]*3,Table2[Total Sections]*1.5)</f>
        <v>4.5</v>
      </c>
      <c r="BR541" s="42">
        <f t="shared" ca="1" si="111"/>
        <v>43474</v>
      </c>
      <c r="BS541" s="39"/>
      <c r="BT541" s="39"/>
      <c r="BU541" s="39"/>
      <c r="BV541" s="39" t="str">
        <f>_xlfn.IFNA(VLOOKUP(Table2[[#This Row],[Job-no]],Table4[],16,FALSE),"Ready")</f>
        <v/>
      </c>
      <c r="BW541" s="39" t="str">
        <f>_xlfn.IFNA(VLOOKUP(Table2[[#This Row],[Job-no]],Table4[],21,FALSE),"Ready")</f>
        <v/>
      </c>
      <c r="BX541" s="39" t="b">
        <f>_xlfn.IFNA(VLOOKUP(Table2[[#This Row],[Job-no]],Table4[],10,FALSE),TRUE)</f>
        <v>0</v>
      </c>
      <c r="BY541" s="39" t="str">
        <f>_xlfn.IFNA(VLOOKUP(Table2[[#This Row],[Job-no]],Table4[],22,FALSE),"Ready")</f>
        <v/>
      </c>
      <c r="BZ541" s="120">
        <f t="shared" si="107"/>
        <v>43486</v>
      </c>
      <c r="CA541" s="120" t="str">
        <f ca="1">IF(OR(Table2[[#This Row],[Saw Date]]=TODAY(),Table2[[#This Row],[Saw Date]]=TODAY()+1), Table2[[#This Row],[Saw Date]],IF(Table2[[#This Row],[Extrusion cut double saw]],"Done",""))</f>
        <v/>
      </c>
      <c r="CB541" s="120" t="str">
        <f ca="1">IF(OR(Table2[[#This Row],[Lens Date]]=TODAY(),Table2[[#This Row],[Lens Date]]=TODAY()+1), Table2[[#This Row],[Lens Date]],IF(Table2[[#This Row],[MSLens]]="Done","Done",""))</f>
        <v/>
      </c>
      <c r="CC541" s="120" t="str">
        <f ca="1">IF(OR(Table2[[#This Row],[Milling Date]]=TODAY(),Table2[[#This Row],[Milling Date]]=TODAY()+1), Table2[[#This Row],[Milling Date]],IF(Table2[[#This Row],[CNC Holes]]="Ready","Done",""))</f>
        <v/>
      </c>
      <c r="CD541" s="120" t="str">
        <f ca="1">IF(OR(Table2[[#This Row],[Welding Date]]=TODAY(),Table2[[#This Row],[Welding Date]]=TODAY()+1), Table2[[#This Row],[Welding Date]],IF(Table2[[#This Row],[Welding Corners]]="Ready","Done",""))</f>
        <v/>
      </c>
      <c r="CE541" s="120" t="str">
        <f ca="1">IF(OR(Table2[[#This Row],[Puching Date]]=TODAY(),Table2[[#This Row],[Puching Date]]=TODAY()+1), Table2[[#This Row],[Puching Date]],IF(Table2[[#This Row],[Punch Holes]]="Ready","Done",""))</f>
        <v/>
      </c>
      <c r="CF541" s="120" t="str">
        <f ca="1">IF(OR(Table2[[#This Row],[Housing Date2]]=TODAY(),Table2[[#This Row],[Housing Date2]]=TODAY()+1),Table2[[#This Row],[Housing Date2]],IF(Table2[[#This Row],[Body Assembly]],"Done",""))</f>
        <v/>
      </c>
      <c r="CG541" s="120" t="str">
        <f>_xlfn.IFNA(VLOOKUP(Table2[[#This Row],[Job-no]],Table4[],7,FALSE),"Done")</f>
        <v>Scheduled/Released</v>
      </c>
    </row>
    <row r="542" spans="1:85" x14ac:dyDescent="0.25">
      <c r="A542" s="39" t="str">
        <f>_xlfn.CONCAT(Table2[[#This Row],[Order]],"-",Table2[[#This Row],[Line]])</f>
        <v>77121-3</v>
      </c>
      <c r="B542" s="5">
        <v>43486</v>
      </c>
      <c r="C542" s="8">
        <v>77121</v>
      </c>
      <c r="D542" s="3" t="s">
        <v>3699</v>
      </c>
      <c r="E542" s="8">
        <v>3</v>
      </c>
      <c r="F542" s="8">
        <v>1</v>
      </c>
      <c r="G542" s="3" t="s">
        <v>42</v>
      </c>
      <c r="H542" s="8">
        <v>1</v>
      </c>
      <c r="I542" s="43" t="b">
        <v>0</v>
      </c>
      <c r="J542" s="43" t="b">
        <v>0</v>
      </c>
      <c r="K542" t="s">
        <v>114</v>
      </c>
      <c r="L542" s="43" t="b">
        <v>0</v>
      </c>
      <c r="M542" s="43" t="b">
        <v>0</v>
      </c>
      <c r="N542" s="43" t="b">
        <v>0</v>
      </c>
      <c r="O542" t="s">
        <v>114</v>
      </c>
      <c r="P542" t="s">
        <v>114</v>
      </c>
      <c r="Q542" t="s">
        <v>114</v>
      </c>
      <c r="R542" t="s">
        <v>114</v>
      </c>
      <c r="S542" t="s">
        <v>114</v>
      </c>
      <c r="T542" t="s">
        <v>114</v>
      </c>
      <c r="U542" t="s">
        <v>114</v>
      </c>
      <c r="V542" t="s">
        <v>114</v>
      </c>
      <c r="W542" s="5">
        <v>43481</v>
      </c>
      <c r="X542" s="3" t="s">
        <v>114</v>
      </c>
      <c r="Y542" s="3"/>
      <c r="Z542" s="3" t="s">
        <v>4904</v>
      </c>
      <c r="AA542" s="3" t="s">
        <v>114</v>
      </c>
      <c r="AB542" s="3" t="s">
        <v>74</v>
      </c>
      <c r="AC542" s="8">
        <v>7</v>
      </c>
      <c r="AD542" s="3" t="s">
        <v>5967</v>
      </c>
      <c r="AE542" s="4" t="s">
        <v>5968</v>
      </c>
      <c r="AF542" s="3"/>
      <c r="AG542" s="3" t="s">
        <v>114</v>
      </c>
      <c r="AH542" s="8">
        <v>3</v>
      </c>
      <c r="AI542" s="3" t="s">
        <v>74</v>
      </c>
      <c r="AJ542" t="s">
        <v>114</v>
      </c>
      <c r="AK542" t="s">
        <v>114</v>
      </c>
      <c r="AL542" s="43" t="b">
        <v>0</v>
      </c>
      <c r="AM542" s="3"/>
      <c r="AN542" s="3"/>
      <c r="AO542" s="43" t="b">
        <v>0</v>
      </c>
      <c r="AP542" s="3" t="b">
        <v>0</v>
      </c>
      <c r="AQ542" s="3">
        <f>VLOOKUP(Table2[[#This Row],[Job-no]],Table3[],26,FALSE)</f>
        <v>3420</v>
      </c>
      <c r="AR542" t="str">
        <f t="shared" si="103"/>
        <v>B2SQDLED</v>
      </c>
      <c r="AS542" t="str">
        <f>VLOOKUP(AR542,Table1[],4,0)</f>
        <v>pendant</v>
      </c>
      <c r="AT542">
        <f>IF(BD542&gt;0,"Pattern",VLOOKUP(AR542,Table1[],5,0))</f>
        <v>0</v>
      </c>
      <c r="AU542" s="34">
        <f>IF(AT542="Pattern",WORKDAY(Table2[[#This Row],[Scheduled Ship Date]],-10),WORKDAY(Table2[[#This Row],[Scheduled Ship Date]],-4))</f>
        <v>43480</v>
      </c>
      <c r="AV542" s="39">
        <f>IF(Table2[[#This Row],[Extrusion cut double saw]]=TRUE,IF(O542="ToDo",IF(AT542="Pattern",Table2[[#This Row],[Total Sections]]*0.4,Table2[[#This Row],[Total Sections]]*0.12),0),IF(AT542="Pattern",Table2[[#This Row],[Total Sections]]*4,Table2[[#This Row],[Total Sections]]*1.2))</f>
        <v>3.5999999999999996</v>
      </c>
      <c r="AW542" s="130">
        <f t="shared" ca="1" si="109"/>
        <v>43471</v>
      </c>
      <c r="AX542" s="42">
        <f>IF(AT542="Pattern",Table2[[#This Row],[Scheduled Ship Date]]-2,Table2[[#This Row],[Scheduled Ship Date]]-3)</f>
        <v>43483</v>
      </c>
      <c r="AY542" s="39">
        <f>IF(Table2[[#This Row],[Pattern]]="Pattern",Table2[[#This Row],[Total Sections]]*4.82,Table2[[#This Row],[Total Sections]]*0.5)</f>
        <v>1.5</v>
      </c>
      <c r="AZ542" s="42">
        <f t="shared" ca="1" si="110"/>
        <v>43470</v>
      </c>
      <c r="BA542" s="39">
        <f>((Table2[Total Sections]/Table2[Open Qty])-1)*Table2[Open Qty]*12.96</f>
        <v>25.92</v>
      </c>
      <c r="BB542" s="39"/>
      <c r="BC542" s="39" t="str">
        <f t="shared" si="104"/>
        <v>B2SQDLED-750-90-35-SO-36-AP-120-DP-1-CA(36")</v>
      </c>
      <c r="BD542" s="39">
        <f t="shared" si="105"/>
        <v>0</v>
      </c>
      <c r="BE542" s="39" t="b">
        <f>_xlfn.IFNA(VLOOKUP(Table2[[#This Row],[Job-no]],Table4[],9,FALSE),TRUE)</f>
        <v>0</v>
      </c>
      <c r="BF542" s="39"/>
      <c r="BG542" s="39" t="b">
        <f>_xlfn.IFNA(VLOOKUP(Table2[[#This Row],[Job-no]],Table4[],14,FALSE),TRUE)</f>
        <v>0</v>
      </c>
      <c r="BH542" s="39" t="str">
        <f>_xlfn.IFNA(VLOOKUP(Table2[[#This Row],[Job-no]],Table4[],11,FALSE),"Done")</f>
        <v/>
      </c>
      <c r="BI542" s="39">
        <f>IF(Table2[[#This Row],[Pattern]]="Pattern",VLOOKUP(Table2[[#This Row],[Product Code]],'Routing data'!$A$2:$W$470,13,FALSE),VLOOKUP(Table2[[#This Row],[Product Code]],'Routing data'!$A$2:$W$470,3,FALSE))</f>
        <v>2</v>
      </c>
      <c r="BJ542" s="39">
        <f>IF(Table2[[#This Row],[Pattern]]="Pattern",VLOOKUP(Table2[[#This Row],[Product Code]],'Routing data'!$A$2:$W$470,14,FALSE),VLOOKUP(Table2[[#This Row],[Product Code]],'Routing data'!$A$2:$W$470,4,FALSE))</f>
        <v>0</v>
      </c>
      <c r="BK542" s="39">
        <f>VLOOKUP(Table2[[#This Row],[Product Code]],'Routing data'!A$4:W$524,16,FALSE)</f>
        <v>0</v>
      </c>
      <c r="BL542" s="42">
        <f>IF(Table2[[#This Row],[Milling Required]]=0,"x",IF(AT542="Pattern",B542-10,B542-4))</f>
        <v>43482</v>
      </c>
      <c r="BM542" s="39"/>
      <c r="BN542" s="42">
        <f t="shared" si="106"/>
        <v>43483</v>
      </c>
      <c r="BO542" s="39">
        <f>IF(Table2[[#This Row],[Milling]]="x","x",Table2[[#This Row],[Total Sections]]*2)</f>
        <v>6</v>
      </c>
      <c r="BP542" s="39">
        <f>IF(Table2[[#This Row],[Punching]]="x","x",Table2[Total Sections]*2)</f>
        <v>6</v>
      </c>
      <c r="BQ542" s="39">
        <f>IF(Table2[[#This Row],[Pattern]]="Pattern",Table2[Total Sections]*3,Table2[Total Sections]*1.5)</f>
        <v>4.5</v>
      </c>
      <c r="BR542" s="42">
        <f t="shared" ca="1" si="111"/>
        <v>43474</v>
      </c>
      <c r="BS542" s="39"/>
      <c r="BT542" s="39"/>
      <c r="BU542" s="39"/>
      <c r="BV542" s="39" t="str">
        <f>_xlfn.IFNA(VLOOKUP(Table2[[#This Row],[Job-no]],Table4[],16,FALSE),"Ready")</f>
        <v/>
      </c>
      <c r="BW542" s="39" t="str">
        <f>_xlfn.IFNA(VLOOKUP(Table2[[#This Row],[Job-no]],Table4[],21,FALSE),"Ready")</f>
        <v/>
      </c>
      <c r="BX542" s="39" t="b">
        <f>_xlfn.IFNA(VLOOKUP(Table2[[#This Row],[Job-no]],Table4[],10,FALSE),TRUE)</f>
        <v>0</v>
      </c>
      <c r="BY542" s="39" t="str">
        <f>_xlfn.IFNA(VLOOKUP(Table2[[#This Row],[Job-no]],Table4[],22,FALSE),"Ready")</f>
        <v/>
      </c>
      <c r="BZ542" s="120">
        <f t="shared" si="107"/>
        <v>43486</v>
      </c>
      <c r="CA542" s="120" t="str">
        <f ca="1">IF(OR(Table2[[#This Row],[Saw Date]]=TODAY(),Table2[[#This Row],[Saw Date]]=TODAY()+1), Table2[[#This Row],[Saw Date]],IF(Table2[[#This Row],[Extrusion cut double saw]],"Done",""))</f>
        <v/>
      </c>
      <c r="CB542" s="120" t="str">
        <f ca="1">IF(OR(Table2[[#This Row],[Lens Date]]=TODAY(),Table2[[#This Row],[Lens Date]]=TODAY()+1), Table2[[#This Row],[Lens Date]],IF(Table2[[#This Row],[MSLens]]="Done","Done",""))</f>
        <v/>
      </c>
      <c r="CC542" s="120" t="str">
        <f ca="1">IF(OR(Table2[[#This Row],[Milling Date]]=TODAY(),Table2[[#This Row],[Milling Date]]=TODAY()+1), Table2[[#This Row],[Milling Date]],IF(Table2[[#This Row],[CNC Holes]]="Ready","Done",""))</f>
        <v/>
      </c>
      <c r="CD542" s="120" t="str">
        <f ca="1">IF(OR(Table2[[#This Row],[Welding Date]]=TODAY(),Table2[[#This Row],[Welding Date]]=TODAY()+1), Table2[[#This Row],[Welding Date]],IF(Table2[[#This Row],[Welding Corners]]="Ready","Done",""))</f>
        <v/>
      </c>
      <c r="CE542" s="120" t="str">
        <f ca="1">IF(OR(Table2[[#This Row],[Puching Date]]=TODAY(),Table2[[#This Row],[Puching Date]]=TODAY()+1), Table2[[#This Row],[Puching Date]],IF(Table2[[#This Row],[Punch Holes]]="Ready","Done",""))</f>
        <v/>
      </c>
      <c r="CF542" s="120" t="str">
        <f ca="1">IF(OR(Table2[[#This Row],[Housing Date2]]=TODAY(),Table2[[#This Row],[Housing Date2]]=TODAY()+1),Table2[[#This Row],[Housing Date2]],IF(Table2[[#This Row],[Body Assembly]],"Done",""))</f>
        <v/>
      </c>
      <c r="CG542" s="120" t="str">
        <f>_xlfn.IFNA(VLOOKUP(Table2[[#This Row],[Job-no]],Table4[],7,FALSE),"Done")</f>
        <v>Scheduled/Released</v>
      </c>
    </row>
    <row r="543" spans="1:85" x14ac:dyDescent="0.25">
      <c r="A543" s="39" t="str">
        <f>_xlfn.CONCAT(Table2[[#This Row],[Order]],"-",Table2[[#This Row],[Line]])</f>
        <v>77121-4</v>
      </c>
      <c r="B543" s="5">
        <v>43486</v>
      </c>
      <c r="C543" s="8">
        <v>77121</v>
      </c>
      <c r="D543" s="3" t="s">
        <v>3700</v>
      </c>
      <c r="E543" s="8">
        <v>4</v>
      </c>
      <c r="F543" s="8">
        <v>1</v>
      </c>
      <c r="G543" s="3" t="s">
        <v>42</v>
      </c>
      <c r="H543" s="8">
        <v>1</v>
      </c>
      <c r="I543" s="43" t="b">
        <v>0</v>
      </c>
      <c r="J543" s="43" t="b">
        <v>0</v>
      </c>
      <c r="K543" t="s">
        <v>114</v>
      </c>
      <c r="L543" s="43" t="b">
        <v>0</v>
      </c>
      <c r="M543" s="43" t="b">
        <v>0</v>
      </c>
      <c r="N543" s="43" t="b">
        <v>0</v>
      </c>
      <c r="O543" t="s">
        <v>114</v>
      </c>
      <c r="P543" t="s">
        <v>114</v>
      </c>
      <c r="Q543" t="s">
        <v>114</v>
      </c>
      <c r="R543" t="s">
        <v>114</v>
      </c>
      <c r="S543" t="s">
        <v>114</v>
      </c>
      <c r="T543" t="s">
        <v>114</v>
      </c>
      <c r="U543" t="s">
        <v>114</v>
      </c>
      <c r="V543" t="s">
        <v>114</v>
      </c>
      <c r="W543" s="5">
        <v>43481</v>
      </c>
      <c r="X543" s="3" t="s">
        <v>114</v>
      </c>
      <c r="Y543" s="3"/>
      <c r="Z543" s="3" t="s">
        <v>4905</v>
      </c>
      <c r="AA543" s="3" t="s">
        <v>114</v>
      </c>
      <c r="AB543" s="3" t="s">
        <v>74</v>
      </c>
      <c r="AC543" s="8">
        <v>7</v>
      </c>
      <c r="AD543" s="3" t="s">
        <v>5967</v>
      </c>
      <c r="AE543" s="4" t="s">
        <v>5968</v>
      </c>
      <c r="AF543" s="3"/>
      <c r="AG543" s="3" t="s">
        <v>114</v>
      </c>
      <c r="AH543" s="8">
        <v>3</v>
      </c>
      <c r="AI543" s="3" t="s">
        <v>74</v>
      </c>
      <c r="AJ543" t="s">
        <v>114</v>
      </c>
      <c r="AK543" t="s">
        <v>114</v>
      </c>
      <c r="AL543" s="43" t="b">
        <v>0</v>
      </c>
      <c r="AM543" s="3"/>
      <c r="AN543" s="3"/>
      <c r="AO543" s="43" t="b">
        <v>0</v>
      </c>
      <c r="AP543" s="3" t="b">
        <v>0</v>
      </c>
      <c r="AQ543" s="3">
        <f>VLOOKUP(Table2[[#This Row],[Job-no]],Table3[],26,FALSE)</f>
        <v>2565</v>
      </c>
      <c r="AR543" t="str">
        <f t="shared" si="103"/>
        <v>B2SQDLED</v>
      </c>
      <c r="AS543" t="str">
        <f>VLOOKUP(AR543,Table1[],4,0)</f>
        <v>pendant</v>
      </c>
      <c r="AT543">
        <f>IF(BD543&gt;0,"Pattern",VLOOKUP(AR543,Table1[],5,0))</f>
        <v>0</v>
      </c>
      <c r="AU543" s="34">
        <f>IF(AT543="Pattern",WORKDAY(Table2[[#This Row],[Scheduled Ship Date]],-10),WORKDAY(Table2[[#This Row],[Scheduled Ship Date]],-4))</f>
        <v>43480</v>
      </c>
      <c r="AV543" s="39">
        <f>IF(Table2[[#This Row],[Extrusion cut double saw]]=TRUE,IF(O543="ToDo",IF(AT543="Pattern",Table2[[#This Row],[Total Sections]]*0.4,Table2[[#This Row],[Total Sections]]*0.12),0),IF(AT543="Pattern",Table2[[#This Row],[Total Sections]]*4,Table2[[#This Row],[Total Sections]]*1.2))</f>
        <v>3.5999999999999996</v>
      </c>
      <c r="AW543" s="130">
        <f t="shared" ca="1" si="109"/>
        <v>43471</v>
      </c>
      <c r="AX543" s="42">
        <f>IF(AT543="Pattern",Table2[[#This Row],[Scheduled Ship Date]]-2,Table2[[#This Row],[Scheduled Ship Date]]-3)</f>
        <v>43483</v>
      </c>
      <c r="AY543" s="39">
        <f>IF(Table2[[#This Row],[Pattern]]="Pattern",Table2[[#This Row],[Total Sections]]*4.82,Table2[[#This Row],[Total Sections]]*0.5)</f>
        <v>1.5</v>
      </c>
      <c r="AZ543" s="42">
        <f t="shared" ca="1" si="110"/>
        <v>43470</v>
      </c>
      <c r="BA543" s="39">
        <f>((Table2[Total Sections]/Table2[Open Qty])-1)*Table2[Open Qty]*12.96</f>
        <v>25.92</v>
      </c>
      <c r="BB543" s="39"/>
      <c r="BC543" s="39" t="str">
        <f t="shared" si="104"/>
        <v>B2SQDLED-750-90-35-SO-27-AP-120-DP-1-CA(36")</v>
      </c>
      <c r="BD543" s="39">
        <f t="shared" si="105"/>
        <v>0</v>
      </c>
      <c r="BE543" s="39" t="b">
        <f>_xlfn.IFNA(VLOOKUP(Table2[[#This Row],[Job-no]],Table4[],9,FALSE),TRUE)</f>
        <v>0</v>
      </c>
      <c r="BF543" s="39"/>
      <c r="BG543" s="39" t="b">
        <f>_xlfn.IFNA(VLOOKUP(Table2[[#This Row],[Job-no]],Table4[],14,FALSE),TRUE)</f>
        <v>0</v>
      </c>
      <c r="BH543" s="39" t="str">
        <f>_xlfn.IFNA(VLOOKUP(Table2[[#This Row],[Job-no]],Table4[],11,FALSE),"Done")</f>
        <v/>
      </c>
      <c r="BI543" s="39">
        <f>IF(Table2[[#This Row],[Pattern]]="Pattern",VLOOKUP(Table2[[#This Row],[Product Code]],'Routing data'!$A$2:$W$470,13,FALSE),VLOOKUP(Table2[[#This Row],[Product Code]],'Routing data'!$A$2:$W$470,3,FALSE))</f>
        <v>2</v>
      </c>
      <c r="BJ543" s="39">
        <f>IF(Table2[[#This Row],[Pattern]]="Pattern",VLOOKUP(Table2[[#This Row],[Product Code]],'Routing data'!$A$2:$W$470,14,FALSE),VLOOKUP(Table2[[#This Row],[Product Code]],'Routing data'!$A$2:$W$470,4,FALSE))</f>
        <v>0</v>
      </c>
      <c r="BK543" s="39">
        <f>VLOOKUP(Table2[[#This Row],[Product Code]],'Routing data'!A$4:W$524,16,FALSE)</f>
        <v>0</v>
      </c>
      <c r="BL543" s="42">
        <f>IF(Table2[[#This Row],[Milling Required]]=0,"x",IF(AT543="Pattern",B543-10,B543-4))</f>
        <v>43482</v>
      </c>
      <c r="BM543" s="39"/>
      <c r="BN543" s="42">
        <f t="shared" si="106"/>
        <v>43483</v>
      </c>
      <c r="BO543" s="39">
        <f>IF(Table2[[#This Row],[Milling]]="x","x",Table2[[#This Row],[Total Sections]]*2)</f>
        <v>6</v>
      </c>
      <c r="BP543" s="39">
        <f>IF(Table2[[#This Row],[Punching]]="x","x",Table2[Total Sections]*2)</f>
        <v>6</v>
      </c>
      <c r="BQ543" s="39">
        <f>IF(Table2[[#This Row],[Pattern]]="Pattern",Table2[Total Sections]*3,Table2[Total Sections]*1.5)</f>
        <v>4.5</v>
      </c>
      <c r="BR543" s="42">
        <f t="shared" ca="1" si="111"/>
        <v>43474</v>
      </c>
      <c r="BS543" s="39"/>
      <c r="BT543" s="39"/>
      <c r="BU543" s="39"/>
      <c r="BV543" s="39" t="str">
        <f>_xlfn.IFNA(VLOOKUP(Table2[[#This Row],[Job-no]],Table4[],16,FALSE),"Ready")</f>
        <v/>
      </c>
      <c r="BW543" s="39" t="str">
        <f>_xlfn.IFNA(VLOOKUP(Table2[[#This Row],[Job-no]],Table4[],21,FALSE),"Ready")</f>
        <v/>
      </c>
      <c r="BX543" s="39" t="b">
        <f>_xlfn.IFNA(VLOOKUP(Table2[[#This Row],[Job-no]],Table4[],10,FALSE),TRUE)</f>
        <v>0</v>
      </c>
      <c r="BY543" s="39" t="str">
        <f>_xlfn.IFNA(VLOOKUP(Table2[[#This Row],[Job-no]],Table4[],22,FALSE),"Ready")</f>
        <v/>
      </c>
      <c r="BZ543" s="120">
        <f t="shared" si="107"/>
        <v>43486</v>
      </c>
      <c r="CA543" s="120" t="str">
        <f ca="1">IF(OR(Table2[[#This Row],[Saw Date]]=TODAY(),Table2[[#This Row],[Saw Date]]=TODAY()+1), Table2[[#This Row],[Saw Date]],IF(Table2[[#This Row],[Extrusion cut double saw]],"Done",""))</f>
        <v/>
      </c>
      <c r="CB543" s="120" t="str">
        <f ca="1">IF(OR(Table2[[#This Row],[Lens Date]]=TODAY(),Table2[[#This Row],[Lens Date]]=TODAY()+1), Table2[[#This Row],[Lens Date]],IF(Table2[[#This Row],[MSLens]]="Done","Done",""))</f>
        <v/>
      </c>
      <c r="CC543" s="120" t="str">
        <f ca="1">IF(OR(Table2[[#This Row],[Milling Date]]=TODAY(),Table2[[#This Row],[Milling Date]]=TODAY()+1), Table2[[#This Row],[Milling Date]],IF(Table2[[#This Row],[CNC Holes]]="Ready","Done",""))</f>
        <v/>
      </c>
      <c r="CD543" s="120" t="str">
        <f ca="1">IF(OR(Table2[[#This Row],[Welding Date]]=TODAY(),Table2[[#This Row],[Welding Date]]=TODAY()+1), Table2[[#This Row],[Welding Date]],IF(Table2[[#This Row],[Welding Corners]]="Ready","Done",""))</f>
        <v/>
      </c>
      <c r="CE543" s="120" t="str">
        <f ca="1">IF(OR(Table2[[#This Row],[Puching Date]]=TODAY(),Table2[[#This Row],[Puching Date]]=TODAY()+1), Table2[[#This Row],[Puching Date]],IF(Table2[[#This Row],[Punch Holes]]="Ready","Done",""))</f>
        <v/>
      </c>
      <c r="CF543" s="120" t="str">
        <f ca="1">IF(OR(Table2[[#This Row],[Housing Date2]]=TODAY(),Table2[[#This Row],[Housing Date2]]=TODAY()+1),Table2[[#This Row],[Housing Date2]],IF(Table2[[#This Row],[Body Assembly]],"Done",""))</f>
        <v/>
      </c>
      <c r="CG543" s="120" t="str">
        <f>_xlfn.IFNA(VLOOKUP(Table2[[#This Row],[Job-no]],Table4[],7,FALSE),"Done")</f>
        <v>Scheduled/Released</v>
      </c>
    </row>
    <row r="544" spans="1:85" x14ac:dyDescent="0.25">
      <c r="A544" s="39" t="str">
        <f>_xlfn.CONCAT(Table2[[#This Row],[Order]],"-",Table2[[#This Row],[Line]])</f>
        <v>77121-6</v>
      </c>
      <c r="B544" s="5">
        <v>43486</v>
      </c>
      <c r="C544" s="8">
        <v>77121</v>
      </c>
      <c r="D544" s="3" t="s">
        <v>3702</v>
      </c>
      <c r="E544" s="8">
        <v>6</v>
      </c>
      <c r="F544" s="8">
        <v>1</v>
      </c>
      <c r="G544" s="3" t="s">
        <v>42</v>
      </c>
      <c r="H544" s="8">
        <v>1</v>
      </c>
      <c r="I544" s="43" t="b">
        <v>0</v>
      </c>
      <c r="J544" s="43" t="b">
        <v>0</v>
      </c>
      <c r="K544" t="s">
        <v>114</v>
      </c>
      <c r="L544" s="43" t="b">
        <v>0</v>
      </c>
      <c r="M544" s="43" t="b">
        <v>0</v>
      </c>
      <c r="N544" s="43" t="b">
        <v>0</v>
      </c>
      <c r="O544" t="s">
        <v>114</v>
      </c>
      <c r="P544" t="s">
        <v>114</v>
      </c>
      <c r="Q544" t="s">
        <v>114</v>
      </c>
      <c r="R544" t="s">
        <v>114</v>
      </c>
      <c r="S544" t="s">
        <v>114</v>
      </c>
      <c r="T544" t="s">
        <v>114</v>
      </c>
      <c r="U544" t="s">
        <v>114</v>
      </c>
      <c r="V544" t="s">
        <v>114</v>
      </c>
      <c r="W544" s="5">
        <v>43481</v>
      </c>
      <c r="X544" s="3" t="s">
        <v>114</v>
      </c>
      <c r="Y544" s="3"/>
      <c r="Z544" s="3" t="s">
        <v>4906</v>
      </c>
      <c r="AA544" s="3" t="s">
        <v>114</v>
      </c>
      <c r="AB544" s="3" t="s">
        <v>74</v>
      </c>
      <c r="AC544" s="8">
        <v>7</v>
      </c>
      <c r="AD544" s="3" t="s">
        <v>5967</v>
      </c>
      <c r="AE544" s="4" t="s">
        <v>5968</v>
      </c>
      <c r="AF544" s="3"/>
      <c r="AG544" s="3" t="s">
        <v>114</v>
      </c>
      <c r="AH544" s="8">
        <v>1</v>
      </c>
      <c r="AI544" s="3" t="s">
        <v>74</v>
      </c>
      <c r="AJ544" t="s">
        <v>114</v>
      </c>
      <c r="AK544" t="s">
        <v>114</v>
      </c>
      <c r="AL544" s="43" t="b">
        <v>0</v>
      </c>
      <c r="AM544" s="3"/>
      <c r="AN544" s="3"/>
      <c r="AO544" s="43" t="b">
        <v>0</v>
      </c>
      <c r="AP544" s="3" t="b">
        <v>0</v>
      </c>
      <c r="AQ544" s="3">
        <f>VLOOKUP(Table2[[#This Row],[Job-no]],Table3[],26,FALSE)</f>
        <v>837</v>
      </c>
      <c r="AR544" t="str">
        <f t="shared" si="103"/>
        <v>BRLED</v>
      </c>
      <c r="AS544" t="str">
        <f>VLOOKUP(AR544,Table1[],4,0)</f>
        <v>recessed</v>
      </c>
      <c r="AT544">
        <f>IF(BD544&gt;0,"Pattern",VLOOKUP(AR544,Table1[],5,0))</f>
        <v>0</v>
      </c>
      <c r="AU544" s="34">
        <f>IF(AT544="Pattern",WORKDAY(Table2[[#This Row],[Scheduled Ship Date]],-10),WORKDAY(Table2[[#This Row],[Scheduled Ship Date]],-4))</f>
        <v>43480</v>
      </c>
      <c r="AV544" s="39">
        <f>IF(Table2[[#This Row],[Extrusion cut double saw]]=TRUE,IF(O544="ToDo",IF(AT544="Pattern",Table2[[#This Row],[Total Sections]]*0.4,Table2[[#This Row],[Total Sections]]*0.12),0),IF(AT544="Pattern",Table2[[#This Row],[Total Sections]]*4,Table2[[#This Row],[Total Sections]]*1.2))</f>
        <v>1.2</v>
      </c>
      <c r="AW544" s="130">
        <f t="shared" ca="1" si="109"/>
        <v>43471</v>
      </c>
      <c r="AX544" s="42">
        <f>IF(AT544="Pattern",Table2[[#This Row],[Scheduled Ship Date]]-2,Table2[[#This Row],[Scheduled Ship Date]]-3)</f>
        <v>43483</v>
      </c>
      <c r="AY544" s="39">
        <f>IF(Table2[[#This Row],[Pattern]]="Pattern",Table2[[#This Row],[Total Sections]]*4.82,Table2[[#This Row],[Total Sections]]*0.5)</f>
        <v>0.5</v>
      </c>
      <c r="AZ544" s="42">
        <f t="shared" ca="1" si="110"/>
        <v>43470</v>
      </c>
      <c r="BA544" s="39">
        <f>((Table2[Total Sections]/Table2[Open Qty])-1)*Table2[Open Qty]*12.96</f>
        <v>0</v>
      </c>
      <c r="BB544" s="39"/>
      <c r="BC544" s="39" t="str">
        <f t="shared" si="104"/>
        <v>BRLED-1000-90-35-FL-9-W-120-DP-1-DS</v>
      </c>
      <c r="BD544" s="39">
        <f t="shared" si="105"/>
        <v>0</v>
      </c>
      <c r="BE544" s="39" t="b">
        <f>_xlfn.IFNA(VLOOKUP(Table2[[#This Row],[Job-no]],Table4[],9,FALSE),TRUE)</f>
        <v>0</v>
      </c>
      <c r="BF544" s="39"/>
      <c r="BG544" s="39" t="b">
        <f>_xlfn.IFNA(VLOOKUP(Table2[[#This Row],[Job-no]],Table4[],14,FALSE),TRUE)</f>
        <v>0</v>
      </c>
      <c r="BH544" s="39" t="str">
        <f>_xlfn.IFNA(VLOOKUP(Table2[[#This Row],[Job-no]],Table4[],11,FALSE),"Done")</f>
        <v/>
      </c>
      <c r="BI544" s="39">
        <f>IF(Table2[[#This Row],[Pattern]]="Pattern",VLOOKUP(Table2[[#This Row],[Product Code]],'Routing data'!$A$2:$W$470,13,FALSE),VLOOKUP(Table2[[#This Row],[Product Code]],'Routing data'!$A$2:$W$470,3,FALSE))</f>
        <v>2</v>
      </c>
      <c r="BJ544" s="39">
        <f>IF(Table2[[#This Row],[Pattern]]="Pattern",VLOOKUP(Table2[[#This Row],[Product Code]],'Routing data'!$A$2:$W$470,14,FALSE),VLOOKUP(Table2[[#This Row],[Product Code]],'Routing data'!$A$2:$W$470,4,FALSE))</f>
        <v>0</v>
      </c>
      <c r="BK544" s="39">
        <f>VLOOKUP(Table2[[#This Row],[Product Code]],'Routing data'!A$4:W$524,16,FALSE)</f>
        <v>0</v>
      </c>
      <c r="BL544" s="42">
        <f>IF(Table2[[#This Row],[Milling Required]]=0,"x",IF(AT544="Pattern",B544-10,B544-4))</f>
        <v>43482</v>
      </c>
      <c r="BM544" s="39"/>
      <c r="BN544" s="42">
        <f t="shared" si="106"/>
        <v>43483</v>
      </c>
      <c r="BO544" s="39">
        <f>IF(Table2[[#This Row],[Milling]]="x","x",Table2[[#This Row],[Total Sections]]*2)</f>
        <v>2</v>
      </c>
      <c r="BP544" s="39">
        <f>IF(Table2[[#This Row],[Punching]]="x","x",Table2[Total Sections]*2)</f>
        <v>2</v>
      </c>
      <c r="BQ544" s="39">
        <f>IF(Table2[[#This Row],[Pattern]]="Pattern",Table2[Total Sections]*3,Table2[Total Sections]*1.5)</f>
        <v>1.5</v>
      </c>
      <c r="BR544" s="42">
        <f t="shared" ca="1" si="111"/>
        <v>43474</v>
      </c>
      <c r="BS544" s="39"/>
      <c r="BT544" s="39"/>
      <c r="BU544" s="39"/>
      <c r="BV544" s="39" t="str">
        <f>_xlfn.IFNA(VLOOKUP(Table2[[#This Row],[Job-no]],Table4[],16,FALSE),"Ready")</f>
        <v/>
      </c>
      <c r="BW544" s="39" t="str">
        <f>_xlfn.IFNA(VLOOKUP(Table2[[#This Row],[Job-no]],Table4[],21,FALSE),"Ready")</f>
        <v/>
      </c>
      <c r="BX544" s="39" t="b">
        <f>_xlfn.IFNA(VLOOKUP(Table2[[#This Row],[Job-no]],Table4[],10,FALSE),TRUE)</f>
        <v>0</v>
      </c>
      <c r="BY544" s="39" t="str">
        <f>_xlfn.IFNA(VLOOKUP(Table2[[#This Row],[Job-no]],Table4[],22,FALSE),"Ready")</f>
        <v/>
      </c>
      <c r="BZ544" s="120">
        <f t="shared" si="107"/>
        <v>43486</v>
      </c>
      <c r="CA544" s="120" t="str">
        <f ca="1">IF(OR(Table2[[#This Row],[Saw Date]]=TODAY(),Table2[[#This Row],[Saw Date]]=TODAY()+1), Table2[[#This Row],[Saw Date]],IF(Table2[[#This Row],[Extrusion cut double saw]],"Done",""))</f>
        <v/>
      </c>
      <c r="CB544" s="120" t="str">
        <f ca="1">IF(OR(Table2[[#This Row],[Lens Date]]=TODAY(),Table2[[#This Row],[Lens Date]]=TODAY()+1), Table2[[#This Row],[Lens Date]],IF(Table2[[#This Row],[MSLens]]="Done","Done",""))</f>
        <v/>
      </c>
      <c r="CC544" s="120" t="str">
        <f ca="1">IF(OR(Table2[[#This Row],[Milling Date]]=TODAY(),Table2[[#This Row],[Milling Date]]=TODAY()+1), Table2[[#This Row],[Milling Date]],IF(Table2[[#This Row],[CNC Holes]]="Ready","Done",""))</f>
        <v/>
      </c>
      <c r="CD544" s="120" t="str">
        <f ca="1">IF(OR(Table2[[#This Row],[Welding Date]]=TODAY(),Table2[[#This Row],[Welding Date]]=TODAY()+1), Table2[[#This Row],[Welding Date]],IF(Table2[[#This Row],[Welding Corners]]="Ready","Done",""))</f>
        <v/>
      </c>
      <c r="CE544" s="120" t="str">
        <f ca="1">IF(OR(Table2[[#This Row],[Puching Date]]=TODAY(),Table2[[#This Row],[Puching Date]]=TODAY()+1), Table2[[#This Row],[Puching Date]],IF(Table2[[#This Row],[Punch Holes]]="Ready","Done",""))</f>
        <v/>
      </c>
      <c r="CF544" s="120" t="str">
        <f ca="1">IF(OR(Table2[[#This Row],[Housing Date2]]=TODAY(),Table2[[#This Row],[Housing Date2]]=TODAY()+1),Table2[[#This Row],[Housing Date2]],IF(Table2[[#This Row],[Body Assembly]],"Done",""))</f>
        <v/>
      </c>
      <c r="CG544" s="120" t="str">
        <f>_xlfn.IFNA(VLOOKUP(Table2[[#This Row],[Job-no]],Table4[],7,FALSE),"Done")</f>
        <v>Scheduled/Released</v>
      </c>
    </row>
    <row r="545" spans="1:85" x14ac:dyDescent="0.25">
      <c r="A545" s="39" t="str">
        <f>_xlfn.CONCAT(Table2[[#This Row],[Order]],"-",Table2[[#This Row],[Line]])</f>
        <v>77121-7</v>
      </c>
      <c r="B545" s="5">
        <v>43486</v>
      </c>
      <c r="C545" s="8">
        <v>77121</v>
      </c>
      <c r="D545" s="3" t="s">
        <v>1248</v>
      </c>
      <c r="E545" s="8">
        <v>7</v>
      </c>
      <c r="F545" s="8">
        <v>1</v>
      </c>
      <c r="G545" s="3" t="s">
        <v>42</v>
      </c>
      <c r="H545" s="8">
        <v>26</v>
      </c>
      <c r="I545" s="43" t="b">
        <v>0</v>
      </c>
      <c r="J545" s="43" t="b">
        <v>0</v>
      </c>
      <c r="K545" t="s">
        <v>114</v>
      </c>
      <c r="L545" s="43" t="b">
        <v>0</v>
      </c>
      <c r="M545" s="43" t="b">
        <v>0</v>
      </c>
      <c r="N545" s="43" t="b">
        <v>0</v>
      </c>
      <c r="O545" t="s">
        <v>114</v>
      </c>
      <c r="P545" t="s">
        <v>114</v>
      </c>
      <c r="Q545" t="s">
        <v>114</v>
      </c>
      <c r="R545" t="s">
        <v>114</v>
      </c>
      <c r="S545" t="s">
        <v>114</v>
      </c>
      <c r="T545" t="s">
        <v>114</v>
      </c>
      <c r="U545" t="s">
        <v>114</v>
      </c>
      <c r="V545" t="s">
        <v>114</v>
      </c>
      <c r="W545" s="5">
        <v>43481</v>
      </c>
      <c r="X545" s="3" t="s">
        <v>114</v>
      </c>
      <c r="Y545" s="3"/>
      <c r="Z545" s="3" t="s">
        <v>4859</v>
      </c>
      <c r="AA545" s="3" t="s">
        <v>114</v>
      </c>
      <c r="AB545" s="3" t="s">
        <v>74</v>
      </c>
      <c r="AC545" s="8">
        <v>7</v>
      </c>
      <c r="AD545" s="3" t="s">
        <v>5967</v>
      </c>
      <c r="AE545" s="4" t="s">
        <v>5968</v>
      </c>
      <c r="AF545" s="3"/>
      <c r="AG545" s="3" t="s">
        <v>114</v>
      </c>
      <c r="AH545" s="8">
        <v>26</v>
      </c>
      <c r="AI545" s="3" t="s">
        <v>74</v>
      </c>
      <c r="AJ545" t="s">
        <v>114</v>
      </c>
      <c r="AK545" t="s">
        <v>114</v>
      </c>
      <c r="AL545" s="43" t="b">
        <v>0</v>
      </c>
      <c r="AM545" s="3"/>
      <c r="AN545" s="3"/>
      <c r="AO545" s="43" t="b">
        <v>0</v>
      </c>
      <c r="AP545" s="3" t="b">
        <v>0</v>
      </c>
      <c r="AQ545" s="3">
        <f>VLOOKUP(Table2[[#This Row],[Job-no]],Table3[],26,FALSE)</f>
        <v>9880</v>
      </c>
      <c r="AR545" t="str">
        <f t="shared" si="103"/>
        <v>B2SQDLED</v>
      </c>
      <c r="AS545" t="str">
        <f>VLOOKUP(AR545,Table1[],4,0)</f>
        <v>pendant</v>
      </c>
      <c r="AT545">
        <f>IF(BD545&gt;0,"Pattern",VLOOKUP(AR545,Table1[],5,0))</f>
        <v>0</v>
      </c>
      <c r="AU545" s="34">
        <f>IF(AT545="Pattern",WORKDAY(Table2[[#This Row],[Scheduled Ship Date]],-10),WORKDAY(Table2[[#This Row],[Scheduled Ship Date]],-4))</f>
        <v>43480</v>
      </c>
      <c r="AV545" s="39">
        <f>IF(Table2[[#This Row],[Extrusion cut double saw]]=TRUE,IF(O545="ToDo",IF(AT545="Pattern",Table2[[#This Row],[Total Sections]]*0.4,Table2[[#This Row],[Total Sections]]*0.12),0),IF(AT545="Pattern",Table2[[#This Row],[Total Sections]]*4,Table2[[#This Row],[Total Sections]]*1.2))</f>
        <v>31.2</v>
      </c>
      <c r="AW545" s="130">
        <f t="shared" ca="1" si="109"/>
        <v>43471</v>
      </c>
      <c r="AX545" s="42">
        <f>IF(AT545="Pattern",Table2[[#This Row],[Scheduled Ship Date]]-2,Table2[[#This Row],[Scheduled Ship Date]]-3)</f>
        <v>43483</v>
      </c>
      <c r="AY545" s="39">
        <f>IF(Table2[[#This Row],[Pattern]]="Pattern",Table2[[#This Row],[Total Sections]]*4.82,Table2[[#This Row],[Total Sections]]*0.5)</f>
        <v>13</v>
      </c>
      <c r="AZ545" s="42">
        <f t="shared" ca="1" si="110"/>
        <v>43470</v>
      </c>
      <c r="BA545" s="39">
        <f>((Table2[Total Sections]/Table2[Open Qty])-1)*Table2[Open Qty]*12.96</f>
        <v>0</v>
      </c>
      <c r="BB545" s="39"/>
      <c r="BC545" s="39" t="str">
        <f t="shared" si="104"/>
        <v>B2SQDLED-1000-90-35-SO-4-AP-120-DP-1-CA(36")</v>
      </c>
      <c r="BD545" s="39">
        <f t="shared" si="105"/>
        <v>0</v>
      </c>
      <c r="BE545" s="39" t="b">
        <f>_xlfn.IFNA(VLOOKUP(Table2[[#This Row],[Job-no]],Table4[],9,FALSE),TRUE)</f>
        <v>0</v>
      </c>
      <c r="BF545" s="39"/>
      <c r="BG545" s="39" t="b">
        <f>_xlfn.IFNA(VLOOKUP(Table2[[#This Row],[Job-no]],Table4[],14,FALSE),TRUE)</f>
        <v>0</v>
      </c>
      <c r="BH545" s="39" t="str">
        <f>_xlfn.IFNA(VLOOKUP(Table2[[#This Row],[Job-no]],Table4[],11,FALSE),"Done")</f>
        <v/>
      </c>
      <c r="BI545" s="39">
        <f>IF(Table2[[#This Row],[Pattern]]="Pattern",VLOOKUP(Table2[[#This Row],[Product Code]],'Routing data'!$A$2:$W$470,13,FALSE),VLOOKUP(Table2[[#This Row],[Product Code]],'Routing data'!$A$2:$W$470,3,FALSE))</f>
        <v>2</v>
      </c>
      <c r="BJ545" s="39">
        <f>IF(Table2[[#This Row],[Pattern]]="Pattern",VLOOKUP(Table2[[#This Row],[Product Code]],'Routing data'!$A$2:$W$470,14,FALSE),VLOOKUP(Table2[[#This Row],[Product Code]],'Routing data'!$A$2:$W$470,4,FALSE))</f>
        <v>0</v>
      </c>
      <c r="BK545" s="39">
        <f>VLOOKUP(Table2[[#This Row],[Product Code]],'Routing data'!A$4:W$524,16,FALSE)</f>
        <v>0</v>
      </c>
      <c r="BL545" s="42">
        <f>IF(Table2[[#This Row],[Milling Required]]=0,"x",IF(AT545="Pattern",B545-10,B545-4))</f>
        <v>43482</v>
      </c>
      <c r="BM545" s="39"/>
      <c r="BN545" s="42">
        <f t="shared" si="106"/>
        <v>43483</v>
      </c>
      <c r="BO545" s="39">
        <f>IF(Table2[[#This Row],[Milling]]="x","x",Table2[[#This Row],[Total Sections]]*2)</f>
        <v>52</v>
      </c>
      <c r="BP545" s="39">
        <f>IF(Table2[[#This Row],[Punching]]="x","x",Table2[Total Sections]*2)</f>
        <v>52</v>
      </c>
      <c r="BQ545" s="39">
        <f>IF(Table2[[#This Row],[Pattern]]="Pattern",Table2[Total Sections]*3,Table2[Total Sections]*1.5)</f>
        <v>39</v>
      </c>
      <c r="BR545" s="42">
        <f t="shared" ca="1" si="111"/>
        <v>43474</v>
      </c>
      <c r="BS545" s="39"/>
      <c r="BT545" s="39"/>
      <c r="BU545" s="39"/>
      <c r="BV545" s="39" t="str">
        <f>_xlfn.IFNA(VLOOKUP(Table2[[#This Row],[Job-no]],Table4[],16,FALSE),"Ready")</f>
        <v/>
      </c>
      <c r="BW545" s="39" t="str">
        <f>_xlfn.IFNA(VLOOKUP(Table2[[#This Row],[Job-no]],Table4[],21,FALSE),"Ready")</f>
        <v/>
      </c>
      <c r="BX545" s="39" t="b">
        <f>_xlfn.IFNA(VLOOKUP(Table2[[#This Row],[Job-no]],Table4[],10,FALSE),TRUE)</f>
        <v>0</v>
      </c>
      <c r="BY545" s="39" t="str">
        <f>_xlfn.IFNA(VLOOKUP(Table2[[#This Row],[Job-no]],Table4[],22,FALSE),"Ready")</f>
        <v/>
      </c>
      <c r="BZ545" s="120">
        <f t="shared" si="107"/>
        <v>43486</v>
      </c>
      <c r="CA545" s="120" t="str">
        <f ca="1">IF(OR(Table2[[#This Row],[Saw Date]]=TODAY(),Table2[[#This Row],[Saw Date]]=TODAY()+1), Table2[[#This Row],[Saw Date]],IF(Table2[[#This Row],[Extrusion cut double saw]],"Done",""))</f>
        <v/>
      </c>
      <c r="CB545" s="120" t="str">
        <f ca="1">IF(OR(Table2[[#This Row],[Lens Date]]=TODAY(),Table2[[#This Row],[Lens Date]]=TODAY()+1), Table2[[#This Row],[Lens Date]],IF(Table2[[#This Row],[MSLens]]="Done","Done",""))</f>
        <v/>
      </c>
      <c r="CC545" s="120" t="str">
        <f ca="1">IF(OR(Table2[[#This Row],[Milling Date]]=TODAY(),Table2[[#This Row],[Milling Date]]=TODAY()+1), Table2[[#This Row],[Milling Date]],IF(Table2[[#This Row],[CNC Holes]]="Ready","Done",""))</f>
        <v/>
      </c>
      <c r="CD545" s="120" t="str">
        <f ca="1">IF(OR(Table2[[#This Row],[Welding Date]]=TODAY(),Table2[[#This Row],[Welding Date]]=TODAY()+1), Table2[[#This Row],[Welding Date]],IF(Table2[[#This Row],[Welding Corners]]="Ready","Done",""))</f>
        <v/>
      </c>
      <c r="CE545" s="120" t="str">
        <f ca="1">IF(OR(Table2[[#This Row],[Puching Date]]=TODAY(),Table2[[#This Row],[Puching Date]]=TODAY()+1), Table2[[#This Row],[Puching Date]],IF(Table2[[#This Row],[Punch Holes]]="Ready","Done",""))</f>
        <v/>
      </c>
      <c r="CF545" s="120" t="str">
        <f ca="1">IF(OR(Table2[[#This Row],[Housing Date2]]=TODAY(),Table2[[#This Row],[Housing Date2]]=TODAY()+1),Table2[[#This Row],[Housing Date2]],IF(Table2[[#This Row],[Body Assembly]],"Done",""))</f>
        <v/>
      </c>
      <c r="CG545" s="120" t="str">
        <f>_xlfn.IFNA(VLOOKUP(Table2[[#This Row],[Job-no]],Table4[],7,FALSE),"Done")</f>
        <v>Scheduled/Released</v>
      </c>
    </row>
    <row r="546" spans="1:85" x14ac:dyDescent="0.25">
      <c r="A546" s="39" t="str">
        <f>_xlfn.CONCAT(Table2[[#This Row],[Order]],"-",Table2[[#This Row],[Line]])</f>
        <v>77121-9</v>
      </c>
      <c r="B546" s="5">
        <v>43486</v>
      </c>
      <c r="C546" s="8">
        <v>77121</v>
      </c>
      <c r="D546" s="3" t="s">
        <v>3702</v>
      </c>
      <c r="E546" s="8">
        <v>9</v>
      </c>
      <c r="F546" s="8">
        <v>1</v>
      </c>
      <c r="G546" s="3" t="s">
        <v>42</v>
      </c>
      <c r="H546" s="8">
        <v>2</v>
      </c>
      <c r="I546" s="43" t="b">
        <v>0</v>
      </c>
      <c r="J546" s="43" t="b">
        <v>0</v>
      </c>
      <c r="K546" t="s">
        <v>114</v>
      </c>
      <c r="L546" s="43" t="b">
        <v>0</v>
      </c>
      <c r="M546" s="43" t="b">
        <v>0</v>
      </c>
      <c r="N546" s="43" t="b">
        <v>0</v>
      </c>
      <c r="O546" t="s">
        <v>114</v>
      </c>
      <c r="P546" t="s">
        <v>114</v>
      </c>
      <c r="Q546" t="s">
        <v>114</v>
      </c>
      <c r="R546" t="s">
        <v>114</v>
      </c>
      <c r="S546" t="s">
        <v>114</v>
      </c>
      <c r="T546" t="s">
        <v>114</v>
      </c>
      <c r="U546" t="s">
        <v>114</v>
      </c>
      <c r="V546" t="s">
        <v>114</v>
      </c>
      <c r="W546" s="5">
        <v>43481</v>
      </c>
      <c r="X546" s="3" t="s">
        <v>114</v>
      </c>
      <c r="Y546" s="3"/>
      <c r="Z546" s="3" t="s">
        <v>4906</v>
      </c>
      <c r="AA546" s="3" t="s">
        <v>114</v>
      </c>
      <c r="AB546" s="3" t="s">
        <v>74</v>
      </c>
      <c r="AC546" s="8">
        <v>7</v>
      </c>
      <c r="AD546" s="3" t="s">
        <v>5967</v>
      </c>
      <c r="AE546" s="4" t="s">
        <v>5968</v>
      </c>
      <c r="AF546" s="3"/>
      <c r="AG546" s="3" t="s">
        <v>114</v>
      </c>
      <c r="AH546" s="8">
        <v>2</v>
      </c>
      <c r="AI546" s="3" t="s">
        <v>74</v>
      </c>
      <c r="AJ546" t="s">
        <v>114</v>
      </c>
      <c r="AK546" t="s">
        <v>114</v>
      </c>
      <c r="AL546" s="43" t="b">
        <v>0</v>
      </c>
      <c r="AM546" s="3"/>
      <c r="AN546" s="3"/>
      <c r="AO546" s="43" t="b">
        <v>0</v>
      </c>
      <c r="AP546" s="3" t="b">
        <v>0</v>
      </c>
      <c r="AQ546" s="129">
        <f>VLOOKUP(Table2[[#This Row],[Job-no]],Table3[],26,FALSE)</f>
        <v>1674</v>
      </c>
      <c r="AR546" t="str">
        <f t="shared" si="103"/>
        <v>BRLED</v>
      </c>
      <c r="AS546" t="str">
        <f>VLOOKUP(AR546,Table1[],4,0)</f>
        <v>recessed</v>
      </c>
      <c r="AT546">
        <f>IF(BD546&gt;0,"Pattern",VLOOKUP(AR546,Table1[],5,0))</f>
        <v>0</v>
      </c>
      <c r="AU546" s="34">
        <f>IF(AT546="Pattern",WORKDAY(Table2[[#This Row],[Scheduled Ship Date]],-10),WORKDAY(Table2[[#This Row],[Scheduled Ship Date]],-4))</f>
        <v>43480</v>
      </c>
      <c r="AV546" s="39">
        <f>IF(Table2[[#This Row],[Extrusion cut double saw]]=TRUE,IF(O546="ToDo",IF(AT546="Pattern",Table2[[#This Row],[Total Sections]]*0.4,Table2[[#This Row],[Total Sections]]*0.12),0),IF(AT546="Pattern",Table2[[#This Row],[Total Sections]]*4,Table2[[#This Row],[Total Sections]]*1.2))</f>
        <v>2.4</v>
      </c>
      <c r="AW546" s="130">
        <f t="shared" ca="1" si="109"/>
        <v>43471</v>
      </c>
      <c r="AX546" s="42">
        <f>IF(AT546="Pattern",Table2[[#This Row],[Scheduled Ship Date]]-2,Table2[[#This Row],[Scheduled Ship Date]]-3)</f>
        <v>43483</v>
      </c>
      <c r="AY546" s="39">
        <f>IF(Table2[[#This Row],[Pattern]]="Pattern",Table2[[#This Row],[Total Sections]]*4.82,Table2[[#This Row],[Total Sections]]*0.5)</f>
        <v>1</v>
      </c>
      <c r="AZ546" s="42">
        <f t="shared" ca="1" si="110"/>
        <v>43470</v>
      </c>
      <c r="BA546" s="39">
        <f>((Table2[Total Sections]/Table2[Open Qty])-1)*Table2[Open Qty]*12.96</f>
        <v>0</v>
      </c>
      <c r="BB546" s="39"/>
      <c r="BC546" s="39" t="str">
        <f t="shared" si="104"/>
        <v>BRLED-1000-90-35-FL-9-W-120-DP-1-DS</v>
      </c>
      <c r="BD546" s="39">
        <f t="shared" si="105"/>
        <v>0</v>
      </c>
      <c r="BE546" s="39" t="b">
        <f>_xlfn.IFNA(VLOOKUP(Table2[[#This Row],[Job-no]],Table4[],9,FALSE),TRUE)</f>
        <v>0</v>
      </c>
      <c r="BF546" s="39"/>
      <c r="BG546" s="39" t="b">
        <f>_xlfn.IFNA(VLOOKUP(Table2[[#This Row],[Job-no]],Table4[],14,FALSE),TRUE)</f>
        <v>0</v>
      </c>
      <c r="BH546" s="39" t="str">
        <f>_xlfn.IFNA(VLOOKUP(Table2[[#This Row],[Job-no]],Table4[],11,FALSE),"Done")</f>
        <v/>
      </c>
      <c r="BI546" s="39">
        <f>IF(Table2[[#This Row],[Pattern]]="Pattern",VLOOKUP(Table2[[#This Row],[Product Code]],'Routing data'!$A$2:$W$470,13,FALSE),VLOOKUP(Table2[[#This Row],[Product Code]],'Routing data'!$A$2:$W$470,3,FALSE))</f>
        <v>2</v>
      </c>
      <c r="BJ546" s="39">
        <f>IF(Table2[[#This Row],[Pattern]]="Pattern",VLOOKUP(Table2[[#This Row],[Product Code]],'Routing data'!$A$2:$W$470,14,FALSE),VLOOKUP(Table2[[#This Row],[Product Code]],'Routing data'!$A$2:$W$470,4,FALSE))</f>
        <v>0</v>
      </c>
      <c r="BK546" s="39">
        <f>VLOOKUP(Table2[[#This Row],[Product Code]],'Routing data'!A$4:W$524,16,FALSE)</f>
        <v>0</v>
      </c>
      <c r="BL546" s="42">
        <f>IF(Table2[[#This Row],[Milling Required]]=0,"x",IF(AT546="Pattern",B546-10,B546-4))</f>
        <v>43482</v>
      </c>
      <c r="BM546" s="39"/>
      <c r="BN546" s="42">
        <f t="shared" si="106"/>
        <v>43483</v>
      </c>
      <c r="BO546" s="39">
        <f>IF(Table2[[#This Row],[Milling]]="x","x",Table2[[#This Row],[Total Sections]]*2)</f>
        <v>4</v>
      </c>
      <c r="BP546" s="39">
        <f>IF(Table2[[#This Row],[Punching]]="x","x",Table2[Total Sections]*2)</f>
        <v>4</v>
      </c>
      <c r="BQ546" s="39">
        <f>IF(Table2[[#This Row],[Pattern]]="Pattern",Table2[Total Sections]*3,Table2[Total Sections]*1.5)</f>
        <v>3</v>
      </c>
      <c r="BR546" s="42">
        <f t="shared" ca="1" si="111"/>
        <v>43474</v>
      </c>
      <c r="BS546" s="39"/>
      <c r="BT546" s="39"/>
      <c r="BU546" s="39"/>
      <c r="BV546" s="39" t="str">
        <f>_xlfn.IFNA(VLOOKUP(Table2[[#This Row],[Job-no]],Table4[],16,FALSE),"Ready")</f>
        <v/>
      </c>
      <c r="BW546" s="39" t="str">
        <f>_xlfn.IFNA(VLOOKUP(Table2[[#This Row],[Job-no]],Table4[],21,FALSE),"Ready")</f>
        <v/>
      </c>
      <c r="BX546" s="39" t="b">
        <f>_xlfn.IFNA(VLOOKUP(Table2[[#This Row],[Job-no]],Table4[],10,FALSE),TRUE)</f>
        <v>0</v>
      </c>
      <c r="BY546" s="39" t="str">
        <f>_xlfn.IFNA(VLOOKUP(Table2[[#This Row],[Job-no]],Table4[],22,FALSE),"Ready")</f>
        <v/>
      </c>
      <c r="BZ546" s="120">
        <f t="shared" si="107"/>
        <v>43486</v>
      </c>
      <c r="CA546" s="120" t="str">
        <f ca="1">IF(OR(Table2[[#This Row],[Saw Date]]=TODAY(),Table2[[#This Row],[Saw Date]]=TODAY()+1), Table2[[#This Row],[Saw Date]],IF(Table2[[#This Row],[Extrusion cut double saw]],"Done",""))</f>
        <v/>
      </c>
      <c r="CB546" s="120" t="str">
        <f ca="1">IF(OR(Table2[[#This Row],[Lens Date]]=TODAY(),Table2[[#This Row],[Lens Date]]=TODAY()+1), Table2[[#This Row],[Lens Date]],IF(Table2[[#This Row],[MSLens]]="Done","Done",""))</f>
        <v/>
      </c>
      <c r="CC546" s="120" t="str">
        <f ca="1">IF(OR(Table2[[#This Row],[Milling Date]]=TODAY(),Table2[[#This Row],[Milling Date]]=TODAY()+1), Table2[[#This Row],[Milling Date]],IF(Table2[[#This Row],[CNC Holes]]="Ready","Done",""))</f>
        <v/>
      </c>
      <c r="CD546" s="120" t="str">
        <f ca="1">IF(OR(Table2[[#This Row],[Welding Date]]=TODAY(),Table2[[#This Row],[Welding Date]]=TODAY()+1), Table2[[#This Row],[Welding Date]],IF(Table2[[#This Row],[Welding Corners]]="Ready","Done",""))</f>
        <v/>
      </c>
      <c r="CE546" s="120" t="str">
        <f ca="1">IF(OR(Table2[[#This Row],[Puching Date]]=TODAY(),Table2[[#This Row],[Puching Date]]=TODAY()+1), Table2[[#This Row],[Puching Date]],IF(Table2[[#This Row],[Punch Holes]]="Ready","Done",""))</f>
        <v/>
      </c>
      <c r="CF546" s="120" t="str">
        <f ca="1">IF(OR(Table2[[#This Row],[Housing Date2]]=TODAY(),Table2[[#This Row],[Housing Date2]]=TODAY()+1),Table2[[#This Row],[Housing Date2]],IF(Table2[[#This Row],[Body Assembly]],"Done",""))</f>
        <v/>
      </c>
      <c r="CG546" s="120" t="str">
        <f>_xlfn.IFNA(VLOOKUP(Table2[[#This Row],[Job-no]],Table4[],7,FALSE),"Done")</f>
        <v>Scheduled/Released</v>
      </c>
    </row>
    <row r="547" spans="1:85" x14ac:dyDescent="0.25">
      <c r="A547" s="39" t="str">
        <f>_xlfn.CONCAT(Table2[[#This Row],[Order]],"-",Table2[[#This Row],[Line]])</f>
        <v>77684-1</v>
      </c>
      <c r="B547" s="5">
        <v>43486</v>
      </c>
      <c r="C547" s="8">
        <v>77684</v>
      </c>
      <c r="D547" s="3" t="s">
        <v>4249</v>
      </c>
      <c r="E547" s="8">
        <v>1</v>
      </c>
      <c r="F547" s="8">
        <v>1</v>
      </c>
      <c r="G547" s="3" t="s">
        <v>42</v>
      </c>
      <c r="H547" s="8">
        <v>1</v>
      </c>
      <c r="I547" s="43" t="b">
        <v>0</v>
      </c>
      <c r="J547" s="43" t="b">
        <v>0</v>
      </c>
      <c r="K547" t="s">
        <v>114</v>
      </c>
      <c r="L547" s="43" t="b">
        <v>0</v>
      </c>
      <c r="M547" s="43" t="b">
        <v>0</v>
      </c>
      <c r="N547" s="43" t="b">
        <v>0</v>
      </c>
      <c r="O547" t="s">
        <v>114</v>
      </c>
      <c r="P547" t="s">
        <v>114</v>
      </c>
      <c r="Q547" t="s">
        <v>114</v>
      </c>
      <c r="R547" t="s">
        <v>114</v>
      </c>
      <c r="S547" t="s">
        <v>114</v>
      </c>
      <c r="T547" t="s">
        <v>114</v>
      </c>
      <c r="U547" t="s">
        <v>114</v>
      </c>
      <c r="V547" t="s">
        <v>114</v>
      </c>
      <c r="W547" s="5">
        <v>43481</v>
      </c>
      <c r="X547" s="3" t="s">
        <v>114</v>
      </c>
      <c r="Y547" s="3"/>
      <c r="Z547" s="3" t="s">
        <v>3982</v>
      </c>
      <c r="AA547" s="3" t="s">
        <v>114</v>
      </c>
      <c r="AB547" s="3" t="s">
        <v>74</v>
      </c>
      <c r="AC547" s="8">
        <v>12</v>
      </c>
      <c r="AD547" s="3" t="s">
        <v>5967</v>
      </c>
      <c r="AE547" s="4" t="s">
        <v>5968</v>
      </c>
      <c r="AF547" s="3"/>
      <c r="AG547" s="3" t="s">
        <v>114</v>
      </c>
      <c r="AH547" s="8">
        <v>1</v>
      </c>
      <c r="AI547" s="3" t="s">
        <v>74</v>
      </c>
      <c r="AJ547" t="s">
        <v>114</v>
      </c>
      <c r="AK547" t="s">
        <v>114</v>
      </c>
      <c r="AL547" s="43" t="b">
        <v>0</v>
      </c>
      <c r="AM547" s="3"/>
      <c r="AN547" s="3"/>
      <c r="AO547" s="43" t="b">
        <v>0</v>
      </c>
      <c r="AP547" s="3" t="b">
        <v>0</v>
      </c>
      <c r="AQ547" s="3">
        <f>VLOOKUP(Table2[[#This Row],[Job-no]],Table3[],26,FALSE)</f>
        <v>450</v>
      </c>
      <c r="AR547" t="str">
        <f t="shared" si="103"/>
        <v>BWDLED</v>
      </c>
      <c r="AS547" t="str">
        <f>VLOOKUP(AR547,Table1[],4,0)</f>
        <v>wall</v>
      </c>
      <c r="AT547">
        <f>IF(BD547&gt;0,"Pattern",VLOOKUP(AR547,Table1[],5,0))</f>
        <v>0</v>
      </c>
      <c r="AU547" s="34">
        <f>IF(AT547="Pattern",WORKDAY(Table2[[#This Row],[Scheduled Ship Date]],-10),WORKDAY(Table2[[#This Row],[Scheduled Ship Date]],-4))</f>
        <v>43480</v>
      </c>
      <c r="AV547" s="39">
        <f>IF(Table2[[#This Row],[Extrusion cut double saw]]=TRUE,IF(O547="ToDo",IF(AT547="Pattern",Table2[[#This Row],[Total Sections]]*0.4,Table2[[#This Row],[Total Sections]]*0.12),0),IF(AT547="Pattern",Table2[[#This Row],[Total Sections]]*4,Table2[[#This Row],[Total Sections]]*1.2))</f>
        <v>1.2</v>
      </c>
      <c r="AW547" s="130">
        <f t="shared" ca="1" si="109"/>
        <v>43471</v>
      </c>
      <c r="AX547" s="42">
        <f>IF(AT547="Pattern",Table2[[#This Row],[Scheduled Ship Date]]-2,Table2[[#This Row],[Scheduled Ship Date]]-3)</f>
        <v>43483</v>
      </c>
      <c r="AY547" s="39">
        <f>IF(Table2[[#This Row],[Pattern]]="Pattern",Table2[[#This Row],[Total Sections]]*4.82,Table2[[#This Row],[Total Sections]]*0.5)</f>
        <v>0.5</v>
      </c>
      <c r="AZ547" s="42">
        <f t="shared" ca="1" si="110"/>
        <v>43470</v>
      </c>
      <c r="BA547" s="39">
        <f>((Table2[Total Sections]/Table2[Open Qty])-1)*Table2[Open Qty]*12.96</f>
        <v>0</v>
      </c>
      <c r="BB547" s="42"/>
      <c r="BC547" s="39" t="str">
        <f t="shared" si="104"/>
        <v>BWDLED-500-80-40-SO-8'-W-UNV-DP-1</v>
      </c>
      <c r="BD547" s="39">
        <f t="shared" si="105"/>
        <v>0</v>
      </c>
      <c r="BE547" s="39" t="b">
        <f>_xlfn.IFNA(VLOOKUP(Table2[[#This Row],[Job-no]],Table4[],9,FALSE),TRUE)</f>
        <v>0</v>
      </c>
      <c r="BF547" t="str">
        <f>VLOOKUP(AR547,Table1[],3,0)</f>
        <v>B2LED</v>
      </c>
      <c r="BG547" s="39" t="b">
        <f>_xlfn.IFNA(VLOOKUP(Table2[[#This Row],[Job-no]],Table4[],14,FALSE),TRUE)</f>
        <v>0</v>
      </c>
      <c r="BH547" s="39" t="str">
        <f>_xlfn.IFNA(VLOOKUP(Table2[[#This Row],[Job-no]],Table4[],11,FALSE),"Done")</f>
        <v/>
      </c>
      <c r="BI547" s="39">
        <f>IF(Table2[[#This Row],[Pattern]]="Pattern",VLOOKUP(Table2[[#This Row],[Product Code]],'Routing data'!$A$2:$W$470,13,FALSE),VLOOKUP(Table2[[#This Row],[Product Code]],'Routing data'!$A$2:$W$470,3,FALSE))</f>
        <v>2</v>
      </c>
      <c r="BJ547" s="39">
        <f>IF(Table2[[#This Row],[Pattern]]="Pattern",VLOOKUP(Table2[[#This Row],[Product Code]],'Routing data'!$A$2:$W$470,14,FALSE),VLOOKUP(Table2[[#This Row],[Product Code]],'Routing data'!$A$2:$W$470,4,FALSE))</f>
        <v>0</v>
      </c>
      <c r="BK547" s="39">
        <f>VLOOKUP(Table2[[#This Row],[Product Code]],'Routing data'!A$4:W$524,16,FALSE)</f>
        <v>0</v>
      </c>
      <c r="BL547" s="42">
        <f>IF(Table2[[#This Row],[Milling Required]]=0,"x",IF(AT547="Pattern",B547-10,B547-4))</f>
        <v>43482</v>
      </c>
      <c r="BM547" s="42" t="str">
        <f>IF(Table2[[#This Row],[Punching Required]]=0,"x",IF(AT547="Pattern",B547-8,B547-2))</f>
        <v>x</v>
      </c>
      <c r="BN547" s="42">
        <f t="shared" si="106"/>
        <v>43483</v>
      </c>
      <c r="BO547" s="39">
        <f>IF(Table2[[#This Row],[Milling]]="x","x",Table2[[#This Row],[Total Sections]]*2)</f>
        <v>2</v>
      </c>
      <c r="BP547" s="39" t="str">
        <f>IF(Table2[[#This Row],[Punching]]="x","x",Table2[Total Sections]*2)</f>
        <v>x</v>
      </c>
      <c r="BQ547" s="39">
        <f>IF(Table2[[#This Row],[Pattern]]="Pattern",Table2[Total Sections]*3,Table2[Total Sections]*1.5)</f>
        <v>1.5</v>
      </c>
      <c r="BR547" s="42">
        <f t="shared" ca="1" si="111"/>
        <v>43474</v>
      </c>
      <c r="BS547" s="42"/>
      <c r="BT547" s="42"/>
      <c r="BU547" s="39"/>
      <c r="BV547" s="39" t="str">
        <f>_xlfn.IFNA(VLOOKUP(Table2[[#This Row],[Job-no]],Table4[],16,FALSE),"Ready")</f>
        <v/>
      </c>
      <c r="BW547" s="39" t="str">
        <f>_xlfn.IFNA(VLOOKUP(Table2[[#This Row],[Job-no]],Table4[],21,FALSE),"Ready")</f>
        <v/>
      </c>
      <c r="BX547" s="39" t="b">
        <f>_xlfn.IFNA(VLOOKUP(Table2[[#This Row],[Job-no]],Table4[],10,FALSE),TRUE)</f>
        <v>0</v>
      </c>
      <c r="BY547" s="39" t="str">
        <f>_xlfn.IFNA(VLOOKUP(Table2[[#This Row],[Job-no]],Table4[],22,FALSE),"Ready")</f>
        <v/>
      </c>
      <c r="BZ547" s="120">
        <f t="shared" si="107"/>
        <v>43486</v>
      </c>
      <c r="CA547" s="120" t="str">
        <f ca="1">IF(OR(Table2[[#This Row],[Saw Date]]=TODAY(),Table2[[#This Row],[Saw Date]]=TODAY()+1), Table2[[#This Row],[Saw Date]],IF(Table2[[#This Row],[Extrusion cut double saw]],"Done",""))</f>
        <v/>
      </c>
      <c r="CB547" s="120" t="str">
        <f ca="1">IF(OR(Table2[[#This Row],[Lens Date]]=TODAY(),Table2[[#This Row],[Lens Date]]=TODAY()+1), Table2[[#This Row],[Lens Date]],IF(Table2[[#This Row],[MSLens]]="Done","Done",""))</f>
        <v/>
      </c>
      <c r="CC547" s="120" t="str">
        <f ca="1">IF(OR(Table2[[#This Row],[Milling Date]]=TODAY(),Table2[[#This Row],[Milling Date]]=TODAY()+1), Table2[[#This Row],[Milling Date]],IF(Table2[[#This Row],[CNC Holes]]="Ready","Done",""))</f>
        <v/>
      </c>
      <c r="CD547" s="120" t="str">
        <f ca="1">IF(OR(Table2[[#This Row],[Welding Date]]=TODAY(),Table2[[#This Row],[Welding Date]]=TODAY()+1), Table2[[#This Row],[Welding Date]],IF(Table2[[#This Row],[Welding Corners]]="Ready","Done",""))</f>
        <v/>
      </c>
      <c r="CE547" s="120" t="str">
        <f ca="1">IF(OR(Table2[[#This Row],[Puching Date]]=TODAY(),Table2[[#This Row],[Puching Date]]=TODAY()+1), Table2[[#This Row],[Puching Date]],IF(Table2[[#This Row],[Punch Holes]]="Ready","Done",""))</f>
        <v/>
      </c>
      <c r="CF547" s="120" t="str">
        <f ca="1">IF(OR(Table2[[#This Row],[Housing Date2]]=TODAY(),Table2[[#This Row],[Housing Date2]]=TODAY()+1),Table2[[#This Row],[Housing Date2]],IF(Table2[[#This Row],[Body Assembly]],"Done",""))</f>
        <v/>
      </c>
      <c r="CG547" s="120" t="str">
        <f>_xlfn.IFNA(VLOOKUP(Table2[[#This Row],[Job-no]],Table4[],7,FALSE),"Done")</f>
        <v>Scheduled/Released</v>
      </c>
    </row>
    <row r="548" spans="1:85" x14ac:dyDescent="0.25">
      <c r="A548" s="39" t="str">
        <f>_xlfn.CONCAT(Table2[[#This Row],[Order]],"-",Table2[[#This Row],[Line]])</f>
        <v>78066-5</v>
      </c>
      <c r="B548" s="5">
        <v>43486</v>
      </c>
      <c r="C548" s="8">
        <v>78066</v>
      </c>
      <c r="D548" s="3" t="s">
        <v>5315</v>
      </c>
      <c r="E548" s="8">
        <v>5</v>
      </c>
      <c r="F548" s="8">
        <v>1</v>
      </c>
      <c r="G548" s="3" t="s">
        <v>42</v>
      </c>
      <c r="H548" s="8">
        <v>5</v>
      </c>
      <c r="I548" s="43" t="b">
        <v>0</v>
      </c>
      <c r="J548" s="43" t="b">
        <v>0</v>
      </c>
      <c r="K548" t="s">
        <v>114</v>
      </c>
      <c r="L548" s="43" t="b">
        <v>0</v>
      </c>
      <c r="M548" s="43" t="b">
        <v>0</v>
      </c>
      <c r="N548" s="43" t="b">
        <v>0</v>
      </c>
      <c r="O548" t="s">
        <v>114</v>
      </c>
      <c r="P548" t="s">
        <v>114</v>
      </c>
      <c r="Q548" t="s">
        <v>114</v>
      </c>
      <c r="R548" t="s">
        <v>114</v>
      </c>
      <c r="S548" t="s">
        <v>114</v>
      </c>
      <c r="T548" t="s">
        <v>114</v>
      </c>
      <c r="U548" t="s">
        <v>114</v>
      </c>
      <c r="V548" t="s">
        <v>114</v>
      </c>
      <c r="W548" s="5">
        <v>43481</v>
      </c>
      <c r="X548" s="3" t="s">
        <v>114</v>
      </c>
      <c r="Y548" s="3"/>
      <c r="Z548" s="3" t="s">
        <v>3987</v>
      </c>
      <c r="AA548" s="3" t="s">
        <v>114</v>
      </c>
      <c r="AB548" s="3" t="s">
        <v>74</v>
      </c>
      <c r="AC548" s="8">
        <v>1</v>
      </c>
      <c r="AD548" s="3" t="s">
        <v>5967</v>
      </c>
      <c r="AE548" s="4" t="s">
        <v>5968</v>
      </c>
      <c r="AF548" s="3"/>
      <c r="AG548" s="3" t="s">
        <v>114</v>
      </c>
      <c r="AH548" s="8">
        <v>5</v>
      </c>
      <c r="AI548" s="3" t="s">
        <v>74</v>
      </c>
      <c r="AJ548" t="s">
        <v>114</v>
      </c>
      <c r="AK548" t="s">
        <v>114</v>
      </c>
      <c r="AL548" s="43" t="b">
        <v>0</v>
      </c>
      <c r="AM548" s="3"/>
      <c r="AN548" s="3"/>
      <c r="AO548" s="43" t="b">
        <v>0</v>
      </c>
      <c r="AP548" s="3" t="b">
        <v>0</v>
      </c>
      <c r="AQ548" s="129">
        <f>VLOOKUP(Table2[[#This Row],[Job-no]],Table3[],26,FALSE)</f>
        <v>11567.1</v>
      </c>
      <c r="AR548" t="str">
        <f t="shared" si="103"/>
        <v>SKPE</v>
      </c>
      <c r="AS548" t="str">
        <f>VLOOKUP(AR548,Table1[],4,0)</f>
        <v>pendant</v>
      </c>
      <c r="AT548">
        <f>IF(BD548&gt;0,"Pattern",VLOOKUP(AR548,Table1[],5,0))</f>
        <v>0</v>
      </c>
      <c r="AU548" s="34">
        <f>IF(AT548="Pattern",WORKDAY(Table2[[#This Row],[Scheduled Ship Date]],-10),WORKDAY(Table2[[#This Row],[Scheduled Ship Date]],-4))</f>
        <v>43480</v>
      </c>
      <c r="AV548" s="39">
        <f>IF(Table2[[#This Row],[Extrusion cut double saw]]=TRUE,IF(O548="ToDo",IF(AT548="Pattern",Table2[[#This Row],[Total Sections]]*0.4,Table2[[#This Row],[Total Sections]]*0.12),0),IF(AT548="Pattern",Table2[[#This Row],[Total Sections]]*4,Table2[[#This Row],[Total Sections]]*1.2))</f>
        <v>6</v>
      </c>
      <c r="AW548" s="130">
        <f t="shared" ca="1" si="109"/>
        <v>43471</v>
      </c>
      <c r="AX548" s="42">
        <f>IF(AT548="Pattern",Table2[[#This Row],[Scheduled Ship Date]]-2,Table2[[#This Row],[Scheduled Ship Date]]-3)</f>
        <v>43483</v>
      </c>
      <c r="AY548" s="39">
        <f>IF(Table2[[#This Row],[Pattern]]="Pattern",Table2[[#This Row],[Total Sections]]*4.82,Table2[[#This Row],[Total Sections]]*0.5)</f>
        <v>2.5</v>
      </c>
      <c r="AZ548" s="42">
        <f t="shared" ca="1" si="110"/>
        <v>43470</v>
      </c>
      <c r="BA548" s="39">
        <f>((Table2[Total Sections]/Table2[Open Qty])-1)*Table2[Open Qty]*12.96</f>
        <v>0</v>
      </c>
      <c r="BB548" s="39"/>
      <c r="BC548" s="39" t="str">
        <f t="shared" si="104"/>
        <v>SKPE-10003-SL 0/100-CIR-AL(7' 10 1/4")-800-80-35-SO-W-UNV-D-1-CT15(36)</v>
      </c>
      <c r="BD548" s="39">
        <f t="shared" si="105"/>
        <v>0</v>
      </c>
      <c r="BE548" s="39" t="b">
        <f>_xlfn.IFNA(VLOOKUP(Table2[[#This Row],[Job-no]],Table4[],9,FALSE),TRUE)</f>
        <v>0</v>
      </c>
      <c r="BF548" s="39"/>
      <c r="BG548" s="39" t="b">
        <f>_xlfn.IFNA(VLOOKUP(Table2[[#This Row],[Job-no]],Table4[],14,FALSE),TRUE)</f>
        <v>0</v>
      </c>
      <c r="BH548" s="39" t="str">
        <f>_xlfn.IFNA(VLOOKUP(Table2[[#This Row],[Job-no]],Table4[],11,FALSE),"Done")</f>
        <v/>
      </c>
      <c r="BI548" s="39">
        <f>IF(Table2[[#This Row],[Pattern]]="Pattern",VLOOKUP(Table2[[#This Row],[Product Code]],'Routing data'!$A$2:$W$470,13,FALSE),VLOOKUP(Table2[[#This Row],[Product Code]],'Routing data'!$A$2:$W$470,3,FALSE))</f>
        <v>2</v>
      </c>
      <c r="BJ548" s="39">
        <f>IF(Table2[[#This Row],[Pattern]]="Pattern",VLOOKUP(Table2[[#This Row],[Product Code]],'Routing data'!$A$2:$W$470,14,FALSE),VLOOKUP(Table2[[#This Row],[Product Code]],'Routing data'!$A$2:$W$470,4,FALSE))</f>
        <v>0</v>
      </c>
      <c r="BK548" s="39">
        <f>VLOOKUP(Table2[[#This Row],[Product Code]],'Routing data'!A$4:W$524,16,FALSE)</f>
        <v>5</v>
      </c>
      <c r="BL548" s="42">
        <f>IF(Table2[[#This Row],[Milling Required]]=0,"x",IF(AT548="Pattern",B548-10,B548-4))</f>
        <v>43482</v>
      </c>
      <c r="BM548" s="39"/>
      <c r="BN548" s="42">
        <f t="shared" si="106"/>
        <v>43483</v>
      </c>
      <c r="BO548" s="39">
        <f>IF(Table2[[#This Row],[Milling]]="x","x",Table2[[#This Row],[Total Sections]]*2)</f>
        <v>10</v>
      </c>
      <c r="BP548" s="39">
        <f>IF(Table2[[#This Row],[Punching]]="x","x",Table2[Total Sections]*2)</f>
        <v>10</v>
      </c>
      <c r="BQ548" s="39">
        <f>IF(Table2[[#This Row],[Pattern]]="Pattern",Table2[Total Sections]*3,Table2[Total Sections]*1.5)</f>
        <v>7.5</v>
      </c>
      <c r="BR548" s="42">
        <f t="shared" ca="1" si="111"/>
        <v>43474</v>
      </c>
      <c r="BS548" s="39"/>
      <c r="BT548" s="39"/>
      <c r="BU548" s="39"/>
      <c r="BV548" s="39" t="str">
        <f>_xlfn.IFNA(VLOOKUP(Table2[[#This Row],[Job-no]],Table4[],16,FALSE),"Ready")</f>
        <v/>
      </c>
      <c r="BW548" s="39" t="str">
        <f>_xlfn.IFNA(VLOOKUP(Table2[[#This Row],[Job-no]],Table4[],21,FALSE),"Ready")</f>
        <v/>
      </c>
      <c r="BX548" s="39" t="b">
        <f>_xlfn.IFNA(VLOOKUP(Table2[[#This Row],[Job-no]],Table4[],10,FALSE),TRUE)</f>
        <v>0</v>
      </c>
      <c r="BY548" s="39" t="str">
        <f>_xlfn.IFNA(VLOOKUP(Table2[[#This Row],[Job-no]],Table4[],22,FALSE),"Ready")</f>
        <v/>
      </c>
      <c r="BZ548" s="120">
        <f t="shared" si="107"/>
        <v>43486</v>
      </c>
      <c r="CA548" s="120" t="str">
        <f ca="1">IF(OR(Table2[[#This Row],[Saw Date]]=TODAY(),Table2[[#This Row],[Saw Date]]=TODAY()+1), Table2[[#This Row],[Saw Date]],IF(Table2[[#This Row],[Extrusion cut double saw]],"Done",""))</f>
        <v/>
      </c>
      <c r="CB548" s="120" t="str">
        <f ca="1">IF(OR(Table2[[#This Row],[Lens Date]]=TODAY(),Table2[[#This Row],[Lens Date]]=TODAY()+1), Table2[[#This Row],[Lens Date]],IF(Table2[[#This Row],[MSLens]]="Done","Done",""))</f>
        <v/>
      </c>
      <c r="CC548" s="120" t="str">
        <f ca="1">IF(OR(Table2[[#This Row],[Milling Date]]=TODAY(),Table2[[#This Row],[Milling Date]]=TODAY()+1), Table2[[#This Row],[Milling Date]],IF(Table2[[#This Row],[CNC Holes]]="Ready","Done",""))</f>
        <v/>
      </c>
      <c r="CD548" s="120" t="str">
        <f ca="1">IF(OR(Table2[[#This Row],[Welding Date]]=TODAY(),Table2[[#This Row],[Welding Date]]=TODAY()+1), Table2[[#This Row],[Welding Date]],IF(Table2[[#This Row],[Welding Corners]]="Ready","Done",""))</f>
        <v/>
      </c>
      <c r="CE548" s="120" t="str">
        <f ca="1">IF(OR(Table2[[#This Row],[Puching Date]]=TODAY(),Table2[[#This Row],[Puching Date]]=TODAY()+1), Table2[[#This Row],[Puching Date]],IF(Table2[[#This Row],[Punch Holes]]="Ready","Done",""))</f>
        <v/>
      </c>
      <c r="CF548" s="120" t="str">
        <f ca="1">IF(OR(Table2[[#This Row],[Housing Date2]]=TODAY(),Table2[[#This Row],[Housing Date2]]=TODAY()+1),Table2[[#This Row],[Housing Date2]],IF(Table2[[#This Row],[Body Assembly]],"Done",""))</f>
        <v/>
      </c>
      <c r="CG548" s="120" t="str">
        <f>_xlfn.IFNA(VLOOKUP(Table2[[#This Row],[Job-no]],Table4[],7,FALSE),"Done")</f>
        <v>Scheduled/Released</v>
      </c>
    </row>
    <row r="549" spans="1:85" x14ac:dyDescent="0.25">
      <c r="A549" t="str">
        <f>_xlfn.CONCAT(Table2[[#This Row],[Order]],"-",Table2[[#This Row],[Line]])</f>
        <v>76517-1</v>
      </c>
      <c r="B549" s="5">
        <v>43487</v>
      </c>
      <c r="C549" s="8">
        <v>76517</v>
      </c>
      <c r="D549" s="3" t="s">
        <v>1857</v>
      </c>
      <c r="E549" s="8">
        <v>1</v>
      </c>
      <c r="F549" s="8">
        <v>1</v>
      </c>
      <c r="G549" s="3" t="s">
        <v>42</v>
      </c>
      <c r="H549" s="8">
        <v>7</v>
      </c>
      <c r="I549" s="43" t="b">
        <v>0</v>
      </c>
      <c r="J549" s="43" t="b">
        <v>0</v>
      </c>
      <c r="K549" t="s">
        <v>114</v>
      </c>
      <c r="L549" s="43" t="b">
        <v>0</v>
      </c>
      <c r="M549" s="43" t="b">
        <v>0</v>
      </c>
      <c r="N549" s="43" t="b">
        <v>0</v>
      </c>
      <c r="O549" t="s">
        <v>114</v>
      </c>
      <c r="P549" t="s">
        <v>114</v>
      </c>
      <c r="Q549" t="s">
        <v>114</v>
      </c>
      <c r="R549" t="s">
        <v>114</v>
      </c>
      <c r="S549" t="s">
        <v>114</v>
      </c>
      <c r="T549" t="s">
        <v>114</v>
      </c>
      <c r="U549" t="s">
        <v>114</v>
      </c>
      <c r="V549" t="s">
        <v>114</v>
      </c>
      <c r="W549" s="5">
        <v>43482</v>
      </c>
      <c r="X549" s="3" t="s">
        <v>114</v>
      </c>
      <c r="Y549" s="3"/>
      <c r="Z549" s="3" t="s">
        <v>1285</v>
      </c>
      <c r="AA549" s="3" t="s">
        <v>114</v>
      </c>
      <c r="AB549" s="3" t="s">
        <v>74</v>
      </c>
      <c r="AC549" s="8">
        <v>12</v>
      </c>
      <c r="AD549" s="3" t="s">
        <v>5967</v>
      </c>
      <c r="AE549" s="4" t="s">
        <v>5968</v>
      </c>
      <c r="AF549" s="3"/>
      <c r="AG549" s="3" t="s">
        <v>114</v>
      </c>
      <c r="AH549" s="8">
        <v>7</v>
      </c>
      <c r="AI549" s="3" t="s">
        <v>74</v>
      </c>
      <c r="AJ549" t="s">
        <v>114</v>
      </c>
      <c r="AK549" t="s">
        <v>114</v>
      </c>
      <c r="AL549" s="43" t="b">
        <v>0</v>
      </c>
      <c r="AM549" s="3"/>
      <c r="AN549" s="3"/>
      <c r="AO549" s="43" t="b">
        <v>0</v>
      </c>
      <c r="AP549" s="3" t="b">
        <v>0</v>
      </c>
      <c r="AQ549" s="3">
        <f>VLOOKUP(Table2[[#This Row],[Job-no]],Table3[],26,FALSE)</f>
        <v>4375</v>
      </c>
      <c r="AR549" t="str">
        <f t="shared" si="103"/>
        <v>ARWLED</v>
      </c>
      <c r="AS549" t="str">
        <f>VLOOKUP(AR549,Table1[],4,0)</f>
        <v>wall</v>
      </c>
      <c r="AT549">
        <f>IF(BD549&gt;0,"Pattern",VLOOKUP(AR549,Table1[],5,0))</f>
        <v>0</v>
      </c>
      <c r="AU549" s="34">
        <f>IF(AT549="Pattern",WORKDAY(Table2[[#This Row],[Scheduled Ship Date]],-10),WORKDAY(Table2[[#This Row],[Scheduled Ship Date]],-4))</f>
        <v>43481</v>
      </c>
      <c r="AV549">
        <f>IF(Table2[[#This Row],[Extrusion cut double saw]]=TRUE,IF(O549="ToDo",IF(AT549="Pattern",Table2[[#This Row],[Total Sections]]*0.4,Table2[[#This Row],[Total Sections]]*0.12),0),IF(AT549="Pattern",Table2[[#This Row],[Total Sections]]*4,Table2[[#This Row],[Total Sections]]*1.2))</f>
        <v>8.4</v>
      </c>
      <c r="AW549" s="130">
        <f t="shared" ca="1" si="109"/>
        <v>43471</v>
      </c>
      <c r="AX549" s="42">
        <f>IF(AT549="Pattern",Table2[[#This Row],[Scheduled Ship Date]]-2,Table2[[#This Row],[Scheduled Ship Date]]-3)</f>
        <v>43484</v>
      </c>
      <c r="AY549">
        <f>IF(Table2[[#This Row],[Pattern]]="Pattern",Table2[[#This Row],[Total Sections]]*4.82,Table2[[#This Row],[Total Sections]]*0.5)</f>
        <v>3.5</v>
      </c>
      <c r="AZ549" s="42">
        <f t="shared" ca="1" si="110"/>
        <v>43470</v>
      </c>
      <c r="BA549" s="39">
        <f>((Table2[Total Sections]/Table2[Open Qty])-1)*Table2[Open Qty]*12.96</f>
        <v>0</v>
      </c>
      <c r="BB549" s="39"/>
      <c r="BC549" s="39" t="str">
        <f t="shared" si="104"/>
        <v>ARWLED-600-80-40-S-4-W-UNV-DP-1-DOS(1)</v>
      </c>
      <c r="BD549" s="39">
        <f t="shared" si="105"/>
        <v>0</v>
      </c>
      <c r="BE549" s="39" t="b">
        <f>_xlfn.IFNA(VLOOKUP(Table2[[#This Row],[Job-no]],Table4[],9,FALSE),TRUE)</f>
        <v>0</v>
      </c>
      <c r="BF549" t="str">
        <f>VLOOKUP(AR549,Table1[],3,0)</f>
        <v>AIRLED</v>
      </c>
      <c r="BG549" s="39" t="b">
        <f>_xlfn.IFNA(VLOOKUP(Table2[[#This Row],[Job-no]],Table4[],14,FALSE),TRUE)</f>
        <v>0</v>
      </c>
      <c r="BH549" s="39" t="str">
        <f>_xlfn.IFNA(VLOOKUP(Table2[[#This Row],[Job-no]],Table4[],11,FALSE),"Done")</f>
        <v/>
      </c>
      <c r="BI549" s="39">
        <f>IF(Table2[[#This Row],[Pattern]]="Pattern",VLOOKUP(Table2[[#This Row],[Product Code]],'Routing data'!$A$2:$W$470,13,FALSE),VLOOKUP(Table2[[#This Row],[Product Code]],'Routing data'!$A$2:$W$470,3,FALSE))</f>
        <v>2</v>
      </c>
      <c r="BJ549" s="39">
        <f>IF(Table2[[#This Row],[Pattern]]="Pattern",VLOOKUP(Table2[[#This Row],[Product Code]],'Routing data'!$A$2:$W$470,14,FALSE),VLOOKUP(Table2[[#This Row],[Product Code]],'Routing data'!$A$2:$W$470,4,FALSE))</f>
        <v>0</v>
      </c>
      <c r="BK549" s="39">
        <f>VLOOKUP(Table2[[#This Row],[Product Code]],'Routing data'!A$4:W$524,16,FALSE)</f>
        <v>0</v>
      </c>
      <c r="BL549" s="42">
        <f>IF(Table2[[#This Row],[Milling Required]]=0,"x",IF(AT549="Pattern",B549-10,B549-4))</f>
        <v>43483</v>
      </c>
      <c r="BM549" s="42" t="str">
        <f>IF(Table2[[#This Row],[Punching Required]]=0,"x",IF(AT549="Pattern",B549-8,B549-2))</f>
        <v>x</v>
      </c>
      <c r="BN549" s="42">
        <f t="shared" si="106"/>
        <v>43484</v>
      </c>
      <c r="BO549" s="39">
        <f>IF(Table2[[#This Row],[Milling]]="x","x",Table2[[#This Row],[Total Sections]]*2)</f>
        <v>14</v>
      </c>
      <c r="BP549" s="39" t="str">
        <f>IF(Table2[[#This Row],[Punching]]="x","x",Table2[Total Sections]*2)</f>
        <v>x</v>
      </c>
      <c r="BQ549" s="39">
        <f>IF(Table2[[#This Row],[Pattern]]="Pattern",Table2[Total Sections]*3,Table2[Total Sections]*1.5)</f>
        <v>10.5</v>
      </c>
      <c r="BR549" s="42">
        <f t="shared" ca="1" si="111"/>
        <v>43474</v>
      </c>
      <c r="BS549" s="42"/>
      <c r="BT549" s="42"/>
      <c r="BU549" s="39"/>
      <c r="BV549" s="39" t="str">
        <f>_xlfn.IFNA(VLOOKUP(Table2[[#This Row],[Job-no]],Table4[],16,FALSE),"Ready")</f>
        <v/>
      </c>
      <c r="BW549" s="39" t="str">
        <f>_xlfn.IFNA(VLOOKUP(Table2[[#This Row],[Job-no]],Table4[],21,FALSE),"Ready")</f>
        <v/>
      </c>
      <c r="BX549" s="39" t="b">
        <f>_xlfn.IFNA(VLOOKUP(Table2[[#This Row],[Job-no]],Table4[],10,FALSE),TRUE)</f>
        <v>0</v>
      </c>
      <c r="BY549" s="39" t="str">
        <f>_xlfn.IFNA(VLOOKUP(Table2[[#This Row],[Job-no]],Table4[],22,FALSE),"Ready")</f>
        <v/>
      </c>
      <c r="BZ549" s="120">
        <f t="shared" si="107"/>
        <v>43487</v>
      </c>
      <c r="CA549" s="120" t="str">
        <f ca="1">IF(OR(Table2[[#This Row],[Saw Date]]=TODAY(),Table2[[#This Row],[Saw Date]]=TODAY()+1), Table2[[#This Row],[Saw Date]],IF(Table2[[#This Row],[Extrusion cut double saw]],"Done",""))</f>
        <v/>
      </c>
      <c r="CB549" s="120" t="str">
        <f ca="1">IF(OR(Table2[[#This Row],[Lens Date]]=TODAY(),Table2[[#This Row],[Lens Date]]=TODAY()+1), Table2[[#This Row],[Lens Date]],IF(Table2[[#This Row],[MSLens]]="Done","Done",""))</f>
        <v/>
      </c>
      <c r="CC549" s="120" t="str">
        <f ca="1">IF(OR(Table2[[#This Row],[Milling Date]]=TODAY(),Table2[[#This Row],[Milling Date]]=TODAY()+1), Table2[[#This Row],[Milling Date]],IF(Table2[[#This Row],[CNC Holes]]="Ready","Done",""))</f>
        <v/>
      </c>
      <c r="CD549" s="120" t="str">
        <f ca="1">IF(OR(Table2[[#This Row],[Welding Date]]=TODAY(),Table2[[#This Row],[Welding Date]]=TODAY()+1), Table2[[#This Row],[Welding Date]],IF(Table2[[#This Row],[Welding Corners]]="Ready","Done",""))</f>
        <v/>
      </c>
      <c r="CE549" s="120" t="str">
        <f ca="1">IF(OR(Table2[[#This Row],[Puching Date]]=TODAY(),Table2[[#This Row],[Puching Date]]=TODAY()+1), Table2[[#This Row],[Puching Date]],IF(Table2[[#This Row],[Punch Holes]]="Ready","Done",""))</f>
        <v/>
      </c>
      <c r="CF549" s="120" t="str">
        <f ca="1">IF(OR(Table2[[#This Row],[Housing Date2]]=TODAY(),Table2[[#This Row],[Housing Date2]]=TODAY()+1),Table2[[#This Row],[Housing Date2]],IF(Table2[[#This Row],[Body Assembly]],"Done",""))</f>
        <v/>
      </c>
      <c r="CG549" s="120" t="str">
        <f>_xlfn.IFNA(VLOOKUP(Table2[[#This Row],[Job-no]],Table4[],7,FALSE),"Done")</f>
        <v>Scheduled/Released</v>
      </c>
    </row>
    <row r="550" spans="1:85" x14ac:dyDescent="0.25">
      <c r="A550" t="str">
        <f>_xlfn.CONCAT(Table2[[#This Row],[Order]],"-",Table2[[#This Row],[Line]])</f>
        <v>76575-10</v>
      </c>
      <c r="B550" s="5">
        <v>43487</v>
      </c>
      <c r="C550" s="8">
        <v>76575</v>
      </c>
      <c r="D550" s="3" t="s">
        <v>3372</v>
      </c>
      <c r="E550" s="8">
        <v>10</v>
      </c>
      <c r="F550" s="8">
        <v>1</v>
      </c>
      <c r="G550" s="3" t="s">
        <v>42</v>
      </c>
      <c r="H550" s="8">
        <v>2</v>
      </c>
      <c r="I550" s="43" t="b">
        <v>0</v>
      </c>
      <c r="J550" s="43" t="b">
        <v>0</v>
      </c>
      <c r="K550" t="s">
        <v>114</v>
      </c>
      <c r="L550" s="43" t="b">
        <v>0</v>
      </c>
      <c r="M550" s="43" t="b">
        <v>0</v>
      </c>
      <c r="N550" s="43" t="b">
        <v>0</v>
      </c>
      <c r="O550" t="s">
        <v>114</v>
      </c>
      <c r="P550" t="s">
        <v>114</v>
      </c>
      <c r="Q550" t="s">
        <v>114</v>
      </c>
      <c r="R550" t="s">
        <v>114</v>
      </c>
      <c r="S550" t="s">
        <v>114</v>
      </c>
      <c r="T550" t="s">
        <v>114</v>
      </c>
      <c r="U550" t="s">
        <v>114</v>
      </c>
      <c r="V550" t="s">
        <v>114</v>
      </c>
      <c r="W550" s="5">
        <v>43482</v>
      </c>
      <c r="X550" s="3" t="s">
        <v>114</v>
      </c>
      <c r="Y550" s="3"/>
      <c r="Z550" s="3" t="s">
        <v>5129</v>
      </c>
      <c r="AA550" s="3" t="s">
        <v>114</v>
      </c>
      <c r="AB550" s="3" t="s">
        <v>74</v>
      </c>
      <c r="AC550" s="8">
        <v>1</v>
      </c>
      <c r="AD550" s="3" t="s">
        <v>5967</v>
      </c>
      <c r="AE550" s="4" t="s">
        <v>5968</v>
      </c>
      <c r="AF550" s="3"/>
      <c r="AG550" s="3" t="s">
        <v>114</v>
      </c>
      <c r="AH550" s="8">
        <v>2</v>
      </c>
      <c r="AI550" s="3" t="s">
        <v>180</v>
      </c>
      <c r="AJ550" t="s">
        <v>114</v>
      </c>
      <c r="AK550" t="s">
        <v>114</v>
      </c>
      <c r="AL550" s="43" t="b">
        <v>0</v>
      </c>
      <c r="AM550" s="3"/>
      <c r="AN550" s="3"/>
      <c r="AO550" s="43" t="b">
        <v>0</v>
      </c>
      <c r="AP550" s="3" t="b">
        <v>0</v>
      </c>
      <c r="AQ550" s="3">
        <f>VLOOKUP(Table2[[#This Row],[Job-no]],Table3[],26,FALSE)</f>
        <v>912</v>
      </c>
      <c r="AR550" t="str">
        <f t="shared" si="103"/>
        <v>SCPLED</v>
      </c>
      <c r="AS550" t="str">
        <f>VLOOKUP(AR550,Table1[],4,0)</f>
        <v>recessed</v>
      </c>
      <c r="AT550" t="str">
        <f>IF(BD550&gt;0,"Pattern",VLOOKUP(AR550,Table1[],5,0))</f>
        <v>Check for Kit</v>
      </c>
      <c r="AU550" s="34">
        <f>IF(AT550="Pattern",WORKDAY(Table2[[#This Row],[Scheduled Ship Date]],-10),WORKDAY(Table2[[#This Row],[Scheduled Ship Date]],-4))</f>
        <v>43481</v>
      </c>
      <c r="AV550">
        <f>IF(Table2[[#This Row],[Extrusion cut double saw]]=TRUE,IF(O550="ToDo",IF(AT550="Pattern",Table2[[#This Row],[Total Sections]]*0.4,Table2[[#This Row],[Total Sections]]*0.12),0),IF(AT550="Pattern",Table2[[#This Row],[Total Sections]]*4,Table2[[#This Row],[Total Sections]]*1.2))</f>
        <v>2.4</v>
      </c>
      <c r="AW550" s="130">
        <f t="shared" ca="1" si="109"/>
        <v>43471</v>
      </c>
      <c r="AX550" s="42">
        <f>IF(AT550="Pattern",Table2[[#This Row],[Scheduled Ship Date]]-2,Table2[[#This Row],[Scheduled Ship Date]]-3)</f>
        <v>43484</v>
      </c>
      <c r="AY550">
        <f>IF(Table2[[#This Row],[Pattern]]="Pattern",Table2[[#This Row],[Total Sections]]*4.82,Table2[[#This Row],[Total Sections]]*0.5)</f>
        <v>1</v>
      </c>
      <c r="AZ550" s="42">
        <f t="shared" ref="AZ550:AZ581" ca="1" si="112">TODAY()+4</f>
        <v>43471</v>
      </c>
      <c r="BA550" s="39">
        <f>((Table2[Total Sections]/Table2[Open Qty])-1)*Table2[Open Qty]*12.96</f>
        <v>0</v>
      </c>
      <c r="BB550" s="42"/>
      <c r="BC550" s="39" t="str">
        <f t="shared" si="104"/>
        <v>SCPLED-400-80-35-RG2-10'9"-W-UNV-DP-1-DF</v>
      </c>
      <c r="BD550" s="39">
        <f t="shared" si="105"/>
        <v>0</v>
      </c>
      <c r="BE550" s="39" t="b">
        <f>_xlfn.IFNA(VLOOKUP(Table2[[#This Row],[Job-no]],Table4[],9,FALSE),TRUE)</f>
        <v>0</v>
      </c>
      <c r="BF550" t="str">
        <f>VLOOKUP(AR550,Table1[],3,0)</f>
        <v>Sculpt</v>
      </c>
      <c r="BG550" s="39" t="b">
        <f>_xlfn.IFNA(VLOOKUP(Table2[[#This Row],[Job-no]],Table4[],14,FALSE),TRUE)</f>
        <v>0</v>
      </c>
      <c r="BH550" s="39" t="str">
        <f>_xlfn.IFNA(VLOOKUP(Table2[[#This Row],[Job-no]],Table4[],11,FALSE),"Done")</f>
        <v/>
      </c>
      <c r="BI550" s="39">
        <f>IF(Table2[[#This Row],[Pattern]]="Pattern",VLOOKUP(Table2[[#This Row],[Product Code]],'Routing data'!$A$2:$W$470,13,FALSE),VLOOKUP(Table2[[#This Row],[Product Code]],'Routing data'!$A$2:$W$470,3,FALSE))</f>
        <v>2</v>
      </c>
      <c r="BJ550" s="39">
        <f>IF(Table2[[#This Row],[Pattern]]="Pattern",VLOOKUP(Table2[[#This Row],[Product Code]],'Routing data'!$A$2:$W$470,14,FALSE),VLOOKUP(Table2[[#This Row],[Product Code]],'Routing data'!$A$2:$W$470,4,FALSE))</f>
        <v>0</v>
      </c>
      <c r="BK550" s="39">
        <f>VLOOKUP(Table2[[#This Row],[Product Code]],'Routing data'!A$4:W$524,16,FALSE)</f>
        <v>5</v>
      </c>
      <c r="BL550" s="42">
        <f>IF(Table2[[#This Row],[Milling Required]]=0,"x",IF(AT550="Pattern",B550-10,B550-4))</f>
        <v>43483</v>
      </c>
      <c r="BM550" s="42" t="str">
        <f>IF(Table2[[#This Row],[Punching Required]]=0,"x",IF(AT550="Pattern",B550-8,B550-2))</f>
        <v>x</v>
      </c>
      <c r="BN550" s="42">
        <f t="shared" si="106"/>
        <v>43484</v>
      </c>
      <c r="BO550" s="39">
        <f>IF(Table2[[#This Row],[Milling]]="x","x",Table2[[#This Row],[Total Sections]]*2)</f>
        <v>4</v>
      </c>
      <c r="BP550" s="39" t="str">
        <f>IF(Table2[[#This Row],[Punching]]="x","x",Table2[Total Sections]*2)</f>
        <v>x</v>
      </c>
      <c r="BQ550" s="39">
        <f>IF(Table2[[#This Row],[Pattern]]="Pattern",Table2[Total Sections]*3,Table2[Total Sections]*1.5)</f>
        <v>3</v>
      </c>
      <c r="BR550" s="42">
        <f t="shared" ca="1" si="111"/>
        <v>43474</v>
      </c>
      <c r="BS550" s="42"/>
      <c r="BT550" s="42"/>
      <c r="BU550" s="39"/>
      <c r="BV550" s="39" t="str">
        <f>_xlfn.IFNA(VLOOKUP(Table2[[#This Row],[Job-no]],Table4[],16,FALSE),"Ready")</f>
        <v/>
      </c>
      <c r="BW550" s="39" t="str">
        <f>_xlfn.IFNA(VLOOKUP(Table2[[#This Row],[Job-no]],Table4[],21,FALSE),"Ready")</f>
        <v/>
      </c>
      <c r="BX550" s="39" t="b">
        <f>_xlfn.IFNA(VLOOKUP(Table2[[#This Row],[Job-no]],Table4[],10,FALSE),TRUE)</f>
        <v>0</v>
      </c>
      <c r="BY550" s="39" t="str">
        <f>_xlfn.IFNA(VLOOKUP(Table2[[#This Row],[Job-no]],Table4[],22,FALSE),"Ready")</f>
        <v/>
      </c>
      <c r="BZ550" s="120">
        <f t="shared" si="107"/>
        <v>43487</v>
      </c>
      <c r="CA550" s="120" t="str">
        <f ca="1">IF(OR(Table2[[#This Row],[Saw Date]]=TODAY(),Table2[[#This Row],[Saw Date]]=TODAY()+1), Table2[[#This Row],[Saw Date]],IF(Table2[[#This Row],[Extrusion cut double saw]],"Done",""))</f>
        <v/>
      </c>
      <c r="CB550" s="120" t="str">
        <f ca="1">IF(OR(Table2[[#This Row],[Lens Date]]=TODAY(),Table2[[#This Row],[Lens Date]]=TODAY()+1), Table2[[#This Row],[Lens Date]],IF(Table2[[#This Row],[MSLens]]="Done","Done",""))</f>
        <v/>
      </c>
      <c r="CC550" s="120" t="str">
        <f ca="1">IF(OR(Table2[[#This Row],[Milling Date]]=TODAY(),Table2[[#This Row],[Milling Date]]=TODAY()+1), Table2[[#This Row],[Milling Date]],IF(Table2[[#This Row],[CNC Holes]]="Ready","Done",""))</f>
        <v/>
      </c>
      <c r="CD550" s="120" t="str">
        <f ca="1">IF(OR(Table2[[#This Row],[Welding Date]]=TODAY(),Table2[[#This Row],[Welding Date]]=TODAY()+1), Table2[[#This Row],[Welding Date]],IF(Table2[[#This Row],[Welding Corners]]="Ready","Done",""))</f>
        <v/>
      </c>
      <c r="CE550" s="120" t="str">
        <f ca="1">IF(OR(Table2[[#This Row],[Puching Date]]=TODAY(),Table2[[#This Row],[Puching Date]]=TODAY()+1), Table2[[#This Row],[Puching Date]],IF(Table2[[#This Row],[Punch Holes]]="Ready","Done",""))</f>
        <v/>
      </c>
      <c r="CF550" s="120" t="str">
        <f ca="1">IF(OR(Table2[[#This Row],[Housing Date2]]=TODAY(),Table2[[#This Row],[Housing Date2]]=TODAY()+1),Table2[[#This Row],[Housing Date2]],IF(Table2[[#This Row],[Body Assembly]],"Done",""))</f>
        <v/>
      </c>
      <c r="CG550" s="120" t="str">
        <f>_xlfn.IFNA(VLOOKUP(Table2[[#This Row],[Job-no]],Table4[],7,FALSE),"Done")</f>
        <v>Scheduled/Released</v>
      </c>
    </row>
    <row r="551" spans="1:85" x14ac:dyDescent="0.25">
      <c r="A551" t="str">
        <f>_xlfn.CONCAT(Table2[[#This Row],[Order]],"-",Table2[[#This Row],[Line]])</f>
        <v>76575-9</v>
      </c>
      <c r="B551" s="5">
        <v>43487</v>
      </c>
      <c r="C551" s="8">
        <v>76575</v>
      </c>
      <c r="D551" s="3" t="s">
        <v>3370</v>
      </c>
      <c r="E551" s="8">
        <v>9</v>
      </c>
      <c r="F551" s="8">
        <v>1</v>
      </c>
      <c r="G551" s="3" t="s">
        <v>42</v>
      </c>
      <c r="H551" s="8">
        <v>4</v>
      </c>
      <c r="I551" s="43" t="b">
        <v>0</v>
      </c>
      <c r="J551" s="43" t="b">
        <v>0</v>
      </c>
      <c r="K551" t="s">
        <v>114</v>
      </c>
      <c r="L551" s="43" t="b">
        <v>0</v>
      </c>
      <c r="M551" s="43" t="b">
        <v>0</v>
      </c>
      <c r="N551" s="43" t="b">
        <v>0</v>
      </c>
      <c r="O551" t="s">
        <v>114</v>
      </c>
      <c r="P551" t="s">
        <v>114</v>
      </c>
      <c r="Q551" t="s">
        <v>114</v>
      </c>
      <c r="R551" t="s">
        <v>114</v>
      </c>
      <c r="S551" t="s">
        <v>114</v>
      </c>
      <c r="T551" t="s">
        <v>114</v>
      </c>
      <c r="U551" t="s">
        <v>114</v>
      </c>
      <c r="V551" t="s">
        <v>114</v>
      </c>
      <c r="W551" s="5">
        <v>43482</v>
      </c>
      <c r="X551" s="3" t="s">
        <v>114</v>
      </c>
      <c r="Y551" s="3"/>
      <c r="Z551" s="3" t="s">
        <v>5128</v>
      </c>
      <c r="AA551" s="3" t="s">
        <v>114</v>
      </c>
      <c r="AB551" s="3" t="s">
        <v>74</v>
      </c>
      <c r="AC551" s="8">
        <v>1</v>
      </c>
      <c r="AD551" s="3" t="s">
        <v>5967</v>
      </c>
      <c r="AE551" s="4" t="s">
        <v>5968</v>
      </c>
      <c r="AF551" s="3"/>
      <c r="AG551" s="3" t="s">
        <v>114</v>
      </c>
      <c r="AH551" s="8">
        <v>4</v>
      </c>
      <c r="AI551" s="3" t="s">
        <v>180</v>
      </c>
      <c r="AJ551" t="s">
        <v>114</v>
      </c>
      <c r="AK551" t="s">
        <v>114</v>
      </c>
      <c r="AL551" s="43" t="b">
        <v>0</v>
      </c>
      <c r="AM551" s="3"/>
      <c r="AN551" s="3"/>
      <c r="AO551" s="43" t="b">
        <v>0</v>
      </c>
      <c r="AP551" s="3" t="b">
        <v>0</v>
      </c>
      <c r="AQ551" s="3">
        <f>VLOOKUP(Table2[[#This Row],[Job-no]],Table3[],26,FALSE)</f>
        <v>1368</v>
      </c>
      <c r="AR551" t="str">
        <f t="shared" si="103"/>
        <v>SCPLED</v>
      </c>
      <c r="AS551" t="str">
        <f>VLOOKUP(AR551,Table1[],4,0)</f>
        <v>recessed</v>
      </c>
      <c r="AT551" t="str">
        <f>IF(BD551&gt;0,"Pattern",VLOOKUP(AR551,Table1[],5,0))</f>
        <v>Check for Kit</v>
      </c>
      <c r="AU551" s="34">
        <f>IF(AT551="Pattern",WORKDAY(Table2[[#This Row],[Scheduled Ship Date]],-10),WORKDAY(Table2[[#This Row],[Scheduled Ship Date]],-4))</f>
        <v>43481</v>
      </c>
      <c r="AV551">
        <f>IF(Table2[[#This Row],[Extrusion cut double saw]]=TRUE,IF(O551="ToDo",IF(AT551="Pattern",Table2[[#This Row],[Total Sections]]*0.4,Table2[[#This Row],[Total Sections]]*0.12),0),IF(AT551="Pattern",Table2[[#This Row],[Total Sections]]*4,Table2[[#This Row],[Total Sections]]*1.2))</f>
        <v>4.8</v>
      </c>
      <c r="AW551" s="130">
        <f t="shared" ca="1" si="109"/>
        <v>43471</v>
      </c>
      <c r="AX551" s="42">
        <f>IF(AT551="Pattern",Table2[[#This Row],[Scheduled Ship Date]]-2,Table2[[#This Row],[Scheduled Ship Date]]-3)</f>
        <v>43484</v>
      </c>
      <c r="AY551">
        <f>IF(Table2[[#This Row],[Pattern]]="Pattern",Table2[[#This Row],[Total Sections]]*4.82,Table2[[#This Row],[Total Sections]]*0.5)</f>
        <v>2</v>
      </c>
      <c r="AZ551" s="42">
        <f t="shared" ca="1" si="112"/>
        <v>43471</v>
      </c>
      <c r="BA551" s="39">
        <f>((Table2[Total Sections]/Table2[Open Qty])-1)*Table2[Open Qty]*12.96</f>
        <v>0</v>
      </c>
      <c r="BB551" s="39"/>
      <c r="BC551" s="39" t="str">
        <f t="shared" si="104"/>
        <v>SCPLED-400-80-35-RG2-10'6"-W-UNV-DP-1-TB9</v>
      </c>
      <c r="BD551" s="39">
        <f t="shared" si="105"/>
        <v>0</v>
      </c>
      <c r="BE551" s="39" t="b">
        <f>_xlfn.IFNA(VLOOKUP(Table2[[#This Row],[Job-no]],Table4[],9,FALSE),TRUE)</f>
        <v>0</v>
      </c>
      <c r="BF551" t="str">
        <f>VLOOKUP(AR551,Table1[],3,0)</f>
        <v>Sculpt</v>
      </c>
      <c r="BG551" s="39" t="b">
        <f>_xlfn.IFNA(VLOOKUP(Table2[[#This Row],[Job-no]],Table4[],14,FALSE),TRUE)</f>
        <v>0</v>
      </c>
      <c r="BH551" s="39" t="str">
        <f>_xlfn.IFNA(VLOOKUP(Table2[[#This Row],[Job-no]],Table4[],11,FALSE),"Done")</f>
        <v/>
      </c>
      <c r="BI551" s="39">
        <f>IF(Table2[[#This Row],[Pattern]]="Pattern",VLOOKUP(Table2[[#This Row],[Product Code]],'Routing data'!$A$2:$W$470,13,FALSE),VLOOKUP(Table2[[#This Row],[Product Code]],'Routing data'!$A$2:$W$470,3,FALSE))</f>
        <v>2</v>
      </c>
      <c r="BJ551" s="39">
        <f>IF(Table2[[#This Row],[Pattern]]="Pattern",VLOOKUP(Table2[[#This Row],[Product Code]],'Routing data'!$A$2:$W$470,14,FALSE),VLOOKUP(Table2[[#This Row],[Product Code]],'Routing data'!$A$2:$W$470,4,FALSE))</f>
        <v>0</v>
      </c>
      <c r="BK551" s="39">
        <f>VLOOKUP(Table2[[#This Row],[Product Code]],'Routing data'!A$4:W$524,16,FALSE)</f>
        <v>5</v>
      </c>
      <c r="BL551" s="42">
        <f>IF(Table2[[#This Row],[Milling Required]]=0,"x",IF(AT551="Pattern",B551-10,B551-4))</f>
        <v>43483</v>
      </c>
      <c r="BM551" s="42" t="str">
        <f>IF(Table2[[#This Row],[Punching Required]]=0,"x",IF(AT551="Pattern",B551-8,B551-2))</f>
        <v>x</v>
      </c>
      <c r="BN551" s="42">
        <f t="shared" si="106"/>
        <v>43484</v>
      </c>
      <c r="BO551" s="39">
        <f>IF(Table2[[#This Row],[Milling]]="x","x",Table2[[#This Row],[Total Sections]]*2)</f>
        <v>8</v>
      </c>
      <c r="BP551" s="39" t="str">
        <f>IF(Table2[[#This Row],[Punching]]="x","x",Table2[Total Sections]*2)</f>
        <v>x</v>
      </c>
      <c r="BQ551" s="39">
        <f>IF(Table2[[#This Row],[Pattern]]="Pattern",Table2[Total Sections]*3,Table2[Total Sections]*1.5)</f>
        <v>6</v>
      </c>
      <c r="BR551" s="42">
        <f t="shared" ca="1" si="111"/>
        <v>43474</v>
      </c>
      <c r="BS551" s="42"/>
      <c r="BT551" s="42"/>
      <c r="BU551" s="39"/>
      <c r="BV551" s="39" t="str">
        <f>_xlfn.IFNA(VLOOKUP(Table2[[#This Row],[Job-no]],Table4[],16,FALSE),"Ready")</f>
        <v/>
      </c>
      <c r="BW551" s="39" t="str">
        <f>_xlfn.IFNA(VLOOKUP(Table2[[#This Row],[Job-no]],Table4[],21,FALSE),"Ready")</f>
        <v/>
      </c>
      <c r="BX551" s="39" t="b">
        <f>_xlfn.IFNA(VLOOKUP(Table2[[#This Row],[Job-no]],Table4[],10,FALSE),TRUE)</f>
        <v>0</v>
      </c>
      <c r="BY551" s="39" t="str">
        <f>_xlfn.IFNA(VLOOKUP(Table2[[#This Row],[Job-no]],Table4[],22,FALSE),"Ready")</f>
        <v/>
      </c>
      <c r="BZ551" s="120">
        <f t="shared" si="107"/>
        <v>43487</v>
      </c>
      <c r="CA551" s="120" t="str">
        <f ca="1">IF(OR(Table2[[#This Row],[Saw Date]]=TODAY(),Table2[[#This Row],[Saw Date]]=TODAY()+1), Table2[[#This Row],[Saw Date]],IF(Table2[[#This Row],[Extrusion cut double saw]],"Done",""))</f>
        <v/>
      </c>
      <c r="CB551" s="120" t="str">
        <f ca="1">IF(OR(Table2[[#This Row],[Lens Date]]=TODAY(),Table2[[#This Row],[Lens Date]]=TODAY()+1), Table2[[#This Row],[Lens Date]],IF(Table2[[#This Row],[MSLens]]="Done","Done",""))</f>
        <v/>
      </c>
      <c r="CC551" s="120" t="str">
        <f ca="1">IF(OR(Table2[[#This Row],[Milling Date]]=TODAY(),Table2[[#This Row],[Milling Date]]=TODAY()+1), Table2[[#This Row],[Milling Date]],IF(Table2[[#This Row],[CNC Holes]]="Ready","Done",""))</f>
        <v/>
      </c>
      <c r="CD551" s="120" t="str">
        <f ca="1">IF(OR(Table2[[#This Row],[Welding Date]]=TODAY(),Table2[[#This Row],[Welding Date]]=TODAY()+1), Table2[[#This Row],[Welding Date]],IF(Table2[[#This Row],[Welding Corners]]="Ready","Done",""))</f>
        <v/>
      </c>
      <c r="CE551" s="120" t="str">
        <f ca="1">IF(OR(Table2[[#This Row],[Puching Date]]=TODAY(),Table2[[#This Row],[Puching Date]]=TODAY()+1), Table2[[#This Row],[Puching Date]],IF(Table2[[#This Row],[Punch Holes]]="Ready","Done",""))</f>
        <v/>
      </c>
      <c r="CF551" s="120" t="str">
        <f ca="1">IF(OR(Table2[[#This Row],[Housing Date2]]=TODAY(),Table2[[#This Row],[Housing Date2]]=TODAY()+1),Table2[[#This Row],[Housing Date2]],IF(Table2[[#This Row],[Body Assembly]],"Done",""))</f>
        <v/>
      </c>
      <c r="CG551" s="120" t="str">
        <f>_xlfn.IFNA(VLOOKUP(Table2[[#This Row],[Job-no]],Table4[],7,FALSE),"Done")</f>
        <v>Scheduled/Released</v>
      </c>
    </row>
    <row r="552" spans="1:85" x14ac:dyDescent="0.25">
      <c r="A552" s="39" t="str">
        <f>_xlfn.CONCAT(Table2[[#This Row],[Order]],"-",Table2[[#This Row],[Line]])</f>
        <v>77945-1</v>
      </c>
      <c r="B552" s="5">
        <v>43487</v>
      </c>
      <c r="C552" s="8">
        <v>77945</v>
      </c>
      <c r="D552" s="3" t="s">
        <v>3881</v>
      </c>
      <c r="E552" s="8">
        <v>1</v>
      </c>
      <c r="F552" s="8">
        <v>1</v>
      </c>
      <c r="G552" s="3" t="s">
        <v>42</v>
      </c>
      <c r="H552" s="8">
        <v>3</v>
      </c>
      <c r="I552" s="43" t="b">
        <v>0</v>
      </c>
      <c r="J552" s="43" t="b">
        <v>0</v>
      </c>
      <c r="K552" t="s">
        <v>114</v>
      </c>
      <c r="L552" s="43" t="b">
        <v>0</v>
      </c>
      <c r="M552" s="43" t="b">
        <v>0</v>
      </c>
      <c r="N552" s="43" t="b">
        <v>0</v>
      </c>
      <c r="O552" t="s">
        <v>114</v>
      </c>
      <c r="P552" t="s">
        <v>114</v>
      </c>
      <c r="Q552" t="s">
        <v>114</v>
      </c>
      <c r="R552" t="s">
        <v>114</v>
      </c>
      <c r="S552" t="s">
        <v>114</v>
      </c>
      <c r="T552" t="s">
        <v>114</v>
      </c>
      <c r="U552" t="s">
        <v>114</v>
      </c>
      <c r="V552" t="s">
        <v>114</v>
      </c>
      <c r="W552" s="5">
        <v>43482</v>
      </c>
      <c r="X552" s="3" t="s">
        <v>114</v>
      </c>
      <c r="Y552" s="3"/>
      <c r="Z552" s="3" t="s">
        <v>4679</v>
      </c>
      <c r="AA552" s="3" t="s">
        <v>114</v>
      </c>
      <c r="AB552" s="3" t="s">
        <v>74</v>
      </c>
      <c r="AC552" s="8">
        <v>4</v>
      </c>
      <c r="AD552" s="3" t="s">
        <v>5967</v>
      </c>
      <c r="AE552" s="4" t="s">
        <v>5968</v>
      </c>
      <c r="AF552" s="3"/>
      <c r="AG552" s="3" t="s">
        <v>114</v>
      </c>
      <c r="AH552" s="8">
        <v>3</v>
      </c>
      <c r="AI552" s="3" t="s">
        <v>180</v>
      </c>
      <c r="AJ552" t="s">
        <v>114</v>
      </c>
      <c r="AK552" t="s">
        <v>114</v>
      </c>
      <c r="AL552" s="43" t="b">
        <v>0</v>
      </c>
      <c r="AM552" s="3"/>
      <c r="AN552" s="3"/>
      <c r="AO552" s="43" t="b">
        <v>0</v>
      </c>
      <c r="AP552" s="3" t="b">
        <v>0</v>
      </c>
      <c r="AQ552" s="3">
        <f>VLOOKUP(Table2[[#This Row],[Job-no]],Table3[],26,FALSE)</f>
        <v>2370</v>
      </c>
      <c r="AR552" t="str">
        <f t="shared" si="103"/>
        <v>B2SQILED</v>
      </c>
      <c r="AS552" t="str">
        <f>VLOOKUP(AR552,Table1[],4,0)</f>
        <v>pendant</v>
      </c>
      <c r="AT552">
        <f>IF(BD552&gt;0,"Pattern",VLOOKUP(AR552,Table1[],5,0))</f>
        <v>0</v>
      </c>
      <c r="AU552" s="34">
        <f>IF(AT552="Pattern",WORKDAY(Table2[[#This Row],[Scheduled Ship Date]],-10),WORKDAY(Table2[[#This Row],[Scheduled Ship Date]],-4))</f>
        <v>43481</v>
      </c>
      <c r="AV552" s="39">
        <f>IF(Table2[[#This Row],[Extrusion cut double saw]]=TRUE,IF(O552="ToDo",IF(AT552="Pattern",Table2[[#This Row],[Total Sections]]*0.4,Table2[[#This Row],[Total Sections]]*0.12),0),IF(AT552="Pattern",Table2[[#This Row],[Total Sections]]*4,Table2[[#This Row],[Total Sections]]*1.2))</f>
        <v>3.5999999999999996</v>
      </c>
      <c r="AW552" s="130">
        <f t="shared" ca="1" si="109"/>
        <v>43471</v>
      </c>
      <c r="AX552" s="42">
        <f>IF(AT552="Pattern",Table2[[#This Row],[Scheduled Ship Date]]-2,Table2[[#This Row],[Scheduled Ship Date]]-3)</f>
        <v>43484</v>
      </c>
      <c r="AY552" s="39">
        <f>IF(Table2[[#This Row],[Pattern]]="Pattern",Table2[[#This Row],[Total Sections]]*4.82,Table2[[#This Row],[Total Sections]]*0.5)</f>
        <v>1.5</v>
      </c>
      <c r="AZ552" s="42">
        <f t="shared" ca="1" si="112"/>
        <v>43471</v>
      </c>
      <c r="BA552" s="39">
        <f>((Table2[Total Sections]/Table2[Open Qty])-1)*Table2[Open Qty]*12.96</f>
        <v>0</v>
      </c>
      <c r="BB552" s="39"/>
      <c r="BC552" s="39" t="str">
        <f t="shared" si="104"/>
        <v>B2SQILED-1100-80-TW2750-SL-6-B</v>
      </c>
      <c r="BD552" s="39">
        <f t="shared" si="105"/>
        <v>0</v>
      </c>
      <c r="BE552" s="39" t="b">
        <f>_xlfn.IFNA(VLOOKUP(Table2[[#This Row],[Job-no]],Table4[],9,FALSE),TRUE)</f>
        <v>0</v>
      </c>
      <c r="BF552" s="39"/>
      <c r="BG552" s="39" t="b">
        <f>_xlfn.IFNA(VLOOKUP(Table2[[#This Row],[Job-no]],Table4[],14,FALSE),TRUE)</f>
        <v>0</v>
      </c>
      <c r="BH552" s="39" t="str">
        <f>_xlfn.IFNA(VLOOKUP(Table2[[#This Row],[Job-no]],Table4[],11,FALSE),"Done")</f>
        <v/>
      </c>
      <c r="BI552" s="39">
        <f>IF(Table2[[#This Row],[Pattern]]="Pattern",VLOOKUP(Table2[[#This Row],[Product Code]],'Routing data'!$A$2:$W$470,13,FALSE),VLOOKUP(Table2[[#This Row],[Product Code]],'Routing data'!$A$2:$W$470,3,FALSE))</f>
        <v>2</v>
      </c>
      <c r="BJ552" s="39">
        <f>IF(Table2[[#This Row],[Pattern]]="Pattern",VLOOKUP(Table2[[#This Row],[Product Code]],'Routing data'!$A$2:$W$470,14,FALSE),VLOOKUP(Table2[[#This Row],[Product Code]],'Routing data'!$A$2:$W$470,4,FALSE))</f>
        <v>0</v>
      </c>
      <c r="BK552" s="39">
        <f>VLOOKUP(Table2[[#This Row],[Product Code]],'Routing data'!A$4:W$524,16,FALSE)</f>
        <v>0</v>
      </c>
      <c r="BL552" s="42">
        <f>IF(Table2[[#This Row],[Milling Required]]=0,"x",IF(AT552="Pattern",B552-10,B552-4))</f>
        <v>43483</v>
      </c>
      <c r="BM552" s="39"/>
      <c r="BN552" s="42">
        <f t="shared" si="106"/>
        <v>43484</v>
      </c>
      <c r="BO552" s="39">
        <f>IF(Table2[[#This Row],[Milling]]="x","x",Table2[[#This Row],[Total Sections]]*2)</f>
        <v>6</v>
      </c>
      <c r="BP552" s="39">
        <f>IF(Table2[[#This Row],[Punching]]="x","x",Table2[Total Sections]*2)</f>
        <v>6</v>
      </c>
      <c r="BQ552" s="39">
        <f>IF(Table2[[#This Row],[Pattern]]="Pattern",Table2[Total Sections]*3,Table2[Total Sections]*1.5)</f>
        <v>4.5</v>
      </c>
      <c r="BR552" s="42">
        <f t="shared" ca="1" si="111"/>
        <v>43474</v>
      </c>
      <c r="BS552" s="39"/>
      <c r="BT552" s="39"/>
      <c r="BU552" s="39"/>
      <c r="BV552" s="39" t="str">
        <f>_xlfn.IFNA(VLOOKUP(Table2[[#This Row],[Job-no]],Table4[],16,FALSE),"Ready")</f>
        <v/>
      </c>
      <c r="BW552" s="39" t="str">
        <f>_xlfn.IFNA(VLOOKUP(Table2[[#This Row],[Job-no]],Table4[],21,FALSE),"Ready")</f>
        <v/>
      </c>
      <c r="BX552" s="39" t="b">
        <f>_xlfn.IFNA(VLOOKUP(Table2[[#This Row],[Job-no]],Table4[],10,FALSE),TRUE)</f>
        <v>0</v>
      </c>
      <c r="BY552" s="39" t="str">
        <f>_xlfn.IFNA(VLOOKUP(Table2[[#This Row],[Job-no]],Table4[],22,FALSE),"Ready")</f>
        <v/>
      </c>
      <c r="BZ552" s="120">
        <f t="shared" si="107"/>
        <v>43487</v>
      </c>
      <c r="CA552" s="120" t="str">
        <f ca="1">IF(OR(Table2[[#This Row],[Saw Date]]=TODAY(),Table2[[#This Row],[Saw Date]]=TODAY()+1), Table2[[#This Row],[Saw Date]],IF(Table2[[#This Row],[Extrusion cut double saw]],"Done",""))</f>
        <v/>
      </c>
      <c r="CB552" s="120" t="str">
        <f ca="1">IF(OR(Table2[[#This Row],[Lens Date]]=TODAY(),Table2[[#This Row],[Lens Date]]=TODAY()+1), Table2[[#This Row],[Lens Date]],IF(Table2[[#This Row],[MSLens]]="Done","Done",""))</f>
        <v/>
      </c>
      <c r="CC552" s="120" t="str">
        <f ca="1">IF(OR(Table2[[#This Row],[Milling Date]]=TODAY(),Table2[[#This Row],[Milling Date]]=TODAY()+1), Table2[[#This Row],[Milling Date]],IF(Table2[[#This Row],[CNC Holes]]="Ready","Done",""))</f>
        <v/>
      </c>
      <c r="CD552" s="120" t="str">
        <f ca="1">IF(OR(Table2[[#This Row],[Welding Date]]=TODAY(),Table2[[#This Row],[Welding Date]]=TODAY()+1), Table2[[#This Row],[Welding Date]],IF(Table2[[#This Row],[Welding Corners]]="Ready","Done",""))</f>
        <v/>
      </c>
      <c r="CE552" s="120" t="str">
        <f ca="1">IF(OR(Table2[[#This Row],[Puching Date]]=TODAY(),Table2[[#This Row],[Puching Date]]=TODAY()+1), Table2[[#This Row],[Puching Date]],IF(Table2[[#This Row],[Punch Holes]]="Ready","Done",""))</f>
        <v/>
      </c>
      <c r="CF552" s="120" t="str">
        <f ca="1">IF(OR(Table2[[#This Row],[Housing Date2]]=TODAY(),Table2[[#This Row],[Housing Date2]]=TODAY()+1),Table2[[#This Row],[Housing Date2]],IF(Table2[[#This Row],[Body Assembly]],"Done",""))</f>
        <v/>
      </c>
      <c r="CG552" s="120" t="str">
        <f>_xlfn.IFNA(VLOOKUP(Table2[[#This Row],[Job-no]],Table4[],7,FALSE),"Done")</f>
        <v>Scheduled/Released</v>
      </c>
    </row>
    <row r="553" spans="1:85" x14ac:dyDescent="0.25">
      <c r="A553" s="39" t="str">
        <f>_xlfn.CONCAT(Table2[[#This Row],[Order]],"-",Table2[[#This Row],[Line]])</f>
        <v>77945-2</v>
      </c>
      <c r="B553" s="5">
        <v>43487</v>
      </c>
      <c r="C553" s="8">
        <v>77945</v>
      </c>
      <c r="D553" s="3" t="s">
        <v>3883</v>
      </c>
      <c r="E553" s="8">
        <v>2</v>
      </c>
      <c r="F553" s="8">
        <v>1</v>
      </c>
      <c r="G553" s="3" t="s">
        <v>42</v>
      </c>
      <c r="H553" s="8">
        <v>7</v>
      </c>
      <c r="I553" s="43" t="b">
        <v>0</v>
      </c>
      <c r="J553" s="43" t="b">
        <v>0</v>
      </c>
      <c r="K553" t="s">
        <v>114</v>
      </c>
      <c r="L553" s="43" t="b">
        <v>0</v>
      </c>
      <c r="M553" s="43" t="b">
        <v>0</v>
      </c>
      <c r="N553" s="43" t="b">
        <v>0</v>
      </c>
      <c r="O553" t="s">
        <v>114</v>
      </c>
      <c r="P553" t="s">
        <v>114</v>
      </c>
      <c r="Q553" t="s">
        <v>114</v>
      </c>
      <c r="R553" t="s">
        <v>114</v>
      </c>
      <c r="S553" t="s">
        <v>114</v>
      </c>
      <c r="T553" t="s">
        <v>114</v>
      </c>
      <c r="U553" t="s">
        <v>114</v>
      </c>
      <c r="V553" t="s">
        <v>114</v>
      </c>
      <c r="W553" s="5">
        <v>43482</v>
      </c>
      <c r="X553" s="3" t="s">
        <v>114</v>
      </c>
      <c r="Y553" s="3"/>
      <c r="Z553" s="3" t="s">
        <v>4680</v>
      </c>
      <c r="AA553" s="3" t="s">
        <v>114</v>
      </c>
      <c r="AB553" s="3" t="s">
        <v>74</v>
      </c>
      <c r="AC553" s="8">
        <v>4</v>
      </c>
      <c r="AD553" s="3" t="s">
        <v>5967</v>
      </c>
      <c r="AE553" s="4" t="s">
        <v>5968</v>
      </c>
      <c r="AF553" s="3"/>
      <c r="AG553" s="3" t="s">
        <v>114</v>
      </c>
      <c r="AH553" s="8">
        <v>21</v>
      </c>
      <c r="AI553" s="3" t="s">
        <v>180</v>
      </c>
      <c r="AJ553" t="s">
        <v>114</v>
      </c>
      <c r="AK553" t="s">
        <v>114</v>
      </c>
      <c r="AL553" s="43" t="b">
        <v>0</v>
      </c>
      <c r="AM553" s="3"/>
      <c r="AN553" s="3"/>
      <c r="AO553" s="43" t="b">
        <v>0</v>
      </c>
      <c r="AP553" s="3" t="b">
        <v>0</v>
      </c>
      <c r="AQ553" s="3">
        <f>VLOOKUP(Table2[[#This Row],[Job-no]],Table3[],26,FALSE)</f>
        <v>33670</v>
      </c>
      <c r="AR553" t="str">
        <f t="shared" si="103"/>
        <v>B2SQILED</v>
      </c>
      <c r="AS553" t="str">
        <f>VLOOKUP(AR553,Table1[],4,0)</f>
        <v>pendant</v>
      </c>
      <c r="AT553">
        <f>IF(BD553&gt;0,"Pattern",VLOOKUP(AR553,Table1[],5,0))</f>
        <v>0</v>
      </c>
      <c r="AU553" s="34">
        <f>IF(AT553="Pattern",WORKDAY(Table2[[#This Row],[Scheduled Ship Date]],-10),WORKDAY(Table2[[#This Row],[Scheduled Ship Date]],-4))</f>
        <v>43481</v>
      </c>
      <c r="AV553" s="39">
        <f>IF(Table2[[#This Row],[Extrusion cut double saw]]=TRUE,IF(O553="ToDo",IF(AT553="Pattern",Table2[[#This Row],[Total Sections]]*0.4,Table2[[#This Row],[Total Sections]]*0.12),0),IF(AT553="Pattern",Table2[[#This Row],[Total Sections]]*4,Table2[[#This Row],[Total Sections]]*1.2))</f>
        <v>25.2</v>
      </c>
      <c r="AW553" s="130">
        <f t="shared" ca="1" si="109"/>
        <v>43471</v>
      </c>
      <c r="AX553" s="42">
        <f>IF(AT553="Pattern",Table2[[#This Row],[Scheduled Ship Date]]-2,Table2[[#This Row],[Scheduled Ship Date]]-3)</f>
        <v>43484</v>
      </c>
      <c r="AY553" s="39">
        <f>IF(Table2[[#This Row],[Pattern]]="Pattern",Table2[[#This Row],[Total Sections]]*4.82,Table2[[#This Row],[Total Sections]]*0.5)</f>
        <v>10.5</v>
      </c>
      <c r="AZ553" s="42">
        <f t="shared" ca="1" si="112"/>
        <v>43471</v>
      </c>
      <c r="BA553" s="39">
        <f>((Table2[Total Sections]/Table2[Open Qty])-1)*Table2[Open Qty]*12.96</f>
        <v>181.44</v>
      </c>
      <c r="BB553" s="39"/>
      <c r="BC553" s="39" t="str">
        <f t="shared" si="104"/>
        <v>B2SQILED-1100-80-TW2750-SLA-32</v>
      </c>
      <c r="BD553" s="39">
        <f t="shared" si="105"/>
        <v>0</v>
      </c>
      <c r="BE553" s="39" t="b">
        <f>_xlfn.IFNA(VLOOKUP(Table2[[#This Row],[Job-no]],Table4[],9,FALSE),TRUE)</f>
        <v>0</v>
      </c>
      <c r="BF553" s="39"/>
      <c r="BG553" s="39" t="b">
        <f>_xlfn.IFNA(VLOOKUP(Table2[[#This Row],[Job-no]],Table4[],14,FALSE),TRUE)</f>
        <v>0</v>
      </c>
      <c r="BH553" s="39" t="str">
        <f>_xlfn.IFNA(VLOOKUP(Table2[[#This Row],[Job-no]],Table4[],11,FALSE),"Done")</f>
        <v/>
      </c>
      <c r="BI553" s="39">
        <f>IF(Table2[[#This Row],[Pattern]]="Pattern",VLOOKUP(Table2[[#This Row],[Product Code]],'Routing data'!$A$2:$W$470,13,FALSE),VLOOKUP(Table2[[#This Row],[Product Code]],'Routing data'!$A$2:$W$470,3,FALSE))</f>
        <v>2</v>
      </c>
      <c r="BJ553" s="39">
        <f>IF(Table2[[#This Row],[Pattern]]="Pattern",VLOOKUP(Table2[[#This Row],[Product Code]],'Routing data'!$A$2:$W$470,14,FALSE),VLOOKUP(Table2[[#This Row],[Product Code]],'Routing data'!$A$2:$W$470,4,FALSE))</f>
        <v>0</v>
      </c>
      <c r="BK553" s="39">
        <f>VLOOKUP(Table2[[#This Row],[Product Code]],'Routing data'!A$4:W$524,16,FALSE)</f>
        <v>0</v>
      </c>
      <c r="BL553" s="42">
        <f>IF(Table2[[#This Row],[Milling Required]]=0,"x",IF(AT553="Pattern",B553-10,B553-4))</f>
        <v>43483</v>
      </c>
      <c r="BM553" s="39"/>
      <c r="BN553" s="42">
        <f t="shared" si="106"/>
        <v>43484</v>
      </c>
      <c r="BO553" s="39">
        <f>IF(Table2[[#This Row],[Milling]]="x","x",Table2[[#This Row],[Total Sections]]*2)</f>
        <v>42</v>
      </c>
      <c r="BP553" s="39">
        <f>IF(Table2[[#This Row],[Punching]]="x","x",Table2[Total Sections]*2)</f>
        <v>42</v>
      </c>
      <c r="BQ553" s="39">
        <f>IF(Table2[[#This Row],[Pattern]]="Pattern",Table2[Total Sections]*3,Table2[Total Sections]*1.5)</f>
        <v>31.5</v>
      </c>
      <c r="BR553" s="42">
        <f t="shared" ca="1" si="111"/>
        <v>43474</v>
      </c>
      <c r="BS553" s="39"/>
      <c r="BT553" s="39"/>
      <c r="BU553" s="39"/>
      <c r="BV553" s="39" t="str">
        <f>_xlfn.IFNA(VLOOKUP(Table2[[#This Row],[Job-no]],Table4[],16,FALSE),"Ready")</f>
        <v/>
      </c>
      <c r="BW553" s="39" t="str">
        <f>_xlfn.IFNA(VLOOKUP(Table2[[#This Row],[Job-no]],Table4[],21,FALSE),"Ready")</f>
        <v/>
      </c>
      <c r="BX553" s="39" t="b">
        <f>_xlfn.IFNA(VLOOKUP(Table2[[#This Row],[Job-no]],Table4[],10,FALSE),TRUE)</f>
        <v>0</v>
      </c>
      <c r="BY553" s="39" t="str">
        <f>_xlfn.IFNA(VLOOKUP(Table2[[#This Row],[Job-no]],Table4[],22,FALSE),"Ready")</f>
        <v/>
      </c>
      <c r="BZ553" s="120">
        <f t="shared" si="107"/>
        <v>43487</v>
      </c>
      <c r="CA553" s="120" t="str">
        <f ca="1">IF(OR(Table2[[#This Row],[Saw Date]]=TODAY(),Table2[[#This Row],[Saw Date]]=TODAY()+1), Table2[[#This Row],[Saw Date]],IF(Table2[[#This Row],[Extrusion cut double saw]],"Done",""))</f>
        <v/>
      </c>
      <c r="CB553" s="120" t="str">
        <f ca="1">IF(OR(Table2[[#This Row],[Lens Date]]=TODAY(),Table2[[#This Row],[Lens Date]]=TODAY()+1), Table2[[#This Row],[Lens Date]],IF(Table2[[#This Row],[MSLens]]="Done","Done",""))</f>
        <v/>
      </c>
      <c r="CC553" s="120" t="str">
        <f ca="1">IF(OR(Table2[[#This Row],[Milling Date]]=TODAY(),Table2[[#This Row],[Milling Date]]=TODAY()+1), Table2[[#This Row],[Milling Date]],IF(Table2[[#This Row],[CNC Holes]]="Ready","Done",""))</f>
        <v/>
      </c>
      <c r="CD553" s="120" t="str">
        <f ca="1">IF(OR(Table2[[#This Row],[Welding Date]]=TODAY(),Table2[[#This Row],[Welding Date]]=TODAY()+1), Table2[[#This Row],[Welding Date]],IF(Table2[[#This Row],[Welding Corners]]="Ready","Done",""))</f>
        <v/>
      </c>
      <c r="CE553" s="120" t="str">
        <f ca="1">IF(OR(Table2[[#This Row],[Puching Date]]=TODAY(),Table2[[#This Row],[Puching Date]]=TODAY()+1), Table2[[#This Row],[Puching Date]],IF(Table2[[#This Row],[Punch Holes]]="Ready","Done",""))</f>
        <v/>
      </c>
      <c r="CF553" s="120" t="str">
        <f ca="1">IF(OR(Table2[[#This Row],[Housing Date2]]=TODAY(),Table2[[#This Row],[Housing Date2]]=TODAY()+1),Table2[[#This Row],[Housing Date2]],IF(Table2[[#This Row],[Body Assembly]],"Done",""))</f>
        <v/>
      </c>
      <c r="CG553" s="120" t="str">
        <f>_xlfn.IFNA(VLOOKUP(Table2[[#This Row],[Job-no]],Table4[],7,FALSE),"Done")</f>
        <v>Scheduled/Released</v>
      </c>
    </row>
    <row r="554" spans="1:85" x14ac:dyDescent="0.25">
      <c r="A554" t="str">
        <f>_xlfn.CONCAT(Table2[[#This Row],[Order]],"-",Table2[[#This Row],[Line]])</f>
        <v>77945-3</v>
      </c>
      <c r="B554" s="5">
        <v>43487</v>
      </c>
      <c r="C554" s="8">
        <v>77945</v>
      </c>
      <c r="D554" s="3" t="s">
        <v>3885</v>
      </c>
      <c r="E554" s="8">
        <v>3</v>
      </c>
      <c r="F554" s="8">
        <v>1</v>
      </c>
      <c r="G554" s="3" t="s">
        <v>42</v>
      </c>
      <c r="H554" s="8">
        <v>1</v>
      </c>
      <c r="I554" s="43" t="b">
        <v>0</v>
      </c>
      <c r="J554" s="43" t="b">
        <v>0</v>
      </c>
      <c r="K554" t="s">
        <v>114</v>
      </c>
      <c r="L554" s="43" t="b">
        <v>0</v>
      </c>
      <c r="M554" s="43" t="b">
        <v>0</v>
      </c>
      <c r="N554" s="43" t="b">
        <v>0</v>
      </c>
      <c r="O554" t="s">
        <v>114</v>
      </c>
      <c r="P554" t="s">
        <v>114</v>
      </c>
      <c r="Q554" t="s">
        <v>114</v>
      </c>
      <c r="R554" t="s">
        <v>114</v>
      </c>
      <c r="S554" t="s">
        <v>114</v>
      </c>
      <c r="T554" t="s">
        <v>114</v>
      </c>
      <c r="U554" t="s">
        <v>114</v>
      </c>
      <c r="V554" t="s">
        <v>114</v>
      </c>
      <c r="W554" s="5">
        <v>43482</v>
      </c>
      <c r="X554" s="3" t="s">
        <v>114</v>
      </c>
      <c r="Y554" s="3"/>
      <c r="Z554" s="3" t="s">
        <v>4681</v>
      </c>
      <c r="AA554" s="3" t="s">
        <v>114</v>
      </c>
      <c r="AB554" s="3" t="s">
        <v>74</v>
      </c>
      <c r="AC554" s="8">
        <v>4</v>
      </c>
      <c r="AD554" s="3" t="s">
        <v>5967</v>
      </c>
      <c r="AE554" s="4" t="s">
        <v>5968</v>
      </c>
      <c r="AF554" s="3"/>
      <c r="AG554" s="3" t="s">
        <v>114</v>
      </c>
      <c r="AH554" s="8">
        <v>2</v>
      </c>
      <c r="AI554" s="3" t="s">
        <v>180</v>
      </c>
      <c r="AJ554" t="s">
        <v>114</v>
      </c>
      <c r="AK554" t="s">
        <v>114</v>
      </c>
      <c r="AL554" s="43" t="b">
        <v>0</v>
      </c>
      <c r="AM554" s="3"/>
      <c r="AN554" s="3"/>
      <c r="AO554" s="43" t="b">
        <v>0</v>
      </c>
      <c r="AP554" s="3" t="b">
        <v>0</v>
      </c>
      <c r="AQ554" s="3">
        <f>VLOOKUP(Table2[[#This Row],[Job-no]],Table3[],26,FALSE)</f>
        <v>3150</v>
      </c>
      <c r="AR554" t="str">
        <f t="shared" si="103"/>
        <v>B2SQILED</v>
      </c>
      <c r="AS554" t="str">
        <f>VLOOKUP(AR554,Table1[],4,0)</f>
        <v>pendant</v>
      </c>
      <c r="AT554">
        <f>IF(BD554&gt;0,"Pattern",VLOOKUP(AR554,Table1[],5,0))</f>
        <v>0</v>
      </c>
      <c r="AU554" s="34">
        <f>IF(AT554="Pattern",WORKDAY(Table2[[#This Row],[Scheduled Ship Date]],-10),WORKDAY(Table2[[#This Row],[Scheduled Ship Date]],-4))</f>
        <v>43481</v>
      </c>
      <c r="AV554">
        <f>IF(Table2[[#This Row],[Extrusion cut double saw]]=TRUE,IF(O554="ToDo",IF(AT554="Pattern",Table2[[#This Row],[Total Sections]]*0.4,Table2[[#This Row],[Total Sections]]*0.12),0),IF(AT554="Pattern",Table2[[#This Row],[Total Sections]]*4,Table2[[#This Row],[Total Sections]]*1.2))</f>
        <v>2.4</v>
      </c>
      <c r="AW554" s="130">
        <f t="shared" ca="1" si="109"/>
        <v>43471</v>
      </c>
      <c r="AX554" s="42">
        <f>IF(AT554="Pattern",Table2[[#This Row],[Scheduled Ship Date]]-2,Table2[[#This Row],[Scheduled Ship Date]]-3)</f>
        <v>43484</v>
      </c>
      <c r="AY554">
        <f>IF(Table2[[#This Row],[Pattern]]="Pattern",Table2[[#This Row],[Total Sections]]*4.82,Table2[[#This Row],[Total Sections]]*0.5)</f>
        <v>1</v>
      </c>
      <c r="AZ554" s="42">
        <f t="shared" ca="1" si="112"/>
        <v>43471</v>
      </c>
      <c r="BA554" s="39">
        <f>((Table2[Total Sections]/Table2[Open Qty])-1)*Table2[Open Qty]*12.96</f>
        <v>12.96</v>
      </c>
      <c r="BB554" s="39"/>
      <c r="BC554" s="39" t="str">
        <f t="shared" si="104"/>
        <v>B2SQILED-1100-80-TW2750-SLA-18</v>
      </c>
      <c r="BD554" s="39">
        <f t="shared" si="105"/>
        <v>0</v>
      </c>
      <c r="BE554" s="39" t="b">
        <f>_xlfn.IFNA(VLOOKUP(Table2[[#This Row],[Job-no]],Table4[],9,FALSE),TRUE)</f>
        <v>0</v>
      </c>
      <c r="BF554" t="str">
        <f>VLOOKUP(AR554,Table1[],3,0)</f>
        <v>B2S</v>
      </c>
      <c r="BG554" s="39" t="b">
        <f>_xlfn.IFNA(VLOOKUP(Table2[[#This Row],[Job-no]],Table4[],14,FALSE),TRUE)</f>
        <v>0</v>
      </c>
      <c r="BH554" s="39" t="str">
        <f>_xlfn.IFNA(VLOOKUP(Table2[[#This Row],[Job-no]],Table4[],11,FALSE),"Done")</f>
        <v/>
      </c>
      <c r="BI554" s="39">
        <f>IF(Table2[[#This Row],[Pattern]]="Pattern",VLOOKUP(Table2[[#This Row],[Product Code]],'Routing data'!$A$2:$W$470,13,FALSE),VLOOKUP(Table2[[#This Row],[Product Code]],'Routing data'!$A$2:$W$470,3,FALSE))</f>
        <v>2</v>
      </c>
      <c r="BJ554" s="39">
        <f>IF(Table2[[#This Row],[Pattern]]="Pattern",VLOOKUP(Table2[[#This Row],[Product Code]],'Routing data'!$A$2:$W$470,14,FALSE),VLOOKUP(Table2[[#This Row],[Product Code]],'Routing data'!$A$2:$W$470,4,FALSE))</f>
        <v>0</v>
      </c>
      <c r="BK554" s="39">
        <f>VLOOKUP(Table2[[#This Row],[Product Code]],'Routing data'!A$4:W$524,16,FALSE)</f>
        <v>0</v>
      </c>
      <c r="BL554" s="42">
        <f>IF(Table2[[#This Row],[Milling Required]]=0,"x",IF(AT554="Pattern",B554-10,B554-4))</f>
        <v>43483</v>
      </c>
      <c r="BM554" s="42" t="str">
        <f>IF(Table2[[#This Row],[Punching Required]]=0,"x",IF(AT554="Pattern",B554-8,B554-2))</f>
        <v>x</v>
      </c>
      <c r="BN554" s="42">
        <f t="shared" si="106"/>
        <v>43484</v>
      </c>
      <c r="BO554" s="39">
        <f>IF(Table2[[#This Row],[Milling]]="x","x",Table2[[#This Row],[Total Sections]]*2)</f>
        <v>4</v>
      </c>
      <c r="BP554" s="39" t="str">
        <f>IF(Table2[[#This Row],[Punching]]="x","x",Table2[Total Sections]*2)</f>
        <v>x</v>
      </c>
      <c r="BQ554" s="39">
        <f>IF(Table2[[#This Row],[Pattern]]="Pattern",Table2[Total Sections]*3,Table2[Total Sections]*1.5)</f>
        <v>3</v>
      </c>
      <c r="BR554" s="42">
        <f t="shared" ca="1" si="111"/>
        <v>43474</v>
      </c>
      <c r="BS554" s="42"/>
      <c r="BT554" s="42"/>
      <c r="BU554" s="39"/>
      <c r="BV554" s="39" t="str">
        <f>_xlfn.IFNA(VLOOKUP(Table2[[#This Row],[Job-no]],Table4[],16,FALSE),"Ready")</f>
        <v/>
      </c>
      <c r="BW554" s="39" t="str">
        <f>_xlfn.IFNA(VLOOKUP(Table2[[#This Row],[Job-no]],Table4[],21,FALSE),"Ready")</f>
        <v/>
      </c>
      <c r="BX554" s="39" t="b">
        <f>_xlfn.IFNA(VLOOKUP(Table2[[#This Row],[Job-no]],Table4[],10,FALSE),TRUE)</f>
        <v>0</v>
      </c>
      <c r="BY554" s="39" t="str">
        <f>_xlfn.IFNA(VLOOKUP(Table2[[#This Row],[Job-no]],Table4[],22,FALSE),"Ready")</f>
        <v/>
      </c>
      <c r="BZ554" s="120">
        <f t="shared" si="107"/>
        <v>43487</v>
      </c>
      <c r="CA554" s="120" t="str">
        <f ca="1">IF(OR(Table2[[#This Row],[Saw Date]]=TODAY(),Table2[[#This Row],[Saw Date]]=TODAY()+1), Table2[[#This Row],[Saw Date]],IF(Table2[[#This Row],[Extrusion cut double saw]],"Done",""))</f>
        <v/>
      </c>
      <c r="CB554" s="120" t="str">
        <f ca="1">IF(OR(Table2[[#This Row],[Lens Date]]=TODAY(),Table2[[#This Row],[Lens Date]]=TODAY()+1), Table2[[#This Row],[Lens Date]],IF(Table2[[#This Row],[MSLens]]="Done","Done",""))</f>
        <v/>
      </c>
      <c r="CC554" s="120" t="str">
        <f ca="1">IF(OR(Table2[[#This Row],[Milling Date]]=TODAY(),Table2[[#This Row],[Milling Date]]=TODAY()+1), Table2[[#This Row],[Milling Date]],IF(Table2[[#This Row],[CNC Holes]]="Ready","Done",""))</f>
        <v/>
      </c>
      <c r="CD554" s="120" t="str">
        <f ca="1">IF(OR(Table2[[#This Row],[Welding Date]]=TODAY(),Table2[[#This Row],[Welding Date]]=TODAY()+1), Table2[[#This Row],[Welding Date]],IF(Table2[[#This Row],[Welding Corners]]="Ready","Done",""))</f>
        <v/>
      </c>
      <c r="CE554" s="120" t="str">
        <f ca="1">IF(OR(Table2[[#This Row],[Puching Date]]=TODAY(),Table2[[#This Row],[Puching Date]]=TODAY()+1), Table2[[#This Row],[Puching Date]],IF(Table2[[#This Row],[Punch Holes]]="Ready","Done",""))</f>
        <v/>
      </c>
      <c r="CF554" s="120" t="str">
        <f ca="1">IF(OR(Table2[[#This Row],[Housing Date2]]=TODAY(),Table2[[#This Row],[Housing Date2]]=TODAY()+1),Table2[[#This Row],[Housing Date2]],IF(Table2[[#This Row],[Body Assembly]],"Done",""))</f>
        <v/>
      </c>
      <c r="CG554" s="120" t="str">
        <f>_xlfn.IFNA(VLOOKUP(Table2[[#This Row],[Job-no]],Table4[],7,FALSE),"Done")</f>
        <v>Scheduled/Released</v>
      </c>
    </row>
    <row r="555" spans="1:85" x14ac:dyDescent="0.25">
      <c r="A555" t="str">
        <f>_xlfn.CONCAT(Table2[[#This Row],[Order]],"-",Table2[[#This Row],[Line]])</f>
        <v>77945-4</v>
      </c>
      <c r="B555" s="5">
        <v>43487</v>
      </c>
      <c r="C555" s="8">
        <v>77945</v>
      </c>
      <c r="D555" s="3" t="s">
        <v>3886</v>
      </c>
      <c r="E555" s="8">
        <v>4</v>
      </c>
      <c r="F555" s="8">
        <v>1</v>
      </c>
      <c r="G555" s="3" t="s">
        <v>42</v>
      </c>
      <c r="H555" s="8">
        <v>2</v>
      </c>
      <c r="I555" s="43" t="b">
        <v>0</v>
      </c>
      <c r="J555" s="43" t="b">
        <v>0</v>
      </c>
      <c r="K555" t="s">
        <v>114</v>
      </c>
      <c r="L555" s="43" t="b">
        <v>0</v>
      </c>
      <c r="M555" s="43" t="b">
        <v>0</v>
      </c>
      <c r="N555" s="43" t="b">
        <v>0</v>
      </c>
      <c r="O555" t="s">
        <v>114</v>
      </c>
      <c r="P555" t="s">
        <v>114</v>
      </c>
      <c r="Q555" t="s">
        <v>114</v>
      </c>
      <c r="R555" t="s">
        <v>114</v>
      </c>
      <c r="S555" t="s">
        <v>114</v>
      </c>
      <c r="T555" t="s">
        <v>114</v>
      </c>
      <c r="U555" t="s">
        <v>114</v>
      </c>
      <c r="V555" t="s">
        <v>114</v>
      </c>
      <c r="W555" s="5">
        <v>43482</v>
      </c>
      <c r="X555" s="3" t="s">
        <v>114</v>
      </c>
      <c r="Y555" s="3"/>
      <c r="Z555" s="3" t="s">
        <v>17</v>
      </c>
      <c r="AA555" s="3" t="s">
        <v>114</v>
      </c>
      <c r="AB555" s="3" t="s">
        <v>74</v>
      </c>
      <c r="AC555" s="8">
        <v>4</v>
      </c>
      <c r="AD555" s="3" t="s">
        <v>5967</v>
      </c>
      <c r="AE555" s="4" t="s">
        <v>5968</v>
      </c>
      <c r="AF555" s="3"/>
      <c r="AG555" s="3" t="s">
        <v>114</v>
      </c>
      <c r="AH555" s="8">
        <v>2</v>
      </c>
      <c r="AI555" s="3" t="s">
        <v>180</v>
      </c>
      <c r="AJ555" t="s">
        <v>114</v>
      </c>
      <c r="AK555" t="s">
        <v>114</v>
      </c>
      <c r="AL555" s="43" t="b">
        <v>0</v>
      </c>
      <c r="AM555" s="3"/>
      <c r="AN555" s="3"/>
      <c r="AO555" s="43" t="b">
        <v>0</v>
      </c>
      <c r="AP555" s="3" t="b">
        <v>0</v>
      </c>
      <c r="AQ555" s="3">
        <f>VLOOKUP(Table2[[#This Row],[Job-no]],Table3[],26,FALSE)</f>
        <v>540</v>
      </c>
      <c r="AR555" t="str">
        <f t="shared" si="103"/>
        <v>CCH</v>
      </c>
      <c r="AS555" t="str">
        <f>VLOOKUP(AR555,Table1[],4,0)</f>
        <v>surface</v>
      </c>
      <c r="AT555">
        <f>IF(BD555&gt;0,"Pattern",VLOOKUP(AR555,Table1[],5,0))</f>
        <v>0</v>
      </c>
      <c r="AU555" s="34">
        <f>IF(AT555="Pattern",WORKDAY(Table2[[#This Row],[Scheduled Ship Date]],-10),WORKDAY(Table2[[#This Row],[Scheduled Ship Date]],-4))</f>
        <v>43481</v>
      </c>
      <c r="AV555">
        <f>IF(Table2[[#This Row],[Extrusion cut double saw]]=TRUE,IF(O555="ToDo",IF(AT555="Pattern",Table2[[#This Row],[Total Sections]]*0.4,Table2[[#This Row],[Total Sections]]*0.12),0),IF(AT555="Pattern",Table2[[#This Row],[Total Sections]]*4,Table2[[#This Row],[Total Sections]]*1.2))</f>
        <v>2.4</v>
      </c>
      <c r="AW555" s="130">
        <f t="shared" ca="1" si="109"/>
        <v>43471</v>
      </c>
      <c r="AX555" s="42">
        <f>IF(AT555="Pattern",Table2[[#This Row],[Scheduled Ship Date]]-2,Table2[[#This Row],[Scheduled Ship Date]]-3)</f>
        <v>43484</v>
      </c>
      <c r="AY555">
        <f>IF(Table2[[#This Row],[Pattern]]="Pattern",Table2[[#This Row],[Total Sections]]*4.82,Table2[[#This Row],[Total Sections]]*0.5)</f>
        <v>1</v>
      </c>
      <c r="AZ555" s="42">
        <f t="shared" ca="1" si="112"/>
        <v>43471</v>
      </c>
      <c r="BA555" s="39">
        <f>((Table2[Total Sections]/Table2[Open Qty])-1)*Table2[Open Qty]*12.96</f>
        <v>0</v>
      </c>
      <c r="BB555" s="39"/>
      <c r="BC555" s="39" t="str">
        <f t="shared" si="104"/>
        <v>CCH-SL-1100-80-TW2750-CL(2)-W-</v>
      </c>
      <c r="BD555" s="39">
        <f t="shared" si="105"/>
        <v>0</v>
      </c>
      <c r="BE555" s="39" t="b">
        <f>_xlfn.IFNA(VLOOKUP(Table2[[#This Row],[Job-no]],Table4[],9,FALSE),TRUE)</f>
        <v>0</v>
      </c>
      <c r="BF555" t="str">
        <f>VLOOKUP(AR555,Table1[],3,0)</f>
        <v>PERFKT</v>
      </c>
      <c r="BG555" s="39" t="b">
        <f>_xlfn.IFNA(VLOOKUP(Table2[[#This Row],[Job-no]],Table4[],14,FALSE),TRUE)</f>
        <v>0</v>
      </c>
      <c r="BH555" s="39" t="str">
        <f>_xlfn.IFNA(VLOOKUP(Table2[[#This Row],[Job-no]],Table4[],11,FALSE),"Done")</f>
        <v/>
      </c>
      <c r="BI555" s="39">
        <f>IF(Table2[[#This Row],[Pattern]]="Pattern",VLOOKUP(Table2[[#This Row],[Product Code]],'Routing data'!$A$2:$W$470,13,FALSE),VLOOKUP(Table2[[#This Row],[Product Code]],'Routing data'!$A$2:$W$470,3,FALSE))</f>
        <v>2</v>
      </c>
      <c r="BJ555" s="39">
        <f>IF(Table2[[#This Row],[Pattern]]="Pattern",VLOOKUP(Table2[[#This Row],[Product Code]],'Routing data'!$A$2:$W$470,14,FALSE),VLOOKUP(Table2[[#This Row],[Product Code]],'Routing data'!$A$2:$W$470,4,FALSE))</f>
        <v>0</v>
      </c>
      <c r="BK555" s="39">
        <f>VLOOKUP(Table2[[#This Row],[Product Code]],'Routing data'!A$4:W$524,16,FALSE)</f>
        <v>0</v>
      </c>
      <c r="BL555" s="42">
        <f>IF(Table2[[#This Row],[Milling Required]]=0,"x",IF(AT555="Pattern",B555-10,B555-4))</f>
        <v>43483</v>
      </c>
      <c r="BM555" s="42" t="str">
        <f>IF(Table2[[#This Row],[Punching Required]]=0,"x",IF(AT555="Pattern",B555-8,B555-2))</f>
        <v>x</v>
      </c>
      <c r="BN555" s="42">
        <f t="shared" si="106"/>
        <v>43484</v>
      </c>
      <c r="BO555" s="39">
        <f>IF(Table2[[#This Row],[Milling]]="x","x",Table2[[#This Row],[Total Sections]]*2)</f>
        <v>4</v>
      </c>
      <c r="BP555" s="39" t="str">
        <f>IF(Table2[[#This Row],[Punching]]="x","x",Table2[Total Sections]*2)</f>
        <v>x</v>
      </c>
      <c r="BQ555" s="39">
        <f>IF(Table2[[#This Row],[Pattern]]="Pattern",Table2[Total Sections]*3,Table2[Total Sections]*1.5)</f>
        <v>3</v>
      </c>
      <c r="BR555" s="42">
        <f t="shared" ca="1" si="111"/>
        <v>43474</v>
      </c>
      <c r="BS555" s="39"/>
      <c r="BT555" s="42"/>
      <c r="BU555" s="39"/>
      <c r="BV555" s="122" t="str">
        <f>_xlfn.IFNA(VLOOKUP(Table2[[#This Row],[Job-no]],Table4[],16,FALSE),"Ready")</f>
        <v/>
      </c>
      <c r="BW555" s="122" t="str">
        <f>_xlfn.IFNA(VLOOKUP(Table2[[#This Row],[Job-no]],Table4[],21,FALSE),"Ready")</f>
        <v/>
      </c>
      <c r="BX555" s="39" t="b">
        <f>_xlfn.IFNA(VLOOKUP(Table2[[#This Row],[Job-no]],Table4[],10,FALSE),TRUE)</f>
        <v>0</v>
      </c>
      <c r="BY555" s="39" t="str">
        <f>_xlfn.IFNA(VLOOKUP(Table2[[#This Row],[Job-no]],Table4[],22,FALSE),"Ready")</f>
        <v/>
      </c>
      <c r="BZ555" s="120">
        <f t="shared" si="107"/>
        <v>43487</v>
      </c>
      <c r="CA555" s="120" t="str">
        <f ca="1">IF(OR(Table2[[#This Row],[Saw Date]]=TODAY(),Table2[[#This Row],[Saw Date]]=TODAY()+1), Table2[[#This Row],[Saw Date]],IF(Table2[[#This Row],[Extrusion cut double saw]],"Done",""))</f>
        <v/>
      </c>
      <c r="CB555" s="120" t="str">
        <f ca="1">IF(OR(Table2[[#This Row],[Lens Date]]=TODAY(),Table2[[#This Row],[Lens Date]]=TODAY()+1), Table2[[#This Row],[Lens Date]],IF(Table2[[#This Row],[MSLens]]="Done","Done",""))</f>
        <v/>
      </c>
      <c r="CC555" s="120" t="str">
        <f ca="1">IF(OR(Table2[[#This Row],[Milling Date]]=TODAY(),Table2[[#This Row],[Milling Date]]=TODAY()+1), Table2[[#This Row],[Milling Date]],IF(Table2[[#This Row],[CNC Holes]]="Ready","Done",""))</f>
        <v/>
      </c>
      <c r="CD555" s="120" t="str">
        <f ca="1">IF(OR(Table2[[#This Row],[Welding Date]]=TODAY(),Table2[[#This Row],[Welding Date]]=TODAY()+1), Table2[[#This Row],[Welding Date]],IF(Table2[[#This Row],[Welding Corners]]="Ready","Done",""))</f>
        <v/>
      </c>
      <c r="CE555" s="120" t="str">
        <f ca="1">IF(OR(Table2[[#This Row],[Puching Date]]=TODAY(),Table2[[#This Row],[Puching Date]]=TODAY()+1), Table2[[#This Row],[Puching Date]],IF(Table2[[#This Row],[Punch Holes]]="Ready","Done",""))</f>
        <v/>
      </c>
      <c r="CF555" s="120" t="str">
        <f ca="1">IF(OR(Table2[[#This Row],[Housing Date2]]=TODAY(),Table2[[#This Row],[Housing Date2]]=TODAY()+1),Table2[[#This Row],[Housing Date2]],IF(Table2[[#This Row],[Body Assembly]],"Done",""))</f>
        <v/>
      </c>
      <c r="CG555" s="120" t="str">
        <f>_xlfn.IFNA(VLOOKUP(Table2[[#This Row],[Job-no]],Table4[],7,FALSE),"Done")</f>
        <v>Scheduled/Released</v>
      </c>
    </row>
    <row r="556" spans="1:85" x14ac:dyDescent="0.25">
      <c r="A556" t="str">
        <f>_xlfn.CONCAT(Table2[[#This Row],[Order]],"-",Table2[[#This Row],[Line]])</f>
        <v>77945-5</v>
      </c>
      <c r="B556" s="5">
        <v>43487</v>
      </c>
      <c r="C556" s="8">
        <v>77945</v>
      </c>
      <c r="D556" s="3" t="s">
        <v>2695</v>
      </c>
      <c r="E556" s="8">
        <v>5</v>
      </c>
      <c r="F556" s="8">
        <v>1</v>
      </c>
      <c r="G556" s="3" t="s">
        <v>42</v>
      </c>
      <c r="H556" s="8">
        <v>7</v>
      </c>
      <c r="I556" s="43" t="b">
        <v>0</v>
      </c>
      <c r="J556" s="43" t="b">
        <v>0</v>
      </c>
      <c r="K556" t="s">
        <v>114</v>
      </c>
      <c r="L556" s="43" t="b">
        <v>0</v>
      </c>
      <c r="M556" s="43" t="b">
        <v>0</v>
      </c>
      <c r="N556" s="43" t="b">
        <v>0</v>
      </c>
      <c r="O556" t="s">
        <v>114</v>
      </c>
      <c r="P556" t="s">
        <v>114</v>
      </c>
      <c r="Q556" t="s">
        <v>114</v>
      </c>
      <c r="R556" t="s">
        <v>114</v>
      </c>
      <c r="S556" t="s">
        <v>114</v>
      </c>
      <c r="T556" t="s">
        <v>114</v>
      </c>
      <c r="U556" t="s">
        <v>114</v>
      </c>
      <c r="V556" t="s">
        <v>114</v>
      </c>
      <c r="W556" s="5">
        <v>43482</v>
      </c>
      <c r="X556" s="3" t="s">
        <v>114</v>
      </c>
      <c r="Y556" s="3"/>
      <c r="Z556" s="3" t="s">
        <v>17</v>
      </c>
      <c r="AA556" s="3" t="s">
        <v>114</v>
      </c>
      <c r="AB556" s="3" t="s">
        <v>74</v>
      </c>
      <c r="AC556" s="8">
        <v>4</v>
      </c>
      <c r="AD556" s="3" t="s">
        <v>5967</v>
      </c>
      <c r="AE556" s="4" t="s">
        <v>5968</v>
      </c>
      <c r="AF556" s="3"/>
      <c r="AG556" s="3" t="s">
        <v>114</v>
      </c>
      <c r="AH556" s="8">
        <v>7</v>
      </c>
      <c r="AI556" s="3" t="s">
        <v>180</v>
      </c>
      <c r="AJ556" t="s">
        <v>114</v>
      </c>
      <c r="AK556" t="s">
        <v>114</v>
      </c>
      <c r="AL556" s="43" t="b">
        <v>0</v>
      </c>
      <c r="AM556" s="3"/>
      <c r="AN556" s="3"/>
      <c r="AO556" s="43" t="b">
        <v>0</v>
      </c>
      <c r="AP556" s="3" t="b">
        <v>0</v>
      </c>
      <c r="AQ556" s="3">
        <f>VLOOKUP(Table2[[#This Row],[Job-no]],Table3[],26,FALSE)</f>
        <v>5460</v>
      </c>
      <c r="AR556" t="str">
        <f t="shared" si="103"/>
        <v>CCH</v>
      </c>
      <c r="AS556" t="str">
        <f>VLOOKUP(AR556,Table1[],4,0)</f>
        <v>surface</v>
      </c>
      <c r="AT556">
        <f>IF(BD556&gt;0,"Pattern",VLOOKUP(AR556,Table1[],5,0))</f>
        <v>0</v>
      </c>
      <c r="AU556" s="34">
        <f>IF(AT556="Pattern",WORKDAY(Table2[[#This Row],[Scheduled Ship Date]],-10),WORKDAY(Table2[[#This Row],[Scheduled Ship Date]],-4))</f>
        <v>43481</v>
      </c>
      <c r="AV556">
        <f>IF(Table2[[#This Row],[Extrusion cut double saw]]=TRUE,IF(O556="ToDo",IF(AT556="Pattern",Table2[[#This Row],[Total Sections]]*0.4,Table2[[#This Row],[Total Sections]]*0.12),0),IF(AT556="Pattern",Table2[[#This Row],[Total Sections]]*4,Table2[[#This Row],[Total Sections]]*1.2))</f>
        <v>8.4</v>
      </c>
      <c r="AW556" s="130">
        <f t="shared" ca="1" si="109"/>
        <v>43471</v>
      </c>
      <c r="AX556" s="42">
        <f>IF(AT556="Pattern",Table2[[#This Row],[Scheduled Ship Date]]-2,Table2[[#This Row],[Scheduled Ship Date]]-3)</f>
        <v>43484</v>
      </c>
      <c r="AY556">
        <f>IF(Table2[[#This Row],[Pattern]]="Pattern",Table2[[#This Row],[Total Sections]]*4.82,Table2[[#This Row],[Total Sections]]*0.5)</f>
        <v>3.5</v>
      </c>
      <c r="AZ556" s="42">
        <f t="shared" ca="1" si="112"/>
        <v>43471</v>
      </c>
      <c r="BA556" s="39">
        <f>((Table2[Total Sections]/Table2[Open Qty])-1)*Table2[Open Qty]*12.96</f>
        <v>0</v>
      </c>
      <c r="BB556" s="42"/>
      <c r="BC556" s="39" t="str">
        <f t="shared" si="104"/>
        <v>CCH-SL-1100-80-TW2750-CL(8)-W-</v>
      </c>
      <c r="BD556" s="39">
        <f t="shared" si="105"/>
        <v>0</v>
      </c>
      <c r="BE556" s="39" t="b">
        <f>_xlfn.IFNA(VLOOKUP(Table2[[#This Row],[Job-no]],Table4[],9,FALSE),TRUE)</f>
        <v>0</v>
      </c>
      <c r="BF556" t="str">
        <f>VLOOKUP(AR556,Table1[],3,0)</f>
        <v>PERFKT</v>
      </c>
      <c r="BG556" s="39" t="b">
        <f>_xlfn.IFNA(VLOOKUP(Table2[[#This Row],[Job-no]],Table4[],14,FALSE),TRUE)</f>
        <v>0</v>
      </c>
      <c r="BH556" s="39" t="str">
        <f>_xlfn.IFNA(VLOOKUP(Table2[[#This Row],[Job-no]],Table4[],11,FALSE),"Done")</f>
        <v/>
      </c>
      <c r="BI556" s="39">
        <f>IF(Table2[[#This Row],[Pattern]]="Pattern",VLOOKUP(Table2[[#This Row],[Product Code]],'Routing data'!$A$2:$W$470,13,FALSE),VLOOKUP(Table2[[#This Row],[Product Code]],'Routing data'!$A$2:$W$470,3,FALSE))</f>
        <v>2</v>
      </c>
      <c r="BJ556" s="39">
        <f>IF(Table2[[#This Row],[Pattern]]="Pattern",VLOOKUP(Table2[[#This Row],[Product Code]],'Routing data'!$A$2:$W$470,14,FALSE),VLOOKUP(Table2[[#This Row],[Product Code]],'Routing data'!$A$2:$W$470,4,FALSE))</f>
        <v>0</v>
      </c>
      <c r="BK556" s="39">
        <f>VLOOKUP(Table2[[#This Row],[Product Code]],'Routing data'!A$4:W$524,16,FALSE)</f>
        <v>0</v>
      </c>
      <c r="BL556" s="42">
        <f>IF(Table2[[#This Row],[Milling Required]]=0,"x",IF(AT556="Pattern",B556-10,B556-4))</f>
        <v>43483</v>
      </c>
      <c r="BM556" s="42" t="str">
        <f>IF(Table2[[#This Row],[Punching Required]]=0,"x",IF(AT556="Pattern",B556-8,B556-2))</f>
        <v>x</v>
      </c>
      <c r="BN556" s="42">
        <f t="shared" si="106"/>
        <v>43484</v>
      </c>
      <c r="BO556" s="39">
        <f>IF(Table2[[#This Row],[Milling]]="x","x",Table2[[#This Row],[Total Sections]]*2)</f>
        <v>14</v>
      </c>
      <c r="BP556" s="39" t="str">
        <f>IF(Table2[[#This Row],[Punching]]="x","x",Table2[Total Sections]*2)</f>
        <v>x</v>
      </c>
      <c r="BQ556" s="39">
        <f>IF(Table2[[#This Row],[Pattern]]="Pattern",Table2[Total Sections]*3,Table2[Total Sections]*1.5)</f>
        <v>10.5</v>
      </c>
      <c r="BR556" s="42">
        <f t="shared" ca="1" si="111"/>
        <v>43474</v>
      </c>
      <c r="BS556" s="42"/>
      <c r="BT556" s="42"/>
      <c r="BU556" s="39"/>
      <c r="BV556" s="122" t="str">
        <f>_xlfn.IFNA(VLOOKUP(Table2[[#This Row],[Job-no]],Table4[],16,FALSE),"Ready")</f>
        <v/>
      </c>
      <c r="BW556" s="122" t="str">
        <f>_xlfn.IFNA(VLOOKUP(Table2[[#This Row],[Job-no]],Table4[],21,FALSE),"Ready")</f>
        <v/>
      </c>
      <c r="BX556" s="39" t="b">
        <f>_xlfn.IFNA(VLOOKUP(Table2[[#This Row],[Job-no]],Table4[],10,FALSE),TRUE)</f>
        <v>0</v>
      </c>
      <c r="BY556" s="39" t="str">
        <f>_xlfn.IFNA(VLOOKUP(Table2[[#This Row],[Job-no]],Table4[],22,FALSE),"Ready")</f>
        <v/>
      </c>
      <c r="BZ556" s="120">
        <f t="shared" si="107"/>
        <v>43487</v>
      </c>
      <c r="CA556" s="120" t="str">
        <f ca="1">IF(OR(Table2[[#This Row],[Saw Date]]=TODAY(),Table2[[#This Row],[Saw Date]]=TODAY()+1), Table2[[#This Row],[Saw Date]],IF(Table2[[#This Row],[Extrusion cut double saw]],"Done",""))</f>
        <v/>
      </c>
      <c r="CB556" s="120" t="str">
        <f ca="1">IF(OR(Table2[[#This Row],[Lens Date]]=TODAY(),Table2[[#This Row],[Lens Date]]=TODAY()+1), Table2[[#This Row],[Lens Date]],IF(Table2[[#This Row],[MSLens]]="Done","Done",""))</f>
        <v/>
      </c>
      <c r="CC556" s="120" t="str">
        <f ca="1">IF(OR(Table2[[#This Row],[Milling Date]]=TODAY(),Table2[[#This Row],[Milling Date]]=TODAY()+1), Table2[[#This Row],[Milling Date]],IF(Table2[[#This Row],[CNC Holes]]="Ready","Done",""))</f>
        <v/>
      </c>
      <c r="CD556" s="120" t="str">
        <f ca="1">IF(OR(Table2[[#This Row],[Welding Date]]=TODAY(),Table2[[#This Row],[Welding Date]]=TODAY()+1), Table2[[#This Row],[Welding Date]],IF(Table2[[#This Row],[Welding Corners]]="Ready","Done",""))</f>
        <v/>
      </c>
      <c r="CE556" s="120" t="str">
        <f ca="1">IF(OR(Table2[[#This Row],[Puching Date]]=TODAY(),Table2[[#This Row],[Puching Date]]=TODAY()+1), Table2[[#This Row],[Puching Date]],IF(Table2[[#This Row],[Punch Holes]]="Ready","Done",""))</f>
        <v/>
      </c>
      <c r="CF556" s="120" t="str">
        <f ca="1">IF(OR(Table2[[#This Row],[Housing Date2]]=TODAY(),Table2[[#This Row],[Housing Date2]]=TODAY()+1),Table2[[#This Row],[Housing Date2]],IF(Table2[[#This Row],[Body Assembly]],"Done",""))</f>
        <v/>
      </c>
      <c r="CG556" s="120" t="str">
        <f>_xlfn.IFNA(VLOOKUP(Table2[[#This Row],[Job-no]],Table4[],7,FALSE),"Done")</f>
        <v>Scheduled/Released</v>
      </c>
    </row>
    <row r="557" spans="1:85" x14ac:dyDescent="0.25">
      <c r="A557" s="39" t="str">
        <f>_xlfn.CONCAT(Table2[[#This Row],[Order]],"-",Table2[[#This Row],[Line]])</f>
        <v>77947-1</v>
      </c>
      <c r="B557" s="5">
        <v>43487</v>
      </c>
      <c r="C557" s="8">
        <v>77947</v>
      </c>
      <c r="D557" s="3" t="s">
        <v>3907</v>
      </c>
      <c r="E557" s="8">
        <v>1</v>
      </c>
      <c r="F557" s="8">
        <v>1</v>
      </c>
      <c r="G557" s="3" t="s">
        <v>42</v>
      </c>
      <c r="H557" s="8">
        <v>1</v>
      </c>
      <c r="I557" s="43" t="b">
        <v>0</v>
      </c>
      <c r="J557" s="43" t="b">
        <v>0</v>
      </c>
      <c r="K557" t="s">
        <v>114</v>
      </c>
      <c r="L557" s="43" t="b">
        <v>0</v>
      </c>
      <c r="M557" s="43" t="b">
        <v>0</v>
      </c>
      <c r="N557" s="43" t="b">
        <v>0</v>
      </c>
      <c r="O557" t="s">
        <v>114</v>
      </c>
      <c r="P557" t="s">
        <v>114</v>
      </c>
      <c r="Q557" t="s">
        <v>114</v>
      </c>
      <c r="R557" t="s">
        <v>114</v>
      </c>
      <c r="S557" t="s">
        <v>114</v>
      </c>
      <c r="T557" t="s">
        <v>114</v>
      </c>
      <c r="U557" t="s">
        <v>114</v>
      </c>
      <c r="V557" t="s">
        <v>114</v>
      </c>
      <c r="W557" s="5">
        <v>43482</v>
      </c>
      <c r="X557" s="3" t="s">
        <v>114</v>
      </c>
      <c r="Y557" s="3"/>
      <c r="Z557" s="3" t="s">
        <v>4683</v>
      </c>
      <c r="AA557" s="3" t="s">
        <v>114</v>
      </c>
      <c r="AB557" s="3" t="s">
        <v>74</v>
      </c>
      <c r="AC557" s="8">
        <v>4</v>
      </c>
      <c r="AD557" s="3" t="s">
        <v>5967</v>
      </c>
      <c r="AE557" s="4" t="s">
        <v>5968</v>
      </c>
      <c r="AF557" s="3"/>
      <c r="AG557" s="3" t="s">
        <v>114</v>
      </c>
      <c r="AH557" s="8">
        <v>3</v>
      </c>
      <c r="AI557" s="3" t="s">
        <v>180</v>
      </c>
      <c r="AJ557" t="s">
        <v>114</v>
      </c>
      <c r="AK557" t="s">
        <v>114</v>
      </c>
      <c r="AL557" s="43" t="b">
        <v>0</v>
      </c>
      <c r="AM557" s="3"/>
      <c r="AN557" s="3"/>
      <c r="AO557" s="43" t="b">
        <v>0</v>
      </c>
      <c r="AP557" s="3" t="b">
        <v>0</v>
      </c>
      <c r="AQ557" s="3">
        <f>VLOOKUP(Table2[[#This Row],[Job-no]],Table3[],26,FALSE)</f>
        <v>5520</v>
      </c>
      <c r="AR557" t="str">
        <f t="shared" si="103"/>
        <v>B2SQILED</v>
      </c>
      <c r="AS557" t="str">
        <f>VLOOKUP(AR557,Table1[],4,0)</f>
        <v>pendant</v>
      </c>
      <c r="AT557">
        <f>IF(BD557&gt;0,"Pattern",VLOOKUP(AR557,Table1[],5,0))</f>
        <v>0</v>
      </c>
      <c r="AU557" s="34">
        <f>IF(AT557="Pattern",WORKDAY(Table2[[#This Row],[Scheduled Ship Date]],-10),WORKDAY(Table2[[#This Row],[Scheduled Ship Date]],-4))</f>
        <v>43481</v>
      </c>
      <c r="AV557" s="39">
        <f>IF(Table2[[#This Row],[Extrusion cut double saw]]=TRUE,IF(O557="ToDo",IF(AT557="Pattern",Table2[[#This Row],[Total Sections]]*0.4,Table2[[#This Row],[Total Sections]]*0.12),0),IF(AT557="Pattern",Table2[[#This Row],[Total Sections]]*4,Table2[[#This Row],[Total Sections]]*1.2))</f>
        <v>3.5999999999999996</v>
      </c>
      <c r="AW557" s="130">
        <f t="shared" ca="1" si="109"/>
        <v>43471</v>
      </c>
      <c r="AX557" s="42">
        <f>IF(AT557="Pattern",Table2[[#This Row],[Scheduled Ship Date]]-2,Table2[[#This Row],[Scheduled Ship Date]]-3)</f>
        <v>43484</v>
      </c>
      <c r="AY557" s="39">
        <f>IF(Table2[[#This Row],[Pattern]]="Pattern",Table2[[#This Row],[Total Sections]]*4.82,Table2[[#This Row],[Total Sections]]*0.5)</f>
        <v>1.5</v>
      </c>
      <c r="AZ557" s="42">
        <f t="shared" ca="1" si="112"/>
        <v>43471</v>
      </c>
      <c r="BA557" s="39">
        <f>((Table2[Total Sections]/Table2[Open Qty])-1)*Table2[Open Qty]*12.96</f>
        <v>25.92</v>
      </c>
      <c r="BB557" s="39"/>
      <c r="BC557" s="39" t="str">
        <f t="shared" si="104"/>
        <v>B2SQILED-1100-80-TW2750-SLA-34</v>
      </c>
      <c r="BD557" s="39">
        <f t="shared" si="105"/>
        <v>0</v>
      </c>
      <c r="BE557" s="39" t="b">
        <f>_xlfn.IFNA(VLOOKUP(Table2[[#This Row],[Job-no]],Table4[],9,FALSE),TRUE)</f>
        <v>0</v>
      </c>
      <c r="BF557" s="39"/>
      <c r="BG557" s="39" t="b">
        <f>_xlfn.IFNA(VLOOKUP(Table2[[#This Row],[Job-no]],Table4[],14,FALSE),TRUE)</f>
        <v>0</v>
      </c>
      <c r="BH557" s="39" t="str">
        <f>_xlfn.IFNA(VLOOKUP(Table2[[#This Row],[Job-no]],Table4[],11,FALSE),"Done")</f>
        <v/>
      </c>
      <c r="BI557" s="39">
        <f>IF(Table2[[#This Row],[Pattern]]="Pattern",VLOOKUP(Table2[[#This Row],[Product Code]],'Routing data'!$A$2:$W$470,13,FALSE),VLOOKUP(Table2[[#This Row],[Product Code]],'Routing data'!$A$2:$W$470,3,FALSE))</f>
        <v>2</v>
      </c>
      <c r="BJ557" s="39">
        <f>IF(Table2[[#This Row],[Pattern]]="Pattern",VLOOKUP(Table2[[#This Row],[Product Code]],'Routing data'!$A$2:$W$470,14,FALSE),VLOOKUP(Table2[[#This Row],[Product Code]],'Routing data'!$A$2:$W$470,4,FALSE))</f>
        <v>0</v>
      </c>
      <c r="BK557" s="39">
        <f>VLOOKUP(Table2[[#This Row],[Product Code]],'Routing data'!A$4:W$524,16,FALSE)</f>
        <v>0</v>
      </c>
      <c r="BL557" s="42">
        <f>IF(Table2[[#This Row],[Milling Required]]=0,"x",IF(AT557="Pattern",B557-10,B557-4))</f>
        <v>43483</v>
      </c>
      <c r="BM557" s="39"/>
      <c r="BN557" s="42">
        <f t="shared" si="106"/>
        <v>43484</v>
      </c>
      <c r="BO557" s="39">
        <f>IF(Table2[[#This Row],[Milling]]="x","x",Table2[[#This Row],[Total Sections]]*2)</f>
        <v>6</v>
      </c>
      <c r="BP557" s="39">
        <f>IF(Table2[[#This Row],[Punching]]="x","x",Table2[Total Sections]*2)</f>
        <v>6</v>
      </c>
      <c r="BQ557" s="39">
        <f>IF(Table2[[#This Row],[Pattern]]="Pattern",Table2[Total Sections]*3,Table2[Total Sections]*1.5)</f>
        <v>4.5</v>
      </c>
      <c r="BR557" s="42">
        <f t="shared" ca="1" si="111"/>
        <v>43474</v>
      </c>
      <c r="BS557" s="39"/>
      <c r="BT557" s="39"/>
      <c r="BU557" s="39"/>
      <c r="BV557" s="39" t="str">
        <f>_xlfn.IFNA(VLOOKUP(Table2[[#This Row],[Job-no]],Table4[],16,FALSE),"Ready")</f>
        <v/>
      </c>
      <c r="BW557" s="39" t="str">
        <f>_xlfn.IFNA(VLOOKUP(Table2[[#This Row],[Job-no]],Table4[],21,FALSE),"Ready")</f>
        <v/>
      </c>
      <c r="BX557" s="39" t="b">
        <f>_xlfn.IFNA(VLOOKUP(Table2[[#This Row],[Job-no]],Table4[],10,FALSE),TRUE)</f>
        <v>0</v>
      </c>
      <c r="BY557" s="39" t="str">
        <f>_xlfn.IFNA(VLOOKUP(Table2[[#This Row],[Job-no]],Table4[],22,FALSE),"Ready")</f>
        <v/>
      </c>
      <c r="BZ557" s="120">
        <f t="shared" si="107"/>
        <v>43487</v>
      </c>
      <c r="CA557" s="120" t="str">
        <f ca="1">IF(OR(Table2[[#This Row],[Saw Date]]=TODAY(),Table2[[#This Row],[Saw Date]]=TODAY()+1), Table2[[#This Row],[Saw Date]],IF(Table2[[#This Row],[Extrusion cut double saw]],"Done",""))</f>
        <v/>
      </c>
      <c r="CB557" s="120" t="str">
        <f ca="1">IF(OR(Table2[[#This Row],[Lens Date]]=TODAY(),Table2[[#This Row],[Lens Date]]=TODAY()+1), Table2[[#This Row],[Lens Date]],IF(Table2[[#This Row],[MSLens]]="Done","Done",""))</f>
        <v/>
      </c>
      <c r="CC557" s="120" t="str">
        <f ca="1">IF(OR(Table2[[#This Row],[Milling Date]]=TODAY(),Table2[[#This Row],[Milling Date]]=TODAY()+1), Table2[[#This Row],[Milling Date]],IF(Table2[[#This Row],[CNC Holes]]="Ready","Done",""))</f>
        <v/>
      </c>
      <c r="CD557" s="120" t="str">
        <f ca="1">IF(OR(Table2[[#This Row],[Welding Date]]=TODAY(),Table2[[#This Row],[Welding Date]]=TODAY()+1), Table2[[#This Row],[Welding Date]],IF(Table2[[#This Row],[Welding Corners]]="Ready","Done",""))</f>
        <v/>
      </c>
      <c r="CE557" s="120" t="str">
        <f ca="1">IF(OR(Table2[[#This Row],[Puching Date]]=TODAY(),Table2[[#This Row],[Puching Date]]=TODAY()+1), Table2[[#This Row],[Puching Date]],IF(Table2[[#This Row],[Punch Holes]]="Ready","Done",""))</f>
        <v/>
      </c>
      <c r="CF557" s="120" t="str">
        <f ca="1">IF(OR(Table2[[#This Row],[Housing Date2]]=TODAY(),Table2[[#This Row],[Housing Date2]]=TODAY()+1),Table2[[#This Row],[Housing Date2]],IF(Table2[[#This Row],[Body Assembly]],"Done",""))</f>
        <v/>
      </c>
      <c r="CG557" s="120" t="str">
        <f>_xlfn.IFNA(VLOOKUP(Table2[[#This Row],[Job-no]],Table4[],7,FALSE),"Done")</f>
        <v>Scheduled/Released</v>
      </c>
    </row>
    <row r="558" spans="1:85" x14ac:dyDescent="0.25">
      <c r="A558" t="str">
        <f>_xlfn.CONCAT(Table2[[#This Row],[Order]],"-",Table2[[#This Row],[Line]])</f>
        <v>77947-15</v>
      </c>
      <c r="B558" s="5">
        <v>43487</v>
      </c>
      <c r="C558" s="8">
        <v>77947</v>
      </c>
      <c r="D558" s="3" t="s">
        <v>3921</v>
      </c>
      <c r="E558" s="8">
        <v>15</v>
      </c>
      <c r="F558" s="8">
        <v>1</v>
      </c>
      <c r="G558" s="3" t="s">
        <v>42</v>
      </c>
      <c r="H558" s="8">
        <v>1</v>
      </c>
      <c r="I558" s="43" t="b">
        <v>0</v>
      </c>
      <c r="J558" s="43" t="b">
        <v>0</v>
      </c>
      <c r="K558" t="s">
        <v>114</v>
      </c>
      <c r="L558" s="43" t="b">
        <v>0</v>
      </c>
      <c r="M558" s="43" t="b">
        <v>0</v>
      </c>
      <c r="N558" s="43" t="b">
        <v>0</v>
      </c>
      <c r="O558" t="s">
        <v>114</v>
      </c>
      <c r="P558" t="s">
        <v>114</v>
      </c>
      <c r="Q558" t="s">
        <v>114</v>
      </c>
      <c r="R558" t="s">
        <v>114</v>
      </c>
      <c r="S558" t="s">
        <v>114</v>
      </c>
      <c r="T558" t="s">
        <v>114</v>
      </c>
      <c r="U558" t="s">
        <v>114</v>
      </c>
      <c r="V558" t="s">
        <v>114</v>
      </c>
      <c r="W558" s="5">
        <v>43482</v>
      </c>
      <c r="X558" s="3" t="s">
        <v>114</v>
      </c>
      <c r="Y558" s="3"/>
      <c r="Z558" s="3" t="s">
        <v>4685</v>
      </c>
      <c r="AA558" s="3" t="s">
        <v>114</v>
      </c>
      <c r="AB558" s="3" t="s">
        <v>74</v>
      </c>
      <c r="AC558" s="8">
        <v>4</v>
      </c>
      <c r="AD558" s="3" t="s">
        <v>5967</v>
      </c>
      <c r="AE558" s="4" t="s">
        <v>5968</v>
      </c>
      <c r="AF558" s="3"/>
      <c r="AG558" s="3" t="s">
        <v>114</v>
      </c>
      <c r="AH558" s="8">
        <v>4</v>
      </c>
      <c r="AI558" s="3" t="s">
        <v>180</v>
      </c>
      <c r="AJ558" t="s">
        <v>114</v>
      </c>
      <c r="AK558" t="s">
        <v>114</v>
      </c>
      <c r="AL558" s="43" t="b">
        <v>0</v>
      </c>
      <c r="AM558" s="3"/>
      <c r="AN558" s="3"/>
      <c r="AO558" s="43" t="b">
        <v>0</v>
      </c>
      <c r="AP558" s="3" t="b">
        <v>0</v>
      </c>
      <c r="AQ558" s="3">
        <f>VLOOKUP(Table2[[#This Row],[Job-no]],Table3[],26,FALSE)</f>
        <v>6010</v>
      </c>
      <c r="AR558" t="str">
        <f t="shared" si="103"/>
        <v>B2SQILED</v>
      </c>
      <c r="AS558" t="str">
        <f>VLOOKUP(AR558,Table1[],4,0)</f>
        <v>pendant</v>
      </c>
      <c r="AT558">
        <f>IF(BD558&gt;0,"Pattern",VLOOKUP(AR558,Table1[],5,0))</f>
        <v>0</v>
      </c>
      <c r="AU558" s="34">
        <f>IF(AT558="Pattern",WORKDAY(Table2[[#This Row],[Scheduled Ship Date]],-10),WORKDAY(Table2[[#This Row],[Scheduled Ship Date]],-4))</f>
        <v>43481</v>
      </c>
      <c r="AV558">
        <f>IF(Table2[[#This Row],[Extrusion cut double saw]]=TRUE,IF(O558="ToDo",IF(AT558="Pattern",Table2[[#This Row],[Total Sections]]*0.4,Table2[[#This Row],[Total Sections]]*0.12),0),IF(AT558="Pattern",Table2[[#This Row],[Total Sections]]*4,Table2[[#This Row],[Total Sections]]*1.2))</f>
        <v>4.8</v>
      </c>
      <c r="AW558" s="130">
        <f t="shared" ref="AW558:AW589" ca="1" si="113">TODAY()+4</f>
        <v>43471</v>
      </c>
      <c r="AX558" s="42">
        <f>IF(AT558="Pattern",Table2[[#This Row],[Scheduled Ship Date]]-2,Table2[[#This Row],[Scheduled Ship Date]]-3)</f>
        <v>43484</v>
      </c>
      <c r="AY558">
        <f>IF(Table2[[#This Row],[Pattern]]="Pattern",Table2[[#This Row],[Total Sections]]*4.82,Table2[[#This Row],[Total Sections]]*0.5)</f>
        <v>2</v>
      </c>
      <c r="AZ558" s="42">
        <f t="shared" ca="1" si="112"/>
        <v>43471</v>
      </c>
      <c r="BA558" s="39">
        <f>((Table2[Total Sections]/Table2[Open Qty])-1)*Table2[Open Qty]*12.96</f>
        <v>38.880000000000003</v>
      </c>
      <c r="BB558" s="42"/>
      <c r="BC558" s="39" t="str">
        <f t="shared" si="104"/>
        <v>B2SQILED-1100-80-TW2750-SLA-37</v>
      </c>
      <c r="BD558" s="39">
        <f t="shared" si="105"/>
        <v>0</v>
      </c>
      <c r="BE558" s="39" t="b">
        <f>_xlfn.IFNA(VLOOKUP(Table2[[#This Row],[Job-no]],Table4[],9,FALSE),TRUE)</f>
        <v>0</v>
      </c>
      <c r="BF558" t="str">
        <f>VLOOKUP(AR558,Table1[],3,0)</f>
        <v>B2S</v>
      </c>
      <c r="BG558" s="39" t="b">
        <f>_xlfn.IFNA(VLOOKUP(Table2[[#This Row],[Job-no]],Table4[],14,FALSE),TRUE)</f>
        <v>0</v>
      </c>
      <c r="BH558" s="39" t="str">
        <f>_xlfn.IFNA(VLOOKUP(Table2[[#This Row],[Job-no]],Table4[],11,FALSE),"Done")</f>
        <v/>
      </c>
      <c r="BI558" s="39">
        <f>IF(Table2[[#This Row],[Pattern]]="Pattern",VLOOKUP(Table2[[#This Row],[Product Code]],'Routing data'!$A$2:$W$470,13,FALSE),VLOOKUP(Table2[[#This Row],[Product Code]],'Routing data'!$A$2:$W$470,3,FALSE))</f>
        <v>2</v>
      </c>
      <c r="BJ558" s="39">
        <f>IF(Table2[[#This Row],[Pattern]]="Pattern",VLOOKUP(Table2[[#This Row],[Product Code]],'Routing data'!$A$2:$W$470,14,FALSE),VLOOKUP(Table2[[#This Row],[Product Code]],'Routing data'!$A$2:$W$470,4,FALSE))</f>
        <v>0</v>
      </c>
      <c r="BK558" s="39">
        <f>VLOOKUP(Table2[[#This Row],[Product Code]],'Routing data'!A$4:W$524,16,FALSE)</f>
        <v>0</v>
      </c>
      <c r="BL558" s="42">
        <f>IF(Table2[[#This Row],[Milling Required]]=0,"x",IF(AT558="Pattern",B558-10,B558-4))</f>
        <v>43483</v>
      </c>
      <c r="BM558" s="42" t="str">
        <f>IF(Table2[[#This Row],[Punching Required]]=0,"x",IF(AT558="Pattern",B558-8,B558-2))</f>
        <v>x</v>
      </c>
      <c r="BN558" s="42">
        <f t="shared" si="106"/>
        <v>43484</v>
      </c>
      <c r="BO558" s="39">
        <f>IF(Table2[[#This Row],[Milling]]="x","x",Table2[[#This Row],[Total Sections]]*2)</f>
        <v>8</v>
      </c>
      <c r="BP558" s="39" t="str">
        <f>IF(Table2[[#This Row],[Punching]]="x","x",Table2[Total Sections]*2)</f>
        <v>x</v>
      </c>
      <c r="BQ558" s="39">
        <f>IF(Table2[[#This Row],[Pattern]]="Pattern",Table2[Total Sections]*3,Table2[Total Sections]*1.5)</f>
        <v>6</v>
      </c>
      <c r="BR558" s="42">
        <f t="shared" ca="1" si="111"/>
        <v>43474</v>
      </c>
      <c r="BS558" s="42"/>
      <c r="BT558" s="42"/>
      <c r="BU558" s="39"/>
      <c r="BV558" s="39" t="str">
        <f>_xlfn.IFNA(VLOOKUP(Table2[[#This Row],[Job-no]],Table4[],16,FALSE),"Ready")</f>
        <v/>
      </c>
      <c r="BW558" s="39" t="str">
        <f>_xlfn.IFNA(VLOOKUP(Table2[[#This Row],[Job-no]],Table4[],21,FALSE),"Ready")</f>
        <v/>
      </c>
      <c r="BX558" s="39" t="b">
        <f>_xlfn.IFNA(VLOOKUP(Table2[[#This Row],[Job-no]],Table4[],10,FALSE),TRUE)</f>
        <v>0</v>
      </c>
      <c r="BY558" s="39" t="str">
        <f>_xlfn.IFNA(VLOOKUP(Table2[[#This Row],[Job-no]],Table4[],22,FALSE),"Ready")</f>
        <v/>
      </c>
      <c r="BZ558" s="120">
        <f t="shared" si="107"/>
        <v>43487</v>
      </c>
      <c r="CA558" s="120" t="str">
        <f ca="1">IF(OR(Table2[[#This Row],[Saw Date]]=TODAY(),Table2[[#This Row],[Saw Date]]=TODAY()+1), Table2[[#This Row],[Saw Date]],IF(Table2[[#This Row],[Extrusion cut double saw]],"Done",""))</f>
        <v/>
      </c>
      <c r="CB558" s="120" t="str">
        <f ca="1">IF(OR(Table2[[#This Row],[Lens Date]]=TODAY(),Table2[[#This Row],[Lens Date]]=TODAY()+1), Table2[[#This Row],[Lens Date]],IF(Table2[[#This Row],[MSLens]]="Done","Done",""))</f>
        <v/>
      </c>
      <c r="CC558" s="120" t="str">
        <f ca="1">IF(OR(Table2[[#This Row],[Milling Date]]=TODAY(),Table2[[#This Row],[Milling Date]]=TODAY()+1), Table2[[#This Row],[Milling Date]],IF(Table2[[#This Row],[CNC Holes]]="Ready","Done",""))</f>
        <v/>
      </c>
      <c r="CD558" s="120" t="str">
        <f ca="1">IF(OR(Table2[[#This Row],[Welding Date]]=TODAY(),Table2[[#This Row],[Welding Date]]=TODAY()+1), Table2[[#This Row],[Welding Date]],IF(Table2[[#This Row],[Welding Corners]]="Ready","Done",""))</f>
        <v/>
      </c>
      <c r="CE558" s="120" t="str">
        <f ca="1">IF(OR(Table2[[#This Row],[Puching Date]]=TODAY(),Table2[[#This Row],[Puching Date]]=TODAY()+1), Table2[[#This Row],[Puching Date]],IF(Table2[[#This Row],[Punch Holes]]="Ready","Done",""))</f>
        <v/>
      </c>
      <c r="CF558" s="120" t="str">
        <f ca="1">IF(OR(Table2[[#This Row],[Housing Date2]]=TODAY(),Table2[[#This Row],[Housing Date2]]=TODAY()+1),Table2[[#This Row],[Housing Date2]],IF(Table2[[#This Row],[Body Assembly]],"Done",""))</f>
        <v/>
      </c>
      <c r="CG558" s="120" t="str">
        <f>_xlfn.IFNA(VLOOKUP(Table2[[#This Row],[Job-no]],Table4[],7,FALSE),"Done")</f>
        <v>Scheduled/Released</v>
      </c>
    </row>
    <row r="559" spans="1:85" x14ac:dyDescent="0.25">
      <c r="A559" s="39" t="str">
        <f>_xlfn.CONCAT(Table2[[#This Row],[Order]],"-",Table2[[#This Row],[Line]])</f>
        <v>77947-2</v>
      </c>
      <c r="B559" s="5">
        <v>43487</v>
      </c>
      <c r="C559" s="8">
        <v>77947</v>
      </c>
      <c r="D559" s="3" t="s">
        <v>3909</v>
      </c>
      <c r="E559" s="8">
        <v>2</v>
      </c>
      <c r="F559" s="8">
        <v>1</v>
      </c>
      <c r="G559" s="3" t="s">
        <v>42</v>
      </c>
      <c r="H559" s="8">
        <v>4</v>
      </c>
      <c r="I559" s="43" t="b">
        <v>0</v>
      </c>
      <c r="J559" s="43" t="b">
        <v>0</v>
      </c>
      <c r="K559" t="s">
        <v>114</v>
      </c>
      <c r="L559" s="43" t="b">
        <v>0</v>
      </c>
      <c r="M559" s="43" t="b">
        <v>0</v>
      </c>
      <c r="N559" s="43" t="b">
        <v>0</v>
      </c>
      <c r="O559" t="s">
        <v>114</v>
      </c>
      <c r="P559" t="s">
        <v>114</v>
      </c>
      <c r="Q559" t="s">
        <v>114</v>
      </c>
      <c r="R559" t="s">
        <v>114</v>
      </c>
      <c r="S559" t="s">
        <v>114</v>
      </c>
      <c r="T559" t="s">
        <v>114</v>
      </c>
      <c r="U559" t="s">
        <v>114</v>
      </c>
      <c r="V559" t="s">
        <v>114</v>
      </c>
      <c r="W559" s="5">
        <v>43482</v>
      </c>
      <c r="X559" s="3" t="s">
        <v>114</v>
      </c>
      <c r="Y559" s="3"/>
      <c r="Z559" s="3" t="s">
        <v>4684</v>
      </c>
      <c r="AA559" s="3" t="s">
        <v>114</v>
      </c>
      <c r="AB559" s="3" t="s">
        <v>74</v>
      </c>
      <c r="AC559" s="8">
        <v>4</v>
      </c>
      <c r="AD559" s="3" t="s">
        <v>5967</v>
      </c>
      <c r="AE559" s="4" t="s">
        <v>5968</v>
      </c>
      <c r="AF559" s="3"/>
      <c r="AG559" s="3" t="s">
        <v>114</v>
      </c>
      <c r="AH559" s="8">
        <v>8</v>
      </c>
      <c r="AI559" s="3" t="s">
        <v>180</v>
      </c>
      <c r="AJ559" t="s">
        <v>114</v>
      </c>
      <c r="AK559" t="s">
        <v>114</v>
      </c>
      <c r="AL559" s="43" t="b">
        <v>0</v>
      </c>
      <c r="AM559" s="3"/>
      <c r="AN559" s="3"/>
      <c r="AO559" s="43" t="b">
        <v>0</v>
      </c>
      <c r="AP559" s="3" t="b">
        <v>0</v>
      </c>
      <c r="AQ559" s="3">
        <f>VLOOKUP(Table2[[#This Row],[Job-no]],Table3[],26,FALSE)</f>
        <v>16960</v>
      </c>
      <c r="AR559" t="str">
        <f t="shared" si="103"/>
        <v>B2SQILED</v>
      </c>
      <c r="AS559" t="str">
        <f>VLOOKUP(AR559,Table1[],4,0)</f>
        <v>pendant</v>
      </c>
      <c r="AT559">
        <f>IF(BD559&gt;0,"Pattern",VLOOKUP(AR559,Table1[],5,0))</f>
        <v>0</v>
      </c>
      <c r="AU559" s="34">
        <f>IF(AT559="Pattern",WORKDAY(Table2[[#This Row],[Scheduled Ship Date]],-10),WORKDAY(Table2[[#This Row],[Scheduled Ship Date]],-4))</f>
        <v>43481</v>
      </c>
      <c r="AV559" s="39">
        <f>IF(Table2[[#This Row],[Extrusion cut double saw]]=TRUE,IF(O559="ToDo",IF(AT559="Pattern",Table2[[#This Row],[Total Sections]]*0.4,Table2[[#This Row],[Total Sections]]*0.12),0),IF(AT559="Pattern",Table2[[#This Row],[Total Sections]]*4,Table2[[#This Row],[Total Sections]]*1.2))</f>
        <v>9.6</v>
      </c>
      <c r="AW559" s="130">
        <f t="shared" ca="1" si="113"/>
        <v>43471</v>
      </c>
      <c r="AX559" s="42">
        <f>IF(AT559="Pattern",Table2[[#This Row],[Scheduled Ship Date]]-2,Table2[[#This Row],[Scheduled Ship Date]]-3)</f>
        <v>43484</v>
      </c>
      <c r="AY559" s="39">
        <f>IF(Table2[[#This Row],[Pattern]]="Pattern",Table2[[#This Row],[Total Sections]]*4.82,Table2[[#This Row],[Total Sections]]*0.5)</f>
        <v>4</v>
      </c>
      <c r="AZ559" s="42">
        <f t="shared" ca="1" si="112"/>
        <v>43471</v>
      </c>
      <c r="BA559" s="39">
        <f>((Table2[Total Sections]/Table2[Open Qty])-1)*Table2[Open Qty]*12.96</f>
        <v>51.84</v>
      </c>
      <c r="BB559" s="39"/>
      <c r="BC559" s="39" t="str">
        <f t="shared" si="104"/>
        <v>B2SQILED-1100-80-TW2750-SLA-24</v>
      </c>
      <c r="BD559" s="39">
        <f t="shared" si="105"/>
        <v>0</v>
      </c>
      <c r="BE559" s="39" t="b">
        <f>_xlfn.IFNA(VLOOKUP(Table2[[#This Row],[Job-no]],Table4[],9,FALSE),TRUE)</f>
        <v>0</v>
      </c>
      <c r="BF559" s="39"/>
      <c r="BG559" s="39" t="b">
        <f>_xlfn.IFNA(VLOOKUP(Table2[[#This Row],[Job-no]],Table4[],14,FALSE),TRUE)</f>
        <v>0</v>
      </c>
      <c r="BH559" s="39" t="str">
        <f>_xlfn.IFNA(VLOOKUP(Table2[[#This Row],[Job-no]],Table4[],11,FALSE),"Done")</f>
        <v/>
      </c>
      <c r="BI559" s="39">
        <f>IF(Table2[[#This Row],[Pattern]]="Pattern",VLOOKUP(Table2[[#This Row],[Product Code]],'Routing data'!$A$2:$W$470,13,FALSE),VLOOKUP(Table2[[#This Row],[Product Code]],'Routing data'!$A$2:$W$470,3,FALSE))</f>
        <v>2</v>
      </c>
      <c r="BJ559" s="39">
        <f>IF(Table2[[#This Row],[Pattern]]="Pattern",VLOOKUP(Table2[[#This Row],[Product Code]],'Routing data'!$A$2:$W$470,14,FALSE),VLOOKUP(Table2[[#This Row],[Product Code]],'Routing data'!$A$2:$W$470,4,FALSE))</f>
        <v>0</v>
      </c>
      <c r="BK559" s="39">
        <f>VLOOKUP(Table2[[#This Row],[Product Code]],'Routing data'!A$4:W$524,16,FALSE)</f>
        <v>0</v>
      </c>
      <c r="BL559" s="42">
        <f>IF(Table2[[#This Row],[Milling Required]]=0,"x",IF(AT559="Pattern",B559-10,B559-4))</f>
        <v>43483</v>
      </c>
      <c r="BM559" s="39"/>
      <c r="BN559" s="42">
        <f t="shared" si="106"/>
        <v>43484</v>
      </c>
      <c r="BO559" s="39">
        <f>IF(Table2[[#This Row],[Milling]]="x","x",Table2[[#This Row],[Total Sections]]*2)</f>
        <v>16</v>
      </c>
      <c r="BP559" s="39">
        <f>IF(Table2[[#This Row],[Punching]]="x","x",Table2[Total Sections]*2)</f>
        <v>16</v>
      </c>
      <c r="BQ559" s="39">
        <f>IF(Table2[[#This Row],[Pattern]]="Pattern",Table2[Total Sections]*3,Table2[Total Sections]*1.5)</f>
        <v>12</v>
      </c>
      <c r="BR559" s="42">
        <f t="shared" ca="1" si="111"/>
        <v>43474</v>
      </c>
      <c r="BS559" s="39"/>
      <c r="BT559" s="39"/>
      <c r="BU559" s="39"/>
      <c r="BV559" s="39" t="str">
        <f>_xlfn.IFNA(VLOOKUP(Table2[[#This Row],[Job-no]],Table4[],16,FALSE),"Ready")</f>
        <v/>
      </c>
      <c r="BW559" s="39" t="str">
        <f>_xlfn.IFNA(VLOOKUP(Table2[[#This Row],[Job-no]],Table4[],21,FALSE),"Ready")</f>
        <v/>
      </c>
      <c r="BX559" s="39" t="b">
        <f>_xlfn.IFNA(VLOOKUP(Table2[[#This Row],[Job-no]],Table4[],10,FALSE),TRUE)</f>
        <v>0</v>
      </c>
      <c r="BY559" s="39" t="str">
        <f>_xlfn.IFNA(VLOOKUP(Table2[[#This Row],[Job-no]],Table4[],22,FALSE),"Ready")</f>
        <v/>
      </c>
      <c r="BZ559" s="120">
        <f t="shared" si="107"/>
        <v>43487</v>
      </c>
      <c r="CA559" s="120" t="str">
        <f ca="1">IF(OR(Table2[[#This Row],[Saw Date]]=TODAY(),Table2[[#This Row],[Saw Date]]=TODAY()+1), Table2[[#This Row],[Saw Date]],IF(Table2[[#This Row],[Extrusion cut double saw]],"Done",""))</f>
        <v/>
      </c>
      <c r="CB559" s="120" t="str">
        <f ca="1">IF(OR(Table2[[#This Row],[Lens Date]]=TODAY(),Table2[[#This Row],[Lens Date]]=TODAY()+1), Table2[[#This Row],[Lens Date]],IF(Table2[[#This Row],[MSLens]]="Done","Done",""))</f>
        <v/>
      </c>
      <c r="CC559" s="120" t="str">
        <f ca="1">IF(OR(Table2[[#This Row],[Milling Date]]=TODAY(),Table2[[#This Row],[Milling Date]]=TODAY()+1), Table2[[#This Row],[Milling Date]],IF(Table2[[#This Row],[CNC Holes]]="Ready","Done",""))</f>
        <v/>
      </c>
      <c r="CD559" s="120" t="str">
        <f ca="1">IF(OR(Table2[[#This Row],[Welding Date]]=TODAY(),Table2[[#This Row],[Welding Date]]=TODAY()+1), Table2[[#This Row],[Welding Date]],IF(Table2[[#This Row],[Welding Corners]]="Ready","Done",""))</f>
        <v/>
      </c>
      <c r="CE559" s="120" t="str">
        <f ca="1">IF(OR(Table2[[#This Row],[Puching Date]]=TODAY(),Table2[[#This Row],[Puching Date]]=TODAY()+1), Table2[[#This Row],[Puching Date]],IF(Table2[[#This Row],[Punch Holes]]="Ready","Done",""))</f>
        <v/>
      </c>
      <c r="CF559" s="120" t="str">
        <f ca="1">IF(OR(Table2[[#This Row],[Housing Date2]]=TODAY(),Table2[[#This Row],[Housing Date2]]=TODAY()+1),Table2[[#This Row],[Housing Date2]],IF(Table2[[#This Row],[Body Assembly]],"Done",""))</f>
        <v/>
      </c>
      <c r="CG559" s="120" t="str">
        <f>_xlfn.IFNA(VLOOKUP(Table2[[#This Row],[Job-no]],Table4[],7,FALSE),"Done")</f>
        <v>Scheduled/Released</v>
      </c>
    </row>
    <row r="560" spans="1:85" x14ac:dyDescent="0.25">
      <c r="A560" s="39" t="str">
        <f>_xlfn.CONCAT(Table2[[#This Row],[Order]],"-",Table2[[#This Row],[Line]])</f>
        <v>77947-3</v>
      </c>
      <c r="B560" s="5">
        <v>43487</v>
      </c>
      <c r="C560" s="8">
        <v>77947</v>
      </c>
      <c r="D560" s="3" t="s">
        <v>3886</v>
      </c>
      <c r="E560" s="8">
        <v>3</v>
      </c>
      <c r="F560" s="8">
        <v>1</v>
      </c>
      <c r="G560" s="3" t="s">
        <v>42</v>
      </c>
      <c r="H560" s="8">
        <v>3</v>
      </c>
      <c r="I560" s="43" t="b">
        <v>0</v>
      </c>
      <c r="J560" s="43" t="b">
        <v>0</v>
      </c>
      <c r="K560" t="s">
        <v>114</v>
      </c>
      <c r="L560" s="43" t="b">
        <v>0</v>
      </c>
      <c r="M560" s="43" t="b">
        <v>0</v>
      </c>
      <c r="N560" s="43" t="b">
        <v>0</v>
      </c>
      <c r="O560" t="s">
        <v>114</v>
      </c>
      <c r="P560" t="s">
        <v>114</v>
      </c>
      <c r="Q560" t="s">
        <v>114</v>
      </c>
      <c r="R560" t="s">
        <v>114</v>
      </c>
      <c r="S560" t="s">
        <v>114</v>
      </c>
      <c r="T560" t="s">
        <v>114</v>
      </c>
      <c r="U560" t="s">
        <v>114</v>
      </c>
      <c r="V560" t="s">
        <v>114</v>
      </c>
      <c r="W560" s="5">
        <v>43482</v>
      </c>
      <c r="X560" s="3" t="s">
        <v>114</v>
      </c>
      <c r="Y560" s="3"/>
      <c r="Z560" s="3" t="s">
        <v>17</v>
      </c>
      <c r="AA560" s="3" t="s">
        <v>114</v>
      </c>
      <c r="AB560" s="3" t="s">
        <v>74</v>
      </c>
      <c r="AC560" s="8">
        <v>4</v>
      </c>
      <c r="AD560" s="3" t="s">
        <v>5967</v>
      </c>
      <c r="AE560" s="4" t="s">
        <v>5968</v>
      </c>
      <c r="AF560" s="3"/>
      <c r="AG560" s="3" t="s">
        <v>114</v>
      </c>
      <c r="AH560" s="8">
        <v>3</v>
      </c>
      <c r="AI560" s="3" t="s">
        <v>180</v>
      </c>
      <c r="AJ560" t="s">
        <v>114</v>
      </c>
      <c r="AK560" t="s">
        <v>114</v>
      </c>
      <c r="AL560" s="43" t="b">
        <v>0</v>
      </c>
      <c r="AM560" s="3"/>
      <c r="AN560" s="3"/>
      <c r="AO560" s="43" t="b">
        <v>0</v>
      </c>
      <c r="AP560" s="3" t="b">
        <v>0</v>
      </c>
      <c r="AQ560" s="3">
        <f>VLOOKUP(Table2[[#This Row],[Job-no]],Table3[],26,FALSE)</f>
        <v>810</v>
      </c>
      <c r="AR560" t="str">
        <f t="shared" si="103"/>
        <v>CCH</v>
      </c>
      <c r="AS560" t="str">
        <f>VLOOKUP(AR560,Table1[],4,0)</f>
        <v>surface</v>
      </c>
      <c r="AT560">
        <f>IF(BD560&gt;0,"Pattern",VLOOKUP(AR560,Table1[],5,0))</f>
        <v>0</v>
      </c>
      <c r="AU560" s="34">
        <f>IF(AT560="Pattern",WORKDAY(Table2[[#This Row],[Scheduled Ship Date]],-10),WORKDAY(Table2[[#This Row],[Scheduled Ship Date]],-4))</f>
        <v>43481</v>
      </c>
      <c r="AV560" s="39">
        <f>IF(Table2[[#This Row],[Extrusion cut double saw]]=TRUE,IF(O560="ToDo",IF(AT560="Pattern",Table2[[#This Row],[Total Sections]]*0.4,Table2[[#This Row],[Total Sections]]*0.12),0),IF(AT560="Pattern",Table2[[#This Row],[Total Sections]]*4,Table2[[#This Row],[Total Sections]]*1.2))</f>
        <v>3.5999999999999996</v>
      </c>
      <c r="AW560" s="130">
        <f t="shared" ca="1" si="113"/>
        <v>43471</v>
      </c>
      <c r="AX560" s="42">
        <f>IF(AT560="Pattern",Table2[[#This Row],[Scheduled Ship Date]]-2,Table2[[#This Row],[Scheduled Ship Date]]-3)</f>
        <v>43484</v>
      </c>
      <c r="AY560" s="39">
        <f>IF(Table2[[#This Row],[Pattern]]="Pattern",Table2[[#This Row],[Total Sections]]*4.82,Table2[[#This Row],[Total Sections]]*0.5)</f>
        <v>1.5</v>
      </c>
      <c r="AZ560" s="42">
        <f t="shared" ca="1" si="112"/>
        <v>43471</v>
      </c>
      <c r="BA560" s="39">
        <f>((Table2[Total Sections]/Table2[Open Qty])-1)*Table2[Open Qty]*12.96</f>
        <v>0</v>
      </c>
      <c r="BB560" s="39"/>
      <c r="BC560" s="39" t="str">
        <f t="shared" si="104"/>
        <v>CCH-SL-1100-80-TW2750-CL(2)-W-</v>
      </c>
      <c r="BD560" s="39">
        <f t="shared" si="105"/>
        <v>0</v>
      </c>
      <c r="BE560" s="39" t="b">
        <f>_xlfn.IFNA(VLOOKUP(Table2[[#This Row],[Job-no]],Table4[],9,FALSE),TRUE)</f>
        <v>0</v>
      </c>
      <c r="BF560" s="39"/>
      <c r="BG560" s="39" t="b">
        <f>_xlfn.IFNA(VLOOKUP(Table2[[#This Row],[Job-no]],Table4[],14,FALSE),TRUE)</f>
        <v>0</v>
      </c>
      <c r="BH560" s="39" t="str">
        <f>_xlfn.IFNA(VLOOKUP(Table2[[#This Row],[Job-no]],Table4[],11,FALSE),"Done")</f>
        <v/>
      </c>
      <c r="BI560" s="39">
        <f>IF(Table2[[#This Row],[Pattern]]="Pattern",VLOOKUP(Table2[[#This Row],[Product Code]],'Routing data'!$A$2:$W$470,13,FALSE),VLOOKUP(Table2[[#This Row],[Product Code]],'Routing data'!$A$2:$W$470,3,FALSE))</f>
        <v>2</v>
      </c>
      <c r="BJ560" s="39">
        <f>IF(Table2[[#This Row],[Pattern]]="Pattern",VLOOKUP(Table2[[#This Row],[Product Code]],'Routing data'!$A$2:$W$470,14,FALSE),VLOOKUP(Table2[[#This Row],[Product Code]],'Routing data'!$A$2:$W$470,4,FALSE))</f>
        <v>0</v>
      </c>
      <c r="BK560" s="39">
        <f>VLOOKUP(Table2[[#This Row],[Product Code]],'Routing data'!A$4:W$524,16,FALSE)</f>
        <v>0</v>
      </c>
      <c r="BL560" s="42">
        <f>IF(Table2[[#This Row],[Milling Required]]=0,"x",IF(AT560="Pattern",B560-10,B560-4))</f>
        <v>43483</v>
      </c>
      <c r="BM560" s="39"/>
      <c r="BN560" s="42">
        <f t="shared" si="106"/>
        <v>43484</v>
      </c>
      <c r="BO560" s="39">
        <f>IF(Table2[[#This Row],[Milling]]="x","x",Table2[[#This Row],[Total Sections]]*2)</f>
        <v>6</v>
      </c>
      <c r="BP560" s="39">
        <f>IF(Table2[[#This Row],[Punching]]="x","x",Table2[Total Sections]*2)</f>
        <v>6</v>
      </c>
      <c r="BQ560" s="39">
        <f>IF(Table2[[#This Row],[Pattern]]="Pattern",Table2[Total Sections]*3,Table2[Total Sections]*1.5)</f>
        <v>4.5</v>
      </c>
      <c r="BR560" s="42">
        <f t="shared" ca="1" si="111"/>
        <v>43474</v>
      </c>
      <c r="BS560" s="39"/>
      <c r="BT560" s="39"/>
      <c r="BU560" s="39"/>
      <c r="BV560" s="39" t="str">
        <f>_xlfn.IFNA(VLOOKUP(Table2[[#This Row],[Job-no]],Table4[],16,FALSE),"Ready")</f>
        <v/>
      </c>
      <c r="BW560" s="39" t="str">
        <f>_xlfn.IFNA(VLOOKUP(Table2[[#This Row],[Job-no]],Table4[],21,FALSE),"Ready")</f>
        <v/>
      </c>
      <c r="BX560" s="39" t="b">
        <f>_xlfn.IFNA(VLOOKUP(Table2[[#This Row],[Job-no]],Table4[],10,FALSE),TRUE)</f>
        <v>0</v>
      </c>
      <c r="BY560" s="39" t="str">
        <f>_xlfn.IFNA(VLOOKUP(Table2[[#This Row],[Job-no]],Table4[],22,FALSE),"Ready")</f>
        <v/>
      </c>
      <c r="BZ560" s="120">
        <f t="shared" si="107"/>
        <v>43487</v>
      </c>
      <c r="CA560" s="120" t="str">
        <f ca="1">IF(OR(Table2[[#This Row],[Saw Date]]=TODAY(),Table2[[#This Row],[Saw Date]]=TODAY()+1), Table2[[#This Row],[Saw Date]],IF(Table2[[#This Row],[Extrusion cut double saw]],"Done",""))</f>
        <v/>
      </c>
      <c r="CB560" s="120" t="str">
        <f ca="1">IF(OR(Table2[[#This Row],[Lens Date]]=TODAY(),Table2[[#This Row],[Lens Date]]=TODAY()+1), Table2[[#This Row],[Lens Date]],IF(Table2[[#This Row],[MSLens]]="Done","Done",""))</f>
        <v/>
      </c>
      <c r="CC560" s="120" t="str">
        <f ca="1">IF(OR(Table2[[#This Row],[Milling Date]]=TODAY(),Table2[[#This Row],[Milling Date]]=TODAY()+1), Table2[[#This Row],[Milling Date]],IF(Table2[[#This Row],[CNC Holes]]="Ready","Done",""))</f>
        <v/>
      </c>
      <c r="CD560" s="120" t="str">
        <f ca="1">IF(OR(Table2[[#This Row],[Welding Date]]=TODAY(),Table2[[#This Row],[Welding Date]]=TODAY()+1), Table2[[#This Row],[Welding Date]],IF(Table2[[#This Row],[Welding Corners]]="Ready","Done",""))</f>
        <v/>
      </c>
      <c r="CE560" s="120" t="str">
        <f ca="1">IF(OR(Table2[[#This Row],[Puching Date]]=TODAY(),Table2[[#This Row],[Puching Date]]=TODAY()+1), Table2[[#This Row],[Puching Date]],IF(Table2[[#This Row],[Punch Holes]]="Ready","Done",""))</f>
        <v/>
      </c>
      <c r="CF560" s="120" t="str">
        <f ca="1">IF(OR(Table2[[#This Row],[Housing Date2]]=TODAY(),Table2[[#This Row],[Housing Date2]]=TODAY()+1),Table2[[#This Row],[Housing Date2]],IF(Table2[[#This Row],[Body Assembly]],"Done",""))</f>
        <v/>
      </c>
      <c r="CG560" s="120" t="str">
        <f>_xlfn.IFNA(VLOOKUP(Table2[[#This Row],[Job-no]],Table4[],7,FALSE),"Done")</f>
        <v>Scheduled/Released</v>
      </c>
    </row>
    <row r="561" spans="1:85" x14ac:dyDescent="0.25">
      <c r="A561" t="str">
        <f>_xlfn.CONCAT(Table2[[#This Row],[Order]],"-",Table2[[#This Row],[Line]])</f>
        <v>77947-4</v>
      </c>
      <c r="B561" s="5">
        <v>43487</v>
      </c>
      <c r="C561" s="8">
        <v>77947</v>
      </c>
      <c r="D561" s="3" t="s">
        <v>2695</v>
      </c>
      <c r="E561" s="8">
        <v>4</v>
      </c>
      <c r="F561" s="8">
        <v>1</v>
      </c>
      <c r="G561" s="3" t="s">
        <v>42</v>
      </c>
      <c r="H561" s="8">
        <v>9</v>
      </c>
      <c r="I561" s="43" t="b">
        <v>0</v>
      </c>
      <c r="J561" s="43" t="b">
        <v>0</v>
      </c>
      <c r="K561" t="s">
        <v>114</v>
      </c>
      <c r="L561" s="43" t="b">
        <v>0</v>
      </c>
      <c r="M561" s="43" t="b">
        <v>0</v>
      </c>
      <c r="N561" s="43" t="b">
        <v>0</v>
      </c>
      <c r="O561" t="s">
        <v>114</v>
      </c>
      <c r="P561" t="s">
        <v>114</v>
      </c>
      <c r="Q561" t="s">
        <v>114</v>
      </c>
      <c r="R561" t="s">
        <v>114</v>
      </c>
      <c r="S561" t="s">
        <v>114</v>
      </c>
      <c r="T561" t="s">
        <v>114</v>
      </c>
      <c r="U561" t="s">
        <v>114</v>
      </c>
      <c r="V561" t="s">
        <v>114</v>
      </c>
      <c r="W561" s="5">
        <v>43482</v>
      </c>
      <c r="X561" s="3" t="s">
        <v>114</v>
      </c>
      <c r="Y561" s="3"/>
      <c r="Z561" s="3" t="s">
        <v>17</v>
      </c>
      <c r="AA561" s="3" t="s">
        <v>114</v>
      </c>
      <c r="AB561" s="3" t="s">
        <v>74</v>
      </c>
      <c r="AC561" s="8">
        <v>4</v>
      </c>
      <c r="AD561" s="3" t="s">
        <v>5967</v>
      </c>
      <c r="AE561" s="4" t="s">
        <v>5968</v>
      </c>
      <c r="AF561" s="3"/>
      <c r="AG561" s="3" t="s">
        <v>114</v>
      </c>
      <c r="AH561" s="8">
        <v>9</v>
      </c>
      <c r="AI561" s="3" t="s">
        <v>180</v>
      </c>
      <c r="AJ561" t="s">
        <v>114</v>
      </c>
      <c r="AK561" t="s">
        <v>114</v>
      </c>
      <c r="AL561" s="43" t="b">
        <v>0</v>
      </c>
      <c r="AM561" s="3"/>
      <c r="AN561" s="3"/>
      <c r="AO561" s="43" t="b">
        <v>0</v>
      </c>
      <c r="AP561" s="3" t="b">
        <v>0</v>
      </c>
      <c r="AQ561" s="3">
        <f>VLOOKUP(Table2[[#This Row],[Job-no]],Table3[],26,FALSE)</f>
        <v>8460</v>
      </c>
      <c r="AR561" t="str">
        <f t="shared" si="103"/>
        <v>CCH</v>
      </c>
      <c r="AS561" t="str">
        <f>VLOOKUP(AR561,Table1[],4,0)</f>
        <v>surface</v>
      </c>
      <c r="AT561">
        <f>IF(BD561&gt;0,"Pattern",VLOOKUP(AR561,Table1[],5,0))</f>
        <v>0</v>
      </c>
      <c r="AU561" s="34">
        <f>IF(AT561="Pattern",WORKDAY(Table2[[#This Row],[Scheduled Ship Date]],-10),WORKDAY(Table2[[#This Row],[Scheduled Ship Date]],-4))</f>
        <v>43481</v>
      </c>
      <c r="AV561">
        <f>IF(Table2[[#This Row],[Extrusion cut double saw]]=TRUE,IF(O561="ToDo",IF(AT561="Pattern",Table2[[#This Row],[Total Sections]]*0.4,Table2[[#This Row],[Total Sections]]*0.12),0),IF(AT561="Pattern",Table2[[#This Row],[Total Sections]]*4,Table2[[#This Row],[Total Sections]]*1.2))</f>
        <v>10.799999999999999</v>
      </c>
      <c r="AW561" s="130">
        <f t="shared" ca="1" si="113"/>
        <v>43471</v>
      </c>
      <c r="AX561" s="42">
        <f>IF(AT561="Pattern",Table2[[#This Row],[Scheduled Ship Date]]-2,Table2[[#This Row],[Scheduled Ship Date]]-3)</f>
        <v>43484</v>
      </c>
      <c r="AY561">
        <f>IF(Table2[[#This Row],[Pattern]]="Pattern",Table2[[#This Row],[Total Sections]]*4.82,Table2[[#This Row],[Total Sections]]*0.5)</f>
        <v>4.5</v>
      </c>
      <c r="AZ561" s="42">
        <f t="shared" ca="1" si="112"/>
        <v>43471</v>
      </c>
      <c r="BA561" s="39">
        <f>((Table2[Total Sections]/Table2[Open Qty])-1)*Table2[Open Qty]*12.96</f>
        <v>0</v>
      </c>
      <c r="BB561" s="39"/>
      <c r="BC561" s="39" t="str">
        <f t="shared" si="104"/>
        <v>CCH-SL-1100-80-TW2750-CL(8)-W-</v>
      </c>
      <c r="BD561" s="39">
        <f t="shared" si="105"/>
        <v>0</v>
      </c>
      <c r="BE561" s="39" t="b">
        <f>_xlfn.IFNA(VLOOKUP(Table2[[#This Row],[Job-no]],Table4[],9,FALSE),TRUE)</f>
        <v>0</v>
      </c>
      <c r="BF561" t="str">
        <f>VLOOKUP(AR561,Table1[],3,0)</f>
        <v>PERFKT</v>
      </c>
      <c r="BG561" s="39" t="b">
        <f>_xlfn.IFNA(VLOOKUP(Table2[[#This Row],[Job-no]],Table4[],14,FALSE),TRUE)</f>
        <v>0</v>
      </c>
      <c r="BH561" s="39" t="str">
        <f>_xlfn.IFNA(VLOOKUP(Table2[[#This Row],[Job-no]],Table4[],11,FALSE),"Done")</f>
        <v/>
      </c>
      <c r="BI561" s="39">
        <f>IF(Table2[[#This Row],[Pattern]]="Pattern",VLOOKUP(Table2[[#This Row],[Product Code]],'Routing data'!$A$2:$W$470,13,FALSE),VLOOKUP(Table2[[#This Row],[Product Code]],'Routing data'!$A$2:$W$470,3,FALSE))</f>
        <v>2</v>
      </c>
      <c r="BJ561" s="39">
        <f>IF(Table2[[#This Row],[Pattern]]="Pattern",VLOOKUP(Table2[[#This Row],[Product Code]],'Routing data'!$A$2:$W$470,14,FALSE),VLOOKUP(Table2[[#This Row],[Product Code]],'Routing data'!$A$2:$W$470,4,FALSE))</f>
        <v>0</v>
      </c>
      <c r="BK561" s="39">
        <f>VLOOKUP(Table2[[#This Row],[Product Code]],'Routing data'!A$4:W$524,16,FALSE)</f>
        <v>0</v>
      </c>
      <c r="BL561" s="42">
        <f>IF(Table2[[#This Row],[Milling Required]]=0,"x",IF(AT561="Pattern",B561-10,B561-4))</f>
        <v>43483</v>
      </c>
      <c r="BM561" s="42" t="str">
        <f>IF(Table2[[#This Row],[Punching Required]]=0,"x",IF(AT561="Pattern",B561-8,B561-2))</f>
        <v>x</v>
      </c>
      <c r="BN561" s="42">
        <f t="shared" si="106"/>
        <v>43484</v>
      </c>
      <c r="BO561" s="39">
        <f>IF(Table2[[#This Row],[Milling]]="x","x",Table2[[#This Row],[Total Sections]]*2)</f>
        <v>18</v>
      </c>
      <c r="BP561" s="39" t="str">
        <f>IF(Table2[[#This Row],[Punching]]="x","x",Table2[Total Sections]*2)</f>
        <v>x</v>
      </c>
      <c r="BQ561" s="39">
        <f>IF(Table2[[#This Row],[Pattern]]="Pattern",Table2[Total Sections]*3,Table2[Total Sections]*1.5)</f>
        <v>13.5</v>
      </c>
      <c r="BR561" s="42">
        <f t="shared" ca="1" si="111"/>
        <v>43474</v>
      </c>
      <c r="BS561" s="39"/>
      <c r="BT561" s="39"/>
      <c r="BU561" s="39"/>
      <c r="BV561" s="122" t="str">
        <f>_xlfn.IFNA(VLOOKUP(Table2[[#This Row],[Job-no]],Table4[],16,FALSE),"Ready")</f>
        <v/>
      </c>
      <c r="BW561" s="122" t="str">
        <f>_xlfn.IFNA(VLOOKUP(Table2[[#This Row],[Job-no]],Table4[],21,FALSE),"Ready")</f>
        <v/>
      </c>
      <c r="BX561" s="39" t="b">
        <f>_xlfn.IFNA(VLOOKUP(Table2[[#This Row],[Job-no]],Table4[],10,FALSE),TRUE)</f>
        <v>0</v>
      </c>
      <c r="BY561" s="39" t="str">
        <f>_xlfn.IFNA(VLOOKUP(Table2[[#This Row],[Job-no]],Table4[],22,FALSE),"Ready")</f>
        <v/>
      </c>
      <c r="BZ561" s="120">
        <f t="shared" si="107"/>
        <v>43487</v>
      </c>
      <c r="CA561" s="120" t="str">
        <f ca="1">IF(OR(Table2[[#This Row],[Saw Date]]=TODAY(),Table2[[#This Row],[Saw Date]]=TODAY()+1), Table2[[#This Row],[Saw Date]],IF(Table2[[#This Row],[Extrusion cut double saw]],"Done",""))</f>
        <v/>
      </c>
      <c r="CB561" s="120" t="str">
        <f ca="1">IF(OR(Table2[[#This Row],[Lens Date]]=TODAY(),Table2[[#This Row],[Lens Date]]=TODAY()+1), Table2[[#This Row],[Lens Date]],IF(Table2[[#This Row],[MSLens]]="Done","Done",""))</f>
        <v/>
      </c>
      <c r="CC561" s="120" t="str">
        <f ca="1">IF(OR(Table2[[#This Row],[Milling Date]]=TODAY(),Table2[[#This Row],[Milling Date]]=TODAY()+1), Table2[[#This Row],[Milling Date]],IF(Table2[[#This Row],[CNC Holes]]="Ready","Done",""))</f>
        <v/>
      </c>
      <c r="CD561" s="120" t="str">
        <f ca="1">IF(OR(Table2[[#This Row],[Welding Date]]=TODAY(),Table2[[#This Row],[Welding Date]]=TODAY()+1), Table2[[#This Row],[Welding Date]],IF(Table2[[#This Row],[Welding Corners]]="Ready","Done",""))</f>
        <v/>
      </c>
      <c r="CE561" s="120" t="str">
        <f ca="1">IF(OR(Table2[[#This Row],[Puching Date]]=TODAY(),Table2[[#This Row],[Puching Date]]=TODAY()+1), Table2[[#This Row],[Puching Date]],IF(Table2[[#This Row],[Punch Holes]]="Ready","Done",""))</f>
        <v/>
      </c>
      <c r="CF561" s="120" t="str">
        <f ca="1">IF(OR(Table2[[#This Row],[Housing Date2]]=TODAY(),Table2[[#This Row],[Housing Date2]]=TODAY()+1),Table2[[#This Row],[Housing Date2]],IF(Table2[[#This Row],[Body Assembly]],"Done",""))</f>
        <v/>
      </c>
      <c r="CG561" s="120" t="str">
        <f>_xlfn.IFNA(VLOOKUP(Table2[[#This Row],[Job-no]],Table4[],7,FALSE),"Done")</f>
        <v>Scheduled/Released</v>
      </c>
    </row>
    <row r="562" spans="1:85" x14ac:dyDescent="0.25">
      <c r="A562" t="str">
        <f>_xlfn.CONCAT(Table2[[#This Row],[Order]],"-",Table2[[#This Row],[Line]])</f>
        <v>75103-1</v>
      </c>
      <c r="B562" s="5">
        <v>43488</v>
      </c>
      <c r="C562" s="8">
        <v>75103</v>
      </c>
      <c r="D562" s="3" t="s">
        <v>1260</v>
      </c>
      <c r="E562" s="8">
        <v>1</v>
      </c>
      <c r="F562" s="8">
        <v>1</v>
      </c>
      <c r="G562" s="3" t="s">
        <v>42</v>
      </c>
      <c r="H562" s="8">
        <v>120</v>
      </c>
      <c r="I562" s="43" t="b">
        <v>0</v>
      </c>
      <c r="J562" s="43" t="b">
        <v>0</v>
      </c>
      <c r="K562" t="s">
        <v>114</v>
      </c>
      <c r="L562" s="43" t="b">
        <v>0</v>
      </c>
      <c r="M562" s="43" t="b">
        <v>0</v>
      </c>
      <c r="N562" s="43" t="b">
        <v>0</v>
      </c>
      <c r="O562" t="s">
        <v>114</v>
      </c>
      <c r="P562" t="s">
        <v>114</v>
      </c>
      <c r="Q562" t="s">
        <v>114</v>
      </c>
      <c r="R562" t="s">
        <v>114</v>
      </c>
      <c r="S562" t="s">
        <v>114</v>
      </c>
      <c r="T562" t="s">
        <v>114</v>
      </c>
      <c r="U562" t="s">
        <v>114</v>
      </c>
      <c r="V562" t="s">
        <v>114</v>
      </c>
      <c r="W562" s="5">
        <v>43483</v>
      </c>
      <c r="X562" s="3" t="s">
        <v>114</v>
      </c>
      <c r="Y562" s="3"/>
      <c r="Z562" s="3" t="s">
        <v>4910</v>
      </c>
      <c r="AA562" s="3" t="s">
        <v>114</v>
      </c>
      <c r="AB562" s="3" t="s">
        <v>74</v>
      </c>
      <c r="AC562" s="8">
        <v>4</v>
      </c>
      <c r="AD562" s="3" t="s">
        <v>5967</v>
      </c>
      <c r="AE562" s="4" t="s">
        <v>5968</v>
      </c>
      <c r="AF562" s="3"/>
      <c r="AG562" s="3" t="s">
        <v>114</v>
      </c>
      <c r="AH562" s="8">
        <v>120</v>
      </c>
      <c r="AI562" s="3" t="s">
        <v>74</v>
      </c>
      <c r="AJ562" t="s">
        <v>114</v>
      </c>
      <c r="AK562" t="s">
        <v>114</v>
      </c>
      <c r="AL562" s="43" t="b">
        <v>0</v>
      </c>
      <c r="AM562" s="3"/>
      <c r="AN562" s="3"/>
      <c r="AO562" s="43" t="b">
        <v>0</v>
      </c>
      <c r="AP562" s="3" t="b">
        <v>0</v>
      </c>
      <c r="AQ562" s="3">
        <f>VLOOKUP(Table2[[#This Row],[Job-no]],Table3[],26,FALSE)</f>
        <v>114000</v>
      </c>
      <c r="AR562" t="str">
        <f t="shared" si="103"/>
        <v>B3RLED</v>
      </c>
      <c r="AS562" t="str">
        <f>VLOOKUP(AR562,Table1[],4,0)</f>
        <v>recessed</v>
      </c>
      <c r="AT562">
        <f>IF(BD562&gt;0,"Pattern",VLOOKUP(AR562,Table1[],5,0))</f>
        <v>0</v>
      </c>
      <c r="AU562" s="34">
        <f>IF(AT562="Pattern",WORKDAY(Table2[[#This Row],[Scheduled Ship Date]],-10),WORKDAY(Table2[[#This Row],[Scheduled Ship Date]],-4))</f>
        <v>43482</v>
      </c>
      <c r="AV562">
        <f>IF(Table2[[#This Row],[Extrusion cut double saw]]=TRUE,IF(O562="ToDo",IF(AT562="Pattern",Table2[[#This Row],[Total Sections]]*0.4,Table2[[#This Row],[Total Sections]]*0.12),0),IF(AT562="Pattern",Table2[[#This Row],[Total Sections]]*4,Table2[[#This Row],[Total Sections]]*1.2))</f>
        <v>144</v>
      </c>
      <c r="AW562" s="130">
        <f t="shared" ca="1" si="113"/>
        <v>43471</v>
      </c>
      <c r="AX562" s="42">
        <f>IF(AT562="Pattern",Table2[[#This Row],[Scheduled Ship Date]]-2,Table2[[#This Row],[Scheduled Ship Date]]-3)</f>
        <v>43485</v>
      </c>
      <c r="AY562">
        <f>IF(Table2[[#This Row],[Pattern]]="Pattern",Table2[[#This Row],[Total Sections]]*4.82,Table2[[#This Row],[Total Sections]]*0.5)</f>
        <v>60</v>
      </c>
      <c r="AZ562" s="42">
        <f t="shared" ca="1" si="112"/>
        <v>43471</v>
      </c>
      <c r="BA562" s="39">
        <f>((Table2[Total Sections]/Table2[Open Qty])-1)*Table2[Open Qty]*12.96</f>
        <v>0</v>
      </c>
      <c r="BB562" s="42"/>
      <c r="BC562" s="39" t="str">
        <f t="shared" si="104"/>
        <v>B3RLED-SL-750-80-35-FL-10-W-120-DP-1-TB15</v>
      </c>
      <c r="BD562" s="39">
        <f t="shared" si="105"/>
        <v>0</v>
      </c>
      <c r="BE562" s="39" t="b">
        <f>_xlfn.IFNA(VLOOKUP(Table2[[#This Row],[Job-no]],Table4[],9,FALSE),TRUE)</f>
        <v>0</v>
      </c>
      <c r="BF562" t="str">
        <f>VLOOKUP(AR562,Table1[],3,0)</f>
        <v>B3S</v>
      </c>
      <c r="BG562" s="39" t="b">
        <f>_xlfn.IFNA(VLOOKUP(Table2[[#This Row],[Job-no]],Table4[],14,FALSE),TRUE)</f>
        <v>0</v>
      </c>
      <c r="BH562" s="39" t="str">
        <f>_xlfn.IFNA(VLOOKUP(Table2[[#This Row],[Job-no]],Table4[],11,FALSE),"Done")</f>
        <v/>
      </c>
      <c r="BI562" s="39">
        <f>IF(Table2[[#This Row],[Pattern]]="Pattern",VLOOKUP(Table2[[#This Row],[Product Code]],'Routing data'!$A$2:$W$470,13,FALSE),VLOOKUP(Table2[[#This Row],[Product Code]],'Routing data'!$A$2:$W$470,3,FALSE))</f>
        <v>2</v>
      </c>
      <c r="BJ562" s="39">
        <f>IF(Table2[[#This Row],[Pattern]]="Pattern",VLOOKUP(Table2[[#This Row],[Product Code]],'Routing data'!$A$2:$W$470,14,FALSE),VLOOKUP(Table2[[#This Row],[Product Code]],'Routing data'!$A$2:$W$470,4,FALSE))</f>
        <v>3</v>
      </c>
      <c r="BK562" s="39">
        <f>VLOOKUP(Table2[[#This Row],[Product Code]],'Routing data'!A$4:W$524,16,FALSE)</f>
        <v>0</v>
      </c>
      <c r="BL562" s="42">
        <f>IF(Table2[[#This Row],[Milling Required]]=0,"x",IF(AT562="Pattern",B562-10,B562-4))</f>
        <v>43484</v>
      </c>
      <c r="BM562" s="42">
        <f>IF(Table2[[#This Row],[Punching Required]]=0,"x",IF(AT562="Pattern",B562-8,B562-2))</f>
        <v>43486</v>
      </c>
      <c r="BN562" s="42">
        <f t="shared" si="106"/>
        <v>43485</v>
      </c>
      <c r="BO562" s="39">
        <f>IF(Table2[[#This Row],[Milling]]="x","x",Table2[[#This Row],[Total Sections]]*2)</f>
        <v>240</v>
      </c>
      <c r="BP562" s="39">
        <f>IF(Table2[[#This Row],[Punching]]="x","x",Table2[Total Sections]*2)</f>
        <v>240</v>
      </c>
      <c r="BQ562" s="39">
        <f>IF(Table2[[#This Row],[Pattern]]="Pattern",Table2[Total Sections]*3,Table2[Total Sections]*1.5)</f>
        <v>180</v>
      </c>
      <c r="BR562" s="42">
        <f t="shared" ca="1" si="111"/>
        <v>43474</v>
      </c>
      <c r="BS562" s="42"/>
      <c r="BT562" s="42"/>
      <c r="BU562" s="39"/>
      <c r="BV562" s="39" t="str">
        <f>_xlfn.IFNA(VLOOKUP(Table2[[#This Row],[Job-no]],Table4[],16,FALSE),"Ready")</f>
        <v/>
      </c>
      <c r="BW562" s="39" t="str">
        <f>_xlfn.IFNA(VLOOKUP(Table2[[#This Row],[Job-no]],Table4[],21,FALSE),"Ready")</f>
        <v/>
      </c>
      <c r="BX562" s="39" t="b">
        <f>_xlfn.IFNA(VLOOKUP(Table2[[#This Row],[Job-no]],Table4[],10,FALSE),TRUE)</f>
        <v>0</v>
      </c>
      <c r="BY562" s="39" t="str">
        <f>_xlfn.IFNA(VLOOKUP(Table2[[#This Row],[Job-no]],Table4[],22,FALSE),"Ready")</f>
        <v/>
      </c>
      <c r="BZ562" s="120">
        <f t="shared" si="107"/>
        <v>43488</v>
      </c>
      <c r="CA562" s="120" t="str">
        <f ca="1">IF(OR(Table2[[#This Row],[Saw Date]]=TODAY(),Table2[[#This Row],[Saw Date]]=TODAY()+1), Table2[[#This Row],[Saw Date]],IF(Table2[[#This Row],[Extrusion cut double saw]],"Done",""))</f>
        <v/>
      </c>
      <c r="CB562" s="120" t="str">
        <f ca="1">IF(OR(Table2[[#This Row],[Lens Date]]=TODAY(),Table2[[#This Row],[Lens Date]]=TODAY()+1), Table2[[#This Row],[Lens Date]],IF(Table2[[#This Row],[MSLens]]="Done","Done",""))</f>
        <v/>
      </c>
      <c r="CC562" s="120" t="str">
        <f ca="1">IF(OR(Table2[[#This Row],[Milling Date]]=TODAY(),Table2[[#This Row],[Milling Date]]=TODAY()+1), Table2[[#This Row],[Milling Date]],IF(Table2[[#This Row],[CNC Holes]]="Ready","Done",""))</f>
        <v/>
      </c>
      <c r="CD562" s="120" t="str">
        <f ca="1">IF(OR(Table2[[#This Row],[Welding Date]]=TODAY(),Table2[[#This Row],[Welding Date]]=TODAY()+1), Table2[[#This Row],[Welding Date]],IF(Table2[[#This Row],[Welding Corners]]="Ready","Done",""))</f>
        <v/>
      </c>
      <c r="CE562" s="120" t="str">
        <f ca="1">IF(OR(Table2[[#This Row],[Puching Date]]=TODAY(),Table2[[#This Row],[Puching Date]]=TODAY()+1), Table2[[#This Row],[Puching Date]],IF(Table2[[#This Row],[Punch Holes]]="Ready","Done",""))</f>
        <v/>
      </c>
      <c r="CF562" s="120" t="str">
        <f ca="1">IF(OR(Table2[[#This Row],[Housing Date2]]=TODAY(),Table2[[#This Row],[Housing Date2]]=TODAY()+1),Table2[[#This Row],[Housing Date2]],IF(Table2[[#This Row],[Body Assembly]],"Done",""))</f>
        <v/>
      </c>
      <c r="CG562" s="120" t="str">
        <f>_xlfn.IFNA(VLOOKUP(Table2[[#This Row],[Job-no]],Table4[],7,FALSE),"Done")</f>
        <v>Scheduled/Released</v>
      </c>
    </row>
    <row r="563" spans="1:85" x14ac:dyDescent="0.25">
      <c r="A563" t="str">
        <f>_xlfn.CONCAT(Table2[[#This Row],[Order]],"-",Table2[[#This Row],[Line]])</f>
        <v>75103-2</v>
      </c>
      <c r="B563" s="5">
        <v>43488</v>
      </c>
      <c r="C563" s="8">
        <v>75103</v>
      </c>
      <c r="D563" s="3" t="s">
        <v>1263</v>
      </c>
      <c r="E563" s="8">
        <v>2</v>
      </c>
      <c r="F563" s="8">
        <v>1</v>
      </c>
      <c r="G563" s="3" t="s">
        <v>42</v>
      </c>
      <c r="H563" s="8">
        <v>4</v>
      </c>
      <c r="I563" s="43" t="b">
        <v>0</v>
      </c>
      <c r="J563" s="43" t="b">
        <v>0</v>
      </c>
      <c r="K563" t="s">
        <v>114</v>
      </c>
      <c r="L563" s="43" t="b">
        <v>0</v>
      </c>
      <c r="M563" s="43" t="b">
        <v>0</v>
      </c>
      <c r="N563" s="43" t="b">
        <v>0</v>
      </c>
      <c r="O563" t="s">
        <v>114</v>
      </c>
      <c r="P563" t="s">
        <v>114</v>
      </c>
      <c r="Q563" t="s">
        <v>114</v>
      </c>
      <c r="R563" t="s">
        <v>114</v>
      </c>
      <c r="S563" t="s">
        <v>114</v>
      </c>
      <c r="T563" t="s">
        <v>114</v>
      </c>
      <c r="U563" t="s">
        <v>114</v>
      </c>
      <c r="V563" t="s">
        <v>114</v>
      </c>
      <c r="W563" s="5">
        <v>43483</v>
      </c>
      <c r="X563" s="3" t="s">
        <v>114</v>
      </c>
      <c r="Y563" s="3"/>
      <c r="Z563" s="3" t="s">
        <v>4911</v>
      </c>
      <c r="AA563" s="3" t="s">
        <v>114</v>
      </c>
      <c r="AB563" s="3" t="s">
        <v>74</v>
      </c>
      <c r="AC563" s="8">
        <v>4</v>
      </c>
      <c r="AD563" s="3" t="s">
        <v>5967</v>
      </c>
      <c r="AE563" s="4" t="s">
        <v>5968</v>
      </c>
      <c r="AF563" s="3"/>
      <c r="AG563" s="3" t="s">
        <v>114</v>
      </c>
      <c r="AH563" s="8">
        <v>4</v>
      </c>
      <c r="AI563" s="3" t="s">
        <v>74</v>
      </c>
      <c r="AJ563" t="s">
        <v>114</v>
      </c>
      <c r="AK563" t="s">
        <v>114</v>
      </c>
      <c r="AL563" s="43" t="b">
        <v>0</v>
      </c>
      <c r="AM563" s="3"/>
      <c r="AN563" s="3"/>
      <c r="AO563" s="43" t="b">
        <v>0</v>
      </c>
      <c r="AP563" s="3" t="b">
        <v>0</v>
      </c>
      <c r="AQ563" s="3">
        <f>VLOOKUP(Table2[[#This Row],[Job-no]],Table3[],26,FALSE)</f>
        <v>1900</v>
      </c>
      <c r="AR563" t="str">
        <f t="shared" si="103"/>
        <v>B3RLED</v>
      </c>
      <c r="AS563" t="str">
        <f>VLOOKUP(AR563,Table1[],4,0)</f>
        <v>recessed</v>
      </c>
      <c r="AT563">
        <f>IF(BD563&gt;0,"Pattern",VLOOKUP(AR563,Table1[],5,0))</f>
        <v>0</v>
      </c>
      <c r="AU563" s="34">
        <f>IF(AT563="Pattern",WORKDAY(Table2[[#This Row],[Scheduled Ship Date]],-10),WORKDAY(Table2[[#This Row],[Scheduled Ship Date]],-4))</f>
        <v>43482</v>
      </c>
      <c r="AV563">
        <f>IF(Table2[[#This Row],[Extrusion cut double saw]]=TRUE,IF(O563="ToDo",IF(AT563="Pattern",Table2[[#This Row],[Total Sections]]*0.4,Table2[[#This Row],[Total Sections]]*0.12),0),IF(AT563="Pattern",Table2[[#This Row],[Total Sections]]*4,Table2[[#This Row],[Total Sections]]*1.2))</f>
        <v>4.8</v>
      </c>
      <c r="AW563" s="130">
        <f t="shared" ca="1" si="113"/>
        <v>43471</v>
      </c>
      <c r="AX563" s="42">
        <f>IF(AT563="Pattern",Table2[[#This Row],[Scheduled Ship Date]]-2,Table2[[#This Row],[Scheduled Ship Date]]-3)</f>
        <v>43485</v>
      </c>
      <c r="AY563">
        <f>IF(Table2[[#This Row],[Pattern]]="Pattern",Table2[[#This Row],[Total Sections]]*4.82,Table2[[#This Row],[Total Sections]]*0.5)</f>
        <v>2</v>
      </c>
      <c r="AZ563" s="42">
        <f t="shared" ca="1" si="112"/>
        <v>43471</v>
      </c>
      <c r="BA563" s="39">
        <f>((Table2[Total Sections]/Table2[Open Qty])-1)*Table2[Open Qty]*12.96</f>
        <v>0</v>
      </c>
      <c r="BB563" s="39"/>
      <c r="BC563" s="39" t="str">
        <f t="shared" si="104"/>
        <v>B3RLED-SL-750-80-35-FL-5-W-120-DP-1-TB15</v>
      </c>
      <c r="BD563" s="39">
        <f t="shared" si="105"/>
        <v>0</v>
      </c>
      <c r="BE563" s="39" t="b">
        <f>_xlfn.IFNA(VLOOKUP(Table2[[#This Row],[Job-no]],Table4[],9,FALSE),TRUE)</f>
        <v>0</v>
      </c>
      <c r="BF563" t="str">
        <f>VLOOKUP(AR563,Table1[],3,0)</f>
        <v>B3S</v>
      </c>
      <c r="BG563" s="39" t="b">
        <f>_xlfn.IFNA(VLOOKUP(Table2[[#This Row],[Job-no]],Table4[],14,FALSE),TRUE)</f>
        <v>0</v>
      </c>
      <c r="BH563" s="39" t="str">
        <f>_xlfn.IFNA(VLOOKUP(Table2[[#This Row],[Job-no]],Table4[],11,FALSE),"Done")</f>
        <v/>
      </c>
      <c r="BI563" s="39">
        <f>IF(Table2[[#This Row],[Pattern]]="Pattern",VLOOKUP(Table2[[#This Row],[Product Code]],'Routing data'!$A$2:$W$470,13,FALSE),VLOOKUP(Table2[[#This Row],[Product Code]],'Routing data'!$A$2:$W$470,3,FALSE))</f>
        <v>2</v>
      </c>
      <c r="BJ563" s="39">
        <f>IF(Table2[[#This Row],[Pattern]]="Pattern",VLOOKUP(Table2[[#This Row],[Product Code]],'Routing data'!$A$2:$W$470,14,FALSE),VLOOKUP(Table2[[#This Row],[Product Code]],'Routing data'!$A$2:$W$470,4,FALSE))</f>
        <v>3</v>
      </c>
      <c r="BK563" s="39">
        <f>VLOOKUP(Table2[[#This Row],[Product Code]],'Routing data'!A$4:W$524,16,FALSE)</f>
        <v>0</v>
      </c>
      <c r="BL563" s="42">
        <f>IF(Table2[[#This Row],[Milling Required]]=0,"x",IF(AT563="Pattern",B563-10,B563-4))</f>
        <v>43484</v>
      </c>
      <c r="BM563" s="42">
        <f>IF(Table2[[#This Row],[Punching Required]]=0,"x",IF(AT563="Pattern",B563-8,B563-2))</f>
        <v>43486</v>
      </c>
      <c r="BN563" s="42">
        <f t="shared" si="106"/>
        <v>43485</v>
      </c>
      <c r="BO563" s="39">
        <f>IF(Table2[[#This Row],[Milling]]="x","x",Table2[[#This Row],[Total Sections]]*2)</f>
        <v>8</v>
      </c>
      <c r="BP563" s="39">
        <f>IF(Table2[[#This Row],[Punching]]="x","x",Table2[Total Sections]*2)</f>
        <v>8</v>
      </c>
      <c r="BQ563" s="39">
        <f>IF(Table2[[#This Row],[Pattern]]="Pattern",Table2[Total Sections]*3,Table2[Total Sections]*1.5)</f>
        <v>6</v>
      </c>
      <c r="BR563" s="42">
        <f t="shared" ca="1" si="111"/>
        <v>43474</v>
      </c>
      <c r="BS563" s="42"/>
      <c r="BT563" s="42"/>
      <c r="BU563" s="39"/>
      <c r="BV563" s="122" t="str">
        <f>_xlfn.IFNA(VLOOKUP(Table2[[#This Row],[Job-no]],Table4[],16,FALSE),"Ready")</f>
        <v/>
      </c>
      <c r="BW563" s="122" t="str">
        <f>_xlfn.IFNA(VLOOKUP(Table2[[#This Row],[Job-no]],Table4[],21,FALSE),"Ready")</f>
        <v/>
      </c>
      <c r="BX563" s="39" t="b">
        <f>_xlfn.IFNA(VLOOKUP(Table2[[#This Row],[Job-no]],Table4[],10,FALSE),TRUE)</f>
        <v>0</v>
      </c>
      <c r="BY563" s="39" t="str">
        <f>_xlfn.IFNA(VLOOKUP(Table2[[#This Row],[Job-no]],Table4[],22,FALSE),"Ready")</f>
        <v/>
      </c>
      <c r="BZ563" s="120">
        <f t="shared" si="107"/>
        <v>43488</v>
      </c>
      <c r="CA563" s="120" t="str">
        <f ca="1">IF(OR(Table2[[#This Row],[Saw Date]]=TODAY(),Table2[[#This Row],[Saw Date]]=TODAY()+1), Table2[[#This Row],[Saw Date]],IF(Table2[[#This Row],[Extrusion cut double saw]],"Done",""))</f>
        <v/>
      </c>
      <c r="CB563" s="120" t="str">
        <f ca="1">IF(OR(Table2[[#This Row],[Lens Date]]=TODAY(),Table2[[#This Row],[Lens Date]]=TODAY()+1), Table2[[#This Row],[Lens Date]],IF(Table2[[#This Row],[MSLens]]="Done","Done",""))</f>
        <v/>
      </c>
      <c r="CC563" s="120" t="str">
        <f ca="1">IF(OR(Table2[[#This Row],[Milling Date]]=TODAY(),Table2[[#This Row],[Milling Date]]=TODAY()+1), Table2[[#This Row],[Milling Date]],IF(Table2[[#This Row],[CNC Holes]]="Ready","Done",""))</f>
        <v/>
      </c>
      <c r="CD563" s="120" t="str">
        <f ca="1">IF(OR(Table2[[#This Row],[Welding Date]]=TODAY(),Table2[[#This Row],[Welding Date]]=TODAY()+1), Table2[[#This Row],[Welding Date]],IF(Table2[[#This Row],[Welding Corners]]="Ready","Done",""))</f>
        <v/>
      </c>
      <c r="CE563" s="120" t="str">
        <f ca="1">IF(OR(Table2[[#This Row],[Puching Date]]=TODAY(),Table2[[#This Row],[Puching Date]]=TODAY()+1), Table2[[#This Row],[Puching Date]],IF(Table2[[#This Row],[Punch Holes]]="Ready","Done",""))</f>
        <v/>
      </c>
      <c r="CF563" s="120" t="str">
        <f ca="1">IF(OR(Table2[[#This Row],[Housing Date2]]=TODAY(),Table2[[#This Row],[Housing Date2]]=TODAY()+1),Table2[[#This Row],[Housing Date2]],IF(Table2[[#This Row],[Body Assembly]],"Done",""))</f>
        <v/>
      </c>
      <c r="CG563" s="120" t="str">
        <f>_xlfn.IFNA(VLOOKUP(Table2[[#This Row],[Job-no]],Table4[],7,FALSE),"Done")</f>
        <v>Scheduled/Released</v>
      </c>
    </row>
    <row r="564" spans="1:85" x14ac:dyDescent="0.25">
      <c r="A564" s="39" t="str">
        <f>_xlfn.CONCAT(Table2[[#This Row],[Order]],"-",Table2[[#This Row],[Line]])</f>
        <v>75103-8</v>
      </c>
      <c r="B564" s="5">
        <v>43488</v>
      </c>
      <c r="C564" s="8">
        <v>75103</v>
      </c>
      <c r="D564" s="3" t="s">
        <v>1260</v>
      </c>
      <c r="E564" s="8">
        <v>8</v>
      </c>
      <c r="F564" s="8">
        <v>1</v>
      </c>
      <c r="G564" s="3" t="s">
        <v>42</v>
      </c>
      <c r="H564" s="8">
        <v>64</v>
      </c>
      <c r="I564" s="43" t="b">
        <v>0</v>
      </c>
      <c r="J564" s="43" t="b">
        <v>0</v>
      </c>
      <c r="K564" t="s">
        <v>114</v>
      </c>
      <c r="L564" s="43" t="b">
        <v>0</v>
      </c>
      <c r="M564" s="43" t="b">
        <v>0</v>
      </c>
      <c r="N564" s="43" t="b">
        <v>0</v>
      </c>
      <c r="O564" t="s">
        <v>114</v>
      </c>
      <c r="P564" t="s">
        <v>114</v>
      </c>
      <c r="Q564" t="s">
        <v>114</v>
      </c>
      <c r="R564" t="s">
        <v>114</v>
      </c>
      <c r="S564" t="s">
        <v>114</v>
      </c>
      <c r="T564" t="s">
        <v>114</v>
      </c>
      <c r="U564" t="s">
        <v>114</v>
      </c>
      <c r="V564" t="s">
        <v>114</v>
      </c>
      <c r="W564" s="5">
        <v>43483</v>
      </c>
      <c r="X564" s="3" t="s">
        <v>114</v>
      </c>
      <c r="Y564" s="3"/>
      <c r="Z564" s="3" t="s">
        <v>4910</v>
      </c>
      <c r="AA564" s="3" t="s">
        <v>114</v>
      </c>
      <c r="AB564" s="3" t="s">
        <v>74</v>
      </c>
      <c r="AC564" s="8">
        <v>4</v>
      </c>
      <c r="AD564" s="3" t="s">
        <v>5967</v>
      </c>
      <c r="AE564" s="4" t="s">
        <v>5968</v>
      </c>
      <c r="AF564" s="3"/>
      <c r="AG564" s="3" t="s">
        <v>114</v>
      </c>
      <c r="AH564" s="8">
        <v>64</v>
      </c>
      <c r="AI564" s="3" t="s">
        <v>74</v>
      </c>
      <c r="AJ564" t="s">
        <v>114</v>
      </c>
      <c r="AK564" t="s">
        <v>114</v>
      </c>
      <c r="AL564" s="43" t="b">
        <v>0</v>
      </c>
      <c r="AM564" s="3"/>
      <c r="AN564" s="3"/>
      <c r="AO564" s="43" t="b">
        <v>0</v>
      </c>
      <c r="AP564" s="3" t="b">
        <v>0</v>
      </c>
      <c r="AQ564" s="3">
        <f>VLOOKUP(Table2[[#This Row],[Job-no]],Table3[],26,FALSE)</f>
        <v>60800</v>
      </c>
      <c r="AR564" t="str">
        <f t="shared" si="103"/>
        <v>B3RLED</v>
      </c>
      <c r="AS564" t="str">
        <f>VLOOKUP(AR564,Table1[],4,0)</f>
        <v>recessed</v>
      </c>
      <c r="AT564">
        <f>IF(BD564&gt;0,"Pattern",VLOOKUP(AR564,Table1[],5,0))</f>
        <v>0</v>
      </c>
      <c r="AU564" s="34">
        <f>IF(AT564="Pattern",WORKDAY(Table2[[#This Row],[Scheduled Ship Date]],-10),WORKDAY(Table2[[#This Row],[Scheduled Ship Date]],-4))</f>
        <v>43482</v>
      </c>
      <c r="AV564" s="39">
        <f>IF(Table2[[#This Row],[Extrusion cut double saw]]=TRUE,IF(O564="ToDo",IF(AT564="Pattern",Table2[[#This Row],[Total Sections]]*0.4,Table2[[#This Row],[Total Sections]]*0.12),0),IF(AT564="Pattern",Table2[[#This Row],[Total Sections]]*4,Table2[[#This Row],[Total Sections]]*1.2))</f>
        <v>76.8</v>
      </c>
      <c r="AW564" s="130">
        <f t="shared" ca="1" si="113"/>
        <v>43471</v>
      </c>
      <c r="AX564" s="42">
        <f>IF(AT564="Pattern",Table2[[#This Row],[Scheduled Ship Date]]-2,Table2[[#This Row],[Scheduled Ship Date]]-3)</f>
        <v>43485</v>
      </c>
      <c r="AY564" s="39">
        <f>IF(Table2[[#This Row],[Pattern]]="Pattern",Table2[[#This Row],[Total Sections]]*4.82,Table2[[#This Row],[Total Sections]]*0.5)</f>
        <v>32</v>
      </c>
      <c r="AZ564" s="42">
        <f t="shared" ca="1" si="112"/>
        <v>43471</v>
      </c>
      <c r="BA564" s="39">
        <f>((Table2[Total Sections]/Table2[Open Qty])-1)*Table2[Open Qty]*12.96</f>
        <v>0</v>
      </c>
      <c r="BB564" s="39"/>
      <c r="BC564" s="39" t="str">
        <f t="shared" si="104"/>
        <v>B3RLED-SL-750-80-35-FL-10-W-120-DP-1-TB15</v>
      </c>
      <c r="BD564" s="39">
        <f t="shared" si="105"/>
        <v>0</v>
      </c>
      <c r="BE564" s="39" t="b">
        <f>_xlfn.IFNA(VLOOKUP(Table2[[#This Row],[Job-no]],Table4[],9,FALSE),TRUE)</f>
        <v>0</v>
      </c>
      <c r="BF564" s="39"/>
      <c r="BG564" s="39" t="b">
        <f>_xlfn.IFNA(VLOOKUP(Table2[[#This Row],[Job-no]],Table4[],14,FALSE),TRUE)</f>
        <v>0</v>
      </c>
      <c r="BH564" s="39" t="str">
        <f>_xlfn.IFNA(VLOOKUP(Table2[[#This Row],[Job-no]],Table4[],11,FALSE),"Done")</f>
        <v/>
      </c>
      <c r="BI564" s="39">
        <f>IF(Table2[[#This Row],[Pattern]]="Pattern",VLOOKUP(Table2[[#This Row],[Product Code]],'Routing data'!$A$2:$W$470,13,FALSE),VLOOKUP(Table2[[#This Row],[Product Code]],'Routing data'!$A$2:$W$470,3,FALSE))</f>
        <v>2</v>
      </c>
      <c r="BJ564" s="39">
        <f>IF(Table2[[#This Row],[Pattern]]="Pattern",VLOOKUP(Table2[[#This Row],[Product Code]],'Routing data'!$A$2:$W$470,14,FALSE),VLOOKUP(Table2[[#This Row],[Product Code]],'Routing data'!$A$2:$W$470,4,FALSE))</f>
        <v>3</v>
      </c>
      <c r="BK564" s="39">
        <f>VLOOKUP(Table2[[#This Row],[Product Code]],'Routing data'!A$4:W$524,16,FALSE)</f>
        <v>0</v>
      </c>
      <c r="BL564" s="42">
        <f>IF(Table2[[#This Row],[Milling Required]]=0,"x",IF(AT564="Pattern",B564-10,B564-4))</f>
        <v>43484</v>
      </c>
      <c r="BM564" s="39"/>
      <c r="BN564" s="42">
        <f t="shared" si="106"/>
        <v>43485</v>
      </c>
      <c r="BO564" s="39">
        <f>IF(Table2[[#This Row],[Milling]]="x","x",Table2[[#This Row],[Total Sections]]*2)</f>
        <v>128</v>
      </c>
      <c r="BP564" s="39">
        <f>IF(Table2[[#This Row],[Punching]]="x","x",Table2[Total Sections]*2)</f>
        <v>128</v>
      </c>
      <c r="BQ564" s="39">
        <f>IF(Table2[[#This Row],[Pattern]]="Pattern",Table2[Total Sections]*3,Table2[Total Sections]*1.5)</f>
        <v>96</v>
      </c>
      <c r="BR564" s="42">
        <f t="shared" ca="1" si="111"/>
        <v>43474</v>
      </c>
      <c r="BS564" s="39"/>
      <c r="BT564" s="39"/>
      <c r="BU564" s="39"/>
      <c r="BV564" s="39" t="str">
        <f>_xlfn.IFNA(VLOOKUP(Table2[[#This Row],[Job-no]],Table4[],16,FALSE),"Ready")</f>
        <v/>
      </c>
      <c r="BW564" s="39" t="str">
        <f>_xlfn.IFNA(VLOOKUP(Table2[[#This Row],[Job-no]],Table4[],21,FALSE),"Ready")</f>
        <v/>
      </c>
      <c r="BX564" s="39" t="b">
        <f>_xlfn.IFNA(VLOOKUP(Table2[[#This Row],[Job-no]],Table4[],10,FALSE),TRUE)</f>
        <v>0</v>
      </c>
      <c r="BY564" s="39" t="str">
        <f>_xlfn.IFNA(VLOOKUP(Table2[[#This Row],[Job-no]],Table4[],22,FALSE),"Ready")</f>
        <v/>
      </c>
      <c r="BZ564" s="120">
        <f t="shared" si="107"/>
        <v>43488</v>
      </c>
      <c r="CA564" s="120" t="str">
        <f ca="1">IF(OR(Table2[[#This Row],[Saw Date]]=TODAY(),Table2[[#This Row],[Saw Date]]=TODAY()+1), Table2[[#This Row],[Saw Date]],IF(Table2[[#This Row],[Extrusion cut double saw]],"Done",""))</f>
        <v/>
      </c>
      <c r="CB564" s="120" t="str">
        <f ca="1">IF(OR(Table2[[#This Row],[Lens Date]]=TODAY(),Table2[[#This Row],[Lens Date]]=TODAY()+1), Table2[[#This Row],[Lens Date]],IF(Table2[[#This Row],[MSLens]]="Done","Done",""))</f>
        <v/>
      </c>
      <c r="CC564" s="120" t="str">
        <f ca="1">IF(OR(Table2[[#This Row],[Milling Date]]=TODAY(),Table2[[#This Row],[Milling Date]]=TODAY()+1), Table2[[#This Row],[Milling Date]],IF(Table2[[#This Row],[CNC Holes]]="Ready","Done",""))</f>
        <v/>
      </c>
      <c r="CD564" s="120" t="str">
        <f ca="1">IF(OR(Table2[[#This Row],[Welding Date]]=TODAY(),Table2[[#This Row],[Welding Date]]=TODAY()+1), Table2[[#This Row],[Welding Date]],IF(Table2[[#This Row],[Welding Corners]]="Ready","Done",""))</f>
        <v/>
      </c>
      <c r="CE564" s="120" t="str">
        <f ca="1">IF(OR(Table2[[#This Row],[Puching Date]]=TODAY(),Table2[[#This Row],[Puching Date]]=TODAY()+1), Table2[[#This Row],[Puching Date]],IF(Table2[[#This Row],[Punch Holes]]="Ready","Done",""))</f>
        <v/>
      </c>
      <c r="CF564" s="120" t="str">
        <f ca="1">IF(OR(Table2[[#This Row],[Housing Date2]]=TODAY(),Table2[[#This Row],[Housing Date2]]=TODAY()+1),Table2[[#This Row],[Housing Date2]],IF(Table2[[#This Row],[Body Assembly]],"Done",""))</f>
        <v/>
      </c>
      <c r="CG564" s="120" t="str">
        <f>_xlfn.IFNA(VLOOKUP(Table2[[#This Row],[Job-no]],Table4[],7,FALSE),"Done")</f>
        <v>Scheduled/Released</v>
      </c>
    </row>
    <row r="565" spans="1:85" x14ac:dyDescent="0.25">
      <c r="A565" s="39" t="str">
        <f>_xlfn.CONCAT(Table2[[#This Row],[Order]],"-",Table2[[#This Row],[Line]])</f>
        <v>75103-9</v>
      </c>
      <c r="B565" s="5">
        <v>43488</v>
      </c>
      <c r="C565" s="8">
        <v>75103</v>
      </c>
      <c r="D565" s="3" t="s">
        <v>1263</v>
      </c>
      <c r="E565" s="8">
        <v>9</v>
      </c>
      <c r="F565" s="8">
        <v>1</v>
      </c>
      <c r="G565" s="3" t="s">
        <v>42</v>
      </c>
      <c r="H565" s="8">
        <v>6</v>
      </c>
      <c r="I565" s="43" t="b">
        <v>0</v>
      </c>
      <c r="J565" s="43" t="b">
        <v>0</v>
      </c>
      <c r="K565" t="s">
        <v>114</v>
      </c>
      <c r="L565" s="43" t="b">
        <v>0</v>
      </c>
      <c r="M565" s="43" t="b">
        <v>0</v>
      </c>
      <c r="N565" s="43" t="b">
        <v>0</v>
      </c>
      <c r="O565" t="s">
        <v>114</v>
      </c>
      <c r="P565" t="s">
        <v>114</v>
      </c>
      <c r="Q565" t="s">
        <v>114</v>
      </c>
      <c r="R565" t="s">
        <v>114</v>
      </c>
      <c r="S565" t="s">
        <v>114</v>
      </c>
      <c r="T565" t="s">
        <v>114</v>
      </c>
      <c r="U565" t="s">
        <v>114</v>
      </c>
      <c r="V565" t="s">
        <v>114</v>
      </c>
      <c r="W565" s="5">
        <v>43483</v>
      </c>
      <c r="X565" s="3" t="s">
        <v>114</v>
      </c>
      <c r="Y565" s="3"/>
      <c r="Z565" s="3" t="s">
        <v>4911</v>
      </c>
      <c r="AA565" s="3" t="s">
        <v>114</v>
      </c>
      <c r="AB565" s="3" t="s">
        <v>74</v>
      </c>
      <c r="AC565" s="8">
        <v>4</v>
      </c>
      <c r="AD565" s="3" t="s">
        <v>5967</v>
      </c>
      <c r="AE565" s="4" t="s">
        <v>5968</v>
      </c>
      <c r="AF565" s="3"/>
      <c r="AG565" s="3" t="s">
        <v>114</v>
      </c>
      <c r="AH565" s="8">
        <v>6</v>
      </c>
      <c r="AI565" s="3" t="s">
        <v>74</v>
      </c>
      <c r="AJ565" t="s">
        <v>114</v>
      </c>
      <c r="AK565" t="s">
        <v>114</v>
      </c>
      <c r="AL565" s="43" t="b">
        <v>0</v>
      </c>
      <c r="AM565" s="3"/>
      <c r="AN565" s="3"/>
      <c r="AO565" s="43" t="b">
        <v>0</v>
      </c>
      <c r="AP565" s="3" t="b">
        <v>0</v>
      </c>
      <c r="AQ565" s="3">
        <f>VLOOKUP(Table2[[#This Row],[Job-no]],Table3[],26,FALSE)</f>
        <v>2850</v>
      </c>
      <c r="AR565" t="str">
        <f t="shared" si="103"/>
        <v>B3RLED</v>
      </c>
      <c r="AS565" t="str">
        <f>VLOOKUP(AR565,Table1[],4,0)</f>
        <v>recessed</v>
      </c>
      <c r="AT565">
        <f>IF(BD565&gt;0,"Pattern",VLOOKUP(AR565,Table1[],5,0))</f>
        <v>0</v>
      </c>
      <c r="AU565" s="34">
        <f>IF(AT565="Pattern",WORKDAY(Table2[[#This Row],[Scheduled Ship Date]],-10),WORKDAY(Table2[[#This Row],[Scheduled Ship Date]],-4))</f>
        <v>43482</v>
      </c>
      <c r="AV565" s="39">
        <f>IF(Table2[[#This Row],[Extrusion cut double saw]]=TRUE,IF(O565="ToDo",IF(AT565="Pattern",Table2[[#This Row],[Total Sections]]*0.4,Table2[[#This Row],[Total Sections]]*0.12),0),IF(AT565="Pattern",Table2[[#This Row],[Total Sections]]*4,Table2[[#This Row],[Total Sections]]*1.2))</f>
        <v>7.1999999999999993</v>
      </c>
      <c r="AW565" s="130">
        <f t="shared" ca="1" si="113"/>
        <v>43471</v>
      </c>
      <c r="AX565" s="42">
        <f>IF(AT565="Pattern",Table2[[#This Row],[Scheduled Ship Date]]-2,Table2[[#This Row],[Scheduled Ship Date]]-3)</f>
        <v>43485</v>
      </c>
      <c r="AY565" s="39">
        <f>IF(Table2[[#This Row],[Pattern]]="Pattern",Table2[[#This Row],[Total Sections]]*4.82,Table2[[#This Row],[Total Sections]]*0.5)</f>
        <v>3</v>
      </c>
      <c r="AZ565" s="42">
        <f t="shared" ca="1" si="112"/>
        <v>43471</v>
      </c>
      <c r="BA565" s="39">
        <f>((Table2[Total Sections]/Table2[Open Qty])-1)*Table2[Open Qty]*12.96</f>
        <v>0</v>
      </c>
      <c r="BB565" s="39"/>
      <c r="BC565" s="39" t="str">
        <f t="shared" si="104"/>
        <v>B3RLED-SL-750-80-35-FL-5-W-120-DP-1-TB15</v>
      </c>
      <c r="BD565" s="39">
        <f t="shared" si="105"/>
        <v>0</v>
      </c>
      <c r="BE565" s="39" t="b">
        <f>_xlfn.IFNA(VLOOKUP(Table2[[#This Row],[Job-no]],Table4[],9,FALSE),TRUE)</f>
        <v>0</v>
      </c>
      <c r="BF565" s="39"/>
      <c r="BG565" s="39" t="b">
        <f>_xlfn.IFNA(VLOOKUP(Table2[[#This Row],[Job-no]],Table4[],14,FALSE),TRUE)</f>
        <v>0</v>
      </c>
      <c r="BH565" s="39" t="str">
        <f>_xlfn.IFNA(VLOOKUP(Table2[[#This Row],[Job-no]],Table4[],11,FALSE),"Done")</f>
        <v/>
      </c>
      <c r="BI565" s="39">
        <f>IF(Table2[[#This Row],[Pattern]]="Pattern",VLOOKUP(Table2[[#This Row],[Product Code]],'Routing data'!$A$2:$W$470,13,FALSE),VLOOKUP(Table2[[#This Row],[Product Code]],'Routing data'!$A$2:$W$470,3,FALSE))</f>
        <v>2</v>
      </c>
      <c r="BJ565" s="39">
        <f>IF(Table2[[#This Row],[Pattern]]="Pattern",VLOOKUP(Table2[[#This Row],[Product Code]],'Routing data'!$A$2:$W$470,14,FALSE),VLOOKUP(Table2[[#This Row],[Product Code]],'Routing data'!$A$2:$W$470,4,FALSE))</f>
        <v>3</v>
      </c>
      <c r="BK565" s="39">
        <f>VLOOKUP(Table2[[#This Row],[Product Code]],'Routing data'!A$4:W$524,16,FALSE)</f>
        <v>0</v>
      </c>
      <c r="BL565" s="42">
        <f>IF(Table2[[#This Row],[Milling Required]]=0,"x",IF(AT565="Pattern",B565-10,B565-4))</f>
        <v>43484</v>
      </c>
      <c r="BM565" s="39"/>
      <c r="BN565" s="42">
        <f t="shared" si="106"/>
        <v>43485</v>
      </c>
      <c r="BO565" s="39">
        <f>IF(Table2[[#This Row],[Milling]]="x","x",Table2[[#This Row],[Total Sections]]*2)</f>
        <v>12</v>
      </c>
      <c r="BP565" s="39">
        <f>IF(Table2[[#This Row],[Punching]]="x","x",Table2[Total Sections]*2)</f>
        <v>12</v>
      </c>
      <c r="BQ565" s="39">
        <f>IF(Table2[[#This Row],[Pattern]]="Pattern",Table2[Total Sections]*3,Table2[Total Sections]*1.5)</f>
        <v>9</v>
      </c>
      <c r="BR565" s="42">
        <f t="shared" ca="1" si="111"/>
        <v>43474</v>
      </c>
      <c r="BS565" s="39"/>
      <c r="BT565" s="39"/>
      <c r="BU565" s="39"/>
      <c r="BV565" s="39" t="str">
        <f>_xlfn.IFNA(VLOOKUP(Table2[[#This Row],[Job-no]],Table4[],16,FALSE),"Ready")</f>
        <v/>
      </c>
      <c r="BW565" s="39" t="str">
        <f>_xlfn.IFNA(VLOOKUP(Table2[[#This Row],[Job-no]],Table4[],21,FALSE),"Ready")</f>
        <v/>
      </c>
      <c r="BX565" s="39" t="b">
        <f>_xlfn.IFNA(VLOOKUP(Table2[[#This Row],[Job-no]],Table4[],10,FALSE),TRUE)</f>
        <v>0</v>
      </c>
      <c r="BY565" s="39" t="str">
        <f>_xlfn.IFNA(VLOOKUP(Table2[[#This Row],[Job-no]],Table4[],22,FALSE),"Ready")</f>
        <v/>
      </c>
      <c r="BZ565" s="120">
        <f t="shared" si="107"/>
        <v>43488</v>
      </c>
      <c r="CA565" s="120" t="str">
        <f ca="1">IF(OR(Table2[[#This Row],[Saw Date]]=TODAY(),Table2[[#This Row],[Saw Date]]=TODAY()+1), Table2[[#This Row],[Saw Date]],IF(Table2[[#This Row],[Extrusion cut double saw]],"Done",""))</f>
        <v/>
      </c>
      <c r="CB565" s="120" t="str">
        <f ca="1">IF(OR(Table2[[#This Row],[Lens Date]]=TODAY(),Table2[[#This Row],[Lens Date]]=TODAY()+1), Table2[[#This Row],[Lens Date]],IF(Table2[[#This Row],[MSLens]]="Done","Done",""))</f>
        <v/>
      </c>
      <c r="CC565" s="120" t="str">
        <f ca="1">IF(OR(Table2[[#This Row],[Milling Date]]=TODAY(),Table2[[#This Row],[Milling Date]]=TODAY()+1), Table2[[#This Row],[Milling Date]],IF(Table2[[#This Row],[CNC Holes]]="Ready","Done",""))</f>
        <v/>
      </c>
      <c r="CD565" s="120" t="str">
        <f ca="1">IF(OR(Table2[[#This Row],[Welding Date]]=TODAY(),Table2[[#This Row],[Welding Date]]=TODAY()+1), Table2[[#This Row],[Welding Date]],IF(Table2[[#This Row],[Welding Corners]]="Ready","Done",""))</f>
        <v/>
      </c>
      <c r="CE565" s="120" t="str">
        <f ca="1">IF(OR(Table2[[#This Row],[Puching Date]]=TODAY(),Table2[[#This Row],[Puching Date]]=TODAY()+1), Table2[[#This Row],[Puching Date]],IF(Table2[[#This Row],[Punch Holes]]="Ready","Done",""))</f>
        <v/>
      </c>
      <c r="CF565" s="120" t="str">
        <f ca="1">IF(OR(Table2[[#This Row],[Housing Date2]]=TODAY(),Table2[[#This Row],[Housing Date2]]=TODAY()+1),Table2[[#This Row],[Housing Date2]],IF(Table2[[#This Row],[Body Assembly]],"Done",""))</f>
        <v/>
      </c>
      <c r="CG565" s="120" t="str">
        <f>_xlfn.IFNA(VLOOKUP(Table2[[#This Row],[Job-no]],Table4[],7,FALSE),"Done")</f>
        <v>Scheduled/Released</v>
      </c>
    </row>
    <row r="566" spans="1:85" x14ac:dyDescent="0.25">
      <c r="A566" t="str">
        <f>_xlfn.CONCAT(Table2[[#This Row],[Order]],"-",Table2[[#This Row],[Line]])</f>
        <v>75730-1</v>
      </c>
      <c r="B566" s="5">
        <v>43488</v>
      </c>
      <c r="C566" s="8">
        <v>75730</v>
      </c>
      <c r="D566" s="3" t="s">
        <v>3277</v>
      </c>
      <c r="E566" s="8">
        <v>1</v>
      </c>
      <c r="F566" s="8">
        <v>1</v>
      </c>
      <c r="G566" s="3" t="s">
        <v>42</v>
      </c>
      <c r="H566" s="8">
        <v>1</v>
      </c>
      <c r="I566" s="43" t="b">
        <v>0</v>
      </c>
      <c r="J566" s="43" t="b">
        <v>0</v>
      </c>
      <c r="K566" t="s">
        <v>114</v>
      </c>
      <c r="L566" s="43" t="b">
        <v>0</v>
      </c>
      <c r="M566" s="43" t="b">
        <v>0</v>
      </c>
      <c r="N566" s="43" t="b">
        <v>0</v>
      </c>
      <c r="O566" t="s">
        <v>114</v>
      </c>
      <c r="P566" t="s">
        <v>114</v>
      </c>
      <c r="Q566" t="s">
        <v>114</v>
      </c>
      <c r="R566" t="s">
        <v>114</v>
      </c>
      <c r="S566" t="s">
        <v>114</v>
      </c>
      <c r="T566" t="s">
        <v>114</v>
      </c>
      <c r="U566" t="s">
        <v>114</v>
      </c>
      <c r="V566" t="s">
        <v>114</v>
      </c>
      <c r="W566" s="5">
        <v>43483</v>
      </c>
      <c r="X566" s="3" t="s">
        <v>114</v>
      </c>
      <c r="Y566" s="3"/>
      <c r="Z566" s="3" t="s">
        <v>5317</v>
      </c>
      <c r="AA566" s="3" t="s">
        <v>114</v>
      </c>
      <c r="AB566" s="3" t="s">
        <v>74</v>
      </c>
      <c r="AC566" s="8">
        <v>0</v>
      </c>
      <c r="AD566" s="3" t="s">
        <v>5967</v>
      </c>
      <c r="AE566" s="4" t="s">
        <v>5968</v>
      </c>
      <c r="AF566" s="3"/>
      <c r="AG566" s="3" t="s">
        <v>114</v>
      </c>
      <c r="AH566" s="8">
        <v>1</v>
      </c>
      <c r="AI566" s="3" t="s">
        <v>74</v>
      </c>
      <c r="AJ566" t="s">
        <v>114</v>
      </c>
      <c r="AK566" t="s">
        <v>114</v>
      </c>
      <c r="AL566" s="43" t="b">
        <v>0</v>
      </c>
      <c r="AM566" s="3"/>
      <c r="AN566" s="3"/>
      <c r="AO566" s="43" t="b">
        <v>0</v>
      </c>
      <c r="AP566" s="3" t="b">
        <v>0</v>
      </c>
      <c r="AQ566" s="3">
        <f>VLOOKUP(Table2[[#This Row],[Job-no]],Table3[],26,FALSE)</f>
        <v>700</v>
      </c>
      <c r="AR566" t="str">
        <f t="shared" si="103"/>
        <v>TB4DILED</v>
      </c>
      <c r="AS566" t="str">
        <f>VLOOKUP(AR566,Table1[],4,0)</f>
        <v>surface</v>
      </c>
      <c r="AT566">
        <f>IF(BD566&gt;0,"Pattern",VLOOKUP(AR566,Table1[],5,0))</f>
        <v>0</v>
      </c>
      <c r="AU566" s="34">
        <f>IF(AT566="Pattern",WORKDAY(Table2[[#This Row],[Scheduled Ship Date]],-10),WORKDAY(Table2[[#This Row],[Scheduled Ship Date]],-4))</f>
        <v>43482</v>
      </c>
      <c r="AV566">
        <f>IF(Table2[[#This Row],[Extrusion cut double saw]]=TRUE,IF(O566="ToDo",IF(AT566="Pattern",Table2[[#This Row],[Total Sections]]*0.4,Table2[[#This Row],[Total Sections]]*0.12),0),IF(AT566="Pattern",Table2[[#This Row],[Total Sections]]*4,Table2[[#This Row],[Total Sections]]*1.2))</f>
        <v>1.2</v>
      </c>
      <c r="AW566" s="130">
        <f t="shared" ca="1" si="113"/>
        <v>43471</v>
      </c>
      <c r="AX566" s="42">
        <f>IF(AT566="Pattern",Table2[[#This Row],[Scheduled Ship Date]]-2,Table2[[#This Row],[Scheduled Ship Date]]-3)</f>
        <v>43485</v>
      </c>
      <c r="AY566">
        <f>IF(Table2[[#This Row],[Pattern]]="Pattern",Table2[[#This Row],[Total Sections]]*4.82,Table2[[#This Row],[Total Sections]]*0.5)</f>
        <v>0.5</v>
      </c>
      <c r="AZ566" s="42">
        <f t="shared" ca="1" si="112"/>
        <v>43471</v>
      </c>
      <c r="BA566" s="39">
        <f>((Table2[Total Sections]/Table2[Open Qty])-1)*Table2[Open Qty]*12.96</f>
        <v>0</v>
      </c>
      <c r="BB566" s="39"/>
      <c r="BC566" s="39" t="str">
        <f t="shared" si="104"/>
        <v>TB4DILED-400-400-80-35-SO-SO-6-W-UNV-DP-1-CA(48)</v>
      </c>
      <c r="BD566" s="39">
        <f t="shared" si="105"/>
        <v>0</v>
      </c>
      <c r="BE566" s="39" t="b">
        <f>_xlfn.IFNA(VLOOKUP(Table2[[#This Row],[Job-no]],Table4[],9,FALSE),TRUE)</f>
        <v>0</v>
      </c>
      <c r="BF566" t="str">
        <f>VLOOKUP(AR566,Table1[],3,0)</f>
        <v>TB4LED</v>
      </c>
      <c r="BG566" s="39" t="b">
        <f>_xlfn.IFNA(VLOOKUP(Table2[[#This Row],[Job-no]],Table4[],14,FALSE),TRUE)</f>
        <v>0</v>
      </c>
      <c r="BH566" s="39" t="str">
        <f>_xlfn.IFNA(VLOOKUP(Table2[[#This Row],[Job-no]],Table4[],11,FALSE),"Done")</f>
        <v/>
      </c>
      <c r="BI566" s="39">
        <f>IF(Table2[[#This Row],[Pattern]]="Pattern",VLOOKUP(Table2[[#This Row],[Product Code]],'Routing data'!$A$2:$W$470,13,FALSE),VLOOKUP(Table2[[#This Row],[Product Code]],'Routing data'!$A$2:$W$470,3,FALSE))</f>
        <v>2</v>
      </c>
      <c r="BJ566" s="39">
        <f>IF(Table2[[#This Row],[Pattern]]="Pattern",VLOOKUP(Table2[[#This Row],[Product Code]],'Routing data'!$A$2:$W$470,14,FALSE),VLOOKUP(Table2[[#This Row],[Product Code]],'Routing data'!$A$2:$W$470,4,FALSE))</f>
        <v>0</v>
      </c>
      <c r="BK566" s="39">
        <f>VLOOKUP(Table2[[#This Row],[Product Code]],'Routing data'!A$4:W$524,16,FALSE)</f>
        <v>0</v>
      </c>
      <c r="BL566" s="42">
        <f>IF(Table2[[#This Row],[Milling Required]]=0,"x",IF(AT566="Pattern",B566-10,B566-4))</f>
        <v>43484</v>
      </c>
      <c r="BM566" s="42" t="str">
        <f>IF(Table2[[#This Row],[Punching Required]]=0,"x",IF(AT566="Pattern",B566-8,B566-2))</f>
        <v>x</v>
      </c>
      <c r="BN566" s="42">
        <f t="shared" si="106"/>
        <v>43485</v>
      </c>
      <c r="BO566" s="39">
        <f>IF(Table2[[#This Row],[Milling]]="x","x",Table2[[#This Row],[Total Sections]]*2)</f>
        <v>2</v>
      </c>
      <c r="BP566" s="39" t="str">
        <f>IF(Table2[[#This Row],[Punching]]="x","x",Table2[Total Sections]*2)</f>
        <v>x</v>
      </c>
      <c r="BQ566" s="39">
        <f>IF(Table2[[#This Row],[Pattern]]="Pattern",Table2[Total Sections]*3,Table2[Total Sections]*1.5)</f>
        <v>1.5</v>
      </c>
      <c r="BR566" s="42">
        <f t="shared" ca="1" si="111"/>
        <v>43474</v>
      </c>
      <c r="BS566" s="39"/>
      <c r="BT566" s="39"/>
      <c r="BU566" s="39"/>
      <c r="BV566" s="122" t="str">
        <f>_xlfn.IFNA(VLOOKUP(Table2[[#This Row],[Job-no]],Table4[],16,FALSE),"Ready")</f>
        <v/>
      </c>
      <c r="BW566" s="122" t="str">
        <f>_xlfn.IFNA(VLOOKUP(Table2[[#This Row],[Job-no]],Table4[],21,FALSE),"Ready")</f>
        <v/>
      </c>
      <c r="BX566" s="39" t="b">
        <f>_xlfn.IFNA(VLOOKUP(Table2[[#This Row],[Job-no]],Table4[],10,FALSE),TRUE)</f>
        <v>0</v>
      </c>
      <c r="BY566" s="39" t="str">
        <f>_xlfn.IFNA(VLOOKUP(Table2[[#This Row],[Job-no]],Table4[],22,FALSE),"Ready")</f>
        <v/>
      </c>
      <c r="BZ566" s="120">
        <f t="shared" si="107"/>
        <v>43488</v>
      </c>
      <c r="CA566" s="120" t="str">
        <f ca="1">IF(OR(Table2[[#This Row],[Saw Date]]=TODAY(),Table2[[#This Row],[Saw Date]]=TODAY()+1), Table2[[#This Row],[Saw Date]],IF(Table2[[#This Row],[Extrusion cut double saw]],"Done",""))</f>
        <v/>
      </c>
      <c r="CB566" s="120" t="str">
        <f ca="1">IF(OR(Table2[[#This Row],[Lens Date]]=TODAY(),Table2[[#This Row],[Lens Date]]=TODAY()+1), Table2[[#This Row],[Lens Date]],IF(Table2[[#This Row],[MSLens]]="Done","Done",""))</f>
        <v/>
      </c>
      <c r="CC566" s="120" t="str">
        <f ca="1">IF(OR(Table2[[#This Row],[Milling Date]]=TODAY(),Table2[[#This Row],[Milling Date]]=TODAY()+1), Table2[[#This Row],[Milling Date]],IF(Table2[[#This Row],[CNC Holes]]="Ready","Done",""))</f>
        <v/>
      </c>
      <c r="CD566" s="120" t="str">
        <f ca="1">IF(OR(Table2[[#This Row],[Welding Date]]=TODAY(),Table2[[#This Row],[Welding Date]]=TODAY()+1), Table2[[#This Row],[Welding Date]],IF(Table2[[#This Row],[Welding Corners]]="Ready","Done",""))</f>
        <v/>
      </c>
      <c r="CE566" s="120" t="str">
        <f ca="1">IF(OR(Table2[[#This Row],[Puching Date]]=TODAY(),Table2[[#This Row],[Puching Date]]=TODAY()+1), Table2[[#This Row],[Puching Date]],IF(Table2[[#This Row],[Punch Holes]]="Ready","Done",""))</f>
        <v/>
      </c>
      <c r="CF566" s="120" t="str">
        <f ca="1">IF(OR(Table2[[#This Row],[Housing Date2]]=TODAY(),Table2[[#This Row],[Housing Date2]]=TODAY()+1),Table2[[#This Row],[Housing Date2]],IF(Table2[[#This Row],[Body Assembly]],"Done",""))</f>
        <v/>
      </c>
      <c r="CG566" s="120" t="str">
        <f>_xlfn.IFNA(VLOOKUP(Table2[[#This Row],[Job-no]],Table4[],7,FALSE),"Done")</f>
        <v>Scheduled/Released</v>
      </c>
    </row>
    <row r="567" spans="1:85" x14ac:dyDescent="0.25">
      <c r="A567" s="39" t="str">
        <f>_xlfn.CONCAT(Table2[[#This Row],[Order]],"-",Table2[[#This Row],[Line]])</f>
        <v>75730-3</v>
      </c>
      <c r="B567" s="5">
        <v>43488</v>
      </c>
      <c r="C567" s="8">
        <v>75730</v>
      </c>
      <c r="D567" s="3" t="s">
        <v>3279</v>
      </c>
      <c r="E567" s="8">
        <v>3</v>
      </c>
      <c r="F567" s="8">
        <v>1</v>
      </c>
      <c r="G567" s="3" t="s">
        <v>42</v>
      </c>
      <c r="H567" s="8">
        <v>8</v>
      </c>
      <c r="I567" s="43" t="b">
        <v>0</v>
      </c>
      <c r="J567" s="43" t="b">
        <v>0</v>
      </c>
      <c r="K567" t="s">
        <v>114</v>
      </c>
      <c r="L567" s="43" t="b">
        <v>0</v>
      </c>
      <c r="M567" s="43" t="b">
        <v>0</v>
      </c>
      <c r="N567" s="43" t="b">
        <v>0</v>
      </c>
      <c r="O567" t="s">
        <v>114</v>
      </c>
      <c r="P567" t="s">
        <v>114</v>
      </c>
      <c r="Q567" t="s">
        <v>114</v>
      </c>
      <c r="R567" t="s">
        <v>114</v>
      </c>
      <c r="S567" t="s">
        <v>114</v>
      </c>
      <c r="T567" t="s">
        <v>114</v>
      </c>
      <c r="U567" t="s">
        <v>114</v>
      </c>
      <c r="V567" t="s">
        <v>114</v>
      </c>
      <c r="W567" s="5">
        <v>43483</v>
      </c>
      <c r="X567" s="3" t="s">
        <v>114</v>
      </c>
      <c r="Y567" s="3"/>
      <c r="Z567" s="3" t="s">
        <v>5318</v>
      </c>
      <c r="AA567" s="3" t="s">
        <v>114</v>
      </c>
      <c r="AB567" s="3" t="s">
        <v>74</v>
      </c>
      <c r="AC567" s="8">
        <v>0</v>
      </c>
      <c r="AD567" s="3" t="s">
        <v>5967</v>
      </c>
      <c r="AE567" s="4" t="s">
        <v>5968</v>
      </c>
      <c r="AF567" s="3"/>
      <c r="AG567" s="3" t="s">
        <v>114</v>
      </c>
      <c r="AH567" s="8">
        <v>8</v>
      </c>
      <c r="AI567" s="3" t="s">
        <v>74</v>
      </c>
      <c r="AJ567" t="s">
        <v>114</v>
      </c>
      <c r="AK567" t="s">
        <v>114</v>
      </c>
      <c r="AL567" s="43" t="b">
        <v>0</v>
      </c>
      <c r="AM567" s="3"/>
      <c r="AN567" s="3"/>
      <c r="AO567" s="43" t="b">
        <v>0</v>
      </c>
      <c r="AP567" s="3" t="b">
        <v>0</v>
      </c>
      <c r="AQ567" s="3">
        <f>VLOOKUP(Table2[[#This Row],[Job-no]],Table3[],26,FALSE)</f>
        <v>11200</v>
      </c>
      <c r="AR567" t="str">
        <f t="shared" si="103"/>
        <v>TB4DILED</v>
      </c>
      <c r="AS567" t="str">
        <f>VLOOKUP(AR567,Table1[],4,0)</f>
        <v>surface</v>
      </c>
      <c r="AT567">
        <f>IF(BD567&gt;0,"Pattern",VLOOKUP(AR567,Table1[],5,0))</f>
        <v>0</v>
      </c>
      <c r="AU567" s="34">
        <f>IF(AT567="Pattern",WORKDAY(Table2[[#This Row],[Scheduled Ship Date]],-10),WORKDAY(Table2[[#This Row],[Scheduled Ship Date]],-4))</f>
        <v>43482</v>
      </c>
      <c r="AV567" s="39">
        <f>IF(Table2[[#This Row],[Extrusion cut double saw]]=TRUE,IF(O567="ToDo",IF(AT567="Pattern",Table2[[#This Row],[Total Sections]]*0.4,Table2[[#This Row],[Total Sections]]*0.12),0),IF(AT567="Pattern",Table2[[#This Row],[Total Sections]]*4,Table2[[#This Row],[Total Sections]]*1.2))</f>
        <v>9.6</v>
      </c>
      <c r="AW567" s="130">
        <f t="shared" ca="1" si="113"/>
        <v>43471</v>
      </c>
      <c r="AX567" s="42">
        <f>IF(AT567="Pattern",Table2[[#This Row],[Scheduled Ship Date]]-2,Table2[[#This Row],[Scheduled Ship Date]]-3)</f>
        <v>43485</v>
      </c>
      <c r="AY567" s="39">
        <f>IF(Table2[[#This Row],[Pattern]]="Pattern",Table2[[#This Row],[Total Sections]]*4.82,Table2[[#This Row],[Total Sections]]*0.5)</f>
        <v>4</v>
      </c>
      <c r="AZ567" s="42">
        <f t="shared" ca="1" si="112"/>
        <v>43471</v>
      </c>
      <c r="BA567" s="39">
        <f>((Table2[Total Sections]/Table2[Open Qty])-1)*Table2[Open Qty]*12.96</f>
        <v>0</v>
      </c>
      <c r="BB567" s="39"/>
      <c r="BC567" s="39" t="str">
        <f t="shared" si="104"/>
        <v>TB4DILED-400-400-80-35-SO-SO-12-W-UNV-DP-1-CA(48)</v>
      </c>
      <c r="BD567" s="39">
        <f t="shared" si="105"/>
        <v>0</v>
      </c>
      <c r="BE567" s="39" t="b">
        <f>_xlfn.IFNA(VLOOKUP(Table2[[#This Row],[Job-no]],Table4[],9,FALSE),TRUE)</f>
        <v>0</v>
      </c>
      <c r="BF567" s="39"/>
      <c r="BG567" s="39" t="b">
        <f>_xlfn.IFNA(VLOOKUP(Table2[[#This Row],[Job-no]],Table4[],14,FALSE),TRUE)</f>
        <v>0</v>
      </c>
      <c r="BH567" s="39" t="str">
        <f>_xlfn.IFNA(VLOOKUP(Table2[[#This Row],[Job-no]],Table4[],11,FALSE),"Done")</f>
        <v/>
      </c>
      <c r="BI567" s="39">
        <f>IF(Table2[[#This Row],[Pattern]]="Pattern",VLOOKUP(Table2[[#This Row],[Product Code]],'Routing data'!$A$2:$W$470,13,FALSE),VLOOKUP(Table2[[#This Row],[Product Code]],'Routing data'!$A$2:$W$470,3,FALSE))</f>
        <v>2</v>
      </c>
      <c r="BJ567" s="39">
        <f>IF(Table2[[#This Row],[Pattern]]="Pattern",VLOOKUP(Table2[[#This Row],[Product Code]],'Routing data'!$A$2:$W$470,14,FALSE),VLOOKUP(Table2[[#This Row],[Product Code]],'Routing data'!$A$2:$W$470,4,FALSE))</f>
        <v>0</v>
      </c>
      <c r="BK567" s="39">
        <f>VLOOKUP(Table2[[#This Row],[Product Code]],'Routing data'!A$4:W$524,16,FALSE)</f>
        <v>0</v>
      </c>
      <c r="BL567" s="42">
        <f>IF(Table2[[#This Row],[Milling Required]]=0,"x",IF(AT567="Pattern",B567-10,B567-4))</f>
        <v>43484</v>
      </c>
      <c r="BM567" s="39"/>
      <c r="BN567" s="42">
        <f t="shared" si="106"/>
        <v>43485</v>
      </c>
      <c r="BO567" s="39">
        <f>IF(Table2[[#This Row],[Milling]]="x","x",Table2[[#This Row],[Total Sections]]*2)</f>
        <v>16</v>
      </c>
      <c r="BP567" s="39">
        <f>IF(Table2[[#This Row],[Punching]]="x","x",Table2[Total Sections]*2)</f>
        <v>16</v>
      </c>
      <c r="BQ567" s="39">
        <f>IF(Table2[[#This Row],[Pattern]]="Pattern",Table2[Total Sections]*3,Table2[Total Sections]*1.5)</f>
        <v>12</v>
      </c>
      <c r="BR567" s="42">
        <f t="shared" ca="1" si="111"/>
        <v>43474</v>
      </c>
      <c r="BS567" s="39"/>
      <c r="BT567" s="39"/>
      <c r="BU567" s="39"/>
      <c r="BV567" s="39" t="str">
        <f>_xlfn.IFNA(VLOOKUP(Table2[[#This Row],[Job-no]],Table4[],16,FALSE),"Ready")</f>
        <v/>
      </c>
      <c r="BW567" s="39" t="str">
        <f>_xlfn.IFNA(VLOOKUP(Table2[[#This Row],[Job-no]],Table4[],21,FALSE),"Ready")</f>
        <v/>
      </c>
      <c r="BX567" s="39" t="b">
        <f>_xlfn.IFNA(VLOOKUP(Table2[[#This Row],[Job-no]],Table4[],10,FALSE),TRUE)</f>
        <v>0</v>
      </c>
      <c r="BY567" s="39" t="str">
        <f>_xlfn.IFNA(VLOOKUP(Table2[[#This Row],[Job-no]],Table4[],22,FALSE),"Ready")</f>
        <v/>
      </c>
      <c r="BZ567" s="120">
        <f t="shared" si="107"/>
        <v>43488</v>
      </c>
      <c r="CA567" s="120" t="str">
        <f ca="1">IF(OR(Table2[[#This Row],[Saw Date]]=TODAY(),Table2[[#This Row],[Saw Date]]=TODAY()+1), Table2[[#This Row],[Saw Date]],IF(Table2[[#This Row],[Extrusion cut double saw]],"Done",""))</f>
        <v/>
      </c>
      <c r="CB567" s="120" t="str">
        <f ca="1">IF(OR(Table2[[#This Row],[Lens Date]]=TODAY(),Table2[[#This Row],[Lens Date]]=TODAY()+1), Table2[[#This Row],[Lens Date]],IF(Table2[[#This Row],[MSLens]]="Done","Done",""))</f>
        <v/>
      </c>
      <c r="CC567" s="120" t="str">
        <f ca="1">IF(OR(Table2[[#This Row],[Milling Date]]=TODAY(),Table2[[#This Row],[Milling Date]]=TODAY()+1), Table2[[#This Row],[Milling Date]],IF(Table2[[#This Row],[CNC Holes]]="Ready","Done",""))</f>
        <v/>
      </c>
      <c r="CD567" s="120" t="str">
        <f ca="1">IF(OR(Table2[[#This Row],[Welding Date]]=TODAY(),Table2[[#This Row],[Welding Date]]=TODAY()+1), Table2[[#This Row],[Welding Date]],IF(Table2[[#This Row],[Welding Corners]]="Ready","Done",""))</f>
        <v/>
      </c>
      <c r="CE567" s="120" t="str">
        <f ca="1">IF(OR(Table2[[#This Row],[Puching Date]]=TODAY(),Table2[[#This Row],[Puching Date]]=TODAY()+1), Table2[[#This Row],[Puching Date]],IF(Table2[[#This Row],[Punch Holes]]="Ready","Done",""))</f>
        <v/>
      </c>
      <c r="CF567" s="120" t="str">
        <f ca="1">IF(OR(Table2[[#This Row],[Housing Date2]]=TODAY(),Table2[[#This Row],[Housing Date2]]=TODAY()+1),Table2[[#This Row],[Housing Date2]],IF(Table2[[#This Row],[Body Assembly]],"Done",""))</f>
        <v/>
      </c>
      <c r="CG567" s="120" t="str">
        <f>_xlfn.IFNA(VLOOKUP(Table2[[#This Row],[Job-no]],Table4[],7,FALSE),"Done")</f>
        <v>Scheduled/Released</v>
      </c>
    </row>
    <row r="568" spans="1:85" x14ac:dyDescent="0.25">
      <c r="A568" t="str">
        <f>_xlfn.CONCAT(Table2[[#This Row],[Order]],"-",Table2[[#This Row],[Line]])</f>
        <v>76338-5</v>
      </c>
      <c r="B568" s="5">
        <v>43488</v>
      </c>
      <c r="C568" s="8">
        <v>76338</v>
      </c>
      <c r="D568" s="3" t="s">
        <v>4404</v>
      </c>
      <c r="E568" s="8">
        <v>5</v>
      </c>
      <c r="F568" s="8">
        <v>1</v>
      </c>
      <c r="G568" s="3" t="s">
        <v>42</v>
      </c>
      <c r="H568" s="8">
        <v>32</v>
      </c>
      <c r="I568" s="43" t="b">
        <v>0</v>
      </c>
      <c r="J568" s="43" t="b">
        <v>0</v>
      </c>
      <c r="K568" t="s">
        <v>114</v>
      </c>
      <c r="L568" s="43" t="b">
        <v>0</v>
      </c>
      <c r="M568" s="43" t="b">
        <v>0</v>
      </c>
      <c r="N568" s="43" t="b">
        <v>0</v>
      </c>
      <c r="O568" t="s">
        <v>114</v>
      </c>
      <c r="P568" t="s">
        <v>114</v>
      </c>
      <c r="Q568" t="s">
        <v>114</v>
      </c>
      <c r="R568" t="s">
        <v>114</v>
      </c>
      <c r="S568" t="s">
        <v>114</v>
      </c>
      <c r="T568" t="s">
        <v>114</v>
      </c>
      <c r="U568" t="s">
        <v>114</v>
      </c>
      <c r="V568" t="s">
        <v>114</v>
      </c>
      <c r="W568" s="5">
        <v>43483</v>
      </c>
      <c r="X568" s="3" t="s">
        <v>114</v>
      </c>
      <c r="Y568" s="3"/>
      <c r="Z568" s="3" t="s">
        <v>56</v>
      </c>
      <c r="AA568" s="3" t="s">
        <v>114</v>
      </c>
      <c r="AB568" s="3" t="s">
        <v>74</v>
      </c>
      <c r="AC568" s="8">
        <v>0</v>
      </c>
      <c r="AD568" s="3" t="s">
        <v>5967</v>
      </c>
      <c r="AE568" s="4" t="s">
        <v>5968</v>
      </c>
      <c r="AF568" s="3"/>
      <c r="AG568" s="3" t="s">
        <v>114</v>
      </c>
      <c r="AH568" s="8">
        <v>32</v>
      </c>
      <c r="AI568" s="3" t="s">
        <v>74</v>
      </c>
      <c r="AJ568" t="s">
        <v>114</v>
      </c>
      <c r="AK568" t="s">
        <v>114</v>
      </c>
      <c r="AL568" s="43" t="b">
        <v>1</v>
      </c>
      <c r="AM568" s="55">
        <v>43465.300640312496</v>
      </c>
      <c r="AN568" s="3"/>
      <c r="AO568" s="43" t="b">
        <v>1</v>
      </c>
      <c r="AP568" s="3" t="b">
        <v>0</v>
      </c>
      <c r="AQ568" s="3">
        <f>VLOOKUP(Table2[[#This Row],[Job-no]],Table3[],26,FALSE)</f>
        <v>15328</v>
      </c>
      <c r="AR568" t="str">
        <f t="shared" si="103"/>
        <v>WBWLED</v>
      </c>
      <c r="AS568" t="str">
        <f>VLOOKUP(AR568,Table1[],4,0)</f>
        <v>wall</v>
      </c>
      <c r="AT568">
        <f>IF(BD568&gt;0,"Pattern",VLOOKUP(AR568,Table1[],5,0))</f>
        <v>0</v>
      </c>
      <c r="AU568" s="34">
        <f>IF(AT568="Pattern",WORKDAY(Table2[[#This Row],[Scheduled Ship Date]],-10),WORKDAY(Table2[[#This Row],[Scheduled Ship Date]],-4))</f>
        <v>43482</v>
      </c>
      <c r="AV568">
        <f>IF(Table2[[#This Row],[Extrusion cut double saw]]=TRUE,IF(O568="ToDo",IF(AT568="Pattern",Table2[[#This Row],[Total Sections]]*0.4,Table2[[#This Row],[Total Sections]]*0.12),0),IF(AT568="Pattern",Table2[[#This Row],[Total Sections]]*4,Table2[[#This Row],[Total Sections]]*1.2))</f>
        <v>38.4</v>
      </c>
      <c r="AW568" s="130">
        <f t="shared" ca="1" si="113"/>
        <v>43471</v>
      </c>
      <c r="AX568" s="42">
        <f>IF(AT568="Pattern",Table2[[#This Row],[Scheduled Ship Date]]-2,Table2[[#This Row],[Scheduled Ship Date]]-3)</f>
        <v>43485</v>
      </c>
      <c r="AY568">
        <f>IF(Table2[[#This Row],[Pattern]]="Pattern",Table2[[#This Row],[Total Sections]]*4.82,Table2[[#This Row],[Total Sections]]*0.5)</f>
        <v>16</v>
      </c>
      <c r="AZ568" s="42">
        <f t="shared" ca="1" si="112"/>
        <v>43471</v>
      </c>
      <c r="BA568" s="39">
        <f>((Table2[Total Sections]/Table2[Open Qty])-1)*Table2[Open Qty]*12.96</f>
        <v>0</v>
      </c>
      <c r="BB568" s="42"/>
      <c r="BC568" s="39" t="str">
        <f t="shared" si="104"/>
        <v>WBWLED-750-80-40-S-4-BLK-UNV-DP-1-BF</v>
      </c>
      <c r="BD568" s="39">
        <f t="shared" si="105"/>
        <v>0</v>
      </c>
      <c r="BE568" s="39" t="b">
        <f>_xlfn.IFNA(VLOOKUP(Table2[[#This Row],[Job-no]],Table4[],9,FALSE),TRUE)</f>
        <v>0</v>
      </c>
      <c r="BF568" t="str">
        <f>VLOOKUP(AR568,Table1[],3,0)</f>
        <v>WB4LED</v>
      </c>
      <c r="BG568" s="39" t="b">
        <f>_xlfn.IFNA(VLOOKUP(Table2[[#This Row],[Job-no]],Table4[],14,FALSE),TRUE)</f>
        <v>0</v>
      </c>
      <c r="BH568" s="39" t="str">
        <f>_xlfn.IFNA(VLOOKUP(Table2[[#This Row],[Job-no]],Table4[],11,FALSE),"Done")</f>
        <v/>
      </c>
      <c r="BI568" s="39">
        <f>IF(Table2[[#This Row],[Pattern]]="Pattern",VLOOKUP(Table2[[#This Row],[Product Code]],'Routing data'!$A$2:$W$470,13,FALSE),VLOOKUP(Table2[[#This Row],[Product Code]],'Routing data'!$A$2:$W$470,3,FALSE))</f>
        <v>2</v>
      </c>
      <c r="BJ568" s="39">
        <f>IF(Table2[[#This Row],[Pattern]]="Pattern",VLOOKUP(Table2[[#This Row],[Product Code]],'Routing data'!$A$2:$W$470,14,FALSE),VLOOKUP(Table2[[#This Row],[Product Code]],'Routing data'!$A$2:$W$470,4,FALSE))</f>
        <v>0</v>
      </c>
      <c r="BK568" s="39">
        <f>VLOOKUP(Table2[[#This Row],[Product Code]],'Routing data'!A$4:W$524,16,FALSE)</f>
        <v>0</v>
      </c>
      <c r="BL568" s="42">
        <f>IF(Table2[[#This Row],[Milling Required]]=0,"x",IF(AT568="Pattern",B568-10,B568-4))</f>
        <v>43484</v>
      </c>
      <c r="BM568" s="42" t="str">
        <f>IF(Table2[[#This Row],[Punching Required]]=0,"x",IF(AT568="Pattern",B568-8,B568-2))</f>
        <v>x</v>
      </c>
      <c r="BN568" s="42">
        <f t="shared" si="106"/>
        <v>43485</v>
      </c>
      <c r="BO568" s="39">
        <f>IF(Table2[[#This Row],[Milling]]="x","x",Table2[[#This Row],[Total Sections]]*2)</f>
        <v>64</v>
      </c>
      <c r="BP568" s="39" t="str">
        <f>IF(Table2[[#This Row],[Punching]]="x","x",Table2[Total Sections]*2)</f>
        <v>x</v>
      </c>
      <c r="BQ568" s="39">
        <f>IF(Table2[[#This Row],[Pattern]]="Pattern",Table2[Total Sections]*3,Table2[Total Sections]*1.5)</f>
        <v>48</v>
      </c>
      <c r="BR568" s="42">
        <f t="shared" ref="BR568:BR599" ca="1" si="114">TODAY()+7</f>
        <v>43474</v>
      </c>
      <c r="BS568" s="42"/>
      <c r="BT568" s="42"/>
      <c r="BU568" s="39"/>
      <c r="BV568" s="39" t="str">
        <f>_xlfn.IFNA(VLOOKUP(Table2[[#This Row],[Job-no]],Table4[],16,FALSE),"Ready")</f>
        <v/>
      </c>
      <c r="BW568" s="39" t="str">
        <f>_xlfn.IFNA(VLOOKUP(Table2[[#This Row],[Job-no]],Table4[],21,FALSE),"Ready")</f>
        <v/>
      </c>
      <c r="BX568" s="39" t="b">
        <f>_xlfn.IFNA(VLOOKUP(Table2[[#This Row],[Job-no]],Table4[],10,FALSE),TRUE)</f>
        <v>0</v>
      </c>
      <c r="BY568" s="39" t="str">
        <f>_xlfn.IFNA(VLOOKUP(Table2[[#This Row],[Job-no]],Table4[],22,FALSE),"Ready")</f>
        <v/>
      </c>
      <c r="BZ568" s="120">
        <f t="shared" si="107"/>
        <v>43488</v>
      </c>
      <c r="CA568" s="120" t="str">
        <f ca="1">IF(OR(Table2[[#This Row],[Saw Date]]=TODAY(),Table2[[#This Row],[Saw Date]]=TODAY()+1), Table2[[#This Row],[Saw Date]],IF(Table2[[#This Row],[Extrusion cut double saw]],"Done",""))</f>
        <v/>
      </c>
      <c r="CB568" s="120" t="str">
        <f ca="1">IF(OR(Table2[[#This Row],[Lens Date]]=TODAY(),Table2[[#This Row],[Lens Date]]=TODAY()+1), Table2[[#This Row],[Lens Date]],IF(Table2[[#This Row],[MSLens]]="Done","Done",""))</f>
        <v/>
      </c>
      <c r="CC568" s="120" t="str">
        <f ca="1">IF(OR(Table2[[#This Row],[Milling Date]]=TODAY(),Table2[[#This Row],[Milling Date]]=TODAY()+1), Table2[[#This Row],[Milling Date]],IF(Table2[[#This Row],[CNC Holes]]="Ready","Done",""))</f>
        <v/>
      </c>
      <c r="CD568" s="120" t="str">
        <f ca="1">IF(OR(Table2[[#This Row],[Welding Date]]=TODAY(),Table2[[#This Row],[Welding Date]]=TODAY()+1), Table2[[#This Row],[Welding Date]],IF(Table2[[#This Row],[Welding Corners]]="Ready","Done",""))</f>
        <v/>
      </c>
      <c r="CE568" s="120" t="str">
        <f ca="1">IF(OR(Table2[[#This Row],[Puching Date]]=TODAY(),Table2[[#This Row],[Puching Date]]=TODAY()+1), Table2[[#This Row],[Puching Date]],IF(Table2[[#This Row],[Punch Holes]]="Ready","Done",""))</f>
        <v/>
      </c>
      <c r="CF568" s="120" t="str">
        <f ca="1">IF(OR(Table2[[#This Row],[Housing Date2]]=TODAY(),Table2[[#This Row],[Housing Date2]]=TODAY()+1),Table2[[#This Row],[Housing Date2]],IF(Table2[[#This Row],[Body Assembly]],"Done",""))</f>
        <v/>
      </c>
      <c r="CG568" s="120" t="str">
        <f>_xlfn.IFNA(VLOOKUP(Table2[[#This Row],[Job-no]],Table4[],7,FALSE),"Done")</f>
        <v>Scheduled/Released</v>
      </c>
    </row>
    <row r="569" spans="1:85" x14ac:dyDescent="0.25">
      <c r="A569" s="39" t="str">
        <f>_xlfn.CONCAT(Table2[[#This Row],[Order]],"-",Table2[[#This Row],[Line]])</f>
        <v>77180-1</v>
      </c>
      <c r="B569" s="5">
        <v>43488</v>
      </c>
      <c r="C569" s="8">
        <v>77180</v>
      </c>
      <c r="D569" s="3" t="s">
        <v>4291</v>
      </c>
      <c r="E569" s="8">
        <v>1</v>
      </c>
      <c r="F569" s="8">
        <v>1</v>
      </c>
      <c r="G569" s="3" t="s">
        <v>42</v>
      </c>
      <c r="H569" s="8">
        <v>6</v>
      </c>
      <c r="I569" s="43" t="b">
        <v>0</v>
      </c>
      <c r="J569" s="43" t="b">
        <v>0</v>
      </c>
      <c r="K569" t="s">
        <v>114</v>
      </c>
      <c r="L569" s="43" t="b">
        <v>0</v>
      </c>
      <c r="M569" s="43" t="b">
        <v>0</v>
      </c>
      <c r="N569" s="43" t="b">
        <v>0</v>
      </c>
      <c r="O569" t="s">
        <v>114</v>
      </c>
      <c r="P569" t="s">
        <v>114</v>
      </c>
      <c r="Q569" t="s">
        <v>114</v>
      </c>
      <c r="R569" t="s">
        <v>114</v>
      </c>
      <c r="S569" t="s">
        <v>114</v>
      </c>
      <c r="T569" t="s">
        <v>114</v>
      </c>
      <c r="U569" t="s">
        <v>114</v>
      </c>
      <c r="V569" t="s">
        <v>114</v>
      </c>
      <c r="W569" s="5">
        <v>43483</v>
      </c>
      <c r="X569" s="3" t="s">
        <v>114</v>
      </c>
      <c r="Y569" s="3"/>
      <c r="Z569" s="3" t="s">
        <v>77</v>
      </c>
      <c r="AA569" s="3" t="s">
        <v>114</v>
      </c>
      <c r="AB569" s="3" t="s">
        <v>74</v>
      </c>
      <c r="AC569" s="8">
        <v>7</v>
      </c>
      <c r="AD569" s="3" t="s">
        <v>5967</v>
      </c>
      <c r="AE569" s="4" t="s">
        <v>5968</v>
      </c>
      <c r="AF569" s="3"/>
      <c r="AG569" s="3" t="s">
        <v>114</v>
      </c>
      <c r="AH569" s="8">
        <v>6</v>
      </c>
      <c r="AI569" s="3" t="s">
        <v>74</v>
      </c>
      <c r="AJ569" t="s">
        <v>114</v>
      </c>
      <c r="AK569" t="s">
        <v>114</v>
      </c>
      <c r="AL569" s="43" t="b">
        <v>0</v>
      </c>
      <c r="AM569" s="3"/>
      <c r="AN569" s="3"/>
      <c r="AO569" s="43" t="b">
        <v>0</v>
      </c>
      <c r="AP569" s="3" t="b">
        <v>0</v>
      </c>
      <c r="AQ569" s="129">
        <f>VLOOKUP(Table2[[#This Row],[Job-no]],Table3[],26,FALSE)</f>
        <v>1440</v>
      </c>
      <c r="AR569" t="str">
        <f t="shared" si="103"/>
        <v>SCR</v>
      </c>
      <c r="AS569" t="str">
        <f>VLOOKUP(AR569,Table1[],4,0)</f>
        <v>recessed</v>
      </c>
      <c r="AT569" t="str">
        <f>IF(BD569&gt;0,"Pattern",VLOOKUP(AR569,Table1[],5,0))</f>
        <v>Check for Kit</v>
      </c>
      <c r="AU569" s="34">
        <f>IF(AT569="Pattern",WORKDAY(Table2[[#This Row],[Scheduled Ship Date]],-10),WORKDAY(Table2[[#This Row],[Scheduled Ship Date]],-4))</f>
        <v>43482</v>
      </c>
      <c r="AV569" s="39">
        <f>IF(Table2[[#This Row],[Extrusion cut double saw]]=TRUE,IF(O569="ToDo",IF(AT569="Pattern",Table2[[#This Row],[Total Sections]]*0.4,Table2[[#This Row],[Total Sections]]*0.12),0),IF(AT569="Pattern",Table2[[#This Row],[Total Sections]]*4,Table2[[#This Row],[Total Sections]]*1.2))</f>
        <v>7.1999999999999993</v>
      </c>
      <c r="AW569" s="130">
        <f t="shared" ca="1" si="113"/>
        <v>43471</v>
      </c>
      <c r="AX569" s="42">
        <f>IF(AT569="Pattern",Table2[[#This Row],[Scheduled Ship Date]]-2,Table2[[#This Row],[Scheduled Ship Date]]-3)</f>
        <v>43485</v>
      </c>
      <c r="AY569" s="39">
        <f>IF(Table2[[#This Row],[Pattern]]="Pattern",Table2[[#This Row],[Total Sections]]*4.82,Table2[[#This Row],[Total Sections]]*0.5)</f>
        <v>3</v>
      </c>
      <c r="AZ569" s="42">
        <f t="shared" ca="1" si="112"/>
        <v>43471</v>
      </c>
      <c r="BA569" s="39">
        <f>((Table2[Total Sections]/Table2[Open Qty])-1)*Table2[Open Qty]*12.96</f>
        <v>0</v>
      </c>
      <c r="BB569" s="39"/>
      <c r="BC569" s="39" t="str">
        <f t="shared" si="104"/>
        <v>SCR-300-80-35-FL-4'-W-UNV-DP-1-DF</v>
      </c>
      <c r="BD569" s="39">
        <f t="shared" si="105"/>
        <v>0</v>
      </c>
      <c r="BE569" s="39" t="b">
        <f>_xlfn.IFNA(VLOOKUP(Table2[[#This Row],[Job-no]],Table4[],9,FALSE),TRUE)</f>
        <v>0</v>
      </c>
      <c r="BF569" s="39"/>
      <c r="BG569" s="39" t="b">
        <f>_xlfn.IFNA(VLOOKUP(Table2[[#This Row],[Job-no]],Table4[],14,FALSE),TRUE)</f>
        <v>0</v>
      </c>
      <c r="BH569" s="39" t="str">
        <f>_xlfn.IFNA(VLOOKUP(Table2[[#This Row],[Job-no]],Table4[],11,FALSE),"Done")</f>
        <v/>
      </c>
      <c r="BI569" s="39">
        <f>IF(Table2[[#This Row],[Pattern]]="Pattern",VLOOKUP(Table2[[#This Row],[Product Code]],'Routing data'!$A$2:$W$470,13,FALSE),VLOOKUP(Table2[[#This Row],[Product Code]],'Routing data'!$A$2:$W$470,3,FALSE))</f>
        <v>2</v>
      </c>
      <c r="BJ569" s="39">
        <f>IF(Table2[[#This Row],[Pattern]]="Pattern",VLOOKUP(Table2[[#This Row],[Product Code]],'Routing data'!$A$2:$W$470,14,FALSE),VLOOKUP(Table2[[#This Row],[Product Code]],'Routing data'!$A$2:$W$470,4,FALSE))</f>
        <v>0</v>
      </c>
      <c r="BK569" s="39">
        <f>VLOOKUP(Table2[[#This Row],[Product Code]],'Routing data'!A$4:W$524,16,FALSE)</f>
        <v>5</v>
      </c>
      <c r="BL569" s="42">
        <f>IF(Table2[[#This Row],[Milling Required]]=0,"x",IF(AT569="Pattern",B569-10,B569-4))</f>
        <v>43484</v>
      </c>
      <c r="BM569" s="39"/>
      <c r="BN569" s="42">
        <f t="shared" si="106"/>
        <v>43485</v>
      </c>
      <c r="BO569" s="39">
        <f>IF(Table2[[#This Row],[Milling]]="x","x",Table2[[#This Row],[Total Sections]]*2)</f>
        <v>12</v>
      </c>
      <c r="BP569" s="39">
        <f>IF(Table2[[#This Row],[Punching]]="x","x",Table2[Total Sections]*2)</f>
        <v>12</v>
      </c>
      <c r="BQ569" s="39">
        <f>IF(Table2[[#This Row],[Pattern]]="Pattern",Table2[Total Sections]*3,Table2[Total Sections]*1.5)</f>
        <v>9</v>
      </c>
      <c r="BR569" s="42">
        <f t="shared" ca="1" si="114"/>
        <v>43474</v>
      </c>
      <c r="BS569" s="39"/>
      <c r="BT569" s="39"/>
      <c r="BU569" s="39"/>
      <c r="BV569" s="39" t="str">
        <f>_xlfn.IFNA(VLOOKUP(Table2[[#This Row],[Job-no]],Table4[],16,FALSE),"Ready")</f>
        <v/>
      </c>
      <c r="BW569" s="39" t="str">
        <f>_xlfn.IFNA(VLOOKUP(Table2[[#This Row],[Job-no]],Table4[],21,FALSE),"Ready")</f>
        <v/>
      </c>
      <c r="BX569" s="39" t="b">
        <f>_xlfn.IFNA(VLOOKUP(Table2[[#This Row],[Job-no]],Table4[],10,FALSE),TRUE)</f>
        <v>0</v>
      </c>
      <c r="BY569" s="39" t="str">
        <f>_xlfn.IFNA(VLOOKUP(Table2[[#This Row],[Job-no]],Table4[],22,FALSE),"Ready")</f>
        <v/>
      </c>
      <c r="BZ569" s="120">
        <f t="shared" si="107"/>
        <v>43488</v>
      </c>
      <c r="CA569" s="120" t="str">
        <f ca="1">IF(OR(Table2[[#This Row],[Saw Date]]=TODAY(),Table2[[#This Row],[Saw Date]]=TODAY()+1), Table2[[#This Row],[Saw Date]],IF(Table2[[#This Row],[Extrusion cut double saw]],"Done",""))</f>
        <v/>
      </c>
      <c r="CB569" s="120" t="str">
        <f ca="1">IF(OR(Table2[[#This Row],[Lens Date]]=TODAY(),Table2[[#This Row],[Lens Date]]=TODAY()+1), Table2[[#This Row],[Lens Date]],IF(Table2[[#This Row],[MSLens]]="Done","Done",""))</f>
        <v/>
      </c>
      <c r="CC569" s="120" t="str">
        <f ca="1">IF(OR(Table2[[#This Row],[Milling Date]]=TODAY(),Table2[[#This Row],[Milling Date]]=TODAY()+1), Table2[[#This Row],[Milling Date]],IF(Table2[[#This Row],[CNC Holes]]="Ready","Done",""))</f>
        <v/>
      </c>
      <c r="CD569" s="120" t="str">
        <f ca="1">IF(OR(Table2[[#This Row],[Welding Date]]=TODAY(),Table2[[#This Row],[Welding Date]]=TODAY()+1), Table2[[#This Row],[Welding Date]],IF(Table2[[#This Row],[Welding Corners]]="Ready","Done",""))</f>
        <v/>
      </c>
      <c r="CE569" s="120" t="str">
        <f ca="1">IF(OR(Table2[[#This Row],[Puching Date]]=TODAY(),Table2[[#This Row],[Puching Date]]=TODAY()+1), Table2[[#This Row],[Puching Date]],IF(Table2[[#This Row],[Punch Holes]]="Ready","Done",""))</f>
        <v/>
      </c>
      <c r="CF569" s="120" t="str">
        <f ca="1">IF(OR(Table2[[#This Row],[Housing Date2]]=TODAY(),Table2[[#This Row],[Housing Date2]]=TODAY()+1),Table2[[#This Row],[Housing Date2]],IF(Table2[[#This Row],[Body Assembly]],"Done",""))</f>
        <v/>
      </c>
      <c r="CG569" s="120" t="str">
        <f>_xlfn.IFNA(VLOOKUP(Table2[[#This Row],[Job-no]],Table4[],7,FALSE),"Done")</f>
        <v>Scheduled/Released</v>
      </c>
    </row>
    <row r="570" spans="1:85" x14ac:dyDescent="0.25">
      <c r="A570" t="str">
        <f>_xlfn.CONCAT(Table2[[#This Row],[Order]],"-",Table2[[#This Row],[Line]])</f>
        <v>77180-10</v>
      </c>
      <c r="B570" s="5">
        <v>43488</v>
      </c>
      <c r="C570" s="8">
        <v>77180</v>
      </c>
      <c r="D570" s="3" t="s">
        <v>4306</v>
      </c>
      <c r="E570" s="8">
        <v>10</v>
      </c>
      <c r="F570" s="8">
        <v>1</v>
      </c>
      <c r="G570" s="3" t="s">
        <v>42</v>
      </c>
      <c r="H570" s="8">
        <v>2</v>
      </c>
      <c r="I570" s="43" t="b">
        <v>0</v>
      </c>
      <c r="J570" s="43" t="b">
        <v>0</v>
      </c>
      <c r="K570" t="s">
        <v>114</v>
      </c>
      <c r="L570" s="43" t="b">
        <v>0</v>
      </c>
      <c r="M570" s="43" t="b">
        <v>0</v>
      </c>
      <c r="N570" s="43" t="b">
        <v>0</v>
      </c>
      <c r="O570" t="s">
        <v>114</v>
      </c>
      <c r="P570" t="s">
        <v>114</v>
      </c>
      <c r="Q570" t="s">
        <v>114</v>
      </c>
      <c r="R570" t="s">
        <v>114</v>
      </c>
      <c r="S570" t="s">
        <v>114</v>
      </c>
      <c r="T570" t="s">
        <v>114</v>
      </c>
      <c r="U570" t="s">
        <v>114</v>
      </c>
      <c r="V570" t="s">
        <v>114</v>
      </c>
      <c r="W570" s="5">
        <v>43483</v>
      </c>
      <c r="X570" s="3" t="s">
        <v>114</v>
      </c>
      <c r="Y570" s="3"/>
      <c r="Z570" s="3" t="s">
        <v>77</v>
      </c>
      <c r="AA570" s="3" t="s">
        <v>114</v>
      </c>
      <c r="AB570" s="3" t="s">
        <v>74</v>
      </c>
      <c r="AC570" s="8">
        <v>7</v>
      </c>
      <c r="AD570" s="3" t="s">
        <v>5967</v>
      </c>
      <c r="AE570" s="4" t="s">
        <v>5968</v>
      </c>
      <c r="AF570" s="3"/>
      <c r="AG570" s="3" t="s">
        <v>114</v>
      </c>
      <c r="AH570" s="8">
        <v>2</v>
      </c>
      <c r="AI570" s="3" t="s">
        <v>74</v>
      </c>
      <c r="AJ570" t="s">
        <v>114</v>
      </c>
      <c r="AK570" t="s">
        <v>114</v>
      </c>
      <c r="AL570" s="43" t="b">
        <v>0</v>
      </c>
      <c r="AM570" s="3"/>
      <c r="AN570" s="3"/>
      <c r="AO570" s="43" t="b">
        <v>0</v>
      </c>
      <c r="AP570" s="3" t="b">
        <v>0</v>
      </c>
      <c r="AQ570" s="3">
        <f>VLOOKUP(Table2[[#This Row],[Job-no]],Table3[],26,FALSE)</f>
        <v>480</v>
      </c>
      <c r="AR570" t="str">
        <f t="shared" si="103"/>
        <v>SCR</v>
      </c>
      <c r="AS570" t="str">
        <f>VLOOKUP(AR570,Table1[],4,0)</f>
        <v>recessed</v>
      </c>
      <c r="AT570" t="str">
        <f>IF(BD570&gt;0,"Pattern",VLOOKUP(AR570,Table1[],5,0))</f>
        <v>Check for Kit</v>
      </c>
      <c r="AU570" s="34">
        <f>IF(AT570="Pattern",WORKDAY(Table2[[#This Row],[Scheduled Ship Date]],-10),WORKDAY(Table2[[#This Row],[Scheduled Ship Date]],-4))</f>
        <v>43482</v>
      </c>
      <c r="AV570">
        <f>IF(Table2[[#This Row],[Extrusion cut double saw]]=TRUE,IF(O570="ToDo",IF(AT570="Pattern",Table2[[#This Row],[Total Sections]]*0.4,Table2[[#This Row],[Total Sections]]*0.12),0),IF(AT570="Pattern",Table2[[#This Row],[Total Sections]]*4,Table2[[#This Row],[Total Sections]]*1.2))</f>
        <v>2.4</v>
      </c>
      <c r="AW570" s="130">
        <f t="shared" ca="1" si="113"/>
        <v>43471</v>
      </c>
      <c r="AX570" s="42">
        <f>IF(AT570="Pattern",Table2[[#This Row],[Scheduled Ship Date]]-2,Table2[[#This Row],[Scheduled Ship Date]]-3)</f>
        <v>43485</v>
      </c>
      <c r="AY570">
        <f>IF(Table2[[#This Row],[Pattern]]="Pattern",Table2[[#This Row],[Total Sections]]*4.82,Table2[[#This Row],[Total Sections]]*0.5)</f>
        <v>1</v>
      </c>
      <c r="AZ570" s="42">
        <f t="shared" ca="1" si="112"/>
        <v>43471</v>
      </c>
      <c r="BA570" s="39">
        <f>((Table2[Total Sections]/Table2[Open Qty])-1)*Table2[Open Qty]*12.96</f>
        <v>0</v>
      </c>
      <c r="BB570" s="39"/>
      <c r="BC570" s="39" t="str">
        <f t="shared" si="104"/>
        <v>SCR-300-80-40-FL-4'-W-UNV-DP-1-DF-B1(BSL310LP)</v>
      </c>
      <c r="BD570" s="39">
        <f t="shared" si="105"/>
        <v>0</v>
      </c>
      <c r="BE570" s="39" t="b">
        <f>_xlfn.IFNA(VLOOKUP(Table2[[#This Row],[Job-no]],Table4[],9,FALSE),TRUE)</f>
        <v>0</v>
      </c>
      <c r="BF570" t="str">
        <f>VLOOKUP(AR570,Table1[],3,0)</f>
        <v>SCULPT</v>
      </c>
      <c r="BG570" s="39" t="b">
        <f>_xlfn.IFNA(VLOOKUP(Table2[[#This Row],[Job-no]],Table4[],14,FALSE),TRUE)</f>
        <v>0</v>
      </c>
      <c r="BH570" s="39" t="str">
        <f>_xlfn.IFNA(VLOOKUP(Table2[[#This Row],[Job-no]],Table4[],11,FALSE),"Done")</f>
        <v/>
      </c>
      <c r="BI570" s="39">
        <f>IF(Table2[[#This Row],[Pattern]]="Pattern",VLOOKUP(Table2[[#This Row],[Product Code]],'Routing data'!$A$2:$W$470,13,FALSE),VLOOKUP(Table2[[#This Row],[Product Code]],'Routing data'!$A$2:$W$470,3,FALSE))</f>
        <v>2</v>
      </c>
      <c r="BJ570" s="39">
        <f>IF(Table2[[#This Row],[Pattern]]="Pattern",VLOOKUP(Table2[[#This Row],[Product Code]],'Routing data'!$A$2:$W$470,14,FALSE),VLOOKUP(Table2[[#This Row],[Product Code]],'Routing data'!$A$2:$W$470,4,FALSE))</f>
        <v>0</v>
      </c>
      <c r="BK570" s="39">
        <f>VLOOKUP(Table2[[#This Row],[Product Code]],'Routing data'!A$4:W$524,16,FALSE)</f>
        <v>5</v>
      </c>
      <c r="BL570" s="42">
        <f>IF(Table2[[#This Row],[Milling Required]]=0,"x",IF(AT570="Pattern",B570-10,B570-4))</f>
        <v>43484</v>
      </c>
      <c r="BM570" s="42" t="str">
        <f>IF(Table2[[#This Row],[Punching Required]]=0,"x",IF(AT570="Pattern",B570-8,B570-2))</f>
        <v>x</v>
      </c>
      <c r="BN570" s="42">
        <f t="shared" si="106"/>
        <v>43485</v>
      </c>
      <c r="BO570" s="39">
        <f>IF(Table2[[#This Row],[Milling]]="x","x",Table2[[#This Row],[Total Sections]]*2)</f>
        <v>4</v>
      </c>
      <c r="BP570" s="39" t="str">
        <f>IF(Table2[[#This Row],[Punching]]="x","x",Table2[Total Sections]*2)</f>
        <v>x</v>
      </c>
      <c r="BQ570" s="39">
        <f>IF(Table2[[#This Row],[Pattern]]="Pattern",Table2[Total Sections]*3,Table2[Total Sections]*1.5)</f>
        <v>3</v>
      </c>
      <c r="BR570" s="42">
        <f t="shared" ca="1" si="114"/>
        <v>43474</v>
      </c>
      <c r="BS570" s="42"/>
      <c r="BT570" s="42"/>
      <c r="BU570" s="39"/>
      <c r="BV570" s="39" t="str">
        <f>_xlfn.IFNA(VLOOKUP(Table2[[#This Row],[Job-no]],Table4[],16,FALSE),"Ready")</f>
        <v/>
      </c>
      <c r="BW570" s="39" t="str">
        <f>_xlfn.IFNA(VLOOKUP(Table2[[#This Row],[Job-no]],Table4[],21,FALSE),"Ready")</f>
        <v/>
      </c>
      <c r="BX570" s="39" t="b">
        <f>_xlfn.IFNA(VLOOKUP(Table2[[#This Row],[Job-no]],Table4[],10,FALSE),TRUE)</f>
        <v>0</v>
      </c>
      <c r="BY570" s="39" t="str">
        <f>_xlfn.IFNA(VLOOKUP(Table2[[#This Row],[Job-no]],Table4[],22,FALSE),"Ready")</f>
        <v/>
      </c>
      <c r="BZ570" s="120">
        <f t="shared" si="107"/>
        <v>43488</v>
      </c>
      <c r="CA570" s="120" t="str">
        <f ca="1">IF(OR(Table2[[#This Row],[Saw Date]]=TODAY(),Table2[[#This Row],[Saw Date]]=TODAY()+1), Table2[[#This Row],[Saw Date]],IF(Table2[[#This Row],[Extrusion cut double saw]],"Done",""))</f>
        <v/>
      </c>
      <c r="CB570" s="120" t="str">
        <f ca="1">IF(OR(Table2[[#This Row],[Lens Date]]=TODAY(),Table2[[#This Row],[Lens Date]]=TODAY()+1), Table2[[#This Row],[Lens Date]],IF(Table2[[#This Row],[MSLens]]="Done","Done",""))</f>
        <v/>
      </c>
      <c r="CC570" s="120" t="str">
        <f ca="1">IF(OR(Table2[[#This Row],[Milling Date]]=TODAY(),Table2[[#This Row],[Milling Date]]=TODAY()+1), Table2[[#This Row],[Milling Date]],IF(Table2[[#This Row],[CNC Holes]]="Ready","Done",""))</f>
        <v/>
      </c>
      <c r="CD570" s="120" t="str">
        <f ca="1">IF(OR(Table2[[#This Row],[Welding Date]]=TODAY(),Table2[[#This Row],[Welding Date]]=TODAY()+1), Table2[[#This Row],[Welding Date]],IF(Table2[[#This Row],[Welding Corners]]="Ready","Done",""))</f>
        <v/>
      </c>
      <c r="CE570" s="120" t="str">
        <f ca="1">IF(OR(Table2[[#This Row],[Puching Date]]=TODAY(),Table2[[#This Row],[Puching Date]]=TODAY()+1), Table2[[#This Row],[Puching Date]],IF(Table2[[#This Row],[Punch Holes]]="Ready","Done",""))</f>
        <v/>
      </c>
      <c r="CF570" s="120" t="str">
        <f ca="1">IF(OR(Table2[[#This Row],[Housing Date2]]=TODAY(),Table2[[#This Row],[Housing Date2]]=TODAY()+1),Table2[[#This Row],[Housing Date2]],IF(Table2[[#This Row],[Body Assembly]],"Done",""))</f>
        <v/>
      </c>
      <c r="CG570" s="120" t="str">
        <f>_xlfn.IFNA(VLOOKUP(Table2[[#This Row],[Job-no]],Table4[],7,FALSE),"Done")</f>
        <v>Scheduled/Released</v>
      </c>
    </row>
    <row r="571" spans="1:85" x14ac:dyDescent="0.25">
      <c r="A571" t="str">
        <f>_xlfn.CONCAT(Table2[[#This Row],[Order]],"-",Table2[[#This Row],[Line]])</f>
        <v>77180-11</v>
      </c>
      <c r="B571" s="5">
        <v>43488</v>
      </c>
      <c r="C571" s="8">
        <v>77180</v>
      </c>
      <c r="D571" s="3" t="s">
        <v>4308</v>
      </c>
      <c r="E571" s="8">
        <v>11</v>
      </c>
      <c r="F571" s="8">
        <v>1</v>
      </c>
      <c r="G571" s="3" t="s">
        <v>42</v>
      </c>
      <c r="H571" s="8">
        <v>3</v>
      </c>
      <c r="I571" s="43" t="b">
        <v>0</v>
      </c>
      <c r="J571" s="43" t="b">
        <v>0</v>
      </c>
      <c r="K571" t="s">
        <v>114</v>
      </c>
      <c r="L571" s="43" t="b">
        <v>0</v>
      </c>
      <c r="M571" s="43" t="b">
        <v>0</v>
      </c>
      <c r="N571" s="43" t="b">
        <v>0</v>
      </c>
      <c r="O571" t="s">
        <v>114</v>
      </c>
      <c r="P571" t="s">
        <v>114</v>
      </c>
      <c r="Q571" t="s">
        <v>114</v>
      </c>
      <c r="R571" t="s">
        <v>114</v>
      </c>
      <c r="S571" t="s">
        <v>114</v>
      </c>
      <c r="T571" t="s">
        <v>114</v>
      </c>
      <c r="U571" t="s">
        <v>114</v>
      </c>
      <c r="V571" t="s">
        <v>114</v>
      </c>
      <c r="W571" s="5">
        <v>43483</v>
      </c>
      <c r="X571" s="3" t="s">
        <v>114</v>
      </c>
      <c r="Y571" s="3"/>
      <c r="Z571" s="3" t="s">
        <v>36</v>
      </c>
      <c r="AA571" s="3" t="s">
        <v>114</v>
      </c>
      <c r="AB571" s="3" t="s">
        <v>74</v>
      </c>
      <c r="AC571" s="8">
        <v>7</v>
      </c>
      <c r="AD571" s="3" t="s">
        <v>5967</v>
      </c>
      <c r="AE571" s="4" t="s">
        <v>5968</v>
      </c>
      <c r="AF571" s="3"/>
      <c r="AG571" s="3" t="s">
        <v>114</v>
      </c>
      <c r="AH571" s="8">
        <v>3</v>
      </c>
      <c r="AI571" s="3" t="s">
        <v>74</v>
      </c>
      <c r="AJ571" t="s">
        <v>114</v>
      </c>
      <c r="AK571" t="s">
        <v>114</v>
      </c>
      <c r="AL571" s="43" t="b">
        <v>0</v>
      </c>
      <c r="AM571" s="3"/>
      <c r="AN571" s="3"/>
      <c r="AO571" s="43" t="b">
        <v>0</v>
      </c>
      <c r="AP571" s="3" t="b">
        <v>0</v>
      </c>
      <c r="AQ571" s="3">
        <f>VLOOKUP(Table2[[#This Row],[Job-no]],Table3[],26,FALSE)</f>
        <v>1440</v>
      </c>
      <c r="AR571" t="str">
        <f t="shared" si="103"/>
        <v>SCR</v>
      </c>
      <c r="AS571" t="str">
        <f>VLOOKUP(AR571,Table1[],4,0)</f>
        <v>recessed</v>
      </c>
      <c r="AT571" t="str">
        <f>IF(BD571&gt;0,"Pattern",VLOOKUP(AR571,Table1[],5,0))</f>
        <v>Check for Kit</v>
      </c>
      <c r="AU571" s="34">
        <f>IF(AT571="Pattern",WORKDAY(Table2[[#This Row],[Scheduled Ship Date]],-10),WORKDAY(Table2[[#This Row],[Scheduled Ship Date]],-4))</f>
        <v>43482</v>
      </c>
      <c r="AV571">
        <f>IF(Table2[[#This Row],[Extrusion cut double saw]]=TRUE,IF(O571="ToDo",IF(AT571="Pattern",Table2[[#This Row],[Total Sections]]*0.4,Table2[[#This Row],[Total Sections]]*0.12),0),IF(AT571="Pattern",Table2[[#This Row],[Total Sections]]*4,Table2[[#This Row],[Total Sections]]*1.2))</f>
        <v>3.5999999999999996</v>
      </c>
      <c r="AW571" s="130">
        <f t="shared" ca="1" si="113"/>
        <v>43471</v>
      </c>
      <c r="AX571" s="42">
        <f>IF(AT571="Pattern",Table2[[#This Row],[Scheduled Ship Date]]-2,Table2[[#This Row],[Scheduled Ship Date]]-3)</f>
        <v>43485</v>
      </c>
      <c r="AY571">
        <f>IF(Table2[[#This Row],[Pattern]]="Pattern",Table2[[#This Row],[Total Sections]]*4.82,Table2[[#This Row],[Total Sections]]*0.5)</f>
        <v>1.5</v>
      </c>
      <c r="AZ571" s="42">
        <f t="shared" ca="1" si="112"/>
        <v>43471</v>
      </c>
      <c r="BA571" s="39">
        <f>((Table2[Total Sections]/Table2[Open Qty])-1)*Table2[Open Qty]*12.96</f>
        <v>0</v>
      </c>
      <c r="BB571" s="39"/>
      <c r="BC571" s="39" t="str">
        <f t="shared" si="104"/>
        <v>SCR-300-80-40-FL-8'-W-UNV-DP-1-DF</v>
      </c>
      <c r="BD571" s="39">
        <f t="shared" si="105"/>
        <v>0</v>
      </c>
      <c r="BE571" s="39" t="b">
        <f>_xlfn.IFNA(VLOOKUP(Table2[[#This Row],[Job-no]],Table4[],9,FALSE),TRUE)</f>
        <v>0</v>
      </c>
      <c r="BF571" t="str">
        <f>VLOOKUP(AR571,Table1[],3,0)</f>
        <v>SCULPT</v>
      </c>
      <c r="BG571" s="39" t="b">
        <f>_xlfn.IFNA(VLOOKUP(Table2[[#This Row],[Job-no]],Table4[],14,FALSE),TRUE)</f>
        <v>0</v>
      </c>
      <c r="BH571" s="39" t="str">
        <f>_xlfn.IFNA(VLOOKUP(Table2[[#This Row],[Job-no]],Table4[],11,FALSE),"Done")</f>
        <v/>
      </c>
      <c r="BI571" s="39">
        <f>IF(Table2[[#This Row],[Pattern]]="Pattern",VLOOKUP(Table2[[#This Row],[Product Code]],'Routing data'!$A$2:$W$470,13,FALSE),VLOOKUP(Table2[[#This Row],[Product Code]],'Routing data'!$A$2:$W$470,3,FALSE))</f>
        <v>2</v>
      </c>
      <c r="BJ571" s="39">
        <f>IF(Table2[[#This Row],[Pattern]]="Pattern",VLOOKUP(Table2[[#This Row],[Product Code]],'Routing data'!$A$2:$W$470,14,FALSE),VLOOKUP(Table2[[#This Row],[Product Code]],'Routing data'!$A$2:$W$470,4,FALSE))</f>
        <v>0</v>
      </c>
      <c r="BK571" s="39">
        <f>VLOOKUP(Table2[[#This Row],[Product Code]],'Routing data'!A$4:W$524,16,FALSE)</f>
        <v>5</v>
      </c>
      <c r="BL571" s="42">
        <f>IF(Table2[[#This Row],[Milling Required]]=0,"x",IF(AT571="Pattern",B571-10,B571-4))</f>
        <v>43484</v>
      </c>
      <c r="BM571" s="42" t="str">
        <f>IF(Table2[[#This Row],[Punching Required]]=0,"x",IF(AT571="Pattern",B571-8,B571-2))</f>
        <v>x</v>
      </c>
      <c r="BN571" s="42">
        <f t="shared" si="106"/>
        <v>43485</v>
      </c>
      <c r="BO571" s="39">
        <f>IF(Table2[[#This Row],[Milling]]="x","x",Table2[[#This Row],[Total Sections]]*2)</f>
        <v>6</v>
      </c>
      <c r="BP571" s="39" t="str">
        <f>IF(Table2[[#This Row],[Punching]]="x","x",Table2[Total Sections]*2)</f>
        <v>x</v>
      </c>
      <c r="BQ571" s="39">
        <f>IF(Table2[[#This Row],[Pattern]]="Pattern",Table2[Total Sections]*3,Table2[Total Sections]*1.5)</f>
        <v>4.5</v>
      </c>
      <c r="BR571" s="42">
        <f t="shared" ca="1" si="114"/>
        <v>43474</v>
      </c>
      <c r="BS571" s="42"/>
      <c r="BT571" s="42"/>
      <c r="BU571" s="39"/>
      <c r="BV571" s="39" t="str">
        <f>_xlfn.IFNA(VLOOKUP(Table2[[#This Row],[Job-no]],Table4[],16,FALSE),"Ready")</f>
        <v/>
      </c>
      <c r="BW571" s="39" t="str">
        <f>_xlfn.IFNA(VLOOKUP(Table2[[#This Row],[Job-no]],Table4[],21,FALSE),"Ready")</f>
        <v/>
      </c>
      <c r="BX571" s="39" t="b">
        <f>_xlfn.IFNA(VLOOKUP(Table2[[#This Row],[Job-no]],Table4[],10,FALSE),TRUE)</f>
        <v>0</v>
      </c>
      <c r="BY571" s="39" t="str">
        <f>_xlfn.IFNA(VLOOKUP(Table2[[#This Row],[Job-no]],Table4[],22,FALSE),"Ready")</f>
        <v/>
      </c>
      <c r="BZ571" s="120">
        <f t="shared" si="107"/>
        <v>43488</v>
      </c>
      <c r="CA571" s="120" t="str">
        <f ca="1">IF(OR(Table2[[#This Row],[Saw Date]]=TODAY(),Table2[[#This Row],[Saw Date]]=TODAY()+1), Table2[[#This Row],[Saw Date]],IF(Table2[[#This Row],[Extrusion cut double saw]],"Done",""))</f>
        <v/>
      </c>
      <c r="CB571" s="120" t="str">
        <f ca="1">IF(OR(Table2[[#This Row],[Lens Date]]=TODAY(),Table2[[#This Row],[Lens Date]]=TODAY()+1), Table2[[#This Row],[Lens Date]],IF(Table2[[#This Row],[MSLens]]="Done","Done",""))</f>
        <v/>
      </c>
      <c r="CC571" s="120" t="str">
        <f ca="1">IF(OR(Table2[[#This Row],[Milling Date]]=TODAY(),Table2[[#This Row],[Milling Date]]=TODAY()+1), Table2[[#This Row],[Milling Date]],IF(Table2[[#This Row],[CNC Holes]]="Ready","Done",""))</f>
        <v/>
      </c>
      <c r="CD571" s="120" t="str">
        <f ca="1">IF(OR(Table2[[#This Row],[Welding Date]]=TODAY(),Table2[[#This Row],[Welding Date]]=TODAY()+1), Table2[[#This Row],[Welding Date]],IF(Table2[[#This Row],[Welding Corners]]="Ready","Done",""))</f>
        <v/>
      </c>
      <c r="CE571" s="120" t="str">
        <f ca="1">IF(OR(Table2[[#This Row],[Puching Date]]=TODAY(),Table2[[#This Row],[Puching Date]]=TODAY()+1), Table2[[#This Row],[Puching Date]],IF(Table2[[#This Row],[Punch Holes]]="Ready","Done",""))</f>
        <v/>
      </c>
      <c r="CF571" s="120" t="str">
        <f ca="1">IF(OR(Table2[[#This Row],[Housing Date2]]=TODAY(),Table2[[#This Row],[Housing Date2]]=TODAY()+1),Table2[[#This Row],[Housing Date2]],IF(Table2[[#This Row],[Body Assembly]],"Done",""))</f>
        <v/>
      </c>
      <c r="CG571" s="120" t="str">
        <f>_xlfn.IFNA(VLOOKUP(Table2[[#This Row],[Job-no]],Table4[],7,FALSE),"Done")</f>
        <v>Scheduled/Released</v>
      </c>
    </row>
    <row r="572" spans="1:85" x14ac:dyDescent="0.25">
      <c r="A572" t="str">
        <f>_xlfn.CONCAT(Table2[[#This Row],[Order]],"-",Table2[[#This Row],[Line]])</f>
        <v>77180-12</v>
      </c>
      <c r="B572" s="5">
        <v>43488</v>
      </c>
      <c r="C572" s="8">
        <v>77180</v>
      </c>
      <c r="D572" s="3" t="s">
        <v>4310</v>
      </c>
      <c r="E572" s="8">
        <v>12</v>
      </c>
      <c r="F572" s="8">
        <v>1</v>
      </c>
      <c r="G572" s="3" t="s">
        <v>42</v>
      </c>
      <c r="H572" s="8">
        <v>3</v>
      </c>
      <c r="I572" s="43" t="b">
        <v>0</v>
      </c>
      <c r="J572" s="43" t="b">
        <v>0</v>
      </c>
      <c r="K572" t="s">
        <v>114</v>
      </c>
      <c r="L572" s="43" t="b">
        <v>0</v>
      </c>
      <c r="M572" s="43" t="b">
        <v>0</v>
      </c>
      <c r="N572" s="43" t="b">
        <v>0</v>
      </c>
      <c r="O572" t="s">
        <v>114</v>
      </c>
      <c r="P572" t="s">
        <v>114</v>
      </c>
      <c r="Q572" t="s">
        <v>114</v>
      </c>
      <c r="R572" t="s">
        <v>114</v>
      </c>
      <c r="S572" t="s">
        <v>114</v>
      </c>
      <c r="T572" t="s">
        <v>114</v>
      </c>
      <c r="U572" t="s">
        <v>114</v>
      </c>
      <c r="V572" t="s">
        <v>114</v>
      </c>
      <c r="W572" s="5">
        <v>43483</v>
      </c>
      <c r="X572" s="3" t="s">
        <v>114</v>
      </c>
      <c r="Y572" s="3"/>
      <c r="Z572" s="3" t="s">
        <v>36</v>
      </c>
      <c r="AA572" s="3" t="s">
        <v>114</v>
      </c>
      <c r="AB572" s="3" t="s">
        <v>74</v>
      </c>
      <c r="AC572" s="8">
        <v>7</v>
      </c>
      <c r="AD572" s="3" t="s">
        <v>5967</v>
      </c>
      <c r="AE572" s="4" t="s">
        <v>5968</v>
      </c>
      <c r="AF572" s="3"/>
      <c r="AG572" s="3" t="s">
        <v>114</v>
      </c>
      <c r="AH572" s="8">
        <v>3</v>
      </c>
      <c r="AI572" s="3" t="s">
        <v>74</v>
      </c>
      <c r="AJ572" t="s">
        <v>114</v>
      </c>
      <c r="AK572" t="s">
        <v>114</v>
      </c>
      <c r="AL572" s="43" t="b">
        <v>0</v>
      </c>
      <c r="AM572" s="3"/>
      <c r="AN572" s="3"/>
      <c r="AO572" s="43" t="b">
        <v>0</v>
      </c>
      <c r="AP572" s="3" t="b">
        <v>0</v>
      </c>
      <c r="AQ572" s="3">
        <f>VLOOKUP(Table2[[#This Row],[Job-no]],Table3[],26,FALSE)</f>
        <v>1440</v>
      </c>
      <c r="AR572" t="str">
        <f t="shared" si="103"/>
        <v>SCR</v>
      </c>
      <c r="AS572" t="str">
        <f>VLOOKUP(AR572,Table1[],4,0)</f>
        <v>recessed</v>
      </c>
      <c r="AT572" t="str">
        <f>IF(BD572&gt;0,"Pattern",VLOOKUP(AR572,Table1[],5,0))</f>
        <v>Check for Kit</v>
      </c>
      <c r="AU572" s="34">
        <f>IF(AT572="Pattern",WORKDAY(Table2[[#This Row],[Scheduled Ship Date]],-10),WORKDAY(Table2[[#This Row],[Scheduled Ship Date]],-4))</f>
        <v>43482</v>
      </c>
      <c r="AV572">
        <f>IF(Table2[[#This Row],[Extrusion cut double saw]]=TRUE,IF(O572="ToDo",IF(AT572="Pattern",Table2[[#This Row],[Total Sections]]*0.4,Table2[[#This Row],[Total Sections]]*0.12),0),IF(AT572="Pattern",Table2[[#This Row],[Total Sections]]*4,Table2[[#This Row],[Total Sections]]*1.2))</f>
        <v>3.5999999999999996</v>
      </c>
      <c r="AW572" s="130">
        <f t="shared" ca="1" si="113"/>
        <v>43471</v>
      </c>
      <c r="AX572" s="42">
        <f>IF(AT572="Pattern",Table2[[#This Row],[Scheduled Ship Date]]-2,Table2[[#This Row],[Scheduled Ship Date]]-3)</f>
        <v>43485</v>
      </c>
      <c r="AY572">
        <f>IF(Table2[[#This Row],[Pattern]]="Pattern",Table2[[#This Row],[Total Sections]]*4.82,Table2[[#This Row],[Total Sections]]*0.5)</f>
        <v>1.5</v>
      </c>
      <c r="AZ572" s="42">
        <f t="shared" ca="1" si="112"/>
        <v>43471</v>
      </c>
      <c r="BA572" s="39">
        <f>((Table2[Total Sections]/Table2[Open Qty])-1)*Table2[Open Qty]*12.96</f>
        <v>0</v>
      </c>
      <c r="BB572" s="39"/>
      <c r="BC572" s="39" t="str">
        <f t="shared" si="104"/>
        <v>SCR-300-80-40-FL-8'-W-UNV-DP-1-DF-B1(BSL310LP)</v>
      </c>
      <c r="BD572" s="39">
        <f t="shared" si="105"/>
        <v>0</v>
      </c>
      <c r="BE572" s="39" t="b">
        <f>_xlfn.IFNA(VLOOKUP(Table2[[#This Row],[Job-no]],Table4[],9,FALSE),TRUE)</f>
        <v>0</v>
      </c>
      <c r="BF572" t="str">
        <f>VLOOKUP(AR572,Table1[],3,0)</f>
        <v>SCULPT</v>
      </c>
      <c r="BG572" s="39" t="b">
        <f>_xlfn.IFNA(VLOOKUP(Table2[[#This Row],[Job-no]],Table4[],14,FALSE),TRUE)</f>
        <v>0</v>
      </c>
      <c r="BH572" s="39" t="str">
        <f>_xlfn.IFNA(VLOOKUP(Table2[[#This Row],[Job-no]],Table4[],11,FALSE),"Done")</f>
        <v/>
      </c>
      <c r="BI572" s="39">
        <f>IF(Table2[[#This Row],[Pattern]]="Pattern",VLOOKUP(Table2[[#This Row],[Product Code]],'Routing data'!$A$2:$W$470,13,FALSE),VLOOKUP(Table2[[#This Row],[Product Code]],'Routing data'!$A$2:$W$470,3,FALSE))</f>
        <v>2</v>
      </c>
      <c r="BJ572" s="39">
        <f>IF(Table2[[#This Row],[Pattern]]="Pattern",VLOOKUP(Table2[[#This Row],[Product Code]],'Routing data'!$A$2:$W$470,14,FALSE),VLOOKUP(Table2[[#This Row],[Product Code]],'Routing data'!$A$2:$W$470,4,FALSE))</f>
        <v>0</v>
      </c>
      <c r="BK572" s="39">
        <f>VLOOKUP(Table2[[#This Row],[Product Code]],'Routing data'!A$4:W$524,16,FALSE)</f>
        <v>5</v>
      </c>
      <c r="BL572" s="42">
        <f>IF(Table2[[#This Row],[Milling Required]]=0,"x",IF(AT572="Pattern",B572-10,B572-4))</f>
        <v>43484</v>
      </c>
      <c r="BM572" s="42" t="str">
        <f>IF(Table2[[#This Row],[Punching Required]]=0,"x",IF(AT572="Pattern",B572-8,B572-2))</f>
        <v>x</v>
      </c>
      <c r="BN572" s="42">
        <f t="shared" si="106"/>
        <v>43485</v>
      </c>
      <c r="BO572" s="39">
        <f>IF(Table2[[#This Row],[Milling]]="x","x",Table2[[#This Row],[Total Sections]]*2)</f>
        <v>6</v>
      </c>
      <c r="BP572" s="39" t="str">
        <f>IF(Table2[[#This Row],[Punching]]="x","x",Table2[Total Sections]*2)</f>
        <v>x</v>
      </c>
      <c r="BQ572" s="39">
        <f>IF(Table2[[#This Row],[Pattern]]="Pattern",Table2[Total Sections]*3,Table2[Total Sections]*1.5)</f>
        <v>4.5</v>
      </c>
      <c r="BR572" s="42">
        <f t="shared" ca="1" si="114"/>
        <v>43474</v>
      </c>
      <c r="BS572" s="42"/>
      <c r="BT572" s="42"/>
      <c r="BU572" s="39"/>
      <c r="BV572" s="39" t="str">
        <f>_xlfn.IFNA(VLOOKUP(Table2[[#This Row],[Job-no]],Table4[],16,FALSE),"Ready")</f>
        <v/>
      </c>
      <c r="BW572" s="39" t="str">
        <f>_xlfn.IFNA(VLOOKUP(Table2[[#This Row],[Job-no]],Table4[],21,FALSE),"Ready")</f>
        <v/>
      </c>
      <c r="BX572" s="39" t="b">
        <f>_xlfn.IFNA(VLOOKUP(Table2[[#This Row],[Job-no]],Table4[],10,FALSE),TRUE)</f>
        <v>0</v>
      </c>
      <c r="BY572" s="39" t="str">
        <f>_xlfn.IFNA(VLOOKUP(Table2[[#This Row],[Job-no]],Table4[],22,FALSE),"Ready")</f>
        <v/>
      </c>
      <c r="BZ572" s="120">
        <f t="shared" si="107"/>
        <v>43488</v>
      </c>
      <c r="CA572" s="120" t="str">
        <f ca="1">IF(OR(Table2[[#This Row],[Saw Date]]=TODAY(),Table2[[#This Row],[Saw Date]]=TODAY()+1), Table2[[#This Row],[Saw Date]],IF(Table2[[#This Row],[Extrusion cut double saw]],"Done",""))</f>
        <v/>
      </c>
      <c r="CB572" s="120" t="str">
        <f ca="1">IF(OR(Table2[[#This Row],[Lens Date]]=TODAY(),Table2[[#This Row],[Lens Date]]=TODAY()+1), Table2[[#This Row],[Lens Date]],IF(Table2[[#This Row],[MSLens]]="Done","Done",""))</f>
        <v/>
      </c>
      <c r="CC572" s="120" t="str">
        <f ca="1">IF(OR(Table2[[#This Row],[Milling Date]]=TODAY(),Table2[[#This Row],[Milling Date]]=TODAY()+1), Table2[[#This Row],[Milling Date]],IF(Table2[[#This Row],[CNC Holes]]="Ready","Done",""))</f>
        <v/>
      </c>
      <c r="CD572" s="120" t="str">
        <f ca="1">IF(OR(Table2[[#This Row],[Welding Date]]=TODAY(),Table2[[#This Row],[Welding Date]]=TODAY()+1), Table2[[#This Row],[Welding Date]],IF(Table2[[#This Row],[Welding Corners]]="Ready","Done",""))</f>
        <v/>
      </c>
      <c r="CE572" s="120" t="str">
        <f ca="1">IF(OR(Table2[[#This Row],[Puching Date]]=TODAY(),Table2[[#This Row],[Puching Date]]=TODAY()+1), Table2[[#This Row],[Puching Date]],IF(Table2[[#This Row],[Punch Holes]]="Ready","Done",""))</f>
        <v/>
      </c>
      <c r="CF572" s="120" t="str">
        <f ca="1">IF(OR(Table2[[#This Row],[Housing Date2]]=TODAY(),Table2[[#This Row],[Housing Date2]]=TODAY()+1),Table2[[#This Row],[Housing Date2]],IF(Table2[[#This Row],[Body Assembly]],"Done",""))</f>
        <v/>
      </c>
      <c r="CG572" s="120" t="str">
        <f>_xlfn.IFNA(VLOOKUP(Table2[[#This Row],[Job-no]],Table4[],7,FALSE),"Done")</f>
        <v>Scheduled/Released</v>
      </c>
    </row>
    <row r="573" spans="1:85" x14ac:dyDescent="0.25">
      <c r="A573" s="39" t="str">
        <f>_xlfn.CONCAT(Table2[[#This Row],[Order]],"-",Table2[[#This Row],[Line]])</f>
        <v>77180-2</v>
      </c>
      <c r="B573" s="5">
        <v>43488</v>
      </c>
      <c r="C573" s="8">
        <v>77180</v>
      </c>
      <c r="D573" s="3" t="s">
        <v>4292</v>
      </c>
      <c r="E573" s="8">
        <v>2</v>
      </c>
      <c r="F573" s="8">
        <v>1</v>
      </c>
      <c r="G573" s="3" t="s">
        <v>42</v>
      </c>
      <c r="H573" s="8">
        <v>6</v>
      </c>
      <c r="I573" s="43" t="b">
        <v>0</v>
      </c>
      <c r="J573" s="43" t="b">
        <v>0</v>
      </c>
      <c r="K573" t="s">
        <v>114</v>
      </c>
      <c r="L573" s="43" t="b">
        <v>0</v>
      </c>
      <c r="M573" s="43" t="b">
        <v>0</v>
      </c>
      <c r="N573" s="43" t="b">
        <v>0</v>
      </c>
      <c r="O573" t="s">
        <v>114</v>
      </c>
      <c r="P573" t="s">
        <v>114</v>
      </c>
      <c r="Q573" t="s">
        <v>114</v>
      </c>
      <c r="R573" t="s">
        <v>114</v>
      </c>
      <c r="S573" t="s">
        <v>114</v>
      </c>
      <c r="T573" t="s">
        <v>114</v>
      </c>
      <c r="U573" t="s">
        <v>114</v>
      </c>
      <c r="V573" t="s">
        <v>114</v>
      </c>
      <c r="W573" s="5">
        <v>43483</v>
      </c>
      <c r="X573" s="3" t="s">
        <v>114</v>
      </c>
      <c r="Y573" s="3"/>
      <c r="Z573" s="3" t="s">
        <v>36</v>
      </c>
      <c r="AA573" s="3" t="s">
        <v>114</v>
      </c>
      <c r="AB573" s="3" t="s">
        <v>74</v>
      </c>
      <c r="AC573" s="8">
        <v>7</v>
      </c>
      <c r="AD573" s="3" t="s">
        <v>5967</v>
      </c>
      <c r="AE573" s="4" t="s">
        <v>5968</v>
      </c>
      <c r="AF573" s="3"/>
      <c r="AG573" s="3" t="s">
        <v>114</v>
      </c>
      <c r="AH573" s="8">
        <v>6</v>
      </c>
      <c r="AI573" s="3" t="s">
        <v>74</v>
      </c>
      <c r="AJ573" t="s">
        <v>114</v>
      </c>
      <c r="AK573" t="s">
        <v>114</v>
      </c>
      <c r="AL573" s="43" t="b">
        <v>0</v>
      </c>
      <c r="AM573" s="3"/>
      <c r="AN573" s="3"/>
      <c r="AO573" s="43" t="b">
        <v>0</v>
      </c>
      <c r="AP573" s="3" t="b">
        <v>0</v>
      </c>
      <c r="AQ573" s="129">
        <f>VLOOKUP(Table2[[#This Row],[Job-no]],Table3[],26,FALSE)</f>
        <v>2880</v>
      </c>
      <c r="AR573" t="str">
        <f t="shared" si="103"/>
        <v>SCR</v>
      </c>
      <c r="AS573" t="str">
        <f>VLOOKUP(AR573,Table1[],4,0)</f>
        <v>recessed</v>
      </c>
      <c r="AT573" t="str">
        <f>IF(BD573&gt;0,"Pattern",VLOOKUP(AR573,Table1[],5,0))</f>
        <v>Check for Kit</v>
      </c>
      <c r="AU573" s="34">
        <f>IF(AT573="Pattern",WORKDAY(Table2[[#This Row],[Scheduled Ship Date]],-10),WORKDAY(Table2[[#This Row],[Scheduled Ship Date]],-4))</f>
        <v>43482</v>
      </c>
      <c r="AV573" s="39">
        <f>IF(Table2[[#This Row],[Extrusion cut double saw]]=TRUE,IF(O573="ToDo",IF(AT573="Pattern",Table2[[#This Row],[Total Sections]]*0.4,Table2[[#This Row],[Total Sections]]*0.12),0),IF(AT573="Pattern",Table2[[#This Row],[Total Sections]]*4,Table2[[#This Row],[Total Sections]]*1.2))</f>
        <v>7.1999999999999993</v>
      </c>
      <c r="AW573" s="130">
        <f t="shared" ca="1" si="113"/>
        <v>43471</v>
      </c>
      <c r="AX573" s="42">
        <f>IF(AT573="Pattern",Table2[[#This Row],[Scheduled Ship Date]]-2,Table2[[#This Row],[Scheduled Ship Date]]-3)</f>
        <v>43485</v>
      </c>
      <c r="AY573" s="39">
        <f>IF(Table2[[#This Row],[Pattern]]="Pattern",Table2[[#This Row],[Total Sections]]*4.82,Table2[[#This Row],[Total Sections]]*0.5)</f>
        <v>3</v>
      </c>
      <c r="AZ573" s="42">
        <f t="shared" ca="1" si="112"/>
        <v>43471</v>
      </c>
      <c r="BA573" s="39">
        <f>((Table2[Total Sections]/Table2[Open Qty])-1)*Table2[Open Qty]*12.96</f>
        <v>0</v>
      </c>
      <c r="BB573" s="39"/>
      <c r="BC573" s="39" t="str">
        <f t="shared" si="104"/>
        <v>SCR-300-80-35-FL-8'-W-UNV-DP-1-DF</v>
      </c>
      <c r="BD573" s="39">
        <f t="shared" si="105"/>
        <v>0</v>
      </c>
      <c r="BE573" s="39" t="b">
        <f>_xlfn.IFNA(VLOOKUP(Table2[[#This Row],[Job-no]],Table4[],9,FALSE),TRUE)</f>
        <v>0</v>
      </c>
      <c r="BF573" s="39"/>
      <c r="BG573" s="39" t="b">
        <f>_xlfn.IFNA(VLOOKUP(Table2[[#This Row],[Job-no]],Table4[],14,FALSE),TRUE)</f>
        <v>0</v>
      </c>
      <c r="BH573" s="39" t="str">
        <f>_xlfn.IFNA(VLOOKUP(Table2[[#This Row],[Job-no]],Table4[],11,FALSE),"Done")</f>
        <v/>
      </c>
      <c r="BI573" s="39">
        <f>IF(Table2[[#This Row],[Pattern]]="Pattern",VLOOKUP(Table2[[#This Row],[Product Code]],'Routing data'!$A$2:$W$470,13,FALSE),VLOOKUP(Table2[[#This Row],[Product Code]],'Routing data'!$A$2:$W$470,3,FALSE))</f>
        <v>2</v>
      </c>
      <c r="BJ573" s="39">
        <f>IF(Table2[[#This Row],[Pattern]]="Pattern",VLOOKUP(Table2[[#This Row],[Product Code]],'Routing data'!$A$2:$W$470,14,FALSE),VLOOKUP(Table2[[#This Row],[Product Code]],'Routing data'!$A$2:$W$470,4,FALSE))</f>
        <v>0</v>
      </c>
      <c r="BK573" s="39">
        <f>VLOOKUP(Table2[[#This Row],[Product Code]],'Routing data'!A$4:W$524,16,FALSE)</f>
        <v>5</v>
      </c>
      <c r="BL573" s="42">
        <f>IF(Table2[[#This Row],[Milling Required]]=0,"x",IF(AT573="Pattern",B573-10,B573-4))</f>
        <v>43484</v>
      </c>
      <c r="BM573" s="39"/>
      <c r="BN573" s="42">
        <f t="shared" si="106"/>
        <v>43485</v>
      </c>
      <c r="BO573" s="39">
        <f>IF(Table2[[#This Row],[Milling]]="x","x",Table2[[#This Row],[Total Sections]]*2)</f>
        <v>12</v>
      </c>
      <c r="BP573" s="39">
        <f>IF(Table2[[#This Row],[Punching]]="x","x",Table2[Total Sections]*2)</f>
        <v>12</v>
      </c>
      <c r="BQ573" s="39">
        <f>IF(Table2[[#This Row],[Pattern]]="Pattern",Table2[Total Sections]*3,Table2[Total Sections]*1.5)</f>
        <v>9</v>
      </c>
      <c r="BR573" s="42">
        <f t="shared" ca="1" si="114"/>
        <v>43474</v>
      </c>
      <c r="BS573" s="39"/>
      <c r="BT573" s="39"/>
      <c r="BU573" s="39"/>
      <c r="BV573" s="39" t="str">
        <f>_xlfn.IFNA(VLOOKUP(Table2[[#This Row],[Job-no]],Table4[],16,FALSE),"Ready")</f>
        <v/>
      </c>
      <c r="BW573" s="39" t="str">
        <f>_xlfn.IFNA(VLOOKUP(Table2[[#This Row],[Job-no]],Table4[],21,FALSE),"Ready")</f>
        <v/>
      </c>
      <c r="BX573" s="39" t="b">
        <f>_xlfn.IFNA(VLOOKUP(Table2[[#This Row],[Job-no]],Table4[],10,FALSE),TRUE)</f>
        <v>0</v>
      </c>
      <c r="BY573" s="39" t="str">
        <f>_xlfn.IFNA(VLOOKUP(Table2[[#This Row],[Job-no]],Table4[],22,FALSE),"Ready")</f>
        <v/>
      </c>
      <c r="BZ573" s="120">
        <f t="shared" si="107"/>
        <v>43488</v>
      </c>
      <c r="CA573" s="120" t="str">
        <f ca="1">IF(OR(Table2[[#This Row],[Saw Date]]=TODAY(),Table2[[#This Row],[Saw Date]]=TODAY()+1), Table2[[#This Row],[Saw Date]],IF(Table2[[#This Row],[Extrusion cut double saw]],"Done",""))</f>
        <v/>
      </c>
      <c r="CB573" s="120" t="str">
        <f ca="1">IF(OR(Table2[[#This Row],[Lens Date]]=TODAY(),Table2[[#This Row],[Lens Date]]=TODAY()+1), Table2[[#This Row],[Lens Date]],IF(Table2[[#This Row],[MSLens]]="Done","Done",""))</f>
        <v/>
      </c>
      <c r="CC573" s="120" t="str">
        <f ca="1">IF(OR(Table2[[#This Row],[Milling Date]]=TODAY(),Table2[[#This Row],[Milling Date]]=TODAY()+1), Table2[[#This Row],[Milling Date]],IF(Table2[[#This Row],[CNC Holes]]="Ready","Done",""))</f>
        <v/>
      </c>
      <c r="CD573" s="120" t="str">
        <f ca="1">IF(OR(Table2[[#This Row],[Welding Date]]=TODAY(),Table2[[#This Row],[Welding Date]]=TODAY()+1), Table2[[#This Row],[Welding Date]],IF(Table2[[#This Row],[Welding Corners]]="Ready","Done",""))</f>
        <v/>
      </c>
      <c r="CE573" s="120" t="str">
        <f ca="1">IF(OR(Table2[[#This Row],[Puching Date]]=TODAY(),Table2[[#This Row],[Puching Date]]=TODAY()+1), Table2[[#This Row],[Puching Date]],IF(Table2[[#This Row],[Punch Holes]]="Ready","Done",""))</f>
        <v/>
      </c>
      <c r="CF573" s="120" t="str">
        <f ca="1">IF(OR(Table2[[#This Row],[Housing Date2]]=TODAY(),Table2[[#This Row],[Housing Date2]]=TODAY()+1),Table2[[#This Row],[Housing Date2]],IF(Table2[[#This Row],[Body Assembly]],"Done",""))</f>
        <v/>
      </c>
      <c r="CG573" s="120" t="str">
        <f>_xlfn.IFNA(VLOOKUP(Table2[[#This Row],[Job-no]],Table4[],7,FALSE),"Done")</f>
        <v>Scheduled/Released</v>
      </c>
    </row>
    <row r="574" spans="1:85" x14ac:dyDescent="0.25">
      <c r="A574" s="39" t="str">
        <f>_xlfn.CONCAT(Table2[[#This Row],[Order]],"-",Table2[[#This Row],[Line]])</f>
        <v>77180-3</v>
      </c>
      <c r="B574" s="5">
        <v>43488</v>
      </c>
      <c r="C574" s="8">
        <v>77180</v>
      </c>
      <c r="D574" s="3" t="s">
        <v>4294</v>
      </c>
      <c r="E574" s="8">
        <v>3</v>
      </c>
      <c r="F574" s="8">
        <v>1</v>
      </c>
      <c r="G574" s="3" t="s">
        <v>42</v>
      </c>
      <c r="H574" s="8">
        <v>2</v>
      </c>
      <c r="I574" s="43" t="b">
        <v>0</v>
      </c>
      <c r="J574" s="43" t="b">
        <v>0</v>
      </c>
      <c r="K574" t="s">
        <v>114</v>
      </c>
      <c r="L574" s="43" t="b">
        <v>0</v>
      </c>
      <c r="M574" s="43" t="b">
        <v>0</v>
      </c>
      <c r="N574" s="43" t="b">
        <v>0</v>
      </c>
      <c r="O574" t="s">
        <v>114</v>
      </c>
      <c r="P574" t="s">
        <v>114</v>
      </c>
      <c r="Q574" t="s">
        <v>114</v>
      </c>
      <c r="R574" t="s">
        <v>114</v>
      </c>
      <c r="S574" t="s">
        <v>114</v>
      </c>
      <c r="T574" t="s">
        <v>114</v>
      </c>
      <c r="U574" t="s">
        <v>114</v>
      </c>
      <c r="V574" t="s">
        <v>114</v>
      </c>
      <c r="W574" s="5">
        <v>43483</v>
      </c>
      <c r="X574" s="3" t="s">
        <v>114</v>
      </c>
      <c r="Y574" s="3"/>
      <c r="Z574" s="3" t="s">
        <v>36</v>
      </c>
      <c r="AA574" s="3" t="s">
        <v>114</v>
      </c>
      <c r="AB574" s="3" t="s">
        <v>74</v>
      </c>
      <c r="AC574" s="8">
        <v>7</v>
      </c>
      <c r="AD574" s="3" t="s">
        <v>5967</v>
      </c>
      <c r="AE574" s="4" t="s">
        <v>5968</v>
      </c>
      <c r="AF574" s="3"/>
      <c r="AG574" s="3" t="s">
        <v>114</v>
      </c>
      <c r="AH574" s="8">
        <v>2</v>
      </c>
      <c r="AI574" s="3" t="s">
        <v>74</v>
      </c>
      <c r="AJ574" t="s">
        <v>114</v>
      </c>
      <c r="AK574" t="s">
        <v>114</v>
      </c>
      <c r="AL574" s="43" t="b">
        <v>0</v>
      </c>
      <c r="AM574" s="3"/>
      <c r="AN574" s="3"/>
      <c r="AO574" s="43" t="b">
        <v>0</v>
      </c>
      <c r="AP574" s="3" t="b">
        <v>0</v>
      </c>
      <c r="AQ574" s="129">
        <f>VLOOKUP(Table2[[#This Row],[Job-no]],Table3[],26,FALSE)</f>
        <v>960</v>
      </c>
      <c r="AR574" t="str">
        <f t="shared" si="103"/>
        <v>SCR</v>
      </c>
      <c r="AS574" t="str">
        <f>VLOOKUP(AR574,Table1[],4,0)</f>
        <v>recessed</v>
      </c>
      <c r="AT574" t="str">
        <f>IF(BD574&gt;0,"Pattern",VLOOKUP(AR574,Table1[],5,0))</f>
        <v>Check for Kit</v>
      </c>
      <c r="AU574" s="34">
        <f>IF(AT574="Pattern",WORKDAY(Table2[[#This Row],[Scheduled Ship Date]],-10),WORKDAY(Table2[[#This Row],[Scheduled Ship Date]],-4))</f>
        <v>43482</v>
      </c>
      <c r="AV574" s="39">
        <f>IF(Table2[[#This Row],[Extrusion cut double saw]]=TRUE,IF(O574="ToDo",IF(AT574="Pattern",Table2[[#This Row],[Total Sections]]*0.4,Table2[[#This Row],[Total Sections]]*0.12),0),IF(AT574="Pattern",Table2[[#This Row],[Total Sections]]*4,Table2[[#This Row],[Total Sections]]*1.2))</f>
        <v>2.4</v>
      </c>
      <c r="AW574" s="130">
        <f t="shared" ca="1" si="113"/>
        <v>43471</v>
      </c>
      <c r="AX574" s="42">
        <f>IF(AT574="Pattern",Table2[[#This Row],[Scheduled Ship Date]]-2,Table2[[#This Row],[Scheduled Ship Date]]-3)</f>
        <v>43485</v>
      </c>
      <c r="AY574" s="39">
        <f>IF(Table2[[#This Row],[Pattern]]="Pattern",Table2[[#This Row],[Total Sections]]*4.82,Table2[[#This Row],[Total Sections]]*0.5)</f>
        <v>1</v>
      </c>
      <c r="AZ574" s="42">
        <f t="shared" ca="1" si="112"/>
        <v>43471</v>
      </c>
      <c r="BA574" s="39">
        <f>((Table2[Total Sections]/Table2[Open Qty])-1)*Table2[Open Qty]*12.96</f>
        <v>0</v>
      </c>
      <c r="BB574" s="39"/>
      <c r="BC574" s="39" t="str">
        <f t="shared" si="104"/>
        <v>SCR-300-80-35-FL-8'-W-UNV-DP-1-DF-B1(BSL310LP)</v>
      </c>
      <c r="BD574" s="39">
        <f t="shared" si="105"/>
        <v>0</v>
      </c>
      <c r="BE574" s="39" t="b">
        <f>_xlfn.IFNA(VLOOKUP(Table2[[#This Row],[Job-no]],Table4[],9,FALSE),TRUE)</f>
        <v>0</v>
      </c>
      <c r="BF574" s="39"/>
      <c r="BG574" s="39" t="b">
        <f>_xlfn.IFNA(VLOOKUP(Table2[[#This Row],[Job-no]],Table4[],14,FALSE),TRUE)</f>
        <v>0</v>
      </c>
      <c r="BH574" s="39" t="str">
        <f>_xlfn.IFNA(VLOOKUP(Table2[[#This Row],[Job-no]],Table4[],11,FALSE),"Done")</f>
        <v/>
      </c>
      <c r="BI574" s="39">
        <f>IF(Table2[[#This Row],[Pattern]]="Pattern",VLOOKUP(Table2[[#This Row],[Product Code]],'Routing data'!$A$2:$W$470,13,FALSE),VLOOKUP(Table2[[#This Row],[Product Code]],'Routing data'!$A$2:$W$470,3,FALSE))</f>
        <v>2</v>
      </c>
      <c r="BJ574" s="39">
        <f>IF(Table2[[#This Row],[Pattern]]="Pattern",VLOOKUP(Table2[[#This Row],[Product Code]],'Routing data'!$A$2:$W$470,14,FALSE),VLOOKUP(Table2[[#This Row],[Product Code]],'Routing data'!$A$2:$W$470,4,FALSE))</f>
        <v>0</v>
      </c>
      <c r="BK574" s="39">
        <f>VLOOKUP(Table2[[#This Row],[Product Code]],'Routing data'!A$4:W$524,16,FALSE)</f>
        <v>5</v>
      </c>
      <c r="BL574" s="42">
        <f>IF(Table2[[#This Row],[Milling Required]]=0,"x",IF(AT574="Pattern",B574-10,B574-4))</f>
        <v>43484</v>
      </c>
      <c r="BM574" s="39"/>
      <c r="BN574" s="42">
        <f t="shared" si="106"/>
        <v>43485</v>
      </c>
      <c r="BO574" s="39">
        <f>IF(Table2[[#This Row],[Milling]]="x","x",Table2[[#This Row],[Total Sections]]*2)</f>
        <v>4</v>
      </c>
      <c r="BP574" s="39">
        <f>IF(Table2[[#This Row],[Punching]]="x","x",Table2[Total Sections]*2)</f>
        <v>4</v>
      </c>
      <c r="BQ574" s="39">
        <f>IF(Table2[[#This Row],[Pattern]]="Pattern",Table2[Total Sections]*3,Table2[Total Sections]*1.5)</f>
        <v>3</v>
      </c>
      <c r="BR574" s="42">
        <f t="shared" ca="1" si="114"/>
        <v>43474</v>
      </c>
      <c r="BS574" s="39"/>
      <c r="BT574" s="39"/>
      <c r="BU574" s="39"/>
      <c r="BV574" s="39" t="str">
        <f>_xlfn.IFNA(VLOOKUP(Table2[[#This Row],[Job-no]],Table4[],16,FALSE),"Ready")</f>
        <v/>
      </c>
      <c r="BW574" s="39" t="str">
        <f>_xlfn.IFNA(VLOOKUP(Table2[[#This Row],[Job-no]],Table4[],21,FALSE),"Ready")</f>
        <v/>
      </c>
      <c r="BX574" s="39" t="b">
        <f>_xlfn.IFNA(VLOOKUP(Table2[[#This Row],[Job-no]],Table4[],10,FALSE),TRUE)</f>
        <v>0</v>
      </c>
      <c r="BY574" s="39" t="str">
        <f>_xlfn.IFNA(VLOOKUP(Table2[[#This Row],[Job-no]],Table4[],22,FALSE),"Ready")</f>
        <v/>
      </c>
      <c r="BZ574" s="120">
        <f t="shared" si="107"/>
        <v>43488</v>
      </c>
      <c r="CA574" s="120" t="str">
        <f ca="1">IF(OR(Table2[[#This Row],[Saw Date]]=TODAY(),Table2[[#This Row],[Saw Date]]=TODAY()+1), Table2[[#This Row],[Saw Date]],IF(Table2[[#This Row],[Extrusion cut double saw]],"Done",""))</f>
        <v/>
      </c>
      <c r="CB574" s="120" t="str">
        <f ca="1">IF(OR(Table2[[#This Row],[Lens Date]]=TODAY(),Table2[[#This Row],[Lens Date]]=TODAY()+1), Table2[[#This Row],[Lens Date]],IF(Table2[[#This Row],[MSLens]]="Done","Done",""))</f>
        <v/>
      </c>
      <c r="CC574" s="120" t="str">
        <f ca="1">IF(OR(Table2[[#This Row],[Milling Date]]=TODAY(),Table2[[#This Row],[Milling Date]]=TODAY()+1), Table2[[#This Row],[Milling Date]],IF(Table2[[#This Row],[CNC Holes]]="Ready","Done",""))</f>
        <v/>
      </c>
      <c r="CD574" s="120" t="str">
        <f ca="1">IF(OR(Table2[[#This Row],[Welding Date]]=TODAY(),Table2[[#This Row],[Welding Date]]=TODAY()+1), Table2[[#This Row],[Welding Date]],IF(Table2[[#This Row],[Welding Corners]]="Ready","Done",""))</f>
        <v/>
      </c>
      <c r="CE574" s="120" t="str">
        <f ca="1">IF(OR(Table2[[#This Row],[Puching Date]]=TODAY(),Table2[[#This Row],[Puching Date]]=TODAY()+1), Table2[[#This Row],[Puching Date]],IF(Table2[[#This Row],[Punch Holes]]="Ready","Done",""))</f>
        <v/>
      </c>
      <c r="CF574" s="120" t="str">
        <f ca="1">IF(OR(Table2[[#This Row],[Housing Date2]]=TODAY(),Table2[[#This Row],[Housing Date2]]=TODAY()+1),Table2[[#This Row],[Housing Date2]],IF(Table2[[#This Row],[Body Assembly]],"Done",""))</f>
        <v/>
      </c>
      <c r="CG574" s="120" t="str">
        <f>_xlfn.IFNA(VLOOKUP(Table2[[#This Row],[Job-no]],Table4[],7,FALSE),"Done")</f>
        <v>Scheduled/Released</v>
      </c>
    </row>
    <row r="575" spans="1:85" x14ac:dyDescent="0.25">
      <c r="A575" s="39" t="str">
        <f>_xlfn.CONCAT(Table2[[#This Row],[Order]],"-",Table2[[#This Row],[Line]])</f>
        <v>77180-4</v>
      </c>
      <c r="B575" s="5">
        <v>43488</v>
      </c>
      <c r="C575" s="8">
        <v>77180</v>
      </c>
      <c r="D575" s="3" t="s">
        <v>4295</v>
      </c>
      <c r="E575" s="8">
        <v>4</v>
      </c>
      <c r="F575" s="8">
        <v>1</v>
      </c>
      <c r="G575" s="3" t="s">
        <v>42</v>
      </c>
      <c r="H575" s="8">
        <v>4</v>
      </c>
      <c r="I575" s="43" t="b">
        <v>0</v>
      </c>
      <c r="J575" s="43" t="b">
        <v>0</v>
      </c>
      <c r="K575" t="s">
        <v>114</v>
      </c>
      <c r="L575" s="43" t="b">
        <v>0</v>
      </c>
      <c r="M575" s="43" t="b">
        <v>0</v>
      </c>
      <c r="N575" s="43" t="b">
        <v>0</v>
      </c>
      <c r="O575" t="s">
        <v>114</v>
      </c>
      <c r="P575" t="s">
        <v>114</v>
      </c>
      <c r="Q575" t="s">
        <v>114</v>
      </c>
      <c r="R575" t="s">
        <v>114</v>
      </c>
      <c r="S575" t="s">
        <v>114</v>
      </c>
      <c r="T575" t="s">
        <v>114</v>
      </c>
      <c r="U575" t="s">
        <v>114</v>
      </c>
      <c r="V575" t="s">
        <v>114</v>
      </c>
      <c r="W575" s="5">
        <v>43483</v>
      </c>
      <c r="X575" s="3" t="s">
        <v>114</v>
      </c>
      <c r="Y575" s="3"/>
      <c r="Z575" s="3" t="s">
        <v>4852</v>
      </c>
      <c r="AA575" s="3" t="s">
        <v>114</v>
      </c>
      <c r="AB575" s="3" t="s">
        <v>74</v>
      </c>
      <c r="AC575" s="8">
        <v>7</v>
      </c>
      <c r="AD575" s="3" t="s">
        <v>5967</v>
      </c>
      <c r="AE575" s="4" t="s">
        <v>5968</v>
      </c>
      <c r="AF575" s="3"/>
      <c r="AG575" s="3" t="s">
        <v>114</v>
      </c>
      <c r="AH575" s="8">
        <v>8</v>
      </c>
      <c r="AI575" s="3" t="s">
        <v>74</v>
      </c>
      <c r="AJ575" t="s">
        <v>114</v>
      </c>
      <c r="AK575" t="s">
        <v>114</v>
      </c>
      <c r="AL575" s="43" t="b">
        <v>0</v>
      </c>
      <c r="AM575" s="3"/>
      <c r="AN575" s="3"/>
      <c r="AO575" s="43" t="b">
        <v>0</v>
      </c>
      <c r="AP575" s="3" t="b">
        <v>0</v>
      </c>
      <c r="AQ575" s="129">
        <f>VLOOKUP(Table2[[#This Row],[Job-no]],Table3[],26,FALSE)</f>
        <v>3840</v>
      </c>
      <c r="AR575" t="str">
        <f t="shared" si="103"/>
        <v>SCR</v>
      </c>
      <c r="AS575" t="str">
        <f>VLOOKUP(AR575,Table1[],4,0)</f>
        <v>recessed</v>
      </c>
      <c r="AT575" t="str">
        <f>IF(BD575&gt;0,"Pattern",VLOOKUP(AR575,Table1[],5,0))</f>
        <v>Check for Kit</v>
      </c>
      <c r="AU575" s="34">
        <f>IF(AT575="Pattern",WORKDAY(Table2[[#This Row],[Scheduled Ship Date]],-10),WORKDAY(Table2[[#This Row],[Scheduled Ship Date]],-4))</f>
        <v>43482</v>
      </c>
      <c r="AV575" s="39">
        <f>IF(Table2[[#This Row],[Extrusion cut double saw]]=TRUE,IF(O575="ToDo",IF(AT575="Pattern",Table2[[#This Row],[Total Sections]]*0.4,Table2[[#This Row],[Total Sections]]*0.12),0),IF(AT575="Pattern",Table2[[#This Row],[Total Sections]]*4,Table2[[#This Row],[Total Sections]]*1.2))</f>
        <v>9.6</v>
      </c>
      <c r="AW575" s="130">
        <f t="shared" ca="1" si="113"/>
        <v>43471</v>
      </c>
      <c r="AX575" s="42">
        <f>IF(AT575="Pattern",Table2[[#This Row],[Scheduled Ship Date]]-2,Table2[[#This Row],[Scheduled Ship Date]]-3)</f>
        <v>43485</v>
      </c>
      <c r="AY575" s="39">
        <f>IF(Table2[[#This Row],[Pattern]]="Pattern",Table2[[#This Row],[Total Sections]]*4.82,Table2[[#This Row],[Total Sections]]*0.5)</f>
        <v>4</v>
      </c>
      <c r="AZ575" s="42">
        <f t="shared" ca="1" si="112"/>
        <v>43471</v>
      </c>
      <c r="BA575" s="39">
        <f>((Table2[Total Sections]/Table2[Open Qty])-1)*Table2[Open Qty]*12.96</f>
        <v>51.84</v>
      </c>
      <c r="BB575" s="39"/>
      <c r="BC575" s="39" t="str">
        <f t="shared" si="104"/>
        <v>SCR-300-80-35-FL-16'-W-UNV-DP-1-DF</v>
      </c>
      <c r="BD575" s="39">
        <f t="shared" si="105"/>
        <v>0</v>
      </c>
      <c r="BE575" s="39" t="b">
        <f>_xlfn.IFNA(VLOOKUP(Table2[[#This Row],[Job-no]],Table4[],9,FALSE),TRUE)</f>
        <v>0</v>
      </c>
      <c r="BF575" s="39"/>
      <c r="BG575" s="39" t="b">
        <f>_xlfn.IFNA(VLOOKUP(Table2[[#This Row],[Job-no]],Table4[],14,FALSE),TRUE)</f>
        <v>0</v>
      </c>
      <c r="BH575" s="39" t="str">
        <f>_xlfn.IFNA(VLOOKUP(Table2[[#This Row],[Job-no]],Table4[],11,FALSE),"Done")</f>
        <v/>
      </c>
      <c r="BI575" s="39">
        <f>IF(Table2[[#This Row],[Pattern]]="Pattern",VLOOKUP(Table2[[#This Row],[Product Code]],'Routing data'!$A$2:$W$470,13,FALSE),VLOOKUP(Table2[[#This Row],[Product Code]],'Routing data'!$A$2:$W$470,3,FALSE))</f>
        <v>2</v>
      </c>
      <c r="BJ575" s="39">
        <f>IF(Table2[[#This Row],[Pattern]]="Pattern",VLOOKUP(Table2[[#This Row],[Product Code]],'Routing data'!$A$2:$W$470,14,FALSE),VLOOKUP(Table2[[#This Row],[Product Code]],'Routing data'!$A$2:$W$470,4,FALSE))</f>
        <v>0</v>
      </c>
      <c r="BK575" s="39">
        <f>VLOOKUP(Table2[[#This Row],[Product Code]],'Routing data'!A$4:W$524,16,FALSE)</f>
        <v>5</v>
      </c>
      <c r="BL575" s="42">
        <f>IF(Table2[[#This Row],[Milling Required]]=0,"x",IF(AT575="Pattern",B575-10,B575-4))</f>
        <v>43484</v>
      </c>
      <c r="BM575" s="39"/>
      <c r="BN575" s="42">
        <f t="shared" si="106"/>
        <v>43485</v>
      </c>
      <c r="BO575" s="39">
        <f>IF(Table2[[#This Row],[Milling]]="x","x",Table2[[#This Row],[Total Sections]]*2)</f>
        <v>16</v>
      </c>
      <c r="BP575" s="39">
        <f>IF(Table2[[#This Row],[Punching]]="x","x",Table2[Total Sections]*2)</f>
        <v>16</v>
      </c>
      <c r="BQ575" s="39">
        <f>IF(Table2[[#This Row],[Pattern]]="Pattern",Table2[Total Sections]*3,Table2[Total Sections]*1.5)</f>
        <v>12</v>
      </c>
      <c r="BR575" s="42">
        <f t="shared" ca="1" si="114"/>
        <v>43474</v>
      </c>
      <c r="BS575" s="39"/>
      <c r="BT575" s="39"/>
      <c r="BU575" s="39"/>
      <c r="BV575" s="39" t="str">
        <f>_xlfn.IFNA(VLOOKUP(Table2[[#This Row],[Job-no]],Table4[],16,FALSE),"Ready")</f>
        <v/>
      </c>
      <c r="BW575" s="39" t="str">
        <f>_xlfn.IFNA(VLOOKUP(Table2[[#This Row],[Job-no]],Table4[],21,FALSE),"Ready")</f>
        <v/>
      </c>
      <c r="BX575" s="39" t="b">
        <f>_xlfn.IFNA(VLOOKUP(Table2[[#This Row],[Job-no]],Table4[],10,FALSE),TRUE)</f>
        <v>0</v>
      </c>
      <c r="BY575" s="39" t="str">
        <f>_xlfn.IFNA(VLOOKUP(Table2[[#This Row],[Job-no]],Table4[],22,FALSE),"Ready")</f>
        <v/>
      </c>
      <c r="BZ575" s="120">
        <f t="shared" si="107"/>
        <v>43488</v>
      </c>
      <c r="CA575" s="120" t="str">
        <f ca="1">IF(OR(Table2[[#This Row],[Saw Date]]=TODAY(),Table2[[#This Row],[Saw Date]]=TODAY()+1), Table2[[#This Row],[Saw Date]],IF(Table2[[#This Row],[Extrusion cut double saw]],"Done",""))</f>
        <v/>
      </c>
      <c r="CB575" s="120" t="str">
        <f ca="1">IF(OR(Table2[[#This Row],[Lens Date]]=TODAY(),Table2[[#This Row],[Lens Date]]=TODAY()+1), Table2[[#This Row],[Lens Date]],IF(Table2[[#This Row],[MSLens]]="Done","Done",""))</f>
        <v/>
      </c>
      <c r="CC575" s="120" t="str">
        <f ca="1">IF(OR(Table2[[#This Row],[Milling Date]]=TODAY(),Table2[[#This Row],[Milling Date]]=TODAY()+1), Table2[[#This Row],[Milling Date]],IF(Table2[[#This Row],[CNC Holes]]="Ready","Done",""))</f>
        <v/>
      </c>
      <c r="CD575" s="120" t="str">
        <f ca="1">IF(OR(Table2[[#This Row],[Welding Date]]=TODAY(),Table2[[#This Row],[Welding Date]]=TODAY()+1), Table2[[#This Row],[Welding Date]],IF(Table2[[#This Row],[Welding Corners]]="Ready","Done",""))</f>
        <v/>
      </c>
      <c r="CE575" s="120" t="str">
        <f ca="1">IF(OR(Table2[[#This Row],[Puching Date]]=TODAY(),Table2[[#This Row],[Puching Date]]=TODAY()+1), Table2[[#This Row],[Puching Date]],IF(Table2[[#This Row],[Punch Holes]]="Ready","Done",""))</f>
        <v/>
      </c>
      <c r="CF575" s="120" t="str">
        <f ca="1">IF(OR(Table2[[#This Row],[Housing Date2]]=TODAY(),Table2[[#This Row],[Housing Date2]]=TODAY()+1),Table2[[#This Row],[Housing Date2]],IF(Table2[[#This Row],[Body Assembly]],"Done",""))</f>
        <v/>
      </c>
      <c r="CG575" s="120" t="str">
        <f>_xlfn.IFNA(VLOOKUP(Table2[[#This Row],[Job-no]],Table4[],7,FALSE),"Done")</f>
        <v>Scheduled/Released</v>
      </c>
    </row>
    <row r="576" spans="1:85" x14ac:dyDescent="0.25">
      <c r="A576" s="39" t="str">
        <f>_xlfn.CONCAT(Table2[[#This Row],[Order]],"-",Table2[[#This Row],[Line]])</f>
        <v>77180-5</v>
      </c>
      <c r="B576" s="5">
        <v>43488</v>
      </c>
      <c r="C576" s="8">
        <v>77180</v>
      </c>
      <c r="D576" s="3" t="s">
        <v>4297</v>
      </c>
      <c r="E576" s="8">
        <v>5</v>
      </c>
      <c r="F576" s="8">
        <v>1</v>
      </c>
      <c r="G576" s="3" t="s">
        <v>42</v>
      </c>
      <c r="H576" s="8">
        <v>4</v>
      </c>
      <c r="I576" s="43" t="b">
        <v>0</v>
      </c>
      <c r="J576" s="43" t="b">
        <v>0</v>
      </c>
      <c r="K576" t="s">
        <v>114</v>
      </c>
      <c r="L576" s="43" t="b">
        <v>0</v>
      </c>
      <c r="M576" s="43" t="b">
        <v>0</v>
      </c>
      <c r="N576" s="43" t="b">
        <v>0</v>
      </c>
      <c r="O576" t="s">
        <v>114</v>
      </c>
      <c r="P576" t="s">
        <v>114</v>
      </c>
      <c r="Q576" t="s">
        <v>114</v>
      </c>
      <c r="R576" t="s">
        <v>114</v>
      </c>
      <c r="S576" t="s">
        <v>114</v>
      </c>
      <c r="T576" t="s">
        <v>114</v>
      </c>
      <c r="U576" t="s">
        <v>114</v>
      </c>
      <c r="V576" t="s">
        <v>114</v>
      </c>
      <c r="W576" s="5">
        <v>43483</v>
      </c>
      <c r="X576" s="3" t="s">
        <v>114</v>
      </c>
      <c r="Y576" s="3"/>
      <c r="Z576" s="3" t="s">
        <v>4912</v>
      </c>
      <c r="AA576" s="3" t="s">
        <v>114</v>
      </c>
      <c r="AB576" s="3" t="s">
        <v>74</v>
      </c>
      <c r="AC576" s="8">
        <v>7</v>
      </c>
      <c r="AD576" s="3" t="s">
        <v>5967</v>
      </c>
      <c r="AE576" s="4" t="s">
        <v>5968</v>
      </c>
      <c r="AF576" s="3"/>
      <c r="AG576" s="3" t="s">
        <v>114</v>
      </c>
      <c r="AH576" s="8">
        <v>12</v>
      </c>
      <c r="AI576" s="3" t="s">
        <v>74</v>
      </c>
      <c r="AJ576" t="s">
        <v>114</v>
      </c>
      <c r="AK576" t="s">
        <v>114</v>
      </c>
      <c r="AL576" s="43" t="b">
        <v>0</v>
      </c>
      <c r="AM576" s="3"/>
      <c r="AN576" s="3"/>
      <c r="AO576" s="43" t="b">
        <v>0</v>
      </c>
      <c r="AP576" s="3" t="b">
        <v>0</v>
      </c>
      <c r="AQ576" s="129">
        <f>VLOOKUP(Table2[[#This Row],[Job-no]],Table3[],26,FALSE)</f>
        <v>6720</v>
      </c>
      <c r="AR576" t="str">
        <f t="shared" si="103"/>
        <v>SCR</v>
      </c>
      <c r="AS576" t="str">
        <f>VLOOKUP(AR576,Table1[],4,0)</f>
        <v>recessed</v>
      </c>
      <c r="AT576" t="str">
        <f>IF(BD576&gt;0,"Pattern",VLOOKUP(AR576,Table1[],5,0))</f>
        <v>Check for Kit</v>
      </c>
      <c r="AU576" s="34">
        <f>IF(AT576="Pattern",WORKDAY(Table2[[#This Row],[Scheduled Ship Date]],-10),WORKDAY(Table2[[#This Row],[Scheduled Ship Date]],-4))</f>
        <v>43482</v>
      </c>
      <c r="AV576" s="39">
        <f>IF(Table2[[#This Row],[Extrusion cut double saw]]=TRUE,IF(O576="ToDo",IF(AT576="Pattern",Table2[[#This Row],[Total Sections]]*0.4,Table2[[#This Row],[Total Sections]]*0.12),0),IF(AT576="Pattern",Table2[[#This Row],[Total Sections]]*4,Table2[[#This Row],[Total Sections]]*1.2))</f>
        <v>14.399999999999999</v>
      </c>
      <c r="AW576" s="130">
        <f t="shared" ca="1" si="113"/>
        <v>43471</v>
      </c>
      <c r="AX576" s="42">
        <f>IF(AT576="Pattern",Table2[[#This Row],[Scheduled Ship Date]]-2,Table2[[#This Row],[Scheduled Ship Date]]-3)</f>
        <v>43485</v>
      </c>
      <c r="AY576" s="39">
        <f>IF(Table2[[#This Row],[Pattern]]="Pattern",Table2[[#This Row],[Total Sections]]*4.82,Table2[[#This Row],[Total Sections]]*0.5)</f>
        <v>6</v>
      </c>
      <c r="AZ576" s="42">
        <f t="shared" ca="1" si="112"/>
        <v>43471</v>
      </c>
      <c r="BA576" s="39">
        <f>((Table2[Total Sections]/Table2[Open Qty])-1)*Table2[Open Qty]*12.96</f>
        <v>103.68</v>
      </c>
      <c r="BB576" s="39"/>
      <c r="BC576" s="39" t="str">
        <f t="shared" si="104"/>
        <v>SCR-300-80-35-FL-28'-W-UNV-DP-1-DF-B2(BSL310LP)</v>
      </c>
      <c r="BD576" s="39">
        <f t="shared" si="105"/>
        <v>0</v>
      </c>
      <c r="BE576" s="39" t="b">
        <f>_xlfn.IFNA(VLOOKUP(Table2[[#This Row],[Job-no]],Table4[],9,FALSE),TRUE)</f>
        <v>0</v>
      </c>
      <c r="BF576" s="39"/>
      <c r="BG576" s="39" t="b">
        <f>_xlfn.IFNA(VLOOKUP(Table2[[#This Row],[Job-no]],Table4[],14,FALSE),TRUE)</f>
        <v>0</v>
      </c>
      <c r="BH576" s="39" t="str">
        <f>_xlfn.IFNA(VLOOKUP(Table2[[#This Row],[Job-no]],Table4[],11,FALSE),"Done")</f>
        <v/>
      </c>
      <c r="BI576" s="39">
        <f>IF(Table2[[#This Row],[Pattern]]="Pattern",VLOOKUP(Table2[[#This Row],[Product Code]],'Routing data'!$A$2:$W$470,13,FALSE),VLOOKUP(Table2[[#This Row],[Product Code]],'Routing data'!$A$2:$W$470,3,FALSE))</f>
        <v>2</v>
      </c>
      <c r="BJ576" s="39">
        <f>IF(Table2[[#This Row],[Pattern]]="Pattern",VLOOKUP(Table2[[#This Row],[Product Code]],'Routing data'!$A$2:$W$470,14,FALSE),VLOOKUP(Table2[[#This Row],[Product Code]],'Routing data'!$A$2:$W$470,4,FALSE))</f>
        <v>0</v>
      </c>
      <c r="BK576" s="39">
        <f>VLOOKUP(Table2[[#This Row],[Product Code]],'Routing data'!A$4:W$524,16,FALSE)</f>
        <v>5</v>
      </c>
      <c r="BL576" s="42">
        <f>IF(Table2[[#This Row],[Milling Required]]=0,"x",IF(AT576="Pattern",B576-10,B576-4))</f>
        <v>43484</v>
      </c>
      <c r="BM576" s="39"/>
      <c r="BN576" s="42">
        <f t="shared" si="106"/>
        <v>43485</v>
      </c>
      <c r="BO576" s="39">
        <f>IF(Table2[[#This Row],[Milling]]="x","x",Table2[[#This Row],[Total Sections]]*2)</f>
        <v>24</v>
      </c>
      <c r="BP576" s="39">
        <f>IF(Table2[[#This Row],[Punching]]="x","x",Table2[Total Sections]*2)</f>
        <v>24</v>
      </c>
      <c r="BQ576" s="39">
        <f>IF(Table2[[#This Row],[Pattern]]="Pattern",Table2[Total Sections]*3,Table2[Total Sections]*1.5)</f>
        <v>18</v>
      </c>
      <c r="BR576" s="42">
        <f t="shared" ca="1" si="114"/>
        <v>43474</v>
      </c>
      <c r="BS576" s="39"/>
      <c r="BT576" s="39"/>
      <c r="BU576" s="39"/>
      <c r="BV576" s="39" t="str">
        <f>_xlfn.IFNA(VLOOKUP(Table2[[#This Row],[Job-no]],Table4[],16,FALSE),"Ready")</f>
        <v/>
      </c>
      <c r="BW576" s="39" t="str">
        <f>_xlfn.IFNA(VLOOKUP(Table2[[#This Row],[Job-no]],Table4[],21,FALSE),"Ready")</f>
        <v/>
      </c>
      <c r="BX576" s="39" t="b">
        <f>_xlfn.IFNA(VLOOKUP(Table2[[#This Row],[Job-no]],Table4[],10,FALSE),TRUE)</f>
        <v>0</v>
      </c>
      <c r="BY576" s="39" t="str">
        <f>_xlfn.IFNA(VLOOKUP(Table2[[#This Row],[Job-no]],Table4[],22,FALSE),"Ready")</f>
        <v/>
      </c>
      <c r="BZ576" s="120">
        <f t="shared" si="107"/>
        <v>43488</v>
      </c>
      <c r="CA576" s="120" t="str">
        <f ca="1">IF(OR(Table2[[#This Row],[Saw Date]]=TODAY(),Table2[[#This Row],[Saw Date]]=TODAY()+1), Table2[[#This Row],[Saw Date]],IF(Table2[[#This Row],[Extrusion cut double saw]],"Done",""))</f>
        <v/>
      </c>
      <c r="CB576" s="120" t="str">
        <f ca="1">IF(OR(Table2[[#This Row],[Lens Date]]=TODAY(),Table2[[#This Row],[Lens Date]]=TODAY()+1), Table2[[#This Row],[Lens Date]],IF(Table2[[#This Row],[MSLens]]="Done","Done",""))</f>
        <v/>
      </c>
      <c r="CC576" s="120" t="str">
        <f ca="1">IF(OR(Table2[[#This Row],[Milling Date]]=TODAY(),Table2[[#This Row],[Milling Date]]=TODAY()+1), Table2[[#This Row],[Milling Date]],IF(Table2[[#This Row],[CNC Holes]]="Ready","Done",""))</f>
        <v/>
      </c>
      <c r="CD576" s="120" t="str">
        <f ca="1">IF(OR(Table2[[#This Row],[Welding Date]]=TODAY(),Table2[[#This Row],[Welding Date]]=TODAY()+1), Table2[[#This Row],[Welding Date]],IF(Table2[[#This Row],[Welding Corners]]="Ready","Done",""))</f>
        <v/>
      </c>
      <c r="CE576" s="120" t="str">
        <f ca="1">IF(OR(Table2[[#This Row],[Puching Date]]=TODAY(),Table2[[#This Row],[Puching Date]]=TODAY()+1), Table2[[#This Row],[Puching Date]],IF(Table2[[#This Row],[Punch Holes]]="Ready","Done",""))</f>
        <v/>
      </c>
      <c r="CF576" s="120" t="str">
        <f ca="1">IF(OR(Table2[[#This Row],[Housing Date2]]=TODAY(),Table2[[#This Row],[Housing Date2]]=TODAY()+1),Table2[[#This Row],[Housing Date2]],IF(Table2[[#This Row],[Body Assembly]],"Done",""))</f>
        <v/>
      </c>
      <c r="CG576" s="120" t="str">
        <f>_xlfn.IFNA(VLOOKUP(Table2[[#This Row],[Job-no]],Table4[],7,FALSE),"Done")</f>
        <v>Scheduled/Released</v>
      </c>
    </row>
    <row r="577" spans="1:85" x14ac:dyDescent="0.25">
      <c r="A577" t="str">
        <f>_xlfn.CONCAT(Table2[[#This Row],[Order]],"-",Table2[[#This Row],[Line]])</f>
        <v>77180-6</v>
      </c>
      <c r="B577" s="5">
        <v>43488</v>
      </c>
      <c r="C577" s="8">
        <v>77180</v>
      </c>
      <c r="D577" s="3" t="s">
        <v>4298</v>
      </c>
      <c r="E577" s="8">
        <v>6</v>
      </c>
      <c r="F577" s="8">
        <v>1</v>
      </c>
      <c r="G577" s="3" t="s">
        <v>42</v>
      </c>
      <c r="H577" s="8">
        <v>4</v>
      </c>
      <c r="I577" s="43" t="b">
        <v>0</v>
      </c>
      <c r="J577" s="43" t="b">
        <v>0</v>
      </c>
      <c r="K577" t="s">
        <v>114</v>
      </c>
      <c r="L577" s="43" t="b">
        <v>0</v>
      </c>
      <c r="M577" s="43" t="b">
        <v>0</v>
      </c>
      <c r="N577" s="43" t="b">
        <v>0</v>
      </c>
      <c r="O577" t="s">
        <v>114</v>
      </c>
      <c r="P577" t="s">
        <v>114</v>
      </c>
      <c r="Q577" t="s">
        <v>114</v>
      </c>
      <c r="R577" t="s">
        <v>114</v>
      </c>
      <c r="S577" t="s">
        <v>114</v>
      </c>
      <c r="T577" t="s">
        <v>114</v>
      </c>
      <c r="U577" t="s">
        <v>114</v>
      </c>
      <c r="V577" t="s">
        <v>114</v>
      </c>
      <c r="W577" s="5">
        <v>43483</v>
      </c>
      <c r="X577" s="3" t="s">
        <v>114</v>
      </c>
      <c r="Y577" s="3"/>
      <c r="Z577" s="3" t="s">
        <v>77</v>
      </c>
      <c r="AA577" s="3" t="s">
        <v>114</v>
      </c>
      <c r="AB577" s="3" t="s">
        <v>74</v>
      </c>
      <c r="AC577" s="8">
        <v>7</v>
      </c>
      <c r="AD577" s="3" t="s">
        <v>5967</v>
      </c>
      <c r="AE577" s="4" t="s">
        <v>5968</v>
      </c>
      <c r="AF577" s="3"/>
      <c r="AG577" s="3" t="s">
        <v>114</v>
      </c>
      <c r="AH577" s="8">
        <v>4</v>
      </c>
      <c r="AI577" s="3" t="s">
        <v>74</v>
      </c>
      <c r="AJ577" t="s">
        <v>114</v>
      </c>
      <c r="AK577" t="s">
        <v>114</v>
      </c>
      <c r="AL577" s="43" t="b">
        <v>0</v>
      </c>
      <c r="AM577" s="3"/>
      <c r="AN577" s="3"/>
      <c r="AO577" s="43" t="b">
        <v>0</v>
      </c>
      <c r="AP577" s="3" t="b">
        <v>0</v>
      </c>
      <c r="AQ577" s="3">
        <f>VLOOKUP(Table2[[#This Row],[Job-no]],Table3[],26,FALSE)</f>
        <v>960</v>
      </c>
      <c r="AR577" t="str">
        <f t="shared" si="103"/>
        <v>SCR</v>
      </c>
      <c r="AS577" t="str">
        <f>VLOOKUP(AR577,Table1[],4,0)</f>
        <v>recessed</v>
      </c>
      <c r="AT577" t="str">
        <f>IF(BD577&gt;0,"Pattern",VLOOKUP(AR577,Table1[],5,0))</f>
        <v>Check for Kit</v>
      </c>
      <c r="AU577" s="34">
        <f>IF(AT577="Pattern",WORKDAY(Table2[[#This Row],[Scheduled Ship Date]],-10),WORKDAY(Table2[[#This Row],[Scheduled Ship Date]],-4))</f>
        <v>43482</v>
      </c>
      <c r="AV577">
        <f>IF(Table2[[#This Row],[Extrusion cut double saw]]=TRUE,IF(O577="ToDo",IF(AT577="Pattern",Table2[[#This Row],[Total Sections]]*0.4,Table2[[#This Row],[Total Sections]]*0.12),0),IF(AT577="Pattern",Table2[[#This Row],[Total Sections]]*4,Table2[[#This Row],[Total Sections]]*1.2))</f>
        <v>4.8</v>
      </c>
      <c r="AW577" s="130">
        <f t="shared" ca="1" si="113"/>
        <v>43471</v>
      </c>
      <c r="AX577" s="42">
        <f>IF(AT577="Pattern",Table2[[#This Row],[Scheduled Ship Date]]-2,Table2[[#This Row],[Scheduled Ship Date]]-3)</f>
        <v>43485</v>
      </c>
      <c r="AY577">
        <f>IF(Table2[[#This Row],[Pattern]]="Pattern",Table2[[#This Row],[Total Sections]]*4.82,Table2[[#This Row],[Total Sections]]*0.5)</f>
        <v>2</v>
      </c>
      <c r="AZ577" s="42">
        <f t="shared" ca="1" si="112"/>
        <v>43471</v>
      </c>
      <c r="BA577" s="39">
        <f>((Table2[Total Sections]/Table2[Open Qty])-1)*Table2[Open Qty]*12.96</f>
        <v>0</v>
      </c>
      <c r="BB577" s="42"/>
      <c r="BC577" s="39" t="str">
        <f t="shared" si="104"/>
        <v>SCR-300-80-35-FL-4'-C(BLK)-UNV-DP-1-DF</v>
      </c>
      <c r="BD577" s="39">
        <f t="shared" si="105"/>
        <v>0</v>
      </c>
      <c r="BE577" s="39" t="b">
        <f>_xlfn.IFNA(VLOOKUP(Table2[[#This Row],[Job-no]],Table4[],9,FALSE),TRUE)</f>
        <v>0</v>
      </c>
      <c r="BF577" t="str">
        <f>VLOOKUP(AR577,Table1[],3,0)</f>
        <v>SCULPT</v>
      </c>
      <c r="BG577" s="39" t="b">
        <f>_xlfn.IFNA(VLOOKUP(Table2[[#This Row],[Job-no]],Table4[],14,FALSE),TRUE)</f>
        <v>0</v>
      </c>
      <c r="BH577" s="39" t="str">
        <f>_xlfn.IFNA(VLOOKUP(Table2[[#This Row],[Job-no]],Table4[],11,FALSE),"Done")</f>
        <v/>
      </c>
      <c r="BI577" s="39">
        <f>IF(Table2[[#This Row],[Pattern]]="Pattern",VLOOKUP(Table2[[#This Row],[Product Code]],'Routing data'!$A$2:$W$470,13,FALSE),VLOOKUP(Table2[[#This Row],[Product Code]],'Routing data'!$A$2:$W$470,3,FALSE))</f>
        <v>2</v>
      </c>
      <c r="BJ577" s="39">
        <f>IF(Table2[[#This Row],[Pattern]]="Pattern",VLOOKUP(Table2[[#This Row],[Product Code]],'Routing data'!$A$2:$W$470,14,FALSE),VLOOKUP(Table2[[#This Row],[Product Code]],'Routing data'!$A$2:$W$470,4,FALSE))</f>
        <v>0</v>
      </c>
      <c r="BK577" s="39">
        <f>VLOOKUP(Table2[[#This Row],[Product Code]],'Routing data'!A$4:W$524,16,FALSE)</f>
        <v>5</v>
      </c>
      <c r="BL577" s="42">
        <f>IF(Table2[[#This Row],[Milling Required]]=0,"x",IF(AT577="Pattern",B577-10,B577-4))</f>
        <v>43484</v>
      </c>
      <c r="BM577" s="42" t="str">
        <f>IF(Table2[[#This Row],[Punching Required]]=0,"x",IF(AT577="Pattern",B577-8,B577-2))</f>
        <v>x</v>
      </c>
      <c r="BN577" s="42">
        <f t="shared" si="106"/>
        <v>43485</v>
      </c>
      <c r="BO577" s="39">
        <f>IF(Table2[[#This Row],[Milling]]="x","x",Table2[[#This Row],[Total Sections]]*2)</f>
        <v>8</v>
      </c>
      <c r="BP577" s="39" t="str">
        <f>IF(Table2[[#This Row],[Punching]]="x","x",Table2[Total Sections]*2)</f>
        <v>x</v>
      </c>
      <c r="BQ577" s="39">
        <f>IF(Table2[[#This Row],[Pattern]]="Pattern",Table2[Total Sections]*3,Table2[Total Sections]*1.5)</f>
        <v>6</v>
      </c>
      <c r="BR577" s="42">
        <f t="shared" ca="1" si="114"/>
        <v>43474</v>
      </c>
      <c r="BS577" s="42"/>
      <c r="BT577" s="39"/>
      <c r="BU577" s="39"/>
      <c r="BV577" s="39" t="str">
        <f>_xlfn.IFNA(VLOOKUP(Table2[[#This Row],[Job-no]],Table4[],16,FALSE),"Ready")</f>
        <v/>
      </c>
      <c r="BW577" s="39" t="str">
        <f>_xlfn.IFNA(VLOOKUP(Table2[[#This Row],[Job-no]],Table4[],21,FALSE),"Ready")</f>
        <v/>
      </c>
      <c r="BX577" s="39" t="b">
        <f>_xlfn.IFNA(VLOOKUP(Table2[[#This Row],[Job-no]],Table4[],10,FALSE),TRUE)</f>
        <v>0</v>
      </c>
      <c r="BY577" s="39" t="str">
        <f>_xlfn.IFNA(VLOOKUP(Table2[[#This Row],[Job-no]],Table4[],22,FALSE),"Ready")</f>
        <v/>
      </c>
      <c r="BZ577" s="120">
        <f t="shared" si="107"/>
        <v>43488</v>
      </c>
      <c r="CA577" s="120" t="str">
        <f ca="1">IF(OR(Table2[[#This Row],[Saw Date]]=TODAY(),Table2[[#This Row],[Saw Date]]=TODAY()+1), Table2[[#This Row],[Saw Date]],IF(Table2[[#This Row],[Extrusion cut double saw]],"Done",""))</f>
        <v/>
      </c>
      <c r="CB577" s="120" t="str">
        <f ca="1">IF(OR(Table2[[#This Row],[Lens Date]]=TODAY(),Table2[[#This Row],[Lens Date]]=TODAY()+1), Table2[[#This Row],[Lens Date]],IF(Table2[[#This Row],[MSLens]]="Done","Done",""))</f>
        <v/>
      </c>
      <c r="CC577" s="120" t="str">
        <f ca="1">IF(OR(Table2[[#This Row],[Milling Date]]=TODAY(),Table2[[#This Row],[Milling Date]]=TODAY()+1), Table2[[#This Row],[Milling Date]],IF(Table2[[#This Row],[CNC Holes]]="Ready","Done",""))</f>
        <v/>
      </c>
      <c r="CD577" s="120" t="str">
        <f ca="1">IF(OR(Table2[[#This Row],[Welding Date]]=TODAY(),Table2[[#This Row],[Welding Date]]=TODAY()+1), Table2[[#This Row],[Welding Date]],IF(Table2[[#This Row],[Welding Corners]]="Ready","Done",""))</f>
        <v/>
      </c>
      <c r="CE577" s="120" t="str">
        <f ca="1">IF(OR(Table2[[#This Row],[Puching Date]]=TODAY(),Table2[[#This Row],[Puching Date]]=TODAY()+1), Table2[[#This Row],[Puching Date]],IF(Table2[[#This Row],[Punch Holes]]="Ready","Done",""))</f>
        <v/>
      </c>
      <c r="CF577" s="120" t="str">
        <f ca="1">IF(OR(Table2[[#This Row],[Housing Date2]]=TODAY(),Table2[[#This Row],[Housing Date2]]=TODAY()+1),Table2[[#This Row],[Housing Date2]],IF(Table2[[#This Row],[Body Assembly]],"Done",""))</f>
        <v/>
      </c>
      <c r="CG577" s="120" t="str">
        <f>_xlfn.IFNA(VLOOKUP(Table2[[#This Row],[Job-no]],Table4[],7,FALSE),"Done")</f>
        <v>Scheduled/Released</v>
      </c>
    </row>
    <row r="578" spans="1:85" x14ac:dyDescent="0.25">
      <c r="A578" s="39" t="str">
        <f>_xlfn.CONCAT(Table2[[#This Row],[Order]],"-",Table2[[#This Row],[Line]])</f>
        <v>77180-7</v>
      </c>
      <c r="B578" s="5">
        <v>43488</v>
      </c>
      <c r="C578" s="8">
        <v>77180</v>
      </c>
      <c r="D578" s="3" t="s">
        <v>4300</v>
      </c>
      <c r="E578" s="8">
        <v>7</v>
      </c>
      <c r="F578" s="8">
        <v>1</v>
      </c>
      <c r="G578" s="3" t="s">
        <v>42</v>
      </c>
      <c r="H578" s="8">
        <v>5</v>
      </c>
      <c r="I578" s="43" t="b">
        <v>0</v>
      </c>
      <c r="J578" s="43" t="b">
        <v>0</v>
      </c>
      <c r="K578" t="s">
        <v>114</v>
      </c>
      <c r="L578" s="43" t="b">
        <v>0</v>
      </c>
      <c r="M578" s="43" t="b">
        <v>0</v>
      </c>
      <c r="N578" s="43" t="b">
        <v>0</v>
      </c>
      <c r="O578" t="s">
        <v>114</v>
      </c>
      <c r="P578" t="s">
        <v>114</v>
      </c>
      <c r="Q578" t="s">
        <v>114</v>
      </c>
      <c r="R578" t="s">
        <v>114</v>
      </c>
      <c r="S578" t="s">
        <v>114</v>
      </c>
      <c r="T578" t="s">
        <v>114</v>
      </c>
      <c r="U578" t="s">
        <v>114</v>
      </c>
      <c r="V578" t="s">
        <v>114</v>
      </c>
      <c r="W578" s="5">
        <v>43483</v>
      </c>
      <c r="X578" s="3" t="s">
        <v>114</v>
      </c>
      <c r="Y578" s="3"/>
      <c r="Z578" s="3" t="s">
        <v>36</v>
      </c>
      <c r="AA578" s="3" t="s">
        <v>114</v>
      </c>
      <c r="AB578" s="3" t="s">
        <v>74</v>
      </c>
      <c r="AC578" s="8">
        <v>7</v>
      </c>
      <c r="AD578" s="3" t="s">
        <v>5967</v>
      </c>
      <c r="AE578" s="4" t="s">
        <v>5968</v>
      </c>
      <c r="AF578" s="3"/>
      <c r="AG578" s="3" t="s">
        <v>114</v>
      </c>
      <c r="AH578" s="8">
        <v>5</v>
      </c>
      <c r="AI578" s="3" t="s">
        <v>74</v>
      </c>
      <c r="AJ578" t="s">
        <v>114</v>
      </c>
      <c r="AK578" t="s">
        <v>114</v>
      </c>
      <c r="AL578" s="43" t="b">
        <v>0</v>
      </c>
      <c r="AM578" s="3"/>
      <c r="AN578" s="3"/>
      <c r="AO578" s="43" t="b">
        <v>0</v>
      </c>
      <c r="AP578" s="3" t="b">
        <v>0</v>
      </c>
      <c r="AQ578" s="3">
        <f>VLOOKUP(Table2[[#This Row],[Job-no]],Table3[],26,FALSE)</f>
        <v>2400</v>
      </c>
      <c r="AR578" t="str">
        <f t="shared" ref="AR578:AR641" si="115">IFERROR(MID(BC578,1,FIND("-",BC578,1)-1),"")</f>
        <v>SCR</v>
      </c>
      <c r="AS578" t="str">
        <f>VLOOKUP(AR578,Table1[],4,0)</f>
        <v>recessed</v>
      </c>
      <c r="AT578" t="str">
        <f>IF(BD578&gt;0,"Pattern",VLOOKUP(AR578,Table1[],5,0))</f>
        <v>Check for Kit</v>
      </c>
      <c r="AU578" s="34">
        <f>IF(AT578="Pattern",WORKDAY(Table2[[#This Row],[Scheduled Ship Date]],-10),WORKDAY(Table2[[#This Row],[Scheduled Ship Date]],-4))</f>
        <v>43482</v>
      </c>
      <c r="AV578" s="39">
        <f>IF(Table2[[#This Row],[Extrusion cut double saw]]=TRUE,IF(O578="ToDo",IF(AT578="Pattern",Table2[[#This Row],[Total Sections]]*0.4,Table2[[#This Row],[Total Sections]]*0.12),0),IF(AT578="Pattern",Table2[[#This Row],[Total Sections]]*4,Table2[[#This Row],[Total Sections]]*1.2))</f>
        <v>6</v>
      </c>
      <c r="AW578" s="130">
        <f t="shared" ca="1" si="113"/>
        <v>43471</v>
      </c>
      <c r="AX578" s="42">
        <f>IF(AT578="Pattern",Table2[[#This Row],[Scheduled Ship Date]]-2,Table2[[#This Row],[Scheduled Ship Date]]-3)</f>
        <v>43485</v>
      </c>
      <c r="AY578" s="39">
        <f>IF(Table2[[#This Row],[Pattern]]="Pattern",Table2[[#This Row],[Total Sections]]*4.82,Table2[[#This Row],[Total Sections]]*0.5)</f>
        <v>2.5</v>
      </c>
      <c r="AZ578" s="42">
        <f t="shared" ca="1" si="112"/>
        <v>43471</v>
      </c>
      <c r="BA578" s="39">
        <f>((Table2[Total Sections]/Table2[Open Qty])-1)*Table2[Open Qty]*12.96</f>
        <v>0</v>
      </c>
      <c r="BB578" s="39"/>
      <c r="BC578" s="39" t="str">
        <f t="shared" ref="BC578:BC641" si="116">IF(MID(D578,1,2)="SP",MID(D578,FIND("-",D578,1)+1,30),D578)</f>
        <v>SCR-300-80-35-FL-8'-C(BLK)-UNV-DP-1-DF</v>
      </c>
      <c r="BD578" s="39">
        <f t="shared" ref="BD578:BD641" si="117">IFERROR(FIND("-K(",D578,1),0)</f>
        <v>0</v>
      </c>
      <c r="BE578" s="39" t="b">
        <f>_xlfn.IFNA(VLOOKUP(Table2[[#This Row],[Job-no]],Table4[],9,FALSE),TRUE)</f>
        <v>0</v>
      </c>
      <c r="BF578" s="39"/>
      <c r="BG578" s="39" t="b">
        <f>_xlfn.IFNA(VLOOKUP(Table2[[#This Row],[Job-no]],Table4[],14,FALSE),TRUE)</f>
        <v>0</v>
      </c>
      <c r="BH578" s="39" t="str">
        <f>_xlfn.IFNA(VLOOKUP(Table2[[#This Row],[Job-no]],Table4[],11,FALSE),"Done")</f>
        <v/>
      </c>
      <c r="BI578" s="39">
        <f>IF(Table2[[#This Row],[Pattern]]="Pattern",VLOOKUP(Table2[[#This Row],[Product Code]],'Routing data'!$A$2:$W$470,13,FALSE),VLOOKUP(Table2[[#This Row],[Product Code]],'Routing data'!$A$2:$W$470,3,FALSE))</f>
        <v>2</v>
      </c>
      <c r="BJ578" s="39">
        <f>IF(Table2[[#This Row],[Pattern]]="Pattern",VLOOKUP(Table2[[#This Row],[Product Code]],'Routing data'!$A$2:$W$470,14,FALSE),VLOOKUP(Table2[[#This Row],[Product Code]],'Routing data'!$A$2:$W$470,4,FALSE))</f>
        <v>0</v>
      </c>
      <c r="BK578" s="39">
        <f>VLOOKUP(Table2[[#This Row],[Product Code]],'Routing data'!A$4:W$524,16,FALSE)</f>
        <v>5</v>
      </c>
      <c r="BL578" s="42">
        <f>IF(Table2[[#This Row],[Milling Required]]=0,"x",IF(AT578="Pattern",B578-10,B578-4))</f>
        <v>43484</v>
      </c>
      <c r="BM578" s="42" t="str">
        <f>IF(Table2[[#This Row],[Punching Required]]=0,"x",IF(AT578="Pattern",B578-8,B578-2))</f>
        <v>x</v>
      </c>
      <c r="BN578" s="42">
        <f t="shared" ref="BN578:BN641" si="118">IF(AT578="Pattern",B578-2,B578-3)</f>
        <v>43485</v>
      </c>
      <c r="BO578" s="39">
        <f>IF(Table2[[#This Row],[Milling]]="x","x",Table2[[#This Row],[Total Sections]]*2)</f>
        <v>10</v>
      </c>
      <c r="BP578" s="39" t="str">
        <f>IF(Table2[[#This Row],[Punching]]="x","x",Table2[Total Sections]*2)</f>
        <v>x</v>
      </c>
      <c r="BQ578" s="39">
        <f>IF(Table2[[#This Row],[Pattern]]="Pattern",Table2[Total Sections]*3,Table2[Total Sections]*1.5)</f>
        <v>7.5</v>
      </c>
      <c r="BR578" s="42">
        <f t="shared" ca="1" si="114"/>
        <v>43474</v>
      </c>
      <c r="BS578" s="42"/>
      <c r="BT578" s="39"/>
      <c r="BU578" s="39"/>
      <c r="BV578" s="39" t="str">
        <f>_xlfn.IFNA(VLOOKUP(Table2[[#This Row],[Job-no]],Table4[],16,FALSE),"Ready")</f>
        <v/>
      </c>
      <c r="BW578" s="39" t="str">
        <f>_xlfn.IFNA(VLOOKUP(Table2[[#This Row],[Job-no]],Table4[],21,FALSE),"Ready")</f>
        <v/>
      </c>
      <c r="BX578" s="39" t="b">
        <f>_xlfn.IFNA(VLOOKUP(Table2[[#This Row],[Job-no]],Table4[],10,FALSE),TRUE)</f>
        <v>0</v>
      </c>
      <c r="BY578" s="39" t="str">
        <f>_xlfn.IFNA(VLOOKUP(Table2[[#This Row],[Job-no]],Table4[],22,FALSE),"Ready")</f>
        <v/>
      </c>
      <c r="BZ578" s="120">
        <f t="shared" ref="BZ578:BZ641" si="119">B578</f>
        <v>43488</v>
      </c>
      <c r="CA578" s="120" t="str">
        <f ca="1">IF(OR(Table2[[#This Row],[Saw Date]]=TODAY(),Table2[[#This Row],[Saw Date]]=TODAY()+1), Table2[[#This Row],[Saw Date]],IF(Table2[[#This Row],[Extrusion cut double saw]],"Done",""))</f>
        <v/>
      </c>
      <c r="CB578" s="120" t="str">
        <f ca="1">IF(OR(Table2[[#This Row],[Lens Date]]=TODAY(),Table2[[#This Row],[Lens Date]]=TODAY()+1), Table2[[#This Row],[Lens Date]],IF(Table2[[#This Row],[MSLens]]="Done","Done",""))</f>
        <v/>
      </c>
      <c r="CC578" s="120" t="str">
        <f ca="1">IF(OR(Table2[[#This Row],[Milling Date]]=TODAY(),Table2[[#This Row],[Milling Date]]=TODAY()+1), Table2[[#This Row],[Milling Date]],IF(Table2[[#This Row],[CNC Holes]]="Ready","Done",""))</f>
        <v/>
      </c>
      <c r="CD578" s="120" t="str">
        <f ca="1">IF(OR(Table2[[#This Row],[Welding Date]]=TODAY(),Table2[[#This Row],[Welding Date]]=TODAY()+1), Table2[[#This Row],[Welding Date]],IF(Table2[[#This Row],[Welding Corners]]="Ready","Done",""))</f>
        <v/>
      </c>
      <c r="CE578" s="120" t="str">
        <f ca="1">IF(OR(Table2[[#This Row],[Puching Date]]=TODAY(),Table2[[#This Row],[Puching Date]]=TODAY()+1), Table2[[#This Row],[Puching Date]],IF(Table2[[#This Row],[Punch Holes]]="Ready","Done",""))</f>
        <v/>
      </c>
      <c r="CF578" s="120" t="str">
        <f ca="1">IF(OR(Table2[[#This Row],[Housing Date2]]=TODAY(),Table2[[#This Row],[Housing Date2]]=TODAY()+1),Table2[[#This Row],[Housing Date2]],IF(Table2[[#This Row],[Body Assembly]],"Done",""))</f>
        <v/>
      </c>
      <c r="CG578" s="120" t="str">
        <f>_xlfn.IFNA(VLOOKUP(Table2[[#This Row],[Job-no]],Table4[],7,FALSE),"Done")</f>
        <v>Scheduled/Released</v>
      </c>
    </row>
    <row r="579" spans="1:85" x14ac:dyDescent="0.25">
      <c r="A579" t="str">
        <f>_xlfn.CONCAT(Table2[[#This Row],[Order]],"-",Table2[[#This Row],[Line]])</f>
        <v>77180-8</v>
      </c>
      <c r="B579" s="5">
        <v>43488</v>
      </c>
      <c r="C579" s="8">
        <v>77180</v>
      </c>
      <c r="D579" s="3" t="s">
        <v>4302</v>
      </c>
      <c r="E579" s="8">
        <v>8</v>
      </c>
      <c r="F579" s="8">
        <v>1</v>
      </c>
      <c r="G579" s="3" t="s">
        <v>42</v>
      </c>
      <c r="H579" s="8">
        <v>5</v>
      </c>
      <c r="I579" s="43" t="b">
        <v>0</v>
      </c>
      <c r="J579" s="43" t="b">
        <v>0</v>
      </c>
      <c r="K579" t="s">
        <v>114</v>
      </c>
      <c r="L579" s="43" t="b">
        <v>0</v>
      </c>
      <c r="M579" s="43" t="b">
        <v>0</v>
      </c>
      <c r="N579" s="43" t="b">
        <v>0</v>
      </c>
      <c r="O579" t="s">
        <v>114</v>
      </c>
      <c r="P579" t="s">
        <v>114</v>
      </c>
      <c r="Q579" t="s">
        <v>114</v>
      </c>
      <c r="R579" t="s">
        <v>114</v>
      </c>
      <c r="S579" t="s">
        <v>114</v>
      </c>
      <c r="T579" t="s">
        <v>114</v>
      </c>
      <c r="U579" t="s">
        <v>114</v>
      </c>
      <c r="V579" t="s">
        <v>114</v>
      </c>
      <c r="W579" s="5">
        <v>43483</v>
      </c>
      <c r="X579" s="3" t="s">
        <v>114</v>
      </c>
      <c r="Y579" s="3"/>
      <c r="Z579" s="3" t="s">
        <v>36</v>
      </c>
      <c r="AA579" s="3" t="s">
        <v>114</v>
      </c>
      <c r="AB579" s="3" t="s">
        <v>74</v>
      </c>
      <c r="AC579" s="8">
        <v>7</v>
      </c>
      <c r="AD579" s="3" t="s">
        <v>5967</v>
      </c>
      <c r="AE579" s="4" t="s">
        <v>5968</v>
      </c>
      <c r="AF579" s="3"/>
      <c r="AG579" s="3" t="s">
        <v>114</v>
      </c>
      <c r="AH579" s="8">
        <v>5</v>
      </c>
      <c r="AI579" s="3" t="s">
        <v>74</v>
      </c>
      <c r="AJ579" t="s">
        <v>114</v>
      </c>
      <c r="AK579" t="s">
        <v>114</v>
      </c>
      <c r="AL579" s="43" t="b">
        <v>0</v>
      </c>
      <c r="AM579" s="3"/>
      <c r="AN579" s="3"/>
      <c r="AO579" s="43" t="b">
        <v>0</v>
      </c>
      <c r="AP579" s="3" t="b">
        <v>0</v>
      </c>
      <c r="AQ579" s="3">
        <f>VLOOKUP(Table2[[#This Row],[Job-no]],Table3[],26,FALSE)</f>
        <v>2400</v>
      </c>
      <c r="AR579" t="str">
        <f t="shared" si="115"/>
        <v>SCR</v>
      </c>
      <c r="AS579" t="str">
        <f>VLOOKUP(AR579,Table1[],4,0)</f>
        <v>recessed</v>
      </c>
      <c r="AT579" t="str">
        <f>IF(BD579&gt;0,"Pattern",VLOOKUP(AR579,Table1[],5,0))</f>
        <v>Check for Kit</v>
      </c>
      <c r="AU579" s="34">
        <f>IF(AT579="Pattern",WORKDAY(Table2[[#This Row],[Scheduled Ship Date]],-10),WORKDAY(Table2[[#This Row],[Scheduled Ship Date]],-4))</f>
        <v>43482</v>
      </c>
      <c r="AV579">
        <f>IF(Table2[[#This Row],[Extrusion cut double saw]]=TRUE,IF(O579="ToDo",IF(AT579="Pattern",Table2[[#This Row],[Total Sections]]*0.4,Table2[[#This Row],[Total Sections]]*0.12),0),IF(AT579="Pattern",Table2[[#This Row],[Total Sections]]*4,Table2[[#This Row],[Total Sections]]*1.2))</f>
        <v>6</v>
      </c>
      <c r="AW579" s="130">
        <f t="shared" ca="1" si="113"/>
        <v>43471</v>
      </c>
      <c r="AX579" s="42">
        <f>IF(AT579="Pattern",Table2[[#This Row],[Scheduled Ship Date]]-2,Table2[[#This Row],[Scheduled Ship Date]]-3)</f>
        <v>43485</v>
      </c>
      <c r="AY579">
        <f>IF(Table2[[#This Row],[Pattern]]="Pattern",Table2[[#This Row],[Total Sections]]*4.82,Table2[[#This Row],[Total Sections]]*0.5)</f>
        <v>2.5</v>
      </c>
      <c r="AZ579" s="42">
        <f t="shared" ca="1" si="112"/>
        <v>43471</v>
      </c>
      <c r="BA579" s="39">
        <f>((Table2[Total Sections]/Table2[Open Qty])-1)*Table2[Open Qty]*12.96</f>
        <v>0</v>
      </c>
      <c r="BB579" s="42"/>
      <c r="BC579" s="39" t="str">
        <f t="shared" si="116"/>
        <v>SCR-300-80-35-FL-8'-C(BLK)-UNV-DP-1-DF-B1(BSL310LP)</v>
      </c>
      <c r="BD579" s="39">
        <f t="shared" si="117"/>
        <v>0</v>
      </c>
      <c r="BE579" s="39" t="b">
        <f>_xlfn.IFNA(VLOOKUP(Table2[[#This Row],[Job-no]],Table4[],9,FALSE),TRUE)</f>
        <v>0</v>
      </c>
      <c r="BF579" t="str">
        <f>VLOOKUP(AR579,Table1[],3,0)</f>
        <v>SCULPT</v>
      </c>
      <c r="BG579" s="39" t="b">
        <f>_xlfn.IFNA(VLOOKUP(Table2[[#This Row],[Job-no]],Table4[],14,FALSE),TRUE)</f>
        <v>0</v>
      </c>
      <c r="BH579" s="39" t="str">
        <f>_xlfn.IFNA(VLOOKUP(Table2[[#This Row],[Job-no]],Table4[],11,FALSE),"Done")</f>
        <v/>
      </c>
      <c r="BI579" s="39">
        <f>IF(Table2[[#This Row],[Pattern]]="Pattern",VLOOKUP(Table2[[#This Row],[Product Code]],'Routing data'!$A$2:$W$470,13,FALSE),VLOOKUP(Table2[[#This Row],[Product Code]],'Routing data'!$A$2:$W$470,3,FALSE))</f>
        <v>2</v>
      </c>
      <c r="BJ579" s="39">
        <f>IF(Table2[[#This Row],[Pattern]]="Pattern",VLOOKUP(Table2[[#This Row],[Product Code]],'Routing data'!$A$2:$W$470,14,FALSE),VLOOKUP(Table2[[#This Row],[Product Code]],'Routing data'!$A$2:$W$470,4,FALSE))</f>
        <v>0</v>
      </c>
      <c r="BK579" s="39">
        <f>VLOOKUP(Table2[[#This Row],[Product Code]],'Routing data'!A$4:W$524,16,FALSE)</f>
        <v>5</v>
      </c>
      <c r="BL579" s="42">
        <f>IF(Table2[[#This Row],[Milling Required]]=0,"x",IF(AT579="Pattern",B579-10,B579-4))</f>
        <v>43484</v>
      </c>
      <c r="BM579" s="42" t="str">
        <f>IF(Table2[[#This Row],[Punching Required]]=0,"x",IF(AT579="Pattern",B579-8,B579-2))</f>
        <v>x</v>
      </c>
      <c r="BN579" s="42">
        <f t="shared" si="118"/>
        <v>43485</v>
      </c>
      <c r="BO579" s="39">
        <f>IF(Table2[[#This Row],[Milling]]="x","x",Table2[[#This Row],[Total Sections]]*2)</f>
        <v>10</v>
      </c>
      <c r="BP579" s="39" t="str">
        <f>IF(Table2[[#This Row],[Punching]]="x","x",Table2[Total Sections]*2)</f>
        <v>x</v>
      </c>
      <c r="BQ579" s="39">
        <f>IF(Table2[[#This Row],[Pattern]]="Pattern",Table2[Total Sections]*3,Table2[Total Sections]*1.5)</f>
        <v>7.5</v>
      </c>
      <c r="BR579" s="42">
        <f t="shared" ca="1" si="114"/>
        <v>43474</v>
      </c>
      <c r="BS579" s="42"/>
      <c r="BT579" s="42"/>
      <c r="BU579" s="39"/>
      <c r="BV579" s="39" t="str">
        <f>_xlfn.IFNA(VLOOKUP(Table2[[#This Row],[Job-no]],Table4[],16,FALSE),"Ready")</f>
        <v/>
      </c>
      <c r="BW579" s="39" t="str">
        <f>_xlfn.IFNA(VLOOKUP(Table2[[#This Row],[Job-no]],Table4[],21,FALSE),"Ready")</f>
        <v/>
      </c>
      <c r="BX579" s="39" t="b">
        <f>_xlfn.IFNA(VLOOKUP(Table2[[#This Row],[Job-no]],Table4[],10,FALSE),TRUE)</f>
        <v>0</v>
      </c>
      <c r="BY579" s="39" t="str">
        <f>_xlfn.IFNA(VLOOKUP(Table2[[#This Row],[Job-no]],Table4[],22,FALSE),"Ready")</f>
        <v/>
      </c>
      <c r="BZ579" s="120">
        <f t="shared" si="119"/>
        <v>43488</v>
      </c>
      <c r="CA579" s="120" t="str">
        <f ca="1">IF(OR(Table2[[#This Row],[Saw Date]]=TODAY(),Table2[[#This Row],[Saw Date]]=TODAY()+1), Table2[[#This Row],[Saw Date]],IF(Table2[[#This Row],[Extrusion cut double saw]],"Done",""))</f>
        <v/>
      </c>
      <c r="CB579" s="120" t="str">
        <f ca="1">IF(OR(Table2[[#This Row],[Lens Date]]=TODAY(),Table2[[#This Row],[Lens Date]]=TODAY()+1), Table2[[#This Row],[Lens Date]],IF(Table2[[#This Row],[MSLens]]="Done","Done",""))</f>
        <v/>
      </c>
      <c r="CC579" s="120" t="str">
        <f ca="1">IF(OR(Table2[[#This Row],[Milling Date]]=TODAY(),Table2[[#This Row],[Milling Date]]=TODAY()+1), Table2[[#This Row],[Milling Date]],IF(Table2[[#This Row],[CNC Holes]]="Ready","Done",""))</f>
        <v/>
      </c>
      <c r="CD579" s="120" t="str">
        <f ca="1">IF(OR(Table2[[#This Row],[Welding Date]]=TODAY(),Table2[[#This Row],[Welding Date]]=TODAY()+1), Table2[[#This Row],[Welding Date]],IF(Table2[[#This Row],[Welding Corners]]="Ready","Done",""))</f>
        <v/>
      </c>
      <c r="CE579" s="120" t="str">
        <f ca="1">IF(OR(Table2[[#This Row],[Puching Date]]=TODAY(),Table2[[#This Row],[Puching Date]]=TODAY()+1), Table2[[#This Row],[Puching Date]],IF(Table2[[#This Row],[Punch Holes]]="Ready","Done",""))</f>
        <v/>
      </c>
      <c r="CF579" s="120" t="str">
        <f ca="1">IF(OR(Table2[[#This Row],[Housing Date2]]=TODAY(),Table2[[#This Row],[Housing Date2]]=TODAY()+1),Table2[[#This Row],[Housing Date2]],IF(Table2[[#This Row],[Body Assembly]],"Done",""))</f>
        <v/>
      </c>
      <c r="CG579" s="120" t="str">
        <f>_xlfn.IFNA(VLOOKUP(Table2[[#This Row],[Job-no]],Table4[],7,FALSE),"Done")</f>
        <v>Scheduled/Released</v>
      </c>
    </row>
    <row r="580" spans="1:85" x14ac:dyDescent="0.25">
      <c r="A580" t="str">
        <f>_xlfn.CONCAT(Table2[[#This Row],[Order]],"-",Table2[[#This Row],[Line]])</f>
        <v>77180-9</v>
      </c>
      <c r="B580" s="5">
        <v>43488</v>
      </c>
      <c r="C580" s="8">
        <v>77180</v>
      </c>
      <c r="D580" s="3" t="s">
        <v>4304</v>
      </c>
      <c r="E580" s="8">
        <v>9</v>
      </c>
      <c r="F580" s="8">
        <v>1</v>
      </c>
      <c r="G580" s="3" t="s">
        <v>42</v>
      </c>
      <c r="H580" s="8">
        <v>9</v>
      </c>
      <c r="I580" s="43" t="b">
        <v>0</v>
      </c>
      <c r="J580" s="43" t="b">
        <v>0</v>
      </c>
      <c r="K580" t="s">
        <v>114</v>
      </c>
      <c r="L580" s="43" t="b">
        <v>0</v>
      </c>
      <c r="M580" s="43" t="b">
        <v>0</v>
      </c>
      <c r="N580" s="43" t="b">
        <v>0</v>
      </c>
      <c r="O580" t="s">
        <v>114</v>
      </c>
      <c r="P580" t="s">
        <v>114</v>
      </c>
      <c r="Q580" t="s">
        <v>114</v>
      </c>
      <c r="R580" t="s">
        <v>114</v>
      </c>
      <c r="S580" t="s">
        <v>114</v>
      </c>
      <c r="T580" t="s">
        <v>114</v>
      </c>
      <c r="U580" t="s">
        <v>114</v>
      </c>
      <c r="V580" t="s">
        <v>114</v>
      </c>
      <c r="W580" s="5">
        <v>43483</v>
      </c>
      <c r="X580" s="3" t="s">
        <v>114</v>
      </c>
      <c r="Y580" s="3"/>
      <c r="Z580" s="3" t="s">
        <v>77</v>
      </c>
      <c r="AA580" s="3" t="s">
        <v>114</v>
      </c>
      <c r="AB580" s="3" t="s">
        <v>74</v>
      </c>
      <c r="AC580" s="8">
        <v>7</v>
      </c>
      <c r="AD580" s="3" t="s">
        <v>5967</v>
      </c>
      <c r="AE580" s="4" t="s">
        <v>5968</v>
      </c>
      <c r="AF580" s="3"/>
      <c r="AG580" s="3" t="s">
        <v>114</v>
      </c>
      <c r="AH580" s="8">
        <v>9</v>
      </c>
      <c r="AI580" s="3" t="s">
        <v>74</v>
      </c>
      <c r="AJ580" t="s">
        <v>114</v>
      </c>
      <c r="AK580" t="s">
        <v>114</v>
      </c>
      <c r="AL580" s="43" t="b">
        <v>0</v>
      </c>
      <c r="AM580" s="3"/>
      <c r="AN580" s="3"/>
      <c r="AO580" s="43" t="b">
        <v>0</v>
      </c>
      <c r="AP580" s="3" t="b">
        <v>0</v>
      </c>
      <c r="AQ580" s="3">
        <f>VLOOKUP(Table2[[#This Row],[Job-no]],Table3[],26,FALSE)</f>
        <v>2160</v>
      </c>
      <c r="AR580" t="str">
        <f t="shared" si="115"/>
        <v>SCR</v>
      </c>
      <c r="AS580" t="str">
        <f>VLOOKUP(AR580,Table1[],4,0)</f>
        <v>recessed</v>
      </c>
      <c r="AT580" t="str">
        <f>IF(BD580&gt;0,"Pattern",VLOOKUP(AR580,Table1[],5,0))</f>
        <v>Check for Kit</v>
      </c>
      <c r="AU580" s="34">
        <f>IF(AT580="Pattern",WORKDAY(Table2[[#This Row],[Scheduled Ship Date]],-10),WORKDAY(Table2[[#This Row],[Scheduled Ship Date]],-4))</f>
        <v>43482</v>
      </c>
      <c r="AV580">
        <f>IF(Table2[[#This Row],[Extrusion cut double saw]]=TRUE,IF(O580="ToDo",IF(AT580="Pattern",Table2[[#This Row],[Total Sections]]*0.4,Table2[[#This Row],[Total Sections]]*0.12),0),IF(AT580="Pattern",Table2[[#This Row],[Total Sections]]*4,Table2[[#This Row],[Total Sections]]*1.2))</f>
        <v>10.799999999999999</v>
      </c>
      <c r="AW580" s="130">
        <f t="shared" ca="1" si="113"/>
        <v>43471</v>
      </c>
      <c r="AX580" s="42">
        <f>IF(AT580="Pattern",Table2[[#This Row],[Scheduled Ship Date]]-2,Table2[[#This Row],[Scheduled Ship Date]]-3)</f>
        <v>43485</v>
      </c>
      <c r="AY580">
        <f>IF(Table2[[#This Row],[Pattern]]="Pattern",Table2[[#This Row],[Total Sections]]*4.82,Table2[[#This Row],[Total Sections]]*0.5)</f>
        <v>4.5</v>
      </c>
      <c r="AZ580" s="42">
        <f t="shared" ca="1" si="112"/>
        <v>43471</v>
      </c>
      <c r="BA580" s="39">
        <f>((Table2[Total Sections]/Table2[Open Qty])-1)*Table2[Open Qty]*12.96</f>
        <v>0</v>
      </c>
      <c r="BB580" s="42"/>
      <c r="BC580" s="39" t="str">
        <f t="shared" si="116"/>
        <v>SCR-300-80-40-FL-4'-W-UNV-DP-1-DF</v>
      </c>
      <c r="BD580" s="39">
        <f t="shared" si="117"/>
        <v>0</v>
      </c>
      <c r="BE580" s="39" t="b">
        <f>_xlfn.IFNA(VLOOKUP(Table2[[#This Row],[Job-no]],Table4[],9,FALSE),TRUE)</f>
        <v>0</v>
      </c>
      <c r="BF580" t="str">
        <f>VLOOKUP(AR580,Table1[],3,0)</f>
        <v>SCULPT</v>
      </c>
      <c r="BG580" s="39" t="b">
        <f>_xlfn.IFNA(VLOOKUP(Table2[[#This Row],[Job-no]],Table4[],14,FALSE),TRUE)</f>
        <v>0</v>
      </c>
      <c r="BH580" s="39" t="str">
        <f>_xlfn.IFNA(VLOOKUP(Table2[[#This Row],[Job-no]],Table4[],11,FALSE),"Done")</f>
        <v/>
      </c>
      <c r="BI580" s="39">
        <f>IF(Table2[[#This Row],[Pattern]]="Pattern",VLOOKUP(Table2[[#This Row],[Product Code]],'Routing data'!$A$2:$W$470,13,FALSE),VLOOKUP(Table2[[#This Row],[Product Code]],'Routing data'!$A$2:$W$470,3,FALSE))</f>
        <v>2</v>
      </c>
      <c r="BJ580" s="39">
        <f>IF(Table2[[#This Row],[Pattern]]="Pattern",VLOOKUP(Table2[[#This Row],[Product Code]],'Routing data'!$A$2:$W$470,14,FALSE),VLOOKUP(Table2[[#This Row],[Product Code]],'Routing data'!$A$2:$W$470,4,FALSE))</f>
        <v>0</v>
      </c>
      <c r="BK580" s="39">
        <f>VLOOKUP(Table2[[#This Row],[Product Code]],'Routing data'!A$4:W$524,16,FALSE)</f>
        <v>5</v>
      </c>
      <c r="BL580" s="42">
        <f>IF(Table2[[#This Row],[Milling Required]]=0,"x",IF(AT580="Pattern",B580-10,B580-4))</f>
        <v>43484</v>
      </c>
      <c r="BM580" s="42" t="str">
        <f>IF(Table2[[#This Row],[Punching Required]]=0,"x",IF(AT580="Pattern",B580-8,B580-2))</f>
        <v>x</v>
      </c>
      <c r="BN580" s="42">
        <f t="shared" si="118"/>
        <v>43485</v>
      </c>
      <c r="BO580" s="39">
        <f>IF(Table2[[#This Row],[Milling]]="x","x",Table2[[#This Row],[Total Sections]]*2)</f>
        <v>18</v>
      </c>
      <c r="BP580" s="39" t="str">
        <f>IF(Table2[[#This Row],[Punching]]="x","x",Table2[Total Sections]*2)</f>
        <v>x</v>
      </c>
      <c r="BQ580" s="39">
        <f>IF(Table2[[#This Row],[Pattern]]="Pattern",Table2[Total Sections]*3,Table2[Total Sections]*1.5)</f>
        <v>13.5</v>
      </c>
      <c r="BR580" s="42">
        <f t="shared" ca="1" si="114"/>
        <v>43474</v>
      </c>
      <c r="BS580" s="42"/>
      <c r="BT580" s="42"/>
      <c r="BU580" s="39"/>
      <c r="BV580" s="39" t="str">
        <f>_xlfn.IFNA(VLOOKUP(Table2[[#This Row],[Job-no]],Table4[],16,FALSE),"Ready")</f>
        <v/>
      </c>
      <c r="BW580" s="39" t="str">
        <f>_xlfn.IFNA(VLOOKUP(Table2[[#This Row],[Job-no]],Table4[],21,FALSE),"Ready")</f>
        <v/>
      </c>
      <c r="BX580" s="39" t="b">
        <f>_xlfn.IFNA(VLOOKUP(Table2[[#This Row],[Job-no]],Table4[],10,FALSE),TRUE)</f>
        <v>0</v>
      </c>
      <c r="BY580" s="39" t="str">
        <f>_xlfn.IFNA(VLOOKUP(Table2[[#This Row],[Job-no]],Table4[],22,FALSE),"Ready")</f>
        <v/>
      </c>
      <c r="BZ580" s="120">
        <f t="shared" si="119"/>
        <v>43488</v>
      </c>
      <c r="CA580" s="120" t="str">
        <f ca="1">IF(OR(Table2[[#This Row],[Saw Date]]=TODAY(),Table2[[#This Row],[Saw Date]]=TODAY()+1), Table2[[#This Row],[Saw Date]],IF(Table2[[#This Row],[Extrusion cut double saw]],"Done",""))</f>
        <v/>
      </c>
      <c r="CB580" s="120" t="str">
        <f ca="1">IF(OR(Table2[[#This Row],[Lens Date]]=TODAY(),Table2[[#This Row],[Lens Date]]=TODAY()+1), Table2[[#This Row],[Lens Date]],IF(Table2[[#This Row],[MSLens]]="Done","Done",""))</f>
        <v/>
      </c>
      <c r="CC580" s="120" t="str">
        <f ca="1">IF(OR(Table2[[#This Row],[Milling Date]]=TODAY(),Table2[[#This Row],[Milling Date]]=TODAY()+1), Table2[[#This Row],[Milling Date]],IF(Table2[[#This Row],[CNC Holes]]="Ready","Done",""))</f>
        <v/>
      </c>
      <c r="CD580" s="120" t="str">
        <f ca="1">IF(OR(Table2[[#This Row],[Welding Date]]=TODAY(),Table2[[#This Row],[Welding Date]]=TODAY()+1), Table2[[#This Row],[Welding Date]],IF(Table2[[#This Row],[Welding Corners]]="Ready","Done",""))</f>
        <v/>
      </c>
      <c r="CE580" s="120" t="str">
        <f ca="1">IF(OR(Table2[[#This Row],[Puching Date]]=TODAY(),Table2[[#This Row],[Puching Date]]=TODAY()+1), Table2[[#This Row],[Puching Date]],IF(Table2[[#This Row],[Punch Holes]]="Ready","Done",""))</f>
        <v/>
      </c>
      <c r="CF580" s="120" t="str">
        <f ca="1">IF(OR(Table2[[#This Row],[Housing Date2]]=TODAY(),Table2[[#This Row],[Housing Date2]]=TODAY()+1),Table2[[#This Row],[Housing Date2]],IF(Table2[[#This Row],[Body Assembly]],"Done",""))</f>
        <v/>
      </c>
      <c r="CG580" s="120" t="str">
        <f>_xlfn.IFNA(VLOOKUP(Table2[[#This Row],[Job-no]],Table4[],7,FALSE),"Done")</f>
        <v>Scheduled/Released</v>
      </c>
    </row>
    <row r="581" spans="1:85" x14ac:dyDescent="0.25">
      <c r="A581" s="39" t="str">
        <f>_xlfn.CONCAT(Table2[[#This Row],[Order]],"-",Table2[[#This Row],[Line]])</f>
        <v>77846-1</v>
      </c>
      <c r="B581" s="5">
        <v>43488</v>
      </c>
      <c r="C581" s="8">
        <v>77846</v>
      </c>
      <c r="D581" s="3" t="s">
        <v>3957</v>
      </c>
      <c r="E581" s="8">
        <v>1</v>
      </c>
      <c r="F581" s="8">
        <v>1</v>
      </c>
      <c r="G581" s="3" t="s">
        <v>42</v>
      </c>
      <c r="H581" s="8">
        <v>2</v>
      </c>
      <c r="I581" s="43" t="b">
        <v>0</v>
      </c>
      <c r="J581" s="43" t="b">
        <v>0</v>
      </c>
      <c r="K581" t="s">
        <v>114</v>
      </c>
      <c r="L581" s="43" t="b">
        <v>0</v>
      </c>
      <c r="M581" s="43" t="b">
        <v>0</v>
      </c>
      <c r="N581" s="43" t="b">
        <v>0</v>
      </c>
      <c r="O581" t="s">
        <v>114</v>
      </c>
      <c r="P581" t="s">
        <v>114</v>
      </c>
      <c r="Q581" t="s">
        <v>114</v>
      </c>
      <c r="R581" t="s">
        <v>114</v>
      </c>
      <c r="S581" t="s">
        <v>114</v>
      </c>
      <c r="T581" t="s">
        <v>114</v>
      </c>
      <c r="U581" t="s">
        <v>114</v>
      </c>
      <c r="V581" t="s">
        <v>114</v>
      </c>
      <c r="W581" s="5">
        <v>43483</v>
      </c>
      <c r="X581" s="3" t="s">
        <v>114</v>
      </c>
      <c r="Y581" s="3"/>
      <c r="Z581" s="3" t="s">
        <v>4678</v>
      </c>
      <c r="AA581" s="3" t="s">
        <v>114</v>
      </c>
      <c r="AB581" s="3" t="s">
        <v>74</v>
      </c>
      <c r="AC581" s="8">
        <v>4</v>
      </c>
      <c r="AD581" s="3" t="s">
        <v>5967</v>
      </c>
      <c r="AE581" s="4" t="s">
        <v>5968</v>
      </c>
      <c r="AF581" s="3"/>
      <c r="AG581" s="3" t="s">
        <v>114</v>
      </c>
      <c r="AH581" s="8">
        <v>4</v>
      </c>
      <c r="AI581" s="3" t="s">
        <v>74</v>
      </c>
      <c r="AJ581" t="s">
        <v>114</v>
      </c>
      <c r="AK581" t="s">
        <v>114</v>
      </c>
      <c r="AL581" s="43" t="b">
        <v>0</v>
      </c>
      <c r="AM581" s="3"/>
      <c r="AN581" s="3"/>
      <c r="AO581" s="43" t="b">
        <v>0</v>
      </c>
      <c r="AP581" s="3" t="b">
        <v>0</v>
      </c>
      <c r="AQ581" s="129">
        <f>VLOOKUP(Table2[[#This Row],[Job-no]],Table3[],26,FALSE)</f>
        <v>3960</v>
      </c>
      <c r="AR581" t="str">
        <f t="shared" si="115"/>
        <v>SLWLED</v>
      </c>
      <c r="AS581" t="str">
        <f>VLOOKUP(AR581,Table1[],4,0)</f>
        <v>wall</v>
      </c>
      <c r="AT581">
        <f>IF(BD581&gt;0,"Pattern",VLOOKUP(AR581,Table1[],5,0))</f>
        <v>0</v>
      </c>
      <c r="AU581" s="34">
        <f>IF(AT581="Pattern",WORKDAY(Table2[[#This Row],[Scheduled Ship Date]],-10),WORKDAY(Table2[[#This Row],[Scheduled Ship Date]],-4))</f>
        <v>43482</v>
      </c>
      <c r="AV581" s="39">
        <f>IF(Table2[[#This Row],[Extrusion cut double saw]]=TRUE,IF(O581="ToDo",IF(AT581="Pattern",Table2[[#This Row],[Total Sections]]*0.4,Table2[[#This Row],[Total Sections]]*0.12),0),IF(AT581="Pattern",Table2[[#This Row],[Total Sections]]*4,Table2[[#This Row],[Total Sections]]*1.2))</f>
        <v>4.8</v>
      </c>
      <c r="AW581" s="130">
        <f t="shared" ca="1" si="113"/>
        <v>43471</v>
      </c>
      <c r="AX581" s="42">
        <f>IF(AT581="Pattern",Table2[[#This Row],[Scheduled Ship Date]]-2,Table2[[#This Row],[Scheduled Ship Date]]-3)</f>
        <v>43485</v>
      </c>
      <c r="AY581" s="39">
        <f>IF(Table2[[#This Row],[Pattern]]="Pattern",Table2[[#This Row],[Total Sections]]*4.82,Table2[[#This Row],[Total Sections]]*0.5)</f>
        <v>2</v>
      </c>
      <c r="AZ581" s="42">
        <f t="shared" ca="1" si="112"/>
        <v>43471</v>
      </c>
      <c r="BA581" s="39">
        <f>((Table2[Total Sections]/Table2[Open Qty])-1)*Table2[Open Qty]*12.96</f>
        <v>25.92</v>
      </c>
      <c r="BB581" s="39"/>
      <c r="BC581" s="39" t="str">
        <f t="shared" si="116"/>
        <v>SLWLED-SL 100/0-800-80-35-NO-22'-W-UNV-DP-1</v>
      </c>
      <c r="BD581" s="39">
        <f t="shared" si="117"/>
        <v>0</v>
      </c>
      <c r="BE581" s="39" t="b">
        <f>_xlfn.IFNA(VLOOKUP(Table2[[#This Row],[Job-no]],Table4[],9,FALSE),TRUE)</f>
        <v>0</v>
      </c>
      <c r="BF581" s="39"/>
      <c r="BG581" s="39" t="b">
        <f>_xlfn.IFNA(VLOOKUP(Table2[[#This Row],[Job-no]],Table4[],14,FALSE),TRUE)</f>
        <v>0</v>
      </c>
      <c r="BH581" s="39" t="str">
        <f>_xlfn.IFNA(VLOOKUP(Table2[[#This Row],[Job-no]],Table4[],11,FALSE),"Done")</f>
        <v/>
      </c>
      <c r="BI581" s="39">
        <f>IF(Table2[[#This Row],[Pattern]]="Pattern",VLOOKUP(Table2[[#This Row],[Product Code]],'Routing data'!$A$2:$W$470,13,FALSE),VLOOKUP(Table2[[#This Row],[Product Code]],'Routing data'!$A$2:$W$470,3,FALSE))</f>
        <v>2</v>
      </c>
      <c r="BJ581" s="39">
        <f>IF(Table2[[#This Row],[Pattern]]="Pattern",VLOOKUP(Table2[[#This Row],[Product Code]],'Routing data'!$A$2:$W$470,14,FALSE),VLOOKUP(Table2[[#This Row],[Product Code]],'Routing data'!$A$2:$W$470,4,FALSE))</f>
        <v>0</v>
      </c>
      <c r="BK581" s="39">
        <f>VLOOKUP(Table2[[#This Row],[Product Code]],'Routing data'!A$4:W$524,16,FALSE)</f>
        <v>0</v>
      </c>
      <c r="BL581" s="42">
        <f>IF(Table2[[#This Row],[Milling Required]]=0,"x",IF(AT581="Pattern",B581-10,B581-4))</f>
        <v>43484</v>
      </c>
      <c r="BM581" s="39"/>
      <c r="BN581" s="42">
        <f t="shared" si="118"/>
        <v>43485</v>
      </c>
      <c r="BO581" s="39">
        <f>IF(Table2[[#This Row],[Milling]]="x","x",Table2[[#This Row],[Total Sections]]*2)</f>
        <v>8</v>
      </c>
      <c r="BP581" s="39">
        <f>IF(Table2[[#This Row],[Punching]]="x","x",Table2[Total Sections]*2)</f>
        <v>8</v>
      </c>
      <c r="BQ581" s="39">
        <f>IF(Table2[[#This Row],[Pattern]]="Pattern",Table2[Total Sections]*3,Table2[Total Sections]*1.5)</f>
        <v>6</v>
      </c>
      <c r="BR581" s="42">
        <f t="shared" ca="1" si="114"/>
        <v>43474</v>
      </c>
      <c r="BS581" s="39"/>
      <c r="BT581" s="39"/>
      <c r="BU581" s="39"/>
      <c r="BV581" s="39" t="str">
        <f>_xlfn.IFNA(VLOOKUP(Table2[[#This Row],[Job-no]],Table4[],16,FALSE),"Ready")</f>
        <v/>
      </c>
      <c r="BW581" s="39" t="str">
        <f>_xlfn.IFNA(VLOOKUP(Table2[[#This Row],[Job-no]],Table4[],21,FALSE),"Ready")</f>
        <v/>
      </c>
      <c r="BX581" s="39" t="b">
        <f>_xlfn.IFNA(VLOOKUP(Table2[[#This Row],[Job-no]],Table4[],10,FALSE),TRUE)</f>
        <v>0</v>
      </c>
      <c r="BY581" s="39" t="str">
        <f>_xlfn.IFNA(VLOOKUP(Table2[[#This Row],[Job-no]],Table4[],22,FALSE),"Ready")</f>
        <v/>
      </c>
      <c r="BZ581" s="120">
        <f t="shared" si="119"/>
        <v>43488</v>
      </c>
      <c r="CA581" s="120" t="str">
        <f ca="1">IF(OR(Table2[[#This Row],[Saw Date]]=TODAY(),Table2[[#This Row],[Saw Date]]=TODAY()+1), Table2[[#This Row],[Saw Date]],IF(Table2[[#This Row],[Extrusion cut double saw]],"Done",""))</f>
        <v/>
      </c>
      <c r="CB581" s="120" t="str">
        <f ca="1">IF(OR(Table2[[#This Row],[Lens Date]]=TODAY(),Table2[[#This Row],[Lens Date]]=TODAY()+1), Table2[[#This Row],[Lens Date]],IF(Table2[[#This Row],[MSLens]]="Done","Done",""))</f>
        <v/>
      </c>
      <c r="CC581" s="120" t="str">
        <f ca="1">IF(OR(Table2[[#This Row],[Milling Date]]=TODAY(),Table2[[#This Row],[Milling Date]]=TODAY()+1), Table2[[#This Row],[Milling Date]],IF(Table2[[#This Row],[CNC Holes]]="Ready","Done",""))</f>
        <v/>
      </c>
      <c r="CD581" s="120" t="str">
        <f ca="1">IF(OR(Table2[[#This Row],[Welding Date]]=TODAY(),Table2[[#This Row],[Welding Date]]=TODAY()+1), Table2[[#This Row],[Welding Date]],IF(Table2[[#This Row],[Welding Corners]]="Ready","Done",""))</f>
        <v/>
      </c>
      <c r="CE581" s="120" t="str">
        <f ca="1">IF(OR(Table2[[#This Row],[Puching Date]]=TODAY(),Table2[[#This Row],[Puching Date]]=TODAY()+1), Table2[[#This Row],[Puching Date]],IF(Table2[[#This Row],[Punch Holes]]="Ready","Done",""))</f>
        <v/>
      </c>
      <c r="CF581" s="120" t="str">
        <f ca="1">IF(OR(Table2[[#This Row],[Housing Date2]]=TODAY(),Table2[[#This Row],[Housing Date2]]=TODAY()+1),Table2[[#This Row],[Housing Date2]],IF(Table2[[#This Row],[Body Assembly]],"Done",""))</f>
        <v/>
      </c>
      <c r="CG581" s="120" t="str">
        <f>_xlfn.IFNA(VLOOKUP(Table2[[#This Row],[Job-no]],Table4[],7,FALSE),"Done")</f>
        <v>Scheduled/Released</v>
      </c>
    </row>
    <row r="582" spans="1:85" x14ac:dyDescent="0.25">
      <c r="A582" s="39" t="str">
        <f>_xlfn.CONCAT(Table2[[#This Row],[Order]],"-",Table2[[#This Row],[Line]])</f>
        <v>77846-2</v>
      </c>
      <c r="B582" s="5">
        <v>43488</v>
      </c>
      <c r="C582" s="8">
        <v>77846</v>
      </c>
      <c r="D582" s="3" t="s">
        <v>3957</v>
      </c>
      <c r="E582" s="8">
        <v>2</v>
      </c>
      <c r="F582" s="8">
        <v>1</v>
      </c>
      <c r="G582" s="3" t="s">
        <v>42</v>
      </c>
      <c r="H582" s="8">
        <v>2</v>
      </c>
      <c r="I582" s="43" t="b">
        <v>0</v>
      </c>
      <c r="J582" s="43" t="b">
        <v>0</v>
      </c>
      <c r="K582" t="s">
        <v>114</v>
      </c>
      <c r="L582" s="43" t="b">
        <v>0</v>
      </c>
      <c r="M582" s="43" t="b">
        <v>0</v>
      </c>
      <c r="N582" s="43" t="b">
        <v>0</v>
      </c>
      <c r="O582" t="s">
        <v>114</v>
      </c>
      <c r="P582" t="s">
        <v>114</v>
      </c>
      <c r="Q582" t="s">
        <v>114</v>
      </c>
      <c r="R582" t="s">
        <v>114</v>
      </c>
      <c r="S582" t="s">
        <v>114</v>
      </c>
      <c r="T582" t="s">
        <v>114</v>
      </c>
      <c r="U582" t="s">
        <v>114</v>
      </c>
      <c r="V582" t="s">
        <v>114</v>
      </c>
      <c r="W582" s="5">
        <v>43483</v>
      </c>
      <c r="X582" s="3" t="s">
        <v>114</v>
      </c>
      <c r="Y582" s="3"/>
      <c r="Z582" s="3" t="s">
        <v>4678</v>
      </c>
      <c r="AA582" s="3" t="s">
        <v>114</v>
      </c>
      <c r="AB582" s="3" t="s">
        <v>74</v>
      </c>
      <c r="AC582" s="8">
        <v>4</v>
      </c>
      <c r="AD582" s="3" t="s">
        <v>5967</v>
      </c>
      <c r="AE582" s="4" t="s">
        <v>5968</v>
      </c>
      <c r="AF582" s="3"/>
      <c r="AG582" s="3" t="s">
        <v>114</v>
      </c>
      <c r="AH582" s="8">
        <v>4</v>
      </c>
      <c r="AI582" s="3" t="s">
        <v>74</v>
      </c>
      <c r="AJ582" t="s">
        <v>114</v>
      </c>
      <c r="AK582" t="s">
        <v>114</v>
      </c>
      <c r="AL582" s="43" t="b">
        <v>0</v>
      </c>
      <c r="AM582" s="3"/>
      <c r="AN582" s="3"/>
      <c r="AO582" s="43" t="b">
        <v>0</v>
      </c>
      <c r="AP582" s="3" t="b">
        <v>0</v>
      </c>
      <c r="AQ582" s="129">
        <f>VLOOKUP(Table2[[#This Row],[Job-no]],Table3[],26,FALSE)</f>
        <v>3960</v>
      </c>
      <c r="AR582" t="str">
        <f t="shared" si="115"/>
        <v>SLWLED</v>
      </c>
      <c r="AS582" t="str">
        <f>VLOOKUP(AR582,Table1[],4,0)</f>
        <v>wall</v>
      </c>
      <c r="AT582">
        <f>IF(BD582&gt;0,"Pattern",VLOOKUP(AR582,Table1[],5,0))</f>
        <v>0</v>
      </c>
      <c r="AU582" s="34">
        <f>IF(AT582="Pattern",WORKDAY(Table2[[#This Row],[Scheduled Ship Date]],-10),WORKDAY(Table2[[#This Row],[Scheduled Ship Date]],-4))</f>
        <v>43482</v>
      </c>
      <c r="AV582" s="39">
        <f>IF(Table2[[#This Row],[Extrusion cut double saw]]=TRUE,IF(O582="ToDo",IF(AT582="Pattern",Table2[[#This Row],[Total Sections]]*0.4,Table2[[#This Row],[Total Sections]]*0.12),0),IF(AT582="Pattern",Table2[[#This Row],[Total Sections]]*4,Table2[[#This Row],[Total Sections]]*1.2))</f>
        <v>4.8</v>
      </c>
      <c r="AW582" s="130">
        <f t="shared" ca="1" si="113"/>
        <v>43471</v>
      </c>
      <c r="AX582" s="42">
        <f>IF(AT582="Pattern",Table2[[#This Row],[Scheduled Ship Date]]-2,Table2[[#This Row],[Scheduled Ship Date]]-3)</f>
        <v>43485</v>
      </c>
      <c r="AY582" s="39">
        <f>IF(Table2[[#This Row],[Pattern]]="Pattern",Table2[[#This Row],[Total Sections]]*4.82,Table2[[#This Row],[Total Sections]]*0.5)</f>
        <v>2</v>
      </c>
      <c r="AZ582" s="42">
        <f t="shared" ref="AZ582:AZ616" ca="1" si="120">TODAY()+4</f>
        <v>43471</v>
      </c>
      <c r="BA582" s="39">
        <f>((Table2[Total Sections]/Table2[Open Qty])-1)*Table2[Open Qty]*12.96</f>
        <v>25.92</v>
      </c>
      <c r="BB582" s="39"/>
      <c r="BC582" s="39" t="str">
        <f t="shared" si="116"/>
        <v>SLWLED-SL 100/0-800-80-35-NO-22'-W-UNV-DP-1</v>
      </c>
      <c r="BD582" s="39">
        <f t="shared" si="117"/>
        <v>0</v>
      </c>
      <c r="BE582" s="39" t="b">
        <f>_xlfn.IFNA(VLOOKUP(Table2[[#This Row],[Job-no]],Table4[],9,FALSE),TRUE)</f>
        <v>0</v>
      </c>
      <c r="BF582" s="39"/>
      <c r="BG582" s="39" t="b">
        <f>_xlfn.IFNA(VLOOKUP(Table2[[#This Row],[Job-no]],Table4[],14,FALSE),TRUE)</f>
        <v>0</v>
      </c>
      <c r="BH582" s="39" t="str">
        <f>_xlfn.IFNA(VLOOKUP(Table2[[#This Row],[Job-no]],Table4[],11,FALSE),"Done")</f>
        <v/>
      </c>
      <c r="BI582" s="39">
        <f>IF(Table2[[#This Row],[Pattern]]="Pattern",VLOOKUP(Table2[[#This Row],[Product Code]],'Routing data'!$A$2:$W$470,13,FALSE),VLOOKUP(Table2[[#This Row],[Product Code]],'Routing data'!$A$2:$W$470,3,FALSE))</f>
        <v>2</v>
      </c>
      <c r="BJ582" s="39">
        <f>IF(Table2[[#This Row],[Pattern]]="Pattern",VLOOKUP(Table2[[#This Row],[Product Code]],'Routing data'!$A$2:$W$470,14,FALSE),VLOOKUP(Table2[[#This Row],[Product Code]],'Routing data'!$A$2:$W$470,4,FALSE))</f>
        <v>0</v>
      </c>
      <c r="BK582" s="39">
        <f>VLOOKUP(Table2[[#This Row],[Product Code]],'Routing data'!A$4:W$524,16,FALSE)</f>
        <v>0</v>
      </c>
      <c r="BL582" s="42">
        <f>IF(Table2[[#This Row],[Milling Required]]=0,"x",IF(AT582="Pattern",B582-10,B582-4))</f>
        <v>43484</v>
      </c>
      <c r="BM582" s="39"/>
      <c r="BN582" s="42">
        <f t="shared" si="118"/>
        <v>43485</v>
      </c>
      <c r="BO582" s="39">
        <f>IF(Table2[[#This Row],[Milling]]="x","x",Table2[[#This Row],[Total Sections]]*2)</f>
        <v>8</v>
      </c>
      <c r="BP582" s="39">
        <f>IF(Table2[[#This Row],[Punching]]="x","x",Table2[Total Sections]*2)</f>
        <v>8</v>
      </c>
      <c r="BQ582" s="39">
        <f>IF(Table2[[#This Row],[Pattern]]="Pattern",Table2[Total Sections]*3,Table2[Total Sections]*1.5)</f>
        <v>6</v>
      </c>
      <c r="BR582" s="42">
        <f t="shared" ca="1" si="114"/>
        <v>43474</v>
      </c>
      <c r="BS582" s="39"/>
      <c r="BT582" s="39"/>
      <c r="BU582" s="39"/>
      <c r="BV582" s="39" t="str">
        <f>_xlfn.IFNA(VLOOKUP(Table2[[#This Row],[Job-no]],Table4[],16,FALSE),"Ready")</f>
        <v/>
      </c>
      <c r="BW582" s="39" t="str">
        <f>_xlfn.IFNA(VLOOKUP(Table2[[#This Row],[Job-no]],Table4[],21,FALSE),"Ready")</f>
        <v/>
      </c>
      <c r="BX582" s="39" t="b">
        <f>_xlfn.IFNA(VLOOKUP(Table2[[#This Row],[Job-no]],Table4[],10,FALSE),TRUE)</f>
        <v>0</v>
      </c>
      <c r="BY582" s="39" t="str">
        <f>_xlfn.IFNA(VLOOKUP(Table2[[#This Row],[Job-no]],Table4[],22,FALSE),"Ready")</f>
        <v/>
      </c>
      <c r="BZ582" s="120">
        <f t="shared" si="119"/>
        <v>43488</v>
      </c>
      <c r="CA582" s="120" t="str">
        <f ca="1">IF(OR(Table2[[#This Row],[Saw Date]]=TODAY(),Table2[[#This Row],[Saw Date]]=TODAY()+1), Table2[[#This Row],[Saw Date]],IF(Table2[[#This Row],[Extrusion cut double saw]],"Done",""))</f>
        <v/>
      </c>
      <c r="CB582" s="120" t="str">
        <f ca="1">IF(OR(Table2[[#This Row],[Lens Date]]=TODAY(),Table2[[#This Row],[Lens Date]]=TODAY()+1), Table2[[#This Row],[Lens Date]],IF(Table2[[#This Row],[MSLens]]="Done","Done",""))</f>
        <v/>
      </c>
      <c r="CC582" s="120" t="str">
        <f ca="1">IF(OR(Table2[[#This Row],[Milling Date]]=TODAY(),Table2[[#This Row],[Milling Date]]=TODAY()+1), Table2[[#This Row],[Milling Date]],IF(Table2[[#This Row],[CNC Holes]]="Ready","Done",""))</f>
        <v/>
      </c>
      <c r="CD582" s="120" t="str">
        <f ca="1">IF(OR(Table2[[#This Row],[Welding Date]]=TODAY(),Table2[[#This Row],[Welding Date]]=TODAY()+1), Table2[[#This Row],[Welding Date]],IF(Table2[[#This Row],[Welding Corners]]="Ready","Done",""))</f>
        <v/>
      </c>
      <c r="CE582" s="120" t="str">
        <f ca="1">IF(OR(Table2[[#This Row],[Puching Date]]=TODAY(),Table2[[#This Row],[Puching Date]]=TODAY()+1), Table2[[#This Row],[Puching Date]],IF(Table2[[#This Row],[Punch Holes]]="Ready","Done",""))</f>
        <v/>
      </c>
      <c r="CF582" s="120" t="str">
        <f ca="1">IF(OR(Table2[[#This Row],[Housing Date2]]=TODAY(),Table2[[#This Row],[Housing Date2]]=TODAY()+1),Table2[[#This Row],[Housing Date2]],IF(Table2[[#This Row],[Body Assembly]],"Done",""))</f>
        <v/>
      </c>
      <c r="CG582" s="120" t="str">
        <f>_xlfn.IFNA(VLOOKUP(Table2[[#This Row],[Job-no]],Table4[],7,FALSE),"Done")</f>
        <v>Scheduled/Released</v>
      </c>
    </row>
    <row r="583" spans="1:85" x14ac:dyDescent="0.25">
      <c r="A583" s="39" t="str">
        <f>_xlfn.CONCAT(Table2[[#This Row],[Order]],"-",Table2[[#This Row],[Line]])</f>
        <v>77846-3</v>
      </c>
      <c r="B583" s="5">
        <v>43488</v>
      </c>
      <c r="C583" s="8">
        <v>77846</v>
      </c>
      <c r="D583" s="3" t="s">
        <v>3957</v>
      </c>
      <c r="E583" s="8">
        <v>3</v>
      </c>
      <c r="F583" s="8">
        <v>1</v>
      </c>
      <c r="G583" s="3" t="s">
        <v>42</v>
      </c>
      <c r="H583" s="8">
        <v>2</v>
      </c>
      <c r="I583" s="43" t="b">
        <v>0</v>
      </c>
      <c r="J583" s="43" t="b">
        <v>0</v>
      </c>
      <c r="K583" t="s">
        <v>114</v>
      </c>
      <c r="L583" s="43" t="b">
        <v>0</v>
      </c>
      <c r="M583" s="43" t="b">
        <v>0</v>
      </c>
      <c r="N583" s="43" t="b">
        <v>0</v>
      </c>
      <c r="O583" t="s">
        <v>114</v>
      </c>
      <c r="P583" t="s">
        <v>114</v>
      </c>
      <c r="Q583" t="s">
        <v>114</v>
      </c>
      <c r="R583" t="s">
        <v>114</v>
      </c>
      <c r="S583" t="s">
        <v>114</v>
      </c>
      <c r="T583" t="s">
        <v>114</v>
      </c>
      <c r="U583" t="s">
        <v>114</v>
      </c>
      <c r="V583" t="s">
        <v>114</v>
      </c>
      <c r="W583" s="5">
        <v>43483</v>
      </c>
      <c r="X583" s="3" t="s">
        <v>114</v>
      </c>
      <c r="Y583" s="3"/>
      <c r="Z583" s="3" t="s">
        <v>4678</v>
      </c>
      <c r="AA583" s="3" t="s">
        <v>114</v>
      </c>
      <c r="AB583" s="3" t="s">
        <v>74</v>
      </c>
      <c r="AC583" s="8">
        <v>4</v>
      </c>
      <c r="AD583" s="3" t="s">
        <v>5967</v>
      </c>
      <c r="AE583" s="4" t="s">
        <v>5968</v>
      </c>
      <c r="AF583" s="3"/>
      <c r="AG583" s="3" t="s">
        <v>114</v>
      </c>
      <c r="AH583" s="8">
        <v>4</v>
      </c>
      <c r="AI583" s="3" t="s">
        <v>74</v>
      </c>
      <c r="AJ583" t="s">
        <v>114</v>
      </c>
      <c r="AK583" t="s">
        <v>114</v>
      </c>
      <c r="AL583" s="43" t="b">
        <v>0</v>
      </c>
      <c r="AM583" s="3"/>
      <c r="AN583" s="3"/>
      <c r="AO583" s="43" t="b">
        <v>0</v>
      </c>
      <c r="AP583" s="3" t="b">
        <v>0</v>
      </c>
      <c r="AQ583" s="129">
        <f>VLOOKUP(Table2[[#This Row],[Job-no]],Table3[],26,FALSE)</f>
        <v>3960</v>
      </c>
      <c r="AR583" t="str">
        <f t="shared" si="115"/>
        <v>SLWLED</v>
      </c>
      <c r="AS583" t="str">
        <f>VLOOKUP(AR583,Table1[],4,0)</f>
        <v>wall</v>
      </c>
      <c r="AT583">
        <f>IF(BD583&gt;0,"Pattern",VLOOKUP(AR583,Table1[],5,0))</f>
        <v>0</v>
      </c>
      <c r="AU583" s="34">
        <f>IF(AT583="Pattern",WORKDAY(Table2[[#This Row],[Scheduled Ship Date]],-10),WORKDAY(Table2[[#This Row],[Scheduled Ship Date]],-4))</f>
        <v>43482</v>
      </c>
      <c r="AV583" s="39">
        <f>IF(Table2[[#This Row],[Extrusion cut double saw]]=TRUE,IF(O583="ToDo",IF(AT583="Pattern",Table2[[#This Row],[Total Sections]]*0.4,Table2[[#This Row],[Total Sections]]*0.12),0),IF(AT583="Pattern",Table2[[#This Row],[Total Sections]]*4,Table2[[#This Row],[Total Sections]]*1.2))</f>
        <v>4.8</v>
      </c>
      <c r="AW583" s="130">
        <f t="shared" ca="1" si="113"/>
        <v>43471</v>
      </c>
      <c r="AX583" s="42">
        <f>IF(AT583="Pattern",Table2[[#This Row],[Scheduled Ship Date]]-2,Table2[[#This Row],[Scheduled Ship Date]]-3)</f>
        <v>43485</v>
      </c>
      <c r="AY583" s="39">
        <f>IF(Table2[[#This Row],[Pattern]]="Pattern",Table2[[#This Row],[Total Sections]]*4.82,Table2[[#This Row],[Total Sections]]*0.5)</f>
        <v>2</v>
      </c>
      <c r="AZ583" s="42">
        <f t="shared" ca="1" si="120"/>
        <v>43471</v>
      </c>
      <c r="BA583" s="39">
        <f>((Table2[Total Sections]/Table2[Open Qty])-1)*Table2[Open Qty]*12.96</f>
        <v>25.92</v>
      </c>
      <c r="BB583" s="39"/>
      <c r="BC583" s="39" t="str">
        <f t="shared" si="116"/>
        <v>SLWLED-SL 100/0-800-80-35-NO-22'-W-UNV-DP-1</v>
      </c>
      <c r="BD583" s="39">
        <f t="shared" si="117"/>
        <v>0</v>
      </c>
      <c r="BE583" s="39" t="b">
        <f>_xlfn.IFNA(VLOOKUP(Table2[[#This Row],[Job-no]],Table4[],9,FALSE),TRUE)</f>
        <v>0</v>
      </c>
      <c r="BF583" s="39"/>
      <c r="BG583" s="39" t="b">
        <f>_xlfn.IFNA(VLOOKUP(Table2[[#This Row],[Job-no]],Table4[],14,FALSE),TRUE)</f>
        <v>0</v>
      </c>
      <c r="BH583" s="39" t="str">
        <f>_xlfn.IFNA(VLOOKUP(Table2[[#This Row],[Job-no]],Table4[],11,FALSE),"Done")</f>
        <v/>
      </c>
      <c r="BI583" s="39">
        <f>IF(Table2[[#This Row],[Pattern]]="Pattern",VLOOKUP(Table2[[#This Row],[Product Code]],'Routing data'!$A$2:$W$470,13,FALSE),VLOOKUP(Table2[[#This Row],[Product Code]],'Routing data'!$A$2:$W$470,3,FALSE))</f>
        <v>2</v>
      </c>
      <c r="BJ583" s="39">
        <f>IF(Table2[[#This Row],[Pattern]]="Pattern",VLOOKUP(Table2[[#This Row],[Product Code]],'Routing data'!$A$2:$W$470,14,FALSE),VLOOKUP(Table2[[#This Row],[Product Code]],'Routing data'!$A$2:$W$470,4,FALSE))</f>
        <v>0</v>
      </c>
      <c r="BK583" s="39">
        <f>VLOOKUP(Table2[[#This Row],[Product Code]],'Routing data'!A$4:W$524,16,FALSE)</f>
        <v>0</v>
      </c>
      <c r="BL583" s="42">
        <f>IF(Table2[[#This Row],[Milling Required]]=0,"x",IF(AT583="Pattern",B583-10,B583-4))</f>
        <v>43484</v>
      </c>
      <c r="BM583" s="39"/>
      <c r="BN583" s="42">
        <f t="shared" si="118"/>
        <v>43485</v>
      </c>
      <c r="BO583" s="39">
        <f>IF(Table2[[#This Row],[Milling]]="x","x",Table2[[#This Row],[Total Sections]]*2)</f>
        <v>8</v>
      </c>
      <c r="BP583" s="39">
        <f>IF(Table2[[#This Row],[Punching]]="x","x",Table2[Total Sections]*2)</f>
        <v>8</v>
      </c>
      <c r="BQ583" s="39">
        <f>IF(Table2[[#This Row],[Pattern]]="Pattern",Table2[Total Sections]*3,Table2[Total Sections]*1.5)</f>
        <v>6</v>
      </c>
      <c r="BR583" s="42">
        <f t="shared" ca="1" si="114"/>
        <v>43474</v>
      </c>
      <c r="BS583" s="39"/>
      <c r="BT583" s="39"/>
      <c r="BU583" s="39"/>
      <c r="BV583" s="39" t="str">
        <f>_xlfn.IFNA(VLOOKUP(Table2[[#This Row],[Job-no]],Table4[],16,FALSE),"Ready")</f>
        <v/>
      </c>
      <c r="BW583" s="39" t="str">
        <f>_xlfn.IFNA(VLOOKUP(Table2[[#This Row],[Job-no]],Table4[],21,FALSE),"Ready")</f>
        <v/>
      </c>
      <c r="BX583" s="39" t="b">
        <f>_xlfn.IFNA(VLOOKUP(Table2[[#This Row],[Job-no]],Table4[],10,FALSE),TRUE)</f>
        <v>0</v>
      </c>
      <c r="BY583" s="39" t="str">
        <f>_xlfn.IFNA(VLOOKUP(Table2[[#This Row],[Job-no]],Table4[],22,FALSE),"Ready")</f>
        <v/>
      </c>
      <c r="BZ583" s="120">
        <f t="shared" si="119"/>
        <v>43488</v>
      </c>
      <c r="CA583" s="120" t="str">
        <f ca="1">IF(OR(Table2[[#This Row],[Saw Date]]=TODAY(),Table2[[#This Row],[Saw Date]]=TODAY()+1), Table2[[#This Row],[Saw Date]],IF(Table2[[#This Row],[Extrusion cut double saw]],"Done",""))</f>
        <v/>
      </c>
      <c r="CB583" s="120" t="str">
        <f ca="1">IF(OR(Table2[[#This Row],[Lens Date]]=TODAY(),Table2[[#This Row],[Lens Date]]=TODAY()+1), Table2[[#This Row],[Lens Date]],IF(Table2[[#This Row],[MSLens]]="Done","Done",""))</f>
        <v/>
      </c>
      <c r="CC583" s="120" t="str">
        <f ca="1">IF(OR(Table2[[#This Row],[Milling Date]]=TODAY(),Table2[[#This Row],[Milling Date]]=TODAY()+1), Table2[[#This Row],[Milling Date]],IF(Table2[[#This Row],[CNC Holes]]="Ready","Done",""))</f>
        <v/>
      </c>
      <c r="CD583" s="120" t="str">
        <f ca="1">IF(OR(Table2[[#This Row],[Welding Date]]=TODAY(),Table2[[#This Row],[Welding Date]]=TODAY()+1), Table2[[#This Row],[Welding Date]],IF(Table2[[#This Row],[Welding Corners]]="Ready","Done",""))</f>
        <v/>
      </c>
      <c r="CE583" s="120" t="str">
        <f ca="1">IF(OR(Table2[[#This Row],[Puching Date]]=TODAY(),Table2[[#This Row],[Puching Date]]=TODAY()+1), Table2[[#This Row],[Puching Date]],IF(Table2[[#This Row],[Punch Holes]]="Ready","Done",""))</f>
        <v/>
      </c>
      <c r="CF583" s="120" t="str">
        <f ca="1">IF(OR(Table2[[#This Row],[Housing Date2]]=TODAY(),Table2[[#This Row],[Housing Date2]]=TODAY()+1),Table2[[#This Row],[Housing Date2]],IF(Table2[[#This Row],[Body Assembly]],"Done",""))</f>
        <v/>
      </c>
      <c r="CG583" s="120" t="str">
        <f>_xlfn.IFNA(VLOOKUP(Table2[[#This Row],[Job-no]],Table4[],7,FALSE),"Done")</f>
        <v>Scheduled/Released</v>
      </c>
    </row>
    <row r="584" spans="1:85" x14ac:dyDescent="0.25">
      <c r="A584" s="39" t="str">
        <f>_xlfn.CONCAT(Table2[[#This Row],[Order]],"-",Table2[[#This Row],[Line]])</f>
        <v>77846-4</v>
      </c>
      <c r="B584" s="5">
        <v>43488</v>
      </c>
      <c r="C584" s="8">
        <v>77846</v>
      </c>
      <c r="D584" s="3" t="s">
        <v>3957</v>
      </c>
      <c r="E584" s="8">
        <v>4</v>
      </c>
      <c r="F584" s="8">
        <v>1</v>
      </c>
      <c r="G584" s="3" t="s">
        <v>42</v>
      </c>
      <c r="H584" s="8">
        <v>2</v>
      </c>
      <c r="I584" s="43" t="b">
        <v>0</v>
      </c>
      <c r="J584" s="43" t="b">
        <v>0</v>
      </c>
      <c r="K584" t="s">
        <v>114</v>
      </c>
      <c r="L584" s="43" t="b">
        <v>0</v>
      </c>
      <c r="M584" s="43" t="b">
        <v>0</v>
      </c>
      <c r="N584" s="43" t="b">
        <v>0</v>
      </c>
      <c r="O584" t="s">
        <v>114</v>
      </c>
      <c r="P584" t="s">
        <v>114</v>
      </c>
      <c r="Q584" t="s">
        <v>114</v>
      </c>
      <c r="R584" t="s">
        <v>114</v>
      </c>
      <c r="S584" t="s">
        <v>114</v>
      </c>
      <c r="T584" t="s">
        <v>114</v>
      </c>
      <c r="U584" t="s">
        <v>114</v>
      </c>
      <c r="V584" t="s">
        <v>114</v>
      </c>
      <c r="W584" s="5">
        <v>43483</v>
      </c>
      <c r="X584" s="3" t="s">
        <v>114</v>
      </c>
      <c r="Y584" s="3"/>
      <c r="Z584" s="3" t="s">
        <v>4678</v>
      </c>
      <c r="AA584" s="3" t="s">
        <v>114</v>
      </c>
      <c r="AB584" s="3" t="s">
        <v>74</v>
      </c>
      <c r="AC584" s="8">
        <v>4</v>
      </c>
      <c r="AD584" s="3" t="s">
        <v>5967</v>
      </c>
      <c r="AE584" s="4" t="s">
        <v>5968</v>
      </c>
      <c r="AF584" s="3"/>
      <c r="AG584" s="3" t="s">
        <v>114</v>
      </c>
      <c r="AH584" s="8">
        <v>4</v>
      </c>
      <c r="AI584" s="3" t="s">
        <v>74</v>
      </c>
      <c r="AJ584" t="s">
        <v>114</v>
      </c>
      <c r="AK584" t="s">
        <v>114</v>
      </c>
      <c r="AL584" s="43" t="b">
        <v>0</v>
      </c>
      <c r="AM584" s="3"/>
      <c r="AN584" s="3"/>
      <c r="AO584" s="43" t="b">
        <v>0</v>
      </c>
      <c r="AP584" s="3" t="b">
        <v>0</v>
      </c>
      <c r="AQ584" s="129">
        <f>VLOOKUP(Table2[[#This Row],[Job-no]],Table3[],26,FALSE)</f>
        <v>3960</v>
      </c>
      <c r="AR584" t="str">
        <f t="shared" si="115"/>
        <v>SLWLED</v>
      </c>
      <c r="AS584" t="str">
        <f>VLOOKUP(AR584,Table1[],4,0)</f>
        <v>wall</v>
      </c>
      <c r="AT584">
        <f>IF(BD584&gt;0,"Pattern",VLOOKUP(AR584,Table1[],5,0))</f>
        <v>0</v>
      </c>
      <c r="AU584" s="34">
        <f>IF(AT584="Pattern",WORKDAY(Table2[[#This Row],[Scheduled Ship Date]],-10),WORKDAY(Table2[[#This Row],[Scheduled Ship Date]],-4))</f>
        <v>43482</v>
      </c>
      <c r="AV584" s="39">
        <f>IF(Table2[[#This Row],[Extrusion cut double saw]]=TRUE,IF(O584="ToDo",IF(AT584="Pattern",Table2[[#This Row],[Total Sections]]*0.4,Table2[[#This Row],[Total Sections]]*0.12),0),IF(AT584="Pattern",Table2[[#This Row],[Total Sections]]*4,Table2[[#This Row],[Total Sections]]*1.2))</f>
        <v>4.8</v>
      </c>
      <c r="AW584" s="130">
        <f t="shared" ca="1" si="113"/>
        <v>43471</v>
      </c>
      <c r="AX584" s="42">
        <f>IF(AT584="Pattern",Table2[[#This Row],[Scheduled Ship Date]]-2,Table2[[#This Row],[Scheduled Ship Date]]-3)</f>
        <v>43485</v>
      </c>
      <c r="AY584" s="39">
        <f>IF(Table2[[#This Row],[Pattern]]="Pattern",Table2[[#This Row],[Total Sections]]*4.82,Table2[[#This Row],[Total Sections]]*0.5)</f>
        <v>2</v>
      </c>
      <c r="AZ584" s="42">
        <f t="shared" ca="1" si="120"/>
        <v>43471</v>
      </c>
      <c r="BA584" s="39">
        <f>((Table2[Total Sections]/Table2[Open Qty])-1)*Table2[Open Qty]*12.96</f>
        <v>25.92</v>
      </c>
      <c r="BB584" s="39"/>
      <c r="BC584" s="39" t="str">
        <f t="shared" si="116"/>
        <v>SLWLED-SL 100/0-800-80-35-NO-22'-W-UNV-DP-1</v>
      </c>
      <c r="BD584" s="39">
        <f t="shared" si="117"/>
        <v>0</v>
      </c>
      <c r="BE584" s="39" t="b">
        <f>_xlfn.IFNA(VLOOKUP(Table2[[#This Row],[Job-no]],Table4[],9,FALSE),TRUE)</f>
        <v>0</v>
      </c>
      <c r="BF584" s="39"/>
      <c r="BG584" s="39" t="b">
        <f>_xlfn.IFNA(VLOOKUP(Table2[[#This Row],[Job-no]],Table4[],14,FALSE),TRUE)</f>
        <v>0</v>
      </c>
      <c r="BH584" s="39" t="str">
        <f>_xlfn.IFNA(VLOOKUP(Table2[[#This Row],[Job-no]],Table4[],11,FALSE),"Done")</f>
        <v/>
      </c>
      <c r="BI584" s="39">
        <f>IF(Table2[[#This Row],[Pattern]]="Pattern",VLOOKUP(Table2[[#This Row],[Product Code]],'Routing data'!$A$2:$W$470,13,FALSE),VLOOKUP(Table2[[#This Row],[Product Code]],'Routing data'!$A$2:$W$470,3,FALSE))</f>
        <v>2</v>
      </c>
      <c r="BJ584" s="39">
        <f>IF(Table2[[#This Row],[Pattern]]="Pattern",VLOOKUP(Table2[[#This Row],[Product Code]],'Routing data'!$A$2:$W$470,14,FALSE),VLOOKUP(Table2[[#This Row],[Product Code]],'Routing data'!$A$2:$W$470,4,FALSE))</f>
        <v>0</v>
      </c>
      <c r="BK584" s="39">
        <f>VLOOKUP(Table2[[#This Row],[Product Code]],'Routing data'!A$4:W$524,16,FALSE)</f>
        <v>0</v>
      </c>
      <c r="BL584" s="42">
        <f>IF(Table2[[#This Row],[Milling Required]]=0,"x",IF(AT584="Pattern",B584-10,B584-4))</f>
        <v>43484</v>
      </c>
      <c r="BM584" s="39"/>
      <c r="BN584" s="42">
        <f t="shared" si="118"/>
        <v>43485</v>
      </c>
      <c r="BO584" s="39">
        <f>IF(Table2[[#This Row],[Milling]]="x","x",Table2[[#This Row],[Total Sections]]*2)</f>
        <v>8</v>
      </c>
      <c r="BP584" s="39">
        <f>IF(Table2[[#This Row],[Punching]]="x","x",Table2[Total Sections]*2)</f>
        <v>8</v>
      </c>
      <c r="BQ584" s="39">
        <f>IF(Table2[[#This Row],[Pattern]]="Pattern",Table2[Total Sections]*3,Table2[Total Sections]*1.5)</f>
        <v>6</v>
      </c>
      <c r="BR584" s="42">
        <f t="shared" ca="1" si="114"/>
        <v>43474</v>
      </c>
      <c r="BS584" s="39"/>
      <c r="BT584" s="39"/>
      <c r="BU584" s="39"/>
      <c r="BV584" s="39" t="str">
        <f>_xlfn.IFNA(VLOOKUP(Table2[[#This Row],[Job-no]],Table4[],16,FALSE),"Ready")</f>
        <v/>
      </c>
      <c r="BW584" s="39" t="str">
        <f>_xlfn.IFNA(VLOOKUP(Table2[[#This Row],[Job-no]],Table4[],21,FALSE),"Ready")</f>
        <v/>
      </c>
      <c r="BX584" s="39" t="b">
        <f>_xlfn.IFNA(VLOOKUP(Table2[[#This Row],[Job-no]],Table4[],10,FALSE),TRUE)</f>
        <v>0</v>
      </c>
      <c r="BY584" s="39" t="str">
        <f>_xlfn.IFNA(VLOOKUP(Table2[[#This Row],[Job-no]],Table4[],22,FALSE),"Ready")</f>
        <v/>
      </c>
      <c r="BZ584" s="120">
        <f t="shared" si="119"/>
        <v>43488</v>
      </c>
      <c r="CA584" s="120" t="str">
        <f ca="1">IF(OR(Table2[[#This Row],[Saw Date]]=TODAY(),Table2[[#This Row],[Saw Date]]=TODAY()+1), Table2[[#This Row],[Saw Date]],IF(Table2[[#This Row],[Extrusion cut double saw]],"Done",""))</f>
        <v/>
      </c>
      <c r="CB584" s="120" t="str">
        <f ca="1">IF(OR(Table2[[#This Row],[Lens Date]]=TODAY(),Table2[[#This Row],[Lens Date]]=TODAY()+1), Table2[[#This Row],[Lens Date]],IF(Table2[[#This Row],[MSLens]]="Done","Done",""))</f>
        <v/>
      </c>
      <c r="CC584" s="120" t="str">
        <f ca="1">IF(OR(Table2[[#This Row],[Milling Date]]=TODAY(),Table2[[#This Row],[Milling Date]]=TODAY()+1), Table2[[#This Row],[Milling Date]],IF(Table2[[#This Row],[CNC Holes]]="Ready","Done",""))</f>
        <v/>
      </c>
      <c r="CD584" s="120" t="str">
        <f ca="1">IF(OR(Table2[[#This Row],[Welding Date]]=TODAY(),Table2[[#This Row],[Welding Date]]=TODAY()+1), Table2[[#This Row],[Welding Date]],IF(Table2[[#This Row],[Welding Corners]]="Ready","Done",""))</f>
        <v/>
      </c>
      <c r="CE584" s="120" t="str">
        <f ca="1">IF(OR(Table2[[#This Row],[Puching Date]]=TODAY(),Table2[[#This Row],[Puching Date]]=TODAY()+1), Table2[[#This Row],[Puching Date]],IF(Table2[[#This Row],[Punch Holes]]="Ready","Done",""))</f>
        <v/>
      </c>
      <c r="CF584" s="120" t="str">
        <f ca="1">IF(OR(Table2[[#This Row],[Housing Date2]]=TODAY(),Table2[[#This Row],[Housing Date2]]=TODAY()+1),Table2[[#This Row],[Housing Date2]],IF(Table2[[#This Row],[Body Assembly]],"Done",""))</f>
        <v/>
      </c>
      <c r="CG584" s="120" t="str">
        <f>_xlfn.IFNA(VLOOKUP(Table2[[#This Row],[Job-no]],Table4[],7,FALSE),"Done")</f>
        <v>Scheduled/Released</v>
      </c>
    </row>
    <row r="585" spans="1:85" x14ac:dyDescent="0.25">
      <c r="A585" s="39" t="str">
        <f>_xlfn.CONCAT(Table2[[#This Row],[Order]],"-",Table2[[#This Row],[Line]])</f>
        <v>77911-1</v>
      </c>
      <c r="B585" s="5">
        <v>43488</v>
      </c>
      <c r="C585" s="8">
        <v>77911</v>
      </c>
      <c r="D585" s="3" t="s">
        <v>5028</v>
      </c>
      <c r="E585" s="8">
        <v>1</v>
      </c>
      <c r="F585" s="8">
        <v>1</v>
      </c>
      <c r="G585" s="3" t="s">
        <v>42</v>
      </c>
      <c r="H585" s="8">
        <v>4</v>
      </c>
      <c r="I585" s="43" t="b">
        <v>0</v>
      </c>
      <c r="J585" s="43" t="b">
        <v>0</v>
      </c>
      <c r="K585" t="s">
        <v>114</v>
      </c>
      <c r="L585" s="43" t="b">
        <v>0</v>
      </c>
      <c r="M585" s="43" t="b">
        <v>0</v>
      </c>
      <c r="N585" s="43" t="b">
        <v>0</v>
      </c>
      <c r="O585" t="s">
        <v>114</v>
      </c>
      <c r="P585" t="s">
        <v>114</v>
      </c>
      <c r="Q585" t="s">
        <v>114</v>
      </c>
      <c r="R585" t="s">
        <v>114</v>
      </c>
      <c r="S585" t="s">
        <v>114</v>
      </c>
      <c r="T585" t="s">
        <v>114</v>
      </c>
      <c r="U585" t="s">
        <v>114</v>
      </c>
      <c r="V585" t="s">
        <v>114</v>
      </c>
      <c r="W585" s="5">
        <v>43483</v>
      </c>
      <c r="X585" s="3" t="s">
        <v>114</v>
      </c>
      <c r="Y585" s="3"/>
      <c r="Z585" s="3" t="s">
        <v>4844</v>
      </c>
      <c r="AA585" s="3" t="s">
        <v>114</v>
      </c>
      <c r="AB585" s="3" t="s">
        <v>74</v>
      </c>
      <c r="AC585" s="8">
        <v>7</v>
      </c>
      <c r="AD585" s="3" t="s">
        <v>5967</v>
      </c>
      <c r="AE585" s="4" t="s">
        <v>5968</v>
      </c>
      <c r="AF585" s="3"/>
      <c r="AG585" s="3" t="s">
        <v>114</v>
      </c>
      <c r="AH585" s="8">
        <v>4</v>
      </c>
      <c r="AI585" s="3" t="s">
        <v>180</v>
      </c>
      <c r="AJ585" t="s">
        <v>114</v>
      </c>
      <c r="AK585" t="s">
        <v>114</v>
      </c>
      <c r="AL585" s="43" t="b">
        <v>0</v>
      </c>
      <c r="AM585" s="3"/>
      <c r="AN585" s="3"/>
      <c r="AO585" s="43" t="b">
        <v>0</v>
      </c>
      <c r="AP585" s="3" t="b">
        <v>0</v>
      </c>
      <c r="AQ585" s="129">
        <f>VLOOKUP(Table2[[#This Row],[Job-no]],Table3[],26,FALSE)</f>
        <v>4400</v>
      </c>
      <c r="AR585" t="str">
        <f t="shared" si="115"/>
        <v>SCR</v>
      </c>
      <c r="AS585" t="str">
        <f>VLOOKUP(AR585,Table1[],4,0)</f>
        <v>recessed</v>
      </c>
      <c r="AT585" t="str">
        <f>IF(BD585&gt;0,"Pattern",VLOOKUP(AR585,Table1[],5,0))</f>
        <v>Check for Kit</v>
      </c>
      <c r="AU585" s="34">
        <f>IF(AT585="Pattern",WORKDAY(Table2[[#This Row],[Scheduled Ship Date]],-10),WORKDAY(Table2[[#This Row],[Scheduled Ship Date]],-4))</f>
        <v>43482</v>
      </c>
      <c r="AV585" s="39">
        <f>IF(Table2[[#This Row],[Extrusion cut double saw]]=TRUE,IF(O585="ToDo",IF(AT585="Pattern",Table2[[#This Row],[Total Sections]]*0.4,Table2[[#This Row],[Total Sections]]*0.12),0),IF(AT585="Pattern",Table2[[#This Row],[Total Sections]]*4,Table2[[#This Row],[Total Sections]]*1.2))</f>
        <v>4.8</v>
      </c>
      <c r="AW585" s="130">
        <f t="shared" ca="1" si="113"/>
        <v>43471</v>
      </c>
      <c r="AX585" s="42">
        <f>IF(AT585="Pattern",Table2[[#This Row],[Scheduled Ship Date]]-2,Table2[[#This Row],[Scheduled Ship Date]]-3)</f>
        <v>43485</v>
      </c>
      <c r="AY585" s="39">
        <f>IF(Table2[[#This Row],[Pattern]]="Pattern",Table2[[#This Row],[Total Sections]]*4.82,Table2[[#This Row],[Total Sections]]*0.5)</f>
        <v>2</v>
      </c>
      <c r="AZ585" s="42">
        <f t="shared" ca="1" si="120"/>
        <v>43471</v>
      </c>
      <c r="BA585" s="39">
        <f>((Table2[Total Sections]/Table2[Open Qty])-1)*Table2[Open Qty]*12.96</f>
        <v>0</v>
      </c>
      <c r="BB585" s="39"/>
      <c r="BC585" s="39" t="str">
        <f t="shared" si="116"/>
        <v>SCR-500-80-35-2M-2X8-W-UNV-DP-1-MFTB9-CP</v>
      </c>
      <c r="BD585" s="39">
        <f t="shared" si="117"/>
        <v>0</v>
      </c>
      <c r="BE585" s="39" t="b">
        <f>_xlfn.IFNA(VLOOKUP(Table2[[#This Row],[Job-no]],Table4[],9,FALSE),TRUE)</f>
        <v>0</v>
      </c>
      <c r="BF585" s="39"/>
      <c r="BG585" s="39" t="b">
        <f>_xlfn.IFNA(VLOOKUP(Table2[[#This Row],[Job-no]],Table4[],14,FALSE),TRUE)</f>
        <v>0</v>
      </c>
      <c r="BH585" s="39" t="str">
        <f>_xlfn.IFNA(VLOOKUP(Table2[[#This Row],[Job-no]],Table4[],11,FALSE),"Done")</f>
        <v/>
      </c>
      <c r="BI585" s="39">
        <f>IF(Table2[[#This Row],[Pattern]]="Pattern",VLOOKUP(Table2[[#This Row],[Product Code]],'Routing data'!$A$2:$W$470,13,FALSE),VLOOKUP(Table2[[#This Row],[Product Code]],'Routing data'!$A$2:$W$470,3,FALSE))</f>
        <v>2</v>
      </c>
      <c r="BJ585" s="39">
        <f>IF(Table2[[#This Row],[Pattern]]="Pattern",VLOOKUP(Table2[[#This Row],[Product Code]],'Routing data'!$A$2:$W$470,14,FALSE),VLOOKUP(Table2[[#This Row],[Product Code]],'Routing data'!$A$2:$W$470,4,FALSE))</f>
        <v>0</v>
      </c>
      <c r="BK585" s="39">
        <f>VLOOKUP(Table2[[#This Row],[Product Code]],'Routing data'!A$4:W$524,16,FALSE)</f>
        <v>5</v>
      </c>
      <c r="BL585" s="42">
        <f>IF(Table2[[#This Row],[Milling Required]]=0,"x",IF(AT585="Pattern",B585-10,B585-4))</f>
        <v>43484</v>
      </c>
      <c r="BM585" s="39"/>
      <c r="BN585" s="42">
        <f t="shared" si="118"/>
        <v>43485</v>
      </c>
      <c r="BO585" s="39">
        <f>IF(Table2[[#This Row],[Milling]]="x","x",Table2[[#This Row],[Total Sections]]*2)</f>
        <v>8</v>
      </c>
      <c r="BP585" s="39">
        <f>IF(Table2[[#This Row],[Punching]]="x","x",Table2[Total Sections]*2)</f>
        <v>8</v>
      </c>
      <c r="BQ585" s="39">
        <f>IF(Table2[[#This Row],[Pattern]]="Pattern",Table2[Total Sections]*3,Table2[Total Sections]*1.5)</f>
        <v>6</v>
      </c>
      <c r="BR585" s="42">
        <f t="shared" ca="1" si="114"/>
        <v>43474</v>
      </c>
      <c r="BS585" s="39"/>
      <c r="BT585" s="39"/>
      <c r="BU585" s="39"/>
      <c r="BV585" s="39" t="str">
        <f>_xlfn.IFNA(VLOOKUP(Table2[[#This Row],[Job-no]],Table4[],16,FALSE),"Ready")</f>
        <v/>
      </c>
      <c r="BW585" s="39" t="str">
        <f>_xlfn.IFNA(VLOOKUP(Table2[[#This Row],[Job-no]],Table4[],21,FALSE),"Ready")</f>
        <v/>
      </c>
      <c r="BX585" s="39" t="b">
        <f>_xlfn.IFNA(VLOOKUP(Table2[[#This Row],[Job-no]],Table4[],10,FALSE),TRUE)</f>
        <v>0</v>
      </c>
      <c r="BY585" s="39" t="str">
        <f>_xlfn.IFNA(VLOOKUP(Table2[[#This Row],[Job-no]],Table4[],22,FALSE),"Ready")</f>
        <v/>
      </c>
      <c r="BZ585" s="120">
        <f t="shared" si="119"/>
        <v>43488</v>
      </c>
      <c r="CA585" s="120" t="str">
        <f ca="1">IF(OR(Table2[[#This Row],[Saw Date]]=TODAY(),Table2[[#This Row],[Saw Date]]=TODAY()+1), Table2[[#This Row],[Saw Date]],IF(Table2[[#This Row],[Extrusion cut double saw]],"Done",""))</f>
        <v/>
      </c>
      <c r="CB585" s="120" t="str">
        <f ca="1">IF(OR(Table2[[#This Row],[Lens Date]]=TODAY(),Table2[[#This Row],[Lens Date]]=TODAY()+1), Table2[[#This Row],[Lens Date]],IF(Table2[[#This Row],[MSLens]]="Done","Done",""))</f>
        <v/>
      </c>
      <c r="CC585" s="120" t="str">
        <f ca="1">IF(OR(Table2[[#This Row],[Milling Date]]=TODAY(),Table2[[#This Row],[Milling Date]]=TODAY()+1), Table2[[#This Row],[Milling Date]],IF(Table2[[#This Row],[CNC Holes]]="Ready","Done",""))</f>
        <v/>
      </c>
      <c r="CD585" s="120" t="str">
        <f ca="1">IF(OR(Table2[[#This Row],[Welding Date]]=TODAY(),Table2[[#This Row],[Welding Date]]=TODAY()+1), Table2[[#This Row],[Welding Date]],IF(Table2[[#This Row],[Welding Corners]]="Ready","Done",""))</f>
        <v/>
      </c>
      <c r="CE585" s="120" t="str">
        <f ca="1">IF(OR(Table2[[#This Row],[Puching Date]]=TODAY(),Table2[[#This Row],[Puching Date]]=TODAY()+1), Table2[[#This Row],[Puching Date]],IF(Table2[[#This Row],[Punch Holes]]="Ready","Done",""))</f>
        <v/>
      </c>
      <c r="CF585" s="120" t="str">
        <f ca="1">IF(OR(Table2[[#This Row],[Housing Date2]]=TODAY(),Table2[[#This Row],[Housing Date2]]=TODAY()+1),Table2[[#This Row],[Housing Date2]],IF(Table2[[#This Row],[Body Assembly]],"Done",""))</f>
        <v/>
      </c>
      <c r="CG585" s="120" t="str">
        <f>_xlfn.IFNA(VLOOKUP(Table2[[#This Row],[Job-no]],Table4[],7,FALSE),"Done")</f>
        <v>Scheduled/Released</v>
      </c>
    </row>
    <row r="586" spans="1:85" x14ac:dyDescent="0.25">
      <c r="A586" s="39" t="str">
        <f>_xlfn.CONCAT(Table2[[#This Row],[Order]],"-",Table2[[#This Row],[Line]])</f>
        <v>77911-2</v>
      </c>
      <c r="B586" s="5">
        <v>43488</v>
      </c>
      <c r="C586" s="8">
        <v>77911</v>
      </c>
      <c r="D586" s="3" t="s">
        <v>5030</v>
      </c>
      <c r="E586" s="8">
        <v>2</v>
      </c>
      <c r="F586" s="8">
        <v>1</v>
      </c>
      <c r="G586" s="3" t="s">
        <v>42</v>
      </c>
      <c r="H586" s="8">
        <v>1</v>
      </c>
      <c r="I586" s="43" t="b">
        <v>0</v>
      </c>
      <c r="J586" s="43" t="b">
        <v>0</v>
      </c>
      <c r="K586" t="s">
        <v>114</v>
      </c>
      <c r="L586" s="43" t="b">
        <v>0</v>
      </c>
      <c r="M586" s="43" t="b">
        <v>0</v>
      </c>
      <c r="N586" s="43" t="b">
        <v>0</v>
      </c>
      <c r="O586" t="s">
        <v>114</v>
      </c>
      <c r="P586" t="s">
        <v>114</v>
      </c>
      <c r="Q586" t="s">
        <v>114</v>
      </c>
      <c r="R586" t="s">
        <v>114</v>
      </c>
      <c r="S586" t="s">
        <v>114</v>
      </c>
      <c r="T586" t="s">
        <v>114</v>
      </c>
      <c r="U586" t="s">
        <v>114</v>
      </c>
      <c r="V586" t="s">
        <v>114</v>
      </c>
      <c r="W586" s="5">
        <v>43483</v>
      </c>
      <c r="X586" s="3" t="s">
        <v>114</v>
      </c>
      <c r="Y586" s="3"/>
      <c r="Z586" s="3" t="s">
        <v>5131</v>
      </c>
      <c r="AA586" s="3" t="s">
        <v>114</v>
      </c>
      <c r="AB586" s="3" t="s">
        <v>74</v>
      </c>
      <c r="AC586" s="8">
        <v>7</v>
      </c>
      <c r="AD586" s="3" t="s">
        <v>5967</v>
      </c>
      <c r="AE586" s="4" t="s">
        <v>5968</v>
      </c>
      <c r="AF586" s="3"/>
      <c r="AG586" s="3" t="s">
        <v>114</v>
      </c>
      <c r="AH586" s="8">
        <v>1</v>
      </c>
      <c r="AI586" s="3" t="s">
        <v>180</v>
      </c>
      <c r="AJ586" t="s">
        <v>114</v>
      </c>
      <c r="AK586" t="s">
        <v>114</v>
      </c>
      <c r="AL586" s="43" t="b">
        <v>0</v>
      </c>
      <c r="AM586" s="3"/>
      <c r="AN586" s="3"/>
      <c r="AO586" s="43" t="b">
        <v>0</v>
      </c>
      <c r="AP586" s="3" t="b">
        <v>0</v>
      </c>
      <c r="AQ586" s="129">
        <f>VLOOKUP(Table2[[#This Row],[Job-no]],Table3[],26,FALSE)</f>
        <v>1029.1199999999999</v>
      </c>
      <c r="AR586" t="str">
        <f t="shared" si="115"/>
        <v>SCR</v>
      </c>
      <c r="AS586" t="str">
        <f>VLOOKUP(AR586,Table1[],4,0)</f>
        <v>recessed</v>
      </c>
      <c r="AT586" t="str">
        <f>IF(BD586&gt;0,"Pattern",VLOOKUP(AR586,Table1[],5,0))</f>
        <v>Check for Kit</v>
      </c>
      <c r="AU586" s="34">
        <f>IF(AT586="Pattern",WORKDAY(Table2[[#This Row],[Scheduled Ship Date]],-10),WORKDAY(Table2[[#This Row],[Scheduled Ship Date]],-4))</f>
        <v>43482</v>
      </c>
      <c r="AV586" s="39">
        <f>IF(Table2[[#This Row],[Extrusion cut double saw]]=TRUE,IF(O586="ToDo",IF(AT586="Pattern",Table2[[#This Row],[Total Sections]]*0.4,Table2[[#This Row],[Total Sections]]*0.12),0),IF(AT586="Pattern",Table2[[#This Row],[Total Sections]]*4,Table2[[#This Row],[Total Sections]]*1.2))</f>
        <v>1.2</v>
      </c>
      <c r="AW586" s="130">
        <f t="shared" ca="1" si="113"/>
        <v>43471</v>
      </c>
      <c r="AX586" s="42">
        <f>IF(AT586="Pattern",Table2[[#This Row],[Scheduled Ship Date]]-2,Table2[[#This Row],[Scheduled Ship Date]]-3)</f>
        <v>43485</v>
      </c>
      <c r="AY586" s="39">
        <f>IF(Table2[[#This Row],[Pattern]]="Pattern",Table2[[#This Row],[Total Sections]]*4.82,Table2[[#This Row],[Total Sections]]*0.5)</f>
        <v>0.5</v>
      </c>
      <c r="AZ586" s="42">
        <f t="shared" ca="1" si="120"/>
        <v>43471</v>
      </c>
      <c r="BA586" s="39">
        <f>((Table2[Total Sections]/Table2[Open Qty])-1)*Table2[Open Qty]*12.96</f>
        <v>0</v>
      </c>
      <c r="BB586" s="39"/>
      <c r="BC586" s="39" t="str">
        <f t="shared" si="116"/>
        <v>SCR-500-90-35-FL-PN60X4-W-UNV-DP-1-MFTG9-CP</v>
      </c>
      <c r="BD586" s="39">
        <f t="shared" si="117"/>
        <v>0</v>
      </c>
      <c r="BE586" s="39" t="b">
        <f>_xlfn.IFNA(VLOOKUP(Table2[[#This Row],[Job-no]],Table4[],9,FALSE),TRUE)</f>
        <v>0</v>
      </c>
      <c r="BF586" s="39"/>
      <c r="BG586" s="39" t="b">
        <f>_xlfn.IFNA(VLOOKUP(Table2[[#This Row],[Job-no]],Table4[],14,FALSE),TRUE)</f>
        <v>0</v>
      </c>
      <c r="BH586" s="39" t="str">
        <f>_xlfn.IFNA(VLOOKUP(Table2[[#This Row],[Job-no]],Table4[],11,FALSE),"Done")</f>
        <v/>
      </c>
      <c r="BI586" s="39">
        <f>IF(Table2[[#This Row],[Pattern]]="Pattern",VLOOKUP(Table2[[#This Row],[Product Code]],'Routing data'!$A$2:$W$470,13,FALSE),VLOOKUP(Table2[[#This Row],[Product Code]],'Routing data'!$A$2:$W$470,3,FALSE))</f>
        <v>2</v>
      </c>
      <c r="BJ586" s="39">
        <f>IF(Table2[[#This Row],[Pattern]]="Pattern",VLOOKUP(Table2[[#This Row],[Product Code]],'Routing data'!$A$2:$W$470,14,FALSE),VLOOKUP(Table2[[#This Row],[Product Code]],'Routing data'!$A$2:$W$470,4,FALSE))</f>
        <v>0</v>
      </c>
      <c r="BK586" s="39">
        <f>VLOOKUP(Table2[[#This Row],[Product Code]],'Routing data'!A$4:W$524,16,FALSE)</f>
        <v>5</v>
      </c>
      <c r="BL586" s="42">
        <f>IF(Table2[[#This Row],[Milling Required]]=0,"x",IF(AT586="Pattern",B586-10,B586-4))</f>
        <v>43484</v>
      </c>
      <c r="BM586" s="39"/>
      <c r="BN586" s="42">
        <f t="shared" si="118"/>
        <v>43485</v>
      </c>
      <c r="BO586" s="39">
        <f>IF(Table2[[#This Row],[Milling]]="x","x",Table2[[#This Row],[Total Sections]]*2)</f>
        <v>2</v>
      </c>
      <c r="BP586" s="39">
        <f>IF(Table2[[#This Row],[Punching]]="x","x",Table2[Total Sections]*2)</f>
        <v>2</v>
      </c>
      <c r="BQ586" s="39">
        <f>IF(Table2[[#This Row],[Pattern]]="Pattern",Table2[Total Sections]*3,Table2[Total Sections]*1.5)</f>
        <v>1.5</v>
      </c>
      <c r="BR586" s="42">
        <f t="shared" ca="1" si="114"/>
        <v>43474</v>
      </c>
      <c r="BS586" s="39"/>
      <c r="BT586" s="39"/>
      <c r="BU586" s="39"/>
      <c r="BV586" s="39" t="str">
        <f>_xlfn.IFNA(VLOOKUP(Table2[[#This Row],[Job-no]],Table4[],16,FALSE),"Ready")</f>
        <v/>
      </c>
      <c r="BW586" s="39" t="str">
        <f>_xlfn.IFNA(VLOOKUP(Table2[[#This Row],[Job-no]],Table4[],21,FALSE),"Ready")</f>
        <v/>
      </c>
      <c r="BX586" s="39" t="b">
        <f>_xlfn.IFNA(VLOOKUP(Table2[[#This Row],[Job-no]],Table4[],10,FALSE),TRUE)</f>
        <v>0</v>
      </c>
      <c r="BY586" s="39" t="str">
        <f>_xlfn.IFNA(VLOOKUP(Table2[[#This Row],[Job-no]],Table4[],22,FALSE),"Ready")</f>
        <v/>
      </c>
      <c r="BZ586" s="120">
        <f t="shared" si="119"/>
        <v>43488</v>
      </c>
      <c r="CA586" s="120" t="str">
        <f ca="1">IF(OR(Table2[[#This Row],[Saw Date]]=TODAY(),Table2[[#This Row],[Saw Date]]=TODAY()+1), Table2[[#This Row],[Saw Date]],IF(Table2[[#This Row],[Extrusion cut double saw]],"Done",""))</f>
        <v/>
      </c>
      <c r="CB586" s="120" t="str">
        <f ca="1">IF(OR(Table2[[#This Row],[Lens Date]]=TODAY(),Table2[[#This Row],[Lens Date]]=TODAY()+1), Table2[[#This Row],[Lens Date]],IF(Table2[[#This Row],[MSLens]]="Done","Done",""))</f>
        <v/>
      </c>
      <c r="CC586" s="120" t="str">
        <f ca="1">IF(OR(Table2[[#This Row],[Milling Date]]=TODAY(),Table2[[#This Row],[Milling Date]]=TODAY()+1), Table2[[#This Row],[Milling Date]],IF(Table2[[#This Row],[CNC Holes]]="Ready","Done",""))</f>
        <v/>
      </c>
      <c r="CD586" s="120" t="str">
        <f ca="1">IF(OR(Table2[[#This Row],[Welding Date]]=TODAY(),Table2[[#This Row],[Welding Date]]=TODAY()+1), Table2[[#This Row],[Welding Date]],IF(Table2[[#This Row],[Welding Corners]]="Ready","Done",""))</f>
        <v/>
      </c>
      <c r="CE586" s="120" t="str">
        <f ca="1">IF(OR(Table2[[#This Row],[Puching Date]]=TODAY(),Table2[[#This Row],[Puching Date]]=TODAY()+1), Table2[[#This Row],[Puching Date]],IF(Table2[[#This Row],[Punch Holes]]="Ready","Done",""))</f>
        <v/>
      </c>
      <c r="CF586" s="120" t="str">
        <f ca="1">IF(OR(Table2[[#This Row],[Housing Date2]]=TODAY(),Table2[[#This Row],[Housing Date2]]=TODAY()+1),Table2[[#This Row],[Housing Date2]],IF(Table2[[#This Row],[Body Assembly]],"Done",""))</f>
        <v/>
      </c>
      <c r="CG586" s="120" t="str">
        <f>_xlfn.IFNA(VLOOKUP(Table2[[#This Row],[Job-no]],Table4[],7,FALSE),"Done")</f>
        <v>Scheduled/Released</v>
      </c>
    </row>
    <row r="587" spans="1:85" x14ac:dyDescent="0.25">
      <c r="A587" s="39" t="str">
        <f>_xlfn.CONCAT(Table2[[#This Row],[Order]],"-",Table2[[#This Row],[Line]])</f>
        <v>77249-10</v>
      </c>
      <c r="B587" s="5">
        <v>43489</v>
      </c>
      <c r="C587" s="8">
        <v>77249</v>
      </c>
      <c r="D587" s="3" t="s">
        <v>4078</v>
      </c>
      <c r="E587" s="8">
        <v>10</v>
      </c>
      <c r="F587" s="8">
        <v>1</v>
      </c>
      <c r="G587" s="3" t="s">
        <v>42</v>
      </c>
      <c r="H587" s="8">
        <v>1</v>
      </c>
      <c r="I587" s="43" t="b">
        <v>0</v>
      </c>
      <c r="J587" s="43" t="b">
        <v>0</v>
      </c>
      <c r="K587" t="s">
        <v>114</v>
      </c>
      <c r="L587" s="43" t="b">
        <v>0</v>
      </c>
      <c r="M587" s="43" t="b">
        <v>0</v>
      </c>
      <c r="N587" s="43" t="b">
        <v>0</v>
      </c>
      <c r="O587" t="s">
        <v>114</v>
      </c>
      <c r="P587" t="s">
        <v>114</v>
      </c>
      <c r="Q587" t="s">
        <v>114</v>
      </c>
      <c r="R587" t="s">
        <v>114</v>
      </c>
      <c r="S587" t="s">
        <v>114</v>
      </c>
      <c r="T587" t="s">
        <v>114</v>
      </c>
      <c r="U587" t="s">
        <v>114</v>
      </c>
      <c r="V587" t="s">
        <v>114</v>
      </c>
      <c r="W587" s="5">
        <v>43486</v>
      </c>
      <c r="X587" s="3" t="s">
        <v>114</v>
      </c>
      <c r="Y587" s="3"/>
      <c r="Z587" s="3" t="s">
        <v>5133</v>
      </c>
      <c r="AA587" s="3" t="s">
        <v>114</v>
      </c>
      <c r="AB587" s="3" t="s">
        <v>168</v>
      </c>
      <c r="AC587" s="8">
        <v>4</v>
      </c>
      <c r="AD587" s="3" t="s">
        <v>5967</v>
      </c>
      <c r="AE587" s="4" t="s">
        <v>5968</v>
      </c>
      <c r="AF587" s="3"/>
      <c r="AG587" s="3" t="s">
        <v>114</v>
      </c>
      <c r="AH587" s="8">
        <v>1</v>
      </c>
      <c r="AI587" s="3" t="s">
        <v>180</v>
      </c>
      <c r="AJ587" t="s">
        <v>114</v>
      </c>
      <c r="AK587" t="s">
        <v>114</v>
      </c>
      <c r="AL587" s="43" t="b">
        <v>0</v>
      </c>
      <c r="AM587" s="3"/>
      <c r="AN587" s="3"/>
      <c r="AO587" s="43" t="b">
        <v>0</v>
      </c>
      <c r="AP587" s="3" t="b">
        <v>0</v>
      </c>
      <c r="AQ587" s="3">
        <f>VLOOKUP(Table2[[#This Row],[Job-no]],Table3[],26,FALSE)</f>
        <v>510</v>
      </c>
      <c r="AR587" t="str">
        <f t="shared" si="115"/>
        <v>ED2</v>
      </c>
      <c r="AS587" t="str">
        <f>VLOOKUP(AR587,Table1[],4,0)</f>
        <v>wall</v>
      </c>
      <c r="AT587">
        <f>IF(BD587&gt;0,"Pattern",VLOOKUP(AR587,Table1[],5,0))</f>
        <v>0</v>
      </c>
      <c r="AU587" s="34">
        <f>IF(AT587="Pattern",WORKDAY(Table2[[#This Row],[Scheduled Ship Date]],-10),WORKDAY(Table2[[#This Row],[Scheduled Ship Date]],-4))</f>
        <v>43483</v>
      </c>
      <c r="AV587" s="39">
        <f>IF(Table2[[#This Row],[Extrusion cut double saw]]=TRUE,IF(O587="ToDo",IF(AT587="Pattern",Table2[[#This Row],[Total Sections]]*0.4,Table2[[#This Row],[Total Sections]]*0.12),0),IF(AT587="Pattern",Table2[[#This Row],[Total Sections]]*4,Table2[[#This Row],[Total Sections]]*1.2))</f>
        <v>1.2</v>
      </c>
      <c r="AW587" s="130">
        <f t="shared" ca="1" si="113"/>
        <v>43471</v>
      </c>
      <c r="AX587" s="42">
        <f>IF(AT587="Pattern",Table2[[#This Row],[Scheduled Ship Date]]-2,Table2[[#This Row],[Scheduled Ship Date]]-3)</f>
        <v>43486</v>
      </c>
      <c r="AY587" s="39">
        <f>IF(Table2[[#This Row],[Pattern]]="Pattern",Table2[[#This Row],[Total Sections]]*4.82,Table2[[#This Row],[Total Sections]]*0.5)</f>
        <v>0.5</v>
      </c>
      <c r="AZ587" s="42">
        <f t="shared" ca="1" si="120"/>
        <v>43471</v>
      </c>
      <c r="BA587" s="39">
        <f>((Table2[Total Sections]/Table2[Open Qty])-1)*Table2[Open Qty]*12.96</f>
        <v>0</v>
      </c>
      <c r="BB587" s="39"/>
      <c r="BC587" s="39" t="str">
        <f t="shared" si="116"/>
        <v>ED2-1000-80-35-UB-6-W-W-UNV-MD-1-90D-CA(36)-FL-C(REMOTE ENLIGHTED INTEGRAL SENSOR)</v>
      </c>
      <c r="BD587" s="39">
        <f t="shared" si="117"/>
        <v>0</v>
      </c>
      <c r="BE587" s="39" t="b">
        <f>_xlfn.IFNA(VLOOKUP(Table2[[#This Row],[Job-no]],Table4[],9,FALSE),TRUE)</f>
        <v>0</v>
      </c>
      <c r="BF587" s="39"/>
      <c r="BG587" s="39" t="b">
        <f>_xlfn.IFNA(VLOOKUP(Table2[[#This Row],[Job-no]],Table4[],14,FALSE),TRUE)</f>
        <v>0</v>
      </c>
      <c r="BH587" s="39" t="str">
        <f>_xlfn.IFNA(VLOOKUP(Table2[[#This Row],[Job-no]],Table4[],11,FALSE),"Done")</f>
        <v/>
      </c>
      <c r="BI587" s="39">
        <f>IF(Table2[[#This Row],[Pattern]]="Pattern",VLOOKUP(Table2[[#This Row],[Product Code]],'Routing data'!$A$2:$W$470,13,FALSE),VLOOKUP(Table2[[#This Row],[Product Code]],'Routing data'!$A$2:$W$470,3,FALSE))</f>
        <v>2</v>
      </c>
      <c r="BJ587" s="39">
        <f>IF(Table2[[#This Row],[Pattern]]="Pattern",VLOOKUP(Table2[[#This Row],[Product Code]],'Routing data'!$A$2:$W$470,14,FALSE),VLOOKUP(Table2[[#This Row],[Product Code]],'Routing data'!$A$2:$W$470,4,FALSE))</f>
        <v>0</v>
      </c>
      <c r="BK587" s="39">
        <f>VLOOKUP(Table2[[#This Row],[Product Code]],'Routing data'!A$4:W$524,16,FALSE)</f>
        <v>0</v>
      </c>
      <c r="BL587" s="42">
        <f>IF(Table2[[#This Row],[Milling Required]]=0,"x",IF(AT587="Pattern",B587-10,B587-4))</f>
        <v>43485</v>
      </c>
      <c r="BM587" s="39"/>
      <c r="BN587" s="42">
        <f t="shared" si="118"/>
        <v>43486</v>
      </c>
      <c r="BO587" s="39">
        <f>IF(Table2[[#This Row],[Milling]]="x","x",Table2[[#This Row],[Total Sections]]*2)</f>
        <v>2</v>
      </c>
      <c r="BP587" s="39">
        <f>IF(Table2[[#This Row],[Punching]]="x","x",Table2[Total Sections]*2)</f>
        <v>2</v>
      </c>
      <c r="BQ587" s="39">
        <f>IF(Table2[[#This Row],[Pattern]]="Pattern",Table2[Total Sections]*3,Table2[Total Sections]*1.5)</f>
        <v>1.5</v>
      </c>
      <c r="BR587" s="42">
        <f t="shared" ca="1" si="114"/>
        <v>43474</v>
      </c>
      <c r="BS587" s="39"/>
      <c r="BT587" s="39"/>
      <c r="BU587" s="39"/>
      <c r="BV587" s="39" t="str">
        <f>_xlfn.IFNA(VLOOKUP(Table2[[#This Row],[Job-no]],Table4[],16,FALSE),"Ready")</f>
        <v/>
      </c>
      <c r="BW587" s="39" t="str">
        <f>_xlfn.IFNA(VLOOKUP(Table2[[#This Row],[Job-no]],Table4[],21,FALSE),"Ready")</f>
        <v/>
      </c>
      <c r="BX587" s="39" t="b">
        <f>_xlfn.IFNA(VLOOKUP(Table2[[#This Row],[Job-no]],Table4[],10,FALSE),TRUE)</f>
        <v>0</v>
      </c>
      <c r="BY587" s="39" t="str">
        <f>_xlfn.IFNA(VLOOKUP(Table2[[#This Row],[Job-no]],Table4[],22,FALSE),"Ready")</f>
        <v/>
      </c>
      <c r="BZ587" s="120">
        <f t="shared" si="119"/>
        <v>43489</v>
      </c>
      <c r="CA587" s="120" t="str">
        <f ca="1">IF(OR(Table2[[#This Row],[Saw Date]]=TODAY(),Table2[[#This Row],[Saw Date]]=TODAY()+1), Table2[[#This Row],[Saw Date]],IF(Table2[[#This Row],[Extrusion cut double saw]],"Done",""))</f>
        <v/>
      </c>
      <c r="CB587" s="120" t="str">
        <f ca="1">IF(OR(Table2[[#This Row],[Lens Date]]=TODAY(),Table2[[#This Row],[Lens Date]]=TODAY()+1), Table2[[#This Row],[Lens Date]],IF(Table2[[#This Row],[MSLens]]="Done","Done",""))</f>
        <v/>
      </c>
      <c r="CC587" s="120" t="str">
        <f ca="1">IF(OR(Table2[[#This Row],[Milling Date]]=TODAY(),Table2[[#This Row],[Milling Date]]=TODAY()+1), Table2[[#This Row],[Milling Date]],IF(Table2[[#This Row],[CNC Holes]]="Ready","Done",""))</f>
        <v/>
      </c>
      <c r="CD587" s="120" t="str">
        <f ca="1">IF(OR(Table2[[#This Row],[Welding Date]]=TODAY(),Table2[[#This Row],[Welding Date]]=TODAY()+1), Table2[[#This Row],[Welding Date]],IF(Table2[[#This Row],[Welding Corners]]="Ready","Done",""))</f>
        <v/>
      </c>
      <c r="CE587" s="120" t="str">
        <f ca="1">IF(OR(Table2[[#This Row],[Puching Date]]=TODAY(),Table2[[#This Row],[Puching Date]]=TODAY()+1), Table2[[#This Row],[Puching Date]],IF(Table2[[#This Row],[Punch Holes]]="Ready","Done",""))</f>
        <v/>
      </c>
      <c r="CF587" s="120" t="str">
        <f ca="1">IF(OR(Table2[[#This Row],[Housing Date2]]=TODAY(),Table2[[#This Row],[Housing Date2]]=TODAY()+1),Table2[[#This Row],[Housing Date2]],IF(Table2[[#This Row],[Body Assembly]],"Done",""))</f>
        <v/>
      </c>
      <c r="CG587" s="120" t="str">
        <f>_xlfn.IFNA(VLOOKUP(Table2[[#This Row],[Job-no]],Table4[],7,FALSE),"Done")</f>
        <v>Scheduled/Released</v>
      </c>
    </row>
    <row r="588" spans="1:85" x14ac:dyDescent="0.25">
      <c r="A588" s="39" t="str">
        <f>_xlfn.CONCAT(Table2[[#This Row],[Order]],"-",Table2[[#This Row],[Line]])</f>
        <v>77249-11</v>
      </c>
      <c r="B588" s="5">
        <v>43489</v>
      </c>
      <c r="C588" s="8">
        <v>77249</v>
      </c>
      <c r="D588" s="3" t="s">
        <v>4080</v>
      </c>
      <c r="E588" s="8">
        <v>11</v>
      </c>
      <c r="F588" s="8">
        <v>1</v>
      </c>
      <c r="G588" s="3" t="s">
        <v>42</v>
      </c>
      <c r="H588" s="8">
        <v>1</v>
      </c>
      <c r="I588" s="43" t="b">
        <v>0</v>
      </c>
      <c r="J588" s="43" t="b">
        <v>0</v>
      </c>
      <c r="K588" t="s">
        <v>114</v>
      </c>
      <c r="L588" s="43" t="b">
        <v>0</v>
      </c>
      <c r="M588" s="43" t="b">
        <v>0</v>
      </c>
      <c r="N588" s="43" t="b">
        <v>0</v>
      </c>
      <c r="O588" t="s">
        <v>114</v>
      </c>
      <c r="P588" t="s">
        <v>114</v>
      </c>
      <c r="Q588" t="s">
        <v>114</v>
      </c>
      <c r="R588" t="s">
        <v>114</v>
      </c>
      <c r="S588" t="s">
        <v>114</v>
      </c>
      <c r="T588" t="s">
        <v>114</v>
      </c>
      <c r="U588" t="s">
        <v>114</v>
      </c>
      <c r="V588" t="s">
        <v>114</v>
      </c>
      <c r="W588" s="5">
        <v>43486</v>
      </c>
      <c r="X588" s="3" t="s">
        <v>114</v>
      </c>
      <c r="Y588" s="3"/>
      <c r="Z588" s="3" t="s">
        <v>5133</v>
      </c>
      <c r="AA588" s="3" t="s">
        <v>114</v>
      </c>
      <c r="AB588" s="3" t="s">
        <v>168</v>
      </c>
      <c r="AC588" s="8">
        <v>4</v>
      </c>
      <c r="AD588" s="3" t="s">
        <v>5967</v>
      </c>
      <c r="AE588" s="4" t="s">
        <v>5968</v>
      </c>
      <c r="AF588" s="3"/>
      <c r="AG588" s="3" t="s">
        <v>114</v>
      </c>
      <c r="AH588" s="8">
        <v>1</v>
      </c>
      <c r="AI588" s="3" t="s">
        <v>180</v>
      </c>
      <c r="AJ588" t="s">
        <v>114</v>
      </c>
      <c r="AK588" t="s">
        <v>114</v>
      </c>
      <c r="AL588" s="43" t="b">
        <v>0</v>
      </c>
      <c r="AM588" s="3"/>
      <c r="AN588" s="3"/>
      <c r="AO588" s="43" t="b">
        <v>0</v>
      </c>
      <c r="AP588" s="3" t="b">
        <v>0</v>
      </c>
      <c r="AQ588" s="129">
        <f>VLOOKUP(Table2[[#This Row],[Job-no]],Table3[],26,FALSE)</f>
        <v>510</v>
      </c>
      <c r="AR588" t="str">
        <f t="shared" si="115"/>
        <v>ED2</v>
      </c>
      <c r="AS588" t="str">
        <f>VLOOKUP(AR588,Table1[],4,0)</f>
        <v>wall</v>
      </c>
      <c r="AT588">
        <f>IF(BD588&gt;0,"Pattern",VLOOKUP(AR588,Table1[],5,0))</f>
        <v>0</v>
      </c>
      <c r="AU588" s="34">
        <f>IF(AT588="Pattern",WORKDAY(Table2[[#This Row],[Scheduled Ship Date]],-10),WORKDAY(Table2[[#This Row],[Scheduled Ship Date]],-4))</f>
        <v>43483</v>
      </c>
      <c r="AV588" s="39">
        <f>IF(Table2[[#This Row],[Extrusion cut double saw]]=TRUE,IF(O588="ToDo",IF(AT588="Pattern",Table2[[#This Row],[Total Sections]]*0.4,Table2[[#This Row],[Total Sections]]*0.12),0),IF(AT588="Pattern",Table2[[#This Row],[Total Sections]]*4,Table2[[#This Row],[Total Sections]]*1.2))</f>
        <v>1.2</v>
      </c>
      <c r="AW588" s="130">
        <f t="shared" ca="1" si="113"/>
        <v>43471</v>
      </c>
      <c r="AX588" s="42">
        <f>IF(AT588="Pattern",Table2[[#This Row],[Scheduled Ship Date]]-2,Table2[[#This Row],[Scheduled Ship Date]]-3)</f>
        <v>43486</v>
      </c>
      <c r="AY588" s="39">
        <f>IF(Table2[[#This Row],[Pattern]]="Pattern",Table2[[#This Row],[Total Sections]]*4.82,Table2[[#This Row],[Total Sections]]*0.5)</f>
        <v>0.5</v>
      </c>
      <c r="AZ588" s="42">
        <f t="shared" ca="1" si="120"/>
        <v>43471</v>
      </c>
      <c r="BA588" s="39">
        <f>((Table2[Total Sections]/Table2[Open Qty])-1)*Table2[Open Qty]*12.96</f>
        <v>0</v>
      </c>
      <c r="BB588" s="39"/>
      <c r="BC588" s="39" t="str">
        <f t="shared" si="116"/>
        <v>ED2-1000-80-35-UB-6-W-W-UNV-MD-1-45D-CA(36)-FL-C(REMOTE ENLIGHTED INTEGRAL SENSOR)</v>
      </c>
      <c r="BD588" s="39">
        <f t="shared" si="117"/>
        <v>0</v>
      </c>
      <c r="BE588" s="39" t="b">
        <f>_xlfn.IFNA(VLOOKUP(Table2[[#This Row],[Job-no]],Table4[],9,FALSE),TRUE)</f>
        <v>0</v>
      </c>
      <c r="BF588" s="39"/>
      <c r="BG588" s="39" t="b">
        <f>_xlfn.IFNA(VLOOKUP(Table2[[#This Row],[Job-no]],Table4[],14,FALSE),TRUE)</f>
        <v>0</v>
      </c>
      <c r="BH588" s="39" t="str">
        <f>_xlfn.IFNA(VLOOKUP(Table2[[#This Row],[Job-no]],Table4[],11,FALSE),"Done")</f>
        <v/>
      </c>
      <c r="BI588" s="39">
        <f>IF(Table2[[#This Row],[Pattern]]="Pattern",VLOOKUP(Table2[[#This Row],[Product Code]],'Routing data'!$A$2:$W$470,13,FALSE),VLOOKUP(Table2[[#This Row],[Product Code]],'Routing data'!$A$2:$W$470,3,FALSE))</f>
        <v>2</v>
      </c>
      <c r="BJ588" s="39">
        <f>IF(Table2[[#This Row],[Pattern]]="Pattern",VLOOKUP(Table2[[#This Row],[Product Code]],'Routing data'!$A$2:$W$470,14,FALSE),VLOOKUP(Table2[[#This Row],[Product Code]],'Routing data'!$A$2:$W$470,4,FALSE))</f>
        <v>0</v>
      </c>
      <c r="BK588" s="39">
        <f>VLOOKUP(Table2[[#This Row],[Product Code]],'Routing data'!A$4:W$524,16,FALSE)</f>
        <v>0</v>
      </c>
      <c r="BL588" s="42">
        <f>IF(Table2[[#This Row],[Milling Required]]=0,"x",IF(AT588="Pattern",B588-10,B588-4))</f>
        <v>43485</v>
      </c>
      <c r="BM588" s="39"/>
      <c r="BN588" s="42">
        <f t="shared" si="118"/>
        <v>43486</v>
      </c>
      <c r="BO588" s="39">
        <f>IF(Table2[[#This Row],[Milling]]="x","x",Table2[[#This Row],[Total Sections]]*2)</f>
        <v>2</v>
      </c>
      <c r="BP588" s="39">
        <f>IF(Table2[[#This Row],[Punching]]="x","x",Table2[Total Sections]*2)</f>
        <v>2</v>
      </c>
      <c r="BQ588" s="39">
        <f>IF(Table2[[#This Row],[Pattern]]="Pattern",Table2[Total Sections]*3,Table2[Total Sections]*1.5)</f>
        <v>1.5</v>
      </c>
      <c r="BR588" s="42">
        <f t="shared" ca="1" si="114"/>
        <v>43474</v>
      </c>
      <c r="BS588" s="39"/>
      <c r="BT588" s="39"/>
      <c r="BU588" s="39"/>
      <c r="BV588" s="39" t="str">
        <f>_xlfn.IFNA(VLOOKUP(Table2[[#This Row],[Job-no]],Table4[],16,FALSE),"Ready")</f>
        <v/>
      </c>
      <c r="BW588" s="39" t="str">
        <f>_xlfn.IFNA(VLOOKUP(Table2[[#This Row],[Job-no]],Table4[],21,FALSE),"Ready")</f>
        <v/>
      </c>
      <c r="BX588" s="39" t="b">
        <f>_xlfn.IFNA(VLOOKUP(Table2[[#This Row],[Job-no]],Table4[],10,FALSE),TRUE)</f>
        <v>0</v>
      </c>
      <c r="BY588" s="39" t="str">
        <f>_xlfn.IFNA(VLOOKUP(Table2[[#This Row],[Job-no]],Table4[],22,FALSE),"Ready")</f>
        <v/>
      </c>
      <c r="BZ588" s="120">
        <f t="shared" si="119"/>
        <v>43489</v>
      </c>
      <c r="CA588" s="120" t="str">
        <f ca="1">IF(OR(Table2[[#This Row],[Saw Date]]=TODAY(),Table2[[#This Row],[Saw Date]]=TODAY()+1), Table2[[#This Row],[Saw Date]],IF(Table2[[#This Row],[Extrusion cut double saw]],"Done",""))</f>
        <v/>
      </c>
      <c r="CB588" s="120" t="str">
        <f ca="1">IF(OR(Table2[[#This Row],[Lens Date]]=TODAY(),Table2[[#This Row],[Lens Date]]=TODAY()+1), Table2[[#This Row],[Lens Date]],IF(Table2[[#This Row],[MSLens]]="Done","Done",""))</f>
        <v/>
      </c>
      <c r="CC588" s="120" t="str">
        <f ca="1">IF(OR(Table2[[#This Row],[Milling Date]]=TODAY(),Table2[[#This Row],[Milling Date]]=TODAY()+1), Table2[[#This Row],[Milling Date]],IF(Table2[[#This Row],[CNC Holes]]="Ready","Done",""))</f>
        <v/>
      </c>
      <c r="CD588" s="120" t="str">
        <f ca="1">IF(OR(Table2[[#This Row],[Welding Date]]=TODAY(),Table2[[#This Row],[Welding Date]]=TODAY()+1), Table2[[#This Row],[Welding Date]],IF(Table2[[#This Row],[Welding Corners]]="Ready","Done",""))</f>
        <v/>
      </c>
      <c r="CE588" s="120" t="str">
        <f ca="1">IF(OR(Table2[[#This Row],[Puching Date]]=TODAY(),Table2[[#This Row],[Puching Date]]=TODAY()+1), Table2[[#This Row],[Puching Date]],IF(Table2[[#This Row],[Punch Holes]]="Ready","Done",""))</f>
        <v/>
      </c>
      <c r="CF588" s="120" t="str">
        <f ca="1">IF(OR(Table2[[#This Row],[Housing Date2]]=TODAY(),Table2[[#This Row],[Housing Date2]]=TODAY()+1),Table2[[#This Row],[Housing Date2]],IF(Table2[[#This Row],[Body Assembly]],"Done",""))</f>
        <v/>
      </c>
      <c r="CG588" s="120" t="str">
        <f>_xlfn.IFNA(VLOOKUP(Table2[[#This Row],[Job-no]],Table4[],7,FALSE),"Done")</f>
        <v>Scheduled/Released</v>
      </c>
    </row>
    <row r="589" spans="1:85" x14ac:dyDescent="0.25">
      <c r="A589" s="39" t="str">
        <f>_xlfn.CONCAT(Table2[[#This Row],[Order]],"-",Table2[[#This Row],[Line]])</f>
        <v>77249-15</v>
      </c>
      <c r="B589" s="5">
        <v>43489</v>
      </c>
      <c r="C589" s="8">
        <v>77249</v>
      </c>
      <c r="D589" s="3" t="s">
        <v>4085</v>
      </c>
      <c r="E589" s="8">
        <v>15</v>
      </c>
      <c r="F589" s="8">
        <v>1</v>
      </c>
      <c r="G589" s="3" t="s">
        <v>42</v>
      </c>
      <c r="H589" s="8">
        <v>1</v>
      </c>
      <c r="I589" s="43" t="b">
        <v>0</v>
      </c>
      <c r="J589" s="43" t="b">
        <v>0</v>
      </c>
      <c r="K589" t="s">
        <v>114</v>
      </c>
      <c r="L589" s="43" t="b">
        <v>0</v>
      </c>
      <c r="M589" s="43" t="b">
        <v>0</v>
      </c>
      <c r="N589" s="43" t="b">
        <v>0</v>
      </c>
      <c r="O589" t="s">
        <v>114</v>
      </c>
      <c r="P589" t="s">
        <v>114</v>
      </c>
      <c r="Q589" t="s">
        <v>114</v>
      </c>
      <c r="R589" t="s">
        <v>114</v>
      </c>
      <c r="S589" t="s">
        <v>114</v>
      </c>
      <c r="T589" t="s">
        <v>114</v>
      </c>
      <c r="U589" t="s">
        <v>114</v>
      </c>
      <c r="V589" t="s">
        <v>114</v>
      </c>
      <c r="W589" s="5">
        <v>43486</v>
      </c>
      <c r="X589" s="3" t="s">
        <v>114</v>
      </c>
      <c r="Y589" s="3"/>
      <c r="Z589" s="3" t="s">
        <v>5134</v>
      </c>
      <c r="AA589" s="3" t="s">
        <v>114</v>
      </c>
      <c r="AB589" s="3" t="s">
        <v>168</v>
      </c>
      <c r="AC589" s="8">
        <v>4</v>
      </c>
      <c r="AD589" s="3" t="s">
        <v>5967</v>
      </c>
      <c r="AE589" s="4" t="s">
        <v>5968</v>
      </c>
      <c r="AF589" s="3"/>
      <c r="AG589" s="3" t="s">
        <v>114</v>
      </c>
      <c r="AH589" s="8">
        <v>1</v>
      </c>
      <c r="AI589" s="3" t="s">
        <v>180</v>
      </c>
      <c r="AJ589" t="s">
        <v>114</v>
      </c>
      <c r="AK589" t="s">
        <v>114</v>
      </c>
      <c r="AL589" s="43" t="b">
        <v>0</v>
      </c>
      <c r="AM589" s="3"/>
      <c r="AN589" s="3"/>
      <c r="AO589" s="43" t="b">
        <v>0</v>
      </c>
      <c r="AP589" s="3" t="b">
        <v>0</v>
      </c>
      <c r="AQ589" s="129">
        <f>VLOOKUP(Table2[[#This Row],[Job-no]],Table3[],26,FALSE)</f>
        <v>340</v>
      </c>
      <c r="AR589" t="str">
        <f t="shared" si="115"/>
        <v>ED2</v>
      </c>
      <c r="AS589" t="str">
        <f>VLOOKUP(AR589,Table1[],4,0)</f>
        <v>wall</v>
      </c>
      <c r="AT589">
        <f>IF(BD589&gt;0,"Pattern",VLOOKUP(AR589,Table1[],5,0))</f>
        <v>0</v>
      </c>
      <c r="AU589" s="34">
        <f>IF(AT589="Pattern",WORKDAY(Table2[[#This Row],[Scheduled Ship Date]],-10),WORKDAY(Table2[[#This Row],[Scheduled Ship Date]],-4))</f>
        <v>43483</v>
      </c>
      <c r="AV589" s="39">
        <f>IF(Table2[[#This Row],[Extrusion cut double saw]]=TRUE,IF(O589="ToDo",IF(AT589="Pattern",Table2[[#This Row],[Total Sections]]*0.4,Table2[[#This Row],[Total Sections]]*0.12),0),IF(AT589="Pattern",Table2[[#This Row],[Total Sections]]*4,Table2[[#This Row],[Total Sections]]*1.2))</f>
        <v>1.2</v>
      </c>
      <c r="AW589" s="130">
        <f t="shared" ca="1" si="113"/>
        <v>43471</v>
      </c>
      <c r="AX589" s="42">
        <f>IF(AT589="Pattern",Table2[[#This Row],[Scheduled Ship Date]]-2,Table2[[#This Row],[Scheduled Ship Date]]-3)</f>
        <v>43486</v>
      </c>
      <c r="AY589" s="39">
        <f>IF(Table2[[#This Row],[Pattern]]="Pattern",Table2[[#This Row],[Total Sections]]*4.82,Table2[[#This Row],[Total Sections]]*0.5)</f>
        <v>0.5</v>
      </c>
      <c r="AZ589" s="42">
        <f t="shared" ca="1" si="120"/>
        <v>43471</v>
      </c>
      <c r="BA589" s="39">
        <f>((Table2[Total Sections]/Table2[Open Qty])-1)*Table2[Open Qty]*12.96</f>
        <v>0</v>
      </c>
      <c r="BB589" s="39"/>
      <c r="BC589" s="39" t="str">
        <f t="shared" si="116"/>
        <v>ED2-1000-80-35-UB-4-W-W-UNV-MD-1-45D-CA(36)-FL-C(REMOTE ENLIGHTED INTEGRAL SENSOR)</v>
      </c>
      <c r="BD589" s="39">
        <f t="shared" si="117"/>
        <v>0</v>
      </c>
      <c r="BE589" s="39" t="b">
        <f>_xlfn.IFNA(VLOOKUP(Table2[[#This Row],[Job-no]],Table4[],9,FALSE),TRUE)</f>
        <v>0</v>
      </c>
      <c r="BF589" s="39"/>
      <c r="BG589" s="39" t="b">
        <f>_xlfn.IFNA(VLOOKUP(Table2[[#This Row],[Job-no]],Table4[],14,FALSE),TRUE)</f>
        <v>0</v>
      </c>
      <c r="BH589" s="39" t="str">
        <f>_xlfn.IFNA(VLOOKUP(Table2[[#This Row],[Job-no]],Table4[],11,FALSE),"Done")</f>
        <v/>
      </c>
      <c r="BI589" s="39">
        <f>IF(Table2[[#This Row],[Pattern]]="Pattern",VLOOKUP(Table2[[#This Row],[Product Code]],'Routing data'!$A$2:$W$470,13,FALSE),VLOOKUP(Table2[[#This Row],[Product Code]],'Routing data'!$A$2:$W$470,3,FALSE))</f>
        <v>2</v>
      </c>
      <c r="BJ589" s="39">
        <f>IF(Table2[[#This Row],[Pattern]]="Pattern",VLOOKUP(Table2[[#This Row],[Product Code]],'Routing data'!$A$2:$W$470,14,FALSE),VLOOKUP(Table2[[#This Row],[Product Code]],'Routing data'!$A$2:$W$470,4,FALSE))</f>
        <v>0</v>
      </c>
      <c r="BK589" s="39">
        <f>VLOOKUP(Table2[[#This Row],[Product Code]],'Routing data'!A$4:W$524,16,FALSE)</f>
        <v>0</v>
      </c>
      <c r="BL589" s="42">
        <f>IF(Table2[[#This Row],[Milling Required]]=0,"x",IF(AT589="Pattern",B589-10,B589-4))</f>
        <v>43485</v>
      </c>
      <c r="BM589" s="39"/>
      <c r="BN589" s="42">
        <f t="shared" si="118"/>
        <v>43486</v>
      </c>
      <c r="BO589" s="39">
        <f>IF(Table2[[#This Row],[Milling]]="x","x",Table2[[#This Row],[Total Sections]]*2)</f>
        <v>2</v>
      </c>
      <c r="BP589" s="39">
        <f>IF(Table2[[#This Row],[Punching]]="x","x",Table2[Total Sections]*2)</f>
        <v>2</v>
      </c>
      <c r="BQ589" s="39">
        <f>IF(Table2[[#This Row],[Pattern]]="Pattern",Table2[Total Sections]*3,Table2[Total Sections]*1.5)</f>
        <v>1.5</v>
      </c>
      <c r="BR589" s="42">
        <f t="shared" ca="1" si="114"/>
        <v>43474</v>
      </c>
      <c r="BS589" s="39"/>
      <c r="BT589" s="39"/>
      <c r="BU589" s="39"/>
      <c r="BV589" s="39" t="str">
        <f>_xlfn.IFNA(VLOOKUP(Table2[[#This Row],[Job-no]],Table4[],16,FALSE),"Ready")</f>
        <v/>
      </c>
      <c r="BW589" s="39" t="str">
        <f>_xlfn.IFNA(VLOOKUP(Table2[[#This Row],[Job-no]],Table4[],21,FALSE),"Ready")</f>
        <v/>
      </c>
      <c r="BX589" s="39" t="b">
        <f>_xlfn.IFNA(VLOOKUP(Table2[[#This Row],[Job-no]],Table4[],10,FALSE),TRUE)</f>
        <v>0</v>
      </c>
      <c r="BY589" s="39" t="str">
        <f>_xlfn.IFNA(VLOOKUP(Table2[[#This Row],[Job-no]],Table4[],22,FALSE),"Ready")</f>
        <v/>
      </c>
      <c r="BZ589" s="120">
        <f t="shared" si="119"/>
        <v>43489</v>
      </c>
      <c r="CA589" s="120" t="str">
        <f ca="1">IF(OR(Table2[[#This Row],[Saw Date]]=TODAY(),Table2[[#This Row],[Saw Date]]=TODAY()+1), Table2[[#This Row],[Saw Date]],IF(Table2[[#This Row],[Extrusion cut double saw]],"Done",""))</f>
        <v/>
      </c>
      <c r="CB589" s="120" t="str">
        <f ca="1">IF(OR(Table2[[#This Row],[Lens Date]]=TODAY(),Table2[[#This Row],[Lens Date]]=TODAY()+1), Table2[[#This Row],[Lens Date]],IF(Table2[[#This Row],[MSLens]]="Done","Done",""))</f>
        <v/>
      </c>
      <c r="CC589" s="120" t="str">
        <f ca="1">IF(OR(Table2[[#This Row],[Milling Date]]=TODAY(),Table2[[#This Row],[Milling Date]]=TODAY()+1), Table2[[#This Row],[Milling Date]],IF(Table2[[#This Row],[CNC Holes]]="Ready","Done",""))</f>
        <v/>
      </c>
      <c r="CD589" s="120" t="str">
        <f ca="1">IF(OR(Table2[[#This Row],[Welding Date]]=TODAY(),Table2[[#This Row],[Welding Date]]=TODAY()+1), Table2[[#This Row],[Welding Date]],IF(Table2[[#This Row],[Welding Corners]]="Ready","Done",""))</f>
        <v/>
      </c>
      <c r="CE589" s="120" t="str">
        <f ca="1">IF(OR(Table2[[#This Row],[Puching Date]]=TODAY(),Table2[[#This Row],[Puching Date]]=TODAY()+1), Table2[[#This Row],[Puching Date]],IF(Table2[[#This Row],[Punch Holes]]="Ready","Done",""))</f>
        <v/>
      </c>
      <c r="CF589" s="120" t="str">
        <f ca="1">IF(OR(Table2[[#This Row],[Housing Date2]]=TODAY(),Table2[[#This Row],[Housing Date2]]=TODAY()+1),Table2[[#This Row],[Housing Date2]],IF(Table2[[#This Row],[Body Assembly]],"Done",""))</f>
        <v/>
      </c>
      <c r="CG589" s="120" t="str">
        <f>_xlfn.IFNA(VLOOKUP(Table2[[#This Row],[Job-no]],Table4[],7,FALSE),"Done")</f>
        <v>Scheduled/Released</v>
      </c>
    </row>
    <row r="590" spans="1:85" x14ac:dyDescent="0.25">
      <c r="A590" s="39" t="str">
        <f>_xlfn.CONCAT(Table2[[#This Row],[Order]],"-",Table2[[#This Row],[Line]])</f>
        <v>77249-3</v>
      </c>
      <c r="B590" s="5">
        <v>43489</v>
      </c>
      <c r="C590" s="8">
        <v>77249</v>
      </c>
      <c r="D590" s="3" t="s">
        <v>4070</v>
      </c>
      <c r="E590" s="8">
        <v>3</v>
      </c>
      <c r="F590" s="8">
        <v>1</v>
      </c>
      <c r="G590" s="3" t="s">
        <v>42</v>
      </c>
      <c r="H590" s="8">
        <v>1</v>
      </c>
      <c r="I590" s="43" t="b">
        <v>0</v>
      </c>
      <c r="J590" s="43" t="b">
        <v>0</v>
      </c>
      <c r="K590" t="s">
        <v>114</v>
      </c>
      <c r="L590" s="43" t="b">
        <v>0</v>
      </c>
      <c r="M590" s="43" t="b">
        <v>0</v>
      </c>
      <c r="N590" s="43" t="b">
        <v>0</v>
      </c>
      <c r="O590" t="s">
        <v>114</v>
      </c>
      <c r="P590" t="s">
        <v>114</v>
      </c>
      <c r="Q590" t="s">
        <v>114</v>
      </c>
      <c r="R590" t="s">
        <v>114</v>
      </c>
      <c r="S590" t="s">
        <v>114</v>
      </c>
      <c r="T590" t="s">
        <v>114</v>
      </c>
      <c r="U590" t="s">
        <v>114</v>
      </c>
      <c r="V590" t="s">
        <v>114</v>
      </c>
      <c r="W590" s="5">
        <v>43486</v>
      </c>
      <c r="X590" s="3" t="s">
        <v>114</v>
      </c>
      <c r="Y590" s="3"/>
      <c r="Z590" s="3" t="s">
        <v>5132</v>
      </c>
      <c r="AA590" s="3" t="s">
        <v>114</v>
      </c>
      <c r="AB590" s="3" t="s">
        <v>168</v>
      </c>
      <c r="AC590" s="8">
        <v>4</v>
      </c>
      <c r="AD590" s="3" t="s">
        <v>5967</v>
      </c>
      <c r="AE590" s="4" t="s">
        <v>5968</v>
      </c>
      <c r="AF590" s="3"/>
      <c r="AG590" s="3" t="s">
        <v>114</v>
      </c>
      <c r="AH590" s="8">
        <v>1</v>
      </c>
      <c r="AI590" s="3" t="s">
        <v>180</v>
      </c>
      <c r="AJ590" t="s">
        <v>114</v>
      </c>
      <c r="AK590" t="s">
        <v>114</v>
      </c>
      <c r="AL590" s="43" t="b">
        <v>0</v>
      </c>
      <c r="AM590" s="3"/>
      <c r="AN590" s="3"/>
      <c r="AO590" s="43" t="b">
        <v>0</v>
      </c>
      <c r="AP590" s="3" t="b">
        <v>0</v>
      </c>
      <c r="AQ590" s="3">
        <f>VLOOKUP(Table2[[#This Row],[Job-no]],Table3[],26,FALSE)</f>
        <v>680</v>
      </c>
      <c r="AR590" t="str">
        <f t="shared" si="115"/>
        <v>ED2WD</v>
      </c>
      <c r="AS590" t="str">
        <f>VLOOKUP(AR590,Table1[],4,0)</f>
        <v>wall</v>
      </c>
      <c r="AT590">
        <f>IF(BD590&gt;0,"Pattern",VLOOKUP(AR590,Table1[],5,0))</f>
        <v>0</v>
      </c>
      <c r="AU590" s="34">
        <f>IF(AT590="Pattern",WORKDAY(Table2[[#This Row],[Scheduled Ship Date]],-10),WORKDAY(Table2[[#This Row],[Scheduled Ship Date]],-4))</f>
        <v>43483</v>
      </c>
      <c r="AV590" s="39">
        <f>IF(Table2[[#This Row],[Extrusion cut double saw]]=TRUE,IF(O590="ToDo",IF(AT590="Pattern",Table2[[#This Row],[Total Sections]]*0.4,Table2[[#This Row],[Total Sections]]*0.12),0),IF(AT590="Pattern",Table2[[#This Row],[Total Sections]]*4,Table2[[#This Row],[Total Sections]]*1.2))</f>
        <v>1.2</v>
      </c>
      <c r="AW590" s="130">
        <f t="shared" ref="AW590:AW616" ca="1" si="121">TODAY()+4</f>
        <v>43471</v>
      </c>
      <c r="AX590" s="42">
        <f>IF(AT590="Pattern",Table2[[#This Row],[Scheduled Ship Date]]-2,Table2[[#This Row],[Scheduled Ship Date]]-3)</f>
        <v>43486</v>
      </c>
      <c r="AY590" s="39">
        <f>IF(Table2[[#This Row],[Pattern]]="Pattern",Table2[[#This Row],[Total Sections]]*4.82,Table2[[#This Row],[Total Sections]]*0.5)</f>
        <v>0.5</v>
      </c>
      <c r="AZ590" s="42">
        <f t="shared" ca="1" si="120"/>
        <v>43471</v>
      </c>
      <c r="BA590" s="39">
        <f>((Table2[Total Sections]/Table2[Open Qty])-1)*Table2[Open Qty]*12.96</f>
        <v>0</v>
      </c>
      <c r="BB590" s="39"/>
      <c r="BC590" s="39" t="str">
        <f t="shared" si="116"/>
        <v>ED2WD-1000-80-35-UB-8-W-W-UNV-DP-1-FL-C(REMOTE DRIVER AND ENLIGHTED INTEGRAL SENSOR)</v>
      </c>
      <c r="BD590" s="39">
        <f t="shared" si="117"/>
        <v>0</v>
      </c>
      <c r="BE590" s="39" t="b">
        <f>_xlfn.IFNA(VLOOKUP(Table2[[#This Row],[Job-no]],Table4[],9,FALSE),TRUE)</f>
        <v>0</v>
      </c>
      <c r="BF590" s="39"/>
      <c r="BG590" s="39" t="b">
        <f>_xlfn.IFNA(VLOOKUP(Table2[[#This Row],[Job-no]],Table4[],14,FALSE),TRUE)</f>
        <v>0</v>
      </c>
      <c r="BH590" s="39" t="str">
        <f>_xlfn.IFNA(VLOOKUP(Table2[[#This Row],[Job-no]],Table4[],11,FALSE),"Done")</f>
        <v/>
      </c>
      <c r="BI590" s="39">
        <f>IF(Table2[[#This Row],[Pattern]]="Pattern",VLOOKUP(Table2[[#This Row],[Product Code]],'Routing data'!$A$2:$W$470,13,FALSE),VLOOKUP(Table2[[#This Row],[Product Code]],'Routing data'!$A$2:$W$470,3,FALSE))</f>
        <v>2</v>
      </c>
      <c r="BJ590" s="39">
        <f>IF(Table2[[#This Row],[Pattern]]="Pattern",VLOOKUP(Table2[[#This Row],[Product Code]],'Routing data'!$A$2:$W$470,14,FALSE),VLOOKUP(Table2[[#This Row],[Product Code]],'Routing data'!$A$2:$W$470,4,FALSE))</f>
        <v>0</v>
      </c>
      <c r="BK590" s="39">
        <f>VLOOKUP(Table2[[#This Row],[Product Code]],'Routing data'!A$4:W$524,16,FALSE)</f>
        <v>0</v>
      </c>
      <c r="BL590" s="42">
        <f>IF(Table2[[#This Row],[Milling Required]]=0,"x",IF(AT590="Pattern",B590-10,B590-4))</f>
        <v>43485</v>
      </c>
      <c r="BM590" s="39"/>
      <c r="BN590" s="42">
        <f t="shared" si="118"/>
        <v>43486</v>
      </c>
      <c r="BO590" s="39">
        <f>IF(Table2[[#This Row],[Milling]]="x","x",Table2[[#This Row],[Total Sections]]*2)</f>
        <v>2</v>
      </c>
      <c r="BP590" s="39">
        <f>IF(Table2[[#This Row],[Punching]]="x","x",Table2[Total Sections]*2)</f>
        <v>2</v>
      </c>
      <c r="BQ590" s="39">
        <f>IF(Table2[[#This Row],[Pattern]]="Pattern",Table2[Total Sections]*3,Table2[Total Sections]*1.5)</f>
        <v>1.5</v>
      </c>
      <c r="BR590" s="42">
        <f t="shared" ca="1" si="114"/>
        <v>43474</v>
      </c>
      <c r="BS590" s="39"/>
      <c r="BT590" s="39"/>
      <c r="BU590" s="39"/>
      <c r="BV590" s="39" t="str">
        <f>_xlfn.IFNA(VLOOKUP(Table2[[#This Row],[Job-no]],Table4[],16,FALSE),"Ready")</f>
        <v/>
      </c>
      <c r="BW590" s="39" t="str">
        <f>_xlfn.IFNA(VLOOKUP(Table2[[#This Row],[Job-no]],Table4[],21,FALSE),"Ready")</f>
        <v/>
      </c>
      <c r="BX590" s="39" t="b">
        <f>_xlfn.IFNA(VLOOKUP(Table2[[#This Row],[Job-no]],Table4[],10,FALSE),TRUE)</f>
        <v>0</v>
      </c>
      <c r="BY590" s="39" t="str">
        <f>_xlfn.IFNA(VLOOKUP(Table2[[#This Row],[Job-no]],Table4[],22,FALSE),"Ready")</f>
        <v/>
      </c>
      <c r="BZ590" s="120">
        <f t="shared" si="119"/>
        <v>43489</v>
      </c>
      <c r="CA590" s="120" t="str">
        <f ca="1">IF(OR(Table2[[#This Row],[Saw Date]]=TODAY(),Table2[[#This Row],[Saw Date]]=TODAY()+1), Table2[[#This Row],[Saw Date]],IF(Table2[[#This Row],[Extrusion cut double saw]],"Done",""))</f>
        <v/>
      </c>
      <c r="CB590" s="120" t="str">
        <f ca="1">IF(OR(Table2[[#This Row],[Lens Date]]=TODAY(),Table2[[#This Row],[Lens Date]]=TODAY()+1), Table2[[#This Row],[Lens Date]],IF(Table2[[#This Row],[MSLens]]="Done","Done",""))</f>
        <v/>
      </c>
      <c r="CC590" s="120" t="str">
        <f ca="1">IF(OR(Table2[[#This Row],[Milling Date]]=TODAY(),Table2[[#This Row],[Milling Date]]=TODAY()+1), Table2[[#This Row],[Milling Date]],IF(Table2[[#This Row],[CNC Holes]]="Ready","Done",""))</f>
        <v/>
      </c>
      <c r="CD590" s="120" t="str">
        <f ca="1">IF(OR(Table2[[#This Row],[Welding Date]]=TODAY(),Table2[[#This Row],[Welding Date]]=TODAY()+1), Table2[[#This Row],[Welding Date]],IF(Table2[[#This Row],[Welding Corners]]="Ready","Done",""))</f>
        <v/>
      </c>
      <c r="CE590" s="120" t="str">
        <f ca="1">IF(OR(Table2[[#This Row],[Puching Date]]=TODAY(),Table2[[#This Row],[Puching Date]]=TODAY()+1), Table2[[#This Row],[Puching Date]],IF(Table2[[#This Row],[Punch Holes]]="Ready","Done",""))</f>
        <v/>
      </c>
      <c r="CF590" s="120" t="str">
        <f ca="1">IF(OR(Table2[[#This Row],[Housing Date2]]=TODAY(),Table2[[#This Row],[Housing Date2]]=TODAY()+1),Table2[[#This Row],[Housing Date2]],IF(Table2[[#This Row],[Body Assembly]],"Done",""))</f>
        <v/>
      </c>
      <c r="CG590" s="120" t="str">
        <f>_xlfn.IFNA(VLOOKUP(Table2[[#This Row],[Job-no]],Table4[],7,FALSE),"Done")</f>
        <v>Scheduled/Released</v>
      </c>
    </row>
    <row r="591" spans="1:85" x14ac:dyDescent="0.25">
      <c r="A591" t="str">
        <f>_xlfn.CONCAT(Table2[[#This Row],[Order]],"-",Table2[[#This Row],[Line]])</f>
        <v>77414-1</v>
      </c>
      <c r="B591" s="5">
        <v>43489</v>
      </c>
      <c r="C591" s="8">
        <v>77414</v>
      </c>
      <c r="D591" s="3" t="s">
        <v>4423</v>
      </c>
      <c r="E591" s="8">
        <v>1</v>
      </c>
      <c r="F591" s="8">
        <v>1</v>
      </c>
      <c r="G591" s="3" t="s">
        <v>42</v>
      </c>
      <c r="H591" s="8">
        <v>3</v>
      </c>
      <c r="I591" s="43" t="b">
        <v>0</v>
      </c>
      <c r="J591" s="43" t="b">
        <v>0</v>
      </c>
      <c r="K591" t="s">
        <v>114</v>
      </c>
      <c r="L591" s="43" t="b">
        <v>0</v>
      </c>
      <c r="M591" s="43" t="b">
        <v>0</v>
      </c>
      <c r="N591" s="43" t="b">
        <v>0</v>
      </c>
      <c r="O591" t="s">
        <v>114</v>
      </c>
      <c r="P591" t="s">
        <v>114</v>
      </c>
      <c r="Q591" t="s">
        <v>114</v>
      </c>
      <c r="R591" t="s">
        <v>114</v>
      </c>
      <c r="S591" t="s">
        <v>114</v>
      </c>
      <c r="T591" t="s">
        <v>114</v>
      </c>
      <c r="U591" t="s">
        <v>114</v>
      </c>
      <c r="V591" t="s">
        <v>114</v>
      </c>
      <c r="W591" s="5">
        <v>43486</v>
      </c>
      <c r="X591" s="3" t="s">
        <v>114</v>
      </c>
      <c r="Y591" s="3"/>
      <c r="Z591" s="3" t="s">
        <v>5320</v>
      </c>
      <c r="AA591" s="3" t="s">
        <v>114</v>
      </c>
      <c r="AB591" s="3" t="s">
        <v>74</v>
      </c>
      <c r="AC591" s="8">
        <v>12</v>
      </c>
      <c r="AD591" s="3" t="s">
        <v>5967</v>
      </c>
      <c r="AE591" s="4" t="s">
        <v>5968</v>
      </c>
      <c r="AF591" s="3"/>
      <c r="AG591" s="3" t="s">
        <v>114</v>
      </c>
      <c r="AH591" s="8">
        <v>3</v>
      </c>
      <c r="AI591" s="3" t="s">
        <v>74</v>
      </c>
      <c r="AJ591" t="s">
        <v>114</v>
      </c>
      <c r="AK591" t="s">
        <v>114</v>
      </c>
      <c r="AL591" s="43" t="b">
        <v>0</v>
      </c>
      <c r="AM591" s="3"/>
      <c r="AN591" s="3"/>
      <c r="AO591" s="43" t="b">
        <v>0</v>
      </c>
      <c r="AP591" s="3" t="b">
        <v>0</v>
      </c>
      <c r="AQ591" s="3">
        <f>VLOOKUP(Table2[[#This Row],[Job-no]],Table3[],26,FALSE)</f>
        <v>2106</v>
      </c>
      <c r="AR591" t="str">
        <f t="shared" si="115"/>
        <v>ZELED</v>
      </c>
      <c r="AS591" t="str">
        <f>VLOOKUP(AR591,Table1[],4,0)</f>
        <v>pendant</v>
      </c>
      <c r="AT591">
        <f>IF(BD591&gt;0,"Pattern",VLOOKUP(AR591,Table1[],5,0))</f>
        <v>0</v>
      </c>
      <c r="AU591" s="34">
        <f>IF(AT591="Pattern",WORKDAY(Table2[[#This Row],[Scheduled Ship Date]],-10),WORKDAY(Table2[[#This Row],[Scheduled Ship Date]],-4))</f>
        <v>43483</v>
      </c>
      <c r="AV591">
        <f>IF(Table2[[#This Row],[Extrusion cut double saw]]=TRUE,IF(O591="ToDo",IF(AT591="Pattern",Table2[[#This Row],[Total Sections]]*0.4,Table2[[#This Row],[Total Sections]]*0.12),0),IF(AT591="Pattern",Table2[[#This Row],[Total Sections]]*4,Table2[[#This Row],[Total Sections]]*1.2))</f>
        <v>3.5999999999999996</v>
      </c>
      <c r="AW591" s="130">
        <f t="shared" ca="1" si="121"/>
        <v>43471</v>
      </c>
      <c r="AX591" s="42">
        <f>IF(AT591="Pattern",Table2[[#This Row],[Scheduled Ship Date]]-2,Table2[[#This Row],[Scheduled Ship Date]]-3)</f>
        <v>43486</v>
      </c>
      <c r="AY591">
        <f>IF(Table2[[#This Row],[Pattern]]="Pattern",Table2[[#This Row],[Total Sections]]*4.82,Table2[[#This Row],[Total Sections]]*0.5)</f>
        <v>1.5</v>
      </c>
      <c r="AZ591" s="42">
        <f t="shared" ca="1" si="120"/>
        <v>43471</v>
      </c>
      <c r="BA591" s="39">
        <f>((Table2[Total Sections]/Table2[Open Qty])-1)*Table2[Open Qty]*12.96</f>
        <v>0</v>
      </c>
      <c r="BB591" s="42"/>
      <c r="BC591" s="39" t="str">
        <f t="shared" si="116"/>
        <v>ZELED-SL 0/100-500-90-35-MSO-W-5' 0"-BLK-UNV-MD-1-CT9(36)</v>
      </c>
      <c r="BD591" s="39">
        <f t="shared" si="117"/>
        <v>0</v>
      </c>
      <c r="BE591" s="39" t="b">
        <f>_xlfn.IFNA(VLOOKUP(Table2[[#This Row],[Job-no]],Table4[],9,FALSE),TRUE)</f>
        <v>0</v>
      </c>
      <c r="BF591" t="str">
        <f>VLOOKUP(AR591,Table1[],3,0)</f>
        <v>Zen</v>
      </c>
      <c r="BG591" s="39" t="b">
        <f>_xlfn.IFNA(VLOOKUP(Table2[[#This Row],[Job-no]],Table4[],14,FALSE),TRUE)</f>
        <v>0</v>
      </c>
      <c r="BH591" s="39" t="str">
        <f>_xlfn.IFNA(VLOOKUP(Table2[[#This Row],[Job-no]],Table4[],11,FALSE),"Done")</f>
        <v/>
      </c>
      <c r="BI591" s="39">
        <f>IF(Table2[[#This Row],[Pattern]]="Pattern",VLOOKUP(Table2[[#This Row],[Product Code]],'Routing data'!$A$2:$W$470,13,FALSE),VLOOKUP(Table2[[#This Row],[Product Code]],'Routing data'!$A$2:$W$470,3,FALSE))</f>
        <v>2</v>
      </c>
      <c r="BJ591" s="39">
        <f>IF(Table2[[#This Row],[Pattern]]="Pattern",VLOOKUP(Table2[[#This Row],[Product Code]],'Routing data'!$A$2:$W$470,14,FALSE),VLOOKUP(Table2[[#This Row],[Product Code]],'Routing data'!$A$2:$W$470,4,FALSE))</f>
        <v>0</v>
      </c>
      <c r="BK591" s="39">
        <f>VLOOKUP(Table2[[#This Row],[Product Code]],'Routing data'!A$4:W$524,16,FALSE)</f>
        <v>0</v>
      </c>
      <c r="BL591" s="42">
        <f>IF(Table2[[#This Row],[Milling Required]]=0,"x",IF(AT591="Pattern",B591-10,B591-4))</f>
        <v>43485</v>
      </c>
      <c r="BM591" s="42" t="str">
        <f>IF(Table2[[#This Row],[Punching Required]]=0,"x",IF(AT591="Pattern",B591-8,B591-2))</f>
        <v>x</v>
      </c>
      <c r="BN591" s="42">
        <f t="shared" si="118"/>
        <v>43486</v>
      </c>
      <c r="BO591" s="39">
        <f>IF(Table2[[#This Row],[Milling]]="x","x",Table2[[#This Row],[Total Sections]]*2)</f>
        <v>6</v>
      </c>
      <c r="BP591" s="39" t="str">
        <f>IF(Table2[[#This Row],[Punching]]="x","x",Table2[Total Sections]*2)</f>
        <v>x</v>
      </c>
      <c r="BQ591" s="39">
        <f>IF(Table2[[#This Row],[Pattern]]="Pattern",Table2[Total Sections]*3,Table2[Total Sections]*1.5)</f>
        <v>4.5</v>
      </c>
      <c r="BR591" s="42">
        <f t="shared" ca="1" si="114"/>
        <v>43474</v>
      </c>
      <c r="BS591" s="42"/>
      <c r="BT591" s="42"/>
      <c r="BU591" s="39"/>
      <c r="BV591" s="39" t="str">
        <f>_xlfn.IFNA(VLOOKUP(Table2[[#This Row],[Job-no]],Table4[],16,FALSE),"Ready")</f>
        <v/>
      </c>
      <c r="BW591" s="39" t="str">
        <f>_xlfn.IFNA(VLOOKUP(Table2[[#This Row],[Job-no]],Table4[],21,FALSE),"Ready")</f>
        <v/>
      </c>
      <c r="BX591" s="39" t="b">
        <f>_xlfn.IFNA(VLOOKUP(Table2[[#This Row],[Job-no]],Table4[],10,FALSE),TRUE)</f>
        <v>0</v>
      </c>
      <c r="BY591" s="39" t="str">
        <f>_xlfn.IFNA(VLOOKUP(Table2[[#This Row],[Job-no]],Table4[],22,FALSE),"Ready")</f>
        <v/>
      </c>
      <c r="BZ591" s="120">
        <f t="shared" si="119"/>
        <v>43489</v>
      </c>
      <c r="CA591" s="120" t="str">
        <f ca="1">IF(OR(Table2[[#This Row],[Saw Date]]=TODAY(),Table2[[#This Row],[Saw Date]]=TODAY()+1), Table2[[#This Row],[Saw Date]],IF(Table2[[#This Row],[Extrusion cut double saw]],"Done",""))</f>
        <v/>
      </c>
      <c r="CB591" s="120" t="str">
        <f ca="1">IF(OR(Table2[[#This Row],[Lens Date]]=TODAY(),Table2[[#This Row],[Lens Date]]=TODAY()+1), Table2[[#This Row],[Lens Date]],IF(Table2[[#This Row],[MSLens]]="Done","Done",""))</f>
        <v/>
      </c>
      <c r="CC591" s="120" t="str">
        <f ca="1">IF(OR(Table2[[#This Row],[Milling Date]]=TODAY(),Table2[[#This Row],[Milling Date]]=TODAY()+1), Table2[[#This Row],[Milling Date]],IF(Table2[[#This Row],[CNC Holes]]="Ready","Done",""))</f>
        <v/>
      </c>
      <c r="CD591" s="120" t="str">
        <f ca="1">IF(OR(Table2[[#This Row],[Welding Date]]=TODAY(),Table2[[#This Row],[Welding Date]]=TODAY()+1), Table2[[#This Row],[Welding Date]],IF(Table2[[#This Row],[Welding Corners]]="Ready","Done",""))</f>
        <v/>
      </c>
      <c r="CE591" s="120" t="str">
        <f ca="1">IF(OR(Table2[[#This Row],[Puching Date]]=TODAY(),Table2[[#This Row],[Puching Date]]=TODAY()+1), Table2[[#This Row],[Puching Date]],IF(Table2[[#This Row],[Punch Holes]]="Ready","Done",""))</f>
        <v/>
      </c>
      <c r="CF591" s="120" t="str">
        <f ca="1">IF(OR(Table2[[#This Row],[Housing Date2]]=TODAY(),Table2[[#This Row],[Housing Date2]]=TODAY()+1),Table2[[#This Row],[Housing Date2]],IF(Table2[[#This Row],[Body Assembly]],"Done",""))</f>
        <v/>
      </c>
      <c r="CG591" s="120" t="str">
        <f>_xlfn.IFNA(VLOOKUP(Table2[[#This Row],[Job-no]],Table4[],7,FALSE),"Done")</f>
        <v>Scheduled/Released</v>
      </c>
    </row>
    <row r="592" spans="1:85" x14ac:dyDescent="0.25">
      <c r="A592" t="str">
        <f>_xlfn.CONCAT(Table2[[#This Row],[Order]],"-",Table2[[#This Row],[Line]])</f>
        <v>74740-17</v>
      </c>
      <c r="B592" s="5">
        <v>43490</v>
      </c>
      <c r="C592" s="8">
        <v>74740</v>
      </c>
      <c r="D592" s="3" t="s">
        <v>1463</v>
      </c>
      <c r="E592" s="8">
        <v>17</v>
      </c>
      <c r="F592" s="8">
        <v>1</v>
      </c>
      <c r="G592" s="3" t="s">
        <v>42</v>
      </c>
      <c r="H592" s="8">
        <v>2</v>
      </c>
      <c r="I592" s="43" t="b">
        <v>0</v>
      </c>
      <c r="J592" s="43" t="b">
        <v>0</v>
      </c>
      <c r="K592" t="s">
        <v>114</v>
      </c>
      <c r="L592" s="43" t="b">
        <v>0</v>
      </c>
      <c r="M592" s="43" t="b">
        <v>0</v>
      </c>
      <c r="N592" s="43" t="b">
        <v>0</v>
      </c>
      <c r="O592" t="s">
        <v>114</v>
      </c>
      <c r="P592" t="s">
        <v>114</v>
      </c>
      <c r="Q592" t="s">
        <v>114</v>
      </c>
      <c r="R592" t="s">
        <v>114</v>
      </c>
      <c r="S592" t="s">
        <v>114</v>
      </c>
      <c r="T592" t="s">
        <v>114</v>
      </c>
      <c r="U592" t="s">
        <v>114</v>
      </c>
      <c r="V592" t="s">
        <v>114</v>
      </c>
      <c r="W592" s="5">
        <v>43487</v>
      </c>
      <c r="X592" s="3" t="s">
        <v>114</v>
      </c>
      <c r="Y592" s="3"/>
      <c r="Z592" s="3" t="s">
        <v>4915</v>
      </c>
      <c r="AA592" s="3" t="s">
        <v>114</v>
      </c>
      <c r="AB592" s="3" t="s">
        <v>74</v>
      </c>
      <c r="AC592" s="8">
        <v>4</v>
      </c>
      <c r="AD592" s="3" t="s">
        <v>5967</v>
      </c>
      <c r="AE592" s="4" t="s">
        <v>5968</v>
      </c>
      <c r="AF592" s="3"/>
      <c r="AG592" s="3" t="s">
        <v>114</v>
      </c>
      <c r="AH592" s="8">
        <v>2</v>
      </c>
      <c r="AI592" s="3" t="s">
        <v>74</v>
      </c>
      <c r="AJ592" t="s">
        <v>114</v>
      </c>
      <c r="AK592" t="s">
        <v>114</v>
      </c>
      <c r="AL592" s="43" t="b">
        <v>0</v>
      </c>
      <c r="AM592" s="3"/>
      <c r="AN592" s="3"/>
      <c r="AO592" s="43" t="b">
        <v>0</v>
      </c>
      <c r="AP592" s="3" t="b">
        <v>0</v>
      </c>
      <c r="AQ592" s="3">
        <f>VLOOKUP(Table2[[#This Row],[Job-no]],Table3[],26,FALSE)</f>
        <v>1080</v>
      </c>
      <c r="AR592" t="str">
        <f t="shared" si="115"/>
        <v>PWWLED</v>
      </c>
      <c r="AS592" t="str">
        <f>VLOOKUP(AR592,Table1[],4,0)</f>
        <v>wall</v>
      </c>
      <c r="AT592">
        <f>IF(BD592&gt;0,"Pattern",VLOOKUP(AR592,Table1[],5,0))</f>
        <v>0</v>
      </c>
      <c r="AU592" s="34">
        <f>IF(AT592="Pattern",WORKDAY(Table2[[#This Row],[Scheduled Ship Date]],-10),WORKDAY(Table2[[#This Row],[Scheduled Ship Date]],-4))</f>
        <v>43486</v>
      </c>
      <c r="AV592">
        <f>IF(Table2[[#This Row],[Extrusion cut double saw]]=TRUE,IF(O592="ToDo",IF(AT592="Pattern",Table2[[#This Row],[Total Sections]]*0.4,Table2[[#This Row],[Total Sections]]*0.12),0),IF(AT592="Pattern",Table2[[#This Row],[Total Sections]]*4,Table2[[#This Row],[Total Sections]]*1.2))</f>
        <v>2.4</v>
      </c>
      <c r="AW592" s="130">
        <f t="shared" ca="1" si="121"/>
        <v>43471</v>
      </c>
      <c r="AX592" s="42">
        <f>IF(AT592="Pattern",Table2[[#This Row],[Scheduled Ship Date]]-2,Table2[[#This Row],[Scheduled Ship Date]]-3)</f>
        <v>43487</v>
      </c>
      <c r="AY592">
        <f>IF(Table2[[#This Row],[Pattern]]="Pattern",Table2[[#This Row],[Total Sections]]*4.82,Table2[[#This Row],[Total Sections]]*0.5)</f>
        <v>1</v>
      </c>
      <c r="AZ592" s="42">
        <f t="shared" ca="1" si="120"/>
        <v>43471</v>
      </c>
      <c r="BA592" s="39">
        <f>((Table2[Total Sections]/Table2[Open Qty])-1)*Table2[Open Qty]*12.96</f>
        <v>0</v>
      </c>
      <c r="BB592" s="42"/>
      <c r="BC592" s="39" t="str">
        <f t="shared" si="116"/>
        <v>PWWLED-500-80-35-S-6-W-UNV-DP-1</v>
      </c>
      <c r="BD592" s="39">
        <f t="shared" si="117"/>
        <v>0</v>
      </c>
      <c r="BE592" s="39" t="b">
        <f>_xlfn.IFNA(VLOOKUP(Table2[[#This Row],[Job-no]],Table4[],9,FALSE),TRUE)</f>
        <v>0</v>
      </c>
      <c r="BF592" t="str">
        <f>VLOOKUP(AR592,Table1[],3,0)</f>
        <v>PRMLED</v>
      </c>
      <c r="BG592" s="39" t="b">
        <f>_xlfn.IFNA(VLOOKUP(Table2[[#This Row],[Job-no]],Table4[],14,FALSE),TRUE)</f>
        <v>0</v>
      </c>
      <c r="BH592" s="39" t="str">
        <f>_xlfn.IFNA(VLOOKUP(Table2[[#This Row],[Job-no]],Table4[],11,FALSE),"Done")</f>
        <v/>
      </c>
      <c r="BI592" s="39">
        <f>IF(Table2[[#This Row],[Pattern]]="Pattern",VLOOKUP(Table2[[#This Row],[Product Code]],'Routing data'!$A$2:$W$470,13,FALSE),VLOOKUP(Table2[[#This Row],[Product Code]],'Routing data'!$A$2:$W$470,3,FALSE))</f>
        <v>2</v>
      </c>
      <c r="BJ592" s="39">
        <f>IF(Table2[[#This Row],[Pattern]]="Pattern",VLOOKUP(Table2[[#This Row],[Product Code]],'Routing data'!$A$2:$W$470,14,FALSE),VLOOKUP(Table2[[#This Row],[Product Code]],'Routing data'!$A$2:$W$470,4,FALSE))</f>
        <v>0</v>
      </c>
      <c r="BK592" s="39">
        <f>VLOOKUP(Table2[[#This Row],[Product Code]],'Routing data'!A$4:W$524,16,FALSE)</f>
        <v>0</v>
      </c>
      <c r="BL592" s="42">
        <f>IF(Table2[[#This Row],[Milling Required]]=0,"x",IF(AT592="Pattern",B592-10,B592-4))</f>
        <v>43486</v>
      </c>
      <c r="BM592" s="42" t="str">
        <f>IF(Table2[[#This Row],[Punching Required]]=0,"x",IF(AT592="Pattern",B592-8,B592-2))</f>
        <v>x</v>
      </c>
      <c r="BN592" s="42">
        <f t="shared" si="118"/>
        <v>43487</v>
      </c>
      <c r="BO592" s="39">
        <f>IF(Table2[[#This Row],[Milling]]="x","x",Table2[[#This Row],[Total Sections]]*2)</f>
        <v>4</v>
      </c>
      <c r="BP592" s="39" t="str">
        <f>IF(Table2[[#This Row],[Punching]]="x","x",Table2[Total Sections]*2)</f>
        <v>x</v>
      </c>
      <c r="BQ592" s="39">
        <f>IF(Table2[[#This Row],[Pattern]]="Pattern",Table2[Total Sections]*3,Table2[Total Sections]*1.5)</f>
        <v>3</v>
      </c>
      <c r="BR592" s="42">
        <f t="shared" ca="1" si="114"/>
        <v>43474</v>
      </c>
      <c r="BS592" s="39"/>
      <c r="BT592" s="42"/>
      <c r="BU592" s="39"/>
      <c r="BV592" s="39" t="str">
        <f>_xlfn.IFNA(VLOOKUP(Table2[[#This Row],[Job-no]],Table4[],16,FALSE),"Ready")</f>
        <v/>
      </c>
      <c r="BW592" s="39" t="str">
        <f>_xlfn.IFNA(VLOOKUP(Table2[[#This Row],[Job-no]],Table4[],21,FALSE),"Ready")</f>
        <v/>
      </c>
      <c r="BX592" s="39" t="b">
        <f>_xlfn.IFNA(VLOOKUP(Table2[[#This Row],[Job-no]],Table4[],10,FALSE),TRUE)</f>
        <v>0</v>
      </c>
      <c r="BY592" s="39" t="str">
        <f>_xlfn.IFNA(VLOOKUP(Table2[[#This Row],[Job-no]],Table4[],22,FALSE),"Ready")</f>
        <v/>
      </c>
      <c r="BZ592" s="120">
        <f t="shared" si="119"/>
        <v>43490</v>
      </c>
      <c r="CA592" s="120" t="str">
        <f ca="1">IF(OR(Table2[[#This Row],[Saw Date]]=TODAY(),Table2[[#This Row],[Saw Date]]=TODAY()+1), Table2[[#This Row],[Saw Date]],IF(Table2[[#This Row],[Extrusion cut double saw]],"Done",""))</f>
        <v/>
      </c>
      <c r="CB592" s="120" t="str">
        <f ca="1">IF(OR(Table2[[#This Row],[Lens Date]]=TODAY(),Table2[[#This Row],[Lens Date]]=TODAY()+1), Table2[[#This Row],[Lens Date]],IF(Table2[[#This Row],[MSLens]]="Done","Done",""))</f>
        <v/>
      </c>
      <c r="CC592" s="120" t="str">
        <f ca="1">IF(OR(Table2[[#This Row],[Milling Date]]=TODAY(),Table2[[#This Row],[Milling Date]]=TODAY()+1), Table2[[#This Row],[Milling Date]],IF(Table2[[#This Row],[CNC Holes]]="Ready","Done",""))</f>
        <v/>
      </c>
      <c r="CD592" s="120" t="str">
        <f ca="1">IF(OR(Table2[[#This Row],[Welding Date]]=TODAY(),Table2[[#This Row],[Welding Date]]=TODAY()+1), Table2[[#This Row],[Welding Date]],IF(Table2[[#This Row],[Welding Corners]]="Ready","Done",""))</f>
        <v/>
      </c>
      <c r="CE592" s="120" t="str">
        <f ca="1">IF(OR(Table2[[#This Row],[Puching Date]]=TODAY(),Table2[[#This Row],[Puching Date]]=TODAY()+1), Table2[[#This Row],[Puching Date]],IF(Table2[[#This Row],[Punch Holes]]="Ready","Done",""))</f>
        <v/>
      </c>
      <c r="CF592" s="120" t="str">
        <f ca="1">IF(OR(Table2[[#This Row],[Housing Date2]]=TODAY(),Table2[[#This Row],[Housing Date2]]=TODAY()+1),Table2[[#This Row],[Housing Date2]],IF(Table2[[#This Row],[Body Assembly]],"Done",""))</f>
        <v/>
      </c>
      <c r="CG592" s="120" t="str">
        <f>_xlfn.IFNA(VLOOKUP(Table2[[#This Row],[Job-no]],Table4[],7,FALSE),"Done")</f>
        <v>Scheduled/Released</v>
      </c>
    </row>
    <row r="593" spans="1:85" x14ac:dyDescent="0.25">
      <c r="A593" t="str">
        <f>_xlfn.CONCAT(Table2[[#This Row],[Order]],"-",Table2[[#This Row],[Line]])</f>
        <v>76620-1</v>
      </c>
      <c r="B593" s="5">
        <v>43490</v>
      </c>
      <c r="C593" s="8">
        <v>76620</v>
      </c>
      <c r="D593" s="3" t="s">
        <v>5036</v>
      </c>
      <c r="E593" s="8">
        <v>1</v>
      </c>
      <c r="F593" s="8">
        <v>1</v>
      </c>
      <c r="G593" s="3" t="s">
        <v>42</v>
      </c>
      <c r="H593" s="8">
        <v>5</v>
      </c>
      <c r="I593" s="43" t="b">
        <v>0</v>
      </c>
      <c r="J593" s="43" t="b">
        <v>0</v>
      </c>
      <c r="K593" t="s">
        <v>114</v>
      </c>
      <c r="L593" s="43" t="b">
        <v>0</v>
      </c>
      <c r="M593" s="43" t="b">
        <v>0</v>
      </c>
      <c r="N593" s="43" t="b">
        <v>0</v>
      </c>
      <c r="O593" t="s">
        <v>114</v>
      </c>
      <c r="P593" t="s">
        <v>114</v>
      </c>
      <c r="Q593" t="s">
        <v>114</v>
      </c>
      <c r="R593" t="s">
        <v>114</v>
      </c>
      <c r="S593" t="s">
        <v>114</v>
      </c>
      <c r="T593" t="s">
        <v>114</v>
      </c>
      <c r="U593" t="s">
        <v>114</v>
      </c>
      <c r="V593" t="s">
        <v>114</v>
      </c>
      <c r="W593" s="5">
        <v>43487</v>
      </c>
      <c r="X593" s="3" t="s">
        <v>114</v>
      </c>
      <c r="Y593" s="3"/>
      <c r="Z593" s="3" t="s">
        <v>5321</v>
      </c>
      <c r="AA593" s="3" t="s">
        <v>41</v>
      </c>
      <c r="AB593" s="3" t="s">
        <v>74</v>
      </c>
      <c r="AC593" s="8">
        <v>12</v>
      </c>
      <c r="AD593" s="3" t="s">
        <v>5967</v>
      </c>
      <c r="AE593" s="4" t="s">
        <v>5968</v>
      </c>
      <c r="AF593" s="3"/>
      <c r="AG593" s="3" t="s">
        <v>114</v>
      </c>
      <c r="AH593" s="8">
        <v>5</v>
      </c>
      <c r="AI593" s="3" t="s">
        <v>180</v>
      </c>
      <c r="AJ593" t="s">
        <v>114</v>
      </c>
      <c r="AK593" t="s">
        <v>114</v>
      </c>
      <c r="AL593" s="43" t="b">
        <v>0</v>
      </c>
      <c r="AM593" s="3"/>
      <c r="AN593" s="3"/>
      <c r="AO593" s="43" t="b">
        <v>0</v>
      </c>
      <c r="AP593" s="3" t="b">
        <v>1</v>
      </c>
      <c r="AQ593" s="3">
        <f>VLOOKUP(Table2[[#This Row],[Job-no]],Table3[],26,FALSE)</f>
        <v>2500</v>
      </c>
      <c r="AR593" t="str">
        <f t="shared" si="115"/>
        <v>SOL</v>
      </c>
      <c r="AS593" t="str">
        <f>VLOOKUP(AR593,Table1[],4,0)</f>
        <v>pendant</v>
      </c>
      <c r="AT593">
        <f>IF(BD593&gt;0,"Pattern",VLOOKUP(AR593,Table1[],5,0))</f>
        <v>0</v>
      </c>
      <c r="AU593" s="34">
        <f>IF(AT593="Pattern",WORKDAY(Table2[[#This Row],[Scheduled Ship Date]],-10),WORKDAY(Table2[[#This Row],[Scheduled Ship Date]],-4))</f>
        <v>43486</v>
      </c>
      <c r="AV593">
        <f>IF(Table2[[#This Row],[Extrusion cut double saw]]=TRUE,IF(O593="ToDo",IF(AT593="Pattern",Table2[[#This Row],[Total Sections]]*0.4,Table2[[#This Row],[Total Sections]]*0.12),0),IF(AT593="Pattern",Table2[[#This Row],[Total Sections]]*4,Table2[[#This Row],[Total Sections]]*1.2))</f>
        <v>6</v>
      </c>
      <c r="AW593" s="130">
        <f t="shared" ca="1" si="121"/>
        <v>43471</v>
      </c>
      <c r="AX593" s="42">
        <f>IF(AT593="Pattern",Table2[[#This Row],[Scheduled Ship Date]]-2,Table2[[#This Row],[Scheduled Ship Date]]-3)</f>
        <v>43487</v>
      </c>
      <c r="AY593">
        <f>IF(Table2[[#This Row],[Pattern]]="Pattern",Table2[[#This Row],[Total Sections]]*4.82,Table2[[#This Row],[Total Sections]]*0.5)</f>
        <v>2.5</v>
      </c>
      <c r="AZ593" s="42">
        <f t="shared" ca="1" si="120"/>
        <v>43471</v>
      </c>
      <c r="BA593" s="39">
        <f>((Table2[Total Sections]/Table2[Open Qty])-1)*Table2[Open Qty]*12.96</f>
        <v>0</v>
      </c>
      <c r="BB593" s="42"/>
      <c r="BC593" s="39" t="str">
        <f t="shared" si="116"/>
        <v>SOL-VL-0/100-4-T5-2-AP-277-D(MARK7)-1-SA(24)</v>
      </c>
      <c r="BD593" s="39">
        <f t="shared" si="117"/>
        <v>0</v>
      </c>
      <c r="BE593" s="39" t="b">
        <f>_xlfn.IFNA(VLOOKUP(Table2[[#This Row],[Job-no]],Table4[],9,FALSE),TRUE)</f>
        <v>0</v>
      </c>
      <c r="BF593" t="str">
        <f>VLOOKUP(AR593,Table1[],3,0)</f>
        <v>SOLEIL</v>
      </c>
      <c r="BG593" s="39" t="b">
        <f>_xlfn.IFNA(VLOOKUP(Table2[[#This Row],[Job-no]],Table4[],14,FALSE),TRUE)</f>
        <v>0</v>
      </c>
      <c r="BH593" s="39" t="str">
        <f>_xlfn.IFNA(VLOOKUP(Table2[[#This Row],[Job-no]],Table4[],11,FALSE),"Done")</f>
        <v/>
      </c>
      <c r="BI593" s="39">
        <f>IF(Table2[[#This Row],[Pattern]]="Pattern",VLOOKUP(Table2[[#This Row],[Product Code]],'Routing data'!$A$2:$W$470,13,FALSE),VLOOKUP(Table2[[#This Row],[Product Code]],'Routing data'!$A$2:$W$470,3,FALSE))</f>
        <v>2</v>
      </c>
      <c r="BJ593" s="39">
        <f>IF(Table2[[#This Row],[Pattern]]="Pattern",VLOOKUP(Table2[[#This Row],[Product Code]],'Routing data'!$A$2:$W$470,14,FALSE),VLOOKUP(Table2[[#This Row],[Product Code]],'Routing data'!$A$2:$W$470,4,FALSE))</f>
        <v>0</v>
      </c>
      <c r="BK593" s="39">
        <f>VLOOKUP(Table2[[#This Row],[Product Code]],'Routing data'!A$4:W$524,16,FALSE)</f>
        <v>0</v>
      </c>
      <c r="BL593" s="42">
        <f>IF(Table2[[#This Row],[Milling Required]]=0,"x",IF(AT593="Pattern",B593-10,B593-4))</f>
        <v>43486</v>
      </c>
      <c r="BM593" s="42" t="str">
        <f>IF(Table2[[#This Row],[Punching Required]]=0,"x",IF(AT593="Pattern",B593-8,B593-2))</f>
        <v>x</v>
      </c>
      <c r="BN593" s="42">
        <f t="shared" si="118"/>
        <v>43487</v>
      </c>
      <c r="BO593" s="39">
        <f>IF(Table2[[#This Row],[Milling]]="x","x",Table2[[#This Row],[Total Sections]]*2)</f>
        <v>10</v>
      </c>
      <c r="BP593" s="39" t="str">
        <f>IF(Table2[[#This Row],[Punching]]="x","x",Table2[Total Sections]*2)</f>
        <v>x</v>
      </c>
      <c r="BQ593" s="39">
        <f>IF(Table2[[#This Row],[Pattern]]="Pattern",Table2[Total Sections]*3,Table2[Total Sections]*1.5)</f>
        <v>7.5</v>
      </c>
      <c r="BR593" s="42">
        <f t="shared" ca="1" si="114"/>
        <v>43474</v>
      </c>
      <c r="BS593" s="42"/>
      <c r="BT593" s="42"/>
      <c r="BU593" s="39"/>
      <c r="BV593" s="39" t="str">
        <f>_xlfn.IFNA(VLOOKUP(Table2[[#This Row],[Job-no]],Table4[],16,FALSE),"Ready")</f>
        <v/>
      </c>
      <c r="BW593" s="39" t="str">
        <f>_xlfn.IFNA(VLOOKUP(Table2[[#This Row],[Job-no]],Table4[],21,FALSE),"Ready")</f>
        <v/>
      </c>
      <c r="BX593" s="39" t="b">
        <f>_xlfn.IFNA(VLOOKUP(Table2[[#This Row],[Job-no]],Table4[],10,FALSE),TRUE)</f>
        <v>0</v>
      </c>
      <c r="BY593" s="39" t="str">
        <f>_xlfn.IFNA(VLOOKUP(Table2[[#This Row],[Job-no]],Table4[],22,FALSE),"Ready")</f>
        <v/>
      </c>
      <c r="BZ593" s="120">
        <f t="shared" si="119"/>
        <v>43490</v>
      </c>
      <c r="CA593" s="120" t="str">
        <f ca="1">IF(OR(Table2[[#This Row],[Saw Date]]=TODAY(),Table2[[#This Row],[Saw Date]]=TODAY()+1), Table2[[#This Row],[Saw Date]],IF(Table2[[#This Row],[Extrusion cut double saw]],"Done",""))</f>
        <v/>
      </c>
      <c r="CB593" s="120" t="str">
        <f ca="1">IF(OR(Table2[[#This Row],[Lens Date]]=TODAY(),Table2[[#This Row],[Lens Date]]=TODAY()+1), Table2[[#This Row],[Lens Date]],IF(Table2[[#This Row],[MSLens]]="Done","Done",""))</f>
        <v/>
      </c>
      <c r="CC593" s="120" t="str">
        <f ca="1">IF(OR(Table2[[#This Row],[Milling Date]]=TODAY(),Table2[[#This Row],[Milling Date]]=TODAY()+1), Table2[[#This Row],[Milling Date]],IF(Table2[[#This Row],[CNC Holes]]="Ready","Done",""))</f>
        <v/>
      </c>
      <c r="CD593" s="120" t="str">
        <f ca="1">IF(OR(Table2[[#This Row],[Welding Date]]=TODAY(),Table2[[#This Row],[Welding Date]]=TODAY()+1), Table2[[#This Row],[Welding Date]],IF(Table2[[#This Row],[Welding Corners]]="Ready","Done",""))</f>
        <v/>
      </c>
      <c r="CE593" s="120" t="str">
        <f ca="1">IF(OR(Table2[[#This Row],[Puching Date]]=TODAY(),Table2[[#This Row],[Puching Date]]=TODAY()+1), Table2[[#This Row],[Puching Date]],IF(Table2[[#This Row],[Punch Holes]]="Ready","Done",""))</f>
        <v/>
      </c>
      <c r="CF593" s="120" t="str">
        <f ca="1">IF(OR(Table2[[#This Row],[Housing Date2]]=TODAY(),Table2[[#This Row],[Housing Date2]]=TODAY()+1),Table2[[#This Row],[Housing Date2]],IF(Table2[[#This Row],[Body Assembly]],"Done",""))</f>
        <v/>
      </c>
      <c r="CG593" s="120" t="str">
        <f>_xlfn.IFNA(VLOOKUP(Table2[[#This Row],[Job-no]],Table4[],7,FALSE),"Done")</f>
        <v>Scheduled/Released</v>
      </c>
    </row>
    <row r="594" spans="1:85" x14ac:dyDescent="0.25">
      <c r="A594" s="39" t="str">
        <f>_xlfn.CONCAT(Table2[[#This Row],[Order]],"-",Table2[[#This Row],[Line]])</f>
        <v>76620-2</v>
      </c>
      <c r="B594" s="5">
        <v>43490</v>
      </c>
      <c r="C594" s="8">
        <v>76620</v>
      </c>
      <c r="D594" s="3" t="s">
        <v>5037</v>
      </c>
      <c r="E594" s="8">
        <v>2</v>
      </c>
      <c r="F594" s="8">
        <v>1</v>
      </c>
      <c r="G594" s="3" t="s">
        <v>42</v>
      </c>
      <c r="H594" s="8">
        <v>1</v>
      </c>
      <c r="I594" s="43" t="b">
        <v>0</v>
      </c>
      <c r="J594" s="43" t="b">
        <v>0</v>
      </c>
      <c r="K594" t="s">
        <v>114</v>
      </c>
      <c r="L594" s="43" t="b">
        <v>0</v>
      </c>
      <c r="M594" s="43" t="b">
        <v>0</v>
      </c>
      <c r="N594" s="43" t="b">
        <v>0</v>
      </c>
      <c r="O594" t="s">
        <v>114</v>
      </c>
      <c r="P594" t="s">
        <v>114</v>
      </c>
      <c r="Q594" t="s">
        <v>114</v>
      </c>
      <c r="R594" t="s">
        <v>114</v>
      </c>
      <c r="S594" t="s">
        <v>114</v>
      </c>
      <c r="T594" t="s">
        <v>114</v>
      </c>
      <c r="U594" t="s">
        <v>114</v>
      </c>
      <c r="V594" t="s">
        <v>114</v>
      </c>
      <c r="W594" s="5">
        <v>43487</v>
      </c>
      <c r="X594" s="3" t="s">
        <v>114</v>
      </c>
      <c r="Y594" s="3"/>
      <c r="Z594" s="3" t="s">
        <v>5321</v>
      </c>
      <c r="AA594" s="3" t="s">
        <v>114</v>
      </c>
      <c r="AB594" s="3" t="s">
        <v>74</v>
      </c>
      <c r="AC594" s="8">
        <v>12</v>
      </c>
      <c r="AD594" s="3" t="s">
        <v>5967</v>
      </c>
      <c r="AE594" s="4" t="s">
        <v>5968</v>
      </c>
      <c r="AF594" s="3"/>
      <c r="AG594" s="3" t="s">
        <v>114</v>
      </c>
      <c r="AH594" s="8">
        <v>1</v>
      </c>
      <c r="AI594" s="3" t="s">
        <v>180</v>
      </c>
      <c r="AJ594" t="s">
        <v>114</v>
      </c>
      <c r="AK594" t="s">
        <v>114</v>
      </c>
      <c r="AL594" s="43" t="b">
        <v>0</v>
      </c>
      <c r="AM594" s="3"/>
      <c r="AN594" s="3"/>
      <c r="AO594" s="43" t="b">
        <v>0</v>
      </c>
      <c r="AP594" s="3" t="b">
        <v>0</v>
      </c>
      <c r="AQ594" s="3">
        <f>VLOOKUP(Table2[[#This Row],[Job-no]],Table3[],26,FALSE)</f>
        <v>711.7</v>
      </c>
      <c r="AR594" t="str">
        <f t="shared" si="115"/>
        <v>SOL</v>
      </c>
      <c r="AS594" t="str">
        <f>VLOOKUP(AR594,Table1[],4,0)</f>
        <v>pendant</v>
      </c>
      <c r="AT594">
        <f>IF(BD594&gt;0,"Pattern",VLOOKUP(AR594,Table1[],5,0))</f>
        <v>0</v>
      </c>
      <c r="AU594" s="34">
        <f>IF(AT594="Pattern",WORKDAY(Table2[[#This Row],[Scheduled Ship Date]],-10),WORKDAY(Table2[[#This Row],[Scheduled Ship Date]],-4))</f>
        <v>43486</v>
      </c>
      <c r="AV594" s="39">
        <f>IF(Table2[[#This Row],[Extrusion cut double saw]]=TRUE,IF(O594="ToDo",IF(AT594="Pattern",Table2[[#This Row],[Total Sections]]*0.4,Table2[[#This Row],[Total Sections]]*0.12),0),IF(AT594="Pattern",Table2[[#This Row],[Total Sections]]*4,Table2[[#This Row],[Total Sections]]*1.2))</f>
        <v>1.2</v>
      </c>
      <c r="AW594" s="130">
        <f t="shared" ca="1" si="121"/>
        <v>43471</v>
      </c>
      <c r="AX594" s="42">
        <f>IF(AT594="Pattern",Table2[[#This Row],[Scheduled Ship Date]]-2,Table2[[#This Row],[Scheduled Ship Date]]-3)</f>
        <v>43487</v>
      </c>
      <c r="AY594" s="39">
        <f>IF(Table2[[#This Row],[Pattern]]="Pattern",Table2[[#This Row],[Total Sections]]*4.82,Table2[[#This Row],[Total Sections]]*0.5)</f>
        <v>0.5</v>
      </c>
      <c r="AZ594" s="42">
        <f t="shared" ca="1" si="120"/>
        <v>43471</v>
      </c>
      <c r="BA594" s="39">
        <f>((Table2[Total Sections]/Table2[Open Qty])-1)*Table2[Open Qty]*12.96</f>
        <v>0</v>
      </c>
      <c r="BB594" s="39"/>
      <c r="BC594" s="39" t="str">
        <f t="shared" si="116"/>
        <v>SOL-VL-0/100-4-T5-2-AP-277-D(MARK7)-1-SA(24)-DOS(1)</v>
      </c>
      <c r="BD594" s="39">
        <f t="shared" si="117"/>
        <v>0</v>
      </c>
      <c r="BE594" s="39" t="b">
        <f>_xlfn.IFNA(VLOOKUP(Table2[[#This Row],[Job-no]],Table4[],9,FALSE),TRUE)</f>
        <v>0</v>
      </c>
      <c r="BF594" s="39"/>
      <c r="BG594" s="39" t="b">
        <f>_xlfn.IFNA(VLOOKUP(Table2[[#This Row],[Job-no]],Table4[],14,FALSE),TRUE)</f>
        <v>0</v>
      </c>
      <c r="BH594" s="39" t="str">
        <f>_xlfn.IFNA(VLOOKUP(Table2[[#This Row],[Job-no]],Table4[],11,FALSE),"Done")</f>
        <v/>
      </c>
      <c r="BI594" s="39">
        <f>IF(Table2[[#This Row],[Pattern]]="Pattern",VLOOKUP(Table2[[#This Row],[Product Code]],'Routing data'!$A$2:$W$470,13,FALSE),VLOOKUP(Table2[[#This Row],[Product Code]],'Routing data'!$A$2:$W$470,3,FALSE))</f>
        <v>2</v>
      </c>
      <c r="BJ594" s="39">
        <f>IF(Table2[[#This Row],[Pattern]]="Pattern",VLOOKUP(Table2[[#This Row],[Product Code]],'Routing data'!$A$2:$W$470,14,FALSE),VLOOKUP(Table2[[#This Row],[Product Code]],'Routing data'!$A$2:$W$470,4,FALSE))</f>
        <v>0</v>
      </c>
      <c r="BK594" s="39">
        <f>VLOOKUP(Table2[[#This Row],[Product Code]],'Routing data'!A$4:W$524,16,FALSE)</f>
        <v>0</v>
      </c>
      <c r="BL594" s="42">
        <f>IF(Table2[[#This Row],[Milling Required]]=0,"x",IF(AT594="Pattern",B594-10,B594-4))</f>
        <v>43486</v>
      </c>
      <c r="BM594" s="42" t="str">
        <f>IF(Table2[[#This Row],[Punching Required]]=0,"x",IF(AT594="Pattern",B594-8,B594-2))</f>
        <v>x</v>
      </c>
      <c r="BN594" s="42">
        <f t="shared" si="118"/>
        <v>43487</v>
      </c>
      <c r="BO594" s="39">
        <f>IF(Table2[[#This Row],[Milling]]="x","x",Table2[[#This Row],[Total Sections]]*2)</f>
        <v>2</v>
      </c>
      <c r="BP594" s="39" t="str">
        <f>IF(Table2[[#This Row],[Punching]]="x","x",Table2[Total Sections]*2)</f>
        <v>x</v>
      </c>
      <c r="BQ594" s="39">
        <f>IF(Table2[[#This Row],[Pattern]]="Pattern",Table2[Total Sections]*3,Table2[Total Sections]*1.5)</f>
        <v>1.5</v>
      </c>
      <c r="BR594" s="42">
        <f t="shared" ca="1" si="114"/>
        <v>43474</v>
      </c>
      <c r="BS594" s="39"/>
      <c r="BT594" s="42"/>
      <c r="BU594" s="39"/>
      <c r="BV594" s="39" t="str">
        <f>_xlfn.IFNA(VLOOKUP(Table2[[#This Row],[Job-no]],Table4[],16,FALSE),"Ready")</f>
        <v/>
      </c>
      <c r="BW594" s="39" t="str">
        <f>_xlfn.IFNA(VLOOKUP(Table2[[#This Row],[Job-no]],Table4[],21,FALSE),"Ready")</f>
        <v/>
      </c>
      <c r="BX594" s="39" t="b">
        <f>_xlfn.IFNA(VLOOKUP(Table2[[#This Row],[Job-no]],Table4[],10,FALSE),TRUE)</f>
        <v>0</v>
      </c>
      <c r="BY594" s="39" t="str">
        <f>_xlfn.IFNA(VLOOKUP(Table2[[#This Row],[Job-no]],Table4[],22,FALSE),"Ready")</f>
        <v/>
      </c>
      <c r="BZ594" s="120">
        <f t="shared" si="119"/>
        <v>43490</v>
      </c>
      <c r="CA594" s="120" t="str">
        <f ca="1">IF(OR(Table2[[#This Row],[Saw Date]]=TODAY(),Table2[[#This Row],[Saw Date]]=TODAY()+1), Table2[[#This Row],[Saw Date]],IF(Table2[[#This Row],[Extrusion cut double saw]],"Done",""))</f>
        <v/>
      </c>
      <c r="CB594" s="120" t="str">
        <f ca="1">IF(OR(Table2[[#This Row],[Lens Date]]=TODAY(),Table2[[#This Row],[Lens Date]]=TODAY()+1), Table2[[#This Row],[Lens Date]],IF(Table2[[#This Row],[MSLens]]="Done","Done",""))</f>
        <v/>
      </c>
      <c r="CC594" s="120" t="str">
        <f ca="1">IF(OR(Table2[[#This Row],[Milling Date]]=TODAY(),Table2[[#This Row],[Milling Date]]=TODAY()+1), Table2[[#This Row],[Milling Date]],IF(Table2[[#This Row],[CNC Holes]]="Ready","Done",""))</f>
        <v/>
      </c>
      <c r="CD594" s="120" t="str">
        <f ca="1">IF(OR(Table2[[#This Row],[Welding Date]]=TODAY(),Table2[[#This Row],[Welding Date]]=TODAY()+1), Table2[[#This Row],[Welding Date]],IF(Table2[[#This Row],[Welding Corners]]="Ready","Done",""))</f>
        <v/>
      </c>
      <c r="CE594" s="120" t="str">
        <f ca="1">IF(OR(Table2[[#This Row],[Puching Date]]=TODAY(),Table2[[#This Row],[Puching Date]]=TODAY()+1), Table2[[#This Row],[Puching Date]],IF(Table2[[#This Row],[Punch Holes]]="Ready","Done",""))</f>
        <v/>
      </c>
      <c r="CF594" s="120" t="str">
        <f ca="1">IF(OR(Table2[[#This Row],[Housing Date2]]=TODAY(),Table2[[#This Row],[Housing Date2]]=TODAY()+1),Table2[[#This Row],[Housing Date2]],IF(Table2[[#This Row],[Body Assembly]],"Done",""))</f>
        <v/>
      </c>
      <c r="CG594" s="120" t="str">
        <f>_xlfn.IFNA(VLOOKUP(Table2[[#This Row],[Job-no]],Table4[],7,FALSE),"Done")</f>
        <v>Scheduled/Released</v>
      </c>
    </row>
    <row r="595" spans="1:85" x14ac:dyDescent="0.25">
      <c r="A595" s="39" t="str">
        <f>_xlfn.CONCAT(Table2[[#This Row],[Order]],"-",Table2[[#This Row],[Line]])</f>
        <v>75859-29</v>
      </c>
      <c r="B595" s="5">
        <v>43493</v>
      </c>
      <c r="C595" s="8">
        <v>75859</v>
      </c>
      <c r="D595" s="3" t="s">
        <v>5322</v>
      </c>
      <c r="E595" s="8">
        <v>29</v>
      </c>
      <c r="F595" s="8">
        <v>1</v>
      </c>
      <c r="G595" s="3" t="s">
        <v>42</v>
      </c>
      <c r="H595" s="8">
        <v>2</v>
      </c>
      <c r="I595" s="43" t="b">
        <v>0</v>
      </c>
      <c r="J595" s="43" t="b">
        <v>0</v>
      </c>
      <c r="K595" t="s">
        <v>114</v>
      </c>
      <c r="L595" s="43" t="b">
        <v>0</v>
      </c>
      <c r="M595" s="43" t="b">
        <v>0</v>
      </c>
      <c r="N595" s="43" t="b">
        <v>0</v>
      </c>
      <c r="O595" t="s">
        <v>114</v>
      </c>
      <c r="P595" t="s">
        <v>114</v>
      </c>
      <c r="Q595" t="s">
        <v>114</v>
      </c>
      <c r="R595" t="s">
        <v>114</v>
      </c>
      <c r="S595" t="s">
        <v>114</v>
      </c>
      <c r="T595" t="s">
        <v>114</v>
      </c>
      <c r="U595" t="s">
        <v>114</v>
      </c>
      <c r="V595" t="s">
        <v>114</v>
      </c>
      <c r="W595" s="5">
        <v>43488</v>
      </c>
      <c r="X595" s="3" t="s">
        <v>114</v>
      </c>
      <c r="Y595" s="3"/>
      <c r="Z595" s="3" t="s">
        <v>3982</v>
      </c>
      <c r="AA595" s="3" t="s">
        <v>114</v>
      </c>
      <c r="AB595" s="3" t="s">
        <v>74</v>
      </c>
      <c r="AC595" s="8">
        <v>15</v>
      </c>
      <c r="AD595" s="3" t="s">
        <v>5967</v>
      </c>
      <c r="AE595" s="4" t="s">
        <v>5968</v>
      </c>
      <c r="AF595" s="3"/>
      <c r="AG595" s="3" t="s">
        <v>114</v>
      </c>
      <c r="AH595" s="8">
        <v>2</v>
      </c>
      <c r="AI595" s="3" t="s">
        <v>74</v>
      </c>
      <c r="AJ595" t="s">
        <v>114</v>
      </c>
      <c r="AK595" t="s">
        <v>114</v>
      </c>
      <c r="AL595" s="43" t="b">
        <v>0</v>
      </c>
      <c r="AM595" s="3"/>
      <c r="AN595" s="3"/>
      <c r="AO595" s="43" t="b">
        <v>0</v>
      </c>
      <c r="AP595" s="3" t="b">
        <v>0</v>
      </c>
      <c r="AQ595" s="3">
        <f>VLOOKUP(Table2[[#This Row],[Job-no]],Table3[],26,FALSE)</f>
        <v>634</v>
      </c>
      <c r="AR595" t="str">
        <f t="shared" si="115"/>
        <v>BRLED</v>
      </c>
      <c r="AS595" t="str">
        <f>VLOOKUP(AR595,Table1[],4,0)</f>
        <v>recessed</v>
      </c>
      <c r="AT595">
        <f>IF(BD595&gt;0,"Pattern",VLOOKUP(AR595,Table1[],5,0))</f>
        <v>0</v>
      </c>
      <c r="AU595" s="34">
        <f>IF(AT595="Pattern",WORKDAY(Table2[[#This Row],[Scheduled Ship Date]],-10),WORKDAY(Table2[[#This Row],[Scheduled Ship Date]],-4))</f>
        <v>43487</v>
      </c>
      <c r="AV595" s="39">
        <f>IF(Table2[[#This Row],[Extrusion cut double saw]]=TRUE,IF(O595="ToDo",IF(AT595="Pattern",Table2[[#This Row],[Total Sections]]*0.4,Table2[[#This Row],[Total Sections]]*0.12),0),IF(AT595="Pattern",Table2[[#This Row],[Total Sections]]*4,Table2[[#This Row],[Total Sections]]*1.2))</f>
        <v>2.4</v>
      </c>
      <c r="AW595" s="130">
        <f t="shared" ca="1" si="121"/>
        <v>43471</v>
      </c>
      <c r="AX595" s="42">
        <f>IF(AT595="Pattern",Table2[[#This Row],[Scheduled Ship Date]]-2,Table2[[#This Row],[Scheduled Ship Date]]-3)</f>
        <v>43490</v>
      </c>
      <c r="AY595" s="39">
        <f>IF(Table2[[#This Row],[Pattern]]="Pattern",Table2[[#This Row],[Total Sections]]*4.82,Table2[[#This Row],[Total Sections]]*0.5)</f>
        <v>1</v>
      </c>
      <c r="AZ595" s="42">
        <f t="shared" ca="1" si="120"/>
        <v>43471</v>
      </c>
      <c r="BA595" s="39">
        <f>((Table2[Total Sections]/Table2[Open Qty])-1)*Table2[Open Qty]*12.96</f>
        <v>0</v>
      </c>
      <c r="BB595" s="39"/>
      <c r="BC595" s="39" t="str">
        <f t="shared" si="116"/>
        <v>BRLED-500-80-35-FL-8'-W-UNV-DP-1-DS-FW(6)</v>
      </c>
      <c r="BD595" s="39">
        <f t="shared" si="117"/>
        <v>0</v>
      </c>
      <c r="BE595" s="39" t="b">
        <f>_xlfn.IFNA(VLOOKUP(Table2[[#This Row],[Job-no]],Table4[],9,FALSE),TRUE)</f>
        <v>0</v>
      </c>
      <c r="BF595" s="39"/>
      <c r="BG595" s="39" t="b">
        <f>_xlfn.IFNA(VLOOKUP(Table2[[#This Row],[Job-no]],Table4[],14,FALSE),TRUE)</f>
        <v>0</v>
      </c>
      <c r="BH595" s="39" t="str">
        <f>_xlfn.IFNA(VLOOKUP(Table2[[#This Row],[Job-no]],Table4[],11,FALSE),"Done")</f>
        <v/>
      </c>
      <c r="BI595" s="39">
        <f>IF(Table2[[#This Row],[Pattern]]="Pattern",VLOOKUP(Table2[[#This Row],[Product Code]],'Routing data'!$A$2:$W$470,13,FALSE),VLOOKUP(Table2[[#This Row],[Product Code]],'Routing data'!$A$2:$W$470,3,FALSE))</f>
        <v>2</v>
      </c>
      <c r="BJ595" s="39">
        <f>IF(Table2[[#This Row],[Pattern]]="Pattern",VLOOKUP(Table2[[#This Row],[Product Code]],'Routing data'!$A$2:$W$470,14,FALSE),VLOOKUP(Table2[[#This Row],[Product Code]],'Routing data'!$A$2:$W$470,4,FALSE))</f>
        <v>0</v>
      </c>
      <c r="BK595" s="39">
        <f>VLOOKUP(Table2[[#This Row],[Product Code]],'Routing data'!A$4:W$524,16,FALSE)</f>
        <v>0</v>
      </c>
      <c r="BL595" s="42">
        <f>IF(Table2[[#This Row],[Milling Required]]=0,"x",IF(AT595="Pattern",B595-10,B595-4))</f>
        <v>43489</v>
      </c>
      <c r="BM595" s="39"/>
      <c r="BN595" s="42">
        <f t="shared" si="118"/>
        <v>43490</v>
      </c>
      <c r="BO595" s="39">
        <f>IF(Table2[[#This Row],[Milling]]="x","x",Table2[[#This Row],[Total Sections]]*2)</f>
        <v>4</v>
      </c>
      <c r="BP595" s="39">
        <f>IF(Table2[[#This Row],[Punching]]="x","x",Table2[Total Sections]*2)</f>
        <v>4</v>
      </c>
      <c r="BQ595" s="39">
        <f>IF(Table2[[#This Row],[Pattern]]="Pattern",Table2[Total Sections]*3,Table2[Total Sections]*1.5)</f>
        <v>3</v>
      </c>
      <c r="BR595" s="42">
        <f t="shared" ca="1" si="114"/>
        <v>43474</v>
      </c>
      <c r="BS595" s="39"/>
      <c r="BT595" s="39"/>
      <c r="BU595" s="39"/>
      <c r="BV595" s="39" t="str">
        <f>_xlfn.IFNA(VLOOKUP(Table2[[#This Row],[Job-no]],Table4[],16,FALSE),"Ready")</f>
        <v/>
      </c>
      <c r="BW595" s="39" t="str">
        <f>_xlfn.IFNA(VLOOKUP(Table2[[#This Row],[Job-no]],Table4[],21,FALSE),"Ready")</f>
        <v/>
      </c>
      <c r="BX595" s="39" t="b">
        <f>_xlfn.IFNA(VLOOKUP(Table2[[#This Row],[Job-no]],Table4[],10,FALSE),TRUE)</f>
        <v>0</v>
      </c>
      <c r="BY595" s="39" t="str">
        <f>_xlfn.IFNA(VLOOKUP(Table2[[#This Row],[Job-no]],Table4[],22,FALSE),"Ready")</f>
        <v/>
      </c>
      <c r="BZ595" s="120">
        <f t="shared" si="119"/>
        <v>43493</v>
      </c>
      <c r="CA595" s="120" t="str">
        <f ca="1">IF(OR(Table2[[#This Row],[Saw Date]]=TODAY(),Table2[[#This Row],[Saw Date]]=TODAY()+1), Table2[[#This Row],[Saw Date]],IF(Table2[[#This Row],[Extrusion cut double saw]],"Done",""))</f>
        <v/>
      </c>
      <c r="CB595" s="120" t="str">
        <f ca="1">IF(OR(Table2[[#This Row],[Lens Date]]=TODAY(),Table2[[#This Row],[Lens Date]]=TODAY()+1), Table2[[#This Row],[Lens Date]],IF(Table2[[#This Row],[MSLens]]="Done","Done",""))</f>
        <v/>
      </c>
      <c r="CC595" s="120" t="str">
        <f ca="1">IF(OR(Table2[[#This Row],[Milling Date]]=TODAY(),Table2[[#This Row],[Milling Date]]=TODAY()+1), Table2[[#This Row],[Milling Date]],IF(Table2[[#This Row],[CNC Holes]]="Ready","Done",""))</f>
        <v/>
      </c>
      <c r="CD595" s="120" t="str">
        <f ca="1">IF(OR(Table2[[#This Row],[Welding Date]]=TODAY(),Table2[[#This Row],[Welding Date]]=TODAY()+1), Table2[[#This Row],[Welding Date]],IF(Table2[[#This Row],[Welding Corners]]="Ready","Done",""))</f>
        <v/>
      </c>
      <c r="CE595" s="120" t="str">
        <f ca="1">IF(OR(Table2[[#This Row],[Puching Date]]=TODAY(),Table2[[#This Row],[Puching Date]]=TODAY()+1), Table2[[#This Row],[Puching Date]],IF(Table2[[#This Row],[Punch Holes]]="Ready","Done",""))</f>
        <v/>
      </c>
      <c r="CF595" s="120" t="str">
        <f ca="1">IF(OR(Table2[[#This Row],[Housing Date2]]=TODAY(),Table2[[#This Row],[Housing Date2]]=TODAY()+1),Table2[[#This Row],[Housing Date2]],IF(Table2[[#This Row],[Body Assembly]],"Done",""))</f>
        <v/>
      </c>
      <c r="CG595" s="120" t="str">
        <f>_xlfn.IFNA(VLOOKUP(Table2[[#This Row],[Job-no]],Table4[],7,FALSE),"Done")</f>
        <v>Scheduled/Released</v>
      </c>
    </row>
    <row r="596" spans="1:85" x14ac:dyDescent="0.25">
      <c r="A596" s="39" t="str">
        <f>_xlfn.CONCAT(Table2[[#This Row],[Order]],"-",Table2[[#This Row],[Line]])</f>
        <v>75859-30</v>
      </c>
      <c r="B596" s="5">
        <v>43493</v>
      </c>
      <c r="C596" s="8">
        <v>75859</v>
      </c>
      <c r="D596" s="3" t="s">
        <v>5324</v>
      </c>
      <c r="E596" s="8">
        <v>30</v>
      </c>
      <c r="F596" s="8">
        <v>1</v>
      </c>
      <c r="G596" s="3" t="s">
        <v>42</v>
      </c>
      <c r="H596" s="8">
        <v>2</v>
      </c>
      <c r="I596" s="43" t="b">
        <v>0</v>
      </c>
      <c r="J596" s="43" t="b">
        <v>0</v>
      </c>
      <c r="K596" t="s">
        <v>114</v>
      </c>
      <c r="L596" s="43" t="b">
        <v>0</v>
      </c>
      <c r="M596" s="43" t="b">
        <v>0</v>
      </c>
      <c r="N596" s="43" t="b">
        <v>0</v>
      </c>
      <c r="O596" t="s">
        <v>114</v>
      </c>
      <c r="P596" t="s">
        <v>114</v>
      </c>
      <c r="Q596" t="s">
        <v>114</v>
      </c>
      <c r="R596" t="s">
        <v>114</v>
      </c>
      <c r="S596" t="s">
        <v>114</v>
      </c>
      <c r="T596" t="s">
        <v>114</v>
      </c>
      <c r="U596" t="s">
        <v>114</v>
      </c>
      <c r="V596" t="s">
        <v>114</v>
      </c>
      <c r="W596" s="5">
        <v>43488</v>
      </c>
      <c r="X596" s="3" t="s">
        <v>114</v>
      </c>
      <c r="Y596" s="3"/>
      <c r="Z596" s="3" t="s">
        <v>5325</v>
      </c>
      <c r="AA596" s="3" t="s">
        <v>114</v>
      </c>
      <c r="AB596" s="3" t="s">
        <v>74</v>
      </c>
      <c r="AC596" s="8">
        <v>15</v>
      </c>
      <c r="AD596" s="3" t="s">
        <v>5967</v>
      </c>
      <c r="AE596" s="4" t="s">
        <v>5968</v>
      </c>
      <c r="AF596" s="3"/>
      <c r="AG596" s="3" t="s">
        <v>114</v>
      </c>
      <c r="AH596" s="8">
        <v>2</v>
      </c>
      <c r="AI596" s="3" t="s">
        <v>74</v>
      </c>
      <c r="AJ596" t="s">
        <v>114</v>
      </c>
      <c r="AK596" t="s">
        <v>114</v>
      </c>
      <c r="AL596" s="43" t="b">
        <v>0</v>
      </c>
      <c r="AM596" s="3"/>
      <c r="AN596" s="3"/>
      <c r="AO596" s="43" t="b">
        <v>0</v>
      </c>
      <c r="AP596" s="3" t="b">
        <v>0</v>
      </c>
      <c r="AQ596" s="3">
        <f>VLOOKUP(Table2[[#This Row],[Job-no]],Table3[],26,FALSE)</f>
        <v>712</v>
      </c>
      <c r="AR596" t="str">
        <f t="shared" si="115"/>
        <v>BRLED</v>
      </c>
      <c r="AS596" t="str">
        <f>VLOOKUP(AR596,Table1[],4,0)</f>
        <v>recessed</v>
      </c>
      <c r="AT596">
        <f>IF(BD596&gt;0,"Pattern",VLOOKUP(AR596,Table1[],5,0))</f>
        <v>0</v>
      </c>
      <c r="AU596" s="34">
        <f>IF(AT596="Pattern",WORKDAY(Table2[[#This Row],[Scheduled Ship Date]],-10),WORKDAY(Table2[[#This Row],[Scheduled Ship Date]],-4))</f>
        <v>43487</v>
      </c>
      <c r="AV596" s="39">
        <f>IF(Table2[[#This Row],[Extrusion cut double saw]]=TRUE,IF(O596="ToDo",IF(AT596="Pattern",Table2[[#This Row],[Total Sections]]*0.4,Table2[[#This Row],[Total Sections]]*0.12),0),IF(AT596="Pattern",Table2[[#This Row],[Total Sections]]*4,Table2[[#This Row],[Total Sections]]*1.2))</f>
        <v>2.4</v>
      </c>
      <c r="AW596" s="130">
        <f t="shared" ca="1" si="121"/>
        <v>43471</v>
      </c>
      <c r="AX596" s="42">
        <f>IF(AT596="Pattern",Table2[[#This Row],[Scheduled Ship Date]]-2,Table2[[#This Row],[Scheduled Ship Date]]-3)</f>
        <v>43490</v>
      </c>
      <c r="AY596" s="39">
        <f>IF(Table2[[#This Row],[Pattern]]="Pattern",Table2[[#This Row],[Total Sections]]*4.82,Table2[[#This Row],[Total Sections]]*0.5)</f>
        <v>1</v>
      </c>
      <c r="AZ596" s="42">
        <f t="shared" ca="1" si="120"/>
        <v>43471</v>
      </c>
      <c r="BA596" s="39">
        <f>((Table2[Total Sections]/Table2[Open Qty])-1)*Table2[Open Qty]*12.96</f>
        <v>0</v>
      </c>
      <c r="BB596" s="39"/>
      <c r="BC596" s="39" t="str">
        <f t="shared" si="116"/>
        <v>BRLED-500-80-35-FL-8'6"'-W-UNV-DP-1-DS-FW(6)</v>
      </c>
      <c r="BD596" s="39">
        <f t="shared" si="117"/>
        <v>0</v>
      </c>
      <c r="BE596" s="39" t="b">
        <f>_xlfn.IFNA(VLOOKUP(Table2[[#This Row],[Job-no]],Table4[],9,FALSE),TRUE)</f>
        <v>0</v>
      </c>
      <c r="BF596" s="39"/>
      <c r="BG596" s="39" t="b">
        <f>_xlfn.IFNA(VLOOKUP(Table2[[#This Row],[Job-no]],Table4[],14,FALSE),TRUE)</f>
        <v>0</v>
      </c>
      <c r="BH596" s="39" t="str">
        <f>_xlfn.IFNA(VLOOKUP(Table2[[#This Row],[Job-no]],Table4[],11,FALSE),"Done")</f>
        <v/>
      </c>
      <c r="BI596" s="39">
        <f>IF(Table2[[#This Row],[Pattern]]="Pattern",VLOOKUP(Table2[[#This Row],[Product Code]],'Routing data'!$A$2:$W$470,13,FALSE),VLOOKUP(Table2[[#This Row],[Product Code]],'Routing data'!$A$2:$W$470,3,FALSE))</f>
        <v>2</v>
      </c>
      <c r="BJ596" s="39">
        <f>IF(Table2[[#This Row],[Pattern]]="Pattern",VLOOKUP(Table2[[#This Row],[Product Code]],'Routing data'!$A$2:$W$470,14,FALSE),VLOOKUP(Table2[[#This Row],[Product Code]],'Routing data'!$A$2:$W$470,4,FALSE))</f>
        <v>0</v>
      </c>
      <c r="BK596" s="39">
        <f>VLOOKUP(Table2[[#This Row],[Product Code]],'Routing data'!A$4:W$524,16,FALSE)</f>
        <v>0</v>
      </c>
      <c r="BL596" s="42">
        <f>IF(Table2[[#This Row],[Milling Required]]=0,"x",IF(AT596="Pattern",B596-10,B596-4))</f>
        <v>43489</v>
      </c>
      <c r="BM596" s="39"/>
      <c r="BN596" s="42">
        <f t="shared" si="118"/>
        <v>43490</v>
      </c>
      <c r="BO596" s="39">
        <f>IF(Table2[[#This Row],[Milling]]="x","x",Table2[[#This Row],[Total Sections]]*2)</f>
        <v>4</v>
      </c>
      <c r="BP596" s="39">
        <f>IF(Table2[[#This Row],[Punching]]="x","x",Table2[Total Sections]*2)</f>
        <v>4</v>
      </c>
      <c r="BQ596" s="39">
        <f>IF(Table2[[#This Row],[Pattern]]="Pattern",Table2[Total Sections]*3,Table2[Total Sections]*1.5)</f>
        <v>3</v>
      </c>
      <c r="BR596" s="42">
        <f t="shared" ca="1" si="114"/>
        <v>43474</v>
      </c>
      <c r="BS596" s="39"/>
      <c r="BT596" s="39"/>
      <c r="BU596" s="39"/>
      <c r="BV596" s="39" t="str">
        <f>_xlfn.IFNA(VLOOKUP(Table2[[#This Row],[Job-no]],Table4[],16,FALSE),"Ready")</f>
        <v/>
      </c>
      <c r="BW596" s="39" t="str">
        <f>_xlfn.IFNA(VLOOKUP(Table2[[#This Row],[Job-no]],Table4[],21,FALSE),"Ready")</f>
        <v/>
      </c>
      <c r="BX596" s="39" t="b">
        <f>_xlfn.IFNA(VLOOKUP(Table2[[#This Row],[Job-no]],Table4[],10,FALSE),TRUE)</f>
        <v>0</v>
      </c>
      <c r="BY596" s="39" t="str">
        <f>_xlfn.IFNA(VLOOKUP(Table2[[#This Row],[Job-no]],Table4[],22,FALSE),"Ready")</f>
        <v/>
      </c>
      <c r="BZ596" s="120">
        <f t="shared" si="119"/>
        <v>43493</v>
      </c>
      <c r="CA596" s="120" t="str">
        <f ca="1">IF(OR(Table2[[#This Row],[Saw Date]]=TODAY(),Table2[[#This Row],[Saw Date]]=TODAY()+1), Table2[[#This Row],[Saw Date]],IF(Table2[[#This Row],[Extrusion cut double saw]],"Done",""))</f>
        <v/>
      </c>
      <c r="CB596" s="120" t="str">
        <f ca="1">IF(OR(Table2[[#This Row],[Lens Date]]=TODAY(),Table2[[#This Row],[Lens Date]]=TODAY()+1), Table2[[#This Row],[Lens Date]],IF(Table2[[#This Row],[MSLens]]="Done","Done",""))</f>
        <v/>
      </c>
      <c r="CC596" s="120" t="str">
        <f ca="1">IF(OR(Table2[[#This Row],[Milling Date]]=TODAY(),Table2[[#This Row],[Milling Date]]=TODAY()+1), Table2[[#This Row],[Milling Date]],IF(Table2[[#This Row],[CNC Holes]]="Ready","Done",""))</f>
        <v/>
      </c>
      <c r="CD596" s="120" t="str">
        <f ca="1">IF(OR(Table2[[#This Row],[Welding Date]]=TODAY(),Table2[[#This Row],[Welding Date]]=TODAY()+1), Table2[[#This Row],[Welding Date]],IF(Table2[[#This Row],[Welding Corners]]="Ready","Done",""))</f>
        <v/>
      </c>
      <c r="CE596" s="120" t="str">
        <f ca="1">IF(OR(Table2[[#This Row],[Puching Date]]=TODAY(),Table2[[#This Row],[Puching Date]]=TODAY()+1), Table2[[#This Row],[Puching Date]],IF(Table2[[#This Row],[Punch Holes]]="Ready","Done",""))</f>
        <v/>
      </c>
      <c r="CF596" s="120" t="str">
        <f ca="1">IF(OR(Table2[[#This Row],[Housing Date2]]=TODAY(),Table2[[#This Row],[Housing Date2]]=TODAY()+1),Table2[[#This Row],[Housing Date2]],IF(Table2[[#This Row],[Body Assembly]],"Done",""))</f>
        <v/>
      </c>
      <c r="CG596" s="120" t="str">
        <f>_xlfn.IFNA(VLOOKUP(Table2[[#This Row],[Job-no]],Table4[],7,FALSE),"Done")</f>
        <v>Scheduled/Released</v>
      </c>
    </row>
    <row r="597" spans="1:85" x14ac:dyDescent="0.25">
      <c r="A597" s="39" t="str">
        <f>_xlfn.CONCAT(Table2[[#This Row],[Order]],"-",Table2[[#This Row],[Line]])</f>
        <v>75859-35</v>
      </c>
      <c r="B597" s="5">
        <v>43493</v>
      </c>
      <c r="C597" s="8">
        <v>75859</v>
      </c>
      <c r="D597" s="3" t="s">
        <v>2863</v>
      </c>
      <c r="E597" s="8">
        <v>35</v>
      </c>
      <c r="F597" s="8">
        <v>1</v>
      </c>
      <c r="G597" s="3" t="s">
        <v>42</v>
      </c>
      <c r="H597" s="8">
        <v>2</v>
      </c>
      <c r="I597" s="43" t="b">
        <v>0</v>
      </c>
      <c r="J597" s="43" t="b">
        <v>0</v>
      </c>
      <c r="K597" t="s">
        <v>114</v>
      </c>
      <c r="L597" s="43" t="b">
        <v>0</v>
      </c>
      <c r="M597" s="43" t="b">
        <v>0</v>
      </c>
      <c r="N597" s="43" t="b">
        <v>0</v>
      </c>
      <c r="O597" t="s">
        <v>114</v>
      </c>
      <c r="P597" t="s">
        <v>114</v>
      </c>
      <c r="Q597" t="s">
        <v>114</v>
      </c>
      <c r="R597" t="s">
        <v>114</v>
      </c>
      <c r="S597" t="s">
        <v>114</v>
      </c>
      <c r="T597" t="s">
        <v>114</v>
      </c>
      <c r="U597" t="s">
        <v>114</v>
      </c>
      <c r="V597" t="s">
        <v>114</v>
      </c>
      <c r="W597" s="5">
        <v>43488</v>
      </c>
      <c r="X597" s="3" t="s">
        <v>114</v>
      </c>
      <c r="Y597" s="3"/>
      <c r="Z597" s="3" t="s">
        <v>4528</v>
      </c>
      <c r="AA597" s="3" t="s">
        <v>114</v>
      </c>
      <c r="AB597" s="3" t="s">
        <v>74</v>
      </c>
      <c r="AC597" s="8">
        <v>15</v>
      </c>
      <c r="AD597" s="3" t="s">
        <v>5967</v>
      </c>
      <c r="AE597" s="4" t="s">
        <v>5968</v>
      </c>
      <c r="AF597" s="3"/>
      <c r="AG597" s="3" t="s">
        <v>114</v>
      </c>
      <c r="AH597" s="8">
        <v>2</v>
      </c>
      <c r="AI597" s="3" t="s">
        <v>74</v>
      </c>
      <c r="AJ597" t="s">
        <v>114</v>
      </c>
      <c r="AK597" t="s">
        <v>114</v>
      </c>
      <c r="AL597" s="43" t="b">
        <v>0</v>
      </c>
      <c r="AM597" s="3"/>
      <c r="AN597" s="3"/>
      <c r="AO597" s="43" t="b">
        <v>0</v>
      </c>
      <c r="AP597" s="3" t="b">
        <v>0</v>
      </c>
      <c r="AQ597" s="3">
        <f>VLOOKUP(Table2[[#This Row],[Job-no]],Table3[],26,FALSE)</f>
        <v>946</v>
      </c>
      <c r="AR597" t="str">
        <f t="shared" si="115"/>
        <v>BRLED</v>
      </c>
      <c r="AS597" t="str">
        <f>VLOOKUP(AR597,Table1[],4,0)</f>
        <v>recessed</v>
      </c>
      <c r="AT597">
        <f>IF(BD597&gt;0,"Pattern",VLOOKUP(AR597,Table1[],5,0))</f>
        <v>0</v>
      </c>
      <c r="AU597" s="34">
        <f>IF(AT597="Pattern",WORKDAY(Table2[[#This Row],[Scheduled Ship Date]],-10),WORKDAY(Table2[[#This Row],[Scheduled Ship Date]],-4))</f>
        <v>43487</v>
      </c>
      <c r="AV597" s="39">
        <f>IF(Table2[[#This Row],[Extrusion cut double saw]]=TRUE,IF(O597="ToDo",IF(AT597="Pattern",Table2[[#This Row],[Total Sections]]*0.4,Table2[[#This Row],[Total Sections]]*0.12),0),IF(AT597="Pattern",Table2[[#This Row],[Total Sections]]*4,Table2[[#This Row],[Total Sections]]*1.2))</f>
        <v>2.4</v>
      </c>
      <c r="AW597" s="130">
        <f t="shared" ca="1" si="121"/>
        <v>43471</v>
      </c>
      <c r="AX597" s="42">
        <f>IF(AT597="Pattern",Table2[[#This Row],[Scheduled Ship Date]]-2,Table2[[#This Row],[Scheduled Ship Date]]-3)</f>
        <v>43490</v>
      </c>
      <c r="AY597" s="39">
        <f>IF(Table2[[#This Row],[Pattern]]="Pattern",Table2[[#This Row],[Total Sections]]*4.82,Table2[[#This Row],[Total Sections]]*0.5)</f>
        <v>1</v>
      </c>
      <c r="AZ597" s="42">
        <f t="shared" ca="1" si="120"/>
        <v>43471</v>
      </c>
      <c r="BA597" s="39">
        <f>((Table2[Total Sections]/Table2[Open Qty])-1)*Table2[Open Qty]*12.96</f>
        <v>0</v>
      </c>
      <c r="BB597" s="39"/>
      <c r="BC597" s="39" t="str">
        <f t="shared" si="116"/>
        <v>BRLED-500-80-35-FL-12'-W-UNV-DP-1-DS-FW(6)</v>
      </c>
      <c r="BD597" s="39">
        <f t="shared" si="117"/>
        <v>0</v>
      </c>
      <c r="BE597" s="39" t="b">
        <f>_xlfn.IFNA(VLOOKUP(Table2[[#This Row],[Job-no]],Table4[],9,FALSE),TRUE)</f>
        <v>0</v>
      </c>
      <c r="BF597" s="39"/>
      <c r="BG597" s="39" t="b">
        <f>_xlfn.IFNA(VLOOKUP(Table2[[#This Row],[Job-no]],Table4[],14,FALSE),TRUE)</f>
        <v>0</v>
      </c>
      <c r="BH597" s="39" t="str">
        <f>_xlfn.IFNA(VLOOKUP(Table2[[#This Row],[Job-no]],Table4[],11,FALSE),"Done")</f>
        <v/>
      </c>
      <c r="BI597" s="39">
        <f>IF(Table2[[#This Row],[Pattern]]="Pattern",VLOOKUP(Table2[[#This Row],[Product Code]],'Routing data'!$A$2:$W$470,13,FALSE),VLOOKUP(Table2[[#This Row],[Product Code]],'Routing data'!$A$2:$W$470,3,FALSE))</f>
        <v>2</v>
      </c>
      <c r="BJ597" s="39">
        <f>IF(Table2[[#This Row],[Pattern]]="Pattern",VLOOKUP(Table2[[#This Row],[Product Code]],'Routing data'!$A$2:$W$470,14,FALSE),VLOOKUP(Table2[[#This Row],[Product Code]],'Routing data'!$A$2:$W$470,4,FALSE))</f>
        <v>0</v>
      </c>
      <c r="BK597" s="39">
        <f>VLOOKUP(Table2[[#This Row],[Product Code]],'Routing data'!A$4:W$524,16,FALSE)</f>
        <v>0</v>
      </c>
      <c r="BL597" s="42">
        <f>IF(Table2[[#This Row],[Milling Required]]=0,"x",IF(AT597="Pattern",B597-10,B597-4))</f>
        <v>43489</v>
      </c>
      <c r="BM597" s="42" t="str">
        <f>IF(Table2[[#This Row],[Punching Required]]=0,"x",IF(AT597="Pattern",B597-8,B597-2))</f>
        <v>x</v>
      </c>
      <c r="BN597" s="42">
        <f t="shared" si="118"/>
        <v>43490</v>
      </c>
      <c r="BO597" s="39">
        <f>IF(Table2[[#This Row],[Milling]]="x","x",Table2[[#This Row],[Total Sections]]*2)</f>
        <v>4</v>
      </c>
      <c r="BP597" s="39" t="str">
        <f>IF(Table2[[#This Row],[Punching]]="x","x",Table2[Total Sections]*2)</f>
        <v>x</v>
      </c>
      <c r="BQ597" s="39">
        <f>IF(Table2[[#This Row],[Pattern]]="Pattern",Table2[Total Sections]*3,Table2[Total Sections]*1.5)</f>
        <v>3</v>
      </c>
      <c r="BR597" s="42">
        <f t="shared" ca="1" si="114"/>
        <v>43474</v>
      </c>
      <c r="BS597" s="39"/>
      <c r="BT597" s="42"/>
      <c r="BU597" s="39"/>
      <c r="BV597" s="39" t="str">
        <f>_xlfn.IFNA(VLOOKUP(Table2[[#This Row],[Job-no]],Table4[],16,FALSE),"Ready")</f>
        <v/>
      </c>
      <c r="BW597" s="39" t="str">
        <f>_xlfn.IFNA(VLOOKUP(Table2[[#This Row],[Job-no]],Table4[],21,FALSE),"Ready")</f>
        <v/>
      </c>
      <c r="BX597" s="39" t="b">
        <f>_xlfn.IFNA(VLOOKUP(Table2[[#This Row],[Job-no]],Table4[],10,FALSE),TRUE)</f>
        <v>0</v>
      </c>
      <c r="BY597" s="39" t="str">
        <f>_xlfn.IFNA(VLOOKUP(Table2[[#This Row],[Job-no]],Table4[],22,FALSE),"Ready")</f>
        <v/>
      </c>
      <c r="BZ597" s="120">
        <f t="shared" si="119"/>
        <v>43493</v>
      </c>
      <c r="CA597" s="120" t="str">
        <f ca="1">IF(OR(Table2[[#This Row],[Saw Date]]=TODAY(),Table2[[#This Row],[Saw Date]]=TODAY()+1), Table2[[#This Row],[Saw Date]],IF(Table2[[#This Row],[Extrusion cut double saw]],"Done",""))</f>
        <v/>
      </c>
      <c r="CB597" s="120" t="str">
        <f ca="1">IF(OR(Table2[[#This Row],[Lens Date]]=TODAY(),Table2[[#This Row],[Lens Date]]=TODAY()+1), Table2[[#This Row],[Lens Date]],IF(Table2[[#This Row],[MSLens]]="Done","Done",""))</f>
        <v/>
      </c>
      <c r="CC597" s="120" t="str">
        <f ca="1">IF(OR(Table2[[#This Row],[Milling Date]]=TODAY(),Table2[[#This Row],[Milling Date]]=TODAY()+1), Table2[[#This Row],[Milling Date]],IF(Table2[[#This Row],[CNC Holes]]="Ready","Done",""))</f>
        <v/>
      </c>
      <c r="CD597" s="120" t="str">
        <f ca="1">IF(OR(Table2[[#This Row],[Welding Date]]=TODAY(),Table2[[#This Row],[Welding Date]]=TODAY()+1), Table2[[#This Row],[Welding Date]],IF(Table2[[#This Row],[Welding Corners]]="Ready","Done",""))</f>
        <v/>
      </c>
      <c r="CE597" s="120" t="str">
        <f ca="1">IF(OR(Table2[[#This Row],[Puching Date]]=TODAY(),Table2[[#This Row],[Puching Date]]=TODAY()+1), Table2[[#This Row],[Puching Date]],IF(Table2[[#This Row],[Punch Holes]]="Ready","Done",""))</f>
        <v/>
      </c>
      <c r="CF597" s="120" t="str">
        <f ca="1">IF(OR(Table2[[#This Row],[Housing Date2]]=TODAY(),Table2[[#This Row],[Housing Date2]]=TODAY()+1),Table2[[#This Row],[Housing Date2]],IF(Table2[[#This Row],[Body Assembly]],"Done",""))</f>
        <v/>
      </c>
      <c r="CG597" s="120" t="str">
        <f>_xlfn.IFNA(VLOOKUP(Table2[[#This Row],[Job-no]],Table4[],7,FALSE),"Done")</f>
        <v>Scheduled/Released</v>
      </c>
    </row>
    <row r="598" spans="1:85" x14ac:dyDescent="0.25">
      <c r="A598" t="str">
        <f>_xlfn.CONCAT(Table2[[#This Row],[Order]],"-",Table2[[#This Row],[Line]])</f>
        <v>75859-38</v>
      </c>
      <c r="B598" s="5">
        <v>43493</v>
      </c>
      <c r="C598" s="8">
        <v>75859</v>
      </c>
      <c r="D598" s="3" t="s">
        <v>2865</v>
      </c>
      <c r="E598" s="8">
        <v>38</v>
      </c>
      <c r="F598" s="8">
        <v>1</v>
      </c>
      <c r="G598" s="3" t="s">
        <v>42</v>
      </c>
      <c r="H598" s="8">
        <v>1</v>
      </c>
      <c r="I598" s="43" t="b">
        <v>0</v>
      </c>
      <c r="J598" s="43" t="b">
        <v>0</v>
      </c>
      <c r="K598" t="s">
        <v>114</v>
      </c>
      <c r="L598" s="43" t="b">
        <v>0</v>
      </c>
      <c r="M598" s="43" t="b">
        <v>0</v>
      </c>
      <c r="N598" s="43" t="b">
        <v>0</v>
      </c>
      <c r="O598" t="s">
        <v>114</v>
      </c>
      <c r="P598" t="s">
        <v>114</v>
      </c>
      <c r="Q598" t="s">
        <v>114</v>
      </c>
      <c r="R598" t="s">
        <v>114</v>
      </c>
      <c r="S598" t="s">
        <v>114</v>
      </c>
      <c r="T598" t="s">
        <v>114</v>
      </c>
      <c r="U598" t="s">
        <v>114</v>
      </c>
      <c r="V598" t="s">
        <v>114</v>
      </c>
      <c r="W598" s="5">
        <v>43488</v>
      </c>
      <c r="X598" s="3" t="s">
        <v>114</v>
      </c>
      <c r="Y598" s="3"/>
      <c r="Z598" s="3" t="s">
        <v>4528</v>
      </c>
      <c r="AA598" s="3" t="s">
        <v>114</v>
      </c>
      <c r="AB598" s="3" t="s">
        <v>74</v>
      </c>
      <c r="AC598" s="8">
        <v>15</v>
      </c>
      <c r="AD598" s="3" t="s">
        <v>5967</v>
      </c>
      <c r="AE598" s="4" t="s">
        <v>5968</v>
      </c>
      <c r="AF598" s="3"/>
      <c r="AG598" s="3" t="s">
        <v>114</v>
      </c>
      <c r="AH598" s="8">
        <v>1</v>
      </c>
      <c r="AI598" s="3" t="s">
        <v>74</v>
      </c>
      <c r="AJ598" t="s">
        <v>114</v>
      </c>
      <c r="AK598" t="s">
        <v>114</v>
      </c>
      <c r="AL598" s="43" t="b">
        <v>0</v>
      </c>
      <c r="AM598" s="3"/>
      <c r="AN598" s="3"/>
      <c r="AO598" s="43" t="b">
        <v>0</v>
      </c>
      <c r="AP598" s="3" t="b">
        <v>0</v>
      </c>
      <c r="AQ598" s="3">
        <f>VLOOKUP(Table2[[#This Row],[Job-no]],Table3[],26,FALSE)</f>
        <v>483</v>
      </c>
      <c r="AR598" t="str">
        <f t="shared" si="115"/>
        <v>BRLED</v>
      </c>
      <c r="AS598" t="str">
        <f>VLOOKUP(AR598,Table1[],4,0)</f>
        <v>recessed</v>
      </c>
      <c r="AT598">
        <f>IF(BD598&gt;0,"Pattern",VLOOKUP(AR598,Table1[],5,0))</f>
        <v>0</v>
      </c>
      <c r="AU598" s="34">
        <f>IF(AT598="Pattern",WORKDAY(Table2[[#This Row],[Scheduled Ship Date]],-10),WORKDAY(Table2[[#This Row],[Scheduled Ship Date]],-4))</f>
        <v>43487</v>
      </c>
      <c r="AV598">
        <f>IF(Table2[[#This Row],[Extrusion cut double saw]]=TRUE,IF(O598="ToDo",IF(AT598="Pattern",Table2[[#This Row],[Total Sections]]*0.4,Table2[[#This Row],[Total Sections]]*0.12),0),IF(AT598="Pattern",Table2[[#This Row],[Total Sections]]*4,Table2[[#This Row],[Total Sections]]*1.2))</f>
        <v>1.2</v>
      </c>
      <c r="AW598" s="130">
        <f t="shared" ca="1" si="121"/>
        <v>43471</v>
      </c>
      <c r="AX598" s="42">
        <f>IF(AT598="Pattern",Table2[[#This Row],[Scheduled Ship Date]]-2,Table2[[#This Row],[Scheduled Ship Date]]-3)</f>
        <v>43490</v>
      </c>
      <c r="AY598">
        <f>IF(Table2[[#This Row],[Pattern]]="Pattern",Table2[[#This Row],[Total Sections]]*4.82,Table2[[#This Row],[Total Sections]]*0.5)</f>
        <v>0.5</v>
      </c>
      <c r="AZ598" s="42">
        <f t="shared" ca="1" si="120"/>
        <v>43471</v>
      </c>
      <c r="BA598" s="39">
        <f>((Table2[Total Sections]/Table2[Open Qty])-1)*Table2[Open Qty]*12.96</f>
        <v>0</v>
      </c>
      <c r="BB598" s="39"/>
      <c r="BC598" s="39" t="str">
        <f t="shared" si="116"/>
        <v>BRLED-500-80-35-FL-12'-W-UNV-DP-1+E(1)-DS-FW(6)</v>
      </c>
      <c r="BD598" s="39">
        <f t="shared" si="117"/>
        <v>0</v>
      </c>
      <c r="BE598" s="39" t="b">
        <f>_xlfn.IFNA(VLOOKUP(Table2[[#This Row],[Job-no]],Table4[],9,FALSE),TRUE)</f>
        <v>0</v>
      </c>
      <c r="BF598" t="str">
        <f>VLOOKUP(AR598,Table1[],3,0)</f>
        <v>B2LED</v>
      </c>
      <c r="BG598" s="39" t="b">
        <f>_xlfn.IFNA(VLOOKUP(Table2[[#This Row],[Job-no]],Table4[],14,FALSE),TRUE)</f>
        <v>0</v>
      </c>
      <c r="BH598" s="39" t="str">
        <f>_xlfn.IFNA(VLOOKUP(Table2[[#This Row],[Job-no]],Table4[],11,FALSE),"Done")</f>
        <v/>
      </c>
      <c r="BI598" s="39">
        <f>IF(Table2[[#This Row],[Pattern]]="Pattern",VLOOKUP(Table2[[#This Row],[Product Code]],'Routing data'!$A$2:$W$470,13,FALSE),VLOOKUP(Table2[[#This Row],[Product Code]],'Routing data'!$A$2:$W$470,3,FALSE))</f>
        <v>2</v>
      </c>
      <c r="BJ598" s="39">
        <f>IF(Table2[[#This Row],[Pattern]]="Pattern",VLOOKUP(Table2[[#This Row],[Product Code]],'Routing data'!$A$2:$W$470,14,FALSE),VLOOKUP(Table2[[#This Row],[Product Code]],'Routing data'!$A$2:$W$470,4,FALSE))</f>
        <v>0</v>
      </c>
      <c r="BK598" s="39">
        <f>VLOOKUP(Table2[[#This Row],[Product Code]],'Routing data'!A$4:W$524,16,FALSE)</f>
        <v>0</v>
      </c>
      <c r="BL598" s="42">
        <f>IF(Table2[[#This Row],[Milling Required]]=0,"x",IF(AT598="Pattern",B598-10,B598-4))</f>
        <v>43489</v>
      </c>
      <c r="BM598" s="42" t="str">
        <f>IF(Table2[[#This Row],[Punching Required]]=0,"x",IF(AT598="Pattern",B598-8,B598-2))</f>
        <v>x</v>
      </c>
      <c r="BN598" s="42">
        <f t="shared" si="118"/>
        <v>43490</v>
      </c>
      <c r="BO598" s="39">
        <f>IF(Table2[[#This Row],[Milling]]="x","x",Table2[[#This Row],[Total Sections]]*2)</f>
        <v>2</v>
      </c>
      <c r="BP598" s="39" t="str">
        <f>IF(Table2[[#This Row],[Punching]]="x","x",Table2[Total Sections]*2)</f>
        <v>x</v>
      </c>
      <c r="BQ598" s="39">
        <f>IF(Table2[[#This Row],[Pattern]]="Pattern",Table2[Total Sections]*3,Table2[Total Sections]*1.5)</f>
        <v>1.5</v>
      </c>
      <c r="BR598" s="42">
        <f t="shared" ca="1" si="114"/>
        <v>43474</v>
      </c>
      <c r="BS598" s="39"/>
      <c r="BT598" s="42"/>
      <c r="BU598" s="39"/>
      <c r="BV598" s="39" t="str">
        <f>_xlfn.IFNA(VLOOKUP(Table2[[#This Row],[Job-no]],Table4[],16,FALSE),"Ready")</f>
        <v/>
      </c>
      <c r="BW598" s="39" t="str">
        <f>_xlfn.IFNA(VLOOKUP(Table2[[#This Row],[Job-no]],Table4[],21,FALSE),"Ready")</f>
        <v/>
      </c>
      <c r="BX598" s="39" t="b">
        <f>_xlfn.IFNA(VLOOKUP(Table2[[#This Row],[Job-no]],Table4[],10,FALSE),TRUE)</f>
        <v>0</v>
      </c>
      <c r="BY598" s="39" t="str">
        <f>_xlfn.IFNA(VLOOKUP(Table2[[#This Row],[Job-no]],Table4[],22,FALSE),"Ready")</f>
        <v/>
      </c>
      <c r="BZ598" s="120">
        <f t="shared" si="119"/>
        <v>43493</v>
      </c>
      <c r="CA598" s="120" t="str">
        <f ca="1">IF(OR(Table2[[#This Row],[Saw Date]]=TODAY(),Table2[[#This Row],[Saw Date]]=TODAY()+1), Table2[[#This Row],[Saw Date]],IF(Table2[[#This Row],[Extrusion cut double saw]],"Done",""))</f>
        <v/>
      </c>
      <c r="CB598" s="120" t="str">
        <f ca="1">IF(OR(Table2[[#This Row],[Lens Date]]=TODAY(),Table2[[#This Row],[Lens Date]]=TODAY()+1), Table2[[#This Row],[Lens Date]],IF(Table2[[#This Row],[MSLens]]="Done","Done",""))</f>
        <v/>
      </c>
      <c r="CC598" s="120" t="str">
        <f ca="1">IF(OR(Table2[[#This Row],[Milling Date]]=TODAY(),Table2[[#This Row],[Milling Date]]=TODAY()+1), Table2[[#This Row],[Milling Date]],IF(Table2[[#This Row],[CNC Holes]]="Ready","Done",""))</f>
        <v/>
      </c>
      <c r="CD598" s="120" t="str">
        <f ca="1">IF(OR(Table2[[#This Row],[Welding Date]]=TODAY(),Table2[[#This Row],[Welding Date]]=TODAY()+1), Table2[[#This Row],[Welding Date]],IF(Table2[[#This Row],[Welding Corners]]="Ready","Done",""))</f>
        <v/>
      </c>
      <c r="CE598" s="120" t="str">
        <f ca="1">IF(OR(Table2[[#This Row],[Puching Date]]=TODAY(),Table2[[#This Row],[Puching Date]]=TODAY()+1), Table2[[#This Row],[Puching Date]],IF(Table2[[#This Row],[Punch Holes]]="Ready","Done",""))</f>
        <v/>
      </c>
      <c r="CF598" s="120" t="str">
        <f ca="1">IF(OR(Table2[[#This Row],[Housing Date2]]=TODAY(),Table2[[#This Row],[Housing Date2]]=TODAY()+1),Table2[[#This Row],[Housing Date2]],IF(Table2[[#This Row],[Body Assembly]],"Done",""))</f>
        <v/>
      </c>
      <c r="CG598" s="120" t="str">
        <f>_xlfn.IFNA(VLOOKUP(Table2[[#This Row],[Job-no]],Table4[],7,FALSE),"Done")</f>
        <v>Scheduled/Released</v>
      </c>
    </row>
    <row r="599" spans="1:85" x14ac:dyDescent="0.25">
      <c r="A599" t="str">
        <f>_xlfn.CONCAT(Table2[[#This Row],[Order]],"-",Table2[[#This Row],[Line]])</f>
        <v>75859-41</v>
      </c>
      <c r="B599" s="5">
        <v>43493</v>
      </c>
      <c r="C599" s="8">
        <v>75859</v>
      </c>
      <c r="D599" s="3" t="s">
        <v>2867</v>
      </c>
      <c r="E599" s="8">
        <v>41</v>
      </c>
      <c r="F599" s="8">
        <v>1</v>
      </c>
      <c r="G599" s="3" t="s">
        <v>42</v>
      </c>
      <c r="H599" s="8">
        <v>4</v>
      </c>
      <c r="I599" s="43" t="b">
        <v>0</v>
      </c>
      <c r="J599" s="43" t="b">
        <v>0</v>
      </c>
      <c r="K599" t="s">
        <v>114</v>
      </c>
      <c r="L599" s="43" t="b">
        <v>0</v>
      </c>
      <c r="M599" s="43" t="b">
        <v>0</v>
      </c>
      <c r="N599" s="43" t="b">
        <v>0</v>
      </c>
      <c r="O599" t="s">
        <v>114</v>
      </c>
      <c r="P599" t="s">
        <v>114</v>
      </c>
      <c r="Q599" t="s">
        <v>114</v>
      </c>
      <c r="R599" t="s">
        <v>114</v>
      </c>
      <c r="S599" t="s">
        <v>114</v>
      </c>
      <c r="T599" t="s">
        <v>114</v>
      </c>
      <c r="U599" t="s">
        <v>114</v>
      </c>
      <c r="V599" t="s">
        <v>114</v>
      </c>
      <c r="W599" s="5">
        <v>43488</v>
      </c>
      <c r="X599" s="3" t="s">
        <v>114</v>
      </c>
      <c r="Y599" s="3"/>
      <c r="Z599" s="3" t="s">
        <v>4529</v>
      </c>
      <c r="AA599" s="3" t="s">
        <v>114</v>
      </c>
      <c r="AB599" s="3" t="s">
        <v>74</v>
      </c>
      <c r="AC599" s="8">
        <v>15</v>
      </c>
      <c r="AD599" s="3" t="s">
        <v>5967</v>
      </c>
      <c r="AE599" s="4" t="s">
        <v>5968</v>
      </c>
      <c r="AF599" s="3"/>
      <c r="AG599" s="3" t="s">
        <v>114</v>
      </c>
      <c r="AH599" s="8">
        <v>8</v>
      </c>
      <c r="AI599" s="3" t="s">
        <v>74</v>
      </c>
      <c r="AJ599" t="s">
        <v>114</v>
      </c>
      <c r="AK599" t="s">
        <v>114</v>
      </c>
      <c r="AL599" s="43" t="b">
        <v>0</v>
      </c>
      <c r="AM599" s="3"/>
      <c r="AN599" s="3"/>
      <c r="AO599" s="43" t="b">
        <v>0</v>
      </c>
      <c r="AP599" s="3" t="b">
        <v>0</v>
      </c>
      <c r="AQ599" s="3">
        <f>VLOOKUP(Table2[[#This Row],[Job-no]],Table3[],26,FALSE)</f>
        <v>2516</v>
      </c>
      <c r="AR599" t="str">
        <f t="shared" si="115"/>
        <v>BRLED</v>
      </c>
      <c r="AS599" t="str">
        <f>VLOOKUP(AR599,Table1[],4,0)</f>
        <v>recessed</v>
      </c>
      <c r="AT599">
        <f>IF(BD599&gt;0,"Pattern",VLOOKUP(AR599,Table1[],5,0))</f>
        <v>0</v>
      </c>
      <c r="AU599" s="34">
        <f>IF(AT599="Pattern",WORKDAY(Table2[[#This Row],[Scheduled Ship Date]],-10),WORKDAY(Table2[[#This Row],[Scheduled Ship Date]],-4))</f>
        <v>43487</v>
      </c>
      <c r="AV599">
        <f>IF(Table2[[#This Row],[Extrusion cut double saw]]=TRUE,IF(O599="ToDo",IF(AT599="Pattern",Table2[[#This Row],[Total Sections]]*0.4,Table2[[#This Row],[Total Sections]]*0.12),0),IF(AT599="Pattern",Table2[[#This Row],[Total Sections]]*4,Table2[[#This Row],[Total Sections]]*1.2))</f>
        <v>9.6</v>
      </c>
      <c r="AW599" s="130">
        <f t="shared" ca="1" si="121"/>
        <v>43471</v>
      </c>
      <c r="AX599" s="42">
        <f>IF(AT599="Pattern",Table2[[#This Row],[Scheduled Ship Date]]-2,Table2[[#This Row],[Scheduled Ship Date]]-3)</f>
        <v>43490</v>
      </c>
      <c r="AY599">
        <f>IF(Table2[[#This Row],[Pattern]]="Pattern",Table2[[#This Row],[Total Sections]]*4.82,Table2[[#This Row],[Total Sections]]*0.5)</f>
        <v>4</v>
      </c>
      <c r="AZ599" s="42">
        <f t="shared" ca="1" si="120"/>
        <v>43471</v>
      </c>
      <c r="BA599" s="39">
        <f>((Table2[Total Sections]/Table2[Open Qty])-1)*Table2[Open Qty]*12.96</f>
        <v>51.84</v>
      </c>
      <c r="BB599" s="39"/>
      <c r="BC599" s="39" t="str">
        <f t="shared" si="116"/>
        <v>BRLED-500-80-35-FL-16'-W-UNV-DP-1-DS-FW(6)</v>
      </c>
      <c r="BD599" s="39">
        <f t="shared" si="117"/>
        <v>0</v>
      </c>
      <c r="BE599" s="39" t="b">
        <f>_xlfn.IFNA(VLOOKUP(Table2[[#This Row],[Job-no]],Table4[],9,FALSE),TRUE)</f>
        <v>0</v>
      </c>
      <c r="BF599" t="str">
        <f>VLOOKUP(AR599,Table1[],3,0)</f>
        <v>B2LED</v>
      </c>
      <c r="BG599" s="39" t="b">
        <f>_xlfn.IFNA(VLOOKUP(Table2[[#This Row],[Job-no]],Table4[],14,FALSE),TRUE)</f>
        <v>0</v>
      </c>
      <c r="BH599" s="39" t="str">
        <f>_xlfn.IFNA(VLOOKUP(Table2[[#This Row],[Job-no]],Table4[],11,FALSE),"Done")</f>
        <v/>
      </c>
      <c r="BI599" s="39">
        <f>IF(Table2[[#This Row],[Pattern]]="Pattern",VLOOKUP(Table2[[#This Row],[Product Code]],'Routing data'!$A$2:$W$470,13,FALSE),VLOOKUP(Table2[[#This Row],[Product Code]],'Routing data'!$A$2:$W$470,3,FALSE))</f>
        <v>2</v>
      </c>
      <c r="BJ599" s="39">
        <f>IF(Table2[[#This Row],[Pattern]]="Pattern",VLOOKUP(Table2[[#This Row],[Product Code]],'Routing data'!$A$2:$W$470,14,FALSE),VLOOKUP(Table2[[#This Row],[Product Code]],'Routing data'!$A$2:$W$470,4,FALSE))</f>
        <v>0</v>
      </c>
      <c r="BK599" s="39">
        <f>VLOOKUP(Table2[[#This Row],[Product Code]],'Routing data'!A$4:W$524,16,FALSE)</f>
        <v>0</v>
      </c>
      <c r="BL599" s="42">
        <f>IF(Table2[[#This Row],[Milling Required]]=0,"x",IF(AT599="Pattern",B599-10,B599-4))</f>
        <v>43489</v>
      </c>
      <c r="BM599" s="42" t="str">
        <f>IF(Table2[[#This Row],[Punching Required]]=0,"x",IF(AT599="Pattern",B599-8,B599-2))</f>
        <v>x</v>
      </c>
      <c r="BN599" s="42">
        <f t="shared" si="118"/>
        <v>43490</v>
      </c>
      <c r="BO599" s="39">
        <f>IF(Table2[[#This Row],[Milling]]="x","x",Table2[[#This Row],[Total Sections]]*2)</f>
        <v>16</v>
      </c>
      <c r="BP599" s="39" t="str">
        <f>IF(Table2[[#This Row],[Punching]]="x","x",Table2[Total Sections]*2)</f>
        <v>x</v>
      </c>
      <c r="BQ599" s="39">
        <f>IF(Table2[[#This Row],[Pattern]]="Pattern",Table2[Total Sections]*3,Table2[Total Sections]*1.5)</f>
        <v>12</v>
      </c>
      <c r="BR599" s="42">
        <f t="shared" ca="1" si="114"/>
        <v>43474</v>
      </c>
      <c r="BS599" s="39"/>
      <c r="BT599" s="42"/>
      <c r="BU599" s="39"/>
      <c r="BV599" s="122" t="str">
        <f>_xlfn.IFNA(VLOOKUP(Table2[[#This Row],[Job-no]],Table4[],16,FALSE),"Ready")</f>
        <v/>
      </c>
      <c r="BW599" s="122" t="str">
        <f>_xlfn.IFNA(VLOOKUP(Table2[[#This Row],[Job-no]],Table4[],21,FALSE),"Ready")</f>
        <v/>
      </c>
      <c r="BX599" s="39" t="b">
        <f>_xlfn.IFNA(VLOOKUP(Table2[[#This Row],[Job-no]],Table4[],10,FALSE),TRUE)</f>
        <v>0</v>
      </c>
      <c r="BY599" s="39" t="str">
        <f>_xlfn.IFNA(VLOOKUP(Table2[[#This Row],[Job-no]],Table4[],22,FALSE),"Ready")</f>
        <v/>
      </c>
      <c r="BZ599" s="120">
        <f t="shared" si="119"/>
        <v>43493</v>
      </c>
      <c r="CA599" s="120" t="str">
        <f ca="1">IF(OR(Table2[[#This Row],[Saw Date]]=TODAY(),Table2[[#This Row],[Saw Date]]=TODAY()+1), Table2[[#This Row],[Saw Date]],IF(Table2[[#This Row],[Extrusion cut double saw]],"Done",""))</f>
        <v/>
      </c>
      <c r="CB599" s="120" t="str">
        <f ca="1">IF(OR(Table2[[#This Row],[Lens Date]]=TODAY(),Table2[[#This Row],[Lens Date]]=TODAY()+1), Table2[[#This Row],[Lens Date]],IF(Table2[[#This Row],[MSLens]]="Done","Done",""))</f>
        <v/>
      </c>
      <c r="CC599" s="120" t="str">
        <f ca="1">IF(OR(Table2[[#This Row],[Milling Date]]=TODAY(),Table2[[#This Row],[Milling Date]]=TODAY()+1), Table2[[#This Row],[Milling Date]],IF(Table2[[#This Row],[CNC Holes]]="Ready","Done",""))</f>
        <v/>
      </c>
      <c r="CD599" s="120" t="str">
        <f ca="1">IF(OR(Table2[[#This Row],[Welding Date]]=TODAY(),Table2[[#This Row],[Welding Date]]=TODAY()+1), Table2[[#This Row],[Welding Date]],IF(Table2[[#This Row],[Welding Corners]]="Ready","Done",""))</f>
        <v/>
      </c>
      <c r="CE599" s="120" t="str">
        <f ca="1">IF(OR(Table2[[#This Row],[Puching Date]]=TODAY(),Table2[[#This Row],[Puching Date]]=TODAY()+1), Table2[[#This Row],[Puching Date]],IF(Table2[[#This Row],[Punch Holes]]="Ready","Done",""))</f>
        <v/>
      </c>
      <c r="CF599" s="120" t="str">
        <f ca="1">IF(OR(Table2[[#This Row],[Housing Date2]]=TODAY(),Table2[[#This Row],[Housing Date2]]=TODAY()+1),Table2[[#This Row],[Housing Date2]],IF(Table2[[#This Row],[Body Assembly]],"Done",""))</f>
        <v/>
      </c>
      <c r="CG599" s="120" t="str">
        <f>_xlfn.IFNA(VLOOKUP(Table2[[#This Row],[Job-no]],Table4[],7,FALSE),"Done")</f>
        <v>Scheduled/Released</v>
      </c>
    </row>
    <row r="600" spans="1:85" x14ac:dyDescent="0.25">
      <c r="A600" t="str">
        <f>_xlfn.CONCAT(Table2[[#This Row],[Order]],"-",Table2[[#This Row],[Line]])</f>
        <v>75859-44</v>
      </c>
      <c r="B600" s="5">
        <v>43493</v>
      </c>
      <c r="C600" s="8">
        <v>75859</v>
      </c>
      <c r="D600" s="3" t="s">
        <v>2867</v>
      </c>
      <c r="E600" s="8">
        <v>44</v>
      </c>
      <c r="F600" s="8">
        <v>1</v>
      </c>
      <c r="G600" s="3" t="s">
        <v>42</v>
      </c>
      <c r="H600" s="8">
        <v>4</v>
      </c>
      <c r="I600" s="43" t="b">
        <v>0</v>
      </c>
      <c r="J600" s="43" t="b">
        <v>0</v>
      </c>
      <c r="K600" t="s">
        <v>114</v>
      </c>
      <c r="L600" s="43" t="b">
        <v>0</v>
      </c>
      <c r="M600" s="43" t="b">
        <v>0</v>
      </c>
      <c r="N600" s="43" t="b">
        <v>0</v>
      </c>
      <c r="O600" t="s">
        <v>114</v>
      </c>
      <c r="P600" t="s">
        <v>114</v>
      </c>
      <c r="Q600" t="s">
        <v>114</v>
      </c>
      <c r="R600" t="s">
        <v>114</v>
      </c>
      <c r="S600" t="s">
        <v>114</v>
      </c>
      <c r="T600" t="s">
        <v>114</v>
      </c>
      <c r="U600" t="s">
        <v>114</v>
      </c>
      <c r="V600" t="s">
        <v>114</v>
      </c>
      <c r="W600" s="5">
        <v>43488</v>
      </c>
      <c r="X600" s="3" t="s">
        <v>114</v>
      </c>
      <c r="Y600" s="3"/>
      <c r="Z600" s="3" t="s">
        <v>4529</v>
      </c>
      <c r="AA600" s="3" t="s">
        <v>114</v>
      </c>
      <c r="AB600" s="3" t="s">
        <v>74</v>
      </c>
      <c r="AC600" s="8">
        <v>15</v>
      </c>
      <c r="AD600" s="3" t="s">
        <v>5967</v>
      </c>
      <c r="AE600" s="4" t="s">
        <v>5968</v>
      </c>
      <c r="AF600" s="3"/>
      <c r="AG600" s="3" t="s">
        <v>114</v>
      </c>
      <c r="AH600" s="8">
        <v>8</v>
      </c>
      <c r="AI600" s="3" t="s">
        <v>74</v>
      </c>
      <c r="AJ600" t="s">
        <v>114</v>
      </c>
      <c r="AK600" t="s">
        <v>114</v>
      </c>
      <c r="AL600" s="43" t="b">
        <v>0</v>
      </c>
      <c r="AM600" s="3"/>
      <c r="AN600" s="3"/>
      <c r="AO600" s="43" t="b">
        <v>0</v>
      </c>
      <c r="AP600" s="3" t="b">
        <v>0</v>
      </c>
      <c r="AQ600" s="3">
        <f>VLOOKUP(Table2[[#This Row],[Job-no]],Table3[],26,FALSE)</f>
        <v>2516</v>
      </c>
      <c r="AR600" t="str">
        <f t="shared" si="115"/>
        <v>BRLED</v>
      </c>
      <c r="AS600" t="str">
        <f>VLOOKUP(AR600,Table1[],4,0)</f>
        <v>recessed</v>
      </c>
      <c r="AT600">
        <f>IF(BD600&gt;0,"Pattern",VLOOKUP(AR600,Table1[],5,0))</f>
        <v>0</v>
      </c>
      <c r="AU600" s="34">
        <f>IF(AT600="Pattern",WORKDAY(Table2[[#This Row],[Scheduled Ship Date]],-10),WORKDAY(Table2[[#This Row],[Scheduled Ship Date]],-4))</f>
        <v>43487</v>
      </c>
      <c r="AV600">
        <f>IF(Table2[[#This Row],[Extrusion cut double saw]]=TRUE,IF(O600="ToDo",IF(AT600="Pattern",Table2[[#This Row],[Total Sections]]*0.4,Table2[[#This Row],[Total Sections]]*0.12),0),IF(AT600="Pattern",Table2[[#This Row],[Total Sections]]*4,Table2[[#This Row],[Total Sections]]*1.2))</f>
        <v>9.6</v>
      </c>
      <c r="AW600" s="130">
        <f t="shared" ca="1" si="121"/>
        <v>43471</v>
      </c>
      <c r="AX600" s="42">
        <f>IF(AT600="Pattern",Table2[[#This Row],[Scheduled Ship Date]]-2,Table2[[#This Row],[Scheduled Ship Date]]-3)</f>
        <v>43490</v>
      </c>
      <c r="AY600">
        <f>IF(Table2[[#This Row],[Pattern]]="Pattern",Table2[[#This Row],[Total Sections]]*4.82,Table2[[#This Row],[Total Sections]]*0.5)</f>
        <v>4</v>
      </c>
      <c r="AZ600" s="42">
        <f t="shared" ca="1" si="120"/>
        <v>43471</v>
      </c>
      <c r="BA600" s="39">
        <f>((Table2[Total Sections]/Table2[Open Qty])-1)*Table2[Open Qty]*12.96</f>
        <v>51.84</v>
      </c>
      <c r="BB600" s="39"/>
      <c r="BC600" s="39" t="str">
        <f t="shared" si="116"/>
        <v>BRLED-500-80-35-FL-16'-W-UNV-DP-1-DS-FW(6)</v>
      </c>
      <c r="BD600" s="39">
        <f t="shared" si="117"/>
        <v>0</v>
      </c>
      <c r="BE600" s="39" t="b">
        <f>_xlfn.IFNA(VLOOKUP(Table2[[#This Row],[Job-no]],Table4[],9,FALSE),TRUE)</f>
        <v>0</v>
      </c>
      <c r="BF600" t="str">
        <f>VLOOKUP(AR600,Table1[],3,0)</f>
        <v>B2LED</v>
      </c>
      <c r="BG600" s="39" t="b">
        <f>_xlfn.IFNA(VLOOKUP(Table2[[#This Row],[Job-no]],Table4[],14,FALSE),TRUE)</f>
        <v>0</v>
      </c>
      <c r="BH600" s="39" t="str">
        <f>_xlfn.IFNA(VLOOKUP(Table2[[#This Row],[Job-no]],Table4[],11,FALSE),"Done")</f>
        <v/>
      </c>
      <c r="BI600" s="39">
        <f>IF(Table2[[#This Row],[Pattern]]="Pattern",VLOOKUP(Table2[[#This Row],[Product Code]],'Routing data'!$A$2:$W$470,13,FALSE),VLOOKUP(Table2[[#This Row],[Product Code]],'Routing data'!$A$2:$W$470,3,FALSE))</f>
        <v>2</v>
      </c>
      <c r="BJ600" s="39">
        <f>IF(Table2[[#This Row],[Pattern]]="Pattern",VLOOKUP(Table2[[#This Row],[Product Code]],'Routing data'!$A$2:$W$470,14,FALSE),VLOOKUP(Table2[[#This Row],[Product Code]],'Routing data'!$A$2:$W$470,4,FALSE))</f>
        <v>0</v>
      </c>
      <c r="BK600" s="39">
        <f>VLOOKUP(Table2[[#This Row],[Product Code]],'Routing data'!A$4:W$524,16,FALSE)</f>
        <v>0</v>
      </c>
      <c r="BL600" s="42">
        <f>IF(Table2[[#This Row],[Milling Required]]=0,"x",IF(AT600="Pattern",B600-10,B600-4))</f>
        <v>43489</v>
      </c>
      <c r="BM600" s="42" t="str">
        <f>IF(Table2[[#This Row],[Punching Required]]=0,"x",IF(AT600="Pattern",B600-8,B600-2))</f>
        <v>x</v>
      </c>
      <c r="BN600" s="42">
        <f t="shared" si="118"/>
        <v>43490</v>
      </c>
      <c r="BO600" s="39">
        <f>IF(Table2[[#This Row],[Milling]]="x","x",Table2[[#This Row],[Total Sections]]*2)</f>
        <v>16</v>
      </c>
      <c r="BP600" s="39" t="str">
        <f>IF(Table2[[#This Row],[Punching]]="x","x",Table2[Total Sections]*2)</f>
        <v>x</v>
      </c>
      <c r="BQ600" s="39">
        <f>IF(Table2[[#This Row],[Pattern]]="Pattern",Table2[Total Sections]*3,Table2[Total Sections]*1.5)</f>
        <v>12</v>
      </c>
      <c r="BR600" s="42">
        <f t="shared" ref="BR600:BR631" ca="1" si="122">TODAY()+7</f>
        <v>43474</v>
      </c>
      <c r="BS600" s="39"/>
      <c r="BT600" s="42"/>
      <c r="BU600" s="39"/>
      <c r="BV600" s="122" t="str">
        <f>_xlfn.IFNA(VLOOKUP(Table2[[#This Row],[Job-no]],Table4[],16,FALSE),"Ready")</f>
        <v/>
      </c>
      <c r="BW600" s="122" t="str">
        <f>_xlfn.IFNA(VLOOKUP(Table2[[#This Row],[Job-no]],Table4[],21,FALSE),"Ready")</f>
        <v/>
      </c>
      <c r="BX600" s="39" t="b">
        <f>_xlfn.IFNA(VLOOKUP(Table2[[#This Row],[Job-no]],Table4[],10,FALSE),TRUE)</f>
        <v>0</v>
      </c>
      <c r="BY600" s="39" t="str">
        <f>_xlfn.IFNA(VLOOKUP(Table2[[#This Row],[Job-no]],Table4[],22,FALSE),"Ready")</f>
        <v/>
      </c>
      <c r="BZ600" s="120">
        <f t="shared" si="119"/>
        <v>43493</v>
      </c>
      <c r="CA600" s="120" t="str">
        <f ca="1">IF(OR(Table2[[#This Row],[Saw Date]]=TODAY(),Table2[[#This Row],[Saw Date]]=TODAY()+1), Table2[[#This Row],[Saw Date]],IF(Table2[[#This Row],[Extrusion cut double saw]],"Done",""))</f>
        <v/>
      </c>
      <c r="CB600" s="120" t="str">
        <f ca="1">IF(OR(Table2[[#This Row],[Lens Date]]=TODAY(),Table2[[#This Row],[Lens Date]]=TODAY()+1), Table2[[#This Row],[Lens Date]],IF(Table2[[#This Row],[MSLens]]="Done","Done",""))</f>
        <v/>
      </c>
      <c r="CC600" s="120" t="str">
        <f ca="1">IF(OR(Table2[[#This Row],[Milling Date]]=TODAY(),Table2[[#This Row],[Milling Date]]=TODAY()+1), Table2[[#This Row],[Milling Date]],IF(Table2[[#This Row],[CNC Holes]]="Ready","Done",""))</f>
        <v/>
      </c>
      <c r="CD600" s="120" t="str">
        <f ca="1">IF(OR(Table2[[#This Row],[Welding Date]]=TODAY(),Table2[[#This Row],[Welding Date]]=TODAY()+1), Table2[[#This Row],[Welding Date]],IF(Table2[[#This Row],[Welding Corners]]="Ready","Done",""))</f>
        <v/>
      </c>
      <c r="CE600" s="120" t="str">
        <f ca="1">IF(OR(Table2[[#This Row],[Puching Date]]=TODAY(),Table2[[#This Row],[Puching Date]]=TODAY()+1), Table2[[#This Row],[Puching Date]],IF(Table2[[#This Row],[Punch Holes]]="Ready","Done",""))</f>
        <v/>
      </c>
      <c r="CF600" s="120" t="str">
        <f ca="1">IF(OR(Table2[[#This Row],[Housing Date2]]=TODAY(),Table2[[#This Row],[Housing Date2]]=TODAY()+1),Table2[[#This Row],[Housing Date2]],IF(Table2[[#This Row],[Body Assembly]],"Done",""))</f>
        <v/>
      </c>
      <c r="CG600" s="120" t="str">
        <f>_xlfn.IFNA(VLOOKUP(Table2[[#This Row],[Job-no]],Table4[],7,FALSE),"Done")</f>
        <v>Scheduled/Released</v>
      </c>
    </row>
    <row r="601" spans="1:85" x14ac:dyDescent="0.25">
      <c r="A601" t="str">
        <f>_xlfn.CONCAT(Table2[[#This Row],[Order]],"-",Table2[[#This Row],[Line]])</f>
        <v>75859-46</v>
      </c>
      <c r="B601" s="5">
        <v>43493</v>
      </c>
      <c r="C601" s="8">
        <v>75859</v>
      </c>
      <c r="D601" s="3" t="s">
        <v>2870</v>
      </c>
      <c r="E601" s="8">
        <v>46</v>
      </c>
      <c r="F601" s="8">
        <v>1</v>
      </c>
      <c r="G601" s="3" t="s">
        <v>42</v>
      </c>
      <c r="H601" s="8">
        <v>6</v>
      </c>
      <c r="I601" s="43" t="b">
        <v>0</v>
      </c>
      <c r="J601" s="43" t="b">
        <v>0</v>
      </c>
      <c r="K601" t="s">
        <v>114</v>
      </c>
      <c r="L601" s="43" t="b">
        <v>0</v>
      </c>
      <c r="M601" s="43" t="b">
        <v>0</v>
      </c>
      <c r="N601" s="43" t="b">
        <v>0</v>
      </c>
      <c r="O601" t="s">
        <v>114</v>
      </c>
      <c r="P601" t="s">
        <v>114</v>
      </c>
      <c r="Q601" t="s">
        <v>114</v>
      </c>
      <c r="R601" t="s">
        <v>114</v>
      </c>
      <c r="S601" t="s">
        <v>114</v>
      </c>
      <c r="T601" t="s">
        <v>114</v>
      </c>
      <c r="U601" t="s">
        <v>114</v>
      </c>
      <c r="V601" t="s">
        <v>114</v>
      </c>
      <c r="W601" s="5">
        <v>43488</v>
      </c>
      <c r="X601" s="3" t="s">
        <v>114</v>
      </c>
      <c r="Y601" s="3"/>
      <c r="Z601" s="3" t="s">
        <v>4529</v>
      </c>
      <c r="AA601" s="3" t="s">
        <v>114</v>
      </c>
      <c r="AB601" s="3" t="s">
        <v>74</v>
      </c>
      <c r="AC601" s="8">
        <v>15</v>
      </c>
      <c r="AD601" s="3" t="s">
        <v>5967</v>
      </c>
      <c r="AE601" s="4" t="s">
        <v>5968</v>
      </c>
      <c r="AF601" s="3"/>
      <c r="AG601" s="3" t="s">
        <v>114</v>
      </c>
      <c r="AH601" s="8">
        <v>12</v>
      </c>
      <c r="AI601" s="3" t="s">
        <v>74</v>
      </c>
      <c r="AJ601" t="s">
        <v>114</v>
      </c>
      <c r="AK601" t="s">
        <v>114</v>
      </c>
      <c r="AL601" s="43" t="b">
        <v>0</v>
      </c>
      <c r="AM601" s="3"/>
      <c r="AN601" s="3"/>
      <c r="AO601" s="43" t="b">
        <v>0</v>
      </c>
      <c r="AP601" s="3" t="b">
        <v>0</v>
      </c>
      <c r="AQ601" s="3">
        <f>VLOOKUP(Table2[[#This Row],[Job-no]],Table3[],26,FALSE)</f>
        <v>3834</v>
      </c>
      <c r="AR601" t="str">
        <f t="shared" si="115"/>
        <v>BRLED</v>
      </c>
      <c r="AS601" t="str">
        <f>VLOOKUP(AR601,Table1[],4,0)</f>
        <v>recessed</v>
      </c>
      <c r="AT601">
        <f>IF(BD601&gt;0,"Pattern",VLOOKUP(AR601,Table1[],5,0))</f>
        <v>0</v>
      </c>
      <c r="AU601" s="34">
        <f>IF(AT601="Pattern",WORKDAY(Table2[[#This Row],[Scheduled Ship Date]],-10),WORKDAY(Table2[[#This Row],[Scheduled Ship Date]],-4))</f>
        <v>43487</v>
      </c>
      <c r="AV601">
        <f>IF(Table2[[#This Row],[Extrusion cut double saw]]=TRUE,IF(O601="ToDo",IF(AT601="Pattern",Table2[[#This Row],[Total Sections]]*0.4,Table2[[#This Row],[Total Sections]]*0.12),0),IF(AT601="Pattern",Table2[[#This Row],[Total Sections]]*4,Table2[[#This Row],[Total Sections]]*1.2))</f>
        <v>14.399999999999999</v>
      </c>
      <c r="AW601" s="130">
        <f t="shared" ca="1" si="121"/>
        <v>43471</v>
      </c>
      <c r="AX601" s="42">
        <f>IF(AT601="Pattern",Table2[[#This Row],[Scheduled Ship Date]]-2,Table2[[#This Row],[Scheduled Ship Date]]-3)</f>
        <v>43490</v>
      </c>
      <c r="AY601">
        <f>IF(Table2[[#This Row],[Pattern]]="Pattern",Table2[[#This Row],[Total Sections]]*4.82,Table2[[#This Row],[Total Sections]]*0.5)</f>
        <v>6</v>
      </c>
      <c r="AZ601" s="42">
        <f t="shared" ca="1" si="120"/>
        <v>43471</v>
      </c>
      <c r="BA601" s="39">
        <f>((Table2[Total Sections]/Table2[Open Qty])-1)*Table2[Open Qty]*12.96</f>
        <v>77.760000000000005</v>
      </c>
      <c r="BB601" s="39"/>
      <c r="BC601" s="39" t="str">
        <f t="shared" si="116"/>
        <v>BRLED-500-80-35-FL-16'-W-UNV-DP-1+E(1)-DS-FW(6)</v>
      </c>
      <c r="BD601" s="39">
        <f t="shared" si="117"/>
        <v>0</v>
      </c>
      <c r="BE601" s="39" t="b">
        <f>_xlfn.IFNA(VLOOKUP(Table2[[#This Row],[Job-no]],Table4[],9,FALSE),TRUE)</f>
        <v>0</v>
      </c>
      <c r="BF601" t="str">
        <f>VLOOKUP(AR601,Table1[],3,0)</f>
        <v>B2LED</v>
      </c>
      <c r="BG601" s="39" t="b">
        <f>_xlfn.IFNA(VLOOKUP(Table2[[#This Row],[Job-no]],Table4[],14,FALSE),TRUE)</f>
        <v>0</v>
      </c>
      <c r="BH601" s="39" t="str">
        <f>_xlfn.IFNA(VLOOKUP(Table2[[#This Row],[Job-no]],Table4[],11,FALSE),"Done")</f>
        <v/>
      </c>
      <c r="BI601" s="39">
        <f>IF(Table2[[#This Row],[Pattern]]="Pattern",VLOOKUP(Table2[[#This Row],[Product Code]],'Routing data'!$A$2:$W$470,13,FALSE),VLOOKUP(Table2[[#This Row],[Product Code]],'Routing data'!$A$2:$W$470,3,FALSE))</f>
        <v>2</v>
      </c>
      <c r="BJ601" s="39">
        <f>IF(Table2[[#This Row],[Pattern]]="Pattern",VLOOKUP(Table2[[#This Row],[Product Code]],'Routing data'!$A$2:$W$470,14,FALSE),VLOOKUP(Table2[[#This Row],[Product Code]],'Routing data'!$A$2:$W$470,4,FALSE))</f>
        <v>0</v>
      </c>
      <c r="BK601" s="39">
        <f>VLOOKUP(Table2[[#This Row],[Product Code]],'Routing data'!A$4:W$524,16,FALSE)</f>
        <v>0</v>
      </c>
      <c r="BL601" s="42">
        <f>IF(Table2[[#This Row],[Milling Required]]=0,"x",IF(AT601="Pattern",B601-10,B601-4))</f>
        <v>43489</v>
      </c>
      <c r="BM601" s="42" t="str">
        <f>IF(Table2[[#This Row],[Punching Required]]=0,"x",IF(AT601="Pattern",B601-8,B601-2))</f>
        <v>x</v>
      </c>
      <c r="BN601" s="42">
        <f t="shared" si="118"/>
        <v>43490</v>
      </c>
      <c r="BO601" s="39">
        <f>IF(Table2[[#This Row],[Milling]]="x","x",Table2[[#This Row],[Total Sections]]*2)</f>
        <v>24</v>
      </c>
      <c r="BP601" s="39" t="str">
        <f>IF(Table2[[#This Row],[Punching]]="x","x",Table2[Total Sections]*2)</f>
        <v>x</v>
      </c>
      <c r="BQ601" s="39">
        <f>IF(Table2[[#This Row],[Pattern]]="Pattern",Table2[Total Sections]*3,Table2[Total Sections]*1.5)</f>
        <v>18</v>
      </c>
      <c r="BR601" s="42">
        <f t="shared" ca="1" si="122"/>
        <v>43474</v>
      </c>
      <c r="BS601" s="42"/>
      <c r="BT601" s="39"/>
      <c r="BU601" s="39"/>
      <c r="BV601" s="122" t="str">
        <f>_xlfn.IFNA(VLOOKUP(Table2[[#This Row],[Job-no]],Table4[],16,FALSE),"Ready")</f>
        <v/>
      </c>
      <c r="BW601" s="122" t="str">
        <f>_xlfn.IFNA(VLOOKUP(Table2[[#This Row],[Job-no]],Table4[],21,FALSE),"Ready")</f>
        <v/>
      </c>
      <c r="BX601" s="39" t="b">
        <f>_xlfn.IFNA(VLOOKUP(Table2[[#This Row],[Job-no]],Table4[],10,FALSE),TRUE)</f>
        <v>0</v>
      </c>
      <c r="BY601" s="39" t="str">
        <f>_xlfn.IFNA(VLOOKUP(Table2[[#This Row],[Job-no]],Table4[],22,FALSE),"Ready")</f>
        <v/>
      </c>
      <c r="BZ601" s="120">
        <f t="shared" si="119"/>
        <v>43493</v>
      </c>
      <c r="CA601" s="120" t="str">
        <f ca="1">IF(OR(Table2[[#This Row],[Saw Date]]=TODAY(),Table2[[#This Row],[Saw Date]]=TODAY()+1), Table2[[#This Row],[Saw Date]],IF(Table2[[#This Row],[Extrusion cut double saw]],"Done",""))</f>
        <v/>
      </c>
      <c r="CB601" s="120" t="str">
        <f ca="1">IF(OR(Table2[[#This Row],[Lens Date]]=TODAY(),Table2[[#This Row],[Lens Date]]=TODAY()+1), Table2[[#This Row],[Lens Date]],IF(Table2[[#This Row],[MSLens]]="Done","Done",""))</f>
        <v/>
      </c>
      <c r="CC601" s="120" t="str">
        <f ca="1">IF(OR(Table2[[#This Row],[Milling Date]]=TODAY(),Table2[[#This Row],[Milling Date]]=TODAY()+1), Table2[[#This Row],[Milling Date]],IF(Table2[[#This Row],[CNC Holes]]="Ready","Done",""))</f>
        <v/>
      </c>
      <c r="CD601" s="120" t="str">
        <f ca="1">IF(OR(Table2[[#This Row],[Welding Date]]=TODAY(),Table2[[#This Row],[Welding Date]]=TODAY()+1), Table2[[#This Row],[Welding Date]],IF(Table2[[#This Row],[Welding Corners]]="Ready","Done",""))</f>
        <v/>
      </c>
      <c r="CE601" s="120" t="str">
        <f ca="1">IF(OR(Table2[[#This Row],[Puching Date]]=TODAY(),Table2[[#This Row],[Puching Date]]=TODAY()+1), Table2[[#This Row],[Puching Date]],IF(Table2[[#This Row],[Punch Holes]]="Ready","Done",""))</f>
        <v/>
      </c>
      <c r="CF601" s="120" t="str">
        <f ca="1">IF(OR(Table2[[#This Row],[Housing Date2]]=TODAY(),Table2[[#This Row],[Housing Date2]]=TODAY()+1),Table2[[#This Row],[Housing Date2]],IF(Table2[[#This Row],[Body Assembly]],"Done",""))</f>
        <v/>
      </c>
      <c r="CG601" s="120" t="str">
        <f>_xlfn.IFNA(VLOOKUP(Table2[[#This Row],[Job-no]],Table4[],7,FALSE),"Done")</f>
        <v>Scheduled/Released</v>
      </c>
    </row>
    <row r="602" spans="1:85" x14ac:dyDescent="0.25">
      <c r="A602" t="str">
        <f>_xlfn.CONCAT(Table2[[#This Row],[Order]],"-",Table2[[#This Row],[Line]])</f>
        <v>75859-48</v>
      </c>
      <c r="B602" s="5">
        <v>43493</v>
      </c>
      <c r="C602" s="8">
        <v>75859</v>
      </c>
      <c r="D602" s="3" t="s">
        <v>2870</v>
      </c>
      <c r="E602" s="8">
        <v>48</v>
      </c>
      <c r="F602" s="8">
        <v>1</v>
      </c>
      <c r="G602" s="3" t="s">
        <v>42</v>
      </c>
      <c r="H602" s="8">
        <v>2</v>
      </c>
      <c r="I602" s="43" t="b">
        <v>0</v>
      </c>
      <c r="J602" s="43" t="b">
        <v>0</v>
      </c>
      <c r="K602" t="s">
        <v>114</v>
      </c>
      <c r="L602" s="43" t="b">
        <v>0</v>
      </c>
      <c r="M602" s="43" t="b">
        <v>0</v>
      </c>
      <c r="N602" s="43" t="b">
        <v>0</v>
      </c>
      <c r="O602" t="s">
        <v>114</v>
      </c>
      <c r="P602" t="s">
        <v>114</v>
      </c>
      <c r="Q602" t="s">
        <v>114</v>
      </c>
      <c r="R602" t="s">
        <v>114</v>
      </c>
      <c r="S602" t="s">
        <v>114</v>
      </c>
      <c r="T602" t="s">
        <v>114</v>
      </c>
      <c r="U602" t="s">
        <v>114</v>
      </c>
      <c r="V602" t="s">
        <v>114</v>
      </c>
      <c r="W602" s="5">
        <v>43488</v>
      </c>
      <c r="X602" s="3" t="s">
        <v>114</v>
      </c>
      <c r="Y602" s="3"/>
      <c r="Z602" s="3" t="s">
        <v>4529</v>
      </c>
      <c r="AA602" s="3" t="s">
        <v>114</v>
      </c>
      <c r="AB602" s="3" t="s">
        <v>74</v>
      </c>
      <c r="AC602" s="8">
        <v>15</v>
      </c>
      <c r="AD602" s="3" t="s">
        <v>5967</v>
      </c>
      <c r="AE602" s="4" t="s">
        <v>5968</v>
      </c>
      <c r="AF602" s="3"/>
      <c r="AG602" s="3" t="s">
        <v>114</v>
      </c>
      <c r="AH602" s="8">
        <v>4</v>
      </c>
      <c r="AI602" s="3" t="s">
        <v>74</v>
      </c>
      <c r="AJ602" t="s">
        <v>114</v>
      </c>
      <c r="AK602" t="s">
        <v>114</v>
      </c>
      <c r="AL602" s="43" t="b">
        <v>0</v>
      </c>
      <c r="AM602" s="3"/>
      <c r="AN602" s="3"/>
      <c r="AO602" s="43" t="b">
        <v>0</v>
      </c>
      <c r="AP602" s="3" t="b">
        <v>0</v>
      </c>
      <c r="AQ602" s="3">
        <f>VLOOKUP(Table2[[#This Row],[Job-no]],Table3[],26,FALSE)</f>
        <v>1278</v>
      </c>
      <c r="AR602" t="str">
        <f t="shared" si="115"/>
        <v>BRLED</v>
      </c>
      <c r="AS602" t="str">
        <f>VLOOKUP(AR602,Table1[],4,0)</f>
        <v>recessed</v>
      </c>
      <c r="AT602">
        <f>IF(BD602&gt;0,"Pattern",VLOOKUP(AR602,Table1[],5,0))</f>
        <v>0</v>
      </c>
      <c r="AU602" s="34">
        <f>IF(AT602="Pattern",WORKDAY(Table2[[#This Row],[Scheduled Ship Date]],-10),WORKDAY(Table2[[#This Row],[Scheduled Ship Date]],-4))</f>
        <v>43487</v>
      </c>
      <c r="AV602">
        <f>IF(Table2[[#This Row],[Extrusion cut double saw]]=TRUE,IF(O602="ToDo",IF(AT602="Pattern",Table2[[#This Row],[Total Sections]]*0.4,Table2[[#This Row],[Total Sections]]*0.12),0),IF(AT602="Pattern",Table2[[#This Row],[Total Sections]]*4,Table2[[#This Row],[Total Sections]]*1.2))</f>
        <v>4.8</v>
      </c>
      <c r="AW602" s="130">
        <f t="shared" ca="1" si="121"/>
        <v>43471</v>
      </c>
      <c r="AX602" s="42">
        <f>IF(AT602="Pattern",Table2[[#This Row],[Scheduled Ship Date]]-2,Table2[[#This Row],[Scheduled Ship Date]]-3)</f>
        <v>43490</v>
      </c>
      <c r="AY602">
        <f>IF(Table2[[#This Row],[Pattern]]="Pattern",Table2[[#This Row],[Total Sections]]*4.82,Table2[[#This Row],[Total Sections]]*0.5)</f>
        <v>2</v>
      </c>
      <c r="AZ602" s="42">
        <f t="shared" ca="1" si="120"/>
        <v>43471</v>
      </c>
      <c r="BA602" s="39">
        <f>((Table2[Total Sections]/Table2[Open Qty])-1)*Table2[Open Qty]*12.96</f>
        <v>25.92</v>
      </c>
      <c r="BB602" s="39"/>
      <c r="BC602" s="39" t="str">
        <f t="shared" si="116"/>
        <v>BRLED-500-80-35-FL-16'-W-UNV-DP-1+E(1)-DS-FW(6)</v>
      </c>
      <c r="BD602" s="39">
        <f t="shared" si="117"/>
        <v>0</v>
      </c>
      <c r="BE602" s="39" t="b">
        <f>_xlfn.IFNA(VLOOKUP(Table2[[#This Row],[Job-no]],Table4[],9,FALSE),TRUE)</f>
        <v>0</v>
      </c>
      <c r="BF602" t="str">
        <f>VLOOKUP(AR602,Table1[],3,0)</f>
        <v>B2LED</v>
      </c>
      <c r="BG602" s="39" t="b">
        <f>_xlfn.IFNA(VLOOKUP(Table2[[#This Row],[Job-no]],Table4[],14,FALSE),TRUE)</f>
        <v>0</v>
      </c>
      <c r="BH602" s="39" t="str">
        <f>_xlfn.IFNA(VLOOKUP(Table2[[#This Row],[Job-no]],Table4[],11,FALSE),"Done")</f>
        <v/>
      </c>
      <c r="BI602" s="39">
        <f>IF(Table2[[#This Row],[Pattern]]="Pattern",VLOOKUP(Table2[[#This Row],[Product Code]],'Routing data'!$A$2:$W$470,13,FALSE),VLOOKUP(Table2[[#This Row],[Product Code]],'Routing data'!$A$2:$W$470,3,FALSE))</f>
        <v>2</v>
      </c>
      <c r="BJ602" s="39">
        <f>IF(Table2[[#This Row],[Pattern]]="Pattern",VLOOKUP(Table2[[#This Row],[Product Code]],'Routing data'!$A$2:$W$470,14,FALSE),VLOOKUP(Table2[[#This Row],[Product Code]],'Routing data'!$A$2:$W$470,4,FALSE))</f>
        <v>0</v>
      </c>
      <c r="BK602" s="39">
        <f>VLOOKUP(Table2[[#This Row],[Product Code]],'Routing data'!A$4:W$524,16,FALSE)</f>
        <v>0</v>
      </c>
      <c r="BL602" s="42">
        <f>IF(Table2[[#This Row],[Milling Required]]=0,"x",IF(AT602="Pattern",B602-10,B602-4))</f>
        <v>43489</v>
      </c>
      <c r="BM602" s="42" t="str">
        <f>IF(Table2[[#This Row],[Punching Required]]=0,"x",IF(AT602="Pattern",B602-8,B602-2))</f>
        <v>x</v>
      </c>
      <c r="BN602" s="42">
        <f t="shared" si="118"/>
        <v>43490</v>
      </c>
      <c r="BO602" s="39">
        <f>IF(Table2[[#This Row],[Milling]]="x","x",Table2[[#This Row],[Total Sections]]*2)</f>
        <v>8</v>
      </c>
      <c r="BP602" s="39" t="str">
        <f>IF(Table2[[#This Row],[Punching]]="x","x",Table2[Total Sections]*2)</f>
        <v>x</v>
      </c>
      <c r="BQ602" s="39">
        <f>IF(Table2[[#This Row],[Pattern]]="Pattern",Table2[Total Sections]*3,Table2[Total Sections]*1.5)</f>
        <v>6</v>
      </c>
      <c r="BR602" s="42">
        <f t="shared" ca="1" si="122"/>
        <v>43474</v>
      </c>
      <c r="BS602" s="39"/>
      <c r="BT602" s="42"/>
      <c r="BU602" s="39"/>
      <c r="BV602" s="39" t="str">
        <f>_xlfn.IFNA(VLOOKUP(Table2[[#This Row],[Job-no]],Table4[],16,FALSE),"Ready")</f>
        <v/>
      </c>
      <c r="BW602" s="39" t="str">
        <f>_xlfn.IFNA(VLOOKUP(Table2[[#This Row],[Job-no]],Table4[],21,FALSE),"Ready")</f>
        <v/>
      </c>
      <c r="BX602" s="39" t="b">
        <f>_xlfn.IFNA(VLOOKUP(Table2[[#This Row],[Job-no]],Table4[],10,FALSE),TRUE)</f>
        <v>0</v>
      </c>
      <c r="BY602" s="39" t="str">
        <f>_xlfn.IFNA(VLOOKUP(Table2[[#This Row],[Job-no]],Table4[],22,FALSE),"Ready")</f>
        <v/>
      </c>
      <c r="BZ602" s="120">
        <f t="shared" si="119"/>
        <v>43493</v>
      </c>
      <c r="CA602" s="120" t="str">
        <f ca="1">IF(OR(Table2[[#This Row],[Saw Date]]=TODAY(),Table2[[#This Row],[Saw Date]]=TODAY()+1), Table2[[#This Row],[Saw Date]],IF(Table2[[#This Row],[Extrusion cut double saw]],"Done",""))</f>
        <v/>
      </c>
      <c r="CB602" s="120" t="str">
        <f ca="1">IF(OR(Table2[[#This Row],[Lens Date]]=TODAY(),Table2[[#This Row],[Lens Date]]=TODAY()+1), Table2[[#This Row],[Lens Date]],IF(Table2[[#This Row],[MSLens]]="Done","Done",""))</f>
        <v/>
      </c>
      <c r="CC602" s="120" t="str">
        <f ca="1">IF(OR(Table2[[#This Row],[Milling Date]]=TODAY(),Table2[[#This Row],[Milling Date]]=TODAY()+1), Table2[[#This Row],[Milling Date]],IF(Table2[[#This Row],[CNC Holes]]="Ready","Done",""))</f>
        <v/>
      </c>
      <c r="CD602" s="120" t="str">
        <f ca="1">IF(OR(Table2[[#This Row],[Welding Date]]=TODAY(),Table2[[#This Row],[Welding Date]]=TODAY()+1), Table2[[#This Row],[Welding Date]],IF(Table2[[#This Row],[Welding Corners]]="Ready","Done",""))</f>
        <v/>
      </c>
      <c r="CE602" s="120" t="str">
        <f ca="1">IF(OR(Table2[[#This Row],[Puching Date]]=TODAY(),Table2[[#This Row],[Puching Date]]=TODAY()+1), Table2[[#This Row],[Puching Date]],IF(Table2[[#This Row],[Punch Holes]]="Ready","Done",""))</f>
        <v/>
      </c>
      <c r="CF602" s="120" t="str">
        <f ca="1">IF(OR(Table2[[#This Row],[Housing Date2]]=TODAY(),Table2[[#This Row],[Housing Date2]]=TODAY()+1),Table2[[#This Row],[Housing Date2]],IF(Table2[[#This Row],[Body Assembly]],"Done",""))</f>
        <v/>
      </c>
      <c r="CG602" s="120" t="str">
        <f>_xlfn.IFNA(VLOOKUP(Table2[[#This Row],[Job-no]],Table4[],7,FALSE),"Done")</f>
        <v>Scheduled/Released</v>
      </c>
    </row>
    <row r="603" spans="1:85" x14ac:dyDescent="0.25">
      <c r="A603" t="str">
        <f>_xlfn.CONCAT(Table2[[#This Row],[Order]],"-",Table2[[#This Row],[Line]])</f>
        <v>75859-52</v>
      </c>
      <c r="B603" s="5">
        <v>43493</v>
      </c>
      <c r="C603" s="8">
        <v>75859</v>
      </c>
      <c r="D603" s="3" t="s">
        <v>2873</v>
      </c>
      <c r="E603" s="8">
        <v>52</v>
      </c>
      <c r="F603" s="8">
        <v>1</v>
      </c>
      <c r="G603" s="3" t="s">
        <v>42</v>
      </c>
      <c r="H603" s="8">
        <v>1</v>
      </c>
      <c r="I603" s="43" t="b">
        <v>0</v>
      </c>
      <c r="J603" s="43" t="b">
        <v>0</v>
      </c>
      <c r="K603" t="s">
        <v>114</v>
      </c>
      <c r="L603" s="43" t="b">
        <v>0</v>
      </c>
      <c r="M603" s="43" t="b">
        <v>0</v>
      </c>
      <c r="N603" s="43" t="b">
        <v>0</v>
      </c>
      <c r="O603" t="s">
        <v>114</v>
      </c>
      <c r="P603" t="s">
        <v>114</v>
      </c>
      <c r="Q603" t="s">
        <v>114</v>
      </c>
      <c r="R603" t="s">
        <v>114</v>
      </c>
      <c r="S603" t="s">
        <v>114</v>
      </c>
      <c r="T603" t="s">
        <v>114</v>
      </c>
      <c r="U603" t="s">
        <v>114</v>
      </c>
      <c r="V603" t="s">
        <v>114</v>
      </c>
      <c r="W603" s="5">
        <v>43488</v>
      </c>
      <c r="X603" s="3" t="s">
        <v>114</v>
      </c>
      <c r="Y603" s="3"/>
      <c r="Z603" s="3" t="s">
        <v>4530</v>
      </c>
      <c r="AA603" s="3" t="s">
        <v>114</v>
      </c>
      <c r="AB603" s="3" t="s">
        <v>74</v>
      </c>
      <c r="AC603" s="8">
        <v>15</v>
      </c>
      <c r="AD603" s="3" t="s">
        <v>5967</v>
      </c>
      <c r="AE603" s="4" t="s">
        <v>5968</v>
      </c>
      <c r="AF603" s="3"/>
      <c r="AG603" s="3" t="s">
        <v>114</v>
      </c>
      <c r="AH603" s="8">
        <v>2</v>
      </c>
      <c r="AI603" s="3" t="s">
        <v>74</v>
      </c>
      <c r="AJ603" t="s">
        <v>114</v>
      </c>
      <c r="AK603" t="s">
        <v>114</v>
      </c>
      <c r="AL603" s="43" t="b">
        <v>0</v>
      </c>
      <c r="AM603" s="3"/>
      <c r="AN603" s="3"/>
      <c r="AO603" s="43" t="b">
        <v>0</v>
      </c>
      <c r="AP603" s="3" t="b">
        <v>0</v>
      </c>
      <c r="AQ603" s="3">
        <f>VLOOKUP(Table2[[#This Row],[Job-no]],Table3[],26,FALSE)</f>
        <v>727</v>
      </c>
      <c r="AR603" t="str">
        <f t="shared" si="115"/>
        <v>BRLED</v>
      </c>
      <c r="AS603" t="str">
        <f>VLOOKUP(AR603,Table1[],4,0)</f>
        <v>recessed</v>
      </c>
      <c r="AT603">
        <f>IF(BD603&gt;0,"Pattern",VLOOKUP(AR603,Table1[],5,0))</f>
        <v>0</v>
      </c>
      <c r="AU603" s="34">
        <f>IF(AT603="Pattern",WORKDAY(Table2[[#This Row],[Scheduled Ship Date]],-10),WORKDAY(Table2[[#This Row],[Scheduled Ship Date]],-4))</f>
        <v>43487</v>
      </c>
      <c r="AV603">
        <f>IF(Table2[[#This Row],[Extrusion cut double saw]]=TRUE,IF(O603="ToDo",IF(AT603="Pattern",Table2[[#This Row],[Total Sections]]*0.4,Table2[[#This Row],[Total Sections]]*0.12),0),IF(AT603="Pattern",Table2[[#This Row],[Total Sections]]*4,Table2[[#This Row],[Total Sections]]*1.2))</f>
        <v>2.4</v>
      </c>
      <c r="AW603" s="130">
        <f t="shared" ca="1" si="121"/>
        <v>43471</v>
      </c>
      <c r="AX603" s="42">
        <f>IF(AT603="Pattern",Table2[[#This Row],[Scheduled Ship Date]]-2,Table2[[#This Row],[Scheduled Ship Date]]-3)</f>
        <v>43490</v>
      </c>
      <c r="AY603">
        <f>IF(Table2[[#This Row],[Pattern]]="Pattern",Table2[[#This Row],[Total Sections]]*4.82,Table2[[#This Row],[Total Sections]]*0.5)</f>
        <v>1</v>
      </c>
      <c r="AZ603" s="42">
        <f t="shared" ca="1" si="120"/>
        <v>43471</v>
      </c>
      <c r="BA603" s="39">
        <f>((Table2[Total Sections]/Table2[Open Qty])-1)*Table2[Open Qty]*12.96</f>
        <v>12.96</v>
      </c>
      <c r="BB603" s="39"/>
      <c r="BC603" s="39" t="str">
        <f t="shared" si="116"/>
        <v>BRLED-500-80-35-FL-18'-W-UNV-DP-1+E(1)-DS-FW(6)</v>
      </c>
      <c r="BD603" s="39">
        <f t="shared" si="117"/>
        <v>0</v>
      </c>
      <c r="BE603" s="39" t="b">
        <f>_xlfn.IFNA(VLOOKUP(Table2[[#This Row],[Job-no]],Table4[],9,FALSE),TRUE)</f>
        <v>0</v>
      </c>
      <c r="BF603" t="str">
        <f>VLOOKUP(AR603,Table1[],3,0)</f>
        <v>B2LED</v>
      </c>
      <c r="BG603" s="39" t="b">
        <f>_xlfn.IFNA(VLOOKUP(Table2[[#This Row],[Job-no]],Table4[],14,FALSE),TRUE)</f>
        <v>0</v>
      </c>
      <c r="BH603" s="39" t="str">
        <f>_xlfn.IFNA(VLOOKUP(Table2[[#This Row],[Job-no]],Table4[],11,FALSE),"Done")</f>
        <v/>
      </c>
      <c r="BI603" s="39">
        <f>IF(Table2[[#This Row],[Pattern]]="Pattern",VLOOKUP(Table2[[#This Row],[Product Code]],'Routing data'!$A$2:$W$470,13,FALSE),VLOOKUP(Table2[[#This Row],[Product Code]],'Routing data'!$A$2:$W$470,3,FALSE))</f>
        <v>2</v>
      </c>
      <c r="BJ603" s="39">
        <f>IF(Table2[[#This Row],[Pattern]]="Pattern",VLOOKUP(Table2[[#This Row],[Product Code]],'Routing data'!$A$2:$W$470,14,FALSE),VLOOKUP(Table2[[#This Row],[Product Code]],'Routing data'!$A$2:$W$470,4,FALSE))</f>
        <v>0</v>
      </c>
      <c r="BK603" s="39">
        <f>VLOOKUP(Table2[[#This Row],[Product Code]],'Routing data'!A$4:W$524,16,FALSE)</f>
        <v>0</v>
      </c>
      <c r="BL603" s="42">
        <f>IF(Table2[[#This Row],[Milling Required]]=0,"x",IF(AT603="Pattern",B603-10,B603-4))</f>
        <v>43489</v>
      </c>
      <c r="BM603" s="42" t="str">
        <f>IF(Table2[[#This Row],[Punching Required]]=0,"x",IF(AT603="Pattern",B603-8,B603-2))</f>
        <v>x</v>
      </c>
      <c r="BN603" s="42">
        <f t="shared" si="118"/>
        <v>43490</v>
      </c>
      <c r="BO603" s="39">
        <f>IF(Table2[[#This Row],[Milling]]="x","x",Table2[[#This Row],[Total Sections]]*2)</f>
        <v>4</v>
      </c>
      <c r="BP603" s="39" t="str">
        <f>IF(Table2[[#This Row],[Punching]]="x","x",Table2[Total Sections]*2)</f>
        <v>x</v>
      </c>
      <c r="BQ603" s="39">
        <f>IF(Table2[[#This Row],[Pattern]]="Pattern",Table2[Total Sections]*3,Table2[Total Sections]*1.5)</f>
        <v>3</v>
      </c>
      <c r="BR603" s="42">
        <f t="shared" ca="1" si="122"/>
        <v>43474</v>
      </c>
      <c r="BS603" s="42"/>
      <c r="BT603" s="39"/>
      <c r="BU603" s="39"/>
      <c r="BV603" s="122" t="str">
        <f>_xlfn.IFNA(VLOOKUP(Table2[[#This Row],[Job-no]],Table4[],16,FALSE),"Ready")</f>
        <v/>
      </c>
      <c r="BW603" s="122" t="str">
        <f>_xlfn.IFNA(VLOOKUP(Table2[[#This Row],[Job-no]],Table4[],21,FALSE),"Ready")</f>
        <v/>
      </c>
      <c r="BX603" s="39" t="b">
        <f>_xlfn.IFNA(VLOOKUP(Table2[[#This Row],[Job-no]],Table4[],10,FALSE),TRUE)</f>
        <v>0</v>
      </c>
      <c r="BY603" s="39" t="str">
        <f>_xlfn.IFNA(VLOOKUP(Table2[[#This Row],[Job-no]],Table4[],22,FALSE),"Ready")</f>
        <v/>
      </c>
      <c r="BZ603" s="120">
        <f t="shared" si="119"/>
        <v>43493</v>
      </c>
      <c r="CA603" s="120" t="str">
        <f ca="1">IF(OR(Table2[[#This Row],[Saw Date]]=TODAY(),Table2[[#This Row],[Saw Date]]=TODAY()+1), Table2[[#This Row],[Saw Date]],IF(Table2[[#This Row],[Extrusion cut double saw]],"Done",""))</f>
        <v/>
      </c>
      <c r="CB603" s="120" t="str">
        <f ca="1">IF(OR(Table2[[#This Row],[Lens Date]]=TODAY(),Table2[[#This Row],[Lens Date]]=TODAY()+1), Table2[[#This Row],[Lens Date]],IF(Table2[[#This Row],[MSLens]]="Done","Done",""))</f>
        <v/>
      </c>
      <c r="CC603" s="120" t="str">
        <f ca="1">IF(OR(Table2[[#This Row],[Milling Date]]=TODAY(),Table2[[#This Row],[Milling Date]]=TODAY()+1), Table2[[#This Row],[Milling Date]],IF(Table2[[#This Row],[CNC Holes]]="Ready","Done",""))</f>
        <v/>
      </c>
      <c r="CD603" s="120" t="str">
        <f ca="1">IF(OR(Table2[[#This Row],[Welding Date]]=TODAY(),Table2[[#This Row],[Welding Date]]=TODAY()+1), Table2[[#This Row],[Welding Date]],IF(Table2[[#This Row],[Welding Corners]]="Ready","Done",""))</f>
        <v/>
      </c>
      <c r="CE603" s="120" t="str">
        <f ca="1">IF(OR(Table2[[#This Row],[Puching Date]]=TODAY(),Table2[[#This Row],[Puching Date]]=TODAY()+1), Table2[[#This Row],[Puching Date]],IF(Table2[[#This Row],[Punch Holes]]="Ready","Done",""))</f>
        <v/>
      </c>
      <c r="CF603" s="120" t="str">
        <f ca="1">IF(OR(Table2[[#This Row],[Housing Date2]]=TODAY(),Table2[[#This Row],[Housing Date2]]=TODAY()+1),Table2[[#This Row],[Housing Date2]],IF(Table2[[#This Row],[Body Assembly]],"Done",""))</f>
        <v/>
      </c>
      <c r="CG603" s="120" t="str">
        <f>_xlfn.IFNA(VLOOKUP(Table2[[#This Row],[Job-no]],Table4[],7,FALSE),"Done")</f>
        <v>Scheduled/Released</v>
      </c>
    </row>
    <row r="604" spans="1:85" x14ac:dyDescent="0.25">
      <c r="A604" t="str">
        <f>_xlfn.CONCAT(Table2[[#This Row],[Order]],"-",Table2[[#This Row],[Line]])</f>
        <v>75859-53</v>
      </c>
      <c r="B604" s="5">
        <v>43493</v>
      </c>
      <c r="C604" s="8">
        <v>75859</v>
      </c>
      <c r="D604" s="3" t="s">
        <v>5334</v>
      </c>
      <c r="E604" s="8">
        <v>53</v>
      </c>
      <c r="F604" s="8">
        <v>1</v>
      </c>
      <c r="G604" s="3" t="s">
        <v>42</v>
      </c>
      <c r="H604" s="8">
        <v>2</v>
      </c>
      <c r="I604" s="43" t="b">
        <v>0</v>
      </c>
      <c r="J604" s="43" t="b">
        <v>0</v>
      </c>
      <c r="K604" t="s">
        <v>114</v>
      </c>
      <c r="L604" s="43" t="b">
        <v>0</v>
      </c>
      <c r="M604" s="43" t="b">
        <v>0</v>
      </c>
      <c r="N604" s="43" t="b">
        <v>0</v>
      </c>
      <c r="O604" t="s">
        <v>114</v>
      </c>
      <c r="P604" t="s">
        <v>114</v>
      </c>
      <c r="Q604" t="s">
        <v>114</v>
      </c>
      <c r="R604" t="s">
        <v>114</v>
      </c>
      <c r="S604" t="s">
        <v>114</v>
      </c>
      <c r="T604" t="s">
        <v>114</v>
      </c>
      <c r="U604" t="s">
        <v>114</v>
      </c>
      <c r="V604" t="s">
        <v>114</v>
      </c>
      <c r="W604" s="5">
        <v>43488</v>
      </c>
      <c r="X604" s="3" t="s">
        <v>114</v>
      </c>
      <c r="Y604" s="3"/>
      <c r="Z604" s="3" t="s">
        <v>5335</v>
      </c>
      <c r="AA604" s="3" t="s">
        <v>114</v>
      </c>
      <c r="AB604" s="3" t="s">
        <v>74</v>
      </c>
      <c r="AC604" s="8">
        <v>15</v>
      </c>
      <c r="AD604" s="3" t="s">
        <v>5967</v>
      </c>
      <c r="AE604" s="4" t="s">
        <v>5968</v>
      </c>
      <c r="AF604" s="3"/>
      <c r="AG604" s="3" t="s">
        <v>114</v>
      </c>
      <c r="AH604" s="8">
        <v>4</v>
      </c>
      <c r="AI604" s="3" t="s">
        <v>74</v>
      </c>
      <c r="AJ604" t="s">
        <v>114</v>
      </c>
      <c r="AK604" t="s">
        <v>114</v>
      </c>
      <c r="AL604" s="43" t="b">
        <v>0</v>
      </c>
      <c r="AM604" s="3"/>
      <c r="AN604" s="3"/>
      <c r="AO604" s="43" t="b">
        <v>0</v>
      </c>
      <c r="AP604" s="3" t="b">
        <v>0</v>
      </c>
      <c r="AQ604" s="3">
        <f>VLOOKUP(Table2[[#This Row],[Job-no]],Table3[],26,FALSE)</f>
        <v>1726</v>
      </c>
      <c r="AR604" t="str">
        <f t="shared" si="115"/>
        <v>BRLED</v>
      </c>
      <c r="AS604" t="str">
        <f>VLOOKUP(AR604,Table1[],4,0)</f>
        <v>recessed</v>
      </c>
      <c r="AT604">
        <f>IF(BD604&gt;0,"Pattern",VLOOKUP(AR604,Table1[],5,0))</f>
        <v>0</v>
      </c>
      <c r="AU604" s="34">
        <f>IF(AT604="Pattern",WORKDAY(Table2[[#This Row],[Scheduled Ship Date]],-10),WORKDAY(Table2[[#This Row],[Scheduled Ship Date]],-4))</f>
        <v>43487</v>
      </c>
      <c r="AV604">
        <f>IF(Table2[[#This Row],[Extrusion cut double saw]]=TRUE,IF(O604="ToDo",IF(AT604="Pattern",Table2[[#This Row],[Total Sections]]*0.4,Table2[[#This Row],[Total Sections]]*0.12),0),IF(AT604="Pattern",Table2[[#This Row],[Total Sections]]*4,Table2[[#This Row],[Total Sections]]*1.2))</f>
        <v>4.8</v>
      </c>
      <c r="AW604" s="130">
        <f t="shared" ca="1" si="121"/>
        <v>43471</v>
      </c>
      <c r="AX604" s="42">
        <f>IF(AT604="Pattern",Table2[[#This Row],[Scheduled Ship Date]]-2,Table2[[#This Row],[Scheduled Ship Date]]-3)</f>
        <v>43490</v>
      </c>
      <c r="AY604">
        <f>IF(Table2[[#This Row],[Pattern]]="Pattern",Table2[[#This Row],[Total Sections]]*4.82,Table2[[#This Row],[Total Sections]]*0.5)</f>
        <v>2</v>
      </c>
      <c r="AZ604" s="42">
        <f t="shared" ca="1" si="120"/>
        <v>43471</v>
      </c>
      <c r="BA604" s="39">
        <f>((Table2[Total Sections]/Table2[Open Qty])-1)*Table2[Open Qty]*12.96</f>
        <v>25.92</v>
      </c>
      <c r="BB604" s="39"/>
      <c r="BC604" s="39" t="str">
        <f t="shared" si="116"/>
        <v>BRLED-500-80-35-FL-22'-W-UNV-DP-1-DS-FW(6)</v>
      </c>
      <c r="BD604" s="39">
        <f t="shared" si="117"/>
        <v>0</v>
      </c>
      <c r="BE604" s="39" t="b">
        <f>_xlfn.IFNA(VLOOKUP(Table2[[#This Row],[Job-no]],Table4[],9,FALSE),TRUE)</f>
        <v>0</v>
      </c>
      <c r="BF604" t="str">
        <f>VLOOKUP(AR604,Table1[],3,0)</f>
        <v>B2LED</v>
      </c>
      <c r="BG604" s="39" t="b">
        <f>_xlfn.IFNA(VLOOKUP(Table2[[#This Row],[Job-no]],Table4[],14,FALSE),TRUE)</f>
        <v>0</v>
      </c>
      <c r="BH604" s="39" t="str">
        <f>_xlfn.IFNA(VLOOKUP(Table2[[#This Row],[Job-no]],Table4[],11,FALSE),"Done")</f>
        <v/>
      </c>
      <c r="BI604" s="39">
        <f>IF(Table2[[#This Row],[Pattern]]="Pattern",VLOOKUP(Table2[[#This Row],[Product Code]],'Routing data'!$A$2:$W$470,13,FALSE),VLOOKUP(Table2[[#This Row],[Product Code]],'Routing data'!$A$2:$W$470,3,FALSE))</f>
        <v>2</v>
      </c>
      <c r="BJ604" s="39">
        <f>IF(Table2[[#This Row],[Pattern]]="Pattern",VLOOKUP(Table2[[#This Row],[Product Code]],'Routing data'!$A$2:$W$470,14,FALSE),VLOOKUP(Table2[[#This Row],[Product Code]],'Routing data'!$A$2:$W$470,4,FALSE))</f>
        <v>0</v>
      </c>
      <c r="BK604" s="39">
        <f>VLOOKUP(Table2[[#This Row],[Product Code]],'Routing data'!A$4:W$524,16,FALSE)</f>
        <v>0</v>
      </c>
      <c r="BL604" s="42">
        <f>IF(Table2[[#This Row],[Milling Required]]=0,"x",IF(AT604="Pattern",B604-10,B604-4))</f>
        <v>43489</v>
      </c>
      <c r="BM604" s="42" t="str">
        <f>IF(Table2[[#This Row],[Punching Required]]=0,"x",IF(AT604="Pattern",B604-8,B604-2))</f>
        <v>x</v>
      </c>
      <c r="BN604" s="42">
        <f t="shared" si="118"/>
        <v>43490</v>
      </c>
      <c r="BO604" s="39">
        <f>IF(Table2[[#This Row],[Milling]]="x","x",Table2[[#This Row],[Total Sections]]*2)</f>
        <v>8</v>
      </c>
      <c r="BP604" s="39" t="str">
        <f>IF(Table2[[#This Row],[Punching]]="x","x",Table2[Total Sections]*2)</f>
        <v>x</v>
      </c>
      <c r="BQ604" s="39">
        <f>IF(Table2[[#This Row],[Pattern]]="Pattern",Table2[Total Sections]*3,Table2[Total Sections]*1.5)</f>
        <v>6</v>
      </c>
      <c r="BR604" s="42">
        <f t="shared" ca="1" si="122"/>
        <v>43474</v>
      </c>
      <c r="BS604" s="39"/>
      <c r="BT604" s="42"/>
      <c r="BU604" s="39"/>
      <c r="BV604" s="39" t="str">
        <f>_xlfn.IFNA(VLOOKUP(Table2[[#This Row],[Job-no]],Table4[],16,FALSE),"Ready")</f>
        <v/>
      </c>
      <c r="BW604" s="39" t="str">
        <f>_xlfn.IFNA(VLOOKUP(Table2[[#This Row],[Job-no]],Table4[],21,FALSE),"Ready")</f>
        <v/>
      </c>
      <c r="BX604" s="39" t="b">
        <f>_xlfn.IFNA(VLOOKUP(Table2[[#This Row],[Job-no]],Table4[],10,FALSE),TRUE)</f>
        <v>0</v>
      </c>
      <c r="BY604" s="39" t="str">
        <f>_xlfn.IFNA(VLOOKUP(Table2[[#This Row],[Job-no]],Table4[],22,FALSE),"Ready")</f>
        <v/>
      </c>
      <c r="BZ604" s="120">
        <f t="shared" si="119"/>
        <v>43493</v>
      </c>
      <c r="CA604" s="120" t="str">
        <f ca="1">IF(OR(Table2[[#This Row],[Saw Date]]=TODAY(),Table2[[#This Row],[Saw Date]]=TODAY()+1), Table2[[#This Row],[Saw Date]],IF(Table2[[#This Row],[Extrusion cut double saw]],"Done",""))</f>
        <v/>
      </c>
      <c r="CB604" s="120" t="str">
        <f ca="1">IF(OR(Table2[[#This Row],[Lens Date]]=TODAY(),Table2[[#This Row],[Lens Date]]=TODAY()+1), Table2[[#This Row],[Lens Date]],IF(Table2[[#This Row],[MSLens]]="Done","Done",""))</f>
        <v/>
      </c>
      <c r="CC604" s="120" t="str">
        <f ca="1">IF(OR(Table2[[#This Row],[Milling Date]]=TODAY(),Table2[[#This Row],[Milling Date]]=TODAY()+1), Table2[[#This Row],[Milling Date]],IF(Table2[[#This Row],[CNC Holes]]="Ready","Done",""))</f>
        <v/>
      </c>
      <c r="CD604" s="120" t="str">
        <f ca="1">IF(OR(Table2[[#This Row],[Welding Date]]=TODAY(),Table2[[#This Row],[Welding Date]]=TODAY()+1), Table2[[#This Row],[Welding Date]],IF(Table2[[#This Row],[Welding Corners]]="Ready","Done",""))</f>
        <v/>
      </c>
      <c r="CE604" s="120" t="str">
        <f ca="1">IF(OR(Table2[[#This Row],[Puching Date]]=TODAY(),Table2[[#This Row],[Puching Date]]=TODAY()+1), Table2[[#This Row],[Puching Date]],IF(Table2[[#This Row],[Punch Holes]]="Ready","Done",""))</f>
        <v/>
      </c>
      <c r="CF604" s="120" t="str">
        <f ca="1">IF(OR(Table2[[#This Row],[Housing Date2]]=TODAY(),Table2[[#This Row],[Housing Date2]]=TODAY()+1),Table2[[#This Row],[Housing Date2]],IF(Table2[[#This Row],[Body Assembly]],"Done",""))</f>
        <v/>
      </c>
      <c r="CG604" s="120" t="str">
        <f>_xlfn.IFNA(VLOOKUP(Table2[[#This Row],[Job-no]],Table4[],7,FALSE),"Done")</f>
        <v>Scheduled/Released</v>
      </c>
    </row>
    <row r="605" spans="1:85" x14ac:dyDescent="0.25">
      <c r="A605" t="str">
        <f>_xlfn.CONCAT(Table2[[#This Row],[Order]],"-",Table2[[#This Row],[Line]])</f>
        <v>75859-55</v>
      </c>
      <c r="B605" s="5">
        <v>43493</v>
      </c>
      <c r="C605" s="8">
        <v>75859</v>
      </c>
      <c r="D605" s="3" t="s">
        <v>5337</v>
      </c>
      <c r="E605" s="8">
        <v>55</v>
      </c>
      <c r="F605" s="8">
        <v>1</v>
      </c>
      <c r="G605" s="3" t="s">
        <v>42</v>
      </c>
      <c r="H605" s="8">
        <v>1</v>
      </c>
      <c r="I605" s="43" t="b">
        <v>0</v>
      </c>
      <c r="J605" s="43" t="b">
        <v>0</v>
      </c>
      <c r="K605" t="s">
        <v>114</v>
      </c>
      <c r="L605" s="43" t="b">
        <v>0</v>
      </c>
      <c r="M605" s="43" t="b">
        <v>0</v>
      </c>
      <c r="N605" s="43" t="b">
        <v>0</v>
      </c>
      <c r="O605" t="s">
        <v>114</v>
      </c>
      <c r="P605" t="s">
        <v>114</v>
      </c>
      <c r="Q605" t="s">
        <v>114</v>
      </c>
      <c r="R605" t="s">
        <v>114</v>
      </c>
      <c r="S605" t="s">
        <v>114</v>
      </c>
      <c r="T605" t="s">
        <v>114</v>
      </c>
      <c r="U605" t="s">
        <v>114</v>
      </c>
      <c r="V605" t="s">
        <v>114</v>
      </c>
      <c r="W605" s="5">
        <v>43488</v>
      </c>
      <c r="X605" s="3" t="s">
        <v>114</v>
      </c>
      <c r="Y605" s="3"/>
      <c r="Z605" s="3" t="s">
        <v>5338</v>
      </c>
      <c r="AA605" s="3" t="s">
        <v>114</v>
      </c>
      <c r="AB605" s="3" t="s">
        <v>74</v>
      </c>
      <c r="AC605" s="8">
        <v>15</v>
      </c>
      <c r="AD605" s="3" t="s">
        <v>5967</v>
      </c>
      <c r="AE605" s="4" t="s">
        <v>5968</v>
      </c>
      <c r="AF605" s="3"/>
      <c r="AG605" s="3" t="s">
        <v>114</v>
      </c>
      <c r="AH605" s="8">
        <v>3</v>
      </c>
      <c r="AI605" s="3" t="s">
        <v>74</v>
      </c>
      <c r="AJ605" t="s">
        <v>114</v>
      </c>
      <c r="AK605" t="s">
        <v>114</v>
      </c>
      <c r="AL605" s="43" t="b">
        <v>0</v>
      </c>
      <c r="AM605" s="3"/>
      <c r="AN605" s="3"/>
      <c r="AO605" s="43" t="b">
        <v>0</v>
      </c>
      <c r="AP605" s="3" t="b">
        <v>0</v>
      </c>
      <c r="AQ605" s="3">
        <f>VLOOKUP(Table2[[#This Row],[Job-no]],Table3[],26,FALSE)</f>
        <v>1175</v>
      </c>
      <c r="AR605" t="str">
        <f t="shared" si="115"/>
        <v>BRLED</v>
      </c>
      <c r="AS605" t="str">
        <f>VLOOKUP(AR605,Table1[],4,0)</f>
        <v>recessed</v>
      </c>
      <c r="AT605">
        <f>IF(BD605&gt;0,"Pattern",VLOOKUP(AR605,Table1[],5,0))</f>
        <v>0</v>
      </c>
      <c r="AU605" s="34">
        <f>IF(AT605="Pattern",WORKDAY(Table2[[#This Row],[Scheduled Ship Date]],-10),WORKDAY(Table2[[#This Row],[Scheduled Ship Date]],-4))</f>
        <v>43487</v>
      </c>
      <c r="AV605">
        <f>IF(Table2[[#This Row],[Extrusion cut double saw]]=TRUE,IF(O605="ToDo",IF(AT605="Pattern",Table2[[#This Row],[Total Sections]]*0.4,Table2[[#This Row],[Total Sections]]*0.12),0),IF(AT605="Pattern",Table2[[#This Row],[Total Sections]]*4,Table2[[#This Row],[Total Sections]]*1.2))</f>
        <v>3.5999999999999996</v>
      </c>
      <c r="AW605" s="130">
        <f t="shared" ca="1" si="121"/>
        <v>43471</v>
      </c>
      <c r="AX605" s="42">
        <f>IF(AT605="Pattern",Table2[[#This Row],[Scheduled Ship Date]]-2,Table2[[#This Row],[Scheduled Ship Date]]-3)</f>
        <v>43490</v>
      </c>
      <c r="AY605">
        <f>IF(Table2[[#This Row],[Pattern]]="Pattern",Table2[[#This Row],[Total Sections]]*4.82,Table2[[#This Row],[Total Sections]]*0.5)</f>
        <v>1.5</v>
      </c>
      <c r="AZ605" s="42">
        <f t="shared" ca="1" si="120"/>
        <v>43471</v>
      </c>
      <c r="BA605" s="39">
        <f>((Table2[Total Sections]/Table2[Open Qty])-1)*Table2[Open Qty]*12.96</f>
        <v>25.92</v>
      </c>
      <c r="BB605" s="39"/>
      <c r="BC605" s="39" t="str">
        <f t="shared" si="116"/>
        <v>BRLED-500-80-35-FL-30'-W-UNV-DP-1-DS-FW(6)</v>
      </c>
      <c r="BD605" s="39">
        <f t="shared" si="117"/>
        <v>0</v>
      </c>
      <c r="BE605" s="39" t="b">
        <f>_xlfn.IFNA(VLOOKUP(Table2[[#This Row],[Job-no]],Table4[],9,FALSE),TRUE)</f>
        <v>0</v>
      </c>
      <c r="BF605" t="str">
        <f>VLOOKUP(AR605,Table1[],3,0)</f>
        <v>B2LED</v>
      </c>
      <c r="BG605" s="39" t="b">
        <f>_xlfn.IFNA(VLOOKUP(Table2[[#This Row],[Job-no]],Table4[],14,FALSE),TRUE)</f>
        <v>0</v>
      </c>
      <c r="BH605" s="39" t="str">
        <f>_xlfn.IFNA(VLOOKUP(Table2[[#This Row],[Job-no]],Table4[],11,FALSE),"Done")</f>
        <v/>
      </c>
      <c r="BI605" s="39">
        <f>IF(Table2[[#This Row],[Pattern]]="Pattern",VLOOKUP(Table2[[#This Row],[Product Code]],'Routing data'!$A$2:$W$470,13,FALSE),VLOOKUP(Table2[[#This Row],[Product Code]],'Routing data'!$A$2:$W$470,3,FALSE))</f>
        <v>2</v>
      </c>
      <c r="BJ605" s="39">
        <f>IF(Table2[[#This Row],[Pattern]]="Pattern",VLOOKUP(Table2[[#This Row],[Product Code]],'Routing data'!$A$2:$W$470,14,FALSE),VLOOKUP(Table2[[#This Row],[Product Code]],'Routing data'!$A$2:$W$470,4,FALSE))</f>
        <v>0</v>
      </c>
      <c r="BK605" s="39">
        <f>VLOOKUP(Table2[[#This Row],[Product Code]],'Routing data'!A$4:W$524,16,FALSE)</f>
        <v>0</v>
      </c>
      <c r="BL605" s="42">
        <f>IF(Table2[[#This Row],[Milling Required]]=0,"x",IF(AT605="Pattern",B605-10,B605-4))</f>
        <v>43489</v>
      </c>
      <c r="BM605" s="42" t="str">
        <f>IF(Table2[[#This Row],[Punching Required]]=0,"x",IF(AT605="Pattern",B605-8,B605-2))</f>
        <v>x</v>
      </c>
      <c r="BN605" s="42">
        <f t="shared" si="118"/>
        <v>43490</v>
      </c>
      <c r="BO605" s="39">
        <f>IF(Table2[[#This Row],[Milling]]="x","x",Table2[[#This Row],[Total Sections]]*2)</f>
        <v>6</v>
      </c>
      <c r="BP605" s="39" t="str">
        <f>IF(Table2[[#This Row],[Punching]]="x","x",Table2[Total Sections]*2)</f>
        <v>x</v>
      </c>
      <c r="BQ605" s="39">
        <f>IF(Table2[[#This Row],[Pattern]]="Pattern",Table2[Total Sections]*3,Table2[Total Sections]*1.5)</f>
        <v>4.5</v>
      </c>
      <c r="BR605" s="42">
        <f t="shared" ca="1" si="122"/>
        <v>43474</v>
      </c>
      <c r="BS605" s="39"/>
      <c r="BT605" s="39"/>
      <c r="BU605" s="39"/>
      <c r="BV605" s="39" t="str">
        <f>_xlfn.IFNA(VLOOKUP(Table2[[#This Row],[Job-no]],Table4[],16,FALSE),"Ready")</f>
        <v/>
      </c>
      <c r="BW605" s="39" t="str">
        <f>_xlfn.IFNA(VLOOKUP(Table2[[#This Row],[Job-no]],Table4[],21,FALSE),"Ready")</f>
        <v/>
      </c>
      <c r="BX605" s="39" t="b">
        <f>_xlfn.IFNA(VLOOKUP(Table2[[#This Row],[Job-no]],Table4[],10,FALSE),TRUE)</f>
        <v>0</v>
      </c>
      <c r="BY605" s="39" t="str">
        <f>_xlfn.IFNA(VLOOKUP(Table2[[#This Row],[Job-no]],Table4[],22,FALSE),"Ready")</f>
        <v/>
      </c>
      <c r="BZ605" s="120">
        <f t="shared" si="119"/>
        <v>43493</v>
      </c>
      <c r="CA605" s="120" t="str">
        <f ca="1">IF(OR(Table2[[#This Row],[Saw Date]]=TODAY(),Table2[[#This Row],[Saw Date]]=TODAY()+1), Table2[[#This Row],[Saw Date]],IF(Table2[[#This Row],[Extrusion cut double saw]],"Done",""))</f>
        <v/>
      </c>
      <c r="CB605" s="120" t="str">
        <f ca="1">IF(OR(Table2[[#This Row],[Lens Date]]=TODAY(),Table2[[#This Row],[Lens Date]]=TODAY()+1), Table2[[#This Row],[Lens Date]],IF(Table2[[#This Row],[MSLens]]="Done","Done",""))</f>
        <v/>
      </c>
      <c r="CC605" s="120" t="str">
        <f ca="1">IF(OR(Table2[[#This Row],[Milling Date]]=TODAY(),Table2[[#This Row],[Milling Date]]=TODAY()+1), Table2[[#This Row],[Milling Date]],IF(Table2[[#This Row],[CNC Holes]]="Ready","Done",""))</f>
        <v/>
      </c>
      <c r="CD605" s="120" t="str">
        <f ca="1">IF(OR(Table2[[#This Row],[Welding Date]]=TODAY(),Table2[[#This Row],[Welding Date]]=TODAY()+1), Table2[[#This Row],[Welding Date]],IF(Table2[[#This Row],[Welding Corners]]="Ready","Done",""))</f>
        <v/>
      </c>
      <c r="CE605" s="120" t="str">
        <f ca="1">IF(OR(Table2[[#This Row],[Puching Date]]=TODAY(),Table2[[#This Row],[Puching Date]]=TODAY()+1), Table2[[#This Row],[Puching Date]],IF(Table2[[#This Row],[Punch Holes]]="Ready","Done",""))</f>
        <v/>
      </c>
      <c r="CF605" s="120" t="str">
        <f ca="1">IF(OR(Table2[[#This Row],[Housing Date2]]=TODAY(),Table2[[#This Row],[Housing Date2]]=TODAY()+1),Table2[[#This Row],[Housing Date2]],IF(Table2[[#This Row],[Body Assembly]],"Done",""))</f>
        <v/>
      </c>
      <c r="CG605" s="120" t="str">
        <f>_xlfn.IFNA(VLOOKUP(Table2[[#This Row],[Job-no]],Table4[],7,FALSE),"Done")</f>
        <v>Scheduled/Released</v>
      </c>
    </row>
    <row r="606" spans="1:85" x14ac:dyDescent="0.25">
      <c r="A606" t="str">
        <f>_xlfn.CONCAT(Table2[[#This Row],[Order]],"-",Table2[[#This Row],[Line]])</f>
        <v>75859-58</v>
      </c>
      <c r="B606" s="5">
        <v>43493</v>
      </c>
      <c r="C606" s="8">
        <v>75859</v>
      </c>
      <c r="D606" s="3" t="s">
        <v>5340</v>
      </c>
      <c r="E606" s="8">
        <v>58</v>
      </c>
      <c r="F606" s="8">
        <v>1</v>
      </c>
      <c r="G606" s="3" t="s">
        <v>42</v>
      </c>
      <c r="H606" s="8">
        <v>2</v>
      </c>
      <c r="I606" s="43" t="b">
        <v>0</v>
      </c>
      <c r="J606" s="43" t="b">
        <v>0</v>
      </c>
      <c r="K606" t="s">
        <v>114</v>
      </c>
      <c r="L606" s="43" t="b">
        <v>0</v>
      </c>
      <c r="M606" s="43" t="b">
        <v>0</v>
      </c>
      <c r="N606" s="43" t="b">
        <v>0</v>
      </c>
      <c r="O606" t="s">
        <v>114</v>
      </c>
      <c r="P606" t="s">
        <v>114</v>
      </c>
      <c r="Q606" t="s">
        <v>114</v>
      </c>
      <c r="R606" t="s">
        <v>114</v>
      </c>
      <c r="S606" t="s">
        <v>114</v>
      </c>
      <c r="T606" t="s">
        <v>114</v>
      </c>
      <c r="U606" t="s">
        <v>114</v>
      </c>
      <c r="V606" t="s">
        <v>114</v>
      </c>
      <c r="W606" s="5">
        <v>43488</v>
      </c>
      <c r="X606" s="3" t="s">
        <v>114</v>
      </c>
      <c r="Y606" s="3"/>
      <c r="Z606" s="3" t="s">
        <v>5341</v>
      </c>
      <c r="AA606" s="3" t="s">
        <v>114</v>
      </c>
      <c r="AB606" s="3" t="s">
        <v>74</v>
      </c>
      <c r="AC606" s="8">
        <v>15</v>
      </c>
      <c r="AD606" s="3" t="s">
        <v>5967</v>
      </c>
      <c r="AE606" s="4" t="s">
        <v>5968</v>
      </c>
      <c r="AF606" s="3"/>
      <c r="AG606" s="3" t="s">
        <v>114</v>
      </c>
      <c r="AH606" s="8">
        <v>6</v>
      </c>
      <c r="AI606" s="3" t="s">
        <v>74</v>
      </c>
      <c r="AJ606" t="s">
        <v>114</v>
      </c>
      <c r="AK606" t="s">
        <v>114</v>
      </c>
      <c r="AL606" s="43" t="b">
        <v>0</v>
      </c>
      <c r="AM606" s="3"/>
      <c r="AN606" s="3"/>
      <c r="AO606" s="43" t="b">
        <v>0</v>
      </c>
      <c r="AP606" s="3" t="b">
        <v>0</v>
      </c>
      <c r="AQ606" s="3">
        <f>VLOOKUP(Table2[[#This Row],[Job-no]],Table3[],26,FALSE)</f>
        <v>2780</v>
      </c>
      <c r="AR606" t="str">
        <f t="shared" si="115"/>
        <v>BRLED</v>
      </c>
      <c r="AS606" t="str">
        <f>VLOOKUP(AR606,Table1[],4,0)</f>
        <v>recessed</v>
      </c>
      <c r="AT606">
        <f>IF(BD606&gt;0,"Pattern",VLOOKUP(AR606,Table1[],5,0))</f>
        <v>0</v>
      </c>
      <c r="AU606" s="34">
        <f>IF(AT606="Pattern",WORKDAY(Table2[[#This Row],[Scheduled Ship Date]],-10),WORKDAY(Table2[[#This Row],[Scheduled Ship Date]],-4))</f>
        <v>43487</v>
      </c>
      <c r="AV606">
        <f>IF(Table2[[#This Row],[Extrusion cut double saw]]=TRUE,IF(O606="ToDo",IF(AT606="Pattern",Table2[[#This Row],[Total Sections]]*0.4,Table2[[#This Row],[Total Sections]]*0.12),0),IF(AT606="Pattern",Table2[[#This Row],[Total Sections]]*4,Table2[[#This Row],[Total Sections]]*1.2))</f>
        <v>7.1999999999999993</v>
      </c>
      <c r="AW606" s="130">
        <f t="shared" ca="1" si="121"/>
        <v>43471</v>
      </c>
      <c r="AX606" s="42">
        <f>IF(AT606="Pattern",Table2[[#This Row],[Scheduled Ship Date]]-2,Table2[[#This Row],[Scheduled Ship Date]]-3)</f>
        <v>43490</v>
      </c>
      <c r="AY606">
        <f>IF(Table2[[#This Row],[Pattern]]="Pattern",Table2[[#This Row],[Total Sections]]*4.82,Table2[[#This Row],[Total Sections]]*0.5)</f>
        <v>3</v>
      </c>
      <c r="AZ606" s="42">
        <f t="shared" ca="1" si="120"/>
        <v>43471</v>
      </c>
      <c r="BA606" s="39">
        <f>((Table2[Total Sections]/Table2[Open Qty])-1)*Table2[Open Qty]*12.96</f>
        <v>51.84</v>
      </c>
      <c r="BB606" s="39"/>
      <c r="BC606" s="39" t="str">
        <f t="shared" si="116"/>
        <v>BRLED-500-80-35-FL-35'-W-UNV-DP-1+E(2)-DS-FW(6)</v>
      </c>
      <c r="BD606" s="39">
        <f t="shared" si="117"/>
        <v>0</v>
      </c>
      <c r="BE606" s="39" t="b">
        <f>_xlfn.IFNA(VLOOKUP(Table2[[#This Row],[Job-no]],Table4[],9,FALSE),TRUE)</f>
        <v>0</v>
      </c>
      <c r="BF606" t="str">
        <f>VLOOKUP(AR606,Table1[],3,0)</f>
        <v>B2LED</v>
      </c>
      <c r="BG606" s="39" t="b">
        <f>_xlfn.IFNA(VLOOKUP(Table2[[#This Row],[Job-no]],Table4[],14,FALSE),TRUE)</f>
        <v>0</v>
      </c>
      <c r="BH606" s="39" t="str">
        <f>_xlfn.IFNA(VLOOKUP(Table2[[#This Row],[Job-no]],Table4[],11,FALSE),"Done")</f>
        <v/>
      </c>
      <c r="BI606" s="39">
        <f>IF(Table2[[#This Row],[Pattern]]="Pattern",VLOOKUP(Table2[[#This Row],[Product Code]],'Routing data'!$A$2:$W$470,13,FALSE),VLOOKUP(Table2[[#This Row],[Product Code]],'Routing data'!$A$2:$W$470,3,FALSE))</f>
        <v>2</v>
      </c>
      <c r="BJ606" s="39">
        <f>IF(Table2[[#This Row],[Pattern]]="Pattern",VLOOKUP(Table2[[#This Row],[Product Code]],'Routing data'!$A$2:$W$470,14,FALSE),VLOOKUP(Table2[[#This Row],[Product Code]],'Routing data'!$A$2:$W$470,4,FALSE))</f>
        <v>0</v>
      </c>
      <c r="BK606" s="39">
        <f>VLOOKUP(Table2[[#This Row],[Product Code]],'Routing data'!A$4:W$524,16,FALSE)</f>
        <v>0</v>
      </c>
      <c r="BL606" s="42">
        <f>IF(Table2[[#This Row],[Milling Required]]=0,"x",IF(AT606="Pattern",B606-10,B606-4))</f>
        <v>43489</v>
      </c>
      <c r="BM606" s="42" t="str">
        <f>IF(Table2[[#This Row],[Punching Required]]=0,"x",IF(AT606="Pattern",B606-8,B606-2))</f>
        <v>x</v>
      </c>
      <c r="BN606" s="42">
        <f t="shared" si="118"/>
        <v>43490</v>
      </c>
      <c r="BO606" s="39">
        <f>IF(Table2[[#This Row],[Milling]]="x","x",Table2[[#This Row],[Total Sections]]*2)</f>
        <v>12</v>
      </c>
      <c r="BP606" s="39" t="str">
        <f>IF(Table2[[#This Row],[Punching]]="x","x",Table2[Total Sections]*2)</f>
        <v>x</v>
      </c>
      <c r="BQ606" s="39">
        <f>IF(Table2[[#This Row],[Pattern]]="Pattern",Table2[Total Sections]*3,Table2[Total Sections]*1.5)</f>
        <v>9</v>
      </c>
      <c r="BR606" s="42">
        <f t="shared" ca="1" si="122"/>
        <v>43474</v>
      </c>
      <c r="BS606" s="39"/>
      <c r="BT606" s="42"/>
      <c r="BU606" s="39"/>
      <c r="BV606" s="39" t="str">
        <f>_xlfn.IFNA(VLOOKUP(Table2[[#This Row],[Job-no]],Table4[],16,FALSE),"Ready")</f>
        <v/>
      </c>
      <c r="BW606" s="39" t="str">
        <f>_xlfn.IFNA(VLOOKUP(Table2[[#This Row],[Job-no]],Table4[],21,FALSE),"Ready")</f>
        <v/>
      </c>
      <c r="BX606" s="39" t="b">
        <f>_xlfn.IFNA(VLOOKUP(Table2[[#This Row],[Job-no]],Table4[],10,FALSE),TRUE)</f>
        <v>0</v>
      </c>
      <c r="BY606" s="39" t="str">
        <f>_xlfn.IFNA(VLOOKUP(Table2[[#This Row],[Job-no]],Table4[],22,FALSE),"Ready")</f>
        <v/>
      </c>
      <c r="BZ606" s="120">
        <f t="shared" si="119"/>
        <v>43493</v>
      </c>
      <c r="CA606" s="120" t="str">
        <f ca="1">IF(OR(Table2[[#This Row],[Saw Date]]=TODAY(),Table2[[#This Row],[Saw Date]]=TODAY()+1), Table2[[#This Row],[Saw Date]],IF(Table2[[#This Row],[Extrusion cut double saw]],"Done",""))</f>
        <v/>
      </c>
      <c r="CB606" s="120" t="str">
        <f ca="1">IF(OR(Table2[[#This Row],[Lens Date]]=TODAY(),Table2[[#This Row],[Lens Date]]=TODAY()+1), Table2[[#This Row],[Lens Date]],IF(Table2[[#This Row],[MSLens]]="Done","Done",""))</f>
        <v/>
      </c>
      <c r="CC606" s="120" t="str">
        <f ca="1">IF(OR(Table2[[#This Row],[Milling Date]]=TODAY(),Table2[[#This Row],[Milling Date]]=TODAY()+1), Table2[[#This Row],[Milling Date]],IF(Table2[[#This Row],[CNC Holes]]="Ready","Done",""))</f>
        <v/>
      </c>
      <c r="CD606" s="120" t="str">
        <f ca="1">IF(OR(Table2[[#This Row],[Welding Date]]=TODAY(),Table2[[#This Row],[Welding Date]]=TODAY()+1), Table2[[#This Row],[Welding Date]],IF(Table2[[#This Row],[Welding Corners]]="Ready","Done",""))</f>
        <v/>
      </c>
      <c r="CE606" s="120" t="str">
        <f ca="1">IF(OR(Table2[[#This Row],[Puching Date]]=TODAY(),Table2[[#This Row],[Puching Date]]=TODAY()+1), Table2[[#This Row],[Puching Date]],IF(Table2[[#This Row],[Punch Holes]]="Ready","Done",""))</f>
        <v/>
      </c>
      <c r="CF606" s="120" t="str">
        <f ca="1">IF(OR(Table2[[#This Row],[Housing Date2]]=TODAY(),Table2[[#This Row],[Housing Date2]]=TODAY()+1),Table2[[#This Row],[Housing Date2]],IF(Table2[[#This Row],[Body Assembly]],"Done",""))</f>
        <v/>
      </c>
      <c r="CG606" s="120" t="str">
        <f>_xlfn.IFNA(VLOOKUP(Table2[[#This Row],[Job-no]],Table4[],7,FALSE),"Done")</f>
        <v>Scheduled/Released</v>
      </c>
    </row>
    <row r="607" spans="1:85" x14ac:dyDescent="0.25">
      <c r="A607" s="39" t="str">
        <f>_xlfn.CONCAT(Table2[[#This Row],[Order]],"-",Table2[[#This Row],[Line]])</f>
        <v>75859-60</v>
      </c>
      <c r="B607" s="5">
        <v>43493</v>
      </c>
      <c r="C607" s="8">
        <v>75859</v>
      </c>
      <c r="D607" s="3" t="s">
        <v>5343</v>
      </c>
      <c r="E607" s="8">
        <v>60</v>
      </c>
      <c r="F607" s="8">
        <v>1</v>
      </c>
      <c r="G607" s="3" t="s">
        <v>42</v>
      </c>
      <c r="H607" s="8">
        <v>2</v>
      </c>
      <c r="I607" s="43" t="b">
        <v>0</v>
      </c>
      <c r="J607" s="43" t="b">
        <v>0</v>
      </c>
      <c r="K607" t="s">
        <v>114</v>
      </c>
      <c r="L607" s="43" t="b">
        <v>0</v>
      </c>
      <c r="M607" s="43" t="b">
        <v>0</v>
      </c>
      <c r="N607" s="43" t="b">
        <v>0</v>
      </c>
      <c r="O607" t="s">
        <v>114</v>
      </c>
      <c r="P607" t="s">
        <v>114</v>
      </c>
      <c r="Q607" t="s">
        <v>114</v>
      </c>
      <c r="R607" t="s">
        <v>114</v>
      </c>
      <c r="S607" t="s">
        <v>114</v>
      </c>
      <c r="T607" t="s">
        <v>114</v>
      </c>
      <c r="U607" t="s">
        <v>114</v>
      </c>
      <c r="V607" t="s">
        <v>114</v>
      </c>
      <c r="W607" s="5">
        <v>43488</v>
      </c>
      <c r="X607" s="3" t="s">
        <v>114</v>
      </c>
      <c r="Y607" s="3"/>
      <c r="Z607" s="3" t="s">
        <v>5344</v>
      </c>
      <c r="AA607" s="3" t="s">
        <v>114</v>
      </c>
      <c r="AB607" s="3" t="s">
        <v>74</v>
      </c>
      <c r="AC607" s="8">
        <v>15</v>
      </c>
      <c r="AD607" s="3" t="s">
        <v>5967</v>
      </c>
      <c r="AE607" s="4" t="s">
        <v>5968</v>
      </c>
      <c r="AF607" s="3"/>
      <c r="AG607" s="3" t="s">
        <v>114</v>
      </c>
      <c r="AH607" s="8">
        <v>8</v>
      </c>
      <c r="AI607" s="3" t="s">
        <v>74</v>
      </c>
      <c r="AJ607" t="s">
        <v>114</v>
      </c>
      <c r="AK607" t="s">
        <v>114</v>
      </c>
      <c r="AL607" s="43" t="b">
        <v>0</v>
      </c>
      <c r="AM607" s="3"/>
      <c r="AN607" s="3"/>
      <c r="AO607" s="43" t="b">
        <v>0</v>
      </c>
      <c r="AP607" s="3" t="b">
        <v>0</v>
      </c>
      <c r="AQ607" s="3">
        <f>VLOOKUP(Table2[[#This Row],[Job-no]],Table3[],26,FALSE)</f>
        <v>3364</v>
      </c>
      <c r="AR607" t="str">
        <f t="shared" si="115"/>
        <v>BRLED</v>
      </c>
      <c r="AS607" t="str">
        <f>VLOOKUP(AR607,Table1[],4,0)</f>
        <v>recessed</v>
      </c>
      <c r="AT607">
        <f>IF(BD607&gt;0,"Pattern",VLOOKUP(AR607,Table1[],5,0))</f>
        <v>0</v>
      </c>
      <c r="AU607" s="34">
        <f>IF(AT607="Pattern",WORKDAY(Table2[[#This Row],[Scheduled Ship Date]],-10),WORKDAY(Table2[[#This Row],[Scheduled Ship Date]],-4))</f>
        <v>43487</v>
      </c>
      <c r="AV607" s="39">
        <f>IF(Table2[[#This Row],[Extrusion cut double saw]]=TRUE,IF(O607="ToDo",IF(AT607="Pattern",Table2[[#This Row],[Total Sections]]*0.4,Table2[[#This Row],[Total Sections]]*0.12),0),IF(AT607="Pattern",Table2[[#This Row],[Total Sections]]*4,Table2[[#This Row],[Total Sections]]*1.2))</f>
        <v>9.6</v>
      </c>
      <c r="AW607" s="130">
        <f t="shared" ca="1" si="121"/>
        <v>43471</v>
      </c>
      <c r="AX607" s="42">
        <f>IF(AT607="Pattern",Table2[[#This Row],[Scheduled Ship Date]]-2,Table2[[#This Row],[Scheduled Ship Date]]-3)</f>
        <v>43490</v>
      </c>
      <c r="AY607" s="39">
        <f>IF(Table2[[#This Row],[Pattern]]="Pattern",Table2[[#This Row],[Total Sections]]*4.82,Table2[[#This Row],[Total Sections]]*0.5)</f>
        <v>4</v>
      </c>
      <c r="AZ607" s="42">
        <f t="shared" ca="1" si="120"/>
        <v>43471</v>
      </c>
      <c r="BA607" s="39">
        <f>((Table2[Total Sections]/Table2[Open Qty])-1)*Table2[Open Qty]*12.96</f>
        <v>77.760000000000005</v>
      </c>
      <c r="BB607" s="39"/>
      <c r="BC607" s="39" t="str">
        <f t="shared" si="116"/>
        <v>BRLED-500-80-35-FL-43'-W-UNV-DP-1-DS-FW(6)</v>
      </c>
      <c r="BD607" s="39">
        <f t="shared" si="117"/>
        <v>0</v>
      </c>
      <c r="BE607" s="39" t="b">
        <f>_xlfn.IFNA(VLOOKUP(Table2[[#This Row],[Job-no]],Table4[],9,FALSE),TRUE)</f>
        <v>0</v>
      </c>
      <c r="BF607" s="39"/>
      <c r="BG607" s="39" t="b">
        <f>_xlfn.IFNA(VLOOKUP(Table2[[#This Row],[Job-no]],Table4[],14,FALSE),TRUE)</f>
        <v>0</v>
      </c>
      <c r="BH607" s="39" t="str">
        <f>_xlfn.IFNA(VLOOKUP(Table2[[#This Row],[Job-no]],Table4[],11,FALSE),"Done")</f>
        <v/>
      </c>
      <c r="BI607" s="39">
        <f>IF(Table2[[#This Row],[Pattern]]="Pattern",VLOOKUP(Table2[[#This Row],[Product Code]],'Routing data'!$A$2:$W$470,13,FALSE),VLOOKUP(Table2[[#This Row],[Product Code]],'Routing data'!$A$2:$W$470,3,FALSE))</f>
        <v>2</v>
      </c>
      <c r="BJ607" s="39">
        <f>IF(Table2[[#This Row],[Pattern]]="Pattern",VLOOKUP(Table2[[#This Row],[Product Code]],'Routing data'!$A$2:$W$470,14,FALSE),VLOOKUP(Table2[[#This Row],[Product Code]],'Routing data'!$A$2:$W$470,4,FALSE))</f>
        <v>0</v>
      </c>
      <c r="BK607" s="39">
        <f>VLOOKUP(Table2[[#This Row],[Product Code]],'Routing data'!A$4:W$524,16,FALSE)</f>
        <v>0</v>
      </c>
      <c r="BL607" s="42">
        <f>IF(Table2[[#This Row],[Milling Required]]=0,"x",IF(AT607="Pattern",B607-10,B607-4))</f>
        <v>43489</v>
      </c>
      <c r="BM607" s="39"/>
      <c r="BN607" s="42">
        <f t="shared" si="118"/>
        <v>43490</v>
      </c>
      <c r="BO607" s="39">
        <f>IF(Table2[[#This Row],[Milling]]="x","x",Table2[[#This Row],[Total Sections]]*2)</f>
        <v>16</v>
      </c>
      <c r="BP607" s="39">
        <f>IF(Table2[[#This Row],[Punching]]="x","x",Table2[Total Sections]*2)</f>
        <v>16</v>
      </c>
      <c r="BQ607" s="39">
        <f>IF(Table2[[#This Row],[Pattern]]="Pattern",Table2[Total Sections]*3,Table2[Total Sections]*1.5)</f>
        <v>12</v>
      </c>
      <c r="BR607" s="42">
        <f t="shared" ca="1" si="122"/>
        <v>43474</v>
      </c>
      <c r="BS607" s="39"/>
      <c r="BT607" s="39"/>
      <c r="BU607" s="39"/>
      <c r="BV607" s="39" t="str">
        <f>_xlfn.IFNA(VLOOKUP(Table2[[#This Row],[Job-no]],Table4[],16,FALSE),"Ready")</f>
        <v/>
      </c>
      <c r="BW607" s="39" t="str">
        <f>_xlfn.IFNA(VLOOKUP(Table2[[#This Row],[Job-no]],Table4[],21,FALSE),"Ready")</f>
        <v/>
      </c>
      <c r="BX607" s="39" t="b">
        <f>_xlfn.IFNA(VLOOKUP(Table2[[#This Row],[Job-no]],Table4[],10,FALSE),TRUE)</f>
        <v>0</v>
      </c>
      <c r="BY607" s="39" t="str">
        <f>_xlfn.IFNA(VLOOKUP(Table2[[#This Row],[Job-no]],Table4[],22,FALSE),"Ready")</f>
        <v/>
      </c>
      <c r="BZ607" s="120">
        <f t="shared" si="119"/>
        <v>43493</v>
      </c>
      <c r="CA607" s="120" t="str">
        <f ca="1">IF(OR(Table2[[#This Row],[Saw Date]]=TODAY(),Table2[[#This Row],[Saw Date]]=TODAY()+1), Table2[[#This Row],[Saw Date]],IF(Table2[[#This Row],[Extrusion cut double saw]],"Done",""))</f>
        <v/>
      </c>
      <c r="CB607" s="120" t="str">
        <f ca="1">IF(OR(Table2[[#This Row],[Lens Date]]=TODAY(),Table2[[#This Row],[Lens Date]]=TODAY()+1), Table2[[#This Row],[Lens Date]],IF(Table2[[#This Row],[MSLens]]="Done","Done",""))</f>
        <v/>
      </c>
      <c r="CC607" s="120" t="str">
        <f ca="1">IF(OR(Table2[[#This Row],[Milling Date]]=TODAY(),Table2[[#This Row],[Milling Date]]=TODAY()+1), Table2[[#This Row],[Milling Date]],IF(Table2[[#This Row],[CNC Holes]]="Ready","Done",""))</f>
        <v/>
      </c>
      <c r="CD607" s="120" t="str">
        <f ca="1">IF(OR(Table2[[#This Row],[Welding Date]]=TODAY(),Table2[[#This Row],[Welding Date]]=TODAY()+1), Table2[[#This Row],[Welding Date]],IF(Table2[[#This Row],[Welding Corners]]="Ready","Done",""))</f>
        <v/>
      </c>
      <c r="CE607" s="120" t="str">
        <f ca="1">IF(OR(Table2[[#This Row],[Puching Date]]=TODAY(),Table2[[#This Row],[Puching Date]]=TODAY()+1), Table2[[#This Row],[Puching Date]],IF(Table2[[#This Row],[Punch Holes]]="Ready","Done",""))</f>
        <v/>
      </c>
      <c r="CF607" s="120" t="str">
        <f ca="1">IF(OR(Table2[[#This Row],[Housing Date2]]=TODAY(),Table2[[#This Row],[Housing Date2]]=TODAY()+1),Table2[[#This Row],[Housing Date2]],IF(Table2[[#This Row],[Body Assembly]],"Done",""))</f>
        <v/>
      </c>
      <c r="CG607" s="120" t="str">
        <f>_xlfn.IFNA(VLOOKUP(Table2[[#This Row],[Job-no]],Table4[],7,FALSE),"Done")</f>
        <v>Scheduled/Released</v>
      </c>
    </row>
    <row r="608" spans="1:85" x14ac:dyDescent="0.25">
      <c r="A608" s="47" t="str">
        <f>_xlfn.CONCAT(Table2[[#This Row],[Order]],"-",Table2[[#This Row],[Line]])</f>
        <v>75859-63</v>
      </c>
      <c r="B608" s="5">
        <v>43493</v>
      </c>
      <c r="C608" s="8">
        <v>75859</v>
      </c>
      <c r="D608" s="3" t="s">
        <v>5346</v>
      </c>
      <c r="E608" s="8">
        <v>63</v>
      </c>
      <c r="F608" s="8">
        <v>1</v>
      </c>
      <c r="G608" s="3" t="s">
        <v>42</v>
      </c>
      <c r="H608" s="8">
        <v>1</v>
      </c>
      <c r="I608" s="43" t="b">
        <v>0</v>
      </c>
      <c r="J608" s="43" t="b">
        <v>0</v>
      </c>
      <c r="K608" t="s">
        <v>114</v>
      </c>
      <c r="L608" s="43" t="b">
        <v>0</v>
      </c>
      <c r="M608" s="43" t="b">
        <v>0</v>
      </c>
      <c r="N608" s="43" t="b">
        <v>0</v>
      </c>
      <c r="O608" t="s">
        <v>114</v>
      </c>
      <c r="P608" t="s">
        <v>114</v>
      </c>
      <c r="Q608" t="s">
        <v>114</v>
      </c>
      <c r="R608" t="s">
        <v>114</v>
      </c>
      <c r="S608" t="s">
        <v>114</v>
      </c>
      <c r="T608" t="s">
        <v>114</v>
      </c>
      <c r="U608" t="s">
        <v>114</v>
      </c>
      <c r="V608" t="s">
        <v>114</v>
      </c>
      <c r="W608" s="5">
        <v>43488</v>
      </c>
      <c r="X608" s="3" t="s">
        <v>114</v>
      </c>
      <c r="Y608" s="3"/>
      <c r="Z608" s="3" t="s">
        <v>3982</v>
      </c>
      <c r="AA608" s="3" t="s">
        <v>114</v>
      </c>
      <c r="AB608" s="3" t="s">
        <v>74</v>
      </c>
      <c r="AC608" s="8">
        <v>15</v>
      </c>
      <c r="AD608" s="3" t="s">
        <v>5967</v>
      </c>
      <c r="AE608" s="4" t="s">
        <v>5968</v>
      </c>
      <c r="AF608" s="3"/>
      <c r="AG608" s="3" t="s">
        <v>114</v>
      </c>
      <c r="AH608" s="8">
        <v>1</v>
      </c>
      <c r="AI608" s="3" t="s">
        <v>74</v>
      </c>
      <c r="AJ608" t="s">
        <v>114</v>
      </c>
      <c r="AK608" t="s">
        <v>114</v>
      </c>
      <c r="AL608" s="43" t="b">
        <v>0</v>
      </c>
      <c r="AM608" s="3"/>
      <c r="AN608" s="3"/>
      <c r="AO608" s="43" t="b">
        <v>0</v>
      </c>
      <c r="AP608" s="3" t="b">
        <v>0</v>
      </c>
      <c r="AQ608" s="3">
        <f>VLOOKUP(Table2[[#This Row],[Job-no]],Table3[],26,FALSE)</f>
        <v>317</v>
      </c>
      <c r="AR608" s="48" t="str">
        <f t="shared" si="115"/>
        <v>BRLED</v>
      </c>
      <c r="AS608" s="48" t="str">
        <f>VLOOKUP(AR608,Table1[],4,0)</f>
        <v>recessed</v>
      </c>
      <c r="AT608" s="48">
        <f>IF(BD608&gt;0,"Pattern",VLOOKUP(AR608,Table1[],5,0))</f>
        <v>0</v>
      </c>
      <c r="AU608" s="123">
        <f>IF(AT608="Pattern",WORKDAY(Table2[[#This Row],[Scheduled Ship Date]],-10),WORKDAY(Table2[[#This Row],[Scheduled Ship Date]],-4))</f>
        <v>43487</v>
      </c>
      <c r="AV608" s="47">
        <f>IF(Table2[[#This Row],[Extrusion cut double saw]]=TRUE,IF(O608="ToDo",IF(AT608="Pattern",Table2[[#This Row],[Total Sections]]*0.4,Table2[[#This Row],[Total Sections]]*0.12),0),IF(AT608="Pattern",Table2[[#This Row],[Total Sections]]*4,Table2[[#This Row],[Total Sections]]*1.2))</f>
        <v>1.2</v>
      </c>
      <c r="AW608" s="130">
        <f t="shared" ca="1" si="121"/>
        <v>43471</v>
      </c>
      <c r="AX608" s="49">
        <f>IF(AT608="Pattern",Table2[[#This Row],[Scheduled Ship Date]]-2,Table2[[#This Row],[Scheduled Ship Date]]-3)</f>
        <v>43490</v>
      </c>
      <c r="AY608" s="47">
        <f>IF(Table2[[#This Row],[Pattern]]="Pattern",Table2[[#This Row],[Total Sections]]*4.82,Table2[[#This Row],[Total Sections]]*0.5)</f>
        <v>0.5</v>
      </c>
      <c r="AZ608" s="42">
        <f t="shared" ca="1" si="120"/>
        <v>43471</v>
      </c>
      <c r="BA608" s="47">
        <f>((Table2[Total Sections]/Table2[Open Qty])-1)*Table2[Open Qty]*12.96</f>
        <v>0</v>
      </c>
      <c r="BB608" s="47"/>
      <c r="BC608" s="47" t="str">
        <f t="shared" si="116"/>
        <v>BRLED-500-80-35-FL-8'-W-UNV-DP-1-TB15-FW(6)</v>
      </c>
      <c r="BD608" s="47">
        <f t="shared" si="117"/>
        <v>0</v>
      </c>
      <c r="BE608" s="47" t="b">
        <f>_xlfn.IFNA(VLOOKUP(Table2[[#This Row],[Job-no]],Table4[],9,FALSE),TRUE)</f>
        <v>0</v>
      </c>
      <c r="BF608" s="47"/>
      <c r="BG608" s="47" t="b">
        <f>_xlfn.IFNA(VLOOKUP(Table2[[#This Row],[Job-no]],Table4[],14,FALSE),TRUE)</f>
        <v>0</v>
      </c>
      <c r="BH608" s="47" t="str">
        <f>_xlfn.IFNA(VLOOKUP(Table2[[#This Row],[Job-no]],Table4[],11,FALSE),"Done")</f>
        <v/>
      </c>
      <c r="BI608" s="39">
        <f>IF(Table2[[#This Row],[Pattern]]="Pattern",VLOOKUP(Table2[[#This Row],[Product Code]],'Routing data'!$A$2:$W$470,13,FALSE),VLOOKUP(Table2[[#This Row],[Product Code]],'Routing data'!$A$2:$W$470,3,FALSE))</f>
        <v>2</v>
      </c>
      <c r="BJ608" s="47">
        <f>IF(Table2[[#This Row],[Pattern]]="Pattern",VLOOKUP(Table2[[#This Row],[Product Code]],'Routing data'!$A$2:$W$470,14,FALSE),VLOOKUP(Table2[[#This Row],[Product Code]],'Routing data'!$A$2:$W$470,4,FALSE))</f>
        <v>0</v>
      </c>
      <c r="BK608" s="47">
        <f>VLOOKUP(Table2[[#This Row],[Product Code]],'Routing data'!A$4:W$524,16,FALSE)</f>
        <v>0</v>
      </c>
      <c r="BL608" s="42">
        <f>IF(Table2[[#This Row],[Milling Required]]=0,"x",IF(AT608="Pattern",B608-10,B608-4))</f>
        <v>43489</v>
      </c>
      <c r="BM608" s="47"/>
      <c r="BN608" s="49">
        <f t="shared" si="118"/>
        <v>43490</v>
      </c>
      <c r="BO608" s="47">
        <f>IF(Table2[[#This Row],[Milling]]="x","x",Table2[[#This Row],[Total Sections]]*2)</f>
        <v>2</v>
      </c>
      <c r="BP608" s="47">
        <f>IF(Table2[[#This Row],[Punching]]="x","x",Table2[Total Sections]*2)</f>
        <v>2</v>
      </c>
      <c r="BQ608" s="47">
        <f>IF(Table2[[#This Row],[Pattern]]="Pattern",Table2[Total Sections]*3,Table2[Total Sections]*1.5)</f>
        <v>1.5</v>
      </c>
      <c r="BR608" s="42">
        <f t="shared" ca="1" si="122"/>
        <v>43474</v>
      </c>
      <c r="BS608" s="47"/>
      <c r="BT608" s="47"/>
      <c r="BU608" s="47"/>
      <c r="BV608" s="47" t="str">
        <f>_xlfn.IFNA(VLOOKUP(Table2[[#This Row],[Job-no]],Table4[],16,FALSE),"Ready")</f>
        <v/>
      </c>
      <c r="BW608" s="47" t="str">
        <f>_xlfn.IFNA(VLOOKUP(Table2[[#This Row],[Job-no]],Table4[],21,FALSE),"Ready")</f>
        <v/>
      </c>
      <c r="BX608" s="39" t="b">
        <f>_xlfn.IFNA(VLOOKUP(Table2[[#This Row],[Job-no]],Table4[],10,FALSE),TRUE)</f>
        <v>0</v>
      </c>
      <c r="BY608" s="39" t="str">
        <f>_xlfn.IFNA(VLOOKUP(Table2[[#This Row],[Job-no]],Table4[],22,FALSE),"Ready")</f>
        <v/>
      </c>
      <c r="BZ608" s="124">
        <f t="shared" si="119"/>
        <v>43493</v>
      </c>
      <c r="CA608" s="124"/>
      <c r="CB608" s="124">
        <f ca="1">TODAY()</f>
        <v>43467</v>
      </c>
      <c r="CC608" s="124" t="str">
        <f ca="1">IF(OR(Table2[[#This Row],[Milling Date]]=TODAY(),Table2[[#This Row],[Milling Date]]=TODAY()+1), Table2[[#This Row],[Milling Date]],IF(Table2[[#This Row],[CNC Holes]]="Ready","Done",""))</f>
        <v/>
      </c>
      <c r="CD608" s="124"/>
      <c r="CE608" s="124" t="str">
        <f ca="1">IF(OR(Table2[[#This Row],[Puching Date]]=TODAY(),Table2[[#This Row],[Puching Date]]=TODAY()+1), Table2[[#This Row],[Puching Date]],IF(Table2[[#This Row],[Punch Holes]]="Ready","Done",""))</f>
        <v/>
      </c>
      <c r="CF608" s="124" t="str">
        <f ca="1">IF(OR(Table2[[#This Row],[Housing Date2]]=TODAY(),Table2[[#This Row],[Housing Date2]]=TODAY()+1),Table2[[#This Row],[Housing Date2]],IF(Table2[[#This Row],[Body Assembly]],"Done",""))</f>
        <v/>
      </c>
      <c r="CG608" s="124" t="str">
        <f>_xlfn.IFNA(VLOOKUP(Table2[[#This Row],[Job-no]],Table4[],7,FALSE),"Done")</f>
        <v>Scheduled/Released</v>
      </c>
    </row>
    <row r="609" spans="1:85" x14ac:dyDescent="0.25">
      <c r="A609" t="str">
        <f>_xlfn.CONCAT(Table2[[#This Row],[Order]],"-",Table2[[#This Row],[Line]])</f>
        <v>75859-65</v>
      </c>
      <c r="B609" s="5">
        <v>43493</v>
      </c>
      <c r="C609" s="8">
        <v>75859</v>
      </c>
      <c r="D609" s="3" t="s">
        <v>5348</v>
      </c>
      <c r="E609" s="8">
        <v>65</v>
      </c>
      <c r="F609" s="8">
        <v>1</v>
      </c>
      <c r="G609" s="3" t="s">
        <v>42</v>
      </c>
      <c r="H609" s="8">
        <v>1</v>
      </c>
      <c r="I609" s="43" t="b">
        <v>0</v>
      </c>
      <c r="J609" s="43" t="b">
        <v>0</v>
      </c>
      <c r="K609" t="s">
        <v>114</v>
      </c>
      <c r="L609" s="43" t="b">
        <v>0</v>
      </c>
      <c r="M609" s="43" t="b">
        <v>0</v>
      </c>
      <c r="N609" s="43" t="b">
        <v>0</v>
      </c>
      <c r="O609" t="s">
        <v>114</v>
      </c>
      <c r="P609" t="s">
        <v>114</v>
      </c>
      <c r="Q609" t="s">
        <v>114</v>
      </c>
      <c r="R609" t="s">
        <v>114</v>
      </c>
      <c r="S609" t="s">
        <v>114</v>
      </c>
      <c r="T609" t="s">
        <v>114</v>
      </c>
      <c r="U609" t="s">
        <v>114</v>
      </c>
      <c r="V609" t="s">
        <v>114</v>
      </c>
      <c r="W609" s="5">
        <v>43488</v>
      </c>
      <c r="X609" s="3" t="s">
        <v>114</v>
      </c>
      <c r="Y609" s="3"/>
      <c r="Z609" s="3" t="s">
        <v>4528</v>
      </c>
      <c r="AA609" s="3" t="s">
        <v>114</v>
      </c>
      <c r="AB609" s="3" t="s">
        <v>74</v>
      </c>
      <c r="AC609" s="8">
        <v>15</v>
      </c>
      <c r="AD609" s="3" t="s">
        <v>5967</v>
      </c>
      <c r="AE609" s="4" t="s">
        <v>5968</v>
      </c>
      <c r="AF609" s="3"/>
      <c r="AG609" s="3" t="s">
        <v>114</v>
      </c>
      <c r="AH609" s="8">
        <v>1</v>
      </c>
      <c r="AI609" s="3" t="s">
        <v>74</v>
      </c>
      <c r="AJ609" t="s">
        <v>114</v>
      </c>
      <c r="AK609" t="s">
        <v>114</v>
      </c>
      <c r="AL609" s="43" t="b">
        <v>0</v>
      </c>
      <c r="AM609" s="3"/>
      <c r="AN609" s="3"/>
      <c r="AO609" s="43" t="b">
        <v>0</v>
      </c>
      <c r="AP609" s="3" t="b">
        <v>0</v>
      </c>
      <c r="AQ609" s="3">
        <f>VLOOKUP(Table2[[#This Row],[Job-no]],Table3[],26,FALSE)</f>
        <v>473</v>
      </c>
      <c r="AR609" t="str">
        <f t="shared" si="115"/>
        <v>BRLED</v>
      </c>
      <c r="AS609" t="str">
        <f>VLOOKUP(AR609,Table1[],4,0)</f>
        <v>recessed</v>
      </c>
      <c r="AT609">
        <f>IF(BD609&gt;0,"Pattern",VLOOKUP(AR609,Table1[],5,0))</f>
        <v>0</v>
      </c>
      <c r="AU609" s="34">
        <f>IF(AT609="Pattern",WORKDAY(Table2[[#This Row],[Scheduled Ship Date]],-10),WORKDAY(Table2[[#This Row],[Scheduled Ship Date]],-4))</f>
        <v>43487</v>
      </c>
      <c r="AV609">
        <f>IF(Table2[[#This Row],[Extrusion cut double saw]]=TRUE,IF(O609="ToDo",IF(AT609="Pattern",Table2[[#This Row],[Total Sections]]*0.4,Table2[[#This Row],[Total Sections]]*0.12),0),IF(AT609="Pattern",Table2[[#This Row],[Total Sections]]*4,Table2[[#This Row],[Total Sections]]*1.2))</f>
        <v>1.2</v>
      </c>
      <c r="AW609" s="130">
        <f t="shared" ca="1" si="121"/>
        <v>43471</v>
      </c>
      <c r="AX609" s="42">
        <f>IF(AT609="Pattern",Table2[[#This Row],[Scheduled Ship Date]]-2,Table2[[#This Row],[Scheduled Ship Date]]-3)</f>
        <v>43490</v>
      </c>
      <c r="AY609">
        <f>IF(Table2[[#This Row],[Pattern]]="Pattern",Table2[[#This Row],[Total Sections]]*4.82,Table2[[#This Row],[Total Sections]]*0.5)</f>
        <v>0.5</v>
      </c>
      <c r="AZ609" s="42">
        <f t="shared" ca="1" si="120"/>
        <v>43471</v>
      </c>
      <c r="BA609" s="39">
        <f>((Table2[Total Sections]/Table2[Open Qty])-1)*Table2[Open Qty]*12.96</f>
        <v>0</v>
      </c>
      <c r="BB609" s="42"/>
      <c r="BC609" s="39" t="str">
        <f t="shared" si="116"/>
        <v>BRLED-500-80-35-FL-12'-W-UNV-DP-1-TB15-FW(6)</v>
      </c>
      <c r="BD609" s="39">
        <f t="shared" si="117"/>
        <v>0</v>
      </c>
      <c r="BE609" s="39" t="b">
        <f>_xlfn.IFNA(VLOOKUP(Table2[[#This Row],[Job-no]],Table4[],9,FALSE),TRUE)</f>
        <v>0</v>
      </c>
      <c r="BF609" t="str">
        <f>VLOOKUP(AR609,Table1[],3,0)</f>
        <v>B2LED</v>
      </c>
      <c r="BG609" s="39" t="b">
        <f>_xlfn.IFNA(VLOOKUP(Table2[[#This Row],[Job-no]],Table4[],14,FALSE),TRUE)</f>
        <v>0</v>
      </c>
      <c r="BH609" s="39" t="str">
        <f>_xlfn.IFNA(VLOOKUP(Table2[[#This Row],[Job-no]],Table4[],11,FALSE),"Done")</f>
        <v/>
      </c>
      <c r="BI609" s="39">
        <f>IF(Table2[[#This Row],[Pattern]]="Pattern",VLOOKUP(Table2[[#This Row],[Product Code]],'Routing data'!$A$2:$W$470,13,FALSE),VLOOKUP(Table2[[#This Row],[Product Code]],'Routing data'!$A$2:$W$470,3,FALSE))</f>
        <v>2</v>
      </c>
      <c r="BJ609" s="39">
        <f>IF(Table2[[#This Row],[Pattern]]="Pattern",VLOOKUP(Table2[[#This Row],[Product Code]],'Routing data'!$A$2:$W$470,14,FALSE),VLOOKUP(Table2[[#This Row],[Product Code]],'Routing data'!$A$2:$W$470,4,FALSE))</f>
        <v>0</v>
      </c>
      <c r="BK609" s="39">
        <f>VLOOKUP(Table2[[#This Row],[Product Code]],'Routing data'!A$4:W$524,16,FALSE)</f>
        <v>0</v>
      </c>
      <c r="BL609" s="42">
        <f>IF(Table2[[#This Row],[Milling Required]]=0,"x",IF(AT609="Pattern",B609-10,B609-4))</f>
        <v>43489</v>
      </c>
      <c r="BM609" s="42" t="str">
        <f>IF(Table2[[#This Row],[Punching Required]]=0,"x",IF(AT609="Pattern",B609-8,B609-2))</f>
        <v>x</v>
      </c>
      <c r="BN609" s="42">
        <f t="shared" si="118"/>
        <v>43490</v>
      </c>
      <c r="BO609" s="39">
        <f>IF(Table2[[#This Row],[Milling]]="x","x",Table2[[#This Row],[Total Sections]]*2)</f>
        <v>2</v>
      </c>
      <c r="BP609" s="39" t="str">
        <f>IF(Table2[[#This Row],[Punching]]="x","x",Table2[Total Sections]*2)</f>
        <v>x</v>
      </c>
      <c r="BQ609" s="39">
        <f>IF(Table2[[#This Row],[Pattern]]="Pattern",Table2[Total Sections]*3,Table2[Total Sections]*1.5)</f>
        <v>1.5</v>
      </c>
      <c r="BR609" s="42">
        <f t="shared" ca="1" si="122"/>
        <v>43474</v>
      </c>
      <c r="BS609" s="39"/>
      <c r="BT609" s="39"/>
      <c r="BU609" s="39"/>
      <c r="BV609" s="39" t="str">
        <f>_xlfn.IFNA(VLOOKUP(Table2[[#This Row],[Job-no]],Table4[],16,FALSE),"Ready")</f>
        <v/>
      </c>
      <c r="BW609" s="39" t="str">
        <f>_xlfn.IFNA(VLOOKUP(Table2[[#This Row],[Job-no]],Table4[],21,FALSE),"Ready")</f>
        <v/>
      </c>
      <c r="BX609" s="39" t="b">
        <f>_xlfn.IFNA(VLOOKUP(Table2[[#This Row],[Job-no]],Table4[],10,FALSE),TRUE)</f>
        <v>0</v>
      </c>
      <c r="BY609" s="39" t="str">
        <f>_xlfn.IFNA(VLOOKUP(Table2[[#This Row],[Job-no]],Table4[],22,FALSE),"Ready")</f>
        <v/>
      </c>
      <c r="BZ609" s="120">
        <f t="shared" si="119"/>
        <v>43493</v>
      </c>
      <c r="CA609" s="120" t="str">
        <f ca="1">IF(OR(Table2[[#This Row],[Saw Date]]=TODAY(),Table2[[#This Row],[Saw Date]]=TODAY()+1), Table2[[#This Row],[Saw Date]],IF(Table2[[#This Row],[Extrusion cut double saw]],"Done",""))</f>
        <v/>
      </c>
      <c r="CB609" s="120" t="str">
        <f ca="1">IF(OR(Table2[[#This Row],[Lens Date]]=TODAY(),Table2[[#This Row],[Lens Date]]=TODAY()+1), Table2[[#This Row],[Lens Date]],IF(Table2[[#This Row],[MSLens]]="Done","Done",""))</f>
        <v/>
      </c>
      <c r="CC609" s="120" t="str">
        <f ca="1">IF(OR(Table2[[#This Row],[Milling Date]]=TODAY(),Table2[[#This Row],[Milling Date]]=TODAY()+1), Table2[[#This Row],[Milling Date]],IF(Table2[[#This Row],[CNC Holes]]="Ready","Done",""))</f>
        <v/>
      </c>
      <c r="CD609" s="120" t="str">
        <f ca="1">IF(OR(Table2[[#This Row],[Welding Date]]=TODAY(),Table2[[#This Row],[Welding Date]]=TODAY()+1), Table2[[#This Row],[Welding Date]],IF(Table2[[#This Row],[Welding Corners]]="Ready","Done",""))</f>
        <v/>
      </c>
      <c r="CE609" s="120" t="str">
        <f ca="1">IF(OR(Table2[[#This Row],[Puching Date]]=TODAY(),Table2[[#This Row],[Puching Date]]=TODAY()+1), Table2[[#This Row],[Puching Date]],IF(Table2[[#This Row],[Punch Holes]]="Ready","Done",""))</f>
        <v/>
      </c>
      <c r="CF609" s="120" t="str">
        <f ca="1">IF(OR(Table2[[#This Row],[Housing Date2]]=TODAY(),Table2[[#This Row],[Housing Date2]]=TODAY()+1),Table2[[#This Row],[Housing Date2]],IF(Table2[[#This Row],[Body Assembly]],"Done",""))</f>
        <v/>
      </c>
      <c r="CG609" s="120" t="str">
        <f>_xlfn.IFNA(VLOOKUP(Table2[[#This Row],[Job-no]],Table4[],7,FALSE),"Done")</f>
        <v>Scheduled/Released</v>
      </c>
    </row>
    <row r="610" spans="1:85" x14ac:dyDescent="0.25">
      <c r="A610" s="39" t="str">
        <f>_xlfn.CONCAT(Table2[[#This Row],[Order]],"-",Table2[[#This Row],[Line]])</f>
        <v>75859-68</v>
      </c>
      <c r="B610" s="5">
        <v>43493</v>
      </c>
      <c r="C610" s="8">
        <v>75859</v>
      </c>
      <c r="D610" s="3" t="s">
        <v>5350</v>
      </c>
      <c r="E610" s="8">
        <v>68</v>
      </c>
      <c r="F610" s="8">
        <v>1</v>
      </c>
      <c r="G610" s="3" t="s">
        <v>42</v>
      </c>
      <c r="H610" s="8">
        <v>1</v>
      </c>
      <c r="I610" s="43" t="b">
        <v>0</v>
      </c>
      <c r="J610" s="43" t="b">
        <v>0</v>
      </c>
      <c r="K610" t="s">
        <v>114</v>
      </c>
      <c r="L610" s="43" t="b">
        <v>0</v>
      </c>
      <c r="M610" s="43" t="b">
        <v>0</v>
      </c>
      <c r="N610" s="43" t="b">
        <v>0</v>
      </c>
      <c r="O610" t="s">
        <v>114</v>
      </c>
      <c r="P610" t="s">
        <v>114</v>
      </c>
      <c r="Q610" t="s">
        <v>114</v>
      </c>
      <c r="R610" t="s">
        <v>114</v>
      </c>
      <c r="S610" t="s">
        <v>114</v>
      </c>
      <c r="T610" t="s">
        <v>114</v>
      </c>
      <c r="U610" t="s">
        <v>114</v>
      </c>
      <c r="V610" t="s">
        <v>114</v>
      </c>
      <c r="W610" s="5">
        <v>43488</v>
      </c>
      <c r="X610" s="3" t="s">
        <v>114</v>
      </c>
      <c r="Y610" s="3"/>
      <c r="Z610" s="3" t="s">
        <v>5351</v>
      </c>
      <c r="AA610" s="3" t="s">
        <v>114</v>
      </c>
      <c r="AB610" s="3" t="s">
        <v>74</v>
      </c>
      <c r="AC610" s="8">
        <v>15</v>
      </c>
      <c r="AD610" s="3" t="s">
        <v>5967</v>
      </c>
      <c r="AE610" s="4" t="s">
        <v>5968</v>
      </c>
      <c r="AF610" s="3"/>
      <c r="AG610" s="3" t="s">
        <v>114</v>
      </c>
      <c r="AH610" s="8">
        <v>2</v>
      </c>
      <c r="AI610" s="3" t="s">
        <v>74</v>
      </c>
      <c r="AJ610" t="s">
        <v>114</v>
      </c>
      <c r="AK610" t="s">
        <v>114</v>
      </c>
      <c r="AL610" s="43" t="b">
        <v>0</v>
      </c>
      <c r="AM610" s="3"/>
      <c r="AN610" s="3"/>
      <c r="AO610" s="43" t="b">
        <v>0</v>
      </c>
      <c r="AP610" s="3" t="b">
        <v>0</v>
      </c>
      <c r="AQ610" s="3">
        <f>VLOOKUP(Table2[[#This Row],[Job-no]],Table3[],26,FALSE)</f>
        <v>551</v>
      </c>
      <c r="AR610" t="str">
        <f t="shared" si="115"/>
        <v>BRLED</v>
      </c>
      <c r="AS610" t="str">
        <f>VLOOKUP(AR610,Table1[],4,0)</f>
        <v>recessed</v>
      </c>
      <c r="AT610">
        <f>IF(BD610&gt;0,"Pattern",VLOOKUP(AR610,Table1[],5,0))</f>
        <v>0</v>
      </c>
      <c r="AU610" s="34">
        <f>IF(AT610="Pattern",WORKDAY(Table2[[#This Row],[Scheduled Ship Date]],-10),WORKDAY(Table2[[#This Row],[Scheduled Ship Date]],-4))</f>
        <v>43487</v>
      </c>
      <c r="AV610" s="39">
        <f>IF(Table2[[#This Row],[Extrusion cut double saw]]=TRUE,IF(O610="ToDo",IF(AT610="Pattern",Table2[[#This Row],[Total Sections]]*0.4,Table2[[#This Row],[Total Sections]]*0.12),0),IF(AT610="Pattern",Table2[[#This Row],[Total Sections]]*4,Table2[[#This Row],[Total Sections]]*1.2))</f>
        <v>2.4</v>
      </c>
      <c r="AW610" s="130">
        <f t="shared" ca="1" si="121"/>
        <v>43471</v>
      </c>
      <c r="AX610" s="42">
        <f>IF(AT610="Pattern",Table2[[#This Row],[Scheduled Ship Date]]-2,Table2[[#This Row],[Scheduled Ship Date]]-3)</f>
        <v>43490</v>
      </c>
      <c r="AY610" s="39">
        <f>IF(Table2[[#This Row],[Pattern]]="Pattern",Table2[[#This Row],[Total Sections]]*4.82,Table2[[#This Row],[Total Sections]]*0.5)</f>
        <v>1</v>
      </c>
      <c r="AZ610" s="42">
        <f t="shared" ca="1" si="120"/>
        <v>43471</v>
      </c>
      <c r="BA610" s="39">
        <f>((Table2[Total Sections]/Table2[Open Qty])-1)*Table2[Open Qty]*12.96</f>
        <v>12.96</v>
      </c>
      <c r="BB610" s="39"/>
      <c r="BC610" s="39" t="str">
        <f t="shared" si="116"/>
        <v>BRLED-500-80-35-FL-14'-W-UNV-DP-1-TB15-FW(6)</v>
      </c>
      <c r="BD610" s="39">
        <f t="shared" si="117"/>
        <v>0</v>
      </c>
      <c r="BE610" s="39" t="b">
        <f>_xlfn.IFNA(VLOOKUP(Table2[[#This Row],[Job-no]],Table4[],9,FALSE),TRUE)</f>
        <v>0</v>
      </c>
      <c r="BF610" s="39"/>
      <c r="BG610" s="39" t="b">
        <f>_xlfn.IFNA(VLOOKUP(Table2[[#This Row],[Job-no]],Table4[],14,FALSE),TRUE)</f>
        <v>0</v>
      </c>
      <c r="BH610" s="39" t="str">
        <f>_xlfn.IFNA(VLOOKUP(Table2[[#This Row],[Job-no]],Table4[],11,FALSE),"Done")</f>
        <v/>
      </c>
      <c r="BI610" s="39">
        <f>IF(Table2[[#This Row],[Pattern]]="Pattern",VLOOKUP(Table2[[#This Row],[Product Code]],'Routing data'!$A$2:$W$470,13,FALSE),VLOOKUP(Table2[[#This Row],[Product Code]],'Routing data'!$A$2:$W$470,3,FALSE))</f>
        <v>2</v>
      </c>
      <c r="BJ610" s="39">
        <f>IF(Table2[[#This Row],[Pattern]]="Pattern",VLOOKUP(Table2[[#This Row],[Product Code]],'Routing data'!$A$2:$W$470,14,FALSE),VLOOKUP(Table2[[#This Row],[Product Code]],'Routing data'!$A$2:$W$470,4,FALSE))</f>
        <v>0</v>
      </c>
      <c r="BK610" s="39">
        <f>VLOOKUP(Table2[[#This Row],[Product Code]],'Routing data'!A$4:W$524,16,FALSE)</f>
        <v>0</v>
      </c>
      <c r="BL610" s="42">
        <f>IF(Table2[[#This Row],[Milling Required]]=0,"x",IF(AT610="Pattern",B610-10,B610-4))</f>
        <v>43489</v>
      </c>
      <c r="BM610" s="39"/>
      <c r="BN610" s="42">
        <f t="shared" si="118"/>
        <v>43490</v>
      </c>
      <c r="BO610" s="39">
        <f>IF(Table2[[#This Row],[Milling]]="x","x",Table2[[#This Row],[Total Sections]]*2)</f>
        <v>4</v>
      </c>
      <c r="BP610" s="39">
        <f>IF(Table2[[#This Row],[Punching]]="x","x",Table2[Total Sections]*2)</f>
        <v>4</v>
      </c>
      <c r="BQ610" s="39">
        <f>IF(Table2[[#This Row],[Pattern]]="Pattern",Table2[Total Sections]*3,Table2[Total Sections]*1.5)</f>
        <v>3</v>
      </c>
      <c r="BR610" s="42">
        <f t="shared" ca="1" si="122"/>
        <v>43474</v>
      </c>
      <c r="BS610" s="39"/>
      <c r="BT610" s="39"/>
      <c r="BU610" s="39"/>
      <c r="BV610" s="39" t="str">
        <f>_xlfn.IFNA(VLOOKUP(Table2[[#This Row],[Job-no]],Table4[],16,FALSE),"Ready")</f>
        <v/>
      </c>
      <c r="BW610" s="39" t="str">
        <f>_xlfn.IFNA(VLOOKUP(Table2[[#This Row],[Job-no]],Table4[],21,FALSE),"Ready")</f>
        <v/>
      </c>
      <c r="BX610" s="39" t="b">
        <f>_xlfn.IFNA(VLOOKUP(Table2[[#This Row],[Job-no]],Table4[],10,FALSE),TRUE)</f>
        <v>0</v>
      </c>
      <c r="BY610" s="39" t="str">
        <f>_xlfn.IFNA(VLOOKUP(Table2[[#This Row],[Job-no]],Table4[],22,FALSE),"Ready")</f>
        <v/>
      </c>
      <c r="BZ610" s="120">
        <f t="shared" si="119"/>
        <v>43493</v>
      </c>
      <c r="CA610" s="120" t="str">
        <f ca="1">IF(OR(Table2[[#This Row],[Saw Date]]=TODAY(),Table2[[#This Row],[Saw Date]]=TODAY()+1), Table2[[#This Row],[Saw Date]],IF(Table2[[#This Row],[Extrusion cut double saw]],"Done",""))</f>
        <v/>
      </c>
      <c r="CB610" s="120" t="str">
        <f ca="1">IF(OR(Table2[[#This Row],[Lens Date]]=TODAY(),Table2[[#This Row],[Lens Date]]=TODAY()+1), Table2[[#This Row],[Lens Date]],IF(Table2[[#This Row],[MSLens]]="Done","Done",""))</f>
        <v/>
      </c>
      <c r="CC610" s="120" t="str">
        <f ca="1">IF(OR(Table2[[#This Row],[Milling Date]]=TODAY(),Table2[[#This Row],[Milling Date]]=TODAY()+1), Table2[[#This Row],[Milling Date]],IF(Table2[[#This Row],[CNC Holes]]="Ready","Done",""))</f>
        <v/>
      </c>
      <c r="CD610" s="120" t="str">
        <f ca="1">IF(OR(Table2[[#This Row],[Welding Date]]=TODAY(),Table2[[#This Row],[Welding Date]]=TODAY()+1), Table2[[#This Row],[Welding Date]],IF(Table2[[#This Row],[Welding Corners]]="Ready","Done",""))</f>
        <v/>
      </c>
      <c r="CE610" s="120" t="str">
        <f ca="1">IF(OR(Table2[[#This Row],[Puching Date]]=TODAY(),Table2[[#This Row],[Puching Date]]=TODAY()+1), Table2[[#This Row],[Puching Date]],IF(Table2[[#This Row],[Punch Holes]]="Ready","Done",""))</f>
        <v/>
      </c>
      <c r="CF610" s="120" t="str">
        <f ca="1">IF(OR(Table2[[#This Row],[Housing Date2]]=TODAY(),Table2[[#This Row],[Housing Date2]]=TODAY()+1),Table2[[#This Row],[Housing Date2]],IF(Table2[[#This Row],[Body Assembly]],"Done",""))</f>
        <v/>
      </c>
      <c r="CG610" s="120" t="str">
        <f>_xlfn.IFNA(VLOOKUP(Table2[[#This Row],[Job-no]],Table4[],7,FALSE),"Done")</f>
        <v>Scheduled/Released</v>
      </c>
    </row>
    <row r="611" spans="1:85" x14ac:dyDescent="0.25">
      <c r="A611" s="39" t="str">
        <f>_xlfn.CONCAT(Table2[[#This Row],[Order]],"-",Table2[[#This Row],[Line]])</f>
        <v>75859-72</v>
      </c>
      <c r="B611" s="5">
        <v>43493</v>
      </c>
      <c r="C611" s="8">
        <v>75859</v>
      </c>
      <c r="D611" s="3" t="s">
        <v>5353</v>
      </c>
      <c r="E611" s="8">
        <v>72</v>
      </c>
      <c r="F611" s="8">
        <v>1</v>
      </c>
      <c r="G611" s="3" t="s">
        <v>42</v>
      </c>
      <c r="H611" s="8">
        <v>3</v>
      </c>
      <c r="I611" s="43" t="b">
        <v>0</v>
      </c>
      <c r="J611" s="43" t="b">
        <v>0</v>
      </c>
      <c r="K611" t="s">
        <v>114</v>
      </c>
      <c r="L611" s="43" t="b">
        <v>0</v>
      </c>
      <c r="M611" s="43" t="b">
        <v>0</v>
      </c>
      <c r="N611" s="43" t="b">
        <v>0</v>
      </c>
      <c r="O611" t="s">
        <v>114</v>
      </c>
      <c r="P611" t="s">
        <v>114</v>
      </c>
      <c r="Q611" t="s">
        <v>114</v>
      </c>
      <c r="R611" t="s">
        <v>114</v>
      </c>
      <c r="S611" t="s">
        <v>114</v>
      </c>
      <c r="T611" t="s">
        <v>114</v>
      </c>
      <c r="U611" t="s">
        <v>114</v>
      </c>
      <c r="V611" t="s">
        <v>114</v>
      </c>
      <c r="W611" s="5">
        <v>43488</v>
      </c>
      <c r="X611" s="3" t="s">
        <v>114</v>
      </c>
      <c r="Y611" s="3"/>
      <c r="Z611" s="3" t="s">
        <v>4530</v>
      </c>
      <c r="AA611" s="3" t="s">
        <v>114</v>
      </c>
      <c r="AB611" s="3" t="s">
        <v>74</v>
      </c>
      <c r="AC611" s="8">
        <v>15</v>
      </c>
      <c r="AD611" s="3" t="s">
        <v>5967</v>
      </c>
      <c r="AE611" s="4" t="s">
        <v>5968</v>
      </c>
      <c r="AF611" s="3"/>
      <c r="AG611" s="3" t="s">
        <v>114</v>
      </c>
      <c r="AH611" s="8">
        <v>6</v>
      </c>
      <c r="AI611" s="3" t="s">
        <v>74</v>
      </c>
      <c r="AJ611" t="s">
        <v>114</v>
      </c>
      <c r="AK611" t="s">
        <v>114</v>
      </c>
      <c r="AL611" s="43" t="b">
        <v>0</v>
      </c>
      <c r="AM611" s="3"/>
      <c r="AN611" s="3"/>
      <c r="AO611" s="43" t="b">
        <v>0</v>
      </c>
      <c r="AP611" s="3" t="b">
        <v>0</v>
      </c>
      <c r="AQ611" s="3">
        <f>VLOOKUP(Table2[[#This Row],[Job-no]],Table3[],26,FALSE)</f>
        <v>2121</v>
      </c>
      <c r="AR611" t="str">
        <f t="shared" si="115"/>
        <v>BRLED</v>
      </c>
      <c r="AS611" t="str">
        <f>VLOOKUP(AR611,Table1[],4,0)</f>
        <v>recessed</v>
      </c>
      <c r="AT611">
        <f>IF(BD611&gt;0,"Pattern",VLOOKUP(AR611,Table1[],5,0))</f>
        <v>0</v>
      </c>
      <c r="AU611" s="34">
        <f>IF(AT611="Pattern",WORKDAY(Table2[[#This Row],[Scheduled Ship Date]],-10),WORKDAY(Table2[[#This Row],[Scheduled Ship Date]],-4))</f>
        <v>43487</v>
      </c>
      <c r="AV611" s="39">
        <f>IF(Table2[[#This Row],[Extrusion cut double saw]]=TRUE,IF(O611="ToDo",IF(AT611="Pattern",Table2[[#This Row],[Total Sections]]*0.4,Table2[[#This Row],[Total Sections]]*0.12),0),IF(AT611="Pattern",Table2[[#This Row],[Total Sections]]*4,Table2[[#This Row],[Total Sections]]*1.2))</f>
        <v>7.1999999999999993</v>
      </c>
      <c r="AW611" s="130">
        <f t="shared" ca="1" si="121"/>
        <v>43471</v>
      </c>
      <c r="AX611" s="42">
        <f>IF(AT611="Pattern",Table2[[#This Row],[Scheduled Ship Date]]-2,Table2[[#This Row],[Scheduled Ship Date]]-3)</f>
        <v>43490</v>
      </c>
      <c r="AY611" s="39">
        <f>IF(Table2[[#This Row],[Pattern]]="Pattern",Table2[[#This Row],[Total Sections]]*4.82,Table2[[#This Row],[Total Sections]]*0.5)</f>
        <v>3</v>
      </c>
      <c r="AZ611" s="42">
        <f t="shared" ca="1" si="120"/>
        <v>43471</v>
      </c>
      <c r="BA611" s="39">
        <f>((Table2[Total Sections]/Table2[Open Qty])-1)*Table2[Open Qty]*12.96</f>
        <v>38.880000000000003</v>
      </c>
      <c r="BB611" s="39"/>
      <c r="BC611" s="39" t="str">
        <f t="shared" si="116"/>
        <v>BRLED-500-80-35-FL-18'-W-UNV-DP-1-TB15-FW(6)</v>
      </c>
      <c r="BD611" s="39">
        <f t="shared" si="117"/>
        <v>0</v>
      </c>
      <c r="BE611" s="39" t="b">
        <f>_xlfn.IFNA(VLOOKUP(Table2[[#This Row],[Job-no]],Table4[],9,FALSE),TRUE)</f>
        <v>0</v>
      </c>
      <c r="BF611" s="39"/>
      <c r="BG611" s="39" t="b">
        <f>_xlfn.IFNA(VLOOKUP(Table2[[#This Row],[Job-no]],Table4[],14,FALSE),TRUE)</f>
        <v>0</v>
      </c>
      <c r="BH611" s="39" t="str">
        <f>_xlfn.IFNA(VLOOKUP(Table2[[#This Row],[Job-no]],Table4[],11,FALSE),"Done")</f>
        <v/>
      </c>
      <c r="BI611" s="39">
        <f>IF(Table2[[#This Row],[Pattern]]="Pattern",VLOOKUP(Table2[[#This Row],[Product Code]],'Routing data'!$A$2:$W$470,13,FALSE),VLOOKUP(Table2[[#This Row],[Product Code]],'Routing data'!$A$2:$W$470,3,FALSE))</f>
        <v>2</v>
      </c>
      <c r="BJ611" s="39">
        <f>IF(Table2[[#This Row],[Pattern]]="Pattern",VLOOKUP(Table2[[#This Row],[Product Code]],'Routing data'!$A$2:$W$470,14,FALSE),VLOOKUP(Table2[[#This Row],[Product Code]],'Routing data'!$A$2:$W$470,4,FALSE))</f>
        <v>0</v>
      </c>
      <c r="BK611" s="39">
        <f>VLOOKUP(Table2[[#This Row],[Product Code]],'Routing data'!A$4:W$524,16,FALSE)</f>
        <v>0</v>
      </c>
      <c r="BL611" s="42">
        <f>IF(Table2[[#This Row],[Milling Required]]=0,"x",IF(AT611="Pattern",B611-10,B611-4))</f>
        <v>43489</v>
      </c>
      <c r="BM611" s="39"/>
      <c r="BN611" s="42">
        <f t="shared" si="118"/>
        <v>43490</v>
      </c>
      <c r="BO611" s="39">
        <f>IF(Table2[[#This Row],[Milling]]="x","x",Table2[[#This Row],[Total Sections]]*2)</f>
        <v>12</v>
      </c>
      <c r="BP611" s="39">
        <f>IF(Table2[[#This Row],[Punching]]="x","x",Table2[Total Sections]*2)</f>
        <v>12</v>
      </c>
      <c r="BQ611" s="39">
        <f>IF(Table2[[#This Row],[Pattern]]="Pattern",Table2[Total Sections]*3,Table2[Total Sections]*1.5)</f>
        <v>9</v>
      </c>
      <c r="BR611" s="42">
        <f t="shared" ca="1" si="122"/>
        <v>43474</v>
      </c>
      <c r="BS611" s="39"/>
      <c r="BT611" s="39"/>
      <c r="BU611" s="39"/>
      <c r="BV611" s="39" t="str">
        <f>_xlfn.IFNA(VLOOKUP(Table2[[#This Row],[Job-no]],Table4[],16,FALSE),"Ready")</f>
        <v/>
      </c>
      <c r="BW611" s="39" t="str">
        <f>_xlfn.IFNA(VLOOKUP(Table2[[#This Row],[Job-no]],Table4[],21,FALSE),"Ready")</f>
        <v/>
      </c>
      <c r="BX611" s="39" t="b">
        <f>_xlfn.IFNA(VLOOKUP(Table2[[#This Row],[Job-no]],Table4[],10,FALSE),TRUE)</f>
        <v>0</v>
      </c>
      <c r="BY611" s="39" t="str">
        <f>_xlfn.IFNA(VLOOKUP(Table2[[#This Row],[Job-no]],Table4[],22,FALSE),"Ready")</f>
        <v/>
      </c>
      <c r="BZ611" s="120">
        <f t="shared" si="119"/>
        <v>43493</v>
      </c>
      <c r="CA611" s="120" t="str">
        <f ca="1">IF(OR(Table2[[#This Row],[Saw Date]]=TODAY(),Table2[[#This Row],[Saw Date]]=TODAY()+1), Table2[[#This Row],[Saw Date]],IF(Table2[[#This Row],[Extrusion cut double saw]],"Done",""))</f>
        <v/>
      </c>
      <c r="CB611" s="120" t="str">
        <f ca="1">IF(OR(Table2[[#This Row],[Lens Date]]=TODAY(),Table2[[#This Row],[Lens Date]]=TODAY()+1), Table2[[#This Row],[Lens Date]],IF(Table2[[#This Row],[MSLens]]="Done","Done",""))</f>
        <v/>
      </c>
      <c r="CC611" s="120" t="str">
        <f ca="1">IF(OR(Table2[[#This Row],[Milling Date]]=TODAY(),Table2[[#This Row],[Milling Date]]=TODAY()+1), Table2[[#This Row],[Milling Date]],IF(Table2[[#This Row],[CNC Holes]]="Ready","Done",""))</f>
        <v/>
      </c>
      <c r="CD611" s="120" t="str">
        <f ca="1">IF(OR(Table2[[#This Row],[Welding Date]]=TODAY(),Table2[[#This Row],[Welding Date]]=TODAY()+1), Table2[[#This Row],[Welding Date]],IF(Table2[[#This Row],[Welding Corners]]="Ready","Done",""))</f>
        <v/>
      </c>
      <c r="CE611" s="120" t="str">
        <f ca="1">IF(OR(Table2[[#This Row],[Puching Date]]=TODAY(),Table2[[#This Row],[Puching Date]]=TODAY()+1), Table2[[#This Row],[Puching Date]],IF(Table2[[#This Row],[Punch Holes]]="Ready","Done",""))</f>
        <v/>
      </c>
      <c r="CF611" s="120" t="str">
        <f ca="1">IF(OR(Table2[[#This Row],[Housing Date2]]=TODAY(),Table2[[#This Row],[Housing Date2]]=TODAY()+1),Table2[[#This Row],[Housing Date2]],IF(Table2[[#This Row],[Body Assembly]],"Done",""))</f>
        <v/>
      </c>
      <c r="CG611" s="120" t="str">
        <f>_xlfn.IFNA(VLOOKUP(Table2[[#This Row],[Job-no]],Table4[],7,FALSE),"Done")</f>
        <v>Scheduled/Released</v>
      </c>
    </row>
    <row r="612" spans="1:85" x14ac:dyDescent="0.25">
      <c r="A612" t="str">
        <f>_xlfn.CONCAT(Table2[[#This Row],[Order]],"-",Table2[[#This Row],[Line]])</f>
        <v>75859-75</v>
      </c>
      <c r="B612" s="5">
        <v>43493</v>
      </c>
      <c r="C612" s="8">
        <v>75859</v>
      </c>
      <c r="D612" s="3" t="s">
        <v>5355</v>
      </c>
      <c r="E612" s="8">
        <v>75</v>
      </c>
      <c r="F612" s="8">
        <v>1</v>
      </c>
      <c r="G612" s="3" t="s">
        <v>42</v>
      </c>
      <c r="H612" s="8">
        <v>2</v>
      </c>
      <c r="I612" s="43" t="b">
        <v>0</v>
      </c>
      <c r="J612" s="43" t="b">
        <v>0</v>
      </c>
      <c r="K612" t="s">
        <v>114</v>
      </c>
      <c r="L612" s="43" t="b">
        <v>0</v>
      </c>
      <c r="M612" s="43" t="b">
        <v>0</v>
      </c>
      <c r="N612" s="43" t="b">
        <v>0</v>
      </c>
      <c r="O612" t="s">
        <v>114</v>
      </c>
      <c r="P612" t="s">
        <v>114</v>
      </c>
      <c r="Q612" t="s">
        <v>114</v>
      </c>
      <c r="R612" t="s">
        <v>114</v>
      </c>
      <c r="S612" t="s">
        <v>114</v>
      </c>
      <c r="T612" t="s">
        <v>114</v>
      </c>
      <c r="U612" t="s">
        <v>114</v>
      </c>
      <c r="V612" t="s">
        <v>114</v>
      </c>
      <c r="W612" s="5">
        <v>43488</v>
      </c>
      <c r="X612" s="3" t="s">
        <v>114</v>
      </c>
      <c r="Y612" s="3"/>
      <c r="Z612" s="3" t="s">
        <v>4676</v>
      </c>
      <c r="AA612" s="3" t="s">
        <v>114</v>
      </c>
      <c r="AB612" s="3" t="s">
        <v>74</v>
      </c>
      <c r="AC612" s="8">
        <v>15</v>
      </c>
      <c r="AD612" s="3" t="s">
        <v>5967</v>
      </c>
      <c r="AE612" s="4" t="s">
        <v>5968</v>
      </c>
      <c r="AF612" s="3"/>
      <c r="AG612" s="3" t="s">
        <v>114</v>
      </c>
      <c r="AH612" s="8">
        <v>4</v>
      </c>
      <c r="AI612" s="3" t="s">
        <v>74</v>
      </c>
      <c r="AJ612" t="s">
        <v>114</v>
      </c>
      <c r="AK612" t="s">
        <v>114</v>
      </c>
      <c r="AL612" s="43" t="b">
        <v>0</v>
      </c>
      <c r="AM612" s="3"/>
      <c r="AN612" s="3"/>
      <c r="AO612" s="43" t="b">
        <v>0</v>
      </c>
      <c r="AP612" s="3" t="b">
        <v>0</v>
      </c>
      <c r="AQ612" s="3">
        <f>VLOOKUP(Table2[[#This Row],[Job-no]],Table3[],26,FALSE)</f>
        <v>1570</v>
      </c>
      <c r="AR612" t="str">
        <f t="shared" si="115"/>
        <v>BRLED</v>
      </c>
      <c r="AS612" t="str">
        <f>VLOOKUP(AR612,Table1[],4,0)</f>
        <v>recessed</v>
      </c>
      <c r="AT612">
        <f>IF(BD612&gt;0,"Pattern",VLOOKUP(AR612,Table1[],5,0))</f>
        <v>0</v>
      </c>
      <c r="AU612" s="34">
        <f>IF(AT612="Pattern",WORKDAY(Table2[[#This Row],[Scheduled Ship Date]],-10),WORKDAY(Table2[[#This Row],[Scheduled Ship Date]],-4))</f>
        <v>43487</v>
      </c>
      <c r="AV612">
        <f>IF(Table2[[#This Row],[Extrusion cut double saw]]=TRUE,IF(O612="ToDo",IF(AT612="Pattern",Table2[[#This Row],[Total Sections]]*0.4,Table2[[#This Row],[Total Sections]]*0.12),0),IF(AT612="Pattern",Table2[[#This Row],[Total Sections]]*4,Table2[[#This Row],[Total Sections]]*1.2))</f>
        <v>4.8</v>
      </c>
      <c r="AW612" s="130">
        <f t="shared" ca="1" si="121"/>
        <v>43471</v>
      </c>
      <c r="AX612" s="42">
        <f>IF(AT612="Pattern",Table2[[#This Row],[Scheduled Ship Date]]-2,Table2[[#This Row],[Scheduled Ship Date]]-3)</f>
        <v>43490</v>
      </c>
      <c r="AY612">
        <f>IF(Table2[[#This Row],[Pattern]]="Pattern",Table2[[#This Row],[Total Sections]]*4.82,Table2[[#This Row],[Total Sections]]*0.5)</f>
        <v>2</v>
      </c>
      <c r="AZ612" s="42">
        <f t="shared" ca="1" si="120"/>
        <v>43471</v>
      </c>
      <c r="BA612" s="39">
        <f>((Table2[Total Sections]/Table2[Open Qty])-1)*Table2[Open Qty]*12.96</f>
        <v>25.92</v>
      </c>
      <c r="BB612" s="39"/>
      <c r="BC612" s="39" t="str">
        <f t="shared" si="116"/>
        <v>BRLED-500-80-35-FL-20'-W-UNV-DP-1-TB15-FW(6)</v>
      </c>
      <c r="BD612" s="39">
        <f t="shared" si="117"/>
        <v>0</v>
      </c>
      <c r="BE612" s="39" t="b">
        <f>_xlfn.IFNA(VLOOKUP(Table2[[#This Row],[Job-no]],Table4[],9,FALSE),TRUE)</f>
        <v>0</v>
      </c>
      <c r="BF612" t="str">
        <f>VLOOKUP(AR612,Table1[],3,0)</f>
        <v>B2LED</v>
      </c>
      <c r="BG612" s="39" t="b">
        <f>_xlfn.IFNA(VLOOKUP(Table2[[#This Row],[Job-no]],Table4[],14,FALSE),TRUE)</f>
        <v>0</v>
      </c>
      <c r="BH612" s="39" t="str">
        <f>_xlfn.IFNA(VLOOKUP(Table2[[#This Row],[Job-no]],Table4[],11,FALSE),"Done")</f>
        <v/>
      </c>
      <c r="BI612" s="39">
        <f>IF(Table2[[#This Row],[Pattern]]="Pattern",VLOOKUP(Table2[[#This Row],[Product Code]],'Routing data'!$A$2:$W$470,13,FALSE),VLOOKUP(Table2[[#This Row],[Product Code]],'Routing data'!$A$2:$W$470,3,FALSE))</f>
        <v>2</v>
      </c>
      <c r="BJ612" s="39">
        <f>IF(Table2[[#This Row],[Pattern]]="Pattern",VLOOKUP(Table2[[#This Row],[Product Code]],'Routing data'!$A$2:$W$470,14,FALSE),VLOOKUP(Table2[[#This Row],[Product Code]],'Routing data'!$A$2:$W$470,4,FALSE))</f>
        <v>0</v>
      </c>
      <c r="BK612" s="39">
        <f>VLOOKUP(Table2[[#This Row],[Product Code]],'Routing data'!A$4:W$524,16,FALSE)</f>
        <v>0</v>
      </c>
      <c r="BL612" s="42">
        <f>IF(Table2[[#This Row],[Milling Required]]=0,"x",IF(AT612="Pattern",B612-10,B612-4))</f>
        <v>43489</v>
      </c>
      <c r="BM612" s="42" t="str">
        <f>IF(Table2[[#This Row],[Punching Required]]=0,"x",IF(AT612="Pattern",B612-8,B612-2))</f>
        <v>x</v>
      </c>
      <c r="BN612" s="42">
        <f t="shared" si="118"/>
        <v>43490</v>
      </c>
      <c r="BO612" s="39">
        <f>IF(Table2[[#This Row],[Milling]]="x","x",Table2[[#This Row],[Total Sections]]*2)</f>
        <v>8</v>
      </c>
      <c r="BP612" s="39" t="str">
        <f>IF(Table2[[#This Row],[Punching]]="x","x",Table2[Total Sections]*2)</f>
        <v>x</v>
      </c>
      <c r="BQ612" s="39">
        <f>IF(Table2[[#This Row],[Pattern]]="Pattern",Table2[Total Sections]*3,Table2[Total Sections]*1.5)</f>
        <v>6</v>
      </c>
      <c r="BR612" s="42">
        <f t="shared" ca="1" si="122"/>
        <v>43474</v>
      </c>
      <c r="BS612" s="42"/>
      <c r="BT612" s="42"/>
      <c r="BU612" s="39"/>
      <c r="BV612" s="39" t="str">
        <f>_xlfn.IFNA(VLOOKUP(Table2[[#This Row],[Job-no]],Table4[],16,FALSE),"Ready")</f>
        <v/>
      </c>
      <c r="BW612" s="39" t="str">
        <f>_xlfn.IFNA(VLOOKUP(Table2[[#This Row],[Job-no]],Table4[],21,FALSE),"Ready")</f>
        <v/>
      </c>
      <c r="BX612" s="39" t="b">
        <f>_xlfn.IFNA(VLOOKUP(Table2[[#This Row],[Job-no]],Table4[],10,FALSE),TRUE)</f>
        <v>0</v>
      </c>
      <c r="BY612" s="39" t="str">
        <f>_xlfn.IFNA(VLOOKUP(Table2[[#This Row],[Job-no]],Table4[],22,FALSE),"Ready")</f>
        <v/>
      </c>
      <c r="BZ612" s="120">
        <f t="shared" si="119"/>
        <v>43493</v>
      </c>
      <c r="CA612" s="120" t="str">
        <f ca="1">IF(OR(Table2[[#This Row],[Saw Date]]=TODAY(),Table2[[#This Row],[Saw Date]]=TODAY()+1), Table2[[#This Row],[Saw Date]],IF(Table2[[#This Row],[Extrusion cut double saw]],"Done",""))</f>
        <v/>
      </c>
      <c r="CB612" s="120" t="str">
        <f ca="1">IF(OR(Table2[[#This Row],[Lens Date]]=TODAY(),Table2[[#This Row],[Lens Date]]=TODAY()+1), Table2[[#This Row],[Lens Date]],IF(Table2[[#This Row],[MSLens]]="Done","Done",""))</f>
        <v/>
      </c>
      <c r="CC612" s="120" t="str">
        <f ca="1">IF(OR(Table2[[#This Row],[Milling Date]]=TODAY(),Table2[[#This Row],[Milling Date]]=TODAY()+1), Table2[[#This Row],[Milling Date]],IF(Table2[[#This Row],[CNC Holes]]="Ready","Done",""))</f>
        <v/>
      </c>
      <c r="CD612" s="120" t="str">
        <f ca="1">IF(OR(Table2[[#This Row],[Welding Date]]=TODAY(),Table2[[#This Row],[Welding Date]]=TODAY()+1), Table2[[#This Row],[Welding Date]],IF(Table2[[#This Row],[Welding Corners]]="Ready","Done",""))</f>
        <v/>
      </c>
      <c r="CE612" s="120" t="str">
        <f ca="1">IF(OR(Table2[[#This Row],[Puching Date]]=TODAY(),Table2[[#This Row],[Puching Date]]=TODAY()+1), Table2[[#This Row],[Puching Date]],IF(Table2[[#This Row],[Punch Holes]]="Ready","Done",""))</f>
        <v/>
      </c>
      <c r="CF612" s="120" t="str">
        <f ca="1">IF(OR(Table2[[#This Row],[Housing Date2]]=TODAY(),Table2[[#This Row],[Housing Date2]]=TODAY()+1),Table2[[#This Row],[Housing Date2]],IF(Table2[[#This Row],[Body Assembly]],"Done",""))</f>
        <v/>
      </c>
      <c r="CG612" s="120" t="str">
        <f>_xlfn.IFNA(VLOOKUP(Table2[[#This Row],[Job-no]],Table4[],7,FALSE),"Done")</f>
        <v>Scheduled/Released</v>
      </c>
    </row>
    <row r="613" spans="1:85" x14ac:dyDescent="0.25">
      <c r="A613" t="str">
        <f>_xlfn.CONCAT(Table2[[#This Row],[Order]],"-",Table2[[#This Row],[Line]])</f>
        <v>75859-76</v>
      </c>
      <c r="B613" s="5">
        <v>43493</v>
      </c>
      <c r="C613" s="8">
        <v>75859</v>
      </c>
      <c r="D613" s="3" t="s">
        <v>5357</v>
      </c>
      <c r="E613" s="8">
        <v>76</v>
      </c>
      <c r="F613" s="8">
        <v>1</v>
      </c>
      <c r="G613" s="3" t="s">
        <v>42</v>
      </c>
      <c r="H613" s="8">
        <v>1</v>
      </c>
      <c r="I613" s="43" t="b">
        <v>0</v>
      </c>
      <c r="J613" s="43" t="b">
        <v>0</v>
      </c>
      <c r="K613" t="s">
        <v>114</v>
      </c>
      <c r="L613" s="43" t="b">
        <v>0</v>
      </c>
      <c r="M613" s="43" t="b">
        <v>0</v>
      </c>
      <c r="N613" s="43" t="b">
        <v>0</v>
      </c>
      <c r="O613" t="s">
        <v>114</v>
      </c>
      <c r="P613" t="s">
        <v>114</v>
      </c>
      <c r="Q613" t="s">
        <v>114</v>
      </c>
      <c r="R613" t="s">
        <v>114</v>
      </c>
      <c r="S613" t="s">
        <v>114</v>
      </c>
      <c r="T613" t="s">
        <v>114</v>
      </c>
      <c r="U613" t="s">
        <v>114</v>
      </c>
      <c r="V613" t="s">
        <v>114</v>
      </c>
      <c r="W613" s="5">
        <v>43488</v>
      </c>
      <c r="X613" s="3" t="s">
        <v>114</v>
      </c>
      <c r="Y613" s="3"/>
      <c r="Z613" s="3" t="s">
        <v>5358</v>
      </c>
      <c r="AA613" s="3" t="s">
        <v>114</v>
      </c>
      <c r="AB613" s="3" t="s">
        <v>74</v>
      </c>
      <c r="AC613" s="8">
        <v>15</v>
      </c>
      <c r="AD613" s="3" t="s">
        <v>5967</v>
      </c>
      <c r="AE613" s="4" t="s">
        <v>5968</v>
      </c>
      <c r="AF613" s="3"/>
      <c r="AG613" s="3" t="s">
        <v>114</v>
      </c>
      <c r="AH613" s="8">
        <v>2</v>
      </c>
      <c r="AI613" s="3" t="s">
        <v>74</v>
      </c>
      <c r="AJ613" t="s">
        <v>114</v>
      </c>
      <c r="AK613" t="s">
        <v>114</v>
      </c>
      <c r="AL613" s="43" t="b">
        <v>0</v>
      </c>
      <c r="AM613" s="3"/>
      <c r="AN613" s="3"/>
      <c r="AO613" s="43" t="b">
        <v>0</v>
      </c>
      <c r="AP613" s="3" t="b">
        <v>0</v>
      </c>
      <c r="AQ613" s="3">
        <f>VLOOKUP(Table2[[#This Row],[Job-no]],Table3[],26,FALSE)</f>
        <v>941</v>
      </c>
      <c r="AR613" t="str">
        <f t="shared" si="115"/>
        <v>BRLED</v>
      </c>
      <c r="AS613" t="str">
        <f>VLOOKUP(AR613,Table1[],4,0)</f>
        <v>recessed</v>
      </c>
      <c r="AT613">
        <f>IF(BD613&gt;0,"Pattern",VLOOKUP(AR613,Table1[],5,0))</f>
        <v>0</v>
      </c>
      <c r="AU613" s="34">
        <f>IF(AT613="Pattern",WORKDAY(Table2[[#This Row],[Scheduled Ship Date]],-10),WORKDAY(Table2[[#This Row],[Scheduled Ship Date]],-4))</f>
        <v>43487</v>
      </c>
      <c r="AV613">
        <f>IF(Table2[[#This Row],[Extrusion cut double saw]]=TRUE,IF(O613="ToDo",IF(AT613="Pattern",Table2[[#This Row],[Total Sections]]*0.4,Table2[[#This Row],[Total Sections]]*0.12),0),IF(AT613="Pattern",Table2[[#This Row],[Total Sections]]*4,Table2[[#This Row],[Total Sections]]*1.2))</f>
        <v>2.4</v>
      </c>
      <c r="AW613" s="130">
        <f t="shared" ca="1" si="121"/>
        <v>43471</v>
      </c>
      <c r="AX613" s="42">
        <f>IF(AT613="Pattern",Table2[[#This Row],[Scheduled Ship Date]]-2,Table2[[#This Row],[Scheduled Ship Date]]-3)</f>
        <v>43490</v>
      </c>
      <c r="AY613">
        <f>IF(Table2[[#This Row],[Pattern]]="Pattern",Table2[[#This Row],[Total Sections]]*4.82,Table2[[#This Row],[Total Sections]]*0.5)</f>
        <v>1</v>
      </c>
      <c r="AZ613" s="42">
        <f t="shared" ca="1" si="120"/>
        <v>43471</v>
      </c>
      <c r="BA613" s="39">
        <f>((Table2[Total Sections]/Table2[Open Qty])-1)*Table2[Open Qty]*12.96</f>
        <v>12.96</v>
      </c>
      <c r="BB613" s="42"/>
      <c r="BC613" s="39" t="str">
        <f t="shared" si="116"/>
        <v>BRLED-500-80-35-FL-24'-W-UNV-DP-1-TB15-FW(6)</v>
      </c>
      <c r="BD613" s="39">
        <f t="shared" si="117"/>
        <v>0</v>
      </c>
      <c r="BE613" s="39" t="b">
        <f>_xlfn.IFNA(VLOOKUP(Table2[[#This Row],[Job-no]],Table4[],9,FALSE),TRUE)</f>
        <v>0</v>
      </c>
      <c r="BF613" t="str">
        <f>VLOOKUP(AR613,Table1[],3,0)</f>
        <v>B2LED</v>
      </c>
      <c r="BG613" s="39" t="b">
        <f>_xlfn.IFNA(VLOOKUP(Table2[[#This Row],[Job-no]],Table4[],14,FALSE),TRUE)</f>
        <v>0</v>
      </c>
      <c r="BH613" s="39" t="str">
        <f>_xlfn.IFNA(VLOOKUP(Table2[[#This Row],[Job-no]],Table4[],11,FALSE),"Done")</f>
        <v/>
      </c>
      <c r="BI613" s="39">
        <f>IF(Table2[[#This Row],[Pattern]]="Pattern",VLOOKUP(Table2[[#This Row],[Product Code]],'Routing data'!$A$2:$W$470,13,FALSE),VLOOKUP(Table2[[#This Row],[Product Code]],'Routing data'!$A$2:$W$470,3,FALSE))</f>
        <v>2</v>
      </c>
      <c r="BJ613" s="39">
        <f>IF(Table2[[#This Row],[Pattern]]="Pattern",VLOOKUP(Table2[[#This Row],[Product Code]],'Routing data'!$A$2:$W$470,14,FALSE),VLOOKUP(Table2[[#This Row],[Product Code]],'Routing data'!$A$2:$W$470,4,FALSE))</f>
        <v>0</v>
      </c>
      <c r="BK613" s="39">
        <f>VLOOKUP(Table2[[#This Row],[Product Code]],'Routing data'!A$4:W$524,16,FALSE)</f>
        <v>0</v>
      </c>
      <c r="BL613" s="42">
        <f>IF(Table2[[#This Row],[Milling Required]]=0,"x",IF(AT613="Pattern",B613-10,B613-4))</f>
        <v>43489</v>
      </c>
      <c r="BM613" s="42" t="str">
        <f>IF(Table2[[#This Row],[Punching Required]]=0,"x",IF(AT613="Pattern",B613-8,B613-2))</f>
        <v>x</v>
      </c>
      <c r="BN613" s="42">
        <f t="shared" si="118"/>
        <v>43490</v>
      </c>
      <c r="BO613" s="39">
        <f>IF(Table2[[#This Row],[Milling]]="x","x",Table2[[#This Row],[Total Sections]]*2)</f>
        <v>4</v>
      </c>
      <c r="BP613" s="39" t="str">
        <f>IF(Table2[[#This Row],[Punching]]="x","x",Table2[Total Sections]*2)</f>
        <v>x</v>
      </c>
      <c r="BQ613" s="39">
        <f>IF(Table2[[#This Row],[Pattern]]="Pattern",Table2[Total Sections]*3,Table2[Total Sections]*1.5)</f>
        <v>3</v>
      </c>
      <c r="BR613" s="42">
        <f t="shared" ca="1" si="122"/>
        <v>43474</v>
      </c>
      <c r="BS613" s="42"/>
      <c r="BT613" s="42"/>
      <c r="BU613" s="39"/>
      <c r="BV613" s="39" t="str">
        <f>_xlfn.IFNA(VLOOKUP(Table2[[#This Row],[Job-no]],Table4[],16,FALSE),"Ready")</f>
        <v/>
      </c>
      <c r="BW613" s="39" t="str">
        <f>_xlfn.IFNA(VLOOKUP(Table2[[#This Row],[Job-no]],Table4[],21,FALSE),"Ready")</f>
        <v/>
      </c>
      <c r="BX613" s="39" t="b">
        <f>_xlfn.IFNA(VLOOKUP(Table2[[#This Row],[Job-no]],Table4[],10,FALSE),TRUE)</f>
        <v>0</v>
      </c>
      <c r="BY613" s="39" t="str">
        <f>_xlfn.IFNA(VLOOKUP(Table2[[#This Row],[Job-no]],Table4[],22,FALSE),"Ready")</f>
        <v/>
      </c>
      <c r="BZ613" s="120">
        <f t="shared" si="119"/>
        <v>43493</v>
      </c>
      <c r="CA613" s="120" t="str">
        <f ca="1">IF(OR(Table2[[#This Row],[Saw Date]]=TODAY(),Table2[[#This Row],[Saw Date]]=TODAY()+1), Table2[[#This Row],[Saw Date]],IF(Table2[[#This Row],[Extrusion cut double saw]],"Done",""))</f>
        <v/>
      </c>
      <c r="CB613" s="120" t="str">
        <f ca="1">IF(OR(Table2[[#This Row],[Lens Date]]=TODAY(),Table2[[#This Row],[Lens Date]]=TODAY()+1), Table2[[#This Row],[Lens Date]],IF(Table2[[#This Row],[MSLens]]="Done","Done",""))</f>
        <v/>
      </c>
      <c r="CC613" s="120" t="str">
        <f ca="1">IF(OR(Table2[[#This Row],[Milling Date]]=TODAY(),Table2[[#This Row],[Milling Date]]=TODAY()+1), Table2[[#This Row],[Milling Date]],IF(Table2[[#This Row],[CNC Holes]]="Ready","Done",""))</f>
        <v/>
      </c>
      <c r="CD613" s="120" t="str">
        <f ca="1">IF(OR(Table2[[#This Row],[Welding Date]]=TODAY(),Table2[[#This Row],[Welding Date]]=TODAY()+1), Table2[[#This Row],[Welding Date]],IF(Table2[[#This Row],[Welding Corners]]="Ready","Done",""))</f>
        <v/>
      </c>
      <c r="CE613" s="120" t="str">
        <f ca="1">IF(OR(Table2[[#This Row],[Puching Date]]=TODAY(),Table2[[#This Row],[Puching Date]]=TODAY()+1), Table2[[#This Row],[Puching Date]],IF(Table2[[#This Row],[Punch Holes]]="Ready","Done",""))</f>
        <v/>
      </c>
      <c r="CF613" s="120" t="str">
        <f ca="1">IF(OR(Table2[[#This Row],[Housing Date2]]=TODAY(),Table2[[#This Row],[Housing Date2]]=TODAY()+1),Table2[[#This Row],[Housing Date2]],IF(Table2[[#This Row],[Body Assembly]],"Done",""))</f>
        <v/>
      </c>
      <c r="CG613" s="120" t="str">
        <f>_xlfn.IFNA(VLOOKUP(Table2[[#This Row],[Job-no]],Table4[],7,FALSE),"Done")</f>
        <v>Scheduled/Released</v>
      </c>
    </row>
    <row r="614" spans="1:85" x14ac:dyDescent="0.25">
      <c r="A614" t="str">
        <f>_xlfn.CONCAT(Table2[[#This Row],[Order]],"-",Table2[[#This Row],[Line]])</f>
        <v>72049-15</v>
      </c>
      <c r="B614" s="5">
        <v>43494</v>
      </c>
      <c r="C614" s="8">
        <v>72049</v>
      </c>
      <c r="D614" s="3" t="s">
        <v>1079</v>
      </c>
      <c r="E614" s="8">
        <v>15</v>
      </c>
      <c r="F614" s="8">
        <v>1</v>
      </c>
      <c r="G614" s="3" t="s">
        <v>42</v>
      </c>
      <c r="H614" s="8">
        <v>2</v>
      </c>
      <c r="I614" s="43" t="b">
        <v>0</v>
      </c>
      <c r="J614" s="43" t="b">
        <v>0</v>
      </c>
      <c r="K614" t="s">
        <v>114</v>
      </c>
      <c r="L614" s="43" t="b">
        <v>0</v>
      </c>
      <c r="M614" s="43" t="b">
        <v>0</v>
      </c>
      <c r="N614" s="43" t="b">
        <v>0</v>
      </c>
      <c r="O614" t="s">
        <v>114</v>
      </c>
      <c r="P614" t="s">
        <v>114</v>
      </c>
      <c r="Q614" t="s">
        <v>114</v>
      </c>
      <c r="R614" t="s">
        <v>114</v>
      </c>
      <c r="S614" t="s">
        <v>114</v>
      </c>
      <c r="T614" t="s">
        <v>114</v>
      </c>
      <c r="U614" t="s">
        <v>114</v>
      </c>
      <c r="V614" t="s">
        <v>114</v>
      </c>
      <c r="W614" s="5">
        <v>43489</v>
      </c>
      <c r="X614" s="3" t="s">
        <v>114</v>
      </c>
      <c r="Y614" s="3"/>
      <c r="Z614" s="3" t="s">
        <v>4916</v>
      </c>
      <c r="AA614" s="3" t="s">
        <v>114</v>
      </c>
      <c r="AB614" s="3" t="s">
        <v>74</v>
      </c>
      <c r="AC614" s="8">
        <v>1</v>
      </c>
      <c r="AD614" s="3" t="s">
        <v>5967</v>
      </c>
      <c r="AE614" s="4" t="s">
        <v>5968</v>
      </c>
      <c r="AF614" s="3"/>
      <c r="AG614" s="3" t="s">
        <v>114</v>
      </c>
      <c r="AH614" s="8">
        <v>8</v>
      </c>
      <c r="AI614" s="3" t="s">
        <v>74</v>
      </c>
      <c r="AJ614" t="s">
        <v>114</v>
      </c>
      <c r="AK614" t="s">
        <v>114</v>
      </c>
      <c r="AL614" s="43" t="b">
        <v>0</v>
      </c>
      <c r="AM614" s="3"/>
      <c r="AN614" s="3"/>
      <c r="AO614" s="43" t="b">
        <v>0</v>
      </c>
      <c r="AP614" s="3" t="b">
        <v>0</v>
      </c>
      <c r="AQ614" s="3">
        <f>VLOOKUP(Table2[[#This Row],[Job-no]],Table3[],26,FALSE)</f>
        <v>14720</v>
      </c>
      <c r="AR614" t="str">
        <f t="shared" si="115"/>
        <v>SKPE</v>
      </c>
      <c r="AS614" t="str">
        <f>VLOOKUP(AR614,Table1[],4,0)</f>
        <v>pendant</v>
      </c>
      <c r="AT614">
        <f>IF(BD614&gt;0,"Pattern",VLOOKUP(AR614,Table1[],5,0))</f>
        <v>0</v>
      </c>
      <c r="AU614" s="34">
        <f>IF(AT614="Pattern",WORKDAY(Table2[[#This Row],[Scheduled Ship Date]],-10),WORKDAY(Table2[[#This Row],[Scheduled Ship Date]],-4))</f>
        <v>43488</v>
      </c>
      <c r="AV614">
        <f>IF(Table2[[#This Row],[Extrusion cut double saw]]=TRUE,IF(O614="ToDo",IF(AT614="Pattern",Table2[[#This Row],[Total Sections]]*0.4,Table2[[#This Row],[Total Sections]]*0.12),0),IF(AT614="Pattern",Table2[[#This Row],[Total Sections]]*4,Table2[[#This Row],[Total Sections]]*1.2))</f>
        <v>9.6</v>
      </c>
      <c r="AW614" s="130">
        <f t="shared" ca="1" si="121"/>
        <v>43471</v>
      </c>
      <c r="AX614" s="42">
        <f>IF(AT614="Pattern",Table2[[#This Row],[Scheduled Ship Date]]-2,Table2[[#This Row],[Scheduled Ship Date]]-3)</f>
        <v>43491</v>
      </c>
      <c r="AY614">
        <f>IF(Table2[[#This Row],[Pattern]]="Pattern",Table2[[#This Row],[Total Sections]]*4.82,Table2[[#This Row],[Total Sections]]*0.5)</f>
        <v>4</v>
      </c>
      <c r="AZ614" s="42">
        <f t="shared" ca="1" si="120"/>
        <v>43471</v>
      </c>
      <c r="BA614" s="39">
        <f>((Table2[Total Sections]/Table2[Open Qty])-1)*Table2[Open Qty]*12.96</f>
        <v>77.760000000000005</v>
      </c>
      <c r="BB614" s="39"/>
      <c r="BC614" s="39" t="str">
        <f t="shared" si="116"/>
        <v>SKPE-17051-SL 60/40-ASO-AL(28'</v>
      </c>
      <c r="BD614" s="39">
        <f t="shared" si="117"/>
        <v>0</v>
      </c>
      <c r="BE614" s="39" t="b">
        <f>_xlfn.IFNA(VLOOKUP(Table2[[#This Row],[Job-no]],Table4[],9,FALSE),TRUE)</f>
        <v>0</v>
      </c>
      <c r="BF614" t="str">
        <f>VLOOKUP(AR614,Table1[],3,0)</f>
        <v>SKETCH</v>
      </c>
      <c r="BG614" s="39" t="b">
        <f>_xlfn.IFNA(VLOOKUP(Table2[[#This Row],[Job-no]],Table4[],14,FALSE),TRUE)</f>
        <v>0</v>
      </c>
      <c r="BH614" s="39" t="str">
        <f>_xlfn.IFNA(VLOOKUP(Table2[[#This Row],[Job-no]],Table4[],11,FALSE),"Done")</f>
        <v/>
      </c>
      <c r="BI614" s="39">
        <f>IF(Table2[[#This Row],[Pattern]]="Pattern",VLOOKUP(Table2[[#This Row],[Product Code]],'Routing data'!$A$2:$W$470,13,FALSE),VLOOKUP(Table2[[#This Row],[Product Code]],'Routing data'!$A$2:$W$470,3,FALSE))</f>
        <v>2</v>
      </c>
      <c r="BJ614" s="39">
        <f>IF(Table2[[#This Row],[Pattern]]="Pattern",VLOOKUP(Table2[[#This Row],[Product Code]],'Routing data'!$A$2:$W$470,14,FALSE),VLOOKUP(Table2[[#This Row],[Product Code]],'Routing data'!$A$2:$W$470,4,FALSE))</f>
        <v>0</v>
      </c>
      <c r="BK614" s="39">
        <f>VLOOKUP(Table2[[#This Row],[Product Code]],'Routing data'!A$4:W$524,16,FALSE)</f>
        <v>5</v>
      </c>
      <c r="BL614" s="42">
        <f>IF(Table2[[#This Row],[Milling Required]]=0,"x",IF(AT614="Pattern",B614-10,B614-4))</f>
        <v>43490</v>
      </c>
      <c r="BM614" s="42" t="str">
        <f>IF(Table2[[#This Row],[Punching Required]]=0,"x",IF(AT614="Pattern",B614-8,B614-2))</f>
        <v>x</v>
      </c>
      <c r="BN614" s="42">
        <f t="shared" si="118"/>
        <v>43491</v>
      </c>
      <c r="BO614" s="39">
        <f>IF(Table2[[#This Row],[Milling]]="x","x",Table2[[#This Row],[Total Sections]]*2)</f>
        <v>16</v>
      </c>
      <c r="BP614" s="39" t="str">
        <f>IF(Table2[[#This Row],[Punching]]="x","x",Table2[Total Sections]*2)</f>
        <v>x</v>
      </c>
      <c r="BQ614" s="39">
        <f>IF(Table2[[#This Row],[Pattern]]="Pattern",Table2[Total Sections]*3,Table2[Total Sections]*1.5)</f>
        <v>12</v>
      </c>
      <c r="BR614" s="42">
        <f t="shared" ca="1" si="122"/>
        <v>43474</v>
      </c>
      <c r="BS614" s="42"/>
      <c r="BT614" s="42"/>
      <c r="BU614" s="39"/>
      <c r="BV614" s="39" t="str">
        <f>_xlfn.IFNA(VLOOKUP(Table2[[#This Row],[Job-no]],Table4[],16,FALSE),"Ready")</f>
        <v/>
      </c>
      <c r="BW614" s="39" t="str">
        <f>_xlfn.IFNA(VLOOKUP(Table2[[#This Row],[Job-no]],Table4[],21,FALSE),"Ready")</f>
        <v/>
      </c>
      <c r="BX614" s="39" t="b">
        <f>_xlfn.IFNA(VLOOKUP(Table2[[#This Row],[Job-no]],Table4[],10,FALSE),TRUE)</f>
        <v>0</v>
      </c>
      <c r="BY614" s="39" t="str">
        <f>_xlfn.IFNA(VLOOKUP(Table2[[#This Row],[Job-no]],Table4[],22,FALSE),"Ready")</f>
        <v/>
      </c>
      <c r="BZ614" s="120">
        <f t="shared" si="119"/>
        <v>43494</v>
      </c>
      <c r="CA614" s="120" t="str">
        <f ca="1">IF(OR(Table2[[#This Row],[Saw Date]]=TODAY(),Table2[[#This Row],[Saw Date]]=TODAY()+1), Table2[[#This Row],[Saw Date]],IF(Table2[[#This Row],[Extrusion cut double saw]],"Done",""))</f>
        <v/>
      </c>
      <c r="CB614" s="120" t="str">
        <f ca="1">IF(OR(Table2[[#This Row],[Lens Date]]=TODAY(),Table2[[#This Row],[Lens Date]]=TODAY()+1), Table2[[#This Row],[Lens Date]],IF(Table2[[#This Row],[MSLens]]="Done","Done",""))</f>
        <v/>
      </c>
      <c r="CC614" s="120" t="str">
        <f ca="1">IF(OR(Table2[[#This Row],[Milling Date]]=TODAY(),Table2[[#This Row],[Milling Date]]=TODAY()+1), Table2[[#This Row],[Milling Date]],IF(Table2[[#This Row],[CNC Holes]]="Ready","Done",""))</f>
        <v/>
      </c>
      <c r="CD614" s="120" t="str">
        <f ca="1">IF(OR(Table2[[#This Row],[Welding Date]]=TODAY(),Table2[[#This Row],[Welding Date]]=TODAY()+1), Table2[[#This Row],[Welding Date]],IF(Table2[[#This Row],[Welding Corners]]="Ready","Done",""))</f>
        <v/>
      </c>
      <c r="CE614" s="120" t="str">
        <f ca="1">IF(OR(Table2[[#This Row],[Puching Date]]=TODAY(),Table2[[#This Row],[Puching Date]]=TODAY()+1), Table2[[#This Row],[Puching Date]],IF(Table2[[#This Row],[Punch Holes]]="Ready","Done",""))</f>
        <v/>
      </c>
      <c r="CF614" s="120" t="str">
        <f ca="1">IF(OR(Table2[[#This Row],[Housing Date2]]=TODAY(),Table2[[#This Row],[Housing Date2]]=TODAY()+1),Table2[[#This Row],[Housing Date2]],IF(Table2[[#This Row],[Body Assembly]],"Done",""))</f>
        <v/>
      </c>
      <c r="CG614" s="120" t="str">
        <f>_xlfn.IFNA(VLOOKUP(Table2[[#This Row],[Job-no]],Table4[],7,FALSE),"Done")</f>
        <v>Scheduled/Released</v>
      </c>
    </row>
    <row r="615" spans="1:85" x14ac:dyDescent="0.25">
      <c r="A615" t="str">
        <f>_xlfn.CONCAT(Table2[[#This Row],[Order]],"-",Table2[[#This Row],[Line]])</f>
        <v>72049-16</v>
      </c>
      <c r="B615" s="1">
        <v>43494</v>
      </c>
      <c r="C615" s="10">
        <v>72049</v>
      </c>
      <c r="D615" s="7" t="s">
        <v>1080</v>
      </c>
      <c r="E615" s="10">
        <v>16</v>
      </c>
      <c r="F615" s="10">
        <v>1</v>
      </c>
      <c r="G615" s="7" t="s">
        <v>165</v>
      </c>
      <c r="H615" s="10">
        <v>2</v>
      </c>
      <c r="I615" s="43" t="b">
        <v>1</v>
      </c>
      <c r="J615" s="43" t="b">
        <v>0</v>
      </c>
      <c r="K615" t="s">
        <v>114</v>
      </c>
      <c r="L615" s="43" t="b">
        <v>1</v>
      </c>
      <c r="M615" s="43" t="b">
        <v>1</v>
      </c>
      <c r="N615" s="43" t="b">
        <v>0</v>
      </c>
      <c r="O615" t="s">
        <v>114</v>
      </c>
      <c r="P615" t="s">
        <v>114</v>
      </c>
      <c r="Q615" t="s">
        <v>114</v>
      </c>
      <c r="R615" t="s">
        <v>114</v>
      </c>
      <c r="S615" t="s">
        <v>114</v>
      </c>
      <c r="T615" t="s">
        <v>114</v>
      </c>
      <c r="U615" t="s">
        <v>114</v>
      </c>
      <c r="V615" t="s">
        <v>114</v>
      </c>
      <c r="W615" s="6">
        <v>43447</v>
      </c>
      <c r="X615" s="7" t="s">
        <v>114</v>
      </c>
      <c r="Y615" s="7"/>
      <c r="Z615" s="7" t="s">
        <v>4917</v>
      </c>
      <c r="AA615" s="7" t="s">
        <v>114</v>
      </c>
      <c r="AB615" s="7" t="s">
        <v>74</v>
      </c>
      <c r="AC615" s="10">
        <v>1</v>
      </c>
      <c r="AD615" s="3" t="s">
        <v>5967</v>
      </c>
      <c r="AE615" s="4" t="s">
        <v>5968</v>
      </c>
      <c r="AF615" s="7"/>
      <c r="AG615" s="7" t="s">
        <v>114</v>
      </c>
      <c r="AH615" s="10">
        <v>4</v>
      </c>
      <c r="AI615" s="3" t="s">
        <v>74</v>
      </c>
      <c r="AJ615" t="s">
        <v>114</v>
      </c>
      <c r="AK615" t="s">
        <v>114</v>
      </c>
      <c r="AL615" s="43" t="b">
        <v>0</v>
      </c>
      <c r="AM615" s="3"/>
      <c r="AN615" s="3"/>
      <c r="AO615" s="43" t="b">
        <v>0</v>
      </c>
      <c r="AP615" s="3" t="b">
        <v>0</v>
      </c>
      <c r="AQ615" s="3">
        <f>VLOOKUP(Table2[[#This Row],[Job-no]],Table3[],26,FALSE)</f>
        <v>10000</v>
      </c>
      <c r="AR615" t="str">
        <f t="shared" si="115"/>
        <v>SKPE</v>
      </c>
      <c r="AS615" t="str">
        <f>VLOOKUP(AR615,Table1[],4,0)</f>
        <v>pendant</v>
      </c>
      <c r="AT615">
        <f>IF(BD615&gt;0,"Pattern",VLOOKUP(AR615,Table1[],5,0))</f>
        <v>0</v>
      </c>
      <c r="AU615" s="34">
        <f>IF(AT615="Pattern",WORKDAY(Table2[[#This Row],[Scheduled Ship Date]],-10),WORKDAY(Table2[[#This Row],[Scheduled Ship Date]],-4))</f>
        <v>43488</v>
      </c>
      <c r="AV615">
        <f>IF(Table2[[#This Row],[Extrusion cut double saw]]=TRUE,IF(O615="ToDo",IF(AT615="Pattern",Table2[[#This Row],[Total Sections]]*0.4,Table2[[#This Row],[Total Sections]]*0.12),0),IF(AT615="Pattern",Table2[[#This Row],[Total Sections]]*4,Table2[[#This Row],[Total Sections]]*1.2))</f>
        <v>4.8</v>
      </c>
      <c r="AW615" s="130">
        <f t="shared" ca="1" si="121"/>
        <v>43471</v>
      </c>
      <c r="AX615" s="42">
        <f>IF(AT615="Pattern",Table2[[#This Row],[Scheduled Ship Date]]-2,Table2[[#This Row],[Scheduled Ship Date]]-3)</f>
        <v>43491</v>
      </c>
      <c r="AY615">
        <f>IF(Table2[[#This Row],[Pattern]]="Pattern",Table2[[#This Row],[Total Sections]]*4.82,Table2[[#This Row],[Total Sections]]*0.5)</f>
        <v>2</v>
      </c>
      <c r="AZ615" s="42">
        <f t="shared" ca="1" si="120"/>
        <v>43471</v>
      </c>
      <c r="BA615" s="39">
        <f>((Table2[Total Sections]/Table2[Open Qty])-1)*Table2[Open Qty]*12.96</f>
        <v>25.92</v>
      </c>
      <c r="BB615" s="39"/>
      <c r="BC615" s="39" t="str">
        <f t="shared" si="116"/>
        <v>SKPE-17051-SL 60/40-ASO-AL(19'</v>
      </c>
      <c r="BD615" s="39">
        <f t="shared" si="117"/>
        <v>0</v>
      </c>
      <c r="BE615" s="39" t="b">
        <f>_xlfn.IFNA(VLOOKUP(Table2[[#This Row],[Job-no]],Table4[],9,FALSE),TRUE)</f>
        <v>1</v>
      </c>
      <c r="BF615" t="str">
        <f>VLOOKUP(AR615,Table1[],3,0)</f>
        <v>SKETCH</v>
      </c>
      <c r="BG615" s="39" t="b">
        <f>_xlfn.IFNA(VLOOKUP(Table2[[#This Row],[Job-no]],Table4[],14,FALSE),TRUE)</f>
        <v>0</v>
      </c>
      <c r="BH615" s="39" t="str">
        <f>_xlfn.IFNA(VLOOKUP(Table2[[#This Row],[Job-no]],Table4[],11,FALSE),"Done")</f>
        <v/>
      </c>
      <c r="BI615" s="39">
        <f>IF(Table2[[#This Row],[Pattern]]="Pattern",VLOOKUP(Table2[[#This Row],[Product Code]],'Routing data'!$A$2:$W$470,13,FALSE),VLOOKUP(Table2[[#This Row],[Product Code]],'Routing data'!$A$2:$W$470,3,FALSE))</f>
        <v>2</v>
      </c>
      <c r="BJ615" s="39">
        <f>IF(Table2[[#This Row],[Pattern]]="Pattern",VLOOKUP(Table2[[#This Row],[Product Code]],'Routing data'!$A$2:$W$470,14,FALSE),VLOOKUP(Table2[[#This Row],[Product Code]],'Routing data'!$A$2:$W$470,4,FALSE))</f>
        <v>0</v>
      </c>
      <c r="BK615" s="39">
        <f>VLOOKUP(Table2[[#This Row],[Product Code]],'Routing data'!A$4:W$524,16,FALSE)</f>
        <v>5</v>
      </c>
      <c r="BL615" s="42">
        <f>IF(Table2[[#This Row],[Milling Required]]=0,"x",IF(AT615="Pattern",B615-10,B615-4))</f>
        <v>43490</v>
      </c>
      <c r="BM615" s="42" t="str">
        <f>IF(Table2[[#This Row],[Punching Required]]=0,"x",IF(AT615="Pattern",B615-8,B615-2))</f>
        <v>x</v>
      </c>
      <c r="BN615" s="42">
        <f t="shared" si="118"/>
        <v>43491</v>
      </c>
      <c r="BO615" s="39">
        <f>IF(Table2[[#This Row],[Milling]]="x","x",Table2[[#This Row],[Total Sections]]*2)</f>
        <v>8</v>
      </c>
      <c r="BP615" s="39" t="str">
        <f>IF(Table2[[#This Row],[Punching]]="x","x",Table2[Total Sections]*2)</f>
        <v>x</v>
      </c>
      <c r="BQ615" s="39">
        <f>IF(Table2[[#This Row],[Pattern]]="Pattern",Table2[Total Sections]*3,Table2[Total Sections]*1.5)</f>
        <v>6</v>
      </c>
      <c r="BR615" s="42">
        <f t="shared" ca="1" si="122"/>
        <v>43474</v>
      </c>
      <c r="BS615" s="42"/>
      <c r="BT615" s="42"/>
      <c r="BU615" s="39"/>
      <c r="BV615" s="39" t="str">
        <f>_xlfn.IFNA(VLOOKUP(Table2[[#This Row],[Job-no]],Table4[],16,FALSE),"Ready")</f>
        <v/>
      </c>
      <c r="BW615" s="39" t="str">
        <f>_xlfn.IFNA(VLOOKUP(Table2[[#This Row],[Job-no]],Table4[],21,FALSE),"Ready")</f>
        <v/>
      </c>
      <c r="BX615" s="39" t="b">
        <f>_xlfn.IFNA(VLOOKUP(Table2[[#This Row],[Job-no]],Table4[],10,FALSE),TRUE)</f>
        <v>0</v>
      </c>
      <c r="BY615" s="39" t="str">
        <f>_xlfn.IFNA(VLOOKUP(Table2[[#This Row],[Job-no]],Table4[],22,FALSE),"Ready")</f>
        <v/>
      </c>
      <c r="BZ615" s="120">
        <f t="shared" si="119"/>
        <v>43494</v>
      </c>
      <c r="CA615" s="120" t="str">
        <f ca="1">IF(OR(Table2[[#This Row],[Saw Date]]=TODAY(),Table2[[#This Row],[Saw Date]]=TODAY()+1), Table2[[#This Row],[Saw Date]],IF(Table2[[#This Row],[Extrusion cut double saw]],"Done",""))</f>
        <v/>
      </c>
      <c r="CB615" s="120" t="str">
        <f ca="1">IF(OR(Table2[[#This Row],[Lens Date]]=TODAY(),Table2[[#This Row],[Lens Date]]=TODAY()+1), Table2[[#This Row],[Lens Date]],IF(Table2[[#This Row],[MSLens]]="Done","Done",""))</f>
        <v/>
      </c>
      <c r="CC615" s="120" t="str">
        <f ca="1">IF(OR(Table2[[#This Row],[Milling Date]]=TODAY(),Table2[[#This Row],[Milling Date]]=TODAY()+1), Table2[[#This Row],[Milling Date]],IF(Table2[[#This Row],[CNC Holes]]="Ready","Done",""))</f>
        <v/>
      </c>
      <c r="CD615" s="120" t="str">
        <f ca="1">IF(OR(Table2[[#This Row],[Welding Date]]=TODAY(),Table2[[#This Row],[Welding Date]]=TODAY()+1), Table2[[#This Row],[Welding Date]],IF(Table2[[#This Row],[Welding Corners]]="Ready","Done",""))</f>
        <v/>
      </c>
      <c r="CE615" s="120" t="str">
        <f ca="1">IF(OR(Table2[[#This Row],[Puching Date]]=TODAY(),Table2[[#This Row],[Puching Date]]=TODAY()+1), Table2[[#This Row],[Puching Date]],IF(Table2[[#This Row],[Punch Holes]]="Ready","Done",""))</f>
        <v/>
      </c>
      <c r="CF615" s="120" t="str">
        <f ca="1">IF(OR(Table2[[#This Row],[Housing Date2]]=TODAY(),Table2[[#This Row],[Housing Date2]]=TODAY()+1),Table2[[#This Row],[Housing Date2]],IF(Table2[[#This Row],[Body Assembly]],"Done",""))</f>
        <v/>
      </c>
      <c r="CG615" s="120" t="str">
        <f>_xlfn.IFNA(VLOOKUP(Table2[[#This Row],[Job-no]],Table4[],7,FALSE),"Done")</f>
        <v>Machine Shop Started</v>
      </c>
    </row>
    <row r="616" spans="1:85" x14ac:dyDescent="0.25">
      <c r="A616" t="str">
        <f>_xlfn.CONCAT(Table2[[#This Row],[Order]],"-",Table2[[#This Row],[Line]])</f>
        <v>72049-3</v>
      </c>
      <c r="B616" s="5">
        <v>43494</v>
      </c>
      <c r="C616" s="8">
        <v>72049</v>
      </c>
      <c r="D616" s="3" t="s">
        <v>1075</v>
      </c>
      <c r="E616" s="8">
        <v>3</v>
      </c>
      <c r="F616" s="8">
        <v>1</v>
      </c>
      <c r="G616" s="3" t="s">
        <v>42</v>
      </c>
      <c r="H616" s="8">
        <v>2</v>
      </c>
      <c r="I616" s="43" t="b">
        <v>0</v>
      </c>
      <c r="J616" s="43" t="b">
        <v>0</v>
      </c>
      <c r="K616" t="s">
        <v>114</v>
      </c>
      <c r="L616" s="43" t="b">
        <v>0</v>
      </c>
      <c r="M616" s="43" t="b">
        <v>0</v>
      </c>
      <c r="N616" s="43" t="b">
        <v>0</v>
      </c>
      <c r="O616" t="s">
        <v>114</v>
      </c>
      <c r="P616" t="s">
        <v>114</v>
      </c>
      <c r="Q616" t="s">
        <v>114</v>
      </c>
      <c r="R616" t="s">
        <v>114</v>
      </c>
      <c r="S616" t="s">
        <v>114</v>
      </c>
      <c r="T616" t="s">
        <v>114</v>
      </c>
      <c r="U616" t="s">
        <v>114</v>
      </c>
      <c r="V616" t="s">
        <v>114</v>
      </c>
      <c r="W616" s="5">
        <v>43489</v>
      </c>
      <c r="X616" s="3" t="s">
        <v>114</v>
      </c>
      <c r="Y616" s="3"/>
      <c r="Z616" s="3" t="s">
        <v>4916</v>
      </c>
      <c r="AA616" s="3" t="s">
        <v>114</v>
      </c>
      <c r="AB616" s="3" t="s">
        <v>74</v>
      </c>
      <c r="AC616" s="8">
        <v>1</v>
      </c>
      <c r="AD616" s="3" t="s">
        <v>5967</v>
      </c>
      <c r="AE616" s="4" t="s">
        <v>5968</v>
      </c>
      <c r="AF616" s="3"/>
      <c r="AG616" s="3" t="s">
        <v>114</v>
      </c>
      <c r="AH616" s="8">
        <v>8</v>
      </c>
      <c r="AI616" s="3" t="s">
        <v>74</v>
      </c>
      <c r="AJ616" t="s">
        <v>114</v>
      </c>
      <c r="AK616" t="s">
        <v>114</v>
      </c>
      <c r="AL616" s="43" t="b">
        <v>0</v>
      </c>
      <c r="AM616" s="3"/>
      <c r="AN616" s="3"/>
      <c r="AO616" s="43" t="b">
        <v>0</v>
      </c>
      <c r="AP616" s="3" t="b">
        <v>0</v>
      </c>
      <c r="AQ616" s="3">
        <f>VLOOKUP(Table2[[#This Row],[Job-no]],Table3[],26,FALSE)</f>
        <v>14720</v>
      </c>
      <c r="AR616" t="str">
        <f t="shared" si="115"/>
        <v>SKPE</v>
      </c>
      <c r="AS616" t="str">
        <f>VLOOKUP(AR616,Table1[],4,0)</f>
        <v>pendant</v>
      </c>
      <c r="AT616">
        <f>IF(BD616&gt;0,"Pattern",VLOOKUP(AR616,Table1[],5,0))</f>
        <v>0</v>
      </c>
      <c r="AU616" s="34">
        <f>IF(AT616="Pattern",WORKDAY(Table2[[#This Row],[Scheduled Ship Date]],-10),WORKDAY(Table2[[#This Row],[Scheduled Ship Date]],-4))</f>
        <v>43488</v>
      </c>
      <c r="AV616">
        <f>IF(Table2[[#This Row],[Extrusion cut double saw]]=TRUE,IF(O616="ToDo",IF(AT616="Pattern",Table2[[#This Row],[Total Sections]]*0.4,Table2[[#This Row],[Total Sections]]*0.12),0),IF(AT616="Pattern",Table2[[#This Row],[Total Sections]]*4,Table2[[#This Row],[Total Sections]]*1.2))</f>
        <v>9.6</v>
      </c>
      <c r="AW616" s="130">
        <f t="shared" ca="1" si="121"/>
        <v>43471</v>
      </c>
      <c r="AX616" s="42">
        <f>IF(AT616="Pattern",Table2[[#This Row],[Scheduled Ship Date]]-2,Table2[[#This Row],[Scheduled Ship Date]]-3)</f>
        <v>43491</v>
      </c>
      <c r="AY616">
        <f>IF(Table2[[#This Row],[Pattern]]="Pattern",Table2[[#This Row],[Total Sections]]*4.82,Table2[[#This Row],[Total Sections]]*0.5)</f>
        <v>4</v>
      </c>
      <c r="AZ616" s="42">
        <f t="shared" ca="1" si="120"/>
        <v>43471</v>
      </c>
      <c r="BA616" s="39">
        <f>((Table2[Total Sections]/Table2[Open Qty])-1)*Table2[Open Qty]*12.96</f>
        <v>77.760000000000005</v>
      </c>
      <c r="BB616" s="39"/>
      <c r="BC616" s="39" t="str">
        <f t="shared" si="116"/>
        <v>SKPE-17051-SL 60/40-ASO-AL(28'</v>
      </c>
      <c r="BD616" s="39">
        <f t="shared" si="117"/>
        <v>0</v>
      </c>
      <c r="BE616" s="39" t="b">
        <f>_xlfn.IFNA(VLOOKUP(Table2[[#This Row],[Job-no]],Table4[],9,FALSE),TRUE)</f>
        <v>0</v>
      </c>
      <c r="BF616" t="str">
        <f>VLOOKUP(AR616,Table1[],3,0)</f>
        <v>SKETCH</v>
      </c>
      <c r="BG616" s="39" t="b">
        <f>_xlfn.IFNA(VLOOKUP(Table2[[#This Row],[Job-no]],Table4[],14,FALSE),TRUE)</f>
        <v>0</v>
      </c>
      <c r="BH616" s="39" t="str">
        <f>_xlfn.IFNA(VLOOKUP(Table2[[#This Row],[Job-no]],Table4[],11,FALSE),"Done")</f>
        <v/>
      </c>
      <c r="BI616" s="39">
        <f>IF(Table2[[#This Row],[Pattern]]="Pattern",VLOOKUP(Table2[[#This Row],[Product Code]],'Routing data'!$A$2:$W$470,13,FALSE),VLOOKUP(Table2[[#This Row],[Product Code]],'Routing data'!$A$2:$W$470,3,FALSE))</f>
        <v>2</v>
      </c>
      <c r="BJ616" s="39">
        <f>IF(Table2[[#This Row],[Pattern]]="Pattern",VLOOKUP(Table2[[#This Row],[Product Code]],'Routing data'!$A$2:$W$470,14,FALSE),VLOOKUP(Table2[[#This Row],[Product Code]],'Routing data'!$A$2:$W$470,4,FALSE))</f>
        <v>0</v>
      </c>
      <c r="BK616" s="39">
        <f>VLOOKUP(Table2[[#This Row],[Product Code]],'Routing data'!A$4:W$524,16,FALSE)</f>
        <v>5</v>
      </c>
      <c r="BL616" s="42">
        <f>IF(Table2[[#This Row],[Milling Required]]=0,"x",IF(AT616="Pattern",B616-10,B616-4))</f>
        <v>43490</v>
      </c>
      <c r="BM616" s="42" t="str">
        <f>IF(Table2[[#This Row],[Punching Required]]=0,"x",IF(AT616="Pattern",B616-8,B616-2))</f>
        <v>x</v>
      </c>
      <c r="BN616" s="42">
        <f t="shared" si="118"/>
        <v>43491</v>
      </c>
      <c r="BO616" s="39">
        <f>IF(Table2[[#This Row],[Milling]]="x","x",Table2[[#This Row],[Total Sections]]*2)</f>
        <v>16</v>
      </c>
      <c r="BP616" s="39" t="str">
        <f>IF(Table2[[#This Row],[Punching]]="x","x",Table2[Total Sections]*2)</f>
        <v>x</v>
      </c>
      <c r="BQ616" s="39">
        <f>IF(Table2[[#This Row],[Pattern]]="Pattern",Table2[Total Sections]*3,Table2[Total Sections]*1.5)</f>
        <v>12</v>
      </c>
      <c r="BR616" s="42">
        <f t="shared" ca="1" si="122"/>
        <v>43474</v>
      </c>
      <c r="BS616" s="39"/>
      <c r="BT616" s="42"/>
      <c r="BU616" s="39"/>
      <c r="BV616" s="39" t="str">
        <f>_xlfn.IFNA(VLOOKUP(Table2[[#This Row],[Job-no]],Table4[],16,FALSE),"Ready")</f>
        <v/>
      </c>
      <c r="BW616" s="39" t="str">
        <f>_xlfn.IFNA(VLOOKUP(Table2[[#This Row],[Job-no]],Table4[],21,FALSE),"Ready")</f>
        <v/>
      </c>
      <c r="BX616" s="39" t="b">
        <f>_xlfn.IFNA(VLOOKUP(Table2[[#This Row],[Job-no]],Table4[],10,FALSE),TRUE)</f>
        <v>0</v>
      </c>
      <c r="BY616" s="39" t="str">
        <f>_xlfn.IFNA(VLOOKUP(Table2[[#This Row],[Job-no]],Table4[],22,FALSE),"Ready")</f>
        <v/>
      </c>
      <c r="BZ616" s="120">
        <f t="shared" si="119"/>
        <v>43494</v>
      </c>
      <c r="CA616" s="120" t="str">
        <f ca="1">IF(OR(Table2[[#This Row],[Saw Date]]=TODAY(),Table2[[#This Row],[Saw Date]]=TODAY()+1), Table2[[#This Row],[Saw Date]],IF(Table2[[#This Row],[Extrusion cut double saw]],"Done",""))</f>
        <v/>
      </c>
      <c r="CB616" s="120" t="str">
        <f ca="1">IF(OR(Table2[[#This Row],[Lens Date]]=TODAY(),Table2[[#This Row],[Lens Date]]=TODAY()+1), Table2[[#This Row],[Lens Date]],IF(Table2[[#This Row],[MSLens]]="Done","Done",""))</f>
        <v/>
      </c>
      <c r="CC616" s="120" t="str">
        <f ca="1">IF(OR(Table2[[#This Row],[Milling Date]]=TODAY(),Table2[[#This Row],[Milling Date]]=TODAY()+1), Table2[[#This Row],[Milling Date]],IF(Table2[[#This Row],[CNC Holes]]="Ready","Done",""))</f>
        <v/>
      </c>
      <c r="CD616" s="120" t="str">
        <f ca="1">IF(OR(Table2[[#This Row],[Welding Date]]=TODAY(),Table2[[#This Row],[Welding Date]]=TODAY()+1), Table2[[#This Row],[Welding Date]],IF(Table2[[#This Row],[Welding Corners]]="Ready","Done",""))</f>
        <v/>
      </c>
      <c r="CE616" s="120" t="str">
        <f ca="1">IF(OR(Table2[[#This Row],[Puching Date]]=TODAY(),Table2[[#This Row],[Puching Date]]=TODAY()+1), Table2[[#This Row],[Puching Date]],IF(Table2[[#This Row],[Punch Holes]]="Ready","Done",""))</f>
        <v/>
      </c>
      <c r="CF616" s="120" t="str">
        <f ca="1">IF(OR(Table2[[#This Row],[Housing Date2]]=TODAY(),Table2[[#This Row],[Housing Date2]]=TODAY()+1),Table2[[#This Row],[Housing Date2]],IF(Table2[[#This Row],[Body Assembly]],"Done",""))</f>
        <v/>
      </c>
      <c r="CG616" s="120" t="str">
        <f>_xlfn.IFNA(VLOOKUP(Table2[[#This Row],[Job-no]],Table4[],7,FALSE),"Done")</f>
        <v>Scheduled/Released</v>
      </c>
    </row>
    <row r="617" spans="1:85" x14ac:dyDescent="0.25">
      <c r="A617" t="str">
        <f>_xlfn.CONCAT(Table2[[#This Row],[Order]],"-",Table2[[#This Row],[Line]])</f>
        <v>72049-4</v>
      </c>
      <c r="B617" s="1">
        <v>43494</v>
      </c>
      <c r="C617" s="10">
        <v>72049</v>
      </c>
      <c r="D617" s="7" t="s">
        <v>1077</v>
      </c>
      <c r="E617" s="10">
        <v>4</v>
      </c>
      <c r="F617" s="10">
        <v>1</v>
      </c>
      <c r="G617" s="7" t="s">
        <v>165</v>
      </c>
      <c r="H617" s="10">
        <v>2</v>
      </c>
      <c r="I617" s="43" t="b">
        <v>1</v>
      </c>
      <c r="J617" s="43" t="b">
        <v>0</v>
      </c>
      <c r="K617" t="s">
        <v>135</v>
      </c>
      <c r="L617" s="43" t="b">
        <v>1</v>
      </c>
      <c r="M617" s="43" t="b">
        <v>1</v>
      </c>
      <c r="N617" s="43" t="b">
        <v>1</v>
      </c>
      <c r="O617" t="s">
        <v>114</v>
      </c>
      <c r="P617" t="s">
        <v>114</v>
      </c>
      <c r="Q617" t="s">
        <v>114</v>
      </c>
      <c r="R617" t="s">
        <v>114</v>
      </c>
      <c r="S617" t="s">
        <v>114</v>
      </c>
      <c r="T617" t="s">
        <v>114</v>
      </c>
      <c r="U617" t="s">
        <v>114</v>
      </c>
      <c r="V617" t="s">
        <v>114</v>
      </c>
      <c r="W617" s="6">
        <v>43447</v>
      </c>
      <c r="X617" s="7" t="s">
        <v>114</v>
      </c>
      <c r="Y617" s="7"/>
      <c r="Z617" s="7" t="s">
        <v>4917</v>
      </c>
      <c r="AA617" s="7" t="s">
        <v>114</v>
      </c>
      <c r="AB617" s="7" t="s">
        <v>74</v>
      </c>
      <c r="AC617" s="10">
        <v>1</v>
      </c>
      <c r="AD617" s="3" t="s">
        <v>5967</v>
      </c>
      <c r="AE617" s="4" t="s">
        <v>5968</v>
      </c>
      <c r="AF617" s="7"/>
      <c r="AG617" s="7" t="s">
        <v>114</v>
      </c>
      <c r="AH617" s="10">
        <v>4</v>
      </c>
      <c r="AI617" s="3" t="s">
        <v>74</v>
      </c>
      <c r="AJ617" t="s">
        <v>114</v>
      </c>
      <c r="AK617" t="s">
        <v>114</v>
      </c>
      <c r="AL617" s="43" t="b">
        <v>0</v>
      </c>
      <c r="AM617" s="3"/>
      <c r="AN617" s="3"/>
      <c r="AO617" s="43" t="b">
        <v>0</v>
      </c>
      <c r="AP617" s="3" t="b">
        <v>0</v>
      </c>
      <c r="AQ617" s="3">
        <f>VLOOKUP(Table2[[#This Row],[Job-no]],Table3[],26,FALSE)</f>
        <v>10000</v>
      </c>
      <c r="AR617" t="str">
        <f t="shared" si="115"/>
        <v>SKPE</v>
      </c>
      <c r="AS617" t="str">
        <f>VLOOKUP(AR617,Table1[],4,0)</f>
        <v>pendant</v>
      </c>
      <c r="AT617">
        <f>IF(BD617&gt;0,"Pattern",VLOOKUP(AR617,Table1[],5,0))</f>
        <v>0</v>
      </c>
      <c r="AU617" s="34">
        <f>IF(AT617="Pattern",WORKDAY(Table2[[#This Row],[Scheduled Ship Date]],-10),WORKDAY(Table2[[#This Row],[Scheduled Ship Date]],-4))</f>
        <v>43488</v>
      </c>
      <c r="AV617">
        <f>IF(Table2[[#This Row],[Extrusion cut double saw]]=TRUE,IF(O617="ToDo",IF(AT617="Pattern",Table2[[#This Row],[Total Sections]]*0.4,Table2[[#This Row],[Total Sections]]*0.12),0),IF(AT617="Pattern",Table2[[#This Row],[Total Sections]]*4,Table2[[#This Row],[Total Sections]]*1.2))</f>
        <v>0</v>
      </c>
      <c r="AW617" s="130"/>
      <c r="AX617" s="42">
        <f>IF(AT617="Pattern",Table2[[#This Row],[Scheduled Ship Date]]-2,Table2[[#This Row],[Scheduled Ship Date]]-3)</f>
        <v>43491</v>
      </c>
      <c r="AY617">
        <f>IF(Table2[[#This Row],[Pattern]]="Pattern",Table2[[#This Row],[Total Sections]]*4.82,Table2[[#This Row],[Total Sections]]*0.5)</f>
        <v>2</v>
      </c>
      <c r="AZ617" s="42"/>
      <c r="BA617" s="39">
        <f>((Table2[Total Sections]/Table2[Open Qty])-1)*Table2[Open Qty]*12.96</f>
        <v>25.92</v>
      </c>
      <c r="BB617" s="39"/>
      <c r="BC617" s="39" t="str">
        <f t="shared" si="116"/>
        <v>SKPE-17051-SL 60/40-ASO-AL(19'</v>
      </c>
      <c r="BD617" s="39">
        <f t="shared" si="117"/>
        <v>0</v>
      </c>
      <c r="BE617" s="39" t="b">
        <f>_xlfn.IFNA(VLOOKUP(Table2[[#This Row],[Job-no]],Table4[],9,FALSE),TRUE)</f>
        <v>1</v>
      </c>
      <c r="BF617" t="str">
        <f>VLOOKUP(AR617,Table1[],3,0)</f>
        <v>SKETCH</v>
      </c>
      <c r="BG617" s="39" t="b">
        <f>_xlfn.IFNA(VLOOKUP(Table2[[#This Row],[Job-no]],Table4[],14,FALSE),TRUE)</f>
        <v>1</v>
      </c>
      <c r="BH617" s="39" t="str">
        <f>_xlfn.IFNA(VLOOKUP(Table2[[#This Row],[Job-no]],Table4[],11,FALSE),"Done")</f>
        <v>Done</v>
      </c>
      <c r="BI617" s="39">
        <f>IF(Table2[[#This Row],[Pattern]]="Pattern",VLOOKUP(Table2[[#This Row],[Product Code]],'Routing data'!$A$2:$W$470,13,FALSE),VLOOKUP(Table2[[#This Row],[Product Code]],'Routing data'!$A$2:$W$470,3,FALSE))</f>
        <v>2</v>
      </c>
      <c r="BJ617" s="39">
        <f>IF(Table2[[#This Row],[Pattern]]="Pattern",VLOOKUP(Table2[[#This Row],[Product Code]],'Routing data'!$A$2:$W$470,14,FALSE),VLOOKUP(Table2[[#This Row],[Product Code]],'Routing data'!$A$2:$W$470,4,FALSE))</f>
        <v>0</v>
      </c>
      <c r="BK617" s="39">
        <f>VLOOKUP(Table2[[#This Row],[Product Code]],'Routing data'!A$4:W$524,16,FALSE)</f>
        <v>5</v>
      </c>
      <c r="BL617" s="42">
        <f>IF(Table2[[#This Row],[Milling Required]]=0,"x",IF(AT617="Pattern",B617-10,B617-4))</f>
        <v>43490</v>
      </c>
      <c r="BM617" s="42" t="str">
        <f>IF(Table2[[#This Row],[Punching Required]]=0,"x",IF(AT617="Pattern",B617-8,B617-2))</f>
        <v>x</v>
      </c>
      <c r="BN617" s="42">
        <f t="shared" si="118"/>
        <v>43491</v>
      </c>
      <c r="BO617" s="39">
        <f>IF(Table2[[#This Row],[Milling]]="x","x",Table2[[#This Row],[Total Sections]]*2)</f>
        <v>8</v>
      </c>
      <c r="BP617" s="39" t="str">
        <f>IF(Table2[[#This Row],[Punching]]="x","x",Table2[Total Sections]*2)</f>
        <v>x</v>
      </c>
      <c r="BQ617" s="39">
        <f>IF(Table2[[#This Row],[Pattern]]="Pattern",Table2[Total Sections]*3,Table2[Total Sections]*1.5)</f>
        <v>6</v>
      </c>
      <c r="BR617" s="42">
        <f t="shared" ca="1" si="122"/>
        <v>43474</v>
      </c>
      <c r="BS617" s="39"/>
      <c r="BT617" s="42"/>
      <c r="BU617" s="39"/>
      <c r="BV617" s="39" t="str">
        <f>_xlfn.IFNA(VLOOKUP(Table2[[#This Row],[Job-no]],Table4[],16,FALSE),"Ready")</f>
        <v/>
      </c>
      <c r="BW617" s="39" t="str">
        <f>_xlfn.IFNA(VLOOKUP(Table2[[#This Row],[Job-no]],Table4[],21,FALSE),"Ready")</f>
        <v/>
      </c>
      <c r="BX617" s="39" t="b">
        <f>_xlfn.IFNA(VLOOKUP(Table2[[#This Row],[Job-no]],Table4[],10,FALSE),TRUE)</f>
        <v>0</v>
      </c>
      <c r="BY617" s="39" t="str">
        <f>_xlfn.IFNA(VLOOKUP(Table2[[#This Row],[Job-no]],Table4[],22,FALSE),"Ready")</f>
        <v/>
      </c>
      <c r="BZ617" s="120">
        <f t="shared" si="119"/>
        <v>43494</v>
      </c>
      <c r="CA617" s="120" t="str">
        <f ca="1">IF(OR(Table2[[#This Row],[Saw Date]]=TODAY(),Table2[[#This Row],[Saw Date]]=TODAY()+1), Table2[[#This Row],[Saw Date]],IF(Table2[[#This Row],[Extrusion cut double saw]],"Done",""))</f>
        <v>Done</v>
      </c>
      <c r="CB617" s="120" t="str">
        <f ca="1">IF(OR(Table2[[#This Row],[Lens Date]]=TODAY(),Table2[[#This Row],[Lens Date]]=TODAY()+1), Table2[[#This Row],[Lens Date]],IF(Table2[[#This Row],[MSLens]]="Done","Done",""))</f>
        <v>Done</v>
      </c>
      <c r="CC617" s="120" t="str">
        <f ca="1">IF(OR(Table2[[#This Row],[Milling Date]]=TODAY(),Table2[[#This Row],[Milling Date]]=TODAY()+1), Table2[[#This Row],[Milling Date]],IF(Table2[[#This Row],[CNC Holes]]="Ready","Done",""))</f>
        <v/>
      </c>
      <c r="CD617" s="120" t="str">
        <f ca="1">IF(OR(Table2[[#This Row],[Welding Date]]=TODAY(),Table2[[#This Row],[Welding Date]]=TODAY()+1), Table2[[#This Row],[Welding Date]],IF(Table2[[#This Row],[Welding Corners]]="Ready","Done",""))</f>
        <v/>
      </c>
      <c r="CE617" s="120" t="str">
        <f ca="1">IF(OR(Table2[[#This Row],[Puching Date]]=TODAY(),Table2[[#This Row],[Puching Date]]=TODAY()+1), Table2[[#This Row],[Puching Date]],IF(Table2[[#This Row],[Punch Holes]]="Ready","Done",""))</f>
        <v/>
      </c>
      <c r="CF617" s="120" t="str">
        <f ca="1">IF(OR(Table2[[#This Row],[Housing Date2]]=TODAY(),Table2[[#This Row],[Housing Date2]]=TODAY()+1),Table2[[#This Row],[Housing Date2]],IF(Table2[[#This Row],[Body Assembly]],"Done",""))</f>
        <v/>
      </c>
      <c r="CG617" s="120" t="str">
        <f>_xlfn.IFNA(VLOOKUP(Table2[[#This Row],[Job-no]],Table4[],7,FALSE),"Done")</f>
        <v>Machine Shop Started</v>
      </c>
    </row>
    <row r="618" spans="1:85" x14ac:dyDescent="0.25">
      <c r="A618" s="39" t="str">
        <f>_xlfn.CONCAT(Table2[[#This Row],[Order]],"-",Table2[[#This Row],[Line]])</f>
        <v>76192-1</v>
      </c>
      <c r="B618" s="5">
        <v>43495</v>
      </c>
      <c r="C618" s="8">
        <v>76192</v>
      </c>
      <c r="D618" s="3" t="s">
        <v>1340</v>
      </c>
      <c r="E618" s="8">
        <v>1</v>
      </c>
      <c r="F618" s="8">
        <v>1</v>
      </c>
      <c r="G618" s="3" t="s">
        <v>42</v>
      </c>
      <c r="H618" s="8">
        <v>2</v>
      </c>
      <c r="I618" s="43" t="b">
        <v>0</v>
      </c>
      <c r="J618" s="43" t="b">
        <v>0</v>
      </c>
      <c r="K618" t="s">
        <v>114</v>
      </c>
      <c r="L618" s="43" t="b">
        <v>0</v>
      </c>
      <c r="M618" s="43" t="b">
        <v>0</v>
      </c>
      <c r="N618" s="43" t="b">
        <v>0</v>
      </c>
      <c r="O618" t="s">
        <v>114</v>
      </c>
      <c r="P618" t="s">
        <v>114</v>
      </c>
      <c r="Q618" t="s">
        <v>114</v>
      </c>
      <c r="R618" t="s">
        <v>114</v>
      </c>
      <c r="S618" t="s">
        <v>114</v>
      </c>
      <c r="T618" t="s">
        <v>114</v>
      </c>
      <c r="U618" t="s">
        <v>114</v>
      </c>
      <c r="V618" t="s">
        <v>114</v>
      </c>
      <c r="W618" s="5">
        <v>43490</v>
      </c>
      <c r="X618" s="3" t="s">
        <v>114</v>
      </c>
      <c r="Y618" s="3"/>
      <c r="Z618" s="3" t="s">
        <v>3143</v>
      </c>
      <c r="AA618" s="3" t="s">
        <v>114</v>
      </c>
      <c r="AB618" s="3" t="s">
        <v>74</v>
      </c>
      <c r="AC618" s="8">
        <v>1</v>
      </c>
      <c r="AD618" s="3" t="s">
        <v>5967</v>
      </c>
      <c r="AE618" s="4" t="s">
        <v>5968</v>
      </c>
      <c r="AF618" s="3"/>
      <c r="AG618" s="3" t="s">
        <v>114</v>
      </c>
      <c r="AH618" s="8">
        <v>2</v>
      </c>
      <c r="AI618" s="3" t="s">
        <v>74</v>
      </c>
      <c r="AJ618" t="s">
        <v>114</v>
      </c>
      <c r="AK618" t="s">
        <v>114</v>
      </c>
      <c r="AL618" s="43" t="b">
        <v>0</v>
      </c>
      <c r="AM618" s="3"/>
      <c r="AN618" s="3"/>
      <c r="AO618" s="43" t="b">
        <v>0</v>
      </c>
      <c r="AP618" s="3" t="b">
        <v>0</v>
      </c>
      <c r="AQ618" s="3">
        <f>VLOOKUP(Table2[[#This Row],[Job-no]],Table3[],26,FALSE)</f>
        <v>1470</v>
      </c>
      <c r="AR618" t="str">
        <f t="shared" si="115"/>
        <v>GPRLED</v>
      </c>
      <c r="AS618" t="str">
        <f>VLOOKUP(AR618,Table1[],4,0)</f>
        <v>recessed</v>
      </c>
      <c r="AT618">
        <f>IF(BD618&gt;0,"Pattern",VLOOKUP(AR618,Table1[],5,0))</f>
        <v>0</v>
      </c>
      <c r="AU618" s="34">
        <f>IF(AT618="Pattern",WORKDAY(Table2[[#This Row],[Scheduled Ship Date]],-10),WORKDAY(Table2[[#This Row],[Scheduled Ship Date]],-4))</f>
        <v>43489</v>
      </c>
      <c r="AV618" s="39">
        <f>IF(Table2[[#This Row],[Extrusion cut double saw]]=TRUE,IF(O618="ToDo",IF(AT618="Pattern",Table2[[#This Row],[Total Sections]]*0.4,Table2[[#This Row],[Total Sections]]*0.12),0),IF(AT618="Pattern",Table2[[#This Row],[Total Sections]]*4,Table2[[#This Row],[Total Sections]]*1.2))</f>
        <v>2.4</v>
      </c>
      <c r="AW618" s="130">
        <f t="shared" ref="AW618:AW652" ca="1" si="123">TODAY()+4</f>
        <v>43471</v>
      </c>
      <c r="AX618" s="42">
        <f>IF(AT618="Pattern",Table2[[#This Row],[Scheduled Ship Date]]-2,Table2[[#This Row],[Scheduled Ship Date]]-3)</f>
        <v>43492</v>
      </c>
      <c r="AY618" s="39">
        <f>IF(Table2[[#This Row],[Pattern]]="Pattern",Table2[[#This Row],[Total Sections]]*4.82,Table2[[#This Row],[Total Sections]]*0.5)</f>
        <v>1</v>
      </c>
      <c r="AZ618" s="42">
        <f t="shared" ref="AZ618:AZ652" ca="1" si="124">TODAY()+4</f>
        <v>43471</v>
      </c>
      <c r="BA618" s="39">
        <f>((Table2[Total Sections]/Table2[Open Qty])-1)*Table2[Open Qty]*12.96</f>
        <v>0</v>
      </c>
      <c r="BB618" s="39"/>
      <c r="BC618" s="39" t="str">
        <f t="shared" si="116"/>
        <v>GPRLED-EX2W-750-80-35-RG2-7'-W-277-LT(L3D)-1-DF</v>
      </c>
      <c r="BD618" s="39">
        <f t="shared" si="117"/>
        <v>0</v>
      </c>
      <c r="BE618" s="39" t="b">
        <f>_xlfn.IFNA(VLOOKUP(Table2[[#This Row],[Job-no]],Table4[],9,FALSE),TRUE)</f>
        <v>0</v>
      </c>
      <c r="BF618" s="39"/>
      <c r="BG618" s="39" t="b">
        <f>_xlfn.IFNA(VLOOKUP(Table2[[#This Row],[Job-no]],Table4[],14,FALSE),TRUE)</f>
        <v>0</v>
      </c>
      <c r="BH618" s="39" t="str">
        <f>_xlfn.IFNA(VLOOKUP(Table2[[#This Row],[Job-no]],Table4[],11,FALSE),"Done")</f>
        <v/>
      </c>
      <c r="BI618" s="39">
        <f>IF(Table2[[#This Row],[Pattern]]="Pattern",VLOOKUP(Table2[[#This Row],[Product Code]],'Routing data'!$A$2:$W$470,13,FALSE),VLOOKUP(Table2[[#This Row],[Product Code]],'Routing data'!$A$2:$W$470,3,FALSE))</f>
        <v>2</v>
      </c>
      <c r="BJ618" s="39">
        <f>IF(Table2[[#This Row],[Pattern]]="Pattern",VLOOKUP(Table2[[#This Row],[Product Code]],'Routing data'!$A$2:$W$470,14,FALSE),VLOOKUP(Table2[[#This Row],[Product Code]],'Routing data'!$A$2:$W$470,4,FALSE))</f>
        <v>0</v>
      </c>
      <c r="BK618" s="39">
        <f>VLOOKUP(Table2[[#This Row],[Product Code]],'Routing data'!A$4:W$524,16,FALSE)</f>
        <v>0</v>
      </c>
      <c r="BL618" s="42">
        <f>IF(Table2[[#This Row],[Milling Required]]=0,"x",IF(AT618="Pattern",B618-10,B618-4))</f>
        <v>43491</v>
      </c>
      <c r="BM618" s="39"/>
      <c r="BN618" s="42">
        <f t="shared" si="118"/>
        <v>43492</v>
      </c>
      <c r="BO618" s="39">
        <f>IF(Table2[[#This Row],[Milling]]="x","x",Table2[[#This Row],[Total Sections]]*2)</f>
        <v>4</v>
      </c>
      <c r="BP618" s="39">
        <f>IF(Table2[[#This Row],[Punching]]="x","x",Table2[Total Sections]*2)</f>
        <v>4</v>
      </c>
      <c r="BQ618" s="39">
        <f>IF(Table2[[#This Row],[Pattern]]="Pattern",Table2[Total Sections]*3,Table2[Total Sections]*1.5)</f>
        <v>3</v>
      </c>
      <c r="BR618" s="42">
        <f t="shared" ca="1" si="122"/>
        <v>43474</v>
      </c>
      <c r="BS618" s="39"/>
      <c r="BT618" s="39"/>
      <c r="BU618" s="39"/>
      <c r="BV618" s="39" t="str">
        <f>_xlfn.IFNA(VLOOKUP(Table2[[#This Row],[Job-no]],Table4[],16,FALSE),"Ready")</f>
        <v/>
      </c>
      <c r="BW618" s="39" t="str">
        <f>_xlfn.IFNA(VLOOKUP(Table2[[#This Row],[Job-no]],Table4[],21,FALSE),"Ready")</f>
        <v/>
      </c>
      <c r="BX618" s="39" t="b">
        <f>_xlfn.IFNA(VLOOKUP(Table2[[#This Row],[Job-no]],Table4[],10,FALSE),TRUE)</f>
        <v>0</v>
      </c>
      <c r="BY618" s="39" t="str">
        <f>_xlfn.IFNA(VLOOKUP(Table2[[#This Row],[Job-no]],Table4[],22,FALSE),"Ready")</f>
        <v/>
      </c>
      <c r="BZ618" s="120">
        <f t="shared" si="119"/>
        <v>43495</v>
      </c>
      <c r="CA618" s="120" t="str">
        <f ca="1">IF(OR(Table2[[#This Row],[Saw Date]]=TODAY(),Table2[[#This Row],[Saw Date]]=TODAY()+1), Table2[[#This Row],[Saw Date]],IF(Table2[[#This Row],[Extrusion cut double saw]],"Done",""))</f>
        <v/>
      </c>
      <c r="CB618" s="120" t="str">
        <f ca="1">IF(OR(Table2[[#This Row],[Lens Date]]=TODAY(),Table2[[#This Row],[Lens Date]]=TODAY()+1), Table2[[#This Row],[Lens Date]],IF(Table2[[#This Row],[MSLens]]="Done","Done",""))</f>
        <v/>
      </c>
      <c r="CC618" s="120" t="str">
        <f ca="1">IF(OR(Table2[[#This Row],[Milling Date]]=TODAY(),Table2[[#This Row],[Milling Date]]=TODAY()+1), Table2[[#This Row],[Milling Date]],IF(Table2[[#This Row],[CNC Holes]]="Ready","Done",""))</f>
        <v/>
      </c>
      <c r="CD618" s="120" t="str">
        <f ca="1">IF(OR(Table2[[#This Row],[Welding Date]]=TODAY(),Table2[[#This Row],[Welding Date]]=TODAY()+1), Table2[[#This Row],[Welding Date]],IF(Table2[[#This Row],[Welding Corners]]="Ready","Done",""))</f>
        <v/>
      </c>
      <c r="CE618" s="120" t="str">
        <f ca="1">IF(OR(Table2[[#This Row],[Puching Date]]=TODAY(),Table2[[#This Row],[Puching Date]]=TODAY()+1), Table2[[#This Row],[Puching Date]],IF(Table2[[#This Row],[Punch Holes]]="Ready","Done",""))</f>
        <v/>
      </c>
      <c r="CF618" s="120" t="str">
        <f ca="1">IF(OR(Table2[[#This Row],[Housing Date2]]=TODAY(),Table2[[#This Row],[Housing Date2]]=TODAY()+1),Table2[[#This Row],[Housing Date2]],IF(Table2[[#This Row],[Body Assembly]],"Done",""))</f>
        <v/>
      </c>
      <c r="CG618" s="120" t="str">
        <f>_xlfn.IFNA(VLOOKUP(Table2[[#This Row],[Job-no]],Table4[],7,FALSE),"Done")</f>
        <v>Scheduled/Released</v>
      </c>
    </row>
    <row r="619" spans="1:85" x14ac:dyDescent="0.25">
      <c r="A619" s="39" t="str">
        <f>_xlfn.CONCAT(Table2[[#This Row],[Order]],"-",Table2[[#This Row],[Line]])</f>
        <v>76192-2</v>
      </c>
      <c r="B619" s="5">
        <v>43495</v>
      </c>
      <c r="C619" s="8">
        <v>76192</v>
      </c>
      <c r="D619" s="3" t="s">
        <v>1342</v>
      </c>
      <c r="E619" s="8">
        <v>2</v>
      </c>
      <c r="F619" s="8">
        <v>1</v>
      </c>
      <c r="G619" s="3" t="s">
        <v>42</v>
      </c>
      <c r="H619" s="8">
        <v>2</v>
      </c>
      <c r="I619" s="43" t="b">
        <v>0</v>
      </c>
      <c r="J619" s="43" t="b">
        <v>0</v>
      </c>
      <c r="K619" t="s">
        <v>114</v>
      </c>
      <c r="L619" s="43" t="b">
        <v>0</v>
      </c>
      <c r="M619" s="43" t="b">
        <v>0</v>
      </c>
      <c r="N619" s="43" t="b">
        <v>0</v>
      </c>
      <c r="O619" t="s">
        <v>114</v>
      </c>
      <c r="P619" t="s">
        <v>114</v>
      </c>
      <c r="Q619" t="s">
        <v>114</v>
      </c>
      <c r="R619" t="s">
        <v>114</v>
      </c>
      <c r="S619" t="s">
        <v>114</v>
      </c>
      <c r="T619" t="s">
        <v>114</v>
      </c>
      <c r="U619" t="s">
        <v>114</v>
      </c>
      <c r="V619" t="s">
        <v>114</v>
      </c>
      <c r="W619" s="5">
        <v>43490</v>
      </c>
      <c r="X619" s="3" t="s">
        <v>114</v>
      </c>
      <c r="Y619" s="3"/>
      <c r="Z619" s="3" t="s">
        <v>4918</v>
      </c>
      <c r="AA619" s="3" t="s">
        <v>114</v>
      </c>
      <c r="AB619" s="3" t="s">
        <v>74</v>
      </c>
      <c r="AC619" s="8">
        <v>1</v>
      </c>
      <c r="AD619" s="3" t="s">
        <v>5967</v>
      </c>
      <c r="AE619" s="4" t="s">
        <v>5968</v>
      </c>
      <c r="AF619" s="3"/>
      <c r="AG619" s="3" t="s">
        <v>114</v>
      </c>
      <c r="AH619" s="8">
        <v>2</v>
      </c>
      <c r="AI619" s="3" t="s">
        <v>74</v>
      </c>
      <c r="AJ619" t="s">
        <v>114</v>
      </c>
      <c r="AK619" t="s">
        <v>114</v>
      </c>
      <c r="AL619" s="43" t="b">
        <v>0</v>
      </c>
      <c r="AM619" s="3"/>
      <c r="AN619" s="3"/>
      <c r="AO619" s="43" t="b">
        <v>0</v>
      </c>
      <c r="AP619" s="3" t="b">
        <v>0</v>
      </c>
      <c r="AQ619" s="3">
        <f>VLOOKUP(Table2[[#This Row],[Job-no]],Table3[],26,FALSE)</f>
        <v>1890</v>
      </c>
      <c r="AR619" t="str">
        <f t="shared" si="115"/>
        <v>GPRLED</v>
      </c>
      <c r="AS619" t="str">
        <f>VLOOKUP(AR619,Table1[],4,0)</f>
        <v>recessed</v>
      </c>
      <c r="AT619">
        <f>IF(BD619&gt;0,"Pattern",VLOOKUP(AR619,Table1[],5,0))</f>
        <v>0</v>
      </c>
      <c r="AU619" s="34">
        <f>IF(AT619="Pattern",WORKDAY(Table2[[#This Row],[Scheduled Ship Date]],-10),WORKDAY(Table2[[#This Row],[Scheduled Ship Date]],-4))</f>
        <v>43489</v>
      </c>
      <c r="AV619" s="39">
        <f>IF(Table2[[#This Row],[Extrusion cut double saw]]=TRUE,IF(O619="ToDo",IF(AT619="Pattern",Table2[[#This Row],[Total Sections]]*0.4,Table2[[#This Row],[Total Sections]]*0.12),0),IF(AT619="Pattern",Table2[[#This Row],[Total Sections]]*4,Table2[[#This Row],[Total Sections]]*1.2))</f>
        <v>2.4</v>
      </c>
      <c r="AW619" s="130">
        <f t="shared" ca="1" si="123"/>
        <v>43471</v>
      </c>
      <c r="AX619" s="42">
        <f>IF(AT619="Pattern",Table2[[#This Row],[Scheduled Ship Date]]-2,Table2[[#This Row],[Scheduled Ship Date]]-3)</f>
        <v>43492</v>
      </c>
      <c r="AY619" s="39">
        <f>IF(Table2[[#This Row],[Pattern]]="Pattern",Table2[[#This Row],[Total Sections]]*4.82,Table2[[#This Row],[Total Sections]]*0.5)</f>
        <v>1</v>
      </c>
      <c r="AZ619" s="42">
        <f t="shared" ca="1" si="124"/>
        <v>43471</v>
      </c>
      <c r="BA619" s="39">
        <f>((Table2[Total Sections]/Table2[Open Qty])-1)*Table2[Open Qty]*12.96</f>
        <v>0</v>
      </c>
      <c r="BB619" s="39"/>
      <c r="BC619" s="39" t="str">
        <f t="shared" si="116"/>
        <v>GPRLED-EX2W-750-80-35-RG2-9'-W-277-LT(L3D)-1-DF</v>
      </c>
      <c r="BD619" s="39">
        <f t="shared" si="117"/>
        <v>0</v>
      </c>
      <c r="BE619" s="39" t="b">
        <f>_xlfn.IFNA(VLOOKUP(Table2[[#This Row],[Job-no]],Table4[],9,FALSE),TRUE)</f>
        <v>0</v>
      </c>
      <c r="BF619" s="39"/>
      <c r="BG619" s="39" t="b">
        <f>_xlfn.IFNA(VLOOKUP(Table2[[#This Row],[Job-no]],Table4[],14,FALSE),TRUE)</f>
        <v>0</v>
      </c>
      <c r="BH619" s="39" t="str">
        <f>_xlfn.IFNA(VLOOKUP(Table2[[#This Row],[Job-no]],Table4[],11,FALSE),"Done")</f>
        <v/>
      </c>
      <c r="BI619" s="39">
        <f>IF(Table2[[#This Row],[Pattern]]="Pattern",VLOOKUP(Table2[[#This Row],[Product Code]],'Routing data'!$A$2:$W$470,13,FALSE),VLOOKUP(Table2[[#This Row],[Product Code]],'Routing data'!$A$2:$W$470,3,FALSE))</f>
        <v>2</v>
      </c>
      <c r="BJ619" s="39">
        <f>IF(Table2[[#This Row],[Pattern]]="Pattern",VLOOKUP(Table2[[#This Row],[Product Code]],'Routing data'!$A$2:$W$470,14,FALSE),VLOOKUP(Table2[[#This Row],[Product Code]],'Routing data'!$A$2:$W$470,4,FALSE))</f>
        <v>0</v>
      </c>
      <c r="BK619" s="39">
        <f>VLOOKUP(Table2[[#This Row],[Product Code]],'Routing data'!A$4:W$524,16,FALSE)</f>
        <v>0</v>
      </c>
      <c r="BL619" s="42">
        <f>IF(Table2[[#This Row],[Milling Required]]=0,"x",IF(AT619="Pattern",B619-10,B619-4))</f>
        <v>43491</v>
      </c>
      <c r="BM619" s="39"/>
      <c r="BN619" s="42">
        <f t="shared" si="118"/>
        <v>43492</v>
      </c>
      <c r="BO619" s="39">
        <f>IF(Table2[[#This Row],[Milling]]="x","x",Table2[[#This Row],[Total Sections]]*2)</f>
        <v>4</v>
      </c>
      <c r="BP619" s="39">
        <f>IF(Table2[[#This Row],[Punching]]="x","x",Table2[Total Sections]*2)</f>
        <v>4</v>
      </c>
      <c r="BQ619" s="39">
        <f>IF(Table2[[#This Row],[Pattern]]="Pattern",Table2[Total Sections]*3,Table2[Total Sections]*1.5)</f>
        <v>3</v>
      </c>
      <c r="BR619" s="42">
        <f t="shared" ca="1" si="122"/>
        <v>43474</v>
      </c>
      <c r="BS619" s="39"/>
      <c r="BT619" s="39"/>
      <c r="BU619" s="39"/>
      <c r="BV619" s="39" t="str">
        <f>_xlfn.IFNA(VLOOKUP(Table2[[#This Row],[Job-no]],Table4[],16,FALSE),"Ready")</f>
        <v/>
      </c>
      <c r="BW619" s="39" t="str">
        <f>_xlfn.IFNA(VLOOKUP(Table2[[#This Row],[Job-no]],Table4[],21,FALSE),"Ready")</f>
        <v/>
      </c>
      <c r="BX619" s="39" t="b">
        <f>_xlfn.IFNA(VLOOKUP(Table2[[#This Row],[Job-no]],Table4[],10,FALSE),TRUE)</f>
        <v>0</v>
      </c>
      <c r="BY619" s="39" t="str">
        <f>_xlfn.IFNA(VLOOKUP(Table2[[#This Row],[Job-no]],Table4[],22,FALSE),"Ready")</f>
        <v/>
      </c>
      <c r="BZ619" s="120">
        <f t="shared" si="119"/>
        <v>43495</v>
      </c>
      <c r="CA619" s="120" t="str">
        <f ca="1">IF(OR(Table2[[#This Row],[Saw Date]]=TODAY(),Table2[[#This Row],[Saw Date]]=TODAY()+1), Table2[[#This Row],[Saw Date]],IF(Table2[[#This Row],[Extrusion cut double saw]],"Done",""))</f>
        <v/>
      </c>
      <c r="CB619" s="120" t="str">
        <f ca="1">IF(OR(Table2[[#This Row],[Lens Date]]=TODAY(),Table2[[#This Row],[Lens Date]]=TODAY()+1), Table2[[#This Row],[Lens Date]],IF(Table2[[#This Row],[MSLens]]="Done","Done",""))</f>
        <v/>
      </c>
      <c r="CC619" s="120" t="str">
        <f ca="1">IF(OR(Table2[[#This Row],[Milling Date]]=TODAY(),Table2[[#This Row],[Milling Date]]=TODAY()+1), Table2[[#This Row],[Milling Date]],IF(Table2[[#This Row],[CNC Holes]]="Ready","Done",""))</f>
        <v/>
      </c>
      <c r="CD619" s="120" t="str">
        <f ca="1">IF(OR(Table2[[#This Row],[Welding Date]]=TODAY(),Table2[[#This Row],[Welding Date]]=TODAY()+1), Table2[[#This Row],[Welding Date]],IF(Table2[[#This Row],[Welding Corners]]="Ready","Done",""))</f>
        <v/>
      </c>
      <c r="CE619" s="120" t="str">
        <f ca="1">IF(OR(Table2[[#This Row],[Puching Date]]=TODAY(),Table2[[#This Row],[Puching Date]]=TODAY()+1), Table2[[#This Row],[Puching Date]],IF(Table2[[#This Row],[Punch Holes]]="Ready","Done",""))</f>
        <v/>
      </c>
      <c r="CF619" s="120" t="str">
        <f ca="1">IF(OR(Table2[[#This Row],[Housing Date2]]=TODAY(),Table2[[#This Row],[Housing Date2]]=TODAY()+1),Table2[[#This Row],[Housing Date2]],IF(Table2[[#This Row],[Body Assembly]],"Done",""))</f>
        <v/>
      </c>
      <c r="CG619" s="120" t="str">
        <f>_xlfn.IFNA(VLOOKUP(Table2[[#This Row],[Job-no]],Table4[],7,FALSE),"Done")</f>
        <v>Scheduled/Released</v>
      </c>
    </row>
    <row r="620" spans="1:85" x14ac:dyDescent="0.25">
      <c r="A620" s="39" t="str">
        <f>_xlfn.CONCAT(Table2[[#This Row],[Order]],"-",Table2[[#This Row],[Line]])</f>
        <v>76192-3</v>
      </c>
      <c r="B620" s="5">
        <v>43495</v>
      </c>
      <c r="C620" s="8">
        <v>76192</v>
      </c>
      <c r="D620" s="3" t="s">
        <v>1344</v>
      </c>
      <c r="E620" s="8">
        <v>3</v>
      </c>
      <c r="F620" s="8">
        <v>1</v>
      </c>
      <c r="G620" s="3" t="s">
        <v>42</v>
      </c>
      <c r="H620" s="8">
        <v>2</v>
      </c>
      <c r="I620" s="43" t="b">
        <v>0</v>
      </c>
      <c r="J620" s="43" t="b">
        <v>0</v>
      </c>
      <c r="K620" t="s">
        <v>114</v>
      </c>
      <c r="L620" s="43" t="b">
        <v>0</v>
      </c>
      <c r="M620" s="43" t="b">
        <v>0</v>
      </c>
      <c r="N620" s="43" t="b">
        <v>0</v>
      </c>
      <c r="O620" t="s">
        <v>114</v>
      </c>
      <c r="P620" t="s">
        <v>114</v>
      </c>
      <c r="Q620" t="s">
        <v>114</v>
      </c>
      <c r="R620" t="s">
        <v>114</v>
      </c>
      <c r="S620" t="s">
        <v>114</v>
      </c>
      <c r="T620" t="s">
        <v>114</v>
      </c>
      <c r="U620" t="s">
        <v>114</v>
      </c>
      <c r="V620" t="s">
        <v>114</v>
      </c>
      <c r="W620" s="5">
        <v>43490</v>
      </c>
      <c r="X620" s="3" t="s">
        <v>114</v>
      </c>
      <c r="Y620" s="3"/>
      <c r="Z620" s="3" t="s">
        <v>4919</v>
      </c>
      <c r="AA620" s="3" t="s">
        <v>114</v>
      </c>
      <c r="AB620" s="3" t="s">
        <v>74</v>
      </c>
      <c r="AC620" s="8">
        <v>1</v>
      </c>
      <c r="AD620" s="3" t="s">
        <v>5967</v>
      </c>
      <c r="AE620" s="4" t="s">
        <v>5968</v>
      </c>
      <c r="AF620" s="3"/>
      <c r="AG620" s="3" t="s">
        <v>114</v>
      </c>
      <c r="AH620" s="8">
        <v>2</v>
      </c>
      <c r="AI620" s="3" t="s">
        <v>74</v>
      </c>
      <c r="AJ620" t="s">
        <v>114</v>
      </c>
      <c r="AK620" t="s">
        <v>114</v>
      </c>
      <c r="AL620" s="43" t="b">
        <v>0</v>
      </c>
      <c r="AM620" s="3"/>
      <c r="AN620" s="3"/>
      <c r="AO620" s="43" t="b">
        <v>0</v>
      </c>
      <c r="AP620" s="3" t="b">
        <v>0</v>
      </c>
      <c r="AQ620" s="3">
        <f>VLOOKUP(Table2[[#This Row],[Job-no]],Table3[],26,FALSE)</f>
        <v>2520</v>
      </c>
      <c r="AR620" t="str">
        <f t="shared" si="115"/>
        <v>GPRLED</v>
      </c>
      <c r="AS620" t="str">
        <f>VLOOKUP(AR620,Table1[],4,0)</f>
        <v>recessed</v>
      </c>
      <c r="AT620">
        <f>IF(BD620&gt;0,"Pattern",VLOOKUP(AR620,Table1[],5,0))</f>
        <v>0</v>
      </c>
      <c r="AU620" s="34">
        <f>IF(AT620="Pattern",WORKDAY(Table2[[#This Row],[Scheduled Ship Date]],-10),WORKDAY(Table2[[#This Row],[Scheduled Ship Date]],-4))</f>
        <v>43489</v>
      </c>
      <c r="AV620" s="39">
        <f>IF(Table2[[#This Row],[Extrusion cut double saw]]=TRUE,IF(O620="ToDo",IF(AT620="Pattern",Table2[[#This Row],[Total Sections]]*0.4,Table2[[#This Row],[Total Sections]]*0.12),0),IF(AT620="Pattern",Table2[[#This Row],[Total Sections]]*4,Table2[[#This Row],[Total Sections]]*1.2))</f>
        <v>2.4</v>
      </c>
      <c r="AW620" s="130">
        <f t="shared" ca="1" si="123"/>
        <v>43471</v>
      </c>
      <c r="AX620" s="42">
        <f>IF(AT620="Pattern",Table2[[#This Row],[Scheduled Ship Date]]-2,Table2[[#This Row],[Scheduled Ship Date]]-3)</f>
        <v>43492</v>
      </c>
      <c r="AY620" s="39">
        <f>IF(Table2[[#This Row],[Pattern]]="Pattern",Table2[[#This Row],[Total Sections]]*4.82,Table2[[#This Row],[Total Sections]]*0.5)</f>
        <v>1</v>
      </c>
      <c r="AZ620" s="42">
        <f t="shared" ca="1" si="124"/>
        <v>43471</v>
      </c>
      <c r="BA620" s="39">
        <f>((Table2[Total Sections]/Table2[Open Qty])-1)*Table2[Open Qty]*12.96</f>
        <v>0</v>
      </c>
      <c r="BB620" s="39"/>
      <c r="BC620" s="39" t="str">
        <f t="shared" si="116"/>
        <v>GPRLED-EX2W-750-80-35-RG2-12'-W-277-LT(L3D)-1-DF</v>
      </c>
      <c r="BD620" s="39">
        <f t="shared" si="117"/>
        <v>0</v>
      </c>
      <c r="BE620" s="39" t="b">
        <f>_xlfn.IFNA(VLOOKUP(Table2[[#This Row],[Job-no]],Table4[],9,FALSE),TRUE)</f>
        <v>0</v>
      </c>
      <c r="BF620" s="39"/>
      <c r="BG620" s="39" t="b">
        <f>_xlfn.IFNA(VLOOKUP(Table2[[#This Row],[Job-no]],Table4[],14,FALSE),TRUE)</f>
        <v>0</v>
      </c>
      <c r="BH620" s="39" t="str">
        <f>_xlfn.IFNA(VLOOKUP(Table2[[#This Row],[Job-no]],Table4[],11,FALSE),"Done")</f>
        <v/>
      </c>
      <c r="BI620" s="39">
        <f>IF(Table2[[#This Row],[Pattern]]="Pattern",VLOOKUP(Table2[[#This Row],[Product Code]],'Routing data'!$A$2:$W$470,13,FALSE),VLOOKUP(Table2[[#This Row],[Product Code]],'Routing data'!$A$2:$W$470,3,FALSE))</f>
        <v>2</v>
      </c>
      <c r="BJ620" s="39">
        <f>IF(Table2[[#This Row],[Pattern]]="Pattern",VLOOKUP(Table2[[#This Row],[Product Code]],'Routing data'!$A$2:$W$470,14,FALSE),VLOOKUP(Table2[[#This Row],[Product Code]],'Routing data'!$A$2:$W$470,4,FALSE))</f>
        <v>0</v>
      </c>
      <c r="BK620" s="39">
        <f>VLOOKUP(Table2[[#This Row],[Product Code]],'Routing data'!A$4:W$524,16,FALSE)</f>
        <v>0</v>
      </c>
      <c r="BL620" s="42">
        <f>IF(Table2[[#This Row],[Milling Required]]=0,"x",IF(AT620="Pattern",B620-10,B620-4))</f>
        <v>43491</v>
      </c>
      <c r="BM620" s="39"/>
      <c r="BN620" s="42">
        <f t="shared" si="118"/>
        <v>43492</v>
      </c>
      <c r="BO620" s="39">
        <f>IF(Table2[[#This Row],[Milling]]="x","x",Table2[[#This Row],[Total Sections]]*2)</f>
        <v>4</v>
      </c>
      <c r="BP620" s="39">
        <f>IF(Table2[[#This Row],[Punching]]="x","x",Table2[Total Sections]*2)</f>
        <v>4</v>
      </c>
      <c r="BQ620" s="39">
        <f>IF(Table2[[#This Row],[Pattern]]="Pattern",Table2[Total Sections]*3,Table2[Total Sections]*1.5)</f>
        <v>3</v>
      </c>
      <c r="BR620" s="42">
        <f t="shared" ca="1" si="122"/>
        <v>43474</v>
      </c>
      <c r="BS620" s="39"/>
      <c r="BT620" s="39"/>
      <c r="BU620" s="39"/>
      <c r="BV620" s="39" t="str">
        <f>_xlfn.IFNA(VLOOKUP(Table2[[#This Row],[Job-no]],Table4[],16,FALSE),"Ready")</f>
        <v/>
      </c>
      <c r="BW620" s="39" t="str">
        <f>_xlfn.IFNA(VLOOKUP(Table2[[#This Row],[Job-no]],Table4[],21,FALSE),"Ready")</f>
        <v/>
      </c>
      <c r="BX620" s="39" t="b">
        <f>_xlfn.IFNA(VLOOKUP(Table2[[#This Row],[Job-no]],Table4[],10,FALSE),TRUE)</f>
        <v>0</v>
      </c>
      <c r="BY620" s="39" t="str">
        <f>_xlfn.IFNA(VLOOKUP(Table2[[#This Row],[Job-no]],Table4[],22,FALSE),"Ready")</f>
        <v/>
      </c>
      <c r="BZ620" s="120">
        <f t="shared" si="119"/>
        <v>43495</v>
      </c>
      <c r="CA620" s="120" t="str">
        <f ca="1">IF(OR(Table2[[#This Row],[Saw Date]]=TODAY(),Table2[[#This Row],[Saw Date]]=TODAY()+1), Table2[[#This Row],[Saw Date]],IF(Table2[[#This Row],[Extrusion cut double saw]],"Done",""))</f>
        <v/>
      </c>
      <c r="CB620" s="120" t="str">
        <f ca="1">IF(OR(Table2[[#This Row],[Lens Date]]=TODAY(),Table2[[#This Row],[Lens Date]]=TODAY()+1), Table2[[#This Row],[Lens Date]],IF(Table2[[#This Row],[MSLens]]="Done","Done",""))</f>
        <v/>
      </c>
      <c r="CC620" s="120" t="str">
        <f ca="1">IF(OR(Table2[[#This Row],[Milling Date]]=TODAY(),Table2[[#This Row],[Milling Date]]=TODAY()+1), Table2[[#This Row],[Milling Date]],IF(Table2[[#This Row],[CNC Holes]]="Ready","Done",""))</f>
        <v/>
      </c>
      <c r="CD620" s="120" t="str">
        <f ca="1">IF(OR(Table2[[#This Row],[Welding Date]]=TODAY(),Table2[[#This Row],[Welding Date]]=TODAY()+1), Table2[[#This Row],[Welding Date]],IF(Table2[[#This Row],[Welding Corners]]="Ready","Done",""))</f>
        <v/>
      </c>
      <c r="CE620" s="120" t="str">
        <f ca="1">IF(OR(Table2[[#This Row],[Puching Date]]=TODAY(),Table2[[#This Row],[Puching Date]]=TODAY()+1), Table2[[#This Row],[Puching Date]],IF(Table2[[#This Row],[Punch Holes]]="Ready","Done",""))</f>
        <v/>
      </c>
      <c r="CF620" s="120" t="str">
        <f ca="1">IF(OR(Table2[[#This Row],[Housing Date2]]=TODAY(),Table2[[#This Row],[Housing Date2]]=TODAY()+1),Table2[[#This Row],[Housing Date2]],IF(Table2[[#This Row],[Body Assembly]],"Done",""))</f>
        <v/>
      </c>
      <c r="CG620" s="120" t="str">
        <f>_xlfn.IFNA(VLOOKUP(Table2[[#This Row],[Job-no]],Table4[],7,FALSE),"Done")</f>
        <v>Scheduled/Released</v>
      </c>
    </row>
    <row r="621" spans="1:85" x14ac:dyDescent="0.25">
      <c r="A621" s="39" t="str">
        <f>_xlfn.CONCAT(Table2[[#This Row],[Order]],"-",Table2[[#This Row],[Line]])</f>
        <v>76192-4</v>
      </c>
      <c r="B621" s="5">
        <v>43495</v>
      </c>
      <c r="C621" s="8">
        <v>76192</v>
      </c>
      <c r="D621" s="3" t="s">
        <v>1346</v>
      </c>
      <c r="E621" s="8">
        <v>4</v>
      </c>
      <c r="F621" s="8">
        <v>1</v>
      </c>
      <c r="G621" s="3" t="s">
        <v>42</v>
      </c>
      <c r="H621" s="8">
        <v>2</v>
      </c>
      <c r="I621" s="43" t="b">
        <v>0</v>
      </c>
      <c r="J621" s="43" t="b">
        <v>0</v>
      </c>
      <c r="K621" t="s">
        <v>114</v>
      </c>
      <c r="L621" s="43" t="b">
        <v>0</v>
      </c>
      <c r="M621" s="43" t="b">
        <v>0</v>
      </c>
      <c r="N621" s="43" t="b">
        <v>0</v>
      </c>
      <c r="O621" t="s">
        <v>114</v>
      </c>
      <c r="P621" t="s">
        <v>114</v>
      </c>
      <c r="Q621" t="s">
        <v>114</v>
      </c>
      <c r="R621" t="s">
        <v>114</v>
      </c>
      <c r="S621" t="s">
        <v>114</v>
      </c>
      <c r="T621" t="s">
        <v>114</v>
      </c>
      <c r="U621" t="s">
        <v>114</v>
      </c>
      <c r="V621" t="s">
        <v>114</v>
      </c>
      <c r="W621" s="5">
        <v>43490</v>
      </c>
      <c r="X621" s="3" t="s">
        <v>114</v>
      </c>
      <c r="Y621" s="3"/>
      <c r="Z621" s="3" t="s">
        <v>4920</v>
      </c>
      <c r="AA621" s="3" t="s">
        <v>114</v>
      </c>
      <c r="AB621" s="3" t="s">
        <v>74</v>
      </c>
      <c r="AC621" s="8">
        <v>1</v>
      </c>
      <c r="AD621" s="3" t="s">
        <v>5967</v>
      </c>
      <c r="AE621" s="4" t="s">
        <v>5968</v>
      </c>
      <c r="AF621" s="3"/>
      <c r="AG621" s="3" t="s">
        <v>114</v>
      </c>
      <c r="AH621" s="8">
        <v>4</v>
      </c>
      <c r="AI621" s="3" t="s">
        <v>74</v>
      </c>
      <c r="AJ621" t="s">
        <v>114</v>
      </c>
      <c r="AK621" t="s">
        <v>114</v>
      </c>
      <c r="AL621" s="43" t="b">
        <v>0</v>
      </c>
      <c r="AM621" s="3"/>
      <c r="AN621" s="3"/>
      <c r="AO621" s="43" t="b">
        <v>0</v>
      </c>
      <c r="AP621" s="3" t="b">
        <v>0</v>
      </c>
      <c r="AQ621" s="3">
        <f>VLOOKUP(Table2[[#This Row],[Job-no]],Table3[],26,FALSE)</f>
        <v>2730</v>
      </c>
      <c r="AR621" t="str">
        <f t="shared" si="115"/>
        <v>GPRLED</v>
      </c>
      <c r="AS621" t="str">
        <f>VLOOKUP(AR621,Table1[],4,0)</f>
        <v>recessed</v>
      </c>
      <c r="AT621">
        <f>IF(BD621&gt;0,"Pattern",VLOOKUP(AR621,Table1[],5,0))</f>
        <v>0</v>
      </c>
      <c r="AU621" s="34">
        <f>IF(AT621="Pattern",WORKDAY(Table2[[#This Row],[Scheduled Ship Date]],-10),WORKDAY(Table2[[#This Row],[Scheduled Ship Date]],-4))</f>
        <v>43489</v>
      </c>
      <c r="AV621" s="39">
        <f>IF(Table2[[#This Row],[Extrusion cut double saw]]=TRUE,IF(O621="ToDo",IF(AT621="Pattern",Table2[[#This Row],[Total Sections]]*0.4,Table2[[#This Row],[Total Sections]]*0.12),0),IF(AT621="Pattern",Table2[[#This Row],[Total Sections]]*4,Table2[[#This Row],[Total Sections]]*1.2))</f>
        <v>4.8</v>
      </c>
      <c r="AW621" s="130">
        <f t="shared" ca="1" si="123"/>
        <v>43471</v>
      </c>
      <c r="AX621" s="42">
        <f>IF(AT621="Pattern",Table2[[#This Row],[Scheduled Ship Date]]-2,Table2[[#This Row],[Scheduled Ship Date]]-3)</f>
        <v>43492</v>
      </c>
      <c r="AY621" s="39">
        <f>IF(Table2[[#This Row],[Pattern]]="Pattern",Table2[[#This Row],[Total Sections]]*4.82,Table2[[#This Row],[Total Sections]]*0.5)</f>
        <v>2</v>
      </c>
      <c r="AZ621" s="42">
        <f t="shared" ca="1" si="124"/>
        <v>43471</v>
      </c>
      <c r="BA621" s="39">
        <f>((Table2[Total Sections]/Table2[Open Qty])-1)*Table2[Open Qty]*12.96</f>
        <v>25.92</v>
      </c>
      <c r="BB621" s="39"/>
      <c r="BC621" s="39" t="str">
        <f t="shared" si="116"/>
        <v>GPRLED-EX2W-750-80-35-RG2-13'-W-277-LT(L3D)-1-DF</v>
      </c>
      <c r="BD621" s="39">
        <f t="shared" si="117"/>
        <v>0</v>
      </c>
      <c r="BE621" s="39" t="b">
        <f>_xlfn.IFNA(VLOOKUP(Table2[[#This Row],[Job-no]],Table4[],9,FALSE),TRUE)</f>
        <v>0</v>
      </c>
      <c r="BF621" s="39"/>
      <c r="BG621" s="39" t="b">
        <f>_xlfn.IFNA(VLOOKUP(Table2[[#This Row],[Job-no]],Table4[],14,FALSE),TRUE)</f>
        <v>0</v>
      </c>
      <c r="BH621" s="39" t="str">
        <f>_xlfn.IFNA(VLOOKUP(Table2[[#This Row],[Job-no]],Table4[],11,FALSE),"Done")</f>
        <v/>
      </c>
      <c r="BI621" s="39">
        <f>IF(Table2[[#This Row],[Pattern]]="Pattern",VLOOKUP(Table2[[#This Row],[Product Code]],'Routing data'!$A$2:$W$470,13,FALSE),VLOOKUP(Table2[[#This Row],[Product Code]],'Routing data'!$A$2:$W$470,3,FALSE))</f>
        <v>2</v>
      </c>
      <c r="BJ621" s="39">
        <f>IF(Table2[[#This Row],[Pattern]]="Pattern",VLOOKUP(Table2[[#This Row],[Product Code]],'Routing data'!$A$2:$W$470,14,FALSE),VLOOKUP(Table2[[#This Row],[Product Code]],'Routing data'!$A$2:$W$470,4,FALSE))</f>
        <v>0</v>
      </c>
      <c r="BK621" s="39">
        <f>VLOOKUP(Table2[[#This Row],[Product Code]],'Routing data'!A$4:W$524,16,FALSE)</f>
        <v>0</v>
      </c>
      <c r="BL621" s="42">
        <f>IF(Table2[[#This Row],[Milling Required]]=0,"x",IF(AT621="Pattern",B621-10,B621-4))</f>
        <v>43491</v>
      </c>
      <c r="BM621" s="39"/>
      <c r="BN621" s="42">
        <f t="shared" si="118"/>
        <v>43492</v>
      </c>
      <c r="BO621" s="39">
        <f>IF(Table2[[#This Row],[Milling]]="x","x",Table2[[#This Row],[Total Sections]]*2)</f>
        <v>8</v>
      </c>
      <c r="BP621" s="39">
        <f>IF(Table2[[#This Row],[Punching]]="x","x",Table2[Total Sections]*2)</f>
        <v>8</v>
      </c>
      <c r="BQ621" s="39">
        <f>IF(Table2[[#This Row],[Pattern]]="Pattern",Table2[Total Sections]*3,Table2[Total Sections]*1.5)</f>
        <v>6</v>
      </c>
      <c r="BR621" s="42">
        <f t="shared" ca="1" si="122"/>
        <v>43474</v>
      </c>
      <c r="BS621" s="39"/>
      <c r="BT621" s="39"/>
      <c r="BU621" s="39"/>
      <c r="BV621" s="39" t="str">
        <f>_xlfn.IFNA(VLOOKUP(Table2[[#This Row],[Job-no]],Table4[],16,FALSE),"Ready")</f>
        <v/>
      </c>
      <c r="BW621" s="39" t="str">
        <f>_xlfn.IFNA(VLOOKUP(Table2[[#This Row],[Job-no]],Table4[],21,FALSE),"Ready")</f>
        <v/>
      </c>
      <c r="BX621" s="39" t="b">
        <f>_xlfn.IFNA(VLOOKUP(Table2[[#This Row],[Job-no]],Table4[],10,FALSE),TRUE)</f>
        <v>0</v>
      </c>
      <c r="BY621" s="39" t="str">
        <f>_xlfn.IFNA(VLOOKUP(Table2[[#This Row],[Job-no]],Table4[],22,FALSE),"Ready")</f>
        <v/>
      </c>
      <c r="BZ621" s="120">
        <f t="shared" si="119"/>
        <v>43495</v>
      </c>
      <c r="CA621" s="120" t="str">
        <f ca="1">IF(OR(Table2[[#This Row],[Saw Date]]=TODAY(),Table2[[#This Row],[Saw Date]]=TODAY()+1), Table2[[#This Row],[Saw Date]],IF(Table2[[#This Row],[Extrusion cut double saw]],"Done",""))</f>
        <v/>
      </c>
      <c r="CB621" s="120" t="str">
        <f ca="1">IF(OR(Table2[[#This Row],[Lens Date]]=TODAY(),Table2[[#This Row],[Lens Date]]=TODAY()+1), Table2[[#This Row],[Lens Date]],IF(Table2[[#This Row],[MSLens]]="Done","Done",""))</f>
        <v/>
      </c>
      <c r="CC621" s="120" t="str">
        <f ca="1">IF(OR(Table2[[#This Row],[Milling Date]]=TODAY(),Table2[[#This Row],[Milling Date]]=TODAY()+1), Table2[[#This Row],[Milling Date]],IF(Table2[[#This Row],[CNC Holes]]="Ready","Done",""))</f>
        <v/>
      </c>
      <c r="CD621" s="120" t="str">
        <f ca="1">IF(OR(Table2[[#This Row],[Welding Date]]=TODAY(),Table2[[#This Row],[Welding Date]]=TODAY()+1), Table2[[#This Row],[Welding Date]],IF(Table2[[#This Row],[Welding Corners]]="Ready","Done",""))</f>
        <v/>
      </c>
      <c r="CE621" s="120" t="str">
        <f ca="1">IF(OR(Table2[[#This Row],[Puching Date]]=TODAY(),Table2[[#This Row],[Puching Date]]=TODAY()+1), Table2[[#This Row],[Puching Date]],IF(Table2[[#This Row],[Punch Holes]]="Ready","Done",""))</f>
        <v/>
      </c>
      <c r="CF621" s="120" t="str">
        <f ca="1">IF(OR(Table2[[#This Row],[Housing Date2]]=TODAY(),Table2[[#This Row],[Housing Date2]]=TODAY()+1),Table2[[#This Row],[Housing Date2]],IF(Table2[[#This Row],[Body Assembly]],"Done",""))</f>
        <v/>
      </c>
      <c r="CG621" s="120" t="str">
        <f>_xlfn.IFNA(VLOOKUP(Table2[[#This Row],[Job-no]],Table4[],7,FALSE),"Done")</f>
        <v>Scheduled/Released</v>
      </c>
    </row>
    <row r="622" spans="1:85" x14ac:dyDescent="0.25">
      <c r="A622" s="39" t="str">
        <f>_xlfn.CONCAT(Table2[[#This Row],[Order]],"-",Table2[[#This Row],[Line]])</f>
        <v>76192-5</v>
      </c>
      <c r="B622" s="5">
        <v>43495</v>
      </c>
      <c r="C622" s="8">
        <v>76192</v>
      </c>
      <c r="D622" s="3" t="s">
        <v>1348</v>
      </c>
      <c r="E622" s="8">
        <v>5</v>
      </c>
      <c r="F622" s="8">
        <v>1</v>
      </c>
      <c r="G622" s="3" t="s">
        <v>42</v>
      </c>
      <c r="H622" s="8">
        <v>8</v>
      </c>
      <c r="I622" s="43" t="b">
        <v>0</v>
      </c>
      <c r="J622" s="43" t="b">
        <v>0</v>
      </c>
      <c r="K622" t="s">
        <v>114</v>
      </c>
      <c r="L622" s="43" t="b">
        <v>0</v>
      </c>
      <c r="M622" s="43" t="b">
        <v>0</v>
      </c>
      <c r="N622" s="43" t="b">
        <v>0</v>
      </c>
      <c r="O622" t="s">
        <v>114</v>
      </c>
      <c r="P622" t="s">
        <v>114</v>
      </c>
      <c r="Q622" t="s">
        <v>114</v>
      </c>
      <c r="R622" t="s">
        <v>114</v>
      </c>
      <c r="S622" t="s">
        <v>114</v>
      </c>
      <c r="T622" t="s">
        <v>114</v>
      </c>
      <c r="U622" t="s">
        <v>114</v>
      </c>
      <c r="V622" t="s">
        <v>114</v>
      </c>
      <c r="W622" s="5">
        <v>43490</v>
      </c>
      <c r="X622" s="3" t="s">
        <v>114</v>
      </c>
      <c r="Y622" s="3"/>
      <c r="Z622" s="3" t="s">
        <v>4921</v>
      </c>
      <c r="AA622" s="3" t="s">
        <v>114</v>
      </c>
      <c r="AB622" s="3" t="s">
        <v>74</v>
      </c>
      <c r="AC622" s="8">
        <v>1</v>
      </c>
      <c r="AD622" s="3" t="s">
        <v>5967</v>
      </c>
      <c r="AE622" s="4" t="s">
        <v>5968</v>
      </c>
      <c r="AF622" s="3"/>
      <c r="AG622" s="3" t="s">
        <v>114</v>
      </c>
      <c r="AH622" s="8">
        <v>16</v>
      </c>
      <c r="AI622" s="3" t="s">
        <v>74</v>
      </c>
      <c r="AJ622" t="s">
        <v>114</v>
      </c>
      <c r="AK622" t="s">
        <v>114</v>
      </c>
      <c r="AL622" s="43" t="b">
        <v>0</v>
      </c>
      <c r="AM622" s="3"/>
      <c r="AN622" s="3"/>
      <c r="AO622" s="43" t="b">
        <v>0</v>
      </c>
      <c r="AP622" s="3" t="b">
        <v>0</v>
      </c>
      <c r="AQ622" s="3">
        <f>VLOOKUP(Table2[[#This Row],[Job-no]],Table3[],26,FALSE)</f>
        <v>11760</v>
      </c>
      <c r="AR622" t="str">
        <f t="shared" si="115"/>
        <v>GPRLED</v>
      </c>
      <c r="AS622" t="str">
        <f>VLOOKUP(AR622,Table1[],4,0)</f>
        <v>recessed</v>
      </c>
      <c r="AT622">
        <f>IF(BD622&gt;0,"Pattern",VLOOKUP(AR622,Table1[],5,0))</f>
        <v>0</v>
      </c>
      <c r="AU622" s="34">
        <f>IF(AT622="Pattern",WORKDAY(Table2[[#This Row],[Scheduled Ship Date]],-10),WORKDAY(Table2[[#This Row],[Scheduled Ship Date]],-4))</f>
        <v>43489</v>
      </c>
      <c r="AV622" s="39">
        <f>IF(Table2[[#This Row],[Extrusion cut double saw]]=TRUE,IF(O622="ToDo",IF(AT622="Pattern",Table2[[#This Row],[Total Sections]]*0.4,Table2[[#This Row],[Total Sections]]*0.12),0),IF(AT622="Pattern",Table2[[#This Row],[Total Sections]]*4,Table2[[#This Row],[Total Sections]]*1.2))</f>
        <v>19.2</v>
      </c>
      <c r="AW622" s="130">
        <f t="shared" ca="1" si="123"/>
        <v>43471</v>
      </c>
      <c r="AX622" s="42">
        <f>IF(AT622="Pattern",Table2[[#This Row],[Scheduled Ship Date]]-2,Table2[[#This Row],[Scheduled Ship Date]]-3)</f>
        <v>43492</v>
      </c>
      <c r="AY622" s="39">
        <f>IF(Table2[[#This Row],[Pattern]]="Pattern",Table2[[#This Row],[Total Sections]]*4.82,Table2[[#This Row],[Total Sections]]*0.5)</f>
        <v>8</v>
      </c>
      <c r="AZ622" s="42">
        <f t="shared" ca="1" si="124"/>
        <v>43471</v>
      </c>
      <c r="BA622" s="39">
        <f>((Table2[Total Sections]/Table2[Open Qty])-1)*Table2[Open Qty]*12.96</f>
        <v>103.68</v>
      </c>
      <c r="BB622" s="39"/>
      <c r="BC622" s="39" t="str">
        <f t="shared" si="116"/>
        <v>GPRLED-EX2W-750-80-35-RG2-14'-W-277-LT(L3D)-1-DF</v>
      </c>
      <c r="BD622" s="39">
        <f t="shared" si="117"/>
        <v>0</v>
      </c>
      <c r="BE622" s="39" t="b">
        <f>_xlfn.IFNA(VLOOKUP(Table2[[#This Row],[Job-no]],Table4[],9,FALSE),TRUE)</f>
        <v>0</v>
      </c>
      <c r="BF622" s="39"/>
      <c r="BG622" s="39" t="b">
        <f>_xlfn.IFNA(VLOOKUP(Table2[[#This Row],[Job-no]],Table4[],14,FALSE),TRUE)</f>
        <v>0</v>
      </c>
      <c r="BH622" s="39" t="str">
        <f>_xlfn.IFNA(VLOOKUP(Table2[[#This Row],[Job-no]],Table4[],11,FALSE),"Done")</f>
        <v/>
      </c>
      <c r="BI622" s="39">
        <f>IF(Table2[[#This Row],[Pattern]]="Pattern",VLOOKUP(Table2[[#This Row],[Product Code]],'Routing data'!$A$2:$W$470,13,FALSE),VLOOKUP(Table2[[#This Row],[Product Code]],'Routing data'!$A$2:$W$470,3,FALSE))</f>
        <v>2</v>
      </c>
      <c r="BJ622" s="39">
        <f>IF(Table2[[#This Row],[Pattern]]="Pattern",VLOOKUP(Table2[[#This Row],[Product Code]],'Routing data'!$A$2:$W$470,14,FALSE),VLOOKUP(Table2[[#This Row],[Product Code]],'Routing data'!$A$2:$W$470,4,FALSE))</f>
        <v>0</v>
      </c>
      <c r="BK622" s="39">
        <f>VLOOKUP(Table2[[#This Row],[Product Code]],'Routing data'!A$4:W$524,16,FALSE)</f>
        <v>0</v>
      </c>
      <c r="BL622" s="42">
        <f>IF(Table2[[#This Row],[Milling Required]]=0,"x",IF(AT622="Pattern",B622-10,B622-4))</f>
        <v>43491</v>
      </c>
      <c r="BM622" s="39"/>
      <c r="BN622" s="42">
        <f t="shared" si="118"/>
        <v>43492</v>
      </c>
      <c r="BO622" s="39">
        <f>IF(Table2[[#This Row],[Milling]]="x","x",Table2[[#This Row],[Total Sections]]*2)</f>
        <v>32</v>
      </c>
      <c r="BP622" s="39">
        <f>IF(Table2[[#This Row],[Punching]]="x","x",Table2[Total Sections]*2)</f>
        <v>32</v>
      </c>
      <c r="BQ622" s="39">
        <f>IF(Table2[[#This Row],[Pattern]]="Pattern",Table2[Total Sections]*3,Table2[Total Sections]*1.5)</f>
        <v>24</v>
      </c>
      <c r="BR622" s="42">
        <f t="shared" ca="1" si="122"/>
        <v>43474</v>
      </c>
      <c r="BS622" s="39"/>
      <c r="BT622" s="39"/>
      <c r="BU622" s="39"/>
      <c r="BV622" s="39" t="str">
        <f>_xlfn.IFNA(VLOOKUP(Table2[[#This Row],[Job-no]],Table4[],16,FALSE),"Ready")</f>
        <v/>
      </c>
      <c r="BW622" s="39" t="str">
        <f>_xlfn.IFNA(VLOOKUP(Table2[[#This Row],[Job-no]],Table4[],21,FALSE),"Ready")</f>
        <v/>
      </c>
      <c r="BX622" s="39" t="b">
        <f>_xlfn.IFNA(VLOOKUP(Table2[[#This Row],[Job-no]],Table4[],10,FALSE),TRUE)</f>
        <v>0</v>
      </c>
      <c r="BY622" s="39" t="str">
        <f>_xlfn.IFNA(VLOOKUP(Table2[[#This Row],[Job-no]],Table4[],22,FALSE),"Ready")</f>
        <v/>
      </c>
      <c r="BZ622" s="120">
        <f t="shared" si="119"/>
        <v>43495</v>
      </c>
      <c r="CA622" s="120" t="str">
        <f ca="1">IF(OR(Table2[[#This Row],[Saw Date]]=TODAY(),Table2[[#This Row],[Saw Date]]=TODAY()+1), Table2[[#This Row],[Saw Date]],IF(Table2[[#This Row],[Extrusion cut double saw]],"Done",""))</f>
        <v/>
      </c>
      <c r="CB622" s="120" t="str">
        <f ca="1">IF(OR(Table2[[#This Row],[Lens Date]]=TODAY(),Table2[[#This Row],[Lens Date]]=TODAY()+1), Table2[[#This Row],[Lens Date]],IF(Table2[[#This Row],[MSLens]]="Done","Done",""))</f>
        <v/>
      </c>
      <c r="CC622" s="120" t="str">
        <f ca="1">IF(OR(Table2[[#This Row],[Milling Date]]=TODAY(),Table2[[#This Row],[Milling Date]]=TODAY()+1), Table2[[#This Row],[Milling Date]],IF(Table2[[#This Row],[CNC Holes]]="Ready","Done",""))</f>
        <v/>
      </c>
      <c r="CD622" s="120" t="str">
        <f ca="1">IF(OR(Table2[[#This Row],[Welding Date]]=TODAY(),Table2[[#This Row],[Welding Date]]=TODAY()+1), Table2[[#This Row],[Welding Date]],IF(Table2[[#This Row],[Welding Corners]]="Ready","Done",""))</f>
        <v/>
      </c>
      <c r="CE622" s="120" t="str">
        <f ca="1">IF(OR(Table2[[#This Row],[Puching Date]]=TODAY(),Table2[[#This Row],[Puching Date]]=TODAY()+1), Table2[[#This Row],[Puching Date]],IF(Table2[[#This Row],[Punch Holes]]="Ready","Done",""))</f>
        <v/>
      </c>
      <c r="CF622" s="120" t="str">
        <f ca="1">IF(OR(Table2[[#This Row],[Housing Date2]]=TODAY(),Table2[[#This Row],[Housing Date2]]=TODAY()+1),Table2[[#This Row],[Housing Date2]],IF(Table2[[#This Row],[Body Assembly]],"Done",""))</f>
        <v/>
      </c>
      <c r="CG622" s="120" t="str">
        <f>_xlfn.IFNA(VLOOKUP(Table2[[#This Row],[Job-no]],Table4[],7,FALSE),"Done")</f>
        <v>Scheduled/Released</v>
      </c>
    </row>
    <row r="623" spans="1:85" x14ac:dyDescent="0.25">
      <c r="A623" s="39" t="str">
        <f>_xlfn.CONCAT(Table2[[#This Row],[Order]],"-",Table2[[#This Row],[Line]])</f>
        <v>76192-6</v>
      </c>
      <c r="B623" s="5">
        <v>43495</v>
      </c>
      <c r="C623" s="8">
        <v>76192</v>
      </c>
      <c r="D623" s="3" t="s">
        <v>1350</v>
      </c>
      <c r="E623" s="8">
        <v>6</v>
      </c>
      <c r="F623" s="8">
        <v>1</v>
      </c>
      <c r="G623" s="3" t="s">
        <v>42</v>
      </c>
      <c r="H623" s="8">
        <v>2</v>
      </c>
      <c r="I623" s="43" t="b">
        <v>0</v>
      </c>
      <c r="J623" s="43" t="b">
        <v>0</v>
      </c>
      <c r="K623" t="s">
        <v>114</v>
      </c>
      <c r="L623" s="43" t="b">
        <v>0</v>
      </c>
      <c r="M623" s="43" t="b">
        <v>0</v>
      </c>
      <c r="N623" s="43" t="b">
        <v>0</v>
      </c>
      <c r="O623" t="s">
        <v>114</v>
      </c>
      <c r="P623" t="s">
        <v>114</v>
      </c>
      <c r="Q623" t="s">
        <v>114</v>
      </c>
      <c r="R623" t="s">
        <v>114</v>
      </c>
      <c r="S623" t="s">
        <v>114</v>
      </c>
      <c r="T623" t="s">
        <v>114</v>
      </c>
      <c r="U623" t="s">
        <v>114</v>
      </c>
      <c r="V623" t="s">
        <v>114</v>
      </c>
      <c r="W623" s="5">
        <v>43490</v>
      </c>
      <c r="X623" s="3" t="s">
        <v>114</v>
      </c>
      <c r="Y623" s="3"/>
      <c r="Z623" s="3" t="s">
        <v>3144</v>
      </c>
      <c r="AA623" s="3" t="s">
        <v>114</v>
      </c>
      <c r="AB623" s="3" t="s">
        <v>74</v>
      </c>
      <c r="AC623" s="8">
        <v>1</v>
      </c>
      <c r="AD623" s="3" t="s">
        <v>5967</v>
      </c>
      <c r="AE623" s="4" t="s">
        <v>5968</v>
      </c>
      <c r="AF623" s="3"/>
      <c r="AG623" s="3" t="s">
        <v>114</v>
      </c>
      <c r="AH623" s="8">
        <v>4</v>
      </c>
      <c r="AI623" s="3" t="s">
        <v>74</v>
      </c>
      <c r="AJ623" t="s">
        <v>114</v>
      </c>
      <c r="AK623" t="s">
        <v>114</v>
      </c>
      <c r="AL623" s="43" t="b">
        <v>0</v>
      </c>
      <c r="AM623" s="3"/>
      <c r="AN623" s="3"/>
      <c r="AO623" s="43" t="b">
        <v>0</v>
      </c>
      <c r="AP623" s="3" t="b">
        <v>0</v>
      </c>
      <c r="AQ623" s="3">
        <f>VLOOKUP(Table2[[#This Row],[Job-no]],Table3[],26,FALSE)</f>
        <v>3990</v>
      </c>
      <c r="AR623" t="str">
        <f t="shared" si="115"/>
        <v>GPRLED</v>
      </c>
      <c r="AS623" t="str">
        <f>VLOOKUP(AR623,Table1[],4,0)</f>
        <v>recessed</v>
      </c>
      <c r="AT623">
        <f>IF(BD623&gt;0,"Pattern",VLOOKUP(AR623,Table1[],5,0))</f>
        <v>0</v>
      </c>
      <c r="AU623" s="34">
        <f>IF(AT623="Pattern",WORKDAY(Table2[[#This Row],[Scheduled Ship Date]],-10),WORKDAY(Table2[[#This Row],[Scheduled Ship Date]],-4))</f>
        <v>43489</v>
      </c>
      <c r="AV623" s="39">
        <f>IF(Table2[[#This Row],[Extrusion cut double saw]]=TRUE,IF(O623="ToDo",IF(AT623="Pattern",Table2[[#This Row],[Total Sections]]*0.4,Table2[[#This Row],[Total Sections]]*0.12),0),IF(AT623="Pattern",Table2[[#This Row],[Total Sections]]*4,Table2[[#This Row],[Total Sections]]*1.2))</f>
        <v>4.8</v>
      </c>
      <c r="AW623" s="130">
        <f t="shared" ca="1" si="123"/>
        <v>43471</v>
      </c>
      <c r="AX623" s="42">
        <f>IF(AT623="Pattern",Table2[[#This Row],[Scheduled Ship Date]]-2,Table2[[#This Row],[Scheduled Ship Date]]-3)</f>
        <v>43492</v>
      </c>
      <c r="AY623" s="39">
        <f>IF(Table2[[#This Row],[Pattern]]="Pattern",Table2[[#This Row],[Total Sections]]*4.82,Table2[[#This Row],[Total Sections]]*0.5)</f>
        <v>2</v>
      </c>
      <c r="AZ623" s="42">
        <f t="shared" ca="1" si="124"/>
        <v>43471</v>
      </c>
      <c r="BA623" s="39">
        <f>((Table2[Total Sections]/Table2[Open Qty])-1)*Table2[Open Qty]*12.96</f>
        <v>25.92</v>
      </c>
      <c r="BB623" s="39"/>
      <c r="BC623" s="39" t="str">
        <f t="shared" si="116"/>
        <v>GPRLED-EX2W-750-80-35-RG2-19'-W-277-LT(L3D)-1-DF</v>
      </c>
      <c r="BD623" s="39">
        <f t="shared" si="117"/>
        <v>0</v>
      </c>
      <c r="BE623" s="39" t="b">
        <f>_xlfn.IFNA(VLOOKUP(Table2[[#This Row],[Job-no]],Table4[],9,FALSE),TRUE)</f>
        <v>0</v>
      </c>
      <c r="BF623" s="39"/>
      <c r="BG623" s="39" t="b">
        <f>_xlfn.IFNA(VLOOKUP(Table2[[#This Row],[Job-no]],Table4[],14,FALSE),TRUE)</f>
        <v>0</v>
      </c>
      <c r="BH623" s="39" t="str">
        <f>_xlfn.IFNA(VLOOKUP(Table2[[#This Row],[Job-no]],Table4[],11,FALSE),"Done")</f>
        <v/>
      </c>
      <c r="BI623" s="39">
        <f>IF(Table2[[#This Row],[Pattern]]="Pattern",VLOOKUP(Table2[[#This Row],[Product Code]],'Routing data'!$A$2:$W$470,13,FALSE),VLOOKUP(Table2[[#This Row],[Product Code]],'Routing data'!$A$2:$W$470,3,FALSE))</f>
        <v>2</v>
      </c>
      <c r="BJ623" s="39">
        <f>IF(Table2[[#This Row],[Pattern]]="Pattern",VLOOKUP(Table2[[#This Row],[Product Code]],'Routing data'!$A$2:$W$470,14,FALSE),VLOOKUP(Table2[[#This Row],[Product Code]],'Routing data'!$A$2:$W$470,4,FALSE))</f>
        <v>0</v>
      </c>
      <c r="BK623" s="39">
        <f>VLOOKUP(Table2[[#This Row],[Product Code]],'Routing data'!A$4:W$524,16,FALSE)</f>
        <v>0</v>
      </c>
      <c r="BL623" s="42">
        <f>IF(Table2[[#This Row],[Milling Required]]=0,"x",IF(AT623="Pattern",B623-10,B623-4))</f>
        <v>43491</v>
      </c>
      <c r="BM623" s="39"/>
      <c r="BN623" s="42">
        <f t="shared" si="118"/>
        <v>43492</v>
      </c>
      <c r="BO623" s="39">
        <f>IF(Table2[[#This Row],[Milling]]="x","x",Table2[[#This Row],[Total Sections]]*2)</f>
        <v>8</v>
      </c>
      <c r="BP623" s="39">
        <f>IF(Table2[[#This Row],[Punching]]="x","x",Table2[Total Sections]*2)</f>
        <v>8</v>
      </c>
      <c r="BQ623" s="39">
        <f>IF(Table2[[#This Row],[Pattern]]="Pattern",Table2[Total Sections]*3,Table2[Total Sections]*1.5)</f>
        <v>6</v>
      </c>
      <c r="BR623" s="42">
        <f t="shared" ca="1" si="122"/>
        <v>43474</v>
      </c>
      <c r="BS623" s="39"/>
      <c r="BT623" s="39"/>
      <c r="BU623" s="39"/>
      <c r="BV623" s="39" t="str">
        <f>_xlfn.IFNA(VLOOKUP(Table2[[#This Row],[Job-no]],Table4[],16,FALSE),"Ready")</f>
        <v/>
      </c>
      <c r="BW623" s="39" t="str">
        <f>_xlfn.IFNA(VLOOKUP(Table2[[#This Row],[Job-no]],Table4[],21,FALSE),"Ready")</f>
        <v/>
      </c>
      <c r="BX623" s="39" t="b">
        <f>_xlfn.IFNA(VLOOKUP(Table2[[#This Row],[Job-no]],Table4[],10,FALSE),TRUE)</f>
        <v>0</v>
      </c>
      <c r="BY623" s="39" t="str">
        <f>_xlfn.IFNA(VLOOKUP(Table2[[#This Row],[Job-no]],Table4[],22,FALSE),"Ready")</f>
        <v/>
      </c>
      <c r="BZ623" s="120">
        <f t="shared" si="119"/>
        <v>43495</v>
      </c>
      <c r="CA623" s="120" t="str">
        <f ca="1">IF(OR(Table2[[#This Row],[Saw Date]]=TODAY(),Table2[[#This Row],[Saw Date]]=TODAY()+1), Table2[[#This Row],[Saw Date]],IF(Table2[[#This Row],[Extrusion cut double saw]],"Done",""))</f>
        <v/>
      </c>
      <c r="CB623" s="120" t="str">
        <f ca="1">IF(OR(Table2[[#This Row],[Lens Date]]=TODAY(),Table2[[#This Row],[Lens Date]]=TODAY()+1), Table2[[#This Row],[Lens Date]],IF(Table2[[#This Row],[MSLens]]="Done","Done",""))</f>
        <v/>
      </c>
      <c r="CC623" s="120" t="str">
        <f ca="1">IF(OR(Table2[[#This Row],[Milling Date]]=TODAY(),Table2[[#This Row],[Milling Date]]=TODAY()+1), Table2[[#This Row],[Milling Date]],IF(Table2[[#This Row],[CNC Holes]]="Ready","Done",""))</f>
        <v/>
      </c>
      <c r="CD623" s="120" t="str">
        <f ca="1">IF(OR(Table2[[#This Row],[Welding Date]]=TODAY(),Table2[[#This Row],[Welding Date]]=TODAY()+1), Table2[[#This Row],[Welding Date]],IF(Table2[[#This Row],[Welding Corners]]="Ready","Done",""))</f>
        <v/>
      </c>
      <c r="CE623" s="120" t="str">
        <f ca="1">IF(OR(Table2[[#This Row],[Puching Date]]=TODAY(),Table2[[#This Row],[Puching Date]]=TODAY()+1), Table2[[#This Row],[Puching Date]],IF(Table2[[#This Row],[Punch Holes]]="Ready","Done",""))</f>
        <v/>
      </c>
      <c r="CF623" s="120" t="str">
        <f ca="1">IF(OR(Table2[[#This Row],[Housing Date2]]=TODAY(),Table2[[#This Row],[Housing Date2]]=TODAY()+1),Table2[[#This Row],[Housing Date2]],IF(Table2[[#This Row],[Body Assembly]],"Done",""))</f>
        <v/>
      </c>
      <c r="CG623" s="120" t="str">
        <f>_xlfn.IFNA(VLOOKUP(Table2[[#This Row],[Job-no]],Table4[],7,FALSE),"Done")</f>
        <v>Scheduled/Released</v>
      </c>
    </row>
    <row r="624" spans="1:85" x14ac:dyDescent="0.25">
      <c r="A624" s="39" t="str">
        <f>_xlfn.CONCAT(Table2[[#This Row],[Order]],"-",Table2[[#This Row],[Line]])</f>
        <v>76087-1</v>
      </c>
      <c r="B624" s="5">
        <v>43497</v>
      </c>
      <c r="C624" s="8">
        <v>76087</v>
      </c>
      <c r="D624" s="3" t="s">
        <v>2747</v>
      </c>
      <c r="E624" s="8">
        <v>1</v>
      </c>
      <c r="F624" s="8">
        <v>1</v>
      </c>
      <c r="G624" s="3" t="s">
        <v>42</v>
      </c>
      <c r="H624" s="8">
        <v>3</v>
      </c>
      <c r="I624" s="43" t="b">
        <v>0</v>
      </c>
      <c r="J624" s="43" t="b">
        <v>0</v>
      </c>
      <c r="K624" t="s">
        <v>114</v>
      </c>
      <c r="L624" s="43" t="b">
        <v>0</v>
      </c>
      <c r="M624" s="43" t="b">
        <v>0</v>
      </c>
      <c r="N624" s="43" t="b">
        <v>0</v>
      </c>
      <c r="O624" t="s">
        <v>114</v>
      </c>
      <c r="P624" t="s">
        <v>114</v>
      </c>
      <c r="Q624" t="s">
        <v>114</v>
      </c>
      <c r="R624" t="s">
        <v>114</v>
      </c>
      <c r="S624" t="s">
        <v>114</v>
      </c>
      <c r="T624" t="s">
        <v>114</v>
      </c>
      <c r="U624" t="s">
        <v>114</v>
      </c>
      <c r="V624" t="s">
        <v>114</v>
      </c>
      <c r="W624" s="5">
        <v>43494</v>
      </c>
      <c r="X624" s="3" t="s">
        <v>114</v>
      </c>
      <c r="Y624" s="3"/>
      <c r="Z624" s="3" t="s">
        <v>1284</v>
      </c>
      <c r="AA624" s="3" t="s">
        <v>114</v>
      </c>
      <c r="AB624" s="3" t="s">
        <v>74</v>
      </c>
      <c r="AC624" s="8">
        <v>12</v>
      </c>
      <c r="AD624" s="3" t="s">
        <v>5967</v>
      </c>
      <c r="AE624" s="4" t="s">
        <v>5968</v>
      </c>
      <c r="AF624" s="3"/>
      <c r="AG624" s="3" t="s">
        <v>114</v>
      </c>
      <c r="AH624" s="8">
        <v>3</v>
      </c>
      <c r="AI624" s="3" t="s">
        <v>74</v>
      </c>
      <c r="AJ624" t="s">
        <v>114</v>
      </c>
      <c r="AK624" t="s">
        <v>114</v>
      </c>
      <c r="AL624" s="43" t="b">
        <v>0</v>
      </c>
      <c r="AM624" s="3"/>
      <c r="AN624" s="3"/>
      <c r="AO624" s="43" t="b">
        <v>0</v>
      </c>
      <c r="AP624" s="3" t="b">
        <v>0</v>
      </c>
      <c r="AQ624" s="3">
        <f>VLOOKUP(Table2[[#This Row],[Job-no]],Table3[],26,FALSE)</f>
        <v>945</v>
      </c>
      <c r="AR624" t="str">
        <f t="shared" si="115"/>
        <v>BRLED</v>
      </c>
      <c r="AS624" t="str">
        <f>VLOOKUP(AR624,Table1[],4,0)</f>
        <v>recessed</v>
      </c>
      <c r="AT624">
        <f>IF(BD624&gt;0,"Pattern",VLOOKUP(AR624,Table1[],5,0))</f>
        <v>0</v>
      </c>
      <c r="AU624" s="34">
        <f>IF(AT624="Pattern",WORKDAY(Table2[[#This Row],[Scheduled Ship Date]],-10),WORKDAY(Table2[[#This Row],[Scheduled Ship Date]],-4))</f>
        <v>43493</v>
      </c>
      <c r="AV624" s="39">
        <f>IF(Table2[[#This Row],[Extrusion cut double saw]]=TRUE,IF(O624="ToDo",IF(AT624="Pattern",Table2[[#This Row],[Total Sections]]*0.4,Table2[[#This Row],[Total Sections]]*0.12),0),IF(AT624="Pattern",Table2[[#This Row],[Total Sections]]*4,Table2[[#This Row],[Total Sections]]*1.2))</f>
        <v>3.5999999999999996</v>
      </c>
      <c r="AW624" s="130">
        <f t="shared" ca="1" si="123"/>
        <v>43471</v>
      </c>
      <c r="AX624" s="42">
        <f>IF(AT624="Pattern",Table2[[#This Row],[Scheduled Ship Date]]-2,Table2[[#This Row],[Scheduled Ship Date]]-3)</f>
        <v>43494</v>
      </c>
      <c r="AY624" s="39">
        <f>IF(Table2[[#This Row],[Pattern]]="Pattern",Table2[[#This Row],[Total Sections]]*4.82,Table2[[#This Row],[Total Sections]]*0.5)</f>
        <v>1.5</v>
      </c>
      <c r="AZ624" s="42">
        <f t="shared" ca="1" si="124"/>
        <v>43471</v>
      </c>
      <c r="BA624" s="39">
        <f>((Table2[Total Sections]/Table2[Open Qty])-1)*Table2[Open Qty]*12.96</f>
        <v>0</v>
      </c>
      <c r="BB624" s="39"/>
      <c r="BC624" s="39" t="str">
        <f t="shared" si="116"/>
        <v>BRLED-400-80-35-FL-5-W-UNV-DP-1-TB15</v>
      </c>
      <c r="BD624" s="39">
        <f t="shared" si="117"/>
        <v>0</v>
      </c>
      <c r="BE624" s="39" t="b">
        <f>_xlfn.IFNA(VLOOKUP(Table2[[#This Row],[Job-no]],Table4[],9,FALSE),TRUE)</f>
        <v>0</v>
      </c>
      <c r="BF624" s="39"/>
      <c r="BG624" s="39" t="b">
        <f>_xlfn.IFNA(VLOOKUP(Table2[[#This Row],[Job-no]],Table4[],14,FALSE),TRUE)</f>
        <v>0</v>
      </c>
      <c r="BH624" s="39" t="str">
        <f>_xlfn.IFNA(VLOOKUP(Table2[[#This Row],[Job-no]],Table4[],11,FALSE),"Done")</f>
        <v/>
      </c>
      <c r="BI624" s="39">
        <f>IF(Table2[[#This Row],[Pattern]]="Pattern",VLOOKUP(Table2[[#This Row],[Product Code]],'Routing data'!$A$2:$W$470,13,FALSE),VLOOKUP(Table2[[#This Row],[Product Code]],'Routing data'!$A$2:$W$470,3,FALSE))</f>
        <v>2</v>
      </c>
      <c r="BJ624" s="39">
        <f>IF(Table2[[#This Row],[Pattern]]="Pattern",VLOOKUP(Table2[[#This Row],[Product Code]],'Routing data'!$A$2:$W$470,14,FALSE),VLOOKUP(Table2[[#This Row],[Product Code]],'Routing data'!$A$2:$W$470,4,FALSE))</f>
        <v>0</v>
      </c>
      <c r="BK624" s="39">
        <f>VLOOKUP(Table2[[#This Row],[Product Code]],'Routing data'!A$4:W$524,16,FALSE)</f>
        <v>0</v>
      </c>
      <c r="BL624" s="42">
        <f>IF(Table2[[#This Row],[Milling Required]]=0,"x",IF(AT624="Pattern",B624-10,B624-4))</f>
        <v>43493</v>
      </c>
      <c r="BM624" s="39"/>
      <c r="BN624" s="42">
        <f t="shared" si="118"/>
        <v>43494</v>
      </c>
      <c r="BO624" s="39">
        <f>IF(Table2[[#This Row],[Milling]]="x","x",Table2[[#This Row],[Total Sections]]*2)</f>
        <v>6</v>
      </c>
      <c r="BP624" s="39">
        <f>IF(Table2[[#This Row],[Punching]]="x","x",Table2[Total Sections]*2)</f>
        <v>6</v>
      </c>
      <c r="BQ624" s="39">
        <f>IF(Table2[[#This Row],[Pattern]]="Pattern",Table2[Total Sections]*3,Table2[Total Sections]*1.5)</f>
        <v>4.5</v>
      </c>
      <c r="BR624" s="42">
        <f t="shared" ca="1" si="122"/>
        <v>43474</v>
      </c>
      <c r="BS624" s="39"/>
      <c r="BT624" s="39"/>
      <c r="BU624" s="39"/>
      <c r="BV624" s="39" t="str">
        <f>_xlfn.IFNA(VLOOKUP(Table2[[#This Row],[Job-no]],Table4[],16,FALSE),"Ready")</f>
        <v/>
      </c>
      <c r="BW624" s="39" t="str">
        <f>_xlfn.IFNA(VLOOKUP(Table2[[#This Row],[Job-no]],Table4[],21,FALSE),"Ready")</f>
        <v/>
      </c>
      <c r="BX624" s="39" t="b">
        <f>_xlfn.IFNA(VLOOKUP(Table2[[#This Row],[Job-no]],Table4[],10,FALSE),TRUE)</f>
        <v>0</v>
      </c>
      <c r="BY624" s="39" t="str">
        <f>_xlfn.IFNA(VLOOKUP(Table2[[#This Row],[Job-no]],Table4[],22,FALSE),"Ready")</f>
        <v/>
      </c>
      <c r="BZ624" s="120">
        <f t="shared" si="119"/>
        <v>43497</v>
      </c>
      <c r="CA624" s="120" t="str">
        <f ca="1">IF(OR(Table2[[#This Row],[Saw Date]]=TODAY(),Table2[[#This Row],[Saw Date]]=TODAY()+1), Table2[[#This Row],[Saw Date]],IF(Table2[[#This Row],[Extrusion cut double saw]],"Done",""))</f>
        <v/>
      </c>
      <c r="CB624" s="120" t="str">
        <f ca="1">IF(OR(Table2[[#This Row],[Lens Date]]=TODAY(),Table2[[#This Row],[Lens Date]]=TODAY()+1), Table2[[#This Row],[Lens Date]],IF(Table2[[#This Row],[MSLens]]="Done","Done",""))</f>
        <v/>
      </c>
      <c r="CC624" s="120" t="str">
        <f ca="1">IF(OR(Table2[[#This Row],[Milling Date]]=TODAY(),Table2[[#This Row],[Milling Date]]=TODAY()+1), Table2[[#This Row],[Milling Date]],IF(Table2[[#This Row],[CNC Holes]]="Ready","Done",""))</f>
        <v/>
      </c>
      <c r="CD624" s="120" t="str">
        <f ca="1">IF(OR(Table2[[#This Row],[Welding Date]]=TODAY(),Table2[[#This Row],[Welding Date]]=TODAY()+1), Table2[[#This Row],[Welding Date]],IF(Table2[[#This Row],[Welding Corners]]="Ready","Done",""))</f>
        <v/>
      </c>
      <c r="CE624" s="120" t="str">
        <f ca="1">IF(OR(Table2[[#This Row],[Puching Date]]=TODAY(),Table2[[#This Row],[Puching Date]]=TODAY()+1), Table2[[#This Row],[Puching Date]],IF(Table2[[#This Row],[Punch Holes]]="Ready","Done",""))</f>
        <v/>
      </c>
      <c r="CF624" s="120" t="str">
        <f ca="1">IF(OR(Table2[[#This Row],[Housing Date2]]=TODAY(),Table2[[#This Row],[Housing Date2]]=TODAY()+1),Table2[[#This Row],[Housing Date2]],IF(Table2[[#This Row],[Body Assembly]],"Done",""))</f>
        <v/>
      </c>
      <c r="CG624" s="120" t="str">
        <f>_xlfn.IFNA(VLOOKUP(Table2[[#This Row],[Job-no]],Table4[],7,FALSE),"Done")</f>
        <v>Scheduled/Released</v>
      </c>
    </row>
    <row r="625" spans="1:85" x14ac:dyDescent="0.25">
      <c r="A625" s="39" t="str">
        <f>_xlfn.CONCAT(Table2[[#This Row],[Order]],"-",Table2[[#This Row],[Line]])</f>
        <v>76087-2</v>
      </c>
      <c r="B625" s="5">
        <v>43497</v>
      </c>
      <c r="C625" s="8">
        <v>76087</v>
      </c>
      <c r="D625" s="3" t="s">
        <v>2748</v>
      </c>
      <c r="E625" s="8">
        <v>2</v>
      </c>
      <c r="F625" s="8">
        <v>1</v>
      </c>
      <c r="G625" s="3" t="s">
        <v>42</v>
      </c>
      <c r="H625" s="8">
        <v>3</v>
      </c>
      <c r="I625" s="43" t="b">
        <v>0</v>
      </c>
      <c r="J625" s="43" t="b">
        <v>0</v>
      </c>
      <c r="K625" t="s">
        <v>114</v>
      </c>
      <c r="L625" s="43" t="b">
        <v>0</v>
      </c>
      <c r="M625" s="43" t="b">
        <v>0</v>
      </c>
      <c r="N625" s="43" t="b">
        <v>0</v>
      </c>
      <c r="O625" t="s">
        <v>114</v>
      </c>
      <c r="P625" t="s">
        <v>114</v>
      </c>
      <c r="Q625" t="s">
        <v>114</v>
      </c>
      <c r="R625" t="s">
        <v>114</v>
      </c>
      <c r="S625" t="s">
        <v>114</v>
      </c>
      <c r="T625" t="s">
        <v>114</v>
      </c>
      <c r="U625" t="s">
        <v>114</v>
      </c>
      <c r="V625" t="s">
        <v>114</v>
      </c>
      <c r="W625" s="5">
        <v>43494</v>
      </c>
      <c r="X625" s="3" t="s">
        <v>114</v>
      </c>
      <c r="Y625" s="3"/>
      <c r="Z625" s="3" t="s">
        <v>1284</v>
      </c>
      <c r="AA625" s="3" t="s">
        <v>114</v>
      </c>
      <c r="AB625" s="3" t="s">
        <v>74</v>
      </c>
      <c r="AC625" s="8">
        <v>12</v>
      </c>
      <c r="AD625" s="3" t="s">
        <v>5967</v>
      </c>
      <c r="AE625" s="4" t="s">
        <v>5968</v>
      </c>
      <c r="AF625" s="3"/>
      <c r="AG625" s="3" t="s">
        <v>114</v>
      </c>
      <c r="AH625" s="8">
        <v>3</v>
      </c>
      <c r="AI625" s="3" t="s">
        <v>74</v>
      </c>
      <c r="AJ625" t="s">
        <v>114</v>
      </c>
      <c r="AK625" t="s">
        <v>114</v>
      </c>
      <c r="AL625" s="43" t="b">
        <v>0</v>
      </c>
      <c r="AM625" s="3"/>
      <c r="AN625" s="3"/>
      <c r="AO625" s="43" t="b">
        <v>0</v>
      </c>
      <c r="AP625" s="3" t="b">
        <v>0</v>
      </c>
      <c r="AQ625" s="3">
        <f>VLOOKUP(Table2[[#This Row],[Job-no]],Table3[],26,FALSE)</f>
        <v>1431</v>
      </c>
      <c r="AR625" t="str">
        <f t="shared" si="115"/>
        <v>BRLED</v>
      </c>
      <c r="AS625" t="str">
        <f>VLOOKUP(AR625,Table1[],4,0)</f>
        <v>recessed</v>
      </c>
      <c r="AT625">
        <f>IF(BD625&gt;0,"Pattern",VLOOKUP(AR625,Table1[],5,0))</f>
        <v>0</v>
      </c>
      <c r="AU625" s="34">
        <f>IF(AT625="Pattern",WORKDAY(Table2[[#This Row],[Scheduled Ship Date]],-10),WORKDAY(Table2[[#This Row],[Scheduled Ship Date]],-4))</f>
        <v>43493</v>
      </c>
      <c r="AV625" s="39">
        <f>IF(Table2[[#This Row],[Extrusion cut double saw]]=TRUE,IF(O625="ToDo",IF(AT625="Pattern",Table2[[#This Row],[Total Sections]]*0.4,Table2[[#This Row],[Total Sections]]*0.12),0),IF(AT625="Pattern",Table2[[#This Row],[Total Sections]]*4,Table2[[#This Row],[Total Sections]]*1.2))</f>
        <v>3.5999999999999996</v>
      </c>
      <c r="AW625" s="130">
        <f t="shared" ca="1" si="123"/>
        <v>43471</v>
      </c>
      <c r="AX625" s="42">
        <f>IF(AT625="Pattern",Table2[[#This Row],[Scheduled Ship Date]]-2,Table2[[#This Row],[Scheduled Ship Date]]-3)</f>
        <v>43494</v>
      </c>
      <c r="AY625" s="39">
        <f>IF(Table2[[#This Row],[Pattern]]="Pattern",Table2[[#This Row],[Total Sections]]*4.82,Table2[[#This Row],[Total Sections]]*0.5)</f>
        <v>1.5</v>
      </c>
      <c r="AZ625" s="42">
        <f t="shared" ca="1" si="124"/>
        <v>43471</v>
      </c>
      <c r="BA625" s="39">
        <f>((Table2[Total Sections]/Table2[Open Qty])-1)*Table2[Open Qty]*12.96</f>
        <v>0</v>
      </c>
      <c r="BB625" s="39"/>
      <c r="BC625" s="39" t="str">
        <f t="shared" si="116"/>
        <v>BRLED-400-80-35-FL-5-W-UNV-DP-1-TB15-B1(BSL10LST)</v>
      </c>
      <c r="BD625" s="39">
        <f t="shared" si="117"/>
        <v>0</v>
      </c>
      <c r="BE625" s="39" t="b">
        <f>_xlfn.IFNA(VLOOKUP(Table2[[#This Row],[Job-no]],Table4[],9,FALSE),TRUE)</f>
        <v>0</v>
      </c>
      <c r="BF625" s="39"/>
      <c r="BG625" s="39" t="b">
        <f>_xlfn.IFNA(VLOOKUP(Table2[[#This Row],[Job-no]],Table4[],14,FALSE),TRUE)</f>
        <v>0</v>
      </c>
      <c r="BH625" s="39" t="str">
        <f>_xlfn.IFNA(VLOOKUP(Table2[[#This Row],[Job-no]],Table4[],11,FALSE),"Done")</f>
        <v/>
      </c>
      <c r="BI625" s="39">
        <f>IF(Table2[[#This Row],[Pattern]]="Pattern",VLOOKUP(Table2[[#This Row],[Product Code]],'Routing data'!$A$2:$W$470,13,FALSE),VLOOKUP(Table2[[#This Row],[Product Code]],'Routing data'!$A$2:$W$470,3,FALSE))</f>
        <v>2</v>
      </c>
      <c r="BJ625" s="39">
        <f>IF(Table2[[#This Row],[Pattern]]="Pattern",VLOOKUP(Table2[[#This Row],[Product Code]],'Routing data'!$A$2:$W$470,14,FALSE),VLOOKUP(Table2[[#This Row],[Product Code]],'Routing data'!$A$2:$W$470,4,FALSE))</f>
        <v>0</v>
      </c>
      <c r="BK625" s="39">
        <f>VLOOKUP(Table2[[#This Row],[Product Code]],'Routing data'!A$4:W$524,16,FALSE)</f>
        <v>0</v>
      </c>
      <c r="BL625" s="42">
        <f>IF(Table2[[#This Row],[Milling Required]]=0,"x",IF(AT625="Pattern",B625-10,B625-4))</f>
        <v>43493</v>
      </c>
      <c r="BM625" s="39"/>
      <c r="BN625" s="42">
        <f t="shared" si="118"/>
        <v>43494</v>
      </c>
      <c r="BO625" s="39">
        <f>IF(Table2[[#This Row],[Milling]]="x","x",Table2[[#This Row],[Total Sections]]*2)</f>
        <v>6</v>
      </c>
      <c r="BP625" s="39">
        <f>IF(Table2[[#This Row],[Punching]]="x","x",Table2[Total Sections]*2)</f>
        <v>6</v>
      </c>
      <c r="BQ625" s="39">
        <f>IF(Table2[[#This Row],[Pattern]]="Pattern",Table2[Total Sections]*3,Table2[Total Sections]*1.5)</f>
        <v>4.5</v>
      </c>
      <c r="BR625" s="42">
        <f t="shared" ca="1" si="122"/>
        <v>43474</v>
      </c>
      <c r="BS625" s="39"/>
      <c r="BT625" s="39"/>
      <c r="BU625" s="39"/>
      <c r="BV625" s="39" t="str">
        <f>_xlfn.IFNA(VLOOKUP(Table2[[#This Row],[Job-no]],Table4[],16,FALSE),"Ready")</f>
        <v/>
      </c>
      <c r="BW625" s="39" t="str">
        <f>_xlfn.IFNA(VLOOKUP(Table2[[#This Row],[Job-no]],Table4[],21,FALSE),"Ready")</f>
        <v/>
      </c>
      <c r="BX625" s="39" t="b">
        <f>_xlfn.IFNA(VLOOKUP(Table2[[#This Row],[Job-no]],Table4[],10,FALSE),TRUE)</f>
        <v>0</v>
      </c>
      <c r="BY625" s="39" t="str">
        <f>_xlfn.IFNA(VLOOKUP(Table2[[#This Row],[Job-no]],Table4[],22,FALSE),"Ready")</f>
        <v/>
      </c>
      <c r="BZ625" s="120">
        <f t="shared" si="119"/>
        <v>43497</v>
      </c>
      <c r="CA625" s="120" t="str">
        <f ca="1">IF(OR(Table2[[#This Row],[Saw Date]]=TODAY(),Table2[[#This Row],[Saw Date]]=TODAY()+1), Table2[[#This Row],[Saw Date]],IF(Table2[[#This Row],[Extrusion cut double saw]],"Done",""))</f>
        <v/>
      </c>
      <c r="CB625" s="120" t="str">
        <f ca="1">IF(OR(Table2[[#This Row],[Lens Date]]=TODAY(),Table2[[#This Row],[Lens Date]]=TODAY()+1), Table2[[#This Row],[Lens Date]],IF(Table2[[#This Row],[MSLens]]="Done","Done",""))</f>
        <v/>
      </c>
      <c r="CC625" s="120" t="str">
        <f ca="1">IF(OR(Table2[[#This Row],[Milling Date]]=TODAY(),Table2[[#This Row],[Milling Date]]=TODAY()+1), Table2[[#This Row],[Milling Date]],IF(Table2[[#This Row],[CNC Holes]]="Ready","Done",""))</f>
        <v/>
      </c>
      <c r="CD625" s="120" t="str">
        <f ca="1">IF(OR(Table2[[#This Row],[Welding Date]]=TODAY(),Table2[[#This Row],[Welding Date]]=TODAY()+1), Table2[[#This Row],[Welding Date]],IF(Table2[[#This Row],[Welding Corners]]="Ready","Done",""))</f>
        <v/>
      </c>
      <c r="CE625" s="120" t="str">
        <f ca="1">IF(OR(Table2[[#This Row],[Puching Date]]=TODAY(),Table2[[#This Row],[Puching Date]]=TODAY()+1), Table2[[#This Row],[Puching Date]],IF(Table2[[#This Row],[Punch Holes]]="Ready","Done",""))</f>
        <v/>
      </c>
      <c r="CF625" s="120" t="str">
        <f ca="1">IF(OR(Table2[[#This Row],[Housing Date2]]=TODAY(),Table2[[#This Row],[Housing Date2]]=TODAY()+1),Table2[[#This Row],[Housing Date2]],IF(Table2[[#This Row],[Body Assembly]],"Done",""))</f>
        <v/>
      </c>
      <c r="CG625" s="120" t="str">
        <f>_xlfn.IFNA(VLOOKUP(Table2[[#This Row],[Job-no]],Table4[],7,FALSE),"Done")</f>
        <v>Scheduled/Released</v>
      </c>
    </row>
    <row r="626" spans="1:85" x14ac:dyDescent="0.25">
      <c r="A626" s="39" t="str">
        <f>_xlfn.CONCAT(Table2[[#This Row],[Order]],"-",Table2[[#This Row],[Line]])</f>
        <v>76087-3</v>
      </c>
      <c r="B626" s="5">
        <v>43497</v>
      </c>
      <c r="C626" s="8">
        <v>76087</v>
      </c>
      <c r="D626" s="3" t="s">
        <v>1199</v>
      </c>
      <c r="E626" s="8">
        <v>3</v>
      </c>
      <c r="F626" s="8">
        <v>1</v>
      </c>
      <c r="G626" s="3" t="s">
        <v>42</v>
      </c>
      <c r="H626" s="8">
        <v>3</v>
      </c>
      <c r="I626" s="43" t="b">
        <v>0</v>
      </c>
      <c r="J626" s="43" t="b">
        <v>0</v>
      </c>
      <c r="K626" t="s">
        <v>114</v>
      </c>
      <c r="L626" s="43" t="b">
        <v>0</v>
      </c>
      <c r="M626" s="43" t="b">
        <v>0</v>
      </c>
      <c r="N626" s="43" t="b">
        <v>0</v>
      </c>
      <c r="O626" t="s">
        <v>114</v>
      </c>
      <c r="P626" t="s">
        <v>114</v>
      </c>
      <c r="Q626" t="s">
        <v>114</v>
      </c>
      <c r="R626" t="s">
        <v>114</v>
      </c>
      <c r="S626" t="s">
        <v>114</v>
      </c>
      <c r="T626" t="s">
        <v>114</v>
      </c>
      <c r="U626" t="s">
        <v>114</v>
      </c>
      <c r="V626" t="s">
        <v>114</v>
      </c>
      <c r="W626" s="5">
        <v>43494</v>
      </c>
      <c r="X626" s="3" t="s">
        <v>114</v>
      </c>
      <c r="Y626" s="3"/>
      <c r="Z626" s="3" t="s">
        <v>1284</v>
      </c>
      <c r="AA626" s="3" t="s">
        <v>114</v>
      </c>
      <c r="AB626" s="3" t="s">
        <v>74</v>
      </c>
      <c r="AC626" s="8">
        <v>12</v>
      </c>
      <c r="AD626" s="3" t="s">
        <v>5967</v>
      </c>
      <c r="AE626" s="4" t="s">
        <v>5968</v>
      </c>
      <c r="AF626" s="3"/>
      <c r="AG626" s="3" t="s">
        <v>114</v>
      </c>
      <c r="AH626" s="8">
        <v>3</v>
      </c>
      <c r="AI626" s="3" t="s">
        <v>74</v>
      </c>
      <c r="AJ626" t="s">
        <v>114</v>
      </c>
      <c r="AK626" t="s">
        <v>114</v>
      </c>
      <c r="AL626" s="43" t="b">
        <v>0</v>
      </c>
      <c r="AM626" s="3"/>
      <c r="AN626" s="3"/>
      <c r="AO626" s="43" t="b">
        <v>0</v>
      </c>
      <c r="AP626" s="3" t="b">
        <v>0</v>
      </c>
      <c r="AQ626" s="3">
        <f>VLOOKUP(Table2[[#This Row],[Job-no]],Table3[],26,FALSE)</f>
        <v>945</v>
      </c>
      <c r="AR626" t="str">
        <f t="shared" si="115"/>
        <v>BDLED</v>
      </c>
      <c r="AS626" t="str">
        <f>VLOOKUP(AR626,Table1[],4,0)</f>
        <v>pendant</v>
      </c>
      <c r="AT626">
        <f>IF(BD626&gt;0,"Pattern",VLOOKUP(AR626,Table1[],5,0))</f>
        <v>0</v>
      </c>
      <c r="AU626" s="34">
        <f>IF(AT626="Pattern",WORKDAY(Table2[[#This Row],[Scheduled Ship Date]],-10),WORKDAY(Table2[[#This Row],[Scheduled Ship Date]],-4))</f>
        <v>43493</v>
      </c>
      <c r="AV626" s="39">
        <f>IF(Table2[[#This Row],[Extrusion cut double saw]]=TRUE,IF(O626="ToDo",IF(AT626="Pattern",Table2[[#This Row],[Total Sections]]*0.4,Table2[[#This Row],[Total Sections]]*0.12),0),IF(AT626="Pattern",Table2[[#This Row],[Total Sections]]*4,Table2[[#This Row],[Total Sections]]*1.2))</f>
        <v>3.5999999999999996</v>
      </c>
      <c r="AW626" s="130">
        <f t="shared" ca="1" si="123"/>
        <v>43471</v>
      </c>
      <c r="AX626" s="42">
        <f>IF(AT626="Pattern",Table2[[#This Row],[Scheduled Ship Date]]-2,Table2[[#This Row],[Scheduled Ship Date]]-3)</f>
        <v>43494</v>
      </c>
      <c r="AY626" s="39">
        <f>IF(Table2[[#This Row],[Pattern]]="Pattern",Table2[[#This Row],[Total Sections]]*4.82,Table2[[#This Row],[Total Sections]]*0.5)</f>
        <v>1.5</v>
      </c>
      <c r="AZ626" s="42">
        <f t="shared" ca="1" si="124"/>
        <v>43471</v>
      </c>
      <c r="BA626" s="39">
        <f>((Table2[Total Sections]/Table2[Open Qty])-1)*Table2[Open Qty]*12.96</f>
        <v>0</v>
      </c>
      <c r="BB626" s="39"/>
      <c r="BC626" s="39" t="str">
        <f t="shared" si="116"/>
        <v>BDLED-125-80-35-SO-5-AP-UNV-DP</v>
      </c>
      <c r="BD626" s="39">
        <f t="shared" si="117"/>
        <v>0</v>
      </c>
      <c r="BE626" s="39" t="b">
        <f>_xlfn.IFNA(VLOOKUP(Table2[[#This Row],[Job-no]],Table4[],9,FALSE),TRUE)</f>
        <v>0</v>
      </c>
      <c r="BF626" s="39"/>
      <c r="BG626" s="39" t="b">
        <f>_xlfn.IFNA(VLOOKUP(Table2[[#This Row],[Job-no]],Table4[],14,FALSE),TRUE)</f>
        <v>0</v>
      </c>
      <c r="BH626" s="39" t="str">
        <f>_xlfn.IFNA(VLOOKUP(Table2[[#This Row],[Job-no]],Table4[],11,FALSE),"Done")</f>
        <v/>
      </c>
      <c r="BI626" s="39">
        <f>IF(Table2[[#This Row],[Pattern]]="Pattern",VLOOKUP(Table2[[#This Row],[Product Code]],'Routing data'!$A$2:$W$470,13,FALSE),VLOOKUP(Table2[[#This Row],[Product Code]],'Routing data'!$A$2:$W$470,3,FALSE))</f>
        <v>2</v>
      </c>
      <c r="BJ626" s="39">
        <f>IF(Table2[[#This Row],[Pattern]]="Pattern",VLOOKUP(Table2[[#This Row],[Product Code]],'Routing data'!$A$2:$W$470,14,FALSE),VLOOKUP(Table2[[#This Row],[Product Code]],'Routing data'!$A$2:$W$470,4,FALSE))</f>
        <v>0</v>
      </c>
      <c r="BK626" s="39">
        <f>VLOOKUP(Table2[[#This Row],[Product Code]],'Routing data'!A$4:W$524,16,FALSE)</f>
        <v>0</v>
      </c>
      <c r="BL626" s="42">
        <f>IF(Table2[[#This Row],[Milling Required]]=0,"x",IF(AT626="Pattern",B626-10,B626-4))</f>
        <v>43493</v>
      </c>
      <c r="BM626" s="39"/>
      <c r="BN626" s="42">
        <f t="shared" si="118"/>
        <v>43494</v>
      </c>
      <c r="BO626" s="39">
        <f>IF(Table2[[#This Row],[Milling]]="x","x",Table2[[#This Row],[Total Sections]]*2)</f>
        <v>6</v>
      </c>
      <c r="BP626" s="39">
        <f>IF(Table2[[#This Row],[Punching]]="x","x",Table2[Total Sections]*2)</f>
        <v>6</v>
      </c>
      <c r="BQ626" s="39">
        <f>IF(Table2[[#This Row],[Pattern]]="Pattern",Table2[Total Sections]*3,Table2[Total Sections]*1.5)</f>
        <v>4.5</v>
      </c>
      <c r="BR626" s="42">
        <f t="shared" ca="1" si="122"/>
        <v>43474</v>
      </c>
      <c r="BS626" s="39"/>
      <c r="BT626" s="39"/>
      <c r="BU626" s="39"/>
      <c r="BV626" s="39" t="str">
        <f>_xlfn.IFNA(VLOOKUP(Table2[[#This Row],[Job-no]],Table4[],16,FALSE),"Ready")</f>
        <v/>
      </c>
      <c r="BW626" s="39" t="str">
        <f>_xlfn.IFNA(VLOOKUP(Table2[[#This Row],[Job-no]],Table4[],21,FALSE),"Ready")</f>
        <v/>
      </c>
      <c r="BX626" s="39" t="b">
        <f>_xlfn.IFNA(VLOOKUP(Table2[[#This Row],[Job-no]],Table4[],10,FALSE),TRUE)</f>
        <v>0</v>
      </c>
      <c r="BY626" s="39" t="str">
        <f>_xlfn.IFNA(VLOOKUP(Table2[[#This Row],[Job-no]],Table4[],22,FALSE),"Ready")</f>
        <v/>
      </c>
      <c r="BZ626" s="120">
        <f t="shared" si="119"/>
        <v>43497</v>
      </c>
      <c r="CA626" s="120" t="str">
        <f ca="1">IF(OR(Table2[[#This Row],[Saw Date]]=TODAY(),Table2[[#This Row],[Saw Date]]=TODAY()+1), Table2[[#This Row],[Saw Date]],IF(Table2[[#This Row],[Extrusion cut double saw]],"Done",""))</f>
        <v/>
      </c>
      <c r="CB626" s="120" t="str">
        <f ca="1">IF(OR(Table2[[#This Row],[Lens Date]]=TODAY(),Table2[[#This Row],[Lens Date]]=TODAY()+1), Table2[[#This Row],[Lens Date]],IF(Table2[[#This Row],[MSLens]]="Done","Done",""))</f>
        <v/>
      </c>
      <c r="CC626" s="120" t="str">
        <f ca="1">IF(OR(Table2[[#This Row],[Milling Date]]=TODAY(),Table2[[#This Row],[Milling Date]]=TODAY()+1), Table2[[#This Row],[Milling Date]],IF(Table2[[#This Row],[CNC Holes]]="Ready","Done",""))</f>
        <v/>
      </c>
      <c r="CD626" s="120" t="str">
        <f ca="1">IF(OR(Table2[[#This Row],[Welding Date]]=TODAY(),Table2[[#This Row],[Welding Date]]=TODAY()+1), Table2[[#This Row],[Welding Date]],IF(Table2[[#This Row],[Welding Corners]]="Ready","Done",""))</f>
        <v/>
      </c>
      <c r="CE626" s="120" t="str">
        <f ca="1">IF(OR(Table2[[#This Row],[Puching Date]]=TODAY(),Table2[[#This Row],[Puching Date]]=TODAY()+1), Table2[[#This Row],[Puching Date]],IF(Table2[[#This Row],[Punch Holes]]="Ready","Done",""))</f>
        <v/>
      </c>
      <c r="CF626" s="120" t="str">
        <f ca="1">IF(OR(Table2[[#This Row],[Housing Date2]]=TODAY(),Table2[[#This Row],[Housing Date2]]=TODAY()+1),Table2[[#This Row],[Housing Date2]],IF(Table2[[#This Row],[Body Assembly]],"Done",""))</f>
        <v/>
      </c>
      <c r="CG626" s="120" t="str">
        <f>_xlfn.IFNA(VLOOKUP(Table2[[#This Row],[Job-no]],Table4[],7,FALSE),"Done")</f>
        <v>Scheduled/Released</v>
      </c>
    </row>
    <row r="627" spans="1:85" x14ac:dyDescent="0.25">
      <c r="A627" s="39" t="str">
        <f>_xlfn.CONCAT(Table2[[#This Row],[Order]],"-",Table2[[#This Row],[Line]])</f>
        <v>76087-4</v>
      </c>
      <c r="B627" s="5">
        <v>43497</v>
      </c>
      <c r="C627" s="8">
        <v>76087</v>
      </c>
      <c r="D627" s="3" t="s">
        <v>1201</v>
      </c>
      <c r="E627" s="8">
        <v>4</v>
      </c>
      <c r="F627" s="8">
        <v>1</v>
      </c>
      <c r="G627" s="3" t="s">
        <v>42</v>
      </c>
      <c r="H627" s="8">
        <v>3</v>
      </c>
      <c r="I627" s="43" t="b">
        <v>0</v>
      </c>
      <c r="J627" s="43" t="b">
        <v>0</v>
      </c>
      <c r="K627" t="s">
        <v>114</v>
      </c>
      <c r="L627" s="43" t="b">
        <v>0</v>
      </c>
      <c r="M627" s="43" t="b">
        <v>0</v>
      </c>
      <c r="N627" s="43" t="b">
        <v>0</v>
      </c>
      <c r="O627" t="s">
        <v>114</v>
      </c>
      <c r="P627" t="s">
        <v>114</v>
      </c>
      <c r="Q627" t="s">
        <v>114</v>
      </c>
      <c r="R627" t="s">
        <v>114</v>
      </c>
      <c r="S627" t="s">
        <v>114</v>
      </c>
      <c r="T627" t="s">
        <v>114</v>
      </c>
      <c r="U627" t="s">
        <v>114</v>
      </c>
      <c r="V627" t="s">
        <v>114</v>
      </c>
      <c r="W627" s="5">
        <v>43494</v>
      </c>
      <c r="X627" s="3" t="s">
        <v>114</v>
      </c>
      <c r="Y627" s="3"/>
      <c r="Z627" s="3" t="s">
        <v>1284</v>
      </c>
      <c r="AA627" s="3" t="s">
        <v>114</v>
      </c>
      <c r="AB627" s="3" t="s">
        <v>74</v>
      </c>
      <c r="AC627" s="8">
        <v>12</v>
      </c>
      <c r="AD627" s="3" t="s">
        <v>5967</v>
      </c>
      <c r="AE627" s="4" t="s">
        <v>5968</v>
      </c>
      <c r="AF627" s="3"/>
      <c r="AG627" s="3" t="s">
        <v>114</v>
      </c>
      <c r="AH627" s="8">
        <v>3</v>
      </c>
      <c r="AI627" s="3" t="s">
        <v>74</v>
      </c>
      <c r="AJ627" t="s">
        <v>114</v>
      </c>
      <c r="AK627" t="s">
        <v>114</v>
      </c>
      <c r="AL627" s="43" t="b">
        <v>0</v>
      </c>
      <c r="AM627" s="3"/>
      <c r="AN627" s="3"/>
      <c r="AO627" s="43" t="b">
        <v>0</v>
      </c>
      <c r="AP627" s="3" t="b">
        <v>0</v>
      </c>
      <c r="AQ627" s="3">
        <f>VLOOKUP(Table2[[#This Row],[Job-no]],Table3[],26,FALSE)</f>
        <v>1431</v>
      </c>
      <c r="AR627" t="str">
        <f t="shared" si="115"/>
        <v>BDLED</v>
      </c>
      <c r="AS627" t="str">
        <f>VLOOKUP(AR627,Table1[],4,0)</f>
        <v>pendant</v>
      </c>
      <c r="AT627">
        <f>IF(BD627&gt;0,"Pattern",VLOOKUP(AR627,Table1[],5,0))</f>
        <v>0</v>
      </c>
      <c r="AU627" s="34">
        <f>IF(AT627="Pattern",WORKDAY(Table2[[#This Row],[Scheduled Ship Date]],-10),WORKDAY(Table2[[#This Row],[Scheduled Ship Date]],-4))</f>
        <v>43493</v>
      </c>
      <c r="AV627" s="39">
        <f>IF(Table2[[#This Row],[Extrusion cut double saw]]=TRUE,IF(O627="ToDo",IF(AT627="Pattern",Table2[[#This Row],[Total Sections]]*0.4,Table2[[#This Row],[Total Sections]]*0.12),0),IF(AT627="Pattern",Table2[[#This Row],[Total Sections]]*4,Table2[[#This Row],[Total Sections]]*1.2))</f>
        <v>3.5999999999999996</v>
      </c>
      <c r="AW627" s="130">
        <f t="shared" ca="1" si="123"/>
        <v>43471</v>
      </c>
      <c r="AX627" s="42">
        <f>IF(AT627="Pattern",Table2[[#This Row],[Scheduled Ship Date]]-2,Table2[[#This Row],[Scheduled Ship Date]]-3)</f>
        <v>43494</v>
      </c>
      <c r="AY627" s="39">
        <f>IF(Table2[[#This Row],[Pattern]]="Pattern",Table2[[#This Row],[Total Sections]]*4.82,Table2[[#This Row],[Total Sections]]*0.5)</f>
        <v>1.5</v>
      </c>
      <c r="AZ627" s="42">
        <f t="shared" ca="1" si="124"/>
        <v>43471</v>
      </c>
      <c r="BA627" s="39">
        <f>((Table2[Total Sections]/Table2[Open Qty])-1)*Table2[Open Qty]*12.96</f>
        <v>0</v>
      </c>
      <c r="BB627" s="39"/>
      <c r="BC627" s="39" t="str">
        <f t="shared" si="116"/>
        <v>BDLED-125-80-35-SO-5-AP-UNV-DP</v>
      </c>
      <c r="BD627" s="39">
        <f t="shared" si="117"/>
        <v>0</v>
      </c>
      <c r="BE627" s="39" t="b">
        <f>_xlfn.IFNA(VLOOKUP(Table2[[#This Row],[Job-no]],Table4[],9,FALSE),TRUE)</f>
        <v>0</v>
      </c>
      <c r="BF627" s="39"/>
      <c r="BG627" s="39" t="b">
        <f>_xlfn.IFNA(VLOOKUP(Table2[[#This Row],[Job-no]],Table4[],14,FALSE),TRUE)</f>
        <v>0</v>
      </c>
      <c r="BH627" s="39" t="str">
        <f>_xlfn.IFNA(VLOOKUP(Table2[[#This Row],[Job-no]],Table4[],11,FALSE),"Done")</f>
        <v/>
      </c>
      <c r="BI627" s="39">
        <f>IF(Table2[[#This Row],[Pattern]]="Pattern",VLOOKUP(Table2[[#This Row],[Product Code]],'Routing data'!$A$2:$W$470,13,FALSE),VLOOKUP(Table2[[#This Row],[Product Code]],'Routing data'!$A$2:$W$470,3,FALSE))</f>
        <v>2</v>
      </c>
      <c r="BJ627" s="39">
        <f>IF(Table2[[#This Row],[Pattern]]="Pattern",VLOOKUP(Table2[[#This Row],[Product Code]],'Routing data'!$A$2:$W$470,14,FALSE),VLOOKUP(Table2[[#This Row],[Product Code]],'Routing data'!$A$2:$W$470,4,FALSE))</f>
        <v>0</v>
      </c>
      <c r="BK627" s="39">
        <f>VLOOKUP(Table2[[#This Row],[Product Code]],'Routing data'!A$4:W$524,16,FALSE)</f>
        <v>0</v>
      </c>
      <c r="BL627" s="42">
        <f>IF(Table2[[#This Row],[Milling Required]]=0,"x",IF(AT627="Pattern",B627-10,B627-4))</f>
        <v>43493</v>
      </c>
      <c r="BM627" s="39"/>
      <c r="BN627" s="42">
        <f t="shared" si="118"/>
        <v>43494</v>
      </c>
      <c r="BO627" s="39">
        <f>IF(Table2[[#This Row],[Milling]]="x","x",Table2[[#This Row],[Total Sections]]*2)</f>
        <v>6</v>
      </c>
      <c r="BP627" s="39">
        <f>IF(Table2[[#This Row],[Punching]]="x","x",Table2[Total Sections]*2)</f>
        <v>6</v>
      </c>
      <c r="BQ627" s="39">
        <f>IF(Table2[[#This Row],[Pattern]]="Pattern",Table2[Total Sections]*3,Table2[Total Sections]*1.5)</f>
        <v>4.5</v>
      </c>
      <c r="BR627" s="42">
        <f t="shared" ca="1" si="122"/>
        <v>43474</v>
      </c>
      <c r="BS627" s="39"/>
      <c r="BT627" s="39"/>
      <c r="BU627" s="39"/>
      <c r="BV627" s="39" t="str">
        <f>_xlfn.IFNA(VLOOKUP(Table2[[#This Row],[Job-no]],Table4[],16,FALSE),"Ready")</f>
        <v/>
      </c>
      <c r="BW627" s="39" t="str">
        <f>_xlfn.IFNA(VLOOKUP(Table2[[#This Row],[Job-no]],Table4[],21,FALSE),"Ready")</f>
        <v/>
      </c>
      <c r="BX627" s="39" t="b">
        <f>_xlfn.IFNA(VLOOKUP(Table2[[#This Row],[Job-no]],Table4[],10,FALSE),TRUE)</f>
        <v>0</v>
      </c>
      <c r="BY627" s="39" t="str">
        <f>_xlfn.IFNA(VLOOKUP(Table2[[#This Row],[Job-no]],Table4[],22,FALSE),"Ready")</f>
        <v/>
      </c>
      <c r="BZ627" s="120">
        <f t="shared" si="119"/>
        <v>43497</v>
      </c>
      <c r="CA627" s="120" t="str">
        <f ca="1">IF(OR(Table2[[#This Row],[Saw Date]]=TODAY(),Table2[[#This Row],[Saw Date]]=TODAY()+1), Table2[[#This Row],[Saw Date]],IF(Table2[[#This Row],[Extrusion cut double saw]],"Done",""))</f>
        <v/>
      </c>
      <c r="CB627" s="120" t="str">
        <f ca="1">IF(OR(Table2[[#This Row],[Lens Date]]=TODAY(),Table2[[#This Row],[Lens Date]]=TODAY()+1), Table2[[#This Row],[Lens Date]],IF(Table2[[#This Row],[MSLens]]="Done","Done",""))</f>
        <v/>
      </c>
      <c r="CC627" s="120" t="str">
        <f ca="1">IF(OR(Table2[[#This Row],[Milling Date]]=TODAY(),Table2[[#This Row],[Milling Date]]=TODAY()+1), Table2[[#This Row],[Milling Date]],IF(Table2[[#This Row],[CNC Holes]]="Ready","Done",""))</f>
        <v/>
      </c>
      <c r="CD627" s="120" t="str">
        <f ca="1">IF(OR(Table2[[#This Row],[Welding Date]]=TODAY(),Table2[[#This Row],[Welding Date]]=TODAY()+1), Table2[[#This Row],[Welding Date]],IF(Table2[[#This Row],[Welding Corners]]="Ready","Done",""))</f>
        <v/>
      </c>
      <c r="CE627" s="120" t="str">
        <f ca="1">IF(OR(Table2[[#This Row],[Puching Date]]=TODAY(),Table2[[#This Row],[Puching Date]]=TODAY()+1), Table2[[#This Row],[Puching Date]],IF(Table2[[#This Row],[Punch Holes]]="Ready","Done",""))</f>
        <v/>
      </c>
      <c r="CF627" s="120" t="str">
        <f ca="1">IF(OR(Table2[[#This Row],[Housing Date2]]=TODAY(),Table2[[#This Row],[Housing Date2]]=TODAY()+1),Table2[[#This Row],[Housing Date2]],IF(Table2[[#This Row],[Body Assembly]],"Done",""))</f>
        <v/>
      </c>
      <c r="CG627" s="120" t="str">
        <f>_xlfn.IFNA(VLOOKUP(Table2[[#This Row],[Job-no]],Table4[],7,FALSE),"Done")</f>
        <v>Scheduled/Released</v>
      </c>
    </row>
    <row r="628" spans="1:85" x14ac:dyDescent="0.25">
      <c r="A628" t="str">
        <f>_xlfn.CONCAT(Table2[[#This Row],[Order]],"-",Table2[[#This Row],[Line]])</f>
        <v>77673-1</v>
      </c>
      <c r="B628" s="5">
        <v>43497</v>
      </c>
      <c r="C628" s="8">
        <v>77673</v>
      </c>
      <c r="D628" s="3" t="s">
        <v>3508</v>
      </c>
      <c r="E628" s="8">
        <v>1</v>
      </c>
      <c r="F628" s="8">
        <v>1</v>
      </c>
      <c r="G628" s="3" t="s">
        <v>42</v>
      </c>
      <c r="H628" s="8">
        <v>2</v>
      </c>
      <c r="I628" s="43" t="b">
        <v>0</v>
      </c>
      <c r="J628" s="43" t="b">
        <v>0</v>
      </c>
      <c r="K628" t="s">
        <v>114</v>
      </c>
      <c r="L628" s="43" t="b">
        <v>0</v>
      </c>
      <c r="M628" s="43" t="b">
        <v>0</v>
      </c>
      <c r="N628" s="43" t="b">
        <v>0</v>
      </c>
      <c r="O628" t="s">
        <v>114</v>
      </c>
      <c r="P628" t="s">
        <v>114</v>
      </c>
      <c r="Q628" t="s">
        <v>114</v>
      </c>
      <c r="R628" t="s">
        <v>114</v>
      </c>
      <c r="S628" t="s">
        <v>114</v>
      </c>
      <c r="T628" t="s">
        <v>114</v>
      </c>
      <c r="U628" t="s">
        <v>114</v>
      </c>
      <c r="V628" t="s">
        <v>114</v>
      </c>
      <c r="W628" s="5">
        <v>43494</v>
      </c>
      <c r="X628" s="3" t="s">
        <v>114</v>
      </c>
      <c r="Y628" s="3"/>
      <c r="Z628" s="3" t="s">
        <v>1087</v>
      </c>
      <c r="AA628" s="3" t="s">
        <v>114</v>
      </c>
      <c r="AB628" s="3" t="s">
        <v>74</v>
      </c>
      <c r="AC628" s="8">
        <v>12</v>
      </c>
      <c r="AD628" s="3" t="s">
        <v>5967</v>
      </c>
      <c r="AE628" s="4" t="s">
        <v>5968</v>
      </c>
      <c r="AF628" s="3"/>
      <c r="AG628" s="3" t="s">
        <v>114</v>
      </c>
      <c r="AH628" s="8">
        <v>2</v>
      </c>
      <c r="AI628" s="3" t="s">
        <v>74</v>
      </c>
      <c r="AJ628" t="s">
        <v>114</v>
      </c>
      <c r="AK628" t="s">
        <v>114</v>
      </c>
      <c r="AL628" s="43" t="b">
        <v>0</v>
      </c>
      <c r="AM628" s="3"/>
      <c r="AN628" s="3"/>
      <c r="AO628" s="43" t="b">
        <v>0</v>
      </c>
      <c r="AP628" s="3" t="b">
        <v>0</v>
      </c>
      <c r="AQ628" s="3">
        <f>VLOOKUP(Table2[[#This Row],[Job-no]],Table3[],26,FALSE)</f>
        <v>1220</v>
      </c>
      <c r="AR628" t="str">
        <f t="shared" si="115"/>
        <v>ZESQD</v>
      </c>
      <c r="AS628" t="str">
        <f>VLOOKUP(AR628,Table1[],4,0)</f>
        <v>pendant</v>
      </c>
      <c r="AT628">
        <f>IF(BD628&gt;0,"Pattern",VLOOKUP(AR628,Table1[],5,0))</f>
        <v>0</v>
      </c>
      <c r="AU628" s="34">
        <f>IF(AT628="Pattern",WORKDAY(Table2[[#This Row],[Scheduled Ship Date]],-10),WORKDAY(Table2[[#This Row],[Scheduled Ship Date]],-4))</f>
        <v>43493</v>
      </c>
      <c r="AV628">
        <f>IF(Table2[[#This Row],[Extrusion cut double saw]]=TRUE,IF(O628="ToDo",IF(AT628="Pattern",Table2[[#This Row],[Total Sections]]*0.4,Table2[[#This Row],[Total Sections]]*0.12),0),IF(AT628="Pattern",Table2[[#This Row],[Total Sections]]*4,Table2[[#This Row],[Total Sections]]*1.2))</f>
        <v>2.4</v>
      </c>
      <c r="AW628" s="130">
        <f t="shared" ca="1" si="123"/>
        <v>43471</v>
      </c>
      <c r="AX628" s="42">
        <f>IF(AT628="Pattern",Table2[[#This Row],[Scheduled Ship Date]]-2,Table2[[#This Row],[Scheduled Ship Date]]-3)</f>
        <v>43494</v>
      </c>
      <c r="AY628">
        <f>IF(Table2[[#This Row],[Pattern]]="Pattern",Table2[[#This Row],[Total Sections]]*4.82,Table2[[#This Row],[Total Sections]]*0.5)</f>
        <v>1</v>
      </c>
      <c r="AZ628" s="42">
        <f t="shared" ca="1" si="124"/>
        <v>43471</v>
      </c>
      <c r="BA628" s="39">
        <f>((Table2[Total Sections]/Table2[Open Qty])-1)*Table2[Open Qty]*12.96</f>
        <v>0</v>
      </c>
      <c r="BB628" s="42"/>
      <c r="BC628" s="39" t="str">
        <f t="shared" si="116"/>
        <v>ZESQD-SL 0/100-900-80-30-MSO-NO-8-W-UNV-MD-1-CTS(120)</v>
      </c>
      <c r="BD628" s="39">
        <f t="shared" si="117"/>
        <v>0</v>
      </c>
      <c r="BE628" s="39" t="b">
        <f>_xlfn.IFNA(VLOOKUP(Table2[[#This Row],[Job-no]],Table4[],9,FALSE),TRUE)</f>
        <v>0</v>
      </c>
      <c r="BF628" t="str">
        <f>VLOOKUP(AR628,Table1[],3,0)</f>
        <v>Zen</v>
      </c>
      <c r="BG628" s="39" t="b">
        <f>_xlfn.IFNA(VLOOKUP(Table2[[#This Row],[Job-no]],Table4[],14,FALSE),TRUE)</f>
        <v>0</v>
      </c>
      <c r="BH628" s="39" t="str">
        <f>_xlfn.IFNA(VLOOKUP(Table2[[#This Row],[Job-no]],Table4[],11,FALSE),"Done")</f>
        <v/>
      </c>
      <c r="BI628" s="39">
        <f>IF(Table2[[#This Row],[Pattern]]="Pattern",VLOOKUP(Table2[[#This Row],[Product Code]],'Routing data'!$A$2:$W$470,13,FALSE),VLOOKUP(Table2[[#This Row],[Product Code]],'Routing data'!$A$2:$W$470,3,FALSE))</f>
        <v>2</v>
      </c>
      <c r="BJ628" s="39">
        <f>IF(Table2[[#This Row],[Pattern]]="Pattern",VLOOKUP(Table2[[#This Row],[Product Code]],'Routing data'!$A$2:$W$470,14,FALSE),VLOOKUP(Table2[[#This Row],[Product Code]],'Routing data'!$A$2:$W$470,4,FALSE))</f>
        <v>0</v>
      </c>
      <c r="BK628" s="39">
        <f>VLOOKUP(Table2[[#This Row],[Product Code]],'Routing data'!A$4:W$524,16,FALSE)</f>
        <v>0</v>
      </c>
      <c r="BL628" s="42">
        <f>IF(Table2[[#This Row],[Milling Required]]=0,"x",IF(AT628="Pattern",B628-10,B628-4))</f>
        <v>43493</v>
      </c>
      <c r="BM628" s="42" t="str">
        <f>IF(Table2[[#This Row],[Punching Required]]=0,"x",IF(AT628="Pattern",B628-8,B628-2))</f>
        <v>x</v>
      </c>
      <c r="BN628" s="42">
        <f t="shared" si="118"/>
        <v>43494</v>
      </c>
      <c r="BO628" s="39">
        <f>IF(Table2[[#This Row],[Milling]]="x","x",Table2[[#This Row],[Total Sections]]*2)</f>
        <v>4</v>
      </c>
      <c r="BP628" s="39" t="str">
        <f>IF(Table2[[#This Row],[Punching]]="x","x",Table2[Total Sections]*2)</f>
        <v>x</v>
      </c>
      <c r="BQ628" s="39">
        <f>IF(Table2[[#This Row],[Pattern]]="Pattern",Table2[Total Sections]*3,Table2[Total Sections]*1.5)</f>
        <v>3</v>
      </c>
      <c r="BR628" s="42">
        <f t="shared" ca="1" si="122"/>
        <v>43474</v>
      </c>
      <c r="BS628" s="42"/>
      <c r="BT628" s="42"/>
      <c r="BU628" s="39"/>
      <c r="BV628" s="39" t="str">
        <f>_xlfn.IFNA(VLOOKUP(Table2[[#This Row],[Job-no]],Table4[],16,FALSE),"Ready")</f>
        <v/>
      </c>
      <c r="BW628" s="39" t="str">
        <f>_xlfn.IFNA(VLOOKUP(Table2[[#This Row],[Job-no]],Table4[],21,FALSE),"Ready")</f>
        <v/>
      </c>
      <c r="BX628" s="39" t="b">
        <f>_xlfn.IFNA(VLOOKUP(Table2[[#This Row],[Job-no]],Table4[],10,FALSE),TRUE)</f>
        <v>0</v>
      </c>
      <c r="BY628" s="39" t="str">
        <f>_xlfn.IFNA(VLOOKUP(Table2[[#This Row],[Job-no]],Table4[],22,FALSE),"Ready")</f>
        <v/>
      </c>
      <c r="BZ628" s="120">
        <f t="shared" si="119"/>
        <v>43497</v>
      </c>
      <c r="CA628" s="120" t="str">
        <f ca="1">IF(OR(Table2[[#This Row],[Saw Date]]=TODAY(),Table2[[#This Row],[Saw Date]]=TODAY()+1), Table2[[#This Row],[Saw Date]],IF(Table2[[#This Row],[Extrusion cut double saw]],"Done",""))</f>
        <v/>
      </c>
      <c r="CB628" s="120" t="str">
        <f ca="1">IF(OR(Table2[[#This Row],[Lens Date]]=TODAY(),Table2[[#This Row],[Lens Date]]=TODAY()+1), Table2[[#This Row],[Lens Date]],IF(Table2[[#This Row],[MSLens]]="Done","Done",""))</f>
        <v/>
      </c>
      <c r="CC628" s="120" t="str">
        <f ca="1">IF(OR(Table2[[#This Row],[Milling Date]]=TODAY(),Table2[[#This Row],[Milling Date]]=TODAY()+1), Table2[[#This Row],[Milling Date]],IF(Table2[[#This Row],[CNC Holes]]="Ready","Done",""))</f>
        <v/>
      </c>
      <c r="CD628" s="120" t="str">
        <f ca="1">IF(OR(Table2[[#This Row],[Welding Date]]=TODAY(),Table2[[#This Row],[Welding Date]]=TODAY()+1), Table2[[#This Row],[Welding Date]],IF(Table2[[#This Row],[Welding Corners]]="Ready","Done",""))</f>
        <v/>
      </c>
      <c r="CE628" s="120" t="str">
        <f ca="1">IF(OR(Table2[[#This Row],[Puching Date]]=TODAY(),Table2[[#This Row],[Puching Date]]=TODAY()+1), Table2[[#This Row],[Puching Date]],IF(Table2[[#This Row],[Punch Holes]]="Ready","Done",""))</f>
        <v/>
      </c>
      <c r="CF628" s="120" t="str">
        <f ca="1">IF(OR(Table2[[#This Row],[Housing Date2]]=TODAY(),Table2[[#This Row],[Housing Date2]]=TODAY()+1),Table2[[#This Row],[Housing Date2]],IF(Table2[[#This Row],[Body Assembly]],"Done",""))</f>
        <v/>
      </c>
      <c r="CG628" s="120" t="str">
        <f>_xlfn.IFNA(VLOOKUP(Table2[[#This Row],[Job-no]],Table4[],7,FALSE),"Done")</f>
        <v>Scheduled/Released</v>
      </c>
    </row>
    <row r="629" spans="1:85" x14ac:dyDescent="0.25">
      <c r="A629" s="39" t="str">
        <f>_xlfn.CONCAT(Table2[[#This Row],[Order]],"-",Table2[[#This Row],[Line]])</f>
        <v>77839-1</v>
      </c>
      <c r="B629" s="5">
        <v>43497</v>
      </c>
      <c r="C629" s="8">
        <v>77839</v>
      </c>
      <c r="D629" s="3" t="s">
        <v>4212</v>
      </c>
      <c r="E629" s="8">
        <v>1</v>
      </c>
      <c r="F629" s="8">
        <v>1</v>
      </c>
      <c r="G629" s="3" t="s">
        <v>42</v>
      </c>
      <c r="H629" s="8">
        <v>12</v>
      </c>
      <c r="I629" s="43" t="b">
        <v>0</v>
      </c>
      <c r="J629" s="43" t="b">
        <v>0</v>
      </c>
      <c r="K629" t="s">
        <v>114</v>
      </c>
      <c r="L629" s="43" t="b">
        <v>0</v>
      </c>
      <c r="M629" s="43" t="b">
        <v>0</v>
      </c>
      <c r="N629" s="43" t="b">
        <v>0</v>
      </c>
      <c r="O629" t="s">
        <v>114</v>
      </c>
      <c r="P629" t="s">
        <v>114</v>
      </c>
      <c r="Q629" t="s">
        <v>114</v>
      </c>
      <c r="R629" t="s">
        <v>114</v>
      </c>
      <c r="S629" t="s">
        <v>114</v>
      </c>
      <c r="T629" t="s">
        <v>114</v>
      </c>
      <c r="U629" t="s">
        <v>114</v>
      </c>
      <c r="V629" t="s">
        <v>114</v>
      </c>
      <c r="W629" s="5">
        <v>43494</v>
      </c>
      <c r="X629" s="3" t="s">
        <v>114</v>
      </c>
      <c r="Y629" s="3"/>
      <c r="Z629" s="3" t="s">
        <v>126</v>
      </c>
      <c r="AA629" s="3" t="s">
        <v>114</v>
      </c>
      <c r="AB629" s="3" t="s">
        <v>74</v>
      </c>
      <c r="AC629" s="8">
        <v>12</v>
      </c>
      <c r="AD629" s="3" t="s">
        <v>5967</v>
      </c>
      <c r="AE629" s="4" t="s">
        <v>5968</v>
      </c>
      <c r="AF629" s="3"/>
      <c r="AG629" s="3" t="s">
        <v>114</v>
      </c>
      <c r="AH629" s="8">
        <v>12</v>
      </c>
      <c r="AI629" s="3" t="s">
        <v>74</v>
      </c>
      <c r="AJ629" t="s">
        <v>114</v>
      </c>
      <c r="AK629" t="s">
        <v>114</v>
      </c>
      <c r="AL629" s="43" t="b">
        <v>0</v>
      </c>
      <c r="AM629" s="3"/>
      <c r="AN629" s="3"/>
      <c r="AO629" s="43" t="b">
        <v>0</v>
      </c>
      <c r="AP629" s="3" t="b">
        <v>0</v>
      </c>
      <c r="AQ629" s="129">
        <f>VLOOKUP(Table2[[#This Row],[Job-no]],Table3[],26,FALSE)</f>
        <v>3684</v>
      </c>
      <c r="AR629" t="str">
        <f t="shared" si="115"/>
        <v>BBWDLED</v>
      </c>
      <c r="AS629" t="str">
        <f>VLOOKUP(AR629,Table1[],4,0)</f>
        <v>wall</v>
      </c>
      <c r="AT629">
        <f>IF(BD629&gt;0,"Pattern",VLOOKUP(AR629,Table1[],5,0))</f>
        <v>0</v>
      </c>
      <c r="AU629" s="34">
        <f>IF(AT629="Pattern",WORKDAY(Table2[[#This Row],[Scheduled Ship Date]],-10),WORKDAY(Table2[[#This Row],[Scheduled Ship Date]],-4))</f>
        <v>43493</v>
      </c>
      <c r="AV629" s="39">
        <f>IF(Table2[[#This Row],[Extrusion cut double saw]]=TRUE,IF(O629="ToDo",IF(AT629="Pattern",Table2[[#This Row],[Total Sections]]*0.4,Table2[[#This Row],[Total Sections]]*0.12),0),IF(AT629="Pattern",Table2[[#This Row],[Total Sections]]*4,Table2[[#This Row],[Total Sections]]*1.2))</f>
        <v>14.399999999999999</v>
      </c>
      <c r="AW629" s="130">
        <f t="shared" ca="1" si="123"/>
        <v>43471</v>
      </c>
      <c r="AX629" s="42">
        <f>IF(AT629="Pattern",Table2[[#This Row],[Scheduled Ship Date]]-2,Table2[[#This Row],[Scheduled Ship Date]]-3)</f>
        <v>43494</v>
      </c>
      <c r="AY629" s="39">
        <f>IF(Table2[[#This Row],[Pattern]]="Pattern",Table2[[#This Row],[Total Sections]]*4.82,Table2[[#This Row],[Total Sections]]*0.5)</f>
        <v>6</v>
      </c>
      <c r="AZ629" s="42">
        <f t="shared" ca="1" si="124"/>
        <v>43471</v>
      </c>
      <c r="BA629" s="39">
        <f>((Table2[Total Sections]/Table2[Open Qty])-1)*Table2[Open Qty]*12.96</f>
        <v>0</v>
      </c>
      <c r="BB629" s="39"/>
      <c r="BC629" s="39" t="str">
        <f t="shared" si="116"/>
        <v>BBWDLED-750-80-35-SO-4'-W-UNV-DP-1</v>
      </c>
      <c r="BD629" s="39">
        <f t="shared" si="117"/>
        <v>0</v>
      </c>
      <c r="BE629" s="39" t="b">
        <f>_xlfn.IFNA(VLOOKUP(Table2[[#This Row],[Job-no]],Table4[],9,FALSE),TRUE)</f>
        <v>0</v>
      </c>
      <c r="BF629" s="39"/>
      <c r="BG629" s="39" t="b">
        <f>_xlfn.IFNA(VLOOKUP(Table2[[#This Row],[Job-no]],Table4[],14,FALSE),TRUE)</f>
        <v>0</v>
      </c>
      <c r="BH629" s="39" t="str">
        <f>_xlfn.IFNA(VLOOKUP(Table2[[#This Row],[Job-no]],Table4[],11,FALSE),"Done")</f>
        <v/>
      </c>
      <c r="BI629" s="39">
        <f>IF(Table2[[#This Row],[Pattern]]="Pattern",VLOOKUP(Table2[[#This Row],[Product Code]],'Routing data'!$A$2:$W$470,13,FALSE),VLOOKUP(Table2[[#This Row],[Product Code]],'Routing data'!$A$2:$W$470,3,FALSE))</f>
        <v>2</v>
      </c>
      <c r="BJ629" s="39">
        <f>IF(Table2[[#This Row],[Pattern]]="Pattern",VLOOKUP(Table2[[#This Row],[Product Code]],'Routing data'!$A$2:$W$470,14,FALSE),VLOOKUP(Table2[[#This Row],[Product Code]],'Routing data'!$A$2:$W$470,4,FALSE))</f>
        <v>0</v>
      </c>
      <c r="BK629" s="39">
        <f>VLOOKUP(Table2[[#This Row],[Product Code]],'Routing data'!A$4:W$524,16,FALSE)</f>
        <v>0</v>
      </c>
      <c r="BL629" s="42">
        <f>IF(Table2[[#This Row],[Milling Required]]=0,"x",IF(AT629="Pattern",B629-10,B629-4))</f>
        <v>43493</v>
      </c>
      <c r="BM629" s="39"/>
      <c r="BN629" s="42">
        <f t="shared" si="118"/>
        <v>43494</v>
      </c>
      <c r="BO629" s="39">
        <f>IF(Table2[[#This Row],[Milling]]="x","x",Table2[[#This Row],[Total Sections]]*2)</f>
        <v>24</v>
      </c>
      <c r="BP629" s="39">
        <f>IF(Table2[[#This Row],[Punching]]="x","x",Table2[Total Sections]*2)</f>
        <v>24</v>
      </c>
      <c r="BQ629" s="39">
        <f>IF(Table2[[#This Row],[Pattern]]="Pattern",Table2[Total Sections]*3,Table2[Total Sections]*1.5)</f>
        <v>18</v>
      </c>
      <c r="BR629" s="42">
        <f t="shared" ca="1" si="122"/>
        <v>43474</v>
      </c>
      <c r="BS629" s="39"/>
      <c r="BT629" s="39"/>
      <c r="BU629" s="39"/>
      <c r="BV629" s="39" t="str">
        <f>_xlfn.IFNA(VLOOKUP(Table2[[#This Row],[Job-no]],Table4[],16,FALSE),"Ready")</f>
        <v/>
      </c>
      <c r="BW629" s="39" t="str">
        <f>_xlfn.IFNA(VLOOKUP(Table2[[#This Row],[Job-no]],Table4[],21,FALSE),"Ready")</f>
        <v/>
      </c>
      <c r="BX629" s="39" t="b">
        <f>_xlfn.IFNA(VLOOKUP(Table2[[#This Row],[Job-no]],Table4[],10,FALSE),TRUE)</f>
        <v>0</v>
      </c>
      <c r="BY629" s="39" t="str">
        <f>_xlfn.IFNA(VLOOKUP(Table2[[#This Row],[Job-no]],Table4[],22,FALSE),"Ready")</f>
        <v/>
      </c>
      <c r="BZ629" s="120">
        <f t="shared" si="119"/>
        <v>43497</v>
      </c>
      <c r="CA629" s="120" t="str">
        <f ca="1">IF(OR(Table2[[#This Row],[Saw Date]]=TODAY(),Table2[[#This Row],[Saw Date]]=TODAY()+1), Table2[[#This Row],[Saw Date]],IF(Table2[[#This Row],[Extrusion cut double saw]],"Done",""))</f>
        <v/>
      </c>
      <c r="CB629" s="120" t="str">
        <f ca="1">IF(OR(Table2[[#This Row],[Lens Date]]=TODAY(),Table2[[#This Row],[Lens Date]]=TODAY()+1), Table2[[#This Row],[Lens Date]],IF(Table2[[#This Row],[MSLens]]="Done","Done",""))</f>
        <v/>
      </c>
      <c r="CC629" s="120" t="str">
        <f ca="1">IF(OR(Table2[[#This Row],[Milling Date]]=TODAY(),Table2[[#This Row],[Milling Date]]=TODAY()+1), Table2[[#This Row],[Milling Date]],IF(Table2[[#This Row],[CNC Holes]]="Ready","Done",""))</f>
        <v/>
      </c>
      <c r="CD629" s="120" t="str">
        <f ca="1">IF(OR(Table2[[#This Row],[Welding Date]]=TODAY(),Table2[[#This Row],[Welding Date]]=TODAY()+1), Table2[[#This Row],[Welding Date]],IF(Table2[[#This Row],[Welding Corners]]="Ready","Done",""))</f>
        <v/>
      </c>
      <c r="CE629" s="120" t="str">
        <f ca="1">IF(OR(Table2[[#This Row],[Puching Date]]=TODAY(),Table2[[#This Row],[Puching Date]]=TODAY()+1), Table2[[#This Row],[Puching Date]],IF(Table2[[#This Row],[Punch Holes]]="Ready","Done",""))</f>
        <v/>
      </c>
      <c r="CF629" s="120" t="str">
        <f ca="1">IF(OR(Table2[[#This Row],[Housing Date2]]=TODAY(),Table2[[#This Row],[Housing Date2]]=TODAY()+1),Table2[[#This Row],[Housing Date2]],IF(Table2[[#This Row],[Body Assembly]],"Done",""))</f>
        <v/>
      </c>
      <c r="CG629" s="120" t="str">
        <f>_xlfn.IFNA(VLOOKUP(Table2[[#This Row],[Job-no]],Table4[],7,FALSE),"Done")</f>
        <v>Scheduled/Released</v>
      </c>
    </row>
    <row r="630" spans="1:85" x14ac:dyDescent="0.25">
      <c r="A630" s="39" t="str">
        <f>_xlfn.CONCAT(Table2[[#This Row],[Order]],"-",Table2[[#This Row],[Line]])</f>
        <v>75103-10</v>
      </c>
      <c r="B630" s="5">
        <v>43502</v>
      </c>
      <c r="C630" s="8">
        <v>75103</v>
      </c>
      <c r="D630" s="3" t="s">
        <v>1265</v>
      </c>
      <c r="E630" s="8">
        <v>10</v>
      </c>
      <c r="F630" s="8">
        <v>1</v>
      </c>
      <c r="G630" s="3" t="s">
        <v>42</v>
      </c>
      <c r="H630" s="8">
        <v>1</v>
      </c>
      <c r="I630" s="43" t="b">
        <v>0</v>
      </c>
      <c r="J630" s="43" t="b">
        <v>0</v>
      </c>
      <c r="K630" t="s">
        <v>114</v>
      </c>
      <c r="L630" s="43" t="b">
        <v>0</v>
      </c>
      <c r="M630" s="43" t="b">
        <v>0</v>
      </c>
      <c r="N630" s="43" t="b">
        <v>0</v>
      </c>
      <c r="O630" t="s">
        <v>114</v>
      </c>
      <c r="P630" t="s">
        <v>114</v>
      </c>
      <c r="Q630" t="s">
        <v>114</v>
      </c>
      <c r="R630" t="s">
        <v>114</v>
      </c>
      <c r="S630" t="s">
        <v>114</v>
      </c>
      <c r="T630" t="s">
        <v>114</v>
      </c>
      <c r="U630" t="s">
        <v>114</v>
      </c>
      <c r="V630" t="s">
        <v>114</v>
      </c>
      <c r="W630" s="5">
        <v>43497</v>
      </c>
      <c r="X630" s="3" t="s">
        <v>114</v>
      </c>
      <c r="Y630" s="3"/>
      <c r="Z630" s="3" t="s">
        <v>5135</v>
      </c>
      <c r="AA630" s="3" t="s">
        <v>114</v>
      </c>
      <c r="AB630" s="3" t="s">
        <v>74</v>
      </c>
      <c r="AC630" s="8">
        <v>4</v>
      </c>
      <c r="AD630" s="3" t="s">
        <v>5967</v>
      </c>
      <c r="AE630" s="4" t="s">
        <v>5968</v>
      </c>
      <c r="AF630" s="3"/>
      <c r="AG630" s="3" t="s">
        <v>114</v>
      </c>
      <c r="AH630" s="8">
        <v>1</v>
      </c>
      <c r="AI630" s="3" t="s">
        <v>74</v>
      </c>
      <c r="AJ630" t="s">
        <v>114</v>
      </c>
      <c r="AK630" t="s">
        <v>114</v>
      </c>
      <c r="AL630" s="43" t="b">
        <v>0</v>
      </c>
      <c r="AM630" s="3"/>
      <c r="AN630" s="3"/>
      <c r="AO630" s="43" t="b">
        <v>0</v>
      </c>
      <c r="AP630" s="3" t="b">
        <v>0</v>
      </c>
      <c r="AQ630" s="3">
        <f>VLOOKUP(Table2[[#This Row],[Job-no]],Table3[],26,FALSE)</f>
        <v>480</v>
      </c>
      <c r="AR630" t="str">
        <f t="shared" si="115"/>
        <v>TWRWLED</v>
      </c>
      <c r="AS630" t="str">
        <f>VLOOKUP(AR630,Table1[],4,0)</f>
        <v>wall</v>
      </c>
      <c r="AT630">
        <f>IF(BD630&gt;0,"Pattern",VLOOKUP(AR630,Table1[],5,0))</f>
        <v>0</v>
      </c>
      <c r="AU630" s="34">
        <f>IF(AT630="Pattern",WORKDAY(Table2[[#This Row],[Scheduled Ship Date]],-10),WORKDAY(Table2[[#This Row],[Scheduled Ship Date]],-4))</f>
        <v>43496</v>
      </c>
      <c r="AV630" s="39">
        <f>IF(Table2[[#This Row],[Extrusion cut double saw]]=TRUE,IF(O630="ToDo",IF(AT630="Pattern",Table2[[#This Row],[Total Sections]]*0.4,Table2[[#This Row],[Total Sections]]*0.12),0),IF(AT630="Pattern",Table2[[#This Row],[Total Sections]]*4,Table2[[#This Row],[Total Sections]]*1.2))</f>
        <v>1.2</v>
      </c>
      <c r="AW630" s="130">
        <f t="shared" ca="1" si="123"/>
        <v>43471</v>
      </c>
      <c r="AX630" s="42">
        <f>IF(AT630="Pattern",Table2[[#This Row],[Scheduled Ship Date]]-2,Table2[[#This Row],[Scheduled Ship Date]]-3)</f>
        <v>43499</v>
      </c>
      <c r="AY630" s="39">
        <f>IF(Table2[[#This Row],[Pattern]]="Pattern",Table2[[#This Row],[Total Sections]]*4.82,Table2[[#This Row],[Total Sections]]*0.5)</f>
        <v>0.5</v>
      </c>
      <c r="AZ630" s="42">
        <f t="shared" ca="1" si="124"/>
        <v>43471</v>
      </c>
      <c r="BA630" s="39">
        <f>((Table2[Total Sections]/Table2[Open Qty])-1)*Table2[Open Qty]*12.96</f>
        <v>0</v>
      </c>
      <c r="BB630" s="39"/>
      <c r="BC630" s="39" t="str">
        <f t="shared" si="116"/>
        <v>TWRWLED-SL 90/10-1000-80-35-SO-4-W-120-DP-1</v>
      </c>
      <c r="BD630" s="39">
        <f t="shared" si="117"/>
        <v>0</v>
      </c>
      <c r="BE630" s="39" t="b">
        <f>_xlfn.IFNA(VLOOKUP(Table2[[#This Row],[Job-no]],Table4[],9,FALSE),TRUE)</f>
        <v>0</v>
      </c>
      <c r="BF630" s="39"/>
      <c r="BG630" s="39" t="b">
        <f>_xlfn.IFNA(VLOOKUP(Table2[[#This Row],[Job-no]],Table4[],14,FALSE),TRUE)</f>
        <v>0</v>
      </c>
      <c r="BH630" s="39" t="str">
        <f>_xlfn.IFNA(VLOOKUP(Table2[[#This Row],[Job-no]],Table4[],11,FALSE),"Done")</f>
        <v/>
      </c>
      <c r="BI630" s="39">
        <f>IF(Table2[[#This Row],[Pattern]]="Pattern",VLOOKUP(Table2[[#This Row],[Product Code]],'Routing data'!$A$2:$W$470,13,FALSE),VLOOKUP(Table2[[#This Row],[Product Code]],'Routing data'!$A$2:$W$470,3,FALSE))</f>
        <v>2</v>
      </c>
      <c r="BJ630" s="39">
        <f>IF(Table2[[#This Row],[Pattern]]="Pattern",VLOOKUP(Table2[[#This Row],[Product Code]],'Routing data'!$A$2:$W$470,14,FALSE),VLOOKUP(Table2[[#This Row],[Product Code]],'Routing data'!$A$2:$W$470,4,FALSE))</f>
        <v>0</v>
      </c>
      <c r="BK630" s="39">
        <f>VLOOKUP(Table2[[#This Row],[Product Code]],'Routing data'!A$4:W$524,16,FALSE)</f>
        <v>0</v>
      </c>
      <c r="BL630" s="42">
        <f>IF(Table2[[#This Row],[Milling Required]]=0,"x",IF(AT630="Pattern",B630-10,B630-4))</f>
        <v>43498</v>
      </c>
      <c r="BM630" s="39"/>
      <c r="BN630" s="42">
        <f t="shared" si="118"/>
        <v>43499</v>
      </c>
      <c r="BO630" s="39">
        <f>IF(Table2[[#This Row],[Milling]]="x","x",Table2[[#This Row],[Total Sections]]*2)</f>
        <v>2</v>
      </c>
      <c r="BP630" s="39">
        <f>IF(Table2[[#This Row],[Punching]]="x","x",Table2[Total Sections]*2)</f>
        <v>2</v>
      </c>
      <c r="BQ630" s="39">
        <f>IF(Table2[[#This Row],[Pattern]]="Pattern",Table2[Total Sections]*3,Table2[Total Sections]*1.5)</f>
        <v>1.5</v>
      </c>
      <c r="BR630" s="42">
        <f t="shared" ca="1" si="122"/>
        <v>43474</v>
      </c>
      <c r="BS630" s="39"/>
      <c r="BT630" s="39"/>
      <c r="BU630" s="39"/>
      <c r="BV630" s="39" t="str">
        <f>_xlfn.IFNA(VLOOKUP(Table2[[#This Row],[Job-no]],Table4[],16,FALSE),"Ready")</f>
        <v/>
      </c>
      <c r="BW630" s="39" t="str">
        <f>_xlfn.IFNA(VLOOKUP(Table2[[#This Row],[Job-no]],Table4[],21,FALSE),"Ready")</f>
        <v/>
      </c>
      <c r="BX630" s="39" t="b">
        <f>_xlfn.IFNA(VLOOKUP(Table2[[#This Row],[Job-no]],Table4[],10,FALSE),TRUE)</f>
        <v>0</v>
      </c>
      <c r="BY630" s="39" t="str">
        <f>_xlfn.IFNA(VLOOKUP(Table2[[#This Row],[Job-no]],Table4[],22,FALSE),"Ready")</f>
        <v/>
      </c>
      <c r="BZ630" s="120">
        <f t="shared" si="119"/>
        <v>43502</v>
      </c>
      <c r="CA630" s="120" t="str">
        <f ca="1">IF(OR(Table2[[#This Row],[Saw Date]]=TODAY(),Table2[[#This Row],[Saw Date]]=TODAY()+1), Table2[[#This Row],[Saw Date]],IF(Table2[[#This Row],[Extrusion cut double saw]],"Done",""))</f>
        <v/>
      </c>
      <c r="CB630" s="120" t="str">
        <f ca="1">IF(OR(Table2[[#This Row],[Lens Date]]=TODAY(),Table2[[#This Row],[Lens Date]]=TODAY()+1), Table2[[#This Row],[Lens Date]],IF(Table2[[#This Row],[MSLens]]="Done","Done",""))</f>
        <v/>
      </c>
      <c r="CC630" s="120" t="str">
        <f ca="1">IF(OR(Table2[[#This Row],[Milling Date]]=TODAY(),Table2[[#This Row],[Milling Date]]=TODAY()+1), Table2[[#This Row],[Milling Date]],IF(Table2[[#This Row],[CNC Holes]]="Ready","Done",""))</f>
        <v/>
      </c>
      <c r="CD630" s="120" t="str">
        <f ca="1">IF(OR(Table2[[#This Row],[Welding Date]]=TODAY(),Table2[[#This Row],[Welding Date]]=TODAY()+1), Table2[[#This Row],[Welding Date]],IF(Table2[[#This Row],[Welding Corners]]="Ready","Done",""))</f>
        <v/>
      </c>
      <c r="CE630" s="120" t="str">
        <f ca="1">IF(OR(Table2[[#This Row],[Puching Date]]=TODAY(),Table2[[#This Row],[Puching Date]]=TODAY()+1), Table2[[#This Row],[Puching Date]],IF(Table2[[#This Row],[Punch Holes]]="Ready","Done",""))</f>
        <v/>
      </c>
      <c r="CF630" s="120" t="str">
        <f ca="1">IF(OR(Table2[[#This Row],[Housing Date2]]=TODAY(),Table2[[#This Row],[Housing Date2]]=TODAY()+1),Table2[[#This Row],[Housing Date2]],IF(Table2[[#This Row],[Body Assembly]],"Done",""))</f>
        <v/>
      </c>
      <c r="CG630" s="120" t="str">
        <f>_xlfn.IFNA(VLOOKUP(Table2[[#This Row],[Job-no]],Table4[],7,FALSE),"Done")</f>
        <v>Scheduled/Released</v>
      </c>
    </row>
    <row r="631" spans="1:85" x14ac:dyDescent="0.25">
      <c r="A631" s="39" t="str">
        <f>_xlfn.CONCAT(Table2[[#This Row],[Order]],"-",Table2[[#This Row],[Line]])</f>
        <v>75103-11</v>
      </c>
      <c r="B631" s="5">
        <v>43502</v>
      </c>
      <c r="C631" s="8">
        <v>75103</v>
      </c>
      <c r="D631" s="3" t="s">
        <v>1267</v>
      </c>
      <c r="E631" s="8">
        <v>11</v>
      </c>
      <c r="F631" s="8">
        <v>1</v>
      </c>
      <c r="G631" s="3" t="s">
        <v>42</v>
      </c>
      <c r="H631" s="8">
        <v>4</v>
      </c>
      <c r="I631" s="43" t="b">
        <v>0</v>
      </c>
      <c r="J631" s="43" t="b">
        <v>0</v>
      </c>
      <c r="K631" t="s">
        <v>114</v>
      </c>
      <c r="L631" s="43" t="b">
        <v>0</v>
      </c>
      <c r="M631" s="43" t="b">
        <v>0</v>
      </c>
      <c r="N631" s="43" t="b">
        <v>0</v>
      </c>
      <c r="O631" t="s">
        <v>114</v>
      </c>
      <c r="P631" t="s">
        <v>114</v>
      </c>
      <c r="Q631" t="s">
        <v>114</v>
      </c>
      <c r="R631" t="s">
        <v>114</v>
      </c>
      <c r="S631" t="s">
        <v>114</v>
      </c>
      <c r="T631" t="s">
        <v>114</v>
      </c>
      <c r="U631" t="s">
        <v>114</v>
      </c>
      <c r="V631" t="s">
        <v>114</v>
      </c>
      <c r="W631" s="5">
        <v>43497</v>
      </c>
      <c r="X631" s="3" t="s">
        <v>114</v>
      </c>
      <c r="Y631" s="3"/>
      <c r="Z631" s="3" t="s">
        <v>5136</v>
      </c>
      <c r="AA631" s="3" t="s">
        <v>114</v>
      </c>
      <c r="AB631" s="3" t="s">
        <v>74</v>
      </c>
      <c r="AC631" s="8">
        <v>4</v>
      </c>
      <c r="AD631" s="3" t="s">
        <v>5967</v>
      </c>
      <c r="AE631" s="4" t="s">
        <v>5968</v>
      </c>
      <c r="AF631" s="3"/>
      <c r="AG631" s="3" t="s">
        <v>114</v>
      </c>
      <c r="AH631" s="8">
        <v>4</v>
      </c>
      <c r="AI631" s="3" t="s">
        <v>74</v>
      </c>
      <c r="AJ631" t="s">
        <v>114</v>
      </c>
      <c r="AK631" t="s">
        <v>114</v>
      </c>
      <c r="AL631" s="43" t="b">
        <v>0</v>
      </c>
      <c r="AM631" s="3"/>
      <c r="AN631" s="3"/>
      <c r="AO631" s="43" t="b">
        <v>0</v>
      </c>
      <c r="AP631" s="3" t="b">
        <v>0</v>
      </c>
      <c r="AQ631" s="3">
        <f>VLOOKUP(Table2[[#This Row],[Job-no]],Table3[],26,FALSE)</f>
        <v>2880</v>
      </c>
      <c r="AR631" t="str">
        <f t="shared" si="115"/>
        <v>TWRWLED</v>
      </c>
      <c r="AS631" t="str">
        <f>VLOOKUP(AR631,Table1[],4,0)</f>
        <v>wall</v>
      </c>
      <c r="AT631">
        <f>IF(BD631&gt;0,"Pattern",VLOOKUP(AR631,Table1[],5,0))</f>
        <v>0</v>
      </c>
      <c r="AU631" s="34">
        <f>IF(AT631="Pattern",WORKDAY(Table2[[#This Row],[Scheduled Ship Date]],-10),WORKDAY(Table2[[#This Row],[Scheduled Ship Date]],-4))</f>
        <v>43496</v>
      </c>
      <c r="AV631" s="39">
        <f>IF(Table2[[#This Row],[Extrusion cut double saw]]=TRUE,IF(O631="ToDo",IF(AT631="Pattern",Table2[[#This Row],[Total Sections]]*0.4,Table2[[#This Row],[Total Sections]]*0.12),0),IF(AT631="Pattern",Table2[[#This Row],[Total Sections]]*4,Table2[[#This Row],[Total Sections]]*1.2))</f>
        <v>4.8</v>
      </c>
      <c r="AW631" s="130">
        <f t="shared" ca="1" si="123"/>
        <v>43471</v>
      </c>
      <c r="AX631" s="42">
        <f>IF(AT631="Pattern",Table2[[#This Row],[Scheduled Ship Date]]-2,Table2[[#This Row],[Scheduled Ship Date]]-3)</f>
        <v>43499</v>
      </c>
      <c r="AY631" s="39">
        <f>IF(Table2[[#This Row],[Pattern]]="Pattern",Table2[[#This Row],[Total Sections]]*4.82,Table2[[#This Row],[Total Sections]]*0.5)</f>
        <v>2</v>
      </c>
      <c r="AZ631" s="42">
        <f t="shared" ca="1" si="124"/>
        <v>43471</v>
      </c>
      <c r="BA631" s="39">
        <f>((Table2[Total Sections]/Table2[Open Qty])-1)*Table2[Open Qty]*12.96</f>
        <v>0</v>
      </c>
      <c r="BB631" s="39"/>
      <c r="BC631" s="39" t="str">
        <f t="shared" si="116"/>
        <v>TWRWLED-SL 90/10-1000-80-35-SO-6-W-120-DP-1</v>
      </c>
      <c r="BD631" s="39">
        <f t="shared" si="117"/>
        <v>0</v>
      </c>
      <c r="BE631" s="39" t="b">
        <f>_xlfn.IFNA(VLOOKUP(Table2[[#This Row],[Job-no]],Table4[],9,FALSE),TRUE)</f>
        <v>0</v>
      </c>
      <c r="BF631" s="39"/>
      <c r="BG631" s="39" t="b">
        <f>_xlfn.IFNA(VLOOKUP(Table2[[#This Row],[Job-no]],Table4[],14,FALSE),TRUE)</f>
        <v>0</v>
      </c>
      <c r="BH631" s="39" t="str">
        <f>_xlfn.IFNA(VLOOKUP(Table2[[#This Row],[Job-no]],Table4[],11,FALSE),"Done")</f>
        <v/>
      </c>
      <c r="BI631" s="39">
        <f>IF(Table2[[#This Row],[Pattern]]="Pattern",VLOOKUP(Table2[[#This Row],[Product Code]],'Routing data'!$A$2:$W$470,13,FALSE),VLOOKUP(Table2[[#This Row],[Product Code]],'Routing data'!$A$2:$W$470,3,FALSE))</f>
        <v>2</v>
      </c>
      <c r="BJ631" s="39">
        <f>IF(Table2[[#This Row],[Pattern]]="Pattern",VLOOKUP(Table2[[#This Row],[Product Code]],'Routing data'!$A$2:$W$470,14,FALSE),VLOOKUP(Table2[[#This Row],[Product Code]],'Routing data'!$A$2:$W$470,4,FALSE))</f>
        <v>0</v>
      </c>
      <c r="BK631" s="39">
        <f>VLOOKUP(Table2[[#This Row],[Product Code]],'Routing data'!A$4:W$524,16,FALSE)</f>
        <v>0</v>
      </c>
      <c r="BL631" s="42">
        <f>IF(Table2[[#This Row],[Milling Required]]=0,"x",IF(AT631="Pattern",B631-10,B631-4))</f>
        <v>43498</v>
      </c>
      <c r="BM631" s="39"/>
      <c r="BN631" s="42">
        <f t="shared" si="118"/>
        <v>43499</v>
      </c>
      <c r="BO631" s="39">
        <f>IF(Table2[[#This Row],[Milling]]="x","x",Table2[[#This Row],[Total Sections]]*2)</f>
        <v>8</v>
      </c>
      <c r="BP631" s="39">
        <f>IF(Table2[[#This Row],[Punching]]="x","x",Table2[Total Sections]*2)</f>
        <v>8</v>
      </c>
      <c r="BQ631" s="39">
        <f>IF(Table2[[#This Row],[Pattern]]="Pattern",Table2[Total Sections]*3,Table2[Total Sections]*1.5)</f>
        <v>6</v>
      </c>
      <c r="BR631" s="42">
        <f t="shared" ca="1" si="122"/>
        <v>43474</v>
      </c>
      <c r="BS631" s="39"/>
      <c r="BT631" s="39"/>
      <c r="BU631" s="39"/>
      <c r="BV631" s="39" t="str">
        <f>_xlfn.IFNA(VLOOKUP(Table2[[#This Row],[Job-no]],Table4[],16,FALSE),"Ready")</f>
        <v/>
      </c>
      <c r="BW631" s="39" t="str">
        <f>_xlfn.IFNA(VLOOKUP(Table2[[#This Row],[Job-no]],Table4[],21,FALSE),"Ready")</f>
        <v/>
      </c>
      <c r="BX631" s="39" t="b">
        <f>_xlfn.IFNA(VLOOKUP(Table2[[#This Row],[Job-no]],Table4[],10,FALSE),TRUE)</f>
        <v>0</v>
      </c>
      <c r="BY631" s="39" t="str">
        <f>_xlfn.IFNA(VLOOKUP(Table2[[#This Row],[Job-no]],Table4[],22,FALSE),"Ready")</f>
        <v/>
      </c>
      <c r="BZ631" s="120">
        <f t="shared" si="119"/>
        <v>43502</v>
      </c>
      <c r="CA631" s="120" t="str">
        <f ca="1">IF(OR(Table2[[#This Row],[Saw Date]]=TODAY(),Table2[[#This Row],[Saw Date]]=TODAY()+1), Table2[[#This Row],[Saw Date]],IF(Table2[[#This Row],[Extrusion cut double saw]],"Done",""))</f>
        <v/>
      </c>
      <c r="CB631" s="120" t="str">
        <f ca="1">IF(OR(Table2[[#This Row],[Lens Date]]=TODAY(),Table2[[#This Row],[Lens Date]]=TODAY()+1), Table2[[#This Row],[Lens Date]],IF(Table2[[#This Row],[MSLens]]="Done","Done",""))</f>
        <v/>
      </c>
      <c r="CC631" s="120" t="str">
        <f ca="1">IF(OR(Table2[[#This Row],[Milling Date]]=TODAY(),Table2[[#This Row],[Milling Date]]=TODAY()+1), Table2[[#This Row],[Milling Date]],IF(Table2[[#This Row],[CNC Holes]]="Ready","Done",""))</f>
        <v/>
      </c>
      <c r="CD631" s="120" t="str">
        <f ca="1">IF(OR(Table2[[#This Row],[Welding Date]]=TODAY(),Table2[[#This Row],[Welding Date]]=TODAY()+1), Table2[[#This Row],[Welding Date]],IF(Table2[[#This Row],[Welding Corners]]="Ready","Done",""))</f>
        <v/>
      </c>
      <c r="CE631" s="120" t="str">
        <f ca="1">IF(OR(Table2[[#This Row],[Puching Date]]=TODAY(),Table2[[#This Row],[Puching Date]]=TODAY()+1), Table2[[#This Row],[Puching Date]],IF(Table2[[#This Row],[Punch Holes]]="Ready","Done",""))</f>
        <v/>
      </c>
      <c r="CF631" s="120" t="str">
        <f ca="1">IF(OR(Table2[[#This Row],[Housing Date2]]=TODAY(),Table2[[#This Row],[Housing Date2]]=TODAY()+1),Table2[[#This Row],[Housing Date2]],IF(Table2[[#This Row],[Body Assembly]],"Done",""))</f>
        <v/>
      </c>
      <c r="CG631" s="120" t="str">
        <f>_xlfn.IFNA(VLOOKUP(Table2[[#This Row],[Job-no]],Table4[],7,FALSE),"Done")</f>
        <v>Scheduled/Released</v>
      </c>
    </row>
    <row r="632" spans="1:85" x14ac:dyDescent="0.25">
      <c r="A632" s="39" t="str">
        <f>_xlfn.CONCAT(Table2[[#This Row],[Order]],"-",Table2[[#This Row],[Line]])</f>
        <v>75103-12</v>
      </c>
      <c r="B632" s="5">
        <v>43502</v>
      </c>
      <c r="C632" s="8">
        <v>75103</v>
      </c>
      <c r="D632" s="3" t="s">
        <v>1269</v>
      </c>
      <c r="E632" s="8">
        <v>12</v>
      </c>
      <c r="F632" s="8">
        <v>1</v>
      </c>
      <c r="G632" s="3" t="s">
        <v>42</v>
      </c>
      <c r="H632" s="8">
        <v>1</v>
      </c>
      <c r="I632" s="43" t="b">
        <v>0</v>
      </c>
      <c r="J632" s="43" t="b">
        <v>0</v>
      </c>
      <c r="K632" t="s">
        <v>114</v>
      </c>
      <c r="L632" s="43" t="b">
        <v>0</v>
      </c>
      <c r="M632" s="43" t="b">
        <v>0</v>
      </c>
      <c r="N632" s="43" t="b">
        <v>0</v>
      </c>
      <c r="O632" t="s">
        <v>114</v>
      </c>
      <c r="P632" t="s">
        <v>114</v>
      </c>
      <c r="Q632" t="s">
        <v>114</v>
      </c>
      <c r="R632" t="s">
        <v>114</v>
      </c>
      <c r="S632" t="s">
        <v>114</v>
      </c>
      <c r="T632" t="s">
        <v>114</v>
      </c>
      <c r="U632" t="s">
        <v>114</v>
      </c>
      <c r="V632" t="s">
        <v>114</v>
      </c>
      <c r="W632" s="5">
        <v>43497</v>
      </c>
      <c r="X632" s="3" t="s">
        <v>114</v>
      </c>
      <c r="Y632" s="3"/>
      <c r="Z632" s="3" t="s">
        <v>5137</v>
      </c>
      <c r="AA632" s="3" t="s">
        <v>114</v>
      </c>
      <c r="AB632" s="3" t="s">
        <v>74</v>
      </c>
      <c r="AC632" s="8">
        <v>4</v>
      </c>
      <c r="AD632" s="3" t="s">
        <v>5967</v>
      </c>
      <c r="AE632" s="4" t="s">
        <v>5968</v>
      </c>
      <c r="AF632" s="3"/>
      <c r="AG632" s="3" t="s">
        <v>114</v>
      </c>
      <c r="AH632" s="8">
        <v>1</v>
      </c>
      <c r="AI632" s="3" t="s">
        <v>74</v>
      </c>
      <c r="AJ632" t="s">
        <v>114</v>
      </c>
      <c r="AK632" t="s">
        <v>114</v>
      </c>
      <c r="AL632" s="43" t="b">
        <v>0</v>
      </c>
      <c r="AM632" s="3"/>
      <c r="AN632" s="3"/>
      <c r="AO632" s="43" t="b">
        <v>0</v>
      </c>
      <c r="AP632" s="3" t="b">
        <v>0</v>
      </c>
      <c r="AQ632" s="3">
        <f>VLOOKUP(Table2[[#This Row],[Job-no]],Table3[],26,FALSE)</f>
        <v>960</v>
      </c>
      <c r="AR632" t="str">
        <f t="shared" si="115"/>
        <v>TWRWLED</v>
      </c>
      <c r="AS632" t="str">
        <f>VLOOKUP(AR632,Table1[],4,0)</f>
        <v>wall</v>
      </c>
      <c r="AT632">
        <f>IF(BD632&gt;0,"Pattern",VLOOKUP(AR632,Table1[],5,0))</f>
        <v>0</v>
      </c>
      <c r="AU632" s="34">
        <f>IF(AT632="Pattern",WORKDAY(Table2[[#This Row],[Scheduled Ship Date]],-10),WORKDAY(Table2[[#This Row],[Scheduled Ship Date]],-4))</f>
        <v>43496</v>
      </c>
      <c r="AV632" s="39">
        <f>IF(Table2[[#This Row],[Extrusion cut double saw]]=TRUE,IF(O632="ToDo",IF(AT632="Pattern",Table2[[#This Row],[Total Sections]]*0.4,Table2[[#This Row],[Total Sections]]*0.12),0),IF(AT632="Pattern",Table2[[#This Row],[Total Sections]]*4,Table2[[#This Row],[Total Sections]]*1.2))</f>
        <v>1.2</v>
      </c>
      <c r="AW632" s="130">
        <f t="shared" ca="1" si="123"/>
        <v>43471</v>
      </c>
      <c r="AX632" s="42">
        <f>IF(AT632="Pattern",Table2[[#This Row],[Scheduled Ship Date]]-2,Table2[[#This Row],[Scheduled Ship Date]]-3)</f>
        <v>43499</v>
      </c>
      <c r="AY632" s="39">
        <f>IF(Table2[[#This Row],[Pattern]]="Pattern",Table2[[#This Row],[Total Sections]]*4.82,Table2[[#This Row],[Total Sections]]*0.5)</f>
        <v>0.5</v>
      </c>
      <c r="AZ632" s="42">
        <f t="shared" ca="1" si="124"/>
        <v>43471</v>
      </c>
      <c r="BA632" s="39">
        <f>((Table2[Total Sections]/Table2[Open Qty])-1)*Table2[Open Qty]*12.96</f>
        <v>0</v>
      </c>
      <c r="BB632" s="39"/>
      <c r="BC632" s="39" t="str">
        <f t="shared" si="116"/>
        <v>TWRWLED-SL 90/10-1000-80-35-SO-8-W-120-DP-1</v>
      </c>
      <c r="BD632" s="39">
        <f t="shared" si="117"/>
        <v>0</v>
      </c>
      <c r="BE632" s="39" t="b">
        <f>_xlfn.IFNA(VLOOKUP(Table2[[#This Row],[Job-no]],Table4[],9,FALSE),TRUE)</f>
        <v>0</v>
      </c>
      <c r="BF632" s="39"/>
      <c r="BG632" s="39" t="b">
        <f>_xlfn.IFNA(VLOOKUP(Table2[[#This Row],[Job-no]],Table4[],14,FALSE),TRUE)</f>
        <v>0</v>
      </c>
      <c r="BH632" s="39" t="str">
        <f>_xlfn.IFNA(VLOOKUP(Table2[[#This Row],[Job-no]],Table4[],11,FALSE),"Done")</f>
        <v/>
      </c>
      <c r="BI632" s="39">
        <f>IF(Table2[[#This Row],[Pattern]]="Pattern",VLOOKUP(Table2[[#This Row],[Product Code]],'Routing data'!$A$2:$W$470,13,FALSE),VLOOKUP(Table2[[#This Row],[Product Code]],'Routing data'!$A$2:$W$470,3,FALSE))</f>
        <v>2</v>
      </c>
      <c r="BJ632" s="39">
        <f>IF(Table2[[#This Row],[Pattern]]="Pattern",VLOOKUP(Table2[[#This Row],[Product Code]],'Routing data'!$A$2:$W$470,14,FALSE),VLOOKUP(Table2[[#This Row],[Product Code]],'Routing data'!$A$2:$W$470,4,FALSE))</f>
        <v>0</v>
      </c>
      <c r="BK632" s="39">
        <f>VLOOKUP(Table2[[#This Row],[Product Code]],'Routing data'!A$4:W$524,16,FALSE)</f>
        <v>0</v>
      </c>
      <c r="BL632" s="42">
        <f>IF(Table2[[#This Row],[Milling Required]]=0,"x",IF(AT632="Pattern",B632-10,B632-4))</f>
        <v>43498</v>
      </c>
      <c r="BM632" s="39"/>
      <c r="BN632" s="42">
        <f t="shared" si="118"/>
        <v>43499</v>
      </c>
      <c r="BO632" s="39">
        <f>IF(Table2[[#This Row],[Milling]]="x","x",Table2[[#This Row],[Total Sections]]*2)</f>
        <v>2</v>
      </c>
      <c r="BP632" s="39">
        <f>IF(Table2[[#This Row],[Punching]]="x","x",Table2[Total Sections]*2)</f>
        <v>2</v>
      </c>
      <c r="BQ632" s="39">
        <f>IF(Table2[[#This Row],[Pattern]]="Pattern",Table2[Total Sections]*3,Table2[Total Sections]*1.5)</f>
        <v>1.5</v>
      </c>
      <c r="BR632" s="42">
        <f t="shared" ref="BR632:BR652" ca="1" si="125">TODAY()+7</f>
        <v>43474</v>
      </c>
      <c r="BS632" s="39"/>
      <c r="BT632" s="39"/>
      <c r="BU632" s="39"/>
      <c r="BV632" s="39" t="str">
        <f>_xlfn.IFNA(VLOOKUP(Table2[[#This Row],[Job-no]],Table4[],16,FALSE),"Ready")</f>
        <v/>
      </c>
      <c r="BW632" s="39" t="str">
        <f>_xlfn.IFNA(VLOOKUP(Table2[[#This Row],[Job-no]],Table4[],21,FALSE),"Ready")</f>
        <v/>
      </c>
      <c r="BX632" s="39" t="b">
        <f>_xlfn.IFNA(VLOOKUP(Table2[[#This Row],[Job-no]],Table4[],10,FALSE),TRUE)</f>
        <v>0</v>
      </c>
      <c r="BY632" s="39" t="str">
        <f>_xlfn.IFNA(VLOOKUP(Table2[[#This Row],[Job-no]],Table4[],22,FALSE),"Ready")</f>
        <v/>
      </c>
      <c r="BZ632" s="120">
        <f t="shared" si="119"/>
        <v>43502</v>
      </c>
      <c r="CA632" s="120" t="str">
        <f ca="1">IF(OR(Table2[[#This Row],[Saw Date]]=TODAY(),Table2[[#This Row],[Saw Date]]=TODAY()+1), Table2[[#This Row],[Saw Date]],IF(Table2[[#This Row],[Extrusion cut double saw]],"Done",""))</f>
        <v/>
      </c>
      <c r="CB632" s="120" t="str">
        <f ca="1">IF(OR(Table2[[#This Row],[Lens Date]]=TODAY(),Table2[[#This Row],[Lens Date]]=TODAY()+1), Table2[[#This Row],[Lens Date]],IF(Table2[[#This Row],[MSLens]]="Done","Done",""))</f>
        <v/>
      </c>
      <c r="CC632" s="120" t="str">
        <f ca="1">IF(OR(Table2[[#This Row],[Milling Date]]=TODAY(),Table2[[#This Row],[Milling Date]]=TODAY()+1), Table2[[#This Row],[Milling Date]],IF(Table2[[#This Row],[CNC Holes]]="Ready","Done",""))</f>
        <v/>
      </c>
      <c r="CD632" s="120" t="str">
        <f ca="1">IF(OR(Table2[[#This Row],[Welding Date]]=TODAY(),Table2[[#This Row],[Welding Date]]=TODAY()+1), Table2[[#This Row],[Welding Date]],IF(Table2[[#This Row],[Welding Corners]]="Ready","Done",""))</f>
        <v/>
      </c>
      <c r="CE632" s="120" t="str">
        <f ca="1">IF(OR(Table2[[#This Row],[Puching Date]]=TODAY(),Table2[[#This Row],[Puching Date]]=TODAY()+1), Table2[[#This Row],[Puching Date]],IF(Table2[[#This Row],[Punch Holes]]="Ready","Done",""))</f>
        <v/>
      </c>
      <c r="CF632" s="120" t="str">
        <f ca="1">IF(OR(Table2[[#This Row],[Housing Date2]]=TODAY(),Table2[[#This Row],[Housing Date2]]=TODAY()+1),Table2[[#This Row],[Housing Date2]],IF(Table2[[#This Row],[Body Assembly]],"Done",""))</f>
        <v/>
      </c>
      <c r="CG632" s="120" t="str">
        <f>_xlfn.IFNA(VLOOKUP(Table2[[#This Row],[Job-no]],Table4[],7,FALSE),"Done")</f>
        <v>Scheduled/Released</v>
      </c>
    </row>
    <row r="633" spans="1:85" x14ac:dyDescent="0.25">
      <c r="A633" t="str">
        <f>_xlfn.CONCAT(Table2[[#This Row],[Order]],"-",Table2[[#This Row],[Line]])</f>
        <v>75103-3</v>
      </c>
      <c r="B633" s="5">
        <v>43502</v>
      </c>
      <c r="C633" s="8">
        <v>75103</v>
      </c>
      <c r="D633" s="3" t="s">
        <v>1265</v>
      </c>
      <c r="E633" s="8">
        <v>3</v>
      </c>
      <c r="F633" s="8">
        <v>1</v>
      </c>
      <c r="G633" s="3" t="s">
        <v>42</v>
      </c>
      <c r="H633" s="8">
        <v>6</v>
      </c>
      <c r="I633" s="43" t="b">
        <v>0</v>
      </c>
      <c r="J633" s="43" t="b">
        <v>0</v>
      </c>
      <c r="K633" t="s">
        <v>114</v>
      </c>
      <c r="L633" s="43" t="b">
        <v>0</v>
      </c>
      <c r="M633" s="43" t="b">
        <v>0</v>
      </c>
      <c r="N633" s="43" t="b">
        <v>0</v>
      </c>
      <c r="O633" t="s">
        <v>114</v>
      </c>
      <c r="P633" t="s">
        <v>114</v>
      </c>
      <c r="Q633" t="s">
        <v>114</v>
      </c>
      <c r="R633" t="s">
        <v>114</v>
      </c>
      <c r="S633" t="s">
        <v>114</v>
      </c>
      <c r="T633" t="s">
        <v>114</v>
      </c>
      <c r="U633" t="s">
        <v>114</v>
      </c>
      <c r="V633" t="s">
        <v>114</v>
      </c>
      <c r="W633" s="5">
        <v>43497</v>
      </c>
      <c r="X633" s="3" t="s">
        <v>114</v>
      </c>
      <c r="Y633" s="3"/>
      <c r="Z633" s="3" t="s">
        <v>5135</v>
      </c>
      <c r="AA633" s="3" t="s">
        <v>114</v>
      </c>
      <c r="AB633" s="3" t="s">
        <v>74</v>
      </c>
      <c r="AC633" s="8">
        <v>4</v>
      </c>
      <c r="AD633" s="3" t="s">
        <v>5967</v>
      </c>
      <c r="AE633" s="4" t="s">
        <v>5968</v>
      </c>
      <c r="AF633" s="3"/>
      <c r="AG633" s="3" t="s">
        <v>114</v>
      </c>
      <c r="AH633" s="8">
        <v>6</v>
      </c>
      <c r="AI633" s="3" t="s">
        <v>74</v>
      </c>
      <c r="AJ633" t="s">
        <v>114</v>
      </c>
      <c r="AK633" t="s">
        <v>114</v>
      </c>
      <c r="AL633" s="43" t="b">
        <v>0</v>
      </c>
      <c r="AM633" s="3"/>
      <c r="AN633" s="3"/>
      <c r="AO633" s="43" t="b">
        <v>0</v>
      </c>
      <c r="AP633" s="3" t="b">
        <v>0</v>
      </c>
      <c r="AQ633" s="3">
        <f>VLOOKUP(Table2[[#This Row],[Job-no]],Table3[],26,FALSE)</f>
        <v>2880</v>
      </c>
      <c r="AR633" t="str">
        <f t="shared" si="115"/>
        <v>TWRWLED</v>
      </c>
      <c r="AS633" t="str">
        <f>VLOOKUP(AR633,Table1[],4,0)</f>
        <v>wall</v>
      </c>
      <c r="AT633">
        <f>IF(BD633&gt;0,"Pattern",VLOOKUP(AR633,Table1[],5,0))</f>
        <v>0</v>
      </c>
      <c r="AU633" s="34">
        <f>IF(AT633="Pattern",WORKDAY(Table2[[#This Row],[Scheduled Ship Date]],-10),WORKDAY(Table2[[#This Row],[Scheduled Ship Date]],-4))</f>
        <v>43496</v>
      </c>
      <c r="AV633">
        <f>IF(Table2[[#This Row],[Extrusion cut double saw]]=TRUE,IF(O633="ToDo",IF(AT633="Pattern",Table2[[#This Row],[Total Sections]]*0.4,Table2[[#This Row],[Total Sections]]*0.12),0),IF(AT633="Pattern",Table2[[#This Row],[Total Sections]]*4,Table2[[#This Row],[Total Sections]]*1.2))</f>
        <v>7.1999999999999993</v>
      </c>
      <c r="AW633" s="130">
        <f t="shared" ca="1" si="123"/>
        <v>43471</v>
      </c>
      <c r="AX633" s="42">
        <f>IF(AT633="Pattern",Table2[[#This Row],[Scheduled Ship Date]]-2,Table2[[#This Row],[Scheduled Ship Date]]-3)</f>
        <v>43499</v>
      </c>
      <c r="AY633">
        <f>IF(Table2[[#This Row],[Pattern]]="Pattern",Table2[[#This Row],[Total Sections]]*4.82,Table2[[#This Row],[Total Sections]]*0.5)</f>
        <v>3</v>
      </c>
      <c r="AZ633" s="42">
        <f t="shared" ca="1" si="124"/>
        <v>43471</v>
      </c>
      <c r="BA633" s="39">
        <f>((Table2[Total Sections]/Table2[Open Qty])-1)*Table2[Open Qty]*12.96</f>
        <v>0</v>
      </c>
      <c r="BB633" s="42"/>
      <c r="BC633" s="39" t="str">
        <f t="shared" si="116"/>
        <v>TWRWLED-SL 90/10-1000-80-35-SO-4-W-120-DP-1</v>
      </c>
      <c r="BD633" s="39">
        <f t="shared" si="117"/>
        <v>0</v>
      </c>
      <c r="BE633" s="39" t="b">
        <f>_xlfn.IFNA(VLOOKUP(Table2[[#This Row],[Job-no]],Table4[],9,FALSE),TRUE)</f>
        <v>0</v>
      </c>
      <c r="BF633" t="str">
        <f>VLOOKUP(AR633,Table1[],3,0)</f>
        <v>TWGLED</v>
      </c>
      <c r="BG633" s="39" t="b">
        <f>_xlfn.IFNA(VLOOKUP(Table2[[#This Row],[Job-no]],Table4[],14,FALSE),TRUE)</f>
        <v>0</v>
      </c>
      <c r="BH633" s="39" t="str">
        <f>_xlfn.IFNA(VLOOKUP(Table2[[#This Row],[Job-no]],Table4[],11,FALSE),"Done")</f>
        <v/>
      </c>
      <c r="BI633" s="39">
        <f>IF(Table2[[#This Row],[Pattern]]="Pattern",VLOOKUP(Table2[[#This Row],[Product Code]],'Routing data'!$A$2:$W$470,13,FALSE),VLOOKUP(Table2[[#This Row],[Product Code]],'Routing data'!$A$2:$W$470,3,FALSE))</f>
        <v>2</v>
      </c>
      <c r="BJ633" s="39">
        <f>IF(Table2[[#This Row],[Pattern]]="Pattern",VLOOKUP(Table2[[#This Row],[Product Code]],'Routing data'!$A$2:$W$470,14,FALSE),VLOOKUP(Table2[[#This Row],[Product Code]],'Routing data'!$A$2:$W$470,4,FALSE))</f>
        <v>0</v>
      </c>
      <c r="BK633" s="39">
        <f>VLOOKUP(Table2[[#This Row],[Product Code]],'Routing data'!A$4:W$524,16,FALSE)</f>
        <v>0</v>
      </c>
      <c r="BL633" s="42">
        <f>IF(Table2[[#This Row],[Milling Required]]=0,"x",IF(AT633="Pattern",B633-10,B633-4))</f>
        <v>43498</v>
      </c>
      <c r="BM633" s="42" t="str">
        <f>IF(Table2[[#This Row],[Punching Required]]=0,"x",IF(AT633="Pattern",B633-8,B633-2))</f>
        <v>x</v>
      </c>
      <c r="BN633" s="42">
        <f t="shared" si="118"/>
        <v>43499</v>
      </c>
      <c r="BO633" s="39">
        <f>IF(Table2[[#This Row],[Milling]]="x","x",Table2[[#This Row],[Total Sections]]*2)</f>
        <v>12</v>
      </c>
      <c r="BP633" s="39" t="str">
        <f>IF(Table2[[#This Row],[Punching]]="x","x",Table2[Total Sections]*2)</f>
        <v>x</v>
      </c>
      <c r="BQ633" s="39">
        <f>IF(Table2[[#This Row],[Pattern]]="Pattern",Table2[Total Sections]*3,Table2[Total Sections]*1.5)</f>
        <v>9</v>
      </c>
      <c r="BR633" s="42">
        <f t="shared" ca="1" si="125"/>
        <v>43474</v>
      </c>
      <c r="BS633" s="42"/>
      <c r="BT633" s="42"/>
      <c r="BU633" s="39"/>
      <c r="BV633" s="39" t="str">
        <f>_xlfn.IFNA(VLOOKUP(Table2[[#This Row],[Job-no]],Table4[],16,FALSE),"Ready")</f>
        <v/>
      </c>
      <c r="BW633" s="39" t="str">
        <f>_xlfn.IFNA(VLOOKUP(Table2[[#This Row],[Job-no]],Table4[],21,FALSE),"Ready")</f>
        <v/>
      </c>
      <c r="BX633" s="39" t="b">
        <f>_xlfn.IFNA(VLOOKUP(Table2[[#This Row],[Job-no]],Table4[],10,FALSE),TRUE)</f>
        <v>0</v>
      </c>
      <c r="BY633" s="39" t="str">
        <f>_xlfn.IFNA(VLOOKUP(Table2[[#This Row],[Job-no]],Table4[],22,FALSE),"Ready")</f>
        <v/>
      </c>
      <c r="BZ633" s="120">
        <f t="shared" si="119"/>
        <v>43502</v>
      </c>
      <c r="CA633" s="120" t="str">
        <f ca="1">IF(OR(Table2[[#This Row],[Saw Date]]=TODAY(),Table2[[#This Row],[Saw Date]]=TODAY()+1), Table2[[#This Row],[Saw Date]],IF(Table2[[#This Row],[Extrusion cut double saw]],"Done",""))</f>
        <v/>
      </c>
      <c r="CB633" s="120" t="str">
        <f ca="1">IF(OR(Table2[[#This Row],[Lens Date]]=TODAY(),Table2[[#This Row],[Lens Date]]=TODAY()+1), Table2[[#This Row],[Lens Date]],IF(Table2[[#This Row],[MSLens]]="Done","Done",""))</f>
        <v/>
      </c>
      <c r="CC633" s="120" t="str">
        <f ca="1">IF(OR(Table2[[#This Row],[Milling Date]]=TODAY(),Table2[[#This Row],[Milling Date]]=TODAY()+1), Table2[[#This Row],[Milling Date]],IF(Table2[[#This Row],[CNC Holes]]="Ready","Done",""))</f>
        <v/>
      </c>
      <c r="CD633" s="120" t="str">
        <f ca="1">IF(OR(Table2[[#This Row],[Welding Date]]=TODAY(),Table2[[#This Row],[Welding Date]]=TODAY()+1), Table2[[#This Row],[Welding Date]],IF(Table2[[#This Row],[Welding Corners]]="Ready","Done",""))</f>
        <v/>
      </c>
      <c r="CE633" s="120" t="str">
        <f ca="1">IF(OR(Table2[[#This Row],[Puching Date]]=TODAY(),Table2[[#This Row],[Puching Date]]=TODAY()+1), Table2[[#This Row],[Puching Date]],IF(Table2[[#This Row],[Punch Holes]]="Ready","Done",""))</f>
        <v/>
      </c>
      <c r="CF633" s="120" t="str">
        <f ca="1">IF(OR(Table2[[#This Row],[Housing Date2]]=TODAY(),Table2[[#This Row],[Housing Date2]]=TODAY()+1),Table2[[#This Row],[Housing Date2]],IF(Table2[[#This Row],[Body Assembly]],"Done",""))</f>
        <v/>
      </c>
      <c r="CG633" s="120" t="str">
        <f>_xlfn.IFNA(VLOOKUP(Table2[[#This Row],[Job-no]],Table4[],7,FALSE),"Done")</f>
        <v>Scheduled/Released</v>
      </c>
    </row>
    <row r="634" spans="1:85" x14ac:dyDescent="0.25">
      <c r="A634" t="str">
        <f>_xlfn.CONCAT(Table2[[#This Row],[Order]],"-",Table2[[#This Row],[Line]])</f>
        <v>75103-4</v>
      </c>
      <c r="B634" s="5">
        <v>43502</v>
      </c>
      <c r="C634" s="8">
        <v>75103</v>
      </c>
      <c r="D634" s="3" t="s">
        <v>1267</v>
      </c>
      <c r="E634" s="8">
        <v>4</v>
      </c>
      <c r="F634" s="8">
        <v>1</v>
      </c>
      <c r="G634" s="3" t="s">
        <v>42</v>
      </c>
      <c r="H634" s="8">
        <v>5</v>
      </c>
      <c r="I634" s="43" t="b">
        <v>0</v>
      </c>
      <c r="J634" s="43" t="b">
        <v>0</v>
      </c>
      <c r="K634" t="s">
        <v>114</v>
      </c>
      <c r="L634" s="43" t="b">
        <v>0</v>
      </c>
      <c r="M634" s="43" t="b">
        <v>0</v>
      </c>
      <c r="N634" s="43" t="b">
        <v>0</v>
      </c>
      <c r="O634" t="s">
        <v>114</v>
      </c>
      <c r="P634" t="s">
        <v>114</v>
      </c>
      <c r="Q634" t="s">
        <v>114</v>
      </c>
      <c r="R634" t="s">
        <v>114</v>
      </c>
      <c r="S634" t="s">
        <v>114</v>
      </c>
      <c r="T634" t="s">
        <v>114</v>
      </c>
      <c r="U634" t="s">
        <v>114</v>
      </c>
      <c r="V634" t="s">
        <v>114</v>
      </c>
      <c r="W634" s="5">
        <v>43497</v>
      </c>
      <c r="X634" s="3" t="s">
        <v>114</v>
      </c>
      <c r="Y634" s="3"/>
      <c r="Z634" s="3" t="s">
        <v>5136</v>
      </c>
      <c r="AA634" s="3" t="s">
        <v>114</v>
      </c>
      <c r="AB634" s="3" t="s">
        <v>74</v>
      </c>
      <c r="AC634" s="8">
        <v>4</v>
      </c>
      <c r="AD634" s="3" t="s">
        <v>5967</v>
      </c>
      <c r="AE634" s="4" t="s">
        <v>5968</v>
      </c>
      <c r="AF634" s="3"/>
      <c r="AG634" s="3" t="s">
        <v>114</v>
      </c>
      <c r="AH634" s="8">
        <v>5</v>
      </c>
      <c r="AI634" s="3" t="s">
        <v>74</v>
      </c>
      <c r="AJ634" t="s">
        <v>114</v>
      </c>
      <c r="AK634" t="s">
        <v>114</v>
      </c>
      <c r="AL634" s="43" t="b">
        <v>0</v>
      </c>
      <c r="AM634" s="3"/>
      <c r="AN634" s="3"/>
      <c r="AO634" s="43" t="b">
        <v>0</v>
      </c>
      <c r="AP634" s="3" t="b">
        <v>0</v>
      </c>
      <c r="AQ634" s="3">
        <f>VLOOKUP(Table2[[#This Row],[Job-no]],Table3[],26,FALSE)</f>
        <v>3600</v>
      </c>
      <c r="AR634" t="str">
        <f t="shared" si="115"/>
        <v>TWRWLED</v>
      </c>
      <c r="AS634" t="str">
        <f>VLOOKUP(AR634,Table1[],4,0)</f>
        <v>wall</v>
      </c>
      <c r="AT634">
        <f>IF(BD634&gt;0,"Pattern",VLOOKUP(AR634,Table1[],5,0))</f>
        <v>0</v>
      </c>
      <c r="AU634" s="34">
        <f>IF(AT634="Pattern",WORKDAY(Table2[[#This Row],[Scheduled Ship Date]],-10),WORKDAY(Table2[[#This Row],[Scheduled Ship Date]],-4))</f>
        <v>43496</v>
      </c>
      <c r="AV634">
        <f>IF(Table2[[#This Row],[Extrusion cut double saw]]=TRUE,IF(O634="ToDo",IF(AT634="Pattern",Table2[[#This Row],[Total Sections]]*0.4,Table2[[#This Row],[Total Sections]]*0.12),0),IF(AT634="Pattern",Table2[[#This Row],[Total Sections]]*4,Table2[[#This Row],[Total Sections]]*1.2))</f>
        <v>6</v>
      </c>
      <c r="AW634" s="130">
        <f t="shared" ca="1" si="123"/>
        <v>43471</v>
      </c>
      <c r="AX634" s="42">
        <f>IF(AT634="Pattern",Table2[[#This Row],[Scheduled Ship Date]]-2,Table2[[#This Row],[Scheduled Ship Date]]-3)</f>
        <v>43499</v>
      </c>
      <c r="AY634">
        <f>IF(Table2[[#This Row],[Pattern]]="Pattern",Table2[[#This Row],[Total Sections]]*4.82,Table2[[#This Row],[Total Sections]]*0.5)</f>
        <v>2.5</v>
      </c>
      <c r="AZ634" s="42">
        <f t="shared" ca="1" si="124"/>
        <v>43471</v>
      </c>
      <c r="BA634" s="39">
        <f>((Table2[Total Sections]/Table2[Open Qty])-1)*Table2[Open Qty]*12.96</f>
        <v>0</v>
      </c>
      <c r="BB634" s="39"/>
      <c r="BC634" s="39" t="str">
        <f t="shared" si="116"/>
        <v>TWRWLED-SL 90/10-1000-80-35-SO-6-W-120-DP-1</v>
      </c>
      <c r="BD634" s="39">
        <f t="shared" si="117"/>
        <v>0</v>
      </c>
      <c r="BE634" s="39" t="b">
        <f>_xlfn.IFNA(VLOOKUP(Table2[[#This Row],[Job-no]],Table4[],9,FALSE),TRUE)</f>
        <v>0</v>
      </c>
      <c r="BF634" t="str">
        <f>VLOOKUP(AR634,Table1[],3,0)</f>
        <v>TWGLED</v>
      </c>
      <c r="BG634" s="39" t="b">
        <f>_xlfn.IFNA(VLOOKUP(Table2[[#This Row],[Job-no]],Table4[],14,FALSE),TRUE)</f>
        <v>0</v>
      </c>
      <c r="BH634" s="39" t="str">
        <f>_xlfn.IFNA(VLOOKUP(Table2[[#This Row],[Job-no]],Table4[],11,FALSE),"Done")</f>
        <v/>
      </c>
      <c r="BI634" s="39">
        <f>IF(Table2[[#This Row],[Pattern]]="Pattern",VLOOKUP(Table2[[#This Row],[Product Code]],'Routing data'!$A$2:$W$470,13,FALSE),VLOOKUP(Table2[[#This Row],[Product Code]],'Routing data'!$A$2:$W$470,3,FALSE))</f>
        <v>2</v>
      </c>
      <c r="BJ634" s="39">
        <f>IF(Table2[[#This Row],[Pattern]]="Pattern",VLOOKUP(Table2[[#This Row],[Product Code]],'Routing data'!$A$2:$W$470,14,FALSE),VLOOKUP(Table2[[#This Row],[Product Code]],'Routing data'!$A$2:$W$470,4,FALSE))</f>
        <v>0</v>
      </c>
      <c r="BK634" s="39">
        <f>VLOOKUP(Table2[[#This Row],[Product Code]],'Routing data'!A$4:W$524,16,FALSE)</f>
        <v>0</v>
      </c>
      <c r="BL634" s="42">
        <f>IF(Table2[[#This Row],[Milling Required]]=0,"x",IF(AT634="Pattern",B634-10,B634-4))</f>
        <v>43498</v>
      </c>
      <c r="BM634" s="42" t="str">
        <f>IF(Table2[[#This Row],[Punching Required]]=0,"x",IF(AT634="Pattern",B634-8,B634-2))</f>
        <v>x</v>
      </c>
      <c r="BN634" s="42">
        <f t="shared" si="118"/>
        <v>43499</v>
      </c>
      <c r="BO634" s="39">
        <f>IF(Table2[[#This Row],[Milling]]="x","x",Table2[[#This Row],[Total Sections]]*2)</f>
        <v>10</v>
      </c>
      <c r="BP634" s="39" t="str">
        <f>IF(Table2[[#This Row],[Punching]]="x","x",Table2[Total Sections]*2)</f>
        <v>x</v>
      </c>
      <c r="BQ634" s="39">
        <f>IF(Table2[[#This Row],[Pattern]]="Pattern",Table2[Total Sections]*3,Table2[Total Sections]*1.5)</f>
        <v>7.5</v>
      </c>
      <c r="BR634" s="42">
        <f t="shared" ca="1" si="125"/>
        <v>43474</v>
      </c>
      <c r="BS634" s="42"/>
      <c r="BT634" s="42"/>
      <c r="BU634" s="39"/>
      <c r="BV634" s="39" t="str">
        <f>_xlfn.IFNA(VLOOKUP(Table2[[#This Row],[Job-no]],Table4[],16,FALSE),"Ready")</f>
        <v/>
      </c>
      <c r="BW634" s="39" t="str">
        <f>_xlfn.IFNA(VLOOKUP(Table2[[#This Row],[Job-no]],Table4[],21,FALSE),"Ready")</f>
        <v/>
      </c>
      <c r="BX634" s="39" t="b">
        <f>_xlfn.IFNA(VLOOKUP(Table2[[#This Row],[Job-no]],Table4[],10,FALSE),TRUE)</f>
        <v>0</v>
      </c>
      <c r="BY634" s="39" t="str">
        <f>_xlfn.IFNA(VLOOKUP(Table2[[#This Row],[Job-no]],Table4[],22,FALSE),"Ready")</f>
        <v/>
      </c>
      <c r="BZ634" s="120">
        <f t="shared" si="119"/>
        <v>43502</v>
      </c>
      <c r="CA634" s="120" t="str">
        <f ca="1">IF(OR(Table2[[#This Row],[Saw Date]]=TODAY(),Table2[[#This Row],[Saw Date]]=TODAY()+1), Table2[[#This Row],[Saw Date]],IF(Table2[[#This Row],[Extrusion cut double saw]],"Done",""))</f>
        <v/>
      </c>
      <c r="CB634" s="120" t="str">
        <f ca="1">IF(OR(Table2[[#This Row],[Lens Date]]=TODAY(),Table2[[#This Row],[Lens Date]]=TODAY()+1), Table2[[#This Row],[Lens Date]],IF(Table2[[#This Row],[MSLens]]="Done","Done",""))</f>
        <v/>
      </c>
      <c r="CC634" s="120" t="str">
        <f ca="1">IF(OR(Table2[[#This Row],[Milling Date]]=TODAY(),Table2[[#This Row],[Milling Date]]=TODAY()+1), Table2[[#This Row],[Milling Date]],IF(Table2[[#This Row],[CNC Holes]]="Ready","Done",""))</f>
        <v/>
      </c>
      <c r="CD634" s="120" t="str">
        <f ca="1">IF(OR(Table2[[#This Row],[Welding Date]]=TODAY(),Table2[[#This Row],[Welding Date]]=TODAY()+1), Table2[[#This Row],[Welding Date]],IF(Table2[[#This Row],[Welding Corners]]="Ready","Done",""))</f>
        <v/>
      </c>
      <c r="CE634" s="120" t="str">
        <f ca="1">IF(OR(Table2[[#This Row],[Puching Date]]=TODAY(),Table2[[#This Row],[Puching Date]]=TODAY()+1), Table2[[#This Row],[Puching Date]],IF(Table2[[#This Row],[Punch Holes]]="Ready","Done",""))</f>
        <v/>
      </c>
      <c r="CF634" s="120" t="str">
        <f ca="1">IF(OR(Table2[[#This Row],[Housing Date2]]=TODAY(),Table2[[#This Row],[Housing Date2]]=TODAY()+1),Table2[[#This Row],[Housing Date2]],IF(Table2[[#This Row],[Body Assembly]],"Done",""))</f>
        <v/>
      </c>
      <c r="CG634" s="120" t="str">
        <f>_xlfn.IFNA(VLOOKUP(Table2[[#This Row],[Job-no]],Table4[],7,FALSE),"Done")</f>
        <v>Scheduled/Released</v>
      </c>
    </row>
    <row r="635" spans="1:85" x14ac:dyDescent="0.25">
      <c r="A635" t="str">
        <f>_xlfn.CONCAT(Table2[[#This Row],[Order]],"-",Table2[[#This Row],[Line]])</f>
        <v>75103-5</v>
      </c>
      <c r="B635" s="5">
        <v>43502</v>
      </c>
      <c r="C635" s="8">
        <v>75103</v>
      </c>
      <c r="D635" s="3" t="s">
        <v>1269</v>
      </c>
      <c r="E635" s="8">
        <v>5</v>
      </c>
      <c r="F635" s="8">
        <v>1</v>
      </c>
      <c r="G635" s="3" t="s">
        <v>42</v>
      </c>
      <c r="H635" s="8">
        <v>12</v>
      </c>
      <c r="I635" s="43" t="b">
        <v>0</v>
      </c>
      <c r="J635" s="43" t="b">
        <v>0</v>
      </c>
      <c r="K635" t="s">
        <v>114</v>
      </c>
      <c r="L635" s="43" t="b">
        <v>0</v>
      </c>
      <c r="M635" s="43" t="b">
        <v>0</v>
      </c>
      <c r="N635" s="43" t="b">
        <v>0</v>
      </c>
      <c r="O635" t="s">
        <v>114</v>
      </c>
      <c r="P635" t="s">
        <v>114</v>
      </c>
      <c r="Q635" t="s">
        <v>114</v>
      </c>
      <c r="R635" t="s">
        <v>114</v>
      </c>
      <c r="S635" t="s">
        <v>114</v>
      </c>
      <c r="T635" t="s">
        <v>114</v>
      </c>
      <c r="U635" t="s">
        <v>114</v>
      </c>
      <c r="V635" t="s">
        <v>114</v>
      </c>
      <c r="W635" s="5">
        <v>43497</v>
      </c>
      <c r="X635" s="3" t="s">
        <v>114</v>
      </c>
      <c r="Y635" s="3"/>
      <c r="Z635" s="3" t="s">
        <v>5137</v>
      </c>
      <c r="AA635" s="3" t="s">
        <v>114</v>
      </c>
      <c r="AB635" s="3" t="s">
        <v>74</v>
      </c>
      <c r="AC635" s="8">
        <v>4</v>
      </c>
      <c r="AD635" s="3" t="s">
        <v>5967</v>
      </c>
      <c r="AE635" s="4" t="s">
        <v>5968</v>
      </c>
      <c r="AF635" s="3"/>
      <c r="AG635" s="3" t="s">
        <v>114</v>
      </c>
      <c r="AH635" s="8">
        <v>12</v>
      </c>
      <c r="AI635" s="3" t="s">
        <v>74</v>
      </c>
      <c r="AJ635" t="s">
        <v>114</v>
      </c>
      <c r="AK635" t="s">
        <v>114</v>
      </c>
      <c r="AL635" s="43" t="b">
        <v>0</v>
      </c>
      <c r="AM635" s="3"/>
      <c r="AN635" s="3"/>
      <c r="AO635" s="43" t="b">
        <v>0</v>
      </c>
      <c r="AP635" s="3" t="b">
        <v>0</v>
      </c>
      <c r="AQ635" s="3">
        <f>VLOOKUP(Table2[[#This Row],[Job-no]],Table3[],26,FALSE)</f>
        <v>11520</v>
      </c>
      <c r="AR635" t="str">
        <f t="shared" si="115"/>
        <v>TWRWLED</v>
      </c>
      <c r="AS635" t="str">
        <f>VLOOKUP(AR635,Table1[],4,0)</f>
        <v>wall</v>
      </c>
      <c r="AT635">
        <f>IF(BD635&gt;0,"Pattern",VLOOKUP(AR635,Table1[],5,0))</f>
        <v>0</v>
      </c>
      <c r="AU635" s="34">
        <f>IF(AT635="Pattern",WORKDAY(Table2[[#This Row],[Scheduled Ship Date]],-10),WORKDAY(Table2[[#This Row],[Scheduled Ship Date]],-4))</f>
        <v>43496</v>
      </c>
      <c r="AV635">
        <f>IF(Table2[[#This Row],[Extrusion cut double saw]]=TRUE,IF(O635="ToDo",IF(AT635="Pattern",Table2[[#This Row],[Total Sections]]*0.4,Table2[[#This Row],[Total Sections]]*0.12),0),IF(AT635="Pattern",Table2[[#This Row],[Total Sections]]*4,Table2[[#This Row],[Total Sections]]*1.2))</f>
        <v>14.399999999999999</v>
      </c>
      <c r="AW635" s="130">
        <f t="shared" ca="1" si="123"/>
        <v>43471</v>
      </c>
      <c r="AX635" s="42">
        <f>IF(AT635="Pattern",Table2[[#This Row],[Scheduled Ship Date]]-2,Table2[[#This Row],[Scheduled Ship Date]]-3)</f>
        <v>43499</v>
      </c>
      <c r="AY635">
        <f>IF(Table2[[#This Row],[Pattern]]="Pattern",Table2[[#This Row],[Total Sections]]*4.82,Table2[[#This Row],[Total Sections]]*0.5)</f>
        <v>6</v>
      </c>
      <c r="AZ635" s="42">
        <f t="shared" ca="1" si="124"/>
        <v>43471</v>
      </c>
      <c r="BA635" s="39">
        <f>((Table2[Total Sections]/Table2[Open Qty])-1)*Table2[Open Qty]*12.96</f>
        <v>0</v>
      </c>
      <c r="BB635" s="42"/>
      <c r="BC635" s="39" t="str">
        <f t="shared" si="116"/>
        <v>TWRWLED-SL 90/10-1000-80-35-SO-8-W-120-DP-1</v>
      </c>
      <c r="BD635" s="39">
        <f t="shared" si="117"/>
        <v>0</v>
      </c>
      <c r="BE635" s="39" t="b">
        <f>_xlfn.IFNA(VLOOKUP(Table2[[#This Row],[Job-no]],Table4[],9,FALSE),TRUE)</f>
        <v>0</v>
      </c>
      <c r="BF635" t="str">
        <f>VLOOKUP(AR635,Table1[],3,0)</f>
        <v>TWGLED</v>
      </c>
      <c r="BG635" s="39" t="b">
        <f>_xlfn.IFNA(VLOOKUP(Table2[[#This Row],[Job-no]],Table4[],14,FALSE),TRUE)</f>
        <v>0</v>
      </c>
      <c r="BH635" s="39" t="str">
        <f>_xlfn.IFNA(VLOOKUP(Table2[[#This Row],[Job-no]],Table4[],11,FALSE),"Done")</f>
        <v/>
      </c>
      <c r="BI635" s="39">
        <f>IF(Table2[[#This Row],[Pattern]]="Pattern",VLOOKUP(Table2[[#This Row],[Product Code]],'Routing data'!$A$2:$W$470,13,FALSE),VLOOKUP(Table2[[#This Row],[Product Code]],'Routing data'!$A$2:$W$470,3,FALSE))</f>
        <v>2</v>
      </c>
      <c r="BJ635" s="39">
        <f>IF(Table2[[#This Row],[Pattern]]="Pattern",VLOOKUP(Table2[[#This Row],[Product Code]],'Routing data'!$A$2:$W$470,14,FALSE),VLOOKUP(Table2[[#This Row],[Product Code]],'Routing data'!$A$2:$W$470,4,FALSE))</f>
        <v>0</v>
      </c>
      <c r="BK635" s="39">
        <f>VLOOKUP(Table2[[#This Row],[Product Code]],'Routing data'!A$4:W$524,16,FALSE)</f>
        <v>0</v>
      </c>
      <c r="BL635" s="42">
        <f>IF(Table2[[#This Row],[Milling Required]]=0,"x",IF(AT635="Pattern",B635-10,B635-4))</f>
        <v>43498</v>
      </c>
      <c r="BM635" s="42" t="str">
        <f>IF(Table2[[#This Row],[Punching Required]]=0,"x",IF(AT635="Pattern",B635-8,B635-2))</f>
        <v>x</v>
      </c>
      <c r="BN635" s="42">
        <f t="shared" si="118"/>
        <v>43499</v>
      </c>
      <c r="BO635" s="39">
        <f>IF(Table2[[#This Row],[Milling]]="x","x",Table2[[#This Row],[Total Sections]]*2)</f>
        <v>24</v>
      </c>
      <c r="BP635" s="39" t="str">
        <f>IF(Table2[[#This Row],[Punching]]="x","x",Table2[Total Sections]*2)</f>
        <v>x</v>
      </c>
      <c r="BQ635" s="39">
        <f>IF(Table2[[#This Row],[Pattern]]="Pattern",Table2[Total Sections]*3,Table2[Total Sections]*1.5)</f>
        <v>18</v>
      </c>
      <c r="BR635" s="42">
        <f t="shared" ca="1" si="125"/>
        <v>43474</v>
      </c>
      <c r="BS635" s="42"/>
      <c r="BT635" s="42"/>
      <c r="BU635" s="39"/>
      <c r="BV635" s="39" t="str">
        <f>_xlfn.IFNA(VLOOKUP(Table2[[#This Row],[Job-no]],Table4[],16,FALSE),"Ready")</f>
        <v/>
      </c>
      <c r="BW635" s="39" t="str">
        <f>_xlfn.IFNA(VLOOKUP(Table2[[#This Row],[Job-no]],Table4[],21,FALSE),"Ready")</f>
        <v/>
      </c>
      <c r="BX635" s="39" t="b">
        <f>_xlfn.IFNA(VLOOKUP(Table2[[#This Row],[Job-no]],Table4[],10,FALSE),TRUE)</f>
        <v>0</v>
      </c>
      <c r="BY635" s="39" t="str">
        <f>_xlfn.IFNA(VLOOKUP(Table2[[#This Row],[Job-no]],Table4[],22,FALSE),"Ready")</f>
        <v/>
      </c>
      <c r="BZ635" s="120">
        <f t="shared" si="119"/>
        <v>43502</v>
      </c>
      <c r="CA635" s="120" t="str">
        <f ca="1">IF(OR(Table2[[#This Row],[Saw Date]]=TODAY(),Table2[[#This Row],[Saw Date]]=TODAY()+1), Table2[[#This Row],[Saw Date]],IF(Table2[[#This Row],[Extrusion cut double saw]],"Done",""))</f>
        <v/>
      </c>
      <c r="CB635" s="120" t="str">
        <f ca="1">IF(OR(Table2[[#This Row],[Lens Date]]=TODAY(),Table2[[#This Row],[Lens Date]]=TODAY()+1), Table2[[#This Row],[Lens Date]],IF(Table2[[#This Row],[MSLens]]="Done","Done",""))</f>
        <v/>
      </c>
      <c r="CC635" s="120" t="str">
        <f ca="1">IF(OR(Table2[[#This Row],[Milling Date]]=TODAY(),Table2[[#This Row],[Milling Date]]=TODAY()+1), Table2[[#This Row],[Milling Date]],IF(Table2[[#This Row],[CNC Holes]]="Ready","Done",""))</f>
        <v/>
      </c>
      <c r="CD635" s="120" t="str">
        <f ca="1">IF(OR(Table2[[#This Row],[Welding Date]]=TODAY(),Table2[[#This Row],[Welding Date]]=TODAY()+1), Table2[[#This Row],[Welding Date]],IF(Table2[[#This Row],[Welding Corners]]="Ready","Done",""))</f>
        <v/>
      </c>
      <c r="CE635" s="120" t="str">
        <f ca="1">IF(OR(Table2[[#This Row],[Puching Date]]=TODAY(),Table2[[#This Row],[Puching Date]]=TODAY()+1), Table2[[#This Row],[Puching Date]],IF(Table2[[#This Row],[Punch Holes]]="Ready","Done",""))</f>
        <v/>
      </c>
      <c r="CF635" s="120" t="str">
        <f ca="1">IF(OR(Table2[[#This Row],[Housing Date2]]=TODAY(),Table2[[#This Row],[Housing Date2]]=TODAY()+1),Table2[[#This Row],[Housing Date2]],IF(Table2[[#This Row],[Body Assembly]],"Done",""))</f>
        <v/>
      </c>
      <c r="CG635" s="120" t="str">
        <f>_xlfn.IFNA(VLOOKUP(Table2[[#This Row],[Job-no]],Table4[],7,FALSE),"Done")</f>
        <v>Scheduled/Released</v>
      </c>
    </row>
    <row r="636" spans="1:85" x14ac:dyDescent="0.25">
      <c r="A636" s="39" t="str">
        <f>_xlfn.CONCAT(Table2[[#This Row],[Order]],"-",Table2[[#This Row],[Line]])</f>
        <v>77560-1</v>
      </c>
      <c r="B636" s="5">
        <v>43502</v>
      </c>
      <c r="C636" s="8">
        <v>77560</v>
      </c>
      <c r="D636" s="3" t="s">
        <v>2949</v>
      </c>
      <c r="E636" s="8">
        <v>1</v>
      </c>
      <c r="F636" s="8">
        <v>1</v>
      </c>
      <c r="G636" s="3" t="s">
        <v>42</v>
      </c>
      <c r="H636" s="8">
        <v>12</v>
      </c>
      <c r="I636" s="43" t="b">
        <v>0</v>
      </c>
      <c r="J636" s="43" t="b">
        <v>0</v>
      </c>
      <c r="K636" t="s">
        <v>114</v>
      </c>
      <c r="L636" s="43" t="b">
        <v>0</v>
      </c>
      <c r="M636" s="43" t="b">
        <v>0</v>
      </c>
      <c r="N636" s="43" t="b">
        <v>0</v>
      </c>
      <c r="O636" t="s">
        <v>114</v>
      </c>
      <c r="P636" t="s">
        <v>114</v>
      </c>
      <c r="Q636" t="s">
        <v>114</v>
      </c>
      <c r="R636" t="s">
        <v>114</v>
      </c>
      <c r="S636" t="s">
        <v>114</v>
      </c>
      <c r="T636" t="s">
        <v>114</v>
      </c>
      <c r="U636" t="s">
        <v>114</v>
      </c>
      <c r="V636" t="s">
        <v>114</v>
      </c>
      <c r="W636" s="5">
        <v>43497</v>
      </c>
      <c r="X636" s="3" t="s">
        <v>114</v>
      </c>
      <c r="Y636" s="3"/>
      <c r="Z636" s="3" t="s">
        <v>5138</v>
      </c>
      <c r="AA636" s="3" t="s">
        <v>114</v>
      </c>
      <c r="AB636" s="3" t="s">
        <v>74</v>
      </c>
      <c r="AC636" s="8">
        <v>12</v>
      </c>
      <c r="AD636" s="3" t="s">
        <v>5967</v>
      </c>
      <c r="AE636" s="4" t="s">
        <v>5968</v>
      </c>
      <c r="AF636" s="3"/>
      <c r="AG636" s="3" t="s">
        <v>114</v>
      </c>
      <c r="AH636" s="8">
        <v>12</v>
      </c>
      <c r="AI636" s="3" t="s">
        <v>74</v>
      </c>
      <c r="AJ636" t="s">
        <v>114</v>
      </c>
      <c r="AK636" t="s">
        <v>114</v>
      </c>
      <c r="AL636" s="43" t="b">
        <v>0</v>
      </c>
      <c r="AM636" s="3"/>
      <c r="AN636" s="3"/>
      <c r="AO636" s="43" t="b">
        <v>0</v>
      </c>
      <c r="AP636" s="3" t="b">
        <v>0</v>
      </c>
      <c r="AQ636" s="3">
        <f>VLOOKUP(Table2[[#This Row],[Job-no]],Table3[],26,FALSE)</f>
        <v>11388.6</v>
      </c>
      <c r="AR636" t="str">
        <f t="shared" si="115"/>
        <v>WBWLED</v>
      </c>
      <c r="AS636" t="str">
        <f>VLOOKUP(AR636,Table1[],4,0)</f>
        <v>wall</v>
      </c>
      <c r="AT636">
        <f>IF(BD636&gt;0,"Pattern",VLOOKUP(AR636,Table1[],5,0))</f>
        <v>0</v>
      </c>
      <c r="AU636" s="34">
        <f>IF(AT636="Pattern",WORKDAY(Table2[[#This Row],[Scheduled Ship Date]],-10),WORKDAY(Table2[[#This Row],[Scheduled Ship Date]],-4))</f>
        <v>43496</v>
      </c>
      <c r="AV636" s="39">
        <f>IF(Table2[[#This Row],[Extrusion cut double saw]]=TRUE,IF(O636="ToDo",IF(AT636="Pattern",Table2[[#This Row],[Total Sections]]*0.4,Table2[[#This Row],[Total Sections]]*0.12),0),IF(AT636="Pattern",Table2[[#This Row],[Total Sections]]*4,Table2[[#This Row],[Total Sections]]*1.2))</f>
        <v>14.399999999999999</v>
      </c>
      <c r="AW636" s="130">
        <f t="shared" ca="1" si="123"/>
        <v>43471</v>
      </c>
      <c r="AX636" s="42">
        <f>IF(AT636="Pattern",Table2[[#This Row],[Scheduled Ship Date]]-2,Table2[[#This Row],[Scheduled Ship Date]]-3)</f>
        <v>43499</v>
      </c>
      <c r="AY636" s="39">
        <f>IF(Table2[[#This Row],[Pattern]]="Pattern",Table2[[#This Row],[Total Sections]]*4.82,Table2[[#This Row],[Total Sections]]*0.5)</f>
        <v>6</v>
      </c>
      <c r="AZ636" s="42">
        <f t="shared" ca="1" si="124"/>
        <v>43471</v>
      </c>
      <c r="BA636" s="39">
        <f>((Table2[Total Sections]/Table2[Open Qty])-1)*Table2[Open Qty]*12.96</f>
        <v>0</v>
      </c>
      <c r="BB636" s="39"/>
      <c r="BC636" s="39" t="str">
        <f t="shared" si="116"/>
        <v>WBWLED-750-80-40-S-8' 0"-BLK-UNV-DP-1</v>
      </c>
      <c r="BD636" s="39">
        <f t="shared" si="117"/>
        <v>0</v>
      </c>
      <c r="BE636" s="39" t="b">
        <f>_xlfn.IFNA(VLOOKUP(Table2[[#This Row],[Job-no]],Table4[],9,FALSE),TRUE)</f>
        <v>0</v>
      </c>
      <c r="BF636" s="39"/>
      <c r="BG636" s="39" t="b">
        <f>_xlfn.IFNA(VLOOKUP(Table2[[#This Row],[Job-no]],Table4[],14,FALSE),TRUE)</f>
        <v>0</v>
      </c>
      <c r="BH636" s="39" t="str">
        <f>_xlfn.IFNA(VLOOKUP(Table2[[#This Row],[Job-no]],Table4[],11,FALSE),"Done")</f>
        <v/>
      </c>
      <c r="BI636" s="39">
        <f>IF(Table2[[#This Row],[Pattern]]="Pattern",VLOOKUP(Table2[[#This Row],[Product Code]],'Routing data'!$A$2:$W$470,13,FALSE),VLOOKUP(Table2[[#This Row],[Product Code]],'Routing data'!$A$2:$W$470,3,FALSE))</f>
        <v>2</v>
      </c>
      <c r="BJ636" s="39">
        <f>IF(Table2[[#This Row],[Pattern]]="Pattern",VLOOKUP(Table2[[#This Row],[Product Code]],'Routing data'!$A$2:$W$470,14,FALSE),VLOOKUP(Table2[[#This Row],[Product Code]],'Routing data'!$A$2:$W$470,4,FALSE))</f>
        <v>0</v>
      </c>
      <c r="BK636" s="39">
        <f>VLOOKUP(Table2[[#This Row],[Product Code]],'Routing data'!A$4:W$524,16,FALSE)</f>
        <v>0</v>
      </c>
      <c r="BL636" s="42">
        <f>IF(Table2[[#This Row],[Milling Required]]=0,"x",IF(AT636="Pattern",B636-10,B636-4))</f>
        <v>43498</v>
      </c>
      <c r="BM636" s="39"/>
      <c r="BN636" s="42">
        <f t="shared" si="118"/>
        <v>43499</v>
      </c>
      <c r="BO636" s="39">
        <f>IF(Table2[[#This Row],[Milling]]="x","x",Table2[[#This Row],[Total Sections]]*2)</f>
        <v>24</v>
      </c>
      <c r="BP636" s="39">
        <f>IF(Table2[[#This Row],[Punching]]="x","x",Table2[Total Sections]*2)</f>
        <v>24</v>
      </c>
      <c r="BQ636" s="39">
        <f>IF(Table2[[#This Row],[Pattern]]="Pattern",Table2[Total Sections]*3,Table2[Total Sections]*1.5)</f>
        <v>18</v>
      </c>
      <c r="BR636" s="42">
        <f t="shared" ca="1" si="125"/>
        <v>43474</v>
      </c>
      <c r="BS636" s="39"/>
      <c r="BT636" s="39"/>
      <c r="BU636" s="39"/>
      <c r="BV636" s="39" t="str">
        <f>_xlfn.IFNA(VLOOKUP(Table2[[#This Row],[Job-no]],Table4[],16,FALSE),"Ready")</f>
        <v/>
      </c>
      <c r="BW636" s="39" t="str">
        <f>_xlfn.IFNA(VLOOKUP(Table2[[#This Row],[Job-no]],Table4[],21,FALSE),"Ready")</f>
        <v/>
      </c>
      <c r="BX636" s="39" t="b">
        <f>_xlfn.IFNA(VLOOKUP(Table2[[#This Row],[Job-no]],Table4[],10,FALSE),TRUE)</f>
        <v>0</v>
      </c>
      <c r="BY636" s="39" t="str">
        <f>_xlfn.IFNA(VLOOKUP(Table2[[#This Row],[Job-no]],Table4[],22,FALSE),"Ready")</f>
        <v/>
      </c>
      <c r="BZ636" s="120">
        <f t="shared" si="119"/>
        <v>43502</v>
      </c>
      <c r="CA636" s="120" t="str">
        <f ca="1">IF(OR(Table2[[#This Row],[Saw Date]]=TODAY(),Table2[[#This Row],[Saw Date]]=TODAY()+1), Table2[[#This Row],[Saw Date]],IF(Table2[[#This Row],[Extrusion cut double saw]],"Done",""))</f>
        <v/>
      </c>
      <c r="CB636" s="120" t="str">
        <f ca="1">IF(OR(Table2[[#This Row],[Lens Date]]=TODAY(),Table2[[#This Row],[Lens Date]]=TODAY()+1), Table2[[#This Row],[Lens Date]],IF(Table2[[#This Row],[MSLens]]="Done","Done",""))</f>
        <v/>
      </c>
      <c r="CC636" s="120" t="str">
        <f ca="1">IF(OR(Table2[[#This Row],[Milling Date]]=TODAY(),Table2[[#This Row],[Milling Date]]=TODAY()+1), Table2[[#This Row],[Milling Date]],IF(Table2[[#This Row],[CNC Holes]]="Ready","Done",""))</f>
        <v/>
      </c>
      <c r="CD636" s="120" t="str">
        <f ca="1">IF(OR(Table2[[#This Row],[Welding Date]]=TODAY(),Table2[[#This Row],[Welding Date]]=TODAY()+1), Table2[[#This Row],[Welding Date]],IF(Table2[[#This Row],[Welding Corners]]="Ready","Done",""))</f>
        <v/>
      </c>
      <c r="CE636" s="120" t="str">
        <f ca="1">IF(OR(Table2[[#This Row],[Puching Date]]=TODAY(),Table2[[#This Row],[Puching Date]]=TODAY()+1), Table2[[#This Row],[Puching Date]],IF(Table2[[#This Row],[Punch Holes]]="Ready","Done",""))</f>
        <v/>
      </c>
      <c r="CF636" s="120" t="str">
        <f ca="1">IF(OR(Table2[[#This Row],[Housing Date2]]=TODAY(),Table2[[#This Row],[Housing Date2]]=TODAY()+1),Table2[[#This Row],[Housing Date2]],IF(Table2[[#This Row],[Body Assembly]],"Done",""))</f>
        <v/>
      </c>
      <c r="CG636" s="120" t="str">
        <f>_xlfn.IFNA(VLOOKUP(Table2[[#This Row],[Job-no]],Table4[],7,FALSE),"Done")</f>
        <v>Scheduled/Released</v>
      </c>
    </row>
    <row r="637" spans="1:85" x14ac:dyDescent="0.25">
      <c r="A637" s="39" t="str">
        <f>_xlfn.CONCAT(Table2[[#This Row],[Order]],"-",Table2[[#This Row],[Line]])</f>
        <v>72906-2</v>
      </c>
      <c r="B637" s="5">
        <v>43503</v>
      </c>
      <c r="C637" s="8">
        <v>72906</v>
      </c>
      <c r="D637" s="3" t="s">
        <v>1247</v>
      </c>
      <c r="E637" s="8">
        <v>2</v>
      </c>
      <c r="F637" s="8">
        <v>1</v>
      </c>
      <c r="G637" s="3" t="s">
        <v>42</v>
      </c>
      <c r="H637" s="8">
        <v>1</v>
      </c>
      <c r="I637" s="43" t="b">
        <v>0</v>
      </c>
      <c r="J637" s="43" t="b">
        <v>0</v>
      </c>
      <c r="K637" t="s">
        <v>114</v>
      </c>
      <c r="L637" s="43" t="b">
        <v>0</v>
      </c>
      <c r="M637" s="43" t="b">
        <v>0</v>
      </c>
      <c r="N637" s="43" t="b">
        <v>0</v>
      </c>
      <c r="O637" t="s">
        <v>114</v>
      </c>
      <c r="P637" t="s">
        <v>114</v>
      </c>
      <c r="Q637" t="s">
        <v>114</v>
      </c>
      <c r="R637" t="s">
        <v>114</v>
      </c>
      <c r="S637" t="s">
        <v>114</v>
      </c>
      <c r="T637" t="s">
        <v>114</v>
      </c>
      <c r="U637" t="s">
        <v>114</v>
      </c>
      <c r="V637" t="s">
        <v>114</v>
      </c>
      <c r="W637" s="5">
        <v>43500</v>
      </c>
      <c r="X637" s="3" t="s">
        <v>114</v>
      </c>
      <c r="Y637" s="3"/>
      <c r="Z637" s="3" t="s">
        <v>146</v>
      </c>
      <c r="AA637" s="3" t="s">
        <v>114</v>
      </c>
      <c r="AB637" s="3" t="s">
        <v>74</v>
      </c>
      <c r="AC637" s="8">
        <v>1</v>
      </c>
      <c r="AD637" s="3" t="s">
        <v>5967</v>
      </c>
      <c r="AE637" s="4" t="s">
        <v>5968</v>
      </c>
      <c r="AF637" s="3"/>
      <c r="AG637" s="3" t="s">
        <v>114</v>
      </c>
      <c r="AH637" s="8">
        <v>1</v>
      </c>
      <c r="AI637" s="3" t="s">
        <v>74</v>
      </c>
      <c r="AJ637" t="s">
        <v>114</v>
      </c>
      <c r="AK637" t="s">
        <v>114</v>
      </c>
      <c r="AL637" s="43" t="b">
        <v>0</v>
      </c>
      <c r="AM637" s="3"/>
      <c r="AN637" s="3"/>
      <c r="AO637" s="43" t="b">
        <v>0</v>
      </c>
      <c r="AP637" s="3" t="b">
        <v>0</v>
      </c>
      <c r="AQ637" s="3">
        <f>VLOOKUP(Table2[[#This Row],[Job-no]],Table3[],26,FALSE)</f>
        <v>288</v>
      </c>
      <c r="AR637" t="str">
        <f t="shared" si="115"/>
        <v>BRLED</v>
      </c>
      <c r="AS637" t="str">
        <f>VLOOKUP(AR637,Table1[],4,0)</f>
        <v>recessed</v>
      </c>
      <c r="AT637">
        <f>IF(BD637&gt;0,"Pattern",VLOOKUP(AR637,Table1[],5,0))</f>
        <v>0</v>
      </c>
      <c r="AU637" s="34">
        <f>IF(AT637="Pattern",WORKDAY(Table2[[#This Row],[Scheduled Ship Date]],-10),WORKDAY(Table2[[#This Row],[Scheduled Ship Date]],-4))</f>
        <v>43497</v>
      </c>
      <c r="AV637" s="39">
        <f>IF(Table2[[#This Row],[Extrusion cut double saw]]=TRUE,IF(O637="ToDo",IF(AT637="Pattern",Table2[[#This Row],[Total Sections]]*0.4,Table2[[#This Row],[Total Sections]]*0.12),0),IF(AT637="Pattern",Table2[[#This Row],[Total Sections]]*4,Table2[[#This Row],[Total Sections]]*1.2))</f>
        <v>1.2</v>
      </c>
      <c r="AW637" s="130">
        <f t="shared" ca="1" si="123"/>
        <v>43471</v>
      </c>
      <c r="AX637" s="42">
        <f>IF(AT637="Pattern",Table2[[#This Row],[Scheduled Ship Date]]-2,Table2[[#This Row],[Scheduled Ship Date]]-3)</f>
        <v>43500</v>
      </c>
      <c r="AY637" s="39">
        <f>IF(Table2[[#This Row],[Pattern]]="Pattern",Table2[[#This Row],[Total Sections]]*4.82,Table2[[#This Row],[Total Sections]]*0.5)</f>
        <v>0.5</v>
      </c>
      <c r="AZ637" s="42">
        <f t="shared" ca="1" si="124"/>
        <v>43471</v>
      </c>
      <c r="BA637" s="39">
        <f>((Table2[Total Sections]/Table2[Open Qty])-1)*Table2[Open Qty]*12.96</f>
        <v>0</v>
      </c>
      <c r="BB637" s="39"/>
      <c r="BC637" s="39" t="str">
        <f t="shared" si="116"/>
        <v>BRLED-1000-90-35-FL-4-W-120-DP-1-DS</v>
      </c>
      <c r="BD637" s="39">
        <f t="shared" si="117"/>
        <v>0</v>
      </c>
      <c r="BE637" s="39" t="b">
        <f>_xlfn.IFNA(VLOOKUP(Table2[[#This Row],[Job-no]],Table4[],9,FALSE),TRUE)</f>
        <v>0</v>
      </c>
      <c r="BF637" s="39"/>
      <c r="BG637" s="39" t="b">
        <f>_xlfn.IFNA(VLOOKUP(Table2[[#This Row],[Job-no]],Table4[],14,FALSE),TRUE)</f>
        <v>0</v>
      </c>
      <c r="BH637" s="39" t="str">
        <f>_xlfn.IFNA(VLOOKUP(Table2[[#This Row],[Job-no]],Table4[],11,FALSE),"Done")</f>
        <v/>
      </c>
      <c r="BI637" s="39">
        <f>IF(Table2[[#This Row],[Pattern]]="Pattern",VLOOKUP(Table2[[#This Row],[Product Code]],'Routing data'!$A$2:$W$470,13,FALSE),VLOOKUP(Table2[[#This Row],[Product Code]],'Routing data'!$A$2:$W$470,3,FALSE))</f>
        <v>2</v>
      </c>
      <c r="BJ637" s="39">
        <f>IF(Table2[[#This Row],[Pattern]]="Pattern",VLOOKUP(Table2[[#This Row],[Product Code]],'Routing data'!$A$2:$W$470,14,FALSE),VLOOKUP(Table2[[#This Row],[Product Code]],'Routing data'!$A$2:$W$470,4,FALSE))</f>
        <v>0</v>
      </c>
      <c r="BK637" s="39">
        <f>VLOOKUP(Table2[[#This Row],[Product Code]],'Routing data'!A$4:W$524,16,FALSE)</f>
        <v>0</v>
      </c>
      <c r="BL637" s="42">
        <f>IF(Table2[[#This Row],[Milling Required]]=0,"x",IF(AT637="Pattern",B637-10,B637-4))</f>
        <v>43499</v>
      </c>
      <c r="BM637" s="42" t="str">
        <f>IF(Table2[[#This Row],[Punching Required]]=0,"x",IF(AT637="Pattern",B637-8,B637-2))</f>
        <v>x</v>
      </c>
      <c r="BN637" s="42">
        <f t="shared" si="118"/>
        <v>43500</v>
      </c>
      <c r="BO637" s="39">
        <f>IF(Table2[[#This Row],[Milling]]="x","x",Table2[[#This Row],[Total Sections]]*2)</f>
        <v>2</v>
      </c>
      <c r="BP637" s="39" t="str">
        <f>IF(Table2[[#This Row],[Punching]]="x","x",Table2[Total Sections]*2)</f>
        <v>x</v>
      </c>
      <c r="BQ637" s="39">
        <f>IF(Table2[[#This Row],[Pattern]]="Pattern",Table2[Total Sections]*3,Table2[Total Sections]*1.5)</f>
        <v>1.5</v>
      </c>
      <c r="BR637" s="42">
        <f t="shared" ca="1" si="125"/>
        <v>43474</v>
      </c>
      <c r="BS637" s="39"/>
      <c r="BT637" s="42"/>
      <c r="BU637" s="39"/>
      <c r="BV637" s="39" t="str">
        <f>_xlfn.IFNA(VLOOKUP(Table2[[#This Row],[Job-no]],Table4[],16,FALSE),"Ready")</f>
        <v/>
      </c>
      <c r="BW637" s="39" t="str">
        <f>_xlfn.IFNA(VLOOKUP(Table2[[#This Row],[Job-no]],Table4[],21,FALSE),"Ready")</f>
        <v/>
      </c>
      <c r="BX637" s="39" t="b">
        <f>_xlfn.IFNA(VLOOKUP(Table2[[#This Row],[Job-no]],Table4[],10,FALSE),TRUE)</f>
        <v>0</v>
      </c>
      <c r="BY637" s="39" t="str">
        <f>_xlfn.IFNA(VLOOKUP(Table2[[#This Row],[Job-no]],Table4[],22,FALSE),"Ready")</f>
        <v/>
      </c>
      <c r="BZ637" s="120">
        <f t="shared" si="119"/>
        <v>43503</v>
      </c>
      <c r="CA637" s="120" t="str">
        <f ca="1">IF(OR(Table2[[#This Row],[Saw Date]]=TODAY(),Table2[[#This Row],[Saw Date]]=TODAY()+1), Table2[[#This Row],[Saw Date]],IF(Table2[[#This Row],[Extrusion cut double saw]],"Done",""))</f>
        <v/>
      </c>
      <c r="CB637" s="120" t="str">
        <f ca="1">IF(OR(Table2[[#This Row],[Lens Date]]=TODAY(),Table2[[#This Row],[Lens Date]]=TODAY()+1), Table2[[#This Row],[Lens Date]],IF(Table2[[#This Row],[MSLens]]="Done","Done",""))</f>
        <v/>
      </c>
      <c r="CC637" s="120" t="str">
        <f ca="1">IF(OR(Table2[[#This Row],[Milling Date]]=TODAY(),Table2[[#This Row],[Milling Date]]=TODAY()+1), Table2[[#This Row],[Milling Date]],IF(Table2[[#This Row],[CNC Holes]]="Ready","Done",""))</f>
        <v/>
      </c>
      <c r="CD637" s="120" t="str">
        <f ca="1">IF(OR(Table2[[#This Row],[Welding Date]]=TODAY(),Table2[[#This Row],[Welding Date]]=TODAY()+1), Table2[[#This Row],[Welding Date]],IF(Table2[[#This Row],[Welding Corners]]="Ready","Done",""))</f>
        <v/>
      </c>
      <c r="CE637" s="120" t="str">
        <f ca="1">IF(OR(Table2[[#This Row],[Puching Date]]=TODAY(),Table2[[#This Row],[Puching Date]]=TODAY()+1), Table2[[#This Row],[Puching Date]],IF(Table2[[#This Row],[Punch Holes]]="Ready","Done",""))</f>
        <v/>
      </c>
      <c r="CF637" s="120" t="str">
        <f ca="1">IF(OR(Table2[[#This Row],[Housing Date2]]=TODAY(),Table2[[#This Row],[Housing Date2]]=TODAY()+1),Table2[[#This Row],[Housing Date2]],IF(Table2[[#This Row],[Body Assembly]],"Done",""))</f>
        <v/>
      </c>
      <c r="CG637" s="120" t="str">
        <f>_xlfn.IFNA(VLOOKUP(Table2[[#This Row],[Job-no]],Table4[],7,FALSE),"Done")</f>
        <v>Scheduled/Released</v>
      </c>
    </row>
    <row r="638" spans="1:85" x14ac:dyDescent="0.25">
      <c r="A638" s="39" t="str">
        <f>_xlfn.CONCAT(Table2[[#This Row],[Order]],"-",Table2[[#This Row],[Line]])</f>
        <v>72906-3</v>
      </c>
      <c r="B638" s="5">
        <v>43503</v>
      </c>
      <c r="C638" s="8">
        <v>72906</v>
      </c>
      <c r="D638" s="3" t="s">
        <v>1132</v>
      </c>
      <c r="E638" s="8">
        <v>3</v>
      </c>
      <c r="F638" s="8">
        <v>1</v>
      </c>
      <c r="G638" s="3" t="s">
        <v>42</v>
      </c>
      <c r="H638" s="8">
        <v>2</v>
      </c>
      <c r="I638" s="43" t="b">
        <v>0</v>
      </c>
      <c r="J638" s="43" t="b">
        <v>0</v>
      </c>
      <c r="K638" t="s">
        <v>114</v>
      </c>
      <c r="L638" s="43" t="b">
        <v>0</v>
      </c>
      <c r="M638" s="43" t="b">
        <v>0</v>
      </c>
      <c r="N638" s="43" t="b">
        <v>0</v>
      </c>
      <c r="O638" t="s">
        <v>114</v>
      </c>
      <c r="P638" t="s">
        <v>114</v>
      </c>
      <c r="Q638" t="s">
        <v>114</v>
      </c>
      <c r="R638" t="s">
        <v>114</v>
      </c>
      <c r="S638" t="s">
        <v>114</v>
      </c>
      <c r="T638" t="s">
        <v>114</v>
      </c>
      <c r="U638" t="s">
        <v>114</v>
      </c>
      <c r="V638" t="s">
        <v>114</v>
      </c>
      <c r="W638" s="5">
        <v>43500</v>
      </c>
      <c r="X638" s="3" t="s">
        <v>114</v>
      </c>
      <c r="Y638" s="3"/>
      <c r="Z638" s="3" t="s">
        <v>1218</v>
      </c>
      <c r="AA638" s="3" t="s">
        <v>114</v>
      </c>
      <c r="AB638" s="3" t="s">
        <v>74</v>
      </c>
      <c r="AC638" s="8">
        <v>1</v>
      </c>
      <c r="AD638" s="3" t="s">
        <v>5967</v>
      </c>
      <c r="AE638" s="4" t="s">
        <v>5968</v>
      </c>
      <c r="AF638" s="3"/>
      <c r="AG638" s="3" t="s">
        <v>114</v>
      </c>
      <c r="AH638" s="8">
        <v>2</v>
      </c>
      <c r="AI638" s="3" t="s">
        <v>74</v>
      </c>
      <c r="AJ638" t="s">
        <v>114</v>
      </c>
      <c r="AK638" t="s">
        <v>114</v>
      </c>
      <c r="AL638" s="43" t="b">
        <v>0</v>
      </c>
      <c r="AM638" s="3"/>
      <c r="AN638" s="3"/>
      <c r="AO638" s="43" t="b">
        <v>0</v>
      </c>
      <c r="AP638" s="3" t="b">
        <v>0</v>
      </c>
      <c r="AQ638" s="3">
        <f>VLOOKUP(Table2[[#This Row],[Job-no]],Table3[],26,FALSE)</f>
        <v>1440</v>
      </c>
      <c r="AR638" t="str">
        <f t="shared" si="115"/>
        <v>BRLED</v>
      </c>
      <c r="AS638" t="str">
        <f>VLOOKUP(AR638,Table1[],4,0)</f>
        <v>recessed</v>
      </c>
      <c r="AT638">
        <f>IF(BD638&gt;0,"Pattern",VLOOKUP(AR638,Table1[],5,0))</f>
        <v>0</v>
      </c>
      <c r="AU638" s="34">
        <f>IF(AT638="Pattern",WORKDAY(Table2[[#This Row],[Scheduled Ship Date]],-10),WORKDAY(Table2[[#This Row],[Scheduled Ship Date]],-4))</f>
        <v>43497</v>
      </c>
      <c r="AV638" s="39">
        <f>IF(Table2[[#This Row],[Extrusion cut double saw]]=TRUE,IF(O638="ToDo",IF(AT638="Pattern",Table2[[#This Row],[Total Sections]]*0.4,Table2[[#This Row],[Total Sections]]*0.12),0),IF(AT638="Pattern",Table2[[#This Row],[Total Sections]]*4,Table2[[#This Row],[Total Sections]]*1.2))</f>
        <v>2.4</v>
      </c>
      <c r="AW638" s="130">
        <f t="shared" ca="1" si="123"/>
        <v>43471</v>
      </c>
      <c r="AX638" s="42">
        <f>IF(AT638="Pattern",Table2[[#This Row],[Scheduled Ship Date]]-2,Table2[[#This Row],[Scheduled Ship Date]]-3)</f>
        <v>43500</v>
      </c>
      <c r="AY638" s="39">
        <f>IF(Table2[[#This Row],[Pattern]]="Pattern",Table2[[#This Row],[Total Sections]]*4.82,Table2[[#This Row],[Total Sections]]*0.5)</f>
        <v>1</v>
      </c>
      <c r="AZ638" s="42">
        <f t="shared" ca="1" si="124"/>
        <v>43471</v>
      </c>
      <c r="BA638" s="39">
        <f>((Table2[Total Sections]/Table2[Open Qty])-1)*Table2[Open Qty]*12.96</f>
        <v>0</v>
      </c>
      <c r="BB638" s="39"/>
      <c r="BC638" s="39" t="str">
        <f t="shared" si="116"/>
        <v>BRLED-1000-90-35-FL-10-W-120-DP-1-DS</v>
      </c>
      <c r="BD638" s="39">
        <f t="shared" si="117"/>
        <v>0</v>
      </c>
      <c r="BE638" s="39" t="b">
        <f>_xlfn.IFNA(VLOOKUP(Table2[[#This Row],[Job-no]],Table4[],9,FALSE),TRUE)</f>
        <v>0</v>
      </c>
      <c r="BF638" s="39"/>
      <c r="BG638" s="39" t="b">
        <f>_xlfn.IFNA(VLOOKUP(Table2[[#This Row],[Job-no]],Table4[],14,FALSE),TRUE)</f>
        <v>0</v>
      </c>
      <c r="BH638" s="39" t="str">
        <f>_xlfn.IFNA(VLOOKUP(Table2[[#This Row],[Job-no]],Table4[],11,FALSE),"Done")</f>
        <v/>
      </c>
      <c r="BI638" s="39">
        <f>IF(Table2[[#This Row],[Pattern]]="Pattern",VLOOKUP(Table2[[#This Row],[Product Code]],'Routing data'!$A$2:$W$470,13,FALSE),VLOOKUP(Table2[[#This Row],[Product Code]],'Routing data'!$A$2:$W$470,3,FALSE))</f>
        <v>2</v>
      </c>
      <c r="BJ638" s="39">
        <f>IF(Table2[[#This Row],[Pattern]]="Pattern",VLOOKUP(Table2[[#This Row],[Product Code]],'Routing data'!$A$2:$W$470,14,FALSE),VLOOKUP(Table2[[#This Row],[Product Code]],'Routing data'!$A$2:$W$470,4,FALSE))</f>
        <v>0</v>
      </c>
      <c r="BK638" s="39">
        <f>VLOOKUP(Table2[[#This Row],[Product Code]],'Routing data'!A$4:W$524,16,FALSE)</f>
        <v>0</v>
      </c>
      <c r="BL638" s="42">
        <f>IF(Table2[[#This Row],[Milling Required]]=0,"x",IF(AT638="Pattern",B638-10,B638-4))</f>
        <v>43499</v>
      </c>
      <c r="BM638" s="42" t="str">
        <f>IF(Table2[[#This Row],[Punching Required]]=0,"x",IF(AT638="Pattern",B638-8,B638-2))</f>
        <v>x</v>
      </c>
      <c r="BN638" s="42">
        <f t="shared" si="118"/>
        <v>43500</v>
      </c>
      <c r="BO638" s="39">
        <f>IF(Table2[[#This Row],[Milling]]="x","x",Table2[[#This Row],[Total Sections]]*2)</f>
        <v>4</v>
      </c>
      <c r="BP638" s="39" t="str">
        <f>IF(Table2[[#This Row],[Punching]]="x","x",Table2[Total Sections]*2)</f>
        <v>x</v>
      </c>
      <c r="BQ638" s="39">
        <f>IF(Table2[[#This Row],[Pattern]]="Pattern",Table2[Total Sections]*3,Table2[Total Sections]*1.5)</f>
        <v>3</v>
      </c>
      <c r="BR638" s="42">
        <f t="shared" ca="1" si="125"/>
        <v>43474</v>
      </c>
      <c r="BS638" s="39"/>
      <c r="BT638" s="39"/>
      <c r="BU638" s="39"/>
      <c r="BV638" s="39" t="str">
        <f>_xlfn.IFNA(VLOOKUP(Table2[[#This Row],[Job-no]],Table4[],16,FALSE),"Ready")</f>
        <v/>
      </c>
      <c r="BW638" s="39" t="str">
        <f>_xlfn.IFNA(VLOOKUP(Table2[[#This Row],[Job-no]],Table4[],21,FALSE),"Ready")</f>
        <v/>
      </c>
      <c r="BX638" s="39" t="b">
        <f>_xlfn.IFNA(VLOOKUP(Table2[[#This Row],[Job-no]],Table4[],10,FALSE),TRUE)</f>
        <v>0</v>
      </c>
      <c r="BY638" s="39" t="str">
        <f>_xlfn.IFNA(VLOOKUP(Table2[[#This Row],[Job-no]],Table4[],22,FALSE),"Ready")</f>
        <v/>
      </c>
      <c r="BZ638" s="120">
        <f t="shared" si="119"/>
        <v>43503</v>
      </c>
      <c r="CA638" s="120" t="str">
        <f ca="1">IF(OR(Table2[[#This Row],[Saw Date]]=TODAY(),Table2[[#This Row],[Saw Date]]=TODAY()+1), Table2[[#This Row],[Saw Date]],IF(Table2[[#This Row],[Extrusion cut double saw]],"Done",""))</f>
        <v/>
      </c>
      <c r="CB638" s="120" t="str">
        <f ca="1">IF(OR(Table2[[#This Row],[Lens Date]]=TODAY(),Table2[[#This Row],[Lens Date]]=TODAY()+1), Table2[[#This Row],[Lens Date]],IF(Table2[[#This Row],[MSLens]]="Done","Done",""))</f>
        <v/>
      </c>
      <c r="CC638" s="120" t="str">
        <f ca="1">IF(OR(Table2[[#This Row],[Milling Date]]=TODAY(),Table2[[#This Row],[Milling Date]]=TODAY()+1), Table2[[#This Row],[Milling Date]],IF(Table2[[#This Row],[CNC Holes]]="Ready","Done",""))</f>
        <v/>
      </c>
      <c r="CD638" s="120" t="str">
        <f ca="1">IF(OR(Table2[[#This Row],[Welding Date]]=TODAY(),Table2[[#This Row],[Welding Date]]=TODAY()+1), Table2[[#This Row],[Welding Date]],IF(Table2[[#This Row],[Welding Corners]]="Ready","Done",""))</f>
        <v/>
      </c>
      <c r="CE638" s="120" t="str">
        <f ca="1">IF(OR(Table2[[#This Row],[Puching Date]]=TODAY(),Table2[[#This Row],[Puching Date]]=TODAY()+1), Table2[[#This Row],[Puching Date]],IF(Table2[[#This Row],[Punch Holes]]="Ready","Done",""))</f>
        <v/>
      </c>
      <c r="CF638" s="120" t="str">
        <f ca="1">IF(OR(Table2[[#This Row],[Housing Date2]]=TODAY(),Table2[[#This Row],[Housing Date2]]=TODAY()+1),Table2[[#This Row],[Housing Date2]],IF(Table2[[#This Row],[Body Assembly]],"Done",""))</f>
        <v/>
      </c>
      <c r="CG638" s="120" t="str">
        <f>_xlfn.IFNA(VLOOKUP(Table2[[#This Row],[Job-no]],Table4[],7,FALSE),"Done")</f>
        <v>Scheduled/Released</v>
      </c>
    </row>
    <row r="639" spans="1:85" x14ac:dyDescent="0.25">
      <c r="A639" t="str">
        <f>_xlfn.CONCAT(Table2[[#This Row],[Order]],"-",Table2[[#This Row],[Line]])</f>
        <v>72906-4</v>
      </c>
      <c r="B639" s="5">
        <v>43503</v>
      </c>
      <c r="C639" s="8">
        <v>72906</v>
      </c>
      <c r="D639" s="3" t="s">
        <v>2245</v>
      </c>
      <c r="E639" s="8">
        <v>4</v>
      </c>
      <c r="F639" s="8">
        <v>1</v>
      </c>
      <c r="G639" s="3" t="s">
        <v>42</v>
      </c>
      <c r="H639" s="8">
        <v>1</v>
      </c>
      <c r="I639" s="43" t="b">
        <v>0</v>
      </c>
      <c r="J639" s="43" t="b">
        <v>0</v>
      </c>
      <c r="K639" t="s">
        <v>114</v>
      </c>
      <c r="L639" s="43" t="b">
        <v>0</v>
      </c>
      <c r="M639" s="43" t="b">
        <v>0</v>
      </c>
      <c r="N639" s="43" t="b">
        <v>0</v>
      </c>
      <c r="O639" t="s">
        <v>114</v>
      </c>
      <c r="P639" t="s">
        <v>114</v>
      </c>
      <c r="Q639" t="s">
        <v>114</v>
      </c>
      <c r="R639" t="s">
        <v>114</v>
      </c>
      <c r="S639" t="s">
        <v>114</v>
      </c>
      <c r="T639" t="s">
        <v>114</v>
      </c>
      <c r="U639" t="s">
        <v>114</v>
      </c>
      <c r="V639" t="s">
        <v>114</v>
      </c>
      <c r="W639" s="5">
        <v>43500</v>
      </c>
      <c r="X639" s="3" t="s">
        <v>114</v>
      </c>
      <c r="Y639" s="3"/>
      <c r="Z639" s="3" t="s">
        <v>150</v>
      </c>
      <c r="AA639" s="3" t="s">
        <v>114</v>
      </c>
      <c r="AB639" s="3" t="s">
        <v>74</v>
      </c>
      <c r="AC639" s="8">
        <v>1</v>
      </c>
      <c r="AD639" s="3" t="s">
        <v>5967</v>
      </c>
      <c r="AE639" s="4" t="s">
        <v>5968</v>
      </c>
      <c r="AF639" s="3"/>
      <c r="AG639" s="3" t="s">
        <v>114</v>
      </c>
      <c r="AH639" s="8">
        <v>1</v>
      </c>
      <c r="AI639" s="3" t="s">
        <v>74</v>
      </c>
      <c r="AJ639" t="s">
        <v>114</v>
      </c>
      <c r="AK639" t="s">
        <v>114</v>
      </c>
      <c r="AL639" s="43" t="b">
        <v>0</v>
      </c>
      <c r="AM639" s="3"/>
      <c r="AN639" s="3"/>
      <c r="AO639" s="43" t="b">
        <v>0</v>
      </c>
      <c r="AP639" s="3" t="b">
        <v>0</v>
      </c>
      <c r="AQ639" s="3">
        <f>VLOOKUP(Table2[[#This Row],[Job-no]],Table3[],26,FALSE)</f>
        <v>432</v>
      </c>
      <c r="AR639" t="str">
        <f t="shared" si="115"/>
        <v>BRLED</v>
      </c>
      <c r="AS639" t="str">
        <f>VLOOKUP(AR639,Table1[],4,0)</f>
        <v>recessed</v>
      </c>
      <c r="AT639">
        <f>IF(BD639&gt;0,"Pattern",VLOOKUP(AR639,Table1[],5,0))</f>
        <v>0</v>
      </c>
      <c r="AU639" s="34">
        <f>IF(AT639="Pattern",WORKDAY(Table2[[#This Row],[Scheduled Ship Date]],-10),WORKDAY(Table2[[#This Row],[Scheduled Ship Date]],-4))</f>
        <v>43497</v>
      </c>
      <c r="AV639">
        <f>IF(Table2[[#This Row],[Extrusion cut double saw]]=TRUE,IF(O639="ToDo",IF(AT639="Pattern",Table2[[#This Row],[Total Sections]]*0.4,Table2[[#This Row],[Total Sections]]*0.12),0),IF(AT639="Pattern",Table2[[#This Row],[Total Sections]]*4,Table2[[#This Row],[Total Sections]]*1.2))</f>
        <v>1.2</v>
      </c>
      <c r="AW639" s="130">
        <f t="shared" ca="1" si="123"/>
        <v>43471</v>
      </c>
      <c r="AX639" s="42">
        <f>IF(AT639="Pattern",Table2[[#This Row],[Scheduled Ship Date]]-2,Table2[[#This Row],[Scheduled Ship Date]]-3)</f>
        <v>43500</v>
      </c>
      <c r="AY639">
        <f>IF(Table2[[#This Row],[Pattern]]="Pattern",Table2[[#This Row],[Total Sections]]*4.82,Table2[[#This Row],[Total Sections]]*0.5)</f>
        <v>0.5</v>
      </c>
      <c r="AZ639" s="42">
        <f t="shared" ca="1" si="124"/>
        <v>43471</v>
      </c>
      <c r="BA639" s="39">
        <f>((Table2[Total Sections]/Table2[Open Qty])-1)*Table2[Open Qty]*12.96</f>
        <v>0</v>
      </c>
      <c r="BB639" s="42"/>
      <c r="BC639" s="39" t="str">
        <f t="shared" si="116"/>
        <v>BRLED-1000-90-35-FL-6-W-120-DP-1-DS</v>
      </c>
      <c r="BD639" s="39">
        <f t="shared" si="117"/>
        <v>0</v>
      </c>
      <c r="BE639" s="39" t="b">
        <f>_xlfn.IFNA(VLOOKUP(Table2[[#This Row],[Job-no]],Table4[],9,FALSE),TRUE)</f>
        <v>0</v>
      </c>
      <c r="BF639" t="str">
        <f>VLOOKUP(AR639,Table1[],3,0)</f>
        <v>B2LED</v>
      </c>
      <c r="BG639" s="39" t="b">
        <f>_xlfn.IFNA(VLOOKUP(Table2[[#This Row],[Job-no]],Table4[],14,FALSE),TRUE)</f>
        <v>0</v>
      </c>
      <c r="BH639" s="39" t="str">
        <f>_xlfn.IFNA(VLOOKUP(Table2[[#This Row],[Job-no]],Table4[],11,FALSE),"Done")</f>
        <v/>
      </c>
      <c r="BI639" s="39">
        <f>IF(Table2[[#This Row],[Pattern]]="Pattern",VLOOKUP(Table2[[#This Row],[Product Code]],'Routing data'!$A$2:$W$470,13,FALSE),VLOOKUP(Table2[[#This Row],[Product Code]],'Routing data'!$A$2:$W$470,3,FALSE))</f>
        <v>2</v>
      </c>
      <c r="BJ639" s="39">
        <f>IF(Table2[[#This Row],[Pattern]]="Pattern",VLOOKUP(Table2[[#This Row],[Product Code]],'Routing data'!$A$2:$W$470,14,FALSE),VLOOKUP(Table2[[#This Row],[Product Code]],'Routing data'!$A$2:$W$470,4,FALSE))</f>
        <v>0</v>
      </c>
      <c r="BK639" s="39">
        <f>VLOOKUP(Table2[[#This Row],[Product Code]],'Routing data'!A$4:W$524,16,FALSE)</f>
        <v>0</v>
      </c>
      <c r="BL639" s="42">
        <f>IF(Table2[[#This Row],[Milling Required]]=0,"x",IF(AT639="Pattern",B639-10,B639-4))</f>
        <v>43499</v>
      </c>
      <c r="BM639" s="42" t="str">
        <f>IF(Table2[[#This Row],[Punching Required]]=0,"x",IF(AT639="Pattern",B639-8,B639-2))</f>
        <v>x</v>
      </c>
      <c r="BN639" s="42">
        <f t="shared" si="118"/>
        <v>43500</v>
      </c>
      <c r="BO639" s="39">
        <f>IF(Table2[[#This Row],[Milling]]="x","x",Table2[[#This Row],[Total Sections]]*2)</f>
        <v>2</v>
      </c>
      <c r="BP639" s="39" t="str">
        <f>IF(Table2[[#This Row],[Punching]]="x","x",Table2[Total Sections]*2)</f>
        <v>x</v>
      </c>
      <c r="BQ639" s="39">
        <f>IF(Table2[[#This Row],[Pattern]]="Pattern",Table2[Total Sections]*3,Table2[Total Sections]*1.5)</f>
        <v>1.5</v>
      </c>
      <c r="BR639" s="42">
        <f t="shared" ca="1" si="125"/>
        <v>43474</v>
      </c>
      <c r="BS639" s="42"/>
      <c r="BT639" s="42"/>
      <c r="BU639" s="39"/>
      <c r="BV639" s="122" t="str">
        <f>_xlfn.IFNA(VLOOKUP(Table2[[#This Row],[Job-no]],Table4[],16,FALSE),"Ready")</f>
        <v/>
      </c>
      <c r="BW639" s="122" t="str">
        <f>_xlfn.IFNA(VLOOKUP(Table2[[#This Row],[Job-no]],Table4[],21,FALSE),"Ready")</f>
        <v/>
      </c>
      <c r="BX639" s="39" t="b">
        <f>_xlfn.IFNA(VLOOKUP(Table2[[#This Row],[Job-no]],Table4[],10,FALSE),TRUE)</f>
        <v>0</v>
      </c>
      <c r="BY639" s="39" t="str">
        <f>_xlfn.IFNA(VLOOKUP(Table2[[#This Row],[Job-no]],Table4[],22,FALSE),"Ready")</f>
        <v/>
      </c>
      <c r="BZ639" s="120">
        <f t="shared" si="119"/>
        <v>43503</v>
      </c>
      <c r="CA639" s="120" t="str">
        <f ca="1">IF(OR(Table2[[#This Row],[Saw Date]]=TODAY(),Table2[[#This Row],[Saw Date]]=TODAY()+1), Table2[[#This Row],[Saw Date]],IF(Table2[[#This Row],[Extrusion cut double saw]],"Done",""))</f>
        <v/>
      </c>
      <c r="CB639" s="120" t="str">
        <f ca="1">IF(OR(Table2[[#This Row],[Lens Date]]=TODAY(),Table2[[#This Row],[Lens Date]]=TODAY()+1), Table2[[#This Row],[Lens Date]],IF(Table2[[#This Row],[MSLens]]="Done","Done",""))</f>
        <v/>
      </c>
      <c r="CC639" s="120" t="str">
        <f ca="1">IF(OR(Table2[[#This Row],[Milling Date]]=TODAY(),Table2[[#This Row],[Milling Date]]=TODAY()+1), Table2[[#This Row],[Milling Date]],IF(Table2[[#This Row],[CNC Holes]]="Ready","Done",""))</f>
        <v/>
      </c>
      <c r="CD639" s="120" t="str">
        <f ca="1">IF(OR(Table2[[#This Row],[Welding Date]]=TODAY(),Table2[[#This Row],[Welding Date]]=TODAY()+1), Table2[[#This Row],[Welding Date]],IF(Table2[[#This Row],[Welding Corners]]="Ready","Done",""))</f>
        <v/>
      </c>
      <c r="CE639" s="120" t="str">
        <f ca="1">IF(OR(Table2[[#This Row],[Puching Date]]=TODAY(),Table2[[#This Row],[Puching Date]]=TODAY()+1), Table2[[#This Row],[Puching Date]],IF(Table2[[#This Row],[Punch Holes]]="Ready","Done",""))</f>
        <v/>
      </c>
      <c r="CF639" s="120" t="str">
        <f ca="1">IF(OR(Table2[[#This Row],[Housing Date2]]=TODAY(),Table2[[#This Row],[Housing Date2]]=TODAY()+1),Table2[[#This Row],[Housing Date2]],IF(Table2[[#This Row],[Body Assembly]],"Done",""))</f>
        <v/>
      </c>
      <c r="CG639" s="120" t="str">
        <f>_xlfn.IFNA(VLOOKUP(Table2[[#This Row],[Job-no]],Table4[],7,FALSE),"Done")</f>
        <v>Scheduled/Released</v>
      </c>
    </row>
    <row r="640" spans="1:85" x14ac:dyDescent="0.25">
      <c r="A640" t="str">
        <f>_xlfn.CONCAT(Table2[[#This Row],[Order]],"-",Table2[[#This Row],[Line]])</f>
        <v>72906-5</v>
      </c>
      <c r="B640" s="5">
        <v>43503</v>
      </c>
      <c r="C640" s="8">
        <v>72906</v>
      </c>
      <c r="D640" s="3" t="s">
        <v>2247</v>
      </c>
      <c r="E640" s="8">
        <v>5</v>
      </c>
      <c r="F640" s="8">
        <v>1</v>
      </c>
      <c r="G640" s="3" t="s">
        <v>42</v>
      </c>
      <c r="H640" s="8">
        <v>2</v>
      </c>
      <c r="I640" s="43" t="b">
        <v>0</v>
      </c>
      <c r="J640" s="43" t="b">
        <v>0</v>
      </c>
      <c r="K640" t="s">
        <v>114</v>
      </c>
      <c r="L640" s="43" t="b">
        <v>0</v>
      </c>
      <c r="M640" s="43" t="b">
        <v>0</v>
      </c>
      <c r="N640" s="43" t="b">
        <v>0</v>
      </c>
      <c r="O640" t="s">
        <v>114</v>
      </c>
      <c r="P640" t="s">
        <v>114</v>
      </c>
      <c r="Q640" t="s">
        <v>114</v>
      </c>
      <c r="R640" t="s">
        <v>114</v>
      </c>
      <c r="S640" t="s">
        <v>114</v>
      </c>
      <c r="T640" t="s">
        <v>114</v>
      </c>
      <c r="U640" t="s">
        <v>114</v>
      </c>
      <c r="V640" t="s">
        <v>114</v>
      </c>
      <c r="W640" s="5">
        <v>43500</v>
      </c>
      <c r="X640" s="3" t="s">
        <v>114</v>
      </c>
      <c r="Y640" s="3"/>
      <c r="Z640" s="3" t="s">
        <v>5139</v>
      </c>
      <c r="AA640" s="3" t="s">
        <v>114</v>
      </c>
      <c r="AB640" s="3" t="s">
        <v>74</v>
      </c>
      <c r="AC640" s="8">
        <v>1</v>
      </c>
      <c r="AD640" s="3" t="s">
        <v>5967</v>
      </c>
      <c r="AE640" s="4" t="s">
        <v>5968</v>
      </c>
      <c r="AF640" s="3"/>
      <c r="AG640" s="3" t="s">
        <v>114</v>
      </c>
      <c r="AH640" s="8">
        <v>10</v>
      </c>
      <c r="AI640" s="3" t="s">
        <v>74</v>
      </c>
      <c r="AJ640" t="s">
        <v>114</v>
      </c>
      <c r="AK640" t="s">
        <v>114</v>
      </c>
      <c r="AL640" s="43" t="b">
        <v>0</v>
      </c>
      <c r="AM640" s="3"/>
      <c r="AN640" s="3"/>
      <c r="AO640" s="43" t="b">
        <v>0</v>
      </c>
      <c r="AP640" s="3" t="b">
        <v>0</v>
      </c>
      <c r="AQ640" s="3">
        <f>VLOOKUP(Table2[[#This Row],[Job-no]],Table3[],26,FALSE)</f>
        <v>8500</v>
      </c>
      <c r="AR640" t="str">
        <f t="shared" si="115"/>
        <v>B2SQDLED</v>
      </c>
      <c r="AS640" t="str">
        <f>VLOOKUP(AR640,Table1[],4,0)</f>
        <v>pendant</v>
      </c>
      <c r="AT640">
        <f>IF(BD640&gt;0,"Pattern",VLOOKUP(AR640,Table1[],5,0))</f>
        <v>0</v>
      </c>
      <c r="AU640" s="34">
        <f>IF(AT640="Pattern",WORKDAY(Table2[[#This Row],[Scheduled Ship Date]],-10),WORKDAY(Table2[[#This Row],[Scheduled Ship Date]],-4))</f>
        <v>43497</v>
      </c>
      <c r="AV640">
        <f>IF(Table2[[#This Row],[Extrusion cut double saw]]=TRUE,IF(O640="ToDo",IF(AT640="Pattern",Table2[[#This Row],[Total Sections]]*0.4,Table2[[#This Row],[Total Sections]]*0.12),0),IF(AT640="Pattern",Table2[[#This Row],[Total Sections]]*4,Table2[[#This Row],[Total Sections]]*1.2))</f>
        <v>12</v>
      </c>
      <c r="AW640" s="130">
        <f t="shared" ca="1" si="123"/>
        <v>43471</v>
      </c>
      <c r="AX640" s="42">
        <f>IF(AT640="Pattern",Table2[[#This Row],[Scheduled Ship Date]]-2,Table2[[#This Row],[Scheduled Ship Date]]-3)</f>
        <v>43500</v>
      </c>
      <c r="AY640">
        <f>IF(Table2[[#This Row],[Pattern]]="Pattern",Table2[[#This Row],[Total Sections]]*4.82,Table2[[#This Row],[Total Sections]]*0.5)</f>
        <v>5</v>
      </c>
      <c r="AZ640" s="42">
        <f t="shared" ca="1" si="124"/>
        <v>43471</v>
      </c>
      <c r="BA640" s="39">
        <f>((Table2[Total Sections]/Table2[Open Qty])-1)*Table2[Open Qty]*12.96</f>
        <v>103.68</v>
      </c>
      <c r="BB640" s="42"/>
      <c r="BC640" s="39" t="str">
        <f t="shared" si="116"/>
        <v>B2SQDLED-1000-90-35-SO-50-AP-120-DP-1-CA(36)</v>
      </c>
      <c r="BD640" s="39">
        <f t="shared" si="117"/>
        <v>0</v>
      </c>
      <c r="BE640" s="39" t="b">
        <f>_xlfn.IFNA(VLOOKUP(Table2[[#This Row],[Job-no]],Table4[],9,FALSE),TRUE)</f>
        <v>0</v>
      </c>
      <c r="BF640" t="str">
        <f>VLOOKUP(AR640,Table1[],3,0)</f>
        <v>B2S</v>
      </c>
      <c r="BG640" s="39" t="b">
        <f>_xlfn.IFNA(VLOOKUP(Table2[[#This Row],[Job-no]],Table4[],14,FALSE),TRUE)</f>
        <v>0</v>
      </c>
      <c r="BH640" s="39" t="str">
        <f>_xlfn.IFNA(VLOOKUP(Table2[[#This Row],[Job-no]],Table4[],11,FALSE),"Done")</f>
        <v/>
      </c>
      <c r="BI640" s="39">
        <f>IF(Table2[[#This Row],[Pattern]]="Pattern",VLOOKUP(Table2[[#This Row],[Product Code]],'Routing data'!$A$2:$W$470,13,FALSE),VLOOKUP(Table2[[#This Row],[Product Code]],'Routing data'!$A$2:$W$470,3,FALSE))</f>
        <v>2</v>
      </c>
      <c r="BJ640" s="39">
        <f>IF(Table2[[#This Row],[Pattern]]="Pattern",VLOOKUP(Table2[[#This Row],[Product Code]],'Routing data'!$A$2:$W$470,14,FALSE),VLOOKUP(Table2[[#This Row],[Product Code]],'Routing data'!$A$2:$W$470,4,FALSE))</f>
        <v>0</v>
      </c>
      <c r="BK640" s="39">
        <f>VLOOKUP(Table2[[#This Row],[Product Code]],'Routing data'!A$4:W$524,16,FALSE)</f>
        <v>0</v>
      </c>
      <c r="BL640" s="42">
        <f>IF(Table2[[#This Row],[Milling Required]]=0,"x",IF(AT640="Pattern",B640-10,B640-4))</f>
        <v>43499</v>
      </c>
      <c r="BM640" s="42" t="str">
        <f>IF(Table2[[#This Row],[Punching Required]]=0,"x",IF(AT640="Pattern",B640-8,B640-2))</f>
        <v>x</v>
      </c>
      <c r="BN640" s="42">
        <f t="shared" si="118"/>
        <v>43500</v>
      </c>
      <c r="BO640" s="39">
        <f>IF(Table2[[#This Row],[Milling]]="x","x",Table2[[#This Row],[Total Sections]]*2)</f>
        <v>20</v>
      </c>
      <c r="BP640" s="39" t="str">
        <f>IF(Table2[[#This Row],[Punching]]="x","x",Table2[Total Sections]*2)</f>
        <v>x</v>
      </c>
      <c r="BQ640" s="39">
        <f>IF(Table2[[#This Row],[Pattern]]="Pattern",Table2[Total Sections]*3,Table2[Total Sections]*1.5)</f>
        <v>15</v>
      </c>
      <c r="BR640" s="42">
        <f t="shared" ca="1" si="125"/>
        <v>43474</v>
      </c>
      <c r="BS640" s="42"/>
      <c r="BT640" s="42"/>
      <c r="BU640" s="39"/>
      <c r="BV640" s="122" t="str">
        <f>_xlfn.IFNA(VLOOKUP(Table2[[#This Row],[Job-no]],Table4[],16,FALSE),"Ready")</f>
        <v/>
      </c>
      <c r="BW640" s="122" t="str">
        <f>_xlfn.IFNA(VLOOKUP(Table2[[#This Row],[Job-no]],Table4[],21,FALSE),"Ready")</f>
        <v/>
      </c>
      <c r="BX640" s="39" t="b">
        <f>_xlfn.IFNA(VLOOKUP(Table2[[#This Row],[Job-no]],Table4[],10,FALSE),TRUE)</f>
        <v>0</v>
      </c>
      <c r="BY640" s="39" t="str">
        <f>_xlfn.IFNA(VLOOKUP(Table2[[#This Row],[Job-no]],Table4[],22,FALSE),"Ready")</f>
        <v/>
      </c>
      <c r="BZ640" s="120">
        <f t="shared" si="119"/>
        <v>43503</v>
      </c>
      <c r="CA640" s="120" t="str">
        <f ca="1">IF(OR(Table2[[#This Row],[Saw Date]]=TODAY(),Table2[[#This Row],[Saw Date]]=TODAY()+1), Table2[[#This Row],[Saw Date]],IF(Table2[[#This Row],[Extrusion cut double saw]],"Done",""))</f>
        <v/>
      </c>
      <c r="CB640" s="120" t="str">
        <f ca="1">IF(OR(Table2[[#This Row],[Lens Date]]=TODAY(),Table2[[#This Row],[Lens Date]]=TODAY()+1), Table2[[#This Row],[Lens Date]],IF(Table2[[#This Row],[MSLens]]="Done","Done",""))</f>
        <v/>
      </c>
      <c r="CC640" s="120" t="str">
        <f ca="1">IF(OR(Table2[[#This Row],[Milling Date]]=TODAY(),Table2[[#This Row],[Milling Date]]=TODAY()+1), Table2[[#This Row],[Milling Date]],IF(Table2[[#This Row],[CNC Holes]]="Ready","Done",""))</f>
        <v/>
      </c>
      <c r="CD640" s="120" t="str">
        <f ca="1">IF(OR(Table2[[#This Row],[Welding Date]]=TODAY(),Table2[[#This Row],[Welding Date]]=TODAY()+1), Table2[[#This Row],[Welding Date]],IF(Table2[[#This Row],[Welding Corners]]="Ready","Done",""))</f>
        <v/>
      </c>
      <c r="CE640" s="120" t="str">
        <f ca="1">IF(OR(Table2[[#This Row],[Puching Date]]=TODAY(),Table2[[#This Row],[Puching Date]]=TODAY()+1), Table2[[#This Row],[Puching Date]],IF(Table2[[#This Row],[Punch Holes]]="Ready","Done",""))</f>
        <v/>
      </c>
      <c r="CF640" s="120" t="str">
        <f ca="1">IF(OR(Table2[[#This Row],[Housing Date2]]=TODAY(),Table2[[#This Row],[Housing Date2]]=TODAY()+1),Table2[[#This Row],[Housing Date2]],IF(Table2[[#This Row],[Body Assembly]],"Done",""))</f>
        <v/>
      </c>
      <c r="CG640" s="120" t="str">
        <f>_xlfn.IFNA(VLOOKUP(Table2[[#This Row],[Job-no]],Table4[],7,FALSE),"Done")</f>
        <v>Scheduled/Released</v>
      </c>
    </row>
    <row r="641" spans="1:85" x14ac:dyDescent="0.25">
      <c r="A641" t="str">
        <f>_xlfn.CONCAT(Table2[[#This Row],[Order]],"-",Table2[[#This Row],[Line]])</f>
        <v>72906-6</v>
      </c>
      <c r="B641" s="5">
        <v>43503</v>
      </c>
      <c r="C641" s="8">
        <v>72906</v>
      </c>
      <c r="D641" s="3" t="s">
        <v>2249</v>
      </c>
      <c r="E641" s="8">
        <v>6</v>
      </c>
      <c r="F641" s="8">
        <v>1</v>
      </c>
      <c r="G641" s="3" t="s">
        <v>42</v>
      </c>
      <c r="H641" s="8">
        <v>1</v>
      </c>
      <c r="I641" s="43" t="b">
        <v>0</v>
      </c>
      <c r="J641" s="43" t="b">
        <v>0</v>
      </c>
      <c r="K641" t="s">
        <v>114</v>
      </c>
      <c r="L641" s="43" t="b">
        <v>0</v>
      </c>
      <c r="M641" s="43" t="b">
        <v>0</v>
      </c>
      <c r="N641" s="43" t="b">
        <v>0</v>
      </c>
      <c r="O641" t="s">
        <v>114</v>
      </c>
      <c r="P641" t="s">
        <v>114</v>
      </c>
      <c r="Q641" t="s">
        <v>114</v>
      </c>
      <c r="R641" t="s">
        <v>114</v>
      </c>
      <c r="S641" t="s">
        <v>114</v>
      </c>
      <c r="T641" t="s">
        <v>114</v>
      </c>
      <c r="U641" t="s">
        <v>114</v>
      </c>
      <c r="V641" t="s">
        <v>114</v>
      </c>
      <c r="W641" s="5">
        <v>43500</v>
      </c>
      <c r="X641" s="3" t="s">
        <v>114</v>
      </c>
      <c r="Y641" s="3"/>
      <c r="Z641" s="3" t="s">
        <v>5140</v>
      </c>
      <c r="AA641" s="3" t="s">
        <v>114</v>
      </c>
      <c r="AB641" s="3" t="s">
        <v>74</v>
      </c>
      <c r="AC641" s="8">
        <v>1</v>
      </c>
      <c r="AD641" s="3" t="s">
        <v>5967</v>
      </c>
      <c r="AE641" s="4" t="s">
        <v>5968</v>
      </c>
      <c r="AF641" s="3"/>
      <c r="AG641" s="3" t="s">
        <v>114</v>
      </c>
      <c r="AH641" s="8">
        <v>2</v>
      </c>
      <c r="AI641" s="3" t="s">
        <v>74</v>
      </c>
      <c r="AJ641" t="s">
        <v>114</v>
      </c>
      <c r="AK641" t="s">
        <v>114</v>
      </c>
      <c r="AL641" s="43" t="b">
        <v>0</v>
      </c>
      <c r="AM641" s="3"/>
      <c r="AN641" s="3"/>
      <c r="AO641" s="43" t="b">
        <v>0</v>
      </c>
      <c r="AP641" s="3" t="b">
        <v>0</v>
      </c>
      <c r="AQ641" s="3">
        <f>VLOOKUP(Table2[[#This Row],[Job-no]],Table3[],26,FALSE)</f>
        <v>1870</v>
      </c>
      <c r="AR641" t="str">
        <f t="shared" si="115"/>
        <v>B2SQDLED</v>
      </c>
      <c r="AS641" t="str">
        <f>VLOOKUP(AR641,Table1[],4,0)</f>
        <v>pendant</v>
      </c>
      <c r="AT641">
        <f>IF(BD641&gt;0,"Pattern",VLOOKUP(AR641,Table1[],5,0))</f>
        <v>0</v>
      </c>
      <c r="AU641" s="34">
        <f>IF(AT641="Pattern",WORKDAY(Table2[[#This Row],[Scheduled Ship Date]],-10),WORKDAY(Table2[[#This Row],[Scheduled Ship Date]],-4))</f>
        <v>43497</v>
      </c>
      <c r="AV641">
        <f>IF(Table2[[#This Row],[Extrusion cut double saw]]=TRUE,IF(O641="ToDo",IF(AT641="Pattern",Table2[[#This Row],[Total Sections]]*0.4,Table2[[#This Row],[Total Sections]]*0.12),0),IF(AT641="Pattern",Table2[[#This Row],[Total Sections]]*4,Table2[[#This Row],[Total Sections]]*1.2))</f>
        <v>2.4</v>
      </c>
      <c r="AW641" s="130">
        <f t="shared" ca="1" si="123"/>
        <v>43471</v>
      </c>
      <c r="AX641" s="42">
        <f>IF(AT641="Pattern",Table2[[#This Row],[Scheduled Ship Date]]-2,Table2[[#This Row],[Scheduled Ship Date]]-3)</f>
        <v>43500</v>
      </c>
      <c r="AY641">
        <f>IF(Table2[[#This Row],[Pattern]]="Pattern",Table2[[#This Row],[Total Sections]]*4.82,Table2[[#This Row],[Total Sections]]*0.5)</f>
        <v>1</v>
      </c>
      <c r="AZ641" s="42">
        <f t="shared" ca="1" si="124"/>
        <v>43471</v>
      </c>
      <c r="BA641" s="39">
        <f>((Table2[Total Sections]/Table2[Open Qty])-1)*Table2[Open Qty]*12.96</f>
        <v>12.96</v>
      </c>
      <c r="BB641" s="39"/>
      <c r="BC641" s="39" t="str">
        <f t="shared" si="116"/>
        <v>B2SQDLED-1000-90-35-SO-22-AP-120-DP-1-CA(36)</v>
      </c>
      <c r="BD641" s="39">
        <f t="shared" si="117"/>
        <v>0</v>
      </c>
      <c r="BE641" s="39" t="b">
        <f>_xlfn.IFNA(VLOOKUP(Table2[[#This Row],[Job-no]],Table4[],9,FALSE),TRUE)</f>
        <v>0</v>
      </c>
      <c r="BF641" t="str">
        <f>VLOOKUP(AR641,Table1[],3,0)</f>
        <v>B2S</v>
      </c>
      <c r="BG641" s="39" t="b">
        <f>_xlfn.IFNA(VLOOKUP(Table2[[#This Row],[Job-no]],Table4[],14,FALSE),TRUE)</f>
        <v>0</v>
      </c>
      <c r="BH641" s="39" t="str">
        <f>_xlfn.IFNA(VLOOKUP(Table2[[#This Row],[Job-no]],Table4[],11,FALSE),"Done")</f>
        <v/>
      </c>
      <c r="BI641" s="39">
        <f>IF(Table2[[#This Row],[Pattern]]="Pattern",VLOOKUP(Table2[[#This Row],[Product Code]],'Routing data'!$A$2:$W$470,13,FALSE),VLOOKUP(Table2[[#This Row],[Product Code]],'Routing data'!$A$2:$W$470,3,FALSE))</f>
        <v>2</v>
      </c>
      <c r="BJ641" s="39">
        <f>IF(Table2[[#This Row],[Pattern]]="Pattern",VLOOKUP(Table2[[#This Row],[Product Code]],'Routing data'!$A$2:$W$470,14,FALSE),VLOOKUP(Table2[[#This Row],[Product Code]],'Routing data'!$A$2:$W$470,4,FALSE))</f>
        <v>0</v>
      </c>
      <c r="BK641" s="39">
        <f>VLOOKUP(Table2[[#This Row],[Product Code]],'Routing data'!A$4:W$524,16,FALSE)</f>
        <v>0</v>
      </c>
      <c r="BL641" s="42">
        <f>IF(Table2[[#This Row],[Milling Required]]=0,"x",IF(AT641="Pattern",B641-10,B641-4))</f>
        <v>43499</v>
      </c>
      <c r="BM641" s="42" t="str">
        <f>IF(Table2[[#This Row],[Punching Required]]=0,"x",IF(AT641="Pattern",B641-8,B641-2))</f>
        <v>x</v>
      </c>
      <c r="BN641" s="42">
        <f t="shared" si="118"/>
        <v>43500</v>
      </c>
      <c r="BO641" s="39">
        <f>IF(Table2[[#This Row],[Milling]]="x","x",Table2[[#This Row],[Total Sections]]*2)</f>
        <v>4</v>
      </c>
      <c r="BP641" s="39" t="str">
        <f>IF(Table2[[#This Row],[Punching]]="x","x",Table2[Total Sections]*2)</f>
        <v>x</v>
      </c>
      <c r="BQ641" s="39">
        <f>IF(Table2[[#This Row],[Pattern]]="Pattern",Table2[Total Sections]*3,Table2[Total Sections]*1.5)</f>
        <v>3</v>
      </c>
      <c r="BR641" s="42">
        <f t="shared" ca="1" si="125"/>
        <v>43474</v>
      </c>
      <c r="BS641" s="42"/>
      <c r="BT641" s="42"/>
      <c r="BU641" s="39"/>
      <c r="BV641" s="39" t="str">
        <f>_xlfn.IFNA(VLOOKUP(Table2[[#This Row],[Job-no]],Table4[],16,FALSE),"Ready")</f>
        <v/>
      </c>
      <c r="BW641" s="39" t="str">
        <f>_xlfn.IFNA(VLOOKUP(Table2[[#This Row],[Job-no]],Table4[],21,FALSE),"Ready")</f>
        <v/>
      </c>
      <c r="BX641" s="39" t="b">
        <f>_xlfn.IFNA(VLOOKUP(Table2[[#This Row],[Job-no]],Table4[],10,FALSE),TRUE)</f>
        <v>0</v>
      </c>
      <c r="BY641" s="39" t="str">
        <f>_xlfn.IFNA(VLOOKUP(Table2[[#This Row],[Job-no]],Table4[],22,FALSE),"Ready")</f>
        <v/>
      </c>
      <c r="BZ641" s="120">
        <f t="shared" si="119"/>
        <v>43503</v>
      </c>
      <c r="CA641" s="120" t="str">
        <f ca="1">IF(OR(Table2[[#This Row],[Saw Date]]=TODAY(),Table2[[#This Row],[Saw Date]]=TODAY()+1), Table2[[#This Row],[Saw Date]],IF(Table2[[#This Row],[Extrusion cut double saw]],"Done",""))</f>
        <v/>
      </c>
      <c r="CB641" s="120" t="str">
        <f ca="1">IF(OR(Table2[[#This Row],[Lens Date]]=TODAY(),Table2[[#This Row],[Lens Date]]=TODAY()+1), Table2[[#This Row],[Lens Date]],IF(Table2[[#This Row],[MSLens]]="Done","Done",""))</f>
        <v/>
      </c>
      <c r="CC641" s="120" t="str">
        <f ca="1">IF(OR(Table2[[#This Row],[Milling Date]]=TODAY(),Table2[[#This Row],[Milling Date]]=TODAY()+1), Table2[[#This Row],[Milling Date]],IF(Table2[[#This Row],[CNC Holes]]="Ready","Done",""))</f>
        <v/>
      </c>
      <c r="CD641" s="120" t="str">
        <f ca="1">IF(OR(Table2[[#This Row],[Welding Date]]=TODAY(),Table2[[#This Row],[Welding Date]]=TODAY()+1), Table2[[#This Row],[Welding Date]],IF(Table2[[#This Row],[Welding Corners]]="Ready","Done",""))</f>
        <v/>
      </c>
      <c r="CE641" s="120" t="str">
        <f ca="1">IF(OR(Table2[[#This Row],[Puching Date]]=TODAY(),Table2[[#This Row],[Puching Date]]=TODAY()+1), Table2[[#This Row],[Puching Date]],IF(Table2[[#This Row],[Punch Holes]]="Ready","Done",""))</f>
        <v/>
      </c>
      <c r="CF641" s="120" t="str">
        <f ca="1">IF(OR(Table2[[#This Row],[Housing Date2]]=TODAY(),Table2[[#This Row],[Housing Date2]]=TODAY()+1),Table2[[#This Row],[Housing Date2]],IF(Table2[[#This Row],[Body Assembly]],"Done",""))</f>
        <v/>
      </c>
      <c r="CG641" s="120" t="str">
        <f>_xlfn.IFNA(VLOOKUP(Table2[[#This Row],[Job-no]],Table4[],7,FALSE),"Done")</f>
        <v>Scheduled/Released</v>
      </c>
    </row>
    <row r="642" spans="1:85" x14ac:dyDescent="0.25">
      <c r="A642" t="str">
        <f>_xlfn.CONCAT(Table2[[#This Row],[Order]],"-",Table2[[#This Row],[Line]])</f>
        <v>72906-7</v>
      </c>
      <c r="B642" s="5">
        <v>43503</v>
      </c>
      <c r="C642" s="8">
        <v>72906</v>
      </c>
      <c r="D642" s="3" t="s">
        <v>2251</v>
      </c>
      <c r="E642" s="8">
        <v>7</v>
      </c>
      <c r="F642" s="8">
        <v>1</v>
      </c>
      <c r="G642" s="3" t="s">
        <v>42</v>
      </c>
      <c r="H642" s="8">
        <v>1</v>
      </c>
      <c r="I642" s="43" t="b">
        <v>0</v>
      </c>
      <c r="J642" s="43" t="b">
        <v>0</v>
      </c>
      <c r="K642" t="s">
        <v>114</v>
      </c>
      <c r="L642" s="43" t="b">
        <v>0</v>
      </c>
      <c r="M642" s="43" t="b">
        <v>0</v>
      </c>
      <c r="N642" s="43" t="b">
        <v>0</v>
      </c>
      <c r="O642" t="s">
        <v>114</v>
      </c>
      <c r="P642" t="s">
        <v>114</v>
      </c>
      <c r="Q642" t="s">
        <v>114</v>
      </c>
      <c r="R642" t="s">
        <v>114</v>
      </c>
      <c r="S642" t="s">
        <v>114</v>
      </c>
      <c r="T642" t="s">
        <v>114</v>
      </c>
      <c r="U642" t="s">
        <v>114</v>
      </c>
      <c r="V642" t="s">
        <v>114</v>
      </c>
      <c r="W642" s="5">
        <v>43500</v>
      </c>
      <c r="X642" s="3" t="s">
        <v>114</v>
      </c>
      <c r="Y642" s="3"/>
      <c r="Z642" s="3" t="s">
        <v>5141</v>
      </c>
      <c r="AA642" s="3" t="s">
        <v>114</v>
      </c>
      <c r="AB642" s="3" t="s">
        <v>74</v>
      </c>
      <c r="AC642" s="8">
        <v>1</v>
      </c>
      <c r="AD642" s="3" t="s">
        <v>5967</v>
      </c>
      <c r="AE642" s="4" t="s">
        <v>5968</v>
      </c>
      <c r="AF642" s="3"/>
      <c r="AG642" s="3" t="s">
        <v>114</v>
      </c>
      <c r="AH642" s="8">
        <v>2</v>
      </c>
      <c r="AI642" s="3" t="s">
        <v>74</v>
      </c>
      <c r="AJ642" t="s">
        <v>114</v>
      </c>
      <c r="AK642" t="s">
        <v>114</v>
      </c>
      <c r="AL642" s="43" t="b">
        <v>0</v>
      </c>
      <c r="AM642" s="3"/>
      <c r="AN642" s="3"/>
      <c r="AO642" s="43" t="b">
        <v>0</v>
      </c>
      <c r="AP642" s="3" t="b">
        <v>0</v>
      </c>
      <c r="AQ642" s="3">
        <f>VLOOKUP(Table2[[#This Row],[Job-no]],Table3[],26,FALSE)</f>
        <v>1785</v>
      </c>
      <c r="AR642" t="str">
        <f t="shared" ref="AR642:AR705" si="126">IFERROR(MID(BC642,1,FIND("-",BC642,1)-1),"")</f>
        <v>B2SQDLED</v>
      </c>
      <c r="AS642" t="str">
        <f>VLOOKUP(AR642,Table1[],4,0)</f>
        <v>pendant</v>
      </c>
      <c r="AT642">
        <f>IF(BD642&gt;0,"Pattern",VLOOKUP(AR642,Table1[],5,0))</f>
        <v>0</v>
      </c>
      <c r="AU642" s="34">
        <f>IF(AT642="Pattern",WORKDAY(Table2[[#This Row],[Scheduled Ship Date]],-10),WORKDAY(Table2[[#This Row],[Scheduled Ship Date]],-4))</f>
        <v>43497</v>
      </c>
      <c r="AV642">
        <f>IF(Table2[[#This Row],[Extrusion cut double saw]]=TRUE,IF(O642="ToDo",IF(AT642="Pattern",Table2[[#This Row],[Total Sections]]*0.4,Table2[[#This Row],[Total Sections]]*0.12),0),IF(AT642="Pattern",Table2[[#This Row],[Total Sections]]*4,Table2[[#This Row],[Total Sections]]*1.2))</f>
        <v>2.4</v>
      </c>
      <c r="AW642" s="130">
        <f t="shared" ca="1" si="123"/>
        <v>43471</v>
      </c>
      <c r="AX642" s="42">
        <f>IF(AT642="Pattern",Table2[[#This Row],[Scheduled Ship Date]]-2,Table2[[#This Row],[Scheduled Ship Date]]-3)</f>
        <v>43500</v>
      </c>
      <c r="AY642">
        <f>IF(Table2[[#This Row],[Pattern]]="Pattern",Table2[[#This Row],[Total Sections]]*4.82,Table2[[#This Row],[Total Sections]]*0.5)</f>
        <v>1</v>
      </c>
      <c r="AZ642" s="42">
        <f t="shared" ca="1" si="124"/>
        <v>43471</v>
      </c>
      <c r="BA642" s="39">
        <f>((Table2[Total Sections]/Table2[Open Qty])-1)*Table2[Open Qty]*12.96</f>
        <v>12.96</v>
      </c>
      <c r="BB642" s="42"/>
      <c r="BC642" s="39" t="str">
        <f t="shared" ref="BC642:BC705" si="127">IF(MID(D642,1,2)="SP",MID(D642,FIND("-",D642,1)+1,30),D642)</f>
        <v>B2SQDLED-1000-90-35-SO-21-AP-120-DP-1-CA(36)</v>
      </c>
      <c r="BD642" s="39">
        <f t="shared" ref="BD642:BD705" si="128">IFERROR(FIND("-K(",D642,1),0)</f>
        <v>0</v>
      </c>
      <c r="BE642" s="39" t="b">
        <f>_xlfn.IFNA(VLOOKUP(Table2[[#This Row],[Job-no]],Table4[],9,FALSE),TRUE)</f>
        <v>0</v>
      </c>
      <c r="BF642" t="str">
        <f>VLOOKUP(AR642,Table1[],3,0)</f>
        <v>B2S</v>
      </c>
      <c r="BG642" s="39" t="b">
        <f>_xlfn.IFNA(VLOOKUP(Table2[[#This Row],[Job-no]],Table4[],14,FALSE),TRUE)</f>
        <v>0</v>
      </c>
      <c r="BH642" s="39" t="str">
        <f>_xlfn.IFNA(VLOOKUP(Table2[[#This Row],[Job-no]],Table4[],11,FALSE),"Done")</f>
        <v/>
      </c>
      <c r="BI642" s="39">
        <f>IF(Table2[[#This Row],[Pattern]]="Pattern",VLOOKUP(Table2[[#This Row],[Product Code]],'Routing data'!$A$2:$W$470,13,FALSE),VLOOKUP(Table2[[#This Row],[Product Code]],'Routing data'!$A$2:$W$470,3,FALSE))</f>
        <v>2</v>
      </c>
      <c r="BJ642" s="39">
        <f>IF(Table2[[#This Row],[Pattern]]="Pattern",VLOOKUP(Table2[[#This Row],[Product Code]],'Routing data'!$A$2:$W$470,14,FALSE),VLOOKUP(Table2[[#This Row],[Product Code]],'Routing data'!$A$2:$W$470,4,FALSE))</f>
        <v>0</v>
      </c>
      <c r="BK642" s="39">
        <f>VLOOKUP(Table2[[#This Row],[Product Code]],'Routing data'!A$4:W$524,16,FALSE)</f>
        <v>0</v>
      </c>
      <c r="BL642" s="42">
        <f>IF(Table2[[#This Row],[Milling Required]]=0,"x",IF(AT642="Pattern",B642-10,B642-4))</f>
        <v>43499</v>
      </c>
      <c r="BM642" s="42" t="str">
        <f>IF(Table2[[#This Row],[Punching Required]]=0,"x",IF(AT642="Pattern",B642-8,B642-2))</f>
        <v>x</v>
      </c>
      <c r="BN642" s="42">
        <f t="shared" ref="BN642:BN705" si="129">IF(AT642="Pattern",B642-2,B642-3)</f>
        <v>43500</v>
      </c>
      <c r="BO642" s="39">
        <f>IF(Table2[[#This Row],[Milling]]="x","x",Table2[[#This Row],[Total Sections]]*2)</f>
        <v>4</v>
      </c>
      <c r="BP642" s="39" t="str">
        <f>IF(Table2[[#This Row],[Punching]]="x","x",Table2[Total Sections]*2)</f>
        <v>x</v>
      </c>
      <c r="BQ642" s="39">
        <f>IF(Table2[[#This Row],[Pattern]]="Pattern",Table2[Total Sections]*3,Table2[Total Sections]*1.5)</f>
        <v>3</v>
      </c>
      <c r="BR642" s="42">
        <f t="shared" ca="1" si="125"/>
        <v>43474</v>
      </c>
      <c r="BS642" s="42"/>
      <c r="BT642" s="42"/>
      <c r="BU642" s="39"/>
      <c r="BV642" s="39" t="str">
        <f>_xlfn.IFNA(VLOOKUP(Table2[[#This Row],[Job-no]],Table4[],16,FALSE),"Ready")</f>
        <v/>
      </c>
      <c r="BW642" s="39" t="str">
        <f>_xlfn.IFNA(VLOOKUP(Table2[[#This Row],[Job-no]],Table4[],21,FALSE),"Ready")</f>
        <v/>
      </c>
      <c r="BX642" s="39" t="b">
        <f>_xlfn.IFNA(VLOOKUP(Table2[[#This Row],[Job-no]],Table4[],10,FALSE),TRUE)</f>
        <v>0</v>
      </c>
      <c r="BY642" s="39" t="str">
        <f>_xlfn.IFNA(VLOOKUP(Table2[[#This Row],[Job-no]],Table4[],22,FALSE),"Ready")</f>
        <v/>
      </c>
      <c r="BZ642" s="120">
        <f t="shared" ref="BZ642:BZ705" si="130">B642</f>
        <v>43503</v>
      </c>
      <c r="CA642" s="120" t="str">
        <f ca="1">IF(OR(Table2[[#This Row],[Saw Date]]=TODAY(),Table2[[#This Row],[Saw Date]]=TODAY()+1), Table2[[#This Row],[Saw Date]],IF(Table2[[#This Row],[Extrusion cut double saw]],"Done",""))</f>
        <v/>
      </c>
      <c r="CB642" s="120" t="str">
        <f ca="1">IF(OR(Table2[[#This Row],[Lens Date]]=TODAY(),Table2[[#This Row],[Lens Date]]=TODAY()+1), Table2[[#This Row],[Lens Date]],IF(Table2[[#This Row],[MSLens]]="Done","Done",""))</f>
        <v/>
      </c>
      <c r="CC642" s="120" t="str">
        <f ca="1">IF(OR(Table2[[#This Row],[Milling Date]]=TODAY(),Table2[[#This Row],[Milling Date]]=TODAY()+1), Table2[[#This Row],[Milling Date]],IF(Table2[[#This Row],[CNC Holes]]="Ready","Done",""))</f>
        <v/>
      </c>
      <c r="CD642" s="120" t="str">
        <f ca="1">IF(OR(Table2[[#This Row],[Welding Date]]=TODAY(),Table2[[#This Row],[Welding Date]]=TODAY()+1), Table2[[#This Row],[Welding Date]],IF(Table2[[#This Row],[Welding Corners]]="Ready","Done",""))</f>
        <v/>
      </c>
      <c r="CE642" s="120" t="str">
        <f ca="1">IF(OR(Table2[[#This Row],[Puching Date]]=TODAY(),Table2[[#This Row],[Puching Date]]=TODAY()+1), Table2[[#This Row],[Puching Date]],IF(Table2[[#This Row],[Punch Holes]]="Ready","Done",""))</f>
        <v/>
      </c>
      <c r="CF642" s="120" t="str">
        <f ca="1">IF(OR(Table2[[#This Row],[Housing Date2]]=TODAY(),Table2[[#This Row],[Housing Date2]]=TODAY()+1),Table2[[#This Row],[Housing Date2]],IF(Table2[[#This Row],[Body Assembly]],"Done",""))</f>
        <v/>
      </c>
      <c r="CG642" s="120" t="str">
        <f>_xlfn.IFNA(VLOOKUP(Table2[[#This Row],[Job-no]],Table4[],7,FALSE),"Done")</f>
        <v>Scheduled/Released</v>
      </c>
    </row>
    <row r="643" spans="1:85" x14ac:dyDescent="0.25">
      <c r="A643" t="str">
        <f>_xlfn.CONCAT(Table2[[#This Row],[Order]],"-",Table2[[#This Row],[Line]])</f>
        <v>72906-8</v>
      </c>
      <c r="B643" s="5">
        <v>43503</v>
      </c>
      <c r="C643" s="8">
        <v>72906</v>
      </c>
      <c r="D643" s="3" t="s">
        <v>2253</v>
      </c>
      <c r="E643" s="8">
        <v>8</v>
      </c>
      <c r="F643" s="8">
        <v>1</v>
      </c>
      <c r="G643" s="3" t="s">
        <v>42</v>
      </c>
      <c r="H643" s="8">
        <v>1</v>
      </c>
      <c r="I643" s="43" t="b">
        <v>0</v>
      </c>
      <c r="J643" s="43" t="b">
        <v>0</v>
      </c>
      <c r="K643" t="s">
        <v>114</v>
      </c>
      <c r="L643" s="43" t="b">
        <v>0</v>
      </c>
      <c r="M643" s="43" t="b">
        <v>0</v>
      </c>
      <c r="N643" s="43" t="b">
        <v>0</v>
      </c>
      <c r="O643" t="s">
        <v>114</v>
      </c>
      <c r="P643" t="s">
        <v>114</v>
      </c>
      <c r="Q643" t="s">
        <v>114</v>
      </c>
      <c r="R643" t="s">
        <v>114</v>
      </c>
      <c r="S643" t="s">
        <v>114</v>
      </c>
      <c r="T643" t="s">
        <v>114</v>
      </c>
      <c r="U643" t="s">
        <v>114</v>
      </c>
      <c r="V643" t="s">
        <v>114</v>
      </c>
      <c r="W643" s="5">
        <v>43500</v>
      </c>
      <c r="X643" s="3" t="s">
        <v>114</v>
      </c>
      <c r="Y643" s="3"/>
      <c r="Z643" s="3" t="s">
        <v>5142</v>
      </c>
      <c r="AA643" s="3" t="s">
        <v>114</v>
      </c>
      <c r="AB643" s="3" t="s">
        <v>74</v>
      </c>
      <c r="AC643" s="8">
        <v>1</v>
      </c>
      <c r="AD643" s="3" t="s">
        <v>5967</v>
      </c>
      <c r="AE643" s="4" t="s">
        <v>5968</v>
      </c>
      <c r="AF643" s="3"/>
      <c r="AG643" s="3" t="s">
        <v>114</v>
      </c>
      <c r="AH643" s="8">
        <v>2</v>
      </c>
      <c r="AI643" s="3" t="s">
        <v>74</v>
      </c>
      <c r="AJ643" t="s">
        <v>114</v>
      </c>
      <c r="AK643" t="s">
        <v>114</v>
      </c>
      <c r="AL643" s="43" t="b">
        <v>0</v>
      </c>
      <c r="AM643" s="3"/>
      <c r="AN643" s="3"/>
      <c r="AO643" s="43" t="b">
        <v>0</v>
      </c>
      <c r="AP643" s="3" t="b">
        <v>0</v>
      </c>
      <c r="AQ643" s="3">
        <f>VLOOKUP(Table2[[#This Row],[Job-no]],Table3[],26,FALSE)</f>
        <v>1700</v>
      </c>
      <c r="AR643" t="str">
        <f t="shared" si="126"/>
        <v>B2SQDLED</v>
      </c>
      <c r="AS643" t="str">
        <f>VLOOKUP(AR643,Table1[],4,0)</f>
        <v>pendant</v>
      </c>
      <c r="AT643">
        <f>IF(BD643&gt;0,"Pattern",VLOOKUP(AR643,Table1[],5,0))</f>
        <v>0</v>
      </c>
      <c r="AU643" s="34">
        <f>IF(AT643="Pattern",WORKDAY(Table2[[#This Row],[Scheduled Ship Date]],-10),WORKDAY(Table2[[#This Row],[Scheduled Ship Date]],-4))</f>
        <v>43497</v>
      </c>
      <c r="AV643">
        <f>IF(Table2[[#This Row],[Extrusion cut double saw]]=TRUE,IF(O643="ToDo",IF(AT643="Pattern",Table2[[#This Row],[Total Sections]]*0.4,Table2[[#This Row],[Total Sections]]*0.12),0),IF(AT643="Pattern",Table2[[#This Row],[Total Sections]]*4,Table2[[#This Row],[Total Sections]]*1.2))</f>
        <v>2.4</v>
      </c>
      <c r="AW643" s="130">
        <f t="shared" ca="1" si="123"/>
        <v>43471</v>
      </c>
      <c r="AX643" s="42">
        <f>IF(AT643="Pattern",Table2[[#This Row],[Scheduled Ship Date]]-2,Table2[[#This Row],[Scheduled Ship Date]]-3)</f>
        <v>43500</v>
      </c>
      <c r="AY643">
        <f>IF(Table2[[#This Row],[Pattern]]="Pattern",Table2[[#This Row],[Total Sections]]*4.82,Table2[[#This Row],[Total Sections]]*0.5)</f>
        <v>1</v>
      </c>
      <c r="AZ643" s="42">
        <f t="shared" ca="1" si="124"/>
        <v>43471</v>
      </c>
      <c r="BA643" s="39">
        <f>((Table2[Total Sections]/Table2[Open Qty])-1)*Table2[Open Qty]*12.96</f>
        <v>12.96</v>
      </c>
      <c r="BB643" s="42"/>
      <c r="BC643" s="39" t="str">
        <f t="shared" si="127"/>
        <v>B2SQDLED-1000-90-35-SO-20-AP-120-DP-1-CA(36)</v>
      </c>
      <c r="BD643" s="39">
        <f t="shared" si="128"/>
        <v>0</v>
      </c>
      <c r="BE643" s="39" t="b">
        <f>_xlfn.IFNA(VLOOKUP(Table2[[#This Row],[Job-no]],Table4[],9,FALSE),TRUE)</f>
        <v>0</v>
      </c>
      <c r="BF643" t="str">
        <f>VLOOKUP(AR643,Table1[],3,0)</f>
        <v>B2S</v>
      </c>
      <c r="BG643" s="39" t="b">
        <f>_xlfn.IFNA(VLOOKUP(Table2[[#This Row],[Job-no]],Table4[],14,FALSE),TRUE)</f>
        <v>0</v>
      </c>
      <c r="BH643" s="39" t="str">
        <f>_xlfn.IFNA(VLOOKUP(Table2[[#This Row],[Job-no]],Table4[],11,FALSE),"Done")</f>
        <v/>
      </c>
      <c r="BI643" s="39">
        <f>IF(Table2[[#This Row],[Pattern]]="Pattern",VLOOKUP(Table2[[#This Row],[Product Code]],'Routing data'!$A$2:$W$470,13,FALSE),VLOOKUP(Table2[[#This Row],[Product Code]],'Routing data'!$A$2:$W$470,3,FALSE))</f>
        <v>2</v>
      </c>
      <c r="BJ643" s="39">
        <f>IF(Table2[[#This Row],[Pattern]]="Pattern",VLOOKUP(Table2[[#This Row],[Product Code]],'Routing data'!$A$2:$W$470,14,FALSE),VLOOKUP(Table2[[#This Row],[Product Code]],'Routing data'!$A$2:$W$470,4,FALSE))</f>
        <v>0</v>
      </c>
      <c r="BK643" s="39">
        <f>VLOOKUP(Table2[[#This Row],[Product Code]],'Routing data'!A$4:W$524,16,FALSE)</f>
        <v>0</v>
      </c>
      <c r="BL643" s="42">
        <f>IF(Table2[[#This Row],[Milling Required]]=0,"x",IF(AT643="Pattern",B643-10,B643-4))</f>
        <v>43499</v>
      </c>
      <c r="BM643" s="42" t="str">
        <f>IF(Table2[[#This Row],[Punching Required]]=0,"x",IF(AT643="Pattern",B643-8,B643-2))</f>
        <v>x</v>
      </c>
      <c r="BN643" s="42">
        <f t="shared" si="129"/>
        <v>43500</v>
      </c>
      <c r="BO643" s="39">
        <f>IF(Table2[[#This Row],[Milling]]="x","x",Table2[[#This Row],[Total Sections]]*2)</f>
        <v>4</v>
      </c>
      <c r="BP643" s="39" t="str">
        <f>IF(Table2[[#This Row],[Punching]]="x","x",Table2[Total Sections]*2)</f>
        <v>x</v>
      </c>
      <c r="BQ643" s="39">
        <f>IF(Table2[[#This Row],[Pattern]]="Pattern",Table2[Total Sections]*3,Table2[Total Sections]*1.5)</f>
        <v>3</v>
      </c>
      <c r="BR643" s="42">
        <f t="shared" ca="1" si="125"/>
        <v>43474</v>
      </c>
      <c r="BS643" s="42"/>
      <c r="BT643" s="42"/>
      <c r="BU643" s="39"/>
      <c r="BV643" s="39" t="str">
        <f>_xlfn.IFNA(VLOOKUP(Table2[[#This Row],[Job-no]],Table4[],16,FALSE),"Ready")</f>
        <v/>
      </c>
      <c r="BW643" s="39" t="str">
        <f>_xlfn.IFNA(VLOOKUP(Table2[[#This Row],[Job-no]],Table4[],21,FALSE),"Ready")</f>
        <v/>
      </c>
      <c r="BX643" s="39" t="b">
        <f>_xlfn.IFNA(VLOOKUP(Table2[[#This Row],[Job-no]],Table4[],10,FALSE),TRUE)</f>
        <v>0</v>
      </c>
      <c r="BY643" s="39" t="str">
        <f>_xlfn.IFNA(VLOOKUP(Table2[[#This Row],[Job-no]],Table4[],22,FALSE),"Ready")</f>
        <v/>
      </c>
      <c r="BZ643" s="120">
        <f t="shared" si="130"/>
        <v>43503</v>
      </c>
      <c r="CA643" s="120" t="str">
        <f ca="1">IF(OR(Table2[[#This Row],[Saw Date]]=TODAY(),Table2[[#This Row],[Saw Date]]=TODAY()+1), Table2[[#This Row],[Saw Date]],IF(Table2[[#This Row],[Extrusion cut double saw]],"Done",""))</f>
        <v/>
      </c>
      <c r="CB643" s="120" t="str">
        <f ca="1">IF(OR(Table2[[#This Row],[Lens Date]]=TODAY(),Table2[[#This Row],[Lens Date]]=TODAY()+1), Table2[[#This Row],[Lens Date]],IF(Table2[[#This Row],[MSLens]]="Done","Done",""))</f>
        <v/>
      </c>
      <c r="CC643" s="120" t="str">
        <f ca="1">IF(OR(Table2[[#This Row],[Milling Date]]=TODAY(),Table2[[#This Row],[Milling Date]]=TODAY()+1), Table2[[#This Row],[Milling Date]],IF(Table2[[#This Row],[CNC Holes]]="Ready","Done",""))</f>
        <v/>
      </c>
      <c r="CD643" s="120" t="str">
        <f ca="1">IF(OR(Table2[[#This Row],[Welding Date]]=TODAY(),Table2[[#This Row],[Welding Date]]=TODAY()+1), Table2[[#This Row],[Welding Date]],IF(Table2[[#This Row],[Welding Corners]]="Ready","Done",""))</f>
        <v/>
      </c>
      <c r="CE643" s="120" t="str">
        <f ca="1">IF(OR(Table2[[#This Row],[Puching Date]]=TODAY(),Table2[[#This Row],[Puching Date]]=TODAY()+1), Table2[[#This Row],[Puching Date]],IF(Table2[[#This Row],[Punch Holes]]="Ready","Done",""))</f>
        <v/>
      </c>
      <c r="CF643" s="120" t="str">
        <f ca="1">IF(OR(Table2[[#This Row],[Housing Date2]]=TODAY(),Table2[[#This Row],[Housing Date2]]=TODAY()+1),Table2[[#This Row],[Housing Date2]],IF(Table2[[#This Row],[Body Assembly]],"Done",""))</f>
        <v/>
      </c>
      <c r="CG643" s="120" t="str">
        <f>_xlfn.IFNA(VLOOKUP(Table2[[#This Row],[Job-no]],Table4[],7,FALSE),"Done")</f>
        <v>Scheduled/Released</v>
      </c>
    </row>
    <row r="644" spans="1:85" x14ac:dyDescent="0.25">
      <c r="A644" s="39" t="str">
        <f>_xlfn.CONCAT(Table2[[#This Row],[Order]],"-",Table2[[#This Row],[Line]])</f>
        <v>77211-1</v>
      </c>
      <c r="B644" s="5">
        <v>43504</v>
      </c>
      <c r="C644" s="8">
        <v>77211</v>
      </c>
      <c r="D644" s="3" t="s">
        <v>2178</v>
      </c>
      <c r="E644" s="8">
        <v>1</v>
      </c>
      <c r="F644" s="8">
        <v>1</v>
      </c>
      <c r="G644" s="3" t="s">
        <v>42</v>
      </c>
      <c r="H644" s="8">
        <v>11</v>
      </c>
      <c r="I644" s="43" t="b">
        <v>0</v>
      </c>
      <c r="J644" s="43" t="b">
        <v>0</v>
      </c>
      <c r="K644" t="s">
        <v>114</v>
      </c>
      <c r="L644" s="43" t="b">
        <v>0</v>
      </c>
      <c r="M644" s="43" t="b">
        <v>0</v>
      </c>
      <c r="N644" s="43" t="b">
        <v>0</v>
      </c>
      <c r="O644" t="s">
        <v>114</v>
      </c>
      <c r="P644" t="s">
        <v>114</v>
      </c>
      <c r="Q644" t="s">
        <v>114</v>
      </c>
      <c r="R644" t="s">
        <v>114</v>
      </c>
      <c r="S644" t="s">
        <v>114</v>
      </c>
      <c r="T644" t="s">
        <v>114</v>
      </c>
      <c r="U644" t="s">
        <v>114</v>
      </c>
      <c r="V644" t="s">
        <v>114</v>
      </c>
      <c r="W644" s="5">
        <v>43501</v>
      </c>
      <c r="X644" s="3" t="s">
        <v>114</v>
      </c>
      <c r="Y644" s="3"/>
      <c r="Z644" s="3" t="s">
        <v>175</v>
      </c>
      <c r="AA644" s="3" t="s">
        <v>114</v>
      </c>
      <c r="AB644" s="3" t="s">
        <v>74</v>
      </c>
      <c r="AC644" s="8">
        <v>12</v>
      </c>
      <c r="AD644" s="3" t="s">
        <v>5967</v>
      </c>
      <c r="AE644" s="4" t="s">
        <v>5968</v>
      </c>
      <c r="AF644" s="3"/>
      <c r="AG644" s="3" t="s">
        <v>114</v>
      </c>
      <c r="AH644" s="8">
        <v>11</v>
      </c>
      <c r="AI644" s="3" t="s">
        <v>74</v>
      </c>
      <c r="AJ644" t="s">
        <v>114</v>
      </c>
      <c r="AK644" t="s">
        <v>114</v>
      </c>
      <c r="AL644" s="43" t="b">
        <v>0</v>
      </c>
      <c r="AM644" s="3"/>
      <c r="AN644" s="3"/>
      <c r="AO644" s="43" t="b">
        <v>0</v>
      </c>
      <c r="AP644" s="3" t="b">
        <v>0</v>
      </c>
      <c r="AQ644" s="3">
        <f>VLOOKUP(Table2[[#This Row],[Job-no]],Table3[],26,FALSE)</f>
        <v>10560</v>
      </c>
      <c r="AR644" t="str">
        <f t="shared" si="126"/>
        <v>BBWDILED</v>
      </c>
      <c r="AS644" t="str">
        <f>VLOOKUP(AR644,Table1[],4,0)</f>
        <v>wall</v>
      </c>
      <c r="AT644">
        <f>IF(BD644&gt;0,"Pattern",VLOOKUP(AR644,Table1[],5,0))</f>
        <v>0</v>
      </c>
      <c r="AU644" s="34">
        <f>IF(AT644="Pattern",WORKDAY(Table2[[#This Row],[Scheduled Ship Date]],-10),WORKDAY(Table2[[#This Row],[Scheduled Ship Date]],-4))</f>
        <v>43500</v>
      </c>
      <c r="AV644" s="39">
        <f>IF(Table2[[#This Row],[Extrusion cut double saw]]=TRUE,IF(O644="ToDo",IF(AT644="Pattern",Table2[[#This Row],[Total Sections]]*0.4,Table2[[#This Row],[Total Sections]]*0.12),0),IF(AT644="Pattern",Table2[[#This Row],[Total Sections]]*4,Table2[[#This Row],[Total Sections]]*1.2))</f>
        <v>13.2</v>
      </c>
      <c r="AW644" s="130">
        <f t="shared" ca="1" si="123"/>
        <v>43471</v>
      </c>
      <c r="AX644" s="42">
        <f>IF(AT644="Pattern",Table2[[#This Row],[Scheduled Ship Date]]-2,Table2[[#This Row],[Scheduled Ship Date]]-3)</f>
        <v>43501</v>
      </c>
      <c r="AY644" s="39">
        <f>IF(Table2[[#This Row],[Pattern]]="Pattern",Table2[[#This Row],[Total Sections]]*4.82,Table2[[#This Row],[Total Sections]]*0.5)</f>
        <v>5.5</v>
      </c>
      <c r="AZ644" s="42">
        <f t="shared" ca="1" si="124"/>
        <v>43471</v>
      </c>
      <c r="BA644" s="39">
        <f>((Table2[Total Sections]/Table2[Open Qty])-1)*Table2[Open Qty]*12.96</f>
        <v>0</v>
      </c>
      <c r="BB644" s="39"/>
      <c r="BC644" s="39" t="str">
        <f t="shared" si="127"/>
        <v>BBWDILED-640-400-80-40-SO-8-W-UNV-DP-1-D</v>
      </c>
      <c r="BD644" s="39">
        <f t="shared" si="128"/>
        <v>0</v>
      </c>
      <c r="BE644" s="39" t="b">
        <f>_xlfn.IFNA(VLOOKUP(Table2[[#This Row],[Job-no]],Table4[],9,FALSE),TRUE)</f>
        <v>0</v>
      </c>
      <c r="BF644" s="39"/>
      <c r="BG644" s="39" t="b">
        <f>_xlfn.IFNA(VLOOKUP(Table2[[#This Row],[Job-no]],Table4[],14,FALSE),TRUE)</f>
        <v>0</v>
      </c>
      <c r="BH644" s="39" t="str">
        <f>_xlfn.IFNA(VLOOKUP(Table2[[#This Row],[Job-no]],Table4[],11,FALSE),"Done")</f>
        <v/>
      </c>
      <c r="BI644" s="39">
        <f>IF(Table2[[#This Row],[Pattern]]="Pattern",VLOOKUP(Table2[[#This Row],[Product Code]],'Routing data'!$A$2:$W$470,13,FALSE),VLOOKUP(Table2[[#This Row],[Product Code]],'Routing data'!$A$2:$W$470,3,FALSE))</f>
        <v>2</v>
      </c>
      <c r="BJ644" s="39">
        <f>IF(Table2[[#This Row],[Pattern]]="Pattern",VLOOKUP(Table2[[#This Row],[Product Code]],'Routing data'!$A$2:$W$470,14,FALSE),VLOOKUP(Table2[[#This Row],[Product Code]],'Routing data'!$A$2:$W$470,4,FALSE))</f>
        <v>0</v>
      </c>
      <c r="BK644" s="39">
        <f>VLOOKUP(Table2[[#This Row],[Product Code]],'Routing data'!A$4:W$524,16,FALSE)</f>
        <v>0</v>
      </c>
      <c r="BL644" s="42">
        <f>IF(Table2[[#This Row],[Milling Required]]=0,"x",IF(AT644="Pattern",B644-10,B644-4))</f>
        <v>43500</v>
      </c>
      <c r="BM644" s="39"/>
      <c r="BN644" s="42">
        <f t="shared" si="129"/>
        <v>43501</v>
      </c>
      <c r="BO644" s="39">
        <f>IF(Table2[[#This Row],[Milling]]="x","x",Table2[[#This Row],[Total Sections]]*2)</f>
        <v>22</v>
      </c>
      <c r="BP644" s="39">
        <f>IF(Table2[[#This Row],[Punching]]="x","x",Table2[Total Sections]*2)</f>
        <v>22</v>
      </c>
      <c r="BQ644" s="39">
        <f>IF(Table2[[#This Row],[Pattern]]="Pattern",Table2[Total Sections]*3,Table2[Total Sections]*1.5)</f>
        <v>16.5</v>
      </c>
      <c r="BR644" s="42">
        <f t="shared" ca="1" si="125"/>
        <v>43474</v>
      </c>
      <c r="BS644" s="39"/>
      <c r="BT644" s="39"/>
      <c r="BU644" s="39"/>
      <c r="BV644" s="39" t="str">
        <f>_xlfn.IFNA(VLOOKUP(Table2[[#This Row],[Job-no]],Table4[],16,FALSE),"Ready")</f>
        <v/>
      </c>
      <c r="BW644" s="39" t="str">
        <f>_xlfn.IFNA(VLOOKUP(Table2[[#This Row],[Job-no]],Table4[],21,FALSE),"Ready")</f>
        <v/>
      </c>
      <c r="BX644" s="39" t="b">
        <f>_xlfn.IFNA(VLOOKUP(Table2[[#This Row],[Job-no]],Table4[],10,FALSE),TRUE)</f>
        <v>0</v>
      </c>
      <c r="BY644" s="39" t="str">
        <f>_xlfn.IFNA(VLOOKUP(Table2[[#This Row],[Job-no]],Table4[],22,FALSE),"Ready")</f>
        <v/>
      </c>
      <c r="BZ644" s="120">
        <f t="shared" si="130"/>
        <v>43504</v>
      </c>
      <c r="CA644" s="120" t="str">
        <f ca="1">IF(OR(Table2[[#This Row],[Saw Date]]=TODAY(),Table2[[#This Row],[Saw Date]]=TODAY()+1), Table2[[#This Row],[Saw Date]],IF(Table2[[#This Row],[Extrusion cut double saw]],"Done",""))</f>
        <v/>
      </c>
      <c r="CB644" s="120" t="str">
        <f ca="1">IF(OR(Table2[[#This Row],[Lens Date]]=TODAY(),Table2[[#This Row],[Lens Date]]=TODAY()+1), Table2[[#This Row],[Lens Date]],IF(Table2[[#This Row],[MSLens]]="Done","Done",""))</f>
        <v/>
      </c>
      <c r="CC644" s="120" t="str">
        <f ca="1">IF(OR(Table2[[#This Row],[Milling Date]]=TODAY(),Table2[[#This Row],[Milling Date]]=TODAY()+1), Table2[[#This Row],[Milling Date]],IF(Table2[[#This Row],[CNC Holes]]="Ready","Done",""))</f>
        <v/>
      </c>
      <c r="CD644" s="120" t="str">
        <f ca="1">IF(OR(Table2[[#This Row],[Welding Date]]=TODAY(),Table2[[#This Row],[Welding Date]]=TODAY()+1), Table2[[#This Row],[Welding Date]],IF(Table2[[#This Row],[Welding Corners]]="Ready","Done",""))</f>
        <v/>
      </c>
      <c r="CE644" s="120" t="str">
        <f ca="1">IF(OR(Table2[[#This Row],[Puching Date]]=TODAY(),Table2[[#This Row],[Puching Date]]=TODAY()+1), Table2[[#This Row],[Puching Date]],IF(Table2[[#This Row],[Punch Holes]]="Ready","Done",""))</f>
        <v/>
      </c>
      <c r="CF644" s="120" t="str">
        <f ca="1">IF(OR(Table2[[#This Row],[Housing Date2]]=TODAY(),Table2[[#This Row],[Housing Date2]]=TODAY()+1),Table2[[#This Row],[Housing Date2]],IF(Table2[[#This Row],[Body Assembly]],"Done",""))</f>
        <v/>
      </c>
      <c r="CG644" s="120" t="str">
        <f>_xlfn.IFNA(VLOOKUP(Table2[[#This Row],[Job-no]],Table4[],7,FALSE),"Done")</f>
        <v>Scheduled/Released</v>
      </c>
    </row>
    <row r="645" spans="1:85" x14ac:dyDescent="0.25">
      <c r="A645" s="39" t="str">
        <f>_xlfn.CONCAT(Table2[[#This Row],[Order]],"-",Table2[[#This Row],[Line]])</f>
        <v>77211-2</v>
      </c>
      <c r="B645" s="5">
        <v>43504</v>
      </c>
      <c r="C645" s="8">
        <v>77211</v>
      </c>
      <c r="D645" s="3" t="s">
        <v>2180</v>
      </c>
      <c r="E645" s="8">
        <v>2</v>
      </c>
      <c r="F645" s="8">
        <v>1</v>
      </c>
      <c r="G645" s="3" t="s">
        <v>42</v>
      </c>
      <c r="H645" s="8">
        <v>8</v>
      </c>
      <c r="I645" s="43" t="b">
        <v>0</v>
      </c>
      <c r="J645" s="43" t="b">
        <v>0</v>
      </c>
      <c r="K645" t="s">
        <v>114</v>
      </c>
      <c r="L645" s="43" t="b">
        <v>0</v>
      </c>
      <c r="M645" s="43" t="b">
        <v>0</v>
      </c>
      <c r="N645" s="43" t="b">
        <v>0</v>
      </c>
      <c r="O645" t="s">
        <v>114</v>
      </c>
      <c r="P645" t="s">
        <v>114</v>
      </c>
      <c r="Q645" t="s">
        <v>114</v>
      </c>
      <c r="R645" t="s">
        <v>114</v>
      </c>
      <c r="S645" t="s">
        <v>114</v>
      </c>
      <c r="T645" t="s">
        <v>114</v>
      </c>
      <c r="U645" t="s">
        <v>114</v>
      </c>
      <c r="V645" t="s">
        <v>114</v>
      </c>
      <c r="W645" s="5">
        <v>43501</v>
      </c>
      <c r="X645" s="3" t="s">
        <v>114</v>
      </c>
      <c r="Y645" s="3"/>
      <c r="Z645" s="3" t="s">
        <v>158</v>
      </c>
      <c r="AA645" s="3" t="s">
        <v>114</v>
      </c>
      <c r="AB645" s="3" t="s">
        <v>74</v>
      </c>
      <c r="AC645" s="8">
        <v>12</v>
      </c>
      <c r="AD645" s="3" t="s">
        <v>5967</v>
      </c>
      <c r="AE645" s="4" t="s">
        <v>5968</v>
      </c>
      <c r="AF645" s="3"/>
      <c r="AG645" s="3" t="s">
        <v>114</v>
      </c>
      <c r="AH645" s="8">
        <v>8</v>
      </c>
      <c r="AI645" s="3" t="s">
        <v>74</v>
      </c>
      <c r="AJ645" t="s">
        <v>114</v>
      </c>
      <c r="AK645" t="s">
        <v>114</v>
      </c>
      <c r="AL645" s="43" t="b">
        <v>0</v>
      </c>
      <c r="AM645" s="3"/>
      <c r="AN645" s="3"/>
      <c r="AO645" s="43" t="b">
        <v>0</v>
      </c>
      <c r="AP645" s="3" t="b">
        <v>0</v>
      </c>
      <c r="AQ645" s="3">
        <f>VLOOKUP(Table2[[#This Row],[Job-no]],Table3[],26,FALSE)</f>
        <v>3840</v>
      </c>
      <c r="AR645" t="str">
        <f t="shared" si="126"/>
        <v>BBWDILED</v>
      </c>
      <c r="AS645" t="str">
        <f>VLOOKUP(AR645,Table1[],4,0)</f>
        <v>wall</v>
      </c>
      <c r="AT645">
        <f>IF(BD645&gt;0,"Pattern",VLOOKUP(AR645,Table1[],5,0))</f>
        <v>0</v>
      </c>
      <c r="AU645" s="34">
        <f>IF(AT645="Pattern",WORKDAY(Table2[[#This Row],[Scheduled Ship Date]],-10),WORKDAY(Table2[[#This Row],[Scheduled Ship Date]],-4))</f>
        <v>43500</v>
      </c>
      <c r="AV645" s="39">
        <f>IF(Table2[[#This Row],[Extrusion cut double saw]]=TRUE,IF(O645="ToDo",IF(AT645="Pattern",Table2[[#This Row],[Total Sections]]*0.4,Table2[[#This Row],[Total Sections]]*0.12),0),IF(AT645="Pattern",Table2[[#This Row],[Total Sections]]*4,Table2[[#This Row],[Total Sections]]*1.2))</f>
        <v>9.6</v>
      </c>
      <c r="AW645" s="130">
        <f t="shared" ca="1" si="123"/>
        <v>43471</v>
      </c>
      <c r="AX645" s="42">
        <f>IF(AT645="Pattern",Table2[[#This Row],[Scheduled Ship Date]]-2,Table2[[#This Row],[Scheduled Ship Date]]-3)</f>
        <v>43501</v>
      </c>
      <c r="AY645" s="39">
        <f>IF(Table2[[#This Row],[Pattern]]="Pattern",Table2[[#This Row],[Total Sections]]*4.82,Table2[[#This Row],[Total Sections]]*0.5)</f>
        <v>4</v>
      </c>
      <c r="AZ645" s="42">
        <f t="shared" ca="1" si="124"/>
        <v>43471</v>
      </c>
      <c r="BA645" s="39">
        <f>((Table2[Total Sections]/Table2[Open Qty])-1)*Table2[Open Qty]*12.96</f>
        <v>0</v>
      </c>
      <c r="BB645" s="39"/>
      <c r="BC645" s="39" t="str">
        <f t="shared" si="127"/>
        <v>BBWDILED-640-400-80-40-SO-4-W-UNV-DP-1-D</v>
      </c>
      <c r="BD645" s="39">
        <f t="shared" si="128"/>
        <v>0</v>
      </c>
      <c r="BE645" s="39" t="b">
        <f>_xlfn.IFNA(VLOOKUP(Table2[[#This Row],[Job-no]],Table4[],9,FALSE),TRUE)</f>
        <v>0</v>
      </c>
      <c r="BF645" s="39"/>
      <c r="BG645" s="39" t="b">
        <f>_xlfn.IFNA(VLOOKUP(Table2[[#This Row],[Job-no]],Table4[],14,FALSE),TRUE)</f>
        <v>0</v>
      </c>
      <c r="BH645" s="39" t="str">
        <f>_xlfn.IFNA(VLOOKUP(Table2[[#This Row],[Job-no]],Table4[],11,FALSE),"Done")</f>
        <v/>
      </c>
      <c r="BI645" s="39">
        <f>IF(Table2[[#This Row],[Pattern]]="Pattern",VLOOKUP(Table2[[#This Row],[Product Code]],'Routing data'!$A$2:$W$470,13,FALSE),VLOOKUP(Table2[[#This Row],[Product Code]],'Routing data'!$A$2:$W$470,3,FALSE))</f>
        <v>2</v>
      </c>
      <c r="BJ645" s="39">
        <f>IF(Table2[[#This Row],[Pattern]]="Pattern",VLOOKUP(Table2[[#This Row],[Product Code]],'Routing data'!$A$2:$W$470,14,FALSE),VLOOKUP(Table2[[#This Row],[Product Code]],'Routing data'!$A$2:$W$470,4,FALSE))</f>
        <v>0</v>
      </c>
      <c r="BK645" s="39">
        <f>VLOOKUP(Table2[[#This Row],[Product Code]],'Routing data'!A$4:W$524,16,FALSE)</f>
        <v>0</v>
      </c>
      <c r="BL645" s="42">
        <f>IF(Table2[[#This Row],[Milling Required]]=0,"x",IF(AT645="Pattern",B645-10,B645-4))</f>
        <v>43500</v>
      </c>
      <c r="BM645" s="39"/>
      <c r="BN645" s="42">
        <f t="shared" si="129"/>
        <v>43501</v>
      </c>
      <c r="BO645" s="39">
        <f>IF(Table2[[#This Row],[Milling]]="x","x",Table2[[#This Row],[Total Sections]]*2)</f>
        <v>16</v>
      </c>
      <c r="BP645" s="39">
        <f>IF(Table2[[#This Row],[Punching]]="x","x",Table2[Total Sections]*2)</f>
        <v>16</v>
      </c>
      <c r="BQ645" s="39">
        <f>IF(Table2[[#This Row],[Pattern]]="Pattern",Table2[Total Sections]*3,Table2[Total Sections]*1.5)</f>
        <v>12</v>
      </c>
      <c r="BR645" s="42">
        <f t="shared" ca="1" si="125"/>
        <v>43474</v>
      </c>
      <c r="BS645" s="39"/>
      <c r="BT645" s="39"/>
      <c r="BU645" s="39"/>
      <c r="BV645" s="39" t="str">
        <f>_xlfn.IFNA(VLOOKUP(Table2[[#This Row],[Job-no]],Table4[],16,FALSE),"Ready")</f>
        <v/>
      </c>
      <c r="BW645" s="39" t="str">
        <f>_xlfn.IFNA(VLOOKUP(Table2[[#This Row],[Job-no]],Table4[],21,FALSE),"Ready")</f>
        <v/>
      </c>
      <c r="BX645" s="39" t="b">
        <f>_xlfn.IFNA(VLOOKUP(Table2[[#This Row],[Job-no]],Table4[],10,FALSE),TRUE)</f>
        <v>0</v>
      </c>
      <c r="BY645" s="39" t="str">
        <f>_xlfn.IFNA(VLOOKUP(Table2[[#This Row],[Job-no]],Table4[],22,FALSE),"Ready")</f>
        <v/>
      </c>
      <c r="BZ645" s="120">
        <f t="shared" si="130"/>
        <v>43504</v>
      </c>
      <c r="CA645" s="120" t="str">
        <f ca="1">IF(OR(Table2[[#This Row],[Saw Date]]=TODAY(),Table2[[#This Row],[Saw Date]]=TODAY()+1), Table2[[#This Row],[Saw Date]],IF(Table2[[#This Row],[Extrusion cut double saw]],"Done",""))</f>
        <v/>
      </c>
      <c r="CB645" s="120" t="str">
        <f ca="1">IF(OR(Table2[[#This Row],[Lens Date]]=TODAY(),Table2[[#This Row],[Lens Date]]=TODAY()+1), Table2[[#This Row],[Lens Date]],IF(Table2[[#This Row],[MSLens]]="Done","Done",""))</f>
        <v/>
      </c>
      <c r="CC645" s="120" t="str">
        <f ca="1">IF(OR(Table2[[#This Row],[Milling Date]]=TODAY(),Table2[[#This Row],[Milling Date]]=TODAY()+1), Table2[[#This Row],[Milling Date]],IF(Table2[[#This Row],[CNC Holes]]="Ready","Done",""))</f>
        <v/>
      </c>
      <c r="CD645" s="120" t="str">
        <f ca="1">IF(OR(Table2[[#This Row],[Welding Date]]=TODAY(),Table2[[#This Row],[Welding Date]]=TODAY()+1), Table2[[#This Row],[Welding Date]],IF(Table2[[#This Row],[Welding Corners]]="Ready","Done",""))</f>
        <v/>
      </c>
      <c r="CE645" s="120" t="str">
        <f ca="1">IF(OR(Table2[[#This Row],[Puching Date]]=TODAY(),Table2[[#This Row],[Puching Date]]=TODAY()+1), Table2[[#This Row],[Puching Date]],IF(Table2[[#This Row],[Punch Holes]]="Ready","Done",""))</f>
        <v/>
      </c>
      <c r="CF645" s="120" t="str">
        <f ca="1">IF(OR(Table2[[#This Row],[Housing Date2]]=TODAY(),Table2[[#This Row],[Housing Date2]]=TODAY()+1),Table2[[#This Row],[Housing Date2]],IF(Table2[[#This Row],[Body Assembly]],"Done",""))</f>
        <v/>
      </c>
      <c r="CG645" s="120" t="str">
        <f>_xlfn.IFNA(VLOOKUP(Table2[[#This Row],[Job-no]],Table4[],7,FALSE),"Done")</f>
        <v>Scheduled/Released</v>
      </c>
    </row>
    <row r="646" spans="1:85" x14ac:dyDescent="0.25">
      <c r="A646" s="47" t="str">
        <f>_xlfn.CONCAT(Table2[[#This Row],[Order]],"-",Table2[[#This Row],[Line]])</f>
        <v>75859-61</v>
      </c>
      <c r="B646" s="5">
        <v>43524</v>
      </c>
      <c r="C646" s="8">
        <v>75859</v>
      </c>
      <c r="D646" s="3" t="s">
        <v>5346</v>
      </c>
      <c r="E646" s="8">
        <v>61</v>
      </c>
      <c r="F646" s="8">
        <v>1</v>
      </c>
      <c r="G646" s="3" t="s">
        <v>42</v>
      </c>
      <c r="H646" s="8">
        <v>4</v>
      </c>
      <c r="I646" s="43" t="b">
        <v>0</v>
      </c>
      <c r="J646" s="43" t="b">
        <v>0</v>
      </c>
      <c r="K646" t="s">
        <v>114</v>
      </c>
      <c r="L646" s="43" t="b">
        <v>0</v>
      </c>
      <c r="M646" s="43" t="b">
        <v>0</v>
      </c>
      <c r="N646" s="43" t="b">
        <v>0</v>
      </c>
      <c r="O646" t="s">
        <v>114</v>
      </c>
      <c r="P646" t="s">
        <v>114</v>
      </c>
      <c r="Q646" t="s">
        <v>114</v>
      </c>
      <c r="R646" t="s">
        <v>114</v>
      </c>
      <c r="S646" t="s">
        <v>114</v>
      </c>
      <c r="T646" t="s">
        <v>114</v>
      </c>
      <c r="U646" t="s">
        <v>114</v>
      </c>
      <c r="V646" t="s">
        <v>114</v>
      </c>
      <c r="W646" s="5">
        <v>43521</v>
      </c>
      <c r="X646" s="3" t="s">
        <v>114</v>
      </c>
      <c r="Y646" s="3"/>
      <c r="Z646" s="3" t="s">
        <v>3982</v>
      </c>
      <c r="AA646" s="3" t="s">
        <v>114</v>
      </c>
      <c r="AB646" s="3" t="s">
        <v>74</v>
      </c>
      <c r="AC646" s="8">
        <v>12</v>
      </c>
      <c r="AD646" s="3" t="s">
        <v>5967</v>
      </c>
      <c r="AE646" s="4" t="s">
        <v>5968</v>
      </c>
      <c r="AF646" s="3"/>
      <c r="AG646" s="3" t="s">
        <v>114</v>
      </c>
      <c r="AH646" s="8">
        <v>4</v>
      </c>
      <c r="AI646" s="3" t="s">
        <v>74</v>
      </c>
      <c r="AJ646" t="s">
        <v>114</v>
      </c>
      <c r="AK646" t="s">
        <v>114</v>
      </c>
      <c r="AL646" s="43" t="b">
        <v>0</v>
      </c>
      <c r="AM646" s="3"/>
      <c r="AN646" s="3"/>
      <c r="AO646" s="43" t="b">
        <v>0</v>
      </c>
      <c r="AP646" s="3" t="b">
        <v>0</v>
      </c>
      <c r="AQ646" s="3">
        <f>VLOOKUP(Table2[[#This Row],[Job-no]],Table3[],26,FALSE)</f>
        <v>1268</v>
      </c>
      <c r="AR646" s="48" t="str">
        <f t="shared" si="126"/>
        <v>BRLED</v>
      </c>
      <c r="AS646" s="48" t="str">
        <f>VLOOKUP(AR646,Table1[],4,0)</f>
        <v>recessed</v>
      </c>
      <c r="AT646" s="48">
        <f>IF(BD646&gt;0,"Pattern",VLOOKUP(AR646,Table1[],5,0))</f>
        <v>0</v>
      </c>
      <c r="AU646" s="123">
        <f>IF(AT646="Pattern",WORKDAY(Table2[[#This Row],[Scheduled Ship Date]],-10),WORKDAY(Table2[[#This Row],[Scheduled Ship Date]],-4))</f>
        <v>43518</v>
      </c>
      <c r="AV646" s="47">
        <f>IF(Table2[[#This Row],[Extrusion cut double saw]]=TRUE,IF(O646="ToDo",IF(AT646="Pattern",Table2[[#This Row],[Total Sections]]*0.4,Table2[[#This Row],[Total Sections]]*0.12),0),IF(AT646="Pattern",Table2[[#This Row],[Total Sections]]*4,Table2[[#This Row],[Total Sections]]*1.2))</f>
        <v>4.8</v>
      </c>
      <c r="AW646" s="130">
        <f t="shared" ca="1" si="123"/>
        <v>43471</v>
      </c>
      <c r="AX646" s="49">
        <f>IF(AT646="Pattern",Table2[[#This Row],[Scheduled Ship Date]]-2,Table2[[#This Row],[Scheduled Ship Date]]-3)</f>
        <v>43521</v>
      </c>
      <c r="AY646" s="47">
        <f>IF(Table2[[#This Row],[Pattern]]="Pattern",Table2[[#This Row],[Total Sections]]*4.82,Table2[[#This Row],[Total Sections]]*0.5)</f>
        <v>2</v>
      </c>
      <c r="AZ646" s="42">
        <f t="shared" ca="1" si="124"/>
        <v>43471</v>
      </c>
      <c r="BA646" s="47">
        <f>((Table2[Total Sections]/Table2[Open Qty])-1)*Table2[Open Qty]*12.96</f>
        <v>0</v>
      </c>
      <c r="BB646" s="47"/>
      <c r="BC646" s="47" t="str">
        <f t="shared" si="127"/>
        <v>BRLED-500-80-35-FL-8'-W-UNV-DP-1-TB15-FW(6)</v>
      </c>
      <c r="BD646" s="47">
        <f t="shared" si="128"/>
        <v>0</v>
      </c>
      <c r="BE646" s="47" t="b">
        <f>_xlfn.IFNA(VLOOKUP(Table2[[#This Row],[Job-no]],Table4[],9,FALSE),TRUE)</f>
        <v>0</v>
      </c>
      <c r="BF646" s="47"/>
      <c r="BG646" s="47" t="b">
        <f>_xlfn.IFNA(VLOOKUP(Table2[[#This Row],[Job-no]],Table4[],14,FALSE),TRUE)</f>
        <v>0</v>
      </c>
      <c r="BH646" s="47" t="str">
        <f>_xlfn.IFNA(VLOOKUP(Table2[[#This Row],[Job-no]],Table4[],11,FALSE),"Done")</f>
        <v/>
      </c>
      <c r="BI646" s="39">
        <f>IF(Table2[[#This Row],[Pattern]]="Pattern",VLOOKUP(Table2[[#This Row],[Product Code]],'Routing data'!$A$2:$W$470,13,FALSE),VLOOKUP(Table2[[#This Row],[Product Code]],'Routing data'!$A$2:$W$470,3,FALSE))</f>
        <v>2</v>
      </c>
      <c r="BJ646" s="47">
        <f>IF(Table2[[#This Row],[Pattern]]="Pattern",VLOOKUP(Table2[[#This Row],[Product Code]],'Routing data'!$A$2:$W$470,14,FALSE),VLOOKUP(Table2[[#This Row],[Product Code]],'Routing data'!$A$2:$W$470,4,FALSE))</f>
        <v>0</v>
      </c>
      <c r="BK646" s="47">
        <f>VLOOKUP(Table2[[#This Row],[Product Code]],'Routing data'!A$4:W$524,16,FALSE)</f>
        <v>0</v>
      </c>
      <c r="BL646" s="42">
        <f>IF(Table2[[#This Row],[Milling Required]]=0,"x",IF(AT646="Pattern",B646-10,B646-4))</f>
        <v>43520</v>
      </c>
      <c r="BM646" s="47"/>
      <c r="BN646" s="49">
        <f t="shared" si="129"/>
        <v>43521</v>
      </c>
      <c r="BO646" s="47">
        <f>IF(Table2[[#This Row],[Milling]]="x","x",Table2[[#This Row],[Total Sections]]*2)</f>
        <v>8</v>
      </c>
      <c r="BP646" s="47">
        <f>IF(Table2[[#This Row],[Punching]]="x","x",Table2[Total Sections]*2)</f>
        <v>8</v>
      </c>
      <c r="BQ646" s="47">
        <f>IF(Table2[[#This Row],[Pattern]]="Pattern",Table2[Total Sections]*3,Table2[Total Sections]*1.5)</f>
        <v>6</v>
      </c>
      <c r="BR646" s="42">
        <f t="shared" ca="1" si="125"/>
        <v>43474</v>
      </c>
      <c r="BS646" s="47"/>
      <c r="BT646" s="47"/>
      <c r="BU646" s="47"/>
      <c r="BV646" s="47" t="str">
        <f>_xlfn.IFNA(VLOOKUP(Table2[[#This Row],[Job-no]],Table4[],16,FALSE),"Ready")</f>
        <v/>
      </c>
      <c r="BW646" s="47" t="str">
        <f>_xlfn.IFNA(VLOOKUP(Table2[[#This Row],[Job-no]],Table4[],21,FALSE),"Ready")</f>
        <v/>
      </c>
      <c r="BX646" s="39" t="b">
        <f>_xlfn.IFNA(VLOOKUP(Table2[[#This Row],[Job-no]],Table4[],10,FALSE),TRUE)</f>
        <v>0</v>
      </c>
      <c r="BY646" s="39" t="str">
        <f>_xlfn.IFNA(VLOOKUP(Table2[[#This Row],[Job-no]],Table4[],22,FALSE),"Ready")</f>
        <v/>
      </c>
      <c r="BZ646" s="124">
        <f t="shared" si="130"/>
        <v>43524</v>
      </c>
      <c r="CA646" s="124"/>
      <c r="CB646" s="124">
        <f ca="1">TODAY()</f>
        <v>43467</v>
      </c>
      <c r="CC646" s="124" t="str">
        <f ca="1">IF(OR(Table2[[#This Row],[Milling Date]]=TODAY(),Table2[[#This Row],[Milling Date]]=TODAY()+1), Table2[[#This Row],[Milling Date]],IF(Table2[[#This Row],[CNC Holes]]="Ready","Done",""))</f>
        <v/>
      </c>
      <c r="CD646" s="124"/>
      <c r="CE646" s="124" t="str">
        <f ca="1">IF(OR(Table2[[#This Row],[Puching Date]]=TODAY(),Table2[[#This Row],[Puching Date]]=TODAY()+1), Table2[[#This Row],[Puching Date]],IF(Table2[[#This Row],[Punch Holes]]="Ready","Done",""))</f>
        <v/>
      </c>
      <c r="CF646" s="124" t="str">
        <f ca="1">IF(OR(Table2[[#This Row],[Housing Date2]]=TODAY(),Table2[[#This Row],[Housing Date2]]=TODAY()+1),Table2[[#This Row],[Housing Date2]],IF(Table2[[#This Row],[Body Assembly]],"Done",""))</f>
        <v/>
      </c>
      <c r="CG646" s="124" t="str">
        <f>_xlfn.IFNA(VLOOKUP(Table2[[#This Row],[Job-no]],Table4[],7,FALSE),"Done")</f>
        <v>Scheduled/Released</v>
      </c>
    </row>
    <row r="647" spans="1:85" x14ac:dyDescent="0.25">
      <c r="A647" s="39" t="str">
        <f>_xlfn.CONCAT(Table2[[#This Row],[Order]],"-",Table2[[#This Row],[Line]])</f>
        <v>75859-64</v>
      </c>
      <c r="B647" s="5">
        <v>43524</v>
      </c>
      <c r="C647" s="8">
        <v>75859</v>
      </c>
      <c r="D647" s="3" t="s">
        <v>5361</v>
      </c>
      <c r="E647" s="8">
        <v>64</v>
      </c>
      <c r="F647" s="8">
        <v>1</v>
      </c>
      <c r="G647" s="3" t="s">
        <v>42</v>
      </c>
      <c r="H647" s="8">
        <v>1</v>
      </c>
      <c r="I647" s="43" t="b">
        <v>0</v>
      </c>
      <c r="J647" s="43" t="b">
        <v>0</v>
      </c>
      <c r="K647" t="s">
        <v>114</v>
      </c>
      <c r="L647" s="43" t="b">
        <v>0</v>
      </c>
      <c r="M647" s="43" t="b">
        <v>0</v>
      </c>
      <c r="N647" s="43" t="b">
        <v>0</v>
      </c>
      <c r="O647" t="s">
        <v>114</v>
      </c>
      <c r="P647" t="s">
        <v>114</v>
      </c>
      <c r="Q647" t="s">
        <v>114</v>
      </c>
      <c r="R647" t="s">
        <v>114</v>
      </c>
      <c r="S647" t="s">
        <v>114</v>
      </c>
      <c r="T647" t="s">
        <v>114</v>
      </c>
      <c r="U647" t="s">
        <v>114</v>
      </c>
      <c r="V647" t="s">
        <v>114</v>
      </c>
      <c r="W647" s="5">
        <v>43521</v>
      </c>
      <c r="X647" s="3" t="s">
        <v>114</v>
      </c>
      <c r="Y647" s="3"/>
      <c r="Z647" s="3" t="s">
        <v>2802</v>
      </c>
      <c r="AA647" s="3" t="s">
        <v>114</v>
      </c>
      <c r="AB647" s="3" t="s">
        <v>74</v>
      </c>
      <c r="AC647" s="8">
        <v>12</v>
      </c>
      <c r="AD647" s="3" t="s">
        <v>5967</v>
      </c>
      <c r="AE647" s="4" t="s">
        <v>5968</v>
      </c>
      <c r="AF647" s="3"/>
      <c r="AG647" s="3" t="s">
        <v>114</v>
      </c>
      <c r="AH647" s="8">
        <v>1</v>
      </c>
      <c r="AI647" s="3" t="s">
        <v>74</v>
      </c>
      <c r="AJ647" t="s">
        <v>114</v>
      </c>
      <c r="AK647" t="s">
        <v>114</v>
      </c>
      <c r="AL647" s="43" t="b">
        <v>0</v>
      </c>
      <c r="AM647" s="3"/>
      <c r="AN647" s="3"/>
      <c r="AO647" s="43" t="b">
        <v>0</v>
      </c>
      <c r="AP647" s="3" t="b">
        <v>0</v>
      </c>
      <c r="AQ647" s="3">
        <f>VLOOKUP(Table2[[#This Row],[Job-no]],Table3[],26,FALSE)</f>
        <v>395</v>
      </c>
      <c r="AR647" t="str">
        <f t="shared" si="126"/>
        <v>BRLED</v>
      </c>
      <c r="AS647" t="str">
        <f>VLOOKUP(AR647,Table1[],4,0)</f>
        <v>recessed</v>
      </c>
      <c r="AT647">
        <f>IF(BD647&gt;0,"Pattern",VLOOKUP(AR647,Table1[],5,0))</f>
        <v>0</v>
      </c>
      <c r="AU647" s="34">
        <f>IF(AT647="Pattern",WORKDAY(Table2[[#This Row],[Scheduled Ship Date]],-10),WORKDAY(Table2[[#This Row],[Scheduled Ship Date]],-4))</f>
        <v>43518</v>
      </c>
      <c r="AV647" s="39">
        <f>IF(Table2[[#This Row],[Extrusion cut double saw]]=TRUE,IF(O647="ToDo",IF(AT647="Pattern",Table2[[#This Row],[Total Sections]]*0.4,Table2[[#This Row],[Total Sections]]*0.12),0),IF(AT647="Pattern",Table2[[#This Row],[Total Sections]]*4,Table2[[#This Row],[Total Sections]]*1.2))</f>
        <v>1.2</v>
      </c>
      <c r="AW647" s="130">
        <f t="shared" ca="1" si="123"/>
        <v>43471</v>
      </c>
      <c r="AX647" s="42">
        <f>IF(AT647="Pattern",Table2[[#This Row],[Scheduled Ship Date]]-2,Table2[[#This Row],[Scheduled Ship Date]]-3)</f>
        <v>43521</v>
      </c>
      <c r="AY647" s="39">
        <f>IF(Table2[[#This Row],[Pattern]]="Pattern",Table2[[#This Row],[Total Sections]]*4.82,Table2[[#This Row],[Total Sections]]*0.5)</f>
        <v>0.5</v>
      </c>
      <c r="AZ647" s="42">
        <f t="shared" ca="1" si="124"/>
        <v>43471</v>
      </c>
      <c r="BA647" s="39">
        <f>((Table2[Total Sections]/Table2[Open Qty])-1)*Table2[Open Qty]*12.96</f>
        <v>0</v>
      </c>
      <c r="BB647" s="39"/>
      <c r="BC647" s="39" t="str">
        <f t="shared" si="127"/>
        <v>BRLED-500-80-35-FL-10'-W-UNV-DP-1-TB15-FW(6)</v>
      </c>
      <c r="BD647" s="39">
        <f t="shared" si="128"/>
        <v>0</v>
      </c>
      <c r="BE647" s="39" t="b">
        <f>_xlfn.IFNA(VLOOKUP(Table2[[#This Row],[Job-no]],Table4[],9,FALSE),TRUE)</f>
        <v>0</v>
      </c>
      <c r="BF647" s="39"/>
      <c r="BG647" s="39" t="b">
        <f>_xlfn.IFNA(VLOOKUP(Table2[[#This Row],[Job-no]],Table4[],14,FALSE),TRUE)</f>
        <v>0</v>
      </c>
      <c r="BH647" s="39" t="str">
        <f>_xlfn.IFNA(VLOOKUP(Table2[[#This Row],[Job-no]],Table4[],11,FALSE),"Done")</f>
        <v/>
      </c>
      <c r="BI647" s="39">
        <f>IF(Table2[[#This Row],[Pattern]]="Pattern",VLOOKUP(Table2[[#This Row],[Product Code]],'Routing data'!$A$2:$W$470,13,FALSE),VLOOKUP(Table2[[#This Row],[Product Code]],'Routing data'!$A$2:$W$470,3,FALSE))</f>
        <v>2</v>
      </c>
      <c r="BJ647" s="39">
        <f>IF(Table2[[#This Row],[Pattern]]="Pattern",VLOOKUP(Table2[[#This Row],[Product Code]],'Routing data'!$A$2:$W$470,14,FALSE),VLOOKUP(Table2[[#This Row],[Product Code]],'Routing data'!$A$2:$W$470,4,FALSE))</f>
        <v>0</v>
      </c>
      <c r="BK647" s="39">
        <f>VLOOKUP(Table2[[#This Row],[Product Code]],'Routing data'!A$4:W$524,16,FALSE)</f>
        <v>0</v>
      </c>
      <c r="BL647" s="42">
        <f>IF(Table2[[#This Row],[Milling Required]]=0,"x",IF(AT647="Pattern",B647-10,B647-4))</f>
        <v>43520</v>
      </c>
      <c r="BM647" s="39"/>
      <c r="BN647" s="42">
        <f t="shared" si="129"/>
        <v>43521</v>
      </c>
      <c r="BO647" s="39">
        <f>IF(Table2[[#This Row],[Milling]]="x","x",Table2[[#This Row],[Total Sections]]*2)</f>
        <v>2</v>
      </c>
      <c r="BP647" s="39">
        <f>IF(Table2[[#This Row],[Punching]]="x","x",Table2[Total Sections]*2)</f>
        <v>2</v>
      </c>
      <c r="BQ647" s="39">
        <f>IF(Table2[[#This Row],[Pattern]]="Pattern",Table2[Total Sections]*3,Table2[Total Sections]*1.5)</f>
        <v>1.5</v>
      </c>
      <c r="BR647" s="42">
        <f t="shared" ca="1" si="125"/>
        <v>43474</v>
      </c>
      <c r="BS647" s="39"/>
      <c r="BT647" s="39"/>
      <c r="BU647" s="39"/>
      <c r="BV647" s="39" t="str">
        <f>_xlfn.IFNA(VLOOKUP(Table2[[#This Row],[Job-no]],Table4[],16,FALSE),"Ready")</f>
        <v/>
      </c>
      <c r="BW647" s="39" t="str">
        <f>_xlfn.IFNA(VLOOKUP(Table2[[#This Row],[Job-no]],Table4[],21,FALSE),"Ready")</f>
        <v/>
      </c>
      <c r="BX647" s="39" t="b">
        <f>_xlfn.IFNA(VLOOKUP(Table2[[#This Row],[Job-no]],Table4[],10,FALSE),TRUE)</f>
        <v>0</v>
      </c>
      <c r="BY647" s="39" t="str">
        <f>_xlfn.IFNA(VLOOKUP(Table2[[#This Row],[Job-no]],Table4[],22,FALSE),"Ready")</f>
        <v/>
      </c>
      <c r="BZ647" s="120">
        <f t="shared" si="130"/>
        <v>43524</v>
      </c>
      <c r="CA647" s="120" t="str">
        <f ca="1">IF(OR(Table2[[#This Row],[Saw Date]]=TODAY(),Table2[[#This Row],[Saw Date]]=TODAY()+1), Table2[[#This Row],[Saw Date]],IF(Table2[[#This Row],[Extrusion cut double saw]],"Done",""))</f>
        <v/>
      </c>
      <c r="CB647" s="120" t="str">
        <f ca="1">IF(OR(Table2[[#This Row],[Lens Date]]=TODAY(),Table2[[#This Row],[Lens Date]]=TODAY()+1), Table2[[#This Row],[Lens Date]],IF(Table2[[#This Row],[MSLens]]="Done","Done",""))</f>
        <v/>
      </c>
      <c r="CC647" s="120" t="str">
        <f ca="1">IF(OR(Table2[[#This Row],[Milling Date]]=TODAY(),Table2[[#This Row],[Milling Date]]=TODAY()+1), Table2[[#This Row],[Milling Date]],IF(Table2[[#This Row],[CNC Holes]]="Ready","Done",""))</f>
        <v/>
      </c>
      <c r="CD647" s="120" t="str">
        <f ca="1">IF(OR(Table2[[#This Row],[Welding Date]]=TODAY(),Table2[[#This Row],[Welding Date]]=TODAY()+1), Table2[[#This Row],[Welding Date]],IF(Table2[[#This Row],[Welding Corners]]="Ready","Done",""))</f>
        <v/>
      </c>
      <c r="CE647" s="120" t="str">
        <f ca="1">IF(OR(Table2[[#This Row],[Puching Date]]=TODAY(),Table2[[#This Row],[Puching Date]]=TODAY()+1), Table2[[#This Row],[Puching Date]],IF(Table2[[#This Row],[Punch Holes]]="Ready","Done",""))</f>
        <v/>
      </c>
      <c r="CF647" s="120" t="str">
        <f ca="1">IF(OR(Table2[[#This Row],[Housing Date2]]=TODAY(),Table2[[#This Row],[Housing Date2]]=TODAY()+1),Table2[[#This Row],[Housing Date2]],IF(Table2[[#This Row],[Body Assembly]],"Done",""))</f>
        <v/>
      </c>
      <c r="CG647" s="120" t="str">
        <f>_xlfn.IFNA(VLOOKUP(Table2[[#This Row],[Job-no]],Table4[],7,FALSE),"Done")</f>
        <v>Scheduled/Released</v>
      </c>
    </row>
    <row r="648" spans="1:85" x14ac:dyDescent="0.25">
      <c r="A648" s="39" t="str">
        <f>_xlfn.CONCAT(Table2[[#This Row],[Order]],"-",Table2[[#This Row],[Line]])</f>
        <v>75859-66</v>
      </c>
      <c r="B648" s="5">
        <v>43524</v>
      </c>
      <c r="C648" s="8">
        <v>75859</v>
      </c>
      <c r="D648" s="3" t="s">
        <v>5348</v>
      </c>
      <c r="E648" s="8">
        <v>66</v>
      </c>
      <c r="F648" s="8">
        <v>1</v>
      </c>
      <c r="G648" s="3" t="s">
        <v>42</v>
      </c>
      <c r="H648" s="8">
        <v>1</v>
      </c>
      <c r="I648" s="43" t="b">
        <v>0</v>
      </c>
      <c r="J648" s="43" t="b">
        <v>0</v>
      </c>
      <c r="K648" t="s">
        <v>114</v>
      </c>
      <c r="L648" s="43" t="b">
        <v>0</v>
      </c>
      <c r="M648" s="43" t="b">
        <v>0</v>
      </c>
      <c r="N648" s="43" t="b">
        <v>0</v>
      </c>
      <c r="O648" t="s">
        <v>114</v>
      </c>
      <c r="P648" t="s">
        <v>114</v>
      </c>
      <c r="Q648" t="s">
        <v>114</v>
      </c>
      <c r="R648" t="s">
        <v>114</v>
      </c>
      <c r="S648" t="s">
        <v>114</v>
      </c>
      <c r="T648" t="s">
        <v>114</v>
      </c>
      <c r="U648" t="s">
        <v>114</v>
      </c>
      <c r="V648" t="s">
        <v>114</v>
      </c>
      <c r="W648" s="5">
        <v>43521</v>
      </c>
      <c r="X648" s="3" t="s">
        <v>114</v>
      </c>
      <c r="Y648" s="3"/>
      <c r="Z648" s="3" t="s">
        <v>4528</v>
      </c>
      <c r="AA648" s="3" t="s">
        <v>114</v>
      </c>
      <c r="AB648" s="3" t="s">
        <v>74</v>
      </c>
      <c r="AC648" s="8">
        <v>12</v>
      </c>
      <c r="AD648" s="3" t="s">
        <v>5967</v>
      </c>
      <c r="AE648" s="4" t="s">
        <v>5968</v>
      </c>
      <c r="AF648" s="3"/>
      <c r="AG648" s="3" t="s">
        <v>114</v>
      </c>
      <c r="AH648" s="8">
        <v>1</v>
      </c>
      <c r="AI648" s="3" t="s">
        <v>74</v>
      </c>
      <c r="AJ648" t="s">
        <v>114</v>
      </c>
      <c r="AK648" t="s">
        <v>114</v>
      </c>
      <c r="AL648" s="43" t="b">
        <v>0</v>
      </c>
      <c r="AM648" s="3"/>
      <c r="AN648" s="3"/>
      <c r="AO648" s="43" t="b">
        <v>0</v>
      </c>
      <c r="AP648" s="3" t="b">
        <v>0</v>
      </c>
      <c r="AQ648" s="3">
        <f>VLOOKUP(Table2[[#This Row],[Job-no]],Table3[],26,FALSE)</f>
        <v>473</v>
      </c>
      <c r="AR648" t="str">
        <f t="shared" si="126"/>
        <v>BRLED</v>
      </c>
      <c r="AS648" t="str">
        <f>VLOOKUP(AR648,Table1[],4,0)</f>
        <v>recessed</v>
      </c>
      <c r="AT648">
        <f>IF(BD648&gt;0,"Pattern",VLOOKUP(AR648,Table1[],5,0))</f>
        <v>0</v>
      </c>
      <c r="AU648" s="34">
        <f>IF(AT648="Pattern",WORKDAY(Table2[[#This Row],[Scheduled Ship Date]],-10),WORKDAY(Table2[[#This Row],[Scheduled Ship Date]],-4))</f>
        <v>43518</v>
      </c>
      <c r="AV648" s="39">
        <f>IF(Table2[[#This Row],[Extrusion cut double saw]]=TRUE,IF(O648="ToDo",IF(AT648="Pattern",Table2[[#This Row],[Total Sections]]*0.4,Table2[[#This Row],[Total Sections]]*0.12),0),IF(AT648="Pattern",Table2[[#This Row],[Total Sections]]*4,Table2[[#This Row],[Total Sections]]*1.2))</f>
        <v>1.2</v>
      </c>
      <c r="AW648" s="130">
        <f t="shared" ca="1" si="123"/>
        <v>43471</v>
      </c>
      <c r="AX648" s="42">
        <f>IF(AT648="Pattern",Table2[[#This Row],[Scheduled Ship Date]]-2,Table2[[#This Row],[Scheduled Ship Date]]-3)</f>
        <v>43521</v>
      </c>
      <c r="AY648" s="39">
        <f>IF(Table2[[#This Row],[Pattern]]="Pattern",Table2[[#This Row],[Total Sections]]*4.82,Table2[[#This Row],[Total Sections]]*0.5)</f>
        <v>0.5</v>
      </c>
      <c r="AZ648" s="42">
        <f t="shared" ca="1" si="124"/>
        <v>43471</v>
      </c>
      <c r="BA648" s="39">
        <f>((Table2[Total Sections]/Table2[Open Qty])-1)*Table2[Open Qty]*12.96</f>
        <v>0</v>
      </c>
      <c r="BB648" s="39"/>
      <c r="BC648" s="39" t="str">
        <f t="shared" si="127"/>
        <v>BRLED-500-80-35-FL-12'-W-UNV-DP-1-TB15-FW(6)</v>
      </c>
      <c r="BD648" s="39">
        <f t="shared" si="128"/>
        <v>0</v>
      </c>
      <c r="BE648" s="39" t="b">
        <f>_xlfn.IFNA(VLOOKUP(Table2[[#This Row],[Job-no]],Table4[],9,FALSE),TRUE)</f>
        <v>0</v>
      </c>
      <c r="BF648" s="39"/>
      <c r="BG648" s="39" t="b">
        <f>_xlfn.IFNA(VLOOKUP(Table2[[#This Row],[Job-no]],Table4[],14,FALSE),TRUE)</f>
        <v>0</v>
      </c>
      <c r="BH648" s="39" t="str">
        <f>_xlfn.IFNA(VLOOKUP(Table2[[#This Row],[Job-no]],Table4[],11,FALSE),"Done")</f>
        <v/>
      </c>
      <c r="BI648" s="39">
        <f>IF(Table2[[#This Row],[Pattern]]="Pattern",VLOOKUP(Table2[[#This Row],[Product Code]],'Routing data'!$A$2:$W$470,13,FALSE),VLOOKUP(Table2[[#This Row],[Product Code]],'Routing data'!$A$2:$W$470,3,FALSE))</f>
        <v>2</v>
      </c>
      <c r="BJ648" s="39">
        <f>IF(Table2[[#This Row],[Pattern]]="Pattern",VLOOKUP(Table2[[#This Row],[Product Code]],'Routing data'!$A$2:$W$470,14,FALSE),VLOOKUP(Table2[[#This Row],[Product Code]],'Routing data'!$A$2:$W$470,4,FALSE))</f>
        <v>0</v>
      </c>
      <c r="BK648" s="39">
        <f>VLOOKUP(Table2[[#This Row],[Product Code]],'Routing data'!A$4:W$524,16,FALSE)</f>
        <v>0</v>
      </c>
      <c r="BL648" s="42">
        <f>IF(Table2[[#This Row],[Milling Required]]=0,"x",IF(AT648="Pattern",B648-10,B648-4))</f>
        <v>43520</v>
      </c>
      <c r="BM648" s="39"/>
      <c r="BN648" s="42">
        <f t="shared" si="129"/>
        <v>43521</v>
      </c>
      <c r="BO648" s="39">
        <f>IF(Table2[[#This Row],[Milling]]="x","x",Table2[[#This Row],[Total Sections]]*2)</f>
        <v>2</v>
      </c>
      <c r="BP648" s="39">
        <f>IF(Table2[[#This Row],[Punching]]="x","x",Table2[Total Sections]*2)</f>
        <v>2</v>
      </c>
      <c r="BQ648" s="39">
        <f>IF(Table2[[#This Row],[Pattern]]="Pattern",Table2[Total Sections]*3,Table2[Total Sections]*1.5)</f>
        <v>1.5</v>
      </c>
      <c r="BR648" s="42">
        <f t="shared" ca="1" si="125"/>
        <v>43474</v>
      </c>
      <c r="BS648" s="39"/>
      <c r="BT648" s="39"/>
      <c r="BU648" s="39"/>
      <c r="BV648" s="39" t="str">
        <f>_xlfn.IFNA(VLOOKUP(Table2[[#This Row],[Job-no]],Table4[],16,FALSE),"Ready")</f>
        <v/>
      </c>
      <c r="BW648" s="39" t="str">
        <f>_xlfn.IFNA(VLOOKUP(Table2[[#This Row],[Job-no]],Table4[],21,FALSE),"Ready")</f>
        <v/>
      </c>
      <c r="BX648" s="39" t="b">
        <f>_xlfn.IFNA(VLOOKUP(Table2[[#This Row],[Job-no]],Table4[],10,FALSE),TRUE)</f>
        <v>0</v>
      </c>
      <c r="BY648" s="39" t="str">
        <f>_xlfn.IFNA(VLOOKUP(Table2[[#This Row],[Job-no]],Table4[],22,FALSE),"Ready")</f>
        <v/>
      </c>
      <c r="BZ648" s="120">
        <f t="shared" si="130"/>
        <v>43524</v>
      </c>
      <c r="CA648" s="120" t="str">
        <f ca="1">IF(OR(Table2[[#This Row],[Saw Date]]=TODAY(),Table2[[#This Row],[Saw Date]]=TODAY()+1), Table2[[#This Row],[Saw Date]],IF(Table2[[#This Row],[Extrusion cut double saw]],"Done",""))</f>
        <v/>
      </c>
      <c r="CB648" s="120" t="str">
        <f ca="1">IF(OR(Table2[[#This Row],[Lens Date]]=TODAY(),Table2[[#This Row],[Lens Date]]=TODAY()+1), Table2[[#This Row],[Lens Date]],IF(Table2[[#This Row],[MSLens]]="Done","Done",""))</f>
        <v/>
      </c>
      <c r="CC648" s="120" t="str">
        <f ca="1">IF(OR(Table2[[#This Row],[Milling Date]]=TODAY(),Table2[[#This Row],[Milling Date]]=TODAY()+1), Table2[[#This Row],[Milling Date]],IF(Table2[[#This Row],[CNC Holes]]="Ready","Done",""))</f>
        <v/>
      </c>
      <c r="CD648" s="120" t="str">
        <f ca="1">IF(OR(Table2[[#This Row],[Welding Date]]=TODAY(),Table2[[#This Row],[Welding Date]]=TODAY()+1), Table2[[#This Row],[Welding Date]],IF(Table2[[#This Row],[Welding Corners]]="Ready","Done",""))</f>
        <v/>
      </c>
      <c r="CE648" s="120" t="str">
        <f ca="1">IF(OR(Table2[[#This Row],[Puching Date]]=TODAY(),Table2[[#This Row],[Puching Date]]=TODAY()+1), Table2[[#This Row],[Puching Date]],IF(Table2[[#This Row],[Punch Holes]]="Ready","Done",""))</f>
        <v/>
      </c>
      <c r="CF648" s="120" t="str">
        <f ca="1">IF(OR(Table2[[#This Row],[Housing Date2]]=TODAY(),Table2[[#This Row],[Housing Date2]]=TODAY()+1),Table2[[#This Row],[Housing Date2]],IF(Table2[[#This Row],[Body Assembly]],"Done",""))</f>
        <v/>
      </c>
      <c r="CG648" s="120" t="str">
        <f>_xlfn.IFNA(VLOOKUP(Table2[[#This Row],[Job-no]],Table4[],7,FALSE),"Done")</f>
        <v>Scheduled/Released</v>
      </c>
    </row>
    <row r="649" spans="1:85" x14ac:dyDescent="0.25">
      <c r="A649" s="39" t="str">
        <f>_xlfn.CONCAT(Table2[[#This Row],[Order]],"-",Table2[[#This Row],[Line]])</f>
        <v>75859-69</v>
      </c>
      <c r="B649" s="5">
        <v>43524</v>
      </c>
      <c r="C649" s="8">
        <v>75859</v>
      </c>
      <c r="D649" s="3" t="s">
        <v>5350</v>
      </c>
      <c r="E649" s="8">
        <v>69</v>
      </c>
      <c r="F649" s="8">
        <v>1</v>
      </c>
      <c r="G649" s="3" t="s">
        <v>42</v>
      </c>
      <c r="H649" s="8">
        <v>1</v>
      </c>
      <c r="I649" s="43" t="b">
        <v>0</v>
      </c>
      <c r="J649" s="43" t="b">
        <v>0</v>
      </c>
      <c r="K649" t="s">
        <v>114</v>
      </c>
      <c r="L649" s="43" t="b">
        <v>0</v>
      </c>
      <c r="M649" s="43" t="b">
        <v>0</v>
      </c>
      <c r="N649" s="43" t="b">
        <v>0</v>
      </c>
      <c r="O649" t="s">
        <v>114</v>
      </c>
      <c r="P649" t="s">
        <v>114</v>
      </c>
      <c r="Q649" t="s">
        <v>114</v>
      </c>
      <c r="R649" t="s">
        <v>114</v>
      </c>
      <c r="S649" t="s">
        <v>114</v>
      </c>
      <c r="T649" t="s">
        <v>114</v>
      </c>
      <c r="U649" t="s">
        <v>114</v>
      </c>
      <c r="V649" t="s">
        <v>114</v>
      </c>
      <c r="W649" s="5">
        <v>43521</v>
      </c>
      <c r="X649" s="3" t="s">
        <v>114</v>
      </c>
      <c r="Y649" s="3"/>
      <c r="Z649" s="3" t="s">
        <v>5351</v>
      </c>
      <c r="AA649" s="3" t="s">
        <v>114</v>
      </c>
      <c r="AB649" s="3" t="s">
        <v>74</v>
      </c>
      <c r="AC649" s="8">
        <v>12</v>
      </c>
      <c r="AD649" s="3" t="s">
        <v>5967</v>
      </c>
      <c r="AE649" s="4" t="s">
        <v>5968</v>
      </c>
      <c r="AF649" s="3"/>
      <c r="AG649" s="3" t="s">
        <v>114</v>
      </c>
      <c r="AH649" s="8">
        <v>2</v>
      </c>
      <c r="AI649" s="3" t="s">
        <v>74</v>
      </c>
      <c r="AJ649" t="s">
        <v>114</v>
      </c>
      <c r="AK649" t="s">
        <v>114</v>
      </c>
      <c r="AL649" s="43" t="b">
        <v>0</v>
      </c>
      <c r="AM649" s="3"/>
      <c r="AN649" s="3"/>
      <c r="AO649" s="43" t="b">
        <v>0</v>
      </c>
      <c r="AP649" s="3" t="b">
        <v>0</v>
      </c>
      <c r="AQ649" s="3">
        <f>VLOOKUP(Table2[[#This Row],[Job-no]],Table3[],26,FALSE)</f>
        <v>551</v>
      </c>
      <c r="AR649" t="str">
        <f t="shared" si="126"/>
        <v>BRLED</v>
      </c>
      <c r="AS649" t="str">
        <f>VLOOKUP(AR649,Table1[],4,0)</f>
        <v>recessed</v>
      </c>
      <c r="AT649">
        <f>IF(BD649&gt;0,"Pattern",VLOOKUP(AR649,Table1[],5,0))</f>
        <v>0</v>
      </c>
      <c r="AU649" s="34">
        <f>IF(AT649="Pattern",WORKDAY(Table2[[#This Row],[Scheduled Ship Date]],-10),WORKDAY(Table2[[#This Row],[Scheduled Ship Date]],-4))</f>
        <v>43518</v>
      </c>
      <c r="AV649" s="39">
        <f>IF(Table2[[#This Row],[Extrusion cut double saw]]=TRUE,IF(O649="ToDo",IF(AT649="Pattern",Table2[[#This Row],[Total Sections]]*0.4,Table2[[#This Row],[Total Sections]]*0.12),0),IF(AT649="Pattern",Table2[[#This Row],[Total Sections]]*4,Table2[[#This Row],[Total Sections]]*1.2))</f>
        <v>2.4</v>
      </c>
      <c r="AW649" s="130">
        <f t="shared" ca="1" si="123"/>
        <v>43471</v>
      </c>
      <c r="AX649" s="42">
        <f>IF(AT649="Pattern",Table2[[#This Row],[Scheduled Ship Date]]-2,Table2[[#This Row],[Scheduled Ship Date]]-3)</f>
        <v>43521</v>
      </c>
      <c r="AY649" s="39">
        <f>IF(Table2[[#This Row],[Pattern]]="Pattern",Table2[[#This Row],[Total Sections]]*4.82,Table2[[#This Row],[Total Sections]]*0.5)</f>
        <v>1</v>
      </c>
      <c r="AZ649" s="42">
        <f t="shared" ca="1" si="124"/>
        <v>43471</v>
      </c>
      <c r="BA649" s="39">
        <f>((Table2[Total Sections]/Table2[Open Qty])-1)*Table2[Open Qty]*12.96</f>
        <v>12.96</v>
      </c>
      <c r="BB649" s="39"/>
      <c r="BC649" s="39" t="str">
        <f t="shared" si="127"/>
        <v>BRLED-500-80-35-FL-14'-W-UNV-DP-1-TB15-FW(6)</v>
      </c>
      <c r="BD649" s="39">
        <f t="shared" si="128"/>
        <v>0</v>
      </c>
      <c r="BE649" s="39" t="b">
        <f>_xlfn.IFNA(VLOOKUP(Table2[[#This Row],[Job-no]],Table4[],9,FALSE),TRUE)</f>
        <v>0</v>
      </c>
      <c r="BF649" s="39"/>
      <c r="BG649" s="39" t="b">
        <f>_xlfn.IFNA(VLOOKUP(Table2[[#This Row],[Job-no]],Table4[],14,FALSE),TRUE)</f>
        <v>0</v>
      </c>
      <c r="BH649" s="39" t="str">
        <f>_xlfn.IFNA(VLOOKUP(Table2[[#This Row],[Job-no]],Table4[],11,FALSE),"Done")</f>
        <v/>
      </c>
      <c r="BI649" s="39">
        <f>IF(Table2[[#This Row],[Pattern]]="Pattern",VLOOKUP(Table2[[#This Row],[Product Code]],'Routing data'!$A$2:$W$470,13,FALSE),VLOOKUP(Table2[[#This Row],[Product Code]],'Routing data'!$A$2:$W$470,3,FALSE))</f>
        <v>2</v>
      </c>
      <c r="BJ649" s="39">
        <f>IF(Table2[[#This Row],[Pattern]]="Pattern",VLOOKUP(Table2[[#This Row],[Product Code]],'Routing data'!$A$2:$W$470,14,FALSE),VLOOKUP(Table2[[#This Row],[Product Code]],'Routing data'!$A$2:$W$470,4,FALSE))</f>
        <v>0</v>
      </c>
      <c r="BK649" s="39">
        <f>VLOOKUP(Table2[[#This Row],[Product Code]],'Routing data'!A$4:W$524,16,FALSE)</f>
        <v>0</v>
      </c>
      <c r="BL649" s="42">
        <f>IF(Table2[[#This Row],[Milling Required]]=0,"x",IF(AT649="Pattern",B649-10,B649-4))</f>
        <v>43520</v>
      </c>
      <c r="BM649" s="39"/>
      <c r="BN649" s="42">
        <f t="shared" si="129"/>
        <v>43521</v>
      </c>
      <c r="BO649" s="39">
        <f>IF(Table2[[#This Row],[Milling]]="x","x",Table2[[#This Row],[Total Sections]]*2)</f>
        <v>4</v>
      </c>
      <c r="BP649" s="39">
        <f>IF(Table2[[#This Row],[Punching]]="x","x",Table2[Total Sections]*2)</f>
        <v>4</v>
      </c>
      <c r="BQ649" s="39">
        <f>IF(Table2[[#This Row],[Pattern]]="Pattern",Table2[Total Sections]*3,Table2[Total Sections]*1.5)</f>
        <v>3</v>
      </c>
      <c r="BR649" s="42">
        <f t="shared" ca="1" si="125"/>
        <v>43474</v>
      </c>
      <c r="BS649" s="39"/>
      <c r="BT649" s="39"/>
      <c r="BU649" s="39"/>
      <c r="BV649" s="39" t="str">
        <f>_xlfn.IFNA(VLOOKUP(Table2[[#This Row],[Job-no]],Table4[],16,FALSE),"Ready")</f>
        <v/>
      </c>
      <c r="BW649" s="39" t="str">
        <f>_xlfn.IFNA(VLOOKUP(Table2[[#This Row],[Job-no]],Table4[],21,FALSE),"Ready")</f>
        <v/>
      </c>
      <c r="BX649" s="39" t="b">
        <f>_xlfn.IFNA(VLOOKUP(Table2[[#This Row],[Job-no]],Table4[],10,FALSE),TRUE)</f>
        <v>0</v>
      </c>
      <c r="BY649" s="39" t="str">
        <f>_xlfn.IFNA(VLOOKUP(Table2[[#This Row],[Job-no]],Table4[],22,FALSE),"Ready")</f>
        <v/>
      </c>
      <c r="BZ649" s="120">
        <f t="shared" si="130"/>
        <v>43524</v>
      </c>
      <c r="CA649" s="120" t="str">
        <f ca="1">IF(OR(Table2[[#This Row],[Saw Date]]=TODAY(),Table2[[#This Row],[Saw Date]]=TODAY()+1), Table2[[#This Row],[Saw Date]],IF(Table2[[#This Row],[Extrusion cut double saw]],"Done",""))</f>
        <v/>
      </c>
      <c r="CB649" s="120" t="str">
        <f ca="1">IF(OR(Table2[[#This Row],[Lens Date]]=TODAY(),Table2[[#This Row],[Lens Date]]=TODAY()+1), Table2[[#This Row],[Lens Date]],IF(Table2[[#This Row],[MSLens]]="Done","Done",""))</f>
        <v/>
      </c>
      <c r="CC649" s="120" t="str">
        <f ca="1">IF(OR(Table2[[#This Row],[Milling Date]]=TODAY(),Table2[[#This Row],[Milling Date]]=TODAY()+1), Table2[[#This Row],[Milling Date]],IF(Table2[[#This Row],[CNC Holes]]="Ready","Done",""))</f>
        <v/>
      </c>
      <c r="CD649" s="120" t="str">
        <f ca="1">IF(OR(Table2[[#This Row],[Welding Date]]=TODAY(),Table2[[#This Row],[Welding Date]]=TODAY()+1), Table2[[#This Row],[Welding Date]],IF(Table2[[#This Row],[Welding Corners]]="Ready","Done",""))</f>
        <v/>
      </c>
      <c r="CE649" s="120" t="str">
        <f ca="1">IF(OR(Table2[[#This Row],[Puching Date]]=TODAY(),Table2[[#This Row],[Puching Date]]=TODAY()+1), Table2[[#This Row],[Puching Date]],IF(Table2[[#This Row],[Punch Holes]]="Ready","Done",""))</f>
        <v/>
      </c>
      <c r="CF649" s="120" t="str">
        <f ca="1">IF(OR(Table2[[#This Row],[Housing Date2]]=TODAY(),Table2[[#This Row],[Housing Date2]]=TODAY()+1),Table2[[#This Row],[Housing Date2]],IF(Table2[[#This Row],[Body Assembly]],"Done",""))</f>
        <v/>
      </c>
      <c r="CG649" s="120" t="str">
        <f>_xlfn.IFNA(VLOOKUP(Table2[[#This Row],[Job-no]],Table4[],7,FALSE),"Done")</f>
        <v>Scheduled/Released</v>
      </c>
    </row>
    <row r="650" spans="1:85" x14ac:dyDescent="0.25">
      <c r="A650" s="39" t="str">
        <f>_xlfn.CONCAT(Table2[[#This Row],[Order]],"-",Table2[[#This Row],[Line]])</f>
        <v>75859-71</v>
      </c>
      <c r="B650" s="5">
        <v>43524</v>
      </c>
      <c r="C650" s="8">
        <v>75859</v>
      </c>
      <c r="D650" s="3" t="s">
        <v>5350</v>
      </c>
      <c r="E650" s="8">
        <v>71</v>
      </c>
      <c r="F650" s="8">
        <v>1</v>
      </c>
      <c r="G650" s="3" t="s">
        <v>42</v>
      </c>
      <c r="H650" s="8">
        <v>1</v>
      </c>
      <c r="I650" s="43" t="b">
        <v>0</v>
      </c>
      <c r="J650" s="43" t="b">
        <v>0</v>
      </c>
      <c r="K650" t="s">
        <v>114</v>
      </c>
      <c r="L650" s="43" t="b">
        <v>0</v>
      </c>
      <c r="M650" s="43" t="b">
        <v>0</v>
      </c>
      <c r="N650" s="43" t="b">
        <v>0</v>
      </c>
      <c r="O650" t="s">
        <v>114</v>
      </c>
      <c r="P650" t="s">
        <v>114</v>
      </c>
      <c r="Q650" t="s">
        <v>114</v>
      </c>
      <c r="R650" t="s">
        <v>114</v>
      </c>
      <c r="S650" t="s">
        <v>114</v>
      </c>
      <c r="T650" t="s">
        <v>114</v>
      </c>
      <c r="U650" t="s">
        <v>114</v>
      </c>
      <c r="V650" t="s">
        <v>114</v>
      </c>
      <c r="W650" s="5">
        <v>43521</v>
      </c>
      <c r="X650" s="3" t="s">
        <v>114</v>
      </c>
      <c r="Y650" s="3"/>
      <c r="Z650" s="3" t="s">
        <v>5351</v>
      </c>
      <c r="AA650" s="3" t="s">
        <v>114</v>
      </c>
      <c r="AB650" s="3" t="s">
        <v>74</v>
      </c>
      <c r="AC650" s="8">
        <v>12</v>
      </c>
      <c r="AD650" s="3" t="s">
        <v>5967</v>
      </c>
      <c r="AE650" s="4" t="s">
        <v>5968</v>
      </c>
      <c r="AF650" s="3"/>
      <c r="AG650" s="3" t="s">
        <v>114</v>
      </c>
      <c r="AH650" s="8">
        <v>2</v>
      </c>
      <c r="AI650" s="3" t="s">
        <v>74</v>
      </c>
      <c r="AJ650" t="s">
        <v>114</v>
      </c>
      <c r="AK650" t="s">
        <v>114</v>
      </c>
      <c r="AL650" s="43" t="b">
        <v>0</v>
      </c>
      <c r="AM650" s="3"/>
      <c r="AN650" s="3"/>
      <c r="AO650" s="43" t="b">
        <v>0</v>
      </c>
      <c r="AP650" s="3" t="b">
        <v>0</v>
      </c>
      <c r="AQ650" s="3">
        <f>VLOOKUP(Table2[[#This Row],[Job-no]],Table3[],26,FALSE)</f>
        <v>551</v>
      </c>
      <c r="AR650" t="str">
        <f t="shared" si="126"/>
        <v>BRLED</v>
      </c>
      <c r="AS650" t="str">
        <f>VLOOKUP(AR650,Table1[],4,0)</f>
        <v>recessed</v>
      </c>
      <c r="AT650">
        <f>IF(BD650&gt;0,"Pattern",VLOOKUP(AR650,Table1[],5,0))</f>
        <v>0</v>
      </c>
      <c r="AU650" s="34">
        <f>IF(AT650="Pattern",WORKDAY(Table2[[#This Row],[Scheduled Ship Date]],-10),WORKDAY(Table2[[#This Row],[Scheduled Ship Date]],-4))</f>
        <v>43518</v>
      </c>
      <c r="AV650" s="39">
        <f>IF(Table2[[#This Row],[Extrusion cut double saw]]=TRUE,IF(O650="ToDo",IF(AT650="Pattern",Table2[[#This Row],[Total Sections]]*0.4,Table2[[#This Row],[Total Sections]]*0.12),0),IF(AT650="Pattern",Table2[[#This Row],[Total Sections]]*4,Table2[[#This Row],[Total Sections]]*1.2))</f>
        <v>2.4</v>
      </c>
      <c r="AW650" s="130">
        <f t="shared" ca="1" si="123"/>
        <v>43471</v>
      </c>
      <c r="AX650" s="42">
        <f>IF(AT650="Pattern",Table2[[#This Row],[Scheduled Ship Date]]-2,Table2[[#This Row],[Scheduled Ship Date]]-3)</f>
        <v>43521</v>
      </c>
      <c r="AY650" s="39">
        <f>IF(Table2[[#This Row],[Pattern]]="Pattern",Table2[[#This Row],[Total Sections]]*4.82,Table2[[#This Row],[Total Sections]]*0.5)</f>
        <v>1</v>
      </c>
      <c r="AZ650" s="42">
        <f t="shared" ca="1" si="124"/>
        <v>43471</v>
      </c>
      <c r="BA650" s="39">
        <f>((Table2[Total Sections]/Table2[Open Qty])-1)*Table2[Open Qty]*12.96</f>
        <v>12.96</v>
      </c>
      <c r="BB650" s="39"/>
      <c r="BC650" s="39" t="str">
        <f t="shared" si="127"/>
        <v>BRLED-500-80-35-FL-14'-W-UNV-DP-1-TB15-FW(6)</v>
      </c>
      <c r="BD650" s="39">
        <f t="shared" si="128"/>
        <v>0</v>
      </c>
      <c r="BE650" s="39" t="b">
        <f>_xlfn.IFNA(VLOOKUP(Table2[[#This Row],[Job-no]],Table4[],9,FALSE),TRUE)</f>
        <v>0</v>
      </c>
      <c r="BF650" s="39"/>
      <c r="BG650" s="39" t="b">
        <f>_xlfn.IFNA(VLOOKUP(Table2[[#This Row],[Job-no]],Table4[],14,FALSE),TRUE)</f>
        <v>0</v>
      </c>
      <c r="BH650" s="39" t="str">
        <f>_xlfn.IFNA(VLOOKUP(Table2[[#This Row],[Job-no]],Table4[],11,FALSE),"Done")</f>
        <v/>
      </c>
      <c r="BI650" s="39">
        <f>IF(Table2[[#This Row],[Pattern]]="Pattern",VLOOKUP(Table2[[#This Row],[Product Code]],'Routing data'!$A$2:$W$470,13,FALSE),VLOOKUP(Table2[[#This Row],[Product Code]],'Routing data'!$A$2:$W$470,3,FALSE))</f>
        <v>2</v>
      </c>
      <c r="BJ650" s="39">
        <f>IF(Table2[[#This Row],[Pattern]]="Pattern",VLOOKUP(Table2[[#This Row],[Product Code]],'Routing data'!$A$2:$W$470,14,FALSE),VLOOKUP(Table2[[#This Row],[Product Code]],'Routing data'!$A$2:$W$470,4,FALSE))</f>
        <v>0</v>
      </c>
      <c r="BK650" s="39">
        <f>VLOOKUP(Table2[[#This Row],[Product Code]],'Routing data'!A$4:W$524,16,FALSE)</f>
        <v>0</v>
      </c>
      <c r="BL650" s="42">
        <f>IF(Table2[[#This Row],[Milling Required]]=0,"x",IF(AT650="Pattern",B650-10,B650-4))</f>
        <v>43520</v>
      </c>
      <c r="BM650" s="39"/>
      <c r="BN650" s="42">
        <f t="shared" si="129"/>
        <v>43521</v>
      </c>
      <c r="BO650" s="39">
        <f>IF(Table2[[#This Row],[Milling]]="x","x",Table2[[#This Row],[Total Sections]]*2)</f>
        <v>4</v>
      </c>
      <c r="BP650" s="39">
        <f>IF(Table2[[#This Row],[Punching]]="x","x",Table2[Total Sections]*2)</f>
        <v>4</v>
      </c>
      <c r="BQ650" s="39">
        <f>IF(Table2[[#This Row],[Pattern]]="Pattern",Table2[Total Sections]*3,Table2[Total Sections]*1.5)</f>
        <v>3</v>
      </c>
      <c r="BR650" s="42">
        <f t="shared" ca="1" si="125"/>
        <v>43474</v>
      </c>
      <c r="BS650" s="39"/>
      <c r="BT650" s="39"/>
      <c r="BU650" s="39"/>
      <c r="BV650" s="39" t="str">
        <f>_xlfn.IFNA(VLOOKUP(Table2[[#This Row],[Job-no]],Table4[],16,FALSE),"Ready")</f>
        <v/>
      </c>
      <c r="BW650" s="39" t="str">
        <f>_xlfn.IFNA(VLOOKUP(Table2[[#This Row],[Job-no]],Table4[],21,FALSE),"Ready")</f>
        <v/>
      </c>
      <c r="BX650" s="39" t="b">
        <f>_xlfn.IFNA(VLOOKUP(Table2[[#This Row],[Job-no]],Table4[],10,FALSE),TRUE)</f>
        <v>0</v>
      </c>
      <c r="BY650" s="39" t="str">
        <f>_xlfn.IFNA(VLOOKUP(Table2[[#This Row],[Job-no]],Table4[],22,FALSE),"Ready")</f>
        <v/>
      </c>
      <c r="BZ650" s="120">
        <f t="shared" si="130"/>
        <v>43524</v>
      </c>
      <c r="CA650" s="120" t="str">
        <f ca="1">IF(OR(Table2[[#This Row],[Saw Date]]=TODAY(),Table2[[#This Row],[Saw Date]]=TODAY()+1), Table2[[#This Row],[Saw Date]],IF(Table2[[#This Row],[Extrusion cut double saw]],"Done",""))</f>
        <v/>
      </c>
      <c r="CB650" s="120" t="str">
        <f ca="1">IF(OR(Table2[[#This Row],[Lens Date]]=TODAY(),Table2[[#This Row],[Lens Date]]=TODAY()+1), Table2[[#This Row],[Lens Date]],IF(Table2[[#This Row],[MSLens]]="Done","Done",""))</f>
        <v/>
      </c>
      <c r="CC650" s="120" t="str">
        <f ca="1">IF(OR(Table2[[#This Row],[Milling Date]]=TODAY(),Table2[[#This Row],[Milling Date]]=TODAY()+1), Table2[[#This Row],[Milling Date]],IF(Table2[[#This Row],[CNC Holes]]="Ready","Done",""))</f>
        <v/>
      </c>
      <c r="CD650" s="120" t="str">
        <f ca="1">IF(OR(Table2[[#This Row],[Welding Date]]=TODAY(),Table2[[#This Row],[Welding Date]]=TODAY()+1), Table2[[#This Row],[Welding Date]],IF(Table2[[#This Row],[Welding Corners]]="Ready","Done",""))</f>
        <v/>
      </c>
      <c r="CE650" s="120" t="str">
        <f ca="1">IF(OR(Table2[[#This Row],[Puching Date]]=TODAY(),Table2[[#This Row],[Puching Date]]=TODAY()+1), Table2[[#This Row],[Puching Date]],IF(Table2[[#This Row],[Punch Holes]]="Ready","Done",""))</f>
        <v/>
      </c>
      <c r="CF650" s="120" t="str">
        <f ca="1">IF(OR(Table2[[#This Row],[Housing Date2]]=TODAY(),Table2[[#This Row],[Housing Date2]]=TODAY()+1),Table2[[#This Row],[Housing Date2]],IF(Table2[[#This Row],[Body Assembly]],"Done",""))</f>
        <v/>
      </c>
      <c r="CG650" s="120" t="str">
        <f>_xlfn.IFNA(VLOOKUP(Table2[[#This Row],[Job-no]],Table4[],7,FALSE),"Done")</f>
        <v>Scheduled/Released</v>
      </c>
    </row>
    <row r="651" spans="1:85" x14ac:dyDescent="0.25">
      <c r="A651" t="str">
        <f>_xlfn.CONCAT(Table2[[#This Row],[Order]],"-",Table2[[#This Row],[Line]])</f>
        <v>75859-73</v>
      </c>
      <c r="B651" s="5">
        <v>43524</v>
      </c>
      <c r="C651" s="8">
        <v>75859</v>
      </c>
      <c r="D651" s="3" t="s">
        <v>5353</v>
      </c>
      <c r="E651" s="8">
        <v>73</v>
      </c>
      <c r="F651" s="8">
        <v>1</v>
      </c>
      <c r="G651" s="3" t="s">
        <v>42</v>
      </c>
      <c r="H651" s="8">
        <v>3</v>
      </c>
      <c r="I651" s="43" t="b">
        <v>0</v>
      </c>
      <c r="J651" s="43" t="b">
        <v>0</v>
      </c>
      <c r="K651" t="s">
        <v>114</v>
      </c>
      <c r="L651" s="43" t="b">
        <v>0</v>
      </c>
      <c r="M651" s="43" t="b">
        <v>0</v>
      </c>
      <c r="N651" s="43" t="b">
        <v>0</v>
      </c>
      <c r="O651" t="s">
        <v>114</v>
      </c>
      <c r="P651" t="s">
        <v>114</v>
      </c>
      <c r="Q651" t="s">
        <v>114</v>
      </c>
      <c r="R651" t="s">
        <v>114</v>
      </c>
      <c r="S651" t="s">
        <v>114</v>
      </c>
      <c r="T651" t="s">
        <v>114</v>
      </c>
      <c r="U651" t="s">
        <v>114</v>
      </c>
      <c r="V651" t="s">
        <v>114</v>
      </c>
      <c r="W651" s="5">
        <v>43521</v>
      </c>
      <c r="X651" s="3" t="s">
        <v>114</v>
      </c>
      <c r="Y651" s="3"/>
      <c r="Z651" s="3" t="s">
        <v>4530</v>
      </c>
      <c r="AA651" s="3" t="s">
        <v>114</v>
      </c>
      <c r="AB651" s="3" t="s">
        <v>74</v>
      </c>
      <c r="AC651" s="8">
        <v>12</v>
      </c>
      <c r="AD651" s="3" t="s">
        <v>5967</v>
      </c>
      <c r="AE651" s="4" t="s">
        <v>5968</v>
      </c>
      <c r="AF651" s="3"/>
      <c r="AG651" s="3" t="s">
        <v>114</v>
      </c>
      <c r="AH651" s="8">
        <v>6</v>
      </c>
      <c r="AI651" s="3" t="s">
        <v>74</v>
      </c>
      <c r="AJ651" t="s">
        <v>114</v>
      </c>
      <c r="AK651" t="s">
        <v>114</v>
      </c>
      <c r="AL651" s="43" t="b">
        <v>0</v>
      </c>
      <c r="AM651" s="3"/>
      <c r="AN651" s="3"/>
      <c r="AO651" s="43" t="b">
        <v>0</v>
      </c>
      <c r="AP651" s="3" t="b">
        <v>0</v>
      </c>
      <c r="AQ651" s="3">
        <f>VLOOKUP(Table2[[#This Row],[Job-no]],Table3[],26,FALSE)</f>
        <v>2121</v>
      </c>
      <c r="AR651" t="str">
        <f t="shared" si="126"/>
        <v>BRLED</v>
      </c>
      <c r="AS651" t="str">
        <f>VLOOKUP(AR651,Table1[],4,0)</f>
        <v>recessed</v>
      </c>
      <c r="AT651">
        <f>IF(BD651&gt;0,"Pattern",VLOOKUP(AR651,Table1[],5,0))</f>
        <v>0</v>
      </c>
      <c r="AU651" s="34">
        <f>IF(AT651="Pattern",WORKDAY(Table2[[#This Row],[Scheduled Ship Date]],-10),WORKDAY(Table2[[#This Row],[Scheduled Ship Date]],-4))</f>
        <v>43518</v>
      </c>
      <c r="AV651">
        <f>IF(Table2[[#This Row],[Extrusion cut double saw]]=TRUE,IF(O651="ToDo",IF(AT651="Pattern",Table2[[#This Row],[Total Sections]]*0.4,Table2[[#This Row],[Total Sections]]*0.12),0),IF(AT651="Pattern",Table2[[#This Row],[Total Sections]]*4,Table2[[#This Row],[Total Sections]]*1.2))</f>
        <v>7.1999999999999993</v>
      </c>
      <c r="AW651" s="130">
        <f t="shared" ca="1" si="123"/>
        <v>43471</v>
      </c>
      <c r="AX651" s="42">
        <f>IF(AT651="Pattern",Table2[[#This Row],[Scheduled Ship Date]]-2,Table2[[#This Row],[Scheduled Ship Date]]-3)</f>
        <v>43521</v>
      </c>
      <c r="AY651">
        <f>IF(Table2[[#This Row],[Pattern]]="Pattern",Table2[[#This Row],[Total Sections]]*4.82,Table2[[#This Row],[Total Sections]]*0.5)</f>
        <v>3</v>
      </c>
      <c r="AZ651" s="42">
        <f t="shared" ca="1" si="124"/>
        <v>43471</v>
      </c>
      <c r="BA651" s="39">
        <f>((Table2[Total Sections]/Table2[Open Qty])-1)*Table2[Open Qty]*12.96</f>
        <v>38.880000000000003</v>
      </c>
      <c r="BB651" s="42"/>
      <c r="BC651" s="39" t="str">
        <f t="shared" si="127"/>
        <v>BRLED-500-80-35-FL-18'-W-UNV-DP-1-TB15-FW(6)</v>
      </c>
      <c r="BD651" s="39">
        <f t="shared" si="128"/>
        <v>0</v>
      </c>
      <c r="BE651" s="39" t="b">
        <f>_xlfn.IFNA(VLOOKUP(Table2[[#This Row],[Job-no]],Table4[],9,FALSE),TRUE)</f>
        <v>0</v>
      </c>
      <c r="BF651" t="str">
        <f>VLOOKUP(AR651,Table1[],3,0)</f>
        <v>B2LED</v>
      </c>
      <c r="BG651" s="39" t="b">
        <f>_xlfn.IFNA(VLOOKUP(Table2[[#This Row],[Job-no]],Table4[],14,FALSE),TRUE)</f>
        <v>0</v>
      </c>
      <c r="BH651" s="39" t="str">
        <f>_xlfn.IFNA(VLOOKUP(Table2[[#This Row],[Job-no]],Table4[],11,FALSE),"Done")</f>
        <v/>
      </c>
      <c r="BI651" s="39">
        <f>IF(Table2[[#This Row],[Pattern]]="Pattern",VLOOKUP(Table2[[#This Row],[Product Code]],'Routing data'!$A$2:$W$470,13,FALSE),VLOOKUP(Table2[[#This Row],[Product Code]],'Routing data'!$A$2:$W$470,3,FALSE))</f>
        <v>2</v>
      </c>
      <c r="BJ651" s="39">
        <f>IF(Table2[[#This Row],[Pattern]]="Pattern",VLOOKUP(Table2[[#This Row],[Product Code]],'Routing data'!$A$2:$W$470,14,FALSE),VLOOKUP(Table2[[#This Row],[Product Code]],'Routing data'!$A$2:$W$470,4,FALSE))</f>
        <v>0</v>
      </c>
      <c r="BK651" s="39">
        <f>VLOOKUP(Table2[[#This Row],[Product Code]],'Routing data'!A$4:W$524,16,FALSE)</f>
        <v>0</v>
      </c>
      <c r="BL651" s="42">
        <f>IF(Table2[[#This Row],[Milling Required]]=0,"x",IF(AT651="Pattern",B651-10,B651-4))</f>
        <v>43520</v>
      </c>
      <c r="BM651" s="42" t="str">
        <f>IF(Table2[[#This Row],[Punching Required]]=0,"x",IF(AT651="Pattern",B651-8,B651-2))</f>
        <v>x</v>
      </c>
      <c r="BN651" s="42">
        <f t="shared" si="129"/>
        <v>43521</v>
      </c>
      <c r="BO651" s="39">
        <f>IF(Table2[[#This Row],[Milling]]="x","x",Table2[[#This Row],[Total Sections]]*2)</f>
        <v>12</v>
      </c>
      <c r="BP651" s="39" t="str">
        <f>IF(Table2[[#This Row],[Punching]]="x","x",Table2[Total Sections]*2)</f>
        <v>x</v>
      </c>
      <c r="BQ651" s="39">
        <f>IF(Table2[[#This Row],[Pattern]]="Pattern",Table2[Total Sections]*3,Table2[Total Sections]*1.5)</f>
        <v>9</v>
      </c>
      <c r="BR651" s="42">
        <f t="shared" ca="1" si="125"/>
        <v>43474</v>
      </c>
      <c r="BS651" s="42"/>
      <c r="BT651" s="42"/>
      <c r="BU651" s="39"/>
      <c r="BV651" s="122" t="str">
        <f>_xlfn.IFNA(VLOOKUP(Table2[[#This Row],[Job-no]],Table4[],16,FALSE),"Ready")</f>
        <v/>
      </c>
      <c r="BW651" s="122" t="str">
        <f>_xlfn.IFNA(VLOOKUP(Table2[[#This Row],[Job-no]],Table4[],21,FALSE),"Ready")</f>
        <v/>
      </c>
      <c r="BX651" s="39" t="b">
        <f>_xlfn.IFNA(VLOOKUP(Table2[[#This Row],[Job-no]],Table4[],10,FALSE),TRUE)</f>
        <v>0</v>
      </c>
      <c r="BY651" s="39" t="str">
        <f>_xlfn.IFNA(VLOOKUP(Table2[[#This Row],[Job-no]],Table4[],22,FALSE),"Ready")</f>
        <v/>
      </c>
      <c r="BZ651" s="120">
        <f t="shared" si="130"/>
        <v>43524</v>
      </c>
      <c r="CA651" s="120" t="str">
        <f ca="1">IF(OR(Table2[[#This Row],[Saw Date]]=TODAY(),Table2[[#This Row],[Saw Date]]=TODAY()+1), Table2[[#This Row],[Saw Date]],IF(Table2[[#This Row],[Extrusion cut double saw]],"Done",""))</f>
        <v/>
      </c>
      <c r="CB651" s="120" t="str">
        <f ca="1">IF(OR(Table2[[#This Row],[Lens Date]]=TODAY(),Table2[[#This Row],[Lens Date]]=TODAY()+1), Table2[[#This Row],[Lens Date]],IF(Table2[[#This Row],[MSLens]]="Done","Done",""))</f>
        <v/>
      </c>
      <c r="CC651" s="120" t="str">
        <f ca="1">IF(OR(Table2[[#This Row],[Milling Date]]=TODAY(),Table2[[#This Row],[Milling Date]]=TODAY()+1), Table2[[#This Row],[Milling Date]],IF(Table2[[#This Row],[CNC Holes]]="Ready","Done",""))</f>
        <v/>
      </c>
      <c r="CD651" s="120" t="str">
        <f ca="1">IF(OR(Table2[[#This Row],[Welding Date]]=TODAY(),Table2[[#This Row],[Welding Date]]=TODAY()+1), Table2[[#This Row],[Welding Date]],IF(Table2[[#This Row],[Welding Corners]]="Ready","Done",""))</f>
        <v/>
      </c>
      <c r="CE651" s="120" t="str">
        <f ca="1">IF(OR(Table2[[#This Row],[Puching Date]]=TODAY(),Table2[[#This Row],[Puching Date]]=TODAY()+1), Table2[[#This Row],[Puching Date]],IF(Table2[[#This Row],[Punch Holes]]="Ready","Done",""))</f>
        <v/>
      </c>
      <c r="CF651" s="120" t="str">
        <f ca="1">IF(OR(Table2[[#This Row],[Housing Date2]]=TODAY(),Table2[[#This Row],[Housing Date2]]=TODAY()+1),Table2[[#This Row],[Housing Date2]],IF(Table2[[#This Row],[Body Assembly]],"Done",""))</f>
        <v/>
      </c>
      <c r="CG651" s="120" t="str">
        <f>_xlfn.IFNA(VLOOKUP(Table2[[#This Row],[Job-no]],Table4[],7,FALSE),"Done")</f>
        <v>Scheduled/Released</v>
      </c>
    </row>
    <row r="652" spans="1:85" x14ac:dyDescent="0.25">
      <c r="A652" s="39" t="str">
        <f>_xlfn.CONCAT(Table2[[#This Row],[Order]],"-",Table2[[#This Row],[Line]])</f>
        <v>76659-1</v>
      </c>
      <c r="B652" s="5">
        <v>43524</v>
      </c>
      <c r="C652" s="8">
        <v>76659</v>
      </c>
      <c r="D652" s="3" t="s">
        <v>1455</v>
      </c>
      <c r="E652" s="8">
        <v>1</v>
      </c>
      <c r="F652" s="8">
        <v>1</v>
      </c>
      <c r="G652" s="3" t="s">
        <v>42</v>
      </c>
      <c r="H652" s="8">
        <v>2</v>
      </c>
      <c r="I652" s="43" t="b">
        <v>0</v>
      </c>
      <c r="J652" s="43" t="b">
        <v>0</v>
      </c>
      <c r="K652" t="s">
        <v>114</v>
      </c>
      <c r="L652" s="43" t="b">
        <v>0</v>
      </c>
      <c r="M652" s="43" t="b">
        <v>0</v>
      </c>
      <c r="N652" s="43" t="b">
        <v>0</v>
      </c>
      <c r="O652" t="s">
        <v>114</v>
      </c>
      <c r="P652" t="s">
        <v>114</v>
      </c>
      <c r="Q652" t="s">
        <v>114</v>
      </c>
      <c r="R652" t="s">
        <v>114</v>
      </c>
      <c r="S652" t="s">
        <v>114</v>
      </c>
      <c r="T652" t="s">
        <v>114</v>
      </c>
      <c r="U652" t="s">
        <v>114</v>
      </c>
      <c r="V652" t="s">
        <v>114</v>
      </c>
      <c r="W652" s="5">
        <v>43521</v>
      </c>
      <c r="X652" s="3" t="s">
        <v>114</v>
      </c>
      <c r="Y652" s="3"/>
      <c r="Z652" s="3" t="s">
        <v>40</v>
      </c>
      <c r="AA652" s="3" t="s">
        <v>114</v>
      </c>
      <c r="AB652" s="3" t="s">
        <v>74</v>
      </c>
      <c r="AC652" s="8">
        <v>12</v>
      </c>
      <c r="AD652" s="3" t="s">
        <v>5967</v>
      </c>
      <c r="AE652" s="4" t="s">
        <v>5968</v>
      </c>
      <c r="AF652" s="3"/>
      <c r="AG652" s="3" t="s">
        <v>114</v>
      </c>
      <c r="AH652" s="8">
        <v>2</v>
      </c>
      <c r="AI652" s="3" t="s">
        <v>74</v>
      </c>
      <c r="AJ652" t="s">
        <v>114</v>
      </c>
      <c r="AK652" t="s">
        <v>114</v>
      </c>
      <c r="AL652" s="43" t="b">
        <v>0</v>
      </c>
      <c r="AM652" s="3"/>
      <c r="AN652" s="3"/>
      <c r="AO652" s="43" t="b">
        <v>0</v>
      </c>
      <c r="AP652" s="3" t="b">
        <v>0</v>
      </c>
      <c r="AQ652" s="129">
        <f>VLOOKUP(Table2[[#This Row],[Job-no]],Table3[],26,FALSE)</f>
        <v>760</v>
      </c>
      <c r="AR652" t="str">
        <f t="shared" si="126"/>
        <v>TB2DILED</v>
      </c>
      <c r="AS652" t="str">
        <f>VLOOKUP(AR652,Table1[],4,0)</f>
        <v>pendant</v>
      </c>
      <c r="AT652">
        <f>IF(BD652&gt;0,"Pattern",VLOOKUP(AR652,Table1[],5,0))</f>
        <v>0</v>
      </c>
      <c r="AU652" s="34">
        <f>IF(AT652="Pattern",WORKDAY(Table2[[#This Row],[Scheduled Ship Date]],-10),WORKDAY(Table2[[#This Row],[Scheduled Ship Date]],-4))</f>
        <v>43518</v>
      </c>
      <c r="AV652" s="39">
        <f>IF(Table2[[#This Row],[Extrusion cut double saw]]=TRUE,IF(O652="ToDo",IF(AT652="Pattern",Table2[[#This Row],[Total Sections]]*0.4,Table2[[#This Row],[Total Sections]]*0.12),0),IF(AT652="Pattern",Table2[[#This Row],[Total Sections]]*4,Table2[[#This Row],[Total Sections]]*1.2))</f>
        <v>2.4</v>
      </c>
      <c r="AW652" s="130">
        <f t="shared" ca="1" si="123"/>
        <v>43471</v>
      </c>
      <c r="AX652" s="42">
        <f>IF(AT652="Pattern",Table2[[#This Row],[Scheduled Ship Date]]-2,Table2[[#This Row],[Scheduled Ship Date]]-3)</f>
        <v>43521</v>
      </c>
      <c r="AY652" s="39">
        <f>IF(Table2[[#This Row],[Pattern]]="Pattern",Table2[[#This Row],[Total Sections]]*4.82,Table2[[#This Row],[Total Sections]]*0.5)</f>
        <v>1</v>
      </c>
      <c r="AZ652" s="42">
        <f t="shared" ca="1" si="124"/>
        <v>43471</v>
      </c>
      <c r="BA652" s="39">
        <f>((Table2[Total Sections]/Table2[Open Qty])-1)*Table2[Open Qty]*12.96</f>
        <v>0</v>
      </c>
      <c r="BB652" s="39"/>
      <c r="BC652" s="39" t="str">
        <f t="shared" si="127"/>
        <v>TB2DILED-400-400-80-35-SO-SO-4-W-UNV-DP-1-CA(36)</v>
      </c>
      <c r="BD652" s="39">
        <f t="shared" si="128"/>
        <v>0</v>
      </c>
      <c r="BE652" s="39" t="b">
        <f>_xlfn.IFNA(VLOOKUP(Table2[[#This Row],[Job-no]],Table4[],9,FALSE),TRUE)</f>
        <v>0</v>
      </c>
      <c r="BF652" s="39"/>
      <c r="BG652" s="39" t="b">
        <f>_xlfn.IFNA(VLOOKUP(Table2[[#This Row],[Job-no]],Table4[],14,FALSE),TRUE)</f>
        <v>0</v>
      </c>
      <c r="BH652" s="39" t="str">
        <f>_xlfn.IFNA(VLOOKUP(Table2[[#This Row],[Job-no]],Table4[],11,FALSE),"Done")</f>
        <v/>
      </c>
      <c r="BI652" s="39">
        <f>IF(Table2[[#This Row],[Pattern]]="Pattern",VLOOKUP(Table2[[#This Row],[Product Code]],'Routing data'!$A$2:$W$470,13,FALSE),VLOOKUP(Table2[[#This Row],[Product Code]],'Routing data'!$A$2:$W$470,3,FALSE))</f>
        <v>2</v>
      </c>
      <c r="BJ652" s="39">
        <f>IF(Table2[[#This Row],[Pattern]]="Pattern",VLOOKUP(Table2[[#This Row],[Product Code]],'Routing data'!$A$2:$W$470,14,FALSE),VLOOKUP(Table2[[#This Row],[Product Code]],'Routing data'!$A$2:$W$470,4,FALSE))</f>
        <v>0</v>
      </c>
      <c r="BK652" s="39">
        <f>VLOOKUP(Table2[[#This Row],[Product Code]],'Routing data'!A$4:W$524,16,FALSE)</f>
        <v>0</v>
      </c>
      <c r="BL652" s="42">
        <f>IF(Table2[[#This Row],[Milling Required]]=0,"x",IF(AT652="Pattern",B652-10,B652-4))</f>
        <v>43520</v>
      </c>
      <c r="BM652" s="39"/>
      <c r="BN652" s="42">
        <f t="shared" si="129"/>
        <v>43521</v>
      </c>
      <c r="BO652" s="39">
        <f>IF(Table2[[#This Row],[Milling]]="x","x",Table2[[#This Row],[Total Sections]]*2)</f>
        <v>4</v>
      </c>
      <c r="BP652" s="39">
        <f>IF(Table2[[#This Row],[Punching]]="x","x",Table2[Total Sections]*2)</f>
        <v>4</v>
      </c>
      <c r="BQ652" s="39">
        <f>IF(Table2[[#This Row],[Pattern]]="Pattern",Table2[Total Sections]*3,Table2[Total Sections]*1.5)</f>
        <v>3</v>
      </c>
      <c r="BR652" s="42">
        <f t="shared" ca="1" si="125"/>
        <v>43474</v>
      </c>
      <c r="BS652" s="39"/>
      <c r="BT652" s="42"/>
      <c r="BU652" s="39"/>
      <c r="BV652" s="39" t="str">
        <f>_xlfn.IFNA(VLOOKUP(Table2[[#This Row],[Job-no]],Table4[],16,FALSE),"Ready")</f>
        <v/>
      </c>
      <c r="BW652" s="39" t="str">
        <f>_xlfn.IFNA(VLOOKUP(Table2[[#This Row],[Job-no]],Table4[],21,FALSE),"Ready")</f>
        <v/>
      </c>
      <c r="BX652" s="39" t="b">
        <f>_xlfn.IFNA(VLOOKUP(Table2[[#This Row],[Job-no]],Table4[],10,FALSE),TRUE)</f>
        <v>0</v>
      </c>
      <c r="BY652" s="39" t="str">
        <f>_xlfn.IFNA(VLOOKUP(Table2[[#This Row],[Job-no]],Table4[],22,FALSE),"Ready")</f>
        <v/>
      </c>
      <c r="BZ652" s="120">
        <f t="shared" si="130"/>
        <v>43524</v>
      </c>
      <c r="CA652" s="120" t="str">
        <f ca="1">IF(OR(Table2[[#This Row],[Saw Date]]=TODAY(),Table2[[#This Row],[Saw Date]]=TODAY()+1), Table2[[#This Row],[Saw Date]],IF(Table2[[#This Row],[Extrusion cut double saw]],"Done",""))</f>
        <v/>
      </c>
      <c r="CB652" s="120" t="str">
        <f ca="1">IF(OR(Table2[[#This Row],[Lens Date]]=TODAY(),Table2[[#This Row],[Lens Date]]=TODAY()+1), Table2[[#This Row],[Lens Date]],IF(Table2[[#This Row],[MSLens]]="Done","Done",""))</f>
        <v/>
      </c>
      <c r="CC652" s="120" t="str">
        <f ca="1">IF(OR(Table2[[#This Row],[Milling Date]]=TODAY(),Table2[[#This Row],[Milling Date]]=TODAY()+1), Table2[[#This Row],[Milling Date]],IF(Table2[[#This Row],[CNC Holes]]="Ready","Done",""))</f>
        <v/>
      </c>
      <c r="CD652" s="120" t="str">
        <f ca="1">IF(OR(Table2[[#This Row],[Welding Date]]=TODAY(),Table2[[#This Row],[Welding Date]]=TODAY()+1), Table2[[#This Row],[Welding Date]],IF(Table2[[#This Row],[Welding Corners]]="Ready","Done",""))</f>
        <v/>
      </c>
      <c r="CE652" s="120" t="str">
        <f ca="1">IF(OR(Table2[[#This Row],[Puching Date]]=TODAY(),Table2[[#This Row],[Puching Date]]=TODAY()+1), Table2[[#This Row],[Puching Date]],IF(Table2[[#This Row],[Punch Holes]]="Ready","Done",""))</f>
        <v/>
      </c>
      <c r="CF652" s="120" t="str">
        <f ca="1">IF(OR(Table2[[#This Row],[Housing Date2]]=TODAY(),Table2[[#This Row],[Housing Date2]]=TODAY()+1),Table2[[#This Row],[Housing Date2]],IF(Table2[[#This Row],[Body Assembly]],"Done",""))</f>
        <v/>
      </c>
      <c r="CG652" s="120" t="str">
        <f>_xlfn.IFNA(VLOOKUP(Table2[[#This Row],[Job-no]],Table4[],7,FALSE),"Done")</f>
        <v>Scheduled/Released</v>
      </c>
    </row>
    <row r="653" spans="1:85" hidden="1" x14ac:dyDescent="0.25">
      <c r="A653" t="str">
        <f>_xlfn.CONCAT(Table2[[#This Row],[Order]],"-",Table2[[#This Row],[Line]])</f>
        <v>70411-4</v>
      </c>
      <c r="B653" s="5">
        <v>43528</v>
      </c>
      <c r="C653" s="8">
        <v>70411</v>
      </c>
      <c r="D653" s="3" t="s">
        <v>1834</v>
      </c>
      <c r="E653" s="8">
        <v>4</v>
      </c>
      <c r="F653" s="8">
        <v>2</v>
      </c>
      <c r="G653" s="3" t="s">
        <v>42</v>
      </c>
      <c r="H653" s="8">
        <v>254</v>
      </c>
      <c r="I653" s="43" t="b">
        <v>0</v>
      </c>
      <c r="J653" s="43" t="b">
        <v>0</v>
      </c>
      <c r="K653" t="s">
        <v>114</v>
      </c>
      <c r="L653" s="43" t="b">
        <v>0</v>
      </c>
      <c r="M653" s="43" t="b">
        <v>0</v>
      </c>
      <c r="N653" s="43" t="b">
        <v>0</v>
      </c>
      <c r="O653" t="s">
        <v>114</v>
      </c>
      <c r="P653" t="s">
        <v>114</v>
      </c>
      <c r="Q653" t="s">
        <v>114</v>
      </c>
      <c r="R653" t="s">
        <v>114</v>
      </c>
      <c r="S653" t="s">
        <v>114</v>
      </c>
      <c r="T653" t="s">
        <v>114</v>
      </c>
      <c r="U653" t="s">
        <v>114</v>
      </c>
      <c r="V653" t="s">
        <v>114</v>
      </c>
      <c r="W653" s="5">
        <v>43523</v>
      </c>
      <c r="X653" s="3" t="s">
        <v>114</v>
      </c>
      <c r="Y653" s="3"/>
      <c r="Z653" s="3" t="s">
        <v>3134</v>
      </c>
      <c r="AA653" s="3" t="s">
        <v>114</v>
      </c>
      <c r="AB653" s="3" t="s">
        <v>74</v>
      </c>
      <c r="AC653" s="8">
        <v>7</v>
      </c>
      <c r="AD653" s="3" t="s">
        <v>1327</v>
      </c>
      <c r="AE653" s="3" t="s">
        <v>1833</v>
      </c>
      <c r="AF653" s="3"/>
      <c r="AG653" s="3" t="s">
        <v>114</v>
      </c>
      <c r="AH653" s="8">
        <v>254</v>
      </c>
      <c r="AI653" s="3" t="s">
        <v>74</v>
      </c>
      <c r="AJ653" t="s">
        <v>114</v>
      </c>
      <c r="AK653" t="s">
        <v>114</v>
      </c>
      <c r="AL653" s="43" t="b">
        <v>0</v>
      </c>
      <c r="AM653" s="3"/>
      <c r="AN653" s="3"/>
      <c r="AO653" s="43" t="b">
        <v>0</v>
      </c>
      <c r="AP653" s="3" t="b">
        <v>0</v>
      </c>
      <c r="AQ653" s="3">
        <f>VLOOKUP(Table2[[#This Row],[Job-no]],Table3[],26,FALSE)</f>
        <v>72930</v>
      </c>
      <c r="AR653" t="str">
        <f t="shared" si="126"/>
        <v>SCDM</v>
      </c>
      <c r="AS653" t="str">
        <f>VLOOKUP(AR653,Table1[],4,0)</f>
        <v>pendant</v>
      </c>
      <c r="AT653" t="str">
        <f>IF(BD653&gt;0,"Pattern",VLOOKUP(AR653,Table1[],5,0))</f>
        <v>Check for Kit</v>
      </c>
      <c r="AU653" s="34">
        <f>IF(AT653="Pattern",WORKDAY(Table2[[#This Row],[Scheduled Ship Date]],-10),WORKDAY(Table2[[#This Row],[Scheduled Ship Date]],-4))</f>
        <v>43522</v>
      </c>
      <c r="AV653">
        <f>IF(Table2[[#This Row],[Extrusion cut double saw]]=TRUE,IF(O653="ToDo",IF(AT653="Pattern",Table2[[#This Row],[Total Sections]]*0.4,Table2[[#This Row],[Total Sections]]*0.12),0),IF(AT653="Pattern",Table2[[#This Row],[Total Sections]]*4,Table2[[#This Row],[Total Sections]]*1.2))</f>
        <v>304.8</v>
      </c>
      <c r="AW653" s="130"/>
      <c r="AX653" s="42">
        <f>IF(AT653="Pattern",Table2[[#This Row],[Scheduled Ship Date]]-2,Table2[[#This Row],[Scheduled Ship Date]]-3)</f>
        <v>43525</v>
      </c>
      <c r="AY653">
        <f>IF(Table2[[#This Row],[Pattern]]="Pattern",Table2[[#This Row],[Total Sections]]*4.82,Table2[[#This Row],[Total Sections]]*0.5)</f>
        <v>127</v>
      </c>
      <c r="AZ653" s="42"/>
      <c r="BA653" s="39">
        <f>((Table2[Total Sections]/Table2[Open Qty])-1)*Table2[Open Qty]*12.96</f>
        <v>0</v>
      </c>
      <c r="BB653" s="42"/>
      <c r="BC653" s="39" t="str">
        <f t="shared" si="127"/>
        <v>SCDM-3'-(3)-800-90-TW2750-D55-BLK-C(HS512W1186)-UNV-O(DALIDT6)-1-CA(72)-LBC</v>
      </c>
      <c r="BD653" s="39">
        <f t="shared" si="128"/>
        <v>0</v>
      </c>
      <c r="BE653" s="39" t="b">
        <f>_xlfn.IFNA(VLOOKUP(Table2[[#This Row],[Job-no]],Table4[],9,FALSE),TRUE)</f>
        <v>1</v>
      </c>
      <c r="BF653" t="str">
        <f>VLOOKUP(AR653,Table1[],3,0)</f>
        <v>SCULPT</v>
      </c>
      <c r="BG653" s="39" t="b">
        <f>_xlfn.IFNA(VLOOKUP(Table2[[#This Row],[Job-no]],Table4[],14,FALSE),TRUE)</f>
        <v>1</v>
      </c>
      <c r="BH653" s="39" t="str">
        <f>_xlfn.IFNA(VLOOKUP(Table2[[#This Row],[Job-no]],Table4[],11,FALSE),"Done")</f>
        <v>Done</v>
      </c>
      <c r="BI653" s="39">
        <f>IF(Table2[[#This Row],[Pattern]]="Pattern",VLOOKUP(Table2[[#This Row],[Product Code]],'Routing data'!$A$2:$W$470,13,FALSE),VLOOKUP(Table2[[#This Row],[Product Code]],'Routing data'!$A$2:$W$470,3,FALSE))</f>
        <v>2</v>
      </c>
      <c r="BJ653" s="39">
        <f>IF(Table2[[#This Row],[Pattern]]="Pattern",VLOOKUP(Table2[[#This Row],[Product Code]],'Routing data'!$A$2:$W$470,14,FALSE),VLOOKUP(Table2[[#This Row],[Product Code]],'Routing data'!$A$2:$W$470,4,FALSE))</f>
        <v>0</v>
      </c>
      <c r="BK653" s="39">
        <f>VLOOKUP(Table2[[#This Row],[Product Code]],'Routing data'!A$4:W$524,16,FALSE)</f>
        <v>0</v>
      </c>
      <c r="BL653" s="42">
        <f>IF(Table2[[#This Row],[Milling Required]]=0,"x",IF(AT653="Pattern",B653-10,B653-4))</f>
        <v>43524</v>
      </c>
      <c r="BM653" s="42" t="str">
        <f>IF(Table2[[#This Row],[Punching Required]]=0,"x",IF(AT653="Pattern",B653-8,B653-2))</f>
        <v>x</v>
      </c>
      <c r="BN653" s="42">
        <f t="shared" si="129"/>
        <v>43525</v>
      </c>
      <c r="BO653" s="39">
        <f>IF(Table2[[#This Row],[Milling]]="x","x",Table2[[#This Row],[Total Sections]]*2)</f>
        <v>508</v>
      </c>
      <c r="BP653" s="39" t="str">
        <f>IF(Table2[[#This Row],[Punching]]="x","x",Table2[Total Sections]*2)</f>
        <v>x</v>
      </c>
      <c r="BQ653" s="39">
        <f>IF(Table2[[#This Row],[Pattern]]="Pattern",Table2[Total Sections]*3,Table2[Total Sections]*1.5)</f>
        <v>381</v>
      </c>
      <c r="BR653" s="42"/>
      <c r="BS653" s="42"/>
      <c r="BT653" s="42"/>
      <c r="BU653" s="39"/>
      <c r="BV653" s="39" t="str">
        <f>_xlfn.IFNA(VLOOKUP(Table2[[#This Row],[Job-no]],Table4[],16,FALSE),"Ready")</f>
        <v>Ready</v>
      </c>
      <c r="BW653" s="39" t="str">
        <f>_xlfn.IFNA(VLOOKUP(Table2[[#This Row],[Job-no]],Table4[],21,FALSE),"Ready")</f>
        <v/>
      </c>
      <c r="BX653" s="39" t="b">
        <f>_xlfn.IFNA(VLOOKUP(Table2[[#This Row],[Job-no]],Table4[],10,FALSE),TRUE)</f>
        <v>1</v>
      </c>
      <c r="BY653" s="39" t="str">
        <f>_xlfn.IFNA(VLOOKUP(Table2[[#This Row],[Job-no]],Table4[],22,FALSE),"Ready")</f>
        <v/>
      </c>
      <c r="BZ653" s="120">
        <f t="shared" si="130"/>
        <v>43528</v>
      </c>
      <c r="CA653" s="120" t="str">
        <f ca="1">IF(OR(Table2[[#This Row],[Saw Date]]=TODAY(),Table2[[#This Row],[Saw Date]]=TODAY()+1), Table2[[#This Row],[Saw Date]],IF(Table2[[#This Row],[Extrusion cut double saw]],"Done",""))</f>
        <v/>
      </c>
      <c r="CB653" s="120" t="str">
        <f ca="1">IF(OR(Table2[[#This Row],[Lens Date]]=TODAY(),Table2[[#This Row],[Lens Date]]=TODAY()+1), Table2[[#This Row],[Lens Date]],IF(Table2[[#This Row],[MSLens]]="Done","Done",""))</f>
        <v/>
      </c>
      <c r="CC653" s="120" t="str">
        <f ca="1">IF(OR(Table2[[#This Row],[Milling Date]]=TODAY(),Table2[[#This Row],[Milling Date]]=TODAY()+1), Table2[[#This Row],[Milling Date]],IF(Table2[[#This Row],[CNC Holes]]="Ready","Done",""))</f>
        <v/>
      </c>
      <c r="CD653" s="120" t="str">
        <f ca="1">IF(OR(Table2[[#This Row],[Welding Date]]=TODAY(),Table2[[#This Row],[Welding Date]]=TODAY()+1), Table2[[#This Row],[Welding Date]],IF(Table2[[#This Row],[Welding Corners]]="Ready","Done",""))</f>
        <v/>
      </c>
      <c r="CE653" s="120" t="str">
        <f ca="1">IF(OR(Table2[[#This Row],[Puching Date]]=TODAY(),Table2[[#This Row],[Puching Date]]=TODAY()+1), Table2[[#This Row],[Puching Date]],IF(Table2[[#This Row],[Punch Holes]]="Ready","Done",""))</f>
        <v/>
      </c>
      <c r="CF653" s="120" t="str">
        <f ca="1">IF(OR(Table2[[#This Row],[Housing Date2]]=TODAY(),Table2[[#This Row],[Housing Date2]]=TODAY()+1),Table2[[#This Row],[Housing Date2]],IF(Table2[[#This Row],[Body Assembly]],"Done",""))</f>
        <v/>
      </c>
      <c r="CG653" s="120" t="str">
        <f>_xlfn.IFNA(VLOOKUP(Table2[[#This Row],[Job-no]],Table4[],7,FALSE),"Done")</f>
        <v>Wiring Started</v>
      </c>
    </row>
    <row r="654" spans="1:85" x14ac:dyDescent="0.25">
      <c r="A654" s="39" t="str">
        <f>_xlfn.CONCAT(Table2[[#This Row],[Order]],"-",Table2[[#This Row],[Line]])</f>
        <v>72891-3</v>
      </c>
      <c r="B654" s="5">
        <v>43531</v>
      </c>
      <c r="C654" s="8">
        <v>72891</v>
      </c>
      <c r="D654" s="3" t="s">
        <v>1070</v>
      </c>
      <c r="E654" s="8">
        <v>3</v>
      </c>
      <c r="F654" s="8">
        <v>1</v>
      </c>
      <c r="G654" s="3" t="s">
        <v>42</v>
      </c>
      <c r="H654" s="8">
        <v>4</v>
      </c>
      <c r="I654" s="43" t="b">
        <v>0</v>
      </c>
      <c r="J654" s="43" t="b">
        <v>0</v>
      </c>
      <c r="K654" t="s">
        <v>114</v>
      </c>
      <c r="L654" s="43" t="b">
        <v>0</v>
      </c>
      <c r="M654" s="43" t="b">
        <v>0</v>
      </c>
      <c r="N654" s="43" t="b">
        <v>0</v>
      </c>
      <c r="O654" t="s">
        <v>114</v>
      </c>
      <c r="P654" t="s">
        <v>114</v>
      </c>
      <c r="Q654" t="s">
        <v>114</v>
      </c>
      <c r="R654" t="s">
        <v>114</v>
      </c>
      <c r="S654" t="s">
        <v>114</v>
      </c>
      <c r="T654" t="s">
        <v>114</v>
      </c>
      <c r="U654" t="s">
        <v>114</v>
      </c>
      <c r="V654" t="s">
        <v>114</v>
      </c>
      <c r="W654" s="5">
        <v>43528</v>
      </c>
      <c r="X654" s="3" t="s">
        <v>114</v>
      </c>
      <c r="Y654" s="3"/>
      <c r="Z654" s="3" t="s">
        <v>1137</v>
      </c>
      <c r="AA654" s="3" t="s">
        <v>114</v>
      </c>
      <c r="AB654" s="3" t="s">
        <v>74</v>
      </c>
      <c r="AC654" s="8">
        <v>10</v>
      </c>
      <c r="AD654" s="3" t="s">
        <v>5967</v>
      </c>
      <c r="AE654" s="4" t="s">
        <v>5968</v>
      </c>
      <c r="AF654" s="3"/>
      <c r="AG654" s="3" t="s">
        <v>114</v>
      </c>
      <c r="AH654" s="8">
        <v>4</v>
      </c>
      <c r="AI654" s="3" t="s">
        <v>74</v>
      </c>
      <c r="AJ654" t="s">
        <v>114</v>
      </c>
      <c r="AK654" t="s">
        <v>114</v>
      </c>
      <c r="AL654" s="43" t="b">
        <v>0</v>
      </c>
      <c r="AM654" s="3"/>
      <c r="AN654" s="3"/>
      <c r="AO654" s="43" t="b">
        <v>0</v>
      </c>
      <c r="AP654" s="3" t="b">
        <v>0</v>
      </c>
      <c r="AQ654" s="3">
        <f>VLOOKUP(Table2[[#This Row],[Job-no]],Table3[],26,FALSE)</f>
        <v>1440</v>
      </c>
      <c r="AR654" t="str">
        <f t="shared" si="126"/>
        <v>MBWVLED</v>
      </c>
      <c r="AS654" t="str">
        <f>VLOOKUP(AR654,Table1[],4,0)</f>
        <v>wall</v>
      </c>
      <c r="AT654">
        <f>IF(BD654&gt;0,"Pattern",VLOOKUP(AR654,Table1[],5,0))</f>
        <v>0</v>
      </c>
      <c r="AU654" s="34">
        <f>IF(AT654="Pattern",WORKDAY(Table2[[#This Row],[Scheduled Ship Date]],-10),WORKDAY(Table2[[#This Row],[Scheduled Ship Date]],-4))</f>
        <v>43525</v>
      </c>
      <c r="AV654" s="39">
        <f>IF(Table2[[#This Row],[Extrusion cut double saw]]=TRUE,IF(O654="ToDo",IF(AT654="Pattern",Table2[[#This Row],[Total Sections]]*0.4,Table2[[#This Row],[Total Sections]]*0.12),0),IF(AT654="Pattern",Table2[[#This Row],[Total Sections]]*4,Table2[[#This Row],[Total Sections]]*1.2))</f>
        <v>4.8</v>
      </c>
      <c r="AW654" s="130">
        <f ca="1">TODAY()+4</f>
        <v>43471</v>
      </c>
      <c r="AX654" s="42">
        <f>IF(AT654="Pattern",Table2[[#This Row],[Scheduled Ship Date]]-2,Table2[[#This Row],[Scheduled Ship Date]]-3)</f>
        <v>43528</v>
      </c>
      <c r="AY654" s="39">
        <f>IF(Table2[[#This Row],[Pattern]]="Pattern",Table2[[#This Row],[Total Sections]]*4.82,Table2[[#This Row],[Total Sections]]*0.5)</f>
        <v>2</v>
      </c>
      <c r="AZ654" s="42">
        <f t="shared" ref="AZ654:AZ664" ca="1" si="131">TODAY()+4</f>
        <v>43471</v>
      </c>
      <c r="BA654" s="39">
        <f>((Table2[Total Sections]/Table2[Open Qty])-1)*Table2[Open Qty]*12.96</f>
        <v>0</v>
      </c>
      <c r="BB654" s="39"/>
      <c r="BC654" s="39" t="str">
        <f t="shared" si="127"/>
        <v>MBWVLED-500-80-35-S-4-AP-120-D</v>
      </c>
      <c r="BD654" s="39">
        <f t="shared" si="128"/>
        <v>0</v>
      </c>
      <c r="BE654" s="39" t="b">
        <f>_xlfn.IFNA(VLOOKUP(Table2[[#This Row],[Job-no]],Table4[],9,FALSE),TRUE)</f>
        <v>0</v>
      </c>
      <c r="BF654" s="39"/>
      <c r="BG654" s="39" t="b">
        <f>_xlfn.IFNA(VLOOKUP(Table2[[#This Row],[Job-no]],Table4[],14,FALSE),TRUE)</f>
        <v>0</v>
      </c>
      <c r="BH654" s="39" t="str">
        <f>_xlfn.IFNA(VLOOKUP(Table2[[#This Row],[Job-no]],Table4[],11,FALSE),"Done")</f>
        <v/>
      </c>
      <c r="BI654" s="39">
        <f>IF(Table2[[#This Row],[Pattern]]="Pattern",VLOOKUP(Table2[[#This Row],[Product Code]],'Routing data'!$A$2:$W$470,13,FALSE),VLOOKUP(Table2[[#This Row],[Product Code]],'Routing data'!$A$2:$W$470,3,FALSE))</f>
        <v>2</v>
      </c>
      <c r="BJ654" s="39">
        <f>IF(Table2[[#This Row],[Pattern]]="Pattern",VLOOKUP(Table2[[#This Row],[Product Code]],'Routing data'!$A$2:$W$470,14,FALSE),VLOOKUP(Table2[[#This Row],[Product Code]],'Routing data'!$A$2:$W$470,4,FALSE))</f>
        <v>0</v>
      </c>
      <c r="BK654" s="39">
        <f>VLOOKUP(Table2[[#This Row],[Product Code]],'Routing data'!A$4:W$524,16,FALSE)</f>
        <v>0</v>
      </c>
      <c r="BL654" s="42">
        <f>IF(Table2[[#This Row],[Milling Required]]=0,"x",IF(AT654="Pattern",B654-10,B654-4))</f>
        <v>43527</v>
      </c>
      <c r="BM654" s="42" t="str">
        <f>IF(Table2[[#This Row],[Punching Required]]=0,"x",IF(AT654="Pattern",B654-8,B654-2))</f>
        <v>x</v>
      </c>
      <c r="BN654" s="42">
        <f t="shared" si="129"/>
        <v>43528</v>
      </c>
      <c r="BO654" s="39">
        <f>IF(Table2[[#This Row],[Milling]]="x","x",Table2[[#This Row],[Total Sections]]*2)</f>
        <v>8</v>
      </c>
      <c r="BP654" s="39" t="str">
        <f>IF(Table2[[#This Row],[Punching]]="x","x",Table2[Total Sections]*2)</f>
        <v>x</v>
      </c>
      <c r="BQ654" s="39">
        <f>IF(Table2[[#This Row],[Pattern]]="Pattern",Table2[Total Sections]*3,Table2[Total Sections]*1.5)</f>
        <v>6</v>
      </c>
      <c r="BR654" s="42">
        <f ca="1">TODAY()+7</f>
        <v>43474</v>
      </c>
      <c r="BS654" s="39"/>
      <c r="BT654" s="39"/>
      <c r="BU654" s="39"/>
      <c r="BV654" s="39" t="str">
        <f>_xlfn.IFNA(VLOOKUP(Table2[[#This Row],[Job-no]],Table4[],16,FALSE),"Ready")</f>
        <v/>
      </c>
      <c r="BW654" s="39" t="str">
        <f>_xlfn.IFNA(VLOOKUP(Table2[[#This Row],[Job-no]],Table4[],21,FALSE),"Ready")</f>
        <v/>
      </c>
      <c r="BX654" s="39" t="b">
        <f>_xlfn.IFNA(VLOOKUP(Table2[[#This Row],[Job-no]],Table4[],10,FALSE),TRUE)</f>
        <v>0</v>
      </c>
      <c r="BY654" s="39" t="str">
        <f>_xlfn.IFNA(VLOOKUP(Table2[[#This Row],[Job-no]],Table4[],22,FALSE),"Ready")</f>
        <v/>
      </c>
      <c r="BZ654" s="120">
        <f t="shared" si="130"/>
        <v>43531</v>
      </c>
      <c r="CA654" s="120" t="str">
        <f ca="1">IF(OR(Table2[[#This Row],[Saw Date]]=TODAY(),Table2[[#This Row],[Saw Date]]=TODAY()+1), Table2[[#This Row],[Saw Date]],IF(Table2[[#This Row],[Extrusion cut double saw]],"Done",""))</f>
        <v/>
      </c>
      <c r="CB654" s="120" t="str">
        <f ca="1">IF(OR(Table2[[#This Row],[Lens Date]]=TODAY(),Table2[[#This Row],[Lens Date]]=TODAY()+1), Table2[[#This Row],[Lens Date]],IF(Table2[[#This Row],[MSLens]]="Done","Done",""))</f>
        <v/>
      </c>
      <c r="CC654" s="120" t="str">
        <f ca="1">IF(OR(Table2[[#This Row],[Milling Date]]=TODAY(),Table2[[#This Row],[Milling Date]]=TODAY()+1), Table2[[#This Row],[Milling Date]],IF(Table2[[#This Row],[CNC Holes]]="Ready","Done",""))</f>
        <v/>
      </c>
      <c r="CD654" s="120" t="str">
        <f ca="1">IF(OR(Table2[[#This Row],[Welding Date]]=TODAY(),Table2[[#This Row],[Welding Date]]=TODAY()+1), Table2[[#This Row],[Welding Date]],IF(Table2[[#This Row],[Welding Corners]]="Ready","Done",""))</f>
        <v/>
      </c>
      <c r="CE654" s="120" t="str">
        <f ca="1">IF(OR(Table2[[#This Row],[Puching Date]]=TODAY(),Table2[[#This Row],[Puching Date]]=TODAY()+1), Table2[[#This Row],[Puching Date]],IF(Table2[[#This Row],[Punch Holes]]="Ready","Done",""))</f>
        <v/>
      </c>
      <c r="CF654" s="120" t="str">
        <f ca="1">IF(OR(Table2[[#This Row],[Housing Date2]]=TODAY(),Table2[[#This Row],[Housing Date2]]=TODAY()+1),Table2[[#This Row],[Housing Date2]],IF(Table2[[#This Row],[Body Assembly]],"Done",""))</f>
        <v/>
      </c>
      <c r="CG654" s="120" t="str">
        <f>_xlfn.IFNA(VLOOKUP(Table2[[#This Row],[Job-no]],Table4[],7,FALSE),"Done")</f>
        <v>Scheduled/Released</v>
      </c>
    </row>
    <row r="655" spans="1:85" x14ac:dyDescent="0.25">
      <c r="A655" s="39" t="str">
        <f>_xlfn.CONCAT(Table2[[#This Row],[Order]],"-",Table2[[#This Row],[Line]])</f>
        <v>72891-4</v>
      </c>
      <c r="B655" s="5">
        <v>43531</v>
      </c>
      <c r="C655" s="8">
        <v>72891</v>
      </c>
      <c r="D655" s="3" t="s">
        <v>1071</v>
      </c>
      <c r="E655" s="8">
        <v>4</v>
      </c>
      <c r="F655" s="8">
        <v>1</v>
      </c>
      <c r="G655" s="3" t="s">
        <v>42</v>
      </c>
      <c r="H655" s="8">
        <v>3</v>
      </c>
      <c r="I655" s="43" t="b">
        <v>0</v>
      </c>
      <c r="J655" s="43" t="b">
        <v>0</v>
      </c>
      <c r="K655" t="s">
        <v>114</v>
      </c>
      <c r="L655" s="43" t="b">
        <v>0</v>
      </c>
      <c r="M655" s="43" t="b">
        <v>0</v>
      </c>
      <c r="N655" s="43" t="b">
        <v>0</v>
      </c>
      <c r="O655" t="s">
        <v>114</v>
      </c>
      <c r="P655" t="s">
        <v>114</v>
      </c>
      <c r="Q655" t="s">
        <v>114</v>
      </c>
      <c r="R655" t="s">
        <v>114</v>
      </c>
      <c r="S655" t="s">
        <v>114</v>
      </c>
      <c r="T655" t="s">
        <v>114</v>
      </c>
      <c r="U655" t="s">
        <v>114</v>
      </c>
      <c r="V655" t="s">
        <v>114</v>
      </c>
      <c r="W655" s="5">
        <v>43528</v>
      </c>
      <c r="X655" s="3" t="s">
        <v>114</v>
      </c>
      <c r="Y655" s="3"/>
      <c r="Z655" s="3" t="s">
        <v>3979</v>
      </c>
      <c r="AA655" s="3" t="s">
        <v>114</v>
      </c>
      <c r="AB655" s="3" t="s">
        <v>74</v>
      </c>
      <c r="AC655" s="8">
        <v>10</v>
      </c>
      <c r="AD655" s="3" t="s">
        <v>5967</v>
      </c>
      <c r="AE655" s="4" t="s">
        <v>5968</v>
      </c>
      <c r="AF655" s="3"/>
      <c r="AG655" s="3" t="s">
        <v>114</v>
      </c>
      <c r="AH655" s="8">
        <v>3</v>
      </c>
      <c r="AI655" s="3" t="s">
        <v>74</v>
      </c>
      <c r="AJ655" t="s">
        <v>114</v>
      </c>
      <c r="AK655" t="s">
        <v>114</v>
      </c>
      <c r="AL655" s="43" t="b">
        <v>0</v>
      </c>
      <c r="AM655" s="3"/>
      <c r="AN655" s="3"/>
      <c r="AO655" s="43" t="b">
        <v>0</v>
      </c>
      <c r="AP655" s="3" t="b">
        <v>0</v>
      </c>
      <c r="AQ655" s="3">
        <f>VLOOKUP(Table2[[#This Row],[Job-no]],Table3[],26,FALSE)</f>
        <v>2160</v>
      </c>
      <c r="AR655" t="str">
        <f t="shared" si="126"/>
        <v>MBWVLED</v>
      </c>
      <c r="AS655" t="str">
        <f>VLOOKUP(AR655,Table1[],4,0)</f>
        <v>wall</v>
      </c>
      <c r="AT655">
        <f>IF(BD655&gt;0,"Pattern",VLOOKUP(AR655,Table1[],5,0))</f>
        <v>0</v>
      </c>
      <c r="AU655" s="34">
        <f>IF(AT655="Pattern",WORKDAY(Table2[[#This Row],[Scheduled Ship Date]],-10),WORKDAY(Table2[[#This Row],[Scheduled Ship Date]],-4))</f>
        <v>43525</v>
      </c>
      <c r="AV655" s="39">
        <f>IF(Table2[[#This Row],[Extrusion cut double saw]]=TRUE,IF(O655="ToDo",IF(AT655="Pattern",Table2[[#This Row],[Total Sections]]*0.4,Table2[[#This Row],[Total Sections]]*0.12),0),IF(AT655="Pattern",Table2[[#This Row],[Total Sections]]*4,Table2[[#This Row],[Total Sections]]*1.2))</f>
        <v>3.5999999999999996</v>
      </c>
      <c r="AW655" s="130">
        <f ca="1">TODAY()+4</f>
        <v>43471</v>
      </c>
      <c r="AX655" s="42">
        <f>IF(AT655="Pattern",Table2[[#This Row],[Scheduled Ship Date]]-2,Table2[[#This Row],[Scheduled Ship Date]]-3)</f>
        <v>43528</v>
      </c>
      <c r="AY655" s="39">
        <f>IF(Table2[[#This Row],[Pattern]]="Pattern",Table2[[#This Row],[Total Sections]]*4.82,Table2[[#This Row],[Total Sections]]*0.5)</f>
        <v>1.5</v>
      </c>
      <c r="AZ655" s="42">
        <f t="shared" ca="1" si="131"/>
        <v>43471</v>
      </c>
      <c r="BA655" s="39">
        <f>((Table2[Total Sections]/Table2[Open Qty])-1)*Table2[Open Qty]*12.96</f>
        <v>0</v>
      </c>
      <c r="BB655" s="42"/>
      <c r="BC655" s="39" t="str">
        <f t="shared" si="127"/>
        <v>MBWVLED-500-80-35-S-8-AP-120-D</v>
      </c>
      <c r="BD655" s="39">
        <f t="shared" si="128"/>
        <v>0</v>
      </c>
      <c r="BE655" s="39" t="b">
        <f>_xlfn.IFNA(VLOOKUP(Table2[[#This Row],[Job-no]],Table4[],9,FALSE),TRUE)</f>
        <v>0</v>
      </c>
      <c r="BF655" s="39"/>
      <c r="BG655" s="39" t="b">
        <f>_xlfn.IFNA(VLOOKUP(Table2[[#This Row],[Job-no]],Table4[],14,FALSE),TRUE)</f>
        <v>0</v>
      </c>
      <c r="BH655" s="39" t="str">
        <f>_xlfn.IFNA(VLOOKUP(Table2[[#This Row],[Job-no]],Table4[],11,FALSE),"Done")</f>
        <v/>
      </c>
      <c r="BI655" s="39">
        <f>IF(Table2[[#This Row],[Pattern]]="Pattern",VLOOKUP(Table2[[#This Row],[Product Code]],'Routing data'!$A$2:$W$470,13,FALSE),VLOOKUP(Table2[[#This Row],[Product Code]],'Routing data'!$A$2:$W$470,3,FALSE))</f>
        <v>2</v>
      </c>
      <c r="BJ655" s="39">
        <f>IF(Table2[[#This Row],[Pattern]]="Pattern",VLOOKUP(Table2[[#This Row],[Product Code]],'Routing data'!$A$2:$W$470,14,FALSE),VLOOKUP(Table2[[#This Row],[Product Code]],'Routing data'!$A$2:$W$470,4,FALSE))</f>
        <v>0</v>
      </c>
      <c r="BK655" s="39">
        <f>VLOOKUP(Table2[[#This Row],[Product Code]],'Routing data'!A$4:W$524,16,FALSE)</f>
        <v>0</v>
      </c>
      <c r="BL655" s="42">
        <f>IF(Table2[[#This Row],[Milling Required]]=0,"x",IF(AT655="Pattern",B655-10,B655-4))</f>
        <v>43527</v>
      </c>
      <c r="BM655" s="42" t="str">
        <f>IF(Table2[[#This Row],[Punching Required]]=0,"x",IF(AT655="Pattern",B655-8,B655-2))</f>
        <v>x</v>
      </c>
      <c r="BN655" s="42">
        <f t="shared" si="129"/>
        <v>43528</v>
      </c>
      <c r="BO655" s="39">
        <f>IF(Table2[[#This Row],[Milling]]="x","x",Table2[[#This Row],[Total Sections]]*2)</f>
        <v>6</v>
      </c>
      <c r="BP655" s="39" t="str">
        <f>IF(Table2[[#This Row],[Punching]]="x","x",Table2[Total Sections]*2)</f>
        <v>x</v>
      </c>
      <c r="BQ655" s="39">
        <f>IF(Table2[[#This Row],[Pattern]]="Pattern",Table2[Total Sections]*3,Table2[Total Sections]*1.5)</f>
        <v>4.5</v>
      </c>
      <c r="BR655" s="42">
        <f ca="1">TODAY()+7</f>
        <v>43474</v>
      </c>
      <c r="BS655" s="39"/>
      <c r="BT655" s="42"/>
      <c r="BU655" s="39"/>
      <c r="BV655" s="39" t="str">
        <f>_xlfn.IFNA(VLOOKUP(Table2[[#This Row],[Job-no]],Table4[],16,FALSE),"Ready")</f>
        <v/>
      </c>
      <c r="BW655" s="39" t="str">
        <f>_xlfn.IFNA(VLOOKUP(Table2[[#This Row],[Job-no]],Table4[],21,FALSE),"Ready")</f>
        <v/>
      </c>
      <c r="BX655" s="39" t="b">
        <f>_xlfn.IFNA(VLOOKUP(Table2[[#This Row],[Job-no]],Table4[],10,FALSE),TRUE)</f>
        <v>0</v>
      </c>
      <c r="BY655" s="39" t="str">
        <f>_xlfn.IFNA(VLOOKUP(Table2[[#This Row],[Job-no]],Table4[],22,FALSE),"Ready")</f>
        <v/>
      </c>
      <c r="BZ655" s="120">
        <f t="shared" si="130"/>
        <v>43531</v>
      </c>
      <c r="CA655" s="120" t="str">
        <f ca="1">IF(OR(Table2[[#This Row],[Saw Date]]=TODAY(),Table2[[#This Row],[Saw Date]]=TODAY()+1), Table2[[#This Row],[Saw Date]],IF(Table2[[#This Row],[Extrusion cut double saw]],"Done",""))</f>
        <v/>
      </c>
      <c r="CB655" s="120" t="str">
        <f ca="1">IF(OR(Table2[[#This Row],[Lens Date]]=TODAY(),Table2[[#This Row],[Lens Date]]=TODAY()+1), Table2[[#This Row],[Lens Date]],IF(Table2[[#This Row],[MSLens]]="Done","Done",""))</f>
        <v/>
      </c>
      <c r="CC655" s="120" t="str">
        <f ca="1">IF(OR(Table2[[#This Row],[Milling Date]]=TODAY(),Table2[[#This Row],[Milling Date]]=TODAY()+1), Table2[[#This Row],[Milling Date]],IF(Table2[[#This Row],[CNC Holes]]="Ready","Done",""))</f>
        <v/>
      </c>
      <c r="CD655" s="120" t="str">
        <f ca="1">IF(OR(Table2[[#This Row],[Welding Date]]=TODAY(),Table2[[#This Row],[Welding Date]]=TODAY()+1), Table2[[#This Row],[Welding Date]],IF(Table2[[#This Row],[Welding Corners]]="Ready","Done",""))</f>
        <v/>
      </c>
      <c r="CE655" s="120" t="str">
        <f ca="1">IF(OR(Table2[[#This Row],[Puching Date]]=TODAY(),Table2[[#This Row],[Puching Date]]=TODAY()+1), Table2[[#This Row],[Puching Date]],IF(Table2[[#This Row],[Punch Holes]]="Ready","Done",""))</f>
        <v/>
      </c>
      <c r="CF655" s="120" t="str">
        <f ca="1">IF(OR(Table2[[#This Row],[Housing Date2]]=TODAY(),Table2[[#This Row],[Housing Date2]]=TODAY()+1),Table2[[#This Row],[Housing Date2]],IF(Table2[[#This Row],[Body Assembly]],"Done",""))</f>
        <v/>
      </c>
      <c r="CG655" s="120" t="str">
        <f>_xlfn.IFNA(VLOOKUP(Table2[[#This Row],[Job-no]],Table4[],7,FALSE),"Done")</f>
        <v>Scheduled/Released</v>
      </c>
    </row>
    <row r="656" spans="1:85" x14ac:dyDescent="0.25">
      <c r="A656" s="39" t="str">
        <f>_xlfn.CONCAT(Table2[[#This Row],[Order]],"-",Table2[[#This Row],[Line]])</f>
        <v>74123-1</v>
      </c>
      <c r="B656" s="5">
        <v>43531</v>
      </c>
      <c r="C656" s="8">
        <v>74123</v>
      </c>
      <c r="D656" s="3" t="s">
        <v>186</v>
      </c>
      <c r="E656" s="8">
        <v>1</v>
      </c>
      <c r="F656" s="8">
        <v>1</v>
      </c>
      <c r="G656" s="3" t="s">
        <v>42</v>
      </c>
      <c r="H656" s="8">
        <v>30</v>
      </c>
      <c r="I656" s="43" t="b">
        <v>0</v>
      </c>
      <c r="J656" s="43" t="b">
        <v>0</v>
      </c>
      <c r="K656" t="s">
        <v>114</v>
      </c>
      <c r="L656" s="43" t="b">
        <v>0</v>
      </c>
      <c r="M656" s="43" t="b">
        <v>0</v>
      </c>
      <c r="N656" s="43" t="b">
        <v>0</v>
      </c>
      <c r="O656" t="s">
        <v>114</v>
      </c>
      <c r="P656" t="s">
        <v>114</v>
      </c>
      <c r="Q656" t="s">
        <v>114</v>
      </c>
      <c r="R656" t="s">
        <v>114</v>
      </c>
      <c r="S656" t="s">
        <v>114</v>
      </c>
      <c r="T656" t="s">
        <v>114</v>
      </c>
      <c r="U656" t="s">
        <v>114</v>
      </c>
      <c r="V656" t="s">
        <v>114</v>
      </c>
      <c r="W656" s="5">
        <v>43528</v>
      </c>
      <c r="X656" s="3" t="s">
        <v>114</v>
      </c>
      <c r="Y656" s="3"/>
      <c r="Z656" s="3" t="s">
        <v>5156</v>
      </c>
      <c r="AA656" s="3" t="s">
        <v>114</v>
      </c>
      <c r="AB656" s="3" t="s">
        <v>74</v>
      </c>
      <c r="AC656" s="8">
        <v>12</v>
      </c>
      <c r="AD656" s="3" t="s">
        <v>5967</v>
      </c>
      <c r="AE656" s="4" t="s">
        <v>5968</v>
      </c>
      <c r="AF656" s="3"/>
      <c r="AG656" s="3" t="s">
        <v>114</v>
      </c>
      <c r="AH656" s="8">
        <v>30</v>
      </c>
      <c r="AI656" s="3" t="s">
        <v>180</v>
      </c>
      <c r="AJ656" t="s">
        <v>114</v>
      </c>
      <c r="AK656" t="s">
        <v>114</v>
      </c>
      <c r="AL656" s="43" t="b">
        <v>0</v>
      </c>
      <c r="AM656" s="3"/>
      <c r="AN656" s="3"/>
      <c r="AO656" s="43" t="b">
        <v>0</v>
      </c>
      <c r="AP656" s="3" t="b">
        <v>0</v>
      </c>
      <c r="AQ656" s="3">
        <f>VLOOKUP(Table2[[#This Row],[Job-no]],Table3[],26,FALSE)</f>
        <v>6930.3</v>
      </c>
      <c r="AR656" t="str">
        <f t="shared" si="126"/>
        <v>MBWV</v>
      </c>
      <c r="AS656" t="str">
        <f>VLOOKUP(AR656,Table1[],4,0)</f>
        <v>wall</v>
      </c>
      <c r="AT656">
        <f>IF(BD656&gt;0,"Pattern",VLOOKUP(AR656,Table1[],5,0))</f>
        <v>0</v>
      </c>
      <c r="AU656" s="34">
        <f>IF(AT656="Pattern",WORKDAY(Table2[[#This Row],[Scheduled Ship Date]],-10),WORKDAY(Table2[[#This Row],[Scheduled Ship Date]],-4))</f>
        <v>43525</v>
      </c>
      <c r="AV656" s="39">
        <f>IF(Table2[[#This Row],[Extrusion cut double saw]]=TRUE,IF(O656="ToDo",IF(AT656="Pattern",Table2[[#This Row],[Total Sections]]*0.4,Table2[[#This Row],[Total Sections]]*0.12),0),IF(AT656="Pattern",Table2[[#This Row],[Total Sections]]*4,Table2[[#This Row],[Total Sections]]*1.2))</f>
        <v>36</v>
      </c>
      <c r="AW656" s="130">
        <f ca="1">TODAY()+4</f>
        <v>43471</v>
      </c>
      <c r="AX656" s="42">
        <f>IF(AT656="Pattern",Table2[[#This Row],[Scheduled Ship Date]]-2,Table2[[#This Row],[Scheduled Ship Date]]-3)</f>
        <v>43528</v>
      </c>
      <c r="AY656" s="39">
        <f>IF(Table2[[#This Row],[Pattern]]="Pattern",Table2[[#This Row],[Total Sections]]*4.82,Table2[[#This Row],[Total Sections]]*0.5)</f>
        <v>15</v>
      </c>
      <c r="AZ656" s="42">
        <f t="shared" ca="1" si="131"/>
        <v>43471</v>
      </c>
      <c r="BA656" s="39">
        <f>((Table2[Total Sections]/Table2[Open Qty])-1)*Table2[Open Qty]*12.96</f>
        <v>0</v>
      </c>
      <c r="BB656" s="42"/>
      <c r="BC656" s="39" t="str">
        <f t="shared" si="127"/>
        <v>MBWV-S-3-T5-1-W-120-ERS-1</v>
      </c>
      <c r="BD656" s="39">
        <f t="shared" si="128"/>
        <v>0</v>
      </c>
      <c r="BE656" s="39" t="b">
        <f>_xlfn.IFNA(VLOOKUP(Table2[[#This Row],[Job-no]],Table4[],9,FALSE),TRUE)</f>
        <v>0</v>
      </c>
      <c r="BF656" t="str">
        <f>VLOOKUP(AR656,Table1[],3,0)</f>
        <v>MINI</v>
      </c>
      <c r="BG656" s="39" t="b">
        <f>_xlfn.IFNA(VLOOKUP(Table2[[#This Row],[Job-no]],Table4[],14,FALSE),TRUE)</f>
        <v>0</v>
      </c>
      <c r="BH656" s="39" t="str">
        <f>_xlfn.IFNA(VLOOKUP(Table2[[#This Row],[Job-no]],Table4[],11,FALSE),"Done")</f>
        <v/>
      </c>
      <c r="BI656" s="39">
        <f>IF(Table2[[#This Row],[Pattern]]="Pattern",VLOOKUP(Table2[[#This Row],[Product Code]],'Routing data'!$A$2:$W$470,13,FALSE),VLOOKUP(Table2[[#This Row],[Product Code]],'Routing data'!$A$2:$W$470,3,FALSE))</f>
        <v>2</v>
      </c>
      <c r="BJ656" s="39">
        <f>IF(Table2[[#This Row],[Pattern]]="Pattern",VLOOKUP(Table2[[#This Row],[Product Code]],'Routing data'!$A$2:$W$470,14,FALSE),VLOOKUP(Table2[[#This Row],[Product Code]],'Routing data'!$A$2:$W$470,4,FALSE))</f>
        <v>0</v>
      </c>
      <c r="BK656" s="39">
        <f>VLOOKUP(Table2[[#This Row],[Product Code]],'Routing data'!A$4:W$524,16,FALSE)</f>
        <v>0</v>
      </c>
      <c r="BL656" s="42">
        <f>IF(Table2[[#This Row],[Milling Required]]=0,"x",IF(AT656="Pattern",B656-10,B656-4))</f>
        <v>43527</v>
      </c>
      <c r="BM656" s="42" t="str">
        <f>IF(Table2[[#This Row],[Punching Required]]=0,"x",IF(AT656="Pattern",B656-8,B656-2))</f>
        <v>x</v>
      </c>
      <c r="BN656" s="42">
        <f t="shared" si="129"/>
        <v>43528</v>
      </c>
      <c r="BO656" s="39">
        <f>IF(Table2[[#This Row],[Milling]]="x","x",Table2[[#This Row],[Total Sections]]*2)</f>
        <v>60</v>
      </c>
      <c r="BP656" s="39" t="str">
        <f>IF(Table2[[#This Row],[Punching]]="x","x",Table2[Total Sections]*2)</f>
        <v>x</v>
      </c>
      <c r="BQ656" s="39">
        <f>IF(Table2[[#This Row],[Pattern]]="Pattern",Table2[Total Sections]*3,Table2[Total Sections]*1.5)</f>
        <v>45</v>
      </c>
      <c r="BR656" s="42">
        <f ca="1">TODAY()+8</f>
        <v>43475</v>
      </c>
      <c r="BS656" s="42"/>
      <c r="BT656" s="42"/>
      <c r="BU656" s="39"/>
      <c r="BV656" s="122" t="str">
        <f>_xlfn.IFNA(VLOOKUP(Table2[[#This Row],[Job-no]],Table4[],16,FALSE),"Ready")</f>
        <v/>
      </c>
      <c r="BW656" s="122" t="str">
        <f>_xlfn.IFNA(VLOOKUP(Table2[[#This Row],[Job-no]],Table4[],21,FALSE),"Ready")</f>
        <v/>
      </c>
      <c r="BX656" s="39" t="b">
        <f>_xlfn.IFNA(VLOOKUP(Table2[[#This Row],[Job-no]],Table4[],10,FALSE),TRUE)</f>
        <v>0</v>
      </c>
      <c r="BY656" s="39" t="str">
        <f>_xlfn.IFNA(VLOOKUP(Table2[[#This Row],[Job-no]],Table4[],22,FALSE),"Ready")</f>
        <v/>
      </c>
      <c r="BZ656" s="120">
        <f t="shared" si="130"/>
        <v>43531</v>
      </c>
      <c r="CA656" s="120" t="str">
        <f ca="1">IF(OR(Table2[[#This Row],[Saw Date]]=TODAY(),Table2[[#This Row],[Saw Date]]=TODAY()+1), Table2[[#This Row],[Saw Date]],IF(Table2[[#This Row],[Extrusion cut double saw]],"Done",""))</f>
        <v/>
      </c>
      <c r="CB656" s="120" t="str">
        <f ca="1">IF(OR(Table2[[#This Row],[Lens Date]]=TODAY(),Table2[[#This Row],[Lens Date]]=TODAY()+1), Table2[[#This Row],[Lens Date]],IF(Table2[[#This Row],[MSLens]]="Done","Done",""))</f>
        <v/>
      </c>
      <c r="CC656" s="120" t="str">
        <f ca="1">IF(OR(Table2[[#This Row],[Milling Date]]=TODAY(),Table2[[#This Row],[Milling Date]]=TODAY()+1), Table2[[#This Row],[Milling Date]],IF(Table2[[#This Row],[CNC Holes]]="Ready","Done",""))</f>
        <v/>
      </c>
      <c r="CD656" s="120" t="str">
        <f ca="1">IF(OR(Table2[[#This Row],[Welding Date]]=TODAY(),Table2[[#This Row],[Welding Date]]=TODAY()+1), Table2[[#This Row],[Welding Date]],IF(Table2[[#This Row],[Welding Corners]]="Ready","Done",""))</f>
        <v/>
      </c>
      <c r="CE656" s="120" t="str">
        <f ca="1">IF(OR(Table2[[#This Row],[Puching Date]]=TODAY(),Table2[[#This Row],[Puching Date]]=TODAY()+1), Table2[[#This Row],[Puching Date]],IF(Table2[[#This Row],[Punch Holes]]="Ready","Done",""))</f>
        <v/>
      </c>
      <c r="CF656" s="120" t="str">
        <f ca="1">IF(OR(Table2[[#This Row],[Housing Date2]]=TODAY(),Table2[[#This Row],[Housing Date2]]=TODAY()+1),Table2[[#This Row],[Housing Date2]],IF(Table2[[#This Row],[Body Assembly]],"Done",""))</f>
        <v/>
      </c>
      <c r="CG656" s="120" t="str">
        <f>_xlfn.IFNA(VLOOKUP(Table2[[#This Row],[Job-no]],Table4[],7,FALSE),"Done")</f>
        <v>Scheduled/Released</v>
      </c>
    </row>
    <row r="657" spans="1:85" hidden="1" x14ac:dyDescent="0.25">
      <c r="A657" s="39" t="str">
        <f>_xlfn.CONCAT(Table2[[#This Row],[Order]],"-",Table2[[#This Row],[Line]])</f>
        <v>70411-37</v>
      </c>
      <c r="B657" s="5">
        <v>43532</v>
      </c>
      <c r="C657" s="8">
        <v>70411</v>
      </c>
      <c r="D657" s="3" t="s">
        <v>1836</v>
      </c>
      <c r="E657" s="8">
        <v>37</v>
      </c>
      <c r="F657" s="8">
        <v>2</v>
      </c>
      <c r="G657" s="3" t="s">
        <v>42</v>
      </c>
      <c r="H657" s="8">
        <v>281</v>
      </c>
      <c r="I657" s="43" t="b">
        <v>0</v>
      </c>
      <c r="J657" s="43" t="b">
        <v>0</v>
      </c>
      <c r="K657" t="s">
        <v>114</v>
      </c>
      <c r="L657" s="43" t="b">
        <v>0</v>
      </c>
      <c r="M657" s="43" t="b">
        <v>0</v>
      </c>
      <c r="N657" s="43" t="b">
        <v>0</v>
      </c>
      <c r="O657" t="s">
        <v>114</v>
      </c>
      <c r="P657" t="s">
        <v>114</v>
      </c>
      <c r="Q657" t="s">
        <v>114</v>
      </c>
      <c r="R657" t="s">
        <v>114</v>
      </c>
      <c r="S657" t="s">
        <v>114</v>
      </c>
      <c r="T657" t="s">
        <v>114</v>
      </c>
      <c r="U657" t="s">
        <v>114</v>
      </c>
      <c r="V657" t="s">
        <v>114</v>
      </c>
      <c r="W657" s="5">
        <v>43529</v>
      </c>
      <c r="X657" s="3" t="s">
        <v>114</v>
      </c>
      <c r="Y657" s="3"/>
      <c r="Z657" s="3" t="s">
        <v>3511</v>
      </c>
      <c r="AA657" s="3" t="s">
        <v>114</v>
      </c>
      <c r="AB657" s="3" t="s">
        <v>74</v>
      </c>
      <c r="AC657" s="8">
        <v>7</v>
      </c>
      <c r="AD657" s="3" t="s">
        <v>1327</v>
      </c>
      <c r="AE657" s="3" t="s">
        <v>1181</v>
      </c>
      <c r="AF657" s="3"/>
      <c r="AG657" s="3" t="s">
        <v>114</v>
      </c>
      <c r="AH657" s="8">
        <v>281</v>
      </c>
      <c r="AI657" s="3" t="s">
        <v>74</v>
      </c>
      <c r="AJ657" t="s">
        <v>114</v>
      </c>
      <c r="AK657" t="s">
        <v>114</v>
      </c>
      <c r="AL657" s="43" t="b">
        <v>0</v>
      </c>
      <c r="AM657" s="3"/>
      <c r="AN657" s="3"/>
      <c r="AO657" s="43" t="b">
        <v>0</v>
      </c>
      <c r="AP657" s="3" t="b">
        <v>0</v>
      </c>
      <c r="AQ657" s="3">
        <f>VLOOKUP(Table2[[#This Row],[Job-no]],Table3[],26,FALSE)</f>
        <v>38505</v>
      </c>
      <c r="AR657" t="str">
        <f t="shared" si="126"/>
        <v>SCRM</v>
      </c>
      <c r="AS657" t="str">
        <f>VLOOKUP(AR657,Table1[],4,0)</f>
        <v>recessed</v>
      </c>
      <c r="AT657" t="str">
        <f>IF(BD657&gt;0,"Pattern",VLOOKUP(AR657,Table1[],5,0))</f>
        <v>Check for Kit</v>
      </c>
      <c r="AU657" s="34">
        <f>IF(AT657="Pattern",WORKDAY(Table2[[#This Row],[Scheduled Ship Date]],-10),WORKDAY(Table2[[#This Row],[Scheduled Ship Date]],-4))</f>
        <v>43528</v>
      </c>
      <c r="AV657" s="39">
        <f>IF(Table2[[#This Row],[Extrusion cut double saw]]=TRUE,IF(O657="ToDo",IF(AT657="Pattern",Table2[[#This Row],[Total Sections]]*0.4,Table2[[#This Row],[Total Sections]]*0.12),0),IF(AT657="Pattern",Table2[[#This Row],[Total Sections]]*4,Table2[[#This Row],[Total Sections]]*1.2))</f>
        <v>337.2</v>
      </c>
      <c r="AW657" s="130"/>
      <c r="AX657" s="42">
        <f>IF(AT657="Pattern",Table2[[#This Row],[Scheduled Ship Date]]-2,Table2[[#This Row],[Scheduled Ship Date]]-3)</f>
        <v>43529</v>
      </c>
      <c r="AY657" s="39">
        <f>IF(Table2[[#This Row],[Pattern]]="Pattern",Table2[[#This Row],[Total Sections]]*4.82,Table2[[#This Row],[Total Sections]]*0.5)</f>
        <v>140.5</v>
      </c>
      <c r="AZ657" s="42">
        <f t="shared" ca="1" si="131"/>
        <v>43471</v>
      </c>
      <c r="BA657" s="39">
        <f>((Table2[Total Sections]/Table2[Open Qty])-1)*Table2[Open Qty]*12.96</f>
        <v>0</v>
      </c>
      <c r="BB657" s="39"/>
      <c r="BC657" s="39" t="str">
        <f t="shared" si="127"/>
        <v>SCRM-3'-(3)-1000-90-TW2750-D55-BLK-C(HS512W1186)-UNV-O(DALIDT6)-1-TB15-LBC-C(PENDANT HANGERS 72" WITH CORD)</v>
      </c>
      <c r="BD657" s="39">
        <f t="shared" si="128"/>
        <v>0</v>
      </c>
      <c r="BE657" s="39" t="b">
        <f>_xlfn.IFNA(VLOOKUP(Table2[[#This Row],[Job-no]],Table4[],9,FALSE),TRUE)</f>
        <v>1</v>
      </c>
      <c r="BF657" t="str">
        <f>VLOOKUP(AR657,Table1[],3,0)</f>
        <v>SCULPT</v>
      </c>
      <c r="BG657" s="39" t="b">
        <f>_xlfn.IFNA(VLOOKUP(Table2[[#This Row],[Job-no]],Table4[],14,FALSE),TRUE)</f>
        <v>1</v>
      </c>
      <c r="BH657" s="39" t="str">
        <f>_xlfn.IFNA(VLOOKUP(Table2[[#This Row],[Job-no]],Table4[],11,FALSE),"Done")</f>
        <v/>
      </c>
      <c r="BI657" s="39">
        <f>IF(Table2[[#This Row],[Pattern]]="Pattern",VLOOKUP(Table2[[#This Row],[Product Code]],'Routing data'!$A$2:$W$470,13,FALSE),VLOOKUP(Table2[[#This Row],[Product Code]],'Routing data'!$A$2:$W$470,3,FALSE))</f>
        <v>2</v>
      </c>
      <c r="BJ657" s="39">
        <f>IF(Table2[[#This Row],[Pattern]]="Pattern",VLOOKUP(Table2[[#This Row],[Product Code]],'Routing data'!$A$2:$W$470,14,FALSE),VLOOKUP(Table2[[#This Row],[Product Code]],'Routing data'!$A$2:$W$470,4,FALSE))</f>
        <v>0</v>
      </c>
      <c r="BK657" s="39">
        <f>VLOOKUP(Table2[[#This Row],[Product Code]],'Routing data'!A$4:W$524,16,FALSE)</f>
        <v>5</v>
      </c>
      <c r="BL657" s="42">
        <f>IF(Table2[[#This Row],[Milling Required]]=0,"x",IF(AT657="Pattern",B657-10,B657-4))</f>
        <v>43528</v>
      </c>
      <c r="BM657" s="42" t="str">
        <f>IF(Table2[[#This Row],[Punching Required]]=0,"x",IF(AT657="Pattern",B657-8,B657-2))</f>
        <v>x</v>
      </c>
      <c r="BN657" s="42">
        <f t="shared" si="129"/>
        <v>43529</v>
      </c>
      <c r="BO657" s="39">
        <f>IF(Table2[[#This Row],[Milling]]="x","x",Table2[[#This Row],[Total Sections]]*2)</f>
        <v>562</v>
      </c>
      <c r="BP657" s="39" t="str">
        <f>IF(Table2[[#This Row],[Punching]]="x","x",Table2[Total Sections]*2)</f>
        <v>x</v>
      </c>
      <c r="BQ657" s="39">
        <f>IF(Table2[[#This Row],[Pattern]]="Pattern",Table2[Total Sections]*3,Table2[Total Sections]*1.5)</f>
        <v>421.5</v>
      </c>
      <c r="BR657" s="42"/>
      <c r="BS657" s="42"/>
      <c r="BT657" s="42"/>
      <c r="BU657" s="39"/>
      <c r="BV657" s="39" t="str">
        <f>_xlfn.IFNA(VLOOKUP(Table2[[#This Row],[Job-no]],Table4[],16,FALSE),"Ready")</f>
        <v>Ready</v>
      </c>
      <c r="BW657" s="39" t="str">
        <f>_xlfn.IFNA(VLOOKUP(Table2[[#This Row],[Job-no]],Table4[],21,FALSE),"Ready")</f>
        <v/>
      </c>
      <c r="BX657" s="39" t="b">
        <f>_xlfn.IFNA(VLOOKUP(Table2[[#This Row],[Job-no]],Table4[],10,FALSE),TRUE)</f>
        <v>1</v>
      </c>
      <c r="BY657" s="39" t="str">
        <f>_xlfn.IFNA(VLOOKUP(Table2[[#This Row],[Job-no]],Table4[],22,FALSE),"Ready")</f>
        <v/>
      </c>
      <c r="BZ657" s="120">
        <f t="shared" si="130"/>
        <v>43532</v>
      </c>
      <c r="CA657" s="120" t="str">
        <f ca="1">IF(OR(Table2[[#This Row],[Saw Date]]=TODAY(),Table2[[#This Row],[Saw Date]]=TODAY()+1), Table2[[#This Row],[Saw Date]],IF(Table2[[#This Row],[Extrusion cut double saw]],"Done",""))</f>
        <v/>
      </c>
      <c r="CB657" s="120" t="str">
        <f ca="1">IF(OR(Table2[[#This Row],[Lens Date]]=TODAY(),Table2[[#This Row],[Lens Date]]=TODAY()+1), Table2[[#This Row],[Lens Date]],IF(Table2[[#This Row],[MSLens]]="Done","Done",""))</f>
        <v/>
      </c>
      <c r="CC657" s="120" t="str">
        <f ca="1">IF(OR(Table2[[#This Row],[Milling Date]]=TODAY(),Table2[[#This Row],[Milling Date]]=TODAY()+1), Table2[[#This Row],[Milling Date]],IF(Table2[[#This Row],[CNC Holes]]="Ready","Done",""))</f>
        <v/>
      </c>
      <c r="CD657" s="120" t="str">
        <f ca="1">IF(OR(Table2[[#This Row],[Welding Date]]=TODAY(),Table2[[#This Row],[Welding Date]]=TODAY()+1), Table2[[#This Row],[Welding Date]],IF(Table2[[#This Row],[Welding Corners]]="Ready","Done",""))</f>
        <v/>
      </c>
      <c r="CE657" s="120" t="str">
        <f ca="1">IF(OR(Table2[[#This Row],[Puching Date]]=TODAY(),Table2[[#This Row],[Puching Date]]=TODAY()+1), Table2[[#This Row],[Puching Date]],IF(Table2[[#This Row],[Punch Holes]]="Ready","Done",""))</f>
        <v/>
      </c>
      <c r="CF657" s="120" t="str">
        <f ca="1">IF(OR(Table2[[#This Row],[Housing Date2]]=TODAY(),Table2[[#This Row],[Housing Date2]]=TODAY()+1),Table2[[#This Row],[Housing Date2]],IF(Table2[[#This Row],[Body Assembly]],"Done",""))</f>
        <v/>
      </c>
      <c r="CG657" s="120" t="str">
        <f>_xlfn.IFNA(VLOOKUP(Table2[[#This Row],[Job-no]],Table4[],7,FALSE),"Done")</f>
        <v>Machine Shop Started</v>
      </c>
    </row>
    <row r="658" spans="1:85" x14ac:dyDescent="0.25">
      <c r="A658" t="str">
        <f>_xlfn.CONCAT(Table2[[#This Row],[Order]],"-",Table2[[#This Row],[Line]])</f>
        <v>70411-5</v>
      </c>
      <c r="B658" s="5">
        <v>43537</v>
      </c>
      <c r="C658" s="8">
        <v>70411</v>
      </c>
      <c r="D658" s="3" t="s">
        <v>1835</v>
      </c>
      <c r="E658" s="8">
        <v>5</v>
      </c>
      <c r="F658" s="8">
        <v>2</v>
      </c>
      <c r="G658" s="3" t="s">
        <v>42</v>
      </c>
      <c r="H658" s="8">
        <v>729</v>
      </c>
      <c r="I658" s="43" t="b">
        <v>0</v>
      </c>
      <c r="J658" s="43" t="b">
        <v>0</v>
      </c>
      <c r="K658" t="s">
        <v>114</v>
      </c>
      <c r="L658" s="43" t="b">
        <v>0</v>
      </c>
      <c r="M658" s="43" t="b">
        <v>0</v>
      </c>
      <c r="N658" s="43" t="b">
        <v>0</v>
      </c>
      <c r="O658" t="s">
        <v>114</v>
      </c>
      <c r="P658" t="s">
        <v>114</v>
      </c>
      <c r="Q658" t="s">
        <v>114</v>
      </c>
      <c r="R658" t="s">
        <v>114</v>
      </c>
      <c r="S658" t="s">
        <v>114</v>
      </c>
      <c r="T658" t="s">
        <v>114</v>
      </c>
      <c r="U658" t="s">
        <v>114</v>
      </c>
      <c r="V658" t="s">
        <v>114</v>
      </c>
      <c r="W658" s="5">
        <v>43532</v>
      </c>
      <c r="X658" s="3" t="s">
        <v>114</v>
      </c>
      <c r="Y658" s="3"/>
      <c r="Z658" s="3" t="s">
        <v>3134</v>
      </c>
      <c r="AA658" s="3" t="s">
        <v>114</v>
      </c>
      <c r="AB658" s="3" t="s">
        <v>74</v>
      </c>
      <c r="AC658" s="8">
        <v>7</v>
      </c>
      <c r="AD658" s="3" t="s">
        <v>5967</v>
      </c>
      <c r="AE658" s="4" t="s">
        <v>5968</v>
      </c>
      <c r="AF658" s="3"/>
      <c r="AG658" s="3" t="s">
        <v>114</v>
      </c>
      <c r="AH658" s="8">
        <v>729</v>
      </c>
      <c r="AI658" s="3" t="s">
        <v>74</v>
      </c>
      <c r="AJ658" t="s">
        <v>114</v>
      </c>
      <c r="AK658" t="s">
        <v>114</v>
      </c>
      <c r="AL658" s="43" t="b">
        <v>0</v>
      </c>
      <c r="AM658" s="3"/>
      <c r="AN658" s="3"/>
      <c r="AO658" s="43" t="b">
        <v>0</v>
      </c>
      <c r="AP658" s="3" t="b">
        <v>0</v>
      </c>
      <c r="AQ658" s="3">
        <f>VLOOKUP(Table2[[#This Row],[Job-no]],Table3[],26,FALSE)</f>
        <v>148665</v>
      </c>
      <c r="AR658" t="str">
        <f t="shared" si="126"/>
        <v>SCDM</v>
      </c>
      <c r="AS658" t="str">
        <f>VLOOKUP(AR658,Table1[],4,0)</f>
        <v>pendant</v>
      </c>
      <c r="AT658" t="str">
        <f>IF(BD658&gt;0,"Pattern",VLOOKUP(AR658,Table1[],5,0))</f>
        <v>Check for Kit</v>
      </c>
      <c r="AU658" s="34">
        <f>IF(AT658="Pattern",WORKDAY(Table2[[#This Row],[Scheduled Ship Date]],-10),WORKDAY(Table2[[#This Row],[Scheduled Ship Date]],-4))</f>
        <v>43531</v>
      </c>
      <c r="AV658">
        <f>IF(Table2[[#This Row],[Extrusion cut double saw]]=TRUE,IF(O658="ToDo",IF(AT658="Pattern",Table2[[#This Row],[Total Sections]]*0.4,Table2[[#This Row],[Total Sections]]*0.12),0),IF(AT658="Pattern",Table2[[#This Row],[Total Sections]]*4,Table2[[#This Row],[Total Sections]]*1.2))</f>
        <v>874.8</v>
      </c>
      <c r="AW658" s="42">
        <f t="shared" ref="AW658:AW669" ca="1" si="132">TODAY()+7</f>
        <v>43474</v>
      </c>
      <c r="AX658" s="42">
        <f>IF(AT658="Pattern",Table2[[#This Row],[Scheduled Ship Date]]-2,Table2[[#This Row],[Scheduled Ship Date]]-3)</f>
        <v>43534</v>
      </c>
      <c r="AY658">
        <f>IF(Table2[[#This Row],[Pattern]]="Pattern",Table2[[#This Row],[Total Sections]]*4.82,Table2[[#This Row],[Total Sections]]*0.5)</f>
        <v>364.5</v>
      </c>
      <c r="AZ658" s="42">
        <f t="shared" ca="1" si="131"/>
        <v>43471</v>
      </c>
      <c r="BA658" s="39">
        <f>((Table2[Total Sections]/Table2[Open Qty])-1)*Table2[Open Qty]*12.96</f>
        <v>0</v>
      </c>
      <c r="BB658" s="42"/>
      <c r="BC658" s="39" t="str">
        <f t="shared" si="127"/>
        <v>SCDM-3'-(3)-1000-90-TW2750-D55-BLK-C(HS512W1186)-UNV-O(DALIDT6)-1-CA(72)-LBC</v>
      </c>
      <c r="BD658" s="39">
        <f t="shared" si="128"/>
        <v>0</v>
      </c>
      <c r="BE658" s="39" t="b">
        <f>_xlfn.IFNA(VLOOKUP(Table2[[#This Row],[Job-no]],Table4[],9,FALSE),TRUE)</f>
        <v>0</v>
      </c>
      <c r="BF658" t="str">
        <f>VLOOKUP(AR658,Table1[],3,0)</f>
        <v>SCULPT</v>
      </c>
      <c r="BG658" s="39" t="b">
        <f>_xlfn.IFNA(VLOOKUP(Table2[[#This Row],[Job-no]],Table4[],14,FALSE),TRUE)</f>
        <v>0</v>
      </c>
      <c r="BH658" s="39" t="str">
        <f>_xlfn.IFNA(VLOOKUP(Table2[[#This Row],[Job-no]],Table4[],11,FALSE),"Done")</f>
        <v/>
      </c>
      <c r="BI658" s="39">
        <f>IF(Table2[[#This Row],[Pattern]]="Pattern",VLOOKUP(Table2[[#This Row],[Product Code]],'Routing data'!$A$2:$W$470,13,FALSE),VLOOKUP(Table2[[#This Row],[Product Code]],'Routing data'!$A$2:$W$470,3,FALSE))</f>
        <v>2</v>
      </c>
      <c r="BJ658" s="39">
        <f>IF(Table2[[#This Row],[Pattern]]="Pattern",VLOOKUP(Table2[[#This Row],[Product Code]],'Routing data'!$A$2:$W$470,14,FALSE),VLOOKUP(Table2[[#This Row],[Product Code]],'Routing data'!$A$2:$W$470,4,FALSE))</f>
        <v>0</v>
      </c>
      <c r="BK658" s="39">
        <f>VLOOKUP(Table2[[#This Row],[Product Code]],'Routing data'!A$4:W$524,16,FALSE)</f>
        <v>0</v>
      </c>
      <c r="BL658" s="42">
        <f>IF(Table2[[#This Row],[Milling Required]]=0,"x",IF(AT658="Pattern",B658-10,B658-4))</f>
        <v>43533</v>
      </c>
      <c r="BM658" s="42" t="str">
        <f>IF(Table2[[#This Row],[Punching Required]]=0,"x",IF(AT658="Pattern",B658-8,B658-2))</f>
        <v>x</v>
      </c>
      <c r="BN658" s="42">
        <f t="shared" si="129"/>
        <v>43534</v>
      </c>
      <c r="BO658" s="39">
        <f>IF(Table2[[#This Row],[Milling]]="x","x",Table2[[#This Row],[Total Sections]]*2)</f>
        <v>1458</v>
      </c>
      <c r="BP658" s="39" t="str">
        <f>IF(Table2[[#This Row],[Punching]]="x","x",Table2[Total Sections]*2)</f>
        <v>x</v>
      </c>
      <c r="BQ658" s="39">
        <f>IF(Table2[[#This Row],[Pattern]]="Pattern",Table2[Total Sections]*3,Table2[Total Sections]*1.5)</f>
        <v>1093.5</v>
      </c>
      <c r="BR658" s="42">
        <f t="shared" ref="BR658:BR663" ca="1" si="133">TODAY()+8</f>
        <v>43475</v>
      </c>
      <c r="BS658" s="42"/>
      <c r="BT658" s="42"/>
      <c r="BU658" s="39"/>
      <c r="BV658" s="39" t="str">
        <f>_xlfn.IFNA(VLOOKUP(Table2[[#This Row],[Job-no]],Table4[],16,FALSE),"Ready")</f>
        <v/>
      </c>
      <c r="BW658" s="39" t="str">
        <f>_xlfn.IFNA(VLOOKUP(Table2[[#This Row],[Job-no]],Table4[],21,FALSE),"Ready")</f>
        <v/>
      </c>
      <c r="BX658" s="39" t="b">
        <f>_xlfn.IFNA(VLOOKUP(Table2[[#This Row],[Job-no]],Table4[],10,FALSE),TRUE)</f>
        <v>0</v>
      </c>
      <c r="BY658" s="39" t="str">
        <f>_xlfn.IFNA(VLOOKUP(Table2[[#This Row],[Job-no]],Table4[],22,FALSE),"Ready")</f>
        <v/>
      </c>
      <c r="BZ658" s="120">
        <f t="shared" si="130"/>
        <v>43537</v>
      </c>
      <c r="CA658" s="120" t="str">
        <f ca="1">IF(OR(Table2[[#This Row],[Saw Date]]=TODAY(),Table2[[#This Row],[Saw Date]]=TODAY()+1), Table2[[#This Row],[Saw Date]],IF(Table2[[#This Row],[Extrusion cut double saw]],"Done",""))</f>
        <v/>
      </c>
      <c r="CB658" s="120" t="str">
        <f ca="1">IF(OR(Table2[[#This Row],[Lens Date]]=TODAY(),Table2[[#This Row],[Lens Date]]=TODAY()+1), Table2[[#This Row],[Lens Date]],IF(Table2[[#This Row],[MSLens]]="Done","Done",""))</f>
        <v/>
      </c>
      <c r="CC658" s="120" t="str">
        <f ca="1">IF(OR(Table2[[#This Row],[Milling Date]]=TODAY(),Table2[[#This Row],[Milling Date]]=TODAY()+1), Table2[[#This Row],[Milling Date]],IF(Table2[[#This Row],[CNC Holes]]="Ready","Done",""))</f>
        <v/>
      </c>
      <c r="CD658" s="120" t="str">
        <f ca="1">IF(OR(Table2[[#This Row],[Welding Date]]=TODAY(),Table2[[#This Row],[Welding Date]]=TODAY()+1), Table2[[#This Row],[Welding Date]],IF(Table2[[#This Row],[Welding Corners]]="Ready","Done",""))</f>
        <v/>
      </c>
      <c r="CE658" s="120" t="str">
        <f ca="1">IF(OR(Table2[[#This Row],[Puching Date]]=TODAY(),Table2[[#This Row],[Puching Date]]=TODAY()+1), Table2[[#This Row],[Puching Date]],IF(Table2[[#This Row],[Punch Holes]]="Ready","Done",""))</f>
        <v/>
      </c>
      <c r="CF658" s="120" t="str">
        <f ca="1">IF(OR(Table2[[#This Row],[Housing Date2]]=TODAY(),Table2[[#This Row],[Housing Date2]]=TODAY()+1),Table2[[#This Row],[Housing Date2]],IF(Table2[[#This Row],[Body Assembly]],"Done",""))</f>
        <v/>
      </c>
      <c r="CG658" s="120" t="str">
        <f>_xlfn.IFNA(VLOOKUP(Table2[[#This Row],[Job-no]],Table4[],7,FALSE),"Done")</f>
        <v>Scheduled/Released</v>
      </c>
    </row>
    <row r="659" spans="1:85" x14ac:dyDescent="0.25">
      <c r="A659" s="39" t="str">
        <f>_xlfn.CONCAT(Table2[[#This Row],[Order]],"-",Table2[[#This Row],[Line]])</f>
        <v>74740-1</v>
      </c>
      <c r="B659" s="5">
        <v>43537</v>
      </c>
      <c r="C659" s="8">
        <v>74740</v>
      </c>
      <c r="D659" s="3" t="s">
        <v>1463</v>
      </c>
      <c r="E659" s="8">
        <v>1</v>
      </c>
      <c r="F659" s="8">
        <v>1</v>
      </c>
      <c r="G659" s="3" t="s">
        <v>42</v>
      </c>
      <c r="H659" s="8">
        <v>2</v>
      </c>
      <c r="I659" s="43" t="b">
        <v>0</v>
      </c>
      <c r="J659" s="43" t="b">
        <v>0</v>
      </c>
      <c r="K659" t="s">
        <v>114</v>
      </c>
      <c r="L659" s="43" t="b">
        <v>0</v>
      </c>
      <c r="M659" s="43" t="b">
        <v>0</v>
      </c>
      <c r="N659" s="43" t="b">
        <v>0</v>
      </c>
      <c r="O659" t="s">
        <v>114</v>
      </c>
      <c r="P659" t="s">
        <v>114</v>
      </c>
      <c r="Q659" t="s">
        <v>114</v>
      </c>
      <c r="R659" t="s">
        <v>114</v>
      </c>
      <c r="S659" t="s">
        <v>114</v>
      </c>
      <c r="T659" t="s">
        <v>114</v>
      </c>
      <c r="U659" t="s">
        <v>114</v>
      </c>
      <c r="V659" t="s">
        <v>114</v>
      </c>
      <c r="W659" s="5">
        <v>43532</v>
      </c>
      <c r="X659" s="3" t="s">
        <v>114</v>
      </c>
      <c r="Y659" s="3"/>
      <c r="Z659" s="3" t="s">
        <v>4915</v>
      </c>
      <c r="AA659" s="3" t="s">
        <v>114</v>
      </c>
      <c r="AB659" s="3" t="s">
        <v>74</v>
      </c>
      <c r="AC659" s="8">
        <v>4</v>
      </c>
      <c r="AD659" s="3" t="s">
        <v>5967</v>
      </c>
      <c r="AE659" s="4" t="s">
        <v>5968</v>
      </c>
      <c r="AF659" s="3"/>
      <c r="AG659" s="3" t="s">
        <v>114</v>
      </c>
      <c r="AH659" s="8">
        <v>2</v>
      </c>
      <c r="AI659" s="3" t="s">
        <v>74</v>
      </c>
      <c r="AJ659" t="s">
        <v>114</v>
      </c>
      <c r="AK659" t="s">
        <v>114</v>
      </c>
      <c r="AL659" s="43" t="b">
        <v>0</v>
      </c>
      <c r="AM659" s="3"/>
      <c r="AN659" s="3"/>
      <c r="AO659" s="43" t="b">
        <v>0</v>
      </c>
      <c r="AP659" s="3" t="b">
        <v>0</v>
      </c>
      <c r="AQ659" s="3">
        <f>VLOOKUP(Table2[[#This Row],[Job-no]],Table3[],26,FALSE)</f>
        <v>1080</v>
      </c>
      <c r="AR659" t="str">
        <f t="shared" si="126"/>
        <v>PWWLED</v>
      </c>
      <c r="AS659" t="str">
        <f>VLOOKUP(AR659,Table1[],4,0)</f>
        <v>wall</v>
      </c>
      <c r="AT659">
        <f>IF(BD659&gt;0,"Pattern",VLOOKUP(AR659,Table1[],5,0))</f>
        <v>0</v>
      </c>
      <c r="AU659" s="34">
        <f>IF(AT659="Pattern",WORKDAY(Table2[[#This Row],[Scheduled Ship Date]],-10),WORKDAY(Table2[[#This Row],[Scheduled Ship Date]],-4))</f>
        <v>43531</v>
      </c>
      <c r="AV659" s="39">
        <f>IF(Table2[[#This Row],[Extrusion cut double saw]]=TRUE,IF(O659="ToDo",IF(AT659="Pattern",Table2[[#This Row],[Total Sections]]*0.4,Table2[[#This Row],[Total Sections]]*0.12),0),IF(AT659="Pattern",Table2[[#This Row],[Total Sections]]*4,Table2[[#This Row],[Total Sections]]*1.2))</f>
        <v>2.4</v>
      </c>
      <c r="AW659" s="42">
        <f t="shared" ca="1" si="132"/>
        <v>43474</v>
      </c>
      <c r="AX659" s="42">
        <f>IF(AT659="Pattern",Table2[[#This Row],[Scheduled Ship Date]]-2,Table2[[#This Row],[Scheduled Ship Date]]-3)</f>
        <v>43534</v>
      </c>
      <c r="AY659" s="39">
        <f>IF(Table2[[#This Row],[Pattern]]="Pattern",Table2[[#This Row],[Total Sections]]*4.82,Table2[[#This Row],[Total Sections]]*0.5)</f>
        <v>1</v>
      </c>
      <c r="AZ659" s="42">
        <f t="shared" ca="1" si="131"/>
        <v>43471</v>
      </c>
      <c r="BA659" s="39">
        <f>((Table2[Total Sections]/Table2[Open Qty])-1)*Table2[Open Qty]*12.96</f>
        <v>0</v>
      </c>
      <c r="BB659" s="39"/>
      <c r="BC659" s="39" t="str">
        <f t="shared" si="127"/>
        <v>PWWLED-500-80-35-S-6-W-UNV-DP-1</v>
      </c>
      <c r="BD659" s="39">
        <f t="shared" si="128"/>
        <v>0</v>
      </c>
      <c r="BE659" s="39" t="b">
        <f>_xlfn.IFNA(VLOOKUP(Table2[[#This Row],[Job-no]],Table4[],9,FALSE),TRUE)</f>
        <v>0</v>
      </c>
      <c r="BF659" s="39"/>
      <c r="BG659" s="39" t="b">
        <f>_xlfn.IFNA(VLOOKUP(Table2[[#This Row],[Job-no]],Table4[],14,FALSE),TRUE)</f>
        <v>0</v>
      </c>
      <c r="BH659" s="39" t="str">
        <f>_xlfn.IFNA(VLOOKUP(Table2[[#This Row],[Job-no]],Table4[],11,FALSE),"Done")</f>
        <v/>
      </c>
      <c r="BI659" s="39">
        <f>IF(Table2[[#This Row],[Pattern]]="Pattern",VLOOKUP(Table2[[#This Row],[Product Code]],'Routing data'!$A$2:$W$470,13,FALSE),VLOOKUP(Table2[[#This Row],[Product Code]],'Routing data'!$A$2:$W$470,3,FALSE))</f>
        <v>2</v>
      </c>
      <c r="BJ659" s="39">
        <f>IF(Table2[[#This Row],[Pattern]]="Pattern",VLOOKUP(Table2[[#This Row],[Product Code]],'Routing data'!$A$2:$W$470,14,FALSE),VLOOKUP(Table2[[#This Row],[Product Code]],'Routing data'!$A$2:$W$470,4,FALSE))</f>
        <v>0</v>
      </c>
      <c r="BK659" s="39">
        <f>VLOOKUP(Table2[[#This Row],[Product Code]],'Routing data'!A$4:W$524,16,FALSE)</f>
        <v>0</v>
      </c>
      <c r="BL659" s="42">
        <f>IF(Table2[[#This Row],[Milling Required]]=0,"x",IF(AT659="Pattern",B659-10,B659-4))</f>
        <v>43533</v>
      </c>
      <c r="BM659" s="42" t="str">
        <f>IF(Table2[[#This Row],[Punching Required]]=0,"x",IF(AT659="Pattern",B659-8,B659-2))</f>
        <v>x</v>
      </c>
      <c r="BN659" s="42">
        <f t="shared" si="129"/>
        <v>43534</v>
      </c>
      <c r="BO659" s="39">
        <f>IF(Table2[[#This Row],[Milling]]="x","x",Table2[[#This Row],[Total Sections]]*2)</f>
        <v>4</v>
      </c>
      <c r="BP659" s="39" t="str">
        <f>IF(Table2[[#This Row],[Punching]]="x","x",Table2[Total Sections]*2)</f>
        <v>x</v>
      </c>
      <c r="BQ659" s="39">
        <f>IF(Table2[[#This Row],[Pattern]]="Pattern",Table2[Total Sections]*3,Table2[Total Sections]*1.5)</f>
        <v>3</v>
      </c>
      <c r="BR659" s="42">
        <f t="shared" ca="1" si="133"/>
        <v>43475</v>
      </c>
      <c r="BS659" s="39"/>
      <c r="BT659" s="39"/>
      <c r="BU659" s="39"/>
      <c r="BV659" s="39" t="str">
        <f>_xlfn.IFNA(VLOOKUP(Table2[[#This Row],[Job-no]],Table4[],16,FALSE),"Ready")</f>
        <v/>
      </c>
      <c r="BW659" s="39" t="str">
        <f>_xlfn.IFNA(VLOOKUP(Table2[[#This Row],[Job-no]],Table4[],21,FALSE),"Ready")</f>
        <v/>
      </c>
      <c r="BX659" s="39" t="b">
        <f>_xlfn.IFNA(VLOOKUP(Table2[[#This Row],[Job-no]],Table4[],10,FALSE),TRUE)</f>
        <v>0</v>
      </c>
      <c r="BY659" s="39" t="str">
        <f>_xlfn.IFNA(VLOOKUP(Table2[[#This Row],[Job-no]],Table4[],22,FALSE),"Ready")</f>
        <v/>
      </c>
      <c r="BZ659" s="120">
        <f t="shared" si="130"/>
        <v>43537</v>
      </c>
      <c r="CA659" s="120" t="str">
        <f ca="1">IF(OR(Table2[[#This Row],[Saw Date]]=TODAY(),Table2[[#This Row],[Saw Date]]=TODAY()+1), Table2[[#This Row],[Saw Date]],IF(Table2[[#This Row],[Extrusion cut double saw]],"Done",""))</f>
        <v/>
      </c>
      <c r="CB659" s="120" t="str">
        <f ca="1">IF(OR(Table2[[#This Row],[Lens Date]]=TODAY(),Table2[[#This Row],[Lens Date]]=TODAY()+1), Table2[[#This Row],[Lens Date]],IF(Table2[[#This Row],[MSLens]]="Done","Done",""))</f>
        <v/>
      </c>
      <c r="CC659" s="120" t="str">
        <f ca="1">IF(OR(Table2[[#This Row],[Milling Date]]=TODAY(),Table2[[#This Row],[Milling Date]]=TODAY()+1), Table2[[#This Row],[Milling Date]],IF(Table2[[#This Row],[CNC Holes]]="Ready","Done",""))</f>
        <v/>
      </c>
      <c r="CD659" s="120" t="str">
        <f ca="1">IF(OR(Table2[[#This Row],[Welding Date]]=TODAY(),Table2[[#This Row],[Welding Date]]=TODAY()+1), Table2[[#This Row],[Welding Date]],IF(Table2[[#This Row],[Welding Corners]]="Ready","Done",""))</f>
        <v/>
      </c>
      <c r="CE659" s="120" t="str">
        <f ca="1">IF(OR(Table2[[#This Row],[Puching Date]]=TODAY(),Table2[[#This Row],[Puching Date]]=TODAY()+1), Table2[[#This Row],[Puching Date]],IF(Table2[[#This Row],[Punch Holes]]="Ready","Done",""))</f>
        <v/>
      </c>
      <c r="CF659" s="120" t="str">
        <f ca="1">IF(OR(Table2[[#This Row],[Housing Date2]]=TODAY(),Table2[[#This Row],[Housing Date2]]=TODAY()+1),Table2[[#This Row],[Housing Date2]],IF(Table2[[#This Row],[Body Assembly]],"Done",""))</f>
        <v/>
      </c>
      <c r="CG659" s="120" t="str">
        <f>_xlfn.IFNA(VLOOKUP(Table2[[#This Row],[Job-no]],Table4[],7,FALSE),"Done")</f>
        <v>Scheduled/Released</v>
      </c>
    </row>
    <row r="660" spans="1:85" x14ac:dyDescent="0.25">
      <c r="A660" t="str">
        <f>_xlfn.CONCAT(Table2[[#This Row],[Order]],"-",Table2[[#This Row],[Line]])</f>
        <v>74740-2</v>
      </c>
      <c r="B660" s="5">
        <v>43537</v>
      </c>
      <c r="C660" s="8">
        <v>74740</v>
      </c>
      <c r="D660" s="3" t="s">
        <v>1465</v>
      </c>
      <c r="E660" s="8">
        <v>2</v>
      </c>
      <c r="F660" s="8">
        <v>1</v>
      </c>
      <c r="G660" s="3" t="s">
        <v>42</v>
      </c>
      <c r="H660" s="8">
        <v>2</v>
      </c>
      <c r="I660" s="43" t="b">
        <v>0</v>
      </c>
      <c r="J660" s="43" t="b">
        <v>0</v>
      </c>
      <c r="K660" t="s">
        <v>114</v>
      </c>
      <c r="L660" s="43" t="b">
        <v>0</v>
      </c>
      <c r="M660" s="43" t="b">
        <v>0</v>
      </c>
      <c r="N660" s="43" t="b">
        <v>0</v>
      </c>
      <c r="O660" t="s">
        <v>114</v>
      </c>
      <c r="P660" t="s">
        <v>114</v>
      </c>
      <c r="Q660" t="s">
        <v>114</v>
      </c>
      <c r="R660" t="s">
        <v>114</v>
      </c>
      <c r="S660" t="s">
        <v>114</v>
      </c>
      <c r="T660" t="s">
        <v>114</v>
      </c>
      <c r="U660" t="s">
        <v>114</v>
      </c>
      <c r="V660" t="s">
        <v>114</v>
      </c>
      <c r="W660" s="5">
        <v>43532</v>
      </c>
      <c r="X660" s="3" t="s">
        <v>114</v>
      </c>
      <c r="Y660" s="3"/>
      <c r="Z660" s="3" t="s">
        <v>5158</v>
      </c>
      <c r="AA660" s="3" t="s">
        <v>114</v>
      </c>
      <c r="AB660" s="3" t="s">
        <v>74</v>
      </c>
      <c r="AC660" s="8">
        <v>4</v>
      </c>
      <c r="AD660" s="3" t="s">
        <v>5967</v>
      </c>
      <c r="AE660" s="4" t="s">
        <v>5968</v>
      </c>
      <c r="AF660" s="3"/>
      <c r="AG660" s="3" t="s">
        <v>114</v>
      </c>
      <c r="AH660" s="8">
        <v>2</v>
      </c>
      <c r="AI660" s="3" t="s">
        <v>74</v>
      </c>
      <c r="AJ660" t="s">
        <v>114</v>
      </c>
      <c r="AK660" t="s">
        <v>114</v>
      </c>
      <c r="AL660" s="43" t="b">
        <v>0</v>
      </c>
      <c r="AM660" s="3"/>
      <c r="AN660" s="3"/>
      <c r="AO660" s="43" t="b">
        <v>0</v>
      </c>
      <c r="AP660" s="3" t="b">
        <v>0</v>
      </c>
      <c r="AQ660" s="3">
        <f>VLOOKUP(Table2[[#This Row],[Job-no]],Table3[],26,FALSE)</f>
        <v>560</v>
      </c>
      <c r="AR660" t="str">
        <f t="shared" si="126"/>
        <v>PWWLED</v>
      </c>
      <c r="AS660" t="str">
        <f>VLOOKUP(AR660,Table1[],4,0)</f>
        <v>wall</v>
      </c>
      <c r="AT660">
        <f>IF(BD660&gt;0,"Pattern",VLOOKUP(AR660,Table1[],5,0))</f>
        <v>0</v>
      </c>
      <c r="AU660" s="34">
        <f>IF(AT660="Pattern",WORKDAY(Table2[[#This Row],[Scheduled Ship Date]],-10),WORKDAY(Table2[[#This Row],[Scheduled Ship Date]],-4))</f>
        <v>43531</v>
      </c>
      <c r="AV660">
        <f>IF(Table2[[#This Row],[Extrusion cut double saw]]=TRUE,IF(O660="ToDo",IF(AT660="Pattern",Table2[[#This Row],[Total Sections]]*0.4,Table2[[#This Row],[Total Sections]]*0.12),0),IF(AT660="Pattern",Table2[[#This Row],[Total Sections]]*4,Table2[[#This Row],[Total Sections]]*1.2))</f>
        <v>2.4</v>
      </c>
      <c r="AW660" s="42">
        <f t="shared" ca="1" si="132"/>
        <v>43474</v>
      </c>
      <c r="AX660" s="42">
        <f>IF(AT660="Pattern",Table2[[#This Row],[Scheduled Ship Date]]-2,Table2[[#This Row],[Scheduled Ship Date]]-3)</f>
        <v>43534</v>
      </c>
      <c r="AY660">
        <f>IF(Table2[[#This Row],[Pattern]]="Pattern",Table2[[#This Row],[Total Sections]]*4.82,Table2[[#This Row],[Total Sections]]*0.5)</f>
        <v>1</v>
      </c>
      <c r="AZ660" s="42">
        <f t="shared" ca="1" si="131"/>
        <v>43471</v>
      </c>
      <c r="BA660" s="39">
        <f>((Table2[Total Sections]/Table2[Open Qty])-1)*Table2[Open Qty]*12.96</f>
        <v>0</v>
      </c>
      <c r="BB660" s="39"/>
      <c r="BC660" s="39" t="str">
        <f t="shared" si="127"/>
        <v>PWWLED-500-80-35-S-2-W-UNV-DP-1</v>
      </c>
      <c r="BD660" s="39">
        <f t="shared" si="128"/>
        <v>0</v>
      </c>
      <c r="BE660" s="39" t="b">
        <f>_xlfn.IFNA(VLOOKUP(Table2[[#This Row],[Job-no]],Table4[],9,FALSE),TRUE)</f>
        <v>0</v>
      </c>
      <c r="BF660" t="str">
        <f>VLOOKUP(AR660,Table1[],3,0)</f>
        <v>PRMLED</v>
      </c>
      <c r="BG660" s="39" t="b">
        <f>_xlfn.IFNA(VLOOKUP(Table2[[#This Row],[Job-no]],Table4[],14,FALSE),TRUE)</f>
        <v>0</v>
      </c>
      <c r="BH660" s="39" t="str">
        <f>_xlfn.IFNA(VLOOKUP(Table2[[#This Row],[Job-no]],Table4[],11,FALSE),"Done")</f>
        <v/>
      </c>
      <c r="BI660" s="39">
        <f>IF(Table2[[#This Row],[Pattern]]="Pattern",VLOOKUP(Table2[[#This Row],[Product Code]],'Routing data'!$A$2:$W$470,13,FALSE),VLOOKUP(Table2[[#This Row],[Product Code]],'Routing data'!$A$2:$W$470,3,FALSE))</f>
        <v>2</v>
      </c>
      <c r="BJ660" s="39">
        <f>IF(Table2[[#This Row],[Pattern]]="Pattern",VLOOKUP(Table2[[#This Row],[Product Code]],'Routing data'!$A$2:$W$470,14,FALSE),VLOOKUP(Table2[[#This Row],[Product Code]],'Routing data'!$A$2:$W$470,4,FALSE))</f>
        <v>0</v>
      </c>
      <c r="BK660" s="39">
        <f>VLOOKUP(Table2[[#This Row],[Product Code]],'Routing data'!A$4:W$524,16,FALSE)</f>
        <v>0</v>
      </c>
      <c r="BL660" s="42">
        <f>IF(Table2[[#This Row],[Milling Required]]=0,"x",IF(AT660="Pattern",B660-10,B660-4))</f>
        <v>43533</v>
      </c>
      <c r="BM660" s="42" t="str">
        <f>IF(Table2[[#This Row],[Punching Required]]=0,"x",IF(AT660="Pattern",B660-8,B660-2))</f>
        <v>x</v>
      </c>
      <c r="BN660" s="42">
        <f t="shared" si="129"/>
        <v>43534</v>
      </c>
      <c r="BO660" s="39">
        <f>IF(Table2[[#This Row],[Milling]]="x","x",Table2[[#This Row],[Total Sections]]*2)</f>
        <v>4</v>
      </c>
      <c r="BP660" s="39" t="str">
        <f>IF(Table2[[#This Row],[Punching]]="x","x",Table2[Total Sections]*2)</f>
        <v>x</v>
      </c>
      <c r="BQ660" s="39">
        <f>IF(Table2[[#This Row],[Pattern]]="Pattern",Table2[Total Sections]*3,Table2[Total Sections]*1.5)</f>
        <v>3</v>
      </c>
      <c r="BR660" s="42">
        <f t="shared" ca="1" si="133"/>
        <v>43475</v>
      </c>
      <c r="BS660" s="42"/>
      <c r="BT660" s="42"/>
      <c r="BU660" s="39"/>
      <c r="BV660" s="39" t="str">
        <f>_xlfn.IFNA(VLOOKUP(Table2[[#This Row],[Job-no]],Table4[],16,FALSE),"Ready")</f>
        <v/>
      </c>
      <c r="BW660" s="39" t="str">
        <f>_xlfn.IFNA(VLOOKUP(Table2[[#This Row],[Job-no]],Table4[],21,FALSE),"Ready")</f>
        <v/>
      </c>
      <c r="BX660" s="39" t="b">
        <f>_xlfn.IFNA(VLOOKUP(Table2[[#This Row],[Job-no]],Table4[],10,FALSE),TRUE)</f>
        <v>0</v>
      </c>
      <c r="BY660" s="39" t="str">
        <f>_xlfn.IFNA(VLOOKUP(Table2[[#This Row],[Job-no]],Table4[],22,FALSE),"Ready")</f>
        <v/>
      </c>
      <c r="BZ660" s="120">
        <f t="shared" si="130"/>
        <v>43537</v>
      </c>
      <c r="CA660" s="120" t="str">
        <f ca="1">IF(OR(Table2[[#This Row],[Saw Date]]=TODAY(),Table2[[#This Row],[Saw Date]]=TODAY()+1), Table2[[#This Row],[Saw Date]],IF(Table2[[#This Row],[Extrusion cut double saw]],"Done",""))</f>
        <v/>
      </c>
      <c r="CB660" s="120" t="str">
        <f ca="1">IF(OR(Table2[[#This Row],[Lens Date]]=TODAY(),Table2[[#This Row],[Lens Date]]=TODAY()+1), Table2[[#This Row],[Lens Date]],IF(Table2[[#This Row],[MSLens]]="Done","Done",""))</f>
        <v/>
      </c>
      <c r="CC660" s="120" t="str">
        <f ca="1">IF(OR(Table2[[#This Row],[Milling Date]]=TODAY(),Table2[[#This Row],[Milling Date]]=TODAY()+1), Table2[[#This Row],[Milling Date]],IF(Table2[[#This Row],[CNC Holes]]="Ready","Done",""))</f>
        <v/>
      </c>
      <c r="CD660" s="120" t="str">
        <f ca="1">IF(OR(Table2[[#This Row],[Welding Date]]=TODAY(),Table2[[#This Row],[Welding Date]]=TODAY()+1), Table2[[#This Row],[Welding Date]],IF(Table2[[#This Row],[Welding Corners]]="Ready","Done",""))</f>
        <v/>
      </c>
      <c r="CE660" s="120" t="str">
        <f ca="1">IF(OR(Table2[[#This Row],[Puching Date]]=TODAY(),Table2[[#This Row],[Puching Date]]=TODAY()+1), Table2[[#This Row],[Puching Date]],IF(Table2[[#This Row],[Punch Holes]]="Ready","Done",""))</f>
        <v/>
      </c>
      <c r="CF660" s="120" t="str">
        <f ca="1">IF(OR(Table2[[#This Row],[Housing Date2]]=TODAY(),Table2[[#This Row],[Housing Date2]]=TODAY()+1),Table2[[#This Row],[Housing Date2]],IF(Table2[[#This Row],[Body Assembly]],"Done",""))</f>
        <v/>
      </c>
      <c r="CG660" s="120" t="str">
        <f>_xlfn.IFNA(VLOOKUP(Table2[[#This Row],[Job-no]],Table4[],7,FALSE),"Done")</f>
        <v>Scheduled/Released</v>
      </c>
    </row>
    <row r="661" spans="1:85" x14ac:dyDescent="0.25">
      <c r="A661" s="39" t="str">
        <f>_xlfn.CONCAT(Table2[[#This Row],[Order]],"-",Table2[[#This Row],[Line]])</f>
        <v>74740-7</v>
      </c>
      <c r="B661" s="5">
        <v>43537</v>
      </c>
      <c r="C661" s="8">
        <v>74740</v>
      </c>
      <c r="D661" s="3" t="s">
        <v>1475</v>
      </c>
      <c r="E661" s="8">
        <v>7</v>
      </c>
      <c r="F661" s="8">
        <v>1</v>
      </c>
      <c r="G661" s="3" t="s">
        <v>42</v>
      </c>
      <c r="H661" s="8">
        <v>1</v>
      </c>
      <c r="I661" s="43" t="b">
        <v>0</v>
      </c>
      <c r="J661" s="43" t="b">
        <v>0</v>
      </c>
      <c r="K661" t="s">
        <v>114</v>
      </c>
      <c r="L661" s="43" t="b">
        <v>0</v>
      </c>
      <c r="M661" s="43" t="b">
        <v>0</v>
      </c>
      <c r="N661" s="43" t="b">
        <v>0</v>
      </c>
      <c r="O661" t="s">
        <v>114</v>
      </c>
      <c r="P661" t="s">
        <v>114</v>
      </c>
      <c r="Q661" t="s">
        <v>114</v>
      </c>
      <c r="R661" t="s">
        <v>114</v>
      </c>
      <c r="S661" t="s">
        <v>114</v>
      </c>
      <c r="T661" t="s">
        <v>114</v>
      </c>
      <c r="U661" t="s">
        <v>114</v>
      </c>
      <c r="V661" t="s">
        <v>114</v>
      </c>
      <c r="W661" s="5">
        <v>43532</v>
      </c>
      <c r="X661" s="3" t="s">
        <v>114</v>
      </c>
      <c r="Y661" s="3"/>
      <c r="Z661" s="3" t="s">
        <v>17</v>
      </c>
      <c r="AA661" s="3" t="s">
        <v>114</v>
      </c>
      <c r="AB661" s="3" t="s">
        <v>74</v>
      </c>
      <c r="AC661" s="8">
        <v>4</v>
      </c>
      <c r="AD661" s="3" t="s">
        <v>5967</v>
      </c>
      <c r="AE661" s="4" t="s">
        <v>5968</v>
      </c>
      <c r="AF661" s="3"/>
      <c r="AG661" s="3" t="s">
        <v>114</v>
      </c>
      <c r="AH661" s="8">
        <v>8</v>
      </c>
      <c r="AI661" s="3" t="s">
        <v>74</v>
      </c>
      <c r="AJ661" t="s">
        <v>114</v>
      </c>
      <c r="AK661" t="s">
        <v>114</v>
      </c>
      <c r="AL661" s="43" t="b">
        <v>0</v>
      </c>
      <c r="AM661" s="3"/>
      <c r="AN661" s="3"/>
      <c r="AO661" s="43" t="b">
        <v>0</v>
      </c>
      <c r="AP661" s="3" t="b">
        <v>0</v>
      </c>
      <c r="AQ661" s="3">
        <f>VLOOKUP(Table2[[#This Row],[Job-no]],Table3[],26,FALSE)</f>
        <v>2540</v>
      </c>
      <c r="AR661" t="str">
        <f t="shared" si="126"/>
        <v>CCH</v>
      </c>
      <c r="AS661" t="str">
        <f>VLOOKUP(AR661,Table1[],4,0)</f>
        <v>surface</v>
      </c>
      <c r="AT661">
        <f>IF(BD661&gt;0,"Pattern",VLOOKUP(AR661,Table1[],5,0))</f>
        <v>0</v>
      </c>
      <c r="AU661" s="34">
        <f>IF(AT661="Pattern",WORKDAY(Table2[[#This Row],[Scheduled Ship Date]],-10),WORKDAY(Table2[[#This Row],[Scheduled Ship Date]],-4))</f>
        <v>43531</v>
      </c>
      <c r="AV661" s="39">
        <f>IF(Table2[[#This Row],[Extrusion cut double saw]]=TRUE,IF(O661="ToDo",IF(AT661="Pattern",Table2[[#This Row],[Total Sections]]*0.4,Table2[[#This Row],[Total Sections]]*0.12),0),IF(AT661="Pattern",Table2[[#This Row],[Total Sections]]*4,Table2[[#This Row],[Total Sections]]*1.2))</f>
        <v>9.6</v>
      </c>
      <c r="AW661" s="42">
        <f t="shared" ca="1" si="132"/>
        <v>43474</v>
      </c>
      <c r="AX661" s="42">
        <f>IF(AT661="Pattern",Table2[[#This Row],[Scheduled Ship Date]]-2,Table2[[#This Row],[Scheduled Ship Date]]-3)</f>
        <v>43534</v>
      </c>
      <c r="AY661" s="39">
        <f>IF(Table2[[#This Row],[Pattern]]="Pattern",Table2[[#This Row],[Total Sections]]*4.82,Table2[[#This Row],[Total Sections]]*0.5)</f>
        <v>4</v>
      </c>
      <c r="AZ661" s="42">
        <f t="shared" ca="1" si="131"/>
        <v>43471</v>
      </c>
      <c r="BA661" s="39">
        <f>((Table2[Total Sections]/Table2[Open Qty])-1)*Table2[Open Qty]*12.96</f>
        <v>90.72</v>
      </c>
      <c r="BB661" s="39"/>
      <c r="BC661" s="39" t="str">
        <f t="shared" si="127"/>
        <v>CCH-SL-1100-80-35-CL(26)-W-UNV-DP-1+E(2)-AC</v>
      </c>
      <c r="BD661" s="39">
        <f t="shared" si="128"/>
        <v>0</v>
      </c>
      <c r="BE661" s="39" t="b">
        <f>_xlfn.IFNA(VLOOKUP(Table2[[#This Row],[Job-no]],Table4[],9,FALSE),TRUE)</f>
        <v>0</v>
      </c>
      <c r="BF661" t="str">
        <f>VLOOKUP(AR661,Table1[],3,0)</f>
        <v>PERFKT</v>
      </c>
      <c r="BG661" s="39" t="b">
        <f>_xlfn.IFNA(VLOOKUP(Table2[[#This Row],[Job-no]],Table4[],14,FALSE),TRUE)</f>
        <v>0</v>
      </c>
      <c r="BH661" s="39" t="str">
        <f>_xlfn.IFNA(VLOOKUP(Table2[[#This Row],[Job-no]],Table4[],11,FALSE),"Done")</f>
        <v/>
      </c>
      <c r="BI661" s="39">
        <f>IF(Table2[[#This Row],[Pattern]]="Pattern",VLOOKUP(Table2[[#This Row],[Product Code]],'Routing data'!$A$2:$W$470,13,FALSE),VLOOKUP(Table2[[#This Row],[Product Code]],'Routing data'!$A$2:$W$470,3,FALSE))</f>
        <v>2</v>
      </c>
      <c r="BJ661" s="39">
        <f>IF(Table2[[#This Row],[Pattern]]="Pattern",VLOOKUP(Table2[[#This Row],[Product Code]],'Routing data'!$A$2:$W$470,14,FALSE),VLOOKUP(Table2[[#This Row],[Product Code]],'Routing data'!$A$2:$W$470,4,FALSE))</f>
        <v>0</v>
      </c>
      <c r="BK661" s="39">
        <f>VLOOKUP(Table2[[#This Row],[Product Code]],'Routing data'!A$4:W$524,16,FALSE)</f>
        <v>0</v>
      </c>
      <c r="BL661" s="42">
        <f>IF(Table2[[#This Row],[Milling Required]]=0,"x",IF(AT661="Pattern",B661-10,B661-4))</f>
        <v>43533</v>
      </c>
      <c r="BM661" s="42" t="str">
        <f>IF(Table2[[#This Row],[Punching Required]]=0,"x",IF(AT661="Pattern",B661-8,B661-2))</f>
        <v>x</v>
      </c>
      <c r="BN661" s="42">
        <f t="shared" si="129"/>
        <v>43534</v>
      </c>
      <c r="BO661" s="39">
        <f>IF(Table2[[#This Row],[Milling]]="x","x",Table2[[#This Row],[Total Sections]]*2)</f>
        <v>16</v>
      </c>
      <c r="BP661" s="39" t="str">
        <f>IF(Table2[[#This Row],[Punching]]="x","x",Table2[Total Sections]*2)</f>
        <v>x</v>
      </c>
      <c r="BQ661" s="39">
        <f>IF(Table2[[#This Row],[Pattern]]="Pattern",Table2[Total Sections]*3,Table2[Total Sections]*1.5)</f>
        <v>12</v>
      </c>
      <c r="BR661" s="42">
        <f t="shared" ca="1" si="133"/>
        <v>43475</v>
      </c>
      <c r="BS661" s="39"/>
      <c r="BT661" s="39"/>
      <c r="BU661" s="39"/>
      <c r="BV661" s="122" t="str">
        <f>_xlfn.IFNA(VLOOKUP(Table2[[#This Row],[Job-no]],Table4[],16,FALSE),"Ready")</f>
        <v/>
      </c>
      <c r="BW661" s="122" t="str">
        <f>_xlfn.IFNA(VLOOKUP(Table2[[#This Row],[Job-no]],Table4[],21,FALSE),"Ready")</f>
        <v/>
      </c>
      <c r="BX661" s="39" t="b">
        <f>_xlfn.IFNA(VLOOKUP(Table2[[#This Row],[Job-no]],Table4[],10,FALSE),TRUE)</f>
        <v>0</v>
      </c>
      <c r="BY661" s="39" t="str">
        <f>_xlfn.IFNA(VLOOKUP(Table2[[#This Row],[Job-no]],Table4[],22,FALSE),"Ready")</f>
        <v/>
      </c>
      <c r="BZ661" s="120">
        <f t="shared" si="130"/>
        <v>43537</v>
      </c>
      <c r="CA661" s="120" t="str">
        <f ca="1">IF(OR(Table2[[#This Row],[Saw Date]]=TODAY(),Table2[[#This Row],[Saw Date]]=TODAY()+1), Table2[[#This Row],[Saw Date]],IF(Table2[[#This Row],[Extrusion cut double saw]],"Done",""))</f>
        <v/>
      </c>
      <c r="CB661" s="120" t="str">
        <f ca="1">IF(OR(Table2[[#This Row],[Lens Date]]=TODAY(),Table2[[#This Row],[Lens Date]]=TODAY()+1), Table2[[#This Row],[Lens Date]],IF(Table2[[#This Row],[MSLens]]="Done","Done",""))</f>
        <v/>
      </c>
      <c r="CC661" s="120" t="str">
        <f ca="1">IF(OR(Table2[[#This Row],[Milling Date]]=TODAY(),Table2[[#This Row],[Milling Date]]=TODAY()+1), Table2[[#This Row],[Milling Date]],IF(Table2[[#This Row],[CNC Holes]]="Ready","Done",""))</f>
        <v/>
      </c>
      <c r="CD661" s="120" t="str">
        <f ca="1">IF(OR(Table2[[#This Row],[Welding Date]]=TODAY(),Table2[[#This Row],[Welding Date]]=TODAY()+1), Table2[[#This Row],[Welding Date]],IF(Table2[[#This Row],[Welding Corners]]="Ready","Done",""))</f>
        <v/>
      </c>
      <c r="CE661" s="120" t="str">
        <f ca="1">IF(OR(Table2[[#This Row],[Puching Date]]=TODAY(),Table2[[#This Row],[Puching Date]]=TODAY()+1), Table2[[#This Row],[Puching Date]],IF(Table2[[#This Row],[Punch Holes]]="Ready","Done",""))</f>
        <v/>
      </c>
      <c r="CF661" s="120" t="str">
        <f ca="1">IF(OR(Table2[[#This Row],[Housing Date2]]=TODAY(),Table2[[#This Row],[Housing Date2]]=TODAY()+1),Table2[[#This Row],[Housing Date2]],IF(Table2[[#This Row],[Body Assembly]],"Done",""))</f>
        <v/>
      </c>
      <c r="CG661" s="120" t="str">
        <f>_xlfn.IFNA(VLOOKUP(Table2[[#This Row],[Job-no]],Table4[],7,FALSE),"Done")</f>
        <v>Scheduled/Released</v>
      </c>
    </row>
    <row r="662" spans="1:85" x14ac:dyDescent="0.25">
      <c r="A662" s="39" t="str">
        <f>_xlfn.CONCAT(Table2[[#This Row],[Order]],"-",Table2[[#This Row],[Line]])</f>
        <v>74740-8</v>
      </c>
      <c r="B662" s="5">
        <v>43537</v>
      </c>
      <c r="C662" s="8">
        <v>74740</v>
      </c>
      <c r="D662" s="3" t="s">
        <v>1477</v>
      </c>
      <c r="E662" s="8">
        <v>8</v>
      </c>
      <c r="F662" s="8">
        <v>1</v>
      </c>
      <c r="G662" s="3" t="s">
        <v>42</v>
      </c>
      <c r="H662" s="8">
        <v>1</v>
      </c>
      <c r="I662" s="43" t="b">
        <v>0</v>
      </c>
      <c r="J662" s="43" t="b">
        <v>0</v>
      </c>
      <c r="K662" t="s">
        <v>114</v>
      </c>
      <c r="L662" s="43" t="b">
        <v>0</v>
      </c>
      <c r="M662" s="43" t="b">
        <v>0</v>
      </c>
      <c r="N662" s="43" t="b">
        <v>0</v>
      </c>
      <c r="O662" t="s">
        <v>114</v>
      </c>
      <c r="P662" t="s">
        <v>114</v>
      </c>
      <c r="Q662" t="s">
        <v>114</v>
      </c>
      <c r="R662" t="s">
        <v>114</v>
      </c>
      <c r="S662" t="s">
        <v>114</v>
      </c>
      <c r="T662" t="s">
        <v>114</v>
      </c>
      <c r="U662" t="s">
        <v>114</v>
      </c>
      <c r="V662" t="s">
        <v>114</v>
      </c>
      <c r="W662" s="5">
        <v>43532</v>
      </c>
      <c r="X662" s="3" t="s">
        <v>114</v>
      </c>
      <c r="Y662" s="3"/>
      <c r="Z662" s="3" t="s">
        <v>17</v>
      </c>
      <c r="AA662" s="3" t="s">
        <v>114</v>
      </c>
      <c r="AB662" s="3" t="s">
        <v>74</v>
      </c>
      <c r="AC662" s="8">
        <v>4</v>
      </c>
      <c r="AD662" s="3" t="s">
        <v>5967</v>
      </c>
      <c r="AE662" s="4" t="s">
        <v>5968</v>
      </c>
      <c r="AF662" s="3"/>
      <c r="AG662" s="3" t="s">
        <v>114</v>
      </c>
      <c r="AH662" s="8">
        <v>12</v>
      </c>
      <c r="AI662" s="3" t="s">
        <v>74</v>
      </c>
      <c r="AJ662" t="s">
        <v>114</v>
      </c>
      <c r="AK662" t="s">
        <v>114</v>
      </c>
      <c r="AL662" s="43" t="b">
        <v>0</v>
      </c>
      <c r="AM662" s="3"/>
      <c r="AN662" s="3"/>
      <c r="AO662" s="43" t="b">
        <v>0</v>
      </c>
      <c r="AP662" s="3" t="b">
        <v>0</v>
      </c>
      <c r="AQ662" s="3">
        <f>VLOOKUP(Table2[[#This Row],[Job-no]],Table3[],26,FALSE)</f>
        <v>3530</v>
      </c>
      <c r="AR662" t="str">
        <f t="shared" si="126"/>
        <v>CCH</v>
      </c>
      <c r="AS662" t="str">
        <f>VLOOKUP(AR662,Table1[],4,0)</f>
        <v>surface</v>
      </c>
      <c r="AT662">
        <f>IF(BD662&gt;0,"Pattern",VLOOKUP(AR662,Table1[],5,0))</f>
        <v>0</v>
      </c>
      <c r="AU662" s="34">
        <f>IF(AT662="Pattern",WORKDAY(Table2[[#This Row],[Scheduled Ship Date]],-10),WORKDAY(Table2[[#This Row],[Scheduled Ship Date]],-4))</f>
        <v>43531</v>
      </c>
      <c r="AV662" s="39">
        <f>IF(Table2[[#This Row],[Extrusion cut double saw]]=TRUE,IF(O662="ToDo",IF(AT662="Pattern",Table2[[#This Row],[Total Sections]]*0.4,Table2[[#This Row],[Total Sections]]*0.12),0),IF(AT662="Pattern",Table2[[#This Row],[Total Sections]]*4,Table2[[#This Row],[Total Sections]]*1.2))</f>
        <v>14.399999999999999</v>
      </c>
      <c r="AW662" s="42">
        <f t="shared" ca="1" si="132"/>
        <v>43474</v>
      </c>
      <c r="AX662" s="42">
        <f>IF(AT662="Pattern",Table2[[#This Row],[Scheduled Ship Date]]-2,Table2[[#This Row],[Scheduled Ship Date]]-3)</f>
        <v>43534</v>
      </c>
      <c r="AY662" s="39">
        <f>IF(Table2[[#This Row],[Pattern]]="Pattern",Table2[[#This Row],[Total Sections]]*4.82,Table2[[#This Row],[Total Sections]]*0.5)</f>
        <v>6</v>
      </c>
      <c r="AZ662" s="42">
        <f t="shared" ca="1" si="131"/>
        <v>43471</v>
      </c>
      <c r="BA662" s="39">
        <f>((Table2[Total Sections]/Table2[Open Qty])-1)*Table2[Open Qty]*12.96</f>
        <v>142.56</v>
      </c>
      <c r="BB662" s="39"/>
      <c r="BC662" s="39" t="str">
        <f t="shared" si="127"/>
        <v>CCH-SL-1100-80-35-CL(37)-W-UNV-DP-1+E(2)-AC</v>
      </c>
      <c r="BD662" s="39">
        <f t="shared" si="128"/>
        <v>0</v>
      </c>
      <c r="BE662" s="39" t="b">
        <f>_xlfn.IFNA(VLOOKUP(Table2[[#This Row],[Job-no]],Table4[],9,FALSE),TRUE)</f>
        <v>0</v>
      </c>
      <c r="BF662" t="str">
        <f>VLOOKUP(AR662,Table1[],3,0)</f>
        <v>PERFKT</v>
      </c>
      <c r="BG662" s="39" t="b">
        <f>_xlfn.IFNA(VLOOKUP(Table2[[#This Row],[Job-no]],Table4[],14,FALSE),TRUE)</f>
        <v>0</v>
      </c>
      <c r="BH662" s="39" t="str">
        <f>_xlfn.IFNA(VLOOKUP(Table2[[#This Row],[Job-no]],Table4[],11,FALSE),"Done")</f>
        <v/>
      </c>
      <c r="BI662" s="39">
        <f>IF(Table2[[#This Row],[Pattern]]="Pattern",VLOOKUP(Table2[[#This Row],[Product Code]],'Routing data'!$A$2:$W$470,13,FALSE),VLOOKUP(Table2[[#This Row],[Product Code]],'Routing data'!$A$2:$W$470,3,FALSE))</f>
        <v>2</v>
      </c>
      <c r="BJ662" s="39">
        <f>IF(Table2[[#This Row],[Pattern]]="Pattern",VLOOKUP(Table2[[#This Row],[Product Code]],'Routing data'!$A$2:$W$470,14,FALSE),VLOOKUP(Table2[[#This Row],[Product Code]],'Routing data'!$A$2:$W$470,4,FALSE))</f>
        <v>0</v>
      </c>
      <c r="BK662" s="39">
        <f>VLOOKUP(Table2[[#This Row],[Product Code]],'Routing data'!A$4:W$524,16,FALSE)</f>
        <v>0</v>
      </c>
      <c r="BL662" s="42">
        <f>IF(Table2[[#This Row],[Milling Required]]=0,"x",IF(AT662="Pattern",B662-10,B662-4))</f>
        <v>43533</v>
      </c>
      <c r="BM662" s="42" t="str">
        <f>IF(Table2[[#This Row],[Punching Required]]=0,"x",IF(AT662="Pattern",B662-8,B662-2))</f>
        <v>x</v>
      </c>
      <c r="BN662" s="42">
        <f t="shared" si="129"/>
        <v>43534</v>
      </c>
      <c r="BO662" s="39">
        <f>IF(Table2[[#This Row],[Milling]]="x","x",Table2[[#This Row],[Total Sections]]*2)</f>
        <v>24</v>
      </c>
      <c r="BP662" s="39" t="str">
        <f>IF(Table2[[#This Row],[Punching]]="x","x",Table2[Total Sections]*2)</f>
        <v>x</v>
      </c>
      <c r="BQ662" s="39">
        <f>IF(Table2[[#This Row],[Pattern]]="Pattern",Table2[Total Sections]*3,Table2[Total Sections]*1.5)</f>
        <v>18</v>
      </c>
      <c r="BR662" s="42">
        <f t="shared" ca="1" si="133"/>
        <v>43475</v>
      </c>
      <c r="BS662" s="39"/>
      <c r="BT662" s="42"/>
      <c r="BU662" s="39"/>
      <c r="BV662" s="122" t="str">
        <f>_xlfn.IFNA(VLOOKUP(Table2[[#This Row],[Job-no]],Table4[],16,FALSE),"Ready")</f>
        <v/>
      </c>
      <c r="BW662" s="122" t="str">
        <f>_xlfn.IFNA(VLOOKUP(Table2[[#This Row],[Job-no]],Table4[],21,FALSE),"Ready")</f>
        <v/>
      </c>
      <c r="BX662" s="39" t="b">
        <f>_xlfn.IFNA(VLOOKUP(Table2[[#This Row],[Job-no]],Table4[],10,FALSE),TRUE)</f>
        <v>0</v>
      </c>
      <c r="BY662" s="39" t="str">
        <f>_xlfn.IFNA(VLOOKUP(Table2[[#This Row],[Job-no]],Table4[],22,FALSE),"Ready")</f>
        <v/>
      </c>
      <c r="BZ662" s="120">
        <f t="shared" si="130"/>
        <v>43537</v>
      </c>
      <c r="CA662" s="120" t="str">
        <f ca="1">IF(OR(Table2[[#This Row],[Saw Date]]=TODAY(),Table2[[#This Row],[Saw Date]]=TODAY()+1), Table2[[#This Row],[Saw Date]],IF(Table2[[#This Row],[Extrusion cut double saw]],"Done",""))</f>
        <v/>
      </c>
      <c r="CB662" s="120" t="str">
        <f ca="1">IF(OR(Table2[[#This Row],[Lens Date]]=TODAY(),Table2[[#This Row],[Lens Date]]=TODAY()+1), Table2[[#This Row],[Lens Date]],IF(Table2[[#This Row],[MSLens]]="Done","Done",""))</f>
        <v/>
      </c>
      <c r="CC662" s="120" t="str">
        <f ca="1">IF(OR(Table2[[#This Row],[Milling Date]]=TODAY(),Table2[[#This Row],[Milling Date]]=TODAY()+1), Table2[[#This Row],[Milling Date]],IF(Table2[[#This Row],[CNC Holes]]="Ready","Done",""))</f>
        <v/>
      </c>
      <c r="CD662" s="120" t="str">
        <f ca="1">IF(OR(Table2[[#This Row],[Welding Date]]=TODAY(),Table2[[#This Row],[Welding Date]]=TODAY()+1), Table2[[#This Row],[Welding Date]],IF(Table2[[#This Row],[Welding Corners]]="Ready","Done",""))</f>
        <v/>
      </c>
      <c r="CE662" s="120" t="str">
        <f ca="1">IF(OR(Table2[[#This Row],[Puching Date]]=TODAY(),Table2[[#This Row],[Puching Date]]=TODAY()+1), Table2[[#This Row],[Puching Date]],IF(Table2[[#This Row],[Punch Holes]]="Ready","Done",""))</f>
        <v/>
      </c>
      <c r="CF662" s="120" t="str">
        <f ca="1">IF(OR(Table2[[#This Row],[Housing Date2]]=TODAY(),Table2[[#This Row],[Housing Date2]]=TODAY()+1),Table2[[#This Row],[Housing Date2]],IF(Table2[[#This Row],[Body Assembly]],"Done",""))</f>
        <v/>
      </c>
      <c r="CG662" s="120" t="str">
        <f>_xlfn.IFNA(VLOOKUP(Table2[[#This Row],[Job-no]],Table4[],7,FALSE),"Done")</f>
        <v>Scheduled/Released</v>
      </c>
    </row>
    <row r="663" spans="1:85" x14ac:dyDescent="0.25">
      <c r="A663" s="39" t="str">
        <f>_xlfn.CONCAT(Table2[[#This Row],[Order]],"-",Table2[[#This Row],[Line]])</f>
        <v>74740-9</v>
      </c>
      <c r="B663" s="5">
        <v>43537</v>
      </c>
      <c r="C663" s="8">
        <v>74740</v>
      </c>
      <c r="D663" s="3" t="s">
        <v>1463</v>
      </c>
      <c r="E663" s="8">
        <v>9</v>
      </c>
      <c r="F663" s="8">
        <v>1</v>
      </c>
      <c r="G663" s="3" t="s">
        <v>42</v>
      </c>
      <c r="H663" s="8">
        <v>2</v>
      </c>
      <c r="I663" s="43" t="b">
        <v>0</v>
      </c>
      <c r="J663" s="43" t="b">
        <v>0</v>
      </c>
      <c r="K663" t="s">
        <v>114</v>
      </c>
      <c r="L663" s="43" t="b">
        <v>0</v>
      </c>
      <c r="M663" s="43" t="b">
        <v>0</v>
      </c>
      <c r="N663" s="43" t="b">
        <v>0</v>
      </c>
      <c r="O663" t="s">
        <v>114</v>
      </c>
      <c r="P663" t="s">
        <v>114</v>
      </c>
      <c r="Q663" t="s">
        <v>114</v>
      </c>
      <c r="R663" t="s">
        <v>114</v>
      </c>
      <c r="S663" t="s">
        <v>114</v>
      </c>
      <c r="T663" t="s">
        <v>114</v>
      </c>
      <c r="U663" t="s">
        <v>114</v>
      </c>
      <c r="V663" t="s">
        <v>114</v>
      </c>
      <c r="W663" s="5">
        <v>43532</v>
      </c>
      <c r="X663" s="3" t="s">
        <v>114</v>
      </c>
      <c r="Y663" s="3"/>
      <c r="Z663" s="3" t="s">
        <v>4915</v>
      </c>
      <c r="AA663" s="3" t="s">
        <v>114</v>
      </c>
      <c r="AB663" s="3" t="s">
        <v>74</v>
      </c>
      <c r="AC663" s="8">
        <v>4</v>
      </c>
      <c r="AD663" s="3" t="s">
        <v>5967</v>
      </c>
      <c r="AE663" s="4" t="s">
        <v>5968</v>
      </c>
      <c r="AF663" s="3"/>
      <c r="AG663" s="3" t="s">
        <v>114</v>
      </c>
      <c r="AH663" s="8">
        <v>2</v>
      </c>
      <c r="AI663" s="3" t="s">
        <v>74</v>
      </c>
      <c r="AJ663" t="s">
        <v>114</v>
      </c>
      <c r="AK663" t="s">
        <v>114</v>
      </c>
      <c r="AL663" s="43" t="b">
        <v>0</v>
      </c>
      <c r="AM663" s="3"/>
      <c r="AN663" s="3"/>
      <c r="AO663" s="43" t="b">
        <v>0</v>
      </c>
      <c r="AP663" s="3" t="b">
        <v>0</v>
      </c>
      <c r="AQ663" s="3">
        <f>VLOOKUP(Table2[[#This Row],[Job-no]],Table3[],26,FALSE)</f>
        <v>1080</v>
      </c>
      <c r="AR663" t="str">
        <f t="shared" si="126"/>
        <v>PWWLED</v>
      </c>
      <c r="AS663" t="str">
        <f>VLOOKUP(AR663,Table1[],4,0)</f>
        <v>wall</v>
      </c>
      <c r="AT663">
        <f>IF(BD663&gt;0,"Pattern",VLOOKUP(AR663,Table1[],5,0))</f>
        <v>0</v>
      </c>
      <c r="AU663" s="34">
        <f>IF(AT663="Pattern",WORKDAY(Table2[[#This Row],[Scheduled Ship Date]],-10),WORKDAY(Table2[[#This Row],[Scheduled Ship Date]],-4))</f>
        <v>43531</v>
      </c>
      <c r="AV663">
        <f>IF(Table2[[#This Row],[Extrusion cut double saw]]=TRUE,IF(O663="ToDo",IF(AT663="Pattern",Table2[[#This Row],[Total Sections]]*0.4,Table2[[#This Row],[Total Sections]]*0.12),0),IF(AT663="Pattern",Table2[[#This Row],[Total Sections]]*4,Table2[[#This Row],[Total Sections]]*1.2))</f>
        <v>2.4</v>
      </c>
      <c r="AW663" s="42">
        <f t="shared" ca="1" si="132"/>
        <v>43474</v>
      </c>
      <c r="AX663" s="42">
        <f>IF(AT663="Pattern",Table2[[#This Row],[Scheduled Ship Date]]-2,Table2[[#This Row],[Scheduled Ship Date]]-3)</f>
        <v>43534</v>
      </c>
      <c r="AY663" s="39">
        <f>IF(Table2[[#This Row],[Pattern]]="Pattern",Table2[[#This Row],[Total Sections]]*4.82,Table2[[#This Row],[Total Sections]]*0.5)</f>
        <v>1</v>
      </c>
      <c r="AZ663" s="42">
        <f t="shared" ca="1" si="131"/>
        <v>43471</v>
      </c>
      <c r="BA663" s="39">
        <f>((Table2[Total Sections]/Table2[Open Qty])-1)*Table2[Open Qty]*12.96</f>
        <v>0</v>
      </c>
      <c r="BB663" s="39"/>
      <c r="BC663" s="39" t="str">
        <f t="shared" si="127"/>
        <v>PWWLED-500-80-35-S-6-W-UNV-DP-1</v>
      </c>
      <c r="BD663" s="39">
        <f t="shared" si="128"/>
        <v>0</v>
      </c>
      <c r="BE663" s="39" t="b">
        <f>_xlfn.IFNA(VLOOKUP(Table2[[#This Row],[Job-no]],Table4[],9,FALSE),TRUE)</f>
        <v>0</v>
      </c>
      <c r="BF663" t="str">
        <f>VLOOKUP(AR663,Table1[],3,0)</f>
        <v>PRMLED</v>
      </c>
      <c r="BG663" s="39" t="b">
        <f>_xlfn.IFNA(VLOOKUP(Table2[[#This Row],[Job-no]],Table4[],14,FALSE),TRUE)</f>
        <v>0</v>
      </c>
      <c r="BH663" s="39" t="str">
        <f>_xlfn.IFNA(VLOOKUP(Table2[[#This Row],[Job-no]],Table4[],11,FALSE),"Done")</f>
        <v/>
      </c>
      <c r="BI663" s="39">
        <f>IF(Table2[[#This Row],[Pattern]]="Pattern",VLOOKUP(Table2[[#This Row],[Product Code]],'Routing data'!$A$2:$W$470,13,FALSE),VLOOKUP(Table2[[#This Row],[Product Code]],'Routing data'!$A$2:$W$470,3,FALSE))</f>
        <v>2</v>
      </c>
      <c r="BJ663" s="39">
        <f>IF(Table2[[#This Row],[Pattern]]="Pattern",VLOOKUP(Table2[[#This Row],[Product Code]],'Routing data'!$A$2:$W$470,14,FALSE),VLOOKUP(Table2[[#This Row],[Product Code]],'Routing data'!$A$2:$W$470,4,FALSE))</f>
        <v>0</v>
      </c>
      <c r="BK663" s="39">
        <f>VLOOKUP(Table2[[#This Row],[Product Code]],'Routing data'!A$4:W$524,16,FALSE)</f>
        <v>0</v>
      </c>
      <c r="BL663" s="42">
        <f>IF(Table2[[#This Row],[Milling Required]]=0,"x",IF(AT663="Pattern",B663-10,B663-4))</f>
        <v>43533</v>
      </c>
      <c r="BM663" s="42" t="str">
        <f>IF(Table2[[#This Row],[Punching Required]]=0,"x",IF(AT663="Pattern",B663-8,B663-2))</f>
        <v>x</v>
      </c>
      <c r="BN663" s="42">
        <f t="shared" si="129"/>
        <v>43534</v>
      </c>
      <c r="BO663" s="39">
        <f>IF(Table2[[#This Row],[Milling]]="x","x",Table2[[#This Row],[Total Sections]]*2)</f>
        <v>4</v>
      </c>
      <c r="BP663" s="39" t="str">
        <f>IF(Table2[[#This Row],[Punching]]="x","x",Table2[Total Sections]*2)</f>
        <v>x</v>
      </c>
      <c r="BQ663" s="39">
        <f>IF(Table2[[#This Row],[Pattern]]="Pattern",Table2[Total Sections]*3,Table2[Total Sections]*1.5)</f>
        <v>3</v>
      </c>
      <c r="BR663" s="42">
        <f t="shared" ca="1" si="133"/>
        <v>43475</v>
      </c>
      <c r="BS663" s="42"/>
      <c r="BT663" s="42"/>
      <c r="BU663" s="39"/>
      <c r="BV663" s="39" t="str">
        <f>_xlfn.IFNA(VLOOKUP(Table2[[#This Row],[Job-no]],Table4[],16,FALSE),"Ready")</f>
        <v/>
      </c>
      <c r="BW663" s="39" t="str">
        <f>_xlfn.IFNA(VLOOKUP(Table2[[#This Row],[Job-no]],Table4[],21,FALSE),"Ready")</f>
        <v/>
      </c>
      <c r="BX663" s="39" t="b">
        <f>_xlfn.IFNA(VLOOKUP(Table2[[#This Row],[Job-no]],Table4[],10,FALSE),TRUE)</f>
        <v>0</v>
      </c>
      <c r="BY663" s="39" t="str">
        <f>_xlfn.IFNA(VLOOKUP(Table2[[#This Row],[Job-no]],Table4[],22,FALSE),"Ready")</f>
        <v/>
      </c>
      <c r="BZ663" s="120">
        <f t="shared" si="130"/>
        <v>43537</v>
      </c>
      <c r="CA663" s="120" t="str">
        <f ca="1">IF(OR(Table2[[#This Row],[Saw Date]]=TODAY(),Table2[[#This Row],[Saw Date]]=TODAY()+1), Table2[[#This Row],[Saw Date]],IF(Table2[[#This Row],[Extrusion cut double saw]],"Done",""))</f>
        <v/>
      </c>
      <c r="CB663" s="120" t="str">
        <f ca="1">IF(OR(Table2[[#This Row],[Lens Date]]=TODAY(),Table2[[#This Row],[Lens Date]]=TODAY()+1), Table2[[#This Row],[Lens Date]],IF(Table2[[#This Row],[MSLens]]="Done","Done",""))</f>
        <v/>
      </c>
      <c r="CC663" s="120" t="str">
        <f ca="1">IF(OR(Table2[[#This Row],[Milling Date]]=TODAY(),Table2[[#This Row],[Milling Date]]=TODAY()+1), Table2[[#This Row],[Milling Date]],IF(Table2[[#This Row],[CNC Holes]]="Ready","Done",""))</f>
        <v/>
      </c>
      <c r="CD663" s="120" t="str">
        <f ca="1">IF(OR(Table2[[#This Row],[Welding Date]]=TODAY(),Table2[[#This Row],[Welding Date]]=TODAY()+1), Table2[[#This Row],[Welding Date]],IF(Table2[[#This Row],[Welding Corners]]="Ready","Done",""))</f>
        <v/>
      </c>
      <c r="CE663" s="120" t="str">
        <f ca="1">IF(OR(Table2[[#This Row],[Puching Date]]=TODAY(),Table2[[#This Row],[Puching Date]]=TODAY()+1), Table2[[#This Row],[Puching Date]],IF(Table2[[#This Row],[Punch Holes]]="Ready","Done",""))</f>
        <v/>
      </c>
      <c r="CF663" s="120" t="str">
        <f ca="1">IF(OR(Table2[[#This Row],[Housing Date2]]=TODAY(),Table2[[#This Row],[Housing Date2]]=TODAY()+1),Table2[[#This Row],[Housing Date2]],IF(Table2[[#This Row],[Body Assembly]],"Done",""))</f>
        <v/>
      </c>
      <c r="CG663" s="120" t="str">
        <f>_xlfn.IFNA(VLOOKUP(Table2[[#This Row],[Job-no]],Table4[],7,FALSE),"Done")</f>
        <v>Scheduled/Released</v>
      </c>
    </row>
    <row r="664" spans="1:85" x14ac:dyDescent="0.25">
      <c r="A664" t="str">
        <f>_xlfn.CONCAT(Table2[[#This Row],[Order]],"-",Table2[[#This Row],[Line]])</f>
        <v>70411-33</v>
      </c>
      <c r="B664" s="5">
        <v>43544</v>
      </c>
      <c r="C664" s="8">
        <v>70411</v>
      </c>
      <c r="D664" s="3" t="s">
        <v>1202</v>
      </c>
      <c r="E664" s="8">
        <v>33</v>
      </c>
      <c r="F664" s="8">
        <v>2</v>
      </c>
      <c r="G664" s="3" t="s">
        <v>42</v>
      </c>
      <c r="H664" s="8">
        <v>353</v>
      </c>
      <c r="I664" s="43" t="b">
        <v>0</v>
      </c>
      <c r="J664" s="43" t="b">
        <v>0</v>
      </c>
      <c r="K664" t="s">
        <v>114</v>
      </c>
      <c r="L664" s="43" t="b">
        <v>0</v>
      </c>
      <c r="M664" s="43" t="b">
        <v>0</v>
      </c>
      <c r="N664" s="43" t="b">
        <v>0</v>
      </c>
      <c r="O664" t="s">
        <v>114</v>
      </c>
      <c r="P664" t="s">
        <v>114</v>
      </c>
      <c r="Q664" t="s">
        <v>114</v>
      </c>
      <c r="R664" t="s">
        <v>114</v>
      </c>
      <c r="S664" t="s">
        <v>114</v>
      </c>
      <c r="T664" t="s">
        <v>114</v>
      </c>
      <c r="U664" t="s">
        <v>114</v>
      </c>
      <c r="V664" t="s">
        <v>114</v>
      </c>
      <c r="W664" s="5">
        <v>43539</v>
      </c>
      <c r="X664" s="3" t="s">
        <v>114</v>
      </c>
      <c r="Y664" s="3"/>
      <c r="Z664" s="3" t="s">
        <v>195</v>
      </c>
      <c r="AA664" s="3" t="s">
        <v>114</v>
      </c>
      <c r="AB664" s="3" t="s">
        <v>74</v>
      </c>
      <c r="AC664" s="8">
        <v>7</v>
      </c>
      <c r="AD664" s="3" t="s">
        <v>5967</v>
      </c>
      <c r="AE664" s="4" t="s">
        <v>5968</v>
      </c>
      <c r="AF664" s="3"/>
      <c r="AG664" s="3" t="s">
        <v>114</v>
      </c>
      <c r="AH664" s="8">
        <v>353</v>
      </c>
      <c r="AI664" s="3" t="s">
        <v>74</v>
      </c>
      <c r="AJ664" t="s">
        <v>114</v>
      </c>
      <c r="AK664" t="s">
        <v>114</v>
      </c>
      <c r="AL664" s="43" t="b">
        <v>0</v>
      </c>
      <c r="AM664" s="3"/>
      <c r="AN664" s="3"/>
      <c r="AO664" s="43" t="b">
        <v>0</v>
      </c>
      <c r="AP664" s="3" t="b">
        <v>0</v>
      </c>
      <c r="AQ664" s="3">
        <f>VLOOKUP(Table2[[#This Row],[Job-no]],Table3[],26,FALSE)</f>
        <v>105900</v>
      </c>
      <c r="AR664" t="str">
        <f t="shared" si="126"/>
        <v>SCDM</v>
      </c>
      <c r="AS664" t="str">
        <f>VLOOKUP(AR664,Table1[],4,0)</f>
        <v>pendant</v>
      </c>
      <c r="AT664" t="str">
        <f>IF(BD664&gt;0,"Pattern",VLOOKUP(AR664,Table1[],5,0))</f>
        <v>Check for Kit</v>
      </c>
      <c r="AU664" s="34">
        <f>IF(AT664="Pattern",WORKDAY(Table2[[#This Row],[Scheduled Ship Date]],-10),WORKDAY(Table2[[#This Row],[Scheduled Ship Date]],-4))</f>
        <v>43538</v>
      </c>
      <c r="AV664">
        <f>IF(Table2[[#This Row],[Extrusion cut double saw]]=TRUE,IF(O664="ToDo",IF(AT664="Pattern",Table2[[#This Row],[Total Sections]]*0.4,Table2[[#This Row],[Total Sections]]*0.12),0),IF(AT664="Pattern",Table2[[#This Row],[Total Sections]]*4,Table2[[#This Row],[Total Sections]]*1.2))</f>
        <v>423.59999999999997</v>
      </c>
      <c r="AW664" s="42">
        <f t="shared" ca="1" si="132"/>
        <v>43474</v>
      </c>
      <c r="AX664" s="42">
        <f>IF(AT664="Pattern",Table2[[#This Row],[Scheduled Ship Date]]-2,Table2[[#This Row],[Scheduled Ship Date]]-3)</f>
        <v>43541</v>
      </c>
      <c r="AY664">
        <f>IF(Table2[[#This Row],[Pattern]]="Pattern",Table2[[#This Row],[Total Sections]]*4.82,Table2[[#This Row],[Total Sections]]*0.5)</f>
        <v>176.5</v>
      </c>
      <c r="AZ664" s="42">
        <f t="shared" ca="1" si="131"/>
        <v>43471</v>
      </c>
      <c r="BA664" s="39">
        <f>((Table2[Total Sections]/Table2[Open Qty])-1)*Table2[Open Qty]*12.96</f>
        <v>0</v>
      </c>
      <c r="BB664" s="42"/>
      <c r="BC664" s="39" t="str">
        <f t="shared" si="127"/>
        <v>SCDM-4'-(4)-800-90-TW2750-D55-BLK-C(HS512W1186)-UNV-0(DALIDT6)-CA(72)-LBC</v>
      </c>
      <c r="BD664" s="39">
        <f t="shared" si="128"/>
        <v>0</v>
      </c>
      <c r="BE664" s="39" t="b">
        <f>_xlfn.IFNA(VLOOKUP(Table2[[#This Row],[Job-no]],Table4[],9,FALSE),TRUE)</f>
        <v>0</v>
      </c>
      <c r="BF664" t="str">
        <f>VLOOKUP(AR664,Table1[],3,0)</f>
        <v>SCULPT</v>
      </c>
      <c r="BG664" s="39" t="b">
        <f>_xlfn.IFNA(VLOOKUP(Table2[[#This Row],[Job-no]],Table4[],14,FALSE),TRUE)</f>
        <v>0</v>
      </c>
      <c r="BH664" s="39" t="str">
        <f>_xlfn.IFNA(VLOOKUP(Table2[[#This Row],[Job-no]],Table4[],11,FALSE),"Done")</f>
        <v/>
      </c>
      <c r="BI664" s="39">
        <f>IF(Table2[[#This Row],[Pattern]]="Pattern",VLOOKUP(Table2[[#This Row],[Product Code]],'Routing data'!$A$2:$W$470,13,FALSE),VLOOKUP(Table2[[#This Row],[Product Code]],'Routing data'!$A$2:$W$470,3,FALSE))</f>
        <v>2</v>
      </c>
      <c r="BJ664" s="39">
        <f>IF(Table2[[#This Row],[Pattern]]="Pattern",VLOOKUP(Table2[[#This Row],[Product Code]],'Routing data'!$A$2:$W$470,14,FALSE),VLOOKUP(Table2[[#This Row],[Product Code]],'Routing data'!$A$2:$W$470,4,FALSE))</f>
        <v>0</v>
      </c>
      <c r="BK664" s="39">
        <f>VLOOKUP(Table2[[#This Row],[Product Code]],'Routing data'!A$4:W$524,16,FALSE)</f>
        <v>0</v>
      </c>
      <c r="BL664" s="42">
        <f>IF(Table2[[#This Row],[Milling Required]]=0,"x",IF(AT664="Pattern",B664-10,B664-4))</f>
        <v>43540</v>
      </c>
      <c r="BM664" s="42" t="str">
        <f>IF(Table2[[#This Row],[Punching Required]]=0,"x",IF(AT664="Pattern",B664-8,B664-2))</f>
        <v>x</v>
      </c>
      <c r="BN664" s="42">
        <f t="shared" si="129"/>
        <v>43541</v>
      </c>
      <c r="BO664" s="39">
        <f>IF(Table2[[#This Row],[Milling]]="x","x",Table2[[#This Row],[Total Sections]]*2)</f>
        <v>706</v>
      </c>
      <c r="BP664" s="39" t="str">
        <f>IF(Table2[[#This Row],[Punching]]="x","x",Table2[Total Sections]*2)</f>
        <v>x</v>
      </c>
      <c r="BQ664" s="39">
        <f>IF(Table2[[#This Row],[Pattern]]="Pattern",Table2[Total Sections]*3,Table2[Total Sections]*1.5)</f>
        <v>529.5</v>
      </c>
      <c r="BR664" s="42">
        <f ca="1">TODAY()+9</f>
        <v>43476</v>
      </c>
      <c r="BS664" s="42"/>
      <c r="BT664" s="42"/>
      <c r="BU664" s="39"/>
      <c r="BV664" s="122" t="str">
        <f>_xlfn.IFNA(VLOOKUP(Table2[[#This Row],[Job-no]],Table4[],16,FALSE),"Ready")</f>
        <v/>
      </c>
      <c r="BW664" s="122" t="str">
        <f>_xlfn.IFNA(VLOOKUP(Table2[[#This Row],[Job-no]],Table4[],21,FALSE),"Ready")</f>
        <v/>
      </c>
      <c r="BX664" s="39" t="b">
        <f>_xlfn.IFNA(VLOOKUP(Table2[[#This Row],[Job-no]],Table4[],10,FALSE),TRUE)</f>
        <v>0</v>
      </c>
      <c r="BY664" s="39" t="str">
        <f>_xlfn.IFNA(VLOOKUP(Table2[[#This Row],[Job-no]],Table4[],22,FALSE),"Ready")</f>
        <v/>
      </c>
      <c r="BZ664" s="120">
        <f t="shared" si="130"/>
        <v>43544</v>
      </c>
      <c r="CA664" s="120" t="str">
        <f ca="1">IF(OR(Table2[[#This Row],[Saw Date]]=TODAY(),Table2[[#This Row],[Saw Date]]=TODAY()+1), Table2[[#This Row],[Saw Date]],IF(Table2[[#This Row],[Extrusion cut double saw]],"Done",""))</f>
        <v/>
      </c>
      <c r="CB664" s="120" t="str">
        <f ca="1">IF(OR(Table2[[#This Row],[Lens Date]]=TODAY(),Table2[[#This Row],[Lens Date]]=TODAY()+1), Table2[[#This Row],[Lens Date]],IF(Table2[[#This Row],[MSLens]]="Done","Done",""))</f>
        <v/>
      </c>
      <c r="CC664" s="120" t="str">
        <f ca="1">IF(OR(Table2[[#This Row],[Milling Date]]=TODAY(),Table2[[#This Row],[Milling Date]]=TODAY()+1), Table2[[#This Row],[Milling Date]],IF(Table2[[#This Row],[CNC Holes]]="Ready","Done",""))</f>
        <v/>
      </c>
      <c r="CD664" s="120" t="str">
        <f ca="1">IF(OR(Table2[[#This Row],[Welding Date]]=TODAY(),Table2[[#This Row],[Welding Date]]=TODAY()+1), Table2[[#This Row],[Welding Date]],IF(Table2[[#This Row],[Welding Corners]]="Ready","Done",""))</f>
        <v/>
      </c>
      <c r="CE664" s="120" t="str">
        <f ca="1">IF(OR(Table2[[#This Row],[Puching Date]]=TODAY(),Table2[[#This Row],[Puching Date]]=TODAY()+1), Table2[[#This Row],[Puching Date]],IF(Table2[[#This Row],[Punch Holes]]="Ready","Done",""))</f>
        <v/>
      </c>
      <c r="CF664" s="120" t="str">
        <f ca="1">IF(OR(Table2[[#This Row],[Housing Date2]]=TODAY(),Table2[[#This Row],[Housing Date2]]=TODAY()+1),Table2[[#This Row],[Housing Date2]],IF(Table2[[#This Row],[Body Assembly]],"Done",""))</f>
        <v/>
      </c>
      <c r="CG664" s="120" t="str">
        <f>_xlfn.IFNA(VLOOKUP(Table2[[#This Row],[Job-no]],Table4[],7,FALSE),"Done")</f>
        <v>Scheduled/Released</v>
      </c>
    </row>
    <row r="665" spans="1:85" x14ac:dyDescent="0.25">
      <c r="A665" t="str">
        <f>_xlfn.CONCAT(Table2[[#This Row],[Order]],"-",Table2[[#This Row],[Line]])</f>
        <v>70411-33</v>
      </c>
      <c r="B665" s="5">
        <v>43551</v>
      </c>
      <c r="C665" s="8">
        <v>70411</v>
      </c>
      <c r="D665" s="3" t="s">
        <v>1202</v>
      </c>
      <c r="E665" s="8">
        <v>33</v>
      </c>
      <c r="F665" s="8">
        <v>3</v>
      </c>
      <c r="G665" s="3" t="s">
        <v>42</v>
      </c>
      <c r="H665" s="8">
        <v>345</v>
      </c>
      <c r="I665" s="43" t="b">
        <v>0</v>
      </c>
      <c r="J665" s="43" t="b">
        <v>0</v>
      </c>
      <c r="K665" t="s">
        <v>114</v>
      </c>
      <c r="L665" s="43" t="b">
        <v>0</v>
      </c>
      <c r="M665" s="43" t="b">
        <v>0</v>
      </c>
      <c r="N665" s="43" t="b">
        <v>0</v>
      </c>
      <c r="O665" t="s">
        <v>114</v>
      </c>
      <c r="P665" t="s">
        <v>114</v>
      </c>
      <c r="Q665" t="s">
        <v>114</v>
      </c>
      <c r="R665" t="s">
        <v>114</v>
      </c>
      <c r="S665" t="s">
        <v>114</v>
      </c>
      <c r="T665" t="s">
        <v>114</v>
      </c>
      <c r="U665" t="s">
        <v>114</v>
      </c>
      <c r="V665" t="s">
        <v>114</v>
      </c>
      <c r="W665" s="5">
        <v>43546</v>
      </c>
      <c r="X665" s="3" t="s">
        <v>114</v>
      </c>
      <c r="Y665" s="3"/>
      <c r="Z665" s="3" t="s">
        <v>195</v>
      </c>
      <c r="AA665" s="3" t="s">
        <v>114</v>
      </c>
      <c r="AB665" s="3" t="s">
        <v>74</v>
      </c>
      <c r="AC665" s="8">
        <v>7</v>
      </c>
      <c r="AD665" s="3" t="s">
        <v>5967</v>
      </c>
      <c r="AE665" s="4" t="s">
        <v>5968</v>
      </c>
      <c r="AF665" s="3"/>
      <c r="AG665" s="3" t="s">
        <v>114</v>
      </c>
      <c r="AH665" s="8">
        <v>345</v>
      </c>
      <c r="AI665" s="3" t="s">
        <v>74</v>
      </c>
      <c r="AJ665" t="s">
        <v>114</v>
      </c>
      <c r="AK665" t="s">
        <v>114</v>
      </c>
      <c r="AL665" s="43" t="b">
        <v>0</v>
      </c>
      <c r="AM665" s="3"/>
      <c r="AN665" s="3"/>
      <c r="AO665" s="43" t="b">
        <v>0</v>
      </c>
      <c r="AP665" s="3" t="b">
        <v>0</v>
      </c>
      <c r="AQ665" s="3">
        <f>VLOOKUP(Table2[[#This Row],[Job-no]],Table3[],26,FALSE)</f>
        <v>105900</v>
      </c>
      <c r="AR665" t="str">
        <f t="shared" si="126"/>
        <v>SCDM</v>
      </c>
      <c r="AS665" t="str">
        <f>VLOOKUP(AR665,Table1[],4,0)</f>
        <v>pendant</v>
      </c>
      <c r="AT665" t="str">
        <f>IF(BD665&gt;0,"Pattern",VLOOKUP(AR665,Table1[],5,0))</f>
        <v>Check for Kit</v>
      </c>
      <c r="AU665" s="34">
        <f>IF(AT665="Pattern",WORKDAY(Table2[[#This Row],[Scheduled Ship Date]],-10),WORKDAY(Table2[[#This Row],[Scheduled Ship Date]],-4))</f>
        <v>43545</v>
      </c>
      <c r="AV665">
        <f>IF(Table2[[#This Row],[Extrusion cut double saw]]=TRUE,IF(O665="ToDo",IF(AT665="Pattern",Table2[[#This Row],[Total Sections]]*0.4,Table2[[#This Row],[Total Sections]]*0.12),0),IF(AT665="Pattern",Table2[[#This Row],[Total Sections]]*4,Table2[[#This Row],[Total Sections]]*1.2))</f>
        <v>414</v>
      </c>
      <c r="AW665" s="42">
        <f t="shared" ca="1" si="132"/>
        <v>43474</v>
      </c>
      <c r="AX665" s="42">
        <f>IF(AT665="Pattern",Table2[[#This Row],[Scheduled Ship Date]]-2,Table2[[#This Row],[Scheduled Ship Date]]-3)</f>
        <v>43548</v>
      </c>
      <c r="AY665">
        <f>IF(Table2[[#This Row],[Pattern]]="Pattern",Table2[[#This Row],[Total Sections]]*4.82,Table2[[#This Row],[Total Sections]]*0.5)</f>
        <v>172.5</v>
      </c>
      <c r="AZ665" s="42">
        <f t="shared" ref="AZ665:AZ676" ca="1" si="134">TODAY()+7</f>
        <v>43474</v>
      </c>
      <c r="BA665" s="39">
        <f>((Table2[Total Sections]/Table2[Open Qty])-1)*Table2[Open Qty]*12.96</f>
        <v>0</v>
      </c>
      <c r="BB665" s="42"/>
      <c r="BC665" s="39" t="str">
        <f t="shared" si="127"/>
        <v>SCDM-4'-(4)-800-90-TW2750-D55-BLK-C(HS512W1186)-UNV-0(DALIDT6)-CA(72)-LBC</v>
      </c>
      <c r="BD665" s="39">
        <f t="shared" si="128"/>
        <v>0</v>
      </c>
      <c r="BE665" s="39" t="b">
        <f>_xlfn.IFNA(VLOOKUP(Table2[[#This Row],[Job-no]],Table4[],9,FALSE),TRUE)</f>
        <v>0</v>
      </c>
      <c r="BF665" t="str">
        <f>VLOOKUP(AR665,Table1[],3,0)</f>
        <v>SCULPT</v>
      </c>
      <c r="BG665" s="39" t="b">
        <f>_xlfn.IFNA(VLOOKUP(Table2[[#This Row],[Job-no]],Table4[],14,FALSE),TRUE)</f>
        <v>0</v>
      </c>
      <c r="BH665" s="39" t="str">
        <f>_xlfn.IFNA(VLOOKUP(Table2[[#This Row],[Job-no]],Table4[],11,FALSE),"Done")</f>
        <v/>
      </c>
      <c r="BI665" s="39">
        <f>IF(Table2[[#This Row],[Pattern]]="Pattern",VLOOKUP(Table2[[#This Row],[Product Code]],'Routing data'!$A$2:$W$470,13,FALSE),VLOOKUP(Table2[[#This Row],[Product Code]],'Routing data'!$A$2:$W$470,3,FALSE))</f>
        <v>2</v>
      </c>
      <c r="BJ665" s="39">
        <f>IF(Table2[[#This Row],[Pattern]]="Pattern",VLOOKUP(Table2[[#This Row],[Product Code]],'Routing data'!$A$2:$W$470,14,FALSE),VLOOKUP(Table2[[#This Row],[Product Code]],'Routing data'!$A$2:$W$470,4,FALSE))</f>
        <v>0</v>
      </c>
      <c r="BK665" s="39">
        <f>VLOOKUP(Table2[[#This Row],[Product Code]],'Routing data'!A$4:W$524,16,FALSE)</f>
        <v>0</v>
      </c>
      <c r="BL665" s="42">
        <f>IF(Table2[[#This Row],[Milling Required]]=0,"x",IF(AT665="Pattern",B665-10,B665-4))</f>
        <v>43547</v>
      </c>
      <c r="BM665" s="42" t="str">
        <f>IF(Table2[[#This Row],[Punching Required]]=0,"x",IF(AT665="Pattern",B665-8,B665-2))</f>
        <v>x</v>
      </c>
      <c r="BN665" s="42">
        <f t="shared" si="129"/>
        <v>43548</v>
      </c>
      <c r="BO665" s="39">
        <f>IF(Table2[[#This Row],[Milling]]="x","x",Table2[[#This Row],[Total Sections]]*2)</f>
        <v>690</v>
      </c>
      <c r="BP665" s="39" t="str">
        <f>IF(Table2[[#This Row],[Punching]]="x","x",Table2[Total Sections]*2)</f>
        <v>x</v>
      </c>
      <c r="BQ665" s="39">
        <f>IF(Table2[[#This Row],[Pattern]]="Pattern",Table2[Total Sections]*3,Table2[Total Sections]*1.5)</f>
        <v>517.5</v>
      </c>
      <c r="BR665" s="42">
        <f ca="1">TODAY()+10</f>
        <v>43477</v>
      </c>
      <c r="BS665" s="42"/>
      <c r="BT665" s="42"/>
      <c r="BU665" s="39"/>
      <c r="BV665" s="39" t="str">
        <f>_xlfn.IFNA(VLOOKUP(Table2[[#This Row],[Job-no]],Table4[],16,FALSE),"Ready")</f>
        <v/>
      </c>
      <c r="BW665" s="39" t="str">
        <f>_xlfn.IFNA(VLOOKUP(Table2[[#This Row],[Job-no]],Table4[],21,FALSE),"Ready")</f>
        <v/>
      </c>
      <c r="BX665" s="39" t="b">
        <f>_xlfn.IFNA(VLOOKUP(Table2[[#This Row],[Job-no]],Table4[],10,FALSE),TRUE)</f>
        <v>0</v>
      </c>
      <c r="BY665" s="39" t="str">
        <f>_xlfn.IFNA(VLOOKUP(Table2[[#This Row],[Job-no]],Table4[],22,FALSE),"Ready")</f>
        <v/>
      </c>
      <c r="BZ665" s="120">
        <f t="shared" si="130"/>
        <v>43551</v>
      </c>
      <c r="CA665" s="120" t="str">
        <f ca="1">IF(OR(Table2[[#This Row],[Saw Date]]=TODAY(),Table2[[#This Row],[Saw Date]]=TODAY()+1), Table2[[#This Row],[Saw Date]],IF(Table2[[#This Row],[Extrusion cut double saw]],"Done",""))</f>
        <v/>
      </c>
      <c r="CB665" s="120" t="str">
        <f ca="1">IF(OR(Table2[[#This Row],[Lens Date]]=TODAY(),Table2[[#This Row],[Lens Date]]=TODAY()+1), Table2[[#This Row],[Lens Date]],IF(Table2[[#This Row],[MSLens]]="Done","Done",""))</f>
        <v/>
      </c>
      <c r="CC665" s="120" t="str">
        <f ca="1">IF(OR(Table2[[#This Row],[Milling Date]]=TODAY(),Table2[[#This Row],[Milling Date]]=TODAY()+1), Table2[[#This Row],[Milling Date]],IF(Table2[[#This Row],[CNC Holes]]="Ready","Done",""))</f>
        <v/>
      </c>
      <c r="CD665" s="120" t="str">
        <f ca="1">IF(OR(Table2[[#This Row],[Welding Date]]=TODAY(),Table2[[#This Row],[Welding Date]]=TODAY()+1), Table2[[#This Row],[Welding Date]],IF(Table2[[#This Row],[Welding Corners]]="Ready","Done",""))</f>
        <v/>
      </c>
      <c r="CE665" s="120" t="str">
        <f ca="1">IF(OR(Table2[[#This Row],[Puching Date]]=TODAY(),Table2[[#This Row],[Puching Date]]=TODAY()+1), Table2[[#This Row],[Puching Date]],IF(Table2[[#This Row],[Punch Holes]]="Ready","Done",""))</f>
        <v/>
      </c>
      <c r="CF665" s="120" t="str">
        <f ca="1">IF(OR(Table2[[#This Row],[Housing Date2]]=TODAY(),Table2[[#This Row],[Housing Date2]]=TODAY()+1),Table2[[#This Row],[Housing Date2]],IF(Table2[[#This Row],[Body Assembly]],"Done",""))</f>
        <v/>
      </c>
      <c r="CG665" s="120" t="str">
        <f>_xlfn.IFNA(VLOOKUP(Table2[[#This Row],[Job-no]],Table4[],7,FALSE),"Done")</f>
        <v>Scheduled/Released</v>
      </c>
    </row>
    <row r="666" spans="1:85" x14ac:dyDescent="0.25">
      <c r="A666" t="str">
        <f>_xlfn.CONCAT(Table2[[#This Row],[Order]],"-",Table2[[#This Row],[Line]])</f>
        <v>74540-1</v>
      </c>
      <c r="B666" s="5">
        <v>43557</v>
      </c>
      <c r="C666" s="8">
        <v>74540</v>
      </c>
      <c r="D666" s="3" t="s">
        <v>2817</v>
      </c>
      <c r="E666" s="8">
        <v>1</v>
      </c>
      <c r="F666" s="8">
        <v>1</v>
      </c>
      <c r="G666" s="3" t="s">
        <v>42</v>
      </c>
      <c r="H666" s="8">
        <v>1</v>
      </c>
      <c r="I666" s="43" t="b">
        <v>0</v>
      </c>
      <c r="J666" s="43" t="b">
        <v>0</v>
      </c>
      <c r="K666" t="s">
        <v>114</v>
      </c>
      <c r="L666" s="43" t="b">
        <v>0</v>
      </c>
      <c r="M666" s="43" t="b">
        <v>0</v>
      </c>
      <c r="N666" s="43" t="b">
        <v>0</v>
      </c>
      <c r="O666" t="s">
        <v>114</v>
      </c>
      <c r="P666" t="s">
        <v>114</v>
      </c>
      <c r="Q666" t="s">
        <v>114</v>
      </c>
      <c r="R666" t="s">
        <v>114</v>
      </c>
      <c r="S666" t="s">
        <v>114</v>
      </c>
      <c r="T666" t="s">
        <v>114</v>
      </c>
      <c r="U666" t="s">
        <v>114</v>
      </c>
      <c r="V666" t="s">
        <v>114</v>
      </c>
      <c r="W666" s="5">
        <v>43552</v>
      </c>
      <c r="X666" s="3" t="s">
        <v>114</v>
      </c>
      <c r="Y666" s="3"/>
      <c r="Z666" s="3" t="s">
        <v>5157</v>
      </c>
      <c r="AA666" s="3" t="s">
        <v>114</v>
      </c>
      <c r="AB666" s="3" t="s">
        <v>74</v>
      </c>
      <c r="AC666" s="8">
        <v>12</v>
      </c>
      <c r="AD666" s="3" t="s">
        <v>5967</v>
      </c>
      <c r="AE666" s="4" t="s">
        <v>5968</v>
      </c>
      <c r="AF666" s="3"/>
      <c r="AG666" s="3" t="s">
        <v>114</v>
      </c>
      <c r="AH666" s="8">
        <v>1</v>
      </c>
      <c r="AI666" s="3" t="s">
        <v>74</v>
      </c>
      <c r="AJ666" t="s">
        <v>114</v>
      </c>
      <c r="AK666" t="s">
        <v>114</v>
      </c>
      <c r="AL666" s="43" t="b">
        <v>0</v>
      </c>
      <c r="AM666" s="3"/>
      <c r="AN666" s="3"/>
      <c r="AO666" s="43" t="b">
        <v>0</v>
      </c>
      <c r="AP666" s="3" t="b">
        <v>0</v>
      </c>
      <c r="AQ666" s="3">
        <f>VLOOKUP(Table2[[#This Row],[Job-no]],Table3[],26,FALSE)</f>
        <v>1250</v>
      </c>
      <c r="AR666" t="str">
        <f t="shared" si="126"/>
        <v>TB2DILED</v>
      </c>
      <c r="AS666" t="str">
        <f>VLOOKUP(AR666,Table1[],4,0)</f>
        <v>pendant</v>
      </c>
      <c r="AT666">
        <f>IF(BD666&gt;0,"Pattern",VLOOKUP(AR666,Table1[],5,0))</f>
        <v>0</v>
      </c>
      <c r="AU666" s="34">
        <f>IF(AT666="Pattern",WORKDAY(Table2[[#This Row],[Scheduled Ship Date]],-10),WORKDAY(Table2[[#This Row],[Scheduled Ship Date]],-4))</f>
        <v>43551</v>
      </c>
      <c r="AV666">
        <f>IF(Table2[[#This Row],[Extrusion cut double saw]]=TRUE,IF(O666="ToDo",IF(AT666="Pattern",Table2[[#This Row],[Total Sections]]*0.4,Table2[[#This Row],[Total Sections]]*0.12),0),IF(AT666="Pattern",Table2[[#This Row],[Total Sections]]*4,Table2[[#This Row],[Total Sections]]*1.2))</f>
        <v>1.2</v>
      </c>
      <c r="AW666" s="42">
        <f t="shared" ca="1" si="132"/>
        <v>43474</v>
      </c>
      <c r="AX666" s="42">
        <f>IF(AT666="Pattern",Table2[[#This Row],[Scheduled Ship Date]]-2,Table2[[#This Row],[Scheduled Ship Date]]-3)</f>
        <v>43554</v>
      </c>
      <c r="AY666">
        <f>IF(Table2[[#This Row],[Pattern]]="Pattern",Table2[[#This Row],[Total Sections]]*4.82,Table2[[#This Row],[Total Sections]]*0.5)</f>
        <v>0.5</v>
      </c>
      <c r="AZ666" s="42">
        <f t="shared" ca="1" si="134"/>
        <v>43474</v>
      </c>
      <c r="BA666" s="39">
        <f>((Table2[Total Sections]/Table2[Open Qty])-1)*Table2[Open Qty]*12.96</f>
        <v>0</v>
      </c>
      <c r="BB666" s="39"/>
      <c r="BC666" s="39" t="str">
        <f t="shared" si="127"/>
        <v>TB2DILED-1110-500-80-30-SO-SO-8-W-347-DP-1-CT15(36)</v>
      </c>
      <c r="BD666" s="39">
        <f t="shared" si="128"/>
        <v>0</v>
      </c>
      <c r="BE666" s="39" t="b">
        <f>_xlfn.IFNA(VLOOKUP(Table2[[#This Row],[Job-no]],Table4[],9,FALSE),TRUE)</f>
        <v>0</v>
      </c>
      <c r="BF666" t="str">
        <f>VLOOKUP(AR666,Table1[],3,0)</f>
        <v>TB2LED</v>
      </c>
      <c r="BG666" s="39" t="b">
        <f>_xlfn.IFNA(VLOOKUP(Table2[[#This Row],[Job-no]],Table4[],14,FALSE),TRUE)</f>
        <v>0</v>
      </c>
      <c r="BH666" s="39" t="str">
        <f>_xlfn.IFNA(VLOOKUP(Table2[[#This Row],[Job-no]],Table4[],11,FALSE),"Done")</f>
        <v/>
      </c>
      <c r="BI666" s="39">
        <f>IF(Table2[[#This Row],[Pattern]]="Pattern",VLOOKUP(Table2[[#This Row],[Product Code]],'Routing data'!$A$2:$W$470,13,FALSE),VLOOKUP(Table2[[#This Row],[Product Code]],'Routing data'!$A$2:$W$470,3,FALSE))</f>
        <v>2</v>
      </c>
      <c r="BJ666" s="39">
        <f>IF(Table2[[#This Row],[Pattern]]="Pattern",VLOOKUP(Table2[[#This Row],[Product Code]],'Routing data'!$A$2:$W$470,14,FALSE),VLOOKUP(Table2[[#This Row],[Product Code]],'Routing data'!$A$2:$W$470,4,FALSE))</f>
        <v>0</v>
      </c>
      <c r="BK666" s="39">
        <f>VLOOKUP(Table2[[#This Row],[Product Code]],'Routing data'!A$4:W$524,16,FALSE)</f>
        <v>0</v>
      </c>
      <c r="BL666" s="42">
        <f>IF(Table2[[#This Row],[Milling Required]]=0,"x",IF(AT666="Pattern",B666-10,B666-4))</f>
        <v>43553</v>
      </c>
      <c r="BM666" s="42" t="str">
        <f>IF(Table2[[#This Row],[Punching Required]]=0,"x",IF(AT666="Pattern",B666-8,B666-2))</f>
        <v>x</v>
      </c>
      <c r="BN666" s="42">
        <f t="shared" si="129"/>
        <v>43554</v>
      </c>
      <c r="BO666" s="39">
        <f>IF(Table2[[#This Row],[Milling]]="x","x",Table2[[#This Row],[Total Sections]]*2)</f>
        <v>2</v>
      </c>
      <c r="BP666" s="39" t="str">
        <f>IF(Table2[[#This Row],[Punching]]="x","x",Table2[Total Sections]*2)</f>
        <v>x</v>
      </c>
      <c r="BQ666" s="39">
        <f>IF(Table2[[#This Row],[Pattern]]="Pattern",Table2[Total Sections]*3,Table2[Total Sections]*1.5)</f>
        <v>1.5</v>
      </c>
      <c r="BR666" s="42">
        <f ca="1">TODAY()+11</f>
        <v>43478</v>
      </c>
      <c r="BS666" s="42"/>
      <c r="BT666" s="42"/>
      <c r="BU666" s="39"/>
      <c r="BV666" s="122" t="str">
        <f>_xlfn.IFNA(VLOOKUP(Table2[[#This Row],[Job-no]],Table4[],16,FALSE),"Ready")</f>
        <v/>
      </c>
      <c r="BW666" s="122" t="str">
        <f>_xlfn.IFNA(VLOOKUP(Table2[[#This Row],[Job-no]],Table4[],21,FALSE),"Ready")</f>
        <v/>
      </c>
      <c r="BX666" s="39" t="b">
        <f>_xlfn.IFNA(VLOOKUP(Table2[[#This Row],[Job-no]],Table4[],10,FALSE),TRUE)</f>
        <v>0</v>
      </c>
      <c r="BY666" s="39" t="str">
        <f>_xlfn.IFNA(VLOOKUP(Table2[[#This Row],[Job-no]],Table4[],22,FALSE),"Ready")</f>
        <v/>
      </c>
      <c r="BZ666" s="120">
        <f t="shared" si="130"/>
        <v>43557</v>
      </c>
      <c r="CA666" s="120" t="str">
        <f ca="1">IF(OR(Table2[[#This Row],[Saw Date]]=TODAY(),Table2[[#This Row],[Saw Date]]=TODAY()+1), Table2[[#This Row],[Saw Date]],IF(Table2[[#This Row],[Extrusion cut double saw]],"Done",""))</f>
        <v/>
      </c>
      <c r="CB666" s="120" t="str">
        <f ca="1">IF(OR(Table2[[#This Row],[Lens Date]]=TODAY(),Table2[[#This Row],[Lens Date]]=TODAY()+1), Table2[[#This Row],[Lens Date]],IF(Table2[[#This Row],[MSLens]]="Done","Done",""))</f>
        <v/>
      </c>
      <c r="CC666" s="120" t="str">
        <f ca="1">IF(OR(Table2[[#This Row],[Milling Date]]=TODAY(),Table2[[#This Row],[Milling Date]]=TODAY()+1), Table2[[#This Row],[Milling Date]],IF(Table2[[#This Row],[CNC Holes]]="Ready","Done",""))</f>
        <v/>
      </c>
      <c r="CD666" s="120" t="str">
        <f ca="1">IF(OR(Table2[[#This Row],[Welding Date]]=TODAY(),Table2[[#This Row],[Welding Date]]=TODAY()+1), Table2[[#This Row],[Welding Date]],IF(Table2[[#This Row],[Welding Corners]]="Ready","Done",""))</f>
        <v/>
      </c>
      <c r="CE666" s="120" t="str">
        <f ca="1">IF(OR(Table2[[#This Row],[Puching Date]]=TODAY(),Table2[[#This Row],[Puching Date]]=TODAY()+1), Table2[[#This Row],[Puching Date]],IF(Table2[[#This Row],[Punch Holes]]="Ready","Done",""))</f>
        <v/>
      </c>
      <c r="CF666" s="120" t="str">
        <f ca="1">IF(OR(Table2[[#This Row],[Housing Date2]]=TODAY(),Table2[[#This Row],[Housing Date2]]=TODAY()+1),Table2[[#This Row],[Housing Date2]],IF(Table2[[#This Row],[Body Assembly]],"Done",""))</f>
        <v/>
      </c>
      <c r="CG666" s="120" t="str">
        <f>_xlfn.IFNA(VLOOKUP(Table2[[#This Row],[Job-no]],Table4[],7,FALSE),"Done")</f>
        <v>Scheduled/Released</v>
      </c>
    </row>
    <row r="667" spans="1:85" x14ac:dyDescent="0.25">
      <c r="A667" t="str">
        <f>_xlfn.CONCAT(Table2[[#This Row],[Order]],"-",Table2[[#This Row],[Line]])</f>
        <v>74540-2</v>
      </c>
      <c r="B667" s="5">
        <v>43557</v>
      </c>
      <c r="C667" s="8">
        <v>74540</v>
      </c>
      <c r="D667" s="3" t="s">
        <v>2818</v>
      </c>
      <c r="E667" s="8">
        <v>2</v>
      </c>
      <c r="F667" s="8">
        <v>1</v>
      </c>
      <c r="G667" s="3" t="s">
        <v>42</v>
      </c>
      <c r="H667" s="8">
        <v>2</v>
      </c>
      <c r="I667" s="43" t="b">
        <v>0</v>
      </c>
      <c r="J667" s="43" t="b">
        <v>0</v>
      </c>
      <c r="K667" t="s">
        <v>114</v>
      </c>
      <c r="L667" s="43" t="b">
        <v>0</v>
      </c>
      <c r="M667" s="43" t="b">
        <v>0</v>
      </c>
      <c r="N667" s="43" t="b">
        <v>0</v>
      </c>
      <c r="O667" t="s">
        <v>114</v>
      </c>
      <c r="P667" t="s">
        <v>114</v>
      </c>
      <c r="Q667" t="s">
        <v>114</v>
      </c>
      <c r="R667" t="s">
        <v>114</v>
      </c>
      <c r="S667" t="s">
        <v>114</v>
      </c>
      <c r="T667" t="s">
        <v>114</v>
      </c>
      <c r="U667" t="s">
        <v>114</v>
      </c>
      <c r="V667" t="s">
        <v>114</v>
      </c>
      <c r="W667" s="5">
        <v>43552</v>
      </c>
      <c r="X667" s="3" t="s">
        <v>114</v>
      </c>
      <c r="Y667" s="3"/>
      <c r="Z667" s="3" t="s">
        <v>2303</v>
      </c>
      <c r="AA667" s="3" t="s">
        <v>114</v>
      </c>
      <c r="AB667" s="3" t="s">
        <v>74</v>
      </c>
      <c r="AC667" s="8">
        <v>12</v>
      </c>
      <c r="AD667" s="3" t="s">
        <v>5967</v>
      </c>
      <c r="AE667" s="4" t="s">
        <v>5968</v>
      </c>
      <c r="AF667" s="3"/>
      <c r="AG667" s="3" t="s">
        <v>114</v>
      </c>
      <c r="AH667" s="8">
        <v>2</v>
      </c>
      <c r="AI667" s="3" t="s">
        <v>74</v>
      </c>
      <c r="AJ667" t="s">
        <v>114</v>
      </c>
      <c r="AK667" t="s">
        <v>114</v>
      </c>
      <c r="AL667" s="43" t="b">
        <v>0</v>
      </c>
      <c r="AM667" s="3"/>
      <c r="AN667" s="3"/>
      <c r="AO667" s="43" t="b">
        <v>0</v>
      </c>
      <c r="AP667" s="3" t="b">
        <v>0</v>
      </c>
      <c r="AQ667" s="3">
        <f>VLOOKUP(Table2[[#This Row],[Job-no]],Table3[],26,FALSE)</f>
        <v>3750</v>
      </c>
      <c r="AR667" t="str">
        <f t="shared" si="126"/>
        <v>TB2DILED</v>
      </c>
      <c r="AS667" t="str">
        <f>VLOOKUP(AR667,Table1[],4,0)</f>
        <v>pendant</v>
      </c>
      <c r="AT667">
        <f>IF(BD667&gt;0,"Pattern",VLOOKUP(AR667,Table1[],5,0))</f>
        <v>0</v>
      </c>
      <c r="AU667" s="34">
        <f>IF(AT667="Pattern",WORKDAY(Table2[[#This Row],[Scheduled Ship Date]],-10),WORKDAY(Table2[[#This Row],[Scheduled Ship Date]],-4))</f>
        <v>43551</v>
      </c>
      <c r="AV667">
        <f>IF(Table2[[#This Row],[Extrusion cut double saw]]=TRUE,IF(O667="ToDo",IF(AT667="Pattern",Table2[[#This Row],[Total Sections]]*0.4,Table2[[#This Row],[Total Sections]]*0.12),0),IF(AT667="Pattern",Table2[[#This Row],[Total Sections]]*4,Table2[[#This Row],[Total Sections]]*1.2))</f>
        <v>2.4</v>
      </c>
      <c r="AW667" s="42">
        <f t="shared" ca="1" si="132"/>
        <v>43474</v>
      </c>
      <c r="AX667" s="42">
        <f>IF(AT667="Pattern",Table2[[#This Row],[Scheduled Ship Date]]-2,Table2[[#This Row],[Scheduled Ship Date]]-3)</f>
        <v>43554</v>
      </c>
      <c r="AY667">
        <f>IF(Table2[[#This Row],[Pattern]]="Pattern",Table2[[#This Row],[Total Sections]]*4.82,Table2[[#This Row],[Total Sections]]*0.5)</f>
        <v>1</v>
      </c>
      <c r="AZ667" s="42">
        <f t="shared" ca="1" si="134"/>
        <v>43474</v>
      </c>
      <c r="BA667" s="39">
        <f>((Table2[Total Sections]/Table2[Open Qty])-1)*Table2[Open Qty]*12.96</f>
        <v>0</v>
      </c>
      <c r="BB667" s="42"/>
      <c r="BC667" s="39" t="str">
        <f t="shared" si="127"/>
        <v>TB2DILED-1110-500-80-30-SO-SO-12-W-347-DP-1-CT15(36)</v>
      </c>
      <c r="BD667" s="39">
        <f t="shared" si="128"/>
        <v>0</v>
      </c>
      <c r="BE667" s="39" t="b">
        <f>_xlfn.IFNA(VLOOKUP(Table2[[#This Row],[Job-no]],Table4[],9,FALSE),TRUE)</f>
        <v>0</v>
      </c>
      <c r="BF667" t="str">
        <f>VLOOKUP(AR667,Table1[],3,0)</f>
        <v>TB2LED</v>
      </c>
      <c r="BG667" s="39" t="b">
        <f>_xlfn.IFNA(VLOOKUP(Table2[[#This Row],[Job-no]],Table4[],14,FALSE),TRUE)</f>
        <v>0</v>
      </c>
      <c r="BH667" s="39" t="str">
        <f>_xlfn.IFNA(VLOOKUP(Table2[[#This Row],[Job-no]],Table4[],11,FALSE),"Done")</f>
        <v/>
      </c>
      <c r="BI667" s="39">
        <f>IF(Table2[[#This Row],[Pattern]]="Pattern",VLOOKUP(Table2[[#This Row],[Product Code]],'Routing data'!$A$2:$W$470,13,FALSE),VLOOKUP(Table2[[#This Row],[Product Code]],'Routing data'!$A$2:$W$470,3,FALSE))</f>
        <v>2</v>
      </c>
      <c r="BJ667" s="39">
        <f>IF(Table2[[#This Row],[Pattern]]="Pattern",VLOOKUP(Table2[[#This Row],[Product Code]],'Routing data'!$A$2:$W$470,14,FALSE),VLOOKUP(Table2[[#This Row],[Product Code]],'Routing data'!$A$2:$W$470,4,FALSE))</f>
        <v>0</v>
      </c>
      <c r="BK667" s="39">
        <f>VLOOKUP(Table2[[#This Row],[Product Code]],'Routing data'!A$4:W$524,16,FALSE)</f>
        <v>0</v>
      </c>
      <c r="BL667" s="42">
        <f>IF(Table2[[#This Row],[Milling Required]]=0,"x",IF(AT667="Pattern",B667-10,B667-4))</f>
        <v>43553</v>
      </c>
      <c r="BM667" s="42" t="str">
        <f>IF(Table2[[#This Row],[Punching Required]]=0,"x",IF(AT667="Pattern",B667-8,B667-2))</f>
        <v>x</v>
      </c>
      <c r="BN667" s="42">
        <f t="shared" si="129"/>
        <v>43554</v>
      </c>
      <c r="BO667" s="39">
        <f>IF(Table2[[#This Row],[Milling]]="x","x",Table2[[#This Row],[Total Sections]]*2)</f>
        <v>4</v>
      </c>
      <c r="BP667" s="39" t="str">
        <f>IF(Table2[[#This Row],[Punching]]="x","x",Table2[Total Sections]*2)</f>
        <v>x</v>
      </c>
      <c r="BQ667" s="39">
        <f>IF(Table2[[#This Row],[Pattern]]="Pattern",Table2[Total Sections]*3,Table2[Total Sections]*1.5)</f>
        <v>3</v>
      </c>
      <c r="BR667" s="42">
        <f ca="1">TODAY()+11</f>
        <v>43478</v>
      </c>
      <c r="BS667" s="42"/>
      <c r="BT667" s="42"/>
      <c r="BU667" s="39"/>
      <c r="BV667" s="122" t="str">
        <f>_xlfn.IFNA(VLOOKUP(Table2[[#This Row],[Job-no]],Table4[],16,FALSE),"Ready")</f>
        <v/>
      </c>
      <c r="BW667" s="122" t="str">
        <f>_xlfn.IFNA(VLOOKUP(Table2[[#This Row],[Job-no]],Table4[],21,FALSE),"Ready")</f>
        <v/>
      </c>
      <c r="BX667" s="39" t="b">
        <f>_xlfn.IFNA(VLOOKUP(Table2[[#This Row],[Job-no]],Table4[],10,FALSE),TRUE)</f>
        <v>0</v>
      </c>
      <c r="BY667" s="39" t="str">
        <f>_xlfn.IFNA(VLOOKUP(Table2[[#This Row],[Job-no]],Table4[],22,FALSE),"Ready")</f>
        <v/>
      </c>
      <c r="BZ667" s="120">
        <f t="shared" si="130"/>
        <v>43557</v>
      </c>
      <c r="CA667" s="120" t="str">
        <f ca="1">IF(OR(Table2[[#This Row],[Saw Date]]=TODAY(),Table2[[#This Row],[Saw Date]]=TODAY()+1), Table2[[#This Row],[Saw Date]],IF(Table2[[#This Row],[Extrusion cut double saw]],"Done",""))</f>
        <v/>
      </c>
      <c r="CB667" s="120" t="str">
        <f ca="1">IF(OR(Table2[[#This Row],[Lens Date]]=TODAY(),Table2[[#This Row],[Lens Date]]=TODAY()+1), Table2[[#This Row],[Lens Date]],IF(Table2[[#This Row],[MSLens]]="Done","Done",""))</f>
        <v/>
      </c>
      <c r="CC667" s="120" t="str">
        <f ca="1">IF(OR(Table2[[#This Row],[Milling Date]]=TODAY(),Table2[[#This Row],[Milling Date]]=TODAY()+1), Table2[[#This Row],[Milling Date]],IF(Table2[[#This Row],[CNC Holes]]="Ready","Done",""))</f>
        <v/>
      </c>
      <c r="CD667" s="120" t="str">
        <f ca="1">IF(OR(Table2[[#This Row],[Welding Date]]=TODAY(),Table2[[#This Row],[Welding Date]]=TODAY()+1), Table2[[#This Row],[Welding Date]],IF(Table2[[#This Row],[Welding Corners]]="Ready","Done",""))</f>
        <v/>
      </c>
      <c r="CE667" s="120" t="str">
        <f ca="1">IF(OR(Table2[[#This Row],[Puching Date]]=TODAY(),Table2[[#This Row],[Puching Date]]=TODAY()+1), Table2[[#This Row],[Puching Date]],IF(Table2[[#This Row],[Punch Holes]]="Ready","Done",""))</f>
        <v/>
      </c>
      <c r="CF667" s="120" t="str">
        <f ca="1">IF(OR(Table2[[#This Row],[Housing Date2]]=TODAY(),Table2[[#This Row],[Housing Date2]]=TODAY()+1),Table2[[#This Row],[Housing Date2]],IF(Table2[[#This Row],[Body Assembly]],"Done",""))</f>
        <v/>
      </c>
      <c r="CG667" s="120" t="str">
        <f>_xlfn.IFNA(VLOOKUP(Table2[[#This Row],[Job-no]],Table4[],7,FALSE),"Done")</f>
        <v>Scheduled/Released</v>
      </c>
    </row>
    <row r="668" spans="1:85" x14ac:dyDescent="0.25">
      <c r="A668" s="39" t="str">
        <f>_xlfn.CONCAT(Table2[[#This Row],[Order]],"-",Table2[[#This Row],[Line]])</f>
        <v>70411-2</v>
      </c>
      <c r="B668" s="5">
        <v>43558</v>
      </c>
      <c r="C668" s="8">
        <v>70411</v>
      </c>
      <c r="D668" s="3" t="s">
        <v>1832</v>
      </c>
      <c r="E668" s="8">
        <v>2</v>
      </c>
      <c r="F668" s="8">
        <v>3</v>
      </c>
      <c r="G668" s="3" t="s">
        <v>42</v>
      </c>
      <c r="H668" s="8">
        <v>815</v>
      </c>
      <c r="I668" s="43" t="b">
        <v>0</v>
      </c>
      <c r="J668" s="43" t="b">
        <v>0</v>
      </c>
      <c r="K668" t="s">
        <v>114</v>
      </c>
      <c r="L668" s="43" t="b">
        <v>0</v>
      </c>
      <c r="M668" s="43" t="b">
        <v>0</v>
      </c>
      <c r="N668" s="43" t="b">
        <v>0</v>
      </c>
      <c r="O668" t="s">
        <v>114</v>
      </c>
      <c r="P668" t="s">
        <v>114</v>
      </c>
      <c r="Q668" t="s">
        <v>114</v>
      </c>
      <c r="R668" t="s">
        <v>114</v>
      </c>
      <c r="S668" t="s">
        <v>114</v>
      </c>
      <c r="T668" t="s">
        <v>114</v>
      </c>
      <c r="U668" t="s">
        <v>114</v>
      </c>
      <c r="V668" t="s">
        <v>114</v>
      </c>
      <c r="W668" s="5">
        <v>43553</v>
      </c>
      <c r="X668" s="3" t="s">
        <v>114</v>
      </c>
      <c r="Y668" s="3"/>
      <c r="Z668" s="3" t="s">
        <v>77</v>
      </c>
      <c r="AA668" s="3" t="s">
        <v>114</v>
      </c>
      <c r="AB668" s="3" t="s">
        <v>74</v>
      </c>
      <c r="AC668" s="8">
        <v>7</v>
      </c>
      <c r="AD668" s="3" t="s">
        <v>5967</v>
      </c>
      <c r="AE668" s="4" t="s">
        <v>5968</v>
      </c>
      <c r="AF668" s="3"/>
      <c r="AG668" s="3" t="s">
        <v>114</v>
      </c>
      <c r="AH668" s="8">
        <v>815</v>
      </c>
      <c r="AI668" s="3" t="s">
        <v>74</v>
      </c>
      <c r="AJ668" t="s">
        <v>114</v>
      </c>
      <c r="AK668" t="s">
        <v>114</v>
      </c>
      <c r="AL668" s="43" t="b">
        <v>0</v>
      </c>
      <c r="AM668" s="3"/>
      <c r="AN668" s="3"/>
      <c r="AO668" s="43" t="b">
        <v>0</v>
      </c>
      <c r="AP668" s="3" t="b">
        <v>0</v>
      </c>
      <c r="AQ668" s="3">
        <f>VLOOKUP(Table2[[#This Row],[Job-no]],Table3[],26,FALSE)</f>
        <v>244500</v>
      </c>
      <c r="AR668" t="str">
        <f t="shared" si="126"/>
        <v>SCDM</v>
      </c>
      <c r="AS668" t="str">
        <f>VLOOKUP(AR668,Table1[],4,0)</f>
        <v>pendant</v>
      </c>
      <c r="AT668" t="str">
        <f>IF(BD668&gt;0,"Pattern",VLOOKUP(AR668,Table1[],5,0))</f>
        <v>Check for Kit</v>
      </c>
      <c r="AU668" s="34">
        <f>IF(AT668="Pattern",WORKDAY(Table2[[#This Row],[Scheduled Ship Date]],-10),WORKDAY(Table2[[#This Row],[Scheduled Ship Date]],-4))</f>
        <v>43552</v>
      </c>
      <c r="AV668" s="39">
        <f>IF(Table2[[#This Row],[Extrusion cut double saw]]=TRUE,IF(O668="ToDo",IF(AT668="Pattern",Table2[[#This Row],[Total Sections]]*0.4,Table2[[#This Row],[Total Sections]]*0.12),0),IF(AT668="Pattern",Table2[[#This Row],[Total Sections]]*4,Table2[[#This Row],[Total Sections]]*1.2))</f>
        <v>978</v>
      </c>
      <c r="AW668" s="42">
        <f t="shared" ca="1" si="132"/>
        <v>43474</v>
      </c>
      <c r="AX668" s="42">
        <f>IF(AT668="Pattern",Table2[[#This Row],[Scheduled Ship Date]]-2,Table2[[#This Row],[Scheduled Ship Date]]-3)</f>
        <v>43555</v>
      </c>
      <c r="AY668" s="39">
        <f>IF(Table2[[#This Row],[Pattern]]="Pattern",Table2[[#This Row],[Total Sections]]*4.82,Table2[[#This Row],[Total Sections]]*0.5)</f>
        <v>407.5</v>
      </c>
      <c r="AZ668" s="42">
        <f t="shared" ca="1" si="134"/>
        <v>43474</v>
      </c>
      <c r="BA668" s="39">
        <f>((Table2[Total Sections]/Table2[Open Qty])-1)*Table2[Open Qty]*12.96</f>
        <v>0</v>
      </c>
      <c r="BB668" s="39"/>
      <c r="BC668" s="39" t="str">
        <f t="shared" si="127"/>
        <v>SCDM-4'-(4)-800-90-TW2750-D55-BLK-C(HS512W1186)-UNV-O(DALIDT6)-1-CA(72)-LBC</v>
      </c>
      <c r="BD668" s="39">
        <f t="shared" si="128"/>
        <v>0</v>
      </c>
      <c r="BE668" s="39" t="b">
        <f>_xlfn.IFNA(VLOOKUP(Table2[[#This Row],[Job-no]],Table4[],9,FALSE),TRUE)</f>
        <v>0</v>
      </c>
      <c r="BF668" t="str">
        <f>VLOOKUP(AR668,Table1[],3,0)</f>
        <v>SCULPT</v>
      </c>
      <c r="BG668" s="39" t="b">
        <f>_xlfn.IFNA(VLOOKUP(Table2[[#This Row],[Job-no]],Table4[],14,FALSE),TRUE)</f>
        <v>0</v>
      </c>
      <c r="BH668" s="39" t="str">
        <f>_xlfn.IFNA(VLOOKUP(Table2[[#This Row],[Job-no]],Table4[],11,FALSE),"Done")</f>
        <v/>
      </c>
      <c r="BI668" s="39">
        <f>IF(Table2[[#This Row],[Pattern]]="Pattern",VLOOKUP(Table2[[#This Row],[Product Code]],'Routing data'!$A$2:$W$470,13,FALSE),VLOOKUP(Table2[[#This Row],[Product Code]],'Routing data'!$A$2:$W$470,3,FALSE))</f>
        <v>2</v>
      </c>
      <c r="BJ668" s="39">
        <f>IF(Table2[[#This Row],[Pattern]]="Pattern",VLOOKUP(Table2[[#This Row],[Product Code]],'Routing data'!$A$2:$W$470,14,FALSE),VLOOKUP(Table2[[#This Row],[Product Code]],'Routing data'!$A$2:$W$470,4,FALSE))</f>
        <v>0</v>
      </c>
      <c r="BK668" s="39">
        <f>VLOOKUP(Table2[[#This Row],[Product Code]],'Routing data'!A$4:W$524,16,FALSE)</f>
        <v>0</v>
      </c>
      <c r="BL668" s="42">
        <f>IF(Table2[[#This Row],[Milling Required]]=0,"x",IF(AT668="Pattern",B668-10,B668-4))</f>
        <v>43554</v>
      </c>
      <c r="BM668" s="42" t="str">
        <f>IF(Table2[[#This Row],[Punching Required]]=0,"x",IF(AT668="Pattern",B668-8,B668-2))</f>
        <v>x</v>
      </c>
      <c r="BN668" s="42">
        <f t="shared" si="129"/>
        <v>43555</v>
      </c>
      <c r="BO668" s="39">
        <f>IF(Table2[[#This Row],[Milling]]="x","x",Table2[[#This Row],[Total Sections]]*2)</f>
        <v>1630</v>
      </c>
      <c r="BP668" s="39" t="str">
        <f>IF(Table2[[#This Row],[Punching]]="x","x",Table2[Total Sections]*2)</f>
        <v>x</v>
      </c>
      <c r="BQ668" s="39">
        <f>IF(Table2[[#This Row],[Pattern]]="Pattern",Table2[Total Sections]*3,Table2[Total Sections]*1.5)</f>
        <v>1222.5</v>
      </c>
      <c r="BR668" s="42">
        <f ca="1">TODAY()+10</f>
        <v>43477</v>
      </c>
      <c r="BS668" s="42"/>
      <c r="BT668" s="42"/>
      <c r="BU668" s="39"/>
      <c r="BV668" s="122" t="str">
        <f>_xlfn.IFNA(VLOOKUP(Table2[[#This Row],[Job-no]],Table4[],16,FALSE),"Ready")</f>
        <v/>
      </c>
      <c r="BW668" s="122" t="str">
        <f>_xlfn.IFNA(VLOOKUP(Table2[[#This Row],[Job-no]],Table4[],21,FALSE),"Ready")</f>
        <v/>
      </c>
      <c r="BX668" s="39" t="b">
        <f>_xlfn.IFNA(VLOOKUP(Table2[[#This Row],[Job-no]],Table4[],10,FALSE),TRUE)</f>
        <v>0</v>
      </c>
      <c r="BY668" s="39" t="str">
        <f>_xlfn.IFNA(VLOOKUP(Table2[[#This Row],[Job-no]],Table4[],22,FALSE),"Ready")</f>
        <v/>
      </c>
      <c r="BZ668" s="120">
        <f t="shared" si="130"/>
        <v>43558</v>
      </c>
      <c r="CA668" s="120" t="str">
        <f ca="1">IF(OR(Table2[[#This Row],[Saw Date]]=TODAY(),Table2[[#This Row],[Saw Date]]=TODAY()+1), Table2[[#This Row],[Saw Date]],IF(Table2[[#This Row],[Extrusion cut double saw]],"Done",""))</f>
        <v/>
      </c>
      <c r="CB668" s="120" t="str">
        <f ca="1">IF(OR(Table2[[#This Row],[Lens Date]]=TODAY(),Table2[[#This Row],[Lens Date]]=TODAY()+1), Table2[[#This Row],[Lens Date]],IF(Table2[[#This Row],[MSLens]]="Done","Done",""))</f>
        <v/>
      </c>
      <c r="CC668" s="120" t="str">
        <f ca="1">IF(OR(Table2[[#This Row],[Milling Date]]=TODAY(),Table2[[#This Row],[Milling Date]]=TODAY()+1), Table2[[#This Row],[Milling Date]],IF(Table2[[#This Row],[CNC Holes]]="Ready","Done",""))</f>
        <v/>
      </c>
      <c r="CD668" s="120" t="str">
        <f ca="1">IF(OR(Table2[[#This Row],[Welding Date]]=TODAY(),Table2[[#This Row],[Welding Date]]=TODAY()+1), Table2[[#This Row],[Welding Date]],IF(Table2[[#This Row],[Welding Corners]]="Ready","Done",""))</f>
        <v/>
      </c>
      <c r="CE668" s="120" t="str">
        <f ca="1">IF(OR(Table2[[#This Row],[Puching Date]]=TODAY(),Table2[[#This Row],[Puching Date]]=TODAY()+1), Table2[[#This Row],[Puching Date]],IF(Table2[[#This Row],[Punch Holes]]="Ready","Done",""))</f>
        <v/>
      </c>
      <c r="CF668" s="120" t="str">
        <f ca="1">IF(OR(Table2[[#This Row],[Housing Date2]]=TODAY(),Table2[[#This Row],[Housing Date2]]=TODAY()+1),Table2[[#This Row],[Housing Date2]],IF(Table2[[#This Row],[Body Assembly]],"Done",""))</f>
        <v/>
      </c>
      <c r="CG668" s="120" t="str">
        <f>_xlfn.IFNA(VLOOKUP(Table2[[#This Row],[Job-no]],Table4[],7,FALSE),"Done")</f>
        <v>Scheduled/Released</v>
      </c>
    </row>
    <row r="669" spans="1:85" x14ac:dyDescent="0.25">
      <c r="A669" s="39" t="str">
        <f>_xlfn.CONCAT(Table2[[#This Row],[Order]],"-",Table2[[#This Row],[Line]])</f>
        <v>74123-1</v>
      </c>
      <c r="B669" s="5">
        <v>43559</v>
      </c>
      <c r="C669" s="8">
        <v>74123</v>
      </c>
      <c r="D669" s="3" t="s">
        <v>186</v>
      </c>
      <c r="E669" s="8">
        <v>1</v>
      </c>
      <c r="F669" s="8">
        <v>2</v>
      </c>
      <c r="G669" s="3" t="s">
        <v>42</v>
      </c>
      <c r="H669" s="8">
        <v>35</v>
      </c>
      <c r="I669" s="43" t="b">
        <v>0</v>
      </c>
      <c r="J669" s="43" t="b">
        <v>0</v>
      </c>
      <c r="K669" t="s">
        <v>114</v>
      </c>
      <c r="L669" s="43" t="b">
        <v>0</v>
      </c>
      <c r="M669" s="43" t="b">
        <v>0</v>
      </c>
      <c r="N669" s="43" t="b">
        <v>0</v>
      </c>
      <c r="O669" t="s">
        <v>114</v>
      </c>
      <c r="P669" t="s">
        <v>114</v>
      </c>
      <c r="Q669" t="s">
        <v>114</v>
      </c>
      <c r="R669" t="s">
        <v>114</v>
      </c>
      <c r="S669" t="s">
        <v>114</v>
      </c>
      <c r="T669" t="s">
        <v>114</v>
      </c>
      <c r="U669" t="s">
        <v>114</v>
      </c>
      <c r="V669" t="s">
        <v>114</v>
      </c>
      <c r="W669" s="5">
        <v>43556</v>
      </c>
      <c r="X669" s="3" t="s">
        <v>114</v>
      </c>
      <c r="Y669" s="3"/>
      <c r="Z669" s="3" t="s">
        <v>5156</v>
      </c>
      <c r="AA669" s="3" t="s">
        <v>114</v>
      </c>
      <c r="AB669" s="3" t="s">
        <v>74</v>
      </c>
      <c r="AC669" s="8">
        <v>12</v>
      </c>
      <c r="AD669" s="3" t="s">
        <v>5967</v>
      </c>
      <c r="AE669" s="4" t="s">
        <v>5968</v>
      </c>
      <c r="AF669" s="3"/>
      <c r="AG669" s="3" t="s">
        <v>114</v>
      </c>
      <c r="AH669" s="8">
        <v>35</v>
      </c>
      <c r="AI669" s="3" t="s">
        <v>180</v>
      </c>
      <c r="AJ669" t="s">
        <v>114</v>
      </c>
      <c r="AK669" t="s">
        <v>114</v>
      </c>
      <c r="AL669" s="43" t="b">
        <v>0</v>
      </c>
      <c r="AM669" s="3"/>
      <c r="AN669" s="3"/>
      <c r="AO669" s="43" t="b">
        <v>0</v>
      </c>
      <c r="AP669" s="3" t="b">
        <v>0</v>
      </c>
      <c r="AQ669" s="3">
        <f>VLOOKUP(Table2[[#This Row],[Job-no]],Table3[],26,FALSE)</f>
        <v>6930.3</v>
      </c>
      <c r="AR669" t="str">
        <f t="shared" si="126"/>
        <v>MBWV</v>
      </c>
      <c r="AS669" t="str">
        <f>VLOOKUP(AR669,Table1[],4,0)</f>
        <v>wall</v>
      </c>
      <c r="AT669">
        <f>IF(BD669&gt;0,"Pattern",VLOOKUP(AR669,Table1[],5,0))</f>
        <v>0</v>
      </c>
      <c r="AU669" s="34">
        <f>IF(AT669="Pattern",WORKDAY(Table2[[#This Row],[Scheduled Ship Date]],-10),WORKDAY(Table2[[#This Row],[Scheduled Ship Date]],-4))</f>
        <v>43553</v>
      </c>
      <c r="AV669" s="39">
        <f>IF(Table2[[#This Row],[Extrusion cut double saw]]=TRUE,IF(O669="ToDo",IF(AT669="Pattern",Table2[[#This Row],[Total Sections]]*0.4,Table2[[#This Row],[Total Sections]]*0.12),0),IF(AT669="Pattern",Table2[[#This Row],[Total Sections]]*4,Table2[[#This Row],[Total Sections]]*1.2))</f>
        <v>42</v>
      </c>
      <c r="AW669" s="42">
        <f t="shared" ca="1" si="132"/>
        <v>43474</v>
      </c>
      <c r="AX669" s="42">
        <f>IF(AT669="Pattern",Table2[[#This Row],[Scheduled Ship Date]]-2,Table2[[#This Row],[Scheduled Ship Date]]-3)</f>
        <v>43556</v>
      </c>
      <c r="AY669" s="39">
        <f>IF(Table2[[#This Row],[Pattern]]="Pattern",Table2[[#This Row],[Total Sections]]*4.82,Table2[[#This Row],[Total Sections]]*0.5)</f>
        <v>17.5</v>
      </c>
      <c r="AZ669" s="42">
        <f t="shared" ca="1" si="134"/>
        <v>43474</v>
      </c>
      <c r="BA669" s="39">
        <f>((Table2[Total Sections]/Table2[Open Qty])-1)*Table2[Open Qty]*12.96</f>
        <v>0</v>
      </c>
      <c r="BB669" s="39"/>
      <c r="BC669" s="39" t="str">
        <f t="shared" si="127"/>
        <v>MBWV-S-3-T5-1-W-120-ERS-1</v>
      </c>
      <c r="BD669" s="39">
        <f t="shared" si="128"/>
        <v>0</v>
      </c>
      <c r="BE669" s="39" t="b">
        <f>_xlfn.IFNA(VLOOKUP(Table2[[#This Row],[Job-no]],Table4[],9,FALSE),TRUE)</f>
        <v>0</v>
      </c>
      <c r="BF669" s="39"/>
      <c r="BG669" s="39" t="b">
        <f>_xlfn.IFNA(VLOOKUP(Table2[[#This Row],[Job-no]],Table4[],14,FALSE),TRUE)</f>
        <v>0</v>
      </c>
      <c r="BH669" s="39" t="str">
        <f>_xlfn.IFNA(VLOOKUP(Table2[[#This Row],[Job-no]],Table4[],11,FALSE),"Done")</f>
        <v/>
      </c>
      <c r="BI669" s="39">
        <f>IF(Table2[[#This Row],[Pattern]]="Pattern",VLOOKUP(Table2[[#This Row],[Product Code]],'Routing data'!$A$2:$W$470,13,FALSE),VLOOKUP(Table2[[#This Row],[Product Code]],'Routing data'!$A$2:$W$470,3,FALSE))</f>
        <v>2</v>
      </c>
      <c r="BJ669" s="39">
        <f>IF(Table2[[#This Row],[Pattern]]="Pattern",VLOOKUP(Table2[[#This Row],[Product Code]],'Routing data'!$A$2:$W$470,14,FALSE),VLOOKUP(Table2[[#This Row],[Product Code]],'Routing data'!$A$2:$W$470,4,FALSE))</f>
        <v>0</v>
      </c>
      <c r="BK669" s="39">
        <f>VLOOKUP(Table2[[#This Row],[Product Code]],'Routing data'!A$4:W$524,16,FALSE)</f>
        <v>0</v>
      </c>
      <c r="BL669" s="42">
        <f>IF(Table2[[#This Row],[Milling Required]]=0,"x",IF(AT669="Pattern",B669-10,B669-4))</f>
        <v>43555</v>
      </c>
      <c r="BM669" s="39"/>
      <c r="BN669" s="42">
        <f t="shared" si="129"/>
        <v>43556</v>
      </c>
      <c r="BO669" s="39">
        <f>IF(Table2[[#This Row],[Milling]]="x","x",Table2[[#This Row],[Total Sections]]*2)</f>
        <v>70</v>
      </c>
      <c r="BP669" s="39">
        <f>IF(Table2[[#This Row],[Punching]]="x","x",Table2[Total Sections]*2)</f>
        <v>70</v>
      </c>
      <c r="BQ669" s="39">
        <f>IF(Table2[[#This Row],[Pattern]]="Pattern",Table2[Total Sections]*3,Table2[Total Sections]*1.5)</f>
        <v>52.5</v>
      </c>
      <c r="BR669" s="42">
        <f ca="1">TODAY()+11</f>
        <v>43478</v>
      </c>
      <c r="BS669" s="39"/>
      <c r="BT669" s="39"/>
      <c r="BU669" s="39"/>
      <c r="BV669" s="39" t="str">
        <f>_xlfn.IFNA(VLOOKUP(Table2[[#This Row],[Job-no]],Table4[],16,FALSE),"Ready")</f>
        <v/>
      </c>
      <c r="BW669" s="39" t="str">
        <f>_xlfn.IFNA(VLOOKUP(Table2[[#This Row],[Job-no]],Table4[],21,FALSE),"Ready")</f>
        <v/>
      </c>
      <c r="BX669" s="39" t="b">
        <f>_xlfn.IFNA(VLOOKUP(Table2[[#This Row],[Job-no]],Table4[],10,FALSE),TRUE)</f>
        <v>0</v>
      </c>
      <c r="BY669" s="39" t="str">
        <f>_xlfn.IFNA(VLOOKUP(Table2[[#This Row],[Job-no]],Table4[],22,FALSE),"Ready")</f>
        <v/>
      </c>
      <c r="BZ669" s="120">
        <f t="shared" si="130"/>
        <v>43559</v>
      </c>
      <c r="CA669" s="120" t="str">
        <f ca="1">IF(OR(Table2[[#This Row],[Saw Date]]=TODAY(),Table2[[#This Row],[Saw Date]]=TODAY()+1), Table2[[#This Row],[Saw Date]],IF(Table2[[#This Row],[Extrusion cut double saw]],"Done",""))</f>
        <v/>
      </c>
      <c r="CB669" s="120" t="str">
        <f ca="1">IF(OR(Table2[[#This Row],[Lens Date]]=TODAY(),Table2[[#This Row],[Lens Date]]=TODAY()+1), Table2[[#This Row],[Lens Date]],IF(Table2[[#This Row],[MSLens]]="Done","Done",""))</f>
        <v/>
      </c>
      <c r="CC669" s="120" t="str">
        <f ca="1">IF(OR(Table2[[#This Row],[Milling Date]]=TODAY(),Table2[[#This Row],[Milling Date]]=TODAY()+1), Table2[[#This Row],[Milling Date]],IF(Table2[[#This Row],[CNC Holes]]="Ready","Done",""))</f>
        <v/>
      </c>
      <c r="CD669" s="120" t="str">
        <f ca="1">IF(OR(Table2[[#This Row],[Welding Date]]=TODAY(),Table2[[#This Row],[Welding Date]]=TODAY()+1), Table2[[#This Row],[Welding Date]],IF(Table2[[#This Row],[Welding Corners]]="Ready","Done",""))</f>
        <v/>
      </c>
      <c r="CE669" s="120" t="str">
        <f ca="1">IF(OR(Table2[[#This Row],[Puching Date]]=TODAY(),Table2[[#This Row],[Puching Date]]=TODAY()+1), Table2[[#This Row],[Puching Date]],IF(Table2[[#This Row],[Punch Holes]]="Ready","Done",""))</f>
        <v/>
      </c>
      <c r="CF669" s="120" t="str">
        <f ca="1">IF(OR(Table2[[#This Row],[Housing Date2]]=TODAY(),Table2[[#This Row],[Housing Date2]]=TODAY()+1),Table2[[#This Row],[Housing Date2]],IF(Table2[[#This Row],[Body Assembly]],"Done",""))</f>
        <v/>
      </c>
      <c r="CG669" s="120" t="str">
        <f>_xlfn.IFNA(VLOOKUP(Table2[[#This Row],[Job-no]],Table4[],7,FALSE),"Done")</f>
        <v>Scheduled/Released</v>
      </c>
    </row>
    <row r="670" spans="1:85" x14ac:dyDescent="0.25">
      <c r="A670" s="47" t="str">
        <f>_xlfn.CONCAT(Table2[[#This Row],[Order]],"-",Table2[[#This Row],[Line]])</f>
        <v>70411-2</v>
      </c>
      <c r="B670" s="5">
        <v>43565</v>
      </c>
      <c r="C670" s="8">
        <v>70411</v>
      </c>
      <c r="D670" s="3" t="s">
        <v>1832</v>
      </c>
      <c r="E670" s="8">
        <v>2</v>
      </c>
      <c r="F670" s="8">
        <v>4</v>
      </c>
      <c r="G670" s="3" t="s">
        <v>42</v>
      </c>
      <c r="H670" s="8">
        <v>733</v>
      </c>
      <c r="I670" s="43" t="b">
        <v>0</v>
      </c>
      <c r="J670" s="43" t="b">
        <v>0</v>
      </c>
      <c r="K670" t="s">
        <v>114</v>
      </c>
      <c r="L670" s="43" t="b">
        <v>0</v>
      </c>
      <c r="M670" s="43" t="b">
        <v>0</v>
      </c>
      <c r="N670" s="43" t="b">
        <v>0</v>
      </c>
      <c r="O670" t="s">
        <v>114</v>
      </c>
      <c r="P670" t="s">
        <v>114</v>
      </c>
      <c r="Q670" t="s">
        <v>114</v>
      </c>
      <c r="R670" t="s">
        <v>114</v>
      </c>
      <c r="S670" t="s">
        <v>114</v>
      </c>
      <c r="T670" t="s">
        <v>114</v>
      </c>
      <c r="U670" t="s">
        <v>114</v>
      </c>
      <c r="V670" t="s">
        <v>114</v>
      </c>
      <c r="W670" s="5">
        <v>43560</v>
      </c>
      <c r="X670" s="3" t="s">
        <v>114</v>
      </c>
      <c r="Y670" s="3"/>
      <c r="Z670" s="3" t="s">
        <v>77</v>
      </c>
      <c r="AA670" s="3" t="s">
        <v>114</v>
      </c>
      <c r="AB670" s="3" t="s">
        <v>74</v>
      </c>
      <c r="AC670" s="8">
        <v>7</v>
      </c>
      <c r="AD670" s="3" t="s">
        <v>5967</v>
      </c>
      <c r="AE670" s="4" t="s">
        <v>5968</v>
      </c>
      <c r="AF670" s="3"/>
      <c r="AG670" s="3" t="s">
        <v>114</v>
      </c>
      <c r="AH670" s="8">
        <v>733</v>
      </c>
      <c r="AI670" s="3" t="s">
        <v>74</v>
      </c>
      <c r="AJ670" t="s">
        <v>114</v>
      </c>
      <c r="AK670" t="s">
        <v>114</v>
      </c>
      <c r="AL670" s="43" t="b">
        <v>0</v>
      </c>
      <c r="AM670" s="3"/>
      <c r="AN670" s="3"/>
      <c r="AO670" s="43" t="b">
        <v>0</v>
      </c>
      <c r="AP670" s="3" t="b">
        <v>0</v>
      </c>
      <c r="AQ670" s="3">
        <f>VLOOKUP(Table2[[#This Row],[Job-no]],Table3[],26,FALSE)</f>
        <v>244500</v>
      </c>
      <c r="AR670" t="str">
        <f t="shared" si="126"/>
        <v>SCDM</v>
      </c>
      <c r="AS670" s="48" t="str">
        <f>VLOOKUP(AR670,Table1[],4,0)</f>
        <v>pendant</v>
      </c>
      <c r="AT670" t="str">
        <f>IF(BD670&gt;0,"Pattern",VLOOKUP(AR670,Table1[],5,0))</f>
        <v>Check for Kit</v>
      </c>
      <c r="AU670" s="34">
        <f>IF(AT670="Pattern",WORKDAY(Table2[[#This Row],[Scheduled Ship Date]],-10),WORKDAY(Table2[[#This Row],[Scheduled Ship Date]],-4))</f>
        <v>43559</v>
      </c>
      <c r="AV670">
        <f>IF(Table2[[#This Row],[Extrusion cut double saw]]=TRUE,IF(O670="ToDo",IF(AT670="Pattern",Table2[[#This Row],[Total Sections]]*0.4,Table2[[#This Row],[Total Sections]]*0.12),0),IF(AT670="Pattern",Table2[[#This Row],[Total Sections]]*4,Table2[[#This Row],[Total Sections]]*1.2))</f>
        <v>879.6</v>
      </c>
      <c r="AW670" s="42">
        <f t="shared" ref="AW670:AW676" ca="1" si="135">TODAY()+8</f>
        <v>43475</v>
      </c>
      <c r="AX670" s="49">
        <f>IF(AT670="Pattern",Table2[[#This Row],[Scheduled Ship Date]]-2,Table2[[#This Row],[Scheduled Ship Date]]-3)</f>
        <v>43562</v>
      </c>
      <c r="AY670" s="47">
        <f>IF(Table2[[#This Row],[Pattern]]="Pattern",Table2[[#This Row],[Total Sections]]*4.82,Table2[[#This Row],[Total Sections]]*0.5)</f>
        <v>366.5</v>
      </c>
      <c r="AZ670" s="42">
        <f t="shared" ca="1" si="134"/>
        <v>43474</v>
      </c>
      <c r="BA670" s="47">
        <f>((Table2[Total Sections]/Table2[Open Qty])-1)*Table2[Open Qty]*12.96</f>
        <v>0</v>
      </c>
      <c r="BB670" s="42"/>
      <c r="BC670" s="39" t="str">
        <f t="shared" si="127"/>
        <v>SCDM-4'-(4)-800-90-TW2750-D55-BLK-C(HS512W1186)-UNV-O(DALIDT6)-1-CA(72)-LBC</v>
      </c>
      <c r="BD670" s="39">
        <f t="shared" si="128"/>
        <v>0</v>
      </c>
      <c r="BE670" s="39" t="b">
        <f>_xlfn.IFNA(VLOOKUP(Table2[[#This Row],[Job-no]],Table4[],9,FALSE),TRUE)</f>
        <v>0</v>
      </c>
      <c r="BF670" t="str">
        <f>VLOOKUP(AR670,Table1[],3,0)</f>
        <v>SCULPT</v>
      </c>
      <c r="BG670" s="39" t="b">
        <f>_xlfn.IFNA(VLOOKUP(Table2[[#This Row],[Job-no]],Table4[],14,FALSE),TRUE)</f>
        <v>0</v>
      </c>
      <c r="BH670" s="39" t="str">
        <f>_xlfn.IFNA(VLOOKUP(Table2[[#This Row],[Job-no]],Table4[],11,FALSE),"Done")</f>
        <v/>
      </c>
      <c r="BI670" s="39">
        <f>IF(Table2[[#This Row],[Pattern]]="Pattern",VLOOKUP(Table2[[#This Row],[Product Code]],'Routing data'!$A$2:$W$470,13,FALSE),VLOOKUP(Table2[[#This Row],[Product Code]],'Routing data'!$A$2:$W$470,3,FALSE))</f>
        <v>2</v>
      </c>
      <c r="BJ670" s="39">
        <f>IF(Table2[[#This Row],[Pattern]]="Pattern",VLOOKUP(Table2[[#This Row],[Product Code]],'Routing data'!$A$2:$W$470,14,FALSE),VLOOKUP(Table2[[#This Row],[Product Code]],'Routing data'!$A$2:$W$470,4,FALSE))</f>
        <v>0</v>
      </c>
      <c r="BK670" s="39">
        <f>VLOOKUP(Table2[[#This Row],[Product Code]],'Routing data'!A$4:W$524,16,FALSE)</f>
        <v>0</v>
      </c>
      <c r="BL670" s="42">
        <f>IF(Table2[[#This Row],[Milling Required]]=0,"x",IF(AT670="Pattern",B670-10,B670-4))</f>
        <v>43561</v>
      </c>
      <c r="BM670" s="42" t="str">
        <f>IF(Table2[[#This Row],[Punching Required]]=0,"x",IF(AT670="Pattern",B670-8,B670-2))</f>
        <v>x</v>
      </c>
      <c r="BN670" s="42">
        <f t="shared" si="129"/>
        <v>43562</v>
      </c>
      <c r="BO670" s="39">
        <f>IF(Table2[[#This Row],[Milling]]="x","x",Table2[[#This Row],[Total Sections]]*2)</f>
        <v>1466</v>
      </c>
      <c r="BP670" s="39" t="str">
        <f>IF(Table2[[#This Row],[Punching]]="x","x",Table2[Total Sections]*2)</f>
        <v>x</v>
      </c>
      <c r="BQ670" s="39">
        <f>IF(Table2[[#This Row],[Pattern]]="Pattern",Table2[Total Sections]*3,Table2[Total Sections]*1.5)</f>
        <v>1099.5</v>
      </c>
      <c r="BR670" s="42">
        <f ca="1">TODAY()+9</f>
        <v>43476</v>
      </c>
      <c r="BS670" s="42"/>
      <c r="BT670" s="42"/>
      <c r="BU670" s="39"/>
      <c r="BV670" s="122" t="str">
        <f>_xlfn.IFNA(VLOOKUP(Table2[[#This Row],[Job-no]],Table4[],16,FALSE),"Ready")</f>
        <v/>
      </c>
      <c r="BW670" s="122" t="str">
        <f>_xlfn.IFNA(VLOOKUP(Table2[[#This Row],[Job-no]],Table4[],21,FALSE),"Ready")</f>
        <v/>
      </c>
      <c r="BX670" s="39" t="b">
        <f>_xlfn.IFNA(VLOOKUP(Table2[[#This Row],[Job-no]],Table4[],10,FALSE),TRUE)</f>
        <v>0</v>
      </c>
      <c r="BY670" s="39" t="str">
        <f>_xlfn.IFNA(VLOOKUP(Table2[[#This Row],[Job-no]],Table4[],22,FALSE),"Ready")</f>
        <v/>
      </c>
      <c r="BZ670" s="120">
        <f t="shared" si="130"/>
        <v>43565</v>
      </c>
      <c r="CA670" s="120" t="str">
        <f ca="1">IF(OR(Table2[[#This Row],[Saw Date]]=TODAY(),Table2[[#This Row],[Saw Date]]=TODAY()+1), Table2[[#This Row],[Saw Date]],IF(Table2[[#This Row],[Extrusion cut double saw]],"Done",""))</f>
        <v/>
      </c>
      <c r="CB670" s="120" t="str">
        <f ca="1">IF(OR(Table2[[#This Row],[Lens Date]]=TODAY(),Table2[[#This Row],[Lens Date]]=TODAY()+1), Table2[[#This Row],[Lens Date]],IF(Table2[[#This Row],[MSLens]]="Done","Done",""))</f>
        <v/>
      </c>
      <c r="CC670" s="120" t="str">
        <f ca="1">IF(OR(Table2[[#This Row],[Milling Date]]=TODAY(),Table2[[#This Row],[Milling Date]]=TODAY()+1), Table2[[#This Row],[Milling Date]],IF(Table2[[#This Row],[CNC Holes]]="Ready","Done",""))</f>
        <v/>
      </c>
      <c r="CD670" s="120" t="str">
        <f ca="1">IF(OR(Table2[[#This Row],[Welding Date]]=TODAY(),Table2[[#This Row],[Welding Date]]=TODAY()+1), Table2[[#This Row],[Welding Date]],IF(Table2[[#This Row],[Welding Corners]]="Ready","Done",""))</f>
        <v/>
      </c>
      <c r="CE670" s="120" t="str">
        <f ca="1">IF(OR(Table2[[#This Row],[Puching Date]]=TODAY(),Table2[[#This Row],[Puching Date]]=TODAY()+1), Table2[[#This Row],[Puching Date]],IF(Table2[[#This Row],[Punch Holes]]="Ready","Done",""))</f>
        <v/>
      </c>
      <c r="CF670" s="120" t="str">
        <f ca="1">IF(OR(Table2[[#This Row],[Housing Date2]]=TODAY(),Table2[[#This Row],[Housing Date2]]=TODAY()+1),Table2[[#This Row],[Housing Date2]],IF(Table2[[#This Row],[Body Assembly]],"Done",""))</f>
        <v/>
      </c>
      <c r="CG670" s="120" t="str">
        <f>_xlfn.IFNA(VLOOKUP(Table2[[#This Row],[Job-no]],Table4[],7,FALSE),"Done")</f>
        <v>Scheduled/Released</v>
      </c>
    </row>
    <row r="671" spans="1:85" x14ac:dyDescent="0.25">
      <c r="A671" s="39" t="str">
        <f>_xlfn.CONCAT(Table2[[#This Row],[Order]],"-",Table2[[#This Row],[Line]])</f>
        <v>76134-1</v>
      </c>
      <c r="B671" s="5">
        <v>43579</v>
      </c>
      <c r="C671" s="8">
        <v>76134</v>
      </c>
      <c r="D671" s="3" t="s">
        <v>1193</v>
      </c>
      <c r="E671" s="8">
        <v>1</v>
      </c>
      <c r="F671" s="8">
        <v>1</v>
      </c>
      <c r="G671" s="3" t="s">
        <v>42</v>
      </c>
      <c r="H671" s="8">
        <v>1</v>
      </c>
      <c r="I671" s="43" t="b">
        <v>0</v>
      </c>
      <c r="J671" s="43" t="b">
        <v>0</v>
      </c>
      <c r="K671" t="s">
        <v>114</v>
      </c>
      <c r="L671" s="43" t="b">
        <v>0</v>
      </c>
      <c r="M671" s="43" t="b">
        <v>0</v>
      </c>
      <c r="N671" s="43" t="b">
        <v>0</v>
      </c>
      <c r="O671" t="s">
        <v>114</v>
      </c>
      <c r="P671" t="s">
        <v>114</v>
      </c>
      <c r="Q671" t="s">
        <v>114</v>
      </c>
      <c r="R671" t="s">
        <v>114</v>
      </c>
      <c r="S671" t="s">
        <v>114</v>
      </c>
      <c r="T671" t="s">
        <v>114</v>
      </c>
      <c r="U671" t="s">
        <v>114</v>
      </c>
      <c r="V671" t="s">
        <v>114</v>
      </c>
      <c r="W671" s="5">
        <v>43574</v>
      </c>
      <c r="X671" s="3" t="s">
        <v>114</v>
      </c>
      <c r="Y671" s="3"/>
      <c r="Z671" s="3" t="s">
        <v>4443</v>
      </c>
      <c r="AA671" s="3" t="s">
        <v>114</v>
      </c>
      <c r="AB671" s="3" t="s">
        <v>74</v>
      </c>
      <c r="AC671" s="8">
        <v>4</v>
      </c>
      <c r="AD671" s="3" t="s">
        <v>5967</v>
      </c>
      <c r="AE671" s="4" t="s">
        <v>5968</v>
      </c>
      <c r="AF671" s="3"/>
      <c r="AG671" s="3" t="s">
        <v>114</v>
      </c>
      <c r="AH671" s="8">
        <v>6</v>
      </c>
      <c r="AI671" s="3" t="s">
        <v>74</v>
      </c>
      <c r="AJ671" t="s">
        <v>114</v>
      </c>
      <c r="AK671" t="s">
        <v>114</v>
      </c>
      <c r="AL671" s="43" t="b">
        <v>0</v>
      </c>
      <c r="AM671" s="3"/>
      <c r="AN671" s="3"/>
      <c r="AO671" s="43" t="b">
        <v>0</v>
      </c>
      <c r="AP671" s="3" t="b">
        <v>0</v>
      </c>
      <c r="AQ671" s="3">
        <f>VLOOKUP(Table2[[#This Row],[Job-no]],Table3[],26,FALSE)</f>
        <v>2821.5</v>
      </c>
      <c r="AR671" t="str">
        <f t="shared" si="126"/>
        <v>SCDPAT</v>
      </c>
      <c r="AS671" t="str">
        <f>VLOOKUP(AR671,Table1[],4,0)</f>
        <v>pendant</v>
      </c>
      <c r="AT671" t="str">
        <f>IF(BD671&gt;0,"Pattern",VLOOKUP(AR671,Table1[],5,0))</f>
        <v>Pattern</v>
      </c>
      <c r="AU671" s="34">
        <f>IF(AT671="Pattern",WORKDAY(Table2[[#This Row],[Scheduled Ship Date]],-10),WORKDAY(Table2[[#This Row],[Scheduled Ship Date]],-4))</f>
        <v>43565</v>
      </c>
      <c r="AV671" s="39">
        <f>IF(Table2[[#This Row],[Extrusion cut double saw]]=TRUE,IF(O671="ToDo",IF(AT671="Pattern",Table2[[#This Row],[Total Sections]]*0.4,Table2[[#This Row],[Total Sections]]*0.12),0),IF(AT671="Pattern",Table2[[#This Row],[Total Sections]]*4,Table2[[#This Row],[Total Sections]]*1.2))</f>
        <v>24</v>
      </c>
      <c r="AW671" s="42">
        <f t="shared" ca="1" si="135"/>
        <v>43475</v>
      </c>
      <c r="AX671" s="42">
        <f>IF(AT671="Pattern",Table2[[#This Row],[Scheduled Ship Date]]-2,Table2[[#This Row],[Scheduled Ship Date]]-3)</f>
        <v>43577</v>
      </c>
      <c r="AY671" s="39">
        <f>IF(Table2[[#This Row],[Pattern]]="Pattern",Table2[[#This Row],[Total Sections]]*4.82,Table2[[#This Row],[Total Sections]]*0.5)</f>
        <v>28.92</v>
      </c>
      <c r="AZ671" s="42">
        <f t="shared" ca="1" si="134"/>
        <v>43474</v>
      </c>
      <c r="BA671" s="39">
        <f>((Table2[Total Sections]/Table2[Open Qty])-1)*Table2[Open Qty]*12.96</f>
        <v>64.800000000000011</v>
      </c>
      <c r="BB671" s="39"/>
      <c r="BC671" s="39" t="str">
        <f t="shared" si="127"/>
        <v>SCDPAT-ASO-60-400-80-35-FL-36-EX-W-UNV-DP-1-CTS(36)</v>
      </c>
      <c r="BD671" s="39">
        <f t="shared" si="128"/>
        <v>0</v>
      </c>
      <c r="BE671" s="39" t="b">
        <f>_xlfn.IFNA(VLOOKUP(Table2[[#This Row],[Job-no]],Table4[],9,FALSE),TRUE)</f>
        <v>0</v>
      </c>
      <c r="BF671" s="39"/>
      <c r="BG671" s="39" t="b">
        <f>_xlfn.IFNA(VLOOKUP(Table2[[#This Row],[Job-no]],Table4[],14,FALSE),TRUE)</f>
        <v>0</v>
      </c>
      <c r="BH671" s="39" t="str">
        <f>_xlfn.IFNA(VLOOKUP(Table2[[#This Row],[Job-no]],Table4[],11,FALSE),"Done")</f>
        <v/>
      </c>
      <c r="BI671" s="39">
        <f>IF(Table2[[#This Row],[Pattern]]="Pattern",VLOOKUP(Table2[[#This Row],[Product Code]],'Routing data'!$A$2:$W$470,13,FALSE),VLOOKUP(Table2[[#This Row],[Product Code]],'Routing data'!$A$2:$W$470,3,FALSE))</f>
        <v>2</v>
      </c>
      <c r="BJ671" s="39">
        <f>IF(Table2[[#This Row],[Pattern]]="Pattern",VLOOKUP(Table2[[#This Row],[Product Code]],'Routing data'!$A$2:$W$470,14,FALSE),VLOOKUP(Table2[[#This Row],[Product Code]],'Routing data'!$A$2:$W$470,4,FALSE))</f>
        <v>0</v>
      </c>
      <c r="BK671" s="39">
        <f>VLOOKUP(Table2[[#This Row],[Product Code]],'Routing data'!A$4:W$524,16,FALSE)</f>
        <v>5</v>
      </c>
      <c r="BL671" s="42">
        <f>IF(Table2[[#This Row],[Milling Required]]=0,"x",IF(AT671="Pattern",B671-10,B671-4))</f>
        <v>43569</v>
      </c>
      <c r="BM671" s="39"/>
      <c r="BN671" s="42">
        <f t="shared" si="129"/>
        <v>43577</v>
      </c>
      <c r="BO671" s="39">
        <f>IF(Table2[[#This Row],[Milling]]="x","x",Table2[[#This Row],[Total Sections]]*2)</f>
        <v>12</v>
      </c>
      <c r="BP671" s="39">
        <f>IF(Table2[[#This Row],[Punching]]="x","x",Table2[Total Sections]*2)</f>
        <v>12</v>
      </c>
      <c r="BQ671" s="39">
        <f>IF(Table2[[#This Row],[Pattern]]="Pattern",Table2[Total Sections]*3,Table2[Total Sections]*1.5)</f>
        <v>18</v>
      </c>
      <c r="BR671" s="42"/>
      <c r="BS671" s="39"/>
      <c r="BT671" s="39"/>
      <c r="BU671" s="39"/>
      <c r="BV671" s="39" t="str">
        <f>_xlfn.IFNA(VLOOKUP(Table2[[#This Row],[Job-no]],Table4[],16,FALSE),"Ready")</f>
        <v/>
      </c>
      <c r="BW671" s="39" t="str">
        <f>_xlfn.IFNA(VLOOKUP(Table2[[#This Row],[Job-no]],Table4[],21,FALSE),"Ready")</f>
        <v/>
      </c>
      <c r="BX671" s="39" t="b">
        <f>_xlfn.IFNA(VLOOKUP(Table2[[#This Row],[Job-no]],Table4[],10,FALSE),TRUE)</f>
        <v>0</v>
      </c>
      <c r="BY671" s="39" t="str">
        <f>_xlfn.IFNA(VLOOKUP(Table2[[#This Row],[Job-no]],Table4[],22,FALSE),"Ready")</f>
        <v/>
      </c>
      <c r="BZ671" s="120">
        <f t="shared" si="130"/>
        <v>43579</v>
      </c>
      <c r="CA671" s="120" t="str">
        <f ca="1">IF(OR(Table2[[#This Row],[Saw Date]]=TODAY(),Table2[[#This Row],[Saw Date]]=TODAY()+1), Table2[[#This Row],[Saw Date]],IF(Table2[[#This Row],[Extrusion cut double saw]],"Done",""))</f>
        <v/>
      </c>
      <c r="CB671" s="120" t="str">
        <f ca="1">IF(OR(Table2[[#This Row],[Lens Date]]=TODAY(),Table2[[#This Row],[Lens Date]]=TODAY()+1), Table2[[#This Row],[Lens Date]],IF(Table2[[#This Row],[MSLens]]="Done","Done",""))</f>
        <v/>
      </c>
      <c r="CC671" s="120" t="str">
        <f ca="1">IF(OR(Table2[[#This Row],[Milling Date]]=TODAY(),Table2[[#This Row],[Milling Date]]=TODAY()+1), Table2[[#This Row],[Milling Date]],IF(Table2[[#This Row],[CNC Holes]]="Ready","Done",""))</f>
        <v/>
      </c>
      <c r="CD671" s="120" t="str">
        <f ca="1">IF(OR(Table2[[#This Row],[Welding Date]]=TODAY(),Table2[[#This Row],[Welding Date]]=TODAY()+1), Table2[[#This Row],[Welding Date]],IF(Table2[[#This Row],[Welding Corners]]="Ready","Done",""))</f>
        <v/>
      </c>
      <c r="CE671" s="120" t="str">
        <f ca="1">IF(OR(Table2[[#This Row],[Puching Date]]=TODAY(),Table2[[#This Row],[Puching Date]]=TODAY()+1), Table2[[#This Row],[Puching Date]],IF(Table2[[#This Row],[Punch Holes]]="Ready","Done",""))</f>
        <v/>
      </c>
      <c r="CF671" s="120" t="str">
        <f ca="1">IF(OR(Table2[[#This Row],[Housing Date2]]=TODAY(),Table2[[#This Row],[Housing Date2]]=TODAY()+1),Table2[[#This Row],[Housing Date2]],IF(Table2[[#This Row],[Body Assembly]],"Done",""))</f>
        <v/>
      </c>
      <c r="CG671" s="120" t="str">
        <f>_xlfn.IFNA(VLOOKUP(Table2[[#This Row],[Job-no]],Table4[],7,FALSE),"Done")</f>
        <v>Scheduled/Released</v>
      </c>
    </row>
    <row r="672" spans="1:85" x14ac:dyDescent="0.25">
      <c r="A672" t="str">
        <f>_xlfn.CONCAT(Table2[[#This Row],[Order]],"-",Table2[[#This Row],[Line]])</f>
        <v>76134-2</v>
      </c>
      <c r="B672" s="5">
        <v>43579</v>
      </c>
      <c r="C672" s="8">
        <v>76134</v>
      </c>
      <c r="D672" s="3" t="s">
        <v>1194</v>
      </c>
      <c r="E672" s="8">
        <v>2</v>
      </c>
      <c r="F672" s="8">
        <v>1</v>
      </c>
      <c r="G672" s="3" t="s">
        <v>42</v>
      </c>
      <c r="H672" s="8">
        <v>3</v>
      </c>
      <c r="I672" s="43" t="b">
        <v>0</v>
      </c>
      <c r="J672" s="43" t="b">
        <v>0</v>
      </c>
      <c r="K672" t="s">
        <v>114</v>
      </c>
      <c r="L672" s="43" t="b">
        <v>0</v>
      </c>
      <c r="M672" s="43" t="b">
        <v>0</v>
      </c>
      <c r="N672" s="43" t="b">
        <v>0</v>
      </c>
      <c r="O672" t="s">
        <v>114</v>
      </c>
      <c r="P672" t="s">
        <v>114</v>
      </c>
      <c r="Q672" t="s">
        <v>114</v>
      </c>
      <c r="R672" t="s">
        <v>114</v>
      </c>
      <c r="S672" t="s">
        <v>114</v>
      </c>
      <c r="T672" t="s">
        <v>114</v>
      </c>
      <c r="U672" t="s">
        <v>114</v>
      </c>
      <c r="V672" t="s">
        <v>114</v>
      </c>
      <c r="W672" s="5">
        <v>43574</v>
      </c>
      <c r="X672" s="3" t="s">
        <v>114</v>
      </c>
      <c r="Y672" s="3"/>
      <c r="Z672" s="3" t="s">
        <v>5162</v>
      </c>
      <c r="AA672" s="3" t="s">
        <v>114</v>
      </c>
      <c r="AB672" s="3" t="s">
        <v>74</v>
      </c>
      <c r="AC672" s="8">
        <v>4</v>
      </c>
      <c r="AD672" s="3" t="s">
        <v>5967</v>
      </c>
      <c r="AE672" s="4" t="s">
        <v>5968</v>
      </c>
      <c r="AF672" s="3"/>
      <c r="AG672" s="3" t="s">
        <v>114</v>
      </c>
      <c r="AH672" s="8">
        <v>18</v>
      </c>
      <c r="AI672" s="3" t="s">
        <v>74</v>
      </c>
      <c r="AJ672" t="s">
        <v>114</v>
      </c>
      <c r="AK672" t="s">
        <v>114</v>
      </c>
      <c r="AL672" s="43" t="b">
        <v>0</v>
      </c>
      <c r="AM672" s="3"/>
      <c r="AN672" s="3"/>
      <c r="AO672" s="43" t="b">
        <v>0</v>
      </c>
      <c r="AP672" s="3" t="b">
        <v>0</v>
      </c>
      <c r="AQ672" s="3">
        <f>VLOOKUP(Table2[[#This Row],[Job-no]],Table3[],26,FALSE)</f>
        <v>7310.25</v>
      </c>
      <c r="AR672" t="str">
        <f t="shared" si="126"/>
        <v>SCDPAT</v>
      </c>
      <c r="AS672" t="str">
        <f>VLOOKUP(AR672,Table1[],4,0)</f>
        <v>pendant</v>
      </c>
      <c r="AT672" t="str">
        <f>IF(BD672&gt;0,"Pattern",VLOOKUP(AR672,Table1[],5,0))</f>
        <v>Pattern</v>
      </c>
      <c r="AU672" s="34">
        <f>IF(AT672="Pattern",WORKDAY(Table2[[#This Row],[Scheduled Ship Date]],-10),WORKDAY(Table2[[#This Row],[Scheduled Ship Date]],-4))</f>
        <v>43565</v>
      </c>
      <c r="AV672">
        <f>IF(Table2[[#This Row],[Extrusion cut double saw]]=TRUE,IF(O672="ToDo",IF(AT672="Pattern",Table2[[#This Row],[Total Sections]]*0.4,Table2[[#This Row],[Total Sections]]*0.12),0),IF(AT672="Pattern",Table2[[#This Row],[Total Sections]]*4,Table2[[#This Row],[Total Sections]]*1.2))</f>
        <v>72</v>
      </c>
      <c r="AW672" s="42">
        <f t="shared" ca="1" si="135"/>
        <v>43475</v>
      </c>
      <c r="AX672" s="42">
        <f>IF(AT672="Pattern",Table2[[#This Row],[Scheduled Ship Date]]-2,Table2[[#This Row],[Scheduled Ship Date]]-3)</f>
        <v>43577</v>
      </c>
      <c r="AY672">
        <f>IF(Table2[[#This Row],[Pattern]]="Pattern",Table2[[#This Row],[Total Sections]]*4.82,Table2[[#This Row],[Total Sections]]*0.5)</f>
        <v>86.76</v>
      </c>
      <c r="AZ672" s="42">
        <f t="shared" ca="1" si="134"/>
        <v>43474</v>
      </c>
      <c r="BA672" s="39">
        <f>((Table2[Total Sections]/Table2[Open Qty])-1)*Table2[Open Qty]*12.96</f>
        <v>194.4</v>
      </c>
      <c r="BB672" s="39"/>
      <c r="BC672" s="39" t="str">
        <f t="shared" si="127"/>
        <v>SCDPAT-ASO-60-400-80-35-FL-30-EX-W-UNV-DP-1-CTS(36)</v>
      </c>
      <c r="BD672" s="39">
        <f t="shared" si="128"/>
        <v>0</v>
      </c>
      <c r="BE672" s="39" t="b">
        <f>_xlfn.IFNA(VLOOKUP(Table2[[#This Row],[Job-no]],Table4[],9,FALSE),TRUE)</f>
        <v>0</v>
      </c>
      <c r="BF672" t="str">
        <f>VLOOKUP(AR672,Table1[],3,0)</f>
        <v>Sculpt</v>
      </c>
      <c r="BG672" s="39" t="b">
        <f>_xlfn.IFNA(VLOOKUP(Table2[[#This Row],[Job-no]],Table4[],14,FALSE),TRUE)</f>
        <v>0</v>
      </c>
      <c r="BH672" s="39" t="str">
        <f>_xlfn.IFNA(VLOOKUP(Table2[[#This Row],[Job-no]],Table4[],11,FALSE),"Done")</f>
        <v/>
      </c>
      <c r="BI672" s="39">
        <f>IF(Table2[[#This Row],[Pattern]]="Pattern",VLOOKUP(Table2[[#This Row],[Product Code]],'Routing data'!$A$2:$W$470,13,FALSE),VLOOKUP(Table2[[#This Row],[Product Code]],'Routing data'!$A$2:$W$470,3,FALSE))</f>
        <v>2</v>
      </c>
      <c r="BJ672" s="39">
        <f>IF(Table2[[#This Row],[Pattern]]="Pattern",VLOOKUP(Table2[[#This Row],[Product Code]],'Routing data'!$A$2:$W$470,14,FALSE),VLOOKUP(Table2[[#This Row],[Product Code]],'Routing data'!$A$2:$W$470,4,FALSE))</f>
        <v>0</v>
      </c>
      <c r="BK672" s="39">
        <f>VLOOKUP(Table2[[#This Row],[Product Code]],'Routing data'!A$4:W$524,16,FALSE)</f>
        <v>5</v>
      </c>
      <c r="BL672" s="42">
        <f>IF(Table2[[#This Row],[Milling Required]]=0,"x",IF(AT672="Pattern",B672-10,B672-4))</f>
        <v>43569</v>
      </c>
      <c r="BM672" s="42" t="str">
        <f>IF(Table2[[#This Row],[Punching Required]]=0,"x",IF(AT672="Pattern",B672-8,B672-2))</f>
        <v>x</v>
      </c>
      <c r="BN672" s="42">
        <f t="shared" si="129"/>
        <v>43577</v>
      </c>
      <c r="BO672" s="39">
        <f>IF(Table2[[#This Row],[Milling]]="x","x",Table2[[#This Row],[Total Sections]]*2)</f>
        <v>36</v>
      </c>
      <c r="BP672" s="39" t="str">
        <f>IF(Table2[[#This Row],[Punching]]="x","x",Table2[Total Sections]*2)</f>
        <v>x</v>
      </c>
      <c r="BQ672" s="39">
        <f>IF(Table2[[#This Row],[Pattern]]="Pattern",Table2[Total Sections]*3,Table2[Total Sections]*1.5)</f>
        <v>54</v>
      </c>
      <c r="BR672" s="42">
        <f ca="1">TODAY()+11</f>
        <v>43478</v>
      </c>
      <c r="BS672" s="42"/>
      <c r="BT672" s="42"/>
      <c r="BU672" s="39"/>
      <c r="BV672" s="39" t="str">
        <f>_xlfn.IFNA(VLOOKUP(Table2[[#This Row],[Job-no]],Table4[],16,FALSE),"Ready")</f>
        <v/>
      </c>
      <c r="BW672" s="39" t="str">
        <f>_xlfn.IFNA(VLOOKUP(Table2[[#This Row],[Job-no]],Table4[],21,FALSE),"Ready")</f>
        <v/>
      </c>
      <c r="BX672" s="39" t="b">
        <f>_xlfn.IFNA(VLOOKUP(Table2[[#This Row],[Job-no]],Table4[],10,FALSE),TRUE)</f>
        <v>0</v>
      </c>
      <c r="BY672" s="39" t="str">
        <f>_xlfn.IFNA(VLOOKUP(Table2[[#This Row],[Job-no]],Table4[],22,FALSE),"Ready")</f>
        <v/>
      </c>
      <c r="BZ672" s="120">
        <f t="shared" si="130"/>
        <v>43579</v>
      </c>
      <c r="CA672" s="120" t="str">
        <f ca="1">IF(OR(Table2[[#This Row],[Saw Date]]=TODAY(),Table2[[#This Row],[Saw Date]]=TODAY()+1), Table2[[#This Row],[Saw Date]],IF(Table2[[#This Row],[Extrusion cut double saw]],"Done",""))</f>
        <v/>
      </c>
      <c r="CB672" s="120" t="str">
        <f ca="1">IF(OR(Table2[[#This Row],[Lens Date]]=TODAY(),Table2[[#This Row],[Lens Date]]=TODAY()+1), Table2[[#This Row],[Lens Date]],IF(Table2[[#This Row],[MSLens]]="Done","Done",""))</f>
        <v/>
      </c>
      <c r="CC672" s="120" t="str">
        <f ca="1">IF(OR(Table2[[#This Row],[Milling Date]]=TODAY(),Table2[[#This Row],[Milling Date]]=TODAY()+1), Table2[[#This Row],[Milling Date]],IF(Table2[[#This Row],[CNC Holes]]="Ready","Done",""))</f>
        <v/>
      </c>
      <c r="CD672" s="120" t="str">
        <f ca="1">IF(OR(Table2[[#This Row],[Welding Date]]=TODAY(),Table2[[#This Row],[Welding Date]]=TODAY()+1), Table2[[#This Row],[Welding Date]],IF(Table2[[#This Row],[Welding Corners]]="Ready","Done",""))</f>
        <v/>
      </c>
      <c r="CE672" s="120" t="str">
        <f ca="1">IF(OR(Table2[[#This Row],[Puching Date]]=TODAY(),Table2[[#This Row],[Puching Date]]=TODAY()+1), Table2[[#This Row],[Puching Date]],IF(Table2[[#This Row],[Punch Holes]]="Ready","Done",""))</f>
        <v/>
      </c>
      <c r="CF672" s="120" t="str">
        <f ca="1">IF(OR(Table2[[#This Row],[Housing Date2]]=TODAY(),Table2[[#This Row],[Housing Date2]]=TODAY()+1),Table2[[#This Row],[Housing Date2]],IF(Table2[[#This Row],[Body Assembly]],"Done",""))</f>
        <v/>
      </c>
      <c r="CG672" s="120" t="str">
        <f>_xlfn.IFNA(VLOOKUP(Table2[[#This Row],[Job-no]],Table4[],7,FALSE),"Done")</f>
        <v>Scheduled/Released</v>
      </c>
    </row>
    <row r="673" spans="1:85" x14ac:dyDescent="0.25">
      <c r="A673" t="str">
        <f>_xlfn.CONCAT(Table2[[#This Row],[Order]],"-",Table2[[#This Row],[Line]])</f>
        <v>76134-3</v>
      </c>
      <c r="B673" s="5">
        <v>43579</v>
      </c>
      <c r="C673" s="8">
        <v>76134</v>
      </c>
      <c r="D673" s="3" t="s">
        <v>1195</v>
      </c>
      <c r="E673" s="8">
        <v>3</v>
      </c>
      <c r="F673" s="8">
        <v>1</v>
      </c>
      <c r="G673" s="3" t="s">
        <v>42</v>
      </c>
      <c r="H673" s="8">
        <v>1</v>
      </c>
      <c r="I673" s="43" t="b">
        <v>0</v>
      </c>
      <c r="J673" s="43" t="b">
        <v>0</v>
      </c>
      <c r="K673" t="s">
        <v>114</v>
      </c>
      <c r="L673" s="43" t="b">
        <v>0</v>
      </c>
      <c r="M673" s="43" t="b">
        <v>0</v>
      </c>
      <c r="N673" s="43" t="b">
        <v>0</v>
      </c>
      <c r="O673" t="s">
        <v>114</v>
      </c>
      <c r="P673" t="s">
        <v>114</v>
      </c>
      <c r="Q673" t="s">
        <v>114</v>
      </c>
      <c r="R673" t="s">
        <v>114</v>
      </c>
      <c r="S673" t="s">
        <v>114</v>
      </c>
      <c r="T673" t="s">
        <v>114</v>
      </c>
      <c r="U673" t="s">
        <v>114</v>
      </c>
      <c r="V673" t="s">
        <v>114</v>
      </c>
      <c r="W673" s="5">
        <v>43574</v>
      </c>
      <c r="X673" s="3" t="s">
        <v>114</v>
      </c>
      <c r="Y673" s="3"/>
      <c r="Z673" s="3" t="s">
        <v>1288</v>
      </c>
      <c r="AA673" s="3" t="s">
        <v>114</v>
      </c>
      <c r="AB673" s="3" t="s">
        <v>74</v>
      </c>
      <c r="AC673" s="8">
        <v>4</v>
      </c>
      <c r="AD673" s="3" t="s">
        <v>5967</v>
      </c>
      <c r="AE673" s="4" t="s">
        <v>5968</v>
      </c>
      <c r="AF673" s="3"/>
      <c r="AG673" s="3" t="s">
        <v>114</v>
      </c>
      <c r="AH673" s="8">
        <v>6</v>
      </c>
      <c r="AI673" s="3" t="s">
        <v>74</v>
      </c>
      <c r="AJ673" t="s">
        <v>114</v>
      </c>
      <c r="AK673" t="s">
        <v>114</v>
      </c>
      <c r="AL673" s="43" t="b">
        <v>0</v>
      </c>
      <c r="AM673" s="3"/>
      <c r="AN673" s="3"/>
      <c r="AO673" s="43" t="b">
        <v>0</v>
      </c>
      <c r="AP673" s="3" t="b">
        <v>0</v>
      </c>
      <c r="AQ673" s="3">
        <f>VLOOKUP(Table2[[#This Row],[Job-no]],Table3[],26,FALSE)</f>
        <v>3591</v>
      </c>
      <c r="AR673" t="str">
        <f t="shared" si="126"/>
        <v>SCDPAT</v>
      </c>
      <c r="AS673" t="str">
        <f>VLOOKUP(AR673,Table1[],4,0)</f>
        <v>pendant</v>
      </c>
      <c r="AT673" t="str">
        <f>IF(BD673&gt;0,"Pattern",VLOOKUP(AR673,Table1[],5,0))</f>
        <v>Pattern</v>
      </c>
      <c r="AU673" s="34">
        <f>IF(AT673="Pattern",WORKDAY(Table2[[#This Row],[Scheduled Ship Date]],-10),WORKDAY(Table2[[#This Row],[Scheduled Ship Date]],-4))</f>
        <v>43565</v>
      </c>
      <c r="AV673">
        <f>IF(Table2[[#This Row],[Extrusion cut double saw]]=TRUE,IF(O673="ToDo",IF(AT673="Pattern",Table2[[#This Row],[Total Sections]]*0.4,Table2[[#This Row],[Total Sections]]*0.12),0),IF(AT673="Pattern",Table2[[#This Row],[Total Sections]]*4,Table2[[#This Row],[Total Sections]]*1.2))</f>
        <v>24</v>
      </c>
      <c r="AW673" s="42">
        <f t="shared" ca="1" si="135"/>
        <v>43475</v>
      </c>
      <c r="AX673" s="42">
        <f>IF(AT673="Pattern",Table2[[#This Row],[Scheduled Ship Date]]-2,Table2[[#This Row],[Scheduled Ship Date]]-3)</f>
        <v>43577</v>
      </c>
      <c r="AY673">
        <f>IF(Table2[[#This Row],[Pattern]]="Pattern",Table2[[#This Row],[Total Sections]]*4.82,Table2[[#This Row],[Total Sections]]*0.5)</f>
        <v>28.92</v>
      </c>
      <c r="AZ673" s="42">
        <f t="shared" ca="1" si="134"/>
        <v>43474</v>
      </c>
      <c r="BA673" s="39">
        <f>((Table2[Total Sections]/Table2[Open Qty])-1)*Table2[Open Qty]*12.96</f>
        <v>64.800000000000011</v>
      </c>
      <c r="BB673" s="42"/>
      <c r="BC673" s="39" t="str">
        <f t="shared" si="127"/>
        <v>SCDPAT-ASO-60-400-80-35-FL-48-EX-W-UNV-DP-1-CTS(36)</v>
      </c>
      <c r="BD673" s="39">
        <f t="shared" si="128"/>
        <v>0</v>
      </c>
      <c r="BE673" s="39" t="b">
        <f>_xlfn.IFNA(VLOOKUP(Table2[[#This Row],[Job-no]],Table4[],9,FALSE),TRUE)</f>
        <v>0</v>
      </c>
      <c r="BF673" t="str">
        <f>VLOOKUP(AR673,Table1[],3,0)</f>
        <v>Sculpt</v>
      </c>
      <c r="BG673" s="39" t="b">
        <f>_xlfn.IFNA(VLOOKUP(Table2[[#This Row],[Job-no]],Table4[],14,FALSE),TRUE)</f>
        <v>0</v>
      </c>
      <c r="BH673" s="39" t="str">
        <f>_xlfn.IFNA(VLOOKUP(Table2[[#This Row],[Job-no]],Table4[],11,FALSE),"Done")</f>
        <v/>
      </c>
      <c r="BI673" s="39">
        <f>IF(Table2[[#This Row],[Pattern]]="Pattern",VLOOKUP(Table2[[#This Row],[Product Code]],'Routing data'!$A$2:$W$470,13,FALSE),VLOOKUP(Table2[[#This Row],[Product Code]],'Routing data'!$A$2:$W$470,3,FALSE))</f>
        <v>2</v>
      </c>
      <c r="BJ673" s="39">
        <f>IF(Table2[[#This Row],[Pattern]]="Pattern",VLOOKUP(Table2[[#This Row],[Product Code]],'Routing data'!$A$2:$W$470,14,FALSE),VLOOKUP(Table2[[#This Row],[Product Code]],'Routing data'!$A$2:$W$470,4,FALSE))</f>
        <v>0</v>
      </c>
      <c r="BK673" s="39">
        <f>VLOOKUP(Table2[[#This Row],[Product Code]],'Routing data'!A$4:W$524,16,FALSE)</f>
        <v>5</v>
      </c>
      <c r="BL673" s="42">
        <f>IF(Table2[[#This Row],[Milling Required]]=0,"x",IF(AT673="Pattern",B673-10,B673-4))</f>
        <v>43569</v>
      </c>
      <c r="BM673" s="42" t="str">
        <f>IF(Table2[[#This Row],[Punching Required]]=0,"x",IF(AT673="Pattern",B673-8,B673-2))</f>
        <v>x</v>
      </c>
      <c r="BN673" s="42">
        <f t="shared" si="129"/>
        <v>43577</v>
      </c>
      <c r="BO673" s="39">
        <f>IF(Table2[[#This Row],[Milling]]="x","x",Table2[[#This Row],[Total Sections]]*2)</f>
        <v>12</v>
      </c>
      <c r="BP673" s="39" t="str">
        <f>IF(Table2[[#This Row],[Punching]]="x","x",Table2[Total Sections]*2)</f>
        <v>x</v>
      </c>
      <c r="BQ673" s="39">
        <f>IF(Table2[[#This Row],[Pattern]]="Pattern",Table2[Total Sections]*3,Table2[Total Sections]*1.5)</f>
        <v>18</v>
      </c>
      <c r="BR673" s="42">
        <f ca="1">TODAY()+11</f>
        <v>43478</v>
      </c>
      <c r="BS673" s="42"/>
      <c r="BT673" s="42"/>
      <c r="BU673" s="39"/>
      <c r="BV673" s="122" t="str">
        <f>_xlfn.IFNA(VLOOKUP(Table2[[#This Row],[Job-no]],Table4[],16,FALSE),"Ready")</f>
        <v/>
      </c>
      <c r="BW673" s="122" t="str">
        <f>_xlfn.IFNA(VLOOKUP(Table2[[#This Row],[Job-no]],Table4[],21,FALSE),"Ready")</f>
        <v/>
      </c>
      <c r="BX673" s="39" t="b">
        <f>_xlfn.IFNA(VLOOKUP(Table2[[#This Row],[Job-no]],Table4[],10,FALSE),TRUE)</f>
        <v>0</v>
      </c>
      <c r="BY673" s="39" t="str">
        <f>_xlfn.IFNA(VLOOKUP(Table2[[#This Row],[Job-no]],Table4[],22,FALSE),"Ready")</f>
        <v/>
      </c>
      <c r="BZ673" s="120">
        <f t="shared" si="130"/>
        <v>43579</v>
      </c>
      <c r="CA673" s="120" t="str">
        <f ca="1">IF(OR(Table2[[#This Row],[Saw Date]]=TODAY(),Table2[[#This Row],[Saw Date]]=TODAY()+1), Table2[[#This Row],[Saw Date]],IF(Table2[[#This Row],[Extrusion cut double saw]],"Done",""))</f>
        <v/>
      </c>
      <c r="CB673" s="120" t="str">
        <f ca="1">IF(OR(Table2[[#This Row],[Lens Date]]=TODAY(),Table2[[#This Row],[Lens Date]]=TODAY()+1), Table2[[#This Row],[Lens Date]],IF(Table2[[#This Row],[MSLens]]="Done","Done",""))</f>
        <v/>
      </c>
      <c r="CC673" s="120" t="str">
        <f ca="1">IF(OR(Table2[[#This Row],[Milling Date]]=TODAY(),Table2[[#This Row],[Milling Date]]=TODAY()+1), Table2[[#This Row],[Milling Date]],IF(Table2[[#This Row],[CNC Holes]]="Ready","Done",""))</f>
        <v/>
      </c>
      <c r="CD673" s="120" t="str">
        <f ca="1">IF(OR(Table2[[#This Row],[Welding Date]]=TODAY(),Table2[[#This Row],[Welding Date]]=TODAY()+1), Table2[[#This Row],[Welding Date]],IF(Table2[[#This Row],[Welding Corners]]="Ready","Done",""))</f>
        <v/>
      </c>
      <c r="CE673" s="120" t="str">
        <f ca="1">IF(OR(Table2[[#This Row],[Puching Date]]=TODAY(),Table2[[#This Row],[Puching Date]]=TODAY()+1), Table2[[#This Row],[Puching Date]],IF(Table2[[#This Row],[Punch Holes]]="Ready","Done",""))</f>
        <v/>
      </c>
      <c r="CF673" s="120" t="str">
        <f ca="1">IF(OR(Table2[[#This Row],[Housing Date2]]=TODAY(),Table2[[#This Row],[Housing Date2]]=TODAY()+1),Table2[[#This Row],[Housing Date2]],IF(Table2[[#This Row],[Body Assembly]],"Done",""))</f>
        <v/>
      </c>
      <c r="CG673" s="120" t="str">
        <f>_xlfn.IFNA(VLOOKUP(Table2[[#This Row],[Job-no]],Table4[],7,FALSE),"Done")</f>
        <v>Scheduled/Released</v>
      </c>
    </row>
    <row r="674" spans="1:85" x14ac:dyDescent="0.25">
      <c r="A674" s="39" t="str">
        <f>_xlfn.CONCAT(Table2[[#This Row],[Order]],"-",Table2[[#This Row],[Line]])</f>
        <v>76134-12</v>
      </c>
      <c r="B674" s="5">
        <v>43579</v>
      </c>
      <c r="C674" s="8">
        <v>76134</v>
      </c>
      <c r="D674" s="3" t="s">
        <v>1125</v>
      </c>
      <c r="E674" s="8">
        <v>12</v>
      </c>
      <c r="F674" s="8">
        <v>1</v>
      </c>
      <c r="G674" s="3" t="s">
        <v>42</v>
      </c>
      <c r="H674" s="8">
        <v>21</v>
      </c>
      <c r="I674" s="43" t="b">
        <v>0</v>
      </c>
      <c r="J674" s="43" t="b">
        <v>0</v>
      </c>
      <c r="K674" t="s">
        <v>114</v>
      </c>
      <c r="L674" s="43" t="b">
        <v>0</v>
      </c>
      <c r="M674" s="43" t="b">
        <v>0</v>
      </c>
      <c r="N674" s="43" t="b">
        <v>0</v>
      </c>
      <c r="O674" t="s">
        <v>114</v>
      </c>
      <c r="P674" t="s">
        <v>114</v>
      </c>
      <c r="Q674" t="s">
        <v>114</v>
      </c>
      <c r="R674" t="s">
        <v>114</v>
      </c>
      <c r="S674" t="s">
        <v>114</v>
      </c>
      <c r="T674" t="s">
        <v>114</v>
      </c>
      <c r="U674" t="s">
        <v>114</v>
      </c>
      <c r="V674" t="s">
        <v>114</v>
      </c>
      <c r="W674" s="5">
        <v>43574</v>
      </c>
      <c r="X674" s="3" t="s">
        <v>114</v>
      </c>
      <c r="Y674" s="3"/>
      <c r="Z674" s="3" t="s">
        <v>127</v>
      </c>
      <c r="AA674" s="3" t="s">
        <v>114</v>
      </c>
      <c r="AB674" s="3" t="s">
        <v>74</v>
      </c>
      <c r="AC674" s="8">
        <v>4</v>
      </c>
      <c r="AD674" s="3" t="s">
        <v>5967</v>
      </c>
      <c r="AE674" s="4" t="s">
        <v>5968</v>
      </c>
      <c r="AF674" s="3"/>
      <c r="AG674" s="3" t="s">
        <v>114</v>
      </c>
      <c r="AH674" s="8">
        <v>21</v>
      </c>
      <c r="AI674" s="3" t="s">
        <v>74</v>
      </c>
      <c r="AJ674" t="s">
        <v>114</v>
      </c>
      <c r="AK674" t="s">
        <v>114</v>
      </c>
      <c r="AL674" s="43" t="b">
        <v>0</v>
      </c>
      <c r="AM674" s="3"/>
      <c r="AN674" s="3"/>
      <c r="AO674" s="43" t="b">
        <v>0</v>
      </c>
      <c r="AP674" s="3" t="b">
        <v>0</v>
      </c>
      <c r="AQ674" s="129">
        <f>VLOOKUP(Table2[[#This Row],[Job-no]],Table3[],26,FALSE)</f>
        <v>5745.6</v>
      </c>
      <c r="AR674" t="str">
        <f t="shared" si="126"/>
        <v>BMDLED</v>
      </c>
      <c r="AS674" t="str">
        <f>VLOOKUP(AR674,Table1[],4,0)</f>
        <v>pendant</v>
      </c>
      <c r="AT674">
        <f>IF(BD674&gt;0,"Pattern",VLOOKUP(AR674,Table1[],5,0))</f>
        <v>0</v>
      </c>
      <c r="AU674" s="34">
        <f>IF(AT674="Pattern",WORKDAY(Table2[[#This Row],[Scheduled Ship Date]],-10),WORKDAY(Table2[[#This Row],[Scheduled Ship Date]],-4))</f>
        <v>43573</v>
      </c>
      <c r="AV674" s="39">
        <f>IF(Table2[[#This Row],[Extrusion cut double saw]]=TRUE,IF(O674="ToDo",IF(AT674="Pattern",Table2[[#This Row],[Total Sections]]*0.4,Table2[[#This Row],[Total Sections]]*0.12),0),IF(AT674="Pattern",Table2[[#This Row],[Total Sections]]*4,Table2[[#This Row],[Total Sections]]*1.2))</f>
        <v>25.2</v>
      </c>
      <c r="AW674" s="42">
        <f t="shared" ca="1" si="135"/>
        <v>43475</v>
      </c>
      <c r="AX674" s="42">
        <f>IF(AT674="Pattern",Table2[[#This Row],[Scheduled Ship Date]]-2,Table2[[#This Row],[Scheduled Ship Date]]-3)</f>
        <v>43576</v>
      </c>
      <c r="AY674" s="39">
        <f>IF(Table2[[#This Row],[Pattern]]="Pattern",Table2[[#This Row],[Total Sections]]*4.82,Table2[[#This Row],[Total Sections]]*0.5)</f>
        <v>10.5</v>
      </c>
      <c r="AZ674" s="42">
        <f t="shared" ca="1" si="134"/>
        <v>43474</v>
      </c>
      <c r="BA674" s="39">
        <f>((Table2[Total Sections]/Table2[Open Qty])-1)*Table2[Open Qty]*12.96</f>
        <v>0</v>
      </c>
      <c r="BB674" s="39"/>
      <c r="BC674" s="39" t="str">
        <f t="shared" si="127"/>
        <v>BMDLED-1000-80-35-SO-4-W-120-DP-1-CTS(36)</v>
      </c>
      <c r="BD674" s="39">
        <f t="shared" si="128"/>
        <v>0</v>
      </c>
      <c r="BE674" s="39" t="b">
        <f>_xlfn.IFNA(VLOOKUP(Table2[[#This Row],[Job-no]],Table4[],9,FALSE),TRUE)</f>
        <v>0</v>
      </c>
      <c r="BF674" s="39"/>
      <c r="BG674" s="39" t="b">
        <f>_xlfn.IFNA(VLOOKUP(Table2[[#This Row],[Job-no]],Table4[],14,FALSE),TRUE)</f>
        <v>0</v>
      </c>
      <c r="BH674" s="39" t="str">
        <f>_xlfn.IFNA(VLOOKUP(Table2[[#This Row],[Job-no]],Table4[],11,FALSE),"Done")</f>
        <v/>
      </c>
      <c r="BI674" s="39">
        <f>IF(Table2[[#This Row],[Pattern]]="Pattern",VLOOKUP(Table2[[#This Row],[Product Code]],'Routing data'!$A$2:$W$470,13,FALSE),VLOOKUP(Table2[[#This Row],[Product Code]],'Routing data'!$A$2:$W$470,3,FALSE))</f>
        <v>2</v>
      </c>
      <c r="BJ674" s="39">
        <f>IF(Table2[[#This Row],[Pattern]]="Pattern",VLOOKUP(Table2[[#This Row],[Product Code]],'Routing data'!$A$2:$W$470,14,FALSE),VLOOKUP(Table2[[#This Row],[Product Code]],'Routing data'!$A$2:$W$470,4,FALSE))</f>
        <v>0</v>
      </c>
      <c r="BK674" s="39">
        <f>VLOOKUP(Table2[[#This Row],[Product Code]],'Routing data'!A$4:W$524,16,FALSE)</f>
        <v>0</v>
      </c>
      <c r="BL674" s="42">
        <f>IF(Table2[[#This Row],[Milling Required]]=0,"x",IF(AT674="Pattern",B674-10,B674-4))</f>
        <v>43575</v>
      </c>
      <c r="BM674" s="39"/>
      <c r="BN674" s="42">
        <f t="shared" si="129"/>
        <v>43576</v>
      </c>
      <c r="BO674" s="39">
        <f>IF(Table2[[#This Row],[Milling]]="x","x",Table2[[#This Row],[Total Sections]]*2)</f>
        <v>42</v>
      </c>
      <c r="BP674" s="39">
        <f>IF(Table2[[#This Row],[Punching]]="x","x",Table2[Total Sections]*2)</f>
        <v>42</v>
      </c>
      <c r="BQ674" s="39">
        <f>IF(Table2[[#This Row],[Pattern]]="Pattern",Table2[Total Sections]*3,Table2[Total Sections]*1.5)</f>
        <v>31.5</v>
      </c>
      <c r="BR674" s="42">
        <f ca="1">TODAY()+11</f>
        <v>43478</v>
      </c>
      <c r="BS674" s="39"/>
      <c r="BT674" s="39"/>
      <c r="BU674" s="39"/>
      <c r="BV674" s="39" t="str">
        <f>_xlfn.IFNA(VLOOKUP(Table2[[#This Row],[Job-no]],Table4[],16,FALSE),"Ready")</f>
        <v/>
      </c>
      <c r="BW674" s="39" t="str">
        <f>_xlfn.IFNA(VLOOKUP(Table2[[#This Row],[Job-no]],Table4[],21,FALSE),"Ready")</f>
        <v/>
      </c>
      <c r="BX674" s="39" t="b">
        <f>_xlfn.IFNA(VLOOKUP(Table2[[#This Row],[Job-no]],Table4[],10,FALSE),TRUE)</f>
        <v>0</v>
      </c>
      <c r="BY674" s="39" t="str">
        <f>_xlfn.IFNA(VLOOKUP(Table2[[#This Row],[Job-no]],Table4[],22,FALSE),"Ready")</f>
        <v/>
      </c>
      <c r="BZ674" s="120">
        <f t="shared" si="130"/>
        <v>43579</v>
      </c>
      <c r="CA674" s="120" t="str">
        <f ca="1">IF(OR(Table2[[#This Row],[Saw Date]]=TODAY(),Table2[[#This Row],[Saw Date]]=TODAY()+1), Table2[[#This Row],[Saw Date]],IF(Table2[[#This Row],[Extrusion cut double saw]],"Done",""))</f>
        <v/>
      </c>
      <c r="CB674" s="120" t="str">
        <f ca="1">IF(OR(Table2[[#This Row],[Lens Date]]=TODAY(),Table2[[#This Row],[Lens Date]]=TODAY()+1), Table2[[#This Row],[Lens Date]],IF(Table2[[#This Row],[MSLens]]="Done","Done",""))</f>
        <v/>
      </c>
      <c r="CC674" s="120" t="str">
        <f ca="1">IF(OR(Table2[[#This Row],[Milling Date]]=TODAY(),Table2[[#This Row],[Milling Date]]=TODAY()+1), Table2[[#This Row],[Milling Date]],IF(Table2[[#This Row],[CNC Holes]]="Ready","Done",""))</f>
        <v/>
      </c>
      <c r="CD674" s="120" t="str">
        <f ca="1">IF(OR(Table2[[#This Row],[Welding Date]]=TODAY(),Table2[[#This Row],[Welding Date]]=TODAY()+1), Table2[[#This Row],[Welding Date]],IF(Table2[[#This Row],[Welding Corners]]="Ready","Done",""))</f>
        <v/>
      </c>
      <c r="CE674" s="120" t="str">
        <f ca="1">IF(OR(Table2[[#This Row],[Puching Date]]=TODAY(),Table2[[#This Row],[Puching Date]]=TODAY()+1), Table2[[#This Row],[Puching Date]],IF(Table2[[#This Row],[Punch Holes]]="Ready","Done",""))</f>
        <v/>
      </c>
      <c r="CF674" s="120" t="str">
        <f ca="1">IF(OR(Table2[[#This Row],[Housing Date2]]=TODAY(),Table2[[#This Row],[Housing Date2]]=TODAY()+1),Table2[[#This Row],[Housing Date2]],IF(Table2[[#This Row],[Body Assembly]],"Done",""))</f>
        <v/>
      </c>
      <c r="CG674" s="120" t="str">
        <f>_xlfn.IFNA(VLOOKUP(Table2[[#This Row],[Job-no]],Table4[],7,FALSE),"Done")</f>
        <v>Scheduled/Released</v>
      </c>
    </row>
    <row r="675" spans="1:85" x14ac:dyDescent="0.25">
      <c r="A675" s="39" t="str">
        <f>_xlfn.CONCAT(Table2[[#This Row],[Order]],"-",Table2[[#This Row],[Line]])</f>
        <v>76134-13</v>
      </c>
      <c r="B675" s="5">
        <v>43579</v>
      </c>
      <c r="C675" s="8">
        <v>76134</v>
      </c>
      <c r="D675" s="3" t="s">
        <v>1127</v>
      </c>
      <c r="E675" s="8">
        <v>13</v>
      </c>
      <c r="F675" s="8">
        <v>1</v>
      </c>
      <c r="G675" s="3" t="s">
        <v>42</v>
      </c>
      <c r="H675" s="8">
        <v>2</v>
      </c>
      <c r="I675" s="43" t="b">
        <v>0</v>
      </c>
      <c r="J675" s="43" t="b">
        <v>0</v>
      </c>
      <c r="K675" t="s">
        <v>114</v>
      </c>
      <c r="L675" s="43" t="b">
        <v>0</v>
      </c>
      <c r="M675" s="43" t="b">
        <v>0</v>
      </c>
      <c r="N675" s="43" t="b">
        <v>0</v>
      </c>
      <c r="O675" t="s">
        <v>114</v>
      </c>
      <c r="P675" t="s">
        <v>114</v>
      </c>
      <c r="Q675" t="s">
        <v>114</v>
      </c>
      <c r="R675" t="s">
        <v>114</v>
      </c>
      <c r="S675" t="s">
        <v>114</v>
      </c>
      <c r="T675" t="s">
        <v>114</v>
      </c>
      <c r="U675" t="s">
        <v>114</v>
      </c>
      <c r="V675" t="s">
        <v>114</v>
      </c>
      <c r="W675" s="5">
        <v>43574</v>
      </c>
      <c r="X675" s="3" t="s">
        <v>114</v>
      </c>
      <c r="Y675" s="3"/>
      <c r="Z675" s="3" t="s">
        <v>3972</v>
      </c>
      <c r="AA675" s="3" t="s">
        <v>114</v>
      </c>
      <c r="AB675" s="3" t="s">
        <v>74</v>
      </c>
      <c r="AC675" s="8">
        <v>4</v>
      </c>
      <c r="AD675" s="3" t="s">
        <v>5967</v>
      </c>
      <c r="AE675" s="4" t="s">
        <v>5968</v>
      </c>
      <c r="AF675" s="3"/>
      <c r="AG675" s="3" t="s">
        <v>114</v>
      </c>
      <c r="AH675" s="8">
        <v>2</v>
      </c>
      <c r="AI675" s="3" t="s">
        <v>74</v>
      </c>
      <c r="AJ675" t="s">
        <v>114</v>
      </c>
      <c r="AK675" t="s">
        <v>114</v>
      </c>
      <c r="AL675" s="43" t="b">
        <v>0</v>
      </c>
      <c r="AM675" s="3"/>
      <c r="AN675" s="3"/>
      <c r="AO675" s="43" t="b">
        <v>0</v>
      </c>
      <c r="AP675" s="3" t="b">
        <v>0</v>
      </c>
      <c r="AQ675" s="129">
        <f>VLOOKUP(Table2[[#This Row],[Job-no]],Table3[],26,FALSE)</f>
        <v>1094.4000000000001</v>
      </c>
      <c r="AR675" t="str">
        <f t="shared" si="126"/>
        <v>BMDLED</v>
      </c>
      <c r="AS675" t="str">
        <f>VLOOKUP(AR675,Table1[],4,0)</f>
        <v>pendant</v>
      </c>
      <c r="AT675">
        <f>IF(BD675&gt;0,"Pattern",VLOOKUP(AR675,Table1[],5,0))</f>
        <v>0</v>
      </c>
      <c r="AU675" s="34">
        <f>IF(AT675="Pattern",WORKDAY(Table2[[#This Row],[Scheduled Ship Date]],-10),WORKDAY(Table2[[#This Row],[Scheduled Ship Date]],-4))</f>
        <v>43573</v>
      </c>
      <c r="AV675" s="39">
        <f>IF(Table2[[#This Row],[Extrusion cut double saw]]=TRUE,IF(O675="ToDo",IF(AT675="Pattern",Table2[[#This Row],[Total Sections]]*0.4,Table2[[#This Row],[Total Sections]]*0.12),0),IF(AT675="Pattern",Table2[[#This Row],[Total Sections]]*4,Table2[[#This Row],[Total Sections]]*1.2))</f>
        <v>2.4</v>
      </c>
      <c r="AW675" s="42">
        <f t="shared" ca="1" si="135"/>
        <v>43475</v>
      </c>
      <c r="AX675" s="42">
        <f>IF(AT675="Pattern",Table2[[#This Row],[Scheduled Ship Date]]-2,Table2[[#This Row],[Scheduled Ship Date]]-3)</f>
        <v>43576</v>
      </c>
      <c r="AY675" s="39">
        <f>IF(Table2[[#This Row],[Pattern]]="Pattern",Table2[[#This Row],[Total Sections]]*4.82,Table2[[#This Row],[Total Sections]]*0.5)</f>
        <v>1</v>
      </c>
      <c r="AZ675" s="42">
        <f t="shared" ca="1" si="134"/>
        <v>43474</v>
      </c>
      <c r="BA675" s="39">
        <f>((Table2[Total Sections]/Table2[Open Qty])-1)*Table2[Open Qty]*12.96</f>
        <v>0</v>
      </c>
      <c r="BB675" s="39"/>
      <c r="BC675" s="39" t="str">
        <f t="shared" si="127"/>
        <v>BMDLED-1000-80-35-SO-8-W-120-DP-1-CTS(36)</v>
      </c>
      <c r="BD675" s="39">
        <f t="shared" si="128"/>
        <v>0</v>
      </c>
      <c r="BE675" s="39" t="b">
        <f>_xlfn.IFNA(VLOOKUP(Table2[[#This Row],[Job-no]],Table4[],9,FALSE),TRUE)</f>
        <v>0</v>
      </c>
      <c r="BF675" s="39"/>
      <c r="BG675" s="39" t="b">
        <f>_xlfn.IFNA(VLOOKUP(Table2[[#This Row],[Job-no]],Table4[],14,FALSE),TRUE)</f>
        <v>0</v>
      </c>
      <c r="BH675" s="39" t="str">
        <f>_xlfn.IFNA(VLOOKUP(Table2[[#This Row],[Job-no]],Table4[],11,FALSE),"Done")</f>
        <v/>
      </c>
      <c r="BI675" s="39">
        <f>IF(Table2[[#This Row],[Pattern]]="Pattern",VLOOKUP(Table2[[#This Row],[Product Code]],'Routing data'!$A$2:$W$470,13,FALSE),VLOOKUP(Table2[[#This Row],[Product Code]],'Routing data'!$A$2:$W$470,3,FALSE))</f>
        <v>2</v>
      </c>
      <c r="BJ675" s="39">
        <f>IF(Table2[[#This Row],[Pattern]]="Pattern",VLOOKUP(Table2[[#This Row],[Product Code]],'Routing data'!$A$2:$W$470,14,FALSE),VLOOKUP(Table2[[#This Row],[Product Code]],'Routing data'!$A$2:$W$470,4,FALSE))</f>
        <v>0</v>
      </c>
      <c r="BK675" s="39">
        <f>VLOOKUP(Table2[[#This Row],[Product Code]],'Routing data'!A$4:W$524,16,FALSE)</f>
        <v>0</v>
      </c>
      <c r="BL675" s="42">
        <f>IF(Table2[[#This Row],[Milling Required]]=0,"x",IF(AT675="Pattern",B675-10,B675-4))</f>
        <v>43575</v>
      </c>
      <c r="BM675" s="39"/>
      <c r="BN675" s="42">
        <f t="shared" si="129"/>
        <v>43576</v>
      </c>
      <c r="BO675" s="39">
        <f>IF(Table2[[#This Row],[Milling]]="x","x",Table2[[#This Row],[Total Sections]]*2)</f>
        <v>4</v>
      </c>
      <c r="BP675" s="39">
        <f>IF(Table2[[#This Row],[Punching]]="x","x",Table2[Total Sections]*2)</f>
        <v>4</v>
      </c>
      <c r="BQ675" s="39">
        <f>IF(Table2[[#This Row],[Pattern]]="Pattern",Table2[Total Sections]*3,Table2[Total Sections]*1.5)</f>
        <v>3</v>
      </c>
      <c r="BR675" s="42">
        <f ca="1">TODAY()+11</f>
        <v>43478</v>
      </c>
      <c r="BS675" s="39"/>
      <c r="BT675" s="39"/>
      <c r="BU675" s="39"/>
      <c r="BV675" s="39" t="str">
        <f>_xlfn.IFNA(VLOOKUP(Table2[[#This Row],[Job-no]],Table4[],16,FALSE),"Ready")</f>
        <v/>
      </c>
      <c r="BW675" s="39" t="str">
        <f>_xlfn.IFNA(VLOOKUP(Table2[[#This Row],[Job-no]],Table4[],21,FALSE),"Ready")</f>
        <v/>
      </c>
      <c r="BX675" s="39" t="b">
        <f>_xlfn.IFNA(VLOOKUP(Table2[[#This Row],[Job-no]],Table4[],10,FALSE),TRUE)</f>
        <v>0</v>
      </c>
      <c r="BY675" s="39" t="str">
        <f>_xlfn.IFNA(VLOOKUP(Table2[[#This Row],[Job-no]],Table4[],22,FALSE),"Ready")</f>
        <v/>
      </c>
      <c r="BZ675" s="120">
        <f t="shared" si="130"/>
        <v>43579</v>
      </c>
      <c r="CA675" s="120" t="str">
        <f ca="1">IF(OR(Table2[[#This Row],[Saw Date]]=TODAY(),Table2[[#This Row],[Saw Date]]=TODAY()+1), Table2[[#This Row],[Saw Date]],IF(Table2[[#This Row],[Extrusion cut double saw]],"Done",""))</f>
        <v/>
      </c>
      <c r="CB675" s="120" t="str">
        <f ca="1">IF(OR(Table2[[#This Row],[Lens Date]]=TODAY(),Table2[[#This Row],[Lens Date]]=TODAY()+1), Table2[[#This Row],[Lens Date]],IF(Table2[[#This Row],[MSLens]]="Done","Done",""))</f>
        <v/>
      </c>
      <c r="CC675" s="120" t="str">
        <f ca="1">IF(OR(Table2[[#This Row],[Milling Date]]=TODAY(),Table2[[#This Row],[Milling Date]]=TODAY()+1), Table2[[#This Row],[Milling Date]],IF(Table2[[#This Row],[CNC Holes]]="Ready","Done",""))</f>
        <v/>
      </c>
      <c r="CD675" s="120" t="str">
        <f ca="1">IF(OR(Table2[[#This Row],[Welding Date]]=TODAY(),Table2[[#This Row],[Welding Date]]=TODAY()+1), Table2[[#This Row],[Welding Date]],IF(Table2[[#This Row],[Welding Corners]]="Ready","Done",""))</f>
        <v/>
      </c>
      <c r="CE675" s="120" t="str">
        <f ca="1">IF(OR(Table2[[#This Row],[Puching Date]]=TODAY(),Table2[[#This Row],[Puching Date]]=TODAY()+1), Table2[[#This Row],[Puching Date]],IF(Table2[[#This Row],[Punch Holes]]="Ready","Done",""))</f>
        <v/>
      </c>
      <c r="CF675" s="120" t="str">
        <f ca="1">IF(OR(Table2[[#This Row],[Housing Date2]]=TODAY(),Table2[[#This Row],[Housing Date2]]=TODAY()+1),Table2[[#This Row],[Housing Date2]],IF(Table2[[#This Row],[Body Assembly]],"Done",""))</f>
        <v/>
      </c>
      <c r="CG675" s="120" t="str">
        <f>_xlfn.IFNA(VLOOKUP(Table2[[#This Row],[Job-no]],Table4[],7,FALSE),"Done")</f>
        <v>Scheduled/Released</v>
      </c>
    </row>
    <row r="676" spans="1:85" x14ac:dyDescent="0.25">
      <c r="A676" t="str">
        <f>_xlfn.CONCAT(Table2[[#This Row],[Order]],"-",Table2[[#This Row],[Line]])</f>
        <v>76134-4</v>
      </c>
      <c r="B676" s="5">
        <v>43579</v>
      </c>
      <c r="C676" s="8">
        <v>76134</v>
      </c>
      <c r="D676" s="3" t="s">
        <v>1109</v>
      </c>
      <c r="E676" s="8">
        <v>4</v>
      </c>
      <c r="F676" s="8">
        <v>1</v>
      </c>
      <c r="G676" s="3" t="s">
        <v>42</v>
      </c>
      <c r="H676" s="8">
        <v>1</v>
      </c>
      <c r="I676" s="43" t="b">
        <v>0</v>
      </c>
      <c r="J676" s="43" t="b">
        <v>0</v>
      </c>
      <c r="K676" t="s">
        <v>114</v>
      </c>
      <c r="L676" s="43" t="b">
        <v>0</v>
      </c>
      <c r="M676" s="43" t="b">
        <v>0</v>
      </c>
      <c r="N676" s="43" t="b">
        <v>0</v>
      </c>
      <c r="O676" t="s">
        <v>114</v>
      </c>
      <c r="P676" t="s">
        <v>114</v>
      </c>
      <c r="Q676" t="s">
        <v>114</v>
      </c>
      <c r="R676" t="s">
        <v>114</v>
      </c>
      <c r="S676" t="s">
        <v>114</v>
      </c>
      <c r="T676" t="s">
        <v>114</v>
      </c>
      <c r="U676" t="s">
        <v>114</v>
      </c>
      <c r="V676" t="s">
        <v>114</v>
      </c>
      <c r="W676" s="5">
        <v>43574</v>
      </c>
      <c r="X676" s="3" t="s">
        <v>114</v>
      </c>
      <c r="Y676" s="3"/>
      <c r="Z676" s="3" t="s">
        <v>5163</v>
      </c>
      <c r="AA676" s="3" t="s">
        <v>114</v>
      </c>
      <c r="AB676" s="3" t="s">
        <v>74</v>
      </c>
      <c r="AC676" s="8">
        <v>4</v>
      </c>
      <c r="AD676" s="3" t="s">
        <v>5967</v>
      </c>
      <c r="AE676" s="4" t="s">
        <v>5968</v>
      </c>
      <c r="AF676" s="3"/>
      <c r="AG676" s="3" t="s">
        <v>114</v>
      </c>
      <c r="AH676" s="8">
        <v>3</v>
      </c>
      <c r="AI676" s="3" t="s">
        <v>74</v>
      </c>
      <c r="AJ676" t="s">
        <v>114</v>
      </c>
      <c r="AK676" t="s">
        <v>114</v>
      </c>
      <c r="AL676" s="43" t="b">
        <v>0</v>
      </c>
      <c r="AM676" s="3"/>
      <c r="AN676" s="3"/>
      <c r="AO676" s="43" t="b">
        <v>0</v>
      </c>
      <c r="AP676" s="3" t="b">
        <v>0</v>
      </c>
      <c r="AQ676" s="3">
        <f>VLOOKUP(Table2[[#This Row],[Job-no]],Table3[],26,FALSE)</f>
        <v>3231.9</v>
      </c>
      <c r="AR676" t="str">
        <f t="shared" si="126"/>
        <v>SCWDI</v>
      </c>
      <c r="AS676" t="str">
        <f>VLOOKUP(AR676,Table1[],4,0)</f>
        <v>wall</v>
      </c>
      <c r="AT676" t="str">
        <f>IF(BD676&gt;0,"Pattern",VLOOKUP(AR676,Table1[],5,0))</f>
        <v>Check for Kit</v>
      </c>
      <c r="AU676" s="34">
        <f>IF(AT676="Pattern",WORKDAY(Table2[[#This Row],[Scheduled Ship Date]],-10),WORKDAY(Table2[[#This Row],[Scheduled Ship Date]],-4))</f>
        <v>43573</v>
      </c>
      <c r="AV676">
        <f>IF(Table2[[#This Row],[Extrusion cut double saw]]=TRUE,IF(O676="ToDo",IF(AT676="Pattern",Table2[[#This Row],[Total Sections]]*0.4,Table2[[#This Row],[Total Sections]]*0.12),0),IF(AT676="Pattern",Table2[[#This Row],[Total Sections]]*4,Table2[[#This Row],[Total Sections]]*1.2))</f>
        <v>3.5999999999999996</v>
      </c>
      <c r="AW676" s="42">
        <f t="shared" ca="1" si="135"/>
        <v>43475</v>
      </c>
      <c r="AX676" s="42">
        <f>IF(AT676="Pattern",Table2[[#This Row],[Scheduled Ship Date]]-2,Table2[[#This Row],[Scheduled Ship Date]]-3)</f>
        <v>43576</v>
      </c>
      <c r="AY676">
        <f>IF(Table2[[#This Row],[Pattern]]="Pattern",Table2[[#This Row],[Total Sections]]*4.82,Table2[[#This Row],[Total Sections]]*0.5)</f>
        <v>1.5</v>
      </c>
      <c r="AZ676" s="42">
        <f t="shared" ca="1" si="134"/>
        <v>43474</v>
      </c>
      <c r="BA676" s="39">
        <f>((Table2[Total Sections]/Table2[Open Qty])-1)*Table2[Open Qty]*12.96</f>
        <v>25.92</v>
      </c>
      <c r="BB676" s="39"/>
      <c r="BC676" s="39" t="str">
        <f t="shared" si="127"/>
        <v>SCWDI-750-500-80-35-SO-FL-34-W-120-DP-2</v>
      </c>
      <c r="BD676" s="39">
        <f t="shared" si="128"/>
        <v>0</v>
      </c>
      <c r="BE676" s="39" t="b">
        <f>_xlfn.IFNA(VLOOKUP(Table2[[#This Row],[Job-no]],Table4[],9,FALSE),TRUE)</f>
        <v>0</v>
      </c>
      <c r="BF676" t="str">
        <f>VLOOKUP(AR676,Table1[],3,0)</f>
        <v>SCULPT</v>
      </c>
      <c r="BG676" s="39" t="b">
        <f>_xlfn.IFNA(VLOOKUP(Table2[[#This Row],[Job-no]],Table4[],14,FALSE),TRUE)</f>
        <v>0</v>
      </c>
      <c r="BH676" s="39" t="str">
        <f>_xlfn.IFNA(VLOOKUP(Table2[[#This Row],[Job-no]],Table4[],11,FALSE),"Done")</f>
        <v/>
      </c>
      <c r="BI676" s="39">
        <f>IF(Table2[[#This Row],[Pattern]]="Pattern",VLOOKUP(Table2[[#This Row],[Product Code]],'Routing data'!$A$2:$W$470,13,FALSE),VLOOKUP(Table2[[#This Row],[Product Code]],'Routing data'!$A$2:$W$470,3,FALSE))</f>
        <v>2</v>
      </c>
      <c r="BJ676" s="39">
        <f>IF(Table2[[#This Row],[Pattern]]="Pattern",VLOOKUP(Table2[[#This Row],[Product Code]],'Routing data'!$A$2:$W$470,14,FALSE),VLOOKUP(Table2[[#This Row],[Product Code]],'Routing data'!$A$2:$W$470,4,FALSE))</f>
        <v>0</v>
      </c>
      <c r="BK676" s="39">
        <f>VLOOKUP(Table2[[#This Row],[Product Code]],'Routing data'!A$4:W$524,16,FALSE)</f>
        <v>0</v>
      </c>
      <c r="BL676" s="42">
        <f>IF(Table2[[#This Row],[Milling Required]]=0,"x",IF(AT676="Pattern",B676-10,B676-4))</f>
        <v>43575</v>
      </c>
      <c r="BM676" s="42" t="str">
        <f>IF(Table2[[#This Row],[Punching Required]]=0,"x",IF(AT676="Pattern",B676-8,B676-2))</f>
        <v>x</v>
      </c>
      <c r="BN676" s="42">
        <f t="shared" si="129"/>
        <v>43576</v>
      </c>
      <c r="BO676" s="39">
        <f>IF(Table2[[#This Row],[Milling]]="x","x",Table2[[#This Row],[Total Sections]]*2)</f>
        <v>6</v>
      </c>
      <c r="BP676" s="39" t="str">
        <f>IF(Table2[[#This Row],[Punching]]="x","x",Table2[Total Sections]*2)</f>
        <v>x</v>
      </c>
      <c r="BQ676" s="39">
        <f>IF(Table2[[#This Row],[Pattern]]="Pattern",Table2[Total Sections]*3,Table2[Total Sections]*1.5)</f>
        <v>4.5</v>
      </c>
      <c r="BR676" s="42">
        <f ca="1">TODAY()+11</f>
        <v>43478</v>
      </c>
      <c r="BS676" s="39"/>
      <c r="BT676" s="42"/>
      <c r="BU676" s="39"/>
      <c r="BV676" s="39" t="str">
        <f>_xlfn.IFNA(VLOOKUP(Table2[[#This Row],[Job-no]],Table4[],16,FALSE),"Ready")</f>
        <v/>
      </c>
      <c r="BW676" s="39" t="str">
        <f>_xlfn.IFNA(VLOOKUP(Table2[[#This Row],[Job-no]],Table4[],21,FALSE),"Ready")</f>
        <v/>
      </c>
      <c r="BX676" s="39" t="b">
        <f>_xlfn.IFNA(VLOOKUP(Table2[[#This Row],[Job-no]],Table4[],10,FALSE),TRUE)</f>
        <v>0</v>
      </c>
      <c r="BY676" s="39" t="str">
        <f>_xlfn.IFNA(VLOOKUP(Table2[[#This Row],[Job-no]],Table4[],22,FALSE),"Ready")</f>
        <v/>
      </c>
      <c r="BZ676" s="120">
        <f t="shared" si="130"/>
        <v>43579</v>
      </c>
      <c r="CA676" s="120" t="str">
        <f ca="1">IF(OR(Table2[[#This Row],[Saw Date]]=TODAY(),Table2[[#This Row],[Saw Date]]=TODAY()+1), Table2[[#This Row],[Saw Date]],IF(Table2[[#This Row],[Extrusion cut double saw]],"Done",""))</f>
        <v/>
      </c>
      <c r="CB676" s="120" t="str">
        <f ca="1">IF(OR(Table2[[#This Row],[Lens Date]]=TODAY(),Table2[[#This Row],[Lens Date]]=TODAY()+1), Table2[[#This Row],[Lens Date]],IF(Table2[[#This Row],[MSLens]]="Done","Done",""))</f>
        <v/>
      </c>
      <c r="CC676" s="120" t="str">
        <f ca="1">IF(OR(Table2[[#This Row],[Milling Date]]=TODAY(),Table2[[#This Row],[Milling Date]]=TODAY()+1), Table2[[#This Row],[Milling Date]],IF(Table2[[#This Row],[CNC Holes]]="Ready","Done",""))</f>
        <v/>
      </c>
      <c r="CD676" s="120" t="str">
        <f ca="1">IF(OR(Table2[[#This Row],[Welding Date]]=TODAY(),Table2[[#This Row],[Welding Date]]=TODAY()+1), Table2[[#This Row],[Welding Date]],IF(Table2[[#This Row],[Welding Corners]]="Ready","Done",""))</f>
        <v/>
      </c>
      <c r="CE676" s="120" t="str">
        <f ca="1">IF(OR(Table2[[#This Row],[Puching Date]]=TODAY(),Table2[[#This Row],[Puching Date]]=TODAY()+1), Table2[[#This Row],[Puching Date]],IF(Table2[[#This Row],[Punch Holes]]="Ready","Done",""))</f>
        <v/>
      </c>
      <c r="CF676" s="120" t="str">
        <f ca="1">IF(OR(Table2[[#This Row],[Housing Date2]]=TODAY(),Table2[[#This Row],[Housing Date2]]=TODAY()+1),Table2[[#This Row],[Housing Date2]],IF(Table2[[#This Row],[Body Assembly]],"Done",""))</f>
        <v/>
      </c>
      <c r="CG676" s="120" t="str">
        <f>_xlfn.IFNA(VLOOKUP(Table2[[#This Row],[Job-no]],Table4[],7,FALSE),"Done")</f>
        <v>Scheduled/Released</v>
      </c>
    </row>
    <row r="677" spans="1:85" x14ac:dyDescent="0.25">
      <c r="A677" s="39" t="str">
        <f>_xlfn.CONCAT(Table2[[#This Row],[Order]],"-",Table2[[#This Row],[Line]])</f>
        <v>74694-7</v>
      </c>
      <c r="B677" s="6">
        <v>43451</v>
      </c>
      <c r="C677" s="9">
        <v>74694</v>
      </c>
      <c r="D677" s="4" t="s">
        <v>1398</v>
      </c>
      <c r="E677" s="9">
        <v>7</v>
      </c>
      <c r="F677" s="9">
        <v>1</v>
      </c>
      <c r="G677" s="4" t="s">
        <v>165</v>
      </c>
      <c r="H677" s="9">
        <v>2</v>
      </c>
      <c r="I677" s="43" t="b">
        <v>1</v>
      </c>
      <c r="J677" s="43" t="b">
        <v>1</v>
      </c>
      <c r="K677" t="s">
        <v>135</v>
      </c>
      <c r="L677" s="43" t="b">
        <v>1</v>
      </c>
      <c r="M677" s="43" t="b">
        <v>1</v>
      </c>
      <c r="N677" s="43" t="b">
        <v>1</v>
      </c>
      <c r="O677" t="s">
        <v>114</v>
      </c>
      <c r="P677" t="s">
        <v>114</v>
      </c>
      <c r="Q677" t="s">
        <v>114</v>
      </c>
      <c r="R677" t="s">
        <v>114</v>
      </c>
      <c r="S677" t="s">
        <v>114</v>
      </c>
      <c r="T677" t="s">
        <v>114</v>
      </c>
      <c r="U677" t="s">
        <v>114</v>
      </c>
      <c r="V677" t="s">
        <v>114</v>
      </c>
      <c r="W677" s="6">
        <v>43446</v>
      </c>
      <c r="X677" s="4" t="s">
        <v>151</v>
      </c>
      <c r="Y677" s="4" t="s">
        <v>4444</v>
      </c>
      <c r="Z677" s="4" t="s">
        <v>4445</v>
      </c>
      <c r="AA677" s="4" t="s">
        <v>190</v>
      </c>
      <c r="AB677" s="4" t="s">
        <v>74</v>
      </c>
      <c r="AC677" s="9">
        <v>1</v>
      </c>
      <c r="AD677" s="3" t="s">
        <v>5967</v>
      </c>
      <c r="AE677" s="4" t="s">
        <v>5968</v>
      </c>
      <c r="AF677" s="6">
        <v>43454</v>
      </c>
      <c r="AG677" s="4" t="s">
        <v>114</v>
      </c>
      <c r="AH677" s="9">
        <v>2</v>
      </c>
      <c r="AI677" s="3" t="s">
        <v>74</v>
      </c>
      <c r="AJ677" t="s">
        <v>114</v>
      </c>
      <c r="AK677" t="s">
        <v>114</v>
      </c>
      <c r="AL677" s="43" t="b">
        <v>1</v>
      </c>
      <c r="AM677" s="55">
        <v>43454.390694641203</v>
      </c>
      <c r="AN677" s="3"/>
      <c r="AO677" s="43" t="b">
        <v>1</v>
      </c>
      <c r="AP677" s="3" t="b">
        <v>0</v>
      </c>
      <c r="AQ677" s="3">
        <f>VLOOKUP(Table2[[#This Row],[Job-no]],Table3[],26,FALSE)</f>
        <v>2100</v>
      </c>
      <c r="AR677" t="str">
        <f t="shared" si="126"/>
        <v>LTLED</v>
      </c>
      <c r="AS677" t="str">
        <f>VLOOKUP(AR677,Table1[],4,0)</f>
        <v>Pendant</v>
      </c>
      <c r="AT677">
        <f>IF(BD677&gt;0,"Pattern",VLOOKUP(AR677,Table1[],5,0))</f>
        <v>0</v>
      </c>
      <c r="AU677" s="34">
        <f>IF(AT677="Pattern",WORKDAY(Table2[[#This Row],[Scheduled Ship Date]],-10),WORKDAY(Table2[[#This Row],[Scheduled Ship Date]],-4))</f>
        <v>43445</v>
      </c>
      <c r="AV677" s="39">
        <f>IF(Table2[[#This Row],[Extrusion cut double saw]]=TRUE,IF(O677="ToDo",IF(AT677="Pattern",Table2[[#This Row],[Total Sections]]*0.4,Table2[[#This Row],[Total Sections]]*0.12),0),IF(AT677="Pattern",Table2[[#This Row],[Total Sections]]*4,Table2[[#This Row],[Total Sections]]*1.2))</f>
        <v>0</v>
      </c>
      <c r="AW677" s="42"/>
      <c r="AX677" s="42">
        <f>IF(AT677="Pattern",Table2[[#This Row],[Scheduled Ship Date]]-2,Table2[[#This Row],[Scheduled Ship Date]]-3)</f>
        <v>43448</v>
      </c>
      <c r="AY677" s="39">
        <f>IF(Table2[[#This Row],[Pattern]]="Pattern",Table2[[#This Row],[Total Sections]]*4.82,Table2[[#This Row],[Total Sections]]*0.5)</f>
        <v>1</v>
      </c>
      <c r="AZ677" s="42"/>
      <c r="BA677" s="39">
        <f>((Table2[Total Sections]/Table2[Open Qty])-1)*Table2[Open Qty]*12.96</f>
        <v>0</v>
      </c>
      <c r="BB677" s="39"/>
      <c r="BC677" s="39" t="str">
        <f t="shared" si="127"/>
        <v>LTLED-SL 23/77-1000-80-35-PL-1</v>
      </c>
      <c r="BD677" s="39">
        <f t="shared" si="128"/>
        <v>0</v>
      </c>
      <c r="BE677" s="39" t="b">
        <f>_xlfn.IFNA(VLOOKUP(Table2[[#This Row],[Job-no]],Table4[],9,FALSE),TRUE)</f>
        <v>1</v>
      </c>
      <c r="BF677" t="str">
        <f>VLOOKUP(AR677,Table1[],3,0)</f>
        <v>LT</v>
      </c>
      <c r="BG677" s="39" t="b">
        <f>_xlfn.IFNA(VLOOKUP(Table2[[#This Row],[Job-no]],Table4[],14,FALSE),TRUE)</f>
        <v>1</v>
      </c>
      <c r="BH677" s="39" t="str">
        <f>_xlfn.IFNA(VLOOKUP(Table2[[#This Row],[Job-no]],Table4[],11,FALSE),"Done")</f>
        <v>Done</v>
      </c>
      <c r="BI677" s="39">
        <f>IF(Table2[[#This Row],[Pattern]]="Pattern",VLOOKUP(Table2[[#This Row],[Product Code]],'Routing data'!$A$2:$W$470,13,FALSE),VLOOKUP(Table2[[#This Row],[Product Code]],'Routing data'!$A$2:$W$470,3,FALSE))</f>
        <v>0</v>
      </c>
      <c r="BJ677" s="39">
        <f>IF(Table2[[#This Row],[Pattern]]="Pattern",VLOOKUP(Table2[[#This Row],[Product Code]],'Routing data'!$A$2:$W$470,14,FALSE),VLOOKUP(Table2[[#This Row],[Product Code]],'Routing data'!$A$2:$W$470,4,FALSE))</f>
        <v>0</v>
      </c>
      <c r="BK677" s="39">
        <f>VLOOKUP(Table2[[#This Row],[Product Code]],'Routing data'!A$4:W$524,16,FALSE)</f>
        <v>0</v>
      </c>
      <c r="BL677" s="42" t="str">
        <f>IF(Table2[[#This Row],[Milling Required]]=0,"x",IF(AT677="Pattern",B677-10,B677-4))</f>
        <v>x</v>
      </c>
      <c r="BM677" s="42" t="str">
        <f>IF(Table2[[#This Row],[Punching Required]]=0,"x",IF(AT677="Pattern",B677-8,B677-2))</f>
        <v>x</v>
      </c>
      <c r="BN677" s="42">
        <f t="shared" si="129"/>
        <v>43448</v>
      </c>
      <c r="BO677" s="39" t="str">
        <f>IF(Table2[[#This Row],[Milling]]="x","x",Table2[[#This Row],[Total Sections]]*2)</f>
        <v>x</v>
      </c>
      <c r="BP677" s="39" t="str">
        <f>IF(Table2[[#This Row],[Punching]]="x","x",Table2[Total Sections]*2)</f>
        <v>x</v>
      </c>
      <c r="BQ677" s="39">
        <f>IF(Table2[[#This Row],[Pattern]]="Pattern",Table2[Total Sections]*3,Table2[Total Sections]*1.5)</f>
        <v>3</v>
      </c>
      <c r="BR677" s="42"/>
      <c r="BS677" s="42"/>
      <c r="BT677" s="42"/>
      <c r="BU677" s="39"/>
      <c r="BV677" s="122" t="str">
        <f>_xlfn.IFNA(VLOOKUP(Table2[[#This Row],[Job-no]],Table4[],16,FALSE),"Ready")</f>
        <v/>
      </c>
      <c r="BW677" s="122" t="str">
        <f>_xlfn.IFNA(VLOOKUP(Table2[[#This Row],[Job-no]],Table4[],21,FALSE),"Ready")</f>
        <v/>
      </c>
      <c r="BX677" s="39" t="b">
        <f>_xlfn.IFNA(VLOOKUP(Table2[[#This Row],[Job-no]],Table4[],10,FALSE),TRUE)</f>
        <v>1</v>
      </c>
      <c r="BY677" s="39" t="str">
        <f>_xlfn.IFNA(VLOOKUP(Table2[[#This Row],[Job-no]],Table4[],22,FALSE),"Ready")</f>
        <v/>
      </c>
      <c r="BZ677" s="120">
        <f t="shared" si="130"/>
        <v>43451</v>
      </c>
      <c r="CA677" s="120" t="str">
        <f ca="1">IF(OR(Table2[[#This Row],[Saw Date]]=TODAY(),Table2[[#This Row],[Saw Date]]=TODAY()+1), Table2[[#This Row],[Saw Date]],IF(Table2[[#This Row],[Extrusion cut double saw]],"Done",""))</f>
        <v>Done</v>
      </c>
      <c r="CB677" s="120" t="str">
        <f ca="1">IF(OR(Table2[[#This Row],[Lens Date]]=TODAY(),Table2[[#This Row],[Lens Date]]=TODAY()+1), Table2[[#This Row],[Lens Date]],IF(Table2[[#This Row],[MSLens]]="Done","Done",""))</f>
        <v>Done</v>
      </c>
      <c r="CC677" s="120" t="str">
        <f ca="1">IF(OR(Table2[[#This Row],[Milling Date]]=TODAY(),Table2[[#This Row],[Milling Date]]=TODAY()+1), Table2[[#This Row],[Milling Date]],IF(Table2[[#This Row],[CNC Holes]]="Ready","Done",""))</f>
        <v/>
      </c>
      <c r="CD677" s="120" t="str">
        <f ca="1">IF(OR(Table2[[#This Row],[Welding Date]]=TODAY(),Table2[[#This Row],[Welding Date]]=TODAY()+1), Table2[[#This Row],[Welding Date]],IF(Table2[[#This Row],[Welding Corners]]="Ready","Done",""))</f>
        <v/>
      </c>
      <c r="CE677" s="120" t="str">
        <f ca="1">IF(OR(Table2[[#This Row],[Puching Date]]=TODAY(),Table2[[#This Row],[Puching Date]]=TODAY()+1), Table2[[#This Row],[Puching Date]],IF(Table2[[#This Row],[Punch Holes]]="Ready","Done",""))</f>
        <v/>
      </c>
      <c r="CF677" s="120" t="str">
        <f ca="1">IF(OR(Table2[[#This Row],[Housing Date2]]=TODAY(),Table2[[#This Row],[Housing Date2]]=TODAY()+1),Table2[[#This Row],[Housing Date2]],IF(Table2[[#This Row],[Body Assembly]],"Done",""))</f>
        <v>Done</v>
      </c>
      <c r="CG677" s="120" t="str">
        <f>_xlfn.IFNA(VLOOKUP(Table2[[#This Row],[Job-no]],Table4[],7,FALSE),"Done")</f>
        <v>Machine Shop Started</v>
      </c>
    </row>
    <row r="678" spans="1:85" x14ac:dyDescent="0.25">
      <c r="A678" s="39" t="str">
        <f>_xlfn.CONCAT(Table2[[#This Row],[Order]],"-",Table2[[#This Row],[Line]])</f>
        <v>72602-1</v>
      </c>
      <c r="B678" s="1">
        <v>43461</v>
      </c>
      <c r="C678" s="10">
        <v>72602</v>
      </c>
      <c r="D678" s="7" t="s">
        <v>2173</v>
      </c>
      <c r="E678" s="10">
        <v>1</v>
      </c>
      <c r="F678" s="10">
        <v>1</v>
      </c>
      <c r="G678" s="7" t="s">
        <v>165</v>
      </c>
      <c r="H678" s="10">
        <v>1</v>
      </c>
      <c r="I678" s="43" t="b">
        <v>1</v>
      </c>
      <c r="J678" s="43" t="b">
        <v>0</v>
      </c>
      <c r="K678" t="s">
        <v>2572</v>
      </c>
      <c r="L678" s="43" t="b">
        <v>1</v>
      </c>
      <c r="M678" s="43" t="b">
        <v>1</v>
      </c>
      <c r="N678" s="43" t="b">
        <v>1</v>
      </c>
      <c r="O678" t="s">
        <v>114</v>
      </c>
      <c r="P678" t="s">
        <v>114</v>
      </c>
      <c r="Q678" t="s">
        <v>114</v>
      </c>
      <c r="R678" t="s">
        <v>114</v>
      </c>
      <c r="S678" t="s">
        <v>114</v>
      </c>
      <c r="T678" t="s">
        <v>114</v>
      </c>
      <c r="U678" t="s">
        <v>114</v>
      </c>
      <c r="V678" t="s">
        <v>114</v>
      </c>
      <c r="W678" s="6">
        <v>43454</v>
      </c>
      <c r="X678" s="7" t="s">
        <v>151</v>
      </c>
      <c r="Y678" s="7"/>
      <c r="Z678" s="7" t="s">
        <v>1041</v>
      </c>
      <c r="AA678" s="7" t="s">
        <v>55</v>
      </c>
      <c r="AB678" s="7" t="s">
        <v>74</v>
      </c>
      <c r="AC678" s="10">
        <v>1</v>
      </c>
      <c r="AD678" s="3" t="s">
        <v>5967</v>
      </c>
      <c r="AE678" s="4" t="s">
        <v>5968</v>
      </c>
      <c r="AF678" s="7"/>
      <c r="AG678" s="7" t="s">
        <v>114</v>
      </c>
      <c r="AH678" s="10">
        <v>1</v>
      </c>
      <c r="AI678" s="3" t="s">
        <v>74</v>
      </c>
      <c r="AJ678" t="s">
        <v>114</v>
      </c>
      <c r="AK678" t="s">
        <v>114</v>
      </c>
      <c r="AL678" s="43" t="b">
        <v>0</v>
      </c>
      <c r="AM678" s="3"/>
      <c r="AN678" s="3"/>
      <c r="AO678" s="43" t="b">
        <v>0</v>
      </c>
      <c r="AP678" s="3" t="b">
        <v>1</v>
      </c>
      <c r="AQ678" s="3">
        <f>VLOOKUP(Table2[[#This Row],[Job-no]],Table3[],26,FALSE)</f>
        <v>1340</v>
      </c>
      <c r="AR678" t="str">
        <f t="shared" si="126"/>
        <v>BBSLED</v>
      </c>
      <c r="AS678" t="str">
        <f>VLOOKUP(AR678,Table1[],4,0)</f>
        <v>surface</v>
      </c>
      <c r="AT678">
        <f>IF(BD678&gt;0,"Pattern",VLOOKUP(AR678,Table1[],5,0))</f>
        <v>0</v>
      </c>
      <c r="AU678" s="34">
        <f>IF(AT678="Pattern",WORKDAY(Table2[[#This Row],[Scheduled Ship Date]],-10),WORKDAY(Table2[[#This Row],[Scheduled Ship Date]],-4))</f>
        <v>43455</v>
      </c>
      <c r="AV678" s="39">
        <f>IF(Table2[[#This Row],[Extrusion cut double saw]]=TRUE,IF(O678="ToDo",IF(AT678="Pattern",Table2[[#This Row],[Total Sections]]*0.4,Table2[[#This Row],[Total Sections]]*0.12),0),IF(AT678="Pattern",Table2[[#This Row],[Total Sections]]*4,Table2[[#This Row],[Total Sections]]*1.2))</f>
        <v>0</v>
      </c>
      <c r="AW678" s="42"/>
      <c r="AX678" s="42">
        <f>IF(AT678="Pattern",Table2[[#This Row],[Scheduled Ship Date]]-2,Table2[[#This Row],[Scheduled Ship Date]]-3)</f>
        <v>43458</v>
      </c>
      <c r="AY678" s="39">
        <f>IF(Table2[[#This Row],[Pattern]]="Pattern",Table2[[#This Row],[Total Sections]]*4.82,Table2[[#This Row],[Total Sections]]*0.5)</f>
        <v>0.5</v>
      </c>
      <c r="AZ678" s="42"/>
      <c r="BA678" s="39">
        <f>((Table2[Total Sections]/Table2[Open Qty])-1)*Table2[Open Qty]*12.96</f>
        <v>0</v>
      </c>
      <c r="BB678" s="39"/>
      <c r="BC678" s="39" t="str">
        <f t="shared" si="127"/>
        <v>BBSLED-400-80-35-SO-12'-BLK-27</v>
      </c>
      <c r="BD678" s="39">
        <f t="shared" si="128"/>
        <v>0</v>
      </c>
      <c r="BE678" s="39" t="b">
        <f>_xlfn.IFNA(VLOOKUP(Table2[[#This Row],[Job-no]],Table4[],9,FALSE),TRUE)</f>
        <v>1</v>
      </c>
      <c r="BF678" t="str">
        <f>VLOOKUP(AR678,Table1[],3,0)</f>
        <v>B4LED</v>
      </c>
      <c r="BG678" s="39" t="b">
        <f>_xlfn.IFNA(VLOOKUP(Table2[[#This Row],[Job-no]],Table4[],14,FALSE),TRUE)</f>
        <v>1</v>
      </c>
      <c r="BH678" s="39" t="str">
        <f>_xlfn.IFNA(VLOOKUP(Table2[[#This Row],[Job-no]],Table4[],11,FALSE),"Done")</f>
        <v>AfterWirin</v>
      </c>
      <c r="BI678" s="39">
        <f>IF(Table2[[#This Row],[Pattern]]="Pattern",VLOOKUP(Table2[[#This Row],[Product Code]],'Routing data'!$A$2:$W$470,13,FALSE),VLOOKUP(Table2[[#This Row],[Product Code]],'Routing data'!$A$2:$W$470,3,FALSE))</f>
        <v>0</v>
      </c>
      <c r="BJ678" s="39">
        <f>IF(Table2[[#This Row],[Pattern]]="Pattern",VLOOKUP(Table2[[#This Row],[Product Code]],'Routing data'!$A$2:$W$470,14,FALSE),VLOOKUP(Table2[[#This Row],[Product Code]],'Routing data'!$A$2:$W$470,4,FALSE))</f>
        <v>0</v>
      </c>
      <c r="BK678" s="39">
        <f>VLOOKUP(Table2[[#This Row],[Product Code]],'Routing data'!A$4:W$524,16,FALSE)</f>
        <v>0</v>
      </c>
      <c r="BL678" s="42" t="str">
        <f>IF(Table2[[#This Row],[Milling Required]]=0,"x",IF(AT678="Pattern",B678-10,B678-4))</f>
        <v>x</v>
      </c>
      <c r="BM678" s="42" t="str">
        <f>IF(Table2[[#This Row],[Punching Required]]=0,"x",IF(AT678="Pattern",B678-8,B678-2))</f>
        <v>x</v>
      </c>
      <c r="BN678" s="42">
        <f t="shared" si="129"/>
        <v>43458</v>
      </c>
      <c r="BO678" s="39" t="str">
        <f>IF(Table2[[#This Row],[Milling]]="x","x",Table2[[#This Row],[Total Sections]]*2)</f>
        <v>x</v>
      </c>
      <c r="BP678" s="39" t="str">
        <f>IF(Table2[[#This Row],[Punching]]="x","x",Table2[Total Sections]*2)</f>
        <v>x</v>
      </c>
      <c r="BQ678" s="39">
        <f>IF(Table2[[#This Row],[Pattern]]="Pattern",Table2[Total Sections]*3,Table2[Total Sections]*1.5)</f>
        <v>1.5</v>
      </c>
      <c r="BR678" s="42"/>
      <c r="BS678" s="39"/>
      <c r="BT678" s="42">
        <f t="shared" ref="BT678:BT687" ca="1" si="136">TODAY()</f>
        <v>43467</v>
      </c>
      <c r="BU678" s="39"/>
      <c r="BV678" s="39" t="str">
        <f>_xlfn.IFNA(VLOOKUP(Table2[[#This Row],[Job-no]],Table4[],16,FALSE),"Ready")</f>
        <v/>
      </c>
      <c r="BW678" s="39" t="str">
        <f>_xlfn.IFNA(VLOOKUP(Table2[[#This Row],[Job-no]],Table4[],21,FALSE),"Ready")</f>
        <v/>
      </c>
      <c r="BX678" s="39" t="b">
        <f>_xlfn.IFNA(VLOOKUP(Table2[[#This Row],[Job-no]],Table4[],10,FALSE),TRUE)</f>
        <v>0</v>
      </c>
      <c r="BY678" s="39" t="str">
        <f>_xlfn.IFNA(VLOOKUP(Table2[[#This Row],[Job-no]],Table4[],22,FALSE),"Ready")</f>
        <v/>
      </c>
      <c r="BZ678" s="120">
        <f t="shared" si="130"/>
        <v>43461</v>
      </c>
      <c r="CA678" s="120" t="str">
        <f ca="1">IF(OR(Table2[[#This Row],[Saw Date]]=TODAY(),Table2[[#This Row],[Saw Date]]=TODAY()+1), Table2[[#This Row],[Saw Date]],IF(Table2[[#This Row],[Extrusion cut double saw]],"Done",""))</f>
        <v>Done</v>
      </c>
      <c r="CB678" s="120" t="str">
        <f ca="1">IF(OR(Table2[[#This Row],[Lens Date]]=TODAY(),Table2[[#This Row],[Lens Date]]=TODAY()+1), Table2[[#This Row],[Lens Date]],IF(Table2[[#This Row],[MSLens]]="Done","Done",""))</f>
        <v/>
      </c>
      <c r="CC678" s="120" t="str">
        <f ca="1">IF(OR(Table2[[#This Row],[Milling Date]]=TODAY(),Table2[[#This Row],[Milling Date]]=TODAY()+1), Table2[[#This Row],[Milling Date]],IF(Table2[[#This Row],[CNC Holes]]="Ready","Done",""))</f>
        <v/>
      </c>
      <c r="CD678" s="120" t="str">
        <f ca="1">IF(OR(Table2[[#This Row],[Welding Date]]=TODAY(),Table2[[#This Row],[Welding Date]]=TODAY()+1), Table2[[#This Row],[Welding Date]],IF(Table2[[#This Row],[Welding Corners]]="Ready","Done",""))</f>
        <v/>
      </c>
      <c r="CE678" s="120" t="str">
        <f ca="1">IF(OR(Table2[[#This Row],[Puching Date]]=TODAY(),Table2[[#This Row],[Puching Date]]=TODAY()+1), Table2[[#This Row],[Puching Date]],IF(Table2[[#This Row],[Punch Holes]]="Ready","Done",""))</f>
        <v/>
      </c>
      <c r="CF678" s="120">
        <f ca="1">IF(OR(Table2[[#This Row],[Housing Date2]]=TODAY(),Table2[[#This Row],[Housing Date2]]=TODAY()+1),Table2[[#This Row],[Housing Date2]],IF(Table2[[#This Row],[Body Assembly]],"Done",""))</f>
        <v>43467</v>
      </c>
      <c r="CG678" s="120" t="str">
        <f>_xlfn.IFNA(VLOOKUP(Table2[[#This Row],[Job-no]],Table4[],7,FALSE),"Done")</f>
        <v>Machine Shop Started</v>
      </c>
    </row>
    <row r="679" spans="1:85" x14ac:dyDescent="0.25">
      <c r="A679" t="str">
        <f>_xlfn.CONCAT(Table2[[#This Row],[Order]],"-",Table2[[#This Row],[Line]])</f>
        <v>72602-2</v>
      </c>
      <c r="B679" s="1">
        <v>43461</v>
      </c>
      <c r="C679" s="10">
        <v>72602</v>
      </c>
      <c r="D679" s="7" t="s">
        <v>2174</v>
      </c>
      <c r="E679" s="10">
        <v>2</v>
      </c>
      <c r="F679" s="10">
        <v>1</v>
      </c>
      <c r="G679" s="7" t="s">
        <v>165</v>
      </c>
      <c r="H679" s="10">
        <v>1</v>
      </c>
      <c r="I679" s="43" t="b">
        <v>1</v>
      </c>
      <c r="J679" s="43" t="b">
        <v>0</v>
      </c>
      <c r="K679" t="s">
        <v>2572</v>
      </c>
      <c r="L679" s="43" t="b">
        <v>1</v>
      </c>
      <c r="M679" s="43" t="b">
        <v>1</v>
      </c>
      <c r="N679" s="43" t="b">
        <v>1</v>
      </c>
      <c r="O679" t="s">
        <v>114</v>
      </c>
      <c r="P679" t="s">
        <v>114</v>
      </c>
      <c r="Q679" t="s">
        <v>114</v>
      </c>
      <c r="R679" t="s">
        <v>114</v>
      </c>
      <c r="S679" t="s">
        <v>114</v>
      </c>
      <c r="T679" t="s">
        <v>114</v>
      </c>
      <c r="U679" t="s">
        <v>114</v>
      </c>
      <c r="V679" t="s">
        <v>114</v>
      </c>
      <c r="W679" s="6">
        <v>43454</v>
      </c>
      <c r="X679" s="7" t="s">
        <v>151</v>
      </c>
      <c r="Y679" s="7"/>
      <c r="Z679" s="7" t="s">
        <v>2574</v>
      </c>
      <c r="AA679" s="7" t="s">
        <v>114</v>
      </c>
      <c r="AB679" s="7" t="s">
        <v>74</v>
      </c>
      <c r="AC679" s="10">
        <v>1</v>
      </c>
      <c r="AD679" s="3" t="s">
        <v>5967</v>
      </c>
      <c r="AE679" s="4" t="s">
        <v>5968</v>
      </c>
      <c r="AF679" s="7"/>
      <c r="AG679" s="7" t="s">
        <v>114</v>
      </c>
      <c r="AH679" s="10">
        <v>1</v>
      </c>
      <c r="AI679" s="3" t="s">
        <v>74</v>
      </c>
      <c r="AJ679" t="s">
        <v>114</v>
      </c>
      <c r="AK679" t="s">
        <v>114</v>
      </c>
      <c r="AL679" s="43" t="b">
        <v>0</v>
      </c>
      <c r="AM679" s="3"/>
      <c r="AN679" s="3"/>
      <c r="AO679" s="43" t="b">
        <v>0</v>
      </c>
      <c r="AP679" s="3" t="b">
        <v>0</v>
      </c>
      <c r="AQ679" s="3">
        <f>VLOOKUP(Table2[[#This Row],[Job-no]],Table3[],26,FALSE)</f>
        <v>980</v>
      </c>
      <c r="AR679" t="str">
        <f t="shared" si="126"/>
        <v>BBSLED</v>
      </c>
      <c r="AS679" t="str">
        <f>VLOOKUP(AR679,Table1[],4,0)</f>
        <v>surface</v>
      </c>
      <c r="AT679">
        <f>IF(BD679&gt;0,"Pattern",VLOOKUP(AR679,Table1[],5,0))</f>
        <v>0</v>
      </c>
      <c r="AU679" s="34">
        <f>IF(AT679="Pattern",WORKDAY(Table2[[#This Row],[Scheduled Ship Date]],-10),WORKDAY(Table2[[#This Row],[Scheduled Ship Date]],-4))</f>
        <v>43455</v>
      </c>
      <c r="AV679">
        <f>IF(Table2[[#This Row],[Extrusion cut double saw]]=TRUE,IF(O679="ToDo",IF(AT679="Pattern",Table2[[#This Row],[Total Sections]]*0.4,Table2[[#This Row],[Total Sections]]*0.12),0),IF(AT679="Pattern",Table2[[#This Row],[Total Sections]]*4,Table2[[#This Row],[Total Sections]]*1.2))</f>
        <v>0</v>
      </c>
      <c r="AW679" s="42"/>
      <c r="AX679" s="42">
        <f>IF(AT679="Pattern",Table2[[#This Row],[Scheduled Ship Date]]-2,Table2[[#This Row],[Scheduled Ship Date]]-3)</f>
        <v>43458</v>
      </c>
      <c r="AY679">
        <f>IF(Table2[[#This Row],[Pattern]]="Pattern",Table2[[#This Row],[Total Sections]]*4.82,Table2[[#This Row],[Total Sections]]*0.5)</f>
        <v>0.5</v>
      </c>
      <c r="AZ679" s="42"/>
      <c r="BA679" s="39">
        <f>((Table2[Total Sections]/Table2[Open Qty])-1)*Table2[Open Qty]*12.96</f>
        <v>0</v>
      </c>
      <c r="BB679" s="39"/>
      <c r="BC679" s="39" t="str">
        <f t="shared" si="127"/>
        <v>BBSLED-400-80-35-SO-10'-BLK-27</v>
      </c>
      <c r="BD679" s="39">
        <f t="shared" si="128"/>
        <v>0</v>
      </c>
      <c r="BE679" s="39" t="b">
        <f>_xlfn.IFNA(VLOOKUP(Table2[[#This Row],[Job-no]],Table4[],9,FALSE),TRUE)</f>
        <v>1</v>
      </c>
      <c r="BF679" t="str">
        <f>VLOOKUP(AR679,Table1[],3,0)</f>
        <v>B4LED</v>
      </c>
      <c r="BG679" s="39" t="b">
        <f>_xlfn.IFNA(VLOOKUP(Table2[[#This Row],[Job-no]],Table4[],14,FALSE),TRUE)</f>
        <v>1</v>
      </c>
      <c r="BH679" s="39" t="str">
        <f>_xlfn.IFNA(VLOOKUP(Table2[[#This Row],[Job-no]],Table4[],11,FALSE),"Done")</f>
        <v>AfterWirin</v>
      </c>
      <c r="BI679" s="39">
        <f>IF(Table2[[#This Row],[Pattern]]="Pattern",VLOOKUP(Table2[[#This Row],[Product Code]],'Routing data'!$A$2:$W$470,13,FALSE),VLOOKUP(Table2[[#This Row],[Product Code]],'Routing data'!$A$2:$W$470,3,FALSE))</f>
        <v>0</v>
      </c>
      <c r="BJ679" s="39">
        <f>IF(Table2[[#This Row],[Pattern]]="Pattern",VLOOKUP(Table2[[#This Row],[Product Code]],'Routing data'!$A$2:$W$470,14,FALSE),VLOOKUP(Table2[[#This Row],[Product Code]],'Routing data'!$A$2:$W$470,4,FALSE))</f>
        <v>0</v>
      </c>
      <c r="BK679" s="39">
        <f>VLOOKUP(Table2[[#This Row],[Product Code]],'Routing data'!A$4:W$524,16,FALSE)</f>
        <v>0</v>
      </c>
      <c r="BL679" s="42" t="str">
        <f>IF(Table2[[#This Row],[Milling Required]]=0,"x",IF(AT679="Pattern",B679-10,B679-4))</f>
        <v>x</v>
      </c>
      <c r="BM679" s="42" t="str">
        <f>IF(Table2[[#This Row],[Punching Required]]=0,"x",IF(AT679="Pattern",B679-8,B679-2))</f>
        <v>x</v>
      </c>
      <c r="BN679" s="42">
        <f t="shared" si="129"/>
        <v>43458</v>
      </c>
      <c r="BO679" s="39" t="str">
        <f>IF(Table2[[#This Row],[Milling]]="x","x",Table2[[#This Row],[Total Sections]]*2)</f>
        <v>x</v>
      </c>
      <c r="BP679" s="39" t="str">
        <f>IF(Table2[[#This Row],[Punching]]="x","x",Table2[Total Sections]*2)</f>
        <v>x</v>
      </c>
      <c r="BQ679" s="39">
        <f>IF(Table2[[#This Row],[Pattern]]="Pattern",Table2[Total Sections]*3,Table2[Total Sections]*1.5)</f>
        <v>1.5</v>
      </c>
      <c r="BR679" s="42"/>
      <c r="BS679" s="42"/>
      <c r="BT679" s="42">
        <f t="shared" ca="1" si="136"/>
        <v>43467</v>
      </c>
      <c r="BU679" s="39"/>
      <c r="BV679" s="39" t="str">
        <f>_xlfn.IFNA(VLOOKUP(Table2[[#This Row],[Job-no]],Table4[],16,FALSE),"Ready")</f>
        <v/>
      </c>
      <c r="BW679" s="39" t="str">
        <f>_xlfn.IFNA(VLOOKUP(Table2[[#This Row],[Job-no]],Table4[],21,FALSE),"Ready")</f>
        <v/>
      </c>
      <c r="BX679" s="39" t="b">
        <f>_xlfn.IFNA(VLOOKUP(Table2[[#This Row],[Job-no]],Table4[],10,FALSE),TRUE)</f>
        <v>0</v>
      </c>
      <c r="BY679" s="39" t="str">
        <f>_xlfn.IFNA(VLOOKUP(Table2[[#This Row],[Job-no]],Table4[],22,FALSE),"Ready")</f>
        <v/>
      </c>
      <c r="BZ679" s="120">
        <f t="shared" si="130"/>
        <v>43461</v>
      </c>
      <c r="CA679" s="120" t="str">
        <f ca="1">IF(OR(Table2[[#This Row],[Saw Date]]=TODAY(),Table2[[#This Row],[Saw Date]]=TODAY()+1), Table2[[#This Row],[Saw Date]],IF(Table2[[#This Row],[Extrusion cut double saw]],"Done",""))</f>
        <v>Done</v>
      </c>
      <c r="CB679" s="120" t="str">
        <f ca="1">IF(OR(Table2[[#This Row],[Lens Date]]=TODAY(),Table2[[#This Row],[Lens Date]]=TODAY()+1), Table2[[#This Row],[Lens Date]],IF(Table2[[#This Row],[MSLens]]="Done","Done",""))</f>
        <v/>
      </c>
      <c r="CC679" s="120" t="str">
        <f ca="1">IF(OR(Table2[[#This Row],[Milling Date]]=TODAY(),Table2[[#This Row],[Milling Date]]=TODAY()+1), Table2[[#This Row],[Milling Date]],IF(Table2[[#This Row],[CNC Holes]]="Ready","Done",""))</f>
        <v/>
      </c>
      <c r="CD679" s="120" t="str">
        <f ca="1">IF(OR(Table2[[#This Row],[Welding Date]]=TODAY(),Table2[[#This Row],[Welding Date]]=TODAY()+1), Table2[[#This Row],[Welding Date]],IF(Table2[[#This Row],[Welding Corners]]="Ready","Done",""))</f>
        <v/>
      </c>
      <c r="CE679" s="120" t="str">
        <f ca="1">IF(OR(Table2[[#This Row],[Puching Date]]=TODAY(),Table2[[#This Row],[Puching Date]]=TODAY()+1), Table2[[#This Row],[Puching Date]],IF(Table2[[#This Row],[Punch Holes]]="Ready","Done",""))</f>
        <v/>
      </c>
      <c r="CF679" s="120">
        <f ca="1">IF(OR(Table2[[#This Row],[Housing Date2]]=TODAY(),Table2[[#This Row],[Housing Date2]]=TODAY()+1),Table2[[#This Row],[Housing Date2]],IF(Table2[[#This Row],[Body Assembly]],"Done",""))</f>
        <v>43467</v>
      </c>
      <c r="CG679" s="120" t="str">
        <f>_xlfn.IFNA(VLOOKUP(Table2[[#This Row],[Job-no]],Table4[],7,FALSE),"Done")</f>
        <v>Machine Shop Started</v>
      </c>
    </row>
    <row r="680" spans="1:85" x14ac:dyDescent="0.25">
      <c r="A680" t="str">
        <f>_xlfn.CONCAT(Table2[[#This Row],[Order]],"-",Table2[[#This Row],[Line]])</f>
        <v>72602-3</v>
      </c>
      <c r="B680" s="1">
        <v>43461</v>
      </c>
      <c r="C680" s="10">
        <v>72602</v>
      </c>
      <c r="D680" s="7" t="s">
        <v>1100</v>
      </c>
      <c r="E680" s="10">
        <v>3</v>
      </c>
      <c r="F680" s="10">
        <v>1</v>
      </c>
      <c r="G680" s="7" t="s">
        <v>165</v>
      </c>
      <c r="H680" s="10">
        <v>1</v>
      </c>
      <c r="I680" s="43" t="b">
        <v>1</v>
      </c>
      <c r="J680" s="43" t="b">
        <v>0</v>
      </c>
      <c r="K680" t="s">
        <v>2572</v>
      </c>
      <c r="L680" s="43" t="b">
        <v>1</v>
      </c>
      <c r="M680" s="43" t="b">
        <v>1</v>
      </c>
      <c r="N680" s="43" t="b">
        <v>1</v>
      </c>
      <c r="O680" t="s">
        <v>114</v>
      </c>
      <c r="P680" t="s">
        <v>114</v>
      </c>
      <c r="Q680" t="s">
        <v>114</v>
      </c>
      <c r="R680" t="s">
        <v>114</v>
      </c>
      <c r="S680" t="s">
        <v>114</v>
      </c>
      <c r="T680" t="s">
        <v>114</v>
      </c>
      <c r="U680" t="s">
        <v>114</v>
      </c>
      <c r="V680" t="s">
        <v>114</v>
      </c>
      <c r="W680" s="6">
        <v>43454</v>
      </c>
      <c r="X680" s="7" t="s">
        <v>151</v>
      </c>
      <c r="Y680" s="7"/>
      <c r="Z680" s="7" t="s">
        <v>110</v>
      </c>
      <c r="AA680" s="7" t="s">
        <v>114</v>
      </c>
      <c r="AB680" s="7" t="s">
        <v>74</v>
      </c>
      <c r="AC680" s="10">
        <v>1</v>
      </c>
      <c r="AD680" s="3" t="s">
        <v>5967</v>
      </c>
      <c r="AE680" s="4" t="s">
        <v>5968</v>
      </c>
      <c r="AF680" s="7"/>
      <c r="AG680" s="7" t="s">
        <v>114</v>
      </c>
      <c r="AH680" s="10">
        <v>1</v>
      </c>
      <c r="AI680" s="3" t="s">
        <v>74</v>
      </c>
      <c r="AJ680" t="s">
        <v>114</v>
      </c>
      <c r="AK680" t="s">
        <v>114</v>
      </c>
      <c r="AL680" s="43" t="b">
        <v>0</v>
      </c>
      <c r="AM680" s="3"/>
      <c r="AN680" s="3"/>
      <c r="AO680" s="43" t="b">
        <v>0</v>
      </c>
      <c r="AP680" s="3" t="b">
        <v>0</v>
      </c>
      <c r="AQ680" s="3">
        <f>VLOOKUP(Table2[[#This Row],[Job-no]],Table3[],26,FALSE)</f>
        <v>660</v>
      </c>
      <c r="AR680" t="str">
        <f t="shared" si="126"/>
        <v>BBSLED</v>
      </c>
      <c r="AS680" t="str">
        <f>VLOOKUP(AR680,Table1[],4,0)</f>
        <v>surface</v>
      </c>
      <c r="AT680">
        <f>IF(BD680&gt;0,"Pattern",VLOOKUP(AR680,Table1[],5,0))</f>
        <v>0</v>
      </c>
      <c r="AU680" s="34">
        <f>IF(AT680="Pattern",WORKDAY(Table2[[#This Row],[Scheduled Ship Date]],-10),WORKDAY(Table2[[#This Row],[Scheduled Ship Date]],-4))</f>
        <v>43455</v>
      </c>
      <c r="AV680">
        <f>IF(Table2[[#This Row],[Extrusion cut double saw]]=TRUE,IF(O680="ToDo",IF(AT680="Pattern",Table2[[#This Row],[Total Sections]]*0.4,Table2[[#This Row],[Total Sections]]*0.12),0),IF(AT680="Pattern",Table2[[#This Row],[Total Sections]]*4,Table2[[#This Row],[Total Sections]]*1.2))</f>
        <v>0</v>
      </c>
      <c r="AW680" s="42"/>
      <c r="AX680" s="42">
        <f>IF(AT680="Pattern",Table2[[#This Row],[Scheduled Ship Date]]-2,Table2[[#This Row],[Scheduled Ship Date]]-3)</f>
        <v>43458</v>
      </c>
      <c r="AY680">
        <f>IF(Table2[[#This Row],[Pattern]]="Pattern",Table2[[#This Row],[Total Sections]]*4.82,Table2[[#This Row],[Total Sections]]*0.5)</f>
        <v>0.5</v>
      </c>
      <c r="AZ680" s="42"/>
      <c r="BA680" s="39">
        <f>((Table2[Total Sections]/Table2[Open Qty])-1)*Table2[Open Qty]*12.96</f>
        <v>0</v>
      </c>
      <c r="BB680" s="39"/>
      <c r="BC680" s="39" t="str">
        <f t="shared" si="127"/>
        <v>BBSLED-400-80-35-SO-6'-BLK-277</v>
      </c>
      <c r="BD680" s="39">
        <f t="shared" si="128"/>
        <v>0</v>
      </c>
      <c r="BE680" s="39" t="b">
        <f>_xlfn.IFNA(VLOOKUP(Table2[[#This Row],[Job-no]],Table4[],9,FALSE),TRUE)</f>
        <v>1</v>
      </c>
      <c r="BF680" t="str">
        <f>VLOOKUP(AR680,Table1[],3,0)</f>
        <v>B4LED</v>
      </c>
      <c r="BG680" s="39" t="b">
        <f>_xlfn.IFNA(VLOOKUP(Table2[[#This Row],[Job-no]],Table4[],14,FALSE),TRUE)</f>
        <v>1</v>
      </c>
      <c r="BH680" s="39" t="str">
        <f>_xlfn.IFNA(VLOOKUP(Table2[[#This Row],[Job-no]],Table4[],11,FALSE),"Done")</f>
        <v>AfterWirin</v>
      </c>
      <c r="BI680" s="39">
        <f>IF(Table2[[#This Row],[Pattern]]="Pattern",VLOOKUP(Table2[[#This Row],[Product Code]],'Routing data'!$A$2:$W$470,13,FALSE),VLOOKUP(Table2[[#This Row],[Product Code]],'Routing data'!$A$2:$W$470,3,FALSE))</f>
        <v>0</v>
      </c>
      <c r="BJ680" s="39">
        <f>IF(Table2[[#This Row],[Pattern]]="Pattern",VLOOKUP(Table2[[#This Row],[Product Code]],'Routing data'!$A$2:$W$470,14,FALSE),VLOOKUP(Table2[[#This Row],[Product Code]],'Routing data'!$A$2:$W$470,4,FALSE))</f>
        <v>0</v>
      </c>
      <c r="BK680" s="39">
        <f>VLOOKUP(Table2[[#This Row],[Product Code]],'Routing data'!A$4:W$524,16,FALSE)</f>
        <v>0</v>
      </c>
      <c r="BL680" s="42" t="str">
        <f>IF(Table2[[#This Row],[Milling Required]]=0,"x",IF(AT680="Pattern",B680-10,B680-4))</f>
        <v>x</v>
      </c>
      <c r="BM680" s="42" t="str">
        <f>IF(Table2[[#This Row],[Punching Required]]=0,"x",IF(AT680="Pattern",B680-8,B680-2))</f>
        <v>x</v>
      </c>
      <c r="BN680" s="42">
        <f t="shared" si="129"/>
        <v>43458</v>
      </c>
      <c r="BO680" s="39" t="str">
        <f>IF(Table2[[#This Row],[Milling]]="x","x",Table2[[#This Row],[Total Sections]]*2)</f>
        <v>x</v>
      </c>
      <c r="BP680" s="39" t="str">
        <f>IF(Table2[[#This Row],[Punching]]="x","x",Table2[Total Sections]*2)</f>
        <v>x</v>
      </c>
      <c r="BQ680" s="39">
        <f>IF(Table2[[#This Row],[Pattern]]="Pattern",Table2[Total Sections]*3,Table2[Total Sections]*1.5)</f>
        <v>1.5</v>
      </c>
      <c r="BR680" s="42"/>
      <c r="BS680" s="39"/>
      <c r="BT680" s="42">
        <f t="shared" ca="1" si="136"/>
        <v>43467</v>
      </c>
      <c r="BU680" s="39"/>
      <c r="BV680" s="122" t="str">
        <f>_xlfn.IFNA(VLOOKUP(Table2[[#This Row],[Job-no]],Table4[],16,FALSE),"Ready")</f>
        <v/>
      </c>
      <c r="BW680" s="122" t="str">
        <f>_xlfn.IFNA(VLOOKUP(Table2[[#This Row],[Job-no]],Table4[],21,FALSE),"Ready")</f>
        <v/>
      </c>
      <c r="BX680" s="39" t="b">
        <f>_xlfn.IFNA(VLOOKUP(Table2[[#This Row],[Job-no]],Table4[],10,FALSE),TRUE)</f>
        <v>0</v>
      </c>
      <c r="BY680" s="39" t="str">
        <f>_xlfn.IFNA(VLOOKUP(Table2[[#This Row],[Job-no]],Table4[],22,FALSE),"Ready")</f>
        <v/>
      </c>
      <c r="BZ680" s="120">
        <f t="shared" si="130"/>
        <v>43461</v>
      </c>
      <c r="CA680" s="120" t="str">
        <f ca="1">IF(OR(Table2[[#This Row],[Saw Date]]=TODAY(),Table2[[#This Row],[Saw Date]]=TODAY()+1), Table2[[#This Row],[Saw Date]],IF(Table2[[#This Row],[Extrusion cut double saw]],"Done",""))</f>
        <v>Done</v>
      </c>
      <c r="CB680" s="120" t="str">
        <f ca="1">IF(OR(Table2[[#This Row],[Lens Date]]=TODAY(),Table2[[#This Row],[Lens Date]]=TODAY()+1), Table2[[#This Row],[Lens Date]],IF(Table2[[#This Row],[MSLens]]="Done","Done",""))</f>
        <v/>
      </c>
      <c r="CC680" s="120" t="str">
        <f ca="1">IF(OR(Table2[[#This Row],[Milling Date]]=TODAY(),Table2[[#This Row],[Milling Date]]=TODAY()+1), Table2[[#This Row],[Milling Date]],IF(Table2[[#This Row],[CNC Holes]]="Ready","Done",""))</f>
        <v/>
      </c>
      <c r="CD680" s="120" t="str">
        <f ca="1">IF(OR(Table2[[#This Row],[Welding Date]]=TODAY(),Table2[[#This Row],[Welding Date]]=TODAY()+1), Table2[[#This Row],[Welding Date]],IF(Table2[[#This Row],[Welding Corners]]="Ready","Done",""))</f>
        <v/>
      </c>
      <c r="CE680" s="120" t="str">
        <f ca="1">IF(OR(Table2[[#This Row],[Puching Date]]=TODAY(),Table2[[#This Row],[Puching Date]]=TODAY()+1), Table2[[#This Row],[Puching Date]],IF(Table2[[#This Row],[Punch Holes]]="Ready","Done",""))</f>
        <v/>
      </c>
      <c r="CF680" s="120">
        <f ca="1">IF(OR(Table2[[#This Row],[Housing Date2]]=TODAY(),Table2[[#This Row],[Housing Date2]]=TODAY()+1),Table2[[#This Row],[Housing Date2]],IF(Table2[[#This Row],[Body Assembly]],"Done",""))</f>
        <v>43467</v>
      </c>
      <c r="CG680" s="120" t="str">
        <f>_xlfn.IFNA(VLOOKUP(Table2[[#This Row],[Job-no]],Table4[],7,FALSE),"Done")</f>
        <v>Machine Shop Started</v>
      </c>
    </row>
    <row r="681" spans="1:85" x14ac:dyDescent="0.25">
      <c r="A681" t="str">
        <f>_xlfn.CONCAT(Table2[[#This Row],[Order]],"-",Table2[[#This Row],[Line]])</f>
        <v>72602-4</v>
      </c>
      <c r="B681" s="1">
        <v>43461</v>
      </c>
      <c r="C681" s="10">
        <v>72602</v>
      </c>
      <c r="D681" s="7" t="s">
        <v>2175</v>
      </c>
      <c r="E681" s="10">
        <v>4</v>
      </c>
      <c r="F681" s="10">
        <v>1</v>
      </c>
      <c r="G681" s="7" t="s">
        <v>165</v>
      </c>
      <c r="H681" s="10">
        <v>1</v>
      </c>
      <c r="I681" s="43" t="b">
        <v>1</v>
      </c>
      <c r="J681" s="43" t="b">
        <v>0</v>
      </c>
      <c r="K681" t="s">
        <v>2572</v>
      </c>
      <c r="L681" s="43" t="b">
        <v>1</v>
      </c>
      <c r="M681" s="43" t="b">
        <v>1</v>
      </c>
      <c r="N681" s="43" t="b">
        <v>1</v>
      </c>
      <c r="O681" t="s">
        <v>114</v>
      </c>
      <c r="P681" t="s">
        <v>114</v>
      </c>
      <c r="Q681" t="s">
        <v>114</v>
      </c>
      <c r="R681" t="s">
        <v>114</v>
      </c>
      <c r="S681" t="s">
        <v>114</v>
      </c>
      <c r="T681" t="s">
        <v>114</v>
      </c>
      <c r="U681" t="s">
        <v>114</v>
      </c>
      <c r="V681" t="s">
        <v>114</v>
      </c>
      <c r="W681" s="6">
        <v>43454</v>
      </c>
      <c r="X681" s="7" t="s">
        <v>151</v>
      </c>
      <c r="Y681" s="7"/>
      <c r="Z681" s="7" t="s">
        <v>2577</v>
      </c>
      <c r="AA681" s="7" t="s">
        <v>114</v>
      </c>
      <c r="AB681" s="7" t="s">
        <v>74</v>
      </c>
      <c r="AC681" s="10">
        <v>1</v>
      </c>
      <c r="AD681" s="3" t="s">
        <v>5967</v>
      </c>
      <c r="AE681" s="4" t="s">
        <v>5968</v>
      </c>
      <c r="AF681" s="7"/>
      <c r="AG681" s="7" t="s">
        <v>114</v>
      </c>
      <c r="AH681" s="10">
        <v>1</v>
      </c>
      <c r="AI681" s="3" t="s">
        <v>74</v>
      </c>
      <c r="AJ681" t="s">
        <v>114</v>
      </c>
      <c r="AK681" t="s">
        <v>114</v>
      </c>
      <c r="AL681" s="43" t="b">
        <v>0</v>
      </c>
      <c r="AM681" s="3"/>
      <c r="AN681" s="3"/>
      <c r="AO681" s="43" t="b">
        <v>0</v>
      </c>
      <c r="AP681" s="3" t="b">
        <v>0</v>
      </c>
      <c r="AQ681" s="3">
        <f>VLOOKUP(Table2[[#This Row],[Job-no]],Table3[],26,FALSE)</f>
        <v>740</v>
      </c>
      <c r="AR681" t="str">
        <f t="shared" si="126"/>
        <v>BBSLED</v>
      </c>
      <c r="AS681" t="str">
        <f>VLOOKUP(AR681,Table1[],4,0)</f>
        <v>surface</v>
      </c>
      <c r="AT681">
        <f>IF(BD681&gt;0,"Pattern",VLOOKUP(AR681,Table1[],5,0))</f>
        <v>0</v>
      </c>
      <c r="AU681" s="34">
        <f>IF(AT681="Pattern",WORKDAY(Table2[[#This Row],[Scheduled Ship Date]],-10),WORKDAY(Table2[[#This Row],[Scheduled Ship Date]],-4))</f>
        <v>43455</v>
      </c>
      <c r="AV681">
        <f>IF(Table2[[#This Row],[Extrusion cut double saw]]=TRUE,IF(O681="ToDo",IF(AT681="Pattern",Table2[[#This Row],[Total Sections]]*0.4,Table2[[#This Row],[Total Sections]]*0.12),0),IF(AT681="Pattern",Table2[[#This Row],[Total Sections]]*4,Table2[[#This Row],[Total Sections]]*1.2))</f>
        <v>0</v>
      </c>
      <c r="AW681" s="42"/>
      <c r="AX681" s="42">
        <f>IF(AT681="Pattern",Table2[[#This Row],[Scheduled Ship Date]]-2,Table2[[#This Row],[Scheduled Ship Date]]-3)</f>
        <v>43458</v>
      </c>
      <c r="AY681">
        <f>IF(Table2[[#This Row],[Pattern]]="Pattern",Table2[[#This Row],[Total Sections]]*4.82,Table2[[#This Row],[Total Sections]]*0.5)</f>
        <v>0.5</v>
      </c>
      <c r="AZ681" s="42"/>
      <c r="BA681" s="39">
        <f>((Table2[Total Sections]/Table2[Open Qty])-1)*Table2[Open Qty]*12.96</f>
        <v>0</v>
      </c>
      <c r="BB681" s="39"/>
      <c r="BC681" s="39" t="str">
        <f t="shared" si="127"/>
        <v>BBSLED-400-80-35-SO-7'-BLK-277</v>
      </c>
      <c r="BD681" s="39">
        <f t="shared" si="128"/>
        <v>0</v>
      </c>
      <c r="BE681" s="39" t="b">
        <f>_xlfn.IFNA(VLOOKUP(Table2[[#This Row],[Job-no]],Table4[],9,FALSE),TRUE)</f>
        <v>1</v>
      </c>
      <c r="BF681" t="str">
        <f>VLOOKUP(AR681,Table1[],3,0)</f>
        <v>B4LED</v>
      </c>
      <c r="BG681" s="39" t="b">
        <f>_xlfn.IFNA(VLOOKUP(Table2[[#This Row],[Job-no]],Table4[],14,FALSE),TRUE)</f>
        <v>1</v>
      </c>
      <c r="BH681" s="39" t="str">
        <f>_xlfn.IFNA(VLOOKUP(Table2[[#This Row],[Job-no]],Table4[],11,FALSE),"Done")</f>
        <v>AfterWirin</v>
      </c>
      <c r="BI681" s="39">
        <f>IF(Table2[[#This Row],[Pattern]]="Pattern",VLOOKUP(Table2[[#This Row],[Product Code]],'Routing data'!$A$2:$W$470,13,FALSE),VLOOKUP(Table2[[#This Row],[Product Code]],'Routing data'!$A$2:$W$470,3,FALSE))</f>
        <v>0</v>
      </c>
      <c r="BJ681" s="39">
        <f>IF(Table2[[#This Row],[Pattern]]="Pattern",VLOOKUP(Table2[[#This Row],[Product Code]],'Routing data'!$A$2:$W$470,14,FALSE),VLOOKUP(Table2[[#This Row],[Product Code]],'Routing data'!$A$2:$W$470,4,FALSE))</f>
        <v>0</v>
      </c>
      <c r="BK681" s="39">
        <f>VLOOKUP(Table2[[#This Row],[Product Code]],'Routing data'!A$4:W$524,16,FALSE)</f>
        <v>0</v>
      </c>
      <c r="BL681" s="42" t="str">
        <f>IF(Table2[[#This Row],[Milling Required]]=0,"x",IF(AT681="Pattern",B681-10,B681-4))</f>
        <v>x</v>
      </c>
      <c r="BM681" s="42" t="str">
        <f>IF(Table2[[#This Row],[Punching Required]]=0,"x",IF(AT681="Pattern",B681-8,B681-2))</f>
        <v>x</v>
      </c>
      <c r="BN681" s="42">
        <f t="shared" si="129"/>
        <v>43458</v>
      </c>
      <c r="BO681" s="39" t="str">
        <f>IF(Table2[[#This Row],[Milling]]="x","x",Table2[[#This Row],[Total Sections]]*2)</f>
        <v>x</v>
      </c>
      <c r="BP681" s="39" t="str">
        <f>IF(Table2[[#This Row],[Punching]]="x","x",Table2[Total Sections]*2)</f>
        <v>x</v>
      </c>
      <c r="BQ681" s="39">
        <f>IF(Table2[[#This Row],[Pattern]]="Pattern",Table2[Total Sections]*3,Table2[Total Sections]*1.5)</f>
        <v>1.5</v>
      </c>
      <c r="BR681" s="42"/>
      <c r="BS681" s="39"/>
      <c r="BT681" s="42">
        <f t="shared" ca="1" si="136"/>
        <v>43467</v>
      </c>
      <c r="BU681" s="39"/>
      <c r="BV681" s="39" t="str">
        <f>_xlfn.IFNA(VLOOKUP(Table2[[#This Row],[Job-no]],Table4[],16,FALSE),"Ready")</f>
        <v/>
      </c>
      <c r="BW681" s="39" t="str">
        <f>_xlfn.IFNA(VLOOKUP(Table2[[#This Row],[Job-no]],Table4[],21,FALSE),"Ready")</f>
        <v/>
      </c>
      <c r="BX681" s="39" t="b">
        <f>_xlfn.IFNA(VLOOKUP(Table2[[#This Row],[Job-no]],Table4[],10,FALSE),TRUE)</f>
        <v>0</v>
      </c>
      <c r="BY681" s="39" t="str">
        <f>_xlfn.IFNA(VLOOKUP(Table2[[#This Row],[Job-no]],Table4[],22,FALSE),"Ready")</f>
        <v/>
      </c>
      <c r="BZ681" s="120">
        <f t="shared" si="130"/>
        <v>43461</v>
      </c>
      <c r="CA681" s="120" t="str">
        <f ca="1">IF(OR(Table2[[#This Row],[Saw Date]]=TODAY(),Table2[[#This Row],[Saw Date]]=TODAY()+1), Table2[[#This Row],[Saw Date]],IF(Table2[[#This Row],[Extrusion cut double saw]],"Done",""))</f>
        <v>Done</v>
      </c>
      <c r="CB681" s="120" t="str">
        <f ca="1">IF(OR(Table2[[#This Row],[Lens Date]]=TODAY(),Table2[[#This Row],[Lens Date]]=TODAY()+1), Table2[[#This Row],[Lens Date]],IF(Table2[[#This Row],[MSLens]]="Done","Done",""))</f>
        <v/>
      </c>
      <c r="CC681" s="120" t="str">
        <f ca="1">IF(OR(Table2[[#This Row],[Milling Date]]=TODAY(),Table2[[#This Row],[Milling Date]]=TODAY()+1), Table2[[#This Row],[Milling Date]],IF(Table2[[#This Row],[CNC Holes]]="Ready","Done",""))</f>
        <v/>
      </c>
      <c r="CD681" s="120" t="str">
        <f ca="1">IF(OR(Table2[[#This Row],[Welding Date]]=TODAY(),Table2[[#This Row],[Welding Date]]=TODAY()+1), Table2[[#This Row],[Welding Date]],IF(Table2[[#This Row],[Welding Corners]]="Ready","Done",""))</f>
        <v/>
      </c>
      <c r="CE681" s="120" t="str">
        <f ca="1">IF(OR(Table2[[#This Row],[Puching Date]]=TODAY(),Table2[[#This Row],[Puching Date]]=TODAY()+1), Table2[[#This Row],[Puching Date]],IF(Table2[[#This Row],[Punch Holes]]="Ready","Done",""))</f>
        <v/>
      </c>
      <c r="CF681" s="120">
        <f ca="1">IF(OR(Table2[[#This Row],[Housing Date2]]=TODAY(),Table2[[#This Row],[Housing Date2]]=TODAY()+1),Table2[[#This Row],[Housing Date2]],IF(Table2[[#This Row],[Body Assembly]],"Done",""))</f>
        <v>43467</v>
      </c>
      <c r="CG681" s="120" t="str">
        <f>_xlfn.IFNA(VLOOKUP(Table2[[#This Row],[Job-no]],Table4[],7,FALSE),"Done")</f>
        <v>Machine Shop Started</v>
      </c>
    </row>
    <row r="682" spans="1:85" x14ac:dyDescent="0.25">
      <c r="A682" s="39" t="str">
        <f>_xlfn.CONCAT(Table2[[#This Row],[Order]],"-",Table2[[#This Row],[Line]])</f>
        <v>72602-5</v>
      </c>
      <c r="B682" s="1">
        <v>43461</v>
      </c>
      <c r="C682" s="10">
        <v>72602</v>
      </c>
      <c r="D682" s="7" t="s">
        <v>2176</v>
      </c>
      <c r="E682" s="10">
        <v>5</v>
      </c>
      <c r="F682" s="10">
        <v>1</v>
      </c>
      <c r="G682" s="7" t="s">
        <v>165</v>
      </c>
      <c r="H682" s="10">
        <v>1</v>
      </c>
      <c r="I682" s="43" t="b">
        <v>1</v>
      </c>
      <c r="J682" s="43" t="b">
        <v>0</v>
      </c>
      <c r="K682" t="s">
        <v>2572</v>
      </c>
      <c r="L682" s="43" t="b">
        <v>1</v>
      </c>
      <c r="M682" s="43" t="b">
        <v>1</v>
      </c>
      <c r="N682" s="43" t="b">
        <v>1</v>
      </c>
      <c r="O682" t="s">
        <v>114</v>
      </c>
      <c r="P682" t="s">
        <v>114</v>
      </c>
      <c r="Q682" t="s">
        <v>114</v>
      </c>
      <c r="R682" t="s">
        <v>114</v>
      </c>
      <c r="S682" t="s">
        <v>114</v>
      </c>
      <c r="T682" t="s">
        <v>114</v>
      </c>
      <c r="U682" t="s">
        <v>114</v>
      </c>
      <c r="V682" t="s">
        <v>114</v>
      </c>
      <c r="W682" s="6">
        <v>43454</v>
      </c>
      <c r="X682" s="7" t="s">
        <v>151</v>
      </c>
      <c r="Y682" s="7"/>
      <c r="Z682" s="7" t="s">
        <v>25</v>
      </c>
      <c r="AA682" s="7" t="s">
        <v>125</v>
      </c>
      <c r="AB682" s="7" t="s">
        <v>74</v>
      </c>
      <c r="AC682" s="10">
        <v>1</v>
      </c>
      <c r="AD682" s="3" t="s">
        <v>5967</v>
      </c>
      <c r="AE682" s="4" t="s">
        <v>5968</v>
      </c>
      <c r="AF682" s="7"/>
      <c r="AG682" s="7" t="s">
        <v>114</v>
      </c>
      <c r="AH682" s="10">
        <v>1</v>
      </c>
      <c r="AI682" s="3" t="s">
        <v>74</v>
      </c>
      <c r="AJ682" t="s">
        <v>114</v>
      </c>
      <c r="AK682" t="s">
        <v>114</v>
      </c>
      <c r="AL682" s="43" t="b">
        <v>0</v>
      </c>
      <c r="AM682" s="3"/>
      <c r="AN682" s="3"/>
      <c r="AO682" s="43" t="b">
        <v>0</v>
      </c>
      <c r="AP682" s="3" t="b">
        <v>1</v>
      </c>
      <c r="AQ682" s="3">
        <f>VLOOKUP(Table2[[#This Row],[Job-no]],Table3[],26,FALSE)</f>
        <v>820</v>
      </c>
      <c r="AR682" t="str">
        <f t="shared" si="126"/>
        <v>BBSLED</v>
      </c>
      <c r="AS682" t="str">
        <f>VLOOKUP(AR682,Table1[],4,0)</f>
        <v>surface</v>
      </c>
      <c r="AT682">
        <f>IF(BD682&gt;0,"Pattern",VLOOKUP(AR682,Table1[],5,0))</f>
        <v>0</v>
      </c>
      <c r="AU682" s="34">
        <f>IF(AT682="Pattern",WORKDAY(Table2[[#This Row],[Scheduled Ship Date]],-10),WORKDAY(Table2[[#This Row],[Scheduled Ship Date]],-4))</f>
        <v>43455</v>
      </c>
      <c r="AV682" s="39">
        <f>IF(Table2[[#This Row],[Extrusion cut double saw]]=TRUE,IF(O682="ToDo",IF(AT682="Pattern",Table2[[#This Row],[Total Sections]]*0.4,Table2[[#This Row],[Total Sections]]*0.12),0),IF(AT682="Pattern",Table2[[#This Row],[Total Sections]]*4,Table2[[#This Row],[Total Sections]]*1.2))</f>
        <v>0</v>
      </c>
      <c r="AW682" s="42"/>
      <c r="AX682" s="42">
        <f>IF(AT682="Pattern",Table2[[#This Row],[Scheduled Ship Date]]-2,Table2[[#This Row],[Scheduled Ship Date]]-3)</f>
        <v>43458</v>
      </c>
      <c r="AY682" s="39">
        <f>IF(Table2[[#This Row],[Pattern]]="Pattern",Table2[[#This Row],[Total Sections]]*4.82,Table2[[#This Row],[Total Sections]]*0.5)</f>
        <v>0.5</v>
      </c>
      <c r="AZ682" s="42"/>
      <c r="BA682" s="39">
        <f>((Table2[Total Sections]/Table2[Open Qty])-1)*Table2[Open Qty]*12.96</f>
        <v>0</v>
      </c>
      <c r="BB682" s="39"/>
      <c r="BC682" s="39" t="str">
        <f t="shared" si="127"/>
        <v>BBSLED-400-80-35-SO-8'-BLK-277</v>
      </c>
      <c r="BD682" s="39">
        <f t="shared" si="128"/>
        <v>0</v>
      </c>
      <c r="BE682" s="39" t="b">
        <f>_xlfn.IFNA(VLOOKUP(Table2[[#This Row],[Job-no]],Table4[],9,FALSE),TRUE)</f>
        <v>1</v>
      </c>
      <c r="BF682" s="39"/>
      <c r="BG682" s="39" t="b">
        <f>_xlfn.IFNA(VLOOKUP(Table2[[#This Row],[Job-no]],Table4[],14,FALSE),TRUE)</f>
        <v>1</v>
      </c>
      <c r="BH682" s="39" t="str">
        <f>_xlfn.IFNA(VLOOKUP(Table2[[#This Row],[Job-no]],Table4[],11,FALSE),"Done")</f>
        <v>AfterWirin</v>
      </c>
      <c r="BI682" s="39">
        <f>IF(Table2[[#This Row],[Pattern]]="Pattern",VLOOKUP(Table2[[#This Row],[Product Code]],'Routing data'!$A$2:$W$470,13,FALSE),VLOOKUP(Table2[[#This Row],[Product Code]],'Routing data'!$A$2:$W$470,3,FALSE))</f>
        <v>0</v>
      </c>
      <c r="BJ682" s="39">
        <f>IF(Table2[[#This Row],[Pattern]]="Pattern",VLOOKUP(Table2[[#This Row],[Product Code]],'Routing data'!$A$2:$W$470,14,FALSE),VLOOKUP(Table2[[#This Row],[Product Code]],'Routing data'!$A$2:$W$470,4,FALSE))</f>
        <v>0</v>
      </c>
      <c r="BK682" s="39">
        <f>VLOOKUP(Table2[[#This Row],[Product Code]],'Routing data'!A$4:W$524,16,FALSE)</f>
        <v>0</v>
      </c>
      <c r="BL682" s="42" t="str">
        <f>IF(Table2[[#This Row],[Milling Required]]=0,"x",IF(AT682="Pattern",B682-10,B682-4))</f>
        <v>x</v>
      </c>
      <c r="BM682" s="42" t="str">
        <f>IF(Table2[[#This Row],[Punching Required]]=0,"x",IF(AT682="Pattern",B682-8,B682-2))</f>
        <v>x</v>
      </c>
      <c r="BN682" s="42">
        <f t="shared" si="129"/>
        <v>43458</v>
      </c>
      <c r="BO682" s="39" t="str">
        <f>IF(Table2[[#This Row],[Milling]]="x","x",Table2[[#This Row],[Total Sections]]*2)</f>
        <v>x</v>
      </c>
      <c r="BP682" s="39" t="str">
        <f>IF(Table2[[#This Row],[Punching]]="x","x",Table2[Total Sections]*2)</f>
        <v>x</v>
      </c>
      <c r="BQ682" s="39">
        <f>IF(Table2[[#This Row],[Pattern]]="Pattern",Table2[Total Sections]*3,Table2[Total Sections]*1.5)</f>
        <v>1.5</v>
      </c>
      <c r="BR682" s="42"/>
      <c r="BS682" s="39"/>
      <c r="BT682" s="42">
        <f t="shared" ca="1" si="136"/>
        <v>43467</v>
      </c>
      <c r="BU682" s="39"/>
      <c r="BV682" s="39" t="str">
        <f>_xlfn.IFNA(VLOOKUP(Table2[[#This Row],[Job-no]],Table4[],16,FALSE),"Ready")</f>
        <v/>
      </c>
      <c r="BW682" s="39" t="str">
        <f>_xlfn.IFNA(VLOOKUP(Table2[[#This Row],[Job-no]],Table4[],21,FALSE),"Ready")</f>
        <v/>
      </c>
      <c r="BX682" s="39" t="b">
        <f>_xlfn.IFNA(VLOOKUP(Table2[[#This Row],[Job-no]],Table4[],10,FALSE),TRUE)</f>
        <v>0</v>
      </c>
      <c r="BY682" s="39" t="str">
        <f>_xlfn.IFNA(VLOOKUP(Table2[[#This Row],[Job-no]],Table4[],22,FALSE),"Ready")</f>
        <v/>
      </c>
      <c r="BZ682" s="120">
        <f t="shared" si="130"/>
        <v>43461</v>
      </c>
      <c r="CA682" s="120" t="str">
        <f ca="1">IF(OR(Table2[[#This Row],[Saw Date]]=TODAY(),Table2[[#This Row],[Saw Date]]=TODAY()+1), Table2[[#This Row],[Saw Date]],IF(Table2[[#This Row],[Extrusion cut double saw]],"Done",""))</f>
        <v>Done</v>
      </c>
      <c r="CB682" s="120" t="str">
        <f ca="1">IF(OR(Table2[[#This Row],[Lens Date]]=TODAY(),Table2[[#This Row],[Lens Date]]=TODAY()+1), Table2[[#This Row],[Lens Date]],IF(Table2[[#This Row],[MSLens]]="Done","Done",""))</f>
        <v/>
      </c>
      <c r="CC682" s="120" t="str">
        <f ca="1">IF(OR(Table2[[#This Row],[Milling Date]]=TODAY(),Table2[[#This Row],[Milling Date]]=TODAY()+1), Table2[[#This Row],[Milling Date]],IF(Table2[[#This Row],[CNC Holes]]="Ready","Done",""))</f>
        <v/>
      </c>
      <c r="CD682" s="120" t="str">
        <f ca="1">IF(OR(Table2[[#This Row],[Welding Date]]=TODAY(),Table2[[#This Row],[Welding Date]]=TODAY()+1), Table2[[#This Row],[Welding Date]],IF(Table2[[#This Row],[Welding Corners]]="Ready","Done",""))</f>
        <v/>
      </c>
      <c r="CE682" s="120" t="str">
        <f ca="1">IF(OR(Table2[[#This Row],[Puching Date]]=TODAY(),Table2[[#This Row],[Puching Date]]=TODAY()+1), Table2[[#This Row],[Puching Date]],IF(Table2[[#This Row],[Punch Holes]]="Ready","Done",""))</f>
        <v/>
      </c>
      <c r="CF682" s="120">
        <f ca="1">IF(OR(Table2[[#This Row],[Housing Date2]]=TODAY(),Table2[[#This Row],[Housing Date2]]=TODAY()+1),Table2[[#This Row],[Housing Date2]],IF(Table2[[#This Row],[Body Assembly]],"Done",""))</f>
        <v>43467</v>
      </c>
      <c r="CG682" s="120" t="str">
        <f>_xlfn.IFNA(VLOOKUP(Table2[[#This Row],[Job-no]],Table4[],7,FALSE),"Done")</f>
        <v>Machine Shop Started</v>
      </c>
    </row>
    <row r="683" spans="1:85" x14ac:dyDescent="0.25">
      <c r="A683" t="str">
        <f>_xlfn.CONCAT(Table2[[#This Row],[Order]],"-",Table2[[#This Row],[Line]])</f>
        <v>72602-6</v>
      </c>
      <c r="B683" s="1">
        <v>43461</v>
      </c>
      <c r="C683" s="10">
        <v>72602</v>
      </c>
      <c r="D683" s="7" t="s">
        <v>1101</v>
      </c>
      <c r="E683" s="10">
        <v>6</v>
      </c>
      <c r="F683" s="10">
        <v>1</v>
      </c>
      <c r="G683" s="7" t="s">
        <v>165</v>
      </c>
      <c r="H683" s="10">
        <v>1</v>
      </c>
      <c r="I683" s="43" t="b">
        <v>1</v>
      </c>
      <c r="J683" s="43" t="b">
        <v>0</v>
      </c>
      <c r="K683" t="s">
        <v>2572</v>
      </c>
      <c r="L683" s="43" t="b">
        <v>1</v>
      </c>
      <c r="M683" s="43" t="b">
        <v>1</v>
      </c>
      <c r="N683" s="43" t="b">
        <v>1</v>
      </c>
      <c r="O683" t="s">
        <v>114</v>
      </c>
      <c r="P683" t="s">
        <v>114</v>
      </c>
      <c r="Q683" t="s">
        <v>114</v>
      </c>
      <c r="R683" t="s">
        <v>114</v>
      </c>
      <c r="S683" t="s">
        <v>114</v>
      </c>
      <c r="T683" t="s">
        <v>114</v>
      </c>
      <c r="U683" t="s">
        <v>114</v>
      </c>
      <c r="V683" t="s">
        <v>114</v>
      </c>
      <c r="W683" s="6">
        <v>43454</v>
      </c>
      <c r="X683" s="7" t="s">
        <v>151</v>
      </c>
      <c r="Y683" s="7"/>
      <c r="Z683" s="7" t="s">
        <v>126</v>
      </c>
      <c r="AA683" s="7" t="s">
        <v>114</v>
      </c>
      <c r="AB683" s="7" t="s">
        <v>74</v>
      </c>
      <c r="AC683" s="10">
        <v>1</v>
      </c>
      <c r="AD683" s="3" t="s">
        <v>5967</v>
      </c>
      <c r="AE683" s="4" t="s">
        <v>5968</v>
      </c>
      <c r="AF683" s="7"/>
      <c r="AG683" s="7" t="s">
        <v>114</v>
      </c>
      <c r="AH683" s="10">
        <v>1</v>
      </c>
      <c r="AI683" s="3" t="s">
        <v>74</v>
      </c>
      <c r="AJ683" t="s">
        <v>114</v>
      </c>
      <c r="AK683" t="s">
        <v>114</v>
      </c>
      <c r="AL683" s="43" t="b">
        <v>0</v>
      </c>
      <c r="AM683" s="3"/>
      <c r="AN683" s="3"/>
      <c r="AO683" s="43" t="b">
        <v>0</v>
      </c>
      <c r="AP683" s="3" t="b">
        <v>0</v>
      </c>
      <c r="AQ683" s="3">
        <f>VLOOKUP(Table2[[#This Row],[Job-no]],Table3[],26,FALSE)</f>
        <v>500</v>
      </c>
      <c r="AR683" t="str">
        <f t="shared" si="126"/>
        <v>BBSLED</v>
      </c>
      <c r="AS683" t="str">
        <f>VLOOKUP(AR683,Table1[],4,0)</f>
        <v>surface</v>
      </c>
      <c r="AT683">
        <f>IF(BD683&gt;0,"Pattern",VLOOKUP(AR683,Table1[],5,0))</f>
        <v>0</v>
      </c>
      <c r="AU683" s="34">
        <f>IF(AT683="Pattern",WORKDAY(Table2[[#This Row],[Scheduled Ship Date]],-10),WORKDAY(Table2[[#This Row],[Scheduled Ship Date]],-4))</f>
        <v>43455</v>
      </c>
      <c r="AV683">
        <f>IF(Table2[[#This Row],[Extrusion cut double saw]]=TRUE,IF(O683="ToDo",IF(AT683="Pattern",Table2[[#This Row],[Total Sections]]*0.4,Table2[[#This Row],[Total Sections]]*0.12),0),IF(AT683="Pattern",Table2[[#This Row],[Total Sections]]*4,Table2[[#This Row],[Total Sections]]*1.2))</f>
        <v>0</v>
      </c>
      <c r="AW683" s="42"/>
      <c r="AX683" s="42">
        <f>IF(AT683="Pattern",Table2[[#This Row],[Scheduled Ship Date]]-2,Table2[[#This Row],[Scheduled Ship Date]]-3)</f>
        <v>43458</v>
      </c>
      <c r="AY683">
        <f>IF(Table2[[#This Row],[Pattern]]="Pattern",Table2[[#This Row],[Total Sections]]*4.82,Table2[[#This Row],[Total Sections]]*0.5)</f>
        <v>0.5</v>
      </c>
      <c r="AZ683" s="42"/>
      <c r="BA683" s="39">
        <f>((Table2[Total Sections]/Table2[Open Qty])-1)*Table2[Open Qty]*12.96</f>
        <v>0</v>
      </c>
      <c r="BB683" s="42"/>
      <c r="BC683" s="39" t="str">
        <f t="shared" si="127"/>
        <v>BBSLED-400-80-35-SO-4'-BLK-277</v>
      </c>
      <c r="BD683" s="39">
        <f t="shared" si="128"/>
        <v>0</v>
      </c>
      <c r="BE683" s="39" t="b">
        <f>_xlfn.IFNA(VLOOKUP(Table2[[#This Row],[Job-no]],Table4[],9,FALSE),TRUE)</f>
        <v>1</v>
      </c>
      <c r="BF683" t="str">
        <f>VLOOKUP(AR683,Table1[],3,0)</f>
        <v>B4LED</v>
      </c>
      <c r="BG683" s="39" t="b">
        <f>_xlfn.IFNA(VLOOKUP(Table2[[#This Row],[Job-no]],Table4[],14,FALSE),TRUE)</f>
        <v>1</v>
      </c>
      <c r="BH683" s="39" t="str">
        <f>_xlfn.IFNA(VLOOKUP(Table2[[#This Row],[Job-no]],Table4[],11,FALSE),"Done")</f>
        <v>AfterWirin</v>
      </c>
      <c r="BI683" s="39">
        <f>IF(Table2[[#This Row],[Pattern]]="Pattern",VLOOKUP(Table2[[#This Row],[Product Code]],'Routing data'!$A$2:$W$470,13,FALSE),VLOOKUP(Table2[[#This Row],[Product Code]],'Routing data'!$A$2:$W$470,3,FALSE))</f>
        <v>0</v>
      </c>
      <c r="BJ683" s="39">
        <f>IF(Table2[[#This Row],[Pattern]]="Pattern",VLOOKUP(Table2[[#This Row],[Product Code]],'Routing data'!$A$2:$W$470,14,FALSE),VLOOKUP(Table2[[#This Row],[Product Code]],'Routing data'!$A$2:$W$470,4,FALSE))</f>
        <v>0</v>
      </c>
      <c r="BK683" s="39">
        <f>VLOOKUP(Table2[[#This Row],[Product Code]],'Routing data'!A$4:W$524,16,FALSE)</f>
        <v>0</v>
      </c>
      <c r="BL683" s="42" t="str">
        <f>IF(Table2[[#This Row],[Milling Required]]=0,"x",IF(AT683="Pattern",B683-10,B683-4))</f>
        <v>x</v>
      </c>
      <c r="BM683" s="42" t="str">
        <f>IF(Table2[[#This Row],[Punching Required]]=0,"x",IF(AT683="Pattern",B683-8,B683-2))</f>
        <v>x</v>
      </c>
      <c r="BN683" s="42">
        <f t="shared" si="129"/>
        <v>43458</v>
      </c>
      <c r="BO683" s="39" t="str">
        <f>IF(Table2[[#This Row],[Milling]]="x","x",Table2[[#This Row],[Total Sections]]*2)</f>
        <v>x</v>
      </c>
      <c r="BP683" s="39" t="str">
        <f>IF(Table2[[#This Row],[Punching]]="x","x",Table2[Total Sections]*2)</f>
        <v>x</v>
      </c>
      <c r="BQ683" s="39">
        <f>IF(Table2[[#This Row],[Pattern]]="Pattern",Table2[Total Sections]*3,Table2[Total Sections]*1.5)</f>
        <v>1.5</v>
      </c>
      <c r="BR683" s="42"/>
      <c r="BS683" s="42"/>
      <c r="BT683" s="42">
        <f t="shared" ca="1" si="136"/>
        <v>43467</v>
      </c>
      <c r="BU683" s="39"/>
      <c r="BV683" s="122" t="str">
        <f>_xlfn.IFNA(VLOOKUP(Table2[[#This Row],[Job-no]],Table4[],16,FALSE),"Ready")</f>
        <v/>
      </c>
      <c r="BW683" s="122" t="str">
        <f>_xlfn.IFNA(VLOOKUP(Table2[[#This Row],[Job-no]],Table4[],21,FALSE),"Ready")</f>
        <v/>
      </c>
      <c r="BX683" s="39" t="b">
        <f>_xlfn.IFNA(VLOOKUP(Table2[[#This Row],[Job-no]],Table4[],10,FALSE),TRUE)</f>
        <v>0</v>
      </c>
      <c r="BY683" s="39" t="str">
        <f>_xlfn.IFNA(VLOOKUP(Table2[[#This Row],[Job-no]],Table4[],22,FALSE),"Ready")</f>
        <v/>
      </c>
      <c r="BZ683" s="120">
        <f t="shared" si="130"/>
        <v>43461</v>
      </c>
      <c r="CA683" s="120" t="str">
        <f ca="1">IF(OR(Table2[[#This Row],[Saw Date]]=TODAY(),Table2[[#This Row],[Saw Date]]=TODAY()+1), Table2[[#This Row],[Saw Date]],IF(Table2[[#This Row],[Extrusion cut double saw]],"Done",""))</f>
        <v>Done</v>
      </c>
      <c r="CB683" s="120" t="str">
        <f ca="1">IF(OR(Table2[[#This Row],[Lens Date]]=TODAY(),Table2[[#This Row],[Lens Date]]=TODAY()+1), Table2[[#This Row],[Lens Date]],IF(Table2[[#This Row],[MSLens]]="Done","Done",""))</f>
        <v/>
      </c>
      <c r="CC683" s="120" t="str">
        <f ca="1">IF(OR(Table2[[#This Row],[Milling Date]]=TODAY(),Table2[[#This Row],[Milling Date]]=TODAY()+1), Table2[[#This Row],[Milling Date]],IF(Table2[[#This Row],[CNC Holes]]="Ready","Done",""))</f>
        <v/>
      </c>
      <c r="CD683" s="120" t="str">
        <f ca="1">IF(OR(Table2[[#This Row],[Welding Date]]=TODAY(),Table2[[#This Row],[Welding Date]]=TODAY()+1), Table2[[#This Row],[Welding Date]],IF(Table2[[#This Row],[Welding Corners]]="Ready","Done",""))</f>
        <v/>
      </c>
      <c r="CE683" s="120" t="str">
        <f ca="1">IF(OR(Table2[[#This Row],[Puching Date]]=TODAY(),Table2[[#This Row],[Puching Date]]=TODAY()+1), Table2[[#This Row],[Puching Date]],IF(Table2[[#This Row],[Punch Holes]]="Ready","Done",""))</f>
        <v/>
      </c>
      <c r="CF683" s="120">
        <f ca="1">IF(OR(Table2[[#This Row],[Housing Date2]]=TODAY(),Table2[[#This Row],[Housing Date2]]=TODAY()+1),Table2[[#This Row],[Housing Date2]],IF(Table2[[#This Row],[Body Assembly]],"Done",""))</f>
        <v>43467</v>
      </c>
      <c r="CG683" s="120" t="str">
        <f>_xlfn.IFNA(VLOOKUP(Table2[[#This Row],[Job-no]],Table4[],7,FALSE),"Done")</f>
        <v>Machine Shop Started</v>
      </c>
    </row>
    <row r="684" spans="1:85" x14ac:dyDescent="0.25">
      <c r="A684" t="str">
        <f>_xlfn.CONCAT(Table2[[#This Row],[Order]],"-",Table2[[#This Row],[Line]])</f>
        <v>72602-7</v>
      </c>
      <c r="B684" s="1">
        <v>43461</v>
      </c>
      <c r="C684" s="10">
        <v>72602</v>
      </c>
      <c r="D684" s="7" t="s">
        <v>2174</v>
      </c>
      <c r="E684" s="10">
        <v>7</v>
      </c>
      <c r="F684" s="10">
        <v>1</v>
      </c>
      <c r="G684" s="7" t="s">
        <v>165</v>
      </c>
      <c r="H684" s="10">
        <v>1</v>
      </c>
      <c r="I684" s="43" t="b">
        <v>1</v>
      </c>
      <c r="J684" s="43" t="b">
        <v>0</v>
      </c>
      <c r="K684" t="s">
        <v>2572</v>
      </c>
      <c r="L684" s="43" t="b">
        <v>1</v>
      </c>
      <c r="M684" s="43" t="b">
        <v>1</v>
      </c>
      <c r="N684" s="43" t="b">
        <v>1</v>
      </c>
      <c r="O684" t="s">
        <v>114</v>
      </c>
      <c r="P684" t="s">
        <v>114</v>
      </c>
      <c r="Q684" t="s">
        <v>114</v>
      </c>
      <c r="R684" t="s">
        <v>114</v>
      </c>
      <c r="S684" t="s">
        <v>114</v>
      </c>
      <c r="T684" t="s">
        <v>114</v>
      </c>
      <c r="U684" t="s">
        <v>114</v>
      </c>
      <c r="V684" t="s">
        <v>114</v>
      </c>
      <c r="W684" s="6">
        <v>43454</v>
      </c>
      <c r="X684" s="7" t="s">
        <v>151</v>
      </c>
      <c r="Y684" s="7"/>
      <c r="Z684" s="7" t="s">
        <v>2574</v>
      </c>
      <c r="AA684" s="7" t="s">
        <v>114</v>
      </c>
      <c r="AB684" s="7" t="s">
        <v>74</v>
      </c>
      <c r="AC684" s="10">
        <v>1</v>
      </c>
      <c r="AD684" s="3" t="s">
        <v>5967</v>
      </c>
      <c r="AE684" s="4" t="s">
        <v>5968</v>
      </c>
      <c r="AF684" s="7"/>
      <c r="AG684" s="7" t="s">
        <v>114</v>
      </c>
      <c r="AH684" s="10">
        <v>1</v>
      </c>
      <c r="AI684" s="3" t="s">
        <v>74</v>
      </c>
      <c r="AJ684" t="s">
        <v>114</v>
      </c>
      <c r="AK684" t="s">
        <v>114</v>
      </c>
      <c r="AL684" s="43" t="b">
        <v>0</v>
      </c>
      <c r="AM684" s="3"/>
      <c r="AN684" s="3"/>
      <c r="AO684" s="43" t="b">
        <v>0</v>
      </c>
      <c r="AP684" s="3" t="b">
        <v>0</v>
      </c>
      <c r="AQ684" s="3">
        <f>VLOOKUP(Table2[[#This Row],[Job-no]],Table3[],26,FALSE)</f>
        <v>980</v>
      </c>
      <c r="AR684" t="str">
        <f t="shared" si="126"/>
        <v>BBSLED</v>
      </c>
      <c r="AS684" t="str">
        <f>VLOOKUP(AR684,Table1[],4,0)</f>
        <v>surface</v>
      </c>
      <c r="AT684">
        <f>IF(BD684&gt;0,"Pattern",VLOOKUP(AR684,Table1[],5,0))</f>
        <v>0</v>
      </c>
      <c r="AU684" s="34">
        <f>IF(AT684="Pattern",WORKDAY(Table2[[#This Row],[Scheduled Ship Date]],-10),WORKDAY(Table2[[#This Row],[Scheduled Ship Date]],-4))</f>
        <v>43455</v>
      </c>
      <c r="AV684">
        <f>IF(Table2[[#This Row],[Extrusion cut double saw]]=TRUE,IF(O684="ToDo",IF(AT684="Pattern",Table2[[#This Row],[Total Sections]]*0.4,Table2[[#This Row],[Total Sections]]*0.12),0),IF(AT684="Pattern",Table2[[#This Row],[Total Sections]]*4,Table2[[#This Row],[Total Sections]]*1.2))</f>
        <v>0</v>
      </c>
      <c r="AW684" s="42"/>
      <c r="AX684" s="42">
        <f>IF(AT684="Pattern",Table2[[#This Row],[Scheduled Ship Date]]-2,Table2[[#This Row],[Scheduled Ship Date]]-3)</f>
        <v>43458</v>
      </c>
      <c r="AY684">
        <f>IF(Table2[[#This Row],[Pattern]]="Pattern",Table2[[#This Row],[Total Sections]]*4.82,Table2[[#This Row],[Total Sections]]*0.5)</f>
        <v>0.5</v>
      </c>
      <c r="AZ684" s="42"/>
      <c r="BA684" s="39">
        <f>((Table2[Total Sections]/Table2[Open Qty])-1)*Table2[Open Qty]*12.96</f>
        <v>0</v>
      </c>
      <c r="BB684" s="39"/>
      <c r="BC684" s="39" t="str">
        <f t="shared" si="127"/>
        <v>BBSLED-400-80-35-SO-10'-BLK-27</v>
      </c>
      <c r="BD684" s="39">
        <f t="shared" si="128"/>
        <v>0</v>
      </c>
      <c r="BE684" s="39" t="b">
        <f>_xlfn.IFNA(VLOOKUP(Table2[[#This Row],[Job-no]],Table4[],9,FALSE),TRUE)</f>
        <v>1</v>
      </c>
      <c r="BF684" t="str">
        <f>VLOOKUP(AR684,Table1[],3,0)</f>
        <v>B4LED</v>
      </c>
      <c r="BG684" s="39" t="b">
        <f>_xlfn.IFNA(VLOOKUP(Table2[[#This Row],[Job-no]],Table4[],14,FALSE),TRUE)</f>
        <v>1</v>
      </c>
      <c r="BH684" s="39" t="str">
        <f>_xlfn.IFNA(VLOOKUP(Table2[[#This Row],[Job-no]],Table4[],11,FALSE),"Done")</f>
        <v>AfterWirin</v>
      </c>
      <c r="BI684" s="39">
        <f>IF(Table2[[#This Row],[Pattern]]="Pattern",VLOOKUP(Table2[[#This Row],[Product Code]],'Routing data'!$A$2:$W$470,13,FALSE),VLOOKUP(Table2[[#This Row],[Product Code]],'Routing data'!$A$2:$W$470,3,FALSE))</f>
        <v>0</v>
      </c>
      <c r="BJ684" s="39">
        <f>IF(Table2[[#This Row],[Pattern]]="Pattern",VLOOKUP(Table2[[#This Row],[Product Code]],'Routing data'!$A$2:$W$470,14,FALSE),VLOOKUP(Table2[[#This Row],[Product Code]],'Routing data'!$A$2:$W$470,4,FALSE))</f>
        <v>0</v>
      </c>
      <c r="BK684" s="39">
        <f>VLOOKUP(Table2[[#This Row],[Product Code]],'Routing data'!A$4:W$524,16,FALSE)</f>
        <v>0</v>
      </c>
      <c r="BL684" s="42" t="str">
        <f>IF(Table2[[#This Row],[Milling Required]]=0,"x",IF(AT684="Pattern",B684-10,B684-4))</f>
        <v>x</v>
      </c>
      <c r="BM684" s="42" t="str">
        <f>IF(Table2[[#This Row],[Punching Required]]=0,"x",IF(AT684="Pattern",B684-8,B684-2))</f>
        <v>x</v>
      </c>
      <c r="BN684" s="42">
        <f t="shared" si="129"/>
        <v>43458</v>
      </c>
      <c r="BO684" s="39" t="str">
        <f>IF(Table2[[#This Row],[Milling]]="x","x",Table2[[#This Row],[Total Sections]]*2)</f>
        <v>x</v>
      </c>
      <c r="BP684" s="39" t="str">
        <f>IF(Table2[[#This Row],[Punching]]="x","x",Table2[Total Sections]*2)</f>
        <v>x</v>
      </c>
      <c r="BQ684" s="39">
        <f>IF(Table2[[#This Row],[Pattern]]="Pattern",Table2[Total Sections]*3,Table2[Total Sections]*1.5)</f>
        <v>1.5</v>
      </c>
      <c r="BR684" s="42"/>
      <c r="BS684" s="39"/>
      <c r="BT684" s="42">
        <f t="shared" ca="1" si="136"/>
        <v>43467</v>
      </c>
      <c r="BU684" s="39"/>
      <c r="BV684" s="39" t="str">
        <f>_xlfn.IFNA(VLOOKUP(Table2[[#This Row],[Job-no]],Table4[],16,FALSE),"Ready")</f>
        <v/>
      </c>
      <c r="BW684" s="39" t="str">
        <f>_xlfn.IFNA(VLOOKUP(Table2[[#This Row],[Job-no]],Table4[],21,FALSE),"Ready")</f>
        <v/>
      </c>
      <c r="BX684" s="39" t="b">
        <f>_xlfn.IFNA(VLOOKUP(Table2[[#This Row],[Job-no]],Table4[],10,FALSE),TRUE)</f>
        <v>0</v>
      </c>
      <c r="BY684" s="39" t="str">
        <f>_xlfn.IFNA(VLOOKUP(Table2[[#This Row],[Job-no]],Table4[],22,FALSE),"Ready")</f>
        <v/>
      </c>
      <c r="BZ684" s="120">
        <f t="shared" si="130"/>
        <v>43461</v>
      </c>
      <c r="CA684" s="120" t="str">
        <f ca="1">IF(OR(Table2[[#This Row],[Saw Date]]=TODAY(),Table2[[#This Row],[Saw Date]]=TODAY()+1), Table2[[#This Row],[Saw Date]],IF(Table2[[#This Row],[Extrusion cut double saw]],"Done",""))</f>
        <v>Done</v>
      </c>
      <c r="CB684" s="120" t="str">
        <f ca="1">IF(OR(Table2[[#This Row],[Lens Date]]=TODAY(),Table2[[#This Row],[Lens Date]]=TODAY()+1), Table2[[#This Row],[Lens Date]],IF(Table2[[#This Row],[MSLens]]="Done","Done",""))</f>
        <v/>
      </c>
      <c r="CC684" s="120" t="str">
        <f ca="1">IF(OR(Table2[[#This Row],[Milling Date]]=TODAY(),Table2[[#This Row],[Milling Date]]=TODAY()+1), Table2[[#This Row],[Milling Date]],IF(Table2[[#This Row],[CNC Holes]]="Ready","Done",""))</f>
        <v/>
      </c>
      <c r="CD684" s="120" t="str">
        <f ca="1">IF(OR(Table2[[#This Row],[Welding Date]]=TODAY(),Table2[[#This Row],[Welding Date]]=TODAY()+1), Table2[[#This Row],[Welding Date]],IF(Table2[[#This Row],[Welding Corners]]="Ready","Done",""))</f>
        <v/>
      </c>
      <c r="CE684" s="120" t="str">
        <f ca="1">IF(OR(Table2[[#This Row],[Puching Date]]=TODAY(),Table2[[#This Row],[Puching Date]]=TODAY()+1), Table2[[#This Row],[Puching Date]],IF(Table2[[#This Row],[Punch Holes]]="Ready","Done",""))</f>
        <v/>
      </c>
      <c r="CF684" s="120">
        <f ca="1">IF(OR(Table2[[#This Row],[Housing Date2]]=TODAY(),Table2[[#This Row],[Housing Date2]]=TODAY()+1),Table2[[#This Row],[Housing Date2]],IF(Table2[[#This Row],[Body Assembly]],"Done",""))</f>
        <v>43467</v>
      </c>
      <c r="CG684" s="120" t="str">
        <f>_xlfn.IFNA(VLOOKUP(Table2[[#This Row],[Job-no]],Table4[],7,FALSE),"Done")</f>
        <v>Machine Shop Started</v>
      </c>
    </row>
    <row r="685" spans="1:85" x14ac:dyDescent="0.25">
      <c r="A685" s="39" t="str">
        <f>_xlfn.CONCAT(Table2[[#This Row],[Order]],"-",Table2[[#This Row],[Line]])</f>
        <v>72602-8</v>
      </c>
      <c r="B685" s="1">
        <v>43461</v>
      </c>
      <c r="C685" s="10">
        <v>72602</v>
      </c>
      <c r="D685" s="7" t="s">
        <v>2177</v>
      </c>
      <c r="E685" s="10">
        <v>8</v>
      </c>
      <c r="F685" s="10">
        <v>1</v>
      </c>
      <c r="G685" s="7" t="s">
        <v>165</v>
      </c>
      <c r="H685" s="10">
        <v>1</v>
      </c>
      <c r="I685" s="43" t="b">
        <v>1</v>
      </c>
      <c r="J685" s="43" t="b">
        <v>0</v>
      </c>
      <c r="K685" t="s">
        <v>2572</v>
      </c>
      <c r="L685" s="43" t="b">
        <v>1</v>
      </c>
      <c r="M685" s="43" t="b">
        <v>1</v>
      </c>
      <c r="N685" s="43" t="b">
        <v>1</v>
      </c>
      <c r="O685" t="s">
        <v>114</v>
      </c>
      <c r="P685" t="s">
        <v>114</v>
      </c>
      <c r="Q685" t="s">
        <v>114</v>
      </c>
      <c r="R685" t="s">
        <v>114</v>
      </c>
      <c r="S685" t="s">
        <v>114</v>
      </c>
      <c r="T685" t="s">
        <v>114</v>
      </c>
      <c r="U685" t="s">
        <v>114</v>
      </c>
      <c r="V685" t="s">
        <v>114</v>
      </c>
      <c r="W685" s="6">
        <v>43454</v>
      </c>
      <c r="X685" s="7" t="s">
        <v>151</v>
      </c>
      <c r="Y685" s="7"/>
      <c r="Z685" s="7" t="s">
        <v>2580</v>
      </c>
      <c r="AA685" s="7" t="s">
        <v>117</v>
      </c>
      <c r="AB685" s="7" t="s">
        <v>74</v>
      </c>
      <c r="AC685" s="10">
        <v>1</v>
      </c>
      <c r="AD685" s="3" t="s">
        <v>5967</v>
      </c>
      <c r="AE685" s="4" t="s">
        <v>5968</v>
      </c>
      <c r="AF685" s="7"/>
      <c r="AG685" s="7" t="s">
        <v>114</v>
      </c>
      <c r="AH685" s="10">
        <v>2</v>
      </c>
      <c r="AI685" s="3" t="s">
        <v>74</v>
      </c>
      <c r="AJ685" t="s">
        <v>114</v>
      </c>
      <c r="AK685" t="s">
        <v>114</v>
      </c>
      <c r="AL685" s="43" t="b">
        <v>0</v>
      </c>
      <c r="AM685" s="3"/>
      <c r="AN685" s="3"/>
      <c r="AO685" s="43" t="b">
        <v>0</v>
      </c>
      <c r="AP685" s="3" t="b">
        <v>1</v>
      </c>
      <c r="AQ685" s="3">
        <f>VLOOKUP(Table2[[#This Row],[Job-no]],Table3[],26,FALSE)</f>
        <v>2550</v>
      </c>
      <c r="AR685" t="str">
        <f t="shared" si="126"/>
        <v>BBSLED</v>
      </c>
      <c r="AS685" t="str">
        <f>VLOOKUP(AR685,Table1[],4,0)</f>
        <v>surface</v>
      </c>
      <c r="AT685">
        <f>IF(BD685&gt;0,"Pattern",VLOOKUP(AR685,Table1[],5,0))</f>
        <v>0</v>
      </c>
      <c r="AU685" s="34">
        <f>IF(AT685="Pattern",WORKDAY(Table2[[#This Row],[Scheduled Ship Date]],-10),WORKDAY(Table2[[#This Row],[Scheduled Ship Date]],-4))</f>
        <v>43455</v>
      </c>
      <c r="AV685" s="39">
        <f>IF(Table2[[#This Row],[Extrusion cut double saw]]=TRUE,IF(O685="ToDo",IF(AT685="Pattern",Table2[[#This Row],[Total Sections]]*0.4,Table2[[#This Row],[Total Sections]]*0.12),0),IF(AT685="Pattern",Table2[[#This Row],[Total Sections]]*4,Table2[[#This Row],[Total Sections]]*1.2))</f>
        <v>0</v>
      </c>
      <c r="AW685" s="42"/>
      <c r="AX685" s="42">
        <f>IF(AT685="Pattern",Table2[[#This Row],[Scheduled Ship Date]]-2,Table2[[#This Row],[Scheduled Ship Date]]-3)</f>
        <v>43458</v>
      </c>
      <c r="AY685" s="39">
        <f>IF(Table2[[#This Row],[Pattern]]="Pattern",Table2[[#This Row],[Total Sections]]*4.82,Table2[[#This Row],[Total Sections]]*0.5)</f>
        <v>1</v>
      </c>
      <c r="AZ685" s="42"/>
      <c r="BA685" s="39">
        <f>((Table2[Total Sections]/Table2[Open Qty])-1)*Table2[Open Qty]*12.96</f>
        <v>12.96</v>
      </c>
      <c r="BB685" s="39"/>
      <c r="BC685" s="39" t="str">
        <f t="shared" si="127"/>
        <v>BBSLED-400-80-35-SO-25'-BLK-27</v>
      </c>
      <c r="BD685" s="39">
        <f t="shared" si="128"/>
        <v>0</v>
      </c>
      <c r="BE685" s="39" t="b">
        <f>_xlfn.IFNA(VLOOKUP(Table2[[#This Row],[Job-no]],Table4[],9,FALSE),TRUE)</f>
        <v>1</v>
      </c>
      <c r="BF685" s="39"/>
      <c r="BG685" s="39" t="b">
        <f>_xlfn.IFNA(VLOOKUP(Table2[[#This Row],[Job-no]],Table4[],14,FALSE),TRUE)</f>
        <v>1</v>
      </c>
      <c r="BH685" s="39" t="str">
        <f>_xlfn.IFNA(VLOOKUP(Table2[[#This Row],[Job-no]],Table4[],11,FALSE),"Done")</f>
        <v>AfterWirin</v>
      </c>
      <c r="BI685" s="39">
        <f>IF(Table2[[#This Row],[Pattern]]="Pattern",VLOOKUP(Table2[[#This Row],[Product Code]],'Routing data'!$A$2:$W$470,13,FALSE),VLOOKUP(Table2[[#This Row],[Product Code]],'Routing data'!$A$2:$W$470,3,FALSE))</f>
        <v>0</v>
      </c>
      <c r="BJ685" s="39">
        <f>IF(Table2[[#This Row],[Pattern]]="Pattern",VLOOKUP(Table2[[#This Row],[Product Code]],'Routing data'!$A$2:$W$470,14,FALSE),VLOOKUP(Table2[[#This Row],[Product Code]],'Routing data'!$A$2:$W$470,4,FALSE))</f>
        <v>0</v>
      </c>
      <c r="BK685" s="39">
        <f>VLOOKUP(Table2[[#This Row],[Product Code]],'Routing data'!A$4:W$524,16,FALSE)</f>
        <v>0</v>
      </c>
      <c r="BL685" s="42" t="str">
        <f>IF(Table2[[#This Row],[Milling Required]]=0,"x",IF(AT685="Pattern",B685-10,B685-4))</f>
        <v>x</v>
      </c>
      <c r="BM685" s="42" t="str">
        <f>IF(Table2[[#This Row],[Punching Required]]=0,"x",IF(AT685="Pattern",B685-8,B685-2))</f>
        <v>x</v>
      </c>
      <c r="BN685" s="42">
        <f t="shared" si="129"/>
        <v>43458</v>
      </c>
      <c r="BO685" s="39" t="str">
        <f>IF(Table2[[#This Row],[Milling]]="x","x",Table2[[#This Row],[Total Sections]]*2)</f>
        <v>x</v>
      </c>
      <c r="BP685" s="39" t="str">
        <f>IF(Table2[[#This Row],[Punching]]="x","x",Table2[Total Sections]*2)</f>
        <v>x</v>
      </c>
      <c r="BQ685" s="39">
        <f>IF(Table2[[#This Row],[Pattern]]="Pattern",Table2[Total Sections]*3,Table2[Total Sections]*1.5)</f>
        <v>3</v>
      </c>
      <c r="BR685" s="42"/>
      <c r="BS685" s="42"/>
      <c r="BT685" s="42">
        <f t="shared" ca="1" si="136"/>
        <v>43467</v>
      </c>
      <c r="BU685" s="39"/>
      <c r="BV685" s="39" t="str">
        <f>_xlfn.IFNA(VLOOKUP(Table2[[#This Row],[Job-no]],Table4[],16,FALSE),"Ready")</f>
        <v/>
      </c>
      <c r="BW685" s="39" t="str">
        <f>_xlfn.IFNA(VLOOKUP(Table2[[#This Row],[Job-no]],Table4[],21,FALSE),"Ready")</f>
        <v/>
      </c>
      <c r="BX685" s="39" t="b">
        <f>_xlfn.IFNA(VLOOKUP(Table2[[#This Row],[Job-no]],Table4[],10,FALSE),TRUE)</f>
        <v>0</v>
      </c>
      <c r="BY685" s="39" t="str">
        <f>_xlfn.IFNA(VLOOKUP(Table2[[#This Row],[Job-no]],Table4[],22,FALSE),"Ready")</f>
        <v/>
      </c>
      <c r="BZ685" s="120">
        <f t="shared" si="130"/>
        <v>43461</v>
      </c>
      <c r="CA685" s="120" t="str">
        <f ca="1">IF(OR(Table2[[#This Row],[Saw Date]]=TODAY(),Table2[[#This Row],[Saw Date]]=TODAY()+1), Table2[[#This Row],[Saw Date]],IF(Table2[[#This Row],[Extrusion cut double saw]],"Done",""))</f>
        <v>Done</v>
      </c>
      <c r="CB685" s="120" t="str">
        <f ca="1">IF(OR(Table2[[#This Row],[Lens Date]]=TODAY(),Table2[[#This Row],[Lens Date]]=TODAY()+1), Table2[[#This Row],[Lens Date]],IF(Table2[[#This Row],[MSLens]]="Done","Done",""))</f>
        <v/>
      </c>
      <c r="CC685" s="120" t="str">
        <f ca="1">IF(OR(Table2[[#This Row],[Milling Date]]=TODAY(),Table2[[#This Row],[Milling Date]]=TODAY()+1), Table2[[#This Row],[Milling Date]],IF(Table2[[#This Row],[CNC Holes]]="Ready","Done",""))</f>
        <v/>
      </c>
      <c r="CD685" s="120" t="str">
        <f ca="1">IF(OR(Table2[[#This Row],[Welding Date]]=TODAY(),Table2[[#This Row],[Welding Date]]=TODAY()+1), Table2[[#This Row],[Welding Date]],IF(Table2[[#This Row],[Welding Corners]]="Ready","Done",""))</f>
        <v/>
      </c>
      <c r="CE685" s="120" t="str">
        <f ca="1">IF(OR(Table2[[#This Row],[Puching Date]]=TODAY(),Table2[[#This Row],[Puching Date]]=TODAY()+1), Table2[[#This Row],[Puching Date]],IF(Table2[[#This Row],[Punch Holes]]="Ready","Done",""))</f>
        <v/>
      </c>
      <c r="CF685" s="120">
        <f ca="1">IF(OR(Table2[[#This Row],[Housing Date2]]=TODAY(),Table2[[#This Row],[Housing Date2]]=TODAY()+1),Table2[[#This Row],[Housing Date2]],IF(Table2[[#This Row],[Body Assembly]],"Done",""))</f>
        <v>43467</v>
      </c>
      <c r="CG685" s="120" t="str">
        <f>_xlfn.IFNA(VLOOKUP(Table2[[#This Row],[Job-no]],Table4[],7,FALSE),"Done")</f>
        <v>Machine Shop Started</v>
      </c>
    </row>
    <row r="686" spans="1:85" x14ac:dyDescent="0.25">
      <c r="A686" t="str">
        <f>_xlfn.CONCAT(Table2[[#This Row],[Order]],"-",Table2[[#This Row],[Line]])</f>
        <v>75093-2</v>
      </c>
      <c r="B686" s="1">
        <v>43462</v>
      </c>
      <c r="C686" s="10">
        <v>75093</v>
      </c>
      <c r="D686" s="7" t="s">
        <v>758</v>
      </c>
      <c r="E686" s="10">
        <v>2</v>
      </c>
      <c r="F686" s="10">
        <v>1</v>
      </c>
      <c r="G686" s="7" t="s">
        <v>165</v>
      </c>
      <c r="H686" s="10">
        <v>1</v>
      </c>
      <c r="I686" s="43" t="b">
        <v>1</v>
      </c>
      <c r="J686" s="43" t="b">
        <v>0</v>
      </c>
      <c r="K686" t="s">
        <v>135</v>
      </c>
      <c r="L686" s="43" t="b">
        <v>1</v>
      </c>
      <c r="M686" s="43" t="b">
        <v>1</v>
      </c>
      <c r="N686" s="43" t="b">
        <v>0</v>
      </c>
      <c r="O686" t="s">
        <v>114</v>
      </c>
      <c r="P686" t="s">
        <v>114</v>
      </c>
      <c r="Q686" t="s">
        <v>114</v>
      </c>
      <c r="R686" t="s">
        <v>114</v>
      </c>
      <c r="S686" t="s">
        <v>114</v>
      </c>
      <c r="T686" t="s">
        <v>114</v>
      </c>
      <c r="U686" t="s">
        <v>114</v>
      </c>
      <c r="V686" t="s">
        <v>114</v>
      </c>
      <c r="W686" s="6">
        <v>43458</v>
      </c>
      <c r="X686" s="7" t="s">
        <v>151</v>
      </c>
      <c r="Y686" s="7"/>
      <c r="Z686" s="7" t="s">
        <v>2789</v>
      </c>
      <c r="AA686" s="7" t="s">
        <v>125</v>
      </c>
      <c r="AB686" s="7" t="s">
        <v>74</v>
      </c>
      <c r="AC686" s="10">
        <v>12</v>
      </c>
      <c r="AD686" s="3" t="s">
        <v>5967</v>
      </c>
      <c r="AE686" s="4" t="s">
        <v>5968</v>
      </c>
      <c r="AF686" s="7"/>
      <c r="AG686" s="7" t="s">
        <v>114</v>
      </c>
      <c r="AH686" s="10">
        <v>8</v>
      </c>
      <c r="AI686" s="3" t="s">
        <v>180</v>
      </c>
      <c r="AJ686" t="s">
        <v>114</v>
      </c>
      <c r="AK686" t="s">
        <v>114</v>
      </c>
      <c r="AL686" s="43" t="b">
        <v>0</v>
      </c>
      <c r="AM686" s="3"/>
      <c r="AN686" s="3"/>
      <c r="AO686" s="43" t="b">
        <v>0</v>
      </c>
      <c r="AP686" s="3" t="b">
        <v>1</v>
      </c>
      <c r="AQ686" s="3">
        <f>VLOOKUP(Table2[[#This Row],[Job-no]],Table3[],26,FALSE)</f>
        <v>3370</v>
      </c>
      <c r="AR686" t="str">
        <f t="shared" si="126"/>
        <v>BBPRLED</v>
      </c>
      <c r="AS686" t="str">
        <f>VLOOKUP(AR686,Table1[],4,0)</f>
        <v>recessed</v>
      </c>
      <c r="AT686">
        <f>IF(BD686&gt;0,"Pattern",VLOOKUP(AR686,Table1[],5,0))</f>
        <v>0</v>
      </c>
      <c r="AU686" s="34">
        <f>IF(AT686="Pattern",WORKDAY(Table2[[#This Row],[Scheduled Ship Date]],-10),WORKDAY(Table2[[#This Row],[Scheduled Ship Date]],-4))</f>
        <v>43458</v>
      </c>
      <c r="AV686">
        <f>IF(Table2[[#This Row],[Extrusion cut double saw]]=TRUE,IF(O686="ToDo",IF(AT686="Pattern",Table2[[#This Row],[Total Sections]]*0.4,Table2[[#This Row],[Total Sections]]*0.12),0),IF(AT686="Pattern",Table2[[#This Row],[Total Sections]]*4,Table2[[#This Row],[Total Sections]]*1.2))</f>
        <v>9.6</v>
      </c>
      <c r="AW686" s="42"/>
      <c r="AX686" s="42">
        <f>IF(AT686="Pattern",Table2[[#This Row],[Scheduled Ship Date]]-2,Table2[[#This Row],[Scheduled Ship Date]]-3)</f>
        <v>43459</v>
      </c>
      <c r="AY686">
        <f>IF(Table2[[#This Row],[Pattern]]="Pattern",Table2[[#This Row],[Total Sections]]*4.82,Table2[[#This Row],[Total Sections]]*0.5)</f>
        <v>4</v>
      </c>
      <c r="AZ686" s="42"/>
      <c r="BA686" s="39">
        <f>((Table2[Total Sections]/Table2[Open Qty])-1)*Table2[Open Qty]*12.96</f>
        <v>90.72</v>
      </c>
      <c r="BB686" s="42"/>
      <c r="BC686" s="39" t="str">
        <f t="shared" si="127"/>
        <v>BBPRLED-300-80-35-RG3-46'-W-UNV-DP-1-DS-TS(2)</v>
      </c>
      <c r="BD686" s="39">
        <f t="shared" si="128"/>
        <v>0</v>
      </c>
      <c r="BE686" s="39" t="b">
        <f>_xlfn.IFNA(VLOOKUP(Table2[[#This Row],[Job-no]],Table4[],9,FALSE),TRUE)</f>
        <v>1</v>
      </c>
      <c r="BF686" t="str">
        <f>VLOOKUP(AR686,Table1[],3,0)</f>
        <v>B4LED</v>
      </c>
      <c r="BG686" s="39" t="b">
        <f>_xlfn.IFNA(VLOOKUP(Table2[[#This Row],[Job-no]],Table4[],14,FALSE),TRUE)</f>
        <v>1</v>
      </c>
      <c r="BH686" s="39" t="str">
        <f>_xlfn.IFNA(VLOOKUP(Table2[[#This Row],[Job-no]],Table4[],11,FALSE),"Done")</f>
        <v>Done</v>
      </c>
      <c r="BI686" s="39">
        <f>IF(Table2[[#This Row],[Pattern]]="Pattern",VLOOKUP(Table2[[#This Row],[Product Code]],'Routing data'!$A$2:$W$470,13,FALSE),VLOOKUP(Table2[[#This Row],[Product Code]],'Routing data'!$A$2:$W$470,3,FALSE))</f>
        <v>0</v>
      </c>
      <c r="BJ686" s="39">
        <f>IF(Table2[[#This Row],[Pattern]]="Pattern",VLOOKUP(Table2[[#This Row],[Product Code]],'Routing data'!$A$2:$W$470,14,FALSE),VLOOKUP(Table2[[#This Row],[Product Code]],'Routing data'!$A$2:$W$470,4,FALSE))</f>
        <v>3</v>
      </c>
      <c r="BK686" s="39">
        <f>VLOOKUP(Table2[[#This Row],[Product Code]],'Routing data'!A$4:W$524,16,FALSE)</f>
        <v>0</v>
      </c>
      <c r="BL686" s="42" t="str">
        <f>IF(Table2[[#This Row],[Milling Required]]=0,"x",IF(AT686="Pattern",B686-10,B686-4))</f>
        <v>x</v>
      </c>
      <c r="BM686" s="42">
        <f>IF(Table2[[#This Row],[Punching Required]]=0,"x",IF(AT686="Pattern",B686-8,B686-2))</f>
        <v>43460</v>
      </c>
      <c r="BN686" s="42">
        <f t="shared" si="129"/>
        <v>43459</v>
      </c>
      <c r="BO686" s="39" t="str">
        <f>IF(Table2[[#This Row],[Milling]]="x","x",Table2[[#This Row],[Total Sections]]*2)</f>
        <v>x</v>
      </c>
      <c r="BP686" s="39">
        <f>IF(Table2[[#This Row],[Punching]]="x","x",Table2[Total Sections]*2)</f>
        <v>16</v>
      </c>
      <c r="BQ686" s="39">
        <f>IF(Table2[[#This Row],[Pattern]]="Pattern",Table2[Total Sections]*3,Table2[Total Sections]*1.5)</f>
        <v>12</v>
      </c>
      <c r="BR686" s="42"/>
      <c r="BS686" s="42">
        <f ca="1">TODAY()</f>
        <v>43467</v>
      </c>
      <c r="BT686" s="42">
        <f t="shared" ca="1" si="136"/>
        <v>43467</v>
      </c>
      <c r="BU686" s="39"/>
      <c r="BV686" s="39" t="str">
        <f>_xlfn.IFNA(VLOOKUP(Table2[[#This Row],[Job-no]],Table4[],16,FALSE),"Ready")</f>
        <v/>
      </c>
      <c r="BW686" s="39" t="str">
        <f>_xlfn.IFNA(VLOOKUP(Table2[[#This Row],[Job-no]],Table4[],21,FALSE),"Ready")</f>
        <v>Ready</v>
      </c>
      <c r="BX686" s="39" t="b">
        <f>_xlfn.IFNA(VLOOKUP(Table2[[#This Row],[Job-no]],Table4[],10,FALSE),TRUE)</f>
        <v>1</v>
      </c>
      <c r="BY686" s="39" t="str">
        <f>_xlfn.IFNA(VLOOKUP(Table2[[#This Row],[Job-no]],Table4[],22,FALSE),"Ready")</f>
        <v/>
      </c>
      <c r="BZ686" s="120">
        <f t="shared" si="130"/>
        <v>43462</v>
      </c>
      <c r="CA686" s="120" t="str">
        <f ca="1">IF(OR(Table2[[#This Row],[Saw Date]]=TODAY(),Table2[[#This Row],[Saw Date]]=TODAY()+1), Table2[[#This Row],[Saw Date]],IF(Table2[[#This Row],[Extrusion cut double saw]],"Done",""))</f>
        <v/>
      </c>
      <c r="CB686" s="120" t="str">
        <f ca="1">IF(OR(Table2[[#This Row],[Lens Date]]=TODAY(),Table2[[#This Row],[Lens Date]]=TODAY()+1), Table2[[#This Row],[Lens Date]],IF(Table2[[#This Row],[MSLens]]="Done","Done",""))</f>
        <v>Done</v>
      </c>
      <c r="CC686" s="120" t="str">
        <f ca="1">IF(OR(Table2[[#This Row],[Milling Date]]=TODAY(),Table2[[#This Row],[Milling Date]]=TODAY()+1), Table2[[#This Row],[Milling Date]],IF(Table2[[#This Row],[CNC Holes]]="Ready","Done",""))</f>
        <v/>
      </c>
      <c r="CD686" s="120" t="str">
        <f ca="1">IF(OR(Table2[[#This Row],[Welding Date]]=TODAY(),Table2[[#This Row],[Welding Date]]=TODAY()+1), Table2[[#This Row],[Welding Date]],IF(Table2[[#This Row],[Welding Corners]]="Ready","Done",""))</f>
        <v/>
      </c>
      <c r="CE686" s="120">
        <f ca="1">IF(OR(Table2[[#This Row],[Puching Date]]=TODAY(),Table2[[#This Row],[Puching Date]]=TODAY()+1), Table2[[#This Row],[Puching Date]],IF(Table2[[#This Row],[Punch Holes]]="Ready","Done",""))</f>
        <v>43467</v>
      </c>
      <c r="CF686" s="120">
        <f ca="1">IF(OR(Table2[[#This Row],[Housing Date2]]=TODAY(),Table2[[#This Row],[Housing Date2]]=TODAY()+1),Table2[[#This Row],[Housing Date2]],IF(Table2[[#This Row],[Body Assembly]],"Done",""))</f>
        <v>43467</v>
      </c>
      <c r="CG686" s="120" t="str">
        <f>_xlfn.IFNA(VLOOKUP(Table2[[#This Row],[Job-no]],Table4[],7,FALSE),"Done")</f>
        <v>Machine Shop Finished</v>
      </c>
    </row>
    <row r="687" spans="1:85" x14ac:dyDescent="0.25">
      <c r="A687" s="39" t="str">
        <f>_xlfn.CONCAT(Table2[[#This Row],[Order]],"-",Table2[[#This Row],[Line]])</f>
        <v>77443-1</v>
      </c>
      <c r="B687" s="6">
        <v>43467</v>
      </c>
      <c r="C687" s="9">
        <v>77443</v>
      </c>
      <c r="D687" s="4" t="s">
        <v>2387</v>
      </c>
      <c r="E687" s="9">
        <v>1</v>
      </c>
      <c r="F687" s="9">
        <v>1</v>
      </c>
      <c r="G687" s="4" t="s">
        <v>165</v>
      </c>
      <c r="H687" s="9">
        <v>9</v>
      </c>
      <c r="I687" s="43" t="b">
        <v>1</v>
      </c>
      <c r="J687" s="43" t="b">
        <v>0</v>
      </c>
      <c r="K687" t="s">
        <v>135</v>
      </c>
      <c r="L687" s="43" t="b">
        <v>1</v>
      </c>
      <c r="M687" s="43" t="b">
        <v>1</v>
      </c>
      <c r="N687" s="43" t="b">
        <v>1</v>
      </c>
      <c r="O687" t="s">
        <v>114</v>
      </c>
      <c r="P687" t="s">
        <v>114</v>
      </c>
      <c r="Q687" t="s">
        <v>114</v>
      </c>
      <c r="R687" t="s">
        <v>114</v>
      </c>
      <c r="S687" t="s">
        <v>114</v>
      </c>
      <c r="T687" t="s">
        <v>114</v>
      </c>
      <c r="U687" t="s">
        <v>114</v>
      </c>
      <c r="V687" t="s">
        <v>114</v>
      </c>
      <c r="W687" s="6">
        <v>43461</v>
      </c>
      <c r="X687" s="4" t="s">
        <v>151</v>
      </c>
      <c r="Y687" s="4"/>
      <c r="Z687" s="4" t="s">
        <v>158</v>
      </c>
      <c r="AA687" s="4" t="s">
        <v>3747</v>
      </c>
      <c r="AB687" s="4" t="s">
        <v>74</v>
      </c>
      <c r="AC687" s="9">
        <v>12</v>
      </c>
      <c r="AD687" s="3" t="s">
        <v>5967</v>
      </c>
      <c r="AE687" s="4" t="s">
        <v>5968</v>
      </c>
      <c r="AF687" s="4"/>
      <c r="AG687" s="4" t="s">
        <v>114</v>
      </c>
      <c r="AH687" s="9">
        <v>9</v>
      </c>
      <c r="AI687" s="3" t="s">
        <v>74</v>
      </c>
      <c r="AJ687" t="s">
        <v>114</v>
      </c>
      <c r="AK687" t="s">
        <v>114</v>
      </c>
      <c r="AL687" s="43" t="b">
        <v>0</v>
      </c>
      <c r="AM687" s="3"/>
      <c r="AN687" s="3"/>
      <c r="AO687" s="43" t="b">
        <v>0</v>
      </c>
      <c r="AP687" s="3" t="b">
        <v>0</v>
      </c>
      <c r="AQ687" s="3">
        <f>VLOOKUP(Table2[[#This Row],[Job-no]],Table3[],26,FALSE)</f>
        <v>3150</v>
      </c>
      <c r="AR687" t="str">
        <f t="shared" si="126"/>
        <v>BBRLED</v>
      </c>
      <c r="AS687" t="str">
        <f>VLOOKUP(AR687,Table1[],4,0)</f>
        <v>recessed</v>
      </c>
      <c r="AT687">
        <f>IF(BD687&gt;0,"Pattern",VLOOKUP(AR687,Table1[],5,0))</f>
        <v>0</v>
      </c>
      <c r="AU687" s="34">
        <f>IF(AT687="Pattern",WORKDAY(Table2[[#This Row],[Scheduled Ship Date]],-10),WORKDAY(Table2[[#This Row],[Scheduled Ship Date]],-4))</f>
        <v>43461</v>
      </c>
      <c r="AV687">
        <f>IF(Table2[[#This Row],[Extrusion cut double saw]]=TRUE,IF(O687="ToDo",IF(AT687="Pattern",Table2[[#This Row],[Total Sections]]*0.4,Table2[[#This Row],[Total Sections]]*0.12),0),IF(AT687="Pattern",Table2[[#This Row],[Total Sections]]*4,Table2[[#This Row],[Total Sections]]*1.2))</f>
        <v>0</v>
      </c>
      <c r="AW687" s="42"/>
      <c r="AX687" s="42">
        <f>IF(AT687="Pattern",Table2[[#This Row],[Scheduled Ship Date]]-2,Table2[[#This Row],[Scheduled Ship Date]]-3)</f>
        <v>43464</v>
      </c>
      <c r="AY687" s="39">
        <f>IF(Table2[[#This Row],[Pattern]]="Pattern",Table2[[#This Row],[Total Sections]]*4.82,Table2[[#This Row],[Total Sections]]*0.5)</f>
        <v>4.5</v>
      </c>
      <c r="AZ687" s="42"/>
      <c r="BA687" s="39">
        <f>((Table2[Total Sections]/Table2[Open Qty])-1)*Table2[Open Qty]*12.96</f>
        <v>0</v>
      </c>
      <c r="BB687" s="39"/>
      <c r="BC687" s="39" t="str">
        <f t="shared" si="127"/>
        <v>BBRLED-1000-80-35-RG-4-W-UNV-DP-1-TB9</v>
      </c>
      <c r="BD687" s="39">
        <f t="shared" si="128"/>
        <v>0</v>
      </c>
      <c r="BE687" s="39" t="b">
        <f>_xlfn.IFNA(VLOOKUP(Table2[[#This Row],[Job-no]],Table4[],9,FALSE),TRUE)</f>
        <v>1</v>
      </c>
      <c r="BF687" t="str">
        <f>VLOOKUP(AR687,Table1[],3,0)</f>
        <v>B4LED</v>
      </c>
      <c r="BG687" s="39" t="b">
        <f>_xlfn.IFNA(VLOOKUP(Table2[[#This Row],[Job-no]],Table4[],14,FALSE),TRUE)</f>
        <v>1</v>
      </c>
      <c r="BH687" s="39" t="str">
        <f>_xlfn.IFNA(VLOOKUP(Table2[[#This Row],[Job-no]],Table4[],11,FALSE),"Done")</f>
        <v>Done</v>
      </c>
      <c r="BI687" s="39">
        <f>IF(Table2[[#This Row],[Pattern]]="Pattern",VLOOKUP(Table2[[#This Row],[Product Code]],'Routing data'!$A$2:$W$470,13,FALSE),VLOOKUP(Table2[[#This Row],[Product Code]],'Routing data'!$A$2:$W$470,3,FALSE))</f>
        <v>0</v>
      </c>
      <c r="BJ687" s="39">
        <f>IF(Table2[[#This Row],[Pattern]]="Pattern",VLOOKUP(Table2[[#This Row],[Product Code]],'Routing data'!$A$2:$W$470,14,FALSE),VLOOKUP(Table2[[#This Row],[Product Code]],'Routing data'!$A$2:$W$470,4,FALSE))</f>
        <v>3</v>
      </c>
      <c r="BK687" s="39">
        <f>VLOOKUP(Table2[[#This Row],[Product Code]],'Routing data'!A$4:W$524,16,FALSE)</f>
        <v>0</v>
      </c>
      <c r="BL687" s="42" t="str">
        <f>IF(Table2[[#This Row],[Milling Required]]=0,"x",IF(AT687="Pattern",B687-10,B687-4))</f>
        <v>x</v>
      </c>
      <c r="BM687" s="42">
        <f>IF(Table2[[#This Row],[Punching Required]]=0,"x",IF(AT687="Pattern",B687-8,B687-2))</f>
        <v>43465</v>
      </c>
      <c r="BN687" s="42">
        <f t="shared" si="129"/>
        <v>43464</v>
      </c>
      <c r="BO687" s="39" t="str">
        <f>IF(Table2[[#This Row],[Milling]]="x","x",Table2[[#This Row],[Total Sections]]*2)</f>
        <v>x</v>
      </c>
      <c r="BP687" s="39">
        <f>IF(Table2[[#This Row],[Punching]]="x","x",Table2[Total Sections]*2)</f>
        <v>18</v>
      </c>
      <c r="BQ687" s="39">
        <f>IF(Table2[[#This Row],[Pattern]]="Pattern",Table2[Total Sections]*3,Table2[Total Sections]*1.5)</f>
        <v>13.5</v>
      </c>
      <c r="BR687" s="42"/>
      <c r="BS687" s="42">
        <f ca="1">TODAY()</f>
        <v>43467</v>
      </c>
      <c r="BT687" s="42">
        <f t="shared" ca="1" si="136"/>
        <v>43467</v>
      </c>
      <c r="BU687" s="39"/>
      <c r="BV687" s="39" t="str">
        <f>_xlfn.IFNA(VLOOKUP(Table2[[#This Row],[Job-no]],Table4[],16,FALSE),"Ready")</f>
        <v/>
      </c>
      <c r="BW687" s="39" t="str">
        <f>_xlfn.IFNA(VLOOKUP(Table2[[#This Row],[Job-no]],Table4[],21,FALSE),"Ready")</f>
        <v>Ready</v>
      </c>
      <c r="BX687" s="39" t="b">
        <f>_xlfn.IFNA(VLOOKUP(Table2[[#This Row],[Job-no]],Table4[],10,FALSE),TRUE)</f>
        <v>1</v>
      </c>
      <c r="BY687" s="39" t="str">
        <f>_xlfn.IFNA(VLOOKUP(Table2[[#This Row],[Job-no]],Table4[],22,FALSE),"Ready")</f>
        <v/>
      </c>
      <c r="BZ687" s="120">
        <f t="shared" si="130"/>
        <v>43467</v>
      </c>
      <c r="CA687" s="120" t="str">
        <f ca="1">IF(OR(Table2[[#This Row],[Saw Date]]=TODAY(),Table2[[#This Row],[Saw Date]]=TODAY()+1), Table2[[#This Row],[Saw Date]],IF(Table2[[#This Row],[Extrusion cut double saw]],"Done",""))</f>
        <v>Done</v>
      </c>
      <c r="CB687" s="120" t="str">
        <f ca="1">IF(OR(Table2[[#This Row],[Lens Date]]=TODAY(),Table2[[#This Row],[Lens Date]]=TODAY()+1), Table2[[#This Row],[Lens Date]],IF(Table2[[#This Row],[MSLens]]="Done","Done",""))</f>
        <v>Done</v>
      </c>
      <c r="CC687" s="120" t="str">
        <f ca="1">IF(OR(Table2[[#This Row],[Milling Date]]=TODAY(),Table2[[#This Row],[Milling Date]]=TODAY()+1), Table2[[#This Row],[Milling Date]],IF(Table2[[#This Row],[CNC Holes]]="Ready","Done",""))</f>
        <v/>
      </c>
      <c r="CD687" s="120" t="str">
        <f ca="1">IF(OR(Table2[[#This Row],[Welding Date]]=TODAY(),Table2[[#This Row],[Welding Date]]=TODAY()+1), Table2[[#This Row],[Welding Date]],IF(Table2[[#This Row],[Welding Corners]]="Ready","Done",""))</f>
        <v/>
      </c>
      <c r="CE687" s="120">
        <f ca="1">IF(OR(Table2[[#This Row],[Puching Date]]=TODAY(),Table2[[#This Row],[Puching Date]]=TODAY()+1), Table2[[#This Row],[Puching Date]],IF(Table2[[#This Row],[Punch Holes]]="Ready","Done",""))</f>
        <v>43467</v>
      </c>
      <c r="CF687" s="120">
        <f ca="1">IF(OR(Table2[[#This Row],[Housing Date2]]=TODAY(),Table2[[#This Row],[Housing Date2]]=TODAY()+1),Table2[[#This Row],[Housing Date2]],IF(Table2[[#This Row],[Body Assembly]],"Done",""))</f>
        <v>43467</v>
      </c>
      <c r="CG687" s="120" t="str">
        <f>_xlfn.IFNA(VLOOKUP(Table2[[#This Row],[Job-no]],Table4[],7,FALSE),"Done")</f>
        <v>Machine Shop Finished</v>
      </c>
    </row>
    <row r="688" spans="1:85" x14ac:dyDescent="0.25">
      <c r="A688" s="39" t="str">
        <f>_xlfn.CONCAT(Table2[[#This Row],[Order]],"-",Table2[[#This Row],[Line]])</f>
        <v>77824-1</v>
      </c>
      <c r="B688" s="1">
        <v>43467</v>
      </c>
      <c r="C688" s="10">
        <v>77824</v>
      </c>
      <c r="D688" s="7" t="s">
        <v>3581</v>
      </c>
      <c r="E688" s="10">
        <v>1</v>
      </c>
      <c r="F688" s="10">
        <v>1</v>
      </c>
      <c r="G688" s="7" t="s">
        <v>165</v>
      </c>
      <c r="H688" s="10">
        <v>1</v>
      </c>
      <c r="I688" s="43" t="b">
        <v>1</v>
      </c>
      <c r="J688" s="43" t="b">
        <v>1</v>
      </c>
      <c r="K688" t="s">
        <v>114</v>
      </c>
      <c r="L688" s="43" t="b">
        <v>1</v>
      </c>
      <c r="M688" s="43" t="b">
        <v>1</v>
      </c>
      <c r="N688" s="43" t="b">
        <v>1</v>
      </c>
      <c r="O688" t="s">
        <v>114</v>
      </c>
      <c r="P688" t="s">
        <v>114</v>
      </c>
      <c r="Q688" t="s">
        <v>114</v>
      </c>
      <c r="R688" t="s">
        <v>114</v>
      </c>
      <c r="S688" t="s">
        <v>114</v>
      </c>
      <c r="T688" t="s">
        <v>114</v>
      </c>
      <c r="U688" t="s">
        <v>138</v>
      </c>
      <c r="V688" t="s">
        <v>114</v>
      </c>
      <c r="W688" s="6">
        <v>43461</v>
      </c>
      <c r="X688" s="7" t="s">
        <v>114</v>
      </c>
      <c r="Y688" s="7"/>
      <c r="Z688" s="7" t="s">
        <v>3753</v>
      </c>
      <c r="AA688" s="7" t="s">
        <v>114</v>
      </c>
      <c r="AB688" s="7" t="s">
        <v>112</v>
      </c>
      <c r="AC688" s="10">
        <v>12</v>
      </c>
      <c r="AD688" s="3" t="s">
        <v>5967</v>
      </c>
      <c r="AE688" s="4" t="s">
        <v>5968</v>
      </c>
      <c r="AF688" s="7"/>
      <c r="AG688" s="7" t="s">
        <v>114</v>
      </c>
      <c r="AH688" s="10">
        <v>4</v>
      </c>
      <c r="AI688" s="3" t="s">
        <v>180</v>
      </c>
      <c r="AJ688" t="s">
        <v>114</v>
      </c>
      <c r="AK688" t="s">
        <v>114</v>
      </c>
      <c r="AL688" s="43" t="b">
        <v>0</v>
      </c>
      <c r="AM688" s="3"/>
      <c r="AN688" s="3"/>
      <c r="AO688" s="43" t="b">
        <v>0</v>
      </c>
      <c r="AP688" s="3" t="b">
        <v>0</v>
      </c>
      <c r="AQ688" s="129">
        <f>VLOOKUP(Table2[[#This Row],[Job-no]],Table3[],26,FALSE)</f>
        <v>1090</v>
      </c>
      <c r="AR688" t="str">
        <f t="shared" si="126"/>
        <v>BMRLEDPAT</v>
      </c>
      <c r="AS688" t="str">
        <f>VLOOKUP(AR688,Table1[],4,0)</f>
        <v>recessed</v>
      </c>
      <c r="AT688" t="str">
        <f>IF(BD688&gt;0,"Pattern",VLOOKUP(AR688,Table1[],5,0))</f>
        <v>Pattern</v>
      </c>
      <c r="AU688" s="34">
        <f>IF(AT688="Pattern",WORKDAY(Table2[[#This Row],[Scheduled Ship Date]],-10),WORKDAY(Table2[[#This Row],[Scheduled Ship Date]],-4))</f>
        <v>43453</v>
      </c>
      <c r="AV688" s="39">
        <f>IF(Table2[[#This Row],[Extrusion cut double saw]]=TRUE,IF(O688="ToDo",IF(AT688="Pattern",Table2[[#This Row],[Total Sections]]*0.4,Table2[[#This Row],[Total Sections]]*0.12),0),IF(AT688="Pattern",Table2[[#This Row],[Total Sections]]*4,Table2[[#This Row],[Total Sections]]*1.2))</f>
        <v>0</v>
      </c>
      <c r="AW688" s="42"/>
      <c r="AX688" s="42">
        <f>IF(AT688="Pattern",Table2[[#This Row],[Scheduled Ship Date]]-2,Table2[[#This Row],[Scheduled Ship Date]]-3)</f>
        <v>43465</v>
      </c>
      <c r="AY688" s="39">
        <f>IF(Table2[[#This Row],[Pattern]]="Pattern",Table2[[#This Row],[Total Sections]]*4.82,Table2[[#This Row],[Total Sections]]*0.5)</f>
        <v>19.28</v>
      </c>
      <c r="AZ688" s="42">
        <f ca="1">TODAY()+1</f>
        <v>43468</v>
      </c>
      <c r="BA688" s="39">
        <f>((Table2[Total Sections]/Table2[Open Qty])-1)*Table2[Open Qty]*12.96</f>
        <v>38.880000000000003</v>
      </c>
      <c r="BB688" s="39"/>
      <c r="BC688" s="39" t="str">
        <f t="shared" si="127"/>
        <v>BMRLEDPAT-REC-90(4)-1000-90-30-SO-FL-50'-NL-W-UNV-LT(L3D)-2-D-C(LINEAR ST CONVERT TO D NO CNR)</v>
      </c>
      <c r="BD688" s="39">
        <f t="shared" si="128"/>
        <v>0</v>
      </c>
      <c r="BE688" s="39" t="b">
        <f>_xlfn.IFNA(VLOOKUP(Table2[[#This Row],[Job-no]],Table4[],9,FALSE),TRUE)</f>
        <v>1</v>
      </c>
      <c r="BF688" s="39"/>
      <c r="BG688" s="39" t="b">
        <f>_xlfn.IFNA(VLOOKUP(Table2[[#This Row],[Job-no]],Table4[],14,FALSE),TRUE)</f>
        <v>1</v>
      </c>
      <c r="BH688" s="39" t="str">
        <f>_xlfn.IFNA(VLOOKUP(Table2[[#This Row],[Job-no]],Table4[],11,FALSE),"Done")</f>
        <v/>
      </c>
      <c r="BI688" s="39">
        <f>IF(Table2[[#This Row],[Pattern]]="Pattern",VLOOKUP(Table2[[#This Row],[Product Code]],'Routing data'!$A$2:$W$470,13,FALSE),VLOOKUP(Table2[[#This Row],[Product Code]],'Routing data'!$A$2:$W$470,3,FALSE))</f>
        <v>0</v>
      </c>
      <c r="BJ688" s="39">
        <f>IF(Table2[[#This Row],[Pattern]]="Pattern",VLOOKUP(Table2[[#This Row],[Product Code]],'Routing data'!$A$2:$W$470,14,FALSE),VLOOKUP(Table2[[#This Row],[Product Code]],'Routing data'!$A$2:$W$470,4,FALSE))</f>
        <v>3</v>
      </c>
      <c r="BK688" s="39">
        <f>VLOOKUP(Table2[[#This Row],[Product Code]],'Routing data'!A$4:W$524,16,FALSE)</f>
        <v>5</v>
      </c>
      <c r="BL688" s="42" t="str">
        <f>IF(Table2[[#This Row],[Milling Required]]=0,"x",IF(AT688="Pattern",B688-10,B688-4))</f>
        <v>x</v>
      </c>
      <c r="BM688" s="39"/>
      <c r="BN688" s="42">
        <f t="shared" si="129"/>
        <v>43465</v>
      </c>
      <c r="BO688" s="39" t="str">
        <f>IF(Table2[[#This Row],[Milling]]="x","x",Table2[[#This Row],[Total Sections]]*2)</f>
        <v>x</v>
      </c>
      <c r="BP688" s="39">
        <f>IF(Table2[[#This Row],[Punching]]="x","x",Table2[Total Sections]*2)</f>
        <v>8</v>
      </c>
      <c r="BQ688" s="39">
        <f>IF(Table2[[#This Row],[Pattern]]="Pattern",Table2[Total Sections]*3,Table2[Total Sections]*1.5)</f>
        <v>12</v>
      </c>
      <c r="BR688" s="39"/>
      <c r="BS688" s="39"/>
      <c r="BT688" s="39"/>
      <c r="BU688" s="39"/>
      <c r="BV688" s="39" t="str">
        <f>_xlfn.IFNA(VLOOKUP(Table2[[#This Row],[Job-no]],Table4[],16,FALSE),"Ready")</f>
        <v/>
      </c>
      <c r="BW688" s="39" t="str">
        <f>_xlfn.IFNA(VLOOKUP(Table2[[#This Row],[Job-no]],Table4[],21,FALSE),"Ready")</f>
        <v>Ready</v>
      </c>
      <c r="BX688" s="39" t="b">
        <f>_xlfn.IFNA(VLOOKUP(Table2[[#This Row],[Job-no]],Table4[],10,FALSE),TRUE)</f>
        <v>1</v>
      </c>
      <c r="BY688" s="39" t="str">
        <f>_xlfn.IFNA(VLOOKUP(Table2[[#This Row],[Job-no]],Table4[],22,FALSE),"Ready")</f>
        <v/>
      </c>
      <c r="BZ688" s="120">
        <f t="shared" si="130"/>
        <v>43467</v>
      </c>
      <c r="CA688" s="120" t="str">
        <f ca="1">IF(OR(Table2[[#This Row],[Saw Date]]=TODAY(),Table2[[#This Row],[Saw Date]]=TODAY()+1), Table2[[#This Row],[Saw Date]],IF(Table2[[#This Row],[Extrusion cut double saw]],"Done",""))</f>
        <v>Done</v>
      </c>
      <c r="CB688" s="120">
        <f ca="1">IF(OR(Table2[[#This Row],[Lens Date]]=TODAY(),Table2[[#This Row],[Lens Date]]=TODAY()+1), Table2[[#This Row],[Lens Date]],IF(Table2[[#This Row],[MSLens]]="Done","Done",""))</f>
        <v>43468</v>
      </c>
      <c r="CC688" s="120" t="str">
        <f ca="1">IF(OR(Table2[[#This Row],[Milling Date]]=TODAY(),Table2[[#This Row],[Milling Date]]=TODAY()+1), Table2[[#This Row],[Milling Date]],IF(Table2[[#This Row],[CNC Holes]]="Ready","Done",""))</f>
        <v/>
      </c>
      <c r="CD688" s="120" t="str">
        <f ca="1">IF(OR(Table2[[#This Row],[Welding Date]]=TODAY(),Table2[[#This Row],[Welding Date]]=TODAY()+1), Table2[[#This Row],[Welding Date]],IF(Table2[[#This Row],[Welding Corners]]="Ready","Done",""))</f>
        <v/>
      </c>
      <c r="CE688" s="120" t="str">
        <f ca="1">IF(OR(Table2[[#This Row],[Puching Date]]=TODAY(),Table2[[#This Row],[Puching Date]]=TODAY()+1), Table2[[#This Row],[Puching Date]],IF(Table2[[#This Row],[Punch Holes]]="Ready","Done",""))</f>
        <v>Done</v>
      </c>
      <c r="CF688" s="120" t="str">
        <f ca="1">IF(OR(Table2[[#This Row],[Housing Date2]]=TODAY(),Table2[[#This Row],[Housing Date2]]=TODAY()+1),Table2[[#This Row],[Housing Date2]],IF(Table2[[#This Row],[Body Assembly]],"Done",""))</f>
        <v>Done</v>
      </c>
      <c r="CG688" s="120" t="str">
        <f>_xlfn.IFNA(VLOOKUP(Table2[[#This Row],[Job-no]],Table4[],7,FALSE),"Done")</f>
        <v>Machine Shop Started</v>
      </c>
    </row>
    <row r="689" spans="1:85" hidden="1" x14ac:dyDescent="0.25">
      <c r="A689" t="str">
        <f>_xlfn.CONCAT(Table2[[#This Row],[Order]],"-",Table2[[#This Row],[Line]])</f>
        <v>78046-1</v>
      </c>
      <c r="B689" s="1">
        <v>43467</v>
      </c>
      <c r="C689" s="10">
        <v>78046</v>
      </c>
      <c r="D689" s="7" t="s">
        <v>3781</v>
      </c>
      <c r="E689" s="10">
        <v>1</v>
      </c>
      <c r="F689" s="10">
        <v>1</v>
      </c>
      <c r="G689" s="7" t="s">
        <v>165</v>
      </c>
      <c r="H689" s="10">
        <v>1</v>
      </c>
      <c r="I689" s="43" t="b">
        <v>1</v>
      </c>
      <c r="J689" s="43" t="b">
        <v>0</v>
      </c>
      <c r="K689" t="s">
        <v>135</v>
      </c>
      <c r="L689" s="43" t="b">
        <v>0</v>
      </c>
      <c r="M689" s="43" t="b">
        <v>0</v>
      </c>
      <c r="N689" s="43" t="b">
        <v>0</v>
      </c>
      <c r="O689" t="s">
        <v>114</v>
      </c>
      <c r="P689" t="s">
        <v>114</v>
      </c>
      <c r="Q689" t="s">
        <v>114</v>
      </c>
      <c r="R689" t="s">
        <v>114</v>
      </c>
      <c r="S689" t="s">
        <v>114</v>
      </c>
      <c r="T689" t="s">
        <v>114</v>
      </c>
      <c r="U689" t="s">
        <v>114</v>
      </c>
      <c r="V689" t="s">
        <v>114</v>
      </c>
      <c r="W689" s="6">
        <v>43461</v>
      </c>
      <c r="X689" s="7" t="s">
        <v>114</v>
      </c>
      <c r="Y689" s="7"/>
      <c r="Z689" s="7" t="s">
        <v>4037</v>
      </c>
      <c r="AA689" s="7" t="s">
        <v>114</v>
      </c>
      <c r="AB689" s="7" t="s">
        <v>168</v>
      </c>
      <c r="AC689" s="10">
        <v>10</v>
      </c>
      <c r="AD689" s="3" t="s">
        <v>1328</v>
      </c>
      <c r="AE689" s="7" t="s">
        <v>3780</v>
      </c>
      <c r="AF689" s="7"/>
      <c r="AG689" s="7" t="s">
        <v>114</v>
      </c>
      <c r="AH689" s="10">
        <v>1</v>
      </c>
      <c r="AI689" s="3" t="s">
        <v>180</v>
      </c>
      <c r="AJ689" t="s">
        <v>114</v>
      </c>
      <c r="AK689" t="s">
        <v>114</v>
      </c>
      <c r="AL689" s="43" t="b">
        <v>0</v>
      </c>
      <c r="AM689" s="3"/>
      <c r="AN689" s="3"/>
      <c r="AO689" s="43" t="b">
        <v>0</v>
      </c>
      <c r="AP689" s="3" t="b">
        <v>0</v>
      </c>
      <c r="AQ689" s="3">
        <f>VLOOKUP(Table2[[#This Row],[Job-no]],Table3[],26,FALSE)</f>
        <v>180</v>
      </c>
      <c r="AR689" t="str">
        <f t="shared" si="126"/>
        <v>POLED</v>
      </c>
      <c r="AS689" t="str">
        <f>VLOOKUP(AR689,Table1[],4,0)</f>
        <v>Grid LED</v>
      </c>
      <c r="AT689">
        <f>IF(BD689&gt;0,"Pattern",VLOOKUP(AR689,Table1[],5,0))</f>
        <v>0</v>
      </c>
      <c r="AU689" s="34">
        <f>IF(AT689="Pattern",WORKDAY(Table2[[#This Row],[Scheduled Ship Date]],-10),WORKDAY(Table2[[#This Row],[Scheduled Ship Date]],-4))</f>
        <v>43461</v>
      </c>
      <c r="AV689">
        <f>IF(Table2[[#This Row],[Extrusion cut double saw]]=TRUE,IF(O689="ToDo",IF(AT689="Pattern",Table2[[#This Row],[Total Sections]]*0.4,Table2[[#This Row],[Total Sections]]*0.12),0),IF(AT689="Pattern",Table2[[#This Row],[Total Sections]]*4,Table2[[#This Row],[Total Sections]]*1.2))</f>
        <v>1.2</v>
      </c>
      <c r="AW689" s="42"/>
      <c r="AX689" s="42">
        <f>IF(AT689="Pattern",Table2[[#This Row],[Scheduled Ship Date]]-2,Table2[[#This Row],[Scheduled Ship Date]]-3)</f>
        <v>43464</v>
      </c>
      <c r="AY689">
        <f>IF(Table2[[#This Row],[Pattern]]="Pattern",Table2[[#This Row],[Total Sections]]*4.82,Table2[[#This Row],[Total Sections]]*0.5)</f>
        <v>0.5</v>
      </c>
      <c r="AZ689" s="42"/>
      <c r="BA689" s="39">
        <f>((Table2[Total Sections]/Table2[Open Qty])-1)*Table2[Open Qty]*12.96</f>
        <v>0</v>
      </c>
      <c r="BB689" s="39"/>
      <c r="BC689" s="39" t="str">
        <f t="shared" si="127"/>
        <v>POLED-22-2500-80-30-VL-W-UNV-DP-1-TB9</v>
      </c>
      <c r="BD689" s="39">
        <f t="shared" si="128"/>
        <v>0</v>
      </c>
      <c r="BE689" s="39" t="b">
        <f>_xlfn.IFNA(VLOOKUP(Table2[[#This Row],[Job-no]],Table4[],9,FALSE),TRUE)</f>
        <v>1</v>
      </c>
      <c r="BF689" t="str">
        <f>VLOOKUP(AR689,Table1[],3,0)</f>
        <v>PLNLED</v>
      </c>
      <c r="BG689" s="39" t="b">
        <f>_xlfn.IFNA(VLOOKUP(Table2[[#This Row],[Job-no]],Table4[],14,FALSE),TRUE)</f>
        <v>1</v>
      </c>
      <c r="BH689" s="39" t="str">
        <f>_xlfn.IFNA(VLOOKUP(Table2[[#This Row],[Job-no]],Table4[],11,FALSE),"Done")</f>
        <v>Done</v>
      </c>
      <c r="BI689" s="39">
        <f>IF(Table2[[#This Row],[Pattern]]="Pattern",VLOOKUP(Table2[[#This Row],[Product Code]],'Routing data'!$A$2:$W$470,13,FALSE),VLOOKUP(Table2[[#This Row],[Product Code]],'Routing data'!$A$2:$W$470,3,FALSE))</f>
        <v>0</v>
      </c>
      <c r="BJ689" s="39">
        <f>IF(Table2[[#This Row],[Pattern]]="Pattern",VLOOKUP(Table2[[#This Row],[Product Code]],'Routing data'!$A$2:$W$470,14,FALSE),VLOOKUP(Table2[[#This Row],[Product Code]],'Routing data'!$A$2:$W$470,4,FALSE))</f>
        <v>0</v>
      </c>
      <c r="BK689" s="39">
        <f>VLOOKUP(Table2[[#This Row],[Product Code]],'Routing data'!A$4:W$524,16,FALSE)</f>
        <v>0</v>
      </c>
      <c r="BL689" s="42" t="str">
        <f>IF(Table2[[#This Row],[Milling Required]]=0,"x",IF(AT689="Pattern",B689-10,B689-4))</f>
        <v>x</v>
      </c>
      <c r="BM689" s="42" t="str">
        <f>IF(Table2[[#This Row],[Punching Required]]=0,"x",IF(AT689="Pattern",B689-8,B689-2))</f>
        <v>x</v>
      </c>
      <c r="BN689" s="42">
        <f t="shared" si="129"/>
        <v>43464</v>
      </c>
      <c r="BO689" s="39" t="str">
        <f>IF(Table2[[#This Row],[Milling]]="x","x",Table2[[#This Row],[Total Sections]]*2)</f>
        <v>x</v>
      </c>
      <c r="BP689" s="39" t="str">
        <f>IF(Table2[[#This Row],[Punching]]="x","x",Table2[Total Sections]*2)</f>
        <v>x</v>
      </c>
      <c r="BQ689" s="39">
        <f>IF(Table2[[#This Row],[Pattern]]="Pattern",Table2[Total Sections]*3,Table2[Total Sections]*1.5)</f>
        <v>1.5</v>
      </c>
      <c r="BR689" s="42"/>
      <c r="BS689" s="42"/>
      <c r="BT689" s="42">
        <f ca="1">TODAY()</f>
        <v>43467</v>
      </c>
      <c r="BU689" s="39"/>
      <c r="BV689" s="39" t="str">
        <f>_xlfn.IFNA(VLOOKUP(Table2[[#This Row],[Job-no]],Table4[],16,FALSE),"Ready")</f>
        <v>Ready</v>
      </c>
      <c r="BW689" s="39" t="str">
        <f>_xlfn.IFNA(VLOOKUP(Table2[[#This Row],[Job-no]],Table4[],21,FALSE),"Ready")</f>
        <v>Ready</v>
      </c>
      <c r="BX689" s="39" t="b">
        <f>_xlfn.IFNA(VLOOKUP(Table2[[#This Row],[Job-no]],Table4[],10,FALSE),TRUE)</f>
        <v>1</v>
      </c>
      <c r="BY689" s="39" t="str">
        <f>_xlfn.IFNA(VLOOKUP(Table2[[#This Row],[Job-no]],Table4[],22,FALSE),"Ready")</f>
        <v>Ready</v>
      </c>
      <c r="BZ689" s="120">
        <f t="shared" si="130"/>
        <v>43467</v>
      </c>
      <c r="CA689" s="120" t="str">
        <f ca="1">IF(OR(Table2[[#This Row],[Saw Date]]=TODAY(),Table2[[#This Row],[Saw Date]]=TODAY()+1), Table2[[#This Row],[Saw Date]],IF(Table2[[#This Row],[Extrusion cut double saw]],"Done",""))</f>
        <v/>
      </c>
      <c r="CB689" s="120" t="str">
        <f ca="1">IF(OR(Table2[[#This Row],[Lens Date]]=TODAY(),Table2[[#This Row],[Lens Date]]=TODAY()+1), Table2[[#This Row],[Lens Date]],IF(Table2[[#This Row],[MSLens]]="Done","Done",""))</f>
        <v>Done</v>
      </c>
      <c r="CC689" s="120" t="str">
        <f ca="1">IF(OR(Table2[[#This Row],[Milling Date]]=TODAY(),Table2[[#This Row],[Milling Date]]=TODAY()+1), Table2[[#This Row],[Milling Date]],IF(Table2[[#This Row],[CNC Holes]]="Ready","Done",""))</f>
        <v/>
      </c>
      <c r="CD689" s="120" t="str">
        <f ca="1">IF(OR(Table2[[#This Row],[Welding Date]]=TODAY(),Table2[[#This Row],[Welding Date]]=TODAY()+1), Table2[[#This Row],[Welding Date]],IF(Table2[[#This Row],[Welding Corners]]="Ready","Done",""))</f>
        <v/>
      </c>
      <c r="CE689" s="120" t="str">
        <f ca="1">IF(OR(Table2[[#This Row],[Puching Date]]=TODAY(),Table2[[#This Row],[Puching Date]]=TODAY()+1), Table2[[#This Row],[Puching Date]],IF(Table2[[#This Row],[Punch Holes]]="Ready","Done",""))</f>
        <v/>
      </c>
      <c r="CF689" s="120">
        <f ca="1">IF(OR(Table2[[#This Row],[Housing Date2]]=TODAY(),Table2[[#This Row],[Housing Date2]]=TODAY()+1),Table2[[#This Row],[Housing Date2]],IF(Table2[[#This Row],[Body Assembly]],"Done",""))</f>
        <v>43467</v>
      </c>
      <c r="CG689" s="120" t="str">
        <f>_xlfn.IFNA(VLOOKUP(Table2[[#This Row],[Job-no]],Table4[],7,FALSE),"Done")</f>
        <v>Done</v>
      </c>
    </row>
    <row r="690" spans="1:85" x14ac:dyDescent="0.25">
      <c r="A690" t="str">
        <f>_xlfn.CONCAT(Table2[[#This Row],[Order]],"-",Table2[[#This Row],[Line]])</f>
        <v>72293-9</v>
      </c>
      <c r="B690" s="1">
        <v>43468</v>
      </c>
      <c r="C690" s="10">
        <v>72293</v>
      </c>
      <c r="D690" s="7" t="s">
        <v>2444</v>
      </c>
      <c r="E690" s="10">
        <v>9</v>
      </c>
      <c r="F690" s="10">
        <v>1</v>
      </c>
      <c r="G690" s="7" t="s">
        <v>165</v>
      </c>
      <c r="H690" s="10">
        <v>1</v>
      </c>
      <c r="I690" s="43" t="b">
        <v>1</v>
      </c>
      <c r="J690" s="43" t="b">
        <v>0</v>
      </c>
      <c r="K690" t="s">
        <v>135</v>
      </c>
      <c r="L690" s="43" t="b">
        <v>0</v>
      </c>
      <c r="M690" s="43" t="b">
        <v>1</v>
      </c>
      <c r="N690" s="43" t="b">
        <v>0</v>
      </c>
      <c r="O690" t="s">
        <v>114</v>
      </c>
      <c r="P690" t="s">
        <v>114</v>
      </c>
      <c r="Q690" t="s">
        <v>114</v>
      </c>
      <c r="R690" t="s">
        <v>114</v>
      </c>
      <c r="S690" t="s">
        <v>114</v>
      </c>
      <c r="T690" t="s">
        <v>114</v>
      </c>
      <c r="U690" t="s">
        <v>114</v>
      </c>
      <c r="V690" t="s">
        <v>114</v>
      </c>
      <c r="W690" s="6">
        <v>43462</v>
      </c>
      <c r="X690" s="7" t="s">
        <v>114</v>
      </c>
      <c r="Y690" s="7"/>
      <c r="Z690" s="7" t="s">
        <v>3515</v>
      </c>
      <c r="AA690" s="7" t="s">
        <v>41</v>
      </c>
      <c r="AB690" s="7" t="s">
        <v>74</v>
      </c>
      <c r="AC690" s="10">
        <v>12</v>
      </c>
      <c r="AD690" s="3" t="s">
        <v>5967</v>
      </c>
      <c r="AE690" s="4" t="s">
        <v>5968</v>
      </c>
      <c r="AF690" s="7"/>
      <c r="AG690" s="7" t="s">
        <v>114</v>
      </c>
      <c r="AH690" s="10">
        <v>2</v>
      </c>
      <c r="AI690" s="3" t="s">
        <v>180</v>
      </c>
      <c r="AJ690" t="s">
        <v>114</v>
      </c>
      <c r="AK690" t="s">
        <v>114</v>
      </c>
      <c r="AL690" s="43" t="b">
        <v>0</v>
      </c>
      <c r="AM690" s="3"/>
      <c r="AN690" s="3"/>
      <c r="AO690" s="43" t="b">
        <v>0</v>
      </c>
      <c r="AP690" s="3" t="b">
        <v>1</v>
      </c>
      <c r="AQ690" s="3">
        <f>VLOOKUP(Table2[[#This Row],[Job-no]],Table3[],26,FALSE)</f>
        <v>1520</v>
      </c>
      <c r="AR690" t="str">
        <f t="shared" si="126"/>
        <v>BBRLED</v>
      </c>
      <c r="AS690" t="str">
        <f>VLOOKUP(AR690,Table1[],4,0)</f>
        <v>recessed</v>
      </c>
      <c r="AT690">
        <f>IF(BD690&gt;0,"Pattern",VLOOKUP(AR690,Table1[],5,0))</f>
        <v>0</v>
      </c>
      <c r="AU690" s="34">
        <f>IF(AT690="Pattern",WORKDAY(Table2[[#This Row],[Scheduled Ship Date]],-10),WORKDAY(Table2[[#This Row],[Scheduled Ship Date]],-4))</f>
        <v>43462</v>
      </c>
      <c r="AV690">
        <f>IF(Table2[[#This Row],[Extrusion cut double saw]]=TRUE,IF(O690="ToDo",IF(AT690="Pattern",Table2[[#This Row],[Total Sections]]*0.4,Table2[[#This Row],[Total Sections]]*0.12),0),IF(AT690="Pattern",Table2[[#This Row],[Total Sections]]*4,Table2[[#This Row],[Total Sections]]*1.2))</f>
        <v>2.4</v>
      </c>
      <c r="AW690" s="42"/>
      <c r="AX690" s="42">
        <f>IF(AT690="Pattern",Table2[[#This Row],[Scheduled Ship Date]]-2,Table2[[#This Row],[Scheduled Ship Date]]-3)</f>
        <v>43465</v>
      </c>
      <c r="AY690">
        <f>IF(Table2[[#This Row],[Pattern]]="Pattern",Table2[[#This Row],[Total Sections]]*4.82,Table2[[#This Row],[Total Sections]]*0.5)</f>
        <v>1</v>
      </c>
      <c r="AZ690" s="42"/>
      <c r="BA690" s="39">
        <f>((Table2[Total Sections]/Table2[Open Qty])-1)*Table2[Open Qty]*12.96</f>
        <v>12.96</v>
      </c>
      <c r="BB690" s="42"/>
      <c r="BC690" s="39" t="str">
        <f t="shared" si="127"/>
        <v>BBRLED-400-80-40-FL-14' 6 7/8"-W-UNV-DP-1-DS</v>
      </c>
      <c r="BD690" s="39">
        <f t="shared" si="128"/>
        <v>0</v>
      </c>
      <c r="BE690" s="39" t="b">
        <f>_xlfn.IFNA(VLOOKUP(Table2[[#This Row],[Job-no]],Table4[],9,FALSE),TRUE)</f>
        <v>1</v>
      </c>
      <c r="BF690" t="str">
        <f>VLOOKUP(AR690,Table1[],3,0)</f>
        <v>B4LED</v>
      </c>
      <c r="BG690" s="39" t="b">
        <f>_xlfn.IFNA(VLOOKUP(Table2[[#This Row],[Job-no]],Table4[],14,FALSE),TRUE)</f>
        <v>1</v>
      </c>
      <c r="BH690" s="39" t="str">
        <f>_xlfn.IFNA(VLOOKUP(Table2[[#This Row],[Job-no]],Table4[],11,FALSE),"Done")</f>
        <v>Done</v>
      </c>
      <c r="BI690" s="39">
        <f>IF(Table2[[#This Row],[Pattern]]="Pattern",VLOOKUP(Table2[[#This Row],[Product Code]],'Routing data'!$A$2:$W$470,13,FALSE),VLOOKUP(Table2[[#This Row],[Product Code]],'Routing data'!$A$2:$W$470,3,FALSE))</f>
        <v>0</v>
      </c>
      <c r="BJ690" s="39">
        <f>IF(Table2[[#This Row],[Pattern]]="Pattern",VLOOKUP(Table2[[#This Row],[Product Code]],'Routing data'!$A$2:$W$470,14,FALSE),VLOOKUP(Table2[[#This Row],[Product Code]],'Routing data'!$A$2:$W$470,4,FALSE))</f>
        <v>3</v>
      </c>
      <c r="BK690" s="39">
        <f>VLOOKUP(Table2[[#This Row],[Product Code]],'Routing data'!A$4:W$524,16,FALSE)</f>
        <v>0</v>
      </c>
      <c r="BL690" s="42" t="str">
        <f>IF(Table2[[#This Row],[Milling Required]]=0,"x",IF(AT690="Pattern",B690-10,B690-4))</f>
        <v>x</v>
      </c>
      <c r="BM690" s="42">
        <f>IF(Table2[[#This Row],[Punching Required]]=0,"x",IF(AT690="Pattern",B690-8,B690-2))</f>
        <v>43466</v>
      </c>
      <c r="BN690" s="42">
        <f t="shared" si="129"/>
        <v>43465</v>
      </c>
      <c r="BO690" s="39" t="str">
        <f>IF(Table2[[#This Row],[Milling]]="x","x",Table2[[#This Row],[Total Sections]]*2)</f>
        <v>x</v>
      </c>
      <c r="BP690" s="39">
        <f>IF(Table2[[#This Row],[Punching]]="x","x",Table2[Total Sections]*2)</f>
        <v>4</v>
      </c>
      <c r="BQ690" s="39">
        <f>IF(Table2[[#This Row],[Pattern]]="Pattern",Table2[Total Sections]*3,Table2[Total Sections]*1.5)</f>
        <v>3</v>
      </c>
      <c r="BR690" s="42"/>
      <c r="BS690" s="42">
        <f ca="1">TODAY()</f>
        <v>43467</v>
      </c>
      <c r="BT690" s="42">
        <f ca="1">TODAY()</f>
        <v>43467</v>
      </c>
      <c r="BU690" s="39"/>
      <c r="BV690" s="122" t="str">
        <f>_xlfn.IFNA(VLOOKUP(Table2[[#This Row],[Job-no]],Table4[],16,FALSE),"Ready")</f>
        <v/>
      </c>
      <c r="BW690" s="122" t="str">
        <f>_xlfn.IFNA(VLOOKUP(Table2[[#This Row],[Job-no]],Table4[],21,FALSE),"Ready")</f>
        <v>Ready</v>
      </c>
      <c r="BX690" s="39" t="b">
        <f>_xlfn.IFNA(VLOOKUP(Table2[[#This Row],[Job-no]],Table4[],10,FALSE),TRUE)</f>
        <v>1</v>
      </c>
      <c r="BY690" s="39" t="str">
        <f>_xlfn.IFNA(VLOOKUP(Table2[[#This Row],[Job-no]],Table4[],22,FALSE),"Ready")</f>
        <v/>
      </c>
      <c r="BZ690" s="120">
        <f t="shared" si="130"/>
        <v>43468</v>
      </c>
      <c r="CA690" s="120" t="str">
        <f ca="1">IF(OR(Table2[[#This Row],[Saw Date]]=TODAY(),Table2[[#This Row],[Saw Date]]=TODAY()+1), Table2[[#This Row],[Saw Date]],IF(Table2[[#This Row],[Extrusion cut double saw]],"Done",""))</f>
        <v/>
      </c>
      <c r="CB690" s="120" t="str">
        <f ca="1">IF(OR(Table2[[#This Row],[Lens Date]]=TODAY(),Table2[[#This Row],[Lens Date]]=TODAY()+1), Table2[[#This Row],[Lens Date]],IF(Table2[[#This Row],[MSLens]]="Done","Done",""))</f>
        <v>Done</v>
      </c>
      <c r="CC690" s="120" t="str">
        <f ca="1">IF(OR(Table2[[#This Row],[Milling Date]]=TODAY(),Table2[[#This Row],[Milling Date]]=TODAY()+1), Table2[[#This Row],[Milling Date]],IF(Table2[[#This Row],[CNC Holes]]="Ready","Done",""))</f>
        <v/>
      </c>
      <c r="CD690" s="120" t="str">
        <f ca="1">IF(OR(Table2[[#This Row],[Welding Date]]=TODAY(),Table2[[#This Row],[Welding Date]]=TODAY()+1), Table2[[#This Row],[Welding Date]],IF(Table2[[#This Row],[Welding Corners]]="Ready","Done",""))</f>
        <v/>
      </c>
      <c r="CE690" s="120">
        <f ca="1">IF(OR(Table2[[#This Row],[Puching Date]]=TODAY(),Table2[[#This Row],[Puching Date]]=TODAY()+1), Table2[[#This Row],[Puching Date]],IF(Table2[[#This Row],[Punch Holes]]="Ready","Done",""))</f>
        <v>43467</v>
      </c>
      <c r="CF690" s="120">
        <f ca="1">IF(OR(Table2[[#This Row],[Housing Date2]]=TODAY(),Table2[[#This Row],[Housing Date2]]=TODAY()+1),Table2[[#This Row],[Housing Date2]],IF(Table2[[#This Row],[Body Assembly]],"Done",""))</f>
        <v>43467</v>
      </c>
      <c r="CG690" s="120" t="str">
        <f>_xlfn.IFNA(VLOOKUP(Table2[[#This Row],[Job-no]],Table4[],7,FALSE),"Done")</f>
        <v>Machine Shop Finished</v>
      </c>
    </row>
    <row r="691" spans="1:85" x14ac:dyDescent="0.25">
      <c r="A691" s="39" t="str">
        <f>_xlfn.CONCAT(Table2[[#This Row],[Order]],"-",Table2[[#This Row],[Line]])</f>
        <v>73753-4</v>
      </c>
      <c r="B691" s="1">
        <v>43468</v>
      </c>
      <c r="C691" s="10">
        <v>73753</v>
      </c>
      <c r="D691" s="7" t="s">
        <v>2236</v>
      </c>
      <c r="E691" s="10">
        <v>4</v>
      </c>
      <c r="F691" s="10">
        <v>1</v>
      </c>
      <c r="G691" s="7" t="s">
        <v>165</v>
      </c>
      <c r="H691" s="10">
        <v>10</v>
      </c>
      <c r="I691" s="43" t="b">
        <v>1</v>
      </c>
      <c r="J691" s="43" t="b">
        <v>0</v>
      </c>
      <c r="K691" t="s">
        <v>135</v>
      </c>
      <c r="L691" s="43" t="b">
        <v>1</v>
      </c>
      <c r="M691" s="43" t="b">
        <v>1</v>
      </c>
      <c r="N691" s="43" t="b">
        <v>1</v>
      </c>
      <c r="O691" t="s">
        <v>114</v>
      </c>
      <c r="P691" t="s">
        <v>114</v>
      </c>
      <c r="Q691" t="s">
        <v>114</v>
      </c>
      <c r="R691" t="s">
        <v>114</v>
      </c>
      <c r="S691" t="s">
        <v>114</v>
      </c>
      <c r="T691" t="s">
        <v>114</v>
      </c>
      <c r="U691" t="s">
        <v>114</v>
      </c>
      <c r="V691" t="s">
        <v>114</v>
      </c>
      <c r="W691" s="6">
        <v>43462</v>
      </c>
      <c r="X691" s="7" t="s">
        <v>114</v>
      </c>
      <c r="Y691" s="7"/>
      <c r="Z691" s="7" t="s">
        <v>25</v>
      </c>
      <c r="AA691" s="7" t="s">
        <v>114</v>
      </c>
      <c r="AB691" s="7" t="s">
        <v>74</v>
      </c>
      <c r="AC691" s="10">
        <v>12</v>
      </c>
      <c r="AD691" s="3" t="s">
        <v>5967</v>
      </c>
      <c r="AE691" s="4" t="s">
        <v>5968</v>
      </c>
      <c r="AF691" s="7"/>
      <c r="AG691" s="7" t="s">
        <v>114</v>
      </c>
      <c r="AH691" s="10">
        <v>10</v>
      </c>
      <c r="AI691" s="3" t="s">
        <v>74</v>
      </c>
      <c r="AJ691" t="s">
        <v>114</v>
      </c>
      <c r="AK691" t="s">
        <v>114</v>
      </c>
      <c r="AL691" s="43" t="b">
        <v>1</v>
      </c>
      <c r="AM691" s="55">
        <v>43465.302851851899</v>
      </c>
      <c r="AN691" s="3"/>
      <c r="AO691" s="43" t="b">
        <v>1</v>
      </c>
      <c r="AP691" s="3" t="b">
        <v>0</v>
      </c>
      <c r="AQ691" s="3">
        <f>VLOOKUP(Table2[[#This Row],[Job-no]],Table3[],26,FALSE)</f>
        <v>4680</v>
      </c>
      <c r="AR691" t="str">
        <f t="shared" si="126"/>
        <v>BBRLED</v>
      </c>
      <c r="AS691" t="str">
        <f>VLOOKUP(AR691,Table1[],4,0)</f>
        <v>recessed</v>
      </c>
      <c r="AT691">
        <f>IF(BD691&gt;0,"Pattern",VLOOKUP(AR691,Table1[],5,0))</f>
        <v>0</v>
      </c>
      <c r="AU691" s="34">
        <f>IF(AT691="Pattern",WORKDAY(Table2[[#This Row],[Scheduled Ship Date]],-10),WORKDAY(Table2[[#This Row],[Scheduled Ship Date]],-4))</f>
        <v>43462</v>
      </c>
      <c r="AV691" s="39">
        <f>IF(Table2[[#This Row],[Extrusion cut double saw]]=TRUE,IF(O691="ToDo",IF(AT691="Pattern",Table2[[#This Row],[Total Sections]]*0.4,Table2[[#This Row],[Total Sections]]*0.12),0),IF(AT691="Pattern",Table2[[#This Row],[Total Sections]]*4,Table2[[#This Row],[Total Sections]]*1.2))</f>
        <v>0</v>
      </c>
      <c r="AW691" s="42"/>
      <c r="AX691" s="42">
        <f>IF(AT691="Pattern",Table2[[#This Row],[Scheduled Ship Date]]-2,Table2[[#This Row],[Scheduled Ship Date]]-3)</f>
        <v>43465</v>
      </c>
      <c r="AY691" s="39">
        <f>IF(Table2[[#This Row],[Pattern]]="Pattern",Table2[[#This Row],[Total Sections]]*4.82,Table2[[#This Row],[Total Sections]]*0.5)</f>
        <v>5</v>
      </c>
      <c r="AZ691" s="42"/>
      <c r="BA691" s="39">
        <f>((Table2[Total Sections]/Table2[Open Qty])-1)*Table2[Open Qty]*12.96</f>
        <v>0</v>
      </c>
      <c r="BB691" s="39"/>
      <c r="BC691" s="39" t="str">
        <f t="shared" si="127"/>
        <v>BBRLED-400-80-40-FL-8'-W-UNV-DP-1-TB15</v>
      </c>
      <c r="BD691" s="39">
        <f t="shared" si="128"/>
        <v>0</v>
      </c>
      <c r="BE691" s="39" t="b">
        <f>_xlfn.IFNA(VLOOKUP(Table2[[#This Row],[Job-no]],Table4[],9,FALSE),TRUE)</f>
        <v>1</v>
      </c>
      <c r="BF691" s="39"/>
      <c r="BG691" s="39" t="b">
        <f>_xlfn.IFNA(VLOOKUP(Table2[[#This Row],[Job-no]],Table4[],14,FALSE),TRUE)</f>
        <v>1</v>
      </c>
      <c r="BH691" s="39" t="str">
        <f>_xlfn.IFNA(VLOOKUP(Table2[[#This Row],[Job-no]],Table4[],11,FALSE),"Done")</f>
        <v>Done</v>
      </c>
      <c r="BI691" s="39">
        <f>IF(Table2[[#This Row],[Pattern]]="Pattern",VLOOKUP(Table2[[#This Row],[Product Code]],'Routing data'!$A$2:$W$470,13,FALSE),VLOOKUP(Table2[[#This Row],[Product Code]],'Routing data'!$A$2:$W$470,3,FALSE))</f>
        <v>0</v>
      </c>
      <c r="BJ691" s="39">
        <f>IF(Table2[[#This Row],[Pattern]]="Pattern",VLOOKUP(Table2[[#This Row],[Product Code]],'Routing data'!$A$2:$W$470,14,FALSE),VLOOKUP(Table2[[#This Row],[Product Code]],'Routing data'!$A$2:$W$470,4,FALSE))</f>
        <v>3</v>
      </c>
      <c r="BK691" s="39">
        <f>VLOOKUP(Table2[[#This Row],[Product Code]],'Routing data'!A$4:W$524,16,FALSE)</f>
        <v>0</v>
      </c>
      <c r="BL691" s="42" t="str">
        <f>IF(Table2[[#This Row],[Milling Required]]=0,"x",IF(AT691="Pattern",B691-10,B691-4))</f>
        <v>x</v>
      </c>
      <c r="BM691" s="39"/>
      <c r="BN691" s="42">
        <f t="shared" si="129"/>
        <v>43465</v>
      </c>
      <c r="BO691" s="39" t="str">
        <f>IF(Table2[[#This Row],[Milling]]="x","x",Table2[[#This Row],[Total Sections]]*2)</f>
        <v>x</v>
      </c>
      <c r="BP691" s="39">
        <f>IF(Table2[[#This Row],[Punching]]="x","x",Table2[Total Sections]*2)</f>
        <v>20</v>
      </c>
      <c r="BQ691" s="39">
        <f>IF(Table2[[#This Row],[Pattern]]="Pattern",Table2[Total Sections]*3,Table2[Total Sections]*1.5)</f>
        <v>15</v>
      </c>
      <c r="BR691" s="42"/>
      <c r="BS691" s="39"/>
      <c r="BT691" s="42">
        <f ca="1">TODAY()</f>
        <v>43467</v>
      </c>
      <c r="BU691" s="39"/>
      <c r="BV691" s="39" t="str">
        <f>_xlfn.IFNA(VLOOKUP(Table2[[#This Row],[Job-no]],Table4[],16,FALSE),"Ready")</f>
        <v/>
      </c>
      <c r="BW691" s="39" t="str">
        <f>_xlfn.IFNA(VLOOKUP(Table2[[#This Row],[Job-no]],Table4[],21,FALSE),"Ready")</f>
        <v/>
      </c>
      <c r="BX691" s="39" t="b">
        <f>_xlfn.IFNA(VLOOKUP(Table2[[#This Row],[Job-no]],Table4[],10,FALSE),TRUE)</f>
        <v>0</v>
      </c>
      <c r="BY691" s="39" t="str">
        <f>_xlfn.IFNA(VLOOKUP(Table2[[#This Row],[Job-no]],Table4[],22,FALSE),"Ready")</f>
        <v/>
      </c>
      <c r="BZ691" s="120">
        <f t="shared" si="130"/>
        <v>43468</v>
      </c>
      <c r="CA691" s="120" t="str">
        <f ca="1">IF(OR(Table2[[#This Row],[Saw Date]]=TODAY(),Table2[[#This Row],[Saw Date]]=TODAY()+1), Table2[[#This Row],[Saw Date]],IF(Table2[[#This Row],[Extrusion cut double saw]],"Done",""))</f>
        <v>Done</v>
      </c>
      <c r="CB691" s="120" t="str">
        <f ca="1">IF(OR(Table2[[#This Row],[Lens Date]]=TODAY(),Table2[[#This Row],[Lens Date]]=TODAY()+1), Table2[[#This Row],[Lens Date]],IF(Table2[[#This Row],[MSLens]]="Done","Done",""))</f>
        <v>Done</v>
      </c>
      <c r="CC691" s="120" t="str">
        <f ca="1">IF(OR(Table2[[#This Row],[Milling Date]]=TODAY(),Table2[[#This Row],[Milling Date]]=TODAY()+1), Table2[[#This Row],[Milling Date]],IF(Table2[[#This Row],[CNC Holes]]="Ready","Done",""))</f>
        <v/>
      </c>
      <c r="CD691" s="120" t="str">
        <f ca="1">IF(OR(Table2[[#This Row],[Welding Date]]=TODAY(),Table2[[#This Row],[Welding Date]]=TODAY()+1), Table2[[#This Row],[Welding Date]],IF(Table2[[#This Row],[Welding Corners]]="Ready","Done",""))</f>
        <v/>
      </c>
      <c r="CE691" s="120" t="str">
        <f ca="1">IF(OR(Table2[[#This Row],[Puching Date]]=TODAY(),Table2[[#This Row],[Puching Date]]=TODAY()+1), Table2[[#This Row],[Puching Date]],IF(Table2[[#This Row],[Punch Holes]]="Ready","Done",""))</f>
        <v/>
      </c>
      <c r="CF691" s="120">
        <f ca="1">IF(OR(Table2[[#This Row],[Housing Date2]]=TODAY(),Table2[[#This Row],[Housing Date2]]=TODAY()+1),Table2[[#This Row],[Housing Date2]],IF(Table2[[#This Row],[Body Assembly]],"Done",""))</f>
        <v>43467</v>
      </c>
      <c r="CG691" s="120" t="str">
        <f>_xlfn.IFNA(VLOOKUP(Table2[[#This Row],[Job-no]],Table4[],7,FALSE),"Done")</f>
        <v>Machine Shop Started</v>
      </c>
    </row>
    <row r="692" spans="1:85" x14ac:dyDescent="0.25">
      <c r="A692" t="str">
        <f>_xlfn.CONCAT(Table2[[#This Row],[Order]],"-",Table2[[#This Row],[Line]])</f>
        <v>74177-1</v>
      </c>
      <c r="B692" s="1">
        <v>43468</v>
      </c>
      <c r="C692" s="10">
        <v>74177</v>
      </c>
      <c r="D692" s="7" t="s">
        <v>2280</v>
      </c>
      <c r="E692" s="10">
        <v>1</v>
      </c>
      <c r="F692" s="10">
        <v>1</v>
      </c>
      <c r="G692" s="7" t="s">
        <v>165</v>
      </c>
      <c r="H692" s="10">
        <v>4</v>
      </c>
      <c r="I692" s="43" t="b">
        <v>1</v>
      </c>
      <c r="J692" s="43" t="b">
        <v>1</v>
      </c>
      <c r="K692" t="s">
        <v>114</v>
      </c>
      <c r="L692" s="43" t="b">
        <v>1</v>
      </c>
      <c r="M692" s="43" t="b">
        <v>1</v>
      </c>
      <c r="N692" s="43" t="b">
        <v>1</v>
      </c>
      <c r="O692" t="s">
        <v>114</v>
      </c>
      <c r="P692" t="s">
        <v>114</v>
      </c>
      <c r="Q692" t="s">
        <v>114</v>
      </c>
      <c r="R692" t="s">
        <v>114</v>
      </c>
      <c r="S692" t="s">
        <v>114</v>
      </c>
      <c r="T692" t="s">
        <v>114</v>
      </c>
      <c r="U692" t="s">
        <v>114</v>
      </c>
      <c r="V692" t="s">
        <v>114</v>
      </c>
      <c r="W692" s="6">
        <v>43462</v>
      </c>
      <c r="X692" s="7" t="s">
        <v>114</v>
      </c>
      <c r="Y692" s="7" t="s">
        <v>5379</v>
      </c>
      <c r="Z692" s="7" t="s">
        <v>3520</v>
      </c>
      <c r="AA692" s="7" t="s">
        <v>114</v>
      </c>
      <c r="AB692" s="7" t="s">
        <v>74</v>
      </c>
      <c r="AC692" s="10">
        <v>4</v>
      </c>
      <c r="AD692" s="3" t="s">
        <v>5967</v>
      </c>
      <c r="AE692" s="4" t="s">
        <v>5968</v>
      </c>
      <c r="AF692" s="1">
        <v>43464</v>
      </c>
      <c r="AG692" s="7" t="s">
        <v>114</v>
      </c>
      <c r="AH692" s="10">
        <v>8</v>
      </c>
      <c r="AI692" s="3" t="s">
        <v>79</v>
      </c>
      <c r="AJ692" t="s">
        <v>114</v>
      </c>
      <c r="AK692" t="s">
        <v>114</v>
      </c>
      <c r="AL692" s="43" t="b">
        <v>0</v>
      </c>
      <c r="AM692" s="3"/>
      <c r="AN692" s="3"/>
      <c r="AO692" s="43" t="b">
        <v>0</v>
      </c>
      <c r="AP692" s="3" t="b">
        <v>0</v>
      </c>
      <c r="AQ692" s="3">
        <f>VLOOKUP(Table2[[#This Row],[Job-no]],Table3[],26,FALSE)</f>
        <v>4576</v>
      </c>
      <c r="AR692" t="str">
        <f t="shared" si="126"/>
        <v>SLLED</v>
      </c>
      <c r="AS692" t="str">
        <f>VLOOKUP(AR692,Table1[],4,0)</f>
        <v>pendant</v>
      </c>
      <c r="AT692">
        <f>IF(BD692&gt;0,"Pattern",VLOOKUP(AR692,Table1[],5,0))</f>
        <v>0</v>
      </c>
      <c r="AU692" s="34">
        <f>IF(AT692="Pattern",WORKDAY(Table2[[#This Row],[Scheduled Ship Date]],-10),WORKDAY(Table2[[#This Row],[Scheduled Ship Date]],-4))</f>
        <v>43462</v>
      </c>
      <c r="AV692">
        <f>IF(Table2[[#This Row],[Extrusion cut double saw]]=TRUE,IF(O692="ToDo",IF(AT692="Pattern",Table2[[#This Row],[Total Sections]]*0.4,Table2[[#This Row],[Total Sections]]*0.12),0),IF(AT692="Pattern",Table2[[#This Row],[Total Sections]]*4,Table2[[#This Row],[Total Sections]]*1.2))</f>
        <v>0</v>
      </c>
      <c r="AW692" s="42"/>
      <c r="AX692" s="42">
        <f>IF(AT692="Pattern",Table2[[#This Row],[Scheduled Ship Date]]-2,Table2[[#This Row],[Scheduled Ship Date]]-3)</f>
        <v>43465</v>
      </c>
      <c r="AY692">
        <f>IF(Table2[[#This Row],[Pattern]]="Pattern",Table2[[#This Row],[Total Sections]]*4.82,Table2[[#This Row],[Total Sections]]*0.5)</f>
        <v>4</v>
      </c>
      <c r="AZ692" s="42"/>
      <c r="BA692" s="39">
        <f>((Table2[Total Sections]/Table2[Open Qty])-1)*Table2[Open Qty]*12.96</f>
        <v>51.84</v>
      </c>
      <c r="BB692" s="42"/>
      <c r="BC692" s="39" t="str">
        <f t="shared" si="127"/>
        <v>SLLED-SL 55/45-1250-80-35-VL-1</v>
      </c>
      <c r="BD692" s="39">
        <f t="shared" si="128"/>
        <v>0</v>
      </c>
      <c r="BE692" s="39" t="b">
        <f>_xlfn.IFNA(VLOOKUP(Table2[[#This Row],[Job-no]],Table4[],9,FALSE),TRUE)</f>
        <v>1</v>
      </c>
      <c r="BF692" t="str">
        <f>VLOOKUP(AR692,Table1[],3,0)</f>
        <v>SLMLED</v>
      </c>
      <c r="BG692" s="39" t="b">
        <f>_xlfn.IFNA(VLOOKUP(Table2[[#This Row],[Job-no]],Table4[],14,FALSE),TRUE)</f>
        <v>1</v>
      </c>
      <c r="BH692" s="39" t="str">
        <f>_xlfn.IFNA(VLOOKUP(Table2[[#This Row],[Job-no]],Table4[],11,FALSE),"Done")</f>
        <v>Done</v>
      </c>
      <c r="BI692" s="39">
        <f>IF(Table2[[#This Row],[Pattern]]="Pattern",VLOOKUP(Table2[[#This Row],[Product Code]],'Routing data'!$A$2:$W$470,13,FALSE),VLOOKUP(Table2[[#This Row],[Product Code]],'Routing data'!$A$2:$W$470,3,FALSE))</f>
        <v>0</v>
      </c>
      <c r="BJ692" s="39">
        <f>IF(Table2[[#This Row],[Pattern]]="Pattern",VLOOKUP(Table2[[#This Row],[Product Code]],'Routing data'!$A$2:$W$470,14,FALSE),VLOOKUP(Table2[[#This Row],[Product Code]],'Routing data'!$A$2:$W$470,4,FALSE))</f>
        <v>0</v>
      </c>
      <c r="BK692" s="39">
        <f>VLOOKUP(Table2[[#This Row],[Product Code]],'Routing data'!A$4:W$524,16,FALSE)</f>
        <v>0</v>
      </c>
      <c r="BL692" s="42" t="str">
        <f>IF(Table2[[#This Row],[Milling Required]]=0,"x",IF(AT692="Pattern",B692-10,B692-4))</f>
        <v>x</v>
      </c>
      <c r="BM692" s="42" t="str">
        <f>IF(Table2[[#This Row],[Punching Required]]=0,"x",IF(AT692="Pattern",B692-8,B692-2))</f>
        <v>x</v>
      </c>
      <c r="BN692" s="42">
        <f t="shared" si="129"/>
        <v>43465</v>
      </c>
      <c r="BO692" s="39" t="str">
        <f>IF(Table2[[#This Row],[Milling]]="x","x",Table2[[#This Row],[Total Sections]]*2)</f>
        <v>x</v>
      </c>
      <c r="BP692" s="39" t="str">
        <f>IF(Table2[[#This Row],[Punching]]="x","x",Table2[Total Sections]*2)</f>
        <v>x</v>
      </c>
      <c r="BQ692" s="39">
        <f>IF(Table2[[#This Row],[Pattern]]="Pattern",Table2[Total Sections]*3,Table2[Total Sections]*1.5)</f>
        <v>12</v>
      </c>
      <c r="BR692" s="42"/>
      <c r="BS692" s="42"/>
      <c r="BT692" s="39"/>
      <c r="BU692" s="39"/>
      <c r="BV692" s="39" t="str">
        <f>_xlfn.IFNA(VLOOKUP(Table2[[#This Row],[Job-no]],Table4[],16,FALSE),"Ready")</f>
        <v/>
      </c>
      <c r="BW692" s="39" t="str">
        <f>_xlfn.IFNA(VLOOKUP(Table2[[#This Row],[Job-no]],Table4[],21,FALSE),"Ready")</f>
        <v/>
      </c>
      <c r="BX692" s="39" t="b">
        <f>_xlfn.IFNA(VLOOKUP(Table2[[#This Row],[Job-no]],Table4[],10,FALSE),TRUE)</f>
        <v>1</v>
      </c>
      <c r="BY692" s="39" t="str">
        <f>_xlfn.IFNA(VLOOKUP(Table2[[#This Row],[Job-no]],Table4[],22,FALSE),"Ready")</f>
        <v/>
      </c>
      <c r="BZ692" s="120">
        <f t="shared" si="130"/>
        <v>43468</v>
      </c>
      <c r="CA692" s="120" t="str">
        <f ca="1">IF(OR(Table2[[#This Row],[Saw Date]]=TODAY(),Table2[[#This Row],[Saw Date]]=TODAY()+1), Table2[[#This Row],[Saw Date]],IF(Table2[[#This Row],[Extrusion cut double saw]],"Done",""))</f>
        <v>Done</v>
      </c>
      <c r="CB692" s="120" t="str">
        <f ca="1">IF(OR(Table2[[#This Row],[Lens Date]]=TODAY(),Table2[[#This Row],[Lens Date]]=TODAY()+1), Table2[[#This Row],[Lens Date]],IF(Table2[[#This Row],[MSLens]]="Done","Done",""))</f>
        <v/>
      </c>
      <c r="CC692" s="120" t="str">
        <f ca="1">IF(OR(Table2[[#This Row],[Milling Date]]=TODAY(),Table2[[#This Row],[Milling Date]]=TODAY()+1), Table2[[#This Row],[Milling Date]],IF(Table2[[#This Row],[CNC Holes]]="Ready","Done",""))</f>
        <v/>
      </c>
      <c r="CD692" s="120" t="str">
        <f ca="1">IF(OR(Table2[[#This Row],[Welding Date]]=TODAY(),Table2[[#This Row],[Welding Date]]=TODAY()+1), Table2[[#This Row],[Welding Date]],IF(Table2[[#This Row],[Welding Corners]]="Ready","Done",""))</f>
        <v/>
      </c>
      <c r="CE692" s="120" t="str">
        <f ca="1">IF(OR(Table2[[#This Row],[Puching Date]]=TODAY(),Table2[[#This Row],[Puching Date]]=TODAY()+1), Table2[[#This Row],[Puching Date]],IF(Table2[[#This Row],[Punch Holes]]="Ready","Done",""))</f>
        <v/>
      </c>
      <c r="CF692" s="120" t="str">
        <f ca="1">IF(OR(Table2[[#This Row],[Housing Date2]]=TODAY(),Table2[[#This Row],[Housing Date2]]=TODAY()+1),Table2[[#This Row],[Housing Date2]],IF(Table2[[#This Row],[Body Assembly]],"Done",""))</f>
        <v>Done</v>
      </c>
      <c r="CG692" s="120" t="str">
        <f>_xlfn.IFNA(VLOOKUP(Table2[[#This Row],[Job-no]],Table4[],7,FALSE),"Done")</f>
        <v>Machine Shop Finished</v>
      </c>
    </row>
    <row r="693" spans="1:85" x14ac:dyDescent="0.25">
      <c r="A693" t="str">
        <f>_xlfn.CONCAT(Table2[[#This Row],[Order]],"-",Table2[[#This Row],[Line]])</f>
        <v>74177-2</v>
      </c>
      <c r="B693" s="6">
        <v>43468</v>
      </c>
      <c r="C693" s="9">
        <v>74177</v>
      </c>
      <c r="D693" s="4" t="s">
        <v>1754</v>
      </c>
      <c r="E693" s="9">
        <v>2</v>
      </c>
      <c r="F693" s="9">
        <v>1</v>
      </c>
      <c r="G693" s="4" t="s">
        <v>165</v>
      </c>
      <c r="H693" s="9">
        <v>4</v>
      </c>
      <c r="I693" s="43" t="b">
        <v>1</v>
      </c>
      <c r="J693" s="43" t="b">
        <v>1</v>
      </c>
      <c r="K693" t="s">
        <v>114</v>
      </c>
      <c r="L693" s="43" t="b">
        <v>1</v>
      </c>
      <c r="M693" s="43" t="b">
        <v>1</v>
      </c>
      <c r="N693" s="43" t="b">
        <v>1</v>
      </c>
      <c r="O693" t="s">
        <v>114</v>
      </c>
      <c r="P693" t="s">
        <v>114</v>
      </c>
      <c r="Q693" t="s">
        <v>114</v>
      </c>
      <c r="R693" t="s">
        <v>114</v>
      </c>
      <c r="S693" t="s">
        <v>114</v>
      </c>
      <c r="T693" t="s">
        <v>114</v>
      </c>
      <c r="U693" t="s">
        <v>114</v>
      </c>
      <c r="V693" t="s">
        <v>114</v>
      </c>
      <c r="W693" s="6">
        <v>43462</v>
      </c>
      <c r="X693" s="4" t="s">
        <v>114</v>
      </c>
      <c r="Y693" s="4"/>
      <c r="Z693" s="4" t="s">
        <v>1138</v>
      </c>
      <c r="AA693" s="4" t="s">
        <v>117</v>
      </c>
      <c r="AB693" s="4" t="s">
        <v>74</v>
      </c>
      <c r="AC693" s="9">
        <v>4</v>
      </c>
      <c r="AD693" s="3" t="s">
        <v>5967</v>
      </c>
      <c r="AE693" s="4" t="s">
        <v>5968</v>
      </c>
      <c r="AF693" s="4"/>
      <c r="AG693" s="4" t="s">
        <v>114</v>
      </c>
      <c r="AH693" s="9">
        <v>4</v>
      </c>
      <c r="AI693" s="3" t="s">
        <v>79</v>
      </c>
      <c r="AJ693" t="s">
        <v>114</v>
      </c>
      <c r="AK693" t="s">
        <v>114</v>
      </c>
      <c r="AL693" s="43" t="b">
        <v>0</v>
      </c>
      <c r="AM693" s="3"/>
      <c r="AN693" s="3"/>
      <c r="AO693" s="43" t="b">
        <v>0</v>
      </c>
      <c r="AP693" s="3" t="b">
        <v>0</v>
      </c>
      <c r="AQ693" s="3">
        <f>VLOOKUP(Table2[[#This Row],[Job-no]],Table3[],26,FALSE)</f>
        <v>4576</v>
      </c>
      <c r="AR693" t="str">
        <f t="shared" si="126"/>
        <v>SLLED</v>
      </c>
      <c r="AS693" t="str">
        <f>VLOOKUP(AR693,Table1[],4,0)</f>
        <v>pendant</v>
      </c>
      <c r="AT693">
        <f>IF(BD693&gt;0,"Pattern",VLOOKUP(AR693,Table1[],5,0))</f>
        <v>0</v>
      </c>
      <c r="AU693" s="34">
        <f>IF(AT693="Pattern",WORKDAY(Table2[[#This Row],[Scheduled Ship Date]],-10),WORKDAY(Table2[[#This Row],[Scheduled Ship Date]],-4))</f>
        <v>43462</v>
      </c>
      <c r="AV693">
        <f>IF(Table2[[#This Row],[Extrusion cut double saw]]=TRUE,IF(O693="ToDo",IF(AT693="Pattern",Table2[[#This Row],[Total Sections]]*0.4,Table2[[#This Row],[Total Sections]]*0.12),0),IF(AT693="Pattern",Table2[[#This Row],[Total Sections]]*4,Table2[[#This Row],[Total Sections]]*1.2))</f>
        <v>0</v>
      </c>
      <c r="AW693" s="42"/>
      <c r="AX693" s="42">
        <f>IF(AT693="Pattern",Table2[[#This Row],[Scheduled Ship Date]]-2,Table2[[#This Row],[Scheduled Ship Date]]-3)</f>
        <v>43465</v>
      </c>
      <c r="AY693">
        <f>IF(Table2[[#This Row],[Pattern]]="Pattern",Table2[[#This Row],[Total Sections]]*4.82,Table2[[#This Row],[Total Sections]]*0.5)</f>
        <v>2</v>
      </c>
      <c r="AZ693" s="42"/>
      <c r="BA693" s="39">
        <f>((Table2[Total Sections]/Table2[Open Qty])-1)*Table2[Open Qty]*12.96</f>
        <v>0</v>
      </c>
      <c r="BB693" s="39"/>
      <c r="BC693" s="39" t="str">
        <f t="shared" si="127"/>
        <v>SLLED-SL 55/45-1250-80-35-VL-1</v>
      </c>
      <c r="BD693" s="39">
        <f t="shared" si="128"/>
        <v>0</v>
      </c>
      <c r="BE693" s="39" t="b">
        <f>_xlfn.IFNA(VLOOKUP(Table2[[#This Row],[Job-no]],Table4[],9,FALSE),TRUE)</f>
        <v>1</v>
      </c>
      <c r="BF693" t="str">
        <f>VLOOKUP(AR693,Table1[],3,0)</f>
        <v>SLMLED</v>
      </c>
      <c r="BG693" s="39" t="b">
        <f>_xlfn.IFNA(VLOOKUP(Table2[[#This Row],[Job-no]],Table4[],14,FALSE),TRUE)</f>
        <v>1</v>
      </c>
      <c r="BH693" s="39" t="str">
        <f>_xlfn.IFNA(VLOOKUP(Table2[[#This Row],[Job-no]],Table4[],11,FALSE),"Done")</f>
        <v>Done</v>
      </c>
      <c r="BI693" s="39">
        <f>IF(Table2[[#This Row],[Pattern]]="Pattern",VLOOKUP(Table2[[#This Row],[Product Code]],'Routing data'!$A$2:$W$470,13,FALSE),VLOOKUP(Table2[[#This Row],[Product Code]],'Routing data'!$A$2:$W$470,3,FALSE))</f>
        <v>0</v>
      </c>
      <c r="BJ693" s="39">
        <f>IF(Table2[[#This Row],[Pattern]]="Pattern",VLOOKUP(Table2[[#This Row],[Product Code]],'Routing data'!$A$2:$W$470,14,FALSE),VLOOKUP(Table2[[#This Row],[Product Code]],'Routing data'!$A$2:$W$470,4,FALSE))</f>
        <v>0</v>
      </c>
      <c r="BK693" s="39">
        <f>VLOOKUP(Table2[[#This Row],[Product Code]],'Routing data'!A$4:W$524,16,FALSE)</f>
        <v>0</v>
      </c>
      <c r="BL693" s="42" t="str">
        <f>IF(Table2[[#This Row],[Milling Required]]=0,"x",IF(AT693="Pattern",B693-10,B693-4))</f>
        <v>x</v>
      </c>
      <c r="BM693" s="42" t="str">
        <f>IF(Table2[[#This Row],[Punching Required]]=0,"x",IF(AT693="Pattern",B693-8,B693-2))</f>
        <v>x</v>
      </c>
      <c r="BN693" s="42">
        <f t="shared" si="129"/>
        <v>43465</v>
      </c>
      <c r="BO693" s="39" t="str">
        <f>IF(Table2[[#This Row],[Milling]]="x","x",Table2[[#This Row],[Total Sections]]*2)</f>
        <v>x</v>
      </c>
      <c r="BP693" s="39" t="str">
        <f>IF(Table2[[#This Row],[Punching]]="x","x",Table2[Total Sections]*2)</f>
        <v>x</v>
      </c>
      <c r="BQ693" s="39">
        <f>IF(Table2[[#This Row],[Pattern]]="Pattern",Table2[Total Sections]*3,Table2[Total Sections]*1.5)</f>
        <v>6</v>
      </c>
      <c r="BR693" s="42"/>
      <c r="BS693" s="42"/>
      <c r="BT693" s="42"/>
      <c r="BU693" s="39"/>
      <c r="BV693" s="39" t="str">
        <f>_xlfn.IFNA(VLOOKUP(Table2[[#This Row],[Job-no]],Table4[],16,FALSE),"Ready")</f>
        <v/>
      </c>
      <c r="BW693" s="39" t="str">
        <f>_xlfn.IFNA(VLOOKUP(Table2[[#This Row],[Job-no]],Table4[],21,FALSE),"Ready")</f>
        <v/>
      </c>
      <c r="BX693" s="39" t="b">
        <f>_xlfn.IFNA(VLOOKUP(Table2[[#This Row],[Job-no]],Table4[],10,FALSE),TRUE)</f>
        <v>1</v>
      </c>
      <c r="BY693" s="39" t="str">
        <f>_xlfn.IFNA(VLOOKUP(Table2[[#This Row],[Job-no]],Table4[],22,FALSE),"Ready")</f>
        <v/>
      </c>
      <c r="BZ693" s="120">
        <f t="shared" si="130"/>
        <v>43468</v>
      </c>
      <c r="CA693" s="120" t="str">
        <f ca="1">IF(OR(Table2[[#This Row],[Saw Date]]=TODAY(),Table2[[#This Row],[Saw Date]]=TODAY()+1), Table2[[#This Row],[Saw Date]],IF(Table2[[#This Row],[Extrusion cut double saw]],"Done",""))</f>
        <v>Done</v>
      </c>
      <c r="CB693" s="120" t="str">
        <f ca="1">IF(OR(Table2[[#This Row],[Lens Date]]=TODAY(),Table2[[#This Row],[Lens Date]]=TODAY()+1), Table2[[#This Row],[Lens Date]],IF(Table2[[#This Row],[MSLens]]="Done","Done",""))</f>
        <v/>
      </c>
      <c r="CC693" s="120" t="str">
        <f ca="1">IF(OR(Table2[[#This Row],[Milling Date]]=TODAY(),Table2[[#This Row],[Milling Date]]=TODAY()+1), Table2[[#This Row],[Milling Date]],IF(Table2[[#This Row],[CNC Holes]]="Ready","Done",""))</f>
        <v/>
      </c>
      <c r="CD693" s="120" t="str">
        <f ca="1">IF(OR(Table2[[#This Row],[Welding Date]]=TODAY(),Table2[[#This Row],[Welding Date]]=TODAY()+1), Table2[[#This Row],[Welding Date]],IF(Table2[[#This Row],[Welding Corners]]="Ready","Done",""))</f>
        <v/>
      </c>
      <c r="CE693" s="120" t="str">
        <f ca="1">IF(OR(Table2[[#This Row],[Puching Date]]=TODAY(),Table2[[#This Row],[Puching Date]]=TODAY()+1), Table2[[#This Row],[Puching Date]],IF(Table2[[#This Row],[Punch Holes]]="Ready","Done",""))</f>
        <v/>
      </c>
      <c r="CF693" s="120" t="str">
        <f ca="1">IF(OR(Table2[[#This Row],[Housing Date2]]=TODAY(),Table2[[#This Row],[Housing Date2]]=TODAY()+1),Table2[[#This Row],[Housing Date2]],IF(Table2[[#This Row],[Body Assembly]],"Done",""))</f>
        <v>Done</v>
      </c>
      <c r="CG693" s="120" t="str">
        <f>_xlfn.IFNA(VLOOKUP(Table2[[#This Row],[Job-no]],Table4[],7,FALSE),"Done")</f>
        <v>Machine Shop Finished</v>
      </c>
    </row>
    <row r="694" spans="1:85" x14ac:dyDescent="0.25">
      <c r="A694" t="str">
        <f>_xlfn.CONCAT(Table2[[#This Row],[Order]],"-",Table2[[#This Row],[Line]])</f>
        <v>74177-23</v>
      </c>
      <c r="B694" s="1">
        <v>43468</v>
      </c>
      <c r="C694" s="10">
        <v>74177</v>
      </c>
      <c r="D694" s="7" t="s">
        <v>1760</v>
      </c>
      <c r="E694" s="10">
        <v>23</v>
      </c>
      <c r="F694" s="10">
        <v>1</v>
      </c>
      <c r="G694" s="7" t="s">
        <v>165</v>
      </c>
      <c r="H694" s="10">
        <v>3</v>
      </c>
      <c r="I694" s="43" t="b">
        <v>1</v>
      </c>
      <c r="J694" s="43" t="b">
        <v>1</v>
      </c>
      <c r="K694" t="s">
        <v>135</v>
      </c>
      <c r="L694" s="43" t="b">
        <v>1</v>
      </c>
      <c r="M694" s="43" t="b">
        <v>1</v>
      </c>
      <c r="N694" s="43" t="b">
        <v>1</v>
      </c>
      <c r="O694" t="s">
        <v>114</v>
      </c>
      <c r="P694" t="s">
        <v>23</v>
      </c>
      <c r="Q694" t="s">
        <v>114</v>
      </c>
      <c r="R694" t="s">
        <v>114</v>
      </c>
      <c r="S694" t="s">
        <v>114</v>
      </c>
      <c r="T694" t="s">
        <v>114</v>
      </c>
      <c r="U694" t="s">
        <v>114</v>
      </c>
      <c r="V694" t="s">
        <v>114</v>
      </c>
      <c r="W694" s="6">
        <v>43462</v>
      </c>
      <c r="X694" s="7" t="s">
        <v>114</v>
      </c>
      <c r="Y694" s="7"/>
      <c r="Z694" s="7" t="s">
        <v>1138</v>
      </c>
      <c r="AA694" s="7" t="s">
        <v>114</v>
      </c>
      <c r="AB694" s="7" t="s">
        <v>74</v>
      </c>
      <c r="AC694" s="10">
        <v>4</v>
      </c>
      <c r="AD694" s="3" t="s">
        <v>5967</v>
      </c>
      <c r="AE694" s="4" t="s">
        <v>5968</v>
      </c>
      <c r="AF694" s="7"/>
      <c r="AG694" s="7" t="s">
        <v>114</v>
      </c>
      <c r="AH694" s="10">
        <v>3</v>
      </c>
      <c r="AI694" s="3" t="s">
        <v>79</v>
      </c>
      <c r="AJ694" t="s">
        <v>114</v>
      </c>
      <c r="AK694" t="s">
        <v>114</v>
      </c>
      <c r="AL694" s="43" t="b">
        <v>0</v>
      </c>
      <c r="AM694" s="3"/>
      <c r="AN694" s="3"/>
      <c r="AO694" s="43" t="b">
        <v>0</v>
      </c>
      <c r="AP694" s="3" t="b">
        <v>0</v>
      </c>
      <c r="AQ694" s="3">
        <f>VLOOKUP(Table2[[#This Row],[Job-no]],Table3[],26,FALSE)</f>
        <v>2916</v>
      </c>
      <c r="AR694" t="str">
        <f t="shared" si="126"/>
        <v>SLLED</v>
      </c>
      <c r="AS694" t="str">
        <f>VLOOKUP(AR694,Table1[],4,0)</f>
        <v>pendant</v>
      </c>
      <c r="AT694">
        <f>IF(BD694&gt;0,"Pattern",VLOOKUP(AR694,Table1[],5,0))</f>
        <v>0</v>
      </c>
      <c r="AU694" s="34">
        <f>IF(AT694="Pattern",WORKDAY(Table2[[#This Row],[Scheduled Ship Date]],-10),WORKDAY(Table2[[#This Row],[Scheduled Ship Date]],-4))</f>
        <v>43462</v>
      </c>
      <c r="AV694">
        <f>IF(Table2[[#This Row],[Extrusion cut double saw]]=TRUE,IF(O694="ToDo",IF(AT694="Pattern",Table2[[#This Row],[Total Sections]]*0.4,Table2[[#This Row],[Total Sections]]*0.12),0),IF(AT694="Pattern",Table2[[#This Row],[Total Sections]]*4,Table2[[#This Row],[Total Sections]]*1.2))</f>
        <v>0</v>
      </c>
      <c r="AW694" s="42"/>
      <c r="AX694" s="42">
        <f>IF(AT694="Pattern",Table2[[#This Row],[Scheduled Ship Date]]-2,Table2[[#This Row],[Scheduled Ship Date]]-3)</f>
        <v>43465</v>
      </c>
      <c r="AY694">
        <f>IF(Table2[[#This Row],[Pattern]]="Pattern",Table2[[#This Row],[Total Sections]]*4.82,Table2[[#This Row],[Total Sections]]*0.5)</f>
        <v>1.5</v>
      </c>
      <c r="AZ694" s="42"/>
      <c r="BA694" s="39">
        <f>((Table2[Total Sections]/Table2[Open Qty])-1)*Table2[Open Qty]*12.96</f>
        <v>0</v>
      </c>
      <c r="BB694" s="42"/>
      <c r="BC694" s="39" t="str">
        <f t="shared" si="127"/>
        <v>SLLED-SL 55/45-1500-80-35-VL-8</v>
      </c>
      <c r="BD694" s="39">
        <f t="shared" si="128"/>
        <v>0</v>
      </c>
      <c r="BE694" s="39" t="b">
        <f>_xlfn.IFNA(VLOOKUP(Table2[[#This Row],[Job-no]],Table4[],9,FALSE),TRUE)</f>
        <v>1</v>
      </c>
      <c r="BF694" t="str">
        <f>VLOOKUP(AR694,Table1[],3,0)</f>
        <v>SLMLED</v>
      </c>
      <c r="BG694" s="39" t="b">
        <f>_xlfn.IFNA(VLOOKUP(Table2[[#This Row],[Job-no]],Table4[],14,FALSE),TRUE)</f>
        <v>1</v>
      </c>
      <c r="BH694" s="39" t="str">
        <f>_xlfn.IFNA(VLOOKUP(Table2[[#This Row],[Job-no]],Table4[],11,FALSE),"Done")</f>
        <v>Done</v>
      </c>
      <c r="BI694" s="39">
        <f>IF(Table2[[#This Row],[Pattern]]="Pattern",VLOOKUP(Table2[[#This Row],[Product Code]],'Routing data'!$A$2:$W$470,13,FALSE),VLOOKUP(Table2[[#This Row],[Product Code]],'Routing data'!$A$2:$W$470,3,FALSE))</f>
        <v>0</v>
      </c>
      <c r="BJ694" s="39">
        <f>IF(Table2[[#This Row],[Pattern]]="Pattern",VLOOKUP(Table2[[#This Row],[Product Code]],'Routing data'!$A$2:$W$470,14,FALSE),VLOOKUP(Table2[[#This Row],[Product Code]],'Routing data'!$A$2:$W$470,4,FALSE))</f>
        <v>0</v>
      </c>
      <c r="BK694" s="39">
        <f>VLOOKUP(Table2[[#This Row],[Product Code]],'Routing data'!A$4:W$524,16,FALSE)</f>
        <v>0</v>
      </c>
      <c r="BL694" s="42" t="str">
        <f>IF(Table2[[#This Row],[Milling Required]]=0,"x",IF(AT694="Pattern",B694-10,B694-4))</f>
        <v>x</v>
      </c>
      <c r="BM694" s="42" t="str">
        <f>IF(Table2[[#This Row],[Punching Required]]=0,"x",IF(AT694="Pattern",B694-8,B694-2))</f>
        <v>x</v>
      </c>
      <c r="BN694" s="42">
        <f t="shared" si="129"/>
        <v>43465</v>
      </c>
      <c r="BO694" s="39" t="str">
        <f>IF(Table2[[#This Row],[Milling]]="x","x",Table2[[#This Row],[Total Sections]]*2)</f>
        <v>x</v>
      </c>
      <c r="BP694" s="39" t="str">
        <f>IF(Table2[[#This Row],[Punching]]="x","x",Table2[Total Sections]*2)</f>
        <v>x</v>
      </c>
      <c r="BQ694" s="39">
        <f>IF(Table2[[#This Row],[Pattern]]="Pattern",Table2[Total Sections]*3,Table2[Total Sections]*1.5)</f>
        <v>4.5</v>
      </c>
      <c r="BR694" s="42"/>
      <c r="BS694" s="39"/>
      <c r="BT694" s="39"/>
      <c r="BU694" s="39"/>
      <c r="BV694" s="39" t="str">
        <f>_xlfn.IFNA(VLOOKUP(Table2[[#This Row],[Job-no]],Table4[],16,FALSE),"Ready")</f>
        <v>ToDo</v>
      </c>
      <c r="BW694" s="39" t="str">
        <f>_xlfn.IFNA(VLOOKUP(Table2[[#This Row],[Job-no]],Table4[],21,FALSE),"Ready")</f>
        <v/>
      </c>
      <c r="BX694" s="39" t="b">
        <f>_xlfn.IFNA(VLOOKUP(Table2[[#This Row],[Job-no]],Table4[],10,FALSE),TRUE)</f>
        <v>1</v>
      </c>
      <c r="BY694" s="39" t="str">
        <f>_xlfn.IFNA(VLOOKUP(Table2[[#This Row],[Job-no]],Table4[],22,FALSE),"Ready")</f>
        <v/>
      </c>
      <c r="BZ694" s="120">
        <f t="shared" si="130"/>
        <v>43468</v>
      </c>
      <c r="CA694" s="120" t="str">
        <f ca="1">IF(OR(Table2[[#This Row],[Saw Date]]=TODAY(),Table2[[#This Row],[Saw Date]]=TODAY()+1), Table2[[#This Row],[Saw Date]],IF(Table2[[#This Row],[Extrusion cut double saw]],"Done",""))</f>
        <v>Done</v>
      </c>
      <c r="CB694" s="120" t="str">
        <f ca="1">IF(OR(Table2[[#This Row],[Lens Date]]=TODAY(),Table2[[#This Row],[Lens Date]]=TODAY()+1), Table2[[#This Row],[Lens Date]],IF(Table2[[#This Row],[MSLens]]="Done","Done",""))</f>
        <v>Done</v>
      </c>
      <c r="CC694" s="120" t="str">
        <f ca="1">IF(OR(Table2[[#This Row],[Milling Date]]=TODAY(),Table2[[#This Row],[Milling Date]]=TODAY()+1), Table2[[#This Row],[Milling Date]],IF(Table2[[#This Row],[CNC Holes]]="Ready","Done",""))</f>
        <v/>
      </c>
      <c r="CD694" s="120" t="str">
        <f ca="1">IF(OR(Table2[[#This Row],[Welding Date]]=TODAY(),Table2[[#This Row],[Welding Date]]=TODAY()+1), Table2[[#This Row],[Welding Date]],IF(Table2[[#This Row],[Welding Corners]]="Ready","Done",""))</f>
        <v/>
      </c>
      <c r="CE694" s="120" t="str">
        <f ca="1">IF(OR(Table2[[#This Row],[Puching Date]]=TODAY(),Table2[[#This Row],[Puching Date]]=TODAY()+1), Table2[[#This Row],[Puching Date]],IF(Table2[[#This Row],[Punch Holes]]="Ready","Done",""))</f>
        <v/>
      </c>
      <c r="CF694" s="120" t="str">
        <f ca="1">IF(OR(Table2[[#This Row],[Housing Date2]]=TODAY(),Table2[[#This Row],[Housing Date2]]=TODAY()+1),Table2[[#This Row],[Housing Date2]],IF(Table2[[#This Row],[Body Assembly]],"Done",""))</f>
        <v>Done</v>
      </c>
      <c r="CG694" s="120" t="str">
        <f>_xlfn.IFNA(VLOOKUP(Table2[[#This Row],[Job-no]],Table4[],7,FALSE),"Done")</f>
        <v>Machine Shop Started</v>
      </c>
    </row>
    <row r="695" spans="1:85" hidden="1" x14ac:dyDescent="0.25">
      <c r="A695" s="39" t="str">
        <f>_xlfn.CONCAT(Table2[[#This Row],[Order]],"-",Table2[[#This Row],[Line]])</f>
        <v>74177-32</v>
      </c>
      <c r="B695" s="1">
        <v>43468</v>
      </c>
      <c r="C695" s="10">
        <v>74177</v>
      </c>
      <c r="D695" s="7" t="s">
        <v>1764</v>
      </c>
      <c r="E695" s="10">
        <v>32</v>
      </c>
      <c r="F695" s="10">
        <v>1</v>
      </c>
      <c r="G695" s="7" t="s">
        <v>165</v>
      </c>
      <c r="H695" s="10">
        <v>1</v>
      </c>
      <c r="I695" s="43" t="b">
        <v>1</v>
      </c>
      <c r="J695" s="43" t="b">
        <v>1</v>
      </c>
      <c r="K695" t="s">
        <v>135</v>
      </c>
      <c r="L695" s="43" t="b">
        <v>0</v>
      </c>
      <c r="M695" s="43" t="b">
        <v>1</v>
      </c>
      <c r="N695" s="43" t="b">
        <v>1</v>
      </c>
      <c r="O695" t="s">
        <v>114</v>
      </c>
      <c r="P695" t="s">
        <v>138</v>
      </c>
      <c r="Q695" t="s">
        <v>114</v>
      </c>
      <c r="R695" t="s">
        <v>114</v>
      </c>
      <c r="S695" t="s">
        <v>114</v>
      </c>
      <c r="T695" t="s">
        <v>114</v>
      </c>
      <c r="U695" t="s">
        <v>114</v>
      </c>
      <c r="V695" t="s">
        <v>114</v>
      </c>
      <c r="W695" s="6">
        <v>43462</v>
      </c>
      <c r="X695" s="7" t="s">
        <v>114</v>
      </c>
      <c r="Y695" s="7"/>
      <c r="Z695" s="7" t="s">
        <v>68</v>
      </c>
      <c r="AA695" s="7" t="s">
        <v>114</v>
      </c>
      <c r="AB695" s="7" t="s">
        <v>74</v>
      </c>
      <c r="AC695" s="10">
        <v>4</v>
      </c>
      <c r="AD695" s="3" t="s">
        <v>1323</v>
      </c>
      <c r="AE695" s="7" t="s">
        <v>1450</v>
      </c>
      <c r="AF695" s="7"/>
      <c r="AG695" s="7" t="s">
        <v>114</v>
      </c>
      <c r="AH695" s="10">
        <v>1</v>
      </c>
      <c r="AI695" s="3" t="s">
        <v>79</v>
      </c>
      <c r="AJ695" t="s">
        <v>114</v>
      </c>
      <c r="AK695" t="s">
        <v>114</v>
      </c>
      <c r="AL695" s="43" t="b">
        <v>0</v>
      </c>
      <c r="AM695" s="3"/>
      <c r="AN695" s="3"/>
      <c r="AO695" s="43" t="b">
        <v>0</v>
      </c>
      <c r="AP695" s="3" t="b">
        <v>0</v>
      </c>
      <c r="AQ695" s="3">
        <f>VLOOKUP(Table2[[#This Row],[Job-no]],Table3[],26,FALSE)</f>
        <v>945</v>
      </c>
      <c r="AR695" t="str">
        <f t="shared" si="126"/>
        <v>SLLED</v>
      </c>
      <c r="AS695" t="str">
        <f>VLOOKUP(AR695,Table1[],4,0)</f>
        <v>pendant</v>
      </c>
      <c r="AT695">
        <f>IF(BD695&gt;0,"Pattern",VLOOKUP(AR695,Table1[],5,0))</f>
        <v>0</v>
      </c>
      <c r="AU695" s="34">
        <f>IF(AT695="Pattern",WORKDAY(Table2[[#This Row],[Scheduled Ship Date]],-10),WORKDAY(Table2[[#This Row],[Scheduled Ship Date]],-4))</f>
        <v>43462</v>
      </c>
      <c r="AV695" s="39">
        <f>IF(Table2[[#This Row],[Extrusion cut double saw]]=TRUE,IF(O695="ToDo",IF(AT695="Pattern",Table2[[#This Row],[Total Sections]]*0.4,Table2[[#This Row],[Total Sections]]*0.12),0),IF(AT695="Pattern",Table2[[#This Row],[Total Sections]]*4,Table2[[#This Row],[Total Sections]]*1.2))</f>
        <v>0</v>
      </c>
      <c r="AW695" s="42"/>
      <c r="AX695" s="42">
        <f>IF(AT695="Pattern",Table2[[#This Row],[Scheduled Ship Date]]-2,Table2[[#This Row],[Scheduled Ship Date]]-3)</f>
        <v>43465</v>
      </c>
      <c r="AY695" s="39">
        <f>IF(Table2[[#This Row],[Pattern]]="Pattern",Table2[[#This Row],[Total Sections]]*4.82,Table2[[#This Row],[Total Sections]]*0.5)</f>
        <v>0.5</v>
      </c>
      <c r="AZ695" s="42"/>
      <c r="BA695" s="39">
        <f>((Table2[Total Sections]/Table2[Open Qty])-1)*Table2[Open Qty]*12.96</f>
        <v>0</v>
      </c>
      <c r="BB695" s="39"/>
      <c r="BC695" s="39" t="str">
        <f t="shared" si="127"/>
        <v>SLLED-SL 35/65-800-80-35-VL-8-W-UNV-DP-1-CT9(36)-EN(1)-C(RRU-X-UNV-FM)</v>
      </c>
      <c r="BD695" s="39">
        <f t="shared" si="128"/>
        <v>0</v>
      </c>
      <c r="BE695" s="39" t="b">
        <f>_xlfn.IFNA(VLOOKUP(Table2[[#This Row],[Job-no]],Table4[],9,FALSE),TRUE)</f>
        <v>1</v>
      </c>
      <c r="BF695" s="39"/>
      <c r="BG695" s="39" t="b">
        <f>_xlfn.IFNA(VLOOKUP(Table2[[#This Row],[Job-no]],Table4[],14,FALSE),TRUE)</f>
        <v>1</v>
      </c>
      <c r="BH695" s="39" t="str">
        <f>_xlfn.IFNA(VLOOKUP(Table2[[#This Row],[Job-no]],Table4[],11,FALSE),"Done")</f>
        <v>Done</v>
      </c>
      <c r="BI695" s="39">
        <f>IF(Table2[[#This Row],[Pattern]]="Pattern",VLOOKUP(Table2[[#This Row],[Product Code]],'Routing data'!$A$2:$W$470,13,FALSE),VLOOKUP(Table2[[#This Row],[Product Code]],'Routing data'!$A$2:$W$470,3,FALSE))</f>
        <v>0</v>
      </c>
      <c r="BJ695" s="39">
        <f>IF(Table2[[#This Row],[Pattern]]="Pattern",VLOOKUP(Table2[[#This Row],[Product Code]],'Routing data'!$A$2:$W$470,14,FALSE),VLOOKUP(Table2[[#This Row],[Product Code]],'Routing data'!$A$2:$W$470,4,FALSE))</f>
        <v>0</v>
      </c>
      <c r="BK695" s="39">
        <f>VLOOKUP(Table2[[#This Row],[Product Code]],'Routing data'!A$4:W$524,16,FALSE)</f>
        <v>0</v>
      </c>
      <c r="BL695" s="42" t="str">
        <f>IF(Table2[[#This Row],[Milling Required]]=0,"x",IF(AT695="Pattern",B695-10,B695-4))</f>
        <v>x</v>
      </c>
      <c r="BM695" s="42" t="str">
        <f>IF(Table2[[#This Row],[Punching Required]]=0,"x",IF(AT695="Pattern",B695-8,B695-2))</f>
        <v>x</v>
      </c>
      <c r="BN695" s="42">
        <f t="shared" si="129"/>
        <v>43465</v>
      </c>
      <c r="BO695" s="39" t="str">
        <f>IF(Table2[[#This Row],[Milling]]="x","x",Table2[[#This Row],[Total Sections]]*2)</f>
        <v>x</v>
      </c>
      <c r="BP695" s="39" t="str">
        <f>IF(Table2[[#This Row],[Punching]]="x","x",Table2[Total Sections]*2)</f>
        <v>x</v>
      </c>
      <c r="BQ695" s="39">
        <f>IF(Table2[[#This Row],[Pattern]]="Pattern",Table2[Total Sections]*3,Table2[Total Sections]*1.5)</f>
        <v>1.5</v>
      </c>
      <c r="BR695" s="42"/>
      <c r="BS695" s="39"/>
      <c r="BT695" s="39"/>
      <c r="BU695" s="39"/>
      <c r="BV695" s="39" t="str">
        <f>_xlfn.IFNA(VLOOKUP(Table2[[#This Row],[Job-no]],Table4[],16,FALSE),"Ready")</f>
        <v>Ready</v>
      </c>
      <c r="BW695" s="39" t="str">
        <f>_xlfn.IFNA(VLOOKUP(Table2[[#This Row],[Job-no]],Table4[],21,FALSE),"Ready")</f>
        <v/>
      </c>
      <c r="BX695" s="39" t="b">
        <f>_xlfn.IFNA(VLOOKUP(Table2[[#This Row],[Job-no]],Table4[],10,FALSE),TRUE)</f>
        <v>1</v>
      </c>
      <c r="BY695" s="39" t="str">
        <f>_xlfn.IFNA(VLOOKUP(Table2[[#This Row],[Job-no]],Table4[],22,FALSE),"Ready")</f>
        <v/>
      </c>
      <c r="BZ695" s="120">
        <f t="shared" si="130"/>
        <v>43468</v>
      </c>
      <c r="CA695" s="120" t="str">
        <f ca="1">IF(OR(Table2[[#This Row],[Saw Date]]=TODAY(),Table2[[#This Row],[Saw Date]]=TODAY()+1), Table2[[#This Row],[Saw Date]],IF(Table2[[#This Row],[Extrusion cut double saw]],"Done",""))</f>
        <v>Done</v>
      </c>
      <c r="CB695" s="120" t="str">
        <f ca="1">IF(OR(Table2[[#This Row],[Lens Date]]=TODAY(),Table2[[#This Row],[Lens Date]]=TODAY()+1), Table2[[#This Row],[Lens Date]],IF(Table2[[#This Row],[MSLens]]="Done","Done",""))</f>
        <v>Done</v>
      </c>
      <c r="CC695" s="120" t="str">
        <f ca="1">IF(OR(Table2[[#This Row],[Milling Date]]=TODAY(),Table2[[#This Row],[Milling Date]]=TODAY()+1), Table2[[#This Row],[Milling Date]],IF(Table2[[#This Row],[CNC Holes]]="Ready","Done",""))</f>
        <v>Done</v>
      </c>
      <c r="CD695" s="120" t="str">
        <f ca="1">IF(OR(Table2[[#This Row],[Welding Date]]=TODAY(),Table2[[#This Row],[Welding Date]]=TODAY()+1), Table2[[#This Row],[Welding Date]],IF(Table2[[#This Row],[Welding Corners]]="Ready","Done",""))</f>
        <v/>
      </c>
      <c r="CE695" s="120" t="str">
        <f ca="1">IF(OR(Table2[[#This Row],[Puching Date]]=TODAY(),Table2[[#This Row],[Puching Date]]=TODAY()+1), Table2[[#This Row],[Puching Date]],IF(Table2[[#This Row],[Punch Holes]]="Ready","Done",""))</f>
        <v/>
      </c>
      <c r="CF695" s="120" t="str">
        <f ca="1">IF(OR(Table2[[#This Row],[Housing Date2]]=TODAY(),Table2[[#This Row],[Housing Date2]]=TODAY()+1),Table2[[#This Row],[Housing Date2]],IF(Table2[[#This Row],[Body Assembly]],"Done",""))</f>
        <v>Done</v>
      </c>
      <c r="CG695" s="120" t="str">
        <f>_xlfn.IFNA(VLOOKUP(Table2[[#This Row],[Job-no]],Table4[],7,FALSE),"Done")</f>
        <v>Machine Shop Started</v>
      </c>
    </row>
    <row r="696" spans="1:85" x14ac:dyDescent="0.25">
      <c r="A696" s="39" t="str">
        <f>_xlfn.CONCAT(Table2[[#This Row],[Order]],"-",Table2[[#This Row],[Line]])</f>
        <v>74277-2</v>
      </c>
      <c r="B696" s="6">
        <v>43468</v>
      </c>
      <c r="C696" s="9">
        <v>74277</v>
      </c>
      <c r="D696" s="4" t="s">
        <v>176</v>
      </c>
      <c r="E696" s="9">
        <v>2</v>
      </c>
      <c r="F696" s="9">
        <v>1</v>
      </c>
      <c r="G696" s="4" t="s">
        <v>165</v>
      </c>
      <c r="H696" s="9">
        <v>20</v>
      </c>
      <c r="I696" s="43" t="b">
        <v>1</v>
      </c>
      <c r="J696" s="43" t="b">
        <v>0</v>
      </c>
      <c r="K696" t="s">
        <v>135</v>
      </c>
      <c r="L696" s="43" t="b">
        <v>0</v>
      </c>
      <c r="M696" s="43" t="b">
        <v>0</v>
      </c>
      <c r="N696" s="43" t="b">
        <v>0</v>
      </c>
      <c r="O696" t="s">
        <v>114</v>
      </c>
      <c r="P696" t="s">
        <v>114</v>
      </c>
      <c r="Q696" t="s">
        <v>114</v>
      </c>
      <c r="R696" t="s">
        <v>114</v>
      </c>
      <c r="S696" t="s">
        <v>114</v>
      </c>
      <c r="T696" t="s">
        <v>114</v>
      </c>
      <c r="U696" t="s">
        <v>114</v>
      </c>
      <c r="V696" t="s">
        <v>114</v>
      </c>
      <c r="W696" s="5">
        <v>43465</v>
      </c>
      <c r="X696" s="4" t="s">
        <v>114</v>
      </c>
      <c r="Y696" s="4"/>
      <c r="Z696" s="4" t="s">
        <v>3521</v>
      </c>
      <c r="AA696" s="4" t="s">
        <v>0</v>
      </c>
      <c r="AB696" s="4" t="s">
        <v>74</v>
      </c>
      <c r="AC696" s="9">
        <v>10</v>
      </c>
      <c r="AD696" s="3" t="s">
        <v>5967</v>
      </c>
      <c r="AE696" s="4" t="s">
        <v>5968</v>
      </c>
      <c r="AF696" s="4"/>
      <c r="AG696" s="4" t="s">
        <v>114</v>
      </c>
      <c r="AH696" s="9">
        <v>20</v>
      </c>
      <c r="AI696" s="3" t="s">
        <v>79</v>
      </c>
      <c r="AJ696" t="s">
        <v>114</v>
      </c>
      <c r="AK696" t="s">
        <v>114</v>
      </c>
      <c r="AL696" s="43" t="b">
        <v>0</v>
      </c>
      <c r="AM696" s="3"/>
      <c r="AN696" s="3"/>
      <c r="AO696" s="43" t="b">
        <v>0</v>
      </c>
      <c r="AP696" s="3" t="b">
        <v>0</v>
      </c>
      <c r="AQ696" s="3">
        <f>VLOOKUP(Table2[[#This Row],[Job-no]],Table3[],26,FALSE)</f>
        <v>2940</v>
      </c>
      <c r="AR696" t="str">
        <f t="shared" si="126"/>
        <v>DAYFLED</v>
      </c>
      <c r="AS696" t="str">
        <f>VLOOKUP(AR696,Table1[],4,0)</f>
        <v>Grid LED</v>
      </c>
      <c r="AT696">
        <f>IF(BD696&gt;0,"Pattern",VLOOKUP(AR696,Table1[],5,0))</f>
        <v>0</v>
      </c>
      <c r="AU696" s="34">
        <f>IF(AT696="Pattern",WORKDAY(Table2[[#This Row],[Scheduled Ship Date]],-10),WORKDAY(Table2[[#This Row],[Scheduled Ship Date]],-4))</f>
        <v>43462</v>
      </c>
      <c r="AV696" s="39">
        <f>IF(Table2[[#This Row],[Extrusion cut double saw]]=TRUE,IF(O696="ToDo",IF(AT696="Pattern",Table2[[#This Row],[Total Sections]]*0.4,Table2[[#This Row],[Total Sections]]*0.12),0),IF(AT696="Pattern",Table2[[#This Row],[Total Sections]]*4,Table2[[#This Row],[Total Sections]]*1.2))</f>
        <v>24</v>
      </c>
      <c r="AW696" s="42">
        <f ca="1">TODAY()+1</f>
        <v>43468</v>
      </c>
      <c r="AX696" s="42">
        <f>IF(AT696="Pattern",Table2[[#This Row],[Scheduled Ship Date]]-2,Table2[[#This Row],[Scheduled Ship Date]]-3)</f>
        <v>43465</v>
      </c>
      <c r="AY696" s="39">
        <f>IF(Table2[[#This Row],[Pattern]]="Pattern",Table2[[#This Row],[Total Sections]]*4.82,Table2[[#This Row],[Total Sections]]*0.5)</f>
        <v>10</v>
      </c>
      <c r="AZ696" s="42"/>
      <c r="BA696" s="39">
        <f>((Table2[Total Sections]/Table2[Open Qty])-1)*Table2[Open Qty]*12.96</f>
        <v>0</v>
      </c>
      <c r="BB696" s="39"/>
      <c r="BC696" s="39" t="str">
        <f t="shared" si="127"/>
        <v>DAYFLED-22-3400-80-35-SO-W-UNV-DP-1-TB15-C(ANTIMICROBIAL PAINT)</v>
      </c>
      <c r="BD696" s="39">
        <f t="shared" si="128"/>
        <v>0</v>
      </c>
      <c r="BE696" s="39" t="b">
        <f>_xlfn.IFNA(VLOOKUP(Table2[[#This Row],[Job-no]],Table4[],9,FALSE),TRUE)</f>
        <v>1</v>
      </c>
      <c r="BF696" s="39"/>
      <c r="BG696" s="39" t="b">
        <f>_xlfn.IFNA(VLOOKUP(Table2[[#This Row],[Job-no]],Table4[],14,FALSE),TRUE)</f>
        <v>0</v>
      </c>
      <c r="BH696" s="39" t="str">
        <f>_xlfn.IFNA(VLOOKUP(Table2[[#This Row],[Job-no]],Table4[],11,FALSE),"Done")</f>
        <v>Done</v>
      </c>
      <c r="BI696" s="39">
        <f>IF(Table2[[#This Row],[Pattern]]="Pattern",VLOOKUP(Table2[[#This Row],[Product Code]],'Routing data'!$A$2:$W$470,13,FALSE),VLOOKUP(Table2[[#This Row],[Product Code]],'Routing data'!$A$2:$W$470,3,FALSE))</f>
        <v>0</v>
      </c>
      <c r="BJ696" s="39">
        <f>IF(Table2[[#This Row],[Pattern]]="Pattern",VLOOKUP(Table2[[#This Row],[Product Code]],'Routing data'!$A$2:$W$470,14,FALSE),VLOOKUP(Table2[[#This Row],[Product Code]],'Routing data'!$A$2:$W$470,4,FALSE))</f>
        <v>0</v>
      </c>
      <c r="BK696" s="39">
        <f>VLOOKUP(Table2[[#This Row],[Product Code]],'Routing data'!A$4:W$524,16,FALSE)</f>
        <v>0</v>
      </c>
      <c r="BL696" s="42" t="str">
        <f>IF(Table2[[#This Row],[Milling Required]]=0,"x",IF(AT696="Pattern",B696-10,B696-4))</f>
        <v>x</v>
      </c>
      <c r="BM696" s="42" t="str">
        <f>IF(Table2[[#This Row],[Punching Required]]=0,"x",IF(AT696="Pattern",B696-8,B696-2))</f>
        <v>x</v>
      </c>
      <c r="BN696" s="42">
        <f t="shared" si="129"/>
        <v>43465</v>
      </c>
      <c r="BO696" s="39" t="str">
        <f>IF(Table2[[#This Row],[Milling]]="x","x",Table2[[#This Row],[Total Sections]]*2)</f>
        <v>x</v>
      </c>
      <c r="BP696" s="39" t="str">
        <f>IF(Table2[[#This Row],[Punching]]="x","x",Table2[Total Sections]*2)</f>
        <v>x</v>
      </c>
      <c r="BQ696" s="39">
        <f>IF(Table2[[#This Row],[Pattern]]="Pattern",Table2[Total Sections]*3,Table2[Total Sections]*1.5)</f>
        <v>30</v>
      </c>
      <c r="BR696" s="42"/>
      <c r="BS696" s="39"/>
      <c r="BT696" s="42">
        <f t="shared" ref="BT696:BT701" ca="1" si="137">TODAY()</f>
        <v>43467</v>
      </c>
      <c r="BU696" s="39"/>
      <c r="BV696" s="39" t="str">
        <f>_xlfn.IFNA(VLOOKUP(Table2[[#This Row],[Job-no]],Table4[],16,FALSE),"Ready")</f>
        <v/>
      </c>
      <c r="BW696" s="39" t="str">
        <f>_xlfn.IFNA(VLOOKUP(Table2[[#This Row],[Job-no]],Table4[],21,FALSE),"Ready")</f>
        <v/>
      </c>
      <c r="BX696" s="39" t="b">
        <f>_xlfn.IFNA(VLOOKUP(Table2[[#This Row],[Job-no]],Table4[],10,FALSE),TRUE)</f>
        <v>0</v>
      </c>
      <c r="BY696" s="39" t="str">
        <f>_xlfn.IFNA(VLOOKUP(Table2[[#This Row],[Job-no]],Table4[],22,FALSE),"Ready")</f>
        <v/>
      </c>
      <c r="BZ696" s="120">
        <f t="shared" si="130"/>
        <v>43468</v>
      </c>
      <c r="CA696" s="120">
        <f ca="1">IF(OR(Table2[[#This Row],[Saw Date]]=TODAY(),Table2[[#This Row],[Saw Date]]=TODAY()+1), Table2[[#This Row],[Saw Date]],IF(Table2[[#This Row],[Extrusion cut double saw]],"Done",""))</f>
        <v>43468</v>
      </c>
      <c r="CB696" s="120" t="str">
        <f ca="1">IF(OR(Table2[[#This Row],[Lens Date]]=TODAY(),Table2[[#This Row],[Lens Date]]=TODAY()+1), Table2[[#This Row],[Lens Date]],IF(Table2[[#This Row],[MSLens]]="Done","Done",""))</f>
        <v>Done</v>
      </c>
      <c r="CC696" s="120" t="str">
        <f ca="1">IF(OR(Table2[[#This Row],[Milling Date]]=TODAY(),Table2[[#This Row],[Milling Date]]=TODAY()+1), Table2[[#This Row],[Milling Date]],IF(Table2[[#This Row],[CNC Holes]]="Ready","Done",""))</f>
        <v/>
      </c>
      <c r="CD696" s="120" t="str">
        <f ca="1">IF(OR(Table2[[#This Row],[Welding Date]]=TODAY(),Table2[[#This Row],[Welding Date]]=TODAY()+1), Table2[[#This Row],[Welding Date]],IF(Table2[[#This Row],[Welding Corners]]="Ready","Done",""))</f>
        <v/>
      </c>
      <c r="CE696" s="120" t="str">
        <f ca="1">IF(OR(Table2[[#This Row],[Puching Date]]=TODAY(),Table2[[#This Row],[Puching Date]]=TODAY()+1), Table2[[#This Row],[Puching Date]],IF(Table2[[#This Row],[Punch Holes]]="Ready","Done",""))</f>
        <v/>
      </c>
      <c r="CF696" s="120">
        <f ca="1">IF(OR(Table2[[#This Row],[Housing Date2]]=TODAY(),Table2[[#This Row],[Housing Date2]]=TODAY()+1),Table2[[#This Row],[Housing Date2]],IF(Table2[[#This Row],[Body Assembly]],"Done",""))</f>
        <v>43467</v>
      </c>
      <c r="CG696" s="120" t="str">
        <f>_xlfn.IFNA(VLOOKUP(Table2[[#This Row],[Job-no]],Table4[],7,FALSE),"Done")</f>
        <v>Machine Shop Started</v>
      </c>
    </row>
    <row r="697" spans="1:85" x14ac:dyDescent="0.25">
      <c r="A697" s="39" t="str">
        <f>_xlfn.CONCAT(Table2[[#This Row],[Order]],"-",Table2[[#This Row],[Line]])</f>
        <v>75761-14</v>
      </c>
      <c r="B697" s="1">
        <v>43468</v>
      </c>
      <c r="C697" s="10">
        <v>75761</v>
      </c>
      <c r="D697" s="7" t="s">
        <v>1846</v>
      </c>
      <c r="E697" s="10">
        <v>14</v>
      </c>
      <c r="F697" s="10">
        <v>1</v>
      </c>
      <c r="G697" s="7" t="s">
        <v>165</v>
      </c>
      <c r="H697" s="10">
        <v>4</v>
      </c>
      <c r="I697" s="43" t="b">
        <v>1</v>
      </c>
      <c r="J697" s="43" t="b">
        <v>0</v>
      </c>
      <c r="K697" t="s">
        <v>135</v>
      </c>
      <c r="L697" s="43" t="b">
        <v>0</v>
      </c>
      <c r="M697" s="43" t="b">
        <v>1</v>
      </c>
      <c r="N697" s="43" t="b">
        <v>1</v>
      </c>
      <c r="O697" t="s">
        <v>23</v>
      </c>
      <c r="P697" t="s">
        <v>114</v>
      </c>
      <c r="Q697" t="s">
        <v>114</v>
      </c>
      <c r="R697" t="s">
        <v>114</v>
      </c>
      <c r="S697" t="s">
        <v>114</v>
      </c>
      <c r="T697" t="s">
        <v>114</v>
      </c>
      <c r="U697" t="s">
        <v>23</v>
      </c>
      <c r="V697" t="s">
        <v>114</v>
      </c>
      <c r="W697" s="6">
        <v>43462</v>
      </c>
      <c r="X697" s="7" t="s">
        <v>151</v>
      </c>
      <c r="Y697" s="7"/>
      <c r="Z697" s="7" t="s">
        <v>3967</v>
      </c>
      <c r="AA697" s="7" t="s">
        <v>114</v>
      </c>
      <c r="AB697" s="7" t="s">
        <v>74</v>
      </c>
      <c r="AC697" s="10">
        <v>4</v>
      </c>
      <c r="AD697" s="3" t="s">
        <v>5967</v>
      </c>
      <c r="AE697" s="4" t="s">
        <v>5968</v>
      </c>
      <c r="AF697" s="7"/>
      <c r="AG697" s="7" t="s">
        <v>114</v>
      </c>
      <c r="AH697" s="10">
        <v>4</v>
      </c>
      <c r="AI697" s="3" t="s">
        <v>180</v>
      </c>
      <c r="AJ697" t="s">
        <v>114</v>
      </c>
      <c r="AK697" t="s">
        <v>114</v>
      </c>
      <c r="AL697" s="43" t="b">
        <v>0</v>
      </c>
      <c r="AM697" s="3"/>
      <c r="AN697" s="3"/>
      <c r="AO697" s="43" t="b">
        <v>0</v>
      </c>
      <c r="AP697" s="3" t="b">
        <v>0</v>
      </c>
      <c r="AQ697" s="3">
        <f>VLOOKUP(Table2[[#This Row],[Job-no]],Table3[],26,FALSE)</f>
        <v>3777.3760400000001</v>
      </c>
      <c r="AR697" t="str">
        <f t="shared" si="126"/>
        <v>BMPRLED</v>
      </c>
      <c r="AS697" t="str">
        <f>VLOOKUP(AR697,Table1[],4,0)</f>
        <v>recessed</v>
      </c>
      <c r="AT697">
        <f>IF(BD697&gt;0,"Pattern",VLOOKUP(AR697,Table1[],5,0))</f>
        <v>0</v>
      </c>
      <c r="AU697" s="34">
        <f>IF(AT697="Pattern",WORKDAY(Table2[[#This Row],[Scheduled Ship Date]],-10),WORKDAY(Table2[[#This Row],[Scheduled Ship Date]],-4))</f>
        <v>43462</v>
      </c>
      <c r="AV697" s="39">
        <f>IF(Table2[[#This Row],[Extrusion cut double saw]]=TRUE,IF(O697="ToDo",IF(AT697="Pattern",Table2[[#This Row],[Total Sections]]*0.4,Table2[[#This Row],[Total Sections]]*0.12),0),IF(AT697="Pattern",Table2[[#This Row],[Total Sections]]*4,Table2[[#This Row],[Total Sections]]*1.2))</f>
        <v>0.48</v>
      </c>
      <c r="AW697" s="42"/>
      <c r="AX697" s="42">
        <f>IF(AT697="Pattern",Table2[[#This Row],[Scheduled Ship Date]]-2,Table2[[#This Row],[Scheduled Ship Date]]-3)</f>
        <v>43465</v>
      </c>
      <c r="AY697" s="39">
        <f>IF(Table2[[#This Row],[Pattern]]="Pattern",Table2[[#This Row],[Total Sections]]*4.82,Table2[[#This Row],[Total Sections]]*0.5)</f>
        <v>2</v>
      </c>
      <c r="AZ697" s="42"/>
      <c r="BA697" s="39">
        <f>((Table2[Total Sections]/Table2[Open Qty])-1)*Table2[Open Qty]*12.96</f>
        <v>0</v>
      </c>
      <c r="BB697" s="39"/>
      <c r="BC697" s="39" t="str">
        <f t="shared" si="127"/>
        <v>BMPRLED-400-80-50-RG3-8' 3 1/2</v>
      </c>
      <c r="BD697" s="39">
        <f t="shared" si="128"/>
        <v>0</v>
      </c>
      <c r="BE697" s="39" t="b">
        <f>_xlfn.IFNA(VLOOKUP(Table2[[#This Row],[Job-no]],Table4[],9,FALSE),TRUE)</f>
        <v>1</v>
      </c>
      <c r="BF697" s="39"/>
      <c r="BG697" s="39" t="b">
        <f>_xlfn.IFNA(VLOOKUP(Table2[[#This Row],[Job-no]],Table4[],14,FALSE),TRUE)</f>
        <v>1</v>
      </c>
      <c r="BH697" s="39" t="str">
        <f>_xlfn.IFNA(VLOOKUP(Table2[[#This Row],[Job-no]],Table4[],11,FALSE),"Done")</f>
        <v>Done</v>
      </c>
      <c r="BI697" s="39">
        <f>IF(Table2[[#This Row],[Pattern]]="Pattern",VLOOKUP(Table2[[#This Row],[Product Code]],'Routing data'!$A$2:$W$470,13,FALSE),VLOOKUP(Table2[[#This Row],[Product Code]],'Routing data'!$A$2:$W$470,3,FALSE))</f>
        <v>0</v>
      </c>
      <c r="BJ697" s="39">
        <f>IF(Table2[[#This Row],[Pattern]]="Pattern",VLOOKUP(Table2[[#This Row],[Product Code]],'Routing data'!$A$2:$W$470,14,FALSE),VLOOKUP(Table2[[#This Row],[Product Code]],'Routing data'!$A$2:$W$470,4,FALSE))</f>
        <v>3</v>
      </c>
      <c r="BK697" s="39">
        <f>VLOOKUP(Table2[[#This Row],[Product Code]],'Routing data'!A$4:W$524,16,FALSE)</f>
        <v>0</v>
      </c>
      <c r="BL697" s="42" t="str">
        <f>IF(Table2[[#This Row],[Milling Required]]=0,"x",IF(AT697="Pattern",B697-10,B697-4))</f>
        <v>x</v>
      </c>
      <c r="BM697" s="39"/>
      <c r="BN697" s="42">
        <f t="shared" si="129"/>
        <v>43465</v>
      </c>
      <c r="BO697" s="39" t="str">
        <f>IF(Table2[[#This Row],[Milling]]="x","x",Table2[[#This Row],[Total Sections]]*2)</f>
        <v>x</v>
      </c>
      <c r="BP697" s="39">
        <f>IF(Table2[[#This Row],[Punching]]="x","x",Table2[Total Sections]*2)</f>
        <v>8</v>
      </c>
      <c r="BQ697" s="39">
        <f>IF(Table2[[#This Row],[Pattern]]="Pattern",Table2[Total Sections]*3,Table2[Total Sections]*1.5)</f>
        <v>6</v>
      </c>
      <c r="BR697" s="42"/>
      <c r="BS697" s="39"/>
      <c r="BT697" s="42">
        <f t="shared" ca="1" si="137"/>
        <v>43467</v>
      </c>
      <c r="BU697" s="39"/>
      <c r="BV697" s="39" t="str">
        <f>_xlfn.IFNA(VLOOKUP(Table2[[#This Row],[Job-no]],Table4[],16,FALSE),"Ready")</f>
        <v/>
      </c>
      <c r="BW697" s="39" t="str">
        <f>_xlfn.IFNA(VLOOKUP(Table2[[#This Row],[Job-no]],Table4[],21,FALSE),"Ready")</f>
        <v>ToDo</v>
      </c>
      <c r="BX697" s="39" t="b">
        <f>_xlfn.IFNA(VLOOKUP(Table2[[#This Row],[Job-no]],Table4[],10,FALSE),TRUE)</f>
        <v>0</v>
      </c>
      <c r="BY697" s="39" t="str">
        <f>_xlfn.IFNA(VLOOKUP(Table2[[#This Row],[Job-no]],Table4[],22,FALSE),"Ready")</f>
        <v/>
      </c>
      <c r="BZ697" s="120">
        <f t="shared" si="130"/>
        <v>43468</v>
      </c>
      <c r="CA697" s="120" t="str">
        <f ca="1">IF(OR(Table2[[#This Row],[Saw Date]]=TODAY(),Table2[[#This Row],[Saw Date]]=TODAY()+1), Table2[[#This Row],[Saw Date]],IF(Table2[[#This Row],[Extrusion cut double saw]],"Done",""))</f>
        <v>Done</v>
      </c>
      <c r="CB697" s="120" t="str">
        <f ca="1">IF(OR(Table2[[#This Row],[Lens Date]]=TODAY(),Table2[[#This Row],[Lens Date]]=TODAY()+1), Table2[[#This Row],[Lens Date]],IF(Table2[[#This Row],[MSLens]]="Done","Done",""))</f>
        <v>Done</v>
      </c>
      <c r="CC697" s="120" t="str">
        <f ca="1">IF(OR(Table2[[#This Row],[Milling Date]]=TODAY(),Table2[[#This Row],[Milling Date]]=TODAY()+1), Table2[[#This Row],[Milling Date]],IF(Table2[[#This Row],[CNC Holes]]="Ready","Done",""))</f>
        <v/>
      </c>
      <c r="CD697" s="120" t="str">
        <f ca="1">IF(OR(Table2[[#This Row],[Welding Date]]=TODAY(),Table2[[#This Row],[Welding Date]]=TODAY()+1), Table2[[#This Row],[Welding Date]],IF(Table2[[#This Row],[Welding Corners]]="Ready","Done",""))</f>
        <v/>
      </c>
      <c r="CE697" s="120" t="str">
        <f ca="1">IF(OR(Table2[[#This Row],[Puching Date]]=TODAY(),Table2[[#This Row],[Puching Date]]=TODAY()+1), Table2[[#This Row],[Puching Date]],IF(Table2[[#This Row],[Punch Holes]]="Ready","Done",""))</f>
        <v/>
      </c>
      <c r="CF697" s="120">
        <f ca="1">IF(OR(Table2[[#This Row],[Housing Date2]]=TODAY(),Table2[[#This Row],[Housing Date2]]=TODAY()+1),Table2[[#This Row],[Housing Date2]],IF(Table2[[#This Row],[Body Assembly]],"Done",""))</f>
        <v>43467</v>
      </c>
      <c r="CG697" s="120" t="str">
        <f>_xlfn.IFNA(VLOOKUP(Table2[[#This Row],[Job-no]],Table4[],7,FALSE),"Done")</f>
        <v>Machine Shop Started</v>
      </c>
    </row>
    <row r="698" spans="1:85" x14ac:dyDescent="0.25">
      <c r="A698" s="39" t="str">
        <f>_xlfn.CONCAT(Table2[[#This Row],[Order]],"-",Table2[[#This Row],[Line]])</f>
        <v>75761-7</v>
      </c>
      <c r="B698" s="1">
        <v>43468</v>
      </c>
      <c r="C698" s="10">
        <v>75761</v>
      </c>
      <c r="D698" s="7" t="s">
        <v>1840</v>
      </c>
      <c r="E698" s="10">
        <v>7</v>
      </c>
      <c r="F698" s="10">
        <v>1</v>
      </c>
      <c r="G698" s="7" t="s">
        <v>165</v>
      </c>
      <c r="H698" s="10">
        <v>38</v>
      </c>
      <c r="I698" s="43" t="b">
        <v>1</v>
      </c>
      <c r="J698" s="43" t="b">
        <v>0</v>
      </c>
      <c r="K698" t="s">
        <v>135</v>
      </c>
      <c r="L698" s="43" t="b">
        <v>1</v>
      </c>
      <c r="M698" s="43" t="b">
        <v>1</v>
      </c>
      <c r="N698" s="43" t="b">
        <v>1</v>
      </c>
      <c r="O698" t="s">
        <v>114</v>
      </c>
      <c r="P698" t="s">
        <v>114</v>
      </c>
      <c r="Q698" t="s">
        <v>114</v>
      </c>
      <c r="R698" t="s">
        <v>114</v>
      </c>
      <c r="S698" t="s">
        <v>114</v>
      </c>
      <c r="T698" t="s">
        <v>114</v>
      </c>
      <c r="U698" t="s">
        <v>114</v>
      </c>
      <c r="V698" t="s">
        <v>114</v>
      </c>
      <c r="W698" s="6">
        <v>43462</v>
      </c>
      <c r="X698" s="7" t="s">
        <v>151</v>
      </c>
      <c r="Y698" s="7"/>
      <c r="Z698" s="7" t="s">
        <v>101</v>
      </c>
      <c r="AA698" s="7" t="s">
        <v>114</v>
      </c>
      <c r="AB698" s="7" t="s">
        <v>74</v>
      </c>
      <c r="AC698" s="10">
        <v>4</v>
      </c>
      <c r="AD698" s="3" t="s">
        <v>5967</v>
      </c>
      <c r="AE698" s="4" t="s">
        <v>5968</v>
      </c>
      <c r="AF698" s="7"/>
      <c r="AG698" s="7" t="s">
        <v>114</v>
      </c>
      <c r="AH698" s="10">
        <v>38</v>
      </c>
      <c r="AI698" s="3" t="s">
        <v>180</v>
      </c>
      <c r="AJ698" t="s">
        <v>114</v>
      </c>
      <c r="AK698" t="s">
        <v>114</v>
      </c>
      <c r="AL698" s="43" t="b">
        <v>0</v>
      </c>
      <c r="AM698" s="3"/>
      <c r="AN698" s="3"/>
      <c r="AO698" s="43" t="b">
        <v>0</v>
      </c>
      <c r="AP698" s="3" t="b">
        <v>0</v>
      </c>
      <c r="AQ698" s="3">
        <f>VLOOKUP(Table2[[#This Row],[Job-no]],Table3[],26,FALSE)</f>
        <v>40977.072379999998</v>
      </c>
      <c r="AR698" t="str">
        <f t="shared" si="126"/>
        <v>BBDILED</v>
      </c>
      <c r="AS698" t="str">
        <f>VLOOKUP(AR698,Table1[],4,0)</f>
        <v>pendant</v>
      </c>
      <c r="AT698">
        <f>IF(BD698&gt;0,"Pattern",VLOOKUP(AR698,Table1[],5,0))</f>
        <v>0</v>
      </c>
      <c r="AU698" s="34">
        <f>IF(AT698="Pattern",WORKDAY(Table2[[#This Row],[Scheduled Ship Date]],-10),WORKDAY(Table2[[#This Row],[Scheduled Ship Date]],-4))</f>
        <v>43462</v>
      </c>
      <c r="AV698" s="39">
        <f>IF(Table2[[#This Row],[Extrusion cut double saw]]=TRUE,IF(O698="ToDo",IF(AT698="Pattern",Table2[[#This Row],[Total Sections]]*0.4,Table2[[#This Row],[Total Sections]]*0.12),0),IF(AT698="Pattern",Table2[[#This Row],[Total Sections]]*4,Table2[[#This Row],[Total Sections]]*1.2))</f>
        <v>0</v>
      </c>
      <c r="AW698" s="42"/>
      <c r="AX698" s="42">
        <f>IF(AT698="Pattern",Table2[[#This Row],[Scheduled Ship Date]]-2,Table2[[#This Row],[Scheduled Ship Date]]-3)</f>
        <v>43465</v>
      </c>
      <c r="AY698" s="39">
        <f>IF(Table2[[#This Row],[Pattern]]="Pattern",Table2[[#This Row],[Total Sections]]*4.82,Table2[[#This Row],[Total Sections]]*0.5)</f>
        <v>19</v>
      </c>
      <c r="AZ698" s="42"/>
      <c r="BA698" s="39">
        <f>((Table2[Total Sections]/Table2[Open Qty])-1)*Table2[Open Qty]*12.96</f>
        <v>0</v>
      </c>
      <c r="BB698" s="39"/>
      <c r="BC698" s="39" t="str">
        <f t="shared" si="127"/>
        <v>BBDILED-640-400-80-50-SO-10-BLK-UNV-DP-1-CA(60)</v>
      </c>
      <c r="BD698" s="39">
        <f t="shared" si="128"/>
        <v>0</v>
      </c>
      <c r="BE698" s="39" t="b">
        <f>_xlfn.IFNA(VLOOKUP(Table2[[#This Row],[Job-no]],Table4[],9,FALSE),TRUE)</f>
        <v>1</v>
      </c>
      <c r="BF698" s="39"/>
      <c r="BG698" s="39" t="b">
        <f>_xlfn.IFNA(VLOOKUP(Table2[[#This Row],[Job-no]],Table4[],14,FALSE),TRUE)</f>
        <v>1</v>
      </c>
      <c r="BH698" s="39" t="str">
        <f>_xlfn.IFNA(VLOOKUP(Table2[[#This Row],[Job-no]],Table4[],11,FALSE),"Done")</f>
        <v>Done</v>
      </c>
      <c r="BI698" s="39">
        <f>IF(Table2[[#This Row],[Pattern]]="Pattern",VLOOKUP(Table2[[#This Row],[Product Code]],'Routing data'!$A$2:$W$470,13,FALSE),VLOOKUP(Table2[[#This Row],[Product Code]],'Routing data'!$A$2:$W$470,3,FALSE))</f>
        <v>0</v>
      </c>
      <c r="BJ698" s="39">
        <f>IF(Table2[[#This Row],[Pattern]]="Pattern",VLOOKUP(Table2[[#This Row],[Product Code]],'Routing data'!$A$2:$W$470,14,FALSE),VLOOKUP(Table2[[#This Row],[Product Code]],'Routing data'!$A$2:$W$470,4,FALSE))</f>
        <v>0</v>
      </c>
      <c r="BK698" s="39">
        <f>VLOOKUP(Table2[[#This Row],[Product Code]],'Routing data'!A$4:W$524,16,FALSE)</f>
        <v>0</v>
      </c>
      <c r="BL698" s="42" t="str">
        <f>IF(Table2[[#This Row],[Milling Required]]=0,"x",IF(AT698="Pattern",B698-10,B698-4))</f>
        <v>x</v>
      </c>
      <c r="BM698" s="39"/>
      <c r="BN698" s="42">
        <f t="shared" si="129"/>
        <v>43465</v>
      </c>
      <c r="BO698" s="39" t="str">
        <f>IF(Table2[[#This Row],[Milling]]="x","x",Table2[[#This Row],[Total Sections]]*2)</f>
        <v>x</v>
      </c>
      <c r="BP698" s="39">
        <f>IF(Table2[[#This Row],[Punching]]="x","x",Table2[Total Sections]*2)</f>
        <v>76</v>
      </c>
      <c r="BQ698" s="39">
        <f>IF(Table2[[#This Row],[Pattern]]="Pattern",Table2[Total Sections]*3,Table2[Total Sections]*1.5)</f>
        <v>57</v>
      </c>
      <c r="BR698" s="42"/>
      <c r="BS698" s="39"/>
      <c r="BT698" s="42">
        <f t="shared" ca="1" si="137"/>
        <v>43467</v>
      </c>
      <c r="BU698" s="39"/>
      <c r="BV698" s="39" t="str">
        <f>_xlfn.IFNA(VLOOKUP(Table2[[#This Row],[Job-no]],Table4[],16,FALSE),"Ready")</f>
        <v/>
      </c>
      <c r="BW698" s="39" t="str">
        <f>_xlfn.IFNA(VLOOKUP(Table2[[#This Row],[Job-no]],Table4[],21,FALSE),"Ready")</f>
        <v/>
      </c>
      <c r="BX698" s="39" t="b">
        <f>_xlfn.IFNA(VLOOKUP(Table2[[#This Row],[Job-no]],Table4[],10,FALSE),TRUE)</f>
        <v>0</v>
      </c>
      <c r="BY698" s="39" t="str">
        <f>_xlfn.IFNA(VLOOKUP(Table2[[#This Row],[Job-no]],Table4[],22,FALSE),"Ready")</f>
        <v/>
      </c>
      <c r="BZ698" s="120">
        <f t="shared" si="130"/>
        <v>43468</v>
      </c>
      <c r="CA698" s="120" t="str">
        <f ca="1">IF(OR(Table2[[#This Row],[Saw Date]]=TODAY(),Table2[[#This Row],[Saw Date]]=TODAY()+1), Table2[[#This Row],[Saw Date]],IF(Table2[[#This Row],[Extrusion cut double saw]],"Done",""))</f>
        <v>Done</v>
      </c>
      <c r="CB698" s="120" t="str">
        <f ca="1">IF(OR(Table2[[#This Row],[Lens Date]]=TODAY(),Table2[[#This Row],[Lens Date]]=TODAY()+1), Table2[[#This Row],[Lens Date]],IF(Table2[[#This Row],[MSLens]]="Done","Done",""))</f>
        <v>Done</v>
      </c>
      <c r="CC698" s="120" t="str">
        <f ca="1">IF(OR(Table2[[#This Row],[Milling Date]]=TODAY(),Table2[[#This Row],[Milling Date]]=TODAY()+1), Table2[[#This Row],[Milling Date]],IF(Table2[[#This Row],[CNC Holes]]="Ready","Done",""))</f>
        <v/>
      </c>
      <c r="CD698" s="120" t="str">
        <f ca="1">IF(OR(Table2[[#This Row],[Welding Date]]=TODAY(),Table2[[#This Row],[Welding Date]]=TODAY()+1), Table2[[#This Row],[Welding Date]],IF(Table2[[#This Row],[Welding Corners]]="Ready","Done",""))</f>
        <v/>
      </c>
      <c r="CE698" s="120" t="str">
        <f ca="1">IF(OR(Table2[[#This Row],[Puching Date]]=TODAY(),Table2[[#This Row],[Puching Date]]=TODAY()+1), Table2[[#This Row],[Puching Date]],IF(Table2[[#This Row],[Punch Holes]]="Ready","Done",""))</f>
        <v/>
      </c>
      <c r="CF698" s="120">
        <f ca="1">IF(OR(Table2[[#This Row],[Housing Date2]]=TODAY(),Table2[[#This Row],[Housing Date2]]=TODAY()+1),Table2[[#This Row],[Housing Date2]],IF(Table2[[#This Row],[Body Assembly]],"Done",""))</f>
        <v>43467</v>
      </c>
      <c r="CG698" s="120" t="str">
        <f>_xlfn.IFNA(VLOOKUP(Table2[[#This Row],[Job-no]],Table4[],7,FALSE),"Done")</f>
        <v>Machine Shop Started</v>
      </c>
    </row>
    <row r="699" spans="1:85" x14ac:dyDescent="0.25">
      <c r="A699" s="39" t="str">
        <f>_xlfn.CONCAT(Table2[[#This Row],[Order]],"-",Table2[[#This Row],[Line]])</f>
        <v>75801-15</v>
      </c>
      <c r="B699" s="1">
        <v>43469</v>
      </c>
      <c r="C699" s="10">
        <v>75801</v>
      </c>
      <c r="D699" s="7" t="s">
        <v>1365</v>
      </c>
      <c r="E699" s="10">
        <v>15</v>
      </c>
      <c r="F699" s="10">
        <v>1</v>
      </c>
      <c r="G699" s="7" t="s">
        <v>165</v>
      </c>
      <c r="H699" s="10">
        <v>2</v>
      </c>
      <c r="I699" s="43" t="b">
        <v>1</v>
      </c>
      <c r="J699" s="43" t="b">
        <v>0</v>
      </c>
      <c r="K699" t="s">
        <v>135</v>
      </c>
      <c r="L699" s="43" t="b">
        <v>0</v>
      </c>
      <c r="M699" s="43" t="b">
        <v>1</v>
      </c>
      <c r="N699" s="43" t="b">
        <v>0</v>
      </c>
      <c r="O699" t="s">
        <v>114</v>
      </c>
      <c r="P699" t="s">
        <v>23</v>
      </c>
      <c r="Q699" t="s">
        <v>114</v>
      </c>
      <c r="R699" t="s">
        <v>114</v>
      </c>
      <c r="S699" t="s">
        <v>114</v>
      </c>
      <c r="T699" t="s">
        <v>114</v>
      </c>
      <c r="U699" t="s">
        <v>114</v>
      </c>
      <c r="V699" t="s">
        <v>114</v>
      </c>
      <c r="W699" s="5">
        <v>43465</v>
      </c>
      <c r="X699" s="7" t="s">
        <v>114</v>
      </c>
      <c r="Y699" s="7"/>
      <c r="Z699" s="7" t="s">
        <v>1046</v>
      </c>
      <c r="AA699" s="7" t="s">
        <v>114</v>
      </c>
      <c r="AB699" s="7" t="s">
        <v>74</v>
      </c>
      <c r="AC699" s="10">
        <v>4</v>
      </c>
      <c r="AD699" s="3" t="s">
        <v>5967</v>
      </c>
      <c r="AE699" s="4" t="s">
        <v>5968</v>
      </c>
      <c r="AF699" s="7"/>
      <c r="AG699" s="7" t="s">
        <v>114</v>
      </c>
      <c r="AH699" s="10">
        <v>2</v>
      </c>
      <c r="AI699" s="3" t="s">
        <v>74</v>
      </c>
      <c r="AJ699" t="s">
        <v>114</v>
      </c>
      <c r="AK699" t="s">
        <v>114</v>
      </c>
      <c r="AL699" s="43" t="b">
        <v>0</v>
      </c>
      <c r="AM699" s="3"/>
      <c r="AN699" s="3"/>
      <c r="AO699" s="43" t="b">
        <v>0</v>
      </c>
      <c r="AP699" s="3" t="b">
        <v>0</v>
      </c>
      <c r="AQ699" s="3">
        <f>VLOOKUP(Table2[[#This Row],[Job-no]],Table3[],26,FALSE)</f>
        <v>600</v>
      </c>
      <c r="AR699" t="str">
        <f t="shared" si="126"/>
        <v>WWS</v>
      </c>
      <c r="AS699" t="str">
        <f>VLOOKUP(AR699,Table1[],4,0)</f>
        <v>surface</v>
      </c>
      <c r="AT699">
        <f>IF(BD699&gt;0,"Pattern",VLOOKUP(AR699,Table1[],5,0))</f>
        <v>0</v>
      </c>
      <c r="AU699" s="34">
        <f>IF(AT699="Pattern",WORKDAY(Table2[[#This Row],[Scheduled Ship Date]],-10),WORKDAY(Table2[[#This Row],[Scheduled Ship Date]],-4))</f>
        <v>43465</v>
      </c>
      <c r="AV699" s="39">
        <f>IF(Table2[[#This Row],[Extrusion cut double saw]]=TRUE,IF(O699="ToDo",IF(AT699="Pattern",Table2[[#This Row],[Total Sections]]*0.4,Table2[[#This Row],[Total Sections]]*0.12),0),IF(AT699="Pattern",Table2[[#This Row],[Total Sections]]*4,Table2[[#This Row],[Total Sections]]*1.2))</f>
        <v>2.4</v>
      </c>
      <c r="AW699" s="42">
        <f ca="1">TODAY()+2</f>
        <v>43469</v>
      </c>
      <c r="AX699" s="42">
        <f>IF(AT699="Pattern",Table2[[#This Row],[Scheduled Ship Date]]-2,Table2[[#This Row],[Scheduled Ship Date]]-3)</f>
        <v>43466</v>
      </c>
      <c r="AY699" s="39">
        <f>IF(Table2[[#This Row],[Pattern]]="Pattern",Table2[[#This Row],[Total Sections]]*4.82,Table2[[#This Row],[Total Sections]]*0.5)</f>
        <v>1</v>
      </c>
      <c r="AZ699" s="42"/>
      <c r="BA699" s="39">
        <f>((Table2[Total Sections]/Table2[Open Qty])-1)*Table2[Open Qty]*12.96</f>
        <v>0</v>
      </c>
      <c r="BB699" s="39"/>
      <c r="BC699" s="39" t="str">
        <f t="shared" si="127"/>
        <v>WWS-SL-500-80-30-L-4'-BLK-120-DP-1-SC-C(W/ KNOCKOUT FOR CONDUIT POWER FEED)</v>
      </c>
      <c r="BD699" s="39">
        <f t="shared" si="128"/>
        <v>0</v>
      </c>
      <c r="BE699" s="39" t="b">
        <f>_xlfn.IFNA(VLOOKUP(Table2[[#This Row],[Job-no]],Table4[],9,FALSE),TRUE)</f>
        <v>1</v>
      </c>
      <c r="BF699" s="39"/>
      <c r="BG699" s="39" t="b">
        <f>_xlfn.IFNA(VLOOKUP(Table2[[#This Row],[Job-no]],Table4[],14,FALSE),TRUE)</f>
        <v>0</v>
      </c>
      <c r="BH699" s="39" t="str">
        <f>_xlfn.IFNA(VLOOKUP(Table2[[#This Row],[Job-no]],Table4[],11,FALSE),"Done")</f>
        <v>Done</v>
      </c>
      <c r="BI699" s="39">
        <f>IF(Table2[[#This Row],[Pattern]]="Pattern",VLOOKUP(Table2[[#This Row],[Product Code]],'Routing data'!$A$2:$W$470,13,FALSE),VLOOKUP(Table2[[#This Row],[Product Code]],'Routing data'!$A$2:$W$470,3,FALSE))</f>
        <v>0</v>
      </c>
      <c r="BJ699" s="39">
        <f>IF(Table2[[#This Row],[Pattern]]="Pattern",VLOOKUP(Table2[[#This Row],[Product Code]],'Routing data'!$A$2:$W$470,14,FALSE),VLOOKUP(Table2[[#This Row],[Product Code]],'Routing data'!$A$2:$W$470,4,FALSE))</f>
        <v>0</v>
      </c>
      <c r="BK699" s="39">
        <f>VLOOKUP(Table2[[#This Row],[Product Code]],'Routing data'!A$4:W$524,16,FALSE)</f>
        <v>0</v>
      </c>
      <c r="BL699" s="42" t="str">
        <f>IF(Table2[[#This Row],[Milling Required]]=0,"x",IF(AT699="Pattern",B699-10,B699-4))</f>
        <v>x</v>
      </c>
      <c r="BM699" s="39"/>
      <c r="BN699" s="42">
        <f t="shared" si="129"/>
        <v>43466</v>
      </c>
      <c r="BO699" s="39" t="str">
        <f>IF(Table2[[#This Row],[Milling]]="x","x",Table2[[#This Row],[Total Sections]]*2)</f>
        <v>x</v>
      </c>
      <c r="BP699" s="39">
        <f>IF(Table2[[#This Row],[Punching]]="x","x",Table2[Total Sections]*2)</f>
        <v>4</v>
      </c>
      <c r="BQ699" s="39">
        <f>IF(Table2[[#This Row],[Pattern]]="Pattern",Table2[Total Sections]*3,Table2[Total Sections]*1.5)</f>
        <v>3</v>
      </c>
      <c r="BR699" s="42"/>
      <c r="BS699" s="39"/>
      <c r="BT699" s="42">
        <f t="shared" ca="1" si="137"/>
        <v>43467</v>
      </c>
      <c r="BU699" s="39"/>
      <c r="BV699" s="39" t="str">
        <f>_xlfn.IFNA(VLOOKUP(Table2[[#This Row],[Job-no]],Table4[],16,FALSE),"Ready")</f>
        <v>ToDo</v>
      </c>
      <c r="BW699" s="39" t="str">
        <f>_xlfn.IFNA(VLOOKUP(Table2[[#This Row],[Job-no]],Table4[],21,FALSE),"Ready")</f>
        <v/>
      </c>
      <c r="BX699" s="39" t="b">
        <f>_xlfn.IFNA(VLOOKUP(Table2[[#This Row],[Job-no]],Table4[],10,FALSE),TRUE)</f>
        <v>0</v>
      </c>
      <c r="BY699" s="39" t="str">
        <f>_xlfn.IFNA(VLOOKUP(Table2[[#This Row],[Job-no]],Table4[],22,FALSE),"Ready")</f>
        <v/>
      </c>
      <c r="BZ699" s="120">
        <f t="shared" si="130"/>
        <v>43469</v>
      </c>
      <c r="CA699" s="120" t="str">
        <f ca="1">IF(OR(Table2[[#This Row],[Saw Date]]=TODAY(),Table2[[#This Row],[Saw Date]]=TODAY()+1), Table2[[#This Row],[Saw Date]],IF(Table2[[#This Row],[Extrusion cut double saw]],"Done",""))</f>
        <v/>
      </c>
      <c r="CB699" s="120" t="str">
        <f ca="1">IF(OR(Table2[[#This Row],[Lens Date]]=TODAY(),Table2[[#This Row],[Lens Date]]=TODAY()+1), Table2[[#This Row],[Lens Date]],IF(Table2[[#This Row],[MSLens]]="Done","Done",""))</f>
        <v>Done</v>
      </c>
      <c r="CC699" s="120" t="str">
        <f ca="1">IF(OR(Table2[[#This Row],[Milling Date]]=TODAY(),Table2[[#This Row],[Milling Date]]=TODAY()+1), Table2[[#This Row],[Milling Date]],IF(Table2[[#This Row],[CNC Holes]]="Ready","Done",""))</f>
        <v/>
      </c>
      <c r="CD699" s="120" t="str">
        <f ca="1">IF(OR(Table2[[#This Row],[Welding Date]]=TODAY(),Table2[[#This Row],[Welding Date]]=TODAY()+1), Table2[[#This Row],[Welding Date]],IF(Table2[[#This Row],[Welding Corners]]="Ready","Done",""))</f>
        <v/>
      </c>
      <c r="CE699" s="120" t="str">
        <f ca="1">IF(OR(Table2[[#This Row],[Puching Date]]=TODAY(),Table2[[#This Row],[Puching Date]]=TODAY()+1), Table2[[#This Row],[Puching Date]],IF(Table2[[#This Row],[Punch Holes]]="Ready","Done",""))</f>
        <v/>
      </c>
      <c r="CF699" s="120">
        <f ca="1">IF(OR(Table2[[#This Row],[Housing Date2]]=TODAY(),Table2[[#This Row],[Housing Date2]]=TODAY()+1),Table2[[#This Row],[Housing Date2]],IF(Table2[[#This Row],[Body Assembly]],"Done",""))</f>
        <v>43467</v>
      </c>
      <c r="CG699" s="120" t="str">
        <f>_xlfn.IFNA(VLOOKUP(Table2[[#This Row],[Job-no]],Table4[],7,FALSE),"Done")</f>
        <v>Machine Shop Started</v>
      </c>
    </row>
    <row r="700" spans="1:85" x14ac:dyDescent="0.25">
      <c r="A700" s="39" t="str">
        <f>_xlfn.CONCAT(Table2[[#This Row],[Order]],"-",Table2[[#This Row],[Line]])</f>
        <v>75801-25</v>
      </c>
      <c r="B700" s="1">
        <v>43469</v>
      </c>
      <c r="C700" s="10">
        <v>75801</v>
      </c>
      <c r="D700" s="7" t="s">
        <v>1365</v>
      </c>
      <c r="E700" s="10">
        <v>25</v>
      </c>
      <c r="F700" s="10">
        <v>1</v>
      </c>
      <c r="G700" s="7" t="s">
        <v>165</v>
      </c>
      <c r="H700" s="10">
        <v>2</v>
      </c>
      <c r="I700" s="43" t="b">
        <v>1</v>
      </c>
      <c r="J700" s="43" t="b">
        <v>0</v>
      </c>
      <c r="K700" t="s">
        <v>135</v>
      </c>
      <c r="L700" s="43" t="b">
        <v>0</v>
      </c>
      <c r="M700" s="43" t="b">
        <v>1</v>
      </c>
      <c r="N700" s="43" t="b">
        <v>0</v>
      </c>
      <c r="O700" t="s">
        <v>114</v>
      </c>
      <c r="P700" t="s">
        <v>23</v>
      </c>
      <c r="Q700" t="s">
        <v>114</v>
      </c>
      <c r="R700" t="s">
        <v>114</v>
      </c>
      <c r="S700" t="s">
        <v>114</v>
      </c>
      <c r="T700" t="s">
        <v>114</v>
      </c>
      <c r="U700" t="s">
        <v>114</v>
      </c>
      <c r="V700" t="s">
        <v>114</v>
      </c>
      <c r="W700" s="5">
        <v>43465</v>
      </c>
      <c r="X700" s="7" t="s">
        <v>114</v>
      </c>
      <c r="Y700" s="7"/>
      <c r="Z700" s="7" t="s">
        <v>1046</v>
      </c>
      <c r="AA700" s="7" t="s">
        <v>114</v>
      </c>
      <c r="AB700" s="7" t="s">
        <v>74</v>
      </c>
      <c r="AC700" s="10">
        <v>4</v>
      </c>
      <c r="AD700" s="3" t="s">
        <v>5967</v>
      </c>
      <c r="AE700" s="4" t="s">
        <v>5968</v>
      </c>
      <c r="AF700" s="7"/>
      <c r="AG700" s="7" t="s">
        <v>114</v>
      </c>
      <c r="AH700" s="10">
        <v>2</v>
      </c>
      <c r="AI700" s="3" t="s">
        <v>74</v>
      </c>
      <c r="AJ700" t="s">
        <v>114</v>
      </c>
      <c r="AK700" t="s">
        <v>114</v>
      </c>
      <c r="AL700" s="43" t="b">
        <v>0</v>
      </c>
      <c r="AM700" s="3"/>
      <c r="AN700" s="3"/>
      <c r="AO700" s="43" t="b">
        <v>0</v>
      </c>
      <c r="AP700" s="3" t="b">
        <v>0</v>
      </c>
      <c r="AQ700" s="3">
        <f>VLOOKUP(Table2[[#This Row],[Job-no]],Table3[],26,FALSE)</f>
        <v>600</v>
      </c>
      <c r="AR700" t="str">
        <f t="shared" si="126"/>
        <v>WWS</v>
      </c>
      <c r="AS700" t="str">
        <f>VLOOKUP(AR700,Table1[],4,0)</f>
        <v>surface</v>
      </c>
      <c r="AT700">
        <f>IF(BD700&gt;0,"Pattern",VLOOKUP(AR700,Table1[],5,0))</f>
        <v>0</v>
      </c>
      <c r="AU700" s="34">
        <f>IF(AT700="Pattern",WORKDAY(Table2[[#This Row],[Scheduled Ship Date]],-10),WORKDAY(Table2[[#This Row],[Scheduled Ship Date]],-4))</f>
        <v>43465</v>
      </c>
      <c r="AV700" s="39">
        <f>IF(Table2[[#This Row],[Extrusion cut double saw]]=TRUE,IF(O700="ToDo",IF(AT700="Pattern",Table2[[#This Row],[Total Sections]]*0.4,Table2[[#This Row],[Total Sections]]*0.12),0),IF(AT700="Pattern",Table2[[#This Row],[Total Sections]]*4,Table2[[#This Row],[Total Sections]]*1.2))</f>
        <v>2.4</v>
      </c>
      <c r="AW700" s="42">
        <f ca="1">TODAY()+2</f>
        <v>43469</v>
      </c>
      <c r="AX700" s="42">
        <f>IF(AT700="Pattern",Table2[[#This Row],[Scheduled Ship Date]]-2,Table2[[#This Row],[Scheduled Ship Date]]-3)</f>
        <v>43466</v>
      </c>
      <c r="AY700" s="39">
        <f>IF(Table2[[#This Row],[Pattern]]="Pattern",Table2[[#This Row],[Total Sections]]*4.82,Table2[[#This Row],[Total Sections]]*0.5)</f>
        <v>1</v>
      </c>
      <c r="AZ700" s="42"/>
      <c r="BA700" s="39">
        <f>((Table2[Total Sections]/Table2[Open Qty])-1)*Table2[Open Qty]*12.96</f>
        <v>0</v>
      </c>
      <c r="BB700" s="39"/>
      <c r="BC700" s="39" t="str">
        <f t="shared" si="127"/>
        <v>WWS-SL-500-80-30-L-4'-BLK-120-DP-1-SC-C(W/ KNOCKOUT FOR CONDUIT POWER FEED)</v>
      </c>
      <c r="BD700" s="39">
        <f t="shared" si="128"/>
        <v>0</v>
      </c>
      <c r="BE700" s="39" t="b">
        <f>_xlfn.IFNA(VLOOKUP(Table2[[#This Row],[Job-no]],Table4[],9,FALSE),TRUE)</f>
        <v>1</v>
      </c>
      <c r="BF700" s="39"/>
      <c r="BG700" s="39" t="b">
        <f>_xlfn.IFNA(VLOOKUP(Table2[[#This Row],[Job-no]],Table4[],14,FALSE),TRUE)</f>
        <v>0</v>
      </c>
      <c r="BH700" s="39" t="str">
        <f>_xlfn.IFNA(VLOOKUP(Table2[[#This Row],[Job-no]],Table4[],11,FALSE),"Done")</f>
        <v>Done</v>
      </c>
      <c r="BI700" s="39">
        <f>IF(Table2[[#This Row],[Pattern]]="Pattern",VLOOKUP(Table2[[#This Row],[Product Code]],'Routing data'!$A$2:$W$470,13,FALSE),VLOOKUP(Table2[[#This Row],[Product Code]],'Routing data'!$A$2:$W$470,3,FALSE))</f>
        <v>0</v>
      </c>
      <c r="BJ700" s="39">
        <f>IF(Table2[[#This Row],[Pattern]]="Pattern",VLOOKUP(Table2[[#This Row],[Product Code]],'Routing data'!$A$2:$W$470,14,FALSE),VLOOKUP(Table2[[#This Row],[Product Code]],'Routing data'!$A$2:$W$470,4,FALSE))</f>
        <v>0</v>
      </c>
      <c r="BK700" s="39">
        <f>VLOOKUP(Table2[[#This Row],[Product Code]],'Routing data'!A$4:W$524,16,FALSE)</f>
        <v>0</v>
      </c>
      <c r="BL700" s="42" t="str">
        <f>IF(Table2[[#This Row],[Milling Required]]=0,"x",IF(AT700="Pattern",B700-10,B700-4))</f>
        <v>x</v>
      </c>
      <c r="BM700" s="39"/>
      <c r="BN700" s="42">
        <f t="shared" si="129"/>
        <v>43466</v>
      </c>
      <c r="BO700" s="39" t="str">
        <f>IF(Table2[[#This Row],[Milling]]="x","x",Table2[[#This Row],[Total Sections]]*2)</f>
        <v>x</v>
      </c>
      <c r="BP700" s="39">
        <f>IF(Table2[[#This Row],[Punching]]="x","x",Table2[Total Sections]*2)</f>
        <v>4</v>
      </c>
      <c r="BQ700" s="39">
        <f>IF(Table2[[#This Row],[Pattern]]="Pattern",Table2[Total Sections]*3,Table2[Total Sections]*1.5)</f>
        <v>3</v>
      </c>
      <c r="BR700" s="42"/>
      <c r="BS700" s="39"/>
      <c r="BT700" s="42">
        <f t="shared" ca="1" si="137"/>
        <v>43467</v>
      </c>
      <c r="BU700" s="39"/>
      <c r="BV700" s="39" t="str">
        <f>_xlfn.IFNA(VLOOKUP(Table2[[#This Row],[Job-no]],Table4[],16,FALSE),"Ready")</f>
        <v>ToDo</v>
      </c>
      <c r="BW700" s="39" t="str">
        <f>_xlfn.IFNA(VLOOKUP(Table2[[#This Row],[Job-no]],Table4[],21,FALSE),"Ready")</f>
        <v/>
      </c>
      <c r="BX700" s="39" t="b">
        <f>_xlfn.IFNA(VLOOKUP(Table2[[#This Row],[Job-no]],Table4[],10,FALSE),TRUE)</f>
        <v>0</v>
      </c>
      <c r="BY700" s="39" t="str">
        <f>_xlfn.IFNA(VLOOKUP(Table2[[#This Row],[Job-no]],Table4[],22,FALSE),"Ready")</f>
        <v/>
      </c>
      <c r="BZ700" s="120">
        <f t="shared" si="130"/>
        <v>43469</v>
      </c>
      <c r="CA700" s="120" t="str">
        <f ca="1">IF(OR(Table2[[#This Row],[Saw Date]]=TODAY(),Table2[[#This Row],[Saw Date]]=TODAY()+1), Table2[[#This Row],[Saw Date]],IF(Table2[[#This Row],[Extrusion cut double saw]],"Done",""))</f>
        <v/>
      </c>
      <c r="CB700" s="120" t="str">
        <f ca="1">IF(OR(Table2[[#This Row],[Lens Date]]=TODAY(),Table2[[#This Row],[Lens Date]]=TODAY()+1), Table2[[#This Row],[Lens Date]],IF(Table2[[#This Row],[MSLens]]="Done","Done",""))</f>
        <v>Done</v>
      </c>
      <c r="CC700" s="120" t="str">
        <f ca="1">IF(OR(Table2[[#This Row],[Milling Date]]=TODAY(),Table2[[#This Row],[Milling Date]]=TODAY()+1), Table2[[#This Row],[Milling Date]],IF(Table2[[#This Row],[CNC Holes]]="Ready","Done",""))</f>
        <v/>
      </c>
      <c r="CD700" s="120" t="str">
        <f ca="1">IF(OR(Table2[[#This Row],[Welding Date]]=TODAY(),Table2[[#This Row],[Welding Date]]=TODAY()+1), Table2[[#This Row],[Welding Date]],IF(Table2[[#This Row],[Welding Corners]]="Ready","Done",""))</f>
        <v/>
      </c>
      <c r="CE700" s="120" t="str">
        <f ca="1">IF(OR(Table2[[#This Row],[Puching Date]]=TODAY(),Table2[[#This Row],[Puching Date]]=TODAY()+1), Table2[[#This Row],[Puching Date]],IF(Table2[[#This Row],[Punch Holes]]="Ready","Done",""))</f>
        <v/>
      </c>
      <c r="CF700" s="120">
        <f ca="1">IF(OR(Table2[[#This Row],[Housing Date2]]=TODAY(),Table2[[#This Row],[Housing Date2]]=TODAY()+1),Table2[[#This Row],[Housing Date2]],IF(Table2[[#This Row],[Body Assembly]],"Done",""))</f>
        <v>43467</v>
      </c>
      <c r="CG700" s="120" t="str">
        <f>_xlfn.IFNA(VLOOKUP(Table2[[#This Row],[Job-no]],Table4[],7,FALSE),"Done")</f>
        <v>Machine Shop Started</v>
      </c>
    </row>
    <row r="701" spans="1:85" x14ac:dyDescent="0.25">
      <c r="A701" s="39" t="str">
        <f>_xlfn.CONCAT(Table2[[#This Row],[Order]],"-",Table2[[#This Row],[Line]])</f>
        <v>75801-36</v>
      </c>
      <c r="B701" s="1">
        <v>43469</v>
      </c>
      <c r="C701" s="10">
        <v>75801</v>
      </c>
      <c r="D701" s="7" t="s">
        <v>1365</v>
      </c>
      <c r="E701" s="10">
        <v>36</v>
      </c>
      <c r="F701" s="10">
        <v>1</v>
      </c>
      <c r="G701" s="7" t="s">
        <v>165</v>
      </c>
      <c r="H701" s="10">
        <v>2</v>
      </c>
      <c r="I701" s="43" t="b">
        <v>1</v>
      </c>
      <c r="J701" s="43" t="b">
        <v>0</v>
      </c>
      <c r="K701" t="s">
        <v>135</v>
      </c>
      <c r="L701" s="43" t="b">
        <v>0</v>
      </c>
      <c r="M701" s="43" t="b">
        <v>1</v>
      </c>
      <c r="N701" s="43" t="b">
        <v>0</v>
      </c>
      <c r="O701" t="s">
        <v>114</v>
      </c>
      <c r="P701" t="s">
        <v>23</v>
      </c>
      <c r="Q701" t="s">
        <v>114</v>
      </c>
      <c r="R701" t="s">
        <v>114</v>
      </c>
      <c r="S701" t="s">
        <v>114</v>
      </c>
      <c r="T701" t="s">
        <v>114</v>
      </c>
      <c r="U701" t="s">
        <v>114</v>
      </c>
      <c r="V701" t="s">
        <v>114</v>
      </c>
      <c r="W701" s="5">
        <v>43465</v>
      </c>
      <c r="X701" s="7" t="s">
        <v>114</v>
      </c>
      <c r="Y701" s="7"/>
      <c r="Z701" s="7" t="s">
        <v>1046</v>
      </c>
      <c r="AA701" s="7" t="s">
        <v>114</v>
      </c>
      <c r="AB701" s="7" t="s">
        <v>74</v>
      </c>
      <c r="AC701" s="10">
        <v>4</v>
      </c>
      <c r="AD701" s="3" t="s">
        <v>5967</v>
      </c>
      <c r="AE701" s="4" t="s">
        <v>5968</v>
      </c>
      <c r="AF701" s="7"/>
      <c r="AG701" s="7" t="s">
        <v>114</v>
      </c>
      <c r="AH701" s="10">
        <v>2</v>
      </c>
      <c r="AI701" s="3" t="s">
        <v>74</v>
      </c>
      <c r="AJ701" t="s">
        <v>114</v>
      </c>
      <c r="AK701" t="s">
        <v>114</v>
      </c>
      <c r="AL701" s="43" t="b">
        <v>0</v>
      </c>
      <c r="AM701" s="3"/>
      <c r="AN701" s="3"/>
      <c r="AO701" s="43" t="b">
        <v>0</v>
      </c>
      <c r="AP701" s="3" t="b">
        <v>0</v>
      </c>
      <c r="AQ701" s="129">
        <f>VLOOKUP(Table2[[#This Row],[Job-no]],Table3[],26,FALSE)</f>
        <v>600</v>
      </c>
      <c r="AR701" t="str">
        <f t="shared" si="126"/>
        <v>WWS</v>
      </c>
      <c r="AS701" t="str">
        <f>VLOOKUP(AR701,Table1[],4,0)</f>
        <v>surface</v>
      </c>
      <c r="AT701">
        <f>IF(BD701&gt;0,"Pattern",VLOOKUP(AR701,Table1[],5,0))</f>
        <v>0</v>
      </c>
      <c r="AU701" s="34">
        <f>IF(AT701="Pattern",WORKDAY(Table2[[#This Row],[Scheduled Ship Date]],-10),WORKDAY(Table2[[#This Row],[Scheduled Ship Date]],-4))</f>
        <v>43465</v>
      </c>
      <c r="AV701" s="39">
        <f>IF(Table2[[#This Row],[Extrusion cut double saw]]=TRUE,IF(O701="ToDo",IF(AT701="Pattern",Table2[[#This Row],[Total Sections]]*0.4,Table2[[#This Row],[Total Sections]]*0.12),0),IF(AT701="Pattern",Table2[[#This Row],[Total Sections]]*4,Table2[[#This Row],[Total Sections]]*1.2))</f>
        <v>2.4</v>
      </c>
      <c r="AW701" s="42">
        <f ca="1">TODAY()+2</f>
        <v>43469</v>
      </c>
      <c r="AX701" s="42">
        <f>IF(AT701="Pattern",Table2[[#This Row],[Scheduled Ship Date]]-2,Table2[[#This Row],[Scheduled Ship Date]]-3)</f>
        <v>43466</v>
      </c>
      <c r="AY701" s="39">
        <f>IF(Table2[[#This Row],[Pattern]]="Pattern",Table2[[#This Row],[Total Sections]]*4.82,Table2[[#This Row],[Total Sections]]*0.5)</f>
        <v>1</v>
      </c>
      <c r="AZ701" s="42"/>
      <c r="BA701" s="39">
        <f>((Table2[Total Sections]/Table2[Open Qty])-1)*Table2[Open Qty]*12.96</f>
        <v>0</v>
      </c>
      <c r="BB701" s="39"/>
      <c r="BC701" s="39" t="str">
        <f t="shared" si="127"/>
        <v>WWS-SL-500-80-30-L-4'-BLK-120-DP-1-SC-C(W/ KNOCKOUT FOR CONDUIT POWER FEED)</v>
      </c>
      <c r="BD701" s="39">
        <f t="shared" si="128"/>
        <v>0</v>
      </c>
      <c r="BE701" s="39" t="b">
        <f>_xlfn.IFNA(VLOOKUP(Table2[[#This Row],[Job-no]],Table4[],9,FALSE),TRUE)</f>
        <v>1</v>
      </c>
      <c r="BF701" s="39"/>
      <c r="BG701" s="39" t="b">
        <f>_xlfn.IFNA(VLOOKUP(Table2[[#This Row],[Job-no]],Table4[],14,FALSE),TRUE)</f>
        <v>0</v>
      </c>
      <c r="BH701" s="39" t="str">
        <f>_xlfn.IFNA(VLOOKUP(Table2[[#This Row],[Job-no]],Table4[],11,FALSE),"Done")</f>
        <v>Done</v>
      </c>
      <c r="BI701" s="39">
        <f>IF(Table2[[#This Row],[Pattern]]="Pattern",VLOOKUP(Table2[[#This Row],[Product Code]],'Routing data'!$A$2:$W$470,13,FALSE),VLOOKUP(Table2[[#This Row],[Product Code]],'Routing data'!$A$2:$W$470,3,FALSE))</f>
        <v>0</v>
      </c>
      <c r="BJ701" s="39">
        <f>IF(Table2[[#This Row],[Pattern]]="Pattern",VLOOKUP(Table2[[#This Row],[Product Code]],'Routing data'!$A$2:$W$470,14,FALSE),VLOOKUP(Table2[[#This Row],[Product Code]],'Routing data'!$A$2:$W$470,4,FALSE))</f>
        <v>0</v>
      </c>
      <c r="BK701" s="39">
        <f>VLOOKUP(Table2[[#This Row],[Product Code]],'Routing data'!A$4:W$524,16,FALSE)</f>
        <v>0</v>
      </c>
      <c r="BL701" s="42" t="str">
        <f>IF(Table2[[#This Row],[Milling Required]]=0,"x",IF(AT701="Pattern",B701-10,B701-4))</f>
        <v>x</v>
      </c>
      <c r="BM701" s="39"/>
      <c r="BN701" s="42">
        <f t="shared" si="129"/>
        <v>43466</v>
      </c>
      <c r="BO701" s="39" t="str">
        <f>IF(Table2[[#This Row],[Milling]]="x","x",Table2[[#This Row],[Total Sections]]*2)</f>
        <v>x</v>
      </c>
      <c r="BP701" s="39">
        <f>IF(Table2[[#This Row],[Punching]]="x","x",Table2[Total Sections]*2)</f>
        <v>4</v>
      </c>
      <c r="BQ701" s="39">
        <f>IF(Table2[[#This Row],[Pattern]]="Pattern",Table2[Total Sections]*3,Table2[Total Sections]*1.5)</f>
        <v>3</v>
      </c>
      <c r="BR701" s="42"/>
      <c r="BS701" s="39"/>
      <c r="BT701" s="42">
        <f t="shared" ca="1" si="137"/>
        <v>43467</v>
      </c>
      <c r="BU701" s="39"/>
      <c r="BV701" s="39" t="str">
        <f>_xlfn.IFNA(VLOOKUP(Table2[[#This Row],[Job-no]],Table4[],16,FALSE),"Ready")</f>
        <v>ToDo</v>
      </c>
      <c r="BW701" s="39" t="str">
        <f>_xlfn.IFNA(VLOOKUP(Table2[[#This Row],[Job-no]],Table4[],21,FALSE),"Ready")</f>
        <v/>
      </c>
      <c r="BX701" s="39" t="b">
        <f>_xlfn.IFNA(VLOOKUP(Table2[[#This Row],[Job-no]],Table4[],10,FALSE),TRUE)</f>
        <v>0</v>
      </c>
      <c r="BY701" s="39" t="str">
        <f>_xlfn.IFNA(VLOOKUP(Table2[[#This Row],[Job-no]],Table4[],22,FALSE),"Ready")</f>
        <v/>
      </c>
      <c r="BZ701" s="120">
        <f t="shared" si="130"/>
        <v>43469</v>
      </c>
      <c r="CA701" s="120" t="str">
        <f ca="1">IF(OR(Table2[[#This Row],[Saw Date]]=TODAY(),Table2[[#This Row],[Saw Date]]=TODAY()+1), Table2[[#This Row],[Saw Date]],IF(Table2[[#This Row],[Extrusion cut double saw]],"Done",""))</f>
        <v/>
      </c>
      <c r="CB701" s="120" t="str">
        <f ca="1">IF(OR(Table2[[#This Row],[Lens Date]]=TODAY(),Table2[[#This Row],[Lens Date]]=TODAY()+1), Table2[[#This Row],[Lens Date]],IF(Table2[[#This Row],[MSLens]]="Done","Done",""))</f>
        <v>Done</v>
      </c>
      <c r="CC701" s="120" t="str">
        <f ca="1">IF(OR(Table2[[#This Row],[Milling Date]]=TODAY(),Table2[[#This Row],[Milling Date]]=TODAY()+1), Table2[[#This Row],[Milling Date]],IF(Table2[[#This Row],[CNC Holes]]="Ready","Done",""))</f>
        <v/>
      </c>
      <c r="CD701" s="120" t="str">
        <f ca="1">IF(OR(Table2[[#This Row],[Welding Date]]=TODAY(),Table2[[#This Row],[Welding Date]]=TODAY()+1), Table2[[#This Row],[Welding Date]],IF(Table2[[#This Row],[Welding Corners]]="Ready","Done",""))</f>
        <v/>
      </c>
      <c r="CE701" s="120" t="str">
        <f ca="1">IF(OR(Table2[[#This Row],[Puching Date]]=TODAY(),Table2[[#This Row],[Puching Date]]=TODAY()+1), Table2[[#This Row],[Puching Date]],IF(Table2[[#This Row],[Punch Holes]]="Ready","Done",""))</f>
        <v/>
      </c>
      <c r="CF701" s="120">
        <f ca="1">IF(OR(Table2[[#This Row],[Housing Date2]]=TODAY(),Table2[[#This Row],[Housing Date2]]=TODAY()+1),Table2[[#This Row],[Housing Date2]],IF(Table2[[#This Row],[Body Assembly]],"Done",""))</f>
        <v>43467</v>
      </c>
      <c r="CG701" s="120" t="str">
        <f>_xlfn.IFNA(VLOOKUP(Table2[[#This Row],[Job-no]],Table4[],7,FALSE),"Done")</f>
        <v>Machine Shop Started</v>
      </c>
    </row>
    <row r="702" spans="1:85" x14ac:dyDescent="0.25">
      <c r="A702" s="39" t="str">
        <f>_xlfn.CONCAT(Table2[[#This Row],[Order]],"-",Table2[[#This Row],[Line]])</f>
        <v>75801-41</v>
      </c>
      <c r="B702" s="1">
        <v>43469</v>
      </c>
      <c r="C702" s="10">
        <v>75801</v>
      </c>
      <c r="D702" s="7" t="s">
        <v>1867</v>
      </c>
      <c r="E702" s="10">
        <v>41</v>
      </c>
      <c r="F702" s="10">
        <v>1</v>
      </c>
      <c r="G702" s="7" t="s">
        <v>165</v>
      </c>
      <c r="H702" s="10">
        <v>1</v>
      </c>
      <c r="I702" s="43" t="b">
        <v>1</v>
      </c>
      <c r="J702" s="43" t="b">
        <v>0</v>
      </c>
      <c r="K702" t="s">
        <v>114</v>
      </c>
      <c r="L702" s="43" t="b">
        <v>0</v>
      </c>
      <c r="M702" s="43" t="b">
        <v>1</v>
      </c>
      <c r="N702" s="43" t="b">
        <v>0</v>
      </c>
      <c r="O702" t="s">
        <v>23</v>
      </c>
      <c r="P702" t="s">
        <v>23</v>
      </c>
      <c r="Q702" t="s">
        <v>114</v>
      </c>
      <c r="R702" t="s">
        <v>114</v>
      </c>
      <c r="S702" t="s">
        <v>114</v>
      </c>
      <c r="T702" t="s">
        <v>114</v>
      </c>
      <c r="U702" t="s">
        <v>23</v>
      </c>
      <c r="V702" t="s">
        <v>23</v>
      </c>
      <c r="W702" s="5">
        <v>43465</v>
      </c>
      <c r="X702" s="7" t="s">
        <v>114</v>
      </c>
      <c r="Y702" s="7"/>
      <c r="Z702" s="7" t="s">
        <v>1251</v>
      </c>
      <c r="AA702" s="7" t="s">
        <v>114</v>
      </c>
      <c r="AB702" s="7" t="s">
        <v>74</v>
      </c>
      <c r="AC702" s="10">
        <v>4</v>
      </c>
      <c r="AD702" s="3" t="s">
        <v>5967</v>
      </c>
      <c r="AE702" s="4" t="s">
        <v>5968</v>
      </c>
      <c r="AF702" s="7"/>
      <c r="AG702" s="7" t="s">
        <v>114</v>
      </c>
      <c r="AH702" s="10">
        <v>12</v>
      </c>
      <c r="AI702" s="3" t="s">
        <v>74</v>
      </c>
      <c r="AJ702" t="s">
        <v>114</v>
      </c>
      <c r="AK702" t="s">
        <v>114</v>
      </c>
      <c r="AL702" s="43" t="b">
        <v>0</v>
      </c>
      <c r="AM702" s="3"/>
      <c r="AN702" s="3"/>
      <c r="AO702" s="43" t="b">
        <v>0</v>
      </c>
      <c r="AP702" s="3" t="b">
        <v>0</v>
      </c>
      <c r="AQ702" s="129">
        <f>VLOOKUP(Table2[[#This Row],[Job-no]],Table3[],26,FALSE)</f>
        <v>5840</v>
      </c>
      <c r="AR702" t="str">
        <f t="shared" si="126"/>
        <v>BMRLEDPAT</v>
      </c>
      <c r="AS702" t="str">
        <f>VLOOKUP(AR702,Table1[],4,0)</f>
        <v>recessed</v>
      </c>
      <c r="AT702" t="str">
        <f>IF(BD702&gt;0,"Pattern",VLOOKUP(AR702,Table1[],5,0))</f>
        <v>Pattern</v>
      </c>
      <c r="AU702" s="34">
        <f>IF(AT702="Pattern",WORKDAY(Table2[[#This Row],[Scheduled Ship Date]],-10),WORKDAY(Table2[[#This Row],[Scheduled Ship Date]],-4))</f>
        <v>43455</v>
      </c>
      <c r="AV702" s="39">
        <f>IF(Table2[[#This Row],[Extrusion cut double saw]]=TRUE,IF(O702="ToDo",IF(AT702="Pattern",Table2[[#This Row],[Total Sections]]*0.4,Table2[[#This Row],[Total Sections]]*0.12),0),IF(AT702="Pattern",Table2[[#This Row],[Total Sections]]*4,Table2[[#This Row],[Total Sections]]*1.2))</f>
        <v>48</v>
      </c>
      <c r="AW702" s="42">
        <f ca="1">TODAY()+1</f>
        <v>43468</v>
      </c>
      <c r="AX702" s="42">
        <f>IF(AT702="Pattern",Table2[[#This Row],[Scheduled Ship Date]]-2,Table2[[#This Row],[Scheduled Ship Date]]-3)</f>
        <v>43467</v>
      </c>
      <c r="AY702" s="39">
        <f>IF(Table2[[#This Row],[Pattern]]="Pattern",Table2[[#This Row],[Total Sections]]*4.82,Table2[[#This Row],[Total Sections]]*0.5)</f>
        <v>57.84</v>
      </c>
      <c r="AZ702" s="42">
        <f ca="1">TODAY()+1</f>
        <v>43468</v>
      </c>
      <c r="BA702" s="39">
        <f>((Table2[Total Sections]/Table2[Open Qty])-1)*Table2[Open Qty]*12.96</f>
        <v>142.56</v>
      </c>
      <c r="BB702" s="39"/>
      <c r="BC702" s="39" t="str">
        <f t="shared" si="127"/>
        <v>BMRLEDPAT-REC-90(4)-400-80-30-SO-FL-80'-EX-W-120-DP-1-DS-C(DS OUTSIDE + DF INSIDE)</v>
      </c>
      <c r="BD702" s="39">
        <f t="shared" si="128"/>
        <v>0</v>
      </c>
      <c r="BE702" s="39" t="b">
        <f>_xlfn.IFNA(VLOOKUP(Table2[[#This Row],[Job-no]],Table4[],9,FALSE),TRUE)</f>
        <v>1</v>
      </c>
      <c r="BF702" s="39"/>
      <c r="BG702" s="39" t="b">
        <f>_xlfn.IFNA(VLOOKUP(Table2[[#This Row],[Job-no]],Table4[],14,FALSE),TRUE)</f>
        <v>0</v>
      </c>
      <c r="BH702" s="39" t="str">
        <f>_xlfn.IFNA(VLOOKUP(Table2[[#This Row],[Job-no]],Table4[],11,FALSE),"Done")</f>
        <v/>
      </c>
      <c r="BI702" s="39">
        <f>IF(Table2[[#This Row],[Pattern]]="Pattern",VLOOKUP(Table2[[#This Row],[Product Code]],'Routing data'!$A$2:$W$470,13,FALSE),VLOOKUP(Table2[[#This Row],[Product Code]],'Routing data'!$A$2:$W$470,3,FALSE))</f>
        <v>0</v>
      </c>
      <c r="BJ702" s="39">
        <f>IF(Table2[[#This Row],[Pattern]]="Pattern",VLOOKUP(Table2[[#This Row],[Product Code]],'Routing data'!$A$2:$W$470,14,FALSE),VLOOKUP(Table2[[#This Row],[Product Code]],'Routing data'!$A$2:$W$470,4,FALSE))</f>
        <v>3</v>
      </c>
      <c r="BK702" s="39">
        <f>VLOOKUP(Table2[[#This Row],[Product Code]],'Routing data'!A$4:W$524,16,FALSE)</f>
        <v>5</v>
      </c>
      <c r="BL702" s="42" t="str">
        <f>IF(Table2[[#This Row],[Milling Required]]=0,"x",IF(AT702="Pattern",B702-10,B702-4))</f>
        <v>x</v>
      </c>
      <c r="BM702" s="39"/>
      <c r="BN702" s="42">
        <f t="shared" si="129"/>
        <v>43467</v>
      </c>
      <c r="BO702" s="39" t="str">
        <f>IF(Table2[[#This Row],[Milling]]="x","x",Table2[[#This Row],[Total Sections]]*2)</f>
        <v>x</v>
      </c>
      <c r="BP702" s="39">
        <f>IF(Table2[[#This Row],[Punching]]="x","x",Table2[Total Sections]*2)</f>
        <v>24</v>
      </c>
      <c r="BQ702" s="39">
        <f>IF(Table2[[#This Row],[Pattern]]="Pattern",Table2[Total Sections]*3,Table2[Total Sections]*1.5)</f>
        <v>36</v>
      </c>
      <c r="BR702" s="42"/>
      <c r="BS702" s="39"/>
      <c r="BT702" s="42">
        <f ca="1">TODAY()+2</f>
        <v>43469</v>
      </c>
      <c r="BU702" s="39"/>
      <c r="BV702" s="39" t="str">
        <f>_xlfn.IFNA(VLOOKUP(Table2[[#This Row],[Job-no]],Table4[],16,FALSE),"Ready")</f>
        <v>ToDo</v>
      </c>
      <c r="BW702" s="39" t="str">
        <f>_xlfn.IFNA(VLOOKUP(Table2[[#This Row],[Job-no]],Table4[],21,FALSE),"Ready")</f>
        <v>ToDo</v>
      </c>
      <c r="BX702" s="39" t="b">
        <f>_xlfn.IFNA(VLOOKUP(Table2[[#This Row],[Job-no]],Table4[],10,FALSE),TRUE)</f>
        <v>0</v>
      </c>
      <c r="BY702" s="39" t="str">
        <f>_xlfn.IFNA(VLOOKUP(Table2[[#This Row],[Job-no]],Table4[],22,FALSE),"Ready")</f>
        <v>ToDo</v>
      </c>
      <c r="BZ702" s="120">
        <f t="shared" si="130"/>
        <v>43469</v>
      </c>
      <c r="CA702" s="120">
        <f ca="1">IF(OR(Table2[[#This Row],[Saw Date]]=TODAY(),Table2[[#This Row],[Saw Date]]=TODAY()+1), Table2[[#This Row],[Saw Date]],IF(Table2[[#This Row],[Extrusion cut double saw]],"Done",""))</f>
        <v>43468</v>
      </c>
      <c r="CB702" s="120">
        <f ca="1">IF(OR(Table2[[#This Row],[Lens Date]]=TODAY(),Table2[[#This Row],[Lens Date]]=TODAY()+1), Table2[[#This Row],[Lens Date]],IF(Table2[[#This Row],[MSLens]]="Done","Done",""))</f>
        <v>43468</v>
      </c>
      <c r="CC702" s="120" t="str">
        <f ca="1">IF(OR(Table2[[#This Row],[Milling Date]]=TODAY(),Table2[[#This Row],[Milling Date]]=TODAY()+1), Table2[[#This Row],[Milling Date]],IF(Table2[[#This Row],[CNC Holes]]="Ready","Done",""))</f>
        <v/>
      </c>
      <c r="CD702" s="120" t="str">
        <f ca="1">IF(OR(Table2[[#This Row],[Welding Date]]=TODAY(),Table2[[#This Row],[Welding Date]]=TODAY()+1), Table2[[#This Row],[Welding Date]],IF(Table2[[#This Row],[Welding Corners]]="Ready","Done",""))</f>
        <v/>
      </c>
      <c r="CE702" s="120" t="str">
        <f ca="1">IF(OR(Table2[[#This Row],[Puching Date]]=TODAY(),Table2[[#This Row],[Puching Date]]=TODAY()+1), Table2[[#This Row],[Puching Date]],IF(Table2[[#This Row],[Punch Holes]]="Ready","Done",""))</f>
        <v/>
      </c>
      <c r="CF702" s="120" t="str">
        <f ca="1">IF(OR(Table2[[#This Row],[Housing Date2]]=TODAY(),Table2[[#This Row],[Housing Date2]]=TODAY()+1),Table2[[#This Row],[Housing Date2]],IF(Table2[[#This Row],[Body Assembly]],"Done",""))</f>
        <v/>
      </c>
      <c r="CG702" s="120" t="str">
        <f>_xlfn.IFNA(VLOOKUP(Table2[[#This Row],[Job-no]],Table4[],7,FALSE),"Done")</f>
        <v>Machine Shop Started</v>
      </c>
    </row>
    <row r="703" spans="1:85" x14ac:dyDescent="0.25">
      <c r="A703" s="39" t="str">
        <f>_xlfn.CONCAT(Table2[[#This Row],[Order]],"-",Table2[[#This Row],[Line]])</f>
        <v>75801-49</v>
      </c>
      <c r="B703" s="1">
        <v>43469</v>
      </c>
      <c r="C703" s="10">
        <v>75801</v>
      </c>
      <c r="D703" s="7" t="s">
        <v>1365</v>
      </c>
      <c r="E703" s="10">
        <v>49</v>
      </c>
      <c r="F703" s="10">
        <v>1</v>
      </c>
      <c r="G703" s="7" t="s">
        <v>165</v>
      </c>
      <c r="H703" s="10">
        <v>2</v>
      </c>
      <c r="I703" s="43" t="b">
        <v>1</v>
      </c>
      <c r="J703" s="43" t="b">
        <v>0</v>
      </c>
      <c r="K703" t="s">
        <v>135</v>
      </c>
      <c r="L703" s="43" t="b">
        <v>0</v>
      </c>
      <c r="M703" s="43" t="b">
        <v>1</v>
      </c>
      <c r="N703" s="43" t="b">
        <v>0</v>
      </c>
      <c r="O703" t="s">
        <v>114</v>
      </c>
      <c r="P703" t="s">
        <v>23</v>
      </c>
      <c r="Q703" t="s">
        <v>114</v>
      </c>
      <c r="R703" t="s">
        <v>114</v>
      </c>
      <c r="S703" t="s">
        <v>114</v>
      </c>
      <c r="T703" t="s">
        <v>114</v>
      </c>
      <c r="U703" t="s">
        <v>114</v>
      </c>
      <c r="V703" t="s">
        <v>114</v>
      </c>
      <c r="W703" s="5">
        <v>43465</v>
      </c>
      <c r="X703" s="7" t="s">
        <v>114</v>
      </c>
      <c r="Y703" s="7"/>
      <c r="Z703" s="7" t="s">
        <v>1046</v>
      </c>
      <c r="AA703" s="7" t="s">
        <v>114</v>
      </c>
      <c r="AB703" s="7" t="s">
        <v>74</v>
      </c>
      <c r="AC703" s="10">
        <v>4</v>
      </c>
      <c r="AD703" s="3" t="s">
        <v>5967</v>
      </c>
      <c r="AE703" s="4" t="s">
        <v>5968</v>
      </c>
      <c r="AF703" s="7"/>
      <c r="AG703" s="7" t="s">
        <v>114</v>
      </c>
      <c r="AH703" s="10">
        <v>2</v>
      </c>
      <c r="AI703" s="3" t="s">
        <v>74</v>
      </c>
      <c r="AJ703" t="s">
        <v>114</v>
      </c>
      <c r="AK703" t="s">
        <v>114</v>
      </c>
      <c r="AL703" s="43" t="b">
        <v>0</v>
      </c>
      <c r="AM703" s="3"/>
      <c r="AN703" s="3"/>
      <c r="AO703" s="43" t="b">
        <v>0</v>
      </c>
      <c r="AP703" s="3" t="b">
        <v>0</v>
      </c>
      <c r="AQ703" s="129">
        <f>VLOOKUP(Table2[[#This Row],[Job-no]],Table3[],26,FALSE)</f>
        <v>600</v>
      </c>
      <c r="AR703" t="str">
        <f t="shared" si="126"/>
        <v>WWS</v>
      </c>
      <c r="AS703" t="str">
        <f>VLOOKUP(AR703,Table1[],4,0)</f>
        <v>surface</v>
      </c>
      <c r="AT703">
        <f>IF(BD703&gt;0,"Pattern",VLOOKUP(AR703,Table1[],5,0))</f>
        <v>0</v>
      </c>
      <c r="AU703" s="34">
        <f>IF(AT703="Pattern",WORKDAY(Table2[[#This Row],[Scheduled Ship Date]],-10),WORKDAY(Table2[[#This Row],[Scheduled Ship Date]],-4))</f>
        <v>43465</v>
      </c>
      <c r="AV703" s="39">
        <f>IF(Table2[[#This Row],[Extrusion cut double saw]]=TRUE,IF(O703="ToDo",IF(AT703="Pattern",Table2[[#This Row],[Total Sections]]*0.4,Table2[[#This Row],[Total Sections]]*0.12),0),IF(AT703="Pattern",Table2[[#This Row],[Total Sections]]*4,Table2[[#This Row],[Total Sections]]*1.2))</f>
        <v>2.4</v>
      </c>
      <c r="AW703" s="42">
        <f ca="1">TODAY()+2</f>
        <v>43469</v>
      </c>
      <c r="AX703" s="42">
        <f>IF(AT703="Pattern",Table2[[#This Row],[Scheduled Ship Date]]-2,Table2[[#This Row],[Scheduled Ship Date]]-3)</f>
        <v>43466</v>
      </c>
      <c r="AY703" s="39">
        <f>IF(Table2[[#This Row],[Pattern]]="Pattern",Table2[[#This Row],[Total Sections]]*4.82,Table2[[#This Row],[Total Sections]]*0.5)</f>
        <v>1</v>
      </c>
      <c r="AZ703" s="42"/>
      <c r="BA703" s="39">
        <f>((Table2[Total Sections]/Table2[Open Qty])-1)*Table2[Open Qty]*12.96</f>
        <v>0</v>
      </c>
      <c r="BB703" s="39"/>
      <c r="BC703" s="39" t="str">
        <f t="shared" si="127"/>
        <v>WWS-SL-500-80-30-L-4'-BLK-120-DP-1-SC-C(W/ KNOCKOUT FOR CONDUIT POWER FEED)</v>
      </c>
      <c r="BD703" s="39">
        <f t="shared" si="128"/>
        <v>0</v>
      </c>
      <c r="BE703" s="39" t="b">
        <f>_xlfn.IFNA(VLOOKUP(Table2[[#This Row],[Job-no]],Table4[],9,FALSE),TRUE)</f>
        <v>1</v>
      </c>
      <c r="BF703" s="39"/>
      <c r="BG703" s="39" t="b">
        <f>_xlfn.IFNA(VLOOKUP(Table2[[#This Row],[Job-no]],Table4[],14,FALSE),TRUE)</f>
        <v>0</v>
      </c>
      <c r="BH703" s="39" t="str">
        <f>_xlfn.IFNA(VLOOKUP(Table2[[#This Row],[Job-no]],Table4[],11,FALSE),"Done")</f>
        <v>Done</v>
      </c>
      <c r="BI703" s="39">
        <f>IF(Table2[[#This Row],[Pattern]]="Pattern",VLOOKUP(Table2[[#This Row],[Product Code]],'Routing data'!$A$2:$W$470,13,FALSE),VLOOKUP(Table2[[#This Row],[Product Code]],'Routing data'!$A$2:$W$470,3,FALSE))</f>
        <v>0</v>
      </c>
      <c r="BJ703" s="39">
        <f>IF(Table2[[#This Row],[Pattern]]="Pattern",VLOOKUP(Table2[[#This Row],[Product Code]],'Routing data'!$A$2:$W$470,14,FALSE),VLOOKUP(Table2[[#This Row],[Product Code]],'Routing data'!$A$2:$W$470,4,FALSE))</f>
        <v>0</v>
      </c>
      <c r="BK703" s="39">
        <f>VLOOKUP(Table2[[#This Row],[Product Code]],'Routing data'!A$4:W$524,16,FALSE)</f>
        <v>0</v>
      </c>
      <c r="BL703" s="42" t="str">
        <f>IF(Table2[[#This Row],[Milling Required]]=0,"x",IF(AT703="Pattern",B703-10,B703-4))</f>
        <v>x</v>
      </c>
      <c r="BM703" s="39"/>
      <c r="BN703" s="42">
        <f t="shared" si="129"/>
        <v>43466</v>
      </c>
      <c r="BO703" s="39" t="str">
        <f>IF(Table2[[#This Row],[Milling]]="x","x",Table2[[#This Row],[Total Sections]]*2)</f>
        <v>x</v>
      </c>
      <c r="BP703" s="39">
        <f>IF(Table2[[#This Row],[Punching]]="x","x",Table2[Total Sections]*2)</f>
        <v>4</v>
      </c>
      <c r="BQ703" s="39">
        <f>IF(Table2[[#This Row],[Pattern]]="Pattern",Table2[Total Sections]*3,Table2[Total Sections]*1.5)</f>
        <v>3</v>
      </c>
      <c r="BR703" s="42"/>
      <c r="BS703" s="39"/>
      <c r="BT703" s="42">
        <f ca="1">TODAY()</f>
        <v>43467</v>
      </c>
      <c r="BU703" s="39"/>
      <c r="BV703" s="39" t="str">
        <f>_xlfn.IFNA(VLOOKUP(Table2[[#This Row],[Job-no]],Table4[],16,FALSE),"Ready")</f>
        <v>ToDo</v>
      </c>
      <c r="BW703" s="39" t="str">
        <f>_xlfn.IFNA(VLOOKUP(Table2[[#This Row],[Job-no]],Table4[],21,FALSE),"Ready")</f>
        <v/>
      </c>
      <c r="BX703" s="39" t="b">
        <f>_xlfn.IFNA(VLOOKUP(Table2[[#This Row],[Job-no]],Table4[],10,FALSE),TRUE)</f>
        <v>0</v>
      </c>
      <c r="BY703" s="39" t="str">
        <f>_xlfn.IFNA(VLOOKUP(Table2[[#This Row],[Job-no]],Table4[],22,FALSE),"Ready")</f>
        <v/>
      </c>
      <c r="BZ703" s="120">
        <f t="shared" si="130"/>
        <v>43469</v>
      </c>
      <c r="CA703" s="120" t="str">
        <f ca="1">IF(OR(Table2[[#This Row],[Saw Date]]=TODAY(),Table2[[#This Row],[Saw Date]]=TODAY()+1), Table2[[#This Row],[Saw Date]],IF(Table2[[#This Row],[Extrusion cut double saw]],"Done",""))</f>
        <v/>
      </c>
      <c r="CB703" s="120" t="str">
        <f ca="1">IF(OR(Table2[[#This Row],[Lens Date]]=TODAY(),Table2[[#This Row],[Lens Date]]=TODAY()+1), Table2[[#This Row],[Lens Date]],IF(Table2[[#This Row],[MSLens]]="Done","Done",""))</f>
        <v>Done</v>
      </c>
      <c r="CC703" s="120" t="str">
        <f ca="1">IF(OR(Table2[[#This Row],[Milling Date]]=TODAY(),Table2[[#This Row],[Milling Date]]=TODAY()+1), Table2[[#This Row],[Milling Date]],IF(Table2[[#This Row],[CNC Holes]]="Ready","Done",""))</f>
        <v/>
      </c>
      <c r="CD703" s="120" t="str">
        <f ca="1">IF(OR(Table2[[#This Row],[Welding Date]]=TODAY(),Table2[[#This Row],[Welding Date]]=TODAY()+1), Table2[[#This Row],[Welding Date]],IF(Table2[[#This Row],[Welding Corners]]="Ready","Done",""))</f>
        <v/>
      </c>
      <c r="CE703" s="120" t="str">
        <f ca="1">IF(OR(Table2[[#This Row],[Puching Date]]=TODAY(),Table2[[#This Row],[Puching Date]]=TODAY()+1), Table2[[#This Row],[Puching Date]],IF(Table2[[#This Row],[Punch Holes]]="Ready","Done",""))</f>
        <v/>
      </c>
      <c r="CF703" s="120">
        <f ca="1">IF(OR(Table2[[#This Row],[Housing Date2]]=TODAY(),Table2[[#This Row],[Housing Date2]]=TODAY()+1),Table2[[#This Row],[Housing Date2]],IF(Table2[[#This Row],[Body Assembly]],"Done",""))</f>
        <v>43467</v>
      </c>
      <c r="CG703" s="120" t="str">
        <f>_xlfn.IFNA(VLOOKUP(Table2[[#This Row],[Job-no]],Table4[],7,FALSE),"Done")</f>
        <v>Machine Shop Started</v>
      </c>
    </row>
    <row r="704" spans="1:85" x14ac:dyDescent="0.25">
      <c r="A704" s="39" t="str">
        <f>_xlfn.CONCAT(Table2[[#This Row],[Order]],"-",Table2[[#This Row],[Line]])</f>
        <v>75801-6</v>
      </c>
      <c r="B704" s="1">
        <v>43469</v>
      </c>
      <c r="C704" s="10">
        <v>75801</v>
      </c>
      <c r="D704" s="7" t="s">
        <v>1365</v>
      </c>
      <c r="E704" s="10">
        <v>6</v>
      </c>
      <c r="F704" s="10">
        <v>1</v>
      </c>
      <c r="G704" s="7" t="s">
        <v>165</v>
      </c>
      <c r="H704" s="10">
        <v>2</v>
      </c>
      <c r="I704" s="43" t="b">
        <v>1</v>
      </c>
      <c r="J704" s="43" t="b">
        <v>0</v>
      </c>
      <c r="K704" t="s">
        <v>135</v>
      </c>
      <c r="L704" s="43" t="b">
        <v>0</v>
      </c>
      <c r="M704" s="43" t="b">
        <v>1</v>
      </c>
      <c r="N704" s="43" t="b">
        <v>0</v>
      </c>
      <c r="O704" t="s">
        <v>114</v>
      </c>
      <c r="P704" t="s">
        <v>23</v>
      </c>
      <c r="Q704" t="s">
        <v>114</v>
      </c>
      <c r="R704" t="s">
        <v>114</v>
      </c>
      <c r="S704" t="s">
        <v>114</v>
      </c>
      <c r="T704" t="s">
        <v>114</v>
      </c>
      <c r="U704" t="s">
        <v>114</v>
      </c>
      <c r="V704" t="s">
        <v>114</v>
      </c>
      <c r="W704" s="5">
        <v>43465</v>
      </c>
      <c r="X704" s="7" t="s">
        <v>114</v>
      </c>
      <c r="Y704" s="7"/>
      <c r="Z704" s="7" t="s">
        <v>1046</v>
      </c>
      <c r="AA704" s="7" t="s">
        <v>114</v>
      </c>
      <c r="AB704" s="7" t="s">
        <v>74</v>
      </c>
      <c r="AC704" s="10">
        <v>4</v>
      </c>
      <c r="AD704" s="3" t="s">
        <v>5967</v>
      </c>
      <c r="AE704" s="4" t="s">
        <v>5968</v>
      </c>
      <c r="AF704" s="7"/>
      <c r="AG704" s="7" t="s">
        <v>114</v>
      </c>
      <c r="AH704" s="10">
        <v>2</v>
      </c>
      <c r="AI704" s="3" t="s">
        <v>74</v>
      </c>
      <c r="AJ704" t="s">
        <v>114</v>
      </c>
      <c r="AK704" t="s">
        <v>114</v>
      </c>
      <c r="AL704" s="43" t="b">
        <v>0</v>
      </c>
      <c r="AM704" s="3"/>
      <c r="AN704" s="3"/>
      <c r="AO704" s="43" t="b">
        <v>0</v>
      </c>
      <c r="AP704" s="3" t="b">
        <v>0</v>
      </c>
      <c r="AQ704" s="3">
        <f>VLOOKUP(Table2[[#This Row],[Job-no]],Table3[],26,FALSE)</f>
        <v>600</v>
      </c>
      <c r="AR704" t="str">
        <f t="shared" si="126"/>
        <v>WWS</v>
      </c>
      <c r="AS704" t="str">
        <f>VLOOKUP(AR704,Table1[],4,0)</f>
        <v>surface</v>
      </c>
      <c r="AT704">
        <f>IF(BD704&gt;0,"Pattern",VLOOKUP(AR704,Table1[],5,0))</f>
        <v>0</v>
      </c>
      <c r="AU704" s="34">
        <f>IF(AT704="Pattern",WORKDAY(Table2[[#This Row],[Scheduled Ship Date]],-10),WORKDAY(Table2[[#This Row],[Scheduled Ship Date]],-4))</f>
        <v>43465</v>
      </c>
      <c r="AV704" s="39">
        <f>IF(Table2[[#This Row],[Extrusion cut double saw]]=TRUE,IF(O704="ToDo",IF(AT704="Pattern",Table2[[#This Row],[Total Sections]]*0.4,Table2[[#This Row],[Total Sections]]*0.12),0),IF(AT704="Pattern",Table2[[#This Row],[Total Sections]]*4,Table2[[#This Row],[Total Sections]]*1.2))</f>
        <v>2.4</v>
      </c>
      <c r="AW704" s="42">
        <f ca="1">TODAY()+2</f>
        <v>43469</v>
      </c>
      <c r="AX704" s="42">
        <f>IF(AT704="Pattern",Table2[[#This Row],[Scheduled Ship Date]]-2,Table2[[#This Row],[Scheduled Ship Date]]-3)</f>
        <v>43466</v>
      </c>
      <c r="AY704" s="39">
        <f>IF(Table2[[#This Row],[Pattern]]="Pattern",Table2[[#This Row],[Total Sections]]*4.82,Table2[[#This Row],[Total Sections]]*0.5)</f>
        <v>1</v>
      </c>
      <c r="AZ704" s="42"/>
      <c r="BA704" s="39">
        <f>((Table2[Total Sections]/Table2[Open Qty])-1)*Table2[Open Qty]*12.96</f>
        <v>0</v>
      </c>
      <c r="BB704" s="39"/>
      <c r="BC704" s="39" t="str">
        <f t="shared" si="127"/>
        <v>WWS-SL-500-80-30-L-4'-BLK-120-DP-1-SC-C(W/ KNOCKOUT FOR CONDUIT POWER FEED)</v>
      </c>
      <c r="BD704" s="39">
        <f t="shared" si="128"/>
        <v>0</v>
      </c>
      <c r="BE704" s="39" t="b">
        <f>_xlfn.IFNA(VLOOKUP(Table2[[#This Row],[Job-no]],Table4[],9,FALSE),TRUE)</f>
        <v>1</v>
      </c>
      <c r="BF704" s="39"/>
      <c r="BG704" s="39" t="b">
        <f>_xlfn.IFNA(VLOOKUP(Table2[[#This Row],[Job-no]],Table4[],14,FALSE),TRUE)</f>
        <v>0</v>
      </c>
      <c r="BH704" s="39" t="str">
        <f>_xlfn.IFNA(VLOOKUP(Table2[[#This Row],[Job-no]],Table4[],11,FALSE),"Done")</f>
        <v>Done</v>
      </c>
      <c r="BI704" s="39">
        <f>IF(Table2[[#This Row],[Pattern]]="Pattern",VLOOKUP(Table2[[#This Row],[Product Code]],'Routing data'!$A$2:$W$470,13,FALSE),VLOOKUP(Table2[[#This Row],[Product Code]],'Routing data'!$A$2:$W$470,3,FALSE))</f>
        <v>0</v>
      </c>
      <c r="BJ704" s="39">
        <f>IF(Table2[[#This Row],[Pattern]]="Pattern",VLOOKUP(Table2[[#This Row],[Product Code]],'Routing data'!$A$2:$W$470,14,FALSE),VLOOKUP(Table2[[#This Row],[Product Code]],'Routing data'!$A$2:$W$470,4,FALSE))</f>
        <v>0</v>
      </c>
      <c r="BK704" s="39">
        <f>VLOOKUP(Table2[[#This Row],[Product Code]],'Routing data'!A$4:W$524,16,FALSE)</f>
        <v>0</v>
      </c>
      <c r="BL704" s="42" t="str">
        <f>IF(Table2[[#This Row],[Milling Required]]=0,"x",IF(AT704="Pattern",B704-10,B704-4))</f>
        <v>x</v>
      </c>
      <c r="BM704" s="39"/>
      <c r="BN704" s="42">
        <f t="shared" si="129"/>
        <v>43466</v>
      </c>
      <c r="BO704" s="39" t="str">
        <f>IF(Table2[[#This Row],[Milling]]="x","x",Table2[[#This Row],[Total Sections]]*2)</f>
        <v>x</v>
      </c>
      <c r="BP704" s="39">
        <f>IF(Table2[[#This Row],[Punching]]="x","x",Table2[Total Sections]*2)</f>
        <v>4</v>
      </c>
      <c r="BQ704" s="39">
        <f>IF(Table2[[#This Row],[Pattern]]="Pattern",Table2[Total Sections]*3,Table2[Total Sections]*1.5)</f>
        <v>3</v>
      </c>
      <c r="BR704" s="42"/>
      <c r="BS704" s="39"/>
      <c r="BT704" s="42">
        <f ca="1">TODAY()</f>
        <v>43467</v>
      </c>
      <c r="BU704" s="39"/>
      <c r="BV704" s="39" t="str">
        <f>_xlfn.IFNA(VLOOKUP(Table2[[#This Row],[Job-no]],Table4[],16,FALSE),"Ready")</f>
        <v>ToDo</v>
      </c>
      <c r="BW704" s="39" t="str">
        <f>_xlfn.IFNA(VLOOKUP(Table2[[#This Row],[Job-no]],Table4[],21,FALSE),"Ready")</f>
        <v/>
      </c>
      <c r="BX704" s="39" t="b">
        <f>_xlfn.IFNA(VLOOKUP(Table2[[#This Row],[Job-no]],Table4[],10,FALSE),TRUE)</f>
        <v>0</v>
      </c>
      <c r="BY704" s="39" t="str">
        <f>_xlfn.IFNA(VLOOKUP(Table2[[#This Row],[Job-no]],Table4[],22,FALSE),"Ready")</f>
        <v/>
      </c>
      <c r="BZ704" s="120">
        <f t="shared" si="130"/>
        <v>43469</v>
      </c>
      <c r="CA704" s="120" t="str">
        <f ca="1">IF(OR(Table2[[#This Row],[Saw Date]]=TODAY(),Table2[[#This Row],[Saw Date]]=TODAY()+1), Table2[[#This Row],[Saw Date]],IF(Table2[[#This Row],[Extrusion cut double saw]],"Done",""))</f>
        <v/>
      </c>
      <c r="CB704" s="120" t="str">
        <f ca="1">IF(OR(Table2[[#This Row],[Lens Date]]=TODAY(),Table2[[#This Row],[Lens Date]]=TODAY()+1), Table2[[#This Row],[Lens Date]],IF(Table2[[#This Row],[MSLens]]="Done","Done",""))</f>
        <v>Done</v>
      </c>
      <c r="CC704" s="120" t="str">
        <f ca="1">IF(OR(Table2[[#This Row],[Milling Date]]=TODAY(),Table2[[#This Row],[Milling Date]]=TODAY()+1), Table2[[#This Row],[Milling Date]],IF(Table2[[#This Row],[CNC Holes]]="Ready","Done",""))</f>
        <v/>
      </c>
      <c r="CD704" s="120" t="str">
        <f ca="1">IF(OR(Table2[[#This Row],[Welding Date]]=TODAY(),Table2[[#This Row],[Welding Date]]=TODAY()+1), Table2[[#This Row],[Welding Date]],IF(Table2[[#This Row],[Welding Corners]]="Ready","Done",""))</f>
        <v/>
      </c>
      <c r="CE704" s="120" t="str">
        <f ca="1">IF(OR(Table2[[#This Row],[Puching Date]]=TODAY(),Table2[[#This Row],[Puching Date]]=TODAY()+1), Table2[[#This Row],[Puching Date]],IF(Table2[[#This Row],[Punch Holes]]="Ready","Done",""))</f>
        <v/>
      </c>
      <c r="CF704" s="120">
        <f ca="1">IF(OR(Table2[[#This Row],[Housing Date2]]=TODAY(),Table2[[#This Row],[Housing Date2]]=TODAY()+1),Table2[[#This Row],[Housing Date2]],IF(Table2[[#This Row],[Body Assembly]],"Done",""))</f>
        <v>43467</v>
      </c>
      <c r="CG704" s="120" t="str">
        <f>_xlfn.IFNA(VLOOKUP(Table2[[#This Row],[Job-no]],Table4[],7,FALSE),"Done")</f>
        <v>Machine Shop Started</v>
      </c>
    </row>
    <row r="705" spans="1:85" x14ac:dyDescent="0.25">
      <c r="A705" s="39" t="str">
        <f>_xlfn.CONCAT(Table2[[#This Row],[Order]],"-",Table2[[#This Row],[Line]])</f>
        <v>76897-1</v>
      </c>
      <c r="B705" s="1">
        <v>43469</v>
      </c>
      <c r="C705" s="10">
        <v>76897</v>
      </c>
      <c r="D705" s="7" t="s">
        <v>3057</v>
      </c>
      <c r="E705" s="10">
        <v>1</v>
      </c>
      <c r="F705" s="10">
        <v>1</v>
      </c>
      <c r="G705" s="7" t="s">
        <v>165</v>
      </c>
      <c r="H705" s="10">
        <v>1</v>
      </c>
      <c r="I705" s="43" t="b">
        <v>1</v>
      </c>
      <c r="J705" s="43" t="b">
        <v>0</v>
      </c>
      <c r="K705" t="s">
        <v>114</v>
      </c>
      <c r="L705" s="43" t="b">
        <v>0</v>
      </c>
      <c r="M705" s="43" t="b">
        <v>1</v>
      </c>
      <c r="N705" s="43" t="b">
        <v>0</v>
      </c>
      <c r="O705" t="s">
        <v>114</v>
      </c>
      <c r="P705" t="s">
        <v>114</v>
      </c>
      <c r="Q705" t="s">
        <v>114</v>
      </c>
      <c r="R705" t="s">
        <v>114</v>
      </c>
      <c r="S705" t="s">
        <v>114</v>
      </c>
      <c r="T705" t="s">
        <v>114</v>
      </c>
      <c r="U705" t="s">
        <v>114</v>
      </c>
      <c r="V705" t="s">
        <v>23</v>
      </c>
      <c r="W705" s="5">
        <v>43465</v>
      </c>
      <c r="X705" s="7" t="s">
        <v>114</v>
      </c>
      <c r="Y705" s="7"/>
      <c r="Z705" s="7" t="s">
        <v>3766</v>
      </c>
      <c r="AA705" s="7" t="s">
        <v>114</v>
      </c>
      <c r="AB705" s="7" t="s">
        <v>74</v>
      </c>
      <c r="AC705" s="10">
        <v>7</v>
      </c>
      <c r="AD705" s="3" t="s">
        <v>5967</v>
      </c>
      <c r="AE705" s="4" t="s">
        <v>5968</v>
      </c>
      <c r="AF705" s="7"/>
      <c r="AG705" s="7" t="s">
        <v>114</v>
      </c>
      <c r="AH705" s="10">
        <v>12</v>
      </c>
      <c r="AI705" s="3" t="s">
        <v>74</v>
      </c>
      <c r="AJ705" t="s">
        <v>114</v>
      </c>
      <c r="AK705" t="s">
        <v>114</v>
      </c>
      <c r="AL705" s="43" t="b">
        <v>0</v>
      </c>
      <c r="AM705" s="3"/>
      <c r="AN705" s="3"/>
      <c r="AO705" s="43" t="b">
        <v>0</v>
      </c>
      <c r="AP705" s="3" t="b">
        <v>0</v>
      </c>
      <c r="AQ705" s="3">
        <f>VLOOKUP(Table2[[#This Row],[Job-no]],Table3[],26,FALSE)</f>
        <v>10920</v>
      </c>
      <c r="AR705" t="str">
        <f t="shared" si="126"/>
        <v>BBDILEDPAT</v>
      </c>
      <c r="AS705" t="str">
        <f>VLOOKUP(AR705,Table1[],4,0)</f>
        <v>pendant</v>
      </c>
      <c r="AT705" t="str">
        <f>IF(BD705&gt;0,"Pattern",VLOOKUP(AR705,Table1[],5,0))</f>
        <v>Pattern</v>
      </c>
      <c r="AU705" s="34">
        <f>IF(AT705="Pattern",WORKDAY(Table2[[#This Row],[Scheduled Ship Date]],-10),WORKDAY(Table2[[#This Row],[Scheduled Ship Date]],-4))</f>
        <v>43455</v>
      </c>
      <c r="AV705" s="39">
        <f>IF(Table2[[#This Row],[Extrusion cut double saw]]=TRUE,IF(O705="ToDo",IF(AT705="Pattern",Table2[[#This Row],[Total Sections]]*0.4,Table2[[#This Row],[Total Sections]]*0.12),0),IF(AT705="Pattern",Table2[[#This Row],[Total Sections]]*4,Table2[[#This Row],[Total Sections]]*1.2))</f>
        <v>48</v>
      </c>
      <c r="AW705" s="42">
        <f ca="1">TODAY()+1</f>
        <v>43468</v>
      </c>
      <c r="AX705" s="42">
        <f>IF(AT705="Pattern",Table2[[#This Row],[Scheduled Ship Date]]-2,Table2[[#This Row],[Scheduled Ship Date]]-3)</f>
        <v>43467</v>
      </c>
      <c r="AY705" s="39">
        <f>IF(Table2[[#This Row],[Pattern]]="Pattern",Table2[[#This Row],[Total Sections]]*4.82,Table2[[#This Row],[Total Sections]]*0.5)</f>
        <v>57.84</v>
      </c>
      <c r="AZ705" s="42">
        <f ca="1">TODAY()+1</f>
        <v>43468</v>
      </c>
      <c r="BA705" s="39">
        <f>((Table2[Total Sections]/Table2[Open Qty])-1)*Table2[Open Qty]*12.96</f>
        <v>142.56</v>
      </c>
      <c r="BB705" s="39"/>
      <c r="BC705" s="39" t="str">
        <f t="shared" si="127"/>
        <v>BBDILEDPAT-REC-90(4)-640-400-80-40-SO-96'-NL-AP-120-DP-1-CA(72)-B4(BSL10LST)</v>
      </c>
      <c r="BD705" s="39">
        <f t="shared" si="128"/>
        <v>0</v>
      </c>
      <c r="BE705" s="39" t="b">
        <f>_xlfn.IFNA(VLOOKUP(Table2[[#This Row],[Job-no]],Table4[],9,FALSE),TRUE)</f>
        <v>1</v>
      </c>
      <c r="BF705" s="39"/>
      <c r="BG705" s="39" t="b">
        <f>_xlfn.IFNA(VLOOKUP(Table2[[#This Row],[Job-no]],Table4[],14,FALSE),TRUE)</f>
        <v>0</v>
      </c>
      <c r="BH705" s="39" t="str">
        <f>_xlfn.IFNA(VLOOKUP(Table2[[#This Row],[Job-no]],Table4[],11,FALSE),"Done")</f>
        <v/>
      </c>
      <c r="BI705" s="39">
        <f>IF(Table2[[#This Row],[Pattern]]="Pattern",VLOOKUP(Table2[[#This Row],[Product Code]],'Routing data'!$A$2:$W$470,13,FALSE),VLOOKUP(Table2[[#This Row],[Product Code]],'Routing data'!$A$2:$W$470,3,FALSE))</f>
        <v>0</v>
      </c>
      <c r="BJ705" s="39">
        <f>IF(Table2[[#This Row],[Pattern]]="Pattern",VLOOKUP(Table2[[#This Row],[Product Code]],'Routing data'!$A$2:$W$470,14,FALSE),VLOOKUP(Table2[[#This Row],[Product Code]],'Routing data'!$A$2:$W$470,4,FALSE))</f>
        <v>0</v>
      </c>
      <c r="BK705" s="39">
        <f>VLOOKUP(Table2[[#This Row],[Product Code]],'Routing data'!A$4:W$524,16,FALSE)</f>
        <v>5</v>
      </c>
      <c r="BL705" s="42" t="str">
        <f>IF(Table2[[#This Row],[Milling Required]]=0,"x",IF(AT705="Pattern",B705-10,B705-4))</f>
        <v>x</v>
      </c>
      <c r="BM705" s="39"/>
      <c r="BN705" s="42">
        <f t="shared" si="129"/>
        <v>43467</v>
      </c>
      <c r="BO705" s="39" t="str">
        <f>IF(Table2[[#This Row],[Milling]]="x","x",Table2[[#This Row],[Total Sections]]*2)</f>
        <v>x</v>
      </c>
      <c r="BP705" s="39">
        <f>IF(Table2[[#This Row],[Punching]]="x","x",Table2[Total Sections]*2)</f>
        <v>24</v>
      </c>
      <c r="BQ705" s="39">
        <f>IF(Table2[[#This Row],[Pattern]]="Pattern",Table2[Total Sections]*3,Table2[Total Sections]*1.5)</f>
        <v>36</v>
      </c>
      <c r="BR705" s="39"/>
      <c r="BS705" s="39"/>
      <c r="BT705" s="42">
        <f ca="1">TODAY()+2</f>
        <v>43469</v>
      </c>
      <c r="BU705" s="39"/>
      <c r="BV705" s="39" t="str">
        <f>_xlfn.IFNA(VLOOKUP(Table2[[#This Row],[Job-no]],Table4[],16,FALSE),"Ready")</f>
        <v/>
      </c>
      <c r="BW705" s="39" t="str">
        <f>_xlfn.IFNA(VLOOKUP(Table2[[#This Row],[Job-no]],Table4[],21,FALSE),"Ready")</f>
        <v/>
      </c>
      <c r="BX705" s="39" t="b">
        <f>_xlfn.IFNA(VLOOKUP(Table2[[#This Row],[Job-no]],Table4[],10,FALSE),TRUE)</f>
        <v>0</v>
      </c>
      <c r="BY705" s="39" t="str">
        <f>_xlfn.IFNA(VLOOKUP(Table2[[#This Row],[Job-no]],Table4[],22,FALSE),"Ready")</f>
        <v>ToDo</v>
      </c>
      <c r="BZ705" s="120">
        <f t="shared" si="130"/>
        <v>43469</v>
      </c>
      <c r="CA705" s="120">
        <f ca="1">IF(OR(Table2[[#This Row],[Saw Date]]=TODAY(),Table2[[#This Row],[Saw Date]]=TODAY()+1), Table2[[#This Row],[Saw Date]],IF(Table2[[#This Row],[Extrusion cut double saw]],"Done",""))</f>
        <v>43468</v>
      </c>
      <c r="CB705" s="120">
        <f ca="1">IF(OR(Table2[[#This Row],[Lens Date]]=TODAY(),Table2[[#This Row],[Lens Date]]=TODAY()+1), Table2[[#This Row],[Lens Date]],IF(Table2[[#This Row],[MSLens]]="Done","Done",""))</f>
        <v>43468</v>
      </c>
      <c r="CC705" s="120" t="str">
        <f ca="1">IF(OR(Table2[[#This Row],[Milling Date]]=TODAY(),Table2[[#This Row],[Milling Date]]=TODAY()+1), Table2[[#This Row],[Milling Date]],IF(Table2[[#This Row],[CNC Holes]]="Ready","Done",""))</f>
        <v/>
      </c>
      <c r="CD705" s="120" t="str">
        <f ca="1">IF(OR(Table2[[#This Row],[Welding Date]]=TODAY(),Table2[[#This Row],[Welding Date]]=TODAY()+1), Table2[[#This Row],[Welding Date]],IF(Table2[[#This Row],[Welding Corners]]="Ready","Done",""))</f>
        <v/>
      </c>
      <c r="CE705" s="120" t="str">
        <f ca="1">IF(OR(Table2[[#This Row],[Puching Date]]=TODAY(),Table2[[#This Row],[Puching Date]]=TODAY()+1), Table2[[#This Row],[Puching Date]],IF(Table2[[#This Row],[Punch Holes]]="Ready","Done",""))</f>
        <v/>
      </c>
      <c r="CF705" s="120" t="str">
        <f ca="1">IF(OR(Table2[[#This Row],[Housing Date2]]=TODAY(),Table2[[#This Row],[Housing Date2]]=TODAY()+1),Table2[[#This Row],[Housing Date2]],IF(Table2[[#This Row],[Body Assembly]],"Done",""))</f>
        <v/>
      </c>
      <c r="CG705" s="120" t="str">
        <f>_xlfn.IFNA(VLOOKUP(Table2[[#This Row],[Job-no]],Table4[],7,FALSE),"Done")</f>
        <v>Machine Shop Started</v>
      </c>
    </row>
    <row r="706" spans="1:85" x14ac:dyDescent="0.25">
      <c r="A706" s="39" t="str">
        <f>_xlfn.CONCAT(Table2[[#This Row],[Order]],"-",Table2[[#This Row],[Line]])</f>
        <v>76897-10</v>
      </c>
      <c r="B706" s="1">
        <v>43469</v>
      </c>
      <c r="C706" s="10">
        <v>76897</v>
      </c>
      <c r="D706" s="7" t="s">
        <v>3074</v>
      </c>
      <c r="E706" s="10">
        <v>10</v>
      </c>
      <c r="F706" s="10">
        <v>1</v>
      </c>
      <c r="G706" s="7" t="s">
        <v>165</v>
      </c>
      <c r="H706" s="10">
        <v>2</v>
      </c>
      <c r="I706" s="43" t="b">
        <v>1</v>
      </c>
      <c r="J706" s="43" t="b">
        <v>0</v>
      </c>
      <c r="K706" t="s">
        <v>135</v>
      </c>
      <c r="L706" s="43" t="b">
        <v>0</v>
      </c>
      <c r="M706" s="43" t="b">
        <v>1</v>
      </c>
      <c r="N706" s="43" t="b">
        <v>0</v>
      </c>
      <c r="O706" t="s">
        <v>114</v>
      </c>
      <c r="P706" t="s">
        <v>114</v>
      </c>
      <c r="Q706" t="s">
        <v>114</v>
      </c>
      <c r="R706" t="s">
        <v>114</v>
      </c>
      <c r="S706" t="s">
        <v>114</v>
      </c>
      <c r="T706" t="s">
        <v>114</v>
      </c>
      <c r="U706" t="s">
        <v>114</v>
      </c>
      <c r="V706" t="s">
        <v>114</v>
      </c>
      <c r="W706" s="5">
        <v>43465</v>
      </c>
      <c r="X706" s="7" t="s">
        <v>114</v>
      </c>
      <c r="Y706" s="7"/>
      <c r="Z706" s="7" t="s">
        <v>103</v>
      </c>
      <c r="AA706" s="7" t="s">
        <v>114</v>
      </c>
      <c r="AB706" s="7" t="s">
        <v>74</v>
      </c>
      <c r="AC706" s="10">
        <v>7</v>
      </c>
      <c r="AD706" s="3" t="s">
        <v>5967</v>
      </c>
      <c r="AE706" s="4" t="s">
        <v>5968</v>
      </c>
      <c r="AF706" s="7"/>
      <c r="AG706" s="7" t="s">
        <v>114</v>
      </c>
      <c r="AH706" s="10">
        <v>2</v>
      </c>
      <c r="AI706" s="3" t="s">
        <v>74</v>
      </c>
      <c r="AJ706" t="s">
        <v>114</v>
      </c>
      <c r="AK706" t="s">
        <v>114</v>
      </c>
      <c r="AL706" s="43" t="b">
        <v>0</v>
      </c>
      <c r="AM706" s="3"/>
      <c r="AN706" s="3"/>
      <c r="AO706" s="43" t="b">
        <v>0</v>
      </c>
      <c r="AP706" s="3" t="b">
        <v>0</v>
      </c>
      <c r="AQ706" s="129">
        <f>VLOOKUP(Table2[[#This Row],[Job-no]],Table3[],26,FALSE)</f>
        <v>1140</v>
      </c>
      <c r="AR706" t="str">
        <f t="shared" ref="AR706:AR769" si="138">IFERROR(MID(BC706,1,FIND("-",BC706,1)-1),"")</f>
        <v>BBDILED</v>
      </c>
      <c r="AS706" t="str">
        <f>VLOOKUP(AR706,Table1[],4,0)</f>
        <v>pendant</v>
      </c>
      <c r="AT706">
        <f>IF(BD706&gt;0,"Pattern",VLOOKUP(AR706,Table1[],5,0))</f>
        <v>0</v>
      </c>
      <c r="AU706" s="34">
        <f>IF(AT706="Pattern",WORKDAY(Table2[[#This Row],[Scheduled Ship Date]],-10),WORKDAY(Table2[[#This Row],[Scheduled Ship Date]],-4))</f>
        <v>43465</v>
      </c>
      <c r="AV706" s="39">
        <f>IF(Table2[[#This Row],[Extrusion cut double saw]]=TRUE,IF(O706="ToDo",IF(AT706="Pattern",Table2[[#This Row],[Total Sections]]*0.4,Table2[[#This Row],[Total Sections]]*0.12),0),IF(AT706="Pattern",Table2[[#This Row],[Total Sections]]*4,Table2[[#This Row],[Total Sections]]*1.2))</f>
        <v>2.4</v>
      </c>
      <c r="AW706" s="42">
        <f t="shared" ref="AW706:AW714" ca="1" si="139">TODAY()+2</f>
        <v>43469</v>
      </c>
      <c r="AX706" s="42">
        <f>IF(AT706="Pattern",Table2[[#This Row],[Scheduled Ship Date]]-2,Table2[[#This Row],[Scheduled Ship Date]]-3)</f>
        <v>43466</v>
      </c>
      <c r="AY706" s="39">
        <f>IF(Table2[[#This Row],[Pattern]]="Pattern",Table2[[#This Row],[Total Sections]]*4.82,Table2[[#This Row],[Total Sections]]*0.5)</f>
        <v>1</v>
      </c>
      <c r="AZ706" s="42"/>
      <c r="BA706" s="39">
        <f>((Table2[Total Sections]/Table2[Open Qty])-1)*Table2[Open Qty]*12.96</f>
        <v>0</v>
      </c>
      <c r="BB706" s="39"/>
      <c r="BC706" s="39" t="str">
        <f t="shared" ref="BC706:BC769" si="140">IF(MID(D706,1,2)="SP",MID(D706,FIND("-",D706,1)+1,30),D706)</f>
        <v>BBDILED-640-400-80-40-SO-6-AP-120-DP-1-CT15(72)</v>
      </c>
      <c r="BD706" s="39">
        <f t="shared" ref="BD706:BD769" si="141">IFERROR(FIND("-K(",D706,1),0)</f>
        <v>0</v>
      </c>
      <c r="BE706" s="39" t="b">
        <f>_xlfn.IFNA(VLOOKUP(Table2[[#This Row],[Job-no]],Table4[],9,FALSE),TRUE)</f>
        <v>1</v>
      </c>
      <c r="BF706" s="39"/>
      <c r="BG706" s="39" t="b">
        <f>_xlfn.IFNA(VLOOKUP(Table2[[#This Row],[Job-no]],Table4[],14,FALSE),TRUE)</f>
        <v>0</v>
      </c>
      <c r="BH706" s="39" t="str">
        <f>_xlfn.IFNA(VLOOKUP(Table2[[#This Row],[Job-no]],Table4[],11,FALSE),"Done")</f>
        <v>Done</v>
      </c>
      <c r="BI706" s="39">
        <f>IF(Table2[[#This Row],[Pattern]]="Pattern",VLOOKUP(Table2[[#This Row],[Product Code]],'Routing data'!$A$2:$W$470,13,FALSE),VLOOKUP(Table2[[#This Row],[Product Code]],'Routing data'!$A$2:$W$470,3,FALSE))</f>
        <v>0</v>
      </c>
      <c r="BJ706" s="39">
        <f>IF(Table2[[#This Row],[Pattern]]="Pattern",VLOOKUP(Table2[[#This Row],[Product Code]],'Routing data'!$A$2:$W$470,14,FALSE),VLOOKUP(Table2[[#This Row],[Product Code]],'Routing data'!$A$2:$W$470,4,FALSE))</f>
        <v>0</v>
      </c>
      <c r="BK706" s="39">
        <f>VLOOKUP(Table2[[#This Row],[Product Code]],'Routing data'!A$4:W$524,16,FALSE)</f>
        <v>0</v>
      </c>
      <c r="BL706" s="42" t="str">
        <f>IF(Table2[[#This Row],[Milling Required]]=0,"x",IF(AT706="Pattern",B706-10,B706-4))</f>
        <v>x</v>
      </c>
      <c r="BM706" s="39"/>
      <c r="BN706" s="42">
        <f t="shared" ref="BN706:BN769" si="142">IF(AT706="Pattern",B706-2,B706-3)</f>
        <v>43466</v>
      </c>
      <c r="BO706" s="39" t="str">
        <f>IF(Table2[[#This Row],[Milling]]="x","x",Table2[[#This Row],[Total Sections]]*2)</f>
        <v>x</v>
      </c>
      <c r="BP706" s="39">
        <f>IF(Table2[[#This Row],[Punching]]="x","x",Table2[Total Sections]*2)</f>
        <v>4</v>
      </c>
      <c r="BQ706" s="39">
        <f>IF(Table2[[#This Row],[Pattern]]="Pattern",Table2[Total Sections]*3,Table2[Total Sections]*1.5)</f>
        <v>3</v>
      </c>
      <c r="BR706" s="39"/>
      <c r="BS706" s="39"/>
      <c r="BT706" s="42">
        <f t="shared" ref="BT706:BT714" ca="1" si="143">TODAY()</f>
        <v>43467</v>
      </c>
      <c r="BU706" s="39"/>
      <c r="BV706" s="39" t="str">
        <f>_xlfn.IFNA(VLOOKUP(Table2[[#This Row],[Job-no]],Table4[],16,FALSE),"Ready")</f>
        <v/>
      </c>
      <c r="BW706" s="39" t="str">
        <f>_xlfn.IFNA(VLOOKUP(Table2[[#This Row],[Job-no]],Table4[],21,FALSE),"Ready")</f>
        <v/>
      </c>
      <c r="BX706" s="39" t="b">
        <f>_xlfn.IFNA(VLOOKUP(Table2[[#This Row],[Job-no]],Table4[],10,FALSE),TRUE)</f>
        <v>0</v>
      </c>
      <c r="BY706" s="39" t="str">
        <f>_xlfn.IFNA(VLOOKUP(Table2[[#This Row],[Job-no]],Table4[],22,FALSE),"Ready")</f>
        <v/>
      </c>
      <c r="BZ706" s="120">
        <f t="shared" ref="BZ706:BZ769" si="144">B706</f>
        <v>43469</v>
      </c>
      <c r="CA706" s="120" t="str">
        <f ca="1">IF(OR(Table2[[#This Row],[Saw Date]]=TODAY(),Table2[[#This Row],[Saw Date]]=TODAY()+1), Table2[[#This Row],[Saw Date]],IF(Table2[[#This Row],[Extrusion cut double saw]],"Done",""))</f>
        <v/>
      </c>
      <c r="CB706" s="120" t="str">
        <f ca="1">IF(OR(Table2[[#This Row],[Lens Date]]=TODAY(),Table2[[#This Row],[Lens Date]]=TODAY()+1), Table2[[#This Row],[Lens Date]],IF(Table2[[#This Row],[MSLens]]="Done","Done",""))</f>
        <v>Done</v>
      </c>
      <c r="CC706" s="120" t="str">
        <f ca="1">IF(OR(Table2[[#This Row],[Milling Date]]=TODAY(),Table2[[#This Row],[Milling Date]]=TODAY()+1), Table2[[#This Row],[Milling Date]],IF(Table2[[#This Row],[CNC Holes]]="Ready","Done",""))</f>
        <v/>
      </c>
      <c r="CD706" s="120" t="str">
        <f ca="1">IF(OR(Table2[[#This Row],[Welding Date]]=TODAY(),Table2[[#This Row],[Welding Date]]=TODAY()+1), Table2[[#This Row],[Welding Date]],IF(Table2[[#This Row],[Welding Corners]]="Ready","Done",""))</f>
        <v/>
      </c>
      <c r="CE706" s="120" t="str">
        <f ca="1">IF(OR(Table2[[#This Row],[Puching Date]]=TODAY(),Table2[[#This Row],[Puching Date]]=TODAY()+1), Table2[[#This Row],[Puching Date]],IF(Table2[[#This Row],[Punch Holes]]="Ready","Done",""))</f>
        <v/>
      </c>
      <c r="CF706" s="120">
        <f ca="1">IF(OR(Table2[[#This Row],[Housing Date2]]=TODAY(),Table2[[#This Row],[Housing Date2]]=TODAY()+1),Table2[[#This Row],[Housing Date2]],IF(Table2[[#This Row],[Body Assembly]],"Done",""))</f>
        <v>43467</v>
      </c>
      <c r="CG706" s="120" t="str">
        <f>_xlfn.IFNA(VLOOKUP(Table2[[#This Row],[Job-no]],Table4[],7,FALSE),"Done")</f>
        <v>Machine Shop Started</v>
      </c>
    </row>
    <row r="707" spans="1:85" x14ac:dyDescent="0.25">
      <c r="A707" s="39" t="str">
        <f>_xlfn.CONCAT(Table2[[#This Row],[Order]],"-",Table2[[#This Row],[Line]])</f>
        <v>76897-2</v>
      </c>
      <c r="B707" s="1">
        <v>43469</v>
      </c>
      <c r="C707" s="10">
        <v>76897</v>
      </c>
      <c r="D707" s="7" t="s">
        <v>3059</v>
      </c>
      <c r="E707" s="10">
        <v>2</v>
      </c>
      <c r="F707" s="10">
        <v>1</v>
      </c>
      <c r="G707" s="7" t="s">
        <v>165</v>
      </c>
      <c r="H707" s="10">
        <v>2</v>
      </c>
      <c r="I707" s="43" t="b">
        <v>1</v>
      </c>
      <c r="J707" s="43" t="b">
        <v>0</v>
      </c>
      <c r="K707" t="s">
        <v>135</v>
      </c>
      <c r="L707" s="43" t="b">
        <v>0</v>
      </c>
      <c r="M707" s="43" t="b">
        <v>1</v>
      </c>
      <c r="N707" s="43" t="b">
        <v>0</v>
      </c>
      <c r="O707" t="s">
        <v>114</v>
      </c>
      <c r="P707" t="s">
        <v>114</v>
      </c>
      <c r="Q707" t="s">
        <v>114</v>
      </c>
      <c r="R707" t="s">
        <v>114</v>
      </c>
      <c r="S707" t="s">
        <v>114</v>
      </c>
      <c r="T707" t="s">
        <v>114</v>
      </c>
      <c r="U707" t="s">
        <v>114</v>
      </c>
      <c r="V707" t="s">
        <v>114</v>
      </c>
      <c r="W707" s="5">
        <v>43465</v>
      </c>
      <c r="X707" s="7" t="s">
        <v>114</v>
      </c>
      <c r="Y707" s="7"/>
      <c r="Z707" s="7" t="s">
        <v>103</v>
      </c>
      <c r="AA707" s="7" t="s">
        <v>114</v>
      </c>
      <c r="AB707" s="7" t="s">
        <v>74</v>
      </c>
      <c r="AC707" s="10">
        <v>7</v>
      </c>
      <c r="AD707" s="3" t="s">
        <v>5967</v>
      </c>
      <c r="AE707" s="4" t="s">
        <v>5968</v>
      </c>
      <c r="AF707" s="7"/>
      <c r="AG707" s="7" t="s">
        <v>114</v>
      </c>
      <c r="AH707" s="10">
        <v>2</v>
      </c>
      <c r="AI707" s="3" t="s">
        <v>74</v>
      </c>
      <c r="AJ707" t="s">
        <v>114</v>
      </c>
      <c r="AK707" t="s">
        <v>114</v>
      </c>
      <c r="AL707" s="43" t="b">
        <v>0</v>
      </c>
      <c r="AM707" s="3"/>
      <c r="AN707" s="3"/>
      <c r="AO707" s="43" t="b">
        <v>0</v>
      </c>
      <c r="AP707" s="3" t="b">
        <v>0</v>
      </c>
      <c r="AQ707" s="3">
        <f>VLOOKUP(Table2[[#This Row],[Job-no]],Table3[],26,FALSE)</f>
        <v>1140</v>
      </c>
      <c r="AR707" t="str">
        <f t="shared" si="138"/>
        <v>BBDILED</v>
      </c>
      <c r="AS707" t="str">
        <f>VLOOKUP(AR707,Table1[],4,0)</f>
        <v>pendant</v>
      </c>
      <c r="AT707">
        <f>IF(BD707&gt;0,"Pattern",VLOOKUP(AR707,Table1[],5,0))</f>
        <v>0</v>
      </c>
      <c r="AU707" s="34">
        <f>IF(AT707="Pattern",WORKDAY(Table2[[#This Row],[Scheduled Ship Date]],-10),WORKDAY(Table2[[#This Row],[Scheduled Ship Date]],-4))</f>
        <v>43465</v>
      </c>
      <c r="AV707" s="39">
        <f>IF(Table2[[#This Row],[Extrusion cut double saw]]=TRUE,IF(O707="ToDo",IF(AT707="Pattern",Table2[[#This Row],[Total Sections]]*0.4,Table2[[#This Row],[Total Sections]]*0.12),0),IF(AT707="Pattern",Table2[[#This Row],[Total Sections]]*4,Table2[[#This Row],[Total Sections]]*1.2))</f>
        <v>2.4</v>
      </c>
      <c r="AW707" s="42">
        <f t="shared" ca="1" si="139"/>
        <v>43469</v>
      </c>
      <c r="AX707" s="42">
        <f>IF(AT707="Pattern",Table2[[#This Row],[Scheduled Ship Date]]-2,Table2[[#This Row],[Scheduled Ship Date]]-3)</f>
        <v>43466</v>
      </c>
      <c r="AY707" s="39">
        <f>IF(Table2[[#This Row],[Pattern]]="Pattern",Table2[[#This Row],[Total Sections]]*4.82,Table2[[#This Row],[Total Sections]]*0.5)</f>
        <v>1</v>
      </c>
      <c r="AZ707" s="42"/>
      <c r="BA707" s="39">
        <f>((Table2[Total Sections]/Table2[Open Qty])-1)*Table2[Open Qty]*12.96</f>
        <v>0</v>
      </c>
      <c r="BB707" s="39"/>
      <c r="BC707" s="39" t="str">
        <f t="shared" si="140"/>
        <v>BBDILED-640-400-80-40-SO-6-AP-120-DP-1-CA(72)</v>
      </c>
      <c r="BD707" s="39">
        <f t="shared" si="141"/>
        <v>0</v>
      </c>
      <c r="BE707" s="39" t="b">
        <f>_xlfn.IFNA(VLOOKUP(Table2[[#This Row],[Job-no]],Table4[],9,FALSE),TRUE)</f>
        <v>1</v>
      </c>
      <c r="BF707" s="39"/>
      <c r="BG707" s="39" t="b">
        <f>_xlfn.IFNA(VLOOKUP(Table2[[#This Row],[Job-no]],Table4[],14,FALSE),TRUE)</f>
        <v>0</v>
      </c>
      <c r="BH707" s="39" t="str">
        <f>_xlfn.IFNA(VLOOKUP(Table2[[#This Row],[Job-no]],Table4[],11,FALSE),"Done")</f>
        <v>Done</v>
      </c>
      <c r="BI707" s="39">
        <f>IF(Table2[[#This Row],[Pattern]]="Pattern",VLOOKUP(Table2[[#This Row],[Product Code]],'Routing data'!$A$2:$W$470,13,FALSE),VLOOKUP(Table2[[#This Row],[Product Code]],'Routing data'!$A$2:$W$470,3,FALSE))</f>
        <v>0</v>
      </c>
      <c r="BJ707" s="39">
        <f>IF(Table2[[#This Row],[Pattern]]="Pattern",VLOOKUP(Table2[[#This Row],[Product Code]],'Routing data'!$A$2:$W$470,14,FALSE),VLOOKUP(Table2[[#This Row],[Product Code]],'Routing data'!$A$2:$W$470,4,FALSE))</f>
        <v>0</v>
      </c>
      <c r="BK707" s="39">
        <f>VLOOKUP(Table2[[#This Row],[Product Code]],'Routing data'!A$4:W$524,16,FALSE)</f>
        <v>0</v>
      </c>
      <c r="BL707" s="42" t="str">
        <f>IF(Table2[[#This Row],[Milling Required]]=0,"x",IF(AT707="Pattern",B707-10,B707-4))</f>
        <v>x</v>
      </c>
      <c r="BM707" s="39"/>
      <c r="BN707" s="42">
        <f t="shared" si="142"/>
        <v>43466</v>
      </c>
      <c r="BO707" s="39" t="str">
        <f>IF(Table2[[#This Row],[Milling]]="x","x",Table2[[#This Row],[Total Sections]]*2)</f>
        <v>x</v>
      </c>
      <c r="BP707" s="39">
        <f>IF(Table2[[#This Row],[Punching]]="x","x",Table2[Total Sections]*2)</f>
        <v>4</v>
      </c>
      <c r="BQ707" s="39">
        <f>IF(Table2[[#This Row],[Pattern]]="Pattern",Table2[Total Sections]*3,Table2[Total Sections]*1.5)</f>
        <v>3</v>
      </c>
      <c r="BR707" s="39"/>
      <c r="BS707" s="39"/>
      <c r="BT707" s="42">
        <f t="shared" ca="1" si="143"/>
        <v>43467</v>
      </c>
      <c r="BU707" s="39"/>
      <c r="BV707" s="39" t="str">
        <f>_xlfn.IFNA(VLOOKUP(Table2[[#This Row],[Job-no]],Table4[],16,FALSE),"Ready")</f>
        <v/>
      </c>
      <c r="BW707" s="39" t="str">
        <f>_xlfn.IFNA(VLOOKUP(Table2[[#This Row],[Job-no]],Table4[],21,FALSE),"Ready")</f>
        <v/>
      </c>
      <c r="BX707" s="39" t="b">
        <f>_xlfn.IFNA(VLOOKUP(Table2[[#This Row],[Job-no]],Table4[],10,FALSE),TRUE)</f>
        <v>0</v>
      </c>
      <c r="BY707" s="39" t="str">
        <f>_xlfn.IFNA(VLOOKUP(Table2[[#This Row],[Job-no]],Table4[],22,FALSE),"Ready")</f>
        <v/>
      </c>
      <c r="BZ707" s="120">
        <f t="shared" si="144"/>
        <v>43469</v>
      </c>
      <c r="CA707" s="120" t="str">
        <f ca="1">IF(OR(Table2[[#This Row],[Saw Date]]=TODAY(),Table2[[#This Row],[Saw Date]]=TODAY()+1), Table2[[#This Row],[Saw Date]],IF(Table2[[#This Row],[Extrusion cut double saw]],"Done",""))</f>
        <v/>
      </c>
      <c r="CB707" s="120" t="str">
        <f ca="1">IF(OR(Table2[[#This Row],[Lens Date]]=TODAY(),Table2[[#This Row],[Lens Date]]=TODAY()+1), Table2[[#This Row],[Lens Date]],IF(Table2[[#This Row],[MSLens]]="Done","Done",""))</f>
        <v>Done</v>
      </c>
      <c r="CC707" s="120" t="str">
        <f ca="1">IF(OR(Table2[[#This Row],[Milling Date]]=TODAY(),Table2[[#This Row],[Milling Date]]=TODAY()+1), Table2[[#This Row],[Milling Date]],IF(Table2[[#This Row],[CNC Holes]]="Ready","Done",""))</f>
        <v/>
      </c>
      <c r="CD707" s="120" t="str">
        <f ca="1">IF(OR(Table2[[#This Row],[Welding Date]]=TODAY(),Table2[[#This Row],[Welding Date]]=TODAY()+1), Table2[[#This Row],[Welding Date]],IF(Table2[[#This Row],[Welding Corners]]="Ready","Done",""))</f>
        <v/>
      </c>
      <c r="CE707" s="120" t="str">
        <f ca="1">IF(OR(Table2[[#This Row],[Puching Date]]=TODAY(),Table2[[#This Row],[Puching Date]]=TODAY()+1), Table2[[#This Row],[Puching Date]],IF(Table2[[#This Row],[Punch Holes]]="Ready","Done",""))</f>
        <v/>
      </c>
      <c r="CF707" s="120">
        <f ca="1">IF(OR(Table2[[#This Row],[Housing Date2]]=TODAY(),Table2[[#This Row],[Housing Date2]]=TODAY()+1),Table2[[#This Row],[Housing Date2]],IF(Table2[[#This Row],[Body Assembly]],"Done",""))</f>
        <v>43467</v>
      </c>
      <c r="CG707" s="120" t="str">
        <f>_xlfn.IFNA(VLOOKUP(Table2[[#This Row],[Job-no]],Table4[],7,FALSE),"Done")</f>
        <v>Machine Shop Started</v>
      </c>
    </row>
    <row r="708" spans="1:85" x14ac:dyDescent="0.25">
      <c r="A708" s="39" t="str">
        <f>_xlfn.CONCAT(Table2[[#This Row],[Order]],"-",Table2[[#This Row],[Line]])</f>
        <v>76897-3</v>
      </c>
      <c r="B708" s="1">
        <v>43469</v>
      </c>
      <c r="C708" s="10">
        <v>76897</v>
      </c>
      <c r="D708" s="7" t="s">
        <v>3061</v>
      </c>
      <c r="E708" s="10">
        <v>3</v>
      </c>
      <c r="F708" s="10">
        <v>1</v>
      </c>
      <c r="G708" s="7" t="s">
        <v>165</v>
      </c>
      <c r="H708" s="10">
        <v>2</v>
      </c>
      <c r="I708" s="43" t="b">
        <v>1</v>
      </c>
      <c r="J708" s="43" t="b">
        <v>0</v>
      </c>
      <c r="K708" t="s">
        <v>135</v>
      </c>
      <c r="L708" s="43" t="b">
        <v>0</v>
      </c>
      <c r="M708" s="43" t="b">
        <v>1</v>
      </c>
      <c r="N708" s="43" t="b">
        <v>0</v>
      </c>
      <c r="O708" t="s">
        <v>114</v>
      </c>
      <c r="P708" t="s">
        <v>114</v>
      </c>
      <c r="Q708" t="s">
        <v>114</v>
      </c>
      <c r="R708" t="s">
        <v>114</v>
      </c>
      <c r="S708" t="s">
        <v>114</v>
      </c>
      <c r="T708" t="s">
        <v>114</v>
      </c>
      <c r="U708" t="s">
        <v>114</v>
      </c>
      <c r="V708" t="s">
        <v>114</v>
      </c>
      <c r="W708" s="5">
        <v>43465</v>
      </c>
      <c r="X708" s="7" t="s">
        <v>114</v>
      </c>
      <c r="Y708" s="7"/>
      <c r="Z708" s="7" t="s">
        <v>103</v>
      </c>
      <c r="AA708" s="7" t="s">
        <v>114</v>
      </c>
      <c r="AB708" s="7" t="s">
        <v>74</v>
      </c>
      <c r="AC708" s="10">
        <v>7</v>
      </c>
      <c r="AD708" s="3" t="s">
        <v>5967</v>
      </c>
      <c r="AE708" s="4" t="s">
        <v>5968</v>
      </c>
      <c r="AF708" s="7"/>
      <c r="AG708" s="7" t="s">
        <v>114</v>
      </c>
      <c r="AH708" s="10">
        <v>2</v>
      </c>
      <c r="AI708" s="3" t="s">
        <v>74</v>
      </c>
      <c r="AJ708" t="s">
        <v>114</v>
      </c>
      <c r="AK708" t="s">
        <v>114</v>
      </c>
      <c r="AL708" s="43" t="b">
        <v>0</v>
      </c>
      <c r="AM708" s="3"/>
      <c r="AN708" s="3"/>
      <c r="AO708" s="43" t="b">
        <v>0</v>
      </c>
      <c r="AP708" s="3" t="b">
        <v>0</v>
      </c>
      <c r="AQ708" s="3">
        <f>VLOOKUP(Table2[[#This Row],[Job-no]],Table3[],26,FALSE)</f>
        <v>1500</v>
      </c>
      <c r="AR708" t="str">
        <f t="shared" si="138"/>
        <v>BBDILED</v>
      </c>
      <c r="AS708" t="str">
        <f>VLOOKUP(AR708,Table1[],4,0)</f>
        <v>pendant</v>
      </c>
      <c r="AT708">
        <f>IF(BD708&gt;0,"Pattern",VLOOKUP(AR708,Table1[],5,0))</f>
        <v>0</v>
      </c>
      <c r="AU708" s="34">
        <f>IF(AT708="Pattern",WORKDAY(Table2[[#This Row],[Scheduled Ship Date]],-10),WORKDAY(Table2[[#This Row],[Scheduled Ship Date]],-4))</f>
        <v>43465</v>
      </c>
      <c r="AV708" s="39">
        <f>IF(Table2[[#This Row],[Extrusion cut double saw]]=TRUE,IF(O708="ToDo",IF(AT708="Pattern",Table2[[#This Row],[Total Sections]]*0.4,Table2[[#This Row],[Total Sections]]*0.12),0),IF(AT708="Pattern",Table2[[#This Row],[Total Sections]]*4,Table2[[#This Row],[Total Sections]]*1.2))</f>
        <v>2.4</v>
      </c>
      <c r="AW708" s="42">
        <f t="shared" ca="1" si="139"/>
        <v>43469</v>
      </c>
      <c r="AX708" s="42">
        <f>IF(AT708="Pattern",Table2[[#This Row],[Scheduled Ship Date]]-2,Table2[[#This Row],[Scheduled Ship Date]]-3)</f>
        <v>43466</v>
      </c>
      <c r="AY708" s="39">
        <f>IF(Table2[[#This Row],[Pattern]]="Pattern",Table2[[#This Row],[Total Sections]]*4.82,Table2[[#This Row],[Total Sections]]*0.5)</f>
        <v>1</v>
      </c>
      <c r="AZ708" s="42"/>
      <c r="BA708" s="39">
        <f>((Table2[Total Sections]/Table2[Open Qty])-1)*Table2[Open Qty]*12.96</f>
        <v>0</v>
      </c>
      <c r="BB708" s="39"/>
      <c r="BC708" s="39" t="str">
        <f t="shared" si="140"/>
        <v>BBDILED-640-400-80-40-SO-6-AP-120-DP-1-CA(72)-B1(BSL10LST)</v>
      </c>
      <c r="BD708" s="39">
        <f t="shared" si="141"/>
        <v>0</v>
      </c>
      <c r="BE708" s="39" t="b">
        <f>_xlfn.IFNA(VLOOKUP(Table2[[#This Row],[Job-no]],Table4[],9,FALSE),TRUE)</f>
        <v>1</v>
      </c>
      <c r="BF708" s="39"/>
      <c r="BG708" s="39" t="b">
        <f>_xlfn.IFNA(VLOOKUP(Table2[[#This Row],[Job-no]],Table4[],14,FALSE),TRUE)</f>
        <v>0</v>
      </c>
      <c r="BH708" s="39" t="str">
        <f>_xlfn.IFNA(VLOOKUP(Table2[[#This Row],[Job-no]],Table4[],11,FALSE),"Done")</f>
        <v>Done</v>
      </c>
      <c r="BI708" s="39">
        <f>IF(Table2[[#This Row],[Pattern]]="Pattern",VLOOKUP(Table2[[#This Row],[Product Code]],'Routing data'!$A$2:$W$470,13,FALSE),VLOOKUP(Table2[[#This Row],[Product Code]],'Routing data'!$A$2:$W$470,3,FALSE))</f>
        <v>0</v>
      </c>
      <c r="BJ708" s="39">
        <f>IF(Table2[[#This Row],[Pattern]]="Pattern",VLOOKUP(Table2[[#This Row],[Product Code]],'Routing data'!$A$2:$W$470,14,FALSE),VLOOKUP(Table2[[#This Row],[Product Code]],'Routing data'!$A$2:$W$470,4,FALSE))</f>
        <v>0</v>
      </c>
      <c r="BK708" s="39">
        <f>VLOOKUP(Table2[[#This Row],[Product Code]],'Routing data'!A$4:W$524,16,FALSE)</f>
        <v>0</v>
      </c>
      <c r="BL708" s="42" t="str">
        <f>IF(Table2[[#This Row],[Milling Required]]=0,"x",IF(AT708="Pattern",B708-10,B708-4))</f>
        <v>x</v>
      </c>
      <c r="BM708" s="39"/>
      <c r="BN708" s="42">
        <f t="shared" si="142"/>
        <v>43466</v>
      </c>
      <c r="BO708" s="39" t="str">
        <f>IF(Table2[[#This Row],[Milling]]="x","x",Table2[[#This Row],[Total Sections]]*2)</f>
        <v>x</v>
      </c>
      <c r="BP708" s="39">
        <f>IF(Table2[[#This Row],[Punching]]="x","x",Table2[Total Sections]*2)</f>
        <v>4</v>
      </c>
      <c r="BQ708" s="39">
        <f>IF(Table2[[#This Row],[Pattern]]="Pattern",Table2[Total Sections]*3,Table2[Total Sections]*1.5)</f>
        <v>3</v>
      </c>
      <c r="BR708" s="42"/>
      <c r="BS708" s="39"/>
      <c r="BT708" s="42">
        <f t="shared" ca="1" si="143"/>
        <v>43467</v>
      </c>
      <c r="BU708" s="39"/>
      <c r="BV708" s="39" t="str">
        <f>_xlfn.IFNA(VLOOKUP(Table2[[#This Row],[Job-no]],Table4[],16,FALSE),"Ready")</f>
        <v/>
      </c>
      <c r="BW708" s="39" t="str">
        <f>_xlfn.IFNA(VLOOKUP(Table2[[#This Row],[Job-no]],Table4[],21,FALSE),"Ready")</f>
        <v/>
      </c>
      <c r="BX708" s="39" t="b">
        <f>_xlfn.IFNA(VLOOKUP(Table2[[#This Row],[Job-no]],Table4[],10,FALSE),TRUE)</f>
        <v>0</v>
      </c>
      <c r="BY708" s="39" t="str">
        <f>_xlfn.IFNA(VLOOKUP(Table2[[#This Row],[Job-no]],Table4[],22,FALSE),"Ready")</f>
        <v/>
      </c>
      <c r="BZ708" s="120">
        <f t="shared" si="144"/>
        <v>43469</v>
      </c>
      <c r="CA708" s="120" t="str">
        <f ca="1">IF(OR(Table2[[#This Row],[Saw Date]]=TODAY(),Table2[[#This Row],[Saw Date]]=TODAY()+1), Table2[[#This Row],[Saw Date]],IF(Table2[[#This Row],[Extrusion cut double saw]],"Done",""))</f>
        <v/>
      </c>
      <c r="CB708" s="120" t="str">
        <f ca="1">IF(OR(Table2[[#This Row],[Lens Date]]=TODAY(),Table2[[#This Row],[Lens Date]]=TODAY()+1), Table2[[#This Row],[Lens Date]],IF(Table2[[#This Row],[MSLens]]="Done","Done",""))</f>
        <v>Done</v>
      </c>
      <c r="CC708" s="120" t="str">
        <f ca="1">IF(OR(Table2[[#This Row],[Milling Date]]=TODAY(),Table2[[#This Row],[Milling Date]]=TODAY()+1), Table2[[#This Row],[Milling Date]],IF(Table2[[#This Row],[CNC Holes]]="Ready","Done",""))</f>
        <v/>
      </c>
      <c r="CD708" s="120" t="str">
        <f ca="1">IF(OR(Table2[[#This Row],[Welding Date]]=TODAY(),Table2[[#This Row],[Welding Date]]=TODAY()+1), Table2[[#This Row],[Welding Date]],IF(Table2[[#This Row],[Welding Corners]]="Ready","Done",""))</f>
        <v/>
      </c>
      <c r="CE708" s="120" t="str">
        <f ca="1">IF(OR(Table2[[#This Row],[Puching Date]]=TODAY(),Table2[[#This Row],[Puching Date]]=TODAY()+1), Table2[[#This Row],[Puching Date]],IF(Table2[[#This Row],[Punch Holes]]="Ready","Done",""))</f>
        <v/>
      </c>
      <c r="CF708" s="120">
        <f ca="1">IF(OR(Table2[[#This Row],[Housing Date2]]=TODAY(),Table2[[#This Row],[Housing Date2]]=TODAY()+1),Table2[[#This Row],[Housing Date2]],IF(Table2[[#This Row],[Body Assembly]],"Done",""))</f>
        <v>43467</v>
      </c>
      <c r="CG708" s="120" t="str">
        <f>_xlfn.IFNA(VLOOKUP(Table2[[#This Row],[Job-no]],Table4[],7,FALSE),"Done")</f>
        <v>Machine Shop Started</v>
      </c>
    </row>
    <row r="709" spans="1:85" x14ac:dyDescent="0.25">
      <c r="A709" s="39" t="str">
        <f>_xlfn.CONCAT(Table2[[#This Row],[Order]],"-",Table2[[#This Row],[Line]])</f>
        <v>76897-4</v>
      </c>
      <c r="B709" s="1">
        <v>43469</v>
      </c>
      <c r="C709" s="10">
        <v>76897</v>
      </c>
      <c r="D709" s="7" t="s">
        <v>3063</v>
      </c>
      <c r="E709" s="10">
        <v>4</v>
      </c>
      <c r="F709" s="10">
        <v>1</v>
      </c>
      <c r="G709" s="7" t="s">
        <v>165</v>
      </c>
      <c r="H709" s="10">
        <v>2</v>
      </c>
      <c r="I709" s="43" t="b">
        <v>1</v>
      </c>
      <c r="J709" s="43" t="b">
        <v>0</v>
      </c>
      <c r="K709" t="s">
        <v>135</v>
      </c>
      <c r="L709" s="43" t="b">
        <v>0</v>
      </c>
      <c r="M709" s="43" t="b">
        <v>1</v>
      </c>
      <c r="N709" s="43" t="b">
        <v>0</v>
      </c>
      <c r="O709" t="s">
        <v>114</v>
      </c>
      <c r="P709" t="s">
        <v>114</v>
      </c>
      <c r="Q709" t="s">
        <v>114</v>
      </c>
      <c r="R709" t="s">
        <v>114</v>
      </c>
      <c r="S709" t="s">
        <v>114</v>
      </c>
      <c r="T709" t="s">
        <v>114</v>
      </c>
      <c r="U709" t="s">
        <v>114</v>
      </c>
      <c r="V709" t="s">
        <v>114</v>
      </c>
      <c r="W709" s="5">
        <v>43465</v>
      </c>
      <c r="X709" s="7" t="s">
        <v>114</v>
      </c>
      <c r="Y709" s="7"/>
      <c r="Z709" s="7" t="s">
        <v>175</v>
      </c>
      <c r="AA709" s="7" t="s">
        <v>114</v>
      </c>
      <c r="AB709" s="7" t="s">
        <v>74</v>
      </c>
      <c r="AC709" s="10">
        <v>7</v>
      </c>
      <c r="AD709" s="3" t="s">
        <v>5967</v>
      </c>
      <c r="AE709" s="4" t="s">
        <v>5968</v>
      </c>
      <c r="AF709" s="7"/>
      <c r="AG709" s="7" t="s">
        <v>114</v>
      </c>
      <c r="AH709" s="10">
        <v>2</v>
      </c>
      <c r="AI709" s="3" t="s">
        <v>74</v>
      </c>
      <c r="AJ709" t="s">
        <v>114</v>
      </c>
      <c r="AK709" t="s">
        <v>114</v>
      </c>
      <c r="AL709" s="43" t="b">
        <v>0</v>
      </c>
      <c r="AM709" s="3"/>
      <c r="AN709" s="3"/>
      <c r="AO709" s="43" t="b">
        <v>0</v>
      </c>
      <c r="AP709" s="3" t="b">
        <v>0</v>
      </c>
      <c r="AQ709" s="129">
        <f>VLOOKUP(Table2[[#This Row],[Job-no]],Table3[],26,FALSE)</f>
        <v>1520</v>
      </c>
      <c r="AR709" t="str">
        <f t="shared" si="138"/>
        <v>BBDILED</v>
      </c>
      <c r="AS709" t="str">
        <f>VLOOKUP(AR709,Table1[],4,0)</f>
        <v>pendant</v>
      </c>
      <c r="AT709">
        <f>IF(BD709&gt;0,"Pattern",VLOOKUP(AR709,Table1[],5,0))</f>
        <v>0</v>
      </c>
      <c r="AU709" s="34">
        <f>IF(AT709="Pattern",WORKDAY(Table2[[#This Row],[Scheduled Ship Date]],-10),WORKDAY(Table2[[#This Row],[Scheduled Ship Date]],-4))</f>
        <v>43465</v>
      </c>
      <c r="AV709" s="39">
        <f>IF(Table2[[#This Row],[Extrusion cut double saw]]=TRUE,IF(O709="ToDo",IF(AT709="Pattern",Table2[[#This Row],[Total Sections]]*0.4,Table2[[#This Row],[Total Sections]]*0.12),0),IF(AT709="Pattern",Table2[[#This Row],[Total Sections]]*4,Table2[[#This Row],[Total Sections]]*1.2))</f>
        <v>2.4</v>
      </c>
      <c r="AW709" s="42">
        <f t="shared" ca="1" si="139"/>
        <v>43469</v>
      </c>
      <c r="AX709" s="42">
        <f>IF(AT709="Pattern",Table2[[#This Row],[Scheduled Ship Date]]-2,Table2[[#This Row],[Scheduled Ship Date]]-3)</f>
        <v>43466</v>
      </c>
      <c r="AY709" s="39">
        <f>IF(Table2[[#This Row],[Pattern]]="Pattern",Table2[[#This Row],[Total Sections]]*4.82,Table2[[#This Row],[Total Sections]]*0.5)</f>
        <v>1</v>
      </c>
      <c r="AZ709" s="42"/>
      <c r="BA709" s="39">
        <f>((Table2[Total Sections]/Table2[Open Qty])-1)*Table2[Open Qty]*12.96</f>
        <v>0</v>
      </c>
      <c r="BB709" s="39"/>
      <c r="BC709" s="39" t="str">
        <f t="shared" si="140"/>
        <v>BBDILED-640-400-80-40-SO-8-AP-120-DP-1-CA(72)</v>
      </c>
      <c r="BD709" s="39">
        <f t="shared" si="141"/>
        <v>0</v>
      </c>
      <c r="BE709" s="39" t="b">
        <f>_xlfn.IFNA(VLOOKUP(Table2[[#This Row],[Job-no]],Table4[],9,FALSE),TRUE)</f>
        <v>1</v>
      </c>
      <c r="BF709" s="39"/>
      <c r="BG709" s="39" t="b">
        <f>_xlfn.IFNA(VLOOKUP(Table2[[#This Row],[Job-no]],Table4[],14,FALSE),TRUE)</f>
        <v>0</v>
      </c>
      <c r="BH709" s="39" t="str">
        <f>_xlfn.IFNA(VLOOKUP(Table2[[#This Row],[Job-no]],Table4[],11,FALSE),"Done")</f>
        <v>Done</v>
      </c>
      <c r="BI709" s="39">
        <f>IF(Table2[[#This Row],[Pattern]]="Pattern",VLOOKUP(Table2[[#This Row],[Product Code]],'Routing data'!$A$2:$W$470,13,FALSE),VLOOKUP(Table2[[#This Row],[Product Code]],'Routing data'!$A$2:$W$470,3,FALSE))</f>
        <v>0</v>
      </c>
      <c r="BJ709" s="39">
        <f>IF(Table2[[#This Row],[Pattern]]="Pattern",VLOOKUP(Table2[[#This Row],[Product Code]],'Routing data'!$A$2:$W$470,14,FALSE),VLOOKUP(Table2[[#This Row],[Product Code]],'Routing data'!$A$2:$W$470,4,FALSE))</f>
        <v>0</v>
      </c>
      <c r="BK709" s="39">
        <f>VLOOKUP(Table2[[#This Row],[Product Code]],'Routing data'!A$4:W$524,16,FALSE)</f>
        <v>0</v>
      </c>
      <c r="BL709" s="42" t="str">
        <f>IF(Table2[[#This Row],[Milling Required]]=0,"x",IF(AT709="Pattern",B709-10,B709-4))</f>
        <v>x</v>
      </c>
      <c r="BM709" s="39"/>
      <c r="BN709" s="42">
        <f t="shared" si="142"/>
        <v>43466</v>
      </c>
      <c r="BO709" s="39" t="str">
        <f>IF(Table2[[#This Row],[Milling]]="x","x",Table2[[#This Row],[Total Sections]]*2)</f>
        <v>x</v>
      </c>
      <c r="BP709" s="39">
        <f>IF(Table2[[#This Row],[Punching]]="x","x",Table2[Total Sections]*2)</f>
        <v>4</v>
      </c>
      <c r="BQ709" s="39">
        <f>IF(Table2[[#This Row],[Pattern]]="Pattern",Table2[Total Sections]*3,Table2[Total Sections]*1.5)</f>
        <v>3</v>
      </c>
      <c r="BR709" s="39"/>
      <c r="BS709" s="39"/>
      <c r="BT709" s="42">
        <f t="shared" ca="1" si="143"/>
        <v>43467</v>
      </c>
      <c r="BU709" s="39"/>
      <c r="BV709" s="39" t="str">
        <f>_xlfn.IFNA(VLOOKUP(Table2[[#This Row],[Job-no]],Table4[],16,FALSE),"Ready")</f>
        <v/>
      </c>
      <c r="BW709" s="39" t="str">
        <f>_xlfn.IFNA(VLOOKUP(Table2[[#This Row],[Job-no]],Table4[],21,FALSE),"Ready")</f>
        <v/>
      </c>
      <c r="BX709" s="39" t="b">
        <f>_xlfn.IFNA(VLOOKUP(Table2[[#This Row],[Job-no]],Table4[],10,FALSE),TRUE)</f>
        <v>0</v>
      </c>
      <c r="BY709" s="39" t="str">
        <f>_xlfn.IFNA(VLOOKUP(Table2[[#This Row],[Job-no]],Table4[],22,FALSE),"Ready")</f>
        <v/>
      </c>
      <c r="BZ709" s="120">
        <f t="shared" si="144"/>
        <v>43469</v>
      </c>
      <c r="CA709" s="120" t="str">
        <f ca="1">IF(OR(Table2[[#This Row],[Saw Date]]=TODAY(),Table2[[#This Row],[Saw Date]]=TODAY()+1), Table2[[#This Row],[Saw Date]],IF(Table2[[#This Row],[Extrusion cut double saw]],"Done",""))</f>
        <v/>
      </c>
      <c r="CB709" s="120" t="str">
        <f ca="1">IF(OR(Table2[[#This Row],[Lens Date]]=TODAY(),Table2[[#This Row],[Lens Date]]=TODAY()+1), Table2[[#This Row],[Lens Date]],IF(Table2[[#This Row],[MSLens]]="Done","Done",""))</f>
        <v>Done</v>
      </c>
      <c r="CC709" s="120" t="str">
        <f ca="1">IF(OR(Table2[[#This Row],[Milling Date]]=TODAY(),Table2[[#This Row],[Milling Date]]=TODAY()+1), Table2[[#This Row],[Milling Date]],IF(Table2[[#This Row],[CNC Holes]]="Ready","Done",""))</f>
        <v/>
      </c>
      <c r="CD709" s="120" t="str">
        <f ca="1">IF(OR(Table2[[#This Row],[Welding Date]]=TODAY(),Table2[[#This Row],[Welding Date]]=TODAY()+1), Table2[[#This Row],[Welding Date]],IF(Table2[[#This Row],[Welding Corners]]="Ready","Done",""))</f>
        <v/>
      </c>
      <c r="CE709" s="120" t="str">
        <f ca="1">IF(OR(Table2[[#This Row],[Puching Date]]=TODAY(),Table2[[#This Row],[Puching Date]]=TODAY()+1), Table2[[#This Row],[Puching Date]],IF(Table2[[#This Row],[Punch Holes]]="Ready","Done",""))</f>
        <v/>
      </c>
      <c r="CF709" s="120">
        <f ca="1">IF(OR(Table2[[#This Row],[Housing Date2]]=TODAY(),Table2[[#This Row],[Housing Date2]]=TODAY()+1),Table2[[#This Row],[Housing Date2]],IF(Table2[[#This Row],[Body Assembly]],"Done",""))</f>
        <v>43467</v>
      </c>
      <c r="CG709" s="120" t="str">
        <f>_xlfn.IFNA(VLOOKUP(Table2[[#This Row],[Job-no]],Table4[],7,FALSE),"Done")</f>
        <v>Machine Shop Started</v>
      </c>
    </row>
    <row r="710" spans="1:85" x14ac:dyDescent="0.25">
      <c r="A710" s="39" t="str">
        <f>_xlfn.CONCAT(Table2[[#This Row],[Order]],"-",Table2[[#This Row],[Line]])</f>
        <v>76897-5</v>
      </c>
      <c r="B710" s="1">
        <v>43469</v>
      </c>
      <c r="C710" s="10">
        <v>76897</v>
      </c>
      <c r="D710" s="7" t="s">
        <v>3065</v>
      </c>
      <c r="E710" s="10">
        <v>5</v>
      </c>
      <c r="F710" s="10">
        <v>1</v>
      </c>
      <c r="G710" s="7" t="s">
        <v>165</v>
      </c>
      <c r="H710" s="10">
        <v>3</v>
      </c>
      <c r="I710" s="43" t="b">
        <v>1</v>
      </c>
      <c r="J710" s="43" t="b">
        <v>0</v>
      </c>
      <c r="K710" t="s">
        <v>135</v>
      </c>
      <c r="L710" s="43" t="b">
        <v>0</v>
      </c>
      <c r="M710" s="43" t="b">
        <v>1</v>
      </c>
      <c r="N710" s="43" t="b">
        <v>0</v>
      </c>
      <c r="O710" t="s">
        <v>114</v>
      </c>
      <c r="P710" t="s">
        <v>114</v>
      </c>
      <c r="Q710" t="s">
        <v>114</v>
      </c>
      <c r="R710" t="s">
        <v>114</v>
      </c>
      <c r="S710" t="s">
        <v>114</v>
      </c>
      <c r="T710" t="s">
        <v>114</v>
      </c>
      <c r="U710" t="s">
        <v>114</v>
      </c>
      <c r="V710" t="s">
        <v>114</v>
      </c>
      <c r="W710" s="5">
        <v>43465</v>
      </c>
      <c r="X710" s="7" t="s">
        <v>114</v>
      </c>
      <c r="Y710" s="7"/>
      <c r="Z710" s="7" t="s">
        <v>175</v>
      </c>
      <c r="AA710" s="7" t="s">
        <v>114</v>
      </c>
      <c r="AB710" s="7" t="s">
        <v>74</v>
      </c>
      <c r="AC710" s="10">
        <v>7</v>
      </c>
      <c r="AD710" s="3" t="s">
        <v>5967</v>
      </c>
      <c r="AE710" s="4" t="s">
        <v>5968</v>
      </c>
      <c r="AF710" s="7"/>
      <c r="AG710" s="7" t="s">
        <v>114</v>
      </c>
      <c r="AH710" s="10">
        <v>3</v>
      </c>
      <c r="AI710" s="3" t="s">
        <v>74</v>
      </c>
      <c r="AJ710" t="s">
        <v>114</v>
      </c>
      <c r="AK710" t="s">
        <v>114</v>
      </c>
      <c r="AL710" s="43" t="b">
        <v>0</v>
      </c>
      <c r="AM710" s="3"/>
      <c r="AN710" s="3"/>
      <c r="AO710" s="43" t="b">
        <v>0</v>
      </c>
      <c r="AP710" s="3" t="b">
        <v>0</v>
      </c>
      <c r="AQ710" s="129">
        <f>VLOOKUP(Table2[[#This Row],[Job-no]],Table3[],26,FALSE)</f>
        <v>2820</v>
      </c>
      <c r="AR710" t="str">
        <f t="shared" si="138"/>
        <v>BBDILED</v>
      </c>
      <c r="AS710" t="str">
        <f>VLOOKUP(AR710,Table1[],4,0)</f>
        <v>pendant</v>
      </c>
      <c r="AT710">
        <f>IF(BD710&gt;0,"Pattern",VLOOKUP(AR710,Table1[],5,0))</f>
        <v>0</v>
      </c>
      <c r="AU710" s="34">
        <f>IF(AT710="Pattern",WORKDAY(Table2[[#This Row],[Scheduled Ship Date]],-10),WORKDAY(Table2[[#This Row],[Scheduled Ship Date]],-4))</f>
        <v>43465</v>
      </c>
      <c r="AV710" s="39">
        <f>IF(Table2[[#This Row],[Extrusion cut double saw]]=TRUE,IF(O710="ToDo",IF(AT710="Pattern",Table2[[#This Row],[Total Sections]]*0.4,Table2[[#This Row],[Total Sections]]*0.12),0),IF(AT710="Pattern",Table2[[#This Row],[Total Sections]]*4,Table2[[#This Row],[Total Sections]]*1.2))</f>
        <v>3.5999999999999996</v>
      </c>
      <c r="AW710" s="42">
        <f t="shared" ca="1" si="139"/>
        <v>43469</v>
      </c>
      <c r="AX710" s="42">
        <f>IF(AT710="Pattern",Table2[[#This Row],[Scheduled Ship Date]]-2,Table2[[#This Row],[Scheduled Ship Date]]-3)</f>
        <v>43466</v>
      </c>
      <c r="AY710" s="39">
        <f>IF(Table2[[#This Row],[Pattern]]="Pattern",Table2[[#This Row],[Total Sections]]*4.82,Table2[[#This Row],[Total Sections]]*0.5)</f>
        <v>1.5</v>
      </c>
      <c r="AZ710" s="42"/>
      <c r="BA710" s="39">
        <f>((Table2[Total Sections]/Table2[Open Qty])-1)*Table2[Open Qty]*12.96</f>
        <v>0</v>
      </c>
      <c r="BB710" s="39"/>
      <c r="BC710" s="39" t="str">
        <f t="shared" si="140"/>
        <v>BBDILED-640-400-80-40-SO-8-AP-120-DP-1-CA(72)-B1(BSL10LST)</v>
      </c>
      <c r="BD710" s="39">
        <f t="shared" si="141"/>
        <v>0</v>
      </c>
      <c r="BE710" s="39" t="b">
        <f>_xlfn.IFNA(VLOOKUP(Table2[[#This Row],[Job-no]],Table4[],9,FALSE),TRUE)</f>
        <v>1</v>
      </c>
      <c r="BF710" s="39"/>
      <c r="BG710" s="39" t="b">
        <f>_xlfn.IFNA(VLOOKUP(Table2[[#This Row],[Job-no]],Table4[],14,FALSE),TRUE)</f>
        <v>0</v>
      </c>
      <c r="BH710" s="39" t="str">
        <f>_xlfn.IFNA(VLOOKUP(Table2[[#This Row],[Job-no]],Table4[],11,FALSE),"Done")</f>
        <v>Done</v>
      </c>
      <c r="BI710" s="39">
        <f>IF(Table2[[#This Row],[Pattern]]="Pattern",VLOOKUP(Table2[[#This Row],[Product Code]],'Routing data'!$A$2:$W$470,13,FALSE),VLOOKUP(Table2[[#This Row],[Product Code]],'Routing data'!$A$2:$W$470,3,FALSE))</f>
        <v>0</v>
      </c>
      <c r="BJ710" s="39">
        <f>IF(Table2[[#This Row],[Pattern]]="Pattern",VLOOKUP(Table2[[#This Row],[Product Code]],'Routing data'!$A$2:$W$470,14,FALSE),VLOOKUP(Table2[[#This Row],[Product Code]],'Routing data'!$A$2:$W$470,4,FALSE))</f>
        <v>0</v>
      </c>
      <c r="BK710" s="39">
        <f>VLOOKUP(Table2[[#This Row],[Product Code]],'Routing data'!A$4:W$524,16,FALSE)</f>
        <v>0</v>
      </c>
      <c r="BL710" s="42" t="str">
        <f>IF(Table2[[#This Row],[Milling Required]]=0,"x",IF(AT710="Pattern",B710-10,B710-4))</f>
        <v>x</v>
      </c>
      <c r="BM710" s="39"/>
      <c r="BN710" s="42">
        <f t="shared" si="142"/>
        <v>43466</v>
      </c>
      <c r="BO710" s="39" t="str">
        <f>IF(Table2[[#This Row],[Milling]]="x","x",Table2[[#This Row],[Total Sections]]*2)</f>
        <v>x</v>
      </c>
      <c r="BP710" s="39">
        <f>IF(Table2[[#This Row],[Punching]]="x","x",Table2[Total Sections]*2)</f>
        <v>6</v>
      </c>
      <c r="BQ710" s="39">
        <f>IF(Table2[[#This Row],[Pattern]]="Pattern",Table2[Total Sections]*3,Table2[Total Sections]*1.5)</f>
        <v>4.5</v>
      </c>
      <c r="BR710" s="39"/>
      <c r="BS710" s="39"/>
      <c r="BT710" s="42">
        <f t="shared" ca="1" si="143"/>
        <v>43467</v>
      </c>
      <c r="BU710" s="39"/>
      <c r="BV710" s="39" t="str">
        <f>_xlfn.IFNA(VLOOKUP(Table2[[#This Row],[Job-no]],Table4[],16,FALSE),"Ready")</f>
        <v/>
      </c>
      <c r="BW710" s="39" t="str">
        <f>_xlfn.IFNA(VLOOKUP(Table2[[#This Row],[Job-no]],Table4[],21,FALSE),"Ready")</f>
        <v/>
      </c>
      <c r="BX710" s="39" t="b">
        <f>_xlfn.IFNA(VLOOKUP(Table2[[#This Row],[Job-no]],Table4[],10,FALSE),TRUE)</f>
        <v>0</v>
      </c>
      <c r="BY710" s="39" t="str">
        <f>_xlfn.IFNA(VLOOKUP(Table2[[#This Row],[Job-no]],Table4[],22,FALSE),"Ready")</f>
        <v/>
      </c>
      <c r="BZ710" s="120">
        <f t="shared" si="144"/>
        <v>43469</v>
      </c>
      <c r="CA710" s="120" t="str">
        <f ca="1">IF(OR(Table2[[#This Row],[Saw Date]]=TODAY(),Table2[[#This Row],[Saw Date]]=TODAY()+1), Table2[[#This Row],[Saw Date]],IF(Table2[[#This Row],[Extrusion cut double saw]],"Done",""))</f>
        <v/>
      </c>
      <c r="CB710" s="120" t="str">
        <f ca="1">IF(OR(Table2[[#This Row],[Lens Date]]=TODAY(),Table2[[#This Row],[Lens Date]]=TODAY()+1), Table2[[#This Row],[Lens Date]],IF(Table2[[#This Row],[MSLens]]="Done","Done",""))</f>
        <v>Done</v>
      </c>
      <c r="CC710" s="120" t="str">
        <f ca="1">IF(OR(Table2[[#This Row],[Milling Date]]=TODAY(),Table2[[#This Row],[Milling Date]]=TODAY()+1), Table2[[#This Row],[Milling Date]],IF(Table2[[#This Row],[CNC Holes]]="Ready","Done",""))</f>
        <v/>
      </c>
      <c r="CD710" s="120" t="str">
        <f ca="1">IF(OR(Table2[[#This Row],[Welding Date]]=TODAY(),Table2[[#This Row],[Welding Date]]=TODAY()+1), Table2[[#This Row],[Welding Date]],IF(Table2[[#This Row],[Welding Corners]]="Ready","Done",""))</f>
        <v/>
      </c>
      <c r="CE710" s="120" t="str">
        <f ca="1">IF(OR(Table2[[#This Row],[Puching Date]]=TODAY(),Table2[[#This Row],[Puching Date]]=TODAY()+1), Table2[[#This Row],[Puching Date]],IF(Table2[[#This Row],[Punch Holes]]="Ready","Done",""))</f>
        <v/>
      </c>
      <c r="CF710" s="120">
        <f ca="1">IF(OR(Table2[[#This Row],[Housing Date2]]=TODAY(),Table2[[#This Row],[Housing Date2]]=TODAY()+1),Table2[[#This Row],[Housing Date2]],IF(Table2[[#This Row],[Body Assembly]],"Done",""))</f>
        <v>43467</v>
      </c>
      <c r="CG710" s="120" t="str">
        <f>_xlfn.IFNA(VLOOKUP(Table2[[#This Row],[Job-no]],Table4[],7,FALSE),"Done")</f>
        <v>Machine Shop Started</v>
      </c>
    </row>
    <row r="711" spans="1:85" x14ac:dyDescent="0.25">
      <c r="A711" s="39" t="str">
        <f>_xlfn.CONCAT(Table2[[#This Row],[Order]],"-",Table2[[#This Row],[Line]])</f>
        <v>76897-6</v>
      </c>
      <c r="B711" s="1">
        <v>43469</v>
      </c>
      <c r="C711" s="10">
        <v>76897</v>
      </c>
      <c r="D711" s="7" t="s">
        <v>3067</v>
      </c>
      <c r="E711" s="10">
        <v>6</v>
      </c>
      <c r="F711" s="10">
        <v>1</v>
      </c>
      <c r="G711" s="7" t="s">
        <v>165</v>
      </c>
      <c r="H711" s="10">
        <v>2</v>
      </c>
      <c r="I711" s="43" t="b">
        <v>1</v>
      </c>
      <c r="J711" s="43" t="b">
        <v>0</v>
      </c>
      <c r="K711" t="s">
        <v>135</v>
      </c>
      <c r="L711" s="43" t="b">
        <v>0</v>
      </c>
      <c r="M711" s="43" t="b">
        <v>1</v>
      </c>
      <c r="N711" s="43" t="b">
        <v>0</v>
      </c>
      <c r="O711" t="s">
        <v>114</v>
      </c>
      <c r="P711" t="s">
        <v>114</v>
      </c>
      <c r="Q711" t="s">
        <v>114</v>
      </c>
      <c r="R711" t="s">
        <v>114</v>
      </c>
      <c r="S711" t="s">
        <v>114</v>
      </c>
      <c r="T711" t="s">
        <v>114</v>
      </c>
      <c r="U711" t="s">
        <v>114</v>
      </c>
      <c r="V711" t="s">
        <v>114</v>
      </c>
      <c r="W711" s="5">
        <v>43465</v>
      </c>
      <c r="X711" s="7" t="s">
        <v>114</v>
      </c>
      <c r="Y711" s="7"/>
      <c r="Z711" s="7" t="s">
        <v>109</v>
      </c>
      <c r="AA711" s="7" t="s">
        <v>114</v>
      </c>
      <c r="AB711" s="7" t="s">
        <v>74</v>
      </c>
      <c r="AC711" s="10">
        <v>7</v>
      </c>
      <c r="AD711" s="3" t="s">
        <v>5967</v>
      </c>
      <c r="AE711" s="4" t="s">
        <v>5968</v>
      </c>
      <c r="AF711" s="7"/>
      <c r="AG711" s="7" t="s">
        <v>114</v>
      </c>
      <c r="AH711" s="10">
        <v>4</v>
      </c>
      <c r="AI711" s="3" t="s">
        <v>74</v>
      </c>
      <c r="AJ711" t="s">
        <v>114</v>
      </c>
      <c r="AK711" t="s">
        <v>114</v>
      </c>
      <c r="AL711" s="43" t="b">
        <v>0</v>
      </c>
      <c r="AM711" s="3"/>
      <c r="AN711" s="3"/>
      <c r="AO711" s="43" t="b">
        <v>0</v>
      </c>
      <c r="AP711" s="3" t="b">
        <v>0</v>
      </c>
      <c r="AQ711" s="129">
        <f>VLOOKUP(Table2[[#This Row],[Job-no]],Table3[],26,FALSE)</f>
        <v>3040</v>
      </c>
      <c r="AR711" t="str">
        <f t="shared" si="138"/>
        <v>BBDILED</v>
      </c>
      <c r="AS711" t="str">
        <f>VLOOKUP(AR711,Table1[],4,0)</f>
        <v>pendant</v>
      </c>
      <c r="AT711">
        <f>IF(BD711&gt;0,"Pattern",VLOOKUP(AR711,Table1[],5,0))</f>
        <v>0</v>
      </c>
      <c r="AU711" s="34">
        <f>IF(AT711="Pattern",WORKDAY(Table2[[#This Row],[Scheduled Ship Date]],-10),WORKDAY(Table2[[#This Row],[Scheduled Ship Date]],-4))</f>
        <v>43465</v>
      </c>
      <c r="AV711" s="39">
        <f>IF(Table2[[#This Row],[Extrusion cut double saw]]=TRUE,IF(O711="ToDo",IF(AT711="Pattern",Table2[[#This Row],[Total Sections]]*0.4,Table2[[#This Row],[Total Sections]]*0.12),0),IF(AT711="Pattern",Table2[[#This Row],[Total Sections]]*4,Table2[[#This Row],[Total Sections]]*1.2))</f>
        <v>4.8</v>
      </c>
      <c r="AW711" s="42">
        <f t="shared" ca="1" si="139"/>
        <v>43469</v>
      </c>
      <c r="AX711" s="42">
        <f>IF(AT711="Pattern",Table2[[#This Row],[Scheduled Ship Date]]-2,Table2[[#This Row],[Scheduled Ship Date]]-3)</f>
        <v>43466</v>
      </c>
      <c r="AY711" s="39">
        <f>IF(Table2[[#This Row],[Pattern]]="Pattern",Table2[[#This Row],[Total Sections]]*4.82,Table2[[#This Row],[Total Sections]]*0.5)</f>
        <v>2</v>
      </c>
      <c r="AZ711" s="42"/>
      <c r="BA711" s="39">
        <f>((Table2[Total Sections]/Table2[Open Qty])-1)*Table2[Open Qty]*12.96</f>
        <v>25.92</v>
      </c>
      <c r="BB711" s="39"/>
      <c r="BC711" s="39" t="str">
        <f t="shared" si="140"/>
        <v>BBDILED-640-400-80-40-SO-16-AP-120-DP-1-CT15(60)</v>
      </c>
      <c r="BD711" s="39">
        <f t="shared" si="141"/>
        <v>0</v>
      </c>
      <c r="BE711" s="39" t="b">
        <f>_xlfn.IFNA(VLOOKUP(Table2[[#This Row],[Job-no]],Table4[],9,FALSE),TRUE)</f>
        <v>1</v>
      </c>
      <c r="BF711" s="39"/>
      <c r="BG711" s="39" t="b">
        <f>_xlfn.IFNA(VLOOKUP(Table2[[#This Row],[Job-no]],Table4[],14,FALSE),TRUE)</f>
        <v>0</v>
      </c>
      <c r="BH711" s="39" t="str">
        <f>_xlfn.IFNA(VLOOKUP(Table2[[#This Row],[Job-no]],Table4[],11,FALSE),"Done")</f>
        <v>Done</v>
      </c>
      <c r="BI711" s="39">
        <f>IF(Table2[[#This Row],[Pattern]]="Pattern",VLOOKUP(Table2[[#This Row],[Product Code]],'Routing data'!$A$2:$W$470,13,FALSE),VLOOKUP(Table2[[#This Row],[Product Code]],'Routing data'!$A$2:$W$470,3,FALSE))</f>
        <v>0</v>
      </c>
      <c r="BJ711" s="39">
        <f>IF(Table2[[#This Row],[Pattern]]="Pattern",VLOOKUP(Table2[[#This Row],[Product Code]],'Routing data'!$A$2:$W$470,14,FALSE),VLOOKUP(Table2[[#This Row],[Product Code]],'Routing data'!$A$2:$W$470,4,FALSE))</f>
        <v>0</v>
      </c>
      <c r="BK711" s="39">
        <f>VLOOKUP(Table2[[#This Row],[Product Code]],'Routing data'!A$4:W$524,16,FALSE)</f>
        <v>0</v>
      </c>
      <c r="BL711" s="42" t="str">
        <f>IF(Table2[[#This Row],[Milling Required]]=0,"x",IF(AT711="Pattern",B711-10,B711-4))</f>
        <v>x</v>
      </c>
      <c r="BM711" s="39"/>
      <c r="BN711" s="42">
        <f t="shared" si="142"/>
        <v>43466</v>
      </c>
      <c r="BO711" s="39" t="str">
        <f>IF(Table2[[#This Row],[Milling]]="x","x",Table2[[#This Row],[Total Sections]]*2)</f>
        <v>x</v>
      </c>
      <c r="BP711" s="39">
        <f>IF(Table2[[#This Row],[Punching]]="x","x",Table2[Total Sections]*2)</f>
        <v>8</v>
      </c>
      <c r="BQ711" s="39">
        <f>IF(Table2[[#This Row],[Pattern]]="Pattern",Table2[Total Sections]*3,Table2[Total Sections]*1.5)</f>
        <v>6</v>
      </c>
      <c r="BR711" s="39"/>
      <c r="BS711" s="39"/>
      <c r="BT711" s="42">
        <f t="shared" ca="1" si="143"/>
        <v>43467</v>
      </c>
      <c r="BU711" s="39"/>
      <c r="BV711" s="39" t="str">
        <f>_xlfn.IFNA(VLOOKUP(Table2[[#This Row],[Job-no]],Table4[],16,FALSE),"Ready")</f>
        <v/>
      </c>
      <c r="BW711" s="39" t="str">
        <f>_xlfn.IFNA(VLOOKUP(Table2[[#This Row],[Job-no]],Table4[],21,FALSE),"Ready")</f>
        <v/>
      </c>
      <c r="BX711" s="39" t="b">
        <f>_xlfn.IFNA(VLOOKUP(Table2[[#This Row],[Job-no]],Table4[],10,FALSE),TRUE)</f>
        <v>0</v>
      </c>
      <c r="BY711" s="39" t="str">
        <f>_xlfn.IFNA(VLOOKUP(Table2[[#This Row],[Job-no]],Table4[],22,FALSE),"Ready")</f>
        <v/>
      </c>
      <c r="BZ711" s="120">
        <f t="shared" si="144"/>
        <v>43469</v>
      </c>
      <c r="CA711" s="120" t="str">
        <f ca="1">IF(OR(Table2[[#This Row],[Saw Date]]=TODAY(),Table2[[#This Row],[Saw Date]]=TODAY()+1), Table2[[#This Row],[Saw Date]],IF(Table2[[#This Row],[Extrusion cut double saw]],"Done",""))</f>
        <v/>
      </c>
      <c r="CB711" s="120" t="str">
        <f ca="1">IF(OR(Table2[[#This Row],[Lens Date]]=TODAY(),Table2[[#This Row],[Lens Date]]=TODAY()+1), Table2[[#This Row],[Lens Date]],IF(Table2[[#This Row],[MSLens]]="Done","Done",""))</f>
        <v>Done</v>
      </c>
      <c r="CC711" s="120" t="str">
        <f ca="1">IF(OR(Table2[[#This Row],[Milling Date]]=TODAY(),Table2[[#This Row],[Milling Date]]=TODAY()+1), Table2[[#This Row],[Milling Date]],IF(Table2[[#This Row],[CNC Holes]]="Ready","Done",""))</f>
        <v/>
      </c>
      <c r="CD711" s="120" t="str">
        <f ca="1">IF(OR(Table2[[#This Row],[Welding Date]]=TODAY(),Table2[[#This Row],[Welding Date]]=TODAY()+1), Table2[[#This Row],[Welding Date]],IF(Table2[[#This Row],[Welding Corners]]="Ready","Done",""))</f>
        <v/>
      </c>
      <c r="CE711" s="120" t="str">
        <f ca="1">IF(OR(Table2[[#This Row],[Puching Date]]=TODAY(),Table2[[#This Row],[Puching Date]]=TODAY()+1), Table2[[#This Row],[Puching Date]],IF(Table2[[#This Row],[Punch Holes]]="Ready","Done",""))</f>
        <v/>
      </c>
      <c r="CF711" s="120">
        <f ca="1">IF(OR(Table2[[#This Row],[Housing Date2]]=TODAY(),Table2[[#This Row],[Housing Date2]]=TODAY()+1),Table2[[#This Row],[Housing Date2]],IF(Table2[[#This Row],[Body Assembly]],"Done",""))</f>
        <v>43467</v>
      </c>
      <c r="CG711" s="120" t="str">
        <f>_xlfn.IFNA(VLOOKUP(Table2[[#This Row],[Job-no]],Table4[],7,FALSE),"Done")</f>
        <v>Machine Shop Started</v>
      </c>
    </row>
    <row r="712" spans="1:85" x14ac:dyDescent="0.25">
      <c r="A712" s="39" t="str">
        <f>_xlfn.CONCAT(Table2[[#This Row],[Order]],"-",Table2[[#This Row],[Line]])</f>
        <v>76897-7</v>
      </c>
      <c r="B712" s="1">
        <v>43469</v>
      </c>
      <c r="C712" s="10">
        <v>76897</v>
      </c>
      <c r="D712" s="7" t="s">
        <v>3069</v>
      </c>
      <c r="E712" s="10">
        <v>7</v>
      </c>
      <c r="F712" s="10">
        <v>1</v>
      </c>
      <c r="G712" s="7" t="s">
        <v>165</v>
      </c>
      <c r="H712" s="10">
        <v>1</v>
      </c>
      <c r="I712" s="43" t="b">
        <v>1</v>
      </c>
      <c r="J712" s="43" t="b">
        <v>0</v>
      </c>
      <c r="K712" t="s">
        <v>135</v>
      </c>
      <c r="L712" s="43" t="b">
        <v>0</v>
      </c>
      <c r="M712" s="43" t="b">
        <v>1</v>
      </c>
      <c r="N712" s="43" t="b">
        <v>0</v>
      </c>
      <c r="O712" t="s">
        <v>23</v>
      </c>
      <c r="P712" t="s">
        <v>114</v>
      </c>
      <c r="Q712" t="s">
        <v>114</v>
      </c>
      <c r="R712" t="s">
        <v>114</v>
      </c>
      <c r="S712" t="s">
        <v>114</v>
      </c>
      <c r="T712" t="s">
        <v>114</v>
      </c>
      <c r="U712" t="s">
        <v>23</v>
      </c>
      <c r="V712" t="s">
        <v>114</v>
      </c>
      <c r="W712" s="5">
        <v>43465</v>
      </c>
      <c r="X712" s="7" t="s">
        <v>114</v>
      </c>
      <c r="Y712" s="7"/>
      <c r="Z712" s="7" t="s">
        <v>103</v>
      </c>
      <c r="AA712" s="7" t="s">
        <v>114</v>
      </c>
      <c r="AB712" s="7" t="s">
        <v>74</v>
      </c>
      <c r="AC712" s="10">
        <v>7</v>
      </c>
      <c r="AD712" s="3" t="s">
        <v>5967</v>
      </c>
      <c r="AE712" s="4" t="s">
        <v>5968</v>
      </c>
      <c r="AF712" s="7"/>
      <c r="AG712" s="7" t="s">
        <v>114</v>
      </c>
      <c r="AH712" s="10">
        <v>1</v>
      </c>
      <c r="AI712" s="3" t="s">
        <v>74</v>
      </c>
      <c r="AJ712" t="s">
        <v>114</v>
      </c>
      <c r="AK712" t="s">
        <v>114</v>
      </c>
      <c r="AL712" s="43" t="b">
        <v>0</v>
      </c>
      <c r="AM712" s="3"/>
      <c r="AN712" s="3"/>
      <c r="AO712" s="43" t="b">
        <v>0</v>
      </c>
      <c r="AP712" s="3" t="b">
        <v>0</v>
      </c>
      <c r="AQ712" s="129">
        <f>VLOOKUP(Table2[[#This Row],[Job-no]],Table3[],26,FALSE)</f>
        <v>402</v>
      </c>
      <c r="AR712" t="str">
        <f t="shared" si="138"/>
        <v>BBRLED</v>
      </c>
      <c r="AS712" t="str">
        <f>VLOOKUP(AR712,Table1[],4,0)</f>
        <v>recessed</v>
      </c>
      <c r="AT712">
        <f>IF(BD712&gt;0,"Pattern",VLOOKUP(AR712,Table1[],5,0))</f>
        <v>0</v>
      </c>
      <c r="AU712" s="34">
        <f>IF(AT712="Pattern",WORKDAY(Table2[[#This Row],[Scheduled Ship Date]],-10),WORKDAY(Table2[[#This Row],[Scheduled Ship Date]],-4))</f>
        <v>43465</v>
      </c>
      <c r="AV712" s="39">
        <f>IF(Table2[[#This Row],[Extrusion cut double saw]]=TRUE,IF(O712="ToDo",IF(AT712="Pattern",Table2[[#This Row],[Total Sections]]*0.4,Table2[[#This Row],[Total Sections]]*0.12),0),IF(AT712="Pattern",Table2[[#This Row],[Total Sections]]*4,Table2[[#This Row],[Total Sections]]*1.2))</f>
        <v>1.2</v>
      </c>
      <c r="AW712" s="42">
        <f t="shared" ca="1" si="139"/>
        <v>43469</v>
      </c>
      <c r="AX712" s="42">
        <f>IF(AT712="Pattern",Table2[[#This Row],[Scheduled Ship Date]]-2,Table2[[#This Row],[Scheduled Ship Date]]-3)</f>
        <v>43466</v>
      </c>
      <c r="AY712" s="39">
        <f>IF(Table2[[#This Row],[Pattern]]="Pattern",Table2[[#This Row],[Total Sections]]*4.82,Table2[[#This Row],[Total Sections]]*0.5)</f>
        <v>0.5</v>
      </c>
      <c r="AZ712" s="42"/>
      <c r="BA712" s="39">
        <f>((Table2[Total Sections]/Table2[Open Qty])-1)*Table2[Open Qty]*12.96</f>
        <v>0</v>
      </c>
      <c r="BB712" s="39"/>
      <c r="BC712" s="39" t="str">
        <f t="shared" si="140"/>
        <v>BBRLED-400-80-40-FL-6-W-120-DP-1-DF</v>
      </c>
      <c r="BD712" s="39">
        <f t="shared" si="141"/>
        <v>0</v>
      </c>
      <c r="BE712" s="39" t="b">
        <f>_xlfn.IFNA(VLOOKUP(Table2[[#This Row],[Job-no]],Table4[],9,FALSE),TRUE)</f>
        <v>1</v>
      </c>
      <c r="BF712" s="39"/>
      <c r="BG712" s="39" t="b">
        <f>_xlfn.IFNA(VLOOKUP(Table2[[#This Row],[Job-no]],Table4[],14,FALSE),TRUE)</f>
        <v>0</v>
      </c>
      <c r="BH712" s="39" t="str">
        <f>_xlfn.IFNA(VLOOKUP(Table2[[#This Row],[Job-no]],Table4[],11,FALSE),"Done")</f>
        <v>Done</v>
      </c>
      <c r="BI712" s="39">
        <f>IF(Table2[[#This Row],[Pattern]]="Pattern",VLOOKUP(Table2[[#This Row],[Product Code]],'Routing data'!$A$2:$W$470,13,FALSE),VLOOKUP(Table2[[#This Row],[Product Code]],'Routing data'!$A$2:$W$470,3,FALSE))</f>
        <v>0</v>
      </c>
      <c r="BJ712" s="39">
        <f>IF(Table2[[#This Row],[Pattern]]="Pattern",VLOOKUP(Table2[[#This Row],[Product Code]],'Routing data'!$A$2:$W$470,14,FALSE),VLOOKUP(Table2[[#This Row],[Product Code]],'Routing data'!$A$2:$W$470,4,FALSE))</f>
        <v>3</v>
      </c>
      <c r="BK712" s="39">
        <f>VLOOKUP(Table2[[#This Row],[Product Code]],'Routing data'!A$4:W$524,16,FALSE)</f>
        <v>0</v>
      </c>
      <c r="BL712" s="42" t="str">
        <f>IF(Table2[[#This Row],[Milling Required]]=0,"x",IF(AT712="Pattern",B712-10,B712-4))</f>
        <v>x</v>
      </c>
      <c r="BM712" s="39"/>
      <c r="BN712" s="42">
        <f t="shared" si="142"/>
        <v>43466</v>
      </c>
      <c r="BO712" s="39" t="str">
        <f>IF(Table2[[#This Row],[Milling]]="x","x",Table2[[#This Row],[Total Sections]]*2)</f>
        <v>x</v>
      </c>
      <c r="BP712" s="39">
        <f>IF(Table2[[#This Row],[Punching]]="x","x",Table2[Total Sections]*2)</f>
        <v>2</v>
      </c>
      <c r="BQ712" s="39">
        <f>IF(Table2[[#This Row],[Pattern]]="Pattern",Table2[Total Sections]*3,Table2[Total Sections]*1.5)</f>
        <v>1.5</v>
      </c>
      <c r="BR712" s="39"/>
      <c r="BS712" s="39"/>
      <c r="BT712" s="42">
        <f t="shared" ca="1" si="143"/>
        <v>43467</v>
      </c>
      <c r="BU712" s="39"/>
      <c r="BV712" s="39" t="str">
        <f>_xlfn.IFNA(VLOOKUP(Table2[[#This Row],[Job-no]],Table4[],16,FALSE),"Ready")</f>
        <v/>
      </c>
      <c r="BW712" s="39" t="str">
        <f>_xlfn.IFNA(VLOOKUP(Table2[[#This Row],[Job-no]],Table4[],21,FALSE),"Ready")</f>
        <v>ToDo</v>
      </c>
      <c r="BX712" s="39" t="b">
        <f>_xlfn.IFNA(VLOOKUP(Table2[[#This Row],[Job-no]],Table4[],10,FALSE),TRUE)</f>
        <v>0</v>
      </c>
      <c r="BY712" s="39" t="str">
        <f>_xlfn.IFNA(VLOOKUP(Table2[[#This Row],[Job-no]],Table4[],22,FALSE),"Ready")</f>
        <v/>
      </c>
      <c r="BZ712" s="120">
        <f t="shared" si="144"/>
        <v>43469</v>
      </c>
      <c r="CA712" s="120" t="str">
        <f ca="1">IF(OR(Table2[[#This Row],[Saw Date]]=TODAY(),Table2[[#This Row],[Saw Date]]=TODAY()+1), Table2[[#This Row],[Saw Date]],IF(Table2[[#This Row],[Extrusion cut double saw]],"Done",""))</f>
        <v/>
      </c>
      <c r="CB712" s="120" t="str">
        <f ca="1">IF(OR(Table2[[#This Row],[Lens Date]]=TODAY(),Table2[[#This Row],[Lens Date]]=TODAY()+1), Table2[[#This Row],[Lens Date]],IF(Table2[[#This Row],[MSLens]]="Done","Done",""))</f>
        <v>Done</v>
      </c>
      <c r="CC712" s="120" t="str">
        <f ca="1">IF(OR(Table2[[#This Row],[Milling Date]]=TODAY(),Table2[[#This Row],[Milling Date]]=TODAY()+1), Table2[[#This Row],[Milling Date]],IF(Table2[[#This Row],[CNC Holes]]="Ready","Done",""))</f>
        <v/>
      </c>
      <c r="CD712" s="120" t="str">
        <f ca="1">IF(OR(Table2[[#This Row],[Welding Date]]=TODAY(),Table2[[#This Row],[Welding Date]]=TODAY()+1), Table2[[#This Row],[Welding Date]],IF(Table2[[#This Row],[Welding Corners]]="Ready","Done",""))</f>
        <v/>
      </c>
      <c r="CE712" s="120" t="str">
        <f ca="1">IF(OR(Table2[[#This Row],[Puching Date]]=TODAY(),Table2[[#This Row],[Puching Date]]=TODAY()+1), Table2[[#This Row],[Puching Date]],IF(Table2[[#This Row],[Punch Holes]]="Ready","Done",""))</f>
        <v/>
      </c>
      <c r="CF712" s="120">
        <f ca="1">IF(OR(Table2[[#This Row],[Housing Date2]]=TODAY(),Table2[[#This Row],[Housing Date2]]=TODAY()+1),Table2[[#This Row],[Housing Date2]],IF(Table2[[#This Row],[Body Assembly]],"Done",""))</f>
        <v>43467</v>
      </c>
      <c r="CG712" s="120" t="str">
        <f>_xlfn.IFNA(VLOOKUP(Table2[[#This Row],[Job-no]],Table4[],7,FALSE),"Done")</f>
        <v>Machine Shop Started</v>
      </c>
    </row>
    <row r="713" spans="1:85" x14ac:dyDescent="0.25">
      <c r="A713" s="39" t="str">
        <f>_xlfn.CONCAT(Table2[[#This Row],[Order]],"-",Table2[[#This Row],[Line]])</f>
        <v>76897-8</v>
      </c>
      <c r="B713" s="1">
        <v>43469</v>
      </c>
      <c r="C713" s="10">
        <v>76897</v>
      </c>
      <c r="D713" s="7" t="s">
        <v>3071</v>
      </c>
      <c r="E713" s="10">
        <v>8</v>
      </c>
      <c r="F713" s="10">
        <v>1</v>
      </c>
      <c r="G713" s="7" t="s">
        <v>165</v>
      </c>
      <c r="H713" s="10">
        <v>2</v>
      </c>
      <c r="I713" s="43" t="b">
        <v>1</v>
      </c>
      <c r="J713" s="43" t="b">
        <v>0</v>
      </c>
      <c r="K713" t="s">
        <v>135</v>
      </c>
      <c r="L713" s="43" t="b">
        <v>0</v>
      </c>
      <c r="M713" s="43" t="b">
        <v>1</v>
      </c>
      <c r="N713" s="43" t="b">
        <v>0</v>
      </c>
      <c r="O713" t="s">
        <v>23</v>
      </c>
      <c r="P713" t="s">
        <v>114</v>
      </c>
      <c r="Q713" t="s">
        <v>114</v>
      </c>
      <c r="R713" t="s">
        <v>114</v>
      </c>
      <c r="S713" t="s">
        <v>114</v>
      </c>
      <c r="T713" t="s">
        <v>114</v>
      </c>
      <c r="U713" t="s">
        <v>23</v>
      </c>
      <c r="V713" t="s">
        <v>114</v>
      </c>
      <c r="W713" s="5">
        <v>43465</v>
      </c>
      <c r="X713" s="7" t="s">
        <v>114</v>
      </c>
      <c r="Y713" s="7"/>
      <c r="Z713" s="7" t="s">
        <v>3767</v>
      </c>
      <c r="AA713" s="7" t="s">
        <v>114</v>
      </c>
      <c r="AB713" s="7" t="s">
        <v>74</v>
      </c>
      <c r="AC713" s="10">
        <v>7</v>
      </c>
      <c r="AD713" s="3" t="s">
        <v>5967</v>
      </c>
      <c r="AE713" s="4" t="s">
        <v>5968</v>
      </c>
      <c r="AF713" s="7"/>
      <c r="AG713" s="7" t="s">
        <v>114</v>
      </c>
      <c r="AH713" s="10">
        <v>2</v>
      </c>
      <c r="AI713" s="3" t="s">
        <v>74</v>
      </c>
      <c r="AJ713" t="s">
        <v>114</v>
      </c>
      <c r="AK713" t="s">
        <v>114</v>
      </c>
      <c r="AL713" s="43" t="b">
        <v>0</v>
      </c>
      <c r="AM713" s="3"/>
      <c r="AN713" s="3"/>
      <c r="AO713" s="43" t="b">
        <v>0</v>
      </c>
      <c r="AP713" s="3" t="b">
        <v>0</v>
      </c>
      <c r="AQ713" s="129">
        <f>VLOOKUP(Table2[[#This Row],[Job-no]],Table3[],26,FALSE)</f>
        <v>938</v>
      </c>
      <c r="AR713" t="str">
        <f t="shared" si="138"/>
        <v>BBRLED</v>
      </c>
      <c r="AS713" t="str">
        <f>VLOOKUP(AR713,Table1[],4,0)</f>
        <v>recessed</v>
      </c>
      <c r="AT713">
        <f>IF(BD713&gt;0,"Pattern",VLOOKUP(AR713,Table1[],5,0))</f>
        <v>0</v>
      </c>
      <c r="AU713" s="34">
        <f>IF(AT713="Pattern",WORKDAY(Table2[[#This Row],[Scheduled Ship Date]],-10),WORKDAY(Table2[[#This Row],[Scheduled Ship Date]],-4))</f>
        <v>43465</v>
      </c>
      <c r="AV713" s="39">
        <f>IF(Table2[[#This Row],[Extrusion cut double saw]]=TRUE,IF(O713="ToDo",IF(AT713="Pattern",Table2[[#This Row],[Total Sections]]*0.4,Table2[[#This Row],[Total Sections]]*0.12),0),IF(AT713="Pattern",Table2[[#This Row],[Total Sections]]*4,Table2[[#This Row],[Total Sections]]*1.2))</f>
        <v>2.4</v>
      </c>
      <c r="AW713" s="42">
        <f t="shared" ca="1" si="139"/>
        <v>43469</v>
      </c>
      <c r="AX713" s="42">
        <f>IF(AT713="Pattern",Table2[[#This Row],[Scheduled Ship Date]]-2,Table2[[#This Row],[Scheduled Ship Date]]-3)</f>
        <v>43466</v>
      </c>
      <c r="AY713" s="39">
        <f>IF(Table2[[#This Row],[Pattern]]="Pattern",Table2[[#This Row],[Total Sections]]*4.82,Table2[[#This Row],[Total Sections]]*0.5)</f>
        <v>1</v>
      </c>
      <c r="AZ713" s="42"/>
      <c r="BA713" s="39">
        <f>((Table2[Total Sections]/Table2[Open Qty])-1)*Table2[Open Qty]*12.96</f>
        <v>0</v>
      </c>
      <c r="BB713" s="39"/>
      <c r="BC713" s="39" t="str">
        <f t="shared" si="140"/>
        <v>BBRLED-400-80-40-FL-7-W-120-DP-1-DF</v>
      </c>
      <c r="BD713" s="39">
        <f t="shared" si="141"/>
        <v>0</v>
      </c>
      <c r="BE713" s="39" t="b">
        <f>_xlfn.IFNA(VLOOKUP(Table2[[#This Row],[Job-no]],Table4[],9,FALSE),TRUE)</f>
        <v>1</v>
      </c>
      <c r="BF713" s="39"/>
      <c r="BG713" s="39" t="b">
        <f>_xlfn.IFNA(VLOOKUP(Table2[[#This Row],[Job-no]],Table4[],14,FALSE),TRUE)</f>
        <v>0</v>
      </c>
      <c r="BH713" s="39" t="str">
        <f>_xlfn.IFNA(VLOOKUP(Table2[[#This Row],[Job-no]],Table4[],11,FALSE),"Done")</f>
        <v>Done</v>
      </c>
      <c r="BI713" s="39">
        <f>IF(Table2[[#This Row],[Pattern]]="Pattern",VLOOKUP(Table2[[#This Row],[Product Code]],'Routing data'!$A$2:$W$470,13,FALSE),VLOOKUP(Table2[[#This Row],[Product Code]],'Routing data'!$A$2:$W$470,3,FALSE))</f>
        <v>0</v>
      </c>
      <c r="BJ713" s="39">
        <f>IF(Table2[[#This Row],[Pattern]]="Pattern",VLOOKUP(Table2[[#This Row],[Product Code]],'Routing data'!$A$2:$W$470,14,FALSE),VLOOKUP(Table2[[#This Row],[Product Code]],'Routing data'!$A$2:$W$470,4,FALSE))</f>
        <v>3</v>
      </c>
      <c r="BK713" s="39">
        <f>VLOOKUP(Table2[[#This Row],[Product Code]],'Routing data'!A$4:W$524,16,FALSE)</f>
        <v>0</v>
      </c>
      <c r="BL713" s="42" t="str">
        <f>IF(Table2[[#This Row],[Milling Required]]=0,"x",IF(AT713="Pattern",B713-10,B713-4))</f>
        <v>x</v>
      </c>
      <c r="BM713" s="39"/>
      <c r="BN713" s="42">
        <f t="shared" si="142"/>
        <v>43466</v>
      </c>
      <c r="BO713" s="39" t="str">
        <f>IF(Table2[[#This Row],[Milling]]="x","x",Table2[[#This Row],[Total Sections]]*2)</f>
        <v>x</v>
      </c>
      <c r="BP713" s="39">
        <f>IF(Table2[[#This Row],[Punching]]="x","x",Table2[Total Sections]*2)</f>
        <v>4</v>
      </c>
      <c r="BQ713" s="39">
        <f>IF(Table2[[#This Row],[Pattern]]="Pattern",Table2[Total Sections]*3,Table2[Total Sections]*1.5)</f>
        <v>3</v>
      </c>
      <c r="BR713" s="39"/>
      <c r="BS713" s="39"/>
      <c r="BT713" s="42">
        <f t="shared" ca="1" si="143"/>
        <v>43467</v>
      </c>
      <c r="BU713" s="39"/>
      <c r="BV713" s="39" t="str">
        <f>_xlfn.IFNA(VLOOKUP(Table2[[#This Row],[Job-no]],Table4[],16,FALSE),"Ready")</f>
        <v/>
      </c>
      <c r="BW713" s="39" t="str">
        <f>_xlfn.IFNA(VLOOKUP(Table2[[#This Row],[Job-no]],Table4[],21,FALSE),"Ready")</f>
        <v>ToDo</v>
      </c>
      <c r="BX713" s="39" t="b">
        <f>_xlfn.IFNA(VLOOKUP(Table2[[#This Row],[Job-no]],Table4[],10,FALSE),TRUE)</f>
        <v>0</v>
      </c>
      <c r="BY713" s="39" t="str">
        <f>_xlfn.IFNA(VLOOKUP(Table2[[#This Row],[Job-no]],Table4[],22,FALSE),"Ready")</f>
        <v/>
      </c>
      <c r="BZ713" s="120">
        <f t="shared" si="144"/>
        <v>43469</v>
      </c>
      <c r="CA713" s="120" t="str">
        <f ca="1">IF(OR(Table2[[#This Row],[Saw Date]]=TODAY(),Table2[[#This Row],[Saw Date]]=TODAY()+1), Table2[[#This Row],[Saw Date]],IF(Table2[[#This Row],[Extrusion cut double saw]],"Done",""))</f>
        <v/>
      </c>
      <c r="CB713" s="120" t="str">
        <f ca="1">IF(OR(Table2[[#This Row],[Lens Date]]=TODAY(),Table2[[#This Row],[Lens Date]]=TODAY()+1), Table2[[#This Row],[Lens Date]],IF(Table2[[#This Row],[MSLens]]="Done","Done",""))</f>
        <v>Done</v>
      </c>
      <c r="CC713" s="120" t="str">
        <f ca="1">IF(OR(Table2[[#This Row],[Milling Date]]=TODAY(),Table2[[#This Row],[Milling Date]]=TODAY()+1), Table2[[#This Row],[Milling Date]],IF(Table2[[#This Row],[CNC Holes]]="Ready","Done",""))</f>
        <v/>
      </c>
      <c r="CD713" s="120" t="str">
        <f ca="1">IF(OR(Table2[[#This Row],[Welding Date]]=TODAY(),Table2[[#This Row],[Welding Date]]=TODAY()+1), Table2[[#This Row],[Welding Date]],IF(Table2[[#This Row],[Welding Corners]]="Ready","Done",""))</f>
        <v/>
      </c>
      <c r="CE713" s="120" t="str">
        <f ca="1">IF(OR(Table2[[#This Row],[Puching Date]]=TODAY(),Table2[[#This Row],[Puching Date]]=TODAY()+1), Table2[[#This Row],[Puching Date]],IF(Table2[[#This Row],[Punch Holes]]="Ready","Done",""))</f>
        <v/>
      </c>
      <c r="CF713" s="120">
        <f ca="1">IF(OR(Table2[[#This Row],[Housing Date2]]=TODAY(),Table2[[#This Row],[Housing Date2]]=TODAY()+1),Table2[[#This Row],[Housing Date2]],IF(Table2[[#This Row],[Body Assembly]],"Done",""))</f>
        <v>43467</v>
      </c>
      <c r="CG713" s="120" t="str">
        <f>_xlfn.IFNA(VLOOKUP(Table2[[#This Row],[Job-no]],Table4[],7,FALSE),"Done")</f>
        <v>Machine Shop Started</v>
      </c>
    </row>
    <row r="714" spans="1:85" x14ac:dyDescent="0.25">
      <c r="A714" s="39" t="str">
        <f>_xlfn.CONCAT(Table2[[#This Row],[Order]],"-",Table2[[#This Row],[Line]])</f>
        <v>76897-9</v>
      </c>
      <c r="B714" s="1">
        <v>43469</v>
      </c>
      <c r="C714" s="10">
        <v>76897</v>
      </c>
      <c r="D714" s="7" t="s">
        <v>3073</v>
      </c>
      <c r="E714" s="10">
        <v>9</v>
      </c>
      <c r="F714" s="10">
        <v>1</v>
      </c>
      <c r="G714" s="7" t="s">
        <v>165</v>
      </c>
      <c r="H714" s="10">
        <v>2</v>
      </c>
      <c r="I714" s="43" t="b">
        <v>1</v>
      </c>
      <c r="J714" s="43" t="b">
        <v>0</v>
      </c>
      <c r="K714" t="s">
        <v>135</v>
      </c>
      <c r="L714" s="43" t="b">
        <v>0</v>
      </c>
      <c r="M714" s="43" t="b">
        <v>1</v>
      </c>
      <c r="N714" s="43" t="b">
        <v>0</v>
      </c>
      <c r="O714" t="s">
        <v>23</v>
      </c>
      <c r="P714" t="s">
        <v>114</v>
      </c>
      <c r="Q714" t="s">
        <v>114</v>
      </c>
      <c r="R714" t="s">
        <v>114</v>
      </c>
      <c r="S714" t="s">
        <v>114</v>
      </c>
      <c r="T714" t="s">
        <v>114</v>
      </c>
      <c r="U714" t="s">
        <v>23</v>
      </c>
      <c r="V714" t="s">
        <v>114</v>
      </c>
      <c r="W714" s="5">
        <v>43465</v>
      </c>
      <c r="X714" s="7" t="s">
        <v>114</v>
      </c>
      <c r="Y714" s="7"/>
      <c r="Z714" s="7" t="s">
        <v>3768</v>
      </c>
      <c r="AA714" s="7" t="s">
        <v>114</v>
      </c>
      <c r="AB714" s="7" t="s">
        <v>74</v>
      </c>
      <c r="AC714" s="10">
        <v>7</v>
      </c>
      <c r="AD714" s="3" t="s">
        <v>5967</v>
      </c>
      <c r="AE714" s="4" t="s">
        <v>5968</v>
      </c>
      <c r="AF714" s="7"/>
      <c r="AG714" s="7" t="s">
        <v>114</v>
      </c>
      <c r="AH714" s="10">
        <v>4</v>
      </c>
      <c r="AI714" s="3" t="s">
        <v>74</v>
      </c>
      <c r="AJ714" t="s">
        <v>114</v>
      </c>
      <c r="AK714" t="s">
        <v>114</v>
      </c>
      <c r="AL714" s="43" t="b">
        <v>0</v>
      </c>
      <c r="AM714" s="3"/>
      <c r="AN714" s="3"/>
      <c r="AO714" s="43" t="b">
        <v>0</v>
      </c>
      <c r="AP714" s="3" t="b">
        <v>0</v>
      </c>
      <c r="AQ714" s="129">
        <f>VLOOKUP(Table2[[#This Row],[Job-no]],Table3[],26,FALSE)</f>
        <v>1742</v>
      </c>
      <c r="AR714" t="str">
        <f t="shared" si="138"/>
        <v>BBRLED</v>
      </c>
      <c r="AS714" t="str">
        <f>VLOOKUP(AR714,Table1[],4,0)</f>
        <v>recessed</v>
      </c>
      <c r="AT714">
        <f>IF(BD714&gt;0,"Pattern",VLOOKUP(AR714,Table1[],5,0))</f>
        <v>0</v>
      </c>
      <c r="AU714" s="34">
        <f>IF(AT714="Pattern",WORKDAY(Table2[[#This Row],[Scheduled Ship Date]],-10),WORKDAY(Table2[[#This Row],[Scheduled Ship Date]],-4))</f>
        <v>43465</v>
      </c>
      <c r="AV714" s="39">
        <f>IF(Table2[[#This Row],[Extrusion cut double saw]]=TRUE,IF(O714="ToDo",IF(AT714="Pattern",Table2[[#This Row],[Total Sections]]*0.4,Table2[[#This Row],[Total Sections]]*0.12),0),IF(AT714="Pattern",Table2[[#This Row],[Total Sections]]*4,Table2[[#This Row],[Total Sections]]*1.2))</f>
        <v>4.8</v>
      </c>
      <c r="AW714" s="42">
        <f t="shared" ca="1" si="139"/>
        <v>43469</v>
      </c>
      <c r="AX714" s="42">
        <f>IF(AT714="Pattern",Table2[[#This Row],[Scheduled Ship Date]]-2,Table2[[#This Row],[Scheduled Ship Date]]-3)</f>
        <v>43466</v>
      </c>
      <c r="AY714" s="39">
        <f>IF(Table2[[#This Row],[Pattern]]="Pattern",Table2[[#This Row],[Total Sections]]*4.82,Table2[[#This Row],[Total Sections]]*0.5)</f>
        <v>2</v>
      </c>
      <c r="AZ714" s="42"/>
      <c r="BA714" s="39">
        <f>((Table2[Total Sections]/Table2[Open Qty])-1)*Table2[Open Qty]*12.96</f>
        <v>25.92</v>
      </c>
      <c r="BB714" s="39"/>
      <c r="BC714" s="39" t="str">
        <f t="shared" si="140"/>
        <v>BBRLED-400-80-40-FL-13-W-120-DP-1-DF</v>
      </c>
      <c r="BD714" s="39">
        <f t="shared" si="141"/>
        <v>0</v>
      </c>
      <c r="BE714" s="39" t="b">
        <f>_xlfn.IFNA(VLOOKUP(Table2[[#This Row],[Job-no]],Table4[],9,FALSE),TRUE)</f>
        <v>1</v>
      </c>
      <c r="BF714" s="39"/>
      <c r="BG714" s="39" t="b">
        <f>_xlfn.IFNA(VLOOKUP(Table2[[#This Row],[Job-no]],Table4[],14,FALSE),TRUE)</f>
        <v>0</v>
      </c>
      <c r="BH714" s="39" t="str">
        <f>_xlfn.IFNA(VLOOKUP(Table2[[#This Row],[Job-no]],Table4[],11,FALSE),"Done")</f>
        <v>Done</v>
      </c>
      <c r="BI714" s="39">
        <f>IF(Table2[[#This Row],[Pattern]]="Pattern",VLOOKUP(Table2[[#This Row],[Product Code]],'Routing data'!$A$2:$W$470,13,FALSE),VLOOKUP(Table2[[#This Row],[Product Code]],'Routing data'!$A$2:$W$470,3,FALSE))</f>
        <v>0</v>
      </c>
      <c r="BJ714" s="39">
        <f>IF(Table2[[#This Row],[Pattern]]="Pattern",VLOOKUP(Table2[[#This Row],[Product Code]],'Routing data'!$A$2:$W$470,14,FALSE),VLOOKUP(Table2[[#This Row],[Product Code]],'Routing data'!$A$2:$W$470,4,FALSE))</f>
        <v>3</v>
      </c>
      <c r="BK714" s="39">
        <f>VLOOKUP(Table2[[#This Row],[Product Code]],'Routing data'!A$4:W$524,16,FALSE)</f>
        <v>0</v>
      </c>
      <c r="BL714" s="42" t="str">
        <f>IF(Table2[[#This Row],[Milling Required]]=0,"x",IF(AT714="Pattern",B714-10,B714-4))</f>
        <v>x</v>
      </c>
      <c r="BM714" s="39"/>
      <c r="BN714" s="42">
        <f t="shared" si="142"/>
        <v>43466</v>
      </c>
      <c r="BO714" s="39" t="str">
        <f>IF(Table2[[#This Row],[Milling]]="x","x",Table2[[#This Row],[Total Sections]]*2)</f>
        <v>x</v>
      </c>
      <c r="BP714" s="39">
        <f>IF(Table2[[#This Row],[Punching]]="x","x",Table2[Total Sections]*2)</f>
        <v>8</v>
      </c>
      <c r="BQ714" s="39">
        <f>IF(Table2[[#This Row],[Pattern]]="Pattern",Table2[Total Sections]*3,Table2[Total Sections]*1.5)</f>
        <v>6</v>
      </c>
      <c r="BR714" s="39"/>
      <c r="BS714" s="39"/>
      <c r="BT714" s="42">
        <f t="shared" ca="1" si="143"/>
        <v>43467</v>
      </c>
      <c r="BU714" s="39"/>
      <c r="BV714" s="39" t="str">
        <f>_xlfn.IFNA(VLOOKUP(Table2[[#This Row],[Job-no]],Table4[],16,FALSE),"Ready")</f>
        <v/>
      </c>
      <c r="BW714" s="39" t="str">
        <f>_xlfn.IFNA(VLOOKUP(Table2[[#This Row],[Job-no]],Table4[],21,FALSE),"Ready")</f>
        <v>ToDo</v>
      </c>
      <c r="BX714" s="39" t="b">
        <f>_xlfn.IFNA(VLOOKUP(Table2[[#This Row],[Job-no]],Table4[],10,FALSE),TRUE)</f>
        <v>0</v>
      </c>
      <c r="BY714" s="39" t="str">
        <f>_xlfn.IFNA(VLOOKUP(Table2[[#This Row],[Job-no]],Table4[],22,FALSE),"Ready")</f>
        <v/>
      </c>
      <c r="BZ714" s="120">
        <f t="shared" si="144"/>
        <v>43469</v>
      </c>
      <c r="CA714" s="120" t="str">
        <f ca="1">IF(OR(Table2[[#This Row],[Saw Date]]=TODAY(),Table2[[#This Row],[Saw Date]]=TODAY()+1), Table2[[#This Row],[Saw Date]],IF(Table2[[#This Row],[Extrusion cut double saw]],"Done",""))</f>
        <v/>
      </c>
      <c r="CB714" s="120" t="str">
        <f ca="1">IF(OR(Table2[[#This Row],[Lens Date]]=TODAY(),Table2[[#This Row],[Lens Date]]=TODAY()+1), Table2[[#This Row],[Lens Date]],IF(Table2[[#This Row],[MSLens]]="Done","Done",""))</f>
        <v>Done</v>
      </c>
      <c r="CC714" s="120" t="str">
        <f ca="1">IF(OR(Table2[[#This Row],[Milling Date]]=TODAY(),Table2[[#This Row],[Milling Date]]=TODAY()+1), Table2[[#This Row],[Milling Date]],IF(Table2[[#This Row],[CNC Holes]]="Ready","Done",""))</f>
        <v/>
      </c>
      <c r="CD714" s="120" t="str">
        <f ca="1">IF(OR(Table2[[#This Row],[Welding Date]]=TODAY(),Table2[[#This Row],[Welding Date]]=TODAY()+1), Table2[[#This Row],[Welding Date]],IF(Table2[[#This Row],[Welding Corners]]="Ready","Done",""))</f>
        <v/>
      </c>
      <c r="CE714" s="120" t="str">
        <f ca="1">IF(OR(Table2[[#This Row],[Puching Date]]=TODAY(),Table2[[#This Row],[Puching Date]]=TODAY()+1), Table2[[#This Row],[Puching Date]],IF(Table2[[#This Row],[Punch Holes]]="Ready","Done",""))</f>
        <v/>
      </c>
      <c r="CF714" s="120">
        <f ca="1">IF(OR(Table2[[#This Row],[Housing Date2]]=TODAY(),Table2[[#This Row],[Housing Date2]]=TODAY()+1),Table2[[#This Row],[Housing Date2]],IF(Table2[[#This Row],[Body Assembly]],"Done",""))</f>
        <v>43467</v>
      </c>
      <c r="CG714" s="120" t="str">
        <f>_xlfn.IFNA(VLOOKUP(Table2[[#This Row],[Job-no]],Table4[],7,FALSE),"Done")</f>
        <v>Machine Shop Started</v>
      </c>
    </row>
    <row r="715" spans="1:85" x14ac:dyDescent="0.25">
      <c r="A715" t="str">
        <f>_xlfn.CONCAT(Table2[[#This Row],[Order]],"-",Table2[[#This Row],[Line]])</f>
        <v>77315-1</v>
      </c>
      <c r="B715" s="1">
        <v>43469</v>
      </c>
      <c r="C715" s="10">
        <v>77315</v>
      </c>
      <c r="D715" s="7" t="s">
        <v>4219</v>
      </c>
      <c r="E715" s="10">
        <v>1</v>
      </c>
      <c r="F715" s="10">
        <v>1</v>
      </c>
      <c r="G715" s="7" t="s">
        <v>165</v>
      </c>
      <c r="H715" s="10">
        <v>1</v>
      </c>
      <c r="I715" s="43" t="b">
        <v>1</v>
      </c>
      <c r="J715" s="43" t="b">
        <v>1</v>
      </c>
      <c r="K715" t="s">
        <v>135</v>
      </c>
      <c r="L715" s="43" t="b">
        <v>1</v>
      </c>
      <c r="M715" s="43" t="b">
        <v>0</v>
      </c>
      <c r="N715" s="43" t="b">
        <v>1</v>
      </c>
      <c r="O715" t="s">
        <v>138</v>
      </c>
      <c r="P715" t="s">
        <v>114</v>
      </c>
      <c r="Q715" t="s">
        <v>114</v>
      </c>
      <c r="R715" t="s">
        <v>114</v>
      </c>
      <c r="S715" t="s">
        <v>114</v>
      </c>
      <c r="T715" t="s">
        <v>138</v>
      </c>
      <c r="U715" t="s">
        <v>138</v>
      </c>
      <c r="V715" t="s">
        <v>114</v>
      </c>
      <c r="W715" s="5">
        <v>43465</v>
      </c>
      <c r="X715" s="7" t="s">
        <v>151</v>
      </c>
      <c r="Y715" s="7"/>
      <c r="Z715" s="7" t="s">
        <v>175</v>
      </c>
      <c r="AA715" s="7" t="s">
        <v>114</v>
      </c>
      <c r="AB715" s="7" t="s">
        <v>74</v>
      </c>
      <c r="AC715" s="10">
        <v>12</v>
      </c>
      <c r="AD715" s="3" t="s">
        <v>5967</v>
      </c>
      <c r="AE715" s="4" t="s">
        <v>5968</v>
      </c>
      <c r="AF715" s="7"/>
      <c r="AG715" s="7" t="s">
        <v>114</v>
      </c>
      <c r="AH715" s="10">
        <v>1</v>
      </c>
      <c r="AI715" s="3" t="s">
        <v>74</v>
      </c>
      <c r="AJ715" t="s">
        <v>114</v>
      </c>
      <c r="AK715" t="s">
        <v>114</v>
      </c>
      <c r="AL715" s="43" t="b">
        <v>0</v>
      </c>
      <c r="AM715" s="3"/>
      <c r="AN715" s="3"/>
      <c r="AO715" s="43" t="b">
        <v>0</v>
      </c>
      <c r="AP715" s="3" t="b">
        <v>0</v>
      </c>
      <c r="AQ715" s="3">
        <f>VLOOKUP(Table2[[#This Row],[Job-no]],Table3[],26,FALSE)</f>
        <v>640</v>
      </c>
      <c r="AR715" t="str">
        <f t="shared" si="138"/>
        <v>BBRLED</v>
      </c>
      <c r="AS715" t="str">
        <f>VLOOKUP(AR715,Table1[],4,0)</f>
        <v>recessed</v>
      </c>
      <c r="AT715">
        <f>IF(BD715&gt;0,"Pattern",VLOOKUP(AR715,Table1[],5,0))</f>
        <v>0</v>
      </c>
      <c r="AU715" s="34">
        <f>IF(AT715="Pattern",WORKDAY(Table2[[#This Row],[Scheduled Ship Date]],-10),WORKDAY(Table2[[#This Row],[Scheduled Ship Date]],-4))</f>
        <v>43465</v>
      </c>
      <c r="AV715">
        <f>IF(Table2[[#This Row],[Extrusion cut double saw]]=TRUE,IF(O715="ToDo",IF(AT715="Pattern",Table2[[#This Row],[Total Sections]]*0.4,Table2[[#This Row],[Total Sections]]*0.12),0),IF(AT715="Pattern",Table2[[#This Row],[Total Sections]]*4,Table2[[#This Row],[Total Sections]]*1.2))</f>
        <v>0</v>
      </c>
      <c r="AW715" s="42"/>
      <c r="AX715" s="42">
        <f>IF(AT715="Pattern",Table2[[#This Row],[Scheduled Ship Date]]-2,Table2[[#This Row],[Scheduled Ship Date]]-3)</f>
        <v>43466</v>
      </c>
      <c r="AY715">
        <f>IF(Table2[[#This Row],[Pattern]]="Pattern",Table2[[#This Row],[Total Sections]]*4.82,Table2[[#This Row],[Total Sections]]*0.5)</f>
        <v>0.5</v>
      </c>
      <c r="AZ715" s="42"/>
      <c r="BA715" s="39">
        <f>((Table2[Total Sections]/Table2[Open Qty])-1)*Table2[Open Qty]*12.96</f>
        <v>0</v>
      </c>
      <c r="BB715" s="42"/>
      <c r="BC715" s="39" t="str">
        <f t="shared" si="140"/>
        <v>BBRLED-1000-80-35-FL-8-W-UNV-DP-1-DS</v>
      </c>
      <c r="BD715" s="39">
        <f t="shared" si="141"/>
        <v>0</v>
      </c>
      <c r="BE715" s="39" t="b">
        <f>_xlfn.IFNA(VLOOKUP(Table2[[#This Row],[Job-no]],Table4[],9,FALSE),TRUE)</f>
        <v>1</v>
      </c>
      <c r="BF715" t="str">
        <f>VLOOKUP(AR715,Table1[],3,0)</f>
        <v>B4LED</v>
      </c>
      <c r="BG715" s="39" t="b">
        <f>_xlfn.IFNA(VLOOKUP(Table2[[#This Row],[Job-no]],Table4[],14,FALSE),TRUE)</f>
        <v>1</v>
      </c>
      <c r="BH715" s="39" t="str">
        <f>_xlfn.IFNA(VLOOKUP(Table2[[#This Row],[Job-no]],Table4[],11,FALSE),"Done")</f>
        <v>Done</v>
      </c>
      <c r="BI715" s="39">
        <f>IF(Table2[[#This Row],[Pattern]]="Pattern",VLOOKUP(Table2[[#This Row],[Product Code]],'Routing data'!$A$2:$W$470,13,FALSE),VLOOKUP(Table2[[#This Row],[Product Code]],'Routing data'!$A$2:$W$470,3,FALSE))</f>
        <v>0</v>
      </c>
      <c r="BJ715" s="39">
        <f>IF(Table2[[#This Row],[Pattern]]="Pattern",VLOOKUP(Table2[[#This Row],[Product Code]],'Routing data'!$A$2:$W$470,14,FALSE),VLOOKUP(Table2[[#This Row],[Product Code]],'Routing data'!$A$2:$W$470,4,FALSE))</f>
        <v>3</v>
      </c>
      <c r="BK715" s="39">
        <f>VLOOKUP(Table2[[#This Row],[Product Code]],'Routing data'!A$4:W$524,16,FALSE)</f>
        <v>0</v>
      </c>
      <c r="BL715" s="42" t="str">
        <f>IF(Table2[[#This Row],[Milling Required]]=0,"x",IF(AT715="Pattern",B715-10,B715-4))</f>
        <v>x</v>
      </c>
      <c r="BM715" s="42">
        <f>IF(Table2[[#This Row],[Punching Required]]=0,"x",IF(AT715="Pattern",B715-8,B715-2))</f>
        <v>43467</v>
      </c>
      <c r="BN715" s="42">
        <f t="shared" si="142"/>
        <v>43466</v>
      </c>
      <c r="BO715" s="39" t="str">
        <f>IF(Table2[[#This Row],[Milling]]="x","x",Table2[[#This Row],[Total Sections]]*2)</f>
        <v>x</v>
      </c>
      <c r="BP715" s="39">
        <f>IF(Table2[[#This Row],[Punching]]="x","x",Table2[Total Sections]*2)</f>
        <v>2</v>
      </c>
      <c r="BQ715" s="39">
        <f>IF(Table2[[#This Row],[Pattern]]="Pattern",Table2[Total Sections]*3,Table2[Total Sections]*1.5)</f>
        <v>1.5</v>
      </c>
      <c r="BR715" s="42"/>
      <c r="BS715" s="42"/>
      <c r="BT715" s="39"/>
      <c r="BU715" s="39"/>
      <c r="BV715" s="39" t="str">
        <f>_xlfn.IFNA(VLOOKUP(Table2[[#This Row],[Job-no]],Table4[],16,FALSE),"Ready")</f>
        <v/>
      </c>
      <c r="BW715" s="39" t="str">
        <f>_xlfn.IFNA(VLOOKUP(Table2[[#This Row],[Job-no]],Table4[],21,FALSE),"Ready")</f>
        <v>Ready</v>
      </c>
      <c r="BX715" s="39" t="b">
        <f>_xlfn.IFNA(VLOOKUP(Table2[[#This Row],[Job-no]],Table4[],10,FALSE),TRUE)</f>
        <v>1</v>
      </c>
      <c r="BY715" s="39" t="str">
        <f>_xlfn.IFNA(VLOOKUP(Table2[[#This Row],[Job-no]],Table4[],22,FALSE),"Ready")</f>
        <v/>
      </c>
      <c r="BZ715" s="120">
        <f t="shared" si="144"/>
        <v>43469</v>
      </c>
      <c r="CA715" s="120" t="str">
        <f ca="1">IF(OR(Table2[[#This Row],[Saw Date]]=TODAY(),Table2[[#This Row],[Saw Date]]=TODAY()+1), Table2[[#This Row],[Saw Date]],IF(Table2[[#This Row],[Extrusion cut double saw]],"Done",""))</f>
        <v>Done</v>
      </c>
      <c r="CB715" s="120" t="str">
        <f ca="1">IF(OR(Table2[[#This Row],[Lens Date]]=TODAY(),Table2[[#This Row],[Lens Date]]=TODAY()+1), Table2[[#This Row],[Lens Date]],IF(Table2[[#This Row],[MSLens]]="Done","Done",""))</f>
        <v>Done</v>
      </c>
      <c r="CC715" s="120" t="str">
        <f ca="1">IF(OR(Table2[[#This Row],[Milling Date]]=TODAY(),Table2[[#This Row],[Milling Date]]=TODAY()+1), Table2[[#This Row],[Milling Date]],IF(Table2[[#This Row],[CNC Holes]]="Ready","Done",""))</f>
        <v/>
      </c>
      <c r="CD715" s="120" t="str">
        <f ca="1">IF(OR(Table2[[#This Row],[Welding Date]]=TODAY(),Table2[[#This Row],[Welding Date]]=TODAY()+1), Table2[[#This Row],[Welding Date]],IF(Table2[[#This Row],[Welding Corners]]="Ready","Done",""))</f>
        <v/>
      </c>
      <c r="CE715" s="120" t="str">
        <f ca="1">IF(OR(Table2[[#This Row],[Puching Date]]=TODAY(),Table2[[#This Row],[Puching Date]]=TODAY()+1), Table2[[#This Row],[Puching Date]],IF(Table2[[#This Row],[Punch Holes]]="Ready","Done",""))</f>
        <v>Done</v>
      </c>
      <c r="CF715" s="120" t="str">
        <f ca="1">IF(OR(Table2[[#This Row],[Housing Date2]]=TODAY(),Table2[[#This Row],[Housing Date2]]=TODAY()+1),Table2[[#This Row],[Housing Date2]],IF(Table2[[#This Row],[Body Assembly]],"Done",""))</f>
        <v>Done</v>
      </c>
      <c r="CG715" s="120" t="str">
        <f>_xlfn.IFNA(VLOOKUP(Table2[[#This Row],[Job-no]],Table4[],7,FALSE),"Done")</f>
        <v>Machine Shop Started</v>
      </c>
    </row>
    <row r="716" spans="1:85" x14ac:dyDescent="0.25">
      <c r="A716" t="str">
        <f>_xlfn.CONCAT(Table2[[#This Row],[Order]],"-",Table2[[#This Row],[Line]])</f>
        <v>77420-1</v>
      </c>
      <c r="B716" s="1">
        <v>43469</v>
      </c>
      <c r="C716" s="10">
        <v>77420</v>
      </c>
      <c r="D716" s="7" t="s">
        <v>2845</v>
      </c>
      <c r="E716" s="10">
        <v>1</v>
      </c>
      <c r="F716" s="10">
        <v>1</v>
      </c>
      <c r="G716" s="7" t="s">
        <v>165</v>
      </c>
      <c r="H716" s="10">
        <v>2</v>
      </c>
      <c r="I716" s="43" t="b">
        <v>1</v>
      </c>
      <c r="J716" s="43" t="b">
        <v>0</v>
      </c>
      <c r="K716" t="s">
        <v>135</v>
      </c>
      <c r="L716" s="43" t="b">
        <v>0</v>
      </c>
      <c r="M716" s="43" t="b">
        <v>1</v>
      </c>
      <c r="N716" s="43" t="b">
        <v>0</v>
      </c>
      <c r="O716" t="s">
        <v>114</v>
      </c>
      <c r="P716" t="s">
        <v>114</v>
      </c>
      <c r="Q716" t="s">
        <v>114</v>
      </c>
      <c r="R716" t="s">
        <v>114</v>
      </c>
      <c r="S716" t="s">
        <v>114</v>
      </c>
      <c r="T716" t="s">
        <v>114</v>
      </c>
      <c r="U716" t="s">
        <v>114</v>
      </c>
      <c r="V716" t="s">
        <v>114</v>
      </c>
      <c r="W716" s="5">
        <v>43465</v>
      </c>
      <c r="X716" s="7" t="s">
        <v>151</v>
      </c>
      <c r="Y716" s="7"/>
      <c r="Z716" s="7" t="s">
        <v>103</v>
      </c>
      <c r="AA716" s="7" t="s">
        <v>114</v>
      </c>
      <c r="AB716" s="7" t="s">
        <v>74</v>
      </c>
      <c r="AC716" s="10">
        <v>12</v>
      </c>
      <c r="AD716" s="3" t="s">
        <v>5967</v>
      </c>
      <c r="AE716" s="4" t="s">
        <v>5968</v>
      </c>
      <c r="AF716" s="7"/>
      <c r="AG716" s="7" t="s">
        <v>114</v>
      </c>
      <c r="AH716" s="10">
        <v>2</v>
      </c>
      <c r="AI716" s="3" t="s">
        <v>74</v>
      </c>
      <c r="AJ716" t="s">
        <v>114</v>
      </c>
      <c r="AK716" t="s">
        <v>114</v>
      </c>
      <c r="AL716" s="43" t="b">
        <v>0</v>
      </c>
      <c r="AM716" s="3"/>
      <c r="AN716" s="3"/>
      <c r="AO716" s="43" t="b">
        <v>0</v>
      </c>
      <c r="AP716" s="3" t="b">
        <v>0</v>
      </c>
      <c r="AQ716" s="3">
        <f>VLOOKUP(Table2[[#This Row],[Job-no]],Table3[],26,FALSE)</f>
        <v>1020</v>
      </c>
      <c r="AR716" t="str">
        <f t="shared" si="138"/>
        <v>BBRLED</v>
      </c>
      <c r="AS716" t="str">
        <f>VLOOKUP(AR716,Table1[],4,0)</f>
        <v>recessed</v>
      </c>
      <c r="AT716">
        <f>IF(BD716&gt;0,"Pattern",VLOOKUP(AR716,Table1[],5,0))</f>
        <v>0</v>
      </c>
      <c r="AU716" s="34">
        <f>IF(AT716="Pattern",WORKDAY(Table2[[#This Row],[Scheduled Ship Date]],-10),WORKDAY(Table2[[#This Row],[Scheduled Ship Date]],-4))</f>
        <v>43465</v>
      </c>
      <c r="AV716">
        <f>IF(Table2[[#This Row],[Extrusion cut double saw]]=TRUE,IF(O716="ToDo",IF(AT716="Pattern",Table2[[#This Row],[Total Sections]]*0.4,Table2[[#This Row],[Total Sections]]*0.12),0),IF(AT716="Pattern",Table2[[#This Row],[Total Sections]]*4,Table2[[#This Row],[Total Sections]]*1.2))</f>
        <v>2.4</v>
      </c>
      <c r="AW716" s="42"/>
      <c r="AX716" s="42">
        <f>IF(AT716="Pattern",Table2[[#This Row],[Scheduled Ship Date]]-2,Table2[[#This Row],[Scheduled Ship Date]]-3)</f>
        <v>43466</v>
      </c>
      <c r="AY716">
        <f>IF(Table2[[#This Row],[Pattern]]="Pattern",Table2[[#This Row],[Total Sections]]*4.82,Table2[[#This Row],[Total Sections]]*0.5)</f>
        <v>1</v>
      </c>
      <c r="AZ716" s="42"/>
      <c r="BA716" s="39">
        <f>((Table2[Total Sections]/Table2[Open Qty])-1)*Table2[Open Qty]*12.96</f>
        <v>0</v>
      </c>
      <c r="BB716" s="42"/>
      <c r="BC716" s="39" t="str">
        <f t="shared" si="140"/>
        <v>BBRLED-750-90-40-FL-6-CB21246(1)-W-277-DP-2+LDI-TB9</v>
      </c>
      <c r="BD716" s="39">
        <f t="shared" si="141"/>
        <v>0</v>
      </c>
      <c r="BE716" s="39" t="b">
        <f>_xlfn.IFNA(VLOOKUP(Table2[[#This Row],[Job-no]],Table4[],9,FALSE),TRUE)</f>
        <v>1</v>
      </c>
      <c r="BF716" t="str">
        <f>VLOOKUP(AR716,Table1[],3,0)</f>
        <v>B4LED</v>
      </c>
      <c r="BG716" s="39" t="b">
        <f>_xlfn.IFNA(VLOOKUP(Table2[[#This Row],[Job-no]],Table4[],14,FALSE),TRUE)</f>
        <v>1</v>
      </c>
      <c r="BH716" s="39" t="str">
        <f>_xlfn.IFNA(VLOOKUP(Table2[[#This Row],[Job-no]],Table4[],11,FALSE),"Done")</f>
        <v>Done</v>
      </c>
      <c r="BI716" s="39">
        <f>IF(Table2[[#This Row],[Pattern]]="Pattern",VLOOKUP(Table2[[#This Row],[Product Code]],'Routing data'!$A$2:$W$470,13,FALSE),VLOOKUP(Table2[[#This Row],[Product Code]],'Routing data'!$A$2:$W$470,3,FALSE))</f>
        <v>0</v>
      </c>
      <c r="BJ716" s="39">
        <f>IF(Table2[[#This Row],[Pattern]]="Pattern",VLOOKUP(Table2[[#This Row],[Product Code]],'Routing data'!$A$2:$W$470,14,FALSE),VLOOKUP(Table2[[#This Row],[Product Code]],'Routing data'!$A$2:$W$470,4,FALSE))</f>
        <v>3</v>
      </c>
      <c r="BK716" s="39">
        <f>VLOOKUP(Table2[[#This Row],[Product Code]],'Routing data'!A$4:W$524,16,FALSE)</f>
        <v>0</v>
      </c>
      <c r="BL716" s="42" t="str">
        <f>IF(Table2[[#This Row],[Milling Required]]=0,"x",IF(AT716="Pattern",B716-10,B716-4))</f>
        <v>x</v>
      </c>
      <c r="BM716" s="42">
        <f>IF(Table2[[#This Row],[Punching Required]]=0,"x",IF(AT716="Pattern",B716-8,B716-2))</f>
        <v>43467</v>
      </c>
      <c r="BN716" s="42">
        <f t="shared" si="142"/>
        <v>43466</v>
      </c>
      <c r="BO716" s="39" t="str">
        <f>IF(Table2[[#This Row],[Milling]]="x","x",Table2[[#This Row],[Total Sections]]*2)</f>
        <v>x</v>
      </c>
      <c r="BP716" s="39">
        <f>IF(Table2[[#This Row],[Punching]]="x","x",Table2[Total Sections]*2)</f>
        <v>4</v>
      </c>
      <c r="BQ716" s="39">
        <f>IF(Table2[[#This Row],[Pattern]]="Pattern",Table2[Total Sections]*3,Table2[Total Sections]*1.5)</f>
        <v>3</v>
      </c>
      <c r="BR716" s="42"/>
      <c r="BS716" s="42">
        <f ca="1">TODAY()</f>
        <v>43467</v>
      </c>
      <c r="BT716" s="42">
        <f ca="1">TODAY()</f>
        <v>43467</v>
      </c>
      <c r="BU716" s="39"/>
      <c r="BV716" s="39" t="str">
        <f>_xlfn.IFNA(VLOOKUP(Table2[[#This Row],[Job-no]],Table4[],16,FALSE),"Ready")</f>
        <v/>
      </c>
      <c r="BW716" s="39" t="str">
        <f>_xlfn.IFNA(VLOOKUP(Table2[[#This Row],[Job-no]],Table4[],21,FALSE),"Ready")</f>
        <v>Ready</v>
      </c>
      <c r="BX716" s="39" t="b">
        <f>_xlfn.IFNA(VLOOKUP(Table2[[#This Row],[Job-no]],Table4[],10,FALSE),TRUE)</f>
        <v>1</v>
      </c>
      <c r="BY716" s="39" t="str">
        <f>_xlfn.IFNA(VLOOKUP(Table2[[#This Row],[Job-no]],Table4[],22,FALSE),"Ready")</f>
        <v/>
      </c>
      <c r="BZ716" s="120">
        <f t="shared" si="144"/>
        <v>43469</v>
      </c>
      <c r="CA716" s="120" t="str">
        <f ca="1">IF(OR(Table2[[#This Row],[Saw Date]]=TODAY(),Table2[[#This Row],[Saw Date]]=TODAY()+1), Table2[[#This Row],[Saw Date]],IF(Table2[[#This Row],[Extrusion cut double saw]],"Done",""))</f>
        <v/>
      </c>
      <c r="CB716" s="120" t="str">
        <f ca="1">IF(OR(Table2[[#This Row],[Lens Date]]=TODAY(),Table2[[#This Row],[Lens Date]]=TODAY()+1), Table2[[#This Row],[Lens Date]],IF(Table2[[#This Row],[MSLens]]="Done","Done",""))</f>
        <v>Done</v>
      </c>
      <c r="CC716" s="120" t="str">
        <f ca="1">IF(OR(Table2[[#This Row],[Milling Date]]=TODAY(),Table2[[#This Row],[Milling Date]]=TODAY()+1), Table2[[#This Row],[Milling Date]],IF(Table2[[#This Row],[CNC Holes]]="Ready","Done",""))</f>
        <v/>
      </c>
      <c r="CD716" s="120" t="str">
        <f ca="1">IF(OR(Table2[[#This Row],[Welding Date]]=TODAY(),Table2[[#This Row],[Welding Date]]=TODAY()+1), Table2[[#This Row],[Welding Date]],IF(Table2[[#This Row],[Welding Corners]]="Ready","Done",""))</f>
        <v/>
      </c>
      <c r="CE716" s="120">
        <f ca="1">IF(OR(Table2[[#This Row],[Puching Date]]=TODAY(),Table2[[#This Row],[Puching Date]]=TODAY()+1), Table2[[#This Row],[Puching Date]],IF(Table2[[#This Row],[Punch Holes]]="Ready","Done",""))</f>
        <v>43467</v>
      </c>
      <c r="CF716" s="120">
        <f ca="1">IF(OR(Table2[[#This Row],[Housing Date2]]=TODAY(),Table2[[#This Row],[Housing Date2]]=TODAY()+1),Table2[[#This Row],[Housing Date2]],IF(Table2[[#This Row],[Body Assembly]],"Done",""))</f>
        <v>43467</v>
      </c>
      <c r="CG716" s="120" t="str">
        <f>_xlfn.IFNA(VLOOKUP(Table2[[#This Row],[Job-no]],Table4[],7,FALSE),"Done")</f>
        <v>Machine Shop Finished</v>
      </c>
    </row>
    <row r="717" spans="1:85" hidden="1" x14ac:dyDescent="0.25">
      <c r="A717" t="str">
        <f>_xlfn.CONCAT(Table2[[#This Row],[Order]],"-",Table2[[#This Row],[Line]])</f>
        <v>77603-1</v>
      </c>
      <c r="B717" s="1">
        <v>43469</v>
      </c>
      <c r="C717" s="10">
        <v>77603</v>
      </c>
      <c r="D717" s="7" t="s">
        <v>2529</v>
      </c>
      <c r="E717" s="10">
        <v>1</v>
      </c>
      <c r="F717" s="10">
        <v>1</v>
      </c>
      <c r="G717" s="7" t="s">
        <v>165</v>
      </c>
      <c r="H717" s="10">
        <v>5</v>
      </c>
      <c r="I717" s="43" t="b">
        <v>1</v>
      </c>
      <c r="J717" s="43" t="b">
        <v>0</v>
      </c>
      <c r="K717" t="s">
        <v>135</v>
      </c>
      <c r="L717" s="43" t="b">
        <v>0</v>
      </c>
      <c r="M717" s="43" t="b">
        <v>0</v>
      </c>
      <c r="N717" s="43" t="b">
        <v>0</v>
      </c>
      <c r="O717" t="s">
        <v>114</v>
      </c>
      <c r="P717" t="s">
        <v>114</v>
      </c>
      <c r="Q717" t="s">
        <v>114</v>
      </c>
      <c r="R717" t="s">
        <v>114</v>
      </c>
      <c r="S717" t="s">
        <v>114</v>
      </c>
      <c r="T717" t="s">
        <v>114</v>
      </c>
      <c r="U717" t="s">
        <v>114</v>
      </c>
      <c r="V717" t="s">
        <v>114</v>
      </c>
      <c r="W717" s="5">
        <v>43465</v>
      </c>
      <c r="X717" s="7" t="s">
        <v>114</v>
      </c>
      <c r="Y717" s="7"/>
      <c r="Z717" s="7" t="s">
        <v>137</v>
      </c>
      <c r="AA717" s="7" t="s">
        <v>114</v>
      </c>
      <c r="AB717" s="7" t="s">
        <v>112</v>
      </c>
      <c r="AC717" s="10">
        <v>10</v>
      </c>
      <c r="AD717" s="3" t="s">
        <v>1320</v>
      </c>
      <c r="AE717" s="7" t="s">
        <v>2528</v>
      </c>
      <c r="AF717" s="7"/>
      <c r="AG717" s="7" t="s">
        <v>114</v>
      </c>
      <c r="AH717" s="10">
        <v>5</v>
      </c>
      <c r="AI717" s="3" t="s">
        <v>74</v>
      </c>
      <c r="AJ717" t="s">
        <v>114</v>
      </c>
      <c r="AK717" t="s">
        <v>114</v>
      </c>
      <c r="AL717" s="43" t="b">
        <v>0</v>
      </c>
      <c r="AM717" s="3"/>
      <c r="AN717" s="3"/>
      <c r="AO717" s="43" t="b">
        <v>0</v>
      </c>
      <c r="AP717" s="3" t="b">
        <v>0</v>
      </c>
      <c r="AQ717" s="3">
        <f>VLOOKUP(Table2[[#This Row],[Job-no]],Table3[],26,FALSE)</f>
        <v>1875</v>
      </c>
      <c r="AR717" t="str">
        <f t="shared" si="138"/>
        <v>DIALED</v>
      </c>
      <c r="AS717" t="str">
        <f>VLOOKUP(AR717,Table1[],4,0)</f>
        <v>Grid LED</v>
      </c>
      <c r="AT717">
        <f>IF(BD717&gt;0,"Pattern",VLOOKUP(AR717,Table1[],5,0))</f>
        <v>0</v>
      </c>
      <c r="AU717" s="34">
        <f>IF(AT717="Pattern",WORKDAY(Table2[[#This Row],[Scheduled Ship Date]],-10),WORKDAY(Table2[[#This Row],[Scheduled Ship Date]],-4))</f>
        <v>43465</v>
      </c>
      <c r="AV717">
        <f>IF(Table2[[#This Row],[Extrusion cut double saw]]=TRUE,IF(O717="ToDo",IF(AT717="Pattern",Table2[[#This Row],[Total Sections]]*0.4,Table2[[#This Row],[Total Sections]]*0.12),0),IF(AT717="Pattern",Table2[[#This Row],[Total Sections]]*4,Table2[[#This Row],[Total Sections]]*1.2))</f>
        <v>6</v>
      </c>
      <c r="AW717" s="42"/>
      <c r="AX717" s="42">
        <f>IF(AT717="Pattern",Table2[[#This Row],[Scheduled Ship Date]]-2,Table2[[#This Row],[Scheduled Ship Date]]-3)</f>
        <v>43466</v>
      </c>
      <c r="AY717">
        <f>IF(Table2[[#This Row],[Pattern]]="Pattern",Table2[[#This Row],[Total Sections]]*4.82,Table2[[#This Row],[Total Sections]]*0.5)</f>
        <v>2.5</v>
      </c>
      <c r="AZ717" s="42"/>
      <c r="BA717" s="39">
        <f>((Table2[Total Sections]/Table2[Open Qty])-1)*Table2[Open Qty]*12.96</f>
        <v>0</v>
      </c>
      <c r="BB717" s="39"/>
      <c r="BC717" s="39" t="str">
        <f t="shared" si="140"/>
        <v>DIALED-24-5000-80-35-VL-W-277-LT(LDE5)-1-TB15-FW(6')</v>
      </c>
      <c r="BD717" s="39">
        <f t="shared" si="141"/>
        <v>0</v>
      </c>
      <c r="BE717" s="39" t="b">
        <f>_xlfn.IFNA(VLOOKUP(Table2[[#This Row],[Job-no]],Table4[],9,FALSE),TRUE)</f>
        <v>1</v>
      </c>
      <c r="BF717" t="str">
        <f>VLOOKUP(AR717,Table1[],3,0)</f>
        <v>DIALED</v>
      </c>
      <c r="BG717" s="39" t="b">
        <f>_xlfn.IFNA(VLOOKUP(Table2[[#This Row],[Job-no]],Table4[],14,FALSE),TRUE)</f>
        <v>1</v>
      </c>
      <c r="BH717" s="39" t="str">
        <f>_xlfn.IFNA(VLOOKUP(Table2[[#This Row],[Job-no]],Table4[],11,FALSE),"Done")</f>
        <v>Done</v>
      </c>
      <c r="BI717" s="39">
        <f>IF(Table2[[#This Row],[Pattern]]="Pattern",VLOOKUP(Table2[[#This Row],[Product Code]],'Routing data'!$A$2:$W$470,13,FALSE),VLOOKUP(Table2[[#This Row],[Product Code]],'Routing data'!$A$2:$W$470,3,FALSE))</f>
        <v>0</v>
      </c>
      <c r="BJ717" s="39">
        <f>IF(Table2[[#This Row],[Pattern]]="Pattern",VLOOKUP(Table2[[#This Row],[Product Code]],'Routing data'!$A$2:$W$470,14,FALSE),VLOOKUP(Table2[[#This Row],[Product Code]],'Routing data'!$A$2:$W$470,4,FALSE))</f>
        <v>0</v>
      </c>
      <c r="BK717" s="39">
        <f>VLOOKUP(Table2[[#This Row],[Product Code]],'Routing data'!A$4:W$524,16,FALSE)</f>
        <v>0</v>
      </c>
      <c r="BL717" s="42" t="str">
        <f>IF(Table2[[#This Row],[Milling Required]]=0,"x",IF(AT717="Pattern",B717-10,B717-4))</f>
        <v>x</v>
      </c>
      <c r="BM717" s="42" t="str">
        <f>IF(Table2[[#This Row],[Punching Required]]=0,"x",IF(AT717="Pattern",B717-8,B717-2))</f>
        <v>x</v>
      </c>
      <c r="BN717" s="42">
        <f t="shared" si="142"/>
        <v>43466</v>
      </c>
      <c r="BO717" s="39" t="str">
        <f>IF(Table2[[#This Row],[Milling]]="x","x",Table2[[#This Row],[Total Sections]]*2)</f>
        <v>x</v>
      </c>
      <c r="BP717" s="39" t="str">
        <f>IF(Table2[[#This Row],[Punching]]="x","x",Table2[Total Sections]*2)</f>
        <v>x</v>
      </c>
      <c r="BQ717" s="39">
        <f>IF(Table2[[#This Row],[Pattern]]="Pattern",Table2[Total Sections]*3,Table2[Total Sections]*1.5)</f>
        <v>7.5</v>
      </c>
      <c r="BR717" s="42"/>
      <c r="BS717" s="39"/>
      <c r="BT717" s="42">
        <f t="shared" ref="BT717:BT724" ca="1" si="145">TODAY()</f>
        <v>43467</v>
      </c>
      <c r="BU717" s="39"/>
      <c r="BV717" s="39" t="str">
        <f>_xlfn.IFNA(VLOOKUP(Table2[[#This Row],[Job-no]],Table4[],16,FALSE),"Ready")</f>
        <v>Ready</v>
      </c>
      <c r="BW717" s="39" t="str">
        <f>_xlfn.IFNA(VLOOKUP(Table2[[#This Row],[Job-no]],Table4[],21,FALSE),"Ready")</f>
        <v>Ready</v>
      </c>
      <c r="BX717" s="39" t="b">
        <f>_xlfn.IFNA(VLOOKUP(Table2[[#This Row],[Job-no]],Table4[],10,FALSE),TRUE)</f>
        <v>1</v>
      </c>
      <c r="BY717" s="39" t="str">
        <f>_xlfn.IFNA(VLOOKUP(Table2[[#This Row],[Job-no]],Table4[],22,FALSE),"Ready")</f>
        <v>Ready</v>
      </c>
      <c r="BZ717" s="120">
        <f t="shared" si="144"/>
        <v>43469</v>
      </c>
      <c r="CA717" s="120" t="str">
        <f ca="1">IF(OR(Table2[[#This Row],[Saw Date]]=TODAY(),Table2[[#This Row],[Saw Date]]=TODAY()+1), Table2[[#This Row],[Saw Date]],IF(Table2[[#This Row],[Extrusion cut double saw]],"Done",""))</f>
        <v/>
      </c>
      <c r="CB717" s="120" t="str">
        <f ca="1">IF(OR(Table2[[#This Row],[Lens Date]]=TODAY(),Table2[[#This Row],[Lens Date]]=TODAY()+1), Table2[[#This Row],[Lens Date]],IF(Table2[[#This Row],[MSLens]]="Done","Done",""))</f>
        <v>Done</v>
      </c>
      <c r="CC717" s="120" t="str">
        <f ca="1">IF(OR(Table2[[#This Row],[Milling Date]]=TODAY(),Table2[[#This Row],[Milling Date]]=TODAY()+1), Table2[[#This Row],[Milling Date]],IF(Table2[[#This Row],[CNC Holes]]="Ready","Done",""))</f>
        <v/>
      </c>
      <c r="CD717" s="120" t="str">
        <f ca="1">IF(OR(Table2[[#This Row],[Welding Date]]=TODAY(),Table2[[#This Row],[Welding Date]]=TODAY()+1), Table2[[#This Row],[Welding Date]],IF(Table2[[#This Row],[Welding Corners]]="Ready","Done",""))</f>
        <v/>
      </c>
      <c r="CE717" s="120" t="str">
        <f ca="1">IF(OR(Table2[[#This Row],[Puching Date]]=TODAY(),Table2[[#This Row],[Puching Date]]=TODAY()+1), Table2[[#This Row],[Puching Date]],IF(Table2[[#This Row],[Punch Holes]]="Ready","Done",""))</f>
        <v/>
      </c>
      <c r="CF717" s="120">
        <f ca="1">IF(OR(Table2[[#This Row],[Housing Date2]]=TODAY(),Table2[[#This Row],[Housing Date2]]=TODAY()+1),Table2[[#This Row],[Housing Date2]],IF(Table2[[#This Row],[Body Assembly]],"Done",""))</f>
        <v>43467</v>
      </c>
      <c r="CG717" s="120" t="str">
        <f>_xlfn.IFNA(VLOOKUP(Table2[[#This Row],[Job-no]],Table4[],7,FALSE),"Done")</f>
        <v>Done</v>
      </c>
    </row>
    <row r="718" spans="1:85" x14ac:dyDescent="0.25">
      <c r="A718" t="str">
        <f>_xlfn.CONCAT(Table2[[#This Row],[Order]],"-",Table2[[#This Row],[Line]])</f>
        <v>77968-1</v>
      </c>
      <c r="B718" s="1">
        <v>43469</v>
      </c>
      <c r="C718" s="10">
        <v>77968</v>
      </c>
      <c r="D718" s="7" t="s">
        <v>3545</v>
      </c>
      <c r="E718" s="10">
        <v>1</v>
      </c>
      <c r="F718" s="10">
        <v>1</v>
      </c>
      <c r="G718" s="7" t="s">
        <v>165</v>
      </c>
      <c r="H718" s="10">
        <v>1</v>
      </c>
      <c r="I718" s="43" t="b">
        <v>1</v>
      </c>
      <c r="J718" s="43" t="b">
        <v>0</v>
      </c>
      <c r="K718" t="s">
        <v>114</v>
      </c>
      <c r="L718" s="43" t="b">
        <v>0</v>
      </c>
      <c r="M718" s="43" t="b">
        <v>0</v>
      </c>
      <c r="N718" s="43" t="b">
        <v>0</v>
      </c>
      <c r="O718" t="s">
        <v>114</v>
      </c>
      <c r="P718" t="s">
        <v>114</v>
      </c>
      <c r="Q718" t="s">
        <v>114</v>
      </c>
      <c r="R718" t="s">
        <v>114</v>
      </c>
      <c r="S718" t="s">
        <v>114</v>
      </c>
      <c r="T718" t="s">
        <v>114</v>
      </c>
      <c r="U718" t="s">
        <v>114</v>
      </c>
      <c r="V718" t="s">
        <v>114</v>
      </c>
      <c r="W718" s="5">
        <v>43465</v>
      </c>
      <c r="X718" s="7" t="s">
        <v>114</v>
      </c>
      <c r="Y718" s="7"/>
      <c r="Z718" s="7" t="s">
        <v>5096</v>
      </c>
      <c r="AA718" s="7" t="s">
        <v>114</v>
      </c>
      <c r="AB718" s="7" t="s">
        <v>74</v>
      </c>
      <c r="AC718" s="10">
        <v>10</v>
      </c>
      <c r="AD718" s="3" t="s">
        <v>5967</v>
      </c>
      <c r="AE718" s="4" t="s">
        <v>5968</v>
      </c>
      <c r="AF718" s="7"/>
      <c r="AG718" s="7" t="s">
        <v>114</v>
      </c>
      <c r="AH718" s="10">
        <v>1</v>
      </c>
      <c r="AI718" s="3" t="s">
        <v>74</v>
      </c>
      <c r="AJ718" t="s">
        <v>114</v>
      </c>
      <c r="AK718" t="s">
        <v>114</v>
      </c>
      <c r="AL718" s="43" t="b">
        <v>0</v>
      </c>
      <c r="AM718" s="3"/>
      <c r="AN718" s="3"/>
      <c r="AO718" s="43" t="b">
        <v>0</v>
      </c>
      <c r="AP718" s="3" t="b">
        <v>0</v>
      </c>
      <c r="AQ718" s="3">
        <f>VLOOKUP(Table2[[#This Row],[Job-no]],Table3[],26,FALSE)</f>
        <v>324</v>
      </c>
      <c r="AR718" t="str">
        <f t="shared" si="138"/>
        <v>WALED</v>
      </c>
      <c r="AS718" t="str">
        <f>VLOOKUP(AR718,Table1[],4,0)</f>
        <v>Grid LED</v>
      </c>
      <c r="AT718">
        <f>IF(BD718&gt;0,"Pattern",VLOOKUP(AR718,Table1[],5,0))</f>
        <v>0</v>
      </c>
      <c r="AU718" s="34">
        <f>IF(AT718="Pattern",WORKDAY(Table2[[#This Row],[Scheduled Ship Date]],-10),WORKDAY(Table2[[#This Row],[Scheduled Ship Date]],-4))</f>
        <v>43465</v>
      </c>
      <c r="AV718">
        <f>IF(Table2[[#This Row],[Extrusion cut double saw]]=TRUE,IF(O718="ToDo",IF(AT718="Pattern",Table2[[#This Row],[Total Sections]]*0.4,Table2[[#This Row],[Total Sections]]*0.12),0),IF(AT718="Pattern",Table2[[#This Row],[Total Sections]]*4,Table2[[#This Row],[Total Sections]]*1.2))</f>
        <v>1.2</v>
      </c>
      <c r="AW718" s="42">
        <f ca="1">TODAY()+1</f>
        <v>43468</v>
      </c>
      <c r="AX718" s="42">
        <f>IF(AT718="Pattern",Table2[[#This Row],[Scheduled Ship Date]]-2,Table2[[#This Row],[Scheduled Ship Date]]-3)</f>
        <v>43466</v>
      </c>
      <c r="AY718">
        <f>IF(Table2[[#This Row],[Pattern]]="Pattern",Table2[[#This Row],[Total Sections]]*4.82,Table2[[#This Row],[Total Sections]]*0.5)</f>
        <v>0.5</v>
      </c>
      <c r="AZ718" s="42">
        <f ca="1">TODAY()+1</f>
        <v>43468</v>
      </c>
      <c r="BA718" s="39">
        <f>((Table2[Total Sections]/Table2[Open Qty])-1)*Table2[Open Qty]*12.96</f>
        <v>0</v>
      </c>
      <c r="BB718" s="42"/>
      <c r="BC718" s="39" t="str">
        <f t="shared" si="140"/>
        <v>WALED-24-4000-80-40-VL-W-UNV-DP-1-TB15</v>
      </c>
      <c r="BD718" s="39">
        <f t="shared" si="141"/>
        <v>0</v>
      </c>
      <c r="BE718" s="39" t="b">
        <f>_xlfn.IFNA(VLOOKUP(Table2[[#This Row],[Job-no]],Table4[],9,FALSE),TRUE)</f>
        <v>1</v>
      </c>
      <c r="BF718" t="str">
        <f>VLOOKUP(AR718,Table1[],3,0)</f>
        <v>WAVLED</v>
      </c>
      <c r="BG718" s="39" t="b">
        <f>_xlfn.IFNA(VLOOKUP(Table2[[#This Row],[Job-no]],Table4[],14,FALSE),TRUE)</f>
        <v>0</v>
      </c>
      <c r="BH718" s="39" t="str">
        <f>_xlfn.IFNA(VLOOKUP(Table2[[#This Row],[Job-no]],Table4[],11,FALSE),"Done")</f>
        <v/>
      </c>
      <c r="BI718" s="39">
        <f>IF(Table2[[#This Row],[Pattern]]="Pattern",VLOOKUP(Table2[[#This Row],[Product Code]],'Routing data'!$A$2:$W$470,13,FALSE),VLOOKUP(Table2[[#This Row],[Product Code]],'Routing data'!$A$2:$W$470,3,FALSE))</f>
        <v>0</v>
      </c>
      <c r="BJ718" s="39">
        <f>IF(Table2[[#This Row],[Pattern]]="Pattern",VLOOKUP(Table2[[#This Row],[Product Code]],'Routing data'!$A$2:$W$470,14,FALSE),VLOOKUP(Table2[[#This Row],[Product Code]],'Routing data'!$A$2:$W$470,4,FALSE))</f>
        <v>0</v>
      </c>
      <c r="BK718" s="39">
        <f>VLOOKUP(Table2[[#This Row],[Product Code]],'Routing data'!A$4:W$524,16,FALSE)</f>
        <v>0</v>
      </c>
      <c r="BL718" s="42" t="str">
        <f>IF(Table2[[#This Row],[Milling Required]]=0,"x",IF(AT718="Pattern",B718-10,B718-4))</f>
        <v>x</v>
      </c>
      <c r="BM718" s="42" t="str">
        <f>IF(Table2[[#This Row],[Punching Required]]=0,"x",IF(AT718="Pattern",B718-8,B718-2))</f>
        <v>x</v>
      </c>
      <c r="BN718" s="42">
        <f t="shared" si="142"/>
        <v>43466</v>
      </c>
      <c r="BO718" s="39" t="str">
        <f>IF(Table2[[#This Row],[Milling]]="x","x",Table2[[#This Row],[Total Sections]]*2)</f>
        <v>x</v>
      </c>
      <c r="BP718" s="39" t="str">
        <f>IF(Table2[[#This Row],[Punching]]="x","x",Table2[Total Sections]*2)</f>
        <v>x</v>
      </c>
      <c r="BQ718" s="39">
        <f>IF(Table2[[#This Row],[Pattern]]="Pattern",Table2[Total Sections]*3,Table2[Total Sections]*1.5)</f>
        <v>1.5</v>
      </c>
      <c r="BR718" s="42"/>
      <c r="BS718" s="42"/>
      <c r="BT718" s="42">
        <f t="shared" ca="1" si="145"/>
        <v>43467</v>
      </c>
      <c r="BU718" s="39"/>
      <c r="BV718" s="122" t="str">
        <f>_xlfn.IFNA(VLOOKUP(Table2[[#This Row],[Job-no]],Table4[],16,FALSE),"Ready")</f>
        <v/>
      </c>
      <c r="BW718" s="122" t="str">
        <f>_xlfn.IFNA(VLOOKUP(Table2[[#This Row],[Job-no]],Table4[],21,FALSE),"Ready")</f>
        <v/>
      </c>
      <c r="BX718" s="39" t="b">
        <f>_xlfn.IFNA(VLOOKUP(Table2[[#This Row],[Job-no]],Table4[],10,FALSE),TRUE)</f>
        <v>0</v>
      </c>
      <c r="BY718" s="39" t="str">
        <f>_xlfn.IFNA(VLOOKUP(Table2[[#This Row],[Job-no]],Table4[],22,FALSE),"Ready")</f>
        <v/>
      </c>
      <c r="BZ718" s="120">
        <f t="shared" si="144"/>
        <v>43469</v>
      </c>
      <c r="CA718" s="120">
        <f ca="1">IF(OR(Table2[[#This Row],[Saw Date]]=TODAY(),Table2[[#This Row],[Saw Date]]=TODAY()+1), Table2[[#This Row],[Saw Date]],IF(Table2[[#This Row],[Extrusion cut double saw]],"Done",""))</f>
        <v>43468</v>
      </c>
      <c r="CB718" s="120">
        <f ca="1">IF(OR(Table2[[#This Row],[Lens Date]]=TODAY(),Table2[[#This Row],[Lens Date]]=TODAY()+1), Table2[[#This Row],[Lens Date]],IF(Table2[[#This Row],[MSLens]]="Done","Done",""))</f>
        <v>43468</v>
      </c>
      <c r="CC718" s="120" t="str">
        <f ca="1">IF(OR(Table2[[#This Row],[Milling Date]]=TODAY(),Table2[[#This Row],[Milling Date]]=TODAY()+1), Table2[[#This Row],[Milling Date]],IF(Table2[[#This Row],[CNC Holes]]="Ready","Done",""))</f>
        <v/>
      </c>
      <c r="CD718" s="120" t="str">
        <f ca="1">IF(OR(Table2[[#This Row],[Welding Date]]=TODAY(),Table2[[#This Row],[Welding Date]]=TODAY()+1), Table2[[#This Row],[Welding Date]],IF(Table2[[#This Row],[Welding Corners]]="Ready","Done",""))</f>
        <v/>
      </c>
      <c r="CE718" s="120" t="str">
        <f ca="1">IF(OR(Table2[[#This Row],[Puching Date]]=TODAY(),Table2[[#This Row],[Puching Date]]=TODAY()+1), Table2[[#This Row],[Puching Date]],IF(Table2[[#This Row],[Punch Holes]]="Ready","Done",""))</f>
        <v/>
      </c>
      <c r="CF718" s="120">
        <f ca="1">IF(OR(Table2[[#This Row],[Housing Date2]]=TODAY(),Table2[[#This Row],[Housing Date2]]=TODAY()+1),Table2[[#This Row],[Housing Date2]],IF(Table2[[#This Row],[Body Assembly]],"Done",""))</f>
        <v>43467</v>
      </c>
      <c r="CG718" s="120" t="str">
        <f>_xlfn.IFNA(VLOOKUP(Table2[[#This Row],[Job-no]],Table4[],7,FALSE),"Done")</f>
        <v>Machine Shop Started</v>
      </c>
    </row>
    <row r="719" spans="1:85" x14ac:dyDescent="0.25">
      <c r="A719" t="str">
        <f>_xlfn.CONCAT(Table2[[#This Row],[Order]],"-",Table2[[#This Row],[Line]])</f>
        <v>77984-1</v>
      </c>
      <c r="B719" s="1">
        <v>43469</v>
      </c>
      <c r="C719" s="10">
        <v>77984</v>
      </c>
      <c r="D719" s="7" t="s">
        <v>3696</v>
      </c>
      <c r="E719" s="10">
        <v>1</v>
      </c>
      <c r="F719" s="10">
        <v>1</v>
      </c>
      <c r="G719" s="7" t="s">
        <v>165</v>
      </c>
      <c r="H719" s="10">
        <v>1</v>
      </c>
      <c r="I719" s="43" t="b">
        <v>1</v>
      </c>
      <c r="J719" s="43" t="b">
        <v>0</v>
      </c>
      <c r="K719" t="s">
        <v>135</v>
      </c>
      <c r="L719" s="43" t="b">
        <v>0</v>
      </c>
      <c r="M719" s="43" t="b">
        <v>1</v>
      </c>
      <c r="N719" s="43" t="b">
        <v>1</v>
      </c>
      <c r="O719" t="s">
        <v>114</v>
      </c>
      <c r="P719" t="s">
        <v>114</v>
      </c>
      <c r="Q719" t="s">
        <v>114</v>
      </c>
      <c r="R719" t="s">
        <v>114</v>
      </c>
      <c r="S719" t="s">
        <v>114</v>
      </c>
      <c r="T719" t="s">
        <v>114</v>
      </c>
      <c r="U719" t="s">
        <v>114</v>
      </c>
      <c r="V719" t="s">
        <v>114</v>
      </c>
      <c r="W719" s="5">
        <v>43465</v>
      </c>
      <c r="X719" s="7" t="s">
        <v>151</v>
      </c>
      <c r="Y719" s="7"/>
      <c r="Z719" s="7" t="s">
        <v>158</v>
      </c>
      <c r="AA719" s="7" t="s">
        <v>114</v>
      </c>
      <c r="AB719" s="7" t="s">
        <v>74</v>
      </c>
      <c r="AC719" s="10">
        <v>12</v>
      </c>
      <c r="AD719" s="3" t="s">
        <v>5967</v>
      </c>
      <c r="AE719" s="4" t="s">
        <v>5968</v>
      </c>
      <c r="AF719" s="7"/>
      <c r="AG719" s="7" t="s">
        <v>114</v>
      </c>
      <c r="AH719" s="10">
        <v>1</v>
      </c>
      <c r="AI719" s="3" t="s">
        <v>74</v>
      </c>
      <c r="AJ719" t="s">
        <v>114</v>
      </c>
      <c r="AK719" t="s">
        <v>114</v>
      </c>
      <c r="AL719" s="43" t="b">
        <v>0</v>
      </c>
      <c r="AM719" s="3"/>
      <c r="AN719" s="3"/>
      <c r="AO719" s="43" t="b">
        <v>0</v>
      </c>
      <c r="AP719" s="3" t="b">
        <v>0</v>
      </c>
      <c r="AQ719" s="3">
        <f>VLOOKUP(Table2[[#This Row],[Job-no]],Table3[],26,FALSE)</f>
        <v>315</v>
      </c>
      <c r="AR719" t="str">
        <f t="shared" si="138"/>
        <v>BBRLED</v>
      </c>
      <c r="AS719" t="str">
        <f>VLOOKUP(AR719,Table1[],4,0)</f>
        <v>recessed</v>
      </c>
      <c r="AT719">
        <f>IF(BD719&gt;0,"Pattern",VLOOKUP(AR719,Table1[],5,0))</f>
        <v>0</v>
      </c>
      <c r="AU719" s="34">
        <f>IF(AT719="Pattern",WORKDAY(Table2[[#This Row],[Scheduled Ship Date]],-10),WORKDAY(Table2[[#This Row],[Scheduled Ship Date]],-4))</f>
        <v>43465</v>
      </c>
      <c r="AV719">
        <f>IF(Table2[[#This Row],[Extrusion cut double saw]]=TRUE,IF(O719="ToDo",IF(AT719="Pattern",Table2[[#This Row],[Total Sections]]*0.4,Table2[[#This Row],[Total Sections]]*0.12),0),IF(AT719="Pattern",Table2[[#This Row],[Total Sections]]*4,Table2[[#This Row],[Total Sections]]*1.2))</f>
        <v>0</v>
      </c>
      <c r="AW719" s="42"/>
      <c r="AX719" s="42">
        <f>IF(AT719="Pattern",Table2[[#This Row],[Scheduled Ship Date]]-2,Table2[[#This Row],[Scheduled Ship Date]]-3)</f>
        <v>43466</v>
      </c>
      <c r="AY719">
        <f>IF(Table2[[#This Row],[Pattern]]="Pattern",Table2[[#This Row],[Total Sections]]*4.82,Table2[[#This Row],[Total Sections]]*0.5)</f>
        <v>0.5</v>
      </c>
      <c r="AZ719" s="42"/>
      <c r="BA719" s="39">
        <f>((Table2[Total Sections]/Table2[Open Qty])-1)*Table2[Open Qty]*12.96</f>
        <v>0</v>
      </c>
      <c r="BB719" s="42"/>
      <c r="BC719" s="39" t="str">
        <f t="shared" si="140"/>
        <v>BBRLED-750-80-40-FL-4-W-UNV-DP-1-TB9</v>
      </c>
      <c r="BD719" s="39">
        <f t="shared" si="141"/>
        <v>0</v>
      </c>
      <c r="BE719" s="39" t="b">
        <f>_xlfn.IFNA(VLOOKUP(Table2[[#This Row],[Job-no]],Table4[],9,FALSE),TRUE)</f>
        <v>1</v>
      </c>
      <c r="BF719" t="str">
        <f>VLOOKUP(AR719,Table1[],3,0)</f>
        <v>B4LED</v>
      </c>
      <c r="BG719" s="39" t="b">
        <f>_xlfn.IFNA(VLOOKUP(Table2[[#This Row],[Job-no]],Table4[],14,FALSE),TRUE)</f>
        <v>1</v>
      </c>
      <c r="BH719" s="39" t="str">
        <f>_xlfn.IFNA(VLOOKUP(Table2[[#This Row],[Job-no]],Table4[],11,FALSE),"Done")</f>
        <v>Done</v>
      </c>
      <c r="BI719" s="39">
        <f>IF(Table2[[#This Row],[Pattern]]="Pattern",VLOOKUP(Table2[[#This Row],[Product Code]],'Routing data'!$A$2:$W$470,13,FALSE),VLOOKUP(Table2[[#This Row],[Product Code]],'Routing data'!$A$2:$W$470,3,FALSE))</f>
        <v>0</v>
      </c>
      <c r="BJ719" s="39">
        <f>IF(Table2[[#This Row],[Pattern]]="Pattern",VLOOKUP(Table2[[#This Row],[Product Code]],'Routing data'!$A$2:$W$470,14,FALSE),VLOOKUP(Table2[[#This Row],[Product Code]],'Routing data'!$A$2:$W$470,4,FALSE))</f>
        <v>3</v>
      </c>
      <c r="BK719" s="39">
        <f>VLOOKUP(Table2[[#This Row],[Product Code]],'Routing data'!A$4:W$524,16,FALSE)</f>
        <v>0</v>
      </c>
      <c r="BL719" s="42" t="str">
        <f>IF(Table2[[#This Row],[Milling Required]]=0,"x",IF(AT719="Pattern",B719-10,B719-4))</f>
        <v>x</v>
      </c>
      <c r="BM719" s="42">
        <f>IF(Table2[[#This Row],[Punching Required]]=0,"x",IF(AT719="Pattern",B719-8,B719-2))</f>
        <v>43467</v>
      </c>
      <c r="BN719" s="42">
        <f t="shared" si="142"/>
        <v>43466</v>
      </c>
      <c r="BO719" s="39" t="str">
        <f>IF(Table2[[#This Row],[Milling]]="x","x",Table2[[#This Row],[Total Sections]]*2)</f>
        <v>x</v>
      </c>
      <c r="BP719" s="39">
        <f>IF(Table2[[#This Row],[Punching]]="x","x",Table2[Total Sections]*2)</f>
        <v>2</v>
      </c>
      <c r="BQ719" s="39">
        <f>IF(Table2[[#This Row],[Pattern]]="Pattern",Table2[Total Sections]*3,Table2[Total Sections]*1.5)</f>
        <v>1.5</v>
      </c>
      <c r="BR719" s="42"/>
      <c r="BS719" s="42">
        <f ca="1">TODAY()</f>
        <v>43467</v>
      </c>
      <c r="BT719" s="42">
        <f t="shared" ca="1" si="145"/>
        <v>43467</v>
      </c>
      <c r="BU719" s="39"/>
      <c r="BV719" s="39" t="str">
        <f>_xlfn.IFNA(VLOOKUP(Table2[[#This Row],[Job-no]],Table4[],16,FALSE),"Ready")</f>
        <v/>
      </c>
      <c r="BW719" s="39" t="str">
        <f>_xlfn.IFNA(VLOOKUP(Table2[[#This Row],[Job-no]],Table4[],21,FALSE),"Ready")</f>
        <v/>
      </c>
      <c r="BX719" s="39" t="b">
        <f>_xlfn.IFNA(VLOOKUP(Table2[[#This Row],[Job-no]],Table4[],10,FALSE),TRUE)</f>
        <v>0</v>
      </c>
      <c r="BY719" s="39" t="str">
        <f>_xlfn.IFNA(VLOOKUP(Table2[[#This Row],[Job-no]],Table4[],22,FALSE),"Ready")</f>
        <v/>
      </c>
      <c r="BZ719" s="120">
        <f t="shared" si="144"/>
        <v>43469</v>
      </c>
      <c r="CA719" s="120" t="str">
        <f ca="1">IF(OR(Table2[[#This Row],[Saw Date]]=TODAY(),Table2[[#This Row],[Saw Date]]=TODAY()+1), Table2[[#This Row],[Saw Date]],IF(Table2[[#This Row],[Extrusion cut double saw]],"Done",""))</f>
        <v>Done</v>
      </c>
      <c r="CB719" s="120" t="str">
        <f ca="1">IF(OR(Table2[[#This Row],[Lens Date]]=TODAY(),Table2[[#This Row],[Lens Date]]=TODAY()+1), Table2[[#This Row],[Lens Date]],IF(Table2[[#This Row],[MSLens]]="Done","Done",""))</f>
        <v>Done</v>
      </c>
      <c r="CC719" s="120" t="str">
        <f ca="1">IF(OR(Table2[[#This Row],[Milling Date]]=TODAY(),Table2[[#This Row],[Milling Date]]=TODAY()+1), Table2[[#This Row],[Milling Date]],IF(Table2[[#This Row],[CNC Holes]]="Ready","Done",""))</f>
        <v/>
      </c>
      <c r="CD719" s="120" t="str">
        <f ca="1">IF(OR(Table2[[#This Row],[Welding Date]]=TODAY(),Table2[[#This Row],[Welding Date]]=TODAY()+1), Table2[[#This Row],[Welding Date]],IF(Table2[[#This Row],[Welding Corners]]="Ready","Done",""))</f>
        <v/>
      </c>
      <c r="CE719" s="120">
        <f ca="1">IF(OR(Table2[[#This Row],[Puching Date]]=TODAY(),Table2[[#This Row],[Puching Date]]=TODAY()+1), Table2[[#This Row],[Puching Date]],IF(Table2[[#This Row],[Punch Holes]]="Ready","Done",""))</f>
        <v>43467</v>
      </c>
      <c r="CF719" s="120">
        <f ca="1">IF(OR(Table2[[#This Row],[Housing Date2]]=TODAY(),Table2[[#This Row],[Housing Date2]]=TODAY()+1),Table2[[#This Row],[Housing Date2]],IF(Table2[[#This Row],[Body Assembly]],"Done",""))</f>
        <v>43467</v>
      </c>
      <c r="CG719" s="120" t="str">
        <f>_xlfn.IFNA(VLOOKUP(Table2[[#This Row],[Job-no]],Table4[],7,FALSE),"Done")</f>
        <v>Machine Shop Started</v>
      </c>
    </row>
    <row r="720" spans="1:85" x14ac:dyDescent="0.25">
      <c r="A720" t="str">
        <f>_xlfn.CONCAT(Table2[[#This Row],[Order]],"-",Table2[[#This Row],[Line]])</f>
        <v>78013-1</v>
      </c>
      <c r="B720" s="1">
        <v>43469</v>
      </c>
      <c r="C720" s="10">
        <v>78013</v>
      </c>
      <c r="D720" s="7" t="s">
        <v>4052</v>
      </c>
      <c r="E720" s="10">
        <v>1</v>
      </c>
      <c r="F720" s="10">
        <v>1</v>
      </c>
      <c r="G720" s="7" t="s">
        <v>165</v>
      </c>
      <c r="H720" s="10">
        <v>1</v>
      </c>
      <c r="I720" s="43" t="b">
        <v>1</v>
      </c>
      <c r="J720" s="43" t="b">
        <v>0</v>
      </c>
      <c r="K720" t="s">
        <v>135</v>
      </c>
      <c r="L720" s="43" t="b">
        <v>0</v>
      </c>
      <c r="M720" s="43" t="b">
        <v>1</v>
      </c>
      <c r="N720" s="43" t="b">
        <v>1</v>
      </c>
      <c r="O720" t="s">
        <v>114</v>
      </c>
      <c r="P720" t="s">
        <v>114</v>
      </c>
      <c r="Q720" t="s">
        <v>114</v>
      </c>
      <c r="R720" t="s">
        <v>114</v>
      </c>
      <c r="S720" t="s">
        <v>114</v>
      </c>
      <c r="T720" t="s">
        <v>114</v>
      </c>
      <c r="U720" t="s">
        <v>114</v>
      </c>
      <c r="V720" t="s">
        <v>114</v>
      </c>
      <c r="W720" s="5">
        <v>43465</v>
      </c>
      <c r="X720" s="7" t="s">
        <v>151</v>
      </c>
      <c r="Y720" s="7"/>
      <c r="Z720" s="7" t="s">
        <v>4053</v>
      </c>
      <c r="AA720" s="7" t="s">
        <v>114</v>
      </c>
      <c r="AB720" s="7" t="s">
        <v>112</v>
      </c>
      <c r="AC720" s="10">
        <v>12</v>
      </c>
      <c r="AD720" s="3" t="s">
        <v>5967</v>
      </c>
      <c r="AE720" s="4" t="s">
        <v>5968</v>
      </c>
      <c r="AF720" s="7"/>
      <c r="AG720" s="7" t="s">
        <v>114</v>
      </c>
      <c r="AH720" s="10">
        <v>1</v>
      </c>
      <c r="AI720" s="3" t="s">
        <v>180</v>
      </c>
      <c r="AJ720" t="s">
        <v>114</v>
      </c>
      <c r="AK720" t="s">
        <v>114</v>
      </c>
      <c r="AL720" s="43" t="b">
        <v>0</v>
      </c>
      <c r="AM720" s="3"/>
      <c r="AN720" s="3"/>
      <c r="AO720" s="43" t="b">
        <v>0</v>
      </c>
      <c r="AP720" s="3" t="b">
        <v>0</v>
      </c>
      <c r="AQ720" s="3">
        <f>VLOOKUP(Table2[[#This Row],[Job-no]],Table3[],26,FALSE)</f>
        <v>560</v>
      </c>
      <c r="AR720" t="str">
        <f t="shared" si="138"/>
        <v>BBPRLED</v>
      </c>
      <c r="AS720" t="str">
        <f>VLOOKUP(AR720,Table1[],4,0)</f>
        <v>recessed</v>
      </c>
      <c r="AT720">
        <f>IF(BD720&gt;0,"Pattern",VLOOKUP(AR720,Table1[],5,0))</f>
        <v>0</v>
      </c>
      <c r="AU720" s="34">
        <f>IF(AT720="Pattern",WORKDAY(Table2[[#This Row],[Scheduled Ship Date]],-10),WORKDAY(Table2[[#This Row],[Scheduled Ship Date]],-4))</f>
        <v>43465</v>
      </c>
      <c r="AV720">
        <f>IF(Table2[[#This Row],[Extrusion cut double saw]]=TRUE,IF(O720="ToDo",IF(AT720="Pattern",Table2[[#This Row],[Total Sections]]*0.4,Table2[[#This Row],[Total Sections]]*0.12),0),IF(AT720="Pattern",Table2[[#This Row],[Total Sections]]*4,Table2[[#This Row],[Total Sections]]*1.2))</f>
        <v>0</v>
      </c>
      <c r="AW720" s="42"/>
      <c r="AX720" s="42">
        <f>IF(AT720="Pattern",Table2[[#This Row],[Scheduled Ship Date]]-2,Table2[[#This Row],[Scheduled Ship Date]]-3)</f>
        <v>43466</v>
      </c>
      <c r="AY720">
        <f>IF(Table2[[#This Row],[Pattern]]="Pattern",Table2[[#This Row],[Total Sections]]*4.82,Table2[[#This Row],[Total Sections]]*0.5)</f>
        <v>0.5</v>
      </c>
      <c r="AZ720" s="42"/>
      <c r="BA720" s="39">
        <f>((Table2[Total Sections]/Table2[Open Qty])-1)*Table2[Open Qty]*12.96</f>
        <v>0</v>
      </c>
      <c r="BB720" s="39"/>
      <c r="BC720" s="39" t="str">
        <f t="shared" si="140"/>
        <v>BBPRLED-500-90-35-RG2-85"-W-UNV-DP-1-DS-C(ADD TO EXISTINGCUT LENGTH)</v>
      </c>
      <c r="BD720" s="39">
        <f t="shared" si="141"/>
        <v>0</v>
      </c>
      <c r="BE720" s="39" t="b">
        <f>_xlfn.IFNA(VLOOKUP(Table2[[#This Row],[Job-no]],Table4[],9,FALSE),TRUE)</f>
        <v>1</v>
      </c>
      <c r="BF720" t="str">
        <f>VLOOKUP(AR720,Table1[],3,0)</f>
        <v>B4LED</v>
      </c>
      <c r="BG720" s="39" t="b">
        <f>_xlfn.IFNA(VLOOKUP(Table2[[#This Row],[Job-no]],Table4[],14,FALSE),TRUE)</f>
        <v>1</v>
      </c>
      <c r="BH720" s="39" t="str">
        <f>_xlfn.IFNA(VLOOKUP(Table2[[#This Row],[Job-no]],Table4[],11,FALSE),"Done")</f>
        <v>Done</v>
      </c>
      <c r="BI720" s="39">
        <f>IF(Table2[[#This Row],[Pattern]]="Pattern",VLOOKUP(Table2[[#This Row],[Product Code]],'Routing data'!$A$2:$W$470,13,FALSE),VLOOKUP(Table2[[#This Row],[Product Code]],'Routing data'!$A$2:$W$470,3,FALSE))</f>
        <v>0</v>
      </c>
      <c r="BJ720" s="39">
        <f>IF(Table2[[#This Row],[Pattern]]="Pattern",VLOOKUP(Table2[[#This Row],[Product Code]],'Routing data'!$A$2:$W$470,14,FALSE),VLOOKUP(Table2[[#This Row],[Product Code]],'Routing data'!$A$2:$W$470,4,FALSE))</f>
        <v>3</v>
      </c>
      <c r="BK720" s="39">
        <f>VLOOKUP(Table2[[#This Row],[Product Code]],'Routing data'!A$4:W$524,16,FALSE)</f>
        <v>0</v>
      </c>
      <c r="BL720" s="42" t="str">
        <f>IF(Table2[[#This Row],[Milling Required]]=0,"x",IF(AT720="Pattern",B720-10,B720-4))</f>
        <v>x</v>
      </c>
      <c r="BM720" s="42">
        <f>IF(Table2[[#This Row],[Punching Required]]=0,"x",IF(AT720="Pattern",B720-8,B720-2))</f>
        <v>43467</v>
      </c>
      <c r="BN720" s="42">
        <f t="shared" si="142"/>
        <v>43466</v>
      </c>
      <c r="BO720" s="39" t="str">
        <f>IF(Table2[[#This Row],[Milling]]="x","x",Table2[[#This Row],[Total Sections]]*2)</f>
        <v>x</v>
      </c>
      <c r="BP720" s="39">
        <f>IF(Table2[[#This Row],[Punching]]="x","x",Table2[Total Sections]*2)</f>
        <v>2</v>
      </c>
      <c r="BQ720" s="39">
        <f>IF(Table2[[#This Row],[Pattern]]="Pattern",Table2[Total Sections]*3,Table2[Total Sections]*1.5)</f>
        <v>1.5</v>
      </c>
      <c r="BR720" s="39"/>
      <c r="BS720" s="42">
        <f ca="1">TODAY()</f>
        <v>43467</v>
      </c>
      <c r="BT720" s="42">
        <f t="shared" ca="1" si="145"/>
        <v>43467</v>
      </c>
      <c r="BU720" s="39"/>
      <c r="BV720" s="39" t="str">
        <f>_xlfn.IFNA(VLOOKUP(Table2[[#This Row],[Job-no]],Table4[],16,FALSE),"Ready")</f>
        <v/>
      </c>
      <c r="BW720" s="39" t="str">
        <f>_xlfn.IFNA(VLOOKUP(Table2[[#This Row],[Job-no]],Table4[],21,FALSE),"Ready")</f>
        <v/>
      </c>
      <c r="BX720" s="39" t="b">
        <f>_xlfn.IFNA(VLOOKUP(Table2[[#This Row],[Job-no]],Table4[],10,FALSE),TRUE)</f>
        <v>0</v>
      </c>
      <c r="BY720" s="39" t="str">
        <f>_xlfn.IFNA(VLOOKUP(Table2[[#This Row],[Job-no]],Table4[],22,FALSE),"Ready")</f>
        <v/>
      </c>
      <c r="BZ720" s="120">
        <f t="shared" si="144"/>
        <v>43469</v>
      </c>
      <c r="CA720" s="120" t="str">
        <f ca="1">IF(OR(Table2[[#This Row],[Saw Date]]=TODAY(),Table2[[#This Row],[Saw Date]]=TODAY()+1), Table2[[#This Row],[Saw Date]],IF(Table2[[#This Row],[Extrusion cut double saw]],"Done",""))</f>
        <v>Done</v>
      </c>
      <c r="CB720" s="120" t="str">
        <f ca="1">IF(OR(Table2[[#This Row],[Lens Date]]=TODAY(),Table2[[#This Row],[Lens Date]]=TODAY()+1), Table2[[#This Row],[Lens Date]],IF(Table2[[#This Row],[MSLens]]="Done","Done",""))</f>
        <v>Done</v>
      </c>
      <c r="CC720" s="120" t="str">
        <f ca="1">IF(OR(Table2[[#This Row],[Milling Date]]=TODAY(),Table2[[#This Row],[Milling Date]]=TODAY()+1), Table2[[#This Row],[Milling Date]],IF(Table2[[#This Row],[CNC Holes]]="Ready","Done",""))</f>
        <v/>
      </c>
      <c r="CD720" s="120" t="str">
        <f ca="1">IF(OR(Table2[[#This Row],[Welding Date]]=TODAY(),Table2[[#This Row],[Welding Date]]=TODAY()+1), Table2[[#This Row],[Welding Date]],IF(Table2[[#This Row],[Welding Corners]]="Ready","Done",""))</f>
        <v/>
      </c>
      <c r="CE720" s="120">
        <f ca="1">IF(OR(Table2[[#This Row],[Puching Date]]=TODAY(),Table2[[#This Row],[Puching Date]]=TODAY()+1), Table2[[#This Row],[Puching Date]],IF(Table2[[#This Row],[Punch Holes]]="Ready","Done",""))</f>
        <v>43467</v>
      </c>
      <c r="CF720" s="120">
        <f ca="1">IF(OR(Table2[[#This Row],[Housing Date2]]=TODAY(),Table2[[#This Row],[Housing Date2]]=TODAY()+1),Table2[[#This Row],[Housing Date2]],IF(Table2[[#This Row],[Body Assembly]],"Done",""))</f>
        <v>43467</v>
      </c>
      <c r="CG720" s="120" t="str">
        <f>_xlfn.IFNA(VLOOKUP(Table2[[#This Row],[Job-no]],Table4[],7,FALSE),"Done")</f>
        <v>Machine Shop Started</v>
      </c>
    </row>
    <row r="721" spans="1:85" x14ac:dyDescent="0.25">
      <c r="A721" s="39" t="str">
        <f>_xlfn.CONCAT(Table2[[#This Row],[Order]],"-",Table2[[#This Row],[Line]])</f>
        <v>78013-2</v>
      </c>
      <c r="B721" s="1">
        <v>43469</v>
      </c>
      <c r="C721" s="10">
        <v>78013</v>
      </c>
      <c r="D721" s="7" t="s">
        <v>4055</v>
      </c>
      <c r="E721" s="10">
        <v>2</v>
      </c>
      <c r="F721" s="10">
        <v>1</v>
      </c>
      <c r="G721" s="7" t="s">
        <v>165</v>
      </c>
      <c r="H721" s="10">
        <v>1</v>
      </c>
      <c r="I721" s="43" t="b">
        <v>1</v>
      </c>
      <c r="J721" s="43" t="b">
        <v>0</v>
      </c>
      <c r="K721" t="s">
        <v>135</v>
      </c>
      <c r="L721" s="43" t="b">
        <v>0</v>
      </c>
      <c r="M721" s="43" t="b">
        <v>1</v>
      </c>
      <c r="N721" s="43" t="b">
        <v>1</v>
      </c>
      <c r="O721" t="s">
        <v>114</v>
      </c>
      <c r="P721" t="s">
        <v>114</v>
      </c>
      <c r="Q721" t="s">
        <v>114</v>
      </c>
      <c r="R721" t="s">
        <v>114</v>
      </c>
      <c r="S721" t="s">
        <v>114</v>
      </c>
      <c r="T721" t="s">
        <v>114</v>
      </c>
      <c r="U721" t="s">
        <v>114</v>
      </c>
      <c r="V721" t="s">
        <v>114</v>
      </c>
      <c r="W721" s="5">
        <v>43465</v>
      </c>
      <c r="X721" s="7" t="s">
        <v>151</v>
      </c>
      <c r="Y721" s="7"/>
      <c r="Z721" s="7" t="s">
        <v>4056</v>
      </c>
      <c r="AA721" s="7" t="s">
        <v>114</v>
      </c>
      <c r="AB721" s="7" t="s">
        <v>112</v>
      </c>
      <c r="AC721" s="10">
        <v>12</v>
      </c>
      <c r="AD721" s="3" t="s">
        <v>5967</v>
      </c>
      <c r="AE721" s="4" t="s">
        <v>5968</v>
      </c>
      <c r="AF721" s="7"/>
      <c r="AG721" s="7" t="s">
        <v>114</v>
      </c>
      <c r="AH721" s="10">
        <v>1</v>
      </c>
      <c r="AI721" s="3" t="s">
        <v>180</v>
      </c>
      <c r="AJ721" t="s">
        <v>114</v>
      </c>
      <c r="AK721" t="s">
        <v>114</v>
      </c>
      <c r="AL721" s="43" t="b">
        <v>0</v>
      </c>
      <c r="AM721" s="3"/>
      <c r="AN721" s="3"/>
      <c r="AO721" s="43" t="b">
        <v>0</v>
      </c>
      <c r="AP721" s="3" t="b">
        <v>0</v>
      </c>
      <c r="AQ721" s="3">
        <f>VLOOKUP(Table2[[#This Row],[Job-no]],Table3[],26,FALSE)</f>
        <v>720</v>
      </c>
      <c r="AR721" t="str">
        <f t="shared" si="138"/>
        <v>BBPRLED</v>
      </c>
      <c r="AS721" t="str">
        <f>VLOOKUP(AR721,Table1[],4,0)</f>
        <v>recessed</v>
      </c>
      <c r="AT721">
        <f>IF(BD721&gt;0,"Pattern",VLOOKUP(AR721,Table1[],5,0))</f>
        <v>0</v>
      </c>
      <c r="AU721" s="34">
        <f>IF(AT721="Pattern",WORKDAY(Table2[[#This Row],[Scheduled Ship Date]],-10),WORKDAY(Table2[[#This Row],[Scheduled Ship Date]],-4))</f>
        <v>43465</v>
      </c>
      <c r="AV721" s="39">
        <f>IF(Table2[[#This Row],[Extrusion cut double saw]]=TRUE,IF(O721="ToDo",IF(AT721="Pattern",Table2[[#This Row],[Total Sections]]*0.4,Table2[[#This Row],[Total Sections]]*0.12),0),IF(AT721="Pattern",Table2[[#This Row],[Total Sections]]*4,Table2[[#This Row],[Total Sections]]*1.2))</f>
        <v>0</v>
      </c>
      <c r="AW721" s="42"/>
      <c r="AX721" s="42">
        <f>IF(AT721="Pattern",Table2[[#This Row],[Scheduled Ship Date]]-2,Table2[[#This Row],[Scheduled Ship Date]]-3)</f>
        <v>43466</v>
      </c>
      <c r="AY721" s="39">
        <f>IF(Table2[[#This Row],[Pattern]]="Pattern",Table2[[#This Row],[Total Sections]]*4.82,Table2[[#This Row],[Total Sections]]*0.5)</f>
        <v>0.5</v>
      </c>
      <c r="AZ721" s="42"/>
      <c r="BA721" s="39">
        <f>((Table2[Total Sections]/Table2[Open Qty])-1)*Table2[Open Qty]*12.96</f>
        <v>0</v>
      </c>
      <c r="BB721" s="39"/>
      <c r="BC721" s="39" t="str">
        <f t="shared" si="140"/>
        <v>BBPRLED-500-90-35-RG2-100"-W-UNV-DP-1-DS-C(ADD TO EXISTINGCUT LENGTH)</v>
      </c>
      <c r="BD721" s="39">
        <f t="shared" si="141"/>
        <v>0</v>
      </c>
      <c r="BE721" s="39" t="b">
        <f>_xlfn.IFNA(VLOOKUP(Table2[[#This Row],[Job-no]],Table4[],9,FALSE),TRUE)</f>
        <v>1</v>
      </c>
      <c r="BF721" t="str">
        <f>VLOOKUP(AR721,Table1[],3,0)</f>
        <v>B4LED</v>
      </c>
      <c r="BG721" s="39" t="b">
        <f>_xlfn.IFNA(VLOOKUP(Table2[[#This Row],[Job-no]],Table4[],14,FALSE),TRUE)</f>
        <v>1</v>
      </c>
      <c r="BH721" s="39" t="str">
        <f>_xlfn.IFNA(VLOOKUP(Table2[[#This Row],[Job-no]],Table4[],11,FALSE),"Done")</f>
        <v>Done</v>
      </c>
      <c r="BI721" s="39">
        <f>IF(Table2[[#This Row],[Pattern]]="Pattern",VLOOKUP(Table2[[#This Row],[Product Code]],'Routing data'!$A$2:$W$470,13,FALSE),VLOOKUP(Table2[[#This Row],[Product Code]],'Routing data'!$A$2:$W$470,3,FALSE))</f>
        <v>0</v>
      </c>
      <c r="BJ721" s="39">
        <f>IF(Table2[[#This Row],[Pattern]]="Pattern",VLOOKUP(Table2[[#This Row],[Product Code]],'Routing data'!$A$2:$W$470,14,FALSE),VLOOKUP(Table2[[#This Row],[Product Code]],'Routing data'!$A$2:$W$470,4,FALSE))</f>
        <v>3</v>
      </c>
      <c r="BK721" s="39">
        <f>VLOOKUP(Table2[[#This Row],[Product Code]],'Routing data'!A$4:W$524,16,FALSE)</f>
        <v>0</v>
      </c>
      <c r="BL721" s="42" t="str">
        <f>IF(Table2[[#This Row],[Milling Required]]=0,"x",IF(AT721="Pattern",B721-10,B721-4))</f>
        <v>x</v>
      </c>
      <c r="BM721" s="42">
        <f>IF(Table2[[#This Row],[Punching Required]]=0,"x",IF(AT721="Pattern",B721-8,B721-2))</f>
        <v>43467</v>
      </c>
      <c r="BN721" s="42">
        <f t="shared" si="142"/>
        <v>43466</v>
      </c>
      <c r="BO721" s="39" t="str">
        <f>IF(Table2[[#This Row],[Milling]]="x","x",Table2[[#This Row],[Total Sections]]*2)</f>
        <v>x</v>
      </c>
      <c r="BP721" s="39">
        <f>IF(Table2[[#This Row],[Punching]]="x","x",Table2[Total Sections]*2)</f>
        <v>2</v>
      </c>
      <c r="BQ721" s="39">
        <f>IF(Table2[[#This Row],[Pattern]]="Pattern",Table2[Total Sections]*3,Table2[Total Sections]*1.5)</f>
        <v>1.5</v>
      </c>
      <c r="BR721" s="39"/>
      <c r="BS721" s="42">
        <f ca="1">TODAY()</f>
        <v>43467</v>
      </c>
      <c r="BT721" s="42">
        <f t="shared" ca="1" si="145"/>
        <v>43467</v>
      </c>
      <c r="BU721" s="39"/>
      <c r="BV721" s="39" t="str">
        <f>_xlfn.IFNA(VLOOKUP(Table2[[#This Row],[Job-no]],Table4[],16,FALSE),"Ready")</f>
        <v/>
      </c>
      <c r="BW721" s="39" t="str">
        <f>_xlfn.IFNA(VLOOKUP(Table2[[#This Row],[Job-no]],Table4[],21,FALSE),"Ready")</f>
        <v/>
      </c>
      <c r="BX721" s="39" t="b">
        <f>_xlfn.IFNA(VLOOKUP(Table2[[#This Row],[Job-no]],Table4[],10,FALSE),TRUE)</f>
        <v>0</v>
      </c>
      <c r="BY721" s="39" t="str">
        <f>_xlfn.IFNA(VLOOKUP(Table2[[#This Row],[Job-no]],Table4[],22,FALSE),"Ready")</f>
        <v/>
      </c>
      <c r="BZ721" s="120">
        <f t="shared" si="144"/>
        <v>43469</v>
      </c>
      <c r="CA721" s="120" t="str">
        <f ca="1">IF(OR(Table2[[#This Row],[Saw Date]]=TODAY(),Table2[[#This Row],[Saw Date]]=TODAY()+1), Table2[[#This Row],[Saw Date]],IF(Table2[[#This Row],[Extrusion cut double saw]],"Done",""))</f>
        <v>Done</v>
      </c>
      <c r="CB721" s="120" t="str">
        <f ca="1">IF(OR(Table2[[#This Row],[Lens Date]]=TODAY(),Table2[[#This Row],[Lens Date]]=TODAY()+1), Table2[[#This Row],[Lens Date]],IF(Table2[[#This Row],[MSLens]]="Done","Done",""))</f>
        <v>Done</v>
      </c>
      <c r="CC721" s="120" t="str">
        <f ca="1">IF(OR(Table2[[#This Row],[Milling Date]]=TODAY(),Table2[[#This Row],[Milling Date]]=TODAY()+1), Table2[[#This Row],[Milling Date]],IF(Table2[[#This Row],[CNC Holes]]="Ready","Done",""))</f>
        <v/>
      </c>
      <c r="CD721" s="120" t="str">
        <f ca="1">IF(OR(Table2[[#This Row],[Welding Date]]=TODAY(),Table2[[#This Row],[Welding Date]]=TODAY()+1), Table2[[#This Row],[Welding Date]],IF(Table2[[#This Row],[Welding Corners]]="Ready","Done",""))</f>
        <v/>
      </c>
      <c r="CE721" s="120">
        <f ca="1">IF(OR(Table2[[#This Row],[Puching Date]]=TODAY(),Table2[[#This Row],[Puching Date]]=TODAY()+1), Table2[[#This Row],[Puching Date]],IF(Table2[[#This Row],[Punch Holes]]="Ready","Done",""))</f>
        <v>43467</v>
      </c>
      <c r="CF721" s="120">
        <f ca="1">IF(OR(Table2[[#This Row],[Housing Date2]]=TODAY(),Table2[[#This Row],[Housing Date2]]=TODAY()+1),Table2[[#This Row],[Housing Date2]],IF(Table2[[#This Row],[Body Assembly]],"Done",""))</f>
        <v>43467</v>
      </c>
      <c r="CG721" s="120" t="str">
        <f>_xlfn.IFNA(VLOOKUP(Table2[[#This Row],[Job-no]],Table4[],7,FALSE),"Done")</f>
        <v>Machine Shop Started</v>
      </c>
    </row>
    <row r="722" spans="1:85" x14ac:dyDescent="0.25">
      <c r="A722" s="39" t="str">
        <f>_xlfn.CONCAT(Table2[[#This Row],[Order]],"-",Table2[[#This Row],[Line]])</f>
        <v>78013-3</v>
      </c>
      <c r="B722" s="1">
        <v>43469</v>
      </c>
      <c r="C722" s="10">
        <v>78013</v>
      </c>
      <c r="D722" s="7" t="s">
        <v>4058</v>
      </c>
      <c r="E722" s="10">
        <v>3</v>
      </c>
      <c r="F722" s="10">
        <v>1</v>
      </c>
      <c r="G722" s="7" t="s">
        <v>165</v>
      </c>
      <c r="H722" s="10">
        <v>1</v>
      </c>
      <c r="I722" s="43" t="b">
        <v>1</v>
      </c>
      <c r="J722" s="43" t="b">
        <v>0</v>
      </c>
      <c r="K722" t="s">
        <v>135</v>
      </c>
      <c r="L722" s="43" t="b">
        <v>0</v>
      </c>
      <c r="M722" s="43" t="b">
        <v>1</v>
      </c>
      <c r="N722" s="43" t="b">
        <v>1</v>
      </c>
      <c r="O722" t="s">
        <v>114</v>
      </c>
      <c r="P722" t="s">
        <v>114</v>
      </c>
      <c r="Q722" t="s">
        <v>114</v>
      </c>
      <c r="R722" t="s">
        <v>114</v>
      </c>
      <c r="S722" t="s">
        <v>114</v>
      </c>
      <c r="T722" t="s">
        <v>114</v>
      </c>
      <c r="U722" t="s">
        <v>114</v>
      </c>
      <c r="V722" t="s">
        <v>114</v>
      </c>
      <c r="W722" s="5">
        <v>43465</v>
      </c>
      <c r="X722" s="7" t="s">
        <v>151</v>
      </c>
      <c r="Y722" s="7"/>
      <c r="Z722" s="7" t="s">
        <v>4059</v>
      </c>
      <c r="AA722" s="7" t="s">
        <v>114</v>
      </c>
      <c r="AB722" s="7" t="s">
        <v>112</v>
      </c>
      <c r="AC722" s="10">
        <v>12</v>
      </c>
      <c r="AD722" s="3" t="s">
        <v>5967</v>
      </c>
      <c r="AE722" s="4" t="s">
        <v>5968</v>
      </c>
      <c r="AF722" s="7"/>
      <c r="AG722" s="7" t="s">
        <v>114</v>
      </c>
      <c r="AH722" s="10">
        <v>1</v>
      </c>
      <c r="AI722" s="3" t="s">
        <v>180</v>
      </c>
      <c r="AJ722" t="s">
        <v>114</v>
      </c>
      <c r="AK722" t="s">
        <v>114</v>
      </c>
      <c r="AL722" s="43" t="b">
        <v>0</v>
      </c>
      <c r="AM722" s="3"/>
      <c r="AN722" s="3"/>
      <c r="AO722" s="43" t="b">
        <v>0</v>
      </c>
      <c r="AP722" s="3" t="b">
        <v>0</v>
      </c>
      <c r="AQ722" s="3">
        <f>VLOOKUP(Table2[[#This Row],[Job-no]],Table3[],26,FALSE)</f>
        <v>800</v>
      </c>
      <c r="AR722" t="str">
        <f t="shared" si="138"/>
        <v>BBPRLED</v>
      </c>
      <c r="AS722" t="str">
        <f>VLOOKUP(AR722,Table1[],4,0)</f>
        <v>recessed</v>
      </c>
      <c r="AT722">
        <f>IF(BD722&gt;0,"Pattern",VLOOKUP(AR722,Table1[],5,0))</f>
        <v>0</v>
      </c>
      <c r="AU722" s="34">
        <f>IF(AT722="Pattern",WORKDAY(Table2[[#This Row],[Scheduled Ship Date]],-10),WORKDAY(Table2[[#This Row],[Scheduled Ship Date]],-4))</f>
        <v>43465</v>
      </c>
      <c r="AV722" s="39">
        <f>IF(Table2[[#This Row],[Extrusion cut double saw]]=TRUE,IF(O722="ToDo",IF(AT722="Pattern",Table2[[#This Row],[Total Sections]]*0.4,Table2[[#This Row],[Total Sections]]*0.12),0),IF(AT722="Pattern",Table2[[#This Row],[Total Sections]]*4,Table2[[#This Row],[Total Sections]]*1.2))</f>
        <v>0</v>
      </c>
      <c r="AW722" s="42"/>
      <c r="AX722" s="42">
        <f>IF(AT722="Pattern",Table2[[#This Row],[Scheduled Ship Date]]-2,Table2[[#This Row],[Scheduled Ship Date]]-3)</f>
        <v>43466</v>
      </c>
      <c r="AY722" s="39">
        <f>IF(Table2[[#This Row],[Pattern]]="Pattern",Table2[[#This Row],[Total Sections]]*4.82,Table2[[#This Row],[Total Sections]]*0.5)</f>
        <v>0.5</v>
      </c>
      <c r="AZ722" s="42"/>
      <c r="BA722" s="39">
        <f>((Table2[Total Sections]/Table2[Open Qty])-1)*Table2[Open Qty]*12.96</f>
        <v>0</v>
      </c>
      <c r="BB722" s="39"/>
      <c r="BC722" s="39" t="str">
        <f t="shared" si="140"/>
        <v>BBPRLED-500-90-35-RG2-121"-W-UNV-DP-1-DS-C(ADD TO EXISTINGCUT LENGTH)</v>
      </c>
      <c r="BD722" s="39">
        <f t="shared" si="141"/>
        <v>0</v>
      </c>
      <c r="BE722" s="39" t="b">
        <f>_xlfn.IFNA(VLOOKUP(Table2[[#This Row],[Job-no]],Table4[],9,FALSE),TRUE)</f>
        <v>1</v>
      </c>
      <c r="BF722" s="39"/>
      <c r="BG722" s="39" t="b">
        <f>_xlfn.IFNA(VLOOKUP(Table2[[#This Row],[Job-no]],Table4[],14,FALSE),TRUE)</f>
        <v>1</v>
      </c>
      <c r="BH722" s="39" t="str">
        <f>_xlfn.IFNA(VLOOKUP(Table2[[#This Row],[Job-no]],Table4[],11,FALSE),"Done")</f>
        <v>Done</v>
      </c>
      <c r="BI722" s="39">
        <f>IF(Table2[[#This Row],[Pattern]]="Pattern",VLOOKUP(Table2[[#This Row],[Product Code]],'Routing data'!$A$2:$W$470,13,FALSE),VLOOKUP(Table2[[#This Row],[Product Code]],'Routing data'!$A$2:$W$470,3,FALSE))</f>
        <v>0</v>
      </c>
      <c r="BJ722" s="39">
        <f>IF(Table2[[#This Row],[Pattern]]="Pattern",VLOOKUP(Table2[[#This Row],[Product Code]],'Routing data'!$A$2:$W$470,14,FALSE),VLOOKUP(Table2[[#This Row],[Product Code]],'Routing data'!$A$2:$W$470,4,FALSE))</f>
        <v>3</v>
      </c>
      <c r="BK722" s="39">
        <f>VLOOKUP(Table2[[#This Row],[Product Code]],'Routing data'!A$4:W$524,16,FALSE)</f>
        <v>0</v>
      </c>
      <c r="BL722" s="42" t="str">
        <f>IF(Table2[[#This Row],[Milling Required]]=0,"x",IF(AT722="Pattern",B722-10,B722-4))</f>
        <v>x</v>
      </c>
      <c r="BM722" s="39"/>
      <c r="BN722" s="42">
        <f t="shared" si="142"/>
        <v>43466</v>
      </c>
      <c r="BO722" s="39" t="str">
        <f>IF(Table2[[#This Row],[Milling]]="x","x",Table2[[#This Row],[Total Sections]]*2)</f>
        <v>x</v>
      </c>
      <c r="BP722" s="39">
        <f>IF(Table2[[#This Row],[Punching]]="x","x",Table2[Total Sections]*2)</f>
        <v>2</v>
      </c>
      <c r="BQ722" s="39">
        <f>IF(Table2[[#This Row],[Pattern]]="Pattern",Table2[Total Sections]*3,Table2[Total Sections]*1.5)</f>
        <v>1.5</v>
      </c>
      <c r="BR722" s="39"/>
      <c r="BS722" s="39"/>
      <c r="BT722" s="42">
        <f t="shared" ca="1" si="145"/>
        <v>43467</v>
      </c>
      <c r="BU722" s="39"/>
      <c r="BV722" s="39" t="str">
        <f>_xlfn.IFNA(VLOOKUP(Table2[[#This Row],[Job-no]],Table4[],16,FALSE),"Ready")</f>
        <v/>
      </c>
      <c r="BW722" s="39" t="str">
        <f>_xlfn.IFNA(VLOOKUP(Table2[[#This Row],[Job-no]],Table4[],21,FALSE),"Ready")</f>
        <v/>
      </c>
      <c r="BX722" s="39" t="b">
        <f>_xlfn.IFNA(VLOOKUP(Table2[[#This Row],[Job-no]],Table4[],10,FALSE),TRUE)</f>
        <v>0</v>
      </c>
      <c r="BY722" s="39" t="str">
        <f>_xlfn.IFNA(VLOOKUP(Table2[[#This Row],[Job-no]],Table4[],22,FALSE),"Ready")</f>
        <v/>
      </c>
      <c r="BZ722" s="120">
        <f t="shared" si="144"/>
        <v>43469</v>
      </c>
      <c r="CA722" s="120" t="str">
        <f ca="1">IF(OR(Table2[[#This Row],[Saw Date]]=TODAY(),Table2[[#This Row],[Saw Date]]=TODAY()+1), Table2[[#This Row],[Saw Date]],IF(Table2[[#This Row],[Extrusion cut double saw]],"Done",""))</f>
        <v>Done</v>
      </c>
      <c r="CB722" s="120" t="str">
        <f ca="1">IF(OR(Table2[[#This Row],[Lens Date]]=TODAY(),Table2[[#This Row],[Lens Date]]=TODAY()+1), Table2[[#This Row],[Lens Date]],IF(Table2[[#This Row],[MSLens]]="Done","Done",""))</f>
        <v>Done</v>
      </c>
      <c r="CC722" s="120" t="str">
        <f ca="1">IF(OR(Table2[[#This Row],[Milling Date]]=TODAY(),Table2[[#This Row],[Milling Date]]=TODAY()+1), Table2[[#This Row],[Milling Date]],IF(Table2[[#This Row],[CNC Holes]]="Ready","Done",""))</f>
        <v/>
      </c>
      <c r="CD722" s="120" t="str">
        <f ca="1">IF(OR(Table2[[#This Row],[Welding Date]]=TODAY(),Table2[[#This Row],[Welding Date]]=TODAY()+1), Table2[[#This Row],[Welding Date]],IF(Table2[[#This Row],[Welding Corners]]="Ready","Done",""))</f>
        <v/>
      </c>
      <c r="CE722" s="120" t="str">
        <f ca="1">IF(OR(Table2[[#This Row],[Puching Date]]=TODAY(),Table2[[#This Row],[Puching Date]]=TODAY()+1), Table2[[#This Row],[Puching Date]],IF(Table2[[#This Row],[Punch Holes]]="Ready","Done",""))</f>
        <v/>
      </c>
      <c r="CF722" s="120">
        <f ca="1">IF(OR(Table2[[#This Row],[Housing Date2]]=TODAY(),Table2[[#This Row],[Housing Date2]]=TODAY()+1),Table2[[#This Row],[Housing Date2]],IF(Table2[[#This Row],[Body Assembly]],"Done",""))</f>
        <v>43467</v>
      </c>
      <c r="CG722" s="120" t="str">
        <f>_xlfn.IFNA(VLOOKUP(Table2[[#This Row],[Job-no]],Table4[],7,FALSE),"Done")</f>
        <v>Machine Shop Started</v>
      </c>
    </row>
    <row r="723" spans="1:85" x14ac:dyDescent="0.25">
      <c r="A723" t="str">
        <f>_xlfn.CONCAT(Table2[[#This Row],[Order]],"-",Table2[[#This Row],[Line]])</f>
        <v>78052-1</v>
      </c>
      <c r="B723" s="1">
        <v>43469</v>
      </c>
      <c r="C723" s="10">
        <v>78052</v>
      </c>
      <c r="D723" s="7" t="s">
        <v>4214</v>
      </c>
      <c r="E723" s="10">
        <v>1</v>
      </c>
      <c r="F723" s="10">
        <v>1</v>
      </c>
      <c r="G723" s="7" t="s">
        <v>165</v>
      </c>
      <c r="H723" s="10">
        <v>1</v>
      </c>
      <c r="I723" s="43" t="b">
        <v>1</v>
      </c>
      <c r="J723" s="43" t="b">
        <v>0</v>
      </c>
      <c r="K723" t="s">
        <v>114</v>
      </c>
      <c r="L723" s="43" t="b">
        <v>0</v>
      </c>
      <c r="M723" s="43" t="b">
        <v>0</v>
      </c>
      <c r="N723" s="43" t="b">
        <v>1</v>
      </c>
      <c r="O723" t="s">
        <v>114</v>
      </c>
      <c r="P723" t="s">
        <v>114</v>
      </c>
      <c r="Q723" t="s">
        <v>114</v>
      </c>
      <c r="R723" t="s">
        <v>114</v>
      </c>
      <c r="S723" t="s">
        <v>114</v>
      </c>
      <c r="T723" t="s">
        <v>114</v>
      </c>
      <c r="U723" t="s">
        <v>114</v>
      </c>
      <c r="V723" t="s">
        <v>114</v>
      </c>
      <c r="W723" s="5">
        <v>43465</v>
      </c>
      <c r="X723" s="7" t="s">
        <v>151</v>
      </c>
      <c r="Y723" s="7"/>
      <c r="Z723" s="7" t="s">
        <v>4429</v>
      </c>
      <c r="AA723" s="7" t="s">
        <v>114</v>
      </c>
      <c r="AB723" s="7" t="s">
        <v>168</v>
      </c>
      <c r="AC723" s="10">
        <v>10</v>
      </c>
      <c r="AD723" s="3" t="s">
        <v>5967</v>
      </c>
      <c r="AE723" s="4" t="s">
        <v>5968</v>
      </c>
      <c r="AF723" s="7"/>
      <c r="AG723" s="7" t="s">
        <v>114</v>
      </c>
      <c r="AH723" s="10">
        <v>1</v>
      </c>
      <c r="AI723" s="3" t="s">
        <v>74</v>
      </c>
      <c r="AJ723" t="s">
        <v>114</v>
      </c>
      <c r="AK723" t="s">
        <v>114</v>
      </c>
      <c r="AL723" s="43" t="b">
        <v>0</v>
      </c>
      <c r="AM723" s="3"/>
      <c r="AN723" s="3"/>
      <c r="AO723" s="43" t="b">
        <v>0</v>
      </c>
      <c r="AP723" s="3" t="b">
        <v>0</v>
      </c>
      <c r="AQ723" s="3">
        <f>VLOOKUP(Table2[[#This Row],[Job-no]],Table3[],26,FALSE)</f>
        <v>170</v>
      </c>
      <c r="AR723" t="str">
        <f t="shared" si="138"/>
        <v>WALED</v>
      </c>
      <c r="AS723" t="str">
        <f>VLOOKUP(AR723,Table1[],4,0)</f>
        <v>Grid LED</v>
      </c>
      <c r="AT723">
        <f>IF(BD723&gt;0,"Pattern",VLOOKUP(AR723,Table1[],5,0))</f>
        <v>0</v>
      </c>
      <c r="AU723" s="34">
        <f>IF(AT723="Pattern",WORKDAY(Table2[[#This Row],[Scheduled Ship Date]],-10),WORKDAY(Table2[[#This Row],[Scheduled Ship Date]],-4))</f>
        <v>43465</v>
      </c>
      <c r="AV723">
        <f>IF(Table2[[#This Row],[Extrusion cut double saw]]=TRUE,IF(O723="ToDo",IF(AT723="Pattern",Table2[[#This Row],[Total Sections]]*0.4,Table2[[#This Row],[Total Sections]]*0.12),0),IF(AT723="Pattern",Table2[[#This Row],[Total Sections]]*4,Table2[[#This Row],[Total Sections]]*1.2))</f>
        <v>0</v>
      </c>
      <c r="AW723" s="42"/>
      <c r="AX723" s="42">
        <f>IF(AT723="Pattern",Table2[[#This Row],[Scheduled Ship Date]]-2,Table2[[#This Row],[Scheduled Ship Date]]-3)</f>
        <v>43466</v>
      </c>
      <c r="AY723">
        <f>IF(Table2[[#This Row],[Pattern]]="Pattern",Table2[[#This Row],[Total Sections]]*4.82,Table2[[#This Row],[Total Sections]]*0.5)</f>
        <v>0.5</v>
      </c>
      <c r="AZ723" s="42">
        <f t="shared" ref="AZ723:AZ734" ca="1" si="146">TODAY()+1</f>
        <v>43468</v>
      </c>
      <c r="BA723" s="39">
        <f>((Table2[Total Sections]/Table2[Open Qty])-1)*Table2[Open Qty]*12.96</f>
        <v>0</v>
      </c>
      <c r="BB723" s="42"/>
      <c r="BC723" s="39" t="str">
        <f t="shared" si="140"/>
        <v>WALED-22-4400-80-35-VL-W-UNV-DP-1-TB15</v>
      </c>
      <c r="BD723" s="39">
        <f t="shared" si="141"/>
        <v>0</v>
      </c>
      <c r="BE723" s="39" t="b">
        <f>_xlfn.IFNA(VLOOKUP(Table2[[#This Row],[Job-no]],Table4[],9,FALSE),TRUE)</f>
        <v>1</v>
      </c>
      <c r="BF723" t="str">
        <f>VLOOKUP(AR723,Table1[],3,0)</f>
        <v>WAVLED</v>
      </c>
      <c r="BG723" s="39" t="b">
        <f>_xlfn.IFNA(VLOOKUP(Table2[[#This Row],[Job-no]],Table4[],14,FALSE),TRUE)</f>
        <v>1</v>
      </c>
      <c r="BH723" s="39" t="str">
        <f>_xlfn.IFNA(VLOOKUP(Table2[[#This Row],[Job-no]],Table4[],11,FALSE),"Done")</f>
        <v/>
      </c>
      <c r="BI723" s="39">
        <f>IF(Table2[[#This Row],[Pattern]]="Pattern",VLOOKUP(Table2[[#This Row],[Product Code]],'Routing data'!$A$2:$W$470,13,FALSE),VLOOKUP(Table2[[#This Row],[Product Code]],'Routing data'!$A$2:$W$470,3,FALSE))</f>
        <v>0</v>
      </c>
      <c r="BJ723" s="39">
        <f>IF(Table2[[#This Row],[Pattern]]="Pattern",VLOOKUP(Table2[[#This Row],[Product Code]],'Routing data'!$A$2:$W$470,14,FALSE),VLOOKUP(Table2[[#This Row],[Product Code]],'Routing data'!$A$2:$W$470,4,FALSE))</f>
        <v>0</v>
      </c>
      <c r="BK723" s="39">
        <f>VLOOKUP(Table2[[#This Row],[Product Code]],'Routing data'!A$4:W$524,16,FALSE)</f>
        <v>0</v>
      </c>
      <c r="BL723" s="42" t="str">
        <f>IF(Table2[[#This Row],[Milling Required]]=0,"x",IF(AT723="Pattern",B723-10,B723-4))</f>
        <v>x</v>
      </c>
      <c r="BM723" s="42" t="str">
        <f>IF(Table2[[#This Row],[Punching Required]]=0,"x",IF(AT723="Pattern",B723-8,B723-2))</f>
        <v>x</v>
      </c>
      <c r="BN723" s="42">
        <f t="shared" si="142"/>
        <v>43466</v>
      </c>
      <c r="BO723" s="39" t="str">
        <f>IF(Table2[[#This Row],[Milling]]="x","x",Table2[[#This Row],[Total Sections]]*2)</f>
        <v>x</v>
      </c>
      <c r="BP723" s="39" t="str">
        <f>IF(Table2[[#This Row],[Punching]]="x","x",Table2[Total Sections]*2)</f>
        <v>x</v>
      </c>
      <c r="BQ723" s="39">
        <f>IF(Table2[[#This Row],[Pattern]]="Pattern",Table2[Total Sections]*3,Table2[Total Sections]*1.5)</f>
        <v>1.5</v>
      </c>
      <c r="BR723" s="42"/>
      <c r="BS723" s="42"/>
      <c r="BT723" s="42">
        <f t="shared" ca="1" si="145"/>
        <v>43467</v>
      </c>
      <c r="BU723" s="39"/>
      <c r="BV723" s="39" t="str">
        <f>_xlfn.IFNA(VLOOKUP(Table2[[#This Row],[Job-no]],Table4[],16,FALSE),"Ready")</f>
        <v/>
      </c>
      <c r="BW723" s="39" t="str">
        <f>_xlfn.IFNA(VLOOKUP(Table2[[#This Row],[Job-no]],Table4[],21,FALSE),"Ready")</f>
        <v/>
      </c>
      <c r="BX723" s="39" t="b">
        <f>_xlfn.IFNA(VLOOKUP(Table2[[#This Row],[Job-no]],Table4[],10,FALSE),TRUE)</f>
        <v>0</v>
      </c>
      <c r="BY723" s="39" t="str">
        <f>_xlfn.IFNA(VLOOKUP(Table2[[#This Row],[Job-no]],Table4[],22,FALSE),"Ready")</f>
        <v/>
      </c>
      <c r="BZ723" s="120">
        <f t="shared" si="144"/>
        <v>43469</v>
      </c>
      <c r="CA723" s="120" t="str">
        <f ca="1">IF(OR(Table2[[#This Row],[Saw Date]]=TODAY(),Table2[[#This Row],[Saw Date]]=TODAY()+1), Table2[[#This Row],[Saw Date]],IF(Table2[[#This Row],[Extrusion cut double saw]],"Done",""))</f>
        <v>Done</v>
      </c>
      <c r="CB723" s="120">
        <f ca="1">IF(OR(Table2[[#This Row],[Lens Date]]=TODAY(),Table2[[#This Row],[Lens Date]]=TODAY()+1), Table2[[#This Row],[Lens Date]],IF(Table2[[#This Row],[MSLens]]="Done","Done",""))</f>
        <v>43468</v>
      </c>
      <c r="CC723" s="120" t="str">
        <f ca="1">IF(OR(Table2[[#This Row],[Milling Date]]=TODAY(),Table2[[#This Row],[Milling Date]]=TODAY()+1), Table2[[#This Row],[Milling Date]],IF(Table2[[#This Row],[CNC Holes]]="Ready","Done",""))</f>
        <v/>
      </c>
      <c r="CD723" s="120" t="str">
        <f ca="1">IF(OR(Table2[[#This Row],[Welding Date]]=TODAY(),Table2[[#This Row],[Welding Date]]=TODAY()+1), Table2[[#This Row],[Welding Date]],IF(Table2[[#This Row],[Welding Corners]]="Ready","Done",""))</f>
        <v/>
      </c>
      <c r="CE723" s="120" t="str">
        <f ca="1">IF(OR(Table2[[#This Row],[Puching Date]]=TODAY(),Table2[[#This Row],[Puching Date]]=TODAY()+1), Table2[[#This Row],[Puching Date]],IF(Table2[[#This Row],[Punch Holes]]="Ready","Done",""))</f>
        <v/>
      </c>
      <c r="CF723" s="120">
        <f ca="1">IF(OR(Table2[[#This Row],[Housing Date2]]=TODAY(),Table2[[#This Row],[Housing Date2]]=TODAY()+1),Table2[[#This Row],[Housing Date2]],IF(Table2[[#This Row],[Body Assembly]],"Done",""))</f>
        <v>43467</v>
      </c>
      <c r="CG723" s="120" t="str">
        <f>_xlfn.IFNA(VLOOKUP(Table2[[#This Row],[Job-no]],Table4[],7,FALSE),"Done")</f>
        <v>Machine Shop Started</v>
      </c>
    </row>
    <row r="724" spans="1:85" x14ac:dyDescent="0.25">
      <c r="A724" t="str">
        <f>_xlfn.CONCAT(Table2[[#This Row],[Order]],"-",Table2[[#This Row],[Line]])</f>
        <v>78052-2</v>
      </c>
      <c r="B724" s="1">
        <v>43469</v>
      </c>
      <c r="C724" s="10">
        <v>78052</v>
      </c>
      <c r="D724" s="7" t="s">
        <v>4215</v>
      </c>
      <c r="E724" s="10">
        <v>2</v>
      </c>
      <c r="F724" s="10">
        <v>1</v>
      </c>
      <c r="G724" s="7" t="s">
        <v>165</v>
      </c>
      <c r="H724" s="10">
        <v>1</v>
      </c>
      <c r="I724" s="43" t="b">
        <v>1</v>
      </c>
      <c r="J724" s="43" t="b">
        <v>0</v>
      </c>
      <c r="K724" t="s">
        <v>114</v>
      </c>
      <c r="L724" s="43" t="b">
        <v>0</v>
      </c>
      <c r="M724" s="43" t="b">
        <v>0</v>
      </c>
      <c r="N724" s="43" t="b">
        <v>1</v>
      </c>
      <c r="O724" t="s">
        <v>114</v>
      </c>
      <c r="P724" t="s">
        <v>23</v>
      </c>
      <c r="Q724" t="s">
        <v>114</v>
      </c>
      <c r="R724" t="s">
        <v>114</v>
      </c>
      <c r="S724" t="s">
        <v>114</v>
      </c>
      <c r="T724" t="s">
        <v>114</v>
      </c>
      <c r="U724" t="s">
        <v>114</v>
      </c>
      <c r="V724" t="s">
        <v>114</v>
      </c>
      <c r="W724" s="5">
        <v>43465</v>
      </c>
      <c r="X724" s="7" t="s">
        <v>151</v>
      </c>
      <c r="Y724" s="7"/>
      <c r="Z724" s="7" t="s">
        <v>3754</v>
      </c>
      <c r="AA724" s="7" t="s">
        <v>114</v>
      </c>
      <c r="AB724" s="7" t="s">
        <v>168</v>
      </c>
      <c r="AC724" s="10">
        <v>10</v>
      </c>
      <c r="AD724" s="3" t="s">
        <v>5967</v>
      </c>
      <c r="AE724" s="4" t="s">
        <v>5968</v>
      </c>
      <c r="AF724" s="7"/>
      <c r="AG724" s="7" t="s">
        <v>114</v>
      </c>
      <c r="AH724" s="10">
        <v>1</v>
      </c>
      <c r="AI724" s="3" t="s">
        <v>74</v>
      </c>
      <c r="AJ724" t="s">
        <v>114</v>
      </c>
      <c r="AK724" t="s">
        <v>114</v>
      </c>
      <c r="AL724" s="43" t="b">
        <v>0</v>
      </c>
      <c r="AM724" s="3"/>
      <c r="AN724" s="3"/>
      <c r="AO724" s="43" t="b">
        <v>0</v>
      </c>
      <c r="AP724" s="3" t="b">
        <v>0</v>
      </c>
      <c r="AQ724" s="3">
        <f>VLOOKUP(Table2[[#This Row],[Job-no]],Table3[],26,FALSE)</f>
        <v>280</v>
      </c>
      <c r="AR724" t="str">
        <f t="shared" si="138"/>
        <v>SKPLED</v>
      </c>
      <c r="AS724" t="str">
        <f>VLOOKUP(AR724,Table1[],4,0)</f>
        <v>Grid LED</v>
      </c>
      <c r="AT724">
        <f>IF(BD724&gt;0,"Pattern",VLOOKUP(AR724,Table1[],5,0))</f>
        <v>0</v>
      </c>
      <c r="AU724" s="34">
        <f>IF(AT724="Pattern",WORKDAY(Table2[[#This Row],[Scheduled Ship Date]],-10),WORKDAY(Table2[[#This Row],[Scheduled Ship Date]],-4))</f>
        <v>43465</v>
      </c>
      <c r="AV724">
        <f>IF(Table2[[#This Row],[Extrusion cut double saw]]=TRUE,IF(O724="ToDo",IF(AT724="Pattern",Table2[[#This Row],[Total Sections]]*0.4,Table2[[#This Row],[Total Sections]]*0.12),0),IF(AT724="Pattern",Table2[[#This Row],[Total Sections]]*4,Table2[[#This Row],[Total Sections]]*1.2))</f>
        <v>0</v>
      </c>
      <c r="AW724" s="42"/>
      <c r="AX724" s="42">
        <f>IF(AT724="Pattern",Table2[[#This Row],[Scheduled Ship Date]]-2,Table2[[#This Row],[Scheduled Ship Date]]-3)</f>
        <v>43466</v>
      </c>
      <c r="AY724">
        <f>IF(Table2[[#This Row],[Pattern]]="Pattern",Table2[[#This Row],[Total Sections]]*4.82,Table2[[#This Row],[Total Sections]]*0.5)</f>
        <v>0.5</v>
      </c>
      <c r="AZ724" s="42">
        <f t="shared" ca="1" si="146"/>
        <v>43468</v>
      </c>
      <c r="BA724" s="39">
        <f>((Table2[Total Sections]/Table2[Open Qty])-1)*Table2[Open Qty]*12.96</f>
        <v>0</v>
      </c>
      <c r="BB724" s="39"/>
      <c r="BC724" s="39" t="str">
        <f t="shared" si="140"/>
        <v>SKPLED-22-4000-80-35-2-W-UNV-DP-1-TB15</v>
      </c>
      <c r="BD724" s="39">
        <f t="shared" si="141"/>
        <v>0</v>
      </c>
      <c r="BE724" s="39" t="b">
        <f>_xlfn.IFNA(VLOOKUP(Table2[[#This Row],[Job-no]],Table4[],9,FALSE),TRUE)</f>
        <v>1</v>
      </c>
      <c r="BF724" t="str">
        <f>VLOOKUP(AR724,Table1[],3,0)</f>
        <v>SKYPOL</v>
      </c>
      <c r="BG724" s="39" t="b">
        <f>_xlfn.IFNA(VLOOKUP(Table2[[#This Row],[Job-no]],Table4[],14,FALSE),TRUE)</f>
        <v>1</v>
      </c>
      <c r="BH724" s="39" t="str">
        <f>_xlfn.IFNA(VLOOKUP(Table2[[#This Row],[Job-no]],Table4[],11,FALSE),"Done")</f>
        <v/>
      </c>
      <c r="BI724" s="39">
        <f>IF(Table2[[#This Row],[Pattern]]="Pattern",VLOOKUP(Table2[[#This Row],[Product Code]],'Routing data'!$A$2:$W$470,13,FALSE),VLOOKUP(Table2[[#This Row],[Product Code]],'Routing data'!$A$2:$W$470,3,FALSE))</f>
        <v>0</v>
      </c>
      <c r="BJ724" s="39">
        <f>IF(Table2[[#This Row],[Pattern]]="Pattern",VLOOKUP(Table2[[#This Row],[Product Code]],'Routing data'!$A$2:$W$470,14,FALSE),VLOOKUP(Table2[[#This Row],[Product Code]],'Routing data'!$A$2:$W$470,4,FALSE))</f>
        <v>0</v>
      </c>
      <c r="BK724" s="39">
        <f>VLOOKUP(Table2[[#This Row],[Product Code]],'Routing data'!A$4:W$524,16,FALSE)</f>
        <v>5</v>
      </c>
      <c r="BL724" s="42" t="str">
        <f>IF(Table2[[#This Row],[Milling Required]]=0,"x",IF(AT724="Pattern",B724-10,B724-4))</f>
        <v>x</v>
      </c>
      <c r="BM724" s="42" t="str">
        <f>IF(Table2[[#This Row],[Punching Required]]=0,"x",IF(AT724="Pattern",B724-8,B724-2))</f>
        <v>x</v>
      </c>
      <c r="BN724" s="42">
        <f t="shared" si="142"/>
        <v>43466</v>
      </c>
      <c r="BO724" s="39" t="str">
        <f>IF(Table2[[#This Row],[Milling]]="x","x",Table2[[#This Row],[Total Sections]]*2)</f>
        <v>x</v>
      </c>
      <c r="BP724" s="39" t="str">
        <f>IF(Table2[[#This Row],[Punching]]="x","x",Table2[Total Sections]*2)</f>
        <v>x</v>
      </c>
      <c r="BQ724" s="39">
        <f>IF(Table2[[#This Row],[Pattern]]="Pattern",Table2[Total Sections]*3,Table2[Total Sections]*1.5)</f>
        <v>1.5</v>
      </c>
      <c r="BR724" s="42"/>
      <c r="BS724" s="42"/>
      <c r="BT724" s="42">
        <f t="shared" ca="1" si="145"/>
        <v>43467</v>
      </c>
      <c r="BU724" s="39"/>
      <c r="BV724" s="39" t="str">
        <f>_xlfn.IFNA(VLOOKUP(Table2[[#This Row],[Job-no]],Table4[],16,FALSE),"Ready")</f>
        <v>ToDo</v>
      </c>
      <c r="BW724" s="39" t="str">
        <f>_xlfn.IFNA(VLOOKUP(Table2[[#This Row],[Job-no]],Table4[],21,FALSE),"Ready")</f>
        <v/>
      </c>
      <c r="BX724" s="39" t="b">
        <f>_xlfn.IFNA(VLOOKUP(Table2[[#This Row],[Job-no]],Table4[],10,FALSE),TRUE)</f>
        <v>0</v>
      </c>
      <c r="BY724" s="39" t="str">
        <f>_xlfn.IFNA(VLOOKUP(Table2[[#This Row],[Job-no]],Table4[],22,FALSE),"Ready")</f>
        <v/>
      </c>
      <c r="BZ724" s="120">
        <f t="shared" si="144"/>
        <v>43469</v>
      </c>
      <c r="CA724" s="120" t="str">
        <f ca="1">IF(OR(Table2[[#This Row],[Saw Date]]=TODAY(),Table2[[#This Row],[Saw Date]]=TODAY()+1), Table2[[#This Row],[Saw Date]],IF(Table2[[#This Row],[Extrusion cut double saw]],"Done",""))</f>
        <v>Done</v>
      </c>
      <c r="CB724" s="120">
        <f ca="1">IF(OR(Table2[[#This Row],[Lens Date]]=TODAY(),Table2[[#This Row],[Lens Date]]=TODAY()+1), Table2[[#This Row],[Lens Date]],IF(Table2[[#This Row],[MSLens]]="Done","Done",""))</f>
        <v>43468</v>
      </c>
      <c r="CC724" s="120" t="str">
        <f ca="1">IF(OR(Table2[[#This Row],[Milling Date]]=TODAY(),Table2[[#This Row],[Milling Date]]=TODAY()+1), Table2[[#This Row],[Milling Date]],IF(Table2[[#This Row],[CNC Holes]]="Ready","Done",""))</f>
        <v/>
      </c>
      <c r="CD724" s="120" t="str">
        <f ca="1">IF(OR(Table2[[#This Row],[Welding Date]]=TODAY(),Table2[[#This Row],[Welding Date]]=TODAY()+1), Table2[[#This Row],[Welding Date]],IF(Table2[[#This Row],[Welding Corners]]="Ready","Done",""))</f>
        <v/>
      </c>
      <c r="CE724" s="120" t="str">
        <f ca="1">IF(OR(Table2[[#This Row],[Puching Date]]=TODAY(),Table2[[#This Row],[Puching Date]]=TODAY()+1), Table2[[#This Row],[Puching Date]],IF(Table2[[#This Row],[Punch Holes]]="Ready","Done",""))</f>
        <v/>
      </c>
      <c r="CF724" s="120">
        <f ca="1">IF(OR(Table2[[#This Row],[Housing Date2]]=TODAY(),Table2[[#This Row],[Housing Date2]]=TODAY()+1),Table2[[#This Row],[Housing Date2]],IF(Table2[[#This Row],[Body Assembly]],"Done",""))</f>
        <v>43467</v>
      </c>
      <c r="CG724" s="120" t="str">
        <f>_xlfn.IFNA(VLOOKUP(Table2[[#This Row],[Job-no]],Table4[],7,FALSE),"Done")</f>
        <v>Machine Shop Started</v>
      </c>
    </row>
    <row r="725" spans="1:85" x14ac:dyDescent="0.25">
      <c r="A725" s="39" t="str">
        <f>_xlfn.CONCAT(Table2[[#This Row],[Order]],"-",Table2[[#This Row],[Line]])</f>
        <v>71106-45</v>
      </c>
      <c r="B725" s="1">
        <v>43472</v>
      </c>
      <c r="C725" s="10">
        <v>71106</v>
      </c>
      <c r="D725" s="7" t="s">
        <v>971</v>
      </c>
      <c r="E725" s="10">
        <v>45</v>
      </c>
      <c r="F725" s="10">
        <v>1</v>
      </c>
      <c r="G725" s="7" t="s">
        <v>165</v>
      </c>
      <c r="H725" s="10">
        <v>2</v>
      </c>
      <c r="I725" s="43" t="b">
        <v>1</v>
      </c>
      <c r="J725" s="43" t="b">
        <v>1</v>
      </c>
      <c r="K725" t="s">
        <v>114</v>
      </c>
      <c r="L725" s="43" t="b">
        <v>1</v>
      </c>
      <c r="M725" s="43" t="b">
        <v>1</v>
      </c>
      <c r="N725" s="43" t="b">
        <v>1</v>
      </c>
      <c r="O725" t="s">
        <v>114</v>
      </c>
      <c r="P725" t="s">
        <v>114</v>
      </c>
      <c r="Q725" t="s">
        <v>114</v>
      </c>
      <c r="R725" t="s">
        <v>114</v>
      </c>
      <c r="S725" t="s">
        <v>114</v>
      </c>
      <c r="T725" t="s">
        <v>114</v>
      </c>
      <c r="U725" t="s">
        <v>114</v>
      </c>
      <c r="V725" t="s">
        <v>114</v>
      </c>
      <c r="W725" s="5">
        <v>43467</v>
      </c>
      <c r="X725" s="7" t="s">
        <v>114</v>
      </c>
      <c r="Y725" s="7"/>
      <c r="Z725" s="7" t="s">
        <v>3516</v>
      </c>
      <c r="AA725" s="7" t="s">
        <v>125</v>
      </c>
      <c r="AB725" s="7" t="s">
        <v>74</v>
      </c>
      <c r="AC725" s="10">
        <v>1</v>
      </c>
      <c r="AD725" s="3" t="s">
        <v>5967</v>
      </c>
      <c r="AE725" s="4" t="s">
        <v>5968</v>
      </c>
      <c r="AF725" s="7"/>
      <c r="AG725" s="7" t="s">
        <v>114</v>
      </c>
      <c r="AH725" s="10">
        <v>2</v>
      </c>
      <c r="AI725" s="3" t="s">
        <v>74</v>
      </c>
      <c r="AJ725" t="s">
        <v>114</v>
      </c>
      <c r="AK725" t="s">
        <v>114</v>
      </c>
      <c r="AL725" s="43" t="b">
        <v>0</v>
      </c>
      <c r="AM725" s="3"/>
      <c r="AN725" s="3"/>
      <c r="AO725" s="43" t="b">
        <v>0</v>
      </c>
      <c r="AP725" s="3" t="b">
        <v>1</v>
      </c>
      <c r="AQ725" s="129">
        <f>VLOOKUP(Table2[[#This Row],[Job-no]],Table3[],26,FALSE)</f>
        <v>880</v>
      </c>
      <c r="AR725" t="str">
        <f t="shared" si="138"/>
        <v>WBSLED</v>
      </c>
      <c r="AS725" t="str">
        <f>VLOOKUP(AR725,Table1[],4,0)</f>
        <v>surface</v>
      </c>
      <c r="AT725">
        <f>IF(BD725&gt;0,"Pattern",VLOOKUP(AR725,Table1[],5,0))</f>
        <v>0</v>
      </c>
      <c r="AU725" s="34">
        <f>IF(AT725="Pattern",WORKDAY(Table2[[#This Row],[Scheduled Ship Date]],-10),WORKDAY(Table2[[#This Row],[Scheduled Ship Date]],-4))</f>
        <v>43466</v>
      </c>
      <c r="AV725" s="39">
        <f>IF(Table2[[#This Row],[Extrusion cut double saw]]=TRUE,IF(O725="ToDo",IF(AT725="Pattern",Table2[[#This Row],[Total Sections]]*0.4,Table2[[#This Row],[Total Sections]]*0.12),0),IF(AT725="Pattern",Table2[[#This Row],[Total Sections]]*4,Table2[[#This Row],[Total Sections]]*1.2))</f>
        <v>0</v>
      </c>
      <c r="AX725" s="42">
        <f>IF(AT725="Pattern",Table2[[#This Row],[Scheduled Ship Date]]-2,Table2[[#This Row],[Scheduled Ship Date]]-3)</f>
        <v>43469</v>
      </c>
      <c r="AY725" s="39">
        <f>IF(Table2[[#This Row],[Pattern]]="Pattern",Table2[[#This Row],[Total Sections]]*4.82,Table2[[#This Row],[Total Sections]]*0.5)</f>
        <v>1</v>
      </c>
      <c r="AZ725" s="42">
        <f t="shared" ca="1" si="146"/>
        <v>43468</v>
      </c>
      <c r="BA725" s="39">
        <f>((Table2[Total Sections]/Table2[Open Qty])-1)*Table2[Open Qty]*12.96</f>
        <v>0</v>
      </c>
      <c r="BB725" s="39"/>
      <c r="BC725" s="39" t="str">
        <f t="shared" si="140"/>
        <v>WBSLED-500-80-30-S-4'-W-UNV-DP</v>
      </c>
      <c r="BD725" s="39">
        <f t="shared" si="141"/>
        <v>0</v>
      </c>
      <c r="BE725" s="39" t="b">
        <f>_xlfn.IFNA(VLOOKUP(Table2[[#This Row],[Job-no]],Table4[],9,FALSE),TRUE)</f>
        <v>1</v>
      </c>
      <c r="BF725" s="39"/>
      <c r="BG725" s="39" t="b">
        <f>_xlfn.IFNA(VLOOKUP(Table2[[#This Row],[Job-no]],Table4[],14,FALSE),TRUE)</f>
        <v>1</v>
      </c>
      <c r="BH725" s="39" t="str">
        <f>_xlfn.IFNA(VLOOKUP(Table2[[#This Row],[Job-no]],Table4[],11,FALSE),"Done")</f>
        <v/>
      </c>
      <c r="BI725" s="39">
        <f>IF(Table2[[#This Row],[Pattern]]="Pattern",VLOOKUP(Table2[[#This Row],[Product Code]],'Routing data'!$A$2:$W$470,13,FALSE),VLOOKUP(Table2[[#This Row],[Product Code]],'Routing data'!$A$2:$W$470,3,FALSE))</f>
        <v>0</v>
      </c>
      <c r="BJ725" s="39">
        <f>IF(Table2[[#This Row],[Pattern]]="Pattern",VLOOKUP(Table2[[#This Row],[Product Code]],'Routing data'!$A$2:$W$470,14,FALSE),VLOOKUP(Table2[[#This Row],[Product Code]],'Routing data'!$A$2:$W$470,4,FALSE))</f>
        <v>0</v>
      </c>
      <c r="BK725" s="39">
        <f>VLOOKUP(Table2[[#This Row],[Product Code]],'Routing data'!A$4:W$524,16,FALSE)</f>
        <v>0</v>
      </c>
      <c r="BL725" s="42" t="str">
        <f>IF(Table2[[#This Row],[Milling Required]]=0,"x",IF(AT725="Pattern",B725-10,B725-4))</f>
        <v>x</v>
      </c>
      <c r="BM725" s="39"/>
      <c r="BN725" s="42">
        <f t="shared" si="142"/>
        <v>43469</v>
      </c>
      <c r="BO725" s="39" t="str">
        <f>IF(Table2[[#This Row],[Milling]]="x","x",Table2[[#This Row],[Total Sections]]*2)</f>
        <v>x</v>
      </c>
      <c r="BP725" s="39">
        <f>IF(Table2[[#This Row],[Punching]]="x","x",Table2[Total Sections]*2)</f>
        <v>4</v>
      </c>
      <c r="BQ725" s="39">
        <f>IF(Table2[[#This Row],[Pattern]]="Pattern",Table2[Total Sections]*3,Table2[Total Sections]*1.5)</f>
        <v>3</v>
      </c>
      <c r="BR725" s="42"/>
      <c r="BS725" s="39"/>
      <c r="BT725" s="42"/>
      <c r="BU725" s="39"/>
      <c r="BV725" s="39" t="str">
        <f>_xlfn.IFNA(VLOOKUP(Table2[[#This Row],[Job-no]],Table4[],16,FALSE),"Ready")</f>
        <v/>
      </c>
      <c r="BW725" s="39" t="str">
        <f>_xlfn.IFNA(VLOOKUP(Table2[[#This Row],[Job-no]],Table4[],21,FALSE),"Ready")</f>
        <v/>
      </c>
      <c r="BX725" s="39" t="b">
        <f>_xlfn.IFNA(VLOOKUP(Table2[[#This Row],[Job-no]],Table4[],10,FALSE),TRUE)</f>
        <v>1</v>
      </c>
      <c r="BY725" s="39" t="str">
        <f>_xlfn.IFNA(VLOOKUP(Table2[[#This Row],[Job-no]],Table4[],22,FALSE),"Ready")</f>
        <v/>
      </c>
      <c r="BZ725" s="120">
        <f t="shared" si="144"/>
        <v>43472</v>
      </c>
      <c r="CA725" s="120" t="str">
        <f ca="1">IF(OR(Table2[[#This Row],[Saw Date]]=TODAY(),Table2[[#This Row],[Saw Date]]=TODAY()+1), Table2[[#This Row],[Saw Date]],IF(Table2[[#This Row],[Extrusion cut double saw]],"Done",""))</f>
        <v>Done</v>
      </c>
      <c r="CB725" s="120">
        <f ca="1">IF(OR(Table2[[#This Row],[Lens Date]]=TODAY(),Table2[[#This Row],[Lens Date]]=TODAY()+1), Table2[[#This Row],[Lens Date]],IF(Table2[[#This Row],[MSLens]]="Done","Done",""))</f>
        <v>43468</v>
      </c>
      <c r="CC725" s="120" t="str">
        <f ca="1">IF(OR(Table2[[#This Row],[Milling Date]]=TODAY(),Table2[[#This Row],[Milling Date]]=TODAY()+1), Table2[[#This Row],[Milling Date]],IF(Table2[[#This Row],[CNC Holes]]="Ready","Done",""))</f>
        <v/>
      </c>
      <c r="CD725" s="120" t="str">
        <f ca="1">IF(OR(Table2[[#This Row],[Welding Date]]=TODAY(),Table2[[#This Row],[Welding Date]]=TODAY()+1), Table2[[#This Row],[Welding Date]],IF(Table2[[#This Row],[Welding Corners]]="Ready","Done",""))</f>
        <v/>
      </c>
      <c r="CE725" s="120" t="str">
        <f ca="1">IF(OR(Table2[[#This Row],[Puching Date]]=TODAY(),Table2[[#This Row],[Puching Date]]=TODAY()+1), Table2[[#This Row],[Puching Date]],IF(Table2[[#This Row],[Punch Holes]]="Ready","Done",""))</f>
        <v/>
      </c>
      <c r="CF725" s="120" t="str">
        <f ca="1">IF(OR(Table2[[#This Row],[Housing Date2]]=TODAY(),Table2[[#This Row],[Housing Date2]]=TODAY()+1),Table2[[#This Row],[Housing Date2]],IF(Table2[[#This Row],[Body Assembly]],"Done",""))</f>
        <v>Done</v>
      </c>
      <c r="CG725" s="120" t="str">
        <f>_xlfn.IFNA(VLOOKUP(Table2[[#This Row],[Job-no]],Table4[],7,FALSE),"Done")</f>
        <v>Machine Shop Started</v>
      </c>
    </row>
    <row r="726" spans="1:85" x14ac:dyDescent="0.25">
      <c r="A726" s="39" t="str">
        <f>_xlfn.CONCAT(Table2[[#This Row],[Order]],"-",Table2[[#This Row],[Line]])</f>
        <v>71106-46</v>
      </c>
      <c r="B726" s="1">
        <v>43472</v>
      </c>
      <c r="C726" s="10">
        <v>71106</v>
      </c>
      <c r="D726" s="7" t="s">
        <v>973</v>
      </c>
      <c r="E726" s="10">
        <v>46</v>
      </c>
      <c r="F726" s="10">
        <v>1</v>
      </c>
      <c r="G726" s="7" t="s">
        <v>165</v>
      </c>
      <c r="H726" s="10">
        <v>2</v>
      </c>
      <c r="I726" s="43" t="b">
        <v>1</v>
      </c>
      <c r="J726" s="43" t="b">
        <v>1</v>
      </c>
      <c r="K726" t="s">
        <v>114</v>
      </c>
      <c r="L726" s="43" t="b">
        <v>1</v>
      </c>
      <c r="M726" s="43" t="b">
        <v>1</v>
      </c>
      <c r="N726" s="43" t="b">
        <v>1</v>
      </c>
      <c r="O726" t="s">
        <v>114</v>
      </c>
      <c r="P726" t="s">
        <v>114</v>
      </c>
      <c r="Q726" t="s">
        <v>114</v>
      </c>
      <c r="R726" t="s">
        <v>114</v>
      </c>
      <c r="S726" t="s">
        <v>114</v>
      </c>
      <c r="T726" t="s">
        <v>114</v>
      </c>
      <c r="U726" t="s">
        <v>114</v>
      </c>
      <c r="V726" t="s">
        <v>114</v>
      </c>
      <c r="W726" s="5">
        <v>43467</v>
      </c>
      <c r="X726" s="7" t="s">
        <v>114</v>
      </c>
      <c r="Y726" s="7"/>
      <c r="Z726" s="7" t="s">
        <v>1813</v>
      </c>
      <c r="AA726" s="7" t="s">
        <v>114</v>
      </c>
      <c r="AB726" s="7" t="s">
        <v>74</v>
      </c>
      <c r="AC726" s="10">
        <v>1</v>
      </c>
      <c r="AD726" s="3" t="s">
        <v>5967</v>
      </c>
      <c r="AE726" s="4" t="s">
        <v>5968</v>
      </c>
      <c r="AF726" s="7"/>
      <c r="AG726" s="7" t="s">
        <v>114</v>
      </c>
      <c r="AH726" s="10">
        <v>4</v>
      </c>
      <c r="AI726" s="3" t="s">
        <v>74</v>
      </c>
      <c r="AJ726" t="s">
        <v>114</v>
      </c>
      <c r="AK726" t="s">
        <v>114</v>
      </c>
      <c r="AL726" s="43" t="b">
        <v>0</v>
      </c>
      <c r="AM726" s="3"/>
      <c r="AN726" s="3"/>
      <c r="AO726" s="43" t="b">
        <v>0</v>
      </c>
      <c r="AP726" s="3" t="b">
        <v>0</v>
      </c>
      <c r="AQ726" s="3">
        <f>VLOOKUP(Table2[[#This Row],[Job-no]],Table3[],26,FALSE)</f>
        <v>1800</v>
      </c>
      <c r="AR726" t="str">
        <f t="shared" si="138"/>
        <v>WBSLED</v>
      </c>
      <c r="AS726" t="str">
        <f>VLOOKUP(AR726,Table1[],4,0)</f>
        <v>surface</v>
      </c>
      <c r="AT726">
        <f>IF(BD726&gt;0,"Pattern",VLOOKUP(AR726,Table1[],5,0))</f>
        <v>0</v>
      </c>
      <c r="AU726" s="34">
        <f>IF(AT726="Pattern",WORKDAY(Table2[[#This Row],[Scheduled Ship Date]],-10),WORKDAY(Table2[[#This Row],[Scheduled Ship Date]],-4))</f>
        <v>43466</v>
      </c>
      <c r="AV726" s="39">
        <f>IF(Table2[[#This Row],[Extrusion cut double saw]]=TRUE,IF(O726="ToDo",IF(AT726="Pattern",Table2[[#This Row],[Total Sections]]*0.4,Table2[[#This Row],[Total Sections]]*0.12),0),IF(AT726="Pattern",Table2[[#This Row],[Total Sections]]*4,Table2[[#This Row],[Total Sections]]*1.2))</f>
        <v>0</v>
      </c>
      <c r="AW726" s="42"/>
      <c r="AX726" s="42">
        <f>IF(AT726="Pattern",Table2[[#This Row],[Scheduled Ship Date]]-2,Table2[[#This Row],[Scheduled Ship Date]]-3)</f>
        <v>43469</v>
      </c>
      <c r="AY726" s="39">
        <f>IF(Table2[[#This Row],[Pattern]]="Pattern",Table2[[#This Row],[Total Sections]]*4.82,Table2[[#This Row],[Total Sections]]*0.5)</f>
        <v>2</v>
      </c>
      <c r="AZ726" s="42">
        <f t="shared" ca="1" si="146"/>
        <v>43468</v>
      </c>
      <c r="BA726" s="39">
        <f>((Table2[Total Sections]/Table2[Open Qty])-1)*Table2[Open Qty]*12.96</f>
        <v>25.92</v>
      </c>
      <c r="BB726" s="39"/>
      <c r="BC726" s="39" t="str">
        <f t="shared" si="140"/>
        <v>WBSLED-500-80-30-S-8'-W-UNV-DP</v>
      </c>
      <c r="BD726" s="39">
        <f t="shared" si="141"/>
        <v>0</v>
      </c>
      <c r="BE726" s="39" t="b">
        <f>_xlfn.IFNA(VLOOKUP(Table2[[#This Row],[Job-no]],Table4[],9,FALSE),TRUE)</f>
        <v>1</v>
      </c>
      <c r="BF726" s="39"/>
      <c r="BG726" s="39" t="b">
        <f>_xlfn.IFNA(VLOOKUP(Table2[[#This Row],[Job-no]],Table4[],14,FALSE),TRUE)</f>
        <v>1</v>
      </c>
      <c r="BH726" s="39" t="str">
        <f>_xlfn.IFNA(VLOOKUP(Table2[[#This Row],[Job-no]],Table4[],11,FALSE),"Done")</f>
        <v/>
      </c>
      <c r="BI726" s="39">
        <f>IF(Table2[[#This Row],[Pattern]]="Pattern",VLOOKUP(Table2[[#This Row],[Product Code]],'Routing data'!$A$2:$W$470,13,FALSE),VLOOKUP(Table2[[#This Row],[Product Code]],'Routing data'!$A$2:$W$470,3,FALSE))</f>
        <v>0</v>
      </c>
      <c r="BJ726" s="39">
        <f>IF(Table2[[#This Row],[Pattern]]="Pattern",VLOOKUP(Table2[[#This Row],[Product Code]],'Routing data'!$A$2:$W$470,14,FALSE),VLOOKUP(Table2[[#This Row],[Product Code]],'Routing data'!$A$2:$W$470,4,FALSE))</f>
        <v>0</v>
      </c>
      <c r="BK726" s="39">
        <f>VLOOKUP(Table2[[#This Row],[Product Code]],'Routing data'!A$4:W$524,16,FALSE)</f>
        <v>0</v>
      </c>
      <c r="BL726" s="42" t="str">
        <f>IF(Table2[[#This Row],[Milling Required]]=0,"x",IF(AT726="Pattern",B726-10,B726-4))</f>
        <v>x</v>
      </c>
      <c r="BM726" s="39"/>
      <c r="BN726" s="42">
        <f t="shared" si="142"/>
        <v>43469</v>
      </c>
      <c r="BO726" s="39" t="str">
        <f>IF(Table2[[#This Row],[Milling]]="x","x",Table2[[#This Row],[Total Sections]]*2)</f>
        <v>x</v>
      </c>
      <c r="BP726" s="39">
        <f>IF(Table2[[#This Row],[Punching]]="x","x",Table2[Total Sections]*2)</f>
        <v>8</v>
      </c>
      <c r="BQ726" s="39">
        <f>IF(Table2[[#This Row],[Pattern]]="Pattern",Table2[Total Sections]*3,Table2[Total Sections]*1.5)</f>
        <v>6</v>
      </c>
      <c r="BR726" s="42"/>
      <c r="BS726" s="39"/>
      <c r="BT726" s="39"/>
      <c r="BU726" s="39"/>
      <c r="BV726" s="39" t="str">
        <f>_xlfn.IFNA(VLOOKUP(Table2[[#This Row],[Job-no]],Table4[],16,FALSE),"Ready")</f>
        <v/>
      </c>
      <c r="BW726" s="39" t="str">
        <f>_xlfn.IFNA(VLOOKUP(Table2[[#This Row],[Job-no]],Table4[],21,FALSE),"Ready")</f>
        <v/>
      </c>
      <c r="BX726" s="39" t="b">
        <f>_xlfn.IFNA(VLOOKUP(Table2[[#This Row],[Job-no]],Table4[],10,FALSE),TRUE)</f>
        <v>1</v>
      </c>
      <c r="BY726" s="39" t="str">
        <f>_xlfn.IFNA(VLOOKUP(Table2[[#This Row],[Job-no]],Table4[],22,FALSE),"Ready")</f>
        <v/>
      </c>
      <c r="BZ726" s="120">
        <f t="shared" si="144"/>
        <v>43472</v>
      </c>
      <c r="CA726" s="120" t="str">
        <f ca="1">IF(OR(Table2[[#This Row],[Saw Date]]=TODAY(),Table2[[#This Row],[Saw Date]]=TODAY()+1), Table2[[#This Row],[Saw Date]],IF(Table2[[#This Row],[Extrusion cut double saw]],"Done",""))</f>
        <v>Done</v>
      </c>
      <c r="CB726" s="120">
        <f ca="1">IF(OR(Table2[[#This Row],[Lens Date]]=TODAY(),Table2[[#This Row],[Lens Date]]=TODAY()+1), Table2[[#This Row],[Lens Date]],IF(Table2[[#This Row],[MSLens]]="Done","Done",""))</f>
        <v>43468</v>
      </c>
      <c r="CC726" s="120" t="str">
        <f ca="1">IF(OR(Table2[[#This Row],[Milling Date]]=TODAY(),Table2[[#This Row],[Milling Date]]=TODAY()+1), Table2[[#This Row],[Milling Date]],IF(Table2[[#This Row],[CNC Holes]]="Ready","Done",""))</f>
        <v/>
      </c>
      <c r="CD726" s="120" t="str">
        <f ca="1">IF(OR(Table2[[#This Row],[Welding Date]]=TODAY(),Table2[[#This Row],[Welding Date]]=TODAY()+1), Table2[[#This Row],[Welding Date]],IF(Table2[[#This Row],[Welding Corners]]="Ready","Done",""))</f>
        <v/>
      </c>
      <c r="CE726" s="120" t="str">
        <f ca="1">IF(OR(Table2[[#This Row],[Puching Date]]=TODAY(),Table2[[#This Row],[Puching Date]]=TODAY()+1), Table2[[#This Row],[Puching Date]],IF(Table2[[#This Row],[Punch Holes]]="Ready","Done",""))</f>
        <v/>
      </c>
      <c r="CF726" s="120" t="str">
        <f ca="1">IF(OR(Table2[[#This Row],[Housing Date2]]=TODAY(),Table2[[#This Row],[Housing Date2]]=TODAY()+1),Table2[[#This Row],[Housing Date2]],IF(Table2[[#This Row],[Body Assembly]],"Done",""))</f>
        <v>Done</v>
      </c>
      <c r="CG726" s="120" t="str">
        <f>_xlfn.IFNA(VLOOKUP(Table2[[#This Row],[Job-no]],Table4[],7,FALSE),"Done")</f>
        <v>Machine Shop Started</v>
      </c>
    </row>
    <row r="727" spans="1:85" x14ac:dyDescent="0.25">
      <c r="A727" t="str">
        <f>_xlfn.CONCAT(Table2[[#This Row],[Order]],"-",Table2[[#This Row],[Line]])</f>
        <v>71106-47</v>
      </c>
      <c r="B727" s="1">
        <v>43472</v>
      </c>
      <c r="C727" s="10">
        <v>71106</v>
      </c>
      <c r="D727" s="7" t="s">
        <v>975</v>
      </c>
      <c r="E727" s="10">
        <v>47</v>
      </c>
      <c r="F727" s="10">
        <v>1</v>
      </c>
      <c r="G727" s="7" t="s">
        <v>165</v>
      </c>
      <c r="H727" s="10">
        <v>44</v>
      </c>
      <c r="I727" s="43" t="b">
        <v>1</v>
      </c>
      <c r="J727" s="43" t="b">
        <v>1</v>
      </c>
      <c r="K727" t="s">
        <v>114</v>
      </c>
      <c r="L727" s="43" t="b">
        <v>1</v>
      </c>
      <c r="M727" s="43" t="b">
        <v>1</v>
      </c>
      <c r="N727" s="43" t="b">
        <v>1</v>
      </c>
      <c r="O727" t="s">
        <v>114</v>
      </c>
      <c r="P727" t="s">
        <v>114</v>
      </c>
      <c r="Q727" t="s">
        <v>114</v>
      </c>
      <c r="R727" t="s">
        <v>114</v>
      </c>
      <c r="S727" t="s">
        <v>114</v>
      </c>
      <c r="T727" t="s">
        <v>114</v>
      </c>
      <c r="U727" t="s">
        <v>114</v>
      </c>
      <c r="V727" t="s">
        <v>114</v>
      </c>
      <c r="W727" s="5">
        <v>43467</v>
      </c>
      <c r="X727" s="7" t="s">
        <v>114</v>
      </c>
      <c r="Y727" s="7"/>
      <c r="Z727" s="7" t="s">
        <v>3975</v>
      </c>
      <c r="AA727" s="7" t="s">
        <v>114</v>
      </c>
      <c r="AB727" s="7" t="s">
        <v>74</v>
      </c>
      <c r="AC727" s="10">
        <v>1</v>
      </c>
      <c r="AD727" s="3" t="s">
        <v>5967</v>
      </c>
      <c r="AE727" s="4" t="s">
        <v>5968</v>
      </c>
      <c r="AF727" s="7"/>
      <c r="AG727" s="7" t="s">
        <v>114</v>
      </c>
      <c r="AH727" s="10">
        <v>132</v>
      </c>
      <c r="AI727" s="3" t="s">
        <v>74</v>
      </c>
      <c r="AJ727" t="s">
        <v>114</v>
      </c>
      <c r="AK727" t="s">
        <v>114</v>
      </c>
      <c r="AL727" s="43" t="b">
        <v>0</v>
      </c>
      <c r="AM727" s="3"/>
      <c r="AN727" s="3"/>
      <c r="AO727" s="43" t="b">
        <v>0</v>
      </c>
      <c r="AP727" s="3" t="b">
        <v>0</v>
      </c>
      <c r="AQ727" s="3">
        <f>VLOOKUP(Table2[[#This Row],[Job-no]],Table3[],26,FALSE)</f>
        <v>59840</v>
      </c>
      <c r="AR727" t="str">
        <f t="shared" si="138"/>
        <v>WBSLED</v>
      </c>
      <c r="AS727" t="str">
        <f>VLOOKUP(AR727,Table1[],4,0)</f>
        <v>surface</v>
      </c>
      <c r="AT727">
        <f>IF(BD727&gt;0,"Pattern",VLOOKUP(AR727,Table1[],5,0))</f>
        <v>0</v>
      </c>
      <c r="AU727" s="34">
        <f>IF(AT727="Pattern",WORKDAY(Table2[[#This Row],[Scheduled Ship Date]],-10),WORKDAY(Table2[[#This Row],[Scheduled Ship Date]],-4))</f>
        <v>43466</v>
      </c>
      <c r="AV727">
        <f>IF(Table2[[#This Row],[Extrusion cut double saw]]=TRUE,IF(O727="ToDo",IF(AT727="Pattern",Table2[[#This Row],[Total Sections]]*0.4,Table2[[#This Row],[Total Sections]]*0.12),0),IF(AT727="Pattern",Table2[[#This Row],[Total Sections]]*4,Table2[[#This Row],[Total Sections]]*1.2))</f>
        <v>0</v>
      </c>
      <c r="AW727" s="130"/>
      <c r="AX727" s="42">
        <f>IF(AT727="Pattern",Table2[[#This Row],[Scheduled Ship Date]]-2,Table2[[#This Row],[Scheduled Ship Date]]-3)</f>
        <v>43469</v>
      </c>
      <c r="AY727">
        <f>IF(Table2[[#This Row],[Pattern]]="Pattern",Table2[[#This Row],[Total Sections]]*4.82,Table2[[#This Row],[Total Sections]]*0.5)</f>
        <v>66</v>
      </c>
      <c r="AZ727" s="42">
        <f t="shared" ca="1" si="146"/>
        <v>43468</v>
      </c>
      <c r="BA727" s="39">
        <f>((Table2[Total Sections]/Table2[Open Qty])-1)*Table2[Open Qty]*12.96</f>
        <v>1140.48</v>
      </c>
      <c r="BB727" s="42"/>
      <c r="BC727" s="39" t="str">
        <f t="shared" si="140"/>
        <v>WBSLED-500-80-30-S-12'-W-UNV-D</v>
      </c>
      <c r="BD727" s="39">
        <f t="shared" si="141"/>
        <v>0</v>
      </c>
      <c r="BE727" s="39" t="b">
        <f>_xlfn.IFNA(VLOOKUP(Table2[[#This Row],[Job-no]],Table4[],9,FALSE),TRUE)</f>
        <v>1</v>
      </c>
      <c r="BF727" t="str">
        <f>VLOOKUP(AR727,Table1[],3,0)</f>
        <v>WB4LED</v>
      </c>
      <c r="BG727" s="39" t="b">
        <f>_xlfn.IFNA(VLOOKUP(Table2[[#This Row],[Job-no]],Table4[],14,FALSE),TRUE)</f>
        <v>1</v>
      </c>
      <c r="BH727" s="39" t="str">
        <f>_xlfn.IFNA(VLOOKUP(Table2[[#This Row],[Job-no]],Table4[],11,FALSE),"Done")</f>
        <v/>
      </c>
      <c r="BI727" s="39">
        <f>IF(Table2[[#This Row],[Pattern]]="Pattern",VLOOKUP(Table2[[#This Row],[Product Code]],'Routing data'!$A$2:$W$470,13,FALSE),VLOOKUP(Table2[[#This Row],[Product Code]],'Routing data'!$A$2:$W$470,3,FALSE))</f>
        <v>0</v>
      </c>
      <c r="BJ727" s="39">
        <f>IF(Table2[[#This Row],[Pattern]]="Pattern",VLOOKUP(Table2[[#This Row],[Product Code]],'Routing data'!$A$2:$W$470,14,FALSE),VLOOKUP(Table2[[#This Row],[Product Code]],'Routing data'!$A$2:$W$470,4,FALSE))</f>
        <v>0</v>
      </c>
      <c r="BK727" s="39">
        <f>VLOOKUP(Table2[[#This Row],[Product Code]],'Routing data'!A$4:W$524,16,FALSE)</f>
        <v>0</v>
      </c>
      <c r="BL727" s="42" t="str">
        <f>IF(Table2[[#This Row],[Milling Required]]=0,"x",IF(AT727="Pattern",B727-10,B727-4))</f>
        <v>x</v>
      </c>
      <c r="BM727" s="42" t="str">
        <f>IF(Table2[[#This Row],[Punching Required]]=0,"x",IF(AT727="Pattern",B727-8,B727-2))</f>
        <v>x</v>
      </c>
      <c r="BN727" s="42">
        <f t="shared" si="142"/>
        <v>43469</v>
      </c>
      <c r="BO727" s="39" t="str">
        <f>IF(Table2[[#This Row],[Milling]]="x","x",Table2[[#This Row],[Total Sections]]*2)</f>
        <v>x</v>
      </c>
      <c r="BP727" s="39" t="str">
        <f>IF(Table2[[#This Row],[Punching]]="x","x",Table2[Total Sections]*2)</f>
        <v>x</v>
      </c>
      <c r="BQ727" s="39">
        <f>IF(Table2[[#This Row],[Pattern]]="Pattern",Table2[Total Sections]*3,Table2[Total Sections]*1.5)</f>
        <v>198</v>
      </c>
      <c r="BR727" s="42"/>
      <c r="BS727" s="42"/>
      <c r="BT727" s="42"/>
      <c r="BU727" s="39"/>
      <c r="BV727" s="39" t="str">
        <f>_xlfn.IFNA(VLOOKUP(Table2[[#This Row],[Job-no]],Table4[],16,FALSE),"Ready")</f>
        <v/>
      </c>
      <c r="BW727" s="39" t="str">
        <f>_xlfn.IFNA(VLOOKUP(Table2[[#This Row],[Job-no]],Table4[],21,FALSE),"Ready")</f>
        <v/>
      </c>
      <c r="BX727" s="39" t="b">
        <f>_xlfn.IFNA(VLOOKUP(Table2[[#This Row],[Job-no]],Table4[],10,FALSE),TRUE)</f>
        <v>1</v>
      </c>
      <c r="BY727" s="39" t="str">
        <f>_xlfn.IFNA(VLOOKUP(Table2[[#This Row],[Job-no]],Table4[],22,FALSE),"Ready")</f>
        <v/>
      </c>
      <c r="BZ727" s="120">
        <f t="shared" si="144"/>
        <v>43472</v>
      </c>
      <c r="CA727" s="120" t="str">
        <f ca="1">IF(OR(Table2[[#This Row],[Saw Date]]=TODAY(),Table2[[#This Row],[Saw Date]]=TODAY()+1), Table2[[#This Row],[Saw Date]],IF(Table2[[#This Row],[Extrusion cut double saw]],"Done",""))</f>
        <v>Done</v>
      </c>
      <c r="CB727" s="120">
        <f ca="1">IF(OR(Table2[[#This Row],[Lens Date]]=TODAY(),Table2[[#This Row],[Lens Date]]=TODAY()+1), Table2[[#This Row],[Lens Date]],IF(Table2[[#This Row],[MSLens]]="Done","Done",""))</f>
        <v>43468</v>
      </c>
      <c r="CC727" s="120" t="str">
        <f ca="1">IF(OR(Table2[[#This Row],[Milling Date]]=TODAY(),Table2[[#This Row],[Milling Date]]=TODAY()+1), Table2[[#This Row],[Milling Date]],IF(Table2[[#This Row],[CNC Holes]]="Ready","Done",""))</f>
        <v/>
      </c>
      <c r="CD727" s="120" t="str">
        <f ca="1">IF(OR(Table2[[#This Row],[Welding Date]]=TODAY(),Table2[[#This Row],[Welding Date]]=TODAY()+1), Table2[[#This Row],[Welding Date]],IF(Table2[[#This Row],[Welding Corners]]="Ready","Done",""))</f>
        <v/>
      </c>
      <c r="CE727" s="120" t="str">
        <f ca="1">IF(OR(Table2[[#This Row],[Puching Date]]=TODAY(),Table2[[#This Row],[Puching Date]]=TODAY()+1), Table2[[#This Row],[Puching Date]],IF(Table2[[#This Row],[Punch Holes]]="Ready","Done",""))</f>
        <v/>
      </c>
      <c r="CF727" s="120" t="str">
        <f ca="1">IF(OR(Table2[[#This Row],[Housing Date2]]=TODAY(),Table2[[#This Row],[Housing Date2]]=TODAY()+1),Table2[[#This Row],[Housing Date2]],IF(Table2[[#This Row],[Body Assembly]],"Done",""))</f>
        <v>Done</v>
      </c>
      <c r="CG727" s="120" t="str">
        <f>_xlfn.IFNA(VLOOKUP(Table2[[#This Row],[Job-no]],Table4[],7,FALSE),"Done")</f>
        <v>Machine Shop Started</v>
      </c>
    </row>
    <row r="728" spans="1:85" x14ac:dyDescent="0.25">
      <c r="A728" t="str">
        <f>_xlfn.CONCAT(Table2[[#This Row],[Order]],"-",Table2[[#This Row],[Line]])</f>
        <v>71106-48</v>
      </c>
      <c r="B728" s="1">
        <v>43472</v>
      </c>
      <c r="C728" s="10">
        <v>71106</v>
      </c>
      <c r="D728" s="7" t="s">
        <v>977</v>
      </c>
      <c r="E728" s="10">
        <v>48</v>
      </c>
      <c r="F728" s="10">
        <v>1</v>
      </c>
      <c r="G728" s="7" t="s">
        <v>165</v>
      </c>
      <c r="H728" s="10">
        <v>2</v>
      </c>
      <c r="I728" s="43" t="b">
        <v>1</v>
      </c>
      <c r="J728" s="43" t="b">
        <v>1</v>
      </c>
      <c r="K728" t="s">
        <v>114</v>
      </c>
      <c r="L728" s="43" t="b">
        <v>1</v>
      </c>
      <c r="M728" s="43" t="b">
        <v>1</v>
      </c>
      <c r="N728" s="43" t="b">
        <v>1</v>
      </c>
      <c r="O728" t="s">
        <v>114</v>
      </c>
      <c r="P728" t="s">
        <v>114</v>
      </c>
      <c r="Q728" t="s">
        <v>114</v>
      </c>
      <c r="R728" t="s">
        <v>114</v>
      </c>
      <c r="S728" t="s">
        <v>114</v>
      </c>
      <c r="T728" t="s">
        <v>114</v>
      </c>
      <c r="U728" t="s">
        <v>114</v>
      </c>
      <c r="V728" t="s">
        <v>114</v>
      </c>
      <c r="W728" s="5">
        <v>43467</v>
      </c>
      <c r="X728" s="7" t="s">
        <v>114</v>
      </c>
      <c r="Y728" s="7"/>
      <c r="Z728" s="7" t="s">
        <v>3975</v>
      </c>
      <c r="AA728" s="7" t="s">
        <v>114</v>
      </c>
      <c r="AB728" s="7" t="s">
        <v>74</v>
      </c>
      <c r="AC728" s="10">
        <v>1</v>
      </c>
      <c r="AD728" s="3" t="s">
        <v>5967</v>
      </c>
      <c r="AE728" s="4" t="s">
        <v>5968</v>
      </c>
      <c r="AF728" s="7"/>
      <c r="AG728" s="7" t="s">
        <v>114</v>
      </c>
      <c r="AH728" s="10">
        <v>6</v>
      </c>
      <c r="AI728" s="3" t="s">
        <v>74</v>
      </c>
      <c r="AJ728" t="s">
        <v>114</v>
      </c>
      <c r="AK728" t="s">
        <v>114</v>
      </c>
      <c r="AL728" s="43" t="b">
        <v>0</v>
      </c>
      <c r="AM728" s="3"/>
      <c r="AN728" s="3"/>
      <c r="AO728" s="43" t="b">
        <v>0</v>
      </c>
      <c r="AP728" s="3" t="b">
        <v>0</v>
      </c>
      <c r="AQ728" s="3">
        <f>VLOOKUP(Table2[[#This Row],[Job-no]],Table3[],26,FALSE)</f>
        <v>2680</v>
      </c>
      <c r="AR728" t="str">
        <f t="shared" si="138"/>
        <v>WBSLED</v>
      </c>
      <c r="AS728" t="str">
        <f>VLOOKUP(AR728,Table1[],4,0)</f>
        <v>surface</v>
      </c>
      <c r="AT728">
        <f>IF(BD728&gt;0,"Pattern",VLOOKUP(AR728,Table1[],5,0))</f>
        <v>0</v>
      </c>
      <c r="AU728" s="34">
        <f>IF(AT728="Pattern",WORKDAY(Table2[[#This Row],[Scheduled Ship Date]],-10),WORKDAY(Table2[[#This Row],[Scheduled Ship Date]],-4))</f>
        <v>43466</v>
      </c>
      <c r="AV728">
        <f>IF(Table2[[#This Row],[Extrusion cut double saw]]=TRUE,IF(O728="ToDo",IF(AT728="Pattern",Table2[[#This Row],[Total Sections]]*0.4,Table2[[#This Row],[Total Sections]]*0.12),0),IF(AT728="Pattern",Table2[[#This Row],[Total Sections]]*4,Table2[[#This Row],[Total Sections]]*1.2))</f>
        <v>0</v>
      </c>
      <c r="AW728" s="130"/>
      <c r="AX728" s="42">
        <f>IF(AT728="Pattern",Table2[[#This Row],[Scheduled Ship Date]]-2,Table2[[#This Row],[Scheduled Ship Date]]-3)</f>
        <v>43469</v>
      </c>
      <c r="AY728">
        <f>IF(Table2[[#This Row],[Pattern]]="Pattern",Table2[[#This Row],[Total Sections]]*4.82,Table2[[#This Row],[Total Sections]]*0.5)</f>
        <v>3</v>
      </c>
      <c r="AZ728" s="42">
        <f t="shared" ca="1" si="146"/>
        <v>43468</v>
      </c>
      <c r="BA728" s="39">
        <f>((Table2[Total Sections]/Table2[Open Qty])-1)*Table2[Open Qty]*12.96</f>
        <v>51.84</v>
      </c>
      <c r="BB728" s="42"/>
      <c r="BC728" s="39" t="str">
        <f t="shared" si="140"/>
        <v>WBSLED-500-80-30-S-12'-W-UNV-D</v>
      </c>
      <c r="BD728" s="39">
        <f t="shared" si="141"/>
        <v>0</v>
      </c>
      <c r="BE728" s="39" t="b">
        <f>_xlfn.IFNA(VLOOKUP(Table2[[#This Row],[Job-no]],Table4[],9,FALSE),TRUE)</f>
        <v>1</v>
      </c>
      <c r="BF728" t="str">
        <f>VLOOKUP(AR728,Table1[],3,0)</f>
        <v>WB4LED</v>
      </c>
      <c r="BG728" s="39" t="b">
        <f>_xlfn.IFNA(VLOOKUP(Table2[[#This Row],[Job-no]],Table4[],14,FALSE),TRUE)</f>
        <v>1</v>
      </c>
      <c r="BH728" s="39" t="str">
        <f>_xlfn.IFNA(VLOOKUP(Table2[[#This Row],[Job-no]],Table4[],11,FALSE),"Done")</f>
        <v/>
      </c>
      <c r="BI728" s="39">
        <f>IF(Table2[[#This Row],[Pattern]]="Pattern",VLOOKUP(Table2[[#This Row],[Product Code]],'Routing data'!$A$2:$W$470,13,FALSE),VLOOKUP(Table2[[#This Row],[Product Code]],'Routing data'!$A$2:$W$470,3,FALSE))</f>
        <v>0</v>
      </c>
      <c r="BJ728" s="39">
        <f>IF(Table2[[#This Row],[Pattern]]="Pattern",VLOOKUP(Table2[[#This Row],[Product Code]],'Routing data'!$A$2:$W$470,14,FALSE),VLOOKUP(Table2[[#This Row],[Product Code]],'Routing data'!$A$2:$W$470,4,FALSE))</f>
        <v>0</v>
      </c>
      <c r="BK728" s="39">
        <f>VLOOKUP(Table2[[#This Row],[Product Code]],'Routing data'!A$4:W$524,16,FALSE)</f>
        <v>0</v>
      </c>
      <c r="BL728" s="42" t="str">
        <f>IF(Table2[[#This Row],[Milling Required]]=0,"x",IF(AT728="Pattern",B728-10,B728-4))</f>
        <v>x</v>
      </c>
      <c r="BM728" s="42" t="str">
        <f>IF(Table2[[#This Row],[Punching Required]]=0,"x",IF(AT728="Pattern",B728-8,B728-2))</f>
        <v>x</v>
      </c>
      <c r="BN728" s="42">
        <f t="shared" si="142"/>
        <v>43469</v>
      </c>
      <c r="BO728" s="39" t="str">
        <f>IF(Table2[[#This Row],[Milling]]="x","x",Table2[[#This Row],[Total Sections]]*2)</f>
        <v>x</v>
      </c>
      <c r="BP728" s="39" t="str">
        <f>IF(Table2[[#This Row],[Punching]]="x","x",Table2[Total Sections]*2)</f>
        <v>x</v>
      </c>
      <c r="BQ728" s="39">
        <f>IF(Table2[[#This Row],[Pattern]]="Pattern",Table2[Total Sections]*3,Table2[Total Sections]*1.5)</f>
        <v>9</v>
      </c>
      <c r="BR728" s="42"/>
      <c r="BS728" s="42"/>
      <c r="BT728" s="42"/>
      <c r="BU728" s="39"/>
      <c r="BV728" s="39" t="str">
        <f>_xlfn.IFNA(VLOOKUP(Table2[[#This Row],[Job-no]],Table4[],16,FALSE),"Ready")</f>
        <v/>
      </c>
      <c r="BW728" s="39" t="str">
        <f>_xlfn.IFNA(VLOOKUP(Table2[[#This Row],[Job-no]],Table4[],21,FALSE),"Ready")</f>
        <v/>
      </c>
      <c r="BX728" s="39" t="b">
        <f>_xlfn.IFNA(VLOOKUP(Table2[[#This Row],[Job-no]],Table4[],10,FALSE),TRUE)</f>
        <v>1</v>
      </c>
      <c r="BY728" s="39" t="str">
        <f>_xlfn.IFNA(VLOOKUP(Table2[[#This Row],[Job-no]],Table4[],22,FALSE),"Ready")</f>
        <v/>
      </c>
      <c r="BZ728" s="120">
        <f t="shared" si="144"/>
        <v>43472</v>
      </c>
      <c r="CA728" s="120" t="str">
        <f ca="1">IF(OR(Table2[[#This Row],[Saw Date]]=TODAY(),Table2[[#This Row],[Saw Date]]=TODAY()+1), Table2[[#This Row],[Saw Date]],IF(Table2[[#This Row],[Extrusion cut double saw]],"Done",""))</f>
        <v>Done</v>
      </c>
      <c r="CB728" s="120">
        <f ca="1">IF(OR(Table2[[#This Row],[Lens Date]]=TODAY(),Table2[[#This Row],[Lens Date]]=TODAY()+1), Table2[[#This Row],[Lens Date]],IF(Table2[[#This Row],[MSLens]]="Done","Done",""))</f>
        <v>43468</v>
      </c>
      <c r="CC728" s="120" t="str">
        <f ca="1">IF(OR(Table2[[#This Row],[Milling Date]]=TODAY(),Table2[[#This Row],[Milling Date]]=TODAY()+1), Table2[[#This Row],[Milling Date]],IF(Table2[[#This Row],[CNC Holes]]="Ready","Done",""))</f>
        <v/>
      </c>
      <c r="CD728" s="120" t="str">
        <f ca="1">IF(OR(Table2[[#This Row],[Welding Date]]=TODAY(),Table2[[#This Row],[Welding Date]]=TODAY()+1), Table2[[#This Row],[Welding Date]],IF(Table2[[#This Row],[Welding Corners]]="Ready","Done",""))</f>
        <v/>
      </c>
      <c r="CE728" s="120" t="str">
        <f ca="1">IF(OR(Table2[[#This Row],[Puching Date]]=TODAY(),Table2[[#This Row],[Puching Date]]=TODAY()+1), Table2[[#This Row],[Puching Date]],IF(Table2[[#This Row],[Punch Holes]]="Ready","Done",""))</f>
        <v/>
      </c>
      <c r="CF728" s="120" t="str">
        <f ca="1">IF(OR(Table2[[#This Row],[Housing Date2]]=TODAY(),Table2[[#This Row],[Housing Date2]]=TODAY()+1),Table2[[#This Row],[Housing Date2]],IF(Table2[[#This Row],[Body Assembly]],"Done",""))</f>
        <v>Done</v>
      </c>
      <c r="CG728" s="120" t="str">
        <f>_xlfn.IFNA(VLOOKUP(Table2[[#This Row],[Job-no]],Table4[],7,FALSE),"Done")</f>
        <v>Machine Shop Started</v>
      </c>
    </row>
    <row r="729" spans="1:85" x14ac:dyDescent="0.25">
      <c r="A729" t="str">
        <f>_xlfn.CONCAT(Table2[[#This Row],[Order]],"-",Table2[[#This Row],[Line]])</f>
        <v>71106-49</v>
      </c>
      <c r="B729" s="1">
        <v>43472</v>
      </c>
      <c r="C729" s="10">
        <v>71106</v>
      </c>
      <c r="D729" s="7" t="s">
        <v>979</v>
      </c>
      <c r="E729" s="10">
        <v>49</v>
      </c>
      <c r="F729" s="10">
        <v>1</v>
      </c>
      <c r="G729" s="7" t="s">
        <v>165</v>
      </c>
      <c r="H729" s="10">
        <v>4</v>
      </c>
      <c r="I729" s="43" t="b">
        <v>1</v>
      </c>
      <c r="J729" s="43" t="b">
        <v>1</v>
      </c>
      <c r="K729" t="s">
        <v>114</v>
      </c>
      <c r="L729" s="43" t="b">
        <v>1</v>
      </c>
      <c r="M729" s="43" t="b">
        <v>1</v>
      </c>
      <c r="N729" s="43" t="b">
        <v>1</v>
      </c>
      <c r="O729" t="s">
        <v>114</v>
      </c>
      <c r="P729" t="s">
        <v>114</v>
      </c>
      <c r="Q729" t="s">
        <v>114</v>
      </c>
      <c r="R729" t="s">
        <v>114</v>
      </c>
      <c r="S729" t="s">
        <v>114</v>
      </c>
      <c r="T729" t="s">
        <v>114</v>
      </c>
      <c r="U729" t="s">
        <v>114</v>
      </c>
      <c r="V729" t="s">
        <v>114</v>
      </c>
      <c r="W729" s="5">
        <v>43467</v>
      </c>
      <c r="X729" s="7" t="s">
        <v>114</v>
      </c>
      <c r="Y729" s="7"/>
      <c r="Z729" s="7" t="s">
        <v>3976</v>
      </c>
      <c r="AA729" s="7" t="s">
        <v>114</v>
      </c>
      <c r="AB729" s="7" t="s">
        <v>74</v>
      </c>
      <c r="AC729" s="10">
        <v>1</v>
      </c>
      <c r="AD729" s="3" t="s">
        <v>5967</v>
      </c>
      <c r="AE729" s="4" t="s">
        <v>5968</v>
      </c>
      <c r="AF729" s="7"/>
      <c r="AG729" s="7" t="s">
        <v>114</v>
      </c>
      <c r="AH729" s="10">
        <v>16</v>
      </c>
      <c r="AI729" s="3" t="s">
        <v>74</v>
      </c>
      <c r="AJ729" t="s">
        <v>114</v>
      </c>
      <c r="AK729" t="s">
        <v>114</v>
      </c>
      <c r="AL729" s="43" t="b">
        <v>0</v>
      </c>
      <c r="AM729" s="3"/>
      <c r="AN729" s="3"/>
      <c r="AO729" s="43" t="b">
        <v>0</v>
      </c>
      <c r="AP729" s="3" t="b">
        <v>0</v>
      </c>
      <c r="AQ729" s="3">
        <f>VLOOKUP(Table2[[#This Row],[Job-no]],Table3[],26,FALSE)</f>
        <v>7200</v>
      </c>
      <c r="AR729" t="str">
        <f t="shared" si="138"/>
        <v>WBSLED</v>
      </c>
      <c r="AS729" t="str">
        <f>VLOOKUP(AR729,Table1[],4,0)</f>
        <v>surface</v>
      </c>
      <c r="AT729">
        <f>IF(BD729&gt;0,"Pattern",VLOOKUP(AR729,Table1[],5,0))</f>
        <v>0</v>
      </c>
      <c r="AU729" s="34">
        <f>IF(AT729="Pattern",WORKDAY(Table2[[#This Row],[Scheduled Ship Date]],-10),WORKDAY(Table2[[#This Row],[Scheduled Ship Date]],-4))</f>
        <v>43466</v>
      </c>
      <c r="AV729">
        <f>IF(Table2[[#This Row],[Extrusion cut double saw]]=TRUE,IF(O729="ToDo",IF(AT729="Pattern",Table2[[#This Row],[Total Sections]]*0.4,Table2[[#This Row],[Total Sections]]*0.12),0),IF(AT729="Pattern",Table2[[#This Row],[Total Sections]]*4,Table2[[#This Row],[Total Sections]]*1.2))</f>
        <v>0</v>
      </c>
      <c r="AW729" s="130"/>
      <c r="AX729" s="42">
        <f>IF(AT729="Pattern",Table2[[#This Row],[Scheduled Ship Date]]-2,Table2[[#This Row],[Scheduled Ship Date]]-3)</f>
        <v>43469</v>
      </c>
      <c r="AY729">
        <f>IF(Table2[[#This Row],[Pattern]]="Pattern",Table2[[#This Row],[Total Sections]]*4.82,Table2[[#This Row],[Total Sections]]*0.5)</f>
        <v>8</v>
      </c>
      <c r="AZ729" s="42">
        <f t="shared" ca="1" si="146"/>
        <v>43468</v>
      </c>
      <c r="BA729" s="39">
        <f>((Table2[Total Sections]/Table2[Open Qty])-1)*Table2[Open Qty]*12.96</f>
        <v>155.52000000000001</v>
      </c>
      <c r="BB729" s="42"/>
      <c r="BC729" s="39" t="str">
        <f t="shared" si="140"/>
        <v>WBSLED-500-80-30-S-16'-W-UNV-D</v>
      </c>
      <c r="BD729" s="39">
        <f t="shared" si="141"/>
        <v>0</v>
      </c>
      <c r="BE729" s="39" t="b">
        <f>_xlfn.IFNA(VLOOKUP(Table2[[#This Row],[Job-no]],Table4[],9,FALSE),TRUE)</f>
        <v>1</v>
      </c>
      <c r="BF729" t="str">
        <f>VLOOKUP(AR729,Table1[],3,0)</f>
        <v>WB4LED</v>
      </c>
      <c r="BG729" s="39" t="b">
        <f>_xlfn.IFNA(VLOOKUP(Table2[[#This Row],[Job-no]],Table4[],14,FALSE),TRUE)</f>
        <v>1</v>
      </c>
      <c r="BH729" s="39" t="str">
        <f>_xlfn.IFNA(VLOOKUP(Table2[[#This Row],[Job-no]],Table4[],11,FALSE),"Done")</f>
        <v/>
      </c>
      <c r="BI729" s="39">
        <f>IF(Table2[[#This Row],[Pattern]]="Pattern",VLOOKUP(Table2[[#This Row],[Product Code]],'Routing data'!$A$2:$W$470,13,FALSE),VLOOKUP(Table2[[#This Row],[Product Code]],'Routing data'!$A$2:$W$470,3,FALSE))</f>
        <v>0</v>
      </c>
      <c r="BJ729" s="39">
        <f>IF(Table2[[#This Row],[Pattern]]="Pattern",VLOOKUP(Table2[[#This Row],[Product Code]],'Routing data'!$A$2:$W$470,14,FALSE),VLOOKUP(Table2[[#This Row],[Product Code]],'Routing data'!$A$2:$W$470,4,FALSE))</f>
        <v>0</v>
      </c>
      <c r="BK729" s="39">
        <f>VLOOKUP(Table2[[#This Row],[Product Code]],'Routing data'!A$4:W$524,16,FALSE)</f>
        <v>0</v>
      </c>
      <c r="BL729" s="42" t="str">
        <f>IF(Table2[[#This Row],[Milling Required]]=0,"x",IF(AT729="Pattern",B729-10,B729-4))</f>
        <v>x</v>
      </c>
      <c r="BM729" s="42" t="str">
        <f>IF(Table2[[#This Row],[Punching Required]]=0,"x",IF(AT729="Pattern",B729-8,B729-2))</f>
        <v>x</v>
      </c>
      <c r="BN729" s="42">
        <f t="shared" si="142"/>
        <v>43469</v>
      </c>
      <c r="BO729" s="39" t="str">
        <f>IF(Table2[[#This Row],[Milling]]="x","x",Table2[[#This Row],[Total Sections]]*2)</f>
        <v>x</v>
      </c>
      <c r="BP729" s="39" t="str">
        <f>IF(Table2[[#This Row],[Punching]]="x","x",Table2[Total Sections]*2)</f>
        <v>x</v>
      </c>
      <c r="BQ729" s="39">
        <f>IF(Table2[[#This Row],[Pattern]]="Pattern",Table2[Total Sections]*3,Table2[Total Sections]*1.5)</f>
        <v>24</v>
      </c>
      <c r="BR729" s="42"/>
      <c r="BS729" s="42"/>
      <c r="BT729" s="42"/>
      <c r="BU729" s="39"/>
      <c r="BV729" s="39" t="str">
        <f>_xlfn.IFNA(VLOOKUP(Table2[[#This Row],[Job-no]],Table4[],16,FALSE),"Ready")</f>
        <v/>
      </c>
      <c r="BW729" s="39" t="str">
        <f>_xlfn.IFNA(VLOOKUP(Table2[[#This Row],[Job-no]],Table4[],21,FALSE),"Ready")</f>
        <v/>
      </c>
      <c r="BX729" s="39" t="b">
        <f>_xlfn.IFNA(VLOOKUP(Table2[[#This Row],[Job-no]],Table4[],10,FALSE),TRUE)</f>
        <v>1</v>
      </c>
      <c r="BY729" s="39" t="str">
        <f>_xlfn.IFNA(VLOOKUP(Table2[[#This Row],[Job-no]],Table4[],22,FALSE),"Ready")</f>
        <v/>
      </c>
      <c r="BZ729" s="120">
        <f t="shared" si="144"/>
        <v>43472</v>
      </c>
      <c r="CA729" s="120" t="str">
        <f ca="1">IF(OR(Table2[[#This Row],[Saw Date]]=TODAY(),Table2[[#This Row],[Saw Date]]=TODAY()+1), Table2[[#This Row],[Saw Date]],IF(Table2[[#This Row],[Extrusion cut double saw]],"Done",""))</f>
        <v>Done</v>
      </c>
      <c r="CB729" s="120">
        <f ca="1">IF(OR(Table2[[#This Row],[Lens Date]]=TODAY(),Table2[[#This Row],[Lens Date]]=TODAY()+1), Table2[[#This Row],[Lens Date]],IF(Table2[[#This Row],[MSLens]]="Done","Done",""))</f>
        <v>43468</v>
      </c>
      <c r="CC729" s="120" t="str">
        <f ca="1">IF(OR(Table2[[#This Row],[Milling Date]]=TODAY(),Table2[[#This Row],[Milling Date]]=TODAY()+1), Table2[[#This Row],[Milling Date]],IF(Table2[[#This Row],[CNC Holes]]="Ready","Done",""))</f>
        <v/>
      </c>
      <c r="CD729" s="120" t="str">
        <f ca="1">IF(OR(Table2[[#This Row],[Welding Date]]=TODAY(),Table2[[#This Row],[Welding Date]]=TODAY()+1), Table2[[#This Row],[Welding Date]],IF(Table2[[#This Row],[Welding Corners]]="Ready","Done",""))</f>
        <v/>
      </c>
      <c r="CE729" s="120" t="str">
        <f ca="1">IF(OR(Table2[[#This Row],[Puching Date]]=TODAY(),Table2[[#This Row],[Puching Date]]=TODAY()+1), Table2[[#This Row],[Puching Date]],IF(Table2[[#This Row],[Punch Holes]]="Ready","Done",""))</f>
        <v/>
      </c>
      <c r="CF729" s="120" t="str">
        <f ca="1">IF(OR(Table2[[#This Row],[Housing Date2]]=TODAY(),Table2[[#This Row],[Housing Date2]]=TODAY()+1),Table2[[#This Row],[Housing Date2]],IF(Table2[[#This Row],[Body Assembly]],"Done",""))</f>
        <v>Done</v>
      </c>
      <c r="CG729" s="120" t="str">
        <f>_xlfn.IFNA(VLOOKUP(Table2[[#This Row],[Job-no]],Table4[],7,FALSE),"Done")</f>
        <v>Machine Shop Started</v>
      </c>
    </row>
    <row r="730" spans="1:85" x14ac:dyDescent="0.25">
      <c r="A730" s="39" t="str">
        <f>_xlfn.CONCAT(Table2[[#This Row],[Order]],"-",Table2[[#This Row],[Line]])</f>
        <v>71106-50</v>
      </c>
      <c r="B730" s="1">
        <v>43472</v>
      </c>
      <c r="C730" s="10">
        <v>71106</v>
      </c>
      <c r="D730" s="7" t="s">
        <v>981</v>
      </c>
      <c r="E730" s="10">
        <v>50</v>
      </c>
      <c r="F730" s="10">
        <v>1</v>
      </c>
      <c r="G730" s="7" t="s">
        <v>165</v>
      </c>
      <c r="H730" s="10">
        <v>19</v>
      </c>
      <c r="I730" s="43" t="b">
        <v>1</v>
      </c>
      <c r="J730" s="43" t="b">
        <v>1</v>
      </c>
      <c r="K730" t="s">
        <v>114</v>
      </c>
      <c r="L730" s="43" t="b">
        <v>1</v>
      </c>
      <c r="M730" s="43" t="b">
        <v>1</v>
      </c>
      <c r="N730" s="43" t="b">
        <v>1</v>
      </c>
      <c r="O730" t="s">
        <v>114</v>
      </c>
      <c r="P730" t="s">
        <v>114</v>
      </c>
      <c r="Q730" t="s">
        <v>114</v>
      </c>
      <c r="R730" t="s">
        <v>114</v>
      </c>
      <c r="S730" t="s">
        <v>114</v>
      </c>
      <c r="T730" t="s">
        <v>114</v>
      </c>
      <c r="U730" t="s">
        <v>114</v>
      </c>
      <c r="V730" t="s">
        <v>114</v>
      </c>
      <c r="W730" s="5">
        <v>43467</v>
      </c>
      <c r="X730" s="7" t="s">
        <v>114</v>
      </c>
      <c r="Y730" s="7"/>
      <c r="Z730" s="7" t="s">
        <v>3977</v>
      </c>
      <c r="AA730" s="7" t="s">
        <v>114</v>
      </c>
      <c r="AB730" s="7" t="s">
        <v>74</v>
      </c>
      <c r="AC730" s="10">
        <v>1</v>
      </c>
      <c r="AD730" s="3" t="s">
        <v>5967</v>
      </c>
      <c r="AE730" s="4" t="s">
        <v>5968</v>
      </c>
      <c r="AF730" s="7"/>
      <c r="AG730" s="7" t="s">
        <v>114</v>
      </c>
      <c r="AH730" s="10">
        <v>95</v>
      </c>
      <c r="AI730" s="3" t="s">
        <v>74</v>
      </c>
      <c r="AJ730" t="s">
        <v>114</v>
      </c>
      <c r="AK730" t="s">
        <v>114</v>
      </c>
      <c r="AL730" s="43" t="b">
        <v>0</v>
      </c>
      <c r="AM730" s="3"/>
      <c r="AN730" s="3"/>
      <c r="AO730" s="43" t="b">
        <v>0</v>
      </c>
      <c r="AP730" s="3" t="b">
        <v>0</v>
      </c>
      <c r="AQ730" s="3">
        <f>VLOOKUP(Table2[[#This Row],[Job-no]],Table3[],26,FALSE)</f>
        <v>42940</v>
      </c>
      <c r="AR730" t="str">
        <f t="shared" si="138"/>
        <v>WBSLED</v>
      </c>
      <c r="AS730" t="str">
        <f>VLOOKUP(AR730,Table1[],4,0)</f>
        <v>surface</v>
      </c>
      <c r="AT730">
        <f>IF(BD730&gt;0,"Pattern",VLOOKUP(AR730,Table1[],5,0))</f>
        <v>0</v>
      </c>
      <c r="AU730" s="34">
        <f>IF(AT730="Pattern",WORKDAY(Table2[[#This Row],[Scheduled Ship Date]],-10),WORKDAY(Table2[[#This Row],[Scheduled Ship Date]],-4))</f>
        <v>43466</v>
      </c>
      <c r="AV730" s="39">
        <f>IF(Table2[[#This Row],[Extrusion cut double saw]]=TRUE,IF(O730="ToDo",IF(AT730="Pattern",Table2[[#This Row],[Total Sections]]*0.4,Table2[[#This Row],[Total Sections]]*0.12),0),IF(AT730="Pattern",Table2[[#This Row],[Total Sections]]*4,Table2[[#This Row],[Total Sections]]*1.2))</f>
        <v>0</v>
      </c>
      <c r="AW730" s="130"/>
      <c r="AX730" s="42">
        <f>IF(AT730="Pattern",Table2[[#This Row],[Scheduled Ship Date]]-2,Table2[[#This Row],[Scheduled Ship Date]]-3)</f>
        <v>43469</v>
      </c>
      <c r="AY730" s="39">
        <f>IF(Table2[[#This Row],[Pattern]]="Pattern",Table2[[#This Row],[Total Sections]]*4.82,Table2[[#This Row],[Total Sections]]*0.5)</f>
        <v>47.5</v>
      </c>
      <c r="AZ730" s="42">
        <f t="shared" ca="1" si="146"/>
        <v>43468</v>
      </c>
      <c r="BA730" s="39">
        <f>((Table2[Total Sections]/Table2[Open Qty])-1)*Table2[Open Qty]*12.96</f>
        <v>984.96</v>
      </c>
      <c r="BB730" s="39"/>
      <c r="BC730" s="39" t="str">
        <f t="shared" si="140"/>
        <v>WBSLED-500-80-30-S-20'-W-UNV-D</v>
      </c>
      <c r="BD730" s="39">
        <f t="shared" si="141"/>
        <v>0</v>
      </c>
      <c r="BE730" s="39" t="b">
        <f>_xlfn.IFNA(VLOOKUP(Table2[[#This Row],[Job-no]],Table4[],9,FALSE),TRUE)</f>
        <v>1</v>
      </c>
      <c r="BF730" s="39"/>
      <c r="BG730" s="39" t="b">
        <f>_xlfn.IFNA(VLOOKUP(Table2[[#This Row],[Job-no]],Table4[],14,FALSE),TRUE)</f>
        <v>1</v>
      </c>
      <c r="BH730" s="39" t="str">
        <f>_xlfn.IFNA(VLOOKUP(Table2[[#This Row],[Job-no]],Table4[],11,FALSE),"Done")</f>
        <v/>
      </c>
      <c r="BI730" s="39">
        <f>IF(Table2[[#This Row],[Pattern]]="Pattern",VLOOKUP(Table2[[#This Row],[Product Code]],'Routing data'!$A$2:$W$470,13,FALSE),VLOOKUP(Table2[[#This Row],[Product Code]],'Routing data'!$A$2:$W$470,3,FALSE))</f>
        <v>0</v>
      </c>
      <c r="BJ730" s="39">
        <f>IF(Table2[[#This Row],[Pattern]]="Pattern",VLOOKUP(Table2[[#This Row],[Product Code]],'Routing data'!$A$2:$W$470,14,FALSE),VLOOKUP(Table2[[#This Row],[Product Code]],'Routing data'!$A$2:$W$470,4,FALSE))</f>
        <v>0</v>
      </c>
      <c r="BK730" s="39">
        <f>VLOOKUP(Table2[[#This Row],[Product Code]],'Routing data'!A$4:W$524,16,FALSE)</f>
        <v>0</v>
      </c>
      <c r="BL730" s="42" t="str">
        <f>IF(Table2[[#This Row],[Milling Required]]=0,"x",IF(AT730="Pattern",B730-10,B730-4))</f>
        <v>x</v>
      </c>
      <c r="BM730" s="42" t="str">
        <f>IF(Table2[[#This Row],[Punching Required]]=0,"x",IF(AT730="Pattern",B730-8,B730-2))</f>
        <v>x</v>
      </c>
      <c r="BN730" s="42">
        <f t="shared" si="142"/>
        <v>43469</v>
      </c>
      <c r="BO730" s="39" t="str">
        <f>IF(Table2[[#This Row],[Milling]]="x","x",Table2[[#This Row],[Total Sections]]*2)</f>
        <v>x</v>
      </c>
      <c r="BP730" s="39" t="str">
        <f>IF(Table2[[#This Row],[Punching]]="x","x",Table2[Total Sections]*2)</f>
        <v>x</v>
      </c>
      <c r="BQ730" s="39">
        <f>IF(Table2[[#This Row],[Pattern]]="Pattern",Table2[Total Sections]*3,Table2[Total Sections]*1.5)</f>
        <v>142.5</v>
      </c>
      <c r="BR730" s="42"/>
      <c r="BS730" s="39"/>
      <c r="BT730" s="39"/>
      <c r="BU730" s="39"/>
      <c r="BV730" s="39" t="str">
        <f>_xlfn.IFNA(VLOOKUP(Table2[[#This Row],[Job-no]],Table4[],16,FALSE),"Ready")</f>
        <v/>
      </c>
      <c r="BW730" s="39" t="str">
        <f>_xlfn.IFNA(VLOOKUP(Table2[[#This Row],[Job-no]],Table4[],21,FALSE),"Ready")</f>
        <v/>
      </c>
      <c r="BX730" s="39" t="b">
        <f>_xlfn.IFNA(VLOOKUP(Table2[[#This Row],[Job-no]],Table4[],10,FALSE),TRUE)</f>
        <v>1</v>
      </c>
      <c r="BY730" s="39" t="str">
        <f>_xlfn.IFNA(VLOOKUP(Table2[[#This Row],[Job-no]],Table4[],22,FALSE),"Ready")</f>
        <v/>
      </c>
      <c r="BZ730" s="120">
        <f t="shared" si="144"/>
        <v>43472</v>
      </c>
      <c r="CA730" s="120" t="str">
        <f ca="1">IF(OR(Table2[[#This Row],[Saw Date]]=TODAY(),Table2[[#This Row],[Saw Date]]=TODAY()+1), Table2[[#This Row],[Saw Date]],IF(Table2[[#This Row],[Extrusion cut double saw]],"Done",""))</f>
        <v>Done</v>
      </c>
      <c r="CB730" s="120">
        <f ca="1">IF(OR(Table2[[#This Row],[Lens Date]]=TODAY(),Table2[[#This Row],[Lens Date]]=TODAY()+1), Table2[[#This Row],[Lens Date]],IF(Table2[[#This Row],[MSLens]]="Done","Done",""))</f>
        <v>43468</v>
      </c>
      <c r="CC730" s="120" t="str">
        <f ca="1">IF(OR(Table2[[#This Row],[Milling Date]]=TODAY(),Table2[[#This Row],[Milling Date]]=TODAY()+1), Table2[[#This Row],[Milling Date]],IF(Table2[[#This Row],[CNC Holes]]="Ready","Done",""))</f>
        <v/>
      </c>
      <c r="CD730" s="120" t="str">
        <f ca="1">IF(OR(Table2[[#This Row],[Welding Date]]=TODAY(),Table2[[#This Row],[Welding Date]]=TODAY()+1), Table2[[#This Row],[Welding Date]],IF(Table2[[#This Row],[Welding Corners]]="Ready","Done",""))</f>
        <v/>
      </c>
      <c r="CE730" s="120" t="str">
        <f ca="1">IF(OR(Table2[[#This Row],[Puching Date]]=TODAY(),Table2[[#This Row],[Puching Date]]=TODAY()+1), Table2[[#This Row],[Puching Date]],IF(Table2[[#This Row],[Punch Holes]]="Ready","Done",""))</f>
        <v/>
      </c>
      <c r="CF730" s="120" t="str">
        <f ca="1">IF(OR(Table2[[#This Row],[Housing Date2]]=TODAY(),Table2[[#This Row],[Housing Date2]]=TODAY()+1),Table2[[#This Row],[Housing Date2]],IF(Table2[[#This Row],[Body Assembly]],"Done",""))</f>
        <v>Done</v>
      </c>
      <c r="CG730" s="120" t="str">
        <f>_xlfn.IFNA(VLOOKUP(Table2[[#This Row],[Job-no]],Table4[],7,FALSE),"Done")</f>
        <v>Machine Shop Started</v>
      </c>
    </row>
    <row r="731" spans="1:85" x14ac:dyDescent="0.25">
      <c r="A731" s="39" t="str">
        <f>_xlfn.CONCAT(Table2[[#This Row],[Order]],"-",Table2[[#This Row],[Line]])</f>
        <v>71106-51</v>
      </c>
      <c r="B731" s="1">
        <v>43472</v>
      </c>
      <c r="C731" s="10">
        <v>71106</v>
      </c>
      <c r="D731" s="7" t="s">
        <v>983</v>
      </c>
      <c r="E731" s="10">
        <v>51</v>
      </c>
      <c r="F731" s="10">
        <v>1</v>
      </c>
      <c r="G731" s="7" t="s">
        <v>165</v>
      </c>
      <c r="H731" s="10">
        <v>1</v>
      </c>
      <c r="I731" s="43" t="b">
        <v>1</v>
      </c>
      <c r="J731" s="43" t="b">
        <v>1</v>
      </c>
      <c r="K731" t="s">
        <v>114</v>
      </c>
      <c r="L731" s="43" t="b">
        <v>1</v>
      </c>
      <c r="M731" s="43" t="b">
        <v>1</v>
      </c>
      <c r="N731" s="43" t="b">
        <v>1</v>
      </c>
      <c r="O731" t="s">
        <v>114</v>
      </c>
      <c r="P731" t="s">
        <v>114</v>
      </c>
      <c r="Q731" t="s">
        <v>114</v>
      </c>
      <c r="R731" t="s">
        <v>114</v>
      </c>
      <c r="S731" t="s">
        <v>114</v>
      </c>
      <c r="T731" t="s">
        <v>114</v>
      </c>
      <c r="U731" t="s">
        <v>114</v>
      </c>
      <c r="V731" t="s">
        <v>114</v>
      </c>
      <c r="W731" s="5">
        <v>43467</v>
      </c>
      <c r="X731" s="7" t="s">
        <v>114</v>
      </c>
      <c r="Y731" s="7"/>
      <c r="Z731" s="7" t="s">
        <v>3978</v>
      </c>
      <c r="AA731" s="7" t="s">
        <v>114</v>
      </c>
      <c r="AB731" s="7" t="s">
        <v>74</v>
      </c>
      <c r="AC731" s="10">
        <v>1</v>
      </c>
      <c r="AD731" s="3" t="s">
        <v>5967</v>
      </c>
      <c r="AE731" s="4" t="s">
        <v>5968</v>
      </c>
      <c r="AF731" s="7"/>
      <c r="AG731" s="7" t="s">
        <v>114</v>
      </c>
      <c r="AH731" s="10">
        <v>9</v>
      </c>
      <c r="AI731" s="3" t="s">
        <v>74</v>
      </c>
      <c r="AJ731" t="s">
        <v>114</v>
      </c>
      <c r="AK731" t="s">
        <v>114</v>
      </c>
      <c r="AL731" s="43" t="b">
        <v>0</v>
      </c>
      <c r="AM731" s="3"/>
      <c r="AN731" s="3"/>
      <c r="AO731" s="43" t="b">
        <v>0</v>
      </c>
      <c r="AP731" s="3" t="b">
        <v>0</v>
      </c>
      <c r="AQ731" s="3">
        <f>VLOOKUP(Table2[[#This Row],[Job-no]],Table3[],26,FALSE)</f>
        <v>4060</v>
      </c>
      <c r="AR731" t="str">
        <f t="shared" si="138"/>
        <v>WBSLED</v>
      </c>
      <c r="AS731" t="str">
        <f>VLOOKUP(AR731,Table1[],4,0)</f>
        <v>surface</v>
      </c>
      <c r="AT731">
        <f>IF(BD731&gt;0,"Pattern",VLOOKUP(AR731,Table1[],5,0))</f>
        <v>0</v>
      </c>
      <c r="AU731" s="34">
        <f>IF(AT731="Pattern",WORKDAY(Table2[[#This Row],[Scheduled Ship Date]],-10),WORKDAY(Table2[[#This Row],[Scheduled Ship Date]],-4))</f>
        <v>43466</v>
      </c>
      <c r="AV731" s="39">
        <f>IF(Table2[[#This Row],[Extrusion cut double saw]]=TRUE,IF(O731="ToDo",IF(AT731="Pattern",Table2[[#This Row],[Total Sections]]*0.4,Table2[[#This Row],[Total Sections]]*0.12),0),IF(AT731="Pattern",Table2[[#This Row],[Total Sections]]*4,Table2[[#This Row],[Total Sections]]*1.2))</f>
        <v>0</v>
      </c>
      <c r="AW731" s="130"/>
      <c r="AX731" s="42">
        <f>IF(AT731="Pattern",Table2[[#This Row],[Scheduled Ship Date]]-2,Table2[[#This Row],[Scheduled Ship Date]]-3)</f>
        <v>43469</v>
      </c>
      <c r="AY731" s="39">
        <f>IF(Table2[[#This Row],[Pattern]]="Pattern",Table2[[#This Row],[Total Sections]]*4.82,Table2[[#This Row],[Total Sections]]*0.5)</f>
        <v>4.5</v>
      </c>
      <c r="AZ731" s="42">
        <f t="shared" ca="1" si="146"/>
        <v>43468</v>
      </c>
      <c r="BA731" s="39">
        <f>((Table2[Total Sections]/Table2[Open Qty])-1)*Table2[Open Qty]*12.96</f>
        <v>103.68</v>
      </c>
      <c r="BB731" s="39"/>
      <c r="BC731" s="39" t="str">
        <f t="shared" si="140"/>
        <v>WBSLED-500-80-30-S-36'-W-UNV-D</v>
      </c>
      <c r="BD731" s="39">
        <f t="shared" si="141"/>
        <v>0</v>
      </c>
      <c r="BE731" s="39" t="b">
        <f>_xlfn.IFNA(VLOOKUP(Table2[[#This Row],[Job-no]],Table4[],9,FALSE),TRUE)</f>
        <v>1</v>
      </c>
      <c r="BF731" s="39"/>
      <c r="BG731" s="39" t="b">
        <f>_xlfn.IFNA(VLOOKUP(Table2[[#This Row],[Job-no]],Table4[],14,FALSE),TRUE)</f>
        <v>1</v>
      </c>
      <c r="BH731" s="39" t="str">
        <f>_xlfn.IFNA(VLOOKUP(Table2[[#This Row],[Job-no]],Table4[],11,FALSE),"Done")</f>
        <v/>
      </c>
      <c r="BI731" s="39">
        <f>IF(Table2[[#This Row],[Pattern]]="Pattern",VLOOKUP(Table2[[#This Row],[Product Code]],'Routing data'!$A$2:$W$470,13,FALSE),VLOOKUP(Table2[[#This Row],[Product Code]],'Routing data'!$A$2:$W$470,3,FALSE))</f>
        <v>0</v>
      </c>
      <c r="BJ731" s="39">
        <f>IF(Table2[[#This Row],[Pattern]]="Pattern",VLOOKUP(Table2[[#This Row],[Product Code]],'Routing data'!$A$2:$W$470,14,FALSE),VLOOKUP(Table2[[#This Row],[Product Code]],'Routing data'!$A$2:$W$470,4,FALSE))</f>
        <v>0</v>
      </c>
      <c r="BK731" s="39">
        <f>VLOOKUP(Table2[[#This Row],[Product Code]],'Routing data'!A$4:W$524,16,FALSE)</f>
        <v>0</v>
      </c>
      <c r="BL731" s="42" t="str">
        <f>IF(Table2[[#This Row],[Milling Required]]=0,"x",IF(AT731="Pattern",B731-10,B731-4))</f>
        <v>x</v>
      </c>
      <c r="BM731" s="42" t="str">
        <f>IF(Table2[[#This Row],[Punching Required]]=0,"x",IF(AT731="Pattern",B731-8,B731-2))</f>
        <v>x</v>
      </c>
      <c r="BN731" s="42">
        <f t="shared" si="142"/>
        <v>43469</v>
      </c>
      <c r="BO731" s="39" t="str">
        <f>IF(Table2[[#This Row],[Milling]]="x","x",Table2[[#This Row],[Total Sections]]*2)</f>
        <v>x</v>
      </c>
      <c r="BP731" s="39" t="str">
        <f>IF(Table2[[#This Row],[Punching]]="x","x",Table2[Total Sections]*2)</f>
        <v>x</v>
      </c>
      <c r="BQ731" s="39">
        <f>IF(Table2[[#This Row],[Pattern]]="Pattern",Table2[Total Sections]*3,Table2[Total Sections]*1.5)</f>
        <v>13.5</v>
      </c>
      <c r="BR731" s="42"/>
      <c r="BS731" s="39"/>
      <c r="BT731" s="39"/>
      <c r="BU731" s="39"/>
      <c r="BV731" s="39" t="str">
        <f>_xlfn.IFNA(VLOOKUP(Table2[[#This Row],[Job-no]],Table4[],16,FALSE),"Ready")</f>
        <v/>
      </c>
      <c r="BW731" s="39" t="str">
        <f>_xlfn.IFNA(VLOOKUP(Table2[[#This Row],[Job-no]],Table4[],21,FALSE),"Ready")</f>
        <v/>
      </c>
      <c r="BX731" s="39" t="b">
        <f>_xlfn.IFNA(VLOOKUP(Table2[[#This Row],[Job-no]],Table4[],10,FALSE),TRUE)</f>
        <v>1</v>
      </c>
      <c r="BY731" s="39" t="str">
        <f>_xlfn.IFNA(VLOOKUP(Table2[[#This Row],[Job-no]],Table4[],22,FALSE),"Ready")</f>
        <v/>
      </c>
      <c r="BZ731" s="120">
        <f t="shared" si="144"/>
        <v>43472</v>
      </c>
      <c r="CA731" s="120" t="str">
        <f ca="1">IF(OR(Table2[[#This Row],[Saw Date]]=TODAY(),Table2[[#This Row],[Saw Date]]=TODAY()+1), Table2[[#This Row],[Saw Date]],IF(Table2[[#This Row],[Extrusion cut double saw]],"Done",""))</f>
        <v>Done</v>
      </c>
      <c r="CB731" s="120">
        <f ca="1">IF(OR(Table2[[#This Row],[Lens Date]]=TODAY(),Table2[[#This Row],[Lens Date]]=TODAY()+1), Table2[[#This Row],[Lens Date]],IF(Table2[[#This Row],[MSLens]]="Done","Done",""))</f>
        <v>43468</v>
      </c>
      <c r="CC731" s="120" t="str">
        <f ca="1">IF(OR(Table2[[#This Row],[Milling Date]]=TODAY(),Table2[[#This Row],[Milling Date]]=TODAY()+1), Table2[[#This Row],[Milling Date]],IF(Table2[[#This Row],[CNC Holes]]="Ready","Done",""))</f>
        <v/>
      </c>
      <c r="CD731" s="120" t="str">
        <f ca="1">IF(OR(Table2[[#This Row],[Welding Date]]=TODAY(),Table2[[#This Row],[Welding Date]]=TODAY()+1), Table2[[#This Row],[Welding Date]],IF(Table2[[#This Row],[Welding Corners]]="Ready","Done",""))</f>
        <v/>
      </c>
      <c r="CE731" s="120" t="str">
        <f ca="1">IF(OR(Table2[[#This Row],[Puching Date]]=TODAY(),Table2[[#This Row],[Puching Date]]=TODAY()+1), Table2[[#This Row],[Puching Date]],IF(Table2[[#This Row],[Punch Holes]]="Ready","Done",""))</f>
        <v/>
      </c>
      <c r="CF731" s="120" t="str">
        <f ca="1">IF(OR(Table2[[#This Row],[Housing Date2]]=TODAY(),Table2[[#This Row],[Housing Date2]]=TODAY()+1),Table2[[#This Row],[Housing Date2]],IF(Table2[[#This Row],[Body Assembly]],"Done",""))</f>
        <v>Done</v>
      </c>
      <c r="CG731" s="120" t="str">
        <f>_xlfn.IFNA(VLOOKUP(Table2[[#This Row],[Job-no]],Table4[],7,FALSE),"Done")</f>
        <v>Machine Shop Started</v>
      </c>
    </row>
    <row r="732" spans="1:85" x14ac:dyDescent="0.25">
      <c r="A732" t="str">
        <f>_xlfn.CONCAT(Table2[[#This Row],[Order]],"-",Table2[[#This Row],[Line]])</f>
        <v>71106-52</v>
      </c>
      <c r="B732" s="1">
        <v>43472</v>
      </c>
      <c r="C732" s="10">
        <v>71106</v>
      </c>
      <c r="D732" s="7" t="s">
        <v>985</v>
      </c>
      <c r="E732" s="10">
        <v>52</v>
      </c>
      <c r="F732" s="10">
        <v>1</v>
      </c>
      <c r="G732" s="7" t="s">
        <v>165</v>
      </c>
      <c r="H732" s="10">
        <v>6</v>
      </c>
      <c r="I732" s="43" t="b">
        <v>1</v>
      </c>
      <c r="J732" s="43" t="b">
        <v>1</v>
      </c>
      <c r="K732" t="s">
        <v>114</v>
      </c>
      <c r="L732" s="43" t="b">
        <v>1</v>
      </c>
      <c r="M732" s="43" t="b">
        <v>1</v>
      </c>
      <c r="N732" s="43" t="b">
        <v>1</v>
      </c>
      <c r="O732" t="s">
        <v>114</v>
      </c>
      <c r="P732" t="s">
        <v>114</v>
      </c>
      <c r="Q732" t="s">
        <v>114</v>
      </c>
      <c r="R732" t="s">
        <v>114</v>
      </c>
      <c r="S732" t="s">
        <v>114</v>
      </c>
      <c r="T732" t="s">
        <v>114</v>
      </c>
      <c r="U732" t="s">
        <v>114</v>
      </c>
      <c r="V732" t="s">
        <v>114</v>
      </c>
      <c r="W732" s="5">
        <v>43467</v>
      </c>
      <c r="X732" s="7" t="s">
        <v>114</v>
      </c>
      <c r="Y732" s="7"/>
      <c r="Z732" s="7" t="s">
        <v>3976</v>
      </c>
      <c r="AA732" s="7" t="s">
        <v>114</v>
      </c>
      <c r="AB732" s="7" t="s">
        <v>74</v>
      </c>
      <c r="AC732" s="10">
        <v>1</v>
      </c>
      <c r="AD732" s="3" t="s">
        <v>5967</v>
      </c>
      <c r="AE732" s="4" t="s">
        <v>5968</v>
      </c>
      <c r="AF732" s="7"/>
      <c r="AG732" s="7" t="s">
        <v>114</v>
      </c>
      <c r="AH732" s="10">
        <v>24</v>
      </c>
      <c r="AI732" s="3" t="s">
        <v>74</v>
      </c>
      <c r="AJ732" t="s">
        <v>114</v>
      </c>
      <c r="AK732" t="s">
        <v>114</v>
      </c>
      <c r="AL732" s="43" t="b">
        <v>0</v>
      </c>
      <c r="AM732" s="3"/>
      <c r="AN732" s="3"/>
      <c r="AO732" s="43" t="b">
        <v>0</v>
      </c>
      <c r="AP732" s="3" t="b">
        <v>0</v>
      </c>
      <c r="AQ732" s="3">
        <f>VLOOKUP(Table2[[#This Row],[Job-no]],Table3[],26,FALSE)</f>
        <v>10200</v>
      </c>
      <c r="AR732" t="str">
        <f t="shared" si="138"/>
        <v>WBSLED</v>
      </c>
      <c r="AS732" t="str">
        <f>VLOOKUP(AR732,Table1[],4,0)</f>
        <v>surface</v>
      </c>
      <c r="AT732">
        <f>IF(BD732&gt;0,"Pattern",VLOOKUP(AR732,Table1[],5,0))</f>
        <v>0</v>
      </c>
      <c r="AU732" s="34">
        <f>IF(AT732="Pattern",WORKDAY(Table2[[#This Row],[Scheduled Ship Date]],-10),WORKDAY(Table2[[#This Row],[Scheduled Ship Date]],-4))</f>
        <v>43466</v>
      </c>
      <c r="AV732">
        <f>IF(Table2[[#This Row],[Extrusion cut double saw]]=TRUE,IF(O732="ToDo",IF(AT732="Pattern",Table2[[#This Row],[Total Sections]]*0.4,Table2[[#This Row],[Total Sections]]*0.12),0),IF(AT732="Pattern",Table2[[#This Row],[Total Sections]]*4,Table2[[#This Row],[Total Sections]]*1.2))</f>
        <v>0</v>
      </c>
      <c r="AW732" s="130"/>
      <c r="AX732" s="42">
        <f>IF(AT732="Pattern",Table2[[#This Row],[Scheduled Ship Date]]-2,Table2[[#This Row],[Scheduled Ship Date]]-3)</f>
        <v>43469</v>
      </c>
      <c r="AY732">
        <f>IF(Table2[[#This Row],[Pattern]]="Pattern",Table2[[#This Row],[Total Sections]]*4.82,Table2[[#This Row],[Total Sections]]*0.5)</f>
        <v>12</v>
      </c>
      <c r="AZ732" s="42">
        <f t="shared" ca="1" si="146"/>
        <v>43468</v>
      </c>
      <c r="BA732" s="39">
        <f>((Table2[Total Sections]/Table2[Open Qty])-1)*Table2[Open Qty]*12.96</f>
        <v>233.28000000000003</v>
      </c>
      <c r="BB732" s="39"/>
      <c r="BC732" s="39" t="str">
        <f t="shared" si="140"/>
        <v>WBSLED-750-80-30-S-16'-W-UNV-D</v>
      </c>
      <c r="BD732" s="39">
        <f t="shared" si="141"/>
        <v>0</v>
      </c>
      <c r="BE732" s="39" t="b">
        <f>_xlfn.IFNA(VLOOKUP(Table2[[#This Row],[Job-no]],Table4[],9,FALSE),TRUE)</f>
        <v>1</v>
      </c>
      <c r="BF732" t="str">
        <f>VLOOKUP(AR732,Table1[],3,0)</f>
        <v>WB4LED</v>
      </c>
      <c r="BG732" s="39" t="b">
        <f>_xlfn.IFNA(VLOOKUP(Table2[[#This Row],[Job-no]],Table4[],14,FALSE),TRUE)</f>
        <v>1</v>
      </c>
      <c r="BH732" s="39" t="str">
        <f>_xlfn.IFNA(VLOOKUP(Table2[[#This Row],[Job-no]],Table4[],11,FALSE),"Done")</f>
        <v/>
      </c>
      <c r="BI732" s="39">
        <f>IF(Table2[[#This Row],[Pattern]]="Pattern",VLOOKUP(Table2[[#This Row],[Product Code]],'Routing data'!$A$2:$W$470,13,FALSE),VLOOKUP(Table2[[#This Row],[Product Code]],'Routing data'!$A$2:$W$470,3,FALSE))</f>
        <v>0</v>
      </c>
      <c r="BJ732" s="39">
        <f>IF(Table2[[#This Row],[Pattern]]="Pattern",VLOOKUP(Table2[[#This Row],[Product Code]],'Routing data'!$A$2:$W$470,14,FALSE),VLOOKUP(Table2[[#This Row],[Product Code]],'Routing data'!$A$2:$W$470,4,FALSE))</f>
        <v>0</v>
      </c>
      <c r="BK732" s="39">
        <f>VLOOKUP(Table2[[#This Row],[Product Code]],'Routing data'!A$4:W$524,16,FALSE)</f>
        <v>0</v>
      </c>
      <c r="BL732" s="42" t="str">
        <f>IF(Table2[[#This Row],[Milling Required]]=0,"x",IF(AT732="Pattern",B732-10,B732-4))</f>
        <v>x</v>
      </c>
      <c r="BM732" s="42" t="str">
        <f>IF(Table2[[#This Row],[Punching Required]]=0,"x",IF(AT732="Pattern",B732-8,B732-2))</f>
        <v>x</v>
      </c>
      <c r="BN732" s="42">
        <f t="shared" si="142"/>
        <v>43469</v>
      </c>
      <c r="BO732" s="39" t="str">
        <f>IF(Table2[[#This Row],[Milling]]="x","x",Table2[[#This Row],[Total Sections]]*2)</f>
        <v>x</v>
      </c>
      <c r="BP732" s="39" t="str">
        <f>IF(Table2[[#This Row],[Punching]]="x","x",Table2[Total Sections]*2)</f>
        <v>x</v>
      </c>
      <c r="BQ732" s="39">
        <f>IF(Table2[[#This Row],[Pattern]]="Pattern",Table2[Total Sections]*3,Table2[Total Sections]*1.5)</f>
        <v>36</v>
      </c>
      <c r="BR732" s="42"/>
      <c r="BS732" s="42"/>
      <c r="BT732" s="42"/>
      <c r="BU732" s="39"/>
      <c r="BV732" s="39" t="str">
        <f>_xlfn.IFNA(VLOOKUP(Table2[[#This Row],[Job-no]],Table4[],16,FALSE),"Ready")</f>
        <v/>
      </c>
      <c r="BW732" s="39" t="str">
        <f>_xlfn.IFNA(VLOOKUP(Table2[[#This Row],[Job-no]],Table4[],21,FALSE),"Ready")</f>
        <v/>
      </c>
      <c r="BX732" s="39" t="b">
        <f>_xlfn.IFNA(VLOOKUP(Table2[[#This Row],[Job-no]],Table4[],10,FALSE),TRUE)</f>
        <v>1</v>
      </c>
      <c r="BY732" s="39" t="str">
        <f>_xlfn.IFNA(VLOOKUP(Table2[[#This Row],[Job-no]],Table4[],22,FALSE),"Ready")</f>
        <v/>
      </c>
      <c r="BZ732" s="120">
        <f t="shared" si="144"/>
        <v>43472</v>
      </c>
      <c r="CA732" s="120" t="str">
        <f ca="1">IF(OR(Table2[[#This Row],[Saw Date]]=TODAY(),Table2[[#This Row],[Saw Date]]=TODAY()+1), Table2[[#This Row],[Saw Date]],IF(Table2[[#This Row],[Extrusion cut double saw]],"Done",""))</f>
        <v>Done</v>
      </c>
      <c r="CB732" s="120">
        <f ca="1">IF(OR(Table2[[#This Row],[Lens Date]]=TODAY(),Table2[[#This Row],[Lens Date]]=TODAY()+1), Table2[[#This Row],[Lens Date]],IF(Table2[[#This Row],[MSLens]]="Done","Done",""))</f>
        <v>43468</v>
      </c>
      <c r="CC732" s="120" t="str">
        <f ca="1">IF(OR(Table2[[#This Row],[Milling Date]]=TODAY(),Table2[[#This Row],[Milling Date]]=TODAY()+1), Table2[[#This Row],[Milling Date]],IF(Table2[[#This Row],[CNC Holes]]="Ready","Done",""))</f>
        <v/>
      </c>
      <c r="CD732" s="120" t="str">
        <f ca="1">IF(OR(Table2[[#This Row],[Welding Date]]=TODAY(),Table2[[#This Row],[Welding Date]]=TODAY()+1), Table2[[#This Row],[Welding Date]],IF(Table2[[#This Row],[Welding Corners]]="Ready","Done",""))</f>
        <v/>
      </c>
      <c r="CE732" s="120" t="str">
        <f ca="1">IF(OR(Table2[[#This Row],[Puching Date]]=TODAY(),Table2[[#This Row],[Puching Date]]=TODAY()+1), Table2[[#This Row],[Puching Date]],IF(Table2[[#This Row],[Punch Holes]]="Ready","Done",""))</f>
        <v/>
      </c>
      <c r="CF732" s="120" t="str">
        <f ca="1">IF(OR(Table2[[#This Row],[Housing Date2]]=TODAY(),Table2[[#This Row],[Housing Date2]]=TODAY()+1),Table2[[#This Row],[Housing Date2]],IF(Table2[[#This Row],[Body Assembly]],"Done",""))</f>
        <v>Done</v>
      </c>
      <c r="CG732" s="120" t="str">
        <f>_xlfn.IFNA(VLOOKUP(Table2[[#This Row],[Job-no]],Table4[],7,FALSE),"Done")</f>
        <v>Machine Shop Started</v>
      </c>
    </row>
    <row r="733" spans="1:85" x14ac:dyDescent="0.25">
      <c r="A733" t="str">
        <f>_xlfn.CONCAT(Table2[[#This Row],[Order]],"-",Table2[[#This Row],[Line]])</f>
        <v>71106-53</v>
      </c>
      <c r="B733" s="1">
        <v>43472</v>
      </c>
      <c r="C733" s="10">
        <v>71106</v>
      </c>
      <c r="D733" s="7" t="s">
        <v>987</v>
      </c>
      <c r="E733" s="10">
        <v>53</v>
      </c>
      <c r="F733" s="10">
        <v>1</v>
      </c>
      <c r="G733" s="7" t="s">
        <v>165</v>
      </c>
      <c r="H733" s="10">
        <v>16</v>
      </c>
      <c r="I733" s="43" t="b">
        <v>1</v>
      </c>
      <c r="J733" s="43" t="b">
        <v>0</v>
      </c>
      <c r="K733" t="s">
        <v>114</v>
      </c>
      <c r="L733" s="43" t="b">
        <v>1</v>
      </c>
      <c r="M733" s="43" t="b">
        <v>1</v>
      </c>
      <c r="N733" s="43" t="b">
        <v>0</v>
      </c>
      <c r="O733" t="s">
        <v>114</v>
      </c>
      <c r="P733" t="s">
        <v>114</v>
      </c>
      <c r="Q733" t="s">
        <v>114</v>
      </c>
      <c r="R733" t="s">
        <v>114</v>
      </c>
      <c r="S733" t="s">
        <v>114</v>
      </c>
      <c r="T733" t="s">
        <v>114</v>
      </c>
      <c r="U733" t="s">
        <v>114</v>
      </c>
      <c r="V733" t="s">
        <v>114</v>
      </c>
      <c r="W733" s="5">
        <v>43467</v>
      </c>
      <c r="X733" s="7" t="s">
        <v>114</v>
      </c>
      <c r="Y733" s="7"/>
      <c r="Z733" s="7" t="s">
        <v>3976</v>
      </c>
      <c r="AA733" s="7" t="s">
        <v>114</v>
      </c>
      <c r="AB733" s="7" t="s">
        <v>74</v>
      </c>
      <c r="AC733" s="10">
        <v>1</v>
      </c>
      <c r="AD733" s="3" t="s">
        <v>5967</v>
      </c>
      <c r="AE733" s="4" t="s">
        <v>5968</v>
      </c>
      <c r="AF733" s="7"/>
      <c r="AG733" s="7" t="s">
        <v>114</v>
      </c>
      <c r="AH733" s="10">
        <v>64</v>
      </c>
      <c r="AI733" s="3" t="s">
        <v>74</v>
      </c>
      <c r="AJ733" t="s">
        <v>114</v>
      </c>
      <c r="AK733" t="s">
        <v>114</v>
      </c>
      <c r="AL733" s="43" t="b">
        <v>0</v>
      </c>
      <c r="AM733" s="3"/>
      <c r="AN733" s="3"/>
      <c r="AO733" s="43" t="b">
        <v>0</v>
      </c>
      <c r="AP733" s="3" t="b">
        <v>0</v>
      </c>
      <c r="AQ733" s="3">
        <f>VLOOKUP(Table2[[#This Row],[Job-no]],Table3[],26,FALSE)</f>
        <v>28800</v>
      </c>
      <c r="AR733" t="str">
        <f t="shared" si="138"/>
        <v>WBSLED</v>
      </c>
      <c r="AS733" t="str">
        <f>VLOOKUP(AR733,Table1[],4,0)</f>
        <v>surface</v>
      </c>
      <c r="AT733">
        <f>IF(BD733&gt;0,"Pattern",VLOOKUP(AR733,Table1[],5,0))</f>
        <v>0</v>
      </c>
      <c r="AU733" s="34">
        <f>IF(AT733="Pattern",WORKDAY(Table2[[#This Row],[Scheduled Ship Date]],-10),WORKDAY(Table2[[#This Row],[Scheduled Ship Date]],-4))</f>
        <v>43466</v>
      </c>
      <c r="AV733">
        <f>IF(Table2[[#This Row],[Extrusion cut double saw]]=TRUE,IF(O733="ToDo",IF(AT733="Pattern",Table2[[#This Row],[Total Sections]]*0.4,Table2[[#This Row],[Total Sections]]*0.12),0),IF(AT733="Pattern",Table2[[#This Row],[Total Sections]]*4,Table2[[#This Row],[Total Sections]]*1.2))</f>
        <v>76.8</v>
      </c>
      <c r="AW733" s="42">
        <f ca="1">TODAY()+2</f>
        <v>43469</v>
      </c>
      <c r="AX733" s="42">
        <f>IF(AT733="Pattern",Table2[[#This Row],[Scheduled Ship Date]]-2,Table2[[#This Row],[Scheduled Ship Date]]-3)</f>
        <v>43469</v>
      </c>
      <c r="AY733">
        <f>IF(Table2[[#This Row],[Pattern]]="Pattern",Table2[[#This Row],[Total Sections]]*4.82,Table2[[#This Row],[Total Sections]]*0.5)</f>
        <v>32</v>
      </c>
      <c r="AZ733" s="42">
        <f t="shared" ca="1" si="146"/>
        <v>43468</v>
      </c>
      <c r="BA733" s="39">
        <f>((Table2[Total Sections]/Table2[Open Qty])-1)*Table2[Open Qty]*12.96</f>
        <v>622.08000000000004</v>
      </c>
      <c r="BB733" s="39"/>
      <c r="BC733" s="39" t="str">
        <f t="shared" si="140"/>
        <v>WBSLED-750-80-30-S-16'-W-UNV-D</v>
      </c>
      <c r="BD733" s="39">
        <f t="shared" si="141"/>
        <v>0</v>
      </c>
      <c r="BE733" s="39" t="b">
        <f>_xlfn.IFNA(VLOOKUP(Table2[[#This Row],[Job-no]],Table4[],9,FALSE),TRUE)</f>
        <v>1</v>
      </c>
      <c r="BF733" t="str">
        <f>VLOOKUP(AR733,Table1[],3,0)</f>
        <v>WB4LED</v>
      </c>
      <c r="BG733" s="39" t="b">
        <f>_xlfn.IFNA(VLOOKUP(Table2[[#This Row],[Job-no]],Table4[],14,FALSE),TRUE)</f>
        <v>0</v>
      </c>
      <c r="BH733" s="39" t="str">
        <f>_xlfn.IFNA(VLOOKUP(Table2[[#This Row],[Job-no]],Table4[],11,FALSE),"Done")</f>
        <v/>
      </c>
      <c r="BI733" s="39">
        <f>IF(Table2[[#This Row],[Pattern]]="Pattern",VLOOKUP(Table2[[#This Row],[Product Code]],'Routing data'!$A$2:$W$470,13,FALSE),VLOOKUP(Table2[[#This Row],[Product Code]],'Routing data'!$A$2:$W$470,3,FALSE))</f>
        <v>0</v>
      </c>
      <c r="BJ733" s="39">
        <f>IF(Table2[[#This Row],[Pattern]]="Pattern",VLOOKUP(Table2[[#This Row],[Product Code]],'Routing data'!$A$2:$W$470,14,FALSE),VLOOKUP(Table2[[#This Row],[Product Code]],'Routing data'!$A$2:$W$470,4,FALSE))</f>
        <v>0</v>
      </c>
      <c r="BK733" s="39">
        <f>VLOOKUP(Table2[[#This Row],[Product Code]],'Routing data'!A$4:W$524,16,FALSE)</f>
        <v>0</v>
      </c>
      <c r="BL733" s="42" t="str">
        <f>IF(Table2[[#This Row],[Milling Required]]=0,"x",IF(AT733="Pattern",B733-10,B733-4))</f>
        <v>x</v>
      </c>
      <c r="BM733" s="42" t="str">
        <f>IF(Table2[[#This Row],[Punching Required]]=0,"x",IF(AT733="Pattern",B733-8,B733-2))</f>
        <v>x</v>
      </c>
      <c r="BN733" s="42">
        <f t="shared" si="142"/>
        <v>43469</v>
      </c>
      <c r="BO733" s="39" t="str">
        <f>IF(Table2[[#This Row],[Milling]]="x","x",Table2[[#This Row],[Total Sections]]*2)</f>
        <v>x</v>
      </c>
      <c r="BP733" s="39" t="str">
        <f>IF(Table2[[#This Row],[Punching]]="x","x",Table2[Total Sections]*2)</f>
        <v>x</v>
      </c>
      <c r="BQ733" s="39">
        <f>IF(Table2[[#This Row],[Pattern]]="Pattern",Table2[Total Sections]*3,Table2[Total Sections]*1.5)</f>
        <v>96</v>
      </c>
      <c r="BR733" s="42"/>
      <c r="BS733" s="42"/>
      <c r="BT733" s="42">
        <f ca="1">TODAY()+2</f>
        <v>43469</v>
      </c>
      <c r="BU733" s="39"/>
      <c r="BV733" s="122" t="str">
        <f>_xlfn.IFNA(VLOOKUP(Table2[[#This Row],[Job-no]],Table4[],16,FALSE),"Ready")</f>
        <v/>
      </c>
      <c r="BW733" s="122" t="str">
        <f>_xlfn.IFNA(VLOOKUP(Table2[[#This Row],[Job-no]],Table4[],21,FALSE),"Ready")</f>
        <v/>
      </c>
      <c r="BX733" s="39" t="b">
        <f>_xlfn.IFNA(VLOOKUP(Table2[[#This Row],[Job-no]],Table4[],10,FALSE),TRUE)</f>
        <v>0</v>
      </c>
      <c r="BY733" s="39" t="str">
        <f>_xlfn.IFNA(VLOOKUP(Table2[[#This Row],[Job-no]],Table4[],22,FALSE),"Ready")</f>
        <v/>
      </c>
      <c r="BZ733" s="120">
        <f t="shared" si="144"/>
        <v>43472</v>
      </c>
      <c r="CA733" s="120" t="str">
        <f ca="1">IF(OR(Table2[[#This Row],[Saw Date]]=TODAY(),Table2[[#This Row],[Saw Date]]=TODAY()+1), Table2[[#This Row],[Saw Date]],IF(Table2[[#This Row],[Extrusion cut double saw]],"Done",""))</f>
        <v/>
      </c>
      <c r="CB733" s="120">
        <f ca="1">IF(OR(Table2[[#This Row],[Lens Date]]=TODAY(),Table2[[#This Row],[Lens Date]]=TODAY()+1), Table2[[#This Row],[Lens Date]],IF(Table2[[#This Row],[MSLens]]="Done","Done",""))</f>
        <v>43468</v>
      </c>
      <c r="CC733" s="120" t="str">
        <f ca="1">IF(OR(Table2[[#This Row],[Milling Date]]=TODAY(),Table2[[#This Row],[Milling Date]]=TODAY()+1), Table2[[#This Row],[Milling Date]],IF(Table2[[#This Row],[CNC Holes]]="Ready","Done",""))</f>
        <v/>
      </c>
      <c r="CD733" s="120" t="str">
        <f ca="1">IF(OR(Table2[[#This Row],[Welding Date]]=TODAY(),Table2[[#This Row],[Welding Date]]=TODAY()+1), Table2[[#This Row],[Welding Date]],IF(Table2[[#This Row],[Welding Corners]]="Ready","Done",""))</f>
        <v/>
      </c>
      <c r="CE733" s="120" t="str">
        <f ca="1">IF(OR(Table2[[#This Row],[Puching Date]]=TODAY(),Table2[[#This Row],[Puching Date]]=TODAY()+1), Table2[[#This Row],[Puching Date]],IF(Table2[[#This Row],[Punch Holes]]="Ready","Done",""))</f>
        <v/>
      </c>
      <c r="CF733" s="120" t="str">
        <f ca="1">IF(OR(Table2[[#This Row],[Housing Date2]]=TODAY(),Table2[[#This Row],[Housing Date2]]=TODAY()+1),Table2[[#This Row],[Housing Date2]],IF(Table2[[#This Row],[Body Assembly]],"Done",""))</f>
        <v/>
      </c>
      <c r="CG733" s="120" t="str">
        <f>_xlfn.IFNA(VLOOKUP(Table2[[#This Row],[Job-no]],Table4[],7,FALSE),"Done")</f>
        <v>Machine Shop Started</v>
      </c>
    </row>
    <row r="734" spans="1:85" x14ac:dyDescent="0.25">
      <c r="A734" t="str">
        <f>_xlfn.CONCAT(Table2[[#This Row],[Order]],"-",Table2[[#This Row],[Line]])</f>
        <v>71106-54</v>
      </c>
      <c r="B734" s="1">
        <v>43472</v>
      </c>
      <c r="C734" s="10">
        <v>71106</v>
      </c>
      <c r="D734" s="7" t="s">
        <v>989</v>
      </c>
      <c r="E734" s="10">
        <v>54</v>
      </c>
      <c r="F734" s="10">
        <v>1</v>
      </c>
      <c r="G734" s="7" t="s">
        <v>165</v>
      </c>
      <c r="H734" s="10">
        <v>3</v>
      </c>
      <c r="I734" s="43" t="b">
        <v>1</v>
      </c>
      <c r="J734" s="43" t="b">
        <v>0</v>
      </c>
      <c r="K734" t="s">
        <v>114</v>
      </c>
      <c r="L734" s="43" t="b">
        <v>1</v>
      </c>
      <c r="M734" s="43" t="b">
        <v>1</v>
      </c>
      <c r="N734" s="43" t="b">
        <v>0</v>
      </c>
      <c r="O734" t="s">
        <v>114</v>
      </c>
      <c r="P734" t="s">
        <v>114</v>
      </c>
      <c r="Q734" t="s">
        <v>114</v>
      </c>
      <c r="R734" t="s">
        <v>114</v>
      </c>
      <c r="S734" t="s">
        <v>114</v>
      </c>
      <c r="T734" t="s">
        <v>114</v>
      </c>
      <c r="U734" t="s">
        <v>114</v>
      </c>
      <c r="V734" t="s">
        <v>114</v>
      </c>
      <c r="W734" s="5">
        <v>43467</v>
      </c>
      <c r="X734" s="7" t="s">
        <v>114</v>
      </c>
      <c r="Y734" s="7"/>
      <c r="Z734" s="7" t="s">
        <v>3976</v>
      </c>
      <c r="AA734" s="7" t="s">
        <v>114</v>
      </c>
      <c r="AB734" s="7" t="s">
        <v>74</v>
      </c>
      <c r="AC734" s="10">
        <v>1</v>
      </c>
      <c r="AD734" s="3" t="s">
        <v>5967</v>
      </c>
      <c r="AE734" s="4" t="s">
        <v>5968</v>
      </c>
      <c r="AF734" s="7"/>
      <c r="AG734" s="7" t="s">
        <v>114</v>
      </c>
      <c r="AH734" s="10">
        <v>12</v>
      </c>
      <c r="AI734" s="3" t="s">
        <v>74</v>
      </c>
      <c r="AJ734" t="s">
        <v>114</v>
      </c>
      <c r="AK734" t="s">
        <v>114</v>
      </c>
      <c r="AL734" s="43" t="b">
        <v>0</v>
      </c>
      <c r="AM734" s="3"/>
      <c r="AN734" s="3"/>
      <c r="AO734" s="43" t="b">
        <v>0</v>
      </c>
      <c r="AP734" s="3" t="b">
        <v>0</v>
      </c>
      <c r="AQ734" s="3">
        <f>VLOOKUP(Table2[[#This Row],[Job-no]],Table3[],26,FALSE)</f>
        <v>5400</v>
      </c>
      <c r="AR734" t="str">
        <f t="shared" si="138"/>
        <v>WBSLED</v>
      </c>
      <c r="AS734" t="str">
        <f>VLOOKUP(AR734,Table1[],4,0)</f>
        <v>surface</v>
      </c>
      <c r="AT734">
        <f>IF(BD734&gt;0,"Pattern",VLOOKUP(AR734,Table1[],5,0))</f>
        <v>0</v>
      </c>
      <c r="AU734" s="34">
        <f>IF(AT734="Pattern",WORKDAY(Table2[[#This Row],[Scheduled Ship Date]],-10),WORKDAY(Table2[[#This Row],[Scheduled Ship Date]],-4))</f>
        <v>43466</v>
      </c>
      <c r="AV734">
        <f>IF(Table2[[#This Row],[Extrusion cut double saw]]=TRUE,IF(O734="ToDo",IF(AT734="Pattern",Table2[[#This Row],[Total Sections]]*0.4,Table2[[#This Row],[Total Sections]]*0.12),0),IF(AT734="Pattern",Table2[[#This Row],[Total Sections]]*4,Table2[[#This Row],[Total Sections]]*1.2))</f>
        <v>14.399999999999999</v>
      </c>
      <c r="AW734" s="42">
        <f ca="1">TODAY()+2</f>
        <v>43469</v>
      </c>
      <c r="AX734" s="42">
        <f>IF(AT734="Pattern",Table2[[#This Row],[Scheduled Ship Date]]-2,Table2[[#This Row],[Scheduled Ship Date]]-3)</f>
        <v>43469</v>
      </c>
      <c r="AY734">
        <f>IF(Table2[[#This Row],[Pattern]]="Pattern",Table2[[#This Row],[Total Sections]]*4.82,Table2[[#This Row],[Total Sections]]*0.5)</f>
        <v>6</v>
      </c>
      <c r="AZ734" s="42">
        <f t="shared" ca="1" si="146"/>
        <v>43468</v>
      </c>
      <c r="BA734" s="39">
        <f>((Table2[Total Sections]/Table2[Open Qty])-1)*Table2[Open Qty]*12.96</f>
        <v>116.64000000000001</v>
      </c>
      <c r="BB734" s="39"/>
      <c r="BC734" s="39" t="str">
        <f t="shared" si="140"/>
        <v>WBSLED-375-80-30-S-16'-W-UNV-D</v>
      </c>
      <c r="BD734" s="39">
        <f t="shared" si="141"/>
        <v>0</v>
      </c>
      <c r="BE734" s="39" t="b">
        <f>_xlfn.IFNA(VLOOKUP(Table2[[#This Row],[Job-no]],Table4[],9,FALSE),TRUE)</f>
        <v>1</v>
      </c>
      <c r="BF734" t="str">
        <f>VLOOKUP(AR734,Table1[],3,0)</f>
        <v>WB4LED</v>
      </c>
      <c r="BG734" s="39" t="b">
        <f>_xlfn.IFNA(VLOOKUP(Table2[[#This Row],[Job-no]],Table4[],14,FALSE),TRUE)</f>
        <v>0</v>
      </c>
      <c r="BH734" s="39" t="str">
        <f>_xlfn.IFNA(VLOOKUP(Table2[[#This Row],[Job-no]],Table4[],11,FALSE),"Done")</f>
        <v/>
      </c>
      <c r="BI734" s="39">
        <f>IF(Table2[[#This Row],[Pattern]]="Pattern",VLOOKUP(Table2[[#This Row],[Product Code]],'Routing data'!$A$2:$W$470,13,FALSE),VLOOKUP(Table2[[#This Row],[Product Code]],'Routing data'!$A$2:$W$470,3,FALSE))</f>
        <v>0</v>
      </c>
      <c r="BJ734" s="39">
        <f>IF(Table2[[#This Row],[Pattern]]="Pattern",VLOOKUP(Table2[[#This Row],[Product Code]],'Routing data'!$A$2:$W$470,14,FALSE),VLOOKUP(Table2[[#This Row],[Product Code]],'Routing data'!$A$2:$W$470,4,FALSE))</f>
        <v>0</v>
      </c>
      <c r="BK734" s="39">
        <f>VLOOKUP(Table2[[#This Row],[Product Code]],'Routing data'!A$4:W$524,16,FALSE)</f>
        <v>0</v>
      </c>
      <c r="BL734" s="42" t="str">
        <f>IF(Table2[[#This Row],[Milling Required]]=0,"x",IF(AT734="Pattern",B734-10,B734-4))</f>
        <v>x</v>
      </c>
      <c r="BM734" s="42" t="str">
        <f>IF(Table2[[#This Row],[Punching Required]]=0,"x",IF(AT734="Pattern",B734-8,B734-2))</f>
        <v>x</v>
      </c>
      <c r="BN734" s="42">
        <f t="shared" si="142"/>
        <v>43469</v>
      </c>
      <c r="BO734" s="39" t="str">
        <f>IF(Table2[[#This Row],[Milling]]="x","x",Table2[[#This Row],[Total Sections]]*2)</f>
        <v>x</v>
      </c>
      <c r="BP734" s="39" t="str">
        <f>IF(Table2[[#This Row],[Punching]]="x","x",Table2[Total Sections]*2)</f>
        <v>x</v>
      </c>
      <c r="BQ734" s="39">
        <f>IF(Table2[[#This Row],[Pattern]]="Pattern",Table2[Total Sections]*3,Table2[Total Sections]*1.5)</f>
        <v>18</v>
      </c>
      <c r="BR734" s="42"/>
      <c r="BS734" s="42"/>
      <c r="BT734" s="42">
        <f ca="1">TODAY()+2</f>
        <v>43469</v>
      </c>
      <c r="BU734" s="39"/>
      <c r="BV734" s="122" t="str">
        <f>_xlfn.IFNA(VLOOKUP(Table2[[#This Row],[Job-no]],Table4[],16,FALSE),"Ready")</f>
        <v/>
      </c>
      <c r="BW734" s="122" t="str">
        <f>_xlfn.IFNA(VLOOKUP(Table2[[#This Row],[Job-no]],Table4[],21,FALSE),"Ready")</f>
        <v/>
      </c>
      <c r="BX734" s="39" t="b">
        <f>_xlfn.IFNA(VLOOKUP(Table2[[#This Row],[Job-no]],Table4[],10,FALSE),TRUE)</f>
        <v>0</v>
      </c>
      <c r="BY734" s="39" t="str">
        <f>_xlfn.IFNA(VLOOKUP(Table2[[#This Row],[Job-no]],Table4[],22,FALSE),"Ready")</f>
        <v/>
      </c>
      <c r="BZ734" s="120">
        <f t="shared" si="144"/>
        <v>43472</v>
      </c>
      <c r="CA734" s="120" t="str">
        <f ca="1">IF(OR(Table2[[#This Row],[Saw Date]]=TODAY(),Table2[[#This Row],[Saw Date]]=TODAY()+1), Table2[[#This Row],[Saw Date]],IF(Table2[[#This Row],[Extrusion cut double saw]],"Done",""))</f>
        <v/>
      </c>
      <c r="CB734" s="120">
        <f ca="1">IF(OR(Table2[[#This Row],[Lens Date]]=TODAY(),Table2[[#This Row],[Lens Date]]=TODAY()+1), Table2[[#This Row],[Lens Date]],IF(Table2[[#This Row],[MSLens]]="Done","Done",""))</f>
        <v>43468</v>
      </c>
      <c r="CC734" s="120" t="str">
        <f ca="1">IF(OR(Table2[[#This Row],[Milling Date]]=TODAY(),Table2[[#This Row],[Milling Date]]=TODAY()+1), Table2[[#This Row],[Milling Date]],IF(Table2[[#This Row],[CNC Holes]]="Ready","Done",""))</f>
        <v/>
      </c>
      <c r="CD734" s="120" t="str">
        <f ca="1">IF(OR(Table2[[#This Row],[Welding Date]]=TODAY(),Table2[[#This Row],[Welding Date]]=TODAY()+1), Table2[[#This Row],[Welding Date]],IF(Table2[[#This Row],[Welding Corners]]="Ready","Done",""))</f>
        <v/>
      </c>
      <c r="CE734" s="120" t="str">
        <f ca="1">IF(OR(Table2[[#This Row],[Puching Date]]=TODAY(),Table2[[#This Row],[Puching Date]]=TODAY()+1), Table2[[#This Row],[Puching Date]],IF(Table2[[#This Row],[Punch Holes]]="Ready","Done",""))</f>
        <v/>
      </c>
      <c r="CF734" s="120" t="str">
        <f ca="1">IF(OR(Table2[[#This Row],[Housing Date2]]=TODAY(),Table2[[#This Row],[Housing Date2]]=TODAY()+1),Table2[[#This Row],[Housing Date2]],IF(Table2[[#This Row],[Body Assembly]],"Done",""))</f>
        <v/>
      </c>
      <c r="CG734" s="120" t="str">
        <f>_xlfn.IFNA(VLOOKUP(Table2[[#This Row],[Job-no]],Table4[],7,FALSE),"Done")</f>
        <v>Machine Shop Started</v>
      </c>
    </row>
    <row r="735" spans="1:85" x14ac:dyDescent="0.25">
      <c r="A735" s="39" t="str">
        <f>_xlfn.CONCAT(Table2[[#This Row],[Order]],"-",Table2[[#This Row],[Line]])</f>
        <v>75966-10</v>
      </c>
      <c r="B735" s="6">
        <v>43472</v>
      </c>
      <c r="C735" s="9">
        <v>75966</v>
      </c>
      <c r="D735" s="4" t="s">
        <v>1312</v>
      </c>
      <c r="E735" s="9">
        <v>10</v>
      </c>
      <c r="F735" s="9">
        <v>1</v>
      </c>
      <c r="G735" s="4" t="s">
        <v>165</v>
      </c>
      <c r="H735" s="9">
        <v>43</v>
      </c>
      <c r="I735" s="43" t="b">
        <v>1</v>
      </c>
      <c r="J735" s="43" t="b">
        <v>0</v>
      </c>
      <c r="K735" t="s">
        <v>114</v>
      </c>
      <c r="L735" s="43" t="b">
        <v>0</v>
      </c>
      <c r="M735" s="43" t="b">
        <v>0</v>
      </c>
      <c r="N735" s="43" t="b">
        <v>0</v>
      </c>
      <c r="O735" t="s">
        <v>114</v>
      </c>
      <c r="P735" t="s">
        <v>114</v>
      </c>
      <c r="Q735" t="s">
        <v>114</v>
      </c>
      <c r="R735" t="s">
        <v>114</v>
      </c>
      <c r="S735" t="s">
        <v>114</v>
      </c>
      <c r="T735" t="s">
        <v>114</v>
      </c>
      <c r="U735" t="s">
        <v>114</v>
      </c>
      <c r="V735" t="s">
        <v>114</v>
      </c>
      <c r="W735" s="5">
        <v>43467</v>
      </c>
      <c r="X735" s="4" t="s">
        <v>114</v>
      </c>
      <c r="Y735" s="4"/>
      <c r="Z735" s="4" t="s">
        <v>4011</v>
      </c>
      <c r="AA735" s="4" t="s">
        <v>125</v>
      </c>
      <c r="AB735" s="4" t="s">
        <v>74</v>
      </c>
      <c r="AC735" s="9">
        <v>10</v>
      </c>
      <c r="AD735" s="3" t="s">
        <v>5967</v>
      </c>
      <c r="AE735" s="4" t="s">
        <v>5968</v>
      </c>
      <c r="AF735" s="4"/>
      <c r="AG735" s="4" t="s">
        <v>114</v>
      </c>
      <c r="AH735" s="9">
        <v>43</v>
      </c>
      <c r="AI735" s="3" t="s">
        <v>74</v>
      </c>
      <c r="AJ735" t="s">
        <v>114</v>
      </c>
      <c r="AK735" t="s">
        <v>114</v>
      </c>
      <c r="AL735" s="43" t="b">
        <v>0</v>
      </c>
      <c r="AM735" s="3"/>
      <c r="AN735" s="3"/>
      <c r="AO735" s="43" t="b">
        <v>0</v>
      </c>
      <c r="AP735" s="3" t="b">
        <v>0</v>
      </c>
      <c r="AQ735" s="3">
        <f>VLOOKUP(Table2[[#This Row],[Job-no]],Table3[],26,FALSE)</f>
        <v>10750</v>
      </c>
      <c r="AR735" t="str">
        <f t="shared" si="138"/>
        <v>SKVLED</v>
      </c>
      <c r="AS735" t="str">
        <f>VLOOKUP(AR735,Table1[],4,0)</f>
        <v>Grid LED</v>
      </c>
      <c r="AT735">
        <f>IF(BD735&gt;0,"Pattern",VLOOKUP(AR735,Table1[],5,0))</f>
        <v>0</v>
      </c>
      <c r="AU735" s="34">
        <f>IF(AT735="Pattern",WORKDAY(Table2[[#This Row],[Scheduled Ship Date]],-10),WORKDAY(Table2[[#This Row],[Scheduled Ship Date]],-4))</f>
        <v>43466</v>
      </c>
      <c r="AV735" s="39">
        <f>IF(Table2[[#This Row],[Extrusion cut double saw]]=TRUE,IF(O735="ToDo",IF(AT735="Pattern",Table2[[#This Row],[Total Sections]]*0.4,Table2[[#This Row],[Total Sections]]*0.12),0),IF(AT735="Pattern",Table2[[#This Row],[Total Sections]]*4,Table2[[#This Row],[Total Sections]]*1.2))</f>
        <v>51.6</v>
      </c>
      <c r="AW735" s="42"/>
      <c r="AX735" s="42">
        <f>IF(AT735="Pattern",Table2[[#This Row],[Scheduled Ship Date]]-2,Table2[[#This Row],[Scheduled Ship Date]]-3)</f>
        <v>43469</v>
      </c>
      <c r="AY735" s="39">
        <f>IF(Table2[[#This Row],[Pattern]]="Pattern",Table2[[#This Row],[Total Sections]]*4.82,Table2[[#This Row],[Total Sections]]*0.5)</f>
        <v>21.5</v>
      </c>
      <c r="AZ735" s="42"/>
      <c r="BA735" s="39">
        <f>((Table2[Total Sections]/Table2[Open Qty])-1)*Table2[Open Qty]*12.96</f>
        <v>0</v>
      </c>
      <c r="BB735" s="39"/>
      <c r="BC735" s="39" t="str">
        <f t="shared" si="140"/>
        <v>SKVLED-14-2400-80-40-2XVL-RE-W-UNV-DP-1-TB15-C(NLIGHT POWER PACK - NPP16-D)</v>
      </c>
      <c r="BD735" s="39">
        <f t="shared" si="141"/>
        <v>0</v>
      </c>
      <c r="BE735" s="39" t="b">
        <f>_xlfn.IFNA(VLOOKUP(Table2[[#This Row],[Job-no]],Table4[],9,FALSE),TRUE)</f>
        <v>1</v>
      </c>
      <c r="BF735" s="39"/>
      <c r="BG735" s="39" t="b">
        <f>_xlfn.IFNA(VLOOKUP(Table2[[#This Row],[Job-no]],Table4[],14,FALSE),TRUE)</f>
        <v>0</v>
      </c>
      <c r="BH735" s="39" t="str">
        <f>_xlfn.IFNA(VLOOKUP(Table2[[#This Row],[Job-no]],Table4[],11,FALSE),"Done")</f>
        <v/>
      </c>
      <c r="BI735" s="39">
        <f>IF(Table2[[#This Row],[Pattern]]="Pattern",VLOOKUP(Table2[[#This Row],[Product Code]],'Routing data'!$A$2:$W$470,13,FALSE),VLOOKUP(Table2[[#This Row],[Product Code]],'Routing data'!$A$2:$W$470,3,FALSE))</f>
        <v>0</v>
      </c>
      <c r="BJ735" s="39">
        <f>IF(Table2[[#This Row],[Pattern]]="Pattern",VLOOKUP(Table2[[#This Row],[Product Code]],'Routing data'!$A$2:$W$470,14,FALSE),VLOOKUP(Table2[[#This Row],[Product Code]],'Routing data'!$A$2:$W$470,4,FALSE))</f>
        <v>0</v>
      </c>
      <c r="BK735" s="39">
        <f>VLOOKUP(Table2[[#This Row],[Product Code]],'Routing data'!A$4:W$524,16,FALSE)</f>
        <v>0</v>
      </c>
      <c r="BL735" s="42" t="str">
        <f>IF(Table2[[#This Row],[Milling Required]]=0,"x",IF(AT735="Pattern",B735-10,B735-4))</f>
        <v>x</v>
      </c>
      <c r="BM735" s="42" t="str">
        <f>IF(Table2[[#This Row],[Punching Required]]=0,"x",IF(AT735="Pattern",B735-8,B735-2))</f>
        <v>x</v>
      </c>
      <c r="BN735" s="42">
        <f t="shared" si="142"/>
        <v>43469</v>
      </c>
      <c r="BO735" s="39" t="str">
        <f>IF(Table2[[#This Row],[Milling]]="x","x",Table2[[#This Row],[Total Sections]]*2)</f>
        <v>x</v>
      </c>
      <c r="BP735" s="39" t="str">
        <f>IF(Table2[[#This Row],[Punching]]="x","x",Table2[Total Sections]*2)</f>
        <v>x</v>
      </c>
      <c r="BQ735" s="39">
        <f>IF(Table2[[#This Row],[Pattern]]="Pattern",Table2[Total Sections]*3,Table2[Total Sections]*1.5)</f>
        <v>64.5</v>
      </c>
      <c r="BR735" s="42"/>
      <c r="BS735" s="42"/>
      <c r="BT735" s="42">
        <f ca="1">TODAY()+2</f>
        <v>43469</v>
      </c>
      <c r="BU735" s="39"/>
      <c r="BV735" s="39" t="str">
        <f>_xlfn.IFNA(VLOOKUP(Table2[[#This Row],[Job-no]],Table4[],16,FALSE),"Ready")</f>
        <v/>
      </c>
      <c r="BW735" s="39" t="str">
        <f>_xlfn.IFNA(VLOOKUP(Table2[[#This Row],[Job-no]],Table4[],21,FALSE),"Ready")</f>
        <v/>
      </c>
      <c r="BX735" s="39" t="b">
        <f>_xlfn.IFNA(VLOOKUP(Table2[[#This Row],[Job-no]],Table4[],10,FALSE),TRUE)</f>
        <v>0</v>
      </c>
      <c r="BY735" s="39" t="str">
        <f>_xlfn.IFNA(VLOOKUP(Table2[[#This Row],[Job-no]],Table4[],22,FALSE),"Ready")</f>
        <v/>
      </c>
      <c r="BZ735" s="120">
        <f t="shared" si="144"/>
        <v>43472</v>
      </c>
      <c r="CA735" s="120" t="str">
        <f ca="1">IF(OR(Table2[[#This Row],[Saw Date]]=TODAY(),Table2[[#This Row],[Saw Date]]=TODAY()+1), Table2[[#This Row],[Saw Date]],IF(Table2[[#This Row],[Extrusion cut double saw]],"Done",""))</f>
        <v/>
      </c>
      <c r="CB735" s="120" t="str">
        <f ca="1">IF(OR(Table2[[#This Row],[Lens Date]]=TODAY(),Table2[[#This Row],[Lens Date]]=TODAY()+1), Table2[[#This Row],[Lens Date]],IF(Table2[[#This Row],[MSLens]]="Done","Done",""))</f>
        <v/>
      </c>
      <c r="CC735" s="120" t="str">
        <f ca="1">IF(OR(Table2[[#This Row],[Milling Date]]=TODAY(),Table2[[#This Row],[Milling Date]]=TODAY()+1), Table2[[#This Row],[Milling Date]],IF(Table2[[#This Row],[CNC Holes]]="Ready","Done",""))</f>
        <v/>
      </c>
      <c r="CD735" s="120" t="str">
        <f ca="1">IF(OR(Table2[[#This Row],[Welding Date]]=TODAY(),Table2[[#This Row],[Welding Date]]=TODAY()+1), Table2[[#This Row],[Welding Date]],IF(Table2[[#This Row],[Welding Corners]]="Ready","Done",""))</f>
        <v/>
      </c>
      <c r="CE735" s="120" t="str">
        <f ca="1">IF(OR(Table2[[#This Row],[Puching Date]]=TODAY(),Table2[[#This Row],[Puching Date]]=TODAY()+1), Table2[[#This Row],[Puching Date]],IF(Table2[[#This Row],[Punch Holes]]="Ready","Done",""))</f>
        <v/>
      </c>
      <c r="CF735" s="120" t="str">
        <f ca="1">IF(OR(Table2[[#This Row],[Housing Date2]]=TODAY(),Table2[[#This Row],[Housing Date2]]=TODAY()+1),Table2[[#This Row],[Housing Date2]],IF(Table2[[#This Row],[Body Assembly]],"Done",""))</f>
        <v/>
      </c>
      <c r="CG735" s="120" t="str">
        <f>_xlfn.IFNA(VLOOKUP(Table2[[#This Row],[Job-no]],Table4[],7,FALSE),"Done")</f>
        <v>Machine Shop Started</v>
      </c>
    </row>
    <row r="736" spans="1:85" x14ac:dyDescent="0.25">
      <c r="A736" s="39" t="str">
        <f>_xlfn.CONCAT(Table2[[#This Row],[Order]],"-",Table2[[#This Row],[Line]])</f>
        <v>75966-2</v>
      </c>
      <c r="B736" s="1">
        <v>43472</v>
      </c>
      <c r="C736" s="10">
        <v>75966</v>
      </c>
      <c r="D736" s="7" t="s">
        <v>1306</v>
      </c>
      <c r="E736" s="10">
        <v>2</v>
      </c>
      <c r="F736" s="10">
        <v>1</v>
      </c>
      <c r="G736" s="7" t="s">
        <v>165</v>
      </c>
      <c r="H736" s="10">
        <v>61</v>
      </c>
      <c r="I736" s="43" t="b">
        <v>1</v>
      </c>
      <c r="J736" s="43" t="b">
        <v>0</v>
      </c>
      <c r="K736" t="s">
        <v>114</v>
      </c>
      <c r="L736" s="43" t="b">
        <v>0</v>
      </c>
      <c r="M736" s="43" t="b">
        <v>0</v>
      </c>
      <c r="N736" s="43" t="b">
        <v>0</v>
      </c>
      <c r="O736" t="s">
        <v>114</v>
      </c>
      <c r="P736" t="s">
        <v>114</v>
      </c>
      <c r="Q736" t="s">
        <v>114</v>
      </c>
      <c r="R736" t="s">
        <v>114</v>
      </c>
      <c r="S736" t="s">
        <v>114</v>
      </c>
      <c r="T736" t="s">
        <v>114</v>
      </c>
      <c r="U736" t="s">
        <v>114</v>
      </c>
      <c r="V736" t="s">
        <v>114</v>
      </c>
      <c r="W736" s="5">
        <v>43467</v>
      </c>
      <c r="X736" s="7" t="s">
        <v>114</v>
      </c>
      <c r="Y736" s="7"/>
      <c r="Z736" s="7" t="s">
        <v>4011</v>
      </c>
      <c r="AA736" s="7" t="s">
        <v>114</v>
      </c>
      <c r="AB736" s="7" t="s">
        <v>74</v>
      </c>
      <c r="AC736" s="10">
        <v>10</v>
      </c>
      <c r="AD736" s="3" t="s">
        <v>5967</v>
      </c>
      <c r="AE736" s="4" t="s">
        <v>5968</v>
      </c>
      <c r="AF736" s="7"/>
      <c r="AG736" s="7" t="s">
        <v>114</v>
      </c>
      <c r="AH736" s="10">
        <v>61</v>
      </c>
      <c r="AI736" s="3" t="s">
        <v>74</v>
      </c>
      <c r="AJ736" t="s">
        <v>114</v>
      </c>
      <c r="AK736" t="s">
        <v>114</v>
      </c>
      <c r="AL736" s="43" t="b">
        <v>0</v>
      </c>
      <c r="AM736" s="3"/>
      <c r="AN736" s="3"/>
      <c r="AO736" s="43" t="b">
        <v>0</v>
      </c>
      <c r="AP736" s="3" t="b">
        <v>0</v>
      </c>
      <c r="AQ736" s="3">
        <f>VLOOKUP(Table2[[#This Row],[Job-no]],Table3[],26,FALSE)</f>
        <v>15250</v>
      </c>
      <c r="AR736" t="str">
        <f t="shared" si="138"/>
        <v>SKVLED</v>
      </c>
      <c r="AS736" t="str">
        <f>VLOOKUP(AR736,Table1[],4,0)</f>
        <v>Grid LED</v>
      </c>
      <c r="AT736">
        <f>IF(BD736&gt;0,"Pattern",VLOOKUP(AR736,Table1[],5,0))</f>
        <v>0</v>
      </c>
      <c r="AU736" s="34">
        <f>IF(AT736="Pattern",WORKDAY(Table2[[#This Row],[Scheduled Ship Date]],-10),WORKDAY(Table2[[#This Row],[Scheduled Ship Date]],-4))</f>
        <v>43466</v>
      </c>
      <c r="AV736" s="39">
        <f>IF(Table2[[#This Row],[Extrusion cut double saw]]=TRUE,IF(O736="ToDo",IF(AT736="Pattern",Table2[[#This Row],[Total Sections]]*0.4,Table2[[#This Row],[Total Sections]]*0.12),0),IF(AT736="Pattern",Table2[[#This Row],[Total Sections]]*4,Table2[[#This Row],[Total Sections]]*1.2))</f>
        <v>73.2</v>
      </c>
      <c r="AW736" s="42"/>
      <c r="AX736" s="42">
        <f>IF(AT736="Pattern",Table2[[#This Row],[Scheduled Ship Date]]-2,Table2[[#This Row],[Scheduled Ship Date]]-3)</f>
        <v>43469</v>
      </c>
      <c r="AY736" s="39">
        <f>IF(Table2[[#This Row],[Pattern]]="Pattern",Table2[[#This Row],[Total Sections]]*4.82,Table2[[#This Row],[Total Sections]]*0.5)</f>
        <v>30.5</v>
      </c>
      <c r="AZ736" s="42"/>
      <c r="BA736" s="39">
        <f>((Table2[Total Sections]/Table2[Open Qty])-1)*Table2[Open Qty]*12.96</f>
        <v>0</v>
      </c>
      <c r="BB736" s="39"/>
      <c r="BC736" s="39" t="str">
        <f t="shared" si="140"/>
        <v>SKVLED-14-3200-80-40-2XVL-RE-W-UNV-DP-1-TB15-C(NLIGHT POWER PACK - NPP16-D)</v>
      </c>
      <c r="BD736" s="39">
        <f t="shared" si="141"/>
        <v>0</v>
      </c>
      <c r="BE736" s="39" t="b">
        <f>_xlfn.IFNA(VLOOKUP(Table2[[#This Row],[Job-no]],Table4[],9,FALSE),TRUE)</f>
        <v>1</v>
      </c>
      <c r="BF736" s="39"/>
      <c r="BG736" s="39" t="b">
        <f>_xlfn.IFNA(VLOOKUP(Table2[[#This Row],[Job-no]],Table4[],14,FALSE),TRUE)</f>
        <v>0</v>
      </c>
      <c r="BH736" s="39" t="str">
        <f>_xlfn.IFNA(VLOOKUP(Table2[[#This Row],[Job-no]],Table4[],11,FALSE),"Done")</f>
        <v/>
      </c>
      <c r="BI736" s="39">
        <f>IF(Table2[[#This Row],[Pattern]]="Pattern",VLOOKUP(Table2[[#This Row],[Product Code]],'Routing data'!$A$2:$W$470,13,FALSE),VLOOKUP(Table2[[#This Row],[Product Code]],'Routing data'!$A$2:$W$470,3,FALSE))</f>
        <v>0</v>
      </c>
      <c r="BJ736" s="39">
        <f>IF(Table2[[#This Row],[Pattern]]="Pattern",VLOOKUP(Table2[[#This Row],[Product Code]],'Routing data'!$A$2:$W$470,14,FALSE),VLOOKUP(Table2[[#This Row],[Product Code]],'Routing data'!$A$2:$W$470,4,FALSE))</f>
        <v>0</v>
      </c>
      <c r="BK736" s="39">
        <f>VLOOKUP(Table2[[#This Row],[Product Code]],'Routing data'!A$4:W$524,16,FALSE)</f>
        <v>0</v>
      </c>
      <c r="BL736" s="42" t="str">
        <f>IF(Table2[[#This Row],[Milling Required]]=0,"x",IF(AT736="Pattern",B736-10,B736-4))</f>
        <v>x</v>
      </c>
      <c r="BM736" s="39"/>
      <c r="BN736" s="42">
        <f t="shared" si="142"/>
        <v>43469</v>
      </c>
      <c r="BO736" s="39" t="str">
        <f>IF(Table2[[#This Row],[Milling]]="x","x",Table2[[#This Row],[Total Sections]]*2)</f>
        <v>x</v>
      </c>
      <c r="BP736" s="39">
        <f>IF(Table2[[#This Row],[Punching]]="x","x",Table2[Total Sections]*2)</f>
        <v>122</v>
      </c>
      <c r="BQ736" s="39">
        <f>IF(Table2[[#This Row],[Pattern]]="Pattern",Table2[Total Sections]*3,Table2[Total Sections]*1.5)</f>
        <v>91.5</v>
      </c>
      <c r="BR736" s="42"/>
      <c r="BS736" s="39"/>
      <c r="BT736" s="42">
        <f ca="1">TODAY()+2</f>
        <v>43469</v>
      </c>
      <c r="BU736" s="39"/>
      <c r="BV736" s="39" t="str">
        <f>_xlfn.IFNA(VLOOKUP(Table2[[#This Row],[Job-no]],Table4[],16,FALSE),"Ready")</f>
        <v/>
      </c>
      <c r="BW736" s="39" t="str">
        <f>_xlfn.IFNA(VLOOKUP(Table2[[#This Row],[Job-no]],Table4[],21,FALSE),"Ready")</f>
        <v/>
      </c>
      <c r="BX736" s="39" t="b">
        <f>_xlfn.IFNA(VLOOKUP(Table2[[#This Row],[Job-no]],Table4[],10,FALSE),TRUE)</f>
        <v>0</v>
      </c>
      <c r="BY736" s="39" t="str">
        <f>_xlfn.IFNA(VLOOKUP(Table2[[#This Row],[Job-no]],Table4[],22,FALSE),"Ready")</f>
        <v/>
      </c>
      <c r="BZ736" s="120">
        <f t="shared" si="144"/>
        <v>43472</v>
      </c>
      <c r="CA736" s="120" t="str">
        <f ca="1">IF(OR(Table2[[#This Row],[Saw Date]]=TODAY(),Table2[[#This Row],[Saw Date]]=TODAY()+1), Table2[[#This Row],[Saw Date]],IF(Table2[[#This Row],[Extrusion cut double saw]],"Done",""))</f>
        <v/>
      </c>
      <c r="CB736" s="120" t="str">
        <f ca="1">IF(OR(Table2[[#This Row],[Lens Date]]=TODAY(),Table2[[#This Row],[Lens Date]]=TODAY()+1), Table2[[#This Row],[Lens Date]],IF(Table2[[#This Row],[MSLens]]="Done","Done",""))</f>
        <v/>
      </c>
      <c r="CC736" s="120" t="str">
        <f ca="1">IF(OR(Table2[[#This Row],[Milling Date]]=TODAY(),Table2[[#This Row],[Milling Date]]=TODAY()+1), Table2[[#This Row],[Milling Date]],IF(Table2[[#This Row],[CNC Holes]]="Ready","Done",""))</f>
        <v/>
      </c>
      <c r="CD736" s="120" t="str">
        <f ca="1">IF(OR(Table2[[#This Row],[Welding Date]]=TODAY(),Table2[[#This Row],[Welding Date]]=TODAY()+1), Table2[[#This Row],[Welding Date]],IF(Table2[[#This Row],[Welding Corners]]="Ready","Done",""))</f>
        <v/>
      </c>
      <c r="CE736" s="120" t="str">
        <f ca="1">IF(OR(Table2[[#This Row],[Puching Date]]=TODAY(),Table2[[#This Row],[Puching Date]]=TODAY()+1), Table2[[#This Row],[Puching Date]],IF(Table2[[#This Row],[Punch Holes]]="Ready","Done",""))</f>
        <v/>
      </c>
      <c r="CF736" s="120" t="str">
        <f ca="1">IF(OR(Table2[[#This Row],[Housing Date2]]=TODAY(),Table2[[#This Row],[Housing Date2]]=TODAY()+1),Table2[[#This Row],[Housing Date2]],IF(Table2[[#This Row],[Body Assembly]],"Done",""))</f>
        <v/>
      </c>
      <c r="CG736" s="120" t="str">
        <f>_xlfn.IFNA(VLOOKUP(Table2[[#This Row],[Job-no]],Table4[],7,FALSE),"Done")</f>
        <v>Machine Shop Started</v>
      </c>
    </row>
    <row r="737" spans="1:85" x14ac:dyDescent="0.25">
      <c r="A737" s="39" t="str">
        <f>_xlfn.CONCAT(Table2[[#This Row],[Order]],"-",Table2[[#This Row],[Line]])</f>
        <v>75966-3</v>
      </c>
      <c r="B737" s="6">
        <v>43472</v>
      </c>
      <c r="C737" s="9">
        <v>75966</v>
      </c>
      <c r="D737" s="4" t="s">
        <v>1305</v>
      </c>
      <c r="E737" s="9">
        <v>3</v>
      </c>
      <c r="F737" s="9">
        <v>1</v>
      </c>
      <c r="G737" s="4" t="s">
        <v>165</v>
      </c>
      <c r="H737" s="9">
        <v>17</v>
      </c>
      <c r="I737" s="43" t="b">
        <v>1</v>
      </c>
      <c r="J737" s="43" t="b">
        <v>0</v>
      </c>
      <c r="K737" t="s">
        <v>114</v>
      </c>
      <c r="L737" s="43" t="b">
        <v>0</v>
      </c>
      <c r="M737" s="43" t="b">
        <v>0</v>
      </c>
      <c r="N737" s="43" t="b">
        <v>0</v>
      </c>
      <c r="O737" t="s">
        <v>114</v>
      </c>
      <c r="P737" t="s">
        <v>114</v>
      </c>
      <c r="Q737" t="s">
        <v>114</v>
      </c>
      <c r="R737" t="s">
        <v>114</v>
      </c>
      <c r="S737" t="s">
        <v>114</v>
      </c>
      <c r="T737" t="s">
        <v>114</v>
      </c>
      <c r="U737" t="s">
        <v>114</v>
      </c>
      <c r="V737" t="s">
        <v>114</v>
      </c>
      <c r="W737" s="5">
        <v>43467</v>
      </c>
      <c r="X737" s="4" t="s">
        <v>114</v>
      </c>
      <c r="Y737" s="4"/>
      <c r="Z737" s="4" t="s">
        <v>4011</v>
      </c>
      <c r="AA737" s="4" t="s">
        <v>3747</v>
      </c>
      <c r="AB737" s="4" t="s">
        <v>74</v>
      </c>
      <c r="AC737" s="9">
        <v>10</v>
      </c>
      <c r="AD737" s="3" t="s">
        <v>5967</v>
      </c>
      <c r="AE737" s="4" t="s">
        <v>5968</v>
      </c>
      <c r="AF737" s="4"/>
      <c r="AG737" s="4" t="s">
        <v>114</v>
      </c>
      <c r="AH737" s="9">
        <v>17</v>
      </c>
      <c r="AI737" s="3" t="s">
        <v>74</v>
      </c>
      <c r="AJ737" t="s">
        <v>114</v>
      </c>
      <c r="AK737" t="s">
        <v>114</v>
      </c>
      <c r="AL737" s="43" t="b">
        <v>0</v>
      </c>
      <c r="AM737" s="3"/>
      <c r="AN737" s="3"/>
      <c r="AO737" s="43" t="b">
        <v>0</v>
      </c>
      <c r="AP737" s="3" t="b">
        <v>0</v>
      </c>
      <c r="AQ737" s="3">
        <f>VLOOKUP(Table2[[#This Row],[Job-no]],Table3[],26,FALSE)</f>
        <v>3145</v>
      </c>
      <c r="AR737" t="str">
        <f t="shared" si="138"/>
        <v>SKVLED</v>
      </c>
      <c r="AS737" t="str">
        <f>VLOOKUP(AR737,Table1[],4,0)</f>
        <v>Grid LED</v>
      </c>
      <c r="AT737">
        <f>IF(BD737&gt;0,"Pattern",VLOOKUP(AR737,Table1[],5,0))</f>
        <v>0</v>
      </c>
      <c r="AU737" s="34">
        <f>IF(AT737="Pattern",WORKDAY(Table2[[#This Row],[Scheduled Ship Date]],-10),WORKDAY(Table2[[#This Row],[Scheduled Ship Date]],-4))</f>
        <v>43466</v>
      </c>
      <c r="AV737" s="39">
        <f>IF(Table2[[#This Row],[Extrusion cut double saw]]=TRUE,IF(O737="ToDo",IF(AT737="Pattern",Table2[[#This Row],[Total Sections]]*0.4,Table2[[#This Row],[Total Sections]]*0.12),0),IF(AT737="Pattern",Table2[[#This Row],[Total Sections]]*4,Table2[[#This Row],[Total Sections]]*1.2))</f>
        <v>20.399999999999999</v>
      </c>
      <c r="AW737" s="42"/>
      <c r="AX737" s="42">
        <f>IF(AT737="Pattern",Table2[[#This Row],[Scheduled Ship Date]]-2,Table2[[#This Row],[Scheduled Ship Date]]-3)</f>
        <v>43469</v>
      </c>
      <c r="AY737" s="39">
        <f>IF(Table2[[#This Row],[Pattern]]="Pattern",Table2[[#This Row],[Total Sections]]*4.82,Table2[[#This Row],[Total Sections]]*0.5)</f>
        <v>8.5</v>
      </c>
      <c r="AZ737" s="42"/>
      <c r="BA737" s="39">
        <f>((Table2[Total Sections]/Table2[Open Qty])-1)*Table2[Open Qty]*12.96</f>
        <v>0</v>
      </c>
      <c r="BB737" s="39"/>
      <c r="BC737" s="39" t="str">
        <f t="shared" si="140"/>
        <v>SKVLED-14-3200-80-40-2XVL-RE-W-UNV-DP-1-TB15</v>
      </c>
      <c r="BD737" s="39">
        <f t="shared" si="141"/>
        <v>0</v>
      </c>
      <c r="BE737" s="39" t="b">
        <f>_xlfn.IFNA(VLOOKUP(Table2[[#This Row],[Job-no]],Table4[],9,FALSE),TRUE)</f>
        <v>1</v>
      </c>
      <c r="BF737" s="39"/>
      <c r="BG737" s="39" t="b">
        <f>_xlfn.IFNA(VLOOKUP(Table2[[#This Row],[Job-no]],Table4[],14,FALSE),TRUE)</f>
        <v>0</v>
      </c>
      <c r="BH737" s="39" t="str">
        <f>_xlfn.IFNA(VLOOKUP(Table2[[#This Row],[Job-no]],Table4[],11,FALSE),"Done")</f>
        <v/>
      </c>
      <c r="BI737" s="39">
        <f>IF(Table2[[#This Row],[Pattern]]="Pattern",VLOOKUP(Table2[[#This Row],[Product Code]],'Routing data'!$A$2:$W$470,13,FALSE),VLOOKUP(Table2[[#This Row],[Product Code]],'Routing data'!$A$2:$W$470,3,FALSE))</f>
        <v>0</v>
      </c>
      <c r="BJ737" s="39">
        <f>IF(Table2[[#This Row],[Pattern]]="Pattern",VLOOKUP(Table2[[#This Row],[Product Code]],'Routing data'!$A$2:$W$470,14,FALSE),VLOOKUP(Table2[[#This Row],[Product Code]],'Routing data'!$A$2:$W$470,4,FALSE))</f>
        <v>0</v>
      </c>
      <c r="BK737" s="39">
        <f>VLOOKUP(Table2[[#This Row],[Product Code]],'Routing data'!A$4:W$524,16,FALSE)</f>
        <v>0</v>
      </c>
      <c r="BL737" s="42" t="str">
        <f>IF(Table2[[#This Row],[Milling Required]]=0,"x",IF(AT737="Pattern",B737-10,B737-4))</f>
        <v>x</v>
      </c>
      <c r="BM737" s="39"/>
      <c r="BN737" s="42">
        <f t="shared" si="142"/>
        <v>43469</v>
      </c>
      <c r="BO737" s="39" t="str">
        <f>IF(Table2[[#This Row],[Milling]]="x","x",Table2[[#This Row],[Total Sections]]*2)</f>
        <v>x</v>
      </c>
      <c r="BP737" s="39">
        <f>IF(Table2[[#This Row],[Punching]]="x","x",Table2[Total Sections]*2)</f>
        <v>34</v>
      </c>
      <c r="BQ737" s="39">
        <f>IF(Table2[[#This Row],[Pattern]]="Pattern",Table2[Total Sections]*3,Table2[Total Sections]*1.5)</f>
        <v>25.5</v>
      </c>
      <c r="BR737" s="42"/>
      <c r="BS737" s="39"/>
      <c r="BT737" s="42">
        <f ca="1">TODAY()+2</f>
        <v>43469</v>
      </c>
      <c r="BU737" s="39"/>
      <c r="BV737" s="39" t="str">
        <f>_xlfn.IFNA(VLOOKUP(Table2[[#This Row],[Job-no]],Table4[],16,FALSE),"Ready")</f>
        <v/>
      </c>
      <c r="BW737" s="39" t="str">
        <f>_xlfn.IFNA(VLOOKUP(Table2[[#This Row],[Job-no]],Table4[],21,FALSE),"Ready")</f>
        <v/>
      </c>
      <c r="BX737" s="39" t="b">
        <f>_xlfn.IFNA(VLOOKUP(Table2[[#This Row],[Job-no]],Table4[],10,FALSE),TRUE)</f>
        <v>0</v>
      </c>
      <c r="BY737" s="39" t="str">
        <f>_xlfn.IFNA(VLOOKUP(Table2[[#This Row],[Job-no]],Table4[],22,FALSE),"Ready")</f>
        <v/>
      </c>
      <c r="BZ737" s="120">
        <f t="shared" si="144"/>
        <v>43472</v>
      </c>
      <c r="CA737" s="120" t="str">
        <f ca="1">IF(OR(Table2[[#This Row],[Saw Date]]=TODAY(),Table2[[#This Row],[Saw Date]]=TODAY()+1), Table2[[#This Row],[Saw Date]],IF(Table2[[#This Row],[Extrusion cut double saw]],"Done",""))</f>
        <v/>
      </c>
      <c r="CB737" s="120" t="str">
        <f ca="1">IF(OR(Table2[[#This Row],[Lens Date]]=TODAY(),Table2[[#This Row],[Lens Date]]=TODAY()+1), Table2[[#This Row],[Lens Date]],IF(Table2[[#This Row],[MSLens]]="Done","Done",""))</f>
        <v/>
      </c>
      <c r="CC737" s="120" t="str">
        <f ca="1">IF(OR(Table2[[#This Row],[Milling Date]]=TODAY(),Table2[[#This Row],[Milling Date]]=TODAY()+1), Table2[[#This Row],[Milling Date]],IF(Table2[[#This Row],[CNC Holes]]="Ready","Done",""))</f>
        <v/>
      </c>
      <c r="CD737" s="120" t="str">
        <f ca="1">IF(OR(Table2[[#This Row],[Welding Date]]=TODAY(),Table2[[#This Row],[Welding Date]]=TODAY()+1), Table2[[#This Row],[Welding Date]],IF(Table2[[#This Row],[Welding Corners]]="Ready","Done",""))</f>
        <v/>
      </c>
      <c r="CE737" s="120" t="str">
        <f ca="1">IF(OR(Table2[[#This Row],[Puching Date]]=TODAY(),Table2[[#This Row],[Puching Date]]=TODAY()+1), Table2[[#This Row],[Puching Date]],IF(Table2[[#This Row],[Punch Holes]]="Ready","Done",""))</f>
        <v/>
      </c>
      <c r="CF737" s="120" t="str">
        <f ca="1">IF(OR(Table2[[#This Row],[Housing Date2]]=TODAY(),Table2[[#This Row],[Housing Date2]]=TODAY()+1),Table2[[#This Row],[Housing Date2]],IF(Table2[[#This Row],[Body Assembly]],"Done",""))</f>
        <v/>
      </c>
      <c r="CG737" s="120" t="str">
        <f>_xlfn.IFNA(VLOOKUP(Table2[[#This Row],[Job-no]],Table4[],7,FALSE),"Done")</f>
        <v>Machine Shop Started</v>
      </c>
    </row>
    <row r="738" spans="1:85" x14ac:dyDescent="0.25">
      <c r="A738" s="39" t="str">
        <f>_xlfn.CONCAT(Table2[[#This Row],[Order]],"-",Table2[[#This Row],[Line]])</f>
        <v>75966-4</v>
      </c>
      <c r="B738" s="1">
        <v>43472</v>
      </c>
      <c r="C738" s="10">
        <v>75966</v>
      </c>
      <c r="D738" s="7" t="s">
        <v>1306</v>
      </c>
      <c r="E738" s="10">
        <v>4</v>
      </c>
      <c r="F738" s="10">
        <v>1</v>
      </c>
      <c r="G738" s="7" t="s">
        <v>165</v>
      </c>
      <c r="H738" s="10">
        <v>119</v>
      </c>
      <c r="I738" s="43" t="b">
        <v>1</v>
      </c>
      <c r="J738" s="43" t="b">
        <v>0</v>
      </c>
      <c r="K738" t="s">
        <v>114</v>
      </c>
      <c r="L738" s="43" t="b">
        <v>0</v>
      </c>
      <c r="M738" s="43" t="b">
        <v>0</v>
      </c>
      <c r="N738" s="43" t="b">
        <v>0</v>
      </c>
      <c r="O738" t="s">
        <v>114</v>
      </c>
      <c r="P738" t="s">
        <v>114</v>
      </c>
      <c r="Q738" t="s">
        <v>114</v>
      </c>
      <c r="R738" t="s">
        <v>114</v>
      </c>
      <c r="S738" t="s">
        <v>114</v>
      </c>
      <c r="T738" t="s">
        <v>114</v>
      </c>
      <c r="U738" t="s">
        <v>114</v>
      </c>
      <c r="V738" t="s">
        <v>114</v>
      </c>
      <c r="W738" s="5">
        <v>43467</v>
      </c>
      <c r="X738" s="7" t="s">
        <v>114</v>
      </c>
      <c r="Y738" s="7"/>
      <c r="Z738" s="7" t="s">
        <v>4011</v>
      </c>
      <c r="AA738" s="7" t="s">
        <v>114</v>
      </c>
      <c r="AB738" s="7" t="s">
        <v>74</v>
      </c>
      <c r="AC738" s="10">
        <v>10</v>
      </c>
      <c r="AD738" s="3" t="s">
        <v>5967</v>
      </c>
      <c r="AE738" s="4" t="s">
        <v>5968</v>
      </c>
      <c r="AF738" s="7"/>
      <c r="AG738" s="7" t="s">
        <v>114</v>
      </c>
      <c r="AH738" s="10">
        <v>119</v>
      </c>
      <c r="AI738" s="3" t="s">
        <v>74</v>
      </c>
      <c r="AJ738" t="s">
        <v>114</v>
      </c>
      <c r="AK738" t="s">
        <v>114</v>
      </c>
      <c r="AL738" s="43" t="b">
        <v>0</v>
      </c>
      <c r="AM738" s="3"/>
      <c r="AN738" s="3"/>
      <c r="AO738" s="43" t="b">
        <v>0</v>
      </c>
      <c r="AP738" s="3" t="b">
        <v>0</v>
      </c>
      <c r="AQ738" s="3">
        <f>VLOOKUP(Table2[[#This Row],[Job-no]],Table3[],26,FALSE)</f>
        <v>29750</v>
      </c>
      <c r="AR738" t="str">
        <f t="shared" si="138"/>
        <v>SKVLED</v>
      </c>
      <c r="AS738" t="str">
        <f>VLOOKUP(AR738,Table1[],4,0)</f>
        <v>Grid LED</v>
      </c>
      <c r="AT738">
        <f>IF(BD738&gt;0,"Pattern",VLOOKUP(AR738,Table1[],5,0))</f>
        <v>0</v>
      </c>
      <c r="AU738" s="34">
        <f>IF(AT738="Pattern",WORKDAY(Table2[[#This Row],[Scheduled Ship Date]],-10),WORKDAY(Table2[[#This Row],[Scheduled Ship Date]],-4))</f>
        <v>43466</v>
      </c>
      <c r="AV738" s="39">
        <f>IF(Table2[[#This Row],[Extrusion cut double saw]]=TRUE,IF(O738="ToDo",IF(AT738="Pattern",Table2[[#This Row],[Total Sections]]*0.4,Table2[[#This Row],[Total Sections]]*0.12),0),IF(AT738="Pattern",Table2[[#This Row],[Total Sections]]*4,Table2[[#This Row],[Total Sections]]*1.2))</f>
        <v>142.79999999999998</v>
      </c>
      <c r="AW738" s="42"/>
      <c r="AX738" s="42">
        <f>IF(AT738="Pattern",Table2[[#This Row],[Scheduled Ship Date]]-2,Table2[[#This Row],[Scheduled Ship Date]]-3)</f>
        <v>43469</v>
      </c>
      <c r="AY738" s="39">
        <f>IF(Table2[[#This Row],[Pattern]]="Pattern",Table2[[#This Row],[Total Sections]]*4.82,Table2[[#This Row],[Total Sections]]*0.5)</f>
        <v>59.5</v>
      </c>
      <c r="AZ738" s="42"/>
      <c r="BA738" s="39">
        <f>((Table2[Total Sections]/Table2[Open Qty])-1)*Table2[Open Qty]*12.96</f>
        <v>0</v>
      </c>
      <c r="BB738" s="39"/>
      <c r="BC738" s="39" t="str">
        <f t="shared" si="140"/>
        <v>SKVLED-14-3200-80-40-2XVL-RE-W-UNV-DP-1-TB15-C(NLIGHT POWER PACK - NPP16-D)</v>
      </c>
      <c r="BD738" s="39">
        <f t="shared" si="141"/>
        <v>0</v>
      </c>
      <c r="BE738" s="39" t="b">
        <f>_xlfn.IFNA(VLOOKUP(Table2[[#This Row],[Job-no]],Table4[],9,FALSE),TRUE)</f>
        <v>1</v>
      </c>
      <c r="BF738" s="39"/>
      <c r="BG738" s="39" t="b">
        <f>_xlfn.IFNA(VLOOKUP(Table2[[#This Row],[Job-no]],Table4[],14,FALSE),TRUE)</f>
        <v>0</v>
      </c>
      <c r="BH738" s="39" t="str">
        <f>_xlfn.IFNA(VLOOKUP(Table2[[#This Row],[Job-no]],Table4[],11,FALSE),"Done")</f>
        <v/>
      </c>
      <c r="BI738" s="39">
        <f>IF(Table2[[#This Row],[Pattern]]="Pattern",VLOOKUP(Table2[[#This Row],[Product Code]],'Routing data'!$A$2:$W$470,13,FALSE),VLOOKUP(Table2[[#This Row],[Product Code]],'Routing data'!$A$2:$W$470,3,FALSE))</f>
        <v>0</v>
      </c>
      <c r="BJ738" s="39">
        <f>IF(Table2[[#This Row],[Pattern]]="Pattern",VLOOKUP(Table2[[#This Row],[Product Code]],'Routing data'!$A$2:$W$470,14,FALSE),VLOOKUP(Table2[[#This Row],[Product Code]],'Routing data'!$A$2:$W$470,4,FALSE))</f>
        <v>0</v>
      </c>
      <c r="BK738" s="39">
        <f>VLOOKUP(Table2[[#This Row],[Product Code]],'Routing data'!A$4:W$524,16,FALSE)</f>
        <v>0</v>
      </c>
      <c r="BL738" s="42" t="str">
        <f>IF(Table2[[#This Row],[Milling Required]]=0,"x",IF(AT738="Pattern",B738-10,B738-4))</f>
        <v>x</v>
      </c>
      <c r="BM738" s="39"/>
      <c r="BN738" s="42">
        <f t="shared" si="142"/>
        <v>43469</v>
      </c>
      <c r="BO738" s="39" t="str">
        <f>IF(Table2[[#This Row],[Milling]]="x","x",Table2[[#This Row],[Total Sections]]*2)</f>
        <v>x</v>
      </c>
      <c r="BP738" s="39">
        <f>IF(Table2[[#This Row],[Punching]]="x","x",Table2[Total Sections]*2)</f>
        <v>238</v>
      </c>
      <c r="BQ738" s="39">
        <f>IF(Table2[[#This Row],[Pattern]]="Pattern",Table2[Total Sections]*3,Table2[Total Sections]*1.5)</f>
        <v>178.5</v>
      </c>
      <c r="BR738" s="42"/>
      <c r="BS738" s="39"/>
      <c r="BT738" s="39"/>
      <c r="BU738" s="39"/>
      <c r="BV738" s="39" t="str">
        <f>_xlfn.IFNA(VLOOKUP(Table2[[#This Row],[Job-no]],Table4[],16,FALSE),"Ready")</f>
        <v/>
      </c>
      <c r="BW738" s="39" t="str">
        <f>_xlfn.IFNA(VLOOKUP(Table2[[#This Row],[Job-no]],Table4[],21,FALSE),"Ready")</f>
        <v/>
      </c>
      <c r="BX738" s="39" t="b">
        <f>_xlfn.IFNA(VLOOKUP(Table2[[#This Row],[Job-no]],Table4[],10,FALSE),TRUE)</f>
        <v>0</v>
      </c>
      <c r="BY738" s="39" t="str">
        <f>_xlfn.IFNA(VLOOKUP(Table2[[#This Row],[Job-no]],Table4[],22,FALSE),"Ready")</f>
        <v/>
      </c>
      <c r="BZ738" s="120">
        <f t="shared" si="144"/>
        <v>43472</v>
      </c>
      <c r="CA738" s="120" t="str">
        <f ca="1">IF(OR(Table2[[#This Row],[Saw Date]]=TODAY(),Table2[[#This Row],[Saw Date]]=TODAY()+1), Table2[[#This Row],[Saw Date]],IF(Table2[[#This Row],[Extrusion cut double saw]],"Done",""))</f>
        <v/>
      </c>
      <c r="CB738" s="120" t="str">
        <f ca="1">IF(OR(Table2[[#This Row],[Lens Date]]=TODAY(),Table2[[#This Row],[Lens Date]]=TODAY()+1), Table2[[#This Row],[Lens Date]],IF(Table2[[#This Row],[MSLens]]="Done","Done",""))</f>
        <v/>
      </c>
      <c r="CC738" s="120" t="str">
        <f ca="1">IF(OR(Table2[[#This Row],[Milling Date]]=TODAY(),Table2[[#This Row],[Milling Date]]=TODAY()+1), Table2[[#This Row],[Milling Date]],IF(Table2[[#This Row],[CNC Holes]]="Ready","Done",""))</f>
        <v/>
      </c>
      <c r="CD738" s="120" t="str">
        <f ca="1">IF(OR(Table2[[#This Row],[Welding Date]]=TODAY(),Table2[[#This Row],[Welding Date]]=TODAY()+1), Table2[[#This Row],[Welding Date]],IF(Table2[[#This Row],[Welding Corners]]="Ready","Done",""))</f>
        <v/>
      </c>
      <c r="CE738" s="120" t="str">
        <f ca="1">IF(OR(Table2[[#This Row],[Puching Date]]=TODAY(),Table2[[#This Row],[Puching Date]]=TODAY()+1), Table2[[#This Row],[Puching Date]],IF(Table2[[#This Row],[Punch Holes]]="Ready","Done",""))</f>
        <v/>
      </c>
      <c r="CF738" s="120" t="str">
        <f ca="1">IF(OR(Table2[[#This Row],[Housing Date2]]=TODAY(),Table2[[#This Row],[Housing Date2]]=TODAY()+1),Table2[[#This Row],[Housing Date2]],IF(Table2[[#This Row],[Body Assembly]],"Done",""))</f>
        <v/>
      </c>
      <c r="CG738" s="120" t="str">
        <f>_xlfn.IFNA(VLOOKUP(Table2[[#This Row],[Job-no]],Table4[],7,FALSE),"Done")</f>
        <v>Machine Shop Started</v>
      </c>
    </row>
    <row r="739" spans="1:85" x14ac:dyDescent="0.25">
      <c r="A739" s="39" t="str">
        <f>_xlfn.CONCAT(Table2[[#This Row],[Order]],"-",Table2[[#This Row],[Line]])</f>
        <v>75966-5</v>
      </c>
      <c r="B739" s="1">
        <v>43472</v>
      </c>
      <c r="C739" s="10">
        <v>75966</v>
      </c>
      <c r="D739" s="7" t="s">
        <v>1308</v>
      </c>
      <c r="E739" s="10">
        <v>5</v>
      </c>
      <c r="F739" s="10">
        <v>1</v>
      </c>
      <c r="G739" s="7" t="s">
        <v>165</v>
      </c>
      <c r="H739" s="10">
        <v>12</v>
      </c>
      <c r="I739" s="43" t="b">
        <v>1</v>
      </c>
      <c r="J739" s="43" t="b">
        <v>0</v>
      </c>
      <c r="K739" t="s">
        <v>114</v>
      </c>
      <c r="L739" s="43" t="b">
        <v>0</v>
      </c>
      <c r="M739" s="43" t="b">
        <v>0</v>
      </c>
      <c r="N739" s="43" t="b">
        <v>0</v>
      </c>
      <c r="O739" t="s">
        <v>114</v>
      </c>
      <c r="P739" t="s">
        <v>114</v>
      </c>
      <c r="Q739" t="s">
        <v>114</v>
      </c>
      <c r="R739" t="s">
        <v>114</v>
      </c>
      <c r="S739" t="s">
        <v>114</v>
      </c>
      <c r="T739" t="s">
        <v>114</v>
      </c>
      <c r="U739" t="s">
        <v>114</v>
      </c>
      <c r="V739" t="s">
        <v>114</v>
      </c>
      <c r="W739" s="5">
        <v>43467</v>
      </c>
      <c r="X739" s="7" t="s">
        <v>114</v>
      </c>
      <c r="Y739" s="7"/>
      <c r="Z739" s="7" t="s">
        <v>4011</v>
      </c>
      <c r="AA739" s="7" t="s">
        <v>114</v>
      </c>
      <c r="AB739" s="7" t="s">
        <v>74</v>
      </c>
      <c r="AC739" s="10">
        <v>10</v>
      </c>
      <c r="AD739" s="3" t="s">
        <v>5967</v>
      </c>
      <c r="AE739" s="4" t="s">
        <v>5968</v>
      </c>
      <c r="AF739" s="7"/>
      <c r="AG739" s="7" t="s">
        <v>114</v>
      </c>
      <c r="AH739" s="10">
        <v>12</v>
      </c>
      <c r="AI739" s="3" t="s">
        <v>74</v>
      </c>
      <c r="AJ739" t="s">
        <v>114</v>
      </c>
      <c r="AK739" t="s">
        <v>114</v>
      </c>
      <c r="AL739" s="43" t="b">
        <v>0</v>
      </c>
      <c r="AM739" s="3"/>
      <c r="AN739" s="3"/>
      <c r="AO739" s="43" t="b">
        <v>0</v>
      </c>
      <c r="AP739" s="3" t="b">
        <v>0</v>
      </c>
      <c r="AQ739" s="3">
        <f>VLOOKUP(Table2[[#This Row],[Job-no]],Table3[],26,FALSE)</f>
        <v>2220</v>
      </c>
      <c r="AR739" t="str">
        <f t="shared" si="138"/>
        <v>SKVLED</v>
      </c>
      <c r="AS739" t="str">
        <f>VLOOKUP(AR739,Table1[],4,0)</f>
        <v>Grid LED</v>
      </c>
      <c r="AT739">
        <f>IF(BD739&gt;0,"Pattern",VLOOKUP(AR739,Table1[],5,0))</f>
        <v>0</v>
      </c>
      <c r="AU739" s="34">
        <f>IF(AT739="Pattern",WORKDAY(Table2[[#This Row],[Scheduled Ship Date]],-10),WORKDAY(Table2[[#This Row],[Scheduled Ship Date]],-4))</f>
        <v>43466</v>
      </c>
      <c r="AV739" s="39">
        <f>IF(Table2[[#This Row],[Extrusion cut double saw]]=TRUE,IF(O739="ToDo",IF(AT739="Pattern",Table2[[#This Row],[Total Sections]]*0.4,Table2[[#This Row],[Total Sections]]*0.12),0),IF(AT739="Pattern",Table2[[#This Row],[Total Sections]]*4,Table2[[#This Row],[Total Sections]]*1.2))</f>
        <v>14.399999999999999</v>
      </c>
      <c r="AW739" s="42"/>
      <c r="AX739" s="42">
        <f>IF(AT739="Pattern",Table2[[#This Row],[Scheduled Ship Date]]-2,Table2[[#This Row],[Scheduled Ship Date]]-3)</f>
        <v>43469</v>
      </c>
      <c r="AY739" s="39">
        <f>IF(Table2[[#This Row],[Pattern]]="Pattern",Table2[[#This Row],[Total Sections]]*4.82,Table2[[#This Row],[Total Sections]]*0.5)</f>
        <v>6</v>
      </c>
      <c r="AZ739" s="42"/>
      <c r="BA739" s="39">
        <f>((Table2[Total Sections]/Table2[Open Qty])-1)*Table2[Open Qty]*12.96</f>
        <v>0</v>
      </c>
      <c r="BB739" s="39"/>
      <c r="BC739" s="39" t="str">
        <f t="shared" si="140"/>
        <v>SKVLED-14-4500-80-40-2XVL-RE-W-UNV-DP-1-TB15</v>
      </c>
      <c r="BD739" s="39">
        <f t="shared" si="141"/>
        <v>0</v>
      </c>
      <c r="BE739" s="39" t="b">
        <f>_xlfn.IFNA(VLOOKUP(Table2[[#This Row],[Job-no]],Table4[],9,FALSE),TRUE)</f>
        <v>1</v>
      </c>
      <c r="BF739" s="39"/>
      <c r="BG739" s="39" t="b">
        <f>_xlfn.IFNA(VLOOKUP(Table2[[#This Row],[Job-no]],Table4[],14,FALSE),TRUE)</f>
        <v>0</v>
      </c>
      <c r="BH739" s="39" t="str">
        <f>_xlfn.IFNA(VLOOKUP(Table2[[#This Row],[Job-no]],Table4[],11,FALSE),"Done")</f>
        <v/>
      </c>
      <c r="BI739" s="39">
        <f>IF(Table2[[#This Row],[Pattern]]="Pattern",VLOOKUP(Table2[[#This Row],[Product Code]],'Routing data'!$A$2:$W$470,13,FALSE),VLOOKUP(Table2[[#This Row],[Product Code]],'Routing data'!$A$2:$W$470,3,FALSE))</f>
        <v>0</v>
      </c>
      <c r="BJ739" s="39">
        <f>IF(Table2[[#This Row],[Pattern]]="Pattern",VLOOKUP(Table2[[#This Row],[Product Code]],'Routing data'!$A$2:$W$470,14,FALSE),VLOOKUP(Table2[[#This Row],[Product Code]],'Routing data'!$A$2:$W$470,4,FALSE))</f>
        <v>0</v>
      </c>
      <c r="BK739" s="39">
        <f>VLOOKUP(Table2[[#This Row],[Product Code]],'Routing data'!A$4:W$524,16,FALSE)</f>
        <v>0</v>
      </c>
      <c r="BL739" s="42" t="str">
        <f>IF(Table2[[#This Row],[Milling Required]]=0,"x",IF(AT739="Pattern",B739-10,B739-4))</f>
        <v>x</v>
      </c>
      <c r="BM739" s="39"/>
      <c r="BN739" s="42">
        <f t="shared" si="142"/>
        <v>43469</v>
      </c>
      <c r="BO739" s="39" t="str">
        <f>IF(Table2[[#This Row],[Milling]]="x","x",Table2[[#This Row],[Total Sections]]*2)</f>
        <v>x</v>
      </c>
      <c r="BP739" s="39">
        <f>IF(Table2[[#This Row],[Punching]]="x","x",Table2[Total Sections]*2)</f>
        <v>24</v>
      </c>
      <c r="BQ739" s="39">
        <f>IF(Table2[[#This Row],[Pattern]]="Pattern",Table2[Total Sections]*3,Table2[Total Sections]*1.5)</f>
        <v>18</v>
      </c>
      <c r="BR739" s="42"/>
      <c r="BS739" s="39"/>
      <c r="BT739" s="39"/>
      <c r="BU739" s="39"/>
      <c r="BV739" s="39" t="str">
        <f>_xlfn.IFNA(VLOOKUP(Table2[[#This Row],[Job-no]],Table4[],16,FALSE),"Ready")</f>
        <v/>
      </c>
      <c r="BW739" s="39" t="str">
        <f>_xlfn.IFNA(VLOOKUP(Table2[[#This Row],[Job-no]],Table4[],21,FALSE),"Ready")</f>
        <v/>
      </c>
      <c r="BX739" s="39" t="b">
        <f>_xlfn.IFNA(VLOOKUP(Table2[[#This Row],[Job-no]],Table4[],10,FALSE),TRUE)</f>
        <v>0</v>
      </c>
      <c r="BY739" s="39" t="str">
        <f>_xlfn.IFNA(VLOOKUP(Table2[[#This Row],[Job-no]],Table4[],22,FALSE),"Ready")</f>
        <v/>
      </c>
      <c r="BZ739" s="120">
        <f t="shared" si="144"/>
        <v>43472</v>
      </c>
      <c r="CA739" s="120" t="str">
        <f ca="1">IF(OR(Table2[[#This Row],[Saw Date]]=TODAY(),Table2[[#This Row],[Saw Date]]=TODAY()+1), Table2[[#This Row],[Saw Date]],IF(Table2[[#This Row],[Extrusion cut double saw]],"Done",""))</f>
        <v/>
      </c>
      <c r="CB739" s="120" t="str">
        <f ca="1">IF(OR(Table2[[#This Row],[Lens Date]]=TODAY(),Table2[[#This Row],[Lens Date]]=TODAY()+1), Table2[[#This Row],[Lens Date]],IF(Table2[[#This Row],[MSLens]]="Done","Done",""))</f>
        <v/>
      </c>
      <c r="CC739" s="120" t="str">
        <f ca="1">IF(OR(Table2[[#This Row],[Milling Date]]=TODAY(),Table2[[#This Row],[Milling Date]]=TODAY()+1), Table2[[#This Row],[Milling Date]],IF(Table2[[#This Row],[CNC Holes]]="Ready","Done",""))</f>
        <v/>
      </c>
      <c r="CD739" s="120" t="str">
        <f ca="1">IF(OR(Table2[[#This Row],[Welding Date]]=TODAY(),Table2[[#This Row],[Welding Date]]=TODAY()+1), Table2[[#This Row],[Welding Date]],IF(Table2[[#This Row],[Welding Corners]]="Ready","Done",""))</f>
        <v/>
      </c>
      <c r="CE739" s="120" t="str">
        <f ca="1">IF(OR(Table2[[#This Row],[Puching Date]]=TODAY(),Table2[[#This Row],[Puching Date]]=TODAY()+1), Table2[[#This Row],[Puching Date]],IF(Table2[[#This Row],[Punch Holes]]="Ready","Done",""))</f>
        <v/>
      </c>
      <c r="CF739" s="120" t="str">
        <f ca="1">IF(OR(Table2[[#This Row],[Housing Date2]]=TODAY(),Table2[[#This Row],[Housing Date2]]=TODAY()+1),Table2[[#This Row],[Housing Date2]],IF(Table2[[#This Row],[Body Assembly]],"Done",""))</f>
        <v/>
      </c>
      <c r="CG739" s="120" t="str">
        <f>_xlfn.IFNA(VLOOKUP(Table2[[#This Row],[Job-no]],Table4[],7,FALSE),"Done")</f>
        <v>Machine Shop Started</v>
      </c>
    </row>
    <row r="740" spans="1:85" x14ac:dyDescent="0.25">
      <c r="A740" s="39" t="str">
        <f>_xlfn.CONCAT(Table2[[#This Row],[Order]],"-",Table2[[#This Row],[Line]])</f>
        <v>75966-6</v>
      </c>
      <c r="B740" s="1">
        <v>43472</v>
      </c>
      <c r="C740" s="10">
        <v>75966</v>
      </c>
      <c r="D740" s="7" t="s">
        <v>1310</v>
      </c>
      <c r="E740" s="10">
        <v>6</v>
      </c>
      <c r="F740" s="10">
        <v>1</v>
      </c>
      <c r="G740" s="7" t="s">
        <v>165</v>
      </c>
      <c r="H740" s="10">
        <v>103</v>
      </c>
      <c r="I740" s="43" t="b">
        <v>1</v>
      </c>
      <c r="J740" s="43" t="b">
        <v>0</v>
      </c>
      <c r="K740" t="s">
        <v>114</v>
      </c>
      <c r="L740" s="43" t="b">
        <v>0</v>
      </c>
      <c r="M740" s="43" t="b">
        <v>0</v>
      </c>
      <c r="N740" s="43" t="b">
        <v>0</v>
      </c>
      <c r="O740" t="s">
        <v>114</v>
      </c>
      <c r="P740" t="s">
        <v>114</v>
      </c>
      <c r="Q740" t="s">
        <v>114</v>
      </c>
      <c r="R740" t="s">
        <v>114</v>
      </c>
      <c r="S740" t="s">
        <v>114</v>
      </c>
      <c r="T740" t="s">
        <v>114</v>
      </c>
      <c r="U740" t="s">
        <v>114</v>
      </c>
      <c r="V740" t="s">
        <v>114</v>
      </c>
      <c r="W740" s="5">
        <v>43467</v>
      </c>
      <c r="X740" s="7" t="s">
        <v>114</v>
      </c>
      <c r="Y740" s="7"/>
      <c r="Z740" s="7" t="s">
        <v>4011</v>
      </c>
      <c r="AA740" s="7" t="s">
        <v>114</v>
      </c>
      <c r="AB740" s="7" t="s">
        <v>74</v>
      </c>
      <c r="AC740" s="10">
        <v>10</v>
      </c>
      <c r="AD740" s="3" t="s">
        <v>5967</v>
      </c>
      <c r="AE740" s="4" t="s">
        <v>5968</v>
      </c>
      <c r="AF740" s="7"/>
      <c r="AG740" s="7" t="s">
        <v>114</v>
      </c>
      <c r="AH740" s="10">
        <v>103</v>
      </c>
      <c r="AI740" s="3" t="s">
        <v>74</v>
      </c>
      <c r="AJ740" t="s">
        <v>114</v>
      </c>
      <c r="AK740" t="s">
        <v>114</v>
      </c>
      <c r="AL740" s="43" t="b">
        <v>0</v>
      </c>
      <c r="AM740" s="3"/>
      <c r="AN740" s="3"/>
      <c r="AO740" s="43" t="b">
        <v>0</v>
      </c>
      <c r="AP740" s="3" t="b">
        <v>0</v>
      </c>
      <c r="AQ740" s="3">
        <f>VLOOKUP(Table2[[#This Row],[Job-no]],Table3[],26,FALSE)</f>
        <v>19055</v>
      </c>
      <c r="AR740" t="str">
        <f t="shared" si="138"/>
        <v>SKVLED</v>
      </c>
      <c r="AS740" t="str">
        <f>VLOOKUP(AR740,Table1[],4,0)</f>
        <v>Grid LED</v>
      </c>
      <c r="AT740">
        <f>IF(BD740&gt;0,"Pattern",VLOOKUP(AR740,Table1[],5,0))</f>
        <v>0</v>
      </c>
      <c r="AU740" s="34">
        <f>IF(AT740="Pattern",WORKDAY(Table2[[#This Row],[Scheduled Ship Date]],-10),WORKDAY(Table2[[#This Row],[Scheduled Ship Date]],-4))</f>
        <v>43466</v>
      </c>
      <c r="AV740" s="39">
        <f>IF(Table2[[#This Row],[Extrusion cut double saw]]=TRUE,IF(O740="ToDo",IF(AT740="Pattern",Table2[[#This Row],[Total Sections]]*0.4,Table2[[#This Row],[Total Sections]]*0.12),0),IF(AT740="Pattern",Table2[[#This Row],[Total Sections]]*4,Table2[[#This Row],[Total Sections]]*1.2))</f>
        <v>123.6</v>
      </c>
      <c r="AW740" s="42"/>
      <c r="AX740" s="42">
        <f>IF(AT740="Pattern",Table2[[#This Row],[Scheduled Ship Date]]-2,Table2[[#This Row],[Scheduled Ship Date]]-3)</f>
        <v>43469</v>
      </c>
      <c r="AY740" s="39">
        <f>IF(Table2[[#This Row],[Pattern]]="Pattern",Table2[[#This Row],[Total Sections]]*4.82,Table2[[#This Row],[Total Sections]]*0.5)</f>
        <v>51.5</v>
      </c>
      <c r="AZ740" s="42"/>
      <c r="BA740" s="39">
        <f>((Table2[Total Sections]/Table2[Open Qty])-1)*Table2[Open Qty]*12.96</f>
        <v>0</v>
      </c>
      <c r="BB740" s="39"/>
      <c r="BC740" s="39" t="str">
        <f t="shared" si="140"/>
        <v>SKVLED-14-2400-80-40-2XVL-RE-W-UNV-DP-1-TB15</v>
      </c>
      <c r="BD740" s="39">
        <f t="shared" si="141"/>
        <v>0</v>
      </c>
      <c r="BE740" s="39" t="b">
        <f>_xlfn.IFNA(VLOOKUP(Table2[[#This Row],[Job-no]],Table4[],9,FALSE),TRUE)</f>
        <v>1</v>
      </c>
      <c r="BF740" s="39"/>
      <c r="BG740" s="39" t="b">
        <f>_xlfn.IFNA(VLOOKUP(Table2[[#This Row],[Job-no]],Table4[],14,FALSE),TRUE)</f>
        <v>0</v>
      </c>
      <c r="BH740" s="39" t="str">
        <f>_xlfn.IFNA(VLOOKUP(Table2[[#This Row],[Job-no]],Table4[],11,FALSE),"Done")</f>
        <v/>
      </c>
      <c r="BI740" s="39">
        <f>IF(Table2[[#This Row],[Pattern]]="Pattern",VLOOKUP(Table2[[#This Row],[Product Code]],'Routing data'!$A$2:$W$470,13,FALSE),VLOOKUP(Table2[[#This Row],[Product Code]],'Routing data'!$A$2:$W$470,3,FALSE))</f>
        <v>0</v>
      </c>
      <c r="BJ740" s="39">
        <f>IF(Table2[[#This Row],[Pattern]]="Pattern",VLOOKUP(Table2[[#This Row],[Product Code]],'Routing data'!$A$2:$W$470,14,FALSE),VLOOKUP(Table2[[#This Row],[Product Code]],'Routing data'!$A$2:$W$470,4,FALSE))</f>
        <v>0</v>
      </c>
      <c r="BK740" s="39">
        <f>VLOOKUP(Table2[[#This Row],[Product Code]],'Routing data'!A$4:W$524,16,FALSE)</f>
        <v>0</v>
      </c>
      <c r="BL740" s="42" t="str">
        <f>IF(Table2[[#This Row],[Milling Required]]=0,"x",IF(AT740="Pattern",B740-10,B740-4))</f>
        <v>x</v>
      </c>
      <c r="BM740" s="39"/>
      <c r="BN740" s="42">
        <f t="shared" si="142"/>
        <v>43469</v>
      </c>
      <c r="BO740" s="39" t="str">
        <f>IF(Table2[[#This Row],[Milling]]="x","x",Table2[[#This Row],[Total Sections]]*2)</f>
        <v>x</v>
      </c>
      <c r="BP740" s="39">
        <f>IF(Table2[[#This Row],[Punching]]="x","x",Table2[Total Sections]*2)</f>
        <v>206</v>
      </c>
      <c r="BQ740" s="39">
        <f>IF(Table2[[#This Row],[Pattern]]="Pattern",Table2[Total Sections]*3,Table2[Total Sections]*1.5)</f>
        <v>154.5</v>
      </c>
      <c r="BR740" s="42"/>
      <c r="BS740" s="39"/>
      <c r="BT740" s="39"/>
      <c r="BU740" s="39"/>
      <c r="BV740" s="39" t="str">
        <f>_xlfn.IFNA(VLOOKUP(Table2[[#This Row],[Job-no]],Table4[],16,FALSE),"Ready")</f>
        <v/>
      </c>
      <c r="BW740" s="39" t="str">
        <f>_xlfn.IFNA(VLOOKUP(Table2[[#This Row],[Job-no]],Table4[],21,FALSE),"Ready")</f>
        <v/>
      </c>
      <c r="BX740" s="39" t="b">
        <f>_xlfn.IFNA(VLOOKUP(Table2[[#This Row],[Job-no]],Table4[],10,FALSE),TRUE)</f>
        <v>0</v>
      </c>
      <c r="BY740" s="39" t="str">
        <f>_xlfn.IFNA(VLOOKUP(Table2[[#This Row],[Job-no]],Table4[],22,FALSE),"Ready")</f>
        <v/>
      </c>
      <c r="BZ740" s="120">
        <f t="shared" si="144"/>
        <v>43472</v>
      </c>
      <c r="CA740" s="120" t="str">
        <f ca="1">IF(OR(Table2[[#This Row],[Saw Date]]=TODAY(),Table2[[#This Row],[Saw Date]]=TODAY()+1), Table2[[#This Row],[Saw Date]],IF(Table2[[#This Row],[Extrusion cut double saw]],"Done",""))</f>
        <v/>
      </c>
      <c r="CB740" s="120" t="str">
        <f ca="1">IF(OR(Table2[[#This Row],[Lens Date]]=TODAY(),Table2[[#This Row],[Lens Date]]=TODAY()+1), Table2[[#This Row],[Lens Date]],IF(Table2[[#This Row],[MSLens]]="Done","Done",""))</f>
        <v/>
      </c>
      <c r="CC740" s="120" t="str">
        <f ca="1">IF(OR(Table2[[#This Row],[Milling Date]]=TODAY(),Table2[[#This Row],[Milling Date]]=TODAY()+1), Table2[[#This Row],[Milling Date]],IF(Table2[[#This Row],[CNC Holes]]="Ready","Done",""))</f>
        <v/>
      </c>
      <c r="CD740" s="120" t="str">
        <f ca="1">IF(OR(Table2[[#This Row],[Welding Date]]=TODAY(),Table2[[#This Row],[Welding Date]]=TODAY()+1), Table2[[#This Row],[Welding Date]],IF(Table2[[#This Row],[Welding Corners]]="Ready","Done",""))</f>
        <v/>
      </c>
      <c r="CE740" s="120" t="str">
        <f ca="1">IF(OR(Table2[[#This Row],[Puching Date]]=TODAY(),Table2[[#This Row],[Puching Date]]=TODAY()+1), Table2[[#This Row],[Puching Date]],IF(Table2[[#This Row],[Punch Holes]]="Ready","Done",""))</f>
        <v/>
      </c>
      <c r="CF740" s="120" t="str">
        <f ca="1">IF(OR(Table2[[#This Row],[Housing Date2]]=TODAY(),Table2[[#This Row],[Housing Date2]]=TODAY()+1),Table2[[#This Row],[Housing Date2]],IF(Table2[[#This Row],[Body Assembly]],"Done",""))</f>
        <v/>
      </c>
      <c r="CG740" s="120" t="str">
        <f>_xlfn.IFNA(VLOOKUP(Table2[[#This Row],[Job-no]],Table4[],7,FALSE),"Done")</f>
        <v>Machine Shop Started</v>
      </c>
    </row>
    <row r="741" spans="1:85" x14ac:dyDescent="0.25">
      <c r="A741" s="39" t="str">
        <f>_xlfn.CONCAT(Table2[[#This Row],[Order]],"-",Table2[[#This Row],[Line]])</f>
        <v>75966-7</v>
      </c>
      <c r="B741" s="1">
        <v>43472</v>
      </c>
      <c r="C741" s="10">
        <v>75966</v>
      </c>
      <c r="D741" s="7" t="s">
        <v>1312</v>
      </c>
      <c r="E741" s="10">
        <v>7</v>
      </c>
      <c r="F741" s="10">
        <v>1</v>
      </c>
      <c r="G741" s="7" t="s">
        <v>165</v>
      </c>
      <c r="H741" s="10">
        <v>52</v>
      </c>
      <c r="I741" s="43" t="b">
        <v>1</v>
      </c>
      <c r="J741" s="43" t="b">
        <v>0</v>
      </c>
      <c r="K741" t="s">
        <v>114</v>
      </c>
      <c r="L741" s="43" t="b">
        <v>0</v>
      </c>
      <c r="M741" s="43" t="b">
        <v>0</v>
      </c>
      <c r="N741" s="43" t="b">
        <v>0</v>
      </c>
      <c r="O741" t="s">
        <v>114</v>
      </c>
      <c r="P741" t="s">
        <v>114</v>
      </c>
      <c r="Q741" t="s">
        <v>114</v>
      </c>
      <c r="R741" t="s">
        <v>114</v>
      </c>
      <c r="S741" t="s">
        <v>114</v>
      </c>
      <c r="T741" t="s">
        <v>114</v>
      </c>
      <c r="U741" t="s">
        <v>114</v>
      </c>
      <c r="V741" t="s">
        <v>114</v>
      </c>
      <c r="W741" s="5">
        <v>43467</v>
      </c>
      <c r="X741" s="7" t="s">
        <v>114</v>
      </c>
      <c r="Y741" s="7"/>
      <c r="Z741" s="7" t="s">
        <v>4011</v>
      </c>
      <c r="AA741" s="7" t="s">
        <v>114</v>
      </c>
      <c r="AB741" s="7" t="s">
        <v>74</v>
      </c>
      <c r="AC741" s="10">
        <v>10</v>
      </c>
      <c r="AD741" s="3" t="s">
        <v>5967</v>
      </c>
      <c r="AE741" s="4" t="s">
        <v>5968</v>
      </c>
      <c r="AF741" s="7"/>
      <c r="AG741" s="7" t="s">
        <v>114</v>
      </c>
      <c r="AH741" s="10">
        <v>52</v>
      </c>
      <c r="AI741" s="3" t="s">
        <v>74</v>
      </c>
      <c r="AJ741" t="s">
        <v>114</v>
      </c>
      <c r="AK741" t="s">
        <v>114</v>
      </c>
      <c r="AL741" s="43" t="b">
        <v>0</v>
      </c>
      <c r="AM741" s="3"/>
      <c r="AN741" s="3"/>
      <c r="AO741" s="43" t="b">
        <v>0</v>
      </c>
      <c r="AP741" s="3" t="b">
        <v>0</v>
      </c>
      <c r="AQ741" s="3">
        <f>VLOOKUP(Table2[[#This Row],[Job-no]],Table3[],26,FALSE)</f>
        <v>13000</v>
      </c>
      <c r="AR741" t="str">
        <f t="shared" si="138"/>
        <v>SKVLED</v>
      </c>
      <c r="AS741" t="str">
        <f>VLOOKUP(AR741,Table1[],4,0)</f>
        <v>Grid LED</v>
      </c>
      <c r="AT741">
        <f>IF(BD741&gt;0,"Pattern",VLOOKUP(AR741,Table1[],5,0))</f>
        <v>0</v>
      </c>
      <c r="AU741" s="34">
        <f>IF(AT741="Pattern",WORKDAY(Table2[[#This Row],[Scheduled Ship Date]],-10),WORKDAY(Table2[[#This Row],[Scheduled Ship Date]],-4))</f>
        <v>43466</v>
      </c>
      <c r="AV741" s="39">
        <f>IF(Table2[[#This Row],[Extrusion cut double saw]]=TRUE,IF(O741="ToDo",IF(AT741="Pattern",Table2[[#This Row],[Total Sections]]*0.4,Table2[[#This Row],[Total Sections]]*0.12),0),IF(AT741="Pattern",Table2[[#This Row],[Total Sections]]*4,Table2[[#This Row],[Total Sections]]*1.2))</f>
        <v>62.4</v>
      </c>
      <c r="AW741" s="42"/>
      <c r="AX741" s="42">
        <f>IF(AT741="Pattern",Table2[[#This Row],[Scheduled Ship Date]]-2,Table2[[#This Row],[Scheduled Ship Date]]-3)</f>
        <v>43469</v>
      </c>
      <c r="AY741" s="39">
        <f>IF(Table2[[#This Row],[Pattern]]="Pattern",Table2[[#This Row],[Total Sections]]*4.82,Table2[[#This Row],[Total Sections]]*0.5)</f>
        <v>26</v>
      </c>
      <c r="AZ741" s="42"/>
      <c r="BA741" s="39">
        <f>((Table2[Total Sections]/Table2[Open Qty])-1)*Table2[Open Qty]*12.96</f>
        <v>0</v>
      </c>
      <c r="BB741" s="39"/>
      <c r="BC741" s="39" t="str">
        <f t="shared" si="140"/>
        <v>SKVLED-14-2400-80-40-2XVL-RE-W-UNV-DP-1-TB15-C(NLIGHT POWER PACK - NPP16-D)</v>
      </c>
      <c r="BD741" s="39">
        <f t="shared" si="141"/>
        <v>0</v>
      </c>
      <c r="BE741" s="39" t="b">
        <f>_xlfn.IFNA(VLOOKUP(Table2[[#This Row],[Job-no]],Table4[],9,FALSE),TRUE)</f>
        <v>1</v>
      </c>
      <c r="BF741" s="39"/>
      <c r="BG741" s="39" t="b">
        <f>_xlfn.IFNA(VLOOKUP(Table2[[#This Row],[Job-no]],Table4[],14,FALSE),TRUE)</f>
        <v>0</v>
      </c>
      <c r="BH741" s="39" t="str">
        <f>_xlfn.IFNA(VLOOKUP(Table2[[#This Row],[Job-no]],Table4[],11,FALSE),"Done")</f>
        <v/>
      </c>
      <c r="BI741" s="39">
        <f>IF(Table2[[#This Row],[Pattern]]="Pattern",VLOOKUP(Table2[[#This Row],[Product Code]],'Routing data'!$A$2:$W$470,13,FALSE),VLOOKUP(Table2[[#This Row],[Product Code]],'Routing data'!$A$2:$W$470,3,FALSE))</f>
        <v>0</v>
      </c>
      <c r="BJ741" s="39">
        <f>IF(Table2[[#This Row],[Pattern]]="Pattern",VLOOKUP(Table2[[#This Row],[Product Code]],'Routing data'!$A$2:$W$470,14,FALSE),VLOOKUP(Table2[[#This Row],[Product Code]],'Routing data'!$A$2:$W$470,4,FALSE))</f>
        <v>0</v>
      </c>
      <c r="BK741" s="39">
        <f>VLOOKUP(Table2[[#This Row],[Product Code]],'Routing data'!A$4:W$524,16,FALSE)</f>
        <v>0</v>
      </c>
      <c r="BL741" s="42" t="str">
        <f>IF(Table2[[#This Row],[Milling Required]]=0,"x",IF(AT741="Pattern",B741-10,B741-4))</f>
        <v>x</v>
      </c>
      <c r="BM741" s="39"/>
      <c r="BN741" s="42">
        <f t="shared" si="142"/>
        <v>43469</v>
      </c>
      <c r="BO741" s="39" t="str">
        <f>IF(Table2[[#This Row],[Milling]]="x","x",Table2[[#This Row],[Total Sections]]*2)</f>
        <v>x</v>
      </c>
      <c r="BP741" s="39">
        <f>IF(Table2[[#This Row],[Punching]]="x","x",Table2[Total Sections]*2)</f>
        <v>104</v>
      </c>
      <c r="BQ741" s="39">
        <f>IF(Table2[[#This Row],[Pattern]]="Pattern",Table2[Total Sections]*3,Table2[Total Sections]*1.5)</f>
        <v>78</v>
      </c>
      <c r="BR741" s="42"/>
      <c r="BS741" s="39"/>
      <c r="BT741" s="39"/>
      <c r="BU741" s="39"/>
      <c r="BV741" s="39" t="str">
        <f>_xlfn.IFNA(VLOOKUP(Table2[[#This Row],[Job-no]],Table4[],16,FALSE),"Ready")</f>
        <v/>
      </c>
      <c r="BW741" s="39" t="str">
        <f>_xlfn.IFNA(VLOOKUP(Table2[[#This Row],[Job-no]],Table4[],21,FALSE),"Ready")</f>
        <v/>
      </c>
      <c r="BX741" s="39" t="b">
        <f>_xlfn.IFNA(VLOOKUP(Table2[[#This Row],[Job-no]],Table4[],10,FALSE),TRUE)</f>
        <v>0</v>
      </c>
      <c r="BY741" s="39" t="str">
        <f>_xlfn.IFNA(VLOOKUP(Table2[[#This Row],[Job-no]],Table4[],22,FALSE),"Ready")</f>
        <v/>
      </c>
      <c r="BZ741" s="120">
        <f t="shared" si="144"/>
        <v>43472</v>
      </c>
      <c r="CA741" s="120" t="str">
        <f ca="1">IF(OR(Table2[[#This Row],[Saw Date]]=TODAY(),Table2[[#This Row],[Saw Date]]=TODAY()+1), Table2[[#This Row],[Saw Date]],IF(Table2[[#This Row],[Extrusion cut double saw]],"Done",""))</f>
        <v/>
      </c>
      <c r="CB741" s="120" t="str">
        <f ca="1">IF(OR(Table2[[#This Row],[Lens Date]]=TODAY(),Table2[[#This Row],[Lens Date]]=TODAY()+1), Table2[[#This Row],[Lens Date]],IF(Table2[[#This Row],[MSLens]]="Done","Done",""))</f>
        <v/>
      </c>
      <c r="CC741" s="120" t="str">
        <f ca="1">IF(OR(Table2[[#This Row],[Milling Date]]=TODAY(),Table2[[#This Row],[Milling Date]]=TODAY()+1), Table2[[#This Row],[Milling Date]],IF(Table2[[#This Row],[CNC Holes]]="Ready","Done",""))</f>
        <v/>
      </c>
      <c r="CD741" s="120" t="str">
        <f ca="1">IF(OR(Table2[[#This Row],[Welding Date]]=TODAY(),Table2[[#This Row],[Welding Date]]=TODAY()+1), Table2[[#This Row],[Welding Date]],IF(Table2[[#This Row],[Welding Corners]]="Ready","Done",""))</f>
        <v/>
      </c>
      <c r="CE741" s="120" t="str">
        <f ca="1">IF(OR(Table2[[#This Row],[Puching Date]]=TODAY(),Table2[[#This Row],[Puching Date]]=TODAY()+1), Table2[[#This Row],[Puching Date]],IF(Table2[[#This Row],[Punch Holes]]="Ready","Done",""))</f>
        <v/>
      </c>
      <c r="CF741" s="120" t="str">
        <f ca="1">IF(OR(Table2[[#This Row],[Housing Date2]]=TODAY(),Table2[[#This Row],[Housing Date2]]=TODAY()+1),Table2[[#This Row],[Housing Date2]],IF(Table2[[#This Row],[Body Assembly]],"Done",""))</f>
        <v/>
      </c>
      <c r="CG741" s="120" t="str">
        <f>_xlfn.IFNA(VLOOKUP(Table2[[#This Row],[Job-no]],Table4[],7,FALSE),"Done")</f>
        <v>Machine Shop Started</v>
      </c>
    </row>
    <row r="742" spans="1:85" x14ac:dyDescent="0.25">
      <c r="A742" t="str">
        <f>_xlfn.CONCAT(Table2[[#This Row],[Order]],"-",Table2[[#This Row],[Line]])</f>
        <v>75966-9</v>
      </c>
      <c r="B742" s="1">
        <v>43472</v>
      </c>
      <c r="C742" s="10">
        <v>75966</v>
      </c>
      <c r="D742" s="7" t="s">
        <v>1306</v>
      </c>
      <c r="E742" s="10">
        <v>9</v>
      </c>
      <c r="F742" s="10">
        <v>1</v>
      </c>
      <c r="G742" s="7" t="s">
        <v>165</v>
      </c>
      <c r="H742" s="10">
        <v>13</v>
      </c>
      <c r="I742" s="43" t="b">
        <v>1</v>
      </c>
      <c r="J742" s="43" t="b">
        <v>0</v>
      </c>
      <c r="K742" t="s">
        <v>114</v>
      </c>
      <c r="L742" s="43" t="b">
        <v>0</v>
      </c>
      <c r="M742" s="43" t="b">
        <v>0</v>
      </c>
      <c r="N742" s="43" t="b">
        <v>0</v>
      </c>
      <c r="O742" t="s">
        <v>114</v>
      </c>
      <c r="P742" t="s">
        <v>114</v>
      </c>
      <c r="Q742" t="s">
        <v>114</v>
      </c>
      <c r="R742" t="s">
        <v>114</v>
      </c>
      <c r="S742" t="s">
        <v>114</v>
      </c>
      <c r="T742" t="s">
        <v>114</v>
      </c>
      <c r="U742" t="s">
        <v>114</v>
      </c>
      <c r="V742" t="s">
        <v>114</v>
      </c>
      <c r="W742" s="5">
        <v>43467</v>
      </c>
      <c r="X742" s="7" t="s">
        <v>114</v>
      </c>
      <c r="Y742" s="7"/>
      <c r="Z742" s="7" t="s">
        <v>4011</v>
      </c>
      <c r="AA742" s="7" t="s">
        <v>114</v>
      </c>
      <c r="AB742" s="7" t="s">
        <v>74</v>
      </c>
      <c r="AC742" s="10">
        <v>10</v>
      </c>
      <c r="AD742" s="3" t="s">
        <v>5967</v>
      </c>
      <c r="AE742" s="4" t="s">
        <v>5968</v>
      </c>
      <c r="AF742" s="7"/>
      <c r="AG742" s="7" t="s">
        <v>114</v>
      </c>
      <c r="AH742" s="10">
        <v>13</v>
      </c>
      <c r="AI742" s="3" t="s">
        <v>74</v>
      </c>
      <c r="AJ742" t="s">
        <v>114</v>
      </c>
      <c r="AK742" t="s">
        <v>114</v>
      </c>
      <c r="AL742" s="43" t="b">
        <v>0</v>
      </c>
      <c r="AM742" s="3"/>
      <c r="AN742" s="3"/>
      <c r="AO742" s="43" t="b">
        <v>0</v>
      </c>
      <c r="AP742" s="3" t="b">
        <v>0</v>
      </c>
      <c r="AQ742" s="3">
        <f>VLOOKUP(Table2[[#This Row],[Job-no]],Table3[],26,FALSE)</f>
        <v>3250</v>
      </c>
      <c r="AR742" t="str">
        <f t="shared" si="138"/>
        <v>SKVLED</v>
      </c>
      <c r="AS742" t="str">
        <f>VLOOKUP(AR742,Table1[],4,0)</f>
        <v>Grid LED</v>
      </c>
      <c r="AT742">
        <f>IF(BD742&gt;0,"Pattern",VLOOKUP(AR742,Table1[],5,0))</f>
        <v>0</v>
      </c>
      <c r="AU742" s="34">
        <f>IF(AT742="Pattern",WORKDAY(Table2[[#This Row],[Scheduled Ship Date]],-10),WORKDAY(Table2[[#This Row],[Scheduled Ship Date]],-4))</f>
        <v>43466</v>
      </c>
      <c r="AV742">
        <f>IF(Table2[[#This Row],[Extrusion cut double saw]]=TRUE,IF(O742="ToDo",IF(AT742="Pattern",Table2[[#This Row],[Total Sections]]*0.4,Table2[[#This Row],[Total Sections]]*0.12),0),IF(AT742="Pattern",Table2[[#This Row],[Total Sections]]*4,Table2[[#This Row],[Total Sections]]*1.2))</f>
        <v>15.6</v>
      </c>
      <c r="AW742" s="42"/>
      <c r="AX742" s="42">
        <f>IF(AT742="Pattern",Table2[[#This Row],[Scheduled Ship Date]]-2,Table2[[#This Row],[Scheduled Ship Date]]-3)</f>
        <v>43469</v>
      </c>
      <c r="AY742">
        <f>IF(Table2[[#This Row],[Pattern]]="Pattern",Table2[[#This Row],[Total Sections]]*4.82,Table2[[#This Row],[Total Sections]]*0.5)</f>
        <v>6.5</v>
      </c>
      <c r="AZ742" s="42"/>
      <c r="BA742" s="39">
        <f>((Table2[Total Sections]/Table2[Open Qty])-1)*Table2[Open Qty]*12.96</f>
        <v>0</v>
      </c>
      <c r="BB742" s="42"/>
      <c r="BC742" s="39" t="str">
        <f t="shared" si="140"/>
        <v>SKVLED-14-3200-80-40-2XVL-RE-W-UNV-DP-1-TB15-C(NLIGHT POWER PACK - NPP16-D)</v>
      </c>
      <c r="BD742" s="39">
        <f t="shared" si="141"/>
        <v>0</v>
      </c>
      <c r="BE742" s="39" t="b">
        <f>_xlfn.IFNA(VLOOKUP(Table2[[#This Row],[Job-no]],Table4[],9,FALSE),TRUE)</f>
        <v>1</v>
      </c>
      <c r="BF742" t="str">
        <f>VLOOKUP(AR742,Table1[],3,0)</f>
        <v>SKYVW</v>
      </c>
      <c r="BG742" s="39" t="b">
        <f>_xlfn.IFNA(VLOOKUP(Table2[[#This Row],[Job-no]],Table4[],14,FALSE),TRUE)</f>
        <v>0</v>
      </c>
      <c r="BH742" s="39" t="str">
        <f>_xlfn.IFNA(VLOOKUP(Table2[[#This Row],[Job-no]],Table4[],11,FALSE),"Done")</f>
        <v/>
      </c>
      <c r="BI742" s="39">
        <f>IF(Table2[[#This Row],[Pattern]]="Pattern",VLOOKUP(Table2[[#This Row],[Product Code]],'Routing data'!$A$2:$W$470,13,FALSE),VLOOKUP(Table2[[#This Row],[Product Code]],'Routing data'!$A$2:$W$470,3,FALSE))</f>
        <v>0</v>
      </c>
      <c r="BJ742" s="39">
        <f>IF(Table2[[#This Row],[Pattern]]="Pattern",VLOOKUP(Table2[[#This Row],[Product Code]],'Routing data'!$A$2:$W$470,14,FALSE),VLOOKUP(Table2[[#This Row],[Product Code]],'Routing data'!$A$2:$W$470,4,FALSE))</f>
        <v>0</v>
      </c>
      <c r="BK742" s="39">
        <f>VLOOKUP(Table2[[#This Row],[Product Code]],'Routing data'!A$4:W$524,16,FALSE)</f>
        <v>0</v>
      </c>
      <c r="BL742" s="42" t="str">
        <f>IF(Table2[[#This Row],[Milling Required]]=0,"x",IF(AT742="Pattern",B742-10,B742-4))</f>
        <v>x</v>
      </c>
      <c r="BM742" s="42" t="str">
        <f>IF(Table2[[#This Row],[Punching Required]]=0,"x",IF(AT742="Pattern",B742-8,B742-2))</f>
        <v>x</v>
      </c>
      <c r="BN742" s="42">
        <f t="shared" si="142"/>
        <v>43469</v>
      </c>
      <c r="BO742" s="39" t="str">
        <f>IF(Table2[[#This Row],[Milling]]="x","x",Table2[[#This Row],[Total Sections]]*2)</f>
        <v>x</v>
      </c>
      <c r="BP742" s="39" t="str">
        <f>IF(Table2[[#This Row],[Punching]]="x","x",Table2[Total Sections]*2)</f>
        <v>x</v>
      </c>
      <c r="BQ742" s="39">
        <f>IF(Table2[[#This Row],[Pattern]]="Pattern",Table2[Total Sections]*3,Table2[Total Sections]*1.5)</f>
        <v>19.5</v>
      </c>
      <c r="BR742" s="42"/>
      <c r="BS742" s="42"/>
      <c r="BT742" s="42"/>
      <c r="BU742" s="39"/>
      <c r="BV742" s="122" t="str">
        <f>_xlfn.IFNA(VLOOKUP(Table2[[#This Row],[Job-no]],Table4[],16,FALSE),"Ready")</f>
        <v/>
      </c>
      <c r="BW742" s="122" t="str">
        <f>_xlfn.IFNA(VLOOKUP(Table2[[#This Row],[Job-no]],Table4[],21,FALSE),"Ready")</f>
        <v/>
      </c>
      <c r="BX742" s="39" t="b">
        <f>_xlfn.IFNA(VLOOKUP(Table2[[#This Row],[Job-no]],Table4[],10,FALSE),TRUE)</f>
        <v>0</v>
      </c>
      <c r="BY742" s="39" t="str">
        <f>_xlfn.IFNA(VLOOKUP(Table2[[#This Row],[Job-no]],Table4[],22,FALSE),"Ready")</f>
        <v/>
      </c>
      <c r="BZ742" s="120">
        <f t="shared" si="144"/>
        <v>43472</v>
      </c>
      <c r="CA742" s="120" t="str">
        <f ca="1">IF(OR(Table2[[#This Row],[Saw Date]]=TODAY(),Table2[[#This Row],[Saw Date]]=TODAY()+1), Table2[[#This Row],[Saw Date]],IF(Table2[[#This Row],[Extrusion cut double saw]],"Done",""))</f>
        <v/>
      </c>
      <c r="CB742" s="120" t="str">
        <f ca="1">IF(OR(Table2[[#This Row],[Lens Date]]=TODAY(),Table2[[#This Row],[Lens Date]]=TODAY()+1), Table2[[#This Row],[Lens Date]],IF(Table2[[#This Row],[MSLens]]="Done","Done",""))</f>
        <v/>
      </c>
      <c r="CC742" s="120" t="str">
        <f ca="1">IF(OR(Table2[[#This Row],[Milling Date]]=TODAY(),Table2[[#This Row],[Milling Date]]=TODAY()+1), Table2[[#This Row],[Milling Date]],IF(Table2[[#This Row],[CNC Holes]]="Ready","Done",""))</f>
        <v/>
      </c>
      <c r="CD742" s="120" t="str">
        <f ca="1">IF(OR(Table2[[#This Row],[Welding Date]]=TODAY(),Table2[[#This Row],[Welding Date]]=TODAY()+1), Table2[[#This Row],[Welding Date]],IF(Table2[[#This Row],[Welding Corners]]="Ready","Done",""))</f>
        <v/>
      </c>
      <c r="CE742" s="120" t="str">
        <f ca="1">IF(OR(Table2[[#This Row],[Puching Date]]=TODAY(),Table2[[#This Row],[Puching Date]]=TODAY()+1), Table2[[#This Row],[Puching Date]],IF(Table2[[#This Row],[Punch Holes]]="Ready","Done",""))</f>
        <v/>
      </c>
      <c r="CF742" s="120" t="str">
        <f ca="1">IF(OR(Table2[[#This Row],[Housing Date2]]=TODAY(),Table2[[#This Row],[Housing Date2]]=TODAY()+1),Table2[[#This Row],[Housing Date2]],IF(Table2[[#This Row],[Body Assembly]],"Done",""))</f>
        <v/>
      </c>
      <c r="CG742" s="120" t="str">
        <f>_xlfn.IFNA(VLOOKUP(Table2[[#This Row],[Job-no]],Table4[],7,FALSE),"Done")</f>
        <v>Machine Shop Started</v>
      </c>
    </row>
    <row r="743" spans="1:85" x14ac:dyDescent="0.25">
      <c r="A743" s="39" t="str">
        <f>_xlfn.CONCAT(Table2[[#This Row],[Order]],"-",Table2[[#This Row],[Line]])</f>
        <v>77352-1</v>
      </c>
      <c r="B743" s="1">
        <v>43472</v>
      </c>
      <c r="C743" s="10">
        <v>77352</v>
      </c>
      <c r="D743" s="7" t="s">
        <v>2460</v>
      </c>
      <c r="E743" s="10">
        <v>1</v>
      </c>
      <c r="F743" s="10">
        <v>1</v>
      </c>
      <c r="G743" s="7" t="s">
        <v>165</v>
      </c>
      <c r="H743" s="10">
        <v>2</v>
      </c>
      <c r="I743" s="43" t="b">
        <v>1</v>
      </c>
      <c r="J743" s="43" t="b">
        <v>0</v>
      </c>
      <c r="K743" t="s">
        <v>135</v>
      </c>
      <c r="L743" s="43" t="b">
        <v>0</v>
      </c>
      <c r="M743" s="43" t="b">
        <v>1</v>
      </c>
      <c r="N743" s="43" t="b">
        <v>1</v>
      </c>
      <c r="O743" t="s">
        <v>114</v>
      </c>
      <c r="P743" t="s">
        <v>114</v>
      </c>
      <c r="Q743" t="s">
        <v>114</v>
      </c>
      <c r="R743" t="s">
        <v>114</v>
      </c>
      <c r="S743" t="s">
        <v>114</v>
      </c>
      <c r="T743" t="s">
        <v>114</v>
      </c>
      <c r="U743" t="s">
        <v>114</v>
      </c>
      <c r="V743" t="s">
        <v>114</v>
      </c>
      <c r="W743" s="5">
        <v>43467</v>
      </c>
      <c r="X743" s="7" t="s">
        <v>151</v>
      </c>
      <c r="Y743" s="7"/>
      <c r="Z743" s="7" t="s">
        <v>4640</v>
      </c>
      <c r="AA743" s="7" t="s">
        <v>125</v>
      </c>
      <c r="AB743" s="7" t="s">
        <v>74</v>
      </c>
      <c r="AC743" s="10">
        <v>12</v>
      </c>
      <c r="AD743" s="3" t="s">
        <v>5967</v>
      </c>
      <c r="AE743" s="4" t="s">
        <v>5968</v>
      </c>
      <c r="AF743" s="7"/>
      <c r="AG743" s="7" t="s">
        <v>114</v>
      </c>
      <c r="AH743" s="10">
        <v>2</v>
      </c>
      <c r="AI743" s="3" t="s">
        <v>74</v>
      </c>
      <c r="AJ743" t="s">
        <v>114</v>
      </c>
      <c r="AK743" t="s">
        <v>114</v>
      </c>
      <c r="AL743" s="43" t="b">
        <v>0</v>
      </c>
      <c r="AM743" s="3"/>
      <c r="AN743" s="3"/>
      <c r="AO743" s="43" t="b">
        <v>0</v>
      </c>
      <c r="AP743" s="3" t="b">
        <v>1</v>
      </c>
      <c r="AQ743" s="3">
        <f>VLOOKUP(Table2[[#This Row],[Job-no]],Table3[],26,FALSE)</f>
        <v>384</v>
      </c>
      <c r="AR743" t="str">
        <f t="shared" si="138"/>
        <v>BBRLED</v>
      </c>
      <c r="AS743" t="str">
        <f>VLOOKUP(AR743,Table1[],4,0)</f>
        <v>recessed</v>
      </c>
      <c r="AT743">
        <f>IF(BD743&gt;0,"Pattern",VLOOKUP(AR743,Table1[],5,0))</f>
        <v>0</v>
      </c>
      <c r="AU743" s="34">
        <f>IF(AT743="Pattern",WORKDAY(Table2[[#This Row],[Scheduled Ship Date]],-10),WORKDAY(Table2[[#This Row],[Scheduled Ship Date]],-4))</f>
        <v>43466</v>
      </c>
      <c r="AV743" s="39">
        <f>IF(Table2[[#This Row],[Extrusion cut double saw]]=TRUE,IF(O743="ToDo",IF(AT743="Pattern",Table2[[#This Row],[Total Sections]]*0.4,Table2[[#This Row],[Total Sections]]*0.12),0),IF(AT743="Pattern",Table2[[#This Row],[Total Sections]]*4,Table2[[#This Row],[Total Sections]]*1.2))</f>
        <v>0</v>
      </c>
      <c r="AW743" s="42"/>
      <c r="AX743" s="42">
        <f>IF(AT743="Pattern",Table2[[#This Row],[Scheduled Ship Date]]-2,Table2[[#This Row],[Scheduled Ship Date]]-3)</f>
        <v>43469</v>
      </c>
      <c r="AY743" s="39">
        <f>IF(Table2[[#This Row],[Pattern]]="Pattern",Table2[[#This Row],[Total Sections]]*4.82,Table2[[#This Row],[Total Sections]]*0.5)</f>
        <v>1</v>
      </c>
      <c r="AZ743" s="42"/>
      <c r="BA743" s="39">
        <f>((Table2[Total Sections]/Table2[Open Qty])-1)*Table2[Open Qty]*12.96</f>
        <v>0</v>
      </c>
      <c r="BB743" s="39"/>
      <c r="BC743" s="39" t="str">
        <f t="shared" si="140"/>
        <v>BBRLED-1250-80-30-FL-4' 0"-W-U</v>
      </c>
      <c r="BD743" s="39">
        <f t="shared" si="141"/>
        <v>0</v>
      </c>
      <c r="BE743" s="39" t="b">
        <f>_xlfn.IFNA(VLOOKUP(Table2[[#This Row],[Job-no]],Table4[],9,FALSE),TRUE)</f>
        <v>1</v>
      </c>
      <c r="BF743" s="39"/>
      <c r="BG743" s="39" t="b">
        <f>_xlfn.IFNA(VLOOKUP(Table2[[#This Row],[Job-no]],Table4[],14,FALSE),TRUE)</f>
        <v>1</v>
      </c>
      <c r="BH743" s="39" t="str">
        <f>_xlfn.IFNA(VLOOKUP(Table2[[#This Row],[Job-no]],Table4[],11,FALSE),"Done")</f>
        <v>Done</v>
      </c>
      <c r="BI743" s="39">
        <f>IF(Table2[[#This Row],[Pattern]]="Pattern",VLOOKUP(Table2[[#This Row],[Product Code]],'Routing data'!$A$2:$W$470,13,FALSE),VLOOKUP(Table2[[#This Row],[Product Code]],'Routing data'!$A$2:$W$470,3,FALSE))</f>
        <v>0</v>
      </c>
      <c r="BJ743" s="39">
        <f>IF(Table2[[#This Row],[Pattern]]="Pattern",VLOOKUP(Table2[[#This Row],[Product Code]],'Routing data'!$A$2:$W$470,14,FALSE),VLOOKUP(Table2[[#This Row],[Product Code]],'Routing data'!$A$2:$W$470,4,FALSE))</f>
        <v>3</v>
      </c>
      <c r="BK743" s="39">
        <f>VLOOKUP(Table2[[#This Row],[Product Code]],'Routing data'!A$4:W$524,16,FALSE)</f>
        <v>0</v>
      </c>
      <c r="BL743" s="42" t="str">
        <f>IF(Table2[[#This Row],[Milling Required]]=0,"x",IF(AT743="Pattern",B743-10,B743-4))</f>
        <v>x</v>
      </c>
      <c r="BM743" s="39"/>
      <c r="BN743" s="42">
        <f t="shared" si="142"/>
        <v>43469</v>
      </c>
      <c r="BO743" s="39" t="str">
        <f>IF(Table2[[#This Row],[Milling]]="x","x",Table2[[#This Row],[Total Sections]]*2)</f>
        <v>x</v>
      </c>
      <c r="BP743" s="39">
        <f>IF(Table2[[#This Row],[Punching]]="x","x",Table2[Total Sections]*2)</f>
        <v>4</v>
      </c>
      <c r="BQ743" s="39">
        <f>IF(Table2[[#This Row],[Pattern]]="Pattern",Table2[Total Sections]*3,Table2[Total Sections]*1.5)</f>
        <v>3</v>
      </c>
      <c r="BR743" s="39"/>
      <c r="BS743" s="39"/>
      <c r="BT743" s="39"/>
      <c r="BU743" s="39"/>
      <c r="BV743" s="39" t="str">
        <f>_xlfn.IFNA(VLOOKUP(Table2[[#This Row],[Job-no]],Table4[],16,FALSE),"Ready")</f>
        <v/>
      </c>
      <c r="BW743" s="39" t="str">
        <f>_xlfn.IFNA(VLOOKUP(Table2[[#This Row],[Job-no]],Table4[],21,FALSE),"Ready")</f>
        <v/>
      </c>
      <c r="BX743" s="39" t="b">
        <f>_xlfn.IFNA(VLOOKUP(Table2[[#This Row],[Job-no]],Table4[],10,FALSE),TRUE)</f>
        <v>0</v>
      </c>
      <c r="BY743" s="39" t="str">
        <f>_xlfn.IFNA(VLOOKUP(Table2[[#This Row],[Job-no]],Table4[],22,FALSE),"Ready")</f>
        <v/>
      </c>
      <c r="BZ743" s="120">
        <f t="shared" si="144"/>
        <v>43472</v>
      </c>
      <c r="CA743" s="120" t="str">
        <f ca="1">IF(OR(Table2[[#This Row],[Saw Date]]=TODAY(),Table2[[#This Row],[Saw Date]]=TODAY()+1), Table2[[#This Row],[Saw Date]],IF(Table2[[#This Row],[Extrusion cut double saw]],"Done",""))</f>
        <v>Done</v>
      </c>
      <c r="CB743" s="120" t="str">
        <f ca="1">IF(OR(Table2[[#This Row],[Lens Date]]=TODAY(),Table2[[#This Row],[Lens Date]]=TODAY()+1), Table2[[#This Row],[Lens Date]],IF(Table2[[#This Row],[MSLens]]="Done","Done",""))</f>
        <v>Done</v>
      </c>
      <c r="CC743" s="120" t="str">
        <f ca="1">IF(OR(Table2[[#This Row],[Milling Date]]=TODAY(),Table2[[#This Row],[Milling Date]]=TODAY()+1), Table2[[#This Row],[Milling Date]],IF(Table2[[#This Row],[CNC Holes]]="Ready","Done",""))</f>
        <v/>
      </c>
      <c r="CD743" s="120" t="str">
        <f ca="1">IF(OR(Table2[[#This Row],[Welding Date]]=TODAY(),Table2[[#This Row],[Welding Date]]=TODAY()+1), Table2[[#This Row],[Welding Date]],IF(Table2[[#This Row],[Welding Corners]]="Ready","Done",""))</f>
        <v/>
      </c>
      <c r="CE743" s="120" t="str">
        <f ca="1">IF(OR(Table2[[#This Row],[Puching Date]]=TODAY(),Table2[[#This Row],[Puching Date]]=TODAY()+1), Table2[[#This Row],[Puching Date]],IF(Table2[[#This Row],[Punch Holes]]="Ready","Done",""))</f>
        <v/>
      </c>
      <c r="CF743" s="120" t="str">
        <f ca="1">IF(OR(Table2[[#This Row],[Housing Date2]]=TODAY(),Table2[[#This Row],[Housing Date2]]=TODAY()+1),Table2[[#This Row],[Housing Date2]],IF(Table2[[#This Row],[Body Assembly]],"Done",""))</f>
        <v/>
      </c>
      <c r="CG743" s="120" t="str">
        <f>_xlfn.IFNA(VLOOKUP(Table2[[#This Row],[Job-no]],Table4[],7,FALSE),"Done")</f>
        <v>Machine Shop Started</v>
      </c>
    </row>
    <row r="744" spans="1:85" x14ac:dyDescent="0.25">
      <c r="A744" s="39" t="str">
        <f>_xlfn.CONCAT(Table2[[#This Row],[Order]],"-",Table2[[#This Row],[Line]])</f>
        <v>77455-1</v>
      </c>
      <c r="B744" s="1">
        <v>43472</v>
      </c>
      <c r="C744" s="10">
        <v>77455</v>
      </c>
      <c r="D744" s="7" t="s">
        <v>2428</v>
      </c>
      <c r="E744" s="10">
        <v>1</v>
      </c>
      <c r="F744" s="10">
        <v>1</v>
      </c>
      <c r="G744" s="7" t="s">
        <v>165</v>
      </c>
      <c r="H744" s="10">
        <v>1</v>
      </c>
      <c r="I744" s="43" t="b">
        <v>1</v>
      </c>
      <c r="J744" s="43" t="b">
        <v>0</v>
      </c>
      <c r="K744" t="s">
        <v>114</v>
      </c>
      <c r="L744" s="43" t="b">
        <v>0</v>
      </c>
      <c r="M744" s="43" t="b">
        <v>0</v>
      </c>
      <c r="N744" s="43" t="b">
        <v>1</v>
      </c>
      <c r="O744" t="s">
        <v>114</v>
      </c>
      <c r="P744" t="s">
        <v>114</v>
      </c>
      <c r="Q744" t="s">
        <v>114</v>
      </c>
      <c r="R744" t="s">
        <v>114</v>
      </c>
      <c r="S744" t="s">
        <v>114</v>
      </c>
      <c r="T744" t="s">
        <v>114</v>
      </c>
      <c r="U744" t="s">
        <v>114</v>
      </c>
      <c r="V744" t="s">
        <v>114</v>
      </c>
      <c r="W744" s="5">
        <v>43467</v>
      </c>
      <c r="X744" s="7" t="s">
        <v>151</v>
      </c>
      <c r="Y744" s="7"/>
      <c r="Z744" s="7" t="s">
        <v>5097</v>
      </c>
      <c r="AA744" s="7" t="s">
        <v>114</v>
      </c>
      <c r="AB744" s="7" t="s">
        <v>112</v>
      </c>
      <c r="AC744" s="10">
        <v>12</v>
      </c>
      <c r="AD744" s="3" t="s">
        <v>5967</v>
      </c>
      <c r="AE744" s="4" t="s">
        <v>5968</v>
      </c>
      <c r="AF744" s="7"/>
      <c r="AG744" s="7" t="s">
        <v>114</v>
      </c>
      <c r="AH744" s="10">
        <v>1</v>
      </c>
      <c r="AI744" s="3" t="s">
        <v>180</v>
      </c>
      <c r="AJ744" t="s">
        <v>114</v>
      </c>
      <c r="AK744" t="s">
        <v>114</v>
      </c>
      <c r="AL744" s="43" t="b">
        <v>0</v>
      </c>
      <c r="AM744" s="3"/>
      <c r="AN744" s="3"/>
      <c r="AO744" s="43" t="b">
        <v>0</v>
      </c>
      <c r="AP744" s="3" t="b">
        <v>0</v>
      </c>
      <c r="AQ744" s="3">
        <f>VLOOKUP(Table2[[#This Row],[Job-no]],Table3[],26,FALSE)</f>
        <v>1000</v>
      </c>
      <c r="AR744" t="str">
        <f t="shared" si="138"/>
        <v>BBPRLED</v>
      </c>
      <c r="AS744" t="str">
        <f>VLOOKUP(AR744,Table1[],4,0)</f>
        <v>recessed</v>
      </c>
      <c r="AT744">
        <f>IF(BD744&gt;0,"Pattern",VLOOKUP(AR744,Table1[],5,0))</f>
        <v>0</v>
      </c>
      <c r="AU744" s="34">
        <f>IF(AT744="Pattern",WORKDAY(Table2[[#This Row],[Scheduled Ship Date]],-10),WORKDAY(Table2[[#This Row],[Scheduled Ship Date]],-4))</f>
        <v>43466</v>
      </c>
      <c r="AV744" s="39">
        <f>IF(Table2[[#This Row],[Extrusion cut double saw]]=TRUE,IF(O744="ToDo",IF(AT744="Pattern",Table2[[#This Row],[Total Sections]]*0.4,Table2[[#This Row],[Total Sections]]*0.12),0),IF(AT744="Pattern",Table2[[#This Row],[Total Sections]]*4,Table2[[#This Row],[Total Sections]]*1.2))</f>
        <v>0</v>
      </c>
      <c r="AW744" s="42"/>
      <c r="AX744" s="42">
        <f>IF(AT744="Pattern",Table2[[#This Row],[Scheduled Ship Date]]-2,Table2[[#This Row],[Scheduled Ship Date]]-3)</f>
        <v>43469</v>
      </c>
      <c r="AY744" s="39">
        <f>IF(Table2[[#This Row],[Pattern]]="Pattern",Table2[[#This Row],[Total Sections]]*4.82,Table2[[#This Row],[Total Sections]]*0.5)</f>
        <v>0.5</v>
      </c>
      <c r="AZ744" s="42">
        <f ca="1">TODAY()+1</f>
        <v>43468</v>
      </c>
      <c r="BA744" s="39">
        <f>((Table2[Total Sections]/Table2[Open Qty])-1)*Table2[Open Qty]*12.96</f>
        <v>0</v>
      </c>
      <c r="BB744" s="39"/>
      <c r="BC744" s="39" t="str">
        <f t="shared" si="140"/>
        <v>BBPRLED-750-90-35-RG3-100"-W-UNV-DP-1-DF-C(JOIN TO EXIST)</v>
      </c>
      <c r="BD744" s="39">
        <f t="shared" si="141"/>
        <v>0</v>
      </c>
      <c r="BE744" s="39" t="b">
        <f>_xlfn.IFNA(VLOOKUP(Table2[[#This Row],[Job-no]],Table4[],9,FALSE),TRUE)</f>
        <v>1</v>
      </c>
      <c r="BF744" s="39"/>
      <c r="BG744" s="39" t="b">
        <f>_xlfn.IFNA(VLOOKUP(Table2[[#This Row],[Job-no]],Table4[],14,FALSE),TRUE)</f>
        <v>1</v>
      </c>
      <c r="BH744" s="39" t="str">
        <f>_xlfn.IFNA(VLOOKUP(Table2[[#This Row],[Job-no]],Table4[],11,FALSE),"Done")</f>
        <v/>
      </c>
      <c r="BI744" s="39">
        <f>IF(Table2[[#This Row],[Pattern]]="Pattern",VLOOKUP(Table2[[#This Row],[Product Code]],'Routing data'!$A$2:$W$470,13,FALSE),VLOOKUP(Table2[[#This Row],[Product Code]],'Routing data'!$A$2:$W$470,3,FALSE))</f>
        <v>0</v>
      </c>
      <c r="BJ744" s="39">
        <f>IF(Table2[[#This Row],[Pattern]]="Pattern",VLOOKUP(Table2[[#This Row],[Product Code]],'Routing data'!$A$2:$W$470,14,FALSE),VLOOKUP(Table2[[#This Row],[Product Code]],'Routing data'!$A$2:$W$470,4,FALSE))</f>
        <v>3</v>
      </c>
      <c r="BK744" s="39">
        <f>VLOOKUP(Table2[[#This Row],[Product Code]],'Routing data'!A$4:W$524,16,FALSE)</f>
        <v>0</v>
      </c>
      <c r="BL744" s="42" t="str">
        <f>IF(Table2[[#This Row],[Milling Required]]=0,"x",IF(AT744="Pattern",B744-10,B744-4))</f>
        <v>x</v>
      </c>
      <c r="BM744" s="39"/>
      <c r="BN744" s="42">
        <f t="shared" si="142"/>
        <v>43469</v>
      </c>
      <c r="BO744" s="39" t="str">
        <f>IF(Table2[[#This Row],[Milling]]="x","x",Table2[[#This Row],[Total Sections]]*2)</f>
        <v>x</v>
      </c>
      <c r="BP744" s="39">
        <f>IF(Table2[[#This Row],[Punching]]="x","x",Table2[Total Sections]*2)</f>
        <v>2</v>
      </c>
      <c r="BQ744" s="39">
        <f>IF(Table2[[#This Row],[Pattern]]="Pattern",Table2[Total Sections]*3,Table2[Total Sections]*1.5)</f>
        <v>1.5</v>
      </c>
      <c r="BR744" s="42"/>
      <c r="BS744" s="39"/>
      <c r="BT744" s="39"/>
      <c r="BU744" s="39"/>
      <c r="BV744" s="39" t="str">
        <f>_xlfn.IFNA(VLOOKUP(Table2[[#This Row],[Job-no]],Table4[],16,FALSE),"Ready")</f>
        <v/>
      </c>
      <c r="BW744" s="39" t="str">
        <f>_xlfn.IFNA(VLOOKUP(Table2[[#This Row],[Job-no]],Table4[],21,FALSE),"Ready")</f>
        <v/>
      </c>
      <c r="BX744" s="39" t="b">
        <f>_xlfn.IFNA(VLOOKUP(Table2[[#This Row],[Job-no]],Table4[],10,FALSE),TRUE)</f>
        <v>0</v>
      </c>
      <c r="BY744" s="39" t="str">
        <f>_xlfn.IFNA(VLOOKUP(Table2[[#This Row],[Job-no]],Table4[],22,FALSE),"Ready")</f>
        <v/>
      </c>
      <c r="BZ744" s="120">
        <f t="shared" si="144"/>
        <v>43472</v>
      </c>
      <c r="CA744" s="120" t="str">
        <f ca="1">IF(OR(Table2[[#This Row],[Saw Date]]=TODAY(),Table2[[#This Row],[Saw Date]]=TODAY()+1), Table2[[#This Row],[Saw Date]],IF(Table2[[#This Row],[Extrusion cut double saw]],"Done",""))</f>
        <v>Done</v>
      </c>
      <c r="CB744" s="120">
        <f ca="1">IF(OR(Table2[[#This Row],[Lens Date]]=TODAY(),Table2[[#This Row],[Lens Date]]=TODAY()+1), Table2[[#This Row],[Lens Date]],IF(Table2[[#This Row],[MSLens]]="Done","Done",""))</f>
        <v>43468</v>
      </c>
      <c r="CC744" s="120" t="str">
        <f ca="1">IF(OR(Table2[[#This Row],[Milling Date]]=TODAY(),Table2[[#This Row],[Milling Date]]=TODAY()+1), Table2[[#This Row],[Milling Date]],IF(Table2[[#This Row],[CNC Holes]]="Ready","Done",""))</f>
        <v/>
      </c>
      <c r="CD744" s="120" t="str">
        <f ca="1">IF(OR(Table2[[#This Row],[Welding Date]]=TODAY(),Table2[[#This Row],[Welding Date]]=TODAY()+1), Table2[[#This Row],[Welding Date]],IF(Table2[[#This Row],[Welding Corners]]="Ready","Done",""))</f>
        <v/>
      </c>
      <c r="CE744" s="120" t="str">
        <f ca="1">IF(OR(Table2[[#This Row],[Puching Date]]=TODAY(),Table2[[#This Row],[Puching Date]]=TODAY()+1), Table2[[#This Row],[Puching Date]],IF(Table2[[#This Row],[Punch Holes]]="Ready","Done",""))</f>
        <v/>
      </c>
      <c r="CF744" s="120" t="str">
        <f ca="1">IF(OR(Table2[[#This Row],[Housing Date2]]=TODAY(),Table2[[#This Row],[Housing Date2]]=TODAY()+1),Table2[[#This Row],[Housing Date2]],IF(Table2[[#This Row],[Body Assembly]],"Done",""))</f>
        <v/>
      </c>
      <c r="CG744" s="120" t="str">
        <f>_xlfn.IFNA(VLOOKUP(Table2[[#This Row],[Job-no]],Table4[],7,FALSE),"Done")</f>
        <v>Machine Shop Started</v>
      </c>
    </row>
    <row r="745" spans="1:85" x14ac:dyDescent="0.25">
      <c r="A745" s="39" t="str">
        <f>_xlfn.CONCAT(Table2[[#This Row],[Order]],"-",Table2[[#This Row],[Line]])</f>
        <v>77550-1</v>
      </c>
      <c r="B745" s="1">
        <v>43472</v>
      </c>
      <c r="C745" s="10">
        <v>77550</v>
      </c>
      <c r="D745" s="7" t="s">
        <v>2965</v>
      </c>
      <c r="E745" s="10">
        <v>1</v>
      </c>
      <c r="F745" s="10">
        <v>1</v>
      </c>
      <c r="G745" s="7" t="s">
        <v>165</v>
      </c>
      <c r="H745" s="10">
        <v>2</v>
      </c>
      <c r="I745" s="43" t="b">
        <v>1</v>
      </c>
      <c r="J745" s="43" t="b">
        <v>0</v>
      </c>
      <c r="K745" t="s">
        <v>135</v>
      </c>
      <c r="L745" s="43" t="b">
        <v>0</v>
      </c>
      <c r="M745" s="43" t="b">
        <v>1</v>
      </c>
      <c r="N745" s="43" t="b">
        <v>0</v>
      </c>
      <c r="O745" t="s">
        <v>114</v>
      </c>
      <c r="P745" t="s">
        <v>114</v>
      </c>
      <c r="Q745" t="s">
        <v>114</v>
      </c>
      <c r="R745" t="s">
        <v>114</v>
      </c>
      <c r="S745" t="s">
        <v>114</v>
      </c>
      <c r="T745" t="s">
        <v>114</v>
      </c>
      <c r="U745" t="s">
        <v>114</v>
      </c>
      <c r="V745" t="s">
        <v>114</v>
      </c>
      <c r="W745" s="5">
        <v>43467</v>
      </c>
      <c r="X745" s="7" t="s">
        <v>114</v>
      </c>
      <c r="Y745" s="7"/>
      <c r="Z745" s="7" t="s">
        <v>4035</v>
      </c>
      <c r="AA745" s="7" t="s">
        <v>114</v>
      </c>
      <c r="AB745" s="7" t="s">
        <v>74</v>
      </c>
      <c r="AC745" s="10">
        <v>12</v>
      </c>
      <c r="AD745" s="3" t="s">
        <v>5967</v>
      </c>
      <c r="AE745" s="4" t="s">
        <v>5968</v>
      </c>
      <c r="AF745" s="7"/>
      <c r="AG745" s="7" t="s">
        <v>114</v>
      </c>
      <c r="AH745" s="10">
        <v>6</v>
      </c>
      <c r="AI745" s="3" t="s">
        <v>74</v>
      </c>
      <c r="AJ745" t="s">
        <v>114</v>
      </c>
      <c r="AK745" t="s">
        <v>114</v>
      </c>
      <c r="AL745" s="43" t="b">
        <v>0</v>
      </c>
      <c r="AM745" s="3"/>
      <c r="AN745" s="3"/>
      <c r="AO745" s="43" t="b">
        <v>0</v>
      </c>
      <c r="AP745" s="3" t="b">
        <v>0</v>
      </c>
      <c r="AQ745" s="3">
        <f>VLOOKUP(Table2[[#This Row],[Job-no]],Table3[],26,FALSE)</f>
        <v>5760</v>
      </c>
      <c r="AR745" t="str">
        <f t="shared" si="138"/>
        <v>BBPRLED</v>
      </c>
      <c r="AS745" t="str">
        <f>VLOOKUP(AR745,Table1[],4,0)</f>
        <v>recessed</v>
      </c>
      <c r="AT745">
        <f>IF(BD745&gt;0,"Pattern",VLOOKUP(AR745,Table1[],5,0))</f>
        <v>0</v>
      </c>
      <c r="AU745" s="34">
        <f>IF(AT745="Pattern",WORKDAY(Table2[[#This Row],[Scheduled Ship Date]],-10),WORKDAY(Table2[[#This Row],[Scheduled Ship Date]],-4))</f>
        <v>43466</v>
      </c>
      <c r="AV745" s="39">
        <f>IF(Table2[[#This Row],[Extrusion cut double saw]]=TRUE,IF(O745="ToDo",IF(AT745="Pattern",Table2[[#This Row],[Total Sections]]*0.4,Table2[[#This Row],[Total Sections]]*0.12),0),IF(AT745="Pattern",Table2[[#This Row],[Total Sections]]*4,Table2[[#This Row],[Total Sections]]*1.2))</f>
        <v>7.1999999999999993</v>
      </c>
      <c r="AW745" s="42">
        <f ca="1">TODAY()+2</f>
        <v>43469</v>
      </c>
      <c r="AX745" s="42">
        <f>IF(AT745="Pattern",Table2[[#This Row],[Scheduled Ship Date]]-2,Table2[[#This Row],[Scheduled Ship Date]]-3)</f>
        <v>43469</v>
      </c>
      <c r="AY745" s="39">
        <f>IF(Table2[[#This Row],[Pattern]]="Pattern",Table2[[#This Row],[Total Sections]]*4.82,Table2[[#This Row],[Total Sections]]*0.5)</f>
        <v>3</v>
      </c>
      <c r="AZ745" s="42"/>
      <c r="BA745" s="39">
        <f>((Table2[Total Sections]/Table2[Open Qty])-1)*Table2[Open Qty]*12.96</f>
        <v>51.84</v>
      </c>
      <c r="BB745" s="39"/>
      <c r="BC745" s="39" t="str">
        <f t="shared" si="140"/>
        <v>BBPRLED-400-80-30-RG2-30' 0"-W-UNV-DP-1-DF</v>
      </c>
      <c r="BD745" s="39">
        <f t="shared" si="141"/>
        <v>0</v>
      </c>
      <c r="BE745" s="39" t="b">
        <f>_xlfn.IFNA(VLOOKUP(Table2[[#This Row],[Job-no]],Table4[],9,FALSE),TRUE)</f>
        <v>1</v>
      </c>
      <c r="BF745" t="str">
        <f>VLOOKUP(AR745,Table1[],3,0)</f>
        <v>B4LED</v>
      </c>
      <c r="BG745" s="39" t="b">
        <f>_xlfn.IFNA(VLOOKUP(Table2[[#This Row],[Job-no]],Table4[],14,FALSE),TRUE)</f>
        <v>0</v>
      </c>
      <c r="BH745" s="39" t="str">
        <f>_xlfn.IFNA(VLOOKUP(Table2[[#This Row],[Job-no]],Table4[],11,FALSE),"Done")</f>
        <v>Done</v>
      </c>
      <c r="BI745" s="39">
        <f>IF(Table2[[#This Row],[Pattern]]="Pattern",VLOOKUP(Table2[[#This Row],[Product Code]],'Routing data'!$A$2:$W$470,13,FALSE),VLOOKUP(Table2[[#This Row],[Product Code]],'Routing data'!$A$2:$W$470,3,FALSE))</f>
        <v>0</v>
      </c>
      <c r="BJ745" s="39">
        <f>IF(Table2[[#This Row],[Pattern]]="Pattern",VLOOKUP(Table2[[#This Row],[Product Code]],'Routing data'!$A$2:$W$470,14,FALSE),VLOOKUP(Table2[[#This Row],[Product Code]],'Routing data'!$A$2:$W$470,4,FALSE))</f>
        <v>3</v>
      </c>
      <c r="BK745" s="39">
        <f>VLOOKUP(Table2[[#This Row],[Product Code]],'Routing data'!A$4:W$524,16,FALSE)</f>
        <v>0</v>
      </c>
      <c r="BL745" s="42" t="str">
        <f>IF(Table2[[#This Row],[Milling Required]]=0,"x",IF(AT745="Pattern",B745-10,B745-4))</f>
        <v>x</v>
      </c>
      <c r="BM745" s="42">
        <f>IF(Table2[[#This Row],[Punching Required]]=0,"x",IF(AT745="Pattern",B745-8,B745-2))</f>
        <v>43470</v>
      </c>
      <c r="BN745" s="42">
        <f t="shared" si="142"/>
        <v>43469</v>
      </c>
      <c r="BO745" s="39" t="str">
        <f>IF(Table2[[#This Row],[Milling]]="x","x",Table2[[#This Row],[Total Sections]]*2)</f>
        <v>x</v>
      </c>
      <c r="BP745" s="39">
        <f>IF(Table2[[#This Row],[Punching]]="x","x",Table2[Total Sections]*2)</f>
        <v>12</v>
      </c>
      <c r="BQ745" s="39">
        <f>IF(Table2[[#This Row],[Pattern]]="Pattern",Table2[Total Sections]*3,Table2[Total Sections]*1.5)</f>
        <v>9</v>
      </c>
      <c r="BR745" s="42"/>
      <c r="BS745" s="42">
        <f ca="1">TODAY()</f>
        <v>43467</v>
      </c>
      <c r="BT745" s="42"/>
      <c r="BU745" s="39"/>
      <c r="BV745" s="39" t="str">
        <f>_xlfn.IFNA(VLOOKUP(Table2[[#This Row],[Job-no]],Table4[],16,FALSE),"Ready")</f>
        <v/>
      </c>
      <c r="BW745" s="39" t="str">
        <f>_xlfn.IFNA(VLOOKUP(Table2[[#This Row],[Job-no]],Table4[],21,FALSE),"Ready")</f>
        <v/>
      </c>
      <c r="BX745" s="39" t="b">
        <f>_xlfn.IFNA(VLOOKUP(Table2[[#This Row],[Job-no]],Table4[],10,FALSE),TRUE)</f>
        <v>0</v>
      </c>
      <c r="BY745" s="39" t="str">
        <f>_xlfn.IFNA(VLOOKUP(Table2[[#This Row],[Job-no]],Table4[],22,FALSE),"Ready")</f>
        <v/>
      </c>
      <c r="BZ745" s="120">
        <f t="shared" si="144"/>
        <v>43472</v>
      </c>
      <c r="CA745" s="120" t="str">
        <f ca="1">IF(OR(Table2[[#This Row],[Saw Date]]=TODAY(),Table2[[#This Row],[Saw Date]]=TODAY()+1), Table2[[#This Row],[Saw Date]],IF(Table2[[#This Row],[Extrusion cut double saw]],"Done",""))</f>
        <v/>
      </c>
      <c r="CB745" s="120" t="str">
        <f ca="1">IF(OR(Table2[[#This Row],[Lens Date]]=TODAY(),Table2[[#This Row],[Lens Date]]=TODAY()+1), Table2[[#This Row],[Lens Date]],IF(Table2[[#This Row],[MSLens]]="Done","Done",""))</f>
        <v>Done</v>
      </c>
      <c r="CC745" s="120" t="str">
        <f ca="1">IF(OR(Table2[[#This Row],[Milling Date]]=TODAY(),Table2[[#This Row],[Milling Date]]=TODAY()+1), Table2[[#This Row],[Milling Date]],IF(Table2[[#This Row],[CNC Holes]]="Ready","Done",""))</f>
        <v/>
      </c>
      <c r="CD745" s="120" t="str">
        <f ca="1">IF(OR(Table2[[#This Row],[Welding Date]]=TODAY(),Table2[[#This Row],[Welding Date]]=TODAY()+1), Table2[[#This Row],[Welding Date]],IF(Table2[[#This Row],[Welding Corners]]="Ready","Done",""))</f>
        <v/>
      </c>
      <c r="CE745" s="120">
        <f ca="1">IF(OR(Table2[[#This Row],[Puching Date]]=TODAY(),Table2[[#This Row],[Puching Date]]=TODAY()+1), Table2[[#This Row],[Puching Date]],IF(Table2[[#This Row],[Punch Holes]]="Ready","Done",""))</f>
        <v>43467</v>
      </c>
      <c r="CF745" s="120" t="str">
        <f ca="1">IF(OR(Table2[[#This Row],[Housing Date2]]=TODAY(),Table2[[#This Row],[Housing Date2]]=TODAY()+1),Table2[[#This Row],[Housing Date2]],IF(Table2[[#This Row],[Body Assembly]],"Done",""))</f>
        <v/>
      </c>
      <c r="CG745" s="120" t="str">
        <f>_xlfn.IFNA(VLOOKUP(Table2[[#This Row],[Job-no]],Table4[],7,FALSE),"Done")</f>
        <v>Machine Shop Started</v>
      </c>
    </row>
    <row r="746" spans="1:85" x14ac:dyDescent="0.25">
      <c r="A746" t="str">
        <f>_xlfn.CONCAT(Table2[[#This Row],[Order]],"-",Table2[[#This Row],[Line]])</f>
        <v>70411-32</v>
      </c>
      <c r="B746" s="6">
        <v>43473</v>
      </c>
      <c r="C746" s="9">
        <v>70411</v>
      </c>
      <c r="D746" s="4" t="s">
        <v>3324</v>
      </c>
      <c r="E746" s="9">
        <v>32</v>
      </c>
      <c r="F746" s="9">
        <v>1</v>
      </c>
      <c r="G746" s="4" t="s">
        <v>165</v>
      </c>
      <c r="H746" s="9">
        <v>13</v>
      </c>
      <c r="I746" s="43" t="b">
        <v>1</v>
      </c>
      <c r="J746" s="43" t="b">
        <v>0</v>
      </c>
      <c r="K746" t="s">
        <v>135</v>
      </c>
      <c r="L746" s="43" t="b">
        <v>1</v>
      </c>
      <c r="M746" s="43" t="b">
        <v>1</v>
      </c>
      <c r="N746" s="43" t="b">
        <v>1</v>
      </c>
      <c r="O746" t="s">
        <v>23</v>
      </c>
      <c r="P746" t="s">
        <v>114</v>
      </c>
      <c r="Q746" t="s">
        <v>114</v>
      </c>
      <c r="R746" t="s">
        <v>114</v>
      </c>
      <c r="S746" t="s">
        <v>114</v>
      </c>
      <c r="T746" t="s">
        <v>114</v>
      </c>
      <c r="U746" t="s">
        <v>114</v>
      </c>
      <c r="V746" t="s">
        <v>114</v>
      </c>
      <c r="W746" s="5">
        <v>43468</v>
      </c>
      <c r="X746" s="4" t="s">
        <v>114</v>
      </c>
      <c r="Y746" s="4"/>
      <c r="Z746" s="4" t="s">
        <v>76</v>
      </c>
      <c r="AA746" s="4" t="s">
        <v>117</v>
      </c>
      <c r="AB746" s="4" t="s">
        <v>74</v>
      </c>
      <c r="AC746" s="9">
        <v>7</v>
      </c>
      <c r="AD746" s="3" t="s">
        <v>5967</v>
      </c>
      <c r="AE746" s="4" t="s">
        <v>5968</v>
      </c>
      <c r="AF746" s="4"/>
      <c r="AG746" s="4" t="s">
        <v>114</v>
      </c>
      <c r="AH746" s="9">
        <v>13</v>
      </c>
      <c r="AI746" s="3" t="s">
        <v>74</v>
      </c>
      <c r="AJ746" t="s">
        <v>114</v>
      </c>
      <c r="AK746" t="s">
        <v>114</v>
      </c>
      <c r="AL746" s="43" t="b">
        <v>0</v>
      </c>
      <c r="AM746" s="3"/>
      <c r="AN746" s="3"/>
      <c r="AO746" s="43" t="b">
        <v>0</v>
      </c>
      <c r="AP746" s="3" t="b">
        <v>0</v>
      </c>
      <c r="AQ746" s="3">
        <f>VLOOKUP(Table2[[#This Row],[Job-no]],Table3[],26,FALSE)</f>
        <v>4420</v>
      </c>
      <c r="AR746" t="str">
        <f t="shared" si="138"/>
        <v>BMRLED</v>
      </c>
      <c r="AS746" t="str">
        <f>VLOOKUP(AR746,Table1[],4,0)</f>
        <v>recessed</v>
      </c>
      <c r="AT746">
        <f>IF(BD746&gt;0,"Pattern",VLOOKUP(AR746,Table1[],5,0))</f>
        <v>0</v>
      </c>
      <c r="AU746" s="34">
        <f>IF(AT746="Pattern",WORKDAY(Table2[[#This Row],[Scheduled Ship Date]],-10),WORKDAY(Table2[[#This Row],[Scheduled Ship Date]],-4))</f>
        <v>43467</v>
      </c>
      <c r="AV746">
        <f>IF(Table2[[#This Row],[Extrusion cut double saw]]=TRUE,IF(O746="ToDo",IF(AT746="Pattern",Table2[[#This Row],[Total Sections]]*0.4,Table2[[#This Row],[Total Sections]]*0.12),0),IF(AT746="Pattern",Table2[[#This Row],[Total Sections]]*4,Table2[[#This Row],[Total Sections]]*1.2))</f>
        <v>1.56</v>
      </c>
      <c r="AW746" s="42"/>
      <c r="AX746" s="42">
        <f>IF(AT746="Pattern",Table2[[#This Row],[Scheduled Ship Date]]-2,Table2[[#This Row],[Scheduled Ship Date]]-3)</f>
        <v>43470</v>
      </c>
      <c r="AY746">
        <f>IF(Table2[[#This Row],[Pattern]]="Pattern",Table2[[#This Row],[Total Sections]]*4.82,Table2[[#This Row],[Total Sections]]*0.5)</f>
        <v>6.5</v>
      </c>
      <c r="AZ746" s="42"/>
      <c r="BA746" s="39">
        <f>((Table2[Total Sections]/Table2[Open Qty])-1)*Table2[Open Qty]*12.96</f>
        <v>0</v>
      </c>
      <c r="BB746" s="42"/>
      <c r="BC746" s="39" t="str">
        <f t="shared" si="140"/>
        <v>BMRLED-500-90-TW2750-FL-4'-W-UNV-DALIDT6-1-TB15-C(LBC)</v>
      </c>
      <c r="BD746" s="39">
        <f t="shared" si="141"/>
        <v>0</v>
      </c>
      <c r="BE746" s="39" t="b">
        <f>_xlfn.IFNA(VLOOKUP(Table2[[#This Row],[Job-no]],Table4[],9,FALSE),TRUE)</f>
        <v>1</v>
      </c>
      <c r="BF746" t="str">
        <f>VLOOKUP(AR746,Table1[],3,0)</f>
        <v>B3LED</v>
      </c>
      <c r="BG746" s="39" t="b">
        <f>_xlfn.IFNA(VLOOKUP(Table2[[#This Row],[Job-no]],Table4[],14,FALSE),TRUE)</f>
        <v>1</v>
      </c>
      <c r="BH746" s="39" t="str">
        <f>_xlfn.IFNA(VLOOKUP(Table2[[#This Row],[Job-no]],Table4[],11,FALSE),"Done")</f>
        <v>Done</v>
      </c>
      <c r="BI746" s="39">
        <f>IF(Table2[[#This Row],[Pattern]]="Pattern",VLOOKUP(Table2[[#This Row],[Product Code]],'Routing data'!$A$2:$W$470,13,FALSE),VLOOKUP(Table2[[#This Row],[Product Code]],'Routing data'!$A$2:$W$470,3,FALSE))</f>
        <v>0</v>
      </c>
      <c r="BJ746" s="39">
        <f>IF(Table2[[#This Row],[Pattern]]="Pattern",VLOOKUP(Table2[[#This Row],[Product Code]],'Routing data'!$A$2:$W$470,14,FALSE),VLOOKUP(Table2[[#This Row],[Product Code]],'Routing data'!$A$2:$W$470,4,FALSE))</f>
        <v>3</v>
      </c>
      <c r="BK746" s="39">
        <f>VLOOKUP(Table2[[#This Row],[Product Code]],'Routing data'!A$4:W$524,16,FALSE)</f>
        <v>0</v>
      </c>
      <c r="BL746" s="42" t="str">
        <f>IF(Table2[[#This Row],[Milling Required]]=0,"x",IF(AT746="Pattern",B746-10,B746-4))</f>
        <v>x</v>
      </c>
      <c r="BM746" s="42">
        <f>IF(Table2[[#This Row],[Punching Required]]=0,"x",IF(AT746="Pattern",B746-8,B746-2))</f>
        <v>43471</v>
      </c>
      <c r="BN746" s="42">
        <f t="shared" si="142"/>
        <v>43470</v>
      </c>
      <c r="BO746" s="39" t="str">
        <f>IF(Table2[[#This Row],[Milling]]="x","x",Table2[[#This Row],[Total Sections]]*2)</f>
        <v>x</v>
      </c>
      <c r="BP746" s="39">
        <f>IF(Table2[[#This Row],[Punching]]="x","x",Table2[Total Sections]*2)</f>
        <v>26</v>
      </c>
      <c r="BQ746" s="39">
        <f>IF(Table2[[#This Row],[Pattern]]="Pattern",Table2[Total Sections]*3,Table2[Total Sections]*1.5)</f>
        <v>19.5</v>
      </c>
      <c r="BR746" s="42"/>
      <c r="BS746" s="42">
        <f ca="1">TODAY()</f>
        <v>43467</v>
      </c>
      <c r="BT746" s="42"/>
      <c r="BU746" s="39"/>
      <c r="BV746" s="39" t="str">
        <f>_xlfn.IFNA(VLOOKUP(Table2[[#This Row],[Job-no]],Table4[],16,FALSE),"Ready")</f>
        <v/>
      </c>
      <c r="BW746" s="39" t="str">
        <f>_xlfn.IFNA(VLOOKUP(Table2[[#This Row],[Job-no]],Table4[],21,FALSE),"Ready")</f>
        <v/>
      </c>
      <c r="BX746" s="39" t="b">
        <f>_xlfn.IFNA(VLOOKUP(Table2[[#This Row],[Job-no]],Table4[],10,FALSE),TRUE)</f>
        <v>0</v>
      </c>
      <c r="BY746" s="39" t="str">
        <f>_xlfn.IFNA(VLOOKUP(Table2[[#This Row],[Job-no]],Table4[],22,FALSE),"Ready")</f>
        <v/>
      </c>
      <c r="BZ746" s="120">
        <f t="shared" si="144"/>
        <v>43473</v>
      </c>
      <c r="CA746" s="120" t="str">
        <f ca="1">IF(OR(Table2[[#This Row],[Saw Date]]=TODAY(),Table2[[#This Row],[Saw Date]]=TODAY()+1), Table2[[#This Row],[Saw Date]],IF(Table2[[#This Row],[Extrusion cut double saw]],"Done",""))</f>
        <v>Done</v>
      </c>
      <c r="CB746" s="120" t="str">
        <f ca="1">IF(OR(Table2[[#This Row],[Lens Date]]=TODAY(),Table2[[#This Row],[Lens Date]]=TODAY()+1), Table2[[#This Row],[Lens Date]],IF(Table2[[#This Row],[MSLens]]="Done","Done",""))</f>
        <v>Done</v>
      </c>
      <c r="CC746" s="120" t="str">
        <f ca="1">IF(OR(Table2[[#This Row],[Milling Date]]=TODAY(),Table2[[#This Row],[Milling Date]]=TODAY()+1), Table2[[#This Row],[Milling Date]],IF(Table2[[#This Row],[CNC Holes]]="Ready","Done",""))</f>
        <v/>
      </c>
      <c r="CD746" s="120" t="str">
        <f ca="1">IF(OR(Table2[[#This Row],[Welding Date]]=TODAY(),Table2[[#This Row],[Welding Date]]=TODAY()+1), Table2[[#This Row],[Welding Date]],IF(Table2[[#This Row],[Welding Corners]]="Ready","Done",""))</f>
        <v/>
      </c>
      <c r="CE746" s="120">
        <f ca="1">IF(OR(Table2[[#This Row],[Puching Date]]=TODAY(),Table2[[#This Row],[Puching Date]]=TODAY()+1), Table2[[#This Row],[Puching Date]],IF(Table2[[#This Row],[Punch Holes]]="Ready","Done",""))</f>
        <v>43467</v>
      </c>
      <c r="CF746" s="120" t="str">
        <f ca="1">IF(OR(Table2[[#This Row],[Housing Date2]]=TODAY(),Table2[[#This Row],[Housing Date2]]=TODAY()+1),Table2[[#This Row],[Housing Date2]],IF(Table2[[#This Row],[Body Assembly]],"Done",""))</f>
        <v/>
      </c>
      <c r="CG746" s="120" t="str">
        <f>_xlfn.IFNA(VLOOKUP(Table2[[#This Row],[Job-no]],Table4[],7,FALSE),"Done")</f>
        <v>Machine Shop Started</v>
      </c>
    </row>
    <row r="747" spans="1:85" x14ac:dyDescent="0.25">
      <c r="A747" s="39" t="str">
        <f>_xlfn.CONCAT(Table2[[#This Row],[Order]],"-",Table2[[#This Row],[Line]])</f>
        <v>73502-7</v>
      </c>
      <c r="B747" s="1">
        <v>43473</v>
      </c>
      <c r="C747" s="10">
        <v>73502</v>
      </c>
      <c r="D747" s="7" t="s">
        <v>3038</v>
      </c>
      <c r="E747" s="10">
        <v>7</v>
      </c>
      <c r="F747" s="10">
        <v>1</v>
      </c>
      <c r="G747" s="7" t="s">
        <v>165</v>
      </c>
      <c r="H747" s="10">
        <v>9</v>
      </c>
      <c r="I747" s="43" t="b">
        <v>1</v>
      </c>
      <c r="J747" s="43" t="b">
        <v>0</v>
      </c>
      <c r="K747" t="s">
        <v>135</v>
      </c>
      <c r="L747" s="43" t="b">
        <v>0</v>
      </c>
      <c r="M747" s="43" t="b">
        <v>1</v>
      </c>
      <c r="N747" s="43" t="b">
        <v>0</v>
      </c>
      <c r="O747" t="s">
        <v>114</v>
      </c>
      <c r="P747" t="s">
        <v>114</v>
      </c>
      <c r="Q747" t="s">
        <v>114</v>
      </c>
      <c r="R747" t="s">
        <v>114</v>
      </c>
      <c r="S747" t="s">
        <v>114</v>
      </c>
      <c r="T747" t="s">
        <v>114</v>
      </c>
      <c r="U747" t="s">
        <v>114</v>
      </c>
      <c r="V747" t="s">
        <v>114</v>
      </c>
      <c r="W747" s="5">
        <v>43468</v>
      </c>
      <c r="X747" s="7" t="s">
        <v>151</v>
      </c>
      <c r="Y747" s="7"/>
      <c r="Z747" s="7" t="s">
        <v>25</v>
      </c>
      <c r="AA747" s="7" t="s">
        <v>114</v>
      </c>
      <c r="AB747" s="7" t="s">
        <v>74</v>
      </c>
      <c r="AC747" s="10">
        <v>1</v>
      </c>
      <c r="AD747" s="3" t="s">
        <v>5967</v>
      </c>
      <c r="AE747" s="4" t="s">
        <v>5968</v>
      </c>
      <c r="AF747" s="7"/>
      <c r="AG747" s="7" t="s">
        <v>114</v>
      </c>
      <c r="AH747" s="10">
        <v>9</v>
      </c>
      <c r="AI747" s="3" t="s">
        <v>180</v>
      </c>
      <c r="AJ747" t="s">
        <v>114</v>
      </c>
      <c r="AK747" t="s">
        <v>114</v>
      </c>
      <c r="AL747" s="43" t="b">
        <v>0</v>
      </c>
      <c r="AM747" s="3"/>
      <c r="AN747" s="3"/>
      <c r="AO747" s="43" t="b">
        <v>0</v>
      </c>
      <c r="AP747" s="3" t="b">
        <v>0</v>
      </c>
      <c r="AQ747" s="3">
        <f>VLOOKUP(Table2[[#This Row],[Job-no]],Table3[],26,FALSE)</f>
        <v>6570</v>
      </c>
      <c r="AR747" t="str">
        <f t="shared" si="138"/>
        <v>BBRLED</v>
      </c>
      <c r="AS747" t="str">
        <f>VLOOKUP(AR747,Table1[],4,0)</f>
        <v>recessed</v>
      </c>
      <c r="AT747">
        <f>IF(BD747&gt;0,"Pattern",VLOOKUP(AR747,Table1[],5,0))</f>
        <v>0</v>
      </c>
      <c r="AU747" s="34">
        <f>IF(AT747="Pattern",WORKDAY(Table2[[#This Row],[Scheduled Ship Date]],-10),WORKDAY(Table2[[#This Row],[Scheduled Ship Date]],-4))</f>
        <v>43467</v>
      </c>
      <c r="AV747" s="39">
        <f>IF(Table2[[#This Row],[Extrusion cut double saw]]=TRUE,IF(O747="ToDo",IF(AT747="Pattern",Table2[[#This Row],[Total Sections]]*0.4,Table2[[#This Row],[Total Sections]]*0.12),0),IF(AT747="Pattern",Table2[[#This Row],[Total Sections]]*4,Table2[[#This Row],[Total Sections]]*1.2))</f>
        <v>10.799999999999999</v>
      </c>
      <c r="AW747" s="42">
        <f ca="1">TODAY()+2</f>
        <v>43469</v>
      </c>
      <c r="AX747" s="42">
        <f>IF(AT747="Pattern",Table2[[#This Row],[Scheduled Ship Date]]-2,Table2[[#This Row],[Scheduled Ship Date]]-3)</f>
        <v>43470</v>
      </c>
      <c r="AY747" s="39">
        <f>IF(Table2[[#This Row],[Pattern]]="Pattern",Table2[[#This Row],[Total Sections]]*4.82,Table2[[#This Row],[Total Sections]]*0.5)</f>
        <v>4.5</v>
      </c>
      <c r="AZ747" s="42"/>
      <c r="BA747" s="39">
        <f>((Table2[Total Sections]/Table2[Open Qty])-1)*Table2[Open Qty]*12.96</f>
        <v>0</v>
      </c>
      <c r="BB747" s="39"/>
      <c r="BC747" s="39" t="str">
        <f t="shared" si="140"/>
        <v>BBRLED-400-80-30-RG-8'-CB20946(2)-W-UNV-DP-1+LDI-ST</v>
      </c>
      <c r="BD747" s="39">
        <f t="shared" si="141"/>
        <v>0</v>
      </c>
      <c r="BE747" s="39" t="b">
        <f>_xlfn.IFNA(VLOOKUP(Table2[[#This Row],[Job-no]],Table4[],9,FALSE),TRUE)</f>
        <v>1</v>
      </c>
      <c r="BF747" s="39"/>
      <c r="BG747" s="39" t="b">
        <f>_xlfn.IFNA(VLOOKUP(Table2[[#This Row],[Job-no]],Table4[],14,FALSE),TRUE)</f>
        <v>0</v>
      </c>
      <c r="BH747" s="39" t="str">
        <f>_xlfn.IFNA(VLOOKUP(Table2[[#This Row],[Job-no]],Table4[],11,FALSE),"Done")</f>
        <v>Done</v>
      </c>
      <c r="BI747" s="39">
        <f>IF(Table2[[#This Row],[Pattern]]="Pattern",VLOOKUP(Table2[[#This Row],[Product Code]],'Routing data'!$A$2:$W$470,13,FALSE),VLOOKUP(Table2[[#This Row],[Product Code]],'Routing data'!$A$2:$W$470,3,FALSE))</f>
        <v>0</v>
      </c>
      <c r="BJ747" s="39">
        <f>IF(Table2[[#This Row],[Pattern]]="Pattern",VLOOKUP(Table2[[#This Row],[Product Code]],'Routing data'!$A$2:$W$470,14,FALSE),VLOOKUP(Table2[[#This Row],[Product Code]],'Routing data'!$A$2:$W$470,4,FALSE))</f>
        <v>3</v>
      </c>
      <c r="BK747" s="39">
        <f>VLOOKUP(Table2[[#This Row],[Product Code]],'Routing data'!A$4:W$524,16,FALSE)</f>
        <v>0</v>
      </c>
      <c r="BL747" s="42" t="str">
        <f>IF(Table2[[#This Row],[Milling Required]]=0,"x",IF(AT747="Pattern",B747-10,B747-4))</f>
        <v>x</v>
      </c>
      <c r="BM747" s="39"/>
      <c r="BN747" s="42">
        <f t="shared" si="142"/>
        <v>43470</v>
      </c>
      <c r="BO747" s="39" t="str">
        <f>IF(Table2[[#This Row],[Milling]]="x","x",Table2[[#This Row],[Total Sections]]*2)</f>
        <v>x</v>
      </c>
      <c r="BP747" s="39">
        <f>IF(Table2[[#This Row],[Punching]]="x","x",Table2[Total Sections]*2)</f>
        <v>18</v>
      </c>
      <c r="BQ747" s="39">
        <f>IF(Table2[[#This Row],[Pattern]]="Pattern",Table2[Total Sections]*3,Table2[Total Sections]*1.5)</f>
        <v>13.5</v>
      </c>
      <c r="BR747" s="42"/>
      <c r="BS747" s="39"/>
      <c r="BT747" s="39"/>
      <c r="BU747" s="39"/>
      <c r="BV747" s="39" t="str">
        <f>_xlfn.IFNA(VLOOKUP(Table2[[#This Row],[Job-no]],Table4[],16,FALSE),"Ready")</f>
        <v/>
      </c>
      <c r="BW747" s="39" t="str">
        <f>_xlfn.IFNA(VLOOKUP(Table2[[#This Row],[Job-no]],Table4[],21,FALSE),"Ready")</f>
        <v/>
      </c>
      <c r="BX747" s="39" t="b">
        <f>_xlfn.IFNA(VLOOKUP(Table2[[#This Row],[Job-no]],Table4[],10,FALSE),TRUE)</f>
        <v>0</v>
      </c>
      <c r="BY747" s="39" t="str">
        <f>_xlfn.IFNA(VLOOKUP(Table2[[#This Row],[Job-no]],Table4[],22,FALSE),"Ready")</f>
        <v/>
      </c>
      <c r="BZ747" s="120">
        <f t="shared" si="144"/>
        <v>43473</v>
      </c>
      <c r="CA747" s="120" t="str">
        <f ca="1">IF(OR(Table2[[#This Row],[Saw Date]]=TODAY(),Table2[[#This Row],[Saw Date]]=TODAY()+1), Table2[[#This Row],[Saw Date]],IF(Table2[[#This Row],[Extrusion cut double saw]],"Done",""))</f>
        <v/>
      </c>
      <c r="CB747" s="120" t="str">
        <f ca="1">IF(OR(Table2[[#This Row],[Lens Date]]=TODAY(),Table2[[#This Row],[Lens Date]]=TODAY()+1), Table2[[#This Row],[Lens Date]],IF(Table2[[#This Row],[MSLens]]="Done","Done",""))</f>
        <v>Done</v>
      </c>
      <c r="CC747" s="120" t="str">
        <f ca="1">IF(OR(Table2[[#This Row],[Milling Date]]=TODAY(),Table2[[#This Row],[Milling Date]]=TODAY()+1), Table2[[#This Row],[Milling Date]],IF(Table2[[#This Row],[CNC Holes]]="Ready","Done",""))</f>
        <v/>
      </c>
      <c r="CD747" s="120" t="str">
        <f ca="1">IF(OR(Table2[[#This Row],[Welding Date]]=TODAY(),Table2[[#This Row],[Welding Date]]=TODAY()+1), Table2[[#This Row],[Welding Date]],IF(Table2[[#This Row],[Welding Corners]]="Ready","Done",""))</f>
        <v/>
      </c>
      <c r="CE747" s="120" t="str">
        <f ca="1">IF(OR(Table2[[#This Row],[Puching Date]]=TODAY(),Table2[[#This Row],[Puching Date]]=TODAY()+1), Table2[[#This Row],[Puching Date]],IF(Table2[[#This Row],[Punch Holes]]="Ready","Done",""))</f>
        <v/>
      </c>
      <c r="CF747" s="120" t="str">
        <f ca="1">IF(OR(Table2[[#This Row],[Housing Date2]]=TODAY(),Table2[[#This Row],[Housing Date2]]=TODAY()+1),Table2[[#This Row],[Housing Date2]],IF(Table2[[#This Row],[Body Assembly]],"Done",""))</f>
        <v/>
      </c>
      <c r="CG747" s="120" t="str">
        <f>_xlfn.IFNA(VLOOKUP(Table2[[#This Row],[Job-no]],Table4[],7,FALSE),"Done")</f>
        <v>Machine Shop Started</v>
      </c>
    </row>
    <row r="748" spans="1:85" x14ac:dyDescent="0.25">
      <c r="A748" t="str">
        <f>_xlfn.CONCAT(Table2[[#This Row],[Order]],"-",Table2[[#This Row],[Line]])</f>
        <v>73502-8</v>
      </c>
      <c r="B748" s="1">
        <v>43473</v>
      </c>
      <c r="C748" s="10">
        <v>73502</v>
      </c>
      <c r="D748" s="7" t="s">
        <v>3040</v>
      </c>
      <c r="E748" s="10">
        <v>8</v>
      </c>
      <c r="F748" s="10">
        <v>1</v>
      </c>
      <c r="G748" s="7" t="s">
        <v>165</v>
      </c>
      <c r="H748" s="10">
        <v>4</v>
      </c>
      <c r="I748" s="43" t="b">
        <v>1</v>
      </c>
      <c r="J748" s="43" t="b">
        <v>0</v>
      </c>
      <c r="K748" t="s">
        <v>135</v>
      </c>
      <c r="L748" s="43" t="b">
        <v>0</v>
      </c>
      <c r="M748" s="43" t="b">
        <v>1</v>
      </c>
      <c r="N748" s="43" t="b">
        <v>0</v>
      </c>
      <c r="O748" t="s">
        <v>114</v>
      </c>
      <c r="P748" t="s">
        <v>114</v>
      </c>
      <c r="Q748" t="s">
        <v>114</v>
      </c>
      <c r="R748" t="s">
        <v>114</v>
      </c>
      <c r="S748" t="s">
        <v>114</v>
      </c>
      <c r="T748" t="s">
        <v>114</v>
      </c>
      <c r="U748" t="s">
        <v>114</v>
      </c>
      <c r="V748" t="s">
        <v>114</v>
      </c>
      <c r="W748" s="5">
        <v>43468</v>
      </c>
      <c r="X748" s="7" t="s">
        <v>151</v>
      </c>
      <c r="Y748" s="7"/>
      <c r="Z748" s="7" t="s">
        <v>25</v>
      </c>
      <c r="AA748" s="7" t="s">
        <v>114</v>
      </c>
      <c r="AB748" s="7" t="s">
        <v>74</v>
      </c>
      <c r="AC748" s="10">
        <v>1</v>
      </c>
      <c r="AD748" s="3" t="s">
        <v>5967</v>
      </c>
      <c r="AE748" s="4" t="s">
        <v>5968</v>
      </c>
      <c r="AF748" s="7"/>
      <c r="AG748" s="7" t="s">
        <v>114</v>
      </c>
      <c r="AH748" s="10">
        <v>4</v>
      </c>
      <c r="AI748" s="3" t="s">
        <v>180</v>
      </c>
      <c r="AJ748" t="s">
        <v>114</v>
      </c>
      <c r="AK748" t="s">
        <v>114</v>
      </c>
      <c r="AL748" s="43" t="b">
        <v>0</v>
      </c>
      <c r="AM748" s="3"/>
      <c r="AN748" s="3"/>
      <c r="AO748" s="43" t="b">
        <v>0</v>
      </c>
      <c r="AP748" s="3" t="b">
        <v>0</v>
      </c>
      <c r="AQ748" s="3">
        <f>VLOOKUP(Table2[[#This Row],[Job-no]],Table3[],26,FALSE)</f>
        <v>2920</v>
      </c>
      <c r="AR748" t="str">
        <f t="shared" si="138"/>
        <v>BBRLED</v>
      </c>
      <c r="AS748" t="str">
        <f>VLOOKUP(AR748,Table1[],4,0)</f>
        <v>recessed</v>
      </c>
      <c r="AT748">
        <f>IF(BD748&gt;0,"Pattern",VLOOKUP(AR748,Table1[],5,0))</f>
        <v>0</v>
      </c>
      <c r="AU748" s="34">
        <f>IF(AT748="Pattern",WORKDAY(Table2[[#This Row],[Scheduled Ship Date]],-10),WORKDAY(Table2[[#This Row],[Scheduled Ship Date]],-4))</f>
        <v>43467</v>
      </c>
      <c r="AV748">
        <f>IF(Table2[[#This Row],[Extrusion cut double saw]]=TRUE,IF(O748="ToDo",IF(AT748="Pattern",Table2[[#This Row],[Total Sections]]*0.4,Table2[[#This Row],[Total Sections]]*0.12),0),IF(AT748="Pattern",Table2[[#This Row],[Total Sections]]*4,Table2[[#This Row],[Total Sections]]*1.2))</f>
        <v>4.8</v>
      </c>
      <c r="AW748" s="42">
        <f ca="1">TODAY()+2</f>
        <v>43469</v>
      </c>
      <c r="AX748" s="42">
        <f>IF(AT748="Pattern",Table2[[#This Row],[Scheduled Ship Date]]-2,Table2[[#This Row],[Scheduled Ship Date]]-3)</f>
        <v>43470</v>
      </c>
      <c r="AY748">
        <f>IF(Table2[[#This Row],[Pattern]]="Pattern",Table2[[#This Row],[Total Sections]]*4.82,Table2[[#This Row],[Total Sections]]*0.5)</f>
        <v>2</v>
      </c>
      <c r="AZ748" s="42"/>
      <c r="BA748" s="39">
        <f>((Table2[Total Sections]/Table2[Open Qty])-1)*Table2[Open Qty]*12.96</f>
        <v>0</v>
      </c>
      <c r="BB748" s="39"/>
      <c r="BC748" s="39" t="str">
        <f t="shared" si="140"/>
        <v>BBRLED-400-80-30-RG-8'-CB20946(2)-W-UNV-DP-E(1)+LDI-ST</v>
      </c>
      <c r="BD748" s="39">
        <f t="shared" si="141"/>
        <v>0</v>
      </c>
      <c r="BE748" s="39" t="b">
        <f>_xlfn.IFNA(VLOOKUP(Table2[[#This Row],[Job-no]],Table4[],9,FALSE),TRUE)</f>
        <v>1</v>
      </c>
      <c r="BF748" t="str">
        <f>VLOOKUP(AR748,Table1[],3,0)</f>
        <v>B4LED</v>
      </c>
      <c r="BG748" s="39" t="b">
        <f>_xlfn.IFNA(VLOOKUP(Table2[[#This Row],[Job-no]],Table4[],14,FALSE),TRUE)</f>
        <v>0</v>
      </c>
      <c r="BH748" s="39" t="str">
        <f>_xlfn.IFNA(VLOOKUP(Table2[[#This Row],[Job-no]],Table4[],11,FALSE),"Done")</f>
        <v>Done</v>
      </c>
      <c r="BI748" s="39">
        <f>IF(Table2[[#This Row],[Pattern]]="Pattern",VLOOKUP(Table2[[#This Row],[Product Code]],'Routing data'!$A$2:$W$470,13,FALSE),VLOOKUP(Table2[[#This Row],[Product Code]],'Routing data'!$A$2:$W$470,3,FALSE))</f>
        <v>0</v>
      </c>
      <c r="BJ748" s="39">
        <f>IF(Table2[[#This Row],[Pattern]]="Pattern",VLOOKUP(Table2[[#This Row],[Product Code]],'Routing data'!$A$2:$W$470,14,FALSE),VLOOKUP(Table2[[#This Row],[Product Code]],'Routing data'!$A$2:$W$470,4,FALSE))</f>
        <v>3</v>
      </c>
      <c r="BK748" s="39">
        <f>VLOOKUP(Table2[[#This Row],[Product Code]],'Routing data'!A$4:W$524,16,FALSE)</f>
        <v>0</v>
      </c>
      <c r="BL748" s="42" t="str">
        <f>IF(Table2[[#This Row],[Milling Required]]=0,"x",IF(AT748="Pattern",B748-10,B748-4))</f>
        <v>x</v>
      </c>
      <c r="BM748" s="42">
        <f>IF(Table2[[#This Row],[Punching Required]]=0,"x",IF(AT748="Pattern",B748-8,B748-2))</f>
        <v>43471</v>
      </c>
      <c r="BN748" s="42">
        <f t="shared" si="142"/>
        <v>43470</v>
      </c>
      <c r="BO748" s="39" t="str">
        <f>IF(Table2[[#This Row],[Milling]]="x","x",Table2[[#This Row],[Total Sections]]*2)</f>
        <v>x</v>
      </c>
      <c r="BP748" s="39">
        <f>IF(Table2[[#This Row],[Punching]]="x","x",Table2[Total Sections]*2)</f>
        <v>8</v>
      </c>
      <c r="BQ748" s="39">
        <f>IF(Table2[[#This Row],[Pattern]]="Pattern",Table2[Total Sections]*3,Table2[Total Sections]*1.5)</f>
        <v>6</v>
      </c>
      <c r="BR748" s="42"/>
      <c r="BS748" s="42">
        <f ca="1">TODAY()</f>
        <v>43467</v>
      </c>
      <c r="BT748" s="42"/>
      <c r="BU748" s="39"/>
      <c r="BV748" s="39" t="str">
        <f>_xlfn.IFNA(VLOOKUP(Table2[[#This Row],[Job-no]],Table4[],16,FALSE),"Ready")</f>
        <v/>
      </c>
      <c r="BW748" s="39" t="str">
        <f>_xlfn.IFNA(VLOOKUP(Table2[[#This Row],[Job-no]],Table4[],21,FALSE),"Ready")</f>
        <v/>
      </c>
      <c r="BX748" s="39" t="b">
        <f>_xlfn.IFNA(VLOOKUP(Table2[[#This Row],[Job-no]],Table4[],10,FALSE),TRUE)</f>
        <v>0</v>
      </c>
      <c r="BY748" s="39" t="str">
        <f>_xlfn.IFNA(VLOOKUP(Table2[[#This Row],[Job-no]],Table4[],22,FALSE),"Ready")</f>
        <v/>
      </c>
      <c r="BZ748" s="120">
        <f t="shared" si="144"/>
        <v>43473</v>
      </c>
      <c r="CA748" s="120" t="str">
        <f ca="1">IF(OR(Table2[[#This Row],[Saw Date]]=TODAY(),Table2[[#This Row],[Saw Date]]=TODAY()+1), Table2[[#This Row],[Saw Date]],IF(Table2[[#This Row],[Extrusion cut double saw]],"Done",""))</f>
        <v/>
      </c>
      <c r="CB748" s="120" t="str">
        <f ca="1">IF(OR(Table2[[#This Row],[Lens Date]]=TODAY(),Table2[[#This Row],[Lens Date]]=TODAY()+1), Table2[[#This Row],[Lens Date]],IF(Table2[[#This Row],[MSLens]]="Done","Done",""))</f>
        <v>Done</v>
      </c>
      <c r="CC748" s="120" t="str">
        <f ca="1">IF(OR(Table2[[#This Row],[Milling Date]]=TODAY(),Table2[[#This Row],[Milling Date]]=TODAY()+1), Table2[[#This Row],[Milling Date]],IF(Table2[[#This Row],[CNC Holes]]="Ready","Done",""))</f>
        <v/>
      </c>
      <c r="CD748" s="120" t="str">
        <f ca="1">IF(OR(Table2[[#This Row],[Welding Date]]=TODAY(),Table2[[#This Row],[Welding Date]]=TODAY()+1), Table2[[#This Row],[Welding Date]],IF(Table2[[#This Row],[Welding Corners]]="Ready","Done",""))</f>
        <v/>
      </c>
      <c r="CE748" s="120">
        <f ca="1">IF(OR(Table2[[#This Row],[Puching Date]]=TODAY(),Table2[[#This Row],[Puching Date]]=TODAY()+1), Table2[[#This Row],[Puching Date]],IF(Table2[[#This Row],[Punch Holes]]="Ready","Done",""))</f>
        <v>43467</v>
      </c>
      <c r="CF748" s="120" t="str">
        <f ca="1">IF(OR(Table2[[#This Row],[Housing Date2]]=TODAY(),Table2[[#This Row],[Housing Date2]]=TODAY()+1),Table2[[#This Row],[Housing Date2]],IF(Table2[[#This Row],[Body Assembly]],"Done",""))</f>
        <v/>
      </c>
      <c r="CG748" s="120" t="str">
        <f>_xlfn.IFNA(VLOOKUP(Table2[[#This Row],[Job-no]],Table4[],7,FALSE),"Done")</f>
        <v>Machine Shop Started</v>
      </c>
    </row>
    <row r="749" spans="1:85" x14ac:dyDescent="0.25">
      <c r="A749" t="str">
        <f>_xlfn.CONCAT(Table2[[#This Row],[Order]],"-",Table2[[#This Row],[Line]])</f>
        <v>76378-8</v>
      </c>
      <c r="B749" s="1">
        <v>43473</v>
      </c>
      <c r="C749" s="10">
        <v>76378</v>
      </c>
      <c r="D749" s="7" t="s">
        <v>2739</v>
      </c>
      <c r="E749" s="10">
        <v>8</v>
      </c>
      <c r="F749" s="10">
        <v>1</v>
      </c>
      <c r="G749" s="7" t="s">
        <v>165</v>
      </c>
      <c r="H749" s="10">
        <v>3</v>
      </c>
      <c r="I749" s="43" t="b">
        <v>1</v>
      </c>
      <c r="J749" s="43" t="b">
        <v>0</v>
      </c>
      <c r="K749" t="s">
        <v>135</v>
      </c>
      <c r="L749" s="43" t="b">
        <v>0</v>
      </c>
      <c r="M749" s="43" t="b">
        <v>1</v>
      </c>
      <c r="N749" s="43" t="b">
        <v>1</v>
      </c>
      <c r="O749" t="s">
        <v>138</v>
      </c>
      <c r="P749" t="s">
        <v>114</v>
      </c>
      <c r="Q749" t="s">
        <v>114</v>
      </c>
      <c r="R749" t="s">
        <v>114</v>
      </c>
      <c r="S749" t="s">
        <v>114</v>
      </c>
      <c r="T749" t="s">
        <v>138</v>
      </c>
      <c r="U749" t="s">
        <v>114</v>
      </c>
      <c r="V749" t="s">
        <v>114</v>
      </c>
      <c r="W749" s="5">
        <v>43468</v>
      </c>
      <c r="X749" s="7" t="s">
        <v>151</v>
      </c>
      <c r="Y749" s="7"/>
      <c r="Z749" s="7" t="s">
        <v>179</v>
      </c>
      <c r="AA749" s="7" t="s">
        <v>117</v>
      </c>
      <c r="AB749" s="7" t="s">
        <v>74</v>
      </c>
      <c r="AC749" s="10">
        <v>10</v>
      </c>
      <c r="AD749" s="3" t="s">
        <v>5967</v>
      </c>
      <c r="AE749" s="4" t="s">
        <v>5968</v>
      </c>
      <c r="AF749" s="7"/>
      <c r="AG749" s="7" t="s">
        <v>114</v>
      </c>
      <c r="AH749" s="10">
        <v>3</v>
      </c>
      <c r="AI749" s="3" t="s">
        <v>74</v>
      </c>
      <c r="AJ749" t="s">
        <v>114</v>
      </c>
      <c r="AK749" t="s">
        <v>114</v>
      </c>
      <c r="AL749" s="43" t="b">
        <v>0</v>
      </c>
      <c r="AM749" s="3"/>
      <c r="AN749" s="3"/>
      <c r="AO749" s="43" t="b">
        <v>0</v>
      </c>
      <c r="AP749" s="3" t="b">
        <v>1</v>
      </c>
      <c r="AQ749" s="3">
        <f>VLOOKUP(Table2[[#This Row],[Job-no]],Table3[],26,FALSE)</f>
        <v>3555</v>
      </c>
      <c r="AR749" t="str">
        <f t="shared" si="138"/>
        <v>BBRLED</v>
      </c>
      <c r="AS749" t="str">
        <f>VLOOKUP(AR749,Table1[],4,0)</f>
        <v>recessed</v>
      </c>
      <c r="AT749">
        <f>IF(BD749&gt;0,"Pattern",VLOOKUP(AR749,Table1[],5,0))</f>
        <v>0</v>
      </c>
      <c r="AU749" s="34">
        <f>IF(AT749="Pattern",WORKDAY(Table2[[#This Row],[Scheduled Ship Date]],-10),WORKDAY(Table2[[#This Row],[Scheduled Ship Date]],-4))</f>
        <v>43467</v>
      </c>
      <c r="AV749">
        <f>IF(Table2[[#This Row],[Extrusion cut double saw]]=TRUE,IF(O749="ToDo",IF(AT749="Pattern",Table2[[#This Row],[Total Sections]]*0.4,Table2[[#This Row],[Total Sections]]*0.12),0),IF(AT749="Pattern",Table2[[#This Row],[Total Sections]]*4,Table2[[#This Row],[Total Sections]]*1.2))</f>
        <v>0</v>
      </c>
      <c r="AW749" s="42"/>
      <c r="AX749" s="42">
        <f>IF(AT749="Pattern",Table2[[#This Row],[Scheduled Ship Date]]-2,Table2[[#This Row],[Scheduled Ship Date]]-3)</f>
        <v>43470</v>
      </c>
      <c r="AY749">
        <f>IF(Table2[[#This Row],[Pattern]]="Pattern",Table2[[#This Row],[Total Sections]]*4.82,Table2[[#This Row],[Total Sections]]*0.5)</f>
        <v>1.5</v>
      </c>
      <c r="AZ749" s="42"/>
      <c r="BA749" s="39">
        <f>((Table2[Total Sections]/Table2[Open Qty])-1)*Table2[Open Qty]*12.96</f>
        <v>0</v>
      </c>
      <c r="BB749" s="42"/>
      <c r="BC749" s="39" t="str">
        <f t="shared" si="140"/>
        <v>BBRLED-400-90-30-RG-12-CB20946(3)-W-UNV-DP-2-TG9</v>
      </c>
      <c r="BD749" s="39">
        <f t="shared" si="141"/>
        <v>0</v>
      </c>
      <c r="BE749" s="39" t="b">
        <f>_xlfn.IFNA(VLOOKUP(Table2[[#This Row],[Job-no]],Table4[],9,FALSE),TRUE)</f>
        <v>1</v>
      </c>
      <c r="BF749" t="str">
        <f>VLOOKUP(AR749,Table1[],3,0)</f>
        <v>B4LED</v>
      </c>
      <c r="BG749" s="39" t="b">
        <f>_xlfn.IFNA(VLOOKUP(Table2[[#This Row],[Job-no]],Table4[],14,FALSE),TRUE)</f>
        <v>1</v>
      </c>
      <c r="BH749" s="39" t="str">
        <f>_xlfn.IFNA(VLOOKUP(Table2[[#This Row],[Job-no]],Table4[],11,FALSE),"Done")</f>
        <v>Done</v>
      </c>
      <c r="BI749" s="39">
        <f>IF(Table2[[#This Row],[Pattern]]="Pattern",VLOOKUP(Table2[[#This Row],[Product Code]],'Routing data'!$A$2:$W$470,13,FALSE),VLOOKUP(Table2[[#This Row],[Product Code]],'Routing data'!$A$2:$W$470,3,FALSE))</f>
        <v>0</v>
      </c>
      <c r="BJ749" s="39">
        <f>IF(Table2[[#This Row],[Pattern]]="Pattern",VLOOKUP(Table2[[#This Row],[Product Code]],'Routing data'!$A$2:$W$470,14,FALSE),VLOOKUP(Table2[[#This Row],[Product Code]],'Routing data'!$A$2:$W$470,4,FALSE))</f>
        <v>3</v>
      </c>
      <c r="BK749" s="39">
        <f>VLOOKUP(Table2[[#This Row],[Product Code]],'Routing data'!A$4:W$524,16,FALSE)</f>
        <v>0</v>
      </c>
      <c r="BL749" s="42" t="str">
        <f>IF(Table2[[#This Row],[Milling Required]]=0,"x",IF(AT749="Pattern",B749-10,B749-4))</f>
        <v>x</v>
      </c>
      <c r="BM749" s="42">
        <f>IF(Table2[[#This Row],[Punching Required]]=0,"x",IF(AT749="Pattern",B749-8,B749-2))</f>
        <v>43471</v>
      </c>
      <c r="BN749" s="42">
        <f t="shared" si="142"/>
        <v>43470</v>
      </c>
      <c r="BO749" s="39" t="str">
        <f>IF(Table2[[#This Row],[Milling]]="x","x",Table2[[#This Row],[Total Sections]]*2)</f>
        <v>x</v>
      </c>
      <c r="BP749" s="39">
        <f>IF(Table2[[#This Row],[Punching]]="x","x",Table2[Total Sections]*2)</f>
        <v>6</v>
      </c>
      <c r="BQ749" s="39">
        <f>IF(Table2[[#This Row],[Pattern]]="Pattern",Table2[Total Sections]*3,Table2[Total Sections]*1.5)</f>
        <v>4.5</v>
      </c>
      <c r="BR749" s="42"/>
      <c r="BS749" s="42">
        <f ca="1">TODAY()</f>
        <v>43467</v>
      </c>
      <c r="BT749" s="42"/>
      <c r="BU749" s="39"/>
      <c r="BV749" s="39" t="str">
        <f>_xlfn.IFNA(VLOOKUP(Table2[[#This Row],[Job-no]],Table4[],16,FALSE),"Ready")</f>
        <v/>
      </c>
      <c r="BW749" s="39" t="str">
        <f>_xlfn.IFNA(VLOOKUP(Table2[[#This Row],[Job-no]],Table4[],21,FALSE),"Ready")</f>
        <v/>
      </c>
      <c r="BX749" s="39" t="b">
        <f>_xlfn.IFNA(VLOOKUP(Table2[[#This Row],[Job-no]],Table4[],10,FALSE),TRUE)</f>
        <v>0</v>
      </c>
      <c r="BY749" s="39" t="str">
        <f>_xlfn.IFNA(VLOOKUP(Table2[[#This Row],[Job-no]],Table4[],22,FALSE),"Ready")</f>
        <v/>
      </c>
      <c r="BZ749" s="120">
        <f t="shared" si="144"/>
        <v>43473</v>
      </c>
      <c r="CA749" s="120" t="str">
        <f ca="1">IF(OR(Table2[[#This Row],[Saw Date]]=TODAY(),Table2[[#This Row],[Saw Date]]=TODAY()+1), Table2[[#This Row],[Saw Date]],IF(Table2[[#This Row],[Extrusion cut double saw]],"Done",""))</f>
        <v>Done</v>
      </c>
      <c r="CB749" s="120" t="str">
        <f ca="1">IF(OR(Table2[[#This Row],[Lens Date]]=TODAY(),Table2[[#This Row],[Lens Date]]=TODAY()+1), Table2[[#This Row],[Lens Date]],IF(Table2[[#This Row],[MSLens]]="Done","Done",""))</f>
        <v>Done</v>
      </c>
      <c r="CC749" s="120" t="str">
        <f ca="1">IF(OR(Table2[[#This Row],[Milling Date]]=TODAY(),Table2[[#This Row],[Milling Date]]=TODAY()+1), Table2[[#This Row],[Milling Date]],IF(Table2[[#This Row],[CNC Holes]]="Ready","Done",""))</f>
        <v/>
      </c>
      <c r="CD749" s="120" t="str">
        <f ca="1">IF(OR(Table2[[#This Row],[Welding Date]]=TODAY(),Table2[[#This Row],[Welding Date]]=TODAY()+1), Table2[[#This Row],[Welding Date]],IF(Table2[[#This Row],[Welding Corners]]="Ready","Done",""))</f>
        <v/>
      </c>
      <c r="CE749" s="120">
        <f ca="1">IF(OR(Table2[[#This Row],[Puching Date]]=TODAY(),Table2[[#This Row],[Puching Date]]=TODAY()+1), Table2[[#This Row],[Puching Date]],IF(Table2[[#This Row],[Punch Holes]]="Ready","Done",""))</f>
        <v>43467</v>
      </c>
      <c r="CF749" s="120" t="str">
        <f ca="1">IF(OR(Table2[[#This Row],[Housing Date2]]=TODAY(),Table2[[#This Row],[Housing Date2]]=TODAY()+1),Table2[[#This Row],[Housing Date2]],IF(Table2[[#This Row],[Body Assembly]],"Done",""))</f>
        <v/>
      </c>
      <c r="CG749" s="120" t="str">
        <f>_xlfn.IFNA(VLOOKUP(Table2[[#This Row],[Job-no]],Table4[],7,FALSE),"Done")</f>
        <v>Machine Shop Started</v>
      </c>
    </row>
    <row r="750" spans="1:85" x14ac:dyDescent="0.25">
      <c r="A750" t="str">
        <f>_xlfn.CONCAT(Table2[[#This Row],[Order]],"-",Table2[[#This Row],[Line]])</f>
        <v>76378-9</v>
      </c>
      <c r="B750" s="1">
        <v>43473</v>
      </c>
      <c r="C750" s="10">
        <v>76378</v>
      </c>
      <c r="D750" s="7" t="s">
        <v>2741</v>
      </c>
      <c r="E750" s="10">
        <v>9</v>
      </c>
      <c r="F750" s="10">
        <v>1</v>
      </c>
      <c r="G750" s="7" t="s">
        <v>165</v>
      </c>
      <c r="H750" s="10">
        <v>4</v>
      </c>
      <c r="I750" s="43" t="b">
        <v>1</v>
      </c>
      <c r="J750" s="43" t="b">
        <v>0</v>
      </c>
      <c r="K750" t="s">
        <v>135</v>
      </c>
      <c r="L750" s="43" t="b">
        <v>0</v>
      </c>
      <c r="M750" s="43" t="b">
        <v>1</v>
      </c>
      <c r="N750" s="43" t="b">
        <v>1</v>
      </c>
      <c r="O750" t="s">
        <v>138</v>
      </c>
      <c r="P750" t="s">
        <v>114</v>
      </c>
      <c r="Q750" t="s">
        <v>114</v>
      </c>
      <c r="R750" t="s">
        <v>114</v>
      </c>
      <c r="S750" t="s">
        <v>114</v>
      </c>
      <c r="T750" t="s">
        <v>138</v>
      </c>
      <c r="U750" t="s">
        <v>114</v>
      </c>
      <c r="V750" t="s">
        <v>114</v>
      </c>
      <c r="W750" s="5">
        <v>43468</v>
      </c>
      <c r="X750" s="7" t="s">
        <v>151</v>
      </c>
      <c r="Y750" s="7"/>
      <c r="Z750" s="7" t="s">
        <v>101</v>
      </c>
      <c r="AA750" s="7" t="s">
        <v>117</v>
      </c>
      <c r="AB750" s="7" t="s">
        <v>74</v>
      </c>
      <c r="AC750" s="10">
        <v>10</v>
      </c>
      <c r="AD750" s="3" t="s">
        <v>5967</v>
      </c>
      <c r="AE750" s="4" t="s">
        <v>5968</v>
      </c>
      <c r="AF750" s="7"/>
      <c r="AG750" s="7" t="s">
        <v>114</v>
      </c>
      <c r="AH750" s="10">
        <v>4</v>
      </c>
      <c r="AI750" s="3" t="s">
        <v>74</v>
      </c>
      <c r="AJ750" t="s">
        <v>114</v>
      </c>
      <c r="AK750" t="s">
        <v>114</v>
      </c>
      <c r="AL750" s="43" t="b">
        <v>0</v>
      </c>
      <c r="AM750" s="3"/>
      <c r="AN750" s="3"/>
      <c r="AO750" s="43" t="b">
        <v>0</v>
      </c>
      <c r="AP750" s="3" t="b">
        <v>1</v>
      </c>
      <c r="AQ750" s="3">
        <f>VLOOKUP(Table2[[#This Row],[Job-no]],Table3[],26,FALSE)</f>
        <v>4300</v>
      </c>
      <c r="AR750" t="str">
        <f t="shared" si="138"/>
        <v>BBRLED</v>
      </c>
      <c r="AS750" t="str">
        <f>VLOOKUP(AR750,Table1[],4,0)</f>
        <v>recessed</v>
      </c>
      <c r="AT750">
        <f>IF(BD750&gt;0,"Pattern",VLOOKUP(AR750,Table1[],5,0))</f>
        <v>0</v>
      </c>
      <c r="AU750" s="34">
        <f>IF(AT750="Pattern",WORKDAY(Table2[[#This Row],[Scheduled Ship Date]],-10),WORKDAY(Table2[[#This Row],[Scheduled Ship Date]],-4))</f>
        <v>43467</v>
      </c>
      <c r="AV750">
        <f>IF(Table2[[#This Row],[Extrusion cut double saw]]=TRUE,IF(O750="ToDo",IF(AT750="Pattern",Table2[[#This Row],[Total Sections]]*0.4,Table2[[#This Row],[Total Sections]]*0.12),0),IF(AT750="Pattern",Table2[[#This Row],[Total Sections]]*4,Table2[[#This Row],[Total Sections]]*1.2))</f>
        <v>0</v>
      </c>
      <c r="AW750" s="42"/>
      <c r="AX750" s="42">
        <f>IF(AT750="Pattern",Table2[[#This Row],[Scheduled Ship Date]]-2,Table2[[#This Row],[Scheduled Ship Date]]-3)</f>
        <v>43470</v>
      </c>
      <c r="AY750">
        <f>IF(Table2[[#This Row],[Pattern]]="Pattern",Table2[[#This Row],[Total Sections]]*4.82,Table2[[#This Row],[Total Sections]]*0.5)</f>
        <v>2</v>
      </c>
      <c r="AZ750" s="42"/>
      <c r="BA750" s="39">
        <f>((Table2[Total Sections]/Table2[Open Qty])-1)*Table2[Open Qty]*12.96</f>
        <v>0</v>
      </c>
      <c r="BB750" s="39"/>
      <c r="BC750" s="39" t="str">
        <f t="shared" si="140"/>
        <v>BBRLED-400-90-30-RG-10-CB20946(2)-W-UNV-DP-2-TG9</v>
      </c>
      <c r="BD750" s="39">
        <f t="shared" si="141"/>
        <v>0</v>
      </c>
      <c r="BE750" s="39" t="b">
        <f>_xlfn.IFNA(VLOOKUP(Table2[[#This Row],[Job-no]],Table4[],9,FALSE),TRUE)</f>
        <v>1</v>
      </c>
      <c r="BF750" t="str">
        <f>VLOOKUP(AR750,Table1[],3,0)</f>
        <v>B4LED</v>
      </c>
      <c r="BG750" s="39" t="b">
        <f>_xlfn.IFNA(VLOOKUP(Table2[[#This Row],[Job-no]],Table4[],14,FALSE),TRUE)</f>
        <v>1</v>
      </c>
      <c r="BH750" s="39" t="str">
        <f>_xlfn.IFNA(VLOOKUP(Table2[[#This Row],[Job-no]],Table4[],11,FALSE),"Done")</f>
        <v>Done</v>
      </c>
      <c r="BI750" s="39">
        <f>IF(Table2[[#This Row],[Pattern]]="Pattern",VLOOKUP(Table2[[#This Row],[Product Code]],'Routing data'!$A$2:$W$470,13,FALSE),VLOOKUP(Table2[[#This Row],[Product Code]],'Routing data'!$A$2:$W$470,3,FALSE))</f>
        <v>0</v>
      </c>
      <c r="BJ750" s="39">
        <f>IF(Table2[[#This Row],[Pattern]]="Pattern",VLOOKUP(Table2[[#This Row],[Product Code]],'Routing data'!$A$2:$W$470,14,FALSE),VLOOKUP(Table2[[#This Row],[Product Code]],'Routing data'!$A$2:$W$470,4,FALSE))</f>
        <v>3</v>
      </c>
      <c r="BK750" s="39">
        <f>VLOOKUP(Table2[[#This Row],[Product Code]],'Routing data'!A$4:W$524,16,FALSE)</f>
        <v>0</v>
      </c>
      <c r="BL750" s="42" t="str">
        <f>IF(Table2[[#This Row],[Milling Required]]=0,"x",IF(AT750="Pattern",B750-10,B750-4))</f>
        <v>x</v>
      </c>
      <c r="BM750" s="42">
        <f>IF(Table2[[#This Row],[Punching Required]]=0,"x",IF(AT750="Pattern",B750-8,B750-2))</f>
        <v>43471</v>
      </c>
      <c r="BN750" s="42">
        <f t="shared" si="142"/>
        <v>43470</v>
      </c>
      <c r="BO750" s="39" t="str">
        <f>IF(Table2[[#This Row],[Milling]]="x","x",Table2[[#This Row],[Total Sections]]*2)</f>
        <v>x</v>
      </c>
      <c r="BP750" s="39">
        <f>IF(Table2[[#This Row],[Punching]]="x","x",Table2[Total Sections]*2)</f>
        <v>8</v>
      </c>
      <c r="BQ750" s="39">
        <f>IF(Table2[[#This Row],[Pattern]]="Pattern",Table2[Total Sections]*3,Table2[Total Sections]*1.5)</f>
        <v>6</v>
      </c>
      <c r="BR750" s="42"/>
      <c r="BS750" s="42">
        <f ca="1">TODAY()</f>
        <v>43467</v>
      </c>
      <c r="BT750" s="42"/>
      <c r="BU750" s="39"/>
      <c r="BV750" s="39" t="str">
        <f>_xlfn.IFNA(VLOOKUP(Table2[[#This Row],[Job-no]],Table4[],16,FALSE),"Ready")</f>
        <v/>
      </c>
      <c r="BW750" s="39" t="str">
        <f>_xlfn.IFNA(VLOOKUP(Table2[[#This Row],[Job-no]],Table4[],21,FALSE),"Ready")</f>
        <v/>
      </c>
      <c r="BX750" s="39" t="b">
        <f>_xlfn.IFNA(VLOOKUP(Table2[[#This Row],[Job-no]],Table4[],10,FALSE),TRUE)</f>
        <v>0</v>
      </c>
      <c r="BY750" s="39" t="str">
        <f>_xlfn.IFNA(VLOOKUP(Table2[[#This Row],[Job-no]],Table4[],22,FALSE),"Ready")</f>
        <v/>
      </c>
      <c r="BZ750" s="120">
        <f t="shared" si="144"/>
        <v>43473</v>
      </c>
      <c r="CA750" s="120" t="str">
        <f ca="1">IF(OR(Table2[[#This Row],[Saw Date]]=TODAY(),Table2[[#This Row],[Saw Date]]=TODAY()+1), Table2[[#This Row],[Saw Date]],IF(Table2[[#This Row],[Extrusion cut double saw]],"Done",""))</f>
        <v>Done</v>
      </c>
      <c r="CB750" s="120" t="str">
        <f ca="1">IF(OR(Table2[[#This Row],[Lens Date]]=TODAY(),Table2[[#This Row],[Lens Date]]=TODAY()+1), Table2[[#This Row],[Lens Date]],IF(Table2[[#This Row],[MSLens]]="Done","Done",""))</f>
        <v>Done</v>
      </c>
      <c r="CC750" s="120" t="str">
        <f ca="1">IF(OR(Table2[[#This Row],[Milling Date]]=TODAY(),Table2[[#This Row],[Milling Date]]=TODAY()+1), Table2[[#This Row],[Milling Date]],IF(Table2[[#This Row],[CNC Holes]]="Ready","Done",""))</f>
        <v/>
      </c>
      <c r="CD750" s="120" t="str">
        <f ca="1">IF(OR(Table2[[#This Row],[Welding Date]]=TODAY(),Table2[[#This Row],[Welding Date]]=TODAY()+1), Table2[[#This Row],[Welding Date]],IF(Table2[[#This Row],[Welding Corners]]="Ready","Done",""))</f>
        <v/>
      </c>
      <c r="CE750" s="120">
        <f ca="1">IF(OR(Table2[[#This Row],[Puching Date]]=TODAY(),Table2[[#This Row],[Puching Date]]=TODAY()+1), Table2[[#This Row],[Puching Date]],IF(Table2[[#This Row],[Punch Holes]]="Ready","Done",""))</f>
        <v>43467</v>
      </c>
      <c r="CF750" s="120" t="str">
        <f ca="1">IF(OR(Table2[[#This Row],[Housing Date2]]=TODAY(),Table2[[#This Row],[Housing Date2]]=TODAY()+1),Table2[[#This Row],[Housing Date2]],IF(Table2[[#This Row],[Body Assembly]],"Done",""))</f>
        <v/>
      </c>
      <c r="CG750" s="120" t="str">
        <f>_xlfn.IFNA(VLOOKUP(Table2[[#This Row],[Job-no]],Table4[],7,FALSE),"Done")</f>
        <v>Machine Shop Started</v>
      </c>
    </row>
    <row r="751" spans="1:85" x14ac:dyDescent="0.25">
      <c r="A751" t="str">
        <f>_xlfn.CONCAT(Table2[[#This Row],[Order]],"-",Table2[[#This Row],[Line]])</f>
        <v>76406-2</v>
      </c>
      <c r="B751" s="1">
        <v>43473</v>
      </c>
      <c r="C751" s="10">
        <v>76406</v>
      </c>
      <c r="D751" s="7" t="s">
        <v>1245</v>
      </c>
      <c r="E751" s="10">
        <v>2</v>
      </c>
      <c r="F751" s="10">
        <v>1</v>
      </c>
      <c r="G751" s="7" t="s">
        <v>165</v>
      </c>
      <c r="H751" s="10">
        <v>6</v>
      </c>
      <c r="I751" s="43" t="b">
        <v>1</v>
      </c>
      <c r="J751" s="43" t="b">
        <v>0</v>
      </c>
      <c r="K751" t="s">
        <v>114</v>
      </c>
      <c r="L751" s="43" t="b">
        <v>1</v>
      </c>
      <c r="M751" s="43" t="b">
        <v>1</v>
      </c>
      <c r="N751" s="43" t="b">
        <v>1</v>
      </c>
      <c r="O751" t="s">
        <v>138</v>
      </c>
      <c r="P751" t="s">
        <v>114</v>
      </c>
      <c r="Q751" t="s">
        <v>114</v>
      </c>
      <c r="R751" t="s">
        <v>114</v>
      </c>
      <c r="S751" t="s">
        <v>114</v>
      </c>
      <c r="T751" t="s">
        <v>114</v>
      </c>
      <c r="U751" t="s">
        <v>23</v>
      </c>
      <c r="V751" t="s">
        <v>114</v>
      </c>
      <c r="W751" s="5">
        <v>43468</v>
      </c>
      <c r="X751" s="7" t="s">
        <v>114</v>
      </c>
      <c r="Y751" s="7"/>
      <c r="Z751" s="7" t="s">
        <v>158</v>
      </c>
      <c r="AA751" s="7" t="s">
        <v>114</v>
      </c>
      <c r="AB751" s="7" t="s">
        <v>74</v>
      </c>
      <c r="AC751" s="10">
        <v>12</v>
      </c>
      <c r="AD751" s="3" t="s">
        <v>5967</v>
      </c>
      <c r="AE751" s="4" t="s">
        <v>5968</v>
      </c>
      <c r="AF751" s="7"/>
      <c r="AG751" s="7" t="s">
        <v>114</v>
      </c>
      <c r="AH751" s="10">
        <v>6</v>
      </c>
      <c r="AI751" s="3" t="s">
        <v>74</v>
      </c>
      <c r="AJ751" t="s">
        <v>114</v>
      </c>
      <c r="AK751" t="s">
        <v>114</v>
      </c>
      <c r="AL751" s="43" t="b">
        <v>0</v>
      </c>
      <c r="AM751" s="3"/>
      <c r="AN751" s="3"/>
      <c r="AO751" s="43" t="b">
        <v>0</v>
      </c>
      <c r="AP751" s="3" t="b">
        <v>0</v>
      </c>
      <c r="AQ751" s="3">
        <f>VLOOKUP(Table2[[#This Row],[Job-no]],Table3[],26,FALSE)</f>
        <v>2112</v>
      </c>
      <c r="AR751" t="str">
        <f t="shared" si="138"/>
        <v>BBRLED</v>
      </c>
      <c r="AS751" t="str">
        <f>VLOOKUP(AR751,Table1[],4,0)</f>
        <v>recessed</v>
      </c>
      <c r="AT751">
        <f>IF(BD751&gt;0,"Pattern",VLOOKUP(AR751,Table1[],5,0))</f>
        <v>0</v>
      </c>
      <c r="AU751" s="34">
        <f>IF(AT751="Pattern",WORKDAY(Table2[[#This Row],[Scheduled Ship Date]],-10),WORKDAY(Table2[[#This Row],[Scheduled Ship Date]],-4))</f>
        <v>43467</v>
      </c>
      <c r="AV751">
        <f>IF(Table2[[#This Row],[Extrusion cut double saw]]=TRUE,IF(O751="ToDo",IF(AT751="Pattern",Table2[[#This Row],[Total Sections]]*0.4,Table2[[#This Row],[Total Sections]]*0.12),0),IF(AT751="Pattern",Table2[[#This Row],[Total Sections]]*4,Table2[[#This Row],[Total Sections]]*1.2))</f>
        <v>0</v>
      </c>
      <c r="AW751" s="42"/>
      <c r="AX751" s="42">
        <f>IF(AT751="Pattern",Table2[[#This Row],[Scheduled Ship Date]]-2,Table2[[#This Row],[Scheduled Ship Date]]-3)</f>
        <v>43470</v>
      </c>
      <c r="AY751">
        <f>IF(Table2[[#This Row],[Pattern]]="Pattern",Table2[[#This Row],[Total Sections]]*4.82,Table2[[#This Row],[Total Sections]]*0.5)</f>
        <v>3</v>
      </c>
      <c r="AZ751" s="42"/>
      <c r="BA751" s="39">
        <f>((Table2[Total Sections]/Table2[Open Qty])-1)*Table2[Open Qty]*12.96</f>
        <v>0</v>
      </c>
      <c r="BB751" s="42"/>
      <c r="BC751" s="39" t="str">
        <f t="shared" si="140"/>
        <v>BBRLED-1000-80-40-FL-4-W-UNV-DP-1-TB15</v>
      </c>
      <c r="BD751" s="39">
        <f t="shared" si="141"/>
        <v>0</v>
      </c>
      <c r="BE751" s="39" t="b">
        <f>_xlfn.IFNA(VLOOKUP(Table2[[#This Row],[Job-no]],Table4[],9,FALSE),TRUE)</f>
        <v>1</v>
      </c>
      <c r="BF751" t="str">
        <f>VLOOKUP(AR751,Table1[],3,0)</f>
        <v>B4LED</v>
      </c>
      <c r="BG751" s="39" t="b">
        <f>_xlfn.IFNA(VLOOKUP(Table2[[#This Row],[Job-no]],Table4[],14,FALSE),TRUE)</f>
        <v>1</v>
      </c>
      <c r="BH751" s="39" t="str">
        <f>_xlfn.IFNA(VLOOKUP(Table2[[#This Row],[Job-no]],Table4[],11,FALSE),"Done")</f>
        <v>Done</v>
      </c>
      <c r="BI751" s="39">
        <f>IF(Table2[[#This Row],[Pattern]]="Pattern",VLOOKUP(Table2[[#This Row],[Product Code]],'Routing data'!$A$2:$W$470,13,FALSE),VLOOKUP(Table2[[#This Row],[Product Code]],'Routing data'!$A$2:$W$470,3,FALSE))</f>
        <v>0</v>
      </c>
      <c r="BJ751" s="39">
        <f>IF(Table2[[#This Row],[Pattern]]="Pattern",VLOOKUP(Table2[[#This Row],[Product Code]],'Routing data'!$A$2:$W$470,14,FALSE),VLOOKUP(Table2[[#This Row],[Product Code]],'Routing data'!$A$2:$W$470,4,FALSE))</f>
        <v>3</v>
      </c>
      <c r="BK751" s="39">
        <f>VLOOKUP(Table2[[#This Row],[Product Code]],'Routing data'!A$4:W$524,16,FALSE)</f>
        <v>0</v>
      </c>
      <c r="BL751" s="42" t="str">
        <f>IF(Table2[[#This Row],[Milling Required]]=0,"x",IF(AT751="Pattern",B751-10,B751-4))</f>
        <v>x</v>
      </c>
      <c r="BM751" s="42">
        <f>IF(Table2[[#This Row],[Punching Required]]=0,"x",IF(AT751="Pattern",B751-8,B751-2))</f>
        <v>43471</v>
      </c>
      <c r="BN751" s="42">
        <f t="shared" si="142"/>
        <v>43470</v>
      </c>
      <c r="BO751" s="39" t="str">
        <f>IF(Table2[[#This Row],[Milling]]="x","x",Table2[[#This Row],[Total Sections]]*2)</f>
        <v>x</v>
      </c>
      <c r="BP751" s="39">
        <f>IF(Table2[[#This Row],[Punching]]="x","x",Table2[Total Sections]*2)</f>
        <v>12</v>
      </c>
      <c r="BQ751" s="39">
        <f>IF(Table2[[#This Row],[Pattern]]="Pattern",Table2[Total Sections]*3,Table2[Total Sections]*1.5)</f>
        <v>9</v>
      </c>
      <c r="BR751" s="42"/>
      <c r="BS751" s="42">
        <f ca="1">TODAY()</f>
        <v>43467</v>
      </c>
      <c r="BT751" s="42"/>
      <c r="BU751" s="39"/>
      <c r="BV751" s="39" t="str">
        <f>_xlfn.IFNA(VLOOKUP(Table2[[#This Row],[Job-no]],Table4[],16,FALSE),"Ready")</f>
        <v/>
      </c>
      <c r="BW751" s="39" t="str">
        <f>_xlfn.IFNA(VLOOKUP(Table2[[#This Row],[Job-no]],Table4[],21,FALSE),"Ready")</f>
        <v>ToDo</v>
      </c>
      <c r="BX751" s="39" t="b">
        <f>_xlfn.IFNA(VLOOKUP(Table2[[#This Row],[Job-no]],Table4[],10,FALSE),TRUE)</f>
        <v>0</v>
      </c>
      <c r="BY751" s="39" t="str">
        <f>_xlfn.IFNA(VLOOKUP(Table2[[#This Row],[Job-no]],Table4[],22,FALSE),"Ready")</f>
        <v/>
      </c>
      <c r="BZ751" s="120">
        <f t="shared" si="144"/>
        <v>43473</v>
      </c>
      <c r="CA751" s="120" t="str">
        <f ca="1">IF(OR(Table2[[#This Row],[Saw Date]]=TODAY(),Table2[[#This Row],[Saw Date]]=TODAY()+1), Table2[[#This Row],[Saw Date]],IF(Table2[[#This Row],[Extrusion cut double saw]],"Done",""))</f>
        <v>Done</v>
      </c>
      <c r="CB751" s="120" t="str">
        <f ca="1">IF(OR(Table2[[#This Row],[Lens Date]]=TODAY(),Table2[[#This Row],[Lens Date]]=TODAY()+1), Table2[[#This Row],[Lens Date]],IF(Table2[[#This Row],[MSLens]]="Done","Done",""))</f>
        <v/>
      </c>
      <c r="CC751" s="120" t="str">
        <f ca="1">IF(OR(Table2[[#This Row],[Milling Date]]=TODAY(),Table2[[#This Row],[Milling Date]]=TODAY()+1), Table2[[#This Row],[Milling Date]],IF(Table2[[#This Row],[CNC Holes]]="Ready","Done",""))</f>
        <v/>
      </c>
      <c r="CD751" s="120" t="str">
        <f ca="1">IF(OR(Table2[[#This Row],[Welding Date]]=TODAY(),Table2[[#This Row],[Welding Date]]=TODAY()+1), Table2[[#This Row],[Welding Date]],IF(Table2[[#This Row],[Welding Corners]]="Ready","Done",""))</f>
        <v/>
      </c>
      <c r="CE751" s="120">
        <f ca="1">IF(OR(Table2[[#This Row],[Puching Date]]=TODAY(),Table2[[#This Row],[Puching Date]]=TODAY()+1), Table2[[#This Row],[Puching Date]],IF(Table2[[#This Row],[Punch Holes]]="Ready","Done",""))</f>
        <v>43467</v>
      </c>
      <c r="CF751" s="120" t="str">
        <f ca="1">IF(OR(Table2[[#This Row],[Housing Date2]]=TODAY(),Table2[[#This Row],[Housing Date2]]=TODAY()+1),Table2[[#This Row],[Housing Date2]],IF(Table2[[#This Row],[Body Assembly]],"Done",""))</f>
        <v/>
      </c>
      <c r="CG751" s="120" t="str">
        <f>_xlfn.IFNA(VLOOKUP(Table2[[#This Row],[Job-no]],Table4[],7,FALSE),"Done")</f>
        <v>Machine Shop Started</v>
      </c>
    </row>
    <row r="752" spans="1:85" x14ac:dyDescent="0.25">
      <c r="A752" s="39" t="str">
        <f>_xlfn.CONCAT(Table2[[#This Row],[Order]],"-",Table2[[#This Row],[Line]])</f>
        <v>76947-1</v>
      </c>
      <c r="B752" s="1">
        <v>43473</v>
      </c>
      <c r="C752" s="10">
        <v>76947</v>
      </c>
      <c r="D752" s="7" t="s">
        <v>2677</v>
      </c>
      <c r="E752" s="10">
        <v>1</v>
      </c>
      <c r="F752" s="10">
        <v>1</v>
      </c>
      <c r="G752" s="7" t="s">
        <v>165</v>
      </c>
      <c r="H752" s="10">
        <v>43</v>
      </c>
      <c r="I752" s="43" t="b">
        <v>1</v>
      </c>
      <c r="J752" s="43" t="b">
        <v>0</v>
      </c>
      <c r="K752" t="s">
        <v>114</v>
      </c>
      <c r="L752" s="43" t="b">
        <v>0</v>
      </c>
      <c r="M752" s="43" t="b">
        <v>1</v>
      </c>
      <c r="N752" s="43" t="b">
        <v>0</v>
      </c>
      <c r="O752" t="s">
        <v>114</v>
      </c>
      <c r="P752" t="s">
        <v>114</v>
      </c>
      <c r="Q752" t="s">
        <v>114</v>
      </c>
      <c r="R752" t="s">
        <v>114</v>
      </c>
      <c r="S752" t="s">
        <v>114</v>
      </c>
      <c r="T752" t="s">
        <v>114</v>
      </c>
      <c r="U752" t="s">
        <v>114</v>
      </c>
      <c r="V752" t="s">
        <v>114</v>
      </c>
      <c r="W752" s="5">
        <v>43468</v>
      </c>
      <c r="X752" s="7" t="s">
        <v>114</v>
      </c>
      <c r="Y752" s="7"/>
      <c r="Z752" s="7" t="s">
        <v>4026</v>
      </c>
      <c r="AA752" s="7" t="s">
        <v>114</v>
      </c>
      <c r="AB752" s="7" t="s">
        <v>74</v>
      </c>
      <c r="AC752" s="10">
        <v>10</v>
      </c>
      <c r="AD752" s="3" t="s">
        <v>5967</v>
      </c>
      <c r="AE752" s="4" t="s">
        <v>5968</v>
      </c>
      <c r="AF752" s="7"/>
      <c r="AG752" s="7" t="s">
        <v>114</v>
      </c>
      <c r="AH752" s="10">
        <v>43</v>
      </c>
      <c r="AI752" s="3" t="s">
        <v>74</v>
      </c>
      <c r="AJ752" t="s">
        <v>114</v>
      </c>
      <c r="AK752" t="s">
        <v>114</v>
      </c>
      <c r="AL752" s="43" t="b">
        <v>0</v>
      </c>
      <c r="AM752" s="3"/>
      <c r="AN752" s="3"/>
      <c r="AO752" s="43" t="b">
        <v>0</v>
      </c>
      <c r="AP752" s="3" t="b">
        <v>0</v>
      </c>
      <c r="AQ752" s="3">
        <f>VLOOKUP(Table2[[#This Row],[Job-no]],Table3[],26,FALSE)</f>
        <v>13545</v>
      </c>
      <c r="AR752" t="str">
        <f t="shared" si="138"/>
        <v>DIALED</v>
      </c>
      <c r="AS752" t="str">
        <f>VLOOKUP(AR752,Table1[],4,0)</f>
        <v>Grid LED</v>
      </c>
      <c r="AT752">
        <f>IF(BD752&gt;0,"Pattern",VLOOKUP(AR752,Table1[],5,0))</f>
        <v>0</v>
      </c>
      <c r="AU752" s="34">
        <f>IF(AT752="Pattern",WORKDAY(Table2[[#This Row],[Scheduled Ship Date]],-10),WORKDAY(Table2[[#This Row],[Scheduled Ship Date]],-4))</f>
        <v>43467</v>
      </c>
      <c r="AV752" s="39">
        <f>IF(Table2[[#This Row],[Extrusion cut double saw]]=TRUE,IF(O752="ToDo",IF(AT752="Pattern",Table2[[#This Row],[Total Sections]]*0.4,Table2[[#This Row],[Total Sections]]*0.12),0),IF(AT752="Pattern",Table2[[#This Row],[Total Sections]]*4,Table2[[#This Row],[Total Sections]]*1.2))</f>
        <v>51.6</v>
      </c>
      <c r="AW752" s="42"/>
      <c r="AX752" s="42">
        <f>IF(AT752="Pattern",Table2[[#This Row],[Scheduled Ship Date]]-2,Table2[[#This Row],[Scheduled Ship Date]]-3)</f>
        <v>43470</v>
      </c>
      <c r="AY752" s="39">
        <f>IF(Table2[[#This Row],[Pattern]]="Pattern",Table2[[#This Row],[Total Sections]]*4.82,Table2[[#This Row],[Total Sections]]*0.5)</f>
        <v>21.5</v>
      </c>
      <c r="AZ752" s="42"/>
      <c r="BA752" s="39">
        <f>((Table2[Total Sections]/Table2[Open Qty])-1)*Table2[Open Qty]*12.96</f>
        <v>0</v>
      </c>
      <c r="BB752" s="42"/>
      <c r="BC752" s="39" t="str">
        <f t="shared" si="140"/>
        <v>DIALED-14-2400-80-35-VL-W-UNV-LT(LDE5)-1-TB9</v>
      </c>
      <c r="BD752" s="39">
        <f t="shared" si="141"/>
        <v>0</v>
      </c>
      <c r="BE752" s="39" t="b">
        <f>_xlfn.IFNA(VLOOKUP(Table2[[#This Row],[Job-no]],Table4[],9,FALSE),TRUE)</f>
        <v>1</v>
      </c>
      <c r="BF752" t="str">
        <f>VLOOKUP(AR752,Table1[],3,0)</f>
        <v>DIALED</v>
      </c>
      <c r="BG752" s="39" t="b">
        <f>_xlfn.IFNA(VLOOKUP(Table2[[#This Row],[Job-no]],Table4[],14,FALSE),TRUE)</f>
        <v>0</v>
      </c>
      <c r="BH752" s="39" t="str">
        <f>_xlfn.IFNA(VLOOKUP(Table2[[#This Row],[Job-no]],Table4[],11,FALSE),"Done")</f>
        <v/>
      </c>
      <c r="BI752" s="39">
        <f>IF(Table2[[#This Row],[Pattern]]="Pattern",VLOOKUP(Table2[[#This Row],[Product Code]],'Routing data'!$A$2:$W$470,13,FALSE),VLOOKUP(Table2[[#This Row],[Product Code]],'Routing data'!$A$2:$W$470,3,FALSE))</f>
        <v>0</v>
      </c>
      <c r="BJ752" s="39">
        <f>IF(Table2[[#This Row],[Pattern]]="Pattern",VLOOKUP(Table2[[#This Row],[Product Code]],'Routing data'!$A$2:$W$470,14,FALSE),VLOOKUP(Table2[[#This Row],[Product Code]],'Routing data'!$A$2:$W$470,4,FALSE))</f>
        <v>0</v>
      </c>
      <c r="BK752" s="39">
        <f>VLOOKUP(Table2[[#This Row],[Product Code]],'Routing data'!A$4:W$524,16,FALSE)</f>
        <v>0</v>
      </c>
      <c r="BL752" s="42" t="str">
        <f>IF(Table2[[#This Row],[Milling Required]]=0,"x",IF(AT752="Pattern",B752-10,B752-4))</f>
        <v>x</v>
      </c>
      <c r="BM752" s="42" t="str">
        <f>IF(Table2[[#This Row],[Punching Required]]=0,"x",IF(AT752="Pattern",B752-8,B752-2))</f>
        <v>x</v>
      </c>
      <c r="BN752" s="42">
        <f t="shared" si="142"/>
        <v>43470</v>
      </c>
      <c r="BO752" s="39" t="str">
        <f>IF(Table2[[#This Row],[Milling]]="x","x",Table2[[#This Row],[Total Sections]]*2)</f>
        <v>x</v>
      </c>
      <c r="BP752" s="39" t="str">
        <f>IF(Table2[[#This Row],[Punching]]="x","x",Table2[Total Sections]*2)</f>
        <v>x</v>
      </c>
      <c r="BQ752" s="39">
        <f>IF(Table2[[#This Row],[Pattern]]="Pattern",Table2[Total Sections]*3,Table2[Total Sections]*1.5)</f>
        <v>64.5</v>
      </c>
      <c r="BR752" s="42"/>
      <c r="BS752" s="42"/>
      <c r="BT752" s="42"/>
      <c r="BU752" s="39"/>
      <c r="BV752" s="122" t="str">
        <f>_xlfn.IFNA(VLOOKUP(Table2[[#This Row],[Job-no]],Table4[],16,FALSE),"Ready")</f>
        <v/>
      </c>
      <c r="BW752" s="122" t="str">
        <f>_xlfn.IFNA(VLOOKUP(Table2[[#This Row],[Job-no]],Table4[],21,FALSE),"Ready")</f>
        <v/>
      </c>
      <c r="BX752" s="39" t="b">
        <f>_xlfn.IFNA(VLOOKUP(Table2[[#This Row],[Job-no]],Table4[],10,FALSE),TRUE)</f>
        <v>0</v>
      </c>
      <c r="BY752" s="39" t="str">
        <f>_xlfn.IFNA(VLOOKUP(Table2[[#This Row],[Job-no]],Table4[],22,FALSE),"Ready")</f>
        <v/>
      </c>
      <c r="BZ752" s="120">
        <f t="shared" si="144"/>
        <v>43473</v>
      </c>
      <c r="CA752" s="120" t="str">
        <f ca="1">IF(OR(Table2[[#This Row],[Saw Date]]=TODAY(),Table2[[#This Row],[Saw Date]]=TODAY()+1), Table2[[#This Row],[Saw Date]],IF(Table2[[#This Row],[Extrusion cut double saw]],"Done",""))</f>
        <v/>
      </c>
      <c r="CB752" s="120" t="str">
        <f ca="1">IF(OR(Table2[[#This Row],[Lens Date]]=TODAY(),Table2[[#This Row],[Lens Date]]=TODAY()+1), Table2[[#This Row],[Lens Date]],IF(Table2[[#This Row],[MSLens]]="Done","Done",""))</f>
        <v/>
      </c>
      <c r="CC752" s="120" t="str">
        <f ca="1">IF(OR(Table2[[#This Row],[Milling Date]]=TODAY(),Table2[[#This Row],[Milling Date]]=TODAY()+1), Table2[[#This Row],[Milling Date]],IF(Table2[[#This Row],[CNC Holes]]="Ready","Done",""))</f>
        <v/>
      </c>
      <c r="CD752" s="120" t="str">
        <f ca="1">IF(OR(Table2[[#This Row],[Welding Date]]=TODAY(),Table2[[#This Row],[Welding Date]]=TODAY()+1), Table2[[#This Row],[Welding Date]],IF(Table2[[#This Row],[Welding Corners]]="Ready","Done",""))</f>
        <v/>
      </c>
      <c r="CE752" s="120" t="str">
        <f ca="1">IF(OR(Table2[[#This Row],[Puching Date]]=TODAY(),Table2[[#This Row],[Puching Date]]=TODAY()+1), Table2[[#This Row],[Puching Date]],IF(Table2[[#This Row],[Punch Holes]]="Ready","Done",""))</f>
        <v/>
      </c>
      <c r="CF752" s="120" t="str">
        <f ca="1">IF(OR(Table2[[#This Row],[Housing Date2]]=TODAY(),Table2[[#This Row],[Housing Date2]]=TODAY()+1),Table2[[#This Row],[Housing Date2]],IF(Table2[[#This Row],[Body Assembly]],"Done",""))</f>
        <v/>
      </c>
      <c r="CG752" s="120" t="str">
        <f>_xlfn.IFNA(VLOOKUP(Table2[[#This Row],[Job-no]],Table4[],7,FALSE),"Done")</f>
        <v>Machine Shop Started</v>
      </c>
    </row>
    <row r="753" spans="1:85" x14ac:dyDescent="0.25">
      <c r="A753" t="str">
        <f>_xlfn.CONCAT(Table2[[#This Row],[Order]],"-",Table2[[#This Row],[Line]])</f>
        <v>76947-2</v>
      </c>
      <c r="B753" s="1">
        <v>43473</v>
      </c>
      <c r="C753" s="10">
        <v>76947</v>
      </c>
      <c r="D753" s="7" t="s">
        <v>2678</v>
      </c>
      <c r="E753" s="10">
        <v>2</v>
      </c>
      <c r="F753" s="10">
        <v>1</v>
      </c>
      <c r="G753" s="7" t="s">
        <v>165</v>
      </c>
      <c r="H753" s="10">
        <v>5</v>
      </c>
      <c r="I753" s="43" t="b">
        <v>1</v>
      </c>
      <c r="J753" s="43" t="b">
        <v>0</v>
      </c>
      <c r="K753" t="s">
        <v>135</v>
      </c>
      <c r="L753" s="43" t="b">
        <v>1</v>
      </c>
      <c r="M753" s="43" t="b">
        <v>1</v>
      </c>
      <c r="N753" s="43" t="b">
        <v>1</v>
      </c>
      <c r="O753" t="s">
        <v>114</v>
      </c>
      <c r="P753" t="s">
        <v>114</v>
      </c>
      <c r="Q753" t="s">
        <v>114</v>
      </c>
      <c r="R753" t="s">
        <v>114</v>
      </c>
      <c r="S753" t="s">
        <v>114</v>
      </c>
      <c r="T753" t="s">
        <v>114</v>
      </c>
      <c r="U753" t="s">
        <v>114</v>
      </c>
      <c r="V753" t="s">
        <v>114</v>
      </c>
      <c r="W753" s="5">
        <v>43468</v>
      </c>
      <c r="X753" s="7" t="s">
        <v>114</v>
      </c>
      <c r="Y753" s="7"/>
      <c r="Z753" s="7" t="s">
        <v>3972</v>
      </c>
      <c r="AA753" s="7" t="s">
        <v>114</v>
      </c>
      <c r="AB753" s="7" t="s">
        <v>74</v>
      </c>
      <c r="AC753" s="10">
        <v>12</v>
      </c>
      <c r="AD753" s="3" t="s">
        <v>5967</v>
      </c>
      <c r="AE753" s="4" t="s">
        <v>5968</v>
      </c>
      <c r="AF753" s="7"/>
      <c r="AG753" s="7" t="s">
        <v>114</v>
      </c>
      <c r="AH753" s="10">
        <v>5</v>
      </c>
      <c r="AI753" s="3" t="s">
        <v>74</v>
      </c>
      <c r="AJ753" t="s">
        <v>114</v>
      </c>
      <c r="AK753" t="s">
        <v>114</v>
      </c>
      <c r="AL753" s="43" t="b">
        <v>0</v>
      </c>
      <c r="AM753" s="3"/>
      <c r="AN753" s="3"/>
      <c r="AO753" s="43" t="b">
        <v>0</v>
      </c>
      <c r="AP753" s="3" t="b">
        <v>0</v>
      </c>
      <c r="AQ753" s="3">
        <f>VLOOKUP(Table2[[#This Row],[Job-no]],Table3[],26,FALSE)</f>
        <v>5405</v>
      </c>
      <c r="AR753" t="str">
        <f t="shared" si="138"/>
        <v>BMRLED</v>
      </c>
      <c r="AS753" t="str">
        <f>VLOOKUP(AR753,Table1[],4,0)</f>
        <v>recessed</v>
      </c>
      <c r="AT753">
        <f>IF(BD753&gt;0,"Pattern",VLOOKUP(AR753,Table1[],5,0))</f>
        <v>0</v>
      </c>
      <c r="AU753" s="34">
        <f>IF(AT753="Pattern",WORKDAY(Table2[[#This Row],[Scheduled Ship Date]],-10),WORKDAY(Table2[[#This Row],[Scheduled Ship Date]],-4))</f>
        <v>43467</v>
      </c>
      <c r="AV753">
        <f>IF(Table2[[#This Row],[Extrusion cut double saw]]=TRUE,IF(O753="ToDo",IF(AT753="Pattern",Table2[[#This Row],[Total Sections]]*0.4,Table2[[#This Row],[Total Sections]]*0.12),0),IF(AT753="Pattern",Table2[[#This Row],[Total Sections]]*4,Table2[[#This Row],[Total Sections]]*1.2))</f>
        <v>0</v>
      </c>
      <c r="AW753" s="42"/>
      <c r="AX753" s="42">
        <f>IF(AT753="Pattern",Table2[[#This Row],[Scheduled Ship Date]]-2,Table2[[#This Row],[Scheduled Ship Date]]-3)</f>
        <v>43470</v>
      </c>
      <c r="AY753">
        <f>IF(Table2[[#This Row],[Pattern]]="Pattern",Table2[[#This Row],[Total Sections]]*4.82,Table2[[#This Row],[Total Sections]]*0.5)</f>
        <v>2.5</v>
      </c>
      <c r="AZ753" s="42"/>
      <c r="BA753" s="39">
        <f>((Table2[Total Sections]/Table2[Open Qty])-1)*Table2[Open Qty]*12.96</f>
        <v>0</v>
      </c>
      <c r="BB753" s="39"/>
      <c r="BC753" s="39" t="str">
        <f t="shared" si="140"/>
        <v>BMRLED-500-80-35-RG-8-W-UNV-LT(LDE5)-1-TB9-DS(1)-C(LRF2-DCRB  DS+ RMJ-ECO32-DV-B POWER PACK)</v>
      </c>
      <c r="BD753" s="39">
        <f t="shared" si="141"/>
        <v>0</v>
      </c>
      <c r="BE753" s="39" t="b">
        <f>_xlfn.IFNA(VLOOKUP(Table2[[#This Row],[Job-no]],Table4[],9,FALSE),TRUE)</f>
        <v>1</v>
      </c>
      <c r="BF753" t="str">
        <f>VLOOKUP(AR753,Table1[],3,0)</f>
        <v>B3LED</v>
      </c>
      <c r="BG753" s="39" t="b">
        <f>_xlfn.IFNA(VLOOKUP(Table2[[#This Row],[Job-no]],Table4[],14,FALSE),TRUE)</f>
        <v>1</v>
      </c>
      <c r="BH753" s="39" t="str">
        <f>_xlfn.IFNA(VLOOKUP(Table2[[#This Row],[Job-no]],Table4[],11,FALSE),"Done")</f>
        <v>Done</v>
      </c>
      <c r="BI753" s="39">
        <f>IF(Table2[[#This Row],[Pattern]]="Pattern",VLOOKUP(Table2[[#This Row],[Product Code]],'Routing data'!$A$2:$W$470,13,FALSE),VLOOKUP(Table2[[#This Row],[Product Code]],'Routing data'!$A$2:$W$470,3,FALSE))</f>
        <v>0</v>
      </c>
      <c r="BJ753" s="39">
        <f>IF(Table2[[#This Row],[Pattern]]="Pattern",VLOOKUP(Table2[[#This Row],[Product Code]],'Routing data'!$A$2:$W$470,14,FALSE),VLOOKUP(Table2[[#This Row],[Product Code]],'Routing data'!$A$2:$W$470,4,FALSE))</f>
        <v>3</v>
      </c>
      <c r="BK753" s="39">
        <f>VLOOKUP(Table2[[#This Row],[Product Code]],'Routing data'!A$4:W$524,16,FALSE)</f>
        <v>0</v>
      </c>
      <c r="BL753" s="42" t="str">
        <f>IF(Table2[[#This Row],[Milling Required]]=0,"x",IF(AT753="Pattern",B753-10,B753-4))</f>
        <v>x</v>
      </c>
      <c r="BM753" s="42">
        <f>IF(Table2[[#This Row],[Punching Required]]=0,"x",IF(AT753="Pattern",B753-8,B753-2))</f>
        <v>43471</v>
      </c>
      <c r="BN753" s="42">
        <f t="shared" si="142"/>
        <v>43470</v>
      </c>
      <c r="BO753" s="39" t="str">
        <f>IF(Table2[[#This Row],[Milling]]="x","x",Table2[[#This Row],[Total Sections]]*2)</f>
        <v>x</v>
      </c>
      <c r="BP753" s="39">
        <f>IF(Table2[[#This Row],[Punching]]="x","x",Table2[Total Sections]*2)</f>
        <v>10</v>
      </c>
      <c r="BQ753" s="39">
        <f>IF(Table2[[#This Row],[Pattern]]="Pattern",Table2[Total Sections]*3,Table2[Total Sections]*1.5)</f>
        <v>7.5</v>
      </c>
      <c r="BR753" s="42"/>
      <c r="BS753" s="42">
        <f ca="1">TODAY()</f>
        <v>43467</v>
      </c>
      <c r="BT753" s="42"/>
      <c r="BU753" s="39"/>
      <c r="BV753" s="39" t="str">
        <f>_xlfn.IFNA(VLOOKUP(Table2[[#This Row],[Job-no]],Table4[],16,FALSE),"Ready")</f>
        <v/>
      </c>
      <c r="BW753" s="39" t="str">
        <f>_xlfn.IFNA(VLOOKUP(Table2[[#This Row],[Job-no]],Table4[],21,FALSE),"Ready")</f>
        <v/>
      </c>
      <c r="BX753" s="39" t="b">
        <f>_xlfn.IFNA(VLOOKUP(Table2[[#This Row],[Job-no]],Table4[],10,FALSE),TRUE)</f>
        <v>0</v>
      </c>
      <c r="BY753" s="39" t="str">
        <f>_xlfn.IFNA(VLOOKUP(Table2[[#This Row],[Job-no]],Table4[],22,FALSE),"Ready")</f>
        <v/>
      </c>
      <c r="BZ753" s="120">
        <f t="shared" si="144"/>
        <v>43473</v>
      </c>
      <c r="CA753" s="120" t="str">
        <f ca="1">IF(OR(Table2[[#This Row],[Saw Date]]=TODAY(),Table2[[#This Row],[Saw Date]]=TODAY()+1), Table2[[#This Row],[Saw Date]],IF(Table2[[#This Row],[Extrusion cut double saw]],"Done",""))</f>
        <v>Done</v>
      </c>
      <c r="CB753" s="120" t="str">
        <f ca="1">IF(OR(Table2[[#This Row],[Lens Date]]=TODAY(),Table2[[#This Row],[Lens Date]]=TODAY()+1), Table2[[#This Row],[Lens Date]],IF(Table2[[#This Row],[MSLens]]="Done","Done",""))</f>
        <v>Done</v>
      </c>
      <c r="CC753" s="120" t="str">
        <f ca="1">IF(OR(Table2[[#This Row],[Milling Date]]=TODAY(),Table2[[#This Row],[Milling Date]]=TODAY()+1), Table2[[#This Row],[Milling Date]],IF(Table2[[#This Row],[CNC Holes]]="Ready","Done",""))</f>
        <v/>
      </c>
      <c r="CD753" s="120" t="str">
        <f ca="1">IF(OR(Table2[[#This Row],[Welding Date]]=TODAY(),Table2[[#This Row],[Welding Date]]=TODAY()+1), Table2[[#This Row],[Welding Date]],IF(Table2[[#This Row],[Welding Corners]]="Ready","Done",""))</f>
        <v/>
      </c>
      <c r="CE753" s="120">
        <f ca="1">IF(OR(Table2[[#This Row],[Puching Date]]=TODAY(),Table2[[#This Row],[Puching Date]]=TODAY()+1), Table2[[#This Row],[Puching Date]],IF(Table2[[#This Row],[Punch Holes]]="Ready","Done",""))</f>
        <v>43467</v>
      </c>
      <c r="CF753" s="120" t="str">
        <f ca="1">IF(OR(Table2[[#This Row],[Housing Date2]]=TODAY(),Table2[[#This Row],[Housing Date2]]=TODAY()+1),Table2[[#This Row],[Housing Date2]],IF(Table2[[#This Row],[Body Assembly]],"Done",""))</f>
        <v/>
      </c>
      <c r="CG753" s="120" t="str">
        <f>_xlfn.IFNA(VLOOKUP(Table2[[#This Row],[Job-no]],Table4[],7,FALSE),"Done")</f>
        <v>Machine Shop Started</v>
      </c>
    </row>
    <row r="754" spans="1:85" x14ac:dyDescent="0.25">
      <c r="A754" t="str">
        <f>_xlfn.CONCAT(Table2[[#This Row],[Order]],"-",Table2[[#This Row],[Line]])</f>
        <v>76947-4</v>
      </c>
      <c r="B754" s="1">
        <v>43473</v>
      </c>
      <c r="C754" s="10">
        <v>76947</v>
      </c>
      <c r="D754" s="7" t="s">
        <v>2682</v>
      </c>
      <c r="E754" s="10">
        <v>4</v>
      </c>
      <c r="F754" s="10">
        <v>1</v>
      </c>
      <c r="G754" s="7" t="s">
        <v>165</v>
      </c>
      <c r="H754" s="10">
        <v>12</v>
      </c>
      <c r="I754" s="43" t="b">
        <v>1</v>
      </c>
      <c r="J754" s="43" t="b">
        <v>0</v>
      </c>
      <c r="K754" t="s">
        <v>114</v>
      </c>
      <c r="L754" s="43" t="b">
        <v>0</v>
      </c>
      <c r="M754" s="43" t="b">
        <v>1</v>
      </c>
      <c r="N754" s="43" t="b">
        <v>0</v>
      </c>
      <c r="O754" t="s">
        <v>114</v>
      </c>
      <c r="P754" t="s">
        <v>114</v>
      </c>
      <c r="Q754" t="s">
        <v>114</v>
      </c>
      <c r="R754" t="s">
        <v>114</v>
      </c>
      <c r="S754" t="s">
        <v>114</v>
      </c>
      <c r="T754" t="s">
        <v>114</v>
      </c>
      <c r="U754" t="s">
        <v>114</v>
      </c>
      <c r="V754" t="s">
        <v>114</v>
      </c>
      <c r="W754" s="5">
        <v>43468</v>
      </c>
      <c r="X754" s="7" t="s">
        <v>114</v>
      </c>
      <c r="Y754" s="7"/>
      <c r="Z754" s="7" t="s">
        <v>4026</v>
      </c>
      <c r="AA754" s="7" t="s">
        <v>114</v>
      </c>
      <c r="AB754" s="7" t="s">
        <v>74</v>
      </c>
      <c r="AC754" s="10">
        <v>10</v>
      </c>
      <c r="AD754" s="3" t="s">
        <v>5967</v>
      </c>
      <c r="AE754" s="4" t="s">
        <v>5968</v>
      </c>
      <c r="AF754" s="7"/>
      <c r="AG754" s="7" t="s">
        <v>114</v>
      </c>
      <c r="AH754" s="10">
        <v>12</v>
      </c>
      <c r="AI754" s="3" t="s">
        <v>74</v>
      </c>
      <c r="AJ754" t="s">
        <v>114</v>
      </c>
      <c r="AK754" t="s">
        <v>114</v>
      </c>
      <c r="AL754" s="43" t="b">
        <v>0</v>
      </c>
      <c r="AM754" s="3"/>
      <c r="AN754" s="3"/>
      <c r="AO754" s="43" t="b">
        <v>0</v>
      </c>
      <c r="AP754" s="3" t="b">
        <v>0</v>
      </c>
      <c r="AQ754" s="3">
        <f>VLOOKUP(Table2[[#This Row],[Job-no]],Table3[],26,FALSE)</f>
        <v>3780</v>
      </c>
      <c r="AR754" t="str">
        <f t="shared" si="138"/>
        <v>DIALED</v>
      </c>
      <c r="AS754" t="str">
        <f>VLOOKUP(AR754,Table1[],4,0)</f>
        <v>Grid LED</v>
      </c>
      <c r="AT754">
        <f>IF(BD754&gt;0,"Pattern",VLOOKUP(AR754,Table1[],5,0))</f>
        <v>0</v>
      </c>
      <c r="AU754" s="34">
        <f>IF(AT754="Pattern",WORKDAY(Table2[[#This Row],[Scheduled Ship Date]],-10),WORKDAY(Table2[[#This Row],[Scheduled Ship Date]],-4))</f>
        <v>43467</v>
      </c>
      <c r="AV754">
        <f>IF(Table2[[#This Row],[Extrusion cut double saw]]=TRUE,IF(O754="ToDo",IF(AT754="Pattern",Table2[[#This Row],[Total Sections]]*0.4,Table2[[#This Row],[Total Sections]]*0.12),0),IF(AT754="Pattern",Table2[[#This Row],[Total Sections]]*4,Table2[[#This Row],[Total Sections]]*1.2))</f>
        <v>14.399999999999999</v>
      </c>
      <c r="AW754" s="42"/>
      <c r="AX754" s="42">
        <f>IF(AT754="Pattern",Table2[[#This Row],[Scheduled Ship Date]]-2,Table2[[#This Row],[Scheduled Ship Date]]-3)</f>
        <v>43470</v>
      </c>
      <c r="AY754">
        <f>IF(Table2[[#This Row],[Pattern]]="Pattern",Table2[[#This Row],[Total Sections]]*4.82,Table2[[#This Row],[Total Sections]]*0.5)</f>
        <v>6</v>
      </c>
      <c r="AZ754" s="42"/>
      <c r="BA754" s="39">
        <f>((Table2[Total Sections]/Table2[Open Qty])-1)*Table2[Open Qty]*12.96</f>
        <v>0</v>
      </c>
      <c r="BB754" s="42"/>
      <c r="BC754" s="39" t="str">
        <f t="shared" si="140"/>
        <v>DIALED-14-2400-80-35-VL-W-UNV-LT(LDE5)-1-TB15</v>
      </c>
      <c r="BD754" s="39">
        <f t="shared" si="141"/>
        <v>0</v>
      </c>
      <c r="BE754" s="39" t="b">
        <f>_xlfn.IFNA(VLOOKUP(Table2[[#This Row],[Job-no]],Table4[],9,FALSE),TRUE)</f>
        <v>1</v>
      </c>
      <c r="BF754" t="str">
        <f>VLOOKUP(AR754,Table1[],3,0)</f>
        <v>DIALED</v>
      </c>
      <c r="BG754" s="39" t="b">
        <f>_xlfn.IFNA(VLOOKUP(Table2[[#This Row],[Job-no]],Table4[],14,FALSE),TRUE)</f>
        <v>0</v>
      </c>
      <c r="BH754" s="39" t="str">
        <f>_xlfn.IFNA(VLOOKUP(Table2[[#This Row],[Job-no]],Table4[],11,FALSE),"Done")</f>
        <v/>
      </c>
      <c r="BI754" s="39">
        <f>IF(Table2[[#This Row],[Pattern]]="Pattern",VLOOKUP(Table2[[#This Row],[Product Code]],'Routing data'!$A$2:$W$470,13,FALSE),VLOOKUP(Table2[[#This Row],[Product Code]],'Routing data'!$A$2:$W$470,3,FALSE))</f>
        <v>0</v>
      </c>
      <c r="BJ754" s="39">
        <f>IF(Table2[[#This Row],[Pattern]]="Pattern",VLOOKUP(Table2[[#This Row],[Product Code]],'Routing data'!$A$2:$W$470,14,FALSE),VLOOKUP(Table2[[#This Row],[Product Code]],'Routing data'!$A$2:$W$470,4,FALSE))</f>
        <v>0</v>
      </c>
      <c r="BK754" s="39">
        <f>VLOOKUP(Table2[[#This Row],[Product Code]],'Routing data'!A$4:W$524,16,FALSE)</f>
        <v>0</v>
      </c>
      <c r="BL754" s="42" t="str">
        <f>IF(Table2[[#This Row],[Milling Required]]=0,"x",IF(AT754="Pattern",B754-10,B754-4))</f>
        <v>x</v>
      </c>
      <c r="BM754" s="42" t="str">
        <f>IF(Table2[[#This Row],[Punching Required]]=0,"x",IF(AT754="Pattern",B754-8,B754-2))</f>
        <v>x</v>
      </c>
      <c r="BN754" s="42">
        <f t="shared" si="142"/>
        <v>43470</v>
      </c>
      <c r="BO754" s="39" t="str">
        <f>IF(Table2[[#This Row],[Milling]]="x","x",Table2[[#This Row],[Total Sections]]*2)</f>
        <v>x</v>
      </c>
      <c r="BP754" s="39" t="str">
        <f>IF(Table2[[#This Row],[Punching]]="x","x",Table2[Total Sections]*2)</f>
        <v>x</v>
      </c>
      <c r="BQ754" s="39">
        <f>IF(Table2[[#This Row],[Pattern]]="Pattern",Table2[Total Sections]*3,Table2[Total Sections]*1.5)</f>
        <v>18</v>
      </c>
      <c r="BR754" s="42"/>
      <c r="BS754" s="42"/>
      <c r="BT754" s="42"/>
      <c r="BU754" s="39"/>
      <c r="BV754" s="39" t="str">
        <f>_xlfn.IFNA(VLOOKUP(Table2[[#This Row],[Job-no]],Table4[],16,FALSE),"Ready")</f>
        <v/>
      </c>
      <c r="BW754" s="39" t="str">
        <f>_xlfn.IFNA(VLOOKUP(Table2[[#This Row],[Job-no]],Table4[],21,FALSE),"Ready")</f>
        <v/>
      </c>
      <c r="BX754" s="39" t="b">
        <f>_xlfn.IFNA(VLOOKUP(Table2[[#This Row],[Job-no]],Table4[],10,FALSE),TRUE)</f>
        <v>0</v>
      </c>
      <c r="BY754" s="39" t="str">
        <f>_xlfn.IFNA(VLOOKUP(Table2[[#This Row],[Job-no]],Table4[],22,FALSE),"Ready")</f>
        <v/>
      </c>
      <c r="BZ754" s="120">
        <f t="shared" si="144"/>
        <v>43473</v>
      </c>
      <c r="CA754" s="120" t="str">
        <f ca="1">IF(OR(Table2[[#This Row],[Saw Date]]=TODAY(),Table2[[#This Row],[Saw Date]]=TODAY()+1), Table2[[#This Row],[Saw Date]],IF(Table2[[#This Row],[Extrusion cut double saw]],"Done",""))</f>
        <v/>
      </c>
      <c r="CB754" s="120" t="str">
        <f ca="1">IF(OR(Table2[[#This Row],[Lens Date]]=TODAY(),Table2[[#This Row],[Lens Date]]=TODAY()+1), Table2[[#This Row],[Lens Date]],IF(Table2[[#This Row],[MSLens]]="Done","Done",""))</f>
        <v/>
      </c>
      <c r="CC754" s="120" t="str">
        <f ca="1">IF(OR(Table2[[#This Row],[Milling Date]]=TODAY(),Table2[[#This Row],[Milling Date]]=TODAY()+1), Table2[[#This Row],[Milling Date]],IF(Table2[[#This Row],[CNC Holes]]="Ready","Done",""))</f>
        <v/>
      </c>
      <c r="CD754" s="120" t="str">
        <f ca="1">IF(OR(Table2[[#This Row],[Welding Date]]=TODAY(),Table2[[#This Row],[Welding Date]]=TODAY()+1), Table2[[#This Row],[Welding Date]],IF(Table2[[#This Row],[Welding Corners]]="Ready","Done",""))</f>
        <v/>
      </c>
      <c r="CE754" s="120" t="str">
        <f ca="1">IF(OR(Table2[[#This Row],[Puching Date]]=TODAY(),Table2[[#This Row],[Puching Date]]=TODAY()+1), Table2[[#This Row],[Puching Date]],IF(Table2[[#This Row],[Punch Holes]]="Ready","Done",""))</f>
        <v/>
      </c>
      <c r="CF754" s="120" t="str">
        <f ca="1">IF(OR(Table2[[#This Row],[Housing Date2]]=TODAY(),Table2[[#This Row],[Housing Date2]]=TODAY()+1),Table2[[#This Row],[Housing Date2]],IF(Table2[[#This Row],[Body Assembly]],"Done",""))</f>
        <v/>
      </c>
      <c r="CG754" s="120" t="str">
        <f>_xlfn.IFNA(VLOOKUP(Table2[[#This Row],[Job-no]],Table4[],7,FALSE),"Done")</f>
        <v>Machine Shop Started</v>
      </c>
    </row>
    <row r="755" spans="1:85" x14ac:dyDescent="0.25">
      <c r="A755" t="str">
        <f>_xlfn.CONCAT(Table2[[#This Row],[Order]],"-",Table2[[#This Row],[Line]])</f>
        <v>76947-5</v>
      </c>
      <c r="B755" s="1">
        <v>43473</v>
      </c>
      <c r="C755" s="10">
        <v>76947</v>
      </c>
      <c r="D755" s="7" t="s">
        <v>2684</v>
      </c>
      <c r="E755" s="10">
        <v>5</v>
      </c>
      <c r="F755" s="10">
        <v>1</v>
      </c>
      <c r="G755" s="7" t="s">
        <v>165</v>
      </c>
      <c r="H755" s="10">
        <v>20</v>
      </c>
      <c r="I755" s="43" t="b">
        <v>1</v>
      </c>
      <c r="J755" s="43" t="b">
        <v>0</v>
      </c>
      <c r="K755" t="s">
        <v>114</v>
      </c>
      <c r="L755" s="43" t="b">
        <v>0</v>
      </c>
      <c r="M755" s="43" t="b">
        <v>1</v>
      </c>
      <c r="N755" s="43" t="b">
        <v>0</v>
      </c>
      <c r="O755" t="s">
        <v>114</v>
      </c>
      <c r="P755" t="s">
        <v>114</v>
      </c>
      <c r="Q755" t="s">
        <v>114</v>
      </c>
      <c r="R755" t="s">
        <v>114</v>
      </c>
      <c r="S755" t="s">
        <v>114</v>
      </c>
      <c r="T755" t="s">
        <v>114</v>
      </c>
      <c r="U755" t="s">
        <v>114</v>
      </c>
      <c r="V755" t="s">
        <v>114</v>
      </c>
      <c r="W755" s="5">
        <v>43468</v>
      </c>
      <c r="X755" s="7" t="s">
        <v>114</v>
      </c>
      <c r="Y755" s="7"/>
      <c r="Z755" s="7" t="s">
        <v>4026</v>
      </c>
      <c r="AA755" s="7" t="s">
        <v>114</v>
      </c>
      <c r="AB755" s="7" t="s">
        <v>74</v>
      </c>
      <c r="AC755" s="10">
        <v>10</v>
      </c>
      <c r="AD755" s="3" t="s">
        <v>5967</v>
      </c>
      <c r="AE755" s="4" t="s">
        <v>5968</v>
      </c>
      <c r="AF755" s="7"/>
      <c r="AG755" s="7" t="s">
        <v>114</v>
      </c>
      <c r="AH755" s="10">
        <v>20</v>
      </c>
      <c r="AI755" s="3" t="s">
        <v>74</v>
      </c>
      <c r="AJ755" t="s">
        <v>114</v>
      </c>
      <c r="AK755" t="s">
        <v>114</v>
      </c>
      <c r="AL755" s="43" t="b">
        <v>0</v>
      </c>
      <c r="AM755" s="3"/>
      <c r="AN755" s="3"/>
      <c r="AO755" s="43" t="b">
        <v>0</v>
      </c>
      <c r="AP755" s="3" t="b">
        <v>0</v>
      </c>
      <c r="AQ755" s="3">
        <f>VLOOKUP(Table2[[#This Row],[Job-no]],Table3[],26,FALSE)</f>
        <v>6300</v>
      </c>
      <c r="AR755" t="str">
        <f t="shared" si="138"/>
        <v>DIALED</v>
      </c>
      <c r="AS755" t="str">
        <f>VLOOKUP(AR755,Table1[],4,0)</f>
        <v>Grid LED</v>
      </c>
      <c r="AT755">
        <f>IF(BD755&gt;0,"Pattern",VLOOKUP(AR755,Table1[],5,0))</f>
        <v>0</v>
      </c>
      <c r="AU755" s="34">
        <f>IF(AT755="Pattern",WORKDAY(Table2[[#This Row],[Scheduled Ship Date]],-10),WORKDAY(Table2[[#This Row],[Scheduled Ship Date]],-4))</f>
        <v>43467</v>
      </c>
      <c r="AV755">
        <f>IF(Table2[[#This Row],[Extrusion cut double saw]]=TRUE,IF(O755="ToDo",IF(AT755="Pattern",Table2[[#This Row],[Total Sections]]*0.4,Table2[[#This Row],[Total Sections]]*0.12),0),IF(AT755="Pattern",Table2[[#This Row],[Total Sections]]*4,Table2[[#This Row],[Total Sections]]*1.2))</f>
        <v>24</v>
      </c>
      <c r="AW755" s="42"/>
      <c r="AX755" s="42">
        <f>IF(AT755="Pattern",Table2[[#This Row],[Scheduled Ship Date]]-2,Table2[[#This Row],[Scheduled Ship Date]]-3)</f>
        <v>43470</v>
      </c>
      <c r="AY755">
        <f>IF(Table2[[#This Row],[Pattern]]="Pattern",Table2[[#This Row],[Total Sections]]*4.82,Table2[[#This Row],[Total Sections]]*0.5)</f>
        <v>10</v>
      </c>
      <c r="AZ755" s="42"/>
      <c r="BA755" s="39">
        <f>((Table2[Total Sections]/Table2[Open Qty])-1)*Table2[Open Qty]*12.96</f>
        <v>0</v>
      </c>
      <c r="BB755" s="42"/>
      <c r="BC755" s="39" t="str">
        <f t="shared" si="140"/>
        <v>DIALED-14-2400-80-35-VL-W-UNV-LT(LDE5)-1-DF</v>
      </c>
      <c r="BD755" s="39">
        <f t="shared" si="141"/>
        <v>0</v>
      </c>
      <c r="BE755" s="39" t="b">
        <f>_xlfn.IFNA(VLOOKUP(Table2[[#This Row],[Job-no]],Table4[],9,FALSE),TRUE)</f>
        <v>1</v>
      </c>
      <c r="BF755" t="str">
        <f>VLOOKUP(AR755,Table1[],3,0)</f>
        <v>DIALED</v>
      </c>
      <c r="BG755" s="39" t="b">
        <f>_xlfn.IFNA(VLOOKUP(Table2[[#This Row],[Job-no]],Table4[],14,FALSE),TRUE)</f>
        <v>0</v>
      </c>
      <c r="BH755" s="39" t="str">
        <f>_xlfn.IFNA(VLOOKUP(Table2[[#This Row],[Job-no]],Table4[],11,FALSE),"Done")</f>
        <v/>
      </c>
      <c r="BI755" s="39">
        <f>IF(Table2[[#This Row],[Pattern]]="Pattern",VLOOKUP(Table2[[#This Row],[Product Code]],'Routing data'!$A$2:$W$470,13,FALSE),VLOOKUP(Table2[[#This Row],[Product Code]],'Routing data'!$A$2:$W$470,3,FALSE))</f>
        <v>0</v>
      </c>
      <c r="BJ755" s="39">
        <f>IF(Table2[[#This Row],[Pattern]]="Pattern",VLOOKUP(Table2[[#This Row],[Product Code]],'Routing data'!$A$2:$W$470,14,FALSE),VLOOKUP(Table2[[#This Row],[Product Code]],'Routing data'!$A$2:$W$470,4,FALSE))</f>
        <v>0</v>
      </c>
      <c r="BK755" s="39">
        <f>VLOOKUP(Table2[[#This Row],[Product Code]],'Routing data'!A$4:W$524,16,FALSE)</f>
        <v>0</v>
      </c>
      <c r="BL755" s="42" t="str">
        <f>IF(Table2[[#This Row],[Milling Required]]=0,"x",IF(AT755="Pattern",B755-10,B755-4))</f>
        <v>x</v>
      </c>
      <c r="BM755" s="42" t="str">
        <f>IF(Table2[[#This Row],[Punching Required]]=0,"x",IF(AT755="Pattern",B755-8,B755-2))</f>
        <v>x</v>
      </c>
      <c r="BN755" s="42">
        <f t="shared" si="142"/>
        <v>43470</v>
      </c>
      <c r="BO755" s="39" t="str">
        <f>IF(Table2[[#This Row],[Milling]]="x","x",Table2[[#This Row],[Total Sections]]*2)</f>
        <v>x</v>
      </c>
      <c r="BP755" s="39" t="str">
        <f>IF(Table2[[#This Row],[Punching]]="x","x",Table2[Total Sections]*2)</f>
        <v>x</v>
      </c>
      <c r="BQ755" s="39">
        <f>IF(Table2[[#This Row],[Pattern]]="Pattern",Table2[Total Sections]*3,Table2[Total Sections]*1.5)</f>
        <v>30</v>
      </c>
      <c r="BR755" s="42"/>
      <c r="BS755" s="39"/>
      <c r="BT755" s="42"/>
      <c r="BU755" s="39"/>
      <c r="BV755" s="39" t="str">
        <f>_xlfn.IFNA(VLOOKUP(Table2[[#This Row],[Job-no]],Table4[],16,FALSE),"Ready")</f>
        <v/>
      </c>
      <c r="BW755" s="39" t="str">
        <f>_xlfn.IFNA(VLOOKUP(Table2[[#This Row],[Job-no]],Table4[],21,FALSE),"Ready")</f>
        <v/>
      </c>
      <c r="BX755" s="39" t="b">
        <f>_xlfn.IFNA(VLOOKUP(Table2[[#This Row],[Job-no]],Table4[],10,FALSE),TRUE)</f>
        <v>0</v>
      </c>
      <c r="BY755" s="39" t="str">
        <f>_xlfn.IFNA(VLOOKUP(Table2[[#This Row],[Job-no]],Table4[],22,FALSE),"Ready")</f>
        <v/>
      </c>
      <c r="BZ755" s="120">
        <f t="shared" si="144"/>
        <v>43473</v>
      </c>
      <c r="CA755" s="120" t="str">
        <f ca="1">IF(OR(Table2[[#This Row],[Saw Date]]=TODAY(),Table2[[#This Row],[Saw Date]]=TODAY()+1), Table2[[#This Row],[Saw Date]],IF(Table2[[#This Row],[Extrusion cut double saw]],"Done",""))</f>
        <v/>
      </c>
      <c r="CB755" s="120" t="str">
        <f ca="1">IF(OR(Table2[[#This Row],[Lens Date]]=TODAY(),Table2[[#This Row],[Lens Date]]=TODAY()+1), Table2[[#This Row],[Lens Date]],IF(Table2[[#This Row],[MSLens]]="Done","Done",""))</f>
        <v/>
      </c>
      <c r="CC755" s="120" t="str">
        <f ca="1">IF(OR(Table2[[#This Row],[Milling Date]]=TODAY(),Table2[[#This Row],[Milling Date]]=TODAY()+1), Table2[[#This Row],[Milling Date]],IF(Table2[[#This Row],[CNC Holes]]="Ready","Done",""))</f>
        <v/>
      </c>
      <c r="CD755" s="120" t="str">
        <f ca="1">IF(OR(Table2[[#This Row],[Welding Date]]=TODAY(),Table2[[#This Row],[Welding Date]]=TODAY()+1), Table2[[#This Row],[Welding Date]],IF(Table2[[#This Row],[Welding Corners]]="Ready","Done",""))</f>
        <v/>
      </c>
      <c r="CE755" s="120" t="str">
        <f ca="1">IF(OR(Table2[[#This Row],[Puching Date]]=TODAY(),Table2[[#This Row],[Puching Date]]=TODAY()+1), Table2[[#This Row],[Puching Date]],IF(Table2[[#This Row],[Punch Holes]]="Ready","Done",""))</f>
        <v/>
      </c>
      <c r="CF755" s="120" t="str">
        <f ca="1">IF(OR(Table2[[#This Row],[Housing Date2]]=TODAY(),Table2[[#This Row],[Housing Date2]]=TODAY()+1),Table2[[#This Row],[Housing Date2]],IF(Table2[[#This Row],[Body Assembly]],"Done",""))</f>
        <v/>
      </c>
      <c r="CG755" s="120" t="str">
        <f>_xlfn.IFNA(VLOOKUP(Table2[[#This Row],[Job-no]],Table4[],7,FALSE),"Done")</f>
        <v>Machine Shop Started</v>
      </c>
    </row>
    <row r="756" spans="1:85" x14ac:dyDescent="0.25">
      <c r="A756" t="str">
        <f>_xlfn.CONCAT(Table2[[#This Row],[Order]],"-",Table2[[#This Row],[Line]])</f>
        <v>76947-6</v>
      </c>
      <c r="B756" s="1">
        <v>43473</v>
      </c>
      <c r="C756" s="10">
        <v>76947</v>
      </c>
      <c r="D756" s="7" t="s">
        <v>2682</v>
      </c>
      <c r="E756" s="10">
        <v>6</v>
      </c>
      <c r="F756" s="10">
        <v>1</v>
      </c>
      <c r="G756" s="7" t="s">
        <v>165</v>
      </c>
      <c r="H756" s="10">
        <v>8</v>
      </c>
      <c r="I756" s="43" t="b">
        <v>1</v>
      </c>
      <c r="J756" s="43" t="b">
        <v>0</v>
      </c>
      <c r="K756" t="s">
        <v>114</v>
      </c>
      <c r="L756" s="43" t="b">
        <v>0</v>
      </c>
      <c r="M756" s="43" t="b">
        <v>1</v>
      </c>
      <c r="N756" s="43" t="b">
        <v>0</v>
      </c>
      <c r="O756" t="s">
        <v>114</v>
      </c>
      <c r="P756" t="s">
        <v>114</v>
      </c>
      <c r="Q756" t="s">
        <v>114</v>
      </c>
      <c r="R756" t="s">
        <v>114</v>
      </c>
      <c r="S756" t="s">
        <v>114</v>
      </c>
      <c r="T756" t="s">
        <v>114</v>
      </c>
      <c r="U756" t="s">
        <v>114</v>
      </c>
      <c r="V756" t="s">
        <v>114</v>
      </c>
      <c r="W756" s="5">
        <v>43468</v>
      </c>
      <c r="X756" s="7" t="s">
        <v>114</v>
      </c>
      <c r="Y756" s="7"/>
      <c r="Z756" s="7" t="s">
        <v>4026</v>
      </c>
      <c r="AA756" s="7" t="s">
        <v>41</v>
      </c>
      <c r="AB756" s="7" t="s">
        <v>74</v>
      </c>
      <c r="AC756" s="10">
        <v>10</v>
      </c>
      <c r="AD756" s="3" t="s">
        <v>5967</v>
      </c>
      <c r="AE756" s="4" t="s">
        <v>5968</v>
      </c>
      <c r="AF756" s="7"/>
      <c r="AG756" s="7" t="s">
        <v>114</v>
      </c>
      <c r="AH756" s="10">
        <v>8</v>
      </c>
      <c r="AI756" s="3" t="s">
        <v>74</v>
      </c>
      <c r="AJ756" t="s">
        <v>114</v>
      </c>
      <c r="AK756" t="s">
        <v>114</v>
      </c>
      <c r="AL756" s="43" t="b">
        <v>0</v>
      </c>
      <c r="AM756" s="3"/>
      <c r="AN756" s="3"/>
      <c r="AO756" s="43" t="b">
        <v>0</v>
      </c>
      <c r="AP756" s="3" t="b">
        <v>1</v>
      </c>
      <c r="AQ756" s="3">
        <f>VLOOKUP(Table2[[#This Row],[Job-no]],Table3[],26,FALSE)</f>
        <v>2520</v>
      </c>
      <c r="AR756" t="str">
        <f t="shared" si="138"/>
        <v>DIALED</v>
      </c>
      <c r="AS756" t="str">
        <f>VLOOKUP(AR756,Table1[],4,0)</f>
        <v>Grid LED</v>
      </c>
      <c r="AT756">
        <f>IF(BD756&gt;0,"Pattern",VLOOKUP(AR756,Table1[],5,0))</f>
        <v>0</v>
      </c>
      <c r="AU756" s="34">
        <f>IF(AT756="Pattern",WORKDAY(Table2[[#This Row],[Scheduled Ship Date]],-10),WORKDAY(Table2[[#This Row],[Scheduled Ship Date]],-4))</f>
        <v>43467</v>
      </c>
      <c r="AV756">
        <f>IF(Table2[[#This Row],[Extrusion cut double saw]]=TRUE,IF(O756="ToDo",IF(AT756="Pattern",Table2[[#This Row],[Total Sections]]*0.4,Table2[[#This Row],[Total Sections]]*0.12),0),IF(AT756="Pattern",Table2[[#This Row],[Total Sections]]*4,Table2[[#This Row],[Total Sections]]*1.2))</f>
        <v>9.6</v>
      </c>
      <c r="AW756" s="42"/>
      <c r="AX756" s="42">
        <f>IF(AT756="Pattern",Table2[[#This Row],[Scheduled Ship Date]]-2,Table2[[#This Row],[Scheduled Ship Date]]-3)</f>
        <v>43470</v>
      </c>
      <c r="AY756">
        <f>IF(Table2[[#This Row],[Pattern]]="Pattern",Table2[[#This Row],[Total Sections]]*4.82,Table2[[#This Row],[Total Sections]]*0.5)</f>
        <v>4</v>
      </c>
      <c r="AZ756" s="42"/>
      <c r="BA756" s="39">
        <f>((Table2[Total Sections]/Table2[Open Qty])-1)*Table2[Open Qty]*12.96</f>
        <v>0</v>
      </c>
      <c r="BB756" s="42"/>
      <c r="BC756" s="39" t="str">
        <f t="shared" si="140"/>
        <v>DIALED-14-2400-80-35-VL-W-UNV-LT(LDE5)-1-TB15</v>
      </c>
      <c r="BD756" s="39">
        <f t="shared" si="141"/>
        <v>0</v>
      </c>
      <c r="BE756" s="39" t="b">
        <f>_xlfn.IFNA(VLOOKUP(Table2[[#This Row],[Job-no]],Table4[],9,FALSE),TRUE)</f>
        <v>1</v>
      </c>
      <c r="BF756" t="str">
        <f>VLOOKUP(AR756,Table1[],3,0)</f>
        <v>DIALED</v>
      </c>
      <c r="BG756" s="39" t="b">
        <f>_xlfn.IFNA(VLOOKUP(Table2[[#This Row],[Job-no]],Table4[],14,FALSE),TRUE)</f>
        <v>0</v>
      </c>
      <c r="BH756" s="39" t="str">
        <f>_xlfn.IFNA(VLOOKUP(Table2[[#This Row],[Job-no]],Table4[],11,FALSE),"Done")</f>
        <v/>
      </c>
      <c r="BI756" s="39">
        <f>IF(Table2[[#This Row],[Pattern]]="Pattern",VLOOKUP(Table2[[#This Row],[Product Code]],'Routing data'!$A$2:$W$470,13,FALSE),VLOOKUP(Table2[[#This Row],[Product Code]],'Routing data'!$A$2:$W$470,3,FALSE))</f>
        <v>0</v>
      </c>
      <c r="BJ756" s="39">
        <f>IF(Table2[[#This Row],[Pattern]]="Pattern",VLOOKUP(Table2[[#This Row],[Product Code]],'Routing data'!$A$2:$W$470,14,FALSE),VLOOKUP(Table2[[#This Row],[Product Code]],'Routing data'!$A$2:$W$470,4,FALSE))</f>
        <v>0</v>
      </c>
      <c r="BK756" s="39">
        <f>VLOOKUP(Table2[[#This Row],[Product Code]],'Routing data'!A$4:W$524,16,FALSE)</f>
        <v>0</v>
      </c>
      <c r="BL756" s="42" t="str">
        <f>IF(Table2[[#This Row],[Milling Required]]=0,"x",IF(AT756="Pattern",B756-10,B756-4))</f>
        <v>x</v>
      </c>
      <c r="BM756" s="42" t="str">
        <f>IF(Table2[[#This Row],[Punching Required]]=0,"x",IF(AT756="Pattern",B756-8,B756-2))</f>
        <v>x</v>
      </c>
      <c r="BN756" s="42">
        <f t="shared" si="142"/>
        <v>43470</v>
      </c>
      <c r="BO756" s="39" t="str">
        <f>IF(Table2[[#This Row],[Milling]]="x","x",Table2[[#This Row],[Total Sections]]*2)</f>
        <v>x</v>
      </c>
      <c r="BP756" s="39" t="str">
        <f>IF(Table2[[#This Row],[Punching]]="x","x",Table2[Total Sections]*2)</f>
        <v>x</v>
      </c>
      <c r="BQ756" s="39">
        <f>IF(Table2[[#This Row],[Pattern]]="Pattern",Table2[Total Sections]*3,Table2[Total Sections]*1.5)</f>
        <v>12</v>
      </c>
      <c r="BR756" s="42"/>
      <c r="BS756" s="39"/>
      <c r="BT756" s="42"/>
      <c r="BU756" s="39"/>
      <c r="BV756" s="122" t="str">
        <f>_xlfn.IFNA(VLOOKUP(Table2[[#This Row],[Job-no]],Table4[],16,FALSE),"Ready")</f>
        <v/>
      </c>
      <c r="BW756" s="122" t="str">
        <f>_xlfn.IFNA(VLOOKUP(Table2[[#This Row],[Job-no]],Table4[],21,FALSE),"Ready")</f>
        <v/>
      </c>
      <c r="BX756" s="39" t="b">
        <f>_xlfn.IFNA(VLOOKUP(Table2[[#This Row],[Job-no]],Table4[],10,FALSE),TRUE)</f>
        <v>0</v>
      </c>
      <c r="BY756" s="39" t="str">
        <f>_xlfn.IFNA(VLOOKUP(Table2[[#This Row],[Job-no]],Table4[],22,FALSE),"Ready")</f>
        <v/>
      </c>
      <c r="BZ756" s="120">
        <f t="shared" si="144"/>
        <v>43473</v>
      </c>
      <c r="CA756" s="120" t="str">
        <f ca="1">IF(OR(Table2[[#This Row],[Saw Date]]=TODAY(),Table2[[#This Row],[Saw Date]]=TODAY()+1), Table2[[#This Row],[Saw Date]],IF(Table2[[#This Row],[Extrusion cut double saw]],"Done",""))</f>
        <v/>
      </c>
      <c r="CB756" s="120" t="str">
        <f ca="1">IF(OR(Table2[[#This Row],[Lens Date]]=TODAY(),Table2[[#This Row],[Lens Date]]=TODAY()+1), Table2[[#This Row],[Lens Date]],IF(Table2[[#This Row],[MSLens]]="Done","Done",""))</f>
        <v/>
      </c>
      <c r="CC756" s="120" t="str">
        <f ca="1">IF(OR(Table2[[#This Row],[Milling Date]]=TODAY(),Table2[[#This Row],[Milling Date]]=TODAY()+1), Table2[[#This Row],[Milling Date]],IF(Table2[[#This Row],[CNC Holes]]="Ready","Done",""))</f>
        <v/>
      </c>
      <c r="CD756" s="120" t="str">
        <f ca="1">IF(OR(Table2[[#This Row],[Welding Date]]=TODAY(),Table2[[#This Row],[Welding Date]]=TODAY()+1), Table2[[#This Row],[Welding Date]],IF(Table2[[#This Row],[Welding Corners]]="Ready","Done",""))</f>
        <v/>
      </c>
      <c r="CE756" s="120" t="str">
        <f ca="1">IF(OR(Table2[[#This Row],[Puching Date]]=TODAY(),Table2[[#This Row],[Puching Date]]=TODAY()+1), Table2[[#This Row],[Puching Date]],IF(Table2[[#This Row],[Punch Holes]]="Ready","Done",""))</f>
        <v/>
      </c>
      <c r="CF756" s="120" t="str">
        <f ca="1">IF(OR(Table2[[#This Row],[Housing Date2]]=TODAY(),Table2[[#This Row],[Housing Date2]]=TODAY()+1),Table2[[#This Row],[Housing Date2]],IF(Table2[[#This Row],[Body Assembly]],"Done",""))</f>
        <v/>
      </c>
      <c r="CG756" s="120" t="str">
        <f>_xlfn.IFNA(VLOOKUP(Table2[[#This Row],[Job-no]],Table4[],7,FALSE),"Done")</f>
        <v>Machine Shop Started</v>
      </c>
    </row>
    <row r="757" spans="1:85" x14ac:dyDescent="0.25">
      <c r="A757" t="str">
        <f>_xlfn.CONCAT(Table2[[#This Row],[Order]],"-",Table2[[#This Row],[Line]])</f>
        <v>77006-1</v>
      </c>
      <c r="B757" s="1">
        <v>43473</v>
      </c>
      <c r="C757" s="10">
        <v>77006</v>
      </c>
      <c r="D757" s="7" t="s">
        <v>3374</v>
      </c>
      <c r="E757" s="10">
        <v>1</v>
      </c>
      <c r="F757" s="10">
        <v>1</v>
      </c>
      <c r="G757" s="7" t="s">
        <v>165</v>
      </c>
      <c r="H757" s="10">
        <v>5</v>
      </c>
      <c r="I757" s="43" t="b">
        <v>1</v>
      </c>
      <c r="J757" s="43" t="b">
        <v>1</v>
      </c>
      <c r="K757" t="s">
        <v>114</v>
      </c>
      <c r="L757" s="43" t="b">
        <v>1</v>
      </c>
      <c r="M757" s="43" t="b">
        <v>1</v>
      </c>
      <c r="N757" s="43" t="b">
        <v>1</v>
      </c>
      <c r="O757" t="s">
        <v>114</v>
      </c>
      <c r="P757" t="s">
        <v>114</v>
      </c>
      <c r="Q757" t="s">
        <v>114</v>
      </c>
      <c r="R757" t="s">
        <v>114</v>
      </c>
      <c r="S757" t="s">
        <v>114</v>
      </c>
      <c r="T757" t="s">
        <v>114</v>
      </c>
      <c r="U757" t="s">
        <v>114</v>
      </c>
      <c r="V757" t="s">
        <v>114</v>
      </c>
      <c r="W757" s="5">
        <v>43468</v>
      </c>
      <c r="X757" s="7" t="s">
        <v>151</v>
      </c>
      <c r="Y757" s="7"/>
      <c r="Z757" s="7" t="s">
        <v>2056</v>
      </c>
      <c r="AA757" s="7" t="s">
        <v>114</v>
      </c>
      <c r="AB757" s="7" t="s">
        <v>74</v>
      </c>
      <c r="AC757" s="10">
        <v>7</v>
      </c>
      <c r="AD757" s="3" t="s">
        <v>5967</v>
      </c>
      <c r="AE757" s="4" t="s">
        <v>5968</v>
      </c>
      <c r="AF757" s="7"/>
      <c r="AG757" s="7" t="s">
        <v>114</v>
      </c>
      <c r="AH757" s="10">
        <v>10</v>
      </c>
      <c r="AI757" s="3" t="s">
        <v>74</v>
      </c>
      <c r="AJ757" t="s">
        <v>114</v>
      </c>
      <c r="AK757" t="s">
        <v>114</v>
      </c>
      <c r="AL757" s="43" t="b">
        <v>0</v>
      </c>
      <c r="AM757" s="3"/>
      <c r="AN757" s="3"/>
      <c r="AO757" s="43" t="b">
        <v>0</v>
      </c>
      <c r="AP757" s="3" t="b">
        <v>0</v>
      </c>
      <c r="AQ757" s="3">
        <f>VLOOKUP(Table2[[#This Row],[Job-no]],Table3[],26,FALSE)</f>
        <v>10080</v>
      </c>
      <c r="AR757" t="str">
        <f t="shared" si="138"/>
        <v>BBDILED</v>
      </c>
      <c r="AS757" t="str">
        <f>VLOOKUP(AR757,Table1[],4,0)</f>
        <v>pendant</v>
      </c>
      <c r="AT757">
        <f>IF(BD757&gt;0,"Pattern",VLOOKUP(AR757,Table1[],5,0))</f>
        <v>0</v>
      </c>
      <c r="AU757" s="34">
        <f>IF(AT757="Pattern",WORKDAY(Table2[[#This Row],[Scheduled Ship Date]],-10),WORKDAY(Table2[[#This Row],[Scheduled Ship Date]],-4))</f>
        <v>43467</v>
      </c>
      <c r="AV757">
        <f>IF(Table2[[#This Row],[Extrusion cut double saw]]=TRUE,IF(O757="ToDo",IF(AT757="Pattern",Table2[[#This Row],[Total Sections]]*0.4,Table2[[#This Row],[Total Sections]]*0.12),0),IF(AT757="Pattern",Table2[[#This Row],[Total Sections]]*4,Table2[[#This Row],[Total Sections]]*1.2))</f>
        <v>0</v>
      </c>
      <c r="AW757" s="42"/>
      <c r="AX757" s="42">
        <f>IF(AT757="Pattern",Table2[[#This Row],[Scheduled Ship Date]]-2,Table2[[#This Row],[Scheduled Ship Date]]-3)</f>
        <v>43470</v>
      </c>
      <c r="AY757">
        <f>IF(Table2[[#This Row],[Pattern]]="Pattern",Table2[[#This Row],[Total Sections]]*4.82,Table2[[#This Row],[Total Sections]]*0.5)</f>
        <v>5</v>
      </c>
      <c r="AZ757" s="42"/>
      <c r="BA757" s="39">
        <f>((Table2[Total Sections]/Table2[Open Qty])-1)*Table2[Open Qty]*12.96</f>
        <v>64.800000000000011</v>
      </c>
      <c r="BB757" s="42"/>
      <c r="BC757" s="39" t="str">
        <f t="shared" si="140"/>
        <v>BBDILED-500-375-90-35-SO-24-W-UNV-DP-1-CA(36")</v>
      </c>
      <c r="BD757" s="39">
        <f t="shared" si="141"/>
        <v>0</v>
      </c>
      <c r="BE757" s="39" t="b">
        <f>_xlfn.IFNA(VLOOKUP(Table2[[#This Row],[Job-no]],Table4[],9,FALSE),TRUE)</f>
        <v>1</v>
      </c>
      <c r="BF757" t="str">
        <f>VLOOKUP(AR757,Table1[],3,0)</f>
        <v>B4LED</v>
      </c>
      <c r="BG757" s="39" t="b">
        <f>_xlfn.IFNA(VLOOKUP(Table2[[#This Row],[Job-no]],Table4[],14,FALSE),TRUE)</f>
        <v>1</v>
      </c>
      <c r="BH757" s="39" t="str">
        <f>_xlfn.IFNA(VLOOKUP(Table2[[#This Row],[Job-no]],Table4[],11,FALSE),"Done")</f>
        <v>Done</v>
      </c>
      <c r="BI757" s="39">
        <f>IF(Table2[[#This Row],[Pattern]]="Pattern",VLOOKUP(Table2[[#This Row],[Product Code]],'Routing data'!$A$2:$W$470,13,FALSE),VLOOKUP(Table2[[#This Row],[Product Code]],'Routing data'!$A$2:$W$470,3,FALSE))</f>
        <v>0</v>
      </c>
      <c r="BJ757" s="39">
        <f>IF(Table2[[#This Row],[Pattern]]="Pattern",VLOOKUP(Table2[[#This Row],[Product Code]],'Routing data'!$A$2:$W$470,14,FALSE),VLOOKUP(Table2[[#This Row],[Product Code]],'Routing data'!$A$2:$W$470,4,FALSE))</f>
        <v>0</v>
      </c>
      <c r="BK757" s="39">
        <f>VLOOKUP(Table2[[#This Row],[Product Code]],'Routing data'!A$4:W$524,16,FALSE)</f>
        <v>0</v>
      </c>
      <c r="BL757" s="42" t="str">
        <f>IF(Table2[[#This Row],[Milling Required]]=0,"x",IF(AT757="Pattern",B757-10,B757-4))</f>
        <v>x</v>
      </c>
      <c r="BM757" s="42" t="str">
        <f>IF(Table2[[#This Row],[Punching Required]]=0,"x",IF(AT757="Pattern",B757-8,B757-2))</f>
        <v>x</v>
      </c>
      <c r="BN757" s="42">
        <f t="shared" si="142"/>
        <v>43470</v>
      </c>
      <c r="BO757" s="39" t="str">
        <f>IF(Table2[[#This Row],[Milling]]="x","x",Table2[[#This Row],[Total Sections]]*2)</f>
        <v>x</v>
      </c>
      <c r="BP757" s="39" t="str">
        <f>IF(Table2[[#This Row],[Punching]]="x","x",Table2[Total Sections]*2)</f>
        <v>x</v>
      </c>
      <c r="BQ757" s="39">
        <f>IF(Table2[[#This Row],[Pattern]]="Pattern",Table2[Total Sections]*3,Table2[Total Sections]*1.5)</f>
        <v>15</v>
      </c>
      <c r="BR757" s="42"/>
      <c r="BS757" s="42"/>
      <c r="BT757" s="42"/>
      <c r="BU757" s="39"/>
      <c r="BV757" s="39" t="str">
        <f>_xlfn.IFNA(VLOOKUP(Table2[[#This Row],[Job-no]],Table4[],16,FALSE),"Ready")</f>
        <v/>
      </c>
      <c r="BW757" s="39" t="str">
        <f>_xlfn.IFNA(VLOOKUP(Table2[[#This Row],[Job-no]],Table4[],21,FALSE),"Ready")</f>
        <v/>
      </c>
      <c r="BX757" s="39" t="b">
        <f>_xlfn.IFNA(VLOOKUP(Table2[[#This Row],[Job-no]],Table4[],10,FALSE),TRUE)</f>
        <v>1</v>
      </c>
      <c r="BY757" s="39" t="str">
        <f>_xlfn.IFNA(VLOOKUP(Table2[[#This Row],[Job-no]],Table4[],22,FALSE),"Ready")</f>
        <v/>
      </c>
      <c r="BZ757" s="120">
        <f t="shared" si="144"/>
        <v>43473</v>
      </c>
      <c r="CA757" s="120" t="str">
        <f ca="1">IF(OR(Table2[[#This Row],[Saw Date]]=TODAY(),Table2[[#This Row],[Saw Date]]=TODAY()+1), Table2[[#This Row],[Saw Date]],IF(Table2[[#This Row],[Extrusion cut double saw]],"Done",""))</f>
        <v>Done</v>
      </c>
      <c r="CB757" s="120" t="str">
        <f ca="1">IF(OR(Table2[[#This Row],[Lens Date]]=TODAY(),Table2[[#This Row],[Lens Date]]=TODAY()+1), Table2[[#This Row],[Lens Date]],IF(Table2[[#This Row],[MSLens]]="Done","Done",""))</f>
        <v/>
      </c>
      <c r="CC757" s="120" t="str">
        <f ca="1">IF(OR(Table2[[#This Row],[Milling Date]]=TODAY(),Table2[[#This Row],[Milling Date]]=TODAY()+1), Table2[[#This Row],[Milling Date]],IF(Table2[[#This Row],[CNC Holes]]="Ready","Done",""))</f>
        <v/>
      </c>
      <c r="CD757" s="120" t="str">
        <f ca="1">IF(OR(Table2[[#This Row],[Welding Date]]=TODAY(),Table2[[#This Row],[Welding Date]]=TODAY()+1), Table2[[#This Row],[Welding Date]],IF(Table2[[#This Row],[Welding Corners]]="Ready","Done",""))</f>
        <v/>
      </c>
      <c r="CE757" s="120" t="str">
        <f ca="1">IF(OR(Table2[[#This Row],[Puching Date]]=TODAY(),Table2[[#This Row],[Puching Date]]=TODAY()+1), Table2[[#This Row],[Puching Date]],IF(Table2[[#This Row],[Punch Holes]]="Ready","Done",""))</f>
        <v/>
      </c>
      <c r="CF757" s="120" t="str">
        <f ca="1">IF(OR(Table2[[#This Row],[Housing Date2]]=TODAY(),Table2[[#This Row],[Housing Date2]]=TODAY()+1),Table2[[#This Row],[Housing Date2]],IF(Table2[[#This Row],[Body Assembly]],"Done",""))</f>
        <v>Done</v>
      </c>
      <c r="CG757" s="120" t="str">
        <f>_xlfn.IFNA(VLOOKUP(Table2[[#This Row],[Job-no]],Table4[],7,FALSE),"Done")</f>
        <v>Machine Shop Finished</v>
      </c>
    </row>
    <row r="758" spans="1:85" x14ac:dyDescent="0.25">
      <c r="A758" t="str">
        <f>_xlfn.CONCAT(Table2[[#This Row],[Order]],"-",Table2[[#This Row],[Line]])</f>
        <v>77006-2</v>
      </c>
      <c r="B758" s="1">
        <v>43473</v>
      </c>
      <c r="C758" s="10">
        <v>77006</v>
      </c>
      <c r="D758" s="7" t="s">
        <v>3376</v>
      </c>
      <c r="E758" s="10">
        <v>2</v>
      </c>
      <c r="F758" s="10">
        <v>1</v>
      </c>
      <c r="G758" s="7" t="s">
        <v>165</v>
      </c>
      <c r="H758" s="10">
        <v>1</v>
      </c>
      <c r="I758" s="43" t="b">
        <v>1</v>
      </c>
      <c r="J758" s="43" t="b">
        <v>1</v>
      </c>
      <c r="K758" t="s">
        <v>114</v>
      </c>
      <c r="L758" s="43" t="b">
        <v>1</v>
      </c>
      <c r="M758" s="43" t="b">
        <v>1</v>
      </c>
      <c r="N758" s="43" t="b">
        <v>1</v>
      </c>
      <c r="O758" t="s">
        <v>114</v>
      </c>
      <c r="P758" t="s">
        <v>114</v>
      </c>
      <c r="Q758" t="s">
        <v>114</v>
      </c>
      <c r="R758" t="s">
        <v>114</v>
      </c>
      <c r="S758" t="s">
        <v>114</v>
      </c>
      <c r="T758" t="s">
        <v>114</v>
      </c>
      <c r="U758" t="s">
        <v>114</v>
      </c>
      <c r="V758" t="s">
        <v>114</v>
      </c>
      <c r="W758" s="5">
        <v>43468</v>
      </c>
      <c r="X758" s="7" t="s">
        <v>151</v>
      </c>
      <c r="Y758" s="7"/>
      <c r="Z758" s="7" t="s">
        <v>2056</v>
      </c>
      <c r="AA758" s="7" t="s">
        <v>114</v>
      </c>
      <c r="AB758" s="7" t="s">
        <v>74</v>
      </c>
      <c r="AC758" s="10">
        <v>7</v>
      </c>
      <c r="AD758" s="3" t="s">
        <v>5967</v>
      </c>
      <c r="AE758" s="4" t="s">
        <v>5968</v>
      </c>
      <c r="AF758" s="7"/>
      <c r="AG758" s="7" t="s">
        <v>114</v>
      </c>
      <c r="AH758" s="10">
        <v>2</v>
      </c>
      <c r="AI758" s="3" t="s">
        <v>74</v>
      </c>
      <c r="AJ758" t="s">
        <v>114</v>
      </c>
      <c r="AK758" t="s">
        <v>114</v>
      </c>
      <c r="AL758" s="43" t="b">
        <v>0</v>
      </c>
      <c r="AM758" s="3"/>
      <c r="AN758" s="3"/>
      <c r="AO758" s="43" t="b">
        <v>0</v>
      </c>
      <c r="AP758" s="3" t="b">
        <v>0</v>
      </c>
      <c r="AQ758" s="3">
        <f>VLOOKUP(Table2[[#This Row],[Job-no]],Table3[],26,FALSE)</f>
        <v>2232</v>
      </c>
      <c r="AR758" t="str">
        <f t="shared" si="138"/>
        <v>BBDILED</v>
      </c>
      <c r="AS758" t="str">
        <f>VLOOKUP(AR758,Table1[],4,0)</f>
        <v>pendant</v>
      </c>
      <c r="AT758">
        <f>IF(BD758&gt;0,"Pattern",VLOOKUP(AR758,Table1[],5,0))</f>
        <v>0</v>
      </c>
      <c r="AU758" s="34">
        <f>IF(AT758="Pattern",WORKDAY(Table2[[#This Row],[Scheduled Ship Date]],-10),WORKDAY(Table2[[#This Row],[Scheduled Ship Date]],-4))</f>
        <v>43467</v>
      </c>
      <c r="AV758">
        <f>IF(Table2[[#This Row],[Extrusion cut double saw]]=TRUE,IF(O758="ToDo",IF(AT758="Pattern",Table2[[#This Row],[Total Sections]]*0.4,Table2[[#This Row],[Total Sections]]*0.12),0),IF(AT758="Pattern",Table2[[#This Row],[Total Sections]]*4,Table2[[#This Row],[Total Sections]]*1.2))</f>
        <v>0</v>
      </c>
      <c r="AW758" s="42"/>
      <c r="AX758" s="42">
        <f>IF(AT758="Pattern",Table2[[#This Row],[Scheduled Ship Date]]-2,Table2[[#This Row],[Scheduled Ship Date]]-3)</f>
        <v>43470</v>
      </c>
      <c r="AY758">
        <f>IF(Table2[[#This Row],[Pattern]]="Pattern",Table2[[#This Row],[Total Sections]]*4.82,Table2[[#This Row],[Total Sections]]*0.5)</f>
        <v>1</v>
      </c>
      <c r="AZ758" s="42"/>
      <c r="BA758" s="39">
        <f>((Table2[Total Sections]/Table2[Open Qty])-1)*Table2[Open Qty]*12.96</f>
        <v>12.96</v>
      </c>
      <c r="BB758" s="42"/>
      <c r="BC758" s="39" t="str">
        <f t="shared" si="140"/>
        <v>BBDILED-500-375-90-35-SO-24-W-UNV-DP-1-CA(36")-B1(BSL10LST)</v>
      </c>
      <c r="BD758" s="39">
        <f t="shared" si="141"/>
        <v>0</v>
      </c>
      <c r="BE758" s="39" t="b">
        <f>_xlfn.IFNA(VLOOKUP(Table2[[#This Row],[Job-no]],Table4[],9,FALSE),TRUE)</f>
        <v>1</v>
      </c>
      <c r="BF758" t="str">
        <f>VLOOKUP(AR758,Table1[],3,0)</f>
        <v>B4LED</v>
      </c>
      <c r="BG758" s="39" t="b">
        <f>_xlfn.IFNA(VLOOKUP(Table2[[#This Row],[Job-no]],Table4[],14,FALSE),TRUE)</f>
        <v>1</v>
      </c>
      <c r="BH758" s="39" t="str">
        <f>_xlfn.IFNA(VLOOKUP(Table2[[#This Row],[Job-no]],Table4[],11,FALSE),"Done")</f>
        <v>Done</v>
      </c>
      <c r="BI758" s="39">
        <f>IF(Table2[[#This Row],[Pattern]]="Pattern",VLOOKUP(Table2[[#This Row],[Product Code]],'Routing data'!$A$2:$W$470,13,FALSE),VLOOKUP(Table2[[#This Row],[Product Code]],'Routing data'!$A$2:$W$470,3,FALSE))</f>
        <v>0</v>
      </c>
      <c r="BJ758" s="39">
        <f>IF(Table2[[#This Row],[Pattern]]="Pattern",VLOOKUP(Table2[[#This Row],[Product Code]],'Routing data'!$A$2:$W$470,14,FALSE),VLOOKUP(Table2[[#This Row],[Product Code]],'Routing data'!$A$2:$W$470,4,FALSE))</f>
        <v>0</v>
      </c>
      <c r="BK758" s="39">
        <f>VLOOKUP(Table2[[#This Row],[Product Code]],'Routing data'!A$4:W$524,16,FALSE)</f>
        <v>0</v>
      </c>
      <c r="BL758" s="42" t="str">
        <f>IF(Table2[[#This Row],[Milling Required]]=0,"x",IF(AT758="Pattern",B758-10,B758-4))</f>
        <v>x</v>
      </c>
      <c r="BM758" s="42" t="str">
        <f>IF(Table2[[#This Row],[Punching Required]]=0,"x",IF(AT758="Pattern",B758-8,B758-2))</f>
        <v>x</v>
      </c>
      <c r="BN758" s="42">
        <f t="shared" si="142"/>
        <v>43470</v>
      </c>
      <c r="BO758" s="39" t="str">
        <f>IF(Table2[[#This Row],[Milling]]="x","x",Table2[[#This Row],[Total Sections]]*2)</f>
        <v>x</v>
      </c>
      <c r="BP758" s="39" t="str">
        <f>IF(Table2[[#This Row],[Punching]]="x","x",Table2[Total Sections]*2)</f>
        <v>x</v>
      </c>
      <c r="BQ758" s="39">
        <f>IF(Table2[[#This Row],[Pattern]]="Pattern",Table2[Total Sections]*3,Table2[Total Sections]*1.5)</f>
        <v>3</v>
      </c>
      <c r="BR758" s="42"/>
      <c r="BS758" s="42"/>
      <c r="BT758" s="42"/>
      <c r="BU758" s="39"/>
      <c r="BV758" s="39" t="str">
        <f>_xlfn.IFNA(VLOOKUP(Table2[[#This Row],[Job-no]],Table4[],16,FALSE),"Ready")</f>
        <v/>
      </c>
      <c r="BW758" s="39" t="str">
        <f>_xlfn.IFNA(VLOOKUP(Table2[[#This Row],[Job-no]],Table4[],21,FALSE),"Ready")</f>
        <v/>
      </c>
      <c r="BX758" s="39" t="b">
        <f>_xlfn.IFNA(VLOOKUP(Table2[[#This Row],[Job-no]],Table4[],10,FALSE),TRUE)</f>
        <v>1</v>
      </c>
      <c r="BY758" s="39" t="str">
        <f>_xlfn.IFNA(VLOOKUP(Table2[[#This Row],[Job-no]],Table4[],22,FALSE),"Ready")</f>
        <v/>
      </c>
      <c r="BZ758" s="120">
        <f t="shared" si="144"/>
        <v>43473</v>
      </c>
      <c r="CA758" s="120" t="str">
        <f ca="1">IF(OR(Table2[[#This Row],[Saw Date]]=TODAY(),Table2[[#This Row],[Saw Date]]=TODAY()+1), Table2[[#This Row],[Saw Date]],IF(Table2[[#This Row],[Extrusion cut double saw]],"Done",""))</f>
        <v>Done</v>
      </c>
      <c r="CB758" s="120" t="str">
        <f ca="1">IF(OR(Table2[[#This Row],[Lens Date]]=TODAY(),Table2[[#This Row],[Lens Date]]=TODAY()+1), Table2[[#This Row],[Lens Date]],IF(Table2[[#This Row],[MSLens]]="Done","Done",""))</f>
        <v/>
      </c>
      <c r="CC758" s="120" t="str">
        <f ca="1">IF(OR(Table2[[#This Row],[Milling Date]]=TODAY(),Table2[[#This Row],[Milling Date]]=TODAY()+1), Table2[[#This Row],[Milling Date]],IF(Table2[[#This Row],[CNC Holes]]="Ready","Done",""))</f>
        <v/>
      </c>
      <c r="CD758" s="120" t="str">
        <f ca="1">IF(OR(Table2[[#This Row],[Welding Date]]=TODAY(),Table2[[#This Row],[Welding Date]]=TODAY()+1), Table2[[#This Row],[Welding Date]],IF(Table2[[#This Row],[Welding Corners]]="Ready","Done",""))</f>
        <v/>
      </c>
      <c r="CE758" s="120" t="str">
        <f ca="1">IF(OR(Table2[[#This Row],[Puching Date]]=TODAY(),Table2[[#This Row],[Puching Date]]=TODAY()+1), Table2[[#This Row],[Puching Date]],IF(Table2[[#This Row],[Punch Holes]]="Ready","Done",""))</f>
        <v/>
      </c>
      <c r="CF758" s="120" t="str">
        <f ca="1">IF(OR(Table2[[#This Row],[Housing Date2]]=TODAY(),Table2[[#This Row],[Housing Date2]]=TODAY()+1),Table2[[#This Row],[Housing Date2]],IF(Table2[[#This Row],[Body Assembly]],"Done",""))</f>
        <v>Done</v>
      </c>
      <c r="CG758" s="120" t="str">
        <f>_xlfn.IFNA(VLOOKUP(Table2[[#This Row],[Job-no]],Table4[],7,FALSE),"Done")</f>
        <v>Machine Shop Finished</v>
      </c>
    </row>
    <row r="759" spans="1:85" x14ac:dyDescent="0.25">
      <c r="A759" t="str">
        <f>_xlfn.CONCAT(Table2[[#This Row],[Order]],"-",Table2[[#This Row],[Line]])</f>
        <v>77006-3</v>
      </c>
      <c r="B759" s="1">
        <v>43473</v>
      </c>
      <c r="C759" s="10">
        <v>77006</v>
      </c>
      <c r="D759" s="7" t="s">
        <v>3378</v>
      </c>
      <c r="E759" s="10">
        <v>3</v>
      </c>
      <c r="F759" s="10">
        <v>1</v>
      </c>
      <c r="G759" s="7" t="s">
        <v>165</v>
      </c>
      <c r="H759" s="10">
        <v>14</v>
      </c>
      <c r="I759" s="43" t="b">
        <v>1</v>
      </c>
      <c r="J759" s="43" t="b">
        <v>1</v>
      </c>
      <c r="K759" t="s">
        <v>114</v>
      </c>
      <c r="L759" s="43" t="b">
        <v>1</v>
      </c>
      <c r="M759" s="43" t="b">
        <v>1</v>
      </c>
      <c r="N759" s="43" t="b">
        <v>1</v>
      </c>
      <c r="O759" t="s">
        <v>138</v>
      </c>
      <c r="P759" t="s">
        <v>114</v>
      </c>
      <c r="Q759" t="s">
        <v>114</v>
      </c>
      <c r="R759" t="s">
        <v>114</v>
      </c>
      <c r="S759" t="s">
        <v>114</v>
      </c>
      <c r="T759" t="s">
        <v>138</v>
      </c>
      <c r="U759" t="s">
        <v>138</v>
      </c>
      <c r="V759" t="s">
        <v>114</v>
      </c>
      <c r="W759" s="5">
        <v>43468</v>
      </c>
      <c r="X759" s="7" t="s">
        <v>151</v>
      </c>
      <c r="Y759" s="7"/>
      <c r="Z759" s="7" t="s">
        <v>103</v>
      </c>
      <c r="AA759" s="7" t="s">
        <v>114</v>
      </c>
      <c r="AB759" s="7" t="s">
        <v>74</v>
      </c>
      <c r="AC759" s="10">
        <v>7</v>
      </c>
      <c r="AD759" s="3" t="s">
        <v>5967</v>
      </c>
      <c r="AE759" s="4" t="s">
        <v>5968</v>
      </c>
      <c r="AF759" s="7"/>
      <c r="AG759" s="7" t="s">
        <v>114</v>
      </c>
      <c r="AH759" s="10">
        <v>14</v>
      </c>
      <c r="AI759" s="3" t="s">
        <v>74</v>
      </c>
      <c r="AJ759" t="s">
        <v>114</v>
      </c>
      <c r="AK759" t="s">
        <v>114</v>
      </c>
      <c r="AL759" s="43" t="b">
        <v>0</v>
      </c>
      <c r="AM759" s="3"/>
      <c r="AN759" s="3"/>
      <c r="AO759" s="43" t="b">
        <v>0</v>
      </c>
      <c r="AP759" s="3" t="b">
        <v>0</v>
      </c>
      <c r="AQ759" s="3">
        <f>VLOOKUP(Table2[[#This Row],[Job-no]],Table3[],26,FALSE)</f>
        <v>4704</v>
      </c>
      <c r="AR759" t="str">
        <f t="shared" si="138"/>
        <v>BBRLED</v>
      </c>
      <c r="AS759" t="str">
        <f>VLOOKUP(AR759,Table1[],4,0)</f>
        <v>recessed</v>
      </c>
      <c r="AT759">
        <f>IF(BD759&gt;0,"Pattern",VLOOKUP(AR759,Table1[],5,0))</f>
        <v>0</v>
      </c>
      <c r="AU759" s="34">
        <f>IF(AT759="Pattern",WORKDAY(Table2[[#This Row],[Scheduled Ship Date]],-10),WORKDAY(Table2[[#This Row],[Scheduled Ship Date]],-4))</f>
        <v>43467</v>
      </c>
      <c r="AV759">
        <f>IF(Table2[[#This Row],[Extrusion cut double saw]]=TRUE,IF(O759="ToDo",IF(AT759="Pattern",Table2[[#This Row],[Total Sections]]*0.4,Table2[[#This Row],[Total Sections]]*0.12),0),IF(AT759="Pattern",Table2[[#This Row],[Total Sections]]*4,Table2[[#This Row],[Total Sections]]*1.2))</f>
        <v>0</v>
      </c>
      <c r="AW759" s="42"/>
      <c r="AX759" s="42">
        <f>IF(AT759="Pattern",Table2[[#This Row],[Scheduled Ship Date]]-2,Table2[[#This Row],[Scheduled Ship Date]]-3)</f>
        <v>43470</v>
      </c>
      <c r="AY759">
        <f>IF(Table2[[#This Row],[Pattern]]="Pattern",Table2[[#This Row],[Total Sections]]*4.82,Table2[[#This Row],[Total Sections]]*0.5)</f>
        <v>7</v>
      </c>
      <c r="AZ759" s="42"/>
      <c r="BA759" s="39">
        <f>((Table2[Total Sections]/Table2[Open Qty])-1)*Table2[Open Qty]*12.96</f>
        <v>0</v>
      </c>
      <c r="BB759" s="42"/>
      <c r="BC759" s="39" t="str">
        <f t="shared" si="140"/>
        <v>BBRLED-500-80-35-FL-6-W-UNV-DP-1-TB9</v>
      </c>
      <c r="BD759" s="39">
        <f t="shared" si="141"/>
        <v>0</v>
      </c>
      <c r="BE759" s="39" t="b">
        <f>_xlfn.IFNA(VLOOKUP(Table2[[#This Row],[Job-no]],Table4[],9,FALSE),TRUE)</f>
        <v>1</v>
      </c>
      <c r="BF759" t="str">
        <f>VLOOKUP(AR759,Table1[],3,0)</f>
        <v>B4LED</v>
      </c>
      <c r="BG759" s="39" t="b">
        <f>_xlfn.IFNA(VLOOKUP(Table2[[#This Row],[Job-no]],Table4[],14,FALSE),TRUE)</f>
        <v>1</v>
      </c>
      <c r="BH759" s="39" t="str">
        <f>_xlfn.IFNA(VLOOKUP(Table2[[#This Row],[Job-no]],Table4[],11,FALSE),"Done")</f>
        <v>Done</v>
      </c>
      <c r="BI759" s="39">
        <f>IF(Table2[[#This Row],[Pattern]]="Pattern",VLOOKUP(Table2[[#This Row],[Product Code]],'Routing data'!$A$2:$W$470,13,FALSE),VLOOKUP(Table2[[#This Row],[Product Code]],'Routing data'!$A$2:$W$470,3,FALSE))</f>
        <v>0</v>
      </c>
      <c r="BJ759" s="39">
        <f>IF(Table2[[#This Row],[Pattern]]="Pattern",VLOOKUP(Table2[[#This Row],[Product Code]],'Routing data'!$A$2:$W$470,14,FALSE),VLOOKUP(Table2[[#This Row],[Product Code]],'Routing data'!$A$2:$W$470,4,FALSE))</f>
        <v>3</v>
      </c>
      <c r="BK759" s="39">
        <f>VLOOKUP(Table2[[#This Row],[Product Code]],'Routing data'!A$4:W$524,16,FALSE)</f>
        <v>0</v>
      </c>
      <c r="BL759" s="42" t="str">
        <f>IF(Table2[[#This Row],[Milling Required]]=0,"x",IF(AT759="Pattern",B759-10,B759-4))</f>
        <v>x</v>
      </c>
      <c r="BM759" s="42">
        <f>IF(Table2[[#This Row],[Punching Required]]=0,"x",IF(AT759="Pattern",B759-8,B759-2))</f>
        <v>43471</v>
      </c>
      <c r="BN759" s="42">
        <f t="shared" si="142"/>
        <v>43470</v>
      </c>
      <c r="BO759" s="39" t="str">
        <f>IF(Table2[[#This Row],[Milling]]="x","x",Table2[[#This Row],[Total Sections]]*2)</f>
        <v>x</v>
      </c>
      <c r="BP759" s="39">
        <f>IF(Table2[[#This Row],[Punching]]="x","x",Table2[Total Sections]*2)</f>
        <v>28</v>
      </c>
      <c r="BQ759" s="39">
        <f>IF(Table2[[#This Row],[Pattern]]="Pattern",Table2[Total Sections]*3,Table2[Total Sections]*1.5)</f>
        <v>21</v>
      </c>
      <c r="BR759" s="42"/>
      <c r="BS759" s="42"/>
      <c r="BT759" s="42"/>
      <c r="BU759" s="39"/>
      <c r="BV759" s="39" t="str">
        <f>_xlfn.IFNA(VLOOKUP(Table2[[#This Row],[Job-no]],Table4[],16,FALSE),"Ready")</f>
        <v/>
      </c>
      <c r="BW759" s="39" t="str">
        <f>_xlfn.IFNA(VLOOKUP(Table2[[#This Row],[Job-no]],Table4[],21,FALSE),"Ready")</f>
        <v>Ready</v>
      </c>
      <c r="BX759" s="39" t="b">
        <f>_xlfn.IFNA(VLOOKUP(Table2[[#This Row],[Job-no]],Table4[],10,FALSE),TRUE)</f>
        <v>1</v>
      </c>
      <c r="BY759" s="39" t="str">
        <f>_xlfn.IFNA(VLOOKUP(Table2[[#This Row],[Job-no]],Table4[],22,FALSE),"Ready")</f>
        <v/>
      </c>
      <c r="BZ759" s="120">
        <f t="shared" si="144"/>
        <v>43473</v>
      </c>
      <c r="CA759" s="120" t="str">
        <f ca="1">IF(OR(Table2[[#This Row],[Saw Date]]=TODAY(),Table2[[#This Row],[Saw Date]]=TODAY()+1), Table2[[#This Row],[Saw Date]],IF(Table2[[#This Row],[Extrusion cut double saw]],"Done",""))</f>
        <v>Done</v>
      </c>
      <c r="CB759" s="120" t="str">
        <f ca="1">IF(OR(Table2[[#This Row],[Lens Date]]=TODAY(),Table2[[#This Row],[Lens Date]]=TODAY()+1), Table2[[#This Row],[Lens Date]],IF(Table2[[#This Row],[MSLens]]="Done","Done",""))</f>
        <v/>
      </c>
      <c r="CC759" s="120" t="str">
        <f ca="1">IF(OR(Table2[[#This Row],[Milling Date]]=TODAY(),Table2[[#This Row],[Milling Date]]=TODAY()+1), Table2[[#This Row],[Milling Date]],IF(Table2[[#This Row],[CNC Holes]]="Ready","Done",""))</f>
        <v/>
      </c>
      <c r="CD759" s="120" t="str">
        <f ca="1">IF(OR(Table2[[#This Row],[Welding Date]]=TODAY(),Table2[[#This Row],[Welding Date]]=TODAY()+1), Table2[[#This Row],[Welding Date]],IF(Table2[[#This Row],[Welding Corners]]="Ready","Done",""))</f>
        <v/>
      </c>
      <c r="CE759" s="120" t="str">
        <f ca="1">IF(OR(Table2[[#This Row],[Puching Date]]=TODAY(),Table2[[#This Row],[Puching Date]]=TODAY()+1), Table2[[#This Row],[Puching Date]],IF(Table2[[#This Row],[Punch Holes]]="Ready","Done",""))</f>
        <v>Done</v>
      </c>
      <c r="CF759" s="120" t="str">
        <f ca="1">IF(OR(Table2[[#This Row],[Housing Date2]]=TODAY(),Table2[[#This Row],[Housing Date2]]=TODAY()+1),Table2[[#This Row],[Housing Date2]],IF(Table2[[#This Row],[Body Assembly]],"Done",""))</f>
        <v>Done</v>
      </c>
      <c r="CG759" s="120" t="str">
        <f>_xlfn.IFNA(VLOOKUP(Table2[[#This Row],[Job-no]],Table4[],7,FALSE),"Done")</f>
        <v>Machine Shop Finished</v>
      </c>
    </row>
    <row r="760" spans="1:85" x14ac:dyDescent="0.25">
      <c r="A760" t="str">
        <f>_xlfn.CONCAT(Table2[[#This Row],[Order]],"-",Table2[[#This Row],[Line]])</f>
        <v>77006-4</v>
      </c>
      <c r="B760" s="1">
        <v>43473</v>
      </c>
      <c r="C760" s="10">
        <v>77006</v>
      </c>
      <c r="D760" s="7" t="s">
        <v>3380</v>
      </c>
      <c r="E760" s="10">
        <v>4</v>
      </c>
      <c r="F760" s="10">
        <v>1</v>
      </c>
      <c r="G760" s="7" t="s">
        <v>165</v>
      </c>
      <c r="H760" s="10">
        <v>4</v>
      </c>
      <c r="I760" s="43" t="b">
        <v>1</v>
      </c>
      <c r="J760" s="43" t="b">
        <v>1</v>
      </c>
      <c r="K760" t="s">
        <v>114</v>
      </c>
      <c r="L760" s="43" t="b">
        <v>1</v>
      </c>
      <c r="M760" s="43" t="b">
        <v>1</v>
      </c>
      <c r="N760" s="43" t="b">
        <v>1</v>
      </c>
      <c r="O760" t="s">
        <v>138</v>
      </c>
      <c r="P760" t="s">
        <v>114</v>
      </c>
      <c r="Q760" t="s">
        <v>114</v>
      </c>
      <c r="R760" t="s">
        <v>114</v>
      </c>
      <c r="S760" t="s">
        <v>114</v>
      </c>
      <c r="T760" t="s">
        <v>138</v>
      </c>
      <c r="U760" t="s">
        <v>138</v>
      </c>
      <c r="V760" t="s">
        <v>114</v>
      </c>
      <c r="W760" s="5">
        <v>43468</v>
      </c>
      <c r="X760" s="7" t="s">
        <v>151</v>
      </c>
      <c r="Y760" s="7"/>
      <c r="Z760" s="7" t="s">
        <v>103</v>
      </c>
      <c r="AA760" s="7" t="s">
        <v>114</v>
      </c>
      <c r="AB760" s="7" t="s">
        <v>74</v>
      </c>
      <c r="AC760" s="10">
        <v>7</v>
      </c>
      <c r="AD760" s="3" t="s">
        <v>5967</v>
      </c>
      <c r="AE760" s="4" t="s">
        <v>5968</v>
      </c>
      <c r="AF760" s="7"/>
      <c r="AG760" s="7" t="s">
        <v>114</v>
      </c>
      <c r="AH760" s="10">
        <v>4</v>
      </c>
      <c r="AI760" s="3" t="s">
        <v>74</v>
      </c>
      <c r="AJ760" t="s">
        <v>114</v>
      </c>
      <c r="AK760" t="s">
        <v>114</v>
      </c>
      <c r="AL760" s="43" t="b">
        <v>0</v>
      </c>
      <c r="AM760" s="3"/>
      <c r="AN760" s="3"/>
      <c r="AO760" s="43" t="b">
        <v>0</v>
      </c>
      <c r="AP760" s="3" t="b">
        <v>0</v>
      </c>
      <c r="AQ760" s="3">
        <f>VLOOKUP(Table2[[#This Row],[Job-no]],Table3[],26,FALSE)</f>
        <v>1944</v>
      </c>
      <c r="AR760" t="str">
        <f t="shared" si="138"/>
        <v>BBRLED</v>
      </c>
      <c r="AS760" t="str">
        <f>VLOOKUP(AR760,Table1[],4,0)</f>
        <v>recessed</v>
      </c>
      <c r="AT760">
        <f>IF(BD760&gt;0,"Pattern",VLOOKUP(AR760,Table1[],5,0))</f>
        <v>0</v>
      </c>
      <c r="AU760" s="34">
        <f>IF(AT760="Pattern",WORKDAY(Table2[[#This Row],[Scheduled Ship Date]],-10),WORKDAY(Table2[[#This Row],[Scheduled Ship Date]],-4))</f>
        <v>43467</v>
      </c>
      <c r="AV760">
        <f>IF(Table2[[#This Row],[Extrusion cut double saw]]=TRUE,IF(O760="ToDo",IF(AT760="Pattern",Table2[[#This Row],[Total Sections]]*0.4,Table2[[#This Row],[Total Sections]]*0.12),0),IF(AT760="Pattern",Table2[[#This Row],[Total Sections]]*4,Table2[[#This Row],[Total Sections]]*1.2))</f>
        <v>0</v>
      </c>
      <c r="AW760" s="42"/>
      <c r="AX760" s="42">
        <f>IF(AT760="Pattern",Table2[[#This Row],[Scheduled Ship Date]]-2,Table2[[#This Row],[Scheduled Ship Date]]-3)</f>
        <v>43470</v>
      </c>
      <c r="AY760">
        <f>IF(Table2[[#This Row],[Pattern]]="Pattern",Table2[[#This Row],[Total Sections]]*4.82,Table2[[#This Row],[Total Sections]]*0.5)</f>
        <v>2</v>
      </c>
      <c r="AZ760" s="42"/>
      <c r="BA760" s="39">
        <f>((Table2[Total Sections]/Table2[Open Qty])-1)*Table2[Open Qty]*12.96</f>
        <v>0</v>
      </c>
      <c r="BB760" s="42"/>
      <c r="BC760" s="39" t="str">
        <f t="shared" si="140"/>
        <v>BBRLED-500-80-35-FL-6-W-UNV-DP-1-TB9-B1(BSL10LST)</v>
      </c>
      <c r="BD760" s="39">
        <f t="shared" si="141"/>
        <v>0</v>
      </c>
      <c r="BE760" s="39" t="b">
        <f>_xlfn.IFNA(VLOOKUP(Table2[[#This Row],[Job-no]],Table4[],9,FALSE),TRUE)</f>
        <v>1</v>
      </c>
      <c r="BF760" t="str">
        <f>VLOOKUP(AR760,Table1[],3,0)</f>
        <v>B4LED</v>
      </c>
      <c r="BG760" s="39" t="b">
        <f>_xlfn.IFNA(VLOOKUP(Table2[[#This Row],[Job-no]],Table4[],14,FALSE),TRUE)</f>
        <v>1</v>
      </c>
      <c r="BH760" s="39" t="str">
        <f>_xlfn.IFNA(VLOOKUP(Table2[[#This Row],[Job-no]],Table4[],11,FALSE),"Done")</f>
        <v>Done</v>
      </c>
      <c r="BI760" s="39">
        <f>IF(Table2[[#This Row],[Pattern]]="Pattern",VLOOKUP(Table2[[#This Row],[Product Code]],'Routing data'!$A$2:$W$470,13,FALSE),VLOOKUP(Table2[[#This Row],[Product Code]],'Routing data'!$A$2:$W$470,3,FALSE))</f>
        <v>0</v>
      </c>
      <c r="BJ760" s="39">
        <f>IF(Table2[[#This Row],[Pattern]]="Pattern",VLOOKUP(Table2[[#This Row],[Product Code]],'Routing data'!$A$2:$W$470,14,FALSE),VLOOKUP(Table2[[#This Row],[Product Code]],'Routing data'!$A$2:$W$470,4,FALSE))</f>
        <v>3</v>
      </c>
      <c r="BK760" s="39">
        <f>VLOOKUP(Table2[[#This Row],[Product Code]],'Routing data'!A$4:W$524,16,FALSE)</f>
        <v>0</v>
      </c>
      <c r="BL760" s="42" t="str">
        <f>IF(Table2[[#This Row],[Milling Required]]=0,"x",IF(AT760="Pattern",B760-10,B760-4))</f>
        <v>x</v>
      </c>
      <c r="BM760" s="42">
        <f>IF(Table2[[#This Row],[Punching Required]]=0,"x",IF(AT760="Pattern",B760-8,B760-2))</f>
        <v>43471</v>
      </c>
      <c r="BN760" s="42">
        <f t="shared" si="142"/>
        <v>43470</v>
      </c>
      <c r="BO760" s="39" t="str">
        <f>IF(Table2[[#This Row],[Milling]]="x","x",Table2[[#This Row],[Total Sections]]*2)</f>
        <v>x</v>
      </c>
      <c r="BP760" s="39">
        <f>IF(Table2[[#This Row],[Punching]]="x","x",Table2[Total Sections]*2)</f>
        <v>8</v>
      </c>
      <c r="BQ760" s="39">
        <f>IF(Table2[[#This Row],[Pattern]]="Pattern",Table2[Total Sections]*3,Table2[Total Sections]*1.5)</f>
        <v>6</v>
      </c>
      <c r="BR760" s="42"/>
      <c r="BS760" s="42"/>
      <c r="BT760" s="42"/>
      <c r="BU760" s="39"/>
      <c r="BV760" s="39" t="str">
        <f>_xlfn.IFNA(VLOOKUP(Table2[[#This Row],[Job-no]],Table4[],16,FALSE),"Ready")</f>
        <v/>
      </c>
      <c r="BW760" s="39" t="str">
        <f>_xlfn.IFNA(VLOOKUP(Table2[[#This Row],[Job-no]],Table4[],21,FALSE),"Ready")</f>
        <v>Ready</v>
      </c>
      <c r="BX760" s="39" t="b">
        <f>_xlfn.IFNA(VLOOKUP(Table2[[#This Row],[Job-no]],Table4[],10,FALSE),TRUE)</f>
        <v>1</v>
      </c>
      <c r="BY760" s="39" t="str">
        <f>_xlfn.IFNA(VLOOKUP(Table2[[#This Row],[Job-no]],Table4[],22,FALSE),"Ready")</f>
        <v/>
      </c>
      <c r="BZ760" s="120">
        <f t="shared" si="144"/>
        <v>43473</v>
      </c>
      <c r="CA760" s="120" t="str">
        <f ca="1">IF(OR(Table2[[#This Row],[Saw Date]]=TODAY(),Table2[[#This Row],[Saw Date]]=TODAY()+1), Table2[[#This Row],[Saw Date]],IF(Table2[[#This Row],[Extrusion cut double saw]],"Done",""))</f>
        <v>Done</v>
      </c>
      <c r="CB760" s="120" t="str">
        <f ca="1">IF(OR(Table2[[#This Row],[Lens Date]]=TODAY(),Table2[[#This Row],[Lens Date]]=TODAY()+1), Table2[[#This Row],[Lens Date]],IF(Table2[[#This Row],[MSLens]]="Done","Done",""))</f>
        <v/>
      </c>
      <c r="CC760" s="120" t="str">
        <f ca="1">IF(OR(Table2[[#This Row],[Milling Date]]=TODAY(),Table2[[#This Row],[Milling Date]]=TODAY()+1), Table2[[#This Row],[Milling Date]],IF(Table2[[#This Row],[CNC Holes]]="Ready","Done",""))</f>
        <v/>
      </c>
      <c r="CD760" s="120" t="str">
        <f ca="1">IF(OR(Table2[[#This Row],[Welding Date]]=TODAY(),Table2[[#This Row],[Welding Date]]=TODAY()+1), Table2[[#This Row],[Welding Date]],IF(Table2[[#This Row],[Welding Corners]]="Ready","Done",""))</f>
        <v/>
      </c>
      <c r="CE760" s="120" t="str">
        <f ca="1">IF(OR(Table2[[#This Row],[Puching Date]]=TODAY(),Table2[[#This Row],[Puching Date]]=TODAY()+1), Table2[[#This Row],[Puching Date]],IF(Table2[[#This Row],[Punch Holes]]="Ready","Done",""))</f>
        <v>Done</v>
      </c>
      <c r="CF760" s="120" t="str">
        <f ca="1">IF(OR(Table2[[#This Row],[Housing Date2]]=TODAY(),Table2[[#This Row],[Housing Date2]]=TODAY()+1),Table2[[#This Row],[Housing Date2]],IF(Table2[[#This Row],[Body Assembly]],"Done",""))</f>
        <v>Done</v>
      </c>
      <c r="CG760" s="120" t="str">
        <f>_xlfn.IFNA(VLOOKUP(Table2[[#This Row],[Job-no]],Table4[],7,FALSE),"Done")</f>
        <v>Machine Shop Finished</v>
      </c>
    </row>
    <row r="761" spans="1:85" x14ac:dyDescent="0.25">
      <c r="A761" s="39" t="str">
        <f>_xlfn.CONCAT(Table2[[#This Row],[Order]],"-",Table2[[#This Row],[Line]])</f>
        <v>77006-5</v>
      </c>
      <c r="B761" s="1">
        <v>43473</v>
      </c>
      <c r="C761" s="10">
        <v>77006</v>
      </c>
      <c r="D761" s="7" t="s">
        <v>3376</v>
      </c>
      <c r="E761" s="10">
        <v>5</v>
      </c>
      <c r="F761" s="10">
        <v>1</v>
      </c>
      <c r="G761" s="7" t="s">
        <v>165</v>
      </c>
      <c r="H761" s="10">
        <v>1</v>
      </c>
      <c r="I761" s="43" t="b">
        <v>1</v>
      </c>
      <c r="J761" s="43" t="b">
        <v>1</v>
      </c>
      <c r="K761" t="s">
        <v>114</v>
      </c>
      <c r="L761" s="43" t="b">
        <v>1</v>
      </c>
      <c r="M761" s="43" t="b">
        <v>1</v>
      </c>
      <c r="N761" s="43" t="b">
        <v>1</v>
      </c>
      <c r="O761" t="s">
        <v>114</v>
      </c>
      <c r="P761" t="s">
        <v>114</v>
      </c>
      <c r="Q761" t="s">
        <v>114</v>
      </c>
      <c r="R761" t="s">
        <v>114</v>
      </c>
      <c r="S761" t="s">
        <v>114</v>
      </c>
      <c r="T761" t="s">
        <v>114</v>
      </c>
      <c r="U761" t="s">
        <v>114</v>
      </c>
      <c r="V761" t="s">
        <v>114</v>
      </c>
      <c r="W761" s="5">
        <v>43468</v>
      </c>
      <c r="X761" s="7" t="s">
        <v>151</v>
      </c>
      <c r="Y761" s="7"/>
      <c r="Z761" s="7" t="s">
        <v>2056</v>
      </c>
      <c r="AA761" s="7" t="s">
        <v>114</v>
      </c>
      <c r="AB761" s="7" t="s">
        <v>74</v>
      </c>
      <c r="AC761" s="10">
        <v>7</v>
      </c>
      <c r="AD761" s="3" t="s">
        <v>5967</v>
      </c>
      <c r="AE761" s="4" t="s">
        <v>5968</v>
      </c>
      <c r="AF761" s="7"/>
      <c r="AG761" s="7" t="s">
        <v>114</v>
      </c>
      <c r="AH761" s="10">
        <v>2</v>
      </c>
      <c r="AI761" s="3" t="s">
        <v>74</v>
      </c>
      <c r="AJ761" t="s">
        <v>114</v>
      </c>
      <c r="AK761" t="s">
        <v>114</v>
      </c>
      <c r="AL761" s="43" t="b">
        <v>0</v>
      </c>
      <c r="AM761" s="3"/>
      <c r="AN761" s="3"/>
      <c r="AO761" s="43" t="b">
        <v>0</v>
      </c>
      <c r="AP761" s="3" t="b">
        <v>0</v>
      </c>
      <c r="AQ761" s="3">
        <f>VLOOKUP(Table2[[#This Row],[Job-no]],Table3[],26,FALSE)</f>
        <v>2232</v>
      </c>
      <c r="AR761" t="str">
        <f t="shared" si="138"/>
        <v>BBDILED</v>
      </c>
      <c r="AS761" t="str">
        <f>VLOOKUP(AR761,Table1[],4,0)</f>
        <v>pendant</v>
      </c>
      <c r="AT761">
        <f>IF(BD761&gt;0,"Pattern",VLOOKUP(AR761,Table1[],5,0))</f>
        <v>0</v>
      </c>
      <c r="AU761" s="34">
        <f>IF(AT761="Pattern",WORKDAY(Table2[[#This Row],[Scheduled Ship Date]],-10),WORKDAY(Table2[[#This Row],[Scheduled Ship Date]],-4))</f>
        <v>43467</v>
      </c>
      <c r="AV761" s="39">
        <f>IF(Table2[[#This Row],[Extrusion cut double saw]]=TRUE,IF(O761="ToDo",IF(AT761="Pattern",Table2[[#This Row],[Total Sections]]*0.4,Table2[[#This Row],[Total Sections]]*0.12),0),IF(AT761="Pattern",Table2[[#This Row],[Total Sections]]*4,Table2[[#This Row],[Total Sections]]*1.2))</f>
        <v>0</v>
      </c>
      <c r="AW761" s="42"/>
      <c r="AX761" s="42">
        <f>IF(AT761="Pattern",Table2[[#This Row],[Scheduled Ship Date]]-2,Table2[[#This Row],[Scheduled Ship Date]]-3)</f>
        <v>43470</v>
      </c>
      <c r="AY761" s="39">
        <f>IF(Table2[[#This Row],[Pattern]]="Pattern",Table2[[#This Row],[Total Sections]]*4.82,Table2[[#This Row],[Total Sections]]*0.5)</f>
        <v>1</v>
      </c>
      <c r="AZ761" s="42"/>
      <c r="BA761" s="39">
        <f>((Table2[Total Sections]/Table2[Open Qty])-1)*Table2[Open Qty]*12.96</f>
        <v>12.96</v>
      </c>
      <c r="BB761" s="39"/>
      <c r="BC761" s="39" t="str">
        <f t="shared" si="140"/>
        <v>BBDILED-500-375-90-35-SO-24-W-UNV-DP-1-CA(36")-B1(BSL10LST)</v>
      </c>
      <c r="BD761" s="39">
        <f t="shared" si="141"/>
        <v>0</v>
      </c>
      <c r="BE761" s="39" t="b">
        <f>_xlfn.IFNA(VLOOKUP(Table2[[#This Row],[Job-no]],Table4[],9,FALSE),TRUE)</f>
        <v>1</v>
      </c>
      <c r="BF761" s="39"/>
      <c r="BG761" s="39" t="b">
        <f>_xlfn.IFNA(VLOOKUP(Table2[[#This Row],[Job-no]],Table4[],14,FALSE),TRUE)</f>
        <v>1</v>
      </c>
      <c r="BH761" s="39" t="str">
        <f>_xlfn.IFNA(VLOOKUP(Table2[[#This Row],[Job-no]],Table4[],11,FALSE),"Done")</f>
        <v>Done</v>
      </c>
      <c r="BI761" s="39">
        <f>IF(Table2[[#This Row],[Pattern]]="Pattern",VLOOKUP(Table2[[#This Row],[Product Code]],'Routing data'!$A$2:$W$470,13,FALSE),VLOOKUP(Table2[[#This Row],[Product Code]],'Routing data'!$A$2:$W$470,3,FALSE))</f>
        <v>0</v>
      </c>
      <c r="BJ761" s="39">
        <f>IF(Table2[[#This Row],[Pattern]]="Pattern",VLOOKUP(Table2[[#This Row],[Product Code]],'Routing data'!$A$2:$W$470,14,FALSE),VLOOKUP(Table2[[#This Row],[Product Code]],'Routing data'!$A$2:$W$470,4,FALSE))</f>
        <v>0</v>
      </c>
      <c r="BK761" s="39">
        <f>VLOOKUP(Table2[[#This Row],[Product Code]],'Routing data'!A$4:W$524,16,FALSE)</f>
        <v>0</v>
      </c>
      <c r="BL761" s="42" t="str">
        <f>IF(Table2[[#This Row],[Milling Required]]=0,"x",IF(AT761="Pattern",B761-10,B761-4))</f>
        <v>x</v>
      </c>
      <c r="BM761" s="42" t="str">
        <f>IF(Table2[[#This Row],[Punching Required]]=0,"x",IF(AT761="Pattern",B761-8,B761-2))</f>
        <v>x</v>
      </c>
      <c r="BN761" s="42">
        <f t="shared" si="142"/>
        <v>43470</v>
      </c>
      <c r="BO761" s="39" t="str">
        <f>IF(Table2[[#This Row],[Milling]]="x","x",Table2[[#This Row],[Total Sections]]*2)</f>
        <v>x</v>
      </c>
      <c r="BP761" s="39" t="str">
        <f>IF(Table2[[#This Row],[Punching]]="x","x",Table2[Total Sections]*2)</f>
        <v>x</v>
      </c>
      <c r="BQ761" s="39">
        <f>IF(Table2[[#This Row],[Pattern]]="Pattern",Table2[Total Sections]*3,Table2[Total Sections]*1.5)</f>
        <v>3</v>
      </c>
      <c r="BR761" s="39"/>
      <c r="BS761" s="39"/>
      <c r="BT761" s="39"/>
      <c r="BU761" s="39"/>
      <c r="BV761" s="39" t="str">
        <f>_xlfn.IFNA(VLOOKUP(Table2[[#This Row],[Job-no]],Table4[],16,FALSE),"Ready")</f>
        <v/>
      </c>
      <c r="BW761" s="39" t="str">
        <f>_xlfn.IFNA(VLOOKUP(Table2[[#This Row],[Job-no]],Table4[],21,FALSE),"Ready")</f>
        <v/>
      </c>
      <c r="BX761" s="39" t="b">
        <f>_xlfn.IFNA(VLOOKUP(Table2[[#This Row],[Job-no]],Table4[],10,FALSE),TRUE)</f>
        <v>1</v>
      </c>
      <c r="BY761" s="39" t="str">
        <f>_xlfn.IFNA(VLOOKUP(Table2[[#This Row],[Job-no]],Table4[],22,FALSE),"Ready")</f>
        <v/>
      </c>
      <c r="BZ761" s="120">
        <f t="shared" si="144"/>
        <v>43473</v>
      </c>
      <c r="CA761" s="120" t="str">
        <f ca="1">IF(OR(Table2[[#This Row],[Saw Date]]=TODAY(),Table2[[#This Row],[Saw Date]]=TODAY()+1), Table2[[#This Row],[Saw Date]],IF(Table2[[#This Row],[Extrusion cut double saw]],"Done",""))</f>
        <v>Done</v>
      </c>
      <c r="CB761" s="120" t="str">
        <f ca="1">IF(OR(Table2[[#This Row],[Lens Date]]=TODAY(),Table2[[#This Row],[Lens Date]]=TODAY()+1), Table2[[#This Row],[Lens Date]],IF(Table2[[#This Row],[MSLens]]="Done","Done",""))</f>
        <v/>
      </c>
      <c r="CC761" s="120" t="str">
        <f ca="1">IF(OR(Table2[[#This Row],[Milling Date]]=TODAY(),Table2[[#This Row],[Milling Date]]=TODAY()+1), Table2[[#This Row],[Milling Date]],IF(Table2[[#This Row],[CNC Holes]]="Ready","Done",""))</f>
        <v/>
      </c>
      <c r="CD761" s="120" t="str">
        <f ca="1">IF(OR(Table2[[#This Row],[Welding Date]]=TODAY(),Table2[[#This Row],[Welding Date]]=TODAY()+1), Table2[[#This Row],[Welding Date]],IF(Table2[[#This Row],[Welding Corners]]="Ready","Done",""))</f>
        <v/>
      </c>
      <c r="CE761" s="120" t="str">
        <f ca="1">IF(OR(Table2[[#This Row],[Puching Date]]=TODAY(),Table2[[#This Row],[Puching Date]]=TODAY()+1), Table2[[#This Row],[Puching Date]],IF(Table2[[#This Row],[Punch Holes]]="Ready","Done",""))</f>
        <v/>
      </c>
      <c r="CF761" s="120" t="str">
        <f ca="1">IF(OR(Table2[[#This Row],[Housing Date2]]=TODAY(),Table2[[#This Row],[Housing Date2]]=TODAY()+1),Table2[[#This Row],[Housing Date2]],IF(Table2[[#This Row],[Body Assembly]],"Done",""))</f>
        <v>Done</v>
      </c>
      <c r="CG761" s="120" t="str">
        <f>_xlfn.IFNA(VLOOKUP(Table2[[#This Row],[Job-no]],Table4[],7,FALSE),"Done")</f>
        <v>Machine Shop Finished</v>
      </c>
    </row>
    <row r="762" spans="1:85" x14ac:dyDescent="0.25">
      <c r="A762" t="str">
        <f>_xlfn.CONCAT(Table2[[#This Row],[Order]],"-",Table2[[#This Row],[Line]])</f>
        <v>77006-6</v>
      </c>
      <c r="B762" s="1">
        <v>43473</v>
      </c>
      <c r="C762" s="10">
        <v>77006</v>
      </c>
      <c r="D762" s="7" t="s">
        <v>3376</v>
      </c>
      <c r="E762" s="10">
        <v>6</v>
      </c>
      <c r="F762" s="10">
        <v>1</v>
      </c>
      <c r="G762" s="7" t="s">
        <v>165</v>
      </c>
      <c r="H762" s="10">
        <v>1</v>
      </c>
      <c r="I762" s="43" t="b">
        <v>1</v>
      </c>
      <c r="J762" s="43" t="b">
        <v>1</v>
      </c>
      <c r="K762" t="s">
        <v>114</v>
      </c>
      <c r="L762" s="43" t="b">
        <v>1</v>
      </c>
      <c r="M762" s="43" t="b">
        <v>1</v>
      </c>
      <c r="N762" s="43" t="b">
        <v>1</v>
      </c>
      <c r="O762" t="s">
        <v>114</v>
      </c>
      <c r="P762" t="s">
        <v>114</v>
      </c>
      <c r="Q762" t="s">
        <v>114</v>
      </c>
      <c r="R762" t="s">
        <v>114</v>
      </c>
      <c r="S762" t="s">
        <v>114</v>
      </c>
      <c r="T762" t="s">
        <v>114</v>
      </c>
      <c r="U762" t="s">
        <v>114</v>
      </c>
      <c r="V762" t="s">
        <v>114</v>
      </c>
      <c r="W762" s="5">
        <v>43468</v>
      </c>
      <c r="X762" s="7" t="s">
        <v>151</v>
      </c>
      <c r="Y762" s="7"/>
      <c r="Z762" s="7" t="s">
        <v>2056</v>
      </c>
      <c r="AA762" s="7" t="s">
        <v>114</v>
      </c>
      <c r="AB762" s="7" t="s">
        <v>74</v>
      </c>
      <c r="AC762" s="10">
        <v>7</v>
      </c>
      <c r="AD762" s="3" t="s">
        <v>5967</v>
      </c>
      <c r="AE762" s="4" t="s">
        <v>5968</v>
      </c>
      <c r="AF762" s="7"/>
      <c r="AG762" s="7" t="s">
        <v>114</v>
      </c>
      <c r="AH762" s="10">
        <v>2</v>
      </c>
      <c r="AI762" s="3" t="s">
        <v>74</v>
      </c>
      <c r="AJ762" t="s">
        <v>114</v>
      </c>
      <c r="AK762" t="s">
        <v>114</v>
      </c>
      <c r="AL762" s="43" t="b">
        <v>0</v>
      </c>
      <c r="AM762" s="3"/>
      <c r="AN762" s="3"/>
      <c r="AO762" s="43" t="b">
        <v>0</v>
      </c>
      <c r="AP762" s="3" t="b">
        <v>0</v>
      </c>
      <c r="AQ762" s="3">
        <f>VLOOKUP(Table2[[#This Row],[Job-no]],Table3[],26,FALSE)</f>
        <v>2232</v>
      </c>
      <c r="AR762" t="str">
        <f t="shared" si="138"/>
        <v>BBDILED</v>
      </c>
      <c r="AS762" t="str">
        <f>VLOOKUP(AR762,Table1[],4,0)</f>
        <v>pendant</v>
      </c>
      <c r="AT762">
        <f>IF(BD762&gt;0,"Pattern",VLOOKUP(AR762,Table1[],5,0))</f>
        <v>0</v>
      </c>
      <c r="AU762" s="34">
        <f>IF(AT762="Pattern",WORKDAY(Table2[[#This Row],[Scheduled Ship Date]],-10),WORKDAY(Table2[[#This Row],[Scheduled Ship Date]],-4))</f>
        <v>43467</v>
      </c>
      <c r="AV762">
        <f>IF(Table2[[#This Row],[Extrusion cut double saw]]=TRUE,IF(O762="ToDo",IF(AT762="Pattern",Table2[[#This Row],[Total Sections]]*0.4,Table2[[#This Row],[Total Sections]]*0.12),0),IF(AT762="Pattern",Table2[[#This Row],[Total Sections]]*4,Table2[[#This Row],[Total Sections]]*1.2))</f>
        <v>0</v>
      </c>
      <c r="AW762" s="42"/>
      <c r="AX762" s="42">
        <f>IF(AT762="Pattern",Table2[[#This Row],[Scheduled Ship Date]]-2,Table2[[#This Row],[Scheduled Ship Date]]-3)</f>
        <v>43470</v>
      </c>
      <c r="AY762">
        <f>IF(Table2[[#This Row],[Pattern]]="Pattern",Table2[[#This Row],[Total Sections]]*4.82,Table2[[#This Row],[Total Sections]]*0.5)</f>
        <v>1</v>
      </c>
      <c r="AZ762" s="42"/>
      <c r="BA762" s="39">
        <f>((Table2[Total Sections]/Table2[Open Qty])-1)*Table2[Open Qty]*12.96</f>
        <v>12.96</v>
      </c>
      <c r="BB762" s="39"/>
      <c r="BC762" s="39" t="str">
        <f t="shared" si="140"/>
        <v>BBDILED-500-375-90-35-SO-24-W-UNV-DP-1-CA(36")-B1(BSL10LST)</v>
      </c>
      <c r="BD762" s="39">
        <f t="shared" si="141"/>
        <v>0</v>
      </c>
      <c r="BE762" s="39" t="b">
        <f>_xlfn.IFNA(VLOOKUP(Table2[[#This Row],[Job-no]],Table4[],9,FALSE),TRUE)</f>
        <v>1</v>
      </c>
      <c r="BF762" t="str">
        <f>VLOOKUP(AR762,Table1[],3,0)</f>
        <v>B4LED</v>
      </c>
      <c r="BG762" s="39" t="b">
        <f>_xlfn.IFNA(VLOOKUP(Table2[[#This Row],[Job-no]],Table4[],14,FALSE),TRUE)</f>
        <v>1</v>
      </c>
      <c r="BH762" s="39" t="str">
        <f>_xlfn.IFNA(VLOOKUP(Table2[[#This Row],[Job-no]],Table4[],11,FALSE),"Done")</f>
        <v>Done</v>
      </c>
      <c r="BI762" s="39">
        <f>IF(Table2[[#This Row],[Pattern]]="Pattern",VLOOKUP(Table2[[#This Row],[Product Code]],'Routing data'!$A$2:$W$470,13,FALSE),VLOOKUP(Table2[[#This Row],[Product Code]],'Routing data'!$A$2:$W$470,3,FALSE))</f>
        <v>0</v>
      </c>
      <c r="BJ762" s="39">
        <f>IF(Table2[[#This Row],[Pattern]]="Pattern",VLOOKUP(Table2[[#This Row],[Product Code]],'Routing data'!$A$2:$W$470,14,FALSE),VLOOKUP(Table2[[#This Row],[Product Code]],'Routing data'!$A$2:$W$470,4,FALSE))</f>
        <v>0</v>
      </c>
      <c r="BK762" s="39">
        <f>VLOOKUP(Table2[[#This Row],[Product Code]],'Routing data'!A$4:W$524,16,FALSE)</f>
        <v>0</v>
      </c>
      <c r="BL762" s="42" t="str">
        <f>IF(Table2[[#This Row],[Milling Required]]=0,"x",IF(AT762="Pattern",B762-10,B762-4))</f>
        <v>x</v>
      </c>
      <c r="BM762" s="42" t="str">
        <f>IF(Table2[[#This Row],[Punching Required]]=0,"x",IF(AT762="Pattern",B762-8,B762-2))</f>
        <v>x</v>
      </c>
      <c r="BN762" s="42">
        <f t="shared" si="142"/>
        <v>43470</v>
      </c>
      <c r="BO762" s="39" t="str">
        <f>IF(Table2[[#This Row],[Milling]]="x","x",Table2[[#This Row],[Total Sections]]*2)</f>
        <v>x</v>
      </c>
      <c r="BP762" s="39" t="str">
        <f>IF(Table2[[#This Row],[Punching]]="x","x",Table2[Total Sections]*2)</f>
        <v>x</v>
      </c>
      <c r="BQ762" s="39">
        <f>IF(Table2[[#This Row],[Pattern]]="Pattern",Table2[Total Sections]*3,Table2[Total Sections]*1.5)</f>
        <v>3</v>
      </c>
      <c r="BR762" s="42"/>
      <c r="BS762" s="42"/>
      <c r="BT762" s="42"/>
      <c r="BU762" s="39"/>
      <c r="BV762" s="39" t="str">
        <f>_xlfn.IFNA(VLOOKUP(Table2[[#This Row],[Job-no]],Table4[],16,FALSE),"Ready")</f>
        <v/>
      </c>
      <c r="BW762" s="39" t="str">
        <f>_xlfn.IFNA(VLOOKUP(Table2[[#This Row],[Job-no]],Table4[],21,FALSE),"Ready")</f>
        <v/>
      </c>
      <c r="BX762" s="39" t="b">
        <f>_xlfn.IFNA(VLOOKUP(Table2[[#This Row],[Job-no]],Table4[],10,FALSE),TRUE)</f>
        <v>1</v>
      </c>
      <c r="BY762" s="39" t="str">
        <f>_xlfn.IFNA(VLOOKUP(Table2[[#This Row],[Job-no]],Table4[],22,FALSE),"Ready")</f>
        <v/>
      </c>
      <c r="BZ762" s="120">
        <f t="shared" si="144"/>
        <v>43473</v>
      </c>
      <c r="CA762" s="120" t="str">
        <f ca="1">IF(OR(Table2[[#This Row],[Saw Date]]=TODAY(),Table2[[#This Row],[Saw Date]]=TODAY()+1), Table2[[#This Row],[Saw Date]],IF(Table2[[#This Row],[Extrusion cut double saw]],"Done",""))</f>
        <v>Done</v>
      </c>
      <c r="CB762" s="120" t="str">
        <f ca="1">IF(OR(Table2[[#This Row],[Lens Date]]=TODAY(),Table2[[#This Row],[Lens Date]]=TODAY()+1), Table2[[#This Row],[Lens Date]],IF(Table2[[#This Row],[MSLens]]="Done","Done",""))</f>
        <v/>
      </c>
      <c r="CC762" s="120" t="str">
        <f ca="1">IF(OR(Table2[[#This Row],[Milling Date]]=TODAY(),Table2[[#This Row],[Milling Date]]=TODAY()+1), Table2[[#This Row],[Milling Date]],IF(Table2[[#This Row],[CNC Holes]]="Ready","Done",""))</f>
        <v/>
      </c>
      <c r="CD762" s="120" t="str">
        <f ca="1">IF(OR(Table2[[#This Row],[Welding Date]]=TODAY(),Table2[[#This Row],[Welding Date]]=TODAY()+1), Table2[[#This Row],[Welding Date]],IF(Table2[[#This Row],[Welding Corners]]="Ready","Done",""))</f>
        <v/>
      </c>
      <c r="CE762" s="120" t="str">
        <f ca="1">IF(OR(Table2[[#This Row],[Puching Date]]=TODAY(),Table2[[#This Row],[Puching Date]]=TODAY()+1), Table2[[#This Row],[Puching Date]],IF(Table2[[#This Row],[Punch Holes]]="Ready","Done",""))</f>
        <v/>
      </c>
      <c r="CF762" s="120" t="str">
        <f ca="1">IF(OR(Table2[[#This Row],[Housing Date2]]=TODAY(),Table2[[#This Row],[Housing Date2]]=TODAY()+1),Table2[[#This Row],[Housing Date2]],IF(Table2[[#This Row],[Body Assembly]],"Done",""))</f>
        <v>Done</v>
      </c>
      <c r="CG762" s="120" t="str">
        <f>_xlfn.IFNA(VLOOKUP(Table2[[#This Row],[Job-no]],Table4[],7,FALSE),"Done")</f>
        <v>Machine Shop Finished</v>
      </c>
    </row>
    <row r="763" spans="1:85" x14ac:dyDescent="0.25">
      <c r="A763" t="str">
        <f>_xlfn.CONCAT(Table2[[#This Row],[Order]],"-",Table2[[#This Row],[Line]])</f>
        <v>77006-7</v>
      </c>
      <c r="B763" s="1">
        <v>43473</v>
      </c>
      <c r="C763" s="10">
        <v>77006</v>
      </c>
      <c r="D763" s="7" t="s">
        <v>3376</v>
      </c>
      <c r="E763" s="10">
        <v>7</v>
      </c>
      <c r="F763" s="10">
        <v>1</v>
      </c>
      <c r="G763" s="7" t="s">
        <v>165</v>
      </c>
      <c r="H763" s="10">
        <v>1</v>
      </c>
      <c r="I763" s="43" t="b">
        <v>1</v>
      </c>
      <c r="J763" s="43" t="b">
        <v>1</v>
      </c>
      <c r="K763" t="s">
        <v>114</v>
      </c>
      <c r="L763" s="43" t="b">
        <v>1</v>
      </c>
      <c r="M763" s="43" t="b">
        <v>1</v>
      </c>
      <c r="N763" s="43" t="b">
        <v>1</v>
      </c>
      <c r="O763" t="s">
        <v>114</v>
      </c>
      <c r="P763" t="s">
        <v>114</v>
      </c>
      <c r="Q763" t="s">
        <v>114</v>
      </c>
      <c r="R763" t="s">
        <v>114</v>
      </c>
      <c r="S763" t="s">
        <v>114</v>
      </c>
      <c r="T763" t="s">
        <v>114</v>
      </c>
      <c r="U763" t="s">
        <v>114</v>
      </c>
      <c r="V763" t="s">
        <v>114</v>
      </c>
      <c r="W763" s="5">
        <v>43468</v>
      </c>
      <c r="X763" s="7" t="s">
        <v>151</v>
      </c>
      <c r="Y763" s="7"/>
      <c r="Z763" s="7" t="s">
        <v>2056</v>
      </c>
      <c r="AA763" s="7" t="s">
        <v>114</v>
      </c>
      <c r="AB763" s="7" t="s">
        <v>74</v>
      </c>
      <c r="AC763" s="10">
        <v>7</v>
      </c>
      <c r="AD763" s="3" t="s">
        <v>5967</v>
      </c>
      <c r="AE763" s="4" t="s">
        <v>5968</v>
      </c>
      <c r="AF763" s="7"/>
      <c r="AG763" s="7" t="s">
        <v>114</v>
      </c>
      <c r="AH763" s="10">
        <v>2</v>
      </c>
      <c r="AI763" s="3" t="s">
        <v>74</v>
      </c>
      <c r="AJ763" t="s">
        <v>114</v>
      </c>
      <c r="AK763" t="s">
        <v>114</v>
      </c>
      <c r="AL763" s="43" t="b">
        <v>0</v>
      </c>
      <c r="AM763" s="3"/>
      <c r="AN763" s="3"/>
      <c r="AO763" s="43" t="b">
        <v>0</v>
      </c>
      <c r="AP763" s="3" t="b">
        <v>0</v>
      </c>
      <c r="AQ763" s="3">
        <f>VLOOKUP(Table2[[#This Row],[Job-no]],Table3[],26,FALSE)</f>
        <v>2232</v>
      </c>
      <c r="AR763" t="str">
        <f t="shared" si="138"/>
        <v>BBDILED</v>
      </c>
      <c r="AS763" t="str">
        <f>VLOOKUP(AR763,Table1[],4,0)</f>
        <v>pendant</v>
      </c>
      <c r="AT763">
        <f>IF(BD763&gt;0,"Pattern",VLOOKUP(AR763,Table1[],5,0))</f>
        <v>0</v>
      </c>
      <c r="AU763" s="34">
        <f>IF(AT763="Pattern",WORKDAY(Table2[[#This Row],[Scheduled Ship Date]],-10),WORKDAY(Table2[[#This Row],[Scheduled Ship Date]],-4))</f>
        <v>43467</v>
      </c>
      <c r="AV763">
        <f>IF(Table2[[#This Row],[Extrusion cut double saw]]=TRUE,IF(O763="ToDo",IF(AT763="Pattern",Table2[[#This Row],[Total Sections]]*0.4,Table2[[#This Row],[Total Sections]]*0.12),0),IF(AT763="Pattern",Table2[[#This Row],[Total Sections]]*4,Table2[[#This Row],[Total Sections]]*1.2))</f>
        <v>0</v>
      </c>
      <c r="AW763" s="42"/>
      <c r="AX763" s="42">
        <f>IF(AT763="Pattern",Table2[[#This Row],[Scheduled Ship Date]]-2,Table2[[#This Row],[Scheduled Ship Date]]-3)</f>
        <v>43470</v>
      </c>
      <c r="AY763">
        <f>IF(Table2[[#This Row],[Pattern]]="Pattern",Table2[[#This Row],[Total Sections]]*4.82,Table2[[#This Row],[Total Sections]]*0.5)</f>
        <v>1</v>
      </c>
      <c r="AZ763" s="42"/>
      <c r="BA763" s="39">
        <f>((Table2[Total Sections]/Table2[Open Qty])-1)*Table2[Open Qty]*12.96</f>
        <v>12.96</v>
      </c>
      <c r="BB763" s="42"/>
      <c r="BC763" s="39" t="str">
        <f t="shared" si="140"/>
        <v>BBDILED-500-375-90-35-SO-24-W-UNV-DP-1-CA(36")-B1(BSL10LST)</v>
      </c>
      <c r="BD763" s="39">
        <f t="shared" si="141"/>
        <v>0</v>
      </c>
      <c r="BE763" s="39" t="b">
        <f>_xlfn.IFNA(VLOOKUP(Table2[[#This Row],[Job-no]],Table4[],9,FALSE),TRUE)</f>
        <v>1</v>
      </c>
      <c r="BF763" t="str">
        <f>VLOOKUP(AR763,Table1[],3,0)</f>
        <v>B4LED</v>
      </c>
      <c r="BG763" s="39" t="b">
        <f>_xlfn.IFNA(VLOOKUP(Table2[[#This Row],[Job-no]],Table4[],14,FALSE),TRUE)</f>
        <v>1</v>
      </c>
      <c r="BH763" s="39" t="str">
        <f>_xlfn.IFNA(VLOOKUP(Table2[[#This Row],[Job-no]],Table4[],11,FALSE),"Done")</f>
        <v>Done</v>
      </c>
      <c r="BI763" s="39">
        <f>IF(Table2[[#This Row],[Pattern]]="Pattern",VLOOKUP(Table2[[#This Row],[Product Code]],'Routing data'!$A$2:$W$470,13,FALSE),VLOOKUP(Table2[[#This Row],[Product Code]],'Routing data'!$A$2:$W$470,3,FALSE))</f>
        <v>0</v>
      </c>
      <c r="BJ763" s="39">
        <f>IF(Table2[[#This Row],[Pattern]]="Pattern",VLOOKUP(Table2[[#This Row],[Product Code]],'Routing data'!$A$2:$W$470,14,FALSE),VLOOKUP(Table2[[#This Row],[Product Code]],'Routing data'!$A$2:$W$470,4,FALSE))</f>
        <v>0</v>
      </c>
      <c r="BK763" s="39">
        <f>VLOOKUP(Table2[[#This Row],[Product Code]],'Routing data'!A$4:W$524,16,FALSE)</f>
        <v>0</v>
      </c>
      <c r="BL763" s="42" t="str">
        <f>IF(Table2[[#This Row],[Milling Required]]=0,"x",IF(AT763="Pattern",B763-10,B763-4))</f>
        <v>x</v>
      </c>
      <c r="BM763" s="42" t="str">
        <f>IF(Table2[[#This Row],[Punching Required]]=0,"x",IF(AT763="Pattern",B763-8,B763-2))</f>
        <v>x</v>
      </c>
      <c r="BN763" s="42">
        <f t="shared" si="142"/>
        <v>43470</v>
      </c>
      <c r="BO763" s="39" t="str">
        <f>IF(Table2[[#This Row],[Milling]]="x","x",Table2[[#This Row],[Total Sections]]*2)</f>
        <v>x</v>
      </c>
      <c r="BP763" s="39" t="str">
        <f>IF(Table2[[#This Row],[Punching]]="x","x",Table2[Total Sections]*2)</f>
        <v>x</v>
      </c>
      <c r="BQ763" s="39">
        <f>IF(Table2[[#This Row],[Pattern]]="Pattern",Table2[Total Sections]*3,Table2[Total Sections]*1.5)</f>
        <v>3</v>
      </c>
      <c r="BR763" s="42"/>
      <c r="BS763" s="42"/>
      <c r="BT763" s="42"/>
      <c r="BU763" s="39"/>
      <c r="BV763" s="39" t="str">
        <f>_xlfn.IFNA(VLOOKUP(Table2[[#This Row],[Job-no]],Table4[],16,FALSE),"Ready")</f>
        <v/>
      </c>
      <c r="BW763" s="39" t="str">
        <f>_xlfn.IFNA(VLOOKUP(Table2[[#This Row],[Job-no]],Table4[],21,FALSE),"Ready")</f>
        <v/>
      </c>
      <c r="BX763" s="39" t="b">
        <f>_xlfn.IFNA(VLOOKUP(Table2[[#This Row],[Job-no]],Table4[],10,FALSE),TRUE)</f>
        <v>1</v>
      </c>
      <c r="BY763" s="39" t="str">
        <f>_xlfn.IFNA(VLOOKUP(Table2[[#This Row],[Job-no]],Table4[],22,FALSE),"Ready")</f>
        <v/>
      </c>
      <c r="BZ763" s="120">
        <f t="shared" si="144"/>
        <v>43473</v>
      </c>
      <c r="CA763" s="120" t="str">
        <f ca="1">IF(OR(Table2[[#This Row],[Saw Date]]=TODAY(),Table2[[#This Row],[Saw Date]]=TODAY()+1), Table2[[#This Row],[Saw Date]],IF(Table2[[#This Row],[Extrusion cut double saw]],"Done",""))</f>
        <v>Done</v>
      </c>
      <c r="CB763" s="120" t="str">
        <f ca="1">IF(OR(Table2[[#This Row],[Lens Date]]=TODAY(),Table2[[#This Row],[Lens Date]]=TODAY()+1), Table2[[#This Row],[Lens Date]],IF(Table2[[#This Row],[MSLens]]="Done","Done",""))</f>
        <v/>
      </c>
      <c r="CC763" s="120" t="str">
        <f ca="1">IF(OR(Table2[[#This Row],[Milling Date]]=TODAY(),Table2[[#This Row],[Milling Date]]=TODAY()+1), Table2[[#This Row],[Milling Date]],IF(Table2[[#This Row],[CNC Holes]]="Ready","Done",""))</f>
        <v/>
      </c>
      <c r="CD763" s="120" t="str">
        <f ca="1">IF(OR(Table2[[#This Row],[Welding Date]]=TODAY(),Table2[[#This Row],[Welding Date]]=TODAY()+1), Table2[[#This Row],[Welding Date]],IF(Table2[[#This Row],[Welding Corners]]="Ready","Done",""))</f>
        <v/>
      </c>
      <c r="CE763" s="120" t="str">
        <f ca="1">IF(OR(Table2[[#This Row],[Puching Date]]=TODAY(),Table2[[#This Row],[Puching Date]]=TODAY()+1), Table2[[#This Row],[Puching Date]],IF(Table2[[#This Row],[Punch Holes]]="Ready","Done",""))</f>
        <v/>
      </c>
      <c r="CF763" s="120" t="str">
        <f ca="1">IF(OR(Table2[[#This Row],[Housing Date2]]=TODAY(),Table2[[#This Row],[Housing Date2]]=TODAY()+1),Table2[[#This Row],[Housing Date2]],IF(Table2[[#This Row],[Body Assembly]],"Done",""))</f>
        <v>Done</v>
      </c>
      <c r="CG763" s="120" t="str">
        <f>_xlfn.IFNA(VLOOKUP(Table2[[#This Row],[Job-no]],Table4[],7,FALSE),"Done")</f>
        <v>Machine Shop Finished</v>
      </c>
    </row>
    <row r="764" spans="1:85" x14ac:dyDescent="0.25">
      <c r="A764" t="str">
        <f>_xlfn.CONCAT(Table2[[#This Row],[Order]],"-",Table2[[#This Row],[Line]])</f>
        <v>77426-1</v>
      </c>
      <c r="B764" s="1">
        <v>43473</v>
      </c>
      <c r="C764" s="10">
        <v>77426</v>
      </c>
      <c r="D764" s="7" t="s">
        <v>2919</v>
      </c>
      <c r="E764" s="10">
        <v>1</v>
      </c>
      <c r="F764" s="10">
        <v>1</v>
      </c>
      <c r="G764" s="7" t="s">
        <v>165</v>
      </c>
      <c r="H764" s="10">
        <v>4</v>
      </c>
      <c r="I764" s="43" t="b">
        <v>1</v>
      </c>
      <c r="J764" s="43" t="b">
        <v>0</v>
      </c>
      <c r="K764" t="s">
        <v>135</v>
      </c>
      <c r="L764" s="43" t="b">
        <v>0</v>
      </c>
      <c r="M764" s="43" t="b">
        <v>1</v>
      </c>
      <c r="N764" s="43" t="b">
        <v>0</v>
      </c>
      <c r="O764" t="s">
        <v>114</v>
      </c>
      <c r="P764" t="s">
        <v>114</v>
      </c>
      <c r="Q764" t="s">
        <v>114</v>
      </c>
      <c r="R764" t="s">
        <v>114</v>
      </c>
      <c r="S764" t="s">
        <v>114</v>
      </c>
      <c r="T764" t="s">
        <v>114</v>
      </c>
      <c r="U764" t="s">
        <v>114</v>
      </c>
      <c r="V764" t="s">
        <v>114</v>
      </c>
      <c r="W764" s="5">
        <v>43468</v>
      </c>
      <c r="X764" s="7" t="s">
        <v>114</v>
      </c>
      <c r="Y764" s="7"/>
      <c r="Z764" s="7" t="s">
        <v>4034</v>
      </c>
      <c r="AA764" s="7" t="s">
        <v>114</v>
      </c>
      <c r="AB764" s="7" t="s">
        <v>74</v>
      </c>
      <c r="AC764" s="10">
        <v>12</v>
      </c>
      <c r="AD764" s="3" t="s">
        <v>5967</v>
      </c>
      <c r="AE764" s="4" t="s">
        <v>5968</v>
      </c>
      <c r="AF764" s="7"/>
      <c r="AG764" s="7" t="s">
        <v>114</v>
      </c>
      <c r="AH764" s="10">
        <v>8</v>
      </c>
      <c r="AI764" s="3" t="s">
        <v>180</v>
      </c>
      <c r="AJ764" t="s">
        <v>114</v>
      </c>
      <c r="AK764" t="s">
        <v>114</v>
      </c>
      <c r="AL764" s="43" t="b">
        <v>0</v>
      </c>
      <c r="AM764" s="3"/>
      <c r="AN764" s="3"/>
      <c r="AO764" s="43" t="b">
        <v>0</v>
      </c>
      <c r="AP764" s="3" t="b">
        <v>0</v>
      </c>
      <c r="AQ764" s="3">
        <f>VLOOKUP(Table2[[#This Row],[Job-no]],Table3[],26,FALSE)</f>
        <v>6304</v>
      </c>
      <c r="AR764" t="str">
        <f t="shared" si="138"/>
        <v>BBPRLED</v>
      </c>
      <c r="AS764" t="str">
        <f>VLOOKUP(AR764,Table1[],4,0)</f>
        <v>recessed</v>
      </c>
      <c r="AT764">
        <f>IF(BD764&gt;0,"Pattern",VLOOKUP(AR764,Table1[],5,0))</f>
        <v>0</v>
      </c>
      <c r="AU764" s="34">
        <f>IF(AT764="Pattern",WORKDAY(Table2[[#This Row],[Scheduled Ship Date]],-10),WORKDAY(Table2[[#This Row],[Scheduled Ship Date]],-4))</f>
        <v>43467</v>
      </c>
      <c r="AV764">
        <f>IF(Table2[[#This Row],[Extrusion cut double saw]]=TRUE,IF(O764="ToDo",IF(AT764="Pattern",Table2[[#This Row],[Total Sections]]*0.4,Table2[[#This Row],[Total Sections]]*0.12),0),IF(AT764="Pattern",Table2[[#This Row],[Total Sections]]*4,Table2[[#This Row],[Total Sections]]*1.2))</f>
        <v>9.6</v>
      </c>
      <c r="AW764" s="42">
        <f ca="1">TODAY()+2</f>
        <v>43469</v>
      </c>
      <c r="AX764" s="42">
        <f>IF(AT764="Pattern",Table2[[#This Row],[Scheduled Ship Date]]-2,Table2[[#This Row],[Scheduled Ship Date]]-3)</f>
        <v>43470</v>
      </c>
      <c r="AY764">
        <f>IF(Table2[[#This Row],[Pattern]]="Pattern",Table2[[#This Row],[Total Sections]]*4.82,Table2[[#This Row],[Total Sections]]*0.5)</f>
        <v>4</v>
      </c>
      <c r="AZ764" s="42"/>
      <c r="BA764" s="39">
        <f>((Table2[Total Sections]/Table2[Open Qty])-1)*Table2[Open Qty]*12.96</f>
        <v>51.84</v>
      </c>
      <c r="BB764" s="42"/>
      <c r="BC764" s="39" t="str">
        <f t="shared" si="140"/>
        <v>BBPRLED-300-80-35-RG4-17-W-120-DP-1-DF</v>
      </c>
      <c r="BD764" s="39">
        <f t="shared" si="141"/>
        <v>0</v>
      </c>
      <c r="BE764" s="39" t="b">
        <f>_xlfn.IFNA(VLOOKUP(Table2[[#This Row],[Job-no]],Table4[],9,FALSE),TRUE)</f>
        <v>1</v>
      </c>
      <c r="BF764" t="str">
        <f>VLOOKUP(AR764,Table1[],3,0)</f>
        <v>B4LED</v>
      </c>
      <c r="BG764" s="39" t="b">
        <f>_xlfn.IFNA(VLOOKUP(Table2[[#This Row],[Job-no]],Table4[],14,FALSE),TRUE)</f>
        <v>0</v>
      </c>
      <c r="BH764" s="39" t="str">
        <f>_xlfn.IFNA(VLOOKUP(Table2[[#This Row],[Job-no]],Table4[],11,FALSE),"Done")</f>
        <v>Done</v>
      </c>
      <c r="BI764" s="39">
        <f>IF(Table2[[#This Row],[Pattern]]="Pattern",VLOOKUP(Table2[[#This Row],[Product Code]],'Routing data'!$A$2:$W$470,13,FALSE),VLOOKUP(Table2[[#This Row],[Product Code]],'Routing data'!$A$2:$W$470,3,FALSE))</f>
        <v>0</v>
      </c>
      <c r="BJ764" s="39">
        <f>IF(Table2[[#This Row],[Pattern]]="Pattern",VLOOKUP(Table2[[#This Row],[Product Code]],'Routing data'!$A$2:$W$470,14,FALSE),VLOOKUP(Table2[[#This Row],[Product Code]],'Routing data'!$A$2:$W$470,4,FALSE))</f>
        <v>3</v>
      </c>
      <c r="BK764" s="39">
        <f>VLOOKUP(Table2[[#This Row],[Product Code]],'Routing data'!A$4:W$524,16,FALSE)</f>
        <v>0</v>
      </c>
      <c r="BL764" s="42" t="str">
        <f>IF(Table2[[#This Row],[Milling Required]]=0,"x",IF(AT764="Pattern",B764-10,B764-4))</f>
        <v>x</v>
      </c>
      <c r="BM764" s="42">
        <f>IF(Table2[[#This Row],[Punching Required]]=0,"x",IF(AT764="Pattern",B764-8,B764-2))</f>
        <v>43471</v>
      </c>
      <c r="BN764" s="42">
        <f t="shared" si="142"/>
        <v>43470</v>
      </c>
      <c r="BO764" s="39" t="str">
        <f>IF(Table2[[#This Row],[Milling]]="x","x",Table2[[#This Row],[Total Sections]]*2)</f>
        <v>x</v>
      </c>
      <c r="BP764" s="39">
        <f>IF(Table2[[#This Row],[Punching]]="x","x",Table2[Total Sections]*2)</f>
        <v>16</v>
      </c>
      <c r="BQ764" s="39">
        <f>IF(Table2[[#This Row],[Pattern]]="Pattern",Table2[Total Sections]*3,Table2[Total Sections]*1.5)</f>
        <v>12</v>
      </c>
      <c r="BR764" s="42"/>
      <c r="BS764" s="42">
        <f ca="1">TODAY()</f>
        <v>43467</v>
      </c>
      <c r="BT764" s="42"/>
      <c r="BU764" s="39"/>
      <c r="BV764" s="39" t="str">
        <f>_xlfn.IFNA(VLOOKUP(Table2[[#This Row],[Job-no]],Table4[],16,FALSE),"Ready")</f>
        <v/>
      </c>
      <c r="BW764" s="39" t="str">
        <f>_xlfn.IFNA(VLOOKUP(Table2[[#This Row],[Job-no]],Table4[],21,FALSE),"Ready")</f>
        <v/>
      </c>
      <c r="BX764" s="39" t="b">
        <f>_xlfn.IFNA(VLOOKUP(Table2[[#This Row],[Job-no]],Table4[],10,FALSE),TRUE)</f>
        <v>0</v>
      </c>
      <c r="BY764" s="39" t="str">
        <f>_xlfn.IFNA(VLOOKUP(Table2[[#This Row],[Job-no]],Table4[],22,FALSE),"Ready")</f>
        <v/>
      </c>
      <c r="BZ764" s="120">
        <f t="shared" si="144"/>
        <v>43473</v>
      </c>
      <c r="CA764" s="120" t="str">
        <f ca="1">IF(OR(Table2[[#This Row],[Saw Date]]=TODAY(),Table2[[#This Row],[Saw Date]]=TODAY()+1), Table2[[#This Row],[Saw Date]],IF(Table2[[#This Row],[Extrusion cut double saw]],"Done",""))</f>
        <v/>
      </c>
      <c r="CB764" s="120" t="str">
        <f ca="1">IF(OR(Table2[[#This Row],[Lens Date]]=TODAY(),Table2[[#This Row],[Lens Date]]=TODAY()+1), Table2[[#This Row],[Lens Date]],IF(Table2[[#This Row],[MSLens]]="Done","Done",""))</f>
        <v>Done</v>
      </c>
      <c r="CC764" s="120" t="str">
        <f ca="1">IF(OR(Table2[[#This Row],[Milling Date]]=TODAY(),Table2[[#This Row],[Milling Date]]=TODAY()+1), Table2[[#This Row],[Milling Date]],IF(Table2[[#This Row],[CNC Holes]]="Ready","Done",""))</f>
        <v/>
      </c>
      <c r="CD764" s="120" t="str">
        <f ca="1">IF(OR(Table2[[#This Row],[Welding Date]]=TODAY(),Table2[[#This Row],[Welding Date]]=TODAY()+1), Table2[[#This Row],[Welding Date]],IF(Table2[[#This Row],[Welding Corners]]="Ready","Done",""))</f>
        <v/>
      </c>
      <c r="CE764" s="120">
        <f ca="1">IF(OR(Table2[[#This Row],[Puching Date]]=TODAY(),Table2[[#This Row],[Puching Date]]=TODAY()+1), Table2[[#This Row],[Puching Date]],IF(Table2[[#This Row],[Punch Holes]]="Ready","Done",""))</f>
        <v>43467</v>
      </c>
      <c r="CF764" s="120" t="str">
        <f ca="1">IF(OR(Table2[[#This Row],[Housing Date2]]=TODAY(),Table2[[#This Row],[Housing Date2]]=TODAY()+1),Table2[[#This Row],[Housing Date2]],IF(Table2[[#This Row],[Body Assembly]],"Done",""))</f>
        <v/>
      </c>
      <c r="CG764" s="120" t="str">
        <f>_xlfn.IFNA(VLOOKUP(Table2[[#This Row],[Job-no]],Table4[],7,FALSE),"Done")</f>
        <v>Machine Shop Started</v>
      </c>
    </row>
    <row r="765" spans="1:85" x14ac:dyDescent="0.25">
      <c r="A765" s="39" t="str">
        <f>_xlfn.CONCAT(Table2[[#This Row],[Order]],"-",Table2[[#This Row],[Line]])</f>
        <v>77475-1</v>
      </c>
      <c r="B765" s="1">
        <v>43473</v>
      </c>
      <c r="C765" s="10">
        <v>77475</v>
      </c>
      <c r="D765" s="7" t="s">
        <v>4420</v>
      </c>
      <c r="E765" s="10">
        <v>1</v>
      </c>
      <c r="F765" s="10">
        <v>1</v>
      </c>
      <c r="G765" s="7" t="s">
        <v>165</v>
      </c>
      <c r="H765" s="10">
        <v>1</v>
      </c>
      <c r="I765" s="43" t="b">
        <v>1</v>
      </c>
      <c r="J765" s="43" t="b">
        <v>1</v>
      </c>
      <c r="K765" t="s">
        <v>114</v>
      </c>
      <c r="L765" s="43" t="b">
        <v>1</v>
      </c>
      <c r="M765" s="43" t="b">
        <v>1</v>
      </c>
      <c r="N765" s="43" t="b">
        <v>1</v>
      </c>
      <c r="O765" t="s">
        <v>114</v>
      </c>
      <c r="P765" t="s">
        <v>114</v>
      </c>
      <c r="Q765" t="s">
        <v>114</v>
      </c>
      <c r="R765" t="s">
        <v>114</v>
      </c>
      <c r="S765" t="s">
        <v>114</v>
      </c>
      <c r="T765" t="s">
        <v>114</v>
      </c>
      <c r="U765" t="s">
        <v>114</v>
      </c>
      <c r="V765" t="s">
        <v>114</v>
      </c>
      <c r="W765" s="5">
        <v>43468</v>
      </c>
      <c r="X765" s="7" t="s">
        <v>151</v>
      </c>
      <c r="Y765" s="7"/>
      <c r="Z765" s="7" t="s">
        <v>317</v>
      </c>
      <c r="AA765" s="7" t="s">
        <v>45</v>
      </c>
      <c r="AB765" s="7" t="s">
        <v>112</v>
      </c>
      <c r="AC765" s="10">
        <v>12</v>
      </c>
      <c r="AD765" s="3" t="s">
        <v>5967</v>
      </c>
      <c r="AE765" s="4" t="s">
        <v>5968</v>
      </c>
      <c r="AF765" s="7"/>
      <c r="AG765" s="7" t="s">
        <v>114</v>
      </c>
      <c r="AH765" s="10">
        <v>1</v>
      </c>
      <c r="AI765" s="3" t="s">
        <v>74</v>
      </c>
      <c r="AJ765" t="s">
        <v>114</v>
      </c>
      <c r="AK765" t="s">
        <v>114</v>
      </c>
      <c r="AL765" s="43" t="b">
        <v>0</v>
      </c>
      <c r="AM765" s="3"/>
      <c r="AN765" s="3"/>
      <c r="AO765" s="43" t="b">
        <v>0</v>
      </c>
      <c r="AP765" s="3" t="b">
        <v>1</v>
      </c>
      <c r="AQ765" s="3">
        <f>VLOOKUP(Table2[[#This Row],[Job-no]],Table3[],26,FALSE)</f>
        <v>1980</v>
      </c>
      <c r="AR765" t="str">
        <f t="shared" si="138"/>
        <v>BBLED2</v>
      </c>
      <c r="AS765" t="str">
        <f>VLOOKUP(AR765,Table1[],4,0)</f>
        <v>pendant</v>
      </c>
      <c r="AT765">
        <f>IF(BD765&gt;0,"Pattern",VLOOKUP(AR765,Table1[],5,0))</f>
        <v>0</v>
      </c>
      <c r="AU765" s="34">
        <f>IF(AT765="Pattern",WORKDAY(Table2[[#This Row],[Scheduled Ship Date]],-10),WORKDAY(Table2[[#This Row],[Scheduled Ship Date]],-4))</f>
        <v>43467</v>
      </c>
      <c r="AV765" s="39">
        <f>IF(Table2[[#This Row],[Extrusion cut double saw]]=TRUE,IF(O765="ToDo",IF(AT765="Pattern",Table2[[#This Row],[Total Sections]]*0.4,Table2[[#This Row],[Total Sections]]*0.12),0),IF(AT765="Pattern",Table2[[#This Row],[Total Sections]]*4,Table2[[#This Row],[Total Sections]]*1.2))</f>
        <v>0</v>
      </c>
      <c r="AW765" s="42"/>
      <c r="AX765" s="42">
        <f>IF(AT765="Pattern",Table2[[#This Row],[Scheduled Ship Date]]-2,Table2[[#This Row],[Scheduled Ship Date]]-3)</f>
        <v>43470</v>
      </c>
      <c r="AY765" s="39">
        <f>IF(Table2[[#This Row],[Pattern]]="Pattern",Table2[[#This Row],[Total Sections]]*4.82,Table2[[#This Row],[Total Sections]]*0.5)</f>
        <v>0.5</v>
      </c>
      <c r="AZ765" s="42">
        <f ca="1">TODAY()+1</f>
        <v>43468</v>
      </c>
      <c r="BA765" s="39">
        <f>((Table2[Total Sections]/Table2[Open Qty])-1)*Table2[Open Qty]*12.96</f>
        <v>0</v>
      </c>
      <c r="BB765" s="39"/>
      <c r="BC765" s="39" t="str">
        <f t="shared" si="140"/>
        <v>BBLED2-SL-750-500-90-35-SO-12-W-UNV-DP-1-CA(36)-B1(BSL310LP)-C(MOUNTING FOR SLOPED CEILING, JOIN TO EXISTING FIXTURE)</v>
      </c>
      <c r="BD765" s="39">
        <f t="shared" si="141"/>
        <v>0</v>
      </c>
      <c r="BE765" s="39" t="b">
        <f>_xlfn.IFNA(VLOOKUP(Table2[[#This Row],[Job-no]],Table4[],9,FALSE),TRUE)</f>
        <v>1</v>
      </c>
      <c r="BF765" s="39"/>
      <c r="BG765" s="39" t="b">
        <f>_xlfn.IFNA(VLOOKUP(Table2[[#This Row],[Job-no]],Table4[],14,FALSE),TRUE)</f>
        <v>1</v>
      </c>
      <c r="BH765" s="39" t="str">
        <f>_xlfn.IFNA(VLOOKUP(Table2[[#This Row],[Job-no]],Table4[],11,FALSE),"Done")</f>
        <v/>
      </c>
      <c r="BI765" s="39">
        <f>IF(Table2[[#This Row],[Pattern]]="Pattern",VLOOKUP(Table2[[#This Row],[Product Code]],'Routing data'!$A$2:$W$470,13,FALSE),VLOOKUP(Table2[[#This Row],[Product Code]],'Routing data'!$A$2:$W$470,3,FALSE))</f>
        <v>0</v>
      </c>
      <c r="BJ765" s="39">
        <f>IF(Table2[[#This Row],[Pattern]]="Pattern",VLOOKUP(Table2[[#This Row],[Product Code]],'Routing data'!$A$2:$W$470,14,FALSE),VLOOKUP(Table2[[#This Row],[Product Code]],'Routing data'!$A$2:$W$470,4,FALSE))</f>
        <v>0</v>
      </c>
      <c r="BK765" s="39">
        <f>VLOOKUP(Table2[[#This Row],[Product Code]],'Routing data'!A$4:W$524,16,FALSE)</f>
        <v>0</v>
      </c>
      <c r="BL765" s="42" t="str">
        <f>IF(Table2[[#This Row],[Milling Required]]=0,"x",IF(AT765="Pattern",B765-10,B765-4))</f>
        <v>x</v>
      </c>
      <c r="BM765" s="39"/>
      <c r="BN765" s="42">
        <f t="shared" si="142"/>
        <v>43470</v>
      </c>
      <c r="BO765" s="39" t="str">
        <f>IF(Table2[[#This Row],[Milling]]="x","x",Table2[[#This Row],[Total Sections]]*2)</f>
        <v>x</v>
      </c>
      <c r="BP765" s="39">
        <f>IF(Table2[[#This Row],[Punching]]="x","x",Table2[Total Sections]*2)</f>
        <v>2</v>
      </c>
      <c r="BQ765" s="39">
        <f>IF(Table2[[#This Row],[Pattern]]="Pattern",Table2[Total Sections]*3,Table2[Total Sections]*1.5)</f>
        <v>1.5</v>
      </c>
      <c r="BR765" s="39"/>
      <c r="BS765" s="39"/>
      <c r="BT765" s="39"/>
      <c r="BU765" s="39"/>
      <c r="BV765" s="39" t="str">
        <f>_xlfn.IFNA(VLOOKUP(Table2[[#This Row],[Job-no]],Table4[],16,FALSE),"Ready")</f>
        <v/>
      </c>
      <c r="BW765" s="39" t="str">
        <f>_xlfn.IFNA(VLOOKUP(Table2[[#This Row],[Job-no]],Table4[],21,FALSE),"Ready")</f>
        <v/>
      </c>
      <c r="BX765" s="39" t="b">
        <f>_xlfn.IFNA(VLOOKUP(Table2[[#This Row],[Job-no]],Table4[],10,FALSE),TRUE)</f>
        <v>1</v>
      </c>
      <c r="BY765" s="39" t="str">
        <f>_xlfn.IFNA(VLOOKUP(Table2[[#This Row],[Job-no]],Table4[],22,FALSE),"Ready")</f>
        <v/>
      </c>
      <c r="BZ765" s="120">
        <f t="shared" si="144"/>
        <v>43473</v>
      </c>
      <c r="CA765" s="120" t="str">
        <f ca="1">IF(OR(Table2[[#This Row],[Saw Date]]=TODAY(),Table2[[#This Row],[Saw Date]]=TODAY()+1), Table2[[#This Row],[Saw Date]],IF(Table2[[#This Row],[Extrusion cut double saw]],"Done",""))</f>
        <v>Done</v>
      </c>
      <c r="CB765" s="120">
        <f ca="1">IF(OR(Table2[[#This Row],[Lens Date]]=TODAY(),Table2[[#This Row],[Lens Date]]=TODAY()+1), Table2[[#This Row],[Lens Date]],IF(Table2[[#This Row],[MSLens]]="Done","Done",""))</f>
        <v>43468</v>
      </c>
      <c r="CC765" s="120" t="str">
        <f ca="1">IF(OR(Table2[[#This Row],[Milling Date]]=TODAY(),Table2[[#This Row],[Milling Date]]=TODAY()+1), Table2[[#This Row],[Milling Date]],IF(Table2[[#This Row],[CNC Holes]]="Ready","Done",""))</f>
        <v/>
      </c>
      <c r="CD765" s="120" t="str">
        <f ca="1">IF(OR(Table2[[#This Row],[Welding Date]]=TODAY(),Table2[[#This Row],[Welding Date]]=TODAY()+1), Table2[[#This Row],[Welding Date]],IF(Table2[[#This Row],[Welding Corners]]="Ready","Done",""))</f>
        <v/>
      </c>
      <c r="CE765" s="120" t="str">
        <f ca="1">IF(OR(Table2[[#This Row],[Puching Date]]=TODAY(),Table2[[#This Row],[Puching Date]]=TODAY()+1), Table2[[#This Row],[Puching Date]],IF(Table2[[#This Row],[Punch Holes]]="Ready","Done",""))</f>
        <v/>
      </c>
      <c r="CF765" s="120" t="str">
        <f ca="1">IF(OR(Table2[[#This Row],[Housing Date2]]=TODAY(),Table2[[#This Row],[Housing Date2]]=TODAY()+1),Table2[[#This Row],[Housing Date2]],IF(Table2[[#This Row],[Body Assembly]],"Done",""))</f>
        <v>Done</v>
      </c>
      <c r="CG765" s="120" t="str">
        <f>_xlfn.IFNA(VLOOKUP(Table2[[#This Row],[Job-no]],Table4[],7,FALSE),"Done")</f>
        <v>Machine Shop Started</v>
      </c>
    </row>
    <row r="766" spans="1:85" x14ac:dyDescent="0.25">
      <c r="A766" s="39" t="str">
        <f>_xlfn.CONCAT(Table2[[#This Row],[Order]],"-",Table2[[#This Row],[Line]])</f>
        <v>77475-2</v>
      </c>
      <c r="B766" s="1">
        <v>43473</v>
      </c>
      <c r="C766" s="10">
        <v>77475</v>
      </c>
      <c r="D766" s="7" t="s">
        <v>4420</v>
      </c>
      <c r="E766" s="10">
        <v>2</v>
      </c>
      <c r="F766" s="10">
        <v>1</v>
      </c>
      <c r="G766" s="7" t="s">
        <v>165</v>
      </c>
      <c r="H766" s="10">
        <v>1</v>
      </c>
      <c r="I766" s="43" t="b">
        <v>1</v>
      </c>
      <c r="J766" s="43" t="b">
        <v>1</v>
      </c>
      <c r="K766" t="s">
        <v>114</v>
      </c>
      <c r="L766" s="43" t="b">
        <v>1</v>
      </c>
      <c r="M766" s="43" t="b">
        <v>1</v>
      </c>
      <c r="N766" s="43" t="b">
        <v>1</v>
      </c>
      <c r="O766" t="s">
        <v>114</v>
      </c>
      <c r="P766" t="s">
        <v>114</v>
      </c>
      <c r="Q766" t="s">
        <v>114</v>
      </c>
      <c r="R766" t="s">
        <v>114</v>
      </c>
      <c r="S766" t="s">
        <v>114</v>
      </c>
      <c r="T766" t="s">
        <v>114</v>
      </c>
      <c r="U766" t="s">
        <v>114</v>
      </c>
      <c r="V766" t="s">
        <v>114</v>
      </c>
      <c r="W766" s="5">
        <v>43468</v>
      </c>
      <c r="X766" s="7" t="s">
        <v>151</v>
      </c>
      <c r="Y766" s="7"/>
      <c r="Z766" s="7" t="s">
        <v>317</v>
      </c>
      <c r="AA766" s="7" t="s">
        <v>45</v>
      </c>
      <c r="AB766" s="7" t="s">
        <v>112</v>
      </c>
      <c r="AC766" s="10">
        <v>12</v>
      </c>
      <c r="AD766" s="3" t="s">
        <v>5967</v>
      </c>
      <c r="AE766" s="4" t="s">
        <v>5968</v>
      </c>
      <c r="AF766" s="7"/>
      <c r="AG766" s="7" t="s">
        <v>114</v>
      </c>
      <c r="AH766" s="10">
        <v>1</v>
      </c>
      <c r="AI766" s="3" t="s">
        <v>74</v>
      </c>
      <c r="AJ766" t="s">
        <v>114</v>
      </c>
      <c r="AK766" t="s">
        <v>114</v>
      </c>
      <c r="AL766" s="43" t="b">
        <v>0</v>
      </c>
      <c r="AM766" s="3"/>
      <c r="AN766" s="3"/>
      <c r="AO766" s="43" t="b">
        <v>0</v>
      </c>
      <c r="AP766" s="3" t="b">
        <v>1</v>
      </c>
      <c r="AQ766" s="3">
        <f>VLOOKUP(Table2[[#This Row],[Job-no]],Table3[],26,FALSE)</f>
        <v>1980</v>
      </c>
      <c r="AR766" t="str">
        <f t="shared" si="138"/>
        <v>BBLED2</v>
      </c>
      <c r="AS766" t="str">
        <f>VLOOKUP(AR766,Table1[],4,0)</f>
        <v>pendant</v>
      </c>
      <c r="AT766">
        <f>IF(BD766&gt;0,"Pattern",VLOOKUP(AR766,Table1[],5,0))</f>
        <v>0</v>
      </c>
      <c r="AU766" s="34">
        <f>IF(AT766="Pattern",WORKDAY(Table2[[#This Row],[Scheduled Ship Date]],-10),WORKDAY(Table2[[#This Row],[Scheduled Ship Date]],-4))</f>
        <v>43467</v>
      </c>
      <c r="AV766" s="39">
        <f>IF(Table2[[#This Row],[Extrusion cut double saw]]=TRUE,IF(O766="ToDo",IF(AT766="Pattern",Table2[[#This Row],[Total Sections]]*0.4,Table2[[#This Row],[Total Sections]]*0.12),0),IF(AT766="Pattern",Table2[[#This Row],[Total Sections]]*4,Table2[[#This Row],[Total Sections]]*1.2))</f>
        <v>0</v>
      </c>
      <c r="AW766" s="42"/>
      <c r="AX766" s="42">
        <f>IF(AT766="Pattern",Table2[[#This Row],[Scheduled Ship Date]]-2,Table2[[#This Row],[Scheduled Ship Date]]-3)</f>
        <v>43470</v>
      </c>
      <c r="AY766" s="39">
        <f>IF(Table2[[#This Row],[Pattern]]="Pattern",Table2[[#This Row],[Total Sections]]*4.82,Table2[[#This Row],[Total Sections]]*0.5)</f>
        <v>0.5</v>
      </c>
      <c r="AZ766" s="42">
        <f ca="1">TODAY()+1</f>
        <v>43468</v>
      </c>
      <c r="BA766" s="39">
        <f>((Table2[Total Sections]/Table2[Open Qty])-1)*Table2[Open Qty]*12.96</f>
        <v>0</v>
      </c>
      <c r="BB766" s="39"/>
      <c r="BC766" s="39" t="str">
        <f t="shared" si="140"/>
        <v>BBLED2-SL-750-500-90-35-SO-12-W-UNV-DP-1-CA(36)-B1(BSL310LP)-C(MOUNTING FOR SLOPED CEILING, JOIN TO EXISTING FIXTURE)</v>
      </c>
      <c r="BD766" s="39">
        <f t="shared" si="141"/>
        <v>0</v>
      </c>
      <c r="BE766" s="39" t="b">
        <f>_xlfn.IFNA(VLOOKUP(Table2[[#This Row],[Job-no]],Table4[],9,FALSE),TRUE)</f>
        <v>1</v>
      </c>
      <c r="BF766" s="39"/>
      <c r="BG766" s="39" t="b">
        <f>_xlfn.IFNA(VLOOKUP(Table2[[#This Row],[Job-no]],Table4[],14,FALSE),TRUE)</f>
        <v>1</v>
      </c>
      <c r="BH766" s="39" t="str">
        <f>_xlfn.IFNA(VLOOKUP(Table2[[#This Row],[Job-no]],Table4[],11,FALSE),"Done")</f>
        <v/>
      </c>
      <c r="BI766" s="39">
        <f>IF(Table2[[#This Row],[Pattern]]="Pattern",VLOOKUP(Table2[[#This Row],[Product Code]],'Routing data'!$A$2:$W$470,13,FALSE),VLOOKUP(Table2[[#This Row],[Product Code]],'Routing data'!$A$2:$W$470,3,FALSE))</f>
        <v>0</v>
      </c>
      <c r="BJ766" s="39">
        <f>IF(Table2[[#This Row],[Pattern]]="Pattern",VLOOKUP(Table2[[#This Row],[Product Code]],'Routing data'!$A$2:$W$470,14,FALSE),VLOOKUP(Table2[[#This Row],[Product Code]],'Routing data'!$A$2:$W$470,4,FALSE))</f>
        <v>0</v>
      </c>
      <c r="BK766" s="39">
        <f>VLOOKUP(Table2[[#This Row],[Product Code]],'Routing data'!A$4:W$524,16,FALSE)</f>
        <v>0</v>
      </c>
      <c r="BL766" s="42" t="str">
        <f>IF(Table2[[#This Row],[Milling Required]]=0,"x",IF(AT766="Pattern",B766-10,B766-4))</f>
        <v>x</v>
      </c>
      <c r="BM766" s="39"/>
      <c r="BN766" s="42">
        <f t="shared" si="142"/>
        <v>43470</v>
      </c>
      <c r="BO766" s="39" t="str">
        <f>IF(Table2[[#This Row],[Milling]]="x","x",Table2[[#This Row],[Total Sections]]*2)</f>
        <v>x</v>
      </c>
      <c r="BP766" s="39">
        <f>IF(Table2[[#This Row],[Punching]]="x","x",Table2[Total Sections]*2)</f>
        <v>2</v>
      </c>
      <c r="BQ766" s="39">
        <f>IF(Table2[[#This Row],[Pattern]]="Pattern",Table2[Total Sections]*3,Table2[Total Sections]*1.5)</f>
        <v>1.5</v>
      </c>
      <c r="BR766" s="39"/>
      <c r="BS766" s="39"/>
      <c r="BT766" s="39"/>
      <c r="BU766" s="39"/>
      <c r="BV766" s="39" t="str">
        <f>_xlfn.IFNA(VLOOKUP(Table2[[#This Row],[Job-no]],Table4[],16,FALSE),"Ready")</f>
        <v/>
      </c>
      <c r="BW766" s="39" t="str">
        <f>_xlfn.IFNA(VLOOKUP(Table2[[#This Row],[Job-no]],Table4[],21,FALSE),"Ready")</f>
        <v/>
      </c>
      <c r="BX766" s="39" t="b">
        <f>_xlfn.IFNA(VLOOKUP(Table2[[#This Row],[Job-no]],Table4[],10,FALSE),TRUE)</f>
        <v>1</v>
      </c>
      <c r="BY766" s="39" t="str">
        <f>_xlfn.IFNA(VLOOKUP(Table2[[#This Row],[Job-no]],Table4[],22,FALSE),"Ready")</f>
        <v/>
      </c>
      <c r="BZ766" s="120">
        <f t="shared" si="144"/>
        <v>43473</v>
      </c>
      <c r="CA766" s="120" t="str">
        <f ca="1">IF(OR(Table2[[#This Row],[Saw Date]]=TODAY(),Table2[[#This Row],[Saw Date]]=TODAY()+1), Table2[[#This Row],[Saw Date]],IF(Table2[[#This Row],[Extrusion cut double saw]],"Done",""))</f>
        <v>Done</v>
      </c>
      <c r="CB766" s="120">
        <f ca="1">IF(OR(Table2[[#This Row],[Lens Date]]=TODAY(),Table2[[#This Row],[Lens Date]]=TODAY()+1), Table2[[#This Row],[Lens Date]],IF(Table2[[#This Row],[MSLens]]="Done","Done",""))</f>
        <v>43468</v>
      </c>
      <c r="CC766" s="120" t="str">
        <f ca="1">IF(OR(Table2[[#This Row],[Milling Date]]=TODAY(),Table2[[#This Row],[Milling Date]]=TODAY()+1), Table2[[#This Row],[Milling Date]],IF(Table2[[#This Row],[CNC Holes]]="Ready","Done",""))</f>
        <v/>
      </c>
      <c r="CD766" s="120" t="str">
        <f ca="1">IF(OR(Table2[[#This Row],[Welding Date]]=TODAY(),Table2[[#This Row],[Welding Date]]=TODAY()+1), Table2[[#This Row],[Welding Date]],IF(Table2[[#This Row],[Welding Corners]]="Ready","Done",""))</f>
        <v/>
      </c>
      <c r="CE766" s="120" t="str">
        <f ca="1">IF(OR(Table2[[#This Row],[Puching Date]]=TODAY(),Table2[[#This Row],[Puching Date]]=TODAY()+1), Table2[[#This Row],[Puching Date]],IF(Table2[[#This Row],[Punch Holes]]="Ready","Done",""))</f>
        <v/>
      </c>
      <c r="CF766" s="120" t="str">
        <f ca="1">IF(OR(Table2[[#This Row],[Housing Date2]]=TODAY(),Table2[[#This Row],[Housing Date2]]=TODAY()+1),Table2[[#This Row],[Housing Date2]],IF(Table2[[#This Row],[Body Assembly]],"Done",""))</f>
        <v>Done</v>
      </c>
      <c r="CG766" s="120" t="str">
        <f>_xlfn.IFNA(VLOOKUP(Table2[[#This Row],[Job-no]],Table4[],7,FALSE),"Done")</f>
        <v>Machine Shop Started</v>
      </c>
    </row>
    <row r="767" spans="1:85" x14ac:dyDescent="0.25">
      <c r="A767" s="39" t="str">
        <f>_xlfn.CONCAT(Table2[[#This Row],[Order]],"-",Table2[[#This Row],[Line]])</f>
        <v>77642-1</v>
      </c>
      <c r="B767" s="1">
        <v>43473</v>
      </c>
      <c r="C767" s="10">
        <v>77642</v>
      </c>
      <c r="D767" s="7" t="s">
        <v>3439</v>
      </c>
      <c r="E767" s="10">
        <v>1</v>
      </c>
      <c r="F767" s="10">
        <v>1</v>
      </c>
      <c r="G767" s="7" t="s">
        <v>165</v>
      </c>
      <c r="H767" s="10">
        <v>1</v>
      </c>
      <c r="I767" s="43" t="b">
        <v>1</v>
      </c>
      <c r="J767" s="43" t="b">
        <v>0</v>
      </c>
      <c r="K767" t="s">
        <v>114</v>
      </c>
      <c r="L767" s="43" t="b">
        <v>0</v>
      </c>
      <c r="M767" s="43" t="b">
        <v>1</v>
      </c>
      <c r="N767" s="43" t="b">
        <v>1</v>
      </c>
      <c r="O767" t="s">
        <v>138</v>
      </c>
      <c r="P767" t="s">
        <v>114</v>
      </c>
      <c r="Q767" t="s">
        <v>114</v>
      </c>
      <c r="R767" t="s">
        <v>114</v>
      </c>
      <c r="S767" t="s">
        <v>114</v>
      </c>
      <c r="T767" t="s">
        <v>114</v>
      </c>
      <c r="U767" t="s">
        <v>114</v>
      </c>
      <c r="V767" t="s">
        <v>114</v>
      </c>
      <c r="W767" s="5">
        <v>43468</v>
      </c>
      <c r="X767" s="7" t="s">
        <v>151</v>
      </c>
      <c r="Y767" s="7"/>
      <c r="Z767" s="7" t="s">
        <v>1289</v>
      </c>
      <c r="AA767" s="7" t="s">
        <v>114</v>
      </c>
      <c r="AB767" s="7" t="s">
        <v>74</v>
      </c>
      <c r="AC767" s="10">
        <v>12</v>
      </c>
      <c r="AD767" s="3" t="s">
        <v>5967</v>
      </c>
      <c r="AE767" s="4" t="s">
        <v>5968</v>
      </c>
      <c r="AF767" s="7"/>
      <c r="AG767" s="7" t="s">
        <v>114</v>
      </c>
      <c r="AH767" s="10">
        <v>1</v>
      </c>
      <c r="AI767" s="3" t="s">
        <v>74</v>
      </c>
      <c r="AJ767" t="s">
        <v>114</v>
      </c>
      <c r="AK767" t="s">
        <v>114</v>
      </c>
      <c r="AL767" s="43" t="b">
        <v>0</v>
      </c>
      <c r="AM767" s="3"/>
      <c r="AN767" s="3"/>
      <c r="AO767" s="43" t="b">
        <v>0</v>
      </c>
      <c r="AP767" s="3" t="b">
        <v>0</v>
      </c>
      <c r="AQ767" s="3">
        <f>VLOOKUP(Table2[[#This Row],[Job-no]],Table3[],26,FALSE)</f>
        <v>650</v>
      </c>
      <c r="AR767" t="str">
        <f t="shared" si="138"/>
        <v>BMRLED</v>
      </c>
      <c r="AS767" t="str">
        <f>VLOOKUP(AR767,Table1[],4,0)</f>
        <v>recessed</v>
      </c>
      <c r="AT767">
        <f>IF(BD767&gt;0,"Pattern",VLOOKUP(AR767,Table1[],5,0))</f>
        <v>0</v>
      </c>
      <c r="AU767" s="34">
        <f>IF(AT767="Pattern",WORKDAY(Table2[[#This Row],[Scheduled Ship Date]],-10),WORKDAY(Table2[[#This Row],[Scheduled Ship Date]],-4))</f>
        <v>43467</v>
      </c>
      <c r="AV767" s="39">
        <f>IF(Table2[[#This Row],[Extrusion cut double saw]]=TRUE,IF(O767="ToDo",IF(AT767="Pattern",Table2[[#This Row],[Total Sections]]*0.4,Table2[[#This Row],[Total Sections]]*0.12),0),IF(AT767="Pattern",Table2[[#This Row],[Total Sections]]*4,Table2[[#This Row],[Total Sections]]*1.2))</f>
        <v>0</v>
      </c>
      <c r="AW767" s="42"/>
      <c r="AX767" s="42">
        <f>IF(AT767="Pattern",Table2[[#This Row],[Scheduled Ship Date]]-2,Table2[[#This Row],[Scheduled Ship Date]]-3)</f>
        <v>43470</v>
      </c>
      <c r="AY767" s="39">
        <f>IF(Table2[[#This Row],[Pattern]]="Pattern",Table2[[#This Row],[Total Sections]]*4.82,Table2[[#This Row],[Total Sections]]*0.5)</f>
        <v>0.5</v>
      </c>
      <c r="AZ767" s="42">
        <f ca="1">TODAY()+1</f>
        <v>43468</v>
      </c>
      <c r="BA767" s="39">
        <f>((Table2[Total Sections]/Table2[Open Qty])-1)*Table2[Open Qty]*12.96</f>
        <v>0</v>
      </c>
      <c r="BB767" s="39"/>
      <c r="BC767" s="39" t="str">
        <f t="shared" si="140"/>
        <v>BMRLED-700-80-40-FL-12'-W-UNV-DP-1-DF</v>
      </c>
      <c r="BD767" s="39">
        <f t="shared" si="141"/>
        <v>0</v>
      </c>
      <c r="BE767" s="39" t="b">
        <f>_xlfn.IFNA(VLOOKUP(Table2[[#This Row],[Job-no]],Table4[],9,FALSE),TRUE)</f>
        <v>1</v>
      </c>
      <c r="BF767" s="39"/>
      <c r="BG767" s="39" t="b">
        <f>_xlfn.IFNA(VLOOKUP(Table2[[#This Row],[Job-no]],Table4[],14,FALSE),TRUE)</f>
        <v>1</v>
      </c>
      <c r="BH767" s="39" t="str">
        <f>_xlfn.IFNA(VLOOKUP(Table2[[#This Row],[Job-no]],Table4[],11,FALSE),"Done")</f>
        <v/>
      </c>
      <c r="BI767" s="39">
        <f>IF(Table2[[#This Row],[Pattern]]="Pattern",VLOOKUP(Table2[[#This Row],[Product Code]],'Routing data'!$A$2:$W$470,13,FALSE),VLOOKUP(Table2[[#This Row],[Product Code]],'Routing data'!$A$2:$W$470,3,FALSE))</f>
        <v>0</v>
      </c>
      <c r="BJ767" s="39">
        <f>IF(Table2[[#This Row],[Pattern]]="Pattern",VLOOKUP(Table2[[#This Row],[Product Code]],'Routing data'!$A$2:$W$470,14,FALSE),VLOOKUP(Table2[[#This Row],[Product Code]],'Routing data'!$A$2:$W$470,4,FALSE))</f>
        <v>3</v>
      </c>
      <c r="BK767" s="39">
        <f>VLOOKUP(Table2[[#This Row],[Product Code]],'Routing data'!A$4:W$524,16,FALSE)</f>
        <v>0</v>
      </c>
      <c r="BL767" s="42" t="str">
        <f>IF(Table2[[#This Row],[Milling Required]]=0,"x",IF(AT767="Pattern",B767-10,B767-4))</f>
        <v>x</v>
      </c>
      <c r="BM767" s="39"/>
      <c r="BN767" s="42">
        <f t="shared" si="142"/>
        <v>43470</v>
      </c>
      <c r="BO767" s="39" t="str">
        <f>IF(Table2[[#This Row],[Milling]]="x","x",Table2[[#This Row],[Total Sections]]*2)</f>
        <v>x</v>
      </c>
      <c r="BP767" s="39">
        <f>IF(Table2[[#This Row],[Punching]]="x","x",Table2[Total Sections]*2)</f>
        <v>2</v>
      </c>
      <c r="BQ767" s="39">
        <f>IF(Table2[[#This Row],[Pattern]]="Pattern",Table2[Total Sections]*3,Table2[Total Sections]*1.5)</f>
        <v>1.5</v>
      </c>
      <c r="BR767" s="39"/>
      <c r="BS767" s="39"/>
      <c r="BT767" s="39"/>
      <c r="BU767" s="39"/>
      <c r="BV767" s="39" t="str">
        <f>_xlfn.IFNA(VLOOKUP(Table2[[#This Row],[Job-no]],Table4[],16,FALSE),"Ready")</f>
        <v/>
      </c>
      <c r="BW767" s="39" t="str">
        <f>_xlfn.IFNA(VLOOKUP(Table2[[#This Row],[Job-no]],Table4[],21,FALSE),"Ready")</f>
        <v/>
      </c>
      <c r="BX767" s="39" t="b">
        <f>_xlfn.IFNA(VLOOKUP(Table2[[#This Row],[Job-no]],Table4[],10,FALSE),TRUE)</f>
        <v>0</v>
      </c>
      <c r="BY767" s="39" t="str">
        <f>_xlfn.IFNA(VLOOKUP(Table2[[#This Row],[Job-no]],Table4[],22,FALSE),"Ready")</f>
        <v/>
      </c>
      <c r="BZ767" s="120">
        <f t="shared" si="144"/>
        <v>43473</v>
      </c>
      <c r="CA767" s="120" t="str">
        <f ca="1">IF(OR(Table2[[#This Row],[Saw Date]]=TODAY(),Table2[[#This Row],[Saw Date]]=TODAY()+1), Table2[[#This Row],[Saw Date]],IF(Table2[[#This Row],[Extrusion cut double saw]],"Done",""))</f>
        <v>Done</v>
      </c>
      <c r="CB767" s="120">
        <f ca="1">IF(OR(Table2[[#This Row],[Lens Date]]=TODAY(),Table2[[#This Row],[Lens Date]]=TODAY()+1), Table2[[#This Row],[Lens Date]],IF(Table2[[#This Row],[MSLens]]="Done","Done",""))</f>
        <v>43468</v>
      </c>
      <c r="CC767" s="120" t="str">
        <f ca="1">IF(OR(Table2[[#This Row],[Milling Date]]=TODAY(),Table2[[#This Row],[Milling Date]]=TODAY()+1), Table2[[#This Row],[Milling Date]],IF(Table2[[#This Row],[CNC Holes]]="Ready","Done",""))</f>
        <v/>
      </c>
      <c r="CD767" s="120" t="str">
        <f ca="1">IF(OR(Table2[[#This Row],[Welding Date]]=TODAY(),Table2[[#This Row],[Welding Date]]=TODAY()+1), Table2[[#This Row],[Welding Date]],IF(Table2[[#This Row],[Welding Corners]]="Ready","Done",""))</f>
        <v/>
      </c>
      <c r="CE767" s="120" t="str">
        <f ca="1">IF(OR(Table2[[#This Row],[Puching Date]]=TODAY(),Table2[[#This Row],[Puching Date]]=TODAY()+1), Table2[[#This Row],[Puching Date]],IF(Table2[[#This Row],[Punch Holes]]="Ready","Done",""))</f>
        <v/>
      </c>
      <c r="CF767" s="120" t="str">
        <f ca="1">IF(OR(Table2[[#This Row],[Housing Date2]]=TODAY(),Table2[[#This Row],[Housing Date2]]=TODAY()+1),Table2[[#This Row],[Housing Date2]],IF(Table2[[#This Row],[Body Assembly]],"Done",""))</f>
        <v/>
      </c>
      <c r="CG767" s="120" t="str">
        <f>_xlfn.IFNA(VLOOKUP(Table2[[#This Row],[Job-no]],Table4[],7,FALSE),"Done")</f>
        <v>Machine Shop Started</v>
      </c>
    </row>
    <row r="768" spans="1:85" x14ac:dyDescent="0.25">
      <c r="A768" s="39" t="str">
        <f>_xlfn.CONCAT(Table2[[#This Row],[Order]],"-",Table2[[#This Row],[Line]])</f>
        <v>75217-10</v>
      </c>
      <c r="B768" s="1">
        <v>43474</v>
      </c>
      <c r="C768" s="10">
        <v>75217</v>
      </c>
      <c r="D768" s="7" t="s">
        <v>2131</v>
      </c>
      <c r="E768" s="10">
        <v>10</v>
      </c>
      <c r="F768" s="10">
        <v>1</v>
      </c>
      <c r="G768" s="7" t="s">
        <v>165</v>
      </c>
      <c r="H768" s="10">
        <v>2</v>
      </c>
      <c r="I768" s="43" t="b">
        <v>1</v>
      </c>
      <c r="J768" s="43" t="b">
        <v>0</v>
      </c>
      <c r="K768" t="s">
        <v>114</v>
      </c>
      <c r="L768" s="43" t="b">
        <v>1</v>
      </c>
      <c r="M768" s="43" t="b">
        <v>1</v>
      </c>
      <c r="N768" s="43" t="b">
        <v>1</v>
      </c>
      <c r="O768" t="s">
        <v>114</v>
      </c>
      <c r="P768" t="s">
        <v>114</v>
      </c>
      <c r="Q768" t="s">
        <v>114</v>
      </c>
      <c r="R768" t="s">
        <v>114</v>
      </c>
      <c r="S768" t="s">
        <v>114</v>
      </c>
      <c r="T768" t="s">
        <v>114</v>
      </c>
      <c r="U768" t="s">
        <v>114</v>
      </c>
      <c r="V768" t="s">
        <v>114</v>
      </c>
      <c r="W768" s="5">
        <v>43469</v>
      </c>
      <c r="X768" s="7" t="s">
        <v>151</v>
      </c>
      <c r="Y768" s="7"/>
      <c r="Z768" s="7" t="s">
        <v>4487</v>
      </c>
      <c r="AA768" s="7" t="s">
        <v>114</v>
      </c>
      <c r="AB768" s="7" t="s">
        <v>74</v>
      </c>
      <c r="AC768" s="10">
        <v>1</v>
      </c>
      <c r="AD768" s="3" t="s">
        <v>5967</v>
      </c>
      <c r="AE768" s="4" t="s">
        <v>5968</v>
      </c>
      <c r="AF768" s="7"/>
      <c r="AG768" s="7" t="s">
        <v>114</v>
      </c>
      <c r="AH768" s="10">
        <v>4</v>
      </c>
      <c r="AI768" s="3" t="s">
        <v>74</v>
      </c>
      <c r="AJ768" t="s">
        <v>114</v>
      </c>
      <c r="AK768" t="s">
        <v>114</v>
      </c>
      <c r="AL768" s="43" t="b">
        <v>0</v>
      </c>
      <c r="AM768" s="3"/>
      <c r="AN768" s="3"/>
      <c r="AO768" s="43" t="b">
        <v>0</v>
      </c>
      <c r="AP768" s="3" t="b">
        <v>0</v>
      </c>
      <c r="AQ768" s="3">
        <f>VLOOKUP(Table2[[#This Row],[Job-no]],Table3[],26,FALSE)</f>
        <v>3060</v>
      </c>
      <c r="AR768" t="str">
        <f t="shared" si="138"/>
        <v>WBSLED</v>
      </c>
      <c r="AS768" t="str">
        <f>VLOOKUP(AR768,Table1[],4,0)</f>
        <v>surface</v>
      </c>
      <c r="AT768">
        <f>IF(BD768&gt;0,"Pattern",VLOOKUP(AR768,Table1[],5,0))</f>
        <v>0</v>
      </c>
      <c r="AU768" s="34">
        <f>IF(AT768="Pattern",WORKDAY(Table2[[#This Row],[Scheduled Ship Date]],-10),WORKDAY(Table2[[#This Row],[Scheduled Ship Date]],-4))</f>
        <v>43468</v>
      </c>
      <c r="AV768" s="39">
        <f>IF(Table2[[#This Row],[Extrusion cut double saw]]=TRUE,IF(O768="ToDo",IF(AT768="Pattern",Table2[[#This Row],[Total Sections]]*0.4,Table2[[#This Row],[Total Sections]]*0.12),0),IF(AT768="Pattern",Table2[[#This Row],[Total Sections]]*4,Table2[[#This Row],[Total Sections]]*1.2))</f>
        <v>0</v>
      </c>
      <c r="AW768" s="42"/>
      <c r="AX768" s="42">
        <f>IF(AT768="Pattern",Table2[[#This Row],[Scheduled Ship Date]]-2,Table2[[#This Row],[Scheduled Ship Date]]-3)</f>
        <v>43471</v>
      </c>
      <c r="AY768" s="39">
        <f>IF(Table2[[#This Row],[Pattern]]="Pattern",Table2[[#This Row],[Total Sections]]*4.82,Table2[[#This Row],[Total Sections]]*0.5)</f>
        <v>2</v>
      </c>
      <c r="AZ768" s="42">
        <f t="shared" ref="AZ768:AZ778" ca="1" si="147">TODAY()+2</f>
        <v>43469</v>
      </c>
      <c r="BA768" s="39">
        <f>((Table2[Total Sections]/Table2[Open Qty])-1)*Table2[Open Qty]*12.96</f>
        <v>25.92</v>
      </c>
      <c r="BB768" s="39"/>
      <c r="BC768" s="39" t="str">
        <f t="shared" si="140"/>
        <v>WBSLED-750-80-35-S-20-W-UNV-DP-1-SC</v>
      </c>
      <c r="BD768" s="39">
        <f t="shared" si="141"/>
        <v>0</v>
      </c>
      <c r="BE768" s="39" t="b">
        <f>_xlfn.IFNA(VLOOKUP(Table2[[#This Row],[Job-no]],Table4[],9,FALSE),TRUE)</f>
        <v>1</v>
      </c>
      <c r="BF768" s="39"/>
      <c r="BG768" s="39" t="b">
        <f>_xlfn.IFNA(VLOOKUP(Table2[[#This Row],[Job-no]],Table4[],14,FALSE),TRUE)</f>
        <v>1</v>
      </c>
      <c r="BH768" s="39" t="str">
        <f>_xlfn.IFNA(VLOOKUP(Table2[[#This Row],[Job-no]],Table4[],11,FALSE),"Done")</f>
        <v/>
      </c>
      <c r="BI768" s="39">
        <f>IF(Table2[[#This Row],[Pattern]]="Pattern",VLOOKUP(Table2[[#This Row],[Product Code]],'Routing data'!$A$2:$W$470,13,FALSE),VLOOKUP(Table2[[#This Row],[Product Code]],'Routing data'!$A$2:$W$470,3,FALSE))</f>
        <v>0</v>
      </c>
      <c r="BJ768" s="39">
        <f>IF(Table2[[#This Row],[Pattern]]="Pattern",VLOOKUP(Table2[[#This Row],[Product Code]],'Routing data'!$A$2:$W$470,14,FALSE),VLOOKUP(Table2[[#This Row],[Product Code]],'Routing data'!$A$2:$W$470,4,FALSE))</f>
        <v>0</v>
      </c>
      <c r="BK768" s="39">
        <f>VLOOKUP(Table2[[#This Row],[Product Code]],'Routing data'!A$4:W$524,16,FALSE)</f>
        <v>0</v>
      </c>
      <c r="BL768" s="42" t="str">
        <f>IF(Table2[[#This Row],[Milling Required]]=0,"x",IF(AT768="Pattern",B768-10,B768-4))</f>
        <v>x</v>
      </c>
      <c r="BM768" s="39"/>
      <c r="BN768" s="42">
        <f t="shared" si="142"/>
        <v>43471</v>
      </c>
      <c r="BO768" s="39" t="str">
        <f>IF(Table2[[#This Row],[Milling]]="x","x",Table2[[#This Row],[Total Sections]]*2)</f>
        <v>x</v>
      </c>
      <c r="BP768" s="39">
        <f>IF(Table2[[#This Row],[Punching]]="x","x",Table2[Total Sections]*2)</f>
        <v>8</v>
      </c>
      <c r="BQ768" s="39">
        <f>IF(Table2[[#This Row],[Pattern]]="Pattern",Table2[Total Sections]*3,Table2[Total Sections]*1.5)</f>
        <v>6</v>
      </c>
      <c r="BR768" s="42"/>
      <c r="BS768" s="39"/>
      <c r="BT768" s="39"/>
      <c r="BU768" s="39"/>
      <c r="BV768" s="39" t="str">
        <f>_xlfn.IFNA(VLOOKUP(Table2[[#This Row],[Job-no]],Table4[],16,FALSE),"Ready")</f>
        <v/>
      </c>
      <c r="BW768" s="39" t="str">
        <f>_xlfn.IFNA(VLOOKUP(Table2[[#This Row],[Job-no]],Table4[],21,FALSE),"Ready")</f>
        <v/>
      </c>
      <c r="BX768" s="39" t="b">
        <f>_xlfn.IFNA(VLOOKUP(Table2[[#This Row],[Job-no]],Table4[],10,FALSE),TRUE)</f>
        <v>1</v>
      </c>
      <c r="BY768" s="39" t="str">
        <f>_xlfn.IFNA(VLOOKUP(Table2[[#This Row],[Job-no]],Table4[],22,FALSE),"Ready")</f>
        <v/>
      </c>
      <c r="BZ768" s="120">
        <f t="shared" si="144"/>
        <v>43474</v>
      </c>
      <c r="CA768" s="120" t="str">
        <f ca="1">IF(OR(Table2[[#This Row],[Saw Date]]=TODAY(),Table2[[#This Row],[Saw Date]]=TODAY()+1), Table2[[#This Row],[Saw Date]],IF(Table2[[#This Row],[Extrusion cut double saw]],"Done",""))</f>
        <v>Done</v>
      </c>
      <c r="CB768" s="120" t="str">
        <f ca="1">IF(OR(Table2[[#This Row],[Lens Date]]=TODAY(),Table2[[#This Row],[Lens Date]]=TODAY()+1), Table2[[#This Row],[Lens Date]],IF(Table2[[#This Row],[MSLens]]="Done","Done",""))</f>
        <v/>
      </c>
      <c r="CC768" s="120" t="str">
        <f ca="1">IF(OR(Table2[[#This Row],[Milling Date]]=TODAY(),Table2[[#This Row],[Milling Date]]=TODAY()+1), Table2[[#This Row],[Milling Date]],IF(Table2[[#This Row],[CNC Holes]]="Ready","Done",""))</f>
        <v/>
      </c>
      <c r="CD768" s="120" t="str">
        <f ca="1">IF(OR(Table2[[#This Row],[Welding Date]]=TODAY(),Table2[[#This Row],[Welding Date]]=TODAY()+1), Table2[[#This Row],[Welding Date]],IF(Table2[[#This Row],[Welding Corners]]="Ready","Done",""))</f>
        <v/>
      </c>
      <c r="CE768" s="120" t="str">
        <f ca="1">IF(OR(Table2[[#This Row],[Puching Date]]=TODAY(),Table2[[#This Row],[Puching Date]]=TODAY()+1), Table2[[#This Row],[Puching Date]],IF(Table2[[#This Row],[Punch Holes]]="Ready","Done",""))</f>
        <v/>
      </c>
      <c r="CF768" s="120" t="str">
        <f ca="1">IF(OR(Table2[[#This Row],[Housing Date2]]=TODAY(),Table2[[#This Row],[Housing Date2]]=TODAY()+1),Table2[[#This Row],[Housing Date2]],IF(Table2[[#This Row],[Body Assembly]],"Done",""))</f>
        <v/>
      </c>
      <c r="CG768" s="120" t="str">
        <f>_xlfn.IFNA(VLOOKUP(Table2[[#This Row],[Job-no]],Table4[],7,FALSE),"Done")</f>
        <v>Machine Shop Started</v>
      </c>
    </row>
    <row r="769" spans="1:85" x14ac:dyDescent="0.25">
      <c r="A769" t="str">
        <f>_xlfn.CONCAT(Table2[[#This Row],[Order]],"-",Table2[[#This Row],[Line]])</f>
        <v>75859-88</v>
      </c>
      <c r="B769" s="1">
        <v>43474</v>
      </c>
      <c r="C769" s="10">
        <v>75859</v>
      </c>
      <c r="D769" s="7" t="s">
        <v>2877</v>
      </c>
      <c r="E769" s="10">
        <v>88</v>
      </c>
      <c r="F769" s="10">
        <v>1</v>
      </c>
      <c r="G769" s="7" t="s">
        <v>165</v>
      </c>
      <c r="H769" s="10">
        <v>4</v>
      </c>
      <c r="I769" s="43" t="b">
        <v>1</v>
      </c>
      <c r="J769" s="43" t="b">
        <v>0</v>
      </c>
      <c r="K769" t="s">
        <v>114</v>
      </c>
      <c r="L769" s="43" t="b">
        <v>0</v>
      </c>
      <c r="M769" s="43" t="b">
        <v>1</v>
      </c>
      <c r="N769" s="43" t="b">
        <v>1</v>
      </c>
      <c r="O769" t="s">
        <v>114</v>
      </c>
      <c r="P769" t="s">
        <v>114</v>
      </c>
      <c r="Q769" t="s">
        <v>114</v>
      </c>
      <c r="R769" t="s">
        <v>114</v>
      </c>
      <c r="S769" t="s">
        <v>114</v>
      </c>
      <c r="T769" t="s">
        <v>114</v>
      </c>
      <c r="U769" t="s">
        <v>114</v>
      </c>
      <c r="V769" t="s">
        <v>114</v>
      </c>
      <c r="W769" s="5">
        <v>43469</v>
      </c>
      <c r="X769" s="7" t="s">
        <v>151</v>
      </c>
      <c r="Y769" s="7"/>
      <c r="Z769" s="7" t="s">
        <v>127</v>
      </c>
      <c r="AA769" s="7" t="s">
        <v>114</v>
      </c>
      <c r="AB769" s="7" t="s">
        <v>74</v>
      </c>
      <c r="AC769" s="10">
        <v>1</v>
      </c>
      <c r="AD769" s="3" t="s">
        <v>5967</v>
      </c>
      <c r="AE769" s="4" t="s">
        <v>5968</v>
      </c>
      <c r="AF769" s="7"/>
      <c r="AG769" s="7" t="s">
        <v>114</v>
      </c>
      <c r="AH769" s="10">
        <v>4</v>
      </c>
      <c r="AI769" s="3" t="s">
        <v>74</v>
      </c>
      <c r="AJ769" t="s">
        <v>114</v>
      </c>
      <c r="AK769" t="s">
        <v>114</v>
      </c>
      <c r="AL769" s="43" t="b">
        <v>0</v>
      </c>
      <c r="AM769" s="3"/>
      <c r="AN769" s="3"/>
      <c r="AO769" s="43" t="b">
        <v>0</v>
      </c>
      <c r="AP769" s="3" t="b">
        <v>0</v>
      </c>
      <c r="AQ769" s="3">
        <f>VLOOKUP(Table2[[#This Row],[Job-no]],Table3[],26,FALSE)</f>
        <v>644</v>
      </c>
      <c r="AR769" t="str">
        <f t="shared" si="138"/>
        <v>BMRLED</v>
      </c>
      <c r="AS769" t="str">
        <f>VLOOKUP(AR769,Table1[],4,0)</f>
        <v>recessed</v>
      </c>
      <c r="AT769">
        <f>IF(BD769&gt;0,"Pattern",VLOOKUP(AR769,Table1[],5,0))</f>
        <v>0</v>
      </c>
      <c r="AU769" s="34">
        <f>IF(AT769="Pattern",WORKDAY(Table2[[#This Row],[Scheduled Ship Date]],-10),WORKDAY(Table2[[#This Row],[Scheduled Ship Date]],-4))</f>
        <v>43468</v>
      </c>
      <c r="AV769">
        <f>IF(Table2[[#This Row],[Extrusion cut double saw]]=TRUE,IF(O769="ToDo",IF(AT769="Pattern",Table2[[#This Row],[Total Sections]]*0.4,Table2[[#This Row],[Total Sections]]*0.12),0),IF(AT769="Pattern",Table2[[#This Row],[Total Sections]]*4,Table2[[#This Row],[Total Sections]]*1.2))</f>
        <v>0</v>
      </c>
      <c r="AW769" s="42"/>
      <c r="AX769" s="42">
        <f>IF(AT769="Pattern",Table2[[#This Row],[Scheduled Ship Date]]-2,Table2[[#This Row],[Scheduled Ship Date]]-3)</f>
        <v>43471</v>
      </c>
      <c r="AY769">
        <f>IF(Table2[[#This Row],[Pattern]]="Pattern",Table2[[#This Row],[Total Sections]]*4.82,Table2[[#This Row],[Total Sections]]*0.5)</f>
        <v>2</v>
      </c>
      <c r="AZ769" s="42">
        <f t="shared" ca="1" si="147"/>
        <v>43469</v>
      </c>
      <c r="BA769" s="39">
        <f>((Table2[Total Sections]/Table2[Open Qty])-1)*Table2[Open Qty]*12.96</f>
        <v>0</v>
      </c>
      <c r="BB769" s="39"/>
      <c r="BC769" s="39" t="str">
        <f t="shared" si="140"/>
        <v>BMRLED-600-80-35-ASO-4-W-UNV-DP-1-DS-FW(6)</v>
      </c>
      <c r="BD769" s="39">
        <f t="shared" si="141"/>
        <v>0</v>
      </c>
      <c r="BE769" s="39" t="b">
        <f>_xlfn.IFNA(VLOOKUP(Table2[[#This Row],[Job-no]],Table4[],9,FALSE),TRUE)</f>
        <v>1</v>
      </c>
      <c r="BF769" t="str">
        <f>VLOOKUP(AR769,Table1[],3,0)</f>
        <v>B3LED</v>
      </c>
      <c r="BG769" s="39" t="b">
        <f>_xlfn.IFNA(VLOOKUP(Table2[[#This Row],[Job-no]],Table4[],14,FALSE),TRUE)</f>
        <v>1</v>
      </c>
      <c r="BH769" s="39" t="str">
        <f>_xlfn.IFNA(VLOOKUP(Table2[[#This Row],[Job-no]],Table4[],11,FALSE),"Done")</f>
        <v/>
      </c>
      <c r="BI769" s="39">
        <f>IF(Table2[[#This Row],[Pattern]]="Pattern",VLOOKUP(Table2[[#This Row],[Product Code]],'Routing data'!$A$2:$W$470,13,FALSE),VLOOKUP(Table2[[#This Row],[Product Code]],'Routing data'!$A$2:$W$470,3,FALSE))</f>
        <v>0</v>
      </c>
      <c r="BJ769" s="39">
        <f>IF(Table2[[#This Row],[Pattern]]="Pattern",VLOOKUP(Table2[[#This Row],[Product Code]],'Routing data'!$A$2:$W$470,14,FALSE),VLOOKUP(Table2[[#This Row],[Product Code]],'Routing data'!$A$2:$W$470,4,FALSE))</f>
        <v>3</v>
      </c>
      <c r="BK769" s="39">
        <f>VLOOKUP(Table2[[#This Row],[Product Code]],'Routing data'!A$4:W$524,16,FALSE)</f>
        <v>0</v>
      </c>
      <c r="BL769" s="42" t="str">
        <f>IF(Table2[[#This Row],[Milling Required]]=0,"x",IF(AT769="Pattern",B769-10,B769-4))</f>
        <v>x</v>
      </c>
      <c r="BM769" s="42">
        <f>IF(Table2[[#This Row],[Punching Required]]=0,"x",IF(AT769="Pattern",B769-8,B769-2))</f>
        <v>43472</v>
      </c>
      <c r="BN769" s="42">
        <f t="shared" si="142"/>
        <v>43471</v>
      </c>
      <c r="BO769" s="39" t="str">
        <f>IF(Table2[[#This Row],[Milling]]="x","x",Table2[[#This Row],[Total Sections]]*2)</f>
        <v>x</v>
      </c>
      <c r="BP769" s="39">
        <f>IF(Table2[[#This Row],[Punching]]="x","x",Table2[Total Sections]*2)</f>
        <v>8</v>
      </c>
      <c r="BQ769" s="39">
        <f>IF(Table2[[#This Row],[Pattern]]="Pattern",Table2[Total Sections]*3,Table2[Total Sections]*1.5)</f>
        <v>6</v>
      </c>
      <c r="BR769" s="42"/>
      <c r="BS769" s="42">
        <f ca="1">TODAY()</f>
        <v>43467</v>
      </c>
      <c r="BT769" s="42"/>
      <c r="BU769" s="39"/>
      <c r="BV769" s="39" t="str">
        <f>_xlfn.IFNA(VLOOKUP(Table2[[#This Row],[Job-no]],Table4[],16,FALSE),"Ready")</f>
        <v/>
      </c>
      <c r="BW769" s="39" t="str">
        <f>_xlfn.IFNA(VLOOKUP(Table2[[#This Row],[Job-no]],Table4[],21,FALSE),"Ready")</f>
        <v/>
      </c>
      <c r="BX769" s="39" t="b">
        <f>_xlfn.IFNA(VLOOKUP(Table2[[#This Row],[Job-no]],Table4[],10,FALSE),TRUE)</f>
        <v>0</v>
      </c>
      <c r="BY769" s="39" t="str">
        <f>_xlfn.IFNA(VLOOKUP(Table2[[#This Row],[Job-no]],Table4[],22,FALSE),"Ready")</f>
        <v/>
      </c>
      <c r="BZ769" s="120">
        <f t="shared" si="144"/>
        <v>43474</v>
      </c>
      <c r="CA769" s="120" t="str">
        <f ca="1">IF(OR(Table2[[#This Row],[Saw Date]]=TODAY(),Table2[[#This Row],[Saw Date]]=TODAY()+1), Table2[[#This Row],[Saw Date]],IF(Table2[[#This Row],[Extrusion cut double saw]],"Done",""))</f>
        <v>Done</v>
      </c>
      <c r="CB769" s="120" t="str">
        <f ca="1">IF(OR(Table2[[#This Row],[Lens Date]]=TODAY(),Table2[[#This Row],[Lens Date]]=TODAY()+1), Table2[[#This Row],[Lens Date]],IF(Table2[[#This Row],[MSLens]]="Done","Done",""))</f>
        <v/>
      </c>
      <c r="CC769" s="120" t="str">
        <f ca="1">IF(OR(Table2[[#This Row],[Milling Date]]=TODAY(),Table2[[#This Row],[Milling Date]]=TODAY()+1), Table2[[#This Row],[Milling Date]],IF(Table2[[#This Row],[CNC Holes]]="Ready","Done",""))</f>
        <v/>
      </c>
      <c r="CD769" s="120" t="str">
        <f ca="1">IF(OR(Table2[[#This Row],[Welding Date]]=TODAY(),Table2[[#This Row],[Welding Date]]=TODAY()+1), Table2[[#This Row],[Welding Date]],IF(Table2[[#This Row],[Welding Corners]]="Ready","Done",""))</f>
        <v/>
      </c>
      <c r="CE769" s="120">
        <f ca="1">IF(OR(Table2[[#This Row],[Puching Date]]=TODAY(),Table2[[#This Row],[Puching Date]]=TODAY()+1), Table2[[#This Row],[Puching Date]],IF(Table2[[#This Row],[Punch Holes]]="Ready","Done",""))</f>
        <v>43467</v>
      </c>
      <c r="CF769" s="120" t="str">
        <f ca="1">IF(OR(Table2[[#This Row],[Housing Date2]]=TODAY(),Table2[[#This Row],[Housing Date2]]=TODAY()+1),Table2[[#This Row],[Housing Date2]],IF(Table2[[#This Row],[Body Assembly]],"Done",""))</f>
        <v/>
      </c>
      <c r="CG769" s="120" t="str">
        <f>_xlfn.IFNA(VLOOKUP(Table2[[#This Row],[Job-no]],Table4[],7,FALSE),"Done")</f>
        <v>Machine Shop Started</v>
      </c>
    </row>
    <row r="770" spans="1:85" x14ac:dyDescent="0.25">
      <c r="A770" t="str">
        <f>_xlfn.CONCAT(Table2[[#This Row],[Order]],"-",Table2[[#This Row],[Line]])</f>
        <v>75859-90</v>
      </c>
      <c r="B770" s="1">
        <v>43474</v>
      </c>
      <c r="C770" s="10">
        <v>75859</v>
      </c>
      <c r="D770" s="7" t="s">
        <v>2877</v>
      </c>
      <c r="E770" s="10">
        <v>90</v>
      </c>
      <c r="F770" s="10">
        <v>1</v>
      </c>
      <c r="G770" s="7" t="s">
        <v>165</v>
      </c>
      <c r="H770" s="10">
        <v>5</v>
      </c>
      <c r="I770" s="43" t="b">
        <v>1</v>
      </c>
      <c r="J770" s="43" t="b">
        <v>0</v>
      </c>
      <c r="K770" t="s">
        <v>114</v>
      </c>
      <c r="L770" s="43" t="b">
        <v>0</v>
      </c>
      <c r="M770" s="43" t="b">
        <v>1</v>
      </c>
      <c r="N770" s="43" t="b">
        <v>1</v>
      </c>
      <c r="O770" t="s">
        <v>114</v>
      </c>
      <c r="P770" t="s">
        <v>114</v>
      </c>
      <c r="Q770" t="s">
        <v>114</v>
      </c>
      <c r="R770" t="s">
        <v>114</v>
      </c>
      <c r="S770" t="s">
        <v>114</v>
      </c>
      <c r="T770" t="s">
        <v>114</v>
      </c>
      <c r="U770" t="s">
        <v>114</v>
      </c>
      <c r="V770" t="s">
        <v>114</v>
      </c>
      <c r="W770" s="5">
        <v>43469</v>
      </c>
      <c r="X770" s="7" t="s">
        <v>151</v>
      </c>
      <c r="Y770" s="7"/>
      <c r="Z770" s="7" t="s">
        <v>127</v>
      </c>
      <c r="AA770" s="7" t="s">
        <v>114</v>
      </c>
      <c r="AB770" s="7" t="s">
        <v>74</v>
      </c>
      <c r="AC770" s="10">
        <v>1</v>
      </c>
      <c r="AD770" s="3" t="s">
        <v>5967</v>
      </c>
      <c r="AE770" s="4" t="s">
        <v>5968</v>
      </c>
      <c r="AF770" s="7"/>
      <c r="AG770" s="7" t="s">
        <v>114</v>
      </c>
      <c r="AH770" s="10">
        <v>5</v>
      </c>
      <c r="AI770" s="3" t="s">
        <v>74</v>
      </c>
      <c r="AJ770" t="s">
        <v>114</v>
      </c>
      <c r="AK770" t="s">
        <v>114</v>
      </c>
      <c r="AL770" s="43" t="b">
        <v>0</v>
      </c>
      <c r="AM770" s="3"/>
      <c r="AN770" s="3"/>
      <c r="AO770" s="43" t="b">
        <v>0</v>
      </c>
      <c r="AP770" s="3" t="b">
        <v>0</v>
      </c>
      <c r="AQ770" s="3">
        <f>VLOOKUP(Table2[[#This Row],[Job-no]],Table3[],26,FALSE)</f>
        <v>805</v>
      </c>
      <c r="AR770" t="str">
        <f t="shared" ref="AR770:AR833" si="148">IFERROR(MID(BC770,1,FIND("-",BC770,1)-1),"")</f>
        <v>BMRLED</v>
      </c>
      <c r="AS770" t="str">
        <f>VLOOKUP(AR770,Table1[],4,0)</f>
        <v>recessed</v>
      </c>
      <c r="AT770">
        <f>IF(BD770&gt;0,"Pattern",VLOOKUP(AR770,Table1[],5,0))</f>
        <v>0</v>
      </c>
      <c r="AU770" s="34">
        <f>IF(AT770="Pattern",WORKDAY(Table2[[#This Row],[Scheduled Ship Date]],-10),WORKDAY(Table2[[#This Row],[Scheduled Ship Date]],-4))</f>
        <v>43468</v>
      </c>
      <c r="AV770">
        <f>IF(Table2[[#This Row],[Extrusion cut double saw]]=TRUE,IF(O770="ToDo",IF(AT770="Pattern",Table2[[#This Row],[Total Sections]]*0.4,Table2[[#This Row],[Total Sections]]*0.12),0),IF(AT770="Pattern",Table2[[#This Row],[Total Sections]]*4,Table2[[#This Row],[Total Sections]]*1.2))</f>
        <v>0</v>
      </c>
      <c r="AW770" s="42"/>
      <c r="AX770" s="42">
        <f>IF(AT770="Pattern",Table2[[#This Row],[Scheduled Ship Date]]-2,Table2[[#This Row],[Scheduled Ship Date]]-3)</f>
        <v>43471</v>
      </c>
      <c r="AY770">
        <f>IF(Table2[[#This Row],[Pattern]]="Pattern",Table2[[#This Row],[Total Sections]]*4.82,Table2[[#This Row],[Total Sections]]*0.5)</f>
        <v>2.5</v>
      </c>
      <c r="AZ770" s="42">
        <f t="shared" ca="1" si="147"/>
        <v>43469</v>
      </c>
      <c r="BA770" s="39">
        <f>((Table2[Total Sections]/Table2[Open Qty])-1)*Table2[Open Qty]*12.96</f>
        <v>0</v>
      </c>
      <c r="BB770" s="39"/>
      <c r="BC770" s="39" t="str">
        <f t="shared" ref="BC770:BC833" si="149">IF(MID(D770,1,2)="SP",MID(D770,FIND("-",D770,1)+1,30),D770)</f>
        <v>BMRLED-600-80-35-ASO-4-W-UNV-DP-1-DS-FW(6)</v>
      </c>
      <c r="BD770" s="39">
        <f t="shared" ref="BD770:BD833" si="150">IFERROR(FIND("-K(",D770,1),0)</f>
        <v>0</v>
      </c>
      <c r="BE770" s="39" t="b">
        <f>_xlfn.IFNA(VLOOKUP(Table2[[#This Row],[Job-no]],Table4[],9,FALSE),TRUE)</f>
        <v>1</v>
      </c>
      <c r="BF770" t="str">
        <f>VLOOKUP(AR770,Table1[],3,0)</f>
        <v>B3LED</v>
      </c>
      <c r="BG770" s="39" t="b">
        <f>_xlfn.IFNA(VLOOKUP(Table2[[#This Row],[Job-no]],Table4[],14,FALSE),TRUE)</f>
        <v>1</v>
      </c>
      <c r="BH770" s="39" t="str">
        <f>_xlfn.IFNA(VLOOKUP(Table2[[#This Row],[Job-no]],Table4[],11,FALSE),"Done")</f>
        <v/>
      </c>
      <c r="BI770" s="39">
        <f>IF(Table2[[#This Row],[Pattern]]="Pattern",VLOOKUP(Table2[[#This Row],[Product Code]],'Routing data'!$A$2:$W$470,13,FALSE),VLOOKUP(Table2[[#This Row],[Product Code]],'Routing data'!$A$2:$W$470,3,FALSE))</f>
        <v>0</v>
      </c>
      <c r="BJ770" s="39">
        <f>IF(Table2[[#This Row],[Pattern]]="Pattern",VLOOKUP(Table2[[#This Row],[Product Code]],'Routing data'!$A$2:$W$470,14,FALSE),VLOOKUP(Table2[[#This Row],[Product Code]],'Routing data'!$A$2:$W$470,4,FALSE))</f>
        <v>3</v>
      </c>
      <c r="BK770" s="39">
        <f>VLOOKUP(Table2[[#This Row],[Product Code]],'Routing data'!A$4:W$524,16,FALSE)</f>
        <v>0</v>
      </c>
      <c r="BL770" s="42" t="str">
        <f>IF(Table2[[#This Row],[Milling Required]]=0,"x",IF(AT770="Pattern",B770-10,B770-4))</f>
        <v>x</v>
      </c>
      <c r="BM770" s="42">
        <f>IF(Table2[[#This Row],[Punching Required]]=0,"x",IF(AT770="Pattern",B770-8,B770-2))</f>
        <v>43472</v>
      </c>
      <c r="BN770" s="42">
        <f t="shared" ref="BN770:BN833" si="151">IF(AT770="Pattern",B770-2,B770-3)</f>
        <v>43471</v>
      </c>
      <c r="BO770" s="39" t="str">
        <f>IF(Table2[[#This Row],[Milling]]="x","x",Table2[[#This Row],[Total Sections]]*2)</f>
        <v>x</v>
      </c>
      <c r="BP770" s="39">
        <f>IF(Table2[[#This Row],[Punching]]="x","x",Table2[Total Sections]*2)</f>
        <v>10</v>
      </c>
      <c r="BQ770" s="39">
        <f>IF(Table2[[#This Row],[Pattern]]="Pattern",Table2[Total Sections]*3,Table2[Total Sections]*1.5)</f>
        <v>7.5</v>
      </c>
      <c r="BR770" s="42"/>
      <c r="BS770" s="42">
        <f ca="1">TODAY()</f>
        <v>43467</v>
      </c>
      <c r="BT770" s="39"/>
      <c r="BU770" s="39"/>
      <c r="BV770" s="39" t="str">
        <f>_xlfn.IFNA(VLOOKUP(Table2[[#This Row],[Job-no]],Table4[],16,FALSE),"Ready")</f>
        <v/>
      </c>
      <c r="BW770" s="39" t="str">
        <f>_xlfn.IFNA(VLOOKUP(Table2[[#This Row],[Job-no]],Table4[],21,FALSE),"Ready")</f>
        <v/>
      </c>
      <c r="BX770" s="39" t="b">
        <f>_xlfn.IFNA(VLOOKUP(Table2[[#This Row],[Job-no]],Table4[],10,FALSE),TRUE)</f>
        <v>0</v>
      </c>
      <c r="BY770" s="39" t="str">
        <f>_xlfn.IFNA(VLOOKUP(Table2[[#This Row],[Job-no]],Table4[],22,FALSE),"Ready")</f>
        <v/>
      </c>
      <c r="BZ770" s="120">
        <f t="shared" ref="BZ770:BZ833" si="152">B770</f>
        <v>43474</v>
      </c>
      <c r="CA770" s="120" t="str">
        <f ca="1">IF(OR(Table2[[#This Row],[Saw Date]]=TODAY(),Table2[[#This Row],[Saw Date]]=TODAY()+1), Table2[[#This Row],[Saw Date]],IF(Table2[[#This Row],[Extrusion cut double saw]],"Done",""))</f>
        <v>Done</v>
      </c>
      <c r="CB770" s="120" t="str">
        <f ca="1">IF(OR(Table2[[#This Row],[Lens Date]]=TODAY(),Table2[[#This Row],[Lens Date]]=TODAY()+1), Table2[[#This Row],[Lens Date]],IF(Table2[[#This Row],[MSLens]]="Done","Done",""))</f>
        <v/>
      </c>
      <c r="CC770" s="120" t="str">
        <f ca="1">IF(OR(Table2[[#This Row],[Milling Date]]=TODAY(),Table2[[#This Row],[Milling Date]]=TODAY()+1), Table2[[#This Row],[Milling Date]],IF(Table2[[#This Row],[CNC Holes]]="Ready","Done",""))</f>
        <v/>
      </c>
      <c r="CD770" s="120" t="str">
        <f ca="1">IF(OR(Table2[[#This Row],[Welding Date]]=TODAY(),Table2[[#This Row],[Welding Date]]=TODAY()+1), Table2[[#This Row],[Welding Date]],IF(Table2[[#This Row],[Welding Corners]]="Ready","Done",""))</f>
        <v/>
      </c>
      <c r="CE770" s="120">
        <f ca="1">IF(OR(Table2[[#This Row],[Puching Date]]=TODAY(),Table2[[#This Row],[Puching Date]]=TODAY()+1), Table2[[#This Row],[Puching Date]],IF(Table2[[#This Row],[Punch Holes]]="Ready","Done",""))</f>
        <v>43467</v>
      </c>
      <c r="CF770" s="120" t="str">
        <f ca="1">IF(OR(Table2[[#This Row],[Housing Date2]]=TODAY(),Table2[[#This Row],[Housing Date2]]=TODAY()+1),Table2[[#This Row],[Housing Date2]],IF(Table2[[#This Row],[Body Assembly]],"Done",""))</f>
        <v/>
      </c>
      <c r="CG770" s="120" t="str">
        <f>_xlfn.IFNA(VLOOKUP(Table2[[#This Row],[Job-no]],Table4[],7,FALSE),"Done")</f>
        <v>Machine Shop Started</v>
      </c>
    </row>
    <row r="771" spans="1:85" x14ac:dyDescent="0.25">
      <c r="A771" t="str">
        <f>_xlfn.CONCAT(Table2[[#This Row],[Order]],"-",Table2[[#This Row],[Line]])</f>
        <v>75859-92</v>
      </c>
      <c r="B771" s="1">
        <v>43474</v>
      </c>
      <c r="C771" s="10">
        <v>75859</v>
      </c>
      <c r="D771" s="7" t="s">
        <v>2880</v>
      </c>
      <c r="E771" s="10">
        <v>92</v>
      </c>
      <c r="F771" s="10">
        <v>1</v>
      </c>
      <c r="G771" s="7" t="s">
        <v>165</v>
      </c>
      <c r="H771" s="10">
        <v>2</v>
      </c>
      <c r="I771" s="43" t="b">
        <v>1</v>
      </c>
      <c r="J771" s="43" t="b">
        <v>0</v>
      </c>
      <c r="K771" t="s">
        <v>114</v>
      </c>
      <c r="L771" s="43" t="b">
        <v>0</v>
      </c>
      <c r="M771" s="43" t="b">
        <v>1</v>
      </c>
      <c r="N771" s="43" t="b">
        <v>1</v>
      </c>
      <c r="O771" t="s">
        <v>114</v>
      </c>
      <c r="P771" t="s">
        <v>114</v>
      </c>
      <c r="Q771" t="s">
        <v>114</v>
      </c>
      <c r="R771" t="s">
        <v>114</v>
      </c>
      <c r="S771" t="s">
        <v>114</v>
      </c>
      <c r="T771" t="s">
        <v>114</v>
      </c>
      <c r="U771" t="s">
        <v>114</v>
      </c>
      <c r="V771" t="s">
        <v>114</v>
      </c>
      <c r="W771" s="5">
        <v>43469</v>
      </c>
      <c r="X771" s="7" t="s">
        <v>151</v>
      </c>
      <c r="Y771" s="7"/>
      <c r="Z771" s="7" t="s">
        <v>127</v>
      </c>
      <c r="AA771" s="7" t="s">
        <v>114</v>
      </c>
      <c r="AB771" s="7" t="s">
        <v>74</v>
      </c>
      <c r="AC771" s="10">
        <v>1</v>
      </c>
      <c r="AD771" s="3" t="s">
        <v>5967</v>
      </c>
      <c r="AE771" s="4" t="s">
        <v>5968</v>
      </c>
      <c r="AF771" s="7"/>
      <c r="AG771" s="7" t="s">
        <v>114</v>
      </c>
      <c r="AH771" s="10">
        <v>2</v>
      </c>
      <c r="AI771" s="3" t="s">
        <v>74</v>
      </c>
      <c r="AJ771" t="s">
        <v>114</v>
      </c>
      <c r="AK771" t="s">
        <v>114</v>
      </c>
      <c r="AL771" s="43" t="b">
        <v>0</v>
      </c>
      <c r="AM771" s="3"/>
      <c r="AN771" s="3"/>
      <c r="AO771" s="43" t="b">
        <v>0</v>
      </c>
      <c r="AP771" s="3" t="b">
        <v>0</v>
      </c>
      <c r="AQ771" s="3">
        <f>VLOOKUP(Table2[[#This Row],[Job-no]],Table3[],26,FALSE)</f>
        <v>322</v>
      </c>
      <c r="AR771" t="str">
        <f t="shared" si="148"/>
        <v>BMRLED</v>
      </c>
      <c r="AS771" t="str">
        <f>VLOOKUP(AR771,Table1[],4,0)</f>
        <v>recessed</v>
      </c>
      <c r="AT771">
        <f>IF(BD771&gt;0,"Pattern",VLOOKUP(AR771,Table1[],5,0))</f>
        <v>0</v>
      </c>
      <c r="AU771" s="34">
        <f>IF(AT771="Pattern",WORKDAY(Table2[[#This Row],[Scheduled Ship Date]],-10),WORKDAY(Table2[[#This Row],[Scheduled Ship Date]],-4))</f>
        <v>43468</v>
      </c>
      <c r="AV771">
        <f>IF(Table2[[#This Row],[Extrusion cut double saw]]=TRUE,IF(O771="ToDo",IF(AT771="Pattern",Table2[[#This Row],[Total Sections]]*0.4,Table2[[#This Row],[Total Sections]]*0.12),0),IF(AT771="Pattern",Table2[[#This Row],[Total Sections]]*4,Table2[[#This Row],[Total Sections]]*1.2))</f>
        <v>0</v>
      </c>
      <c r="AW771" s="42"/>
      <c r="AX771" s="42">
        <f>IF(AT771="Pattern",Table2[[#This Row],[Scheduled Ship Date]]-2,Table2[[#This Row],[Scheduled Ship Date]]-3)</f>
        <v>43471</v>
      </c>
      <c r="AY771">
        <f>IF(Table2[[#This Row],[Pattern]]="Pattern",Table2[[#This Row],[Total Sections]]*4.82,Table2[[#This Row],[Total Sections]]*0.5)</f>
        <v>1</v>
      </c>
      <c r="AZ771" s="42">
        <f t="shared" ca="1" si="147"/>
        <v>43469</v>
      </c>
      <c r="BA771" s="39">
        <f>((Table2[Total Sections]/Table2[Open Qty])-1)*Table2[Open Qty]*12.96</f>
        <v>0</v>
      </c>
      <c r="BB771" s="39"/>
      <c r="BC771" s="39" t="str">
        <f t="shared" si="149"/>
        <v>BMRLED-600-80-35-ASO-4-W-UNV-DP-E(1)-DS-FW(6)</v>
      </c>
      <c r="BD771" s="39">
        <f t="shared" si="150"/>
        <v>0</v>
      </c>
      <c r="BE771" s="39" t="b">
        <f>_xlfn.IFNA(VLOOKUP(Table2[[#This Row],[Job-no]],Table4[],9,FALSE),TRUE)</f>
        <v>1</v>
      </c>
      <c r="BF771" t="str">
        <f>VLOOKUP(AR771,Table1[],3,0)</f>
        <v>B3LED</v>
      </c>
      <c r="BG771" s="39" t="b">
        <f>_xlfn.IFNA(VLOOKUP(Table2[[#This Row],[Job-no]],Table4[],14,FALSE),TRUE)</f>
        <v>1</v>
      </c>
      <c r="BH771" s="39" t="str">
        <f>_xlfn.IFNA(VLOOKUP(Table2[[#This Row],[Job-no]],Table4[],11,FALSE),"Done")</f>
        <v/>
      </c>
      <c r="BI771" s="39">
        <f>IF(Table2[[#This Row],[Pattern]]="Pattern",VLOOKUP(Table2[[#This Row],[Product Code]],'Routing data'!$A$2:$W$470,13,FALSE),VLOOKUP(Table2[[#This Row],[Product Code]],'Routing data'!$A$2:$W$470,3,FALSE))</f>
        <v>0</v>
      </c>
      <c r="BJ771" s="39">
        <f>IF(Table2[[#This Row],[Pattern]]="Pattern",VLOOKUP(Table2[[#This Row],[Product Code]],'Routing data'!$A$2:$W$470,14,FALSE),VLOOKUP(Table2[[#This Row],[Product Code]],'Routing data'!$A$2:$W$470,4,FALSE))</f>
        <v>3</v>
      </c>
      <c r="BK771" s="39">
        <f>VLOOKUP(Table2[[#This Row],[Product Code]],'Routing data'!A$4:W$524,16,FALSE)</f>
        <v>0</v>
      </c>
      <c r="BL771" s="42" t="str">
        <f>IF(Table2[[#This Row],[Milling Required]]=0,"x",IF(AT771="Pattern",B771-10,B771-4))</f>
        <v>x</v>
      </c>
      <c r="BM771" s="42">
        <f>IF(Table2[[#This Row],[Punching Required]]=0,"x",IF(AT771="Pattern",B771-8,B771-2))</f>
        <v>43472</v>
      </c>
      <c r="BN771" s="42">
        <f t="shared" si="151"/>
        <v>43471</v>
      </c>
      <c r="BO771" s="39" t="str">
        <f>IF(Table2[[#This Row],[Milling]]="x","x",Table2[[#This Row],[Total Sections]]*2)</f>
        <v>x</v>
      </c>
      <c r="BP771" s="39">
        <f>IF(Table2[[#This Row],[Punching]]="x","x",Table2[Total Sections]*2)</f>
        <v>4</v>
      </c>
      <c r="BQ771" s="39">
        <f>IF(Table2[[#This Row],[Pattern]]="Pattern",Table2[Total Sections]*3,Table2[Total Sections]*1.5)</f>
        <v>3</v>
      </c>
      <c r="BR771" s="42"/>
      <c r="BS771" s="42">
        <f ca="1">TODAY()</f>
        <v>43467</v>
      </c>
      <c r="BT771" s="39"/>
      <c r="BU771" s="39"/>
      <c r="BV771" s="39" t="str">
        <f>_xlfn.IFNA(VLOOKUP(Table2[[#This Row],[Job-no]],Table4[],16,FALSE),"Ready")</f>
        <v/>
      </c>
      <c r="BW771" s="39" t="str">
        <f>_xlfn.IFNA(VLOOKUP(Table2[[#This Row],[Job-no]],Table4[],21,FALSE),"Ready")</f>
        <v/>
      </c>
      <c r="BX771" s="39" t="b">
        <f>_xlfn.IFNA(VLOOKUP(Table2[[#This Row],[Job-no]],Table4[],10,FALSE),TRUE)</f>
        <v>0</v>
      </c>
      <c r="BY771" s="39" t="str">
        <f>_xlfn.IFNA(VLOOKUP(Table2[[#This Row],[Job-no]],Table4[],22,FALSE),"Ready")</f>
        <v/>
      </c>
      <c r="BZ771" s="120">
        <f t="shared" si="152"/>
        <v>43474</v>
      </c>
      <c r="CA771" s="120" t="str">
        <f ca="1">IF(OR(Table2[[#This Row],[Saw Date]]=TODAY(),Table2[[#This Row],[Saw Date]]=TODAY()+1), Table2[[#This Row],[Saw Date]],IF(Table2[[#This Row],[Extrusion cut double saw]],"Done",""))</f>
        <v>Done</v>
      </c>
      <c r="CB771" s="120" t="str">
        <f ca="1">IF(OR(Table2[[#This Row],[Lens Date]]=TODAY(),Table2[[#This Row],[Lens Date]]=TODAY()+1), Table2[[#This Row],[Lens Date]],IF(Table2[[#This Row],[MSLens]]="Done","Done",""))</f>
        <v/>
      </c>
      <c r="CC771" s="120" t="str">
        <f ca="1">IF(OR(Table2[[#This Row],[Milling Date]]=TODAY(),Table2[[#This Row],[Milling Date]]=TODAY()+1), Table2[[#This Row],[Milling Date]],IF(Table2[[#This Row],[CNC Holes]]="Ready","Done",""))</f>
        <v/>
      </c>
      <c r="CD771" s="120" t="str">
        <f ca="1">IF(OR(Table2[[#This Row],[Welding Date]]=TODAY(),Table2[[#This Row],[Welding Date]]=TODAY()+1), Table2[[#This Row],[Welding Date]],IF(Table2[[#This Row],[Welding Corners]]="Ready","Done",""))</f>
        <v/>
      </c>
      <c r="CE771" s="120">
        <f ca="1">IF(OR(Table2[[#This Row],[Puching Date]]=TODAY(),Table2[[#This Row],[Puching Date]]=TODAY()+1), Table2[[#This Row],[Puching Date]],IF(Table2[[#This Row],[Punch Holes]]="Ready","Done",""))</f>
        <v>43467</v>
      </c>
      <c r="CF771" s="120" t="str">
        <f ca="1">IF(OR(Table2[[#This Row],[Housing Date2]]=TODAY(),Table2[[#This Row],[Housing Date2]]=TODAY()+1),Table2[[#This Row],[Housing Date2]],IF(Table2[[#This Row],[Body Assembly]],"Done",""))</f>
        <v/>
      </c>
      <c r="CG771" s="120" t="str">
        <f>_xlfn.IFNA(VLOOKUP(Table2[[#This Row],[Job-no]],Table4[],7,FALSE),"Done")</f>
        <v>Machine Shop Started</v>
      </c>
    </row>
    <row r="772" spans="1:85" x14ac:dyDescent="0.25">
      <c r="A772" t="str">
        <f>_xlfn.CONCAT(Table2[[#This Row],[Order]],"-",Table2[[#This Row],[Line]])</f>
        <v>75859-94</v>
      </c>
      <c r="B772" s="1">
        <v>43474</v>
      </c>
      <c r="C772" s="10">
        <v>75859</v>
      </c>
      <c r="D772" s="7" t="s">
        <v>2880</v>
      </c>
      <c r="E772" s="10">
        <v>94</v>
      </c>
      <c r="F772" s="10">
        <v>1</v>
      </c>
      <c r="G772" s="7" t="s">
        <v>165</v>
      </c>
      <c r="H772" s="10">
        <v>4</v>
      </c>
      <c r="I772" s="43" t="b">
        <v>1</v>
      </c>
      <c r="J772" s="43" t="b">
        <v>0</v>
      </c>
      <c r="K772" t="s">
        <v>114</v>
      </c>
      <c r="L772" s="43" t="b">
        <v>0</v>
      </c>
      <c r="M772" s="43" t="b">
        <v>1</v>
      </c>
      <c r="N772" s="43" t="b">
        <v>1</v>
      </c>
      <c r="O772" t="s">
        <v>114</v>
      </c>
      <c r="P772" t="s">
        <v>114</v>
      </c>
      <c r="Q772" t="s">
        <v>114</v>
      </c>
      <c r="R772" t="s">
        <v>114</v>
      </c>
      <c r="S772" t="s">
        <v>114</v>
      </c>
      <c r="T772" t="s">
        <v>114</v>
      </c>
      <c r="U772" t="s">
        <v>114</v>
      </c>
      <c r="V772" t="s">
        <v>114</v>
      </c>
      <c r="W772" s="5">
        <v>43469</v>
      </c>
      <c r="X772" s="7" t="s">
        <v>151</v>
      </c>
      <c r="Y772" s="7"/>
      <c r="Z772" s="7" t="s">
        <v>127</v>
      </c>
      <c r="AA772" s="7" t="s">
        <v>114</v>
      </c>
      <c r="AB772" s="7" t="s">
        <v>74</v>
      </c>
      <c r="AC772" s="10">
        <v>1</v>
      </c>
      <c r="AD772" s="3" t="s">
        <v>5967</v>
      </c>
      <c r="AE772" s="4" t="s">
        <v>5968</v>
      </c>
      <c r="AF772" s="7"/>
      <c r="AG772" s="7" t="s">
        <v>114</v>
      </c>
      <c r="AH772" s="10">
        <v>4</v>
      </c>
      <c r="AI772" s="3" t="s">
        <v>74</v>
      </c>
      <c r="AJ772" t="s">
        <v>114</v>
      </c>
      <c r="AK772" t="s">
        <v>114</v>
      </c>
      <c r="AL772" s="43" t="b">
        <v>0</v>
      </c>
      <c r="AM772" s="3"/>
      <c r="AN772" s="3"/>
      <c r="AO772" s="43" t="b">
        <v>0</v>
      </c>
      <c r="AP772" s="3" t="b">
        <v>0</v>
      </c>
      <c r="AQ772" s="3">
        <f>VLOOKUP(Table2[[#This Row],[Job-no]],Table3[],26,FALSE)</f>
        <v>644</v>
      </c>
      <c r="AR772" t="str">
        <f t="shared" si="148"/>
        <v>BMRLED</v>
      </c>
      <c r="AS772" t="str">
        <f>VLOOKUP(AR772,Table1[],4,0)</f>
        <v>recessed</v>
      </c>
      <c r="AT772">
        <f>IF(BD772&gt;0,"Pattern",VLOOKUP(AR772,Table1[],5,0))</f>
        <v>0</v>
      </c>
      <c r="AU772" s="34">
        <f>IF(AT772="Pattern",WORKDAY(Table2[[#This Row],[Scheduled Ship Date]],-10),WORKDAY(Table2[[#This Row],[Scheduled Ship Date]],-4))</f>
        <v>43468</v>
      </c>
      <c r="AV772">
        <f>IF(Table2[[#This Row],[Extrusion cut double saw]]=TRUE,IF(O772="ToDo",IF(AT772="Pattern",Table2[[#This Row],[Total Sections]]*0.4,Table2[[#This Row],[Total Sections]]*0.12),0),IF(AT772="Pattern",Table2[[#This Row],[Total Sections]]*4,Table2[[#This Row],[Total Sections]]*1.2))</f>
        <v>0</v>
      </c>
      <c r="AW772" s="42"/>
      <c r="AX772" s="42">
        <f>IF(AT772="Pattern",Table2[[#This Row],[Scheduled Ship Date]]-2,Table2[[#This Row],[Scheduled Ship Date]]-3)</f>
        <v>43471</v>
      </c>
      <c r="AY772">
        <f>IF(Table2[[#This Row],[Pattern]]="Pattern",Table2[[#This Row],[Total Sections]]*4.82,Table2[[#This Row],[Total Sections]]*0.5)</f>
        <v>2</v>
      </c>
      <c r="AZ772" s="42">
        <f t="shared" ca="1" si="147"/>
        <v>43469</v>
      </c>
      <c r="BA772" s="39">
        <f>((Table2[Total Sections]/Table2[Open Qty])-1)*Table2[Open Qty]*12.96</f>
        <v>0</v>
      </c>
      <c r="BB772" s="42"/>
      <c r="BC772" s="39" t="str">
        <f t="shared" si="149"/>
        <v>BMRLED-600-80-35-ASO-4-W-UNV-DP-E(1)-DS-FW(6)</v>
      </c>
      <c r="BD772" s="39">
        <f t="shared" si="150"/>
        <v>0</v>
      </c>
      <c r="BE772" s="39" t="b">
        <f>_xlfn.IFNA(VLOOKUP(Table2[[#This Row],[Job-no]],Table4[],9,FALSE),TRUE)</f>
        <v>1</v>
      </c>
      <c r="BF772" t="str">
        <f>VLOOKUP(AR772,Table1[],3,0)</f>
        <v>B3LED</v>
      </c>
      <c r="BG772" s="39" t="b">
        <f>_xlfn.IFNA(VLOOKUP(Table2[[#This Row],[Job-no]],Table4[],14,FALSE),TRUE)</f>
        <v>1</v>
      </c>
      <c r="BH772" s="39" t="str">
        <f>_xlfn.IFNA(VLOOKUP(Table2[[#This Row],[Job-no]],Table4[],11,FALSE),"Done")</f>
        <v/>
      </c>
      <c r="BI772" s="39">
        <f>IF(Table2[[#This Row],[Pattern]]="Pattern",VLOOKUP(Table2[[#This Row],[Product Code]],'Routing data'!$A$2:$W$470,13,FALSE),VLOOKUP(Table2[[#This Row],[Product Code]],'Routing data'!$A$2:$W$470,3,FALSE))</f>
        <v>0</v>
      </c>
      <c r="BJ772" s="39">
        <f>IF(Table2[[#This Row],[Pattern]]="Pattern",VLOOKUP(Table2[[#This Row],[Product Code]],'Routing data'!$A$2:$W$470,14,FALSE),VLOOKUP(Table2[[#This Row],[Product Code]],'Routing data'!$A$2:$W$470,4,FALSE))</f>
        <v>3</v>
      </c>
      <c r="BK772" s="39">
        <f>VLOOKUP(Table2[[#This Row],[Product Code]],'Routing data'!A$4:W$524,16,FALSE)</f>
        <v>0</v>
      </c>
      <c r="BL772" s="42" t="str">
        <f>IF(Table2[[#This Row],[Milling Required]]=0,"x",IF(AT772="Pattern",B772-10,B772-4))</f>
        <v>x</v>
      </c>
      <c r="BM772" s="42">
        <f>IF(Table2[[#This Row],[Punching Required]]=0,"x",IF(AT772="Pattern",B772-8,B772-2))</f>
        <v>43472</v>
      </c>
      <c r="BN772" s="42">
        <f t="shared" si="151"/>
        <v>43471</v>
      </c>
      <c r="BO772" s="39" t="str">
        <f>IF(Table2[[#This Row],[Milling]]="x","x",Table2[[#This Row],[Total Sections]]*2)</f>
        <v>x</v>
      </c>
      <c r="BP772" s="39">
        <f>IF(Table2[[#This Row],[Punching]]="x","x",Table2[Total Sections]*2)</f>
        <v>8</v>
      </c>
      <c r="BQ772" s="39">
        <f>IF(Table2[[#This Row],[Pattern]]="Pattern",Table2[Total Sections]*3,Table2[Total Sections]*1.5)</f>
        <v>6</v>
      </c>
      <c r="BR772" s="42"/>
      <c r="BS772" s="42">
        <f ca="1">TODAY()</f>
        <v>43467</v>
      </c>
      <c r="BT772" s="42"/>
      <c r="BU772" s="39"/>
      <c r="BV772" s="39" t="str">
        <f>_xlfn.IFNA(VLOOKUP(Table2[[#This Row],[Job-no]],Table4[],16,FALSE),"Ready")</f>
        <v/>
      </c>
      <c r="BW772" s="39" t="str">
        <f>_xlfn.IFNA(VLOOKUP(Table2[[#This Row],[Job-no]],Table4[],21,FALSE),"Ready")</f>
        <v/>
      </c>
      <c r="BX772" s="39" t="b">
        <f>_xlfn.IFNA(VLOOKUP(Table2[[#This Row],[Job-no]],Table4[],10,FALSE),TRUE)</f>
        <v>0</v>
      </c>
      <c r="BY772" s="39" t="str">
        <f>_xlfn.IFNA(VLOOKUP(Table2[[#This Row],[Job-no]],Table4[],22,FALSE),"Ready")</f>
        <v/>
      </c>
      <c r="BZ772" s="120">
        <f t="shared" si="152"/>
        <v>43474</v>
      </c>
      <c r="CA772" s="120" t="str">
        <f ca="1">IF(OR(Table2[[#This Row],[Saw Date]]=TODAY(),Table2[[#This Row],[Saw Date]]=TODAY()+1), Table2[[#This Row],[Saw Date]],IF(Table2[[#This Row],[Extrusion cut double saw]],"Done",""))</f>
        <v>Done</v>
      </c>
      <c r="CB772" s="120" t="str">
        <f ca="1">IF(OR(Table2[[#This Row],[Lens Date]]=TODAY(),Table2[[#This Row],[Lens Date]]=TODAY()+1), Table2[[#This Row],[Lens Date]],IF(Table2[[#This Row],[MSLens]]="Done","Done",""))</f>
        <v/>
      </c>
      <c r="CC772" s="120" t="str">
        <f ca="1">IF(OR(Table2[[#This Row],[Milling Date]]=TODAY(),Table2[[#This Row],[Milling Date]]=TODAY()+1), Table2[[#This Row],[Milling Date]],IF(Table2[[#This Row],[CNC Holes]]="Ready","Done",""))</f>
        <v/>
      </c>
      <c r="CD772" s="120" t="str">
        <f ca="1">IF(OR(Table2[[#This Row],[Welding Date]]=TODAY(),Table2[[#This Row],[Welding Date]]=TODAY()+1), Table2[[#This Row],[Welding Date]],IF(Table2[[#This Row],[Welding Corners]]="Ready","Done",""))</f>
        <v/>
      </c>
      <c r="CE772" s="120">
        <f ca="1">IF(OR(Table2[[#This Row],[Puching Date]]=TODAY(),Table2[[#This Row],[Puching Date]]=TODAY()+1), Table2[[#This Row],[Puching Date]],IF(Table2[[#This Row],[Punch Holes]]="Ready","Done",""))</f>
        <v>43467</v>
      </c>
      <c r="CF772" s="120" t="str">
        <f ca="1">IF(OR(Table2[[#This Row],[Housing Date2]]=TODAY(),Table2[[#This Row],[Housing Date2]]=TODAY()+1),Table2[[#This Row],[Housing Date2]],IF(Table2[[#This Row],[Body Assembly]],"Done",""))</f>
        <v/>
      </c>
      <c r="CG772" s="120" t="str">
        <f>_xlfn.IFNA(VLOOKUP(Table2[[#This Row],[Job-no]],Table4[],7,FALSE),"Done")</f>
        <v>Machine Shop Started</v>
      </c>
    </row>
    <row r="773" spans="1:85" x14ac:dyDescent="0.25">
      <c r="A773" t="str">
        <f>_xlfn.CONCAT(Table2[[#This Row],[Order]],"-",Table2[[#This Row],[Line]])</f>
        <v>75865-1</v>
      </c>
      <c r="B773" s="5">
        <v>43474</v>
      </c>
      <c r="C773" s="8">
        <v>75865</v>
      </c>
      <c r="D773" s="3" t="s">
        <v>1631</v>
      </c>
      <c r="E773" s="8">
        <v>1</v>
      </c>
      <c r="F773" s="8">
        <v>1</v>
      </c>
      <c r="G773" s="3" t="s">
        <v>42</v>
      </c>
      <c r="H773" s="8">
        <v>1</v>
      </c>
      <c r="I773" s="43" t="b">
        <v>0</v>
      </c>
      <c r="J773" s="43" t="b">
        <v>0</v>
      </c>
      <c r="K773" t="s">
        <v>114</v>
      </c>
      <c r="L773" s="43" t="b">
        <v>0</v>
      </c>
      <c r="M773" s="43" t="b">
        <v>0</v>
      </c>
      <c r="N773" s="43" t="b">
        <v>0</v>
      </c>
      <c r="O773" t="s">
        <v>114</v>
      </c>
      <c r="P773" t="s">
        <v>114</v>
      </c>
      <c r="Q773" t="s">
        <v>114</v>
      </c>
      <c r="R773" t="s">
        <v>114</v>
      </c>
      <c r="S773" t="s">
        <v>114</v>
      </c>
      <c r="T773" t="s">
        <v>114</v>
      </c>
      <c r="U773" t="s">
        <v>114</v>
      </c>
      <c r="V773" t="s">
        <v>114</v>
      </c>
      <c r="W773" s="5">
        <v>43469</v>
      </c>
      <c r="X773" s="3" t="s">
        <v>114</v>
      </c>
      <c r="Y773" s="3"/>
      <c r="Z773" s="3" t="s">
        <v>5246</v>
      </c>
      <c r="AA773" s="3" t="s">
        <v>114</v>
      </c>
      <c r="AB773" s="3" t="s">
        <v>74</v>
      </c>
      <c r="AC773" s="8">
        <v>12</v>
      </c>
      <c r="AD773" s="3" t="s">
        <v>5967</v>
      </c>
      <c r="AE773" s="4" t="s">
        <v>5968</v>
      </c>
      <c r="AF773" s="3"/>
      <c r="AG773" s="3" t="s">
        <v>114</v>
      </c>
      <c r="AH773" s="8">
        <v>2</v>
      </c>
      <c r="AI773" s="3" t="s">
        <v>74</v>
      </c>
      <c r="AJ773" t="s">
        <v>114</v>
      </c>
      <c r="AK773" t="s">
        <v>114</v>
      </c>
      <c r="AL773" s="43" t="b">
        <v>0</v>
      </c>
      <c r="AM773" s="3"/>
      <c r="AN773" s="3"/>
      <c r="AO773" s="43" t="b">
        <v>0</v>
      </c>
      <c r="AP773" s="3" t="b">
        <v>0</v>
      </c>
      <c r="AQ773" s="3">
        <f>VLOOKUP(Table2[[#This Row],[Job-no]],Table3[],26,FALSE)</f>
        <v>1568</v>
      </c>
      <c r="AR773" t="str">
        <f t="shared" si="148"/>
        <v>WWR</v>
      </c>
      <c r="AS773" t="str">
        <f>VLOOKUP(AR773,Table1[],4,0)</f>
        <v>recessed</v>
      </c>
      <c r="AT773">
        <f>IF(BD773&gt;0,"Pattern",VLOOKUP(AR773,Table1[],5,0))</f>
        <v>0</v>
      </c>
      <c r="AU773" s="34">
        <f>IF(AT773="Pattern",WORKDAY(Table2[[#This Row],[Scheduled Ship Date]],-10),WORKDAY(Table2[[#This Row],[Scheduled Ship Date]],-4))</f>
        <v>43468</v>
      </c>
      <c r="AV773">
        <f>IF(Table2[[#This Row],[Extrusion cut double saw]]=TRUE,IF(O773="ToDo",IF(AT773="Pattern",Table2[[#This Row],[Total Sections]]*0.4,Table2[[#This Row],[Total Sections]]*0.12),0),IF(AT773="Pattern",Table2[[#This Row],[Total Sections]]*4,Table2[[#This Row],[Total Sections]]*1.2))</f>
        <v>2.4</v>
      </c>
      <c r="AW773" s="42">
        <f ca="1">TODAY()+2</f>
        <v>43469</v>
      </c>
      <c r="AX773" s="42">
        <f>IF(AT773="Pattern",Table2[[#This Row],[Scheduled Ship Date]]-2,Table2[[#This Row],[Scheduled Ship Date]]-3)</f>
        <v>43471</v>
      </c>
      <c r="AY773">
        <f>IF(Table2[[#This Row],[Pattern]]="Pattern",Table2[[#This Row],[Total Sections]]*4.82,Table2[[#This Row],[Total Sections]]*0.5)</f>
        <v>1</v>
      </c>
      <c r="AZ773" s="42">
        <f t="shared" ca="1" si="147"/>
        <v>43469</v>
      </c>
      <c r="BA773" s="39">
        <f>((Table2[Total Sections]/Table2[Open Qty])-1)*Table2[Open Qty]*12.96</f>
        <v>12.96</v>
      </c>
      <c r="BB773" s="42"/>
      <c r="BC773" s="39" t="str">
        <f t="shared" si="149"/>
        <v>WWR-SL-500-90-35-L-16-W-UNV-DP-1-DF</v>
      </c>
      <c r="BD773" s="39">
        <f t="shared" si="150"/>
        <v>0</v>
      </c>
      <c r="BE773" s="39" t="b">
        <f>_xlfn.IFNA(VLOOKUP(Table2[[#This Row],[Job-no]],Table4[],9,FALSE),TRUE)</f>
        <v>0</v>
      </c>
      <c r="BF773" t="str">
        <f>VLOOKUP(AR773,Table1[],3,0)</f>
        <v>PERFKT</v>
      </c>
      <c r="BG773" s="39" t="b">
        <f>_xlfn.IFNA(VLOOKUP(Table2[[#This Row],[Job-no]],Table4[],14,FALSE),TRUE)</f>
        <v>0</v>
      </c>
      <c r="BH773" s="39" t="str">
        <f>_xlfn.IFNA(VLOOKUP(Table2[[#This Row],[Job-no]],Table4[],11,FALSE),"Done")</f>
        <v/>
      </c>
      <c r="BI773" s="39">
        <f>IF(Table2[[#This Row],[Pattern]]="Pattern",VLOOKUP(Table2[[#This Row],[Product Code]],'Routing data'!$A$2:$W$470,13,FALSE),VLOOKUP(Table2[[#This Row],[Product Code]],'Routing data'!$A$2:$W$470,3,FALSE))</f>
        <v>0</v>
      </c>
      <c r="BJ773" s="39">
        <f>IF(Table2[[#This Row],[Pattern]]="Pattern",VLOOKUP(Table2[[#This Row],[Product Code]],'Routing data'!$A$2:$W$470,14,FALSE),VLOOKUP(Table2[[#This Row],[Product Code]],'Routing data'!$A$2:$W$470,4,FALSE))</f>
        <v>0</v>
      </c>
      <c r="BK773" s="39">
        <f>VLOOKUP(Table2[[#This Row],[Product Code]],'Routing data'!A$4:W$524,16,FALSE)</f>
        <v>0</v>
      </c>
      <c r="BL773" s="42" t="str">
        <f>IF(Table2[[#This Row],[Milling Required]]=0,"x",IF(AT773="Pattern",B773-10,B773-4))</f>
        <v>x</v>
      </c>
      <c r="BM773" s="42" t="str">
        <f>IF(Table2[[#This Row],[Punching Required]]=0,"x",IF(AT773="Pattern",B773-8,B773-2))</f>
        <v>x</v>
      </c>
      <c r="BN773" s="42">
        <f t="shared" si="151"/>
        <v>43471</v>
      </c>
      <c r="BO773" s="39" t="str">
        <f>IF(Table2[[#This Row],[Milling]]="x","x",Table2[[#This Row],[Total Sections]]*2)</f>
        <v>x</v>
      </c>
      <c r="BP773" s="39" t="str">
        <f>IF(Table2[[#This Row],[Punching]]="x","x",Table2[Total Sections]*2)</f>
        <v>x</v>
      </c>
      <c r="BQ773" s="39">
        <f>IF(Table2[[#This Row],[Pattern]]="Pattern",Table2[Total Sections]*3,Table2[Total Sections]*1.5)</f>
        <v>3</v>
      </c>
      <c r="BR773" s="42"/>
      <c r="BS773" s="42"/>
      <c r="BT773" s="42"/>
      <c r="BU773" s="39"/>
      <c r="BV773" s="122" t="str">
        <f>_xlfn.IFNA(VLOOKUP(Table2[[#This Row],[Job-no]],Table4[],16,FALSE),"Ready")</f>
        <v/>
      </c>
      <c r="BW773" s="122" t="str">
        <f>_xlfn.IFNA(VLOOKUP(Table2[[#This Row],[Job-no]],Table4[],21,FALSE),"Ready")</f>
        <v/>
      </c>
      <c r="BX773" s="39" t="b">
        <f>_xlfn.IFNA(VLOOKUP(Table2[[#This Row],[Job-no]],Table4[],10,FALSE),TRUE)</f>
        <v>0</v>
      </c>
      <c r="BY773" s="39" t="str">
        <f>_xlfn.IFNA(VLOOKUP(Table2[[#This Row],[Job-no]],Table4[],22,FALSE),"Ready")</f>
        <v/>
      </c>
      <c r="BZ773" s="120">
        <f t="shared" si="152"/>
        <v>43474</v>
      </c>
      <c r="CA773" s="120" t="str">
        <f ca="1">IF(OR(Table2[[#This Row],[Saw Date]]=TODAY(),Table2[[#This Row],[Saw Date]]=TODAY()+1), Table2[[#This Row],[Saw Date]],IF(Table2[[#This Row],[Extrusion cut double saw]],"Done",""))</f>
        <v/>
      </c>
      <c r="CB773" s="120" t="str">
        <f ca="1">IF(OR(Table2[[#This Row],[Lens Date]]=TODAY(),Table2[[#This Row],[Lens Date]]=TODAY()+1), Table2[[#This Row],[Lens Date]],IF(Table2[[#This Row],[MSLens]]="Done","Done",""))</f>
        <v/>
      </c>
      <c r="CC773" s="120" t="str">
        <f ca="1">IF(OR(Table2[[#This Row],[Milling Date]]=TODAY(),Table2[[#This Row],[Milling Date]]=TODAY()+1), Table2[[#This Row],[Milling Date]],IF(Table2[[#This Row],[CNC Holes]]="Ready","Done",""))</f>
        <v/>
      </c>
      <c r="CD773" s="120" t="str">
        <f ca="1">IF(OR(Table2[[#This Row],[Welding Date]]=TODAY(),Table2[[#This Row],[Welding Date]]=TODAY()+1), Table2[[#This Row],[Welding Date]],IF(Table2[[#This Row],[Welding Corners]]="Ready","Done",""))</f>
        <v/>
      </c>
      <c r="CE773" s="120" t="str">
        <f ca="1">IF(OR(Table2[[#This Row],[Puching Date]]=TODAY(),Table2[[#This Row],[Puching Date]]=TODAY()+1), Table2[[#This Row],[Puching Date]],IF(Table2[[#This Row],[Punch Holes]]="Ready","Done",""))</f>
        <v/>
      </c>
      <c r="CF773" s="120" t="str">
        <f ca="1">IF(OR(Table2[[#This Row],[Housing Date2]]=TODAY(),Table2[[#This Row],[Housing Date2]]=TODAY()+1),Table2[[#This Row],[Housing Date2]],IF(Table2[[#This Row],[Body Assembly]],"Done",""))</f>
        <v/>
      </c>
      <c r="CG773" s="120" t="str">
        <f>_xlfn.IFNA(VLOOKUP(Table2[[#This Row],[Job-no]],Table4[],7,FALSE),"Done")</f>
        <v>Scheduled/Released</v>
      </c>
    </row>
    <row r="774" spans="1:85" x14ac:dyDescent="0.25">
      <c r="A774" s="39" t="str">
        <f>_xlfn.CONCAT(Table2[[#This Row],[Order]],"-",Table2[[#This Row],[Line]])</f>
        <v>76186-1</v>
      </c>
      <c r="B774" s="1">
        <v>43474</v>
      </c>
      <c r="C774" s="10">
        <v>76186</v>
      </c>
      <c r="D774" s="7" t="s">
        <v>1351</v>
      </c>
      <c r="E774" s="10">
        <v>1</v>
      </c>
      <c r="F774" s="10">
        <v>1</v>
      </c>
      <c r="G774" s="7" t="s">
        <v>165</v>
      </c>
      <c r="H774" s="10">
        <v>1</v>
      </c>
      <c r="I774" s="43" t="b">
        <v>1</v>
      </c>
      <c r="J774" s="43" t="b">
        <v>1</v>
      </c>
      <c r="K774" t="s">
        <v>114</v>
      </c>
      <c r="L774" s="43" t="b">
        <v>1</v>
      </c>
      <c r="M774" s="43" t="b">
        <v>1</v>
      </c>
      <c r="N774" s="43" t="b">
        <v>1</v>
      </c>
      <c r="O774" t="s">
        <v>114</v>
      </c>
      <c r="P774" t="s">
        <v>114</v>
      </c>
      <c r="Q774" t="s">
        <v>114</v>
      </c>
      <c r="R774" t="s">
        <v>114</v>
      </c>
      <c r="S774" t="s">
        <v>114</v>
      </c>
      <c r="T774" t="s">
        <v>114</v>
      </c>
      <c r="U774" t="s">
        <v>114</v>
      </c>
      <c r="V774" t="s">
        <v>114</v>
      </c>
      <c r="W774" s="5">
        <v>43469</v>
      </c>
      <c r="X774" s="7" t="s">
        <v>151</v>
      </c>
      <c r="Y774" s="7"/>
      <c r="Z774" s="7" t="s">
        <v>4552</v>
      </c>
      <c r="AA774" s="7" t="s">
        <v>114</v>
      </c>
      <c r="AB774" s="7" t="s">
        <v>74</v>
      </c>
      <c r="AC774" s="10">
        <v>12</v>
      </c>
      <c r="AD774" s="3" t="s">
        <v>5967</v>
      </c>
      <c r="AE774" s="4" t="s">
        <v>5968</v>
      </c>
      <c r="AF774" s="7"/>
      <c r="AG774" s="7" t="s">
        <v>114</v>
      </c>
      <c r="AH774" s="10">
        <v>1</v>
      </c>
      <c r="AI774" s="3" t="s">
        <v>180</v>
      </c>
      <c r="AJ774" t="s">
        <v>114</v>
      </c>
      <c r="AK774" t="s">
        <v>114</v>
      </c>
      <c r="AL774" s="43" t="b">
        <v>0</v>
      </c>
      <c r="AM774" s="3"/>
      <c r="AN774" s="3"/>
      <c r="AO774" s="43" t="b">
        <v>0</v>
      </c>
      <c r="AP774" s="3" t="b">
        <v>0</v>
      </c>
      <c r="AQ774" s="3">
        <f>VLOOKUP(Table2[[#This Row],[Job-no]],Table3[],26,FALSE)</f>
        <v>1006</v>
      </c>
      <c r="AR774" t="str">
        <f t="shared" si="148"/>
        <v>SLLED</v>
      </c>
      <c r="AS774" t="str">
        <f>VLOOKUP(AR774,Table1[],4,0)</f>
        <v>pendant</v>
      </c>
      <c r="AT774">
        <f>IF(BD774&gt;0,"Pattern",VLOOKUP(AR774,Table1[],5,0))</f>
        <v>0</v>
      </c>
      <c r="AU774" s="34">
        <f>IF(AT774="Pattern",WORKDAY(Table2[[#This Row],[Scheduled Ship Date]],-10),WORKDAY(Table2[[#This Row],[Scheduled Ship Date]],-4))</f>
        <v>43468</v>
      </c>
      <c r="AV774" s="39">
        <f>IF(Table2[[#This Row],[Extrusion cut double saw]]=TRUE,IF(O774="ToDo",IF(AT774="Pattern",Table2[[#This Row],[Total Sections]]*0.4,Table2[[#This Row],[Total Sections]]*0.12),0),IF(AT774="Pattern",Table2[[#This Row],[Total Sections]]*4,Table2[[#This Row],[Total Sections]]*1.2))</f>
        <v>0</v>
      </c>
      <c r="AW774" s="42"/>
      <c r="AX774" s="42">
        <f>IF(AT774="Pattern",Table2[[#This Row],[Scheduled Ship Date]]-2,Table2[[#This Row],[Scheduled Ship Date]]-3)</f>
        <v>43471</v>
      </c>
      <c r="AY774" s="39">
        <f>IF(Table2[[#This Row],[Pattern]]="Pattern",Table2[[#This Row],[Total Sections]]*4.82,Table2[[#This Row],[Total Sections]]*0.5)</f>
        <v>0.5</v>
      </c>
      <c r="AZ774" s="42">
        <f t="shared" ca="1" si="147"/>
        <v>43469</v>
      </c>
      <c r="BA774" s="39">
        <f>((Table2[Total Sections]/Table2[Open Qty])-1)*Table2[Open Qty]*12.96</f>
        <v>0</v>
      </c>
      <c r="BB774" s="39"/>
      <c r="BC774" s="39" t="str">
        <f t="shared" si="149"/>
        <v>SLLED-SL 55/45-1500-80-35-SM-8</v>
      </c>
      <c r="BD774" s="39">
        <f t="shared" si="150"/>
        <v>0</v>
      </c>
      <c r="BE774" s="39" t="b">
        <f>_xlfn.IFNA(VLOOKUP(Table2[[#This Row],[Job-no]],Table4[],9,FALSE),TRUE)</f>
        <v>1</v>
      </c>
      <c r="BF774" s="39"/>
      <c r="BG774" s="39" t="b">
        <f>_xlfn.IFNA(VLOOKUP(Table2[[#This Row],[Job-no]],Table4[],14,FALSE),TRUE)</f>
        <v>1</v>
      </c>
      <c r="BH774" s="39" t="str">
        <f>_xlfn.IFNA(VLOOKUP(Table2[[#This Row],[Job-no]],Table4[],11,FALSE),"Done")</f>
        <v/>
      </c>
      <c r="BI774" s="39">
        <f>IF(Table2[[#This Row],[Pattern]]="Pattern",VLOOKUP(Table2[[#This Row],[Product Code]],'Routing data'!$A$2:$W$470,13,FALSE),VLOOKUP(Table2[[#This Row],[Product Code]],'Routing data'!$A$2:$W$470,3,FALSE))</f>
        <v>0</v>
      </c>
      <c r="BJ774" s="39">
        <f>IF(Table2[[#This Row],[Pattern]]="Pattern",VLOOKUP(Table2[[#This Row],[Product Code]],'Routing data'!$A$2:$W$470,14,FALSE),VLOOKUP(Table2[[#This Row],[Product Code]],'Routing data'!$A$2:$W$470,4,FALSE))</f>
        <v>0</v>
      </c>
      <c r="BK774" s="39">
        <f>VLOOKUP(Table2[[#This Row],[Product Code]],'Routing data'!A$4:W$524,16,FALSE)</f>
        <v>0</v>
      </c>
      <c r="BL774" s="42" t="str">
        <f>IF(Table2[[#This Row],[Milling Required]]=0,"x",IF(AT774="Pattern",B774-10,B774-4))</f>
        <v>x</v>
      </c>
      <c r="BM774" s="39"/>
      <c r="BN774" s="42">
        <f t="shared" si="151"/>
        <v>43471</v>
      </c>
      <c r="BO774" s="39" t="str">
        <f>IF(Table2[[#This Row],[Milling]]="x","x",Table2[[#This Row],[Total Sections]]*2)</f>
        <v>x</v>
      </c>
      <c r="BP774" s="39">
        <f>IF(Table2[[#This Row],[Punching]]="x","x",Table2[Total Sections]*2)</f>
        <v>2</v>
      </c>
      <c r="BQ774" s="39">
        <f>IF(Table2[[#This Row],[Pattern]]="Pattern",Table2[Total Sections]*3,Table2[Total Sections]*1.5)</f>
        <v>1.5</v>
      </c>
      <c r="BR774" s="42"/>
      <c r="BS774" s="39"/>
      <c r="BT774" s="39"/>
      <c r="BU774" s="39"/>
      <c r="BV774" s="39" t="str">
        <f>_xlfn.IFNA(VLOOKUP(Table2[[#This Row],[Job-no]],Table4[],16,FALSE),"Ready")</f>
        <v/>
      </c>
      <c r="BW774" s="39" t="str">
        <f>_xlfn.IFNA(VLOOKUP(Table2[[#This Row],[Job-no]],Table4[],21,FALSE),"Ready")</f>
        <v/>
      </c>
      <c r="BX774" s="39" t="b">
        <f>_xlfn.IFNA(VLOOKUP(Table2[[#This Row],[Job-no]],Table4[],10,FALSE),TRUE)</f>
        <v>1</v>
      </c>
      <c r="BY774" s="39" t="str">
        <f>_xlfn.IFNA(VLOOKUP(Table2[[#This Row],[Job-no]],Table4[],22,FALSE),"Ready")</f>
        <v/>
      </c>
      <c r="BZ774" s="120">
        <f t="shared" si="152"/>
        <v>43474</v>
      </c>
      <c r="CA774" s="120" t="str">
        <f ca="1">IF(OR(Table2[[#This Row],[Saw Date]]=TODAY(),Table2[[#This Row],[Saw Date]]=TODAY()+1), Table2[[#This Row],[Saw Date]],IF(Table2[[#This Row],[Extrusion cut double saw]],"Done",""))</f>
        <v>Done</v>
      </c>
      <c r="CB774" s="120" t="str">
        <f ca="1">IF(OR(Table2[[#This Row],[Lens Date]]=TODAY(),Table2[[#This Row],[Lens Date]]=TODAY()+1), Table2[[#This Row],[Lens Date]],IF(Table2[[#This Row],[MSLens]]="Done","Done",""))</f>
        <v/>
      </c>
      <c r="CC774" s="120" t="str">
        <f ca="1">IF(OR(Table2[[#This Row],[Milling Date]]=TODAY(),Table2[[#This Row],[Milling Date]]=TODAY()+1), Table2[[#This Row],[Milling Date]],IF(Table2[[#This Row],[CNC Holes]]="Ready","Done",""))</f>
        <v/>
      </c>
      <c r="CD774" s="120" t="str">
        <f ca="1">IF(OR(Table2[[#This Row],[Welding Date]]=TODAY(),Table2[[#This Row],[Welding Date]]=TODAY()+1), Table2[[#This Row],[Welding Date]],IF(Table2[[#This Row],[Welding Corners]]="Ready","Done",""))</f>
        <v/>
      </c>
      <c r="CE774" s="120" t="str">
        <f ca="1">IF(OR(Table2[[#This Row],[Puching Date]]=TODAY(),Table2[[#This Row],[Puching Date]]=TODAY()+1), Table2[[#This Row],[Puching Date]],IF(Table2[[#This Row],[Punch Holes]]="Ready","Done",""))</f>
        <v/>
      </c>
      <c r="CF774" s="120" t="str">
        <f ca="1">IF(OR(Table2[[#This Row],[Housing Date2]]=TODAY(),Table2[[#This Row],[Housing Date2]]=TODAY()+1),Table2[[#This Row],[Housing Date2]],IF(Table2[[#This Row],[Body Assembly]],"Done",""))</f>
        <v>Done</v>
      </c>
      <c r="CG774" s="120" t="str">
        <f>_xlfn.IFNA(VLOOKUP(Table2[[#This Row],[Job-no]],Table4[],7,FALSE),"Done")</f>
        <v>Machine Shop Started</v>
      </c>
    </row>
    <row r="775" spans="1:85" x14ac:dyDescent="0.25">
      <c r="A775" t="str">
        <f>_xlfn.CONCAT(Table2[[#This Row],[Order]],"-",Table2[[#This Row],[Line]])</f>
        <v>76222-10</v>
      </c>
      <c r="B775" s="1">
        <v>43474</v>
      </c>
      <c r="C775" s="10">
        <v>76222</v>
      </c>
      <c r="D775" s="7" t="s">
        <v>2649</v>
      </c>
      <c r="E775" s="10">
        <v>10</v>
      </c>
      <c r="F775" s="10">
        <v>1</v>
      </c>
      <c r="G775" s="7" t="s">
        <v>165</v>
      </c>
      <c r="H775" s="10">
        <v>2</v>
      </c>
      <c r="I775" s="43" t="b">
        <v>1</v>
      </c>
      <c r="J775" s="43" t="b">
        <v>0</v>
      </c>
      <c r="K775" t="s">
        <v>114</v>
      </c>
      <c r="L775" s="43" t="b">
        <v>0</v>
      </c>
      <c r="M775" s="43" t="b">
        <v>1</v>
      </c>
      <c r="N775" s="43" t="b">
        <v>1</v>
      </c>
      <c r="O775" t="s">
        <v>114</v>
      </c>
      <c r="P775" t="s">
        <v>114</v>
      </c>
      <c r="Q775" t="s">
        <v>114</v>
      </c>
      <c r="R775" t="s">
        <v>114</v>
      </c>
      <c r="S775" t="s">
        <v>114</v>
      </c>
      <c r="T775" t="s">
        <v>114</v>
      </c>
      <c r="U775" t="s">
        <v>114</v>
      </c>
      <c r="V775" t="s">
        <v>114</v>
      </c>
      <c r="W775" s="5">
        <v>43469</v>
      </c>
      <c r="X775" s="7" t="s">
        <v>151</v>
      </c>
      <c r="Y775" s="7"/>
      <c r="Z775" s="7" t="s">
        <v>4557</v>
      </c>
      <c r="AA775" s="7" t="s">
        <v>114</v>
      </c>
      <c r="AB775" s="7" t="s">
        <v>74</v>
      </c>
      <c r="AC775" s="10">
        <v>4</v>
      </c>
      <c r="AD775" s="3" t="s">
        <v>5967</v>
      </c>
      <c r="AE775" s="4" t="s">
        <v>5968</v>
      </c>
      <c r="AF775" s="7"/>
      <c r="AG775" s="7" t="s">
        <v>114</v>
      </c>
      <c r="AH775" s="10">
        <v>2</v>
      </c>
      <c r="AI775" s="3" t="s">
        <v>74</v>
      </c>
      <c r="AJ775" t="s">
        <v>114</v>
      </c>
      <c r="AK775" t="s">
        <v>114</v>
      </c>
      <c r="AL775" s="43" t="b">
        <v>0</v>
      </c>
      <c r="AM775" s="3"/>
      <c r="AN775" s="3"/>
      <c r="AO775" s="43" t="b">
        <v>0</v>
      </c>
      <c r="AP775" s="3" t="b">
        <v>0</v>
      </c>
      <c r="AQ775" s="3">
        <f>VLOOKUP(Table2[[#This Row],[Job-no]],Table3[],26,FALSE)</f>
        <v>1920</v>
      </c>
      <c r="AR775" t="str">
        <f t="shared" si="148"/>
        <v>SLLED</v>
      </c>
      <c r="AS775" t="str">
        <f>VLOOKUP(AR775,Table1[],4,0)</f>
        <v>pendant</v>
      </c>
      <c r="AT775">
        <f>IF(BD775&gt;0,"Pattern",VLOOKUP(AR775,Table1[],5,0))</f>
        <v>0</v>
      </c>
      <c r="AU775" s="34">
        <f>IF(AT775="Pattern",WORKDAY(Table2[[#This Row],[Scheduled Ship Date]],-10),WORKDAY(Table2[[#This Row],[Scheduled Ship Date]],-4))</f>
        <v>43468</v>
      </c>
      <c r="AV775">
        <f>IF(Table2[[#This Row],[Extrusion cut double saw]]=TRUE,IF(O775="ToDo",IF(AT775="Pattern",Table2[[#This Row],[Total Sections]]*0.4,Table2[[#This Row],[Total Sections]]*0.12),0),IF(AT775="Pattern",Table2[[#This Row],[Total Sections]]*4,Table2[[#This Row],[Total Sections]]*1.2))</f>
        <v>0</v>
      </c>
      <c r="AW775" s="42"/>
      <c r="AX775" s="42">
        <f>IF(AT775="Pattern",Table2[[#This Row],[Scheduled Ship Date]]-2,Table2[[#This Row],[Scheduled Ship Date]]-3)</f>
        <v>43471</v>
      </c>
      <c r="AY775">
        <f>IF(Table2[[#This Row],[Pattern]]="Pattern",Table2[[#This Row],[Total Sections]]*4.82,Table2[[#This Row],[Total Sections]]*0.5)</f>
        <v>1</v>
      </c>
      <c r="AZ775" s="42">
        <f t="shared" ca="1" si="147"/>
        <v>43469</v>
      </c>
      <c r="BA775" s="39">
        <f>((Table2[Total Sections]/Table2[Open Qty])-1)*Table2[Open Qty]*12.96</f>
        <v>0</v>
      </c>
      <c r="BB775" s="39"/>
      <c r="BC775" s="39" t="str">
        <f t="shared" si="149"/>
        <v>SLLED-SL 80/20-1500-80-35-RE-12'-W-UNV-DP-1-CT9(36)</v>
      </c>
      <c r="BD775" s="39">
        <f t="shared" si="150"/>
        <v>0</v>
      </c>
      <c r="BE775" s="39" t="b">
        <f>_xlfn.IFNA(VLOOKUP(Table2[[#This Row],[Job-no]],Table4[],9,FALSE),TRUE)</f>
        <v>1</v>
      </c>
      <c r="BF775" t="str">
        <f>VLOOKUP(AR775,Table1[],3,0)</f>
        <v>SLMLED</v>
      </c>
      <c r="BG775" s="39" t="b">
        <f>_xlfn.IFNA(VLOOKUP(Table2[[#This Row],[Job-no]],Table4[],14,FALSE),TRUE)</f>
        <v>1</v>
      </c>
      <c r="BH775" s="39" t="str">
        <f>_xlfn.IFNA(VLOOKUP(Table2[[#This Row],[Job-no]],Table4[],11,FALSE),"Done")</f>
        <v/>
      </c>
      <c r="BI775" s="39">
        <f>IF(Table2[[#This Row],[Pattern]]="Pattern",VLOOKUP(Table2[[#This Row],[Product Code]],'Routing data'!$A$2:$W$470,13,FALSE),VLOOKUP(Table2[[#This Row],[Product Code]],'Routing data'!$A$2:$W$470,3,FALSE))</f>
        <v>0</v>
      </c>
      <c r="BJ775" s="39">
        <f>IF(Table2[[#This Row],[Pattern]]="Pattern",VLOOKUP(Table2[[#This Row],[Product Code]],'Routing data'!$A$2:$W$470,14,FALSE),VLOOKUP(Table2[[#This Row],[Product Code]],'Routing data'!$A$2:$W$470,4,FALSE))</f>
        <v>0</v>
      </c>
      <c r="BK775" s="39">
        <f>VLOOKUP(Table2[[#This Row],[Product Code]],'Routing data'!A$4:W$524,16,FALSE)</f>
        <v>0</v>
      </c>
      <c r="BL775" s="42" t="str">
        <f>IF(Table2[[#This Row],[Milling Required]]=0,"x",IF(AT775="Pattern",B775-10,B775-4))</f>
        <v>x</v>
      </c>
      <c r="BM775" s="42" t="str">
        <f>IF(Table2[[#This Row],[Punching Required]]=0,"x",IF(AT775="Pattern",B775-8,B775-2))</f>
        <v>x</v>
      </c>
      <c r="BN775" s="42">
        <f t="shared" si="151"/>
        <v>43471</v>
      </c>
      <c r="BO775" s="39" t="str">
        <f>IF(Table2[[#This Row],[Milling]]="x","x",Table2[[#This Row],[Total Sections]]*2)</f>
        <v>x</v>
      </c>
      <c r="BP775" s="39" t="str">
        <f>IF(Table2[[#This Row],[Punching]]="x","x",Table2[Total Sections]*2)</f>
        <v>x</v>
      </c>
      <c r="BQ775" s="39">
        <f>IF(Table2[[#This Row],[Pattern]]="Pattern",Table2[Total Sections]*3,Table2[Total Sections]*1.5)</f>
        <v>3</v>
      </c>
      <c r="BR775" s="42"/>
      <c r="BS775" s="39"/>
      <c r="BT775" s="42"/>
      <c r="BU775" s="39"/>
      <c r="BV775" s="39" t="str">
        <f>_xlfn.IFNA(VLOOKUP(Table2[[#This Row],[Job-no]],Table4[],16,FALSE),"Ready")</f>
        <v/>
      </c>
      <c r="BW775" s="39" t="str">
        <f>_xlfn.IFNA(VLOOKUP(Table2[[#This Row],[Job-no]],Table4[],21,FALSE),"Ready")</f>
        <v/>
      </c>
      <c r="BX775" s="39" t="b">
        <f>_xlfn.IFNA(VLOOKUP(Table2[[#This Row],[Job-no]],Table4[],10,FALSE),TRUE)</f>
        <v>0</v>
      </c>
      <c r="BY775" s="39" t="str">
        <f>_xlfn.IFNA(VLOOKUP(Table2[[#This Row],[Job-no]],Table4[],22,FALSE),"Ready")</f>
        <v/>
      </c>
      <c r="BZ775" s="120">
        <f t="shared" si="152"/>
        <v>43474</v>
      </c>
      <c r="CA775" s="120" t="str">
        <f ca="1">IF(OR(Table2[[#This Row],[Saw Date]]=TODAY(),Table2[[#This Row],[Saw Date]]=TODAY()+1), Table2[[#This Row],[Saw Date]],IF(Table2[[#This Row],[Extrusion cut double saw]],"Done",""))</f>
        <v>Done</v>
      </c>
      <c r="CB775" s="120" t="str">
        <f ca="1">IF(OR(Table2[[#This Row],[Lens Date]]=TODAY(),Table2[[#This Row],[Lens Date]]=TODAY()+1), Table2[[#This Row],[Lens Date]],IF(Table2[[#This Row],[MSLens]]="Done","Done",""))</f>
        <v/>
      </c>
      <c r="CC775" s="120" t="str">
        <f ca="1">IF(OR(Table2[[#This Row],[Milling Date]]=TODAY(),Table2[[#This Row],[Milling Date]]=TODAY()+1), Table2[[#This Row],[Milling Date]],IF(Table2[[#This Row],[CNC Holes]]="Ready","Done",""))</f>
        <v/>
      </c>
      <c r="CD775" s="120" t="str">
        <f ca="1">IF(OR(Table2[[#This Row],[Welding Date]]=TODAY(),Table2[[#This Row],[Welding Date]]=TODAY()+1), Table2[[#This Row],[Welding Date]],IF(Table2[[#This Row],[Welding Corners]]="Ready","Done",""))</f>
        <v/>
      </c>
      <c r="CE775" s="120" t="str">
        <f ca="1">IF(OR(Table2[[#This Row],[Puching Date]]=TODAY(),Table2[[#This Row],[Puching Date]]=TODAY()+1), Table2[[#This Row],[Puching Date]],IF(Table2[[#This Row],[Punch Holes]]="Ready","Done",""))</f>
        <v/>
      </c>
      <c r="CF775" s="120" t="str">
        <f ca="1">IF(OR(Table2[[#This Row],[Housing Date2]]=TODAY(),Table2[[#This Row],[Housing Date2]]=TODAY()+1),Table2[[#This Row],[Housing Date2]],IF(Table2[[#This Row],[Body Assembly]],"Done",""))</f>
        <v/>
      </c>
      <c r="CG775" s="120" t="str">
        <f>_xlfn.IFNA(VLOOKUP(Table2[[#This Row],[Job-no]],Table4[],7,FALSE),"Done")</f>
        <v>Machine Shop Started</v>
      </c>
    </row>
    <row r="776" spans="1:85" x14ac:dyDescent="0.25">
      <c r="A776" t="str">
        <f>_xlfn.CONCAT(Table2[[#This Row],[Order]],"-",Table2[[#This Row],[Line]])</f>
        <v>76222-12</v>
      </c>
      <c r="B776" s="1">
        <v>43474</v>
      </c>
      <c r="C776" s="10">
        <v>76222</v>
      </c>
      <c r="D776" s="7" t="s">
        <v>2651</v>
      </c>
      <c r="E776" s="10">
        <v>12</v>
      </c>
      <c r="F776" s="10">
        <v>1</v>
      </c>
      <c r="G776" s="7" t="s">
        <v>165</v>
      </c>
      <c r="H776" s="10">
        <v>8</v>
      </c>
      <c r="I776" s="43" t="b">
        <v>1</v>
      </c>
      <c r="J776" s="43" t="b">
        <v>0</v>
      </c>
      <c r="K776" t="s">
        <v>114</v>
      </c>
      <c r="L776" s="43" t="b">
        <v>0</v>
      </c>
      <c r="M776" s="43" t="b">
        <v>1</v>
      </c>
      <c r="N776" s="43" t="b">
        <v>1</v>
      </c>
      <c r="O776" t="s">
        <v>114</v>
      </c>
      <c r="P776" t="s">
        <v>114</v>
      </c>
      <c r="Q776" t="s">
        <v>114</v>
      </c>
      <c r="R776" t="s">
        <v>114</v>
      </c>
      <c r="S776" t="s">
        <v>114</v>
      </c>
      <c r="T776" t="s">
        <v>114</v>
      </c>
      <c r="U776" t="s">
        <v>114</v>
      </c>
      <c r="V776" t="s">
        <v>114</v>
      </c>
      <c r="W776" s="5">
        <v>43469</v>
      </c>
      <c r="X776" s="7" t="s">
        <v>151</v>
      </c>
      <c r="Y776" s="7"/>
      <c r="Z776" s="7" t="s">
        <v>1252</v>
      </c>
      <c r="AA776" s="7" t="s">
        <v>114</v>
      </c>
      <c r="AB776" s="7" t="s">
        <v>74</v>
      </c>
      <c r="AC776" s="10">
        <v>4</v>
      </c>
      <c r="AD776" s="3" t="s">
        <v>5967</v>
      </c>
      <c r="AE776" s="4" t="s">
        <v>5968</v>
      </c>
      <c r="AF776" s="7"/>
      <c r="AG776" s="7" t="s">
        <v>114</v>
      </c>
      <c r="AH776" s="10">
        <v>16</v>
      </c>
      <c r="AI776" s="3" t="s">
        <v>74</v>
      </c>
      <c r="AJ776" t="s">
        <v>114</v>
      </c>
      <c r="AK776" t="s">
        <v>114</v>
      </c>
      <c r="AL776" s="43" t="b">
        <v>0</v>
      </c>
      <c r="AM776" s="3"/>
      <c r="AN776" s="3"/>
      <c r="AO776" s="43" t="b">
        <v>0</v>
      </c>
      <c r="AP776" s="3" t="b">
        <v>0</v>
      </c>
      <c r="AQ776" s="3">
        <f>VLOOKUP(Table2[[#This Row],[Job-no]],Table3[],26,FALSE)</f>
        <v>13600</v>
      </c>
      <c r="AR776" t="str">
        <f t="shared" si="148"/>
        <v>BBRLED</v>
      </c>
      <c r="AS776" t="str">
        <f>VLOOKUP(AR776,Table1[],4,0)</f>
        <v>recessed</v>
      </c>
      <c r="AT776">
        <f>IF(BD776&gt;0,"Pattern",VLOOKUP(AR776,Table1[],5,0))</f>
        <v>0</v>
      </c>
      <c r="AU776" s="34">
        <f>IF(AT776="Pattern",WORKDAY(Table2[[#This Row],[Scheduled Ship Date]],-10),WORKDAY(Table2[[#This Row],[Scheduled Ship Date]],-4))</f>
        <v>43468</v>
      </c>
      <c r="AV776">
        <f>IF(Table2[[#This Row],[Extrusion cut double saw]]=TRUE,IF(O776="ToDo",IF(AT776="Pattern",Table2[[#This Row],[Total Sections]]*0.4,Table2[[#This Row],[Total Sections]]*0.12),0),IF(AT776="Pattern",Table2[[#This Row],[Total Sections]]*4,Table2[[#This Row],[Total Sections]]*1.2))</f>
        <v>0</v>
      </c>
      <c r="AW776" s="42"/>
      <c r="AX776" s="42">
        <f>IF(AT776="Pattern",Table2[[#This Row],[Scheduled Ship Date]]-2,Table2[[#This Row],[Scheduled Ship Date]]-3)</f>
        <v>43471</v>
      </c>
      <c r="AY776">
        <f>IF(Table2[[#This Row],[Pattern]]="Pattern",Table2[[#This Row],[Total Sections]]*4.82,Table2[[#This Row],[Total Sections]]*0.5)</f>
        <v>8</v>
      </c>
      <c r="AZ776" s="42">
        <f t="shared" ca="1" si="147"/>
        <v>43469</v>
      </c>
      <c r="BA776" s="39">
        <f>((Table2[Total Sections]/Table2[Open Qty])-1)*Table2[Open Qty]*12.96</f>
        <v>103.68</v>
      </c>
      <c r="BB776" s="39"/>
      <c r="BC776" s="39" t="str">
        <f t="shared" si="149"/>
        <v>BBRLED-500-80-35-FL-20'-W-UNV-</v>
      </c>
      <c r="BD776" s="39">
        <f t="shared" si="150"/>
        <v>0</v>
      </c>
      <c r="BE776" s="39" t="b">
        <f>_xlfn.IFNA(VLOOKUP(Table2[[#This Row],[Job-no]],Table4[],9,FALSE),TRUE)</f>
        <v>1</v>
      </c>
      <c r="BF776" t="str">
        <f>VLOOKUP(AR776,Table1[],3,0)</f>
        <v>B4LED</v>
      </c>
      <c r="BG776" s="39" t="b">
        <f>_xlfn.IFNA(VLOOKUP(Table2[[#This Row],[Job-no]],Table4[],14,FALSE),TRUE)</f>
        <v>1</v>
      </c>
      <c r="BH776" s="39" t="str">
        <f>_xlfn.IFNA(VLOOKUP(Table2[[#This Row],[Job-no]],Table4[],11,FALSE),"Done")</f>
        <v/>
      </c>
      <c r="BI776" s="39">
        <f>IF(Table2[[#This Row],[Pattern]]="Pattern",VLOOKUP(Table2[[#This Row],[Product Code]],'Routing data'!$A$2:$W$470,13,FALSE),VLOOKUP(Table2[[#This Row],[Product Code]],'Routing data'!$A$2:$W$470,3,FALSE))</f>
        <v>0</v>
      </c>
      <c r="BJ776" s="39">
        <f>IF(Table2[[#This Row],[Pattern]]="Pattern",VLOOKUP(Table2[[#This Row],[Product Code]],'Routing data'!$A$2:$W$470,14,FALSE),VLOOKUP(Table2[[#This Row],[Product Code]],'Routing data'!$A$2:$W$470,4,FALSE))</f>
        <v>3</v>
      </c>
      <c r="BK776" s="39">
        <f>VLOOKUP(Table2[[#This Row],[Product Code]],'Routing data'!A$4:W$524,16,FALSE)</f>
        <v>0</v>
      </c>
      <c r="BL776" s="42" t="str">
        <f>IF(Table2[[#This Row],[Milling Required]]=0,"x",IF(AT776="Pattern",B776-10,B776-4))</f>
        <v>x</v>
      </c>
      <c r="BM776" s="42">
        <f>IF(Table2[[#This Row],[Punching Required]]=0,"x",IF(AT776="Pattern",B776-8,B776-2))</f>
        <v>43472</v>
      </c>
      <c r="BN776" s="42">
        <f t="shared" si="151"/>
        <v>43471</v>
      </c>
      <c r="BO776" s="39" t="str">
        <f>IF(Table2[[#This Row],[Milling]]="x","x",Table2[[#This Row],[Total Sections]]*2)</f>
        <v>x</v>
      </c>
      <c r="BP776" s="39">
        <f>IF(Table2[[#This Row],[Punching]]="x","x",Table2[Total Sections]*2)</f>
        <v>32</v>
      </c>
      <c r="BQ776" s="39">
        <f>IF(Table2[[#This Row],[Pattern]]="Pattern",Table2[Total Sections]*3,Table2[Total Sections]*1.5)</f>
        <v>24</v>
      </c>
      <c r="BR776" s="42"/>
      <c r="BS776" s="42">
        <f ca="1">TODAY()</f>
        <v>43467</v>
      </c>
      <c r="BT776" s="42"/>
      <c r="BU776" s="39"/>
      <c r="BV776" s="39" t="str">
        <f>_xlfn.IFNA(VLOOKUP(Table2[[#This Row],[Job-no]],Table4[],16,FALSE),"Ready")</f>
        <v/>
      </c>
      <c r="BW776" s="39" t="str">
        <f>_xlfn.IFNA(VLOOKUP(Table2[[#This Row],[Job-no]],Table4[],21,FALSE),"Ready")</f>
        <v/>
      </c>
      <c r="BX776" s="39" t="b">
        <f>_xlfn.IFNA(VLOOKUP(Table2[[#This Row],[Job-no]],Table4[],10,FALSE),TRUE)</f>
        <v>0</v>
      </c>
      <c r="BY776" s="39" t="str">
        <f>_xlfn.IFNA(VLOOKUP(Table2[[#This Row],[Job-no]],Table4[],22,FALSE),"Ready")</f>
        <v/>
      </c>
      <c r="BZ776" s="120">
        <f t="shared" si="152"/>
        <v>43474</v>
      </c>
      <c r="CA776" s="120" t="str">
        <f ca="1">IF(OR(Table2[[#This Row],[Saw Date]]=TODAY(),Table2[[#This Row],[Saw Date]]=TODAY()+1), Table2[[#This Row],[Saw Date]],IF(Table2[[#This Row],[Extrusion cut double saw]],"Done",""))</f>
        <v>Done</v>
      </c>
      <c r="CB776" s="120" t="str">
        <f ca="1">IF(OR(Table2[[#This Row],[Lens Date]]=TODAY(),Table2[[#This Row],[Lens Date]]=TODAY()+1), Table2[[#This Row],[Lens Date]],IF(Table2[[#This Row],[MSLens]]="Done","Done",""))</f>
        <v/>
      </c>
      <c r="CC776" s="120" t="str">
        <f ca="1">IF(OR(Table2[[#This Row],[Milling Date]]=TODAY(),Table2[[#This Row],[Milling Date]]=TODAY()+1), Table2[[#This Row],[Milling Date]],IF(Table2[[#This Row],[CNC Holes]]="Ready","Done",""))</f>
        <v/>
      </c>
      <c r="CD776" s="120" t="str">
        <f ca="1">IF(OR(Table2[[#This Row],[Welding Date]]=TODAY(),Table2[[#This Row],[Welding Date]]=TODAY()+1), Table2[[#This Row],[Welding Date]],IF(Table2[[#This Row],[Welding Corners]]="Ready","Done",""))</f>
        <v/>
      </c>
      <c r="CE776" s="120">
        <f ca="1">IF(OR(Table2[[#This Row],[Puching Date]]=TODAY(),Table2[[#This Row],[Puching Date]]=TODAY()+1), Table2[[#This Row],[Puching Date]],IF(Table2[[#This Row],[Punch Holes]]="Ready","Done",""))</f>
        <v>43467</v>
      </c>
      <c r="CF776" s="120" t="str">
        <f ca="1">IF(OR(Table2[[#This Row],[Housing Date2]]=TODAY(),Table2[[#This Row],[Housing Date2]]=TODAY()+1),Table2[[#This Row],[Housing Date2]],IF(Table2[[#This Row],[Body Assembly]],"Done",""))</f>
        <v/>
      </c>
      <c r="CG776" s="120" t="str">
        <f>_xlfn.IFNA(VLOOKUP(Table2[[#This Row],[Job-no]],Table4[],7,FALSE),"Done")</f>
        <v>Machine Shop Started</v>
      </c>
    </row>
    <row r="777" spans="1:85" x14ac:dyDescent="0.25">
      <c r="A777" s="39" t="str">
        <f>_xlfn.CONCAT(Table2[[#This Row],[Order]],"-",Table2[[#This Row],[Line]])</f>
        <v>76222-8</v>
      </c>
      <c r="B777" s="1">
        <v>43474</v>
      </c>
      <c r="C777" s="10">
        <v>76222</v>
      </c>
      <c r="D777" s="7" t="s">
        <v>2645</v>
      </c>
      <c r="E777" s="10">
        <v>8</v>
      </c>
      <c r="F777" s="10">
        <v>1</v>
      </c>
      <c r="G777" s="7" t="s">
        <v>165</v>
      </c>
      <c r="H777" s="10">
        <v>2</v>
      </c>
      <c r="I777" s="43" t="b">
        <v>1</v>
      </c>
      <c r="J777" s="43" t="b">
        <v>0</v>
      </c>
      <c r="K777" t="s">
        <v>114</v>
      </c>
      <c r="L777" s="43" t="b">
        <v>0</v>
      </c>
      <c r="M777" s="43" t="b">
        <v>1</v>
      </c>
      <c r="N777" s="43" t="b">
        <v>1</v>
      </c>
      <c r="O777" t="s">
        <v>114</v>
      </c>
      <c r="P777" t="s">
        <v>114</v>
      </c>
      <c r="Q777" t="s">
        <v>114</v>
      </c>
      <c r="R777" t="s">
        <v>114</v>
      </c>
      <c r="S777" t="s">
        <v>114</v>
      </c>
      <c r="T777" t="s">
        <v>114</v>
      </c>
      <c r="U777" t="s">
        <v>114</v>
      </c>
      <c r="V777" t="s">
        <v>114</v>
      </c>
      <c r="W777" s="5">
        <v>43469</v>
      </c>
      <c r="X777" s="7" t="s">
        <v>151</v>
      </c>
      <c r="Y777" s="7"/>
      <c r="Z777" s="7" t="s">
        <v>4555</v>
      </c>
      <c r="AA777" s="7" t="s">
        <v>114</v>
      </c>
      <c r="AB777" s="7" t="s">
        <v>74</v>
      </c>
      <c r="AC777" s="10">
        <v>4</v>
      </c>
      <c r="AD777" s="3" t="s">
        <v>5967</v>
      </c>
      <c r="AE777" s="4" t="s">
        <v>5968</v>
      </c>
      <c r="AF777" s="7"/>
      <c r="AG777" s="7" t="s">
        <v>114</v>
      </c>
      <c r="AH777" s="10">
        <v>2</v>
      </c>
      <c r="AI777" s="3" t="s">
        <v>74</v>
      </c>
      <c r="AJ777" t="s">
        <v>114</v>
      </c>
      <c r="AK777" t="s">
        <v>114</v>
      </c>
      <c r="AL777" s="43" t="b">
        <v>0</v>
      </c>
      <c r="AM777" s="3"/>
      <c r="AN777" s="3"/>
      <c r="AO777" s="43" t="b">
        <v>0</v>
      </c>
      <c r="AP777" s="3" t="b">
        <v>0</v>
      </c>
      <c r="AQ777" s="3">
        <f>VLOOKUP(Table2[[#This Row],[Job-no]],Table3[],26,FALSE)</f>
        <v>1280</v>
      </c>
      <c r="AR777" t="str">
        <f t="shared" si="148"/>
        <v>SLLED</v>
      </c>
      <c r="AS777" t="str">
        <f>VLOOKUP(AR777,Table1[],4,0)</f>
        <v>pendant</v>
      </c>
      <c r="AT777">
        <f>IF(BD777&gt;0,"Pattern",VLOOKUP(AR777,Table1[],5,0))</f>
        <v>0</v>
      </c>
      <c r="AU777" s="34">
        <f>IF(AT777="Pattern",WORKDAY(Table2[[#This Row],[Scheduled Ship Date]],-10),WORKDAY(Table2[[#This Row],[Scheduled Ship Date]],-4))</f>
        <v>43468</v>
      </c>
      <c r="AV777" s="39">
        <f>IF(Table2[[#This Row],[Extrusion cut double saw]]=TRUE,IF(O777="ToDo",IF(AT777="Pattern",Table2[[#This Row],[Total Sections]]*0.4,Table2[[#This Row],[Total Sections]]*0.12),0),IF(AT777="Pattern",Table2[[#This Row],[Total Sections]]*4,Table2[[#This Row],[Total Sections]]*1.2))</f>
        <v>0</v>
      </c>
      <c r="AW777" s="42"/>
      <c r="AX777" s="42">
        <f>IF(AT777="Pattern",Table2[[#This Row],[Scheduled Ship Date]]-2,Table2[[#This Row],[Scheduled Ship Date]]-3)</f>
        <v>43471</v>
      </c>
      <c r="AY777" s="39">
        <f>IF(Table2[[#This Row],[Pattern]]="Pattern",Table2[[#This Row],[Total Sections]]*4.82,Table2[[#This Row],[Total Sections]]*0.5)</f>
        <v>1</v>
      </c>
      <c r="AZ777" s="42">
        <f t="shared" ca="1" si="147"/>
        <v>43469</v>
      </c>
      <c r="BA777" s="39">
        <f>((Table2[Total Sections]/Table2[Open Qty])-1)*Table2[Open Qty]*12.96</f>
        <v>0</v>
      </c>
      <c r="BB777" s="39"/>
      <c r="BC777" s="39" t="str">
        <f t="shared" si="149"/>
        <v>SLLED-SL 80/20-1500-80-35-RE-8'-W-UNV-DP-1-CT9(36)</v>
      </c>
      <c r="BD777" s="39">
        <f t="shared" si="150"/>
        <v>0</v>
      </c>
      <c r="BE777" s="39" t="b">
        <f>_xlfn.IFNA(VLOOKUP(Table2[[#This Row],[Job-no]],Table4[],9,FALSE),TRUE)</f>
        <v>1</v>
      </c>
      <c r="BF777" s="39"/>
      <c r="BG777" s="39" t="b">
        <f>_xlfn.IFNA(VLOOKUP(Table2[[#This Row],[Job-no]],Table4[],14,FALSE),TRUE)</f>
        <v>1</v>
      </c>
      <c r="BH777" s="39" t="str">
        <f>_xlfn.IFNA(VLOOKUP(Table2[[#This Row],[Job-no]],Table4[],11,FALSE),"Done")</f>
        <v/>
      </c>
      <c r="BI777" s="39">
        <f>IF(Table2[[#This Row],[Pattern]]="Pattern",VLOOKUP(Table2[[#This Row],[Product Code]],'Routing data'!$A$2:$W$470,13,FALSE),VLOOKUP(Table2[[#This Row],[Product Code]],'Routing data'!$A$2:$W$470,3,FALSE))</f>
        <v>0</v>
      </c>
      <c r="BJ777" s="39">
        <f>IF(Table2[[#This Row],[Pattern]]="Pattern",VLOOKUP(Table2[[#This Row],[Product Code]],'Routing data'!$A$2:$W$470,14,FALSE),VLOOKUP(Table2[[#This Row],[Product Code]],'Routing data'!$A$2:$W$470,4,FALSE))</f>
        <v>0</v>
      </c>
      <c r="BK777" s="39">
        <f>VLOOKUP(Table2[[#This Row],[Product Code]],'Routing data'!A$4:W$524,16,FALSE)</f>
        <v>0</v>
      </c>
      <c r="BL777" s="42" t="str">
        <f>IF(Table2[[#This Row],[Milling Required]]=0,"x",IF(AT777="Pattern",B777-10,B777-4))</f>
        <v>x</v>
      </c>
      <c r="BM777" s="39"/>
      <c r="BN777" s="42">
        <f t="shared" si="151"/>
        <v>43471</v>
      </c>
      <c r="BO777" s="39" t="str">
        <f>IF(Table2[[#This Row],[Milling]]="x","x",Table2[[#This Row],[Total Sections]]*2)</f>
        <v>x</v>
      </c>
      <c r="BP777" s="39">
        <f>IF(Table2[[#This Row],[Punching]]="x","x",Table2[Total Sections]*2)</f>
        <v>4</v>
      </c>
      <c r="BQ777" s="39">
        <f>IF(Table2[[#This Row],[Pattern]]="Pattern",Table2[Total Sections]*3,Table2[Total Sections]*1.5)</f>
        <v>3</v>
      </c>
      <c r="BR777" s="42"/>
      <c r="BS777" s="39"/>
      <c r="BT777" s="39"/>
      <c r="BU777" s="39"/>
      <c r="BV777" s="39" t="str">
        <f>_xlfn.IFNA(VLOOKUP(Table2[[#This Row],[Job-no]],Table4[],16,FALSE),"Ready")</f>
        <v/>
      </c>
      <c r="BW777" s="39" t="str">
        <f>_xlfn.IFNA(VLOOKUP(Table2[[#This Row],[Job-no]],Table4[],21,FALSE),"Ready")</f>
        <v/>
      </c>
      <c r="BX777" s="39" t="b">
        <f>_xlfn.IFNA(VLOOKUP(Table2[[#This Row],[Job-no]],Table4[],10,FALSE),TRUE)</f>
        <v>1</v>
      </c>
      <c r="BY777" s="39" t="str">
        <f>_xlfn.IFNA(VLOOKUP(Table2[[#This Row],[Job-no]],Table4[],22,FALSE),"Ready")</f>
        <v/>
      </c>
      <c r="BZ777" s="120">
        <f t="shared" si="152"/>
        <v>43474</v>
      </c>
      <c r="CA777" s="120" t="str">
        <f ca="1">IF(OR(Table2[[#This Row],[Saw Date]]=TODAY(),Table2[[#This Row],[Saw Date]]=TODAY()+1), Table2[[#This Row],[Saw Date]],IF(Table2[[#This Row],[Extrusion cut double saw]],"Done",""))</f>
        <v>Done</v>
      </c>
      <c r="CB777" s="120" t="str">
        <f ca="1">IF(OR(Table2[[#This Row],[Lens Date]]=TODAY(),Table2[[#This Row],[Lens Date]]=TODAY()+1), Table2[[#This Row],[Lens Date]],IF(Table2[[#This Row],[MSLens]]="Done","Done",""))</f>
        <v/>
      </c>
      <c r="CC777" s="120" t="str">
        <f ca="1">IF(OR(Table2[[#This Row],[Milling Date]]=TODAY(),Table2[[#This Row],[Milling Date]]=TODAY()+1), Table2[[#This Row],[Milling Date]],IF(Table2[[#This Row],[CNC Holes]]="Ready","Done",""))</f>
        <v/>
      </c>
      <c r="CD777" s="120" t="str">
        <f ca="1">IF(OR(Table2[[#This Row],[Welding Date]]=TODAY(),Table2[[#This Row],[Welding Date]]=TODAY()+1), Table2[[#This Row],[Welding Date]],IF(Table2[[#This Row],[Welding Corners]]="Ready","Done",""))</f>
        <v/>
      </c>
      <c r="CE777" s="120" t="str">
        <f ca="1">IF(OR(Table2[[#This Row],[Puching Date]]=TODAY(),Table2[[#This Row],[Puching Date]]=TODAY()+1), Table2[[#This Row],[Puching Date]],IF(Table2[[#This Row],[Punch Holes]]="Ready","Done",""))</f>
        <v/>
      </c>
      <c r="CF777" s="120" t="str">
        <f ca="1">IF(OR(Table2[[#This Row],[Housing Date2]]=TODAY(),Table2[[#This Row],[Housing Date2]]=TODAY()+1),Table2[[#This Row],[Housing Date2]],IF(Table2[[#This Row],[Body Assembly]],"Done",""))</f>
        <v/>
      </c>
      <c r="CG777" s="120" t="str">
        <f>_xlfn.IFNA(VLOOKUP(Table2[[#This Row],[Job-no]],Table4[],7,FALSE),"Done")</f>
        <v>Machine Shop Started</v>
      </c>
    </row>
    <row r="778" spans="1:85" x14ac:dyDescent="0.25">
      <c r="A778" s="39" t="str">
        <f>_xlfn.CONCAT(Table2[[#This Row],[Order]],"-",Table2[[#This Row],[Line]])</f>
        <v>76222-9</v>
      </c>
      <c r="B778" s="1">
        <v>43474</v>
      </c>
      <c r="C778" s="10">
        <v>76222</v>
      </c>
      <c r="D778" s="7" t="s">
        <v>2647</v>
      </c>
      <c r="E778" s="10">
        <v>9</v>
      </c>
      <c r="F778" s="10">
        <v>1</v>
      </c>
      <c r="G778" s="7" t="s">
        <v>165</v>
      </c>
      <c r="H778" s="10">
        <v>4</v>
      </c>
      <c r="I778" s="43" t="b">
        <v>1</v>
      </c>
      <c r="J778" s="43" t="b">
        <v>0</v>
      </c>
      <c r="K778" t="s">
        <v>114</v>
      </c>
      <c r="L778" s="43" t="b">
        <v>0</v>
      </c>
      <c r="M778" s="43" t="b">
        <v>1</v>
      </c>
      <c r="N778" s="43" t="b">
        <v>1</v>
      </c>
      <c r="O778" t="s">
        <v>114</v>
      </c>
      <c r="P778" t="s">
        <v>114</v>
      </c>
      <c r="Q778" t="s">
        <v>114</v>
      </c>
      <c r="R778" t="s">
        <v>114</v>
      </c>
      <c r="S778" t="s">
        <v>114</v>
      </c>
      <c r="T778" t="s">
        <v>114</v>
      </c>
      <c r="U778" t="s">
        <v>114</v>
      </c>
      <c r="V778" t="s">
        <v>114</v>
      </c>
      <c r="W778" s="5">
        <v>43469</v>
      </c>
      <c r="X778" s="7" t="s">
        <v>151</v>
      </c>
      <c r="Y778" s="7"/>
      <c r="Z778" s="7" t="s">
        <v>4556</v>
      </c>
      <c r="AA778" s="7" t="s">
        <v>114</v>
      </c>
      <c r="AB778" s="7" t="s">
        <v>74</v>
      </c>
      <c r="AC778" s="10">
        <v>4</v>
      </c>
      <c r="AD778" s="3" t="s">
        <v>5967</v>
      </c>
      <c r="AE778" s="4" t="s">
        <v>5968</v>
      </c>
      <c r="AF778" s="7"/>
      <c r="AG778" s="7" t="s">
        <v>114</v>
      </c>
      <c r="AH778" s="10">
        <v>4</v>
      </c>
      <c r="AI778" s="3" t="s">
        <v>74</v>
      </c>
      <c r="AJ778" t="s">
        <v>114</v>
      </c>
      <c r="AK778" t="s">
        <v>114</v>
      </c>
      <c r="AL778" s="43" t="b">
        <v>0</v>
      </c>
      <c r="AM778" s="3"/>
      <c r="AN778" s="3"/>
      <c r="AO778" s="43" t="b">
        <v>0</v>
      </c>
      <c r="AP778" s="3" t="b">
        <v>0</v>
      </c>
      <c r="AQ778" s="129">
        <f>VLOOKUP(Table2[[#This Row],[Job-no]],Table3[],26,FALSE)</f>
        <v>3200</v>
      </c>
      <c r="AR778" t="str">
        <f t="shared" si="148"/>
        <v>SLLED</v>
      </c>
      <c r="AS778" t="str">
        <f>VLOOKUP(AR778,Table1[],4,0)</f>
        <v>pendant</v>
      </c>
      <c r="AT778">
        <f>IF(BD778&gt;0,"Pattern",VLOOKUP(AR778,Table1[],5,0))</f>
        <v>0</v>
      </c>
      <c r="AU778" s="34">
        <f>IF(AT778="Pattern",WORKDAY(Table2[[#This Row],[Scheduled Ship Date]],-10),WORKDAY(Table2[[#This Row],[Scheduled Ship Date]],-4))</f>
        <v>43468</v>
      </c>
      <c r="AV778" s="39">
        <f>IF(Table2[[#This Row],[Extrusion cut double saw]]=TRUE,IF(O778="ToDo",IF(AT778="Pattern",Table2[[#This Row],[Total Sections]]*0.4,Table2[[#This Row],[Total Sections]]*0.12),0),IF(AT778="Pattern",Table2[[#This Row],[Total Sections]]*4,Table2[[#This Row],[Total Sections]]*1.2))</f>
        <v>0</v>
      </c>
      <c r="AW778" s="42"/>
      <c r="AX778" s="42">
        <f>IF(AT778="Pattern",Table2[[#This Row],[Scheduled Ship Date]]-2,Table2[[#This Row],[Scheduled Ship Date]]-3)</f>
        <v>43471</v>
      </c>
      <c r="AY778" s="39">
        <f>IF(Table2[[#This Row],[Pattern]]="Pattern",Table2[[#This Row],[Total Sections]]*4.82,Table2[[#This Row],[Total Sections]]*0.5)</f>
        <v>2</v>
      </c>
      <c r="AZ778" s="42">
        <f t="shared" ca="1" si="147"/>
        <v>43469</v>
      </c>
      <c r="BA778" s="39">
        <f>((Table2[Total Sections]/Table2[Open Qty])-1)*Table2[Open Qty]*12.96</f>
        <v>0</v>
      </c>
      <c r="BB778" s="39"/>
      <c r="BC778" s="39" t="str">
        <f t="shared" si="149"/>
        <v>SLLED-SL 80/20-1500-80-35-RE-10'-W-UNV-DP-1-CT9(36)</v>
      </c>
      <c r="BD778" s="39">
        <f t="shared" si="150"/>
        <v>0</v>
      </c>
      <c r="BE778" s="39" t="b">
        <f>_xlfn.IFNA(VLOOKUP(Table2[[#This Row],[Job-no]],Table4[],9,FALSE),TRUE)</f>
        <v>1</v>
      </c>
      <c r="BF778" s="39"/>
      <c r="BG778" s="39" t="b">
        <f>_xlfn.IFNA(VLOOKUP(Table2[[#This Row],[Job-no]],Table4[],14,FALSE),TRUE)</f>
        <v>1</v>
      </c>
      <c r="BH778" s="39" t="str">
        <f>_xlfn.IFNA(VLOOKUP(Table2[[#This Row],[Job-no]],Table4[],11,FALSE),"Done")</f>
        <v/>
      </c>
      <c r="BI778" s="39">
        <f>IF(Table2[[#This Row],[Pattern]]="Pattern",VLOOKUP(Table2[[#This Row],[Product Code]],'Routing data'!$A$2:$W$470,13,FALSE),VLOOKUP(Table2[[#This Row],[Product Code]],'Routing data'!$A$2:$W$470,3,FALSE))</f>
        <v>0</v>
      </c>
      <c r="BJ778" s="39">
        <f>IF(Table2[[#This Row],[Pattern]]="Pattern",VLOOKUP(Table2[[#This Row],[Product Code]],'Routing data'!$A$2:$W$470,14,FALSE),VLOOKUP(Table2[[#This Row],[Product Code]],'Routing data'!$A$2:$W$470,4,FALSE))</f>
        <v>0</v>
      </c>
      <c r="BK778" s="39">
        <f>VLOOKUP(Table2[[#This Row],[Product Code]],'Routing data'!A$4:W$524,16,FALSE)</f>
        <v>0</v>
      </c>
      <c r="BL778" s="42" t="str">
        <f>IF(Table2[[#This Row],[Milling Required]]=0,"x",IF(AT778="Pattern",B778-10,B778-4))</f>
        <v>x</v>
      </c>
      <c r="BM778" s="39"/>
      <c r="BN778" s="42">
        <f t="shared" si="151"/>
        <v>43471</v>
      </c>
      <c r="BO778" s="39" t="str">
        <f>IF(Table2[[#This Row],[Milling]]="x","x",Table2[[#This Row],[Total Sections]]*2)</f>
        <v>x</v>
      </c>
      <c r="BP778" s="39">
        <f>IF(Table2[[#This Row],[Punching]]="x","x",Table2[Total Sections]*2)</f>
        <v>8</v>
      </c>
      <c r="BQ778" s="39">
        <f>IF(Table2[[#This Row],[Pattern]]="Pattern",Table2[Total Sections]*3,Table2[Total Sections]*1.5)</f>
        <v>6</v>
      </c>
      <c r="BR778" s="42"/>
      <c r="BS778" s="39"/>
      <c r="BT778" s="39"/>
      <c r="BU778" s="39"/>
      <c r="BV778" s="39" t="str">
        <f>_xlfn.IFNA(VLOOKUP(Table2[[#This Row],[Job-no]],Table4[],16,FALSE),"Ready")</f>
        <v/>
      </c>
      <c r="BW778" s="39" t="str">
        <f>_xlfn.IFNA(VLOOKUP(Table2[[#This Row],[Job-no]],Table4[],21,FALSE),"Ready")</f>
        <v/>
      </c>
      <c r="BX778" s="39" t="b">
        <f>_xlfn.IFNA(VLOOKUP(Table2[[#This Row],[Job-no]],Table4[],10,FALSE),TRUE)</f>
        <v>1</v>
      </c>
      <c r="BY778" s="39" t="str">
        <f>_xlfn.IFNA(VLOOKUP(Table2[[#This Row],[Job-no]],Table4[],22,FALSE),"Ready")</f>
        <v/>
      </c>
      <c r="BZ778" s="120">
        <f t="shared" si="152"/>
        <v>43474</v>
      </c>
      <c r="CA778" s="120" t="str">
        <f ca="1">IF(OR(Table2[[#This Row],[Saw Date]]=TODAY(),Table2[[#This Row],[Saw Date]]=TODAY()+1), Table2[[#This Row],[Saw Date]],IF(Table2[[#This Row],[Extrusion cut double saw]],"Done",""))</f>
        <v>Done</v>
      </c>
      <c r="CB778" s="120" t="str">
        <f ca="1">IF(OR(Table2[[#This Row],[Lens Date]]=TODAY(),Table2[[#This Row],[Lens Date]]=TODAY()+1), Table2[[#This Row],[Lens Date]],IF(Table2[[#This Row],[MSLens]]="Done","Done",""))</f>
        <v/>
      </c>
      <c r="CC778" s="120" t="str">
        <f ca="1">IF(OR(Table2[[#This Row],[Milling Date]]=TODAY(),Table2[[#This Row],[Milling Date]]=TODAY()+1), Table2[[#This Row],[Milling Date]],IF(Table2[[#This Row],[CNC Holes]]="Ready","Done",""))</f>
        <v/>
      </c>
      <c r="CD778" s="120" t="str">
        <f ca="1">IF(OR(Table2[[#This Row],[Welding Date]]=TODAY(),Table2[[#This Row],[Welding Date]]=TODAY()+1), Table2[[#This Row],[Welding Date]],IF(Table2[[#This Row],[Welding Corners]]="Ready","Done",""))</f>
        <v/>
      </c>
      <c r="CE778" s="120" t="str">
        <f ca="1">IF(OR(Table2[[#This Row],[Puching Date]]=TODAY(),Table2[[#This Row],[Puching Date]]=TODAY()+1), Table2[[#This Row],[Puching Date]],IF(Table2[[#This Row],[Punch Holes]]="Ready","Done",""))</f>
        <v/>
      </c>
      <c r="CF778" s="120" t="str">
        <f ca="1">IF(OR(Table2[[#This Row],[Housing Date2]]=TODAY(),Table2[[#This Row],[Housing Date2]]=TODAY()+1),Table2[[#This Row],[Housing Date2]],IF(Table2[[#This Row],[Body Assembly]],"Done",""))</f>
        <v/>
      </c>
      <c r="CG778" s="120" t="str">
        <f>_xlfn.IFNA(VLOOKUP(Table2[[#This Row],[Job-no]],Table4[],7,FALSE),"Done")</f>
        <v>Machine Shop Started</v>
      </c>
    </row>
    <row r="779" spans="1:85" x14ac:dyDescent="0.25">
      <c r="A779" t="str">
        <f>_xlfn.CONCAT(Table2[[#This Row],[Order]],"-",Table2[[#This Row],[Line]])</f>
        <v>76451-1</v>
      </c>
      <c r="B779" s="1">
        <v>43474</v>
      </c>
      <c r="C779" s="10">
        <v>76451</v>
      </c>
      <c r="D779" s="7" t="s">
        <v>2440</v>
      </c>
      <c r="E779" s="10">
        <v>1</v>
      </c>
      <c r="F779" s="10">
        <v>1</v>
      </c>
      <c r="G779" s="7" t="s">
        <v>165</v>
      </c>
      <c r="H779" s="10">
        <v>290</v>
      </c>
      <c r="I779" s="43" t="b">
        <v>1</v>
      </c>
      <c r="J779" s="43" t="b">
        <v>0</v>
      </c>
      <c r="K779" t="s">
        <v>114</v>
      </c>
      <c r="L779" s="43" t="b">
        <v>0</v>
      </c>
      <c r="M779" s="43" t="b">
        <v>0</v>
      </c>
      <c r="N779" s="43" t="b">
        <v>0</v>
      </c>
      <c r="O779" t="s">
        <v>114</v>
      </c>
      <c r="P779" t="s">
        <v>23</v>
      </c>
      <c r="Q779" t="s">
        <v>114</v>
      </c>
      <c r="R779" t="s">
        <v>114</v>
      </c>
      <c r="S779" t="s">
        <v>114</v>
      </c>
      <c r="T779" t="s">
        <v>114</v>
      </c>
      <c r="U779" t="s">
        <v>114</v>
      </c>
      <c r="V779" t="s">
        <v>114</v>
      </c>
      <c r="W779" s="5">
        <v>43469</v>
      </c>
      <c r="X779" s="7" t="s">
        <v>151</v>
      </c>
      <c r="Y779" s="7"/>
      <c r="Z779" s="7" t="s">
        <v>2197</v>
      </c>
      <c r="AA779" s="7" t="s">
        <v>114</v>
      </c>
      <c r="AB779" s="7" t="s">
        <v>74</v>
      </c>
      <c r="AC779" s="10">
        <v>1</v>
      </c>
      <c r="AD779" s="3" t="s">
        <v>5967</v>
      </c>
      <c r="AE779" s="4" t="s">
        <v>5968</v>
      </c>
      <c r="AF779" s="7"/>
      <c r="AG779" s="7" t="s">
        <v>114</v>
      </c>
      <c r="AH779" s="10">
        <v>290</v>
      </c>
      <c r="AI779" s="3" t="s">
        <v>74</v>
      </c>
      <c r="AJ779" t="s">
        <v>114</v>
      </c>
      <c r="AK779" t="s">
        <v>114</v>
      </c>
      <c r="AL779" s="43" t="b">
        <v>0</v>
      </c>
      <c r="AM779" s="3"/>
      <c r="AN779" s="3"/>
      <c r="AO779" s="43" t="b">
        <v>0</v>
      </c>
      <c r="AP779" s="3" t="b">
        <v>0</v>
      </c>
      <c r="AQ779" s="3">
        <f>VLOOKUP(Table2[[#This Row],[Job-no]],Table3[],26,FALSE)</f>
        <v>102950</v>
      </c>
      <c r="AR779" t="str">
        <f t="shared" si="148"/>
        <v>SKPLED</v>
      </c>
      <c r="AS779" t="str">
        <f>VLOOKUP(AR779,Table1[],4,0)</f>
        <v>Grid LED</v>
      </c>
      <c r="AT779">
        <f>IF(BD779&gt;0,"Pattern",VLOOKUP(AR779,Table1[],5,0))</f>
        <v>0</v>
      </c>
      <c r="AU779" s="34">
        <f>IF(AT779="Pattern",WORKDAY(Table2[[#This Row],[Scheduled Ship Date]],-10),WORKDAY(Table2[[#This Row],[Scheduled Ship Date]],-4))</f>
        <v>43468</v>
      </c>
      <c r="AV779">
        <f>IF(Table2[[#This Row],[Extrusion cut double saw]]=TRUE,IF(O779="ToDo",IF(AT779="Pattern",Table2[[#This Row],[Total Sections]]*0.4,Table2[[#This Row],[Total Sections]]*0.12),0),IF(AT779="Pattern",Table2[[#This Row],[Total Sections]]*4,Table2[[#This Row],[Total Sections]]*1.2))</f>
        <v>348</v>
      </c>
      <c r="AW779" s="42"/>
      <c r="AX779" s="42">
        <f>IF(AT779="Pattern",Table2[[#This Row],[Scheduled Ship Date]]-2,Table2[[#This Row],[Scheduled Ship Date]]-3)</f>
        <v>43471</v>
      </c>
      <c r="AY779">
        <f>IF(Table2[[#This Row],[Pattern]]="Pattern",Table2[[#This Row],[Total Sections]]*4.82,Table2[[#This Row],[Total Sections]]*0.5)</f>
        <v>145</v>
      </c>
      <c r="AZ779" s="42"/>
      <c r="BA779" s="39">
        <f>((Table2[Total Sections]/Table2[Open Qty])-1)*Table2[Open Qty]*12.96</f>
        <v>0</v>
      </c>
      <c r="BB779" s="39"/>
      <c r="BC779" s="39" t="str">
        <f t="shared" si="149"/>
        <v>SKPLED-22-3200-80-35-0.5-W-UNV-DP-1-TB9</v>
      </c>
      <c r="BD779" s="39">
        <f t="shared" si="150"/>
        <v>0</v>
      </c>
      <c r="BE779" s="39" t="b">
        <f>_xlfn.IFNA(VLOOKUP(Table2[[#This Row],[Job-no]],Table4[],9,FALSE),TRUE)</f>
        <v>1</v>
      </c>
      <c r="BF779" t="str">
        <f>VLOOKUP(AR779,Table1[],3,0)</f>
        <v>SKYPOL</v>
      </c>
      <c r="BG779" s="39" t="b">
        <f>_xlfn.IFNA(VLOOKUP(Table2[[#This Row],[Job-no]],Table4[],14,FALSE),TRUE)</f>
        <v>0</v>
      </c>
      <c r="BH779" s="39" t="str">
        <f>_xlfn.IFNA(VLOOKUP(Table2[[#This Row],[Job-no]],Table4[],11,FALSE),"Done")</f>
        <v/>
      </c>
      <c r="BI779" s="39">
        <f>IF(Table2[[#This Row],[Pattern]]="Pattern",VLOOKUP(Table2[[#This Row],[Product Code]],'Routing data'!$A$2:$W$470,13,FALSE),VLOOKUP(Table2[[#This Row],[Product Code]],'Routing data'!$A$2:$W$470,3,FALSE))</f>
        <v>0</v>
      </c>
      <c r="BJ779" s="39">
        <f>IF(Table2[[#This Row],[Pattern]]="Pattern",VLOOKUP(Table2[[#This Row],[Product Code]],'Routing data'!$A$2:$W$470,14,FALSE),VLOOKUP(Table2[[#This Row],[Product Code]],'Routing data'!$A$2:$W$470,4,FALSE))</f>
        <v>0</v>
      </c>
      <c r="BK779" s="39">
        <f>VLOOKUP(Table2[[#This Row],[Product Code]],'Routing data'!A$4:W$524,16,FALSE)</f>
        <v>5</v>
      </c>
      <c r="BL779" s="42" t="str">
        <f>IF(Table2[[#This Row],[Milling Required]]=0,"x",IF(AT779="Pattern",B779-10,B779-4))</f>
        <v>x</v>
      </c>
      <c r="BM779" s="42" t="str">
        <f>IF(Table2[[#This Row],[Punching Required]]=0,"x",IF(AT779="Pattern",B779-8,B779-2))</f>
        <v>x</v>
      </c>
      <c r="BN779" s="42">
        <f t="shared" si="151"/>
        <v>43471</v>
      </c>
      <c r="BO779" s="39" t="str">
        <f>IF(Table2[[#This Row],[Milling]]="x","x",Table2[[#This Row],[Total Sections]]*2)</f>
        <v>x</v>
      </c>
      <c r="BP779" s="39" t="str">
        <f>IF(Table2[[#This Row],[Punching]]="x","x",Table2[Total Sections]*2)</f>
        <v>x</v>
      </c>
      <c r="BQ779" s="39">
        <f>IF(Table2[[#This Row],[Pattern]]="Pattern",Table2[Total Sections]*3,Table2[Total Sections]*1.5)</f>
        <v>435</v>
      </c>
      <c r="BR779" s="42"/>
      <c r="BS779" s="42"/>
      <c r="BT779" s="42"/>
      <c r="BU779" s="39"/>
      <c r="BV779" s="39" t="str">
        <f>_xlfn.IFNA(VLOOKUP(Table2[[#This Row],[Job-no]],Table4[],16,FALSE),"Ready")</f>
        <v>ToDo</v>
      </c>
      <c r="BW779" s="39" t="str">
        <f>_xlfn.IFNA(VLOOKUP(Table2[[#This Row],[Job-no]],Table4[],21,FALSE),"Ready")</f>
        <v/>
      </c>
      <c r="BX779" s="39" t="b">
        <f>_xlfn.IFNA(VLOOKUP(Table2[[#This Row],[Job-no]],Table4[],10,FALSE),TRUE)</f>
        <v>0</v>
      </c>
      <c r="BY779" s="39" t="str">
        <f>_xlfn.IFNA(VLOOKUP(Table2[[#This Row],[Job-no]],Table4[],22,FALSE),"Ready")</f>
        <v/>
      </c>
      <c r="BZ779" s="120">
        <f t="shared" si="152"/>
        <v>43474</v>
      </c>
      <c r="CA779" s="120" t="str">
        <f ca="1">IF(OR(Table2[[#This Row],[Saw Date]]=TODAY(),Table2[[#This Row],[Saw Date]]=TODAY()+1), Table2[[#This Row],[Saw Date]],IF(Table2[[#This Row],[Extrusion cut double saw]],"Done",""))</f>
        <v/>
      </c>
      <c r="CB779" s="120" t="str">
        <f ca="1">IF(OR(Table2[[#This Row],[Lens Date]]=TODAY(),Table2[[#This Row],[Lens Date]]=TODAY()+1), Table2[[#This Row],[Lens Date]],IF(Table2[[#This Row],[MSLens]]="Done","Done",""))</f>
        <v/>
      </c>
      <c r="CC779" s="120" t="str">
        <f ca="1">IF(OR(Table2[[#This Row],[Milling Date]]=TODAY(),Table2[[#This Row],[Milling Date]]=TODAY()+1), Table2[[#This Row],[Milling Date]],IF(Table2[[#This Row],[CNC Holes]]="Ready","Done",""))</f>
        <v/>
      </c>
      <c r="CD779" s="120" t="str">
        <f ca="1">IF(OR(Table2[[#This Row],[Welding Date]]=TODAY(),Table2[[#This Row],[Welding Date]]=TODAY()+1), Table2[[#This Row],[Welding Date]],IF(Table2[[#This Row],[Welding Corners]]="Ready","Done",""))</f>
        <v/>
      </c>
      <c r="CE779" s="120" t="str">
        <f ca="1">IF(OR(Table2[[#This Row],[Puching Date]]=TODAY(),Table2[[#This Row],[Puching Date]]=TODAY()+1), Table2[[#This Row],[Puching Date]],IF(Table2[[#This Row],[Punch Holes]]="Ready","Done",""))</f>
        <v/>
      </c>
      <c r="CF779" s="120" t="str">
        <f ca="1">IF(OR(Table2[[#This Row],[Housing Date2]]=TODAY(),Table2[[#This Row],[Housing Date2]]=TODAY()+1),Table2[[#This Row],[Housing Date2]],IF(Table2[[#This Row],[Body Assembly]],"Done",""))</f>
        <v/>
      </c>
      <c r="CG779" s="120" t="str">
        <f>_xlfn.IFNA(VLOOKUP(Table2[[#This Row],[Job-no]],Table4[],7,FALSE),"Done")</f>
        <v>Machine Shop Started</v>
      </c>
    </row>
    <row r="780" spans="1:85" x14ac:dyDescent="0.25">
      <c r="A780" t="str">
        <f>_xlfn.CONCAT(Table2[[#This Row],[Order]],"-",Table2[[#This Row],[Line]])</f>
        <v>76522-1</v>
      </c>
      <c r="B780" s="1">
        <v>43474</v>
      </c>
      <c r="C780" s="10">
        <v>76522</v>
      </c>
      <c r="D780" s="7" t="s">
        <v>1943</v>
      </c>
      <c r="E780" s="10">
        <v>1</v>
      </c>
      <c r="F780" s="10">
        <v>1</v>
      </c>
      <c r="G780" s="7" t="s">
        <v>165</v>
      </c>
      <c r="H780" s="10">
        <v>1</v>
      </c>
      <c r="I780" s="43" t="b">
        <v>1</v>
      </c>
      <c r="J780" s="43" t="b">
        <v>0</v>
      </c>
      <c r="K780" t="s">
        <v>114</v>
      </c>
      <c r="L780" s="43" t="b">
        <v>0</v>
      </c>
      <c r="M780" s="43" t="b">
        <v>0</v>
      </c>
      <c r="N780" s="43" t="b">
        <v>0</v>
      </c>
      <c r="O780" t="s">
        <v>114</v>
      </c>
      <c r="P780" t="s">
        <v>114</v>
      </c>
      <c r="Q780" t="s">
        <v>114</v>
      </c>
      <c r="R780" t="s">
        <v>114</v>
      </c>
      <c r="S780" t="s">
        <v>114</v>
      </c>
      <c r="T780" t="s">
        <v>114</v>
      </c>
      <c r="U780" t="s">
        <v>114</v>
      </c>
      <c r="V780" t="s">
        <v>114</v>
      </c>
      <c r="W780" s="5">
        <v>43469</v>
      </c>
      <c r="X780" s="7" t="s">
        <v>114</v>
      </c>
      <c r="Y780" s="7"/>
      <c r="Z780" s="7" t="s">
        <v>4568</v>
      </c>
      <c r="AA780" s="7" t="s">
        <v>114</v>
      </c>
      <c r="AB780" s="7" t="s">
        <v>74</v>
      </c>
      <c r="AC780" s="10">
        <v>12</v>
      </c>
      <c r="AD780" s="3" t="s">
        <v>5967</v>
      </c>
      <c r="AE780" s="4" t="s">
        <v>5968</v>
      </c>
      <c r="AF780" s="7"/>
      <c r="AG780" s="7" t="s">
        <v>114</v>
      </c>
      <c r="AH780" s="10">
        <v>15</v>
      </c>
      <c r="AI780" s="3" t="s">
        <v>180</v>
      </c>
      <c r="AJ780" t="s">
        <v>114</v>
      </c>
      <c r="AK780" t="s">
        <v>114</v>
      </c>
      <c r="AL780" s="43" t="b">
        <v>0</v>
      </c>
      <c r="AM780" s="3"/>
      <c r="AN780" s="3"/>
      <c r="AO780" s="43" t="b">
        <v>0</v>
      </c>
      <c r="AP780" s="3" t="b">
        <v>0</v>
      </c>
      <c r="AQ780" s="3">
        <f>VLOOKUP(Table2[[#This Row],[Job-no]],Table3[],26,FALSE)</f>
        <v>6750</v>
      </c>
      <c r="AR780" t="str">
        <f t="shared" si="148"/>
        <v>WBRLED</v>
      </c>
      <c r="AS780" t="str">
        <f>VLOOKUP(AR780,Table1[],4,0)</f>
        <v>recessed</v>
      </c>
      <c r="AT780">
        <f>IF(BD780&gt;0,"Pattern",VLOOKUP(AR780,Table1[],5,0))</f>
        <v>0</v>
      </c>
      <c r="AU780" s="34">
        <f>IF(AT780="Pattern",WORKDAY(Table2[[#This Row],[Scheduled Ship Date]],-10),WORKDAY(Table2[[#This Row],[Scheduled Ship Date]],-4))</f>
        <v>43468</v>
      </c>
      <c r="AV780">
        <f>IF(Table2[[#This Row],[Extrusion cut double saw]]=TRUE,IF(O780="ToDo",IF(AT780="Pattern",Table2[[#This Row],[Total Sections]]*0.4,Table2[[#This Row],[Total Sections]]*0.12),0),IF(AT780="Pattern",Table2[[#This Row],[Total Sections]]*4,Table2[[#This Row],[Total Sections]]*1.2))</f>
        <v>18</v>
      </c>
      <c r="AW780" s="42">
        <f ca="1">TODAY()+2</f>
        <v>43469</v>
      </c>
      <c r="AX780" s="42">
        <f>IF(AT780="Pattern",Table2[[#This Row],[Scheduled Ship Date]]-2,Table2[[#This Row],[Scheduled Ship Date]]-3)</f>
        <v>43471</v>
      </c>
      <c r="AY780">
        <f>IF(Table2[[#This Row],[Pattern]]="Pattern",Table2[[#This Row],[Total Sections]]*4.82,Table2[[#This Row],[Total Sections]]*0.5)</f>
        <v>7.5</v>
      </c>
      <c r="AZ780" s="42">
        <f ca="1">TODAY()+2</f>
        <v>43469</v>
      </c>
      <c r="BA780" s="39">
        <f>((Table2[Total Sections]/Table2[Open Qty])-1)*Table2[Open Qty]*12.96</f>
        <v>181.44</v>
      </c>
      <c r="BB780" s="39"/>
      <c r="BC780" s="39" t="str">
        <f t="shared" si="149"/>
        <v>WBRLED-750-80-30-S-50-AP-120-DP-1-DF-C(TOTAL LENGTH 600")</v>
      </c>
      <c r="BD780" s="39">
        <f t="shared" si="150"/>
        <v>0</v>
      </c>
      <c r="BE780" s="39" t="b">
        <f>_xlfn.IFNA(VLOOKUP(Table2[[#This Row],[Job-no]],Table4[],9,FALSE),TRUE)</f>
        <v>1</v>
      </c>
      <c r="BF780" t="str">
        <f>VLOOKUP(AR780,Table1[],3,0)</f>
        <v>WB4LED</v>
      </c>
      <c r="BG780" s="39" t="b">
        <f>_xlfn.IFNA(VLOOKUP(Table2[[#This Row],[Job-no]],Table4[],14,FALSE),TRUE)</f>
        <v>0</v>
      </c>
      <c r="BH780" s="39" t="str">
        <f>_xlfn.IFNA(VLOOKUP(Table2[[#This Row],[Job-no]],Table4[],11,FALSE),"Done")</f>
        <v/>
      </c>
      <c r="BI780" s="39">
        <f>IF(Table2[[#This Row],[Pattern]]="Pattern",VLOOKUP(Table2[[#This Row],[Product Code]],'Routing data'!$A$2:$W$470,13,FALSE),VLOOKUP(Table2[[#This Row],[Product Code]],'Routing data'!$A$2:$W$470,3,FALSE))</f>
        <v>0</v>
      </c>
      <c r="BJ780" s="39">
        <f>IF(Table2[[#This Row],[Pattern]]="Pattern",VLOOKUP(Table2[[#This Row],[Product Code]],'Routing data'!$A$2:$W$470,14,FALSE),VLOOKUP(Table2[[#This Row],[Product Code]],'Routing data'!$A$2:$W$470,4,FALSE))</f>
        <v>0</v>
      </c>
      <c r="BK780" s="39">
        <f>VLOOKUP(Table2[[#This Row],[Product Code]],'Routing data'!A$4:W$524,16,FALSE)</f>
        <v>0</v>
      </c>
      <c r="BL780" s="42" t="str">
        <f>IF(Table2[[#This Row],[Milling Required]]=0,"x",IF(AT780="Pattern",B780-10,B780-4))</f>
        <v>x</v>
      </c>
      <c r="BM780" s="42" t="str">
        <f>IF(Table2[[#This Row],[Punching Required]]=0,"x",IF(AT780="Pattern",B780-8,B780-2))</f>
        <v>x</v>
      </c>
      <c r="BN780" s="42">
        <f t="shared" si="151"/>
        <v>43471</v>
      </c>
      <c r="BO780" s="39" t="str">
        <f>IF(Table2[[#This Row],[Milling]]="x","x",Table2[[#This Row],[Total Sections]]*2)</f>
        <v>x</v>
      </c>
      <c r="BP780" s="39" t="str">
        <f>IF(Table2[[#This Row],[Punching]]="x","x",Table2[Total Sections]*2)</f>
        <v>x</v>
      </c>
      <c r="BQ780" s="39">
        <f>IF(Table2[[#This Row],[Pattern]]="Pattern",Table2[Total Sections]*3,Table2[Total Sections]*1.5)</f>
        <v>22.5</v>
      </c>
      <c r="BR780" s="42"/>
      <c r="BS780" s="42"/>
      <c r="BT780" s="42"/>
      <c r="BU780" s="39"/>
      <c r="BV780" s="122" t="str">
        <f>_xlfn.IFNA(VLOOKUP(Table2[[#This Row],[Job-no]],Table4[],16,FALSE),"Ready")</f>
        <v/>
      </c>
      <c r="BW780" s="122" t="str">
        <f>_xlfn.IFNA(VLOOKUP(Table2[[#This Row],[Job-no]],Table4[],21,FALSE),"Ready")</f>
        <v/>
      </c>
      <c r="BX780" s="39" t="b">
        <f>_xlfn.IFNA(VLOOKUP(Table2[[#This Row],[Job-no]],Table4[],10,FALSE),TRUE)</f>
        <v>0</v>
      </c>
      <c r="BY780" s="39" t="str">
        <f>_xlfn.IFNA(VLOOKUP(Table2[[#This Row],[Job-no]],Table4[],22,FALSE),"Ready")</f>
        <v/>
      </c>
      <c r="BZ780" s="120">
        <f t="shared" si="152"/>
        <v>43474</v>
      </c>
      <c r="CA780" s="120" t="str">
        <f ca="1">IF(OR(Table2[[#This Row],[Saw Date]]=TODAY(),Table2[[#This Row],[Saw Date]]=TODAY()+1), Table2[[#This Row],[Saw Date]],IF(Table2[[#This Row],[Extrusion cut double saw]],"Done",""))</f>
        <v/>
      </c>
      <c r="CB780" s="120" t="str">
        <f ca="1">IF(OR(Table2[[#This Row],[Lens Date]]=TODAY(),Table2[[#This Row],[Lens Date]]=TODAY()+1), Table2[[#This Row],[Lens Date]],IF(Table2[[#This Row],[MSLens]]="Done","Done",""))</f>
        <v/>
      </c>
      <c r="CC780" s="120" t="str">
        <f ca="1">IF(OR(Table2[[#This Row],[Milling Date]]=TODAY(),Table2[[#This Row],[Milling Date]]=TODAY()+1), Table2[[#This Row],[Milling Date]],IF(Table2[[#This Row],[CNC Holes]]="Ready","Done",""))</f>
        <v/>
      </c>
      <c r="CD780" s="120" t="str">
        <f ca="1">IF(OR(Table2[[#This Row],[Welding Date]]=TODAY(),Table2[[#This Row],[Welding Date]]=TODAY()+1), Table2[[#This Row],[Welding Date]],IF(Table2[[#This Row],[Welding Corners]]="Ready","Done",""))</f>
        <v/>
      </c>
      <c r="CE780" s="120" t="str">
        <f ca="1">IF(OR(Table2[[#This Row],[Puching Date]]=TODAY(),Table2[[#This Row],[Puching Date]]=TODAY()+1), Table2[[#This Row],[Puching Date]],IF(Table2[[#This Row],[Punch Holes]]="Ready","Done",""))</f>
        <v/>
      </c>
      <c r="CF780" s="120" t="str">
        <f ca="1">IF(OR(Table2[[#This Row],[Housing Date2]]=TODAY(),Table2[[#This Row],[Housing Date2]]=TODAY()+1),Table2[[#This Row],[Housing Date2]],IF(Table2[[#This Row],[Body Assembly]],"Done",""))</f>
        <v/>
      </c>
      <c r="CG780" s="120" t="str">
        <f>_xlfn.IFNA(VLOOKUP(Table2[[#This Row],[Job-no]],Table4[],7,FALSE),"Done")</f>
        <v>Machine Shop Started</v>
      </c>
    </row>
    <row r="781" spans="1:85" x14ac:dyDescent="0.25">
      <c r="A781" t="str">
        <f>_xlfn.CONCAT(Table2[[#This Row],[Order]],"-",Table2[[#This Row],[Line]])</f>
        <v>76946-1</v>
      </c>
      <c r="B781" s="1">
        <v>43474</v>
      </c>
      <c r="C781" s="10">
        <v>76946</v>
      </c>
      <c r="D781" s="7" t="s">
        <v>2941</v>
      </c>
      <c r="E781" s="10">
        <v>1</v>
      </c>
      <c r="F781" s="10">
        <v>1</v>
      </c>
      <c r="G781" s="7" t="s">
        <v>165</v>
      </c>
      <c r="H781" s="10">
        <v>1</v>
      </c>
      <c r="I781" s="43" t="b">
        <v>1</v>
      </c>
      <c r="J781" s="43" t="b">
        <v>1</v>
      </c>
      <c r="K781" t="s">
        <v>114</v>
      </c>
      <c r="L781" s="43" t="b">
        <v>1</v>
      </c>
      <c r="M781" s="43" t="b">
        <v>1</v>
      </c>
      <c r="N781" s="43" t="b">
        <v>1</v>
      </c>
      <c r="O781" t="s">
        <v>114</v>
      </c>
      <c r="P781" t="s">
        <v>114</v>
      </c>
      <c r="Q781" t="s">
        <v>114</v>
      </c>
      <c r="R781" t="s">
        <v>114</v>
      </c>
      <c r="S781" t="s">
        <v>114</v>
      </c>
      <c r="T781" t="s">
        <v>114</v>
      </c>
      <c r="U781" t="s">
        <v>114</v>
      </c>
      <c r="V781" t="s">
        <v>114</v>
      </c>
      <c r="W781" s="5">
        <v>43469</v>
      </c>
      <c r="X781" s="7" t="s">
        <v>151</v>
      </c>
      <c r="Y781" s="7"/>
      <c r="Z781" s="7" t="s">
        <v>4590</v>
      </c>
      <c r="AA781" s="7" t="s">
        <v>114</v>
      </c>
      <c r="AB781" s="7" t="s">
        <v>74</v>
      </c>
      <c r="AC781" s="10">
        <v>12</v>
      </c>
      <c r="AD781" s="3" t="s">
        <v>5967</v>
      </c>
      <c r="AE781" s="4" t="s">
        <v>5968</v>
      </c>
      <c r="AF781" s="7"/>
      <c r="AG781" s="7" t="s">
        <v>114</v>
      </c>
      <c r="AH781" s="10">
        <v>2</v>
      </c>
      <c r="AI781" s="3" t="s">
        <v>74</v>
      </c>
      <c r="AJ781" t="s">
        <v>114</v>
      </c>
      <c r="AK781" t="s">
        <v>114</v>
      </c>
      <c r="AL781" s="43" t="b">
        <v>0</v>
      </c>
      <c r="AM781" s="3"/>
      <c r="AN781" s="3"/>
      <c r="AO781" s="43" t="b">
        <v>0</v>
      </c>
      <c r="AP781" s="3" t="b">
        <v>0</v>
      </c>
      <c r="AQ781" s="3">
        <f>VLOOKUP(Table2[[#This Row],[Job-no]],Table3[],26,FALSE)</f>
        <v>1306.5</v>
      </c>
      <c r="AR781" t="str">
        <f t="shared" si="148"/>
        <v>SLLED</v>
      </c>
      <c r="AS781" t="str">
        <f>VLOOKUP(AR781,Table1[],4,0)</f>
        <v>pendant</v>
      </c>
      <c r="AT781">
        <f>IF(BD781&gt;0,"Pattern",VLOOKUP(AR781,Table1[],5,0))</f>
        <v>0</v>
      </c>
      <c r="AU781" s="34">
        <f>IF(AT781="Pattern",WORKDAY(Table2[[#This Row],[Scheduled Ship Date]],-10),WORKDAY(Table2[[#This Row],[Scheduled Ship Date]],-4))</f>
        <v>43468</v>
      </c>
      <c r="AV781">
        <f>IF(Table2[[#This Row],[Extrusion cut double saw]]=TRUE,IF(O781="ToDo",IF(AT781="Pattern",Table2[[#This Row],[Total Sections]]*0.4,Table2[[#This Row],[Total Sections]]*0.12),0),IF(AT781="Pattern",Table2[[#This Row],[Total Sections]]*4,Table2[[#This Row],[Total Sections]]*1.2))</f>
        <v>0</v>
      </c>
      <c r="AW781" s="42"/>
      <c r="AX781" s="42">
        <f>IF(AT781="Pattern",Table2[[#This Row],[Scheduled Ship Date]]-2,Table2[[#This Row],[Scheduled Ship Date]]-3)</f>
        <v>43471</v>
      </c>
      <c r="AY781">
        <f>IF(Table2[[#This Row],[Pattern]]="Pattern",Table2[[#This Row],[Total Sections]]*4.82,Table2[[#This Row],[Total Sections]]*0.5)</f>
        <v>1</v>
      </c>
      <c r="AZ781" s="42">
        <f ca="1">TODAY()+2</f>
        <v>43469</v>
      </c>
      <c r="BA781" s="39">
        <f>((Table2[Total Sections]/Table2[Open Qty])-1)*Table2[Open Qty]*12.96</f>
        <v>12.96</v>
      </c>
      <c r="BB781" s="39"/>
      <c r="BC781" s="39" t="str">
        <f t="shared" si="149"/>
        <v>SLLED-SL 0/100-800-80-35-VL-16-W-UNV-DP-1-CT15(36)</v>
      </c>
      <c r="BD781" s="39">
        <f t="shared" si="150"/>
        <v>0</v>
      </c>
      <c r="BE781" s="39" t="b">
        <f>_xlfn.IFNA(VLOOKUP(Table2[[#This Row],[Job-no]],Table4[],9,FALSE),TRUE)</f>
        <v>1</v>
      </c>
      <c r="BF781" t="str">
        <f>VLOOKUP(AR781,Table1[],3,0)</f>
        <v>SLMLED</v>
      </c>
      <c r="BG781" s="39" t="b">
        <f>_xlfn.IFNA(VLOOKUP(Table2[[#This Row],[Job-no]],Table4[],14,FALSE),TRUE)</f>
        <v>1</v>
      </c>
      <c r="BH781" s="39" t="str">
        <f>_xlfn.IFNA(VLOOKUP(Table2[[#This Row],[Job-no]],Table4[],11,FALSE),"Done")</f>
        <v/>
      </c>
      <c r="BI781" s="39">
        <f>IF(Table2[[#This Row],[Pattern]]="Pattern",VLOOKUP(Table2[[#This Row],[Product Code]],'Routing data'!$A$2:$W$470,13,FALSE),VLOOKUP(Table2[[#This Row],[Product Code]],'Routing data'!$A$2:$W$470,3,FALSE))</f>
        <v>0</v>
      </c>
      <c r="BJ781" s="39">
        <f>IF(Table2[[#This Row],[Pattern]]="Pattern",VLOOKUP(Table2[[#This Row],[Product Code]],'Routing data'!$A$2:$W$470,14,FALSE),VLOOKUP(Table2[[#This Row],[Product Code]],'Routing data'!$A$2:$W$470,4,FALSE))</f>
        <v>0</v>
      </c>
      <c r="BK781" s="39">
        <f>VLOOKUP(Table2[[#This Row],[Product Code]],'Routing data'!A$4:W$524,16,FALSE)</f>
        <v>0</v>
      </c>
      <c r="BL781" s="42" t="str">
        <f>IF(Table2[[#This Row],[Milling Required]]=0,"x",IF(AT781="Pattern",B781-10,B781-4))</f>
        <v>x</v>
      </c>
      <c r="BM781" s="42" t="str">
        <f>IF(Table2[[#This Row],[Punching Required]]=0,"x",IF(AT781="Pattern",B781-8,B781-2))</f>
        <v>x</v>
      </c>
      <c r="BN781" s="42">
        <f t="shared" si="151"/>
        <v>43471</v>
      </c>
      <c r="BO781" s="39" t="str">
        <f>IF(Table2[[#This Row],[Milling]]="x","x",Table2[[#This Row],[Total Sections]]*2)</f>
        <v>x</v>
      </c>
      <c r="BP781" s="39" t="str">
        <f>IF(Table2[[#This Row],[Punching]]="x","x",Table2[Total Sections]*2)</f>
        <v>x</v>
      </c>
      <c r="BQ781" s="39">
        <f>IF(Table2[[#This Row],[Pattern]]="Pattern",Table2[Total Sections]*3,Table2[Total Sections]*1.5)</f>
        <v>3</v>
      </c>
      <c r="BR781" s="42"/>
      <c r="BS781" s="42"/>
      <c r="BT781" s="42"/>
      <c r="BU781" s="39"/>
      <c r="BV781" s="39" t="str">
        <f>_xlfn.IFNA(VLOOKUP(Table2[[#This Row],[Job-no]],Table4[],16,FALSE),"Ready")</f>
        <v/>
      </c>
      <c r="BW781" s="39" t="str">
        <f>_xlfn.IFNA(VLOOKUP(Table2[[#This Row],[Job-no]],Table4[],21,FALSE),"Ready")</f>
        <v/>
      </c>
      <c r="BX781" s="39" t="b">
        <f>_xlfn.IFNA(VLOOKUP(Table2[[#This Row],[Job-no]],Table4[],10,FALSE),TRUE)</f>
        <v>1</v>
      </c>
      <c r="BY781" s="39" t="str">
        <f>_xlfn.IFNA(VLOOKUP(Table2[[#This Row],[Job-no]],Table4[],22,FALSE),"Ready")</f>
        <v/>
      </c>
      <c r="BZ781" s="120">
        <f t="shared" si="152"/>
        <v>43474</v>
      </c>
      <c r="CA781" s="120" t="str">
        <f ca="1">IF(OR(Table2[[#This Row],[Saw Date]]=TODAY(),Table2[[#This Row],[Saw Date]]=TODAY()+1), Table2[[#This Row],[Saw Date]],IF(Table2[[#This Row],[Extrusion cut double saw]],"Done",""))</f>
        <v>Done</v>
      </c>
      <c r="CB781" s="120" t="str">
        <f ca="1">IF(OR(Table2[[#This Row],[Lens Date]]=TODAY(),Table2[[#This Row],[Lens Date]]=TODAY()+1), Table2[[#This Row],[Lens Date]],IF(Table2[[#This Row],[MSLens]]="Done","Done",""))</f>
        <v/>
      </c>
      <c r="CC781" s="120" t="str">
        <f ca="1">IF(OR(Table2[[#This Row],[Milling Date]]=TODAY(),Table2[[#This Row],[Milling Date]]=TODAY()+1), Table2[[#This Row],[Milling Date]],IF(Table2[[#This Row],[CNC Holes]]="Ready","Done",""))</f>
        <v/>
      </c>
      <c r="CD781" s="120" t="str">
        <f ca="1">IF(OR(Table2[[#This Row],[Welding Date]]=TODAY(),Table2[[#This Row],[Welding Date]]=TODAY()+1), Table2[[#This Row],[Welding Date]],IF(Table2[[#This Row],[Welding Corners]]="Ready","Done",""))</f>
        <v/>
      </c>
      <c r="CE781" s="120" t="str">
        <f ca="1">IF(OR(Table2[[#This Row],[Puching Date]]=TODAY(),Table2[[#This Row],[Puching Date]]=TODAY()+1), Table2[[#This Row],[Puching Date]],IF(Table2[[#This Row],[Punch Holes]]="Ready","Done",""))</f>
        <v/>
      </c>
      <c r="CF781" s="120" t="str">
        <f ca="1">IF(OR(Table2[[#This Row],[Housing Date2]]=TODAY(),Table2[[#This Row],[Housing Date2]]=TODAY()+1),Table2[[#This Row],[Housing Date2]],IF(Table2[[#This Row],[Body Assembly]],"Done",""))</f>
        <v>Done</v>
      </c>
      <c r="CG781" s="120" t="str">
        <f>_xlfn.IFNA(VLOOKUP(Table2[[#This Row],[Job-no]],Table4[],7,FALSE),"Done")</f>
        <v>Machine Shop Started</v>
      </c>
    </row>
    <row r="782" spans="1:85" x14ac:dyDescent="0.25">
      <c r="A782" t="str">
        <f>_xlfn.CONCAT(Table2[[#This Row],[Order]],"-",Table2[[#This Row],[Line]])</f>
        <v>77052-1</v>
      </c>
      <c r="B782" s="1">
        <v>43474</v>
      </c>
      <c r="C782" s="10">
        <v>77052</v>
      </c>
      <c r="D782" s="7" t="s">
        <v>2202</v>
      </c>
      <c r="E782" s="10">
        <v>1</v>
      </c>
      <c r="F782" s="10">
        <v>1</v>
      </c>
      <c r="G782" s="7" t="s">
        <v>165</v>
      </c>
      <c r="H782" s="10">
        <v>6</v>
      </c>
      <c r="I782" s="43" t="b">
        <v>1</v>
      </c>
      <c r="J782" s="43" t="b">
        <v>0</v>
      </c>
      <c r="K782" t="s">
        <v>135</v>
      </c>
      <c r="L782" s="43" t="b">
        <v>0</v>
      </c>
      <c r="M782" s="43" t="b">
        <v>1</v>
      </c>
      <c r="N782" s="43" t="b">
        <v>1</v>
      </c>
      <c r="O782" t="s">
        <v>23</v>
      </c>
      <c r="P782" t="s">
        <v>114</v>
      </c>
      <c r="Q782" t="s">
        <v>114</v>
      </c>
      <c r="R782" t="s">
        <v>114</v>
      </c>
      <c r="S782" t="s">
        <v>114</v>
      </c>
      <c r="T782" t="s">
        <v>114</v>
      </c>
      <c r="U782" t="s">
        <v>23</v>
      </c>
      <c r="V782" t="s">
        <v>114</v>
      </c>
      <c r="W782" s="5">
        <v>43469</v>
      </c>
      <c r="X782" s="7" t="s">
        <v>151</v>
      </c>
      <c r="Y782" s="7"/>
      <c r="Z782" s="7" t="s">
        <v>127</v>
      </c>
      <c r="AA782" s="7" t="s">
        <v>114</v>
      </c>
      <c r="AB782" s="7" t="s">
        <v>74</v>
      </c>
      <c r="AC782" s="10">
        <v>12</v>
      </c>
      <c r="AD782" s="3" t="s">
        <v>5967</v>
      </c>
      <c r="AE782" s="4" t="s">
        <v>5968</v>
      </c>
      <c r="AF782" s="7"/>
      <c r="AG782" s="7" t="s">
        <v>114</v>
      </c>
      <c r="AH782" s="10">
        <v>6</v>
      </c>
      <c r="AI782" s="3" t="s">
        <v>180</v>
      </c>
      <c r="AJ782" t="s">
        <v>114</v>
      </c>
      <c r="AK782" t="s">
        <v>114</v>
      </c>
      <c r="AL782" s="43" t="b">
        <v>0</v>
      </c>
      <c r="AM782" s="3"/>
      <c r="AN782" s="3"/>
      <c r="AO782" s="43" t="b">
        <v>0</v>
      </c>
      <c r="AP782" s="3" t="b">
        <v>0</v>
      </c>
      <c r="AQ782" s="3">
        <f>VLOOKUP(Table2[[#This Row],[Job-no]],Table3[],26,FALSE)</f>
        <v>3330</v>
      </c>
      <c r="AR782" t="str">
        <f t="shared" si="148"/>
        <v>BMRLED</v>
      </c>
      <c r="AS782" t="str">
        <f>VLOOKUP(AR782,Table1[],4,0)</f>
        <v>recessed</v>
      </c>
      <c r="AT782">
        <f>IF(BD782&gt;0,"Pattern",VLOOKUP(AR782,Table1[],5,0))</f>
        <v>0</v>
      </c>
      <c r="AU782" s="34">
        <f>IF(AT782="Pattern",WORKDAY(Table2[[#This Row],[Scheduled Ship Date]],-10),WORKDAY(Table2[[#This Row],[Scheduled Ship Date]],-4))</f>
        <v>43468</v>
      </c>
      <c r="AV782">
        <f>IF(Table2[[#This Row],[Extrusion cut double saw]]=TRUE,IF(O782="ToDo",IF(AT782="Pattern",Table2[[#This Row],[Total Sections]]*0.4,Table2[[#This Row],[Total Sections]]*0.12),0),IF(AT782="Pattern",Table2[[#This Row],[Total Sections]]*4,Table2[[#This Row],[Total Sections]]*1.2))</f>
        <v>0.72</v>
      </c>
      <c r="AW782" s="42"/>
      <c r="AX782" s="42">
        <f>IF(AT782="Pattern",Table2[[#This Row],[Scheduled Ship Date]]-2,Table2[[#This Row],[Scheduled Ship Date]]-3)</f>
        <v>43471</v>
      </c>
      <c r="AY782">
        <f>IF(Table2[[#This Row],[Pattern]]="Pattern",Table2[[#This Row],[Total Sections]]*4.82,Table2[[#This Row],[Total Sections]]*0.5)</f>
        <v>3</v>
      </c>
      <c r="AZ782" s="42"/>
      <c r="BA782" s="39">
        <f>((Table2[Total Sections]/Table2[Open Qty])-1)*Table2[Open Qty]*12.96</f>
        <v>0</v>
      </c>
      <c r="BB782" s="42"/>
      <c r="BC782" s="39" t="str">
        <f t="shared" si="149"/>
        <v>BMRLED-500-90-30-FL-4-W-UNV-DP-1-ST-B1(BSL310LP)</v>
      </c>
      <c r="BD782" s="39">
        <f t="shared" si="150"/>
        <v>0</v>
      </c>
      <c r="BE782" s="39" t="b">
        <f>_xlfn.IFNA(VLOOKUP(Table2[[#This Row],[Job-no]],Table4[],9,FALSE),TRUE)</f>
        <v>1</v>
      </c>
      <c r="BF782" t="str">
        <f>VLOOKUP(AR782,Table1[],3,0)</f>
        <v>B3LED</v>
      </c>
      <c r="BG782" s="39" t="b">
        <f>_xlfn.IFNA(VLOOKUP(Table2[[#This Row],[Job-no]],Table4[],14,FALSE),TRUE)</f>
        <v>1</v>
      </c>
      <c r="BH782" s="39" t="str">
        <f>_xlfn.IFNA(VLOOKUP(Table2[[#This Row],[Job-no]],Table4[],11,FALSE),"Done")</f>
        <v>Done</v>
      </c>
      <c r="BI782" s="39">
        <f>IF(Table2[[#This Row],[Pattern]]="Pattern",VLOOKUP(Table2[[#This Row],[Product Code]],'Routing data'!$A$2:$W$470,13,FALSE),VLOOKUP(Table2[[#This Row],[Product Code]],'Routing data'!$A$2:$W$470,3,FALSE))</f>
        <v>0</v>
      </c>
      <c r="BJ782" s="39">
        <f>IF(Table2[[#This Row],[Pattern]]="Pattern",VLOOKUP(Table2[[#This Row],[Product Code]],'Routing data'!$A$2:$W$470,14,FALSE),VLOOKUP(Table2[[#This Row],[Product Code]],'Routing data'!$A$2:$W$470,4,FALSE))</f>
        <v>3</v>
      </c>
      <c r="BK782" s="39">
        <f>VLOOKUP(Table2[[#This Row],[Product Code]],'Routing data'!A$4:W$524,16,FALSE)</f>
        <v>0</v>
      </c>
      <c r="BL782" s="42" t="str">
        <f>IF(Table2[[#This Row],[Milling Required]]=0,"x",IF(AT782="Pattern",B782-10,B782-4))</f>
        <v>x</v>
      </c>
      <c r="BM782" s="42">
        <f>IF(Table2[[#This Row],[Punching Required]]=0,"x",IF(AT782="Pattern",B782-8,B782-2))</f>
        <v>43472</v>
      </c>
      <c r="BN782" s="42">
        <f t="shared" si="151"/>
        <v>43471</v>
      </c>
      <c r="BO782" s="39" t="str">
        <f>IF(Table2[[#This Row],[Milling]]="x","x",Table2[[#This Row],[Total Sections]]*2)</f>
        <v>x</v>
      </c>
      <c r="BP782" s="39">
        <f>IF(Table2[[#This Row],[Punching]]="x","x",Table2[Total Sections]*2)</f>
        <v>12</v>
      </c>
      <c r="BQ782" s="39">
        <f>IF(Table2[[#This Row],[Pattern]]="Pattern",Table2[Total Sections]*3,Table2[Total Sections]*1.5)</f>
        <v>9</v>
      </c>
      <c r="BR782" s="42"/>
      <c r="BS782" s="42">
        <f ca="1">TODAY()</f>
        <v>43467</v>
      </c>
      <c r="BT782" s="42"/>
      <c r="BU782" s="39"/>
      <c r="BV782" s="122" t="str">
        <f>_xlfn.IFNA(VLOOKUP(Table2[[#This Row],[Job-no]],Table4[],16,FALSE),"Ready")</f>
        <v/>
      </c>
      <c r="BW782" s="122" t="str">
        <f>_xlfn.IFNA(VLOOKUP(Table2[[#This Row],[Job-no]],Table4[],21,FALSE),"Ready")</f>
        <v>ToDo</v>
      </c>
      <c r="BX782" s="39" t="b">
        <f>_xlfn.IFNA(VLOOKUP(Table2[[#This Row],[Job-no]],Table4[],10,FALSE),TRUE)</f>
        <v>0</v>
      </c>
      <c r="BY782" s="39" t="str">
        <f>_xlfn.IFNA(VLOOKUP(Table2[[#This Row],[Job-no]],Table4[],22,FALSE),"Ready")</f>
        <v/>
      </c>
      <c r="BZ782" s="120">
        <f t="shared" si="152"/>
        <v>43474</v>
      </c>
      <c r="CA782" s="120" t="str">
        <f ca="1">IF(OR(Table2[[#This Row],[Saw Date]]=TODAY(),Table2[[#This Row],[Saw Date]]=TODAY()+1), Table2[[#This Row],[Saw Date]],IF(Table2[[#This Row],[Extrusion cut double saw]],"Done",""))</f>
        <v>Done</v>
      </c>
      <c r="CB782" s="120" t="str">
        <f ca="1">IF(OR(Table2[[#This Row],[Lens Date]]=TODAY(),Table2[[#This Row],[Lens Date]]=TODAY()+1), Table2[[#This Row],[Lens Date]],IF(Table2[[#This Row],[MSLens]]="Done","Done",""))</f>
        <v>Done</v>
      </c>
      <c r="CC782" s="120" t="str">
        <f ca="1">IF(OR(Table2[[#This Row],[Milling Date]]=TODAY(),Table2[[#This Row],[Milling Date]]=TODAY()+1), Table2[[#This Row],[Milling Date]],IF(Table2[[#This Row],[CNC Holes]]="Ready","Done",""))</f>
        <v/>
      </c>
      <c r="CD782" s="120" t="str">
        <f ca="1">IF(OR(Table2[[#This Row],[Welding Date]]=TODAY(),Table2[[#This Row],[Welding Date]]=TODAY()+1), Table2[[#This Row],[Welding Date]],IF(Table2[[#This Row],[Welding Corners]]="Ready","Done",""))</f>
        <v/>
      </c>
      <c r="CE782" s="120">
        <f ca="1">IF(OR(Table2[[#This Row],[Puching Date]]=TODAY(),Table2[[#This Row],[Puching Date]]=TODAY()+1), Table2[[#This Row],[Puching Date]],IF(Table2[[#This Row],[Punch Holes]]="Ready","Done",""))</f>
        <v>43467</v>
      </c>
      <c r="CF782" s="120" t="str">
        <f ca="1">IF(OR(Table2[[#This Row],[Housing Date2]]=TODAY(),Table2[[#This Row],[Housing Date2]]=TODAY()+1),Table2[[#This Row],[Housing Date2]],IF(Table2[[#This Row],[Body Assembly]],"Done",""))</f>
        <v/>
      </c>
      <c r="CG782" s="120" t="str">
        <f>_xlfn.IFNA(VLOOKUP(Table2[[#This Row],[Job-no]],Table4[],7,FALSE),"Done")</f>
        <v>Machine Shop Started</v>
      </c>
    </row>
    <row r="783" spans="1:85" x14ac:dyDescent="0.25">
      <c r="A783" t="str">
        <f>_xlfn.CONCAT(Table2[[#This Row],[Order]],"-",Table2[[#This Row],[Line]])</f>
        <v>77052-2</v>
      </c>
      <c r="B783" s="1">
        <v>43474</v>
      </c>
      <c r="C783" s="10">
        <v>77052</v>
      </c>
      <c r="D783" s="7" t="s">
        <v>2203</v>
      </c>
      <c r="E783" s="10">
        <v>2</v>
      </c>
      <c r="F783" s="10">
        <v>1</v>
      </c>
      <c r="G783" s="7" t="s">
        <v>165</v>
      </c>
      <c r="H783" s="10">
        <v>21</v>
      </c>
      <c r="I783" s="43" t="b">
        <v>1</v>
      </c>
      <c r="J783" s="43" t="b">
        <v>0</v>
      </c>
      <c r="K783" t="s">
        <v>135</v>
      </c>
      <c r="L783" s="43" t="b">
        <v>0</v>
      </c>
      <c r="M783" s="43" t="b">
        <v>1</v>
      </c>
      <c r="N783" s="43" t="b">
        <v>1</v>
      </c>
      <c r="O783" t="s">
        <v>23</v>
      </c>
      <c r="P783" t="s">
        <v>114</v>
      </c>
      <c r="Q783" t="s">
        <v>114</v>
      </c>
      <c r="R783" t="s">
        <v>114</v>
      </c>
      <c r="S783" t="s">
        <v>114</v>
      </c>
      <c r="T783" t="s">
        <v>114</v>
      </c>
      <c r="U783" t="s">
        <v>23</v>
      </c>
      <c r="V783" t="s">
        <v>114</v>
      </c>
      <c r="W783" s="5">
        <v>43469</v>
      </c>
      <c r="X783" s="7" t="s">
        <v>151</v>
      </c>
      <c r="Y783" s="7"/>
      <c r="Z783" s="7" t="s">
        <v>127</v>
      </c>
      <c r="AA783" s="7" t="s">
        <v>114</v>
      </c>
      <c r="AB783" s="7" t="s">
        <v>74</v>
      </c>
      <c r="AC783" s="10">
        <v>12</v>
      </c>
      <c r="AD783" s="3" t="s">
        <v>5967</v>
      </c>
      <c r="AE783" s="4" t="s">
        <v>5968</v>
      </c>
      <c r="AF783" s="7"/>
      <c r="AG783" s="7" t="s">
        <v>114</v>
      </c>
      <c r="AH783" s="10">
        <v>21</v>
      </c>
      <c r="AI783" s="3" t="s">
        <v>180</v>
      </c>
      <c r="AJ783" t="s">
        <v>114</v>
      </c>
      <c r="AK783" t="s">
        <v>114</v>
      </c>
      <c r="AL783" s="43" t="b">
        <v>0</v>
      </c>
      <c r="AM783" s="3"/>
      <c r="AN783" s="3"/>
      <c r="AO783" s="43" t="b">
        <v>0</v>
      </c>
      <c r="AP783" s="3" t="b">
        <v>0</v>
      </c>
      <c r="AQ783" s="3">
        <f>VLOOKUP(Table2[[#This Row],[Job-no]],Table3[],26,FALSE)</f>
        <v>7560</v>
      </c>
      <c r="AR783" t="str">
        <f t="shared" si="148"/>
        <v>BMRLED</v>
      </c>
      <c r="AS783" t="str">
        <f>VLOOKUP(AR783,Table1[],4,0)</f>
        <v>recessed</v>
      </c>
      <c r="AT783">
        <f>IF(BD783&gt;0,"Pattern",VLOOKUP(AR783,Table1[],5,0))</f>
        <v>0</v>
      </c>
      <c r="AU783" s="34">
        <f>IF(AT783="Pattern",WORKDAY(Table2[[#This Row],[Scheduled Ship Date]],-10),WORKDAY(Table2[[#This Row],[Scheduled Ship Date]],-4))</f>
        <v>43468</v>
      </c>
      <c r="AV783">
        <f>IF(Table2[[#This Row],[Extrusion cut double saw]]=TRUE,IF(O783="ToDo",IF(AT783="Pattern",Table2[[#This Row],[Total Sections]]*0.4,Table2[[#This Row],[Total Sections]]*0.12),0),IF(AT783="Pattern",Table2[[#This Row],[Total Sections]]*4,Table2[[#This Row],[Total Sections]]*1.2))</f>
        <v>2.52</v>
      </c>
      <c r="AW783" s="42"/>
      <c r="AX783" s="42">
        <f>IF(AT783="Pattern",Table2[[#This Row],[Scheduled Ship Date]]-2,Table2[[#This Row],[Scheduled Ship Date]]-3)</f>
        <v>43471</v>
      </c>
      <c r="AY783">
        <f>IF(Table2[[#This Row],[Pattern]]="Pattern",Table2[[#This Row],[Total Sections]]*4.82,Table2[[#This Row],[Total Sections]]*0.5)</f>
        <v>10.5</v>
      </c>
      <c r="AZ783" s="42"/>
      <c r="BA783" s="39">
        <f>((Table2[Total Sections]/Table2[Open Qty])-1)*Table2[Open Qty]*12.96</f>
        <v>0</v>
      </c>
      <c r="BB783" s="42"/>
      <c r="BC783" s="39" t="str">
        <f t="shared" si="149"/>
        <v>BMRLED-500-90-30-FL-4-W-UNV-DP-1-ST</v>
      </c>
      <c r="BD783" s="39">
        <f t="shared" si="150"/>
        <v>0</v>
      </c>
      <c r="BE783" s="39" t="b">
        <f>_xlfn.IFNA(VLOOKUP(Table2[[#This Row],[Job-no]],Table4[],9,FALSE),TRUE)</f>
        <v>1</v>
      </c>
      <c r="BF783" t="str">
        <f>VLOOKUP(AR783,Table1[],3,0)</f>
        <v>B3LED</v>
      </c>
      <c r="BG783" s="39" t="b">
        <f>_xlfn.IFNA(VLOOKUP(Table2[[#This Row],[Job-no]],Table4[],14,FALSE),TRUE)</f>
        <v>1</v>
      </c>
      <c r="BH783" s="39" t="str">
        <f>_xlfn.IFNA(VLOOKUP(Table2[[#This Row],[Job-no]],Table4[],11,FALSE),"Done")</f>
        <v>Done</v>
      </c>
      <c r="BI783" s="39">
        <f>IF(Table2[[#This Row],[Pattern]]="Pattern",VLOOKUP(Table2[[#This Row],[Product Code]],'Routing data'!$A$2:$W$470,13,FALSE),VLOOKUP(Table2[[#This Row],[Product Code]],'Routing data'!$A$2:$W$470,3,FALSE))</f>
        <v>0</v>
      </c>
      <c r="BJ783" s="39">
        <f>IF(Table2[[#This Row],[Pattern]]="Pattern",VLOOKUP(Table2[[#This Row],[Product Code]],'Routing data'!$A$2:$W$470,14,FALSE),VLOOKUP(Table2[[#This Row],[Product Code]],'Routing data'!$A$2:$W$470,4,FALSE))</f>
        <v>3</v>
      </c>
      <c r="BK783" s="39">
        <f>VLOOKUP(Table2[[#This Row],[Product Code]],'Routing data'!A$4:W$524,16,FALSE)</f>
        <v>0</v>
      </c>
      <c r="BL783" s="42" t="str">
        <f>IF(Table2[[#This Row],[Milling Required]]=0,"x",IF(AT783="Pattern",B783-10,B783-4))</f>
        <v>x</v>
      </c>
      <c r="BM783" s="42">
        <f>IF(Table2[[#This Row],[Punching Required]]=0,"x",IF(AT783="Pattern",B783-8,B783-2))</f>
        <v>43472</v>
      </c>
      <c r="BN783" s="42">
        <f t="shared" si="151"/>
        <v>43471</v>
      </c>
      <c r="BO783" s="39" t="str">
        <f>IF(Table2[[#This Row],[Milling]]="x","x",Table2[[#This Row],[Total Sections]]*2)</f>
        <v>x</v>
      </c>
      <c r="BP783" s="39">
        <f>IF(Table2[[#This Row],[Punching]]="x","x",Table2[Total Sections]*2)</f>
        <v>42</v>
      </c>
      <c r="BQ783" s="39">
        <f>IF(Table2[[#This Row],[Pattern]]="Pattern",Table2[Total Sections]*3,Table2[Total Sections]*1.5)</f>
        <v>31.5</v>
      </c>
      <c r="BR783" s="42"/>
      <c r="BS783" s="42">
        <f ca="1">TODAY()</f>
        <v>43467</v>
      </c>
      <c r="BT783" s="42"/>
      <c r="BU783" s="39"/>
      <c r="BV783" s="39" t="str">
        <f>_xlfn.IFNA(VLOOKUP(Table2[[#This Row],[Job-no]],Table4[],16,FALSE),"Ready")</f>
        <v/>
      </c>
      <c r="BW783" s="39" t="str">
        <f>_xlfn.IFNA(VLOOKUP(Table2[[#This Row],[Job-no]],Table4[],21,FALSE),"Ready")</f>
        <v>ToDo</v>
      </c>
      <c r="BX783" s="39" t="b">
        <f>_xlfn.IFNA(VLOOKUP(Table2[[#This Row],[Job-no]],Table4[],10,FALSE),TRUE)</f>
        <v>0</v>
      </c>
      <c r="BY783" s="39" t="str">
        <f>_xlfn.IFNA(VLOOKUP(Table2[[#This Row],[Job-no]],Table4[],22,FALSE),"Ready")</f>
        <v/>
      </c>
      <c r="BZ783" s="120">
        <f t="shared" si="152"/>
        <v>43474</v>
      </c>
      <c r="CA783" s="120" t="str">
        <f ca="1">IF(OR(Table2[[#This Row],[Saw Date]]=TODAY(),Table2[[#This Row],[Saw Date]]=TODAY()+1), Table2[[#This Row],[Saw Date]],IF(Table2[[#This Row],[Extrusion cut double saw]],"Done",""))</f>
        <v>Done</v>
      </c>
      <c r="CB783" s="120" t="str">
        <f ca="1">IF(OR(Table2[[#This Row],[Lens Date]]=TODAY(),Table2[[#This Row],[Lens Date]]=TODAY()+1), Table2[[#This Row],[Lens Date]],IF(Table2[[#This Row],[MSLens]]="Done","Done",""))</f>
        <v>Done</v>
      </c>
      <c r="CC783" s="120" t="str">
        <f ca="1">IF(OR(Table2[[#This Row],[Milling Date]]=TODAY(),Table2[[#This Row],[Milling Date]]=TODAY()+1), Table2[[#This Row],[Milling Date]],IF(Table2[[#This Row],[CNC Holes]]="Ready","Done",""))</f>
        <v/>
      </c>
      <c r="CD783" s="120" t="str">
        <f ca="1">IF(OR(Table2[[#This Row],[Welding Date]]=TODAY(),Table2[[#This Row],[Welding Date]]=TODAY()+1), Table2[[#This Row],[Welding Date]],IF(Table2[[#This Row],[Welding Corners]]="Ready","Done",""))</f>
        <v/>
      </c>
      <c r="CE783" s="120">
        <f ca="1">IF(OR(Table2[[#This Row],[Puching Date]]=TODAY(),Table2[[#This Row],[Puching Date]]=TODAY()+1), Table2[[#This Row],[Puching Date]],IF(Table2[[#This Row],[Punch Holes]]="Ready","Done",""))</f>
        <v>43467</v>
      </c>
      <c r="CF783" s="120" t="str">
        <f ca="1">IF(OR(Table2[[#This Row],[Housing Date2]]=TODAY(),Table2[[#This Row],[Housing Date2]]=TODAY()+1),Table2[[#This Row],[Housing Date2]],IF(Table2[[#This Row],[Body Assembly]],"Done",""))</f>
        <v/>
      </c>
      <c r="CG783" s="120" t="str">
        <f>_xlfn.IFNA(VLOOKUP(Table2[[#This Row],[Job-no]],Table4[],7,FALSE),"Done")</f>
        <v>Machine Shop Started</v>
      </c>
    </row>
    <row r="784" spans="1:85" x14ac:dyDescent="0.25">
      <c r="A784" t="str">
        <f>_xlfn.CONCAT(Table2[[#This Row],[Order]],"-",Table2[[#This Row],[Line]])</f>
        <v>77052-3</v>
      </c>
      <c r="B784" s="1">
        <v>43474</v>
      </c>
      <c r="C784" s="10">
        <v>77052</v>
      </c>
      <c r="D784" s="7" t="s">
        <v>2205</v>
      </c>
      <c r="E784" s="10">
        <v>3</v>
      </c>
      <c r="F784" s="10">
        <v>1</v>
      </c>
      <c r="G784" s="7" t="s">
        <v>165</v>
      </c>
      <c r="H784" s="10">
        <v>1</v>
      </c>
      <c r="I784" s="43" t="b">
        <v>1</v>
      </c>
      <c r="J784" s="43" t="b">
        <v>0</v>
      </c>
      <c r="K784" t="s">
        <v>114</v>
      </c>
      <c r="L784" s="43" t="b">
        <v>0</v>
      </c>
      <c r="M784" s="43" t="b">
        <v>1</v>
      </c>
      <c r="N784" s="43" t="b">
        <v>1</v>
      </c>
      <c r="O784" t="s">
        <v>23</v>
      </c>
      <c r="P784" t="s">
        <v>114</v>
      </c>
      <c r="Q784" t="s">
        <v>114</v>
      </c>
      <c r="R784" t="s">
        <v>114</v>
      </c>
      <c r="S784" t="s">
        <v>114</v>
      </c>
      <c r="T784" t="s">
        <v>114</v>
      </c>
      <c r="U784" t="s">
        <v>23</v>
      </c>
      <c r="V784" t="s">
        <v>23</v>
      </c>
      <c r="W784" s="5">
        <v>43469</v>
      </c>
      <c r="X784" s="7" t="s">
        <v>151</v>
      </c>
      <c r="Y784" s="7"/>
      <c r="Z784" s="7" t="s">
        <v>4541</v>
      </c>
      <c r="AA784" s="7" t="s">
        <v>114</v>
      </c>
      <c r="AB784" s="7" t="s">
        <v>74</v>
      </c>
      <c r="AC784" s="10">
        <v>12</v>
      </c>
      <c r="AD784" s="3" t="s">
        <v>5967</v>
      </c>
      <c r="AE784" s="4" t="s">
        <v>5968</v>
      </c>
      <c r="AF784" s="7"/>
      <c r="AG784" s="7" t="s">
        <v>114</v>
      </c>
      <c r="AH784" s="10">
        <v>10</v>
      </c>
      <c r="AI784" s="3" t="s">
        <v>180</v>
      </c>
      <c r="AJ784" t="s">
        <v>114</v>
      </c>
      <c r="AK784" t="s">
        <v>114</v>
      </c>
      <c r="AL784" s="43" t="b">
        <v>0</v>
      </c>
      <c r="AM784" s="3"/>
      <c r="AN784" s="3"/>
      <c r="AO784" s="43" t="b">
        <v>0</v>
      </c>
      <c r="AP784" s="3" t="b">
        <v>0</v>
      </c>
      <c r="AQ784" s="3">
        <f>VLOOKUP(Table2[[#This Row],[Job-no]],Table3[],26,FALSE)</f>
        <v>5120</v>
      </c>
      <c r="AR784" t="str">
        <f t="shared" si="148"/>
        <v>BMRLEDPAT</v>
      </c>
      <c r="AS784" t="str">
        <f>VLOOKUP(AR784,Table1[],4,0)</f>
        <v>recessed</v>
      </c>
      <c r="AT784" t="str">
        <f>IF(BD784&gt;0,"Pattern",VLOOKUP(AR784,Table1[],5,0))</f>
        <v>Pattern</v>
      </c>
      <c r="AU784" s="34">
        <f>IF(AT784="Pattern",WORKDAY(Table2[[#This Row],[Scheduled Ship Date]],-10),WORKDAY(Table2[[#This Row],[Scheduled Ship Date]],-4))</f>
        <v>43460</v>
      </c>
      <c r="AV784">
        <f>IF(Table2[[#This Row],[Extrusion cut double saw]]=TRUE,IF(O784="ToDo",IF(AT784="Pattern",Table2[[#This Row],[Total Sections]]*0.4,Table2[[#This Row],[Total Sections]]*0.12),0),IF(AT784="Pattern",Table2[[#This Row],[Total Sections]]*4,Table2[[#This Row],[Total Sections]]*1.2))</f>
        <v>4</v>
      </c>
      <c r="AW784" s="42"/>
      <c r="AX784" s="42">
        <f>IF(AT784="Pattern",Table2[[#This Row],[Scheduled Ship Date]]-2,Table2[[#This Row],[Scheduled Ship Date]]-3)</f>
        <v>43472</v>
      </c>
      <c r="AY784">
        <f>IF(Table2[[#This Row],[Pattern]]="Pattern",Table2[[#This Row],[Total Sections]]*4.82,Table2[[#This Row],[Total Sections]]*0.5)</f>
        <v>48.2</v>
      </c>
      <c r="AZ784" s="42">
        <f t="shared" ref="AZ784:AZ790" ca="1" si="153">TODAY()+2</f>
        <v>43469</v>
      </c>
      <c r="BA784" s="39">
        <f>((Table2[Total Sections]/Table2[Open Qty])-1)*Table2[Open Qty]*12.96</f>
        <v>116.64000000000001</v>
      </c>
      <c r="BB784" s="39"/>
      <c r="BC784" s="39" t="str">
        <f t="shared" si="149"/>
        <v>BMRLEDPAT-REC-90-500-90-30-SO-FL-52-NL-W-UNV-DP-1-DS-C(ST MOUNTING ON INSIDE)</v>
      </c>
      <c r="BD784" s="39">
        <f t="shared" si="150"/>
        <v>0</v>
      </c>
      <c r="BE784" s="39" t="b">
        <f>_xlfn.IFNA(VLOOKUP(Table2[[#This Row],[Job-no]],Table4[],9,FALSE),TRUE)</f>
        <v>1</v>
      </c>
      <c r="BF784" t="str">
        <f>VLOOKUP(AR784,Table1[],3,0)</f>
        <v>B3LED</v>
      </c>
      <c r="BG784" s="39" t="b">
        <f>_xlfn.IFNA(VLOOKUP(Table2[[#This Row],[Job-no]],Table4[],14,FALSE),TRUE)</f>
        <v>1</v>
      </c>
      <c r="BH784" s="39" t="str">
        <f>_xlfn.IFNA(VLOOKUP(Table2[[#This Row],[Job-no]],Table4[],11,FALSE),"Done")</f>
        <v/>
      </c>
      <c r="BI784" s="39">
        <f>IF(Table2[[#This Row],[Pattern]]="Pattern",VLOOKUP(Table2[[#This Row],[Product Code]],'Routing data'!$A$2:$W$470,13,FALSE),VLOOKUP(Table2[[#This Row],[Product Code]],'Routing data'!$A$2:$W$470,3,FALSE))</f>
        <v>0</v>
      </c>
      <c r="BJ784" s="39">
        <f>IF(Table2[[#This Row],[Pattern]]="Pattern",VLOOKUP(Table2[[#This Row],[Product Code]],'Routing data'!$A$2:$W$470,14,FALSE),VLOOKUP(Table2[[#This Row],[Product Code]],'Routing data'!$A$2:$W$470,4,FALSE))</f>
        <v>3</v>
      </c>
      <c r="BK784" s="39">
        <f>VLOOKUP(Table2[[#This Row],[Product Code]],'Routing data'!A$4:W$524,16,FALSE)</f>
        <v>5</v>
      </c>
      <c r="BL784" s="42" t="str">
        <f>IF(Table2[[#This Row],[Milling Required]]=0,"x",IF(AT784="Pattern",B784-10,B784-4))</f>
        <v>x</v>
      </c>
      <c r="BM784" s="42">
        <f>IF(Table2[[#This Row],[Punching Required]]=0,"x",IF(AT784="Pattern",B784-8,B784-2))</f>
        <v>43466</v>
      </c>
      <c r="BN784" s="42">
        <f t="shared" si="151"/>
        <v>43472</v>
      </c>
      <c r="BO784" s="39" t="str">
        <f>IF(Table2[[#This Row],[Milling]]="x","x",Table2[[#This Row],[Total Sections]]*2)</f>
        <v>x</v>
      </c>
      <c r="BP784" s="39">
        <f>IF(Table2[[#This Row],[Punching]]="x","x",Table2[Total Sections]*2)</f>
        <v>20</v>
      </c>
      <c r="BQ784" s="39">
        <f>IF(Table2[[#This Row],[Pattern]]="Pattern",Table2[Total Sections]*3,Table2[Total Sections]*1.5)</f>
        <v>30</v>
      </c>
      <c r="BR784" s="42"/>
      <c r="BS784" s="42">
        <f ca="1">TODAY()</f>
        <v>43467</v>
      </c>
      <c r="BT784" s="42"/>
      <c r="BU784" s="39"/>
      <c r="BV784" s="39" t="str">
        <f>_xlfn.IFNA(VLOOKUP(Table2[[#This Row],[Job-no]],Table4[],16,FALSE),"Ready")</f>
        <v/>
      </c>
      <c r="BW784" s="39" t="str">
        <f>_xlfn.IFNA(VLOOKUP(Table2[[#This Row],[Job-no]],Table4[],21,FALSE),"Ready")</f>
        <v>ToDo</v>
      </c>
      <c r="BX784" s="39" t="b">
        <f>_xlfn.IFNA(VLOOKUP(Table2[[#This Row],[Job-no]],Table4[],10,FALSE),TRUE)</f>
        <v>0</v>
      </c>
      <c r="BY784" s="39" t="str">
        <f>_xlfn.IFNA(VLOOKUP(Table2[[#This Row],[Job-no]],Table4[],22,FALSE),"Ready")</f>
        <v>ToDo</v>
      </c>
      <c r="BZ784" s="120">
        <f t="shared" si="152"/>
        <v>43474</v>
      </c>
      <c r="CA784" s="120" t="str">
        <f ca="1">IF(OR(Table2[[#This Row],[Saw Date]]=TODAY(),Table2[[#This Row],[Saw Date]]=TODAY()+1), Table2[[#This Row],[Saw Date]],IF(Table2[[#This Row],[Extrusion cut double saw]],"Done",""))</f>
        <v>Done</v>
      </c>
      <c r="CB784" s="120" t="str">
        <f ca="1">IF(OR(Table2[[#This Row],[Lens Date]]=TODAY(),Table2[[#This Row],[Lens Date]]=TODAY()+1), Table2[[#This Row],[Lens Date]],IF(Table2[[#This Row],[MSLens]]="Done","Done",""))</f>
        <v/>
      </c>
      <c r="CC784" s="120" t="str">
        <f ca="1">IF(OR(Table2[[#This Row],[Milling Date]]=TODAY(),Table2[[#This Row],[Milling Date]]=TODAY()+1), Table2[[#This Row],[Milling Date]],IF(Table2[[#This Row],[CNC Holes]]="Ready","Done",""))</f>
        <v/>
      </c>
      <c r="CD784" s="120" t="str">
        <f ca="1">IF(OR(Table2[[#This Row],[Welding Date]]=TODAY(),Table2[[#This Row],[Welding Date]]=TODAY()+1), Table2[[#This Row],[Welding Date]],IF(Table2[[#This Row],[Welding Corners]]="Ready","Done",""))</f>
        <v/>
      </c>
      <c r="CE784" s="120">
        <f ca="1">IF(OR(Table2[[#This Row],[Puching Date]]=TODAY(),Table2[[#This Row],[Puching Date]]=TODAY()+1), Table2[[#This Row],[Puching Date]],IF(Table2[[#This Row],[Punch Holes]]="Ready","Done",""))</f>
        <v>43467</v>
      </c>
      <c r="CF784" s="120" t="str">
        <f ca="1">IF(OR(Table2[[#This Row],[Housing Date2]]=TODAY(),Table2[[#This Row],[Housing Date2]]=TODAY()+1),Table2[[#This Row],[Housing Date2]],IF(Table2[[#This Row],[Body Assembly]],"Done",""))</f>
        <v/>
      </c>
      <c r="CG784" s="120" t="str">
        <f>_xlfn.IFNA(VLOOKUP(Table2[[#This Row],[Job-no]],Table4[],7,FALSE),"Done")</f>
        <v>Machine Shop Started</v>
      </c>
    </row>
    <row r="785" spans="1:85" x14ac:dyDescent="0.25">
      <c r="A785" s="39" t="str">
        <f>_xlfn.CONCAT(Table2[[#This Row],[Order]],"-",Table2[[#This Row],[Line]])</f>
        <v>77138-2</v>
      </c>
      <c r="B785" s="1">
        <v>43474</v>
      </c>
      <c r="C785" s="10">
        <v>77138</v>
      </c>
      <c r="D785" s="7" t="s">
        <v>3017</v>
      </c>
      <c r="E785" s="10">
        <v>2</v>
      </c>
      <c r="F785" s="10">
        <v>1</v>
      </c>
      <c r="G785" s="7" t="s">
        <v>165</v>
      </c>
      <c r="H785" s="10">
        <v>1</v>
      </c>
      <c r="I785" s="43" t="b">
        <v>1</v>
      </c>
      <c r="J785" s="43" t="b">
        <v>0</v>
      </c>
      <c r="K785" t="s">
        <v>114</v>
      </c>
      <c r="L785" s="43" t="b">
        <v>0</v>
      </c>
      <c r="M785" s="43" t="b">
        <v>0</v>
      </c>
      <c r="N785" s="43" t="b">
        <v>0</v>
      </c>
      <c r="O785" t="s">
        <v>114</v>
      </c>
      <c r="P785" t="s">
        <v>114</v>
      </c>
      <c r="Q785" t="s">
        <v>114</v>
      </c>
      <c r="R785" t="s">
        <v>114</v>
      </c>
      <c r="S785" t="s">
        <v>114</v>
      </c>
      <c r="T785" t="s">
        <v>114</v>
      </c>
      <c r="U785" t="s">
        <v>114</v>
      </c>
      <c r="V785" t="s">
        <v>114</v>
      </c>
      <c r="W785" s="5">
        <v>43469</v>
      </c>
      <c r="X785" s="7" t="s">
        <v>151</v>
      </c>
      <c r="Y785" s="7"/>
      <c r="Z785" s="7" t="s">
        <v>4619</v>
      </c>
      <c r="AA785" s="7" t="s">
        <v>114</v>
      </c>
      <c r="AB785" s="7" t="s">
        <v>74</v>
      </c>
      <c r="AC785" s="10">
        <v>7</v>
      </c>
      <c r="AD785" s="3" t="s">
        <v>5967</v>
      </c>
      <c r="AE785" s="4" t="s">
        <v>5968</v>
      </c>
      <c r="AF785" s="7"/>
      <c r="AG785" s="7" t="s">
        <v>114</v>
      </c>
      <c r="AH785" s="10">
        <v>1</v>
      </c>
      <c r="AI785" s="3" t="s">
        <v>74</v>
      </c>
      <c r="AJ785" t="s">
        <v>114</v>
      </c>
      <c r="AK785" t="s">
        <v>114</v>
      </c>
      <c r="AL785" s="43" t="b">
        <v>0</v>
      </c>
      <c r="AM785" s="3"/>
      <c r="AN785" s="3"/>
      <c r="AO785" s="43" t="b">
        <v>0</v>
      </c>
      <c r="AP785" s="3" t="b">
        <v>0</v>
      </c>
      <c r="AQ785" s="3">
        <f>VLOOKUP(Table2[[#This Row],[Job-no]],Table3[],26,FALSE)</f>
        <v>406</v>
      </c>
      <c r="AR785" t="str">
        <f t="shared" si="148"/>
        <v>BMPRLED</v>
      </c>
      <c r="AS785" t="str">
        <f>VLOOKUP(AR785,Table1[],4,0)</f>
        <v>recessed</v>
      </c>
      <c r="AT785">
        <f>IF(BD785&gt;0,"Pattern",VLOOKUP(AR785,Table1[],5,0))</f>
        <v>0</v>
      </c>
      <c r="AU785" s="34">
        <f>IF(AT785="Pattern",WORKDAY(Table2[[#This Row],[Scheduled Ship Date]],-10),WORKDAY(Table2[[#This Row],[Scheduled Ship Date]],-4))</f>
        <v>43468</v>
      </c>
      <c r="AV785" s="39">
        <f>IF(Table2[[#This Row],[Extrusion cut double saw]]=TRUE,IF(O785="ToDo",IF(AT785="Pattern",Table2[[#This Row],[Total Sections]]*0.4,Table2[[#This Row],[Total Sections]]*0.12),0),IF(AT785="Pattern",Table2[[#This Row],[Total Sections]]*4,Table2[[#This Row],[Total Sections]]*1.2))</f>
        <v>1.2</v>
      </c>
      <c r="AW785" s="42">
        <f t="shared" ref="AW785:AW790" ca="1" si="154">TODAY()+2</f>
        <v>43469</v>
      </c>
      <c r="AX785" s="42">
        <f>IF(AT785="Pattern",Table2[[#This Row],[Scheduled Ship Date]]-2,Table2[[#This Row],[Scheduled Ship Date]]-3)</f>
        <v>43471</v>
      </c>
      <c r="AY785" s="39">
        <f>IF(Table2[[#This Row],[Pattern]]="Pattern",Table2[[#This Row],[Total Sections]]*4.82,Table2[[#This Row],[Total Sections]]*0.5)</f>
        <v>0.5</v>
      </c>
      <c r="AZ785" s="42">
        <f t="shared" ca="1" si="153"/>
        <v>43469</v>
      </c>
      <c r="BA785" s="39">
        <f>((Table2[Total Sections]/Table2[Open Qty])-1)*Table2[Open Qty]*12.96</f>
        <v>0</v>
      </c>
      <c r="BB785" s="39"/>
      <c r="BC785" s="39" t="str">
        <f t="shared" si="149"/>
        <v>BMPRLED-400-90-35-RG2-4-W-UNV-DP-1-DS-TS(1)-CP</v>
      </c>
      <c r="BD785" s="39">
        <f t="shared" si="150"/>
        <v>0</v>
      </c>
      <c r="BE785" s="39" t="b">
        <f>_xlfn.IFNA(VLOOKUP(Table2[[#This Row],[Job-no]],Table4[],9,FALSE),TRUE)</f>
        <v>1</v>
      </c>
      <c r="BF785" s="39"/>
      <c r="BG785" s="39" t="b">
        <f>_xlfn.IFNA(VLOOKUP(Table2[[#This Row],[Job-no]],Table4[],14,FALSE),TRUE)</f>
        <v>0</v>
      </c>
      <c r="BH785" s="39" t="str">
        <f>_xlfn.IFNA(VLOOKUP(Table2[[#This Row],[Job-no]],Table4[],11,FALSE),"Done")</f>
        <v/>
      </c>
      <c r="BI785" s="39">
        <f>IF(Table2[[#This Row],[Pattern]]="Pattern",VLOOKUP(Table2[[#This Row],[Product Code]],'Routing data'!$A$2:$W$470,13,FALSE),VLOOKUP(Table2[[#This Row],[Product Code]],'Routing data'!$A$2:$W$470,3,FALSE))</f>
        <v>0</v>
      </c>
      <c r="BJ785" s="39">
        <f>IF(Table2[[#This Row],[Pattern]]="Pattern",VLOOKUP(Table2[[#This Row],[Product Code]],'Routing data'!$A$2:$W$470,14,FALSE),VLOOKUP(Table2[[#This Row],[Product Code]],'Routing data'!$A$2:$W$470,4,FALSE))</f>
        <v>3</v>
      </c>
      <c r="BK785" s="39">
        <f>VLOOKUP(Table2[[#This Row],[Product Code]],'Routing data'!A$4:W$524,16,FALSE)</f>
        <v>0</v>
      </c>
      <c r="BL785" s="42" t="str">
        <f>IF(Table2[[#This Row],[Milling Required]]=0,"x",IF(AT785="Pattern",B785-10,B785-4))</f>
        <v>x</v>
      </c>
      <c r="BM785" s="39"/>
      <c r="BN785" s="42">
        <f t="shared" si="151"/>
        <v>43471</v>
      </c>
      <c r="BO785" s="39" t="str">
        <f>IF(Table2[[#This Row],[Milling]]="x","x",Table2[[#This Row],[Total Sections]]*2)</f>
        <v>x</v>
      </c>
      <c r="BP785" s="39">
        <f>IF(Table2[[#This Row],[Punching]]="x","x",Table2[Total Sections]*2)</f>
        <v>2</v>
      </c>
      <c r="BQ785" s="39">
        <f>IF(Table2[[#This Row],[Pattern]]="Pattern",Table2[Total Sections]*3,Table2[Total Sections]*1.5)</f>
        <v>1.5</v>
      </c>
      <c r="BR785" s="42"/>
      <c r="BS785" s="39"/>
      <c r="BT785" s="39"/>
      <c r="BU785" s="39"/>
      <c r="BV785" s="39" t="str">
        <f>_xlfn.IFNA(VLOOKUP(Table2[[#This Row],[Job-no]],Table4[],16,FALSE),"Ready")</f>
        <v/>
      </c>
      <c r="BW785" s="39" t="str">
        <f>_xlfn.IFNA(VLOOKUP(Table2[[#This Row],[Job-no]],Table4[],21,FALSE),"Ready")</f>
        <v/>
      </c>
      <c r="BX785" s="39" t="b">
        <f>_xlfn.IFNA(VLOOKUP(Table2[[#This Row],[Job-no]],Table4[],10,FALSE),TRUE)</f>
        <v>0</v>
      </c>
      <c r="BY785" s="39" t="str">
        <f>_xlfn.IFNA(VLOOKUP(Table2[[#This Row],[Job-no]],Table4[],22,FALSE),"Ready")</f>
        <v/>
      </c>
      <c r="BZ785" s="120">
        <f t="shared" si="152"/>
        <v>43474</v>
      </c>
      <c r="CA785" s="120" t="str">
        <f ca="1">IF(OR(Table2[[#This Row],[Saw Date]]=TODAY(),Table2[[#This Row],[Saw Date]]=TODAY()+1), Table2[[#This Row],[Saw Date]],IF(Table2[[#This Row],[Extrusion cut double saw]],"Done",""))</f>
        <v/>
      </c>
      <c r="CB785" s="120" t="str">
        <f ca="1">IF(OR(Table2[[#This Row],[Lens Date]]=TODAY(),Table2[[#This Row],[Lens Date]]=TODAY()+1), Table2[[#This Row],[Lens Date]],IF(Table2[[#This Row],[MSLens]]="Done","Done",""))</f>
        <v/>
      </c>
      <c r="CC785" s="120" t="str">
        <f ca="1">IF(OR(Table2[[#This Row],[Milling Date]]=TODAY(),Table2[[#This Row],[Milling Date]]=TODAY()+1), Table2[[#This Row],[Milling Date]],IF(Table2[[#This Row],[CNC Holes]]="Ready","Done",""))</f>
        <v/>
      </c>
      <c r="CD785" s="120" t="str">
        <f ca="1">IF(OR(Table2[[#This Row],[Welding Date]]=TODAY(),Table2[[#This Row],[Welding Date]]=TODAY()+1), Table2[[#This Row],[Welding Date]],IF(Table2[[#This Row],[Welding Corners]]="Ready","Done",""))</f>
        <v/>
      </c>
      <c r="CE785" s="120" t="str">
        <f ca="1">IF(OR(Table2[[#This Row],[Puching Date]]=TODAY(),Table2[[#This Row],[Puching Date]]=TODAY()+1), Table2[[#This Row],[Puching Date]],IF(Table2[[#This Row],[Punch Holes]]="Ready","Done",""))</f>
        <v/>
      </c>
      <c r="CF785" s="120" t="str">
        <f ca="1">IF(OR(Table2[[#This Row],[Housing Date2]]=TODAY(),Table2[[#This Row],[Housing Date2]]=TODAY()+1),Table2[[#This Row],[Housing Date2]],IF(Table2[[#This Row],[Body Assembly]],"Done",""))</f>
        <v/>
      </c>
      <c r="CG785" s="120" t="str">
        <f>_xlfn.IFNA(VLOOKUP(Table2[[#This Row],[Job-no]],Table4[],7,FALSE),"Done")</f>
        <v>Machine Shop Started</v>
      </c>
    </row>
    <row r="786" spans="1:85" x14ac:dyDescent="0.25">
      <c r="A786" s="39" t="str">
        <f>_xlfn.CONCAT(Table2[[#This Row],[Order]],"-",Table2[[#This Row],[Line]])</f>
        <v>77138-3</v>
      </c>
      <c r="B786" s="1">
        <v>43474</v>
      </c>
      <c r="C786" s="10">
        <v>77138</v>
      </c>
      <c r="D786" s="7" t="s">
        <v>3019</v>
      </c>
      <c r="E786" s="10">
        <v>3</v>
      </c>
      <c r="F786" s="10">
        <v>1</v>
      </c>
      <c r="G786" s="7" t="s">
        <v>165</v>
      </c>
      <c r="H786" s="10">
        <v>1</v>
      </c>
      <c r="I786" s="43" t="b">
        <v>1</v>
      </c>
      <c r="J786" s="43" t="b">
        <v>0</v>
      </c>
      <c r="K786" t="s">
        <v>114</v>
      </c>
      <c r="L786" s="43" t="b">
        <v>0</v>
      </c>
      <c r="M786" s="43" t="b">
        <v>0</v>
      </c>
      <c r="N786" s="43" t="b">
        <v>0</v>
      </c>
      <c r="O786" t="s">
        <v>114</v>
      </c>
      <c r="P786" t="s">
        <v>114</v>
      </c>
      <c r="Q786" t="s">
        <v>114</v>
      </c>
      <c r="R786" t="s">
        <v>114</v>
      </c>
      <c r="S786" t="s">
        <v>114</v>
      </c>
      <c r="T786" t="s">
        <v>114</v>
      </c>
      <c r="U786" t="s">
        <v>114</v>
      </c>
      <c r="V786" t="s">
        <v>114</v>
      </c>
      <c r="W786" s="5">
        <v>43469</v>
      </c>
      <c r="X786" s="7" t="s">
        <v>151</v>
      </c>
      <c r="Y786" s="7"/>
      <c r="Z786" s="7" t="s">
        <v>4620</v>
      </c>
      <c r="AA786" s="7" t="s">
        <v>114</v>
      </c>
      <c r="AB786" s="7" t="s">
        <v>74</v>
      </c>
      <c r="AC786" s="10">
        <v>7</v>
      </c>
      <c r="AD786" s="3" t="s">
        <v>5967</v>
      </c>
      <c r="AE786" s="4" t="s">
        <v>5968</v>
      </c>
      <c r="AF786" s="7"/>
      <c r="AG786" s="7" t="s">
        <v>114</v>
      </c>
      <c r="AH786" s="10">
        <v>1</v>
      </c>
      <c r="AI786" s="3" t="s">
        <v>74</v>
      </c>
      <c r="AJ786" t="s">
        <v>114</v>
      </c>
      <c r="AK786" t="s">
        <v>114</v>
      </c>
      <c r="AL786" s="43" t="b">
        <v>0</v>
      </c>
      <c r="AM786" s="3"/>
      <c r="AN786" s="3"/>
      <c r="AO786" s="43" t="b">
        <v>0</v>
      </c>
      <c r="AP786" s="3" t="b">
        <v>0</v>
      </c>
      <c r="AQ786" s="3">
        <f>VLOOKUP(Table2[[#This Row],[Job-no]],Table3[],26,FALSE)</f>
        <v>573</v>
      </c>
      <c r="AR786" t="str">
        <f t="shared" si="148"/>
        <v>BMPRLED</v>
      </c>
      <c r="AS786" t="str">
        <f>VLOOKUP(AR786,Table1[],4,0)</f>
        <v>recessed</v>
      </c>
      <c r="AT786">
        <f>IF(BD786&gt;0,"Pattern",VLOOKUP(AR786,Table1[],5,0))</f>
        <v>0</v>
      </c>
      <c r="AU786" s="34">
        <f>IF(AT786="Pattern",WORKDAY(Table2[[#This Row],[Scheduled Ship Date]],-10),WORKDAY(Table2[[#This Row],[Scheduled Ship Date]],-4))</f>
        <v>43468</v>
      </c>
      <c r="AV786" s="39">
        <f>IF(Table2[[#This Row],[Extrusion cut double saw]]=TRUE,IF(O786="ToDo",IF(AT786="Pattern",Table2[[#This Row],[Total Sections]]*0.4,Table2[[#This Row],[Total Sections]]*0.12),0),IF(AT786="Pattern",Table2[[#This Row],[Total Sections]]*4,Table2[[#This Row],[Total Sections]]*1.2))</f>
        <v>1.2</v>
      </c>
      <c r="AW786" s="42">
        <f t="shared" ca="1" si="154"/>
        <v>43469</v>
      </c>
      <c r="AX786" s="42">
        <f>IF(AT786="Pattern",Table2[[#This Row],[Scheduled Ship Date]]-2,Table2[[#This Row],[Scheduled Ship Date]]-3)</f>
        <v>43471</v>
      </c>
      <c r="AY786" s="39">
        <f>IF(Table2[[#This Row],[Pattern]]="Pattern",Table2[[#This Row],[Total Sections]]*4.82,Table2[[#This Row],[Total Sections]]*0.5)</f>
        <v>0.5</v>
      </c>
      <c r="AZ786" s="42">
        <f t="shared" ca="1" si="153"/>
        <v>43469</v>
      </c>
      <c r="BA786" s="39">
        <f>((Table2[Total Sections]/Table2[Open Qty])-1)*Table2[Open Qty]*12.96</f>
        <v>0</v>
      </c>
      <c r="BB786" s="39"/>
      <c r="BC786" s="39" t="str">
        <f t="shared" si="149"/>
        <v>BMPRLED-400-90-35-RG2-6-W-UNV-DP-1-DS-TS(1)-CP</v>
      </c>
      <c r="BD786" s="39">
        <f t="shared" si="150"/>
        <v>0</v>
      </c>
      <c r="BE786" s="39" t="b">
        <f>_xlfn.IFNA(VLOOKUP(Table2[[#This Row],[Job-no]],Table4[],9,FALSE),TRUE)</f>
        <v>1</v>
      </c>
      <c r="BF786" s="39"/>
      <c r="BG786" s="39" t="b">
        <f>_xlfn.IFNA(VLOOKUP(Table2[[#This Row],[Job-no]],Table4[],14,FALSE),TRUE)</f>
        <v>0</v>
      </c>
      <c r="BH786" s="39" t="str">
        <f>_xlfn.IFNA(VLOOKUP(Table2[[#This Row],[Job-no]],Table4[],11,FALSE),"Done")</f>
        <v/>
      </c>
      <c r="BI786" s="39">
        <f>IF(Table2[[#This Row],[Pattern]]="Pattern",VLOOKUP(Table2[[#This Row],[Product Code]],'Routing data'!$A$2:$W$470,13,FALSE),VLOOKUP(Table2[[#This Row],[Product Code]],'Routing data'!$A$2:$W$470,3,FALSE))</f>
        <v>0</v>
      </c>
      <c r="BJ786" s="39">
        <f>IF(Table2[[#This Row],[Pattern]]="Pattern",VLOOKUP(Table2[[#This Row],[Product Code]],'Routing data'!$A$2:$W$470,14,FALSE),VLOOKUP(Table2[[#This Row],[Product Code]],'Routing data'!$A$2:$W$470,4,FALSE))</f>
        <v>3</v>
      </c>
      <c r="BK786" s="39">
        <f>VLOOKUP(Table2[[#This Row],[Product Code]],'Routing data'!A$4:W$524,16,FALSE)</f>
        <v>0</v>
      </c>
      <c r="BL786" s="42" t="str">
        <f>IF(Table2[[#This Row],[Milling Required]]=0,"x",IF(AT786="Pattern",B786-10,B786-4))</f>
        <v>x</v>
      </c>
      <c r="BM786" s="39"/>
      <c r="BN786" s="42">
        <f t="shared" si="151"/>
        <v>43471</v>
      </c>
      <c r="BO786" s="39" t="str">
        <f>IF(Table2[[#This Row],[Milling]]="x","x",Table2[[#This Row],[Total Sections]]*2)</f>
        <v>x</v>
      </c>
      <c r="BP786" s="39">
        <f>IF(Table2[[#This Row],[Punching]]="x","x",Table2[Total Sections]*2)</f>
        <v>2</v>
      </c>
      <c r="BQ786" s="39">
        <f>IF(Table2[[#This Row],[Pattern]]="Pattern",Table2[Total Sections]*3,Table2[Total Sections]*1.5)</f>
        <v>1.5</v>
      </c>
      <c r="BR786" s="42"/>
      <c r="BS786" s="39"/>
      <c r="BT786" s="39"/>
      <c r="BU786" s="39"/>
      <c r="BV786" s="39" t="str">
        <f>_xlfn.IFNA(VLOOKUP(Table2[[#This Row],[Job-no]],Table4[],16,FALSE),"Ready")</f>
        <v/>
      </c>
      <c r="BW786" s="39" t="str">
        <f>_xlfn.IFNA(VLOOKUP(Table2[[#This Row],[Job-no]],Table4[],21,FALSE),"Ready")</f>
        <v/>
      </c>
      <c r="BX786" s="39" t="b">
        <f>_xlfn.IFNA(VLOOKUP(Table2[[#This Row],[Job-no]],Table4[],10,FALSE),TRUE)</f>
        <v>0</v>
      </c>
      <c r="BY786" s="39" t="str">
        <f>_xlfn.IFNA(VLOOKUP(Table2[[#This Row],[Job-no]],Table4[],22,FALSE),"Ready")</f>
        <v/>
      </c>
      <c r="BZ786" s="120">
        <f t="shared" si="152"/>
        <v>43474</v>
      </c>
      <c r="CA786" s="120" t="str">
        <f ca="1">IF(OR(Table2[[#This Row],[Saw Date]]=TODAY(),Table2[[#This Row],[Saw Date]]=TODAY()+1), Table2[[#This Row],[Saw Date]],IF(Table2[[#This Row],[Extrusion cut double saw]],"Done",""))</f>
        <v/>
      </c>
      <c r="CB786" s="120" t="str">
        <f ca="1">IF(OR(Table2[[#This Row],[Lens Date]]=TODAY(),Table2[[#This Row],[Lens Date]]=TODAY()+1), Table2[[#This Row],[Lens Date]],IF(Table2[[#This Row],[MSLens]]="Done","Done",""))</f>
        <v/>
      </c>
      <c r="CC786" s="120" t="str">
        <f ca="1">IF(OR(Table2[[#This Row],[Milling Date]]=TODAY(),Table2[[#This Row],[Milling Date]]=TODAY()+1), Table2[[#This Row],[Milling Date]],IF(Table2[[#This Row],[CNC Holes]]="Ready","Done",""))</f>
        <v/>
      </c>
      <c r="CD786" s="120" t="str">
        <f ca="1">IF(OR(Table2[[#This Row],[Welding Date]]=TODAY(),Table2[[#This Row],[Welding Date]]=TODAY()+1), Table2[[#This Row],[Welding Date]],IF(Table2[[#This Row],[Welding Corners]]="Ready","Done",""))</f>
        <v/>
      </c>
      <c r="CE786" s="120" t="str">
        <f ca="1">IF(OR(Table2[[#This Row],[Puching Date]]=TODAY(),Table2[[#This Row],[Puching Date]]=TODAY()+1), Table2[[#This Row],[Puching Date]],IF(Table2[[#This Row],[Punch Holes]]="Ready","Done",""))</f>
        <v/>
      </c>
      <c r="CF786" s="120" t="str">
        <f ca="1">IF(OR(Table2[[#This Row],[Housing Date2]]=TODAY(),Table2[[#This Row],[Housing Date2]]=TODAY()+1),Table2[[#This Row],[Housing Date2]],IF(Table2[[#This Row],[Body Assembly]],"Done",""))</f>
        <v/>
      </c>
      <c r="CG786" s="120" t="str">
        <f>_xlfn.IFNA(VLOOKUP(Table2[[#This Row],[Job-no]],Table4[],7,FALSE),"Done")</f>
        <v>Machine Shop Started</v>
      </c>
    </row>
    <row r="787" spans="1:85" x14ac:dyDescent="0.25">
      <c r="A787" s="39" t="str">
        <f>_xlfn.CONCAT(Table2[[#This Row],[Order]],"-",Table2[[#This Row],[Line]])</f>
        <v>77138-4</v>
      </c>
      <c r="B787" s="1">
        <v>43474</v>
      </c>
      <c r="C787" s="10">
        <v>77138</v>
      </c>
      <c r="D787" s="7" t="s">
        <v>3021</v>
      </c>
      <c r="E787" s="10">
        <v>4</v>
      </c>
      <c r="F787" s="10">
        <v>1</v>
      </c>
      <c r="G787" s="7" t="s">
        <v>165</v>
      </c>
      <c r="H787" s="10">
        <v>1</v>
      </c>
      <c r="I787" s="43" t="b">
        <v>1</v>
      </c>
      <c r="J787" s="43" t="b">
        <v>0</v>
      </c>
      <c r="K787" t="s">
        <v>114</v>
      </c>
      <c r="L787" s="43" t="b">
        <v>0</v>
      </c>
      <c r="M787" s="43" t="b">
        <v>0</v>
      </c>
      <c r="N787" s="43" t="b">
        <v>0</v>
      </c>
      <c r="O787" t="s">
        <v>114</v>
      </c>
      <c r="P787" t="s">
        <v>114</v>
      </c>
      <c r="Q787" t="s">
        <v>114</v>
      </c>
      <c r="R787" t="s">
        <v>114</v>
      </c>
      <c r="S787" t="s">
        <v>114</v>
      </c>
      <c r="T787" t="s">
        <v>114</v>
      </c>
      <c r="U787" t="s">
        <v>114</v>
      </c>
      <c r="V787" t="s">
        <v>114</v>
      </c>
      <c r="W787" s="5">
        <v>43469</v>
      </c>
      <c r="X787" s="7" t="s">
        <v>151</v>
      </c>
      <c r="Y787" s="7"/>
      <c r="Z787" s="7" t="s">
        <v>4621</v>
      </c>
      <c r="AA787" s="7" t="s">
        <v>114</v>
      </c>
      <c r="AB787" s="7" t="s">
        <v>74</v>
      </c>
      <c r="AC787" s="10">
        <v>7</v>
      </c>
      <c r="AD787" s="3" t="s">
        <v>5967</v>
      </c>
      <c r="AE787" s="4" t="s">
        <v>5968</v>
      </c>
      <c r="AF787" s="7"/>
      <c r="AG787" s="7" t="s">
        <v>114</v>
      </c>
      <c r="AH787" s="10">
        <v>1</v>
      </c>
      <c r="AI787" s="3" t="s">
        <v>74</v>
      </c>
      <c r="AJ787" t="s">
        <v>114</v>
      </c>
      <c r="AK787" t="s">
        <v>114</v>
      </c>
      <c r="AL787" s="43" t="b">
        <v>0</v>
      </c>
      <c r="AM787" s="3"/>
      <c r="AN787" s="3"/>
      <c r="AO787" s="43" t="b">
        <v>0</v>
      </c>
      <c r="AP787" s="3" t="b">
        <v>0</v>
      </c>
      <c r="AQ787" s="3">
        <f>VLOOKUP(Table2[[#This Row],[Job-no]],Table3[],26,FALSE)</f>
        <v>823</v>
      </c>
      <c r="AR787" t="str">
        <f t="shared" si="148"/>
        <v>BMPRLED</v>
      </c>
      <c r="AS787" t="str">
        <f>VLOOKUP(AR787,Table1[],4,0)</f>
        <v>recessed</v>
      </c>
      <c r="AT787">
        <f>IF(BD787&gt;0,"Pattern",VLOOKUP(AR787,Table1[],5,0))</f>
        <v>0</v>
      </c>
      <c r="AU787" s="34">
        <f>IF(AT787="Pattern",WORKDAY(Table2[[#This Row],[Scheduled Ship Date]],-10),WORKDAY(Table2[[#This Row],[Scheduled Ship Date]],-4))</f>
        <v>43468</v>
      </c>
      <c r="AV787" s="39">
        <f>IF(Table2[[#This Row],[Extrusion cut double saw]]=TRUE,IF(O787="ToDo",IF(AT787="Pattern",Table2[[#This Row],[Total Sections]]*0.4,Table2[[#This Row],[Total Sections]]*0.12),0),IF(AT787="Pattern",Table2[[#This Row],[Total Sections]]*4,Table2[[#This Row],[Total Sections]]*1.2))</f>
        <v>1.2</v>
      </c>
      <c r="AW787" s="42">
        <f t="shared" ca="1" si="154"/>
        <v>43469</v>
      </c>
      <c r="AX787" s="42">
        <f>IF(AT787="Pattern",Table2[[#This Row],[Scheduled Ship Date]]-2,Table2[[#This Row],[Scheduled Ship Date]]-3)</f>
        <v>43471</v>
      </c>
      <c r="AY787" s="39">
        <f>IF(Table2[[#This Row],[Pattern]]="Pattern",Table2[[#This Row],[Total Sections]]*4.82,Table2[[#This Row],[Total Sections]]*0.5)</f>
        <v>0.5</v>
      </c>
      <c r="AZ787" s="42">
        <f t="shared" ca="1" si="153"/>
        <v>43469</v>
      </c>
      <c r="BA787" s="39">
        <f>((Table2[Total Sections]/Table2[Open Qty])-1)*Table2[Open Qty]*12.96</f>
        <v>0</v>
      </c>
      <c r="BB787" s="39"/>
      <c r="BC787" s="39" t="str">
        <f t="shared" si="149"/>
        <v>BMPRLED-400-90-35-RG2-9-W-UNV-DP-1-DS-TS(1)-CP</v>
      </c>
      <c r="BD787" s="39">
        <f t="shared" si="150"/>
        <v>0</v>
      </c>
      <c r="BE787" s="39" t="b">
        <f>_xlfn.IFNA(VLOOKUP(Table2[[#This Row],[Job-no]],Table4[],9,FALSE),TRUE)</f>
        <v>1</v>
      </c>
      <c r="BF787" s="39"/>
      <c r="BG787" s="39" t="b">
        <f>_xlfn.IFNA(VLOOKUP(Table2[[#This Row],[Job-no]],Table4[],14,FALSE),TRUE)</f>
        <v>0</v>
      </c>
      <c r="BH787" s="39" t="str">
        <f>_xlfn.IFNA(VLOOKUP(Table2[[#This Row],[Job-no]],Table4[],11,FALSE),"Done")</f>
        <v/>
      </c>
      <c r="BI787" s="39">
        <f>IF(Table2[[#This Row],[Pattern]]="Pattern",VLOOKUP(Table2[[#This Row],[Product Code]],'Routing data'!$A$2:$W$470,13,FALSE),VLOOKUP(Table2[[#This Row],[Product Code]],'Routing data'!$A$2:$W$470,3,FALSE))</f>
        <v>0</v>
      </c>
      <c r="BJ787" s="39">
        <f>IF(Table2[[#This Row],[Pattern]]="Pattern",VLOOKUP(Table2[[#This Row],[Product Code]],'Routing data'!$A$2:$W$470,14,FALSE),VLOOKUP(Table2[[#This Row],[Product Code]],'Routing data'!$A$2:$W$470,4,FALSE))</f>
        <v>3</v>
      </c>
      <c r="BK787" s="39">
        <f>VLOOKUP(Table2[[#This Row],[Product Code]],'Routing data'!A$4:W$524,16,FALSE)</f>
        <v>0</v>
      </c>
      <c r="BL787" s="42" t="str">
        <f>IF(Table2[[#This Row],[Milling Required]]=0,"x",IF(AT787="Pattern",B787-10,B787-4))</f>
        <v>x</v>
      </c>
      <c r="BM787" s="39"/>
      <c r="BN787" s="42">
        <f t="shared" si="151"/>
        <v>43471</v>
      </c>
      <c r="BO787" s="39" t="str">
        <f>IF(Table2[[#This Row],[Milling]]="x","x",Table2[[#This Row],[Total Sections]]*2)</f>
        <v>x</v>
      </c>
      <c r="BP787" s="39">
        <f>IF(Table2[[#This Row],[Punching]]="x","x",Table2[Total Sections]*2)</f>
        <v>2</v>
      </c>
      <c r="BQ787" s="39">
        <f>IF(Table2[[#This Row],[Pattern]]="Pattern",Table2[Total Sections]*3,Table2[Total Sections]*1.5)</f>
        <v>1.5</v>
      </c>
      <c r="BR787" s="39"/>
      <c r="BS787" s="39"/>
      <c r="BT787" s="39"/>
      <c r="BU787" s="39"/>
      <c r="BV787" s="39" t="str">
        <f>_xlfn.IFNA(VLOOKUP(Table2[[#This Row],[Job-no]],Table4[],16,FALSE),"Ready")</f>
        <v/>
      </c>
      <c r="BW787" s="39" t="str">
        <f>_xlfn.IFNA(VLOOKUP(Table2[[#This Row],[Job-no]],Table4[],21,FALSE),"Ready")</f>
        <v/>
      </c>
      <c r="BX787" s="39" t="b">
        <f>_xlfn.IFNA(VLOOKUP(Table2[[#This Row],[Job-no]],Table4[],10,FALSE),TRUE)</f>
        <v>0</v>
      </c>
      <c r="BY787" s="39" t="str">
        <f>_xlfn.IFNA(VLOOKUP(Table2[[#This Row],[Job-no]],Table4[],22,FALSE),"Ready")</f>
        <v/>
      </c>
      <c r="BZ787" s="120">
        <f t="shared" si="152"/>
        <v>43474</v>
      </c>
      <c r="CA787" s="120" t="str">
        <f ca="1">IF(OR(Table2[[#This Row],[Saw Date]]=TODAY(),Table2[[#This Row],[Saw Date]]=TODAY()+1), Table2[[#This Row],[Saw Date]],IF(Table2[[#This Row],[Extrusion cut double saw]],"Done",""))</f>
        <v/>
      </c>
      <c r="CB787" s="120" t="str">
        <f ca="1">IF(OR(Table2[[#This Row],[Lens Date]]=TODAY(),Table2[[#This Row],[Lens Date]]=TODAY()+1), Table2[[#This Row],[Lens Date]],IF(Table2[[#This Row],[MSLens]]="Done","Done",""))</f>
        <v/>
      </c>
      <c r="CC787" s="120" t="str">
        <f ca="1">IF(OR(Table2[[#This Row],[Milling Date]]=TODAY(),Table2[[#This Row],[Milling Date]]=TODAY()+1), Table2[[#This Row],[Milling Date]],IF(Table2[[#This Row],[CNC Holes]]="Ready","Done",""))</f>
        <v/>
      </c>
      <c r="CD787" s="120" t="str">
        <f ca="1">IF(OR(Table2[[#This Row],[Welding Date]]=TODAY(),Table2[[#This Row],[Welding Date]]=TODAY()+1), Table2[[#This Row],[Welding Date]],IF(Table2[[#This Row],[Welding Corners]]="Ready","Done",""))</f>
        <v/>
      </c>
      <c r="CE787" s="120" t="str">
        <f ca="1">IF(OR(Table2[[#This Row],[Puching Date]]=TODAY(),Table2[[#This Row],[Puching Date]]=TODAY()+1), Table2[[#This Row],[Puching Date]],IF(Table2[[#This Row],[Punch Holes]]="Ready","Done",""))</f>
        <v/>
      </c>
      <c r="CF787" s="120" t="str">
        <f ca="1">IF(OR(Table2[[#This Row],[Housing Date2]]=TODAY(),Table2[[#This Row],[Housing Date2]]=TODAY()+1),Table2[[#This Row],[Housing Date2]],IF(Table2[[#This Row],[Body Assembly]],"Done",""))</f>
        <v/>
      </c>
      <c r="CG787" s="120" t="str">
        <f>_xlfn.IFNA(VLOOKUP(Table2[[#This Row],[Job-no]],Table4[],7,FALSE),"Done")</f>
        <v>Machine Shop Started</v>
      </c>
    </row>
    <row r="788" spans="1:85" x14ac:dyDescent="0.25">
      <c r="A788" s="39" t="str">
        <f>_xlfn.CONCAT(Table2[[#This Row],[Order]],"-",Table2[[#This Row],[Line]])</f>
        <v>77138-5</v>
      </c>
      <c r="B788" s="1">
        <v>43474</v>
      </c>
      <c r="C788" s="10">
        <v>77138</v>
      </c>
      <c r="D788" s="7" t="s">
        <v>3023</v>
      </c>
      <c r="E788" s="10">
        <v>5</v>
      </c>
      <c r="F788" s="10">
        <v>1</v>
      </c>
      <c r="G788" s="7" t="s">
        <v>165</v>
      </c>
      <c r="H788" s="10">
        <v>1</v>
      </c>
      <c r="I788" s="43" t="b">
        <v>1</v>
      </c>
      <c r="J788" s="43" t="b">
        <v>0</v>
      </c>
      <c r="K788" t="s">
        <v>114</v>
      </c>
      <c r="L788" s="43" t="b">
        <v>0</v>
      </c>
      <c r="M788" s="43" t="b">
        <v>0</v>
      </c>
      <c r="N788" s="43" t="b">
        <v>0</v>
      </c>
      <c r="O788" t="s">
        <v>114</v>
      </c>
      <c r="P788" t="s">
        <v>114</v>
      </c>
      <c r="Q788" t="s">
        <v>114</v>
      </c>
      <c r="R788" t="s">
        <v>114</v>
      </c>
      <c r="S788" t="s">
        <v>114</v>
      </c>
      <c r="T788" t="s">
        <v>114</v>
      </c>
      <c r="U788" t="s">
        <v>114</v>
      </c>
      <c r="V788" t="s">
        <v>114</v>
      </c>
      <c r="W788" s="5">
        <v>43469</v>
      </c>
      <c r="X788" s="7" t="s">
        <v>151</v>
      </c>
      <c r="Y788" s="7"/>
      <c r="Z788" s="7" t="s">
        <v>4622</v>
      </c>
      <c r="AA788" s="7" t="s">
        <v>114</v>
      </c>
      <c r="AB788" s="7" t="s">
        <v>74</v>
      </c>
      <c r="AC788" s="10">
        <v>7</v>
      </c>
      <c r="AD788" s="3" t="s">
        <v>5967</v>
      </c>
      <c r="AE788" s="4" t="s">
        <v>5968</v>
      </c>
      <c r="AF788" s="7"/>
      <c r="AG788" s="7" t="s">
        <v>114</v>
      </c>
      <c r="AH788" s="10">
        <v>2</v>
      </c>
      <c r="AI788" s="3" t="s">
        <v>74</v>
      </c>
      <c r="AJ788" t="s">
        <v>114</v>
      </c>
      <c r="AK788" t="s">
        <v>114</v>
      </c>
      <c r="AL788" s="43" t="b">
        <v>0</v>
      </c>
      <c r="AM788" s="3"/>
      <c r="AN788" s="3"/>
      <c r="AO788" s="43" t="b">
        <v>0</v>
      </c>
      <c r="AP788" s="3" t="b">
        <v>0</v>
      </c>
      <c r="AQ788" s="3">
        <f>VLOOKUP(Table2[[#This Row],[Job-no]],Table3[],26,FALSE)</f>
        <v>1323</v>
      </c>
      <c r="AR788" t="str">
        <f t="shared" si="148"/>
        <v>BMPRLED</v>
      </c>
      <c r="AS788" t="str">
        <f>VLOOKUP(AR788,Table1[],4,0)</f>
        <v>recessed</v>
      </c>
      <c r="AT788">
        <f>IF(BD788&gt;0,"Pattern",VLOOKUP(AR788,Table1[],5,0))</f>
        <v>0</v>
      </c>
      <c r="AU788" s="34">
        <f>IF(AT788="Pattern",WORKDAY(Table2[[#This Row],[Scheduled Ship Date]],-10),WORKDAY(Table2[[#This Row],[Scheduled Ship Date]],-4))</f>
        <v>43468</v>
      </c>
      <c r="AV788" s="39">
        <f>IF(Table2[[#This Row],[Extrusion cut double saw]]=TRUE,IF(O788="ToDo",IF(AT788="Pattern",Table2[[#This Row],[Total Sections]]*0.4,Table2[[#This Row],[Total Sections]]*0.12),0),IF(AT788="Pattern",Table2[[#This Row],[Total Sections]]*4,Table2[[#This Row],[Total Sections]]*1.2))</f>
        <v>2.4</v>
      </c>
      <c r="AW788" s="42">
        <f t="shared" ca="1" si="154"/>
        <v>43469</v>
      </c>
      <c r="AX788" s="42">
        <f>IF(AT788="Pattern",Table2[[#This Row],[Scheduled Ship Date]]-2,Table2[[#This Row],[Scheduled Ship Date]]-3)</f>
        <v>43471</v>
      </c>
      <c r="AY788" s="39">
        <f>IF(Table2[[#This Row],[Pattern]]="Pattern",Table2[[#This Row],[Total Sections]]*4.82,Table2[[#This Row],[Total Sections]]*0.5)</f>
        <v>1</v>
      </c>
      <c r="AZ788" s="42">
        <f t="shared" ca="1" si="153"/>
        <v>43469</v>
      </c>
      <c r="BA788" s="39">
        <f>((Table2[Total Sections]/Table2[Open Qty])-1)*Table2[Open Qty]*12.96</f>
        <v>12.96</v>
      </c>
      <c r="BB788" s="39"/>
      <c r="BC788" s="39" t="str">
        <f t="shared" si="149"/>
        <v>BMPRLED-400-90-35-RG2-15-W-UNV-DP-1-DS-TS(1)-CP</v>
      </c>
      <c r="BD788" s="39">
        <f t="shared" si="150"/>
        <v>0</v>
      </c>
      <c r="BE788" s="39" t="b">
        <f>_xlfn.IFNA(VLOOKUP(Table2[[#This Row],[Job-no]],Table4[],9,FALSE),TRUE)</f>
        <v>1</v>
      </c>
      <c r="BF788" s="39"/>
      <c r="BG788" s="39" t="b">
        <f>_xlfn.IFNA(VLOOKUP(Table2[[#This Row],[Job-no]],Table4[],14,FALSE),TRUE)</f>
        <v>0</v>
      </c>
      <c r="BH788" s="39" t="str">
        <f>_xlfn.IFNA(VLOOKUP(Table2[[#This Row],[Job-no]],Table4[],11,FALSE),"Done")</f>
        <v/>
      </c>
      <c r="BI788" s="39">
        <f>IF(Table2[[#This Row],[Pattern]]="Pattern",VLOOKUP(Table2[[#This Row],[Product Code]],'Routing data'!$A$2:$W$470,13,FALSE),VLOOKUP(Table2[[#This Row],[Product Code]],'Routing data'!$A$2:$W$470,3,FALSE))</f>
        <v>0</v>
      </c>
      <c r="BJ788" s="39">
        <f>IF(Table2[[#This Row],[Pattern]]="Pattern",VLOOKUP(Table2[[#This Row],[Product Code]],'Routing data'!$A$2:$W$470,14,FALSE),VLOOKUP(Table2[[#This Row],[Product Code]],'Routing data'!$A$2:$W$470,4,FALSE))</f>
        <v>3</v>
      </c>
      <c r="BK788" s="39">
        <f>VLOOKUP(Table2[[#This Row],[Product Code]],'Routing data'!A$4:W$524,16,FALSE)</f>
        <v>0</v>
      </c>
      <c r="BL788" s="42" t="str">
        <f>IF(Table2[[#This Row],[Milling Required]]=0,"x",IF(AT788="Pattern",B788-10,B788-4))</f>
        <v>x</v>
      </c>
      <c r="BM788" s="39"/>
      <c r="BN788" s="42">
        <f t="shared" si="151"/>
        <v>43471</v>
      </c>
      <c r="BO788" s="39" t="str">
        <f>IF(Table2[[#This Row],[Milling]]="x","x",Table2[[#This Row],[Total Sections]]*2)</f>
        <v>x</v>
      </c>
      <c r="BP788" s="39">
        <f>IF(Table2[[#This Row],[Punching]]="x","x",Table2[Total Sections]*2)</f>
        <v>4</v>
      </c>
      <c r="BQ788" s="39">
        <f>IF(Table2[[#This Row],[Pattern]]="Pattern",Table2[Total Sections]*3,Table2[Total Sections]*1.5)</f>
        <v>3</v>
      </c>
      <c r="BR788" s="42"/>
      <c r="BS788" s="39"/>
      <c r="BT788" s="39"/>
      <c r="BU788" s="39"/>
      <c r="BV788" s="39" t="str">
        <f>_xlfn.IFNA(VLOOKUP(Table2[[#This Row],[Job-no]],Table4[],16,FALSE),"Ready")</f>
        <v/>
      </c>
      <c r="BW788" s="39" t="str">
        <f>_xlfn.IFNA(VLOOKUP(Table2[[#This Row],[Job-no]],Table4[],21,FALSE),"Ready")</f>
        <v/>
      </c>
      <c r="BX788" s="39" t="b">
        <f>_xlfn.IFNA(VLOOKUP(Table2[[#This Row],[Job-no]],Table4[],10,FALSE),TRUE)</f>
        <v>0</v>
      </c>
      <c r="BY788" s="39" t="str">
        <f>_xlfn.IFNA(VLOOKUP(Table2[[#This Row],[Job-no]],Table4[],22,FALSE),"Ready")</f>
        <v/>
      </c>
      <c r="BZ788" s="120">
        <f t="shared" si="152"/>
        <v>43474</v>
      </c>
      <c r="CA788" s="120" t="str">
        <f ca="1">IF(OR(Table2[[#This Row],[Saw Date]]=TODAY(),Table2[[#This Row],[Saw Date]]=TODAY()+1), Table2[[#This Row],[Saw Date]],IF(Table2[[#This Row],[Extrusion cut double saw]],"Done",""))</f>
        <v/>
      </c>
      <c r="CB788" s="120" t="str">
        <f ca="1">IF(OR(Table2[[#This Row],[Lens Date]]=TODAY(),Table2[[#This Row],[Lens Date]]=TODAY()+1), Table2[[#This Row],[Lens Date]],IF(Table2[[#This Row],[MSLens]]="Done","Done",""))</f>
        <v/>
      </c>
      <c r="CC788" s="120" t="str">
        <f ca="1">IF(OR(Table2[[#This Row],[Milling Date]]=TODAY(),Table2[[#This Row],[Milling Date]]=TODAY()+1), Table2[[#This Row],[Milling Date]],IF(Table2[[#This Row],[CNC Holes]]="Ready","Done",""))</f>
        <v/>
      </c>
      <c r="CD788" s="120" t="str">
        <f ca="1">IF(OR(Table2[[#This Row],[Welding Date]]=TODAY(),Table2[[#This Row],[Welding Date]]=TODAY()+1), Table2[[#This Row],[Welding Date]],IF(Table2[[#This Row],[Welding Corners]]="Ready","Done",""))</f>
        <v/>
      </c>
      <c r="CE788" s="120" t="str">
        <f ca="1">IF(OR(Table2[[#This Row],[Puching Date]]=TODAY(),Table2[[#This Row],[Puching Date]]=TODAY()+1), Table2[[#This Row],[Puching Date]],IF(Table2[[#This Row],[Punch Holes]]="Ready","Done",""))</f>
        <v/>
      </c>
      <c r="CF788" s="120" t="str">
        <f ca="1">IF(OR(Table2[[#This Row],[Housing Date2]]=TODAY(),Table2[[#This Row],[Housing Date2]]=TODAY()+1),Table2[[#This Row],[Housing Date2]],IF(Table2[[#This Row],[Body Assembly]],"Done",""))</f>
        <v/>
      </c>
      <c r="CG788" s="120" t="str">
        <f>_xlfn.IFNA(VLOOKUP(Table2[[#This Row],[Job-no]],Table4[],7,FALSE),"Done")</f>
        <v>Machine Shop Started</v>
      </c>
    </row>
    <row r="789" spans="1:85" x14ac:dyDescent="0.25">
      <c r="A789" s="39" t="str">
        <f>_xlfn.CONCAT(Table2[[#This Row],[Order]],"-",Table2[[#This Row],[Line]])</f>
        <v>77138-6</v>
      </c>
      <c r="B789" s="1">
        <v>43474</v>
      </c>
      <c r="C789" s="10">
        <v>77138</v>
      </c>
      <c r="D789" s="7" t="s">
        <v>3025</v>
      </c>
      <c r="E789" s="10">
        <v>6</v>
      </c>
      <c r="F789" s="10">
        <v>1</v>
      </c>
      <c r="G789" s="7" t="s">
        <v>165</v>
      </c>
      <c r="H789" s="10">
        <v>2</v>
      </c>
      <c r="I789" s="43" t="b">
        <v>1</v>
      </c>
      <c r="J789" s="43" t="b">
        <v>0</v>
      </c>
      <c r="K789" t="s">
        <v>114</v>
      </c>
      <c r="L789" s="43" t="b">
        <v>0</v>
      </c>
      <c r="M789" s="43" t="b">
        <v>0</v>
      </c>
      <c r="N789" s="43" t="b">
        <v>0</v>
      </c>
      <c r="O789" t="s">
        <v>114</v>
      </c>
      <c r="P789" t="s">
        <v>114</v>
      </c>
      <c r="Q789" t="s">
        <v>114</v>
      </c>
      <c r="R789" t="s">
        <v>114</v>
      </c>
      <c r="S789" t="s">
        <v>114</v>
      </c>
      <c r="T789" t="s">
        <v>114</v>
      </c>
      <c r="U789" t="s">
        <v>114</v>
      </c>
      <c r="V789" t="s">
        <v>114</v>
      </c>
      <c r="W789" s="5">
        <v>43469</v>
      </c>
      <c r="X789" s="7" t="s">
        <v>151</v>
      </c>
      <c r="Y789" s="7"/>
      <c r="Z789" s="7" t="s">
        <v>4623</v>
      </c>
      <c r="AA789" s="7" t="s">
        <v>114</v>
      </c>
      <c r="AB789" s="7" t="s">
        <v>74</v>
      </c>
      <c r="AC789" s="10">
        <v>7</v>
      </c>
      <c r="AD789" s="3" t="s">
        <v>5967</v>
      </c>
      <c r="AE789" s="4" t="s">
        <v>5968</v>
      </c>
      <c r="AF789" s="7"/>
      <c r="AG789" s="7" t="s">
        <v>114</v>
      </c>
      <c r="AH789" s="10">
        <v>4</v>
      </c>
      <c r="AI789" s="3" t="s">
        <v>74</v>
      </c>
      <c r="AJ789" t="s">
        <v>114</v>
      </c>
      <c r="AK789" t="s">
        <v>114</v>
      </c>
      <c r="AL789" s="43" t="b">
        <v>0</v>
      </c>
      <c r="AM789" s="3"/>
      <c r="AN789" s="3"/>
      <c r="AO789" s="43" t="b">
        <v>0</v>
      </c>
      <c r="AP789" s="3" t="b">
        <v>0</v>
      </c>
      <c r="AQ789" s="3">
        <f>VLOOKUP(Table2[[#This Row],[Job-no]],Table3[],26,FALSE)</f>
        <v>2312</v>
      </c>
      <c r="AR789" t="str">
        <f t="shared" si="148"/>
        <v>BMPRLED</v>
      </c>
      <c r="AS789" t="str">
        <f>VLOOKUP(AR789,Table1[],4,0)</f>
        <v>recessed</v>
      </c>
      <c r="AT789">
        <f>IF(BD789&gt;0,"Pattern",VLOOKUP(AR789,Table1[],5,0))</f>
        <v>0</v>
      </c>
      <c r="AU789" s="34">
        <f>IF(AT789="Pattern",WORKDAY(Table2[[#This Row],[Scheduled Ship Date]],-10),WORKDAY(Table2[[#This Row],[Scheduled Ship Date]],-4))</f>
        <v>43468</v>
      </c>
      <c r="AV789" s="39">
        <f>IF(Table2[[#This Row],[Extrusion cut double saw]]=TRUE,IF(O789="ToDo",IF(AT789="Pattern",Table2[[#This Row],[Total Sections]]*0.4,Table2[[#This Row],[Total Sections]]*0.12),0),IF(AT789="Pattern",Table2[[#This Row],[Total Sections]]*4,Table2[[#This Row],[Total Sections]]*1.2))</f>
        <v>4.8</v>
      </c>
      <c r="AW789" s="42">
        <f t="shared" ca="1" si="154"/>
        <v>43469</v>
      </c>
      <c r="AX789" s="42">
        <f>IF(AT789="Pattern",Table2[[#This Row],[Scheduled Ship Date]]-2,Table2[[#This Row],[Scheduled Ship Date]]-3)</f>
        <v>43471</v>
      </c>
      <c r="AY789" s="39">
        <f>IF(Table2[[#This Row],[Pattern]]="Pattern",Table2[[#This Row],[Total Sections]]*4.82,Table2[[#This Row],[Total Sections]]*0.5)</f>
        <v>2</v>
      </c>
      <c r="AZ789" s="42">
        <f t="shared" ca="1" si="153"/>
        <v>43469</v>
      </c>
      <c r="BA789" s="39">
        <f>((Table2[Total Sections]/Table2[Open Qty])-1)*Table2[Open Qty]*12.96</f>
        <v>25.92</v>
      </c>
      <c r="BB789" s="39"/>
      <c r="BC789" s="39" t="str">
        <f t="shared" si="149"/>
        <v>BMPRLED-400-90-35-RG2-13-W-UNV-DP-1-DS-TS(1)-CP</v>
      </c>
      <c r="BD789" s="39">
        <f t="shared" si="150"/>
        <v>0</v>
      </c>
      <c r="BE789" s="39" t="b">
        <f>_xlfn.IFNA(VLOOKUP(Table2[[#This Row],[Job-no]],Table4[],9,FALSE),TRUE)</f>
        <v>1</v>
      </c>
      <c r="BF789" s="39"/>
      <c r="BG789" s="39" t="b">
        <f>_xlfn.IFNA(VLOOKUP(Table2[[#This Row],[Job-no]],Table4[],14,FALSE),TRUE)</f>
        <v>0</v>
      </c>
      <c r="BH789" s="39" t="str">
        <f>_xlfn.IFNA(VLOOKUP(Table2[[#This Row],[Job-no]],Table4[],11,FALSE),"Done")</f>
        <v/>
      </c>
      <c r="BI789" s="39">
        <f>IF(Table2[[#This Row],[Pattern]]="Pattern",VLOOKUP(Table2[[#This Row],[Product Code]],'Routing data'!$A$2:$W$470,13,FALSE),VLOOKUP(Table2[[#This Row],[Product Code]],'Routing data'!$A$2:$W$470,3,FALSE))</f>
        <v>0</v>
      </c>
      <c r="BJ789" s="39">
        <f>IF(Table2[[#This Row],[Pattern]]="Pattern",VLOOKUP(Table2[[#This Row],[Product Code]],'Routing data'!$A$2:$W$470,14,FALSE),VLOOKUP(Table2[[#This Row],[Product Code]],'Routing data'!$A$2:$W$470,4,FALSE))</f>
        <v>3</v>
      </c>
      <c r="BK789" s="39">
        <f>VLOOKUP(Table2[[#This Row],[Product Code]],'Routing data'!A$4:W$524,16,FALSE)</f>
        <v>0</v>
      </c>
      <c r="BL789" s="42" t="str">
        <f>IF(Table2[[#This Row],[Milling Required]]=0,"x",IF(AT789="Pattern",B789-10,B789-4))</f>
        <v>x</v>
      </c>
      <c r="BM789" s="39"/>
      <c r="BN789" s="42">
        <f t="shared" si="151"/>
        <v>43471</v>
      </c>
      <c r="BO789" s="39" t="str">
        <f>IF(Table2[[#This Row],[Milling]]="x","x",Table2[[#This Row],[Total Sections]]*2)</f>
        <v>x</v>
      </c>
      <c r="BP789" s="39">
        <f>IF(Table2[[#This Row],[Punching]]="x","x",Table2[Total Sections]*2)</f>
        <v>8</v>
      </c>
      <c r="BQ789" s="39">
        <f>IF(Table2[[#This Row],[Pattern]]="Pattern",Table2[Total Sections]*3,Table2[Total Sections]*1.5)</f>
        <v>6</v>
      </c>
      <c r="BR789" s="39"/>
      <c r="BS789" s="39"/>
      <c r="BT789" s="39"/>
      <c r="BU789" s="39"/>
      <c r="BV789" s="39" t="str">
        <f>_xlfn.IFNA(VLOOKUP(Table2[[#This Row],[Job-no]],Table4[],16,FALSE),"Ready")</f>
        <v/>
      </c>
      <c r="BW789" s="39" t="str">
        <f>_xlfn.IFNA(VLOOKUP(Table2[[#This Row],[Job-no]],Table4[],21,FALSE),"Ready")</f>
        <v/>
      </c>
      <c r="BX789" s="39" t="b">
        <f>_xlfn.IFNA(VLOOKUP(Table2[[#This Row],[Job-no]],Table4[],10,FALSE),TRUE)</f>
        <v>0</v>
      </c>
      <c r="BY789" s="39" t="str">
        <f>_xlfn.IFNA(VLOOKUP(Table2[[#This Row],[Job-no]],Table4[],22,FALSE),"Ready")</f>
        <v/>
      </c>
      <c r="BZ789" s="120">
        <f t="shared" si="152"/>
        <v>43474</v>
      </c>
      <c r="CA789" s="120" t="str">
        <f ca="1">IF(OR(Table2[[#This Row],[Saw Date]]=TODAY(),Table2[[#This Row],[Saw Date]]=TODAY()+1), Table2[[#This Row],[Saw Date]],IF(Table2[[#This Row],[Extrusion cut double saw]],"Done",""))</f>
        <v/>
      </c>
      <c r="CB789" s="120" t="str">
        <f ca="1">IF(OR(Table2[[#This Row],[Lens Date]]=TODAY(),Table2[[#This Row],[Lens Date]]=TODAY()+1), Table2[[#This Row],[Lens Date]],IF(Table2[[#This Row],[MSLens]]="Done","Done",""))</f>
        <v/>
      </c>
      <c r="CC789" s="120" t="str">
        <f ca="1">IF(OR(Table2[[#This Row],[Milling Date]]=TODAY(),Table2[[#This Row],[Milling Date]]=TODAY()+1), Table2[[#This Row],[Milling Date]],IF(Table2[[#This Row],[CNC Holes]]="Ready","Done",""))</f>
        <v/>
      </c>
      <c r="CD789" s="120" t="str">
        <f ca="1">IF(OR(Table2[[#This Row],[Welding Date]]=TODAY(),Table2[[#This Row],[Welding Date]]=TODAY()+1), Table2[[#This Row],[Welding Date]],IF(Table2[[#This Row],[Welding Corners]]="Ready","Done",""))</f>
        <v/>
      </c>
      <c r="CE789" s="120" t="str">
        <f ca="1">IF(OR(Table2[[#This Row],[Puching Date]]=TODAY(),Table2[[#This Row],[Puching Date]]=TODAY()+1), Table2[[#This Row],[Puching Date]],IF(Table2[[#This Row],[Punch Holes]]="Ready","Done",""))</f>
        <v/>
      </c>
      <c r="CF789" s="120" t="str">
        <f ca="1">IF(OR(Table2[[#This Row],[Housing Date2]]=TODAY(),Table2[[#This Row],[Housing Date2]]=TODAY()+1),Table2[[#This Row],[Housing Date2]],IF(Table2[[#This Row],[Body Assembly]],"Done",""))</f>
        <v/>
      </c>
      <c r="CG789" s="120" t="str">
        <f>_xlfn.IFNA(VLOOKUP(Table2[[#This Row],[Job-no]],Table4[],7,FALSE),"Done")</f>
        <v>Machine Shop Started</v>
      </c>
    </row>
    <row r="790" spans="1:85" x14ac:dyDescent="0.25">
      <c r="A790" s="39" t="str">
        <f>_xlfn.CONCAT(Table2[[#This Row],[Order]],"-",Table2[[#This Row],[Line]])</f>
        <v>77138-7</v>
      </c>
      <c r="B790" s="1">
        <v>43474</v>
      </c>
      <c r="C790" s="10">
        <v>77138</v>
      </c>
      <c r="D790" s="7" t="s">
        <v>3027</v>
      </c>
      <c r="E790" s="10">
        <v>7</v>
      </c>
      <c r="F790" s="10">
        <v>1</v>
      </c>
      <c r="G790" s="7" t="s">
        <v>165</v>
      </c>
      <c r="H790" s="10">
        <v>1</v>
      </c>
      <c r="I790" s="43" t="b">
        <v>1</v>
      </c>
      <c r="J790" s="43" t="b">
        <v>0</v>
      </c>
      <c r="K790" t="s">
        <v>114</v>
      </c>
      <c r="L790" s="43" t="b">
        <v>0</v>
      </c>
      <c r="M790" s="43" t="b">
        <v>0</v>
      </c>
      <c r="N790" s="43" t="b">
        <v>0</v>
      </c>
      <c r="O790" t="s">
        <v>114</v>
      </c>
      <c r="P790" t="s">
        <v>114</v>
      </c>
      <c r="Q790" t="s">
        <v>114</v>
      </c>
      <c r="R790" t="s">
        <v>114</v>
      </c>
      <c r="S790" t="s">
        <v>114</v>
      </c>
      <c r="T790" t="s">
        <v>114</v>
      </c>
      <c r="U790" t="s">
        <v>114</v>
      </c>
      <c r="V790" t="s">
        <v>114</v>
      </c>
      <c r="W790" s="5">
        <v>43469</v>
      </c>
      <c r="X790" s="7" t="s">
        <v>151</v>
      </c>
      <c r="Y790" s="7"/>
      <c r="Z790" s="7" t="s">
        <v>4624</v>
      </c>
      <c r="AA790" s="7" t="s">
        <v>114</v>
      </c>
      <c r="AB790" s="7" t="s">
        <v>74</v>
      </c>
      <c r="AC790" s="10">
        <v>7</v>
      </c>
      <c r="AD790" s="3" t="s">
        <v>5967</v>
      </c>
      <c r="AE790" s="4" t="s">
        <v>5968</v>
      </c>
      <c r="AF790" s="7"/>
      <c r="AG790" s="7" t="s">
        <v>114</v>
      </c>
      <c r="AH790" s="10">
        <v>2</v>
      </c>
      <c r="AI790" s="3" t="s">
        <v>74</v>
      </c>
      <c r="AJ790" t="s">
        <v>114</v>
      </c>
      <c r="AK790" t="s">
        <v>114</v>
      </c>
      <c r="AL790" s="43" t="b">
        <v>0</v>
      </c>
      <c r="AM790" s="3"/>
      <c r="AN790" s="3"/>
      <c r="AO790" s="43" t="b">
        <v>0</v>
      </c>
      <c r="AP790" s="3" t="b">
        <v>0</v>
      </c>
      <c r="AQ790" s="3">
        <f>VLOOKUP(Table2[[#This Row],[Job-no]],Table3[],26,FALSE)</f>
        <v>1739</v>
      </c>
      <c r="AR790" t="str">
        <f t="shared" si="148"/>
        <v>BMPRLED</v>
      </c>
      <c r="AS790" t="str">
        <f>VLOOKUP(AR790,Table1[],4,0)</f>
        <v>recessed</v>
      </c>
      <c r="AT790">
        <f>IF(BD790&gt;0,"Pattern",VLOOKUP(AR790,Table1[],5,0))</f>
        <v>0</v>
      </c>
      <c r="AU790" s="34">
        <f>IF(AT790="Pattern",WORKDAY(Table2[[#This Row],[Scheduled Ship Date]],-10),WORKDAY(Table2[[#This Row],[Scheduled Ship Date]],-4))</f>
        <v>43468</v>
      </c>
      <c r="AV790" s="39">
        <f>IF(Table2[[#This Row],[Extrusion cut double saw]]=TRUE,IF(O790="ToDo",IF(AT790="Pattern",Table2[[#This Row],[Total Sections]]*0.4,Table2[[#This Row],[Total Sections]]*0.12),0),IF(AT790="Pattern",Table2[[#This Row],[Total Sections]]*4,Table2[[#This Row],[Total Sections]]*1.2))</f>
        <v>2.4</v>
      </c>
      <c r="AW790" s="42">
        <f t="shared" ca="1" si="154"/>
        <v>43469</v>
      </c>
      <c r="AX790" s="42">
        <f>IF(AT790="Pattern",Table2[[#This Row],[Scheduled Ship Date]]-2,Table2[[#This Row],[Scheduled Ship Date]]-3)</f>
        <v>43471</v>
      </c>
      <c r="AY790" s="39">
        <f>IF(Table2[[#This Row],[Pattern]]="Pattern",Table2[[#This Row],[Total Sections]]*4.82,Table2[[#This Row],[Total Sections]]*0.5)</f>
        <v>1</v>
      </c>
      <c r="AZ790" s="42">
        <f t="shared" ca="1" si="153"/>
        <v>43469</v>
      </c>
      <c r="BA790" s="39">
        <f>((Table2[Total Sections]/Table2[Open Qty])-1)*Table2[Open Qty]*12.96</f>
        <v>12.96</v>
      </c>
      <c r="BB790" s="39"/>
      <c r="BC790" s="39" t="str">
        <f t="shared" si="149"/>
        <v>BMPRLED-400-90-35-RG2-20-W-UNV-DP-1-DS-TS(1)-CP</v>
      </c>
      <c r="BD790" s="39">
        <f t="shared" si="150"/>
        <v>0</v>
      </c>
      <c r="BE790" s="39" t="b">
        <f>_xlfn.IFNA(VLOOKUP(Table2[[#This Row],[Job-no]],Table4[],9,FALSE),TRUE)</f>
        <v>1</v>
      </c>
      <c r="BF790" s="39"/>
      <c r="BG790" s="39" t="b">
        <f>_xlfn.IFNA(VLOOKUP(Table2[[#This Row],[Job-no]],Table4[],14,FALSE),TRUE)</f>
        <v>0</v>
      </c>
      <c r="BH790" s="39" t="str">
        <f>_xlfn.IFNA(VLOOKUP(Table2[[#This Row],[Job-no]],Table4[],11,FALSE),"Done")</f>
        <v/>
      </c>
      <c r="BI790" s="39">
        <f>IF(Table2[[#This Row],[Pattern]]="Pattern",VLOOKUP(Table2[[#This Row],[Product Code]],'Routing data'!$A$2:$W$470,13,FALSE),VLOOKUP(Table2[[#This Row],[Product Code]],'Routing data'!$A$2:$W$470,3,FALSE))</f>
        <v>0</v>
      </c>
      <c r="BJ790" s="39">
        <f>IF(Table2[[#This Row],[Pattern]]="Pattern",VLOOKUP(Table2[[#This Row],[Product Code]],'Routing data'!$A$2:$W$470,14,FALSE),VLOOKUP(Table2[[#This Row],[Product Code]],'Routing data'!$A$2:$W$470,4,FALSE))</f>
        <v>3</v>
      </c>
      <c r="BK790" s="39">
        <f>VLOOKUP(Table2[[#This Row],[Product Code]],'Routing data'!A$4:W$524,16,FALSE)</f>
        <v>0</v>
      </c>
      <c r="BL790" s="42" t="str">
        <f>IF(Table2[[#This Row],[Milling Required]]=0,"x",IF(AT790="Pattern",B790-10,B790-4))</f>
        <v>x</v>
      </c>
      <c r="BM790" s="39"/>
      <c r="BN790" s="42">
        <f t="shared" si="151"/>
        <v>43471</v>
      </c>
      <c r="BO790" s="39" t="str">
        <f>IF(Table2[[#This Row],[Milling]]="x","x",Table2[[#This Row],[Total Sections]]*2)</f>
        <v>x</v>
      </c>
      <c r="BP790" s="39">
        <f>IF(Table2[[#This Row],[Punching]]="x","x",Table2[Total Sections]*2)</f>
        <v>4</v>
      </c>
      <c r="BQ790" s="39">
        <f>IF(Table2[[#This Row],[Pattern]]="Pattern",Table2[Total Sections]*3,Table2[Total Sections]*1.5)</f>
        <v>3</v>
      </c>
      <c r="BR790" s="39"/>
      <c r="BS790" s="39"/>
      <c r="BT790" s="39"/>
      <c r="BU790" s="39"/>
      <c r="BV790" s="39" t="str">
        <f>_xlfn.IFNA(VLOOKUP(Table2[[#This Row],[Job-no]],Table4[],16,FALSE),"Ready")</f>
        <v/>
      </c>
      <c r="BW790" s="39" t="str">
        <f>_xlfn.IFNA(VLOOKUP(Table2[[#This Row],[Job-no]],Table4[],21,FALSE),"Ready")</f>
        <v/>
      </c>
      <c r="BX790" s="39" t="b">
        <f>_xlfn.IFNA(VLOOKUP(Table2[[#This Row],[Job-no]],Table4[],10,FALSE),TRUE)</f>
        <v>0</v>
      </c>
      <c r="BY790" s="39" t="str">
        <f>_xlfn.IFNA(VLOOKUP(Table2[[#This Row],[Job-no]],Table4[],22,FALSE),"Ready")</f>
        <v/>
      </c>
      <c r="BZ790" s="120">
        <f t="shared" si="152"/>
        <v>43474</v>
      </c>
      <c r="CA790" s="120" t="str">
        <f ca="1">IF(OR(Table2[[#This Row],[Saw Date]]=TODAY(),Table2[[#This Row],[Saw Date]]=TODAY()+1), Table2[[#This Row],[Saw Date]],IF(Table2[[#This Row],[Extrusion cut double saw]],"Done",""))</f>
        <v/>
      </c>
      <c r="CB790" s="120" t="str">
        <f ca="1">IF(OR(Table2[[#This Row],[Lens Date]]=TODAY(),Table2[[#This Row],[Lens Date]]=TODAY()+1), Table2[[#This Row],[Lens Date]],IF(Table2[[#This Row],[MSLens]]="Done","Done",""))</f>
        <v/>
      </c>
      <c r="CC790" s="120" t="str">
        <f ca="1">IF(OR(Table2[[#This Row],[Milling Date]]=TODAY(),Table2[[#This Row],[Milling Date]]=TODAY()+1), Table2[[#This Row],[Milling Date]],IF(Table2[[#This Row],[CNC Holes]]="Ready","Done",""))</f>
        <v/>
      </c>
      <c r="CD790" s="120" t="str">
        <f ca="1">IF(OR(Table2[[#This Row],[Welding Date]]=TODAY(),Table2[[#This Row],[Welding Date]]=TODAY()+1), Table2[[#This Row],[Welding Date]],IF(Table2[[#This Row],[Welding Corners]]="Ready","Done",""))</f>
        <v/>
      </c>
      <c r="CE790" s="120" t="str">
        <f ca="1">IF(OR(Table2[[#This Row],[Puching Date]]=TODAY(),Table2[[#This Row],[Puching Date]]=TODAY()+1), Table2[[#This Row],[Puching Date]],IF(Table2[[#This Row],[Punch Holes]]="Ready","Done",""))</f>
        <v/>
      </c>
      <c r="CF790" s="120" t="str">
        <f ca="1">IF(OR(Table2[[#This Row],[Housing Date2]]=TODAY(),Table2[[#This Row],[Housing Date2]]=TODAY()+1),Table2[[#This Row],[Housing Date2]],IF(Table2[[#This Row],[Body Assembly]],"Done",""))</f>
        <v/>
      </c>
      <c r="CG790" s="120" t="str">
        <f>_xlfn.IFNA(VLOOKUP(Table2[[#This Row],[Job-no]],Table4[],7,FALSE),"Done")</f>
        <v>Machine Shop Started</v>
      </c>
    </row>
    <row r="791" spans="1:85" x14ac:dyDescent="0.25">
      <c r="A791" s="39" t="str">
        <f>_xlfn.CONCAT(Table2[[#This Row],[Order]],"-",Table2[[#This Row],[Line]])</f>
        <v>77171-1</v>
      </c>
      <c r="B791" s="1">
        <v>43474</v>
      </c>
      <c r="C791" s="10">
        <v>77171</v>
      </c>
      <c r="D791" s="7" t="s">
        <v>2886</v>
      </c>
      <c r="E791" s="10">
        <v>1</v>
      </c>
      <c r="F791" s="10">
        <v>1</v>
      </c>
      <c r="G791" s="7" t="s">
        <v>165</v>
      </c>
      <c r="H791" s="10">
        <v>2</v>
      </c>
      <c r="I791" s="43" t="b">
        <v>1</v>
      </c>
      <c r="J791" s="43" t="b">
        <v>0</v>
      </c>
      <c r="K791" t="s">
        <v>135</v>
      </c>
      <c r="L791" s="43" t="b">
        <v>0</v>
      </c>
      <c r="M791" s="43" t="b">
        <v>1</v>
      </c>
      <c r="N791" s="43" t="b">
        <v>1</v>
      </c>
      <c r="O791" t="s">
        <v>114</v>
      </c>
      <c r="P791" t="s">
        <v>114</v>
      </c>
      <c r="Q791" t="s">
        <v>114</v>
      </c>
      <c r="R791" t="s">
        <v>114</v>
      </c>
      <c r="S791" t="s">
        <v>114</v>
      </c>
      <c r="T791" t="s">
        <v>114</v>
      </c>
      <c r="U791" t="s">
        <v>114</v>
      </c>
      <c r="V791" t="s">
        <v>114</v>
      </c>
      <c r="W791" s="5">
        <v>43469</v>
      </c>
      <c r="X791" s="7" t="s">
        <v>151</v>
      </c>
      <c r="Y791" s="7"/>
      <c r="Z791" s="7" t="s">
        <v>103</v>
      </c>
      <c r="AA791" s="7" t="s">
        <v>114</v>
      </c>
      <c r="AB791" s="7" t="s">
        <v>74</v>
      </c>
      <c r="AC791" s="10">
        <v>12</v>
      </c>
      <c r="AD791" s="3" t="s">
        <v>5967</v>
      </c>
      <c r="AE791" s="4" t="s">
        <v>5968</v>
      </c>
      <c r="AF791" s="7"/>
      <c r="AG791" s="7" t="s">
        <v>114</v>
      </c>
      <c r="AH791" s="10">
        <v>2</v>
      </c>
      <c r="AI791" s="3" t="s">
        <v>74</v>
      </c>
      <c r="AJ791" t="s">
        <v>114</v>
      </c>
      <c r="AK791" t="s">
        <v>114</v>
      </c>
      <c r="AL791" s="43" t="b">
        <v>0</v>
      </c>
      <c r="AM791" s="3"/>
      <c r="AN791" s="3"/>
      <c r="AO791" s="43" t="b">
        <v>0</v>
      </c>
      <c r="AP791" s="3" t="b">
        <v>0</v>
      </c>
      <c r="AQ791" s="129">
        <f>VLOOKUP(Table2[[#This Row],[Job-no]],Table3[],26,FALSE)</f>
        <v>1020</v>
      </c>
      <c r="AR791" t="str">
        <f t="shared" si="148"/>
        <v>BBRLED</v>
      </c>
      <c r="AS791" t="str">
        <f>VLOOKUP(AR791,Table1[],4,0)</f>
        <v>recessed</v>
      </c>
      <c r="AT791">
        <f>IF(BD791&gt;0,"Pattern",VLOOKUP(AR791,Table1[],5,0))</f>
        <v>0</v>
      </c>
      <c r="AU791" s="34">
        <f>IF(AT791="Pattern",WORKDAY(Table2[[#This Row],[Scheduled Ship Date]],-10),WORKDAY(Table2[[#This Row],[Scheduled Ship Date]],-4))</f>
        <v>43468</v>
      </c>
      <c r="AV791" s="39">
        <f>IF(Table2[[#This Row],[Extrusion cut double saw]]=TRUE,IF(O791="ToDo",IF(AT791="Pattern",Table2[[#This Row],[Total Sections]]*0.4,Table2[[#This Row],[Total Sections]]*0.12),0),IF(AT791="Pattern",Table2[[#This Row],[Total Sections]]*4,Table2[[#This Row],[Total Sections]]*1.2))</f>
        <v>0</v>
      </c>
      <c r="AX791" s="42">
        <f>IF(AT791="Pattern",Table2[[#This Row],[Scheduled Ship Date]]-2,Table2[[#This Row],[Scheduled Ship Date]]-3)</f>
        <v>43471</v>
      </c>
      <c r="AY791" s="39">
        <f>IF(Table2[[#This Row],[Pattern]]="Pattern",Table2[[#This Row],[Total Sections]]*4.82,Table2[[#This Row],[Total Sections]]*0.5)</f>
        <v>1</v>
      </c>
      <c r="AZ791" s="42"/>
      <c r="BA791" s="39">
        <f>((Table2[Total Sections]/Table2[Open Qty])-1)*Table2[Open Qty]*12.96</f>
        <v>0</v>
      </c>
      <c r="BB791" s="39"/>
      <c r="BC791" s="39" t="str">
        <f t="shared" si="149"/>
        <v>BBRLED-500-80-35-1.5M-6-W-UNV-DP-1-TG9</v>
      </c>
      <c r="BD791" s="39">
        <f t="shared" si="150"/>
        <v>0</v>
      </c>
      <c r="BE791" s="39" t="b">
        <f>_xlfn.IFNA(VLOOKUP(Table2[[#This Row],[Job-no]],Table4[],9,FALSE),TRUE)</f>
        <v>1</v>
      </c>
      <c r="BF791" s="39"/>
      <c r="BG791" s="39" t="b">
        <f>_xlfn.IFNA(VLOOKUP(Table2[[#This Row],[Job-no]],Table4[],14,FALSE),TRUE)</f>
        <v>1</v>
      </c>
      <c r="BH791" s="39" t="str">
        <f>_xlfn.IFNA(VLOOKUP(Table2[[#This Row],[Job-no]],Table4[],11,FALSE),"Done")</f>
        <v>Done</v>
      </c>
      <c r="BI791" s="39">
        <f>IF(Table2[[#This Row],[Pattern]]="Pattern",VLOOKUP(Table2[[#This Row],[Product Code]],'Routing data'!$A$2:$W$470,13,FALSE),VLOOKUP(Table2[[#This Row],[Product Code]],'Routing data'!$A$2:$W$470,3,FALSE))</f>
        <v>0</v>
      </c>
      <c r="BJ791" s="39">
        <f>IF(Table2[[#This Row],[Pattern]]="Pattern",VLOOKUP(Table2[[#This Row],[Product Code]],'Routing data'!$A$2:$W$470,14,FALSE),VLOOKUP(Table2[[#This Row],[Product Code]],'Routing data'!$A$2:$W$470,4,FALSE))</f>
        <v>3</v>
      </c>
      <c r="BK791" s="39">
        <f>VLOOKUP(Table2[[#This Row],[Product Code]],'Routing data'!A$4:W$524,16,FALSE)</f>
        <v>0</v>
      </c>
      <c r="BL791" s="42" t="str">
        <f>IF(Table2[[#This Row],[Milling Required]]=0,"x",IF(AT791="Pattern",B791-10,B791-4))</f>
        <v>x</v>
      </c>
      <c r="BM791" s="39"/>
      <c r="BN791" s="42">
        <f t="shared" si="151"/>
        <v>43471</v>
      </c>
      <c r="BO791" s="39" t="str">
        <f>IF(Table2[[#This Row],[Milling]]="x","x",Table2[[#This Row],[Total Sections]]*2)</f>
        <v>x</v>
      </c>
      <c r="BP791" s="39">
        <f>IF(Table2[[#This Row],[Punching]]="x","x",Table2[Total Sections]*2)</f>
        <v>4</v>
      </c>
      <c r="BQ791" s="39">
        <f>IF(Table2[[#This Row],[Pattern]]="Pattern",Table2[Total Sections]*3,Table2[Total Sections]*1.5)</f>
        <v>3</v>
      </c>
      <c r="BR791" s="39"/>
      <c r="BS791" s="39"/>
      <c r="BT791" s="39"/>
      <c r="BU791" s="39"/>
      <c r="BV791" s="39" t="str">
        <f>_xlfn.IFNA(VLOOKUP(Table2[[#This Row],[Job-no]],Table4[],16,FALSE),"Ready")</f>
        <v/>
      </c>
      <c r="BW791" s="39" t="str">
        <f>_xlfn.IFNA(VLOOKUP(Table2[[#This Row],[Job-no]],Table4[],21,FALSE),"Ready")</f>
        <v/>
      </c>
      <c r="BX791" s="39" t="b">
        <f>_xlfn.IFNA(VLOOKUP(Table2[[#This Row],[Job-no]],Table4[],10,FALSE),TRUE)</f>
        <v>0</v>
      </c>
      <c r="BY791" s="39" t="str">
        <f>_xlfn.IFNA(VLOOKUP(Table2[[#This Row],[Job-no]],Table4[],22,FALSE),"Ready")</f>
        <v/>
      </c>
      <c r="BZ791" s="120">
        <f t="shared" si="152"/>
        <v>43474</v>
      </c>
      <c r="CA791" s="120" t="str">
        <f ca="1">IF(OR(Table2[[#This Row],[Saw Date]]=TODAY(),Table2[[#This Row],[Saw Date]]=TODAY()+1), Table2[[#This Row],[Saw Date]],IF(Table2[[#This Row],[Extrusion cut double saw]],"Done",""))</f>
        <v>Done</v>
      </c>
      <c r="CB791" s="120" t="str">
        <f ca="1">IF(OR(Table2[[#This Row],[Lens Date]]=TODAY(),Table2[[#This Row],[Lens Date]]=TODAY()+1), Table2[[#This Row],[Lens Date]],IF(Table2[[#This Row],[MSLens]]="Done","Done",""))</f>
        <v>Done</v>
      </c>
      <c r="CC791" s="120" t="str">
        <f ca="1">IF(OR(Table2[[#This Row],[Milling Date]]=TODAY(),Table2[[#This Row],[Milling Date]]=TODAY()+1), Table2[[#This Row],[Milling Date]],IF(Table2[[#This Row],[CNC Holes]]="Ready","Done",""))</f>
        <v/>
      </c>
      <c r="CD791" s="120" t="str">
        <f ca="1">IF(OR(Table2[[#This Row],[Welding Date]]=TODAY(),Table2[[#This Row],[Welding Date]]=TODAY()+1), Table2[[#This Row],[Welding Date]],IF(Table2[[#This Row],[Welding Corners]]="Ready","Done",""))</f>
        <v/>
      </c>
      <c r="CE791" s="120" t="str">
        <f ca="1">IF(OR(Table2[[#This Row],[Puching Date]]=TODAY(),Table2[[#This Row],[Puching Date]]=TODAY()+1), Table2[[#This Row],[Puching Date]],IF(Table2[[#This Row],[Punch Holes]]="Ready","Done",""))</f>
        <v/>
      </c>
      <c r="CF791" s="120" t="str">
        <f ca="1">IF(OR(Table2[[#This Row],[Housing Date2]]=TODAY(),Table2[[#This Row],[Housing Date2]]=TODAY()+1),Table2[[#This Row],[Housing Date2]],IF(Table2[[#This Row],[Body Assembly]],"Done",""))</f>
        <v/>
      </c>
      <c r="CG791" s="120" t="str">
        <f>_xlfn.IFNA(VLOOKUP(Table2[[#This Row],[Job-no]],Table4[],7,FALSE),"Done")</f>
        <v>Machine Shop Started</v>
      </c>
    </row>
    <row r="792" spans="1:85" x14ac:dyDescent="0.25">
      <c r="A792" s="39" t="str">
        <f>_xlfn.CONCAT(Table2[[#This Row],[Order]],"-",Table2[[#This Row],[Line]])</f>
        <v>77171-2</v>
      </c>
      <c r="B792" s="1">
        <v>43474</v>
      </c>
      <c r="C792" s="10">
        <v>77171</v>
      </c>
      <c r="D792" s="7" t="s">
        <v>2886</v>
      </c>
      <c r="E792" s="10">
        <v>2</v>
      </c>
      <c r="F792" s="10">
        <v>1</v>
      </c>
      <c r="G792" s="7" t="s">
        <v>165</v>
      </c>
      <c r="H792" s="10">
        <v>1</v>
      </c>
      <c r="I792" s="43" t="b">
        <v>1</v>
      </c>
      <c r="J792" s="43" t="b">
        <v>0</v>
      </c>
      <c r="K792" t="s">
        <v>135</v>
      </c>
      <c r="L792" s="43" t="b">
        <v>0</v>
      </c>
      <c r="M792" s="43" t="b">
        <v>1</v>
      </c>
      <c r="N792" s="43" t="b">
        <v>1</v>
      </c>
      <c r="O792" t="s">
        <v>114</v>
      </c>
      <c r="P792" t="s">
        <v>114</v>
      </c>
      <c r="Q792" t="s">
        <v>114</v>
      </c>
      <c r="R792" t="s">
        <v>114</v>
      </c>
      <c r="S792" t="s">
        <v>114</v>
      </c>
      <c r="T792" t="s">
        <v>114</v>
      </c>
      <c r="U792" t="s">
        <v>114</v>
      </c>
      <c r="V792" t="s">
        <v>114</v>
      </c>
      <c r="W792" s="5">
        <v>43469</v>
      </c>
      <c r="X792" s="7" t="s">
        <v>151</v>
      </c>
      <c r="Y792" s="7"/>
      <c r="Z792" s="7" t="s">
        <v>103</v>
      </c>
      <c r="AA792" s="7" t="s">
        <v>114</v>
      </c>
      <c r="AB792" s="7" t="s">
        <v>74</v>
      </c>
      <c r="AC792" s="10">
        <v>12</v>
      </c>
      <c r="AD792" s="3" t="s">
        <v>5967</v>
      </c>
      <c r="AE792" s="4" t="s">
        <v>5968</v>
      </c>
      <c r="AF792" s="7"/>
      <c r="AG792" s="7" t="s">
        <v>114</v>
      </c>
      <c r="AH792" s="10">
        <v>1</v>
      </c>
      <c r="AI792" s="3" t="s">
        <v>74</v>
      </c>
      <c r="AJ792" t="s">
        <v>114</v>
      </c>
      <c r="AK792" t="s">
        <v>114</v>
      </c>
      <c r="AL792" s="43" t="b">
        <v>0</v>
      </c>
      <c r="AM792" s="3"/>
      <c r="AN792" s="3"/>
      <c r="AO792" s="43" t="b">
        <v>0</v>
      </c>
      <c r="AP792" s="3" t="b">
        <v>0</v>
      </c>
      <c r="AQ792" s="129">
        <f>VLOOKUP(Table2[[#This Row],[Job-no]],Table3[],26,FALSE)</f>
        <v>510</v>
      </c>
      <c r="AR792" t="str">
        <f t="shared" si="148"/>
        <v>BBRLED</v>
      </c>
      <c r="AS792" t="str">
        <f>VLOOKUP(AR792,Table1[],4,0)</f>
        <v>recessed</v>
      </c>
      <c r="AT792">
        <f>IF(BD792&gt;0,"Pattern",VLOOKUP(AR792,Table1[],5,0))</f>
        <v>0</v>
      </c>
      <c r="AU792" s="34">
        <f>IF(AT792="Pattern",WORKDAY(Table2[[#This Row],[Scheduled Ship Date]],-10),WORKDAY(Table2[[#This Row],[Scheduled Ship Date]],-4))</f>
        <v>43468</v>
      </c>
      <c r="AV792" s="39">
        <f>IF(Table2[[#This Row],[Extrusion cut double saw]]=TRUE,IF(O792="ToDo",IF(AT792="Pattern",Table2[[#This Row],[Total Sections]]*0.4,Table2[[#This Row],[Total Sections]]*0.12),0),IF(AT792="Pattern",Table2[[#This Row],[Total Sections]]*4,Table2[[#This Row],[Total Sections]]*1.2))</f>
        <v>0</v>
      </c>
      <c r="AW792" s="42"/>
      <c r="AX792" s="42">
        <f>IF(AT792="Pattern",Table2[[#This Row],[Scheduled Ship Date]]-2,Table2[[#This Row],[Scheduled Ship Date]]-3)</f>
        <v>43471</v>
      </c>
      <c r="AY792" s="39">
        <f>IF(Table2[[#This Row],[Pattern]]="Pattern",Table2[[#This Row],[Total Sections]]*4.82,Table2[[#This Row],[Total Sections]]*0.5)</f>
        <v>0.5</v>
      </c>
      <c r="AZ792" s="42"/>
      <c r="BA792" s="39">
        <f>((Table2[Total Sections]/Table2[Open Qty])-1)*Table2[Open Qty]*12.96</f>
        <v>0</v>
      </c>
      <c r="BB792" s="39"/>
      <c r="BC792" s="39" t="str">
        <f t="shared" si="149"/>
        <v>BBRLED-500-80-35-1.5M-6-W-UNV-DP-1-TG9</v>
      </c>
      <c r="BD792" s="39">
        <f t="shared" si="150"/>
        <v>0</v>
      </c>
      <c r="BE792" s="39" t="b">
        <f>_xlfn.IFNA(VLOOKUP(Table2[[#This Row],[Job-no]],Table4[],9,FALSE),TRUE)</f>
        <v>1</v>
      </c>
      <c r="BF792" s="39"/>
      <c r="BG792" s="39" t="b">
        <f>_xlfn.IFNA(VLOOKUP(Table2[[#This Row],[Job-no]],Table4[],14,FALSE),TRUE)</f>
        <v>1</v>
      </c>
      <c r="BH792" s="39" t="str">
        <f>_xlfn.IFNA(VLOOKUP(Table2[[#This Row],[Job-no]],Table4[],11,FALSE),"Done")</f>
        <v>Done</v>
      </c>
      <c r="BI792" s="39">
        <f>IF(Table2[[#This Row],[Pattern]]="Pattern",VLOOKUP(Table2[[#This Row],[Product Code]],'Routing data'!$A$2:$W$470,13,FALSE),VLOOKUP(Table2[[#This Row],[Product Code]],'Routing data'!$A$2:$W$470,3,FALSE))</f>
        <v>0</v>
      </c>
      <c r="BJ792" s="39">
        <f>IF(Table2[[#This Row],[Pattern]]="Pattern",VLOOKUP(Table2[[#This Row],[Product Code]],'Routing data'!$A$2:$W$470,14,FALSE),VLOOKUP(Table2[[#This Row],[Product Code]],'Routing data'!$A$2:$W$470,4,FALSE))</f>
        <v>3</v>
      </c>
      <c r="BK792" s="39">
        <f>VLOOKUP(Table2[[#This Row],[Product Code]],'Routing data'!A$4:W$524,16,FALSE)</f>
        <v>0</v>
      </c>
      <c r="BL792" s="42" t="str">
        <f>IF(Table2[[#This Row],[Milling Required]]=0,"x",IF(AT792="Pattern",B792-10,B792-4))</f>
        <v>x</v>
      </c>
      <c r="BM792" s="39"/>
      <c r="BN792" s="42">
        <f t="shared" si="151"/>
        <v>43471</v>
      </c>
      <c r="BO792" s="39" t="str">
        <f>IF(Table2[[#This Row],[Milling]]="x","x",Table2[[#This Row],[Total Sections]]*2)</f>
        <v>x</v>
      </c>
      <c r="BP792" s="39">
        <f>IF(Table2[[#This Row],[Punching]]="x","x",Table2[Total Sections]*2)</f>
        <v>2</v>
      </c>
      <c r="BQ792" s="39">
        <f>IF(Table2[[#This Row],[Pattern]]="Pattern",Table2[Total Sections]*3,Table2[Total Sections]*1.5)</f>
        <v>1.5</v>
      </c>
      <c r="BR792" s="39"/>
      <c r="BS792" s="39"/>
      <c r="BT792" s="39"/>
      <c r="BU792" s="39"/>
      <c r="BV792" s="39" t="str">
        <f>_xlfn.IFNA(VLOOKUP(Table2[[#This Row],[Job-no]],Table4[],16,FALSE),"Ready")</f>
        <v/>
      </c>
      <c r="BW792" s="39" t="str">
        <f>_xlfn.IFNA(VLOOKUP(Table2[[#This Row],[Job-no]],Table4[],21,FALSE),"Ready")</f>
        <v/>
      </c>
      <c r="BX792" s="39" t="b">
        <f>_xlfn.IFNA(VLOOKUP(Table2[[#This Row],[Job-no]],Table4[],10,FALSE),TRUE)</f>
        <v>0</v>
      </c>
      <c r="BY792" s="39" t="str">
        <f>_xlfn.IFNA(VLOOKUP(Table2[[#This Row],[Job-no]],Table4[],22,FALSE),"Ready")</f>
        <v/>
      </c>
      <c r="BZ792" s="120">
        <f t="shared" si="152"/>
        <v>43474</v>
      </c>
      <c r="CA792" s="120" t="str">
        <f ca="1">IF(OR(Table2[[#This Row],[Saw Date]]=TODAY(),Table2[[#This Row],[Saw Date]]=TODAY()+1), Table2[[#This Row],[Saw Date]],IF(Table2[[#This Row],[Extrusion cut double saw]],"Done",""))</f>
        <v>Done</v>
      </c>
      <c r="CB792" s="120" t="str">
        <f ca="1">IF(OR(Table2[[#This Row],[Lens Date]]=TODAY(),Table2[[#This Row],[Lens Date]]=TODAY()+1), Table2[[#This Row],[Lens Date]],IF(Table2[[#This Row],[MSLens]]="Done","Done",""))</f>
        <v>Done</v>
      </c>
      <c r="CC792" s="120" t="str">
        <f ca="1">IF(OR(Table2[[#This Row],[Milling Date]]=TODAY(),Table2[[#This Row],[Milling Date]]=TODAY()+1), Table2[[#This Row],[Milling Date]],IF(Table2[[#This Row],[CNC Holes]]="Ready","Done",""))</f>
        <v/>
      </c>
      <c r="CD792" s="120" t="str">
        <f ca="1">IF(OR(Table2[[#This Row],[Welding Date]]=TODAY(),Table2[[#This Row],[Welding Date]]=TODAY()+1), Table2[[#This Row],[Welding Date]],IF(Table2[[#This Row],[Welding Corners]]="Ready","Done",""))</f>
        <v/>
      </c>
      <c r="CE792" s="120" t="str">
        <f ca="1">IF(OR(Table2[[#This Row],[Puching Date]]=TODAY(),Table2[[#This Row],[Puching Date]]=TODAY()+1), Table2[[#This Row],[Puching Date]],IF(Table2[[#This Row],[Punch Holes]]="Ready","Done",""))</f>
        <v/>
      </c>
      <c r="CF792" s="120" t="str">
        <f ca="1">IF(OR(Table2[[#This Row],[Housing Date2]]=TODAY(),Table2[[#This Row],[Housing Date2]]=TODAY()+1),Table2[[#This Row],[Housing Date2]],IF(Table2[[#This Row],[Body Assembly]],"Done",""))</f>
        <v/>
      </c>
      <c r="CG792" s="120" t="str">
        <f>_xlfn.IFNA(VLOOKUP(Table2[[#This Row],[Job-no]],Table4[],7,FALSE),"Done")</f>
        <v>Machine Shop Started</v>
      </c>
    </row>
    <row r="793" spans="1:85" x14ac:dyDescent="0.25">
      <c r="A793" t="str">
        <f>_xlfn.CONCAT(Table2[[#This Row],[Order]],"-",Table2[[#This Row],[Line]])</f>
        <v>77655-1</v>
      </c>
      <c r="B793" s="1">
        <v>43474</v>
      </c>
      <c r="C793" s="10">
        <v>77655</v>
      </c>
      <c r="D793" s="7" t="s">
        <v>4186</v>
      </c>
      <c r="E793" s="10">
        <v>1</v>
      </c>
      <c r="F793" s="10">
        <v>1</v>
      </c>
      <c r="G793" s="7" t="s">
        <v>165</v>
      </c>
      <c r="H793" s="10">
        <v>4</v>
      </c>
      <c r="I793" s="43" t="b">
        <v>1</v>
      </c>
      <c r="J793" s="43" t="b">
        <v>0</v>
      </c>
      <c r="K793" t="s">
        <v>114</v>
      </c>
      <c r="L793" s="43" t="b">
        <v>0</v>
      </c>
      <c r="M793" s="43" t="b">
        <v>0</v>
      </c>
      <c r="N793" s="43" t="b">
        <v>0</v>
      </c>
      <c r="O793" t="s">
        <v>114</v>
      </c>
      <c r="P793" t="s">
        <v>114</v>
      </c>
      <c r="Q793" t="s">
        <v>114</v>
      </c>
      <c r="R793" t="s">
        <v>114</v>
      </c>
      <c r="S793" t="s">
        <v>114</v>
      </c>
      <c r="T793" t="s">
        <v>114</v>
      </c>
      <c r="U793" t="s">
        <v>114</v>
      </c>
      <c r="V793" t="s">
        <v>114</v>
      </c>
      <c r="W793" s="5">
        <v>43469</v>
      </c>
      <c r="X793" s="7" t="s">
        <v>151</v>
      </c>
      <c r="Y793" s="7"/>
      <c r="Z793" s="7" t="s">
        <v>76</v>
      </c>
      <c r="AA793" s="7" t="s">
        <v>114</v>
      </c>
      <c r="AB793" s="7" t="s">
        <v>74</v>
      </c>
      <c r="AC793" s="10">
        <v>12</v>
      </c>
      <c r="AD793" s="3" t="s">
        <v>5967</v>
      </c>
      <c r="AE793" s="4" t="s">
        <v>5968</v>
      </c>
      <c r="AF793" s="7"/>
      <c r="AG793" s="7" t="s">
        <v>114</v>
      </c>
      <c r="AH793" s="10">
        <v>4</v>
      </c>
      <c r="AI793" s="3" t="s">
        <v>79</v>
      </c>
      <c r="AJ793" t="s">
        <v>114</v>
      </c>
      <c r="AK793" t="s">
        <v>114</v>
      </c>
      <c r="AL793" s="43" t="b">
        <v>0</v>
      </c>
      <c r="AM793" s="3"/>
      <c r="AN793" s="3"/>
      <c r="AO793" s="43" t="b">
        <v>0</v>
      </c>
      <c r="AP793" s="3" t="b">
        <v>0</v>
      </c>
      <c r="AQ793" s="3">
        <f>VLOOKUP(Table2[[#This Row],[Job-no]],Table3[],26,FALSE)</f>
        <v>1440</v>
      </c>
      <c r="AR793" t="str">
        <f t="shared" si="148"/>
        <v>BMRLED</v>
      </c>
      <c r="AS793" t="str">
        <f>VLOOKUP(AR793,Table1[],4,0)</f>
        <v>recessed</v>
      </c>
      <c r="AT793">
        <f>IF(BD793&gt;0,"Pattern",VLOOKUP(AR793,Table1[],5,0))</f>
        <v>0</v>
      </c>
      <c r="AU793" s="34">
        <f>IF(AT793="Pattern",WORKDAY(Table2[[#This Row],[Scheduled Ship Date]],-10),WORKDAY(Table2[[#This Row],[Scheduled Ship Date]],-4))</f>
        <v>43468</v>
      </c>
      <c r="AV793">
        <f>IF(Table2[[#This Row],[Extrusion cut double saw]]=TRUE,IF(O793="ToDo",IF(AT793="Pattern",Table2[[#This Row],[Total Sections]]*0.4,Table2[[#This Row],[Total Sections]]*0.12),0),IF(AT793="Pattern",Table2[[#This Row],[Total Sections]]*4,Table2[[#This Row],[Total Sections]]*1.2))</f>
        <v>4.8</v>
      </c>
      <c r="AW793" s="42">
        <f ca="1">TODAY()+2</f>
        <v>43469</v>
      </c>
      <c r="AX793" s="42">
        <f>IF(AT793="Pattern",Table2[[#This Row],[Scheduled Ship Date]]-2,Table2[[#This Row],[Scheduled Ship Date]]-3)</f>
        <v>43471</v>
      </c>
      <c r="AY793">
        <f>IF(Table2[[#This Row],[Pattern]]="Pattern",Table2[[#This Row],[Total Sections]]*4.82,Table2[[#This Row],[Total Sections]]*0.5)</f>
        <v>2</v>
      </c>
      <c r="AZ793" s="42">
        <f ca="1">TODAY()+2</f>
        <v>43469</v>
      </c>
      <c r="BA793" s="39">
        <f>((Table2[Total Sections]/Table2[Open Qty])-1)*Table2[Open Qty]*12.96</f>
        <v>0</v>
      </c>
      <c r="BB793" s="42"/>
      <c r="BC793" s="39" t="str">
        <f t="shared" si="149"/>
        <v>BMRLED-500-80-35-FL-4'-W-UNV-DP-1-D</v>
      </c>
      <c r="BD793" s="39">
        <f t="shared" si="150"/>
        <v>0</v>
      </c>
      <c r="BE793" s="39" t="b">
        <f>_xlfn.IFNA(VLOOKUP(Table2[[#This Row],[Job-no]],Table4[],9,FALSE),TRUE)</f>
        <v>1</v>
      </c>
      <c r="BF793" t="str">
        <f>VLOOKUP(AR793,Table1[],3,0)</f>
        <v>B3LED</v>
      </c>
      <c r="BG793" s="39" t="b">
        <f>_xlfn.IFNA(VLOOKUP(Table2[[#This Row],[Job-no]],Table4[],14,FALSE),TRUE)</f>
        <v>0</v>
      </c>
      <c r="BH793" s="39" t="str">
        <f>_xlfn.IFNA(VLOOKUP(Table2[[#This Row],[Job-no]],Table4[],11,FALSE),"Done")</f>
        <v/>
      </c>
      <c r="BI793" s="39">
        <f>IF(Table2[[#This Row],[Pattern]]="Pattern",VLOOKUP(Table2[[#This Row],[Product Code]],'Routing data'!$A$2:$W$470,13,FALSE),VLOOKUP(Table2[[#This Row],[Product Code]],'Routing data'!$A$2:$W$470,3,FALSE))</f>
        <v>0</v>
      </c>
      <c r="BJ793" s="39">
        <f>IF(Table2[[#This Row],[Pattern]]="Pattern",VLOOKUP(Table2[[#This Row],[Product Code]],'Routing data'!$A$2:$W$470,14,FALSE),VLOOKUP(Table2[[#This Row],[Product Code]],'Routing data'!$A$2:$W$470,4,FALSE))</f>
        <v>3</v>
      </c>
      <c r="BK793" s="39">
        <f>VLOOKUP(Table2[[#This Row],[Product Code]],'Routing data'!A$4:W$524,16,FALSE)</f>
        <v>0</v>
      </c>
      <c r="BL793" s="42" t="str">
        <f>IF(Table2[[#This Row],[Milling Required]]=0,"x",IF(AT793="Pattern",B793-10,B793-4))</f>
        <v>x</v>
      </c>
      <c r="BM793" s="42">
        <f>IF(Table2[[#This Row],[Punching Required]]=0,"x",IF(AT793="Pattern",B793-8,B793-2))</f>
        <v>43472</v>
      </c>
      <c r="BN793" s="42">
        <f t="shared" si="151"/>
        <v>43471</v>
      </c>
      <c r="BO793" s="39" t="str">
        <f>IF(Table2[[#This Row],[Milling]]="x","x",Table2[[#This Row],[Total Sections]]*2)</f>
        <v>x</v>
      </c>
      <c r="BP793" s="39">
        <f>IF(Table2[[#This Row],[Punching]]="x","x",Table2[Total Sections]*2)</f>
        <v>8</v>
      </c>
      <c r="BQ793" s="39">
        <f>IF(Table2[[#This Row],[Pattern]]="Pattern",Table2[Total Sections]*3,Table2[Total Sections]*1.5)</f>
        <v>6</v>
      </c>
      <c r="BR793" s="42"/>
      <c r="BS793" s="42">
        <f ca="1">TODAY()</f>
        <v>43467</v>
      </c>
      <c r="BT793" s="42"/>
      <c r="BU793" s="39"/>
      <c r="BV793" s="39" t="str">
        <f>_xlfn.IFNA(VLOOKUP(Table2[[#This Row],[Job-no]],Table4[],16,FALSE),"Ready")</f>
        <v/>
      </c>
      <c r="BW793" s="39" t="str">
        <f>_xlfn.IFNA(VLOOKUP(Table2[[#This Row],[Job-no]],Table4[],21,FALSE),"Ready")</f>
        <v/>
      </c>
      <c r="BX793" s="39" t="b">
        <f>_xlfn.IFNA(VLOOKUP(Table2[[#This Row],[Job-no]],Table4[],10,FALSE),TRUE)</f>
        <v>0</v>
      </c>
      <c r="BY793" s="39" t="str">
        <f>_xlfn.IFNA(VLOOKUP(Table2[[#This Row],[Job-no]],Table4[],22,FALSE),"Ready")</f>
        <v/>
      </c>
      <c r="BZ793" s="120">
        <f t="shared" si="152"/>
        <v>43474</v>
      </c>
      <c r="CA793" s="120" t="str">
        <f ca="1">IF(OR(Table2[[#This Row],[Saw Date]]=TODAY(),Table2[[#This Row],[Saw Date]]=TODAY()+1), Table2[[#This Row],[Saw Date]],IF(Table2[[#This Row],[Extrusion cut double saw]],"Done",""))</f>
        <v/>
      </c>
      <c r="CB793" s="120" t="str">
        <f ca="1">IF(OR(Table2[[#This Row],[Lens Date]]=TODAY(),Table2[[#This Row],[Lens Date]]=TODAY()+1), Table2[[#This Row],[Lens Date]],IF(Table2[[#This Row],[MSLens]]="Done","Done",""))</f>
        <v/>
      </c>
      <c r="CC793" s="120" t="str">
        <f ca="1">IF(OR(Table2[[#This Row],[Milling Date]]=TODAY(),Table2[[#This Row],[Milling Date]]=TODAY()+1), Table2[[#This Row],[Milling Date]],IF(Table2[[#This Row],[CNC Holes]]="Ready","Done",""))</f>
        <v/>
      </c>
      <c r="CD793" s="120" t="str">
        <f ca="1">IF(OR(Table2[[#This Row],[Welding Date]]=TODAY(),Table2[[#This Row],[Welding Date]]=TODAY()+1), Table2[[#This Row],[Welding Date]],IF(Table2[[#This Row],[Welding Corners]]="Ready","Done",""))</f>
        <v/>
      </c>
      <c r="CE793" s="120">
        <f ca="1">IF(OR(Table2[[#This Row],[Puching Date]]=TODAY(),Table2[[#This Row],[Puching Date]]=TODAY()+1), Table2[[#This Row],[Puching Date]],IF(Table2[[#This Row],[Punch Holes]]="Ready","Done",""))</f>
        <v>43467</v>
      </c>
      <c r="CF793" s="120" t="str">
        <f ca="1">IF(OR(Table2[[#This Row],[Housing Date2]]=TODAY(),Table2[[#This Row],[Housing Date2]]=TODAY()+1),Table2[[#This Row],[Housing Date2]],IF(Table2[[#This Row],[Body Assembly]],"Done",""))</f>
        <v/>
      </c>
      <c r="CG793" s="120" t="str">
        <f>_xlfn.IFNA(VLOOKUP(Table2[[#This Row],[Job-no]],Table4[],7,FALSE),"Done")</f>
        <v>Machine Shop Started</v>
      </c>
    </row>
    <row r="794" spans="1:85" x14ac:dyDescent="0.25">
      <c r="A794" t="str">
        <f>_xlfn.CONCAT(Table2[[#This Row],[Order]],"-",Table2[[#This Row],[Line]])</f>
        <v>77801-1</v>
      </c>
      <c r="B794" s="5">
        <v>43474</v>
      </c>
      <c r="C794" s="8">
        <v>77801</v>
      </c>
      <c r="D794" s="3" t="s">
        <v>3472</v>
      </c>
      <c r="E794" s="8">
        <v>1</v>
      </c>
      <c r="F794" s="8">
        <v>1</v>
      </c>
      <c r="G794" s="3" t="s">
        <v>42</v>
      </c>
      <c r="H794" s="8">
        <v>1</v>
      </c>
      <c r="I794" s="43" t="b">
        <v>0</v>
      </c>
      <c r="J794" s="43" t="b">
        <v>0</v>
      </c>
      <c r="K794" t="s">
        <v>114</v>
      </c>
      <c r="L794" s="43" t="b">
        <v>0</v>
      </c>
      <c r="M794" s="43" t="b">
        <v>0</v>
      </c>
      <c r="N794" s="43" t="b">
        <v>0</v>
      </c>
      <c r="O794" t="s">
        <v>114</v>
      </c>
      <c r="P794" t="s">
        <v>114</v>
      </c>
      <c r="Q794" t="s">
        <v>114</v>
      </c>
      <c r="R794" t="s">
        <v>114</v>
      </c>
      <c r="S794" t="s">
        <v>114</v>
      </c>
      <c r="T794" t="s">
        <v>114</v>
      </c>
      <c r="U794" t="s">
        <v>114</v>
      </c>
      <c r="V794" t="s">
        <v>114</v>
      </c>
      <c r="W794" s="5">
        <v>43469</v>
      </c>
      <c r="X794" s="3" t="s">
        <v>151</v>
      </c>
      <c r="Y794" s="3"/>
      <c r="Z794" s="3" t="s">
        <v>5103</v>
      </c>
      <c r="AA794" s="3" t="s">
        <v>114</v>
      </c>
      <c r="AB794" s="3" t="s">
        <v>168</v>
      </c>
      <c r="AC794" s="8">
        <v>12</v>
      </c>
      <c r="AD794" s="3" t="s">
        <v>5967</v>
      </c>
      <c r="AE794" s="4" t="s">
        <v>5968</v>
      </c>
      <c r="AF794" s="3"/>
      <c r="AG794" s="3" t="s">
        <v>114</v>
      </c>
      <c r="AH794" s="8">
        <v>1</v>
      </c>
      <c r="AI794" s="3" t="s">
        <v>74</v>
      </c>
      <c r="AJ794" t="s">
        <v>114</v>
      </c>
      <c r="AK794" t="s">
        <v>114</v>
      </c>
      <c r="AL794" s="43" t="b">
        <v>0</v>
      </c>
      <c r="AM794" s="3"/>
      <c r="AN794" s="3"/>
      <c r="AO794" s="43" t="b">
        <v>0</v>
      </c>
      <c r="AP794" s="3" t="b">
        <v>0</v>
      </c>
      <c r="AQ794" s="3">
        <f>VLOOKUP(Table2[[#This Row],[Job-no]],Table3[],26,FALSE)</f>
        <v>75</v>
      </c>
      <c r="AR794" t="str">
        <f t="shared" si="148"/>
        <v>SLLED</v>
      </c>
      <c r="AS794" t="str">
        <f>VLOOKUP(AR794,Table1[],4,0)</f>
        <v>pendant</v>
      </c>
      <c r="AT794">
        <f>IF(BD794&gt;0,"Pattern",VLOOKUP(AR794,Table1[],5,0))</f>
        <v>0</v>
      </c>
      <c r="AU794" s="34">
        <f>IF(AT794="Pattern",WORKDAY(Table2[[#This Row],[Scheduled Ship Date]],-10),WORKDAY(Table2[[#This Row],[Scheduled Ship Date]],-4))</f>
        <v>43468</v>
      </c>
      <c r="AV794">
        <f>IF(Table2[[#This Row],[Extrusion cut double saw]]=TRUE,IF(O794="ToDo",IF(AT794="Pattern",Table2[[#This Row],[Total Sections]]*0.4,Table2[[#This Row],[Total Sections]]*0.12),0),IF(AT794="Pattern",Table2[[#This Row],[Total Sections]]*4,Table2[[#This Row],[Total Sections]]*1.2))</f>
        <v>1.2</v>
      </c>
      <c r="AW794" s="42">
        <f ca="1">TODAY()+2</f>
        <v>43469</v>
      </c>
      <c r="AX794" s="42">
        <f>IF(AT794="Pattern",Table2[[#This Row],[Scheduled Ship Date]]-2,Table2[[#This Row],[Scheduled Ship Date]]-3)</f>
        <v>43471</v>
      </c>
      <c r="AY794">
        <f>IF(Table2[[#This Row],[Pattern]]="Pattern",Table2[[#This Row],[Total Sections]]*4.82,Table2[[#This Row],[Total Sections]]*0.5)</f>
        <v>0.5</v>
      </c>
      <c r="AZ794" s="42">
        <f ca="1">TODAY()+2</f>
        <v>43469</v>
      </c>
      <c r="BA794" s="39">
        <f>((Table2[Total Sections]/Table2[Open Qty])-1)*Table2[Open Qty]*12.96</f>
        <v>0</v>
      </c>
      <c r="BB794" s="39"/>
      <c r="BC794" s="39" t="str">
        <f t="shared" si="149"/>
        <v>SLLED-SL 80/20-1000-80-35-RE-4'-AP-120-DP-1-CA(36")-C(WITH CORD AND PLUG)</v>
      </c>
      <c r="BD794" s="39">
        <f t="shared" si="150"/>
        <v>0</v>
      </c>
      <c r="BE794" s="39" t="b">
        <f>_xlfn.IFNA(VLOOKUP(Table2[[#This Row],[Job-no]],Table4[],9,FALSE),TRUE)</f>
        <v>0</v>
      </c>
      <c r="BF794" t="str">
        <f>VLOOKUP(AR794,Table1[],3,0)</f>
        <v>SLMLED</v>
      </c>
      <c r="BG794" s="39" t="b">
        <f>_xlfn.IFNA(VLOOKUP(Table2[[#This Row],[Job-no]],Table4[],14,FALSE),TRUE)</f>
        <v>0</v>
      </c>
      <c r="BH794" s="39" t="str">
        <f>_xlfn.IFNA(VLOOKUP(Table2[[#This Row],[Job-no]],Table4[],11,FALSE),"Done")</f>
        <v/>
      </c>
      <c r="BI794" s="39">
        <f>IF(Table2[[#This Row],[Pattern]]="Pattern",VLOOKUP(Table2[[#This Row],[Product Code]],'Routing data'!$A$2:$W$470,13,FALSE),VLOOKUP(Table2[[#This Row],[Product Code]],'Routing data'!$A$2:$W$470,3,FALSE))</f>
        <v>0</v>
      </c>
      <c r="BJ794" s="39">
        <f>IF(Table2[[#This Row],[Pattern]]="Pattern",VLOOKUP(Table2[[#This Row],[Product Code]],'Routing data'!$A$2:$W$470,14,FALSE),VLOOKUP(Table2[[#This Row],[Product Code]],'Routing data'!$A$2:$W$470,4,FALSE))</f>
        <v>0</v>
      </c>
      <c r="BK794" s="39">
        <f>VLOOKUP(Table2[[#This Row],[Product Code]],'Routing data'!A$4:W$524,16,FALSE)</f>
        <v>0</v>
      </c>
      <c r="BL794" s="42" t="str">
        <f>IF(Table2[[#This Row],[Milling Required]]=0,"x",IF(AT794="Pattern",B794-10,B794-4))</f>
        <v>x</v>
      </c>
      <c r="BM794" s="42" t="str">
        <f>IF(Table2[[#This Row],[Punching Required]]=0,"x",IF(AT794="Pattern",B794-8,B794-2))</f>
        <v>x</v>
      </c>
      <c r="BN794" s="42">
        <f t="shared" si="151"/>
        <v>43471</v>
      </c>
      <c r="BO794" s="39" t="str">
        <f>IF(Table2[[#This Row],[Milling]]="x","x",Table2[[#This Row],[Total Sections]]*2)</f>
        <v>x</v>
      </c>
      <c r="BP794" s="39" t="str">
        <f>IF(Table2[[#This Row],[Punching]]="x","x",Table2[Total Sections]*2)</f>
        <v>x</v>
      </c>
      <c r="BQ794" s="39">
        <f>IF(Table2[[#This Row],[Pattern]]="Pattern",Table2[Total Sections]*3,Table2[Total Sections]*1.5)</f>
        <v>1.5</v>
      </c>
      <c r="BR794" s="42"/>
      <c r="BS794" s="42"/>
      <c r="BT794" s="42"/>
      <c r="BU794" s="39"/>
      <c r="BV794" s="39" t="str">
        <f>_xlfn.IFNA(VLOOKUP(Table2[[#This Row],[Job-no]],Table4[],16,FALSE),"Ready")</f>
        <v/>
      </c>
      <c r="BW794" s="39" t="str">
        <f>_xlfn.IFNA(VLOOKUP(Table2[[#This Row],[Job-no]],Table4[],21,FALSE),"Ready")</f>
        <v/>
      </c>
      <c r="BX794" s="39" t="b">
        <f>_xlfn.IFNA(VLOOKUP(Table2[[#This Row],[Job-no]],Table4[],10,FALSE),TRUE)</f>
        <v>0</v>
      </c>
      <c r="BY794" s="39" t="str">
        <f>_xlfn.IFNA(VLOOKUP(Table2[[#This Row],[Job-no]],Table4[],22,FALSE),"Ready")</f>
        <v/>
      </c>
      <c r="BZ794" s="120">
        <f t="shared" si="152"/>
        <v>43474</v>
      </c>
      <c r="CA794" s="120" t="str">
        <f ca="1">IF(OR(Table2[[#This Row],[Saw Date]]=TODAY(),Table2[[#This Row],[Saw Date]]=TODAY()+1), Table2[[#This Row],[Saw Date]],IF(Table2[[#This Row],[Extrusion cut double saw]],"Done",""))</f>
        <v/>
      </c>
      <c r="CB794" s="120" t="str">
        <f ca="1">IF(OR(Table2[[#This Row],[Lens Date]]=TODAY(),Table2[[#This Row],[Lens Date]]=TODAY()+1), Table2[[#This Row],[Lens Date]],IF(Table2[[#This Row],[MSLens]]="Done","Done",""))</f>
        <v/>
      </c>
      <c r="CC794" s="120" t="str">
        <f ca="1">IF(OR(Table2[[#This Row],[Milling Date]]=TODAY(),Table2[[#This Row],[Milling Date]]=TODAY()+1), Table2[[#This Row],[Milling Date]],IF(Table2[[#This Row],[CNC Holes]]="Ready","Done",""))</f>
        <v/>
      </c>
      <c r="CD794" s="120" t="str">
        <f ca="1">IF(OR(Table2[[#This Row],[Welding Date]]=TODAY(),Table2[[#This Row],[Welding Date]]=TODAY()+1), Table2[[#This Row],[Welding Date]],IF(Table2[[#This Row],[Welding Corners]]="Ready","Done",""))</f>
        <v/>
      </c>
      <c r="CE794" s="120" t="str">
        <f ca="1">IF(OR(Table2[[#This Row],[Puching Date]]=TODAY(),Table2[[#This Row],[Puching Date]]=TODAY()+1), Table2[[#This Row],[Puching Date]],IF(Table2[[#This Row],[Punch Holes]]="Ready","Done",""))</f>
        <v/>
      </c>
      <c r="CF794" s="120" t="str">
        <f ca="1">IF(OR(Table2[[#This Row],[Housing Date2]]=TODAY(),Table2[[#This Row],[Housing Date2]]=TODAY()+1),Table2[[#This Row],[Housing Date2]],IF(Table2[[#This Row],[Body Assembly]],"Done",""))</f>
        <v/>
      </c>
      <c r="CG794" s="120" t="str">
        <f>_xlfn.IFNA(VLOOKUP(Table2[[#This Row],[Job-no]],Table4[],7,FALSE),"Done")</f>
        <v>Scheduled/Released</v>
      </c>
    </row>
    <row r="795" spans="1:85" x14ac:dyDescent="0.25">
      <c r="A795" t="str">
        <f>_xlfn.CONCAT(Table2[[#This Row],[Order]],"-",Table2[[#This Row],[Line]])</f>
        <v>77997-1</v>
      </c>
      <c r="B795" s="1">
        <v>43474</v>
      </c>
      <c r="C795" s="10">
        <v>77997</v>
      </c>
      <c r="D795" s="7" t="s">
        <v>3858</v>
      </c>
      <c r="E795" s="10">
        <v>1</v>
      </c>
      <c r="F795" s="10">
        <v>1</v>
      </c>
      <c r="G795" s="7" t="s">
        <v>165</v>
      </c>
      <c r="H795" s="10">
        <v>2</v>
      </c>
      <c r="I795" s="43" t="b">
        <v>1</v>
      </c>
      <c r="J795" s="43" t="b">
        <v>0</v>
      </c>
      <c r="K795" t="s">
        <v>135</v>
      </c>
      <c r="L795" s="43" t="b">
        <v>0</v>
      </c>
      <c r="M795" s="43" t="b">
        <v>1</v>
      </c>
      <c r="N795" s="43" t="b">
        <v>1</v>
      </c>
      <c r="O795" t="s">
        <v>138</v>
      </c>
      <c r="P795" t="s">
        <v>114</v>
      </c>
      <c r="Q795" t="s">
        <v>114</v>
      </c>
      <c r="R795" t="s">
        <v>114</v>
      </c>
      <c r="S795" t="s">
        <v>114</v>
      </c>
      <c r="T795" t="s">
        <v>114</v>
      </c>
      <c r="U795" t="s">
        <v>114</v>
      </c>
      <c r="V795" t="s">
        <v>114</v>
      </c>
      <c r="W795" s="5">
        <v>43469</v>
      </c>
      <c r="X795" s="7" t="s">
        <v>151</v>
      </c>
      <c r="Y795" s="7"/>
      <c r="Z795" s="7" t="s">
        <v>76</v>
      </c>
      <c r="AA795" s="7" t="s">
        <v>114</v>
      </c>
      <c r="AB795" s="7" t="s">
        <v>74</v>
      </c>
      <c r="AC795" s="10">
        <v>12</v>
      </c>
      <c r="AD795" s="3" t="s">
        <v>5967</v>
      </c>
      <c r="AE795" s="4" t="s">
        <v>5968</v>
      </c>
      <c r="AF795" s="7"/>
      <c r="AG795" s="7" t="s">
        <v>114</v>
      </c>
      <c r="AH795" s="10">
        <v>2</v>
      </c>
      <c r="AI795" s="3" t="s">
        <v>180</v>
      </c>
      <c r="AJ795" t="s">
        <v>114</v>
      </c>
      <c r="AK795" t="s">
        <v>114</v>
      </c>
      <c r="AL795" s="43" t="b">
        <v>0</v>
      </c>
      <c r="AM795" s="3"/>
      <c r="AN795" s="3"/>
      <c r="AO795" s="43" t="b">
        <v>0</v>
      </c>
      <c r="AP795" s="3" t="b">
        <v>0</v>
      </c>
      <c r="AQ795" s="3">
        <f>VLOOKUP(Table2[[#This Row],[Job-no]],Table3[],26,FALSE)</f>
        <v>540</v>
      </c>
      <c r="AR795" t="str">
        <f t="shared" si="148"/>
        <v>BMRLED</v>
      </c>
      <c r="AS795" t="str">
        <f>VLOOKUP(AR795,Table1[],4,0)</f>
        <v>recessed</v>
      </c>
      <c r="AT795">
        <f>IF(BD795&gt;0,"Pattern",VLOOKUP(AR795,Table1[],5,0))</f>
        <v>0</v>
      </c>
      <c r="AU795" s="34">
        <f>IF(AT795="Pattern",WORKDAY(Table2[[#This Row],[Scheduled Ship Date]],-10),WORKDAY(Table2[[#This Row],[Scheduled Ship Date]],-4))</f>
        <v>43468</v>
      </c>
      <c r="AV795">
        <f>IF(Table2[[#This Row],[Extrusion cut double saw]]=TRUE,IF(O795="ToDo",IF(AT795="Pattern",Table2[[#This Row],[Total Sections]]*0.4,Table2[[#This Row],[Total Sections]]*0.12),0),IF(AT795="Pattern",Table2[[#This Row],[Total Sections]]*4,Table2[[#This Row],[Total Sections]]*1.2))</f>
        <v>0</v>
      </c>
      <c r="AW795" s="42"/>
      <c r="AX795" s="42">
        <f>IF(AT795="Pattern",Table2[[#This Row],[Scheduled Ship Date]]-2,Table2[[#This Row],[Scheduled Ship Date]]-3)</f>
        <v>43471</v>
      </c>
      <c r="AY795">
        <f>IF(Table2[[#This Row],[Pattern]]="Pattern",Table2[[#This Row],[Total Sections]]*4.82,Table2[[#This Row],[Total Sections]]*0.5)</f>
        <v>1</v>
      </c>
      <c r="AZ795" s="42"/>
      <c r="BA795" s="39">
        <f>((Table2[Total Sections]/Table2[Open Qty])-1)*Table2[Open Qty]*12.96</f>
        <v>0</v>
      </c>
      <c r="BB795" s="42"/>
      <c r="BC795" s="39" t="str">
        <f t="shared" si="149"/>
        <v>BMRLED-750-80-30-FL-4'-W-UNV-DP-1-TG9-CP</v>
      </c>
      <c r="BD795" s="39">
        <f t="shared" si="150"/>
        <v>0</v>
      </c>
      <c r="BE795" s="39" t="b">
        <f>_xlfn.IFNA(VLOOKUP(Table2[[#This Row],[Job-no]],Table4[],9,FALSE),TRUE)</f>
        <v>1</v>
      </c>
      <c r="BF795" t="str">
        <f>VLOOKUP(AR795,Table1[],3,0)</f>
        <v>B3LED</v>
      </c>
      <c r="BG795" s="39" t="b">
        <f>_xlfn.IFNA(VLOOKUP(Table2[[#This Row],[Job-no]],Table4[],14,FALSE),TRUE)</f>
        <v>1</v>
      </c>
      <c r="BH795" s="39" t="str">
        <f>_xlfn.IFNA(VLOOKUP(Table2[[#This Row],[Job-no]],Table4[],11,FALSE),"Done")</f>
        <v>Done</v>
      </c>
      <c r="BI795" s="39">
        <f>IF(Table2[[#This Row],[Pattern]]="Pattern",VLOOKUP(Table2[[#This Row],[Product Code]],'Routing data'!$A$2:$W$470,13,FALSE),VLOOKUP(Table2[[#This Row],[Product Code]],'Routing data'!$A$2:$W$470,3,FALSE))</f>
        <v>0</v>
      </c>
      <c r="BJ795" s="39">
        <f>IF(Table2[[#This Row],[Pattern]]="Pattern",VLOOKUP(Table2[[#This Row],[Product Code]],'Routing data'!$A$2:$W$470,14,FALSE),VLOOKUP(Table2[[#This Row],[Product Code]],'Routing data'!$A$2:$W$470,4,FALSE))</f>
        <v>3</v>
      </c>
      <c r="BK795" s="39">
        <f>VLOOKUP(Table2[[#This Row],[Product Code]],'Routing data'!A$4:W$524,16,FALSE)</f>
        <v>0</v>
      </c>
      <c r="BL795" s="42" t="str">
        <f>IF(Table2[[#This Row],[Milling Required]]=0,"x",IF(AT795="Pattern",B795-10,B795-4))</f>
        <v>x</v>
      </c>
      <c r="BM795" s="42">
        <f>IF(Table2[[#This Row],[Punching Required]]=0,"x",IF(AT795="Pattern",B795-8,B795-2))</f>
        <v>43472</v>
      </c>
      <c r="BN795" s="42">
        <f t="shared" si="151"/>
        <v>43471</v>
      </c>
      <c r="BO795" s="39" t="str">
        <f>IF(Table2[[#This Row],[Milling]]="x","x",Table2[[#This Row],[Total Sections]]*2)</f>
        <v>x</v>
      </c>
      <c r="BP795" s="39">
        <f>IF(Table2[[#This Row],[Punching]]="x","x",Table2[Total Sections]*2)</f>
        <v>4</v>
      </c>
      <c r="BQ795" s="39">
        <f>IF(Table2[[#This Row],[Pattern]]="Pattern",Table2[Total Sections]*3,Table2[Total Sections]*1.5)</f>
        <v>3</v>
      </c>
      <c r="BR795" s="42"/>
      <c r="BS795" s="42">
        <f ca="1">TODAY()</f>
        <v>43467</v>
      </c>
      <c r="BT795" s="42"/>
      <c r="BU795" s="39"/>
      <c r="BV795" s="122" t="str">
        <f>_xlfn.IFNA(VLOOKUP(Table2[[#This Row],[Job-no]],Table4[],16,FALSE),"Ready")</f>
        <v/>
      </c>
      <c r="BW795" s="122" t="str">
        <f>_xlfn.IFNA(VLOOKUP(Table2[[#This Row],[Job-no]],Table4[],21,FALSE),"Ready")</f>
        <v/>
      </c>
      <c r="BX795" s="39" t="b">
        <f>_xlfn.IFNA(VLOOKUP(Table2[[#This Row],[Job-no]],Table4[],10,FALSE),TRUE)</f>
        <v>0</v>
      </c>
      <c r="BY795" s="39" t="str">
        <f>_xlfn.IFNA(VLOOKUP(Table2[[#This Row],[Job-no]],Table4[],22,FALSE),"Ready")</f>
        <v/>
      </c>
      <c r="BZ795" s="120">
        <f t="shared" si="152"/>
        <v>43474</v>
      </c>
      <c r="CA795" s="120" t="str">
        <f ca="1">IF(OR(Table2[[#This Row],[Saw Date]]=TODAY(),Table2[[#This Row],[Saw Date]]=TODAY()+1), Table2[[#This Row],[Saw Date]],IF(Table2[[#This Row],[Extrusion cut double saw]],"Done",""))</f>
        <v>Done</v>
      </c>
      <c r="CB795" s="120" t="str">
        <f ca="1">IF(OR(Table2[[#This Row],[Lens Date]]=TODAY(),Table2[[#This Row],[Lens Date]]=TODAY()+1), Table2[[#This Row],[Lens Date]],IF(Table2[[#This Row],[MSLens]]="Done","Done",""))</f>
        <v>Done</v>
      </c>
      <c r="CC795" s="120" t="str">
        <f ca="1">IF(OR(Table2[[#This Row],[Milling Date]]=TODAY(),Table2[[#This Row],[Milling Date]]=TODAY()+1), Table2[[#This Row],[Milling Date]],IF(Table2[[#This Row],[CNC Holes]]="Ready","Done",""))</f>
        <v/>
      </c>
      <c r="CD795" s="120" t="str">
        <f ca="1">IF(OR(Table2[[#This Row],[Welding Date]]=TODAY(),Table2[[#This Row],[Welding Date]]=TODAY()+1), Table2[[#This Row],[Welding Date]],IF(Table2[[#This Row],[Welding Corners]]="Ready","Done",""))</f>
        <v/>
      </c>
      <c r="CE795" s="120">
        <f ca="1">IF(OR(Table2[[#This Row],[Puching Date]]=TODAY(),Table2[[#This Row],[Puching Date]]=TODAY()+1), Table2[[#This Row],[Puching Date]],IF(Table2[[#This Row],[Punch Holes]]="Ready","Done",""))</f>
        <v>43467</v>
      </c>
      <c r="CF795" s="120" t="str">
        <f ca="1">IF(OR(Table2[[#This Row],[Housing Date2]]=TODAY(),Table2[[#This Row],[Housing Date2]]=TODAY()+1),Table2[[#This Row],[Housing Date2]],IF(Table2[[#This Row],[Body Assembly]],"Done",""))</f>
        <v/>
      </c>
      <c r="CG795" s="120" t="str">
        <f>_xlfn.IFNA(VLOOKUP(Table2[[#This Row],[Job-no]],Table4[],7,FALSE),"Done")</f>
        <v>Machine Shop Started</v>
      </c>
    </row>
    <row r="796" spans="1:85" x14ac:dyDescent="0.25">
      <c r="A796" s="39" t="str">
        <f>_xlfn.CONCAT(Table2[[#This Row],[Order]],"-",Table2[[#This Row],[Line]])</f>
        <v>78097-1</v>
      </c>
      <c r="B796" s="5">
        <v>43474</v>
      </c>
      <c r="C796" s="8">
        <v>78097</v>
      </c>
      <c r="D796" s="3" t="s">
        <v>5247</v>
      </c>
      <c r="E796" s="8">
        <v>1</v>
      </c>
      <c r="F796" s="8">
        <v>1</v>
      </c>
      <c r="G796" s="3" t="s">
        <v>42</v>
      </c>
      <c r="H796" s="8">
        <v>2</v>
      </c>
      <c r="I796" s="43" t="b">
        <v>0</v>
      </c>
      <c r="J796" s="43" t="b">
        <v>0</v>
      </c>
      <c r="K796" t="s">
        <v>114</v>
      </c>
      <c r="L796" s="43" t="b">
        <v>0</v>
      </c>
      <c r="M796" s="43" t="b">
        <v>0</v>
      </c>
      <c r="N796" s="43" t="b">
        <v>0</v>
      </c>
      <c r="O796" t="s">
        <v>114</v>
      </c>
      <c r="P796" t="s">
        <v>114</v>
      </c>
      <c r="Q796" t="s">
        <v>114</v>
      </c>
      <c r="R796" t="s">
        <v>114</v>
      </c>
      <c r="S796" t="s">
        <v>114</v>
      </c>
      <c r="T796" t="s">
        <v>114</v>
      </c>
      <c r="U796" t="s">
        <v>114</v>
      </c>
      <c r="V796" t="s">
        <v>114</v>
      </c>
      <c r="W796" s="5">
        <v>43469</v>
      </c>
      <c r="X796" s="3" t="s">
        <v>114</v>
      </c>
      <c r="Y796" s="3"/>
      <c r="Z796" s="3" t="s">
        <v>5248</v>
      </c>
      <c r="AA796" s="3" t="s">
        <v>114</v>
      </c>
      <c r="AB796" s="3" t="s">
        <v>74</v>
      </c>
      <c r="AC796" s="8">
        <v>12</v>
      </c>
      <c r="AD796" s="3" t="s">
        <v>5967</v>
      </c>
      <c r="AE796" s="4" t="s">
        <v>5968</v>
      </c>
      <c r="AF796" s="3"/>
      <c r="AG796" s="3" t="s">
        <v>114</v>
      </c>
      <c r="AH796" s="8">
        <v>2</v>
      </c>
      <c r="AI796" s="3" t="s">
        <v>74</v>
      </c>
      <c r="AJ796" t="s">
        <v>114</v>
      </c>
      <c r="AK796" t="s">
        <v>114</v>
      </c>
      <c r="AL796" s="43" t="b">
        <v>0</v>
      </c>
      <c r="AM796" s="3"/>
      <c r="AN796" s="3"/>
      <c r="AO796" s="43" t="b">
        <v>0</v>
      </c>
      <c r="AP796" s="3" t="b">
        <v>0</v>
      </c>
      <c r="AQ796" s="129">
        <f>VLOOKUP(Table2[[#This Row],[Job-no]],Table3[],26,FALSE)</f>
        <v>750</v>
      </c>
      <c r="AR796" t="str">
        <f t="shared" si="148"/>
        <v>BBRLED</v>
      </c>
      <c r="AS796" t="str">
        <f>VLOOKUP(AR796,Table1[],4,0)</f>
        <v>recessed</v>
      </c>
      <c r="AT796">
        <f>IF(BD796&gt;0,"Pattern",VLOOKUP(AR796,Table1[],5,0))</f>
        <v>0</v>
      </c>
      <c r="AU796" s="34">
        <f>IF(AT796="Pattern",WORKDAY(Table2[[#This Row],[Scheduled Ship Date]],-10),WORKDAY(Table2[[#This Row],[Scheduled Ship Date]],-4))</f>
        <v>43468</v>
      </c>
      <c r="AV796" s="39">
        <f>IF(Table2[[#This Row],[Extrusion cut double saw]]=TRUE,IF(O796="ToDo",IF(AT796="Pattern",Table2[[#This Row],[Total Sections]]*0.4,Table2[[#This Row],[Total Sections]]*0.12),0),IF(AT796="Pattern",Table2[[#This Row],[Total Sections]]*4,Table2[[#This Row],[Total Sections]]*1.2))</f>
        <v>2.4</v>
      </c>
      <c r="AW796" s="42">
        <f ca="1">TODAY()+2</f>
        <v>43469</v>
      </c>
      <c r="AX796" s="42">
        <f>IF(AT796="Pattern",Table2[[#This Row],[Scheduled Ship Date]]-2,Table2[[#This Row],[Scheduled Ship Date]]-3)</f>
        <v>43471</v>
      </c>
      <c r="AY796" s="39">
        <f>IF(Table2[[#This Row],[Pattern]]="Pattern",Table2[[#This Row],[Total Sections]]*4.82,Table2[[#This Row],[Total Sections]]*0.5)</f>
        <v>1</v>
      </c>
      <c r="AZ796" s="42">
        <f ca="1">TODAY()+2</f>
        <v>43469</v>
      </c>
      <c r="BA796" s="39">
        <f>((Table2[Total Sections]/Table2[Open Qty])-1)*Table2[Open Qty]*12.96</f>
        <v>0</v>
      </c>
      <c r="BB796" s="39"/>
      <c r="BC796" s="39" t="str">
        <f t="shared" si="149"/>
        <v>BBRLED-1000-80-35-FL-3'-W-UNV-DP-1-TG15</v>
      </c>
      <c r="BD796" s="39">
        <f t="shared" si="150"/>
        <v>0</v>
      </c>
      <c r="BE796" s="39" t="b">
        <f>_xlfn.IFNA(VLOOKUP(Table2[[#This Row],[Job-no]],Table4[],9,FALSE),TRUE)</f>
        <v>1</v>
      </c>
      <c r="BF796" s="39"/>
      <c r="BG796" s="39" t="b">
        <f>_xlfn.IFNA(VLOOKUP(Table2[[#This Row],[Job-no]],Table4[],14,FALSE),TRUE)</f>
        <v>0</v>
      </c>
      <c r="BH796" s="39" t="str">
        <f>_xlfn.IFNA(VLOOKUP(Table2[[#This Row],[Job-no]],Table4[],11,FALSE),"Done")</f>
        <v/>
      </c>
      <c r="BI796" s="39">
        <f>IF(Table2[[#This Row],[Pattern]]="Pattern",VLOOKUP(Table2[[#This Row],[Product Code]],'Routing data'!$A$2:$W$470,13,FALSE),VLOOKUP(Table2[[#This Row],[Product Code]],'Routing data'!$A$2:$W$470,3,FALSE))</f>
        <v>0</v>
      </c>
      <c r="BJ796" s="39">
        <f>IF(Table2[[#This Row],[Pattern]]="Pattern",VLOOKUP(Table2[[#This Row],[Product Code]],'Routing data'!$A$2:$W$470,14,FALSE),VLOOKUP(Table2[[#This Row],[Product Code]],'Routing data'!$A$2:$W$470,4,FALSE))</f>
        <v>3</v>
      </c>
      <c r="BK796" s="39">
        <f>VLOOKUP(Table2[[#This Row],[Product Code]],'Routing data'!A$4:W$524,16,FALSE)</f>
        <v>0</v>
      </c>
      <c r="BL796" s="42" t="str">
        <f>IF(Table2[[#This Row],[Milling Required]]=0,"x",IF(AT796="Pattern",B796-10,B796-4))</f>
        <v>x</v>
      </c>
      <c r="BM796" s="39"/>
      <c r="BN796" s="42">
        <f t="shared" si="151"/>
        <v>43471</v>
      </c>
      <c r="BO796" s="39" t="str">
        <f>IF(Table2[[#This Row],[Milling]]="x","x",Table2[[#This Row],[Total Sections]]*2)</f>
        <v>x</v>
      </c>
      <c r="BP796" s="39">
        <f>IF(Table2[[#This Row],[Punching]]="x","x",Table2[Total Sections]*2)</f>
        <v>4</v>
      </c>
      <c r="BQ796" s="39">
        <f>IF(Table2[[#This Row],[Pattern]]="Pattern",Table2[Total Sections]*3,Table2[Total Sections]*1.5)</f>
        <v>3</v>
      </c>
      <c r="BR796" s="39"/>
      <c r="BS796" s="39"/>
      <c r="BT796" s="39"/>
      <c r="BU796" s="39"/>
      <c r="BV796" s="39" t="str">
        <f>_xlfn.IFNA(VLOOKUP(Table2[[#This Row],[Job-no]],Table4[],16,FALSE),"Ready")</f>
        <v/>
      </c>
      <c r="BW796" s="39" t="str">
        <f>_xlfn.IFNA(VLOOKUP(Table2[[#This Row],[Job-no]],Table4[],21,FALSE),"Ready")</f>
        <v/>
      </c>
      <c r="BX796" s="39" t="b">
        <f>_xlfn.IFNA(VLOOKUP(Table2[[#This Row],[Job-no]],Table4[],10,FALSE),TRUE)</f>
        <v>0</v>
      </c>
      <c r="BY796" s="39" t="str">
        <f>_xlfn.IFNA(VLOOKUP(Table2[[#This Row],[Job-no]],Table4[],22,FALSE),"Ready")</f>
        <v/>
      </c>
      <c r="BZ796" s="120">
        <f t="shared" si="152"/>
        <v>43474</v>
      </c>
      <c r="CA796" s="120" t="str">
        <f ca="1">IF(OR(Table2[[#This Row],[Saw Date]]=TODAY(),Table2[[#This Row],[Saw Date]]=TODAY()+1), Table2[[#This Row],[Saw Date]],IF(Table2[[#This Row],[Extrusion cut double saw]],"Done",""))</f>
        <v/>
      </c>
      <c r="CB796" s="120" t="str">
        <f ca="1">IF(OR(Table2[[#This Row],[Lens Date]]=TODAY(),Table2[[#This Row],[Lens Date]]=TODAY()+1), Table2[[#This Row],[Lens Date]],IF(Table2[[#This Row],[MSLens]]="Done","Done",""))</f>
        <v/>
      </c>
      <c r="CC796" s="120" t="str">
        <f ca="1">IF(OR(Table2[[#This Row],[Milling Date]]=TODAY(),Table2[[#This Row],[Milling Date]]=TODAY()+1), Table2[[#This Row],[Milling Date]],IF(Table2[[#This Row],[CNC Holes]]="Ready","Done",""))</f>
        <v/>
      </c>
      <c r="CD796" s="120" t="str">
        <f ca="1">IF(OR(Table2[[#This Row],[Welding Date]]=TODAY(),Table2[[#This Row],[Welding Date]]=TODAY()+1), Table2[[#This Row],[Welding Date]],IF(Table2[[#This Row],[Welding Corners]]="Ready","Done",""))</f>
        <v/>
      </c>
      <c r="CE796" s="120" t="str">
        <f ca="1">IF(OR(Table2[[#This Row],[Puching Date]]=TODAY(),Table2[[#This Row],[Puching Date]]=TODAY()+1), Table2[[#This Row],[Puching Date]],IF(Table2[[#This Row],[Punch Holes]]="Ready","Done",""))</f>
        <v/>
      </c>
      <c r="CF796" s="120" t="str">
        <f ca="1">IF(OR(Table2[[#This Row],[Housing Date2]]=TODAY(),Table2[[#This Row],[Housing Date2]]=TODAY()+1),Table2[[#This Row],[Housing Date2]],IF(Table2[[#This Row],[Body Assembly]],"Done",""))</f>
        <v/>
      </c>
      <c r="CG796" s="120" t="str">
        <f>_xlfn.IFNA(VLOOKUP(Table2[[#This Row],[Job-no]],Table4[],7,FALSE),"Done")</f>
        <v>Machine Shop Started</v>
      </c>
    </row>
    <row r="797" spans="1:85" x14ac:dyDescent="0.25">
      <c r="A797" s="39" t="str">
        <f>_xlfn.CONCAT(Table2[[#This Row],[Order]],"-",Table2[[#This Row],[Line]])</f>
        <v>78215-1</v>
      </c>
      <c r="B797" s="5">
        <v>43474</v>
      </c>
      <c r="C797" s="8">
        <v>78215</v>
      </c>
      <c r="D797" s="3" t="s">
        <v>5197</v>
      </c>
      <c r="E797" s="8">
        <v>1</v>
      </c>
      <c r="F797" s="8">
        <v>1</v>
      </c>
      <c r="G797" s="3" t="s">
        <v>42</v>
      </c>
      <c r="H797" s="8">
        <v>3</v>
      </c>
      <c r="I797" s="43" t="b">
        <v>0</v>
      </c>
      <c r="J797" s="43" t="b">
        <v>0</v>
      </c>
      <c r="K797" t="s">
        <v>114</v>
      </c>
      <c r="L797" s="43" t="b">
        <v>0</v>
      </c>
      <c r="M797" s="43" t="b">
        <v>0</v>
      </c>
      <c r="N797" s="43" t="b">
        <v>0</v>
      </c>
      <c r="O797" t="s">
        <v>114</v>
      </c>
      <c r="P797" t="s">
        <v>114</v>
      </c>
      <c r="Q797" t="s">
        <v>114</v>
      </c>
      <c r="R797" t="s">
        <v>114</v>
      </c>
      <c r="S797" t="s">
        <v>114</v>
      </c>
      <c r="T797" t="s">
        <v>114</v>
      </c>
      <c r="U797" t="s">
        <v>114</v>
      </c>
      <c r="V797" t="s">
        <v>114</v>
      </c>
      <c r="W797" s="5">
        <v>43469</v>
      </c>
      <c r="X797" s="3" t="s">
        <v>114</v>
      </c>
      <c r="Y797" s="3"/>
      <c r="Z797" s="3" t="s">
        <v>47</v>
      </c>
      <c r="AA797" s="3" t="s">
        <v>114</v>
      </c>
      <c r="AB797" s="3" t="s">
        <v>2562</v>
      </c>
      <c r="AC797" s="8">
        <v>10</v>
      </c>
      <c r="AD797" s="3" t="s">
        <v>5967</v>
      </c>
      <c r="AE797" s="4" t="s">
        <v>5968</v>
      </c>
      <c r="AF797" s="3"/>
      <c r="AG797" s="3" t="s">
        <v>114</v>
      </c>
      <c r="AH797" s="8">
        <v>3</v>
      </c>
      <c r="AI797" s="3" t="s">
        <v>180</v>
      </c>
      <c r="AJ797" t="s">
        <v>114</v>
      </c>
      <c r="AK797" t="s">
        <v>114</v>
      </c>
      <c r="AL797" s="43" t="b">
        <v>0</v>
      </c>
      <c r="AM797" s="3"/>
      <c r="AN797" s="3"/>
      <c r="AO797" s="43" t="b">
        <v>0</v>
      </c>
      <c r="AP797" s="3" t="b">
        <v>0</v>
      </c>
      <c r="AQ797" s="129">
        <f>VLOOKUP(Table2[[#This Row],[Job-no]],Table3[],26,FALSE)</f>
        <v>525</v>
      </c>
      <c r="AR797" t="str">
        <f t="shared" si="148"/>
        <v>AULED</v>
      </c>
      <c r="AS797" t="str">
        <f>VLOOKUP(AR797,Table1[],4,0)</f>
        <v>Grid</v>
      </c>
      <c r="AT797">
        <f>IF(BD797&gt;0,"Pattern",VLOOKUP(AR797,Table1[],5,0))</f>
        <v>0</v>
      </c>
      <c r="AU797" s="34">
        <f>IF(AT797="Pattern",WORKDAY(Table2[[#This Row],[Scheduled Ship Date]],-10),WORKDAY(Table2[[#This Row],[Scheduled Ship Date]],-4))</f>
        <v>43468</v>
      </c>
      <c r="AV797" s="39">
        <f>IF(Table2[[#This Row],[Extrusion cut double saw]]=TRUE,IF(O797="ToDo",IF(AT797="Pattern",Table2[[#This Row],[Total Sections]]*0.4,Table2[[#This Row],[Total Sections]]*0.12),0),IF(AT797="Pattern",Table2[[#This Row],[Total Sections]]*4,Table2[[#This Row],[Total Sections]]*1.2))</f>
        <v>3.5999999999999996</v>
      </c>
      <c r="AX797" s="42">
        <f>IF(AT797="Pattern",Table2[[#This Row],[Scheduled Ship Date]]-2,Table2[[#This Row],[Scheduled Ship Date]]-3)</f>
        <v>43471</v>
      </c>
      <c r="AY797" s="39">
        <f>IF(Table2[[#This Row],[Pattern]]="Pattern",Table2[[#This Row],[Total Sections]]*4.82,Table2[[#This Row],[Total Sections]]*0.5)</f>
        <v>1.5</v>
      </c>
      <c r="AZ797" s="39"/>
      <c r="BA797" s="39">
        <f>((Table2[Total Sections]/Table2[Open Qty])-1)*Table2[Open Qty]*12.96</f>
        <v>0</v>
      </c>
      <c r="BB797" s="39"/>
      <c r="BC797" s="39" t="str">
        <f t="shared" si="149"/>
        <v>AULED-22-4000-80-35-SO-W-UNV-DP-1-TG9</v>
      </c>
      <c r="BD797" s="39">
        <f t="shared" si="150"/>
        <v>0</v>
      </c>
      <c r="BE797" s="39" t="b">
        <f>_xlfn.IFNA(VLOOKUP(Table2[[#This Row],[Job-no]],Table4[],9,FALSE),TRUE)</f>
        <v>1</v>
      </c>
      <c r="BF797" s="39"/>
      <c r="BG797" s="39" t="b">
        <f>_xlfn.IFNA(VLOOKUP(Table2[[#This Row],[Job-no]],Table4[],14,FALSE),TRUE)</f>
        <v>0</v>
      </c>
      <c r="BH797" s="39" t="str">
        <f>_xlfn.IFNA(VLOOKUP(Table2[[#This Row],[Job-no]],Table4[],11,FALSE),"Done")</f>
        <v/>
      </c>
      <c r="BI797" s="39">
        <f>IF(Table2[[#This Row],[Pattern]]="Pattern",VLOOKUP(Table2[[#This Row],[Product Code]],'Routing data'!$A$2:$W$470,13,FALSE),VLOOKUP(Table2[[#This Row],[Product Code]],'Routing data'!$A$2:$W$470,3,FALSE))</f>
        <v>0</v>
      </c>
      <c r="BJ797" s="39">
        <f>IF(Table2[[#This Row],[Pattern]]="Pattern",VLOOKUP(Table2[[#This Row],[Product Code]],'Routing data'!$A$2:$W$470,14,FALSE),VLOOKUP(Table2[[#This Row],[Product Code]],'Routing data'!$A$2:$W$470,4,FALSE))</f>
        <v>0</v>
      </c>
      <c r="BK797" s="39">
        <f>VLOOKUP(Table2[[#This Row],[Product Code]],'Routing data'!A$4:W$524,16,FALSE)</f>
        <v>0</v>
      </c>
      <c r="BL797" s="42" t="str">
        <f>IF(Table2[[#This Row],[Milling Required]]=0,"x",IF(AT797="Pattern",B797-10,B797-4))</f>
        <v>x</v>
      </c>
      <c r="BM797" s="39"/>
      <c r="BN797" s="42">
        <f t="shared" si="151"/>
        <v>43471</v>
      </c>
      <c r="BO797" s="39" t="str">
        <f>IF(Table2[[#This Row],[Milling]]="x","x",Table2[[#This Row],[Total Sections]]*2)</f>
        <v>x</v>
      </c>
      <c r="BP797" s="39">
        <f>IF(Table2[[#This Row],[Punching]]="x","x",Table2[Total Sections]*2)</f>
        <v>6</v>
      </c>
      <c r="BQ797" s="39">
        <f>IF(Table2[[#This Row],[Pattern]]="Pattern",Table2[Total Sections]*3,Table2[Total Sections]*1.5)</f>
        <v>4.5</v>
      </c>
      <c r="BR797" s="39"/>
      <c r="BS797" s="39"/>
      <c r="BT797" s="39"/>
      <c r="BU797" s="39"/>
      <c r="BV797" s="39" t="str">
        <f>_xlfn.IFNA(VLOOKUP(Table2[[#This Row],[Job-no]],Table4[],16,FALSE),"Ready")</f>
        <v/>
      </c>
      <c r="BW797" s="39" t="str">
        <f>_xlfn.IFNA(VLOOKUP(Table2[[#This Row],[Job-no]],Table4[],21,FALSE),"Ready")</f>
        <v/>
      </c>
      <c r="BX797" s="39" t="b">
        <f>_xlfn.IFNA(VLOOKUP(Table2[[#This Row],[Job-no]],Table4[],10,FALSE),TRUE)</f>
        <v>0</v>
      </c>
      <c r="BY797" s="39" t="str">
        <f>_xlfn.IFNA(VLOOKUP(Table2[[#This Row],[Job-no]],Table4[],22,FALSE),"Ready")</f>
        <v/>
      </c>
      <c r="BZ797" s="120">
        <f t="shared" si="152"/>
        <v>43474</v>
      </c>
      <c r="CA797" s="120" t="str">
        <f ca="1">IF(OR(Table2[[#This Row],[Saw Date]]=TODAY(),Table2[[#This Row],[Saw Date]]=TODAY()+1), Table2[[#This Row],[Saw Date]],IF(Table2[[#This Row],[Extrusion cut double saw]],"Done",""))</f>
        <v/>
      </c>
      <c r="CB797" s="120" t="str">
        <f ca="1">IF(OR(Table2[[#This Row],[Lens Date]]=TODAY(),Table2[[#This Row],[Lens Date]]=TODAY()+1), Table2[[#This Row],[Lens Date]],IF(Table2[[#This Row],[MSLens]]="Done","Done",""))</f>
        <v/>
      </c>
      <c r="CC797" s="120" t="str">
        <f ca="1">IF(OR(Table2[[#This Row],[Milling Date]]=TODAY(),Table2[[#This Row],[Milling Date]]=TODAY()+1), Table2[[#This Row],[Milling Date]],IF(Table2[[#This Row],[CNC Holes]]="Ready","Done",""))</f>
        <v/>
      </c>
      <c r="CD797" s="120" t="str">
        <f ca="1">IF(OR(Table2[[#This Row],[Welding Date]]=TODAY(),Table2[[#This Row],[Welding Date]]=TODAY()+1), Table2[[#This Row],[Welding Date]],IF(Table2[[#This Row],[Welding Corners]]="Ready","Done",""))</f>
        <v/>
      </c>
      <c r="CE797" s="120" t="str">
        <f ca="1">IF(OR(Table2[[#This Row],[Puching Date]]=TODAY(),Table2[[#This Row],[Puching Date]]=TODAY()+1), Table2[[#This Row],[Puching Date]],IF(Table2[[#This Row],[Punch Holes]]="Ready","Done",""))</f>
        <v/>
      </c>
      <c r="CF797" s="120" t="str">
        <f ca="1">IF(OR(Table2[[#This Row],[Housing Date2]]=TODAY(),Table2[[#This Row],[Housing Date2]]=TODAY()+1),Table2[[#This Row],[Housing Date2]],IF(Table2[[#This Row],[Body Assembly]],"Done",""))</f>
        <v/>
      </c>
      <c r="CG797" s="120" t="str">
        <f>_xlfn.IFNA(VLOOKUP(Table2[[#This Row],[Job-no]],Table4[],7,FALSE),"Done")</f>
        <v>Machine Shop Started</v>
      </c>
    </row>
    <row r="798" spans="1:85" x14ac:dyDescent="0.25">
      <c r="A798" t="str">
        <f>_xlfn.CONCAT(Table2[[#This Row],[Order]],"-",Table2[[#This Row],[Line]])</f>
        <v>71891-1</v>
      </c>
      <c r="B798" s="5">
        <v>43475</v>
      </c>
      <c r="C798" s="8">
        <v>71891</v>
      </c>
      <c r="D798" s="3" t="s">
        <v>2656</v>
      </c>
      <c r="E798" s="8">
        <v>1</v>
      </c>
      <c r="F798" s="8">
        <v>1</v>
      </c>
      <c r="G798" s="3" t="s">
        <v>42</v>
      </c>
      <c r="H798" s="8">
        <v>11</v>
      </c>
      <c r="I798" s="43" t="b">
        <v>0</v>
      </c>
      <c r="J798" s="43" t="b">
        <v>0</v>
      </c>
      <c r="K798" t="s">
        <v>114</v>
      </c>
      <c r="L798" s="43" t="b">
        <v>0</v>
      </c>
      <c r="M798" s="43" t="b">
        <v>0</v>
      </c>
      <c r="N798" s="43" t="b">
        <v>0</v>
      </c>
      <c r="O798" t="s">
        <v>114</v>
      </c>
      <c r="P798" t="s">
        <v>114</v>
      </c>
      <c r="Q798" t="s">
        <v>114</v>
      </c>
      <c r="R798" t="s">
        <v>114</v>
      </c>
      <c r="S798" t="s">
        <v>114</v>
      </c>
      <c r="T798" t="s">
        <v>114</v>
      </c>
      <c r="U798" t="s">
        <v>114</v>
      </c>
      <c r="V798" t="s">
        <v>114</v>
      </c>
      <c r="W798" s="5">
        <v>43472</v>
      </c>
      <c r="X798" s="3" t="s">
        <v>114</v>
      </c>
      <c r="Y798" s="3"/>
      <c r="Z798" s="3" t="s">
        <v>39</v>
      </c>
      <c r="AA798" s="3" t="s">
        <v>114</v>
      </c>
      <c r="AB798" s="3" t="s">
        <v>74</v>
      </c>
      <c r="AC798" s="8">
        <v>10</v>
      </c>
      <c r="AD798" s="3" t="s">
        <v>5967</v>
      </c>
      <c r="AE798" s="4" t="s">
        <v>5968</v>
      </c>
      <c r="AF798" s="3"/>
      <c r="AG798" s="3" t="s">
        <v>114</v>
      </c>
      <c r="AH798" s="8">
        <v>11</v>
      </c>
      <c r="AI798" s="3" t="s">
        <v>74</v>
      </c>
      <c r="AJ798" t="s">
        <v>114</v>
      </c>
      <c r="AK798" t="s">
        <v>114</v>
      </c>
      <c r="AL798" s="43" t="b">
        <v>0</v>
      </c>
      <c r="AM798" s="3"/>
      <c r="AN798" s="3"/>
      <c r="AO798" s="43" t="b">
        <v>0</v>
      </c>
      <c r="AP798" s="3" t="b">
        <v>0</v>
      </c>
      <c r="AQ798" s="3">
        <f>VLOOKUP(Table2[[#This Row],[Job-no]],Table3[],26,FALSE)</f>
        <v>2145</v>
      </c>
      <c r="AR798" t="str">
        <f t="shared" si="148"/>
        <v>DIALED</v>
      </c>
      <c r="AS798" t="str">
        <f>VLOOKUP(AR798,Table1[],4,0)</f>
        <v>Grid LED</v>
      </c>
      <c r="AT798">
        <f>IF(BD798&gt;0,"Pattern",VLOOKUP(AR798,Table1[],5,0))</f>
        <v>0</v>
      </c>
      <c r="AU798" s="34">
        <f>IF(AT798="Pattern",WORKDAY(Table2[[#This Row],[Scheduled Ship Date]],-10),WORKDAY(Table2[[#This Row],[Scheduled Ship Date]],-4))</f>
        <v>43469</v>
      </c>
      <c r="AV798">
        <f>IF(Table2[[#This Row],[Extrusion cut double saw]]=TRUE,IF(O798="ToDo",IF(AT798="Pattern",Table2[[#This Row],[Total Sections]]*0.4,Table2[[#This Row],[Total Sections]]*0.12),0),IF(AT798="Pattern",Table2[[#This Row],[Total Sections]]*4,Table2[[#This Row],[Total Sections]]*1.2))</f>
        <v>13.2</v>
      </c>
      <c r="AW798" s="130"/>
      <c r="AX798" s="42">
        <f>IF(AT798="Pattern",Table2[[#This Row],[Scheduled Ship Date]]-2,Table2[[#This Row],[Scheduled Ship Date]]-3)</f>
        <v>43472</v>
      </c>
      <c r="AY798">
        <f>IF(Table2[[#This Row],[Pattern]]="Pattern",Table2[[#This Row],[Total Sections]]*4.82,Table2[[#This Row],[Total Sections]]*0.5)</f>
        <v>5.5</v>
      </c>
      <c r="AZ798" s="42"/>
      <c r="BA798" s="39">
        <f>((Table2[Total Sections]/Table2[Open Qty])-1)*Table2[Open Qty]*12.96</f>
        <v>0</v>
      </c>
      <c r="BB798" s="39"/>
      <c r="BC798" s="39" t="str">
        <f t="shared" si="149"/>
        <v>DIALED-22-3000-80-35-VL-W-UNV-DP-1-TG9</v>
      </c>
      <c r="BD798" s="39">
        <f t="shared" si="150"/>
        <v>0</v>
      </c>
      <c r="BE798" s="39" t="b">
        <f>_xlfn.IFNA(VLOOKUP(Table2[[#This Row],[Job-no]],Table4[],9,FALSE),TRUE)</f>
        <v>0</v>
      </c>
      <c r="BF798" t="str">
        <f>VLOOKUP(AR798,Table1[],3,0)</f>
        <v>DIALED</v>
      </c>
      <c r="BG798" s="39" t="b">
        <f>_xlfn.IFNA(VLOOKUP(Table2[[#This Row],[Job-no]],Table4[],14,FALSE),TRUE)</f>
        <v>0</v>
      </c>
      <c r="BH798" s="39" t="str">
        <f>_xlfn.IFNA(VLOOKUP(Table2[[#This Row],[Job-no]],Table4[],11,FALSE),"Done")</f>
        <v/>
      </c>
      <c r="BI798" s="39">
        <f>IF(Table2[[#This Row],[Pattern]]="Pattern",VLOOKUP(Table2[[#This Row],[Product Code]],'Routing data'!$A$2:$W$470,13,FALSE),VLOOKUP(Table2[[#This Row],[Product Code]],'Routing data'!$A$2:$W$470,3,FALSE))</f>
        <v>0</v>
      </c>
      <c r="BJ798" s="39">
        <f>IF(Table2[[#This Row],[Pattern]]="Pattern",VLOOKUP(Table2[[#This Row],[Product Code]],'Routing data'!$A$2:$W$470,14,FALSE),VLOOKUP(Table2[[#This Row],[Product Code]],'Routing data'!$A$2:$W$470,4,FALSE))</f>
        <v>0</v>
      </c>
      <c r="BK798" s="39">
        <f>VLOOKUP(Table2[[#This Row],[Product Code]],'Routing data'!A$4:W$524,16,FALSE)</f>
        <v>0</v>
      </c>
      <c r="BL798" s="42" t="str">
        <f>IF(Table2[[#This Row],[Milling Required]]=0,"x",IF(AT798="Pattern",B798-10,B798-4))</f>
        <v>x</v>
      </c>
      <c r="BM798" s="42" t="str">
        <f>IF(Table2[[#This Row],[Punching Required]]=0,"x",IF(AT798="Pattern",B798-8,B798-2))</f>
        <v>x</v>
      </c>
      <c r="BN798" s="42">
        <f t="shared" si="151"/>
        <v>43472</v>
      </c>
      <c r="BO798" s="39" t="str">
        <f>IF(Table2[[#This Row],[Milling]]="x","x",Table2[[#This Row],[Total Sections]]*2)</f>
        <v>x</v>
      </c>
      <c r="BP798" s="39" t="str">
        <f>IF(Table2[[#This Row],[Punching]]="x","x",Table2[Total Sections]*2)</f>
        <v>x</v>
      </c>
      <c r="BQ798" s="39">
        <f>IF(Table2[[#This Row],[Pattern]]="Pattern",Table2[Total Sections]*3,Table2[Total Sections]*1.5)</f>
        <v>16.5</v>
      </c>
      <c r="BR798" s="42"/>
      <c r="BS798" s="42"/>
      <c r="BT798" s="42"/>
      <c r="BU798" s="39"/>
      <c r="BV798" s="39" t="str">
        <f>_xlfn.IFNA(VLOOKUP(Table2[[#This Row],[Job-no]],Table4[],16,FALSE),"Ready")</f>
        <v/>
      </c>
      <c r="BW798" s="39" t="str">
        <f>_xlfn.IFNA(VLOOKUP(Table2[[#This Row],[Job-no]],Table4[],21,FALSE),"Ready")</f>
        <v/>
      </c>
      <c r="BX798" s="39" t="b">
        <f>_xlfn.IFNA(VLOOKUP(Table2[[#This Row],[Job-no]],Table4[],10,FALSE),TRUE)</f>
        <v>0</v>
      </c>
      <c r="BY798" s="39" t="str">
        <f>_xlfn.IFNA(VLOOKUP(Table2[[#This Row],[Job-no]],Table4[],22,FALSE),"Ready")</f>
        <v/>
      </c>
      <c r="BZ798" s="120">
        <f t="shared" si="152"/>
        <v>43475</v>
      </c>
      <c r="CA798" s="120" t="str">
        <f ca="1">IF(OR(Table2[[#This Row],[Saw Date]]=TODAY(),Table2[[#This Row],[Saw Date]]=TODAY()+1), Table2[[#This Row],[Saw Date]],IF(Table2[[#This Row],[Extrusion cut double saw]],"Done",""))</f>
        <v/>
      </c>
      <c r="CB798" s="120" t="str">
        <f ca="1">IF(OR(Table2[[#This Row],[Lens Date]]=TODAY(),Table2[[#This Row],[Lens Date]]=TODAY()+1), Table2[[#This Row],[Lens Date]],IF(Table2[[#This Row],[MSLens]]="Done","Done",""))</f>
        <v/>
      </c>
      <c r="CC798" s="120" t="str">
        <f ca="1">IF(OR(Table2[[#This Row],[Milling Date]]=TODAY(),Table2[[#This Row],[Milling Date]]=TODAY()+1), Table2[[#This Row],[Milling Date]],IF(Table2[[#This Row],[CNC Holes]]="Ready","Done",""))</f>
        <v/>
      </c>
      <c r="CD798" s="120" t="str">
        <f ca="1">IF(OR(Table2[[#This Row],[Welding Date]]=TODAY(),Table2[[#This Row],[Welding Date]]=TODAY()+1), Table2[[#This Row],[Welding Date]],IF(Table2[[#This Row],[Welding Corners]]="Ready","Done",""))</f>
        <v/>
      </c>
      <c r="CE798" s="120" t="str">
        <f ca="1">IF(OR(Table2[[#This Row],[Puching Date]]=TODAY(),Table2[[#This Row],[Puching Date]]=TODAY()+1), Table2[[#This Row],[Puching Date]],IF(Table2[[#This Row],[Punch Holes]]="Ready","Done",""))</f>
        <v/>
      </c>
      <c r="CF798" s="120" t="str">
        <f ca="1">IF(OR(Table2[[#This Row],[Housing Date2]]=TODAY(),Table2[[#This Row],[Housing Date2]]=TODAY()+1),Table2[[#This Row],[Housing Date2]],IF(Table2[[#This Row],[Body Assembly]],"Done",""))</f>
        <v/>
      </c>
      <c r="CG798" s="120" t="str">
        <f>_xlfn.IFNA(VLOOKUP(Table2[[#This Row],[Job-no]],Table4[],7,FALSE),"Done")</f>
        <v>Scheduled/Released</v>
      </c>
    </row>
    <row r="799" spans="1:85" x14ac:dyDescent="0.25">
      <c r="A799" t="str">
        <f>_xlfn.CONCAT(Table2[[#This Row],[Order]],"-",Table2[[#This Row],[Line]])</f>
        <v>71891-2</v>
      </c>
      <c r="B799" s="5">
        <v>43475</v>
      </c>
      <c r="C799" s="8">
        <v>71891</v>
      </c>
      <c r="D799" s="3" t="s">
        <v>2658</v>
      </c>
      <c r="E799" s="8">
        <v>2</v>
      </c>
      <c r="F799" s="8">
        <v>1</v>
      </c>
      <c r="G799" s="3" t="s">
        <v>42</v>
      </c>
      <c r="H799" s="8">
        <v>4</v>
      </c>
      <c r="I799" s="43" t="b">
        <v>0</v>
      </c>
      <c r="J799" s="43" t="b">
        <v>0</v>
      </c>
      <c r="K799" t="s">
        <v>114</v>
      </c>
      <c r="L799" s="43" t="b">
        <v>0</v>
      </c>
      <c r="M799" s="43" t="b">
        <v>0</v>
      </c>
      <c r="N799" s="43" t="b">
        <v>0</v>
      </c>
      <c r="O799" t="s">
        <v>114</v>
      </c>
      <c r="P799" t="s">
        <v>114</v>
      </c>
      <c r="Q799" t="s">
        <v>114</v>
      </c>
      <c r="R799" t="s">
        <v>114</v>
      </c>
      <c r="S799" t="s">
        <v>114</v>
      </c>
      <c r="T799" t="s">
        <v>114</v>
      </c>
      <c r="U799" t="s">
        <v>114</v>
      </c>
      <c r="V799" t="s">
        <v>114</v>
      </c>
      <c r="W799" s="5">
        <v>43472</v>
      </c>
      <c r="X799" s="3" t="s">
        <v>114</v>
      </c>
      <c r="Y799" s="3"/>
      <c r="Z799" s="3" t="s">
        <v>39</v>
      </c>
      <c r="AA799" s="3" t="s">
        <v>114</v>
      </c>
      <c r="AB799" s="3" t="s">
        <v>74</v>
      </c>
      <c r="AC799" s="8">
        <v>10</v>
      </c>
      <c r="AD799" s="3" t="s">
        <v>5967</v>
      </c>
      <c r="AE799" s="4" t="s">
        <v>5968</v>
      </c>
      <c r="AF799" s="3"/>
      <c r="AG799" s="3" t="s">
        <v>114</v>
      </c>
      <c r="AH799" s="8">
        <v>4</v>
      </c>
      <c r="AI799" s="3" t="s">
        <v>74</v>
      </c>
      <c r="AJ799" t="s">
        <v>114</v>
      </c>
      <c r="AK799" t="s">
        <v>114</v>
      </c>
      <c r="AL799" s="43" t="b">
        <v>0</v>
      </c>
      <c r="AM799" s="3"/>
      <c r="AN799" s="3"/>
      <c r="AO799" s="43" t="b">
        <v>0</v>
      </c>
      <c r="AP799" s="3" t="b">
        <v>0</v>
      </c>
      <c r="AQ799" s="3">
        <f>VLOOKUP(Table2[[#This Row],[Job-no]],Table3[],26,FALSE)</f>
        <v>1500</v>
      </c>
      <c r="AR799" t="str">
        <f t="shared" si="148"/>
        <v>DIALED</v>
      </c>
      <c r="AS799" t="str">
        <f>VLOOKUP(AR799,Table1[],4,0)</f>
        <v>Grid LED</v>
      </c>
      <c r="AT799">
        <f>IF(BD799&gt;0,"Pattern",VLOOKUP(AR799,Table1[],5,0))</f>
        <v>0</v>
      </c>
      <c r="AU799" s="34">
        <f>IF(AT799="Pattern",WORKDAY(Table2[[#This Row],[Scheduled Ship Date]],-10),WORKDAY(Table2[[#This Row],[Scheduled Ship Date]],-4))</f>
        <v>43469</v>
      </c>
      <c r="AV799">
        <f>IF(Table2[[#This Row],[Extrusion cut double saw]]=TRUE,IF(O799="ToDo",IF(AT799="Pattern",Table2[[#This Row],[Total Sections]]*0.4,Table2[[#This Row],[Total Sections]]*0.12),0),IF(AT799="Pattern",Table2[[#This Row],[Total Sections]]*4,Table2[[#This Row],[Total Sections]]*1.2))</f>
        <v>4.8</v>
      </c>
      <c r="AW799" s="130"/>
      <c r="AX799" s="42">
        <f>IF(AT799="Pattern",Table2[[#This Row],[Scheduled Ship Date]]-2,Table2[[#This Row],[Scheduled Ship Date]]-3)</f>
        <v>43472</v>
      </c>
      <c r="AY799">
        <f>IF(Table2[[#This Row],[Pattern]]="Pattern",Table2[[#This Row],[Total Sections]]*4.82,Table2[[#This Row],[Total Sections]]*0.5)</f>
        <v>2</v>
      </c>
      <c r="AZ799" s="42"/>
      <c r="BA799" s="39">
        <f>((Table2[Total Sections]/Table2[Open Qty])-1)*Table2[Open Qty]*12.96</f>
        <v>0</v>
      </c>
      <c r="BB799" s="39"/>
      <c r="BC799" s="39" t="str">
        <f t="shared" si="149"/>
        <v>DIALED-22-3000-80-35-VL-W-UNV-DP-1-TG9-B1(BSL10LST)</v>
      </c>
      <c r="BD799" s="39">
        <f t="shared" si="150"/>
        <v>0</v>
      </c>
      <c r="BE799" s="39" t="b">
        <f>_xlfn.IFNA(VLOOKUP(Table2[[#This Row],[Job-no]],Table4[],9,FALSE),TRUE)</f>
        <v>0</v>
      </c>
      <c r="BF799" t="str">
        <f>VLOOKUP(AR799,Table1[],3,0)</f>
        <v>DIALED</v>
      </c>
      <c r="BG799" s="39" t="b">
        <f>_xlfn.IFNA(VLOOKUP(Table2[[#This Row],[Job-no]],Table4[],14,FALSE),TRUE)</f>
        <v>0</v>
      </c>
      <c r="BH799" s="39" t="str">
        <f>_xlfn.IFNA(VLOOKUP(Table2[[#This Row],[Job-no]],Table4[],11,FALSE),"Done")</f>
        <v/>
      </c>
      <c r="BI799" s="39">
        <f>IF(Table2[[#This Row],[Pattern]]="Pattern",VLOOKUP(Table2[[#This Row],[Product Code]],'Routing data'!$A$2:$W$470,13,FALSE),VLOOKUP(Table2[[#This Row],[Product Code]],'Routing data'!$A$2:$W$470,3,FALSE))</f>
        <v>0</v>
      </c>
      <c r="BJ799" s="39">
        <f>IF(Table2[[#This Row],[Pattern]]="Pattern",VLOOKUP(Table2[[#This Row],[Product Code]],'Routing data'!$A$2:$W$470,14,FALSE),VLOOKUP(Table2[[#This Row],[Product Code]],'Routing data'!$A$2:$W$470,4,FALSE))</f>
        <v>0</v>
      </c>
      <c r="BK799" s="39">
        <f>VLOOKUP(Table2[[#This Row],[Product Code]],'Routing data'!A$4:W$524,16,FALSE)</f>
        <v>0</v>
      </c>
      <c r="BL799" s="42" t="str">
        <f>IF(Table2[[#This Row],[Milling Required]]=0,"x",IF(AT799="Pattern",B799-10,B799-4))</f>
        <v>x</v>
      </c>
      <c r="BM799" s="42" t="str">
        <f>IF(Table2[[#This Row],[Punching Required]]=0,"x",IF(AT799="Pattern",B799-8,B799-2))</f>
        <v>x</v>
      </c>
      <c r="BN799" s="42">
        <f t="shared" si="151"/>
        <v>43472</v>
      </c>
      <c r="BO799" s="39" t="str">
        <f>IF(Table2[[#This Row],[Milling]]="x","x",Table2[[#This Row],[Total Sections]]*2)</f>
        <v>x</v>
      </c>
      <c r="BP799" s="39" t="str">
        <f>IF(Table2[[#This Row],[Punching]]="x","x",Table2[Total Sections]*2)</f>
        <v>x</v>
      </c>
      <c r="BQ799" s="39">
        <f>IF(Table2[[#This Row],[Pattern]]="Pattern",Table2[Total Sections]*3,Table2[Total Sections]*1.5)</f>
        <v>6</v>
      </c>
      <c r="BR799" s="42"/>
      <c r="BS799" s="42"/>
      <c r="BT799" s="42"/>
      <c r="BU799" s="39"/>
      <c r="BV799" s="39" t="str">
        <f>_xlfn.IFNA(VLOOKUP(Table2[[#This Row],[Job-no]],Table4[],16,FALSE),"Ready")</f>
        <v/>
      </c>
      <c r="BW799" s="39" t="str">
        <f>_xlfn.IFNA(VLOOKUP(Table2[[#This Row],[Job-no]],Table4[],21,FALSE),"Ready")</f>
        <v/>
      </c>
      <c r="BX799" s="39" t="b">
        <f>_xlfn.IFNA(VLOOKUP(Table2[[#This Row],[Job-no]],Table4[],10,FALSE),TRUE)</f>
        <v>0</v>
      </c>
      <c r="BY799" s="39" t="str">
        <f>_xlfn.IFNA(VLOOKUP(Table2[[#This Row],[Job-no]],Table4[],22,FALSE),"Ready")</f>
        <v/>
      </c>
      <c r="BZ799" s="120">
        <f t="shared" si="152"/>
        <v>43475</v>
      </c>
      <c r="CA799" s="120" t="str">
        <f ca="1">IF(OR(Table2[[#This Row],[Saw Date]]=TODAY(),Table2[[#This Row],[Saw Date]]=TODAY()+1), Table2[[#This Row],[Saw Date]],IF(Table2[[#This Row],[Extrusion cut double saw]],"Done",""))</f>
        <v/>
      </c>
      <c r="CB799" s="120" t="str">
        <f ca="1">IF(OR(Table2[[#This Row],[Lens Date]]=TODAY(),Table2[[#This Row],[Lens Date]]=TODAY()+1), Table2[[#This Row],[Lens Date]],IF(Table2[[#This Row],[MSLens]]="Done","Done",""))</f>
        <v/>
      </c>
      <c r="CC799" s="120" t="str">
        <f ca="1">IF(OR(Table2[[#This Row],[Milling Date]]=TODAY(),Table2[[#This Row],[Milling Date]]=TODAY()+1), Table2[[#This Row],[Milling Date]],IF(Table2[[#This Row],[CNC Holes]]="Ready","Done",""))</f>
        <v/>
      </c>
      <c r="CD799" s="120" t="str">
        <f ca="1">IF(OR(Table2[[#This Row],[Welding Date]]=TODAY(),Table2[[#This Row],[Welding Date]]=TODAY()+1), Table2[[#This Row],[Welding Date]],IF(Table2[[#This Row],[Welding Corners]]="Ready","Done",""))</f>
        <v/>
      </c>
      <c r="CE799" s="120" t="str">
        <f ca="1">IF(OR(Table2[[#This Row],[Puching Date]]=TODAY(),Table2[[#This Row],[Puching Date]]=TODAY()+1), Table2[[#This Row],[Puching Date]],IF(Table2[[#This Row],[Punch Holes]]="Ready","Done",""))</f>
        <v/>
      </c>
      <c r="CF799" s="120" t="str">
        <f ca="1">IF(OR(Table2[[#This Row],[Housing Date2]]=TODAY(),Table2[[#This Row],[Housing Date2]]=TODAY()+1),Table2[[#This Row],[Housing Date2]],IF(Table2[[#This Row],[Body Assembly]],"Done",""))</f>
        <v/>
      </c>
      <c r="CG799" s="120" t="str">
        <f>_xlfn.IFNA(VLOOKUP(Table2[[#This Row],[Job-no]],Table4[],7,FALSE),"Done")</f>
        <v>Scheduled/Released</v>
      </c>
    </row>
    <row r="800" spans="1:85" x14ac:dyDescent="0.25">
      <c r="A800" t="str">
        <f>_xlfn.CONCAT(Table2[[#This Row],[Order]],"-",Table2[[#This Row],[Line]])</f>
        <v>74129-1</v>
      </c>
      <c r="B800" s="1">
        <v>43475</v>
      </c>
      <c r="C800" s="10">
        <v>74129</v>
      </c>
      <c r="D800" s="7" t="s">
        <v>2589</v>
      </c>
      <c r="E800" s="10">
        <v>1</v>
      </c>
      <c r="F800" s="10">
        <v>1</v>
      </c>
      <c r="G800" s="7" t="s">
        <v>165</v>
      </c>
      <c r="H800" s="10">
        <v>1</v>
      </c>
      <c r="I800" s="43" t="b">
        <v>1</v>
      </c>
      <c r="J800" s="43" t="b">
        <v>0</v>
      </c>
      <c r="K800" t="s">
        <v>114</v>
      </c>
      <c r="L800" s="43" t="b">
        <v>0</v>
      </c>
      <c r="M800" s="43" t="b">
        <v>1</v>
      </c>
      <c r="N800" s="43" t="b">
        <v>1</v>
      </c>
      <c r="O800" t="s">
        <v>114</v>
      </c>
      <c r="P800" t="s">
        <v>114</v>
      </c>
      <c r="Q800" t="s">
        <v>114</v>
      </c>
      <c r="R800" t="s">
        <v>114</v>
      </c>
      <c r="S800" t="s">
        <v>114</v>
      </c>
      <c r="T800" t="s">
        <v>114</v>
      </c>
      <c r="U800" t="s">
        <v>114</v>
      </c>
      <c r="V800" t="s">
        <v>114</v>
      </c>
      <c r="W800" s="5">
        <v>43472</v>
      </c>
      <c r="X800" s="7" t="s">
        <v>151</v>
      </c>
      <c r="Y800" s="7"/>
      <c r="Z800" s="7" t="s">
        <v>4809</v>
      </c>
      <c r="AA800" s="7" t="s">
        <v>114</v>
      </c>
      <c r="AB800" s="7" t="s">
        <v>74</v>
      </c>
      <c r="AC800" s="10">
        <v>1</v>
      </c>
      <c r="AD800" s="3" t="s">
        <v>5967</v>
      </c>
      <c r="AE800" s="4" t="s">
        <v>5968</v>
      </c>
      <c r="AF800" s="7"/>
      <c r="AG800" s="7" t="s">
        <v>114</v>
      </c>
      <c r="AH800" s="10">
        <v>3</v>
      </c>
      <c r="AI800" s="3" t="s">
        <v>74</v>
      </c>
      <c r="AJ800" t="s">
        <v>114</v>
      </c>
      <c r="AK800" t="s">
        <v>114</v>
      </c>
      <c r="AL800" s="43" t="b">
        <v>0</v>
      </c>
      <c r="AM800" s="3"/>
      <c r="AN800" s="3"/>
      <c r="AO800" s="43" t="b">
        <v>0</v>
      </c>
      <c r="AP800" s="3" t="b">
        <v>0</v>
      </c>
      <c r="AQ800" s="3">
        <f>VLOOKUP(Table2[[#This Row],[Job-no]],Table3[],26,FALSE)</f>
        <v>3050</v>
      </c>
      <c r="AR800" t="str">
        <f t="shared" si="148"/>
        <v>BMPRLED</v>
      </c>
      <c r="AS800" t="str">
        <f>VLOOKUP(AR800,Table1[],4,0)</f>
        <v>recessed</v>
      </c>
      <c r="AT800">
        <f>IF(BD800&gt;0,"Pattern",VLOOKUP(AR800,Table1[],5,0))</f>
        <v>0</v>
      </c>
      <c r="AU800" s="34">
        <f>IF(AT800="Pattern",WORKDAY(Table2[[#This Row],[Scheduled Ship Date]],-10),WORKDAY(Table2[[#This Row],[Scheduled Ship Date]],-4))</f>
        <v>43469</v>
      </c>
      <c r="AV800">
        <f>IF(Table2[[#This Row],[Extrusion cut double saw]]=TRUE,IF(O800="ToDo",IF(AT800="Pattern",Table2[[#This Row],[Total Sections]]*0.4,Table2[[#This Row],[Total Sections]]*0.12),0),IF(AT800="Pattern",Table2[[#This Row],[Total Sections]]*4,Table2[[#This Row],[Total Sections]]*1.2))</f>
        <v>0</v>
      </c>
      <c r="AW800" s="42"/>
      <c r="AX800" s="42">
        <f>IF(AT800="Pattern",Table2[[#This Row],[Scheduled Ship Date]]-2,Table2[[#This Row],[Scheduled Ship Date]]-3)</f>
        <v>43472</v>
      </c>
      <c r="AY800">
        <f>IF(Table2[[#This Row],[Pattern]]="Pattern",Table2[[#This Row],[Total Sections]]*4.82,Table2[[#This Row],[Total Sections]]*0.5)</f>
        <v>1.5</v>
      </c>
      <c r="AZ800" s="42">
        <f t="shared" ref="AZ800:AZ816" ca="1" si="155">TODAY()+2</f>
        <v>43469</v>
      </c>
      <c r="BA800" s="39">
        <f>((Table2[Total Sections]/Table2[Open Qty])-1)*Table2[Open Qty]*12.96</f>
        <v>25.92</v>
      </c>
      <c r="BB800" s="42"/>
      <c r="BC800" s="39" t="str">
        <f t="shared" si="149"/>
        <v>BMPRLED-700-80-35-RG3-32'-W-UNV-DP-1-DF</v>
      </c>
      <c r="BD800" s="39">
        <f t="shared" si="150"/>
        <v>0</v>
      </c>
      <c r="BE800" s="39" t="b">
        <f>_xlfn.IFNA(VLOOKUP(Table2[[#This Row],[Job-no]],Table4[],9,FALSE),TRUE)</f>
        <v>1</v>
      </c>
      <c r="BF800" t="str">
        <f>VLOOKUP(AR800,Table1[],3,0)</f>
        <v>B3led</v>
      </c>
      <c r="BG800" s="39" t="b">
        <f>_xlfn.IFNA(VLOOKUP(Table2[[#This Row],[Job-no]],Table4[],14,FALSE),TRUE)</f>
        <v>1</v>
      </c>
      <c r="BH800" s="39" t="str">
        <f>_xlfn.IFNA(VLOOKUP(Table2[[#This Row],[Job-no]],Table4[],11,FALSE),"Done")</f>
        <v/>
      </c>
      <c r="BI800" s="39">
        <f>IF(Table2[[#This Row],[Pattern]]="Pattern",VLOOKUP(Table2[[#This Row],[Product Code]],'Routing data'!$A$2:$W$470,13,FALSE),VLOOKUP(Table2[[#This Row],[Product Code]],'Routing data'!$A$2:$W$470,3,FALSE))</f>
        <v>0</v>
      </c>
      <c r="BJ800" s="39">
        <f>IF(Table2[[#This Row],[Pattern]]="Pattern",VLOOKUP(Table2[[#This Row],[Product Code]],'Routing data'!$A$2:$W$470,14,FALSE),VLOOKUP(Table2[[#This Row],[Product Code]],'Routing data'!$A$2:$W$470,4,FALSE))</f>
        <v>3</v>
      </c>
      <c r="BK800" s="39">
        <f>VLOOKUP(Table2[[#This Row],[Product Code]],'Routing data'!A$4:W$524,16,FALSE)</f>
        <v>0</v>
      </c>
      <c r="BL800" s="42" t="str">
        <f>IF(Table2[[#This Row],[Milling Required]]=0,"x",IF(AT800="Pattern",B800-10,B800-4))</f>
        <v>x</v>
      </c>
      <c r="BM800" s="42">
        <f>IF(Table2[[#This Row],[Punching Required]]=0,"x",IF(AT800="Pattern",B800-8,B800-2))</f>
        <v>43473</v>
      </c>
      <c r="BN800" s="42">
        <f t="shared" si="151"/>
        <v>43472</v>
      </c>
      <c r="BO800" s="39" t="str">
        <f>IF(Table2[[#This Row],[Milling]]="x","x",Table2[[#This Row],[Total Sections]]*2)</f>
        <v>x</v>
      </c>
      <c r="BP800" s="39">
        <f>IF(Table2[[#This Row],[Punching]]="x","x",Table2[Total Sections]*2)</f>
        <v>6</v>
      </c>
      <c r="BQ800" s="39">
        <f>IF(Table2[[#This Row],[Pattern]]="Pattern",Table2[Total Sections]*3,Table2[Total Sections]*1.5)</f>
        <v>4.5</v>
      </c>
      <c r="BR800" s="42"/>
      <c r="BS800" s="42">
        <f ca="1">TODAY()</f>
        <v>43467</v>
      </c>
      <c r="BT800" s="42"/>
      <c r="BU800" s="39"/>
      <c r="BV800" s="39" t="str">
        <f>_xlfn.IFNA(VLOOKUP(Table2[[#This Row],[Job-no]],Table4[],16,FALSE),"Ready")</f>
        <v/>
      </c>
      <c r="BW800" s="39" t="str">
        <f>_xlfn.IFNA(VLOOKUP(Table2[[#This Row],[Job-no]],Table4[],21,FALSE),"Ready")</f>
        <v/>
      </c>
      <c r="BX800" s="39" t="b">
        <f>_xlfn.IFNA(VLOOKUP(Table2[[#This Row],[Job-no]],Table4[],10,FALSE),TRUE)</f>
        <v>0</v>
      </c>
      <c r="BY800" s="39" t="str">
        <f>_xlfn.IFNA(VLOOKUP(Table2[[#This Row],[Job-no]],Table4[],22,FALSE),"Ready")</f>
        <v/>
      </c>
      <c r="BZ800" s="120">
        <f t="shared" si="152"/>
        <v>43475</v>
      </c>
      <c r="CA800" s="120" t="str">
        <f ca="1">IF(OR(Table2[[#This Row],[Saw Date]]=TODAY(),Table2[[#This Row],[Saw Date]]=TODAY()+1), Table2[[#This Row],[Saw Date]],IF(Table2[[#This Row],[Extrusion cut double saw]],"Done",""))</f>
        <v>Done</v>
      </c>
      <c r="CB800" s="120" t="str">
        <f ca="1">IF(OR(Table2[[#This Row],[Lens Date]]=TODAY(),Table2[[#This Row],[Lens Date]]=TODAY()+1), Table2[[#This Row],[Lens Date]],IF(Table2[[#This Row],[MSLens]]="Done","Done",""))</f>
        <v/>
      </c>
      <c r="CC800" s="120" t="str">
        <f ca="1">IF(OR(Table2[[#This Row],[Milling Date]]=TODAY(),Table2[[#This Row],[Milling Date]]=TODAY()+1), Table2[[#This Row],[Milling Date]],IF(Table2[[#This Row],[CNC Holes]]="Ready","Done",""))</f>
        <v/>
      </c>
      <c r="CD800" s="120" t="str">
        <f ca="1">IF(OR(Table2[[#This Row],[Welding Date]]=TODAY(),Table2[[#This Row],[Welding Date]]=TODAY()+1), Table2[[#This Row],[Welding Date]],IF(Table2[[#This Row],[Welding Corners]]="Ready","Done",""))</f>
        <v/>
      </c>
      <c r="CE800" s="120">
        <f ca="1">IF(OR(Table2[[#This Row],[Puching Date]]=TODAY(),Table2[[#This Row],[Puching Date]]=TODAY()+1), Table2[[#This Row],[Puching Date]],IF(Table2[[#This Row],[Punch Holes]]="Ready","Done",""))</f>
        <v>43467</v>
      </c>
      <c r="CF800" s="120" t="str">
        <f ca="1">IF(OR(Table2[[#This Row],[Housing Date2]]=TODAY(),Table2[[#This Row],[Housing Date2]]=TODAY()+1),Table2[[#This Row],[Housing Date2]],IF(Table2[[#This Row],[Body Assembly]],"Done",""))</f>
        <v/>
      </c>
      <c r="CG800" s="120" t="str">
        <f>_xlfn.IFNA(VLOOKUP(Table2[[#This Row],[Job-no]],Table4[],7,FALSE),"Done")</f>
        <v>Machine Shop Started</v>
      </c>
    </row>
    <row r="801" spans="1:85" x14ac:dyDescent="0.25">
      <c r="A801" s="39" t="str">
        <f>_xlfn.CONCAT(Table2[[#This Row],[Order]],"-",Table2[[#This Row],[Line]])</f>
        <v>74129-2</v>
      </c>
      <c r="B801" s="1">
        <v>43475</v>
      </c>
      <c r="C801" s="10">
        <v>74129</v>
      </c>
      <c r="D801" s="7" t="s">
        <v>2589</v>
      </c>
      <c r="E801" s="10">
        <v>2</v>
      </c>
      <c r="F801" s="10">
        <v>1</v>
      </c>
      <c r="G801" s="7" t="s">
        <v>165</v>
      </c>
      <c r="H801" s="10">
        <v>1</v>
      </c>
      <c r="I801" s="43" t="b">
        <v>1</v>
      </c>
      <c r="J801" s="43" t="b">
        <v>0</v>
      </c>
      <c r="K801" t="s">
        <v>114</v>
      </c>
      <c r="L801" s="43" t="b">
        <v>0</v>
      </c>
      <c r="M801" s="43" t="b">
        <v>1</v>
      </c>
      <c r="N801" s="43" t="b">
        <v>1</v>
      </c>
      <c r="O801" t="s">
        <v>114</v>
      </c>
      <c r="P801" t="s">
        <v>114</v>
      </c>
      <c r="Q801" t="s">
        <v>114</v>
      </c>
      <c r="R801" t="s">
        <v>114</v>
      </c>
      <c r="S801" t="s">
        <v>114</v>
      </c>
      <c r="T801" t="s">
        <v>114</v>
      </c>
      <c r="U801" t="s">
        <v>114</v>
      </c>
      <c r="V801" t="s">
        <v>114</v>
      </c>
      <c r="W801" s="5">
        <v>43472</v>
      </c>
      <c r="X801" s="7" t="s">
        <v>151</v>
      </c>
      <c r="Y801" s="7"/>
      <c r="Z801" s="7" t="s">
        <v>4809</v>
      </c>
      <c r="AA801" s="7" t="s">
        <v>114</v>
      </c>
      <c r="AB801" s="7" t="s">
        <v>74</v>
      </c>
      <c r="AC801" s="10">
        <v>1</v>
      </c>
      <c r="AD801" s="3" t="s">
        <v>5967</v>
      </c>
      <c r="AE801" s="4" t="s">
        <v>5968</v>
      </c>
      <c r="AF801" s="7"/>
      <c r="AG801" s="7" t="s">
        <v>114</v>
      </c>
      <c r="AH801" s="10">
        <v>3</v>
      </c>
      <c r="AI801" s="3" t="s">
        <v>74</v>
      </c>
      <c r="AJ801" t="s">
        <v>114</v>
      </c>
      <c r="AK801" t="s">
        <v>114</v>
      </c>
      <c r="AL801" s="43" t="b">
        <v>0</v>
      </c>
      <c r="AM801" s="3"/>
      <c r="AN801" s="3"/>
      <c r="AO801" s="43" t="b">
        <v>0</v>
      </c>
      <c r="AP801" s="3" t="b">
        <v>0</v>
      </c>
      <c r="AQ801" s="3">
        <f>VLOOKUP(Table2[[#This Row],[Job-no]],Table3[],26,FALSE)</f>
        <v>3050</v>
      </c>
      <c r="AR801" t="str">
        <f t="shared" si="148"/>
        <v>BMPRLED</v>
      </c>
      <c r="AS801" t="str">
        <f>VLOOKUP(AR801,Table1[],4,0)</f>
        <v>recessed</v>
      </c>
      <c r="AT801">
        <f>IF(BD801&gt;0,"Pattern",VLOOKUP(AR801,Table1[],5,0))</f>
        <v>0</v>
      </c>
      <c r="AU801" s="34">
        <f>IF(AT801="Pattern",WORKDAY(Table2[[#This Row],[Scheduled Ship Date]],-10),WORKDAY(Table2[[#This Row],[Scheduled Ship Date]],-4))</f>
        <v>43469</v>
      </c>
      <c r="AV801" s="39">
        <f>IF(Table2[[#This Row],[Extrusion cut double saw]]=TRUE,IF(O801="ToDo",IF(AT801="Pattern",Table2[[#This Row],[Total Sections]]*0.4,Table2[[#This Row],[Total Sections]]*0.12),0),IF(AT801="Pattern",Table2[[#This Row],[Total Sections]]*4,Table2[[#This Row],[Total Sections]]*1.2))</f>
        <v>0</v>
      </c>
      <c r="AW801" s="42"/>
      <c r="AX801" s="42">
        <f>IF(AT801="Pattern",Table2[[#This Row],[Scheduled Ship Date]]-2,Table2[[#This Row],[Scheduled Ship Date]]-3)</f>
        <v>43472</v>
      </c>
      <c r="AY801" s="39">
        <f>IF(Table2[[#This Row],[Pattern]]="Pattern",Table2[[#This Row],[Total Sections]]*4.82,Table2[[#This Row],[Total Sections]]*0.5)</f>
        <v>1.5</v>
      </c>
      <c r="AZ801" s="42">
        <f t="shared" ca="1" si="155"/>
        <v>43469</v>
      </c>
      <c r="BA801" s="39">
        <f>((Table2[Total Sections]/Table2[Open Qty])-1)*Table2[Open Qty]*12.96</f>
        <v>25.92</v>
      </c>
      <c r="BB801" s="39"/>
      <c r="BC801" s="39" t="str">
        <f t="shared" si="149"/>
        <v>BMPRLED-700-80-35-RG3-32'-W-UNV-DP-1-DF</v>
      </c>
      <c r="BD801" s="39">
        <f t="shared" si="150"/>
        <v>0</v>
      </c>
      <c r="BE801" s="39" t="b">
        <f>_xlfn.IFNA(VLOOKUP(Table2[[#This Row],[Job-no]],Table4[],9,FALSE),TRUE)</f>
        <v>1</v>
      </c>
      <c r="BF801" s="39"/>
      <c r="BG801" s="39" t="b">
        <f>_xlfn.IFNA(VLOOKUP(Table2[[#This Row],[Job-no]],Table4[],14,FALSE),TRUE)</f>
        <v>1</v>
      </c>
      <c r="BH801" s="39" t="str">
        <f>_xlfn.IFNA(VLOOKUP(Table2[[#This Row],[Job-no]],Table4[],11,FALSE),"Done")</f>
        <v/>
      </c>
      <c r="BI801" s="39">
        <f>IF(Table2[[#This Row],[Pattern]]="Pattern",VLOOKUP(Table2[[#This Row],[Product Code]],'Routing data'!$A$2:$W$470,13,FALSE),VLOOKUP(Table2[[#This Row],[Product Code]],'Routing data'!$A$2:$W$470,3,FALSE))</f>
        <v>0</v>
      </c>
      <c r="BJ801" s="39">
        <f>IF(Table2[[#This Row],[Pattern]]="Pattern",VLOOKUP(Table2[[#This Row],[Product Code]],'Routing data'!$A$2:$W$470,14,FALSE),VLOOKUP(Table2[[#This Row],[Product Code]],'Routing data'!$A$2:$W$470,4,FALSE))</f>
        <v>3</v>
      </c>
      <c r="BK801" s="39">
        <f>VLOOKUP(Table2[[#This Row],[Product Code]],'Routing data'!A$4:W$524,16,FALSE)</f>
        <v>0</v>
      </c>
      <c r="BL801" s="42" t="str">
        <f>IF(Table2[[#This Row],[Milling Required]]=0,"x",IF(AT801="Pattern",B801-10,B801-4))</f>
        <v>x</v>
      </c>
      <c r="BM801" s="39"/>
      <c r="BN801" s="42">
        <f t="shared" si="151"/>
        <v>43472</v>
      </c>
      <c r="BO801" s="39" t="str">
        <f>IF(Table2[[#This Row],[Milling]]="x","x",Table2[[#This Row],[Total Sections]]*2)</f>
        <v>x</v>
      </c>
      <c r="BP801" s="39">
        <f>IF(Table2[[#This Row],[Punching]]="x","x",Table2[Total Sections]*2)</f>
        <v>6</v>
      </c>
      <c r="BQ801" s="39">
        <f>IF(Table2[[#This Row],[Pattern]]="Pattern",Table2[Total Sections]*3,Table2[Total Sections]*1.5)</f>
        <v>4.5</v>
      </c>
      <c r="BR801" s="39"/>
      <c r="BS801" s="39"/>
      <c r="BT801" s="39"/>
      <c r="BU801" s="39"/>
      <c r="BV801" s="39" t="str">
        <f>_xlfn.IFNA(VLOOKUP(Table2[[#This Row],[Job-no]],Table4[],16,FALSE),"Ready")</f>
        <v/>
      </c>
      <c r="BW801" s="39" t="str">
        <f>_xlfn.IFNA(VLOOKUP(Table2[[#This Row],[Job-no]],Table4[],21,FALSE),"Ready")</f>
        <v/>
      </c>
      <c r="BX801" s="39" t="b">
        <f>_xlfn.IFNA(VLOOKUP(Table2[[#This Row],[Job-no]],Table4[],10,FALSE),TRUE)</f>
        <v>0</v>
      </c>
      <c r="BY801" s="39" t="str">
        <f>_xlfn.IFNA(VLOOKUP(Table2[[#This Row],[Job-no]],Table4[],22,FALSE),"Ready")</f>
        <v/>
      </c>
      <c r="BZ801" s="120">
        <f t="shared" si="152"/>
        <v>43475</v>
      </c>
      <c r="CA801" s="120" t="str">
        <f ca="1">IF(OR(Table2[[#This Row],[Saw Date]]=TODAY(),Table2[[#This Row],[Saw Date]]=TODAY()+1), Table2[[#This Row],[Saw Date]],IF(Table2[[#This Row],[Extrusion cut double saw]],"Done",""))</f>
        <v>Done</v>
      </c>
      <c r="CB801" s="120" t="str">
        <f ca="1">IF(OR(Table2[[#This Row],[Lens Date]]=TODAY(),Table2[[#This Row],[Lens Date]]=TODAY()+1), Table2[[#This Row],[Lens Date]],IF(Table2[[#This Row],[MSLens]]="Done","Done",""))</f>
        <v/>
      </c>
      <c r="CC801" s="120" t="str">
        <f ca="1">IF(OR(Table2[[#This Row],[Milling Date]]=TODAY(),Table2[[#This Row],[Milling Date]]=TODAY()+1), Table2[[#This Row],[Milling Date]],IF(Table2[[#This Row],[CNC Holes]]="Ready","Done",""))</f>
        <v/>
      </c>
      <c r="CD801" s="120" t="str">
        <f ca="1">IF(OR(Table2[[#This Row],[Welding Date]]=TODAY(),Table2[[#This Row],[Welding Date]]=TODAY()+1), Table2[[#This Row],[Welding Date]],IF(Table2[[#This Row],[Welding Corners]]="Ready","Done",""))</f>
        <v/>
      </c>
      <c r="CE801" s="120" t="str">
        <f ca="1">IF(OR(Table2[[#This Row],[Puching Date]]=TODAY(),Table2[[#This Row],[Puching Date]]=TODAY()+1), Table2[[#This Row],[Puching Date]],IF(Table2[[#This Row],[Punch Holes]]="Ready","Done",""))</f>
        <v/>
      </c>
      <c r="CF801" s="120" t="str">
        <f ca="1">IF(OR(Table2[[#This Row],[Housing Date2]]=TODAY(),Table2[[#This Row],[Housing Date2]]=TODAY()+1),Table2[[#This Row],[Housing Date2]],IF(Table2[[#This Row],[Body Assembly]],"Done",""))</f>
        <v/>
      </c>
      <c r="CG801" s="120" t="str">
        <f>_xlfn.IFNA(VLOOKUP(Table2[[#This Row],[Job-no]],Table4[],7,FALSE),"Done")</f>
        <v>Machine Shop Started</v>
      </c>
    </row>
    <row r="802" spans="1:85" x14ac:dyDescent="0.25">
      <c r="A802" s="39" t="str">
        <f>_xlfn.CONCAT(Table2[[#This Row],[Order]],"-",Table2[[#This Row],[Line]])</f>
        <v>74129-3</v>
      </c>
      <c r="B802" s="1">
        <v>43475</v>
      </c>
      <c r="C802" s="10">
        <v>74129</v>
      </c>
      <c r="D802" s="7" t="s">
        <v>2592</v>
      </c>
      <c r="E802" s="10">
        <v>3</v>
      </c>
      <c r="F802" s="10">
        <v>1</v>
      </c>
      <c r="G802" s="7" t="s">
        <v>165</v>
      </c>
      <c r="H802" s="10">
        <v>2</v>
      </c>
      <c r="I802" s="43" t="b">
        <v>1</v>
      </c>
      <c r="J802" s="43" t="b">
        <v>0</v>
      </c>
      <c r="K802" t="s">
        <v>114</v>
      </c>
      <c r="L802" s="43" t="b">
        <v>0</v>
      </c>
      <c r="M802" s="43" t="b">
        <v>1</v>
      </c>
      <c r="N802" s="43" t="b">
        <v>1</v>
      </c>
      <c r="O802" t="s">
        <v>114</v>
      </c>
      <c r="P802" t="s">
        <v>114</v>
      </c>
      <c r="Q802" t="s">
        <v>114</v>
      </c>
      <c r="R802" t="s">
        <v>114</v>
      </c>
      <c r="S802" t="s">
        <v>114</v>
      </c>
      <c r="T802" t="s">
        <v>114</v>
      </c>
      <c r="U802" t="s">
        <v>114</v>
      </c>
      <c r="V802" t="s">
        <v>114</v>
      </c>
      <c r="W802" s="5">
        <v>43472</v>
      </c>
      <c r="X802" s="7" t="s">
        <v>151</v>
      </c>
      <c r="Y802" s="7"/>
      <c r="Z802" s="7" t="s">
        <v>4810</v>
      </c>
      <c r="AA802" s="7" t="s">
        <v>114</v>
      </c>
      <c r="AB802" s="7" t="s">
        <v>74</v>
      </c>
      <c r="AC802" s="10">
        <v>1</v>
      </c>
      <c r="AD802" s="3" t="s">
        <v>5967</v>
      </c>
      <c r="AE802" s="4" t="s">
        <v>5968</v>
      </c>
      <c r="AF802" s="7"/>
      <c r="AG802" s="7" t="s">
        <v>114</v>
      </c>
      <c r="AH802" s="10">
        <v>2</v>
      </c>
      <c r="AI802" s="3" t="s">
        <v>74</v>
      </c>
      <c r="AJ802" t="s">
        <v>114</v>
      </c>
      <c r="AK802" t="s">
        <v>114</v>
      </c>
      <c r="AL802" s="43" t="b">
        <v>0</v>
      </c>
      <c r="AM802" s="3"/>
      <c r="AN802" s="3"/>
      <c r="AO802" s="43" t="b">
        <v>0</v>
      </c>
      <c r="AP802" s="3" t="b">
        <v>0</v>
      </c>
      <c r="AQ802" s="3">
        <f>VLOOKUP(Table2[[#This Row],[Job-no]],Table3[],26,FALSE)</f>
        <v>2478</v>
      </c>
      <c r="AR802" t="str">
        <f t="shared" si="148"/>
        <v>BMPRLED</v>
      </c>
      <c r="AS802" t="str">
        <f>VLOOKUP(AR802,Table1[],4,0)</f>
        <v>recessed</v>
      </c>
      <c r="AT802">
        <f>IF(BD802&gt;0,"Pattern",VLOOKUP(AR802,Table1[],5,0))</f>
        <v>0</v>
      </c>
      <c r="AU802" s="34">
        <f>IF(AT802="Pattern",WORKDAY(Table2[[#This Row],[Scheduled Ship Date]],-10),WORKDAY(Table2[[#This Row],[Scheduled Ship Date]],-4))</f>
        <v>43469</v>
      </c>
      <c r="AV802" s="39">
        <f>IF(Table2[[#This Row],[Extrusion cut double saw]]=TRUE,IF(O802="ToDo",IF(AT802="Pattern",Table2[[#This Row],[Total Sections]]*0.4,Table2[[#This Row],[Total Sections]]*0.12),0),IF(AT802="Pattern",Table2[[#This Row],[Total Sections]]*4,Table2[[#This Row],[Total Sections]]*1.2))</f>
        <v>0</v>
      </c>
      <c r="AW802" s="42"/>
      <c r="AX802" s="42">
        <f>IF(AT802="Pattern",Table2[[#This Row],[Scheduled Ship Date]]-2,Table2[[#This Row],[Scheduled Ship Date]]-3)</f>
        <v>43472</v>
      </c>
      <c r="AY802" s="39">
        <f>IF(Table2[[#This Row],[Pattern]]="Pattern",Table2[[#This Row],[Total Sections]]*4.82,Table2[[#This Row],[Total Sections]]*0.5)</f>
        <v>1</v>
      </c>
      <c r="AZ802" s="42">
        <f t="shared" ca="1" si="155"/>
        <v>43469</v>
      </c>
      <c r="BA802" s="39">
        <f>((Table2[Total Sections]/Table2[Open Qty])-1)*Table2[Open Qty]*12.96</f>
        <v>0</v>
      </c>
      <c r="BB802" s="39"/>
      <c r="BC802" s="39" t="str">
        <f t="shared" si="149"/>
        <v>BMPRLED-700-80-35-RG3-12'-W-UNV-DP-1-DF</v>
      </c>
      <c r="BD802" s="39">
        <f t="shared" si="150"/>
        <v>0</v>
      </c>
      <c r="BE802" s="39" t="b">
        <f>_xlfn.IFNA(VLOOKUP(Table2[[#This Row],[Job-no]],Table4[],9,FALSE),TRUE)</f>
        <v>1</v>
      </c>
      <c r="BF802" s="39"/>
      <c r="BG802" s="39" t="b">
        <f>_xlfn.IFNA(VLOOKUP(Table2[[#This Row],[Job-no]],Table4[],14,FALSE),TRUE)</f>
        <v>1</v>
      </c>
      <c r="BH802" s="39" t="str">
        <f>_xlfn.IFNA(VLOOKUP(Table2[[#This Row],[Job-no]],Table4[],11,FALSE),"Done")</f>
        <v/>
      </c>
      <c r="BI802" s="39">
        <f>IF(Table2[[#This Row],[Pattern]]="Pattern",VLOOKUP(Table2[[#This Row],[Product Code]],'Routing data'!$A$2:$W$470,13,FALSE),VLOOKUP(Table2[[#This Row],[Product Code]],'Routing data'!$A$2:$W$470,3,FALSE))</f>
        <v>0</v>
      </c>
      <c r="BJ802" s="39">
        <f>IF(Table2[[#This Row],[Pattern]]="Pattern",VLOOKUP(Table2[[#This Row],[Product Code]],'Routing data'!$A$2:$W$470,14,FALSE),VLOOKUP(Table2[[#This Row],[Product Code]],'Routing data'!$A$2:$W$470,4,FALSE))</f>
        <v>3</v>
      </c>
      <c r="BK802" s="39">
        <f>VLOOKUP(Table2[[#This Row],[Product Code]],'Routing data'!A$4:W$524,16,FALSE)</f>
        <v>0</v>
      </c>
      <c r="BL802" s="42" t="str">
        <f>IF(Table2[[#This Row],[Milling Required]]=0,"x",IF(AT802="Pattern",B802-10,B802-4))</f>
        <v>x</v>
      </c>
      <c r="BM802" s="39"/>
      <c r="BN802" s="42">
        <f t="shared" si="151"/>
        <v>43472</v>
      </c>
      <c r="BO802" s="39" t="str">
        <f>IF(Table2[[#This Row],[Milling]]="x","x",Table2[[#This Row],[Total Sections]]*2)</f>
        <v>x</v>
      </c>
      <c r="BP802" s="39">
        <f>IF(Table2[[#This Row],[Punching]]="x","x",Table2[Total Sections]*2)</f>
        <v>4</v>
      </c>
      <c r="BQ802" s="39">
        <f>IF(Table2[[#This Row],[Pattern]]="Pattern",Table2[Total Sections]*3,Table2[Total Sections]*1.5)</f>
        <v>3</v>
      </c>
      <c r="BR802" s="39"/>
      <c r="BS802" s="39"/>
      <c r="BT802" s="39"/>
      <c r="BU802" s="39"/>
      <c r="BV802" s="39" t="str">
        <f>_xlfn.IFNA(VLOOKUP(Table2[[#This Row],[Job-no]],Table4[],16,FALSE),"Ready")</f>
        <v/>
      </c>
      <c r="BW802" s="39" t="str">
        <f>_xlfn.IFNA(VLOOKUP(Table2[[#This Row],[Job-no]],Table4[],21,FALSE),"Ready")</f>
        <v/>
      </c>
      <c r="BX802" s="39" t="b">
        <f>_xlfn.IFNA(VLOOKUP(Table2[[#This Row],[Job-no]],Table4[],10,FALSE),TRUE)</f>
        <v>0</v>
      </c>
      <c r="BY802" s="39" t="str">
        <f>_xlfn.IFNA(VLOOKUP(Table2[[#This Row],[Job-no]],Table4[],22,FALSE),"Ready")</f>
        <v/>
      </c>
      <c r="BZ802" s="120">
        <f t="shared" si="152"/>
        <v>43475</v>
      </c>
      <c r="CA802" s="120" t="str">
        <f ca="1">IF(OR(Table2[[#This Row],[Saw Date]]=TODAY(),Table2[[#This Row],[Saw Date]]=TODAY()+1), Table2[[#This Row],[Saw Date]],IF(Table2[[#This Row],[Extrusion cut double saw]],"Done",""))</f>
        <v>Done</v>
      </c>
      <c r="CB802" s="120" t="str">
        <f ca="1">IF(OR(Table2[[#This Row],[Lens Date]]=TODAY(),Table2[[#This Row],[Lens Date]]=TODAY()+1), Table2[[#This Row],[Lens Date]],IF(Table2[[#This Row],[MSLens]]="Done","Done",""))</f>
        <v/>
      </c>
      <c r="CC802" s="120" t="str">
        <f ca="1">IF(OR(Table2[[#This Row],[Milling Date]]=TODAY(),Table2[[#This Row],[Milling Date]]=TODAY()+1), Table2[[#This Row],[Milling Date]],IF(Table2[[#This Row],[CNC Holes]]="Ready","Done",""))</f>
        <v/>
      </c>
      <c r="CD802" s="120" t="str">
        <f ca="1">IF(OR(Table2[[#This Row],[Welding Date]]=TODAY(),Table2[[#This Row],[Welding Date]]=TODAY()+1), Table2[[#This Row],[Welding Date]],IF(Table2[[#This Row],[Welding Corners]]="Ready","Done",""))</f>
        <v/>
      </c>
      <c r="CE802" s="120" t="str">
        <f ca="1">IF(OR(Table2[[#This Row],[Puching Date]]=TODAY(),Table2[[#This Row],[Puching Date]]=TODAY()+1), Table2[[#This Row],[Puching Date]],IF(Table2[[#This Row],[Punch Holes]]="Ready","Done",""))</f>
        <v/>
      </c>
      <c r="CF802" s="120" t="str">
        <f ca="1">IF(OR(Table2[[#This Row],[Housing Date2]]=TODAY(),Table2[[#This Row],[Housing Date2]]=TODAY()+1),Table2[[#This Row],[Housing Date2]],IF(Table2[[#This Row],[Body Assembly]],"Done",""))</f>
        <v/>
      </c>
      <c r="CG802" s="120" t="str">
        <f>_xlfn.IFNA(VLOOKUP(Table2[[#This Row],[Job-no]],Table4[],7,FALSE),"Done")</f>
        <v>Machine Shop Started</v>
      </c>
    </row>
    <row r="803" spans="1:85" x14ac:dyDescent="0.25">
      <c r="A803" s="39" t="str">
        <f>_xlfn.CONCAT(Table2[[#This Row],[Order]],"-",Table2[[#This Row],[Line]])</f>
        <v>74129-4</v>
      </c>
      <c r="B803" s="1">
        <v>43475</v>
      </c>
      <c r="C803" s="10">
        <v>74129</v>
      </c>
      <c r="D803" s="7" t="s">
        <v>2594</v>
      </c>
      <c r="E803" s="10">
        <v>4</v>
      </c>
      <c r="F803" s="10">
        <v>1</v>
      </c>
      <c r="G803" s="7" t="s">
        <v>165</v>
      </c>
      <c r="H803" s="10">
        <v>1</v>
      </c>
      <c r="I803" s="43" t="b">
        <v>1</v>
      </c>
      <c r="J803" s="43" t="b">
        <v>0</v>
      </c>
      <c r="K803" t="s">
        <v>114</v>
      </c>
      <c r="L803" s="43" t="b">
        <v>0</v>
      </c>
      <c r="M803" s="43" t="b">
        <v>1</v>
      </c>
      <c r="N803" s="43" t="b">
        <v>1</v>
      </c>
      <c r="O803" t="s">
        <v>114</v>
      </c>
      <c r="P803" t="s">
        <v>114</v>
      </c>
      <c r="Q803" t="s">
        <v>114</v>
      </c>
      <c r="R803" t="s">
        <v>114</v>
      </c>
      <c r="S803" t="s">
        <v>114</v>
      </c>
      <c r="T803" t="s">
        <v>114</v>
      </c>
      <c r="U803" t="s">
        <v>114</v>
      </c>
      <c r="V803" t="s">
        <v>114</v>
      </c>
      <c r="W803" s="5">
        <v>43472</v>
      </c>
      <c r="X803" s="7" t="s">
        <v>151</v>
      </c>
      <c r="Y803" s="7"/>
      <c r="Z803" s="7" t="s">
        <v>4811</v>
      </c>
      <c r="AA803" s="7" t="s">
        <v>114</v>
      </c>
      <c r="AB803" s="7" t="s">
        <v>74</v>
      </c>
      <c r="AC803" s="10">
        <v>1</v>
      </c>
      <c r="AD803" s="3" t="s">
        <v>5967</v>
      </c>
      <c r="AE803" s="4" t="s">
        <v>5968</v>
      </c>
      <c r="AF803" s="7"/>
      <c r="AG803" s="7" t="s">
        <v>114</v>
      </c>
      <c r="AH803" s="10">
        <v>2</v>
      </c>
      <c r="AI803" s="3" t="s">
        <v>74</v>
      </c>
      <c r="AJ803" t="s">
        <v>114</v>
      </c>
      <c r="AK803" t="s">
        <v>114</v>
      </c>
      <c r="AL803" s="43" t="b">
        <v>0</v>
      </c>
      <c r="AM803" s="3"/>
      <c r="AN803" s="3"/>
      <c r="AO803" s="43" t="b">
        <v>0</v>
      </c>
      <c r="AP803" s="3" t="b">
        <v>0</v>
      </c>
      <c r="AQ803" s="3">
        <f>VLOOKUP(Table2[[#This Row],[Job-no]],Table3[],26,FALSE)</f>
        <v>1811</v>
      </c>
      <c r="AR803" t="str">
        <f t="shared" si="148"/>
        <v>BMPRLED</v>
      </c>
      <c r="AS803" t="str">
        <f>VLOOKUP(AR803,Table1[],4,0)</f>
        <v>recessed</v>
      </c>
      <c r="AT803">
        <f>IF(BD803&gt;0,"Pattern",VLOOKUP(AR803,Table1[],5,0))</f>
        <v>0</v>
      </c>
      <c r="AU803" s="34">
        <f>IF(AT803="Pattern",WORKDAY(Table2[[#This Row],[Scheduled Ship Date]],-10),WORKDAY(Table2[[#This Row],[Scheduled Ship Date]],-4))</f>
        <v>43469</v>
      </c>
      <c r="AV803" s="39">
        <f>IF(Table2[[#This Row],[Extrusion cut double saw]]=TRUE,IF(O803="ToDo",IF(AT803="Pattern",Table2[[#This Row],[Total Sections]]*0.4,Table2[[#This Row],[Total Sections]]*0.12),0),IF(AT803="Pattern",Table2[[#This Row],[Total Sections]]*4,Table2[[#This Row],[Total Sections]]*1.2))</f>
        <v>0</v>
      </c>
      <c r="AW803" s="42"/>
      <c r="AX803" s="42">
        <f>IF(AT803="Pattern",Table2[[#This Row],[Scheduled Ship Date]]-2,Table2[[#This Row],[Scheduled Ship Date]]-3)</f>
        <v>43472</v>
      </c>
      <c r="AY803" s="39">
        <f>IF(Table2[[#This Row],[Pattern]]="Pattern",Table2[[#This Row],[Total Sections]]*4.82,Table2[[#This Row],[Total Sections]]*0.5)</f>
        <v>1</v>
      </c>
      <c r="AZ803" s="42">
        <f t="shared" ca="1" si="155"/>
        <v>43469</v>
      </c>
      <c r="BA803" s="39">
        <f>((Table2[Total Sections]/Table2[Open Qty])-1)*Table2[Open Qty]*12.96</f>
        <v>12.96</v>
      </c>
      <c r="BB803" s="39"/>
      <c r="BC803" s="39" t="str">
        <f t="shared" si="149"/>
        <v>BMPRLED-700-80-35-RG3-19'-W-UNV-DP-1-DF</v>
      </c>
      <c r="BD803" s="39">
        <f t="shared" si="150"/>
        <v>0</v>
      </c>
      <c r="BE803" s="39" t="b">
        <f>_xlfn.IFNA(VLOOKUP(Table2[[#This Row],[Job-no]],Table4[],9,FALSE),TRUE)</f>
        <v>1</v>
      </c>
      <c r="BF803" s="39"/>
      <c r="BG803" s="39" t="b">
        <f>_xlfn.IFNA(VLOOKUP(Table2[[#This Row],[Job-no]],Table4[],14,FALSE),TRUE)</f>
        <v>1</v>
      </c>
      <c r="BH803" s="39" t="str">
        <f>_xlfn.IFNA(VLOOKUP(Table2[[#This Row],[Job-no]],Table4[],11,FALSE),"Done")</f>
        <v/>
      </c>
      <c r="BI803" s="39">
        <f>IF(Table2[[#This Row],[Pattern]]="Pattern",VLOOKUP(Table2[[#This Row],[Product Code]],'Routing data'!$A$2:$W$470,13,FALSE),VLOOKUP(Table2[[#This Row],[Product Code]],'Routing data'!$A$2:$W$470,3,FALSE))</f>
        <v>0</v>
      </c>
      <c r="BJ803" s="39">
        <f>IF(Table2[[#This Row],[Pattern]]="Pattern",VLOOKUP(Table2[[#This Row],[Product Code]],'Routing data'!$A$2:$W$470,14,FALSE),VLOOKUP(Table2[[#This Row],[Product Code]],'Routing data'!$A$2:$W$470,4,FALSE))</f>
        <v>3</v>
      </c>
      <c r="BK803" s="39">
        <f>VLOOKUP(Table2[[#This Row],[Product Code]],'Routing data'!A$4:W$524,16,FALSE)</f>
        <v>0</v>
      </c>
      <c r="BL803" s="42" t="str">
        <f>IF(Table2[[#This Row],[Milling Required]]=0,"x",IF(AT803="Pattern",B803-10,B803-4))</f>
        <v>x</v>
      </c>
      <c r="BM803" s="42">
        <f>IF(Table2[[#This Row],[Punching Required]]=0,"x",IF(AT803="Pattern",B803-8,B803-2))</f>
        <v>43473</v>
      </c>
      <c r="BN803" s="42">
        <f t="shared" si="151"/>
        <v>43472</v>
      </c>
      <c r="BO803" s="39" t="str">
        <f>IF(Table2[[#This Row],[Milling]]="x","x",Table2[[#This Row],[Total Sections]]*2)</f>
        <v>x</v>
      </c>
      <c r="BP803" s="39">
        <f>IF(Table2[[#This Row],[Punching]]="x","x",Table2[Total Sections]*2)</f>
        <v>4</v>
      </c>
      <c r="BQ803" s="39">
        <f>IF(Table2[[#This Row],[Pattern]]="Pattern",Table2[Total Sections]*3,Table2[Total Sections]*1.5)</f>
        <v>3</v>
      </c>
      <c r="BR803" s="42"/>
      <c r="BS803" s="42">
        <f ca="1">TODAY()</f>
        <v>43467</v>
      </c>
      <c r="BT803" s="39"/>
      <c r="BU803" s="39"/>
      <c r="BV803" s="39" t="str">
        <f>_xlfn.IFNA(VLOOKUP(Table2[[#This Row],[Job-no]],Table4[],16,FALSE),"Ready")</f>
        <v/>
      </c>
      <c r="BW803" s="39" t="str">
        <f>_xlfn.IFNA(VLOOKUP(Table2[[#This Row],[Job-no]],Table4[],21,FALSE),"Ready")</f>
        <v/>
      </c>
      <c r="BX803" s="39" t="b">
        <f>_xlfn.IFNA(VLOOKUP(Table2[[#This Row],[Job-no]],Table4[],10,FALSE),TRUE)</f>
        <v>0</v>
      </c>
      <c r="BY803" s="39" t="str">
        <f>_xlfn.IFNA(VLOOKUP(Table2[[#This Row],[Job-no]],Table4[],22,FALSE),"Ready")</f>
        <v/>
      </c>
      <c r="BZ803" s="120">
        <f t="shared" si="152"/>
        <v>43475</v>
      </c>
      <c r="CA803" s="120" t="str">
        <f ca="1">IF(OR(Table2[[#This Row],[Saw Date]]=TODAY(),Table2[[#This Row],[Saw Date]]=TODAY()+1), Table2[[#This Row],[Saw Date]],IF(Table2[[#This Row],[Extrusion cut double saw]],"Done",""))</f>
        <v>Done</v>
      </c>
      <c r="CB803" s="120" t="str">
        <f ca="1">IF(OR(Table2[[#This Row],[Lens Date]]=TODAY(),Table2[[#This Row],[Lens Date]]=TODAY()+1), Table2[[#This Row],[Lens Date]],IF(Table2[[#This Row],[MSLens]]="Done","Done",""))</f>
        <v/>
      </c>
      <c r="CC803" s="120" t="str">
        <f ca="1">IF(OR(Table2[[#This Row],[Milling Date]]=TODAY(),Table2[[#This Row],[Milling Date]]=TODAY()+1), Table2[[#This Row],[Milling Date]],IF(Table2[[#This Row],[CNC Holes]]="Ready","Done",""))</f>
        <v/>
      </c>
      <c r="CD803" s="120" t="str">
        <f ca="1">IF(OR(Table2[[#This Row],[Welding Date]]=TODAY(),Table2[[#This Row],[Welding Date]]=TODAY()+1), Table2[[#This Row],[Welding Date]],IF(Table2[[#This Row],[Welding Corners]]="Ready","Done",""))</f>
        <v/>
      </c>
      <c r="CE803" s="120">
        <f ca="1">IF(OR(Table2[[#This Row],[Puching Date]]=TODAY(),Table2[[#This Row],[Puching Date]]=TODAY()+1), Table2[[#This Row],[Puching Date]],IF(Table2[[#This Row],[Punch Holes]]="Ready","Done",""))</f>
        <v>43467</v>
      </c>
      <c r="CF803" s="120" t="str">
        <f ca="1">IF(OR(Table2[[#This Row],[Housing Date2]]=TODAY(),Table2[[#This Row],[Housing Date2]]=TODAY()+1),Table2[[#This Row],[Housing Date2]],IF(Table2[[#This Row],[Body Assembly]],"Done",""))</f>
        <v/>
      </c>
      <c r="CG803" s="120" t="str">
        <f>_xlfn.IFNA(VLOOKUP(Table2[[#This Row],[Job-no]],Table4[],7,FALSE),"Done")</f>
        <v>Machine Shop Started</v>
      </c>
    </row>
    <row r="804" spans="1:85" x14ac:dyDescent="0.25">
      <c r="A804" s="39" t="str">
        <f>_xlfn.CONCAT(Table2[[#This Row],[Order]],"-",Table2[[#This Row],[Line]])</f>
        <v>74129-5</v>
      </c>
      <c r="B804" s="1">
        <v>43475</v>
      </c>
      <c r="C804" s="10">
        <v>74129</v>
      </c>
      <c r="D804" s="7" t="s">
        <v>2596</v>
      </c>
      <c r="E804" s="10">
        <v>5</v>
      </c>
      <c r="F804" s="10">
        <v>1</v>
      </c>
      <c r="G804" s="7" t="s">
        <v>165</v>
      </c>
      <c r="H804" s="10">
        <v>1</v>
      </c>
      <c r="I804" s="43" t="b">
        <v>1</v>
      </c>
      <c r="J804" s="43" t="b">
        <v>0</v>
      </c>
      <c r="K804" t="s">
        <v>114</v>
      </c>
      <c r="L804" s="43" t="b">
        <v>0</v>
      </c>
      <c r="M804" s="43" t="b">
        <v>0</v>
      </c>
      <c r="N804" s="43" t="b">
        <v>1</v>
      </c>
      <c r="O804" t="s">
        <v>114</v>
      </c>
      <c r="P804" t="s">
        <v>114</v>
      </c>
      <c r="Q804" t="s">
        <v>114</v>
      </c>
      <c r="R804" t="s">
        <v>114</v>
      </c>
      <c r="S804" t="s">
        <v>114</v>
      </c>
      <c r="T804" t="s">
        <v>114</v>
      </c>
      <c r="U804" t="s">
        <v>114</v>
      </c>
      <c r="V804" t="s">
        <v>114</v>
      </c>
      <c r="W804" s="5">
        <v>43472</v>
      </c>
      <c r="X804" s="7" t="s">
        <v>114</v>
      </c>
      <c r="Y804" s="7"/>
      <c r="Z804" s="7" t="s">
        <v>4812</v>
      </c>
      <c r="AA804" s="7" t="s">
        <v>114</v>
      </c>
      <c r="AB804" s="7" t="s">
        <v>74</v>
      </c>
      <c r="AC804" s="10">
        <v>1</v>
      </c>
      <c r="AD804" s="3" t="s">
        <v>5967</v>
      </c>
      <c r="AE804" s="4" t="s">
        <v>5968</v>
      </c>
      <c r="AF804" s="7"/>
      <c r="AG804" s="7" t="s">
        <v>114</v>
      </c>
      <c r="AH804" s="10">
        <v>2</v>
      </c>
      <c r="AI804" s="3" t="s">
        <v>74</v>
      </c>
      <c r="AJ804" t="s">
        <v>114</v>
      </c>
      <c r="AK804" t="s">
        <v>114</v>
      </c>
      <c r="AL804" s="43" t="b">
        <v>0</v>
      </c>
      <c r="AM804" s="3"/>
      <c r="AN804" s="3"/>
      <c r="AO804" s="43" t="b">
        <v>0</v>
      </c>
      <c r="AP804" s="3" t="b">
        <v>0</v>
      </c>
      <c r="AQ804" s="3">
        <f>VLOOKUP(Table2[[#This Row],[Job-no]],Table3[],26,FALSE)</f>
        <v>2288</v>
      </c>
      <c r="AR804" t="str">
        <f t="shared" si="148"/>
        <v>BMPRLED</v>
      </c>
      <c r="AS804" t="str">
        <f>VLOOKUP(AR804,Table1[],4,0)</f>
        <v>recessed</v>
      </c>
      <c r="AT804">
        <f>IF(BD804&gt;0,"Pattern",VLOOKUP(AR804,Table1[],5,0))</f>
        <v>0</v>
      </c>
      <c r="AU804" s="34">
        <f>IF(AT804="Pattern",WORKDAY(Table2[[#This Row],[Scheduled Ship Date]],-10),WORKDAY(Table2[[#This Row],[Scheduled Ship Date]],-4))</f>
        <v>43469</v>
      </c>
      <c r="AV804" s="39">
        <f>IF(Table2[[#This Row],[Extrusion cut double saw]]=TRUE,IF(O804="ToDo",IF(AT804="Pattern",Table2[[#This Row],[Total Sections]]*0.4,Table2[[#This Row],[Total Sections]]*0.12),0),IF(AT804="Pattern",Table2[[#This Row],[Total Sections]]*4,Table2[[#This Row],[Total Sections]]*1.2))</f>
        <v>0</v>
      </c>
      <c r="AW804" s="42"/>
      <c r="AX804" s="42">
        <f>IF(AT804="Pattern",Table2[[#This Row],[Scheduled Ship Date]]-2,Table2[[#This Row],[Scheduled Ship Date]]-3)</f>
        <v>43472</v>
      </c>
      <c r="AY804" s="39">
        <f>IF(Table2[[#This Row],[Pattern]]="Pattern",Table2[[#This Row],[Total Sections]]*4.82,Table2[[#This Row],[Total Sections]]*0.5)</f>
        <v>1</v>
      </c>
      <c r="AZ804" s="42">
        <f t="shared" ca="1" si="155"/>
        <v>43469</v>
      </c>
      <c r="BA804" s="39">
        <f>((Table2[Total Sections]/Table2[Open Qty])-1)*Table2[Open Qty]*12.96</f>
        <v>12.96</v>
      </c>
      <c r="BB804" s="39"/>
      <c r="BC804" s="39" t="str">
        <f t="shared" si="149"/>
        <v>BMPRLED-700-80-35-RG3-24'-W-UNV-DP-1-DF</v>
      </c>
      <c r="BD804" s="39">
        <f t="shared" si="150"/>
        <v>0</v>
      </c>
      <c r="BE804" s="39" t="b">
        <f>_xlfn.IFNA(VLOOKUP(Table2[[#This Row],[Job-no]],Table4[],9,FALSE),TRUE)</f>
        <v>1</v>
      </c>
      <c r="BF804" s="39"/>
      <c r="BG804" s="39" t="b">
        <f>_xlfn.IFNA(VLOOKUP(Table2[[#This Row],[Job-no]],Table4[],14,FALSE),TRUE)</f>
        <v>1</v>
      </c>
      <c r="BH804" s="39" t="str">
        <f>_xlfn.IFNA(VLOOKUP(Table2[[#This Row],[Job-no]],Table4[],11,FALSE),"Done")</f>
        <v/>
      </c>
      <c r="BI804" s="39">
        <f>IF(Table2[[#This Row],[Pattern]]="Pattern",VLOOKUP(Table2[[#This Row],[Product Code]],'Routing data'!$A$2:$W$470,13,FALSE),VLOOKUP(Table2[[#This Row],[Product Code]],'Routing data'!$A$2:$W$470,3,FALSE))</f>
        <v>0</v>
      </c>
      <c r="BJ804" s="39">
        <f>IF(Table2[[#This Row],[Pattern]]="Pattern",VLOOKUP(Table2[[#This Row],[Product Code]],'Routing data'!$A$2:$W$470,14,FALSE),VLOOKUP(Table2[[#This Row],[Product Code]],'Routing data'!$A$2:$W$470,4,FALSE))</f>
        <v>3</v>
      </c>
      <c r="BK804" s="39">
        <f>VLOOKUP(Table2[[#This Row],[Product Code]],'Routing data'!A$4:W$524,16,FALSE)</f>
        <v>0</v>
      </c>
      <c r="BL804" s="42" t="str">
        <f>IF(Table2[[#This Row],[Milling Required]]=0,"x",IF(AT804="Pattern",B804-10,B804-4))</f>
        <v>x</v>
      </c>
      <c r="BM804" s="42">
        <f>IF(Table2[[#This Row],[Punching Required]]=0,"x",IF(AT804="Pattern",B804-8,B804-2))</f>
        <v>43473</v>
      </c>
      <c r="BN804" s="42">
        <f t="shared" si="151"/>
        <v>43472</v>
      </c>
      <c r="BO804" s="39" t="str">
        <f>IF(Table2[[#This Row],[Milling]]="x","x",Table2[[#This Row],[Total Sections]]*2)</f>
        <v>x</v>
      </c>
      <c r="BP804" s="39">
        <f>IF(Table2[[#This Row],[Punching]]="x","x",Table2[Total Sections]*2)</f>
        <v>4</v>
      </c>
      <c r="BQ804" s="39">
        <f>IF(Table2[[#This Row],[Pattern]]="Pattern",Table2[Total Sections]*3,Table2[Total Sections]*1.5)</f>
        <v>3</v>
      </c>
      <c r="BR804" s="42"/>
      <c r="BS804" s="42">
        <f ca="1">TODAY()</f>
        <v>43467</v>
      </c>
      <c r="BT804" s="39"/>
      <c r="BU804" s="39"/>
      <c r="BV804" s="39" t="str">
        <f>_xlfn.IFNA(VLOOKUP(Table2[[#This Row],[Job-no]],Table4[],16,FALSE),"Ready")</f>
        <v/>
      </c>
      <c r="BW804" s="39" t="str">
        <f>_xlfn.IFNA(VLOOKUP(Table2[[#This Row],[Job-no]],Table4[],21,FALSE),"Ready")</f>
        <v/>
      </c>
      <c r="BX804" s="39" t="b">
        <f>_xlfn.IFNA(VLOOKUP(Table2[[#This Row],[Job-no]],Table4[],10,FALSE),TRUE)</f>
        <v>0</v>
      </c>
      <c r="BY804" s="39" t="str">
        <f>_xlfn.IFNA(VLOOKUP(Table2[[#This Row],[Job-no]],Table4[],22,FALSE),"Ready")</f>
        <v/>
      </c>
      <c r="BZ804" s="120">
        <f t="shared" si="152"/>
        <v>43475</v>
      </c>
      <c r="CA804" s="120" t="str">
        <f ca="1">IF(OR(Table2[[#This Row],[Saw Date]]=TODAY(),Table2[[#This Row],[Saw Date]]=TODAY()+1), Table2[[#This Row],[Saw Date]],IF(Table2[[#This Row],[Extrusion cut double saw]],"Done",""))</f>
        <v>Done</v>
      </c>
      <c r="CB804" s="120" t="str">
        <f ca="1">IF(OR(Table2[[#This Row],[Lens Date]]=TODAY(),Table2[[#This Row],[Lens Date]]=TODAY()+1), Table2[[#This Row],[Lens Date]],IF(Table2[[#This Row],[MSLens]]="Done","Done",""))</f>
        <v/>
      </c>
      <c r="CC804" s="120" t="str">
        <f ca="1">IF(OR(Table2[[#This Row],[Milling Date]]=TODAY(),Table2[[#This Row],[Milling Date]]=TODAY()+1), Table2[[#This Row],[Milling Date]],IF(Table2[[#This Row],[CNC Holes]]="Ready","Done",""))</f>
        <v/>
      </c>
      <c r="CD804" s="120" t="str">
        <f ca="1">IF(OR(Table2[[#This Row],[Welding Date]]=TODAY(),Table2[[#This Row],[Welding Date]]=TODAY()+1), Table2[[#This Row],[Welding Date]],IF(Table2[[#This Row],[Welding Corners]]="Ready","Done",""))</f>
        <v/>
      </c>
      <c r="CE804" s="120">
        <f ca="1">IF(OR(Table2[[#This Row],[Puching Date]]=TODAY(),Table2[[#This Row],[Puching Date]]=TODAY()+1), Table2[[#This Row],[Puching Date]],IF(Table2[[#This Row],[Punch Holes]]="Ready","Done",""))</f>
        <v>43467</v>
      </c>
      <c r="CF804" s="120" t="str">
        <f ca="1">IF(OR(Table2[[#This Row],[Housing Date2]]=TODAY(),Table2[[#This Row],[Housing Date2]]=TODAY()+1),Table2[[#This Row],[Housing Date2]],IF(Table2[[#This Row],[Body Assembly]],"Done",""))</f>
        <v/>
      </c>
      <c r="CG804" s="120" t="str">
        <f>_xlfn.IFNA(VLOOKUP(Table2[[#This Row],[Job-no]],Table4[],7,FALSE),"Done")</f>
        <v>Machine Shop Started</v>
      </c>
    </row>
    <row r="805" spans="1:85" x14ac:dyDescent="0.25">
      <c r="A805" t="str">
        <f>_xlfn.CONCAT(Table2[[#This Row],[Order]],"-",Table2[[#This Row],[Line]])</f>
        <v>74129-6</v>
      </c>
      <c r="B805" s="1">
        <v>43475</v>
      </c>
      <c r="C805" s="10">
        <v>74129</v>
      </c>
      <c r="D805" s="7" t="s">
        <v>2598</v>
      </c>
      <c r="E805" s="10">
        <v>6</v>
      </c>
      <c r="F805" s="10">
        <v>1</v>
      </c>
      <c r="G805" s="7" t="s">
        <v>165</v>
      </c>
      <c r="H805" s="10">
        <v>1</v>
      </c>
      <c r="I805" s="43" t="b">
        <v>1</v>
      </c>
      <c r="J805" s="43" t="b">
        <v>0</v>
      </c>
      <c r="K805" t="s">
        <v>114</v>
      </c>
      <c r="L805" s="43" t="b">
        <v>0</v>
      </c>
      <c r="M805" s="43" t="b">
        <v>0</v>
      </c>
      <c r="N805" s="43" t="b">
        <v>1</v>
      </c>
      <c r="O805" t="s">
        <v>114</v>
      </c>
      <c r="P805" t="s">
        <v>114</v>
      </c>
      <c r="Q805" t="s">
        <v>114</v>
      </c>
      <c r="R805" t="s">
        <v>114</v>
      </c>
      <c r="S805" t="s">
        <v>114</v>
      </c>
      <c r="T805" t="s">
        <v>114</v>
      </c>
      <c r="U805" t="s">
        <v>114</v>
      </c>
      <c r="V805" t="s">
        <v>114</v>
      </c>
      <c r="W805" s="5">
        <v>43472</v>
      </c>
      <c r="X805" s="7" t="s">
        <v>114</v>
      </c>
      <c r="Y805" s="7"/>
      <c r="Z805" s="7" t="s">
        <v>4813</v>
      </c>
      <c r="AA805" s="7" t="s">
        <v>114</v>
      </c>
      <c r="AB805" s="7" t="s">
        <v>74</v>
      </c>
      <c r="AC805" s="10">
        <v>1</v>
      </c>
      <c r="AD805" s="3" t="s">
        <v>5967</v>
      </c>
      <c r="AE805" s="4" t="s">
        <v>5968</v>
      </c>
      <c r="AF805" s="7"/>
      <c r="AG805" s="7" t="s">
        <v>114</v>
      </c>
      <c r="AH805" s="10">
        <v>1</v>
      </c>
      <c r="AI805" s="3" t="s">
        <v>74</v>
      </c>
      <c r="AJ805" t="s">
        <v>114</v>
      </c>
      <c r="AK805" t="s">
        <v>114</v>
      </c>
      <c r="AL805" s="43" t="b">
        <v>0</v>
      </c>
      <c r="AM805" s="3"/>
      <c r="AN805" s="3"/>
      <c r="AO805" s="43" t="b">
        <v>0</v>
      </c>
      <c r="AP805" s="3" t="b">
        <v>0</v>
      </c>
      <c r="AQ805" s="3">
        <f>VLOOKUP(Table2[[#This Row],[Job-no]],Table3[],26,FALSE)</f>
        <v>1049</v>
      </c>
      <c r="AR805" t="str">
        <f t="shared" si="148"/>
        <v>BMPRLED</v>
      </c>
      <c r="AS805" t="str">
        <f>VLOOKUP(AR805,Table1[],4,0)</f>
        <v>recessed</v>
      </c>
      <c r="AT805">
        <f>IF(BD805&gt;0,"Pattern",VLOOKUP(AR805,Table1[],5,0))</f>
        <v>0</v>
      </c>
      <c r="AU805" s="34">
        <f>IF(AT805="Pattern",WORKDAY(Table2[[#This Row],[Scheduled Ship Date]],-10),WORKDAY(Table2[[#This Row],[Scheduled Ship Date]],-4))</f>
        <v>43469</v>
      </c>
      <c r="AV805">
        <f>IF(Table2[[#This Row],[Extrusion cut double saw]]=TRUE,IF(O805="ToDo",IF(AT805="Pattern",Table2[[#This Row],[Total Sections]]*0.4,Table2[[#This Row],[Total Sections]]*0.12),0),IF(AT805="Pattern",Table2[[#This Row],[Total Sections]]*4,Table2[[#This Row],[Total Sections]]*1.2))</f>
        <v>0</v>
      </c>
      <c r="AW805" s="42"/>
      <c r="AX805" s="42">
        <f>IF(AT805="Pattern",Table2[[#This Row],[Scheduled Ship Date]]-2,Table2[[#This Row],[Scheduled Ship Date]]-3)</f>
        <v>43472</v>
      </c>
      <c r="AY805">
        <f>IF(Table2[[#This Row],[Pattern]]="Pattern",Table2[[#This Row],[Total Sections]]*4.82,Table2[[#This Row],[Total Sections]]*0.5)</f>
        <v>0.5</v>
      </c>
      <c r="AZ805" s="42">
        <f t="shared" ca="1" si="155"/>
        <v>43469</v>
      </c>
      <c r="BA805" s="39">
        <f>((Table2[Total Sections]/Table2[Open Qty])-1)*Table2[Open Qty]*12.96</f>
        <v>0</v>
      </c>
      <c r="BB805" s="39"/>
      <c r="BC805" s="39" t="str">
        <f t="shared" si="149"/>
        <v>BMPRLED-800-80-35-RG3-10'10"-W-UNV-DP-1-DF</v>
      </c>
      <c r="BD805" s="39">
        <f t="shared" si="150"/>
        <v>0</v>
      </c>
      <c r="BE805" s="39" t="b">
        <f>_xlfn.IFNA(VLOOKUP(Table2[[#This Row],[Job-no]],Table4[],9,FALSE),TRUE)</f>
        <v>1</v>
      </c>
      <c r="BF805" t="str">
        <f>VLOOKUP(AR805,Table1[],3,0)</f>
        <v>B3led</v>
      </c>
      <c r="BG805" s="39" t="b">
        <f>_xlfn.IFNA(VLOOKUP(Table2[[#This Row],[Job-no]],Table4[],14,FALSE),TRUE)</f>
        <v>1</v>
      </c>
      <c r="BH805" s="39" t="str">
        <f>_xlfn.IFNA(VLOOKUP(Table2[[#This Row],[Job-no]],Table4[],11,FALSE),"Done")</f>
        <v/>
      </c>
      <c r="BI805" s="39">
        <f>IF(Table2[[#This Row],[Pattern]]="Pattern",VLOOKUP(Table2[[#This Row],[Product Code]],'Routing data'!$A$2:$W$470,13,FALSE),VLOOKUP(Table2[[#This Row],[Product Code]],'Routing data'!$A$2:$W$470,3,FALSE))</f>
        <v>0</v>
      </c>
      <c r="BJ805" s="39">
        <f>IF(Table2[[#This Row],[Pattern]]="Pattern",VLOOKUP(Table2[[#This Row],[Product Code]],'Routing data'!$A$2:$W$470,14,FALSE),VLOOKUP(Table2[[#This Row],[Product Code]],'Routing data'!$A$2:$W$470,4,FALSE))</f>
        <v>3</v>
      </c>
      <c r="BK805" s="39">
        <f>VLOOKUP(Table2[[#This Row],[Product Code]],'Routing data'!A$4:W$524,16,FALSE)</f>
        <v>0</v>
      </c>
      <c r="BL805" s="42" t="str">
        <f>IF(Table2[[#This Row],[Milling Required]]=0,"x",IF(AT805="Pattern",B805-10,B805-4))</f>
        <v>x</v>
      </c>
      <c r="BM805" s="42">
        <f>IF(Table2[[#This Row],[Punching Required]]=0,"x",IF(AT805="Pattern",B805-8,B805-2))</f>
        <v>43473</v>
      </c>
      <c r="BN805" s="42">
        <f t="shared" si="151"/>
        <v>43472</v>
      </c>
      <c r="BO805" s="39" t="str">
        <f>IF(Table2[[#This Row],[Milling]]="x","x",Table2[[#This Row],[Total Sections]]*2)</f>
        <v>x</v>
      </c>
      <c r="BP805" s="39">
        <f>IF(Table2[[#This Row],[Punching]]="x","x",Table2[Total Sections]*2)</f>
        <v>2</v>
      </c>
      <c r="BQ805" s="39">
        <f>IF(Table2[[#This Row],[Pattern]]="Pattern",Table2[Total Sections]*3,Table2[Total Sections]*1.5)</f>
        <v>1.5</v>
      </c>
      <c r="BR805" s="42"/>
      <c r="BS805" s="42">
        <f ca="1">TODAY()</f>
        <v>43467</v>
      </c>
      <c r="BT805" s="42"/>
      <c r="BU805" s="39"/>
      <c r="BV805" s="39" t="str">
        <f>_xlfn.IFNA(VLOOKUP(Table2[[#This Row],[Job-no]],Table4[],16,FALSE),"Ready")</f>
        <v/>
      </c>
      <c r="BW805" s="39" t="str">
        <f>_xlfn.IFNA(VLOOKUP(Table2[[#This Row],[Job-no]],Table4[],21,FALSE),"Ready")</f>
        <v/>
      </c>
      <c r="BX805" s="39" t="b">
        <f>_xlfn.IFNA(VLOOKUP(Table2[[#This Row],[Job-no]],Table4[],10,FALSE),TRUE)</f>
        <v>0</v>
      </c>
      <c r="BY805" s="39" t="str">
        <f>_xlfn.IFNA(VLOOKUP(Table2[[#This Row],[Job-no]],Table4[],22,FALSE),"Ready")</f>
        <v/>
      </c>
      <c r="BZ805" s="120">
        <f t="shared" si="152"/>
        <v>43475</v>
      </c>
      <c r="CA805" s="120" t="str">
        <f ca="1">IF(OR(Table2[[#This Row],[Saw Date]]=TODAY(),Table2[[#This Row],[Saw Date]]=TODAY()+1), Table2[[#This Row],[Saw Date]],IF(Table2[[#This Row],[Extrusion cut double saw]],"Done",""))</f>
        <v>Done</v>
      </c>
      <c r="CB805" s="120" t="str">
        <f ca="1">IF(OR(Table2[[#This Row],[Lens Date]]=TODAY(),Table2[[#This Row],[Lens Date]]=TODAY()+1), Table2[[#This Row],[Lens Date]],IF(Table2[[#This Row],[MSLens]]="Done","Done",""))</f>
        <v/>
      </c>
      <c r="CC805" s="120" t="str">
        <f ca="1">IF(OR(Table2[[#This Row],[Milling Date]]=TODAY(),Table2[[#This Row],[Milling Date]]=TODAY()+1), Table2[[#This Row],[Milling Date]],IF(Table2[[#This Row],[CNC Holes]]="Ready","Done",""))</f>
        <v/>
      </c>
      <c r="CD805" s="120" t="str">
        <f ca="1">IF(OR(Table2[[#This Row],[Welding Date]]=TODAY(),Table2[[#This Row],[Welding Date]]=TODAY()+1), Table2[[#This Row],[Welding Date]],IF(Table2[[#This Row],[Welding Corners]]="Ready","Done",""))</f>
        <v/>
      </c>
      <c r="CE805" s="120">
        <f ca="1">IF(OR(Table2[[#This Row],[Puching Date]]=TODAY(),Table2[[#This Row],[Puching Date]]=TODAY()+1), Table2[[#This Row],[Puching Date]],IF(Table2[[#This Row],[Punch Holes]]="Ready","Done",""))</f>
        <v>43467</v>
      </c>
      <c r="CF805" s="120" t="str">
        <f ca="1">IF(OR(Table2[[#This Row],[Housing Date2]]=TODAY(),Table2[[#This Row],[Housing Date2]]=TODAY()+1),Table2[[#This Row],[Housing Date2]],IF(Table2[[#This Row],[Body Assembly]],"Done",""))</f>
        <v/>
      </c>
      <c r="CG805" s="120" t="str">
        <f>_xlfn.IFNA(VLOOKUP(Table2[[#This Row],[Job-no]],Table4[],7,FALSE),"Done")</f>
        <v>Machine Shop Started</v>
      </c>
    </row>
    <row r="806" spans="1:85" x14ac:dyDescent="0.25">
      <c r="A806" t="str">
        <f>_xlfn.CONCAT(Table2[[#This Row],[Order]],"-",Table2[[#This Row],[Line]])</f>
        <v>74129-7</v>
      </c>
      <c r="B806" s="1">
        <v>43475</v>
      </c>
      <c r="C806" s="10">
        <v>74129</v>
      </c>
      <c r="D806" s="7" t="s">
        <v>2600</v>
      </c>
      <c r="E806" s="10">
        <v>7</v>
      </c>
      <c r="F806" s="10">
        <v>1</v>
      </c>
      <c r="G806" s="7" t="s">
        <v>165</v>
      </c>
      <c r="H806" s="10">
        <v>1</v>
      </c>
      <c r="I806" s="43" t="b">
        <v>1</v>
      </c>
      <c r="J806" s="43" t="b">
        <v>0</v>
      </c>
      <c r="K806" t="s">
        <v>114</v>
      </c>
      <c r="L806" s="43" t="b">
        <v>0</v>
      </c>
      <c r="M806" s="43" t="b">
        <v>0</v>
      </c>
      <c r="N806" s="43" t="b">
        <v>1</v>
      </c>
      <c r="O806" t="s">
        <v>114</v>
      </c>
      <c r="P806" t="s">
        <v>114</v>
      </c>
      <c r="Q806" t="s">
        <v>114</v>
      </c>
      <c r="R806" t="s">
        <v>114</v>
      </c>
      <c r="S806" t="s">
        <v>114</v>
      </c>
      <c r="T806" t="s">
        <v>114</v>
      </c>
      <c r="U806" t="s">
        <v>114</v>
      </c>
      <c r="V806" t="s">
        <v>114</v>
      </c>
      <c r="W806" s="5">
        <v>43472</v>
      </c>
      <c r="X806" s="7" t="s">
        <v>114</v>
      </c>
      <c r="Y806" s="7"/>
      <c r="Z806" s="7" t="s">
        <v>4814</v>
      </c>
      <c r="AA806" s="7" t="s">
        <v>114</v>
      </c>
      <c r="AB806" s="7" t="s">
        <v>74</v>
      </c>
      <c r="AC806" s="10">
        <v>1</v>
      </c>
      <c r="AD806" s="3" t="s">
        <v>5967</v>
      </c>
      <c r="AE806" s="4" t="s">
        <v>5968</v>
      </c>
      <c r="AF806" s="7"/>
      <c r="AG806" s="7" t="s">
        <v>114</v>
      </c>
      <c r="AH806" s="10">
        <v>3</v>
      </c>
      <c r="AI806" s="3" t="s">
        <v>74</v>
      </c>
      <c r="AJ806" t="s">
        <v>114</v>
      </c>
      <c r="AK806" t="s">
        <v>114</v>
      </c>
      <c r="AL806" s="43" t="b">
        <v>0</v>
      </c>
      <c r="AM806" s="3"/>
      <c r="AN806" s="3"/>
      <c r="AO806" s="43" t="b">
        <v>0</v>
      </c>
      <c r="AP806" s="3" t="b">
        <v>0</v>
      </c>
      <c r="AQ806" s="3">
        <f>VLOOKUP(Table2[[#This Row],[Job-no]],Table3[],26,FALSE)</f>
        <v>3336</v>
      </c>
      <c r="AR806" t="str">
        <f t="shared" si="148"/>
        <v>BMPRLED</v>
      </c>
      <c r="AS806" t="str">
        <f>VLOOKUP(AR806,Table1[],4,0)</f>
        <v>recessed</v>
      </c>
      <c r="AT806">
        <f>IF(BD806&gt;0,"Pattern",VLOOKUP(AR806,Table1[],5,0))</f>
        <v>0</v>
      </c>
      <c r="AU806" s="34">
        <f>IF(AT806="Pattern",WORKDAY(Table2[[#This Row],[Scheduled Ship Date]],-10),WORKDAY(Table2[[#This Row],[Scheduled Ship Date]],-4))</f>
        <v>43469</v>
      </c>
      <c r="AV806">
        <f>IF(Table2[[#This Row],[Extrusion cut double saw]]=TRUE,IF(O806="ToDo",IF(AT806="Pattern",Table2[[#This Row],[Total Sections]]*0.4,Table2[[#This Row],[Total Sections]]*0.12),0),IF(AT806="Pattern",Table2[[#This Row],[Total Sections]]*4,Table2[[#This Row],[Total Sections]]*1.2))</f>
        <v>0</v>
      </c>
      <c r="AW806" s="42"/>
      <c r="AX806" s="42">
        <f>IF(AT806="Pattern",Table2[[#This Row],[Scheduled Ship Date]]-2,Table2[[#This Row],[Scheduled Ship Date]]-3)</f>
        <v>43472</v>
      </c>
      <c r="AY806">
        <f>IF(Table2[[#This Row],[Pattern]]="Pattern",Table2[[#This Row],[Total Sections]]*4.82,Table2[[#This Row],[Total Sections]]*0.5)</f>
        <v>1.5</v>
      </c>
      <c r="AZ806" s="42">
        <f t="shared" ca="1" si="155"/>
        <v>43469</v>
      </c>
      <c r="BA806" s="39">
        <f>((Table2[Total Sections]/Table2[Open Qty])-1)*Table2[Open Qty]*12.96</f>
        <v>25.92</v>
      </c>
      <c r="BB806" s="39"/>
      <c r="BC806" s="39" t="str">
        <f t="shared" si="149"/>
        <v>BMPRLED-800-80-35-RG3-35'-W-UNV-DP-1-DF</v>
      </c>
      <c r="BD806" s="39">
        <f t="shared" si="150"/>
        <v>0</v>
      </c>
      <c r="BE806" s="39" t="b">
        <f>_xlfn.IFNA(VLOOKUP(Table2[[#This Row],[Job-no]],Table4[],9,FALSE),TRUE)</f>
        <v>1</v>
      </c>
      <c r="BF806" t="str">
        <f>VLOOKUP(AR806,Table1[],3,0)</f>
        <v>B3led</v>
      </c>
      <c r="BG806" s="39" t="b">
        <f>_xlfn.IFNA(VLOOKUP(Table2[[#This Row],[Job-no]],Table4[],14,FALSE),TRUE)</f>
        <v>1</v>
      </c>
      <c r="BH806" s="39" t="str">
        <f>_xlfn.IFNA(VLOOKUP(Table2[[#This Row],[Job-no]],Table4[],11,FALSE),"Done")</f>
        <v/>
      </c>
      <c r="BI806" s="39">
        <f>IF(Table2[[#This Row],[Pattern]]="Pattern",VLOOKUP(Table2[[#This Row],[Product Code]],'Routing data'!$A$2:$W$470,13,FALSE),VLOOKUP(Table2[[#This Row],[Product Code]],'Routing data'!$A$2:$W$470,3,FALSE))</f>
        <v>0</v>
      </c>
      <c r="BJ806" s="39">
        <f>IF(Table2[[#This Row],[Pattern]]="Pattern",VLOOKUP(Table2[[#This Row],[Product Code]],'Routing data'!$A$2:$W$470,14,FALSE),VLOOKUP(Table2[[#This Row],[Product Code]],'Routing data'!$A$2:$W$470,4,FALSE))</f>
        <v>3</v>
      </c>
      <c r="BK806" s="39">
        <f>VLOOKUP(Table2[[#This Row],[Product Code]],'Routing data'!A$4:W$524,16,FALSE)</f>
        <v>0</v>
      </c>
      <c r="BL806" s="42" t="str">
        <f>IF(Table2[[#This Row],[Milling Required]]=0,"x",IF(AT806="Pattern",B806-10,B806-4))</f>
        <v>x</v>
      </c>
      <c r="BM806" s="42">
        <f>IF(Table2[[#This Row],[Punching Required]]=0,"x",IF(AT806="Pattern",B806-8,B806-2))</f>
        <v>43473</v>
      </c>
      <c r="BN806" s="42">
        <f t="shared" si="151"/>
        <v>43472</v>
      </c>
      <c r="BO806" s="39" t="str">
        <f>IF(Table2[[#This Row],[Milling]]="x","x",Table2[[#This Row],[Total Sections]]*2)</f>
        <v>x</v>
      </c>
      <c r="BP806" s="39">
        <f>IF(Table2[[#This Row],[Punching]]="x","x",Table2[Total Sections]*2)</f>
        <v>6</v>
      </c>
      <c r="BQ806" s="39">
        <f>IF(Table2[[#This Row],[Pattern]]="Pattern",Table2[Total Sections]*3,Table2[Total Sections]*1.5)</f>
        <v>4.5</v>
      </c>
      <c r="BR806" s="42"/>
      <c r="BS806" s="42">
        <f ca="1">TODAY()</f>
        <v>43467</v>
      </c>
      <c r="BT806" s="42"/>
      <c r="BU806" s="39"/>
      <c r="BV806" s="39" t="str">
        <f>_xlfn.IFNA(VLOOKUP(Table2[[#This Row],[Job-no]],Table4[],16,FALSE),"Ready")</f>
        <v/>
      </c>
      <c r="BW806" s="39" t="str">
        <f>_xlfn.IFNA(VLOOKUP(Table2[[#This Row],[Job-no]],Table4[],21,FALSE),"Ready")</f>
        <v/>
      </c>
      <c r="BX806" s="39" t="b">
        <f>_xlfn.IFNA(VLOOKUP(Table2[[#This Row],[Job-no]],Table4[],10,FALSE),TRUE)</f>
        <v>0</v>
      </c>
      <c r="BY806" s="39" t="str">
        <f>_xlfn.IFNA(VLOOKUP(Table2[[#This Row],[Job-no]],Table4[],22,FALSE),"Ready")</f>
        <v/>
      </c>
      <c r="BZ806" s="120">
        <f t="shared" si="152"/>
        <v>43475</v>
      </c>
      <c r="CA806" s="120" t="str">
        <f ca="1">IF(OR(Table2[[#This Row],[Saw Date]]=TODAY(),Table2[[#This Row],[Saw Date]]=TODAY()+1), Table2[[#This Row],[Saw Date]],IF(Table2[[#This Row],[Extrusion cut double saw]],"Done",""))</f>
        <v>Done</v>
      </c>
      <c r="CB806" s="120" t="str">
        <f ca="1">IF(OR(Table2[[#This Row],[Lens Date]]=TODAY(),Table2[[#This Row],[Lens Date]]=TODAY()+1), Table2[[#This Row],[Lens Date]],IF(Table2[[#This Row],[MSLens]]="Done","Done",""))</f>
        <v/>
      </c>
      <c r="CC806" s="120" t="str">
        <f ca="1">IF(OR(Table2[[#This Row],[Milling Date]]=TODAY(),Table2[[#This Row],[Milling Date]]=TODAY()+1), Table2[[#This Row],[Milling Date]],IF(Table2[[#This Row],[CNC Holes]]="Ready","Done",""))</f>
        <v/>
      </c>
      <c r="CD806" s="120" t="str">
        <f ca="1">IF(OR(Table2[[#This Row],[Welding Date]]=TODAY(),Table2[[#This Row],[Welding Date]]=TODAY()+1), Table2[[#This Row],[Welding Date]],IF(Table2[[#This Row],[Welding Corners]]="Ready","Done",""))</f>
        <v/>
      </c>
      <c r="CE806" s="120">
        <f ca="1">IF(OR(Table2[[#This Row],[Puching Date]]=TODAY(),Table2[[#This Row],[Puching Date]]=TODAY()+1), Table2[[#This Row],[Puching Date]],IF(Table2[[#This Row],[Punch Holes]]="Ready","Done",""))</f>
        <v>43467</v>
      </c>
      <c r="CF806" s="120" t="str">
        <f ca="1">IF(OR(Table2[[#This Row],[Housing Date2]]=TODAY(),Table2[[#This Row],[Housing Date2]]=TODAY()+1),Table2[[#This Row],[Housing Date2]],IF(Table2[[#This Row],[Body Assembly]],"Done",""))</f>
        <v/>
      </c>
      <c r="CG806" s="120" t="str">
        <f>_xlfn.IFNA(VLOOKUP(Table2[[#This Row],[Job-no]],Table4[],7,FALSE),"Done")</f>
        <v>Machine Shop Started</v>
      </c>
    </row>
    <row r="807" spans="1:85" x14ac:dyDescent="0.25">
      <c r="A807" t="str">
        <f>_xlfn.CONCAT(Table2[[#This Row],[Order]],"-",Table2[[#This Row],[Line]])</f>
        <v>74129-8</v>
      </c>
      <c r="B807" s="1">
        <v>43475</v>
      </c>
      <c r="C807" s="10">
        <v>74129</v>
      </c>
      <c r="D807" s="7" t="s">
        <v>2602</v>
      </c>
      <c r="E807" s="10">
        <v>8</v>
      </c>
      <c r="F807" s="10">
        <v>1</v>
      </c>
      <c r="G807" s="7" t="s">
        <v>165</v>
      </c>
      <c r="H807" s="10">
        <v>1</v>
      </c>
      <c r="I807" s="43" t="b">
        <v>1</v>
      </c>
      <c r="J807" s="43" t="b">
        <v>0</v>
      </c>
      <c r="K807" t="s">
        <v>114</v>
      </c>
      <c r="L807" s="43" t="b">
        <v>0</v>
      </c>
      <c r="M807" s="43" t="b">
        <v>0</v>
      </c>
      <c r="N807" s="43" t="b">
        <v>1</v>
      </c>
      <c r="O807" t="s">
        <v>114</v>
      </c>
      <c r="P807" t="s">
        <v>114</v>
      </c>
      <c r="Q807" t="s">
        <v>114</v>
      </c>
      <c r="R807" t="s">
        <v>114</v>
      </c>
      <c r="S807" t="s">
        <v>114</v>
      </c>
      <c r="T807" t="s">
        <v>114</v>
      </c>
      <c r="U807" t="s">
        <v>114</v>
      </c>
      <c r="V807" t="s">
        <v>114</v>
      </c>
      <c r="W807" s="5">
        <v>43472</v>
      </c>
      <c r="X807" s="7" t="s">
        <v>114</v>
      </c>
      <c r="Y807" s="7"/>
      <c r="Z807" s="7" t="s">
        <v>4815</v>
      </c>
      <c r="AA807" s="7" t="s">
        <v>114</v>
      </c>
      <c r="AB807" s="7" t="s">
        <v>74</v>
      </c>
      <c r="AC807" s="10">
        <v>1</v>
      </c>
      <c r="AD807" s="3" t="s">
        <v>5967</v>
      </c>
      <c r="AE807" s="4" t="s">
        <v>5968</v>
      </c>
      <c r="AF807" s="7"/>
      <c r="AG807" s="7" t="s">
        <v>114</v>
      </c>
      <c r="AH807" s="10">
        <v>5</v>
      </c>
      <c r="AI807" s="3" t="s">
        <v>74</v>
      </c>
      <c r="AJ807" t="s">
        <v>114</v>
      </c>
      <c r="AK807" t="s">
        <v>114</v>
      </c>
      <c r="AL807" s="43" t="b">
        <v>0</v>
      </c>
      <c r="AM807" s="3"/>
      <c r="AN807" s="3"/>
      <c r="AO807" s="43" t="b">
        <v>0</v>
      </c>
      <c r="AP807" s="3" t="b">
        <v>0</v>
      </c>
      <c r="AQ807" s="3">
        <f>VLOOKUP(Table2[[#This Row],[Job-no]],Table3[],26,FALSE)</f>
        <v>4956</v>
      </c>
      <c r="AR807" t="str">
        <f t="shared" si="148"/>
        <v>BMPRLED</v>
      </c>
      <c r="AS807" t="str">
        <f>VLOOKUP(AR807,Table1[],4,0)</f>
        <v>recessed</v>
      </c>
      <c r="AT807">
        <f>IF(BD807&gt;0,"Pattern",VLOOKUP(AR807,Table1[],5,0))</f>
        <v>0</v>
      </c>
      <c r="AU807" s="34">
        <f>IF(AT807="Pattern",WORKDAY(Table2[[#This Row],[Scheduled Ship Date]],-10),WORKDAY(Table2[[#This Row],[Scheduled Ship Date]],-4))</f>
        <v>43469</v>
      </c>
      <c r="AV807">
        <f>IF(Table2[[#This Row],[Extrusion cut double saw]]=TRUE,IF(O807="ToDo",IF(AT807="Pattern",Table2[[#This Row],[Total Sections]]*0.4,Table2[[#This Row],[Total Sections]]*0.12),0),IF(AT807="Pattern",Table2[[#This Row],[Total Sections]]*4,Table2[[#This Row],[Total Sections]]*1.2))</f>
        <v>0</v>
      </c>
      <c r="AW807" s="42"/>
      <c r="AX807" s="42">
        <f>IF(AT807="Pattern",Table2[[#This Row],[Scheduled Ship Date]]-2,Table2[[#This Row],[Scheduled Ship Date]]-3)</f>
        <v>43472</v>
      </c>
      <c r="AY807">
        <f>IF(Table2[[#This Row],[Pattern]]="Pattern",Table2[[#This Row],[Total Sections]]*4.82,Table2[[#This Row],[Total Sections]]*0.5)</f>
        <v>2.5</v>
      </c>
      <c r="AZ807" s="42">
        <f t="shared" ca="1" si="155"/>
        <v>43469</v>
      </c>
      <c r="BA807" s="39">
        <f>((Table2[Total Sections]/Table2[Open Qty])-1)*Table2[Open Qty]*12.96</f>
        <v>51.84</v>
      </c>
      <c r="BB807" s="39"/>
      <c r="BC807" s="39" t="str">
        <f t="shared" si="149"/>
        <v>BMPRLED-800-80-35-RG3-52'-W-UNV-DP-1-DF</v>
      </c>
      <c r="BD807" s="39">
        <f t="shared" si="150"/>
        <v>0</v>
      </c>
      <c r="BE807" s="39" t="b">
        <f>_xlfn.IFNA(VLOOKUP(Table2[[#This Row],[Job-no]],Table4[],9,FALSE),TRUE)</f>
        <v>1</v>
      </c>
      <c r="BF807" t="str">
        <f>VLOOKUP(AR807,Table1[],3,0)</f>
        <v>B3led</v>
      </c>
      <c r="BG807" s="39" t="b">
        <f>_xlfn.IFNA(VLOOKUP(Table2[[#This Row],[Job-no]],Table4[],14,FALSE),TRUE)</f>
        <v>1</v>
      </c>
      <c r="BH807" s="39" t="str">
        <f>_xlfn.IFNA(VLOOKUP(Table2[[#This Row],[Job-no]],Table4[],11,FALSE),"Done")</f>
        <v/>
      </c>
      <c r="BI807" s="39">
        <f>IF(Table2[[#This Row],[Pattern]]="Pattern",VLOOKUP(Table2[[#This Row],[Product Code]],'Routing data'!$A$2:$W$470,13,FALSE),VLOOKUP(Table2[[#This Row],[Product Code]],'Routing data'!$A$2:$W$470,3,FALSE))</f>
        <v>0</v>
      </c>
      <c r="BJ807" s="39">
        <f>IF(Table2[[#This Row],[Pattern]]="Pattern",VLOOKUP(Table2[[#This Row],[Product Code]],'Routing data'!$A$2:$W$470,14,FALSE),VLOOKUP(Table2[[#This Row],[Product Code]],'Routing data'!$A$2:$W$470,4,FALSE))</f>
        <v>3</v>
      </c>
      <c r="BK807" s="39">
        <f>VLOOKUP(Table2[[#This Row],[Product Code]],'Routing data'!A$4:W$524,16,FALSE)</f>
        <v>0</v>
      </c>
      <c r="BL807" s="42" t="str">
        <f>IF(Table2[[#This Row],[Milling Required]]=0,"x",IF(AT807="Pattern",B807-10,B807-4))</f>
        <v>x</v>
      </c>
      <c r="BM807" s="42">
        <f>IF(Table2[[#This Row],[Punching Required]]=0,"x",IF(AT807="Pattern",B807-8,B807-2))</f>
        <v>43473</v>
      </c>
      <c r="BN807" s="42">
        <f t="shared" si="151"/>
        <v>43472</v>
      </c>
      <c r="BO807" s="39" t="str">
        <f>IF(Table2[[#This Row],[Milling]]="x","x",Table2[[#This Row],[Total Sections]]*2)</f>
        <v>x</v>
      </c>
      <c r="BP807" s="39">
        <f>IF(Table2[[#This Row],[Punching]]="x","x",Table2[Total Sections]*2)</f>
        <v>10</v>
      </c>
      <c r="BQ807" s="39">
        <f>IF(Table2[[#This Row],[Pattern]]="Pattern",Table2[Total Sections]*3,Table2[Total Sections]*1.5)</f>
        <v>7.5</v>
      </c>
      <c r="BR807" s="42"/>
      <c r="BS807" s="42">
        <f ca="1">TODAY()</f>
        <v>43467</v>
      </c>
      <c r="BT807" s="42"/>
      <c r="BU807" s="39"/>
      <c r="BV807" s="39" t="str">
        <f>_xlfn.IFNA(VLOOKUP(Table2[[#This Row],[Job-no]],Table4[],16,FALSE),"Ready")</f>
        <v/>
      </c>
      <c r="BW807" s="39" t="str">
        <f>_xlfn.IFNA(VLOOKUP(Table2[[#This Row],[Job-no]],Table4[],21,FALSE),"Ready")</f>
        <v/>
      </c>
      <c r="BX807" s="39" t="b">
        <f>_xlfn.IFNA(VLOOKUP(Table2[[#This Row],[Job-no]],Table4[],10,FALSE),TRUE)</f>
        <v>0</v>
      </c>
      <c r="BY807" s="39" t="str">
        <f>_xlfn.IFNA(VLOOKUP(Table2[[#This Row],[Job-no]],Table4[],22,FALSE),"Ready")</f>
        <v/>
      </c>
      <c r="BZ807" s="120">
        <f t="shared" si="152"/>
        <v>43475</v>
      </c>
      <c r="CA807" s="120" t="str">
        <f ca="1">IF(OR(Table2[[#This Row],[Saw Date]]=TODAY(),Table2[[#This Row],[Saw Date]]=TODAY()+1), Table2[[#This Row],[Saw Date]],IF(Table2[[#This Row],[Extrusion cut double saw]],"Done",""))</f>
        <v>Done</v>
      </c>
      <c r="CB807" s="120" t="str">
        <f ca="1">IF(OR(Table2[[#This Row],[Lens Date]]=TODAY(),Table2[[#This Row],[Lens Date]]=TODAY()+1), Table2[[#This Row],[Lens Date]],IF(Table2[[#This Row],[MSLens]]="Done","Done",""))</f>
        <v/>
      </c>
      <c r="CC807" s="120" t="str">
        <f ca="1">IF(OR(Table2[[#This Row],[Milling Date]]=TODAY(),Table2[[#This Row],[Milling Date]]=TODAY()+1), Table2[[#This Row],[Milling Date]],IF(Table2[[#This Row],[CNC Holes]]="Ready","Done",""))</f>
        <v/>
      </c>
      <c r="CD807" s="120" t="str">
        <f ca="1">IF(OR(Table2[[#This Row],[Welding Date]]=TODAY(),Table2[[#This Row],[Welding Date]]=TODAY()+1), Table2[[#This Row],[Welding Date]],IF(Table2[[#This Row],[Welding Corners]]="Ready","Done",""))</f>
        <v/>
      </c>
      <c r="CE807" s="120">
        <f ca="1">IF(OR(Table2[[#This Row],[Puching Date]]=TODAY(),Table2[[#This Row],[Puching Date]]=TODAY()+1), Table2[[#This Row],[Puching Date]],IF(Table2[[#This Row],[Punch Holes]]="Ready","Done",""))</f>
        <v>43467</v>
      </c>
      <c r="CF807" s="120" t="str">
        <f ca="1">IF(OR(Table2[[#This Row],[Housing Date2]]=TODAY(),Table2[[#This Row],[Housing Date2]]=TODAY()+1),Table2[[#This Row],[Housing Date2]],IF(Table2[[#This Row],[Body Assembly]],"Done",""))</f>
        <v/>
      </c>
      <c r="CG807" s="120" t="str">
        <f>_xlfn.IFNA(VLOOKUP(Table2[[#This Row],[Job-no]],Table4[],7,FALSE),"Done")</f>
        <v>Machine Shop Started</v>
      </c>
    </row>
    <row r="808" spans="1:85" x14ac:dyDescent="0.25">
      <c r="A808" t="str">
        <f>_xlfn.CONCAT(Table2[[#This Row],[Order]],"-",Table2[[#This Row],[Line]])</f>
        <v>76962-1</v>
      </c>
      <c r="B808" s="5">
        <v>43475</v>
      </c>
      <c r="C808" s="8">
        <v>76962</v>
      </c>
      <c r="D808" s="3" t="s">
        <v>2979</v>
      </c>
      <c r="E808" s="8">
        <v>1</v>
      </c>
      <c r="F808" s="8">
        <v>1</v>
      </c>
      <c r="G808" s="3" t="s">
        <v>42</v>
      </c>
      <c r="H808" s="8">
        <v>6</v>
      </c>
      <c r="I808" s="43" t="b">
        <v>0</v>
      </c>
      <c r="J808" s="43" t="b">
        <v>0</v>
      </c>
      <c r="K808" t="s">
        <v>114</v>
      </c>
      <c r="L808" s="43" t="b">
        <v>0</v>
      </c>
      <c r="M808" s="43" t="b">
        <v>0</v>
      </c>
      <c r="N808" s="43" t="b">
        <v>0</v>
      </c>
      <c r="O808" t="s">
        <v>114</v>
      </c>
      <c r="P808" t="s">
        <v>114</v>
      </c>
      <c r="Q808" t="s">
        <v>114</v>
      </c>
      <c r="R808" t="s">
        <v>114</v>
      </c>
      <c r="S808" t="s">
        <v>114</v>
      </c>
      <c r="T808" t="s">
        <v>114</v>
      </c>
      <c r="U808" t="s">
        <v>114</v>
      </c>
      <c r="V808" t="s">
        <v>114</v>
      </c>
      <c r="W808" s="5">
        <v>43472</v>
      </c>
      <c r="X808" s="3" t="s">
        <v>151</v>
      </c>
      <c r="Y808" s="3"/>
      <c r="Z808" s="3" t="s">
        <v>4817</v>
      </c>
      <c r="AA808" s="3" t="s">
        <v>114</v>
      </c>
      <c r="AB808" s="3" t="s">
        <v>74</v>
      </c>
      <c r="AC808" s="8">
        <v>12</v>
      </c>
      <c r="AD808" s="3" t="s">
        <v>5967</v>
      </c>
      <c r="AE808" s="4" t="s">
        <v>5968</v>
      </c>
      <c r="AF808" s="3"/>
      <c r="AG808" s="3" t="s">
        <v>114</v>
      </c>
      <c r="AH808" s="8">
        <v>6</v>
      </c>
      <c r="AI808" s="3" t="s">
        <v>74</v>
      </c>
      <c r="AJ808" t="s">
        <v>114</v>
      </c>
      <c r="AK808" t="s">
        <v>114</v>
      </c>
      <c r="AL808" s="43" t="b">
        <v>0</v>
      </c>
      <c r="AM808" s="3"/>
      <c r="AN808" s="3"/>
      <c r="AO808" s="43" t="b">
        <v>0</v>
      </c>
      <c r="AP808" s="3" t="b">
        <v>0</v>
      </c>
      <c r="AQ808" s="3">
        <f>VLOOKUP(Table2[[#This Row],[Job-no]],Table3[],26,FALSE)</f>
        <v>7602</v>
      </c>
      <c r="AR808" t="str">
        <f t="shared" si="148"/>
        <v>SLLED</v>
      </c>
      <c r="AS808" t="str">
        <f>VLOOKUP(AR808,Table1[],4,0)</f>
        <v>pendant</v>
      </c>
      <c r="AT808">
        <f>IF(BD808&gt;0,"Pattern",VLOOKUP(AR808,Table1[],5,0))</f>
        <v>0</v>
      </c>
      <c r="AU808" s="34">
        <f>IF(AT808="Pattern",WORKDAY(Table2[[#This Row],[Scheduled Ship Date]],-10),WORKDAY(Table2[[#This Row],[Scheduled Ship Date]],-4))</f>
        <v>43469</v>
      </c>
      <c r="AV808">
        <f>IF(Table2[[#This Row],[Extrusion cut double saw]]=TRUE,IF(O808="ToDo",IF(AT808="Pattern",Table2[[#This Row],[Total Sections]]*0.4,Table2[[#This Row],[Total Sections]]*0.12),0),IF(AT808="Pattern",Table2[[#This Row],[Total Sections]]*4,Table2[[#This Row],[Total Sections]]*1.2))</f>
        <v>7.1999999999999993</v>
      </c>
      <c r="AW808" s="42">
        <f ca="1">TODAY()+2</f>
        <v>43469</v>
      </c>
      <c r="AX808" s="42">
        <f>IF(AT808="Pattern",Table2[[#This Row],[Scheduled Ship Date]]-2,Table2[[#This Row],[Scheduled Ship Date]]-3)</f>
        <v>43472</v>
      </c>
      <c r="AY808">
        <f>IF(Table2[[#This Row],[Pattern]]="Pattern",Table2[[#This Row],[Total Sections]]*4.82,Table2[[#This Row],[Total Sections]]*0.5)</f>
        <v>3</v>
      </c>
      <c r="AZ808" s="42">
        <f t="shared" ca="1" si="155"/>
        <v>43469</v>
      </c>
      <c r="BA808" s="39">
        <f>((Table2[Total Sections]/Table2[Open Qty])-1)*Table2[Open Qty]*12.96</f>
        <v>0</v>
      </c>
      <c r="BB808" s="39"/>
      <c r="BC808" s="39" t="str">
        <f t="shared" si="149"/>
        <v>SLLED-SL 100/0-1500-80-35-NO-12-BLK-UNV-DP-1-CA(36)</v>
      </c>
      <c r="BD808" s="39">
        <f t="shared" si="150"/>
        <v>0</v>
      </c>
      <c r="BE808" s="39" t="b">
        <f>_xlfn.IFNA(VLOOKUP(Table2[[#This Row],[Job-no]],Table4[],9,FALSE),TRUE)</f>
        <v>0</v>
      </c>
      <c r="BF808" t="str">
        <f>VLOOKUP(AR808,Table1[],3,0)</f>
        <v>SLMLED</v>
      </c>
      <c r="BG808" s="39" t="b">
        <f>_xlfn.IFNA(VLOOKUP(Table2[[#This Row],[Job-no]],Table4[],14,FALSE),TRUE)</f>
        <v>0</v>
      </c>
      <c r="BH808" s="39" t="str">
        <f>_xlfn.IFNA(VLOOKUP(Table2[[#This Row],[Job-no]],Table4[],11,FALSE),"Done")</f>
        <v/>
      </c>
      <c r="BI808" s="39">
        <f>IF(Table2[[#This Row],[Pattern]]="Pattern",VLOOKUP(Table2[[#This Row],[Product Code]],'Routing data'!$A$2:$W$470,13,FALSE),VLOOKUP(Table2[[#This Row],[Product Code]],'Routing data'!$A$2:$W$470,3,FALSE))</f>
        <v>0</v>
      </c>
      <c r="BJ808" s="39">
        <f>IF(Table2[[#This Row],[Pattern]]="Pattern",VLOOKUP(Table2[[#This Row],[Product Code]],'Routing data'!$A$2:$W$470,14,FALSE),VLOOKUP(Table2[[#This Row],[Product Code]],'Routing data'!$A$2:$W$470,4,FALSE))</f>
        <v>0</v>
      </c>
      <c r="BK808" s="39">
        <f>VLOOKUP(Table2[[#This Row],[Product Code]],'Routing data'!A$4:W$524,16,FALSE)</f>
        <v>0</v>
      </c>
      <c r="BL808" s="42" t="str">
        <f>IF(Table2[[#This Row],[Milling Required]]=0,"x",IF(AT808="Pattern",B808-10,B808-4))</f>
        <v>x</v>
      </c>
      <c r="BM808" s="42" t="str">
        <f>IF(Table2[[#This Row],[Punching Required]]=0,"x",IF(AT808="Pattern",B808-8,B808-2))</f>
        <v>x</v>
      </c>
      <c r="BN808" s="42">
        <f t="shared" si="151"/>
        <v>43472</v>
      </c>
      <c r="BO808" s="39" t="str">
        <f>IF(Table2[[#This Row],[Milling]]="x","x",Table2[[#This Row],[Total Sections]]*2)</f>
        <v>x</v>
      </c>
      <c r="BP808" s="39" t="str">
        <f>IF(Table2[[#This Row],[Punching]]="x","x",Table2[Total Sections]*2)</f>
        <v>x</v>
      </c>
      <c r="BQ808" s="39">
        <f>IF(Table2[[#This Row],[Pattern]]="Pattern",Table2[Total Sections]*3,Table2[Total Sections]*1.5)</f>
        <v>9</v>
      </c>
      <c r="BR808" s="42"/>
      <c r="BS808" s="42"/>
      <c r="BT808" s="42"/>
      <c r="BU808" s="39"/>
      <c r="BV808" s="122" t="str">
        <f>_xlfn.IFNA(VLOOKUP(Table2[[#This Row],[Job-no]],Table4[],16,FALSE),"Ready")</f>
        <v/>
      </c>
      <c r="BW808" s="122" t="str">
        <f>_xlfn.IFNA(VLOOKUP(Table2[[#This Row],[Job-no]],Table4[],21,FALSE),"Ready")</f>
        <v/>
      </c>
      <c r="BX808" s="39" t="b">
        <f>_xlfn.IFNA(VLOOKUP(Table2[[#This Row],[Job-no]],Table4[],10,FALSE),TRUE)</f>
        <v>0</v>
      </c>
      <c r="BY808" s="39" t="str">
        <f>_xlfn.IFNA(VLOOKUP(Table2[[#This Row],[Job-no]],Table4[],22,FALSE),"Ready")</f>
        <v/>
      </c>
      <c r="BZ808" s="120">
        <f t="shared" si="152"/>
        <v>43475</v>
      </c>
      <c r="CA808" s="120" t="str">
        <f ca="1">IF(OR(Table2[[#This Row],[Saw Date]]=TODAY(),Table2[[#This Row],[Saw Date]]=TODAY()+1), Table2[[#This Row],[Saw Date]],IF(Table2[[#This Row],[Extrusion cut double saw]],"Done",""))</f>
        <v/>
      </c>
      <c r="CB808" s="120" t="str">
        <f ca="1">IF(OR(Table2[[#This Row],[Lens Date]]=TODAY(),Table2[[#This Row],[Lens Date]]=TODAY()+1), Table2[[#This Row],[Lens Date]],IF(Table2[[#This Row],[MSLens]]="Done","Done",""))</f>
        <v/>
      </c>
      <c r="CC808" s="120" t="str">
        <f ca="1">IF(OR(Table2[[#This Row],[Milling Date]]=TODAY(),Table2[[#This Row],[Milling Date]]=TODAY()+1), Table2[[#This Row],[Milling Date]],IF(Table2[[#This Row],[CNC Holes]]="Ready","Done",""))</f>
        <v/>
      </c>
      <c r="CD808" s="120" t="str">
        <f ca="1">IF(OR(Table2[[#This Row],[Welding Date]]=TODAY(),Table2[[#This Row],[Welding Date]]=TODAY()+1), Table2[[#This Row],[Welding Date]],IF(Table2[[#This Row],[Welding Corners]]="Ready","Done",""))</f>
        <v/>
      </c>
      <c r="CE808" s="120" t="str">
        <f ca="1">IF(OR(Table2[[#This Row],[Puching Date]]=TODAY(),Table2[[#This Row],[Puching Date]]=TODAY()+1), Table2[[#This Row],[Puching Date]],IF(Table2[[#This Row],[Punch Holes]]="Ready","Done",""))</f>
        <v/>
      </c>
      <c r="CF808" s="120" t="str">
        <f ca="1">IF(OR(Table2[[#This Row],[Housing Date2]]=TODAY(),Table2[[#This Row],[Housing Date2]]=TODAY()+1),Table2[[#This Row],[Housing Date2]],IF(Table2[[#This Row],[Body Assembly]],"Done",""))</f>
        <v/>
      </c>
      <c r="CG808" s="120" t="str">
        <f>_xlfn.IFNA(VLOOKUP(Table2[[#This Row],[Job-no]],Table4[],7,FALSE),"Done")</f>
        <v>Scheduled/Released</v>
      </c>
    </row>
    <row r="809" spans="1:85" x14ac:dyDescent="0.25">
      <c r="A809" s="39" t="str">
        <f>_xlfn.CONCAT(Table2[[#This Row],[Order]],"-",Table2[[#This Row],[Line]])</f>
        <v>76962-2</v>
      </c>
      <c r="B809" s="5">
        <v>43475</v>
      </c>
      <c r="C809" s="8">
        <v>76962</v>
      </c>
      <c r="D809" s="3" t="s">
        <v>2981</v>
      </c>
      <c r="E809" s="8">
        <v>2</v>
      </c>
      <c r="F809" s="8">
        <v>1</v>
      </c>
      <c r="G809" s="3" t="s">
        <v>42</v>
      </c>
      <c r="H809" s="8">
        <v>3</v>
      </c>
      <c r="I809" s="43" t="b">
        <v>0</v>
      </c>
      <c r="J809" s="43" t="b">
        <v>0</v>
      </c>
      <c r="K809" t="s">
        <v>114</v>
      </c>
      <c r="L809" s="43" t="b">
        <v>0</v>
      </c>
      <c r="M809" s="43" t="b">
        <v>0</v>
      </c>
      <c r="N809" s="43" t="b">
        <v>0</v>
      </c>
      <c r="O809" t="s">
        <v>114</v>
      </c>
      <c r="P809" t="s">
        <v>114</v>
      </c>
      <c r="Q809" t="s">
        <v>114</v>
      </c>
      <c r="R809" t="s">
        <v>114</v>
      </c>
      <c r="S809" t="s">
        <v>114</v>
      </c>
      <c r="T809" t="s">
        <v>114</v>
      </c>
      <c r="U809" t="s">
        <v>114</v>
      </c>
      <c r="V809" t="s">
        <v>114</v>
      </c>
      <c r="W809" s="5">
        <v>43472</v>
      </c>
      <c r="X809" s="3" t="s">
        <v>151</v>
      </c>
      <c r="Y809" s="3"/>
      <c r="Z809" s="3" t="s">
        <v>4817</v>
      </c>
      <c r="AA809" s="3" t="s">
        <v>114</v>
      </c>
      <c r="AB809" s="3" t="s">
        <v>74</v>
      </c>
      <c r="AC809" s="8">
        <v>12</v>
      </c>
      <c r="AD809" s="3" t="s">
        <v>5967</v>
      </c>
      <c r="AE809" s="4" t="s">
        <v>5968</v>
      </c>
      <c r="AF809" s="3"/>
      <c r="AG809" s="3" t="s">
        <v>114</v>
      </c>
      <c r="AH809" s="8">
        <v>3</v>
      </c>
      <c r="AI809" s="3" t="s">
        <v>74</v>
      </c>
      <c r="AJ809" t="s">
        <v>114</v>
      </c>
      <c r="AK809" t="s">
        <v>114</v>
      </c>
      <c r="AL809" s="43" t="b">
        <v>0</v>
      </c>
      <c r="AM809" s="3"/>
      <c r="AN809" s="3"/>
      <c r="AO809" s="43" t="b">
        <v>0</v>
      </c>
      <c r="AP809" s="3" t="b">
        <v>0</v>
      </c>
      <c r="AQ809" s="3">
        <f>VLOOKUP(Table2[[#This Row],[Job-no]],Table3[],26,FALSE)</f>
        <v>4635</v>
      </c>
      <c r="AR809" t="str">
        <f t="shared" si="148"/>
        <v>SLLED</v>
      </c>
      <c r="AS809" t="str">
        <f>VLOOKUP(AR809,Table1[],4,0)</f>
        <v>pendant</v>
      </c>
      <c r="AT809">
        <f>IF(BD809&gt;0,"Pattern",VLOOKUP(AR809,Table1[],5,0))</f>
        <v>0</v>
      </c>
      <c r="AU809" s="34">
        <f>IF(AT809="Pattern",WORKDAY(Table2[[#This Row],[Scheduled Ship Date]],-10),WORKDAY(Table2[[#This Row],[Scheduled Ship Date]],-4))</f>
        <v>43469</v>
      </c>
      <c r="AV809" s="39">
        <f>IF(Table2[[#This Row],[Extrusion cut double saw]]=TRUE,IF(O809="ToDo",IF(AT809="Pattern",Table2[[#This Row],[Total Sections]]*0.4,Table2[[#This Row],[Total Sections]]*0.12),0),IF(AT809="Pattern",Table2[[#This Row],[Total Sections]]*4,Table2[[#This Row],[Total Sections]]*1.2))</f>
        <v>3.5999999999999996</v>
      </c>
      <c r="AW809" s="42">
        <f ca="1">TODAY()+2</f>
        <v>43469</v>
      </c>
      <c r="AX809" s="42">
        <f>IF(AT809="Pattern",Table2[[#This Row],[Scheduled Ship Date]]-2,Table2[[#This Row],[Scheduled Ship Date]]-3)</f>
        <v>43472</v>
      </c>
      <c r="AY809" s="39">
        <f>IF(Table2[[#This Row],[Pattern]]="Pattern",Table2[[#This Row],[Total Sections]]*4.82,Table2[[#This Row],[Total Sections]]*0.5)</f>
        <v>1.5</v>
      </c>
      <c r="AZ809" s="42">
        <f t="shared" ca="1" si="155"/>
        <v>43469</v>
      </c>
      <c r="BA809" s="39">
        <f>((Table2[Total Sections]/Table2[Open Qty])-1)*Table2[Open Qty]*12.96</f>
        <v>0</v>
      </c>
      <c r="BB809" s="39"/>
      <c r="BC809" s="39" t="str">
        <f t="shared" si="149"/>
        <v>SLLED-SL 100/0-1500-80-35-NO-12-BLK-UNV-DP-1-CA(36)-B1(BSL10LST)</v>
      </c>
      <c r="BD809" s="39">
        <f t="shared" si="150"/>
        <v>0</v>
      </c>
      <c r="BE809" s="39" t="b">
        <f>_xlfn.IFNA(VLOOKUP(Table2[[#This Row],[Job-no]],Table4[],9,FALSE),TRUE)</f>
        <v>0</v>
      </c>
      <c r="BF809" s="39"/>
      <c r="BG809" s="39" t="b">
        <f>_xlfn.IFNA(VLOOKUP(Table2[[#This Row],[Job-no]],Table4[],14,FALSE),TRUE)</f>
        <v>0</v>
      </c>
      <c r="BH809" s="39" t="str">
        <f>_xlfn.IFNA(VLOOKUP(Table2[[#This Row],[Job-no]],Table4[],11,FALSE),"Done")</f>
        <v/>
      </c>
      <c r="BI809" s="39">
        <f>IF(Table2[[#This Row],[Pattern]]="Pattern",VLOOKUP(Table2[[#This Row],[Product Code]],'Routing data'!$A$2:$W$470,13,FALSE),VLOOKUP(Table2[[#This Row],[Product Code]],'Routing data'!$A$2:$W$470,3,FALSE))</f>
        <v>0</v>
      </c>
      <c r="BJ809" s="39">
        <f>IF(Table2[[#This Row],[Pattern]]="Pattern",VLOOKUP(Table2[[#This Row],[Product Code]],'Routing data'!$A$2:$W$470,14,FALSE),VLOOKUP(Table2[[#This Row],[Product Code]],'Routing data'!$A$2:$W$470,4,FALSE))</f>
        <v>0</v>
      </c>
      <c r="BK809" s="39">
        <f>VLOOKUP(Table2[[#This Row],[Product Code]],'Routing data'!A$4:W$524,16,FALSE)</f>
        <v>0</v>
      </c>
      <c r="BL809" s="42" t="str">
        <f>IF(Table2[[#This Row],[Milling Required]]=0,"x",IF(AT809="Pattern",B809-10,B809-4))</f>
        <v>x</v>
      </c>
      <c r="BM809" s="39"/>
      <c r="BN809" s="42">
        <f t="shared" si="151"/>
        <v>43472</v>
      </c>
      <c r="BO809" s="39" t="str">
        <f>IF(Table2[[#This Row],[Milling]]="x","x",Table2[[#This Row],[Total Sections]]*2)</f>
        <v>x</v>
      </c>
      <c r="BP809" s="39">
        <f>IF(Table2[[#This Row],[Punching]]="x","x",Table2[Total Sections]*2)</f>
        <v>6</v>
      </c>
      <c r="BQ809" s="39">
        <f>IF(Table2[[#This Row],[Pattern]]="Pattern",Table2[Total Sections]*3,Table2[Total Sections]*1.5)</f>
        <v>4.5</v>
      </c>
      <c r="BR809" s="42"/>
      <c r="BS809" s="39"/>
      <c r="BT809" s="39"/>
      <c r="BU809" s="39"/>
      <c r="BV809" s="39" t="str">
        <f>_xlfn.IFNA(VLOOKUP(Table2[[#This Row],[Job-no]],Table4[],16,FALSE),"Ready")</f>
        <v/>
      </c>
      <c r="BW809" s="39" t="str">
        <f>_xlfn.IFNA(VLOOKUP(Table2[[#This Row],[Job-no]],Table4[],21,FALSE),"Ready")</f>
        <v/>
      </c>
      <c r="BX809" s="39" t="b">
        <f>_xlfn.IFNA(VLOOKUP(Table2[[#This Row],[Job-no]],Table4[],10,FALSE),TRUE)</f>
        <v>0</v>
      </c>
      <c r="BY809" s="39" t="str">
        <f>_xlfn.IFNA(VLOOKUP(Table2[[#This Row],[Job-no]],Table4[],22,FALSE),"Ready")</f>
        <v/>
      </c>
      <c r="BZ809" s="120">
        <f t="shared" si="152"/>
        <v>43475</v>
      </c>
      <c r="CA809" s="120" t="str">
        <f ca="1">IF(OR(Table2[[#This Row],[Saw Date]]=TODAY(),Table2[[#This Row],[Saw Date]]=TODAY()+1), Table2[[#This Row],[Saw Date]],IF(Table2[[#This Row],[Extrusion cut double saw]],"Done",""))</f>
        <v/>
      </c>
      <c r="CB809" s="120" t="str">
        <f ca="1">IF(OR(Table2[[#This Row],[Lens Date]]=TODAY(),Table2[[#This Row],[Lens Date]]=TODAY()+1), Table2[[#This Row],[Lens Date]],IF(Table2[[#This Row],[MSLens]]="Done","Done",""))</f>
        <v/>
      </c>
      <c r="CC809" s="120" t="str">
        <f ca="1">IF(OR(Table2[[#This Row],[Milling Date]]=TODAY(),Table2[[#This Row],[Milling Date]]=TODAY()+1), Table2[[#This Row],[Milling Date]],IF(Table2[[#This Row],[CNC Holes]]="Ready","Done",""))</f>
        <v/>
      </c>
      <c r="CD809" s="120" t="str">
        <f ca="1">IF(OR(Table2[[#This Row],[Welding Date]]=TODAY(),Table2[[#This Row],[Welding Date]]=TODAY()+1), Table2[[#This Row],[Welding Date]],IF(Table2[[#This Row],[Welding Corners]]="Ready","Done",""))</f>
        <v/>
      </c>
      <c r="CE809" s="120" t="str">
        <f ca="1">IF(OR(Table2[[#This Row],[Puching Date]]=TODAY(),Table2[[#This Row],[Puching Date]]=TODAY()+1), Table2[[#This Row],[Puching Date]],IF(Table2[[#This Row],[Punch Holes]]="Ready","Done",""))</f>
        <v/>
      </c>
      <c r="CF809" s="120" t="str">
        <f ca="1">IF(OR(Table2[[#This Row],[Housing Date2]]=TODAY(),Table2[[#This Row],[Housing Date2]]=TODAY()+1),Table2[[#This Row],[Housing Date2]],IF(Table2[[#This Row],[Body Assembly]],"Done",""))</f>
        <v/>
      </c>
      <c r="CG809" s="120" t="str">
        <f>_xlfn.IFNA(VLOOKUP(Table2[[#This Row],[Job-no]],Table4[],7,FALSE),"Done")</f>
        <v>Scheduled/Released</v>
      </c>
    </row>
    <row r="810" spans="1:85" x14ac:dyDescent="0.25">
      <c r="A810" s="39" t="str">
        <f>_xlfn.CONCAT(Table2[[#This Row],[Order]],"-",Table2[[#This Row],[Line]])</f>
        <v>77070-1</v>
      </c>
      <c r="B810" s="1">
        <v>43475</v>
      </c>
      <c r="C810" s="10">
        <v>77070</v>
      </c>
      <c r="D810" s="7" t="s">
        <v>2617</v>
      </c>
      <c r="E810" s="10">
        <v>1</v>
      </c>
      <c r="F810" s="10">
        <v>1</v>
      </c>
      <c r="G810" s="7" t="s">
        <v>165</v>
      </c>
      <c r="H810" s="10">
        <v>1</v>
      </c>
      <c r="I810" s="43" t="b">
        <v>1</v>
      </c>
      <c r="J810" s="43" t="b">
        <v>0</v>
      </c>
      <c r="K810" t="s">
        <v>114</v>
      </c>
      <c r="L810" s="43" t="b">
        <v>0</v>
      </c>
      <c r="M810" s="43" t="b">
        <v>1</v>
      </c>
      <c r="N810" s="43" t="b">
        <v>1</v>
      </c>
      <c r="O810" t="s">
        <v>114</v>
      </c>
      <c r="P810" t="s">
        <v>114</v>
      </c>
      <c r="Q810" t="s">
        <v>114</v>
      </c>
      <c r="R810" t="s">
        <v>114</v>
      </c>
      <c r="S810" t="s">
        <v>114</v>
      </c>
      <c r="T810" t="s">
        <v>114</v>
      </c>
      <c r="U810" t="s">
        <v>114</v>
      </c>
      <c r="V810" t="s">
        <v>114</v>
      </c>
      <c r="W810" s="5">
        <v>43472</v>
      </c>
      <c r="X810" s="7" t="s">
        <v>151</v>
      </c>
      <c r="Y810" s="7"/>
      <c r="Z810" s="7" t="s">
        <v>4617</v>
      </c>
      <c r="AA810" s="7" t="s">
        <v>125</v>
      </c>
      <c r="AB810" s="7" t="s">
        <v>74</v>
      </c>
      <c r="AC810" s="10">
        <v>12</v>
      </c>
      <c r="AD810" s="3" t="s">
        <v>5967</v>
      </c>
      <c r="AE810" s="4" t="s">
        <v>5968</v>
      </c>
      <c r="AF810" s="7"/>
      <c r="AG810" s="7" t="s">
        <v>114</v>
      </c>
      <c r="AH810" s="10">
        <v>1</v>
      </c>
      <c r="AI810" s="3" t="s">
        <v>74</v>
      </c>
      <c r="AJ810" t="s">
        <v>114</v>
      </c>
      <c r="AK810" t="s">
        <v>114</v>
      </c>
      <c r="AL810" s="43" t="b">
        <v>0</v>
      </c>
      <c r="AM810" s="3"/>
      <c r="AN810" s="3"/>
      <c r="AO810" s="43" t="b">
        <v>0</v>
      </c>
      <c r="AP810" s="3" t="b">
        <v>1</v>
      </c>
      <c r="AQ810" s="3">
        <f>VLOOKUP(Table2[[#This Row],[Job-no]],Table3[],26,FALSE)</f>
        <v>2750</v>
      </c>
      <c r="AR810" t="str">
        <f t="shared" si="148"/>
        <v>SCDI</v>
      </c>
      <c r="AS810" t="str">
        <f>VLOOKUP(AR810,Table1[],4,0)</f>
        <v>pendant</v>
      </c>
      <c r="AT810" t="str">
        <f>IF(BD810&gt;0,"Pattern",VLOOKUP(AR810,Table1[],5,0))</f>
        <v>Pattern</v>
      </c>
      <c r="AU810" s="34">
        <f>IF(AT810="Pattern",WORKDAY(Table2[[#This Row],[Scheduled Ship Date]],-10),WORKDAY(Table2[[#This Row],[Scheduled Ship Date]],-4))</f>
        <v>43461</v>
      </c>
      <c r="AV810" s="39">
        <f>IF(Table2[[#This Row],[Extrusion cut double saw]]=TRUE,IF(O810="ToDo",IF(AT810="Pattern",Table2[[#This Row],[Total Sections]]*0.4,Table2[[#This Row],[Total Sections]]*0.12),0),IF(AT810="Pattern",Table2[[#This Row],[Total Sections]]*4,Table2[[#This Row],[Total Sections]]*1.2))</f>
        <v>0</v>
      </c>
      <c r="AW810" s="42"/>
      <c r="AX810" s="42">
        <f>IF(AT810="Pattern",Table2[[#This Row],[Scheduled Ship Date]]-2,Table2[[#This Row],[Scheduled Ship Date]]-3)</f>
        <v>43473</v>
      </c>
      <c r="AY810" s="39">
        <f>IF(Table2[[#This Row],[Pattern]]="Pattern",Table2[[#This Row],[Total Sections]]*4.82,Table2[[#This Row],[Total Sections]]*0.5)</f>
        <v>4.82</v>
      </c>
      <c r="AZ810" s="42">
        <f t="shared" ca="1" si="155"/>
        <v>43469</v>
      </c>
      <c r="BA810" s="39">
        <f>((Table2[Total Sections]/Table2[Open Qty])-1)*Table2[Open Qty]*12.96</f>
        <v>0</v>
      </c>
      <c r="BB810" s="39"/>
      <c r="BC810" s="39" t="str">
        <f t="shared" si="149"/>
        <v>SCDI-750-500-80-30-SO-FL-K(2X10)-BLK-120-DP-1-CA(36)</v>
      </c>
      <c r="BD810" s="39">
        <f t="shared" si="150"/>
        <v>25</v>
      </c>
      <c r="BE810" s="39" t="b">
        <f>_xlfn.IFNA(VLOOKUP(Table2[[#This Row],[Job-no]],Table4[],9,FALSE),TRUE)</f>
        <v>1</v>
      </c>
      <c r="BF810" s="39"/>
      <c r="BG810" s="39" t="b">
        <f>_xlfn.IFNA(VLOOKUP(Table2[[#This Row],[Job-no]],Table4[],14,FALSE),TRUE)</f>
        <v>1</v>
      </c>
      <c r="BH810" s="39" t="str">
        <f>_xlfn.IFNA(VLOOKUP(Table2[[#This Row],[Job-no]],Table4[],11,FALSE),"Done")</f>
        <v/>
      </c>
      <c r="BI810" s="39">
        <f>IF(Table2[[#This Row],[Pattern]]="Pattern",VLOOKUP(Table2[[#This Row],[Product Code]],'Routing data'!$A$2:$W$470,13,FALSE),VLOOKUP(Table2[[#This Row],[Product Code]],'Routing data'!$A$2:$W$470,3,FALSE))</f>
        <v>0</v>
      </c>
      <c r="BJ810" s="39">
        <f>IF(Table2[[#This Row],[Pattern]]="Pattern",VLOOKUP(Table2[[#This Row],[Product Code]],'Routing data'!$A$2:$W$470,14,FALSE),VLOOKUP(Table2[[#This Row],[Product Code]],'Routing data'!$A$2:$W$470,4,FALSE))</f>
        <v>0</v>
      </c>
      <c r="BK810" s="39">
        <f>VLOOKUP(Table2[[#This Row],[Product Code]],'Routing data'!A$4:W$524,16,FALSE)</f>
        <v>0</v>
      </c>
      <c r="BL810" s="42" t="str">
        <f>IF(Table2[[#This Row],[Milling Required]]=0,"x",IF(AT810="Pattern",B810-10,B810-4))</f>
        <v>x</v>
      </c>
      <c r="BM810" s="39"/>
      <c r="BN810" s="42">
        <f t="shared" si="151"/>
        <v>43473</v>
      </c>
      <c r="BO810" s="39" t="str">
        <f>IF(Table2[[#This Row],[Milling]]="x","x",Table2[[#This Row],[Total Sections]]*2)</f>
        <v>x</v>
      </c>
      <c r="BP810" s="39">
        <f>IF(Table2[[#This Row],[Punching]]="x","x",Table2[Total Sections]*2)</f>
        <v>2</v>
      </c>
      <c r="BQ810" s="39">
        <f>IF(Table2[[#This Row],[Pattern]]="Pattern",Table2[Total Sections]*3,Table2[Total Sections]*1.5)</f>
        <v>3</v>
      </c>
      <c r="BR810" s="39"/>
      <c r="BS810" s="39"/>
      <c r="BT810" s="39"/>
      <c r="BU810" s="39"/>
      <c r="BV810" s="39" t="str">
        <f>_xlfn.IFNA(VLOOKUP(Table2[[#This Row],[Job-no]],Table4[],16,FALSE),"Ready")</f>
        <v/>
      </c>
      <c r="BW810" s="39" t="str">
        <f>_xlfn.IFNA(VLOOKUP(Table2[[#This Row],[Job-no]],Table4[],21,FALSE),"Ready")</f>
        <v/>
      </c>
      <c r="BX810" s="39" t="b">
        <f>_xlfn.IFNA(VLOOKUP(Table2[[#This Row],[Job-no]],Table4[],10,FALSE),TRUE)</f>
        <v>0</v>
      </c>
      <c r="BY810" s="39" t="str">
        <f>_xlfn.IFNA(VLOOKUP(Table2[[#This Row],[Job-no]],Table4[],22,FALSE),"Ready")</f>
        <v/>
      </c>
      <c r="BZ810" s="120">
        <f t="shared" si="152"/>
        <v>43475</v>
      </c>
      <c r="CA810" s="120" t="str">
        <f ca="1">IF(OR(Table2[[#This Row],[Saw Date]]=TODAY(),Table2[[#This Row],[Saw Date]]=TODAY()+1), Table2[[#This Row],[Saw Date]],IF(Table2[[#This Row],[Extrusion cut double saw]],"Done",""))</f>
        <v>Done</v>
      </c>
      <c r="CB810" s="120" t="str">
        <f ca="1">IF(OR(Table2[[#This Row],[Lens Date]]=TODAY(),Table2[[#This Row],[Lens Date]]=TODAY()+1), Table2[[#This Row],[Lens Date]],IF(Table2[[#This Row],[MSLens]]="Done","Done",""))</f>
        <v/>
      </c>
      <c r="CC810" s="120" t="str">
        <f ca="1">IF(OR(Table2[[#This Row],[Milling Date]]=TODAY(),Table2[[#This Row],[Milling Date]]=TODAY()+1), Table2[[#This Row],[Milling Date]],IF(Table2[[#This Row],[CNC Holes]]="Ready","Done",""))</f>
        <v/>
      </c>
      <c r="CD810" s="120" t="str">
        <f ca="1">IF(OR(Table2[[#This Row],[Welding Date]]=TODAY(),Table2[[#This Row],[Welding Date]]=TODAY()+1), Table2[[#This Row],[Welding Date]],IF(Table2[[#This Row],[Welding Corners]]="Ready","Done",""))</f>
        <v/>
      </c>
      <c r="CE810" s="120" t="str">
        <f ca="1">IF(OR(Table2[[#This Row],[Puching Date]]=TODAY(),Table2[[#This Row],[Puching Date]]=TODAY()+1), Table2[[#This Row],[Puching Date]],IF(Table2[[#This Row],[Punch Holes]]="Ready","Done",""))</f>
        <v/>
      </c>
      <c r="CF810" s="120" t="str">
        <f ca="1">IF(OR(Table2[[#This Row],[Housing Date2]]=TODAY(),Table2[[#This Row],[Housing Date2]]=TODAY()+1),Table2[[#This Row],[Housing Date2]],IF(Table2[[#This Row],[Body Assembly]],"Done",""))</f>
        <v/>
      </c>
      <c r="CG810" s="120" t="str">
        <f>_xlfn.IFNA(VLOOKUP(Table2[[#This Row],[Job-no]],Table4[],7,FALSE),"Done")</f>
        <v>Machine Shop Started</v>
      </c>
    </row>
    <row r="811" spans="1:85" x14ac:dyDescent="0.25">
      <c r="A811" s="39" t="str">
        <f>_xlfn.CONCAT(Table2[[#This Row],[Order]],"-",Table2[[#This Row],[Line]])</f>
        <v>77141-1</v>
      </c>
      <c r="B811" s="5">
        <v>43475</v>
      </c>
      <c r="C811" s="8">
        <v>77141</v>
      </c>
      <c r="D811" s="3" t="s">
        <v>4278</v>
      </c>
      <c r="E811" s="8">
        <v>1</v>
      </c>
      <c r="F811" s="8">
        <v>1</v>
      </c>
      <c r="G811" s="3" t="s">
        <v>42</v>
      </c>
      <c r="H811" s="8">
        <v>3</v>
      </c>
      <c r="I811" s="43" t="b">
        <v>0</v>
      </c>
      <c r="J811" s="43" t="b">
        <v>0</v>
      </c>
      <c r="K811" t="s">
        <v>114</v>
      </c>
      <c r="L811" s="43" t="b">
        <v>0</v>
      </c>
      <c r="M811" s="43" t="b">
        <v>0</v>
      </c>
      <c r="N811" s="43" t="b">
        <v>0</v>
      </c>
      <c r="O811" t="s">
        <v>114</v>
      </c>
      <c r="P811" t="s">
        <v>114</v>
      </c>
      <c r="Q811" t="s">
        <v>114</v>
      </c>
      <c r="R811" t="s">
        <v>114</v>
      </c>
      <c r="S811" t="s">
        <v>114</v>
      </c>
      <c r="T811" t="s">
        <v>114</v>
      </c>
      <c r="U811" t="s">
        <v>114</v>
      </c>
      <c r="V811" t="s">
        <v>114</v>
      </c>
      <c r="W811" s="5">
        <v>43472</v>
      </c>
      <c r="X811" s="3" t="s">
        <v>151</v>
      </c>
      <c r="Y811" s="3"/>
      <c r="Z811" s="3" t="s">
        <v>3767</v>
      </c>
      <c r="AA811" s="3" t="s">
        <v>114</v>
      </c>
      <c r="AB811" s="3" t="s">
        <v>74</v>
      </c>
      <c r="AC811" s="8">
        <v>15</v>
      </c>
      <c r="AD811" s="3" t="s">
        <v>5967</v>
      </c>
      <c r="AE811" s="4" t="s">
        <v>5968</v>
      </c>
      <c r="AF811" s="3"/>
      <c r="AG811" s="3" t="s">
        <v>114</v>
      </c>
      <c r="AH811" s="8">
        <v>3</v>
      </c>
      <c r="AI811" s="3" t="s">
        <v>74</v>
      </c>
      <c r="AJ811" t="s">
        <v>114</v>
      </c>
      <c r="AK811" t="s">
        <v>114</v>
      </c>
      <c r="AL811" s="43" t="b">
        <v>0</v>
      </c>
      <c r="AM811" s="3"/>
      <c r="AN811" s="3"/>
      <c r="AO811" s="43" t="b">
        <v>0</v>
      </c>
      <c r="AP811" s="3" t="b">
        <v>0</v>
      </c>
      <c r="AQ811" s="3">
        <f>VLOOKUP(Table2[[#This Row],[Job-no]],Table3[],26,FALSE)</f>
        <v>1680</v>
      </c>
      <c r="AR811" t="str">
        <f t="shared" si="148"/>
        <v>BBRLED</v>
      </c>
      <c r="AS811" t="str">
        <f>VLOOKUP(AR811,Table1[],4,0)</f>
        <v>recessed</v>
      </c>
      <c r="AT811">
        <f>IF(BD811&gt;0,"Pattern",VLOOKUP(AR811,Table1[],5,0))</f>
        <v>0</v>
      </c>
      <c r="AU811" s="34">
        <f>IF(AT811="Pattern",WORKDAY(Table2[[#This Row],[Scheduled Ship Date]],-10),WORKDAY(Table2[[#This Row],[Scheduled Ship Date]],-4))</f>
        <v>43469</v>
      </c>
      <c r="AV811" s="39">
        <f>IF(Table2[[#This Row],[Extrusion cut double saw]]=TRUE,IF(O811="ToDo",IF(AT811="Pattern",Table2[[#This Row],[Total Sections]]*0.4,Table2[[#This Row],[Total Sections]]*0.12),0),IF(AT811="Pattern",Table2[[#This Row],[Total Sections]]*4,Table2[[#This Row],[Total Sections]]*1.2))</f>
        <v>3.5999999999999996</v>
      </c>
      <c r="AW811" s="42">
        <f t="shared" ref="AW811:AW820" ca="1" si="156">TODAY()+2</f>
        <v>43469</v>
      </c>
      <c r="AX811" s="42">
        <f>IF(AT811="Pattern",Table2[[#This Row],[Scheduled Ship Date]]-2,Table2[[#This Row],[Scheduled Ship Date]]-3)</f>
        <v>43472</v>
      </c>
      <c r="AY811" s="39">
        <f>IF(Table2[[#This Row],[Pattern]]="Pattern",Table2[[#This Row],[Total Sections]]*4.82,Table2[[#This Row],[Total Sections]]*0.5)</f>
        <v>1.5</v>
      </c>
      <c r="AZ811" s="42">
        <f t="shared" ca="1" si="155"/>
        <v>43469</v>
      </c>
      <c r="BA811" s="39">
        <f>((Table2[Total Sections]/Table2[Open Qty])-1)*Table2[Open Qty]*12.96</f>
        <v>0</v>
      </c>
      <c r="BB811" s="39"/>
      <c r="BC811" s="39" t="str">
        <f t="shared" si="149"/>
        <v>BBRLED-500-80-35-FL-7-W-120-DP-1-DF</v>
      </c>
      <c r="BD811" s="39">
        <f t="shared" si="150"/>
        <v>0</v>
      </c>
      <c r="BE811" s="39" t="b">
        <f>_xlfn.IFNA(VLOOKUP(Table2[[#This Row],[Job-no]],Table4[],9,FALSE),TRUE)</f>
        <v>0</v>
      </c>
      <c r="BF811" s="39"/>
      <c r="BG811" s="39" t="b">
        <f>_xlfn.IFNA(VLOOKUP(Table2[[#This Row],[Job-no]],Table4[],14,FALSE),TRUE)</f>
        <v>0</v>
      </c>
      <c r="BH811" s="39" t="str">
        <f>_xlfn.IFNA(VLOOKUP(Table2[[#This Row],[Job-no]],Table4[],11,FALSE),"Done")</f>
        <v/>
      </c>
      <c r="BI811" s="39">
        <f>IF(Table2[[#This Row],[Pattern]]="Pattern",VLOOKUP(Table2[[#This Row],[Product Code]],'Routing data'!$A$2:$W$470,13,FALSE),VLOOKUP(Table2[[#This Row],[Product Code]],'Routing data'!$A$2:$W$470,3,FALSE))</f>
        <v>0</v>
      </c>
      <c r="BJ811" s="39">
        <f>IF(Table2[[#This Row],[Pattern]]="Pattern",VLOOKUP(Table2[[#This Row],[Product Code]],'Routing data'!$A$2:$W$470,14,FALSE),VLOOKUP(Table2[[#This Row],[Product Code]],'Routing data'!$A$2:$W$470,4,FALSE))</f>
        <v>3</v>
      </c>
      <c r="BK811" s="39">
        <f>VLOOKUP(Table2[[#This Row],[Product Code]],'Routing data'!A$4:W$524,16,FALSE)</f>
        <v>0</v>
      </c>
      <c r="BL811" s="42" t="str">
        <f>IF(Table2[[#This Row],[Milling Required]]=0,"x",IF(AT811="Pattern",B811-10,B811-4))</f>
        <v>x</v>
      </c>
      <c r="BM811" s="39"/>
      <c r="BN811" s="42">
        <f t="shared" si="151"/>
        <v>43472</v>
      </c>
      <c r="BO811" s="39" t="str">
        <f>IF(Table2[[#This Row],[Milling]]="x","x",Table2[[#This Row],[Total Sections]]*2)</f>
        <v>x</v>
      </c>
      <c r="BP811" s="39">
        <f>IF(Table2[[#This Row],[Punching]]="x","x",Table2[Total Sections]*2)</f>
        <v>6</v>
      </c>
      <c r="BQ811" s="39">
        <f>IF(Table2[[#This Row],[Pattern]]="Pattern",Table2[Total Sections]*3,Table2[Total Sections]*1.5)</f>
        <v>4.5</v>
      </c>
      <c r="BR811" s="39"/>
      <c r="BS811" s="39"/>
      <c r="BT811" s="39"/>
      <c r="BU811" s="39"/>
      <c r="BV811" s="39" t="str">
        <f>_xlfn.IFNA(VLOOKUP(Table2[[#This Row],[Job-no]],Table4[],16,FALSE),"Ready")</f>
        <v/>
      </c>
      <c r="BW811" s="39" t="str">
        <f>_xlfn.IFNA(VLOOKUP(Table2[[#This Row],[Job-no]],Table4[],21,FALSE),"Ready")</f>
        <v/>
      </c>
      <c r="BX811" s="39" t="b">
        <f>_xlfn.IFNA(VLOOKUP(Table2[[#This Row],[Job-no]],Table4[],10,FALSE),TRUE)</f>
        <v>0</v>
      </c>
      <c r="BY811" s="39" t="str">
        <f>_xlfn.IFNA(VLOOKUP(Table2[[#This Row],[Job-no]],Table4[],22,FALSE),"Ready")</f>
        <v/>
      </c>
      <c r="BZ811" s="120">
        <f t="shared" si="152"/>
        <v>43475</v>
      </c>
      <c r="CA811" s="120" t="str">
        <f ca="1">IF(OR(Table2[[#This Row],[Saw Date]]=TODAY(),Table2[[#This Row],[Saw Date]]=TODAY()+1), Table2[[#This Row],[Saw Date]],IF(Table2[[#This Row],[Extrusion cut double saw]],"Done",""))</f>
        <v/>
      </c>
      <c r="CB811" s="120" t="str">
        <f ca="1">IF(OR(Table2[[#This Row],[Lens Date]]=TODAY(),Table2[[#This Row],[Lens Date]]=TODAY()+1), Table2[[#This Row],[Lens Date]],IF(Table2[[#This Row],[MSLens]]="Done","Done",""))</f>
        <v/>
      </c>
      <c r="CC811" s="120" t="str">
        <f ca="1">IF(OR(Table2[[#This Row],[Milling Date]]=TODAY(),Table2[[#This Row],[Milling Date]]=TODAY()+1), Table2[[#This Row],[Milling Date]],IF(Table2[[#This Row],[CNC Holes]]="Ready","Done",""))</f>
        <v/>
      </c>
      <c r="CD811" s="120" t="str">
        <f ca="1">IF(OR(Table2[[#This Row],[Welding Date]]=TODAY(),Table2[[#This Row],[Welding Date]]=TODAY()+1), Table2[[#This Row],[Welding Date]],IF(Table2[[#This Row],[Welding Corners]]="Ready","Done",""))</f>
        <v/>
      </c>
      <c r="CE811" s="120" t="str">
        <f ca="1">IF(OR(Table2[[#This Row],[Puching Date]]=TODAY(),Table2[[#This Row],[Puching Date]]=TODAY()+1), Table2[[#This Row],[Puching Date]],IF(Table2[[#This Row],[Punch Holes]]="Ready","Done",""))</f>
        <v/>
      </c>
      <c r="CF811" s="120" t="str">
        <f ca="1">IF(OR(Table2[[#This Row],[Housing Date2]]=TODAY(),Table2[[#This Row],[Housing Date2]]=TODAY()+1),Table2[[#This Row],[Housing Date2]],IF(Table2[[#This Row],[Body Assembly]],"Done",""))</f>
        <v/>
      </c>
      <c r="CG811" s="120" t="str">
        <f>_xlfn.IFNA(VLOOKUP(Table2[[#This Row],[Job-no]],Table4[],7,FALSE),"Done")</f>
        <v>Scheduled/Released</v>
      </c>
    </row>
    <row r="812" spans="1:85" x14ac:dyDescent="0.25">
      <c r="A812" s="39" t="str">
        <f>_xlfn.CONCAT(Table2[[#This Row],[Order]],"-",Table2[[#This Row],[Line]])</f>
        <v>77141-2</v>
      </c>
      <c r="B812" s="5">
        <v>43475</v>
      </c>
      <c r="C812" s="8">
        <v>77141</v>
      </c>
      <c r="D812" s="3" t="s">
        <v>4280</v>
      </c>
      <c r="E812" s="8">
        <v>2</v>
      </c>
      <c r="F812" s="8">
        <v>1</v>
      </c>
      <c r="G812" s="3" t="s">
        <v>42</v>
      </c>
      <c r="H812" s="8">
        <v>1</v>
      </c>
      <c r="I812" s="43" t="b">
        <v>0</v>
      </c>
      <c r="J812" s="43" t="b">
        <v>0</v>
      </c>
      <c r="K812" t="s">
        <v>114</v>
      </c>
      <c r="L812" s="43" t="b">
        <v>0</v>
      </c>
      <c r="M812" s="43" t="b">
        <v>0</v>
      </c>
      <c r="N812" s="43" t="b">
        <v>0</v>
      </c>
      <c r="O812" t="s">
        <v>114</v>
      </c>
      <c r="P812" t="s">
        <v>114</v>
      </c>
      <c r="Q812" t="s">
        <v>114</v>
      </c>
      <c r="R812" t="s">
        <v>114</v>
      </c>
      <c r="S812" t="s">
        <v>114</v>
      </c>
      <c r="T812" t="s">
        <v>114</v>
      </c>
      <c r="U812" t="s">
        <v>114</v>
      </c>
      <c r="V812" t="s">
        <v>114</v>
      </c>
      <c r="W812" s="5">
        <v>43472</v>
      </c>
      <c r="X812" s="3" t="s">
        <v>151</v>
      </c>
      <c r="Y812" s="3"/>
      <c r="Z812" s="3" t="s">
        <v>179</v>
      </c>
      <c r="AA812" s="3" t="s">
        <v>114</v>
      </c>
      <c r="AB812" s="3" t="s">
        <v>74</v>
      </c>
      <c r="AC812" s="8">
        <v>15</v>
      </c>
      <c r="AD812" s="3" t="s">
        <v>5967</v>
      </c>
      <c r="AE812" s="4" t="s">
        <v>5968</v>
      </c>
      <c r="AF812" s="3"/>
      <c r="AG812" s="3" t="s">
        <v>114</v>
      </c>
      <c r="AH812" s="8">
        <v>1</v>
      </c>
      <c r="AI812" s="3" t="s">
        <v>74</v>
      </c>
      <c r="AJ812" t="s">
        <v>114</v>
      </c>
      <c r="AK812" t="s">
        <v>114</v>
      </c>
      <c r="AL812" s="43" t="b">
        <v>0</v>
      </c>
      <c r="AM812" s="3"/>
      <c r="AN812" s="3"/>
      <c r="AO812" s="43" t="b">
        <v>0</v>
      </c>
      <c r="AP812" s="3" t="b">
        <v>0</v>
      </c>
      <c r="AQ812" s="3">
        <f>VLOOKUP(Table2[[#This Row],[Job-no]],Table3[],26,FALSE)</f>
        <v>960</v>
      </c>
      <c r="AR812" t="str">
        <f t="shared" si="148"/>
        <v>BBRLED</v>
      </c>
      <c r="AS812" t="str">
        <f>VLOOKUP(AR812,Table1[],4,0)</f>
        <v>recessed</v>
      </c>
      <c r="AT812">
        <f>IF(BD812&gt;0,"Pattern",VLOOKUP(AR812,Table1[],5,0))</f>
        <v>0</v>
      </c>
      <c r="AU812" s="34">
        <f>IF(AT812="Pattern",WORKDAY(Table2[[#This Row],[Scheduled Ship Date]],-10),WORKDAY(Table2[[#This Row],[Scheduled Ship Date]],-4))</f>
        <v>43469</v>
      </c>
      <c r="AV812" s="39">
        <f>IF(Table2[[#This Row],[Extrusion cut double saw]]=TRUE,IF(O812="ToDo",IF(AT812="Pattern",Table2[[#This Row],[Total Sections]]*0.4,Table2[[#This Row],[Total Sections]]*0.12),0),IF(AT812="Pattern",Table2[[#This Row],[Total Sections]]*4,Table2[[#This Row],[Total Sections]]*1.2))</f>
        <v>1.2</v>
      </c>
      <c r="AW812" s="42">
        <f t="shared" ca="1" si="156"/>
        <v>43469</v>
      </c>
      <c r="AX812" s="42">
        <f>IF(AT812="Pattern",Table2[[#This Row],[Scheduled Ship Date]]-2,Table2[[#This Row],[Scheduled Ship Date]]-3)</f>
        <v>43472</v>
      </c>
      <c r="AY812" s="39">
        <f>IF(Table2[[#This Row],[Pattern]]="Pattern",Table2[[#This Row],[Total Sections]]*4.82,Table2[[#This Row],[Total Sections]]*0.5)</f>
        <v>0.5</v>
      </c>
      <c r="AZ812" s="42">
        <f t="shared" ca="1" si="155"/>
        <v>43469</v>
      </c>
      <c r="BA812" s="39">
        <f>((Table2[Total Sections]/Table2[Open Qty])-1)*Table2[Open Qty]*12.96</f>
        <v>0</v>
      </c>
      <c r="BB812" s="39"/>
      <c r="BC812" s="39" t="str">
        <f t="shared" si="149"/>
        <v>BBRLED-500-80-35-FL-12-W-120-DP-1-DF</v>
      </c>
      <c r="BD812" s="39">
        <f t="shared" si="150"/>
        <v>0</v>
      </c>
      <c r="BE812" s="39" t="b">
        <f>_xlfn.IFNA(VLOOKUP(Table2[[#This Row],[Job-no]],Table4[],9,FALSE),TRUE)</f>
        <v>0</v>
      </c>
      <c r="BF812" s="39"/>
      <c r="BG812" s="39" t="b">
        <f>_xlfn.IFNA(VLOOKUP(Table2[[#This Row],[Job-no]],Table4[],14,FALSE),TRUE)</f>
        <v>0</v>
      </c>
      <c r="BH812" s="39" t="str">
        <f>_xlfn.IFNA(VLOOKUP(Table2[[#This Row],[Job-no]],Table4[],11,FALSE),"Done")</f>
        <v/>
      </c>
      <c r="BI812" s="39">
        <f>IF(Table2[[#This Row],[Pattern]]="Pattern",VLOOKUP(Table2[[#This Row],[Product Code]],'Routing data'!$A$2:$W$470,13,FALSE),VLOOKUP(Table2[[#This Row],[Product Code]],'Routing data'!$A$2:$W$470,3,FALSE))</f>
        <v>0</v>
      </c>
      <c r="BJ812" s="39">
        <f>IF(Table2[[#This Row],[Pattern]]="Pattern",VLOOKUP(Table2[[#This Row],[Product Code]],'Routing data'!$A$2:$W$470,14,FALSE),VLOOKUP(Table2[[#This Row],[Product Code]],'Routing data'!$A$2:$W$470,4,FALSE))</f>
        <v>3</v>
      </c>
      <c r="BK812" s="39">
        <f>VLOOKUP(Table2[[#This Row],[Product Code]],'Routing data'!A$4:W$524,16,FALSE)</f>
        <v>0</v>
      </c>
      <c r="BL812" s="42" t="str">
        <f>IF(Table2[[#This Row],[Milling Required]]=0,"x",IF(AT812="Pattern",B812-10,B812-4))</f>
        <v>x</v>
      </c>
      <c r="BM812" s="39"/>
      <c r="BN812" s="42">
        <f t="shared" si="151"/>
        <v>43472</v>
      </c>
      <c r="BO812" s="39" t="str">
        <f>IF(Table2[[#This Row],[Milling]]="x","x",Table2[[#This Row],[Total Sections]]*2)</f>
        <v>x</v>
      </c>
      <c r="BP812" s="39">
        <f>IF(Table2[[#This Row],[Punching]]="x","x",Table2[Total Sections]*2)</f>
        <v>2</v>
      </c>
      <c r="BQ812" s="39">
        <f>IF(Table2[[#This Row],[Pattern]]="Pattern",Table2[Total Sections]*3,Table2[Total Sections]*1.5)</f>
        <v>1.5</v>
      </c>
      <c r="BR812" s="42"/>
      <c r="BS812" s="39"/>
      <c r="BT812" s="39"/>
      <c r="BU812" s="39"/>
      <c r="BV812" s="39" t="str">
        <f>_xlfn.IFNA(VLOOKUP(Table2[[#This Row],[Job-no]],Table4[],16,FALSE),"Ready")</f>
        <v/>
      </c>
      <c r="BW812" s="39" t="str">
        <f>_xlfn.IFNA(VLOOKUP(Table2[[#This Row],[Job-no]],Table4[],21,FALSE),"Ready")</f>
        <v/>
      </c>
      <c r="BX812" s="39" t="b">
        <f>_xlfn.IFNA(VLOOKUP(Table2[[#This Row],[Job-no]],Table4[],10,FALSE),TRUE)</f>
        <v>0</v>
      </c>
      <c r="BY812" s="39" t="str">
        <f>_xlfn.IFNA(VLOOKUP(Table2[[#This Row],[Job-no]],Table4[],22,FALSE),"Ready")</f>
        <v/>
      </c>
      <c r="BZ812" s="120">
        <f t="shared" si="152"/>
        <v>43475</v>
      </c>
      <c r="CA812" s="120" t="str">
        <f ca="1">IF(OR(Table2[[#This Row],[Saw Date]]=TODAY(),Table2[[#This Row],[Saw Date]]=TODAY()+1), Table2[[#This Row],[Saw Date]],IF(Table2[[#This Row],[Extrusion cut double saw]],"Done",""))</f>
        <v/>
      </c>
      <c r="CB812" s="120" t="str">
        <f ca="1">IF(OR(Table2[[#This Row],[Lens Date]]=TODAY(),Table2[[#This Row],[Lens Date]]=TODAY()+1), Table2[[#This Row],[Lens Date]],IF(Table2[[#This Row],[MSLens]]="Done","Done",""))</f>
        <v/>
      </c>
      <c r="CC812" s="120" t="str">
        <f ca="1">IF(OR(Table2[[#This Row],[Milling Date]]=TODAY(),Table2[[#This Row],[Milling Date]]=TODAY()+1), Table2[[#This Row],[Milling Date]],IF(Table2[[#This Row],[CNC Holes]]="Ready","Done",""))</f>
        <v/>
      </c>
      <c r="CD812" s="120" t="str">
        <f ca="1">IF(OR(Table2[[#This Row],[Welding Date]]=TODAY(),Table2[[#This Row],[Welding Date]]=TODAY()+1), Table2[[#This Row],[Welding Date]],IF(Table2[[#This Row],[Welding Corners]]="Ready","Done",""))</f>
        <v/>
      </c>
      <c r="CE812" s="120" t="str">
        <f ca="1">IF(OR(Table2[[#This Row],[Puching Date]]=TODAY(),Table2[[#This Row],[Puching Date]]=TODAY()+1), Table2[[#This Row],[Puching Date]],IF(Table2[[#This Row],[Punch Holes]]="Ready","Done",""))</f>
        <v/>
      </c>
      <c r="CF812" s="120" t="str">
        <f ca="1">IF(OR(Table2[[#This Row],[Housing Date2]]=TODAY(),Table2[[#This Row],[Housing Date2]]=TODAY()+1),Table2[[#This Row],[Housing Date2]],IF(Table2[[#This Row],[Body Assembly]],"Done",""))</f>
        <v/>
      </c>
      <c r="CG812" s="120" t="str">
        <f>_xlfn.IFNA(VLOOKUP(Table2[[#This Row],[Job-no]],Table4[],7,FALSE),"Done")</f>
        <v>Scheduled/Released</v>
      </c>
    </row>
    <row r="813" spans="1:85" x14ac:dyDescent="0.25">
      <c r="A813" s="39" t="str">
        <f>_xlfn.CONCAT(Table2[[#This Row],[Order]],"-",Table2[[#This Row],[Line]])</f>
        <v>77141-3</v>
      </c>
      <c r="B813" s="5">
        <v>43475</v>
      </c>
      <c r="C813" s="8">
        <v>77141</v>
      </c>
      <c r="D813" s="3" t="s">
        <v>4282</v>
      </c>
      <c r="E813" s="8">
        <v>3</v>
      </c>
      <c r="F813" s="8">
        <v>1</v>
      </c>
      <c r="G813" s="3" t="s">
        <v>42</v>
      </c>
      <c r="H813" s="8">
        <v>1</v>
      </c>
      <c r="I813" s="43" t="b">
        <v>0</v>
      </c>
      <c r="J813" s="43" t="b">
        <v>0</v>
      </c>
      <c r="K813" t="s">
        <v>114</v>
      </c>
      <c r="L813" s="43" t="b">
        <v>0</v>
      </c>
      <c r="M813" s="43" t="b">
        <v>0</v>
      </c>
      <c r="N813" s="43" t="b">
        <v>0</v>
      </c>
      <c r="O813" t="s">
        <v>114</v>
      </c>
      <c r="P813" t="s">
        <v>114</v>
      </c>
      <c r="Q813" t="s">
        <v>114</v>
      </c>
      <c r="R813" t="s">
        <v>114</v>
      </c>
      <c r="S813" t="s">
        <v>114</v>
      </c>
      <c r="T813" t="s">
        <v>114</v>
      </c>
      <c r="U813" t="s">
        <v>114</v>
      </c>
      <c r="V813" t="s">
        <v>114</v>
      </c>
      <c r="W813" s="5">
        <v>43472</v>
      </c>
      <c r="X813" s="3" t="s">
        <v>151</v>
      </c>
      <c r="Y813" s="3"/>
      <c r="Z813" s="3" t="s">
        <v>4023</v>
      </c>
      <c r="AA813" s="3" t="s">
        <v>114</v>
      </c>
      <c r="AB813" s="3" t="s">
        <v>74</v>
      </c>
      <c r="AC813" s="8">
        <v>15</v>
      </c>
      <c r="AD813" s="3" t="s">
        <v>5967</v>
      </c>
      <c r="AE813" s="4" t="s">
        <v>5968</v>
      </c>
      <c r="AF813" s="3"/>
      <c r="AG813" s="3" t="s">
        <v>114</v>
      </c>
      <c r="AH813" s="8">
        <v>2</v>
      </c>
      <c r="AI813" s="3" t="s">
        <v>74</v>
      </c>
      <c r="AJ813" t="s">
        <v>114</v>
      </c>
      <c r="AK813" t="s">
        <v>114</v>
      </c>
      <c r="AL813" s="43" t="b">
        <v>0</v>
      </c>
      <c r="AM813" s="3"/>
      <c r="AN813" s="3"/>
      <c r="AO813" s="43" t="b">
        <v>0</v>
      </c>
      <c r="AP813" s="3" t="b">
        <v>0</v>
      </c>
      <c r="AQ813" s="3">
        <f>VLOOKUP(Table2[[#This Row],[Job-no]],Table3[],26,FALSE)</f>
        <v>1008</v>
      </c>
      <c r="AR813" t="str">
        <f t="shared" si="148"/>
        <v>BBRLED</v>
      </c>
      <c r="AS813" t="str">
        <f>VLOOKUP(AR813,Table1[],4,0)</f>
        <v>recessed</v>
      </c>
      <c r="AT813">
        <f>IF(BD813&gt;0,"Pattern",VLOOKUP(AR813,Table1[],5,0))</f>
        <v>0</v>
      </c>
      <c r="AU813" s="34">
        <f>IF(AT813="Pattern",WORKDAY(Table2[[#This Row],[Scheduled Ship Date]],-10),WORKDAY(Table2[[#This Row],[Scheduled Ship Date]],-4))</f>
        <v>43469</v>
      </c>
      <c r="AV813" s="39">
        <f>IF(Table2[[#This Row],[Extrusion cut double saw]]=TRUE,IF(O813="ToDo",IF(AT813="Pattern",Table2[[#This Row],[Total Sections]]*0.4,Table2[[#This Row],[Total Sections]]*0.12),0),IF(AT813="Pattern",Table2[[#This Row],[Total Sections]]*4,Table2[[#This Row],[Total Sections]]*1.2))</f>
        <v>2.4</v>
      </c>
      <c r="AW813" s="42">
        <f t="shared" ca="1" si="156"/>
        <v>43469</v>
      </c>
      <c r="AX813" s="42">
        <f>IF(AT813="Pattern",Table2[[#This Row],[Scheduled Ship Date]]-2,Table2[[#This Row],[Scheduled Ship Date]]-3)</f>
        <v>43472</v>
      </c>
      <c r="AY813" s="39">
        <f>IF(Table2[[#This Row],[Pattern]]="Pattern",Table2[[#This Row],[Total Sections]]*4.82,Table2[[#This Row],[Total Sections]]*0.5)</f>
        <v>1</v>
      </c>
      <c r="AZ813" s="42">
        <f t="shared" ca="1" si="155"/>
        <v>43469</v>
      </c>
      <c r="BA813" s="39">
        <f>((Table2[Total Sections]/Table2[Open Qty])-1)*Table2[Open Qty]*12.96</f>
        <v>12.96</v>
      </c>
      <c r="BB813" s="39"/>
      <c r="BC813" s="39" t="str">
        <f t="shared" si="149"/>
        <v>BBRLED-500-80-35-FL-14-W-120-DP-1-DF</v>
      </c>
      <c r="BD813" s="39">
        <f t="shared" si="150"/>
        <v>0</v>
      </c>
      <c r="BE813" s="39" t="b">
        <f>_xlfn.IFNA(VLOOKUP(Table2[[#This Row],[Job-no]],Table4[],9,FALSE),TRUE)</f>
        <v>0</v>
      </c>
      <c r="BF813" s="39"/>
      <c r="BG813" s="39" t="b">
        <f>_xlfn.IFNA(VLOOKUP(Table2[[#This Row],[Job-no]],Table4[],14,FALSE),TRUE)</f>
        <v>0</v>
      </c>
      <c r="BH813" s="39" t="str">
        <f>_xlfn.IFNA(VLOOKUP(Table2[[#This Row],[Job-no]],Table4[],11,FALSE),"Done")</f>
        <v/>
      </c>
      <c r="BI813" s="39">
        <f>IF(Table2[[#This Row],[Pattern]]="Pattern",VLOOKUP(Table2[[#This Row],[Product Code]],'Routing data'!$A$2:$W$470,13,FALSE),VLOOKUP(Table2[[#This Row],[Product Code]],'Routing data'!$A$2:$W$470,3,FALSE))</f>
        <v>0</v>
      </c>
      <c r="BJ813" s="39">
        <f>IF(Table2[[#This Row],[Pattern]]="Pattern",VLOOKUP(Table2[[#This Row],[Product Code]],'Routing data'!$A$2:$W$470,14,FALSE),VLOOKUP(Table2[[#This Row],[Product Code]],'Routing data'!$A$2:$W$470,4,FALSE))</f>
        <v>3</v>
      </c>
      <c r="BK813" s="39">
        <f>VLOOKUP(Table2[[#This Row],[Product Code]],'Routing data'!A$4:W$524,16,FALSE)</f>
        <v>0</v>
      </c>
      <c r="BL813" s="42" t="str">
        <f>IF(Table2[[#This Row],[Milling Required]]=0,"x",IF(AT813="Pattern",B813-10,B813-4))</f>
        <v>x</v>
      </c>
      <c r="BM813" s="39"/>
      <c r="BN813" s="42">
        <f t="shared" si="151"/>
        <v>43472</v>
      </c>
      <c r="BO813" s="39" t="str">
        <f>IF(Table2[[#This Row],[Milling]]="x","x",Table2[[#This Row],[Total Sections]]*2)</f>
        <v>x</v>
      </c>
      <c r="BP813" s="39">
        <f>IF(Table2[[#This Row],[Punching]]="x","x",Table2[Total Sections]*2)</f>
        <v>4</v>
      </c>
      <c r="BQ813" s="39">
        <f>IF(Table2[[#This Row],[Pattern]]="Pattern",Table2[Total Sections]*3,Table2[Total Sections]*1.5)</f>
        <v>3</v>
      </c>
      <c r="BR813" s="39"/>
      <c r="BS813" s="39"/>
      <c r="BT813" s="39"/>
      <c r="BU813" s="39"/>
      <c r="BV813" s="39" t="str">
        <f>_xlfn.IFNA(VLOOKUP(Table2[[#This Row],[Job-no]],Table4[],16,FALSE),"Ready")</f>
        <v/>
      </c>
      <c r="BW813" s="39" t="str">
        <f>_xlfn.IFNA(VLOOKUP(Table2[[#This Row],[Job-no]],Table4[],21,FALSE),"Ready")</f>
        <v/>
      </c>
      <c r="BX813" s="39" t="b">
        <f>_xlfn.IFNA(VLOOKUP(Table2[[#This Row],[Job-no]],Table4[],10,FALSE),TRUE)</f>
        <v>0</v>
      </c>
      <c r="BY813" s="39" t="str">
        <f>_xlfn.IFNA(VLOOKUP(Table2[[#This Row],[Job-no]],Table4[],22,FALSE),"Ready")</f>
        <v/>
      </c>
      <c r="BZ813" s="120">
        <f t="shared" si="152"/>
        <v>43475</v>
      </c>
      <c r="CA813" s="120" t="str">
        <f ca="1">IF(OR(Table2[[#This Row],[Saw Date]]=TODAY(),Table2[[#This Row],[Saw Date]]=TODAY()+1), Table2[[#This Row],[Saw Date]],IF(Table2[[#This Row],[Extrusion cut double saw]],"Done",""))</f>
        <v/>
      </c>
      <c r="CB813" s="120" t="str">
        <f ca="1">IF(OR(Table2[[#This Row],[Lens Date]]=TODAY(),Table2[[#This Row],[Lens Date]]=TODAY()+1), Table2[[#This Row],[Lens Date]],IF(Table2[[#This Row],[MSLens]]="Done","Done",""))</f>
        <v/>
      </c>
      <c r="CC813" s="120" t="str">
        <f ca="1">IF(OR(Table2[[#This Row],[Milling Date]]=TODAY(),Table2[[#This Row],[Milling Date]]=TODAY()+1), Table2[[#This Row],[Milling Date]],IF(Table2[[#This Row],[CNC Holes]]="Ready","Done",""))</f>
        <v/>
      </c>
      <c r="CD813" s="120" t="str">
        <f ca="1">IF(OR(Table2[[#This Row],[Welding Date]]=TODAY(),Table2[[#This Row],[Welding Date]]=TODAY()+1), Table2[[#This Row],[Welding Date]],IF(Table2[[#This Row],[Welding Corners]]="Ready","Done",""))</f>
        <v/>
      </c>
      <c r="CE813" s="120" t="str">
        <f ca="1">IF(OR(Table2[[#This Row],[Puching Date]]=TODAY(),Table2[[#This Row],[Puching Date]]=TODAY()+1), Table2[[#This Row],[Puching Date]],IF(Table2[[#This Row],[Punch Holes]]="Ready","Done",""))</f>
        <v/>
      </c>
      <c r="CF813" s="120" t="str">
        <f ca="1">IF(OR(Table2[[#This Row],[Housing Date2]]=TODAY(),Table2[[#This Row],[Housing Date2]]=TODAY()+1),Table2[[#This Row],[Housing Date2]],IF(Table2[[#This Row],[Body Assembly]],"Done",""))</f>
        <v/>
      </c>
      <c r="CG813" s="120" t="str">
        <f>_xlfn.IFNA(VLOOKUP(Table2[[#This Row],[Job-no]],Table4[],7,FALSE),"Done")</f>
        <v>Scheduled/Released</v>
      </c>
    </row>
    <row r="814" spans="1:85" x14ac:dyDescent="0.25">
      <c r="A814" s="39" t="str">
        <f>_xlfn.CONCAT(Table2[[#This Row],[Order]],"-",Table2[[#This Row],[Line]])</f>
        <v>77141-4</v>
      </c>
      <c r="B814" s="5">
        <v>43475</v>
      </c>
      <c r="C814" s="8">
        <v>77141</v>
      </c>
      <c r="D814" s="3" t="s">
        <v>4284</v>
      </c>
      <c r="E814" s="8">
        <v>4</v>
      </c>
      <c r="F814" s="8">
        <v>1</v>
      </c>
      <c r="G814" s="3" t="s">
        <v>42</v>
      </c>
      <c r="H814" s="8">
        <v>1</v>
      </c>
      <c r="I814" s="43" t="b">
        <v>0</v>
      </c>
      <c r="J814" s="43" t="b">
        <v>0</v>
      </c>
      <c r="K814" t="s">
        <v>114</v>
      </c>
      <c r="L814" s="43" t="b">
        <v>0</v>
      </c>
      <c r="M814" s="43" t="b">
        <v>0</v>
      </c>
      <c r="N814" s="43" t="b">
        <v>0</v>
      </c>
      <c r="O814" t="s">
        <v>114</v>
      </c>
      <c r="P814" t="s">
        <v>114</v>
      </c>
      <c r="Q814" t="s">
        <v>114</v>
      </c>
      <c r="R814" t="s">
        <v>114</v>
      </c>
      <c r="S814" t="s">
        <v>114</v>
      </c>
      <c r="T814" t="s">
        <v>114</v>
      </c>
      <c r="U814" t="s">
        <v>114</v>
      </c>
      <c r="V814" t="s">
        <v>114</v>
      </c>
      <c r="W814" s="5">
        <v>43472</v>
      </c>
      <c r="X814" s="3" t="s">
        <v>151</v>
      </c>
      <c r="Y814" s="3"/>
      <c r="Z814" s="3" t="s">
        <v>109</v>
      </c>
      <c r="AA814" s="3" t="s">
        <v>114</v>
      </c>
      <c r="AB814" s="3" t="s">
        <v>74</v>
      </c>
      <c r="AC814" s="8">
        <v>15</v>
      </c>
      <c r="AD814" s="3" t="s">
        <v>5967</v>
      </c>
      <c r="AE814" s="4" t="s">
        <v>5968</v>
      </c>
      <c r="AF814" s="3"/>
      <c r="AG814" s="3" t="s">
        <v>114</v>
      </c>
      <c r="AH814" s="8">
        <v>2</v>
      </c>
      <c r="AI814" s="3" t="s">
        <v>74</v>
      </c>
      <c r="AJ814" t="s">
        <v>114</v>
      </c>
      <c r="AK814" t="s">
        <v>114</v>
      </c>
      <c r="AL814" s="43" t="b">
        <v>0</v>
      </c>
      <c r="AM814" s="3"/>
      <c r="AN814" s="3"/>
      <c r="AO814" s="43" t="b">
        <v>0</v>
      </c>
      <c r="AP814" s="3" t="b">
        <v>0</v>
      </c>
      <c r="AQ814" s="3">
        <f>VLOOKUP(Table2[[#This Row],[Job-no]],Table3[],26,FALSE)</f>
        <v>1152</v>
      </c>
      <c r="AR814" t="str">
        <f t="shared" si="148"/>
        <v>BBRLED</v>
      </c>
      <c r="AS814" t="str">
        <f>VLOOKUP(AR814,Table1[],4,0)</f>
        <v>recessed</v>
      </c>
      <c r="AT814">
        <f>IF(BD814&gt;0,"Pattern",VLOOKUP(AR814,Table1[],5,0))</f>
        <v>0</v>
      </c>
      <c r="AU814" s="34">
        <f>IF(AT814="Pattern",WORKDAY(Table2[[#This Row],[Scheduled Ship Date]],-10),WORKDAY(Table2[[#This Row],[Scheduled Ship Date]],-4))</f>
        <v>43469</v>
      </c>
      <c r="AV814" s="39">
        <f>IF(Table2[[#This Row],[Extrusion cut double saw]]=TRUE,IF(O814="ToDo",IF(AT814="Pattern",Table2[[#This Row],[Total Sections]]*0.4,Table2[[#This Row],[Total Sections]]*0.12),0),IF(AT814="Pattern",Table2[[#This Row],[Total Sections]]*4,Table2[[#This Row],[Total Sections]]*1.2))</f>
        <v>2.4</v>
      </c>
      <c r="AW814" s="42">
        <f t="shared" ca="1" si="156"/>
        <v>43469</v>
      </c>
      <c r="AX814" s="42">
        <f>IF(AT814="Pattern",Table2[[#This Row],[Scheduled Ship Date]]-2,Table2[[#This Row],[Scheduled Ship Date]]-3)</f>
        <v>43472</v>
      </c>
      <c r="AY814" s="39">
        <f>IF(Table2[[#This Row],[Pattern]]="Pattern",Table2[[#This Row],[Total Sections]]*4.82,Table2[[#This Row],[Total Sections]]*0.5)</f>
        <v>1</v>
      </c>
      <c r="AZ814" s="42">
        <f t="shared" ca="1" si="155"/>
        <v>43469</v>
      </c>
      <c r="BA814" s="39">
        <f>((Table2[Total Sections]/Table2[Open Qty])-1)*Table2[Open Qty]*12.96</f>
        <v>12.96</v>
      </c>
      <c r="BB814" s="39"/>
      <c r="BC814" s="39" t="str">
        <f t="shared" si="149"/>
        <v>BBRLED-500-80-35-FL-16-W-120-DP-1-DF</v>
      </c>
      <c r="BD814" s="39">
        <f t="shared" si="150"/>
        <v>0</v>
      </c>
      <c r="BE814" s="39" t="b">
        <f>_xlfn.IFNA(VLOOKUP(Table2[[#This Row],[Job-no]],Table4[],9,FALSE),TRUE)</f>
        <v>0</v>
      </c>
      <c r="BF814" s="39"/>
      <c r="BG814" s="39" t="b">
        <f>_xlfn.IFNA(VLOOKUP(Table2[[#This Row],[Job-no]],Table4[],14,FALSE),TRUE)</f>
        <v>0</v>
      </c>
      <c r="BH814" s="39" t="str">
        <f>_xlfn.IFNA(VLOOKUP(Table2[[#This Row],[Job-no]],Table4[],11,FALSE),"Done")</f>
        <v/>
      </c>
      <c r="BI814" s="39">
        <f>IF(Table2[[#This Row],[Pattern]]="Pattern",VLOOKUP(Table2[[#This Row],[Product Code]],'Routing data'!$A$2:$W$470,13,FALSE),VLOOKUP(Table2[[#This Row],[Product Code]],'Routing data'!$A$2:$W$470,3,FALSE))</f>
        <v>0</v>
      </c>
      <c r="BJ814" s="39">
        <f>IF(Table2[[#This Row],[Pattern]]="Pattern",VLOOKUP(Table2[[#This Row],[Product Code]],'Routing data'!$A$2:$W$470,14,FALSE),VLOOKUP(Table2[[#This Row],[Product Code]],'Routing data'!$A$2:$W$470,4,FALSE))</f>
        <v>3</v>
      </c>
      <c r="BK814" s="39">
        <f>VLOOKUP(Table2[[#This Row],[Product Code]],'Routing data'!A$4:W$524,16,FALSE)</f>
        <v>0</v>
      </c>
      <c r="BL814" s="42" t="str">
        <f>IF(Table2[[#This Row],[Milling Required]]=0,"x",IF(AT814="Pattern",B814-10,B814-4))</f>
        <v>x</v>
      </c>
      <c r="BM814" s="39"/>
      <c r="BN814" s="42">
        <f t="shared" si="151"/>
        <v>43472</v>
      </c>
      <c r="BO814" s="39" t="str">
        <f>IF(Table2[[#This Row],[Milling]]="x","x",Table2[[#This Row],[Total Sections]]*2)</f>
        <v>x</v>
      </c>
      <c r="BP814" s="39">
        <f>IF(Table2[[#This Row],[Punching]]="x","x",Table2[Total Sections]*2)</f>
        <v>4</v>
      </c>
      <c r="BQ814" s="39">
        <f>IF(Table2[[#This Row],[Pattern]]="Pattern",Table2[Total Sections]*3,Table2[Total Sections]*1.5)</f>
        <v>3</v>
      </c>
      <c r="BR814" s="39"/>
      <c r="BS814" s="39"/>
      <c r="BT814" s="39"/>
      <c r="BU814" s="39"/>
      <c r="BV814" s="39" t="str">
        <f>_xlfn.IFNA(VLOOKUP(Table2[[#This Row],[Job-no]],Table4[],16,FALSE),"Ready")</f>
        <v/>
      </c>
      <c r="BW814" s="39" t="str">
        <f>_xlfn.IFNA(VLOOKUP(Table2[[#This Row],[Job-no]],Table4[],21,FALSE),"Ready")</f>
        <v/>
      </c>
      <c r="BX814" s="39" t="b">
        <f>_xlfn.IFNA(VLOOKUP(Table2[[#This Row],[Job-no]],Table4[],10,FALSE),TRUE)</f>
        <v>0</v>
      </c>
      <c r="BY814" s="39" t="str">
        <f>_xlfn.IFNA(VLOOKUP(Table2[[#This Row],[Job-no]],Table4[],22,FALSE),"Ready")</f>
        <v/>
      </c>
      <c r="BZ814" s="120">
        <f t="shared" si="152"/>
        <v>43475</v>
      </c>
      <c r="CA814" s="120" t="str">
        <f ca="1">IF(OR(Table2[[#This Row],[Saw Date]]=TODAY(),Table2[[#This Row],[Saw Date]]=TODAY()+1), Table2[[#This Row],[Saw Date]],IF(Table2[[#This Row],[Extrusion cut double saw]],"Done",""))</f>
        <v/>
      </c>
      <c r="CB814" s="120" t="str">
        <f ca="1">IF(OR(Table2[[#This Row],[Lens Date]]=TODAY(),Table2[[#This Row],[Lens Date]]=TODAY()+1), Table2[[#This Row],[Lens Date]],IF(Table2[[#This Row],[MSLens]]="Done","Done",""))</f>
        <v/>
      </c>
      <c r="CC814" s="120" t="str">
        <f ca="1">IF(OR(Table2[[#This Row],[Milling Date]]=TODAY(),Table2[[#This Row],[Milling Date]]=TODAY()+1), Table2[[#This Row],[Milling Date]],IF(Table2[[#This Row],[CNC Holes]]="Ready","Done",""))</f>
        <v/>
      </c>
      <c r="CD814" s="120" t="str">
        <f ca="1">IF(OR(Table2[[#This Row],[Welding Date]]=TODAY(),Table2[[#This Row],[Welding Date]]=TODAY()+1), Table2[[#This Row],[Welding Date]],IF(Table2[[#This Row],[Welding Corners]]="Ready","Done",""))</f>
        <v/>
      </c>
      <c r="CE814" s="120" t="str">
        <f ca="1">IF(OR(Table2[[#This Row],[Puching Date]]=TODAY(),Table2[[#This Row],[Puching Date]]=TODAY()+1), Table2[[#This Row],[Puching Date]],IF(Table2[[#This Row],[Punch Holes]]="Ready","Done",""))</f>
        <v/>
      </c>
      <c r="CF814" s="120" t="str">
        <f ca="1">IF(OR(Table2[[#This Row],[Housing Date2]]=TODAY(),Table2[[#This Row],[Housing Date2]]=TODAY()+1),Table2[[#This Row],[Housing Date2]],IF(Table2[[#This Row],[Body Assembly]],"Done",""))</f>
        <v/>
      </c>
      <c r="CG814" s="120" t="str">
        <f>_xlfn.IFNA(VLOOKUP(Table2[[#This Row],[Job-no]],Table4[],7,FALSE),"Done")</f>
        <v>Scheduled/Released</v>
      </c>
    </row>
    <row r="815" spans="1:85" x14ac:dyDescent="0.25">
      <c r="A815" s="39" t="str">
        <f>_xlfn.CONCAT(Table2[[#This Row],[Order]],"-",Table2[[#This Row],[Line]])</f>
        <v>77141-5</v>
      </c>
      <c r="B815" s="5">
        <v>43475</v>
      </c>
      <c r="C815" s="8">
        <v>77141</v>
      </c>
      <c r="D815" s="3" t="s">
        <v>4286</v>
      </c>
      <c r="E815" s="8">
        <v>5</v>
      </c>
      <c r="F815" s="8">
        <v>1</v>
      </c>
      <c r="G815" s="3" t="s">
        <v>42</v>
      </c>
      <c r="H815" s="8">
        <v>1</v>
      </c>
      <c r="I815" s="43" t="b">
        <v>0</v>
      </c>
      <c r="J815" s="43" t="b">
        <v>0</v>
      </c>
      <c r="K815" t="s">
        <v>114</v>
      </c>
      <c r="L815" s="43" t="b">
        <v>0</v>
      </c>
      <c r="M815" s="43" t="b">
        <v>0</v>
      </c>
      <c r="N815" s="43" t="b">
        <v>0</v>
      </c>
      <c r="O815" t="s">
        <v>114</v>
      </c>
      <c r="P815" t="s">
        <v>114</v>
      </c>
      <c r="Q815" t="s">
        <v>114</v>
      </c>
      <c r="R815" t="s">
        <v>114</v>
      </c>
      <c r="S815" t="s">
        <v>114</v>
      </c>
      <c r="T815" t="s">
        <v>114</v>
      </c>
      <c r="U815" t="s">
        <v>114</v>
      </c>
      <c r="V815" t="s">
        <v>114</v>
      </c>
      <c r="W815" s="5">
        <v>43472</v>
      </c>
      <c r="X815" s="3" t="s">
        <v>151</v>
      </c>
      <c r="Y815" s="3"/>
      <c r="Z815" s="3" t="s">
        <v>4628</v>
      </c>
      <c r="AA815" s="3" t="s">
        <v>114</v>
      </c>
      <c r="AB815" s="3" t="s">
        <v>74</v>
      </c>
      <c r="AC815" s="8">
        <v>15</v>
      </c>
      <c r="AD815" s="3" t="s">
        <v>5967</v>
      </c>
      <c r="AE815" s="4" t="s">
        <v>5968</v>
      </c>
      <c r="AF815" s="3"/>
      <c r="AG815" s="3" t="s">
        <v>114</v>
      </c>
      <c r="AH815" s="8">
        <v>2</v>
      </c>
      <c r="AI815" s="3" t="s">
        <v>74</v>
      </c>
      <c r="AJ815" t="s">
        <v>114</v>
      </c>
      <c r="AK815" t="s">
        <v>114</v>
      </c>
      <c r="AL815" s="43" t="b">
        <v>0</v>
      </c>
      <c r="AM815" s="3"/>
      <c r="AN815" s="3"/>
      <c r="AO815" s="43" t="b">
        <v>0</v>
      </c>
      <c r="AP815" s="3" t="b">
        <v>0</v>
      </c>
      <c r="AQ815" s="3">
        <f>VLOOKUP(Table2[[#This Row],[Job-no]],Table3[],26,FALSE)</f>
        <v>1360</v>
      </c>
      <c r="AR815" t="str">
        <f t="shared" si="148"/>
        <v>BBRLED</v>
      </c>
      <c r="AS815" t="str">
        <f>VLOOKUP(AR815,Table1[],4,0)</f>
        <v>recessed</v>
      </c>
      <c r="AT815">
        <f>IF(BD815&gt;0,"Pattern",VLOOKUP(AR815,Table1[],5,0))</f>
        <v>0</v>
      </c>
      <c r="AU815" s="34">
        <f>IF(AT815="Pattern",WORKDAY(Table2[[#This Row],[Scheduled Ship Date]],-10),WORKDAY(Table2[[#This Row],[Scheduled Ship Date]],-4))</f>
        <v>43469</v>
      </c>
      <c r="AV815" s="39">
        <f>IF(Table2[[#This Row],[Extrusion cut double saw]]=TRUE,IF(O815="ToDo",IF(AT815="Pattern",Table2[[#This Row],[Total Sections]]*0.4,Table2[[#This Row],[Total Sections]]*0.12),0),IF(AT815="Pattern",Table2[[#This Row],[Total Sections]]*4,Table2[[#This Row],[Total Sections]]*1.2))</f>
        <v>2.4</v>
      </c>
      <c r="AW815" s="42">
        <f t="shared" ca="1" si="156"/>
        <v>43469</v>
      </c>
      <c r="AX815" s="42">
        <f>IF(AT815="Pattern",Table2[[#This Row],[Scheduled Ship Date]]-2,Table2[[#This Row],[Scheduled Ship Date]]-3)</f>
        <v>43472</v>
      </c>
      <c r="AY815" s="39">
        <f>IF(Table2[[#This Row],[Pattern]]="Pattern",Table2[[#This Row],[Total Sections]]*4.82,Table2[[#This Row],[Total Sections]]*0.5)</f>
        <v>1</v>
      </c>
      <c r="AZ815" s="42">
        <f t="shared" ca="1" si="155"/>
        <v>43469</v>
      </c>
      <c r="BA815" s="39">
        <f>((Table2[Total Sections]/Table2[Open Qty])-1)*Table2[Open Qty]*12.96</f>
        <v>12.96</v>
      </c>
      <c r="BB815" s="39"/>
      <c r="BC815" s="39" t="str">
        <f t="shared" si="149"/>
        <v>BBRLED-500-80-35-FL-17-W-120-DP-1-DF</v>
      </c>
      <c r="BD815" s="39">
        <f t="shared" si="150"/>
        <v>0</v>
      </c>
      <c r="BE815" s="39" t="b">
        <f>_xlfn.IFNA(VLOOKUP(Table2[[#This Row],[Job-no]],Table4[],9,FALSE),TRUE)</f>
        <v>0</v>
      </c>
      <c r="BF815" s="39"/>
      <c r="BG815" s="39" t="b">
        <f>_xlfn.IFNA(VLOOKUP(Table2[[#This Row],[Job-no]],Table4[],14,FALSE),TRUE)</f>
        <v>0</v>
      </c>
      <c r="BH815" s="39" t="str">
        <f>_xlfn.IFNA(VLOOKUP(Table2[[#This Row],[Job-no]],Table4[],11,FALSE),"Done")</f>
        <v/>
      </c>
      <c r="BI815" s="39">
        <f>IF(Table2[[#This Row],[Pattern]]="Pattern",VLOOKUP(Table2[[#This Row],[Product Code]],'Routing data'!$A$2:$W$470,13,FALSE),VLOOKUP(Table2[[#This Row],[Product Code]],'Routing data'!$A$2:$W$470,3,FALSE))</f>
        <v>0</v>
      </c>
      <c r="BJ815" s="39">
        <f>IF(Table2[[#This Row],[Pattern]]="Pattern",VLOOKUP(Table2[[#This Row],[Product Code]],'Routing data'!$A$2:$W$470,14,FALSE),VLOOKUP(Table2[[#This Row],[Product Code]],'Routing data'!$A$2:$W$470,4,FALSE))</f>
        <v>3</v>
      </c>
      <c r="BK815" s="39">
        <f>VLOOKUP(Table2[[#This Row],[Product Code]],'Routing data'!A$4:W$524,16,FALSE)</f>
        <v>0</v>
      </c>
      <c r="BL815" s="42" t="str">
        <f>IF(Table2[[#This Row],[Milling Required]]=0,"x",IF(AT815="Pattern",B815-10,B815-4))</f>
        <v>x</v>
      </c>
      <c r="BM815" s="39"/>
      <c r="BN815" s="42">
        <f t="shared" si="151"/>
        <v>43472</v>
      </c>
      <c r="BO815" s="39" t="str">
        <f>IF(Table2[[#This Row],[Milling]]="x","x",Table2[[#This Row],[Total Sections]]*2)</f>
        <v>x</v>
      </c>
      <c r="BP815" s="39">
        <f>IF(Table2[[#This Row],[Punching]]="x","x",Table2[Total Sections]*2)</f>
        <v>4</v>
      </c>
      <c r="BQ815" s="39">
        <f>IF(Table2[[#This Row],[Pattern]]="Pattern",Table2[Total Sections]*3,Table2[Total Sections]*1.5)</f>
        <v>3</v>
      </c>
      <c r="BR815" s="42"/>
      <c r="BS815" s="39"/>
      <c r="BT815" s="39"/>
      <c r="BU815" s="39"/>
      <c r="BV815" s="39" t="str">
        <f>_xlfn.IFNA(VLOOKUP(Table2[[#This Row],[Job-no]],Table4[],16,FALSE),"Ready")</f>
        <v/>
      </c>
      <c r="BW815" s="39" t="str">
        <f>_xlfn.IFNA(VLOOKUP(Table2[[#This Row],[Job-no]],Table4[],21,FALSE),"Ready")</f>
        <v/>
      </c>
      <c r="BX815" s="39" t="b">
        <f>_xlfn.IFNA(VLOOKUP(Table2[[#This Row],[Job-no]],Table4[],10,FALSE),TRUE)</f>
        <v>0</v>
      </c>
      <c r="BY815" s="39" t="str">
        <f>_xlfn.IFNA(VLOOKUP(Table2[[#This Row],[Job-no]],Table4[],22,FALSE),"Ready")</f>
        <v/>
      </c>
      <c r="BZ815" s="120">
        <f t="shared" si="152"/>
        <v>43475</v>
      </c>
      <c r="CA815" s="120" t="str">
        <f ca="1">IF(OR(Table2[[#This Row],[Saw Date]]=TODAY(),Table2[[#This Row],[Saw Date]]=TODAY()+1), Table2[[#This Row],[Saw Date]],IF(Table2[[#This Row],[Extrusion cut double saw]],"Done",""))</f>
        <v/>
      </c>
      <c r="CB815" s="120" t="str">
        <f ca="1">IF(OR(Table2[[#This Row],[Lens Date]]=TODAY(),Table2[[#This Row],[Lens Date]]=TODAY()+1), Table2[[#This Row],[Lens Date]],IF(Table2[[#This Row],[MSLens]]="Done","Done",""))</f>
        <v/>
      </c>
      <c r="CC815" s="120" t="str">
        <f ca="1">IF(OR(Table2[[#This Row],[Milling Date]]=TODAY(),Table2[[#This Row],[Milling Date]]=TODAY()+1), Table2[[#This Row],[Milling Date]],IF(Table2[[#This Row],[CNC Holes]]="Ready","Done",""))</f>
        <v/>
      </c>
      <c r="CD815" s="120" t="str">
        <f ca="1">IF(OR(Table2[[#This Row],[Welding Date]]=TODAY(),Table2[[#This Row],[Welding Date]]=TODAY()+1), Table2[[#This Row],[Welding Date]],IF(Table2[[#This Row],[Welding Corners]]="Ready","Done",""))</f>
        <v/>
      </c>
      <c r="CE815" s="120" t="str">
        <f ca="1">IF(OR(Table2[[#This Row],[Puching Date]]=TODAY(),Table2[[#This Row],[Puching Date]]=TODAY()+1), Table2[[#This Row],[Puching Date]],IF(Table2[[#This Row],[Punch Holes]]="Ready","Done",""))</f>
        <v/>
      </c>
      <c r="CF815" s="120" t="str">
        <f ca="1">IF(OR(Table2[[#This Row],[Housing Date2]]=TODAY(),Table2[[#This Row],[Housing Date2]]=TODAY()+1),Table2[[#This Row],[Housing Date2]],IF(Table2[[#This Row],[Body Assembly]],"Done",""))</f>
        <v/>
      </c>
      <c r="CG815" s="120" t="str">
        <f>_xlfn.IFNA(VLOOKUP(Table2[[#This Row],[Job-no]],Table4[],7,FALSE),"Done")</f>
        <v>Scheduled/Released</v>
      </c>
    </row>
    <row r="816" spans="1:85" x14ac:dyDescent="0.25">
      <c r="A816" s="39" t="str">
        <f>_xlfn.CONCAT(Table2[[#This Row],[Order]],"-",Table2[[#This Row],[Line]])</f>
        <v>77141-7</v>
      </c>
      <c r="B816" s="5">
        <v>43475</v>
      </c>
      <c r="C816" s="8">
        <v>77141</v>
      </c>
      <c r="D816" s="3" t="s">
        <v>4288</v>
      </c>
      <c r="E816" s="8">
        <v>7</v>
      </c>
      <c r="F816" s="8">
        <v>1</v>
      </c>
      <c r="G816" s="3" t="s">
        <v>42</v>
      </c>
      <c r="H816" s="8">
        <v>6</v>
      </c>
      <c r="I816" s="43" t="b">
        <v>0</v>
      </c>
      <c r="J816" s="43" t="b">
        <v>0</v>
      </c>
      <c r="K816" t="s">
        <v>114</v>
      </c>
      <c r="L816" s="43" t="b">
        <v>0</v>
      </c>
      <c r="M816" s="43" t="b">
        <v>0</v>
      </c>
      <c r="N816" s="43" t="b">
        <v>0</v>
      </c>
      <c r="O816" t="s">
        <v>114</v>
      </c>
      <c r="P816" t="s">
        <v>114</v>
      </c>
      <c r="Q816" t="s">
        <v>114</v>
      </c>
      <c r="R816" t="s">
        <v>114</v>
      </c>
      <c r="S816" t="s">
        <v>114</v>
      </c>
      <c r="T816" t="s">
        <v>114</v>
      </c>
      <c r="U816" t="s">
        <v>114</v>
      </c>
      <c r="V816" t="s">
        <v>114</v>
      </c>
      <c r="W816" s="5">
        <v>43472</v>
      </c>
      <c r="X816" s="3" t="s">
        <v>151</v>
      </c>
      <c r="Y816" s="3"/>
      <c r="Z816" s="3" t="s">
        <v>175</v>
      </c>
      <c r="AA816" s="3" t="s">
        <v>114</v>
      </c>
      <c r="AB816" s="3" t="s">
        <v>74</v>
      </c>
      <c r="AC816" s="8">
        <v>15</v>
      </c>
      <c r="AD816" s="3" t="s">
        <v>5967</v>
      </c>
      <c r="AE816" s="4" t="s">
        <v>5968</v>
      </c>
      <c r="AF816" s="3"/>
      <c r="AG816" s="3" t="s">
        <v>114</v>
      </c>
      <c r="AH816" s="8">
        <v>6</v>
      </c>
      <c r="AI816" s="3" t="s">
        <v>74</v>
      </c>
      <c r="AJ816" t="s">
        <v>114</v>
      </c>
      <c r="AK816" t="s">
        <v>114</v>
      </c>
      <c r="AL816" s="43" t="b">
        <v>0</v>
      </c>
      <c r="AM816" s="3"/>
      <c r="AN816" s="3"/>
      <c r="AO816" s="43" t="b">
        <v>0</v>
      </c>
      <c r="AP816" s="3" t="b">
        <v>0</v>
      </c>
      <c r="AQ816" s="3">
        <f>VLOOKUP(Table2[[#This Row],[Job-no]],Table3[],26,FALSE)</f>
        <v>3840</v>
      </c>
      <c r="AR816" t="str">
        <f t="shared" si="148"/>
        <v>BBRLED</v>
      </c>
      <c r="AS816" t="str">
        <f>VLOOKUP(AR816,Table1[],4,0)</f>
        <v>recessed</v>
      </c>
      <c r="AT816">
        <f>IF(BD816&gt;0,"Pattern",VLOOKUP(AR816,Table1[],5,0))</f>
        <v>0</v>
      </c>
      <c r="AU816" s="34">
        <f>IF(AT816="Pattern",WORKDAY(Table2[[#This Row],[Scheduled Ship Date]],-10),WORKDAY(Table2[[#This Row],[Scheduled Ship Date]],-4))</f>
        <v>43469</v>
      </c>
      <c r="AV816" s="39">
        <f>IF(Table2[[#This Row],[Extrusion cut double saw]]=TRUE,IF(O816="ToDo",IF(AT816="Pattern",Table2[[#This Row],[Total Sections]]*0.4,Table2[[#This Row],[Total Sections]]*0.12),0),IF(AT816="Pattern",Table2[[#This Row],[Total Sections]]*4,Table2[[#This Row],[Total Sections]]*1.2))</f>
        <v>7.1999999999999993</v>
      </c>
      <c r="AW816" s="42">
        <f t="shared" ca="1" si="156"/>
        <v>43469</v>
      </c>
      <c r="AX816" s="42">
        <f>IF(AT816="Pattern",Table2[[#This Row],[Scheduled Ship Date]]-2,Table2[[#This Row],[Scheduled Ship Date]]-3)</f>
        <v>43472</v>
      </c>
      <c r="AY816" s="39">
        <f>IF(Table2[[#This Row],[Pattern]]="Pattern",Table2[[#This Row],[Total Sections]]*4.82,Table2[[#This Row],[Total Sections]]*0.5)</f>
        <v>3</v>
      </c>
      <c r="AZ816" s="42">
        <f t="shared" ca="1" si="155"/>
        <v>43469</v>
      </c>
      <c r="BA816" s="39">
        <f>((Table2[Total Sections]/Table2[Open Qty])-1)*Table2[Open Qty]*12.96</f>
        <v>0</v>
      </c>
      <c r="BB816" s="39"/>
      <c r="BC816" s="39" t="str">
        <f t="shared" si="149"/>
        <v>BBRLED-500-80-35-FL-8-W-120-DP-1-DF</v>
      </c>
      <c r="BD816" s="39">
        <f t="shared" si="150"/>
        <v>0</v>
      </c>
      <c r="BE816" s="39" t="b">
        <f>_xlfn.IFNA(VLOOKUP(Table2[[#This Row],[Job-no]],Table4[],9,FALSE),TRUE)</f>
        <v>0</v>
      </c>
      <c r="BF816" s="39"/>
      <c r="BG816" s="39" t="b">
        <f>_xlfn.IFNA(VLOOKUP(Table2[[#This Row],[Job-no]],Table4[],14,FALSE),TRUE)</f>
        <v>0</v>
      </c>
      <c r="BH816" s="39" t="str">
        <f>_xlfn.IFNA(VLOOKUP(Table2[[#This Row],[Job-no]],Table4[],11,FALSE),"Done")</f>
        <v/>
      </c>
      <c r="BI816" s="39">
        <f>IF(Table2[[#This Row],[Pattern]]="Pattern",VLOOKUP(Table2[[#This Row],[Product Code]],'Routing data'!$A$2:$W$470,13,FALSE),VLOOKUP(Table2[[#This Row],[Product Code]],'Routing data'!$A$2:$W$470,3,FALSE))</f>
        <v>0</v>
      </c>
      <c r="BJ816" s="39">
        <f>IF(Table2[[#This Row],[Pattern]]="Pattern",VLOOKUP(Table2[[#This Row],[Product Code]],'Routing data'!$A$2:$W$470,14,FALSE),VLOOKUP(Table2[[#This Row],[Product Code]],'Routing data'!$A$2:$W$470,4,FALSE))</f>
        <v>3</v>
      </c>
      <c r="BK816" s="39">
        <f>VLOOKUP(Table2[[#This Row],[Product Code]],'Routing data'!A$4:W$524,16,FALSE)</f>
        <v>0</v>
      </c>
      <c r="BL816" s="42" t="str">
        <f>IF(Table2[[#This Row],[Milling Required]]=0,"x",IF(AT816="Pattern",B816-10,B816-4))</f>
        <v>x</v>
      </c>
      <c r="BM816" s="39"/>
      <c r="BN816" s="42">
        <f t="shared" si="151"/>
        <v>43472</v>
      </c>
      <c r="BO816" s="39" t="str">
        <f>IF(Table2[[#This Row],[Milling]]="x","x",Table2[[#This Row],[Total Sections]]*2)</f>
        <v>x</v>
      </c>
      <c r="BP816" s="39">
        <f>IF(Table2[[#This Row],[Punching]]="x","x",Table2[Total Sections]*2)</f>
        <v>12</v>
      </c>
      <c r="BQ816" s="39">
        <f>IF(Table2[[#This Row],[Pattern]]="Pattern",Table2[Total Sections]*3,Table2[Total Sections]*1.5)</f>
        <v>9</v>
      </c>
      <c r="BR816" s="42"/>
      <c r="BS816" s="39"/>
      <c r="BT816" s="39"/>
      <c r="BU816" s="39"/>
      <c r="BV816" s="39" t="str">
        <f>_xlfn.IFNA(VLOOKUP(Table2[[#This Row],[Job-no]],Table4[],16,FALSE),"Ready")</f>
        <v/>
      </c>
      <c r="BW816" s="39" t="str">
        <f>_xlfn.IFNA(VLOOKUP(Table2[[#This Row],[Job-no]],Table4[],21,FALSE),"Ready")</f>
        <v/>
      </c>
      <c r="BX816" s="39" t="b">
        <f>_xlfn.IFNA(VLOOKUP(Table2[[#This Row],[Job-no]],Table4[],10,FALSE),TRUE)</f>
        <v>0</v>
      </c>
      <c r="BY816" s="39" t="str">
        <f>_xlfn.IFNA(VLOOKUP(Table2[[#This Row],[Job-no]],Table4[],22,FALSE),"Ready")</f>
        <v/>
      </c>
      <c r="BZ816" s="120">
        <f t="shared" si="152"/>
        <v>43475</v>
      </c>
      <c r="CA816" s="120" t="str">
        <f ca="1">IF(OR(Table2[[#This Row],[Saw Date]]=TODAY(),Table2[[#This Row],[Saw Date]]=TODAY()+1), Table2[[#This Row],[Saw Date]],IF(Table2[[#This Row],[Extrusion cut double saw]],"Done",""))</f>
        <v/>
      </c>
      <c r="CB816" s="120" t="str">
        <f ca="1">IF(OR(Table2[[#This Row],[Lens Date]]=TODAY(),Table2[[#This Row],[Lens Date]]=TODAY()+1), Table2[[#This Row],[Lens Date]],IF(Table2[[#This Row],[MSLens]]="Done","Done",""))</f>
        <v/>
      </c>
      <c r="CC816" s="120" t="str">
        <f ca="1">IF(OR(Table2[[#This Row],[Milling Date]]=TODAY(),Table2[[#This Row],[Milling Date]]=TODAY()+1), Table2[[#This Row],[Milling Date]],IF(Table2[[#This Row],[CNC Holes]]="Ready","Done",""))</f>
        <v/>
      </c>
      <c r="CD816" s="120" t="str">
        <f ca="1">IF(OR(Table2[[#This Row],[Welding Date]]=TODAY(),Table2[[#This Row],[Welding Date]]=TODAY()+1), Table2[[#This Row],[Welding Date]],IF(Table2[[#This Row],[Welding Corners]]="Ready","Done",""))</f>
        <v/>
      </c>
      <c r="CE816" s="120" t="str">
        <f ca="1">IF(OR(Table2[[#This Row],[Puching Date]]=TODAY(),Table2[[#This Row],[Puching Date]]=TODAY()+1), Table2[[#This Row],[Puching Date]],IF(Table2[[#This Row],[Punch Holes]]="Ready","Done",""))</f>
        <v/>
      </c>
      <c r="CF816" s="120" t="str">
        <f ca="1">IF(OR(Table2[[#This Row],[Housing Date2]]=TODAY(),Table2[[#This Row],[Housing Date2]]=TODAY()+1),Table2[[#This Row],[Housing Date2]],IF(Table2[[#This Row],[Body Assembly]],"Done",""))</f>
        <v/>
      </c>
      <c r="CG816" s="120" t="str">
        <f>_xlfn.IFNA(VLOOKUP(Table2[[#This Row],[Job-no]],Table4[],7,FALSE),"Done")</f>
        <v>Scheduled/Released</v>
      </c>
    </row>
    <row r="817" spans="1:85" x14ac:dyDescent="0.25">
      <c r="A817" s="39" t="str">
        <f>_xlfn.CONCAT(Table2[[#This Row],[Order]],"-",Table2[[#This Row],[Line]])</f>
        <v>77157-4</v>
      </c>
      <c r="B817" s="1">
        <v>43475</v>
      </c>
      <c r="C817" s="10">
        <v>77157</v>
      </c>
      <c r="D817" s="7" t="s">
        <v>2812</v>
      </c>
      <c r="E817" s="10">
        <v>4</v>
      </c>
      <c r="F817" s="10">
        <v>1</v>
      </c>
      <c r="G817" s="7" t="s">
        <v>165</v>
      </c>
      <c r="H817" s="10">
        <v>2</v>
      </c>
      <c r="I817" s="43" t="b">
        <v>1</v>
      </c>
      <c r="J817" s="43" t="b">
        <v>0</v>
      </c>
      <c r="K817" t="s">
        <v>135</v>
      </c>
      <c r="L817" s="43" t="b">
        <v>0</v>
      </c>
      <c r="M817" s="43" t="b">
        <v>1</v>
      </c>
      <c r="N817" s="43" t="b">
        <v>0</v>
      </c>
      <c r="O817" t="s">
        <v>114</v>
      </c>
      <c r="P817" t="s">
        <v>114</v>
      </c>
      <c r="Q817" t="s">
        <v>114</v>
      </c>
      <c r="R817" t="s">
        <v>114</v>
      </c>
      <c r="S817" t="s">
        <v>114</v>
      </c>
      <c r="T817" t="s">
        <v>114</v>
      </c>
      <c r="U817" t="s">
        <v>114</v>
      </c>
      <c r="V817" t="s">
        <v>114</v>
      </c>
      <c r="W817" s="5">
        <v>43472</v>
      </c>
      <c r="X817" s="7" t="s">
        <v>151</v>
      </c>
      <c r="Y817" s="7"/>
      <c r="Z817" s="7" t="s">
        <v>126</v>
      </c>
      <c r="AA817" s="7" t="s">
        <v>114</v>
      </c>
      <c r="AB817" s="7" t="s">
        <v>74</v>
      </c>
      <c r="AC817" s="10">
        <v>7</v>
      </c>
      <c r="AD817" s="3" t="s">
        <v>5967</v>
      </c>
      <c r="AE817" s="4" t="s">
        <v>5968</v>
      </c>
      <c r="AF817" s="7"/>
      <c r="AG817" s="7" t="s">
        <v>114</v>
      </c>
      <c r="AH817" s="10">
        <v>2</v>
      </c>
      <c r="AI817" s="3" t="s">
        <v>74</v>
      </c>
      <c r="AJ817" t="s">
        <v>114</v>
      </c>
      <c r="AK817" t="s">
        <v>114</v>
      </c>
      <c r="AL817" s="43" t="b">
        <v>0</v>
      </c>
      <c r="AM817" s="3"/>
      <c r="AN817" s="3"/>
      <c r="AO817" s="43" t="b">
        <v>0</v>
      </c>
      <c r="AP817" s="3" t="b">
        <v>0</v>
      </c>
      <c r="AQ817" s="3">
        <f>VLOOKUP(Table2[[#This Row],[Job-no]],Table3[],26,FALSE)</f>
        <v>2215.56</v>
      </c>
      <c r="AR817" t="str">
        <f t="shared" si="148"/>
        <v>BBDLED</v>
      </c>
      <c r="AS817" t="str">
        <f>VLOOKUP(AR817,Table1[],4,0)</f>
        <v>pendant</v>
      </c>
      <c r="AT817">
        <f>IF(BD817&gt;0,"Pattern",VLOOKUP(AR817,Table1[],5,0))</f>
        <v>0</v>
      </c>
      <c r="AU817" s="34">
        <f>IF(AT817="Pattern",WORKDAY(Table2[[#This Row],[Scheduled Ship Date]],-10),WORKDAY(Table2[[#This Row],[Scheduled Ship Date]],-4))</f>
        <v>43469</v>
      </c>
      <c r="AV817" s="39">
        <f>IF(Table2[[#This Row],[Extrusion cut double saw]]=TRUE,IF(O817="ToDo",IF(AT817="Pattern",Table2[[#This Row],[Total Sections]]*0.4,Table2[[#This Row],[Total Sections]]*0.12),0),IF(AT817="Pattern",Table2[[#This Row],[Total Sections]]*4,Table2[[#This Row],[Total Sections]]*1.2))</f>
        <v>2.4</v>
      </c>
      <c r="AW817" s="42">
        <f t="shared" ca="1" si="156"/>
        <v>43469</v>
      </c>
      <c r="AX817" s="42">
        <f>IF(AT817="Pattern",Table2[[#This Row],[Scheduled Ship Date]]-2,Table2[[#This Row],[Scheduled Ship Date]]-3)</f>
        <v>43472</v>
      </c>
      <c r="AY817" s="39">
        <f>IF(Table2[[#This Row],[Pattern]]="Pattern",Table2[[#This Row],[Total Sections]]*4.82,Table2[[#This Row],[Total Sections]]*0.5)</f>
        <v>1</v>
      </c>
      <c r="AZ817" s="42"/>
      <c r="BA817" s="39">
        <f>((Table2[Total Sections]/Table2[Open Qty])-1)*Table2[Open Qty]*12.96</f>
        <v>0</v>
      </c>
      <c r="BB817" s="39"/>
      <c r="BC817" s="39" t="str">
        <f t="shared" si="149"/>
        <v>BBDLED-400-80-40-SO-4'-W-UNV-DP-1-CA(48)</v>
      </c>
      <c r="BD817" s="39">
        <f t="shared" si="150"/>
        <v>0</v>
      </c>
      <c r="BE817" s="39" t="b">
        <f>_xlfn.IFNA(VLOOKUP(Table2[[#This Row],[Job-no]],Table4[],9,FALSE),TRUE)</f>
        <v>1</v>
      </c>
      <c r="BF817" s="39"/>
      <c r="BG817" s="39" t="b">
        <f>_xlfn.IFNA(VLOOKUP(Table2[[#This Row],[Job-no]],Table4[],14,FALSE),TRUE)</f>
        <v>0</v>
      </c>
      <c r="BH817" s="39" t="str">
        <f>_xlfn.IFNA(VLOOKUP(Table2[[#This Row],[Job-no]],Table4[],11,FALSE),"Done")</f>
        <v>Done</v>
      </c>
      <c r="BI817" s="39">
        <f>IF(Table2[[#This Row],[Pattern]]="Pattern",VLOOKUP(Table2[[#This Row],[Product Code]],'Routing data'!$A$2:$W$470,13,FALSE),VLOOKUP(Table2[[#This Row],[Product Code]],'Routing data'!$A$2:$W$470,3,FALSE))</f>
        <v>0</v>
      </c>
      <c r="BJ817" s="39">
        <f>IF(Table2[[#This Row],[Pattern]]="Pattern",VLOOKUP(Table2[[#This Row],[Product Code]],'Routing data'!$A$2:$W$470,14,FALSE),VLOOKUP(Table2[[#This Row],[Product Code]],'Routing data'!$A$2:$W$470,4,FALSE))</f>
        <v>0</v>
      </c>
      <c r="BK817" s="39">
        <f>VLOOKUP(Table2[[#This Row],[Product Code]],'Routing data'!A$4:W$524,16,FALSE)</f>
        <v>0</v>
      </c>
      <c r="BL817" s="42" t="str">
        <f>IF(Table2[[#This Row],[Milling Required]]=0,"x",IF(AT817="Pattern",B817-10,B817-4))</f>
        <v>x</v>
      </c>
      <c r="BM817" s="39"/>
      <c r="BN817" s="42">
        <f t="shared" si="151"/>
        <v>43472</v>
      </c>
      <c r="BO817" s="39" t="str">
        <f>IF(Table2[[#This Row],[Milling]]="x","x",Table2[[#This Row],[Total Sections]]*2)</f>
        <v>x</v>
      </c>
      <c r="BP817" s="39">
        <f>IF(Table2[[#This Row],[Punching]]="x","x",Table2[Total Sections]*2)</f>
        <v>4</v>
      </c>
      <c r="BQ817" s="39">
        <f>IF(Table2[[#This Row],[Pattern]]="Pattern",Table2[Total Sections]*3,Table2[Total Sections]*1.5)</f>
        <v>3</v>
      </c>
      <c r="BR817" s="42"/>
      <c r="BS817" s="39"/>
      <c r="BT817" s="39"/>
      <c r="BU817" s="39"/>
      <c r="BV817" s="39" t="str">
        <f>_xlfn.IFNA(VLOOKUP(Table2[[#This Row],[Job-no]],Table4[],16,FALSE),"Ready")</f>
        <v/>
      </c>
      <c r="BW817" s="39" t="str">
        <f>_xlfn.IFNA(VLOOKUP(Table2[[#This Row],[Job-no]],Table4[],21,FALSE),"Ready")</f>
        <v/>
      </c>
      <c r="BX817" s="39" t="b">
        <f>_xlfn.IFNA(VLOOKUP(Table2[[#This Row],[Job-no]],Table4[],10,FALSE),TRUE)</f>
        <v>0</v>
      </c>
      <c r="BY817" s="39" t="str">
        <f>_xlfn.IFNA(VLOOKUP(Table2[[#This Row],[Job-no]],Table4[],22,FALSE),"Ready")</f>
        <v/>
      </c>
      <c r="BZ817" s="120">
        <f t="shared" si="152"/>
        <v>43475</v>
      </c>
      <c r="CA817" s="120" t="str">
        <f ca="1">IF(OR(Table2[[#This Row],[Saw Date]]=TODAY(),Table2[[#This Row],[Saw Date]]=TODAY()+1), Table2[[#This Row],[Saw Date]],IF(Table2[[#This Row],[Extrusion cut double saw]],"Done",""))</f>
        <v/>
      </c>
      <c r="CB817" s="120" t="str">
        <f ca="1">IF(OR(Table2[[#This Row],[Lens Date]]=TODAY(),Table2[[#This Row],[Lens Date]]=TODAY()+1), Table2[[#This Row],[Lens Date]],IF(Table2[[#This Row],[MSLens]]="Done","Done",""))</f>
        <v>Done</v>
      </c>
      <c r="CC817" s="120" t="str">
        <f ca="1">IF(OR(Table2[[#This Row],[Milling Date]]=TODAY(),Table2[[#This Row],[Milling Date]]=TODAY()+1), Table2[[#This Row],[Milling Date]],IF(Table2[[#This Row],[CNC Holes]]="Ready","Done",""))</f>
        <v/>
      </c>
      <c r="CD817" s="120" t="str">
        <f ca="1">IF(OR(Table2[[#This Row],[Welding Date]]=TODAY(),Table2[[#This Row],[Welding Date]]=TODAY()+1), Table2[[#This Row],[Welding Date]],IF(Table2[[#This Row],[Welding Corners]]="Ready","Done",""))</f>
        <v/>
      </c>
      <c r="CE817" s="120" t="str">
        <f ca="1">IF(OR(Table2[[#This Row],[Puching Date]]=TODAY(),Table2[[#This Row],[Puching Date]]=TODAY()+1), Table2[[#This Row],[Puching Date]],IF(Table2[[#This Row],[Punch Holes]]="Ready","Done",""))</f>
        <v/>
      </c>
      <c r="CF817" s="120" t="str">
        <f ca="1">IF(OR(Table2[[#This Row],[Housing Date2]]=TODAY(),Table2[[#This Row],[Housing Date2]]=TODAY()+1),Table2[[#This Row],[Housing Date2]],IF(Table2[[#This Row],[Body Assembly]],"Done",""))</f>
        <v/>
      </c>
      <c r="CG817" s="120" t="str">
        <f>_xlfn.IFNA(VLOOKUP(Table2[[#This Row],[Job-no]],Table4[],7,FALSE),"Done")</f>
        <v>Machine Shop Started</v>
      </c>
    </row>
    <row r="818" spans="1:85" x14ac:dyDescent="0.25">
      <c r="A818" s="39" t="str">
        <f>_xlfn.CONCAT(Table2[[#This Row],[Order]],"-",Table2[[#This Row],[Line]])</f>
        <v>77157-5</v>
      </c>
      <c r="B818" s="1">
        <v>43475</v>
      </c>
      <c r="C818" s="10">
        <v>77157</v>
      </c>
      <c r="D818" s="7" t="s">
        <v>2812</v>
      </c>
      <c r="E818" s="10">
        <v>5</v>
      </c>
      <c r="F818" s="10">
        <v>1</v>
      </c>
      <c r="G818" s="7" t="s">
        <v>165</v>
      </c>
      <c r="H818" s="10">
        <v>3</v>
      </c>
      <c r="I818" s="43" t="b">
        <v>1</v>
      </c>
      <c r="J818" s="43" t="b">
        <v>0</v>
      </c>
      <c r="K818" t="s">
        <v>135</v>
      </c>
      <c r="L818" s="43" t="b">
        <v>0</v>
      </c>
      <c r="M818" s="43" t="b">
        <v>1</v>
      </c>
      <c r="N818" s="43" t="b">
        <v>0</v>
      </c>
      <c r="O818" t="s">
        <v>114</v>
      </c>
      <c r="P818" t="s">
        <v>114</v>
      </c>
      <c r="Q818" t="s">
        <v>114</v>
      </c>
      <c r="R818" t="s">
        <v>114</v>
      </c>
      <c r="S818" t="s">
        <v>114</v>
      </c>
      <c r="T818" t="s">
        <v>114</v>
      </c>
      <c r="U818" t="s">
        <v>114</v>
      </c>
      <c r="V818" t="s">
        <v>114</v>
      </c>
      <c r="W818" s="5">
        <v>43472</v>
      </c>
      <c r="X818" s="7" t="s">
        <v>151</v>
      </c>
      <c r="Y818" s="7"/>
      <c r="Z818" s="7" t="s">
        <v>126</v>
      </c>
      <c r="AA818" s="7" t="s">
        <v>114</v>
      </c>
      <c r="AB818" s="7" t="s">
        <v>74</v>
      </c>
      <c r="AC818" s="10">
        <v>7</v>
      </c>
      <c r="AD818" s="3" t="s">
        <v>5967</v>
      </c>
      <c r="AE818" s="4" t="s">
        <v>5968</v>
      </c>
      <c r="AF818" s="7"/>
      <c r="AG818" s="7" t="s">
        <v>114</v>
      </c>
      <c r="AH818" s="10">
        <v>3</v>
      </c>
      <c r="AI818" s="3" t="s">
        <v>74</v>
      </c>
      <c r="AJ818" t="s">
        <v>114</v>
      </c>
      <c r="AK818" t="s">
        <v>114</v>
      </c>
      <c r="AL818" s="43" t="b">
        <v>0</v>
      </c>
      <c r="AM818" s="3"/>
      <c r="AN818" s="3"/>
      <c r="AO818" s="43" t="b">
        <v>0</v>
      </c>
      <c r="AP818" s="3" t="b">
        <v>0</v>
      </c>
      <c r="AQ818" s="3">
        <f>VLOOKUP(Table2[[#This Row],[Job-no]],Table3[],26,FALSE)</f>
        <v>3323.31</v>
      </c>
      <c r="AR818" t="str">
        <f t="shared" si="148"/>
        <v>BBDLED</v>
      </c>
      <c r="AS818" t="str">
        <f>VLOOKUP(AR818,Table1[],4,0)</f>
        <v>pendant</v>
      </c>
      <c r="AT818">
        <f>IF(BD818&gt;0,"Pattern",VLOOKUP(AR818,Table1[],5,0))</f>
        <v>0</v>
      </c>
      <c r="AU818" s="34">
        <f>IF(AT818="Pattern",WORKDAY(Table2[[#This Row],[Scheduled Ship Date]],-10),WORKDAY(Table2[[#This Row],[Scheduled Ship Date]],-4))</f>
        <v>43469</v>
      </c>
      <c r="AV818" s="39">
        <f>IF(Table2[[#This Row],[Extrusion cut double saw]]=TRUE,IF(O818="ToDo",IF(AT818="Pattern",Table2[[#This Row],[Total Sections]]*0.4,Table2[[#This Row],[Total Sections]]*0.12),0),IF(AT818="Pattern",Table2[[#This Row],[Total Sections]]*4,Table2[[#This Row],[Total Sections]]*1.2))</f>
        <v>3.5999999999999996</v>
      </c>
      <c r="AW818" s="42">
        <f t="shared" ca="1" si="156"/>
        <v>43469</v>
      </c>
      <c r="AX818" s="42">
        <f>IF(AT818="Pattern",Table2[[#This Row],[Scheduled Ship Date]]-2,Table2[[#This Row],[Scheduled Ship Date]]-3)</f>
        <v>43472</v>
      </c>
      <c r="AY818" s="39">
        <f>IF(Table2[[#This Row],[Pattern]]="Pattern",Table2[[#This Row],[Total Sections]]*4.82,Table2[[#This Row],[Total Sections]]*0.5)</f>
        <v>1.5</v>
      </c>
      <c r="AZ818" s="42"/>
      <c r="BA818" s="39">
        <f>((Table2[Total Sections]/Table2[Open Qty])-1)*Table2[Open Qty]*12.96</f>
        <v>0</v>
      </c>
      <c r="BB818" s="39"/>
      <c r="BC818" s="39" t="str">
        <f t="shared" si="149"/>
        <v>BBDLED-400-80-40-SO-4'-W-UNV-DP-1-CA(48)</v>
      </c>
      <c r="BD818" s="39">
        <f t="shared" si="150"/>
        <v>0</v>
      </c>
      <c r="BE818" s="39" t="b">
        <f>_xlfn.IFNA(VLOOKUP(Table2[[#This Row],[Job-no]],Table4[],9,FALSE),TRUE)</f>
        <v>1</v>
      </c>
      <c r="BF818" s="39"/>
      <c r="BG818" s="39" t="b">
        <f>_xlfn.IFNA(VLOOKUP(Table2[[#This Row],[Job-no]],Table4[],14,FALSE),TRUE)</f>
        <v>0</v>
      </c>
      <c r="BH818" s="39" t="str">
        <f>_xlfn.IFNA(VLOOKUP(Table2[[#This Row],[Job-no]],Table4[],11,FALSE),"Done")</f>
        <v>Done</v>
      </c>
      <c r="BI818" s="39">
        <f>IF(Table2[[#This Row],[Pattern]]="Pattern",VLOOKUP(Table2[[#This Row],[Product Code]],'Routing data'!$A$2:$W$470,13,FALSE),VLOOKUP(Table2[[#This Row],[Product Code]],'Routing data'!$A$2:$W$470,3,FALSE))</f>
        <v>0</v>
      </c>
      <c r="BJ818" s="39">
        <f>IF(Table2[[#This Row],[Pattern]]="Pattern",VLOOKUP(Table2[[#This Row],[Product Code]],'Routing data'!$A$2:$W$470,14,FALSE),VLOOKUP(Table2[[#This Row],[Product Code]],'Routing data'!$A$2:$W$470,4,FALSE))</f>
        <v>0</v>
      </c>
      <c r="BK818" s="39">
        <f>VLOOKUP(Table2[[#This Row],[Product Code]],'Routing data'!A$4:W$524,16,FALSE)</f>
        <v>0</v>
      </c>
      <c r="BL818" s="42" t="str">
        <f>IF(Table2[[#This Row],[Milling Required]]=0,"x",IF(AT818="Pattern",B818-10,B818-4))</f>
        <v>x</v>
      </c>
      <c r="BM818" s="39"/>
      <c r="BN818" s="42">
        <f t="shared" si="151"/>
        <v>43472</v>
      </c>
      <c r="BO818" s="39" t="str">
        <f>IF(Table2[[#This Row],[Milling]]="x","x",Table2[[#This Row],[Total Sections]]*2)</f>
        <v>x</v>
      </c>
      <c r="BP818" s="39">
        <f>IF(Table2[[#This Row],[Punching]]="x","x",Table2[Total Sections]*2)</f>
        <v>6</v>
      </c>
      <c r="BQ818" s="39">
        <f>IF(Table2[[#This Row],[Pattern]]="Pattern",Table2[Total Sections]*3,Table2[Total Sections]*1.5)</f>
        <v>4.5</v>
      </c>
      <c r="BR818" s="39"/>
      <c r="BS818" s="39"/>
      <c r="BT818" s="39"/>
      <c r="BU818" s="39"/>
      <c r="BV818" s="39" t="str">
        <f>_xlfn.IFNA(VLOOKUP(Table2[[#This Row],[Job-no]],Table4[],16,FALSE),"Ready")</f>
        <v/>
      </c>
      <c r="BW818" s="39" t="str">
        <f>_xlfn.IFNA(VLOOKUP(Table2[[#This Row],[Job-no]],Table4[],21,FALSE),"Ready")</f>
        <v/>
      </c>
      <c r="BX818" s="39" t="b">
        <f>_xlfn.IFNA(VLOOKUP(Table2[[#This Row],[Job-no]],Table4[],10,FALSE),TRUE)</f>
        <v>0</v>
      </c>
      <c r="BY818" s="39" t="str">
        <f>_xlfn.IFNA(VLOOKUP(Table2[[#This Row],[Job-no]],Table4[],22,FALSE),"Ready")</f>
        <v/>
      </c>
      <c r="BZ818" s="120">
        <f t="shared" si="152"/>
        <v>43475</v>
      </c>
      <c r="CA818" s="120" t="str">
        <f ca="1">IF(OR(Table2[[#This Row],[Saw Date]]=TODAY(),Table2[[#This Row],[Saw Date]]=TODAY()+1), Table2[[#This Row],[Saw Date]],IF(Table2[[#This Row],[Extrusion cut double saw]],"Done",""))</f>
        <v/>
      </c>
      <c r="CB818" s="120" t="str">
        <f ca="1">IF(OR(Table2[[#This Row],[Lens Date]]=TODAY(),Table2[[#This Row],[Lens Date]]=TODAY()+1), Table2[[#This Row],[Lens Date]],IF(Table2[[#This Row],[MSLens]]="Done","Done",""))</f>
        <v>Done</v>
      </c>
      <c r="CC818" s="120" t="str">
        <f ca="1">IF(OR(Table2[[#This Row],[Milling Date]]=TODAY(),Table2[[#This Row],[Milling Date]]=TODAY()+1), Table2[[#This Row],[Milling Date]],IF(Table2[[#This Row],[CNC Holes]]="Ready","Done",""))</f>
        <v/>
      </c>
      <c r="CD818" s="120" t="str">
        <f ca="1">IF(OR(Table2[[#This Row],[Welding Date]]=TODAY(),Table2[[#This Row],[Welding Date]]=TODAY()+1), Table2[[#This Row],[Welding Date]],IF(Table2[[#This Row],[Welding Corners]]="Ready","Done",""))</f>
        <v/>
      </c>
      <c r="CE818" s="120" t="str">
        <f ca="1">IF(OR(Table2[[#This Row],[Puching Date]]=TODAY(),Table2[[#This Row],[Puching Date]]=TODAY()+1), Table2[[#This Row],[Puching Date]],IF(Table2[[#This Row],[Punch Holes]]="Ready","Done",""))</f>
        <v/>
      </c>
      <c r="CF818" s="120" t="str">
        <f ca="1">IF(OR(Table2[[#This Row],[Housing Date2]]=TODAY(),Table2[[#This Row],[Housing Date2]]=TODAY()+1),Table2[[#This Row],[Housing Date2]],IF(Table2[[#This Row],[Body Assembly]],"Done",""))</f>
        <v/>
      </c>
      <c r="CG818" s="120" t="str">
        <f>_xlfn.IFNA(VLOOKUP(Table2[[#This Row],[Job-no]],Table4[],7,FALSE),"Done")</f>
        <v>Machine Shop Started</v>
      </c>
    </row>
    <row r="819" spans="1:85" x14ac:dyDescent="0.25">
      <c r="A819" s="39" t="str">
        <f>_xlfn.CONCAT(Table2[[#This Row],[Order]],"-",Table2[[#This Row],[Line]])</f>
        <v>77210-1</v>
      </c>
      <c r="B819" s="5">
        <v>43475</v>
      </c>
      <c r="C819" s="8">
        <v>77210</v>
      </c>
      <c r="D819" s="3" t="s">
        <v>3186</v>
      </c>
      <c r="E819" s="8">
        <v>1</v>
      </c>
      <c r="F819" s="8">
        <v>1</v>
      </c>
      <c r="G819" s="3" t="s">
        <v>42</v>
      </c>
      <c r="H819" s="8">
        <v>1</v>
      </c>
      <c r="I819" s="43" t="b">
        <v>0</v>
      </c>
      <c r="J819" s="43" t="b">
        <v>0</v>
      </c>
      <c r="K819" t="s">
        <v>114</v>
      </c>
      <c r="L819" s="43" t="b">
        <v>0</v>
      </c>
      <c r="M819" s="43" t="b">
        <v>0</v>
      </c>
      <c r="N819" s="43" t="b">
        <v>0</v>
      </c>
      <c r="O819" t="s">
        <v>114</v>
      </c>
      <c r="P819" t="s">
        <v>114</v>
      </c>
      <c r="Q819" t="s">
        <v>114</v>
      </c>
      <c r="R819" t="s">
        <v>114</v>
      </c>
      <c r="S819" t="s">
        <v>114</v>
      </c>
      <c r="T819" t="s">
        <v>114</v>
      </c>
      <c r="U819" t="s">
        <v>114</v>
      </c>
      <c r="V819" t="s">
        <v>114</v>
      </c>
      <c r="W819" s="5">
        <v>43472</v>
      </c>
      <c r="X819" s="3" t="s">
        <v>114</v>
      </c>
      <c r="Y819" s="3"/>
      <c r="Z819" s="3" t="s">
        <v>4635</v>
      </c>
      <c r="AA819" s="3" t="s">
        <v>114</v>
      </c>
      <c r="AB819" s="3" t="s">
        <v>74</v>
      </c>
      <c r="AC819" s="8">
        <v>12</v>
      </c>
      <c r="AD819" s="3" t="s">
        <v>5967</v>
      </c>
      <c r="AE819" s="4" t="s">
        <v>5968</v>
      </c>
      <c r="AF819" s="3"/>
      <c r="AG819" s="3" t="s">
        <v>114</v>
      </c>
      <c r="AH819" s="8">
        <v>1</v>
      </c>
      <c r="AI819" s="3" t="s">
        <v>74</v>
      </c>
      <c r="AJ819" t="s">
        <v>114</v>
      </c>
      <c r="AK819" t="s">
        <v>114</v>
      </c>
      <c r="AL819" s="43" t="b">
        <v>0</v>
      </c>
      <c r="AM819" s="3"/>
      <c r="AN819" s="3"/>
      <c r="AO819" s="43" t="b">
        <v>0</v>
      </c>
      <c r="AP819" s="3" t="b">
        <v>0</v>
      </c>
      <c r="AQ819" s="3">
        <f>VLOOKUP(Table2[[#This Row],[Job-no]],Table3[],26,FALSE)</f>
        <v>1246.3</v>
      </c>
      <c r="AR819" t="str">
        <f t="shared" si="148"/>
        <v>WBRLED</v>
      </c>
      <c r="AS819" t="str">
        <f>VLOOKUP(AR819,Table1[],4,0)</f>
        <v>recessed</v>
      </c>
      <c r="AT819">
        <f>IF(BD819&gt;0,"Pattern",VLOOKUP(AR819,Table1[],5,0))</f>
        <v>0</v>
      </c>
      <c r="AU819" s="34">
        <f>IF(AT819="Pattern",WORKDAY(Table2[[#This Row],[Scheduled Ship Date]],-10),WORKDAY(Table2[[#This Row],[Scheduled Ship Date]],-4))</f>
        <v>43469</v>
      </c>
      <c r="AV819" s="39">
        <f>IF(Table2[[#This Row],[Extrusion cut double saw]]=TRUE,IF(O819="ToDo",IF(AT819="Pattern",Table2[[#This Row],[Total Sections]]*0.4,Table2[[#This Row],[Total Sections]]*0.12),0),IF(AT819="Pattern",Table2[[#This Row],[Total Sections]]*4,Table2[[#This Row],[Total Sections]]*1.2))</f>
        <v>1.2</v>
      </c>
      <c r="AW819" s="42">
        <f t="shared" ca="1" si="156"/>
        <v>43469</v>
      </c>
      <c r="AX819" s="42">
        <f>IF(AT819="Pattern",Table2[[#This Row],[Scheduled Ship Date]]-2,Table2[[#This Row],[Scheduled Ship Date]]-3)</f>
        <v>43472</v>
      </c>
      <c r="AY819" s="39">
        <f>IF(Table2[[#This Row],[Pattern]]="Pattern",Table2[[#This Row],[Total Sections]]*4.82,Table2[[#This Row],[Total Sections]]*0.5)</f>
        <v>0.5</v>
      </c>
      <c r="AZ819" s="42">
        <f ca="1">TODAY()+2</f>
        <v>43469</v>
      </c>
      <c r="BA819" s="39">
        <f>((Table2[Total Sections]/Table2[Open Qty])-1)*Table2[Open Qty]*12.96</f>
        <v>0</v>
      </c>
      <c r="BB819" s="39"/>
      <c r="BC819" s="39" t="str">
        <f t="shared" si="149"/>
        <v>WBRLED-750-90-30-S-8'10"-W-UNV-DP-1-D-EF-C(OVERALL LENGTH WITH END CAPS 106")</v>
      </c>
      <c r="BD819" s="39">
        <f t="shared" si="150"/>
        <v>0</v>
      </c>
      <c r="BE819" s="39" t="b">
        <f>_xlfn.IFNA(VLOOKUP(Table2[[#This Row],[Job-no]],Table4[],9,FALSE),TRUE)</f>
        <v>1</v>
      </c>
      <c r="BF819" s="39"/>
      <c r="BG819" s="39" t="b">
        <f>_xlfn.IFNA(VLOOKUP(Table2[[#This Row],[Job-no]],Table4[],14,FALSE),TRUE)</f>
        <v>0</v>
      </c>
      <c r="BH819" s="39" t="str">
        <f>_xlfn.IFNA(VLOOKUP(Table2[[#This Row],[Job-no]],Table4[],11,FALSE),"Done")</f>
        <v/>
      </c>
      <c r="BI819" s="39">
        <f>IF(Table2[[#This Row],[Pattern]]="Pattern",VLOOKUP(Table2[[#This Row],[Product Code]],'Routing data'!$A$2:$W$470,13,FALSE),VLOOKUP(Table2[[#This Row],[Product Code]],'Routing data'!$A$2:$W$470,3,FALSE))</f>
        <v>0</v>
      </c>
      <c r="BJ819" s="39">
        <f>IF(Table2[[#This Row],[Pattern]]="Pattern",VLOOKUP(Table2[[#This Row],[Product Code]],'Routing data'!$A$2:$W$470,14,FALSE),VLOOKUP(Table2[[#This Row],[Product Code]],'Routing data'!$A$2:$W$470,4,FALSE))</f>
        <v>0</v>
      </c>
      <c r="BK819" s="39">
        <f>VLOOKUP(Table2[[#This Row],[Product Code]],'Routing data'!A$4:W$524,16,FALSE)</f>
        <v>0</v>
      </c>
      <c r="BL819" s="42" t="str">
        <f>IF(Table2[[#This Row],[Milling Required]]=0,"x",IF(AT819="Pattern",B819-10,B819-4))</f>
        <v>x</v>
      </c>
      <c r="BM819" s="39"/>
      <c r="BN819" s="42">
        <f t="shared" si="151"/>
        <v>43472</v>
      </c>
      <c r="BO819" s="39" t="str">
        <f>IF(Table2[[#This Row],[Milling]]="x","x",Table2[[#This Row],[Total Sections]]*2)</f>
        <v>x</v>
      </c>
      <c r="BP819" s="39">
        <f>IF(Table2[[#This Row],[Punching]]="x","x",Table2[Total Sections]*2)</f>
        <v>2</v>
      </c>
      <c r="BQ819" s="39">
        <f>IF(Table2[[#This Row],[Pattern]]="Pattern",Table2[Total Sections]*3,Table2[Total Sections]*1.5)</f>
        <v>1.5</v>
      </c>
      <c r="BR819" s="42"/>
      <c r="BS819" s="39"/>
      <c r="BT819" s="39"/>
      <c r="BU819" s="39"/>
      <c r="BV819" s="39" t="str">
        <f>_xlfn.IFNA(VLOOKUP(Table2[[#This Row],[Job-no]],Table4[],16,FALSE),"Ready")</f>
        <v/>
      </c>
      <c r="BW819" s="39" t="str">
        <f>_xlfn.IFNA(VLOOKUP(Table2[[#This Row],[Job-no]],Table4[],21,FALSE),"Ready")</f>
        <v/>
      </c>
      <c r="BX819" s="39" t="b">
        <f>_xlfn.IFNA(VLOOKUP(Table2[[#This Row],[Job-no]],Table4[],10,FALSE),TRUE)</f>
        <v>0</v>
      </c>
      <c r="BY819" s="39" t="str">
        <f>_xlfn.IFNA(VLOOKUP(Table2[[#This Row],[Job-no]],Table4[],22,FALSE),"Ready")</f>
        <v/>
      </c>
      <c r="BZ819" s="120">
        <f t="shared" si="152"/>
        <v>43475</v>
      </c>
      <c r="CA819" s="120" t="str">
        <f ca="1">IF(OR(Table2[[#This Row],[Saw Date]]=TODAY(),Table2[[#This Row],[Saw Date]]=TODAY()+1), Table2[[#This Row],[Saw Date]],IF(Table2[[#This Row],[Extrusion cut double saw]],"Done",""))</f>
        <v/>
      </c>
      <c r="CB819" s="120" t="str">
        <f ca="1">IF(OR(Table2[[#This Row],[Lens Date]]=TODAY(),Table2[[#This Row],[Lens Date]]=TODAY()+1), Table2[[#This Row],[Lens Date]],IF(Table2[[#This Row],[MSLens]]="Done","Done",""))</f>
        <v/>
      </c>
      <c r="CC819" s="120" t="str">
        <f ca="1">IF(OR(Table2[[#This Row],[Milling Date]]=TODAY(),Table2[[#This Row],[Milling Date]]=TODAY()+1), Table2[[#This Row],[Milling Date]],IF(Table2[[#This Row],[CNC Holes]]="Ready","Done",""))</f>
        <v/>
      </c>
      <c r="CD819" s="120" t="str">
        <f ca="1">IF(OR(Table2[[#This Row],[Welding Date]]=TODAY(),Table2[[#This Row],[Welding Date]]=TODAY()+1), Table2[[#This Row],[Welding Date]],IF(Table2[[#This Row],[Welding Corners]]="Ready","Done",""))</f>
        <v/>
      </c>
      <c r="CE819" s="120" t="str">
        <f ca="1">IF(OR(Table2[[#This Row],[Puching Date]]=TODAY(),Table2[[#This Row],[Puching Date]]=TODAY()+1), Table2[[#This Row],[Puching Date]],IF(Table2[[#This Row],[Punch Holes]]="Ready","Done",""))</f>
        <v/>
      </c>
      <c r="CF819" s="120" t="str">
        <f ca="1">IF(OR(Table2[[#This Row],[Housing Date2]]=TODAY(),Table2[[#This Row],[Housing Date2]]=TODAY()+1),Table2[[#This Row],[Housing Date2]],IF(Table2[[#This Row],[Body Assembly]],"Done",""))</f>
        <v/>
      </c>
      <c r="CG819" s="120" t="str">
        <f>_xlfn.IFNA(VLOOKUP(Table2[[#This Row],[Job-no]],Table4[],7,FALSE),"Done")</f>
        <v>Machine Shop Started</v>
      </c>
    </row>
    <row r="820" spans="1:85" x14ac:dyDescent="0.25">
      <c r="A820" s="39" t="str">
        <f>_xlfn.CONCAT(Table2[[#This Row],[Order]],"-",Table2[[#This Row],[Line]])</f>
        <v>77249-7</v>
      </c>
      <c r="B820" s="5">
        <v>43475</v>
      </c>
      <c r="C820" s="8">
        <v>77249</v>
      </c>
      <c r="D820" s="3" t="s">
        <v>4074</v>
      </c>
      <c r="E820" s="8">
        <v>7</v>
      </c>
      <c r="F820" s="8">
        <v>1</v>
      </c>
      <c r="G820" s="3" t="s">
        <v>42</v>
      </c>
      <c r="H820" s="8">
        <v>3</v>
      </c>
      <c r="I820" s="43" t="b">
        <v>0</v>
      </c>
      <c r="J820" s="43" t="b">
        <v>0</v>
      </c>
      <c r="K820" t="s">
        <v>114</v>
      </c>
      <c r="L820" s="43" t="b">
        <v>0</v>
      </c>
      <c r="M820" s="43" t="b">
        <v>0</v>
      </c>
      <c r="N820" s="43" t="b">
        <v>0</v>
      </c>
      <c r="O820" t="s">
        <v>114</v>
      </c>
      <c r="P820" t="s">
        <v>114</v>
      </c>
      <c r="Q820" t="s">
        <v>114</v>
      </c>
      <c r="R820" t="s">
        <v>114</v>
      </c>
      <c r="S820" t="s">
        <v>114</v>
      </c>
      <c r="T820" t="s">
        <v>114</v>
      </c>
      <c r="U820" t="s">
        <v>114</v>
      </c>
      <c r="V820" t="s">
        <v>114</v>
      </c>
      <c r="W820" s="5">
        <v>43472</v>
      </c>
      <c r="X820" s="3" t="s">
        <v>151</v>
      </c>
      <c r="Y820" s="3"/>
      <c r="Z820" s="3" t="s">
        <v>5104</v>
      </c>
      <c r="AA820" s="3" t="s">
        <v>114</v>
      </c>
      <c r="AB820" s="3" t="s">
        <v>168</v>
      </c>
      <c r="AC820" s="8">
        <v>1</v>
      </c>
      <c r="AD820" s="3" t="s">
        <v>5967</v>
      </c>
      <c r="AE820" s="4" t="s">
        <v>5968</v>
      </c>
      <c r="AF820" s="3"/>
      <c r="AG820" s="3" t="s">
        <v>114</v>
      </c>
      <c r="AH820" s="8">
        <v>3</v>
      </c>
      <c r="AI820" s="3" t="s">
        <v>180</v>
      </c>
      <c r="AJ820" t="s">
        <v>114</v>
      </c>
      <c r="AK820" t="s">
        <v>114</v>
      </c>
      <c r="AL820" s="43" t="b">
        <v>0</v>
      </c>
      <c r="AM820" s="3"/>
      <c r="AN820" s="3"/>
      <c r="AO820" s="43" t="b">
        <v>0</v>
      </c>
      <c r="AP820" s="3" t="b">
        <v>0</v>
      </c>
      <c r="AQ820" s="3">
        <f>VLOOKUP(Table2[[#This Row],[Job-no]],Table3[],26,FALSE)</f>
        <v>765</v>
      </c>
      <c r="AR820" t="str">
        <f t="shared" si="148"/>
        <v>WWR</v>
      </c>
      <c r="AS820" t="str">
        <f>VLOOKUP(AR820,Table1[],4,0)</f>
        <v>recessed</v>
      </c>
      <c r="AT820">
        <f>IF(BD820&gt;0,"Pattern",VLOOKUP(AR820,Table1[],5,0))</f>
        <v>0</v>
      </c>
      <c r="AU820" s="34">
        <f>IF(AT820="Pattern",WORKDAY(Table2[[#This Row],[Scheduled Ship Date]],-10),WORKDAY(Table2[[#This Row],[Scheduled Ship Date]],-4))</f>
        <v>43469</v>
      </c>
      <c r="AV820" s="39">
        <f>IF(Table2[[#This Row],[Extrusion cut double saw]]=TRUE,IF(O820="ToDo",IF(AT820="Pattern",Table2[[#This Row],[Total Sections]]*0.4,Table2[[#This Row],[Total Sections]]*0.12),0),IF(AT820="Pattern",Table2[[#This Row],[Total Sections]]*4,Table2[[#This Row],[Total Sections]]*1.2))</f>
        <v>3.5999999999999996</v>
      </c>
      <c r="AW820" s="42">
        <f t="shared" ca="1" si="156"/>
        <v>43469</v>
      </c>
      <c r="AX820" s="42">
        <f>IF(AT820="Pattern",Table2[[#This Row],[Scheduled Ship Date]]-2,Table2[[#This Row],[Scheduled Ship Date]]-3)</f>
        <v>43472</v>
      </c>
      <c r="AY820" s="39">
        <f>IF(Table2[[#This Row],[Pattern]]="Pattern",Table2[[#This Row],[Total Sections]]*4.82,Table2[[#This Row],[Total Sections]]*0.5)</f>
        <v>1.5</v>
      </c>
      <c r="AZ820" s="42">
        <f ca="1">TODAY()+2</f>
        <v>43469</v>
      </c>
      <c r="BA820" s="39">
        <f>((Table2[Total Sections]/Table2[Open Qty])-1)*Table2[Open Qty]*12.96</f>
        <v>0</v>
      </c>
      <c r="BB820" s="39"/>
      <c r="BC820" s="39" t="str">
        <f t="shared" si="149"/>
        <v>WWR-SL-400-80-35-L-2-W-UNV-DP-1-ST-C(REMOTE DRIVER AND ENLIGHTED INTEGRAL SENSOR)</v>
      </c>
      <c r="BD820" s="39">
        <f t="shared" si="150"/>
        <v>0</v>
      </c>
      <c r="BE820" s="39" t="b">
        <f>_xlfn.IFNA(VLOOKUP(Table2[[#This Row],[Job-no]],Table4[],9,FALSE),TRUE)</f>
        <v>0</v>
      </c>
      <c r="BF820" s="39"/>
      <c r="BG820" s="39" t="b">
        <f>_xlfn.IFNA(VLOOKUP(Table2[[#This Row],[Job-no]],Table4[],14,FALSE),TRUE)</f>
        <v>0</v>
      </c>
      <c r="BH820" s="39" t="str">
        <f>_xlfn.IFNA(VLOOKUP(Table2[[#This Row],[Job-no]],Table4[],11,FALSE),"Done")</f>
        <v/>
      </c>
      <c r="BI820" s="39">
        <f>IF(Table2[[#This Row],[Pattern]]="Pattern",VLOOKUP(Table2[[#This Row],[Product Code]],'Routing data'!$A$2:$W$470,13,FALSE),VLOOKUP(Table2[[#This Row],[Product Code]],'Routing data'!$A$2:$W$470,3,FALSE))</f>
        <v>0</v>
      </c>
      <c r="BJ820" s="39">
        <f>IF(Table2[[#This Row],[Pattern]]="Pattern",VLOOKUP(Table2[[#This Row],[Product Code]],'Routing data'!$A$2:$W$470,14,FALSE),VLOOKUP(Table2[[#This Row],[Product Code]],'Routing data'!$A$2:$W$470,4,FALSE))</f>
        <v>0</v>
      </c>
      <c r="BK820" s="39">
        <f>VLOOKUP(Table2[[#This Row],[Product Code]],'Routing data'!A$4:W$524,16,FALSE)</f>
        <v>0</v>
      </c>
      <c r="BL820" s="42" t="str">
        <f>IF(Table2[[#This Row],[Milling Required]]=0,"x",IF(AT820="Pattern",B820-10,B820-4))</f>
        <v>x</v>
      </c>
      <c r="BM820" s="39"/>
      <c r="BN820" s="42">
        <f t="shared" si="151"/>
        <v>43472</v>
      </c>
      <c r="BO820" s="39" t="str">
        <f>IF(Table2[[#This Row],[Milling]]="x","x",Table2[[#This Row],[Total Sections]]*2)</f>
        <v>x</v>
      </c>
      <c r="BP820" s="39">
        <f>IF(Table2[[#This Row],[Punching]]="x","x",Table2[Total Sections]*2)</f>
        <v>6</v>
      </c>
      <c r="BQ820" s="39">
        <f>IF(Table2[[#This Row],[Pattern]]="Pattern",Table2[Total Sections]*3,Table2[Total Sections]*1.5)</f>
        <v>4.5</v>
      </c>
      <c r="BR820" s="42"/>
      <c r="BS820" s="39"/>
      <c r="BT820" s="39"/>
      <c r="BU820" s="39"/>
      <c r="BV820" s="39" t="str">
        <f>_xlfn.IFNA(VLOOKUP(Table2[[#This Row],[Job-no]],Table4[],16,FALSE),"Ready")</f>
        <v/>
      </c>
      <c r="BW820" s="39" t="str">
        <f>_xlfn.IFNA(VLOOKUP(Table2[[#This Row],[Job-no]],Table4[],21,FALSE),"Ready")</f>
        <v/>
      </c>
      <c r="BX820" s="39" t="b">
        <f>_xlfn.IFNA(VLOOKUP(Table2[[#This Row],[Job-no]],Table4[],10,FALSE),TRUE)</f>
        <v>0</v>
      </c>
      <c r="BY820" s="39" t="str">
        <f>_xlfn.IFNA(VLOOKUP(Table2[[#This Row],[Job-no]],Table4[],22,FALSE),"Ready")</f>
        <v/>
      </c>
      <c r="BZ820" s="120">
        <f t="shared" si="152"/>
        <v>43475</v>
      </c>
      <c r="CA820" s="120" t="str">
        <f ca="1">IF(OR(Table2[[#This Row],[Saw Date]]=TODAY(),Table2[[#This Row],[Saw Date]]=TODAY()+1), Table2[[#This Row],[Saw Date]],IF(Table2[[#This Row],[Extrusion cut double saw]],"Done",""))</f>
        <v/>
      </c>
      <c r="CB820" s="120" t="str">
        <f ca="1">IF(OR(Table2[[#This Row],[Lens Date]]=TODAY(),Table2[[#This Row],[Lens Date]]=TODAY()+1), Table2[[#This Row],[Lens Date]],IF(Table2[[#This Row],[MSLens]]="Done","Done",""))</f>
        <v/>
      </c>
      <c r="CC820" s="120" t="str">
        <f ca="1">IF(OR(Table2[[#This Row],[Milling Date]]=TODAY(),Table2[[#This Row],[Milling Date]]=TODAY()+1), Table2[[#This Row],[Milling Date]],IF(Table2[[#This Row],[CNC Holes]]="Ready","Done",""))</f>
        <v/>
      </c>
      <c r="CD820" s="120" t="str">
        <f ca="1">IF(OR(Table2[[#This Row],[Welding Date]]=TODAY(),Table2[[#This Row],[Welding Date]]=TODAY()+1), Table2[[#This Row],[Welding Date]],IF(Table2[[#This Row],[Welding Corners]]="Ready","Done",""))</f>
        <v/>
      </c>
      <c r="CE820" s="120" t="str">
        <f ca="1">IF(OR(Table2[[#This Row],[Puching Date]]=TODAY(),Table2[[#This Row],[Puching Date]]=TODAY()+1), Table2[[#This Row],[Puching Date]],IF(Table2[[#This Row],[Punch Holes]]="Ready","Done",""))</f>
        <v/>
      </c>
      <c r="CF820" s="120" t="str">
        <f ca="1">IF(OR(Table2[[#This Row],[Housing Date2]]=TODAY(),Table2[[#This Row],[Housing Date2]]=TODAY()+1),Table2[[#This Row],[Housing Date2]],IF(Table2[[#This Row],[Body Assembly]],"Done",""))</f>
        <v/>
      </c>
      <c r="CG820" s="120" t="str">
        <f>_xlfn.IFNA(VLOOKUP(Table2[[#This Row],[Job-no]],Table4[],7,FALSE),"Done")</f>
        <v>Scheduled/Released</v>
      </c>
    </row>
    <row r="821" spans="1:85" x14ac:dyDescent="0.25">
      <c r="A821" s="39" t="str">
        <f>_xlfn.CONCAT(Table2[[#This Row],[Order]],"-",Table2[[#This Row],[Line]])</f>
        <v>77353-1</v>
      </c>
      <c r="B821" s="1">
        <v>43475</v>
      </c>
      <c r="C821" s="10">
        <v>77353</v>
      </c>
      <c r="D821" s="7" t="s">
        <v>3467</v>
      </c>
      <c r="E821" s="10">
        <v>1</v>
      </c>
      <c r="F821" s="10">
        <v>1</v>
      </c>
      <c r="G821" s="7" t="s">
        <v>165</v>
      </c>
      <c r="H821" s="10">
        <v>23</v>
      </c>
      <c r="I821" s="43" t="b">
        <v>1</v>
      </c>
      <c r="J821" s="43" t="b">
        <v>0</v>
      </c>
      <c r="K821" t="s">
        <v>114</v>
      </c>
      <c r="L821" s="43" t="b">
        <v>0</v>
      </c>
      <c r="M821" s="43" t="b">
        <v>0</v>
      </c>
      <c r="N821" s="43" t="b">
        <v>1</v>
      </c>
      <c r="O821" t="s">
        <v>114</v>
      </c>
      <c r="P821" t="s">
        <v>114</v>
      </c>
      <c r="Q821" t="s">
        <v>114</v>
      </c>
      <c r="R821" t="s">
        <v>114</v>
      </c>
      <c r="S821" t="s">
        <v>114</v>
      </c>
      <c r="T821" t="s">
        <v>114</v>
      </c>
      <c r="U821" t="s">
        <v>114</v>
      </c>
      <c r="V821" t="s">
        <v>114</v>
      </c>
      <c r="W821" s="5">
        <v>43472</v>
      </c>
      <c r="X821" s="7" t="s">
        <v>151</v>
      </c>
      <c r="Y821" s="7"/>
      <c r="Z821" s="7" t="s">
        <v>4641</v>
      </c>
      <c r="AA821" s="7" t="s">
        <v>114</v>
      </c>
      <c r="AB821" s="7" t="s">
        <v>74</v>
      </c>
      <c r="AC821" s="10">
        <v>12</v>
      </c>
      <c r="AD821" s="3" t="s">
        <v>5967</v>
      </c>
      <c r="AE821" s="4" t="s">
        <v>5968</v>
      </c>
      <c r="AF821" s="7"/>
      <c r="AG821" s="7" t="s">
        <v>114</v>
      </c>
      <c r="AH821" s="10">
        <v>23</v>
      </c>
      <c r="AI821" s="3" t="s">
        <v>74</v>
      </c>
      <c r="AJ821" t="s">
        <v>114</v>
      </c>
      <c r="AK821" t="s">
        <v>114</v>
      </c>
      <c r="AL821" s="43" t="b">
        <v>0</v>
      </c>
      <c r="AM821" s="3"/>
      <c r="AN821" s="3"/>
      <c r="AO821" s="43" t="b">
        <v>0</v>
      </c>
      <c r="AP821" s="3" t="b">
        <v>0</v>
      </c>
      <c r="AQ821" s="3">
        <f>VLOOKUP(Table2[[#This Row],[Job-no]],Table3[],26,FALSE)</f>
        <v>5704</v>
      </c>
      <c r="AR821" t="str">
        <f t="shared" si="148"/>
        <v>BMRLED</v>
      </c>
      <c r="AS821" t="str">
        <f>VLOOKUP(AR821,Table1[],4,0)</f>
        <v>recessed</v>
      </c>
      <c r="AT821">
        <f>IF(BD821&gt;0,"Pattern",VLOOKUP(AR821,Table1[],5,0))</f>
        <v>0</v>
      </c>
      <c r="AU821" s="34">
        <f>IF(AT821="Pattern",WORKDAY(Table2[[#This Row],[Scheduled Ship Date]],-10),WORKDAY(Table2[[#This Row],[Scheduled Ship Date]],-4))</f>
        <v>43469</v>
      </c>
      <c r="AV821" s="39">
        <f>IF(Table2[[#This Row],[Extrusion cut double saw]]=TRUE,IF(O821="ToDo",IF(AT821="Pattern",Table2[[#This Row],[Total Sections]]*0.4,Table2[[#This Row],[Total Sections]]*0.12),0),IF(AT821="Pattern",Table2[[#This Row],[Total Sections]]*4,Table2[[#This Row],[Total Sections]]*1.2))</f>
        <v>0</v>
      </c>
      <c r="AW821" s="42"/>
      <c r="AX821" s="42">
        <f>IF(AT821="Pattern",Table2[[#This Row],[Scheduled Ship Date]]-2,Table2[[#This Row],[Scheduled Ship Date]]-3)</f>
        <v>43472</v>
      </c>
      <c r="AY821" s="39">
        <f>IF(Table2[[#This Row],[Pattern]]="Pattern",Table2[[#This Row],[Total Sections]]*4.82,Table2[[#This Row],[Total Sections]]*0.5)</f>
        <v>11.5</v>
      </c>
      <c r="AZ821" s="42">
        <f ca="1">TODAY()+2</f>
        <v>43469</v>
      </c>
      <c r="BA821" s="39">
        <f>((Table2[Total Sections]/Table2[Open Qty])-1)*Table2[Open Qty]*12.96</f>
        <v>0</v>
      </c>
      <c r="BB821" s="39"/>
      <c r="BC821" s="39" t="str">
        <f t="shared" si="149"/>
        <v>BMRLED-600-80-40-FL-4' 0"-W-277-DP-1-TB9</v>
      </c>
      <c r="BD821" s="39">
        <f t="shared" si="150"/>
        <v>0</v>
      </c>
      <c r="BE821" s="39" t="b">
        <f>_xlfn.IFNA(VLOOKUP(Table2[[#This Row],[Job-no]],Table4[],9,FALSE),TRUE)</f>
        <v>1</v>
      </c>
      <c r="BF821" s="39"/>
      <c r="BG821" s="39" t="b">
        <f>_xlfn.IFNA(VLOOKUP(Table2[[#This Row],[Job-no]],Table4[],14,FALSE),TRUE)</f>
        <v>1</v>
      </c>
      <c r="BH821" s="39" t="str">
        <f>_xlfn.IFNA(VLOOKUP(Table2[[#This Row],[Job-no]],Table4[],11,FALSE),"Done")</f>
        <v/>
      </c>
      <c r="BI821" s="39">
        <f>IF(Table2[[#This Row],[Pattern]]="Pattern",VLOOKUP(Table2[[#This Row],[Product Code]],'Routing data'!$A$2:$W$470,13,FALSE),VLOOKUP(Table2[[#This Row],[Product Code]],'Routing data'!$A$2:$W$470,3,FALSE))</f>
        <v>0</v>
      </c>
      <c r="BJ821" s="39">
        <f>IF(Table2[[#This Row],[Pattern]]="Pattern",VLOOKUP(Table2[[#This Row],[Product Code]],'Routing data'!$A$2:$W$470,14,FALSE),VLOOKUP(Table2[[#This Row],[Product Code]],'Routing data'!$A$2:$W$470,4,FALSE))</f>
        <v>3</v>
      </c>
      <c r="BK821" s="39">
        <f>VLOOKUP(Table2[[#This Row],[Product Code]],'Routing data'!A$4:W$524,16,FALSE)</f>
        <v>0</v>
      </c>
      <c r="BL821" s="42" t="str">
        <f>IF(Table2[[#This Row],[Milling Required]]=0,"x",IF(AT821="Pattern",B821-10,B821-4))</f>
        <v>x</v>
      </c>
      <c r="BM821" s="39"/>
      <c r="BN821" s="42">
        <f t="shared" si="151"/>
        <v>43472</v>
      </c>
      <c r="BO821" s="39" t="str">
        <f>IF(Table2[[#This Row],[Milling]]="x","x",Table2[[#This Row],[Total Sections]]*2)</f>
        <v>x</v>
      </c>
      <c r="BP821" s="39">
        <f>IF(Table2[[#This Row],[Punching]]="x","x",Table2[Total Sections]*2)</f>
        <v>46</v>
      </c>
      <c r="BQ821" s="39">
        <f>IF(Table2[[#This Row],[Pattern]]="Pattern",Table2[Total Sections]*3,Table2[Total Sections]*1.5)</f>
        <v>34.5</v>
      </c>
      <c r="BR821" s="42"/>
      <c r="BS821" s="39"/>
      <c r="BT821" s="39"/>
      <c r="BU821" s="39"/>
      <c r="BV821" s="39" t="str">
        <f>_xlfn.IFNA(VLOOKUP(Table2[[#This Row],[Job-no]],Table4[],16,FALSE),"Ready")</f>
        <v/>
      </c>
      <c r="BW821" s="39" t="str">
        <f>_xlfn.IFNA(VLOOKUP(Table2[[#This Row],[Job-no]],Table4[],21,FALSE),"Ready")</f>
        <v/>
      </c>
      <c r="BX821" s="39" t="b">
        <f>_xlfn.IFNA(VLOOKUP(Table2[[#This Row],[Job-no]],Table4[],10,FALSE),TRUE)</f>
        <v>0</v>
      </c>
      <c r="BY821" s="39" t="str">
        <f>_xlfn.IFNA(VLOOKUP(Table2[[#This Row],[Job-no]],Table4[],22,FALSE),"Ready")</f>
        <v/>
      </c>
      <c r="BZ821" s="120">
        <f t="shared" si="152"/>
        <v>43475</v>
      </c>
      <c r="CA821" s="120" t="str">
        <f ca="1">IF(OR(Table2[[#This Row],[Saw Date]]=TODAY(),Table2[[#This Row],[Saw Date]]=TODAY()+1), Table2[[#This Row],[Saw Date]],IF(Table2[[#This Row],[Extrusion cut double saw]],"Done",""))</f>
        <v>Done</v>
      </c>
      <c r="CB821" s="120" t="str">
        <f ca="1">IF(OR(Table2[[#This Row],[Lens Date]]=TODAY(),Table2[[#This Row],[Lens Date]]=TODAY()+1), Table2[[#This Row],[Lens Date]],IF(Table2[[#This Row],[MSLens]]="Done","Done",""))</f>
        <v/>
      </c>
      <c r="CC821" s="120" t="str">
        <f ca="1">IF(OR(Table2[[#This Row],[Milling Date]]=TODAY(),Table2[[#This Row],[Milling Date]]=TODAY()+1), Table2[[#This Row],[Milling Date]],IF(Table2[[#This Row],[CNC Holes]]="Ready","Done",""))</f>
        <v/>
      </c>
      <c r="CD821" s="120" t="str">
        <f ca="1">IF(OR(Table2[[#This Row],[Welding Date]]=TODAY(),Table2[[#This Row],[Welding Date]]=TODAY()+1), Table2[[#This Row],[Welding Date]],IF(Table2[[#This Row],[Welding Corners]]="Ready","Done",""))</f>
        <v/>
      </c>
      <c r="CE821" s="120" t="str">
        <f ca="1">IF(OR(Table2[[#This Row],[Puching Date]]=TODAY(),Table2[[#This Row],[Puching Date]]=TODAY()+1), Table2[[#This Row],[Puching Date]],IF(Table2[[#This Row],[Punch Holes]]="Ready","Done",""))</f>
        <v/>
      </c>
      <c r="CF821" s="120" t="str">
        <f ca="1">IF(OR(Table2[[#This Row],[Housing Date2]]=TODAY(),Table2[[#This Row],[Housing Date2]]=TODAY()+1),Table2[[#This Row],[Housing Date2]],IF(Table2[[#This Row],[Body Assembly]],"Done",""))</f>
        <v/>
      </c>
      <c r="CG821" s="120" t="str">
        <f>_xlfn.IFNA(VLOOKUP(Table2[[#This Row],[Job-no]],Table4[],7,FALSE),"Done")</f>
        <v>Machine Shop Started</v>
      </c>
    </row>
    <row r="822" spans="1:85" x14ac:dyDescent="0.25">
      <c r="A822" s="39" t="str">
        <f>_xlfn.CONCAT(Table2[[#This Row],[Order]],"-",Table2[[#This Row],[Line]])</f>
        <v>77353-2</v>
      </c>
      <c r="B822" s="1">
        <v>43475</v>
      </c>
      <c r="C822" s="10">
        <v>77353</v>
      </c>
      <c r="D822" s="7" t="s">
        <v>3469</v>
      </c>
      <c r="E822" s="10">
        <v>2</v>
      </c>
      <c r="F822" s="10">
        <v>1</v>
      </c>
      <c r="G822" s="7" t="s">
        <v>165</v>
      </c>
      <c r="H822" s="10">
        <v>20</v>
      </c>
      <c r="I822" s="43" t="b">
        <v>1</v>
      </c>
      <c r="J822" s="43" t="b">
        <v>0</v>
      </c>
      <c r="K822" t="s">
        <v>114</v>
      </c>
      <c r="L822" s="43" t="b">
        <v>0</v>
      </c>
      <c r="M822" s="43" t="b">
        <v>0</v>
      </c>
      <c r="N822" s="43" t="b">
        <v>1</v>
      </c>
      <c r="O822" t="s">
        <v>114</v>
      </c>
      <c r="P822" t="s">
        <v>114</v>
      </c>
      <c r="Q822" t="s">
        <v>114</v>
      </c>
      <c r="R822" t="s">
        <v>114</v>
      </c>
      <c r="S822" t="s">
        <v>114</v>
      </c>
      <c r="T822" t="s">
        <v>114</v>
      </c>
      <c r="U822" t="s">
        <v>114</v>
      </c>
      <c r="V822" t="s">
        <v>114</v>
      </c>
      <c r="W822" s="5">
        <v>43472</v>
      </c>
      <c r="X822" s="7" t="s">
        <v>151</v>
      </c>
      <c r="Y822" s="7"/>
      <c r="Z822" s="7" t="s">
        <v>4641</v>
      </c>
      <c r="AA822" s="7" t="s">
        <v>114</v>
      </c>
      <c r="AB822" s="7" t="s">
        <v>74</v>
      </c>
      <c r="AC822" s="10">
        <v>12</v>
      </c>
      <c r="AD822" s="3" t="s">
        <v>5967</v>
      </c>
      <c r="AE822" s="4" t="s">
        <v>5968</v>
      </c>
      <c r="AF822" s="7"/>
      <c r="AG822" s="7" t="s">
        <v>114</v>
      </c>
      <c r="AH822" s="10">
        <v>20</v>
      </c>
      <c r="AI822" s="3" t="s">
        <v>74</v>
      </c>
      <c r="AJ822" t="s">
        <v>114</v>
      </c>
      <c r="AK822" t="s">
        <v>114</v>
      </c>
      <c r="AL822" s="43" t="b">
        <v>0</v>
      </c>
      <c r="AM822" s="3"/>
      <c r="AN822" s="3"/>
      <c r="AO822" s="43" t="b">
        <v>0</v>
      </c>
      <c r="AP822" s="3" t="b">
        <v>0</v>
      </c>
      <c r="AQ822" s="3">
        <f>VLOOKUP(Table2[[#This Row],[Job-no]],Table3[],26,FALSE)</f>
        <v>5160</v>
      </c>
      <c r="AR822" t="str">
        <f t="shared" si="148"/>
        <v>BMRLED</v>
      </c>
      <c r="AS822" t="str">
        <f>VLOOKUP(AR822,Table1[],4,0)</f>
        <v>recessed</v>
      </c>
      <c r="AT822">
        <f>IF(BD822&gt;0,"Pattern",VLOOKUP(AR822,Table1[],5,0))</f>
        <v>0</v>
      </c>
      <c r="AU822" s="34">
        <f>IF(AT822="Pattern",WORKDAY(Table2[[#This Row],[Scheduled Ship Date]],-10),WORKDAY(Table2[[#This Row],[Scheduled Ship Date]],-4))</f>
        <v>43469</v>
      </c>
      <c r="AV822" s="39">
        <f>IF(Table2[[#This Row],[Extrusion cut double saw]]=TRUE,IF(O822="ToDo",IF(AT822="Pattern",Table2[[#This Row],[Total Sections]]*0.4,Table2[[#This Row],[Total Sections]]*0.12),0),IF(AT822="Pattern",Table2[[#This Row],[Total Sections]]*4,Table2[[#This Row],[Total Sections]]*1.2))</f>
        <v>0</v>
      </c>
      <c r="AW822" s="42"/>
      <c r="AX822" s="42">
        <f>IF(AT822="Pattern",Table2[[#This Row],[Scheduled Ship Date]]-2,Table2[[#This Row],[Scheduled Ship Date]]-3)</f>
        <v>43472</v>
      </c>
      <c r="AY822" s="39">
        <f>IF(Table2[[#This Row],[Pattern]]="Pattern",Table2[[#This Row],[Total Sections]]*4.82,Table2[[#This Row],[Total Sections]]*0.5)</f>
        <v>10</v>
      </c>
      <c r="AZ822" s="42">
        <f ca="1">TODAY()+2</f>
        <v>43469</v>
      </c>
      <c r="BA822" s="39">
        <f>((Table2[Total Sections]/Table2[Open Qty])-1)*Table2[Open Qty]*12.96</f>
        <v>0</v>
      </c>
      <c r="BB822" s="39"/>
      <c r="BC822" s="39" t="str">
        <f t="shared" si="149"/>
        <v>BMRLED-600-80-40-FL-4' 0"-W-277-DP-1-DF</v>
      </c>
      <c r="BD822" s="39">
        <f t="shared" si="150"/>
        <v>0</v>
      </c>
      <c r="BE822" s="39" t="b">
        <f>_xlfn.IFNA(VLOOKUP(Table2[[#This Row],[Job-no]],Table4[],9,FALSE),TRUE)</f>
        <v>1</v>
      </c>
      <c r="BF822" s="39"/>
      <c r="BG822" s="39" t="b">
        <f>_xlfn.IFNA(VLOOKUP(Table2[[#This Row],[Job-no]],Table4[],14,FALSE),TRUE)</f>
        <v>1</v>
      </c>
      <c r="BH822" s="39" t="str">
        <f>_xlfn.IFNA(VLOOKUP(Table2[[#This Row],[Job-no]],Table4[],11,FALSE),"Done")</f>
        <v/>
      </c>
      <c r="BI822" s="39">
        <f>IF(Table2[[#This Row],[Pattern]]="Pattern",VLOOKUP(Table2[[#This Row],[Product Code]],'Routing data'!$A$2:$W$470,13,FALSE),VLOOKUP(Table2[[#This Row],[Product Code]],'Routing data'!$A$2:$W$470,3,FALSE))</f>
        <v>0</v>
      </c>
      <c r="BJ822" s="39">
        <f>IF(Table2[[#This Row],[Pattern]]="Pattern",VLOOKUP(Table2[[#This Row],[Product Code]],'Routing data'!$A$2:$W$470,14,FALSE),VLOOKUP(Table2[[#This Row],[Product Code]],'Routing data'!$A$2:$W$470,4,FALSE))</f>
        <v>3</v>
      </c>
      <c r="BK822" s="39">
        <f>VLOOKUP(Table2[[#This Row],[Product Code]],'Routing data'!A$4:W$524,16,FALSE)</f>
        <v>0</v>
      </c>
      <c r="BL822" s="42" t="str">
        <f>IF(Table2[[#This Row],[Milling Required]]=0,"x",IF(AT822="Pattern",B822-10,B822-4))</f>
        <v>x</v>
      </c>
      <c r="BM822" s="39"/>
      <c r="BN822" s="42">
        <f t="shared" si="151"/>
        <v>43472</v>
      </c>
      <c r="BO822" s="39" t="str">
        <f>IF(Table2[[#This Row],[Milling]]="x","x",Table2[[#This Row],[Total Sections]]*2)</f>
        <v>x</v>
      </c>
      <c r="BP822" s="39">
        <f>IF(Table2[[#This Row],[Punching]]="x","x",Table2[Total Sections]*2)</f>
        <v>40</v>
      </c>
      <c r="BQ822" s="39">
        <f>IF(Table2[[#This Row],[Pattern]]="Pattern",Table2[Total Sections]*3,Table2[Total Sections]*1.5)</f>
        <v>30</v>
      </c>
      <c r="BR822" s="42"/>
      <c r="BS822" s="39"/>
      <c r="BT822" s="39"/>
      <c r="BU822" s="39"/>
      <c r="BV822" s="39" t="str">
        <f>_xlfn.IFNA(VLOOKUP(Table2[[#This Row],[Job-no]],Table4[],16,FALSE),"Ready")</f>
        <v/>
      </c>
      <c r="BW822" s="39" t="str">
        <f>_xlfn.IFNA(VLOOKUP(Table2[[#This Row],[Job-no]],Table4[],21,FALSE),"Ready")</f>
        <v/>
      </c>
      <c r="BX822" s="39" t="b">
        <f>_xlfn.IFNA(VLOOKUP(Table2[[#This Row],[Job-no]],Table4[],10,FALSE),TRUE)</f>
        <v>0</v>
      </c>
      <c r="BY822" s="39" t="str">
        <f>_xlfn.IFNA(VLOOKUP(Table2[[#This Row],[Job-no]],Table4[],22,FALSE),"Ready")</f>
        <v/>
      </c>
      <c r="BZ822" s="120">
        <f t="shared" si="152"/>
        <v>43475</v>
      </c>
      <c r="CA822" s="120" t="str">
        <f ca="1">IF(OR(Table2[[#This Row],[Saw Date]]=TODAY(),Table2[[#This Row],[Saw Date]]=TODAY()+1), Table2[[#This Row],[Saw Date]],IF(Table2[[#This Row],[Extrusion cut double saw]],"Done",""))</f>
        <v>Done</v>
      </c>
      <c r="CB822" s="120" t="str">
        <f ca="1">IF(OR(Table2[[#This Row],[Lens Date]]=TODAY(),Table2[[#This Row],[Lens Date]]=TODAY()+1), Table2[[#This Row],[Lens Date]],IF(Table2[[#This Row],[MSLens]]="Done","Done",""))</f>
        <v/>
      </c>
      <c r="CC822" s="120" t="str">
        <f ca="1">IF(OR(Table2[[#This Row],[Milling Date]]=TODAY(),Table2[[#This Row],[Milling Date]]=TODAY()+1), Table2[[#This Row],[Milling Date]],IF(Table2[[#This Row],[CNC Holes]]="Ready","Done",""))</f>
        <v/>
      </c>
      <c r="CD822" s="120" t="str">
        <f ca="1">IF(OR(Table2[[#This Row],[Welding Date]]=TODAY(),Table2[[#This Row],[Welding Date]]=TODAY()+1), Table2[[#This Row],[Welding Date]],IF(Table2[[#This Row],[Welding Corners]]="Ready","Done",""))</f>
        <v/>
      </c>
      <c r="CE822" s="120" t="str">
        <f ca="1">IF(OR(Table2[[#This Row],[Puching Date]]=TODAY(),Table2[[#This Row],[Puching Date]]=TODAY()+1), Table2[[#This Row],[Puching Date]],IF(Table2[[#This Row],[Punch Holes]]="Ready","Done",""))</f>
        <v/>
      </c>
      <c r="CF822" s="120" t="str">
        <f ca="1">IF(OR(Table2[[#This Row],[Housing Date2]]=TODAY(),Table2[[#This Row],[Housing Date2]]=TODAY()+1),Table2[[#This Row],[Housing Date2]],IF(Table2[[#This Row],[Body Assembly]],"Done",""))</f>
        <v/>
      </c>
      <c r="CG822" s="120" t="str">
        <f>_xlfn.IFNA(VLOOKUP(Table2[[#This Row],[Job-no]],Table4[],7,FALSE),"Done")</f>
        <v>Machine Shop Started</v>
      </c>
    </row>
    <row r="823" spans="1:85" x14ac:dyDescent="0.25">
      <c r="A823" s="39" t="str">
        <f>_xlfn.CONCAT(Table2[[#This Row],[Order]],"-",Table2[[#This Row],[Line]])</f>
        <v>77353-3</v>
      </c>
      <c r="B823" s="1">
        <v>43475</v>
      </c>
      <c r="C823" s="10">
        <v>77353</v>
      </c>
      <c r="D823" s="7" t="s">
        <v>3471</v>
      </c>
      <c r="E823" s="10">
        <v>3</v>
      </c>
      <c r="F823" s="10">
        <v>1</v>
      </c>
      <c r="G823" s="7" t="s">
        <v>165</v>
      </c>
      <c r="H823" s="10">
        <v>12</v>
      </c>
      <c r="I823" s="43" t="b">
        <v>1</v>
      </c>
      <c r="J823" s="43" t="b">
        <v>0</v>
      </c>
      <c r="K823" t="s">
        <v>114</v>
      </c>
      <c r="L823" s="43" t="b">
        <v>0</v>
      </c>
      <c r="M823" s="43" t="b">
        <v>0</v>
      </c>
      <c r="N823" s="43" t="b">
        <v>1</v>
      </c>
      <c r="O823" t="s">
        <v>114</v>
      </c>
      <c r="P823" t="s">
        <v>114</v>
      </c>
      <c r="Q823" t="s">
        <v>114</v>
      </c>
      <c r="R823" t="s">
        <v>114</v>
      </c>
      <c r="S823" t="s">
        <v>114</v>
      </c>
      <c r="T823" t="s">
        <v>114</v>
      </c>
      <c r="U823" t="s">
        <v>114</v>
      </c>
      <c r="V823" t="s">
        <v>114</v>
      </c>
      <c r="W823" s="5">
        <v>43472</v>
      </c>
      <c r="X823" s="7" t="s">
        <v>151</v>
      </c>
      <c r="Y823" s="7"/>
      <c r="Z823" s="7" t="s">
        <v>4642</v>
      </c>
      <c r="AA823" s="7" t="s">
        <v>114</v>
      </c>
      <c r="AB823" s="7" t="s">
        <v>74</v>
      </c>
      <c r="AC823" s="10">
        <v>12</v>
      </c>
      <c r="AD823" s="3" t="s">
        <v>5967</v>
      </c>
      <c r="AE823" s="4" t="s">
        <v>5968</v>
      </c>
      <c r="AF823" s="7"/>
      <c r="AG823" s="7" t="s">
        <v>114</v>
      </c>
      <c r="AH823" s="10">
        <v>12</v>
      </c>
      <c r="AI823" s="3" t="s">
        <v>74</v>
      </c>
      <c r="AJ823" t="s">
        <v>114</v>
      </c>
      <c r="AK823" t="s">
        <v>114</v>
      </c>
      <c r="AL823" s="43" t="b">
        <v>0</v>
      </c>
      <c r="AM823" s="3"/>
      <c r="AN823" s="3"/>
      <c r="AO823" s="43" t="b">
        <v>0</v>
      </c>
      <c r="AP823" s="3" t="b">
        <v>0</v>
      </c>
      <c r="AQ823" s="3">
        <f>VLOOKUP(Table2[[#This Row],[Job-no]],Table3[],26,FALSE)</f>
        <v>6720</v>
      </c>
      <c r="AR823" t="str">
        <f t="shared" si="148"/>
        <v>B6RLED</v>
      </c>
      <c r="AS823" t="str">
        <f>VLOOKUP(AR823,Table1[],4,0)</f>
        <v>recessed</v>
      </c>
      <c r="AT823">
        <f>IF(BD823&gt;0,"Pattern",VLOOKUP(AR823,Table1[],5,0))</f>
        <v>0</v>
      </c>
      <c r="AU823" s="34">
        <f>IF(AT823="Pattern",WORKDAY(Table2[[#This Row],[Scheduled Ship Date]],-10),WORKDAY(Table2[[#This Row],[Scheduled Ship Date]],-4))</f>
        <v>43469</v>
      </c>
      <c r="AV823" s="39">
        <f>IF(Table2[[#This Row],[Extrusion cut double saw]]=TRUE,IF(O823="ToDo",IF(AT823="Pattern",Table2[[#This Row],[Total Sections]]*0.4,Table2[[#This Row],[Total Sections]]*0.12),0),IF(AT823="Pattern",Table2[[#This Row],[Total Sections]]*4,Table2[[#This Row],[Total Sections]]*1.2))</f>
        <v>0</v>
      </c>
      <c r="AW823" s="42"/>
      <c r="AX823" s="42">
        <f>IF(AT823="Pattern",Table2[[#This Row],[Scheduled Ship Date]]-2,Table2[[#This Row],[Scheduled Ship Date]]-3)</f>
        <v>43472</v>
      </c>
      <c r="AY823" s="39">
        <f>IF(Table2[[#This Row],[Pattern]]="Pattern",Table2[[#This Row],[Total Sections]]*4.82,Table2[[#This Row],[Total Sections]]*0.5)</f>
        <v>6</v>
      </c>
      <c r="AZ823" s="42">
        <f ca="1">TODAY()+2</f>
        <v>43469</v>
      </c>
      <c r="BA823" s="39">
        <f>((Table2[Total Sections]/Table2[Open Qty])-1)*Table2[Open Qty]*12.96</f>
        <v>0</v>
      </c>
      <c r="BB823" s="39"/>
      <c r="BC823" s="39" t="str">
        <f t="shared" si="149"/>
        <v>B6RLED-500-80-40-FL-8' 0"-W-277-DP-1-TB9</v>
      </c>
      <c r="BD823" s="39">
        <f t="shared" si="150"/>
        <v>0</v>
      </c>
      <c r="BE823" s="39" t="b">
        <f>_xlfn.IFNA(VLOOKUP(Table2[[#This Row],[Job-no]],Table4[],9,FALSE),TRUE)</f>
        <v>1</v>
      </c>
      <c r="BF823" s="39"/>
      <c r="BG823" s="39" t="b">
        <f>_xlfn.IFNA(VLOOKUP(Table2[[#This Row],[Job-no]],Table4[],14,FALSE),TRUE)</f>
        <v>1</v>
      </c>
      <c r="BH823" s="39" t="str">
        <f>_xlfn.IFNA(VLOOKUP(Table2[[#This Row],[Job-no]],Table4[],11,FALSE),"Done")</f>
        <v/>
      </c>
      <c r="BI823" s="39">
        <f>IF(Table2[[#This Row],[Pattern]]="Pattern",VLOOKUP(Table2[[#This Row],[Product Code]],'Routing data'!$A$2:$W$470,13,FALSE),VLOOKUP(Table2[[#This Row],[Product Code]],'Routing data'!$A$2:$W$470,3,FALSE))</f>
        <v>0</v>
      </c>
      <c r="BJ823" s="39">
        <f>IF(Table2[[#This Row],[Pattern]]="Pattern",VLOOKUP(Table2[[#This Row],[Product Code]],'Routing data'!$A$2:$W$470,14,FALSE),VLOOKUP(Table2[[#This Row],[Product Code]],'Routing data'!$A$2:$W$470,4,FALSE))</f>
        <v>3</v>
      </c>
      <c r="BK823" s="39">
        <f>VLOOKUP(Table2[[#This Row],[Product Code]],'Routing data'!A$4:W$524,16,FALSE)</f>
        <v>0</v>
      </c>
      <c r="BL823" s="42" t="str">
        <f>IF(Table2[[#This Row],[Milling Required]]=0,"x",IF(AT823="Pattern",B823-10,B823-4))</f>
        <v>x</v>
      </c>
      <c r="BM823" s="39"/>
      <c r="BN823" s="42">
        <f t="shared" si="151"/>
        <v>43472</v>
      </c>
      <c r="BO823" s="39" t="str">
        <f>IF(Table2[[#This Row],[Milling]]="x","x",Table2[[#This Row],[Total Sections]]*2)</f>
        <v>x</v>
      </c>
      <c r="BP823" s="39">
        <f>IF(Table2[[#This Row],[Punching]]="x","x",Table2[Total Sections]*2)</f>
        <v>24</v>
      </c>
      <c r="BQ823" s="39">
        <f>IF(Table2[[#This Row],[Pattern]]="Pattern",Table2[Total Sections]*3,Table2[Total Sections]*1.5)</f>
        <v>18</v>
      </c>
      <c r="BR823" s="42"/>
      <c r="BS823" s="39"/>
      <c r="BT823" s="39"/>
      <c r="BU823" s="39"/>
      <c r="BV823" s="39" t="str">
        <f>_xlfn.IFNA(VLOOKUP(Table2[[#This Row],[Job-no]],Table4[],16,FALSE),"Ready")</f>
        <v/>
      </c>
      <c r="BW823" s="39" t="str">
        <f>_xlfn.IFNA(VLOOKUP(Table2[[#This Row],[Job-no]],Table4[],21,FALSE),"Ready")</f>
        <v/>
      </c>
      <c r="BX823" s="39" t="b">
        <f>_xlfn.IFNA(VLOOKUP(Table2[[#This Row],[Job-no]],Table4[],10,FALSE),TRUE)</f>
        <v>0</v>
      </c>
      <c r="BY823" s="39" t="str">
        <f>_xlfn.IFNA(VLOOKUP(Table2[[#This Row],[Job-no]],Table4[],22,FALSE),"Ready")</f>
        <v/>
      </c>
      <c r="BZ823" s="120">
        <f t="shared" si="152"/>
        <v>43475</v>
      </c>
      <c r="CA823" s="120" t="str">
        <f ca="1">IF(OR(Table2[[#This Row],[Saw Date]]=TODAY(),Table2[[#This Row],[Saw Date]]=TODAY()+1), Table2[[#This Row],[Saw Date]],IF(Table2[[#This Row],[Extrusion cut double saw]],"Done",""))</f>
        <v>Done</v>
      </c>
      <c r="CB823" s="120" t="str">
        <f ca="1">IF(OR(Table2[[#This Row],[Lens Date]]=TODAY(),Table2[[#This Row],[Lens Date]]=TODAY()+1), Table2[[#This Row],[Lens Date]],IF(Table2[[#This Row],[MSLens]]="Done","Done",""))</f>
        <v/>
      </c>
      <c r="CC823" s="120" t="str">
        <f ca="1">IF(OR(Table2[[#This Row],[Milling Date]]=TODAY(),Table2[[#This Row],[Milling Date]]=TODAY()+1), Table2[[#This Row],[Milling Date]],IF(Table2[[#This Row],[CNC Holes]]="Ready","Done",""))</f>
        <v/>
      </c>
      <c r="CD823" s="120" t="str">
        <f ca="1">IF(OR(Table2[[#This Row],[Welding Date]]=TODAY(),Table2[[#This Row],[Welding Date]]=TODAY()+1), Table2[[#This Row],[Welding Date]],IF(Table2[[#This Row],[Welding Corners]]="Ready","Done",""))</f>
        <v/>
      </c>
      <c r="CE823" s="120" t="str">
        <f ca="1">IF(OR(Table2[[#This Row],[Puching Date]]=TODAY(),Table2[[#This Row],[Puching Date]]=TODAY()+1), Table2[[#This Row],[Puching Date]],IF(Table2[[#This Row],[Punch Holes]]="Ready","Done",""))</f>
        <v/>
      </c>
      <c r="CF823" s="120" t="str">
        <f ca="1">IF(OR(Table2[[#This Row],[Housing Date2]]=TODAY(),Table2[[#This Row],[Housing Date2]]=TODAY()+1),Table2[[#This Row],[Housing Date2]],IF(Table2[[#This Row],[Body Assembly]],"Done",""))</f>
        <v/>
      </c>
      <c r="CG823" s="120" t="str">
        <f>_xlfn.IFNA(VLOOKUP(Table2[[#This Row],[Job-no]],Table4[],7,FALSE),"Done")</f>
        <v>Machine Shop Started</v>
      </c>
    </row>
    <row r="824" spans="1:85" x14ac:dyDescent="0.25">
      <c r="A824" s="39" t="str">
        <f>_xlfn.CONCAT(Table2[[#This Row],[Order]],"-",Table2[[#This Row],[Line]])</f>
        <v>77476-2</v>
      </c>
      <c r="B824" s="5">
        <v>43475</v>
      </c>
      <c r="C824" s="8">
        <v>77476</v>
      </c>
      <c r="D824" s="3" t="s">
        <v>3658</v>
      </c>
      <c r="E824" s="8">
        <v>2</v>
      </c>
      <c r="F824" s="8">
        <v>1</v>
      </c>
      <c r="G824" s="3" t="s">
        <v>42</v>
      </c>
      <c r="H824" s="8">
        <v>4</v>
      </c>
      <c r="I824" s="43" t="b">
        <v>0</v>
      </c>
      <c r="J824" s="43" t="b">
        <v>0</v>
      </c>
      <c r="K824" t="s">
        <v>114</v>
      </c>
      <c r="L824" s="43" t="b">
        <v>0</v>
      </c>
      <c r="M824" s="43" t="b">
        <v>0</v>
      </c>
      <c r="N824" s="43" t="b">
        <v>0</v>
      </c>
      <c r="O824" t="s">
        <v>114</v>
      </c>
      <c r="P824" t="s">
        <v>114</v>
      </c>
      <c r="Q824" t="s">
        <v>114</v>
      </c>
      <c r="R824" t="s">
        <v>114</v>
      </c>
      <c r="S824" t="s">
        <v>114</v>
      </c>
      <c r="T824" t="s">
        <v>114</v>
      </c>
      <c r="U824" t="s">
        <v>114</v>
      </c>
      <c r="V824" t="s">
        <v>114</v>
      </c>
      <c r="W824" s="5">
        <v>43472</v>
      </c>
      <c r="X824" s="3" t="s">
        <v>114</v>
      </c>
      <c r="Y824" s="3"/>
      <c r="Z824" s="3" t="s">
        <v>47</v>
      </c>
      <c r="AA824" s="3" t="s">
        <v>114</v>
      </c>
      <c r="AB824" s="3" t="s">
        <v>74</v>
      </c>
      <c r="AC824" s="8">
        <v>10</v>
      </c>
      <c r="AD824" s="3" t="s">
        <v>5967</v>
      </c>
      <c r="AE824" s="4" t="s">
        <v>5968</v>
      </c>
      <c r="AF824" s="3"/>
      <c r="AG824" s="3" t="s">
        <v>114</v>
      </c>
      <c r="AH824" s="8">
        <v>4</v>
      </c>
      <c r="AI824" s="3" t="s">
        <v>74</v>
      </c>
      <c r="AJ824" t="s">
        <v>114</v>
      </c>
      <c r="AK824" t="s">
        <v>114</v>
      </c>
      <c r="AL824" s="43" t="b">
        <v>0</v>
      </c>
      <c r="AM824" s="3"/>
      <c r="AN824" s="3"/>
      <c r="AO824" s="43" t="b">
        <v>0</v>
      </c>
      <c r="AP824" s="3" t="b">
        <v>0</v>
      </c>
      <c r="AQ824" s="3">
        <f>VLOOKUP(Table2[[#This Row],[Job-no]],Table3[],26,FALSE)</f>
        <v>600</v>
      </c>
      <c r="AR824" t="str">
        <f t="shared" si="148"/>
        <v>AULED</v>
      </c>
      <c r="AS824" t="str">
        <f>VLOOKUP(AR824,Table1[],4,0)</f>
        <v>Grid</v>
      </c>
      <c r="AT824">
        <f>IF(BD824&gt;0,"Pattern",VLOOKUP(AR824,Table1[],5,0))</f>
        <v>0</v>
      </c>
      <c r="AU824" s="34">
        <f>IF(AT824="Pattern",WORKDAY(Table2[[#This Row],[Scheduled Ship Date]],-10),WORKDAY(Table2[[#This Row],[Scheduled Ship Date]],-4))</f>
        <v>43469</v>
      </c>
      <c r="AV824" s="39">
        <f>IF(Table2[[#This Row],[Extrusion cut double saw]]=TRUE,IF(O824="ToDo",IF(AT824="Pattern",Table2[[#This Row],[Total Sections]]*0.4,Table2[[#This Row],[Total Sections]]*0.12),0),IF(AT824="Pattern",Table2[[#This Row],[Total Sections]]*4,Table2[[#This Row],[Total Sections]]*1.2))</f>
        <v>4.8</v>
      </c>
      <c r="AW824" s="42"/>
      <c r="AX824" s="42">
        <f>IF(AT824="Pattern",Table2[[#This Row],[Scheduled Ship Date]]-2,Table2[[#This Row],[Scheduled Ship Date]]-3)</f>
        <v>43472</v>
      </c>
      <c r="AY824" s="39">
        <f>IF(Table2[[#This Row],[Pattern]]="Pattern",Table2[[#This Row],[Total Sections]]*4.82,Table2[[#This Row],[Total Sections]]*0.5)</f>
        <v>2</v>
      </c>
      <c r="AZ824" s="42"/>
      <c r="BA824" s="39">
        <f>((Table2[Total Sections]/Table2[Open Qty])-1)*Table2[Open Qty]*12.96</f>
        <v>0</v>
      </c>
      <c r="BB824" s="39"/>
      <c r="BC824" s="39" t="str">
        <f t="shared" si="149"/>
        <v>AULED-22-2500-80-40-SO-W-UNV-D-1-TB15</v>
      </c>
      <c r="BD824" s="39">
        <f t="shared" si="150"/>
        <v>0</v>
      </c>
      <c r="BE824" s="39" t="b">
        <f>_xlfn.IFNA(VLOOKUP(Table2[[#This Row],[Job-no]],Table4[],9,FALSE),TRUE)</f>
        <v>0</v>
      </c>
      <c r="BF824" s="39"/>
      <c r="BG824" s="39" t="b">
        <f>_xlfn.IFNA(VLOOKUP(Table2[[#This Row],[Job-no]],Table4[],14,FALSE),TRUE)</f>
        <v>0</v>
      </c>
      <c r="BH824" s="39" t="str">
        <f>_xlfn.IFNA(VLOOKUP(Table2[[#This Row],[Job-no]],Table4[],11,FALSE),"Done")</f>
        <v/>
      </c>
      <c r="BI824" s="39">
        <f>IF(Table2[[#This Row],[Pattern]]="Pattern",VLOOKUP(Table2[[#This Row],[Product Code]],'Routing data'!$A$2:$W$470,13,FALSE),VLOOKUP(Table2[[#This Row],[Product Code]],'Routing data'!$A$2:$W$470,3,FALSE))</f>
        <v>0</v>
      </c>
      <c r="BJ824" s="39">
        <f>IF(Table2[[#This Row],[Pattern]]="Pattern",VLOOKUP(Table2[[#This Row],[Product Code]],'Routing data'!$A$2:$W$470,14,FALSE),VLOOKUP(Table2[[#This Row],[Product Code]],'Routing data'!$A$2:$W$470,4,FALSE))</f>
        <v>0</v>
      </c>
      <c r="BK824" s="39">
        <f>VLOOKUP(Table2[[#This Row],[Product Code]],'Routing data'!A$4:W$524,16,FALSE)</f>
        <v>0</v>
      </c>
      <c r="BL824" s="42" t="str">
        <f>IF(Table2[[#This Row],[Milling Required]]=0,"x",IF(AT824="Pattern",B824-10,B824-4))</f>
        <v>x</v>
      </c>
      <c r="BM824" s="39"/>
      <c r="BN824" s="42">
        <f t="shared" si="151"/>
        <v>43472</v>
      </c>
      <c r="BO824" s="39" t="str">
        <f>IF(Table2[[#This Row],[Milling]]="x","x",Table2[[#This Row],[Total Sections]]*2)</f>
        <v>x</v>
      </c>
      <c r="BP824" s="39">
        <f>IF(Table2[[#This Row],[Punching]]="x","x",Table2[Total Sections]*2)</f>
        <v>8</v>
      </c>
      <c r="BQ824" s="39">
        <f>IF(Table2[[#This Row],[Pattern]]="Pattern",Table2[Total Sections]*3,Table2[Total Sections]*1.5)</f>
        <v>6</v>
      </c>
      <c r="BR824" s="39"/>
      <c r="BS824" s="39"/>
      <c r="BT824" s="39"/>
      <c r="BU824" s="39"/>
      <c r="BV824" s="39" t="str">
        <f>_xlfn.IFNA(VLOOKUP(Table2[[#This Row],[Job-no]],Table4[],16,FALSE),"Ready")</f>
        <v/>
      </c>
      <c r="BW824" s="39" t="str">
        <f>_xlfn.IFNA(VLOOKUP(Table2[[#This Row],[Job-no]],Table4[],21,FALSE),"Ready")</f>
        <v/>
      </c>
      <c r="BX824" s="39" t="b">
        <f>_xlfn.IFNA(VLOOKUP(Table2[[#This Row],[Job-no]],Table4[],10,FALSE),TRUE)</f>
        <v>0</v>
      </c>
      <c r="BY824" s="39" t="str">
        <f>_xlfn.IFNA(VLOOKUP(Table2[[#This Row],[Job-no]],Table4[],22,FALSE),"Ready")</f>
        <v/>
      </c>
      <c r="BZ824" s="120">
        <f t="shared" si="152"/>
        <v>43475</v>
      </c>
      <c r="CA824" s="120" t="str">
        <f ca="1">IF(OR(Table2[[#This Row],[Saw Date]]=TODAY(),Table2[[#This Row],[Saw Date]]=TODAY()+1), Table2[[#This Row],[Saw Date]],IF(Table2[[#This Row],[Extrusion cut double saw]],"Done",""))</f>
        <v/>
      </c>
      <c r="CB824" s="120" t="str">
        <f ca="1">IF(OR(Table2[[#This Row],[Lens Date]]=TODAY(),Table2[[#This Row],[Lens Date]]=TODAY()+1), Table2[[#This Row],[Lens Date]],IF(Table2[[#This Row],[MSLens]]="Done","Done",""))</f>
        <v/>
      </c>
      <c r="CC824" s="120" t="str">
        <f ca="1">IF(OR(Table2[[#This Row],[Milling Date]]=TODAY(),Table2[[#This Row],[Milling Date]]=TODAY()+1), Table2[[#This Row],[Milling Date]],IF(Table2[[#This Row],[CNC Holes]]="Ready","Done",""))</f>
        <v/>
      </c>
      <c r="CD824" s="120" t="str">
        <f ca="1">IF(OR(Table2[[#This Row],[Welding Date]]=TODAY(),Table2[[#This Row],[Welding Date]]=TODAY()+1), Table2[[#This Row],[Welding Date]],IF(Table2[[#This Row],[Welding Corners]]="Ready","Done",""))</f>
        <v/>
      </c>
      <c r="CE824" s="120" t="str">
        <f ca="1">IF(OR(Table2[[#This Row],[Puching Date]]=TODAY(),Table2[[#This Row],[Puching Date]]=TODAY()+1), Table2[[#This Row],[Puching Date]],IF(Table2[[#This Row],[Punch Holes]]="Ready","Done",""))</f>
        <v/>
      </c>
      <c r="CF824" s="120" t="str">
        <f ca="1">IF(OR(Table2[[#This Row],[Housing Date2]]=TODAY(),Table2[[#This Row],[Housing Date2]]=TODAY()+1),Table2[[#This Row],[Housing Date2]],IF(Table2[[#This Row],[Body Assembly]],"Done",""))</f>
        <v/>
      </c>
      <c r="CG824" s="120" t="str">
        <f>_xlfn.IFNA(VLOOKUP(Table2[[#This Row],[Job-no]],Table4[],7,FALSE),"Done")</f>
        <v>Scheduled/Released</v>
      </c>
    </row>
    <row r="825" spans="1:85" x14ac:dyDescent="0.25">
      <c r="A825" s="39" t="str">
        <f>_xlfn.CONCAT(Table2[[#This Row],[Order]],"-",Table2[[#This Row],[Line]])</f>
        <v>77476-3</v>
      </c>
      <c r="B825" s="5">
        <v>43475</v>
      </c>
      <c r="C825" s="8">
        <v>77476</v>
      </c>
      <c r="D825" s="3" t="s">
        <v>3659</v>
      </c>
      <c r="E825" s="8">
        <v>3</v>
      </c>
      <c r="F825" s="8">
        <v>1</v>
      </c>
      <c r="G825" s="3" t="s">
        <v>42</v>
      </c>
      <c r="H825" s="8">
        <v>6</v>
      </c>
      <c r="I825" s="43" t="b">
        <v>0</v>
      </c>
      <c r="J825" s="43" t="b">
        <v>0</v>
      </c>
      <c r="K825" t="s">
        <v>114</v>
      </c>
      <c r="L825" s="43" t="b">
        <v>0</v>
      </c>
      <c r="M825" s="43" t="b">
        <v>0</v>
      </c>
      <c r="N825" s="43" t="b">
        <v>0</v>
      </c>
      <c r="O825" t="s">
        <v>114</v>
      </c>
      <c r="P825" t="s">
        <v>114</v>
      </c>
      <c r="Q825" t="s">
        <v>114</v>
      </c>
      <c r="R825" t="s">
        <v>114</v>
      </c>
      <c r="S825" t="s">
        <v>114</v>
      </c>
      <c r="T825" t="s">
        <v>114</v>
      </c>
      <c r="U825" t="s">
        <v>114</v>
      </c>
      <c r="V825" t="s">
        <v>114</v>
      </c>
      <c r="W825" s="5">
        <v>43472</v>
      </c>
      <c r="X825" s="3" t="s">
        <v>114</v>
      </c>
      <c r="Y825" s="3"/>
      <c r="Z825" s="3" t="s">
        <v>47</v>
      </c>
      <c r="AA825" s="3" t="s">
        <v>114</v>
      </c>
      <c r="AB825" s="3" t="s">
        <v>74</v>
      </c>
      <c r="AC825" s="8">
        <v>10</v>
      </c>
      <c r="AD825" s="3" t="s">
        <v>5967</v>
      </c>
      <c r="AE825" s="4" t="s">
        <v>5968</v>
      </c>
      <c r="AF825" s="3"/>
      <c r="AG825" s="3" t="s">
        <v>114</v>
      </c>
      <c r="AH825" s="8">
        <v>6</v>
      </c>
      <c r="AI825" s="3" t="s">
        <v>74</v>
      </c>
      <c r="AJ825" t="s">
        <v>114</v>
      </c>
      <c r="AK825" t="s">
        <v>114</v>
      </c>
      <c r="AL825" s="43" t="b">
        <v>0</v>
      </c>
      <c r="AM825" s="3"/>
      <c r="AN825" s="3"/>
      <c r="AO825" s="43" t="b">
        <v>0</v>
      </c>
      <c r="AP825" s="3" t="b">
        <v>0</v>
      </c>
      <c r="AQ825" s="3">
        <f>VLOOKUP(Table2[[#This Row],[Job-no]],Table3[],26,FALSE)</f>
        <v>1050</v>
      </c>
      <c r="AR825" t="str">
        <f t="shared" si="148"/>
        <v>AULED</v>
      </c>
      <c r="AS825" t="str">
        <f>VLOOKUP(AR825,Table1[],4,0)</f>
        <v>Grid</v>
      </c>
      <c r="AT825">
        <f>IF(BD825&gt;0,"Pattern",VLOOKUP(AR825,Table1[],5,0))</f>
        <v>0</v>
      </c>
      <c r="AU825" s="34">
        <f>IF(AT825="Pattern",WORKDAY(Table2[[#This Row],[Scheduled Ship Date]],-10),WORKDAY(Table2[[#This Row],[Scheduled Ship Date]],-4))</f>
        <v>43469</v>
      </c>
      <c r="AV825" s="39">
        <f>IF(Table2[[#This Row],[Extrusion cut double saw]]=TRUE,IF(O825="ToDo",IF(AT825="Pattern",Table2[[#This Row],[Total Sections]]*0.4,Table2[[#This Row],[Total Sections]]*0.12),0),IF(AT825="Pattern",Table2[[#This Row],[Total Sections]]*4,Table2[[#This Row],[Total Sections]]*1.2))</f>
        <v>7.1999999999999993</v>
      </c>
      <c r="AW825" s="42"/>
      <c r="AX825" s="42">
        <f>IF(AT825="Pattern",Table2[[#This Row],[Scheduled Ship Date]]-2,Table2[[#This Row],[Scheduled Ship Date]]-3)</f>
        <v>43472</v>
      </c>
      <c r="AY825" s="39">
        <f>IF(Table2[[#This Row],[Pattern]]="Pattern",Table2[[#This Row],[Total Sections]]*4.82,Table2[[#This Row],[Total Sections]]*0.5)</f>
        <v>3</v>
      </c>
      <c r="AZ825" s="42"/>
      <c r="BA825" s="39">
        <f>((Table2[Total Sections]/Table2[Open Qty])-1)*Table2[Open Qty]*12.96</f>
        <v>0</v>
      </c>
      <c r="BB825" s="39"/>
      <c r="BC825" s="39" t="str">
        <f t="shared" si="149"/>
        <v>AULED-22-4400-80-40-SO-W-UNV-D-1-TB15</v>
      </c>
      <c r="BD825" s="39">
        <f t="shared" si="150"/>
        <v>0</v>
      </c>
      <c r="BE825" s="39" t="b">
        <f>_xlfn.IFNA(VLOOKUP(Table2[[#This Row],[Job-no]],Table4[],9,FALSE),TRUE)</f>
        <v>0</v>
      </c>
      <c r="BF825" s="39"/>
      <c r="BG825" s="39" t="b">
        <f>_xlfn.IFNA(VLOOKUP(Table2[[#This Row],[Job-no]],Table4[],14,FALSE),TRUE)</f>
        <v>0</v>
      </c>
      <c r="BH825" s="39" t="str">
        <f>_xlfn.IFNA(VLOOKUP(Table2[[#This Row],[Job-no]],Table4[],11,FALSE),"Done")</f>
        <v/>
      </c>
      <c r="BI825" s="39">
        <f>IF(Table2[[#This Row],[Pattern]]="Pattern",VLOOKUP(Table2[[#This Row],[Product Code]],'Routing data'!$A$2:$W$470,13,FALSE),VLOOKUP(Table2[[#This Row],[Product Code]],'Routing data'!$A$2:$W$470,3,FALSE))</f>
        <v>0</v>
      </c>
      <c r="BJ825" s="39">
        <f>IF(Table2[[#This Row],[Pattern]]="Pattern",VLOOKUP(Table2[[#This Row],[Product Code]],'Routing data'!$A$2:$W$470,14,FALSE),VLOOKUP(Table2[[#This Row],[Product Code]],'Routing data'!$A$2:$W$470,4,FALSE))</f>
        <v>0</v>
      </c>
      <c r="BK825" s="39">
        <f>VLOOKUP(Table2[[#This Row],[Product Code]],'Routing data'!A$4:W$524,16,FALSE)</f>
        <v>0</v>
      </c>
      <c r="BL825" s="42" t="str">
        <f>IF(Table2[[#This Row],[Milling Required]]=0,"x",IF(AT825="Pattern",B825-10,B825-4))</f>
        <v>x</v>
      </c>
      <c r="BM825" s="39"/>
      <c r="BN825" s="42">
        <f t="shared" si="151"/>
        <v>43472</v>
      </c>
      <c r="BO825" s="39" t="str">
        <f>IF(Table2[[#This Row],[Milling]]="x","x",Table2[[#This Row],[Total Sections]]*2)</f>
        <v>x</v>
      </c>
      <c r="BP825" s="39">
        <f>IF(Table2[[#This Row],[Punching]]="x","x",Table2[Total Sections]*2)</f>
        <v>12</v>
      </c>
      <c r="BQ825" s="39">
        <f>IF(Table2[[#This Row],[Pattern]]="Pattern",Table2[Total Sections]*3,Table2[Total Sections]*1.5)</f>
        <v>9</v>
      </c>
      <c r="BR825" s="39"/>
      <c r="BS825" s="39"/>
      <c r="BT825" s="39"/>
      <c r="BU825" s="39"/>
      <c r="BV825" s="39" t="str">
        <f>_xlfn.IFNA(VLOOKUP(Table2[[#This Row],[Job-no]],Table4[],16,FALSE),"Ready")</f>
        <v/>
      </c>
      <c r="BW825" s="39" t="str">
        <f>_xlfn.IFNA(VLOOKUP(Table2[[#This Row],[Job-no]],Table4[],21,FALSE),"Ready")</f>
        <v/>
      </c>
      <c r="BX825" s="39" t="b">
        <f>_xlfn.IFNA(VLOOKUP(Table2[[#This Row],[Job-no]],Table4[],10,FALSE),TRUE)</f>
        <v>0</v>
      </c>
      <c r="BY825" s="39" t="str">
        <f>_xlfn.IFNA(VLOOKUP(Table2[[#This Row],[Job-no]],Table4[],22,FALSE),"Ready")</f>
        <v/>
      </c>
      <c r="BZ825" s="120">
        <f t="shared" si="152"/>
        <v>43475</v>
      </c>
      <c r="CA825" s="120" t="str">
        <f ca="1">IF(OR(Table2[[#This Row],[Saw Date]]=TODAY(),Table2[[#This Row],[Saw Date]]=TODAY()+1), Table2[[#This Row],[Saw Date]],IF(Table2[[#This Row],[Extrusion cut double saw]],"Done",""))</f>
        <v/>
      </c>
      <c r="CB825" s="120" t="str">
        <f ca="1">IF(OR(Table2[[#This Row],[Lens Date]]=TODAY(),Table2[[#This Row],[Lens Date]]=TODAY()+1), Table2[[#This Row],[Lens Date]],IF(Table2[[#This Row],[MSLens]]="Done","Done",""))</f>
        <v/>
      </c>
      <c r="CC825" s="120" t="str">
        <f ca="1">IF(OR(Table2[[#This Row],[Milling Date]]=TODAY(),Table2[[#This Row],[Milling Date]]=TODAY()+1), Table2[[#This Row],[Milling Date]],IF(Table2[[#This Row],[CNC Holes]]="Ready","Done",""))</f>
        <v/>
      </c>
      <c r="CD825" s="120" t="str">
        <f ca="1">IF(OR(Table2[[#This Row],[Welding Date]]=TODAY(),Table2[[#This Row],[Welding Date]]=TODAY()+1), Table2[[#This Row],[Welding Date]],IF(Table2[[#This Row],[Welding Corners]]="Ready","Done",""))</f>
        <v/>
      </c>
      <c r="CE825" s="120" t="str">
        <f ca="1">IF(OR(Table2[[#This Row],[Puching Date]]=TODAY(),Table2[[#This Row],[Puching Date]]=TODAY()+1), Table2[[#This Row],[Puching Date]],IF(Table2[[#This Row],[Punch Holes]]="Ready","Done",""))</f>
        <v/>
      </c>
      <c r="CF825" s="120" t="str">
        <f ca="1">IF(OR(Table2[[#This Row],[Housing Date2]]=TODAY(),Table2[[#This Row],[Housing Date2]]=TODAY()+1),Table2[[#This Row],[Housing Date2]],IF(Table2[[#This Row],[Body Assembly]],"Done",""))</f>
        <v/>
      </c>
      <c r="CG825" s="120" t="str">
        <f>_xlfn.IFNA(VLOOKUP(Table2[[#This Row],[Job-no]],Table4[],7,FALSE),"Done")</f>
        <v>Scheduled/Released</v>
      </c>
    </row>
    <row r="826" spans="1:85" x14ac:dyDescent="0.25">
      <c r="A826" s="39" t="str">
        <f>_xlfn.CONCAT(Table2[[#This Row],[Order]],"-",Table2[[#This Row],[Line]])</f>
        <v>77485-6</v>
      </c>
      <c r="B826" s="5">
        <v>43475</v>
      </c>
      <c r="C826" s="8">
        <v>77485</v>
      </c>
      <c r="D826" s="3" t="s">
        <v>3089</v>
      </c>
      <c r="E826" s="8">
        <v>6</v>
      </c>
      <c r="F826" s="8">
        <v>1</v>
      </c>
      <c r="G826" s="3" t="s">
        <v>42</v>
      </c>
      <c r="H826" s="8">
        <v>3</v>
      </c>
      <c r="I826" s="43" t="b">
        <v>0</v>
      </c>
      <c r="J826" s="43" t="b">
        <v>0</v>
      </c>
      <c r="K826" t="s">
        <v>114</v>
      </c>
      <c r="L826" s="43" t="b">
        <v>0</v>
      </c>
      <c r="M826" s="43" t="b">
        <v>0</v>
      </c>
      <c r="N826" s="43" t="b">
        <v>0</v>
      </c>
      <c r="O826" t="s">
        <v>114</v>
      </c>
      <c r="P826" t="s">
        <v>114</v>
      </c>
      <c r="Q826" t="s">
        <v>114</v>
      </c>
      <c r="R826" t="s">
        <v>114</v>
      </c>
      <c r="S826" t="s">
        <v>114</v>
      </c>
      <c r="T826" t="s">
        <v>114</v>
      </c>
      <c r="U826" t="s">
        <v>114</v>
      </c>
      <c r="V826" t="s">
        <v>114</v>
      </c>
      <c r="W826" s="5">
        <v>43472</v>
      </c>
      <c r="X826" s="3" t="s">
        <v>151</v>
      </c>
      <c r="Y826" s="3"/>
      <c r="Z826" s="3" t="s">
        <v>4656</v>
      </c>
      <c r="AA826" s="3" t="s">
        <v>114</v>
      </c>
      <c r="AB826" s="3" t="s">
        <v>74</v>
      </c>
      <c r="AC826" s="8">
        <v>12</v>
      </c>
      <c r="AD826" s="3" t="s">
        <v>5967</v>
      </c>
      <c r="AE826" s="4" t="s">
        <v>5968</v>
      </c>
      <c r="AF826" s="3"/>
      <c r="AG826" s="3" t="s">
        <v>114</v>
      </c>
      <c r="AH826" s="8">
        <v>3</v>
      </c>
      <c r="AI826" s="3" t="s">
        <v>74</v>
      </c>
      <c r="AJ826" t="s">
        <v>114</v>
      </c>
      <c r="AK826" t="s">
        <v>114</v>
      </c>
      <c r="AL826" s="43" t="b">
        <v>0</v>
      </c>
      <c r="AM826" s="3"/>
      <c r="AN826" s="3"/>
      <c r="AO826" s="43" t="b">
        <v>0</v>
      </c>
      <c r="AP826" s="3" t="b">
        <v>0</v>
      </c>
      <c r="AQ826" s="129">
        <f>VLOOKUP(Table2[[#This Row],[Job-no]],Table3[],26,FALSE)</f>
        <v>1080</v>
      </c>
      <c r="AR826" t="str">
        <f t="shared" si="148"/>
        <v>WBSLED</v>
      </c>
      <c r="AS826" t="str">
        <f>VLOOKUP(AR826,Table1[],4,0)</f>
        <v>surface</v>
      </c>
      <c r="AT826">
        <f>IF(BD826&gt;0,"Pattern",VLOOKUP(AR826,Table1[],5,0))</f>
        <v>0</v>
      </c>
      <c r="AU826" s="34">
        <f>IF(AT826="Pattern",WORKDAY(Table2[[#This Row],[Scheduled Ship Date]],-10),WORKDAY(Table2[[#This Row],[Scheduled Ship Date]],-4))</f>
        <v>43469</v>
      </c>
      <c r="AV826" s="39">
        <f>IF(Table2[[#This Row],[Extrusion cut double saw]]=TRUE,IF(O826="ToDo",IF(AT826="Pattern",Table2[[#This Row],[Total Sections]]*0.4,Table2[[#This Row],[Total Sections]]*0.12),0),IF(AT826="Pattern",Table2[[#This Row],[Total Sections]]*4,Table2[[#This Row],[Total Sections]]*1.2))</f>
        <v>3.5999999999999996</v>
      </c>
      <c r="AW826" s="42">
        <f t="shared" ref="AW826:AW831" ca="1" si="157">TODAY()+2</f>
        <v>43469</v>
      </c>
      <c r="AX826" s="42">
        <f>IF(AT826="Pattern",Table2[[#This Row],[Scheduled Ship Date]]-2,Table2[[#This Row],[Scheduled Ship Date]]-3)</f>
        <v>43472</v>
      </c>
      <c r="AY826" s="39">
        <f>IF(Table2[[#This Row],[Pattern]]="Pattern",Table2[[#This Row],[Total Sections]]*4.82,Table2[[#This Row],[Total Sections]]*0.5)</f>
        <v>1.5</v>
      </c>
      <c r="AZ826" s="42">
        <f t="shared" ref="AZ826:AZ831" ca="1" si="158">TODAY()+2</f>
        <v>43469</v>
      </c>
      <c r="BA826" s="39">
        <f>((Table2[Total Sections]/Table2[Open Qty])-1)*Table2[Open Qty]*12.96</f>
        <v>0</v>
      </c>
      <c r="BB826" s="39"/>
      <c r="BC826" s="39" t="str">
        <f t="shared" si="149"/>
        <v>WBSLED-500-80-35-S-4'0"-W-UNV-DP-1-SC</v>
      </c>
      <c r="BD826" s="39">
        <f t="shared" si="150"/>
        <v>0</v>
      </c>
      <c r="BE826" s="39" t="b">
        <f>_xlfn.IFNA(VLOOKUP(Table2[[#This Row],[Job-no]],Table4[],9,FALSE),TRUE)</f>
        <v>1</v>
      </c>
      <c r="BF826" s="39"/>
      <c r="BG826" s="39" t="b">
        <f>_xlfn.IFNA(VLOOKUP(Table2[[#This Row],[Job-no]],Table4[],14,FALSE),TRUE)</f>
        <v>0</v>
      </c>
      <c r="BH826" s="39" t="str">
        <f>_xlfn.IFNA(VLOOKUP(Table2[[#This Row],[Job-no]],Table4[],11,FALSE),"Done")</f>
        <v/>
      </c>
      <c r="BI826" s="39">
        <f>IF(Table2[[#This Row],[Pattern]]="Pattern",VLOOKUP(Table2[[#This Row],[Product Code]],'Routing data'!$A$2:$W$470,13,FALSE),VLOOKUP(Table2[[#This Row],[Product Code]],'Routing data'!$A$2:$W$470,3,FALSE))</f>
        <v>0</v>
      </c>
      <c r="BJ826" s="39">
        <f>IF(Table2[[#This Row],[Pattern]]="Pattern",VLOOKUP(Table2[[#This Row],[Product Code]],'Routing data'!$A$2:$W$470,14,FALSE),VLOOKUP(Table2[[#This Row],[Product Code]],'Routing data'!$A$2:$W$470,4,FALSE))</f>
        <v>0</v>
      </c>
      <c r="BK826" s="39">
        <f>VLOOKUP(Table2[[#This Row],[Product Code]],'Routing data'!A$4:W$524,16,FALSE)</f>
        <v>0</v>
      </c>
      <c r="BL826" s="42" t="str">
        <f>IF(Table2[[#This Row],[Milling Required]]=0,"x",IF(AT826="Pattern",B826-10,B826-4))</f>
        <v>x</v>
      </c>
      <c r="BM826" s="39"/>
      <c r="BN826" s="42">
        <f t="shared" si="151"/>
        <v>43472</v>
      </c>
      <c r="BO826" s="39" t="str">
        <f>IF(Table2[[#This Row],[Milling]]="x","x",Table2[[#This Row],[Total Sections]]*2)</f>
        <v>x</v>
      </c>
      <c r="BP826" s="39">
        <f>IF(Table2[[#This Row],[Punching]]="x","x",Table2[Total Sections]*2)</f>
        <v>6</v>
      </c>
      <c r="BQ826" s="39">
        <f>IF(Table2[[#This Row],[Pattern]]="Pattern",Table2[Total Sections]*3,Table2[Total Sections]*1.5)</f>
        <v>4.5</v>
      </c>
      <c r="BR826" s="39"/>
      <c r="BS826" s="39"/>
      <c r="BT826" s="39"/>
      <c r="BU826" s="39"/>
      <c r="BV826" s="39" t="str">
        <f>_xlfn.IFNA(VLOOKUP(Table2[[#This Row],[Job-no]],Table4[],16,FALSE),"Ready")</f>
        <v/>
      </c>
      <c r="BW826" s="39" t="str">
        <f>_xlfn.IFNA(VLOOKUP(Table2[[#This Row],[Job-no]],Table4[],21,FALSE),"Ready")</f>
        <v/>
      </c>
      <c r="BX826" s="39" t="b">
        <f>_xlfn.IFNA(VLOOKUP(Table2[[#This Row],[Job-no]],Table4[],10,FALSE),TRUE)</f>
        <v>0</v>
      </c>
      <c r="BY826" s="39" t="str">
        <f>_xlfn.IFNA(VLOOKUP(Table2[[#This Row],[Job-no]],Table4[],22,FALSE),"Ready")</f>
        <v/>
      </c>
      <c r="BZ826" s="120">
        <f t="shared" si="152"/>
        <v>43475</v>
      </c>
      <c r="CA826" s="120" t="str">
        <f ca="1">IF(OR(Table2[[#This Row],[Saw Date]]=TODAY(),Table2[[#This Row],[Saw Date]]=TODAY()+1), Table2[[#This Row],[Saw Date]],IF(Table2[[#This Row],[Extrusion cut double saw]],"Done",""))</f>
        <v/>
      </c>
      <c r="CB826" s="120" t="str">
        <f ca="1">IF(OR(Table2[[#This Row],[Lens Date]]=TODAY(),Table2[[#This Row],[Lens Date]]=TODAY()+1), Table2[[#This Row],[Lens Date]],IF(Table2[[#This Row],[MSLens]]="Done","Done",""))</f>
        <v/>
      </c>
      <c r="CC826" s="120" t="str">
        <f ca="1">IF(OR(Table2[[#This Row],[Milling Date]]=TODAY(),Table2[[#This Row],[Milling Date]]=TODAY()+1), Table2[[#This Row],[Milling Date]],IF(Table2[[#This Row],[CNC Holes]]="Ready","Done",""))</f>
        <v/>
      </c>
      <c r="CD826" s="120" t="str">
        <f ca="1">IF(OR(Table2[[#This Row],[Welding Date]]=TODAY(),Table2[[#This Row],[Welding Date]]=TODAY()+1), Table2[[#This Row],[Welding Date]],IF(Table2[[#This Row],[Welding Corners]]="Ready","Done",""))</f>
        <v/>
      </c>
      <c r="CE826" s="120" t="str">
        <f ca="1">IF(OR(Table2[[#This Row],[Puching Date]]=TODAY(),Table2[[#This Row],[Puching Date]]=TODAY()+1), Table2[[#This Row],[Puching Date]],IF(Table2[[#This Row],[Punch Holes]]="Ready","Done",""))</f>
        <v/>
      </c>
      <c r="CF826" s="120" t="str">
        <f ca="1">IF(OR(Table2[[#This Row],[Housing Date2]]=TODAY(),Table2[[#This Row],[Housing Date2]]=TODAY()+1),Table2[[#This Row],[Housing Date2]],IF(Table2[[#This Row],[Body Assembly]],"Done",""))</f>
        <v/>
      </c>
      <c r="CG826" s="120" t="str">
        <f>_xlfn.IFNA(VLOOKUP(Table2[[#This Row],[Job-no]],Table4[],7,FALSE),"Done")</f>
        <v>Machine Shop Started</v>
      </c>
    </row>
    <row r="827" spans="1:85" x14ac:dyDescent="0.25">
      <c r="A827" s="39" t="str">
        <f>_xlfn.CONCAT(Table2[[#This Row],[Order]],"-",Table2[[#This Row],[Line]])</f>
        <v>77485-7</v>
      </c>
      <c r="B827" s="5">
        <v>43475</v>
      </c>
      <c r="C827" s="8">
        <v>77485</v>
      </c>
      <c r="D827" s="3" t="s">
        <v>3091</v>
      </c>
      <c r="E827" s="8">
        <v>7</v>
      </c>
      <c r="F827" s="8">
        <v>1</v>
      </c>
      <c r="G827" s="3" t="s">
        <v>42</v>
      </c>
      <c r="H827" s="8">
        <v>1</v>
      </c>
      <c r="I827" s="43" t="b">
        <v>0</v>
      </c>
      <c r="J827" s="43" t="b">
        <v>0</v>
      </c>
      <c r="K827" t="s">
        <v>114</v>
      </c>
      <c r="L827" s="43" t="b">
        <v>0</v>
      </c>
      <c r="M827" s="43" t="b">
        <v>0</v>
      </c>
      <c r="N827" s="43" t="b">
        <v>0</v>
      </c>
      <c r="O827" t="s">
        <v>114</v>
      </c>
      <c r="P827" t="s">
        <v>114</v>
      </c>
      <c r="Q827" t="s">
        <v>114</v>
      </c>
      <c r="R827" t="s">
        <v>114</v>
      </c>
      <c r="S827" t="s">
        <v>114</v>
      </c>
      <c r="T827" t="s">
        <v>114</v>
      </c>
      <c r="U827" t="s">
        <v>114</v>
      </c>
      <c r="V827" t="s">
        <v>114</v>
      </c>
      <c r="W827" s="5">
        <v>43472</v>
      </c>
      <c r="X827" s="3" t="s">
        <v>151</v>
      </c>
      <c r="Y827" s="3"/>
      <c r="Z827" s="3" t="s">
        <v>4656</v>
      </c>
      <c r="AA827" s="3" t="s">
        <v>114</v>
      </c>
      <c r="AB827" s="3" t="s">
        <v>74</v>
      </c>
      <c r="AC827" s="8">
        <v>12</v>
      </c>
      <c r="AD827" s="3" t="s">
        <v>5967</v>
      </c>
      <c r="AE827" s="4" t="s">
        <v>5968</v>
      </c>
      <c r="AF827" s="3"/>
      <c r="AG827" s="3" t="s">
        <v>114</v>
      </c>
      <c r="AH827" s="8">
        <v>1</v>
      </c>
      <c r="AI827" s="3" t="s">
        <v>74</v>
      </c>
      <c r="AJ827" t="s">
        <v>114</v>
      </c>
      <c r="AK827" t="s">
        <v>114</v>
      </c>
      <c r="AL827" s="43" t="b">
        <v>0</v>
      </c>
      <c r="AM827" s="3"/>
      <c r="AN827" s="3"/>
      <c r="AO827" s="43" t="b">
        <v>0</v>
      </c>
      <c r="AP827" s="3" t="b">
        <v>0</v>
      </c>
      <c r="AQ827" s="129">
        <f>VLOOKUP(Table2[[#This Row],[Job-no]],Table3[],26,FALSE)</f>
        <v>522</v>
      </c>
      <c r="AR827" t="str">
        <f t="shared" si="148"/>
        <v>WBSLED</v>
      </c>
      <c r="AS827" t="str">
        <f>VLOOKUP(AR827,Table1[],4,0)</f>
        <v>surface</v>
      </c>
      <c r="AT827">
        <f>IF(BD827&gt;0,"Pattern",VLOOKUP(AR827,Table1[],5,0))</f>
        <v>0</v>
      </c>
      <c r="AU827" s="34">
        <f>IF(AT827="Pattern",WORKDAY(Table2[[#This Row],[Scheduled Ship Date]],-10),WORKDAY(Table2[[#This Row],[Scheduled Ship Date]],-4))</f>
        <v>43469</v>
      </c>
      <c r="AV827" s="39">
        <f>IF(Table2[[#This Row],[Extrusion cut double saw]]=TRUE,IF(O827="ToDo",IF(AT827="Pattern",Table2[[#This Row],[Total Sections]]*0.4,Table2[[#This Row],[Total Sections]]*0.12),0),IF(AT827="Pattern",Table2[[#This Row],[Total Sections]]*4,Table2[[#This Row],[Total Sections]]*1.2))</f>
        <v>1.2</v>
      </c>
      <c r="AW827" s="42">
        <f t="shared" ca="1" si="157"/>
        <v>43469</v>
      </c>
      <c r="AX827" s="42">
        <f>IF(AT827="Pattern",Table2[[#This Row],[Scheduled Ship Date]]-2,Table2[[#This Row],[Scheduled Ship Date]]-3)</f>
        <v>43472</v>
      </c>
      <c r="AY827" s="39">
        <f>IF(Table2[[#This Row],[Pattern]]="Pattern",Table2[[#This Row],[Total Sections]]*4.82,Table2[[#This Row],[Total Sections]]*0.5)</f>
        <v>0.5</v>
      </c>
      <c r="AZ827" s="42">
        <f t="shared" ca="1" si="158"/>
        <v>43469</v>
      </c>
      <c r="BA827" s="39">
        <f>((Table2[Total Sections]/Table2[Open Qty])-1)*Table2[Open Qty]*12.96</f>
        <v>0</v>
      </c>
      <c r="BB827" s="39"/>
      <c r="BC827" s="39" t="str">
        <f t="shared" si="149"/>
        <v>WBSLED-500-80-35-S-4'0"-W-UNV-DP-1-SC-B1(BSL10LST)</v>
      </c>
      <c r="BD827" s="39">
        <f t="shared" si="150"/>
        <v>0</v>
      </c>
      <c r="BE827" s="39" t="b">
        <f>_xlfn.IFNA(VLOOKUP(Table2[[#This Row],[Job-no]],Table4[],9,FALSE),TRUE)</f>
        <v>1</v>
      </c>
      <c r="BF827" s="39"/>
      <c r="BG827" s="39" t="b">
        <f>_xlfn.IFNA(VLOOKUP(Table2[[#This Row],[Job-no]],Table4[],14,FALSE),TRUE)</f>
        <v>0</v>
      </c>
      <c r="BH827" s="39" t="str">
        <f>_xlfn.IFNA(VLOOKUP(Table2[[#This Row],[Job-no]],Table4[],11,FALSE),"Done")</f>
        <v/>
      </c>
      <c r="BI827" s="39">
        <f>IF(Table2[[#This Row],[Pattern]]="Pattern",VLOOKUP(Table2[[#This Row],[Product Code]],'Routing data'!$A$2:$W$470,13,FALSE),VLOOKUP(Table2[[#This Row],[Product Code]],'Routing data'!$A$2:$W$470,3,FALSE))</f>
        <v>0</v>
      </c>
      <c r="BJ827" s="39">
        <f>IF(Table2[[#This Row],[Pattern]]="Pattern",VLOOKUP(Table2[[#This Row],[Product Code]],'Routing data'!$A$2:$W$470,14,FALSE),VLOOKUP(Table2[[#This Row],[Product Code]],'Routing data'!$A$2:$W$470,4,FALSE))</f>
        <v>0</v>
      </c>
      <c r="BK827" s="39">
        <f>VLOOKUP(Table2[[#This Row],[Product Code]],'Routing data'!A$4:W$524,16,FALSE)</f>
        <v>0</v>
      </c>
      <c r="BL827" s="42" t="str">
        <f>IF(Table2[[#This Row],[Milling Required]]=0,"x",IF(AT827="Pattern",B827-10,B827-4))</f>
        <v>x</v>
      </c>
      <c r="BM827" s="39"/>
      <c r="BN827" s="42">
        <f t="shared" si="151"/>
        <v>43472</v>
      </c>
      <c r="BO827" s="39" t="str">
        <f>IF(Table2[[#This Row],[Milling]]="x","x",Table2[[#This Row],[Total Sections]]*2)</f>
        <v>x</v>
      </c>
      <c r="BP827" s="39">
        <f>IF(Table2[[#This Row],[Punching]]="x","x",Table2[Total Sections]*2)</f>
        <v>2</v>
      </c>
      <c r="BQ827" s="39">
        <f>IF(Table2[[#This Row],[Pattern]]="Pattern",Table2[Total Sections]*3,Table2[Total Sections]*1.5)</f>
        <v>1.5</v>
      </c>
      <c r="BR827" s="39"/>
      <c r="BS827" s="39"/>
      <c r="BT827" s="39"/>
      <c r="BU827" s="39"/>
      <c r="BV827" s="39" t="str">
        <f>_xlfn.IFNA(VLOOKUP(Table2[[#This Row],[Job-no]],Table4[],16,FALSE),"Ready")</f>
        <v/>
      </c>
      <c r="BW827" s="39" t="str">
        <f>_xlfn.IFNA(VLOOKUP(Table2[[#This Row],[Job-no]],Table4[],21,FALSE),"Ready")</f>
        <v/>
      </c>
      <c r="BX827" s="39" t="b">
        <f>_xlfn.IFNA(VLOOKUP(Table2[[#This Row],[Job-no]],Table4[],10,FALSE),TRUE)</f>
        <v>0</v>
      </c>
      <c r="BY827" s="39" t="str">
        <f>_xlfn.IFNA(VLOOKUP(Table2[[#This Row],[Job-no]],Table4[],22,FALSE),"Ready")</f>
        <v/>
      </c>
      <c r="BZ827" s="120">
        <f t="shared" si="152"/>
        <v>43475</v>
      </c>
      <c r="CA827" s="120" t="str">
        <f ca="1">IF(OR(Table2[[#This Row],[Saw Date]]=TODAY(),Table2[[#This Row],[Saw Date]]=TODAY()+1), Table2[[#This Row],[Saw Date]],IF(Table2[[#This Row],[Extrusion cut double saw]],"Done",""))</f>
        <v/>
      </c>
      <c r="CB827" s="120" t="str">
        <f ca="1">IF(OR(Table2[[#This Row],[Lens Date]]=TODAY(),Table2[[#This Row],[Lens Date]]=TODAY()+1), Table2[[#This Row],[Lens Date]],IF(Table2[[#This Row],[MSLens]]="Done","Done",""))</f>
        <v/>
      </c>
      <c r="CC827" s="120" t="str">
        <f ca="1">IF(OR(Table2[[#This Row],[Milling Date]]=TODAY(),Table2[[#This Row],[Milling Date]]=TODAY()+1), Table2[[#This Row],[Milling Date]],IF(Table2[[#This Row],[CNC Holes]]="Ready","Done",""))</f>
        <v/>
      </c>
      <c r="CD827" s="120" t="str">
        <f ca="1">IF(OR(Table2[[#This Row],[Welding Date]]=TODAY(),Table2[[#This Row],[Welding Date]]=TODAY()+1), Table2[[#This Row],[Welding Date]],IF(Table2[[#This Row],[Welding Corners]]="Ready","Done",""))</f>
        <v/>
      </c>
      <c r="CE827" s="120" t="str">
        <f ca="1">IF(OR(Table2[[#This Row],[Puching Date]]=TODAY(),Table2[[#This Row],[Puching Date]]=TODAY()+1), Table2[[#This Row],[Puching Date]],IF(Table2[[#This Row],[Punch Holes]]="Ready","Done",""))</f>
        <v/>
      </c>
      <c r="CF827" s="120" t="str">
        <f ca="1">IF(OR(Table2[[#This Row],[Housing Date2]]=TODAY(),Table2[[#This Row],[Housing Date2]]=TODAY()+1),Table2[[#This Row],[Housing Date2]],IF(Table2[[#This Row],[Body Assembly]],"Done",""))</f>
        <v/>
      </c>
      <c r="CG827" s="120" t="str">
        <f>_xlfn.IFNA(VLOOKUP(Table2[[#This Row],[Job-no]],Table4[],7,FALSE),"Done")</f>
        <v>Machine Shop Started</v>
      </c>
    </row>
    <row r="828" spans="1:85" x14ac:dyDescent="0.25">
      <c r="A828" t="str">
        <f>_xlfn.CONCAT(Table2[[#This Row],[Order]],"-",Table2[[#This Row],[Line]])</f>
        <v>77510-1</v>
      </c>
      <c r="B828" s="5">
        <v>43475</v>
      </c>
      <c r="C828" s="8">
        <v>77510</v>
      </c>
      <c r="D828" s="3" t="s">
        <v>3255</v>
      </c>
      <c r="E828" s="8">
        <v>1</v>
      </c>
      <c r="F828" s="8">
        <v>1</v>
      </c>
      <c r="G828" s="3" t="s">
        <v>42</v>
      </c>
      <c r="H828" s="8">
        <v>3</v>
      </c>
      <c r="I828" s="43" t="b">
        <v>0</v>
      </c>
      <c r="J828" s="43" t="b">
        <v>0</v>
      </c>
      <c r="K828" t="s">
        <v>114</v>
      </c>
      <c r="L828" s="43" t="b">
        <v>0</v>
      </c>
      <c r="M828" s="43" t="b">
        <v>0</v>
      </c>
      <c r="N828" s="43" t="b">
        <v>0</v>
      </c>
      <c r="O828" t="s">
        <v>114</v>
      </c>
      <c r="P828" t="s">
        <v>114</v>
      </c>
      <c r="Q828" t="s">
        <v>114</v>
      </c>
      <c r="R828" t="s">
        <v>114</v>
      </c>
      <c r="S828" t="s">
        <v>114</v>
      </c>
      <c r="T828" t="s">
        <v>114</v>
      </c>
      <c r="U828" t="s">
        <v>114</v>
      </c>
      <c r="V828" t="s">
        <v>114</v>
      </c>
      <c r="W828" s="5">
        <v>43472</v>
      </c>
      <c r="X828" s="3" t="s">
        <v>114</v>
      </c>
      <c r="Y828" s="3"/>
      <c r="Z828" s="3" t="s">
        <v>5194</v>
      </c>
      <c r="AA828" s="3" t="s">
        <v>114</v>
      </c>
      <c r="AB828" s="3" t="s">
        <v>74</v>
      </c>
      <c r="AC828" s="8">
        <v>15</v>
      </c>
      <c r="AD828" s="3" t="s">
        <v>5967</v>
      </c>
      <c r="AE828" s="4" t="s">
        <v>5968</v>
      </c>
      <c r="AF828" s="3"/>
      <c r="AG828" s="3" t="s">
        <v>114</v>
      </c>
      <c r="AH828" s="8">
        <v>3</v>
      </c>
      <c r="AI828" s="3" t="s">
        <v>74</v>
      </c>
      <c r="AJ828" t="s">
        <v>114</v>
      </c>
      <c r="AK828" t="s">
        <v>114</v>
      </c>
      <c r="AL828" s="43" t="b">
        <v>0</v>
      </c>
      <c r="AM828" s="3"/>
      <c r="AN828" s="3"/>
      <c r="AO828" s="43" t="b">
        <v>0</v>
      </c>
      <c r="AP828" s="3" t="b">
        <v>0</v>
      </c>
      <c r="AQ828" s="3">
        <f>VLOOKUP(Table2[[#This Row],[Job-no]],Table3[],26,FALSE)</f>
        <v>1260</v>
      </c>
      <c r="AR828" t="str">
        <f t="shared" si="148"/>
        <v>TEK6LED</v>
      </c>
      <c r="AS828" t="str">
        <f>VLOOKUP(AR828,Table1[],4,0)</f>
        <v>recessed</v>
      </c>
      <c r="AT828">
        <f>IF(BD828&gt;0,"Pattern",VLOOKUP(AR828,Table1[],5,0))</f>
        <v>0</v>
      </c>
      <c r="AU828" s="34">
        <f>IF(AT828="Pattern",WORKDAY(Table2[[#This Row],[Scheduled Ship Date]],-10),WORKDAY(Table2[[#This Row],[Scheduled Ship Date]],-4))</f>
        <v>43469</v>
      </c>
      <c r="AV828">
        <f>IF(Table2[[#This Row],[Extrusion cut double saw]]=TRUE,IF(O828="ToDo",IF(AT828="Pattern",Table2[[#This Row],[Total Sections]]*0.4,Table2[[#This Row],[Total Sections]]*0.12),0),IF(AT828="Pattern",Table2[[#This Row],[Total Sections]]*4,Table2[[#This Row],[Total Sections]]*1.2))</f>
        <v>3.5999999999999996</v>
      </c>
      <c r="AW828" s="42">
        <f t="shared" ca="1" si="157"/>
        <v>43469</v>
      </c>
      <c r="AX828" s="42">
        <f>IF(AT828="Pattern",Table2[[#This Row],[Scheduled Ship Date]]-2,Table2[[#This Row],[Scheduled Ship Date]]-3)</f>
        <v>43472</v>
      </c>
      <c r="AY828">
        <f>IF(Table2[[#This Row],[Pattern]]="Pattern",Table2[[#This Row],[Total Sections]]*4.82,Table2[[#This Row],[Total Sections]]*0.5)</f>
        <v>1.5</v>
      </c>
      <c r="AZ828" s="42">
        <f t="shared" ca="1" si="158"/>
        <v>43469</v>
      </c>
      <c r="BA828" s="39">
        <f>((Table2[Total Sections]/Table2[Open Qty])-1)*Table2[Open Qty]*12.96</f>
        <v>0</v>
      </c>
      <c r="BB828" s="39"/>
      <c r="BC828" s="39" t="str">
        <f t="shared" si="149"/>
        <v>TEK6LED-C-580-90-40-S-4-W-UNV-DP-1-TG9</v>
      </c>
      <c r="BD828" s="39">
        <f t="shared" si="150"/>
        <v>0</v>
      </c>
      <c r="BE828" s="39" t="b">
        <f>_xlfn.IFNA(VLOOKUP(Table2[[#This Row],[Job-no]],Table4[],9,FALSE),TRUE)</f>
        <v>0</v>
      </c>
      <c r="BF828" t="str">
        <f>VLOOKUP(AR828,Table1[],3,0)</f>
        <v>TEKLED</v>
      </c>
      <c r="BG828" s="39" t="b">
        <f>_xlfn.IFNA(VLOOKUP(Table2[[#This Row],[Job-no]],Table4[],14,FALSE),TRUE)</f>
        <v>0</v>
      </c>
      <c r="BH828" s="39" t="str">
        <f>_xlfn.IFNA(VLOOKUP(Table2[[#This Row],[Job-no]],Table4[],11,FALSE),"Done")</f>
        <v/>
      </c>
      <c r="BI828" s="39">
        <f>IF(Table2[[#This Row],[Pattern]]="Pattern",VLOOKUP(Table2[[#This Row],[Product Code]],'Routing data'!$A$2:$W$470,13,FALSE),VLOOKUP(Table2[[#This Row],[Product Code]],'Routing data'!$A$2:$W$470,3,FALSE))</f>
        <v>0</v>
      </c>
      <c r="BJ828" s="39">
        <f>IF(Table2[[#This Row],[Pattern]]="Pattern",VLOOKUP(Table2[[#This Row],[Product Code]],'Routing data'!$A$2:$W$470,14,FALSE),VLOOKUP(Table2[[#This Row],[Product Code]],'Routing data'!$A$2:$W$470,4,FALSE))</f>
        <v>0</v>
      </c>
      <c r="BK828" s="39">
        <f>VLOOKUP(Table2[[#This Row],[Product Code]],'Routing data'!A$4:W$524,16,FALSE)</f>
        <v>0</v>
      </c>
      <c r="BL828" s="42" t="str">
        <f>IF(Table2[[#This Row],[Milling Required]]=0,"x",IF(AT828="Pattern",B828-10,B828-4))</f>
        <v>x</v>
      </c>
      <c r="BM828" s="42" t="str">
        <f>IF(Table2[[#This Row],[Punching Required]]=0,"x",IF(AT828="Pattern",B828-8,B828-2))</f>
        <v>x</v>
      </c>
      <c r="BN828" s="42">
        <f t="shared" si="151"/>
        <v>43472</v>
      </c>
      <c r="BO828" s="39" t="str">
        <f>IF(Table2[[#This Row],[Milling]]="x","x",Table2[[#This Row],[Total Sections]]*2)</f>
        <v>x</v>
      </c>
      <c r="BP828" s="39" t="str">
        <f>IF(Table2[[#This Row],[Punching]]="x","x",Table2[Total Sections]*2)</f>
        <v>x</v>
      </c>
      <c r="BQ828" s="39">
        <f>IF(Table2[[#This Row],[Pattern]]="Pattern",Table2[Total Sections]*3,Table2[Total Sections]*1.5)</f>
        <v>4.5</v>
      </c>
      <c r="BR828" s="42"/>
      <c r="BS828" s="42"/>
      <c r="BT828" s="42"/>
      <c r="BU828" s="39"/>
      <c r="BV828" s="122" t="str">
        <f>_xlfn.IFNA(VLOOKUP(Table2[[#This Row],[Job-no]],Table4[],16,FALSE),"Ready")</f>
        <v/>
      </c>
      <c r="BW828" s="122" t="str">
        <f>_xlfn.IFNA(VLOOKUP(Table2[[#This Row],[Job-no]],Table4[],21,FALSE),"Ready")</f>
        <v/>
      </c>
      <c r="BX828" s="39" t="b">
        <f>_xlfn.IFNA(VLOOKUP(Table2[[#This Row],[Job-no]],Table4[],10,FALSE),TRUE)</f>
        <v>0</v>
      </c>
      <c r="BY828" s="39" t="str">
        <f>_xlfn.IFNA(VLOOKUP(Table2[[#This Row],[Job-no]],Table4[],22,FALSE),"Ready")</f>
        <v/>
      </c>
      <c r="BZ828" s="120">
        <f t="shared" si="152"/>
        <v>43475</v>
      </c>
      <c r="CA828" s="120" t="str">
        <f ca="1">IF(OR(Table2[[#This Row],[Saw Date]]=TODAY(),Table2[[#This Row],[Saw Date]]=TODAY()+1), Table2[[#This Row],[Saw Date]],IF(Table2[[#This Row],[Extrusion cut double saw]],"Done",""))</f>
        <v/>
      </c>
      <c r="CB828" s="120" t="str">
        <f ca="1">IF(OR(Table2[[#This Row],[Lens Date]]=TODAY(),Table2[[#This Row],[Lens Date]]=TODAY()+1), Table2[[#This Row],[Lens Date]],IF(Table2[[#This Row],[MSLens]]="Done","Done",""))</f>
        <v/>
      </c>
      <c r="CC828" s="120" t="str">
        <f ca="1">IF(OR(Table2[[#This Row],[Milling Date]]=TODAY(),Table2[[#This Row],[Milling Date]]=TODAY()+1), Table2[[#This Row],[Milling Date]],IF(Table2[[#This Row],[CNC Holes]]="Ready","Done",""))</f>
        <v/>
      </c>
      <c r="CD828" s="120" t="str">
        <f ca="1">IF(OR(Table2[[#This Row],[Welding Date]]=TODAY(),Table2[[#This Row],[Welding Date]]=TODAY()+1), Table2[[#This Row],[Welding Date]],IF(Table2[[#This Row],[Welding Corners]]="Ready","Done",""))</f>
        <v/>
      </c>
      <c r="CE828" s="120" t="str">
        <f ca="1">IF(OR(Table2[[#This Row],[Puching Date]]=TODAY(),Table2[[#This Row],[Puching Date]]=TODAY()+1), Table2[[#This Row],[Puching Date]],IF(Table2[[#This Row],[Punch Holes]]="Ready","Done",""))</f>
        <v/>
      </c>
      <c r="CF828" s="120" t="str">
        <f ca="1">IF(OR(Table2[[#This Row],[Housing Date2]]=TODAY(),Table2[[#This Row],[Housing Date2]]=TODAY()+1),Table2[[#This Row],[Housing Date2]],IF(Table2[[#This Row],[Body Assembly]],"Done",""))</f>
        <v/>
      </c>
      <c r="CG828" s="120" t="str">
        <f>_xlfn.IFNA(VLOOKUP(Table2[[#This Row],[Job-no]],Table4[],7,FALSE),"Done")</f>
        <v>Scheduled/Released</v>
      </c>
    </row>
    <row r="829" spans="1:85" x14ac:dyDescent="0.25">
      <c r="A829" t="str">
        <f>_xlfn.CONCAT(Table2[[#This Row],[Order]],"-",Table2[[#This Row],[Line]])</f>
        <v>77510-2</v>
      </c>
      <c r="B829" s="5">
        <v>43475</v>
      </c>
      <c r="C829" s="8">
        <v>77510</v>
      </c>
      <c r="D829" s="3" t="s">
        <v>3257</v>
      </c>
      <c r="E829" s="8">
        <v>2</v>
      </c>
      <c r="F829" s="8">
        <v>1</v>
      </c>
      <c r="G829" s="3" t="s">
        <v>42</v>
      </c>
      <c r="H829" s="8">
        <v>3</v>
      </c>
      <c r="I829" s="43" t="b">
        <v>0</v>
      </c>
      <c r="J829" s="43" t="b">
        <v>0</v>
      </c>
      <c r="K829" t="s">
        <v>114</v>
      </c>
      <c r="L829" s="43" t="b">
        <v>0</v>
      </c>
      <c r="M829" s="43" t="b">
        <v>0</v>
      </c>
      <c r="N829" s="43" t="b">
        <v>0</v>
      </c>
      <c r="O829" t="s">
        <v>114</v>
      </c>
      <c r="P829" t="s">
        <v>114</v>
      </c>
      <c r="Q829" t="s">
        <v>114</v>
      </c>
      <c r="R829" t="s">
        <v>114</v>
      </c>
      <c r="S829" t="s">
        <v>114</v>
      </c>
      <c r="T829" t="s">
        <v>114</v>
      </c>
      <c r="U829" t="s">
        <v>114</v>
      </c>
      <c r="V829" t="s">
        <v>114</v>
      </c>
      <c r="W829" s="5">
        <v>43472</v>
      </c>
      <c r="X829" s="3" t="s">
        <v>114</v>
      </c>
      <c r="Y829" s="3"/>
      <c r="Z829" s="3" t="s">
        <v>5194</v>
      </c>
      <c r="AA829" s="3" t="s">
        <v>114</v>
      </c>
      <c r="AB829" s="3" t="s">
        <v>74</v>
      </c>
      <c r="AC829" s="8">
        <v>15</v>
      </c>
      <c r="AD829" s="3" t="s">
        <v>5967</v>
      </c>
      <c r="AE829" s="4" t="s">
        <v>5968</v>
      </c>
      <c r="AF829" s="3"/>
      <c r="AG829" s="3" t="s">
        <v>114</v>
      </c>
      <c r="AH829" s="8">
        <v>3</v>
      </c>
      <c r="AI829" s="3" t="s">
        <v>74</v>
      </c>
      <c r="AJ829" t="s">
        <v>114</v>
      </c>
      <c r="AK829" t="s">
        <v>114</v>
      </c>
      <c r="AL829" s="43" t="b">
        <v>0</v>
      </c>
      <c r="AM829" s="3"/>
      <c r="AN829" s="3"/>
      <c r="AO829" s="43" t="b">
        <v>0</v>
      </c>
      <c r="AP829" s="3" t="b">
        <v>0</v>
      </c>
      <c r="AQ829" s="3">
        <f>VLOOKUP(Table2[[#This Row],[Job-no]],Table3[],26,FALSE)</f>
        <v>1860</v>
      </c>
      <c r="AR829" t="str">
        <f t="shared" si="148"/>
        <v>TEK6LED</v>
      </c>
      <c r="AS829" t="str">
        <f>VLOOKUP(AR829,Table1[],4,0)</f>
        <v>recessed</v>
      </c>
      <c r="AT829">
        <f>IF(BD829&gt;0,"Pattern",VLOOKUP(AR829,Table1[],5,0))</f>
        <v>0</v>
      </c>
      <c r="AU829" s="34">
        <f>IF(AT829="Pattern",WORKDAY(Table2[[#This Row],[Scheduled Ship Date]],-10),WORKDAY(Table2[[#This Row],[Scheduled Ship Date]],-4))</f>
        <v>43469</v>
      </c>
      <c r="AV829">
        <f>IF(Table2[[#This Row],[Extrusion cut double saw]]=TRUE,IF(O829="ToDo",IF(AT829="Pattern",Table2[[#This Row],[Total Sections]]*0.4,Table2[[#This Row],[Total Sections]]*0.12),0),IF(AT829="Pattern",Table2[[#This Row],[Total Sections]]*4,Table2[[#This Row],[Total Sections]]*1.2))</f>
        <v>3.5999999999999996</v>
      </c>
      <c r="AW829" s="42">
        <f t="shared" ca="1" si="157"/>
        <v>43469</v>
      </c>
      <c r="AX829" s="42">
        <f>IF(AT829="Pattern",Table2[[#This Row],[Scheduled Ship Date]]-2,Table2[[#This Row],[Scheduled Ship Date]]-3)</f>
        <v>43472</v>
      </c>
      <c r="AY829">
        <f>IF(Table2[[#This Row],[Pattern]]="Pattern",Table2[[#This Row],[Total Sections]]*4.82,Table2[[#This Row],[Total Sections]]*0.5)</f>
        <v>1.5</v>
      </c>
      <c r="AZ829" s="42">
        <f t="shared" ca="1" si="158"/>
        <v>43469</v>
      </c>
      <c r="BA829" s="39">
        <f>((Table2[Total Sections]/Table2[Open Qty])-1)*Table2[Open Qty]*12.96</f>
        <v>0</v>
      </c>
      <c r="BB829" s="42"/>
      <c r="BC829" s="39" t="str">
        <f t="shared" si="149"/>
        <v>TEK6LED-C-580-90-40-S-4-W-UNV-DP-1-TG9-B1(BSL10LST)</v>
      </c>
      <c r="BD829" s="39">
        <f t="shared" si="150"/>
        <v>0</v>
      </c>
      <c r="BE829" s="39" t="b">
        <f>_xlfn.IFNA(VLOOKUP(Table2[[#This Row],[Job-no]],Table4[],9,FALSE),TRUE)</f>
        <v>0</v>
      </c>
      <c r="BF829" t="str">
        <f>VLOOKUP(AR829,Table1[],3,0)</f>
        <v>TEKLED</v>
      </c>
      <c r="BG829" s="39" t="b">
        <f>_xlfn.IFNA(VLOOKUP(Table2[[#This Row],[Job-no]],Table4[],14,FALSE),TRUE)</f>
        <v>0</v>
      </c>
      <c r="BH829" s="39" t="str">
        <f>_xlfn.IFNA(VLOOKUP(Table2[[#This Row],[Job-no]],Table4[],11,FALSE),"Done")</f>
        <v/>
      </c>
      <c r="BI829" s="39">
        <f>IF(Table2[[#This Row],[Pattern]]="Pattern",VLOOKUP(Table2[[#This Row],[Product Code]],'Routing data'!$A$2:$W$470,13,FALSE),VLOOKUP(Table2[[#This Row],[Product Code]],'Routing data'!$A$2:$W$470,3,FALSE))</f>
        <v>0</v>
      </c>
      <c r="BJ829" s="39">
        <f>IF(Table2[[#This Row],[Pattern]]="Pattern",VLOOKUP(Table2[[#This Row],[Product Code]],'Routing data'!$A$2:$W$470,14,FALSE),VLOOKUP(Table2[[#This Row],[Product Code]],'Routing data'!$A$2:$W$470,4,FALSE))</f>
        <v>0</v>
      </c>
      <c r="BK829" s="39">
        <f>VLOOKUP(Table2[[#This Row],[Product Code]],'Routing data'!A$4:W$524,16,FALSE)</f>
        <v>0</v>
      </c>
      <c r="BL829" s="42" t="str">
        <f>IF(Table2[[#This Row],[Milling Required]]=0,"x",IF(AT829="Pattern",B829-10,B829-4))</f>
        <v>x</v>
      </c>
      <c r="BM829" s="42" t="str">
        <f>IF(Table2[[#This Row],[Punching Required]]=0,"x",IF(AT829="Pattern",B829-8,B829-2))</f>
        <v>x</v>
      </c>
      <c r="BN829" s="42">
        <f t="shared" si="151"/>
        <v>43472</v>
      </c>
      <c r="BO829" s="39" t="str">
        <f>IF(Table2[[#This Row],[Milling]]="x","x",Table2[[#This Row],[Total Sections]]*2)</f>
        <v>x</v>
      </c>
      <c r="BP829" s="39" t="str">
        <f>IF(Table2[[#This Row],[Punching]]="x","x",Table2[Total Sections]*2)</f>
        <v>x</v>
      </c>
      <c r="BQ829" s="39">
        <f>IF(Table2[[#This Row],[Pattern]]="Pattern",Table2[Total Sections]*3,Table2[Total Sections]*1.5)</f>
        <v>4.5</v>
      </c>
      <c r="BR829" s="42"/>
      <c r="BS829" s="42"/>
      <c r="BT829" s="42"/>
      <c r="BU829" s="39"/>
      <c r="BV829" s="39" t="str">
        <f>_xlfn.IFNA(VLOOKUP(Table2[[#This Row],[Job-no]],Table4[],16,FALSE),"Ready")</f>
        <v/>
      </c>
      <c r="BW829" s="39" t="str">
        <f>_xlfn.IFNA(VLOOKUP(Table2[[#This Row],[Job-no]],Table4[],21,FALSE),"Ready")</f>
        <v/>
      </c>
      <c r="BX829" s="39" t="b">
        <f>_xlfn.IFNA(VLOOKUP(Table2[[#This Row],[Job-no]],Table4[],10,FALSE),TRUE)</f>
        <v>0</v>
      </c>
      <c r="BY829" s="39" t="str">
        <f>_xlfn.IFNA(VLOOKUP(Table2[[#This Row],[Job-no]],Table4[],22,FALSE),"Ready")</f>
        <v/>
      </c>
      <c r="BZ829" s="120">
        <f t="shared" si="152"/>
        <v>43475</v>
      </c>
      <c r="CA829" s="120" t="str">
        <f ca="1">IF(OR(Table2[[#This Row],[Saw Date]]=TODAY(),Table2[[#This Row],[Saw Date]]=TODAY()+1), Table2[[#This Row],[Saw Date]],IF(Table2[[#This Row],[Extrusion cut double saw]],"Done",""))</f>
        <v/>
      </c>
      <c r="CB829" s="120" t="str">
        <f ca="1">IF(OR(Table2[[#This Row],[Lens Date]]=TODAY(),Table2[[#This Row],[Lens Date]]=TODAY()+1), Table2[[#This Row],[Lens Date]],IF(Table2[[#This Row],[MSLens]]="Done","Done",""))</f>
        <v/>
      </c>
      <c r="CC829" s="120" t="str">
        <f ca="1">IF(OR(Table2[[#This Row],[Milling Date]]=TODAY(),Table2[[#This Row],[Milling Date]]=TODAY()+1), Table2[[#This Row],[Milling Date]],IF(Table2[[#This Row],[CNC Holes]]="Ready","Done",""))</f>
        <v/>
      </c>
      <c r="CD829" s="120" t="str">
        <f ca="1">IF(OR(Table2[[#This Row],[Welding Date]]=TODAY(),Table2[[#This Row],[Welding Date]]=TODAY()+1), Table2[[#This Row],[Welding Date]],IF(Table2[[#This Row],[Welding Corners]]="Ready","Done",""))</f>
        <v/>
      </c>
      <c r="CE829" s="120" t="str">
        <f ca="1">IF(OR(Table2[[#This Row],[Puching Date]]=TODAY(),Table2[[#This Row],[Puching Date]]=TODAY()+1), Table2[[#This Row],[Puching Date]],IF(Table2[[#This Row],[Punch Holes]]="Ready","Done",""))</f>
        <v/>
      </c>
      <c r="CF829" s="120" t="str">
        <f ca="1">IF(OR(Table2[[#This Row],[Housing Date2]]=TODAY(),Table2[[#This Row],[Housing Date2]]=TODAY()+1),Table2[[#This Row],[Housing Date2]],IF(Table2[[#This Row],[Body Assembly]],"Done",""))</f>
        <v/>
      </c>
      <c r="CG829" s="120" t="str">
        <f>_xlfn.IFNA(VLOOKUP(Table2[[#This Row],[Job-no]],Table4[],7,FALSE),"Done")</f>
        <v>Scheduled/Released</v>
      </c>
    </row>
    <row r="830" spans="1:85" x14ac:dyDescent="0.25">
      <c r="A830" t="str">
        <f>_xlfn.CONCAT(Table2[[#This Row],[Order]],"-",Table2[[#This Row],[Line]])</f>
        <v>77510-3</v>
      </c>
      <c r="B830" s="5">
        <v>43475</v>
      </c>
      <c r="C830" s="8">
        <v>77510</v>
      </c>
      <c r="D830" s="3" t="s">
        <v>3259</v>
      </c>
      <c r="E830" s="8">
        <v>3</v>
      </c>
      <c r="F830" s="8">
        <v>1</v>
      </c>
      <c r="G830" s="3" t="s">
        <v>42</v>
      </c>
      <c r="H830" s="8">
        <v>6</v>
      </c>
      <c r="I830" s="43" t="b">
        <v>0</v>
      </c>
      <c r="J830" s="43" t="b">
        <v>0</v>
      </c>
      <c r="K830" t="s">
        <v>114</v>
      </c>
      <c r="L830" s="43" t="b">
        <v>0</v>
      </c>
      <c r="M830" s="43" t="b">
        <v>0</v>
      </c>
      <c r="N830" s="43" t="b">
        <v>0</v>
      </c>
      <c r="O830" t="s">
        <v>114</v>
      </c>
      <c r="P830" t="s">
        <v>114</v>
      </c>
      <c r="Q830" t="s">
        <v>114</v>
      </c>
      <c r="R830" t="s">
        <v>114</v>
      </c>
      <c r="S830" t="s">
        <v>114</v>
      </c>
      <c r="T830" t="s">
        <v>114</v>
      </c>
      <c r="U830" t="s">
        <v>114</v>
      </c>
      <c r="V830" t="s">
        <v>114</v>
      </c>
      <c r="W830" s="5">
        <v>43472</v>
      </c>
      <c r="X830" s="3" t="s">
        <v>114</v>
      </c>
      <c r="Y830" s="3"/>
      <c r="Z830" s="3" t="s">
        <v>5194</v>
      </c>
      <c r="AA830" s="3" t="s">
        <v>114</v>
      </c>
      <c r="AB830" s="3" t="s">
        <v>74</v>
      </c>
      <c r="AC830" s="8">
        <v>15</v>
      </c>
      <c r="AD830" s="3" t="s">
        <v>5967</v>
      </c>
      <c r="AE830" s="4" t="s">
        <v>5968</v>
      </c>
      <c r="AF830" s="3"/>
      <c r="AG830" s="3" t="s">
        <v>114</v>
      </c>
      <c r="AH830" s="8">
        <v>6</v>
      </c>
      <c r="AI830" s="3" t="s">
        <v>74</v>
      </c>
      <c r="AJ830" t="s">
        <v>114</v>
      </c>
      <c r="AK830" t="s">
        <v>114</v>
      </c>
      <c r="AL830" s="43" t="b">
        <v>0</v>
      </c>
      <c r="AM830" s="3"/>
      <c r="AN830" s="3"/>
      <c r="AO830" s="43" t="b">
        <v>0</v>
      </c>
      <c r="AP830" s="3" t="b">
        <v>0</v>
      </c>
      <c r="AQ830" s="3">
        <f>VLOOKUP(Table2[[#This Row],[Job-no]],Table3[],26,FALSE)</f>
        <v>2520</v>
      </c>
      <c r="AR830" t="str">
        <f t="shared" si="148"/>
        <v>TEK6LED</v>
      </c>
      <c r="AS830" t="str">
        <f>VLOOKUP(AR830,Table1[],4,0)</f>
        <v>recessed</v>
      </c>
      <c r="AT830">
        <f>IF(BD830&gt;0,"Pattern",VLOOKUP(AR830,Table1[],5,0))</f>
        <v>0</v>
      </c>
      <c r="AU830" s="34">
        <f>IF(AT830="Pattern",WORKDAY(Table2[[#This Row],[Scheduled Ship Date]],-10),WORKDAY(Table2[[#This Row],[Scheduled Ship Date]],-4))</f>
        <v>43469</v>
      </c>
      <c r="AV830">
        <f>IF(Table2[[#This Row],[Extrusion cut double saw]]=TRUE,IF(O830="ToDo",IF(AT830="Pattern",Table2[[#This Row],[Total Sections]]*0.4,Table2[[#This Row],[Total Sections]]*0.12),0),IF(AT830="Pattern",Table2[[#This Row],[Total Sections]]*4,Table2[[#This Row],[Total Sections]]*1.2))</f>
        <v>7.1999999999999993</v>
      </c>
      <c r="AW830" s="42">
        <f t="shared" ca="1" si="157"/>
        <v>43469</v>
      </c>
      <c r="AX830" s="42">
        <f>IF(AT830="Pattern",Table2[[#This Row],[Scheduled Ship Date]]-2,Table2[[#This Row],[Scheduled Ship Date]]-3)</f>
        <v>43472</v>
      </c>
      <c r="AY830">
        <f>IF(Table2[[#This Row],[Pattern]]="Pattern",Table2[[#This Row],[Total Sections]]*4.82,Table2[[#This Row],[Total Sections]]*0.5)</f>
        <v>3</v>
      </c>
      <c r="AZ830" s="42">
        <f t="shared" ca="1" si="158"/>
        <v>43469</v>
      </c>
      <c r="BA830" s="39">
        <f>((Table2[Total Sections]/Table2[Open Qty])-1)*Table2[Open Qty]*12.96</f>
        <v>0</v>
      </c>
      <c r="BB830" s="39"/>
      <c r="BC830" s="39" t="str">
        <f t="shared" si="149"/>
        <v>TEK6LED-C-580-90-40-S-4-W-UNV-DP-1-DF</v>
      </c>
      <c r="BD830" s="39">
        <f t="shared" si="150"/>
        <v>0</v>
      </c>
      <c r="BE830" s="39" t="b">
        <f>_xlfn.IFNA(VLOOKUP(Table2[[#This Row],[Job-no]],Table4[],9,FALSE),TRUE)</f>
        <v>0</v>
      </c>
      <c r="BF830" t="str">
        <f>VLOOKUP(AR830,Table1[],3,0)</f>
        <v>TEKLED</v>
      </c>
      <c r="BG830" s="39" t="b">
        <f>_xlfn.IFNA(VLOOKUP(Table2[[#This Row],[Job-no]],Table4[],14,FALSE),TRUE)</f>
        <v>0</v>
      </c>
      <c r="BH830" s="39" t="str">
        <f>_xlfn.IFNA(VLOOKUP(Table2[[#This Row],[Job-no]],Table4[],11,FALSE),"Done")</f>
        <v/>
      </c>
      <c r="BI830" s="39">
        <f>IF(Table2[[#This Row],[Pattern]]="Pattern",VLOOKUP(Table2[[#This Row],[Product Code]],'Routing data'!$A$2:$W$470,13,FALSE),VLOOKUP(Table2[[#This Row],[Product Code]],'Routing data'!$A$2:$W$470,3,FALSE))</f>
        <v>0</v>
      </c>
      <c r="BJ830" s="39">
        <f>IF(Table2[[#This Row],[Pattern]]="Pattern",VLOOKUP(Table2[[#This Row],[Product Code]],'Routing data'!$A$2:$W$470,14,FALSE),VLOOKUP(Table2[[#This Row],[Product Code]],'Routing data'!$A$2:$W$470,4,FALSE))</f>
        <v>0</v>
      </c>
      <c r="BK830" s="39">
        <f>VLOOKUP(Table2[[#This Row],[Product Code]],'Routing data'!A$4:W$524,16,FALSE)</f>
        <v>0</v>
      </c>
      <c r="BL830" s="42" t="str">
        <f>IF(Table2[[#This Row],[Milling Required]]=0,"x",IF(AT830="Pattern",B830-10,B830-4))</f>
        <v>x</v>
      </c>
      <c r="BM830" s="42" t="str">
        <f>IF(Table2[[#This Row],[Punching Required]]=0,"x",IF(AT830="Pattern",B830-8,B830-2))</f>
        <v>x</v>
      </c>
      <c r="BN830" s="42">
        <f t="shared" si="151"/>
        <v>43472</v>
      </c>
      <c r="BO830" s="39" t="str">
        <f>IF(Table2[[#This Row],[Milling]]="x","x",Table2[[#This Row],[Total Sections]]*2)</f>
        <v>x</v>
      </c>
      <c r="BP830" s="39" t="str">
        <f>IF(Table2[[#This Row],[Punching]]="x","x",Table2[Total Sections]*2)</f>
        <v>x</v>
      </c>
      <c r="BQ830" s="39">
        <f>IF(Table2[[#This Row],[Pattern]]="Pattern",Table2[Total Sections]*3,Table2[Total Sections]*1.5)</f>
        <v>9</v>
      </c>
      <c r="BR830" s="42"/>
      <c r="BS830" s="42"/>
      <c r="BT830" s="42"/>
      <c r="BU830" s="39"/>
      <c r="BV830" s="39" t="str">
        <f>_xlfn.IFNA(VLOOKUP(Table2[[#This Row],[Job-no]],Table4[],16,FALSE),"Ready")</f>
        <v/>
      </c>
      <c r="BW830" s="39" t="str">
        <f>_xlfn.IFNA(VLOOKUP(Table2[[#This Row],[Job-no]],Table4[],21,FALSE),"Ready")</f>
        <v/>
      </c>
      <c r="BX830" s="39" t="b">
        <f>_xlfn.IFNA(VLOOKUP(Table2[[#This Row],[Job-no]],Table4[],10,FALSE),TRUE)</f>
        <v>0</v>
      </c>
      <c r="BY830" s="39" t="str">
        <f>_xlfn.IFNA(VLOOKUP(Table2[[#This Row],[Job-no]],Table4[],22,FALSE),"Ready")</f>
        <v/>
      </c>
      <c r="BZ830" s="120">
        <f t="shared" si="152"/>
        <v>43475</v>
      </c>
      <c r="CA830" s="120" t="str">
        <f ca="1">IF(OR(Table2[[#This Row],[Saw Date]]=TODAY(),Table2[[#This Row],[Saw Date]]=TODAY()+1), Table2[[#This Row],[Saw Date]],IF(Table2[[#This Row],[Extrusion cut double saw]],"Done",""))</f>
        <v/>
      </c>
      <c r="CB830" s="120" t="str">
        <f ca="1">IF(OR(Table2[[#This Row],[Lens Date]]=TODAY(),Table2[[#This Row],[Lens Date]]=TODAY()+1), Table2[[#This Row],[Lens Date]],IF(Table2[[#This Row],[MSLens]]="Done","Done",""))</f>
        <v/>
      </c>
      <c r="CC830" s="120" t="str">
        <f ca="1">IF(OR(Table2[[#This Row],[Milling Date]]=TODAY(),Table2[[#This Row],[Milling Date]]=TODAY()+1), Table2[[#This Row],[Milling Date]],IF(Table2[[#This Row],[CNC Holes]]="Ready","Done",""))</f>
        <v/>
      </c>
      <c r="CD830" s="120" t="str">
        <f ca="1">IF(OR(Table2[[#This Row],[Welding Date]]=TODAY(),Table2[[#This Row],[Welding Date]]=TODAY()+1), Table2[[#This Row],[Welding Date]],IF(Table2[[#This Row],[Welding Corners]]="Ready","Done",""))</f>
        <v/>
      </c>
      <c r="CE830" s="120" t="str">
        <f ca="1">IF(OR(Table2[[#This Row],[Puching Date]]=TODAY(),Table2[[#This Row],[Puching Date]]=TODAY()+1), Table2[[#This Row],[Puching Date]],IF(Table2[[#This Row],[Punch Holes]]="Ready","Done",""))</f>
        <v/>
      </c>
      <c r="CF830" s="120" t="str">
        <f ca="1">IF(OR(Table2[[#This Row],[Housing Date2]]=TODAY(),Table2[[#This Row],[Housing Date2]]=TODAY()+1),Table2[[#This Row],[Housing Date2]],IF(Table2[[#This Row],[Body Assembly]],"Done",""))</f>
        <v/>
      </c>
      <c r="CG830" s="120" t="str">
        <f>_xlfn.IFNA(VLOOKUP(Table2[[#This Row],[Job-no]],Table4[],7,FALSE),"Done")</f>
        <v>Scheduled/Released</v>
      </c>
    </row>
    <row r="831" spans="1:85" x14ac:dyDescent="0.25">
      <c r="A831" t="str">
        <f>_xlfn.CONCAT(Table2[[#This Row],[Order]],"-",Table2[[#This Row],[Line]])</f>
        <v>77510-4</v>
      </c>
      <c r="B831" s="5">
        <v>43475</v>
      </c>
      <c r="C831" s="8">
        <v>77510</v>
      </c>
      <c r="D831" s="3" t="s">
        <v>3261</v>
      </c>
      <c r="E831" s="8">
        <v>4</v>
      </c>
      <c r="F831" s="8">
        <v>1</v>
      </c>
      <c r="G831" s="3" t="s">
        <v>42</v>
      </c>
      <c r="H831" s="8">
        <v>1</v>
      </c>
      <c r="I831" s="43" t="b">
        <v>0</v>
      </c>
      <c r="J831" s="43" t="b">
        <v>0</v>
      </c>
      <c r="K831" t="s">
        <v>114</v>
      </c>
      <c r="L831" s="43" t="b">
        <v>0</v>
      </c>
      <c r="M831" s="43" t="b">
        <v>0</v>
      </c>
      <c r="N831" s="43" t="b">
        <v>0</v>
      </c>
      <c r="O831" t="s">
        <v>114</v>
      </c>
      <c r="P831" t="s">
        <v>114</v>
      </c>
      <c r="Q831" t="s">
        <v>114</v>
      </c>
      <c r="R831" t="s">
        <v>114</v>
      </c>
      <c r="S831" t="s">
        <v>114</v>
      </c>
      <c r="T831" t="s">
        <v>114</v>
      </c>
      <c r="U831" t="s">
        <v>114</v>
      </c>
      <c r="V831" t="s">
        <v>114</v>
      </c>
      <c r="W831" s="5">
        <v>43472</v>
      </c>
      <c r="X831" s="3" t="s">
        <v>114</v>
      </c>
      <c r="Y831" s="3"/>
      <c r="Z831" s="3" t="s">
        <v>5194</v>
      </c>
      <c r="AA831" s="3" t="s">
        <v>114</v>
      </c>
      <c r="AB831" s="3" t="s">
        <v>74</v>
      </c>
      <c r="AC831" s="8">
        <v>15</v>
      </c>
      <c r="AD831" s="3" t="s">
        <v>5967</v>
      </c>
      <c r="AE831" s="4" t="s">
        <v>5968</v>
      </c>
      <c r="AF831" s="3"/>
      <c r="AG831" s="3" t="s">
        <v>114</v>
      </c>
      <c r="AH831" s="8">
        <v>1</v>
      </c>
      <c r="AI831" s="3" t="s">
        <v>74</v>
      </c>
      <c r="AJ831" t="s">
        <v>114</v>
      </c>
      <c r="AK831" t="s">
        <v>114</v>
      </c>
      <c r="AL831" s="43" t="b">
        <v>0</v>
      </c>
      <c r="AM831" s="3"/>
      <c r="AN831" s="3"/>
      <c r="AO831" s="43" t="b">
        <v>0</v>
      </c>
      <c r="AP831" s="3" t="b">
        <v>0</v>
      </c>
      <c r="AQ831" s="3">
        <f>VLOOKUP(Table2[[#This Row],[Job-no]],Table3[],26,FALSE)</f>
        <v>620</v>
      </c>
      <c r="AR831" t="str">
        <f t="shared" si="148"/>
        <v>TEK6LED</v>
      </c>
      <c r="AS831" t="str">
        <f>VLOOKUP(AR831,Table1[],4,0)</f>
        <v>recessed</v>
      </c>
      <c r="AT831">
        <f>IF(BD831&gt;0,"Pattern",VLOOKUP(AR831,Table1[],5,0))</f>
        <v>0</v>
      </c>
      <c r="AU831" s="34">
        <f>IF(AT831="Pattern",WORKDAY(Table2[[#This Row],[Scheduled Ship Date]],-10),WORKDAY(Table2[[#This Row],[Scheduled Ship Date]],-4))</f>
        <v>43469</v>
      </c>
      <c r="AV831">
        <f>IF(Table2[[#This Row],[Extrusion cut double saw]]=TRUE,IF(O831="ToDo",IF(AT831="Pattern",Table2[[#This Row],[Total Sections]]*0.4,Table2[[#This Row],[Total Sections]]*0.12),0),IF(AT831="Pattern",Table2[[#This Row],[Total Sections]]*4,Table2[[#This Row],[Total Sections]]*1.2))</f>
        <v>1.2</v>
      </c>
      <c r="AW831" s="42">
        <f t="shared" ca="1" si="157"/>
        <v>43469</v>
      </c>
      <c r="AX831" s="42">
        <f>IF(AT831="Pattern",Table2[[#This Row],[Scheduled Ship Date]]-2,Table2[[#This Row],[Scheduled Ship Date]]-3)</f>
        <v>43472</v>
      </c>
      <c r="AY831">
        <f>IF(Table2[[#This Row],[Pattern]]="Pattern",Table2[[#This Row],[Total Sections]]*4.82,Table2[[#This Row],[Total Sections]]*0.5)</f>
        <v>0.5</v>
      </c>
      <c r="AZ831" s="42">
        <f t="shared" ca="1" si="158"/>
        <v>43469</v>
      </c>
      <c r="BA831" s="39">
        <f>((Table2[Total Sections]/Table2[Open Qty])-1)*Table2[Open Qty]*12.96</f>
        <v>0</v>
      </c>
      <c r="BB831" s="39"/>
      <c r="BC831" s="39" t="str">
        <f t="shared" si="149"/>
        <v>TEK6LED-C-580-90-40-S-4-W-UNV-DP-1-DF-B1(BSL10LST)</v>
      </c>
      <c r="BD831" s="39">
        <f t="shared" si="150"/>
        <v>0</v>
      </c>
      <c r="BE831" s="39" t="b">
        <f>_xlfn.IFNA(VLOOKUP(Table2[[#This Row],[Job-no]],Table4[],9,FALSE),TRUE)</f>
        <v>0</v>
      </c>
      <c r="BF831" t="str">
        <f>VLOOKUP(AR831,Table1[],3,0)</f>
        <v>TEKLED</v>
      </c>
      <c r="BG831" s="39" t="b">
        <f>_xlfn.IFNA(VLOOKUP(Table2[[#This Row],[Job-no]],Table4[],14,FALSE),TRUE)</f>
        <v>0</v>
      </c>
      <c r="BH831" s="39" t="str">
        <f>_xlfn.IFNA(VLOOKUP(Table2[[#This Row],[Job-no]],Table4[],11,FALSE),"Done")</f>
        <v/>
      </c>
      <c r="BI831" s="39">
        <f>IF(Table2[[#This Row],[Pattern]]="Pattern",VLOOKUP(Table2[[#This Row],[Product Code]],'Routing data'!$A$2:$W$470,13,FALSE),VLOOKUP(Table2[[#This Row],[Product Code]],'Routing data'!$A$2:$W$470,3,FALSE))</f>
        <v>0</v>
      </c>
      <c r="BJ831" s="39">
        <f>IF(Table2[[#This Row],[Pattern]]="Pattern",VLOOKUP(Table2[[#This Row],[Product Code]],'Routing data'!$A$2:$W$470,14,FALSE),VLOOKUP(Table2[[#This Row],[Product Code]],'Routing data'!$A$2:$W$470,4,FALSE))</f>
        <v>0</v>
      </c>
      <c r="BK831" s="39">
        <f>VLOOKUP(Table2[[#This Row],[Product Code]],'Routing data'!A$4:W$524,16,FALSE)</f>
        <v>0</v>
      </c>
      <c r="BL831" s="42" t="str">
        <f>IF(Table2[[#This Row],[Milling Required]]=0,"x",IF(AT831="Pattern",B831-10,B831-4))</f>
        <v>x</v>
      </c>
      <c r="BM831" s="42" t="str">
        <f>IF(Table2[[#This Row],[Punching Required]]=0,"x",IF(AT831="Pattern",B831-8,B831-2))</f>
        <v>x</v>
      </c>
      <c r="BN831" s="42">
        <f t="shared" si="151"/>
        <v>43472</v>
      </c>
      <c r="BO831" s="39" t="str">
        <f>IF(Table2[[#This Row],[Milling]]="x","x",Table2[[#This Row],[Total Sections]]*2)</f>
        <v>x</v>
      </c>
      <c r="BP831" s="39" t="str">
        <f>IF(Table2[[#This Row],[Punching]]="x","x",Table2[Total Sections]*2)</f>
        <v>x</v>
      </c>
      <c r="BQ831" s="39">
        <f>IF(Table2[[#This Row],[Pattern]]="Pattern",Table2[Total Sections]*3,Table2[Total Sections]*1.5)</f>
        <v>1.5</v>
      </c>
      <c r="BR831" s="42"/>
      <c r="BS831" s="42"/>
      <c r="BT831" s="42"/>
      <c r="BU831" s="39"/>
      <c r="BV831" s="122" t="str">
        <f>_xlfn.IFNA(VLOOKUP(Table2[[#This Row],[Job-no]],Table4[],16,FALSE),"Ready")</f>
        <v/>
      </c>
      <c r="BW831" s="122" t="str">
        <f>_xlfn.IFNA(VLOOKUP(Table2[[#This Row],[Job-no]],Table4[],21,FALSE),"Ready")</f>
        <v/>
      </c>
      <c r="BX831" s="39" t="b">
        <f>_xlfn.IFNA(VLOOKUP(Table2[[#This Row],[Job-no]],Table4[],10,FALSE),TRUE)</f>
        <v>0</v>
      </c>
      <c r="BY831" s="39" t="str">
        <f>_xlfn.IFNA(VLOOKUP(Table2[[#This Row],[Job-no]],Table4[],22,FALSE),"Ready")</f>
        <v/>
      </c>
      <c r="BZ831" s="120">
        <f t="shared" si="152"/>
        <v>43475</v>
      </c>
      <c r="CA831" s="120" t="str">
        <f ca="1">IF(OR(Table2[[#This Row],[Saw Date]]=TODAY(),Table2[[#This Row],[Saw Date]]=TODAY()+1), Table2[[#This Row],[Saw Date]],IF(Table2[[#This Row],[Extrusion cut double saw]],"Done",""))</f>
        <v/>
      </c>
      <c r="CB831" s="120" t="str">
        <f ca="1">IF(OR(Table2[[#This Row],[Lens Date]]=TODAY(),Table2[[#This Row],[Lens Date]]=TODAY()+1), Table2[[#This Row],[Lens Date]],IF(Table2[[#This Row],[MSLens]]="Done","Done",""))</f>
        <v/>
      </c>
      <c r="CC831" s="120" t="str">
        <f ca="1">IF(OR(Table2[[#This Row],[Milling Date]]=TODAY(),Table2[[#This Row],[Milling Date]]=TODAY()+1), Table2[[#This Row],[Milling Date]],IF(Table2[[#This Row],[CNC Holes]]="Ready","Done",""))</f>
        <v/>
      </c>
      <c r="CD831" s="120" t="str">
        <f ca="1">IF(OR(Table2[[#This Row],[Welding Date]]=TODAY(),Table2[[#This Row],[Welding Date]]=TODAY()+1), Table2[[#This Row],[Welding Date]],IF(Table2[[#This Row],[Welding Corners]]="Ready","Done",""))</f>
        <v/>
      </c>
      <c r="CE831" s="120" t="str">
        <f ca="1">IF(OR(Table2[[#This Row],[Puching Date]]=TODAY(),Table2[[#This Row],[Puching Date]]=TODAY()+1), Table2[[#This Row],[Puching Date]],IF(Table2[[#This Row],[Punch Holes]]="Ready","Done",""))</f>
        <v/>
      </c>
      <c r="CF831" s="120" t="str">
        <f ca="1">IF(OR(Table2[[#This Row],[Housing Date2]]=TODAY(),Table2[[#This Row],[Housing Date2]]=TODAY()+1),Table2[[#This Row],[Housing Date2]],IF(Table2[[#This Row],[Body Assembly]],"Done",""))</f>
        <v/>
      </c>
      <c r="CG831" s="120" t="str">
        <f>_xlfn.IFNA(VLOOKUP(Table2[[#This Row],[Job-no]],Table4[],7,FALSE),"Done")</f>
        <v>Scheduled/Released</v>
      </c>
    </row>
    <row r="832" spans="1:85" x14ac:dyDescent="0.25">
      <c r="A832" s="39" t="str">
        <f>_xlfn.CONCAT(Table2[[#This Row],[Order]],"-",Table2[[#This Row],[Line]])</f>
        <v>77593-1</v>
      </c>
      <c r="B832" s="5">
        <v>43475</v>
      </c>
      <c r="C832" s="8">
        <v>77593</v>
      </c>
      <c r="D832" s="3" t="s">
        <v>2603</v>
      </c>
      <c r="E832" s="8">
        <v>1</v>
      </c>
      <c r="F832" s="8">
        <v>1</v>
      </c>
      <c r="G832" s="3" t="s">
        <v>42</v>
      </c>
      <c r="H832" s="8">
        <v>45</v>
      </c>
      <c r="I832" s="43" t="b">
        <v>0</v>
      </c>
      <c r="J832" s="43" t="b">
        <v>0</v>
      </c>
      <c r="K832" t="s">
        <v>114</v>
      </c>
      <c r="L832" s="43" t="b">
        <v>0</v>
      </c>
      <c r="M832" s="43" t="b">
        <v>0</v>
      </c>
      <c r="N832" s="43" t="b">
        <v>0</v>
      </c>
      <c r="O832" t="s">
        <v>114</v>
      </c>
      <c r="P832" t="s">
        <v>114</v>
      </c>
      <c r="Q832" t="s">
        <v>114</v>
      </c>
      <c r="R832" t="s">
        <v>114</v>
      </c>
      <c r="S832" t="s">
        <v>114</v>
      </c>
      <c r="T832" t="s">
        <v>114</v>
      </c>
      <c r="U832" t="s">
        <v>114</v>
      </c>
      <c r="V832" t="s">
        <v>114</v>
      </c>
      <c r="W832" s="5">
        <v>43472</v>
      </c>
      <c r="X832" s="3" t="s">
        <v>114</v>
      </c>
      <c r="Y832" s="3"/>
      <c r="Z832" s="3" t="s">
        <v>4429</v>
      </c>
      <c r="AA832" s="3" t="s">
        <v>114</v>
      </c>
      <c r="AB832" s="3" t="s">
        <v>74</v>
      </c>
      <c r="AC832" s="8">
        <v>10</v>
      </c>
      <c r="AD832" s="3" t="s">
        <v>5967</v>
      </c>
      <c r="AE832" s="4" t="s">
        <v>5968</v>
      </c>
      <c r="AF832" s="3"/>
      <c r="AG832" s="3" t="s">
        <v>114</v>
      </c>
      <c r="AH832" s="8">
        <v>45</v>
      </c>
      <c r="AI832" s="3" t="s">
        <v>74</v>
      </c>
      <c r="AJ832" t="s">
        <v>114</v>
      </c>
      <c r="AK832" t="s">
        <v>114</v>
      </c>
      <c r="AL832" s="43" t="b">
        <v>0</v>
      </c>
      <c r="AM832" s="3"/>
      <c r="AN832" s="3"/>
      <c r="AO832" s="43" t="b">
        <v>0</v>
      </c>
      <c r="AP832" s="3" t="b">
        <v>0</v>
      </c>
      <c r="AQ832" s="3">
        <f>VLOOKUP(Table2[[#This Row],[Job-no]],Table3[],26,FALSE)</f>
        <v>11250</v>
      </c>
      <c r="AR832" t="str">
        <f t="shared" si="148"/>
        <v>WALED</v>
      </c>
      <c r="AS832" t="str">
        <f>VLOOKUP(AR832,Table1[],4,0)</f>
        <v>Grid LED</v>
      </c>
      <c r="AT832">
        <f>IF(BD832&gt;0,"Pattern",VLOOKUP(AR832,Table1[],5,0))</f>
        <v>0</v>
      </c>
      <c r="AU832" s="34">
        <f>IF(AT832="Pattern",WORKDAY(Table2[[#This Row],[Scheduled Ship Date]],-10),WORKDAY(Table2[[#This Row],[Scheduled Ship Date]],-4))</f>
        <v>43469</v>
      </c>
      <c r="AV832" s="39">
        <f>IF(Table2[[#This Row],[Extrusion cut double saw]]=TRUE,IF(O832="ToDo",IF(AT832="Pattern",Table2[[#This Row],[Total Sections]]*0.4,Table2[[#This Row],[Total Sections]]*0.12),0),IF(AT832="Pattern",Table2[[#This Row],[Total Sections]]*4,Table2[[#This Row],[Total Sections]]*1.2))</f>
        <v>54</v>
      </c>
      <c r="AW832" s="42"/>
      <c r="AX832" s="42">
        <f>IF(AT832="Pattern",Table2[[#This Row],[Scheduled Ship Date]]-2,Table2[[#This Row],[Scheduled Ship Date]]-3)</f>
        <v>43472</v>
      </c>
      <c r="AY832" s="39">
        <f>IF(Table2[[#This Row],[Pattern]]="Pattern",Table2[[#This Row],[Total Sections]]*4.82,Table2[[#This Row],[Total Sections]]*0.5)</f>
        <v>22.5</v>
      </c>
      <c r="AZ832" s="42"/>
      <c r="BA832" s="39">
        <f>((Table2[Total Sections]/Table2[Open Qty])-1)*Table2[Open Qty]*12.96</f>
        <v>0</v>
      </c>
      <c r="BB832" s="39"/>
      <c r="BC832" s="39" t="str">
        <f t="shared" si="149"/>
        <v>WALED-22-3000-80-40-VL-W-UNV-DP-1-TB9</v>
      </c>
      <c r="BD832" s="39">
        <f t="shared" si="150"/>
        <v>0</v>
      </c>
      <c r="BE832" s="39" t="b">
        <f>_xlfn.IFNA(VLOOKUP(Table2[[#This Row],[Job-no]],Table4[],9,FALSE),TRUE)</f>
        <v>0</v>
      </c>
      <c r="BF832" s="39"/>
      <c r="BG832" s="39" t="b">
        <f>_xlfn.IFNA(VLOOKUP(Table2[[#This Row],[Job-no]],Table4[],14,FALSE),TRUE)</f>
        <v>0</v>
      </c>
      <c r="BH832" s="39" t="str">
        <f>_xlfn.IFNA(VLOOKUP(Table2[[#This Row],[Job-no]],Table4[],11,FALSE),"Done")</f>
        <v/>
      </c>
      <c r="BI832" s="39">
        <f>IF(Table2[[#This Row],[Pattern]]="Pattern",VLOOKUP(Table2[[#This Row],[Product Code]],'Routing data'!$A$2:$W$470,13,FALSE),VLOOKUP(Table2[[#This Row],[Product Code]],'Routing data'!$A$2:$W$470,3,FALSE))</f>
        <v>0</v>
      </c>
      <c r="BJ832" s="39">
        <f>IF(Table2[[#This Row],[Pattern]]="Pattern",VLOOKUP(Table2[[#This Row],[Product Code]],'Routing data'!$A$2:$W$470,14,FALSE),VLOOKUP(Table2[[#This Row],[Product Code]],'Routing data'!$A$2:$W$470,4,FALSE))</f>
        <v>0</v>
      </c>
      <c r="BK832" s="39">
        <f>VLOOKUP(Table2[[#This Row],[Product Code]],'Routing data'!A$4:W$524,16,FALSE)</f>
        <v>0</v>
      </c>
      <c r="BL832" s="42" t="str">
        <f>IF(Table2[[#This Row],[Milling Required]]=0,"x",IF(AT832="Pattern",B832-10,B832-4))</f>
        <v>x</v>
      </c>
      <c r="BM832" s="39"/>
      <c r="BN832" s="42">
        <f t="shared" si="151"/>
        <v>43472</v>
      </c>
      <c r="BO832" s="39" t="str">
        <f>IF(Table2[[#This Row],[Milling]]="x","x",Table2[[#This Row],[Total Sections]]*2)</f>
        <v>x</v>
      </c>
      <c r="BP832" s="39">
        <f>IF(Table2[[#This Row],[Punching]]="x","x",Table2[Total Sections]*2)</f>
        <v>90</v>
      </c>
      <c r="BQ832" s="39">
        <f>IF(Table2[[#This Row],[Pattern]]="Pattern",Table2[Total Sections]*3,Table2[Total Sections]*1.5)</f>
        <v>67.5</v>
      </c>
      <c r="BR832" s="39"/>
      <c r="BS832" s="39"/>
      <c r="BT832" s="39"/>
      <c r="BU832" s="39"/>
      <c r="BV832" s="39" t="str">
        <f>_xlfn.IFNA(VLOOKUP(Table2[[#This Row],[Job-no]],Table4[],16,FALSE),"Ready")</f>
        <v/>
      </c>
      <c r="BW832" s="39" t="str">
        <f>_xlfn.IFNA(VLOOKUP(Table2[[#This Row],[Job-no]],Table4[],21,FALSE),"Ready")</f>
        <v/>
      </c>
      <c r="BX832" s="39" t="b">
        <f>_xlfn.IFNA(VLOOKUP(Table2[[#This Row],[Job-no]],Table4[],10,FALSE),TRUE)</f>
        <v>0</v>
      </c>
      <c r="BY832" s="39" t="str">
        <f>_xlfn.IFNA(VLOOKUP(Table2[[#This Row],[Job-no]],Table4[],22,FALSE),"Ready")</f>
        <v/>
      </c>
      <c r="BZ832" s="120">
        <f t="shared" si="152"/>
        <v>43475</v>
      </c>
      <c r="CA832" s="120" t="str">
        <f ca="1">IF(OR(Table2[[#This Row],[Saw Date]]=TODAY(),Table2[[#This Row],[Saw Date]]=TODAY()+1), Table2[[#This Row],[Saw Date]],IF(Table2[[#This Row],[Extrusion cut double saw]],"Done",""))</f>
        <v/>
      </c>
      <c r="CB832" s="120" t="str">
        <f ca="1">IF(OR(Table2[[#This Row],[Lens Date]]=TODAY(),Table2[[#This Row],[Lens Date]]=TODAY()+1), Table2[[#This Row],[Lens Date]],IF(Table2[[#This Row],[MSLens]]="Done","Done",""))</f>
        <v/>
      </c>
      <c r="CC832" s="120" t="str">
        <f ca="1">IF(OR(Table2[[#This Row],[Milling Date]]=TODAY(),Table2[[#This Row],[Milling Date]]=TODAY()+1), Table2[[#This Row],[Milling Date]],IF(Table2[[#This Row],[CNC Holes]]="Ready","Done",""))</f>
        <v/>
      </c>
      <c r="CD832" s="120" t="str">
        <f ca="1">IF(OR(Table2[[#This Row],[Welding Date]]=TODAY(),Table2[[#This Row],[Welding Date]]=TODAY()+1), Table2[[#This Row],[Welding Date]],IF(Table2[[#This Row],[Welding Corners]]="Ready","Done",""))</f>
        <v/>
      </c>
      <c r="CE832" s="120" t="str">
        <f ca="1">IF(OR(Table2[[#This Row],[Puching Date]]=TODAY(),Table2[[#This Row],[Puching Date]]=TODAY()+1), Table2[[#This Row],[Puching Date]],IF(Table2[[#This Row],[Punch Holes]]="Ready","Done",""))</f>
        <v/>
      </c>
      <c r="CF832" s="120" t="str">
        <f ca="1">IF(OR(Table2[[#This Row],[Housing Date2]]=TODAY(),Table2[[#This Row],[Housing Date2]]=TODAY()+1),Table2[[#This Row],[Housing Date2]],IF(Table2[[#This Row],[Body Assembly]],"Done",""))</f>
        <v/>
      </c>
      <c r="CG832" s="120" t="str">
        <f>_xlfn.IFNA(VLOOKUP(Table2[[#This Row],[Job-no]],Table4[],7,FALSE),"Done")</f>
        <v>Scheduled/Released</v>
      </c>
    </row>
    <row r="833" spans="1:85" x14ac:dyDescent="0.25">
      <c r="A833" s="39" t="str">
        <f>_xlfn.CONCAT(Table2[[#This Row],[Order]],"-",Table2[[#This Row],[Line]])</f>
        <v>77593-2</v>
      </c>
      <c r="B833" s="5">
        <v>43475</v>
      </c>
      <c r="C833" s="8">
        <v>77593</v>
      </c>
      <c r="D833" s="3" t="s">
        <v>2604</v>
      </c>
      <c r="E833" s="8">
        <v>2</v>
      </c>
      <c r="F833" s="8">
        <v>1</v>
      </c>
      <c r="G833" s="3" t="s">
        <v>42</v>
      </c>
      <c r="H833" s="8">
        <v>4</v>
      </c>
      <c r="I833" s="43" t="b">
        <v>0</v>
      </c>
      <c r="J833" s="43" t="b">
        <v>0</v>
      </c>
      <c r="K833" t="s">
        <v>114</v>
      </c>
      <c r="L833" s="43" t="b">
        <v>0</v>
      </c>
      <c r="M833" s="43" t="b">
        <v>0</v>
      </c>
      <c r="N833" s="43" t="b">
        <v>0</v>
      </c>
      <c r="O833" t="s">
        <v>114</v>
      </c>
      <c r="P833" t="s">
        <v>114</v>
      </c>
      <c r="Q833" t="s">
        <v>114</v>
      </c>
      <c r="R833" t="s">
        <v>114</v>
      </c>
      <c r="S833" t="s">
        <v>114</v>
      </c>
      <c r="T833" t="s">
        <v>114</v>
      </c>
      <c r="U833" t="s">
        <v>114</v>
      </c>
      <c r="V833" t="s">
        <v>114</v>
      </c>
      <c r="W833" s="5">
        <v>43472</v>
      </c>
      <c r="X833" s="3" t="s">
        <v>114</v>
      </c>
      <c r="Y833" s="3"/>
      <c r="Z833" s="3" t="s">
        <v>4429</v>
      </c>
      <c r="AA833" s="3" t="s">
        <v>114</v>
      </c>
      <c r="AB833" s="3" t="s">
        <v>74</v>
      </c>
      <c r="AC833" s="8">
        <v>10</v>
      </c>
      <c r="AD833" s="3" t="s">
        <v>5967</v>
      </c>
      <c r="AE833" s="4" t="s">
        <v>5968</v>
      </c>
      <c r="AF833" s="3"/>
      <c r="AG833" s="3" t="s">
        <v>114</v>
      </c>
      <c r="AH833" s="8">
        <v>4</v>
      </c>
      <c r="AI833" s="3" t="s">
        <v>74</v>
      </c>
      <c r="AJ833" t="s">
        <v>114</v>
      </c>
      <c r="AK833" t="s">
        <v>114</v>
      </c>
      <c r="AL833" s="43" t="b">
        <v>0</v>
      </c>
      <c r="AM833" s="3"/>
      <c r="AN833" s="3"/>
      <c r="AO833" s="43" t="b">
        <v>0</v>
      </c>
      <c r="AP833" s="3" t="b">
        <v>0</v>
      </c>
      <c r="AQ833" s="129">
        <f>VLOOKUP(Table2[[#This Row],[Job-no]],Table3[],26,FALSE)</f>
        <v>1000</v>
      </c>
      <c r="AR833" t="str">
        <f t="shared" si="148"/>
        <v>WALED</v>
      </c>
      <c r="AS833" t="str">
        <f>VLOOKUP(AR833,Table1[],4,0)</f>
        <v>Grid LED</v>
      </c>
      <c r="AT833">
        <f>IF(BD833&gt;0,"Pattern",VLOOKUP(AR833,Table1[],5,0))</f>
        <v>0</v>
      </c>
      <c r="AU833" s="34">
        <f>IF(AT833="Pattern",WORKDAY(Table2[[#This Row],[Scheduled Ship Date]],-10),WORKDAY(Table2[[#This Row],[Scheduled Ship Date]],-4))</f>
        <v>43469</v>
      </c>
      <c r="AV833" s="39">
        <f>IF(Table2[[#This Row],[Extrusion cut double saw]]=TRUE,IF(O833="ToDo",IF(AT833="Pattern",Table2[[#This Row],[Total Sections]]*0.4,Table2[[#This Row],[Total Sections]]*0.12),0),IF(AT833="Pattern",Table2[[#This Row],[Total Sections]]*4,Table2[[#This Row],[Total Sections]]*1.2))</f>
        <v>4.8</v>
      </c>
      <c r="AX833" s="42">
        <f>IF(AT833="Pattern",Table2[[#This Row],[Scheduled Ship Date]]-2,Table2[[#This Row],[Scheduled Ship Date]]-3)</f>
        <v>43472</v>
      </c>
      <c r="AY833" s="39">
        <f>IF(Table2[[#This Row],[Pattern]]="Pattern",Table2[[#This Row],[Total Sections]]*4.82,Table2[[#This Row],[Total Sections]]*0.5)</f>
        <v>2</v>
      </c>
      <c r="AZ833" s="39"/>
      <c r="BA833" s="39">
        <f>((Table2[Total Sections]/Table2[Open Qty])-1)*Table2[Open Qty]*12.96</f>
        <v>0</v>
      </c>
      <c r="BB833" s="39"/>
      <c r="BC833" s="39" t="str">
        <f t="shared" si="149"/>
        <v>WALED-22-3000-80-40-VL-W-UNV-DP-1-DF</v>
      </c>
      <c r="BD833" s="39">
        <f t="shared" si="150"/>
        <v>0</v>
      </c>
      <c r="BE833" s="39" t="b">
        <f>_xlfn.IFNA(VLOOKUP(Table2[[#This Row],[Job-no]],Table4[],9,FALSE),TRUE)</f>
        <v>0</v>
      </c>
      <c r="BF833" s="39"/>
      <c r="BG833" s="39" t="b">
        <f>_xlfn.IFNA(VLOOKUP(Table2[[#This Row],[Job-no]],Table4[],14,FALSE),TRUE)</f>
        <v>0</v>
      </c>
      <c r="BH833" s="39" t="str">
        <f>_xlfn.IFNA(VLOOKUP(Table2[[#This Row],[Job-no]],Table4[],11,FALSE),"Done")</f>
        <v/>
      </c>
      <c r="BI833" s="39">
        <f>IF(Table2[[#This Row],[Pattern]]="Pattern",VLOOKUP(Table2[[#This Row],[Product Code]],'Routing data'!$A$2:$W$470,13,FALSE),VLOOKUP(Table2[[#This Row],[Product Code]],'Routing data'!$A$2:$W$470,3,FALSE))</f>
        <v>0</v>
      </c>
      <c r="BJ833" s="39">
        <f>IF(Table2[[#This Row],[Pattern]]="Pattern",VLOOKUP(Table2[[#This Row],[Product Code]],'Routing data'!$A$2:$W$470,14,FALSE),VLOOKUP(Table2[[#This Row],[Product Code]],'Routing data'!$A$2:$W$470,4,FALSE))</f>
        <v>0</v>
      </c>
      <c r="BK833" s="39">
        <f>VLOOKUP(Table2[[#This Row],[Product Code]],'Routing data'!A$4:W$524,16,FALSE)</f>
        <v>0</v>
      </c>
      <c r="BL833" s="42" t="str">
        <f>IF(Table2[[#This Row],[Milling Required]]=0,"x",IF(AT833="Pattern",B833-10,B833-4))</f>
        <v>x</v>
      </c>
      <c r="BM833" s="39"/>
      <c r="BN833" s="42">
        <f t="shared" si="151"/>
        <v>43472</v>
      </c>
      <c r="BO833" s="39" t="str">
        <f>IF(Table2[[#This Row],[Milling]]="x","x",Table2[[#This Row],[Total Sections]]*2)</f>
        <v>x</v>
      </c>
      <c r="BP833" s="39">
        <f>IF(Table2[[#This Row],[Punching]]="x","x",Table2[Total Sections]*2)</f>
        <v>8</v>
      </c>
      <c r="BQ833" s="39">
        <f>IF(Table2[[#This Row],[Pattern]]="Pattern",Table2[Total Sections]*3,Table2[Total Sections]*1.5)</f>
        <v>6</v>
      </c>
      <c r="BR833" s="39"/>
      <c r="BS833" s="39"/>
      <c r="BT833" s="39"/>
      <c r="BU833" s="39"/>
      <c r="BV833" s="39" t="str">
        <f>_xlfn.IFNA(VLOOKUP(Table2[[#This Row],[Job-no]],Table4[],16,FALSE),"Ready")</f>
        <v/>
      </c>
      <c r="BW833" s="39" t="str">
        <f>_xlfn.IFNA(VLOOKUP(Table2[[#This Row],[Job-no]],Table4[],21,FALSE),"Ready")</f>
        <v/>
      </c>
      <c r="BX833" s="39" t="b">
        <f>_xlfn.IFNA(VLOOKUP(Table2[[#This Row],[Job-no]],Table4[],10,FALSE),TRUE)</f>
        <v>0</v>
      </c>
      <c r="BY833" s="39" t="str">
        <f>_xlfn.IFNA(VLOOKUP(Table2[[#This Row],[Job-no]],Table4[],22,FALSE),"Ready")</f>
        <v/>
      </c>
      <c r="BZ833" s="120">
        <f t="shared" si="152"/>
        <v>43475</v>
      </c>
      <c r="CA833" s="120" t="str">
        <f ca="1">IF(OR(Table2[[#This Row],[Saw Date]]=TODAY(),Table2[[#This Row],[Saw Date]]=TODAY()+1), Table2[[#This Row],[Saw Date]],IF(Table2[[#This Row],[Extrusion cut double saw]],"Done",""))</f>
        <v/>
      </c>
      <c r="CB833" s="120" t="str">
        <f ca="1">IF(OR(Table2[[#This Row],[Lens Date]]=TODAY(),Table2[[#This Row],[Lens Date]]=TODAY()+1), Table2[[#This Row],[Lens Date]],IF(Table2[[#This Row],[MSLens]]="Done","Done",""))</f>
        <v/>
      </c>
      <c r="CC833" s="120" t="str">
        <f ca="1">IF(OR(Table2[[#This Row],[Milling Date]]=TODAY(),Table2[[#This Row],[Milling Date]]=TODAY()+1), Table2[[#This Row],[Milling Date]],IF(Table2[[#This Row],[CNC Holes]]="Ready","Done",""))</f>
        <v/>
      </c>
      <c r="CD833" s="120" t="str">
        <f ca="1">IF(OR(Table2[[#This Row],[Welding Date]]=TODAY(),Table2[[#This Row],[Welding Date]]=TODAY()+1), Table2[[#This Row],[Welding Date]],IF(Table2[[#This Row],[Welding Corners]]="Ready","Done",""))</f>
        <v/>
      </c>
      <c r="CE833" s="120" t="str">
        <f ca="1">IF(OR(Table2[[#This Row],[Puching Date]]=TODAY(),Table2[[#This Row],[Puching Date]]=TODAY()+1), Table2[[#This Row],[Puching Date]],IF(Table2[[#This Row],[Punch Holes]]="Ready","Done",""))</f>
        <v/>
      </c>
      <c r="CF833" s="120" t="str">
        <f ca="1">IF(OR(Table2[[#This Row],[Housing Date2]]=TODAY(),Table2[[#This Row],[Housing Date2]]=TODAY()+1),Table2[[#This Row],[Housing Date2]],IF(Table2[[#This Row],[Body Assembly]],"Done",""))</f>
        <v/>
      </c>
      <c r="CG833" s="120" t="str">
        <f>_xlfn.IFNA(VLOOKUP(Table2[[#This Row],[Job-no]],Table4[],7,FALSE),"Done")</f>
        <v>Scheduled/Released</v>
      </c>
    </row>
    <row r="834" spans="1:85" x14ac:dyDescent="0.25">
      <c r="A834" t="str">
        <f>_xlfn.CONCAT(Table2[[#This Row],[Order]],"-",Table2[[#This Row],[Line]])</f>
        <v>77593-3</v>
      </c>
      <c r="B834" s="5">
        <v>43475</v>
      </c>
      <c r="C834" s="8">
        <v>77593</v>
      </c>
      <c r="D834" s="3" t="s">
        <v>2605</v>
      </c>
      <c r="E834" s="8">
        <v>3</v>
      </c>
      <c r="F834" s="8">
        <v>1</v>
      </c>
      <c r="G834" s="3" t="s">
        <v>42</v>
      </c>
      <c r="H834" s="8">
        <v>4</v>
      </c>
      <c r="I834" s="43" t="b">
        <v>0</v>
      </c>
      <c r="J834" s="43" t="b">
        <v>0</v>
      </c>
      <c r="K834" t="s">
        <v>114</v>
      </c>
      <c r="L834" s="43" t="b">
        <v>0</v>
      </c>
      <c r="M834" s="43" t="b">
        <v>0</v>
      </c>
      <c r="N834" s="43" t="b">
        <v>0</v>
      </c>
      <c r="O834" t="s">
        <v>114</v>
      </c>
      <c r="P834" t="s">
        <v>114</v>
      </c>
      <c r="Q834" t="s">
        <v>114</v>
      </c>
      <c r="R834" t="s">
        <v>114</v>
      </c>
      <c r="S834" t="s">
        <v>114</v>
      </c>
      <c r="T834" t="s">
        <v>114</v>
      </c>
      <c r="U834" t="s">
        <v>114</v>
      </c>
      <c r="V834" t="s">
        <v>114</v>
      </c>
      <c r="W834" s="5">
        <v>43472</v>
      </c>
      <c r="X834" s="3" t="s">
        <v>114</v>
      </c>
      <c r="Y834" s="3"/>
      <c r="Z834" s="3" t="s">
        <v>4429</v>
      </c>
      <c r="AA834" s="3" t="s">
        <v>114</v>
      </c>
      <c r="AB834" s="3" t="s">
        <v>74</v>
      </c>
      <c r="AC834" s="8">
        <v>10</v>
      </c>
      <c r="AD834" s="3" t="s">
        <v>5967</v>
      </c>
      <c r="AE834" s="4" t="s">
        <v>5968</v>
      </c>
      <c r="AF834" s="3"/>
      <c r="AG834" s="3" t="s">
        <v>114</v>
      </c>
      <c r="AH834" s="8">
        <v>4</v>
      </c>
      <c r="AI834" s="3" t="s">
        <v>74</v>
      </c>
      <c r="AJ834" t="s">
        <v>114</v>
      </c>
      <c r="AK834" t="s">
        <v>114</v>
      </c>
      <c r="AL834" s="43" t="b">
        <v>0</v>
      </c>
      <c r="AM834" s="3"/>
      <c r="AN834" s="3"/>
      <c r="AO834" s="43" t="b">
        <v>0</v>
      </c>
      <c r="AP834" s="3" t="b">
        <v>0</v>
      </c>
      <c r="AQ834" s="3">
        <f>VLOOKUP(Table2[[#This Row],[Job-no]],Table3[],26,FALSE)</f>
        <v>1000</v>
      </c>
      <c r="AR834" t="str">
        <f t="shared" ref="AR834:AR897" si="159">IFERROR(MID(BC834,1,FIND("-",BC834,1)-1),"")</f>
        <v>WALED</v>
      </c>
      <c r="AS834" t="str">
        <f>VLOOKUP(AR834,Table1[],4,0)</f>
        <v>Grid LED</v>
      </c>
      <c r="AT834">
        <f>IF(BD834&gt;0,"Pattern",VLOOKUP(AR834,Table1[],5,0))</f>
        <v>0</v>
      </c>
      <c r="AU834" s="34">
        <f>IF(AT834="Pattern",WORKDAY(Table2[[#This Row],[Scheduled Ship Date]],-10),WORKDAY(Table2[[#This Row],[Scheduled Ship Date]],-4))</f>
        <v>43469</v>
      </c>
      <c r="AV834">
        <f>IF(Table2[[#This Row],[Extrusion cut double saw]]=TRUE,IF(O834="ToDo",IF(AT834="Pattern",Table2[[#This Row],[Total Sections]]*0.4,Table2[[#This Row],[Total Sections]]*0.12),0),IF(AT834="Pattern",Table2[[#This Row],[Total Sections]]*4,Table2[[#This Row],[Total Sections]]*1.2))</f>
        <v>4.8</v>
      </c>
      <c r="AW834" s="42"/>
      <c r="AX834" s="42">
        <f>IF(AT834="Pattern",Table2[[#This Row],[Scheduled Ship Date]]-2,Table2[[#This Row],[Scheduled Ship Date]]-3)</f>
        <v>43472</v>
      </c>
      <c r="AY834">
        <f>IF(Table2[[#This Row],[Pattern]]="Pattern",Table2[[#This Row],[Total Sections]]*4.82,Table2[[#This Row],[Total Sections]]*0.5)</f>
        <v>2</v>
      </c>
      <c r="AZ834" s="42"/>
      <c r="BA834" s="39">
        <f>((Table2[Total Sections]/Table2[Open Qty])-1)*Table2[Open Qty]*12.96</f>
        <v>0</v>
      </c>
      <c r="BB834" s="39"/>
      <c r="BC834" s="39" t="str">
        <f t="shared" ref="BC834:BC897" si="160">IF(MID(D834,1,2)="SP",MID(D834,FIND("-",D834,1)+1,30),D834)</f>
        <v>WALED-22-3000-80-40-VL-W-UNV-DP-1-SM</v>
      </c>
      <c r="BD834" s="39">
        <f t="shared" ref="BD834:BD897" si="161">IFERROR(FIND("-K(",D834,1),0)</f>
        <v>0</v>
      </c>
      <c r="BE834" s="39" t="b">
        <f>_xlfn.IFNA(VLOOKUP(Table2[[#This Row],[Job-no]],Table4[],9,FALSE),TRUE)</f>
        <v>0</v>
      </c>
      <c r="BF834" t="str">
        <f>VLOOKUP(AR834,Table1[],3,0)</f>
        <v>WAVLED</v>
      </c>
      <c r="BG834" s="39" t="b">
        <f>_xlfn.IFNA(VLOOKUP(Table2[[#This Row],[Job-no]],Table4[],14,FALSE),TRUE)</f>
        <v>0</v>
      </c>
      <c r="BH834" s="39" t="str">
        <f>_xlfn.IFNA(VLOOKUP(Table2[[#This Row],[Job-no]],Table4[],11,FALSE),"Done")</f>
        <v/>
      </c>
      <c r="BI834" s="39">
        <f>IF(Table2[[#This Row],[Pattern]]="Pattern",VLOOKUP(Table2[[#This Row],[Product Code]],'Routing data'!$A$2:$W$470,13,FALSE),VLOOKUP(Table2[[#This Row],[Product Code]],'Routing data'!$A$2:$W$470,3,FALSE))</f>
        <v>0</v>
      </c>
      <c r="BJ834" s="39">
        <f>IF(Table2[[#This Row],[Pattern]]="Pattern",VLOOKUP(Table2[[#This Row],[Product Code]],'Routing data'!$A$2:$W$470,14,FALSE),VLOOKUP(Table2[[#This Row],[Product Code]],'Routing data'!$A$2:$W$470,4,FALSE))</f>
        <v>0</v>
      </c>
      <c r="BK834" s="39">
        <f>VLOOKUP(Table2[[#This Row],[Product Code]],'Routing data'!A$4:W$524,16,FALSE)</f>
        <v>0</v>
      </c>
      <c r="BL834" s="42" t="str">
        <f>IF(Table2[[#This Row],[Milling Required]]=0,"x",IF(AT834="Pattern",B834-10,B834-4))</f>
        <v>x</v>
      </c>
      <c r="BM834" s="42" t="str">
        <f>IF(Table2[[#This Row],[Punching Required]]=0,"x",IF(AT834="Pattern",B834-8,B834-2))</f>
        <v>x</v>
      </c>
      <c r="BN834" s="42">
        <f t="shared" ref="BN834:BN897" si="162">IF(AT834="Pattern",B834-2,B834-3)</f>
        <v>43472</v>
      </c>
      <c r="BO834" s="39" t="str">
        <f>IF(Table2[[#This Row],[Milling]]="x","x",Table2[[#This Row],[Total Sections]]*2)</f>
        <v>x</v>
      </c>
      <c r="BP834" s="39" t="str">
        <f>IF(Table2[[#This Row],[Punching]]="x","x",Table2[Total Sections]*2)</f>
        <v>x</v>
      </c>
      <c r="BQ834" s="39">
        <f>IF(Table2[[#This Row],[Pattern]]="Pattern",Table2[Total Sections]*3,Table2[Total Sections]*1.5)</f>
        <v>6</v>
      </c>
      <c r="BR834" s="42"/>
      <c r="BS834" s="42"/>
      <c r="BT834" s="42"/>
      <c r="BU834" s="39"/>
      <c r="BV834" s="39" t="str">
        <f>_xlfn.IFNA(VLOOKUP(Table2[[#This Row],[Job-no]],Table4[],16,FALSE),"Ready")</f>
        <v/>
      </c>
      <c r="BW834" s="39" t="str">
        <f>_xlfn.IFNA(VLOOKUP(Table2[[#This Row],[Job-no]],Table4[],21,FALSE),"Ready")</f>
        <v/>
      </c>
      <c r="BX834" s="39" t="b">
        <f>_xlfn.IFNA(VLOOKUP(Table2[[#This Row],[Job-no]],Table4[],10,FALSE),TRUE)</f>
        <v>0</v>
      </c>
      <c r="BY834" s="39" t="str">
        <f>_xlfn.IFNA(VLOOKUP(Table2[[#This Row],[Job-no]],Table4[],22,FALSE),"Ready")</f>
        <v/>
      </c>
      <c r="BZ834" s="120">
        <f t="shared" ref="BZ834:BZ897" si="163">B834</f>
        <v>43475</v>
      </c>
      <c r="CA834" s="120" t="str">
        <f ca="1">IF(OR(Table2[[#This Row],[Saw Date]]=TODAY(),Table2[[#This Row],[Saw Date]]=TODAY()+1), Table2[[#This Row],[Saw Date]],IF(Table2[[#This Row],[Extrusion cut double saw]],"Done",""))</f>
        <v/>
      </c>
      <c r="CB834" s="120" t="str">
        <f ca="1">IF(OR(Table2[[#This Row],[Lens Date]]=TODAY(),Table2[[#This Row],[Lens Date]]=TODAY()+1), Table2[[#This Row],[Lens Date]],IF(Table2[[#This Row],[MSLens]]="Done","Done",""))</f>
        <v/>
      </c>
      <c r="CC834" s="120" t="str">
        <f ca="1">IF(OR(Table2[[#This Row],[Milling Date]]=TODAY(),Table2[[#This Row],[Milling Date]]=TODAY()+1), Table2[[#This Row],[Milling Date]],IF(Table2[[#This Row],[CNC Holes]]="Ready","Done",""))</f>
        <v/>
      </c>
      <c r="CD834" s="120" t="str">
        <f ca="1">IF(OR(Table2[[#This Row],[Welding Date]]=TODAY(),Table2[[#This Row],[Welding Date]]=TODAY()+1), Table2[[#This Row],[Welding Date]],IF(Table2[[#This Row],[Welding Corners]]="Ready","Done",""))</f>
        <v/>
      </c>
      <c r="CE834" s="120" t="str">
        <f ca="1">IF(OR(Table2[[#This Row],[Puching Date]]=TODAY(),Table2[[#This Row],[Puching Date]]=TODAY()+1), Table2[[#This Row],[Puching Date]],IF(Table2[[#This Row],[Punch Holes]]="Ready","Done",""))</f>
        <v/>
      </c>
      <c r="CF834" s="120" t="str">
        <f ca="1">IF(OR(Table2[[#This Row],[Housing Date2]]=TODAY(),Table2[[#This Row],[Housing Date2]]=TODAY()+1),Table2[[#This Row],[Housing Date2]],IF(Table2[[#This Row],[Body Assembly]],"Done",""))</f>
        <v/>
      </c>
      <c r="CG834" s="120" t="str">
        <f>_xlfn.IFNA(VLOOKUP(Table2[[#This Row],[Job-no]],Table4[],7,FALSE),"Done")</f>
        <v>Scheduled/Released</v>
      </c>
    </row>
    <row r="835" spans="1:85" x14ac:dyDescent="0.25">
      <c r="A835" s="39" t="str">
        <f>_xlfn.CONCAT(Table2[[#This Row],[Order]],"-",Table2[[#This Row],[Line]])</f>
        <v>77638-1</v>
      </c>
      <c r="B835" s="5">
        <v>43475</v>
      </c>
      <c r="C835" s="8">
        <v>77638</v>
      </c>
      <c r="D835" s="3" t="s">
        <v>2653</v>
      </c>
      <c r="E835" s="8">
        <v>1</v>
      </c>
      <c r="F835" s="8">
        <v>1</v>
      </c>
      <c r="G835" s="3" t="s">
        <v>42</v>
      </c>
      <c r="H835" s="8">
        <v>9</v>
      </c>
      <c r="I835" s="43" t="b">
        <v>0</v>
      </c>
      <c r="J835" s="43" t="b">
        <v>0</v>
      </c>
      <c r="K835" t="s">
        <v>114</v>
      </c>
      <c r="L835" s="43" t="b">
        <v>0</v>
      </c>
      <c r="M835" s="43" t="b">
        <v>0</v>
      </c>
      <c r="N835" s="43" t="b">
        <v>0</v>
      </c>
      <c r="O835" t="s">
        <v>114</v>
      </c>
      <c r="P835" t="s">
        <v>114</v>
      </c>
      <c r="Q835" t="s">
        <v>114</v>
      </c>
      <c r="R835" t="s">
        <v>114</v>
      </c>
      <c r="S835" t="s">
        <v>114</v>
      </c>
      <c r="T835" t="s">
        <v>114</v>
      </c>
      <c r="U835" t="s">
        <v>114</v>
      </c>
      <c r="V835" t="s">
        <v>114</v>
      </c>
      <c r="W835" s="5">
        <v>43472</v>
      </c>
      <c r="X835" s="3" t="s">
        <v>114</v>
      </c>
      <c r="Y835" s="3"/>
      <c r="Z835" s="3" t="s">
        <v>39</v>
      </c>
      <c r="AA835" s="3" t="s">
        <v>114</v>
      </c>
      <c r="AB835" s="3" t="s">
        <v>74</v>
      </c>
      <c r="AC835" s="8">
        <v>10</v>
      </c>
      <c r="AD835" s="3" t="s">
        <v>5967</v>
      </c>
      <c r="AE835" s="4" t="s">
        <v>5968</v>
      </c>
      <c r="AF835" s="3"/>
      <c r="AG835" s="3" t="s">
        <v>114</v>
      </c>
      <c r="AH835" s="8">
        <v>9</v>
      </c>
      <c r="AI835" s="3" t="s">
        <v>74</v>
      </c>
      <c r="AJ835" t="s">
        <v>114</v>
      </c>
      <c r="AK835" t="s">
        <v>114</v>
      </c>
      <c r="AL835" s="43" t="b">
        <v>0</v>
      </c>
      <c r="AM835" s="3"/>
      <c r="AN835" s="3"/>
      <c r="AO835" s="43" t="b">
        <v>0</v>
      </c>
      <c r="AP835" s="3" t="b">
        <v>0</v>
      </c>
      <c r="AQ835" s="3">
        <f>VLOOKUP(Table2[[#This Row],[Job-no]],Table3[],26,FALSE)</f>
        <v>1575</v>
      </c>
      <c r="AR835" t="str">
        <f t="shared" si="159"/>
        <v>DIALED</v>
      </c>
      <c r="AS835" t="str">
        <f>VLOOKUP(AR835,Table1[],4,0)</f>
        <v>Grid LED</v>
      </c>
      <c r="AT835">
        <f>IF(BD835&gt;0,"Pattern",VLOOKUP(AR835,Table1[],5,0))</f>
        <v>0</v>
      </c>
      <c r="AU835" s="34">
        <f>IF(AT835="Pattern",WORKDAY(Table2[[#This Row],[Scheduled Ship Date]],-10),WORKDAY(Table2[[#This Row],[Scheduled Ship Date]],-4))</f>
        <v>43469</v>
      </c>
      <c r="AV835" s="39">
        <f>IF(Table2[[#This Row],[Extrusion cut double saw]]=TRUE,IF(O835="ToDo",IF(AT835="Pattern",Table2[[#This Row],[Total Sections]]*0.4,Table2[[#This Row],[Total Sections]]*0.12),0),IF(AT835="Pattern",Table2[[#This Row],[Total Sections]]*4,Table2[[#This Row],[Total Sections]]*1.2))</f>
        <v>10.799999999999999</v>
      </c>
      <c r="AW835" s="42"/>
      <c r="AX835" s="42">
        <f>IF(AT835="Pattern",Table2[[#This Row],[Scheduled Ship Date]]-2,Table2[[#This Row],[Scheduled Ship Date]]-3)</f>
        <v>43472</v>
      </c>
      <c r="AY835" s="39">
        <f>IF(Table2[[#This Row],[Pattern]]="Pattern",Table2[[#This Row],[Total Sections]]*4.82,Table2[[#This Row],[Total Sections]]*0.5)</f>
        <v>4.5</v>
      </c>
      <c r="AZ835" s="42"/>
      <c r="BA835" s="39">
        <f>((Table2[Total Sections]/Table2[Open Qty])-1)*Table2[Open Qty]*12.96</f>
        <v>0</v>
      </c>
      <c r="BB835" s="39"/>
      <c r="BC835" s="39" t="str">
        <f t="shared" si="160"/>
        <v>DIALED-22-2500-80-35-VL-W-277-DP-1-TB9</v>
      </c>
      <c r="BD835" s="39">
        <f t="shared" si="161"/>
        <v>0</v>
      </c>
      <c r="BE835" s="39" t="b">
        <f>_xlfn.IFNA(VLOOKUP(Table2[[#This Row],[Job-no]],Table4[],9,FALSE),TRUE)</f>
        <v>0</v>
      </c>
      <c r="BF835" s="39"/>
      <c r="BG835" s="39" t="b">
        <f>_xlfn.IFNA(VLOOKUP(Table2[[#This Row],[Job-no]],Table4[],14,FALSE),TRUE)</f>
        <v>0</v>
      </c>
      <c r="BH835" s="39" t="str">
        <f>_xlfn.IFNA(VLOOKUP(Table2[[#This Row],[Job-no]],Table4[],11,FALSE),"Done")</f>
        <v/>
      </c>
      <c r="BI835" s="39">
        <f>IF(Table2[[#This Row],[Pattern]]="Pattern",VLOOKUP(Table2[[#This Row],[Product Code]],'Routing data'!$A$2:$W$470,13,FALSE),VLOOKUP(Table2[[#This Row],[Product Code]],'Routing data'!$A$2:$W$470,3,FALSE))</f>
        <v>0</v>
      </c>
      <c r="BJ835" s="39">
        <f>IF(Table2[[#This Row],[Pattern]]="Pattern",VLOOKUP(Table2[[#This Row],[Product Code]],'Routing data'!$A$2:$W$470,14,FALSE),VLOOKUP(Table2[[#This Row],[Product Code]],'Routing data'!$A$2:$W$470,4,FALSE))</f>
        <v>0</v>
      </c>
      <c r="BK835" s="39">
        <f>VLOOKUP(Table2[[#This Row],[Product Code]],'Routing data'!A$4:W$524,16,FALSE)</f>
        <v>0</v>
      </c>
      <c r="BL835" s="42" t="str">
        <f>IF(Table2[[#This Row],[Milling Required]]=0,"x",IF(AT835="Pattern",B835-10,B835-4))</f>
        <v>x</v>
      </c>
      <c r="BM835" s="39"/>
      <c r="BN835" s="42">
        <f t="shared" si="162"/>
        <v>43472</v>
      </c>
      <c r="BO835" s="39" t="str">
        <f>IF(Table2[[#This Row],[Milling]]="x","x",Table2[[#This Row],[Total Sections]]*2)</f>
        <v>x</v>
      </c>
      <c r="BP835" s="39">
        <f>IF(Table2[[#This Row],[Punching]]="x","x",Table2[Total Sections]*2)</f>
        <v>18</v>
      </c>
      <c r="BQ835" s="39">
        <f>IF(Table2[[#This Row],[Pattern]]="Pattern",Table2[Total Sections]*3,Table2[Total Sections]*1.5)</f>
        <v>13.5</v>
      </c>
      <c r="BR835" s="42"/>
      <c r="BS835" s="39"/>
      <c r="BT835" s="39"/>
      <c r="BU835" s="39"/>
      <c r="BV835" s="39" t="str">
        <f>_xlfn.IFNA(VLOOKUP(Table2[[#This Row],[Job-no]],Table4[],16,FALSE),"Ready")</f>
        <v/>
      </c>
      <c r="BW835" s="39" t="str">
        <f>_xlfn.IFNA(VLOOKUP(Table2[[#This Row],[Job-no]],Table4[],21,FALSE),"Ready")</f>
        <v/>
      </c>
      <c r="BX835" s="39" t="b">
        <f>_xlfn.IFNA(VLOOKUP(Table2[[#This Row],[Job-no]],Table4[],10,FALSE),TRUE)</f>
        <v>0</v>
      </c>
      <c r="BY835" s="39" t="str">
        <f>_xlfn.IFNA(VLOOKUP(Table2[[#This Row],[Job-no]],Table4[],22,FALSE),"Ready")</f>
        <v/>
      </c>
      <c r="BZ835" s="120">
        <f t="shared" si="163"/>
        <v>43475</v>
      </c>
      <c r="CA835" s="120" t="str">
        <f ca="1">IF(OR(Table2[[#This Row],[Saw Date]]=TODAY(),Table2[[#This Row],[Saw Date]]=TODAY()+1), Table2[[#This Row],[Saw Date]],IF(Table2[[#This Row],[Extrusion cut double saw]],"Done",""))</f>
        <v/>
      </c>
      <c r="CB835" s="120" t="str">
        <f ca="1">IF(OR(Table2[[#This Row],[Lens Date]]=TODAY(),Table2[[#This Row],[Lens Date]]=TODAY()+1), Table2[[#This Row],[Lens Date]],IF(Table2[[#This Row],[MSLens]]="Done","Done",""))</f>
        <v/>
      </c>
      <c r="CC835" s="120" t="str">
        <f ca="1">IF(OR(Table2[[#This Row],[Milling Date]]=TODAY(),Table2[[#This Row],[Milling Date]]=TODAY()+1), Table2[[#This Row],[Milling Date]],IF(Table2[[#This Row],[CNC Holes]]="Ready","Done",""))</f>
        <v/>
      </c>
      <c r="CD835" s="120" t="str">
        <f ca="1">IF(OR(Table2[[#This Row],[Welding Date]]=TODAY(),Table2[[#This Row],[Welding Date]]=TODAY()+1), Table2[[#This Row],[Welding Date]],IF(Table2[[#This Row],[Welding Corners]]="Ready","Done",""))</f>
        <v/>
      </c>
      <c r="CE835" s="120" t="str">
        <f ca="1">IF(OR(Table2[[#This Row],[Puching Date]]=TODAY(),Table2[[#This Row],[Puching Date]]=TODAY()+1), Table2[[#This Row],[Puching Date]],IF(Table2[[#This Row],[Punch Holes]]="Ready","Done",""))</f>
        <v/>
      </c>
      <c r="CF835" s="120" t="str">
        <f ca="1">IF(OR(Table2[[#This Row],[Housing Date2]]=TODAY(),Table2[[#This Row],[Housing Date2]]=TODAY()+1),Table2[[#This Row],[Housing Date2]],IF(Table2[[#This Row],[Body Assembly]],"Done",""))</f>
        <v/>
      </c>
      <c r="CG835" s="120" t="str">
        <f>_xlfn.IFNA(VLOOKUP(Table2[[#This Row],[Job-no]],Table4[],7,FALSE),"Done")</f>
        <v>Scheduled/Released</v>
      </c>
    </row>
    <row r="836" spans="1:85" x14ac:dyDescent="0.25">
      <c r="A836" t="str">
        <f>_xlfn.CONCAT(Table2[[#This Row],[Order]],"-",Table2[[#This Row],[Line]])</f>
        <v>77689-1</v>
      </c>
      <c r="B836" s="5">
        <v>43475</v>
      </c>
      <c r="C836" s="8">
        <v>77689</v>
      </c>
      <c r="D836" s="3" t="s">
        <v>3465</v>
      </c>
      <c r="E836" s="8">
        <v>1</v>
      </c>
      <c r="F836" s="8">
        <v>1</v>
      </c>
      <c r="G836" s="3" t="s">
        <v>42</v>
      </c>
      <c r="H836" s="8">
        <v>1</v>
      </c>
      <c r="I836" s="43" t="b">
        <v>0</v>
      </c>
      <c r="J836" s="43" t="b">
        <v>0</v>
      </c>
      <c r="K836" t="s">
        <v>114</v>
      </c>
      <c r="L836" s="43" t="b">
        <v>0</v>
      </c>
      <c r="M836" s="43" t="b">
        <v>0</v>
      </c>
      <c r="N836" s="43" t="b">
        <v>0</v>
      </c>
      <c r="O836" t="s">
        <v>114</v>
      </c>
      <c r="P836" t="s">
        <v>114</v>
      </c>
      <c r="Q836" t="s">
        <v>114</v>
      </c>
      <c r="R836" t="s">
        <v>114</v>
      </c>
      <c r="S836" t="s">
        <v>114</v>
      </c>
      <c r="T836" t="s">
        <v>114</v>
      </c>
      <c r="U836" t="s">
        <v>114</v>
      </c>
      <c r="V836" t="s">
        <v>114</v>
      </c>
      <c r="W836" s="5">
        <v>43472</v>
      </c>
      <c r="X836" s="3" t="s">
        <v>151</v>
      </c>
      <c r="Y836" s="3"/>
      <c r="Z836" s="3" t="s">
        <v>5108</v>
      </c>
      <c r="AA836" s="3" t="s">
        <v>114</v>
      </c>
      <c r="AB836" s="3" t="s">
        <v>74</v>
      </c>
      <c r="AC836" s="8">
        <v>12</v>
      </c>
      <c r="AD836" s="3" t="s">
        <v>5967</v>
      </c>
      <c r="AE836" s="4" t="s">
        <v>5968</v>
      </c>
      <c r="AF836" s="3"/>
      <c r="AG836" s="3" t="s">
        <v>114</v>
      </c>
      <c r="AH836" s="8">
        <v>3</v>
      </c>
      <c r="AI836" s="3" t="s">
        <v>74</v>
      </c>
      <c r="AJ836" t="s">
        <v>114</v>
      </c>
      <c r="AK836" t="s">
        <v>114</v>
      </c>
      <c r="AL836" s="43" t="b">
        <v>0</v>
      </c>
      <c r="AM836" s="3"/>
      <c r="AN836" s="3"/>
      <c r="AO836" s="43" t="b">
        <v>0</v>
      </c>
      <c r="AP836" s="3" t="b">
        <v>0</v>
      </c>
      <c r="AQ836" s="3">
        <f>VLOOKUP(Table2[[#This Row],[Job-no]],Table3[],26,FALSE)</f>
        <v>2440</v>
      </c>
      <c r="AR836" t="str">
        <f t="shared" si="159"/>
        <v>SLLED</v>
      </c>
      <c r="AS836" t="str">
        <f>VLOOKUP(AR836,Table1[],4,0)</f>
        <v>pendant</v>
      </c>
      <c r="AT836">
        <f>IF(BD836&gt;0,"Pattern",VLOOKUP(AR836,Table1[],5,0))</f>
        <v>0</v>
      </c>
      <c r="AU836" s="34">
        <f>IF(AT836="Pattern",WORKDAY(Table2[[#This Row],[Scheduled Ship Date]],-10),WORKDAY(Table2[[#This Row],[Scheduled Ship Date]],-4))</f>
        <v>43469</v>
      </c>
      <c r="AV836">
        <f>IF(Table2[[#This Row],[Extrusion cut double saw]]=TRUE,IF(O836="ToDo",IF(AT836="Pattern",Table2[[#This Row],[Total Sections]]*0.4,Table2[[#This Row],[Total Sections]]*0.12),0),IF(AT836="Pattern",Table2[[#This Row],[Total Sections]]*4,Table2[[#This Row],[Total Sections]]*1.2))</f>
        <v>3.5999999999999996</v>
      </c>
      <c r="AW836" s="42">
        <f ca="1">TODAY()+2</f>
        <v>43469</v>
      </c>
      <c r="AX836" s="42">
        <f>IF(AT836="Pattern",Table2[[#This Row],[Scheduled Ship Date]]-2,Table2[[#This Row],[Scheduled Ship Date]]-3)</f>
        <v>43472</v>
      </c>
      <c r="AY836">
        <f>IF(Table2[[#This Row],[Pattern]]="Pattern",Table2[[#This Row],[Total Sections]]*4.82,Table2[[#This Row],[Total Sections]]*0.5)</f>
        <v>1.5</v>
      </c>
      <c r="AZ836" s="42">
        <f ca="1">TODAY()+2</f>
        <v>43469</v>
      </c>
      <c r="BA836" s="39">
        <f>((Table2[Total Sections]/Table2[Open Qty])-1)*Table2[Open Qty]*12.96</f>
        <v>25.92</v>
      </c>
      <c r="BB836" s="42"/>
      <c r="BC836" s="39" t="str">
        <f t="shared" si="160"/>
        <v>SLLED-SL 80/20-1000-80-40-SM-12-32'-W-277-DP-1-CA(72)-B2(BSL310LP)</v>
      </c>
      <c r="BD836" s="39">
        <f t="shared" si="161"/>
        <v>0</v>
      </c>
      <c r="BE836" s="39" t="b">
        <f>_xlfn.IFNA(VLOOKUP(Table2[[#This Row],[Job-no]],Table4[],9,FALSE),TRUE)</f>
        <v>0</v>
      </c>
      <c r="BF836" t="str">
        <f>VLOOKUP(AR836,Table1[],3,0)</f>
        <v>SLMLED</v>
      </c>
      <c r="BG836" s="39" t="b">
        <f>_xlfn.IFNA(VLOOKUP(Table2[[#This Row],[Job-no]],Table4[],14,FALSE),TRUE)</f>
        <v>0</v>
      </c>
      <c r="BH836" s="39" t="str">
        <f>_xlfn.IFNA(VLOOKUP(Table2[[#This Row],[Job-no]],Table4[],11,FALSE),"Done")</f>
        <v/>
      </c>
      <c r="BI836" s="39">
        <f>IF(Table2[[#This Row],[Pattern]]="Pattern",VLOOKUP(Table2[[#This Row],[Product Code]],'Routing data'!$A$2:$W$470,13,FALSE),VLOOKUP(Table2[[#This Row],[Product Code]],'Routing data'!$A$2:$W$470,3,FALSE))</f>
        <v>0</v>
      </c>
      <c r="BJ836" s="39">
        <f>IF(Table2[[#This Row],[Pattern]]="Pattern",VLOOKUP(Table2[[#This Row],[Product Code]],'Routing data'!$A$2:$W$470,14,FALSE),VLOOKUP(Table2[[#This Row],[Product Code]],'Routing data'!$A$2:$W$470,4,FALSE))</f>
        <v>0</v>
      </c>
      <c r="BK836" s="39">
        <f>VLOOKUP(Table2[[#This Row],[Product Code]],'Routing data'!A$4:W$524,16,FALSE)</f>
        <v>0</v>
      </c>
      <c r="BL836" s="42" t="str">
        <f>IF(Table2[[#This Row],[Milling Required]]=0,"x",IF(AT836="Pattern",B836-10,B836-4))</f>
        <v>x</v>
      </c>
      <c r="BM836" s="42" t="str">
        <f>IF(Table2[[#This Row],[Punching Required]]=0,"x",IF(AT836="Pattern",B836-8,B836-2))</f>
        <v>x</v>
      </c>
      <c r="BN836" s="42">
        <f t="shared" si="162"/>
        <v>43472</v>
      </c>
      <c r="BO836" s="39" t="str">
        <f>IF(Table2[[#This Row],[Milling]]="x","x",Table2[[#This Row],[Total Sections]]*2)</f>
        <v>x</v>
      </c>
      <c r="BP836" s="39" t="str">
        <f>IF(Table2[[#This Row],[Punching]]="x","x",Table2[Total Sections]*2)</f>
        <v>x</v>
      </c>
      <c r="BQ836" s="39">
        <f>IF(Table2[[#This Row],[Pattern]]="Pattern",Table2[Total Sections]*3,Table2[Total Sections]*1.5)</f>
        <v>4.5</v>
      </c>
      <c r="BR836" s="42"/>
      <c r="BS836" s="42"/>
      <c r="BT836" s="42"/>
      <c r="BU836" s="39"/>
      <c r="BV836" s="39" t="str">
        <f>_xlfn.IFNA(VLOOKUP(Table2[[#This Row],[Job-no]],Table4[],16,FALSE),"Ready")</f>
        <v/>
      </c>
      <c r="BW836" s="39" t="str">
        <f>_xlfn.IFNA(VLOOKUP(Table2[[#This Row],[Job-no]],Table4[],21,FALSE),"Ready")</f>
        <v/>
      </c>
      <c r="BX836" s="39" t="b">
        <f>_xlfn.IFNA(VLOOKUP(Table2[[#This Row],[Job-no]],Table4[],10,FALSE),TRUE)</f>
        <v>0</v>
      </c>
      <c r="BY836" s="39" t="str">
        <f>_xlfn.IFNA(VLOOKUP(Table2[[#This Row],[Job-no]],Table4[],22,FALSE),"Ready")</f>
        <v/>
      </c>
      <c r="BZ836" s="120">
        <f t="shared" si="163"/>
        <v>43475</v>
      </c>
      <c r="CA836" s="120" t="str">
        <f ca="1">IF(OR(Table2[[#This Row],[Saw Date]]=TODAY(),Table2[[#This Row],[Saw Date]]=TODAY()+1), Table2[[#This Row],[Saw Date]],IF(Table2[[#This Row],[Extrusion cut double saw]],"Done",""))</f>
        <v/>
      </c>
      <c r="CB836" s="120" t="str">
        <f ca="1">IF(OR(Table2[[#This Row],[Lens Date]]=TODAY(),Table2[[#This Row],[Lens Date]]=TODAY()+1), Table2[[#This Row],[Lens Date]],IF(Table2[[#This Row],[MSLens]]="Done","Done",""))</f>
        <v/>
      </c>
      <c r="CC836" s="120" t="str">
        <f ca="1">IF(OR(Table2[[#This Row],[Milling Date]]=TODAY(),Table2[[#This Row],[Milling Date]]=TODAY()+1), Table2[[#This Row],[Milling Date]],IF(Table2[[#This Row],[CNC Holes]]="Ready","Done",""))</f>
        <v/>
      </c>
      <c r="CD836" s="120" t="str">
        <f ca="1">IF(OR(Table2[[#This Row],[Welding Date]]=TODAY(),Table2[[#This Row],[Welding Date]]=TODAY()+1), Table2[[#This Row],[Welding Date]],IF(Table2[[#This Row],[Welding Corners]]="Ready","Done",""))</f>
        <v/>
      </c>
      <c r="CE836" s="120" t="str">
        <f ca="1">IF(OR(Table2[[#This Row],[Puching Date]]=TODAY(),Table2[[#This Row],[Puching Date]]=TODAY()+1), Table2[[#This Row],[Puching Date]],IF(Table2[[#This Row],[Punch Holes]]="Ready","Done",""))</f>
        <v/>
      </c>
      <c r="CF836" s="120" t="str">
        <f ca="1">IF(OR(Table2[[#This Row],[Housing Date2]]=TODAY(),Table2[[#This Row],[Housing Date2]]=TODAY()+1),Table2[[#This Row],[Housing Date2]],IF(Table2[[#This Row],[Body Assembly]],"Done",""))</f>
        <v/>
      </c>
      <c r="CG836" s="120" t="str">
        <f>_xlfn.IFNA(VLOOKUP(Table2[[#This Row],[Job-no]],Table4[],7,FALSE),"Done")</f>
        <v>Scheduled/Released</v>
      </c>
    </row>
    <row r="837" spans="1:85" x14ac:dyDescent="0.25">
      <c r="A837" t="str">
        <f>_xlfn.CONCAT(Table2[[#This Row],[Order]],"-",Table2[[#This Row],[Line]])</f>
        <v>77738-1</v>
      </c>
      <c r="B837" s="5">
        <v>43475</v>
      </c>
      <c r="C837" s="8">
        <v>77738</v>
      </c>
      <c r="D837" s="3" t="s">
        <v>2675</v>
      </c>
      <c r="E837" s="8">
        <v>1</v>
      </c>
      <c r="F837" s="8">
        <v>1</v>
      </c>
      <c r="G837" s="3" t="s">
        <v>42</v>
      </c>
      <c r="H837" s="8">
        <v>12</v>
      </c>
      <c r="I837" s="43" t="b">
        <v>0</v>
      </c>
      <c r="J837" s="43" t="b">
        <v>0</v>
      </c>
      <c r="K837" t="s">
        <v>114</v>
      </c>
      <c r="L837" s="43" t="b">
        <v>0</v>
      </c>
      <c r="M837" s="43" t="b">
        <v>0</v>
      </c>
      <c r="N837" s="43" t="b">
        <v>0</v>
      </c>
      <c r="O837" t="s">
        <v>114</v>
      </c>
      <c r="P837" t="s">
        <v>114</v>
      </c>
      <c r="Q837" t="s">
        <v>114</v>
      </c>
      <c r="R837" t="s">
        <v>114</v>
      </c>
      <c r="S837" t="s">
        <v>114</v>
      </c>
      <c r="T837" t="s">
        <v>114</v>
      </c>
      <c r="U837" t="s">
        <v>114</v>
      </c>
      <c r="V837" t="s">
        <v>114</v>
      </c>
      <c r="W837" s="5">
        <v>43472</v>
      </c>
      <c r="X837" s="3" t="s">
        <v>114</v>
      </c>
      <c r="Y837" s="3"/>
      <c r="Z837" s="3" t="s">
        <v>158</v>
      </c>
      <c r="AA837" s="3" t="s">
        <v>114</v>
      </c>
      <c r="AB837" s="3" t="s">
        <v>74</v>
      </c>
      <c r="AC837" s="8">
        <v>15</v>
      </c>
      <c r="AD837" s="3" t="s">
        <v>5967</v>
      </c>
      <c r="AE837" s="4" t="s">
        <v>5968</v>
      </c>
      <c r="AF837" s="3"/>
      <c r="AG837" s="3" t="s">
        <v>114</v>
      </c>
      <c r="AH837" s="8">
        <v>12</v>
      </c>
      <c r="AI837" s="3" t="s">
        <v>180</v>
      </c>
      <c r="AJ837" t="s">
        <v>114</v>
      </c>
      <c r="AK837" t="s">
        <v>114</v>
      </c>
      <c r="AL837" s="43" t="b">
        <v>0</v>
      </c>
      <c r="AM837" s="3"/>
      <c r="AN837" s="3"/>
      <c r="AO837" s="43" t="b">
        <v>0</v>
      </c>
      <c r="AP837" s="3" t="b">
        <v>0</v>
      </c>
      <c r="AQ837" s="3">
        <f>VLOOKUP(Table2[[#This Row],[Job-no]],Table3[],26,FALSE)</f>
        <v>4200</v>
      </c>
      <c r="AR837" t="str">
        <f t="shared" si="159"/>
        <v>BBRLED</v>
      </c>
      <c r="AS837" t="str">
        <f>VLOOKUP(AR837,Table1[],4,0)</f>
        <v>recessed</v>
      </c>
      <c r="AT837">
        <f>IF(BD837&gt;0,"Pattern",VLOOKUP(AR837,Table1[],5,0))</f>
        <v>0</v>
      </c>
      <c r="AU837" s="34">
        <f>IF(AT837="Pattern",WORKDAY(Table2[[#This Row],[Scheduled Ship Date]],-10),WORKDAY(Table2[[#This Row],[Scheduled Ship Date]],-4))</f>
        <v>43469</v>
      </c>
      <c r="AV837">
        <f>IF(Table2[[#This Row],[Extrusion cut double saw]]=TRUE,IF(O837="ToDo",IF(AT837="Pattern",Table2[[#This Row],[Total Sections]]*0.4,Table2[[#This Row],[Total Sections]]*0.12),0),IF(AT837="Pattern",Table2[[#This Row],[Total Sections]]*4,Table2[[#This Row],[Total Sections]]*1.2))</f>
        <v>14.399999999999999</v>
      </c>
      <c r="AW837" s="42">
        <f ca="1">TODAY()+2</f>
        <v>43469</v>
      </c>
      <c r="AX837" s="42">
        <f>IF(AT837="Pattern",Table2[[#This Row],[Scheduled Ship Date]]-2,Table2[[#This Row],[Scheduled Ship Date]]-3)</f>
        <v>43472</v>
      </c>
      <c r="AY837">
        <f>IF(Table2[[#This Row],[Pattern]]="Pattern",Table2[[#This Row],[Total Sections]]*4.82,Table2[[#This Row],[Total Sections]]*0.5)</f>
        <v>6</v>
      </c>
      <c r="AZ837" s="42">
        <f ca="1">TODAY()+2</f>
        <v>43469</v>
      </c>
      <c r="BA837" s="39">
        <f>((Table2[Total Sections]/Table2[Open Qty])-1)*Table2[Open Qty]*12.96</f>
        <v>0</v>
      </c>
      <c r="BB837" s="42"/>
      <c r="BC837" s="39" t="str">
        <f t="shared" si="160"/>
        <v>BBRLED-1000-90-30-FL-4-W-UNV-DP-1-TG15</v>
      </c>
      <c r="BD837" s="39">
        <f t="shared" si="161"/>
        <v>0</v>
      </c>
      <c r="BE837" s="39" t="b">
        <f>_xlfn.IFNA(VLOOKUP(Table2[[#This Row],[Job-no]],Table4[],9,FALSE),TRUE)</f>
        <v>0</v>
      </c>
      <c r="BF837" t="str">
        <f>VLOOKUP(AR837,Table1[],3,0)</f>
        <v>B4LED</v>
      </c>
      <c r="BG837" s="39" t="b">
        <f>_xlfn.IFNA(VLOOKUP(Table2[[#This Row],[Job-no]],Table4[],14,FALSE),TRUE)</f>
        <v>0</v>
      </c>
      <c r="BH837" s="39" t="str">
        <f>_xlfn.IFNA(VLOOKUP(Table2[[#This Row],[Job-no]],Table4[],11,FALSE),"Done")</f>
        <v/>
      </c>
      <c r="BI837" s="39">
        <f>IF(Table2[[#This Row],[Pattern]]="Pattern",VLOOKUP(Table2[[#This Row],[Product Code]],'Routing data'!$A$2:$W$470,13,FALSE),VLOOKUP(Table2[[#This Row],[Product Code]],'Routing data'!$A$2:$W$470,3,FALSE))</f>
        <v>0</v>
      </c>
      <c r="BJ837" s="39">
        <f>IF(Table2[[#This Row],[Pattern]]="Pattern",VLOOKUP(Table2[[#This Row],[Product Code]],'Routing data'!$A$2:$W$470,14,FALSE),VLOOKUP(Table2[[#This Row],[Product Code]],'Routing data'!$A$2:$W$470,4,FALSE))</f>
        <v>3</v>
      </c>
      <c r="BK837" s="39">
        <f>VLOOKUP(Table2[[#This Row],[Product Code]],'Routing data'!A$4:W$524,16,FALSE)</f>
        <v>0</v>
      </c>
      <c r="BL837" s="42" t="str">
        <f>IF(Table2[[#This Row],[Milling Required]]=0,"x",IF(AT837="Pattern",B837-10,B837-4))</f>
        <v>x</v>
      </c>
      <c r="BM837" s="42">
        <f>IF(Table2[[#This Row],[Punching Required]]=0,"x",IF(AT837="Pattern",B837-8,B837-2))</f>
        <v>43473</v>
      </c>
      <c r="BN837" s="42">
        <f t="shared" si="162"/>
        <v>43472</v>
      </c>
      <c r="BO837" s="39" t="str">
        <f>IF(Table2[[#This Row],[Milling]]="x","x",Table2[[#This Row],[Total Sections]]*2)</f>
        <v>x</v>
      </c>
      <c r="BP837" s="39">
        <f>IF(Table2[[#This Row],[Punching]]="x","x",Table2[Total Sections]*2)</f>
        <v>24</v>
      </c>
      <c r="BQ837" s="39">
        <f>IF(Table2[[#This Row],[Pattern]]="Pattern",Table2[Total Sections]*3,Table2[Total Sections]*1.5)</f>
        <v>18</v>
      </c>
      <c r="BR837" s="42"/>
      <c r="BS837" s="42">
        <f ca="1">TODAY()</f>
        <v>43467</v>
      </c>
      <c r="BT837" s="42"/>
      <c r="BU837" s="39"/>
      <c r="BV837" s="39" t="str">
        <f>_xlfn.IFNA(VLOOKUP(Table2[[#This Row],[Job-no]],Table4[],16,FALSE),"Ready")</f>
        <v/>
      </c>
      <c r="BW837" s="39" t="str">
        <f>_xlfn.IFNA(VLOOKUP(Table2[[#This Row],[Job-no]],Table4[],21,FALSE),"Ready")</f>
        <v/>
      </c>
      <c r="BX837" s="39" t="b">
        <f>_xlfn.IFNA(VLOOKUP(Table2[[#This Row],[Job-no]],Table4[],10,FALSE),TRUE)</f>
        <v>0</v>
      </c>
      <c r="BY837" s="39" t="str">
        <f>_xlfn.IFNA(VLOOKUP(Table2[[#This Row],[Job-no]],Table4[],22,FALSE),"Ready")</f>
        <v/>
      </c>
      <c r="BZ837" s="120">
        <f t="shared" si="163"/>
        <v>43475</v>
      </c>
      <c r="CA837" s="120" t="str">
        <f ca="1">IF(OR(Table2[[#This Row],[Saw Date]]=TODAY(),Table2[[#This Row],[Saw Date]]=TODAY()+1), Table2[[#This Row],[Saw Date]],IF(Table2[[#This Row],[Extrusion cut double saw]],"Done",""))</f>
        <v/>
      </c>
      <c r="CB837" s="120" t="str">
        <f ca="1">IF(OR(Table2[[#This Row],[Lens Date]]=TODAY(),Table2[[#This Row],[Lens Date]]=TODAY()+1), Table2[[#This Row],[Lens Date]],IF(Table2[[#This Row],[MSLens]]="Done","Done",""))</f>
        <v/>
      </c>
      <c r="CC837" s="120" t="str">
        <f ca="1">IF(OR(Table2[[#This Row],[Milling Date]]=TODAY(),Table2[[#This Row],[Milling Date]]=TODAY()+1), Table2[[#This Row],[Milling Date]],IF(Table2[[#This Row],[CNC Holes]]="Ready","Done",""))</f>
        <v/>
      </c>
      <c r="CD837" s="120" t="str">
        <f ca="1">IF(OR(Table2[[#This Row],[Welding Date]]=TODAY(),Table2[[#This Row],[Welding Date]]=TODAY()+1), Table2[[#This Row],[Welding Date]],IF(Table2[[#This Row],[Welding Corners]]="Ready","Done",""))</f>
        <v/>
      </c>
      <c r="CE837" s="120">
        <f ca="1">IF(OR(Table2[[#This Row],[Puching Date]]=TODAY(),Table2[[#This Row],[Puching Date]]=TODAY()+1), Table2[[#This Row],[Puching Date]],IF(Table2[[#This Row],[Punch Holes]]="Ready","Done",""))</f>
        <v>43467</v>
      </c>
      <c r="CF837" s="120" t="str">
        <f ca="1">IF(OR(Table2[[#This Row],[Housing Date2]]=TODAY(),Table2[[#This Row],[Housing Date2]]=TODAY()+1),Table2[[#This Row],[Housing Date2]],IF(Table2[[#This Row],[Body Assembly]],"Done",""))</f>
        <v/>
      </c>
      <c r="CG837" s="120" t="str">
        <f>_xlfn.IFNA(VLOOKUP(Table2[[#This Row],[Job-no]],Table4[],7,FALSE),"Done")</f>
        <v>Scheduled/Released</v>
      </c>
    </row>
    <row r="838" spans="1:85" x14ac:dyDescent="0.25">
      <c r="A838" t="str">
        <f>_xlfn.CONCAT(Table2[[#This Row],[Order]],"-",Table2[[#This Row],[Line]])</f>
        <v>77762-2</v>
      </c>
      <c r="B838" s="1">
        <v>43475</v>
      </c>
      <c r="C838" s="10">
        <v>77762</v>
      </c>
      <c r="D838" s="7" t="s">
        <v>3860</v>
      </c>
      <c r="E838" s="10">
        <v>2</v>
      </c>
      <c r="F838" s="10">
        <v>1</v>
      </c>
      <c r="G838" s="7" t="s">
        <v>165</v>
      </c>
      <c r="H838" s="10">
        <v>3</v>
      </c>
      <c r="I838" s="43" t="b">
        <v>1</v>
      </c>
      <c r="J838" s="43" t="b">
        <v>0</v>
      </c>
      <c r="K838" t="s">
        <v>114</v>
      </c>
      <c r="L838" s="43" t="b">
        <v>0</v>
      </c>
      <c r="M838" s="43" t="b">
        <v>0</v>
      </c>
      <c r="N838" s="43" t="b">
        <v>1</v>
      </c>
      <c r="O838" t="s">
        <v>114</v>
      </c>
      <c r="P838" t="s">
        <v>114</v>
      </c>
      <c r="Q838" t="s">
        <v>114</v>
      </c>
      <c r="R838" t="s">
        <v>114</v>
      </c>
      <c r="S838" t="s">
        <v>114</v>
      </c>
      <c r="T838" t="s">
        <v>114</v>
      </c>
      <c r="U838" t="s">
        <v>114</v>
      </c>
      <c r="V838" t="s">
        <v>114</v>
      </c>
      <c r="W838" s="5">
        <v>43472</v>
      </c>
      <c r="X838" s="7" t="s">
        <v>151</v>
      </c>
      <c r="Y838" s="7"/>
      <c r="Z838" s="7" t="s">
        <v>110</v>
      </c>
      <c r="AA838" s="7" t="s">
        <v>114</v>
      </c>
      <c r="AB838" s="7" t="s">
        <v>74</v>
      </c>
      <c r="AC838" s="10">
        <v>12</v>
      </c>
      <c r="AD838" s="3" t="s">
        <v>5967</v>
      </c>
      <c r="AE838" s="4" t="s">
        <v>5968</v>
      </c>
      <c r="AF838" s="7"/>
      <c r="AG838" s="7" t="s">
        <v>114</v>
      </c>
      <c r="AH838" s="10">
        <v>3</v>
      </c>
      <c r="AI838" s="3" t="s">
        <v>74</v>
      </c>
      <c r="AJ838" t="s">
        <v>114</v>
      </c>
      <c r="AK838" t="s">
        <v>114</v>
      </c>
      <c r="AL838" s="43" t="b">
        <v>0</v>
      </c>
      <c r="AM838" s="3"/>
      <c r="AN838" s="3"/>
      <c r="AO838" s="43" t="b">
        <v>0</v>
      </c>
      <c r="AP838" s="3" t="b">
        <v>0</v>
      </c>
      <c r="AQ838" s="3">
        <f>VLOOKUP(Table2[[#This Row],[Job-no]],Table3[],26,FALSE)</f>
        <v>1080</v>
      </c>
      <c r="AR838" t="str">
        <f t="shared" si="159"/>
        <v>BBRLED</v>
      </c>
      <c r="AS838" t="str">
        <f>VLOOKUP(AR838,Table1[],4,0)</f>
        <v>recessed</v>
      </c>
      <c r="AT838">
        <f>IF(BD838&gt;0,"Pattern",VLOOKUP(AR838,Table1[],5,0))</f>
        <v>0</v>
      </c>
      <c r="AU838" s="34">
        <f>IF(AT838="Pattern",WORKDAY(Table2[[#This Row],[Scheduled Ship Date]],-10),WORKDAY(Table2[[#This Row],[Scheduled Ship Date]],-4))</f>
        <v>43469</v>
      </c>
      <c r="AV838">
        <f>IF(Table2[[#This Row],[Extrusion cut double saw]]=TRUE,IF(O838="ToDo",IF(AT838="Pattern",Table2[[#This Row],[Total Sections]]*0.4,Table2[[#This Row],[Total Sections]]*0.12),0),IF(AT838="Pattern",Table2[[#This Row],[Total Sections]]*4,Table2[[#This Row],[Total Sections]]*1.2))</f>
        <v>0</v>
      </c>
      <c r="AW838" s="42"/>
      <c r="AX838" s="42">
        <f>IF(AT838="Pattern",Table2[[#This Row],[Scheduled Ship Date]]-2,Table2[[#This Row],[Scheduled Ship Date]]-3)</f>
        <v>43472</v>
      </c>
      <c r="AY838">
        <f>IF(Table2[[#This Row],[Pattern]]="Pattern",Table2[[#This Row],[Total Sections]]*4.82,Table2[[#This Row],[Total Sections]]*0.5)</f>
        <v>1.5</v>
      </c>
      <c r="AZ838" s="42">
        <f ca="1">TODAY()+2</f>
        <v>43469</v>
      </c>
      <c r="BA838" s="39">
        <f>((Table2[Total Sections]/Table2[Open Qty])-1)*Table2[Open Qty]*12.96</f>
        <v>0</v>
      </c>
      <c r="BB838" s="42"/>
      <c r="BC838" s="39" t="str">
        <f t="shared" si="160"/>
        <v>BBRLED-750-80-35-FL-6'-W-UNV-DP-1-TB9</v>
      </c>
      <c r="BD838" s="39">
        <f t="shared" si="161"/>
        <v>0</v>
      </c>
      <c r="BE838" s="39" t="b">
        <f>_xlfn.IFNA(VLOOKUP(Table2[[#This Row],[Job-no]],Table4[],9,FALSE),TRUE)</f>
        <v>1</v>
      </c>
      <c r="BF838" t="str">
        <f>VLOOKUP(AR838,Table1[],3,0)</f>
        <v>B4LED</v>
      </c>
      <c r="BG838" s="39" t="b">
        <f>_xlfn.IFNA(VLOOKUP(Table2[[#This Row],[Job-no]],Table4[],14,FALSE),TRUE)</f>
        <v>1</v>
      </c>
      <c r="BH838" s="39" t="str">
        <f>_xlfn.IFNA(VLOOKUP(Table2[[#This Row],[Job-no]],Table4[],11,FALSE),"Done")</f>
        <v/>
      </c>
      <c r="BI838" s="39">
        <f>IF(Table2[[#This Row],[Pattern]]="Pattern",VLOOKUP(Table2[[#This Row],[Product Code]],'Routing data'!$A$2:$W$470,13,FALSE),VLOOKUP(Table2[[#This Row],[Product Code]],'Routing data'!$A$2:$W$470,3,FALSE))</f>
        <v>0</v>
      </c>
      <c r="BJ838" s="39">
        <f>IF(Table2[[#This Row],[Pattern]]="Pattern",VLOOKUP(Table2[[#This Row],[Product Code]],'Routing data'!$A$2:$W$470,14,FALSE),VLOOKUP(Table2[[#This Row],[Product Code]],'Routing data'!$A$2:$W$470,4,FALSE))</f>
        <v>3</v>
      </c>
      <c r="BK838" s="39">
        <f>VLOOKUP(Table2[[#This Row],[Product Code]],'Routing data'!A$4:W$524,16,FALSE)</f>
        <v>0</v>
      </c>
      <c r="BL838" s="42" t="str">
        <f>IF(Table2[[#This Row],[Milling Required]]=0,"x",IF(AT838="Pattern",B838-10,B838-4))</f>
        <v>x</v>
      </c>
      <c r="BM838" s="42">
        <f>IF(Table2[[#This Row],[Punching Required]]=0,"x",IF(AT838="Pattern",B838-8,B838-2))</f>
        <v>43473</v>
      </c>
      <c r="BN838" s="42">
        <f t="shared" si="162"/>
        <v>43472</v>
      </c>
      <c r="BO838" s="39" t="str">
        <f>IF(Table2[[#This Row],[Milling]]="x","x",Table2[[#This Row],[Total Sections]]*2)</f>
        <v>x</v>
      </c>
      <c r="BP838" s="39">
        <f>IF(Table2[[#This Row],[Punching]]="x","x",Table2[Total Sections]*2)</f>
        <v>6</v>
      </c>
      <c r="BQ838" s="39">
        <f>IF(Table2[[#This Row],[Pattern]]="Pattern",Table2[Total Sections]*3,Table2[Total Sections]*1.5)</f>
        <v>4.5</v>
      </c>
      <c r="BR838" s="42"/>
      <c r="BS838" s="42">
        <f ca="1">TODAY()</f>
        <v>43467</v>
      </c>
      <c r="BT838" s="42"/>
      <c r="BU838" s="39"/>
      <c r="BV838" s="122" t="str">
        <f>_xlfn.IFNA(VLOOKUP(Table2[[#This Row],[Job-no]],Table4[],16,FALSE),"Ready")</f>
        <v/>
      </c>
      <c r="BW838" s="122" t="str">
        <f>_xlfn.IFNA(VLOOKUP(Table2[[#This Row],[Job-no]],Table4[],21,FALSE),"Ready")</f>
        <v/>
      </c>
      <c r="BX838" s="39" t="b">
        <f>_xlfn.IFNA(VLOOKUP(Table2[[#This Row],[Job-no]],Table4[],10,FALSE),TRUE)</f>
        <v>0</v>
      </c>
      <c r="BY838" s="39" t="str">
        <f>_xlfn.IFNA(VLOOKUP(Table2[[#This Row],[Job-no]],Table4[],22,FALSE),"Ready")</f>
        <v/>
      </c>
      <c r="BZ838" s="120">
        <f t="shared" si="163"/>
        <v>43475</v>
      </c>
      <c r="CA838" s="120" t="str">
        <f ca="1">IF(OR(Table2[[#This Row],[Saw Date]]=TODAY(),Table2[[#This Row],[Saw Date]]=TODAY()+1), Table2[[#This Row],[Saw Date]],IF(Table2[[#This Row],[Extrusion cut double saw]],"Done",""))</f>
        <v>Done</v>
      </c>
      <c r="CB838" s="120" t="str">
        <f ca="1">IF(OR(Table2[[#This Row],[Lens Date]]=TODAY(),Table2[[#This Row],[Lens Date]]=TODAY()+1), Table2[[#This Row],[Lens Date]],IF(Table2[[#This Row],[MSLens]]="Done","Done",""))</f>
        <v/>
      </c>
      <c r="CC838" s="120" t="str">
        <f ca="1">IF(OR(Table2[[#This Row],[Milling Date]]=TODAY(),Table2[[#This Row],[Milling Date]]=TODAY()+1), Table2[[#This Row],[Milling Date]],IF(Table2[[#This Row],[CNC Holes]]="Ready","Done",""))</f>
        <v/>
      </c>
      <c r="CD838" s="120" t="str">
        <f ca="1">IF(OR(Table2[[#This Row],[Welding Date]]=TODAY(),Table2[[#This Row],[Welding Date]]=TODAY()+1), Table2[[#This Row],[Welding Date]],IF(Table2[[#This Row],[Welding Corners]]="Ready","Done",""))</f>
        <v/>
      </c>
      <c r="CE838" s="120">
        <f ca="1">IF(OR(Table2[[#This Row],[Puching Date]]=TODAY(),Table2[[#This Row],[Puching Date]]=TODAY()+1), Table2[[#This Row],[Puching Date]],IF(Table2[[#This Row],[Punch Holes]]="Ready","Done",""))</f>
        <v>43467</v>
      </c>
      <c r="CF838" s="120" t="str">
        <f ca="1">IF(OR(Table2[[#This Row],[Housing Date2]]=TODAY(),Table2[[#This Row],[Housing Date2]]=TODAY()+1),Table2[[#This Row],[Housing Date2]],IF(Table2[[#This Row],[Body Assembly]],"Done",""))</f>
        <v/>
      </c>
      <c r="CG838" s="120" t="str">
        <f>_xlfn.IFNA(VLOOKUP(Table2[[#This Row],[Job-no]],Table4[],7,FALSE),"Done")</f>
        <v>Machine Shop Started</v>
      </c>
    </row>
    <row r="839" spans="1:85" x14ac:dyDescent="0.25">
      <c r="A839" t="str">
        <f>_xlfn.CONCAT(Table2[[#This Row],[Order]],"-",Table2[[#This Row],[Line]])</f>
        <v>77963-1</v>
      </c>
      <c r="B839" s="5">
        <v>43475</v>
      </c>
      <c r="C839" s="8">
        <v>77963</v>
      </c>
      <c r="D839" s="3" t="s">
        <v>4356</v>
      </c>
      <c r="E839" s="8">
        <v>1</v>
      </c>
      <c r="F839" s="8">
        <v>1</v>
      </c>
      <c r="G839" s="3" t="s">
        <v>42</v>
      </c>
      <c r="H839" s="8">
        <v>19</v>
      </c>
      <c r="I839" s="43" t="b">
        <v>0</v>
      </c>
      <c r="J839" s="43" t="b">
        <v>0</v>
      </c>
      <c r="K839" t="s">
        <v>114</v>
      </c>
      <c r="L839" s="43" t="b">
        <v>0</v>
      </c>
      <c r="M839" s="43" t="b">
        <v>0</v>
      </c>
      <c r="N839" s="43" t="b">
        <v>0</v>
      </c>
      <c r="O839" t="s">
        <v>114</v>
      </c>
      <c r="P839" t="s">
        <v>114</v>
      </c>
      <c r="Q839" t="s">
        <v>114</v>
      </c>
      <c r="R839" t="s">
        <v>114</v>
      </c>
      <c r="S839" t="s">
        <v>114</v>
      </c>
      <c r="T839" t="s">
        <v>114</v>
      </c>
      <c r="U839" t="s">
        <v>114</v>
      </c>
      <c r="V839" t="s">
        <v>114</v>
      </c>
      <c r="W839" s="5">
        <v>43472</v>
      </c>
      <c r="X839" s="3" t="s">
        <v>114</v>
      </c>
      <c r="Y839" s="3"/>
      <c r="Z839" s="3" t="s">
        <v>182</v>
      </c>
      <c r="AA839" s="3" t="s">
        <v>114</v>
      </c>
      <c r="AB839" s="3" t="s">
        <v>74</v>
      </c>
      <c r="AC839" s="8">
        <v>10</v>
      </c>
      <c r="AD839" s="3" t="s">
        <v>5967</v>
      </c>
      <c r="AE839" s="4" t="s">
        <v>5968</v>
      </c>
      <c r="AF839" s="3"/>
      <c r="AG839" s="3" t="s">
        <v>114</v>
      </c>
      <c r="AH839" s="8">
        <v>19</v>
      </c>
      <c r="AI839" s="3" t="s">
        <v>74</v>
      </c>
      <c r="AJ839" t="s">
        <v>114</v>
      </c>
      <c r="AK839" t="s">
        <v>114</v>
      </c>
      <c r="AL839" s="43" t="b">
        <v>0</v>
      </c>
      <c r="AM839" s="3"/>
      <c r="AN839" s="3"/>
      <c r="AO839" s="43" t="b">
        <v>0</v>
      </c>
      <c r="AP839" s="3" t="b">
        <v>0</v>
      </c>
      <c r="AQ839" s="3">
        <f>VLOOKUP(Table2[[#This Row],[Job-no]],Table3[],26,FALSE)</f>
        <v>9975</v>
      </c>
      <c r="AR839" t="str">
        <f t="shared" si="159"/>
        <v>SKFLED</v>
      </c>
      <c r="AS839" t="str">
        <f>VLOOKUP(AR839,Table1[],4,0)</f>
        <v>Grid LED</v>
      </c>
      <c r="AT839">
        <f>IF(BD839&gt;0,"Pattern",VLOOKUP(AR839,Table1[],5,0))</f>
        <v>0</v>
      </c>
      <c r="AU839" s="34">
        <f>IF(AT839="Pattern",WORKDAY(Table2[[#This Row],[Scheduled Ship Date]],-10),WORKDAY(Table2[[#This Row],[Scheduled Ship Date]],-4))</f>
        <v>43469</v>
      </c>
      <c r="AV839">
        <f>IF(Table2[[#This Row],[Extrusion cut double saw]]=TRUE,IF(O839="ToDo",IF(AT839="Pattern",Table2[[#This Row],[Total Sections]]*0.4,Table2[[#This Row],[Total Sections]]*0.12),0),IF(AT839="Pattern",Table2[[#This Row],[Total Sections]]*4,Table2[[#This Row],[Total Sections]]*1.2))</f>
        <v>22.8</v>
      </c>
      <c r="AW839" s="42"/>
      <c r="AX839" s="42">
        <f>IF(AT839="Pattern",Table2[[#This Row],[Scheduled Ship Date]]-2,Table2[[#This Row],[Scheduled Ship Date]]-3)</f>
        <v>43472</v>
      </c>
      <c r="AY839">
        <f>IF(Table2[[#This Row],[Pattern]]="Pattern",Table2[[#This Row],[Total Sections]]*4.82,Table2[[#This Row],[Total Sections]]*0.5)</f>
        <v>9.5</v>
      </c>
      <c r="AZ839" s="42"/>
      <c r="BA839" s="39">
        <f>((Table2[Total Sections]/Table2[Open Qty])-1)*Table2[Open Qty]*12.96</f>
        <v>0</v>
      </c>
      <c r="BB839" s="39"/>
      <c r="BC839" s="39" t="str">
        <f t="shared" si="160"/>
        <v>SKFLED-22-4000-80-30-2SF-W-UNV-DP-1-DF</v>
      </c>
      <c r="BD839" s="39">
        <f t="shared" si="161"/>
        <v>0</v>
      </c>
      <c r="BE839" s="39" t="b">
        <f>_xlfn.IFNA(VLOOKUP(Table2[[#This Row],[Job-no]],Table4[],9,FALSE),TRUE)</f>
        <v>0</v>
      </c>
      <c r="BF839" t="str">
        <f>VLOOKUP(AR839,Table1[],3,0)</f>
        <v>SKYEFALL</v>
      </c>
      <c r="BG839" s="39" t="b">
        <f>_xlfn.IFNA(VLOOKUP(Table2[[#This Row],[Job-no]],Table4[],14,FALSE),TRUE)</f>
        <v>0</v>
      </c>
      <c r="BH839" s="39" t="str">
        <f>_xlfn.IFNA(VLOOKUP(Table2[[#This Row],[Job-no]],Table4[],11,FALSE),"Done")</f>
        <v/>
      </c>
      <c r="BI839" s="39">
        <f>IF(Table2[[#This Row],[Pattern]]="Pattern",VLOOKUP(Table2[[#This Row],[Product Code]],'Routing data'!$A$2:$W$470,13,FALSE),VLOOKUP(Table2[[#This Row],[Product Code]],'Routing data'!$A$2:$W$470,3,FALSE))</f>
        <v>0</v>
      </c>
      <c r="BJ839" s="39">
        <f>IF(Table2[[#This Row],[Pattern]]="Pattern",VLOOKUP(Table2[[#This Row],[Product Code]],'Routing data'!$A$2:$W$470,14,FALSE),VLOOKUP(Table2[[#This Row],[Product Code]],'Routing data'!$A$2:$W$470,4,FALSE))</f>
        <v>0</v>
      </c>
      <c r="BK839" s="39">
        <f>VLOOKUP(Table2[[#This Row],[Product Code]],'Routing data'!A$4:W$524,16,FALSE)</f>
        <v>0</v>
      </c>
      <c r="BL839" s="42" t="str">
        <f>IF(Table2[[#This Row],[Milling Required]]=0,"x",IF(AT839="Pattern",B839-10,B839-4))</f>
        <v>x</v>
      </c>
      <c r="BM839" s="42" t="str">
        <f>IF(Table2[[#This Row],[Punching Required]]=0,"x",IF(AT839="Pattern",B839-8,B839-2))</f>
        <v>x</v>
      </c>
      <c r="BN839" s="42">
        <f t="shared" si="162"/>
        <v>43472</v>
      </c>
      <c r="BO839" s="39" t="str">
        <f>IF(Table2[[#This Row],[Milling]]="x","x",Table2[[#This Row],[Total Sections]]*2)</f>
        <v>x</v>
      </c>
      <c r="BP839" s="39" t="str">
        <f>IF(Table2[[#This Row],[Punching]]="x","x",Table2[Total Sections]*2)</f>
        <v>x</v>
      </c>
      <c r="BQ839" s="39">
        <f>IF(Table2[[#This Row],[Pattern]]="Pattern",Table2[Total Sections]*3,Table2[Total Sections]*1.5)</f>
        <v>28.5</v>
      </c>
      <c r="BR839" s="42"/>
      <c r="BS839" s="42"/>
      <c r="BT839" s="39"/>
      <c r="BU839" s="39"/>
      <c r="BV839" s="39" t="str">
        <f>_xlfn.IFNA(VLOOKUP(Table2[[#This Row],[Job-no]],Table4[],16,FALSE),"Ready")</f>
        <v/>
      </c>
      <c r="BW839" s="39" t="str">
        <f>_xlfn.IFNA(VLOOKUP(Table2[[#This Row],[Job-no]],Table4[],21,FALSE),"Ready")</f>
        <v/>
      </c>
      <c r="BX839" s="39" t="b">
        <f>_xlfn.IFNA(VLOOKUP(Table2[[#This Row],[Job-no]],Table4[],10,FALSE),TRUE)</f>
        <v>0</v>
      </c>
      <c r="BY839" s="39" t="str">
        <f>_xlfn.IFNA(VLOOKUP(Table2[[#This Row],[Job-no]],Table4[],22,FALSE),"Ready")</f>
        <v/>
      </c>
      <c r="BZ839" s="120">
        <f t="shared" si="163"/>
        <v>43475</v>
      </c>
      <c r="CA839" s="120" t="str">
        <f ca="1">IF(OR(Table2[[#This Row],[Saw Date]]=TODAY(),Table2[[#This Row],[Saw Date]]=TODAY()+1), Table2[[#This Row],[Saw Date]],IF(Table2[[#This Row],[Extrusion cut double saw]],"Done",""))</f>
        <v/>
      </c>
      <c r="CB839" s="120" t="str">
        <f ca="1">IF(OR(Table2[[#This Row],[Lens Date]]=TODAY(),Table2[[#This Row],[Lens Date]]=TODAY()+1), Table2[[#This Row],[Lens Date]],IF(Table2[[#This Row],[MSLens]]="Done","Done",""))</f>
        <v/>
      </c>
      <c r="CC839" s="120" t="str">
        <f ca="1">IF(OR(Table2[[#This Row],[Milling Date]]=TODAY(),Table2[[#This Row],[Milling Date]]=TODAY()+1), Table2[[#This Row],[Milling Date]],IF(Table2[[#This Row],[CNC Holes]]="Ready","Done",""))</f>
        <v/>
      </c>
      <c r="CD839" s="120" t="str">
        <f ca="1">IF(OR(Table2[[#This Row],[Welding Date]]=TODAY(),Table2[[#This Row],[Welding Date]]=TODAY()+1), Table2[[#This Row],[Welding Date]],IF(Table2[[#This Row],[Welding Corners]]="Ready","Done",""))</f>
        <v/>
      </c>
      <c r="CE839" s="120" t="str">
        <f ca="1">IF(OR(Table2[[#This Row],[Puching Date]]=TODAY(),Table2[[#This Row],[Puching Date]]=TODAY()+1), Table2[[#This Row],[Puching Date]],IF(Table2[[#This Row],[Punch Holes]]="Ready","Done",""))</f>
        <v/>
      </c>
      <c r="CF839" s="120" t="str">
        <f ca="1">IF(OR(Table2[[#This Row],[Housing Date2]]=TODAY(),Table2[[#This Row],[Housing Date2]]=TODAY()+1),Table2[[#This Row],[Housing Date2]],IF(Table2[[#This Row],[Body Assembly]],"Done",""))</f>
        <v/>
      </c>
      <c r="CG839" s="120" t="str">
        <f>_xlfn.IFNA(VLOOKUP(Table2[[#This Row],[Job-no]],Table4[],7,FALSE),"Done")</f>
        <v>Scheduled/Released</v>
      </c>
    </row>
    <row r="840" spans="1:85" x14ac:dyDescent="0.25">
      <c r="A840" t="str">
        <f>_xlfn.CONCAT(Table2[[#This Row],[Order]],"-",Table2[[#This Row],[Line]])</f>
        <v>77963-2</v>
      </c>
      <c r="B840" s="5">
        <v>43475</v>
      </c>
      <c r="C840" s="8">
        <v>77963</v>
      </c>
      <c r="D840" s="3" t="s">
        <v>4358</v>
      </c>
      <c r="E840" s="8">
        <v>2</v>
      </c>
      <c r="F840" s="8">
        <v>1</v>
      </c>
      <c r="G840" s="3" t="s">
        <v>42</v>
      </c>
      <c r="H840" s="8">
        <v>4</v>
      </c>
      <c r="I840" s="43" t="b">
        <v>0</v>
      </c>
      <c r="J840" s="43" t="b">
        <v>0</v>
      </c>
      <c r="K840" t="s">
        <v>114</v>
      </c>
      <c r="L840" s="43" t="b">
        <v>0</v>
      </c>
      <c r="M840" s="43" t="b">
        <v>0</v>
      </c>
      <c r="N840" s="43" t="b">
        <v>0</v>
      </c>
      <c r="O840" t="s">
        <v>114</v>
      </c>
      <c r="P840" t="s">
        <v>114</v>
      </c>
      <c r="Q840" t="s">
        <v>114</v>
      </c>
      <c r="R840" t="s">
        <v>114</v>
      </c>
      <c r="S840" t="s">
        <v>114</v>
      </c>
      <c r="T840" t="s">
        <v>114</v>
      </c>
      <c r="U840" t="s">
        <v>114</v>
      </c>
      <c r="V840" t="s">
        <v>114</v>
      </c>
      <c r="W840" s="5">
        <v>43472</v>
      </c>
      <c r="X840" s="3" t="s">
        <v>114</v>
      </c>
      <c r="Y840" s="3"/>
      <c r="Z840" s="3" t="s">
        <v>4826</v>
      </c>
      <c r="AA840" s="3" t="s">
        <v>114</v>
      </c>
      <c r="AB840" s="3" t="s">
        <v>74</v>
      </c>
      <c r="AC840" s="8">
        <v>12</v>
      </c>
      <c r="AD840" s="3" t="s">
        <v>5967</v>
      </c>
      <c r="AE840" s="4" t="s">
        <v>5968</v>
      </c>
      <c r="AF840" s="3"/>
      <c r="AG840" s="3" t="s">
        <v>114</v>
      </c>
      <c r="AH840" s="8">
        <v>4</v>
      </c>
      <c r="AI840" s="3" t="s">
        <v>74</v>
      </c>
      <c r="AJ840" t="s">
        <v>114</v>
      </c>
      <c r="AK840" t="s">
        <v>114</v>
      </c>
      <c r="AL840" s="43" t="b">
        <v>0</v>
      </c>
      <c r="AM840" s="3"/>
      <c r="AN840" s="3"/>
      <c r="AO840" s="43" t="b">
        <v>0</v>
      </c>
      <c r="AP840" s="3" t="b">
        <v>0</v>
      </c>
      <c r="AQ840" s="3">
        <f>VLOOKUP(Table2[[#This Row],[Job-no]],Table3[],26,FALSE)</f>
        <v>4200</v>
      </c>
      <c r="AR840" t="str">
        <f t="shared" si="159"/>
        <v>B6RLED</v>
      </c>
      <c r="AS840" t="str">
        <f>VLOOKUP(AR840,Table1[],4,0)</f>
        <v>recessed</v>
      </c>
      <c r="AT840">
        <f>IF(BD840&gt;0,"Pattern",VLOOKUP(AR840,Table1[],5,0))</f>
        <v>0</v>
      </c>
      <c r="AU840" s="34">
        <f>IF(AT840="Pattern",WORKDAY(Table2[[#This Row],[Scheduled Ship Date]],-10),WORKDAY(Table2[[#This Row],[Scheduled Ship Date]],-4))</f>
        <v>43469</v>
      </c>
      <c r="AV840">
        <f>IF(Table2[[#This Row],[Extrusion cut double saw]]=TRUE,IF(O840="ToDo",IF(AT840="Pattern",Table2[[#This Row],[Total Sections]]*0.4,Table2[[#This Row],[Total Sections]]*0.12),0),IF(AT840="Pattern",Table2[[#This Row],[Total Sections]]*4,Table2[[#This Row],[Total Sections]]*1.2))</f>
        <v>4.8</v>
      </c>
      <c r="AW840" s="42">
        <f ca="1">TODAY()+2</f>
        <v>43469</v>
      </c>
      <c r="AX840" s="42">
        <f>IF(AT840="Pattern",Table2[[#This Row],[Scheduled Ship Date]]-2,Table2[[#This Row],[Scheduled Ship Date]]-3)</f>
        <v>43472</v>
      </c>
      <c r="AY840">
        <f>IF(Table2[[#This Row],[Pattern]]="Pattern",Table2[[#This Row],[Total Sections]]*4.82,Table2[[#This Row],[Total Sections]]*0.5)</f>
        <v>2</v>
      </c>
      <c r="AZ840" s="42">
        <f ca="1">TODAY()+2</f>
        <v>43469</v>
      </c>
      <c r="BA840" s="39">
        <f>((Table2[Total Sections]/Table2[Open Qty])-1)*Table2[Open Qty]*12.96</f>
        <v>0</v>
      </c>
      <c r="BB840" s="39"/>
      <c r="BC840" s="39" t="str">
        <f t="shared" si="160"/>
        <v>B6RLED-1125-80-40-FL-10'-W-UNV</v>
      </c>
      <c r="BD840" s="39">
        <f t="shared" si="161"/>
        <v>0</v>
      </c>
      <c r="BE840" s="39" t="b">
        <f>_xlfn.IFNA(VLOOKUP(Table2[[#This Row],[Job-no]],Table4[],9,FALSE),TRUE)</f>
        <v>0</v>
      </c>
      <c r="BF840" t="str">
        <f>VLOOKUP(AR840,Table1[],3,0)</f>
        <v>B6LED</v>
      </c>
      <c r="BG840" s="39" t="b">
        <f>_xlfn.IFNA(VLOOKUP(Table2[[#This Row],[Job-no]],Table4[],14,FALSE),TRUE)</f>
        <v>0</v>
      </c>
      <c r="BH840" s="39" t="str">
        <f>_xlfn.IFNA(VLOOKUP(Table2[[#This Row],[Job-no]],Table4[],11,FALSE),"Done")</f>
        <v/>
      </c>
      <c r="BI840" s="39">
        <f>IF(Table2[[#This Row],[Pattern]]="Pattern",VLOOKUP(Table2[[#This Row],[Product Code]],'Routing data'!$A$2:$W$470,13,FALSE),VLOOKUP(Table2[[#This Row],[Product Code]],'Routing data'!$A$2:$W$470,3,FALSE))</f>
        <v>0</v>
      </c>
      <c r="BJ840" s="39">
        <f>IF(Table2[[#This Row],[Pattern]]="Pattern",VLOOKUP(Table2[[#This Row],[Product Code]],'Routing data'!$A$2:$W$470,14,FALSE),VLOOKUP(Table2[[#This Row],[Product Code]],'Routing data'!$A$2:$W$470,4,FALSE))</f>
        <v>3</v>
      </c>
      <c r="BK840" s="39">
        <f>VLOOKUP(Table2[[#This Row],[Product Code]],'Routing data'!A$4:W$524,16,FALSE)</f>
        <v>0</v>
      </c>
      <c r="BL840" s="42" t="str">
        <f>IF(Table2[[#This Row],[Milling Required]]=0,"x",IF(AT840="Pattern",B840-10,B840-4))</f>
        <v>x</v>
      </c>
      <c r="BM840" s="42">
        <f>IF(Table2[[#This Row],[Punching Required]]=0,"x",IF(AT840="Pattern",B840-8,B840-2))</f>
        <v>43473</v>
      </c>
      <c r="BN840" s="42">
        <f t="shared" si="162"/>
        <v>43472</v>
      </c>
      <c r="BO840" s="39" t="str">
        <f>IF(Table2[[#This Row],[Milling]]="x","x",Table2[[#This Row],[Total Sections]]*2)</f>
        <v>x</v>
      </c>
      <c r="BP840" s="39">
        <f>IF(Table2[[#This Row],[Punching]]="x","x",Table2[Total Sections]*2)</f>
        <v>8</v>
      </c>
      <c r="BQ840" s="39">
        <f>IF(Table2[[#This Row],[Pattern]]="Pattern",Table2[Total Sections]*3,Table2[Total Sections]*1.5)</f>
        <v>6</v>
      </c>
      <c r="BR840" s="39"/>
      <c r="BS840" s="42">
        <f ca="1">TODAY()</f>
        <v>43467</v>
      </c>
      <c r="BT840" s="42"/>
      <c r="BU840" s="39"/>
      <c r="BV840" s="39" t="str">
        <f>_xlfn.IFNA(VLOOKUP(Table2[[#This Row],[Job-no]],Table4[],16,FALSE),"Ready")</f>
        <v/>
      </c>
      <c r="BW840" s="39" t="str">
        <f>_xlfn.IFNA(VLOOKUP(Table2[[#This Row],[Job-no]],Table4[],21,FALSE),"Ready")</f>
        <v/>
      </c>
      <c r="BX840" s="39" t="b">
        <f>_xlfn.IFNA(VLOOKUP(Table2[[#This Row],[Job-no]],Table4[],10,FALSE),TRUE)</f>
        <v>0</v>
      </c>
      <c r="BY840" s="39" t="str">
        <f>_xlfn.IFNA(VLOOKUP(Table2[[#This Row],[Job-no]],Table4[],22,FALSE),"Ready")</f>
        <v/>
      </c>
      <c r="BZ840" s="120">
        <f t="shared" si="163"/>
        <v>43475</v>
      </c>
      <c r="CA840" s="120" t="str">
        <f ca="1">IF(OR(Table2[[#This Row],[Saw Date]]=TODAY(),Table2[[#This Row],[Saw Date]]=TODAY()+1), Table2[[#This Row],[Saw Date]],IF(Table2[[#This Row],[Extrusion cut double saw]],"Done",""))</f>
        <v/>
      </c>
      <c r="CB840" s="120" t="str">
        <f ca="1">IF(OR(Table2[[#This Row],[Lens Date]]=TODAY(),Table2[[#This Row],[Lens Date]]=TODAY()+1), Table2[[#This Row],[Lens Date]],IF(Table2[[#This Row],[MSLens]]="Done","Done",""))</f>
        <v/>
      </c>
      <c r="CC840" s="120" t="str">
        <f ca="1">IF(OR(Table2[[#This Row],[Milling Date]]=TODAY(),Table2[[#This Row],[Milling Date]]=TODAY()+1), Table2[[#This Row],[Milling Date]],IF(Table2[[#This Row],[CNC Holes]]="Ready","Done",""))</f>
        <v/>
      </c>
      <c r="CD840" s="120" t="str">
        <f ca="1">IF(OR(Table2[[#This Row],[Welding Date]]=TODAY(),Table2[[#This Row],[Welding Date]]=TODAY()+1), Table2[[#This Row],[Welding Date]],IF(Table2[[#This Row],[Welding Corners]]="Ready","Done",""))</f>
        <v/>
      </c>
      <c r="CE840" s="120">
        <f ca="1">IF(OR(Table2[[#This Row],[Puching Date]]=TODAY(),Table2[[#This Row],[Puching Date]]=TODAY()+1), Table2[[#This Row],[Puching Date]],IF(Table2[[#This Row],[Punch Holes]]="Ready","Done",""))</f>
        <v>43467</v>
      </c>
      <c r="CF840" s="120" t="str">
        <f ca="1">IF(OR(Table2[[#This Row],[Housing Date2]]=TODAY(),Table2[[#This Row],[Housing Date2]]=TODAY()+1),Table2[[#This Row],[Housing Date2]],IF(Table2[[#This Row],[Body Assembly]],"Done",""))</f>
        <v/>
      </c>
      <c r="CG840" s="120" t="str">
        <f>_xlfn.IFNA(VLOOKUP(Table2[[#This Row],[Job-no]],Table4[],7,FALSE),"Done")</f>
        <v>Scheduled/Released</v>
      </c>
    </row>
    <row r="841" spans="1:85" x14ac:dyDescent="0.25">
      <c r="A841" t="str">
        <f>_xlfn.CONCAT(Table2[[#This Row],[Order]],"-",Table2[[#This Row],[Line]])</f>
        <v>77963-3</v>
      </c>
      <c r="B841" s="5">
        <v>43475</v>
      </c>
      <c r="C841" s="8">
        <v>77963</v>
      </c>
      <c r="D841" s="3" t="s">
        <v>4360</v>
      </c>
      <c r="E841" s="8">
        <v>3</v>
      </c>
      <c r="F841" s="8">
        <v>1</v>
      </c>
      <c r="G841" s="3" t="s">
        <v>42</v>
      </c>
      <c r="H841" s="8">
        <v>6</v>
      </c>
      <c r="I841" s="43" t="b">
        <v>0</v>
      </c>
      <c r="J841" s="43" t="b">
        <v>0</v>
      </c>
      <c r="K841" t="s">
        <v>114</v>
      </c>
      <c r="L841" s="43" t="b">
        <v>0</v>
      </c>
      <c r="M841" s="43" t="b">
        <v>0</v>
      </c>
      <c r="N841" s="43" t="b">
        <v>0</v>
      </c>
      <c r="O841" t="s">
        <v>114</v>
      </c>
      <c r="P841" t="s">
        <v>114</v>
      </c>
      <c r="Q841" t="s">
        <v>114</v>
      </c>
      <c r="R841" t="s">
        <v>114</v>
      </c>
      <c r="S841" t="s">
        <v>114</v>
      </c>
      <c r="T841" t="s">
        <v>114</v>
      </c>
      <c r="U841" t="s">
        <v>114</v>
      </c>
      <c r="V841" t="s">
        <v>114</v>
      </c>
      <c r="W841" s="5">
        <v>43472</v>
      </c>
      <c r="X841" s="3" t="s">
        <v>114</v>
      </c>
      <c r="Y841" s="3"/>
      <c r="Z841" s="3" t="s">
        <v>4827</v>
      </c>
      <c r="AA841" s="3" t="s">
        <v>114</v>
      </c>
      <c r="AB841" s="3" t="s">
        <v>74</v>
      </c>
      <c r="AC841" s="8">
        <v>12</v>
      </c>
      <c r="AD841" s="3" t="s">
        <v>5967</v>
      </c>
      <c r="AE841" s="4" t="s">
        <v>5968</v>
      </c>
      <c r="AF841" s="3"/>
      <c r="AG841" s="3" t="s">
        <v>114</v>
      </c>
      <c r="AH841" s="8">
        <v>6</v>
      </c>
      <c r="AI841" s="3" t="s">
        <v>74</v>
      </c>
      <c r="AJ841" t="s">
        <v>114</v>
      </c>
      <c r="AK841" t="s">
        <v>114</v>
      </c>
      <c r="AL841" s="43" t="b">
        <v>0</v>
      </c>
      <c r="AM841" s="3"/>
      <c r="AN841" s="3"/>
      <c r="AO841" s="43" t="b">
        <v>0</v>
      </c>
      <c r="AP841" s="3" t="b">
        <v>0</v>
      </c>
      <c r="AQ841" s="3">
        <f>VLOOKUP(Table2[[#This Row],[Job-no]],Table3[],26,FALSE)</f>
        <v>4260</v>
      </c>
      <c r="AR841" t="str">
        <f t="shared" si="159"/>
        <v>B6RLED</v>
      </c>
      <c r="AS841" t="str">
        <f>VLOOKUP(AR841,Table1[],4,0)</f>
        <v>recessed</v>
      </c>
      <c r="AT841">
        <f>IF(BD841&gt;0,"Pattern",VLOOKUP(AR841,Table1[],5,0))</f>
        <v>0</v>
      </c>
      <c r="AU841" s="34">
        <f>IF(AT841="Pattern",WORKDAY(Table2[[#This Row],[Scheduled Ship Date]],-10),WORKDAY(Table2[[#This Row],[Scheduled Ship Date]],-4))</f>
        <v>43469</v>
      </c>
      <c r="AV841">
        <f>IF(Table2[[#This Row],[Extrusion cut double saw]]=TRUE,IF(O841="ToDo",IF(AT841="Pattern",Table2[[#This Row],[Total Sections]]*0.4,Table2[[#This Row],[Total Sections]]*0.12),0),IF(AT841="Pattern",Table2[[#This Row],[Total Sections]]*4,Table2[[#This Row],[Total Sections]]*1.2))</f>
        <v>7.1999999999999993</v>
      </c>
      <c r="AW841" s="42">
        <f ca="1">TODAY()+2</f>
        <v>43469</v>
      </c>
      <c r="AX841" s="42">
        <f>IF(AT841="Pattern",Table2[[#This Row],[Scheduled Ship Date]]-2,Table2[[#This Row],[Scheduled Ship Date]]-3)</f>
        <v>43472</v>
      </c>
      <c r="AY841">
        <f>IF(Table2[[#This Row],[Pattern]]="Pattern",Table2[[#This Row],[Total Sections]]*4.82,Table2[[#This Row],[Total Sections]]*0.5)</f>
        <v>3</v>
      </c>
      <c r="AZ841" s="42">
        <f ca="1">TODAY()+2</f>
        <v>43469</v>
      </c>
      <c r="BA841" s="39">
        <f>((Table2[Total Sections]/Table2[Open Qty])-1)*Table2[Open Qty]*12.96</f>
        <v>0</v>
      </c>
      <c r="BB841" s="42"/>
      <c r="BC841" s="39" t="str">
        <f t="shared" si="160"/>
        <v>B6RLED-1100-80-40-FL-6'-W-UNV-</v>
      </c>
      <c r="BD841" s="39">
        <f t="shared" si="161"/>
        <v>0</v>
      </c>
      <c r="BE841" s="39" t="b">
        <f>_xlfn.IFNA(VLOOKUP(Table2[[#This Row],[Job-no]],Table4[],9,FALSE),TRUE)</f>
        <v>0</v>
      </c>
      <c r="BF841" t="str">
        <f>VLOOKUP(AR841,Table1[],3,0)</f>
        <v>B6LED</v>
      </c>
      <c r="BG841" s="39" t="b">
        <f>_xlfn.IFNA(VLOOKUP(Table2[[#This Row],[Job-no]],Table4[],14,FALSE),TRUE)</f>
        <v>0</v>
      </c>
      <c r="BH841" s="39" t="str">
        <f>_xlfn.IFNA(VLOOKUP(Table2[[#This Row],[Job-no]],Table4[],11,FALSE),"Done")</f>
        <v/>
      </c>
      <c r="BI841" s="39">
        <f>IF(Table2[[#This Row],[Pattern]]="Pattern",VLOOKUP(Table2[[#This Row],[Product Code]],'Routing data'!$A$2:$W$470,13,FALSE),VLOOKUP(Table2[[#This Row],[Product Code]],'Routing data'!$A$2:$W$470,3,FALSE))</f>
        <v>0</v>
      </c>
      <c r="BJ841" s="39">
        <f>IF(Table2[[#This Row],[Pattern]]="Pattern",VLOOKUP(Table2[[#This Row],[Product Code]],'Routing data'!$A$2:$W$470,14,FALSE),VLOOKUP(Table2[[#This Row],[Product Code]],'Routing data'!$A$2:$W$470,4,FALSE))</f>
        <v>3</v>
      </c>
      <c r="BK841" s="39">
        <f>VLOOKUP(Table2[[#This Row],[Product Code]],'Routing data'!A$4:W$524,16,FALSE)</f>
        <v>0</v>
      </c>
      <c r="BL841" s="42" t="str">
        <f>IF(Table2[[#This Row],[Milling Required]]=0,"x",IF(AT841="Pattern",B841-10,B841-4))</f>
        <v>x</v>
      </c>
      <c r="BM841" s="42">
        <f>IF(Table2[[#This Row],[Punching Required]]=0,"x",IF(AT841="Pattern",B841-8,B841-2))</f>
        <v>43473</v>
      </c>
      <c r="BN841" s="42">
        <f t="shared" si="162"/>
        <v>43472</v>
      </c>
      <c r="BO841" s="39" t="str">
        <f>IF(Table2[[#This Row],[Milling]]="x","x",Table2[[#This Row],[Total Sections]]*2)</f>
        <v>x</v>
      </c>
      <c r="BP841" s="39">
        <f>IF(Table2[[#This Row],[Punching]]="x","x",Table2[Total Sections]*2)</f>
        <v>12</v>
      </c>
      <c r="BQ841" s="39">
        <f>IF(Table2[[#This Row],[Pattern]]="Pattern",Table2[Total Sections]*3,Table2[Total Sections]*1.5)</f>
        <v>9</v>
      </c>
      <c r="BR841" s="42"/>
      <c r="BS841" s="42">
        <f ca="1">TODAY()</f>
        <v>43467</v>
      </c>
      <c r="BT841" s="42"/>
      <c r="BU841" s="39"/>
      <c r="BV841" s="122" t="str">
        <f>_xlfn.IFNA(VLOOKUP(Table2[[#This Row],[Job-no]],Table4[],16,FALSE),"Ready")</f>
        <v/>
      </c>
      <c r="BW841" s="122" t="str">
        <f>_xlfn.IFNA(VLOOKUP(Table2[[#This Row],[Job-no]],Table4[],21,FALSE),"Ready")</f>
        <v/>
      </c>
      <c r="BX841" s="39" t="b">
        <f>_xlfn.IFNA(VLOOKUP(Table2[[#This Row],[Job-no]],Table4[],10,FALSE),TRUE)</f>
        <v>0</v>
      </c>
      <c r="BY841" s="39" t="str">
        <f>_xlfn.IFNA(VLOOKUP(Table2[[#This Row],[Job-no]],Table4[],22,FALSE),"Ready")</f>
        <v/>
      </c>
      <c r="BZ841" s="120">
        <f t="shared" si="163"/>
        <v>43475</v>
      </c>
      <c r="CA841" s="120" t="str">
        <f ca="1">IF(OR(Table2[[#This Row],[Saw Date]]=TODAY(),Table2[[#This Row],[Saw Date]]=TODAY()+1), Table2[[#This Row],[Saw Date]],IF(Table2[[#This Row],[Extrusion cut double saw]],"Done",""))</f>
        <v/>
      </c>
      <c r="CB841" s="120" t="str">
        <f ca="1">IF(OR(Table2[[#This Row],[Lens Date]]=TODAY(),Table2[[#This Row],[Lens Date]]=TODAY()+1), Table2[[#This Row],[Lens Date]],IF(Table2[[#This Row],[MSLens]]="Done","Done",""))</f>
        <v/>
      </c>
      <c r="CC841" s="120" t="str">
        <f ca="1">IF(OR(Table2[[#This Row],[Milling Date]]=TODAY(),Table2[[#This Row],[Milling Date]]=TODAY()+1), Table2[[#This Row],[Milling Date]],IF(Table2[[#This Row],[CNC Holes]]="Ready","Done",""))</f>
        <v/>
      </c>
      <c r="CD841" s="120" t="str">
        <f ca="1">IF(OR(Table2[[#This Row],[Welding Date]]=TODAY(),Table2[[#This Row],[Welding Date]]=TODAY()+1), Table2[[#This Row],[Welding Date]],IF(Table2[[#This Row],[Welding Corners]]="Ready","Done",""))</f>
        <v/>
      </c>
      <c r="CE841" s="120">
        <f ca="1">IF(OR(Table2[[#This Row],[Puching Date]]=TODAY(),Table2[[#This Row],[Puching Date]]=TODAY()+1), Table2[[#This Row],[Puching Date]],IF(Table2[[#This Row],[Punch Holes]]="Ready","Done",""))</f>
        <v>43467</v>
      </c>
      <c r="CF841" s="120" t="str">
        <f ca="1">IF(OR(Table2[[#This Row],[Housing Date2]]=TODAY(),Table2[[#This Row],[Housing Date2]]=TODAY()+1),Table2[[#This Row],[Housing Date2]],IF(Table2[[#This Row],[Body Assembly]],"Done",""))</f>
        <v/>
      </c>
      <c r="CG841" s="120" t="str">
        <f>_xlfn.IFNA(VLOOKUP(Table2[[#This Row],[Job-no]],Table4[],7,FALSE),"Done")</f>
        <v>Scheduled/Released</v>
      </c>
    </row>
    <row r="842" spans="1:85" x14ac:dyDescent="0.25">
      <c r="A842" t="str">
        <f>_xlfn.CONCAT(Table2[[#This Row],[Order]],"-",Table2[[#This Row],[Line]])</f>
        <v>77963-4</v>
      </c>
      <c r="B842" s="5">
        <v>43475</v>
      </c>
      <c r="C842" s="8">
        <v>77963</v>
      </c>
      <c r="D842" s="3" t="s">
        <v>4362</v>
      </c>
      <c r="E842" s="8">
        <v>4</v>
      </c>
      <c r="F842" s="8">
        <v>1</v>
      </c>
      <c r="G842" s="3" t="s">
        <v>42</v>
      </c>
      <c r="H842" s="8">
        <v>6</v>
      </c>
      <c r="I842" s="43" t="b">
        <v>0</v>
      </c>
      <c r="J842" s="43" t="b">
        <v>0</v>
      </c>
      <c r="K842" t="s">
        <v>114</v>
      </c>
      <c r="L842" s="43" t="b">
        <v>0</v>
      </c>
      <c r="M842" s="43" t="b">
        <v>0</v>
      </c>
      <c r="N842" s="43" t="b">
        <v>0</v>
      </c>
      <c r="O842" t="s">
        <v>114</v>
      </c>
      <c r="P842" t="s">
        <v>114</v>
      </c>
      <c r="Q842" t="s">
        <v>114</v>
      </c>
      <c r="R842" t="s">
        <v>114</v>
      </c>
      <c r="S842" t="s">
        <v>114</v>
      </c>
      <c r="T842" t="s">
        <v>114</v>
      </c>
      <c r="U842" t="s">
        <v>114</v>
      </c>
      <c r="V842" t="s">
        <v>114</v>
      </c>
      <c r="W842" s="5">
        <v>43472</v>
      </c>
      <c r="X842" s="3" t="s">
        <v>114</v>
      </c>
      <c r="Y842" s="3"/>
      <c r="Z842" s="3" t="s">
        <v>4828</v>
      </c>
      <c r="AA842" s="3" t="s">
        <v>114</v>
      </c>
      <c r="AB842" s="3" t="s">
        <v>74</v>
      </c>
      <c r="AC842" s="8">
        <v>12</v>
      </c>
      <c r="AD842" s="3" t="s">
        <v>5967</v>
      </c>
      <c r="AE842" s="4" t="s">
        <v>5968</v>
      </c>
      <c r="AF842" s="3"/>
      <c r="AG842" s="3" t="s">
        <v>114</v>
      </c>
      <c r="AH842" s="8">
        <v>6</v>
      </c>
      <c r="AI842" s="3" t="s">
        <v>74</v>
      </c>
      <c r="AJ842" t="s">
        <v>114</v>
      </c>
      <c r="AK842" t="s">
        <v>114</v>
      </c>
      <c r="AL842" s="43" t="b">
        <v>0</v>
      </c>
      <c r="AM842" s="3"/>
      <c r="AN842" s="3"/>
      <c r="AO842" s="43" t="b">
        <v>0</v>
      </c>
      <c r="AP842" s="3" t="b">
        <v>0</v>
      </c>
      <c r="AQ842" s="3">
        <f>VLOOKUP(Table2[[#This Row],[Job-no]],Table3[],26,FALSE)</f>
        <v>6810</v>
      </c>
      <c r="AR842" t="str">
        <f t="shared" si="159"/>
        <v>B6RLED</v>
      </c>
      <c r="AS842" t="str">
        <f>VLOOKUP(AR842,Table1[],4,0)</f>
        <v>recessed</v>
      </c>
      <c r="AT842">
        <f>IF(BD842&gt;0,"Pattern",VLOOKUP(AR842,Table1[],5,0))</f>
        <v>0</v>
      </c>
      <c r="AU842" s="34">
        <f>IF(AT842="Pattern",WORKDAY(Table2[[#This Row],[Scheduled Ship Date]],-10),WORKDAY(Table2[[#This Row],[Scheduled Ship Date]],-4))</f>
        <v>43469</v>
      </c>
      <c r="AV842">
        <f>IF(Table2[[#This Row],[Extrusion cut double saw]]=TRUE,IF(O842="ToDo",IF(AT842="Pattern",Table2[[#This Row],[Total Sections]]*0.4,Table2[[#This Row],[Total Sections]]*0.12),0),IF(AT842="Pattern",Table2[[#This Row],[Total Sections]]*4,Table2[[#This Row],[Total Sections]]*1.2))</f>
        <v>7.1999999999999993</v>
      </c>
      <c r="AW842" s="42">
        <f ca="1">TODAY()+2</f>
        <v>43469</v>
      </c>
      <c r="AX842" s="42">
        <f>IF(AT842="Pattern",Table2[[#This Row],[Scheduled Ship Date]]-2,Table2[[#This Row],[Scheduled Ship Date]]-3)</f>
        <v>43472</v>
      </c>
      <c r="AY842">
        <f>IF(Table2[[#This Row],[Pattern]]="Pattern",Table2[[#This Row],[Total Sections]]*4.82,Table2[[#This Row],[Total Sections]]*0.5)</f>
        <v>3</v>
      </c>
      <c r="AZ842" s="42">
        <f ca="1">TODAY()+2</f>
        <v>43469</v>
      </c>
      <c r="BA842" s="39">
        <f>((Table2[Total Sections]/Table2[Open Qty])-1)*Table2[Open Qty]*12.96</f>
        <v>0</v>
      </c>
      <c r="BB842" s="42"/>
      <c r="BC842" s="39" t="str">
        <f t="shared" si="160"/>
        <v>B6RLED-1100-80-40-FL-11'-W-UNV</v>
      </c>
      <c r="BD842" s="39">
        <f t="shared" si="161"/>
        <v>0</v>
      </c>
      <c r="BE842" s="39" t="b">
        <f>_xlfn.IFNA(VLOOKUP(Table2[[#This Row],[Job-no]],Table4[],9,FALSE),TRUE)</f>
        <v>0</v>
      </c>
      <c r="BF842" t="str">
        <f>VLOOKUP(AR842,Table1[],3,0)</f>
        <v>B6LED</v>
      </c>
      <c r="BG842" s="39" t="b">
        <f>_xlfn.IFNA(VLOOKUP(Table2[[#This Row],[Job-no]],Table4[],14,FALSE),TRUE)</f>
        <v>0</v>
      </c>
      <c r="BH842" s="39" t="str">
        <f>_xlfn.IFNA(VLOOKUP(Table2[[#This Row],[Job-no]],Table4[],11,FALSE),"Done")</f>
        <v/>
      </c>
      <c r="BI842" s="39">
        <f>IF(Table2[[#This Row],[Pattern]]="Pattern",VLOOKUP(Table2[[#This Row],[Product Code]],'Routing data'!$A$2:$W$470,13,FALSE),VLOOKUP(Table2[[#This Row],[Product Code]],'Routing data'!$A$2:$W$470,3,FALSE))</f>
        <v>0</v>
      </c>
      <c r="BJ842" s="39">
        <f>IF(Table2[[#This Row],[Pattern]]="Pattern",VLOOKUP(Table2[[#This Row],[Product Code]],'Routing data'!$A$2:$W$470,14,FALSE),VLOOKUP(Table2[[#This Row],[Product Code]],'Routing data'!$A$2:$W$470,4,FALSE))</f>
        <v>3</v>
      </c>
      <c r="BK842" s="39">
        <f>VLOOKUP(Table2[[#This Row],[Product Code]],'Routing data'!A$4:W$524,16,FALSE)</f>
        <v>0</v>
      </c>
      <c r="BL842" s="42" t="str">
        <f>IF(Table2[[#This Row],[Milling Required]]=0,"x",IF(AT842="Pattern",B842-10,B842-4))</f>
        <v>x</v>
      </c>
      <c r="BM842" s="42">
        <f>IF(Table2[[#This Row],[Punching Required]]=0,"x",IF(AT842="Pattern",B842-8,B842-2))</f>
        <v>43473</v>
      </c>
      <c r="BN842" s="42">
        <f t="shared" si="162"/>
        <v>43472</v>
      </c>
      <c r="BO842" s="39" t="str">
        <f>IF(Table2[[#This Row],[Milling]]="x","x",Table2[[#This Row],[Total Sections]]*2)</f>
        <v>x</v>
      </c>
      <c r="BP842" s="39">
        <f>IF(Table2[[#This Row],[Punching]]="x","x",Table2[Total Sections]*2)</f>
        <v>12</v>
      </c>
      <c r="BQ842" s="39">
        <f>IF(Table2[[#This Row],[Pattern]]="Pattern",Table2[Total Sections]*3,Table2[Total Sections]*1.5)</f>
        <v>9</v>
      </c>
      <c r="BR842" s="42"/>
      <c r="BS842" s="42">
        <f ca="1">TODAY()</f>
        <v>43467</v>
      </c>
      <c r="BT842" s="42"/>
      <c r="BU842" s="39"/>
      <c r="BV842" s="122" t="str">
        <f>_xlfn.IFNA(VLOOKUP(Table2[[#This Row],[Job-no]],Table4[],16,FALSE),"Ready")</f>
        <v/>
      </c>
      <c r="BW842" s="122" t="str">
        <f>_xlfn.IFNA(VLOOKUP(Table2[[#This Row],[Job-no]],Table4[],21,FALSE),"Ready")</f>
        <v/>
      </c>
      <c r="BX842" s="39" t="b">
        <f>_xlfn.IFNA(VLOOKUP(Table2[[#This Row],[Job-no]],Table4[],10,FALSE),TRUE)</f>
        <v>0</v>
      </c>
      <c r="BY842" s="39" t="str">
        <f>_xlfn.IFNA(VLOOKUP(Table2[[#This Row],[Job-no]],Table4[],22,FALSE),"Ready")</f>
        <v/>
      </c>
      <c r="BZ842" s="120">
        <f t="shared" si="163"/>
        <v>43475</v>
      </c>
      <c r="CA842" s="120" t="str">
        <f ca="1">IF(OR(Table2[[#This Row],[Saw Date]]=TODAY(),Table2[[#This Row],[Saw Date]]=TODAY()+1), Table2[[#This Row],[Saw Date]],IF(Table2[[#This Row],[Extrusion cut double saw]],"Done",""))</f>
        <v/>
      </c>
      <c r="CB842" s="120" t="str">
        <f ca="1">IF(OR(Table2[[#This Row],[Lens Date]]=TODAY(),Table2[[#This Row],[Lens Date]]=TODAY()+1), Table2[[#This Row],[Lens Date]],IF(Table2[[#This Row],[MSLens]]="Done","Done",""))</f>
        <v/>
      </c>
      <c r="CC842" s="120" t="str">
        <f ca="1">IF(OR(Table2[[#This Row],[Milling Date]]=TODAY(),Table2[[#This Row],[Milling Date]]=TODAY()+1), Table2[[#This Row],[Milling Date]],IF(Table2[[#This Row],[CNC Holes]]="Ready","Done",""))</f>
        <v/>
      </c>
      <c r="CD842" s="120" t="str">
        <f ca="1">IF(OR(Table2[[#This Row],[Welding Date]]=TODAY(),Table2[[#This Row],[Welding Date]]=TODAY()+1), Table2[[#This Row],[Welding Date]],IF(Table2[[#This Row],[Welding Corners]]="Ready","Done",""))</f>
        <v/>
      </c>
      <c r="CE842" s="120">
        <f ca="1">IF(OR(Table2[[#This Row],[Puching Date]]=TODAY(),Table2[[#This Row],[Puching Date]]=TODAY()+1), Table2[[#This Row],[Puching Date]],IF(Table2[[#This Row],[Punch Holes]]="Ready","Done",""))</f>
        <v>43467</v>
      </c>
      <c r="CF842" s="120" t="str">
        <f ca="1">IF(OR(Table2[[#This Row],[Housing Date2]]=TODAY(),Table2[[#This Row],[Housing Date2]]=TODAY()+1),Table2[[#This Row],[Housing Date2]],IF(Table2[[#This Row],[Body Assembly]],"Done",""))</f>
        <v/>
      </c>
      <c r="CG842" s="120" t="str">
        <f>_xlfn.IFNA(VLOOKUP(Table2[[#This Row],[Job-no]],Table4[],7,FALSE),"Done")</f>
        <v>Scheduled/Released</v>
      </c>
    </row>
    <row r="843" spans="1:85" x14ac:dyDescent="0.25">
      <c r="A843" t="str">
        <f>_xlfn.CONCAT(Table2[[#This Row],[Order]],"-",Table2[[#This Row],[Line]])</f>
        <v>78024-1</v>
      </c>
      <c r="B843" s="5">
        <v>43475</v>
      </c>
      <c r="C843" s="8">
        <v>78024</v>
      </c>
      <c r="D843" s="3" t="s">
        <v>3832</v>
      </c>
      <c r="E843" s="8">
        <v>1</v>
      </c>
      <c r="F843" s="8">
        <v>1</v>
      </c>
      <c r="G843" s="3" t="s">
        <v>42</v>
      </c>
      <c r="H843" s="8">
        <v>4</v>
      </c>
      <c r="I843" s="43" t="b">
        <v>0</v>
      </c>
      <c r="J843" s="43" t="b">
        <v>0</v>
      </c>
      <c r="K843" t="s">
        <v>114</v>
      </c>
      <c r="L843" s="43" t="b">
        <v>0</v>
      </c>
      <c r="M843" s="43" t="b">
        <v>0</v>
      </c>
      <c r="N843" s="43" t="b">
        <v>0</v>
      </c>
      <c r="O843" t="s">
        <v>114</v>
      </c>
      <c r="P843" t="s">
        <v>114</v>
      </c>
      <c r="Q843" t="s">
        <v>114</v>
      </c>
      <c r="R843" t="s">
        <v>114</v>
      </c>
      <c r="S843" t="s">
        <v>114</v>
      </c>
      <c r="T843" t="s">
        <v>114</v>
      </c>
      <c r="U843" t="s">
        <v>114</v>
      </c>
      <c r="V843" t="s">
        <v>114</v>
      </c>
      <c r="W843" s="5">
        <v>43472</v>
      </c>
      <c r="X843" s="3" t="s">
        <v>114</v>
      </c>
      <c r="Y843" s="3"/>
      <c r="Z843" s="3" t="s">
        <v>4026</v>
      </c>
      <c r="AA843" s="3" t="s">
        <v>114</v>
      </c>
      <c r="AB843" s="3" t="s">
        <v>74</v>
      </c>
      <c r="AC843" s="8">
        <v>10</v>
      </c>
      <c r="AD843" s="3" t="s">
        <v>5967</v>
      </c>
      <c r="AE843" s="4" t="s">
        <v>5968</v>
      </c>
      <c r="AF843" s="3"/>
      <c r="AG843" s="3" t="s">
        <v>114</v>
      </c>
      <c r="AH843" s="8">
        <v>4</v>
      </c>
      <c r="AI843" s="3" t="s">
        <v>74</v>
      </c>
      <c r="AJ843" t="s">
        <v>114</v>
      </c>
      <c r="AK843" t="s">
        <v>114</v>
      </c>
      <c r="AL843" s="43" t="b">
        <v>0</v>
      </c>
      <c r="AM843" s="3"/>
      <c r="AN843" s="3"/>
      <c r="AO843" s="43" t="b">
        <v>0</v>
      </c>
      <c r="AP843" s="3" t="b">
        <v>0</v>
      </c>
      <c r="AQ843" s="3">
        <f>VLOOKUP(Table2[[#This Row],[Job-no]],Table3[],26,FALSE)</f>
        <v>900</v>
      </c>
      <c r="AR843" t="str">
        <f t="shared" si="159"/>
        <v>DIALED</v>
      </c>
      <c r="AS843" t="str">
        <f>VLOOKUP(AR843,Table1[],4,0)</f>
        <v>Grid LED</v>
      </c>
      <c r="AT843">
        <f>IF(BD843&gt;0,"Pattern",VLOOKUP(AR843,Table1[],5,0))</f>
        <v>0</v>
      </c>
      <c r="AU843" s="34">
        <f>IF(AT843="Pattern",WORKDAY(Table2[[#This Row],[Scheduled Ship Date]],-10),WORKDAY(Table2[[#This Row],[Scheduled Ship Date]],-4))</f>
        <v>43469</v>
      </c>
      <c r="AV843">
        <f>IF(Table2[[#This Row],[Extrusion cut double saw]]=TRUE,IF(O843="ToDo",IF(AT843="Pattern",Table2[[#This Row],[Total Sections]]*0.4,Table2[[#This Row],[Total Sections]]*0.12),0),IF(AT843="Pattern",Table2[[#This Row],[Total Sections]]*4,Table2[[#This Row],[Total Sections]]*1.2))</f>
        <v>4.8</v>
      </c>
      <c r="AW843" s="42"/>
      <c r="AX843" s="42">
        <f>IF(AT843="Pattern",Table2[[#This Row],[Scheduled Ship Date]]-2,Table2[[#This Row],[Scheduled Ship Date]]-3)</f>
        <v>43472</v>
      </c>
      <c r="AY843">
        <f>IF(Table2[[#This Row],[Pattern]]="Pattern",Table2[[#This Row],[Total Sections]]*4.82,Table2[[#This Row],[Total Sections]]*0.5)</f>
        <v>2</v>
      </c>
      <c r="AZ843" s="42"/>
      <c r="BA843" s="39">
        <f>((Table2[Total Sections]/Table2[Open Qty])-1)*Table2[Open Qty]*12.96</f>
        <v>0</v>
      </c>
      <c r="BB843" s="39"/>
      <c r="BC843" s="39" t="str">
        <f t="shared" si="160"/>
        <v>DIALED-14-2400-80-30-VL-W-277-DP-1-TB9</v>
      </c>
      <c r="BD843" s="39">
        <f t="shared" si="161"/>
        <v>0</v>
      </c>
      <c r="BE843" s="39" t="b">
        <f>_xlfn.IFNA(VLOOKUP(Table2[[#This Row],[Job-no]],Table4[],9,FALSE),TRUE)</f>
        <v>0</v>
      </c>
      <c r="BF843" t="str">
        <f>VLOOKUP(AR843,Table1[],3,0)</f>
        <v>DIALED</v>
      </c>
      <c r="BG843" s="39" t="b">
        <f>_xlfn.IFNA(VLOOKUP(Table2[[#This Row],[Job-no]],Table4[],14,FALSE),TRUE)</f>
        <v>0</v>
      </c>
      <c r="BH843" s="39" t="str">
        <f>_xlfn.IFNA(VLOOKUP(Table2[[#This Row],[Job-no]],Table4[],11,FALSE),"Done")</f>
        <v/>
      </c>
      <c r="BI843" s="39">
        <f>IF(Table2[[#This Row],[Pattern]]="Pattern",VLOOKUP(Table2[[#This Row],[Product Code]],'Routing data'!$A$2:$W$470,13,FALSE),VLOOKUP(Table2[[#This Row],[Product Code]],'Routing data'!$A$2:$W$470,3,FALSE))</f>
        <v>0</v>
      </c>
      <c r="BJ843" s="39">
        <f>IF(Table2[[#This Row],[Pattern]]="Pattern",VLOOKUP(Table2[[#This Row],[Product Code]],'Routing data'!$A$2:$W$470,14,FALSE),VLOOKUP(Table2[[#This Row],[Product Code]],'Routing data'!$A$2:$W$470,4,FALSE))</f>
        <v>0</v>
      </c>
      <c r="BK843" s="39">
        <f>VLOOKUP(Table2[[#This Row],[Product Code]],'Routing data'!A$4:W$524,16,FALSE)</f>
        <v>0</v>
      </c>
      <c r="BL843" s="42" t="str">
        <f>IF(Table2[[#This Row],[Milling Required]]=0,"x",IF(AT843="Pattern",B843-10,B843-4))</f>
        <v>x</v>
      </c>
      <c r="BM843" s="42" t="str">
        <f>IF(Table2[[#This Row],[Punching Required]]=0,"x",IF(AT843="Pattern",B843-8,B843-2))</f>
        <v>x</v>
      </c>
      <c r="BN843" s="42">
        <f t="shared" si="162"/>
        <v>43472</v>
      </c>
      <c r="BO843" s="39" t="str">
        <f>IF(Table2[[#This Row],[Milling]]="x","x",Table2[[#This Row],[Total Sections]]*2)</f>
        <v>x</v>
      </c>
      <c r="BP843" s="39" t="str">
        <f>IF(Table2[[#This Row],[Punching]]="x","x",Table2[Total Sections]*2)</f>
        <v>x</v>
      </c>
      <c r="BQ843" s="39">
        <f>IF(Table2[[#This Row],[Pattern]]="Pattern",Table2[Total Sections]*3,Table2[Total Sections]*1.5)</f>
        <v>6</v>
      </c>
      <c r="BR843" s="42"/>
      <c r="BS843" s="42"/>
      <c r="BT843" s="42"/>
      <c r="BU843" s="39"/>
      <c r="BV843" s="122" t="str">
        <f>_xlfn.IFNA(VLOOKUP(Table2[[#This Row],[Job-no]],Table4[],16,FALSE),"Ready")</f>
        <v/>
      </c>
      <c r="BW843" s="122" t="str">
        <f>_xlfn.IFNA(VLOOKUP(Table2[[#This Row],[Job-no]],Table4[],21,FALSE),"Ready")</f>
        <v/>
      </c>
      <c r="BX843" s="39" t="b">
        <f>_xlfn.IFNA(VLOOKUP(Table2[[#This Row],[Job-no]],Table4[],10,FALSE),TRUE)</f>
        <v>0</v>
      </c>
      <c r="BY843" s="39" t="str">
        <f>_xlfn.IFNA(VLOOKUP(Table2[[#This Row],[Job-no]],Table4[],22,FALSE),"Ready")</f>
        <v/>
      </c>
      <c r="BZ843" s="120">
        <f t="shared" si="163"/>
        <v>43475</v>
      </c>
      <c r="CA843" s="120" t="str">
        <f ca="1">IF(OR(Table2[[#This Row],[Saw Date]]=TODAY(),Table2[[#This Row],[Saw Date]]=TODAY()+1), Table2[[#This Row],[Saw Date]],IF(Table2[[#This Row],[Extrusion cut double saw]],"Done",""))</f>
        <v/>
      </c>
      <c r="CB843" s="120" t="str">
        <f ca="1">IF(OR(Table2[[#This Row],[Lens Date]]=TODAY(),Table2[[#This Row],[Lens Date]]=TODAY()+1), Table2[[#This Row],[Lens Date]],IF(Table2[[#This Row],[MSLens]]="Done","Done",""))</f>
        <v/>
      </c>
      <c r="CC843" s="120" t="str">
        <f ca="1">IF(OR(Table2[[#This Row],[Milling Date]]=TODAY(),Table2[[#This Row],[Milling Date]]=TODAY()+1), Table2[[#This Row],[Milling Date]],IF(Table2[[#This Row],[CNC Holes]]="Ready","Done",""))</f>
        <v/>
      </c>
      <c r="CD843" s="120" t="str">
        <f ca="1">IF(OR(Table2[[#This Row],[Welding Date]]=TODAY(),Table2[[#This Row],[Welding Date]]=TODAY()+1), Table2[[#This Row],[Welding Date]],IF(Table2[[#This Row],[Welding Corners]]="Ready","Done",""))</f>
        <v/>
      </c>
      <c r="CE843" s="120" t="str">
        <f ca="1">IF(OR(Table2[[#This Row],[Puching Date]]=TODAY(),Table2[[#This Row],[Puching Date]]=TODAY()+1), Table2[[#This Row],[Puching Date]],IF(Table2[[#This Row],[Punch Holes]]="Ready","Done",""))</f>
        <v/>
      </c>
      <c r="CF843" s="120" t="str">
        <f ca="1">IF(OR(Table2[[#This Row],[Housing Date2]]=TODAY(),Table2[[#This Row],[Housing Date2]]=TODAY()+1),Table2[[#This Row],[Housing Date2]],IF(Table2[[#This Row],[Body Assembly]],"Done",""))</f>
        <v/>
      </c>
      <c r="CG843" s="120" t="str">
        <f>_xlfn.IFNA(VLOOKUP(Table2[[#This Row],[Job-no]],Table4[],7,FALSE),"Done")</f>
        <v>Scheduled/Released</v>
      </c>
    </row>
    <row r="844" spans="1:85" x14ac:dyDescent="0.25">
      <c r="A844" t="str">
        <f>_xlfn.CONCAT(Table2[[#This Row],[Order]],"-",Table2[[#This Row],[Line]])</f>
        <v>78039-1</v>
      </c>
      <c r="B844" s="6">
        <v>43475</v>
      </c>
      <c r="C844" s="9">
        <v>78039</v>
      </c>
      <c r="D844" s="4" t="s">
        <v>4403</v>
      </c>
      <c r="E844" s="9">
        <v>1</v>
      </c>
      <c r="F844" s="9">
        <v>1</v>
      </c>
      <c r="G844" s="4" t="s">
        <v>42</v>
      </c>
      <c r="H844" s="9">
        <v>1</v>
      </c>
      <c r="I844" s="43" t="b">
        <v>0</v>
      </c>
      <c r="J844" s="43" t="b">
        <v>0</v>
      </c>
      <c r="K844" t="s">
        <v>114</v>
      </c>
      <c r="L844" s="43" t="b">
        <v>0</v>
      </c>
      <c r="M844" s="43" t="b">
        <v>0</v>
      </c>
      <c r="N844" s="43" t="b">
        <v>0</v>
      </c>
      <c r="O844" t="s">
        <v>114</v>
      </c>
      <c r="P844" t="s">
        <v>114</v>
      </c>
      <c r="Q844" t="s">
        <v>114</v>
      </c>
      <c r="R844" t="s">
        <v>114</v>
      </c>
      <c r="S844" t="s">
        <v>114</v>
      </c>
      <c r="T844" t="s">
        <v>114</v>
      </c>
      <c r="U844" t="s">
        <v>114</v>
      </c>
      <c r="V844" t="s">
        <v>114</v>
      </c>
      <c r="W844" s="5">
        <v>43472</v>
      </c>
      <c r="X844" s="4" t="s">
        <v>151</v>
      </c>
      <c r="Y844" s="4"/>
      <c r="Z844" s="4" t="s">
        <v>4830</v>
      </c>
      <c r="AA844" s="4" t="s">
        <v>0</v>
      </c>
      <c r="AB844" s="4" t="s">
        <v>74</v>
      </c>
      <c r="AC844" s="9">
        <v>12</v>
      </c>
      <c r="AD844" s="3" t="s">
        <v>5967</v>
      </c>
      <c r="AE844" s="4" t="s">
        <v>5968</v>
      </c>
      <c r="AF844" s="4"/>
      <c r="AG844" s="4" t="s">
        <v>114</v>
      </c>
      <c r="AH844" s="9">
        <v>3</v>
      </c>
      <c r="AI844" s="3" t="s">
        <v>74</v>
      </c>
      <c r="AJ844" t="s">
        <v>114</v>
      </c>
      <c r="AK844" t="s">
        <v>114</v>
      </c>
      <c r="AL844" s="43" t="b">
        <v>0</v>
      </c>
      <c r="AM844" s="3"/>
      <c r="AN844" s="3"/>
      <c r="AO844" s="43" t="b">
        <v>0</v>
      </c>
      <c r="AP844" s="3" t="b">
        <v>0</v>
      </c>
      <c r="AQ844" s="3">
        <f>VLOOKUP(Table2[[#This Row],[Job-no]],Table3[],26,FALSE)</f>
        <v>2624</v>
      </c>
      <c r="AR844" t="str">
        <f t="shared" si="159"/>
        <v>BBPRLED</v>
      </c>
      <c r="AS844" t="str">
        <f>VLOOKUP(AR844,Table1[],4,0)</f>
        <v>recessed</v>
      </c>
      <c r="AT844">
        <f>IF(BD844&gt;0,"Pattern",VLOOKUP(AR844,Table1[],5,0))</f>
        <v>0</v>
      </c>
      <c r="AU844" s="34">
        <f>IF(AT844="Pattern",WORKDAY(Table2[[#This Row],[Scheduled Ship Date]],-10),WORKDAY(Table2[[#This Row],[Scheduled Ship Date]],-4))</f>
        <v>43469</v>
      </c>
      <c r="AV844">
        <f>IF(Table2[[#This Row],[Extrusion cut double saw]]=TRUE,IF(O844="ToDo",IF(AT844="Pattern",Table2[[#This Row],[Total Sections]]*0.4,Table2[[#This Row],[Total Sections]]*0.12),0),IF(AT844="Pattern",Table2[[#This Row],[Total Sections]]*4,Table2[[#This Row],[Total Sections]]*1.2))</f>
        <v>3.5999999999999996</v>
      </c>
      <c r="AW844" s="42">
        <f ca="1">TODAY()+2</f>
        <v>43469</v>
      </c>
      <c r="AX844" s="42">
        <f>IF(AT844="Pattern",Table2[[#This Row],[Scheduled Ship Date]]-2,Table2[[#This Row],[Scheduled Ship Date]]-3)</f>
        <v>43472</v>
      </c>
      <c r="AY844">
        <f>IF(Table2[[#This Row],[Pattern]]="Pattern",Table2[[#This Row],[Total Sections]]*4.82,Table2[[#This Row],[Total Sections]]*0.5)</f>
        <v>1.5</v>
      </c>
      <c r="AZ844" s="42">
        <f ca="1">TODAY()+2</f>
        <v>43469</v>
      </c>
      <c r="BA844" s="39">
        <f>((Table2[Total Sections]/Table2[Open Qty])-1)*Table2[Open Qty]*12.96</f>
        <v>25.92</v>
      </c>
      <c r="BB844" s="39"/>
      <c r="BC844" s="39" t="str">
        <f t="shared" si="160"/>
        <v>BBPRLED-500-80-40-RG3-26-W-UNV-DP-1-TB15-TS(1)</v>
      </c>
      <c r="BD844" s="39">
        <f t="shared" si="161"/>
        <v>0</v>
      </c>
      <c r="BE844" s="39" t="b">
        <f>_xlfn.IFNA(VLOOKUP(Table2[[#This Row],[Job-no]],Table4[],9,FALSE),TRUE)</f>
        <v>0</v>
      </c>
      <c r="BF844" t="str">
        <f>VLOOKUP(AR844,Table1[],3,0)</f>
        <v>B4LED</v>
      </c>
      <c r="BG844" s="39" t="b">
        <f>_xlfn.IFNA(VLOOKUP(Table2[[#This Row],[Job-no]],Table4[],14,FALSE),TRUE)</f>
        <v>0</v>
      </c>
      <c r="BH844" s="39" t="str">
        <f>_xlfn.IFNA(VLOOKUP(Table2[[#This Row],[Job-no]],Table4[],11,FALSE),"Done")</f>
        <v/>
      </c>
      <c r="BI844" s="39">
        <f>IF(Table2[[#This Row],[Pattern]]="Pattern",VLOOKUP(Table2[[#This Row],[Product Code]],'Routing data'!$A$2:$W$470,13,FALSE),VLOOKUP(Table2[[#This Row],[Product Code]],'Routing data'!$A$2:$W$470,3,FALSE))</f>
        <v>0</v>
      </c>
      <c r="BJ844" s="39">
        <f>IF(Table2[[#This Row],[Pattern]]="Pattern",VLOOKUP(Table2[[#This Row],[Product Code]],'Routing data'!$A$2:$W$470,14,FALSE),VLOOKUP(Table2[[#This Row],[Product Code]],'Routing data'!$A$2:$W$470,4,FALSE))</f>
        <v>3</v>
      </c>
      <c r="BK844" s="39">
        <f>VLOOKUP(Table2[[#This Row],[Product Code]],'Routing data'!A$4:W$524,16,FALSE)</f>
        <v>0</v>
      </c>
      <c r="BL844" s="42" t="str">
        <f>IF(Table2[[#This Row],[Milling Required]]=0,"x",IF(AT844="Pattern",B844-10,B844-4))</f>
        <v>x</v>
      </c>
      <c r="BM844" s="42">
        <f>IF(Table2[[#This Row],[Punching Required]]=0,"x",IF(AT844="Pattern",B844-8,B844-2))</f>
        <v>43473</v>
      </c>
      <c r="BN844" s="42">
        <f t="shared" si="162"/>
        <v>43472</v>
      </c>
      <c r="BO844" s="39" t="str">
        <f>IF(Table2[[#This Row],[Milling]]="x","x",Table2[[#This Row],[Total Sections]]*2)</f>
        <v>x</v>
      </c>
      <c r="BP844" s="39">
        <f>IF(Table2[[#This Row],[Punching]]="x","x",Table2[Total Sections]*2)</f>
        <v>6</v>
      </c>
      <c r="BQ844" s="39">
        <f>IF(Table2[[#This Row],[Pattern]]="Pattern",Table2[Total Sections]*3,Table2[Total Sections]*1.5)</f>
        <v>4.5</v>
      </c>
      <c r="BR844" s="42"/>
      <c r="BS844" s="42">
        <f ca="1">TODAY()</f>
        <v>43467</v>
      </c>
      <c r="BT844" s="42"/>
      <c r="BU844" s="39"/>
      <c r="BV844" s="39" t="str">
        <f>_xlfn.IFNA(VLOOKUP(Table2[[#This Row],[Job-no]],Table4[],16,FALSE),"Ready")</f>
        <v/>
      </c>
      <c r="BW844" s="39" t="str">
        <f>_xlfn.IFNA(VLOOKUP(Table2[[#This Row],[Job-no]],Table4[],21,FALSE),"Ready")</f>
        <v/>
      </c>
      <c r="BX844" s="39" t="b">
        <f>_xlfn.IFNA(VLOOKUP(Table2[[#This Row],[Job-no]],Table4[],10,FALSE),TRUE)</f>
        <v>0</v>
      </c>
      <c r="BY844" s="39" t="str">
        <f>_xlfn.IFNA(VLOOKUP(Table2[[#This Row],[Job-no]],Table4[],22,FALSE),"Ready")</f>
        <v/>
      </c>
      <c r="BZ844" s="120">
        <f t="shared" si="163"/>
        <v>43475</v>
      </c>
      <c r="CA844" s="120" t="str">
        <f ca="1">IF(OR(Table2[[#This Row],[Saw Date]]=TODAY(),Table2[[#This Row],[Saw Date]]=TODAY()+1), Table2[[#This Row],[Saw Date]],IF(Table2[[#This Row],[Extrusion cut double saw]],"Done",""))</f>
        <v/>
      </c>
      <c r="CB844" s="120" t="str">
        <f ca="1">IF(OR(Table2[[#This Row],[Lens Date]]=TODAY(),Table2[[#This Row],[Lens Date]]=TODAY()+1), Table2[[#This Row],[Lens Date]],IF(Table2[[#This Row],[MSLens]]="Done","Done",""))</f>
        <v/>
      </c>
      <c r="CC844" s="120" t="str">
        <f ca="1">IF(OR(Table2[[#This Row],[Milling Date]]=TODAY(),Table2[[#This Row],[Milling Date]]=TODAY()+1), Table2[[#This Row],[Milling Date]],IF(Table2[[#This Row],[CNC Holes]]="Ready","Done",""))</f>
        <v/>
      </c>
      <c r="CD844" s="120" t="str">
        <f ca="1">IF(OR(Table2[[#This Row],[Welding Date]]=TODAY(),Table2[[#This Row],[Welding Date]]=TODAY()+1), Table2[[#This Row],[Welding Date]],IF(Table2[[#This Row],[Welding Corners]]="Ready","Done",""))</f>
        <v/>
      </c>
      <c r="CE844" s="120">
        <f ca="1">IF(OR(Table2[[#This Row],[Puching Date]]=TODAY(),Table2[[#This Row],[Puching Date]]=TODAY()+1), Table2[[#This Row],[Puching Date]],IF(Table2[[#This Row],[Punch Holes]]="Ready","Done",""))</f>
        <v>43467</v>
      </c>
      <c r="CF844" s="120" t="str">
        <f ca="1">IF(OR(Table2[[#This Row],[Housing Date2]]=TODAY(),Table2[[#This Row],[Housing Date2]]=TODAY()+1),Table2[[#This Row],[Housing Date2]],IF(Table2[[#This Row],[Body Assembly]],"Done",""))</f>
        <v/>
      </c>
      <c r="CG844" s="120" t="str">
        <f>_xlfn.IFNA(VLOOKUP(Table2[[#This Row],[Job-no]],Table4[],7,FALSE),"Done")</f>
        <v>Scheduled/Released</v>
      </c>
    </row>
    <row r="845" spans="1:85" x14ac:dyDescent="0.25">
      <c r="A845" s="39" t="str">
        <f>_xlfn.CONCAT(Table2[[#This Row],[Order]],"-",Table2[[#This Row],[Line]])</f>
        <v>78117-1</v>
      </c>
      <c r="B845" s="5">
        <v>43475</v>
      </c>
      <c r="C845" s="8">
        <v>78117</v>
      </c>
      <c r="D845" s="3" t="s">
        <v>4205</v>
      </c>
      <c r="E845" s="8">
        <v>1</v>
      </c>
      <c r="F845" s="8">
        <v>1</v>
      </c>
      <c r="G845" s="3" t="s">
        <v>42</v>
      </c>
      <c r="H845" s="8">
        <v>7</v>
      </c>
      <c r="I845" s="43" t="b">
        <v>0</v>
      </c>
      <c r="J845" s="43" t="b">
        <v>0</v>
      </c>
      <c r="K845" t="s">
        <v>114</v>
      </c>
      <c r="L845" s="43" t="b">
        <v>0</v>
      </c>
      <c r="M845" s="43" t="b">
        <v>0</v>
      </c>
      <c r="N845" s="43" t="b">
        <v>0</v>
      </c>
      <c r="O845" t="s">
        <v>114</v>
      </c>
      <c r="P845" t="s">
        <v>114</v>
      </c>
      <c r="Q845" t="s">
        <v>114</v>
      </c>
      <c r="R845" t="s">
        <v>114</v>
      </c>
      <c r="S845" t="s">
        <v>114</v>
      </c>
      <c r="T845" t="s">
        <v>114</v>
      </c>
      <c r="U845" t="s">
        <v>114</v>
      </c>
      <c r="V845" t="s">
        <v>114</v>
      </c>
      <c r="W845" s="5">
        <v>43472</v>
      </c>
      <c r="X845" s="3" t="s">
        <v>114</v>
      </c>
      <c r="Y845" s="3"/>
      <c r="Z845" s="3" t="s">
        <v>3521</v>
      </c>
      <c r="AA845" s="3" t="s">
        <v>114</v>
      </c>
      <c r="AB845" s="3" t="s">
        <v>74</v>
      </c>
      <c r="AC845" s="8">
        <v>10</v>
      </c>
      <c r="AD845" s="3" t="s">
        <v>5967</v>
      </c>
      <c r="AE845" s="4" t="s">
        <v>5968</v>
      </c>
      <c r="AF845" s="3"/>
      <c r="AG845" s="3" t="s">
        <v>114</v>
      </c>
      <c r="AH845" s="8">
        <v>7</v>
      </c>
      <c r="AI845" s="3" t="s">
        <v>74</v>
      </c>
      <c r="AJ845" t="s">
        <v>114</v>
      </c>
      <c r="AK845" t="s">
        <v>114</v>
      </c>
      <c r="AL845" s="43" t="b">
        <v>0</v>
      </c>
      <c r="AM845" s="3"/>
      <c r="AN845" s="3"/>
      <c r="AO845" s="43" t="b">
        <v>0</v>
      </c>
      <c r="AP845" s="3" t="b">
        <v>0</v>
      </c>
      <c r="AQ845" s="129">
        <f>VLOOKUP(Table2[[#This Row],[Job-no]],Table3[],26,FALSE)</f>
        <v>1365</v>
      </c>
      <c r="AR845" t="str">
        <f t="shared" si="159"/>
        <v>DAYFLED</v>
      </c>
      <c r="AS845" t="str">
        <f>VLOOKUP(AR845,Table1[],4,0)</f>
        <v>Grid LED</v>
      </c>
      <c r="AT845">
        <f>IF(BD845&gt;0,"Pattern",VLOOKUP(AR845,Table1[],5,0))</f>
        <v>0</v>
      </c>
      <c r="AU845" s="34">
        <f>IF(AT845="Pattern",WORKDAY(Table2[[#This Row],[Scheduled Ship Date]],-10),WORKDAY(Table2[[#This Row],[Scheduled Ship Date]],-4))</f>
        <v>43469</v>
      </c>
      <c r="AV845" s="39">
        <f>IF(Table2[[#This Row],[Extrusion cut double saw]]=TRUE,IF(O845="ToDo",IF(AT845="Pattern",Table2[[#This Row],[Total Sections]]*0.4,Table2[[#This Row],[Total Sections]]*0.12),0),IF(AT845="Pattern",Table2[[#This Row],[Total Sections]]*4,Table2[[#This Row],[Total Sections]]*1.2))</f>
        <v>8.4</v>
      </c>
      <c r="AX845" s="42">
        <f>IF(AT845="Pattern",Table2[[#This Row],[Scheduled Ship Date]]-2,Table2[[#This Row],[Scheduled Ship Date]]-3)</f>
        <v>43472</v>
      </c>
      <c r="AY845" s="39">
        <f>IF(Table2[[#This Row],[Pattern]]="Pattern",Table2[[#This Row],[Total Sections]]*4.82,Table2[[#This Row],[Total Sections]]*0.5)</f>
        <v>3.5</v>
      </c>
      <c r="AZ845" s="39"/>
      <c r="BA845" s="39">
        <f>((Table2[Total Sections]/Table2[Open Qty])-1)*Table2[Open Qty]*12.96</f>
        <v>0</v>
      </c>
      <c r="BB845" s="39"/>
      <c r="BC845" s="39" t="str">
        <f t="shared" si="160"/>
        <v>DAYFLED-22-2500-80-35-SO-W-UNV-DP-1-TB9</v>
      </c>
      <c r="BD845" s="39">
        <f t="shared" si="161"/>
        <v>0</v>
      </c>
      <c r="BE845" s="39" t="b">
        <f>_xlfn.IFNA(VLOOKUP(Table2[[#This Row],[Job-no]],Table4[],9,FALSE),TRUE)</f>
        <v>0</v>
      </c>
      <c r="BF845" s="39"/>
      <c r="BG845" s="39" t="b">
        <f>_xlfn.IFNA(VLOOKUP(Table2[[#This Row],[Job-no]],Table4[],14,FALSE),TRUE)</f>
        <v>0</v>
      </c>
      <c r="BH845" s="39" t="str">
        <f>_xlfn.IFNA(VLOOKUP(Table2[[#This Row],[Job-no]],Table4[],11,FALSE),"Done")</f>
        <v/>
      </c>
      <c r="BI845" s="39">
        <f>IF(Table2[[#This Row],[Pattern]]="Pattern",VLOOKUP(Table2[[#This Row],[Product Code]],'Routing data'!$A$2:$W$470,13,FALSE),VLOOKUP(Table2[[#This Row],[Product Code]],'Routing data'!$A$2:$W$470,3,FALSE))</f>
        <v>0</v>
      </c>
      <c r="BJ845" s="39">
        <f>IF(Table2[[#This Row],[Pattern]]="Pattern",VLOOKUP(Table2[[#This Row],[Product Code]],'Routing data'!$A$2:$W$470,14,FALSE),VLOOKUP(Table2[[#This Row],[Product Code]],'Routing data'!$A$2:$W$470,4,FALSE))</f>
        <v>0</v>
      </c>
      <c r="BK845" s="39">
        <f>VLOOKUP(Table2[[#This Row],[Product Code]],'Routing data'!A$4:W$524,16,FALSE)</f>
        <v>0</v>
      </c>
      <c r="BL845" s="42" t="str">
        <f>IF(Table2[[#This Row],[Milling Required]]=0,"x",IF(AT845="Pattern",B845-10,B845-4))</f>
        <v>x</v>
      </c>
      <c r="BM845" s="39"/>
      <c r="BN845" s="42">
        <f t="shared" si="162"/>
        <v>43472</v>
      </c>
      <c r="BO845" s="39" t="str">
        <f>IF(Table2[[#This Row],[Milling]]="x","x",Table2[[#This Row],[Total Sections]]*2)</f>
        <v>x</v>
      </c>
      <c r="BP845" s="39">
        <f>IF(Table2[[#This Row],[Punching]]="x","x",Table2[Total Sections]*2)</f>
        <v>14</v>
      </c>
      <c r="BQ845" s="39">
        <f>IF(Table2[[#This Row],[Pattern]]="Pattern",Table2[Total Sections]*3,Table2[Total Sections]*1.5)</f>
        <v>10.5</v>
      </c>
      <c r="BR845" s="39"/>
      <c r="BS845" s="39"/>
      <c r="BT845" s="39"/>
      <c r="BU845" s="39"/>
      <c r="BV845" s="39" t="str">
        <f>_xlfn.IFNA(VLOOKUP(Table2[[#This Row],[Job-no]],Table4[],16,FALSE),"Ready")</f>
        <v/>
      </c>
      <c r="BW845" s="39" t="str">
        <f>_xlfn.IFNA(VLOOKUP(Table2[[#This Row],[Job-no]],Table4[],21,FALSE),"Ready")</f>
        <v/>
      </c>
      <c r="BX845" s="39" t="b">
        <f>_xlfn.IFNA(VLOOKUP(Table2[[#This Row],[Job-no]],Table4[],10,FALSE),TRUE)</f>
        <v>0</v>
      </c>
      <c r="BY845" s="39" t="str">
        <f>_xlfn.IFNA(VLOOKUP(Table2[[#This Row],[Job-no]],Table4[],22,FALSE),"Ready")</f>
        <v/>
      </c>
      <c r="BZ845" s="120">
        <f t="shared" si="163"/>
        <v>43475</v>
      </c>
      <c r="CA845" s="120" t="str">
        <f ca="1">IF(OR(Table2[[#This Row],[Saw Date]]=TODAY(),Table2[[#This Row],[Saw Date]]=TODAY()+1), Table2[[#This Row],[Saw Date]],IF(Table2[[#This Row],[Extrusion cut double saw]],"Done",""))</f>
        <v/>
      </c>
      <c r="CB845" s="120" t="str">
        <f ca="1">IF(OR(Table2[[#This Row],[Lens Date]]=TODAY(),Table2[[#This Row],[Lens Date]]=TODAY()+1), Table2[[#This Row],[Lens Date]],IF(Table2[[#This Row],[MSLens]]="Done","Done",""))</f>
        <v/>
      </c>
      <c r="CC845" s="120" t="str">
        <f ca="1">IF(OR(Table2[[#This Row],[Milling Date]]=TODAY(),Table2[[#This Row],[Milling Date]]=TODAY()+1), Table2[[#This Row],[Milling Date]],IF(Table2[[#This Row],[CNC Holes]]="Ready","Done",""))</f>
        <v/>
      </c>
      <c r="CD845" s="120" t="str">
        <f ca="1">IF(OR(Table2[[#This Row],[Welding Date]]=TODAY(),Table2[[#This Row],[Welding Date]]=TODAY()+1), Table2[[#This Row],[Welding Date]],IF(Table2[[#This Row],[Welding Corners]]="Ready","Done",""))</f>
        <v/>
      </c>
      <c r="CE845" s="120" t="str">
        <f ca="1">IF(OR(Table2[[#This Row],[Puching Date]]=TODAY(),Table2[[#This Row],[Puching Date]]=TODAY()+1), Table2[[#This Row],[Puching Date]],IF(Table2[[#This Row],[Punch Holes]]="Ready","Done",""))</f>
        <v/>
      </c>
      <c r="CF845" s="120" t="str">
        <f ca="1">IF(OR(Table2[[#This Row],[Housing Date2]]=TODAY(),Table2[[#This Row],[Housing Date2]]=TODAY()+1),Table2[[#This Row],[Housing Date2]],IF(Table2[[#This Row],[Body Assembly]],"Done",""))</f>
        <v/>
      </c>
      <c r="CG845" s="120" t="str">
        <f>_xlfn.IFNA(VLOOKUP(Table2[[#This Row],[Job-no]],Table4[],7,FALSE),"Done")</f>
        <v>Scheduled/Released</v>
      </c>
    </row>
    <row r="846" spans="1:85" x14ac:dyDescent="0.25">
      <c r="A846" s="39" t="str">
        <f>_xlfn.CONCAT(Table2[[#This Row],[Order]],"-",Table2[[#This Row],[Line]])</f>
        <v>78117-2</v>
      </c>
      <c r="B846" s="5">
        <v>43475</v>
      </c>
      <c r="C846" s="8">
        <v>78117</v>
      </c>
      <c r="D846" s="3" t="s">
        <v>4207</v>
      </c>
      <c r="E846" s="8">
        <v>2</v>
      </c>
      <c r="F846" s="8">
        <v>1</v>
      </c>
      <c r="G846" s="3" t="s">
        <v>42</v>
      </c>
      <c r="H846" s="8">
        <v>4</v>
      </c>
      <c r="I846" s="43" t="b">
        <v>0</v>
      </c>
      <c r="J846" s="43" t="b">
        <v>0</v>
      </c>
      <c r="K846" t="s">
        <v>114</v>
      </c>
      <c r="L846" s="43" t="b">
        <v>0</v>
      </c>
      <c r="M846" s="43" t="b">
        <v>0</v>
      </c>
      <c r="N846" s="43" t="b">
        <v>0</v>
      </c>
      <c r="O846" t="s">
        <v>114</v>
      </c>
      <c r="P846" t="s">
        <v>114</v>
      </c>
      <c r="Q846" t="s">
        <v>114</v>
      </c>
      <c r="R846" t="s">
        <v>114</v>
      </c>
      <c r="S846" t="s">
        <v>114</v>
      </c>
      <c r="T846" t="s">
        <v>114</v>
      </c>
      <c r="U846" t="s">
        <v>114</v>
      </c>
      <c r="V846" t="s">
        <v>114</v>
      </c>
      <c r="W846" s="5">
        <v>43472</v>
      </c>
      <c r="X846" s="3" t="s">
        <v>114</v>
      </c>
      <c r="Y846" s="3"/>
      <c r="Z846" s="3" t="s">
        <v>4686</v>
      </c>
      <c r="AA846" s="3" t="s">
        <v>114</v>
      </c>
      <c r="AB846" s="3" t="s">
        <v>74</v>
      </c>
      <c r="AC846" s="8">
        <v>10</v>
      </c>
      <c r="AD846" s="3" t="s">
        <v>5967</v>
      </c>
      <c r="AE846" s="4" t="s">
        <v>5968</v>
      </c>
      <c r="AF846" s="3"/>
      <c r="AG846" s="3" t="s">
        <v>114</v>
      </c>
      <c r="AH846" s="8">
        <v>4</v>
      </c>
      <c r="AI846" s="3" t="s">
        <v>74</v>
      </c>
      <c r="AJ846" t="s">
        <v>114</v>
      </c>
      <c r="AK846" t="s">
        <v>114</v>
      </c>
      <c r="AL846" s="43" t="b">
        <v>0</v>
      </c>
      <c r="AM846" s="3"/>
      <c r="AN846" s="3"/>
      <c r="AO846" s="43" t="b">
        <v>0</v>
      </c>
      <c r="AP846" s="3" t="b">
        <v>0</v>
      </c>
      <c r="AQ846" s="129">
        <f>VLOOKUP(Table2[[#This Row],[Job-no]],Table3[],26,FALSE)</f>
        <v>900</v>
      </c>
      <c r="AR846" t="str">
        <f t="shared" si="159"/>
        <v>DAYFLED</v>
      </c>
      <c r="AS846" t="str">
        <f>VLOOKUP(AR846,Table1[],4,0)</f>
        <v>Grid LED</v>
      </c>
      <c r="AT846">
        <f>IF(BD846&gt;0,"Pattern",VLOOKUP(AR846,Table1[],5,0))</f>
        <v>0</v>
      </c>
      <c r="AU846" s="34">
        <f>IF(AT846="Pattern",WORKDAY(Table2[[#This Row],[Scheduled Ship Date]],-10),WORKDAY(Table2[[#This Row],[Scheduled Ship Date]],-4))</f>
        <v>43469</v>
      </c>
      <c r="AV846" s="39">
        <f>IF(Table2[[#This Row],[Extrusion cut double saw]]=TRUE,IF(O846="ToDo",IF(AT846="Pattern",Table2[[#This Row],[Total Sections]]*0.4,Table2[[#This Row],[Total Sections]]*0.12),0),IF(AT846="Pattern",Table2[[#This Row],[Total Sections]]*4,Table2[[#This Row],[Total Sections]]*1.2))</f>
        <v>4.8</v>
      </c>
      <c r="AX846" s="42">
        <f>IF(AT846="Pattern",Table2[[#This Row],[Scheduled Ship Date]]-2,Table2[[#This Row],[Scheduled Ship Date]]-3)</f>
        <v>43472</v>
      </c>
      <c r="AY846" s="39">
        <f>IF(Table2[[#This Row],[Pattern]]="Pattern",Table2[[#This Row],[Total Sections]]*4.82,Table2[[#This Row],[Total Sections]]*0.5)</f>
        <v>2</v>
      </c>
      <c r="AZ846" s="39"/>
      <c r="BA846" s="39">
        <f>((Table2[Total Sections]/Table2[Open Qty])-1)*Table2[Open Qty]*12.96</f>
        <v>0</v>
      </c>
      <c r="BB846" s="39"/>
      <c r="BC846" s="39" t="str">
        <f t="shared" si="160"/>
        <v>DAYFLED-14-5000-90-35-SO-W-UNV-DP-1-TB9</v>
      </c>
      <c r="BD846" s="39">
        <f t="shared" si="161"/>
        <v>0</v>
      </c>
      <c r="BE846" s="39" t="b">
        <f>_xlfn.IFNA(VLOOKUP(Table2[[#This Row],[Job-no]],Table4[],9,FALSE),TRUE)</f>
        <v>0</v>
      </c>
      <c r="BF846" s="39"/>
      <c r="BG846" s="39" t="b">
        <f>_xlfn.IFNA(VLOOKUP(Table2[[#This Row],[Job-no]],Table4[],14,FALSE),TRUE)</f>
        <v>0</v>
      </c>
      <c r="BH846" s="39" t="str">
        <f>_xlfn.IFNA(VLOOKUP(Table2[[#This Row],[Job-no]],Table4[],11,FALSE),"Done")</f>
        <v/>
      </c>
      <c r="BI846" s="39">
        <f>IF(Table2[[#This Row],[Pattern]]="Pattern",VLOOKUP(Table2[[#This Row],[Product Code]],'Routing data'!$A$2:$W$470,13,FALSE),VLOOKUP(Table2[[#This Row],[Product Code]],'Routing data'!$A$2:$W$470,3,FALSE))</f>
        <v>0</v>
      </c>
      <c r="BJ846" s="39">
        <f>IF(Table2[[#This Row],[Pattern]]="Pattern",VLOOKUP(Table2[[#This Row],[Product Code]],'Routing data'!$A$2:$W$470,14,FALSE),VLOOKUP(Table2[[#This Row],[Product Code]],'Routing data'!$A$2:$W$470,4,FALSE))</f>
        <v>0</v>
      </c>
      <c r="BK846" s="39">
        <f>VLOOKUP(Table2[[#This Row],[Product Code]],'Routing data'!A$4:W$524,16,FALSE)</f>
        <v>0</v>
      </c>
      <c r="BL846" s="42" t="str">
        <f>IF(Table2[[#This Row],[Milling Required]]=0,"x",IF(AT846="Pattern",B846-10,B846-4))</f>
        <v>x</v>
      </c>
      <c r="BM846" s="39"/>
      <c r="BN846" s="42">
        <f t="shared" si="162"/>
        <v>43472</v>
      </c>
      <c r="BO846" s="39" t="str">
        <f>IF(Table2[[#This Row],[Milling]]="x","x",Table2[[#This Row],[Total Sections]]*2)</f>
        <v>x</v>
      </c>
      <c r="BP846" s="39">
        <f>IF(Table2[[#This Row],[Punching]]="x","x",Table2[Total Sections]*2)</f>
        <v>8</v>
      </c>
      <c r="BQ846" s="39">
        <f>IF(Table2[[#This Row],[Pattern]]="Pattern",Table2[Total Sections]*3,Table2[Total Sections]*1.5)</f>
        <v>6</v>
      </c>
      <c r="BR846" s="39"/>
      <c r="BS846" s="39"/>
      <c r="BT846" s="39"/>
      <c r="BU846" s="39"/>
      <c r="BV846" s="39" t="str">
        <f>_xlfn.IFNA(VLOOKUP(Table2[[#This Row],[Job-no]],Table4[],16,FALSE),"Ready")</f>
        <v/>
      </c>
      <c r="BW846" s="39" t="str">
        <f>_xlfn.IFNA(VLOOKUP(Table2[[#This Row],[Job-no]],Table4[],21,FALSE),"Ready")</f>
        <v/>
      </c>
      <c r="BX846" s="39" t="b">
        <f>_xlfn.IFNA(VLOOKUP(Table2[[#This Row],[Job-no]],Table4[],10,FALSE),TRUE)</f>
        <v>0</v>
      </c>
      <c r="BY846" s="39" t="str">
        <f>_xlfn.IFNA(VLOOKUP(Table2[[#This Row],[Job-no]],Table4[],22,FALSE),"Ready")</f>
        <v/>
      </c>
      <c r="BZ846" s="120">
        <f t="shared" si="163"/>
        <v>43475</v>
      </c>
      <c r="CA846" s="120" t="str">
        <f ca="1">IF(OR(Table2[[#This Row],[Saw Date]]=TODAY(),Table2[[#This Row],[Saw Date]]=TODAY()+1), Table2[[#This Row],[Saw Date]],IF(Table2[[#This Row],[Extrusion cut double saw]],"Done",""))</f>
        <v/>
      </c>
      <c r="CB846" s="120" t="str">
        <f ca="1">IF(OR(Table2[[#This Row],[Lens Date]]=TODAY(),Table2[[#This Row],[Lens Date]]=TODAY()+1), Table2[[#This Row],[Lens Date]],IF(Table2[[#This Row],[MSLens]]="Done","Done",""))</f>
        <v/>
      </c>
      <c r="CC846" s="120" t="str">
        <f ca="1">IF(OR(Table2[[#This Row],[Milling Date]]=TODAY(),Table2[[#This Row],[Milling Date]]=TODAY()+1), Table2[[#This Row],[Milling Date]],IF(Table2[[#This Row],[CNC Holes]]="Ready","Done",""))</f>
        <v/>
      </c>
      <c r="CD846" s="120" t="str">
        <f ca="1">IF(OR(Table2[[#This Row],[Welding Date]]=TODAY(),Table2[[#This Row],[Welding Date]]=TODAY()+1), Table2[[#This Row],[Welding Date]],IF(Table2[[#This Row],[Welding Corners]]="Ready","Done",""))</f>
        <v/>
      </c>
      <c r="CE846" s="120" t="str">
        <f ca="1">IF(OR(Table2[[#This Row],[Puching Date]]=TODAY(),Table2[[#This Row],[Puching Date]]=TODAY()+1), Table2[[#This Row],[Puching Date]],IF(Table2[[#This Row],[Punch Holes]]="Ready","Done",""))</f>
        <v/>
      </c>
      <c r="CF846" s="120" t="str">
        <f ca="1">IF(OR(Table2[[#This Row],[Housing Date2]]=TODAY(),Table2[[#This Row],[Housing Date2]]=TODAY()+1),Table2[[#This Row],[Housing Date2]],IF(Table2[[#This Row],[Body Assembly]],"Done",""))</f>
        <v/>
      </c>
      <c r="CG846" s="120" t="str">
        <f>_xlfn.IFNA(VLOOKUP(Table2[[#This Row],[Job-no]],Table4[],7,FALSE),"Done")</f>
        <v>Scheduled/Released</v>
      </c>
    </row>
    <row r="847" spans="1:85" x14ac:dyDescent="0.25">
      <c r="A847" s="39" t="str">
        <f>_xlfn.CONCAT(Table2[[#This Row],[Order]],"-",Table2[[#This Row],[Line]])</f>
        <v>78135-1</v>
      </c>
      <c r="B847" s="5">
        <v>43475</v>
      </c>
      <c r="C847" s="8">
        <v>78135</v>
      </c>
      <c r="D847" s="3" t="s">
        <v>4389</v>
      </c>
      <c r="E847" s="8">
        <v>1</v>
      </c>
      <c r="F847" s="8">
        <v>1</v>
      </c>
      <c r="G847" s="3" t="s">
        <v>42</v>
      </c>
      <c r="H847" s="8">
        <v>12</v>
      </c>
      <c r="I847" s="43" t="b">
        <v>0</v>
      </c>
      <c r="J847" s="43" t="b">
        <v>0</v>
      </c>
      <c r="K847" t="s">
        <v>114</v>
      </c>
      <c r="L847" s="43" t="b">
        <v>0</v>
      </c>
      <c r="M847" s="43" t="b">
        <v>0</v>
      </c>
      <c r="N847" s="43" t="b">
        <v>0</v>
      </c>
      <c r="O847" t="s">
        <v>114</v>
      </c>
      <c r="P847" t="s">
        <v>114</v>
      </c>
      <c r="Q847" t="s">
        <v>114</v>
      </c>
      <c r="R847" t="s">
        <v>114</v>
      </c>
      <c r="S847" t="s">
        <v>114</v>
      </c>
      <c r="T847" t="s">
        <v>114</v>
      </c>
      <c r="U847" t="s">
        <v>114</v>
      </c>
      <c r="V847" t="s">
        <v>114</v>
      </c>
      <c r="W847" s="5">
        <v>43472</v>
      </c>
      <c r="X847" s="3" t="s">
        <v>151</v>
      </c>
      <c r="Y847" s="3"/>
      <c r="Z847" s="3" t="s">
        <v>1056</v>
      </c>
      <c r="AA847" s="3" t="s">
        <v>114</v>
      </c>
      <c r="AB847" s="3" t="s">
        <v>74</v>
      </c>
      <c r="AC847" s="8">
        <v>15</v>
      </c>
      <c r="AD847" s="3" t="s">
        <v>5967</v>
      </c>
      <c r="AE847" s="4" t="s">
        <v>5968</v>
      </c>
      <c r="AF847" s="3"/>
      <c r="AG847" s="3" t="s">
        <v>114</v>
      </c>
      <c r="AH847" s="8">
        <v>12</v>
      </c>
      <c r="AI847" s="3" t="s">
        <v>74</v>
      </c>
      <c r="AJ847" t="s">
        <v>114</v>
      </c>
      <c r="AK847" t="s">
        <v>114</v>
      </c>
      <c r="AL847" s="43" t="b">
        <v>0</v>
      </c>
      <c r="AM847" s="3"/>
      <c r="AN847" s="3"/>
      <c r="AO847" s="43" t="b">
        <v>0</v>
      </c>
      <c r="AP847" s="3" t="b">
        <v>0</v>
      </c>
      <c r="AQ847" s="129">
        <f>VLOOKUP(Table2[[#This Row],[Job-no]],Table3[],26,FALSE)</f>
        <v>2376</v>
      </c>
      <c r="AR847" t="str">
        <f t="shared" si="159"/>
        <v>BBRLED</v>
      </c>
      <c r="AS847" t="str">
        <f>VLOOKUP(AR847,Table1[],4,0)</f>
        <v>recessed</v>
      </c>
      <c r="AT847">
        <f>IF(BD847&gt;0,"Pattern",VLOOKUP(AR847,Table1[],5,0))</f>
        <v>0</v>
      </c>
      <c r="AU847" s="34">
        <f>IF(AT847="Pattern",WORKDAY(Table2[[#This Row],[Scheduled Ship Date]],-10),WORKDAY(Table2[[#This Row],[Scheduled Ship Date]],-4))</f>
        <v>43469</v>
      </c>
      <c r="AV847" s="39">
        <f>IF(Table2[[#This Row],[Extrusion cut double saw]]=TRUE,IF(O847="ToDo",IF(AT847="Pattern",Table2[[#This Row],[Total Sections]]*0.4,Table2[[#This Row],[Total Sections]]*0.12),0),IF(AT847="Pattern",Table2[[#This Row],[Total Sections]]*4,Table2[[#This Row],[Total Sections]]*1.2))</f>
        <v>14.399999999999999</v>
      </c>
      <c r="AW847" s="42">
        <f t="shared" ref="AW847:AW857" ca="1" si="164">TODAY()+2</f>
        <v>43469</v>
      </c>
      <c r="AX847" s="42">
        <f>IF(AT847="Pattern",Table2[[#This Row],[Scheduled Ship Date]]-2,Table2[[#This Row],[Scheduled Ship Date]]-3)</f>
        <v>43472</v>
      </c>
      <c r="AY847" s="39">
        <f>IF(Table2[[#This Row],[Pattern]]="Pattern",Table2[[#This Row],[Total Sections]]*4.82,Table2[[#This Row],[Total Sections]]*0.5)</f>
        <v>6</v>
      </c>
      <c r="AZ847" s="42">
        <f t="shared" ref="AZ847:AZ857" ca="1" si="165">TODAY()+2</f>
        <v>43469</v>
      </c>
      <c r="BA847" s="39">
        <f>((Table2[Total Sections]/Table2[Open Qty])-1)*Table2[Open Qty]*12.96</f>
        <v>0</v>
      </c>
      <c r="BB847" s="39"/>
      <c r="BC847" s="39" t="str">
        <f t="shared" si="160"/>
        <v>BBRLED-400-80-35-FL-2-W-277-LT(LDE1)-1-TB9</v>
      </c>
      <c r="BD847" s="39">
        <f t="shared" si="161"/>
        <v>0</v>
      </c>
      <c r="BE847" s="39" t="b">
        <f>_xlfn.IFNA(VLOOKUP(Table2[[#This Row],[Job-no]],Table4[],9,FALSE),TRUE)</f>
        <v>0</v>
      </c>
      <c r="BF847" s="39"/>
      <c r="BG847" s="39" t="b">
        <f>_xlfn.IFNA(VLOOKUP(Table2[[#This Row],[Job-no]],Table4[],14,FALSE),TRUE)</f>
        <v>0</v>
      </c>
      <c r="BH847" s="39" t="str">
        <f>_xlfn.IFNA(VLOOKUP(Table2[[#This Row],[Job-no]],Table4[],11,FALSE),"Done")</f>
        <v/>
      </c>
      <c r="BI847" s="39">
        <f>IF(Table2[[#This Row],[Pattern]]="Pattern",VLOOKUP(Table2[[#This Row],[Product Code]],'Routing data'!$A$2:$W$470,13,FALSE),VLOOKUP(Table2[[#This Row],[Product Code]],'Routing data'!$A$2:$W$470,3,FALSE))</f>
        <v>0</v>
      </c>
      <c r="BJ847" s="39">
        <f>IF(Table2[[#This Row],[Pattern]]="Pattern",VLOOKUP(Table2[[#This Row],[Product Code]],'Routing data'!$A$2:$W$470,14,FALSE),VLOOKUP(Table2[[#This Row],[Product Code]],'Routing data'!$A$2:$W$470,4,FALSE))</f>
        <v>3</v>
      </c>
      <c r="BK847" s="39">
        <f>VLOOKUP(Table2[[#This Row],[Product Code]],'Routing data'!A$4:W$524,16,FALSE)</f>
        <v>0</v>
      </c>
      <c r="BL847" s="42" t="str">
        <f>IF(Table2[[#This Row],[Milling Required]]=0,"x",IF(AT847="Pattern",B847-10,B847-4))</f>
        <v>x</v>
      </c>
      <c r="BM847" s="39"/>
      <c r="BN847" s="42">
        <f t="shared" si="162"/>
        <v>43472</v>
      </c>
      <c r="BO847" s="39" t="str">
        <f>IF(Table2[[#This Row],[Milling]]="x","x",Table2[[#This Row],[Total Sections]]*2)</f>
        <v>x</v>
      </c>
      <c r="BP847" s="39">
        <f>IF(Table2[[#This Row],[Punching]]="x","x",Table2[Total Sections]*2)</f>
        <v>24</v>
      </c>
      <c r="BQ847" s="39">
        <f>IF(Table2[[#This Row],[Pattern]]="Pattern",Table2[Total Sections]*3,Table2[Total Sections]*1.5)</f>
        <v>18</v>
      </c>
      <c r="BR847" s="39"/>
      <c r="BS847" s="39"/>
      <c r="BT847" s="39"/>
      <c r="BU847" s="39"/>
      <c r="BV847" s="39" t="str">
        <f>_xlfn.IFNA(VLOOKUP(Table2[[#This Row],[Job-no]],Table4[],16,FALSE),"Ready")</f>
        <v/>
      </c>
      <c r="BW847" s="39" t="str">
        <f>_xlfn.IFNA(VLOOKUP(Table2[[#This Row],[Job-no]],Table4[],21,FALSE),"Ready")</f>
        <v/>
      </c>
      <c r="BX847" s="39" t="b">
        <f>_xlfn.IFNA(VLOOKUP(Table2[[#This Row],[Job-no]],Table4[],10,FALSE),TRUE)</f>
        <v>0</v>
      </c>
      <c r="BY847" s="39" t="str">
        <f>_xlfn.IFNA(VLOOKUP(Table2[[#This Row],[Job-no]],Table4[],22,FALSE),"Ready")</f>
        <v/>
      </c>
      <c r="BZ847" s="120">
        <f t="shared" si="163"/>
        <v>43475</v>
      </c>
      <c r="CA847" s="120" t="str">
        <f ca="1">IF(OR(Table2[[#This Row],[Saw Date]]=TODAY(),Table2[[#This Row],[Saw Date]]=TODAY()+1), Table2[[#This Row],[Saw Date]],IF(Table2[[#This Row],[Extrusion cut double saw]],"Done",""))</f>
        <v/>
      </c>
      <c r="CB847" s="120" t="str">
        <f ca="1">IF(OR(Table2[[#This Row],[Lens Date]]=TODAY(),Table2[[#This Row],[Lens Date]]=TODAY()+1), Table2[[#This Row],[Lens Date]],IF(Table2[[#This Row],[MSLens]]="Done","Done",""))</f>
        <v/>
      </c>
      <c r="CC847" s="120" t="str">
        <f ca="1">IF(OR(Table2[[#This Row],[Milling Date]]=TODAY(),Table2[[#This Row],[Milling Date]]=TODAY()+1), Table2[[#This Row],[Milling Date]],IF(Table2[[#This Row],[CNC Holes]]="Ready","Done",""))</f>
        <v/>
      </c>
      <c r="CD847" s="120" t="str">
        <f ca="1">IF(OR(Table2[[#This Row],[Welding Date]]=TODAY(),Table2[[#This Row],[Welding Date]]=TODAY()+1), Table2[[#This Row],[Welding Date]],IF(Table2[[#This Row],[Welding Corners]]="Ready","Done",""))</f>
        <v/>
      </c>
      <c r="CE847" s="120" t="str">
        <f ca="1">IF(OR(Table2[[#This Row],[Puching Date]]=TODAY(),Table2[[#This Row],[Puching Date]]=TODAY()+1), Table2[[#This Row],[Puching Date]],IF(Table2[[#This Row],[Punch Holes]]="Ready","Done",""))</f>
        <v/>
      </c>
      <c r="CF847" s="120" t="str">
        <f ca="1">IF(OR(Table2[[#This Row],[Housing Date2]]=TODAY(),Table2[[#This Row],[Housing Date2]]=TODAY()+1),Table2[[#This Row],[Housing Date2]],IF(Table2[[#This Row],[Body Assembly]],"Done",""))</f>
        <v/>
      </c>
      <c r="CG847" s="120" t="str">
        <f>_xlfn.IFNA(VLOOKUP(Table2[[#This Row],[Job-no]],Table4[],7,FALSE),"Done")</f>
        <v>Scheduled/Released</v>
      </c>
    </row>
    <row r="848" spans="1:85" x14ac:dyDescent="0.25">
      <c r="A848" s="39" t="str">
        <f>_xlfn.CONCAT(Table2[[#This Row],[Order]],"-",Table2[[#This Row],[Line]])</f>
        <v>75182-1</v>
      </c>
      <c r="B848" s="5">
        <v>43476</v>
      </c>
      <c r="C848" s="8">
        <v>75182</v>
      </c>
      <c r="D848" s="3" t="s">
        <v>4312</v>
      </c>
      <c r="E848" s="8">
        <v>1</v>
      </c>
      <c r="F848" s="8">
        <v>1</v>
      </c>
      <c r="G848" s="3" t="s">
        <v>42</v>
      </c>
      <c r="H848" s="8">
        <v>1</v>
      </c>
      <c r="I848" s="43" t="b">
        <v>0</v>
      </c>
      <c r="J848" s="43" t="b">
        <v>0</v>
      </c>
      <c r="K848" t="s">
        <v>114</v>
      </c>
      <c r="L848" s="43" t="b">
        <v>0</v>
      </c>
      <c r="M848" s="43" t="b">
        <v>0</v>
      </c>
      <c r="N848" s="43" t="b">
        <v>0</v>
      </c>
      <c r="O848" t="s">
        <v>114</v>
      </c>
      <c r="P848" t="s">
        <v>114</v>
      </c>
      <c r="Q848" t="s">
        <v>114</v>
      </c>
      <c r="R848" t="s">
        <v>114</v>
      </c>
      <c r="S848" t="s">
        <v>114</v>
      </c>
      <c r="T848" t="s">
        <v>114</v>
      </c>
      <c r="U848" t="s">
        <v>114</v>
      </c>
      <c r="V848" t="s">
        <v>114</v>
      </c>
      <c r="W848" s="5">
        <v>43473</v>
      </c>
      <c r="X848" s="3" t="s">
        <v>151</v>
      </c>
      <c r="Y848" s="3"/>
      <c r="Z848" s="3" t="s">
        <v>157</v>
      </c>
      <c r="AA848" s="3" t="s">
        <v>114</v>
      </c>
      <c r="AB848" s="3" t="s">
        <v>74</v>
      </c>
      <c r="AC848" s="8">
        <v>12</v>
      </c>
      <c r="AD848" s="3" t="s">
        <v>5967</v>
      </c>
      <c r="AE848" s="4" t="s">
        <v>5968</v>
      </c>
      <c r="AF848" s="3"/>
      <c r="AG848" s="3" t="s">
        <v>114</v>
      </c>
      <c r="AH848" s="8">
        <v>1</v>
      </c>
      <c r="AI848" s="3" t="s">
        <v>74</v>
      </c>
      <c r="AJ848" t="s">
        <v>114</v>
      </c>
      <c r="AK848" t="s">
        <v>114</v>
      </c>
      <c r="AL848" s="43" t="b">
        <v>0</v>
      </c>
      <c r="AM848" s="3"/>
      <c r="AN848" s="3"/>
      <c r="AO848" s="43" t="b">
        <v>0</v>
      </c>
      <c r="AP848" s="3" t="b">
        <v>0</v>
      </c>
      <c r="AQ848" s="3">
        <f>VLOOKUP(Table2[[#This Row],[Job-no]],Table3[],26,FALSE)</f>
        <v>650</v>
      </c>
      <c r="AR848" t="str">
        <f t="shared" si="159"/>
        <v>BMRLED</v>
      </c>
      <c r="AS848" t="str">
        <f>VLOOKUP(AR848,Table1[],4,0)</f>
        <v>recessed</v>
      </c>
      <c r="AT848">
        <f>IF(BD848&gt;0,"Pattern",VLOOKUP(AR848,Table1[],5,0))</f>
        <v>0</v>
      </c>
      <c r="AU848" s="34">
        <f>IF(AT848="Pattern",WORKDAY(Table2[[#This Row],[Scheduled Ship Date]],-10),WORKDAY(Table2[[#This Row],[Scheduled Ship Date]],-4))</f>
        <v>43472</v>
      </c>
      <c r="AV848" s="39">
        <f>IF(Table2[[#This Row],[Extrusion cut double saw]]=TRUE,IF(O848="ToDo",IF(AT848="Pattern",Table2[[#This Row],[Total Sections]]*0.4,Table2[[#This Row],[Total Sections]]*0.12),0),IF(AT848="Pattern",Table2[[#This Row],[Total Sections]]*4,Table2[[#This Row],[Total Sections]]*1.2))</f>
        <v>1.2</v>
      </c>
      <c r="AW848" s="42">
        <f t="shared" ca="1" si="164"/>
        <v>43469</v>
      </c>
      <c r="AX848" s="42">
        <f>IF(AT848="Pattern",Table2[[#This Row],[Scheduled Ship Date]]-2,Table2[[#This Row],[Scheduled Ship Date]]-3)</f>
        <v>43473</v>
      </c>
      <c r="AY848" s="39">
        <f>IF(Table2[[#This Row],[Pattern]]="Pattern",Table2[[#This Row],[Total Sections]]*4.82,Table2[[#This Row],[Total Sections]]*0.5)</f>
        <v>0.5</v>
      </c>
      <c r="AZ848" s="42">
        <f t="shared" ca="1" si="165"/>
        <v>43469</v>
      </c>
      <c r="BA848" s="39">
        <f>((Table2[Total Sections]/Table2[Open Qty])-1)*Table2[Open Qty]*12.96</f>
        <v>0</v>
      </c>
      <c r="BB848" s="39"/>
      <c r="BC848" s="39" t="str">
        <f t="shared" si="160"/>
        <v>BMRLED-750-90-27-FL-8'-W-UNV-DP-1-D</v>
      </c>
      <c r="BD848" s="39">
        <f t="shared" si="161"/>
        <v>0</v>
      </c>
      <c r="BE848" s="39" t="b">
        <f>_xlfn.IFNA(VLOOKUP(Table2[[#This Row],[Job-no]],Table4[],9,FALSE),TRUE)</f>
        <v>0</v>
      </c>
      <c r="BF848" s="39"/>
      <c r="BG848" s="39" t="b">
        <f>_xlfn.IFNA(VLOOKUP(Table2[[#This Row],[Job-no]],Table4[],14,FALSE),TRUE)</f>
        <v>0</v>
      </c>
      <c r="BH848" s="39" t="str">
        <f>_xlfn.IFNA(VLOOKUP(Table2[[#This Row],[Job-no]],Table4[],11,FALSE),"Done")</f>
        <v/>
      </c>
      <c r="BI848" s="39">
        <f>IF(Table2[[#This Row],[Pattern]]="Pattern",VLOOKUP(Table2[[#This Row],[Product Code]],'Routing data'!$A$2:$W$470,13,FALSE),VLOOKUP(Table2[[#This Row],[Product Code]],'Routing data'!$A$2:$W$470,3,FALSE))</f>
        <v>0</v>
      </c>
      <c r="BJ848" s="39">
        <f>IF(Table2[[#This Row],[Pattern]]="Pattern",VLOOKUP(Table2[[#This Row],[Product Code]],'Routing data'!$A$2:$W$470,14,FALSE),VLOOKUP(Table2[[#This Row],[Product Code]],'Routing data'!$A$2:$W$470,4,FALSE))</f>
        <v>3</v>
      </c>
      <c r="BK848" s="39">
        <f>VLOOKUP(Table2[[#This Row],[Product Code]],'Routing data'!A$4:W$524,16,FALSE)</f>
        <v>0</v>
      </c>
      <c r="BL848" s="42" t="str">
        <f>IF(Table2[[#This Row],[Milling Required]]=0,"x",IF(AT848="Pattern",B848-10,B848-4))</f>
        <v>x</v>
      </c>
      <c r="BM848" s="39"/>
      <c r="BN848" s="42">
        <f t="shared" si="162"/>
        <v>43473</v>
      </c>
      <c r="BO848" s="39" t="str">
        <f>IF(Table2[[#This Row],[Milling]]="x","x",Table2[[#This Row],[Total Sections]]*2)</f>
        <v>x</v>
      </c>
      <c r="BP848" s="39">
        <f>IF(Table2[[#This Row],[Punching]]="x","x",Table2[Total Sections]*2)</f>
        <v>2</v>
      </c>
      <c r="BQ848" s="39">
        <f>IF(Table2[[#This Row],[Pattern]]="Pattern",Table2[Total Sections]*3,Table2[Total Sections]*1.5)</f>
        <v>1.5</v>
      </c>
      <c r="BR848" s="42"/>
      <c r="BS848" s="39"/>
      <c r="BT848" s="39"/>
      <c r="BU848" s="39"/>
      <c r="BV848" s="39" t="str">
        <f>_xlfn.IFNA(VLOOKUP(Table2[[#This Row],[Job-no]],Table4[],16,FALSE),"Ready")</f>
        <v/>
      </c>
      <c r="BW848" s="39" t="str">
        <f>_xlfn.IFNA(VLOOKUP(Table2[[#This Row],[Job-no]],Table4[],21,FALSE),"Ready")</f>
        <v/>
      </c>
      <c r="BX848" s="39" t="b">
        <f>_xlfn.IFNA(VLOOKUP(Table2[[#This Row],[Job-no]],Table4[],10,FALSE),TRUE)</f>
        <v>0</v>
      </c>
      <c r="BY848" s="39" t="str">
        <f>_xlfn.IFNA(VLOOKUP(Table2[[#This Row],[Job-no]],Table4[],22,FALSE),"Ready")</f>
        <v/>
      </c>
      <c r="BZ848" s="120">
        <f t="shared" si="163"/>
        <v>43476</v>
      </c>
      <c r="CA848" s="120" t="str">
        <f ca="1">IF(OR(Table2[[#This Row],[Saw Date]]=TODAY(),Table2[[#This Row],[Saw Date]]=TODAY()+1), Table2[[#This Row],[Saw Date]],IF(Table2[[#This Row],[Extrusion cut double saw]],"Done",""))</f>
        <v/>
      </c>
      <c r="CB848" s="120" t="str">
        <f ca="1">IF(OR(Table2[[#This Row],[Lens Date]]=TODAY(),Table2[[#This Row],[Lens Date]]=TODAY()+1), Table2[[#This Row],[Lens Date]],IF(Table2[[#This Row],[MSLens]]="Done","Done",""))</f>
        <v/>
      </c>
      <c r="CC848" s="120" t="str">
        <f ca="1">IF(OR(Table2[[#This Row],[Milling Date]]=TODAY(),Table2[[#This Row],[Milling Date]]=TODAY()+1), Table2[[#This Row],[Milling Date]],IF(Table2[[#This Row],[CNC Holes]]="Ready","Done",""))</f>
        <v/>
      </c>
      <c r="CD848" s="120" t="str">
        <f ca="1">IF(OR(Table2[[#This Row],[Welding Date]]=TODAY(),Table2[[#This Row],[Welding Date]]=TODAY()+1), Table2[[#This Row],[Welding Date]],IF(Table2[[#This Row],[Welding Corners]]="Ready","Done",""))</f>
        <v/>
      </c>
      <c r="CE848" s="120" t="str">
        <f ca="1">IF(OR(Table2[[#This Row],[Puching Date]]=TODAY(),Table2[[#This Row],[Puching Date]]=TODAY()+1), Table2[[#This Row],[Puching Date]],IF(Table2[[#This Row],[Punch Holes]]="Ready","Done",""))</f>
        <v/>
      </c>
      <c r="CF848" s="120" t="str">
        <f ca="1">IF(OR(Table2[[#This Row],[Housing Date2]]=TODAY(),Table2[[#This Row],[Housing Date2]]=TODAY()+1),Table2[[#This Row],[Housing Date2]],IF(Table2[[#This Row],[Body Assembly]],"Done",""))</f>
        <v/>
      </c>
      <c r="CG848" s="120" t="str">
        <f>_xlfn.IFNA(VLOOKUP(Table2[[#This Row],[Job-no]],Table4[],7,FALSE),"Done")</f>
        <v>Scheduled/Released</v>
      </c>
    </row>
    <row r="849" spans="1:85" x14ac:dyDescent="0.25">
      <c r="A849" s="39" t="str">
        <f>_xlfn.CONCAT(Table2[[#This Row],[Order]],"-",Table2[[#This Row],[Line]])</f>
        <v>75182-2</v>
      </c>
      <c r="B849" s="5">
        <v>43476</v>
      </c>
      <c r="C849" s="8">
        <v>75182</v>
      </c>
      <c r="D849" s="3" t="s">
        <v>4314</v>
      </c>
      <c r="E849" s="8">
        <v>2</v>
      </c>
      <c r="F849" s="8">
        <v>1</v>
      </c>
      <c r="G849" s="3" t="s">
        <v>42</v>
      </c>
      <c r="H849" s="8">
        <v>1</v>
      </c>
      <c r="I849" s="43" t="b">
        <v>0</v>
      </c>
      <c r="J849" s="43" t="b">
        <v>0</v>
      </c>
      <c r="K849" t="s">
        <v>114</v>
      </c>
      <c r="L849" s="43" t="b">
        <v>0</v>
      </c>
      <c r="M849" s="43" t="b">
        <v>0</v>
      </c>
      <c r="N849" s="43" t="b">
        <v>0</v>
      </c>
      <c r="O849" t="s">
        <v>114</v>
      </c>
      <c r="P849" t="s">
        <v>114</v>
      </c>
      <c r="Q849" t="s">
        <v>114</v>
      </c>
      <c r="R849" t="s">
        <v>114</v>
      </c>
      <c r="S849" t="s">
        <v>114</v>
      </c>
      <c r="T849" t="s">
        <v>114</v>
      </c>
      <c r="U849" t="s">
        <v>114</v>
      </c>
      <c r="V849" t="s">
        <v>114</v>
      </c>
      <c r="W849" s="5">
        <v>43473</v>
      </c>
      <c r="X849" s="3" t="s">
        <v>151</v>
      </c>
      <c r="Y849" s="3"/>
      <c r="Z849" s="3" t="s">
        <v>76</v>
      </c>
      <c r="AA849" s="3" t="s">
        <v>114</v>
      </c>
      <c r="AB849" s="3" t="s">
        <v>74</v>
      </c>
      <c r="AC849" s="8">
        <v>12</v>
      </c>
      <c r="AD849" s="3" t="s">
        <v>5967</v>
      </c>
      <c r="AE849" s="4" t="s">
        <v>5968</v>
      </c>
      <c r="AF849" s="3"/>
      <c r="AG849" s="3" t="s">
        <v>114</v>
      </c>
      <c r="AH849" s="8">
        <v>1</v>
      </c>
      <c r="AI849" s="3" t="s">
        <v>74</v>
      </c>
      <c r="AJ849" t="s">
        <v>114</v>
      </c>
      <c r="AK849" t="s">
        <v>114</v>
      </c>
      <c r="AL849" s="43" t="b">
        <v>0</v>
      </c>
      <c r="AM849" s="3"/>
      <c r="AN849" s="3"/>
      <c r="AO849" s="43" t="b">
        <v>0</v>
      </c>
      <c r="AP849" s="3" t="b">
        <v>0</v>
      </c>
      <c r="AQ849" s="3">
        <f>VLOOKUP(Table2[[#This Row],[Job-no]],Table3[],26,FALSE)</f>
        <v>275</v>
      </c>
      <c r="AR849" t="str">
        <f t="shared" si="159"/>
        <v>BMRLED</v>
      </c>
      <c r="AS849" t="str">
        <f>VLOOKUP(AR849,Table1[],4,0)</f>
        <v>recessed</v>
      </c>
      <c r="AT849">
        <f>IF(BD849&gt;0,"Pattern",VLOOKUP(AR849,Table1[],5,0))</f>
        <v>0</v>
      </c>
      <c r="AU849" s="34">
        <f>IF(AT849="Pattern",WORKDAY(Table2[[#This Row],[Scheduled Ship Date]],-10),WORKDAY(Table2[[#This Row],[Scheduled Ship Date]],-4))</f>
        <v>43472</v>
      </c>
      <c r="AV849" s="39">
        <f>IF(Table2[[#This Row],[Extrusion cut double saw]]=TRUE,IF(O849="ToDo",IF(AT849="Pattern",Table2[[#This Row],[Total Sections]]*0.4,Table2[[#This Row],[Total Sections]]*0.12),0),IF(AT849="Pattern",Table2[[#This Row],[Total Sections]]*4,Table2[[#This Row],[Total Sections]]*1.2))</f>
        <v>1.2</v>
      </c>
      <c r="AW849" s="42">
        <f t="shared" ca="1" si="164"/>
        <v>43469</v>
      </c>
      <c r="AX849" s="42">
        <f>IF(AT849="Pattern",Table2[[#This Row],[Scheduled Ship Date]]-2,Table2[[#This Row],[Scheduled Ship Date]]-3)</f>
        <v>43473</v>
      </c>
      <c r="AY849" s="39">
        <f>IF(Table2[[#This Row],[Pattern]]="Pattern",Table2[[#This Row],[Total Sections]]*4.82,Table2[[#This Row],[Total Sections]]*0.5)</f>
        <v>0.5</v>
      </c>
      <c r="AZ849" s="42">
        <f t="shared" ca="1" si="165"/>
        <v>43469</v>
      </c>
      <c r="BA849" s="39">
        <f>((Table2[Total Sections]/Table2[Open Qty])-1)*Table2[Open Qty]*12.96</f>
        <v>0</v>
      </c>
      <c r="BB849" s="39"/>
      <c r="BC849" s="39" t="str">
        <f t="shared" si="160"/>
        <v>BMRLED-750-90-27-FL-4'-W-UNV-DP-1-D</v>
      </c>
      <c r="BD849" s="39">
        <f t="shared" si="161"/>
        <v>0</v>
      </c>
      <c r="BE849" s="39" t="b">
        <f>_xlfn.IFNA(VLOOKUP(Table2[[#This Row],[Job-no]],Table4[],9,FALSE),TRUE)</f>
        <v>0</v>
      </c>
      <c r="BF849" s="39"/>
      <c r="BG849" s="39" t="b">
        <f>_xlfn.IFNA(VLOOKUP(Table2[[#This Row],[Job-no]],Table4[],14,FALSE),TRUE)</f>
        <v>0</v>
      </c>
      <c r="BH849" s="39" t="str">
        <f>_xlfn.IFNA(VLOOKUP(Table2[[#This Row],[Job-no]],Table4[],11,FALSE),"Done")</f>
        <v/>
      </c>
      <c r="BI849" s="39">
        <f>IF(Table2[[#This Row],[Pattern]]="Pattern",VLOOKUP(Table2[[#This Row],[Product Code]],'Routing data'!$A$2:$W$470,13,FALSE),VLOOKUP(Table2[[#This Row],[Product Code]],'Routing data'!$A$2:$W$470,3,FALSE))</f>
        <v>0</v>
      </c>
      <c r="BJ849" s="39">
        <f>IF(Table2[[#This Row],[Pattern]]="Pattern",VLOOKUP(Table2[[#This Row],[Product Code]],'Routing data'!$A$2:$W$470,14,FALSE),VLOOKUP(Table2[[#This Row],[Product Code]],'Routing data'!$A$2:$W$470,4,FALSE))</f>
        <v>3</v>
      </c>
      <c r="BK849" s="39">
        <f>VLOOKUP(Table2[[#This Row],[Product Code]],'Routing data'!A$4:W$524,16,FALSE)</f>
        <v>0</v>
      </c>
      <c r="BL849" s="42" t="str">
        <f>IF(Table2[[#This Row],[Milling Required]]=0,"x",IF(AT849="Pattern",B849-10,B849-4))</f>
        <v>x</v>
      </c>
      <c r="BM849" s="39"/>
      <c r="BN849" s="42">
        <f t="shared" si="162"/>
        <v>43473</v>
      </c>
      <c r="BO849" s="39" t="str">
        <f>IF(Table2[[#This Row],[Milling]]="x","x",Table2[[#This Row],[Total Sections]]*2)</f>
        <v>x</v>
      </c>
      <c r="BP849" s="39">
        <f>IF(Table2[[#This Row],[Punching]]="x","x",Table2[Total Sections]*2)</f>
        <v>2</v>
      </c>
      <c r="BQ849" s="39">
        <f>IF(Table2[[#This Row],[Pattern]]="Pattern",Table2[Total Sections]*3,Table2[Total Sections]*1.5)</f>
        <v>1.5</v>
      </c>
      <c r="BR849" s="42"/>
      <c r="BS849" s="39"/>
      <c r="BT849" s="39"/>
      <c r="BU849" s="39"/>
      <c r="BV849" s="39" t="str">
        <f>_xlfn.IFNA(VLOOKUP(Table2[[#This Row],[Job-no]],Table4[],16,FALSE),"Ready")</f>
        <v/>
      </c>
      <c r="BW849" s="39" t="str">
        <f>_xlfn.IFNA(VLOOKUP(Table2[[#This Row],[Job-no]],Table4[],21,FALSE),"Ready")</f>
        <v/>
      </c>
      <c r="BX849" s="39" t="b">
        <f>_xlfn.IFNA(VLOOKUP(Table2[[#This Row],[Job-no]],Table4[],10,FALSE),TRUE)</f>
        <v>0</v>
      </c>
      <c r="BY849" s="39" t="str">
        <f>_xlfn.IFNA(VLOOKUP(Table2[[#This Row],[Job-no]],Table4[],22,FALSE),"Ready")</f>
        <v/>
      </c>
      <c r="BZ849" s="120">
        <f t="shared" si="163"/>
        <v>43476</v>
      </c>
      <c r="CA849" s="120" t="str">
        <f ca="1">IF(OR(Table2[[#This Row],[Saw Date]]=TODAY(),Table2[[#This Row],[Saw Date]]=TODAY()+1), Table2[[#This Row],[Saw Date]],IF(Table2[[#This Row],[Extrusion cut double saw]],"Done",""))</f>
        <v/>
      </c>
      <c r="CB849" s="120" t="str">
        <f ca="1">IF(OR(Table2[[#This Row],[Lens Date]]=TODAY(),Table2[[#This Row],[Lens Date]]=TODAY()+1), Table2[[#This Row],[Lens Date]],IF(Table2[[#This Row],[MSLens]]="Done","Done",""))</f>
        <v/>
      </c>
      <c r="CC849" s="120" t="str">
        <f ca="1">IF(OR(Table2[[#This Row],[Milling Date]]=TODAY(),Table2[[#This Row],[Milling Date]]=TODAY()+1), Table2[[#This Row],[Milling Date]],IF(Table2[[#This Row],[CNC Holes]]="Ready","Done",""))</f>
        <v/>
      </c>
      <c r="CD849" s="120" t="str">
        <f ca="1">IF(OR(Table2[[#This Row],[Welding Date]]=TODAY(),Table2[[#This Row],[Welding Date]]=TODAY()+1), Table2[[#This Row],[Welding Date]],IF(Table2[[#This Row],[Welding Corners]]="Ready","Done",""))</f>
        <v/>
      </c>
      <c r="CE849" s="120" t="str">
        <f ca="1">IF(OR(Table2[[#This Row],[Puching Date]]=TODAY(),Table2[[#This Row],[Puching Date]]=TODAY()+1), Table2[[#This Row],[Puching Date]],IF(Table2[[#This Row],[Punch Holes]]="Ready","Done",""))</f>
        <v/>
      </c>
      <c r="CF849" s="120" t="str">
        <f ca="1">IF(OR(Table2[[#This Row],[Housing Date2]]=TODAY(),Table2[[#This Row],[Housing Date2]]=TODAY()+1),Table2[[#This Row],[Housing Date2]],IF(Table2[[#This Row],[Body Assembly]],"Done",""))</f>
        <v/>
      </c>
      <c r="CG849" s="120" t="str">
        <f>_xlfn.IFNA(VLOOKUP(Table2[[#This Row],[Job-no]],Table4[],7,FALSE),"Done")</f>
        <v>Scheduled/Released</v>
      </c>
    </row>
    <row r="850" spans="1:85" x14ac:dyDescent="0.25">
      <c r="A850" s="39" t="str">
        <f>_xlfn.CONCAT(Table2[[#This Row],[Order]],"-",Table2[[#This Row],[Line]])</f>
        <v>75475-21</v>
      </c>
      <c r="B850" s="5">
        <v>43476</v>
      </c>
      <c r="C850" s="8">
        <v>75475</v>
      </c>
      <c r="D850" s="3" t="s">
        <v>1696</v>
      </c>
      <c r="E850" s="8">
        <v>21</v>
      </c>
      <c r="F850" s="8">
        <v>1</v>
      </c>
      <c r="G850" s="3" t="s">
        <v>42</v>
      </c>
      <c r="H850" s="8">
        <v>1</v>
      </c>
      <c r="I850" s="43" t="b">
        <v>0</v>
      </c>
      <c r="J850" s="43" t="b">
        <v>0</v>
      </c>
      <c r="K850" t="s">
        <v>114</v>
      </c>
      <c r="L850" s="43" t="b">
        <v>0</v>
      </c>
      <c r="M850" s="43" t="b">
        <v>0</v>
      </c>
      <c r="N850" s="43" t="b">
        <v>0</v>
      </c>
      <c r="O850" t="s">
        <v>114</v>
      </c>
      <c r="P850" t="s">
        <v>114</v>
      </c>
      <c r="Q850" t="s">
        <v>114</v>
      </c>
      <c r="R850" t="s">
        <v>114</v>
      </c>
      <c r="S850" t="s">
        <v>114</v>
      </c>
      <c r="T850" t="s">
        <v>114</v>
      </c>
      <c r="U850" t="s">
        <v>114</v>
      </c>
      <c r="V850" t="s">
        <v>114</v>
      </c>
      <c r="W850" s="5">
        <v>43473</v>
      </c>
      <c r="X850" s="3" t="s">
        <v>151</v>
      </c>
      <c r="Y850" s="3"/>
      <c r="Z850" s="3" t="s">
        <v>4832</v>
      </c>
      <c r="AA850" s="3" t="s">
        <v>114</v>
      </c>
      <c r="AB850" s="3" t="s">
        <v>74</v>
      </c>
      <c r="AC850" s="8">
        <v>1</v>
      </c>
      <c r="AD850" s="3" t="s">
        <v>5967</v>
      </c>
      <c r="AE850" s="4" t="s">
        <v>5968</v>
      </c>
      <c r="AF850" s="3"/>
      <c r="AG850" s="3" t="s">
        <v>114</v>
      </c>
      <c r="AH850" s="8">
        <v>2</v>
      </c>
      <c r="AI850" s="3" t="s">
        <v>74</v>
      </c>
      <c r="AJ850" t="s">
        <v>114</v>
      </c>
      <c r="AK850" t="s">
        <v>114</v>
      </c>
      <c r="AL850" s="43" t="b">
        <v>0</v>
      </c>
      <c r="AM850" s="3"/>
      <c r="AN850" s="3"/>
      <c r="AO850" s="43" t="b">
        <v>0</v>
      </c>
      <c r="AP850" s="3" t="b">
        <v>0</v>
      </c>
      <c r="AQ850" s="3">
        <f>VLOOKUP(Table2[[#This Row],[Job-no]],Table3[],26,FALSE)</f>
        <v>1255</v>
      </c>
      <c r="AR850" t="str">
        <f t="shared" si="159"/>
        <v>BMPRLED</v>
      </c>
      <c r="AS850" t="str">
        <f>VLOOKUP(AR850,Table1[],4,0)</f>
        <v>recessed</v>
      </c>
      <c r="AT850">
        <f>IF(BD850&gt;0,"Pattern",VLOOKUP(AR850,Table1[],5,0))</f>
        <v>0</v>
      </c>
      <c r="AU850" s="34">
        <f>IF(AT850="Pattern",WORKDAY(Table2[[#This Row],[Scheduled Ship Date]],-10),WORKDAY(Table2[[#This Row],[Scheduled Ship Date]],-4))</f>
        <v>43472</v>
      </c>
      <c r="AV850" s="39">
        <f>IF(Table2[[#This Row],[Extrusion cut double saw]]=TRUE,IF(O850="ToDo",IF(AT850="Pattern",Table2[[#This Row],[Total Sections]]*0.4,Table2[[#This Row],[Total Sections]]*0.12),0),IF(AT850="Pattern",Table2[[#This Row],[Total Sections]]*4,Table2[[#This Row],[Total Sections]]*1.2))</f>
        <v>2.4</v>
      </c>
      <c r="AW850" s="42">
        <f t="shared" ca="1" si="164"/>
        <v>43469</v>
      </c>
      <c r="AX850" s="42">
        <f>IF(AT850="Pattern",Table2[[#This Row],[Scheduled Ship Date]]-2,Table2[[#This Row],[Scheduled Ship Date]]-3)</f>
        <v>43473</v>
      </c>
      <c r="AY850" s="39">
        <f>IF(Table2[[#This Row],[Pattern]]="Pattern",Table2[[#This Row],[Total Sections]]*4.82,Table2[[#This Row],[Total Sections]]*0.5)</f>
        <v>1</v>
      </c>
      <c r="AZ850" s="42">
        <f t="shared" ca="1" si="165"/>
        <v>43469</v>
      </c>
      <c r="BA850" s="39">
        <f>((Table2[Total Sections]/Table2[Open Qty])-1)*Table2[Open Qty]*12.96</f>
        <v>12.96</v>
      </c>
      <c r="BB850" s="39"/>
      <c r="BC850" s="39" t="str">
        <f t="shared" si="160"/>
        <v>BMPRLED-750-80-35-RG3-12'10"-C</v>
      </c>
      <c r="BD850" s="39">
        <f t="shared" si="161"/>
        <v>0</v>
      </c>
      <c r="BE850" s="39" t="b">
        <f>_xlfn.IFNA(VLOOKUP(Table2[[#This Row],[Job-no]],Table4[],9,FALSE),TRUE)</f>
        <v>0</v>
      </c>
      <c r="BF850" s="39"/>
      <c r="BG850" s="39" t="b">
        <f>_xlfn.IFNA(VLOOKUP(Table2[[#This Row],[Job-no]],Table4[],14,FALSE),TRUE)</f>
        <v>0</v>
      </c>
      <c r="BH850" s="39" t="str">
        <f>_xlfn.IFNA(VLOOKUP(Table2[[#This Row],[Job-no]],Table4[],11,FALSE),"Done")</f>
        <v/>
      </c>
      <c r="BI850" s="39">
        <f>IF(Table2[[#This Row],[Pattern]]="Pattern",VLOOKUP(Table2[[#This Row],[Product Code]],'Routing data'!$A$2:$W$470,13,FALSE),VLOOKUP(Table2[[#This Row],[Product Code]],'Routing data'!$A$2:$W$470,3,FALSE))</f>
        <v>0</v>
      </c>
      <c r="BJ850" s="39">
        <f>IF(Table2[[#This Row],[Pattern]]="Pattern",VLOOKUP(Table2[[#This Row],[Product Code]],'Routing data'!$A$2:$W$470,14,FALSE),VLOOKUP(Table2[[#This Row],[Product Code]],'Routing data'!$A$2:$W$470,4,FALSE))</f>
        <v>3</v>
      </c>
      <c r="BK850" s="39">
        <f>VLOOKUP(Table2[[#This Row],[Product Code]],'Routing data'!A$4:W$524,16,FALSE)</f>
        <v>0</v>
      </c>
      <c r="BL850" s="42" t="str">
        <f>IF(Table2[[#This Row],[Milling Required]]=0,"x",IF(AT850="Pattern",B850-10,B850-4))</f>
        <v>x</v>
      </c>
      <c r="BM850" s="39"/>
      <c r="BN850" s="42">
        <f t="shared" si="162"/>
        <v>43473</v>
      </c>
      <c r="BO850" s="39" t="str">
        <f>IF(Table2[[#This Row],[Milling]]="x","x",Table2[[#This Row],[Total Sections]]*2)</f>
        <v>x</v>
      </c>
      <c r="BP850" s="39">
        <f>IF(Table2[[#This Row],[Punching]]="x","x",Table2[Total Sections]*2)</f>
        <v>4</v>
      </c>
      <c r="BQ850" s="39">
        <f>IF(Table2[[#This Row],[Pattern]]="Pattern",Table2[Total Sections]*3,Table2[Total Sections]*1.5)</f>
        <v>3</v>
      </c>
      <c r="BR850" s="42"/>
      <c r="BS850" s="39"/>
      <c r="BT850" s="39"/>
      <c r="BU850" s="39"/>
      <c r="BV850" s="39" t="str">
        <f>_xlfn.IFNA(VLOOKUP(Table2[[#This Row],[Job-no]],Table4[],16,FALSE),"Ready")</f>
        <v/>
      </c>
      <c r="BW850" s="39" t="str">
        <f>_xlfn.IFNA(VLOOKUP(Table2[[#This Row],[Job-no]],Table4[],21,FALSE),"Ready")</f>
        <v/>
      </c>
      <c r="BX850" s="39" t="b">
        <f>_xlfn.IFNA(VLOOKUP(Table2[[#This Row],[Job-no]],Table4[],10,FALSE),TRUE)</f>
        <v>0</v>
      </c>
      <c r="BY850" s="39" t="str">
        <f>_xlfn.IFNA(VLOOKUP(Table2[[#This Row],[Job-no]],Table4[],22,FALSE),"Ready")</f>
        <v/>
      </c>
      <c r="BZ850" s="120">
        <f t="shared" si="163"/>
        <v>43476</v>
      </c>
      <c r="CA850" s="120" t="str">
        <f ca="1">IF(OR(Table2[[#This Row],[Saw Date]]=TODAY(),Table2[[#This Row],[Saw Date]]=TODAY()+1), Table2[[#This Row],[Saw Date]],IF(Table2[[#This Row],[Extrusion cut double saw]],"Done",""))</f>
        <v/>
      </c>
      <c r="CB850" s="120" t="str">
        <f ca="1">IF(OR(Table2[[#This Row],[Lens Date]]=TODAY(),Table2[[#This Row],[Lens Date]]=TODAY()+1), Table2[[#This Row],[Lens Date]],IF(Table2[[#This Row],[MSLens]]="Done","Done",""))</f>
        <v/>
      </c>
      <c r="CC850" s="120" t="str">
        <f ca="1">IF(OR(Table2[[#This Row],[Milling Date]]=TODAY(),Table2[[#This Row],[Milling Date]]=TODAY()+1), Table2[[#This Row],[Milling Date]],IF(Table2[[#This Row],[CNC Holes]]="Ready","Done",""))</f>
        <v/>
      </c>
      <c r="CD850" s="120" t="str">
        <f ca="1">IF(OR(Table2[[#This Row],[Welding Date]]=TODAY(),Table2[[#This Row],[Welding Date]]=TODAY()+1), Table2[[#This Row],[Welding Date]],IF(Table2[[#This Row],[Welding Corners]]="Ready","Done",""))</f>
        <v/>
      </c>
      <c r="CE850" s="120" t="str">
        <f ca="1">IF(OR(Table2[[#This Row],[Puching Date]]=TODAY(),Table2[[#This Row],[Puching Date]]=TODAY()+1), Table2[[#This Row],[Puching Date]],IF(Table2[[#This Row],[Punch Holes]]="Ready","Done",""))</f>
        <v/>
      </c>
      <c r="CF850" s="120" t="str">
        <f ca="1">IF(OR(Table2[[#This Row],[Housing Date2]]=TODAY(),Table2[[#This Row],[Housing Date2]]=TODAY()+1),Table2[[#This Row],[Housing Date2]],IF(Table2[[#This Row],[Body Assembly]],"Done",""))</f>
        <v/>
      </c>
      <c r="CG850" s="120" t="str">
        <f>_xlfn.IFNA(VLOOKUP(Table2[[#This Row],[Job-no]],Table4[],7,FALSE),"Done")</f>
        <v>Scheduled/Released</v>
      </c>
    </row>
    <row r="851" spans="1:85" x14ac:dyDescent="0.25">
      <c r="A851" s="39" t="str">
        <f>_xlfn.CONCAT(Table2[[#This Row],[Order]],"-",Table2[[#This Row],[Line]])</f>
        <v>75475-23</v>
      </c>
      <c r="B851" s="5">
        <v>43476</v>
      </c>
      <c r="C851" s="8">
        <v>75475</v>
      </c>
      <c r="D851" s="3" t="s">
        <v>1698</v>
      </c>
      <c r="E851" s="8">
        <v>23</v>
      </c>
      <c r="F851" s="8">
        <v>1</v>
      </c>
      <c r="G851" s="3" t="s">
        <v>42</v>
      </c>
      <c r="H851" s="8">
        <v>1</v>
      </c>
      <c r="I851" s="43" t="b">
        <v>0</v>
      </c>
      <c r="J851" s="43" t="b">
        <v>0</v>
      </c>
      <c r="K851" t="s">
        <v>114</v>
      </c>
      <c r="L851" s="43" t="b">
        <v>0</v>
      </c>
      <c r="M851" s="43" t="b">
        <v>0</v>
      </c>
      <c r="N851" s="43" t="b">
        <v>0</v>
      </c>
      <c r="O851" t="s">
        <v>114</v>
      </c>
      <c r="P851" t="s">
        <v>114</v>
      </c>
      <c r="Q851" t="s">
        <v>114</v>
      </c>
      <c r="R851" t="s">
        <v>114</v>
      </c>
      <c r="S851" t="s">
        <v>114</v>
      </c>
      <c r="T851" t="s">
        <v>114</v>
      </c>
      <c r="U851" t="s">
        <v>114</v>
      </c>
      <c r="V851" t="s">
        <v>114</v>
      </c>
      <c r="W851" s="5">
        <v>43473</v>
      </c>
      <c r="X851" s="3" t="s">
        <v>151</v>
      </c>
      <c r="Y851" s="3"/>
      <c r="Z851" s="3" t="s">
        <v>4833</v>
      </c>
      <c r="AA851" s="3" t="s">
        <v>114</v>
      </c>
      <c r="AB851" s="3" t="s">
        <v>74</v>
      </c>
      <c r="AC851" s="8">
        <v>1</v>
      </c>
      <c r="AD851" s="3" t="s">
        <v>5967</v>
      </c>
      <c r="AE851" s="4" t="s">
        <v>5968</v>
      </c>
      <c r="AF851" s="3"/>
      <c r="AG851" s="3" t="s">
        <v>114</v>
      </c>
      <c r="AH851" s="8">
        <v>1</v>
      </c>
      <c r="AI851" s="3" t="s">
        <v>74</v>
      </c>
      <c r="AJ851" t="s">
        <v>114</v>
      </c>
      <c r="AK851" t="s">
        <v>114</v>
      </c>
      <c r="AL851" s="43" t="b">
        <v>0</v>
      </c>
      <c r="AM851" s="3"/>
      <c r="AN851" s="3"/>
      <c r="AO851" s="43" t="b">
        <v>0</v>
      </c>
      <c r="AP851" s="3" t="b">
        <v>0</v>
      </c>
      <c r="AQ851" s="3">
        <f>VLOOKUP(Table2[[#This Row],[Job-no]],Table3[],26,FALSE)</f>
        <v>695</v>
      </c>
      <c r="AR851" t="str">
        <f t="shared" si="159"/>
        <v>BMPRLED</v>
      </c>
      <c r="AS851" t="str">
        <f>VLOOKUP(AR851,Table1[],4,0)</f>
        <v>recessed</v>
      </c>
      <c r="AT851">
        <f>IF(BD851&gt;0,"Pattern",VLOOKUP(AR851,Table1[],5,0))</f>
        <v>0</v>
      </c>
      <c r="AU851" s="34">
        <f>IF(AT851="Pattern",WORKDAY(Table2[[#This Row],[Scheduled Ship Date]],-10),WORKDAY(Table2[[#This Row],[Scheduled Ship Date]],-4))</f>
        <v>43472</v>
      </c>
      <c r="AV851" s="39">
        <f>IF(Table2[[#This Row],[Extrusion cut double saw]]=TRUE,IF(O851="ToDo",IF(AT851="Pattern",Table2[[#This Row],[Total Sections]]*0.4,Table2[[#This Row],[Total Sections]]*0.12),0),IF(AT851="Pattern",Table2[[#This Row],[Total Sections]]*4,Table2[[#This Row],[Total Sections]]*1.2))</f>
        <v>1.2</v>
      </c>
      <c r="AW851" s="42">
        <f t="shared" ca="1" si="164"/>
        <v>43469</v>
      </c>
      <c r="AX851" s="42">
        <f>IF(AT851="Pattern",Table2[[#This Row],[Scheduled Ship Date]]-2,Table2[[#This Row],[Scheduled Ship Date]]-3)</f>
        <v>43473</v>
      </c>
      <c r="AY851" s="39">
        <f>IF(Table2[[#This Row],[Pattern]]="Pattern",Table2[[#This Row],[Total Sections]]*4.82,Table2[[#This Row],[Total Sections]]*0.5)</f>
        <v>0.5</v>
      </c>
      <c r="AZ851" s="42">
        <f t="shared" ca="1" si="165"/>
        <v>43469</v>
      </c>
      <c r="BA851" s="39">
        <f>((Table2[Total Sections]/Table2[Open Qty])-1)*Table2[Open Qty]*12.96</f>
        <v>0</v>
      </c>
      <c r="BB851" s="39"/>
      <c r="BC851" s="39" t="str">
        <f t="shared" si="160"/>
        <v>BMPRLED-750-80-35-RG3-6'6 7/8"</v>
      </c>
      <c r="BD851" s="39">
        <f t="shared" si="161"/>
        <v>0</v>
      </c>
      <c r="BE851" s="39" t="b">
        <f>_xlfn.IFNA(VLOOKUP(Table2[[#This Row],[Job-no]],Table4[],9,FALSE),TRUE)</f>
        <v>0</v>
      </c>
      <c r="BF851" s="39"/>
      <c r="BG851" s="39" t="b">
        <f>_xlfn.IFNA(VLOOKUP(Table2[[#This Row],[Job-no]],Table4[],14,FALSE),TRUE)</f>
        <v>0</v>
      </c>
      <c r="BH851" s="39" t="str">
        <f>_xlfn.IFNA(VLOOKUP(Table2[[#This Row],[Job-no]],Table4[],11,FALSE),"Done")</f>
        <v/>
      </c>
      <c r="BI851" s="39">
        <f>IF(Table2[[#This Row],[Pattern]]="Pattern",VLOOKUP(Table2[[#This Row],[Product Code]],'Routing data'!$A$2:$W$470,13,FALSE),VLOOKUP(Table2[[#This Row],[Product Code]],'Routing data'!$A$2:$W$470,3,FALSE))</f>
        <v>0</v>
      </c>
      <c r="BJ851" s="39">
        <f>IF(Table2[[#This Row],[Pattern]]="Pattern",VLOOKUP(Table2[[#This Row],[Product Code]],'Routing data'!$A$2:$W$470,14,FALSE),VLOOKUP(Table2[[#This Row],[Product Code]],'Routing data'!$A$2:$W$470,4,FALSE))</f>
        <v>3</v>
      </c>
      <c r="BK851" s="39">
        <f>VLOOKUP(Table2[[#This Row],[Product Code]],'Routing data'!A$4:W$524,16,FALSE)</f>
        <v>0</v>
      </c>
      <c r="BL851" s="42" t="str">
        <f>IF(Table2[[#This Row],[Milling Required]]=0,"x",IF(AT851="Pattern",B851-10,B851-4))</f>
        <v>x</v>
      </c>
      <c r="BM851" s="39"/>
      <c r="BN851" s="42">
        <f t="shared" si="162"/>
        <v>43473</v>
      </c>
      <c r="BO851" s="39" t="str">
        <f>IF(Table2[[#This Row],[Milling]]="x","x",Table2[[#This Row],[Total Sections]]*2)</f>
        <v>x</v>
      </c>
      <c r="BP851" s="39">
        <f>IF(Table2[[#This Row],[Punching]]="x","x",Table2[Total Sections]*2)</f>
        <v>2</v>
      </c>
      <c r="BQ851" s="39">
        <f>IF(Table2[[#This Row],[Pattern]]="Pattern",Table2[Total Sections]*3,Table2[Total Sections]*1.5)</f>
        <v>1.5</v>
      </c>
      <c r="BR851" s="42"/>
      <c r="BS851" s="39"/>
      <c r="BT851" s="39"/>
      <c r="BU851" s="39"/>
      <c r="BV851" s="39" t="str">
        <f>_xlfn.IFNA(VLOOKUP(Table2[[#This Row],[Job-no]],Table4[],16,FALSE),"Ready")</f>
        <v/>
      </c>
      <c r="BW851" s="39" t="str">
        <f>_xlfn.IFNA(VLOOKUP(Table2[[#This Row],[Job-no]],Table4[],21,FALSE),"Ready")</f>
        <v/>
      </c>
      <c r="BX851" s="39" t="b">
        <f>_xlfn.IFNA(VLOOKUP(Table2[[#This Row],[Job-no]],Table4[],10,FALSE),TRUE)</f>
        <v>0</v>
      </c>
      <c r="BY851" s="39" t="str">
        <f>_xlfn.IFNA(VLOOKUP(Table2[[#This Row],[Job-no]],Table4[],22,FALSE),"Ready")</f>
        <v/>
      </c>
      <c r="BZ851" s="120">
        <f t="shared" si="163"/>
        <v>43476</v>
      </c>
      <c r="CA851" s="120" t="str">
        <f ca="1">IF(OR(Table2[[#This Row],[Saw Date]]=TODAY(),Table2[[#This Row],[Saw Date]]=TODAY()+1), Table2[[#This Row],[Saw Date]],IF(Table2[[#This Row],[Extrusion cut double saw]],"Done",""))</f>
        <v/>
      </c>
      <c r="CB851" s="120" t="str">
        <f ca="1">IF(OR(Table2[[#This Row],[Lens Date]]=TODAY(),Table2[[#This Row],[Lens Date]]=TODAY()+1), Table2[[#This Row],[Lens Date]],IF(Table2[[#This Row],[MSLens]]="Done","Done",""))</f>
        <v/>
      </c>
      <c r="CC851" s="120" t="str">
        <f ca="1">IF(OR(Table2[[#This Row],[Milling Date]]=TODAY(),Table2[[#This Row],[Milling Date]]=TODAY()+1), Table2[[#This Row],[Milling Date]],IF(Table2[[#This Row],[CNC Holes]]="Ready","Done",""))</f>
        <v/>
      </c>
      <c r="CD851" s="120" t="str">
        <f ca="1">IF(OR(Table2[[#This Row],[Welding Date]]=TODAY(),Table2[[#This Row],[Welding Date]]=TODAY()+1), Table2[[#This Row],[Welding Date]],IF(Table2[[#This Row],[Welding Corners]]="Ready","Done",""))</f>
        <v/>
      </c>
      <c r="CE851" s="120" t="str">
        <f ca="1">IF(OR(Table2[[#This Row],[Puching Date]]=TODAY(),Table2[[#This Row],[Puching Date]]=TODAY()+1), Table2[[#This Row],[Puching Date]],IF(Table2[[#This Row],[Punch Holes]]="Ready","Done",""))</f>
        <v/>
      </c>
      <c r="CF851" s="120" t="str">
        <f ca="1">IF(OR(Table2[[#This Row],[Housing Date2]]=TODAY(),Table2[[#This Row],[Housing Date2]]=TODAY()+1),Table2[[#This Row],[Housing Date2]],IF(Table2[[#This Row],[Body Assembly]],"Done",""))</f>
        <v/>
      </c>
      <c r="CG851" s="120" t="str">
        <f>_xlfn.IFNA(VLOOKUP(Table2[[#This Row],[Job-no]],Table4[],7,FALSE),"Done")</f>
        <v>Scheduled/Released</v>
      </c>
    </row>
    <row r="852" spans="1:85" x14ac:dyDescent="0.25">
      <c r="A852" s="39" t="str">
        <f>_xlfn.CONCAT(Table2[[#This Row],[Order]],"-",Table2[[#This Row],[Line]])</f>
        <v>75475-25</v>
      </c>
      <c r="B852" s="5">
        <v>43476</v>
      </c>
      <c r="C852" s="8">
        <v>75475</v>
      </c>
      <c r="D852" s="3" t="s">
        <v>1702</v>
      </c>
      <c r="E852" s="8">
        <v>25</v>
      </c>
      <c r="F852" s="8">
        <v>1</v>
      </c>
      <c r="G852" s="3" t="s">
        <v>42</v>
      </c>
      <c r="H852" s="8">
        <v>1</v>
      </c>
      <c r="I852" s="43" t="b">
        <v>0</v>
      </c>
      <c r="J852" s="43" t="b">
        <v>0</v>
      </c>
      <c r="K852" t="s">
        <v>114</v>
      </c>
      <c r="L852" s="43" t="b">
        <v>0</v>
      </c>
      <c r="M852" s="43" t="b">
        <v>0</v>
      </c>
      <c r="N852" s="43" t="b">
        <v>0</v>
      </c>
      <c r="O852" t="s">
        <v>114</v>
      </c>
      <c r="P852" t="s">
        <v>114</v>
      </c>
      <c r="Q852" t="s">
        <v>114</v>
      </c>
      <c r="R852" t="s">
        <v>114</v>
      </c>
      <c r="S852" t="s">
        <v>114</v>
      </c>
      <c r="T852" t="s">
        <v>114</v>
      </c>
      <c r="U852" t="s">
        <v>114</v>
      </c>
      <c r="V852" t="s">
        <v>114</v>
      </c>
      <c r="W852" s="5">
        <v>43473</v>
      </c>
      <c r="X852" s="3" t="s">
        <v>151</v>
      </c>
      <c r="Y852" s="3"/>
      <c r="Z852" s="3" t="s">
        <v>4834</v>
      </c>
      <c r="AA852" s="3" t="s">
        <v>114</v>
      </c>
      <c r="AB852" s="3" t="s">
        <v>74</v>
      </c>
      <c r="AC852" s="8">
        <v>1</v>
      </c>
      <c r="AD852" s="3" t="s">
        <v>5967</v>
      </c>
      <c r="AE852" s="4" t="s">
        <v>5968</v>
      </c>
      <c r="AF852" s="3"/>
      <c r="AG852" s="3" t="s">
        <v>114</v>
      </c>
      <c r="AH852" s="8">
        <v>3</v>
      </c>
      <c r="AI852" s="3" t="s">
        <v>74</v>
      </c>
      <c r="AJ852" t="s">
        <v>114</v>
      </c>
      <c r="AK852" t="s">
        <v>114</v>
      </c>
      <c r="AL852" s="43" t="b">
        <v>0</v>
      </c>
      <c r="AM852" s="3"/>
      <c r="AN852" s="3"/>
      <c r="AO852" s="43" t="b">
        <v>0</v>
      </c>
      <c r="AP852" s="3" t="b">
        <v>0</v>
      </c>
      <c r="AQ852" s="3">
        <f>VLOOKUP(Table2[[#This Row],[Job-no]],Table3[],26,FALSE)</f>
        <v>1540</v>
      </c>
      <c r="AR852" t="str">
        <f t="shared" si="159"/>
        <v>BMPRLED</v>
      </c>
      <c r="AS852" t="str">
        <f>VLOOKUP(AR852,Table1[],4,0)</f>
        <v>recessed</v>
      </c>
      <c r="AT852">
        <f>IF(BD852&gt;0,"Pattern",VLOOKUP(AR852,Table1[],5,0))</f>
        <v>0</v>
      </c>
      <c r="AU852" s="34">
        <f>IF(AT852="Pattern",WORKDAY(Table2[[#This Row],[Scheduled Ship Date]],-10),WORKDAY(Table2[[#This Row],[Scheduled Ship Date]],-4))</f>
        <v>43472</v>
      </c>
      <c r="AV852" s="39">
        <f>IF(Table2[[#This Row],[Extrusion cut double saw]]=TRUE,IF(O852="ToDo",IF(AT852="Pattern",Table2[[#This Row],[Total Sections]]*0.4,Table2[[#This Row],[Total Sections]]*0.12),0),IF(AT852="Pattern",Table2[[#This Row],[Total Sections]]*4,Table2[[#This Row],[Total Sections]]*1.2))</f>
        <v>3.5999999999999996</v>
      </c>
      <c r="AW852" s="42">
        <f t="shared" ca="1" si="164"/>
        <v>43469</v>
      </c>
      <c r="AX852" s="42">
        <f>IF(AT852="Pattern",Table2[[#This Row],[Scheduled Ship Date]]-2,Table2[[#This Row],[Scheduled Ship Date]]-3)</f>
        <v>43473</v>
      </c>
      <c r="AY852" s="39">
        <f>IF(Table2[[#This Row],[Pattern]]="Pattern",Table2[[#This Row],[Total Sections]]*4.82,Table2[[#This Row],[Total Sections]]*0.5)</f>
        <v>1.5</v>
      </c>
      <c r="AZ852" s="42">
        <f t="shared" ca="1" si="165"/>
        <v>43469</v>
      </c>
      <c r="BA852" s="39">
        <f>((Table2[Total Sections]/Table2[Open Qty])-1)*Table2[Open Qty]*12.96</f>
        <v>25.92</v>
      </c>
      <c r="BB852" s="39"/>
      <c r="BC852" s="39" t="str">
        <f t="shared" si="160"/>
        <v>BMPRLED-OPRI(107°)-750-80-35-R</v>
      </c>
      <c r="BD852" s="39">
        <f t="shared" si="161"/>
        <v>0</v>
      </c>
      <c r="BE852" s="39" t="b">
        <f>_xlfn.IFNA(VLOOKUP(Table2[[#This Row],[Job-no]],Table4[],9,FALSE),TRUE)</f>
        <v>0</v>
      </c>
      <c r="BF852" s="39"/>
      <c r="BG852" s="39" t="b">
        <f>_xlfn.IFNA(VLOOKUP(Table2[[#This Row],[Job-no]],Table4[],14,FALSE),TRUE)</f>
        <v>0</v>
      </c>
      <c r="BH852" s="39" t="str">
        <f>_xlfn.IFNA(VLOOKUP(Table2[[#This Row],[Job-no]],Table4[],11,FALSE),"Done")</f>
        <v/>
      </c>
      <c r="BI852" s="39">
        <f>IF(Table2[[#This Row],[Pattern]]="Pattern",VLOOKUP(Table2[[#This Row],[Product Code]],'Routing data'!$A$2:$W$470,13,FALSE),VLOOKUP(Table2[[#This Row],[Product Code]],'Routing data'!$A$2:$W$470,3,FALSE))</f>
        <v>0</v>
      </c>
      <c r="BJ852" s="39">
        <f>IF(Table2[[#This Row],[Pattern]]="Pattern",VLOOKUP(Table2[[#This Row],[Product Code]],'Routing data'!$A$2:$W$470,14,FALSE),VLOOKUP(Table2[[#This Row],[Product Code]],'Routing data'!$A$2:$W$470,4,FALSE))</f>
        <v>3</v>
      </c>
      <c r="BK852" s="39">
        <f>VLOOKUP(Table2[[#This Row],[Product Code]],'Routing data'!A$4:W$524,16,FALSE)</f>
        <v>0</v>
      </c>
      <c r="BL852" s="42" t="str">
        <f>IF(Table2[[#This Row],[Milling Required]]=0,"x",IF(AT852="Pattern",B852-10,B852-4))</f>
        <v>x</v>
      </c>
      <c r="BM852" s="39"/>
      <c r="BN852" s="42">
        <f t="shared" si="162"/>
        <v>43473</v>
      </c>
      <c r="BO852" s="39" t="str">
        <f>IF(Table2[[#This Row],[Milling]]="x","x",Table2[[#This Row],[Total Sections]]*2)</f>
        <v>x</v>
      </c>
      <c r="BP852" s="39">
        <f>IF(Table2[[#This Row],[Punching]]="x","x",Table2[Total Sections]*2)</f>
        <v>6</v>
      </c>
      <c r="BQ852" s="39">
        <f>IF(Table2[[#This Row],[Pattern]]="Pattern",Table2[Total Sections]*3,Table2[Total Sections]*1.5)</f>
        <v>4.5</v>
      </c>
      <c r="BR852" s="42"/>
      <c r="BS852" s="39"/>
      <c r="BT852" s="39"/>
      <c r="BU852" s="39"/>
      <c r="BV852" s="39" t="str">
        <f>_xlfn.IFNA(VLOOKUP(Table2[[#This Row],[Job-no]],Table4[],16,FALSE),"Ready")</f>
        <v/>
      </c>
      <c r="BW852" s="39" t="str">
        <f>_xlfn.IFNA(VLOOKUP(Table2[[#This Row],[Job-no]],Table4[],21,FALSE),"Ready")</f>
        <v/>
      </c>
      <c r="BX852" s="39" t="b">
        <f>_xlfn.IFNA(VLOOKUP(Table2[[#This Row],[Job-no]],Table4[],10,FALSE),TRUE)</f>
        <v>0</v>
      </c>
      <c r="BY852" s="39" t="str">
        <f>_xlfn.IFNA(VLOOKUP(Table2[[#This Row],[Job-no]],Table4[],22,FALSE),"Ready")</f>
        <v/>
      </c>
      <c r="BZ852" s="120">
        <f t="shared" si="163"/>
        <v>43476</v>
      </c>
      <c r="CA852" s="120" t="str">
        <f ca="1">IF(OR(Table2[[#This Row],[Saw Date]]=TODAY(),Table2[[#This Row],[Saw Date]]=TODAY()+1), Table2[[#This Row],[Saw Date]],IF(Table2[[#This Row],[Extrusion cut double saw]],"Done",""))</f>
        <v/>
      </c>
      <c r="CB852" s="120" t="str">
        <f ca="1">IF(OR(Table2[[#This Row],[Lens Date]]=TODAY(),Table2[[#This Row],[Lens Date]]=TODAY()+1), Table2[[#This Row],[Lens Date]],IF(Table2[[#This Row],[MSLens]]="Done","Done",""))</f>
        <v/>
      </c>
      <c r="CC852" s="120" t="str">
        <f ca="1">IF(OR(Table2[[#This Row],[Milling Date]]=TODAY(),Table2[[#This Row],[Milling Date]]=TODAY()+1), Table2[[#This Row],[Milling Date]],IF(Table2[[#This Row],[CNC Holes]]="Ready","Done",""))</f>
        <v/>
      </c>
      <c r="CD852" s="120" t="str">
        <f ca="1">IF(OR(Table2[[#This Row],[Welding Date]]=TODAY(),Table2[[#This Row],[Welding Date]]=TODAY()+1), Table2[[#This Row],[Welding Date]],IF(Table2[[#This Row],[Welding Corners]]="Ready","Done",""))</f>
        <v/>
      </c>
      <c r="CE852" s="120" t="str">
        <f ca="1">IF(OR(Table2[[#This Row],[Puching Date]]=TODAY(),Table2[[#This Row],[Puching Date]]=TODAY()+1), Table2[[#This Row],[Puching Date]],IF(Table2[[#This Row],[Punch Holes]]="Ready","Done",""))</f>
        <v/>
      </c>
      <c r="CF852" s="120" t="str">
        <f ca="1">IF(OR(Table2[[#This Row],[Housing Date2]]=TODAY(),Table2[[#This Row],[Housing Date2]]=TODAY()+1),Table2[[#This Row],[Housing Date2]],IF(Table2[[#This Row],[Body Assembly]],"Done",""))</f>
        <v/>
      </c>
      <c r="CG852" s="120" t="str">
        <f>_xlfn.IFNA(VLOOKUP(Table2[[#This Row],[Job-no]],Table4[],7,FALSE),"Done")</f>
        <v>Scheduled/Released</v>
      </c>
    </row>
    <row r="853" spans="1:85" x14ac:dyDescent="0.25">
      <c r="A853" s="39" t="str">
        <f>_xlfn.CONCAT(Table2[[#This Row],[Order]],"-",Table2[[#This Row],[Line]])</f>
        <v>76005-1</v>
      </c>
      <c r="B853" s="5">
        <v>43476</v>
      </c>
      <c r="C853" s="8">
        <v>76005</v>
      </c>
      <c r="D853" s="3" t="s">
        <v>3441</v>
      </c>
      <c r="E853" s="8">
        <v>1</v>
      </c>
      <c r="F853" s="8">
        <v>1</v>
      </c>
      <c r="G853" s="3" t="s">
        <v>42</v>
      </c>
      <c r="H853" s="8">
        <v>2</v>
      </c>
      <c r="I853" s="43" t="b">
        <v>0</v>
      </c>
      <c r="J853" s="43" t="b">
        <v>0</v>
      </c>
      <c r="K853" t="s">
        <v>114</v>
      </c>
      <c r="L853" s="43" t="b">
        <v>0</v>
      </c>
      <c r="M853" s="43" t="b">
        <v>0</v>
      </c>
      <c r="N853" s="43" t="b">
        <v>0</v>
      </c>
      <c r="O853" t="s">
        <v>114</v>
      </c>
      <c r="P853" t="s">
        <v>114</v>
      </c>
      <c r="Q853" t="s">
        <v>114</v>
      </c>
      <c r="R853" t="s">
        <v>114</v>
      </c>
      <c r="S853" t="s">
        <v>114</v>
      </c>
      <c r="T853" t="s">
        <v>114</v>
      </c>
      <c r="U853" t="s">
        <v>114</v>
      </c>
      <c r="V853" t="s">
        <v>114</v>
      </c>
      <c r="W853" s="5">
        <v>43473</v>
      </c>
      <c r="X853" s="3" t="s">
        <v>151</v>
      </c>
      <c r="Y853" s="3"/>
      <c r="Z853" s="3" t="s">
        <v>4835</v>
      </c>
      <c r="AA853" s="3" t="s">
        <v>114</v>
      </c>
      <c r="AB853" s="3" t="s">
        <v>74</v>
      </c>
      <c r="AC853" s="8">
        <v>12</v>
      </c>
      <c r="AD853" s="3" t="s">
        <v>5967</v>
      </c>
      <c r="AE853" s="4" t="s">
        <v>5968</v>
      </c>
      <c r="AF853" s="3"/>
      <c r="AG853" s="3" t="s">
        <v>114</v>
      </c>
      <c r="AH853" s="8">
        <v>2</v>
      </c>
      <c r="AI853" s="3" t="s">
        <v>74</v>
      </c>
      <c r="AJ853" t="s">
        <v>114</v>
      </c>
      <c r="AK853" t="s">
        <v>114</v>
      </c>
      <c r="AL853" s="43" t="b">
        <v>0</v>
      </c>
      <c r="AM853" s="3"/>
      <c r="AN853" s="3"/>
      <c r="AO853" s="43" t="b">
        <v>0</v>
      </c>
      <c r="AP853" s="3" t="b">
        <v>0</v>
      </c>
      <c r="AQ853" s="3">
        <f>VLOOKUP(Table2[[#This Row],[Job-no]],Table3[],26,FALSE)</f>
        <v>1071</v>
      </c>
      <c r="AR853" t="str">
        <f t="shared" si="159"/>
        <v>BMRLED</v>
      </c>
      <c r="AS853" t="str">
        <f>VLOOKUP(AR853,Table1[],4,0)</f>
        <v>recessed</v>
      </c>
      <c r="AT853">
        <f>IF(BD853&gt;0,"Pattern",VLOOKUP(AR853,Table1[],5,0))</f>
        <v>0</v>
      </c>
      <c r="AU853" s="34">
        <f>IF(AT853="Pattern",WORKDAY(Table2[[#This Row],[Scheduled Ship Date]],-10),WORKDAY(Table2[[#This Row],[Scheduled Ship Date]],-4))</f>
        <v>43472</v>
      </c>
      <c r="AV853" s="39">
        <f>IF(Table2[[#This Row],[Extrusion cut double saw]]=TRUE,IF(O853="ToDo",IF(AT853="Pattern",Table2[[#This Row],[Total Sections]]*0.4,Table2[[#This Row],[Total Sections]]*0.12),0),IF(AT853="Pattern",Table2[[#This Row],[Total Sections]]*4,Table2[[#This Row],[Total Sections]]*1.2))</f>
        <v>2.4</v>
      </c>
      <c r="AW853" s="42">
        <f t="shared" ca="1" si="164"/>
        <v>43469</v>
      </c>
      <c r="AX853" s="42">
        <f>IF(AT853="Pattern",Table2[[#This Row],[Scheduled Ship Date]]-2,Table2[[#This Row],[Scheduled Ship Date]]-3)</f>
        <v>43473</v>
      </c>
      <c r="AY853" s="39">
        <f>IF(Table2[[#This Row],[Pattern]]="Pattern",Table2[[#This Row],[Total Sections]]*4.82,Table2[[#This Row],[Total Sections]]*0.5)</f>
        <v>1</v>
      </c>
      <c r="AZ853" s="42">
        <f t="shared" ca="1" si="165"/>
        <v>43469</v>
      </c>
      <c r="BA853" s="39">
        <f>((Table2[Total Sections]/Table2[Open Qty])-1)*Table2[Open Qty]*12.96</f>
        <v>0</v>
      </c>
      <c r="BB853" s="39"/>
      <c r="BC853" s="39" t="str">
        <f t="shared" si="160"/>
        <v>BMRLED-750-90-30-RG-7-W-277-DP-1-TB9</v>
      </c>
      <c r="BD853" s="39">
        <f t="shared" si="161"/>
        <v>0</v>
      </c>
      <c r="BE853" s="39" t="b">
        <f>_xlfn.IFNA(VLOOKUP(Table2[[#This Row],[Job-no]],Table4[],9,FALSE),TRUE)</f>
        <v>0</v>
      </c>
      <c r="BF853" s="39"/>
      <c r="BG853" s="39" t="b">
        <f>_xlfn.IFNA(VLOOKUP(Table2[[#This Row],[Job-no]],Table4[],14,FALSE),TRUE)</f>
        <v>0</v>
      </c>
      <c r="BH853" s="39" t="str">
        <f>_xlfn.IFNA(VLOOKUP(Table2[[#This Row],[Job-no]],Table4[],11,FALSE),"Done")</f>
        <v/>
      </c>
      <c r="BI853" s="39">
        <f>IF(Table2[[#This Row],[Pattern]]="Pattern",VLOOKUP(Table2[[#This Row],[Product Code]],'Routing data'!$A$2:$W$470,13,FALSE),VLOOKUP(Table2[[#This Row],[Product Code]],'Routing data'!$A$2:$W$470,3,FALSE))</f>
        <v>0</v>
      </c>
      <c r="BJ853" s="39">
        <f>IF(Table2[[#This Row],[Pattern]]="Pattern",VLOOKUP(Table2[[#This Row],[Product Code]],'Routing data'!$A$2:$W$470,14,FALSE),VLOOKUP(Table2[[#This Row],[Product Code]],'Routing data'!$A$2:$W$470,4,FALSE))</f>
        <v>3</v>
      </c>
      <c r="BK853" s="39">
        <f>VLOOKUP(Table2[[#This Row],[Product Code]],'Routing data'!A$4:W$524,16,FALSE)</f>
        <v>0</v>
      </c>
      <c r="BL853" s="42" t="str">
        <f>IF(Table2[[#This Row],[Milling Required]]=0,"x",IF(AT853="Pattern",B853-10,B853-4))</f>
        <v>x</v>
      </c>
      <c r="BM853" s="39"/>
      <c r="BN853" s="42">
        <f t="shared" si="162"/>
        <v>43473</v>
      </c>
      <c r="BO853" s="39" t="str">
        <f>IF(Table2[[#This Row],[Milling]]="x","x",Table2[[#This Row],[Total Sections]]*2)</f>
        <v>x</v>
      </c>
      <c r="BP853" s="39">
        <f>IF(Table2[[#This Row],[Punching]]="x","x",Table2[Total Sections]*2)</f>
        <v>4</v>
      </c>
      <c r="BQ853" s="39">
        <f>IF(Table2[[#This Row],[Pattern]]="Pattern",Table2[Total Sections]*3,Table2[Total Sections]*1.5)</f>
        <v>3</v>
      </c>
      <c r="BR853" s="42"/>
      <c r="BS853" s="39"/>
      <c r="BT853" s="39"/>
      <c r="BU853" s="39"/>
      <c r="BV853" s="39" t="str">
        <f>_xlfn.IFNA(VLOOKUP(Table2[[#This Row],[Job-no]],Table4[],16,FALSE),"Ready")</f>
        <v/>
      </c>
      <c r="BW853" s="39" t="str">
        <f>_xlfn.IFNA(VLOOKUP(Table2[[#This Row],[Job-no]],Table4[],21,FALSE),"Ready")</f>
        <v/>
      </c>
      <c r="BX853" s="39" t="b">
        <f>_xlfn.IFNA(VLOOKUP(Table2[[#This Row],[Job-no]],Table4[],10,FALSE),TRUE)</f>
        <v>0</v>
      </c>
      <c r="BY853" s="39" t="str">
        <f>_xlfn.IFNA(VLOOKUP(Table2[[#This Row],[Job-no]],Table4[],22,FALSE),"Ready")</f>
        <v/>
      </c>
      <c r="BZ853" s="120">
        <f t="shared" si="163"/>
        <v>43476</v>
      </c>
      <c r="CA853" s="120" t="str">
        <f ca="1">IF(OR(Table2[[#This Row],[Saw Date]]=TODAY(),Table2[[#This Row],[Saw Date]]=TODAY()+1), Table2[[#This Row],[Saw Date]],IF(Table2[[#This Row],[Extrusion cut double saw]],"Done",""))</f>
        <v/>
      </c>
      <c r="CB853" s="120" t="str">
        <f ca="1">IF(OR(Table2[[#This Row],[Lens Date]]=TODAY(),Table2[[#This Row],[Lens Date]]=TODAY()+1), Table2[[#This Row],[Lens Date]],IF(Table2[[#This Row],[MSLens]]="Done","Done",""))</f>
        <v/>
      </c>
      <c r="CC853" s="120" t="str">
        <f ca="1">IF(OR(Table2[[#This Row],[Milling Date]]=TODAY(),Table2[[#This Row],[Milling Date]]=TODAY()+1), Table2[[#This Row],[Milling Date]],IF(Table2[[#This Row],[CNC Holes]]="Ready","Done",""))</f>
        <v/>
      </c>
      <c r="CD853" s="120" t="str">
        <f ca="1">IF(OR(Table2[[#This Row],[Welding Date]]=TODAY(),Table2[[#This Row],[Welding Date]]=TODAY()+1), Table2[[#This Row],[Welding Date]],IF(Table2[[#This Row],[Welding Corners]]="Ready","Done",""))</f>
        <v/>
      </c>
      <c r="CE853" s="120" t="str">
        <f ca="1">IF(OR(Table2[[#This Row],[Puching Date]]=TODAY(),Table2[[#This Row],[Puching Date]]=TODAY()+1), Table2[[#This Row],[Puching Date]],IF(Table2[[#This Row],[Punch Holes]]="Ready","Done",""))</f>
        <v/>
      </c>
      <c r="CF853" s="120" t="str">
        <f ca="1">IF(OR(Table2[[#This Row],[Housing Date2]]=TODAY(),Table2[[#This Row],[Housing Date2]]=TODAY()+1),Table2[[#This Row],[Housing Date2]],IF(Table2[[#This Row],[Body Assembly]],"Done",""))</f>
        <v/>
      </c>
      <c r="CG853" s="120" t="str">
        <f>_xlfn.IFNA(VLOOKUP(Table2[[#This Row],[Job-no]],Table4[],7,FALSE),"Done")</f>
        <v>Scheduled/Released</v>
      </c>
    </row>
    <row r="854" spans="1:85" x14ac:dyDescent="0.25">
      <c r="A854" s="39" t="str">
        <f>_xlfn.CONCAT(Table2[[#This Row],[Order]],"-",Table2[[#This Row],[Line]])</f>
        <v>76005-2</v>
      </c>
      <c r="B854" s="5">
        <v>43476</v>
      </c>
      <c r="C854" s="8">
        <v>76005</v>
      </c>
      <c r="D854" s="3" t="s">
        <v>3443</v>
      </c>
      <c r="E854" s="8">
        <v>2</v>
      </c>
      <c r="F854" s="8">
        <v>1</v>
      </c>
      <c r="G854" s="3" t="s">
        <v>42</v>
      </c>
      <c r="H854" s="8">
        <v>2</v>
      </c>
      <c r="I854" s="43" t="b">
        <v>0</v>
      </c>
      <c r="J854" s="43" t="b">
        <v>0</v>
      </c>
      <c r="K854" t="s">
        <v>114</v>
      </c>
      <c r="L854" s="43" t="b">
        <v>0</v>
      </c>
      <c r="M854" s="43" t="b">
        <v>0</v>
      </c>
      <c r="N854" s="43" t="b">
        <v>0</v>
      </c>
      <c r="O854" t="s">
        <v>114</v>
      </c>
      <c r="P854" t="s">
        <v>114</v>
      </c>
      <c r="Q854" t="s">
        <v>114</v>
      </c>
      <c r="R854" t="s">
        <v>114</v>
      </c>
      <c r="S854" t="s">
        <v>114</v>
      </c>
      <c r="T854" t="s">
        <v>114</v>
      </c>
      <c r="U854" t="s">
        <v>114</v>
      </c>
      <c r="V854" t="s">
        <v>114</v>
      </c>
      <c r="W854" s="5">
        <v>43473</v>
      </c>
      <c r="X854" s="3" t="s">
        <v>151</v>
      </c>
      <c r="Y854" s="3"/>
      <c r="Z854" s="3" t="s">
        <v>4836</v>
      </c>
      <c r="AA854" s="3" t="s">
        <v>114</v>
      </c>
      <c r="AB854" s="3" t="s">
        <v>74</v>
      </c>
      <c r="AC854" s="8">
        <v>12</v>
      </c>
      <c r="AD854" s="3" t="s">
        <v>5967</v>
      </c>
      <c r="AE854" s="4" t="s">
        <v>5968</v>
      </c>
      <c r="AF854" s="3"/>
      <c r="AG854" s="3" t="s">
        <v>114</v>
      </c>
      <c r="AH854" s="8">
        <v>2</v>
      </c>
      <c r="AI854" s="3" t="s">
        <v>74</v>
      </c>
      <c r="AJ854" t="s">
        <v>114</v>
      </c>
      <c r="AK854" t="s">
        <v>114</v>
      </c>
      <c r="AL854" s="43" t="b">
        <v>0</v>
      </c>
      <c r="AM854" s="3"/>
      <c r="AN854" s="3"/>
      <c r="AO854" s="43" t="b">
        <v>0</v>
      </c>
      <c r="AP854" s="3" t="b">
        <v>0</v>
      </c>
      <c r="AQ854" s="3">
        <f>VLOOKUP(Table2[[#This Row],[Job-no]],Table3[],26,FALSE)</f>
        <v>1683</v>
      </c>
      <c r="AR854" t="str">
        <f t="shared" si="159"/>
        <v>BMRLED</v>
      </c>
      <c r="AS854" t="str">
        <f>VLOOKUP(AR854,Table1[],4,0)</f>
        <v>recessed</v>
      </c>
      <c r="AT854">
        <f>IF(BD854&gt;0,"Pattern",VLOOKUP(AR854,Table1[],5,0))</f>
        <v>0</v>
      </c>
      <c r="AU854" s="34">
        <f>IF(AT854="Pattern",WORKDAY(Table2[[#This Row],[Scheduled Ship Date]],-10),WORKDAY(Table2[[#This Row],[Scheduled Ship Date]],-4))</f>
        <v>43472</v>
      </c>
      <c r="AV854" s="39">
        <f>IF(Table2[[#This Row],[Extrusion cut double saw]]=TRUE,IF(O854="ToDo",IF(AT854="Pattern",Table2[[#This Row],[Total Sections]]*0.4,Table2[[#This Row],[Total Sections]]*0.12),0),IF(AT854="Pattern",Table2[[#This Row],[Total Sections]]*4,Table2[[#This Row],[Total Sections]]*1.2))</f>
        <v>2.4</v>
      </c>
      <c r="AW854" s="42">
        <f t="shared" ca="1" si="164"/>
        <v>43469</v>
      </c>
      <c r="AX854" s="42">
        <f>IF(AT854="Pattern",Table2[[#This Row],[Scheduled Ship Date]]-2,Table2[[#This Row],[Scheduled Ship Date]]-3)</f>
        <v>43473</v>
      </c>
      <c r="AY854" s="39">
        <f>IF(Table2[[#This Row],[Pattern]]="Pattern",Table2[[#This Row],[Total Sections]]*4.82,Table2[[#This Row],[Total Sections]]*0.5)</f>
        <v>1</v>
      </c>
      <c r="AZ854" s="42">
        <f t="shared" ca="1" si="165"/>
        <v>43469</v>
      </c>
      <c r="BA854" s="39">
        <f>((Table2[Total Sections]/Table2[Open Qty])-1)*Table2[Open Qty]*12.96</f>
        <v>0</v>
      </c>
      <c r="BB854" s="39"/>
      <c r="BC854" s="39" t="str">
        <f t="shared" si="160"/>
        <v>BMRLED-750-90-30-RG-11-W-277-DP-1-TB9</v>
      </c>
      <c r="BD854" s="39">
        <f t="shared" si="161"/>
        <v>0</v>
      </c>
      <c r="BE854" s="39" t="b">
        <f>_xlfn.IFNA(VLOOKUP(Table2[[#This Row],[Job-no]],Table4[],9,FALSE),TRUE)</f>
        <v>0</v>
      </c>
      <c r="BF854" s="39"/>
      <c r="BG854" s="39" t="b">
        <f>_xlfn.IFNA(VLOOKUP(Table2[[#This Row],[Job-no]],Table4[],14,FALSE),TRUE)</f>
        <v>0</v>
      </c>
      <c r="BH854" s="39" t="str">
        <f>_xlfn.IFNA(VLOOKUP(Table2[[#This Row],[Job-no]],Table4[],11,FALSE),"Done")</f>
        <v/>
      </c>
      <c r="BI854" s="39">
        <f>IF(Table2[[#This Row],[Pattern]]="Pattern",VLOOKUP(Table2[[#This Row],[Product Code]],'Routing data'!$A$2:$W$470,13,FALSE),VLOOKUP(Table2[[#This Row],[Product Code]],'Routing data'!$A$2:$W$470,3,FALSE))</f>
        <v>0</v>
      </c>
      <c r="BJ854" s="39">
        <f>IF(Table2[[#This Row],[Pattern]]="Pattern",VLOOKUP(Table2[[#This Row],[Product Code]],'Routing data'!$A$2:$W$470,14,FALSE),VLOOKUP(Table2[[#This Row],[Product Code]],'Routing data'!$A$2:$W$470,4,FALSE))</f>
        <v>3</v>
      </c>
      <c r="BK854" s="39">
        <f>VLOOKUP(Table2[[#This Row],[Product Code]],'Routing data'!A$4:W$524,16,FALSE)</f>
        <v>0</v>
      </c>
      <c r="BL854" s="42" t="str">
        <f>IF(Table2[[#This Row],[Milling Required]]=0,"x",IF(AT854="Pattern",B854-10,B854-4))</f>
        <v>x</v>
      </c>
      <c r="BM854" s="39"/>
      <c r="BN854" s="42">
        <f t="shared" si="162"/>
        <v>43473</v>
      </c>
      <c r="BO854" s="39" t="str">
        <f>IF(Table2[[#This Row],[Milling]]="x","x",Table2[[#This Row],[Total Sections]]*2)</f>
        <v>x</v>
      </c>
      <c r="BP854" s="39">
        <f>IF(Table2[[#This Row],[Punching]]="x","x",Table2[Total Sections]*2)</f>
        <v>4</v>
      </c>
      <c r="BQ854" s="39">
        <f>IF(Table2[[#This Row],[Pattern]]="Pattern",Table2[Total Sections]*3,Table2[Total Sections]*1.5)</f>
        <v>3</v>
      </c>
      <c r="BR854" s="42"/>
      <c r="BS854" s="39"/>
      <c r="BT854" s="39"/>
      <c r="BU854" s="39"/>
      <c r="BV854" s="39" t="str">
        <f>_xlfn.IFNA(VLOOKUP(Table2[[#This Row],[Job-no]],Table4[],16,FALSE),"Ready")</f>
        <v/>
      </c>
      <c r="BW854" s="39" t="str">
        <f>_xlfn.IFNA(VLOOKUP(Table2[[#This Row],[Job-no]],Table4[],21,FALSE),"Ready")</f>
        <v/>
      </c>
      <c r="BX854" s="39" t="b">
        <f>_xlfn.IFNA(VLOOKUP(Table2[[#This Row],[Job-no]],Table4[],10,FALSE),TRUE)</f>
        <v>0</v>
      </c>
      <c r="BY854" s="39" t="str">
        <f>_xlfn.IFNA(VLOOKUP(Table2[[#This Row],[Job-no]],Table4[],22,FALSE),"Ready")</f>
        <v/>
      </c>
      <c r="BZ854" s="120">
        <f t="shared" si="163"/>
        <v>43476</v>
      </c>
      <c r="CA854" s="120" t="str">
        <f ca="1">IF(OR(Table2[[#This Row],[Saw Date]]=TODAY(),Table2[[#This Row],[Saw Date]]=TODAY()+1), Table2[[#This Row],[Saw Date]],IF(Table2[[#This Row],[Extrusion cut double saw]],"Done",""))</f>
        <v/>
      </c>
      <c r="CB854" s="120" t="str">
        <f ca="1">IF(OR(Table2[[#This Row],[Lens Date]]=TODAY(),Table2[[#This Row],[Lens Date]]=TODAY()+1), Table2[[#This Row],[Lens Date]],IF(Table2[[#This Row],[MSLens]]="Done","Done",""))</f>
        <v/>
      </c>
      <c r="CC854" s="120" t="str">
        <f ca="1">IF(OR(Table2[[#This Row],[Milling Date]]=TODAY(),Table2[[#This Row],[Milling Date]]=TODAY()+1), Table2[[#This Row],[Milling Date]],IF(Table2[[#This Row],[CNC Holes]]="Ready","Done",""))</f>
        <v/>
      </c>
      <c r="CD854" s="120" t="str">
        <f ca="1">IF(OR(Table2[[#This Row],[Welding Date]]=TODAY(),Table2[[#This Row],[Welding Date]]=TODAY()+1), Table2[[#This Row],[Welding Date]],IF(Table2[[#This Row],[Welding Corners]]="Ready","Done",""))</f>
        <v/>
      </c>
      <c r="CE854" s="120" t="str">
        <f ca="1">IF(OR(Table2[[#This Row],[Puching Date]]=TODAY(),Table2[[#This Row],[Puching Date]]=TODAY()+1), Table2[[#This Row],[Puching Date]],IF(Table2[[#This Row],[Punch Holes]]="Ready","Done",""))</f>
        <v/>
      </c>
      <c r="CF854" s="120" t="str">
        <f ca="1">IF(OR(Table2[[#This Row],[Housing Date2]]=TODAY(),Table2[[#This Row],[Housing Date2]]=TODAY()+1),Table2[[#This Row],[Housing Date2]],IF(Table2[[#This Row],[Body Assembly]],"Done",""))</f>
        <v/>
      </c>
      <c r="CG854" s="120" t="str">
        <f>_xlfn.IFNA(VLOOKUP(Table2[[#This Row],[Job-no]],Table4[],7,FALSE),"Done")</f>
        <v>Scheduled/Released</v>
      </c>
    </row>
    <row r="855" spans="1:85" x14ac:dyDescent="0.25">
      <c r="A855" s="39" t="str">
        <f>_xlfn.CONCAT(Table2[[#This Row],[Order]],"-",Table2[[#This Row],[Line]])</f>
        <v>76005-3</v>
      </c>
      <c r="B855" s="5">
        <v>43476</v>
      </c>
      <c r="C855" s="8">
        <v>76005</v>
      </c>
      <c r="D855" s="3" t="s">
        <v>3445</v>
      </c>
      <c r="E855" s="8">
        <v>3</v>
      </c>
      <c r="F855" s="8">
        <v>1</v>
      </c>
      <c r="G855" s="3" t="s">
        <v>42</v>
      </c>
      <c r="H855" s="8">
        <v>1</v>
      </c>
      <c r="I855" s="43" t="b">
        <v>0</v>
      </c>
      <c r="J855" s="43" t="b">
        <v>0</v>
      </c>
      <c r="K855" t="s">
        <v>114</v>
      </c>
      <c r="L855" s="43" t="b">
        <v>0</v>
      </c>
      <c r="M855" s="43" t="b">
        <v>0</v>
      </c>
      <c r="N855" s="43" t="b">
        <v>0</v>
      </c>
      <c r="O855" t="s">
        <v>114</v>
      </c>
      <c r="P855" t="s">
        <v>114</v>
      </c>
      <c r="Q855" t="s">
        <v>114</v>
      </c>
      <c r="R855" t="s">
        <v>114</v>
      </c>
      <c r="S855" t="s">
        <v>114</v>
      </c>
      <c r="T855" t="s">
        <v>114</v>
      </c>
      <c r="U855" t="s">
        <v>114</v>
      </c>
      <c r="V855" t="s">
        <v>114</v>
      </c>
      <c r="W855" s="5">
        <v>43473</v>
      </c>
      <c r="X855" s="3" t="s">
        <v>151</v>
      </c>
      <c r="Y855" s="3"/>
      <c r="Z855" s="3" t="s">
        <v>4837</v>
      </c>
      <c r="AA855" s="3" t="s">
        <v>114</v>
      </c>
      <c r="AB855" s="3" t="s">
        <v>74</v>
      </c>
      <c r="AC855" s="8">
        <v>12</v>
      </c>
      <c r="AD855" s="3" t="s">
        <v>5967</v>
      </c>
      <c r="AE855" s="4" t="s">
        <v>5968</v>
      </c>
      <c r="AF855" s="3"/>
      <c r="AG855" s="3" t="s">
        <v>114</v>
      </c>
      <c r="AH855" s="8">
        <v>2</v>
      </c>
      <c r="AI855" s="3" t="s">
        <v>74</v>
      </c>
      <c r="AJ855" t="s">
        <v>114</v>
      </c>
      <c r="AK855" t="s">
        <v>114</v>
      </c>
      <c r="AL855" s="43" t="b">
        <v>0</v>
      </c>
      <c r="AM855" s="3"/>
      <c r="AN855" s="3"/>
      <c r="AO855" s="43" t="b">
        <v>0</v>
      </c>
      <c r="AP855" s="3" t="b">
        <v>0</v>
      </c>
      <c r="AQ855" s="3">
        <f>VLOOKUP(Table2[[#This Row],[Job-no]],Table3[],26,FALSE)</f>
        <v>1683</v>
      </c>
      <c r="AR855" t="str">
        <f t="shared" si="159"/>
        <v>BMRLED</v>
      </c>
      <c r="AS855" t="str">
        <f>VLOOKUP(AR855,Table1[],4,0)</f>
        <v>recessed</v>
      </c>
      <c r="AT855">
        <f>IF(BD855&gt;0,"Pattern",VLOOKUP(AR855,Table1[],5,0))</f>
        <v>0</v>
      </c>
      <c r="AU855" s="34">
        <f>IF(AT855="Pattern",WORKDAY(Table2[[#This Row],[Scheduled Ship Date]],-10),WORKDAY(Table2[[#This Row],[Scheduled Ship Date]],-4))</f>
        <v>43472</v>
      </c>
      <c r="AV855" s="39">
        <f>IF(Table2[[#This Row],[Extrusion cut double saw]]=TRUE,IF(O855="ToDo",IF(AT855="Pattern",Table2[[#This Row],[Total Sections]]*0.4,Table2[[#This Row],[Total Sections]]*0.12),0),IF(AT855="Pattern",Table2[[#This Row],[Total Sections]]*4,Table2[[#This Row],[Total Sections]]*1.2))</f>
        <v>2.4</v>
      </c>
      <c r="AW855" s="42">
        <f t="shared" ca="1" si="164"/>
        <v>43469</v>
      </c>
      <c r="AX855" s="42">
        <f>IF(AT855="Pattern",Table2[[#This Row],[Scheduled Ship Date]]-2,Table2[[#This Row],[Scheduled Ship Date]]-3)</f>
        <v>43473</v>
      </c>
      <c r="AY855" s="39">
        <f>IF(Table2[[#This Row],[Pattern]]="Pattern",Table2[[#This Row],[Total Sections]]*4.82,Table2[[#This Row],[Total Sections]]*0.5)</f>
        <v>1</v>
      </c>
      <c r="AZ855" s="42">
        <f t="shared" ca="1" si="165"/>
        <v>43469</v>
      </c>
      <c r="BA855" s="39">
        <f>((Table2[Total Sections]/Table2[Open Qty])-1)*Table2[Open Qty]*12.96</f>
        <v>12.96</v>
      </c>
      <c r="BB855" s="39"/>
      <c r="BC855" s="39" t="str">
        <f t="shared" si="160"/>
        <v>BMRLED-750-90-30-RG-22-W-277-DP-1-TB9</v>
      </c>
      <c r="BD855" s="39">
        <f t="shared" si="161"/>
        <v>0</v>
      </c>
      <c r="BE855" s="39" t="b">
        <f>_xlfn.IFNA(VLOOKUP(Table2[[#This Row],[Job-no]],Table4[],9,FALSE),TRUE)</f>
        <v>0</v>
      </c>
      <c r="BF855" s="39"/>
      <c r="BG855" s="39" t="b">
        <f>_xlfn.IFNA(VLOOKUP(Table2[[#This Row],[Job-no]],Table4[],14,FALSE),TRUE)</f>
        <v>0</v>
      </c>
      <c r="BH855" s="39" t="str">
        <f>_xlfn.IFNA(VLOOKUP(Table2[[#This Row],[Job-no]],Table4[],11,FALSE),"Done")</f>
        <v/>
      </c>
      <c r="BI855" s="39">
        <f>IF(Table2[[#This Row],[Pattern]]="Pattern",VLOOKUP(Table2[[#This Row],[Product Code]],'Routing data'!$A$2:$W$470,13,FALSE),VLOOKUP(Table2[[#This Row],[Product Code]],'Routing data'!$A$2:$W$470,3,FALSE))</f>
        <v>0</v>
      </c>
      <c r="BJ855" s="39">
        <f>IF(Table2[[#This Row],[Pattern]]="Pattern",VLOOKUP(Table2[[#This Row],[Product Code]],'Routing data'!$A$2:$W$470,14,FALSE),VLOOKUP(Table2[[#This Row],[Product Code]],'Routing data'!$A$2:$W$470,4,FALSE))</f>
        <v>3</v>
      </c>
      <c r="BK855" s="39">
        <f>VLOOKUP(Table2[[#This Row],[Product Code]],'Routing data'!A$4:W$524,16,FALSE)</f>
        <v>0</v>
      </c>
      <c r="BL855" s="42" t="str">
        <f>IF(Table2[[#This Row],[Milling Required]]=0,"x",IF(AT855="Pattern",B855-10,B855-4))</f>
        <v>x</v>
      </c>
      <c r="BM855" s="39"/>
      <c r="BN855" s="42">
        <f t="shared" si="162"/>
        <v>43473</v>
      </c>
      <c r="BO855" s="39" t="str">
        <f>IF(Table2[[#This Row],[Milling]]="x","x",Table2[[#This Row],[Total Sections]]*2)</f>
        <v>x</v>
      </c>
      <c r="BP855" s="39">
        <f>IF(Table2[[#This Row],[Punching]]="x","x",Table2[Total Sections]*2)</f>
        <v>4</v>
      </c>
      <c r="BQ855" s="39">
        <f>IF(Table2[[#This Row],[Pattern]]="Pattern",Table2[Total Sections]*3,Table2[Total Sections]*1.5)</f>
        <v>3</v>
      </c>
      <c r="BR855" s="42"/>
      <c r="BS855" s="39"/>
      <c r="BT855" s="39"/>
      <c r="BU855" s="39"/>
      <c r="BV855" s="39" t="str">
        <f>_xlfn.IFNA(VLOOKUP(Table2[[#This Row],[Job-no]],Table4[],16,FALSE),"Ready")</f>
        <v/>
      </c>
      <c r="BW855" s="39" t="str">
        <f>_xlfn.IFNA(VLOOKUP(Table2[[#This Row],[Job-no]],Table4[],21,FALSE),"Ready")</f>
        <v/>
      </c>
      <c r="BX855" s="39" t="b">
        <f>_xlfn.IFNA(VLOOKUP(Table2[[#This Row],[Job-no]],Table4[],10,FALSE),TRUE)</f>
        <v>0</v>
      </c>
      <c r="BY855" s="39" t="str">
        <f>_xlfn.IFNA(VLOOKUP(Table2[[#This Row],[Job-no]],Table4[],22,FALSE),"Ready")</f>
        <v/>
      </c>
      <c r="BZ855" s="120">
        <f t="shared" si="163"/>
        <v>43476</v>
      </c>
      <c r="CA855" s="120" t="str">
        <f ca="1">IF(OR(Table2[[#This Row],[Saw Date]]=TODAY(),Table2[[#This Row],[Saw Date]]=TODAY()+1), Table2[[#This Row],[Saw Date]],IF(Table2[[#This Row],[Extrusion cut double saw]],"Done",""))</f>
        <v/>
      </c>
      <c r="CB855" s="120" t="str">
        <f ca="1">IF(OR(Table2[[#This Row],[Lens Date]]=TODAY(),Table2[[#This Row],[Lens Date]]=TODAY()+1), Table2[[#This Row],[Lens Date]],IF(Table2[[#This Row],[MSLens]]="Done","Done",""))</f>
        <v/>
      </c>
      <c r="CC855" s="120" t="str">
        <f ca="1">IF(OR(Table2[[#This Row],[Milling Date]]=TODAY(),Table2[[#This Row],[Milling Date]]=TODAY()+1), Table2[[#This Row],[Milling Date]],IF(Table2[[#This Row],[CNC Holes]]="Ready","Done",""))</f>
        <v/>
      </c>
      <c r="CD855" s="120" t="str">
        <f ca="1">IF(OR(Table2[[#This Row],[Welding Date]]=TODAY(),Table2[[#This Row],[Welding Date]]=TODAY()+1), Table2[[#This Row],[Welding Date]],IF(Table2[[#This Row],[Welding Corners]]="Ready","Done",""))</f>
        <v/>
      </c>
      <c r="CE855" s="120" t="str">
        <f ca="1">IF(OR(Table2[[#This Row],[Puching Date]]=TODAY(),Table2[[#This Row],[Puching Date]]=TODAY()+1), Table2[[#This Row],[Puching Date]],IF(Table2[[#This Row],[Punch Holes]]="Ready","Done",""))</f>
        <v/>
      </c>
      <c r="CF855" s="120" t="str">
        <f ca="1">IF(OR(Table2[[#This Row],[Housing Date2]]=TODAY(),Table2[[#This Row],[Housing Date2]]=TODAY()+1),Table2[[#This Row],[Housing Date2]],IF(Table2[[#This Row],[Body Assembly]],"Done",""))</f>
        <v/>
      </c>
      <c r="CG855" s="120" t="str">
        <f>_xlfn.IFNA(VLOOKUP(Table2[[#This Row],[Job-no]],Table4[],7,FALSE),"Done")</f>
        <v>Scheduled/Released</v>
      </c>
    </row>
    <row r="856" spans="1:85" x14ac:dyDescent="0.25">
      <c r="A856" t="str">
        <f>_xlfn.CONCAT(Table2[[#This Row],[Order]],"-",Table2[[#This Row],[Line]])</f>
        <v>76597-2</v>
      </c>
      <c r="B856" s="5">
        <v>43476</v>
      </c>
      <c r="C856" s="8">
        <v>76597</v>
      </c>
      <c r="D856" s="3" t="s">
        <v>4225</v>
      </c>
      <c r="E856" s="8">
        <v>2</v>
      </c>
      <c r="F856" s="8">
        <v>1</v>
      </c>
      <c r="G856" s="3" t="s">
        <v>42</v>
      </c>
      <c r="H856" s="8">
        <v>2</v>
      </c>
      <c r="I856" s="43" t="b">
        <v>0</v>
      </c>
      <c r="J856" s="43" t="b">
        <v>0</v>
      </c>
      <c r="K856" t="s">
        <v>114</v>
      </c>
      <c r="L856" s="43" t="b">
        <v>0</v>
      </c>
      <c r="M856" s="43" t="b">
        <v>0</v>
      </c>
      <c r="N856" s="43" t="b">
        <v>0</v>
      </c>
      <c r="O856" t="s">
        <v>114</v>
      </c>
      <c r="P856" t="s">
        <v>114</v>
      </c>
      <c r="Q856" t="s">
        <v>114</v>
      </c>
      <c r="R856" t="s">
        <v>114</v>
      </c>
      <c r="S856" t="s">
        <v>114</v>
      </c>
      <c r="T856" t="s">
        <v>114</v>
      </c>
      <c r="U856" t="s">
        <v>114</v>
      </c>
      <c r="V856" t="s">
        <v>114</v>
      </c>
      <c r="W856" s="5">
        <v>43473</v>
      </c>
      <c r="X856" s="3" t="s">
        <v>151</v>
      </c>
      <c r="Y856" s="3"/>
      <c r="Z856" s="3" t="s">
        <v>4838</v>
      </c>
      <c r="AA856" s="3" t="s">
        <v>114</v>
      </c>
      <c r="AB856" s="3" t="s">
        <v>74</v>
      </c>
      <c r="AC856" s="8">
        <v>12</v>
      </c>
      <c r="AD856" s="3" t="s">
        <v>5967</v>
      </c>
      <c r="AE856" s="4" t="s">
        <v>5968</v>
      </c>
      <c r="AF856" s="3"/>
      <c r="AG856" s="3" t="s">
        <v>114</v>
      </c>
      <c r="AH856" s="8">
        <v>2</v>
      </c>
      <c r="AI856" s="3" t="s">
        <v>74</v>
      </c>
      <c r="AJ856" t="s">
        <v>114</v>
      </c>
      <c r="AK856" t="s">
        <v>114</v>
      </c>
      <c r="AL856" s="43" t="b">
        <v>0</v>
      </c>
      <c r="AM856" s="3"/>
      <c r="AN856" s="3"/>
      <c r="AO856" s="43" t="b">
        <v>0</v>
      </c>
      <c r="AP856" s="3" t="b">
        <v>0</v>
      </c>
      <c r="AQ856" s="3">
        <f>VLOOKUP(Table2[[#This Row],[Job-no]],Table3[],26,FALSE)</f>
        <v>2096</v>
      </c>
      <c r="AR856" t="str">
        <f t="shared" si="159"/>
        <v>B6PRLED</v>
      </c>
      <c r="AS856" t="str">
        <f>VLOOKUP(AR856,Table1[],4,0)</f>
        <v>recessed</v>
      </c>
      <c r="AT856">
        <f>IF(BD856&gt;0,"Pattern",VLOOKUP(AR856,Table1[],5,0))</f>
        <v>0</v>
      </c>
      <c r="AU856" s="34">
        <f>IF(AT856="Pattern",WORKDAY(Table2[[#This Row],[Scheduled Ship Date]],-10),WORKDAY(Table2[[#This Row],[Scheduled Ship Date]],-4))</f>
        <v>43472</v>
      </c>
      <c r="AV856">
        <f>IF(Table2[[#This Row],[Extrusion cut double saw]]=TRUE,IF(O856="ToDo",IF(AT856="Pattern",Table2[[#This Row],[Total Sections]]*0.4,Table2[[#This Row],[Total Sections]]*0.12),0),IF(AT856="Pattern",Table2[[#This Row],[Total Sections]]*4,Table2[[#This Row],[Total Sections]]*1.2))</f>
        <v>2.4</v>
      </c>
      <c r="AW856" s="42">
        <f t="shared" ca="1" si="164"/>
        <v>43469</v>
      </c>
      <c r="AX856" s="42">
        <f>IF(AT856="Pattern",Table2[[#This Row],[Scheduled Ship Date]]-2,Table2[[#This Row],[Scheduled Ship Date]]-3)</f>
        <v>43473</v>
      </c>
      <c r="AY856">
        <f>IF(Table2[[#This Row],[Pattern]]="Pattern",Table2[[#This Row],[Total Sections]]*4.82,Table2[[#This Row],[Total Sections]]*0.5)</f>
        <v>1</v>
      </c>
      <c r="AZ856" s="42">
        <f t="shared" ca="1" si="165"/>
        <v>43469</v>
      </c>
      <c r="BA856" s="39">
        <f>((Table2[Total Sections]/Table2[Open Qty])-1)*Table2[Open Qty]*12.96</f>
        <v>0</v>
      </c>
      <c r="BB856" s="39"/>
      <c r="BC856" s="39" t="str">
        <f t="shared" si="160"/>
        <v>B6PRLED-800-80-35-RG3-9'-W-UNV-DP-1-DF-TS(2)</v>
      </c>
      <c r="BD856" s="39">
        <f t="shared" si="161"/>
        <v>0</v>
      </c>
      <c r="BE856" s="39" t="b">
        <f>_xlfn.IFNA(VLOOKUP(Table2[[#This Row],[Job-no]],Table4[],9,FALSE),TRUE)</f>
        <v>0</v>
      </c>
      <c r="BF856" t="str">
        <f>VLOOKUP(AR856,Table1[],3,0)</f>
        <v>B6LED</v>
      </c>
      <c r="BG856" s="39" t="b">
        <f>_xlfn.IFNA(VLOOKUP(Table2[[#This Row],[Job-no]],Table4[],14,FALSE),TRUE)</f>
        <v>0</v>
      </c>
      <c r="BH856" s="39" t="str">
        <f>_xlfn.IFNA(VLOOKUP(Table2[[#This Row],[Job-no]],Table4[],11,FALSE),"Done")</f>
        <v/>
      </c>
      <c r="BI856" s="39">
        <f>IF(Table2[[#This Row],[Pattern]]="Pattern",VLOOKUP(Table2[[#This Row],[Product Code]],'Routing data'!$A$2:$W$470,13,FALSE),VLOOKUP(Table2[[#This Row],[Product Code]],'Routing data'!$A$2:$W$470,3,FALSE))</f>
        <v>0</v>
      </c>
      <c r="BJ856" s="39">
        <f>IF(Table2[[#This Row],[Pattern]]="Pattern",VLOOKUP(Table2[[#This Row],[Product Code]],'Routing data'!$A$2:$W$470,14,FALSE),VLOOKUP(Table2[[#This Row],[Product Code]],'Routing data'!$A$2:$W$470,4,FALSE))</f>
        <v>3</v>
      </c>
      <c r="BK856" s="39">
        <f>VLOOKUP(Table2[[#This Row],[Product Code]],'Routing data'!A$4:W$524,16,FALSE)</f>
        <v>0</v>
      </c>
      <c r="BL856" s="42" t="str">
        <f>IF(Table2[[#This Row],[Milling Required]]=0,"x",IF(AT856="Pattern",B856-10,B856-4))</f>
        <v>x</v>
      </c>
      <c r="BM856" s="42">
        <f>IF(Table2[[#This Row],[Punching Required]]=0,"x",IF(AT856="Pattern",B856-8,B856-2))</f>
        <v>43474</v>
      </c>
      <c r="BN856" s="42">
        <f t="shared" si="162"/>
        <v>43473</v>
      </c>
      <c r="BO856" s="39" t="str">
        <f>IF(Table2[[#This Row],[Milling]]="x","x",Table2[[#This Row],[Total Sections]]*2)</f>
        <v>x</v>
      </c>
      <c r="BP856" s="39">
        <f>IF(Table2[[#This Row],[Punching]]="x","x",Table2[Total Sections]*2)</f>
        <v>4</v>
      </c>
      <c r="BQ856" s="39">
        <f>IF(Table2[[#This Row],[Pattern]]="Pattern",Table2[Total Sections]*3,Table2[Total Sections]*1.5)</f>
        <v>3</v>
      </c>
      <c r="BR856" s="42"/>
      <c r="BS856" s="42">
        <f ca="1">TODAY()</f>
        <v>43467</v>
      </c>
      <c r="BT856" s="42"/>
      <c r="BU856" s="39"/>
      <c r="BV856" s="39" t="str">
        <f>_xlfn.IFNA(VLOOKUP(Table2[[#This Row],[Job-no]],Table4[],16,FALSE),"Ready")</f>
        <v/>
      </c>
      <c r="BW856" s="39" t="str">
        <f>_xlfn.IFNA(VLOOKUP(Table2[[#This Row],[Job-no]],Table4[],21,FALSE),"Ready")</f>
        <v/>
      </c>
      <c r="BX856" s="39" t="b">
        <f>_xlfn.IFNA(VLOOKUP(Table2[[#This Row],[Job-no]],Table4[],10,FALSE),TRUE)</f>
        <v>0</v>
      </c>
      <c r="BY856" s="39" t="str">
        <f>_xlfn.IFNA(VLOOKUP(Table2[[#This Row],[Job-no]],Table4[],22,FALSE),"Ready")</f>
        <v/>
      </c>
      <c r="BZ856" s="120">
        <f t="shared" si="163"/>
        <v>43476</v>
      </c>
      <c r="CA856" s="120" t="str">
        <f ca="1">IF(OR(Table2[[#This Row],[Saw Date]]=TODAY(),Table2[[#This Row],[Saw Date]]=TODAY()+1), Table2[[#This Row],[Saw Date]],IF(Table2[[#This Row],[Extrusion cut double saw]],"Done",""))</f>
        <v/>
      </c>
      <c r="CB856" s="120" t="str">
        <f ca="1">IF(OR(Table2[[#This Row],[Lens Date]]=TODAY(),Table2[[#This Row],[Lens Date]]=TODAY()+1), Table2[[#This Row],[Lens Date]],IF(Table2[[#This Row],[MSLens]]="Done","Done",""))</f>
        <v/>
      </c>
      <c r="CC856" s="120" t="str">
        <f ca="1">IF(OR(Table2[[#This Row],[Milling Date]]=TODAY(),Table2[[#This Row],[Milling Date]]=TODAY()+1), Table2[[#This Row],[Milling Date]],IF(Table2[[#This Row],[CNC Holes]]="Ready","Done",""))</f>
        <v/>
      </c>
      <c r="CD856" s="120" t="str">
        <f ca="1">IF(OR(Table2[[#This Row],[Welding Date]]=TODAY(),Table2[[#This Row],[Welding Date]]=TODAY()+1), Table2[[#This Row],[Welding Date]],IF(Table2[[#This Row],[Welding Corners]]="Ready","Done",""))</f>
        <v/>
      </c>
      <c r="CE856" s="120">
        <f ca="1">IF(OR(Table2[[#This Row],[Puching Date]]=TODAY(),Table2[[#This Row],[Puching Date]]=TODAY()+1), Table2[[#This Row],[Puching Date]],IF(Table2[[#This Row],[Punch Holes]]="Ready","Done",""))</f>
        <v>43467</v>
      </c>
      <c r="CF856" s="120" t="str">
        <f ca="1">IF(OR(Table2[[#This Row],[Housing Date2]]=TODAY(),Table2[[#This Row],[Housing Date2]]=TODAY()+1),Table2[[#This Row],[Housing Date2]],IF(Table2[[#This Row],[Body Assembly]],"Done",""))</f>
        <v/>
      </c>
      <c r="CG856" s="120" t="str">
        <f>_xlfn.IFNA(VLOOKUP(Table2[[#This Row],[Job-no]],Table4[],7,FALSE),"Done")</f>
        <v>Scheduled/Released</v>
      </c>
    </row>
    <row r="857" spans="1:85" x14ac:dyDescent="0.25">
      <c r="A857" t="str">
        <f>_xlfn.CONCAT(Table2[[#This Row],[Order]],"-",Table2[[#This Row],[Line]])</f>
        <v>76597-3</v>
      </c>
      <c r="B857" s="5">
        <v>43476</v>
      </c>
      <c r="C857" s="8">
        <v>76597</v>
      </c>
      <c r="D857" s="3" t="s">
        <v>4227</v>
      </c>
      <c r="E857" s="8">
        <v>3</v>
      </c>
      <c r="F857" s="8">
        <v>1</v>
      </c>
      <c r="G857" s="3" t="s">
        <v>42</v>
      </c>
      <c r="H857" s="8">
        <v>1</v>
      </c>
      <c r="I857" s="43" t="b">
        <v>0</v>
      </c>
      <c r="J857" s="43" t="b">
        <v>0</v>
      </c>
      <c r="K857" t="s">
        <v>114</v>
      </c>
      <c r="L857" s="43" t="b">
        <v>0</v>
      </c>
      <c r="M857" s="43" t="b">
        <v>0</v>
      </c>
      <c r="N857" s="43" t="b">
        <v>0</v>
      </c>
      <c r="O857" t="s">
        <v>114</v>
      </c>
      <c r="P857" t="s">
        <v>114</v>
      </c>
      <c r="Q857" t="s">
        <v>114</v>
      </c>
      <c r="R857" t="s">
        <v>114</v>
      </c>
      <c r="S857" t="s">
        <v>114</v>
      </c>
      <c r="T857" t="s">
        <v>114</v>
      </c>
      <c r="U857" t="s">
        <v>114</v>
      </c>
      <c r="V857" t="s">
        <v>114</v>
      </c>
      <c r="W857" s="5">
        <v>43473</v>
      </c>
      <c r="X857" s="3" t="s">
        <v>151</v>
      </c>
      <c r="Y857" s="3"/>
      <c r="Z857" s="3" t="s">
        <v>4839</v>
      </c>
      <c r="AA857" s="3" t="s">
        <v>114</v>
      </c>
      <c r="AB857" s="3" t="s">
        <v>74</v>
      </c>
      <c r="AC857" s="8">
        <v>12</v>
      </c>
      <c r="AD857" s="3" t="s">
        <v>5967</v>
      </c>
      <c r="AE857" s="4" t="s">
        <v>5968</v>
      </c>
      <c r="AF857" s="3"/>
      <c r="AG857" s="3" t="s">
        <v>114</v>
      </c>
      <c r="AH857" s="8">
        <v>1</v>
      </c>
      <c r="AI857" s="3" t="s">
        <v>74</v>
      </c>
      <c r="AJ857" t="s">
        <v>114</v>
      </c>
      <c r="AK857" t="s">
        <v>114</v>
      </c>
      <c r="AL857" s="43" t="b">
        <v>0</v>
      </c>
      <c r="AM857" s="3"/>
      <c r="AN857" s="3"/>
      <c r="AO857" s="43" t="b">
        <v>0</v>
      </c>
      <c r="AP857" s="3" t="b">
        <v>0</v>
      </c>
      <c r="AQ857" s="3">
        <f>VLOOKUP(Table2[[#This Row],[Job-no]],Table3[],26,FALSE)</f>
        <v>1252</v>
      </c>
      <c r="AR857" t="str">
        <f t="shared" si="159"/>
        <v>B6PRLED</v>
      </c>
      <c r="AS857" t="str">
        <f>VLOOKUP(AR857,Table1[],4,0)</f>
        <v>recessed</v>
      </c>
      <c r="AT857">
        <f>IF(BD857&gt;0,"Pattern",VLOOKUP(AR857,Table1[],5,0))</f>
        <v>0</v>
      </c>
      <c r="AU857" s="34">
        <f>IF(AT857="Pattern",WORKDAY(Table2[[#This Row],[Scheduled Ship Date]],-10),WORKDAY(Table2[[#This Row],[Scheduled Ship Date]],-4))</f>
        <v>43472</v>
      </c>
      <c r="AV857">
        <f>IF(Table2[[#This Row],[Extrusion cut double saw]]=TRUE,IF(O857="ToDo",IF(AT857="Pattern",Table2[[#This Row],[Total Sections]]*0.4,Table2[[#This Row],[Total Sections]]*0.12),0),IF(AT857="Pattern",Table2[[#This Row],[Total Sections]]*4,Table2[[#This Row],[Total Sections]]*1.2))</f>
        <v>1.2</v>
      </c>
      <c r="AW857" s="42">
        <f t="shared" ca="1" si="164"/>
        <v>43469</v>
      </c>
      <c r="AX857" s="42">
        <f>IF(AT857="Pattern",Table2[[#This Row],[Scheduled Ship Date]]-2,Table2[[#This Row],[Scheduled Ship Date]]-3)</f>
        <v>43473</v>
      </c>
      <c r="AY857">
        <f>IF(Table2[[#This Row],[Pattern]]="Pattern",Table2[[#This Row],[Total Sections]]*4.82,Table2[[#This Row],[Total Sections]]*0.5)</f>
        <v>0.5</v>
      </c>
      <c r="AZ857" s="42">
        <f t="shared" ca="1" si="165"/>
        <v>43469</v>
      </c>
      <c r="BA857" s="39">
        <f>((Table2[Total Sections]/Table2[Open Qty])-1)*Table2[Open Qty]*12.96</f>
        <v>0</v>
      </c>
      <c r="BB857" s="39"/>
      <c r="BC857" s="39" t="str">
        <f t="shared" si="160"/>
        <v>B6PRLED-800-80-35-RG3-11'-W-UNV-DP-1-DF-TS(2)</v>
      </c>
      <c r="BD857" s="39">
        <f t="shared" si="161"/>
        <v>0</v>
      </c>
      <c r="BE857" s="39" t="b">
        <f>_xlfn.IFNA(VLOOKUP(Table2[[#This Row],[Job-no]],Table4[],9,FALSE),TRUE)</f>
        <v>0</v>
      </c>
      <c r="BF857" t="str">
        <f>VLOOKUP(AR857,Table1[],3,0)</f>
        <v>B6LED</v>
      </c>
      <c r="BG857" s="39" t="b">
        <f>_xlfn.IFNA(VLOOKUP(Table2[[#This Row],[Job-no]],Table4[],14,FALSE),TRUE)</f>
        <v>0</v>
      </c>
      <c r="BH857" s="39" t="str">
        <f>_xlfn.IFNA(VLOOKUP(Table2[[#This Row],[Job-no]],Table4[],11,FALSE),"Done")</f>
        <v/>
      </c>
      <c r="BI857" s="39">
        <f>IF(Table2[[#This Row],[Pattern]]="Pattern",VLOOKUP(Table2[[#This Row],[Product Code]],'Routing data'!$A$2:$W$470,13,FALSE),VLOOKUP(Table2[[#This Row],[Product Code]],'Routing data'!$A$2:$W$470,3,FALSE))</f>
        <v>0</v>
      </c>
      <c r="BJ857" s="39">
        <f>IF(Table2[[#This Row],[Pattern]]="Pattern",VLOOKUP(Table2[[#This Row],[Product Code]],'Routing data'!$A$2:$W$470,14,FALSE),VLOOKUP(Table2[[#This Row],[Product Code]],'Routing data'!$A$2:$W$470,4,FALSE))</f>
        <v>3</v>
      </c>
      <c r="BK857" s="39">
        <f>VLOOKUP(Table2[[#This Row],[Product Code]],'Routing data'!A$4:W$524,16,FALSE)</f>
        <v>0</v>
      </c>
      <c r="BL857" s="42" t="str">
        <f>IF(Table2[[#This Row],[Milling Required]]=0,"x",IF(AT857="Pattern",B857-10,B857-4))</f>
        <v>x</v>
      </c>
      <c r="BM857" s="42">
        <f>IF(Table2[[#This Row],[Punching Required]]=0,"x",IF(AT857="Pattern",B857-8,B857-2))</f>
        <v>43474</v>
      </c>
      <c r="BN857" s="42">
        <f t="shared" si="162"/>
        <v>43473</v>
      </c>
      <c r="BO857" s="39" t="str">
        <f>IF(Table2[[#This Row],[Milling]]="x","x",Table2[[#This Row],[Total Sections]]*2)</f>
        <v>x</v>
      </c>
      <c r="BP857" s="39">
        <f>IF(Table2[[#This Row],[Punching]]="x","x",Table2[Total Sections]*2)</f>
        <v>2</v>
      </c>
      <c r="BQ857" s="39">
        <f>IF(Table2[[#This Row],[Pattern]]="Pattern",Table2[Total Sections]*3,Table2[Total Sections]*1.5)</f>
        <v>1.5</v>
      </c>
      <c r="BR857" s="42"/>
      <c r="BS857" s="42">
        <f ca="1">TODAY()</f>
        <v>43467</v>
      </c>
      <c r="BT857" s="42"/>
      <c r="BU857" s="39"/>
      <c r="BV857" s="39" t="str">
        <f>_xlfn.IFNA(VLOOKUP(Table2[[#This Row],[Job-no]],Table4[],16,FALSE),"Ready")</f>
        <v/>
      </c>
      <c r="BW857" s="39" t="str">
        <f>_xlfn.IFNA(VLOOKUP(Table2[[#This Row],[Job-no]],Table4[],21,FALSE),"Ready")</f>
        <v/>
      </c>
      <c r="BX857" s="39" t="b">
        <f>_xlfn.IFNA(VLOOKUP(Table2[[#This Row],[Job-no]],Table4[],10,FALSE),TRUE)</f>
        <v>0</v>
      </c>
      <c r="BY857" s="39" t="str">
        <f>_xlfn.IFNA(VLOOKUP(Table2[[#This Row],[Job-no]],Table4[],22,FALSE),"Ready")</f>
        <v/>
      </c>
      <c r="BZ857" s="120">
        <f t="shared" si="163"/>
        <v>43476</v>
      </c>
      <c r="CA857" s="120" t="str">
        <f ca="1">IF(OR(Table2[[#This Row],[Saw Date]]=TODAY(),Table2[[#This Row],[Saw Date]]=TODAY()+1), Table2[[#This Row],[Saw Date]],IF(Table2[[#This Row],[Extrusion cut double saw]],"Done",""))</f>
        <v/>
      </c>
      <c r="CB857" s="120" t="str">
        <f ca="1">IF(OR(Table2[[#This Row],[Lens Date]]=TODAY(),Table2[[#This Row],[Lens Date]]=TODAY()+1), Table2[[#This Row],[Lens Date]],IF(Table2[[#This Row],[MSLens]]="Done","Done",""))</f>
        <v/>
      </c>
      <c r="CC857" s="120" t="str">
        <f ca="1">IF(OR(Table2[[#This Row],[Milling Date]]=TODAY(),Table2[[#This Row],[Milling Date]]=TODAY()+1), Table2[[#This Row],[Milling Date]],IF(Table2[[#This Row],[CNC Holes]]="Ready","Done",""))</f>
        <v/>
      </c>
      <c r="CD857" s="120" t="str">
        <f ca="1">IF(OR(Table2[[#This Row],[Welding Date]]=TODAY(),Table2[[#This Row],[Welding Date]]=TODAY()+1), Table2[[#This Row],[Welding Date]],IF(Table2[[#This Row],[Welding Corners]]="Ready","Done",""))</f>
        <v/>
      </c>
      <c r="CE857" s="120">
        <f ca="1">IF(OR(Table2[[#This Row],[Puching Date]]=TODAY(),Table2[[#This Row],[Puching Date]]=TODAY()+1), Table2[[#This Row],[Puching Date]],IF(Table2[[#This Row],[Punch Holes]]="Ready","Done",""))</f>
        <v>43467</v>
      </c>
      <c r="CF857" s="120" t="str">
        <f ca="1">IF(OR(Table2[[#This Row],[Housing Date2]]=TODAY(),Table2[[#This Row],[Housing Date2]]=TODAY()+1),Table2[[#This Row],[Housing Date2]],IF(Table2[[#This Row],[Body Assembly]],"Done",""))</f>
        <v/>
      </c>
      <c r="CG857" s="120" t="str">
        <f>_xlfn.IFNA(VLOOKUP(Table2[[#This Row],[Job-no]],Table4[],7,FALSE),"Done")</f>
        <v>Scheduled/Released</v>
      </c>
    </row>
    <row r="858" spans="1:85" x14ac:dyDescent="0.25">
      <c r="A858" s="39" t="str">
        <f>_xlfn.CONCAT(Table2[[#This Row],[Order]],"-",Table2[[#This Row],[Line]])</f>
        <v>76641-2</v>
      </c>
      <c r="B858" s="5">
        <v>43476</v>
      </c>
      <c r="C858" s="8">
        <v>76641</v>
      </c>
      <c r="D858" s="3" t="s">
        <v>3008</v>
      </c>
      <c r="E858" s="8">
        <v>2</v>
      </c>
      <c r="F858" s="8">
        <v>1</v>
      </c>
      <c r="G858" s="3" t="s">
        <v>42</v>
      </c>
      <c r="H858" s="8">
        <v>22</v>
      </c>
      <c r="I858" s="43" t="b">
        <v>0</v>
      </c>
      <c r="J858" s="43" t="b">
        <v>0</v>
      </c>
      <c r="K858" t="s">
        <v>114</v>
      </c>
      <c r="L858" s="43" t="b">
        <v>0</v>
      </c>
      <c r="M858" s="43" t="b">
        <v>0</v>
      </c>
      <c r="N858" s="43" t="b">
        <v>0</v>
      </c>
      <c r="O858" t="s">
        <v>114</v>
      </c>
      <c r="P858" t="s">
        <v>114</v>
      </c>
      <c r="Q858" t="s">
        <v>114</v>
      </c>
      <c r="R858" t="s">
        <v>114</v>
      </c>
      <c r="S858" t="s">
        <v>114</v>
      </c>
      <c r="T858" t="s">
        <v>114</v>
      </c>
      <c r="U858" t="s">
        <v>114</v>
      </c>
      <c r="V858" t="s">
        <v>114</v>
      </c>
      <c r="W858" s="5">
        <v>43473</v>
      </c>
      <c r="X858" s="3" t="s">
        <v>151</v>
      </c>
      <c r="Y858" s="3"/>
      <c r="Z858" s="3" t="s">
        <v>2197</v>
      </c>
      <c r="AA858" s="3" t="s">
        <v>114</v>
      </c>
      <c r="AB858" s="3" t="s">
        <v>74</v>
      </c>
      <c r="AC858" s="8">
        <v>7</v>
      </c>
      <c r="AD858" s="3" t="s">
        <v>5967</v>
      </c>
      <c r="AE858" s="4" t="s">
        <v>5968</v>
      </c>
      <c r="AF858" s="3"/>
      <c r="AG858" s="3" t="s">
        <v>114</v>
      </c>
      <c r="AH858" s="8">
        <v>22</v>
      </c>
      <c r="AI858" s="3" t="s">
        <v>74</v>
      </c>
      <c r="AJ858" t="s">
        <v>114</v>
      </c>
      <c r="AK858" t="s">
        <v>114</v>
      </c>
      <c r="AL858" s="43" t="b">
        <v>0</v>
      </c>
      <c r="AM858" s="3"/>
      <c r="AN858" s="3"/>
      <c r="AO858" s="43" t="b">
        <v>0</v>
      </c>
      <c r="AP858" s="3" t="b">
        <v>0</v>
      </c>
      <c r="AQ858" s="3">
        <f>VLOOKUP(Table2[[#This Row],[Job-no]],Table3[],26,FALSE)</f>
        <v>8519.3019999999997</v>
      </c>
      <c r="AR858" t="str">
        <f t="shared" si="159"/>
        <v>SKPLED</v>
      </c>
      <c r="AS858" t="str">
        <f>VLOOKUP(AR858,Table1[],4,0)</f>
        <v>Grid LED</v>
      </c>
      <c r="AT858">
        <f>IF(BD858&gt;0,"Pattern",VLOOKUP(AR858,Table1[],5,0))</f>
        <v>0</v>
      </c>
      <c r="AU858" s="34">
        <f>IF(AT858="Pattern",WORKDAY(Table2[[#This Row],[Scheduled Ship Date]],-10),WORKDAY(Table2[[#This Row],[Scheduled Ship Date]],-4))</f>
        <v>43472</v>
      </c>
      <c r="AV858" s="39">
        <f>IF(Table2[[#This Row],[Extrusion cut double saw]]=TRUE,IF(O858="ToDo",IF(AT858="Pattern",Table2[[#This Row],[Total Sections]]*0.4,Table2[[#This Row],[Total Sections]]*0.12),0),IF(AT858="Pattern",Table2[[#This Row],[Total Sections]]*4,Table2[[#This Row],[Total Sections]]*1.2))</f>
        <v>26.4</v>
      </c>
      <c r="AX858" s="42">
        <f>IF(AT858="Pattern",Table2[[#This Row],[Scheduled Ship Date]]-2,Table2[[#This Row],[Scheduled Ship Date]]-3)</f>
        <v>43473</v>
      </c>
      <c r="AY858" s="39">
        <f>IF(Table2[[#This Row],[Pattern]]="Pattern",Table2[[#This Row],[Total Sections]]*4.82,Table2[[#This Row],[Total Sections]]*0.5)</f>
        <v>11</v>
      </c>
      <c r="AZ858" s="42"/>
      <c r="BA858" s="39">
        <f>((Table2[Total Sections]/Table2[Open Qty])-1)*Table2[Open Qty]*12.96</f>
        <v>0</v>
      </c>
      <c r="BB858" s="39"/>
      <c r="BC858" s="39" t="str">
        <f t="shared" si="160"/>
        <v>SKPLED-22-2800-80-35-FL-W-277-DP-1-TB15</v>
      </c>
      <c r="BD858" s="39">
        <f t="shared" si="161"/>
        <v>0</v>
      </c>
      <c r="BE858" s="39" t="b">
        <f>_xlfn.IFNA(VLOOKUP(Table2[[#This Row],[Job-no]],Table4[],9,FALSE),TRUE)</f>
        <v>0</v>
      </c>
      <c r="BF858" s="39"/>
      <c r="BG858" s="39" t="b">
        <f>_xlfn.IFNA(VLOOKUP(Table2[[#This Row],[Job-no]],Table4[],14,FALSE),TRUE)</f>
        <v>0</v>
      </c>
      <c r="BH858" s="39" t="str">
        <f>_xlfn.IFNA(VLOOKUP(Table2[[#This Row],[Job-no]],Table4[],11,FALSE),"Done")</f>
        <v/>
      </c>
      <c r="BI858" s="39">
        <f>IF(Table2[[#This Row],[Pattern]]="Pattern",VLOOKUP(Table2[[#This Row],[Product Code]],'Routing data'!$A$2:$W$470,13,FALSE),VLOOKUP(Table2[[#This Row],[Product Code]],'Routing data'!$A$2:$W$470,3,FALSE))</f>
        <v>0</v>
      </c>
      <c r="BJ858" s="39">
        <f>IF(Table2[[#This Row],[Pattern]]="Pattern",VLOOKUP(Table2[[#This Row],[Product Code]],'Routing data'!$A$2:$W$470,14,FALSE),VLOOKUP(Table2[[#This Row],[Product Code]],'Routing data'!$A$2:$W$470,4,FALSE))</f>
        <v>0</v>
      </c>
      <c r="BK858" s="39">
        <f>VLOOKUP(Table2[[#This Row],[Product Code]],'Routing data'!A$4:W$524,16,FALSE)</f>
        <v>5</v>
      </c>
      <c r="BL858" s="42" t="str">
        <f>IF(Table2[[#This Row],[Milling Required]]=0,"x",IF(AT858="Pattern",B858-10,B858-4))</f>
        <v>x</v>
      </c>
      <c r="BM858" s="42" t="str">
        <f>IF(Table2[[#This Row],[Punching Required]]=0,"x",IF(AT858="Pattern",B858-8,B858-2))</f>
        <v>x</v>
      </c>
      <c r="BN858" s="42">
        <f t="shared" si="162"/>
        <v>43473</v>
      </c>
      <c r="BO858" s="39" t="str">
        <f>IF(Table2[[#This Row],[Milling]]="x","x",Table2[[#This Row],[Total Sections]]*2)</f>
        <v>x</v>
      </c>
      <c r="BP858" s="39" t="str">
        <f>IF(Table2[[#This Row],[Punching]]="x","x",Table2[Total Sections]*2)</f>
        <v>x</v>
      </c>
      <c r="BQ858" s="39">
        <f>IF(Table2[[#This Row],[Pattern]]="Pattern",Table2[Total Sections]*3,Table2[Total Sections]*1.5)</f>
        <v>33</v>
      </c>
      <c r="BR858" s="42"/>
      <c r="BS858" s="39"/>
      <c r="BT858" s="39"/>
      <c r="BU858" s="39"/>
      <c r="BV858" s="39" t="str">
        <f>_xlfn.IFNA(VLOOKUP(Table2[[#This Row],[Job-no]],Table4[],16,FALSE),"Ready")</f>
        <v/>
      </c>
      <c r="BW858" s="39" t="str">
        <f>_xlfn.IFNA(VLOOKUP(Table2[[#This Row],[Job-no]],Table4[],21,FALSE),"Ready")</f>
        <v/>
      </c>
      <c r="BX858" s="39" t="b">
        <f>_xlfn.IFNA(VLOOKUP(Table2[[#This Row],[Job-no]],Table4[],10,FALSE),TRUE)</f>
        <v>0</v>
      </c>
      <c r="BY858" s="39" t="str">
        <f>_xlfn.IFNA(VLOOKUP(Table2[[#This Row],[Job-no]],Table4[],22,FALSE),"Ready")</f>
        <v/>
      </c>
      <c r="BZ858" s="120">
        <f t="shared" si="163"/>
        <v>43476</v>
      </c>
      <c r="CA858" s="120" t="str">
        <f ca="1">IF(OR(Table2[[#This Row],[Saw Date]]=TODAY(),Table2[[#This Row],[Saw Date]]=TODAY()+1), Table2[[#This Row],[Saw Date]],IF(Table2[[#This Row],[Extrusion cut double saw]],"Done",""))</f>
        <v/>
      </c>
      <c r="CB858" s="120" t="str">
        <f ca="1">IF(OR(Table2[[#This Row],[Lens Date]]=TODAY(),Table2[[#This Row],[Lens Date]]=TODAY()+1), Table2[[#This Row],[Lens Date]],IF(Table2[[#This Row],[MSLens]]="Done","Done",""))</f>
        <v/>
      </c>
      <c r="CC858" s="120" t="str">
        <f ca="1">IF(OR(Table2[[#This Row],[Milling Date]]=TODAY(),Table2[[#This Row],[Milling Date]]=TODAY()+1), Table2[[#This Row],[Milling Date]],IF(Table2[[#This Row],[CNC Holes]]="Ready","Done",""))</f>
        <v/>
      </c>
      <c r="CD858" s="120" t="str">
        <f ca="1">IF(OR(Table2[[#This Row],[Welding Date]]=TODAY(),Table2[[#This Row],[Welding Date]]=TODAY()+1), Table2[[#This Row],[Welding Date]],IF(Table2[[#This Row],[Welding Corners]]="Ready","Done",""))</f>
        <v/>
      </c>
      <c r="CE858" s="120" t="str">
        <f ca="1">IF(OR(Table2[[#This Row],[Puching Date]]=TODAY(),Table2[[#This Row],[Puching Date]]=TODAY()+1), Table2[[#This Row],[Puching Date]],IF(Table2[[#This Row],[Punch Holes]]="Ready","Done",""))</f>
        <v/>
      </c>
      <c r="CF858" s="120" t="str">
        <f ca="1">IF(OR(Table2[[#This Row],[Housing Date2]]=TODAY(),Table2[[#This Row],[Housing Date2]]=TODAY()+1),Table2[[#This Row],[Housing Date2]],IF(Table2[[#This Row],[Body Assembly]],"Done",""))</f>
        <v/>
      </c>
      <c r="CG858" s="120" t="str">
        <f>_xlfn.IFNA(VLOOKUP(Table2[[#This Row],[Job-no]],Table4[],7,FALSE),"Done")</f>
        <v>Scheduled/Released</v>
      </c>
    </row>
    <row r="859" spans="1:85" x14ac:dyDescent="0.25">
      <c r="A859" s="39" t="str">
        <f>_xlfn.CONCAT(Table2[[#This Row],[Order]],"-",Table2[[#This Row],[Line]])</f>
        <v>76645-1</v>
      </c>
      <c r="B859" s="1">
        <v>43476</v>
      </c>
      <c r="C859" s="10">
        <v>76645</v>
      </c>
      <c r="D859" s="7" t="s">
        <v>3923</v>
      </c>
      <c r="E859" s="10">
        <v>1</v>
      </c>
      <c r="F859" s="10">
        <v>1</v>
      </c>
      <c r="G859" s="7" t="s">
        <v>165</v>
      </c>
      <c r="H859" s="10">
        <v>19</v>
      </c>
      <c r="I859" s="43" t="b">
        <v>1</v>
      </c>
      <c r="J859" s="43" t="b">
        <v>0</v>
      </c>
      <c r="K859" t="s">
        <v>114</v>
      </c>
      <c r="L859" s="43" t="b">
        <v>0</v>
      </c>
      <c r="M859" s="43" t="b">
        <v>0</v>
      </c>
      <c r="N859" s="43" t="b">
        <v>1</v>
      </c>
      <c r="O859" t="s">
        <v>114</v>
      </c>
      <c r="P859" t="s">
        <v>114</v>
      </c>
      <c r="Q859" t="s">
        <v>114</v>
      </c>
      <c r="R859" t="s">
        <v>114</v>
      </c>
      <c r="S859" t="s">
        <v>114</v>
      </c>
      <c r="T859" t="s">
        <v>114</v>
      </c>
      <c r="U859" t="s">
        <v>114</v>
      </c>
      <c r="V859" t="s">
        <v>114</v>
      </c>
      <c r="W859" s="5">
        <v>43473</v>
      </c>
      <c r="X859" s="7" t="s">
        <v>151</v>
      </c>
      <c r="Y859" s="7"/>
      <c r="Z859" s="7" t="s">
        <v>127</v>
      </c>
      <c r="AA859" s="7" t="s">
        <v>114</v>
      </c>
      <c r="AB859" s="7" t="s">
        <v>74</v>
      </c>
      <c r="AC859" s="10">
        <v>4</v>
      </c>
      <c r="AD859" s="3" t="s">
        <v>5967</v>
      </c>
      <c r="AE859" s="4" t="s">
        <v>5968</v>
      </c>
      <c r="AF859" s="7"/>
      <c r="AG859" s="7" t="s">
        <v>114</v>
      </c>
      <c r="AH859" s="10">
        <v>19</v>
      </c>
      <c r="AI859" s="3" t="s">
        <v>74</v>
      </c>
      <c r="AJ859" t="s">
        <v>114</v>
      </c>
      <c r="AK859" t="s">
        <v>114</v>
      </c>
      <c r="AL859" s="43" t="b">
        <v>0</v>
      </c>
      <c r="AM859" s="3"/>
      <c r="AN859" s="3"/>
      <c r="AO859" s="43" t="b">
        <v>0</v>
      </c>
      <c r="AP859" s="3" t="b">
        <v>0</v>
      </c>
      <c r="AQ859" s="3">
        <f>VLOOKUP(Table2[[#This Row],[Job-no]],Table3[],26,FALSE)</f>
        <v>6080</v>
      </c>
      <c r="AR859" t="str">
        <f t="shared" si="159"/>
        <v>BMRLED</v>
      </c>
      <c r="AS859" t="str">
        <f>VLOOKUP(AR859,Table1[],4,0)</f>
        <v>recessed</v>
      </c>
      <c r="AT859">
        <f>IF(BD859&gt;0,"Pattern",VLOOKUP(AR859,Table1[],5,0))</f>
        <v>0</v>
      </c>
      <c r="AU859" s="34">
        <f>IF(AT859="Pattern",WORKDAY(Table2[[#This Row],[Scheduled Ship Date]],-10),WORKDAY(Table2[[#This Row],[Scheduled Ship Date]],-4))</f>
        <v>43472</v>
      </c>
      <c r="AV859" s="39">
        <f>IF(Table2[[#This Row],[Extrusion cut double saw]]=TRUE,IF(O859="ToDo",IF(AT859="Pattern",Table2[[#This Row],[Total Sections]]*0.4,Table2[[#This Row],[Total Sections]]*0.12),0),IF(AT859="Pattern",Table2[[#This Row],[Total Sections]]*4,Table2[[#This Row],[Total Sections]]*1.2))</f>
        <v>0</v>
      </c>
      <c r="AX859" s="42">
        <f>IF(AT859="Pattern",Table2[[#This Row],[Scheduled Ship Date]]-2,Table2[[#This Row],[Scheduled Ship Date]]-3)</f>
        <v>43473</v>
      </c>
      <c r="AY859" s="39">
        <f>IF(Table2[[#This Row],[Pattern]]="Pattern",Table2[[#This Row],[Total Sections]]*4.82,Table2[[#This Row],[Total Sections]]*0.5)</f>
        <v>9.5</v>
      </c>
      <c r="AZ859" s="42">
        <f t="shared" ref="AZ859:AZ878" ca="1" si="166">TODAY()+2</f>
        <v>43469</v>
      </c>
      <c r="BA859" s="39">
        <f>((Table2[Total Sections]/Table2[Open Qty])-1)*Table2[Open Qty]*12.96</f>
        <v>0</v>
      </c>
      <c r="BB859" s="39"/>
      <c r="BC859" s="39" t="str">
        <f t="shared" si="160"/>
        <v>BMRLED-500-80-35-FL-4-W-UNV-DP-1-TG9</v>
      </c>
      <c r="BD859" s="39">
        <f t="shared" si="161"/>
        <v>0</v>
      </c>
      <c r="BE859" s="39" t="b">
        <f>_xlfn.IFNA(VLOOKUP(Table2[[#This Row],[Job-no]],Table4[],9,FALSE),TRUE)</f>
        <v>1</v>
      </c>
      <c r="BF859" s="39"/>
      <c r="BG859" s="39" t="b">
        <f>_xlfn.IFNA(VLOOKUP(Table2[[#This Row],[Job-no]],Table4[],14,FALSE),TRUE)</f>
        <v>1</v>
      </c>
      <c r="BH859" s="39" t="str">
        <f>_xlfn.IFNA(VLOOKUP(Table2[[#This Row],[Job-no]],Table4[],11,FALSE),"Done")</f>
        <v/>
      </c>
      <c r="BI859" s="39">
        <f>IF(Table2[[#This Row],[Pattern]]="Pattern",VLOOKUP(Table2[[#This Row],[Product Code]],'Routing data'!$A$2:$W$470,13,FALSE),VLOOKUP(Table2[[#This Row],[Product Code]],'Routing data'!$A$2:$W$470,3,FALSE))</f>
        <v>0</v>
      </c>
      <c r="BJ859" s="39">
        <f>IF(Table2[[#This Row],[Pattern]]="Pattern",VLOOKUP(Table2[[#This Row],[Product Code]],'Routing data'!$A$2:$W$470,14,FALSE),VLOOKUP(Table2[[#This Row],[Product Code]],'Routing data'!$A$2:$W$470,4,FALSE))</f>
        <v>3</v>
      </c>
      <c r="BK859" s="39">
        <f>VLOOKUP(Table2[[#This Row],[Product Code]],'Routing data'!A$4:W$524,16,FALSE)</f>
        <v>0</v>
      </c>
      <c r="BL859" s="42" t="str">
        <f>IF(Table2[[#This Row],[Milling Required]]=0,"x",IF(AT859="Pattern",B859-10,B859-4))</f>
        <v>x</v>
      </c>
      <c r="BM859" s="42">
        <f>IF(Table2[[#This Row],[Punching Required]]=0,"x",IF(AT859="Pattern",B859-8,B859-2))</f>
        <v>43474</v>
      </c>
      <c r="BN859" s="42">
        <f t="shared" si="162"/>
        <v>43473</v>
      </c>
      <c r="BO859" s="39" t="str">
        <f>IF(Table2[[#This Row],[Milling]]="x","x",Table2[[#This Row],[Total Sections]]*2)</f>
        <v>x</v>
      </c>
      <c r="BP859" s="39">
        <f>IF(Table2[[#This Row],[Punching]]="x","x",Table2[Total Sections]*2)</f>
        <v>38</v>
      </c>
      <c r="BQ859" s="39">
        <f>IF(Table2[[#This Row],[Pattern]]="Pattern",Table2[Total Sections]*3,Table2[Total Sections]*1.5)</f>
        <v>28.5</v>
      </c>
      <c r="BR859" s="39"/>
      <c r="BS859" s="42">
        <f ca="1">TODAY()</f>
        <v>43467</v>
      </c>
      <c r="BT859" s="39"/>
      <c r="BU859" s="39"/>
      <c r="BV859" s="39" t="str">
        <f>_xlfn.IFNA(VLOOKUP(Table2[[#This Row],[Job-no]],Table4[],16,FALSE),"Ready")</f>
        <v/>
      </c>
      <c r="BW859" s="39" t="str">
        <f>_xlfn.IFNA(VLOOKUP(Table2[[#This Row],[Job-no]],Table4[],21,FALSE),"Ready")</f>
        <v/>
      </c>
      <c r="BX859" s="39" t="b">
        <f>_xlfn.IFNA(VLOOKUP(Table2[[#This Row],[Job-no]],Table4[],10,FALSE),TRUE)</f>
        <v>0</v>
      </c>
      <c r="BY859" s="39" t="str">
        <f>_xlfn.IFNA(VLOOKUP(Table2[[#This Row],[Job-no]],Table4[],22,FALSE),"Ready")</f>
        <v/>
      </c>
      <c r="BZ859" s="120">
        <f t="shared" si="163"/>
        <v>43476</v>
      </c>
      <c r="CA859" s="120" t="str">
        <f ca="1">IF(OR(Table2[[#This Row],[Saw Date]]=TODAY(),Table2[[#This Row],[Saw Date]]=TODAY()+1), Table2[[#This Row],[Saw Date]],IF(Table2[[#This Row],[Extrusion cut double saw]],"Done",""))</f>
        <v>Done</v>
      </c>
      <c r="CB859" s="120" t="str">
        <f ca="1">IF(OR(Table2[[#This Row],[Lens Date]]=TODAY(),Table2[[#This Row],[Lens Date]]=TODAY()+1), Table2[[#This Row],[Lens Date]],IF(Table2[[#This Row],[MSLens]]="Done","Done",""))</f>
        <v/>
      </c>
      <c r="CC859" s="120" t="str">
        <f ca="1">IF(OR(Table2[[#This Row],[Milling Date]]=TODAY(),Table2[[#This Row],[Milling Date]]=TODAY()+1), Table2[[#This Row],[Milling Date]],IF(Table2[[#This Row],[CNC Holes]]="Ready","Done",""))</f>
        <v/>
      </c>
      <c r="CD859" s="120" t="str">
        <f ca="1">IF(OR(Table2[[#This Row],[Welding Date]]=TODAY(),Table2[[#This Row],[Welding Date]]=TODAY()+1), Table2[[#This Row],[Welding Date]],IF(Table2[[#This Row],[Welding Corners]]="Ready","Done",""))</f>
        <v/>
      </c>
      <c r="CE859" s="120">
        <f ca="1">IF(OR(Table2[[#This Row],[Puching Date]]=TODAY(),Table2[[#This Row],[Puching Date]]=TODAY()+1), Table2[[#This Row],[Puching Date]],IF(Table2[[#This Row],[Punch Holes]]="Ready","Done",""))</f>
        <v>43467</v>
      </c>
      <c r="CF859" s="120" t="str">
        <f ca="1">IF(OR(Table2[[#This Row],[Housing Date2]]=TODAY(),Table2[[#This Row],[Housing Date2]]=TODAY()+1),Table2[[#This Row],[Housing Date2]],IF(Table2[[#This Row],[Body Assembly]],"Done",""))</f>
        <v/>
      </c>
      <c r="CG859" s="120" t="str">
        <f>_xlfn.IFNA(VLOOKUP(Table2[[#This Row],[Job-no]],Table4[],7,FALSE),"Done")</f>
        <v>Machine Shop Started</v>
      </c>
    </row>
    <row r="860" spans="1:85" x14ac:dyDescent="0.25">
      <c r="A860" t="str">
        <f>_xlfn.CONCAT(Table2[[#This Row],[Order]],"-",Table2[[#This Row],[Line]])</f>
        <v>76645-2</v>
      </c>
      <c r="B860" s="1">
        <v>43476</v>
      </c>
      <c r="C860" s="10">
        <v>76645</v>
      </c>
      <c r="D860" s="7" t="s">
        <v>3925</v>
      </c>
      <c r="E860" s="10">
        <v>2</v>
      </c>
      <c r="F860" s="10">
        <v>1</v>
      </c>
      <c r="G860" s="7" t="s">
        <v>165</v>
      </c>
      <c r="H860" s="10">
        <v>5</v>
      </c>
      <c r="I860" s="43" t="b">
        <v>1</v>
      </c>
      <c r="J860" s="43" t="b">
        <v>0</v>
      </c>
      <c r="K860" t="s">
        <v>114</v>
      </c>
      <c r="L860" s="43" t="b">
        <v>0</v>
      </c>
      <c r="M860" s="43" t="b">
        <v>0</v>
      </c>
      <c r="N860" s="43" t="b">
        <v>1</v>
      </c>
      <c r="O860" t="s">
        <v>114</v>
      </c>
      <c r="P860" t="s">
        <v>114</v>
      </c>
      <c r="Q860" t="s">
        <v>114</v>
      </c>
      <c r="R860" t="s">
        <v>114</v>
      </c>
      <c r="S860" t="s">
        <v>114</v>
      </c>
      <c r="T860" t="s">
        <v>114</v>
      </c>
      <c r="U860" t="s">
        <v>114</v>
      </c>
      <c r="V860" t="s">
        <v>114</v>
      </c>
      <c r="W860" s="5">
        <v>43473</v>
      </c>
      <c r="X860" s="7" t="s">
        <v>151</v>
      </c>
      <c r="Y860" s="7"/>
      <c r="Z860" s="7" t="s">
        <v>3972</v>
      </c>
      <c r="AA860" s="7" t="s">
        <v>114</v>
      </c>
      <c r="AB860" s="7" t="s">
        <v>74</v>
      </c>
      <c r="AC860" s="10">
        <v>4</v>
      </c>
      <c r="AD860" s="3" t="s">
        <v>5967</v>
      </c>
      <c r="AE860" s="4" t="s">
        <v>5968</v>
      </c>
      <c r="AF860" s="7"/>
      <c r="AG860" s="7" t="s">
        <v>114</v>
      </c>
      <c r="AH860" s="10">
        <v>5</v>
      </c>
      <c r="AI860" s="3" t="s">
        <v>74</v>
      </c>
      <c r="AJ860" t="s">
        <v>114</v>
      </c>
      <c r="AK860" t="s">
        <v>114</v>
      </c>
      <c r="AL860" s="43" t="b">
        <v>0</v>
      </c>
      <c r="AM860" s="3"/>
      <c r="AN860" s="3"/>
      <c r="AO860" s="43" t="b">
        <v>0</v>
      </c>
      <c r="AP860" s="3" t="b">
        <v>0</v>
      </c>
      <c r="AQ860" s="3">
        <f>VLOOKUP(Table2[[#This Row],[Job-no]],Table3[],26,FALSE)</f>
        <v>3600</v>
      </c>
      <c r="AR860" t="str">
        <f t="shared" si="159"/>
        <v>BMRLED</v>
      </c>
      <c r="AS860" t="str">
        <f>VLOOKUP(AR860,Table1[],4,0)</f>
        <v>recessed</v>
      </c>
      <c r="AT860">
        <f>IF(BD860&gt;0,"Pattern",VLOOKUP(AR860,Table1[],5,0))</f>
        <v>0</v>
      </c>
      <c r="AU860" s="34">
        <f>IF(AT860="Pattern",WORKDAY(Table2[[#This Row],[Scheduled Ship Date]],-10),WORKDAY(Table2[[#This Row],[Scheduled Ship Date]],-4))</f>
        <v>43472</v>
      </c>
      <c r="AV860">
        <f>IF(Table2[[#This Row],[Extrusion cut double saw]]=TRUE,IF(O860="ToDo",IF(AT860="Pattern",Table2[[#This Row],[Total Sections]]*0.4,Table2[[#This Row],[Total Sections]]*0.12),0),IF(AT860="Pattern",Table2[[#This Row],[Total Sections]]*4,Table2[[#This Row],[Total Sections]]*1.2))</f>
        <v>0</v>
      </c>
      <c r="AW860" s="42"/>
      <c r="AX860" s="42">
        <f>IF(AT860="Pattern",Table2[[#This Row],[Scheduled Ship Date]]-2,Table2[[#This Row],[Scheduled Ship Date]]-3)</f>
        <v>43473</v>
      </c>
      <c r="AY860">
        <f>IF(Table2[[#This Row],[Pattern]]="Pattern",Table2[[#This Row],[Total Sections]]*4.82,Table2[[#This Row],[Total Sections]]*0.5)</f>
        <v>2.5</v>
      </c>
      <c r="AZ860" s="42">
        <f t="shared" ca="1" si="166"/>
        <v>43469</v>
      </c>
      <c r="BA860" s="39">
        <f>((Table2[Total Sections]/Table2[Open Qty])-1)*Table2[Open Qty]*12.96</f>
        <v>0</v>
      </c>
      <c r="BB860" s="42"/>
      <c r="BC860" s="39" t="str">
        <f t="shared" si="160"/>
        <v>BMRLED-500-80-35-1.25M-8-W-UNV-DP-1-TB15</v>
      </c>
      <c r="BD860" s="39">
        <f t="shared" si="161"/>
        <v>0</v>
      </c>
      <c r="BE860" s="39" t="b">
        <f>_xlfn.IFNA(VLOOKUP(Table2[[#This Row],[Job-no]],Table4[],9,FALSE),TRUE)</f>
        <v>1</v>
      </c>
      <c r="BF860" t="str">
        <f>VLOOKUP(AR860,Table1[],3,0)</f>
        <v>B3LED</v>
      </c>
      <c r="BG860" s="39" t="b">
        <f>_xlfn.IFNA(VLOOKUP(Table2[[#This Row],[Job-no]],Table4[],14,FALSE),TRUE)</f>
        <v>1</v>
      </c>
      <c r="BH860" s="39" t="str">
        <f>_xlfn.IFNA(VLOOKUP(Table2[[#This Row],[Job-no]],Table4[],11,FALSE),"Done")</f>
        <v/>
      </c>
      <c r="BI860" s="39">
        <f>IF(Table2[[#This Row],[Pattern]]="Pattern",VLOOKUP(Table2[[#This Row],[Product Code]],'Routing data'!$A$2:$W$470,13,FALSE),VLOOKUP(Table2[[#This Row],[Product Code]],'Routing data'!$A$2:$W$470,3,FALSE))</f>
        <v>0</v>
      </c>
      <c r="BJ860" s="39">
        <f>IF(Table2[[#This Row],[Pattern]]="Pattern",VLOOKUP(Table2[[#This Row],[Product Code]],'Routing data'!$A$2:$W$470,14,FALSE),VLOOKUP(Table2[[#This Row],[Product Code]],'Routing data'!$A$2:$W$470,4,FALSE))</f>
        <v>3</v>
      </c>
      <c r="BK860" s="39">
        <f>VLOOKUP(Table2[[#This Row],[Product Code]],'Routing data'!A$4:W$524,16,FALSE)</f>
        <v>0</v>
      </c>
      <c r="BL860" s="42" t="str">
        <f>IF(Table2[[#This Row],[Milling Required]]=0,"x",IF(AT860="Pattern",B860-10,B860-4))</f>
        <v>x</v>
      </c>
      <c r="BM860" s="42">
        <f>IF(Table2[[#This Row],[Punching Required]]=0,"x",IF(AT860="Pattern",B860-8,B860-2))</f>
        <v>43474</v>
      </c>
      <c r="BN860" s="42">
        <f t="shared" si="162"/>
        <v>43473</v>
      </c>
      <c r="BO860" s="39" t="str">
        <f>IF(Table2[[#This Row],[Milling]]="x","x",Table2[[#This Row],[Total Sections]]*2)</f>
        <v>x</v>
      </c>
      <c r="BP860" s="39">
        <f>IF(Table2[[#This Row],[Punching]]="x","x",Table2[Total Sections]*2)</f>
        <v>10</v>
      </c>
      <c r="BQ860" s="39">
        <f>IF(Table2[[#This Row],[Pattern]]="Pattern",Table2[Total Sections]*3,Table2[Total Sections]*1.5)</f>
        <v>7.5</v>
      </c>
      <c r="BR860" s="42"/>
      <c r="BS860" s="42">
        <f ca="1">TODAY()</f>
        <v>43467</v>
      </c>
      <c r="BT860" s="42"/>
      <c r="BU860" s="39"/>
      <c r="BV860" s="122" t="str">
        <f>_xlfn.IFNA(VLOOKUP(Table2[[#This Row],[Job-no]],Table4[],16,FALSE),"Ready")</f>
        <v/>
      </c>
      <c r="BW860" s="122" t="str">
        <f>_xlfn.IFNA(VLOOKUP(Table2[[#This Row],[Job-no]],Table4[],21,FALSE),"Ready")</f>
        <v/>
      </c>
      <c r="BX860" s="39" t="b">
        <f>_xlfn.IFNA(VLOOKUP(Table2[[#This Row],[Job-no]],Table4[],10,FALSE),TRUE)</f>
        <v>0</v>
      </c>
      <c r="BY860" s="39" t="str">
        <f>_xlfn.IFNA(VLOOKUP(Table2[[#This Row],[Job-no]],Table4[],22,FALSE),"Ready")</f>
        <v/>
      </c>
      <c r="BZ860" s="120">
        <f t="shared" si="163"/>
        <v>43476</v>
      </c>
      <c r="CA860" s="120" t="str">
        <f ca="1">IF(OR(Table2[[#This Row],[Saw Date]]=TODAY(),Table2[[#This Row],[Saw Date]]=TODAY()+1), Table2[[#This Row],[Saw Date]],IF(Table2[[#This Row],[Extrusion cut double saw]],"Done",""))</f>
        <v>Done</v>
      </c>
      <c r="CB860" s="120" t="str">
        <f ca="1">IF(OR(Table2[[#This Row],[Lens Date]]=TODAY(),Table2[[#This Row],[Lens Date]]=TODAY()+1), Table2[[#This Row],[Lens Date]],IF(Table2[[#This Row],[MSLens]]="Done","Done",""))</f>
        <v/>
      </c>
      <c r="CC860" s="120" t="str">
        <f ca="1">IF(OR(Table2[[#This Row],[Milling Date]]=TODAY(),Table2[[#This Row],[Milling Date]]=TODAY()+1), Table2[[#This Row],[Milling Date]],IF(Table2[[#This Row],[CNC Holes]]="Ready","Done",""))</f>
        <v/>
      </c>
      <c r="CD860" s="120" t="str">
        <f ca="1">IF(OR(Table2[[#This Row],[Welding Date]]=TODAY(),Table2[[#This Row],[Welding Date]]=TODAY()+1), Table2[[#This Row],[Welding Date]],IF(Table2[[#This Row],[Welding Corners]]="Ready","Done",""))</f>
        <v/>
      </c>
      <c r="CE860" s="120">
        <f ca="1">IF(OR(Table2[[#This Row],[Puching Date]]=TODAY(),Table2[[#This Row],[Puching Date]]=TODAY()+1), Table2[[#This Row],[Puching Date]],IF(Table2[[#This Row],[Punch Holes]]="Ready","Done",""))</f>
        <v>43467</v>
      </c>
      <c r="CF860" s="120" t="str">
        <f ca="1">IF(OR(Table2[[#This Row],[Housing Date2]]=TODAY(),Table2[[#This Row],[Housing Date2]]=TODAY()+1),Table2[[#This Row],[Housing Date2]],IF(Table2[[#This Row],[Body Assembly]],"Done",""))</f>
        <v/>
      </c>
      <c r="CG860" s="120" t="str">
        <f>_xlfn.IFNA(VLOOKUP(Table2[[#This Row],[Job-no]],Table4[],7,FALSE),"Done")</f>
        <v>Machine Shop Started</v>
      </c>
    </row>
    <row r="861" spans="1:85" x14ac:dyDescent="0.25">
      <c r="A861" t="str">
        <f>_xlfn.CONCAT(Table2[[#This Row],[Order]],"-",Table2[[#This Row],[Line]])</f>
        <v>76941-1</v>
      </c>
      <c r="B861" s="1">
        <v>43476</v>
      </c>
      <c r="C861" s="10">
        <v>76941</v>
      </c>
      <c r="D861" s="7" t="s">
        <v>4410</v>
      </c>
      <c r="E861" s="10">
        <v>1</v>
      </c>
      <c r="F861" s="10">
        <v>1</v>
      </c>
      <c r="G861" s="7" t="s">
        <v>165</v>
      </c>
      <c r="H861" s="10">
        <v>4</v>
      </c>
      <c r="I861" s="43" t="b">
        <v>1</v>
      </c>
      <c r="J861" s="43" t="b">
        <v>0</v>
      </c>
      <c r="K861" t="s">
        <v>114</v>
      </c>
      <c r="L861" s="43" t="b">
        <v>0</v>
      </c>
      <c r="M861" s="43" t="b">
        <v>0</v>
      </c>
      <c r="N861" s="43" t="b">
        <v>0</v>
      </c>
      <c r="O861" t="s">
        <v>114</v>
      </c>
      <c r="P861" t="s">
        <v>114</v>
      </c>
      <c r="Q861" t="s">
        <v>114</v>
      </c>
      <c r="R861" t="s">
        <v>114</v>
      </c>
      <c r="S861" t="s">
        <v>114</v>
      </c>
      <c r="T861" t="s">
        <v>114</v>
      </c>
      <c r="U861" t="s">
        <v>114</v>
      </c>
      <c r="V861" t="s">
        <v>114</v>
      </c>
      <c r="W861" s="5">
        <v>43473</v>
      </c>
      <c r="X861" s="7" t="s">
        <v>151</v>
      </c>
      <c r="Y861" s="7"/>
      <c r="Z861" s="7" t="s">
        <v>158</v>
      </c>
      <c r="AA861" s="7" t="s">
        <v>114</v>
      </c>
      <c r="AB861" s="7" t="s">
        <v>74</v>
      </c>
      <c r="AC861" s="10">
        <v>18</v>
      </c>
      <c r="AD861" s="3" t="s">
        <v>5967</v>
      </c>
      <c r="AE861" s="4" t="s">
        <v>5968</v>
      </c>
      <c r="AF861" s="7"/>
      <c r="AG861" s="7" t="s">
        <v>114</v>
      </c>
      <c r="AH861" s="10">
        <v>4</v>
      </c>
      <c r="AI861" s="3" t="s">
        <v>74</v>
      </c>
      <c r="AJ861" t="s">
        <v>114</v>
      </c>
      <c r="AK861" t="s">
        <v>114</v>
      </c>
      <c r="AL861" s="43" t="b">
        <v>0</v>
      </c>
      <c r="AM861" s="3"/>
      <c r="AN861" s="3"/>
      <c r="AO861" s="43" t="b">
        <v>0</v>
      </c>
      <c r="AP861" s="3" t="b">
        <v>0</v>
      </c>
      <c r="AQ861" s="3">
        <f>VLOOKUP(Table2[[#This Row],[Job-no]],Table3[],26,FALSE)</f>
        <v>1065.5999999999999</v>
      </c>
      <c r="AR861" t="str">
        <f t="shared" si="159"/>
        <v>BBRLED</v>
      </c>
      <c r="AS861" t="str">
        <f>VLOOKUP(AR861,Table1[],4,0)</f>
        <v>recessed</v>
      </c>
      <c r="AT861">
        <f>IF(BD861&gt;0,"Pattern",VLOOKUP(AR861,Table1[],5,0))</f>
        <v>0</v>
      </c>
      <c r="AU861" s="34">
        <f>IF(AT861="Pattern",WORKDAY(Table2[[#This Row],[Scheduled Ship Date]],-10),WORKDAY(Table2[[#This Row],[Scheduled Ship Date]],-4))</f>
        <v>43472</v>
      </c>
      <c r="AV861">
        <f>IF(Table2[[#This Row],[Extrusion cut double saw]]=TRUE,IF(O861="ToDo",IF(AT861="Pattern",Table2[[#This Row],[Total Sections]]*0.4,Table2[[#This Row],[Total Sections]]*0.12),0),IF(AT861="Pattern",Table2[[#This Row],[Total Sections]]*4,Table2[[#This Row],[Total Sections]]*1.2))</f>
        <v>4.8</v>
      </c>
      <c r="AW861" s="42">
        <f t="shared" ref="AW861:AW875" ca="1" si="167">TODAY()+2</f>
        <v>43469</v>
      </c>
      <c r="AX861" s="42">
        <f>IF(AT861="Pattern",Table2[[#This Row],[Scheduled Ship Date]]-2,Table2[[#This Row],[Scheduled Ship Date]]-3)</f>
        <v>43473</v>
      </c>
      <c r="AY861">
        <f>IF(Table2[[#This Row],[Pattern]]="Pattern",Table2[[#This Row],[Total Sections]]*4.82,Table2[[#This Row],[Total Sections]]*0.5)</f>
        <v>2</v>
      </c>
      <c r="AZ861" s="42">
        <f t="shared" ca="1" si="166"/>
        <v>43469</v>
      </c>
      <c r="BA861" s="39">
        <f>((Table2[Total Sections]/Table2[Open Qty])-1)*Table2[Open Qty]*12.96</f>
        <v>0</v>
      </c>
      <c r="BB861" s="42"/>
      <c r="BC861" s="39" t="str">
        <f t="shared" si="160"/>
        <v>BBRLED-500-80-35-FL-4-W-UNV-DP-1-TB9</v>
      </c>
      <c r="BD861" s="39">
        <f t="shared" si="161"/>
        <v>0</v>
      </c>
      <c r="BE861" s="39" t="b">
        <f>_xlfn.IFNA(VLOOKUP(Table2[[#This Row],[Job-no]],Table4[],9,FALSE),TRUE)</f>
        <v>1</v>
      </c>
      <c r="BF861" t="str">
        <f>VLOOKUP(AR861,Table1[],3,0)</f>
        <v>B4LED</v>
      </c>
      <c r="BG861" s="39" t="b">
        <f>_xlfn.IFNA(VLOOKUP(Table2[[#This Row],[Job-no]],Table4[],14,FALSE),TRUE)</f>
        <v>0</v>
      </c>
      <c r="BH861" s="39" t="str">
        <f>_xlfn.IFNA(VLOOKUP(Table2[[#This Row],[Job-no]],Table4[],11,FALSE),"Done")</f>
        <v/>
      </c>
      <c r="BI861" s="39">
        <f>IF(Table2[[#This Row],[Pattern]]="Pattern",VLOOKUP(Table2[[#This Row],[Product Code]],'Routing data'!$A$2:$W$470,13,FALSE),VLOOKUP(Table2[[#This Row],[Product Code]],'Routing data'!$A$2:$W$470,3,FALSE))</f>
        <v>0</v>
      </c>
      <c r="BJ861" s="39">
        <f>IF(Table2[[#This Row],[Pattern]]="Pattern",VLOOKUP(Table2[[#This Row],[Product Code]],'Routing data'!$A$2:$W$470,14,FALSE),VLOOKUP(Table2[[#This Row],[Product Code]],'Routing data'!$A$2:$W$470,4,FALSE))</f>
        <v>3</v>
      </c>
      <c r="BK861" s="39">
        <f>VLOOKUP(Table2[[#This Row],[Product Code]],'Routing data'!A$4:W$524,16,FALSE)</f>
        <v>0</v>
      </c>
      <c r="BL861" s="42" t="str">
        <f>IF(Table2[[#This Row],[Milling Required]]=0,"x",IF(AT861="Pattern",B861-10,B861-4))</f>
        <v>x</v>
      </c>
      <c r="BM861" s="42">
        <f>IF(Table2[[#This Row],[Punching Required]]=0,"x",IF(AT861="Pattern",B861-8,B861-2))</f>
        <v>43474</v>
      </c>
      <c r="BN861" s="42">
        <f t="shared" si="162"/>
        <v>43473</v>
      </c>
      <c r="BO861" s="39" t="str">
        <f>IF(Table2[[#This Row],[Milling]]="x","x",Table2[[#This Row],[Total Sections]]*2)</f>
        <v>x</v>
      </c>
      <c r="BP861" s="39">
        <f>IF(Table2[[#This Row],[Punching]]="x","x",Table2[Total Sections]*2)</f>
        <v>8</v>
      </c>
      <c r="BQ861" s="39">
        <f>IF(Table2[[#This Row],[Pattern]]="Pattern",Table2[Total Sections]*3,Table2[Total Sections]*1.5)</f>
        <v>6</v>
      </c>
      <c r="BR861" s="42"/>
      <c r="BS861" s="42">
        <f t="shared" ref="BS861:BS866" ca="1" si="168">TODAY()+2</f>
        <v>43469</v>
      </c>
      <c r="BT861" s="42"/>
      <c r="BU861" s="39"/>
      <c r="BV861" s="39" t="str">
        <f>_xlfn.IFNA(VLOOKUP(Table2[[#This Row],[Job-no]],Table4[],16,FALSE),"Ready")</f>
        <v/>
      </c>
      <c r="BW861" s="39" t="str">
        <f>_xlfn.IFNA(VLOOKUP(Table2[[#This Row],[Job-no]],Table4[],21,FALSE),"Ready")</f>
        <v/>
      </c>
      <c r="BX861" s="39" t="b">
        <f>_xlfn.IFNA(VLOOKUP(Table2[[#This Row],[Job-no]],Table4[],10,FALSE),TRUE)</f>
        <v>0</v>
      </c>
      <c r="BY861" s="39" t="str">
        <f>_xlfn.IFNA(VLOOKUP(Table2[[#This Row],[Job-no]],Table4[],22,FALSE),"Ready")</f>
        <v/>
      </c>
      <c r="BZ861" s="120">
        <f t="shared" si="163"/>
        <v>43476</v>
      </c>
      <c r="CA861" s="120" t="str">
        <f ca="1">IF(OR(Table2[[#This Row],[Saw Date]]=TODAY(),Table2[[#This Row],[Saw Date]]=TODAY()+1), Table2[[#This Row],[Saw Date]],IF(Table2[[#This Row],[Extrusion cut double saw]],"Done",""))</f>
        <v/>
      </c>
      <c r="CB861" s="120" t="str">
        <f ca="1">IF(OR(Table2[[#This Row],[Lens Date]]=TODAY(),Table2[[#This Row],[Lens Date]]=TODAY()+1), Table2[[#This Row],[Lens Date]],IF(Table2[[#This Row],[MSLens]]="Done","Done",""))</f>
        <v/>
      </c>
      <c r="CC861" s="120" t="str">
        <f ca="1">IF(OR(Table2[[#This Row],[Milling Date]]=TODAY(),Table2[[#This Row],[Milling Date]]=TODAY()+1), Table2[[#This Row],[Milling Date]],IF(Table2[[#This Row],[CNC Holes]]="Ready","Done",""))</f>
        <v/>
      </c>
      <c r="CD861" s="120" t="str">
        <f ca="1">IF(OR(Table2[[#This Row],[Welding Date]]=TODAY(),Table2[[#This Row],[Welding Date]]=TODAY()+1), Table2[[#This Row],[Welding Date]],IF(Table2[[#This Row],[Welding Corners]]="Ready","Done",""))</f>
        <v/>
      </c>
      <c r="CE861" s="120" t="str">
        <f ca="1">IF(OR(Table2[[#This Row],[Puching Date]]=TODAY(),Table2[[#This Row],[Puching Date]]=TODAY()+1), Table2[[#This Row],[Puching Date]],IF(Table2[[#This Row],[Punch Holes]]="Ready","Done",""))</f>
        <v/>
      </c>
      <c r="CF861" s="120" t="str">
        <f ca="1">IF(OR(Table2[[#This Row],[Housing Date2]]=TODAY(),Table2[[#This Row],[Housing Date2]]=TODAY()+1),Table2[[#This Row],[Housing Date2]],IF(Table2[[#This Row],[Body Assembly]],"Done",""))</f>
        <v/>
      </c>
      <c r="CG861" s="120" t="str">
        <f>_xlfn.IFNA(VLOOKUP(Table2[[#This Row],[Job-no]],Table4[],7,FALSE),"Done")</f>
        <v>Machine Shop Started</v>
      </c>
    </row>
    <row r="862" spans="1:85" x14ac:dyDescent="0.25">
      <c r="A862" t="str">
        <f>_xlfn.CONCAT(Table2[[#This Row],[Order]],"-",Table2[[#This Row],[Line]])</f>
        <v>76941-2</v>
      </c>
      <c r="B862" s="1">
        <v>43476</v>
      </c>
      <c r="C862" s="10">
        <v>76941</v>
      </c>
      <c r="D862" s="7" t="s">
        <v>4412</v>
      </c>
      <c r="E862" s="10">
        <v>2</v>
      </c>
      <c r="F862" s="10">
        <v>1</v>
      </c>
      <c r="G862" s="7" t="s">
        <v>165</v>
      </c>
      <c r="H862" s="10">
        <v>3</v>
      </c>
      <c r="I862" s="43" t="b">
        <v>1</v>
      </c>
      <c r="J862" s="43" t="b">
        <v>0</v>
      </c>
      <c r="K862" t="s">
        <v>114</v>
      </c>
      <c r="L862" s="43" t="b">
        <v>0</v>
      </c>
      <c r="M862" s="43" t="b">
        <v>0</v>
      </c>
      <c r="N862" s="43" t="b">
        <v>0</v>
      </c>
      <c r="O862" t="s">
        <v>114</v>
      </c>
      <c r="P862" t="s">
        <v>114</v>
      </c>
      <c r="Q862" t="s">
        <v>114</v>
      </c>
      <c r="R862" t="s">
        <v>114</v>
      </c>
      <c r="S862" t="s">
        <v>114</v>
      </c>
      <c r="T862" t="s">
        <v>114</v>
      </c>
      <c r="U862" t="s">
        <v>114</v>
      </c>
      <c r="V862" t="s">
        <v>114</v>
      </c>
      <c r="W862" s="5">
        <v>43473</v>
      </c>
      <c r="X862" s="7" t="s">
        <v>151</v>
      </c>
      <c r="Y862" s="7"/>
      <c r="Z862" s="7" t="s">
        <v>158</v>
      </c>
      <c r="AA862" s="7" t="s">
        <v>114</v>
      </c>
      <c r="AB862" s="7" t="s">
        <v>74</v>
      </c>
      <c r="AC862" s="10">
        <v>18</v>
      </c>
      <c r="AD862" s="3" t="s">
        <v>5967</v>
      </c>
      <c r="AE862" s="4" t="s">
        <v>5968</v>
      </c>
      <c r="AF862" s="7"/>
      <c r="AG862" s="7" t="s">
        <v>114</v>
      </c>
      <c r="AH862" s="10">
        <v>3</v>
      </c>
      <c r="AI862" s="3" t="s">
        <v>74</v>
      </c>
      <c r="AJ862" t="s">
        <v>114</v>
      </c>
      <c r="AK862" t="s">
        <v>114</v>
      </c>
      <c r="AL862" s="43" t="b">
        <v>0</v>
      </c>
      <c r="AM862" s="3"/>
      <c r="AN862" s="3"/>
      <c r="AO862" s="43" t="b">
        <v>0</v>
      </c>
      <c r="AP862" s="3" t="b">
        <v>0</v>
      </c>
      <c r="AQ862" s="3">
        <f>VLOOKUP(Table2[[#This Row],[Job-no]],Table3[],26,FALSE)</f>
        <v>907.2</v>
      </c>
      <c r="AR862" t="str">
        <f t="shared" si="159"/>
        <v>BBRLED</v>
      </c>
      <c r="AS862" t="str">
        <f>VLOOKUP(AR862,Table1[],4,0)</f>
        <v>recessed</v>
      </c>
      <c r="AT862">
        <f>IF(BD862&gt;0,"Pattern",VLOOKUP(AR862,Table1[],5,0))</f>
        <v>0</v>
      </c>
      <c r="AU862" s="34">
        <f>IF(AT862="Pattern",WORKDAY(Table2[[#This Row],[Scheduled Ship Date]],-10),WORKDAY(Table2[[#This Row],[Scheduled Ship Date]],-4))</f>
        <v>43472</v>
      </c>
      <c r="AV862">
        <f>IF(Table2[[#This Row],[Extrusion cut double saw]]=TRUE,IF(O862="ToDo",IF(AT862="Pattern",Table2[[#This Row],[Total Sections]]*0.4,Table2[[#This Row],[Total Sections]]*0.12),0),IF(AT862="Pattern",Table2[[#This Row],[Total Sections]]*4,Table2[[#This Row],[Total Sections]]*1.2))</f>
        <v>3.5999999999999996</v>
      </c>
      <c r="AW862" s="42">
        <f t="shared" ca="1" si="167"/>
        <v>43469</v>
      </c>
      <c r="AX862" s="42">
        <f>IF(AT862="Pattern",Table2[[#This Row],[Scheduled Ship Date]]-2,Table2[[#This Row],[Scheduled Ship Date]]-3)</f>
        <v>43473</v>
      </c>
      <c r="AY862">
        <f>IF(Table2[[#This Row],[Pattern]]="Pattern",Table2[[#This Row],[Total Sections]]*4.82,Table2[[#This Row],[Total Sections]]*0.5)</f>
        <v>1.5</v>
      </c>
      <c r="AZ862" s="42">
        <f t="shared" ca="1" si="166"/>
        <v>43469</v>
      </c>
      <c r="BA862" s="39">
        <f>((Table2[Total Sections]/Table2[Open Qty])-1)*Table2[Open Qty]*12.96</f>
        <v>0</v>
      </c>
      <c r="BB862" s="42"/>
      <c r="BC862" s="39" t="str">
        <f t="shared" si="160"/>
        <v>BBRLED-500-80-35-FL-4-W-UNV-DP-1-TB9-B1(BSL10LST)</v>
      </c>
      <c r="BD862" s="39">
        <f t="shared" si="161"/>
        <v>0</v>
      </c>
      <c r="BE862" s="39" t="b">
        <f>_xlfn.IFNA(VLOOKUP(Table2[[#This Row],[Job-no]],Table4[],9,FALSE),TRUE)</f>
        <v>1</v>
      </c>
      <c r="BF862" t="str">
        <f>VLOOKUP(AR862,Table1[],3,0)</f>
        <v>B4LED</v>
      </c>
      <c r="BG862" s="39" t="b">
        <f>_xlfn.IFNA(VLOOKUP(Table2[[#This Row],[Job-no]],Table4[],14,FALSE),TRUE)</f>
        <v>0</v>
      </c>
      <c r="BH862" s="39" t="str">
        <f>_xlfn.IFNA(VLOOKUP(Table2[[#This Row],[Job-no]],Table4[],11,FALSE),"Done")</f>
        <v/>
      </c>
      <c r="BI862" s="39">
        <f>IF(Table2[[#This Row],[Pattern]]="Pattern",VLOOKUP(Table2[[#This Row],[Product Code]],'Routing data'!$A$2:$W$470,13,FALSE),VLOOKUP(Table2[[#This Row],[Product Code]],'Routing data'!$A$2:$W$470,3,FALSE))</f>
        <v>0</v>
      </c>
      <c r="BJ862" s="39">
        <f>IF(Table2[[#This Row],[Pattern]]="Pattern",VLOOKUP(Table2[[#This Row],[Product Code]],'Routing data'!$A$2:$W$470,14,FALSE),VLOOKUP(Table2[[#This Row],[Product Code]],'Routing data'!$A$2:$W$470,4,FALSE))</f>
        <v>3</v>
      </c>
      <c r="BK862" s="39">
        <f>VLOOKUP(Table2[[#This Row],[Product Code]],'Routing data'!A$4:W$524,16,FALSE)</f>
        <v>0</v>
      </c>
      <c r="BL862" s="42" t="str">
        <f>IF(Table2[[#This Row],[Milling Required]]=0,"x",IF(AT862="Pattern",B862-10,B862-4))</f>
        <v>x</v>
      </c>
      <c r="BM862" s="42">
        <f>IF(Table2[[#This Row],[Punching Required]]=0,"x",IF(AT862="Pattern",B862-8,B862-2))</f>
        <v>43474</v>
      </c>
      <c r="BN862" s="42">
        <f t="shared" si="162"/>
        <v>43473</v>
      </c>
      <c r="BO862" s="39" t="str">
        <f>IF(Table2[[#This Row],[Milling]]="x","x",Table2[[#This Row],[Total Sections]]*2)</f>
        <v>x</v>
      </c>
      <c r="BP862" s="39">
        <f>IF(Table2[[#This Row],[Punching]]="x","x",Table2[Total Sections]*2)</f>
        <v>6</v>
      </c>
      <c r="BQ862" s="39">
        <f>IF(Table2[[#This Row],[Pattern]]="Pattern",Table2[Total Sections]*3,Table2[Total Sections]*1.5)</f>
        <v>4.5</v>
      </c>
      <c r="BR862" s="42"/>
      <c r="BS862" s="42">
        <f t="shared" ca="1" si="168"/>
        <v>43469</v>
      </c>
      <c r="BT862" s="42"/>
      <c r="BU862" s="39"/>
      <c r="BV862" s="39" t="str">
        <f>_xlfn.IFNA(VLOOKUP(Table2[[#This Row],[Job-no]],Table4[],16,FALSE),"Ready")</f>
        <v/>
      </c>
      <c r="BW862" s="39" t="str">
        <f>_xlfn.IFNA(VLOOKUP(Table2[[#This Row],[Job-no]],Table4[],21,FALSE),"Ready")</f>
        <v/>
      </c>
      <c r="BX862" s="39" t="b">
        <f>_xlfn.IFNA(VLOOKUP(Table2[[#This Row],[Job-no]],Table4[],10,FALSE),TRUE)</f>
        <v>0</v>
      </c>
      <c r="BY862" s="39" t="str">
        <f>_xlfn.IFNA(VLOOKUP(Table2[[#This Row],[Job-no]],Table4[],22,FALSE),"Ready")</f>
        <v/>
      </c>
      <c r="BZ862" s="120">
        <f t="shared" si="163"/>
        <v>43476</v>
      </c>
      <c r="CA862" s="120" t="str">
        <f ca="1">IF(OR(Table2[[#This Row],[Saw Date]]=TODAY(),Table2[[#This Row],[Saw Date]]=TODAY()+1), Table2[[#This Row],[Saw Date]],IF(Table2[[#This Row],[Extrusion cut double saw]],"Done",""))</f>
        <v/>
      </c>
      <c r="CB862" s="120" t="str">
        <f ca="1">IF(OR(Table2[[#This Row],[Lens Date]]=TODAY(),Table2[[#This Row],[Lens Date]]=TODAY()+1), Table2[[#This Row],[Lens Date]],IF(Table2[[#This Row],[MSLens]]="Done","Done",""))</f>
        <v/>
      </c>
      <c r="CC862" s="120" t="str">
        <f ca="1">IF(OR(Table2[[#This Row],[Milling Date]]=TODAY(),Table2[[#This Row],[Milling Date]]=TODAY()+1), Table2[[#This Row],[Milling Date]],IF(Table2[[#This Row],[CNC Holes]]="Ready","Done",""))</f>
        <v/>
      </c>
      <c r="CD862" s="120" t="str">
        <f ca="1">IF(OR(Table2[[#This Row],[Welding Date]]=TODAY(),Table2[[#This Row],[Welding Date]]=TODAY()+1), Table2[[#This Row],[Welding Date]],IF(Table2[[#This Row],[Welding Corners]]="Ready","Done",""))</f>
        <v/>
      </c>
      <c r="CE862" s="120" t="str">
        <f ca="1">IF(OR(Table2[[#This Row],[Puching Date]]=TODAY(),Table2[[#This Row],[Puching Date]]=TODAY()+1), Table2[[#This Row],[Puching Date]],IF(Table2[[#This Row],[Punch Holes]]="Ready","Done",""))</f>
        <v/>
      </c>
      <c r="CF862" s="120" t="str">
        <f ca="1">IF(OR(Table2[[#This Row],[Housing Date2]]=TODAY(),Table2[[#This Row],[Housing Date2]]=TODAY()+1),Table2[[#This Row],[Housing Date2]],IF(Table2[[#This Row],[Body Assembly]],"Done",""))</f>
        <v/>
      </c>
      <c r="CG862" s="120" t="str">
        <f>_xlfn.IFNA(VLOOKUP(Table2[[#This Row],[Job-no]],Table4[],7,FALSE),"Done")</f>
        <v>Machine Shop Started</v>
      </c>
    </row>
    <row r="863" spans="1:85" x14ac:dyDescent="0.25">
      <c r="A863" t="str">
        <f>_xlfn.CONCAT(Table2[[#This Row],[Order]],"-",Table2[[#This Row],[Line]])</f>
        <v>76941-3</v>
      </c>
      <c r="B863" s="1">
        <v>43476</v>
      </c>
      <c r="C863" s="10">
        <v>76941</v>
      </c>
      <c r="D863" s="7" t="s">
        <v>4413</v>
      </c>
      <c r="E863" s="10">
        <v>3</v>
      </c>
      <c r="F863" s="10">
        <v>1</v>
      </c>
      <c r="G863" s="7" t="s">
        <v>165</v>
      </c>
      <c r="H863" s="10">
        <v>12</v>
      </c>
      <c r="I863" s="43" t="b">
        <v>1</v>
      </c>
      <c r="J863" s="43" t="b">
        <v>0</v>
      </c>
      <c r="K863" t="s">
        <v>114</v>
      </c>
      <c r="L863" s="43" t="b">
        <v>0</v>
      </c>
      <c r="M863" s="43" t="b">
        <v>0</v>
      </c>
      <c r="N863" s="43" t="b">
        <v>0</v>
      </c>
      <c r="O863" t="s">
        <v>114</v>
      </c>
      <c r="P863" t="s">
        <v>114</v>
      </c>
      <c r="Q863" t="s">
        <v>114</v>
      </c>
      <c r="R863" t="s">
        <v>114</v>
      </c>
      <c r="S863" t="s">
        <v>114</v>
      </c>
      <c r="T863" t="s">
        <v>114</v>
      </c>
      <c r="U863" t="s">
        <v>114</v>
      </c>
      <c r="V863" t="s">
        <v>114</v>
      </c>
      <c r="W863" s="5">
        <v>43473</v>
      </c>
      <c r="X863" s="7" t="s">
        <v>151</v>
      </c>
      <c r="Y863" s="7"/>
      <c r="Z863" s="7" t="s">
        <v>175</v>
      </c>
      <c r="AA863" s="7" t="s">
        <v>114</v>
      </c>
      <c r="AB863" s="7" t="s">
        <v>74</v>
      </c>
      <c r="AC863" s="10">
        <v>18</v>
      </c>
      <c r="AD863" s="3" t="s">
        <v>5967</v>
      </c>
      <c r="AE863" s="4" t="s">
        <v>5968</v>
      </c>
      <c r="AF863" s="7"/>
      <c r="AG863" s="7" t="s">
        <v>114</v>
      </c>
      <c r="AH863" s="10">
        <v>12</v>
      </c>
      <c r="AI863" s="3" t="s">
        <v>74</v>
      </c>
      <c r="AJ863" t="s">
        <v>114</v>
      </c>
      <c r="AK863" t="s">
        <v>114</v>
      </c>
      <c r="AL863" s="43" t="b">
        <v>0</v>
      </c>
      <c r="AM863" s="3"/>
      <c r="AN863" s="3"/>
      <c r="AO863" s="43" t="b">
        <v>0</v>
      </c>
      <c r="AP863" s="3" t="b">
        <v>0</v>
      </c>
      <c r="AQ863" s="3">
        <f>VLOOKUP(Table2[[#This Row],[Job-no]],Table3[],26,FALSE)</f>
        <v>6393.6</v>
      </c>
      <c r="AR863" t="str">
        <f t="shared" si="159"/>
        <v>BBRLED</v>
      </c>
      <c r="AS863" t="str">
        <f>VLOOKUP(AR863,Table1[],4,0)</f>
        <v>recessed</v>
      </c>
      <c r="AT863">
        <f>IF(BD863&gt;0,"Pattern",VLOOKUP(AR863,Table1[],5,0))</f>
        <v>0</v>
      </c>
      <c r="AU863" s="34">
        <f>IF(AT863="Pattern",WORKDAY(Table2[[#This Row],[Scheduled Ship Date]],-10),WORKDAY(Table2[[#This Row],[Scheduled Ship Date]],-4))</f>
        <v>43472</v>
      </c>
      <c r="AV863">
        <f>IF(Table2[[#This Row],[Extrusion cut double saw]]=TRUE,IF(O863="ToDo",IF(AT863="Pattern",Table2[[#This Row],[Total Sections]]*0.4,Table2[[#This Row],[Total Sections]]*0.12),0),IF(AT863="Pattern",Table2[[#This Row],[Total Sections]]*4,Table2[[#This Row],[Total Sections]]*1.2))</f>
        <v>14.399999999999999</v>
      </c>
      <c r="AW863" s="42">
        <f t="shared" ca="1" si="167"/>
        <v>43469</v>
      </c>
      <c r="AX863" s="42">
        <f>IF(AT863="Pattern",Table2[[#This Row],[Scheduled Ship Date]]-2,Table2[[#This Row],[Scheduled Ship Date]]-3)</f>
        <v>43473</v>
      </c>
      <c r="AY863">
        <f>IF(Table2[[#This Row],[Pattern]]="Pattern",Table2[[#This Row],[Total Sections]]*4.82,Table2[[#This Row],[Total Sections]]*0.5)</f>
        <v>6</v>
      </c>
      <c r="AZ863" s="42">
        <f t="shared" ca="1" si="166"/>
        <v>43469</v>
      </c>
      <c r="BA863" s="39">
        <f>((Table2[Total Sections]/Table2[Open Qty])-1)*Table2[Open Qty]*12.96</f>
        <v>0</v>
      </c>
      <c r="BB863" s="42"/>
      <c r="BC863" s="39" t="str">
        <f t="shared" si="160"/>
        <v>BBRLED-500-80-35-FL-8-W-UNV-DP-1-TB9</v>
      </c>
      <c r="BD863" s="39">
        <f t="shared" si="161"/>
        <v>0</v>
      </c>
      <c r="BE863" s="39" t="b">
        <f>_xlfn.IFNA(VLOOKUP(Table2[[#This Row],[Job-no]],Table4[],9,FALSE),TRUE)</f>
        <v>1</v>
      </c>
      <c r="BF863" t="str">
        <f>VLOOKUP(AR863,Table1[],3,0)</f>
        <v>B4LED</v>
      </c>
      <c r="BG863" s="39" t="b">
        <f>_xlfn.IFNA(VLOOKUP(Table2[[#This Row],[Job-no]],Table4[],14,FALSE),TRUE)</f>
        <v>0</v>
      </c>
      <c r="BH863" s="39" t="str">
        <f>_xlfn.IFNA(VLOOKUP(Table2[[#This Row],[Job-no]],Table4[],11,FALSE),"Done")</f>
        <v/>
      </c>
      <c r="BI863" s="39">
        <f>IF(Table2[[#This Row],[Pattern]]="Pattern",VLOOKUP(Table2[[#This Row],[Product Code]],'Routing data'!$A$2:$W$470,13,FALSE),VLOOKUP(Table2[[#This Row],[Product Code]],'Routing data'!$A$2:$W$470,3,FALSE))</f>
        <v>0</v>
      </c>
      <c r="BJ863" s="39">
        <f>IF(Table2[[#This Row],[Pattern]]="Pattern",VLOOKUP(Table2[[#This Row],[Product Code]],'Routing data'!$A$2:$W$470,14,FALSE),VLOOKUP(Table2[[#This Row],[Product Code]],'Routing data'!$A$2:$W$470,4,FALSE))</f>
        <v>3</v>
      </c>
      <c r="BK863" s="39">
        <f>VLOOKUP(Table2[[#This Row],[Product Code]],'Routing data'!A$4:W$524,16,FALSE)</f>
        <v>0</v>
      </c>
      <c r="BL863" s="42" t="str">
        <f>IF(Table2[[#This Row],[Milling Required]]=0,"x",IF(AT863="Pattern",B863-10,B863-4))</f>
        <v>x</v>
      </c>
      <c r="BM863" s="42">
        <f>IF(Table2[[#This Row],[Punching Required]]=0,"x",IF(AT863="Pattern",B863-8,B863-2))</f>
        <v>43474</v>
      </c>
      <c r="BN863" s="42">
        <f t="shared" si="162"/>
        <v>43473</v>
      </c>
      <c r="BO863" s="39" t="str">
        <f>IF(Table2[[#This Row],[Milling]]="x","x",Table2[[#This Row],[Total Sections]]*2)</f>
        <v>x</v>
      </c>
      <c r="BP863" s="39">
        <f>IF(Table2[[#This Row],[Punching]]="x","x",Table2[Total Sections]*2)</f>
        <v>24</v>
      </c>
      <c r="BQ863" s="39">
        <f>IF(Table2[[#This Row],[Pattern]]="Pattern",Table2[Total Sections]*3,Table2[Total Sections]*1.5)</f>
        <v>18</v>
      </c>
      <c r="BR863" s="42"/>
      <c r="BS863" s="42">
        <f t="shared" ca="1" si="168"/>
        <v>43469</v>
      </c>
      <c r="BT863" s="42"/>
      <c r="BU863" s="39"/>
      <c r="BV863" s="122" t="str">
        <f>_xlfn.IFNA(VLOOKUP(Table2[[#This Row],[Job-no]],Table4[],16,FALSE),"Ready")</f>
        <v/>
      </c>
      <c r="BW863" s="122" t="str">
        <f>_xlfn.IFNA(VLOOKUP(Table2[[#This Row],[Job-no]],Table4[],21,FALSE),"Ready")</f>
        <v/>
      </c>
      <c r="BX863" s="39" t="b">
        <f>_xlfn.IFNA(VLOOKUP(Table2[[#This Row],[Job-no]],Table4[],10,FALSE),TRUE)</f>
        <v>0</v>
      </c>
      <c r="BY863" s="39" t="str">
        <f>_xlfn.IFNA(VLOOKUP(Table2[[#This Row],[Job-no]],Table4[],22,FALSE),"Ready")</f>
        <v/>
      </c>
      <c r="BZ863" s="120">
        <f t="shared" si="163"/>
        <v>43476</v>
      </c>
      <c r="CA863" s="120" t="str">
        <f ca="1">IF(OR(Table2[[#This Row],[Saw Date]]=TODAY(),Table2[[#This Row],[Saw Date]]=TODAY()+1), Table2[[#This Row],[Saw Date]],IF(Table2[[#This Row],[Extrusion cut double saw]],"Done",""))</f>
        <v/>
      </c>
      <c r="CB863" s="120" t="str">
        <f ca="1">IF(OR(Table2[[#This Row],[Lens Date]]=TODAY(),Table2[[#This Row],[Lens Date]]=TODAY()+1), Table2[[#This Row],[Lens Date]],IF(Table2[[#This Row],[MSLens]]="Done","Done",""))</f>
        <v/>
      </c>
      <c r="CC863" s="120" t="str">
        <f ca="1">IF(OR(Table2[[#This Row],[Milling Date]]=TODAY(),Table2[[#This Row],[Milling Date]]=TODAY()+1), Table2[[#This Row],[Milling Date]],IF(Table2[[#This Row],[CNC Holes]]="Ready","Done",""))</f>
        <v/>
      </c>
      <c r="CD863" s="120" t="str">
        <f ca="1">IF(OR(Table2[[#This Row],[Welding Date]]=TODAY(),Table2[[#This Row],[Welding Date]]=TODAY()+1), Table2[[#This Row],[Welding Date]],IF(Table2[[#This Row],[Welding Corners]]="Ready","Done",""))</f>
        <v/>
      </c>
      <c r="CE863" s="120" t="str">
        <f ca="1">IF(OR(Table2[[#This Row],[Puching Date]]=TODAY(),Table2[[#This Row],[Puching Date]]=TODAY()+1), Table2[[#This Row],[Puching Date]],IF(Table2[[#This Row],[Punch Holes]]="Ready","Done",""))</f>
        <v/>
      </c>
      <c r="CF863" s="120" t="str">
        <f ca="1">IF(OR(Table2[[#This Row],[Housing Date2]]=TODAY(),Table2[[#This Row],[Housing Date2]]=TODAY()+1),Table2[[#This Row],[Housing Date2]],IF(Table2[[#This Row],[Body Assembly]],"Done",""))</f>
        <v/>
      </c>
      <c r="CG863" s="120" t="str">
        <f>_xlfn.IFNA(VLOOKUP(Table2[[#This Row],[Job-no]],Table4[],7,FALSE),"Done")</f>
        <v>Machine Shop Started</v>
      </c>
    </row>
    <row r="864" spans="1:85" x14ac:dyDescent="0.25">
      <c r="A864" t="str">
        <f>_xlfn.CONCAT(Table2[[#This Row],[Order]],"-",Table2[[#This Row],[Line]])</f>
        <v>76941-4</v>
      </c>
      <c r="B864" s="1">
        <v>43476</v>
      </c>
      <c r="C864" s="10">
        <v>76941</v>
      </c>
      <c r="D864" s="7" t="s">
        <v>4414</v>
      </c>
      <c r="E864" s="10">
        <v>4</v>
      </c>
      <c r="F864" s="10">
        <v>1</v>
      </c>
      <c r="G864" s="7" t="s">
        <v>165</v>
      </c>
      <c r="H864" s="10">
        <v>4</v>
      </c>
      <c r="I864" s="43" t="b">
        <v>1</v>
      </c>
      <c r="J864" s="43" t="b">
        <v>0</v>
      </c>
      <c r="K864" t="s">
        <v>114</v>
      </c>
      <c r="L864" s="43" t="b">
        <v>0</v>
      </c>
      <c r="M864" s="43" t="b">
        <v>0</v>
      </c>
      <c r="N864" s="43" t="b">
        <v>0</v>
      </c>
      <c r="O864" t="s">
        <v>114</v>
      </c>
      <c r="P864" t="s">
        <v>114</v>
      </c>
      <c r="Q864" t="s">
        <v>114</v>
      </c>
      <c r="R864" t="s">
        <v>114</v>
      </c>
      <c r="S864" t="s">
        <v>114</v>
      </c>
      <c r="T864" t="s">
        <v>114</v>
      </c>
      <c r="U864" t="s">
        <v>114</v>
      </c>
      <c r="V864" t="s">
        <v>114</v>
      </c>
      <c r="W864" s="5">
        <v>43473</v>
      </c>
      <c r="X864" s="7" t="s">
        <v>151</v>
      </c>
      <c r="Y864" s="7"/>
      <c r="Z864" s="7" t="s">
        <v>175</v>
      </c>
      <c r="AA864" s="7" t="s">
        <v>114</v>
      </c>
      <c r="AB864" s="7" t="s">
        <v>74</v>
      </c>
      <c r="AC864" s="10">
        <v>18</v>
      </c>
      <c r="AD864" s="3" t="s">
        <v>5967</v>
      </c>
      <c r="AE864" s="4" t="s">
        <v>5968</v>
      </c>
      <c r="AF864" s="7"/>
      <c r="AG864" s="7" t="s">
        <v>114</v>
      </c>
      <c r="AH864" s="10">
        <v>4</v>
      </c>
      <c r="AI864" s="3" t="s">
        <v>74</v>
      </c>
      <c r="AJ864" t="s">
        <v>114</v>
      </c>
      <c r="AK864" t="s">
        <v>114</v>
      </c>
      <c r="AL864" s="43" t="b">
        <v>0</v>
      </c>
      <c r="AM864" s="3"/>
      <c r="AN864" s="3"/>
      <c r="AO864" s="43" t="b">
        <v>0</v>
      </c>
      <c r="AP864" s="3" t="b">
        <v>0</v>
      </c>
      <c r="AQ864" s="3">
        <f>VLOOKUP(Table2[[#This Row],[Job-no]],Table3[],26,FALSE)</f>
        <v>2275.1999999999998</v>
      </c>
      <c r="AR864" t="str">
        <f t="shared" si="159"/>
        <v>BBRLED</v>
      </c>
      <c r="AS864" t="str">
        <f>VLOOKUP(AR864,Table1[],4,0)</f>
        <v>recessed</v>
      </c>
      <c r="AT864">
        <f>IF(BD864&gt;0,"Pattern",VLOOKUP(AR864,Table1[],5,0))</f>
        <v>0</v>
      </c>
      <c r="AU864" s="34">
        <f>IF(AT864="Pattern",WORKDAY(Table2[[#This Row],[Scheduled Ship Date]],-10),WORKDAY(Table2[[#This Row],[Scheduled Ship Date]],-4))</f>
        <v>43472</v>
      </c>
      <c r="AV864">
        <f>IF(Table2[[#This Row],[Extrusion cut double saw]]=TRUE,IF(O864="ToDo",IF(AT864="Pattern",Table2[[#This Row],[Total Sections]]*0.4,Table2[[#This Row],[Total Sections]]*0.12),0),IF(AT864="Pattern",Table2[[#This Row],[Total Sections]]*4,Table2[[#This Row],[Total Sections]]*1.2))</f>
        <v>4.8</v>
      </c>
      <c r="AW864" s="42">
        <f t="shared" ca="1" si="167"/>
        <v>43469</v>
      </c>
      <c r="AX864" s="42">
        <f>IF(AT864="Pattern",Table2[[#This Row],[Scheduled Ship Date]]-2,Table2[[#This Row],[Scheduled Ship Date]]-3)</f>
        <v>43473</v>
      </c>
      <c r="AY864">
        <f>IF(Table2[[#This Row],[Pattern]]="Pattern",Table2[[#This Row],[Total Sections]]*4.82,Table2[[#This Row],[Total Sections]]*0.5)</f>
        <v>2</v>
      </c>
      <c r="AZ864" s="42">
        <f t="shared" ca="1" si="166"/>
        <v>43469</v>
      </c>
      <c r="BA864" s="39">
        <f>((Table2[Total Sections]/Table2[Open Qty])-1)*Table2[Open Qty]*12.96</f>
        <v>0</v>
      </c>
      <c r="BB864" s="42"/>
      <c r="BC864" s="39" t="str">
        <f t="shared" si="160"/>
        <v>BBRLED-500-80-35-FL-8-W-UNV-DP-1-TB9-B2(BSL10LST)</v>
      </c>
      <c r="BD864" s="39">
        <f t="shared" si="161"/>
        <v>0</v>
      </c>
      <c r="BE864" s="39" t="b">
        <f>_xlfn.IFNA(VLOOKUP(Table2[[#This Row],[Job-no]],Table4[],9,FALSE),TRUE)</f>
        <v>1</v>
      </c>
      <c r="BF864" t="str">
        <f>VLOOKUP(AR864,Table1[],3,0)</f>
        <v>B4LED</v>
      </c>
      <c r="BG864" s="39" t="b">
        <f>_xlfn.IFNA(VLOOKUP(Table2[[#This Row],[Job-no]],Table4[],14,FALSE),TRUE)</f>
        <v>0</v>
      </c>
      <c r="BH864" s="39" t="str">
        <f>_xlfn.IFNA(VLOOKUP(Table2[[#This Row],[Job-no]],Table4[],11,FALSE),"Done")</f>
        <v/>
      </c>
      <c r="BI864" s="39">
        <f>IF(Table2[[#This Row],[Pattern]]="Pattern",VLOOKUP(Table2[[#This Row],[Product Code]],'Routing data'!$A$2:$W$470,13,FALSE),VLOOKUP(Table2[[#This Row],[Product Code]],'Routing data'!$A$2:$W$470,3,FALSE))</f>
        <v>0</v>
      </c>
      <c r="BJ864" s="39">
        <f>IF(Table2[[#This Row],[Pattern]]="Pattern",VLOOKUP(Table2[[#This Row],[Product Code]],'Routing data'!$A$2:$W$470,14,FALSE),VLOOKUP(Table2[[#This Row],[Product Code]],'Routing data'!$A$2:$W$470,4,FALSE))</f>
        <v>3</v>
      </c>
      <c r="BK864" s="39">
        <f>VLOOKUP(Table2[[#This Row],[Product Code]],'Routing data'!A$4:W$524,16,FALSE)</f>
        <v>0</v>
      </c>
      <c r="BL864" s="42" t="str">
        <f>IF(Table2[[#This Row],[Milling Required]]=0,"x",IF(AT864="Pattern",B864-10,B864-4))</f>
        <v>x</v>
      </c>
      <c r="BM864" s="42">
        <f>IF(Table2[[#This Row],[Punching Required]]=0,"x",IF(AT864="Pattern",B864-8,B864-2))</f>
        <v>43474</v>
      </c>
      <c r="BN864" s="42">
        <f t="shared" si="162"/>
        <v>43473</v>
      </c>
      <c r="BO864" s="39" t="str">
        <f>IF(Table2[[#This Row],[Milling]]="x","x",Table2[[#This Row],[Total Sections]]*2)</f>
        <v>x</v>
      </c>
      <c r="BP864" s="39">
        <f>IF(Table2[[#This Row],[Punching]]="x","x",Table2[Total Sections]*2)</f>
        <v>8</v>
      </c>
      <c r="BQ864" s="39">
        <f>IF(Table2[[#This Row],[Pattern]]="Pattern",Table2[Total Sections]*3,Table2[Total Sections]*1.5)</f>
        <v>6</v>
      </c>
      <c r="BR864" s="42"/>
      <c r="BS864" s="42">
        <f t="shared" ca="1" si="168"/>
        <v>43469</v>
      </c>
      <c r="BT864" s="42"/>
      <c r="BU864" s="39"/>
      <c r="BV864" s="39" t="str">
        <f>_xlfn.IFNA(VLOOKUP(Table2[[#This Row],[Job-no]],Table4[],16,FALSE),"Ready")</f>
        <v/>
      </c>
      <c r="BW864" s="39" t="str">
        <f>_xlfn.IFNA(VLOOKUP(Table2[[#This Row],[Job-no]],Table4[],21,FALSE),"Ready")</f>
        <v/>
      </c>
      <c r="BX864" s="39" t="b">
        <f>_xlfn.IFNA(VLOOKUP(Table2[[#This Row],[Job-no]],Table4[],10,FALSE),TRUE)</f>
        <v>0</v>
      </c>
      <c r="BY864" s="39" t="str">
        <f>_xlfn.IFNA(VLOOKUP(Table2[[#This Row],[Job-no]],Table4[],22,FALSE),"Ready")</f>
        <v/>
      </c>
      <c r="BZ864" s="120">
        <f t="shared" si="163"/>
        <v>43476</v>
      </c>
      <c r="CA864" s="120" t="str">
        <f ca="1">IF(OR(Table2[[#This Row],[Saw Date]]=TODAY(),Table2[[#This Row],[Saw Date]]=TODAY()+1), Table2[[#This Row],[Saw Date]],IF(Table2[[#This Row],[Extrusion cut double saw]],"Done",""))</f>
        <v/>
      </c>
      <c r="CB864" s="120" t="str">
        <f ca="1">IF(OR(Table2[[#This Row],[Lens Date]]=TODAY(),Table2[[#This Row],[Lens Date]]=TODAY()+1), Table2[[#This Row],[Lens Date]],IF(Table2[[#This Row],[MSLens]]="Done","Done",""))</f>
        <v/>
      </c>
      <c r="CC864" s="120" t="str">
        <f ca="1">IF(OR(Table2[[#This Row],[Milling Date]]=TODAY(),Table2[[#This Row],[Milling Date]]=TODAY()+1), Table2[[#This Row],[Milling Date]],IF(Table2[[#This Row],[CNC Holes]]="Ready","Done",""))</f>
        <v/>
      </c>
      <c r="CD864" s="120" t="str">
        <f ca="1">IF(OR(Table2[[#This Row],[Welding Date]]=TODAY(),Table2[[#This Row],[Welding Date]]=TODAY()+1), Table2[[#This Row],[Welding Date]],IF(Table2[[#This Row],[Welding Corners]]="Ready","Done",""))</f>
        <v/>
      </c>
      <c r="CE864" s="120" t="str">
        <f ca="1">IF(OR(Table2[[#This Row],[Puching Date]]=TODAY(),Table2[[#This Row],[Puching Date]]=TODAY()+1), Table2[[#This Row],[Puching Date]],IF(Table2[[#This Row],[Punch Holes]]="Ready","Done",""))</f>
        <v/>
      </c>
      <c r="CF864" s="120" t="str">
        <f ca="1">IF(OR(Table2[[#This Row],[Housing Date2]]=TODAY(),Table2[[#This Row],[Housing Date2]]=TODAY()+1),Table2[[#This Row],[Housing Date2]],IF(Table2[[#This Row],[Body Assembly]],"Done",""))</f>
        <v/>
      </c>
      <c r="CG864" s="120" t="str">
        <f>_xlfn.IFNA(VLOOKUP(Table2[[#This Row],[Job-no]],Table4[],7,FALSE),"Done")</f>
        <v>Machine Shop Started</v>
      </c>
    </row>
    <row r="865" spans="1:85" x14ac:dyDescent="0.25">
      <c r="A865" t="str">
        <f>_xlfn.CONCAT(Table2[[#This Row],[Order]],"-",Table2[[#This Row],[Line]])</f>
        <v>76941-5</v>
      </c>
      <c r="B865" s="1">
        <v>43476</v>
      </c>
      <c r="C865" s="10">
        <v>76941</v>
      </c>
      <c r="D865" s="7" t="s">
        <v>4416</v>
      </c>
      <c r="E865" s="10">
        <v>5</v>
      </c>
      <c r="F865" s="10">
        <v>1</v>
      </c>
      <c r="G865" s="7" t="s">
        <v>165</v>
      </c>
      <c r="H865" s="10">
        <v>7</v>
      </c>
      <c r="I865" s="43" t="b">
        <v>1</v>
      </c>
      <c r="J865" s="43" t="b">
        <v>0</v>
      </c>
      <c r="K865" t="s">
        <v>114</v>
      </c>
      <c r="L865" s="43" t="b">
        <v>0</v>
      </c>
      <c r="M865" s="43" t="b">
        <v>0</v>
      </c>
      <c r="N865" s="43" t="b">
        <v>0</v>
      </c>
      <c r="O865" t="s">
        <v>114</v>
      </c>
      <c r="P865" t="s">
        <v>114</v>
      </c>
      <c r="Q865" t="s">
        <v>114</v>
      </c>
      <c r="R865" t="s">
        <v>114</v>
      </c>
      <c r="S865" t="s">
        <v>114</v>
      </c>
      <c r="T865" t="s">
        <v>114</v>
      </c>
      <c r="U865" t="s">
        <v>114</v>
      </c>
      <c r="V865" t="s">
        <v>114</v>
      </c>
      <c r="W865" s="5">
        <v>43473</v>
      </c>
      <c r="X865" s="7" t="s">
        <v>151</v>
      </c>
      <c r="Y865" s="7"/>
      <c r="Z865" s="7" t="s">
        <v>175</v>
      </c>
      <c r="AA865" s="7" t="s">
        <v>114</v>
      </c>
      <c r="AB865" s="7" t="s">
        <v>74</v>
      </c>
      <c r="AC865" s="10">
        <v>18</v>
      </c>
      <c r="AD865" s="3" t="s">
        <v>5967</v>
      </c>
      <c r="AE865" s="4" t="s">
        <v>5968</v>
      </c>
      <c r="AF865" s="7"/>
      <c r="AG865" s="7" t="s">
        <v>114</v>
      </c>
      <c r="AH865" s="10">
        <v>7</v>
      </c>
      <c r="AI865" s="3" t="s">
        <v>74</v>
      </c>
      <c r="AJ865" t="s">
        <v>114</v>
      </c>
      <c r="AK865" t="s">
        <v>114</v>
      </c>
      <c r="AL865" s="43" t="b">
        <v>0</v>
      </c>
      <c r="AM865" s="3"/>
      <c r="AN865" s="3"/>
      <c r="AO865" s="43" t="b">
        <v>0</v>
      </c>
      <c r="AP865" s="3" t="b">
        <v>0</v>
      </c>
      <c r="AQ865" s="3">
        <f>VLOOKUP(Table2[[#This Row],[Job-no]],Table3[],26,FALSE)</f>
        <v>3729.6</v>
      </c>
      <c r="AR865" t="str">
        <f t="shared" si="159"/>
        <v>BBRLED</v>
      </c>
      <c r="AS865" t="str">
        <f>VLOOKUP(AR865,Table1[],4,0)</f>
        <v>recessed</v>
      </c>
      <c r="AT865">
        <f>IF(BD865&gt;0,"Pattern",VLOOKUP(AR865,Table1[],5,0))</f>
        <v>0</v>
      </c>
      <c r="AU865" s="34">
        <f>IF(AT865="Pattern",WORKDAY(Table2[[#This Row],[Scheduled Ship Date]],-10),WORKDAY(Table2[[#This Row],[Scheduled Ship Date]],-4))</f>
        <v>43472</v>
      </c>
      <c r="AV865">
        <f>IF(Table2[[#This Row],[Extrusion cut double saw]]=TRUE,IF(O865="ToDo",IF(AT865="Pattern",Table2[[#This Row],[Total Sections]]*0.4,Table2[[#This Row],[Total Sections]]*0.12),0),IF(AT865="Pattern",Table2[[#This Row],[Total Sections]]*4,Table2[[#This Row],[Total Sections]]*1.2))</f>
        <v>8.4</v>
      </c>
      <c r="AW865" s="42">
        <f t="shared" ca="1" si="167"/>
        <v>43469</v>
      </c>
      <c r="AX865" s="42">
        <f>IF(AT865="Pattern",Table2[[#This Row],[Scheduled Ship Date]]-2,Table2[[#This Row],[Scheduled Ship Date]]-3)</f>
        <v>43473</v>
      </c>
      <c r="AY865">
        <f>IF(Table2[[#This Row],[Pattern]]="Pattern",Table2[[#This Row],[Total Sections]]*4.82,Table2[[#This Row],[Total Sections]]*0.5)</f>
        <v>3.5</v>
      </c>
      <c r="AZ865" s="42">
        <f t="shared" ca="1" si="166"/>
        <v>43469</v>
      </c>
      <c r="BA865" s="39">
        <f>((Table2[Total Sections]/Table2[Open Qty])-1)*Table2[Open Qty]*12.96</f>
        <v>0</v>
      </c>
      <c r="BB865" s="39"/>
      <c r="BC865" s="39" t="str">
        <f t="shared" si="160"/>
        <v>BBRLED-750-80-35-FL-8-W-UNV-DP-1-TB9</v>
      </c>
      <c r="BD865" s="39">
        <f t="shared" si="161"/>
        <v>0</v>
      </c>
      <c r="BE865" s="39" t="b">
        <f>_xlfn.IFNA(VLOOKUP(Table2[[#This Row],[Job-no]],Table4[],9,FALSE),TRUE)</f>
        <v>1</v>
      </c>
      <c r="BF865" t="str">
        <f>VLOOKUP(AR865,Table1[],3,0)</f>
        <v>B4LED</v>
      </c>
      <c r="BG865" s="39" t="b">
        <f>_xlfn.IFNA(VLOOKUP(Table2[[#This Row],[Job-no]],Table4[],14,FALSE),TRUE)</f>
        <v>0</v>
      </c>
      <c r="BH865" s="39" t="str">
        <f>_xlfn.IFNA(VLOOKUP(Table2[[#This Row],[Job-no]],Table4[],11,FALSE),"Done")</f>
        <v/>
      </c>
      <c r="BI865" s="39">
        <f>IF(Table2[[#This Row],[Pattern]]="Pattern",VLOOKUP(Table2[[#This Row],[Product Code]],'Routing data'!$A$2:$W$470,13,FALSE),VLOOKUP(Table2[[#This Row],[Product Code]],'Routing data'!$A$2:$W$470,3,FALSE))</f>
        <v>0</v>
      </c>
      <c r="BJ865" s="39">
        <f>IF(Table2[[#This Row],[Pattern]]="Pattern",VLOOKUP(Table2[[#This Row],[Product Code]],'Routing data'!$A$2:$W$470,14,FALSE),VLOOKUP(Table2[[#This Row],[Product Code]],'Routing data'!$A$2:$W$470,4,FALSE))</f>
        <v>3</v>
      </c>
      <c r="BK865" s="39">
        <f>VLOOKUP(Table2[[#This Row],[Product Code]],'Routing data'!A$4:W$524,16,FALSE)</f>
        <v>0</v>
      </c>
      <c r="BL865" s="42" t="str">
        <f>IF(Table2[[#This Row],[Milling Required]]=0,"x",IF(AT865="Pattern",B865-10,B865-4))</f>
        <v>x</v>
      </c>
      <c r="BM865" s="42">
        <f>IF(Table2[[#This Row],[Punching Required]]=0,"x",IF(AT865="Pattern",B865-8,B865-2))</f>
        <v>43474</v>
      </c>
      <c r="BN865" s="42">
        <f t="shared" si="162"/>
        <v>43473</v>
      </c>
      <c r="BO865" s="39" t="str">
        <f>IF(Table2[[#This Row],[Milling]]="x","x",Table2[[#This Row],[Total Sections]]*2)</f>
        <v>x</v>
      </c>
      <c r="BP865" s="39">
        <f>IF(Table2[[#This Row],[Punching]]="x","x",Table2[Total Sections]*2)</f>
        <v>14</v>
      </c>
      <c r="BQ865" s="39">
        <f>IF(Table2[[#This Row],[Pattern]]="Pattern",Table2[Total Sections]*3,Table2[Total Sections]*1.5)</f>
        <v>10.5</v>
      </c>
      <c r="BR865" s="42"/>
      <c r="BS865" s="42">
        <f t="shared" ca="1" si="168"/>
        <v>43469</v>
      </c>
      <c r="BT865" s="42"/>
      <c r="BU865" s="39"/>
      <c r="BV865" s="39" t="str">
        <f>_xlfn.IFNA(VLOOKUP(Table2[[#This Row],[Job-no]],Table4[],16,FALSE),"Ready")</f>
        <v/>
      </c>
      <c r="BW865" s="39" t="str">
        <f>_xlfn.IFNA(VLOOKUP(Table2[[#This Row],[Job-no]],Table4[],21,FALSE),"Ready")</f>
        <v/>
      </c>
      <c r="BX865" s="39" t="b">
        <f>_xlfn.IFNA(VLOOKUP(Table2[[#This Row],[Job-no]],Table4[],10,FALSE),TRUE)</f>
        <v>0</v>
      </c>
      <c r="BY865" s="39" t="str">
        <f>_xlfn.IFNA(VLOOKUP(Table2[[#This Row],[Job-no]],Table4[],22,FALSE),"Ready")</f>
        <v/>
      </c>
      <c r="BZ865" s="120">
        <f t="shared" si="163"/>
        <v>43476</v>
      </c>
      <c r="CA865" s="120" t="str">
        <f ca="1">IF(OR(Table2[[#This Row],[Saw Date]]=TODAY(),Table2[[#This Row],[Saw Date]]=TODAY()+1), Table2[[#This Row],[Saw Date]],IF(Table2[[#This Row],[Extrusion cut double saw]],"Done",""))</f>
        <v/>
      </c>
      <c r="CB865" s="120" t="str">
        <f ca="1">IF(OR(Table2[[#This Row],[Lens Date]]=TODAY(),Table2[[#This Row],[Lens Date]]=TODAY()+1), Table2[[#This Row],[Lens Date]],IF(Table2[[#This Row],[MSLens]]="Done","Done",""))</f>
        <v/>
      </c>
      <c r="CC865" s="120" t="str">
        <f ca="1">IF(OR(Table2[[#This Row],[Milling Date]]=TODAY(),Table2[[#This Row],[Milling Date]]=TODAY()+1), Table2[[#This Row],[Milling Date]],IF(Table2[[#This Row],[CNC Holes]]="Ready","Done",""))</f>
        <v/>
      </c>
      <c r="CD865" s="120" t="str">
        <f ca="1">IF(OR(Table2[[#This Row],[Welding Date]]=TODAY(),Table2[[#This Row],[Welding Date]]=TODAY()+1), Table2[[#This Row],[Welding Date]],IF(Table2[[#This Row],[Welding Corners]]="Ready","Done",""))</f>
        <v/>
      </c>
      <c r="CE865" s="120" t="str">
        <f ca="1">IF(OR(Table2[[#This Row],[Puching Date]]=TODAY(),Table2[[#This Row],[Puching Date]]=TODAY()+1), Table2[[#This Row],[Puching Date]],IF(Table2[[#This Row],[Punch Holes]]="Ready","Done",""))</f>
        <v/>
      </c>
      <c r="CF865" s="120" t="str">
        <f ca="1">IF(OR(Table2[[#This Row],[Housing Date2]]=TODAY(),Table2[[#This Row],[Housing Date2]]=TODAY()+1),Table2[[#This Row],[Housing Date2]],IF(Table2[[#This Row],[Body Assembly]],"Done",""))</f>
        <v/>
      </c>
      <c r="CG865" s="120" t="str">
        <f>_xlfn.IFNA(VLOOKUP(Table2[[#This Row],[Job-no]],Table4[],7,FALSE),"Done")</f>
        <v>Machine Shop Started</v>
      </c>
    </row>
    <row r="866" spans="1:85" x14ac:dyDescent="0.25">
      <c r="A866" t="str">
        <f>_xlfn.CONCAT(Table2[[#This Row],[Order]],"-",Table2[[#This Row],[Line]])</f>
        <v>76941-6</v>
      </c>
      <c r="B866" s="1">
        <v>43476</v>
      </c>
      <c r="C866" s="10">
        <v>76941</v>
      </c>
      <c r="D866" s="7" t="s">
        <v>4418</v>
      </c>
      <c r="E866" s="10">
        <v>6</v>
      </c>
      <c r="F866" s="10">
        <v>1</v>
      </c>
      <c r="G866" s="7" t="s">
        <v>165</v>
      </c>
      <c r="H866" s="10">
        <v>1</v>
      </c>
      <c r="I866" s="43" t="b">
        <v>1</v>
      </c>
      <c r="J866" s="43" t="b">
        <v>0</v>
      </c>
      <c r="K866" t="s">
        <v>114</v>
      </c>
      <c r="L866" s="43" t="b">
        <v>0</v>
      </c>
      <c r="M866" s="43" t="b">
        <v>0</v>
      </c>
      <c r="N866" s="43" t="b">
        <v>0</v>
      </c>
      <c r="O866" t="s">
        <v>114</v>
      </c>
      <c r="P866" t="s">
        <v>114</v>
      </c>
      <c r="Q866" t="s">
        <v>114</v>
      </c>
      <c r="R866" t="s">
        <v>114</v>
      </c>
      <c r="S866" t="s">
        <v>114</v>
      </c>
      <c r="T866" t="s">
        <v>114</v>
      </c>
      <c r="U866" t="s">
        <v>114</v>
      </c>
      <c r="V866" t="s">
        <v>114</v>
      </c>
      <c r="W866" s="5">
        <v>43473</v>
      </c>
      <c r="X866" s="7" t="s">
        <v>151</v>
      </c>
      <c r="Y866" s="7"/>
      <c r="Z866" s="7" t="s">
        <v>179</v>
      </c>
      <c r="AA866" s="7" t="s">
        <v>114</v>
      </c>
      <c r="AB866" s="7" t="s">
        <v>74</v>
      </c>
      <c r="AC866" s="10">
        <v>18</v>
      </c>
      <c r="AD866" s="3" t="s">
        <v>5967</v>
      </c>
      <c r="AE866" s="4" t="s">
        <v>5968</v>
      </c>
      <c r="AF866" s="7"/>
      <c r="AG866" s="7" t="s">
        <v>114</v>
      </c>
      <c r="AH866" s="10">
        <v>1</v>
      </c>
      <c r="AI866" s="3" t="s">
        <v>74</v>
      </c>
      <c r="AJ866" t="s">
        <v>114</v>
      </c>
      <c r="AK866" t="s">
        <v>114</v>
      </c>
      <c r="AL866" s="43" t="b">
        <v>0</v>
      </c>
      <c r="AM866" s="3"/>
      <c r="AN866" s="3"/>
      <c r="AO866" s="43" t="b">
        <v>0</v>
      </c>
      <c r="AP866" s="3" t="b">
        <v>0</v>
      </c>
      <c r="AQ866" s="3">
        <f>VLOOKUP(Table2[[#This Row],[Job-no]],Table3[],26,FALSE)</f>
        <v>799.2</v>
      </c>
      <c r="AR866" t="str">
        <f t="shared" si="159"/>
        <v>BBRLED</v>
      </c>
      <c r="AS866" t="str">
        <f>VLOOKUP(AR866,Table1[],4,0)</f>
        <v>recessed</v>
      </c>
      <c r="AT866">
        <f>IF(BD866&gt;0,"Pattern",VLOOKUP(AR866,Table1[],5,0))</f>
        <v>0</v>
      </c>
      <c r="AU866" s="34">
        <f>IF(AT866="Pattern",WORKDAY(Table2[[#This Row],[Scheduled Ship Date]],-10),WORKDAY(Table2[[#This Row],[Scheduled Ship Date]],-4))</f>
        <v>43472</v>
      </c>
      <c r="AV866">
        <f>IF(Table2[[#This Row],[Extrusion cut double saw]]=TRUE,IF(O866="ToDo",IF(AT866="Pattern",Table2[[#This Row],[Total Sections]]*0.4,Table2[[#This Row],[Total Sections]]*0.12),0),IF(AT866="Pattern",Table2[[#This Row],[Total Sections]]*4,Table2[[#This Row],[Total Sections]]*1.2))</f>
        <v>1.2</v>
      </c>
      <c r="AW866" s="42">
        <f t="shared" ca="1" si="167"/>
        <v>43469</v>
      </c>
      <c r="AX866" s="42">
        <f>IF(AT866="Pattern",Table2[[#This Row],[Scheduled Ship Date]]-2,Table2[[#This Row],[Scheduled Ship Date]]-3)</f>
        <v>43473</v>
      </c>
      <c r="AY866">
        <f>IF(Table2[[#This Row],[Pattern]]="Pattern",Table2[[#This Row],[Total Sections]]*4.82,Table2[[#This Row],[Total Sections]]*0.5)</f>
        <v>0.5</v>
      </c>
      <c r="AZ866" s="42">
        <f t="shared" ca="1" si="166"/>
        <v>43469</v>
      </c>
      <c r="BA866" s="39">
        <f>((Table2[Total Sections]/Table2[Open Qty])-1)*Table2[Open Qty]*12.96</f>
        <v>0</v>
      </c>
      <c r="BB866" s="42"/>
      <c r="BC866" s="39" t="str">
        <f t="shared" si="160"/>
        <v>BBRLED-500-80-35-FL-12-W-UNV-DP-1-TB9-B3(BSL10LST)</v>
      </c>
      <c r="BD866" s="39">
        <f t="shared" si="161"/>
        <v>0</v>
      </c>
      <c r="BE866" s="39" t="b">
        <f>_xlfn.IFNA(VLOOKUP(Table2[[#This Row],[Job-no]],Table4[],9,FALSE),TRUE)</f>
        <v>1</v>
      </c>
      <c r="BF866" t="str">
        <f>VLOOKUP(AR866,Table1[],3,0)</f>
        <v>B4LED</v>
      </c>
      <c r="BG866" s="39" t="b">
        <f>_xlfn.IFNA(VLOOKUP(Table2[[#This Row],[Job-no]],Table4[],14,FALSE),TRUE)</f>
        <v>0</v>
      </c>
      <c r="BH866" s="39" t="str">
        <f>_xlfn.IFNA(VLOOKUP(Table2[[#This Row],[Job-no]],Table4[],11,FALSE),"Done")</f>
        <v/>
      </c>
      <c r="BI866" s="39">
        <f>IF(Table2[[#This Row],[Pattern]]="Pattern",VLOOKUP(Table2[[#This Row],[Product Code]],'Routing data'!$A$2:$W$470,13,FALSE),VLOOKUP(Table2[[#This Row],[Product Code]],'Routing data'!$A$2:$W$470,3,FALSE))</f>
        <v>0</v>
      </c>
      <c r="BJ866" s="39">
        <f>IF(Table2[[#This Row],[Pattern]]="Pattern",VLOOKUP(Table2[[#This Row],[Product Code]],'Routing data'!$A$2:$W$470,14,FALSE),VLOOKUP(Table2[[#This Row],[Product Code]],'Routing data'!$A$2:$W$470,4,FALSE))</f>
        <v>3</v>
      </c>
      <c r="BK866" s="39">
        <f>VLOOKUP(Table2[[#This Row],[Product Code]],'Routing data'!A$4:W$524,16,FALSE)</f>
        <v>0</v>
      </c>
      <c r="BL866" s="42" t="str">
        <f>IF(Table2[[#This Row],[Milling Required]]=0,"x",IF(AT866="Pattern",B866-10,B866-4))</f>
        <v>x</v>
      </c>
      <c r="BM866" s="42">
        <f>IF(Table2[[#This Row],[Punching Required]]=0,"x",IF(AT866="Pattern",B866-8,B866-2))</f>
        <v>43474</v>
      </c>
      <c r="BN866" s="42">
        <f t="shared" si="162"/>
        <v>43473</v>
      </c>
      <c r="BO866" s="39" t="str">
        <f>IF(Table2[[#This Row],[Milling]]="x","x",Table2[[#This Row],[Total Sections]]*2)</f>
        <v>x</v>
      </c>
      <c r="BP866" s="39">
        <f>IF(Table2[[#This Row],[Punching]]="x","x",Table2[Total Sections]*2)</f>
        <v>2</v>
      </c>
      <c r="BQ866" s="39">
        <f>IF(Table2[[#This Row],[Pattern]]="Pattern",Table2[Total Sections]*3,Table2[Total Sections]*1.5)</f>
        <v>1.5</v>
      </c>
      <c r="BR866" s="42"/>
      <c r="BS866" s="42">
        <f t="shared" ca="1" si="168"/>
        <v>43469</v>
      </c>
      <c r="BT866" s="42"/>
      <c r="BU866" s="39"/>
      <c r="BV866" s="39" t="str">
        <f>_xlfn.IFNA(VLOOKUP(Table2[[#This Row],[Job-no]],Table4[],16,FALSE),"Ready")</f>
        <v/>
      </c>
      <c r="BW866" s="39" t="str">
        <f>_xlfn.IFNA(VLOOKUP(Table2[[#This Row],[Job-no]],Table4[],21,FALSE),"Ready")</f>
        <v/>
      </c>
      <c r="BX866" s="39" t="b">
        <f>_xlfn.IFNA(VLOOKUP(Table2[[#This Row],[Job-no]],Table4[],10,FALSE),TRUE)</f>
        <v>0</v>
      </c>
      <c r="BY866" s="39" t="str">
        <f>_xlfn.IFNA(VLOOKUP(Table2[[#This Row],[Job-no]],Table4[],22,FALSE),"Ready")</f>
        <v/>
      </c>
      <c r="BZ866" s="120">
        <f t="shared" si="163"/>
        <v>43476</v>
      </c>
      <c r="CA866" s="120" t="str">
        <f ca="1">IF(OR(Table2[[#This Row],[Saw Date]]=TODAY(),Table2[[#This Row],[Saw Date]]=TODAY()+1), Table2[[#This Row],[Saw Date]],IF(Table2[[#This Row],[Extrusion cut double saw]],"Done",""))</f>
        <v/>
      </c>
      <c r="CB866" s="120" t="str">
        <f ca="1">IF(OR(Table2[[#This Row],[Lens Date]]=TODAY(),Table2[[#This Row],[Lens Date]]=TODAY()+1), Table2[[#This Row],[Lens Date]],IF(Table2[[#This Row],[MSLens]]="Done","Done",""))</f>
        <v/>
      </c>
      <c r="CC866" s="120" t="str">
        <f ca="1">IF(OR(Table2[[#This Row],[Milling Date]]=TODAY(),Table2[[#This Row],[Milling Date]]=TODAY()+1), Table2[[#This Row],[Milling Date]],IF(Table2[[#This Row],[CNC Holes]]="Ready","Done",""))</f>
        <v/>
      </c>
      <c r="CD866" s="120" t="str">
        <f ca="1">IF(OR(Table2[[#This Row],[Welding Date]]=TODAY(),Table2[[#This Row],[Welding Date]]=TODAY()+1), Table2[[#This Row],[Welding Date]],IF(Table2[[#This Row],[Welding Corners]]="Ready","Done",""))</f>
        <v/>
      </c>
      <c r="CE866" s="120" t="str">
        <f ca="1">IF(OR(Table2[[#This Row],[Puching Date]]=TODAY(),Table2[[#This Row],[Puching Date]]=TODAY()+1), Table2[[#This Row],[Puching Date]],IF(Table2[[#This Row],[Punch Holes]]="Ready","Done",""))</f>
        <v/>
      </c>
      <c r="CF866" s="120" t="str">
        <f ca="1">IF(OR(Table2[[#This Row],[Housing Date2]]=TODAY(),Table2[[#This Row],[Housing Date2]]=TODAY()+1),Table2[[#This Row],[Housing Date2]],IF(Table2[[#This Row],[Body Assembly]],"Done",""))</f>
        <v/>
      </c>
      <c r="CG866" s="120" t="str">
        <f>_xlfn.IFNA(VLOOKUP(Table2[[#This Row],[Job-no]],Table4[],7,FALSE),"Done")</f>
        <v>Machine Shop Started</v>
      </c>
    </row>
    <row r="867" spans="1:85" x14ac:dyDescent="0.25">
      <c r="A867" s="39" t="str">
        <f>_xlfn.CONCAT(Table2[[#This Row],[Order]],"-",Table2[[#This Row],[Line]])</f>
        <v>77155-1</v>
      </c>
      <c r="B867" s="5">
        <v>43476</v>
      </c>
      <c r="C867" s="8">
        <v>77155</v>
      </c>
      <c r="D867" s="3" t="s">
        <v>2988</v>
      </c>
      <c r="E867" s="8">
        <v>1</v>
      </c>
      <c r="F867" s="8">
        <v>1</v>
      </c>
      <c r="G867" s="3" t="s">
        <v>42</v>
      </c>
      <c r="H867" s="8">
        <v>2</v>
      </c>
      <c r="I867" s="43" t="b">
        <v>0</v>
      </c>
      <c r="J867" s="43" t="b">
        <v>0</v>
      </c>
      <c r="K867" t="s">
        <v>114</v>
      </c>
      <c r="L867" s="43" t="b">
        <v>0</v>
      </c>
      <c r="M867" s="43" t="b">
        <v>0</v>
      </c>
      <c r="N867" s="43" t="b">
        <v>0</v>
      </c>
      <c r="O867" t="s">
        <v>114</v>
      </c>
      <c r="P867" t="s">
        <v>114</v>
      </c>
      <c r="Q867" t="s">
        <v>114</v>
      </c>
      <c r="R867" t="s">
        <v>114</v>
      </c>
      <c r="S867" t="s">
        <v>114</v>
      </c>
      <c r="T867" t="s">
        <v>114</v>
      </c>
      <c r="U867" t="s">
        <v>114</v>
      </c>
      <c r="V867" t="s">
        <v>114</v>
      </c>
      <c r="W867" s="5">
        <v>43473</v>
      </c>
      <c r="X867" s="3" t="s">
        <v>151</v>
      </c>
      <c r="Y867" s="3"/>
      <c r="Z867" s="3" t="s">
        <v>158</v>
      </c>
      <c r="AA867" s="3" t="s">
        <v>114</v>
      </c>
      <c r="AB867" s="3" t="s">
        <v>74</v>
      </c>
      <c r="AC867" s="8">
        <v>12</v>
      </c>
      <c r="AD867" s="3" t="s">
        <v>5967</v>
      </c>
      <c r="AE867" s="4" t="s">
        <v>5968</v>
      </c>
      <c r="AF867" s="3"/>
      <c r="AG867" s="3" t="s">
        <v>114</v>
      </c>
      <c r="AH867" s="8">
        <v>2</v>
      </c>
      <c r="AI867" s="3" t="s">
        <v>74</v>
      </c>
      <c r="AJ867" t="s">
        <v>114</v>
      </c>
      <c r="AK867" t="s">
        <v>114</v>
      </c>
      <c r="AL867" s="43" t="b">
        <v>0</v>
      </c>
      <c r="AM867" s="3"/>
      <c r="AN867" s="3"/>
      <c r="AO867" s="43" t="b">
        <v>0</v>
      </c>
      <c r="AP867" s="3" t="b">
        <v>0</v>
      </c>
      <c r="AQ867" s="3">
        <f>VLOOKUP(Table2[[#This Row],[Job-no]],Table3[],26,FALSE)</f>
        <v>792</v>
      </c>
      <c r="AR867" t="str">
        <f t="shared" si="159"/>
        <v>BBDILED</v>
      </c>
      <c r="AS867" t="str">
        <f>VLOOKUP(AR867,Table1[],4,0)</f>
        <v>pendant</v>
      </c>
      <c r="AT867">
        <f>IF(BD867&gt;0,"Pattern",VLOOKUP(AR867,Table1[],5,0))</f>
        <v>0</v>
      </c>
      <c r="AU867" s="34">
        <f>IF(AT867="Pattern",WORKDAY(Table2[[#This Row],[Scheduled Ship Date]],-10),WORKDAY(Table2[[#This Row],[Scheduled Ship Date]],-4))</f>
        <v>43472</v>
      </c>
      <c r="AV867" s="39">
        <f>IF(Table2[[#This Row],[Extrusion cut double saw]]=TRUE,IF(O867="ToDo",IF(AT867="Pattern",Table2[[#This Row],[Total Sections]]*0.4,Table2[[#This Row],[Total Sections]]*0.12),0),IF(AT867="Pattern",Table2[[#This Row],[Total Sections]]*4,Table2[[#This Row],[Total Sections]]*1.2))</f>
        <v>2.4</v>
      </c>
      <c r="AW867" s="42">
        <f t="shared" ca="1" si="167"/>
        <v>43469</v>
      </c>
      <c r="AX867" s="42">
        <f>IF(AT867="Pattern",Table2[[#This Row],[Scheduled Ship Date]]-2,Table2[[#This Row],[Scheduled Ship Date]]-3)</f>
        <v>43473</v>
      </c>
      <c r="AY867" s="39">
        <f>IF(Table2[[#This Row],[Pattern]]="Pattern",Table2[[#This Row],[Total Sections]]*4.82,Table2[[#This Row],[Total Sections]]*0.5)</f>
        <v>1</v>
      </c>
      <c r="AZ867" s="42">
        <f t="shared" ca="1" si="166"/>
        <v>43469</v>
      </c>
      <c r="BA867" s="39">
        <f>((Table2[Total Sections]/Table2[Open Qty])-1)*Table2[Open Qty]*12.96</f>
        <v>0</v>
      </c>
      <c r="BB867" s="39"/>
      <c r="BC867" s="39" t="str">
        <f t="shared" si="160"/>
        <v>BBDILED-650-650-80-35-SO-4-W-UNV-DP-2-CA(24)</v>
      </c>
      <c r="BD867" s="39">
        <f t="shared" si="161"/>
        <v>0</v>
      </c>
      <c r="BE867" s="39" t="b">
        <f>_xlfn.IFNA(VLOOKUP(Table2[[#This Row],[Job-no]],Table4[],9,FALSE),TRUE)</f>
        <v>0</v>
      </c>
      <c r="BF867" s="39"/>
      <c r="BG867" s="39" t="b">
        <f>_xlfn.IFNA(VLOOKUP(Table2[[#This Row],[Job-no]],Table4[],14,FALSE),TRUE)</f>
        <v>0</v>
      </c>
      <c r="BH867" s="39" t="str">
        <f>_xlfn.IFNA(VLOOKUP(Table2[[#This Row],[Job-no]],Table4[],11,FALSE),"Done")</f>
        <v/>
      </c>
      <c r="BI867" s="39">
        <f>IF(Table2[[#This Row],[Pattern]]="Pattern",VLOOKUP(Table2[[#This Row],[Product Code]],'Routing data'!$A$2:$W$470,13,FALSE),VLOOKUP(Table2[[#This Row],[Product Code]],'Routing data'!$A$2:$W$470,3,FALSE))</f>
        <v>0</v>
      </c>
      <c r="BJ867" s="39">
        <f>IF(Table2[[#This Row],[Pattern]]="Pattern",VLOOKUP(Table2[[#This Row],[Product Code]],'Routing data'!$A$2:$W$470,14,FALSE),VLOOKUP(Table2[[#This Row],[Product Code]],'Routing data'!$A$2:$W$470,4,FALSE))</f>
        <v>0</v>
      </c>
      <c r="BK867" s="39">
        <f>VLOOKUP(Table2[[#This Row],[Product Code]],'Routing data'!A$4:W$524,16,FALSE)</f>
        <v>0</v>
      </c>
      <c r="BL867" s="42" t="str">
        <f>IF(Table2[[#This Row],[Milling Required]]=0,"x",IF(AT867="Pattern",B867-10,B867-4))</f>
        <v>x</v>
      </c>
      <c r="BM867" s="39"/>
      <c r="BN867" s="42">
        <f t="shared" si="162"/>
        <v>43473</v>
      </c>
      <c r="BO867" s="39" t="str">
        <f>IF(Table2[[#This Row],[Milling]]="x","x",Table2[[#This Row],[Total Sections]]*2)</f>
        <v>x</v>
      </c>
      <c r="BP867" s="39">
        <f>IF(Table2[[#This Row],[Punching]]="x","x",Table2[Total Sections]*2)</f>
        <v>4</v>
      </c>
      <c r="BQ867" s="39">
        <f>IF(Table2[[#This Row],[Pattern]]="Pattern",Table2[Total Sections]*3,Table2[Total Sections]*1.5)</f>
        <v>3</v>
      </c>
      <c r="BR867" s="42"/>
      <c r="BS867" s="39"/>
      <c r="BT867" s="39"/>
      <c r="BU867" s="39"/>
      <c r="BV867" s="39" t="str">
        <f>_xlfn.IFNA(VLOOKUP(Table2[[#This Row],[Job-no]],Table4[],16,FALSE),"Ready")</f>
        <v/>
      </c>
      <c r="BW867" s="39" t="str">
        <f>_xlfn.IFNA(VLOOKUP(Table2[[#This Row],[Job-no]],Table4[],21,FALSE),"Ready")</f>
        <v/>
      </c>
      <c r="BX867" s="39" t="b">
        <f>_xlfn.IFNA(VLOOKUP(Table2[[#This Row],[Job-no]],Table4[],10,FALSE),TRUE)</f>
        <v>0</v>
      </c>
      <c r="BY867" s="39" t="str">
        <f>_xlfn.IFNA(VLOOKUP(Table2[[#This Row],[Job-no]],Table4[],22,FALSE),"Ready")</f>
        <v/>
      </c>
      <c r="BZ867" s="120">
        <f t="shared" si="163"/>
        <v>43476</v>
      </c>
      <c r="CA867" s="120" t="str">
        <f ca="1">IF(OR(Table2[[#This Row],[Saw Date]]=TODAY(),Table2[[#This Row],[Saw Date]]=TODAY()+1), Table2[[#This Row],[Saw Date]],IF(Table2[[#This Row],[Extrusion cut double saw]],"Done",""))</f>
        <v/>
      </c>
      <c r="CB867" s="120" t="str">
        <f ca="1">IF(OR(Table2[[#This Row],[Lens Date]]=TODAY(),Table2[[#This Row],[Lens Date]]=TODAY()+1), Table2[[#This Row],[Lens Date]],IF(Table2[[#This Row],[MSLens]]="Done","Done",""))</f>
        <v/>
      </c>
      <c r="CC867" s="120" t="str">
        <f ca="1">IF(OR(Table2[[#This Row],[Milling Date]]=TODAY(),Table2[[#This Row],[Milling Date]]=TODAY()+1), Table2[[#This Row],[Milling Date]],IF(Table2[[#This Row],[CNC Holes]]="Ready","Done",""))</f>
        <v/>
      </c>
      <c r="CD867" s="120" t="str">
        <f ca="1">IF(OR(Table2[[#This Row],[Welding Date]]=TODAY(),Table2[[#This Row],[Welding Date]]=TODAY()+1), Table2[[#This Row],[Welding Date]],IF(Table2[[#This Row],[Welding Corners]]="Ready","Done",""))</f>
        <v/>
      </c>
      <c r="CE867" s="120" t="str">
        <f ca="1">IF(OR(Table2[[#This Row],[Puching Date]]=TODAY(),Table2[[#This Row],[Puching Date]]=TODAY()+1), Table2[[#This Row],[Puching Date]],IF(Table2[[#This Row],[Punch Holes]]="Ready","Done",""))</f>
        <v/>
      </c>
      <c r="CF867" s="120" t="str">
        <f ca="1">IF(OR(Table2[[#This Row],[Housing Date2]]=TODAY(),Table2[[#This Row],[Housing Date2]]=TODAY()+1),Table2[[#This Row],[Housing Date2]],IF(Table2[[#This Row],[Body Assembly]],"Done",""))</f>
        <v/>
      </c>
      <c r="CG867" s="120" t="str">
        <f>_xlfn.IFNA(VLOOKUP(Table2[[#This Row],[Job-no]],Table4[],7,FALSE),"Done")</f>
        <v>Scheduled/Released</v>
      </c>
    </row>
    <row r="868" spans="1:85" x14ac:dyDescent="0.25">
      <c r="A868" t="str">
        <f>_xlfn.CONCAT(Table2[[#This Row],[Order]],"-",Table2[[#This Row],[Line]])</f>
        <v>77203-1</v>
      </c>
      <c r="B868" s="5">
        <v>43476</v>
      </c>
      <c r="C868" s="8">
        <v>77203</v>
      </c>
      <c r="D868" s="3" t="s">
        <v>3283</v>
      </c>
      <c r="E868" s="8">
        <v>1</v>
      </c>
      <c r="F868" s="8">
        <v>1</v>
      </c>
      <c r="G868" s="3" t="s">
        <v>42</v>
      </c>
      <c r="H868" s="8">
        <v>1</v>
      </c>
      <c r="I868" s="43" t="b">
        <v>0</v>
      </c>
      <c r="J868" s="43" t="b">
        <v>0</v>
      </c>
      <c r="K868" t="s">
        <v>114</v>
      </c>
      <c r="L868" s="43" t="b">
        <v>0</v>
      </c>
      <c r="M868" s="43" t="b">
        <v>0</v>
      </c>
      <c r="N868" s="43" t="b">
        <v>0</v>
      </c>
      <c r="O868" t="s">
        <v>114</v>
      </c>
      <c r="P868" t="s">
        <v>114</v>
      </c>
      <c r="Q868" t="s">
        <v>114</v>
      </c>
      <c r="R868" t="s">
        <v>114</v>
      </c>
      <c r="S868" t="s">
        <v>114</v>
      </c>
      <c r="T868" t="s">
        <v>114</v>
      </c>
      <c r="U868" t="s">
        <v>114</v>
      </c>
      <c r="V868" t="s">
        <v>114</v>
      </c>
      <c r="W868" s="5">
        <v>43473</v>
      </c>
      <c r="X868" s="3" t="s">
        <v>151</v>
      </c>
      <c r="Y868" s="3"/>
      <c r="Z868" s="3" t="s">
        <v>4630</v>
      </c>
      <c r="AA868" s="3" t="s">
        <v>114</v>
      </c>
      <c r="AB868" s="3" t="s">
        <v>74</v>
      </c>
      <c r="AC868" s="8">
        <v>15</v>
      </c>
      <c r="AD868" s="3" t="s">
        <v>5967</v>
      </c>
      <c r="AE868" s="4" t="s">
        <v>5968</v>
      </c>
      <c r="AF868" s="3"/>
      <c r="AG868" s="3" t="s">
        <v>114</v>
      </c>
      <c r="AH868" s="8">
        <v>2</v>
      </c>
      <c r="AI868" s="3" t="s">
        <v>74</v>
      </c>
      <c r="AJ868" t="s">
        <v>114</v>
      </c>
      <c r="AK868" t="s">
        <v>114</v>
      </c>
      <c r="AL868" s="43" t="b">
        <v>0</v>
      </c>
      <c r="AM868" s="3"/>
      <c r="AN868" s="3"/>
      <c r="AO868" s="43" t="b">
        <v>0</v>
      </c>
      <c r="AP868" s="3" t="b">
        <v>0</v>
      </c>
      <c r="AQ868" s="3">
        <f>VLOOKUP(Table2[[#This Row],[Job-no]],Table3[],26,FALSE)</f>
        <v>1239</v>
      </c>
      <c r="AR868" t="str">
        <f t="shared" si="159"/>
        <v>BBPRLED</v>
      </c>
      <c r="AS868" t="str">
        <f>VLOOKUP(AR868,Table1[],4,0)</f>
        <v>recessed</v>
      </c>
      <c r="AT868">
        <f>IF(BD868&gt;0,"Pattern",VLOOKUP(AR868,Table1[],5,0))</f>
        <v>0</v>
      </c>
      <c r="AU868" s="34">
        <f>IF(AT868="Pattern",WORKDAY(Table2[[#This Row],[Scheduled Ship Date]],-10),WORKDAY(Table2[[#This Row],[Scheduled Ship Date]],-4))</f>
        <v>43472</v>
      </c>
      <c r="AV868">
        <f>IF(Table2[[#This Row],[Extrusion cut double saw]]=TRUE,IF(O868="ToDo",IF(AT868="Pattern",Table2[[#This Row],[Total Sections]]*0.4,Table2[[#This Row],[Total Sections]]*0.12),0),IF(AT868="Pattern",Table2[[#This Row],[Total Sections]]*4,Table2[[#This Row],[Total Sections]]*1.2))</f>
        <v>2.4</v>
      </c>
      <c r="AW868" s="42">
        <f t="shared" ca="1" si="167"/>
        <v>43469</v>
      </c>
      <c r="AX868" s="42">
        <f>IF(AT868="Pattern",Table2[[#This Row],[Scheduled Ship Date]]-2,Table2[[#This Row],[Scheduled Ship Date]]-3)</f>
        <v>43473</v>
      </c>
      <c r="AY868">
        <f>IF(Table2[[#This Row],[Pattern]]="Pattern",Table2[[#This Row],[Total Sections]]*4.82,Table2[[#This Row],[Total Sections]]*0.5)</f>
        <v>1</v>
      </c>
      <c r="AZ868" s="42">
        <f t="shared" ca="1" si="166"/>
        <v>43469</v>
      </c>
      <c r="BA868" s="39">
        <f>((Table2[Total Sections]/Table2[Open Qty])-1)*Table2[Open Qty]*12.96</f>
        <v>12.96</v>
      </c>
      <c r="BB868" s="39"/>
      <c r="BC868" s="39" t="str">
        <f t="shared" si="160"/>
        <v>BBPRLED-375-80-40-FL-14'1"-W-UNV-DP-1-DF-TS(1)-CP</v>
      </c>
      <c r="BD868" s="39">
        <f t="shared" si="161"/>
        <v>0</v>
      </c>
      <c r="BE868" s="39" t="b">
        <f>_xlfn.IFNA(VLOOKUP(Table2[[#This Row],[Job-no]],Table4[],9,FALSE),TRUE)</f>
        <v>0</v>
      </c>
      <c r="BF868" t="str">
        <f>VLOOKUP(AR868,Table1[],3,0)</f>
        <v>B4LED</v>
      </c>
      <c r="BG868" s="39" t="b">
        <f>_xlfn.IFNA(VLOOKUP(Table2[[#This Row],[Job-no]],Table4[],14,FALSE),TRUE)</f>
        <v>0</v>
      </c>
      <c r="BH868" s="39" t="str">
        <f>_xlfn.IFNA(VLOOKUP(Table2[[#This Row],[Job-no]],Table4[],11,FALSE),"Done")</f>
        <v/>
      </c>
      <c r="BI868" s="39">
        <f>IF(Table2[[#This Row],[Pattern]]="Pattern",VLOOKUP(Table2[[#This Row],[Product Code]],'Routing data'!$A$2:$W$470,13,FALSE),VLOOKUP(Table2[[#This Row],[Product Code]],'Routing data'!$A$2:$W$470,3,FALSE))</f>
        <v>0</v>
      </c>
      <c r="BJ868" s="39">
        <f>IF(Table2[[#This Row],[Pattern]]="Pattern",VLOOKUP(Table2[[#This Row],[Product Code]],'Routing data'!$A$2:$W$470,14,FALSE),VLOOKUP(Table2[[#This Row],[Product Code]],'Routing data'!$A$2:$W$470,4,FALSE))</f>
        <v>3</v>
      </c>
      <c r="BK868" s="39">
        <f>VLOOKUP(Table2[[#This Row],[Product Code]],'Routing data'!A$4:W$524,16,FALSE)</f>
        <v>0</v>
      </c>
      <c r="BL868" s="42" t="str">
        <f>IF(Table2[[#This Row],[Milling Required]]=0,"x",IF(AT868="Pattern",B868-10,B868-4))</f>
        <v>x</v>
      </c>
      <c r="BM868" s="42">
        <f>IF(Table2[[#This Row],[Punching Required]]=0,"x",IF(AT868="Pattern",B868-8,B868-2))</f>
        <v>43474</v>
      </c>
      <c r="BN868" s="42">
        <f t="shared" si="162"/>
        <v>43473</v>
      </c>
      <c r="BO868" s="39" t="str">
        <f>IF(Table2[[#This Row],[Milling]]="x","x",Table2[[#This Row],[Total Sections]]*2)</f>
        <v>x</v>
      </c>
      <c r="BP868" s="39">
        <f>IF(Table2[[#This Row],[Punching]]="x","x",Table2[Total Sections]*2)</f>
        <v>4</v>
      </c>
      <c r="BQ868" s="39">
        <f>IF(Table2[[#This Row],[Pattern]]="Pattern",Table2[Total Sections]*3,Table2[Total Sections]*1.5)</f>
        <v>3</v>
      </c>
      <c r="BR868" s="39"/>
      <c r="BS868" s="42">
        <f ca="1">TODAY()+2</f>
        <v>43469</v>
      </c>
      <c r="BT868" s="42"/>
      <c r="BU868" s="39"/>
      <c r="BV868" s="39" t="str">
        <f>_xlfn.IFNA(VLOOKUP(Table2[[#This Row],[Job-no]],Table4[],16,FALSE),"Ready")</f>
        <v/>
      </c>
      <c r="BW868" s="39" t="str">
        <f>_xlfn.IFNA(VLOOKUP(Table2[[#This Row],[Job-no]],Table4[],21,FALSE),"Ready")</f>
        <v/>
      </c>
      <c r="BX868" s="39" t="b">
        <f>_xlfn.IFNA(VLOOKUP(Table2[[#This Row],[Job-no]],Table4[],10,FALSE),TRUE)</f>
        <v>0</v>
      </c>
      <c r="BY868" s="39" t="str">
        <f>_xlfn.IFNA(VLOOKUP(Table2[[#This Row],[Job-no]],Table4[],22,FALSE),"Ready")</f>
        <v/>
      </c>
      <c r="BZ868" s="120">
        <f t="shared" si="163"/>
        <v>43476</v>
      </c>
      <c r="CA868" s="120" t="str">
        <f ca="1">IF(OR(Table2[[#This Row],[Saw Date]]=TODAY(),Table2[[#This Row],[Saw Date]]=TODAY()+1), Table2[[#This Row],[Saw Date]],IF(Table2[[#This Row],[Extrusion cut double saw]],"Done",""))</f>
        <v/>
      </c>
      <c r="CB868" s="120" t="str">
        <f ca="1">IF(OR(Table2[[#This Row],[Lens Date]]=TODAY(),Table2[[#This Row],[Lens Date]]=TODAY()+1), Table2[[#This Row],[Lens Date]],IF(Table2[[#This Row],[MSLens]]="Done","Done",""))</f>
        <v/>
      </c>
      <c r="CC868" s="120" t="str">
        <f ca="1">IF(OR(Table2[[#This Row],[Milling Date]]=TODAY(),Table2[[#This Row],[Milling Date]]=TODAY()+1), Table2[[#This Row],[Milling Date]],IF(Table2[[#This Row],[CNC Holes]]="Ready","Done",""))</f>
        <v/>
      </c>
      <c r="CD868" s="120" t="str">
        <f ca="1">IF(OR(Table2[[#This Row],[Welding Date]]=TODAY(),Table2[[#This Row],[Welding Date]]=TODAY()+1), Table2[[#This Row],[Welding Date]],IF(Table2[[#This Row],[Welding Corners]]="Ready","Done",""))</f>
        <v/>
      </c>
      <c r="CE868" s="120" t="str">
        <f ca="1">IF(OR(Table2[[#This Row],[Puching Date]]=TODAY(),Table2[[#This Row],[Puching Date]]=TODAY()+1), Table2[[#This Row],[Puching Date]],IF(Table2[[#This Row],[Punch Holes]]="Ready","Done",""))</f>
        <v/>
      </c>
      <c r="CF868" s="120" t="str">
        <f ca="1">IF(OR(Table2[[#This Row],[Housing Date2]]=TODAY(),Table2[[#This Row],[Housing Date2]]=TODAY()+1),Table2[[#This Row],[Housing Date2]],IF(Table2[[#This Row],[Body Assembly]],"Done",""))</f>
        <v/>
      </c>
      <c r="CG868" s="120" t="str">
        <f>_xlfn.IFNA(VLOOKUP(Table2[[#This Row],[Job-no]],Table4[],7,FALSE),"Done")</f>
        <v>Scheduled/Released</v>
      </c>
    </row>
    <row r="869" spans="1:85" x14ac:dyDescent="0.25">
      <c r="A869" s="39" t="str">
        <f>_xlfn.CONCAT(Table2[[#This Row],[Order]],"-",Table2[[#This Row],[Line]])</f>
        <v>77203-2</v>
      </c>
      <c r="B869" s="5">
        <v>43476</v>
      </c>
      <c r="C869" s="8">
        <v>77203</v>
      </c>
      <c r="D869" s="3" t="s">
        <v>3285</v>
      </c>
      <c r="E869" s="8">
        <v>2</v>
      </c>
      <c r="F869" s="8">
        <v>1</v>
      </c>
      <c r="G869" s="3" t="s">
        <v>42</v>
      </c>
      <c r="H869" s="8">
        <v>1</v>
      </c>
      <c r="I869" s="43" t="b">
        <v>0</v>
      </c>
      <c r="J869" s="43" t="b">
        <v>0</v>
      </c>
      <c r="K869" t="s">
        <v>114</v>
      </c>
      <c r="L869" s="43" t="b">
        <v>0</v>
      </c>
      <c r="M869" s="43" t="b">
        <v>0</v>
      </c>
      <c r="N869" s="43" t="b">
        <v>0</v>
      </c>
      <c r="O869" t="s">
        <v>114</v>
      </c>
      <c r="P869" t="s">
        <v>114</v>
      </c>
      <c r="Q869" t="s">
        <v>114</v>
      </c>
      <c r="R869" t="s">
        <v>114</v>
      </c>
      <c r="S869" t="s">
        <v>114</v>
      </c>
      <c r="T869" t="s">
        <v>114</v>
      </c>
      <c r="U869" t="s">
        <v>114</v>
      </c>
      <c r="V869" t="s">
        <v>114</v>
      </c>
      <c r="W869" s="5">
        <v>43473</v>
      </c>
      <c r="X869" s="3" t="s">
        <v>151</v>
      </c>
      <c r="Y869" s="3"/>
      <c r="Z869" s="3" t="s">
        <v>4631</v>
      </c>
      <c r="AA869" s="3" t="s">
        <v>114</v>
      </c>
      <c r="AB869" s="3" t="s">
        <v>74</v>
      </c>
      <c r="AC869" s="8">
        <v>15</v>
      </c>
      <c r="AD869" s="3" t="s">
        <v>5967</v>
      </c>
      <c r="AE869" s="4" t="s">
        <v>5968</v>
      </c>
      <c r="AF869" s="3"/>
      <c r="AG869" s="3" t="s">
        <v>114</v>
      </c>
      <c r="AH869" s="8">
        <v>2</v>
      </c>
      <c r="AI869" s="3" t="s">
        <v>74</v>
      </c>
      <c r="AJ869" t="s">
        <v>114</v>
      </c>
      <c r="AK869" t="s">
        <v>114</v>
      </c>
      <c r="AL869" s="43" t="b">
        <v>0</v>
      </c>
      <c r="AM869" s="3"/>
      <c r="AN869" s="3"/>
      <c r="AO869" s="43" t="b">
        <v>0</v>
      </c>
      <c r="AP869" s="3" t="b">
        <v>0</v>
      </c>
      <c r="AQ869" s="3">
        <f>VLOOKUP(Table2[[#This Row],[Job-no]],Table3[],26,FALSE)</f>
        <v>1323</v>
      </c>
      <c r="AR869" t="str">
        <f t="shared" si="159"/>
        <v>BBPRLED</v>
      </c>
      <c r="AS869" t="str">
        <f>VLOOKUP(AR869,Table1[],4,0)</f>
        <v>recessed</v>
      </c>
      <c r="AT869">
        <f>IF(BD869&gt;0,"Pattern",VLOOKUP(AR869,Table1[],5,0))</f>
        <v>0</v>
      </c>
      <c r="AU869" s="34">
        <f>IF(AT869="Pattern",WORKDAY(Table2[[#This Row],[Scheduled Ship Date]],-10),WORKDAY(Table2[[#This Row],[Scheduled Ship Date]],-4))</f>
        <v>43472</v>
      </c>
      <c r="AV869" s="39">
        <f>IF(Table2[[#This Row],[Extrusion cut double saw]]=TRUE,IF(O869="ToDo",IF(AT869="Pattern",Table2[[#This Row],[Total Sections]]*0.4,Table2[[#This Row],[Total Sections]]*0.12),0),IF(AT869="Pattern",Table2[[#This Row],[Total Sections]]*4,Table2[[#This Row],[Total Sections]]*1.2))</f>
        <v>2.4</v>
      </c>
      <c r="AW869" s="42">
        <f t="shared" ca="1" si="167"/>
        <v>43469</v>
      </c>
      <c r="AX869" s="42">
        <f>IF(AT869="Pattern",Table2[[#This Row],[Scheduled Ship Date]]-2,Table2[[#This Row],[Scheduled Ship Date]]-3)</f>
        <v>43473</v>
      </c>
      <c r="AY869" s="39">
        <f>IF(Table2[[#This Row],[Pattern]]="Pattern",Table2[[#This Row],[Total Sections]]*4.82,Table2[[#This Row],[Total Sections]]*0.5)</f>
        <v>1</v>
      </c>
      <c r="AZ869" s="42">
        <f t="shared" ca="1" si="166"/>
        <v>43469</v>
      </c>
      <c r="BA869" s="39">
        <f>((Table2[Total Sections]/Table2[Open Qty])-1)*Table2[Open Qty]*12.96</f>
        <v>12.96</v>
      </c>
      <c r="BB869" s="39"/>
      <c r="BC869" s="39" t="str">
        <f t="shared" si="160"/>
        <v>BBPRLED-375-80-40-FL-15'-W-UNV-DP-1-DF-TS(1)-CP</v>
      </c>
      <c r="BD869" s="39">
        <f t="shared" si="161"/>
        <v>0</v>
      </c>
      <c r="BE869" s="39" t="b">
        <f>_xlfn.IFNA(VLOOKUP(Table2[[#This Row],[Job-no]],Table4[],9,FALSE),TRUE)</f>
        <v>0</v>
      </c>
      <c r="BF869" s="39"/>
      <c r="BG869" s="39" t="b">
        <f>_xlfn.IFNA(VLOOKUP(Table2[[#This Row],[Job-no]],Table4[],14,FALSE),TRUE)</f>
        <v>0</v>
      </c>
      <c r="BH869" s="39" t="str">
        <f>_xlfn.IFNA(VLOOKUP(Table2[[#This Row],[Job-no]],Table4[],11,FALSE),"Done")</f>
        <v/>
      </c>
      <c r="BI869" s="39">
        <f>IF(Table2[[#This Row],[Pattern]]="Pattern",VLOOKUP(Table2[[#This Row],[Product Code]],'Routing data'!$A$2:$W$470,13,FALSE),VLOOKUP(Table2[[#This Row],[Product Code]],'Routing data'!$A$2:$W$470,3,FALSE))</f>
        <v>0</v>
      </c>
      <c r="BJ869" s="39">
        <f>IF(Table2[[#This Row],[Pattern]]="Pattern",VLOOKUP(Table2[[#This Row],[Product Code]],'Routing data'!$A$2:$W$470,14,FALSE),VLOOKUP(Table2[[#This Row],[Product Code]],'Routing data'!$A$2:$W$470,4,FALSE))</f>
        <v>3</v>
      </c>
      <c r="BK869" s="39">
        <f>VLOOKUP(Table2[[#This Row],[Product Code]],'Routing data'!A$4:W$524,16,FALSE)</f>
        <v>0</v>
      </c>
      <c r="BL869" s="42" t="str">
        <f>IF(Table2[[#This Row],[Milling Required]]=0,"x",IF(AT869="Pattern",B869-10,B869-4))</f>
        <v>x</v>
      </c>
      <c r="BM869" s="39"/>
      <c r="BN869" s="42">
        <f t="shared" si="162"/>
        <v>43473</v>
      </c>
      <c r="BO869" s="39" t="str">
        <f>IF(Table2[[#This Row],[Milling]]="x","x",Table2[[#This Row],[Total Sections]]*2)</f>
        <v>x</v>
      </c>
      <c r="BP869" s="39">
        <f>IF(Table2[[#This Row],[Punching]]="x","x",Table2[Total Sections]*2)</f>
        <v>4</v>
      </c>
      <c r="BQ869" s="39">
        <f>IF(Table2[[#This Row],[Pattern]]="Pattern",Table2[Total Sections]*3,Table2[Total Sections]*1.5)</f>
        <v>3</v>
      </c>
      <c r="BR869" s="39"/>
      <c r="BS869" s="39"/>
      <c r="BT869" s="39"/>
      <c r="BU869" s="39"/>
      <c r="BV869" s="39" t="str">
        <f>_xlfn.IFNA(VLOOKUP(Table2[[#This Row],[Job-no]],Table4[],16,FALSE),"Ready")</f>
        <v/>
      </c>
      <c r="BW869" s="39" t="str">
        <f>_xlfn.IFNA(VLOOKUP(Table2[[#This Row],[Job-no]],Table4[],21,FALSE),"Ready")</f>
        <v/>
      </c>
      <c r="BX869" s="39" t="b">
        <f>_xlfn.IFNA(VLOOKUP(Table2[[#This Row],[Job-no]],Table4[],10,FALSE),TRUE)</f>
        <v>0</v>
      </c>
      <c r="BY869" s="39" t="str">
        <f>_xlfn.IFNA(VLOOKUP(Table2[[#This Row],[Job-no]],Table4[],22,FALSE),"Ready")</f>
        <v/>
      </c>
      <c r="BZ869" s="120">
        <f t="shared" si="163"/>
        <v>43476</v>
      </c>
      <c r="CA869" s="120" t="str">
        <f ca="1">IF(OR(Table2[[#This Row],[Saw Date]]=TODAY(),Table2[[#This Row],[Saw Date]]=TODAY()+1), Table2[[#This Row],[Saw Date]],IF(Table2[[#This Row],[Extrusion cut double saw]],"Done",""))</f>
        <v/>
      </c>
      <c r="CB869" s="120" t="str">
        <f ca="1">IF(OR(Table2[[#This Row],[Lens Date]]=TODAY(),Table2[[#This Row],[Lens Date]]=TODAY()+1), Table2[[#This Row],[Lens Date]],IF(Table2[[#This Row],[MSLens]]="Done","Done",""))</f>
        <v/>
      </c>
      <c r="CC869" s="120" t="str">
        <f ca="1">IF(OR(Table2[[#This Row],[Milling Date]]=TODAY(),Table2[[#This Row],[Milling Date]]=TODAY()+1), Table2[[#This Row],[Milling Date]],IF(Table2[[#This Row],[CNC Holes]]="Ready","Done",""))</f>
        <v/>
      </c>
      <c r="CD869" s="120" t="str">
        <f ca="1">IF(OR(Table2[[#This Row],[Welding Date]]=TODAY(),Table2[[#This Row],[Welding Date]]=TODAY()+1), Table2[[#This Row],[Welding Date]],IF(Table2[[#This Row],[Welding Corners]]="Ready","Done",""))</f>
        <v/>
      </c>
      <c r="CE869" s="120" t="str">
        <f ca="1">IF(OR(Table2[[#This Row],[Puching Date]]=TODAY(),Table2[[#This Row],[Puching Date]]=TODAY()+1), Table2[[#This Row],[Puching Date]],IF(Table2[[#This Row],[Punch Holes]]="Ready","Done",""))</f>
        <v/>
      </c>
      <c r="CF869" s="120" t="str">
        <f ca="1">IF(OR(Table2[[#This Row],[Housing Date2]]=TODAY(),Table2[[#This Row],[Housing Date2]]=TODAY()+1),Table2[[#This Row],[Housing Date2]],IF(Table2[[#This Row],[Body Assembly]],"Done",""))</f>
        <v/>
      </c>
      <c r="CG869" s="120" t="str">
        <f>_xlfn.IFNA(VLOOKUP(Table2[[#This Row],[Job-no]],Table4[],7,FALSE),"Done")</f>
        <v>Scheduled/Released</v>
      </c>
    </row>
    <row r="870" spans="1:85" x14ac:dyDescent="0.25">
      <c r="A870" s="39" t="str">
        <f>_xlfn.CONCAT(Table2[[#This Row],[Order]],"-",Table2[[#This Row],[Line]])</f>
        <v>77203-3</v>
      </c>
      <c r="B870" s="5">
        <v>43476</v>
      </c>
      <c r="C870" s="8">
        <v>77203</v>
      </c>
      <c r="D870" s="3" t="s">
        <v>3287</v>
      </c>
      <c r="E870" s="8">
        <v>3</v>
      </c>
      <c r="F870" s="8">
        <v>1</v>
      </c>
      <c r="G870" s="3" t="s">
        <v>42</v>
      </c>
      <c r="H870" s="8">
        <v>2</v>
      </c>
      <c r="I870" s="43" t="b">
        <v>0</v>
      </c>
      <c r="J870" s="43" t="b">
        <v>0</v>
      </c>
      <c r="K870" t="s">
        <v>114</v>
      </c>
      <c r="L870" s="43" t="b">
        <v>0</v>
      </c>
      <c r="M870" s="43" t="b">
        <v>0</v>
      </c>
      <c r="N870" s="43" t="b">
        <v>0</v>
      </c>
      <c r="O870" t="s">
        <v>114</v>
      </c>
      <c r="P870" t="s">
        <v>114</v>
      </c>
      <c r="Q870" t="s">
        <v>114</v>
      </c>
      <c r="R870" t="s">
        <v>114</v>
      </c>
      <c r="S870" t="s">
        <v>114</v>
      </c>
      <c r="T870" t="s">
        <v>114</v>
      </c>
      <c r="U870" t="s">
        <v>114</v>
      </c>
      <c r="V870" t="s">
        <v>114</v>
      </c>
      <c r="W870" s="5">
        <v>43473</v>
      </c>
      <c r="X870" s="3" t="s">
        <v>151</v>
      </c>
      <c r="Y870" s="3"/>
      <c r="Z870" s="3" t="s">
        <v>4632</v>
      </c>
      <c r="AA870" s="3" t="s">
        <v>114</v>
      </c>
      <c r="AB870" s="3" t="s">
        <v>74</v>
      </c>
      <c r="AC870" s="8">
        <v>15</v>
      </c>
      <c r="AD870" s="3" t="s">
        <v>5967</v>
      </c>
      <c r="AE870" s="4" t="s">
        <v>5968</v>
      </c>
      <c r="AF870" s="3"/>
      <c r="AG870" s="3" t="s">
        <v>114</v>
      </c>
      <c r="AH870" s="8">
        <v>2</v>
      </c>
      <c r="AI870" s="3" t="s">
        <v>74</v>
      </c>
      <c r="AJ870" t="s">
        <v>114</v>
      </c>
      <c r="AK870" t="s">
        <v>114</v>
      </c>
      <c r="AL870" s="43" t="b">
        <v>0</v>
      </c>
      <c r="AM870" s="3"/>
      <c r="AN870" s="3"/>
      <c r="AO870" s="43" t="b">
        <v>0</v>
      </c>
      <c r="AP870" s="3" t="b">
        <v>0</v>
      </c>
      <c r="AQ870" s="3">
        <f>VLOOKUP(Table2[[#This Row],[Job-no]],Table3[],26,FALSE)</f>
        <v>812</v>
      </c>
      <c r="AR870" t="str">
        <f t="shared" si="159"/>
        <v>BBPRLED</v>
      </c>
      <c r="AS870" t="str">
        <f>VLOOKUP(AR870,Table1[],4,0)</f>
        <v>recessed</v>
      </c>
      <c r="AT870">
        <f>IF(BD870&gt;0,"Pattern",VLOOKUP(AR870,Table1[],5,0))</f>
        <v>0</v>
      </c>
      <c r="AU870" s="34">
        <f>IF(AT870="Pattern",WORKDAY(Table2[[#This Row],[Scheduled Ship Date]],-10),WORKDAY(Table2[[#This Row],[Scheduled Ship Date]],-4))</f>
        <v>43472</v>
      </c>
      <c r="AV870" s="39">
        <f>IF(Table2[[#This Row],[Extrusion cut double saw]]=TRUE,IF(O870="ToDo",IF(AT870="Pattern",Table2[[#This Row],[Total Sections]]*0.4,Table2[[#This Row],[Total Sections]]*0.12),0),IF(AT870="Pattern",Table2[[#This Row],[Total Sections]]*4,Table2[[#This Row],[Total Sections]]*1.2))</f>
        <v>2.4</v>
      </c>
      <c r="AW870" s="42">
        <f t="shared" ca="1" si="167"/>
        <v>43469</v>
      </c>
      <c r="AX870" s="42">
        <f>IF(AT870="Pattern",Table2[[#This Row],[Scheduled Ship Date]]-2,Table2[[#This Row],[Scheduled Ship Date]]-3)</f>
        <v>43473</v>
      </c>
      <c r="AY870" s="39">
        <f>IF(Table2[[#This Row],[Pattern]]="Pattern",Table2[[#This Row],[Total Sections]]*4.82,Table2[[#This Row],[Total Sections]]*0.5)</f>
        <v>1</v>
      </c>
      <c r="AZ870" s="42">
        <f t="shared" ca="1" si="166"/>
        <v>43469</v>
      </c>
      <c r="BA870" s="39">
        <f>((Table2[Total Sections]/Table2[Open Qty])-1)*Table2[Open Qty]*12.96</f>
        <v>0</v>
      </c>
      <c r="BB870" s="39"/>
      <c r="BC870" s="39" t="str">
        <f t="shared" si="160"/>
        <v>BBPRLED-375-80-40-FL-4'-W-UNV-DP-1-DF-TS(1)-CP</v>
      </c>
      <c r="BD870" s="39">
        <f t="shared" si="161"/>
        <v>0</v>
      </c>
      <c r="BE870" s="39" t="b">
        <f>_xlfn.IFNA(VLOOKUP(Table2[[#This Row],[Job-no]],Table4[],9,FALSE),TRUE)</f>
        <v>0</v>
      </c>
      <c r="BF870" s="39"/>
      <c r="BG870" s="39" t="b">
        <f>_xlfn.IFNA(VLOOKUP(Table2[[#This Row],[Job-no]],Table4[],14,FALSE),TRUE)</f>
        <v>0</v>
      </c>
      <c r="BH870" s="39" t="str">
        <f>_xlfn.IFNA(VLOOKUP(Table2[[#This Row],[Job-no]],Table4[],11,FALSE),"Done")</f>
        <v/>
      </c>
      <c r="BI870" s="39">
        <f>IF(Table2[[#This Row],[Pattern]]="Pattern",VLOOKUP(Table2[[#This Row],[Product Code]],'Routing data'!$A$2:$W$470,13,FALSE),VLOOKUP(Table2[[#This Row],[Product Code]],'Routing data'!$A$2:$W$470,3,FALSE))</f>
        <v>0</v>
      </c>
      <c r="BJ870" s="39">
        <f>IF(Table2[[#This Row],[Pattern]]="Pattern",VLOOKUP(Table2[[#This Row],[Product Code]],'Routing data'!$A$2:$W$470,14,FALSE),VLOOKUP(Table2[[#This Row],[Product Code]],'Routing data'!$A$2:$W$470,4,FALSE))</f>
        <v>3</v>
      </c>
      <c r="BK870" s="39">
        <f>VLOOKUP(Table2[[#This Row],[Product Code]],'Routing data'!A$4:W$524,16,FALSE)</f>
        <v>0</v>
      </c>
      <c r="BL870" s="42" t="str">
        <f>IF(Table2[[#This Row],[Milling Required]]=0,"x",IF(AT870="Pattern",B870-10,B870-4))</f>
        <v>x</v>
      </c>
      <c r="BM870" s="39"/>
      <c r="BN870" s="42">
        <f t="shared" si="162"/>
        <v>43473</v>
      </c>
      <c r="BO870" s="39" t="str">
        <f>IF(Table2[[#This Row],[Milling]]="x","x",Table2[[#This Row],[Total Sections]]*2)</f>
        <v>x</v>
      </c>
      <c r="BP870" s="39">
        <f>IF(Table2[[#This Row],[Punching]]="x","x",Table2[Total Sections]*2)</f>
        <v>4</v>
      </c>
      <c r="BQ870" s="39">
        <f>IF(Table2[[#This Row],[Pattern]]="Pattern",Table2[Total Sections]*3,Table2[Total Sections]*1.5)</f>
        <v>3</v>
      </c>
      <c r="BR870" s="39"/>
      <c r="BS870" s="39"/>
      <c r="BT870" s="39"/>
      <c r="BU870" s="39"/>
      <c r="BV870" s="39" t="str">
        <f>_xlfn.IFNA(VLOOKUP(Table2[[#This Row],[Job-no]],Table4[],16,FALSE),"Ready")</f>
        <v/>
      </c>
      <c r="BW870" s="39" t="str">
        <f>_xlfn.IFNA(VLOOKUP(Table2[[#This Row],[Job-no]],Table4[],21,FALSE),"Ready")</f>
        <v/>
      </c>
      <c r="BX870" s="39" t="b">
        <f>_xlfn.IFNA(VLOOKUP(Table2[[#This Row],[Job-no]],Table4[],10,FALSE),TRUE)</f>
        <v>0</v>
      </c>
      <c r="BY870" s="39" t="str">
        <f>_xlfn.IFNA(VLOOKUP(Table2[[#This Row],[Job-no]],Table4[],22,FALSE),"Ready")</f>
        <v/>
      </c>
      <c r="BZ870" s="120">
        <f t="shared" si="163"/>
        <v>43476</v>
      </c>
      <c r="CA870" s="120" t="str">
        <f ca="1">IF(OR(Table2[[#This Row],[Saw Date]]=TODAY(),Table2[[#This Row],[Saw Date]]=TODAY()+1), Table2[[#This Row],[Saw Date]],IF(Table2[[#This Row],[Extrusion cut double saw]],"Done",""))</f>
        <v/>
      </c>
      <c r="CB870" s="120" t="str">
        <f ca="1">IF(OR(Table2[[#This Row],[Lens Date]]=TODAY(),Table2[[#This Row],[Lens Date]]=TODAY()+1), Table2[[#This Row],[Lens Date]],IF(Table2[[#This Row],[MSLens]]="Done","Done",""))</f>
        <v/>
      </c>
      <c r="CC870" s="120" t="str">
        <f ca="1">IF(OR(Table2[[#This Row],[Milling Date]]=TODAY(),Table2[[#This Row],[Milling Date]]=TODAY()+1), Table2[[#This Row],[Milling Date]],IF(Table2[[#This Row],[CNC Holes]]="Ready","Done",""))</f>
        <v/>
      </c>
      <c r="CD870" s="120" t="str">
        <f ca="1">IF(OR(Table2[[#This Row],[Welding Date]]=TODAY(),Table2[[#This Row],[Welding Date]]=TODAY()+1), Table2[[#This Row],[Welding Date]],IF(Table2[[#This Row],[Welding Corners]]="Ready","Done",""))</f>
        <v/>
      </c>
      <c r="CE870" s="120" t="str">
        <f ca="1">IF(OR(Table2[[#This Row],[Puching Date]]=TODAY(),Table2[[#This Row],[Puching Date]]=TODAY()+1), Table2[[#This Row],[Puching Date]],IF(Table2[[#This Row],[Punch Holes]]="Ready","Done",""))</f>
        <v/>
      </c>
      <c r="CF870" s="120" t="str">
        <f ca="1">IF(OR(Table2[[#This Row],[Housing Date2]]=TODAY(),Table2[[#This Row],[Housing Date2]]=TODAY()+1),Table2[[#This Row],[Housing Date2]],IF(Table2[[#This Row],[Body Assembly]],"Done",""))</f>
        <v/>
      </c>
      <c r="CG870" s="120" t="str">
        <f>_xlfn.IFNA(VLOOKUP(Table2[[#This Row],[Job-no]],Table4[],7,FALSE),"Done")</f>
        <v>Scheduled/Released</v>
      </c>
    </row>
    <row r="871" spans="1:85" x14ac:dyDescent="0.25">
      <c r="A871" s="39" t="str">
        <f>_xlfn.CONCAT(Table2[[#This Row],[Order]],"-",Table2[[#This Row],[Line]])</f>
        <v>77203-4</v>
      </c>
      <c r="B871" s="5">
        <v>43476</v>
      </c>
      <c r="C871" s="8">
        <v>77203</v>
      </c>
      <c r="D871" s="3" t="s">
        <v>3289</v>
      </c>
      <c r="E871" s="8">
        <v>4</v>
      </c>
      <c r="F871" s="8">
        <v>1</v>
      </c>
      <c r="G871" s="3" t="s">
        <v>42</v>
      </c>
      <c r="H871" s="8">
        <v>2</v>
      </c>
      <c r="I871" s="43" t="b">
        <v>0</v>
      </c>
      <c r="J871" s="43" t="b">
        <v>0</v>
      </c>
      <c r="K871" t="s">
        <v>114</v>
      </c>
      <c r="L871" s="43" t="b">
        <v>0</v>
      </c>
      <c r="M871" s="43" t="b">
        <v>0</v>
      </c>
      <c r="N871" s="43" t="b">
        <v>0</v>
      </c>
      <c r="O871" t="s">
        <v>114</v>
      </c>
      <c r="P871" t="s">
        <v>114</v>
      </c>
      <c r="Q871" t="s">
        <v>114</v>
      </c>
      <c r="R871" t="s">
        <v>114</v>
      </c>
      <c r="S871" t="s">
        <v>114</v>
      </c>
      <c r="T871" t="s">
        <v>114</v>
      </c>
      <c r="U871" t="s">
        <v>114</v>
      </c>
      <c r="V871" t="s">
        <v>114</v>
      </c>
      <c r="W871" s="5">
        <v>43473</v>
      </c>
      <c r="X871" s="3" t="s">
        <v>151</v>
      </c>
      <c r="Y871" s="3"/>
      <c r="Z871" s="3" t="s">
        <v>4633</v>
      </c>
      <c r="AA871" s="3" t="s">
        <v>114</v>
      </c>
      <c r="AB871" s="3" t="s">
        <v>74</v>
      </c>
      <c r="AC871" s="8">
        <v>15</v>
      </c>
      <c r="AD871" s="3" t="s">
        <v>5967</v>
      </c>
      <c r="AE871" s="4" t="s">
        <v>5968</v>
      </c>
      <c r="AF871" s="3"/>
      <c r="AG871" s="3" t="s">
        <v>114</v>
      </c>
      <c r="AH871" s="8">
        <v>2</v>
      </c>
      <c r="AI871" s="3" t="s">
        <v>74</v>
      </c>
      <c r="AJ871" t="s">
        <v>114</v>
      </c>
      <c r="AK871" t="s">
        <v>114</v>
      </c>
      <c r="AL871" s="43" t="b">
        <v>0</v>
      </c>
      <c r="AM871" s="3"/>
      <c r="AN871" s="3"/>
      <c r="AO871" s="43" t="b">
        <v>0</v>
      </c>
      <c r="AP871" s="3" t="b">
        <v>0</v>
      </c>
      <c r="AQ871" s="3">
        <f>VLOOKUP(Table2[[#This Row],[Job-no]],Table3[],26,FALSE)</f>
        <v>978</v>
      </c>
      <c r="AR871" t="str">
        <f t="shared" si="159"/>
        <v>BBPRLED</v>
      </c>
      <c r="AS871" t="str">
        <f>VLOOKUP(AR871,Table1[],4,0)</f>
        <v>recessed</v>
      </c>
      <c r="AT871">
        <f>IF(BD871&gt;0,"Pattern",VLOOKUP(AR871,Table1[],5,0))</f>
        <v>0</v>
      </c>
      <c r="AU871" s="34">
        <f>IF(AT871="Pattern",WORKDAY(Table2[[#This Row],[Scheduled Ship Date]],-10),WORKDAY(Table2[[#This Row],[Scheduled Ship Date]],-4))</f>
        <v>43472</v>
      </c>
      <c r="AV871" s="39">
        <f>IF(Table2[[#This Row],[Extrusion cut double saw]]=TRUE,IF(O871="ToDo",IF(AT871="Pattern",Table2[[#This Row],[Total Sections]]*0.4,Table2[[#This Row],[Total Sections]]*0.12),0),IF(AT871="Pattern",Table2[[#This Row],[Total Sections]]*4,Table2[[#This Row],[Total Sections]]*1.2))</f>
        <v>2.4</v>
      </c>
      <c r="AW871" s="42">
        <f t="shared" ca="1" si="167"/>
        <v>43469</v>
      </c>
      <c r="AX871" s="42">
        <f>IF(AT871="Pattern",Table2[[#This Row],[Scheduled Ship Date]]-2,Table2[[#This Row],[Scheduled Ship Date]]-3)</f>
        <v>43473</v>
      </c>
      <c r="AY871" s="39">
        <f>IF(Table2[[#This Row],[Pattern]]="Pattern",Table2[[#This Row],[Total Sections]]*4.82,Table2[[#This Row],[Total Sections]]*0.5)</f>
        <v>1</v>
      </c>
      <c r="AZ871" s="42">
        <f t="shared" ca="1" si="166"/>
        <v>43469</v>
      </c>
      <c r="BA871" s="39">
        <f>((Table2[Total Sections]/Table2[Open Qty])-1)*Table2[Open Qty]*12.96</f>
        <v>0</v>
      </c>
      <c r="BB871" s="39"/>
      <c r="BC871" s="39" t="str">
        <f t="shared" si="160"/>
        <v>BBPRLED-375-80-40-FL-5'-W-UNV-DP-1-DF-TS(1)-CP</v>
      </c>
      <c r="BD871" s="39">
        <f t="shared" si="161"/>
        <v>0</v>
      </c>
      <c r="BE871" s="39" t="b">
        <f>_xlfn.IFNA(VLOOKUP(Table2[[#This Row],[Job-no]],Table4[],9,FALSE),TRUE)</f>
        <v>0</v>
      </c>
      <c r="BF871" s="39"/>
      <c r="BG871" s="39" t="b">
        <f>_xlfn.IFNA(VLOOKUP(Table2[[#This Row],[Job-no]],Table4[],14,FALSE),TRUE)</f>
        <v>0</v>
      </c>
      <c r="BH871" s="39" t="str">
        <f>_xlfn.IFNA(VLOOKUP(Table2[[#This Row],[Job-no]],Table4[],11,FALSE),"Done")</f>
        <v/>
      </c>
      <c r="BI871" s="39">
        <f>IF(Table2[[#This Row],[Pattern]]="Pattern",VLOOKUP(Table2[[#This Row],[Product Code]],'Routing data'!$A$2:$W$470,13,FALSE),VLOOKUP(Table2[[#This Row],[Product Code]],'Routing data'!$A$2:$W$470,3,FALSE))</f>
        <v>0</v>
      </c>
      <c r="BJ871" s="39">
        <f>IF(Table2[[#This Row],[Pattern]]="Pattern",VLOOKUP(Table2[[#This Row],[Product Code]],'Routing data'!$A$2:$W$470,14,FALSE),VLOOKUP(Table2[[#This Row],[Product Code]],'Routing data'!$A$2:$W$470,4,FALSE))</f>
        <v>3</v>
      </c>
      <c r="BK871" s="39">
        <f>VLOOKUP(Table2[[#This Row],[Product Code]],'Routing data'!A$4:W$524,16,FALSE)</f>
        <v>0</v>
      </c>
      <c r="BL871" s="42" t="str">
        <f>IF(Table2[[#This Row],[Milling Required]]=0,"x",IF(AT871="Pattern",B871-10,B871-4))</f>
        <v>x</v>
      </c>
      <c r="BM871" s="39"/>
      <c r="BN871" s="42">
        <f t="shared" si="162"/>
        <v>43473</v>
      </c>
      <c r="BO871" s="39" t="str">
        <f>IF(Table2[[#This Row],[Milling]]="x","x",Table2[[#This Row],[Total Sections]]*2)</f>
        <v>x</v>
      </c>
      <c r="BP871" s="39">
        <f>IF(Table2[[#This Row],[Punching]]="x","x",Table2[Total Sections]*2)</f>
        <v>4</v>
      </c>
      <c r="BQ871" s="39">
        <f>IF(Table2[[#This Row],[Pattern]]="Pattern",Table2[Total Sections]*3,Table2[Total Sections]*1.5)</f>
        <v>3</v>
      </c>
      <c r="BR871" s="39"/>
      <c r="BS871" s="39"/>
      <c r="BT871" s="39"/>
      <c r="BU871" s="39"/>
      <c r="BV871" s="39" t="str">
        <f>_xlfn.IFNA(VLOOKUP(Table2[[#This Row],[Job-no]],Table4[],16,FALSE),"Ready")</f>
        <v/>
      </c>
      <c r="BW871" s="39" t="str">
        <f>_xlfn.IFNA(VLOOKUP(Table2[[#This Row],[Job-no]],Table4[],21,FALSE),"Ready")</f>
        <v/>
      </c>
      <c r="BX871" s="39" t="b">
        <f>_xlfn.IFNA(VLOOKUP(Table2[[#This Row],[Job-no]],Table4[],10,FALSE),TRUE)</f>
        <v>0</v>
      </c>
      <c r="BY871" s="39" t="str">
        <f>_xlfn.IFNA(VLOOKUP(Table2[[#This Row],[Job-no]],Table4[],22,FALSE),"Ready")</f>
        <v/>
      </c>
      <c r="BZ871" s="120">
        <f t="shared" si="163"/>
        <v>43476</v>
      </c>
      <c r="CA871" s="120" t="str">
        <f ca="1">IF(OR(Table2[[#This Row],[Saw Date]]=TODAY(),Table2[[#This Row],[Saw Date]]=TODAY()+1), Table2[[#This Row],[Saw Date]],IF(Table2[[#This Row],[Extrusion cut double saw]],"Done",""))</f>
        <v/>
      </c>
      <c r="CB871" s="120" t="str">
        <f ca="1">IF(OR(Table2[[#This Row],[Lens Date]]=TODAY(),Table2[[#This Row],[Lens Date]]=TODAY()+1), Table2[[#This Row],[Lens Date]],IF(Table2[[#This Row],[MSLens]]="Done","Done",""))</f>
        <v/>
      </c>
      <c r="CC871" s="120" t="str">
        <f ca="1">IF(OR(Table2[[#This Row],[Milling Date]]=TODAY(),Table2[[#This Row],[Milling Date]]=TODAY()+1), Table2[[#This Row],[Milling Date]],IF(Table2[[#This Row],[CNC Holes]]="Ready","Done",""))</f>
        <v/>
      </c>
      <c r="CD871" s="120" t="str">
        <f ca="1">IF(OR(Table2[[#This Row],[Welding Date]]=TODAY(),Table2[[#This Row],[Welding Date]]=TODAY()+1), Table2[[#This Row],[Welding Date]],IF(Table2[[#This Row],[Welding Corners]]="Ready","Done",""))</f>
        <v/>
      </c>
      <c r="CE871" s="120" t="str">
        <f ca="1">IF(OR(Table2[[#This Row],[Puching Date]]=TODAY(),Table2[[#This Row],[Puching Date]]=TODAY()+1), Table2[[#This Row],[Puching Date]],IF(Table2[[#This Row],[Punch Holes]]="Ready","Done",""))</f>
        <v/>
      </c>
      <c r="CF871" s="120" t="str">
        <f ca="1">IF(OR(Table2[[#This Row],[Housing Date2]]=TODAY(),Table2[[#This Row],[Housing Date2]]=TODAY()+1),Table2[[#This Row],[Housing Date2]],IF(Table2[[#This Row],[Body Assembly]],"Done",""))</f>
        <v/>
      </c>
      <c r="CG871" s="120" t="str">
        <f>_xlfn.IFNA(VLOOKUP(Table2[[#This Row],[Job-no]],Table4[],7,FALSE),"Done")</f>
        <v>Scheduled/Released</v>
      </c>
    </row>
    <row r="872" spans="1:85" x14ac:dyDescent="0.25">
      <c r="A872" s="39" t="str">
        <f>_xlfn.CONCAT(Table2[[#This Row],[Order]],"-",Table2[[#This Row],[Line]])</f>
        <v>77203-5</v>
      </c>
      <c r="B872" s="5">
        <v>43476</v>
      </c>
      <c r="C872" s="8">
        <v>77203</v>
      </c>
      <c r="D872" s="3" t="s">
        <v>3291</v>
      </c>
      <c r="E872" s="8">
        <v>5</v>
      </c>
      <c r="F872" s="8">
        <v>1</v>
      </c>
      <c r="G872" s="3" t="s">
        <v>42</v>
      </c>
      <c r="H872" s="8">
        <v>2</v>
      </c>
      <c r="I872" s="43" t="b">
        <v>0</v>
      </c>
      <c r="J872" s="43" t="b">
        <v>0</v>
      </c>
      <c r="K872" t="s">
        <v>114</v>
      </c>
      <c r="L872" s="43" t="b">
        <v>0</v>
      </c>
      <c r="M872" s="43" t="b">
        <v>0</v>
      </c>
      <c r="N872" s="43" t="b">
        <v>0</v>
      </c>
      <c r="O872" t="s">
        <v>114</v>
      </c>
      <c r="P872" t="s">
        <v>114</v>
      </c>
      <c r="Q872" t="s">
        <v>114</v>
      </c>
      <c r="R872" t="s">
        <v>114</v>
      </c>
      <c r="S872" t="s">
        <v>114</v>
      </c>
      <c r="T872" t="s">
        <v>114</v>
      </c>
      <c r="U872" t="s">
        <v>114</v>
      </c>
      <c r="V872" t="s">
        <v>114</v>
      </c>
      <c r="W872" s="5">
        <v>43473</v>
      </c>
      <c r="X872" s="3" t="s">
        <v>151</v>
      </c>
      <c r="Y872" s="3"/>
      <c r="Z872" s="3" t="s">
        <v>4634</v>
      </c>
      <c r="AA872" s="3" t="s">
        <v>114</v>
      </c>
      <c r="AB872" s="3" t="s">
        <v>74</v>
      </c>
      <c r="AC872" s="8">
        <v>15</v>
      </c>
      <c r="AD872" s="3" t="s">
        <v>5967</v>
      </c>
      <c r="AE872" s="4" t="s">
        <v>5968</v>
      </c>
      <c r="AF872" s="3"/>
      <c r="AG872" s="3" t="s">
        <v>114</v>
      </c>
      <c r="AH872" s="8">
        <v>2</v>
      </c>
      <c r="AI872" s="3" t="s">
        <v>74</v>
      </c>
      <c r="AJ872" t="s">
        <v>114</v>
      </c>
      <c r="AK872" t="s">
        <v>114</v>
      </c>
      <c r="AL872" s="43" t="b">
        <v>0</v>
      </c>
      <c r="AM872" s="3"/>
      <c r="AN872" s="3"/>
      <c r="AO872" s="43" t="b">
        <v>0</v>
      </c>
      <c r="AP872" s="3" t="b">
        <v>0</v>
      </c>
      <c r="AQ872" s="3">
        <f>VLOOKUP(Table2[[#This Row],[Job-no]],Table3[],26,FALSE)</f>
        <v>1500</v>
      </c>
      <c r="AR872" t="str">
        <f t="shared" si="159"/>
        <v>BBPRLED</v>
      </c>
      <c r="AS872" t="str">
        <f>VLOOKUP(AR872,Table1[],4,0)</f>
        <v>recessed</v>
      </c>
      <c r="AT872">
        <f>IF(BD872&gt;0,"Pattern",VLOOKUP(AR872,Table1[],5,0))</f>
        <v>0</v>
      </c>
      <c r="AU872" s="34">
        <f>IF(AT872="Pattern",WORKDAY(Table2[[#This Row],[Scheduled Ship Date]],-10),WORKDAY(Table2[[#This Row],[Scheduled Ship Date]],-4))</f>
        <v>43472</v>
      </c>
      <c r="AV872" s="39">
        <f>IF(Table2[[#This Row],[Extrusion cut double saw]]=TRUE,IF(O872="ToDo",IF(AT872="Pattern",Table2[[#This Row],[Total Sections]]*0.4,Table2[[#This Row],[Total Sections]]*0.12),0),IF(AT872="Pattern",Table2[[#This Row],[Total Sections]]*4,Table2[[#This Row],[Total Sections]]*1.2))</f>
        <v>2.4</v>
      </c>
      <c r="AW872" s="42">
        <f t="shared" ca="1" si="167"/>
        <v>43469</v>
      </c>
      <c r="AX872" s="42">
        <f>IF(AT872="Pattern",Table2[[#This Row],[Scheduled Ship Date]]-2,Table2[[#This Row],[Scheduled Ship Date]]-3)</f>
        <v>43473</v>
      </c>
      <c r="AY872" s="39">
        <f>IF(Table2[[#This Row],[Pattern]]="Pattern",Table2[[#This Row],[Total Sections]]*4.82,Table2[[#This Row],[Total Sections]]*0.5)</f>
        <v>1</v>
      </c>
      <c r="AZ872" s="42">
        <f t="shared" ca="1" si="166"/>
        <v>43469</v>
      </c>
      <c r="BA872" s="39">
        <f>((Table2[Total Sections]/Table2[Open Qty])-1)*Table2[Open Qty]*12.96</f>
        <v>0</v>
      </c>
      <c r="BB872" s="39"/>
      <c r="BC872" s="39" t="str">
        <f t="shared" si="160"/>
        <v>BBPRLED-375-80-40-FL-8'-W-UNV-DP-1-DF-TS(1)-CP</v>
      </c>
      <c r="BD872" s="39">
        <f t="shared" si="161"/>
        <v>0</v>
      </c>
      <c r="BE872" s="39" t="b">
        <f>_xlfn.IFNA(VLOOKUP(Table2[[#This Row],[Job-no]],Table4[],9,FALSE),TRUE)</f>
        <v>0</v>
      </c>
      <c r="BF872" s="39"/>
      <c r="BG872" s="39" t="b">
        <f>_xlfn.IFNA(VLOOKUP(Table2[[#This Row],[Job-no]],Table4[],14,FALSE),TRUE)</f>
        <v>0</v>
      </c>
      <c r="BH872" s="39" t="str">
        <f>_xlfn.IFNA(VLOOKUP(Table2[[#This Row],[Job-no]],Table4[],11,FALSE),"Done")</f>
        <v/>
      </c>
      <c r="BI872" s="39">
        <f>IF(Table2[[#This Row],[Pattern]]="Pattern",VLOOKUP(Table2[[#This Row],[Product Code]],'Routing data'!$A$2:$W$470,13,FALSE),VLOOKUP(Table2[[#This Row],[Product Code]],'Routing data'!$A$2:$W$470,3,FALSE))</f>
        <v>0</v>
      </c>
      <c r="BJ872" s="39">
        <f>IF(Table2[[#This Row],[Pattern]]="Pattern",VLOOKUP(Table2[[#This Row],[Product Code]],'Routing data'!$A$2:$W$470,14,FALSE),VLOOKUP(Table2[[#This Row],[Product Code]],'Routing data'!$A$2:$W$470,4,FALSE))</f>
        <v>3</v>
      </c>
      <c r="BK872" s="39">
        <f>VLOOKUP(Table2[[#This Row],[Product Code]],'Routing data'!A$4:W$524,16,FALSE)</f>
        <v>0</v>
      </c>
      <c r="BL872" s="42" t="str">
        <f>IF(Table2[[#This Row],[Milling Required]]=0,"x",IF(AT872="Pattern",B872-10,B872-4))</f>
        <v>x</v>
      </c>
      <c r="BM872" s="39"/>
      <c r="BN872" s="42">
        <f t="shared" si="162"/>
        <v>43473</v>
      </c>
      <c r="BO872" s="39" t="str">
        <f>IF(Table2[[#This Row],[Milling]]="x","x",Table2[[#This Row],[Total Sections]]*2)</f>
        <v>x</v>
      </c>
      <c r="BP872" s="39">
        <f>IF(Table2[[#This Row],[Punching]]="x","x",Table2[Total Sections]*2)</f>
        <v>4</v>
      </c>
      <c r="BQ872" s="39">
        <f>IF(Table2[[#This Row],[Pattern]]="Pattern",Table2[Total Sections]*3,Table2[Total Sections]*1.5)</f>
        <v>3</v>
      </c>
      <c r="BR872" s="39"/>
      <c r="BS872" s="39"/>
      <c r="BT872" s="39"/>
      <c r="BU872" s="39"/>
      <c r="BV872" s="39" t="str">
        <f>_xlfn.IFNA(VLOOKUP(Table2[[#This Row],[Job-no]],Table4[],16,FALSE),"Ready")</f>
        <v/>
      </c>
      <c r="BW872" s="39" t="str">
        <f>_xlfn.IFNA(VLOOKUP(Table2[[#This Row],[Job-no]],Table4[],21,FALSE),"Ready")</f>
        <v/>
      </c>
      <c r="BX872" s="39" t="b">
        <f>_xlfn.IFNA(VLOOKUP(Table2[[#This Row],[Job-no]],Table4[],10,FALSE),TRUE)</f>
        <v>0</v>
      </c>
      <c r="BY872" s="39" t="str">
        <f>_xlfn.IFNA(VLOOKUP(Table2[[#This Row],[Job-no]],Table4[],22,FALSE),"Ready")</f>
        <v/>
      </c>
      <c r="BZ872" s="120">
        <f t="shared" si="163"/>
        <v>43476</v>
      </c>
      <c r="CA872" s="120" t="str">
        <f ca="1">IF(OR(Table2[[#This Row],[Saw Date]]=TODAY(),Table2[[#This Row],[Saw Date]]=TODAY()+1), Table2[[#This Row],[Saw Date]],IF(Table2[[#This Row],[Extrusion cut double saw]],"Done",""))</f>
        <v/>
      </c>
      <c r="CB872" s="120" t="str">
        <f ca="1">IF(OR(Table2[[#This Row],[Lens Date]]=TODAY(),Table2[[#This Row],[Lens Date]]=TODAY()+1), Table2[[#This Row],[Lens Date]],IF(Table2[[#This Row],[MSLens]]="Done","Done",""))</f>
        <v/>
      </c>
      <c r="CC872" s="120" t="str">
        <f ca="1">IF(OR(Table2[[#This Row],[Milling Date]]=TODAY(),Table2[[#This Row],[Milling Date]]=TODAY()+1), Table2[[#This Row],[Milling Date]],IF(Table2[[#This Row],[CNC Holes]]="Ready","Done",""))</f>
        <v/>
      </c>
      <c r="CD872" s="120" t="str">
        <f ca="1">IF(OR(Table2[[#This Row],[Welding Date]]=TODAY(),Table2[[#This Row],[Welding Date]]=TODAY()+1), Table2[[#This Row],[Welding Date]],IF(Table2[[#This Row],[Welding Corners]]="Ready","Done",""))</f>
        <v/>
      </c>
      <c r="CE872" s="120" t="str">
        <f ca="1">IF(OR(Table2[[#This Row],[Puching Date]]=TODAY(),Table2[[#This Row],[Puching Date]]=TODAY()+1), Table2[[#This Row],[Puching Date]],IF(Table2[[#This Row],[Punch Holes]]="Ready","Done",""))</f>
        <v/>
      </c>
      <c r="CF872" s="120" t="str">
        <f ca="1">IF(OR(Table2[[#This Row],[Housing Date2]]=TODAY(),Table2[[#This Row],[Housing Date2]]=TODAY()+1),Table2[[#This Row],[Housing Date2]],IF(Table2[[#This Row],[Body Assembly]],"Done",""))</f>
        <v/>
      </c>
      <c r="CG872" s="120" t="str">
        <f>_xlfn.IFNA(VLOOKUP(Table2[[#This Row],[Job-no]],Table4[],7,FALSE),"Done")</f>
        <v>Scheduled/Released</v>
      </c>
    </row>
    <row r="873" spans="1:85" x14ac:dyDescent="0.25">
      <c r="A873" t="str">
        <f>_xlfn.CONCAT(Table2[[#This Row],[Order]],"-",Table2[[#This Row],[Line]])</f>
        <v>77256-1</v>
      </c>
      <c r="B873" s="5">
        <v>43476</v>
      </c>
      <c r="C873" s="8">
        <v>77256</v>
      </c>
      <c r="D873" s="3" t="s">
        <v>5258</v>
      </c>
      <c r="E873" s="8">
        <v>1</v>
      </c>
      <c r="F873" s="8">
        <v>1</v>
      </c>
      <c r="G873" s="3" t="s">
        <v>42</v>
      </c>
      <c r="H873" s="8">
        <v>3</v>
      </c>
      <c r="I873" s="43" t="b">
        <v>0</v>
      </c>
      <c r="J873" s="43" t="b">
        <v>0</v>
      </c>
      <c r="K873" t="s">
        <v>114</v>
      </c>
      <c r="L873" s="43" t="b">
        <v>0</v>
      </c>
      <c r="M873" s="43" t="b">
        <v>0</v>
      </c>
      <c r="N873" s="43" t="b">
        <v>0</v>
      </c>
      <c r="O873" t="s">
        <v>114</v>
      </c>
      <c r="P873" t="s">
        <v>114</v>
      </c>
      <c r="Q873" t="s">
        <v>114</v>
      </c>
      <c r="R873" t="s">
        <v>114</v>
      </c>
      <c r="S873" t="s">
        <v>114</v>
      </c>
      <c r="T873" t="s">
        <v>114</v>
      </c>
      <c r="U873" t="s">
        <v>114</v>
      </c>
      <c r="V873" t="s">
        <v>114</v>
      </c>
      <c r="W873" s="5">
        <v>43473</v>
      </c>
      <c r="X873" s="3" t="s">
        <v>114</v>
      </c>
      <c r="Y873" s="3"/>
      <c r="Z873" s="3" t="s">
        <v>5259</v>
      </c>
      <c r="AA873" s="3" t="s">
        <v>114</v>
      </c>
      <c r="AB873" s="3" t="s">
        <v>74</v>
      </c>
      <c r="AC873" s="8">
        <v>12</v>
      </c>
      <c r="AD873" s="3" t="s">
        <v>5967</v>
      </c>
      <c r="AE873" s="4" t="s">
        <v>5968</v>
      </c>
      <c r="AF873" s="3"/>
      <c r="AG873" s="3" t="s">
        <v>114</v>
      </c>
      <c r="AH873" s="8">
        <v>3</v>
      </c>
      <c r="AI873" s="3" t="s">
        <v>74</v>
      </c>
      <c r="AJ873" t="s">
        <v>114</v>
      </c>
      <c r="AK873" t="s">
        <v>114</v>
      </c>
      <c r="AL873" s="43" t="b">
        <v>0</v>
      </c>
      <c r="AM873" s="3"/>
      <c r="AN873" s="3"/>
      <c r="AO873" s="43" t="b">
        <v>0</v>
      </c>
      <c r="AP873" s="3" t="b">
        <v>0</v>
      </c>
      <c r="AQ873" s="3">
        <f>VLOOKUP(Table2[[#This Row],[Job-no]],Table3[],26,FALSE)</f>
        <v>2694</v>
      </c>
      <c r="AR873" t="str">
        <f t="shared" si="159"/>
        <v>B6</v>
      </c>
      <c r="AS873" t="str">
        <f>VLOOKUP(AR873,Table1[],4,0)</f>
        <v>pendant</v>
      </c>
      <c r="AT873">
        <f>IF(BD873&gt;0,"Pattern",VLOOKUP(AR873,Table1[],5,0))</f>
        <v>0</v>
      </c>
      <c r="AU873" s="34">
        <f>IF(AT873="Pattern",WORKDAY(Table2[[#This Row],[Scheduled Ship Date]],-10),WORKDAY(Table2[[#This Row],[Scheduled Ship Date]],-4))</f>
        <v>43472</v>
      </c>
      <c r="AV873">
        <f>IF(Table2[[#This Row],[Extrusion cut double saw]]=TRUE,IF(O873="ToDo",IF(AT873="Pattern",Table2[[#This Row],[Total Sections]]*0.4,Table2[[#This Row],[Total Sections]]*0.12),0),IF(AT873="Pattern",Table2[[#This Row],[Total Sections]]*4,Table2[[#This Row],[Total Sections]]*1.2))</f>
        <v>3.5999999999999996</v>
      </c>
      <c r="AW873" s="42">
        <f t="shared" ca="1" si="167"/>
        <v>43469</v>
      </c>
      <c r="AX873" s="42">
        <f>IF(AT873="Pattern",Table2[[#This Row],[Scheduled Ship Date]]-2,Table2[[#This Row],[Scheduled Ship Date]]-3)</f>
        <v>43473</v>
      </c>
      <c r="AY873">
        <f>IF(Table2[[#This Row],[Pattern]]="Pattern",Table2[[#This Row],[Total Sections]]*4.82,Table2[[#This Row],[Total Sections]]*0.5)</f>
        <v>1.5</v>
      </c>
      <c r="AZ873" s="42">
        <f t="shared" ca="1" si="166"/>
        <v>43469</v>
      </c>
      <c r="BA873" s="39">
        <f>((Table2[Total Sections]/Table2[Open Qty])-1)*Table2[Open Qty]*12.96</f>
        <v>0</v>
      </c>
      <c r="BB873" s="39"/>
      <c r="BC873" s="39" t="str">
        <f t="shared" si="160"/>
        <v>B6-S-NO-12-NL-T8-1S-1S-W-277-D(MARK7)-2-CT9(36)-B1(LP600)-D</v>
      </c>
      <c r="BD873" s="39">
        <f t="shared" si="161"/>
        <v>0</v>
      </c>
      <c r="BE873" s="39" t="b">
        <f>_xlfn.IFNA(VLOOKUP(Table2[[#This Row],[Job-no]],Table4[],9,FALSE),TRUE)</f>
        <v>0</v>
      </c>
      <c r="BF873" t="str">
        <f>VLOOKUP(AR873,Table1[],3,0)</f>
        <v>BEAM6</v>
      </c>
      <c r="BG873" s="39" t="b">
        <f>_xlfn.IFNA(VLOOKUP(Table2[[#This Row],[Job-no]],Table4[],14,FALSE),TRUE)</f>
        <v>0</v>
      </c>
      <c r="BH873" s="39" t="str">
        <f>_xlfn.IFNA(VLOOKUP(Table2[[#This Row],[Job-no]],Table4[],11,FALSE),"Done")</f>
        <v/>
      </c>
      <c r="BI873" s="39">
        <f>IF(Table2[[#This Row],[Pattern]]="Pattern",VLOOKUP(Table2[[#This Row],[Product Code]],'Routing data'!$A$2:$W$470,13,FALSE),VLOOKUP(Table2[[#This Row],[Product Code]],'Routing data'!$A$2:$W$470,3,FALSE))</f>
        <v>0</v>
      </c>
      <c r="BJ873" s="39">
        <f>IF(Table2[[#This Row],[Pattern]]="Pattern",VLOOKUP(Table2[[#This Row],[Product Code]],'Routing data'!$A$2:$W$470,14,FALSE),VLOOKUP(Table2[[#This Row],[Product Code]],'Routing data'!$A$2:$W$470,4,FALSE))</f>
        <v>0</v>
      </c>
      <c r="BK873" s="39">
        <f>VLOOKUP(Table2[[#This Row],[Product Code]],'Routing data'!A$4:W$524,16,FALSE)</f>
        <v>0</v>
      </c>
      <c r="BL873" s="42" t="str">
        <f>IF(Table2[[#This Row],[Milling Required]]=0,"x",IF(AT873="Pattern",B873-10,B873-4))</f>
        <v>x</v>
      </c>
      <c r="BM873" s="42" t="str">
        <f>IF(Table2[[#This Row],[Punching Required]]=0,"x",IF(AT873="Pattern",B873-8,B873-2))</f>
        <v>x</v>
      </c>
      <c r="BN873" s="42">
        <f t="shared" si="162"/>
        <v>43473</v>
      </c>
      <c r="BO873" s="39" t="str">
        <f>IF(Table2[[#This Row],[Milling]]="x","x",Table2[[#This Row],[Total Sections]]*2)</f>
        <v>x</v>
      </c>
      <c r="BP873" s="39" t="str">
        <f>IF(Table2[[#This Row],[Punching]]="x","x",Table2[Total Sections]*2)</f>
        <v>x</v>
      </c>
      <c r="BQ873" s="39">
        <f>IF(Table2[[#This Row],[Pattern]]="Pattern",Table2[Total Sections]*3,Table2[Total Sections]*1.5)</f>
        <v>4.5</v>
      </c>
      <c r="BR873" s="42"/>
      <c r="BS873" s="39"/>
      <c r="BT873" s="39"/>
      <c r="BU873" s="39"/>
      <c r="BV873" s="122" t="str">
        <f>_xlfn.IFNA(VLOOKUP(Table2[[#This Row],[Job-no]],Table4[],16,FALSE),"Ready")</f>
        <v/>
      </c>
      <c r="BW873" s="122" t="str">
        <f>_xlfn.IFNA(VLOOKUP(Table2[[#This Row],[Job-no]],Table4[],21,FALSE),"Ready")</f>
        <v/>
      </c>
      <c r="BX873" s="39" t="b">
        <f>_xlfn.IFNA(VLOOKUP(Table2[[#This Row],[Job-no]],Table4[],10,FALSE),TRUE)</f>
        <v>0</v>
      </c>
      <c r="BY873" s="39" t="str">
        <f>_xlfn.IFNA(VLOOKUP(Table2[[#This Row],[Job-no]],Table4[],22,FALSE),"Ready")</f>
        <v/>
      </c>
      <c r="BZ873" s="120">
        <f t="shared" si="163"/>
        <v>43476</v>
      </c>
      <c r="CA873" s="120" t="str">
        <f ca="1">IF(OR(Table2[[#This Row],[Saw Date]]=TODAY(),Table2[[#This Row],[Saw Date]]=TODAY()+1), Table2[[#This Row],[Saw Date]],IF(Table2[[#This Row],[Extrusion cut double saw]],"Done",""))</f>
        <v/>
      </c>
      <c r="CB873" s="120" t="str">
        <f ca="1">IF(OR(Table2[[#This Row],[Lens Date]]=TODAY(),Table2[[#This Row],[Lens Date]]=TODAY()+1), Table2[[#This Row],[Lens Date]],IF(Table2[[#This Row],[MSLens]]="Done","Done",""))</f>
        <v/>
      </c>
      <c r="CC873" s="120" t="str">
        <f ca="1">IF(OR(Table2[[#This Row],[Milling Date]]=TODAY(),Table2[[#This Row],[Milling Date]]=TODAY()+1), Table2[[#This Row],[Milling Date]],IF(Table2[[#This Row],[CNC Holes]]="Ready","Done",""))</f>
        <v/>
      </c>
      <c r="CD873" s="120" t="str">
        <f ca="1">IF(OR(Table2[[#This Row],[Welding Date]]=TODAY(),Table2[[#This Row],[Welding Date]]=TODAY()+1), Table2[[#This Row],[Welding Date]],IF(Table2[[#This Row],[Welding Corners]]="Ready","Done",""))</f>
        <v/>
      </c>
      <c r="CE873" s="120" t="str">
        <f ca="1">IF(OR(Table2[[#This Row],[Puching Date]]=TODAY(),Table2[[#This Row],[Puching Date]]=TODAY()+1), Table2[[#This Row],[Puching Date]],IF(Table2[[#This Row],[Punch Holes]]="Ready","Done",""))</f>
        <v/>
      </c>
      <c r="CF873" s="120" t="str">
        <f ca="1">IF(OR(Table2[[#This Row],[Housing Date2]]=TODAY(),Table2[[#This Row],[Housing Date2]]=TODAY()+1),Table2[[#This Row],[Housing Date2]],IF(Table2[[#This Row],[Body Assembly]],"Done",""))</f>
        <v/>
      </c>
      <c r="CG873" s="120" t="str">
        <f>_xlfn.IFNA(VLOOKUP(Table2[[#This Row],[Job-no]],Table4[],7,FALSE),"Done")</f>
        <v>Scheduled/Released</v>
      </c>
    </row>
    <row r="874" spans="1:85" x14ac:dyDescent="0.25">
      <c r="A874" s="39" t="str">
        <f>_xlfn.CONCAT(Table2[[#This Row],[Order]],"-",Table2[[#This Row],[Line]])</f>
        <v>77256-2</v>
      </c>
      <c r="B874" s="5">
        <v>43476</v>
      </c>
      <c r="C874" s="8">
        <v>77256</v>
      </c>
      <c r="D874" s="3" t="s">
        <v>5261</v>
      </c>
      <c r="E874" s="8">
        <v>2</v>
      </c>
      <c r="F874" s="8">
        <v>1</v>
      </c>
      <c r="G874" s="3" t="s">
        <v>42</v>
      </c>
      <c r="H874" s="8">
        <v>2</v>
      </c>
      <c r="I874" s="43" t="b">
        <v>0</v>
      </c>
      <c r="J874" s="43" t="b">
        <v>0</v>
      </c>
      <c r="K874" t="s">
        <v>114</v>
      </c>
      <c r="L874" s="43" t="b">
        <v>0</v>
      </c>
      <c r="M874" s="43" t="b">
        <v>0</v>
      </c>
      <c r="N874" s="43" t="b">
        <v>0</v>
      </c>
      <c r="O874" t="s">
        <v>114</v>
      </c>
      <c r="P874" t="s">
        <v>114</v>
      </c>
      <c r="Q874" t="s">
        <v>114</v>
      </c>
      <c r="R874" t="s">
        <v>114</v>
      </c>
      <c r="S874" t="s">
        <v>114</v>
      </c>
      <c r="T874" t="s">
        <v>114</v>
      </c>
      <c r="U874" t="s">
        <v>114</v>
      </c>
      <c r="V874" t="s">
        <v>114</v>
      </c>
      <c r="W874" s="5">
        <v>43473</v>
      </c>
      <c r="X874" s="3" t="s">
        <v>114</v>
      </c>
      <c r="Y874" s="3"/>
      <c r="Z874" s="3" t="s">
        <v>5262</v>
      </c>
      <c r="AA874" s="3" t="s">
        <v>114</v>
      </c>
      <c r="AB874" s="3" t="s">
        <v>74</v>
      </c>
      <c r="AC874" s="8">
        <v>12</v>
      </c>
      <c r="AD874" s="3" t="s">
        <v>5967</v>
      </c>
      <c r="AE874" s="4" t="s">
        <v>5968</v>
      </c>
      <c r="AF874" s="3"/>
      <c r="AG874" s="3" t="s">
        <v>114</v>
      </c>
      <c r="AH874" s="8">
        <v>4</v>
      </c>
      <c r="AI874" s="3" t="s">
        <v>74</v>
      </c>
      <c r="AJ874" t="s">
        <v>114</v>
      </c>
      <c r="AK874" t="s">
        <v>114</v>
      </c>
      <c r="AL874" s="43" t="b">
        <v>0</v>
      </c>
      <c r="AM874" s="3"/>
      <c r="AN874" s="3"/>
      <c r="AO874" s="43" t="b">
        <v>0</v>
      </c>
      <c r="AP874" s="3" t="b">
        <v>0</v>
      </c>
      <c r="AQ874" s="3">
        <f>VLOOKUP(Table2[[#This Row],[Job-no]],Table3[],26,FALSE)</f>
        <v>3132</v>
      </c>
      <c r="AR874" t="str">
        <f t="shared" si="159"/>
        <v>B6</v>
      </c>
      <c r="AS874" t="str">
        <f>VLOOKUP(AR874,Table1[],4,0)</f>
        <v>pendant</v>
      </c>
      <c r="AT874">
        <f>IF(BD874&gt;0,"Pattern",VLOOKUP(AR874,Table1[],5,0))</f>
        <v>0</v>
      </c>
      <c r="AU874" s="34">
        <f>IF(AT874="Pattern",WORKDAY(Table2[[#This Row],[Scheduled Ship Date]],-10),WORKDAY(Table2[[#This Row],[Scheduled Ship Date]],-4))</f>
        <v>43472</v>
      </c>
      <c r="AV874" s="39">
        <f>IF(Table2[[#This Row],[Extrusion cut double saw]]=TRUE,IF(O874="ToDo",IF(AT874="Pattern",Table2[[#This Row],[Total Sections]]*0.4,Table2[[#This Row],[Total Sections]]*0.12),0),IF(AT874="Pattern",Table2[[#This Row],[Total Sections]]*4,Table2[[#This Row],[Total Sections]]*1.2))</f>
        <v>4.8</v>
      </c>
      <c r="AW874" s="42">
        <f t="shared" ca="1" si="167"/>
        <v>43469</v>
      </c>
      <c r="AX874" s="42">
        <f>IF(AT874="Pattern",Table2[[#This Row],[Scheduled Ship Date]]-2,Table2[[#This Row],[Scheduled Ship Date]]-3)</f>
        <v>43473</v>
      </c>
      <c r="AY874" s="39">
        <f>IF(Table2[[#This Row],[Pattern]]="Pattern",Table2[[#This Row],[Total Sections]]*4.82,Table2[[#This Row],[Total Sections]]*0.5)</f>
        <v>2</v>
      </c>
      <c r="AZ874" s="42">
        <f t="shared" ca="1" si="166"/>
        <v>43469</v>
      </c>
      <c r="BA874" s="39">
        <f>((Table2[Total Sections]/Table2[Open Qty])-1)*Table2[Open Qty]*12.96</f>
        <v>25.92</v>
      </c>
      <c r="BB874" s="39"/>
      <c r="BC874" s="39" t="str">
        <f t="shared" si="160"/>
        <v>B6-S-NO-24-NL-T8-1S-1S-W-277-D(MARK7)-2-CT9(36)-B1(LP600)-D</v>
      </c>
      <c r="BD874" s="39">
        <f t="shared" si="161"/>
        <v>0</v>
      </c>
      <c r="BE874" s="39" t="b">
        <f>_xlfn.IFNA(VLOOKUP(Table2[[#This Row],[Job-no]],Table4[],9,FALSE),TRUE)</f>
        <v>0</v>
      </c>
      <c r="BF874" s="39"/>
      <c r="BG874" s="39" t="b">
        <f>_xlfn.IFNA(VLOOKUP(Table2[[#This Row],[Job-no]],Table4[],14,FALSE),TRUE)</f>
        <v>0</v>
      </c>
      <c r="BH874" s="39" t="str">
        <f>_xlfn.IFNA(VLOOKUP(Table2[[#This Row],[Job-no]],Table4[],11,FALSE),"Done")</f>
        <v/>
      </c>
      <c r="BI874" s="39">
        <f>IF(Table2[[#This Row],[Pattern]]="Pattern",VLOOKUP(Table2[[#This Row],[Product Code]],'Routing data'!$A$2:$W$470,13,FALSE),VLOOKUP(Table2[[#This Row],[Product Code]],'Routing data'!$A$2:$W$470,3,FALSE))</f>
        <v>0</v>
      </c>
      <c r="BJ874" s="39">
        <f>IF(Table2[[#This Row],[Pattern]]="Pattern",VLOOKUP(Table2[[#This Row],[Product Code]],'Routing data'!$A$2:$W$470,14,FALSE),VLOOKUP(Table2[[#This Row],[Product Code]],'Routing data'!$A$2:$W$470,4,FALSE))</f>
        <v>0</v>
      </c>
      <c r="BK874" s="39">
        <f>VLOOKUP(Table2[[#This Row],[Product Code]],'Routing data'!A$4:W$524,16,FALSE)</f>
        <v>0</v>
      </c>
      <c r="BL874" s="42" t="str">
        <f>IF(Table2[[#This Row],[Milling Required]]=0,"x",IF(AT874="Pattern",B874-10,B874-4))</f>
        <v>x</v>
      </c>
      <c r="BM874" s="42" t="str">
        <f>IF(Table2[[#This Row],[Punching Required]]=0,"x",IF(AT874="Pattern",B874-8,B874-2))</f>
        <v>x</v>
      </c>
      <c r="BN874" s="42">
        <f t="shared" si="162"/>
        <v>43473</v>
      </c>
      <c r="BO874" s="39" t="str">
        <f>IF(Table2[[#This Row],[Milling]]="x","x",Table2[[#This Row],[Total Sections]]*2)</f>
        <v>x</v>
      </c>
      <c r="BP874" s="39" t="str">
        <f>IF(Table2[[#This Row],[Punching]]="x","x",Table2[Total Sections]*2)</f>
        <v>x</v>
      </c>
      <c r="BQ874" s="39">
        <f>IF(Table2[[#This Row],[Pattern]]="Pattern",Table2[Total Sections]*3,Table2[Total Sections]*1.5)</f>
        <v>6</v>
      </c>
      <c r="BR874" s="42"/>
      <c r="BS874" s="42"/>
      <c r="BT874" s="39"/>
      <c r="BU874" s="39"/>
      <c r="BV874" s="39" t="str">
        <f>_xlfn.IFNA(VLOOKUP(Table2[[#This Row],[Job-no]],Table4[],16,FALSE),"Ready")</f>
        <v/>
      </c>
      <c r="BW874" s="39" t="str">
        <f>_xlfn.IFNA(VLOOKUP(Table2[[#This Row],[Job-no]],Table4[],21,FALSE),"Ready")</f>
        <v/>
      </c>
      <c r="BX874" s="39" t="b">
        <f>_xlfn.IFNA(VLOOKUP(Table2[[#This Row],[Job-no]],Table4[],10,FALSE),TRUE)</f>
        <v>0</v>
      </c>
      <c r="BY874" s="39" t="str">
        <f>_xlfn.IFNA(VLOOKUP(Table2[[#This Row],[Job-no]],Table4[],22,FALSE),"Ready")</f>
        <v/>
      </c>
      <c r="BZ874" s="120">
        <f t="shared" si="163"/>
        <v>43476</v>
      </c>
      <c r="CA874" s="120" t="str">
        <f ca="1">IF(OR(Table2[[#This Row],[Saw Date]]=TODAY(),Table2[[#This Row],[Saw Date]]=TODAY()+1), Table2[[#This Row],[Saw Date]],IF(Table2[[#This Row],[Extrusion cut double saw]],"Done",""))</f>
        <v/>
      </c>
      <c r="CB874" s="120" t="str">
        <f ca="1">IF(OR(Table2[[#This Row],[Lens Date]]=TODAY(),Table2[[#This Row],[Lens Date]]=TODAY()+1), Table2[[#This Row],[Lens Date]],IF(Table2[[#This Row],[MSLens]]="Done","Done",""))</f>
        <v/>
      </c>
      <c r="CC874" s="120" t="str">
        <f ca="1">IF(OR(Table2[[#This Row],[Milling Date]]=TODAY(),Table2[[#This Row],[Milling Date]]=TODAY()+1), Table2[[#This Row],[Milling Date]],IF(Table2[[#This Row],[CNC Holes]]="Ready","Done",""))</f>
        <v/>
      </c>
      <c r="CD874" s="120" t="str">
        <f ca="1">IF(OR(Table2[[#This Row],[Welding Date]]=TODAY(),Table2[[#This Row],[Welding Date]]=TODAY()+1), Table2[[#This Row],[Welding Date]],IF(Table2[[#This Row],[Welding Corners]]="Ready","Done",""))</f>
        <v/>
      </c>
      <c r="CE874" s="120" t="str">
        <f ca="1">IF(OR(Table2[[#This Row],[Puching Date]]=TODAY(),Table2[[#This Row],[Puching Date]]=TODAY()+1), Table2[[#This Row],[Puching Date]],IF(Table2[[#This Row],[Punch Holes]]="Ready","Done",""))</f>
        <v/>
      </c>
      <c r="CF874" s="120" t="str">
        <f ca="1">IF(OR(Table2[[#This Row],[Housing Date2]]=TODAY(),Table2[[#This Row],[Housing Date2]]=TODAY()+1),Table2[[#This Row],[Housing Date2]],IF(Table2[[#This Row],[Body Assembly]],"Done",""))</f>
        <v/>
      </c>
      <c r="CG874" s="120" t="str">
        <f>_xlfn.IFNA(VLOOKUP(Table2[[#This Row],[Job-no]],Table4[],7,FALSE),"Done")</f>
        <v>Scheduled/Released</v>
      </c>
    </row>
    <row r="875" spans="1:85" x14ac:dyDescent="0.25">
      <c r="A875" t="str">
        <f>_xlfn.CONCAT(Table2[[#This Row],[Order]],"-",Table2[[#This Row],[Line]])</f>
        <v>77256-3</v>
      </c>
      <c r="B875" s="5">
        <v>43476</v>
      </c>
      <c r="C875" s="8">
        <v>77256</v>
      </c>
      <c r="D875" s="3" t="s">
        <v>5263</v>
      </c>
      <c r="E875" s="8">
        <v>3</v>
      </c>
      <c r="F875" s="8">
        <v>1</v>
      </c>
      <c r="G875" s="3" t="s">
        <v>42</v>
      </c>
      <c r="H875" s="8">
        <v>3</v>
      </c>
      <c r="I875" s="43" t="b">
        <v>0</v>
      </c>
      <c r="J875" s="43" t="b">
        <v>0</v>
      </c>
      <c r="K875" t="s">
        <v>114</v>
      </c>
      <c r="L875" s="43" t="b">
        <v>0</v>
      </c>
      <c r="M875" s="43" t="b">
        <v>0</v>
      </c>
      <c r="N875" s="43" t="b">
        <v>0</v>
      </c>
      <c r="O875" t="s">
        <v>114</v>
      </c>
      <c r="P875" t="s">
        <v>114</v>
      </c>
      <c r="Q875" t="s">
        <v>114</v>
      </c>
      <c r="R875" t="s">
        <v>114</v>
      </c>
      <c r="S875" t="s">
        <v>114</v>
      </c>
      <c r="T875" t="s">
        <v>114</v>
      </c>
      <c r="U875" t="s">
        <v>114</v>
      </c>
      <c r="V875" t="s">
        <v>114</v>
      </c>
      <c r="W875" s="5">
        <v>43473</v>
      </c>
      <c r="X875" s="3" t="s">
        <v>114</v>
      </c>
      <c r="Y875" s="3"/>
      <c r="Z875" s="3" t="s">
        <v>5264</v>
      </c>
      <c r="AA875" s="3" t="s">
        <v>114</v>
      </c>
      <c r="AB875" s="3" t="s">
        <v>74</v>
      </c>
      <c r="AC875" s="8">
        <v>12</v>
      </c>
      <c r="AD875" s="3" t="s">
        <v>5967</v>
      </c>
      <c r="AE875" s="4" t="s">
        <v>5968</v>
      </c>
      <c r="AF875" s="3"/>
      <c r="AG875" s="3" t="s">
        <v>114</v>
      </c>
      <c r="AH875" s="8">
        <v>3</v>
      </c>
      <c r="AI875" s="3" t="s">
        <v>74</v>
      </c>
      <c r="AJ875" t="s">
        <v>114</v>
      </c>
      <c r="AK875" t="s">
        <v>114</v>
      </c>
      <c r="AL875" s="43" t="b">
        <v>0</v>
      </c>
      <c r="AM875" s="3"/>
      <c r="AN875" s="3"/>
      <c r="AO875" s="43" t="b">
        <v>0</v>
      </c>
      <c r="AP875" s="3" t="b">
        <v>0</v>
      </c>
      <c r="AQ875" s="3">
        <f>VLOOKUP(Table2[[#This Row],[Job-no]],Table3[],26,FALSE)</f>
        <v>2247</v>
      </c>
      <c r="AR875" t="str">
        <f t="shared" si="159"/>
        <v>B6</v>
      </c>
      <c r="AS875" t="str">
        <f>VLOOKUP(AR875,Table1[],4,0)</f>
        <v>pendant</v>
      </c>
      <c r="AT875">
        <f>IF(BD875&gt;0,"Pattern",VLOOKUP(AR875,Table1[],5,0))</f>
        <v>0</v>
      </c>
      <c r="AU875" s="34">
        <f>IF(AT875="Pattern",WORKDAY(Table2[[#This Row],[Scheduled Ship Date]],-10),WORKDAY(Table2[[#This Row],[Scheduled Ship Date]],-4))</f>
        <v>43472</v>
      </c>
      <c r="AV875">
        <f>IF(Table2[[#This Row],[Extrusion cut double saw]]=TRUE,IF(O875="ToDo",IF(AT875="Pattern",Table2[[#This Row],[Total Sections]]*0.4,Table2[[#This Row],[Total Sections]]*0.12),0),IF(AT875="Pattern",Table2[[#This Row],[Total Sections]]*4,Table2[[#This Row],[Total Sections]]*1.2))</f>
        <v>3.5999999999999996</v>
      </c>
      <c r="AW875" s="42">
        <f t="shared" ca="1" si="167"/>
        <v>43469</v>
      </c>
      <c r="AX875" s="42">
        <f>IF(AT875="Pattern",Table2[[#This Row],[Scheduled Ship Date]]-2,Table2[[#This Row],[Scheduled Ship Date]]-3)</f>
        <v>43473</v>
      </c>
      <c r="AY875">
        <f>IF(Table2[[#This Row],[Pattern]]="Pattern",Table2[[#This Row],[Total Sections]]*4.82,Table2[[#This Row],[Total Sections]]*0.5)</f>
        <v>1.5</v>
      </c>
      <c r="AZ875" s="42">
        <f t="shared" ca="1" si="166"/>
        <v>43469</v>
      </c>
      <c r="BA875" s="39">
        <f>((Table2[Total Sections]/Table2[Open Qty])-1)*Table2[Open Qty]*12.96</f>
        <v>0</v>
      </c>
      <c r="BB875" s="42"/>
      <c r="BC875" s="39" t="str">
        <f t="shared" si="160"/>
        <v>B6-S-NO-8-NL-T8-1S-1S-W-277-D(MARK7)-2-CT9(36)-B1(LP600)-D</v>
      </c>
      <c r="BD875" s="39">
        <f t="shared" si="161"/>
        <v>0</v>
      </c>
      <c r="BE875" s="39" t="b">
        <f>_xlfn.IFNA(VLOOKUP(Table2[[#This Row],[Job-no]],Table4[],9,FALSE),TRUE)</f>
        <v>0</v>
      </c>
      <c r="BF875" t="str">
        <f>VLOOKUP(AR875,Table1[],3,0)</f>
        <v>BEAM6</v>
      </c>
      <c r="BG875" s="39" t="b">
        <f>_xlfn.IFNA(VLOOKUP(Table2[[#This Row],[Job-no]],Table4[],14,FALSE),TRUE)</f>
        <v>0</v>
      </c>
      <c r="BH875" s="39" t="str">
        <f>_xlfn.IFNA(VLOOKUP(Table2[[#This Row],[Job-no]],Table4[],11,FALSE),"Done")</f>
        <v/>
      </c>
      <c r="BI875" s="39">
        <f>IF(Table2[[#This Row],[Pattern]]="Pattern",VLOOKUP(Table2[[#This Row],[Product Code]],'Routing data'!$A$2:$W$470,13,FALSE),VLOOKUP(Table2[[#This Row],[Product Code]],'Routing data'!$A$2:$W$470,3,FALSE))</f>
        <v>0</v>
      </c>
      <c r="BJ875" s="39">
        <f>IF(Table2[[#This Row],[Pattern]]="Pattern",VLOOKUP(Table2[[#This Row],[Product Code]],'Routing data'!$A$2:$W$470,14,FALSE),VLOOKUP(Table2[[#This Row],[Product Code]],'Routing data'!$A$2:$W$470,4,FALSE))</f>
        <v>0</v>
      </c>
      <c r="BK875" s="39">
        <f>VLOOKUP(Table2[[#This Row],[Product Code]],'Routing data'!A$4:W$524,16,FALSE)</f>
        <v>0</v>
      </c>
      <c r="BL875" s="42" t="str">
        <f>IF(Table2[[#This Row],[Milling Required]]=0,"x",IF(AT875="Pattern",B875-10,B875-4))</f>
        <v>x</v>
      </c>
      <c r="BM875" s="42" t="str">
        <f>IF(Table2[[#This Row],[Punching Required]]=0,"x",IF(AT875="Pattern",B875-8,B875-2))</f>
        <v>x</v>
      </c>
      <c r="BN875" s="42">
        <f t="shared" si="162"/>
        <v>43473</v>
      </c>
      <c r="BO875" s="39" t="str">
        <f>IF(Table2[[#This Row],[Milling]]="x","x",Table2[[#This Row],[Total Sections]]*2)</f>
        <v>x</v>
      </c>
      <c r="BP875" s="39" t="str">
        <f>IF(Table2[[#This Row],[Punching]]="x","x",Table2[Total Sections]*2)</f>
        <v>x</v>
      </c>
      <c r="BQ875" s="39">
        <f>IF(Table2[[#This Row],[Pattern]]="Pattern",Table2[Total Sections]*3,Table2[Total Sections]*1.5)</f>
        <v>4.5</v>
      </c>
      <c r="BR875" s="42"/>
      <c r="BS875" s="42"/>
      <c r="BT875" s="42"/>
      <c r="BU875" s="39"/>
      <c r="BV875" s="39" t="str">
        <f>_xlfn.IFNA(VLOOKUP(Table2[[#This Row],[Job-no]],Table4[],16,FALSE),"Ready")</f>
        <v/>
      </c>
      <c r="BW875" s="39" t="str">
        <f>_xlfn.IFNA(VLOOKUP(Table2[[#This Row],[Job-no]],Table4[],21,FALSE),"Ready")</f>
        <v/>
      </c>
      <c r="BX875" s="39" t="b">
        <f>_xlfn.IFNA(VLOOKUP(Table2[[#This Row],[Job-no]],Table4[],10,FALSE),TRUE)</f>
        <v>0</v>
      </c>
      <c r="BY875" s="39" t="str">
        <f>_xlfn.IFNA(VLOOKUP(Table2[[#This Row],[Job-no]],Table4[],22,FALSE),"Ready")</f>
        <v/>
      </c>
      <c r="BZ875" s="120">
        <f t="shared" si="163"/>
        <v>43476</v>
      </c>
      <c r="CA875" s="120" t="str">
        <f ca="1">IF(OR(Table2[[#This Row],[Saw Date]]=TODAY(),Table2[[#This Row],[Saw Date]]=TODAY()+1), Table2[[#This Row],[Saw Date]],IF(Table2[[#This Row],[Extrusion cut double saw]],"Done",""))</f>
        <v/>
      </c>
      <c r="CB875" s="120" t="str">
        <f ca="1">IF(OR(Table2[[#This Row],[Lens Date]]=TODAY(),Table2[[#This Row],[Lens Date]]=TODAY()+1), Table2[[#This Row],[Lens Date]],IF(Table2[[#This Row],[MSLens]]="Done","Done",""))</f>
        <v/>
      </c>
      <c r="CC875" s="120" t="str">
        <f ca="1">IF(OR(Table2[[#This Row],[Milling Date]]=TODAY(),Table2[[#This Row],[Milling Date]]=TODAY()+1), Table2[[#This Row],[Milling Date]],IF(Table2[[#This Row],[CNC Holes]]="Ready","Done",""))</f>
        <v/>
      </c>
      <c r="CD875" s="120" t="str">
        <f ca="1">IF(OR(Table2[[#This Row],[Welding Date]]=TODAY(),Table2[[#This Row],[Welding Date]]=TODAY()+1), Table2[[#This Row],[Welding Date]],IF(Table2[[#This Row],[Welding Corners]]="Ready","Done",""))</f>
        <v/>
      </c>
      <c r="CE875" s="120" t="str">
        <f ca="1">IF(OR(Table2[[#This Row],[Puching Date]]=TODAY(),Table2[[#This Row],[Puching Date]]=TODAY()+1), Table2[[#This Row],[Puching Date]],IF(Table2[[#This Row],[Punch Holes]]="Ready","Done",""))</f>
        <v/>
      </c>
      <c r="CF875" s="120" t="str">
        <f ca="1">IF(OR(Table2[[#This Row],[Housing Date2]]=TODAY(),Table2[[#This Row],[Housing Date2]]=TODAY()+1),Table2[[#This Row],[Housing Date2]],IF(Table2[[#This Row],[Body Assembly]],"Done",""))</f>
        <v/>
      </c>
      <c r="CG875" s="120" t="str">
        <f>_xlfn.IFNA(VLOOKUP(Table2[[#This Row],[Job-no]],Table4[],7,FALSE),"Done")</f>
        <v>Scheduled/Released</v>
      </c>
    </row>
    <row r="876" spans="1:85" x14ac:dyDescent="0.25">
      <c r="A876" t="str">
        <f>_xlfn.CONCAT(Table2[[#This Row],[Order]],"-",Table2[[#This Row],[Line]])</f>
        <v>77258-1</v>
      </c>
      <c r="B876" s="1">
        <v>43476</v>
      </c>
      <c r="C876" s="10">
        <v>77258</v>
      </c>
      <c r="D876" s="7" t="s">
        <v>3853</v>
      </c>
      <c r="E876" s="10">
        <v>1</v>
      </c>
      <c r="F876" s="10">
        <v>1</v>
      </c>
      <c r="G876" s="7" t="s">
        <v>165</v>
      </c>
      <c r="H876" s="10">
        <v>50</v>
      </c>
      <c r="I876" s="43" t="b">
        <v>1</v>
      </c>
      <c r="J876" s="43" t="b">
        <v>0</v>
      </c>
      <c r="K876" t="s">
        <v>114</v>
      </c>
      <c r="L876" s="43" t="b">
        <v>0</v>
      </c>
      <c r="M876" s="43" t="b">
        <v>0</v>
      </c>
      <c r="N876" s="43" t="b">
        <v>1</v>
      </c>
      <c r="O876" t="s">
        <v>114</v>
      </c>
      <c r="P876" t="s">
        <v>114</v>
      </c>
      <c r="Q876" t="s">
        <v>114</v>
      </c>
      <c r="R876" t="s">
        <v>114</v>
      </c>
      <c r="S876" t="s">
        <v>114</v>
      </c>
      <c r="T876" t="s">
        <v>114</v>
      </c>
      <c r="U876" t="s">
        <v>114</v>
      </c>
      <c r="V876" t="s">
        <v>114</v>
      </c>
      <c r="W876" s="5">
        <v>43473</v>
      </c>
      <c r="X876" s="7" t="s">
        <v>151</v>
      </c>
      <c r="Y876" s="7"/>
      <c r="Z876" s="7" t="s">
        <v>106</v>
      </c>
      <c r="AA876" s="7" t="s">
        <v>114</v>
      </c>
      <c r="AB876" s="7" t="s">
        <v>74</v>
      </c>
      <c r="AC876" s="10">
        <v>15</v>
      </c>
      <c r="AD876" s="3" t="s">
        <v>5967</v>
      </c>
      <c r="AE876" s="4" t="s">
        <v>5968</v>
      </c>
      <c r="AF876" s="7"/>
      <c r="AG876" s="7" t="s">
        <v>114</v>
      </c>
      <c r="AH876" s="10">
        <v>50</v>
      </c>
      <c r="AI876" s="3" t="s">
        <v>74</v>
      </c>
      <c r="AJ876" t="s">
        <v>114</v>
      </c>
      <c r="AK876" t="s">
        <v>114</v>
      </c>
      <c r="AL876" s="43" t="b">
        <v>0</v>
      </c>
      <c r="AM876" s="3"/>
      <c r="AN876" s="3"/>
      <c r="AO876" s="43" t="b">
        <v>0</v>
      </c>
      <c r="AP876" s="3" t="b">
        <v>0</v>
      </c>
      <c r="AQ876" s="3">
        <f>VLOOKUP(Table2[[#This Row],[Job-no]],Table3[],26,FALSE)</f>
        <v>23000</v>
      </c>
      <c r="AR876" t="str">
        <f t="shared" si="159"/>
        <v>B6RLED</v>
      </c>
      <c r="AS876" t="str">
        <f>VLOOKUP(AR876,Table1[],4,0)</f>
        <v>recessed</v>
      </c>
      <c r="AT876">
        <f>IF(BD876&gt;0,"Pattern",VLOOKUP(AR876,Table1[],5,0))</f>
        <v>0</v>
      </c>
      <c r="AU876" s="34">
        <f>IF(AT876="Pattern",WORKDAY(Table2[[#This Row],[Scheduled Ship Date]],-10),WORKDAY(Table2[[#This Row],[Scheduled Ship Date]],-4))</f>
        <v>43472</v>
      </c>
      <c r="AV876">
        <f>IF(Table2[[#This Row],[Extrusion cut double saw]]=TRUE,IF(O876="ToDo",IF(AT876="Pattern",Table2[[#This Row],[Total Sections]]*0.4,Table2[[#This Row],[Total Sections]]*0.12),0),IF(AT876="Pattern",Table2[[#This Row],[Total Sections]]*4,Table2[[#This Row],[Total Sections]]*1.2))</f>
        <v>0</v>
      </c>
      <c r="AW876" s="42"/>
      <c r="AX876" s="42">
        <f>IF(AT876="Pattern",Table2[[#This Row],[Scheduled Ship Date]]-2,Table2[[#This Row],[Scheduled Ship Date]]-3)</f>
        <v>43473</v>
      </c>
      <c r="AY876">
        <f>IF(Table2[[#This Row],[Pattern]]="Pattern",Table2[[#This Row],[Total Sections]]*4.82,Table2[[#This Row],[Total Sections]]*0.5)</f>
        <v>25</v>
      </c>
      <c r="AZ876" s="42">
        <f t="shared" ca="1" si="166"/>
        <v>43469</v>
      </c>
      <c r="BA876" s="39">
        <f>((Table2[Total Sections]/Table2[Open Qty])-1)*Table2[Open Qty]*12.96</f>
        <v>0</v>
      </c>
      <c r="BB876" s="39"/>
      <c r="BC876" s="39" t="str">
        <f t="shared" si="160"/>
        <v>B6RLED-750-80-35-FL-4-W-120-DP-1-TB9</v>
      </c>
      <c r="BD876" s="39">
        <f t="shared" si="161"/>
        <v>0</v>
      </c>
      <c r="BE876" s="39" t="b">
        <f>_xlfn.IFNA(VLOOKUP(Table2[[#This Row],[Job-no]],Table4[],9,FALSE),TRUE)</f>
        <v>1</v>
      </c>
      <c r="BF876" t="str">
        <f>VLOOKUP(AR876,Table1[],3,0)</f>
        <v>B6LED</v>
      </c>
      <c r="BG876" s="39" t="b">
        <f>_xlfn.IFNA(VLOOKUP(Table2[[#This Row],[Job-no]],Table4[],14,FALSE),TRUE)</f>
        <v>1</v>
      </c>
      <c r="BH876" s="39" t="str">
        <f>_xlfn.IFNA(VLOOKUP(Table2[[#This Row],[Job-no]],Table4[],11,FALSE),"Done")</f>
        <v/>
      </c>
      <c r="BI876" s="39">
        <f>IF(Table2[[#This Row],[Pattern]]="Pattern",VLOOKUP(Table2[[#This Row],[Product Code]],'Routing data'!$A$2:$W$470,13,FALSE),VLOOKUP(Table2[[#This Row],[Product Code]],'Routing data'!$A$2:$W$470,3,FALSE))</f>
        <v>0</v>
      </c>
      <c r="BJ876" s="39">
        <f>IF(Table2[[#This Row],[Pattern]]="Pattern",VLOOKUP(Table2[[#This Row],[Product Code]],'Routing data'!$A$2:$W$470,14,FALSE),VLOOKUP(Table2[[#This Row],[Product Code]],'Routing data'!$A$2:$W$470,4,FALSE))</f>
        <v>3</v>
      </c>
      <c r="BK876" s="39">
        <f>VLOOKUP(Table2[[#This Row],[Product Code]],'Routing data'!A$4:W$524,16,FALSE)</f>
        <v>0</v>
      </c>
      <c r="BL876" s="42" t="str">
        <f>IF(Table2[[#This Row],[Milling Required]]=0,"x",IF(AT876="Pattern",B876-10,B876-4))</f>
        <v>x</v>
      </c>
      <c r="BM876" s="42">
        <f>IF(Table2[[#This Row],[Punching Required]]=0,"x",IF(AT876="Pattern",B876-8,B876-2))</f>
        <v>43474</v>
      </c>
      <c r="BN876" s="42">
        <f t="shared" si="162"/>
        <v>43473</v>
      </c>
      <c r="BO876" s="39" t="str">
        <f>IF(Table2[[#This Row],[Milling]]="x","x",Table2[[#This Row],[Total Sections]]*2)</f>
        <v>x</v>
      </c>
      <c r="BP876" s="39">
        <f>IF(Table2[[#This Row],[Punching]]="x","x",Table2[Total Sections]*2)</f>
        <v>100</v>
      </c>
      <c r="BQ876" s="39">
        <f>IF(Table2[[#This Row],[Pattern]]="Pattern",Table2[Total Sections]*3,Table2[Total Sections]*1.5)</f>
        <v>75</v>
      </c>
      <c r="BR876" s="42"/>
      <c r="BS876" s="42">
        <f t="shared" ref="BS876:BS888" ca="1" si="169">TODAY()+2</f>
        <v>43469</v>
      </c>
      <c r="BT876" s="42"/>
      <c r="BU876" s="39"/>
      <c r="BV876" s="122" t="str">
        <f>_xlfn.IFNA(VLOOKUP(Table2[[#This Row],[Job-no]],Table4[],16,FALSE),"Ready")</f>
        <v/>
      </c>
      <c r="BW876" s="122" t="str">
        <f>_xlfn.IFNA(VLOOKUP(Table2[[#This Row],[Job-no]],Table4[],21,FALSE),"Ready")</f>
        <v/>
      </c>
      <c r="BX876" s="39" t="b">
        <f>_xlfn.IFNA(VLOOKUP(Table2[[#This Row],[Job-no]],Table4[],10,FALSE),TRUE)</f>
        <v>0</v>
      </c>
      <c r="BY876" s="39" t="str">
        <f>_xlfn.IFNA(VLOOKUP(Table2[[#This Row],[Job-no]],Table4[],22,FALSE),"Ready")</f>
        <v/>
      </c>
      <c r="BZ876" s="120">
        <f t="shared" si="163"/>
        <v>43476</v>
      </c>
      <c r="CA876" s="120" t="str">
        <f ca="1">IF(OR(Table2[[#This Row],[Saw Date]]=TODAY(),Table2[[#This Row],[Saw Date]]=TODAY()+1), Table2[[#This Row],[Saw Date]],IF(Table2[[#This Row],[Extrusion cut double saw]],"Done",""))</f>
        <v>Done</v>
      </c>
      <c r="CB876" s="120" t="str">
        <f ca="1">IF(OR(Table2[[#This Row],[Lens Date]]=TODAY(),Table2[[#This Row],[Lens Date]]=TODAY()+1), Table2[[#This Row],[Lens Date]],IF(Table2[[#This Row],[MSLens]]="Done","Done",""))</f>
        <v/>
      </c>
      <c r="CC876" s="120" t="str">
        <f ca="1">IF(OR(Table2[[#This Row],[Milling Date]]=TODAY(),Table2[[#This Row],[Milling Date]]=TODAY()+1), Table2[[#This Row],[Milling Date]],IF(Table2[[#This Row],[CNC Holes]]="Ready","Done",""))</f>
        <v/>
      </c>
      <c r="CD876" s="120" t="str">
        <f ca="1">IF(OR(Table2[[#This Row],[Welding Date]]=TODAY(),Table2[[#This Row],[Welding Date]]=TODAY()+1), Table2[[#This Row],[Welding Date]],IF(Table2[[#This Row],[Welding Corners]]="Ready","Done",""))</f>
        <v/>
      </c>
      <c r="CE876" s="120" t="str">
        <f ca="1">IF(OR(Table2[[#This Row],[Puching Date]]=TODAY(),Table2[[#This Row],[Puching Date]]=TODAY()+1), Table2[[#This Row],[Puching Date]],IF(Table2[[#This Row],[Punch Holes]]="Ready","Done",""))</f>
        <v/>
      </c>
      <c r="CF876" s="120" t="str">
        <f ca="1">IF(OR(Table2[[#This Row],[Housing Date2]]=TODAY(),Table2[[#This Row],[Housing Date2]]=TODAY()+1),Table2[[#This Row],[Housing Date2]],IF(Table2[[#This Row],[Body Assembly]],"Done",""))</f>
        <v/>
      </c>
      <c r="CG876" s="120" t="str">
        <f>_xlfn.IFNA(VLOOKUP(Table2[[#This Row],[Job-no]],Table4[],7,FALSE),"Done")</f>
        <v>Machine Shop Started</v>
      </c>
    </row>
    <row r="877" spans="1:85" x14ac:dyDescent="0.25">
      <c r="A877" t="str">
        <f>_xlfn.CONCAT(Table2[[#This Row],[Order]],"-",Table2[[#This Row],[Line]])</f>
        <v>77258-2</v>
      </c>
      <c r="B877" s="1">
        <v>43476</v>
      </c>
      <c r="C877" s="10">
        <v>77258</v>
      </c>
      <c r="D877" s="7" t="s">
        <v>3854</v>
      </c>
      <c r="E877" s="10">
        <v>2</v>
      </c>
      <c r="F877" s="10">
        <v>1</v>
      </c>
      <c r="G877" s="7" t="s">
        <v>165</v>
      </c>
      <c r="H877" s="10">
        <v>9</v>
      </c>
      <c r="I877" s="43" t="b">
        <v>1</v>
      </c>
      <c r="J877" s="43" t="b">
        <v>0</v>
      </c>
      <c r="K877" t="s">
        <v>114</v>
      </c>
      <c r="L877" s="43" t="b">
        <v>0</v>
      </c>
      <c r="M877" s="43" t="b">
        <v>0</v>
      </c>
      <c r="N877" s="43" t="b">
        <v>1</v>
      </c>
      <c r="O877" t="s">
        <v>114</v>
      </c>
      <c r="P877" t="s">
        <v>114</v>
      </c>
      <c r="Q877" t="s">
        <v>114</v>
      </c>
      <c r="R877" t="s">
        <v>114</v>
      </c>
      <c r="S877" t="s">
        <v>114</v>
      </c>
      <c r="T877" t="s">
        <v>114</v>
      </c>
      <c r="U877" t="s">
        <v>114</v>
      </c>
      <c r="V877" t="s">
        <v>114</v>
      </c>
      <c r="W877" s="5">
        <v>43473</v>
      </c>
      <c r="X877" s="7" t="s">
        <v>151</v>
      </c>
      <c r="Y877" s="7"/>
      <c r="Z877" s="7" t="s">
        <v>106</v>
      </c>
      <c r="AA877" s="7" t="s">
        <v>114</v>
      </c>
      <c r="AB877" s="7" t="s">
        <v>74</v>
      </c>
      <c r="AC877" s="10">
        <v>15</v>
      </c>
      <c r="AD877" s="3" t="s">
        <v>5967</v>
      </c>
      <c r="AE877" s="4" t="s">
        <v>5968</v>
      </c>
      <c r="AF877" s="7"/>
      <c r="AG877" s="7" t="s">
        <v>114</v>
      </c>
      <c r="AH877" s="10">
        <v>9</v>
      </c>
      <c r="AI877" s="3" t="s">
        <v>74</v>
      </c>
      <c r="AJ877" t="s">
        <v>114</v>
      </c>
      <c r="AK877" t="s">
        <v>114</v>
      </c>
      <c r="AL877" s="43" t="b">
        <v>0</v>
      </c>
      <c r="AM877" s="3"/>
      <c r="AN877" s="3"/>
      <c r="AO877" s="43" t="b">
        <v>0</v>
      </c>
      <c r="AP877" s="3" t="b">
        <v>0</v>
      </c>
      <c r="AQ877" s="3">
        <f>VLOOKUP(Table2[[#This Row],[Job-no]],Table3[],26,FALSE)</f>
        <v>6345</v>
      </c>
      <c r="AR877" t="str">
        <f t="shared" si="159"/>
        <v>B6RLED</v>
      </c>
      <c r="AS877" t="str">
        <f>VLOOKUP(AR877,Table1[],4,0)</f>
        <v>recessed</v>
      </c>
      <c r="AT877">
        <f>IF(BD877&gt;0,"Pattern",VLOOKUP(AR877,Table1[],5,0))</f>
        <v>0</v>
      </c>
      <c r="AU877" s="34">
        <f>IF(AT877="Pattern",WORKDAY(Table2[[#This Row],[Scheduled Ship Date]],-10),WORKDAY(Table2[[#This Row],[Scheduled Ship Date]],-4))</f>
        <v>43472</v>
      </c>
      <c r="AV877">
        <f>IF(Table2[[#This Row],[Extrusion cut double saw]]=TRUE,IF(O877="ToDo",IF(AT877="Pattern",Table2[[#This Row],[Total Sections]]*0.4,Table2[[#This Row],[Total Sections]]*0.12),0),IF(AT877="Pattern",Table2[[#This Row],[Total Sections]]*4,Table2[[#This Row],[Total Sections]]*1.2))</f>
        <v>0</v>
      </c>
      <c r="AW877" s="42"/>
      <c r="AX877" s="42">
        <f>IF(AT877="Pattern",Table2[[#This Row],[Scheduled Ship Date]]-2,Table2[[#This Row],[Scheduled Ship Date]]-3)</f>
        <v>43473</v>
      </c>
      <c r="AY877">
        <f>IF(Table2[[#This Row],[Pattern]]="Pattern",Table2[[#This Row],[Total Sections]]*4.82,Table2[[#This Row],[Total Sections]]*0.5)</f>
        <v>4.5</v>
      </c>
      <c r="AZ877" s="42">
        <f t="shared" ca="1" si="166"/>
        <v>43469</v>
      </c>
      <c r="BA877" s="39">
        <f>((Table2[Total Sections]/Table2[Open Qty])-1)*Table2[Open Qty]*12.96</f>
        <v>0</v>
      </c>
      <c r="BB877" s="39"/>
      <c r="BC877" s="39" t="str">
        <f t="shared" si="160"/>
        <v>B6RLED-750-80-35-FL-4-W-120-DP-1-TB9-B1(BSL310LP)</v>
      </c>
      <c r="BD877" s="39">
        <f t="shared" si="161"/>
        <v>0</v>
      </c>
      <c r="BE877" s="39" t="b">
        <f>_xlfn.IFNA(VLOOKUP(Table2[[#This Row],[Job-no]],Table4[],9,FALSE),TRUE)</f>
        <v>1</v>
      </c>
      <c r="BF877" t="str">
        <f>VLOOKUP(AR877,Table1[],3,0)</f>
        <v>B6LED</v>
      </c>
      <c r="BG877" s="39" t="b">
        <f>_xlfn.IFNA(VLOOKUP(Table2[[#This Row],[Job-no]],Table4[],14,FALSE),TRUE)</f>
        <v>1</v>
      </c>
      <c r="BH877" s="39" t="str">
        <f>_xlfn.IFNA(VLOOKUP(Table2[[#This Row],[Job-no]],Table4[],11,FALSE),"Done")</f>
        <v/>
      </c>
      <c r="BI877" s="39">
        <f>IF(Table2[[#This Row],[Pattern]]="Pattern",VLOOKUP(Table2[[#This Row],[Product Code]],'Routing data'!$A$2:$W$470,13,FALSE),VLOOKUP(Table2[[#This Row],[Product Code]],'Routing data'!$A$2:$W$470,3,FALSE))</f>
        <v>0</v>
      </c>
      <c r="BJ877" s="39">
        <f>IF(Table2[[#This Row],[Pattern]]="Pattern",VLOOKUP(Table2[[#This Row],[Product Code]],'Routing data'!$A$2:$W$470,14,FALSE),VLOOKUP(Table2[[#This Row],[Product Code]],'Routing data'!$A$2:$W$470,4,FALSE))</f>
        <v>3</v>
      </c>
      <c r="BK877" s="39">
        <f>VLOOKUP(Table2[[#This Row],[Product Code]],'Routing data'!A$4:W$524,16,FALSE)</f>
        <v>0</v>
      </c>
      <c r="BL877" s="42" t="str">
        <f>IF(Table2[[#This Row],[Milling Required]]=0,"x",IF(AT877="Pattern",B877-10,B877-4))</f>
        <v>x</v>
      </c>
      <c r="BM877" s="42">
        <f>IF(Table2[[#This Row],[Punching Required]]=0,"x",IF(AT877="Pattern",B877-8,B877-2))</f>
        <v>43474</v>
      </c>
      <c r="BN877" s="42">
        <f t="shared" si="162"/>
        <v>43473</v>
      </c>
      <c r="BO877" s="39" t="str">
        <f>IF(Table2[[#This Row],[Milling]]="x","x",Table2[[#This Row],[Total Sections]]*2)</f>
        <v>x</v>
      </c>
      <c r="BP877" s="39">
        <f>IF(Table2[[#This Row],[Punching]]="x","x",Table2[Total Sections]*2)</f>
        <v>18</v>
      </c>
      <c r="BQ877" s="39">
        <f>IF(Table2[[#This Row],[Pattern]]="Pattern",Table2[Total Sections]*3,Table2[Total Sections]*1.5)</f>
        <v>13.5</v>
      </c>
      <c r="BR877" s="42"/>
      <c r="BS877" s="42">
        <f t="shared" ca="1" si="169"/>
        <v>43469</v>
      </c>
      <c r="BT877" s="42"/>
      <c r="BU877" s="39"/>
      <c r="BV877" s="122" t="str">
        <f>_xlfn.IFNA(VLOOKUP(Table2[[#This Row],[Job-no]],Table4[],16,FALSE),"Ready")</f>
        <v/>
      </c>
      <c r="BW877" s="122" t="str">
        <f>_xlfn.IFNA(VLOOKUP(Table2[[#This Row],[Job-no]],Table4[],21,FALSE),"Ready")</f>
        <v/>
      </c>
      <c r="BX877" s="39" t="b">
        <f>_xlfn.IFNA(VLOOKUP(Table2[[#This Row],[Job-no]],Table4[],10,FALSE),TRUE)</f>
        <v>0</v>
      </c>
      <c r="BY877" s="39" t="str">
        <f>_xlfn.IFNA(VLOOKUP(Table2[[#This Row],[Job-no]],Table4[],22,FALSE),"Ready")</f>
        <v/>
      </c>
      <c r="BZ877" s="120">
        <f t="shared" si="163"/>
        <v>43476</v>
      </c>
      <c r="CA877" s="120" t="str">
        <f ca="1">IF(OR(Table2[[#This Row],[Saw Date]]=TODAY(),Table2[[#This Row],[Saw Date]]=TODAY()+1), Table2[[#This Row],[Saw Date]],IF(Table2[[#This Row],[Extrusion cut double saw]],"Done",""))</f>
        <v>Done</v>
      </c>
      <c r="CB877" s="120" t="str">
        <f ca="1">IF(OR(Table2[[#This Row],[Lens Date]]=TODAY(),Table2[[#This Row],[Lens Date]]=TODAY()+1), Table2[[#This Row],[Lens Date]],IF(Table2[[#This Row],[MSLens]]="Done","Done",""))</f>
        <v/>
      </c>
      <c r="CC877" s="120" t="str">
        <f ca="1">IF(OR(Table2[[#This Row],[Milling Date]]=TODAY(),Table2[[#This Row],[Milling Date]]=TODAY()+1), Table2[[#This Row],[Milling Date]],IF(Table2[[#This Row],[CNC Holes]]="Ready","Done",""))</f>
        <v/>
      </c>
      <c r="CD877" s="120" t="str">
        <f ca="1">IF(OR(Table2[[#This Row],[Welding Date]]=TODAY(),Table2[[#This Row],[Welding Date]]=TODAY()+1), Table2[[#This Row],[Welding Date]],IF(Table2[[#This Row],[Welding Corners]]="Ready","Done",""))</f>
        <v/>
      </c>
      <c r="CE877" s="120" t="str">
        <f ca="1">IF(OR(Table2[[#This Row],[Puching Date]]=TODAY(),Table2[[#This Row],[Puching Date]]=TODAY()+1), Table2[[#This Row],[Puching Date]],IF(Table2[[#This Row],[Punch Holes]]="Ready","Done",""))</f>
        <v/>
      </c>
      <c r="CF877" s="120" t="str">
        <f ca="1">IF(OR(Table2[[#This Row],[Housing Date2]]=TODAY(),Table2[[#This Row],[Housing Date2]]=TODAY()+1),Table2[[#This Row],[Housing Date2]],IF(Table2[[#This Row],[Body Assembly]],"Done",""))</f>
        <v/>
      </c>
      <c r="CG877" s="120" t="str">
        <f>_xlfn.IFNA(VLOOKUP(Table2[[#This Row],[Job-no]],Table4[],7,FALSE),"Done")</f>
        <v>Machine Shop Started</v>
      </c>
    </row>
    <row r="878" spans="1:85" x14ac:dyDescent="0.25">
      <c r="A878" t="str">
        <f>_xlfn.CONCAT(Table2[[#This Row],[Order]],"-",Table2[[#This Row],[Line]])</f>
        <v>77258-3</v>
      </c>
      <c r="B878" s="1">
        <v>43476</v>
      </c>
      <c r="C878" s="10">
        <v>77258</v>
      </c>
      <c r="D878" s="7" t="s">
        <v>3855</v>
      </c>
      <c r="E878" s="10">
        <v>3</v>
      </c>
      <c r="F878" s="10">
        <v>1</v>
      </c>
      <c r="G878" s="7" t="s">
        <v>165</v>
      </c>
      <c r="H878" s="10">
        <v>3</v>
      </c>
      <c r="I878" s="43" t="b">
        <v>1</v>
      </c>
      <c r="J878" s="43" t="b">
        <v>0</v>
      </c>
      <c r="K878" t="s">
        <v>114</v>
      </c>
      <c r="L878" s="43" t="b">
        <v>0</v>
      </c>
      <c r="M878" s="43" t="b">
        <v>0</v>
      </c>
      <c r="N878" s="43" t="b">
        <v>1</v>
      </c>
      <c r="O878" t="s">
        <v>114</v>
      </c>
      <c r="P878" t="s">
        <v>114</v>
      </c>
      <c r="Q878" t="s">
        <v>114</v>
      </c>
      <c r="R878" t="s">
        <v>114</v>
      </c>
      <c r="S878" t="s">
        <v>114</v>
      </c>
      <c r="T878" t="s">
        <v>114</v>
      </c>
      <c r="U878" t="s">
        <v>114</v>
      </c>
      <c r="V878" t="s">
        <v>114</v>
      </c>
      <c r="W878" s="5">
        <v>43473</v>
      </c>
      <c r="X878" s="7" t="s">
        <v>151</v>
      </c>
      <c r="Y878" s="7"/>
      <c r="Z878" s="7" t="s">
        <v>4840</v>
      </c>
      <c r="AA878" s="7" t="s">
        <v>114</v>
      </c>
      <c r="AB878" s="7" t="s">
        <v>74</v>
      </c>
      <c r="AC878" s="10">
        <v>15</v>
      </c>
      <c r="AD878" s="3" t="s">
        <v>5967</v>
      </c>
      <c r="AE878" s="4" t="s">
        <v>5968</v>
      </c>
      <c r="AF878" s="7"/>
      <c r="AG878" s="7" t="s">
        <v>114</v>
      </c>
      <c r="AH878" s="10">
        <v>3</v>
      </c>
      <c r="AI878" s="3" t="s">
        <v>74</v>
      </c>
      <c r="AJ878" t="s">
        <v>114</v>
      </c>
      <c r="AK878" t="s">
        <v>114</v>
      </c>
      <c r="AL878" s="43" t="b">
        <v>0</v>
      </c>
      <c r="AM878" s="3"/>
      <c r="AN878" s="3"/>
      <c r="AO878" s="43" t="b">
        <v>0</v>
      </c>
      <c r="AP878" s="3" t="b">
        <v>0</v>
      </c>
      <c r="AQ878" s="3">
        <f>VLOOKUP(Table2[[#This Row],[Job-no]],Table3[],26,FALSE)</f>
        <v>2070</v>
      </c>
      <c r="AR878" t="str">
        <f t="shared" si="159"/>
        <v>B6RLED</v>
      </c>
      <c r="AS878" t="str">
        <f>VLOOKUP(AR878,Table1[],4,0)</f>
        <v>recessed</v>
      </c>
      <c r="AT878">
        <f>IF(BD878&gt;0,"Pattern",VLOOKUP(AR878,Table1[],5,0))</f>
        <v>0</v>
      </c>
      <c r="AU878" s="34">
        <f>IF(AT878="Pattern",WORKDAY(Table2[[#This Row],[Scheduled Ship Date]],-10),WORKDAY(Table2[[#This Row],[Scheduled Ship Date]],-4))</f>
        <v>43472</v>
      </c>
      <c r="AV878">
        <f>IF(Table2[[#This Row],[Extrusion cut double saw]]=TRUE,IF(O878="ToDo",IF(AT878="Pattern",Table2[[#This Row],[Total Sections]]*0.4,Table2[[#This Row],[Total Sections]]*0.12),0),IF(AT878="Pattern",Table2[[#This Row],[Total Sections]]*4,Table2[[#This Row],[Total Sections]]*1.2))</f>
        <v>0</v>
      </c>
      <c r="AW878" s="42"/>
      <c r="AX878" s="42">
        <f>IF(AT878="Pattern",Table2[[#This Row],[Scheduled Ship Date]]-2,Table2[[#This Row],[Scheduled Ship Date]]-3)</f>
        <v>43473</v>
      </c>
      <c r="AY878">
        <f>IF(Table2[[#This Row],[Pattern]]="Pattern",Table2[[#This Row],[Total Sections]]*4.82,Table2[[#This Row],[Total Sections]]*0.5)</f>
        <v>1.5</v>
      </c>
      <c r="AZ878" s="42">
        <f t="shared" ca="1" si="166"/>
        <v>43469</v>
      </c>
      <c r="BA878" s="39">
        <f>((Table2[Total Sections]/Table2[Open Qty])-1)*Table2[Open Qty]*12.96</f>
        <v>0</v>
      </c>
      <c r="BB878" s="42"/>
      <c r="BC878" s="39" t="str">
        <f t="shared" si="160"/>
        <v>B6RLED-750-80-35-FL-6-W-120-DP-1-TB9</v>
      </c>
      <c r="BD878" s="39">
        <f t="shared" si="161"/>
        <v>0</v>
      </c>
      <c r="BE878" s="39" t="b">
        <f>_xlfn.IFNA(VLOOKUP(Table2[[#This Row],[Job-no]],Table4[],9,FALSE),TRUE)</f>
        <v>1</v>
      </c>
      <c r="BF878" t="str">
        <f>VLOOKUP(AR878,Table1[],3,0)</f>
        <v>B6LED</v>
      </c>
      <c r="BG878" s="39" t="b">
        <f>_xlfn.IFNA(VLOOKUP(Table2[[#This Row],[Job-no]],Table4[],14,FALSE),TRUE)</f>
        <v>1</v>
      </c>
      <c r="BH878" s="39" t="str">
        <f>_xlfn.IFNA(VLOOKUP(Table2[[#This Row],[Job-no]],Table4[],11,FALSE),"Done")</f>
        <v/>
      </c>
      <c r="BI878" s="39">
        <f>IF(Table2[[#This Row],[Pattern]]="Pattern",VLOOKUP(Table2[[#This Row],[Product Code]],'Routing data'!$A$2:$W$470,13,FALSE),VLOOKUP(Table2[[#This Row],[Product Code]],'Routing data'!$A$2:$W$470,3,FALSE))</f>
        <v>0</v>
      </c>
      <c r="BJ878" s="39">
        <f>IF(Table2[[#This Row],[Pattern]]="Pattern",VLOOKUP(Table2[[#This Row],[Product Code]],'Routing data'!$A$2:$W$470,14,FALSE),VLOOKUP(Table2[[#This Row],[Product Code]],'Routing data'!$A$2:$W$470,4,FALSE))</f>
        <v>3</v>
      </c>
      <c r="BK878" s="39">
        <f>VLOOKUP(Table2[[#This Row],[Product Code]],'Routing data'!A$4:W$524,16,FALSE)</f>
        <v>0</v>
      </c>
      <c r="BL878" s="42" t="str">
        <f>IF(Table2[[#This Row],[Milling Required]]=0,"x",IF(AT878="Pattern",B878-10,B878-4))</f>
        <v>x</v>
      </c>
      <c r="BM878" s="42">
        <f>IF(Table2[[#This Row],[Punching Required]]=0,"x",IF(AT878="Pattern",B878-8,B878-2))</f>
        <v>43474</v>
      </c>
      <c r="BN878" s="42">
        <f t="shared" si="162"/>
        <v>43473</v>
      </c>
      <c r="BO878" s="39" t="str">
        <f>IF(Table2[[#This Row],[Milling]]="x","x",Table2[[#This Row],[Total Sections]]*2)</f>
        <v>x</v>
      </c>
      <c r="BP878" s="39">
        <f>IF(Table2[[#This Row],[Punching]]="x","x",Table2[Total Sections]*2)</f>
        <v>6</v>
      </c>
      <c r="BQ878" s="39">
        <f>IF(Table2[[#This Row],[Pattern]]="Pattern",Table2[Total Sections]*3,Table2[Total Sections]*1.5)</f>
        <v>4.5</v>
      </c>
      <c r="BR878" s="42"/>
      <c r="BS878" s="42">
        <f t="shared" ca="1" si="169"/>
        <v>43469</v>
      </c>
      <c r="BT878" s="42"/>
      <c r="BU878" s="39"/>
      <c r="BV878" s="122" t="str">
        <f>_xlfn.IFNA(VLOOKUP(Table2[[#This Row],[Job-no]],Table4[],16,FALSE),"Ready")</f>
        <v/>
      </c>
      <c r="BW878" s="122" t="str">
        <f>_xlfn.IFNA(VLOOKUP(Table2[[#This Row],[Job-no]],Table4[],21,FALSE),"Ready")</f>
        <v/>
      </c>
      <c r="BX878" s="39" t="b">
        <f>_xlfn.IFNA(VLOOKUP(Table2[[#This Row],[Job-no]],Table4[],10,FALSE),TRUE)</f>
        <v>0</v>
      </c>
      <c r="BY878" s="39" t="str">
        <f>_xlfn.IFNA(VLOOKUP(Table2[[#This Row],[Job-no]],Table4[],22,FALSE),"Ready")</f>
        <v/>
      </c>
      <c r="BZ878" s="120">
        <f t="shared" si="163"/>
        <v>43476</v>
      </c>
      <c r="CA878" s="120" t="str">
        <f ca="1">IF(OR(Table2[[#This Row],[Saw Date]]=TODAY(),Table2[[#This Row],[Saw Date]]=TODAY()+1), Table2[[#This Row],[Saw Date]],IF(Table2[[#This Row],[Extrusion cut double saw]],"Done",""))</f>
        <v>Done</v>
      </c>
      <c r="CB878" s="120" t="str">
        <f ca="1">IF(OR(Table2[[#This Row],[Lens Date]]=TODAY(),Table2[[#This Row],[Lens Date]]=TODAY()+1), Table2[[#This Row],[Lens Date]],IF(Table2[[#This Row],[MSLens]]="Done","Done",""))</f>
        <v/>
      </c>
      <c r="CC878" s="120" t="str">
        <f ca="1">IF(OR(Table2[[#This Row],[Milling Date]]=TODAY(),Table2[[#This Row],[Milling Date]]=TODAY()+1), Table2[[#This Row],[Milling Date]],IF(Table2[[#This Row],[CNC Holes]]="Ready","Done",""))</f>
        <v/>
      </c>
      <c r="CD878" s="120" t="str">
        <f ca="1">IF(OR(Table2[[#This Row],[Welding Date]]=TODAY(),Table2[[#This Row],[Welding Date]]=TODAY()+1), Table2[[#This Row],[Welding Date]],IF(Table2[[#This Row],[Welding Corners]]="Ready","Done",""))</f>
        <v/>
      </c>
      <c r="CE878" s="120" t="str">
        <f ca="1">IF(OR(Table2[[#This Row],[Puching Date]]=TODAY(),Table2[[#This Row],[Puching Date]]=TODAY()+1), Table2[[#This Row],[Puching Date]],IF(Table2[[#This Row],[Punch Holes]]="Ready","Done",""))</f>
        <v/>
      </c>
      <c r="CF878" s="120" t="str">
        <f ca="1">IF(OR(Table2[[#This Row],[Housing Date2]]=TODAY(),Table2[[#This Row],[Housing Date2]]=TODAY()+1),Table2[[#This Row],[Housing Date2]],IF(Table2[[#This Row],[Body Assembly]],"Done",""))</f>
        <v/>
      </c>
      <c r="CG878" s="120" t="str">
        <f>_xlfn.IFNA(VLOOKUP(Table2[[#This Row],[Job-no]],Table4[],7,FALSE),"Done")</f>
        <v>Machine Shop Started</v>
      </c>
    </row>
    <row r="879" spans="1:85" x14ac:dyDescent="0.25">
      <c r="A879" s="39" t="str">
        <f>_xlfn.CONCAT(Table2[[#This Row],[Order]],"-",Table2[[#This Row],[Line]])</f>
        <v>77315-1</v>
      </c>
      <c r="B879" s="5">
        <v>43476</v>
      </c>
      <c r="C879" s="8">
        <v>77315</v>
      </c>
      <c r="D879" s="3" t="s">
        <v>4219</v>
      </c>
      <c r="E879" s="8">
        <v>1</v>
      </c>
      <c r="F879" s="8">
        <v>2</v>
      </c>
      <c r="G879" s="3" t="s">
        <v>42</v>
      </c>
      <c r="H879" s="8">
        <v>16</v>
      </c>
      <c r="I879" s="43" t="b">
        <v>0</v>
      </c>
      <c r="J879" s="43" t="b">
        <v>0</v>
      </c>
      <c r="K879" t="s">
        <v>114</v>
      </c>
      <c r="L879" s="43" t="b">
        <v>0</v>
      </c>
      <c r="M879" s="43" t="b">
        <v>0</v>
      </c>
      <c r="N879" s="43" t="b">
        <v>1</v>
      </c>
      <c r="O879" t="s">
        <v>114</v>
      </c>
      <c r="P879" t="s">
        <v>114</v>
      </c>
      <c r="Q879" t="s">
        <v>114</v>
      </c>
      <c r="R879" t="s">
        <v>114</v>
      </c>
      <c r="S879" t="s">
        <v>114</v>
      </c>
      <c r="T879" t="s">
        <v>114</v>
      </c>
      <c r="U879" t="s">
        <v>114</v>
      </c>
      <c r="V879" t="s">
        <v>114</v>
      </c>
      <c r="W879" s="5">
        <v>43473</v>
      </c>
      <c r="X879" s="3" t="s">
        <v>151</v>
      </c>
      <c r="Y879" s="3"/>
      <c r="Z879" s="3" t="s">
        <v>175</v>
      </c>
      <c r="AA879" s="3" t="s">
        <v>114</v>
      </c>
      <c r="AB879" s="3" t="s">
        <v>74</v>
      </c>
      <c r="AC879" s="8">
        <v>12</v>
      </c>
      <c r="AD879" s="3" t="s">
        <v>5967</v>
      </c>
      <c r="AE879" s="4" t="s">
        <v>5968</v>
      </c>
      <c r="AF879" s="3"/>
      <c r="AG879" s="3" t="s">
        <v>114</v>
      </c>
      <c r="AH879" s="8">
        <v>16</v>
      </c>
      <c r="AI879" s="3" t="s">
        <v>74</v>
      </c>
      <c r="AJ879" t="s">
        <v>114</v>
      </c>
      <c r="AK879" t="s">
        <v>114</v>
      </c>
      <c r="AL879" s="43" t="b">
        <v>0</v>
      </c>
      <c r="AM879" s="3"/>
      <c r="AN879" s="3"/>
      <c r="AO879" s="43" t="b">
        <v>0</v>
      </c>
      <c r="AP879" s="3" t="b">
        <v>0</v>
      </c>
      <c r="AQ879" s="3">
        <f>VLOOKUP(Table2[[#This Row],[Job-no]],Table3[],26,FALSE)</f>
        <v>640</v>
      </c>
      <c r="AR879" t="str">
        <f t="shared" si="159"/>
        <v>BBRLED</v>
      </c>
      <c r="AS879" t="str">
        <f>VLOOKUP(AR879,Table1[],4,0)</f>
        <v>recessed</v>
      </c>
      <c r="AT879">
        <f>IF(BD879&gt;0,"Pattern",VLOOKUP(AR879,Table1[],5,0))</f>
        <v>0</v>
      </c>
      <c r="AU879" s="34">
        <f>IF(AT879="Pattern",WORKDAY(Table2[[#This Row],[Scheduled Ship Date]],-10),WORKDAY(Table2[[#This Row],[Scheduled Ship Date]],-4))</f>
        <v>43472</v>
      </c>
      <c r="AV879" s="39">
        <f>IF(Table2[[#This Row],[Extrusion cut double saw]]=TRUE,IF(O879="ToDo",IF(AT879="Pattern",Table2[[#This Row],[Total Sections]]*0.4,Table2[[#This Row],[Total Sections]]*0.12),0),IF(AT879="Pattern",Table2[[#This Row],[Total Sections]]*4,Table2[[#This Row],[Total Sections]]*1.2))</f>
        <v>0</v>
      </c>
      <c r="AW879" s="42"/>
      <c r="AX879" s="42">
        <f>IF(AT879="Pattern",Table2[[#This Row],[Scheduled Ship Date]]-2,Table2[[#This Row],[Scheduled Ship Date]]-3)</f>
        <v>43473</v>
      </c>
      <c r="AY879" s="39">
        <f>IF(Table2[[#This Row],[Pattern]]="Pattern",Table2[[#This Row],[Total Sections]]*4.82,Table2[[#This Row],[Total Sections]]*0.5)</f>
        <v>8</v>
      </c>
      <c r="AZ879" s="42"/>
      <c r="BA879" s="39">
        <f>((Table2[Total Sections]/Table2[Open Qty])-1)*Table2[Open Qty]*12.96</f>
        <v>0</v>
      </c>
      <c r="BB879" s="39"/>
      <c r="BC879" s="39" t="str">
        <f t="shared" si="160"/>
        <v>BBRLED-1000-80-35-FL-8-W-UNV-DP-1-DS</v>
      </c>
      <c r="BD879" s="39">
        <f t="shared" si="161"/>
        <v>0</v>
      </c>
      <c r="BE879" s="39" t="b">
        <f>_xlfn.IFNA(VLOOKUP(Table2[[#This Row],[Job-no]],Table4[],9,FALSE),TRUE)</f>
        <v>1</v>
      </c>
      <c r="BF879" t="str">
        <f>VLOOKUP(AR879,Table1[],3,0)</f>
        <v>B4LED</v>
      </c>
      <c r="BG879" s="39" t="b">
        <f>_xlfn.IFNA(VLOOKUP(Table2[[#This Row],[Job-no]],Table4[],14,FALSE),TRUE)</f>
        <v>1</v>
      </c>
      <c r="BH879" s="39" t="str">
        <f>_xlfn.IFNA(VLOOKUP(Table2[[#This Row],[Job-no]],Table4[],11,FALSE),"Done")</f>
        <v>Done</v>
      </c>
      <c r="BI879" s="39">
        <f>IF(Table2[[#This Row],[Pattern]]="Pattern",VLOOKUP(Table2[[#This Row],[Product Code]],'Routing data'!$A$2:$W$470,13,FALSE),VLOOKUP(Table2[[#This Row],[Product Code]],'Routing data'!$A$2:$W$470,3,FALSE))</f>
        <v>0</v>
      </c>
      <c r="BJ879" s="39">
        <f>IF(Table2[[#This Row],[Pattern]]="Pattern",VLOOKUP(Table2[[#This Row],[Product Code]],'Routing data'!$A$2:$W$470,14,FALSE),VLOOKUP(Table2[[#This Row],[Product Code]],'Routing data'!$A$2:$W$470,4,FALSE))</f>
        <v>3</v>
      </c>
      <c r="BK879" s="39">
        <f>VLOOKUP(Table2[[#This Row],[Product Code]],'Routing data'!A$4:W$524,16,FALSE)</f>
        <v>0</v>
      </c>
      <c r="BL879" s="42" t="str">
        <f>IF(Table2[[#This Row],[Milling Required]]=0,"x",IF(AT879="Pattern",B879-10,B879-4))</f>
        <v>x</v>
      </c>
      <c r="BM879" s="42">
        <f>IF(Table2[[#This Row],[Punching Required]]=0,"x",IF(AT879="Pattern",B879-8,B879-2))</f>
        <v>43474</v>
      </c>
      <c r="BN879" s="42">
        <f t="shared" si="162"/>
        <v>43473</v>
      </c>
      <c r="BO879" s="39" t="str">
        <f>IF(Table2[[#This Row],[Milling]]="x","x",Table2[[#This Row],[Total Sections]]*2)</f>
        <v>x</v>
      </c>
      <c r="BP879" s="39">
        <f>IF(Table2[[#This Row],[Punching]]="x","x",Table2[Total Sections]*2)</f>
        <v>32</v>
      </c>
      <c r="BQ879" s="39">
        <f>IF(Table2[[#This Row],[Pattern]]="Pattern",Table2[Total Sections]*3,Table2[Total Sections]*1.5)</f>
        <v>24</v>
      </c>
      <c r="BR879" s="42"/>
      <c r="BS879" s="42">
        <f t="shared" ca="1" si="169"/>
        <v>43469</v>
      </c>
      <c r="BT879" s="42"/>
      <c r="BU879" s="39"/>
      <c r="BV879" s="39" t="str">
        <f>_xlfn.IFNA(VLOOKUP(Table2[[#This Row],[Job-no]],Table4[],16,FALSE),"Ready")</f>
        <v/>
      </c>
      <c r="BW879" s="39" t="str">
        <f>_xlfn.IFNA(VLOOKUP(Table2[[#This Row],[Job-no]],Table4[],21,FALSE),"Ready")</f>
        <v>Ready</v>
      </c>
      <c r="BX879" s="39" t="b">
        <f>_xlfn.IFNA(VLOOKUP(Table2[[#This Row],[Job-no]],Table4[],10,FALSE),TRUE)</f>
        <v>1</v>
      </c>
      <c r="BY879" s="39" t="str">
        <f>_xlfn.IFNA(VLOOKUP(Table2[[#This Row],[Job-no]],Table4[],22,FALSE),"Ready")</f>
        <v/>
      </c>
      <c r="BZ879" s="120">
        <f t="shared" si="163"/>
        <v>43476</v>
      </c>
      <c r="CA879" s="120" t="str">
        <f ca="1">IF(OR(Table2[[#This Row],[Saw Date]]=TODAY(),Table2[[#This Row],[Saw Date]]=TODAY()+1), Table2[[#This Row],[Saw Date]],IF(Table2[[#This Row],[Extrusion cut double saw]],"Done",""))</f>
        <v>Done</v>
      </c>
      <c r="CB879" s="120" t="str">
        <f ca="1">IF(OR(Table2[[#This Row],[Lens Date]]=TODAY(),Table2[[#This Row],[Lens Date]]=TODAY()+1), Table2[[#This Row],[Lens Date]],IF(Table2[[#This Row],[MSLens]]="Done","Done",""))</f>
        <v/>
      </c>
      <c r="CC879" s="120" t="str">
        <f ca="1">IF(OR(Table2[[#This Row],[Milling Date]]=TODAY(),Table2[[#This Row],[Milling Date]]=TODAY()+1), Table2[[#This Row],[Milling Date]],IF(Table2[[#This Row],[CNC Holes]]="Ready","Done",""))</f>
        <v/>
      </c>
      <c r="CD879" s="120" t="str">
        <f ca="1">IF(OR(Table2[[#This Row],[Welding Date]]=TODAY(),Table2[[#This Row],[Welding Date]]=TODAY()+1), Table2[[#This Row],[Welding Date]],IF(Table2[[#This Row],[Welding Corners]]="Ready","Done",""))</f>
        <v/>
      </c>
      <c r="CE879" s="120" t="str">
        <f ca="1">IF(OR(Table2[[#This Row],[Puching Date]]=TODAY(),Table2[[#This Row],[Puching Date]]=TODAY()+1), Table2[[#This Row],[Puching Date]],IF(Table2[[#This Row],[Punch Holes]]="Ready","Done",""))</f>
        <v/>
      </c>
      <c r="CF879" s="120" t="str">
        <f ca="1">IF(OR(Table2[[#This Row],[Housing Date2]]=TODAY(),Table2[[#This Row],[Housing Date2]]=TODAY()+1),Table2[[#This Row],[Housing Date2]],IF(Table2[[#This Row],[Body Assembly]],"Done",""))</f>
        <v/>
      </c>
      <c r="CG879" s="120" t="str">
        <f>_xlfn.IFNA(VLOOKUP(Table2[[#This Row],[Job-no]],Table4[],7,FALSE),"Done")</f>
        <v>Machine Shop Started</v>
      </c>
    </row>
    <row r="880" spans="1:85" x14ac:dyDescent="0.25">
      <c r="A880" t="str">
        <f>_xlfn.CONCAT(Table2[[#This Row],[Order]],"-",Table2[[#This Row],[Line]])</f>
        <v>77315-2</v>
      </c>
      <c r="B880" s="5">
        <v>43476</v>
      </c>
      <c r="C880" s="8">
        <v>77315</v>
      </c>
      <c r="D880" s="3" t="s">
        <v>4223</v>
      </c>
      <c r="E880" s="8">
        <v>2</v>
      </c>
      <c r="F880" s="8">
        <v>1</v>
      </c>
      <c r="G880" s="3" t="s">
        <v>42</v>
      </c>
      <c r="H880" s="8">
        <v>9</v>
      </c>
      <c r="I880" s="43" t="b">
        <v>0</v>
      </c>
      <c r="J880" s="43" t="b">
        <v>0</v>
      </c>
      <c r="K880" t="s">
        <v>114</v>
      </c>
      <c r="L880" s="43" t="b">
        <v>0</v>
      </c>
      <c r="M880" s="43" t="b">
        <v>0</v>
      </c>
      <c r="N880" s="43" t="b">
        <v>1</v>
      </c>
      <c r="O880" t="s">
        <v>114</v>
      </c>
      <c r="P880" t="s">
        <v>114</v>
      </c>
      <c r="Q880" t="s">
        <v>114</v>
      </c>
      <c r="R880" t="s">
        <v>114</v>
      </c>
      <c r="S880" t="s">
        <v>114</v>
      </c>
      <c r="T880" t="s">
        <v>114</v>
      </c>
      <c r="U880" t="s">
        <v>114</v>
      </c>
      <c r="V880" t="s">
        <v>114</v>
      </c>
      <c r="W880" s="5">
        <v>43473</v>
      </c>
      <c r="X880" s="3" t="s">
        <v>151</v>
      </c>
      <c r="Y880" s="3"/>
      <c r="Z880" s="3" t="s">
        <v>175</v>
      </c>
      <c r="AA880" s="3" t="s">
        <v>114</v>
      </c>
      <c r="AB880" s="3" t="s">
        <v>74</v>
      </c>
      <c r="AC880" s="8">
        <v>12</v>
      </c>
      <c r="AD880" s="3" t="s">
        <v>5967</v>
      </c>
      <c r="AE880" s="4" t="s">
        <v>5968</v>
      </c>
      <c r="AF880" s="3"/>
      <c r="AG880" s="3" t="s">
        <v>114</v>
      </c>
      <c r="AH880" s="8">
        <v>9</v>
      </c>
      <c r="AI880" s="3" t="s">
        <v>74</v>
      </c>
      <c r="AJ880" t="s">
        <v>114</v>
      </c>
      <c r="AK880" t="s">
        <v>114</v>
      </c>
      <c r="AL880" s="43" t="b">
        <v>0</v>
      </c>
      <c r="AM880" s="3"/>
      <c r="AN880" s="3"/>
      <c r="AO880" s="43" t="b">
        <v>0</v>
      </c>
      <c r="AP880" s="3" t="b">
        <v>0</v>
      </c>
      <c r="AQ880" s="3">
        <f>VLOOKUP(Table2[[#This Row],[Job-no]],Table3[],26,FALSE)</f>
        <v>9000</v>
      </c>
      <c r="AR880" t="str">
        <f t="shared" si="159"/>
        <v>BBRLED</v>
      </c>
      <c r="AS880" t="str">
        <f>VLOOKUP(AR880,Table1[],4,0)</f>
        <v>recessed</v>
      </c>
      <c r="AT880">
        <f>IF(BD880&gt;0,"Pattern",VLOOKUP(AR880,Table1[],5,0))</f>
        <v>0</v>
      </c>
      <c r="AU880" s="34">
        <f>IF(AT880="Pattern",WORKDAY(Table2[[#This Row],[Scheduled Ship Date]],-10),WORKDAY(Table2[[#This Row],[Scheduled Ship Date]],-4))</f>
        <v>43472</v>
      </c>
      <c r="AV880">
        <f>IF(Table2[[#This Row],[Extrusion cut double saw]]=TRUE,IF(O880="ToDo",IF(AT880="Pattern",Table2[[#This Row],[Total Sections]]*0.4,Table2[[#This Row],[Total Sections]]*0.12),0),IF(AT880="Pattern",Table2[[#This Row],[Total Sections]]*4,Table2[[#This Row],[Total Sections]]*1.2))</f>
        <v>0</v>
      </c>
      <c r="AW880" s="42"/>
      <c r="AX880" s="42">
        <f>IF(AT880="Pattern",Table2[[#This Row],[Scheduled Ship Date]]-2,Table2[[#This Row],[Scheduled Ship Date]]-3)</f>
        <v>43473</v>
      </c>
      <c r="AY880">
        <f>IF(Table2[[#This Row],[Pattern]]="Pattern",Table2[[#This Row],[Total Sections]]*4.82,Table2[[#This Row],[Total Sections]]*0.5)</f>
        <v>4.5</v>
      </c>
      <c r="AZ880" s="42">
        <f t="shared" ref="AZ880:AZ889" ca="1" si="170">TODAY()+2</f>
        <v>43469</v>
      </c>
      <c r="BA880" s="39">
        <f>((Table2[Total Sections]/Table2[Open Qty])-1)*Table2[Open Qty]*12.96</f>
        <v>0</v>
      </c>
      <c r="BB880" s="39"/>
      <c r="BC880" s="39" t="str">
        <f t="shared" si="160"/>
        <v>BBRLED-1000-80-35-FL-8-W-UNV-DP-1-DS-B2(BSL310LP)</v>
      </c>
      <c r="BD880" s="39">
        <f t="shared" si="161"/>
        <v>0</v>
      </c>
      <c r="BE880" s="39" t="b">
        <f>_xlfn.IFNA(VLOOKUP(Table2[[#This Row],[Job-no]],Table4[],9,FALSE),TRUE)</f>
        <v>0</v>
      </c>
      <c r="BF880" t="str">
        <f>VLOOKUP(AR880,Table1[],3,0)</f>
        <v>B4LED</v>
      </c>
      <c r="BG880" s="39" t="b">
        <f>_xlfn.IFNA(VLOOKUP(Table2[[#This Row],[Job-no]],Table4[],14,FALSE),TRUE)</f>
        <v>1</v>
      </c>
      <c r="BH880" s="39" t="str">
        <f>_xlfn.IFNA(VLOOKUP(Table2[[#This Row],[Job-no]],Table4[],11,FALSE),"Done")</f>
        <v/>
      </c>
      <c r="BI880" s="39">
        <f>IF(Table2[[#This Row],[Pattern]]="Pattern",VLOOKUP(Table2[[#This Row],[Product Code]],'Routing data'!$A$2:$W$470,13,FALSE),VLOOKUP(Table2[[#This Row],[Product Code]],'Routing data'!$A$2:$W$470,3,FALSE))</f>
        <v>0</v>
      </c>
      <c r="BJ880" s="39">
        <f>IF(Table2[[#This Row],[Pattern]]="Pattern",VLOOKUP(Table2[[#This Row],[Product Code]],'Routing data'!$A$2:$W$470,14,FALSE),VLOOKUP(Table2[[#This Row],[Product Code]],'Routing data'!$A$2:$W$470,4,FALSE))</f>
        <v>3</v>
      </c>
      <c r="BK880" s="39">
        <f>VLOOKUP(Table2[[#This Row],[Product Code]],'Routing data'!A$4:W$524,16,FALSE)</f>
        <v>0</v>
      </c>
      <c r="BL880" s="42" t="str">
        <f>IF(Table2[[#This Row],[Milling Required]]=0,"x",IF(AT880="Pattern",B880-10,B880-4))</f>
        <v>x</v>
      </c>
      <c r="BM880" s="42">
        <f>IF(Table2[[#This Row],[Punching Required]]=0,"x",IF(AT880="Pattern",B880-8,B880-2))</f>
        <v>43474</v>
      </c>
      <c r="BN880" s="42">
        <f t="shared" si="162"/>
        <v>43473</v>
      </c>
      <c r="BO880" s="39" t="str">
        <f>IF(Table2[[#This Row],[Milling]]="x","x",Table2[[#This Row],[Total Sections]]*2)</f>
        <v>x</v>
      </c>
      <c r="BP880" s="39">
        <f>IF(Table2[[#This Row],[Punching]]="x","x",Table2[Total Sections]*2)</f>
        <v>18</v>
      </c>
      <c r="BQ880" s="39">
        <f>IF(Table2[[#This Row],[Pattern]]="Pattern",Table2[Total Sections]*3,Table2[Total Sections]*1.5)</f>
        <v>13.5</v>
      </c>
      <c r="BR880" s="42"/>
      <c r="BS880" s="42">
        <f t="shared" ca="1" si="169"/>
        <v>43469</v>
      </c>
      <c r="BT880" s="39"/>
      <c r="BU880" s="39"/>
      <c r="BV880" s="122" t="str">
        <f>_xlfn.IFNA(VLOOKUP(Table2[[#This Row],[Job-no]],Table4[],16,FALSE),"Ready")</f>
        <v/>
      </c>
      <c r="BW880" s="122" t="str">
        <f>_xlfn.IFNA(VLOOKUP(Table2[[#This Row],[Job-no]],Table4[],21,FALSE),"Ready")</f>
        <v/>
      </c>
      <c r="BX880" s="39" t="b">
        <f>_xlfn.IFNA(VLOOKUP(Table2[[#This Row],[Job-no]],Table4[],10,FALSE),TRUE)</f>
        <v>0</v>
      </c>
      <c r="BY880" s="39" t="str">
        <f>_xlfn.IFNA(VLOOKUP(Table2[[#This Row],[Job-no]],Table4[],22,FALSE),"Ready")</f>
        <v/>
      </c>
      <c r="BZ880" s="120">
        <f t="shared" si="163"/>
        <v>43476</v>
      </c>
      <c r="CA880" s="120" t="str">
        <f ca="1">IF(OR(Table2[[#This Row],[Saw Date]]=TODAY(),Table2[[#This Row],[Saw Date]]=TODAY()+1), Table2[[#This Row],[Saw Date]],IF(Table2[[#This Row],[Extrusion cut double saw]],"Done",""))</f>
        <v>Done</v>
      </c>
      <c r="CB880" s="120" t="str">
        <f ca="1">IF(OR(Table2[[#This Row],[Lens Date]]=TODAY(),Table2[[#This Row],[Lens Date]]=TODAY()+1), Table2[[#This Row],[Lens Date]],IF(Table2[[#This Row],[MSLens]]="Done","Done",""))</f>
        <v/>
      </c>
      <c r="CC880" s="120" t="str">
        <f ca="1">IF(OR(Table2[[#This Row],[Milling Date]]=TODAY(),Table2[[#This Row],[Milling Date]]=TODAY()+1), Table2[[#This Row],[Milling Date]],IF(Table2[[#This Row],[CNC Holes]]="Ready","Done",""))</f>
        <v/>
      </c>
      <c r="CD880" s="120" t="str">
        <f ca="1">IF(OR(Table2[[#This Row],[Welding Date]]=TODAY(),Table2[[#This Row],[Welding Date]]=TODAY()+1), Table2[[#This Row],[Welding Date]],IF(Table2[[#This Row],[Welding Corners]]="Ready","Done",""))</f>
        <v/>
      </c>
      <c r="CE880" s="120" t="str">
        <f ca="1">IF(OR(Table2[[#This Row],[Puching Date]]=TODAY(),Table2[[#This Row],[Puching Date]]=TODAY()+1), Table2[[#This Row],[Puching Date]],IF(Table2[[#This Row],[Punch Holes]]="Ready","Done",""))</f>
        <v/>
      </c>
      <c r="CF880" s="120" t="str">
        <f ca="1">IF(OR(Table2[[#This Row],[Housing Date2]]=TODAY(),Table2[[#This Row],[Housing Date2]]=TODAY()+1),Table2[[#This Row],[Housing Date2]],IF(Table2[[#This Row],[Body Assembly]],"Done",""))</f>
        <v/>
      </c>
      <c r="CG880" s="120" t="str">
        <f>_xlfn.IFNA(VLOOKUP(Table2[[#This Row],[Job-no]],Table4[],7,FALSE),"Done")</f>
        <v>Scheduled/Released</v>
      </c>
    </row>
    <row r="881" spans="1:85" x14ac:dyDescent="0.25">
      <c r="A881" t="str">
        <f>_xlfn.CONCAT(Table2[[#This Row],[Order]],"-",Table2[[#This Row],[Line]])</f>
        <v>77316-1</v>
      </c>
      <c r="B881" s="1">
        <v>43476</v>
      </c>
      <c r="C881" s="10">
        <v>77316</v>
      </c>
      <c r="D881" s="7" t="s">
        <v>4217</v>
      </c>
      <c r="E881" s="10">
        <v>1</v>
      </c>
      <c r="F881" s="10">
        <v>1</v>
      </c>
      <c r="G881" s="7" t="s">
        <v>165</v>
      </c>
      <c r="H881" s="10">
        <v>3</v>
      </c>
      <c r="I881" s="43" t="b">
        <v>1</v>
      </c>
      <c r="J881" s="43" t="b">
        <v>0</v>
      </c>
      <c r="K881" t="s">
        <v>114</v>
      </c>
      <c r="L881" s="43" t="b">
        <v>0</v>
      </c>
      <c r="M881" s="43" t="b">
        <v>0</v>
      </c>
      <c r="N881" s="43" t="b">
        <v>0</v>
      </c>
      <c r="O881" t="s">
        <v>114</v>
      </c>
      <c r="P881" t="s">
        <v>114</v>
      </c>
      <c r="Q881" t="s">
        <v>114</v>
      </c>
      <c r="R881" t="s">
        <v>114</v>
      </c>
      <c r="S881" t="s">
        <v>114</v>
      </c>
      <c r="T881" t="s">
        <v>114</v>
      </c>
      <c r="U881" t="s">
        <v>114</v>
      </c>
      <c r="V881" t="s">
        <v>114</v>
      </c>
      <c r="W881" s="5">
        <v>43473</v>
      </c>
      <c r="X881" s="7" t="s">
        <v>151</v>
      </c>
      <c r="Y881" s="7"/>
      <c r="Z881" s="7" t="s">
        <v>158</v>
      </c>
      <c r="AA881" s="7" t="s">
        <v>114</v>
      </c>
      <c r="AB881" s="7" t="s">
        <v>74</v>
      </c>
      <c r="AC881" s="10">
        <v>12</v>
      </c>
      <c r="AD881" s="3" t="s">
        <v>5967</v>
      </c>
      <c r="AE881" s="4" t="s">
        <v>5968</v>
      </c>
      <c r="AF881" s="7"/>
      <c r="AG881" s="7" t="s">
        <v>114</v>
      </c>
      <c r="AH881" s="10">
        <v>3</v>
      </c>
      <c r="AI881" s="3" t="s">
        <v>74</v>
      </c>
      <c r="AJ881" t="s">
        <v>114</v>
      </c>
      <c r="AK881" t="s">
        <v>114</v>
      </c>
      <c r="AL881" s="43" t="b">
        <v>0</v>
      </c>
      <c r="AM881" s="3"/>
      <c r="AN881" s="3"/>
      <c r="AO881" s="43" t="b">
        <v>0</v>
      </c>
      <c r="AP881" s="3" t="b">
        <v>0</v>
      </c>
      <c r="AQ881" s="3">
        <f>VLOOKUP(Table2[[#This Row],[Job-no]],Table3[],26,FALSE)</f>
        <v>960</v>
      </c>
      <c r="AR881" t="str">
        <f t="shared" si="159"/>
        <v>BBRLED</v>
      </c>
      <c r="AS881" t="str">
        <f>VLOOKUP(AR881,Table1[],4,0)</f>
        <v>recessed</v>
      </c>
      <c r="AT881">
        <f>IF(BD881&gt;0,"Pattern",VLOOKUP(AR881,Table1[],5,0))</f>
        <v>0</v>
      </c>
      <c r="AU881" s="34">
        <f>IF(AT881="Pattern",WORKDAY(Table2[[#This Row],[Scheduled Ship Date]],-10),WORKDAY(Table2[[#This Row],[Scheduled Ship Date]],-4))</f>
        <v>43472</v>
      </c>
      <c r="AV881">
        <f>IF(Table2[[#This Row],[Extrusion cut double saw]]=TRUE,IF(O881="ToDo",IF(AT881="Pattern",Table2[[#This Row],[Total Sections]]*0.4,Table2[[#This Row],[Total Sections]]*0.12),0),IF(AT881="Pattern",Table2[[#This Row],[Total Sections]]*4,Table2[[#This Row],[Total Sections]]*1.2))</f>
        <v>3.5999999999999996</v>
      </c>
      <c r="AW881" s="42">
        <f t="shared" ref="AW881:AW889" ca="1" si="171">TODAY()+2</f>
        <v>43469</v>
      </c>
      <c r="AX881" s="42">
        <f>IF(AT881="Pattern",Table2[[#This Row],[Scheduled Ship Date]]-2,Table2[[#This Row],[Scheduled Ship Date]]-3)</f>
        <v>43473</v>
      </c>
      <c r="AY881">
        <f>IF(Table2[[#This Row],[Pattern]]="Pattern",Table2[[#This Row],[Total Sections]]*4.82,Table2[[#This Row],[Total Sections]]*0.5)</f>
        <v>1.5</v>
      </c>
      <c r="AZ881" s="42">
        <f t="shared" ca="1" si="170"/>
        <v>43469</v>
      </c>
      <c r="BA881" s="39">
        <f>((Table2[Total Sections]/Table2[Open Qty])-1)*Table2[Open Qty]*12.96</f>
        <v>0</v>
      </c>
      <c r="BB881" s="39"/>
      <c r="BC881" s="39" t="str">
        <f t="shared" si="160"/>
        <v>BBRLED-1000-80-35-FL-4-W-UNV-DP-1-DS</v>
      </c>
      <c r="BD881" s="39">
        <f t="shared" si="161"/>
        <v>0</v>
      </c>
      <c r="BE881" s="39" t="b">
        <f>_xlfn.IFNA(VLOOKUP(Table2[[#This Row],[Job-no]],Table4[],9,FALSE),TRUE)</f>
        <v>1</v>
      </c>
      <c r="BF881" t="str">
        <f>VLOOKUP(AR881,Table1[],3,0)</f>
        <v>B4LED</v>
      </c>
      <c r="BG881" s="39" t="b">
        <f>_xlfn.IFNA(VLOOKUP(Table2[[#This Row],[Job-no]],Table4[],14,FALSE),TRUE)</f>
        <v>0</v>
      </c>
      <c r="BH881" s="39" t="str">
        <f>_xlfn.IFNA(VLOOKUP(Table2[[#This Row],[Job-no]],Table4[],11,FALSE),"Done")</f>
        <v/>
      </c>
      <c r="BI881" s="39">
        <f>IF(Table2[[#This Row],[Pattern]]="Pattern",VLOOKUP(Table2[[#This Row],[Product Code]],'Routing data'!$A$2:$W$470,13,FALSE),VLOOKUP(Table2[[#This Row],[Product Code]],'Routing data'!$A$2:$W$470,3,FALSE))</f>
        <v>0</v>
      </c>
      <c r="BJ881" s="39">
        <f>IF(Table2[[#This Row],[Pattern]]="Pattern",VLOOKUP(Table2[[#This Row],[Product Code]],'Routing data'!$A$2:$W$470,14,FALSE),VLOOKUP(Table2[[#This Row],[Product Code]],'Routing data'!$A$2:$W$470,4,FALSE))</f>
        <v>3</v>
      </c>
      <c r="BK881" s="39">
        <f>VLOOKUP(Table2[[#This Row],[Product Code]],'Routing data'!A$4:W$524,16,FALSE)</f>
        <v>0</v>
      </c>
      <c r="BL881" s="42" t="str">
        <f>IF(Table2[[#This Row],[Milling Required]]=0,"x",IF(AT881="Pattern",B881-10,B881-4))</f>
        <v>x</v>
      </c>
      <c r="BM881" s="42">
        <f>IF(Table2[[#This Row],[Punching Required]]=0,"x",IF(AT881="Pattern",B881-8,B881-2))</f>
        <v>43474</v>
      </c>
      <c r="BN881" s="42">
        <f t="shared" si="162"/>
        <v>43473</v>
      </c>
      <c r="BO881" s="39" t="str">
        <f>IF(Table2[[#This Row],[Milling]]="x","x",Table2[[#This Row],[Total Sections]]*2)</f>
        <v>x</v>
      </c>
      <c r="BP881" s="39">
        <f>IF(Table2[[#This Row],[Punching]]="x","x",Table2[Total Sections]*2)</f>
        <v>6</v>
      </c>
      <c r="BQ881" s="39">
        <f>IF(Table2[[#This Row],[Pattern]]="Pattern",Table2[Total Sections]*3,Table2[Total Sections]*1.5)</f>
        <v>4.5</v>
      </c>
      <c r="BR881" s="42"/>
      <c r="BS881" s="42">
        <f t="shared" ca="1" si="169"/>
        <v>43469</v>
      </c>
      <c r="BT881" s="42"/>
      <c r="BU881" s="39"/>
      <c r="BV881" s="39" t="str">
        <f>_xlfn.IFNA(VLOOKUP(Table2[[#This Row],[Job-no]],Table4[],16,FALSE),"Ready")</f>
        <v/>
      </c>
      <c r="BW881" s="39" t="str">
        <f>_xlfn.IFNA(VLOOKUP(Table2[[#This Row],[Job-no]],Table4[],21,FALSE),"Ready")</f>
        <v/>
      </c>
      <c r="BX881" s="39" t="b">
        <f>_xlfn.IFNA(VLOOKUP(Table2[[#This Row],[Job-no]],Table4[],10,FALSE),TRUE)</f>
        <v>0</v>
      </c>
      <c r="BY881" s="39" t="str">
        <f>_xlfn.IFNA(VLOOKUP(Table2[[#This Row],[Job-no]],Table4[],22,FALSE),"Ready")</f>
        <v/>
      </c>
      <c r="BZ881" s="120">
        <f t="shared" si="163"/>
        <v>43476</v>
      </c>
      <c r="CA881" s="120" t="str">
        <f ca="1">IF(OR(Table2[[#This Row],[Saw Date]]=TODAY(),Table2[[#This Row],[Saw Date]]=TODAY()+1), Table2[[#This Row],[Saw Date]],IF(Table2[[#This Row],[Extrusion cut double saw]],"Done",""))</f>
        <v/>
      </c>
      <c r="CB881" s="120" t="str">
        <f ca="1">IF(OR(Table2[[#This Row],[Lens Date]]=TODAY(),Table2[[#This Row],[Lens Date]]=TODAY()+1), Table2[[#This Row],[Lens Date]],IF(Table2[[#This Row],[MSLens]]="Done","Done",""))</f>
        <v/>
      </c>
      <c r="CC881" s="120" t="str">
        <f ca="1">IF(OR(Table2[[#This Row],[Milling Date]]=TODAY(),Table2[[#This Row],[Milling Date]]=TODAY()+1), Table2[[#This Row],[Milling Date]],IF(Table2[[#This Row],[CNC Holes]]="Ready","Done",""))</f>
        <v/>
      </c>
      <c r="CD881" s="120" t="str">
        <f ca="1">IF(OR(Table2[[#This Row],[Welding Date]]=TODAY(),Table2[[#This Row],[Welding Date]]=TODAY()+1), Table2[[#This Row],[Welding Date]],IF(Table2[[#This Row],[Welding Corners]]="Ready","Done",""))</f>
        <v/>
      </c>
      <c r="CE881" s="120" t="str">
        <f ca="1">IF(OR(Table2[[#This Row],[Puching Date]]=TODAY(),Table2[[#This Row],[Puching Date]]=TODAY()+1), Table2[[#This Row],[Puching Date]],IF(Table2[[#This Row],[Punch Holes]]="Ready","Done",""))</f>
        <v/>
      </c>
      <c r="CF881" s="120" t="str">
        <f ca="1">IF(OR(Table2[[#This Row],[Housing Date2]]=TODAY(),Table2[[#This Row],[Housing Date2]]=TODAY()+1),Table2[[#This Row],[Housing Date2]],IF(Table2[[#This Row],[Body Assembly]],"Done",""))</f>
        <v/>
      </c>
      <c r="CG881" s="120" t="str">
        <f>_xlfn.IFNA(VLOOKUP(Table2[[#This Row],[Job-no]],Table4[],7,FALSE),"Done")</f>
        <v>Machine Shop Started</v>
      </c>
    </row>
    <row r="882" spans="1:85" x14ac:dyDescent="0.25">
      <c r="A882" t="str">
        <f>_xlfn.CONCAT(Table2[[#This Row],[Order]],"-",Table2[[#This Row],[Line]])</f>
        <v>77316-2</v>
      </c>
      <c r="B882" s="1">
        <v>43476</v>
      </c>
      <c r="C882" s="10">
        <v>77316</v>
      </c>
      <c r="D882" s="7" t="s">
        <v>4219</v>
      </c>
      <c r="E882" s="10">
        <v>2</v>
      </c>
      <c r="F882" s="10">
        <v>1</v>
      </c>
      <c r="G882" s="7" t="s">
        <v>165</v>
      </c>
      <c r="H882" s="10">
        <v>9</v>
      </c>
      <c r="I882" s="43" t="b">
        <v>1</v>
      </c>
      <c r="J882" s="43" t="b">
        <v>0</v>
      </c>
      <c r="K882" t="s">
        <v>114</v>
      </c>
      <c r="L882" s="43" t="b">
        <v>0</v>
      </c>
      <c r="M882" s="43" t="b">
        <v>0</v>
      </c>
      <c r="N882" s="43" t="b">
        <v>0</v>
      </c>
      <c r="O882" t="s">
        <v>114</v>
      </c>
      <c r="P882" t="s">
        <v>114</v>
      </c>
      <c r="Q882" t="s">
        <v>114</v>
      </c>
      <c r="R882" t="s">
        <v>114</v>
      </c>
      <c r="S882" t="s">
        <v>114</v>
      </c>
      <c r="T882" t="s">
        <v>114</v>
      </c>
      <c r="U882" t="s">
        <v>114</v>
      </c>
      <c r="V882" t="s">
        <v>114</v>
      </c>
      <c r="W882" s="5">
        <v>43473</v>
      </c>
      <c r="X882" s="7" t="s">
        <v>151</v>
      </c>
      <c r="Y882" s="7"/>
      <c r="Z882" s="7" t="s">
        <v>175</v>
      </c>
      <c r="AA882" s="7" t="s">
        <v>114</v>
      </c>
      <c r="AB882" s="7" t="s">
        <v>74</v>
      </c>
      <c r="AC882" s="10">
        <v>12</v>
      </c>
      <c r="AD882" s="3" t="s">
        <v>5967</v>
      </c>
      <c r="AE882" s="4" t="s">
        <v>5968</v>
      </c>
      <c r="AF882" s="7"/>
      <c r="AG882" s="7" t="s">
        <v>114</v>
      </c>
      <c r="AH882" s="10">
        <v>9</v>
      </c>
      <c r="AI882" s="3" t="s">
        <v>74</v>
      </c>
      <c r="AJ882" t="s">
        <v>114</v>
      </c>
      <c r="AK882" t="s">
        <v>114</v>
      </c>
      <c r="AL882" s="43" t="b">
        <v>0</v>
      </c>
      <c r="AM882" s="3"/>
      <c r="AN882" s="3"/>
      <c r="AO882" s="43" t="b">
        <v>0</v>
      </c>
      <c r="AP882" s="3" t="b">
        <v>0</v>
      </c>
      <c r="AQ882" s="3">
        <f>VLOOKUP(Table2[[#This Row],[Job-no]],Table3[],26,FALSE)</f>
        <v>5760</v>
      </c>
      <c r="AR882" t="str">
        <f t="shared" si="159"/>
        <v>BBRLED</v>
      </c>
      <c r="AS882" t="str">
        <f>VLOOKUP(AR882,Table1[],4,0)</f>
        <v>recessed</v>
      </c>
      <c r="AT882">
        <f>IF(BD882&gt;0,"Pattern",VLOOKUP(AR882,Table1[],5,0))</f>
        <v>0</v>
      </c>
      <c r="AU882" s="34">
        <f>IF(AT882="Pattern",WORKDAY(Table2[[#This Row],[Scheduled Ship Date]],-10),WORKDAY(Table2[[#This Row],[Scheduled Ship Date]],-4))</f>
        <v>43472</v>
      </c>
      <c r="AV882">
        <f>IF(Table2[[#This Row],[Extrusion cut double saw]]=TRUE,IF(O882="ToDo",IF(AT882="Pattern",Table2[[#This Row],[Total Sections]]*0.4,Table2[[#This Row],[Total Sections]]*0.12),0),IF(AT882="Pattern",Table2[[#This Row],[Total Sections]]*4,Table2[[#This Row],[Total Sections]]*1.2))</f>
        <v>10.799999999999999</v>
      </c>
      <c r="AW882" s="42">
        <f t="shared" ca="1" si="171"/>
        <v>43469</v>
      </c>
      <c r="AX882" s="42">
        <f>IF(AT882="Pattern",Table2[[#This Row],[Scheduled Ship Date]]-2,Table2[[#This Row],[Scheduled Ship Date]]-3)</f>
        <v>43473</v>
      </c>
      <c r="AY882">
        <f>IF(Table2[[#This Row],[Pattern]]="Pattern",Table2[[#This Row],[Total Sections]]*4.82,Table2[[#This Row],[Total Sections]]*0.5)</f>
        <v>4.5</v>
      </c>
      <c r="AZ882" s="42">
        <f t="shared" ca="1" si="170"/>
        <v>43469</v>
      </c>
      <c r="BA882" s="39">
        <f>((Table2[Total Sections]/Table2[Open Qty])-1)*Table2[Open Qty]*12.96</f>
        <v>0</v>
      </c>
      <c r="BB882" s="42"/>
      <c r="BC882" s="39" t="str">
        <f t="shared" si="160"/>
        <v>BBRLED-1000-80-35-FL-8-W-UNV-DP-1-DS</v>
      </c>
      <c r="BD882" s="39">
        <f t="shared" si="161"/>
        <v>0</v>
      </c>
      <c r="BE882" s="39" t="b">
        <f>_xlfn.IFNA(VLOOKUP(Table2[[#This Row],[Job-no]],Table4[],9,FALSE),TRUE)</f>
        <v>1</v>
      </c>
      <c r="BF882" t="str">
        <f>VLOOKUP(AR882,Table1[],3,0)</f>
        <v>B4LED</v>
      </c>
      <c r="BG882" s="39" t="b">
        <f>_xlfn.IFNA(VLOOKUP(Table2[[#This Row],[Job-no]],Table4[],14,FALSE),TRUE)</f>
        <v>0</v>
      </c>
      <c r="BH882" s="39" t="str">
        <f>_xlfn.IFNA(VLOOKUP(Table2[[#This Row],[Job-no]],Table4[],11,FALSE),"Done")</f>
        <v/>
      </c>
      <c r="BI882" s="39">
        <f>IF(Table2[[#This Row],[Pattern]]="Pattern",VLOOKUP(Table2[[#This Row],[Product Code]],'Routing data'!$A$2:$W$470,13,FALSE),VLOOKUP(Table2[[#This Row],[Product Code]],'Routing data'!$A$2:$W$470,3,FALSE))</f>
        <v>0</v>
      </c>
      <c r="BJ882" s="39">
        <f>IF(Table2[[#This Row],[Pattern]]="Pattern",VLOOKUP(Table2[[#This Row],[Product Code]],'Routing data'!$A$2:$W$470,14,FALSE),VLOOKUP(Table2[[#This Row],[Product Code]],'Routing data'!$A$2:$W$470,4,FALSE))</f>
        <v>3</v>
      </c>
      <c r="BK882" s="39">
        <f>VLOOKUP(Table2[[#This Row],[Product Code]],'Routing data'!A$4:W$524,16,FALSE)</f>
        <v>0</v>
      </c>
      <c r="BL882" s="42" t="str">
        <f>IF(Table2[[#This Row],[Milling Required]]=0,"x",IF(AT882="Pattern",B882-10,B882-4))</f>
        <v>x</v>
      </c>
      <c r="BM882" s="42">
        <f>IF(Table2[[#This Row],[Punching Required]]=0,"x",IF(AT882="Pattern",B882-8,B882-2))</f>
        <v>43474</v>
      </c>
      <c r="BN882" s="42">
        <f t="shared" si="162"/>
        <v>43473</v>
      </c>
      <c r="BO882" s="39" t="str">
        <f>IF(Table2[[#This Row],[Milling]]="x","x",Table2[[#This Row],[Total Sections]]*2)</f>
        <v>x</v>
      </c>
      <c r="BP882" s="39">
        <f>IF(Table2[[#This Row],[Punching]]="x","x",Table2[Total Sections]*2)</f>
        <v>18</v>
      </c>
      <c r="BQ882" s="39">
        <f>IF(Table2[[#This Row],[Pattern]]="Pattern",Table2[Total Sections]*3,Table2[Total Sections]*1.5)</f>
        <v>13.5</v>
      </c>
      <c r="BR882" s="42"/>
      <c r="BS882" s="42">
        <f t="shared" ca="1" si="169"/>
        <v>43469</v>
      </c>
      <c r="BT882" s="42"/>
      <c r="BU882" s="39"/>
      <c r="BV882" s="39" t="str">
        <f>_xlfn.IFNA(VLOOKUP(Table2[[#This Row],[Job-no]],Table4[],16,FALSE),"Ready")</f>
        <v/>
      </c>
      <c r="BW882" s="39" t="str">
        <f>_xlfn.IFNA(VLOOKUP(Table2[[#This Row],[Job-no]],Table4[],21,FALSE),"Ready")</f>
        <v/>
      </c>
      <c r="BX882" s="39" t="b">
        <f>_xlfn.IFNA(VLOOKUP(Table2[[#This Row],[Job-no]],Table4[],10,FALSE),TRUE)</f>
        <v>0</v>
      </c>
      <c r="BY882" s="39" t="str">
        <f>_xlfn.IFNA(VLOOKUP(Table2[[#This Row],[Job-no]],Table4[],22,FALSE),"Ready")</f>
        <v/>
      </c>
      <c r="BZ882" s="120">
        <f t="shared" si="163"/>
        <v>43476</v>
      </c>
      <c r="CA882" s="120" t="str">
        <f ca="1">IF(OR(Table2[[#This Row],[Saw Date]]=TODAY(),Table2[[#This Row],[Saw Date]]=TODAY()+1), Table2[[#This Row],[Saw Date]],IF(Table2[[#This Row],[Extrusion cut double saw]],"Done",""))</f>
        <v/>
      </c>
      <c r="CB882" s="120" t="str">
        <f ca="1">IF(OR(Table2[[#This Row],[Lens Date]]=TODAY(),Table2[[#This Row],[Lens Date]]=TODAY()+1), Table2[[#This Row],[Lens Date]],IF(Table2[[#This Row],[MSLens]]="Done","Done",""))</f>
        <v/>
      </c>
      <c r="CC882" s="120" t="str">
        <f ca="1">IF(OR(Table2[[#This Row],[Milling Date]]=TODAY(),Table2[[#This Row],[Milling Date]]=TODAY()+1), Table2[[#This Row],[Milling Date]],IF(Table2[[#This Row],[CNC Holes]]="Ready","Done",""))</f>
        <v/>
      </c>
      <c r="CD882" s="120" t="str">
        <f ca="1">IF(OR(Table2[[#This Row],[Welding Date]]=TODAY(),Table2[[#This Row],[Welding Date]]=TODAY()+1), Table2[[#This Row],[Welding Date]],IF(Table2[[#This Row],[Welding Corners]]="Ready","Done",""))</f>
        <v/>
      </c>
      <c r="CE882" s="120" t="str">
        <f ca="1">IF(OR(Table2[[#This Row],[Puching Date]]=TODAY(),Table2[[#This Row],[Puching Date]]=TODAY()+1), Table2[[#This Row],[Puching Date]],IF(Table2[[#This Row],[Punch Holes]]="Ready","Done",""))</f>
        <v/>
      </c>
      <c r="CF882" s="120" t="str">
        <f ca="1">IF(OR(Table2[[#This Row],[Housing Date2]]=TODAY(),Table2[[#This Row],[Housing Date2]]=TODAY()+1),Table2[[#This Row],[Housing Date2]],IF(Table2[[#This Row],[Body Assembly]],"Done",""))</f>
        <v/>
      </c>
      <c r="CG882" s="120" t="str">
        <f>_xlfn.IFNA(VLOOKUP(Table2[[#This Row],[Job-no]],Table4[],7,FALSE),"Done")</f>
        <v>Machine Shop Started</v>
      </c>
    </row>
    <row r="883" spans="1:85" x14ac:dyDescent="0.25">
      <c r="A883" t="str">
        <f>_xlfn.CONCAT(Table2[[#This Row],[Order]],"-",Table2[[#This Row],[Line]])</f>
        <v>77316-3</v>
      </c>
      <c r="B883" s="1">
        <v>43476</v>
      </c>
      <c r="C883" s="10">
        <v>77316</v>
      </c>
      <c r="D883" s="7" t="s">
        <v>4221</v>
      </c>
      <c r="E883" s="10">
        <v>3</v>
      </c>
      <c r="F883" s="10">
        <v>1</v>
      </c>
      <c r="G883" s="7" t="s">
        <v>165</v>
      </c>
      <c r="H883" s="10">
        <v>3</v>
      </c>
      <c r="I883" s="43" t="b">
        <v>1</v>
      </c>
      <c r="J883" s="43" t="b">
        <v>0</v>
      </c>
      <c r="K883" t="s">
        <v>114</v>
      </c>
      <c r="L883" s="43" t="b">
        <v>0</v>
      </c>
      <c r="M883" s="43" t="b">
        <v>0</v>
      </c>
      <c r="N883" s="43" t="b">
        <v>0</v>
      </c>
      <c r="O883" t="s">
        <v>114</v>
      </c>
      <c r="P883" t="s">
        <v>114</v>
      </c>
      <c r="Q883" t="s">
        <v>114</v>
      </c>
      <c r="R883" t="s">
        <v>114</v>
      </c>
      <c r="S883" t="s">
        <v>114</v>
      </c>
      <c r="T883" t="s">
        <v>114</v>
      </c>
      <c r="U883" t="s">
        <v>114</v>
      </c>
      <c r="V883" t="s">
        <v>114</v>
      </c>
      <c r="W883" s="5">
        <v>43473</v>
      </c>
      <c r="X883" s="7" t="s">
        <v>151</v>
      </c>
      <c r="Y883" s="7"/>
      <c r="Z883" s="7" t="s">
        <v>158</v>
      </c>
      <c r="AA883" s="7" t="s">
        <v>114</v>
      </c>
      <c r="AB883" s="7" t="s">
        <v>74</v>
      </c>
      <c r="AC883" s="10">
        <v>12</v>
      </c>
      <c r="AD883" s="3" t="s">
        <v>5967</v>
      </c>
      <c r="AE883" s="4" t="s">
        <v>5968</v>
      </c>
      <c r="AF883" s="7"/>
      <c r="AG883" s="7" t="s">
        <v>114</v>
      </c>
      <c r="AH883" s="10">
        <v>3</v>
      </c>
      <c r="AI883" s="3" t="s">
        <v>74</v>
      </c>
      <c r="AJ883" t="s">
        <v>114</v>
      </c>
      <c r="AK883" t="s">
        <v>114</v>
      </c>
      <c r="AL883" s="43" t="b">
        <v>0</v>
      </c>
      <c r="AM883" s="3"/>
      <c r="AN883" s="3"/>
      <c r="AO883" s="43" t="b">
        <v>0</v>
      </c>
      <c r="AP883" s="3" t="b">
        <v>0</v>
      </c>
      <c r="AQ883" s="3">
        <f>VLOOKUP(Table2[[#This Row],[Job-no]],Table3[],26,FALSE)</f>
        <v>1500</v>
      </c>
      <c r="AR883" t="str">
        <f t="shared" si="159"/>
        <v>BBRLED</v>
      </c>
      <c r="AS883" t="str">
        <f>VLOOKUP(AR883,Table1[],4,0)</f>
        <v>recessed</v>
      </c>
      <c r="AT883">
        <f>IF(BD883&gt;0,"Pattern",VLOOKUP(AR883,Table1[],5,0))</f>
        <v>0</v>
      </c>
      <c r="AU883" s="34">
        <f>IF(AT883="Pattern",WORKDAY(Table2[[#This Row],[Scheduled Ship Date]],-10),WORKDAY(Table2[[#This Row],[Scheduled Ship Date]],-4))</f>
        <v>43472</v>
      </c>
      <c r="AV883">
        <f>IF(Table2[[#This Row],[Extrusion cut double saw]]=TRUE,IF(O883="ToDo",IF(AT883="Pattern",Table2[[#This Row],[Total Sections]]*0.4,Table2[[#This Row],[Total Sections]]*0.12),0),IF(AT883="Pattern",Table2[[#This Row],[Total Sections]]*4,Table2[[#This Row],[Total Sections]]*1.2))</f>
        <v>3.5999999999999996</v>
      </c>
      <c r="AW883" s="42">
        <f t="shared" ca="1" si="171"/>
        <v>43469</v>
      </c>
      <c r="AX883" s="42">
        <f>IF(AT883="Pattern",Table2[[#This Row],[Scheduled Ship Date]]-2,Table2[[#This Row],[Scheduled Ship Date]]-3)</f>
        <v>43473</v>
      </c>
      <c r="AY883">
        <f>IF(Table2[[#This Row],[Pattern]]="Pattern",Table2[[#This Row],[Total Sections]]*4.82,Table2[[#This Row],[Total Sections]]*0.5)</f>
        <v>1.5</v>
      </c>
      <c r="AZ883" s="42">
        <f t="shared" ca="1" si="170"/>
        <v>43469</v>
      </c>
      <c r="BA883" s="39">
        <f>((Table2[Total Sections]/Table2[Open Qty])-1)*Table2[Open Qty]*12.96</f>
        <v>0</v>
      </c>
      <c r="BB883" s="42"/>
      <c r="BC883" s="39" t="str">
        <f t="shared" si="160"/>
        <v>BBRLED-1000-80-35-FL-4-W-UNV-DP-1-DS-B1(BSL310LP)</v>
      </c>
      <c r="BD883" s="39">
        <f t="shared" si="161"/>
        <v>0</v>
      </c>
      <c r="BE883" s="39" t="b">
        <f>_xlfn.IFNA(VLOOKUP(Table2[[#This Row],[Job-no]],Table4[],9,FALSE),TRUE)</f>
        <v>1</v>
      </c>
      <c r="BF883" t="str">
        <f>VLOOKUP(AR883,Table1[],3,0)</f>
        <v>B4LED</v>
      </c>
      <c r="BG883" s="39" t="b">
        <f>_xlfn.IFNA(VLOOKUP(Table2[[#This Row],[Job-no]],Table4[],14,FALSE),TRUE)</f>
        <v>0</v>
      </c>
      <c r="BH883" s="39" t="str">
        <f>_xlfn.IFNA(VLOOKUP(Table2[[#This Row],[Job-no]],Table4[],11,FALSE),"Done")</f>
        <v/>
      </c>
      <c r="BI883" s="39">
        <f>IF(Table2[[#This Row],[Pattern]]="Pattern",VLOOKUP(Table2[[#This Row],[Product Code]],'Routing data'!$A$2:$W$470,13,FALSE),VLOOKUP(Table2[[#This Row],[Product Code]],'Routing data'!$A$2:$W$470,3,FALSE))</f>
        <v>0</v>
      </c>
      <c r="BJ883" s="39">
        <f>IF(Table2[[#This Row],[Pattern]]="Pattern",VLOOKUP(Table2[[#This Row],[Product Code]],'Routing data'!$A$2:$W$470,14,FALSE),VLOOKUP(Table2[[#This Row],[Product Code]],'Routing data'!$A$2:$W$470,4,FALSE))</f>
        <v>3</v>
      </c>
      <c r="BK883" s="39">
        <f>VLOOKUP(Table2[[#This Row],[Product Code]],'Routing data'!A$4:W$524,16,FALSE)</f>
        <v>0</v>
      </c>
      <c r="BL883" s="42" t="str">
        <f>IF(Table2[[#This Row],[Milling Required]]=0,"x",IF(AT883="Pattern",B883-10,B883-4))</f>
        <v>x</v>
      </c>
      <c r="BM883" s="42">
        <f>IF(Table2[[#This Row],[Punching Required]]=0,"x",IF(AT883="Pattern",B883-8,B883-2))</f>
        <v>43474</v>
      </c>
      <c r="BN883" s="42">
        <f t="shared" si="162"/>
        <v>43473</v>
      </c>
      <c r="BO883" s="39" t="str">
        <f>IF(Table2[[#This Row],[Milling]]="x","x",Table2[[#This Row],[Total Sections]]*2)</f>
        <v>x</v>
      </c>
      <c r="BP883" s="39">
        <f>IF(Table2[[#This Row],[Punching]]="x","x",Table2[Total Sections]*2)</f>
        <v>6</v>
      </c>
      <c r="BQ883" s="39">
        <f>IF(Table2[[#This Row],[Pattern]]="Pattern",Table2[Total Sections]*3,Table2[Total Sections]*1.5)</f>
        <v>4.5</v>
      </c>
      <c r="BR883" s="42"/>
      <c r="BS883" s="42">
        <f t="shared" ca="1" si="169"/>
        <v>43469</v>
      </c>
      <c r="BT883" s="42"/>
      <c r="BU883" s="39"/>
      <c r="BV883" s="39" t="str">
        <f>_xlfn.IFNA(VLOOKUP(Table2[[#This Row],[Job-no]],Table4[],16,FALSE),"Ready")</f>
        <v/>
      </c>
      <c r="BW883" s="39" t="str">
        <f>_xlfn.IFNA(VLOOKUP(Table2[[#This Row],[Job-no]],Table4[],21,FALSE),"Ready")</f>
        <v/>
      </c>
      <c r="BX883" s="39" t="b">
        <f>_xlfn.IFNA(VLOOKUP(Table2[[#This Row],[Job-no]],Table4[],10,FALSE),TRUE)</f>
        <v>0</v>
      </c>
      <c r="BY883" s="39" t="str">
        <f>_xlfn.IFNA(VLOOKUP(Table2[[#This Row],[Job-no]],Table4[],22,FALSE),"Ready")</f>
        <v/>
      </c>
      <c r="BZ883" s="120">
        <f t="shared" si="163"/>
        <v>43476</v>
      </c>
      <c r="CA883" s="120" t="str">
        <f ca="1">IF(OR(Table2[[#This Row],[Saw Date]]=TODAY(),Table2[[#This Row],[Saw Date]]=TODAY()+1), Table2[[#This Row],[Saw Date]],IF(Table2[[#This Row],[Extrusion cut double saw]],"Done",""))</f>
        <v/>
      </c>
      <c r="CB883" s="120" t="str">
        <f ca="1">IF(OR(Table2[[#This Row],[Lens Date]]=TODAY(),Table2[[#This Row],[Lens Date]]=TODAY()+1), Table2[[#This Row],[Lens Date]],IF(Table2[[#This Row],[MSLens]]="Done","Done",""))</f>
        <v/>
      </c>
      <c r="CC883" s="120" t="str">
        <f ca="1">IF(OR(Table2[[#This Row],[Milling Date]]=TODAY(),Table2[[#This Row],[Milling Date]]=TODAY()+1), Table2[[#This Row],[Milling Date]],IF(Table2[[#This Row],[CNC Holes]]="Ready","Done",""))</f>
        <v/>
      </c>
      <c r="CD883" s="120" t="str">
        <f ca="1">IF(OR(Table2[[#This Row],[Welding Date]]=TODAY(),Table2[[#This Row],[Welding Date]]=TODAY()+1), Table2[[#This Row],[Welding Date]],IF(Table2[[#This Row],[Welding Corners]]="Ready","Done",""))</f>
        <v/>
      </c>
      <c r="CE883" s="120" t="str">
        <f ca="1">IF(OR(Table2[[#This Row],[Puching Date]]=TODAY(),Table2[[#This Row],[Puching Date]]=TODAY()+1), Table2[[#This Row],[Puching Date]],IF(Table2[[#This Row],[Punch Holes]]="Ready","Done",""))</f>
        <v/>
      </c>
      <c r="CF883" s="120" t="str">
        <f ca="1">IF(OR(Table2[[#This Row],[Housing Date2]]=TODAY(),Table2[[#This Row],[Housing Date2]]=TODAY()+1),Table2[[#This Row],[Housing Date2]],IF(Table2[[#This Row],[Body Assembly]],"Done",""))</f>
        <v/>
      </c>
      <c r="CG883" s="120" t="str">
        <f>_xlfn.IFNA(VLOOKUP(Table2[[#This Row],[Job-no]],Table4[],7,FALSE),"Done")</f>
        <v>Machine Shop Started</v>
      </c>
    </row>
    <row r="884" spans="1:85" x14ac:dyDescent="0.25">
      <c r="A884" t="str">
        <f>_xlfn.CONCAT(Table2[[#This Row],[Order]],"-",Table2[[#This Row],[Line]])</f>
        <v>77316-4</v>
      </c>
      <c r="B884" s="1">
        <v>43476</v>
      </c>
      <c r="C884" s="10">
        <v>77316</v>
      </c>
      <c r="D884" s="7" t="s">
        <v>4223</v>
      </c>
      <c r="E884" s="10">
        <v>4</v>
      </c>
      <c r="F884" s="10">
        <v>1</v>
      </c>
      <c r="G884" s="7" t="s">
        <v>165</v>
      </c>
      <c r="H884" s="10">
        <v>5</v>
      </c>
      <c r="I884" s="43" t="b">
        <v>1</v>
      </c>
      <c r="J884" s="43" t="b">
        <v>0</v>
      </c>
      <c r="K884" t="s">
        <v>114</v>
      </c>
      <c r="L884" s="43" t="b">
        <v>0</v>
      </c>
      <c r="M884" s="43" t="b">
        <v>0</v>
      </c>
      <c r="N884" s="43" t="b">
        <v>0</v>
      </c>
      <c r="O884" t="s">
        <v>114</v>
      </c>
      <c r="P884" t="s">
        <v>114</v>
      </c>
      <c r="Q884" t="s">
        <v>114</v>
      </c>
      <c r="R884" t="s">
        <v>114</v>
      </c>
      <c r="S884" t="s">
        <v>114</v>
      </c>
      <c r="T884" t="s">
        <v>114</v>
      </c>
      <c r="U884" t="s">
        <v>114</v>
      </c>
      <c r="V884" t="s">
        <v>114</v>
      </c>
      <c r="W884" s="5">
        <v>43473</v>
      </c>
      <c r="X884" s="7" t="s">
        <v>151</v>
      </c>
      <c r="Y884" s="7"/>
      <c r="Z884" s="7" t="s">
        <v>175</v>
      </c>
      <c r="AA884" s="7" t="s">
        <v>114</v>
      </c>
      <c r="AB884" s="7" t="s">
        <v>74</v>
      </c>
      <c r="AC884" s="10">
        <v>12</v>
      </c>
      <c r="AD884" s="3" t="s">
        <v>5967</v>
      </c>
      <c r="AE884" s="4" t="s">
        <v>5968</v>
      </c>
      <c r="AF884" s="7"/>
      <c r="AG884" s="7" t="s">
        <v>114</v>
      </c>
      <c r="AH884" s="10">
        <v>5</v>
      </c>
      <c r="AI884" s="3" t="s">
        <v>74</v>
      </c>
      <c r="AJ884" t="s">
        <v>114</v>
      </c>
      <c r="AK884" t="s">
        <v>114</v>
      </c>
      <c r="AL884" s="43" t="b">
        <v>0</v>
      </c>
      <c r="AM884" s="3"/>
      <c r="AN884" s="3"/>
      <c r="AO884" s="43" t="b">
        <v>0</v>
      </c>
      <c r="AP884" s="3" t="b">
        <v>0</v>
      </c>
      <c r="AQ884" s="3">
        <f>VLOOKUP(Table2[[#This Row],[Job-no]],Table3[],26,FALSE)</f>
        <v>5000</v>
      </c>
      <c r="AR884" t="str">
        <f t="shared" si="159"/>
        <v>BBRLED</v>
      </c>
      <c r="AS884" t="str">
        <f>VLOOKUP(AR884,Table1[],4,0)</f>
        <v>recessed</v>
      </c>
      <c r="AT884">
        <f>IF(BD884&gt;0,"Pattern",VLOOKUP(AR884,Table1[],5,0))</f>
        <v>0</v>
      </c>
      <c r="AU884" s="34">
        <f>IF(AT884="Pattern",WORKDAY(Table2[[#This Row],[Scheduled Ship Date]],-10),WORKDAY(Table2[[#This Row],[Scheduled Ship Date]],-4))</f>
        <v>43472</v>
      </c>
      <c r="AV884">
        <f>IF(Table2[[#This Row],[Extrusion cut double saw]]=TRUE,IF(O884="ToDo",IF(AT884="Pattern",Table2[[#This Row],[Total Sections]]*0.4,Table2[[#This Row],[Total Sections]]*0.12),0),IF(AT884="Pattern",Table2[[#This Row],[Total Sections]]*4,Table2[[#This Row],[Total Sections]]*1.2))</f>
        <v>6</v>
      </c>
      <c r="AW884" s="42">
        <f t="shared" ca="1" si="171"/>
        <v>43469</v>
      </c>
      <c r="AX884" s="42">
        <f>IF(AT884="Pattern",Table2[[#This Row],[Scheduled Ship Date]]-2,Table2[[#This Row],[Scheduled Ship Date]]-3)</f>
        <v>43473</v>
      </c>
      <c r="AY884">
        <f>IF(Table2[[#This Row],[Pattern]]="Pattern",Table2[[#This Row],[Total Sections]]*4.82,Table2[[#This Row],[Total Sections]]*0.5)</f>
        <v>2.5</v>
      </c>
      <c r="AZ884" s="42">
        <f t="shared" ca="1" si="170"/>
        <v>43469</v>
      </c>
      <c r="BA884" s="39">
        <f>((Table2[Total Sections]/Table2[Open Qty])-1)*Table2[Open Qty]*12.96</f>
        <v>0</v>
      </c>
      <c r="BB884" s="39"/>
      <c r="BC884" s="39" t="str">
        <f t="shared" si="160"/>
        <v>BBRLED-1000-80-35-FL-8-W-UNV-DP-1-DS-B2(BSL310LP)</v>
      </c>
      <c r="BD884" s="39">
        <f t="shared" si="161"/>
        <v>0</v>
      </c>
      <c r="BE884" s="39" t="b">
        <f>_xlfn.IFNA(VLOOKUP(Table2[[#This Row],[Job-no]],Table4[],9,FALSE),TRUE)</f>
        <v>1</v>
      </c>
      <c r="BF884" t="str">
        <f>VLOOKUP(AR884,Table1[],3,0)</f>
        <v>B4LED</v>
      </c>
      <c r="BG884" s="39" t="b">
        <f>_xlfn.IFNA(VLOOKUP(Table2[[#This Row],[Job-no]],Table4[],14,FALSE),TRUE)</f>
        <v>0</v>
      </c>
      <c r="BH884" s="39" t="str">
        <f>_xlfn.IFNA(VLOOKUP(Table2[[#This Row],[Job-no]],Table4[],11,FALSE),"Done")</f>
        <v/>
      </c>
      <c r="BI884" s="39">
        <f>IF(Table2[[#This Row],[Pattern]]="Pattern",VLOOKUP(Table2[[#This Row],[Product Code]],'Routing data'!$A$2:$W$470,13,FALSE),VLOOKUP(Table2[[#This Row],[Product Code]],'Routing data'!$A$2:$W$470,3,FALSE))</f>
        <v>0</v>
      </c>
      <c r="BJ884" s="39">
        <f>IF(Table2[[#This Row],[Pattern]]="Pattern",VLOOKUP(Table2[[#This Row],[Product Code]],'Routing data'!$A$2:$W$470,14,FALSE),VLOOKUP(Table2[[#This Row],[Product Code]],'Routing data'!$A$2:$W$470,4,FALSE))</f>
        <v>3</v>
      </c>
      <c r="BK884" s="39">
        <f>VLOOKUP(Table2[[#This Row],[Product Code]],'Routing data'!A$4:W$524,16,FALSE)</f>
        <v>0</v>
      </c>
      <c r="BL884" s="42" t="str">
        <f>IF(Table2[[#This Row],[Milling Required]]=0,"x",IF(AT884="Pattern",B884-10,B884-4))</f>
        <v>x</v>
      </c>
      <c r="BM884" s="42">
        <f>IF(Table2[[#This Row],[Punching Required]]=0,"x",IF(AT884="Pattern",B884-8,B884-2))</f>
        <v>43474</v>
      </c>
      <c r="BN884" s="42">
        <f t="shared" si="162"/>
        <v>43473</v>
      </c>
      <c r="BO884" s="39" t="str">
        <f>IF(Table2[[#This Row],[Milling]]="x","x",Table2[[#This Row],[Total Sections]]*2)</f>
        <v>x</v>
      </c>
      <c r="BP884" s="39">
        <f>IF(Table2[[#This Row],[Punching]]="x","x",Table2[Total Sections]*2)</f>
        <v>10</v>
      </c>
      <c r="BQ884" s="39">
        <f>IF(Table2[[#This Row],[Pattern]]="Pattern",Table2[Total Sections]*3,Table2[Total Sections]*1.5)</f>
        <v>7.5</v>
      </c>
      <c r="BR884" s="42"/>
      <c r="BS884" s="42">
        <f t="shared" ca="1" si="169"/>
        <v>43469</v>
      </c>
      <c r="BT884" s="42"/>
      <c r="BU884" s="39"/>
      <c r="BV884" s="39" t="str">
        <f>_xlfn.IFNA(VLOOKUP(Table2[[#This Row],[Job-no]],Table4[],16,FALSE),"Ready")</f>
        <v/>
      </c>
      <c r="BW884" s="39" t="str">
        <f>_xlfn.IFNA(VLOOKUP(Table2[[#This Row],[Job-no]],Table4[],21,FALSE),"Ready")</f>
        <v/>
      </c>
      <c r="BX884" s="39" t="b">
        <f>_xlfn.IFNA(VLOOKUP(Table2[[#This Row],[Job-no]],Table4[],10,FALSE),TRUE)</f>
        <v>0</v>
      </c>
      <c r="BY884" s="39" t="str">
        <f>_xlfn.IFNA(VLOOKUP(Table2[[#This Row],[Job-no]],Table4[],22,FALSE),"Ready")</f>
        <v/>
      </c>
      <c r="BZ884" s="120">
        <f t="shared" si="163"/>
        <v>43476</v>
      </c>
      <c r="CA884" s="120" t="str">
        <f ca="1">IF(OR(Table2[[#This Row],[Saw Date]]=TODAY(),Table2[[#This Row],[Saw Date]]=TODAY()+1), Table2[[#This Row],[Saw Date]],IF(Table2[[#This Row],[Extrusion cut double saw]],"Done",""))</f>
        <v/>
      </c>
      <c r="CB884" s="120" t="str">
        <f ca="1">IF(OR(Table2[[#This Row],[Lens Date]]=TODAY(),Table2[[#This Row],[Lens Date]]=TODAY()+1), Table2[[#This Row],[Lens Date]],IF(Table2[[#This Row],[MSLens]]="Done","Done",""))</f>
        <v/>
      </c>
      <c r="CC884" s="120" t="str">
        <f ca="1">IF(OR(Table2[[#This Row],[Milling Date]]=TODAY(),Table2[[#This Row],[Milling Date]]=TODAY()+1), Table2[[#This Row],[Milling Date]],IF(Table2[[#This Row],[CNC Holes]]="Ready","Done",""))</f>
        <v/>
      </c>
      <c r="CD884" s="120" t="str">
        <f ca="1">IF(OR(Table2[[#This Row],[Welding Date]]=TODAY(),Table2[[#This Row],[Welding Date]]=TODAY()+1), Table2[[#This Row],[Welding Date]],IF(Table2[[#This Row],[Welding Corners]]="Ready","Done",""))</f>
        <v/>
      </c>
      <c r="CE884" s="120" t="str">
        <f ca="1">IF(OR(Table2[[#This Row],[Puching Date]]=TODAY(),Table2[[#This Row],[Puching Date]]=TODAY()+1), Table2[[#This Row],[Puching Date]],IF(Table2[[#This Row],[Punch Holes]]="Ready","Done",""))</f>
        <v/>
      </c>
      <c r="CF884" s="120" t="str">
        <f ca="1">IF(OR(Table2[[#This Row],[Housing Date2]]=TODAY(),Table2[[#This Row],[Housing Date2]]=TODAY()+1),Table2[[#This Row],[Housing Date2]],IF(Table2[[#This Row],[Body Assembly]],"Done",""))</f>
        <v/>
      </c>
      <c r="CG884" s="120" t="str">
        <f>_xlfn.IFNA(VLOOKUP(Table2[[#This Row],[Job-no]],Table4[],7,FALSE),"Done")</f>
        <v>Machine Shop Started</v>
      </c>
    </row>
    <row r="885" spans="1:85" x14ac:dyDescent="0.25">
      <c r="A885" s="39" t="str">
        <f>_xlfn.CONCAT(Table2[[#This Row],[Order]],"-",Table2[[#This Row],[Line]])</f>
        <v>77497-1</v>
      </c>
      <c r="B885" s="5">
        <v>43476</v>
      </c>
      <c r="C885" s="8">
        <v>77497</v>
      </c>
      <c r="D885" s="3" t="s">
        <v>3591</v>
      </c>
      <c r="E885" s="8">
        <v>1</v>
      </c>
      <c r="F885" s="8">
        <v>1</v>
      </c>
      <c r="G885" s="3" t="s">
        <v>42</v>
      </c>
      <c r="H885" s="8">
        <v>1</v>
      </c>
      <c r="I885" s="43" t="b">
        <v>0</v>
      </c>
      <c r="J885" s="43" t="b">
        <v>0</v>
      </c>
      <c r="K885" t="s">
        <v>114</v>
      </c>
      <c r="L885" s="43" t="b">
        <v>0</v>
      </c>
      <c r="M885" s="43" t="b">
        <v>0</v>
      </c>
      <c r="N885" s="43" t="b">
        <v>0</v>
      </c>
      <c r="O885" t="s">
        <v>114</v>
      </c>
      <c r="P885" t="s">
        <v>114</v>
      </c>
      <c r="Q885" t="s">
        <v>114</v>
      </c>
      <c r="R885" t="s">
        <v>114</v>
      </c>
      <c r="S885" t="s">
        <v>114</v>
      </c>
      <c r="T885" t="s">
        <v>114</v>
      </c>
      <c r="U885" t="s">
        <v>114</v>
      </c>
      <c r="V885" t="s">
        <v>114</v>
      </c>
      <c r="W885" s="5">
        <v>43473</v>
      </c>
      <c r="X885" s="3" t="s">
        <v>151</v>
      </c>
      <c r="Y885" s="3"/>
      <c r="Z885" s="3" t="s">
        <v>4657</v>
      </c>
      <c r="AA885" s="3" t="s">
        <v>114</v>
      </c>
      <c r="AB885" s="3" t="s">
        <v>74</v>
      </c>
      <c r="AC885" s="8">
        <v>12</v>
      </c>
      <c r="AD885" s="3" t="s">
        <v>5967</v>
      </c>
      <c r="AE885" s="4" t="s">
        <v>5968</v>
      </c>
      <c r="AF885" s="3"/>
      <c r="AG885" s="3" t="s">
        <v>114</v>
      </c>
      <c r="AH885" s="8">
        <v>1</v>
      </c>
      <c r="AI885" s="3" t="s">
        <v>180</v>
      </c>
      <c r="AJ885" t="s">
        <v>114</v>
      </c>
      <c r="AK885" t="s">
        <v>114</v>
      </c>
      <c r="AL885" s="43" t="b">
        <v>0</v>
      </c>
      <c r="AM885" s="3"/>
      <c r="AN885" s="3"/>
      <c r="AO885" s="43" t="b">
        <v>0</v>
      </c>
      <c r="AP885" s="3" t="b">
        <v>0</v>
      </c>
      <c r="AQ885" s="3">
        <f>VLOOKUP(Table2[[#This Row],[Job-no]],Table3[],26,FALSE)</f>
        <v>732</v>
      </c>
      <c r="AR885" t="str">
        <f t="shared" si="159"/>
        <v>BBPRLED</v>
      </c>
      <c r="AS885" t="str">
        <f>VLOOKUP(AR885,Table1[],4,0)</f>
        <v>recessed</v>
      </c>
      <c r="AT885">
        <f>IF(BD885&gt;0,"Pattern",VLOOKUP(AR885,Table1[],5,0))</f>
        <v>0</v>
      </c>
      <c r="AU885" s="34">
        <f>IF(AT885="Pattern",WORKDAY(Table2[[#This Row],[Scheduled Ship Date]],-10),WORKDAY(Table2[[#This Row],[Scheduled Ship Date]],-4))</f>
        <v>43472</v>
      </c>
      <c r="AV885" s="39">
        <f>IF(Table2[[#This Row],[Extrusion cut double saw]]=TRUE,IF(O885="ToDo",IF(AT885="Pattern",Table2[[#This Row],[Total Sections]]*0.4,Table2[[#This Row],[Total Sections]]*0.12),0),IF(AT885="Pattern",Table2[[#This Row],[Total Sections]]*4,Table2[[#This Row],[Total Sections]]*1.2))</f>
        <v>1.2</v>
      </c>
      <c r="AW885" s="42">
        <f t="shared" ca="1" si="171"/>
        <v>43469</v>
      </c>
      <c r="AX885" s="42">
        <f>IF(AT885="Pattern",Table2[[#This Row],[Scheduled Ship Date]]-2,Table2[[#This Row],[Scheduled Ship Date]]-3)</f>
        <v>43473</v>
      </c>
      <c r="AY885" s="39">
        <f>IF(Table2[[#This Row],[Pattern]]="Pattern",Table2[[#This Row],[Total Sections]]*4.82,Table2[[#This Row],[Total Sections]]*0.5)</f>
        <v>0.5</v>
      </c>
      <c r="AZ885" s="42">
        <f t="shared" ca="1" si="170"/>
        <v>43469</v>
      </c>
      <c r="BA885" s="39">
        <f>((Table2[Total Sections]/Table2[Open Qty])-1)*Table2[Open Qty]*12.96</f>
        <v>0</v>
      </c>
      <c r="BB885" s="39"/>
      <c r="BC885" s="39" t="str">
        <f t="shared" si="160"/>
        <v>BBPRLED-500-90-35-RG3-11' 5 1/2"-W-UNV-DP-1-TG9</v>
      </c>
      <c r="BD885" s="39">
        <f t="shared" si="161"/>
        <v>0</v>
      </c>
      <c r="BE885" s="39" t="b">
        <f>_xlfn.IFNA(VLOOKUP(Table2[[#This Row],[Job-no]],Table4[],9,FALSE),TRUE)</f>
        <v>0</v>
      </c>
      <c r="BF885" t="str">
        <f>VLOOKUP(AR885,Table1[],3,0)</f>
        <v>B4LED</v>
      </c>
      <c r="BG885" s="39" t="b">
        <f>_xlfn.IFNA(VLOOKUP(Table2[[#This Row],[Job-no]],Table4[],14,FALSE),TRUE)</f>
        <v>0</v>
      </c>
      <c r="BH885" s="39" t="str">
        <f>_xlfn.IFNA(VLOOKUP(Table2[[#This Row],[Job-no]],Table4[],11,FALSE),"Done")</f>
        <v/>
      </c>
      <c r="BI885" s="39">
        <f>IF(Table2[[#This Row],[Pattern]]="Pattern",VLOOKUP(Table2[[#This Row],[Product Code]],'Routing data'!$A$2:$W$470,13,FALSE),VLOOKUP(Table2[[#This Row],[Product Code]],'Routing data'!$A$2:$W$470,3,FALSE))</f>
        <v>0</v>
      </c>
      <c r="BJ885" s="39">
        <f>IF(Table2[[#This Row],[Pattern]]="Pattern",VLOOKUP(Table2[[#This Row],[Product Code]],'Routing data'!$A$2:$W$470,14,FALSE),VLOOKUP(Table2[[#This Row],[Product Code]],'Routing data'!$A$2:$W$470,4,FALSE))</f>
        <v>3</v>
      </c>
      <c r="BK885" s="39">
        <f>VLOOKUP(Table2[[#This Row],[Product Code]],'Routing data'!A$4:W$524,16,FALSE)</f>
        <v>0</v>
      </c>
      <c r="BL885" s="42" t="str">
        <f>IF(Table2[[#This Row],[Milling Required]]=0,"x",IF(AT885="Pattern",B885-10,B885-4))</f>
        <v>x</v>
      </c>
      <c r="BM885" s="42">
        <f>IF(Table2[[#This Row],[Punching Required]]=0,"x",IF(AT885="Pattern",B885-8,B885-2))</f>
        <v>43474</v>
      </c>
      <c r="BN885" s="42">
        <f t="shared" si="162"/>
        <v>43473</v>
      </c>
      <c r="BO885" s="39" t="str">
        <f>IF(Table2[[#This Row],[Milling]]="x","x",Table2[[#This Row],[Total Sections]]*2)</f>
        <v>x</v>
      </c>
      <c r="BP885" s="39">
        <f>IF(Table2[[#This Row],[Punching]]="x","x",Table2[Total Sections]*2)</f>
        <v>2</v>
      </c>
      <c r="BQ885" s="39">
        <f>IF(Table2[[#This Row],[Pattern]]="Pattern",Table2[Total Sections]*3,Table2[Total Sections]*1.5)</f>
        <v>1.5</v>
      </c>
      <c r="BR885" s="42"/>
      <c r="BS885" s="42">
        <f t="shared" ca="1" si="169"/>
        <v>43469</v>
      </c>
      <c r="BT885" s="42"/>
      <c r="BU885" s="39"/>
      <c r="BV885" s="39" t="str">
        <f>_xlfn.IFNA(VLOOKUP(Table2[[#This Row],[Job-no]],Table4[],16,FALSE),"Ready")</f>
        <v/>
      </c>
      <c r="BW885" s="39" t="str">
        <f>_xlfn.IFNA(VLOOKUP(Table2[[#This Row],[Job-no]],Table4[],21,FALSE),"Ready")</f>
        <v/>
      </c>
      <c r="BX885" s="39" t="b">
        <f>_xlfn.IFNA(VLOOKUP(Table2[[#This Row],[Job-no]],Table4[],10,FALSE),TRUE)</f>
        <v>0</v>
      </c>
      <c r="BY885" s="39" t="str">
        <f>_xlfn.IFNA(VLOOKUP(Table2[[#This Row],[Job-no]],Table4[],22,FALSE),"Ready")</f>
        <v/>
      </c>
      <c r="BZ885" s="120">
        <f t="shared" si="163"/>
        <v>43476</v>
      </c>
      <c r="CA885" s="120" t="str">
        <f ca="1">IF(OR(Table2[[#This Row],[Saw Date]]=TODAY(),Table2[[#This Row],[Saw Date]]=TODAY()+1), Table2[[#This Row],[Saw Date]],IF(Table2[[#This Row],[Extrusion cut double saw]],"Done",""))</f>
        <v/>
      </c>
      <c r="CB885" s="120" t="str">
        <f ca="1">IF(OR(Table2[[#This Row],[Lens Date]]=TODAY(),Table2[[#This Row],[Lens Date]]=TODAY()+1), Table2[[#This Row],[Lens Date]],IF(Table2[[#This Row],[MSLens]]="Done","Done",""))</f>
        <v/>
      </c>
      <c r="CC885" s="120" t="str">
        <f ca="1">IF(OR(Table2[[#This Row],[Milling Date]]=TODAY(),Table2[[#This Row],[Milling Date]]=TODAY()+1), Table2[[#This Row],[Milling Date]],IF(Table2[[#This Row],[CNC Holes]]="Ready","Done",""))</f>
        <v/>
      </c>
      <c r="CD885" s="120" t="str">
        <f ca="1">IF(OR(Table2[[#This Row],[Welding Date]]=TODAY(),Table2[[#This Row],[Welding Date]]=TODAY()+1), Table2[[#This Row],[Welding Date]],IF(Table2[[#This Row],[Welding Corners]]="Ready","Done",""))</f>
        <v/>
      </c>
      <c r="CE885" s="120" t="str">
        <f ca="1">IF(OR(Table2[[#This Row],[Puching Date]]=TODAY(),Table2[[#This Row],[Puching Date]]=TODAY()+1), Table2[[#This Row],[Puching Date]],IF(Table2[[#This Row],[Punch Holes]]="Ready","Done",""))</f>
        <v/>
      </c>
      <c r="CF885" s="120" t="str">
        <f ca="1">IF(OR(Table2[[#This Row],[Housing Date2]]=TODAY(),Table2[[#This Row],[Housing Date2]]=TODAY()+1),Table2[[#This Row],[Housing Date2]],IF(Table2[[#This Row],[Body Assembly]],"Done",""))</f>
        <v/>
      </c>
      <c r="CG885" s="120" t="str">
        <f>_xlfn.IFNA(VLOOKUP(Table2[[#This Row],[Job-no]],Table4[],7,FALSE),"Done")</f>
        <v>Scheduled/Released</v>
      </c>
    </row>
    <row r="886" spans="1:85" x14ac:dyDescent="0.25">
      <c r="A886" s="39" t="str">
        <f>_xlfn.CONCAT(Table2[[#This Row],[Order]],"-",Table2[[#This Row],[Line]])</f>
        <v>77497-2</v>
      </c>
      <c r="B886" s="5">
        <v>43476</v>
      </c>
      <c r="C886" s="8">
        <v>77497</v>
      </c>
      <c r="D886" s="3" t="s">
        <v>3593</v>
      </c>
      <c r="E886" s="8">
        <v>2</v>
      </c>
      <c r="F886" s="8">
        <v>1</v>
      </c>
      <c r="G886" s="3" t="s">
        <v>42</v>
      </c>
      <c r="H886" s="8">
        <v>1</v>
      </c>
      <c r="I886" s="43" t="b">
        <v>0</v>
      </c>
      <c r="J886" s="43" t="b">
        <v>0</v>
      </c>
      <c r="K886" t="s">
        <v>114</v>
      </c>
      <c r="L886" s="43" t="b">
        <v>0</v>
      </c>
      <c r="M886" s="43" t="b">
        <v>0</v>
      </c>
      <c r="N886" s="43" t="b">
        <v>0</v>
      </c>
      <c r="O886" t="s">
        <v>114</v>
      </c>
      <c r="P886" t="s">
        <v>114</v>
      </c>
      <c r="Q886" t="s">
        <v>114</v>
      </c>
      <c r="R886" t="s">
        <v>114</v>
      </c>
      <c r="S886" t="s">
        <v>114</v>
      </c>
      <c r="T886" t="s">
        <v>114</v>
      </c>
      <c r="U886" t="s">
        <v>114</v>
      </c>
      <c r="V886" t="s">
        <v>114</v>
      </c>
      <c r="W886" s="5">
        <v>43473</v>
      </c>
      <c r="X886" s="3" t="s">
        <v>151</v>
      </c>
      <c r="Y886" s="3"/>
      <c r="Z886" s="3" t="s">
        <v>4658</v>
      </c>
      <c r="AA886" s="3" t="s">
        <v>114</v>
      </c>
      <c r="AB886" s="3" t="s">
        <v>74</v>
      </c>
      <c r="AC886" s="8">
        <v>12</v>
      </c>
      <c r="AD886" s="3" t="s">
        <v>5967</v>
      </c>
      <c r="AE886" s="4" t="s">
        <v>5968</v>
      </c>
      <c r="AF886" s="3"/>
      <c r="AG886" s="3" t="s">
        <v>114</v>
      </c>
      <c r="AH886" s="8">
        <v>2</v>
      </c>
      <c r="AI886" s="3" t="s">
        <v>180</v>
      </c>
      <c r="AJ886" t="s">
        <v>114</v>
      </c>
      <c r="AK886" t="s">
        <v>114</v>
      </c>
      <c r="AL886" s="43" t="b">
        <v>0</v>
      </c>
      <c r="AM886" s="3"/>
      <c r="AN886" s="3"/>
      <c r="AO886" s="43" t="b">
        <v>0</v>
      </c>
      <c r="AP886" s="3" t="b">
        <v>0</v>
      </c>
      <c r="AQ886" s="3">
        <f>VLOOKUP(Table2[[#This Row],[Job-no]],Table3[],26,FALSE)</f>
        <v>819</v>
      </c>
      <c r="AR886" t="str">
        <f t="shared" si="159"/>
        <v>BBPRLED</v>
      </c>
      <c r="AS886" t="str">
        <f>VLOOKUP(AR886,Table1[],4,0)</f>
        <v>recessed</v>
      </c>
      <c r="AT886">
        <f>IF(BD886&gt;0,"Pattern",VLOOKUP(AR886,Table1[],5,0))</f>
        <v>0</v>
      </c>
      <c r="AU886" s="34">
        <f>IF(AT886="Pattern",WORKDAY(Table2[[#This Row],[Scheduled Ship Date]],-10),WORKDAY(Table2[[#This Row],[Scheduled Ship Date]],-4))</f>
        <v>43472</v>
      </c>
      <c r="AV886" s="39">
        <f>IF(Table2[[#This Row],[Extrusion cut double saw]]=TRUE,IF(O886="ToDo",IF(AT886="Pattern",Table2[[#This Row],[Total Sections]]*0.4,Table2[[#This Row],[Total Sections]]*0.12),0),IF(AT886="Pattern",Table2[[#This Row],[Total Sections]]*4,Table2[[#This Row],[Total Sections]]*1.2))</f>
        <v>2.4</v>
      </c>
      <c r="AW886" s="42">
        <f t="shared" ca="1" si="171"/>
        <v>43469</v>
      </c>
      <c r="AX886" s="42">
        <f>IF(AT886="Pattern",Table2[[#This Row],[Scheduled Ship Date]]-2,Table2[[#This Row],[Scheduled Ship Date]]-3)</f>
        <v>43473</v>
      </c>
      <c r="AY886" s="39">
        <f>IF(Table2[[#This Row],[Pattern]]="Pattern",Table2[[#This Row],[Total Sections]]*4.82,Table2[[#This Row],[Total Sections]]*0.5)</f>
        <v>1</v>
      </c>
      <c r="AZ886" s="42">
        <f t="shared" ca="1" si="170"/>
        <v>43469</v>
      </c>
      <c r="BA886" s="39">
        <f>((Table2[Total Sections]/Table2[Open Qty])-1)*Table2[Open Qty]*12.96</f>
        <v>12.96</v>
      </c>
      <c r="BB886" s="39"/>
      <c r="BC886" s="39" t="str">
        <f t="shared" si="160"/>
        <v>BBPRLED-500-90-35-RG3-12' 9"-W-UNV-DP-1-TG9</v>
      </c>
      <c r="BD886" s="39">
        <f t="shared" si="161"/>
        <v>0</v>
      </c>
      <c r="BE886" s="39" t="b">
        <f>_xlfn.IFNA(VLOOKUP(Table2[[#This Row],[Job-no]],Table4[],9,FALSE),TRUE)</f>
        <v>0</v>
      </c>
      <c r="BF886" s="39"/>
      <c r="BG886" s="39" t="b">
        <f>_xlfn.IFNA(VLOOKUP(Table2[[#This Row],[Job-no]],Table4[],14,FALSE),TRUE)</f>
        <v>0</v>
      </c>
      <c r="BH886" s="39" t="str">
        <f>_xlfn.IFNA(VLOOKUP(Table2[[#This Row],[Job-no]],Table4[],11,FALSE),"Done")</f>
        <v/>
      </c>
      <c r="BI886" s="39">
        <f>IF(Table2[[#This Row],[Pattern]]="Pattern",VLOOKUP(Table2[[#This Row],[Product Code]],'Routing data'!$A$2:$W$470,13,FALSE),VLOOKUP(Table2[[#This Row],[Product Code]],'Routing data'!$A$2:$W$470,3,FALSE))</f>
        <v>0</v>
      </c>
      <c r="BJ886" s="39">
        <f>IF(Table2[[#This Row],[Pattern]]="Pattern",VLOOKUP(Table2[[#This Row],[Product Code]],'Routing data'!$A$2:$W$470,14,FALSE),VLOOKUP(Table2[[#This Row],[Product Code]],'Routing data'!$A$2:$W$470,4,FALSE))</f>
        <v>3</v>
      </c>
      <c r="BK886" s="39">
        <f>VLOOKUP(Table2[[#This Row],[Product Code]],'Routing data'!A$4:W$524,16,FALSE)</f>
        <v>0</v>
      </c>
      <c r="BL886" s="42" t="str">
        <f>IF(Table2[[#This Row],[Milling Required]]=0,"x",IF(AT886="Pattern",B886-10,B886-4))</f>
        <v>x</v>
      </c>
      <c r="BM886" s="42">
        <f>IF(Table2[[#This Row],[Punching Required]]=0,"x",IF(AT886="Pattern",B886-8,B886-2))</f>
        <v>43474</v>
      </c>
      <c r="BN886" s="42">
        <f t="shared" si="162"/>
        <v>43473</v>
      </c>
      <c r="BO886" s="39" t="str">
        <f>IF(Table2[[#This Row],[Milling]]="x","x",Table2[[#This Row],[Total Sections]]*2)</f>
        <v>x</v>
      </c>
      <c r="BP886" s="39">
        <f>IF(Table2[[#This Row],[Punching]]="x","x",Table2[Total Sections]*2)</f>
        <v>4</v>
      </c>
      <c r="BQ886" s="39">
        <f>IF(Table2[[#This Row],[Pattern]]="Pattern",Table2[Total Sections]*3,Table2[Total Sections]*1.5)</f>
        <v>3</v>
      </c>
      <c r="BR886" s="42"/>
      <c r="BS886" s="42">
        <f t="shared" ca="1" si="169"/>
        <v>43469</v>
      </c>
      <c r="BT886" s="39"/>
      <c r="BU886" s="39"/>
      <c r="BV886" s="39" t="str">
        <f>_xlfn.IFNA(VLOOKUP(Table2[[#This Row],[Job-no]],Table4[],16,FALSE),"Ready")</f>
        <v/>
      </c>
      <c r="BW886" s="39" t="str">
        <f>_xlfn.IFNA(VLOOKUP(Table2[[#This Row],[Job-no]],Table4[],21,FALSE),"Ready")</f>
        <v/>
      </c>
      <c r="BX886" s="39" t="b">
        <f>_xlfn.IFNA(VLOOKUP(Table2[[#This Row],[Job-no]],Table4[],10,FALSE),TRUE)</f>
        <v>0</v>
      </c>
      <c r="BY886" s="39" t="str">
        <f>_xlfn.IFNA(VLOOKUP(Table2[[#This Row],[Job-no]],Table4[],22,FALSE),"Ready")</f>
        <v/>
      </c>
      <c r="BZ886" s="120">
        <f t="shared" si="163"/>
        <v>43476</v>
      </c>
      <c r="CA886" s="120" t="str">
        <f ca="1">IF(OR(Table2[[#This Row],[Saw Date]]=TODAY(),Table2[[#This Row],[Saw Date]]=TODAY()+1), Table2[[#This Row],[Saw Date]],IF(Table2[[#This Row],[Extrusion cut double saw]],"Done",""))</f>
        <v/>
      </c>
      <c r="CB886" s="120" t="str">
        <f ca="1">IF(OR(Table2[[#This Row],[Lens Date]]=TODAY(),Table2[[#This Row],[Lens Date]]=TODAY()+1), Table2[[#This Row],[Lens Date]],IF(Table2[[#This Row],[MSLens]]="Done","Done",""))</f>
        <v/>
      </c>
      <c r="CC886" s="120" t="str">
        <f ca="1">IF(OR(Table2[[#This Row],[Milling Date]]=TODAY(),Table2[[#This Row],[Milling Date]]=TODAY()+1), Table2[[#This Row],[Milling Date]],IF(Table2[[#This Row],[CNC Holes]]="Ready","Done",""))</f>
        <v/>
      </c>
      <c r="CD886" s="120" t="str">
        <f ca="1">IF(OR(Table2[[#This Row],[Welding Date]]=TODAY(),Table2[[#This Row],[Welding Date]]=TODAY()+1), Table2[[#This Row],[Welding Date]],IF(Table2[[#This Row],[Welding Corners]]="Ready","Done",""))</f>
        <v/>
      </c>
      <c r="CE886" s="120" t="str">
        <f ca="1">IF(OR(Table2[[#This Row],[Puching Date]]=TODAY(),Table2[[#This Row],[Puching Date]]=TODAY()+1), Table2[[#This Row],[Puching Date]],IF(Table2[[#This Row],[Punch Holes]]="Ready","Done",""))</f>
        <v/>
      </c>
      <c r="CF886" s="120" t="str">
        <f ca="1">IF(OR(Table2[[#This Row],[Housing Date2]]=TODAY(),Table2[[#This Row],[Housing Date2]]=TODAY()+1),Table2[[#This Row],[Housing Date2]],IF(Table2[[#This Row],[Body Assembly]],"Done",""))</f>
        <v/>
      </c>
      <c r="CG886" s="120" t="str">
        <f>_xlfn.IFNA(VLOOKUP(Table2[[#This Row],[Job-no]],Table4[],7,FALSE),"Done")</f>
        <v>Scheduled/Released</v>
      </c>
    </row>
    <row r="887" spans="1:85" x14ac:dyDescent="0.25">
      <c r="A887" s="39" t="str">
        <f>_xlfn.CONCAT(Table2[[#This Row],[Order]],"-",Table2[[#This Row],[Line]])</f>
        <v>77497-3</v>
      </c>
      <c r="B887" s="5">
        <v>43476</v>
      </c>
      <c r="C887" s="8">
        <v>77497</v>
      </c>
      <c r="D887" s="3" t="s">
        <v>3595</v>
      </c>
      <c r="E887" s="8">
        <v>3</v>
      </c>
      <c r="F887" s="8">
        <v>1</v>
      </c>
      <c r="G887" s="3" t="s">
        <v>42</v>
      </c>
      <c r="H887" s="8">
        <v>1</v>
      </c>
      <c r="I887" s="43" t="b">
        <v>0</v>
      </c>
      <c r="J887" s="43" t="b">
        <v>0</v>
      </c>
      <c r="K887" t="s">
        <v>114</v>
      </c>
      <c r="L887" s="43" t="b">
        <v>0</v>
      </c>
      <c r="M887" s="43" t="b">
        <v>0</v>
      </c>
      <c r="N887" s="43" t="b">
        <v>0</v>
      </c>
      <c r="O887" t="s">
        <v>114</v>
      </c>
      <c r="P887" t="s">
        <v>114</v>
      </c>
      <c r="Q887" t="s">
        <v>114</v>
      </c>
      <c r="R887" t="s">
        <v>114</v>
      </c>
      <c r="S887" t="s">
        <v>114</v>
      </c>
      <c r="T887" t="s">
        <v>114</v>
      </c>
      <c r="U887" t="s">
        <v>114</v>
      </c>
      <c r="V887" t="s">
        <v>114</v>
      </c>
      <c r="W887" s="5">
        <v>43473</v>
      </c>
      <c r="X887" s="3" t="s">
        <v>151</v>
      </c>
      <c r="Y887" s="3"/>
      <c r="Z887" s="3" t="s">
        <v>4659</v>
      </c>
      <c r="AA887" s="3" t="s">
        <v>114</v>
      </c>
      <c r="AB887" s="3" t="s">
        <v>74</v>
      </c>
      <c r="AC887" s="8">
        <v>12</v>
      </c>
      <c r="AD887" s="3" t="s">
        <v>5967</v>
      </c>
      <c r="AE887" s="4" t="s">
        <v>5968</v>
      </c>
      <c r="AF887" s="3"/>
      <c r="AG887" s="3" t="s">
        <v>114</v>
      </c>
      <c r="AH887" s="8">
        <v>2</v>
      </c>
      <c r="AI887" s="3" t="s">
        <v>180</v>
      </c>
      <c r="AJ887" t="s">
        <v>114</v>
      </c>
      <c r="AK887" t="s">
        <v>114</v>
      </c>
      <c r="AL887" s="43" t="b">
        <v>0</v>
      </c>
      <c r="AM887" s="3"/>
      <c r="AN887" s="3"/>
      <c r="AO887" s="43" t="b">
        <v>0</v>
      </c>
      <c r="AP887" s="3" t="b">
        <v>0</v>
      </c>
      <c r="AQ887" s="3">
        <f>VLOOKUP(Table2[[#This Row],[Job-no]],Table3[],26,FALSE)</f>
        <v>882</v>
      </c>
      <c r="AR887" t="str">
        <f t="shared" si="159"/>
        <v>BBPRLED</v>
      </c>
      <c r="AS887" t="str">
        <f>VLOOKUP(AR887,Table1[],4,0)</f>
        <v>recessed</v>
      </c>
      <c r="AT887">
        <f>IF(BD887&gt;0,"Pattern",VLOOKUP(AR887,Table1[],5,0))</f>
        <v>0</v>
      </c>
      <c r="AU887" s="34">
        <f>IF(AT887="Pattern",WORKDAY(Table2[[#This Row],[Scheduled Ship Date]],-10),WORKDAY(Table2[[#This Row],[Scheduled Ship Date]],-4))</f>
        <v>43472</v>
      </c>
      <c r="AV887" s="39">
        <f>IF(Table2[[#This Row],[Extrusion cut double saw]]=TRUE,IF(O887="ToDo",IF(AT887="Pattern",Table2[[#This Row],[Total Sections]]*0.4,Table2[[#This Row],[Total Sections]]*0.12),0),IF(AT887="Pattern",Table2[[#This Row],[Total Sections]]*4,Table2[[#This Row],[Total Sections]]*1.2))</f>
        <v>2.4</v>
      </c>
      <c r="AW887" s="42">
        <f t="shared" ca="1" si="171"/>
        <v>43469</v>
      </c>
      <c r="AX887" s="42">
        <f>IF(AT887="Pattern",Table2[[#This Row],[Scheduled Ship Date]]-2,Table2[[#This Row],[Scheduled Ship Date]]-3)</f>
        <v>43473</v>
      </c>
      <c r="AY887" s="39">
        <f>IF(Table2[[#This Row],[Pattern]]="Pattern",Table2[[#This Row],[Total Sections]]*4.82,Table2[[#This Row],[Total Sections]]*0.5)</f>
        <v>1</v>
      </c>
      <c r="AZ887" s="42">
        <f t="shared" ca="1" si="170"/>
        <v>43469</v>
      </c>
      <c r="BA887" s="39">
        <f>((Table2[Total Sections]/Table2[Open Qty])-1)*Table2[Open Qty]*12.96</f>
        <v>12.96</v>
      </c>
      <c r="BB887" s="39"/>
      <c r="BC887" s="39" t="str">
        <f t="shared" si="160"/>
        <v>BBPRLED-500-90-35-RG3-14' 3"-W-UNV-DP-1-TG9</v>
      </c>
      <c r="BD887" s="39">
        <f t="shared" si="161"/>
        <v>0</v>
      </c>
      <c r="BE887" s="39" t="b">
        <f>_xlfn.IFNA(VLOOKUP(Table2[[#This Row],[Job-no]],Table4[],9,FALSE),TRUE)</f>
        <v>0</v>
      </c>
      <c r="BF887" s="39"/>
      <c r="BG887" s="39" t="b">
        <f>_xlfn.IFNA(VLOOKUP(Table2[[#This Row],[Job-no]],Table4[],14,FALSE),TRUE)</f>
        <v>0</v>
      </c>
      <c r="BH887" s="39" t="str">
        <f>_xlfn.IFNA(VLOOKUP(Table2[[#This Row],[Job-no]],Table4[],11,FALSE),"Done")</f>
        <v/>
      </c>
      <c r="BI887" s="39">
        <f>IF(Table2[[#This Row],[Pattern]]="Pattern",VLOOKUP(Table2[[#This Row],[Product Code]],'Routing data'!$A$2:$W$470,13,FALSE),VLOOKUP(Table2[[#This Row],[Product Code]],'Routing data'!$A$2:$W$470,3,FALSE))</f>
        <v>0</v>
      </c>
      <c r="BJ887" s="39">
        <f>IF(Table2[[#This Row],[Pattern]]="Pattern",VLOOKUP(Table2[[#This Row],[Product Code]],'Routing data'!$A$2:$W$470,14,FALSE),VLOOKUP(Table2[[#This Row],[Product Code]],'Routing data'!$A$2:$W$470,4,FALSE))</f>
        <v>3</v>
      </c>
      <c r="BK887" s="39">
        <f>VLOOKUP(Table2[[#This Row],[Product Code]],'Routing data'!A$4:W$524,16,FALSE)</f>
        <v>0</v>
      </c>
      <c r="BL887" s="42" t="str">
        <f>IF(Table2[[#This Row],[Milling Required]]=0,"x",IF(AT887="Pattern",B887-10,B887-4))</f>
        <v>x</v>
      </c>
      <c r="BM887" s="42">
        <f>IF(Table2[[#This Row],[Punching Required]]=0,"x",IF(AT887="Pattern",B887-8,B887-2))</f>
        <v>43474</v>
      </c>
      <c r="BN887" s="42">
        <f t="shared" si="162"/>
        <v>43473</v>
      </c>
      <c r="BO887" s="39" t="str">
        <f>IF(Table2[[#This Row],[Milling]]="x","x",Table2[[#This Row],[Total Sections]]*2)</f>
        <v>x</v>
      </c>
      <c r="BP887" s="39">
        <f>IF(Table2[[#This Row],[Punching]]="x","x",Table2[Total Sections]*2)</f>
        <v>4</v>
      </c>
      <c r="BQ887" s="39">
        <f>IF(Table2[[#This Row],[Pattern]]="Pattern",Table2[Total Sections]*3,Table2[Total Sections]*1.5)</f>
        <v>3</v>
      </c>
      <c r="BR887" s="39"/>
      <c r="BS887" s="42">
        <f t="shared" ca="1" si="169"/>
        <v>43469</v>
      </c>
      <c r="BT887" s="39"/>
      <c r="BU887" s="39"/>
      <c r="BV887" s="39" t="str">
        <f>_xlfn.IFNA(VLOOKUP(Table2[[#This Row],[Job-no]],Table4[],16,FALSE),"Ready")</f>
        <v/>
      </c>
      <c r="BW887" s="39" t="str">
        <f>_xlfn.IFNA(VLOOKUP(Table2[[#This Row],[Job-no]],Table4[],21,FALSE),"Ready")</f>
        <v/>
      </c>
      <c r="BX887" s="39" t="b">
        <f>_xlfn.IFNA(VLOOKUP(Table2[[#This Row],[Job-no]],Table4[],10,FALSE),TRUE)</f>
        <v>0</v>
      </c>
      <c r="BY887" s="39" t="str">
        <f>_xlfn.IFNA(VLOOKUP(Table2[[#This Row],[Job-no]],Table4[],22,FALSE),"Ready")</f>
        <v/>
      </c>
      <c r="BZ887" s="120">
        <f t="shared" si="163"/>
        <v>43476</v>
      </c>
      <c r="CA887" s="120" t="str">
        <f ca="1">IF(OR(Table2[[#This Row],[Saw Date]]=TODAY(),Table2[[#This Row],[Saw Date]]=TODAY()+1), Table2[[#This Row],[Saw Date]],IF(Table2[[#This Row],[Extrusion cut double saw]],"Done",""))</f>
        <v/>
      </c>
      <c r="CB887" s="120" t="str">
        <f ca="1">IF(OR(Table2[[#This Row],[Lens Date]]=TODAY(),Table2[[#This Row],[Lens Date]]=TODAY()+1), Table2[[#This Row],[Lens Date]],IF(Table2[[#This Row],[MSLens]]="Done","Done",""))</f>
        <v/>
      </c>
      <c r="CC887" s="120" t="str">
        <f ca="1">IF(OR(Table2[[#This Row],[Milling Date]]=TODAY(),Table2[[#This Row],[Milling Date]]=TODAY()+1), Table2[[#This Row],[Milling Date]],IF(Table2[[#This Row],[CNC Holes]]="Ready","Done",""))</f>
        <v/>
      </c>
      <c r="CD887" s="120" t="str">
        <f ca="1">IF(OR(Table2[[#This Row],[Welding Date]]=TODAY(),Table2[[#This Row],[Welding Date]]=TODAY()+1), Table2[[#This Row],[Welding Date]],IF(Table2[[#This Row],[Welding Corners]]="Ready","Done",""))</f>
        <v/>
      </c>
      <c r="CE887" s="120" t="str">
        <f ca="1">IF(OR(Table2[[#This Row],[Puching Date]]=TODAY(),Table2[[#This Row],[Puching Date]]=TODAY()+1), Table2[[#This Row],[Puching Date]],IF(Table2[[#This Row],[Punch Holes]]="Ready","Done",""))</f>
        <v/>
      </c>
      <c r="CF887" s="120" t="str">
        <f ca="1">IF(OR(Table2[[#This Row],[Housing Date2]]=TODAY(),Table2[[#This Row],[Housing Date2]]=TODAY()+1),Table2[[#This Row],[Housing Date2]],IF(Table2[[#This Row],[Body Assembly]],"Done",""))</f>
        <v/>
      </c>
      <c r="CG887" s="120" t="str">
        <f>_xlfn.IFNA(VLOOKUP(Table2[[#This Row],[Job-no]],Table4[],7,FALSE),"Done")</f>
        <v>Scheduled/Released</v>
      </c>
    </row>
    <row r="888" spans="1:85" x14ac:dyDescent="0.25">
      <c r="A888" s="39" t="str">
        <f>_xlfn.CONCAT(Table2[[#This Row],[Order]],"-",Table2[[#This Row],[Line]])</f>
        <v>77497-4</v>
      </c>
      <c r="B888" s="5">
        <v>43476</v>
      </c>
      <c r="C888" s="8">
        <v>77497</v>
      </c>
      <c r="D888" s="3" t="s">
        <v>3597</v>
      </c>
      <c r="E888" s="8">
        <v>4</v>
      </c>
      <c r="F888" s="8">
        <v>1</v>
      </c>
      <c r="G888" s="3" t="s">
        <v>42</v>
      </c>
      <c r="H888" s="8">
        <v>1</v>
      </c>
      <c r="I888" s="43" t="b">
        <v>0</v>
      </c>
      <c r="J888" s="43" t="b">
        <v>0</v>
      </c>
      <c r="K888" t="s">
        <v>114</v>
      </c>
      <c r="L888" s="43" t="b">
        <v>0</v>
      </c>
      <c r="M888" s="43" t="b">
        <v>0</v>
      </c>
      <c r="N888" s="43" t="b">
        <v>0</v>
      </c>
      <c r="O888" t="s">
        <v>114</v>
      </c>
      <c r="P888" t="s">
        <v>114</v>
      </c>
      <c r="Q888" t="s">
        <v>114</v>
      </c>
      <c r="R888" t="s">
        <v>114</v>
      </c>
      <c r="S888" t="s">
        <v>114</v>
      </c>
      <c r="T888" t="s">
        <v>114</v>
      </c>
      <c r="U888" t="s">
        <v>114</v>
      </c>
      <c r="V888" t="s">
        <v>114</v>
      </c>
      <c r="W888" s="5">
        <v>43473</v>
      </c>
      <c r="X888" s="3" t="s">
        <v>151</v>
      </c>
      <c r="Y888" s="3"/>
      <c r="Z888" s="3" t="s">
        <v>4660</v>
      </c>
      <c r="AA888" s="3" t="s">
        <v>114</v>
      </c>
      <c r="AB888" s="3" t="s">
        <v>74</v>
      </c>
      <c r="AC888" s="8">
        <v>12</v>
      </c>
      <c r="AD888" s="3" t="s">
        <v>5967</v>
      </c>
      <c r="AE888" s="4" t="s">
        <v>5968</v>
      </c>
      <c r="AF888" s="3"/>
      <c r="AG888" s="3" t="s">
        <v>114</v>
      </c>
      <c r="AH888" s="8">
        <v>2</v>
      </c>
      <c r="AI888" s="3" t="s">
        <v>180</v>
      </c>
      <c r="AJ888" t="s">
        <v>114</v>
      </c>
      <c r="AK888" t="s">
        <v>114</v>
      </c>
      <c r="AL888" s="43" t="b">
        <v>0</v>
      </c>
      <c r="AM888" s="3"/>
      <c r="AN888" s="3"/>
      <c r="AO888" s="43" t="b">
        <v>0</v>
      </c>
      <c r="AP888" s="3" t="b">
        <v>0</v>
      </c>
      <c r="AQ888" s="3">
        <f>VLOOKUP(Table2[[#This Row],[Job-no]],Table3[],26,FALSE)</f>
        <v>969</v>
      </c>
      <c r="AR888" t="str">
        <f t="shared" si="159"/>
        <v>BBPRLED</v>
      </c>
      <c r="AS888" t="str">
        <f>VLOOKUP(AR888,Table1[],4,0)</f>
        <v>recessed</v>
      </c>
      <c r="AT888">
        <f>IF(BD888&gt;0,"Pattern",VLOOKUP(AR888,Table1[],5,0))</f>
        <v>0</v>
      </c>
      <c r="AU888" s="34">
        <f>IF(AT888="Pattern",WORKDAY(Table2[[#This Row],[Scheduled Ship Date]],-10),WORKDAY(Table2[[#This Row],[Scheduled Ship Date]],-4))</f>
        <v>43472</v>
      </c>
      <c r="AV888" s="39">
        <f>IF(Table2[[#This Row],[Extrusion cut double saw]]=TRUE,IF(O888="ToDo",IF(AT888="Pattern",Table2[[#This Row],[Total Sections]]*0.4,Table2[[#This Row],[Total Sections]]*0.12),0),IF(AT888="Pattern",Table2[[#This Row],[Total Sections]]*4,Table2[[#This Row],[Total Sections]]*1.2))</f>
        <v>2.4</v>
      </c>
      <c r="AW888" s="42">
        <f t="shared" ca="1" si="171"/>
        <v>43469</v>
      </c>
      <c r="AX888" s="42">
        <f>IF(AT888="Pattern",Table2[[#This Row],[Scheduled Ship Date]]-2,Table2[[#This Row],[Scheduled Ship Date]]-3)</f>
        <v>43473</v>
      </c>
      <c r="AY888" s="39">
        <f>IF(Table2[[#This Row],[Pattern]]="Pattern",Table2[[#This Row],[Total Sections]]*4.82,Table2[[#This Row],[Total Sections]]*0.5)</f>
        <v>1</v>
      </c>
      <c r="AZ888" s="42">
        <f t="shared" ca="1" si="170"/>
        <v>43469</v>
      </c>
      <c r="BA888" s="39">
        <f>((Table2[Total Sections]/Table2[Open Qty])-1)*Table2[Open Qty]*12.96</f>
        <v>12.96</v>
      </c>
      <c r="BB888" s="39"/>
      <c r="BC888" s="39" t="str">
        <f t="shared" si="160"/>
        <v>BBPRLED-500-90-35-RG3-13' 6"-W-UNV-DP-1-TG9</v>
      </c>
      <c r="BD888" s="39">
        <f t="shared" si="161"/>
        <v>0</v>
      </c>
      <c r="BE888" s="39" t="b">
        <f>_xlfn.IFNA(VLOOKUP(Table2[[#This Row],[Job-no]],Table4[],9,FALSE),TRUE)</f>
        <v>0</v>
      </c>
      <c r="BF888" s="39"/>
      <c r="BG888" s="39" t="b">
        <f>_xlfn.IFNA(VLOOKUP(Table2[[#This Row],[Job-no]],Table4[],14,FALSE),TRUE)</f>
        <v>0</v>
      </c>
      <c r="BH888" s="39" t="str">
        <f>_xlfn.IFNA(VLOOKUP(Table2[[#This Row],[Job-no]],Table4[],11,FALSE),"Done")</f>
        <v/>
      </c>
      <c r="BI888" s="39">
        <f>IF(Table2[[#This Row],[Pattern]]="Pattern",VLOOKUP(Table2[[#This Row],[Product Code]],'Routing data'!$A$2:$W$470,13,FALSE),VLOOKUP(Table2[[#This Row],[Product Code]],'Routing data'!$A$2:$W$470,3,FALSE))</f>
        <v>0</v>
      </c>
      <c r="BJ888" s="39">
        <f>IF(Table2[[#This Row],[Pattern]]="Pattern",VLOOKUP(Table2[[#This Row],[Product Code]],'Routing data'!$A$2:$W$470,14,FALSE),VLOOKUP(Table2[[#This Row],[Product Code]],'Routing data'!$A$2:$W$470,4,FALSE))</f>
        <v>3</v>
      </c>
      <c r="BK888" s="39">
        <f>VLOOKUP(Table2[[#This Row],[Product Code]],'Routing data'!A$4:W$524,16,FALSE)</f>
        <v>0</v>
      </c>
      <c r="BL888" s="42" t="str">
        <f>IF(Table2[[#This Row],[Milling Required]]=0,"x",IF(AT888="Pattern",B888-10,B888-4))</f>
        <v>x</v>
      </c>
      <c r="BM888" s="42">
        <f>IF(Table2[[#This Row],[Punching Required]]=0,"x",IF(AT888="Pattern",B888-8,B888-2))</f>
        <v>43474</v>
      </c>
      <c r="BN888" s="42">
        <f t="shared" si="162"/>
        <v>43473</v>
      </c>
      <c r="BO888" s="39" t="str">
        <f>IF(Table2[[#This Row],[Milling]]="x","x",Table2[[#This Row],[Total Sections]]*2)</f>
        <v>x</v>
      </c>
      <c r="BP888" s="39">
        <f>IF(Table2[[#This Row],[Punching]]="x","x",Table2[Total Sections]*2)</f>
        <v>4</v>
      </c>
      <c r="BQ888" s="39">
        <f>IF(Table2[[#This Row],[Pattern]]="Pattern",Table2[Total Sections]*3,Table2[Total Sections]*1.5)</f>
        <v>3</v>
      </c>
      <c r="BR888" s="42"/>
      <c r="BS888" s="42">
        <f t="shared" ca="1" si="169"/>
        <v>43469</v>
      </c>
      <c r="BT888" s="39"/>
      <c r="BU888" s="39"/>
      <c r="BV888" s="39" t="str">
        <f>_xlfn.IFNA(VLOOKUP(Table2[[#This Row],[Job-no]],Table4[],16,FALSE),"Ready")</f>
        <v/>
      </c>
      <c r="BW888" s="39" t="str">
        <f>_xlfn.IFNA(VLOOKUP(Table2[[#This Row],[Job-no]],Table4[],21,FALSE),"Ready")</f>
        <v/>
      </c>
      <c r="BX888" s="39" t="b">
        <f>_xlfn.IFNA(VLOOKUP(Table2[[#This Row],[Job-no]],Table4[],10,FALSE),TRUE)</f>
        <v>0</v>
      </c>
      <c r="BY888" s="39" t="str">
        <f>_xlfn.IFNA(VLOOKUP(Table2[[#This Row],[Job-no]],Table4[],22,FALSE),"Ready")</f>
        <v/>
      </c>
      <c r="BZ888" s="120">
        <f t="shared" si="163"/>
        <v>43476</v>
      </c>
      <c r="CA888" s="120" t="str">
        <f ca="1">IF(OR(Table2[[#This Row],[Saw Date]]=TODAY(),Table2[[#This Row],[Saw Date]]=TODAY()+1), Table2[[#This Row],[Saw Date]],IF(Table2[[#This Row],[Extrusion cut double saw]],"Done",""))</f>
        <v/>
      </c>
      <c r="CB888" s="120" t="str">
        <f ca="1">IF(OR(Table2[[#This Row],[Lens Date]]=TODAY(),Table2[[#This Row],[Lens Date]]=TODAY()+1), Table2[[#This Row],[Lens Date]],IF(Table2[[#This Row],[MSLens]]="Done","Done",""))</f>
        <v/>
      </c>
      <c r="CC888" s="120" t="str">
        <f ca="1">IF(OR(Table2[[#This Row],[Milling Date]]=TODAY(),Table2[[#This Row],[Milling Date]]=TODAY()+1), Table2[[#This Row],[Milling Date]],IF(Table2[[#This Row],[CNC Holes]]="Ready","Done",""))</f>
        <v/>
      </c>
      <c r="CD888" s="120" t="str">
        <f ca="1">IF(OR(Table2[[#This Row],[Welding Date]]=TODAY(),Table2[[#This Row],[Welding Date]]=TODAY()+1), Table2[[#This Row],[Welding Date]],IF(Table2[[#This Row],[Welding Corners]]="Ready","Done",""))</f>
        <v/>
      </c>
      <c r="CE888" s="120" t="str">
        <f ca="1">IF(OR(Table2[[#This Row],[Puching Date]]=TODAY(),Table2[[#This Row],[Puching Date]]=TODAY()+1), Table2[[#This Row],[Puching Date]],IF(Table2[[#This Row],[Punch Holes]]="Ready","Done",""))</f>
        <v/>
      </c>
      <c r="CF888" s="120" t="str">
        <f ca="1">IF(OR(Table2[[#This Row],[Housing Date2]]=TODAY(),Table2[[#This Row],[Housing Date2]]=TODAY()+1),Table2[[#This Row],[Housing Date2]],IF(Table2[[#This Row],[Body Assembly]],"Done",""))</f>
        <v/>
      </c>
      <c r="CG888" s="120" t="str">
        <f>_xlfn.IFNA(VLOOKUP(Table2[[#This Row],[Job-no]],Table4[],7,FALSE),"Done")</f>
        <v>Scheduled/Released</v>
      </c>
    </row>
    <row r="889" spans="1:85" x14ac:dyDescent="0.25">
      <c r="A889" s="39" t="str">
        <f>_xlfn.CONCAT(Table2[[#This Row],[Order]],"-",Table2[[#This Row],[Line]])</f>
        <v>77590-1</v>
      </c>
      <c r="B889" s="5">
        <v>43476</v>
      </c>
      <c r="C889" s="8">
        <v>77590</v>
      </c>
      <c r="D889" s="3" t="s">
        <v>3644</v>
      </c>
      <c r="E889" s="8">
        <v>1</v>
      </c>
      <c r="F889" s="8">
        <v>1</v>
      </c>
      <c r="G889" s="3" t="s">
        <v>42</v>
      </c>
      <c r="H889" s="8">
        <v>6</v>
      </c>
      <c r="I889" s="43" t="b">
        <v>0</v>
      </c>
      <c r="J889" s="43" t="b">
        <v>0</v>
      </c>
      <c r="K889" t="s">
        <v>114</v>
      </c>
      <c r="L889" s="43" t="b">
        <v>0</v>
      </c>
      <c r="M889" s="43" t="b">
        <v>0</v>
      </c>
      <c r="N889" s="43" t="b">
        <v>0</v>
      </c>
      <c r="O889" t="s">
        <v>114</v>
      </c>
      <c r="P889" t="s">
        <v>114</v>
      </c>
      <c r="Q889" t="s">
        <v>114</v>
      </c>
      <c r="R889" t="s">
        <v>114</v>
      </c>
      <c r="S889" t="s">
        <v>114</v>
      </c>
      <c r="T889" t="s">
        <v>114</v>
      </c>
      <c r="U889" t="s">
        <v>114</v>
      </c>
      <c r="V889" t="s">
        <v>114</v>
      </c>
      <c r="W889" s="5">
        <v>43473</v>
      </c>
      <c r="X889" s="3" t="s">
        <v>151</v>
      </c>
      <c r="Y889" s="3"/>
      <c r="Z889" s="3" t="s">
        <v>4640</v>
      </c>
      <c r="AA889" s="3" t="s">
        <v>114</v>
      </c>
      <c r="AB889" s="3" t="s">
        <v>74</v>
      </c>
      <c r="AC889" s="8">
        <v>12</v>
      </c>
      <c r="AD889" s="3" t="s">
        <v>5967</v>
      </c>
      <c r="AE889" s="4" t="s">
        <v>5968</v>
      </c>
      <c r="AF889" s="3"/>
      <c r="AG889" s="3" t="s">
        <v>114</v>
      </c>
      <c r="AH889" s="8">
        <v>6</v>
      </c>
      <c r="AI889" s="3" t="s">
        <v>74</v>
      </c>
      <c r="AJ889" t="s">
        <v>114</v>
      </c>
      <c r="AK889" t="s">
        <v>114</v>
      </c>
      <c r="AL889" s="43" t="b">
        <v>0</v>
      </c>
      <c r="AM889" s="3"/>
      <c r="AN889" s="3"/>
      <c r="AO889" s="43" t="b">
        <v>0</v>
      </c>
      <c r="AP889" s="3" t="b">
        <v>0</v>
      </c>
      <c r="AQ889" s="3">
        <f>VLOOKUP(Table2[[#This Row],[Job-no]],Table3[],26,FALSE)</f>
        <v>1830</v>
      </c>
      <c r="AR889" t="str">
        <f t="shared" si="159"/>
        <v>BBRLED</v>
      </c>
      <c r="AS889" t="str">
        <f>VLOOKUP(AR889,Table1[],4,0)</f>
        <v>recessed</v>
      </c>
      <c r="AT889">
        <f>IF(BD889&gt;0,"Pattern",VLOOKUP(AR889,Table1[],5,0))</f>
        <v>0</v>
      </c>
      <c r="AU889" s="34">
        <f>IF(AT889="Pattern",WORKDAY(Table2[[#This Row],[Scheduled Ship Date]],-10),WORKDAY(Table2[[#This Row],[Scheduled Ship Date]],-4))</f>
        <v>43472</v>
      </c>
      <c r="AV889" s="39">
        <f>IF(Table2[[#This Row],[Extrusion cut double saw]]=TRUE,IF(O889="ToDo",IF(AT889="Pattern",Table2[[#This Row],[Total Sections]]*0.4,Table2[[#This Row],[Total Sections]]*0.12),0),IF(AT889="Pattern",Table2[[#This Row],[Total Sections]]*4,Table2[[#This Row],[Total Sections]]*1.2))</f>
        <v>7.1999999999999993</v>
      </c>
      <c r="AW889" s="42">
        <f t="shared" ca="1" si="171"/>
        <v>43469</v>
      </c>
      <c r="AX889" s="42">
        <f>IF(AT889="Pattern",Table2[[#This Row],[Scheduled Ship Date]]-2,Table2[[#This Row],[Scheduled Ship Date]]-3)</f>
        <v>43473</v>
      </c>
      <c r="AY889" s="39">
        <f>IF(Table2[[#This Row],[Pattern]]="Pattern",Table2[[#This Row],[Total Sections]]*4.82,Table2[[#This Row],[Total Sections]]*0.5)</f>
        <v>3</v>
      </c>
      <c r="AZ889" s="42">
        <f t="shared" ca="1" si="170"/>
        <v>43469</v>
      </c>
      <c r="BA889" s="39">
        <f>((Table2[Total Sections]/Table2[Open Qty])-1)*Table2[Open Qty]*12.96</f>
        <v>0</v>
      </c>
      <c r="BB889" s="39"/>
      <c r="BC889" s="39" t="str">
        <f t="shared" si="160"/>
        <v>BBRLED-750-90-35-FL-4' 0"-W-UNV-DP-1-TB15</v>
      </c>
      <c r="BD889" s="39">
        <f t="shared" si="161"/>
        <v>0</v>
      </c>
      <c r="BE889" s="39" t="b">
        <f>_xlfn.IFNA(VLOOKUP(Table2[[#This Row],[Job-no]],Table4[],9,FALSE),TRUE)</f>
        <v>0</v>
      </c>
      <c r="BF889" s="39"/>
      <c r="BG889" s="39" t="b">
        <f>_xlfn.IFNA(VLOOKUP(Table2[[#This Row],[Job-no]],Table4[],14,FALSE),TRUE)</f>
        <v>0</v>
      </c>
      <c r="BH889" s="39" t="str">
        <f>_xlfn.IFNA(VLOOKUP(Table2[[#This Row],[Job-no]],Table4[],11,FALSE),"Done")</f>
        <v/>
      </c>
      <c r="BI889" s="39">
        <f>IF(Table2[[#This Row],[Pattern]]="Pattern",VLOOKUP(Table2[[#This Row],[Product Code]],'Routing data'!$A$2:$W$470,13,FALSE),VLOOKUP(Table2[[#This Row],[Product Code]],'Routing data'!$A$2:$W$470,3,FALSE))</f>
        <v>0</v>
      </c>
      <c r="BJ889" s="39">
        <f>IF(Table2[[#This Row],[Pattern]]="Pattern",VLOOKUP(Table2[[#This Row],[Product Code]],'Routing data'!$A$2:$W$470,14,FALSE),VLOOKUP(Table2[[#This Row],[Product Code]],'Routing data'!$A$2:$W$470,4,FALSE))</f>
        <v>3</v>
      </c>
      <c r="BK889" s="39">
        <f>VLOOKUP(Table2[[#This Row],[Product Code]],'Routing data'!A$4:W$524,16,FALSE)</f>
        <v>0</v>
      </c>
      <c r="BL889" s="42" t="str">
        <f>IF(Table2[[#This Row],[Milling Required]]=0,"x",IF(AT889="Pattern",B889-10,B889-4))</f>
        <v>x</v>
      </c>
      <c r="BM889" s="39"/>
      <c r="BN889" s="42">
        <f t="shared" si="162"/>
        <v>43473</v>
      </c>
      <c r="BO889" s="39" t="str">
        <f>IF(Table2[[#This Row],[Milling]]="x","x",Table2[[#This Row],[Total Sections]]*2)</f>
        <v>x</v>
      </c>
      <c r="BP889" s="39">
        <f>IF(Table2[[#This Row],[Punching]]="x","x",Table2[Total Sections]*2)</f>
        <v>12</v>
      </c>
      <c r="BQ889" s="39">
        <f>IF(Table2[[#This Row],[Pattern]]="Pattern",Table2[Total Sections]*3,Table2[Total Sections]*1.5)</f>
        <v>9</v>
      </c>
      <c r="BR889" s="39"/>
      <c r="BS889" s="39"/>
      <c r="BT889" s="39"/>
      <c r="BU889" s="39"/>
      <c r="BV889" s="39" t="str">
        <f>_xlfn.IFNA(VLOOKUP(Table2[[#This Row],[Job-no]],Table4[],16,FALSE),"Ready")</f>
        <v/>
      </c>
      <c r="BW889" s="39" t="str">
        <f>_xlfn.IFNA(VLOOKUP(Table2[[#This Row],[Job-no]],Table4[],21,FALSE),"Ready")</f>
        <v/>
      </c>
      <c r="BX889" s="39" t="b">
        <f>_xlfn.IFNA(VLOOKUP(Table2[[#This Row],[Job-no]],Table4[],10,FALSE),TRUE)</f>
        <v>0</v>
      </c>
      <c r="BY889" s="39" t="str">
        <f>_xlfn.IFNA(VLOOKUP(Table2[[#This Row],[Job-no]],Table4[],22,FALSE),"Ready")</f>
        <v/>
      </c>
      <c r="BZ889" s="120">
        <f t="shared" si="163"/>
        <v>43476</v>
      </c>
      <c r="CA889" s="120" t="str">
        <f ca="1">IF(OR(Table2[[#This Row],[Saw Date]]=TODAY(),Table2[[#This Row],[Saw Date]]=TODAY()+1), Table2[[#This Row],[Saw Date]],IF(Table2[[#This Row],[Extrusion cut double saw]],"Done",""))</f>
        <v/>
      </c>
      <c r="CB889" s="120" t="str">
        <f ca="1">IF(OR(Table2[[#This Row],[Lens Date]]=TODAY(),Table2[[#This Row],[Lens Date]]=TODAY()+1), Table2[[#This Row],[Lens Date]],IF(Table2[[#This Row],[MSLens]]="Done","Done",""))</f>
        <v/>
      </c>
      <c r="CC889" s="120" t="str">
        <f ca="1">IF(OR(Table2[[#This Row],[Milling Date]]=TODAY(),Table2[[#This Row],[Milling Date]]=TODAY()+1), Table2[[#This Row],[Milling Date]],IF(Table2[[#This Row],[CNC Holes]]="Ready","Done",""))</f>
        <v/>
      </c>
      <c r="CD889" s="120" t="str">
        <f ca="1">IF(OR(Table2[[#This Row],[Welding Date]]=TODAY(),Table2[[#This Row],[Welding Date]]=TODAY()+1), Table2[[#This Row],[Welding Date]],IF(Table2[[#This Row],[Welding Corners]]="Ready","Done",""))</f>
        <v/>
      </c>
      <c r="CE889" s="120" t="str">
        <f ca="1">IF(OR(Table2[[#This Row],[Puching Date]]=TODAY(),Table2[[#This Row],[Puching Date]]=TODAY()+1), Table2[[#This Row],[Puching Date]],IF(Table2[[#This Row],[Punch Holes]]="Ready","Done",""))</f>
        <v/>
      </c>
      <c r="CF889" s="120" t="str">
        <f ca="1">IF(OR(Table2[[#This Row],[Housing Date2]]=TODAY(),Table2[[#This Row],[Housing Date2]]=TODAY()+1),Table2[[#This Row],[Housing Date2]],IF(Table2[[#This Row],[Body Assembly]],"Done",""))</f>
        <v/>
      </c>
      <c r="CG889" s="120" t="str">
        <f>_xlfn.IFNA(VLOOKUP(Table2[[#This Row],[Job-no]],Table4[],7,FALSE),"Done")</f>
        <v>Scheduled/Released</v>
      </c>
    </row>
    <row r="890" spans="1:85" x14ac:dyDescent="0.25">
      <c r="A890" s="39" t="str">
        <f>_xlfn.CONCAT(Table2[[#This Row],[Order]],"-",Table2[[#This Row],[Line]])</f>
        <v>77645-1</v>
      </c>
      <c r="B890" s="5">
        <v>43476</v>
      </c>
      <c r="C890" s="8">
        <v>77645</v>
      </c>
      <c r="D890" s="3" t="s">
        <v>5266</v>
      </c>
      <c r="E890" s="8">
        <v>1</v>
      </c>
      <c r="F890" s="8">
        <v>1</v>
      </c>
      <c r="G890" s="3" t="s">
        <v>42</v>
      </c>
      <c r="H890" s="8">
        <v>8</v>
      </c>
      <c r="I890" s="43" t="b">
        <v>0</v>
      </c>
      <c r="J890" s="43" t="b">
        <v>0</v>
      </c>
      <c r="K890" t="s">
        <v>114</v>
      </c>
      <c r="L890" s="43" t="b">
        <v>0</v>
      </c>
      <c r="M890" s="43" t="b">
        <v>0</v>
      </c>
      <c r="N890" s="43" t="b">
        <v>0</v>
      </c>
      <c r="O890" t="s">
        <v>114</v>
      </c>
      <c r="P890" t="s">
        <v>114</v>
      </c>
      <c r="Q890" t="s">
        <v>114</v>
      </c>
      <c r="R890" t="s">
        <v>114</v>
      </c>
      <c r="S890" t="s">
        <v>114</v>
      </c>
      <c r="T890" t="s">
        <v>114</v>
      </c>
      <c r="U890" t="s">
        <v>114</v>
      </c>
      <c r="V890" t="s">
        <v>114</v>
      </c>
      <c r="W890" s="5">
        <v>43473</v>
      </c>
      <c r="X890" s="3" t="s">
        <v>114</v>
      </c>
      <c r="Y890" s="3"/>
      <c r="Z890" s="3" t="s">
        <v>39</v>
      </c>
      <c r="AA890" s="3" t="s">
        <v>114</v>
      </c>
      <c r="AB890" s="3" t="s">
        <v>74</v>
      </c>
      <c r="AC890" s="8">
        <v>10</v>
      </c>
      <c r="AD890" s="3" t="s">
        <v>5967</v>
      </c>
      <c r="AE890" s="4" t="s">
        <v>5968</v>
      </c>
      <c r="AF890" s="3"/>
      <c r="AG890" s="3" t="s">
        <v>114</v>
      </c>
      <c r="AH890" s="8">
        <v>8</v>
      </c>
      <c r="AI890" s="3" t="s">
        <v>74</v>
      </c>
      <c r="AJ890" t="s">
        <v>114</v>
      </c>
      <c r="AK890" t="s">
        <v>114</v>
      </c>
      <c r="AL890" s="43" t="b">
        <v>0</v>
      </c>
      <c r="AM890" s="3"/>
      <c r="AN890" s="3"/>
      <c r="AO890" s="43" t="b">
        <v>0</v>
      </c>
      <c r="AP890" s="3" t="b">
        <v>0</v>
      </c>
      <c r="AQ890" s="3">
        <f>VLOOKUP(Table2[[#This Row],[Job-no]],Table3[],26,FALSE)</f>
        <v>1400</v>
      </c>
      <c r="AR890" t="str">
        <f t="shared" si="159"/>
        <v>DIALED</v>
      </c>
      <c r="AS890" t="str">
        <f>VLOOKUP(AR890,Table1[],4,0)</f>
        <v>Grid LED</v>
      </c>
      <c r="AT890">
        <f>IF(BD890&gt;0,"Pattern",VLOOKUP(AR890,Table1[],5,0))</f>
        <v>0</v>
      </c>
      <c r="AU890" s="34">
        <f>IF(AT890="Pattern",WORKDAY(Table2[[#This Row],[Scheduled Ship Date]],-10),WORKDAY(Table2[[#This Row],[Scheduled Ship Date]],-4))</f>
        <v>43472</v>
      </c>
      <c r="AV890" s="39">
        <f>IF(Table2[[#This Row],[Extrusion cut double saw]]=TRUE,IF(O890="ToDo",IF(AT890="Pattern",Table2[[#This Row],[Total Sections]]*0.4,Table2[[#This Row],[Total Sections]]*0.12),0),IF(AT890="Pattern",Table2[[#This Row],[Total Sections]]*4,Table2[[#This Row],[Total Sections]]*1.2))</f>
        <v>9.6</v>
      </c>
      <c r="AW890" s="42"/>
      <c r="AX890" s="42">
        <f>IF(AT890="Pattern",Table2[[#This Row],[Scheduled Ship Date]]-2,Table2[[#This Row],[Scheduled Ship Date]]-3)</f>
        <v>43473</v>
      </c>
      <c r="AY890" s="39">
        <f>IF(Table2[[#This Row],[Pattern]]="Pattern",Table2[[#This Row],[Total Sections]]*4.82,Table2[[#This Row],[Total Sections]]*0.5)</f>
        <v>4</v>
      </c>
      <c r="AZ890" s="42"/>
      <c r="BA890" s="39">
        <f>((Table2[Total Sections]/Table2[Open Qty])-1)*Table2[Open Qty]*12.96</f>
        <v>0</v>
      </c>
      <c r="BB890" s="39"/>
      <c r="BC890" s="39" t="str">
        <f t="shared" si="160"/>
        <v>DIALED-22-4400-80-30-VL-W-UNV-DP-1-TG9-CP</v>
      </c>
      <c r="BD890" s="39">
        <f t="shared" si="161"/>
        <v>0</v>
      </c>
      <c r="BE890" s="39" t="b">
        <f>_xlfn.IFNA(VLOOKUP(Table2[[#This Row],[Job-no]],Table4[],9,FALSE),TRUE)</f>
        <v>0</v>
      </c>
      <c r="BF890" s="39"/>
      <c r="BG890" s="39" t="b">
        <f>_xlfn.IFNA(VLOOKUP(Table2[[#This Row],[Job-no]],Table4[],14,FALSE),TRUE)</f>
        <v>0</v>
      </c>
      <c r="BH890" s="39" t="str">
        <f>_xlfn.IFNA(VLOOKUP(Table2[[#This Row],[Job-no]],Table4[],11,FALSE),"Done")</f>
        <v/>
      </c>
      <c r="BI890" s="39">
        <f>IF(Table2[[#This Row],[Pattern]]="Pattern",VLOOKUP(Table2[[#This Row],[Product Code]],'Routing data'!$A$2:$W$470,13,FALSE),VLOOKUP(Table2[[#This Row],[Product Code]],'Routing data'!$A$2:$W$470,3,FALSE))</f>
        <v>0</v>
      </c>
      <c r="BJ890" s="39">
        <f>IF(Table2[[#This Row],[Pattern]]="Pattern",VLOOKUP(Table2[[#This Row],[Product Code]],'Routing data'!$A$2:$W$470,14,FALSE),VLOOKUP(Table2[[#This Row],[Product Code]],'Routing data'!$A$2:$W$470,4,FALSE))</f>
        <v>0</v>
      </c>
      <c r="BK890" s="39">
        <f>VLOOKUP(Table2[[#This Row],[Product Code]],'Routing data'!A$4:W$524,16,FALSE)</f>
        <v>0</v>
      </c>
      <c r="BL890" s="42" t="str">
        <f>IF(Table2[[#This Row],[Milling Required]]=0,"x",IF(AT890="Pattern",B890-10,B890-4))</f>
        <v>x</v>
      </c>
      <c r="BM890" s="39"/>
      <c r="BN890" s="42">
        <f t="shared" si="162"/>
        <v>43473</v>
      </c>
      <c r="BO890" s="39" t="str">
        <f>IF(Table2[[#This Row],[Milling]]="x","x",Table2[[#This Row],[Total Sections]]*2)</f>
        <v>x</v>
      </c>
      <c r="BP890" s="39">
        <f>IF(Table2[[#This Row],[Punching]]="x","x",Table2[Total Sections]*2)</f>
        <v>16</v>
      </c>
      <c r="BQ890" s="39">
        <f>IF(Table2[[#This Row],[Pattern]]="Pattern",Table2[Total Sections]*3,Table2[Total Sections]*1.5)</f>
        <v>12</v>
      </c>
      <c r="BR890" s="39"/>
      <c r="BS890" s="39"/>
      <c r="BT890" s="39"/>
      <c r="BU890" s="39"/>
      <c r="BV890" s="39" t="str">
        <f>_xlfn.IFNA(VLOOKUP(Table2[[#This Row],[Job-no]],Table4[],16,FALSE),"Ready")</f>
        <v/>
      </c>
      <c r="BW890" s="39" t="str">
        <f>_xlfn.IFNA(VLOOKUP(Table2[[#This Row],[Job-no]],Table4[],21,FALSE),"Ready")</f>
        <v/>
      </c>
      <c r="BX890" s="39" t="b">
        <f>_xlfn.IFNA(VLOOKUP(Table2[[#This Row],[Job-no]],Table4[],10,FALSE),TRUE)</f>
        <v>0</v>
      </c>
      <c r="BY890" s="39" t="str">
        <f>_xlfn.IFNA(VLOOKUP(Table2[[#This Row],[Job-no]],Table4[],22,FALSE),"Ready")</f>
        <v/>
      </c>
      <c r="BZ890" s="120">
        <f t="shared" si="163"/>
        <v>43476</v>
      </c>
      <c r="CA890" s="120" t="str">
        <f ca="1">IF(OR(Table2[[#This Row],[Saw Date]]=TODAY(),Table2[[#This Row],[Saw Date]]=TODAY()+1), Table2[[#This Row],[Saw Date]],IF(Table2[[#This Row],[Extrusion cut double saw]],"Done",""))</f>
        <v/>
      </c>
      <c r="CB890" s="120" t="str">
        <f ca="1">IF(OR(Table2[[#This Row],[Lens Date]]=TODAY(),Table2[[#This Row],[Lens Date]]=TODAY()+1), Table2[[#This Row],[Lens Date]],IF(Table2[[#This Row],[MSLens]]="Done","Done",""))</f>
        <v/>
      </c>
      <c r="CC890" s="120" t="str">
        <f ca="1">IF(OR(Table2[[#This Row],[Milling Date]]=TODAY(),Table2[[#This Row],[Milling Date]]=TODAY()+1), Table2[[#This Row],[Milling Date]],IF(Table2[[#This Row],[CNC Holes]]="Ready","Done",""))</f>
        <v/>
      </c>
      <c r="CD890" s="120" t="str">
        <f ca="1">IF(OR(Table2[[#This Row],[Welding Date]]=TODAY(),Table2[[#This Row],[Welding Date]]=TODAY()+1), Table2[[#This Row],[Welding Date]],IF(Table2[[#This Row],[Welding Corners]]="Ready","Done",""))</f>
        <v/>
      </c>
      <c r="CE890" s="120" t="str">
        <f ca="1">IF(OR(Table2[[#This Row],[Puching Date]]=TODAY(),Table2[[#This Row],[Puching Date]]=TODAY()+1), Table2[[#This Row],[Puching Date]],IF(Table2[[#This Row],[Punch Holes]]="Ready","Done",""))</f>
        <v/>
      </c>
      <c r="CF890" s="120" t="str">
        <f ca="1">IF(OR(Table2[[#This Row],[Housing Date2]]=TODAY(),Table2[[#This Row],[Housing Date2]]=TODAY()+1),Table2[[#This Row],[Housing Date2]],IF(Table2[[#This Row],[Body Assembly]],"Done",""))</f>
        <v/>
      </c>
      <c r="CG890" s="120" t="str">
        <f>_xlfn.IFNA(VLOOKUP(Table2[[#This Row],[Job-no]],Table4[],7,FALSE),"Done")</f>
        <v>Scheduled/Released</v>
      </c>
    </row>
    <row r="891" spans="1:85" x14ac:dyDescent="0.25">
      <c r="A891" t="str">
        <f>_xlfn.CONCAT(Table2[[#This Row],[Order]],"-",Table2[[#This Row],[Line]])</f>
        <v>77645-2</v>
      </c>
      <c r="B891" s="5">
        <v>43476</v>
      </c>
      <c r="C891" s="8">
        <v>77645</v>
      </c>
      <c r="D891" s="3" t="s">
        <v>5268</v>
      </c>
      <c r="E891" s="8">
        <v>2</v>
      </c>
      <c r="F891" s="8">
        <v>1</v>
      </c>
      <c r="G891" s="3" t="s">
        <v>42</v>
      </c>
      <c r="H891" s="8">
        <v>22</v>
      </c>
      <c r="I891" s="43" t="b">
        <v>0</v>
      </c>
      <c r="J891" s="43" t="b">
        <v>0</v>
      </c>
      <c r="K891" t="s">
        <v>114</v>
      </c>
      <c r="L891" s="43" t="b">
        <v>0</v>
      </c>
      <c r="M891" s="43" t="b">
        <v>0</v>
      </c>
      <c r="N891" s="43" t="b">
        <v>0</v>
      </c>
      <c r="O891" t="s">
        <v>114</v>
      </c>
      <c r="P891" t="s">
        <v>114</v>
      </c>
      <c r="Q891" t="s">
        <v>114</v>
      </c>
      <c r="R891" t="s">
        <v>114</v>
      </c>
      <c r="S891" t="s">
        <v>114</v>
      </c>
      <c r="T891" t="s">
        <v>114</v>
      </c>
      <c r="U891" t="s">
        <v>114</v>
      </c>
      <c r="V891" t="s">
        <v>114</v>
      </c>
      <c r="W891" s="5">
        <v>43473</v>
      </c>
      <c r="X891" s="3" t="s">
        <v>114</v>
      </c>
      <c r="Y891" s="3"/>
      <c r="Z891" s="3" t="s">
        <v>5269</v>
      </c>
      <c r="AA891" s="3" t="s">
        <v>114</v>
      </c>
      <c r="AB891" s="3" t="s">
        <v>74</v>
      </c>
      <c r="AC891" s="8">
        <v>10</v>
      </c>
      <c r="AD891" s="3" t="s">
        <v>5967</v>
      </c>
      <c r="AE891" s="4" t="s">
        <v>5968</v>
      </c>
      <c r="AF891" s="3"/>
      <c r="AG891" s="3" t="s">
        <v>114</v>
      </c>
      <c r="AH891" s="8">
        <v>22</v>
      </c>
      <c r="AI891" s="3" t="s">
        <v>74</v>
      </c>
      <c r="AJ891" t="s">
        <v>114</v>
      </c>
      <c r="AK891" t="s">
        <v>114</v>
      </c>
      <c r="AL891" s="43" t="b">
        <v>0</v>
      </c>
      <c r="AM891" s="3"/>
      <c r="AN891" s="3"/>
      <c r="AO891" s="43" t="b">
        <v>0</v>
      </c>
      <c r="AP891" s="3" t="b">
        <v>0</v>
      </c>
      <c r="AQ891" s="3">
        <f>VLOOKUP(Table2[[#This Row],[Job-no]],Table3[],26,FALSE)</f>
        <v>5500</v>
      </c>
      <c r="AR891" t="str">
        <f t="shared" si="159"/>
        <v>DIALED</v>
      </c>
      <c r="AS891" t="str">
        <f>VLOOKUP(AR891,Table1[],4,0)</f>
        <v>Grid LED</v>
      </c>
      <c r="AT891">
        <f>IF(BD891&gt;0,"Pattern",VLOOKUP(AR891,Table1[],5,0))</f>
        <v>0</v>
      </c>
      <c r="AU891" s="34">
        <f>IF(AT891="Pattern",WORKDAY(Table2[[#This Row],[Scheduled Ship Date]],-10),WORKDAY(Table2[[#This Row],[Scheduled Ship Date]],-4))</f>
        <v>43472</v>
      </c>
      <c r="AV891">
        <f>IF(Table2[[#This Row],[Extrusion cut double saw]]=TRUE,IF(O891="ToDo",IF(AT891="Pattern",Table2[[#This Row],[Total Sections]]*0.4,Table2[[#This Row],[Total Sections]]*0.12),0),IF(AT891="Pattern",Table2[[#This Row],[Total Sections]]*4,Table2[[#This Row],[Total Sections]]*1.2))</f>
        <v>26.4</v>
      </c>
      <c r="AW891" s="42"/>
      <c r="AX891" s="42">
        <f>IF(AT891="Pattern",Table2[[#This Row],[Scheduled Ship Date]]-2,Table2[[#This Row],[Scheduled Ship Date]]-3)</f>
        <v>43473</v>
      </c>
      <c r="AY891">
        <f>IF(Table2[[#This Row],[Pattern]]="Pattern",Table2[[#This Row],[Total Sections]]*4.82,Table2[[#This Row],[Total Sections]]*0.5)</f>
        <v>11</v>
      </c>
      <c r="AZ891" s="42"/>
      <c r="BA891" s="39">
        <f>((Table2[Total Sections]/Table2[Open Qty])-1)*Table2[Open Qty]*12.96</f>
        <v>0</v>
      </c>
      <c r="BB891" s="42"/>
      <c r="BC891" s="39" t="str">
        <f t="shared" si="160"/>
        <v>DIALED-22-4400-80-30-VL-W-UNV-DP-1-SM</v>
      </c>
      <c r="BD891" s="39">
        <f t="shared" si="161"/>
        <v>0</v>
      </c>
      <c r="BE891" s="39" t="b">
        <f>_xlfn.IFNA(VLOOKUP(Table2[[#This Row],[Job-no]],Table4[],9,FALSE),TRUE)</f>
        <v>0</v>
      </c>
      <c r="BF891" t="str">
        <f>VLOOKUP(AR891,Table1[],3,0)</f>
        <v>DIALED</v>
      </c>
      <c r="BG891" s="39" t="b">
        <f>_xlfn.IFNA(VLOOKUP(Table2[[#This Row],[Job-no]],Table4[],14,FALSE),TRUE)</f>
        <v>0</v>
      </c>
      <c r="BH891" s="39" t="str">
        <f>_xlfn.IFNA(VLOOKUP(Table2[[#This Row],[Job-no]],Table4[],11,FALSE),"Done")</f>
        <v/>
      </c>
      <c r="BI891" s="39">
        <f>IF(Table2[[#This Row],[Pattern]]="Pattern",VLOOKUP(Table2[[#This Row],[Product Code]],'Routing data'!$A$2:$W$470,13,FALSE),VLOOKUP(Table2[[#This Row],[Product Code]],'Routing data'!$A$2:$W$470,3,FALSE))</f>
        <v>0</v>
      </c>
      <c r="BJ891" s="39">
        <f>IF(Table2[[#This Row],[Pattern]]="Pattern",VLOOKUP(Table2[[#This Row],[Product Code]],'Routing data'!$A$2:$W$470,14,FALSE),VLOOKUP(Table2[[#This Row],[Product Code]],'Routing data'!$A$2:$W$470,4,FALSE))</f>
        <v>0</v>
      </c>
      <c r="BK891" s="39">
        <f>VLOOKUP(Table2[[#This Row],[Product Code]],'Routing data'!A$4:W$524,16,FALSE)</f>
        <v>0</v>
      </c>
      <c r="BL891" s="42" t="str">
        <f>IF(Table2[[#This Row],[Milling Required]]=0,"x",IF(AT891="Pattern",B891-10,B891-4))</f>
        <v>x</v>
      </c>
      <c r="BM891" s="42" t="str">
        <f>IF(Table2[[#This Row],[Punching Required]]=0,"x",IF(AT891="Pattern",B891-8,B891-2))</f>
        <v>x</v>
      </c>
      <c r="BN891" s="42">
        <f t="shared" si="162"/>
        <v>43473</v>
      </c>
      <c r="BO891" s="39" t="str">
        <f>IF(Table2[[#This Row],[Milling]]="x","x",Table2[[#This Row],[Total Sections]]*2)</f>
        <v>x</v>
      </c>
      <c r="BP891" s="39" t="str">
        <f>IF(Table2[[#This Row],[Punching]]="x","x",Table2[Total Sections]*2)</f>
        <v>x</v>
      </c>
      <c r="BQ891" s="39">
        <f>IF(Table2[[#This Row],[Pattern]]="Pattern",Table2[Total Sections]*3,Table2[Total Sections]*1.5)</f>
        <v>33</v>
      </c>
      <c r="BR891" s="42"/>
      <c r="BS891" s="42"/>
      <c r="BT891" s="42"/>
      <c r="BU891" s="39"/>
      <c r="BV891" s="39" t="str">
        <f>_xlfn.IFNA(VLOOKUP(Table2[[#This Row],[Job-no]],Table4[],16,FALSE),"Ready")</f>
        <v/>
      </c>
      <c r="BW891" s="39" t="str">
        <f>_xlfn.IFNA(VLOOKUP(Table2[[#This Row],[Job-no]],Table4[],21,FALSE),"Ready")</f>
        <v/>
      </c>
      <c r="BX891" s="39" t="b">
        <f>_xlfn.IFNA(VLOOKUP(Table2[[#This Row],[Job-no]],Table4[],10,FALSE),TRUE)</f>
        <v>0</v>
      </c>
      <c r="BY891" s="39" t="str">
        <f>_xlfn.IFNA(VLOOKUP(Table2[[#This Row],[Job-no]],Table4[],22,FALSE),"Ready")</f>
        <v/>
      </c>
      <c r="BZ891" s="120">
        <f t="shared" si="163"/>
        <v>43476</v>
      </c>
      <c r="CA891" s="120" t="str">
        <f ca="1">IF(OR(Table2[[#This Row],[Saw Date]]=TODAY(),Table2[[#This Row],[Saw Date]]=TODAY()+1), Table2[[#This Row],[Saw Date]],IF(Table2[[#This Row],[Extrusion cut double saw]],"Done",""))</f>
        <v/>
      </c>
      <c r="CB891" s="120" t="str">
        <f ca="1">IF(OR(Table2[[#This Row],[Lens Date]]=TODAY(),Table2[[#This Row],[Lens Date]]=TODAY()+1), Table2[[#This Row],[Lens Date]],IF(Table2[[#This Row],[MSLens]]="Done","Done",""))</f>
        <v/>
      </c>
      <c r="CC891" s="120" t="str">
        <f ca="1">IF(OR(Table2[[#This Row],[Milling Date]]=TODAY(),Table2[[#This Row],[Milling Date]]=TODAY()+1), Table2[[#This Row],[Milling Date]],IF(Table2[[#This Row],[CNC Holes]]="Ready","Done",""))</f>
        <v/>
      </c>
      <c r="CD891" s="120" t="str">
        <f ca="1">IF(OR(Table2[[#This Row],[Welding Date]]=TODAY(),Table2[[#This Row],[Welding Date]]=TODAY()+1), Table2[[#This Row],[Welding Date]],IF(Table2[[#This Row],[Welding Corners]]="Ready","Done",""))</f>
        <v/>
      </c>
      <c r="CE891" s="120" t="str">
        <f ca="1">IF(OR(Table2[[#This Row],[Puching Date]]=TODAY(),Table2[[#This Row],[Puching Date]]=TODAY()+1), Table2[[#This Row],[Puching Date]],IF(Table2[[#This Row],[Punch Holes]]="Ready","Done",""))</f>
        <v/>
      </c>
      <c r="CF891" s="120" t="str">
        <f ca="1">IF(OR(Table2[[#This Row],[Housing Date2]]=TODAY(),Table2[[#This Row],[Housing Date2]]=TODAY()+1),Table2[[#This Row],[Housing Date2]],IF(Table2[[#This Row],[Body Assembly]],"Done",""))</f>
        <v/>
      </c>
      <c r="CG891" s="120" t="str">
        <f>_xlfn.IFNA(VLOOKUP(Table2[[#This Row],[Job-no]],Table4[],7,FALSE),"Done")</f>
        <v>Scheduled/Released</v>
      </c>
    </row>
    <row r="892" spans="1:85" x14ac:dyDescent="0.25">
      <c r="A892" t="str">
        <f>_xlfn.CONCAT(Table2[[#This Row],[Order]],"-",Table2[[#This Row],[Line]])</f>
        <v>77777-1</v>
      </c>
      <c r="B892" s="5">
        <v>43476</v>
      </c>
      <c r="C892" s="8">
        <v>77777</v>
      </c>
      <c r="D892" s="3" t="s">
        <v>4139</v>
      </c>
      <c r="E892" s="8">
        <v>1</v>
      </c>
      <c r="F892" s="8">
        <v>1</v>
      </c>
      <c r="G892" s="3" t="s">
        <v>42</v>
      </c>
      <c r="H892" s="8">
        <v>10</v>
      </c>
      <c r="I892" s="43" t="b">
        <v>0</v>
      </c>
      <c r="J892" s="43" t="b">
        <v>0</v>
      </c>
      <c r="K892" t="s">
        <v>114</v>
      </c>
      <c r="L892" s="43" t="b">
        <v>0</v>
      </c>
      <c r="M892" s="43" t="b">
        <v>0</v>
      </c>
      <c r="N892" s="43" t="b">
        <v>0</v>
      </c>
      <c r="O892" t="s">
        <v>114</v>
      </c>
      <c r="P892" t="s">
        <v>114</v>
      </c>
      <c r="Q892" t="s">
        <v>114</v>
      </c>
      <c r="R892" t="s">
        <v>114</v>
      </c>
      <c r="S892" t="s">
        <v>114</v>
      </c>
      <c r="T892" t="s">
        <v>114</v>
      </c>
      <c r="U892" t="s">
        <v>114</v>
      </c>
      <c r="V892" t="s">
        <v>114</v>
      </c>
      <c r="W892" s="5">
        <v>43473</v>
      </c>
      <c r="X892" s="3" t="s">
        <v>151</v>
      </c>
      <c r="Y892" s="3"/>
      <c r="Z892" s="3" t="s">
        <v>25</v>
      </c>
      <c r="AA892" s="3" t="s">
        <v>114</v>
      </c>
      <c r="AB892" s="3" t="s">
        <v>74</v>
      </c>
      <c r="AC892" s="8">
        <v>12</v>
      </c>
      <c r="AD892" s="3" t="s">
        <v>5967</v>
      </c>
      <c r="AE892" s="4" t="s">
        <v>5968</v>
      </c>
      <c r="AF892" s="3"/>
      <c r="AG892" s="3" t="s">
        <v>114</v>
      </c>
      <c r="AH892" s="8">
        <v>10</v>
      </c>
      <c r="AI892" s="3" t="s">
        <v>74</v>
      </c>
      <c r="AJ892" t="s">
        <v>114</v>
      </c>
      <c r="AK892" t="s">
        <v>114</v>
      </c>
      <c r="AL892" s="43" t="b">
        <v>0</v>
      </c>
      <c r="AM892" s="3"/>
      <c r="AN892" s="3"/>
      <c r="AO892" s="43" t="b">
        <v>0</v>
      </c>
      <c r="AP892" s="3" t="b">
        <v>0</v>
      </c>
      <c r="AQ892" s="3">
        <f>VLOOKUP(Table2[[#This Row],[Job-no]],Table3[],26,FALSE)</f>
        <v>7560</v>
      </c>
      <c r="AR892" t="str">
        <f t="shared" si="159"/>
        <v>BBDILED</v>
      </c>
      <c r="AS892" t="str">
        <f>VLOOKUP(AR892,Table1[],4,0)</f>
        <v>pendant</v>
      </c>
      <c r="AT892">
        <f>IF(BD892&gt;0,"Pattern",VLOOKUP(AR892,Table1[],5,0))</f>
        <v>0</v>
      </c>
      <c r="AU892" s="34">
        <f>IF(AT892="Pattern",WORKDAY(Table2[[#This Row],[Scheduled Ship Date]],-10),WORKDAY(Table2[[#This Row],[Scheduled Ship Date]],-4))</f>
        <v>43472</v>
      </c>
      <c r="AV892">
        <f>IF(Table2[[#This Row],[Extrusion cut double saw]]=TRUE,IF(O892="ToDo",IF(AT892="Pattern",Table2[[#This Row],[Total Sections]]*0.4,Table2[[#This Row],[Total Sections]]*0.12),0),IF(AT892="Pattern",Table2[[#This Row],[Total Sections]]*4,Table2[[#This Row],[Total Sections]]*1.2))</f>
        <v>12</v>
      </c>
      <c r="AW892" s="42">
        <f t="shared" ref="AW892:AW901" ca="1" si="172">TODAY()+2</f>
        <v>43469</v>
      </c>
      <c r="AX892" s="42">
        <f>IF(AT892="Pattern",Table2[[#This Row],[Scheduled Ship Date]]-2,Table2[[#This Row],[Scheduled Ship Date]]-3)</f>
        <v>43473</v>
      </c>
      <c r="AY892">
        <f>IF(Table2[[#This Row],[Pattern]]="Pattern",Table2[[#This Row],[Total Sections]]*4.82,Table2[[#This Row],[Total Sections]]*0.5)</f>
        <v>5</v>
      </c>
      <c r="AZ892" s="42">
        <f t="shared" ref="AZ892:AZ901" ca="1" si="173">TODAY()+2</f>
        <v>43469</v>
      </c>
      <c r="BA892" s="39">
        <f>((Table2[Total Sections]/Table2[Open Qty])-1)*Table2[Open Qty]*12.96</f>
        <v>0</v>
      </c>
      <c r="BB892" s="42"/>
      <c r="BC892" s="39" t="str">
        <f t="shared" si="160"/>
        <v>BBDILED-750-750-80-35-SO-8'-AP-UNV-DP-1-CA(36)</v>
      </c>
      <c r="BD892" s="39">
        <f t="shared" si="161"/>
        <v>0</v>
      </c>
      <c r="BE892" s="39" t="b">
        <f>_xlfn.IFNA(VLOOKUP(Table2[[#This Row],[Job-no]],Table4[],9,FALSE),TRUE)</f>
        <v>0</v>
      </c>
      <c r="BF892" t="str">
        <f>VLOOKUP(AR892,Table1[],3,0)</f>
        <v>B4LED</v>
      </c>
      <c r="BG892" s="39" t="b">
        <f>_xlfn.IFNA(VLOOKUP(Table2[[#This Row],[Job-no]],Table4[],14,FALSE),TRUE)</f>
        <v>0</v>
      </c>
      <c r="BH892" s="39" t="str">
        <f>_xlfn.IFNA(VLOOKUP(Table2[[#This Row],[Job-no]],Table4[],11,FALSE),"Done")</f>
        <v/>
      </c>
      <c r="BI892" s="39">
        <f>IF(Table2[[#This Row],[Pattern]]="Pattern",VLOOKUP(Table2[[#This Row],[Product Code]],'Routing data'!$A$2:$W$470,13,FALSE),VLOOKUP(Table2[[#This Row],[Product Code]],'Routing data'!$A$2:$W$470,3,FALSE))</f>
        <v>0</v>
      </c>
      <c r="BJ892" s="39">
        <f>IF(Table2[[#This Row],[Pattern]]="Pattern",VLOOKUP(Table2[[#This Row],[Product Code]],'Routing data'!$A$2:$W$470,14,FALSE),VLOOKUP(Table2[[#This Row],[Product Code]],'Routing data'!$A$2:$W$470,4,FALSE))</f>
        <v>0</v>
      </c>
      <c r="BK892" s="39">
        <f>VLOOKUP(Table2[[#This Row],[Product Code]],'Routing data'!A$4:W$524,16,FALSE)</f>
        <v>0</v>
      </c>
      <c r="BL892" s="42" t="str">
        <f>IF(Table2[[#This Row],[Milling Required]]=0,"x",IF(AT892="Pattern",B892-10,B892-4))</f>
        <v>x</v>
      </c>
      <c r="BM892" s="42" t="str">
        <f>IF(Table2[[#This Row],[Punching Required]]=0,"x",IF(AT892="Pattern",B892-8,B892-2))</f>
        <v>x</v>
      </c>
      <c r="BN892" s="42">
        <f t="shared" si="162"/>
        <v>43473</v>
      </c>
      <c r="BO892" s="39" t="str">
        <f>IF(Table2[[#This Row],[Milling]]="x","x",Table2[[#This Row],[Total Sections]]*2)</f>
        <v>x</v>
      </c>
      <c r="BP892" s="39" t="str">
        <f>IF(Table2[[#This Row],[Punching]]="x","x",Table2[Total Sections]*2)</f>
        <v>x</v>
      </c>
      <c r="BQ892" s="39">
        <f>IF(Table2[[#This Row],[Pattern]]="Pattern",Table2[Total Sections]*3,Table2[Total Sections]*1.5)</f>
        <v>15</v>
      </c>
      <c r="BR892" s="42"/>
      <c r="BS892" s="42"/>
      <c r="BT892" s="42"/>
      <c r="BU892" s="39"/>
      <c r="BV892" s="39" t="str">
        <f>_xlfn.IFNA(VLOOKUP(Table2[[#This Row],[Job-no]],Table4[],16,FALSE),"Ready")</f>
        <v/>
      </c>
      <c r="BW892" s="39" t="str">
        <f>_xlfn.IFNA(VLOOKUP(Table2[[#This Row],[Job-no]],Table4[],21,FALSE),"Ready")</f>
        <v/>
      </c>
      <c r="BX892" s="39" t="b">
        <f>_xlfn.IFNA(VLOOKUP(Table2[[#This Row],[Job-no]],Table4[],10,FALSE),TRUE)</f>
        <v>0</v>
      </c>
      <c r="BY892" s="39" t="str">
        <f>_xlfn.IFNA(VLOOKUP(Table2[[#This Row],[Job-no]],Table4[],22,FALSE),"Ready")</f>
        <v/>
      </c>
      <c r="BZ892" s="120">
        <f t="shared" si="163"/>
        <v>43476</v>
      </c>
      <c r="CA892" s="120" t="str">
        <f ca="1">IF(OR(Table2[[#This Row],[Saw Date]]=TODAY(),Table2[[#This Row],[Saw Date]]=TODAY()+1), Table2[[#This Row],[Saw Date]],IF(Table2[[#This Row],[Extrusion cut double saw]],"Done",""))</f>
        <v/>
      </c>
      <c r="CB892" s="120" t="str">
        <f ca="1">IF(OR(Table2[[#This Row],[Lens Date]]=TODAY(),Table2[[#This Row],[Lens Date]]=TODAY()+1), Table2[[#This Row],[Lens Date]],IF(Table2[[#This Row],[MSLens]]="Done","Done",""))</f>
        <v/>
      </c>
      <c r="CC892" s="120" t="str">
        <f ca="1">IF(OR(Table2[[#This Row],[Milling Date]]=TODAY(),Table2[[#This Row],[Milling Date]]=TODAY()+1), Table2[[#This Row],[Milling Date]],IF(Table2[[#This Row],[CNC Holes]]="Ready","Done",""))</f>
        <v/>
      </c>
      <c r="CD892" s="120" t="str">
        <f ca="1">IF(OR(Table2[[#This Row],[Welding Date]]=TODAY(),Table2[[#This Row],[Welding Date]]=TODAY()+1), Table2[[#This Row],[Welding Date]],IF(Table2[[#This Row],[Welding Corners]]="Ready","Done",""))</f>
        <v/>
      </c>
      <c r="CE892" s="120" t="str">
        <f ca="1">IF(OR(Table2[[#This Row],[Puching Date]]=TODAY(),Table2[[#This Row],[Puching Date]]=TODAY()+1), Table2[[#This Row],[Puching Date]],IF(Table2[[#This Row],[Punch Holes]]="Ready","Done",""))</f>
        <v/>
      </c>
      <c r="CF892" s="120" t="str">
        <f ca="1">IF(OR(Table2[[#This Row],[Housing Date2]]=TODAY(),Table2[[#This Row],[Housing Date2]]=TODAY()+1),Table2[[#This Row],[Housing Date2]],IF(Table2[[#This Row],[Body Assembly]],"Done",""))</f>
        <v/>
      </c>
      <c r="CG892" s="120" t="str">
        <f>_xlfn.IFNA(VLOOKUP(Table2[[#This Row],[Job-no]],Table4[],7,FALSE),"Done")</f>
        <v>Scheduled/Released</v>
      </c>
    </row>
    <row r="893" spans="1:85" x14ac:dyDescent="0.25">
      <c r="A893" t="str">
        <f>_xlfn.CONCAT(Table2[[#This Row],[Order]],"-",Table2[[#This Row],[Line]])</f>
        <v>77777-2</v>
      </c>
      <c r="B893" s="5">
        <v>43476</v>
      </c>
      <c r="C893" s="8">
        <v>77777</v>
      </c>
      <c r="D893" s="3" t="s">
        <v>4142</v>
      </c>
      <c r="E893" s="8">
        <v>2</v>
      </c>
      <c r="F893" s="8">
        <v>1</v>
      </c>
      <c r="G893" s="3" t="s">
        <v>42</v>
      </c>
      <c r="H893" s="8">
        <v>1</v>
      </c>
      <c r="I893" s="43" t="b">
        <v>0</v>
      </c>
      <c r="J893" s="43" t="b">
        <v>0</v>
      </c>
      <c r="K893" t="s">
        <v>114</v>
      </c>
      <c r="L893" s="43" t="b">
        <v>0</v>
      </c>
      <c r="M893" s="43" t="b">
        <v>0</v>
      </c>
      <c r="N893" s="43" t="b">
        <v>0</v>
      </c>
      <c r="O893" t="s">
        <v>114</v>
      </c>
      <c r="P893" t="s">
        <v>114</v>
      </c>
      <c r="Q893" t="s">
        <v>114</v>
      </c>
      <c r="R893" t="s">
        <v>114</v>
      </c>
      <c r="S893" t="s">
        <v>114</v>
      </c>
      <c r="T893" t="s">
        <v>114</v>
      </c>
      <c r="U893" t="s">
        <v>114</v>
      </c>
      <c r="V893" t="s">
        <v>114</v>
      </c>
      <c r="W893" s="5">
        <v>43473</v>
      </c>
      <c r="X893" s="3" t="s">
        <v>151</v>
      </c>
      <c r="Y893" s="3"/>
      <c r="Z893" s="3" t="s">
        <v>4841</v>
      </c>
      <c r="AA893" s="3" t="s">
        <v>114</v>
      </c>
      <c r="AB893" s="3" t="s">
        <v>74</v>
      </c>
      <c r="AC893" s="8">
        <v>12</v>
      </c>
      <c r="AD893" s="3" t="s">
        <v>5967</v>
      </c>
      <c r="AE893" s="4" t="s">
        <v>5968</v>
      </c>
      <c r="AF893" s="3"/>
      <c r="AG893" s="3" t="s">
        <v>114</v>
      </c>
      <c r="AH893" s="8">
        <v>1</v>
      </c>
      <c r="AI893" s="3" t="s">
        <v>74</v>
      </c>
      <c r="AJ893" t="s">
        <v>114</v>
      </c>
      <c r="AK893" t="s">
        <v>114</v>
      </c>
      <c r="AL893" s="43" t="b">
        <v>0</v>
      </c>
      <c r="AM893" s="3"/>
      <c r="AN893" s="3"/>
      <c r="AO893" s="43" t="b">
        <v>0</v>
      </c>
      <c r="AP893" s="3" t="b">
        <v>0</v>
      </c>
      <c r="AQ893" s="3">
        <f>VLOOKUP(Table2[[#This Row],[Job-no]],Table3[],26,FALSE)</f>
        <v>684</v>
      </c>
      <c r="AR893" t="str">
        <f t="shared" si="159"/>
        <v>ARCLED</v>
      </c>
      <c r="AS893" t="str">
        <f>VLOOKUP(AR893,Table1[],4,0)</f>
        <v>pendant</v>
      </c>
      <c r="AT893">
        <f>IF(BD893&gt;0,"Pattern",VLOOKUP(AR893,Table1[],5,0))</f>
        <v>0</v>
      </c>
      <c r="AU893" s="34">
        <f>IF(AT893="Pattern",WORKDAY(Table2[[#This Row],[Scheduled Ship Date]],-10),WORKDAY(Table2[[#This Row],[Scheduled Ship Date]],-4))</f>
        <v>43472</v>
      </c>
      <c r="AV893">
        <f>IF(Table2[[#This Row],[Extrusion cut double saw]]=TRUE,IF(O893="ToDo",IF(AT893="Pattern",Table2[[#This Row],[Total Sections]]*0.4,Table2[[#This Row],[Total Sections]]*0.12),0),IF(AT893="Pattern",Table2[[#This Row],[Total Sections]]*4,Table2[[#This Row],[Total Sections]]*1.2))</f>
        <v>1.2</v>
      </c>
      <c r="AW893" s="42">
        <f t="shared" ca="1" si="172"/>
        <v>43469</v>
      </c>
      <c r="AX893" s="42">
        <f>IF(AT893="Pattern",Table2[[#This Row],[Scheduled Ship Date]]-2,Table2[[#This Row],[Scheduled Ship Date]]-3)</f>
        <v>43473</v>
      </c>
      <c r="AY893">
        <f>IF(Table2[[#This Row],[Pattern]]="Pattern",Table2[[#This Row],[Total Sections]]*4.82,Table2[[#This Row],[Total Sections]]*0.5)</f>
        <v>0.5</v>
      </c>
      <c r="AZ893" s="42">
        <f t="shared" ca="1" si="173"/>
        <v>43469</v>
      </c>
      <c r="BA893" s="39">
        <f>((Table2[Total Sections]/Table2[Open Qty])-1)*Table2[Open Qty]*12.96</f>
        <v>0</v>
      </c>
      <c r="BB893" s="39"/>
      <c r="BC893" s="39" t="str">
        <f t="shared" si="160"/>
        <v>ARCLED-SL 80/20-1000-80-35-SO-8'-AP-UNV-DP-1-CA(36)</v>
      </c>
      <c r="BD893" s="39">
        <f t="shared" si="161"/>
        <v>0</v>
      </c>
      <c r="BE893" s="39" t="b">
        <f>_xlfn.IFNA(VLOOKUP(Table2[[#This Row],[Job-no]],Table4[],9,FALSE),TRUE)</f>
        <v>0</v>
      </c>
      <c r="BF893" t="str">
        <f>VLOOKUP(AR893,Table1[],3,0)</f>
        <v>Arc</v>
      </c>
      <c r="BG893" s="39" t="b">
        <f>_xlfn.IFNA(VLOOKUP(Table2[[#This Row],[Job-no]],Table4[],14,FALSE),TRUE)</f>
        <v>0</v>
      </c>
      <c r="BH893" s="39" t="str">
        <f>_xlfn.IFNA(VLOOKUP(Table2[[#This Row],[Job-no]],Table4[],11,FALSE),"Done")</f>
        <v/>
      </c>
      <c r="BI893" s="39">
        <f>IF(Table2[[#This Row],[Pattern]]="Pattern",VLOOKUP(Table2[[#This Row],[Product Code]],'Routing data'!$A$2:$W$470,13,FALSE),VLOOKUP(Table2[[#This Row],[Product Code]],'Routing data'!$A$2:$W$470,3,FALSE))</f>
        <v>0</v>
      </c>
      <c r="BJ893" s="39">
        <f>IF(Table2[[#This Row],[Pattern]]="Pattern",VLOOKUP(Table2[[#This Row],[Product Code]],'Routing data'!$A$2:$W$470,14,FALSE),VLOOKUP(Table2[[#This Row],[Product Code]],'Routing data'!$A$2:$W$470,4,FALSE))</f>
        <v>0</v>
      </c>
      <c r="BK893" s="39">
        <f>VLOOKUP(Table2[[#This Row],[Product Code]],'Routing data'!A$4:W$524,16,FALSE)</f>
        <v>0</v>
      </c>
      <c r="BL893" s="42" t="str">
        <f>IF(Table2[[#This Row],[Milling Required]]=0,"x",IF(AT893="Pattern",B893-10,B893-4))</f>
        <v>x</v>
      </c>
      <c r="BM893" s="42" t="str">
        <f>IF(Table2[[#This Row],[Punching Required]]=0,"x",IF(AT893="Pattern",B893-8,B893-2))</f>
        <v>x</v>
      </c>
      <c r="BN893" s="42">
        <f t="shared" si="162"/>
        <v>43473</v>
      </c>
      <c r="BO893" s="39" t="str">
        <f>IF(Table2[[#This Row],[Milling]]="x","x",Table2[[#This Row],[Total Sections]]*2)</f>
        <v>x</v>
      </c>
      <c r="BP893" s="39" t="str">
        <f>IF(Table2[[#This Row],[Punching]]="x","x",Table2[Total Sections]*2)</f>
        <v>x</v>
      </c>
      <c r="BQ893" s="39">
        <f>IF(Table2[[#This Row],[Pattern]]="Pattern",Table2[Total Sections]*3,Table2[Total Sections]*1.5)</f>
        <v>1.5</v>
      </c>
      <c r="BR893" s="42"/>
      <c r="BS893" s="42"/>
      <c r="BT893" s="42"/>
      <c r="BU893" s="39"/>
      <c r="BV893" s="39" t="str">
        <f>_xlfn.IFNA(VLOOKUP(Table2[[#This Row],[Job-no]],Table4[],16,FALSE),"Ready")</f>
        <v/>
      </c>
      <c r="BW893" s="39" t="str">
        <f>_xlfn.IFNA(VLOOKUP(Table2[[#This Row],[Job-no]],Table4[],21,FALSE),"Ready")</f>
        <v/>
      </c>
      <c r="BX893" s="39" t="b">
        <f>_xlfn.IFNA(VLOOKUP(Table2[[#This Row],[Job-no]],Table4[],10,FALSE),TRUE)</f>
        <v>0</v>
      </c>
      <c r="BY893" s="39" t="str">
        <f>_xlfn.IFNA(VLOOKUP(Table2[[#This Row],[Job-no]],Table4[],22,FALSE),"Ready")</f>
        <v/>
      </c>
      <c r="BZ893" s="120">
        <f t="shared" si="163"/>
        <v>43476</v>
      </c>
      <c r="CA893" s="120" t="str">
        <f ca="1">IF(OR(Table2[[#This Row],[Saw Date]]=TODAY(),Table2[[#This Row],[Saw Date]]=TODAY()+1), Table2[[#This Row],[Saw Date]],IF(Table2[[#This Row],[Extrusion cut double saw]],"Done",""))</f>
        <v/>
      </c>
      <c r="CB893" s="120" t="str">
        <f ca="1">IF(OR(Table2[[#This Row],[Lens Date]]=TODAY(),Table2[[#This Row],[Lens Date]]=TODAY()+1), Table2[[#This Row],[Lens Date]],IF(Table2[[#This Row],[MSLens]]="Done","Done",""))</f>
        <v/>
      </c>
      <c r="CC893" s="120" t="str">
        <f ca="1">IF(OR(Table2[[#This Row],[Milling Date]]=TODAY(),Table2[[#This Row],[Milling Date]]=TODAY()+1), Table2[[#This Row],[Milling Date]],IF(Table2[[#This Row],[CNC Holes]]="Ready","Done",""))</f>
        <v/>
      </c>
      <c r="CD893" s="120" t="str">
        <f ca="1">IF(OR(Table2[[#This Row],[Welding Date]]=TODAY(),Table2[[#This Row],[Welding Date]]=TODAY()+1), Table2[[#This Row],[Welding Date]],IF(Table2[[#This Row],[Welding Corners]]="Ready","Done",""))</f>
        <v/>
      </c>
      <c r="CE893" s="120" t="str">
        <f ca="1">IF(OR(Table2[[#This Row],[Puching Date]]=TODAY(),Table2[[#This Row],[Puching Date]]=TODAY()+1), Table2[[#This Row],[Puching Date]],IF(Table2[[#This Row],[Punch Holes]]="Ready","Done",""))</f>
        <v/>
      </c>
      <c r="CF893" s="120" t="str">
        <f ca="1">IF(OR(Table2[[#This Row],[Housing Date2]]=TODAY(),Table2[[#This Row],[Housing Date2]]=TODAY()+1),Table2[[#This Row],[Housing Date2]],IF(Table2[[#This Row],[Body Assembly]],"Done",""))</f>
        <v/>
      </c>
      <c r="CG893" s="120" t="str">
        <f>_xlfn.IFNA(VLOOKUP(Table2[[#This Row],[Job-no]],Table4[],7,FALSE),"Done")</f>
        <v>Scheduled/Released</v>
      </c>
    </row>
    <row r="894" spans="1:85" x14ac:dyDescent="0.25">
      <c r="A894" t="str">
        <f>_xlfn.CONCAT(Table2[[#This Row],[Order]],"-",Table2[[#This Row],[Line]])</f>
        <v>77820-1</v>
      </c>
      <c r="B894" s="5">
        <v>43476</v>
      </c>
      <c r="C894" s="8">
        <v>77820</v>
      </c>
      <c r="D894" s="3" t="s">
        <v>2654</v>
      </c>
      <c r="E894" s="8">
        <v>1</v>
      </c>
      <c r="F894" s="8">
        <v>1</v>
      </c>
      <c r="G894" s="3" t="s">
        <v>42</v>
      </c>
      <c r="H894" s="8">
        <v>22</v>
      </c>
      <c r="I894" s="43" t="b">
        <v>0</v>
      </c>
      <c r="J894" s="43" t="b">
        <v>0</v>
      </c>
      <c r="K894" t="s">
        <v>114</v>
      </c>
      <c r="L894" s="43" t="b">
        <v>0</v>
      </c>
      <c r="M894" s="43" t="b">
        <v>0</v>
      </c>
      <c r="N894" s="43" t="b">
        <v>0</v>
      </c>
      <c r="O894" t="s">
        <v>114</v>
      </c>
      <c r="P894" t="s">
        <v>114</v>
      </c>
      <c r="Q894" t="s">
        <v>114</v>
      </c>
      <c r="R894" t="s">
        <v>114</v>
      </c>
      <c r="S894" t="s">
        <v>114</v>
      </c>
      <c r="T894" t="s">
        <v>114</v>
      </c>
      <c r="U894" t="s">
        <v>114</v>
      </c>
      <c r="V894" t="s">
        <v>114</v>
      </c>
      <c r="W894" s="5">
        <v>43473</v>
      </c>
      <c r="X894" s="3" t="s">
        <v>151</v>
      </c>
      <c r="Y894" s="3"/>
      <c r="Z894" s="3" t="s">
        <v>126</v>
      </c>
      <c r="AA894" s="3" t="s">
        <v>114</v>
      </c>
      <c r="AB894" s="3" t="s">
        <v>74</v>
      </c>
      <c r="AC894" s="8">
        <v>1</v>
      </c>
      <c r="AD894" s="3" t="s">
        <v>5967</v>
      </c>
      <c r="AE894" s="4" t="s">
        <v>5968</v>
      </c>
      <c r="AF894" s="3"/>
      <c r="AG894" s="3" t="s">
        <v>114</v>
      </c>
      <c r="AH894" s="8">
        <v>22</v>
      </c>
      <c r="AI894" s="3" t="s">
        <v>74</v>
      </c>
      <c r="AJ894" t="s">
        <v>114</v>
      </c>
      <c r="AK894" t="s">
        <v>114</v>
      </c>
      <c r="AL894" s="43" t="b">
        <v>0</v>
      </c>
      <c r="AM894" s="3"/>
      <c r="AN894" s="3"/>
      <c r="AO894" s="43" t="b">
        <v>0</v>
      </c>
      <c r="AP894" s="3" t="b">
        <v>0</v>
      </c>
      <c r="AQ894" s="3">
        <f>VLOOKUP(Table2[[#This Row],[Job-no]],Table3[],26,FALSE)</f>
        <v>7744</v>
      </c>
      <c r="AR894" t="str">
        <f t="shared" si="159"/>
        <v>BBDLED</v>
      </c>
      <c r="AS894" t="str">
        <f>VLOOKUP(AR894,Table1[],4,0)</f>
        <v>pendant</v>
      </c>
      <c r="AT894">
        <f>IF(BD894&gt;0,"Pattern",VLOOKUP(AR894,Table1[],5,0))</f>
        <v>0</v>
      </c>
      <c r="AU894" s="34">
        <f>IF(AT894="Pattern",WORKDAY(Table2[[#This Row],[Scheduled Ship Date]],-10),WORKDAY(Table2[[#This Row],[Scheduled Ship Date]],-4))</f>
        <v>43472</v>
      </c>
      <c r="AV894">
        <f>IF(Table2[[#This Row],[Extrusion cut double saw]]=TRUE,IF(O894="ToDo",IF(AT894="Pattern",Table2[[#This Row],[Total Sections]]*0.4,Table2[[#This Row],[Total Sections]]*0.12),0),IF(AT894="Pattern",Table2[[#This Row],[Total Sections]]*4,Table2[[#This Row],[Total Sections]]*1.2))</f>
        <v>26.4</v>
      </c>
      <c r="AW894" s="42">
        <f t="shared" ca="1" si="172"/>
        <v>43469</v>
      </c>
      <c r="AX894" s="42">
        <f>IF(AT894="Pattern",Table2[[#This Row],[Scheduled Ship Date]]-2,Table2[[#This Row],[Scheduled Ship Date]]-3)</f>
        <v>43473</v>
      </c>
      <c r="AY894">
        <f>IF(Table2[[#This Row],[Pattern]]="Pattern",Table2[[#This Row],[Total Sections]]*4.82,Table2[[#This Row],[Total Sections]]*0.5)</f>
        <v>11</v>
      </c>
      <c r="AZ894" s="42">
        <f t="shared" ca="1" si="173"/>
        <v>43469</v>
      </c>
      <c r="BA894" s="39">
        <f>((Table2[Total Sections]/Table2[Open Qty])-1)*Table2[Open Qty]*12.96</f>
        <v>0</v>
      </c>
      <c r="BB894" s="42"/>
      <c r="BC894" s="39" t="str">
        <f t="shared" si="160"/>
        <v>BBDLED-1000-90-35-SO-4'-W-UNV-DP-1-CTS(96)-C(BLACK CANOPIES &amp; CORD)</v>
      </c>
      <c r="BD894" s="39">
        <f t="shared" si="161"/>
        <v>0</v>
      </c>
      <c r="BE894" s="39" t="b">
        <f>_xlfn.IFNA(VLOOKUP(Table2[[#This Row],[Job-no]],Table4[],9,FALSE),TRUE)</f>
        <v>0</v>
      </c>
      <c r="BF894" t="str">
        <f>VLOOKUP(AR894,Table1[],3,0)</f>
        <v>B4LED</v>
      </c>
      <c r="BG894" s="39" t="b">
        <f>_xlfn.IFNA(VLOOKUP(Table2[[#This Row],[Job-no]],Table4[],14,FALSE),TRUE)</f>
        <v>0</v>
      </c>
      <c r="BH894" s="39" t="str">
        <f>_xlfn.IFNA(VLOOKUP(Table2[[#This Row],[Job-no]],Table4[],11,FALSE),"Done")</f>
        <v/>
      </c>
      <c r="BI894" s="39">
        <f>IF(Table2[[#This Row],[Pattern]]="Pattern",VLOOKUP(Table2[[#This Row],[Product Code]],'Routing data'!$A$2:$W$470,13,FALSE),VLOOKUP(Table2[[#This Row],[Product Code]],'Routing data'!$A$2:$W$470,3,FALSE))</f>
        <v>0</v>
      </c>
      <c r="BJ894" s="39">
        <f>IF(Table2[[#This Row],[Pattern]]="Pattern",VLOOKUP(Table2[[#This Row],[Product Code]],'Routing data'!$A$2:$W$470,14,FALSE),VLOOKUP(Table2[[#This Row],[Product Code]],'Routing data'!$A$2:$W$470,4,FALSE))</f>
        <v>0</v>
      </c>
      <c r="BK894" s="39">
        <f>VLOOKUP(Table2[[#This Row],[Product Code]],'Routing data'!A$4:W$524,16,FALSE)</f>
        <v>0</v>
      </c>
      <c r="BL894" s="42" t="str">
        <f>IF(Table2[[#This Row],[Milling Required]]=0,"x",IF(AT894="Pattern",B894-10,B894-4))</f>
        <v>x</v>
      </c>
      <c r="BM894" s="42" t="str">
        <f>IF(Table2[[#This Row],[Punching Required]]=0,"x",IF(AT894="Pattern",B894-8,B894-2))</f>
        <v>x</v>
      </c>
      <c r="BN894" s="42">
        <f t="shared" si="162"/>
        <v>43473</v>
      </c>
      <c r="BO894" s="39" t="str">
        <f>IF(Table2[[#This Row],[Milling]]="x","x",Table2[[#This Row],[Total Sections]]*2)</f>
        <v>x</v>
      </c>
      <c r="BP894" s="39" t="str">
        <f>IF(Table2[[#This Row],[Punching]]="x","x",Table2[Total Sections]*2)</f>
        <v>x</v>
      </c>
      <c r="BQ894" s="39">
        <f>IF(Table2[[#This Row],[Pattern]]="Pattern",Table2[Total Sections]*3,Table2[Total Sections]*1.5)</f>
        <v>33</v>
      </c>
      <c r="BR894" s="42"/>
      <c r="BS894" s="42"/>
      <c r="BT894" s="42"/>
      <c r="BU894" s="39"/>
      <c r="BV894" s="39" t="str">
        <f>_xlfn.IFNA(VLOOKUP(Table2[[#This Row],[Job-no]],Table4[],16,FALSE),"Ready")</f>
        <v/>
      </c>
      <c r="BW894" s="39" t="str">
        <f>_xlfn.IFNA(VLOOKUP(Table2[[#This Row],[Job-no]],Table4[],21,FALSE),"Ready")</f>
        <v/>
      </c>
      <c r="BX894" s="39" t="b">
        <f>_xlfn.IFNA(VLOOKUP(Table2[[#This Row],[Job-no]],Table4[],10,FALSE),TRUE)</f>
        <v>0</v>
      </c>
      <c r="BY894" s="39" t="str">
        <f>_xlfn.IFNA(VLOOKUP(Table2[[#This Row],[Job-no]],Table4[],22,FALSE),"Ready")</f>
        <v/>
      </c>
      <c r="BZ894" s="120">
        <f t="shared" si="163"/>
        <v>43476</v>
      </c>
      <c r="CA894" s="120" t="str">
        <f ca="1">IF(OR(Table2[[#This Row],[Saw Date]]=TODAY(),Table2[[#This Row],[Saw Date]]=TODAY()+1), Table2[[#This Row],[Saw Date]],IF(Table2[[#This Row],[Extrusion cut double saw]],"Done",""))</f>
        <v/>
      </c>
      <c r="CB894" s="120" t="str">
        <f ca="1">IF(OR(Table2[[#This Row],[Lens Date]]=TODAY(),Table2[[#This Row],[Lens Date]]=TODAY()+1), Table2[[#This Row],[Lens Date]],IF(Table2[[#This Row],[MSLens]]="Done","Done",""))</f>
        <v/>
      </c>
      <c r="CC894" s="120" t="str">
        <f ca="1">IF(OR(Table2[[#This Row],[Milling Date]]=TODAY(),Table2[[#This Row],[Milling Date]]=TODAY()+1), Table2[[#This Row],[Milling Date]],IF(Table2[[#This Row],[CNC Holes]]="Ready","Done",""))</f>
        <v/>
      </c>
      <c r="CD894" s="120" t="str">
        <f ca="1">IF(OR(Table2[[#This Row],[Welding Date]]=TODAY(),Table2[[#This Row],[Welding Date]]=TODAY()+1), Table2[[#This Row],[Welding Date]],IF(Table2[[#This Row],[Welding Corners]]="Ready","Done",""))</f>
        <v/>
      </c>
      <c r="CE894" s="120" t="str">
        <f ca="1">IF(OR(Table2[[#This Row],[Puching Date]]=TODAY(),Table2[[#This Row],[Puching Date]]=TODAY()+1), Table2[[#This Row],[Puching Date]],IF(Table2[[#This Row],[Punch Holes]]="Ready","Done",""))</f>
        <v/>
      </c>
      <c r="CF894" s="120" t="str">
        <f ca="1">IF(OR(Table2[[#This Row],[Housing Date2]]=TODAY(),Table2[[#This Row],[Housing Date2]]=TODAY()+1),Table2[[#This Row],[Housing Date2]],IF(Table2[[#This Row],[Body Assembly]],"Done",""))</f>
        <v/>
      </c>
      <c r="CG894" s="120" t="str">
        <f>_xlfn.IFNA(VLOOKUP(Table2[[#This Row],[Job-no]],Table4[],7,FALSE),"Done")</f>
        <v>Scheduled/Released</v>
      </c>
    </row>
    <row r="895" spans="1:85" x14ac:dyDescent="0.25">
      <c r="A895" s="39" t="str">
        <f>_xlfn.CONCAT(Table2[[#This Row],[Order]],"-",Table2[[#This Row],[Line]])</f>
        <v>77820-2</v>
      </c>
      <c r="B895" s="5">
        <v>43476</v>
      </c>
      <c r="C895" s="8">
        <v>77820</v>
      </c>
      <c r="D895" s="3" t="s">
        <v>2655</v>
      </c>
      <c r="E895" s="8">
        <v>2</v>
      </c>
      <c r="F895" s="8">
        <v>1</v>
      </c>
      <c r="G895" s="3" t="s">
        <v>42</v>
      </c>
      <c r="H895" s="8">
        <v>8</v>
      </c>
      <c r="I895" s="43" t="b">
        <v>0</v>
      </c>
      <c r="J895" s="43" t="b">
        <v>0</v>
      </c>
      <c r="K895" t="s">
        <v>114</v>
      </c>
      <c r="L895" s="43" t="b">
        <v>0</v>
      </c>
      <c r="M895" s="43" t="b">
        <v>0</v>
      </c>
      <c r="N895" s="43" t="b">
        <v>0</v>
      </c>
      <c r="O895" t="s">
        <v>114</v>
      </c>
      <c r="P895" t="s">
        <v>114</v>
      </c>
      <c r="Q895" t="s">
        <v>114</v>
      </c>
      <c r="R895" t="s">
        <v>114</v>
      </c>
      <c r="S895" t="s">
        <v>114</v>
      </c>
      <c r="T895" t="s">
        <v>114</v>
      </c>
      <c r="U895" t="s">
        <v>114</v>
      </c>
      <c r="V895" t="s">
        <v>114</v>
      </c>
      <c r="W895" s="5">
        <v>43473</v>
      </c>
      <c r="X895" s="3" t="s">
        <v>151</v>
      </c>
      <c r="Y895" s="3"/>
      <c r="Z895" s="3" t="s">
        <v>126</v>
      </c>
      <c r="AA895" s="3" t="s">
        <v>114</v>
      </c>
      <c r="AB895" s="3" t="s">
        <v>74</v>
      </c>
      <c r="AC895" s="8">
        <v>1</v>
      </c>
      <c r="AD895" s="3" t="s">
        <v>5967</v>
      </c>
      <c r="AE895" s="4" t="s">
        <v>5968</v>
      </c>
      <c r="AF895" s="3"/>
      <c r="AG895" s="3" t="s">
        <v>114</v>
      </c>
      <c r="AH895" s="8">
        <v>8</v>
      </c>
      <c r="AI895" s="3" t="s">
        <v>74</v>
      </c>
      <c r="AJ895" t="s">
        <v>114</v>
      </c>
      <c r="AK895" t="s">
        <v>114</v>
      </c>
      <c r="AL895" s="43" t="b">
        <v>0</v>
      </c>
      <c r="AM895" s="3"/>
      <c r="AN895" s="3"/>
      <c r="AO895" s="43" t="b">
        <v>0</v>
      </c>
      <c r="AP895" s="3" t="b">
        <v>0</v>
      </c>
      <c r="AQ895" s="129">
        <f>VLOOKUP(Table2[[#This Row],[Job-no]],Table3[],26,FALSE)</f>
        <v>4512</v>
      </c>
      <c r="AR895" t="str">
        <f t="shared" si="159"/>
        <v>BBDLED</v>
      </c>
      <c r="AS895" t="str">
        <f>VLOOKUP(AR895,Table1[],4,0)</f>
        <v>pendant</v>
      </c>
      <c r="AT895">
        <f>IF(BD895&gt;0,"Pattern",VLOOKUP(AR895,Table1[],5,0))</f>
        <v>0</v>
      </c>
      <c r="AU895" s="34">
        <f>IF(AT895="Pattern",WORKDAY(Table2[[#This Row],[Scheduled Ship Date]],-10),WORKDAY(Table2[[#This Row],[Scheduled Ship Date]],-4))</f>
        <v>43472</v>
      </c>
      <c r="AV895" s="39">
        <f>IF(Table2[[#This Row],[Extrusion cut double saw]]=TRUE,IF(O895="ToDo",IF(AT895="Pattern",Table2[[#This Row],[Total Sections]]*0.4,Table2[[#This Row],[Total Sections]]*0.12),0),IF(AT895="Pattern",Table2[[#This Row],[Total Sections]]*4,Table2[[#This Row],[Total Sections]]*1.2))</f>
        <v>9.6</v>
      </c>
      <c r="AW895" s="42">
        <f t="shared" ca="1" si="172"/>
        <v>43469</v>
      </c>
      <c r="AX895" s="42">
        <f>IF(AT895="Pattern",Table2[[#This Row],[Scheduled Ship Date]]-2,Table2[[#This Row],[Scheduled Ship Date]]-3)</f>
        <v>43473</v>
      </c>
      <c r="AY895" s="39">
        <f>IF(Table2[[#This Row],[Pattern]]="Pattern",Table2[[#This Row],[Total Sections]]*4.82,Table2[[#This Row],[Total Sections]]*0.5)</f>
        <v>4</v>
      </c>
      <c r="AZ895" s="42">
        <f t="shared" ca="1" si="173"/>
        <v>43469</v>
      </c>
      <c r="BA895" s="39">
        <f>((Table2[Total Sections]/Table2[Open Qty])-1)*Table2[Open Qty]*12.96</f>
        <v>0</v>
      </c>
      <c r="BB895" s="39"/>
      <c r="BC895" s="39" t="str">
        <f t="shared" si="160"/>
        <v>BBDLED-1000-90-35-SO-4'-W-UNV-DP-1-CTS(96)-B1(BSL310LP)-C(BLACK CANOPIES &amp; CORD)</v>
      </c>
      <c r="BD895" s="39">
        <f t="shared" si="161"/>
        <v>0</v>
      </c>
      <c r="BE895" s="39" t="b">
        <f>_xlfn.IFNA(VLOOKUP(Table2[[#This Row],[Job-no]],Table4[],9,FALSE),TRUE)</f>
        <v>0</v>
      </c>
      <c r="BF895" s="39"/>
      <c r="BG895" s="39" t="b">
        <f>_xlfn.IFNA(VLOOKUP(Table2[[#This Row],[Job-no]],Table4[],14,FALSE),TRUE)</f>
        <v>0</v>
      </c>
      <c r="BH895" s="39" t="str">
        <f>_xlfn.IFNA(VLOOKUP(Table2[[#This Row],[Job-no]],Table4[],11,FALSE),"Done")</f>
        <v/>
      </c>
      <c r="BI895" s="39">
        <f>IF(Table2[[#This Row],[Pattern]]="Pattern",VLOOKUP(Table2[[#This Row],[Product Code]],'Routing data'!$A$2:$W$470,13,FALSE),VLOOKUP(Table2[[#This Row],[Product Code]],'Routing data'!$A$2:$W$470,3,FALSE))</f>
        <v>0</v>
      </c>
      <c r="BJ895" s="39">
        <f>IF(Table2[[#This Row],[Pattern]]="Pattern",VLOOKUP(Table2[[#This Row],[Product Code]],'Routing data'!$A$2:$W$470,14,FALSE),VLOOKUP(Table2[[#This Row],[Product Code]],'Routing data'!$A$2:$W$470,4,FALSE))</f>
        <v>0</v>
      </c>
      <c r="BK895" s="39">
        <f>VLOOKUP(Table2[[#This Row],[Product Code]],'Routing data'!A$4:W$524,16,FALSE)</f>
        <v>0</v>
      </c>
      <c r="BL895" s="42" t="str">
        <f>IF(Table2[[#This Row],[Milling Required]]=0,"x",IF(AT895="Pattern",B895-10,B895-4))</f>
        <v>x</v>
      </c>
      <c r="BM895" s="39"/>
      <c r="BN895" s="42">
        <f t="shared" si="162"/>
        <v>43473</v>
      </c>
      <c r="BO895" s="39" t="str">
        <f>IF(Table2[[#This Row],[Milling]]="x","x",Table2[[#This Row],[Total Sections]]*2)</f>
        <v>x</v>
      </c>
      <c r="BP895" s="39">
        <f>IF(Table2[[#This Row],[Punching]]="x","x",Table2[Total Sections]*2)</f>
        <v>16</v>
      </c>
      <c r="BQ895" s="39">
        <f>IF(Table2[[#This Row],[Pattern]]="Pattern",Table2[Total Sections]*3,Table2[Total Sections]*1.5)</f>
        <v>12</v>
      </c>
      <c r="BR895" s="39"/>
      <c r="BS895" s="39"/>
      <c r="BT895" s="39"/>
      <c r="BU895" s="39"/>
      <c r="BV895" s="39" t="str">
        <f>_xlfn.IFNA(VLOOKUP(Table2[[#This Row],[Job-no]],Table4[],16,FALSE),"Ready")</f>
        <v/>
      </c>
      <c r="BW895" s="39" t="str">
        <f>_xlfn.IFNA(VLOOKUP(Table2[[#This Row],[Job-no]],Table4[],21,FALSE),"Ready")</f>
        <v/>
      </c>
      <c r="BX895" s="39" t="b">
        <f>_xlfn.IFNA(VLOOKUP(Table2[[#This Row],[Job-no]],Table4[],10,FALSE),TRUE)</f>
        <v>0</v>
      </c>
      <c r="BY895" s="39" t="str">
        <f>_xlfn.IFNA(VLOOKUP(Table2[[#This Row],[Job-no]],Table4[],22,FALSE),"Ready")</f>
        <v/>
      </c>
      <c r="BZ895" s="120">
        <f t="shared" si="163"/>
        <v>43476</v>
      </c>
      <c r="CA895" s="120" t="str">
        <f ca="1">IF(OR(Table2[[#This Row],[Saw Date]]=TODAY(),Table2[[#This Row],[Saw Date]]=TODAY()+1), Table2[[#This Row],[Saw Date]],IF(Table2[[#This Row],[Extrusion cut double saw]],"Done",""))</f>
        <v/>
      </c>
      <c r="CB895" s="120" t="str">
        <f ca="1">IF(OR(Table2[[#This Row],[Lens Date]]=TODAY(),Table2[[#This Row],[Lens Date]]=TODAY()+1), Table2[[#This Row],[Lens Date]],IF(Table2[[#This Row],[MSLens]]="Done","Done",""))</f>
        <v/>
      </c>
      <c r="CC895" s="120" t="str">
        <f ca="1">IF(OR(Table2[[#This Row],[Milling Date]]=TODAY(),Table2[[#This Row],[Milling Date]]=TODAY()+1), Table2[[#This Row],[Milling Date]],IF(Table2[[#This Row],[CNC Holes]]="Ready","Done",""))</f>
        <v/>
      </c>
      <c r="CD895" s="120" t="str">
        <f ca="1">IF(OR(Table2[[#This Row],[Welding Date]]=TODAY(),Table2[[#This Row],[Welding Date]]=TODAY()+1), Table2[[#This Row],[Welding Date]],IF(Table2[[#This Row],[Welding Corners]]="Ready","Done",""))</f>
        <v/>
      </c>
      <c r="CE895" s="120" t="str">
        <f ca="1">IF(OR(Table2[[#This Row],[Puching Date]]=TODAY(),Table2[[#This Row],[Puching Date]]=TODAY()+1), Table2[[#This Row],[Puching Date]],IF(Table2[[#This Row],[Punch Holes]]="Ready","Done",""))</f>
        <v/>
      </c>
      <c r="CF895" s="120" t="str">
        <f ca="1">IF(OR(Table2[[#This Row],[Housing Date2]]=TODAY(),Table2[[#This Row],[Housing Date2]]=TODAY()+1),Table2[[#This Row],[Housing Date2]],IF(Table2[[#This Row],[Body Assembly]],"Done",""))</f>
        <v/>
      </c>
      <c r="CG895" s="120" t="str">
        <f>_xlfn.IFNA(VLOOKUP(Table2[[#This Row],[Job-no]],Table4[],7,FALSE),"Done")</f>
        <v>Scheduled/Released</v>
      </c>
    </row>
    <row r="896" spans="1:85" x14ac:dyDescent="0.25">
      <c r="A896" s="39" t="str">
        <f>_xlfn.CONCAT(Table2[[#This Row],[Order]],"-",Table2[[#This Row],[Line]])</f>
        <v>77823-1</v>
      </c>
      <c r="B896" s="5">
        <v>43476</v>
      </c>
      <c r="C896" s="8">
        <v>77823</v>
      </c>
      <c r="D896" s="3" t="s">
        <v>3582</v>
      </c>
      <c r="E896" s="8">
        <v>1</v>
      </c>
      <c r="F896" s="8">
        <v>1</v>
      </c>
      <c r="G896" s="3" t="s">
        <v>42</v>
      </c>
      <c r="H896" s="8">
        <v>1</v>
      </c>
      <c r="I896" s="43" t="b">
        <v>0</v>
      </c>
      <c r="J896" s="43" t="b">
        <v>0</v>
      </c>
      <c r="K896" t="s">
        <v>114</v>
      </c>
      <c r="L896" s="43" t="b">
        <v>0</v>
      </c>
      <c r="M896" s="43" t="b">
        <v>0</v>
      </c>
      <c r="N896" s="43" t="b">
        <v>0</v>
      </c>
      <c r="O896" t="s">
        <v>114</v>
      </c>
      <c r="P896" t="s">
        <v>114</v>
      </c>
      <c r="Q896" t="s">
        <v>114</v>
      </c>
      <c r="R896" t="s">
        <v>114</v>
      </c>
      <c r="S896" t="s">
        <v>114</v>
      </c>
      <c r="T896" t="s">
        <v>114</v>
      </c>
      <c r="U896" t="s">
        <v>114</v>
      </c>
      <c r="V896" t="s">
        <v>114</v>
      </c>
      <c r="W896" s="5">
        <v>43473</v>
      </c>
      <c r="X896" s="3" t="s">
        <v>151</v>
      </c>
      <c r="Y896" s="3"/>
      <c r="Z896" s="3" t="s">
        <v>25</v>
      </c>
      <c r="AA896" s="3" t="s">
        <v>114</v>
      </c>
      <c r="AB896" s="3" t="s">
        <v>74</v>
      </c>
      <c r="AC896" s="8">
        <v>12</v>
      </c>
      <c r="AD896" s="3" t="s">
        <v>5967</v>
      </c>
      <c r="AE896" s="4" t="s">
        <v>5968</v>
      </c>
      <c r="AF896" s="3"/>
      <c r="AG896" s="3" t="s">
        <v>114</v>
      </c>
      <c r="AH896" s="8">
        <v>1</v>
      </c>
      <c r="AI896" s="3" t="s">
        <v>74</v>
      </c>
      <c r="AJ896" t="s">
        <v>114</v>
      </c>
      <c r="AK896" t="s">
        <v>114</v>
      </c>
      <c r="AL896" s="43" t="b">
        <v>0</v>
      </c>
      <c r="AM896" s="3"/>
      <c r="AN896" s="3"/>
      <c r="AO896" s="43" t="b">
        <v>0</v>
      </c>
      <c r="AP896" s="3" t="b">
        <v>0</v>
      </c>
      <c r="AQ896" s="129">
        <f>VLOOKUP(Table2[[#This Row],[Job-no]],Table3[],26,FALSE)</f>
        <v>640</v>
      </c>
      <c r="AR896" t="str">
        <f t="shared" si="159"/>
        <v>BBRLED</v>
      </c>
      <c r="AS896" t="str">
        <f>VLOOKUP(AR896,Table1[],4,0)</f>
        <v>recessed</v>
      </c>
      <c r="AT896">
        <f>IF(BD896&gt;0,"Pattern",VLOOKUP(AR896,Table1[],5,0))</f>
        <v>0</v>
      </c>
      <c r="AU896" s="34">
        <f>IF(AT896="Pattern",WORKDAY(Table2[[#This Row],[Scheduled Ship Date]],-10),WORKDAY(Table2[[#This Row],[Scheduled Ship Date]],-4))</f>
        <v>43472</v>
      </c>
      <c r="AV896" s="39">
        <f>IF(Table2[[#This Row],[Extrusion cut double saw]]=TRUE,IF(O896="ToDo",IF(AT896="Pattern",Table2[[#This Row],[Total Sections]]*0.4,Table2[[#This Row],[Total Sections]]*0.12),0),IF(AT896="Pattern",Table2[[#This Row],[Total Sections]]*4,Table2[[#This Row],[Total Sections]]*1.2))</f>
        <v>1.2</v>
      </c>
      <c r="AW896" s="42">
        <f t="shared" ca="1" si="172"/>
        <v>43469</v>
      </c>
      <c r="AX896" s="42">
        <f>IF(AT896="Pattern",Table2[[#This Row],[Scheduled Ship Date]]-2,Table2[[#This Row],[Scheduled Ship Date]]-3)</f>
        <v>43473</v>
      </c>
      <c r="AY896" s="39">
        <f>IF(Table2[[#This Row],[Pattern]]="Pattern",Table2[[#This Row],[Total Sections]]*4.82,Table2[[#This Row],[Total Sections]]*0.5)</f>
        <v>0.5</v>
      </c>
      <c r="AZ896" s="42">
        <f t="shared" ca="1" si="173"/>
        <v>43469</v>
      </c>
      <c r="BA896" s="39">
        <f>((Table2[Total Sections]/Table2[Open Qty])-1)*Table2[Open Qty]*12.96</f>
        <v>0</v>
      </c>
      <c r="BB896" s="39"/>
      <c r="BC896" s="39" t="str">
        <f t="shared" si="160"/>
        <v>BBRLED-500-90-35-FL-8'-W-UNV-DP-1-DS</v>
      </c>
      <c r="BD896" s="39">
        <f t="shared" si="161"/>
        <v>0</v>
      </c>
      <c r="BE896" s="39" t="b">
        <f>_xlfn.IFNA(VLOOKUP(Table2[[#This Row],[Job-no]],Table4[],9,FALSE),TRUE)</f>
        <v>0</v>
      </c>
      <c r="BF896" s="39"/>
      <c r="BG896" s="39" t="b">
        <f>_xlfn.IFNA(VLOOKUP(Table2[[#This Row],[Job-no]],Table4[],14,FALSE),TRUE)</f>
        <v>0</v>
      </c>
      <c r="BH896" s="39" t="str">
        <f>_xlfn.IFNA(VLOOKUP(Table2[[#This Row],[Job-no]],Table4[],11,FALSE),"Done")</f>
        <v/>
      </c>
      <c r="BI896" s="39">
        <f>IF(Table2[[#This Row],[Pattern]]="Pattern",VLOOKUP(Table2[[#This Row],[Product Code]],'Routing data'!$A$2:$W$470,13,FALSE),VLOOKUP(Table2[[#This Row],[Product Code]],'Routing data'!$A$2:$W$470,3,FALSE))</f>
        <v>0</v>
      </c>
      <c r="BJ896" s="39">
        <f>IF(Table2[[#This Row],[Pattern]]="Pattern",VLOOKUP(Table2[[#This Row],[Product Code]],'Routing data'!$A$2:$W$470,14,FALSE),VLOOKUP(Table2[[#This Row],[Product Code]],'Routing data'!$A$2:$W$470,4,FALSE))</f>
        <v>3</v>
      </c>
      <c r="BK896" s="39">
        <f>VLOOKUP(Table2[[#This Row],[Product Code]],'Routing data'!A$4:W$524,16,FALSE)</f>
        <v>0</v>
      </c>
      <c r="BL896" s="42" t="str">
        <f>IF(Table2[[#This Row],[Milling Required]]=0,"x",IF(AT896="Pattern",B896-10,B896-4))</f>
        <v>x</v>
      </c>
      <c r="BM896" s="39"/>
      <c r="BN896" s="42">
        <f t="shared" si="162"/>
        <v>43473</v>
      </c>
      <c r="BO896" s="39" t="str">
        <f>IF(Table2[[#This Row],[Milling]]="x","x",Table2[[#This Row],[Total Sections]]*2)</f>
        <v>x</v>
      </c>
      <c r="BP896" s="39">
        <f>IF(Table2[[#This Row],[Punching]]="x","x",Table2[Total Sections]*2)</f>
        <v>2</v>
      </c>
      <c r="BQ896" s="39">
        <f>IF(Table2[[#This Row],[Pattern]]="Pattern",Table2[Total Sections]*3,Table2[Total Sections]*1.5)</f>
        <v>1.5</v>
      </c>
      <c r="BR896" s="39"/>
      <c r="BS896" s="39"/>
      <c r="BT896" s="39"/>
      <c r="BU896" s="39"/>
      <c r="BV896" s="39" t="str">
        <f>_xlfn.IFNA(VLOOKUP(Table2[[#This Row],[Job-no]],Table4[],16,FALSE),"Ready")</f>
        <v/>
      </c>
      <c r="BW896" s="39" t="str">
        <f>_xlfn.IFNA(VLOOKUP(Table2[[#This Row],[Job-no]],Table4[],21,FALSE),"Ready")</f>
        <v/>
      </c>
      <c r="BX896" s="39" t="b">
        <f>_xlfn.IFNA(VLOOKUP(Table2[[#This Row],[Job-no]],Table4[],10,FALSE),TRUE)</f>
        <v>0</v>
      </c>
      <c r="BY896" s="39" t="str">
        <f>_xlfn.IFNA(VLOOKUP(Table2[[#This Row],[Job-no]],Table4[],22,FALSE),"Ready")</f>
        <v/>
      </c>
      <c r="BZ896" s="120">
        <f t="shared" si="163"/>
        <v>43476</v>
      </c>
      <c r="CA896" s="120" t="str">
        <f ca="1">IF(OR(Table2[[#This Row],[Saw Date]]=TODAY(),Table2[[#This Row],[Saw Date]]=TODAY()+1), Table2[[#This Row],[Saw Date]],IF(Table2[[#This Row],[Extrusion cut double saw]],"Done",""))</f>
        <v/>
      </c>
      <c r="CB896" s="120" t="str">
        <f ca="1">IF(OR(Table2[[#This Row],[Lens Date]]=TODAY(),Table2[[#This Row],[Lens Date]]=TODAY()+1), Table2[[#This Row],[Lens Date]],IF(Table2[[#This Row],[MSLens]]="Done","Done",""))</f>
        <v/>
      </c>
      <c r="CC896" s="120" t="str">
        <f ca="1">IF(OR(Table2[[#This Row],[Milling Date]]=TODAY(),Table2[[#This Row],[Milling Date]]=TODAY()+1), Table2[[#This Row],[Milling Date]],IF(Table2[[#This Row],[CNC Holes]]="Ready","Done",""))</f>
        <v/>
      </c>
      <c r="CD896" s="120" t="str">
        <f ca="1">IF(OR(Table2[[#This Row],[Welding Date]]=TODAY(),Table2[[#This Row],[Welding Date]]=TODAY()+1), Table2[[#This Row],[Welding Date]],IF(Table2[[#This Row],[Welding Corners]]="Ready","Done",""))</f>
        <v/>
      </c>
      <c r="CE896" s="120" t="str">
        <f ca="1">IF(OR(Table2[[#This Row],[Puching Date]]=TODAY(),Table2[[#This Row],[Puching Date]]=TODAY()+1), Table2[[#This Row],[Puching Date]],IF(Table2[[#This Row],[Punch Holes]]="Ready","Done",""))</f>
        <v/>
      </c>
      <c r="CF896" s="120" t="str">
        <f ca="1">IF(OR(Table2[[#This Row],[Housing Date2]]=TODAY(),Table2[[#This Row],[Housing Date2]]=TODAY()+1),Table2[[#This Row],[Housing Date2]],IF(Table2[[#This Row],[Body Assembly]],"Done",""))</f>
        <v/>
      </c>
      <c r="CG896" s="120" t="str">
        <f>_xlfn.IFNA(VLOOKUP(Table2[[#This Row],[Job-no]],Table4[],7,FALSE),"Done")</f>
        <v>Scheduled/Released</v>
      </c>
    </row>
    <row r="897" spans="1:85" x14ac:dyDescent="0.25">
      <c r="A897" s="39" t="str">
        <f>_xlfn.CONCAT(Table2[[#This Row],[Order]],"-",Table2[[#This Row],[Line]])</f>
        <v>77870-1</v>
      </c>
      <c r="B897" s="5">
        <v>43476</v>
      </c>
      <c r="C897" s="8">
        <v>77870</v>
      </c>
      <c r="D897" s="3" t="s">
        <v>4146</v>
      </c>
      <c r="E897" s="8">
        <v>1</v>
      </c>
      <c r="F897" s="8">
        <v>1</v>
      </c>
      <c r="G897" s="3" t="s">
        <v>42</v>
      </c>
      <c r="H897" s="8">
        <v>2</v>
      </c>
      <c r="I897" s="43" t="b">
        <v>0</v>
      </c>
      <c r="J897" s="43" t="b">
        <v>0</v>
      </c>
      <c r="K897" t="s">
        <v>114</v>
      </c>
      <c r="L897" s="43" t="b">
        <v>0</v>
      </c>
      <c r="M897" s="43" t="b">
        <v>0</v>
      </c>
      <c r="N897" s="43" t="b">
        <v>0</v>
      </c>
      <c r="O897" t="s">
        <v>114</v>
      </c>
      <c r="P897" t="s">
        <v>114</v>
      </c>
      <c r="Q897" t="s">
        <v>114</v>
      </c>
      <c r="R897" t="s">
        <v>114</v>
      </c>
      <c r="S897" t="s">
        <v>114</v>
      </c>
      <c r="T897" t="s">
        <v>114</v>
      </c>
      <c r="U897" t="s">
        <v>114</v>
      </c>
      <c r="V897" t="s">
        <v>114</v>
      </c>
      <c r="W897" s="5">
        <v>43473</v>
      </c>
      <c r="X897" s="3" t="s">
        <v>114</v>
      </c>
      <c r="Y897" s="3"/>
      <c r="Z897" s="3" t="s">
        <v>4508</v>
      </c>
      <c r="AA897" s="3" t="s">
        <v>114</v>
      </c>
      <c r="AB897" s="3" t="s">
        <v>74</v>
      </c>
      <c r="AC897" s="8">
        <v>12</v>
      </c>
      <c r="AD897" s="3" t="s">
        <v>5967</v>
      </c>
      <c r="AE897" s="4" t="s">
        <v>5968</v>
      </c>
      <c r="AF897" s="3"/>
      <c r="AG897" s="3" t="s">
        <v>114</v>
      </c>
      <c r="AH897" s="8">
        <v>2</v>
      </c>
      <c r="AI897" s="3" t="s">
        <v>74</v>
      </c>
      <c r="AJ897" t="s">
        <v>114</v>
      </c>
      <c r="AK897" t="s">
        <v>114</v>
      </c>
      <c r="AL897" s="43" t="b">
        <v>0</v>
      </c>
      <c r="AM897" s="3"/>
      <c r="AN897" s="3"/>
      <c r="AO897" s="43" t="b">
        <v>0</v>
      </c>
      <c r="AP897" s="3" t="b">
        <v>0</v>
      </c>
      <c r="AQ897" s="129">
        <f>VLOOKUP(Table2[[#This Row],[Job-no]],Table3[],26,FALSE)</f>
        <v>1510</v>
      </c>
      <c r="AR897" t="str">
        <f t="shared" si="159"/>
        <v>WWR</v>
      </c>
      <c r="AS897" t="str">
        <f>VLOOKUP(AR897,Table1[],4,0)</f>
        <v>recessed</v>
      </c>
      <c r="AT897">
        <f>IF(BD897&gt;0,"Pattern",VLOOKUP(AR897,Table1[],5,0))</f>
        <v>0</v>
      </c>
      <c r="AU897" s="34">
        <f>IF(AT897="Pattern",WORKDAY(Table2[[#This Row],[Scheduled Ship Date]],-10),WORKDAY(Table2[[#This Row],[Scheduled Ship Date]],-4))</f>
        <v>43472</v>
      </c>
      <c r="AV897" s="39">
        <f>IF(Table2[[#This Row],[Extrusion cut double saw]]=TRUE,IF(O897="ToDo",IF(AT897="Pattern",Table2[[#This Row],[Total Sections]]*0.4,Table2[[#This Row],[Total Sections]]*0.12),0),IF(AT897="Pattern",Table2[[#This Row],[Total Sections]]*4,Table2[[#This Row],[Total Sections]]*1.2))</f>
        <v>2.4</v>
      </c>
      <c r="AW897" s="42">
        <f t="shared" ca="1" si="172"/>
        <v>43469</v>
      </c>
      <c r="AX897" s="42">
        <f>IF(AT897="Pattern",Table2[[#This Row],[Scheduled Ship Date]]-2,Table2[[#This Row],[Scheduled Ship Date]]-3)</f>
        <v>43473</v>
      </c>
      <c r="AY897" s="39">
        <f>IF(Table2[[#This Row],[Pattern]]="Pattern",Table2[[#This Row],[Total Sections]]*4.82,Table2[[#This Row],[Total Sections]]*0.5)</f>
        <v>1</v>
      </c>
      <c r="AZ897" s="42">
        <f t="shared" ca="1" si="173"/>
        <v>43469</v>
      </c>
      <c r="BA897" s="39">
        <f>((Table2[Total Sections]/Table2[Open Qty])-1)*Table2[Open Qty]*12.96</f>
        <v>0</v>
      </c>
      <c r="BB897" s="39"/>
      <c r="BC897" s="39" t="str">
        <f t="shared" si="160"/>
        <v>WWR-SL-400-90-35-L-6'-W-UNV-DP-1-D</v>
      </c>
      <c r="BD897" s="39">
        <f t="shared" si="161"/>
        <v>0</v>
      </c>
      <c r="BE897" s="39" t="b">
        <f>_xlfn.IFNA(VLOOKUP(Table2[[#This Row],[Job-no]],Table4[],9,FALSE),TRUE)</f>
        <v>0</v>
      </c>
      <c r="BF897" s="39"/>
      <c r="BG897" s="39" t="b">
        <f>_xlfn.IFNA(VLOOKUP(Table2[[#This Row],[Job-no]],Table4[],14,FALSE),TRUE)</f>
        <v>0</v>
      </c>
      <c r="BH897" s="39" t="str">
        <f>_xlfn.IFNA(VLOOKUP(Table2[[#This Row],[Job-no]],Table4[],11,FALSE),"Done")</f>
        <v/>
      </c>
      <c r="BI897" s="39">
        <f>IF(Table2[[#This Row],[Pattern]]="Pattern",VLOOKUP(Table2[[#This Row],[Product Code]],'Routing data'!$A$2:$W$470,13,FALSE),VLOOKUP(Table2[[#This Row],[Product Code]],'Routing data'!$A$2:$W$470,3,FALSE))</f>
        <v>0</v>
      </c>
      <c r="BJ897" s="39">
        <f>IF(Table2[[#This Row],[Pattern]]="Pattern",VLOOKUP(Table2[[#This Row],[Product Code]],'Routing data'!$A$2:$W$470,14,FALSE),VLOOKUP(Table2[[#This Row],[Product Code]],'Routing data'!$A$2:$W$470,4,FALSE))</f>
        <v>0</v>
      </c>
      <c r="BK897" s="39">
        <f>VLOOKUP(Table2[[#This Row],[Product Code]],'Routing data'!A$4:W$524,16,FALSE)</f>
        <v>0</v>
      </c>
      <c r="BL897" s="42" t="str">
        <f>IF(Table2[[#This Row],[Milling Required]]=0,"x",IF(AT897="Pattern",B897-10,B897-4))</f>
        <v>x</v>
      </c>
      <c r="BM897" s="39"/>
      <c r="BN897" s="42">
        <f t="shared" si="162"/>
        <v>43473</v>
      </c>
      <c r="BO897" s="39" t="str">
        <f>IF(Table2[[#This Row],[Milling]]="x","x",Table2[[#This Row],[Total Sections]]*2)</f>
        <v>x</v>
      </c>
      <c r="BP897" s="39">
        <f>IF(Table2[[#This Row],[Punching]]="x","x",Table2[Total Sections]*2)</f>
        <v>4</v>
      </c>
      <c r="BQ897" s="39">
        <f>IF(Table2[[#This Row],[Pattern]]="Pattern",Table2[Total Sections]*3,Table2[Total Sections]*1.5)</f>
        <v>3</v>
      </c>
      <c r="BR897" s="39"/>
      <c r="BS897" s="39"/>
      <c r="BT897" s="39"/>
      <c r="BU897" s="39"/>
      <c r="BV897" s="39" t="str">
        <f>_xlfn.IFNA(VLOOKUP(Table2[[#This Row],[Job-no]],Table4[],16,FALSE),"Ready")</f>
        <v/>
      </c>
      <c r="BW897" s="39" t="str">
        <f>_xlfn.IFNA(VLOOKUP(Table2[[#This Row],[Job-no]],Table4[],21,FALSE),"Ready")</f>
        <v/>
      </c>
      <c r="BX897" s="39" t="b">
        <f>_xlfn.IFNA(VLOOKUP(Table2[[#This Row],[Job-no]],Table4[],10,FALSE),TRUE)</f>
        <v>0</v>
      </c>
      <c r="BY897" s="39" t="str">
        <f>_xlfn.IFNA(VLOOKUP(Table2[[#This Row],[Job-no]],Table4[],22,FALSE),"Ready")</f>
        <v/>
      </c>
      <c r="BZ897" s="120">
        <f t="shared" si="163"/>
        <v>43476</v>
      </c>
      <c r="CA897" s="120" t="str">
        <f ca="1">IF(OR(Table2[[#This Row],[Saw Date]]=TODAY(),Table2[[#This Row],[Saw Date]]=TODAY()+1), Table2[[#This Row],[Saw Date]],IF(Table2[[#This Row],[Extrusion cut double saw]],"Done",""))</f>
        <v/>
      </c>
      <c r="CB897" s="120" t="str">
        <f ca="1">IF(OR(Table2[[#This Row],[Lens Date]]=TODAY(),Table2[[#This Row],[Lens Date]]=TODAY()+1), Table2[[#This Row],[Lens Date]],IF(Table2[[#This Row],[MSLens]]="Done","Done",""))</f>
        <v/>
      </c>
      <c r="CC897" s="120" t="str">
        <f ca="1">IF(OR(Table2[[#This Row],[Milling Date]]=TODAY(),Table2[[#This Row],[Milling Date]]=TODAY()+1), Table2[[#This Row],[Milling Date]],IF(Table2[[#This Row],[CNC Holes]]="Ready","Done",""))</f>
        <v/>
      </c>
      <c r="CD897" s="120" t="str">
        <f ca="1">IF(OR(Table2[[#This Row],[Welding Date]]=TODAY(),Table2[[#This Row],[Welding Date]]=TODAY()+1), Table2[[#This Row],[Welding Date]],IF(Table2[[#This Row],[Welding Corners]]="Ready","Done",""))</f>
        <v/>
      </c>
      <c r="CE897" s="120" t="str">
        <f ca="1">IF(OR(Table2[[#This Row],[Puching Date]]=TODAY(),Table2[[#This Row],[Puching Date]]=TODAY()+1), Table2[[#This Row],[Puching Date]],IF(Table2[[#This Row],[Punch Holes]]="Ready","Done",""))</f>
        <v/>
      </c>
      <c r="CF897" s="120" t="str">
        <f ca="1">IF(OR(Table2[[#This Row],[Housing Date2]]=TODAY(),Table2[[#This Row],[Housing Date2]]=TODAY()+1),Table2[[#This Row],[Housing Date2]],IF(Table2[[#This Row],[Body Assembly]],"Done",""))</f>
        <v/>
      </c>
      <c r="CG897" s="120" t="str">
        <f>_xlfn.IFNA(VLOOKUP(Table2[[#This Row],[Job-no]],Table4[],7,FALSE),"Done")</f>
        <v>Scheduled/Released</v>
      </c>
    </row>
    <row r="898" spans="1:85" x14ac:dyDescent="0.25">
      <c r="A898" s="39" t="str">
        <f>_xlfn.CONCAT(Table2[[#This Row],[Order]],"-",Table2[[#This Row],[Line]])</f>
        <v>77870-2</v>
      </c>
      <c r="B898" s="5">
        <v>43476</v>
      </c>
      <c r="C898" s="8">
        <v>77870</v>
      </c>
      <c r="D898" s="3" t="s">
        <v>4147</v>
      </c>
      <c r="E898" s="8">
        <v>2</v>
      </c>
      <c r="F898" s="8">
        <v>1</v>
      </c>
      <c r="G898" s="3" t="s">
        <v>42</v>
      </c>
      <c r="H898" s="8">
        <v>1</v>
      </c>
      <c r="I898" s="43" t="b">
        <v>0</v>
      </c>
      <c r="J898" s="43" t="b">
        <v>0</v>
      </c>
      <c r="K898" t="s">
        <v>114</v>
      </c>
      <c r="L898" s="43" t="b">
        <v>0</v>
      </c>
      <c r="M898" s="43" t="b">
        <v>0</v>
      </c>
      <c r="N898" s="43" t="b">
        <v>0</v>
      </c>
      <c r="O898" t="s">
        <v>114</v>
      </c>
      <c r="P898" t="s">
        <v>114</v>
      </c>
      <c r="Q898" t="s">
        <v>114</v>
      </c>
      <c r="R898" t="s">
        <v>114</v>
      </c>
      <c r="S898" t="s">
        <v>114</v>
      </c>
      <c r="T898" t="s">
        <v>114</v>
      </c>
      <c r="U898" t="s">
        <v>114</v>
      </c>
      <c r="V898" t="s">
        <v>114</v>
      </c>
      <c r="W898" s="5">
        <v>43473</v>
      </c>
      <c r="X898" s="3" t="s">
        <v>114</v>
      </c>
      <c r="Y898" s="3"/>
      <c r="Z898" s="3" t="s">
        <v>4510</v>
      </c>
      <c r="AA898" s="3" t="s">
        <v>114</v>
      </c>
      <c r="AB898" s="3" t="s">
        <v>74</v>
      </c>
      <c r="AC898" s="8">
        <v>12</v>
      </c>
      <c r="AD898" s="3" t="s">
        <v>5967</v>
      </c>
      <c r="AE898" s="4" t="s">
        <v>5968</v>
      </c>
      <c r="AF898" s="3"/>
      <c r="AG898" s="3" t="s">
        <v>114</v>
      </c>
      <c r="AH898" s="8">
        <v>1</v>
      </c>
      <c r="AI898" s="3" t="s">
        <v>74</v>
      </c>
      <c r="AJ898" t="s">
        <v>114</v>
      </c>
      <c r="AK898" t="s">
        <v>114</v>
      </c>
      <c r="AL898" s="43" t="b">
        <v>0</v>
      </c>
      <c r="AM898" s="3"/>
      <c r="AN898" s="3"/>
      <c r="AO898" s="43" t="b">
        <v>0</v>
      </c>
      <c r="AP898" s="3" t="b">
        <v>0</v>
      </c>
      <c r="AQ898" s="129">
        <f>VLOOKUP(Table2[[#This Row],[Job-no]],Table3[],26,FALSE)</f>
        <v>1005</v>
      </c>
      <c r="AR898" t="str">
        <f t="shared" ref="AR898:AR961" si="174">IFERROR(MID(BC898,1,FIND("-",BC898,1)-1),"")</f>
        <v>WWR</v>
      </c>
      <c r="AS898" t="str">
        <f>VLOOKUP(AR898,Table1[],4,0)</f>
        <v>recessed</v>
      </c>
      <c r="AT898">
        <f>IF(BD898&gt;0,"Pattern",VLOOKUP(AR898,Table1[],5,0))</f>
        <v>0</v>
      </c>
      <c r="AU898" s="34">
        <f>IF(AT898="Pattern",WORKDAY(Table2[[#This Row],[Scheduled Ship Date]],-10),WORKDAY(Table2[[#This Row],[Scheduled Ship Date]],-4))</f>
        <v>43472</v>
      </c>
      <c r="AV898" s="39">
        <f>IF(Table2[[#This Row],[Extrusion cut double saw]]=TRUE,IF(O898="ToDo",IF(AT898="Pattern",Table2[[#This Row],[Total Sections]]*0.4,Table2[[#This Row],[Total Sections]]*0.12),0),IF(AT898="Pattern",Table2[[#This Row],[Total Sections]]*4,Table2[[#This Row],[Total Sections]]*1.2))</f>
        <v>1.2</v>
      </c>
      <c r="AW898" s="42">
        <f t="shared" ca="1" si="172"/>
        <v>43469</v>
      </c>
      <c r="AX898" s="42">
        <f>IF(AT898="Pattern",Table2[[#This Row],[Scheduled Ship Date]]-2,Table2[[#This Row],[Scheduled Ship Date]]-3)</f>
        <v>43473</v>
      </c>
      <c r="AY898" s="39">
        <f>IF(Table2[[#This Row],[Pattern]]="Pattern",Table2[[#This Row],[Total Sections]]*4.82,Table2[[#This Row],[Total Sections]]*0.5)</f>
        <v>0.5</v>
      </c>
      <c r="AZ898" s="42">
        <f t="shared" ca="1" si="173"/>
        <v>43469</v>
      </c>
      <c r="BA898" s="39">
        <f>((Table2[Total Sections]/Table2[Open Qty])-1)*Table2[Open Qty]*12.96</f>
        <v>0</v>
      </c>
      <c r="BB898" s="39"/>
      <c r="BC898" s="39" t="str">
        <f t="shared" ref="BC898:BC961" si="175">IF(MID(D898,1,2)="SP",MID(D898,FIND("-",D898,1)+1,30),D898)</f>
        <v>WWR-SL-400-90-35-L-8'-W-UNV-DP-1-D</v>
      </c>
      <c r="BD898" s="39">
        <f t="shared" ref="BD898:BD961" si="176">IFERROR(FIND("-K(",D898,1),0)</f>
        <v>0</v>
      </c>
      <c r="BE898" s="39" t="b">
        <f>_xlfn.IFNA(VLOOKUP(Table2[[#This Row],[Job-no]],Table4[],9,FALSE),TRUE)</f>
        <v>0</v>
      </c>
      <c r="BF898" s="39"/>
      <c r="BG898" s="39" t="b">
        <f>_xlfn.IFNA(VLOOKUP(Table2[[#This Row],[Job-no]],Table4[],14,FALSE),TRUE)</f>
        <v>0</v>
      </c>
      <c r="BH898" s="39" t="str">
        <f>_xlfn.IFNA(VLOOKUP(Table2[[#This Row],[Job-no]],Table4[],11,FALSE),"Done")</f>
        <v/>
      </c>
      <c r="BI898" s="39">
        <f>IF(Table2[[#This Row],[Pattern]]="Pattern",VLOOKUP(Table2[[#This Row],[Product Code]],'Routing data'!$A$2:$W$470,13,FALSE),VLOOKUP(Table2[[#This Row],[Product Code]],'Routing data'!$A$2:$W$470,3,FALSE))</f>
        <v>0</v>
      </c>
      <c r="BJ898" s="39">
        <f>IF(Table2[[#This Row],[Pattern]]="Pattern",VLOOKUP(Table2[[#This Row],[Product Code]],'Routing data'!$A$2:$W$470,14,FALSE),VLOOKUP(Table2[[#This Row],[Product Code]],'Routing data'!$A$2:$W$470,4,FALSE))</f>
        <v>0</v>
      </c>
      <c r="BK898" s="39">
        <f>VLOOKUP(Table2[[#This Row],[Product Code]],'Routing data'!A$4:W$524,16,FALSE)</f>
        <v>0</v>
      </c>
      <c r="BL898" s="42" t="str">
        <f>IF(Table2[[#This Row],[Milling Required]]=0,"x",IF(AT898="Pattern",B898-10,B898-4))</f>
        <v>x</v>
      </c>
      <c r="BM898" s="39"/>
      <c r="BN898" s="42">
        <f t="shared" ref="BN898:BN961" si="177">IF(AT898="Pattern",B898-2,B898-3)</f>
        <v>43473</v>
      </c>
      <c r="BO898" s="39" t="str">
        <f>IF(Table2[[#This Row],[Milling]]="x","x",Table2[[#This Row],[Total Sections]]*2)</f>
        <v>x</v>
      </c>
      <c r="BP898" s="39">
        <f>IF(Table2[[#This Row],[Punching]]="x","x",Table2[Total Sections]*2)</f>
        <v>2</v>
      </c>
      <c r="BQ898" s="39">
        <f>IF(Table2[[#This Row],[Pattern]]="Pattern",Table2[Total Sections]*3,Table2[Total Sections]*1.5)</f>
        <v>1.5</v>
      </c>
      <c r="BR898" s="39"/>
      <c r="BS898" s="39"/>
      <c r="BT898" s="39"/>
      <c r="BU898" s="39"/>
      <c r="BV898" s="39" t="str">
        <f>_xlfn.IFNA(VLOOKUP(Table2[[#This Row],[Job-no]],Table4[],16,FALSE),"Ready")</f>
        <v/>
      </c>
      <c r="BW898" s="39" t="str">
        <f>_xlfn.IFNA(VLOOKUP(Table2[[#This Row],[Job-no]],Table4[],21,FALSE),"Ready")</f>
        <v/>
      </c>
      <c r="BX898" s="39" t="b">
        <f>_xlfn.IFNA(VLOOKUP(Table2[[#This Row],[Job-no]],Table4[],10,FALSE),TRUE)</f>
        <v>0</v>
      </c>
      <c r="BY898" s="39" t="str">
        <f>_xlfn.IFNA(VLOOKUP(Table2[[#This Row],[Job-no]],Table4[],22,FALSE),"Ready")</f>
        <v/>
      </c>
      <c r="BZ898" s="120">
        <f t="shared" ref="BZ898:BZ961" si="178">B898</f>
        <v>43476</v>
      </c>
      <c r="CA898" s="120" t="str">
        <f ca="1">IF(OR(Table2[[#This Row],[Saw Date]]=TODAY(),Table2[[#This Row],[Saw Date]]=TODAY()+1), Table2[[#This Row],[Saw Date]],IF(Table2[[#This Row],[Extrusion cut double saw]],"Done",""))</f>
        <v/>
      </c>
      <c r="CB898" s="120" t="str">
        <f ca="1">IF(OR(Table2[[#This Row],[Lens Date]]=TODAY(),Table2[[#This Row],[Lens Date]]=TODAY()+1), Table2[[#This Row],[Lens Date]],IF(Table2[[#This Row],[MSLens]]="Done","Done",""))</f>
        <v/>
      </c>
      <c r="CC898" s="120" t="str">
        <f ca="1">IF(OR(Table2[[#This Row],[Milling Date]]=TODAY(),Table2[[#This Row],[Milling Date]]=TODAY()+1), Table2[[#This Row],[Milling Date]],IF(Table2[[#This Row],[CNC Holes]]="Ready","Done",""))</f>
        <v/>
      </c>
      <c r="CD898" s="120" t="str">
        <f ca="1">IF(OR(Table2[[#This Row],[Welding Date]]=TODAY(),Table2[[#This Row],[Welding Date]]=TODAY()+1), Table2[[#This Row],[Welding Date]],IF(Table2[[#This Row],[Welding Corners]]="Ready","Done",""))</f>
        <v/>
      </c>
      <c r="CE898" s="120" t="str">
        <f ca="1">IF(OR(Table2[[#This Row],[Puching Date]]=TODAY(),Table2[[#This Row],[Puching Date]]=TODAY()+1), Table2[[#This Row],[Puching Date]],IF(Table2[[#This Row],[Punch Holes]]="Ready","Done",""))</f>
        <v/>
      </c>
      <c r="CF898" s="120" t="str">
        <f ca="1">IF(OR(Table2[[#This Row],[Housing Date2]]=TODAY(),Table2[[#This Row],[Housing Date2]]=TODAY()+1),Table2[[#This Row],[Housing Date2]],IF(Table2[[#This Row],[Body Assembly]],"Done",""))</f>
        <v/>
      </c>
      <c r="CG898" s="120" t="str">
        <f>_xlfn.IFNA(VLOOKUP(Table2[[#This Row],[Job-no]],Table4[],7,FALSE),"Done")</f>
        <v>Scheduled/Released</v>
      </c>
    </row>
    <row r="899" spans="1:85" x14ac:dyDescent="0.25">
      <c r="A899" s="39" t="str">
        <f>_xlfn.CONCAT(Table2[[#This Row],[Order]],"-",Table2[[#This Row],[Line]])</f>
        <v>77870-3</v>
      </c>
      <c r="B899" s="5">
        <v>43476</v>
      </c>
      <c r="C899" s="8">
        <v>77870</v>
      </c>
      <c r="D899" s="3" t="s">
        <v>4149</v>
      </c>
      <c r="E899" s="8">
        <v>3</v>
      </c>
      <c r="F899" s="8">
        <v>1</v>
      </c>
      <c r="G899" s="3" t="s">
        <v>42</v>
      </c>
      <c r="H899" s="8">
        <v>4</v>
      </c>
      <c r="I899" s="43" t="b">
        <v>0</v>
      </c>
      <c r="J899" s="43" t="b">
        <v>0</v>
      </c>
      <c r="K899" t="s">
        <v>114</v>
      </c>
      <c r="L899" s="43" t="b">
        <v>0</v>
      </c>
      <c r="M899" s="43" t="b">
        <v>0</v>
      </c>
      <c r="N899" s="43" t="b">
        <v>0</v>
      </c>
      <c r="O899" t="s">
        <v>114</v>
      </c>
      <c r="P899" t="s">
        <v>114</v>
      </c>
      <c r="Q899" t="s">
        <v>114</v>
      </c>
      <c r="R899" t="s">
        <v>114</v>
      </c>
      <c r="S899" t="s">
        <v>114</v>
      </c>
      <c r="T899" t="s">
        <v>114</v>
      </c>
      <c r="U899" t="s">
        <v>114</v>
      </c>
      <c r="V899" t="s">
        <v>114</v>
      </c>
      <c r="W899" s="5">
        <v>43473</v>
      </c>
      <c r="X899" s="3" t="s">
        <v>114</v>
      </c>
      <c r="Y899" s="3"/>
      <c r="Z899" s="3" t="s">
        <v>5271</v>
      </c>
      <c r="AA899" s="3" t="s">
        <v>114</v>
      </c>
      <c r="AB899" s="3" t="s">
        <v>74</v>
      </c>
      <c r="AC899" s="8">
        <v>12</v>
      </c>
      <c r="AD899" s="3" t="s">
        <v>5967</v>
      </c>
      <c r="AE899" s="4" t="s">
        <v>5968</v>
      </c>
      <c r="AF899" s="3"/>
      <c r="AG899" s="3" t="s">
        <v>114</v>
      </c>
      <c r="AH899" s="8">
        <v>4</v>
      </c>
      <c r="AI899" s="3" t="s">
        <v>74</v>
      </c>
      <c r="AJ899" t="s">
        <v>114</v>
      </c>
      <c r="AK899" t="s">
        <v>114</v>
      </c>
      <c r="AL899" s="43" t="b">
        <v>0</v>
      </c>
      <c r="AM899" s="3"/>
      <c r="AN899" s="3"/>
      <c r="AO899" s="43" t="b">
        <v>0</v>
      </c>
      <c r="AP899" s="3" t="b">
        <v>0</v>
      </c>
      <c r="AQ899" s="129">
        <f>VLOOKUP(Table2[[#This Row],[Job-no]],Table3[],26,FALSE)</f>
        <v>5040</v>
      </c>
      <c r="AR899" t="str">
        <f t="shared" si="174"/>
        <v>WWR</v>
      </c>
      <c r="AS899" t="str">
        <f>VLOOKUP(AR899,Table1[],4,0)</f>
        <v>recessed</v>
      </c>
      <c r="AT899">
        <f>IF(BD899&gt;0,"Pattern",VLOOKUP(AR899,Table1[],5,0))</f>
        <v>0</v>
      </c>
      <c r="AU899" s="34">
        <f>IF(AT899="Pattern",WORKDAY(Table2[[#This Row],[Scheduled Ship Date]],-10),WORKDAY(Table2[[#This Row],[Scheduled Ship Date]],-4))</f>
        <v>43472</v>
      </c>
      <c r="AV899" s="39">
        <f>IF(Table2[[#This Row],[Extrusion cut double saw]]=TRUE,IF(O899="ToDo",IF(AT899="Pattern",Table2[[#This Row],[Total Sections]]*0.4,Table2[[#This Row],[Total Sections]]*0.12),0),IF(AT899="Pattern",Table2[[#This Row],[Total Sections]]*4,Table2[[#This Row],[Total Sections]]*1.2))</f>
        <v>4.8</v>
      </c>
      <c r="AW899" s="42">
        <f t="shared" ca="1" si="172"/>
        <v>43469</v>
      </c>
      <c r="AX899" s="42">
        <f>IF(AT899="Pattern",Table2[[#This Row],[Scheduled Ship Date]]-2,Table2[[#This Row],[Scheduled Ship Date]]-3)</f>
        <v>43473</v>
      </c>
      <c r="AY899" s="39">
        <f>IF(Table2[[#This Row],[Pattern]]="Pattern",Table2[[#This Row],[Total Sections]]*4.82,Table2[[#This Row],[Total Sections]]*0.5)</f>
        <v>2</v>
      </c>
      <c r="AZ899" s="42">
        <f t="shared" ca="1" si="173"/>
        <v>43469</v>
      </c>
      <c r="BA899" s="39">
        <f>((Table2[Total Sections]/Table2[Open Qty])-1)*Table2[Open Qty]*12.96</f>
        <v>0</v>
      </c>
      <c r="BB899" s="39"/>
      <c r="BC899" s="39" t="str">
        <f t="shared" si="175"/>
        <v>WWR-SL-400-90-35-L-10'-W-UNV-DP-1-D</v>
      </c>
      <c r="BD899" s="39">
        <f t="shared" si="176"/>
        <v>0</v>
      </c>
      <c r="BE899" s="39" t="b">
        <f>_xlfn.IFNA(VLOOKUP(Table2[[#This Row],[Job-no]],Table4[],9,FALSE),TRUE)</f>
        <v>0</v>
      </c>
      <c r="BF899" s="39"/>
      <c r="BG899" s="39" t="b">
        <f>_xlfn.IFNA(VLOOKUP(Table2[[#This Row],[Job-no]],Table4[],14,FALSE),TRUE)</f>
        <v>0</v>
      </c>
      <c r="BH899" s="39" t="str">
        <f>_xlfn.IFNA(VLOOKUP(Table2[[#This Row],[Job-no]],Table4[],11,FALSE),"Done")</f>
        <v/>
      </c>
      <c r="BI899" s="39">
        <f>IF(Table2[[#This Row],[Pattern]]="Pattern",VLOOKUP(Table2[[#This Row],[Product Code]],'Routing data'!$A$2:$W$470,13,FALSE),VLOOKUP(Table2[[#This Row],[Product Code]],'Routing data'!$A$2:$W$470,3,FALSE))</f>
        <v>0</v>
      </c>
      <c r="BJ899" s="39">
        <f>IF(Table2[[#This Row],[Pattern]]="Pattern",VLOOKUP(Table2[[#This Row],[Product Code]],'Routing data'!$A$2:$W$470,14,FALSE),VLOOKUP(Table2[[#This Row],[Product Code]],'Routing data'!$A$2:$W$470,4,FALSE))</f>
        <v>0</v>
      </c>
      <c r="BK899" s="39">
        <f>VLOOKUP(Table2[[#This Row],[Product Code]],'Routing data'!A$4:W$524,16,FALSE)</f>
        <v>0</v>
      </c>
      <c r="BL899" s="42" t="str">
        <f>IF(Table2[[#This Row],[Milling Required]]=0,"x",IF(AT899="Pattern",B899-10,B899-4))</f>
        <v>x</v>
      </c>
      <c r="BM899" s="39"/>
      <c r="BN899" s="42">
        <f t="shared" si="177"/>
        <v>43473</v>
      </c>
      <c r="BO899" s="39" t="str">
        <f>IF(Table2[[#This Row],[Milling]]="x","x",Table2[[#This Row],[Total Sections]]*2)</f>
        <v>x</v>
      </c>
      <c r="BP899" s="39">
        <f>IF(Table2[[#This Row],[Punching]]="x","x",Table2[Total Sections]*2)</f>
        <v>8</v>
      </c>
      <c r="BQ899" s="39">
        <f>IF(Table2[[#This Row],[Pattern]]="Pattern",Table2[Total Sections]*3,Table2[Total Sections]*1.5)</f>
        <v>6</v>
      </c>
      <c r="BR899" s="39"/>
      <c r="BS899" s="39"/>
      <c r="BT899" s="39"/>
      <c r="BU899" s="39"/>
      <c r="BV899" s="39" t="str">
        <f>_xlfn.IFNA(VLOOKUP(Table2[[#This Row],[Job-no]],Table4[],16,FALSE),"Ready")</f>
        <v/>
      </c>
      <c r="BW899" s="39" t="str">
        <f>_xlfn.IFNA(VLOOKUP(Table2[[#This Row],[Job-no]],Table4[],21,FALSE),"Ready")</f>
        <v/>
      </c>
      <c r="BX899" s="39" t="b">
        <f>_xlfn.IFNA(VLOOKUP(Table2[[#This Row],[Job-no]],Table4[],10,FALSE),TRUE)</f>
        <v>0</v>
      </c>
      <c r="BY899" s="39" t="str">
        <f>_xlfn.IFNA(VLOOKUP(Table2[[#This Row],[Job-no]],Table4[],22,FALSE),"Ready")</f>
        <v/>
      </c>
      <c r="BZ899" s="120">
        <f t="shared" si="178"/>
        <v>43476</v>
      </c>
      <c r="CA899" s="120" t="str">
        <f ca="1">IF(OR(Table2[[#This Row],[Saw Date]]=TODAY(),Table2[[#This Row],[Saw Date]]=TODAY()+1), Table2[[#This Row],[Saw Date]],IF(Table2[[#This Row],[Extrusion cut double saw]],"Done",""))</f>
        <v/>
      </c>
      <c r="CB899" s="120" t="str">
        <f ca="1">IF(OR(Table2[[#This Row],[Lens Date]]=TODAY(),Table2[[#This Row],[Lens Date]]=TODAY()+1), Table2[[#This Row],[Lens Date]],IF(Table2[[#This Row],[MSLens]]="Done","Done",""))</f>
        <v/>
      </c>
      <c r="CC899" s="120" t="str">
        <f ca="1">IF(OR(Table2[[#This Row],[Milling Date]]=TODAY(),Table2[[#This Row],[Milling Date]]=TODAY()+1), Table2[[#This Row],[Milling Date]],IF(Table2[[#This Row],[CNC Holes]]="Ready","Done",""))</f>
        <v/>
      </c>
      <c r="CD899" s="120" t="str">
        <f ca="1">IF(OR(Table2[[#This Row],[Welding Date]]=TODAY(),Table2[[#This Row],[Welding Date]]=TODAY()+1), Table2[[#This Row],[Welding Date]],IF(Table2[[#This Row],[Welding Corners]]="Ready","Done",""))</f>
        <v/>
      </c>
      <c r="CE899" s="120" t="str">
        <f ca="1">IF(OR(Table2[[#This Row],[Puching Date]]=TODAY(),Table2[[#This Row],[Puching Date]]=TODAY()+1), Table2[[#This Row],[Puching Date]],IF(Table2[[#This Row],[Punch Holes]]="Ready","Done",""))</f>
        <v/>
      </c>
      <c r="CF899" s="120" t="str">
        <f ca="1">IF(OR(Table2[[#This Row],[Housing Date2]]=TODAY(),Table2[[#This Row],[Housing Date2]]=TODAY()+1),Table2[[#This Row],[Housing Date2]],IF(Table2[[#This Row],[Body Assembly]],"Done",""))</f>
        <v/>
      </c>
      <c r="CG899" s="120" t="str">
        <f>_xlfn.IFNA(VLOOKUP(Table2[[#This Row],[Job-no]],Table4[],7,FALSE),"Done")</f>
        <v>Scheduled/Released</v>
      </c>
    </row>
    <row r="900" spans="1:85" x14ac:dyDescent="0.25">
      <c r="A900" s="39" t="str">
        <f>_xlfn.CONCAT(Table2[[#This Row],[Order]],"-",Table2[[#This Row],[Line]])</f>
        <v>77902-1</v>
      </c>
      <c r="B900" s="5">
        <v>43476</v>
      </c>
      <c r="C900" s="8">
        <v>77902</v>
      </c>
      <c r="D900" s="3" t="s">
        <v>3943</v>
      </c>
      <c r="E900" s="8">
        <v>1</v>
      </c>
      <c r="F900" s="8">
        <v>1</v>
      </c>
      <c r="G900" s="3" t="s">
        <v>42</v>
      </c>
      <c r="H900" s="8">
        <v>3</v>
      </c>
      <c r="I900" s="43" t="b">
        <v>0</v>
      </c>
      <c r="J900" s="43" t="b">
        <v>0</v>
      </c>
      <c r="K900" t="s">
        <v>114</v>
      </c>
      <c r="L900" s="43" t="b">
        <v>0</v>
      </c>
      <c r="M900" s="43" t="b">
        <v>0</v>
      </c>
      <c r="N900" s="43" t="b">
        <v>0</v>
      </c>
      <c r="O900" t="s">
        <v>114</v>
      </c>
      <c r="P900" t="s">
        <v>114</v>
      </c>
      <c r="Q900" t="s">
        <v>114</v>
      </c>
      <c r="R900" t="s">
        <v>114</v>
      </c>
      <c r="S900" t="s">
        <v>114</v>
      </c>
      <c r="T900" t="s">
        <v>114</v>
      </c>
      <c r="U900" t="s">
        <v>114</v>
      </c>
      <c r="V900" t="s">
        <v>114</v>
      </c>
      <c r="W900" s="5">
        <v>43473</v>
      </c>
      <c r="X900" s="3" t="s">
        <v>151</v>
      </c>
      <c r="Y900" s="3"/>
      <c r="Z900" s="3" t="s">
        <v>25</v>
      </c>
      <c r="AA900" s="3" t="s">
        <v>114</v>
      </c>
      <c r="AB900" s="3" t="s">
        <v>74</v>
      </c>
      <c r="AC900" s="8">
        <v>12</v>
      </c>
      <c r="AD900" s="3" t="s">
        <v>5967</v>
      </c>
      <c r="AE900" s="4" t="s">
        <v>5968</v>
      </c>
      <c r="AF900" s="3"/>
      <c r="AG900" s="3" t="s">
        <v>114</v>
      </c>
      <c r="AH900" s="8">
        <v>3</v>
      </c>
      <c r="AI900" s="3" t="s">
        <v>74</v>
      </c>
      <c r="AJ900" t="s">
        <v>114</v>
      </c>
      <c r="AK900" t="s">
        <v>114</v>
      </c>
      <c r="AL900" s="43" t="b">
        <v>0</v>
      </c>
      <c r="AM900" s="3"/>
      <c r="AN900" s="3"/>
      <c r="AO900" s="43" t="b">
        <v>0</v>
      </c>
      <c r="AP900" s="3" t="b">
        <v>0</v>
      </c>
      <c r="AQ900" s="129">
        <f>VLOOKUP(Table2[[#This Row],[Job-no]],Table3[],26,FALSE)</f>
        <v>2520</v>
      </c>
      <c r="AR900" t="str">
        <f t="shared" si="174"/>
        <v>BBRLED</v>
      </c>
      <c r="AS900" t="str">
        <f>VLOOKUP(AR900,Table1[],4,0)</f>
        <v>recessed</v>
      </c>
      <c r="AT900">
        <f>IF(BD900&gt;0,"Pattern",VLOOKUP(AR900,Table1[],5,0))</f>
        <v>0</v>
      </c>
      <c r="AU900" s="34">
        <f>IF(AT900="Pattern",WORKDAY(Table2[[#This Row],[Scheduled Ship Date]],-10),WORKDAY(Table2[[#This Row],[Scheduled Ship Date]],-4))</f>
        <v>43472</v>
      </c>
      <c r="AV900" s="39">
        <f>IF(Table2[[#This Row],[Extrusion cut double saw]]=TRUE,IF(O900="ToDo",IF(AT900="Pattern",Table2[[#This Row],[Total Sections]]*0.4,Table2[[#This Row],[Total Sections]]*0.12),0),IF(AT900="Pattern",Table2[[#This Row],[Total Sections]]*4,Table2[[#This Row],[Total Sections]]*1.2))</f>
        <v>3.5999999999999996</v>
      </c>
      <c r="AW900" s="42">
        <f t="shared" ca="1" si="172"/>
        <v>43469</v>
      </c>
      <c r="AX900" s="42">
        <f>IF(AT900="Pattern",Table2[[#This Row],[Scheduled Ship Date]]-2,Table2[[#This Row],[Scheduled Ship Date]]-3)</f>
        <v>43473</v>
      </c>
      <c r="AY900" s="39">
        <f>IF(Table2[[#This Row],[Pattern]]="Pattern",Table2[[#This Row],[Total Sections]]*4.82,Table2[[#This Row],[Total Sections]]*0.5)</f>
        <v>1.5</v>
      </c>
      <c r="AZ900" s="42">
        <f t="shared" ca="1" si="173"/>
        <v>43469</v>
      </c>
      <c r="BA900" s="39">
        <f>((Table2[Total Sections]/Table2[Open Qty])-1)*Table2[Open Qty]*12.96</f>
        <v>0</v>
      </c>
      <c r="BB900" s="39"/>
      <c r="BC900" s="39" t="str">
        <f t="shared" si="175"/>
        <v>BBRLED-500-80-35-FL-8'-W-120-DP-1-DF-FW(6)</v>
      </c>
      <c r="BD900" s="39">
        <f t="shared" si="176"/>
        <v>0</v>
      </c>
      <c r="BE900" s="39" t="b">
        <f>_xlfn.IFNA(VLOOKUP(Table2[[#This Row],[Job-no]],Table4[],9,FALSE),TRUE)</f>
        <v>0</v>
      </c>
      <c r="BF900" s="39"/>
      <c r="BG900" s="39" t="b">
        <f>_xlfn.IFNA(VLOOKUP(Table2[[#This Row],[Job-no]],Table4[],14,FALSE),TRUE)</f>
        <v>0</v>
      </c>
      <c r="BH900" s="39" t="str">
        <f>_xlfn.IFNA(VLOOKUP(Table2[[#This Row],[Job-no]],Table4[],11,FALSE),"Done")</f>
        <v/>
      </c>
      <c r="BI900" s="39">
        <f>IF(Table2[[#This Row],[Pattern]]="Pattern",VLOOKUP(Table2[[#This Row],[Product Code]],'Routing data'!$A$2:$W$470,13,FALSE),VLOOKUP(Table2[[#This Row],[Product Code]],'Routing data'!$A$2:$W$470,3,FALSE))</f>
        <v>0</v>
      </c>
      <c r="BJ900" s="39">
        <f>IF(Table2[[#This Row],[Pattern]]="Pattern",VLOOKUP(Table2[[#This Row],[Product Code]],'Routing data'!$A$2:$W$470,14,FALSE),VLOOKUP(Table2[[#This Row],[Product Code]],'Routing data'!$A$2:$W$470,4,FALSE))</f>
        <v>3</v>
      </c>
      <c r="BK900" s="39">
        <f>VLOOKUP(Table2[[#This Row],[Product Code]],'Routing data'!A$4:W$524,16,FALSE)</f>
        <v>0</v>
      </c>
      <c r="BL900" s="42" t="str">
        <f>IF(Table2[[#This Row],[Milling Required]]=0,"x",IF(AT900="Pattern",B900-10,B900-4))</f>
        <v>x</v>
      </c>
      <c r="BM900" s="39"/>
      <c r="BN900" s="42">
        <f t="shared" si="177"/>
        <v>43473</v>
      </c>
      <c r="BO900" s="39" t="str">
        <f>IF(Table2[[#This Row],[Milling]]="x","x",Table2[[#This Row],[Total Sections]]*2)</f>
        <v>x</v>
      </c>
      <c r="BP900" s="39">
        <f>IF(Table2[[#This Row],[Punching]]="x","x",Table2[Total Sections]*2)</f>
        <v>6</v>
      </c>
      <c r="BQ900" s="39">
        <f>IF(Table2[[#This Row],[Pattern]]="Pattern",Table2[Total Sections]*3,Table2[Total Sections]*1.5)</f>
        <v>4.5</v>
      </c>
      <c r="BR900" s="39"/>
      <c r="BS900" s="39"/>
      <c r="BT900" s="39"/>
      <c r="BU900" s="39"/>
      <c r="BV900" s="39" t="str">
        <f>_xlfn.IFNA(VLOOKUP(Table2[[#This Row],[Job-no]],Table4[],16,FALSE),"Ready")</f>
        <v/>
      </c>
      <c r="BW900" s="39" t="str">
        <f>_xlfn.IFNA(VLOOKUP(Table2[[#This Row],[Job-no]],Table4[],21,FALSE),"Ready")</f>
        <v/>
      </c>
      <c r="BX900" s="39" t="b">
        <f>_xlfn.IFNA(VLOOKUP(Table2[[#This Row],[Job-no]],Table4[],10,FALSE),TRUE)</f>
        <v>0</v>
      </c>
      <c r="BY900" s="39" t="str">
        <f>_xlfn.IFNA(VLOOKUP(Table2[[#This Row],[Job-no]],Table4[],22,FALSE),"Ready")</f>
        <v/>
      </c>
      <c r="BZ900" s="120">
        <f t="shared" si="178"/>
        <v>43476</v>
      </c>
      <c r="CA900" s="120" t="str">
        <f ca="1">IF(OR(Table2[[#This Row],[Saw Date]]=TODAY(),Table2[[#This Row],[Saw Date]]=TODAY()+1), Table2[[#This Row],[Saw Date]],IF(Table2[[#This Row],[Extrusion cut double saw]],"Done",""))</f>
        <v/>
      </c>
      <c r="CB900" s="120" t="str">
        <f ca="1">IF(OR(Table2[[#This Row],[Lens Date]]=TODAY(),Table2[[#This Row],[Lens Date]]=TODAY()+1), Table2[[#This Row],[Lens Date]],IF(Table2[[#This Row],[MSLens]]="Done","Done",""))</f>
        <v/>
      </c>
      <c r="CC900" s="120" t="str">
        <f ca="1">IF(OR(Table2[[#This Row],[Milling Date]]=TODAY(),Table2[[#This Row],[Milling Date]]=TODAY()+1), Table2[[#This Row],[Milling Date]],IF(Table2[[#This Row],[CNC Holes]]="Ready","Done",""))</f>
        <v/>
      </c>
      <c r="CD900" s="120" t="str">
        <f ca="1">IF(OR(Table2[[#This Row],[Welding Date]]=TODAY(),Table2[[#This Row],[Welding Date]]=TODAY()+1), Table2[[#This Row],[Welding Date]],IF(Table2[[#This Row],[Welding Corners]]="Ready","Done",""))</f>
        <v/>
      </c>
      <c r="CE900" s="120" t="str">
        <f ca="1">IF(OR(Table2[[#This Row],[Puching Date]]=TODAY(),Table2[[#This Row],[Puching Date]]=TODAY()+1), Table2[[#This Row],[Puching Date]],IF(Table2[[#This Row],[Punch Holes]]="Ready","Done",""))</f>
        <v/>
      </c>
      <c r="CF900" s="120" t="str">
        <f ca="1">IF(OR(Table2[[#This Row],[Housing Date2]]=TODAY(),Table2[[#This Row],[Housing Date2]]=TODAY()+1),Table2[[#This Row],[Housing Date2]],IF(Table2[[#This Row],[Body Assembly]],"Done",""))</f>
        <v/>
      </c>
      <c r="CG900" s="120" t="str">
        <f>_xlfn.IFNA(VLOOKUP(Table2[[#This Row],[Job-no]],Table4[],7,FALSE),"Done")</f>
        <v>Scheduled/Released</v>
      </c>
    </row>
    <row r="901" spans="1:85" x14ac:dyDescent="0.25">
      <c r="A901" t="str">
        <f>_xlfn.CONCAT(Table2[[#This Row],[Order]],"-",Table2[[#This Row],[Line]])</f>
        <v>77952-1</v>
      </c>
      <c r="B901" s="5">
        <v>43476</v>
      </c>
      <c r="C901" s="8">
        <v>77952</v>
      </c>
      <c r="D901" s="3" t="s">
        <v>3645</v>
      </c>
      <c r="E901" s="8">
        <v>1</v>
      </c>
      <c r="F901" s="8">
        <v>1</v>
      </c>
      <c r="G901" s="3" t="s">
        <v>42</v>
      </c>
      <c r="H901" s="8">
        <v>8</v>
      </c>
      <c r="I901" s="43" t="b">
        <v>0</v>
      </c>
      <c r="J901" s="43" t="b">
        <v>0</v>
      </c>
      <c r="K901" t="s">
        <v>114</v>
      </c>
      <c r="L901" s="43" t="b">
        <v>0</v>
      </c>
      <c r="M901" s="43" t="b">
        <v>0</v>
      </c>
      <c r="N901" s="43" t="b">
        <v>0</v>
      </c>
      <c r="O901" t="s">
        <v>114</v>
      </c>
      <c r="P901" t="s">
        <v>114</v>
      </c>
      <c r="Q901" t="s">
        <v>114</v>
      </c>
      <c r="R901" t="s">
        <v>114</v>
      </c>
      <c r="S901" t="s">
        <v>114</v>
      </c>
      <c r="T901" t="s">
        <v>114</v>
      </c>
      <c r="U901" t="s">
        <v>114</v>
      </c>
      <c r="V901" t="s">
        <v>114</v>
      </c>
      <c r="W901" s="5">
        <v>43473</v>
      </c>
      <c r="X901" s="3" t="s">
        <v>151</v>
      </c>
      <c r="Y901" s="3"/>
      <c r="Z901" s="3" t="s">
        <v>25</v>
      </c>
      <c r="AA901" s="3" t="s">
        <v>114</v>
      </c>
      <c r="AB901" s="3" t="s">
        <v>74</v>
      </c>
      <c r="AC901" s="8">
        <v>12</v>
      </c>
      <c r="AD901" s="3" t="s">
        <v>5967</v>
      </c>
      <c r="AE901" s="4" t="s">
        <v>5968</v>
      </c>
      <c r="AF901" s="3"/>
      <c r="AG901" s="3" t="s">
        <v>114</v>
      </c>
      <c r="AH901" s="8">
        <v>8</v>
      </c>
      <c r="AI901" s="3" t="s">
        <v>74</v>
      </c>
      <c r="AJ901" t="s">
        <v>114</v>
      </c>
      <c r="AK901" t="s">
        <v>114</v>
      </c>
      <c r="AL901" s="43" t="b">
        <v>0</v>
      </c>
      <c r="AM901" s="3"/>
      <c r="AN901" s="3"/>
      <c r="AO901" s="43" t="b">
        <v>0</v>
      </c>
      <c r="AP901" s="3" t="b">
        <v>0</v>
      </c>
      <c r="AQ901" s="3">
        <f>VLOOKUP(Table2[[#This Row],[Job-no]],Table3[],26,FALSE)</f>
        <v>3520</v>
      </c>
      <c r="AR901" t="str">
        <f t="shared" si="174"/>
        <v>BBRLED</v>
      </c>
      <c r="AS901" t="str">
        <f>VLOOKUP(AR901,Table1[],4,0)</f>
        <v>recessed</v>
      </c>
      <c r="AT901">
        <f>IF(BD901&gt;0,"Pattern",VLOOKUP(AR901,Table1[],5,0))</f>
        <v>0</v>
      </c>
      <c r="AU901" s="34">
        <f>IF(AT901="Pattern",WORKDAY(Table2[[#This Row],[Scheduled Ship Date]],-10),WORKDAY(Table2[[#This Row],[Scheduled Ship Date]],-4))</f>
        <v>43472</v>
      </c>
      <c r="AV901">
        <f>IF(Table2[[#This Row],[Extrusion cut double saw]]=TRUE,IF(O901="ToDo",IF(AT901="Pattern",Table2[[#This Row],[Total Sections]]*0.4,Table2[[#This Row],[Total Sections]]*0.12),0),IF(AT901="Pattern",Table2[[#This Row],[Total Sections]]*4,Table2[[#This Row],[Total Sections]]*1.2))</f>
        <v>9.6</v>
      </c>
      <c r="AW901" s="42">
        <f t="shared" ca="1" si="172"/>
        <v>43469</v>
      </c>
      <c r="AX901" s="42">
        <f>IF(AT901="Pattern",Table2[[#This Row],[Scheduled Ship Date]]-2,Table2[[#This Row],[Scheduled Ship Date]]-3)</f>
        <v>43473</v>
      </c>
      <c r="AY901">
        <f>IF(Table2[[#This Row],[Pattern]]="Pattern",Table2[[#This Row],[Total Sections]]*4.82,Table2[[#This Row],[Total Sections]]*0.5)</f>
        <v>4</v>
      </c>
      <c r="AZ901" s="42">
        <f t="shared" ca="1" si="173"/>
        <v>43469</v>
      </c>
      <c r="BA901" s="39">
        <f>((Table2[Total Sections]/Table2[Open Qty])-1)*Table2[Open Qty]*12.96</f>
        <v>0</v>
      </c>
      <c r="BB901" s="39"/>
      <c r="BC901" s="39" t="str">
        <f t="shared" si="175"/>
        <v>BBRLED-900-80-40-FL-8'-W-UNV-D-1-TB15</v>
      </c>
      <c r="BD901" s="39">
        <f t="shared" si="176"/>
        <v>0</v>
      </c>
      <c r="BE901" s="39" t="b">
        <f>_xlfn.IFNA(VLOOKUP(Table2[[#This Row],[Job-no]],Table4[],9,FALSE),TRUE)</f>
        <v>0</v>
      </c>
      <c r="BF901" t="str">
        <f>VLOOKUP(AR901,Table1[],3,0)</f>
        <v>B4LED</v>
      </c>
      <c r="BG901" s="39" t="b">
        <f>_xlfn.IFNA(VLOOKUP(Table2[[#This Row],[Job-no]],Table4[],14,FALSE),TRUE)</f>
        <v>0</v>
      </c>
      <c r="BH901" s="39" t="str">
        <f>_xlfn.IFNA(VLOOKUP(Table2[[#This Row],[Job-no]],Table4[],11,FALSE),"Done")</f>
        <v/>
      </c>
      <c r="BI901" s="39">
        <f>IF(Table2[[#This Row],[Pattern]]="Pattern",VLOOKUP(Table2[[#This Row],[Product Code]],'Routing data'!$A$2:$W$470,13,FALSE),VLOOKUP(Table2[[#This Row],[Product Code]],'Routing data'!$A$2:$W$470,3,FALSE))</f>
        <v>0</v>
      </c>
      <c r="BJ901" s="39">
        <f>IF(Table2[[#This Row],[Pattern]]="Pattern",VLOOKUP(Table2[[#This Row],[Product Code]],'Routing data'!$A$2:$W$470,14,FALSE),VLOOKUP(Table2[[#This Row],[Product Code]],'Routing data'!$A$2:$W$470,4,FALSE))</f>
        <v>3</v>
      </c>
      <c r="BK901" s="39">
        <f>VLOOKUP(Table2[[#This Row],[Product Code]],'Routing data'!A$4:W$524,16,FALSE)</f>
        <v>0</v>
      </c>
      <c r="BL901" s="42" t="str">
        <f>IF(Table2[[#This Row],[Milling Required]]=0,"x",IF(AT901="Pattern",B901-10,B901-4))</f>
        <v>x</v>
      </c>
      <c r="BM901" s="42">
        <f>IF(Table2[[#This Row],[Punching Required]]=0,"x",IF(AT901="Pattern",B901-8,B901-2))</f>
        <v>43474</v>
      </c>
      <c r="BN901" s="42">
        <f t="shared" si="177"/>
        <v>43473</v>
      </c>
      <c r="BO901" s="39" t="str">
        <f>IF(Table2[[#This Row],[Milling]]="x","x",Table2[[#This Row],[Total Sections]]*2)</f>
        <v>x</v>
      </c>
      <c r="BP901" s="39">
        <f>IF(Table2[[#This Row],[Punching]]="x","x",Table2[Total Sections]*2)</f>
        <v>16</v>
      </c>
      <c r="BQ901" s="39">
        <f>IF(Table2[[#This Row],[Pattern]]="Pattern",Table2[Total Sections]*3,Table2[Total Sections]*1.5)</f>
        <v>12</v>
      </c>
      <c r="BR901" s="42"/>
      <c r="BS901" s="42">
        <f ca="1">TODAY()+2</f>
        <v>43469</v>
      </c>
      <c r="BT901" s="39"/>
      <c r="BU901" s="39"/>
      <c r="BV901" s="39" t="str">
        <f>_xlfn.IFNA(VLOOKUP(Table2[[#This Row],[Job-no]],Table4[],16,FALSE),"Ready")</f>
        <v/>
      </c>
      <c r="BW901" s="39" t="str">
        <f>_xlfn.IFNA(VLOOKUP(Table2[[#This Row],[Job-no]],Table4[],21,FALSE),"Ready")</f>
        <v/>
      </c>
      <c r="BX901" s="39" t="b">
        <f>_xlfn.IFNA(VLOOKUP(Table2[[#This Row],[Job-no]],Table4[],10,FALSE),TRUE)</f>
        <v>0</v>
      </c>
      <c r="BY901" s="39" t="str">
        <f>_xlfn.IFNA(VLOOKUP(Table2[[#This Row],[Job-no]],Table4[],22,FALSE),"Ready")</f>
        <v/>
      </c>
      <c r="BZ901" s="120">
        <f t="shared" si="178"/>
        <v>43476</v>
      </c>
      <c r="CA901" s="120" t="str">
        <f ca="1">IF(OR(Table2[[#This Row],[Saw Date]]=TODAY(),Table2[[#This Row],[Saw Date]]=TODAY()+1), Table2[[#This Row],[Saw Date]],IF(Table2[[#This Row],[Extrusion cut double saw]],"Done",""))</f>
        <v/>
      </c>
      <c r="CB901" s="120" t="str">
        <f ca="1">IF(OR(Table2[[#This Row],[Lens Date]]=TODAY(),Table2[[#This Row],[Lens Date]]=TODAY()+1), Table2[[#This Row],[Lens Date]],IF(Table2[[#This Row],[MSLens]]="Done","Done",""))</f>
        <v/>
      </c>
      <c r="CC901" s="120" t="str">
        <f ca="1">IF(OR(Table2[[#This Row],[Milling Date]]=TODAY(),Table2[[#This Row],[Milling Date]]=TODAY()+1), Table2[[#This Row],[Milling Date]],IF(Table2[[#This Row],[CNC Holes]]="Ready","Done",""))</f>
        <v/>
      </c>
      <c r="CD901" s="120" t="str">
        <f ca="1">IF(OR(Table2[[#This Row],[Welding Date]]=TODAY(),Table2[[#This Row],[Welding Date]]=TODAY()+1), Table2[[#This Row],[Welding Date]],IF(Table2[[#This Row],[Welding Corners]]="Ready","Done",""))</f>
        <v/>
      </c>
      <c r="CE901" s="120" t="str">
        <f ca="1">IF(OR(Table2[[#This Row],[Puching Date]]=TODAY(),Table2[[#This Row],[Puching Date]]=TODAY()+1), Table2[[#This Row],[Puching Date]],IF(Table2[[#This Row],[Punch Holes]]="Ready","Done",""))</f>
        <v/>
      </c>
      <c r="CF901" s="120" t="str">
        <f ca="1">IF(OR(Table2[[#This Row],[Housing Date2]]=TODAY(),Table2[[#This Row],[Housing Date2]]=TODAY()+1),Table2[[#This Row],[Housing Date2]],IF(Table2[[#This Row],[Body Assembly]],"Done",""))</f>
        <v/>
      </c>
      <c r="CG901" s="120" t="str">
        <f>_xlfn.IFNA(VLOOKUP(Table2[[#This Row],[Job-no]],Table4[],7,FALSE),"Done")</f>
        <v>Scheduled/Released</v>
      </c>
    </row>
    <row r="902" spans="1:85" x14ac:dyDescent="0.25">
      <c r="A902" s="39" t="str">
        <f>_xlfn.CONCAT(Table2[[#This Row],[Order]],"-",Table2[[#This Row],[Line]])</f>
        <v>77991-1</v>
      </c>
      <c r="B902" s="5">
        <v>43476</v>
      </c>
      <c r="C902" s="8">
        <v>77991</v>
      </c>
      <c r="D902" s="3" t="s">
        <v>3823</v>
      </c>
      <c r="E902" s="8">
        <v>1</v>
      </c>
      <c r="F902" s="8">
        <v>1</v>
      </c>
      <c r="G902" s="3" t="s">
        <v>42</v>
      </c>
      <c r="H902" s="8">
        <v>44</v>
      </c>
      <c r="I902" s="43" t="b">
        <v>0</v>
      </c>
      <c r="J902" s="43" t="b">
        <v>0</v>
      </c>
      <c r="K902" t="s">
        <v>114</v>
      </c>
      <c r="L902" s="43" t="b">
        <v>0</v>
      </c>
      <c r="M902" s="43" t="b">
        <v>0</v>
      </c>
      <c r="N902" s="43" t="b">
        <v>0</v>
      </c>
      <c r="O902" t="s">
        <v>114</v>
      </c>
      <c r="P902" t="s">
        <v>114</v>
      </c>
      <c r="Q902" t="s">
        <v>114</v>
      </c>
      <c r="R902" t="s">
        <v>114</v>
      </c>
      <c r="S902" t="s">
        <v>114</v>
      </c>
      <c r="T902" t="s">
        <v>114</v>
      </c>
      <c r="U902" t="s">
        <v>114</v>
      </c>
      <c r="V902" t="s">
        <v>114</v>
      </c>
      <c r="W902" s="5">
        <v>43473</v>
      </c>
      <c r="X902" s="3" t="s">
        <v>114</v>
      </c>
      <c r="Y902" s="3"/>
      <c r="Z902" s="3" t="s">
        <v>4686</v>
      </c>
      <c r="AA902" s="3" t="s">
        <v>114</v>
      </c>
      <c r="AB902" s="3" t="s">
        <v>74</v>
      </c>
      <c r="AC902" s="8">
        <v>10</v>
      </c>
      <c r="AD902" s="3" t="s">
        <v>5967</v>
      </c>
      <c r="AE902" s="4" t="s">
        <v>5968</v>
      </c>
      <c r="AF902" s="3"/>
      <c r="AG902" s="3" t="s">
        <v>114</v>
      </c>
      <c r="AH902" s="8">
        <v>44</v>
      </c>
      <c r="AI902" s="3" t="s">
        <v>74</v>
      </c>
      <c r="AJ902" t="s">
        <v>114</v>
      </c>
      <c r="AK902" t="s">
        <v>114</v>
      </c>
      <c r="AL902" s="43" t="b">
        <v>0</v>
      </c>
      <c r="AM902" s="3"/>
      <c r="AN902" s="3"/>
      <c r="AO902" s="43" t="b">
        <v>0</v>
      </c>
      <c r="AP902" s="3" t="b">
        <v>0</v>
      </c>
      <c r="AQ902" s="3">
        <f>VLOOKUP(Table2[[#This Row],[Job-no]],Table3[],26,FALSE)</f>
        <v>12078</v>
      </c>
      <c r="AR902" t="str">
        <f t="shared" si="174"/>
        <v>DAYFLED</v>
      </c>
      <c r="AS902" t="str">
        <f>VLOOKUP(AR902,Table1[],4,0)</f>
        <v>Grid LED</v>
      </c>
      <c r="AT902">
        <f>IF(BD902&gt;0,"Pattern",VLOOKUP(AR902,Table1[],5,0))</f>
        <v>0</v>
      </c>
      <c r="AU902" s="34">
        <f>IF(AT902="Pattern",WORKDAY(Table2[[#This Row],[Scheduled Ship Date]],-10),WORKDAY(Table2[[#This Row],[Scheduled Ship Date]],-4))</f>
        <v>43472</v>
      </c>
      <c r="AV902" s="39">
        <f>IF(Table2[[#This Row],[Extrusion cut double saw]]=TRUE,IF(O902="ToDo",IF(AT902="Pattern",Table2[[#This Row],[Total Sections]]*0.4,Table2[[#This Row],[Total Sections]]*0.12),0),IF(AT902="Pattern",Table2[[#This Row],[Total Sections]]*4,Table2[[#This Row],[Total Sections]]*1.2))</f>
        <v>52.8</v>
      </c>
      <c r="AW902" s="42"/>
      <c r="AX902" s="42">
        <f>IF(AT902="Pattern",Table2[[#This Row],[Scheduled Ship Date]]-2,Table2[[#This Row],[Scheduled Ship Date]]-3)</f>
        <v>43473</v>
      </c>
      <c r="AY902" s="39">
        <f>IF(Table2[[#This Row],[Pattern]]="Pattern",Table2[[#This Row],[Total Sections]]*4.82,Table2[[#This Row],[Total Sections]]*0.5)</f>
        <v>22</v>
      </c>
      <c r="AZ902" s="42"/>
      <c r="BA902" s="39">
        <f>((Table2[Total Sections]/Table2[Open Qty])-1)*Table2[Open Qty]*12.96</f>
        <v>0</v>
      </c>
      <c r="BB902" s="39"/>
      <c r="BC902" s="39" t="str">
        <f t="shared" si="175"/>
        <v>DAYFLED-14-4000-80-40-SO-W-120-LT(HI-LUME 0-10V 1%)-1-TB15</v>
      </c>
      <c r="BD902" s="39">
        <f t="shared" si="176"/>
        <v>0</v>
      </c>
      <c r="BE902" s="39" t="b">
        <f>_xlfn.IFNA(VLOOKUP(Table2[[#This Row],[Job-no]],Table4[],9,FALSE),TRUE)</f>
        <v>0</v>
      </c>
      <c r="BF902" s="39"/>
      <c r="BG902" s="39" t="b">
        <f>_xlfn.IFNA(VLOOKUP(Table2[[#This Row],[Job-no]],Table4[],14,FALSE),TRUE)</f>
        <v>0</v>
      </c>
      <c r="BH902" s="39" t="str">
        <f>_xlfn.IFNA(VLOOKUP(Table2[[#This Row],[Job-no]],Table4[],11,FALSE),"Done")</f>
        <v/>
      </c>
      <c r="BI902" s="39">
        <f>IF(Table2[[#This Row],[Pattern]]="Pattern",VLOOKUP(Table2[[#This Row],[Product Code]],'Routing data'!$A$2:$W$470,13,FALSE),VLOOKUP(Table2[[#This Row],[Product Code]],'Routing data'!$A$2:$W$470,3,FALSE))</f>
        <v>0</v>
      </c>
      <c r="BJ902" s="39">
        <f>IF(Table2[[#This Row],[Pattern]]="Pattern",VLOOKUP(Table2[[#This Row],[Product Code]],'Routing data'!$A$2:$W$470,14,FALSE),VLOOKUP(Table2[[#This Row],[Product Code]],'Routing data'!$A$2:$W$470,4,FALSE))</f>
        <v>0</v>
      </c>
      <c r="BK902" s="39">
        <f>VLOOKUP(Table2[[#This Row],[Product Code]],'Routing data'!A$4:W$524,16,FALSE)</f>
        <v>0</v>
      </c>
      <c r="BL902" s="42" t="str">
        <f>IF(Table2[[#This Row],[Milling Required]]=0,"x",IF(AT902="Pattern",B902-10,B902-4))</f>
        <v>x</v>
      </c>
      <c r="BM902" s="39"/>
      <c r="BN902" s="42">
        <f t="shared" si="177"/>
        <v>43473</v>
      </c>
      <c r="BO902" s="39" t="str">
        <f>IF(Table2[[#This Row],[Milling]]="x","x",Table2[[#This Row],[Total Sections]]*2)</f>
        <v>x</v>
      </c>
      <c r="BP902" s="39">
        <f>IF(Table2[[#This Row],[Punching]]="x","x",Table2[Total Sections]*2)</f>
        <v>88</v>
      </c>
      <c r="BQ902" s="39">
        <f>IF(Table2[[#This Row],[Pattern]]="Pattern",Table2[Total Sections]*3,Table2[Total Sections]*1.5)</f>
        <v>66</v>
      </c>
      <c r="BR902" s="42"/>
      <c r="BS902" s="39"/>
      <c r="BT902" s="39"/>
      <c r="BU902" s="39"/>
      <c r="BV902" s="39" t="str">
        <f>_xlfn.IFNA(VLOOKUP(Table2[[#This Row],[Job-no]],Table4[],16,FALSE),"Ready")</f>
        <v/>
      </c>
      <c r="BW902" s="39" t="str">
        <f>_xlfn.IFNA(VLOOKUP(Table2[[#This Row],[Job-no]],Table4[],21,FALSE),"Ready")</f>
        <v/>
      </c>
      <c r="BX902" s="39" t="b">
        <f>_xlfn.IFNA(VLOOKUP(Table2[[#This Row],[Job-no]],Table4[],10,FALSE),TRUE)</f>
        <v>0</v>
      </c>
      <c r="BY902" s="39" t="str">
        <f>_xlfn.IFNA(VLOOKUP(Table2[[#This Row],[Job-no]],Table4[],22,FALSE),"Ready")</f>
        <v/>
      </c>
      <c r="BZ902" s="120">
        <f t="shared" si="178"/>
        <v>43476</v>
      </c>
      <c r="CA902" s="120" t="str">
        <f ca="1">IF(OR(Table2[[#This Row],[Saw Date]]=TODAY(),Table2[[#This Row],[Saw Date]]=TODAY()+1), Table2[[#This Row],[Saw Date]],IF(Table2[[#This Row],[Extrusion cut double saw]],"Done",""))</f>
        <v/>
      </c>
      <c r="CB902" s="120" t="str">
        <f ca="1">IF(OR(Table2[[#This Row],[Lens Date]]=TODAY(),Table2[[#This Row],[Lens Date]]=TODAY()+1), Table2[[#This Row],[Lens Date]],IF(Table2[[#This Row],[MSLens]]="Done","Done",""))</f>
        <v/>
      </c>
      <c r="CC902" s="120" t="str">
        <f ca="1">IF(OR(Table2[[#This Row],[Milling Date]]=TODAY(),Table2[[#This Row],[Milling Date]]=TODAY()+1), Table2[[#This Row],[Milling Date]],IF(Table2[[#This Row],[CNC Holes]]="Ready","Done",""))</f>
        <v/>
      </c>
      <c r="CD902" s="120" t="str">
        <f ca="1">IF(OR(Table2[[#This Row],[Welding Date]]=TODAY(),Table2[[#This Row],[Welding Date]]=TODAY()+1), Table2[[#This Row],[Welding Date]],IF(Table2[[#This Row],[Welding Corners]]="Ready","Done",""))</f>
        <v/>
      </c>
      <c r="CE902" s="120" t="str">
        <f ca="1">IF(OR(Table2[[#This Row],[Puching Date]]=TODAY(),Table2[[#This Row],[Puching Date]]=TODAY()+1), Table2[[#This Row],[Puching Date]],IF(Table2[[#This Row],[Punch Holes]]="Ready","Done",""))</f>
        <v/>
      </c>
      <c r="CF902" s="120" t="str">
        <f ca="1">IF(OR(Table2[[#This Row],[Housing Date2]]=TODAY(),Table2[[#This Row],[Housing Date2]]=TODAY()+1),Table2[[#This Row],[Housing Date2]],IF(Table2[[#This Row],[Body Assembly]],"Done",""))</f>
        <v/>
      </c>
      <c r="CG902" s="120" t="str">
        <f>_xlfn.IFNA(VLOOKUP(Table2[[#This Row],[Job-no]],Table4[],7,FALSE),"Done")</f>
        <v>Scheduled/Released</v>
      </c>
    </row>
    <row r="903" spans="1:85" x14ac:dyDescent="0.25">
      <c r="A903" s="39" t="str">
        <f>_xlfn.CONCAT(Table2[[#This Row],[Order]],"-",Table2[[#This Row],[Line]])</f>
        <v>77991-2</v>
      </c>
      <c r="B903" s="5">
        <v>43476</v>
      </c>
      <c r="C903" s="8">
        <v>77991</v>
      </c>
      <c r="D903" s="3" t="s">
        <v>3825</v>
      </c>
      <c r="E903" s="8">
        <v>2</v>
      </c>
      <c r="F903" s="8">
        <v>1</v>
      </c>
      <c r="G903" s="3" t="s">
        <v>42</v>
      </c>
      <c r="H903" s="8">
        <v>8</v>
      </c>
      <c r="I903" s="43" t="b">
        <v>0</v>
      </c>
      <c r="J903" s="43" t="b">
        <v>0</v>
      </c>
      <c r="K903" t="s">
        <v>114</v>
      </c>
      <c r="L903" s="43" t="b">
        <v>0</v>
      </c>
      <c r="M903" s="43" t="b">
        <v>0</v>
      </c>
      <c r="N903" s="43" t="b">
        <v>0</v>
      </c>
      <c r="O903" t="s">
        <v>114</v>
      </c>
      <c r="P903" t="s">
        <v>114</v>
      </c>
      <c r="Q903" t="s">
        <v>114</v>
      </c>
      <c r="R903" t="s">
        <v>114</v>
      </c>
      <c r="S903" t="s">
        <v>114</v>
      </c>
      <c r="T903" t="s">
        <v>114</v>
      </c>
      <c r="U903" t="s">
        <v>114</v>
      </c>
      <c r="V903" t="s">
        <v>114</v>
      </c>
      <c r="W903" s="5">
        <v>43473</v>
      </c>
      <c r="X903" s="3" t="s">
        <v>114</v>
      </c>
      <c r="Y903" s="3"/>
      <c r="Z903" s="3" t="s">
        <v>4687</v>
      </c>
      <c r="AA903" s="3" t="s">
        <v>114</v>
      </c>
      <c r="AB903" s="3" t="s">
        <v>74</v>
      </c>
      <c r="AC903" s="8">
        <v>10</v>
      </c>
      <c r="AD903" s="3" t="s">
        <v>5967</v>
      </c>
      <c r="AE903" s="4" t="s">
        <v>5968</v>
      </c>
      <c r="AF903" s="3"/>
      <c r="AG903" s="3" t="s">
        <v>114</v>
      </c>
      <c r="AH903" s="8">
        <v>8</v>
      </c>
      <c r="AI903" s="3" t="s">
        <v>74</v>
      </c>
      <c r="AJ903" t="s">
        <v>114</v>
      </c>
      <c r="AK903" t="s">
        <v>114</v>
      </c>
      <c r="AL903" s="43" t="b">
        <v>0</v>
      </c>
      <c r="AM903" s="3"/>
      <c r="AN903" s="3"/>
      <c r="AO903" s="43" t="b">
        <v>0</v>
      </c>
      <c r="AP903" s="3" t="b">
        <v>0</v>
      </c>
      <c r="AQ903" s="3">
        <f>VLOOKUP(Table2[[#This Row],[Job-no]],Table3[],26,FALSE)</f>
        <v>1548</v>
      </c>
      <c r="AR903" t="str">
        <f t="shared" si="174"/>
        <v>DAYFLED</v>
      </c>
      <c r="AS903" t="str">
        <f>VLOOKUP(AR903,Table1[],4,0)</f>
        <v>Grid LED</v>
      </c>
      <c r="AT903">
        <f>IF(BD903&gt;0,"Pattern",VLOOKUP(AR903,Table1[],5,0))</f>
        <v>0</v>
      </c>
      <c r="AU903" s="34">
        <f>IF(AT903="Pattern",WORKDAY(Table2[[#This Row],[Scheduled Ship Date]],-10),WORKDAY(Table2[[#This Row],[Scheduled Ship Date]],-4))</f>
        <v>43472</v>
      </c>
      <c r="AV903" s="39">
        <f>IF(Table2[[#This Row],[Extrusion cut double saw]]=TRUE,IF(O903="ToDo",IF(AT903="Pattern",Table2[[#This Row],[Total Sections]]*0.4,Table2[[#This Row],[Total Sections]]*0.12),0),IF(AT903="Pattern",Table2[[#This Row],[Total Sections]]*4,Table2[[#This Row],[Total Sections]]*1.2))</f>
        <v>9.6</v>
      </c>
      <c r="AW903" s="42"/>
      <c r="AX903" s="42">
        <f>IF(AT903="Pattern",Table2[[#This Row],[Scheduled Ship Date]]-2,Table2[[#This Row],[Scheduled Ship Date]]-3)</f>
        <v>43473</v>
      </c>
      <c r="AY903" s="39">
        <f>IF(Table2[[#This Row],[Pattern]]="Pattern",Table2[[#This Row],[Total Sections]]*4.82,Table2[[#This Row],[Total Sections]]*0.5)</f>
        <v>4</v>
      </c>
      <c r="AZ903" s="42"/>
      <c r="BA903" s="39">
        <f>((Table2[Total Sections]/Table2[Open Qty])-1)*Table2[Open Qty]*12.96</f>
        <v>0</v>
      </c>
      <c r="BB903" s="39"/>
      <c r="BC903" s="39" t="str">
        <f t="shared" si="175"/>
        <v>DAYFLED-12-2000-80-40-SO-W-120-LT(HI-LUME 0-10V 1%)-1-TB15</v>
      </c>
      <c r="BD903" s="39">
        <f t="shared" si="176"/>
        <v>0</v>
      </c>
      <c r="BE903" s="39" t="b">
        <f>_xlfn.IFNA(VLOOKUP(Table2[[#This Row],[Job-no]],Table4[],9,FALSE),TRUE)</f>
        <v>0</v>
      </c>
      <c r="BF903" s="39"/>
      <c r="BG903" s="39" t="b">
        <f>_xlfn.IFNA(VLOOKUP(Table2[[#This Row],[Job-no]],Table4[],14,FALSE),TRUE)</f>
        <v>0</v>
      </c>
      <c r="BH903" s="39" t="str">
        <f>_xlfn.IFNA(VLOOKUP(Table2[[#This Row],[Job-no]],Table4[],11,FALSE),"Done")</f>
        <v/>
      </c>
      <c r="BI903" s="39">
        <f>IF(Table2[[#This Row],[Pattern]]="Pattern",VLOOKUP(Table2[[#This Row],[Product Code]],'Routing data'!$A$2:$W$470,13,FALSE),VLOOKUP(Table2[[#This Row],[Product Code]],'Routing data'!$A$2:$W$470,3,FALSE))</f>
        <v>0</v>
      </c>
      <c r="BJ903" s="39">
        <f>IF(Table2[[#This Row],[Pattern]]="Pattern",VLOOKUP(Table2[[#This Row],[Product Code]],'Routing data'!$A$2:$W$470,14,FALSE),VLOOKUP(Table2[[#This Row],[Product Code]],'Routing data'!$A$2:$W$470,4,FALSE))</f>
        <v>0</v>
      </c>
      <c r="BK903" s="39">
        <f>VLOOKUP(Table2[[#This Row],[Product Code]],'Routing data'!A$4:W$524,16,FALSE)</f>
        <v>0</v>
      </c>
      <c r="BL903" s="42" t="str">
        <f>IF(Table2[[#This Row],[Milling Required]]=0,"x",IF(AT903="Pattern",B903-10,B903-4))</f>
        <v>x</v>
      </c>
      <c r="BM903" s="39"/>
      <c r="BN903" s="42">
        <f t="shared" si="177"/>
        <v>43473</v>
      </c>
      <c r="BO903" s="39" t="str">
        <f>IF(Table2[[#This Row],[Milling]]="x","x",Table2[[#This Row],[Total Sections]]*2)</f>
        <v>x</v>
      </c>
      <c r="BP903" s="39">
        <f>IF(Table2[[#This Row],[Punching]]="x","x",Table2[Total Sections]*2)</f>
        <v>16</v>
      </c>
      <c r="BQ903" s="39">
        <f>IF(Table2[[#This Row],[Pattern]]="Pattern",Table2[Total Sections]*3,Table2[Total Sections]*1.5)</f>
        <v>12</v>
      </c>
      <c r="BR903" s="42"/>
      <c r="BS903" s="39"/>
      <c r="BT903" s="39"/>
      <c r="BU903" s="39"/>
      <c r="BV903" s="39" t="str">
        <f>_xlfn.IFNA(VLOOKUP(Table2[[#This Row],[Job-no]],Table4[],16,FALSE),"Ready")</f>
        <v/>
      </c>
      <c r="BW903" s="39" t="str">
        <f>_xlfn.IFNA(VLOOKUP(Table2[[#This Row],[Job-no]],Table4[],21,FALSE),"Ready")</f>
        <v/>
      </c>
      <c r="BX903" s="39" t="b">
        <f>_xlfn.IFNA(VLOOKUP(Table2[[#This Row],[Job-no]],Table4[],10,FALSE),TRUE)</f>
        <v>0</v>
      </c>
      <c r="BY903" s="39" t="str">
        <f>_xlfn.IFNA(VLOOKUP(Table2[[#This Row],[Job-no]],Table4[],22,FALSE),"Ready")</f>
        <v/>
      </c>
      <c r="BZ903" s="120">
        <f t="shared" si="178"/>
        <v>43476</v>
      </c>
      <c r="CA903" s="120" t="str">
        <f ca="1">IF(OR(Table2[[#This Row],[Saw Date]]=TODAY(),Table2[[#This Row],[Saw Date]]=TODAY()+1), Table2[[#This Row],[Saw Date]],IF(Table2[[#This Row],[Extrusion cut double saw]],"Done",""))</f>
        <v/>
      </c>
      <c r="CB903" s="120" t="str">
        <f ca="1">IF(OR(Table2[[#This Row],[Lens Date]]=TODAY(),Table2[[#This Row],[Lens Date]]=TODAY()+1), Table2[[#This Row],[Lens Date]],IF(Table2[[#This Row],[MSLens]]="Done","Done",""))</f>
        <v/>
      </c>
      <c r="CC903" s="120" t="str">
        <f ca="1">IF(OR(Table2[[#This Row],[Milling Date]]=TODAY(),Table2[[#This Row],[Milling Date]]=TODAY()+1), Table2[[#This Row],[Milling Date]],IF(Table2[[#This Row],[CNC Holes]]="Ready","Done",""))</f>
        <v/>
      </c>
      <c r="CD903" s="120" t="str">
        <f ca="1">IF(OR(Table2[[#This Row],[Welding Date]]=TODAY(),Table2[[#This Row],[Welding Date]]=TODAY()+1), Table2[[#This Row],[Welding Date]],IF(Table2[[#This Row],[Welding Corners]]="Ready","Done",""))</f>
        <v/>
      </c>
      <c r="CE903" s="120" t="str">
        <f ca="1">IF(OR(Table2[[#This Row],[Puching Date]]=TODAY(),Table2[[#This Row],[Puching Date]]=TODAY()+1), Table2[[#This Row],[Puching Date]],IF(Table2[[#This Row],[Punch Holes]]="Ready","Done",""))</f>
        <v/>
      </c>
      <c r="CF903" s="120" t="str">
        <f ca="1">IF(OR(Table2[[#This Row],[Housing Date2]]=TODAY(),Table2[[#This Row],[Housing Date2]]=TODAY()+1),Table2[[#This Row],[Housing Date2]],IF(Table2[[#This Row],[Body Assembly]],"Done",""))</f>
        <v/>
      </c>
      <c r="CG903" s="120" t="str">
        <f>_xlfn.IFNA(VLOOKUP(Table2[[#This Row],[Job-no]],Table4[],7,FALSE),"Done")</f>
        <v>Scheduled/Released</v>
      </c>
    </row>
    <row r="904" spans="1:85" x14ac:dyDescent="0.25">
      <c r="A904" s="39" t="str">
        <f>_xlfn.CONCAT(Table2[[#This Row],[Order]],"-",Table2[[#This Row],[Line]])</f>
        <v>78019-1</v>
      </c>
      <c r="B904" s="5">
        <v>43476</v>
      </c>
      <c r="C904" s="8">
        <v>78019</v>
      </c>
      <c r="D904" s="3" t="s">
        <v>3852</v>
      </c>
      <c r="E904" s="8">
        <v>1</v>
      </c>
      <c r="F904" s="8">
        <v>1</v>
      </c>
      <c r="G904" s="3" t="s">
        <v>42</v>
      </c>
      <c r="H904" s="8">
        <v>35</v>
      </c>
      <c r="I904" s="43" t="b">
        <v>0</v>
      </c>
      <c r="J904" s="43" t="b">
        <v>0</v>
      </c>
      <c r="K904" t="s">
        <v>114</v>
      </c>
      <c r="L904" s="43" t="b">
        <v>0</v>
      </c>
      <c r="M904" s="43" t="b">
        <v>0</v>
      </c>
      <c r="N904" s="43" t="b">
        <v>0</v>
      </c>
      <c r="O904" t="s">
        <v>114</v>
      </c>
      <c r="P904" t="s">
        <v>114</v>
      </c>
      <c r="Q904" t="s">
        <v>114</v>
      </c>
      <c r="R904" t="s">
        <v>114</v>
      </c>
      <c r="S904" t="s">
        <v>114</v>
      </c>
      <c r="T904" t="s">
        <v>114</v>
      </c>
      <c r="U904" t="s">
        <v>114</v>
      </c>
      <c r="V904" t="s">
        <v>114</v>
      </c>
      <c r="W904" s="5">
        <v>43473</v>
      </c>
      <c r="X904" s="3" t="s">
        <v>114</v>
      </c>
      <c r="Y904" s="3"/>
      <c r="Z904" s="3" t="s">
        <v>39</v>
      </c>
      <c r="AA904" s="3" t="s">
        <v>114</v>
      </c>
      <c r="AB904" s="3" t="s">
        <v>74</v>
      </c>
      <c r="AC904" s="8">
        <v>10</v>
      </c>
      <c r="AD904" s="3" t="s">
        <v>5967</v>
      </c>
      <c r="AE904" s="4" t="s">
        <v>5968</v>
      </c>
      <c r="AF904" s="3"/>
      <c r="AG904" s="3" t="s">
        <v>114</v>
      </c>
      <c r="AH904" s="8">
        <v>35</v>
      </c>
      <c r="AI904" s="3" t="s">
        <v>74</v>
      </c>
      <c r="AJ904" t="s">
        <v>114</v>
      </c>
      <c r="AK904" t="s">
        <v>114</v>
      </c>
      <c r="AL904" s="43" t="b">
        <v>0</v>
      </c>
      <c r="AM904" s="3"/>
      <c r="AN904" s="3"/>
      <c r="AO904" s="43" t="b">
        <v>0</v>
      </c>
      <c r="AP904" s="3" t="b">
        <v>0</v>
      </c>
      <c r="AQ904" s="3">
        <f>VLOOKUP(Table2[[#This Row],[Job-no]],Table3[],26,FALSE)</f>
        <v>6825</v>
      </c>
      <c r="AR904" t="str">
        <f t="shared" si="174"/>
        <v>DIALED</v>
      </c>
      <c r="AS904" t="str">
        <f>VLOOKUP(AR904,Table1[],4,0)</f>
        <v>Grid LED</v>
      </c>
      <c r="AT904">
        <f>IF(BD904&gt;0,"Pattern",VLOOKUP(AR904,Table1[],5,0))</f>
        <v>0</v>
      </c>
      <c r="AU904" s="34">
        <f>IF(AT904="Pattern",WORKDAY(Table2[[#This Row],[Scheduled Ship Date]],-10),WORKDAY(Table2[[#This Row],[Scheduled Ship Date]],-4))</f>
        <v>43472</v>
      </c>
      <c r="AV904" s="39">
        <f>IF(Table2[[#This Row],[Extrusion cut double saw]]=TRUE,IF(O904="ToDo",IF(AT904="Pattern",Table2[[#This Row],[Total Sections]]*0.4,Table2[[#This Row],[Total Sections]]*0.12),0),IF(AT904="Pattern",Table2[[#This Row],[Total Sections]]*4,Table2[[#This Row],[Total Sections]]*1.2))</f>
        <v>42</v>
      </c>
      <c r="AW904" s="42"/>
      <c r="AX904" s="42">
        <f>IF(AT904="Pattern",Table2[[#This Row],[Scheduled Ship Date]]-2,Table2[[#This Row],[Scheduled Ship Date]]-3)</f>
        <v>43473</v>
      </c>
      <c r="AY904" s="39">
        <f>IF(Table2[[#This Row],[Pattern]]="Pattern",Table2[[#This Row],[Total Sections]]*4.82,Table2[[#This Row],[Total Sections]]*0.5)</f>
        <v>17.5</v>
      </c>
      <c r="AZ904" s="42"/>
      <c r="BA904" s="39">
        <f>((Table2[Total Sections]/Table2[Open Qty])-1)*Table2[Open Qty]*12.96</f>
        <v>0</v>
      </c>
      <c r="BB904" s="39"/>
      <c r="BC904" s="39" t="str">
        <f t="shared" si="175"/>
        <v>DIALED-22-4000-80-27-VL-W-120-DP-1-TB9</v>
      </c>
      <c r="BD904" s="39">
        <f t="shared" si="176"/>
        <v>0</v>
      </c>
      <c r="BE904" s="39" t="b">
        <f>_xlfn.IFNA(VLOOKUP(Table2[[#This Row],[Job-no]],Table4[],9,FALSE),TRUE)</f>
        <v>0</v>
      </c>
      <c r="BF904" s="39"/>
      <c r="BG904" s="39" t="b">
        <f>_xlfn.IFNA(VLOOKUP(Table2[[#This Row],[Job-no]],Table4[],14,FALSE),TRUE)</f>
        <v>0</v>
      </c>
      <c r="BH904" s="39" t="str">
        <f>_xlfn.IFNA(VLOOKUP(Table2[[#This Row],[Job-no]],Table4[],11,FALSE),"Done")</f>
        <v/>
      </c>
      <c r="BI904" s="39">
        <f>IF(Table2[[#This Row],[Pattern]]="Pattern",VLOOKUP(Table2[[#This Row],[Product Code]],'Routing data'!$A$2:$W$470,13,FALSE),VLOOKUP(Table2[[#This Row],[Product Code]],'Routing data'!$A$2:$W$470,3,FALSE))</f>
        <v>0</v>
      </c>
      <c r="BJ904" s="39">
        <f>IF(Table2[[#This Row],[Pattern]]="Pattern",VLOOKUP(Table2[[#This Row],[Product Code]],'Routing data'!$A$2:$W$470,14,FALSE),VLOOKUP(Table2[[#This Row],[Product Code]],'Routing data'!$A$2:$W$470,4,FALSE))</f>
        <v>0</v>
      </c>
      <c r="BK904" s="39">
        <f>VLOOKUP(Table2[[#This Row],[Product Code]],'Routing data'!A$4:W$524,16,FALSE)</f>
        <v>0</v>
      </c>
      <c r="BL904" s="42" t="str">
        <f>IF(Table2[[#This Row],[Milling Required]]=0,"x",IF(AT904="Pattern",B904-10,B904-4))</f>
        <v>x</v>
      </c>
      <c r="BM904" s="39"/>
      <c r="BN904" s="42">
        <f t="shared" si="177"/>
        <v>43473</v>
      </c>
      <c r="BO904" s="39" t="str">
        <f>IF(Table2[[#This Row],[Milling]]="x","x",Table2[[#This Row],[Total Sections]]*2)</f>
        <v>x</v>
      </c>
      <c r="BP904" s="39">
        <f>IF(Table2[[#This Row],[Punching]]="x","x",Table2[Total Sections]*2)</f>
        <v>70</v>
      </c>
      <c r="BQ904" s="39">
        <f>IF(Table2[[#This Row],[Pattern]]="Pattern",Table2[Total Sections]*3,Table2[Total Sections]*1.5)</f>
        <v>52.5</v>
      </c>
      <c r="BR904" s="42"/>
      <c r="BS904" s="39"/>
      <c r="BT904" s="39"/>
      <c r="BU904" s="39"/>
      <c r="BV904" s="39" t="str">
        <f>_xlfn.IFNA(VLOOKUP(Table2[[#This Row],[Job-no]],Table4[],16,FALSE),"Ready")</f>
        <v/>
      </c>
      <c r="BW904" s="39" t="str">
        <f>_xlfn.IFNA(VLOOKUP(Table2[[#This Row],[Job-no]],Table4[],21,FALSE),"Ready")</f>
        <v/>
      </c>
      <c r="BX904" s="39" t="b">
        <f>_xlfn.IFNA(VLOOKUP(Table2[[#This Row],[Job-no]],Table4[],10,FALSE),TRUE)</f>
        <v>0</v>
      </c>
      <c r="BY904" s="39" t="str">
        <f>_xlfn.IFNA(VLOOKUP(Table2[[#This Row],[Job-no]],Table4[],22,FALSE),"Ready")</f>
        <v/>
      </c>
      <c r="BZ904" s="120">
        <f t="shared" si="178"/>
        <v>43476</v>
      </c>
      <c r="CA904" s="120" t="str">
        <f ca="1">IF(OR(Table2[[#This Row],[Saw Date]]=TODAY(),Table2[[#This Row],[Saw Date]]=TODAY()+1), Table2[[#This Row],[Saw Date]],IF(Table2[[#This Row],[Extrusion cut double saw]],"Done",""))</f>
        <v/>
      </c>
      <c r="CB904" s="120" t="str">
        <f ca="1">IF(OR(Table2[[#This Row],[Lens Date]]=TODAY(),Table2[[#This Row],[Lens Date]]=TODAY()+1), Table2[[#This Row],[Lens Date]],IF(Table2[[#This Row],[MSLens]]="Done","Done",""))</f>
        <v/>
      </c>
      <c r="CC904" s="120" t="str">
        <f ca="1">IF(OR(Table2[[#This Row],[Milling Date]]=TODAY(),Table2[[#This Row],[Milling Date]]=TODAY()+1), Table2[[#This Row],[Milling Date]],IF(Table2[[#This Row],[CNC Holes]]="Ready","Done",""))</f>
        <v/>
      </c>
      <c r="CD904" s="120" t="str">
        <f ca="1">IF(OR(Table2[[#This Row],[Welding Date]]=TODAY(),Table2[[#This Row],[Welding Date]]=TODAY()+1), Table2[[#This Row],[Welding Date]],IF(Table2[[#This Row],[Welding Corners]]="Ready","Done",""))</f>
        <v/>
      </c>
      <c r="CE904" s="120" t="str">
        <f ca="1">IF(OR(Table2[[#This Row],[Puching Date]]=TODAY(),Table2[[#This Row],[Puching Date]]=TODAY()+1), Table2[[#This Row],[Puching Date]],IF(Table2[[#This Row],[Punch Holes]]="Ready","Done",""))</f>
        <v/>
      </c>
      <c r="CF904" s="120" t="str">
        <f ca="1">IF(OR(Table2[[#This Row],[Housing Date2]]=TODAY(),Table2[[#This Row],[Housing Date2]]=TODAY()+1),Table2[[#This Row],[Housing Date2]],IF(Table2[[#This Row],[Body Assembly]],"Done",""))</f>
        <v/>
      </c>
      <c r="CG904" s="120" t="str">
        <f>_xlfn.IFNA(VLOOKUP(Table2[[#This Row],[Job-no]],Table4[],7,FALSE),"Done")</f>
        <v>Scheduled/Released</v>
      </c>
    </row>
    <row r="905" spans="1:85" x14ac:dyDescent="0.25">
      <c r="A905" s="39" t="str">
        <f>_xlfn.CONCAT(Table2[[#This Row],[Order]],"-",Table2[[#This Row],[Line]])</f>
        <v>78200-1</v>
      </c>
      <c r="B905" s="5">
        <v>43476</v>
      </c>
      <c r="C905" s="8">
        <v>78200</v>
      </c>
      <c r="D905" s="3" t="s">
        <v>5446</v>
      </c>
      <c r="E905" s="8">
        <v>1</v>
      </c>
      <c r="F905" s="8">
        <v>1</v>
      </c>
      <c r="G905" s="3" t="s">
        <v>42</v>
      </c>
      <c r="H905" s="8">
        <v>18</v>
      </c>
      <c r="I905" s="43" t="b">
        <v>0</v>
      </c>
      <c r="J905" s="43" t="b">
        <v>0</v>
      </c>
      <c r="K905" t="s">
        <v>114</v>
      </c>
      <c r="L905" s="43" t="b">
        <v>0</v>
      </c>
      <c r="M905" s="43" t="b">
        <v>0</v>
      </c>
      <c r="N905" s="43" t="b">
        <v>0</v>
      </c>
      <c r="O905" t="s">
        <v>114</v>
      </c>
      <c r="P905" t="s">
        <v>114</v>
      </c>
      <c r="Q905" t="s">
        <v>114</v>
      </c>
      <c r="R905" t="s">
        <v>114</v>
      </c>
      <c r="S905" t="s">
        <v>114</v>
      </c>
      <c r="T905" t="s">
        <v>114</v>
      </c>
      <c r="U905" t="s">
        <v>114</v>
      </c>
      <c r="V905" t="s">
        <v>114</v>
      </c>
      <c r="W905" s="5">
        <v>43473</v>
      </c>
      <c r="X905" s="3" t="s">
        <v>114</v>
      </c>
      <c r="Y905" s="3"/>
      <c r="Z905" s="3" t="s">
        <v>5447</v>
      </c>
      <c r="AA905" s="3" t="s">
        <v>114</v>
      </c>
      <c r="AB905" s="3" t="s">
        <v>74</v>
      </c>
      <c r="AC905" s="8">
        <v>10</v>
      </c>
      <c r="AD905" s="3" t="s">
        <v>5967</v>
      </c>
      <c r="AE905" s="4" t="s">
        <v>5968</v>
      </c>
      <c r="AF905" s="3"/>
      <c r="AG905" s="3" t="s">
        <v>114</v>
      </c>
      <c r="AH905" s="8">
        <v>18</v>
      </c>
      <c r="AI905" s="3" t="s">
        <v>74</v>
      </c>
      <c r="AJ905" t="s">
        <v>114</v>
      </c>
      <c r="AK905" t="s">
        <v>114</v>
      </c>
      <c r="AL905" s="43" t="b">
        <v>0</v>
      </c>
      <c r="AM905" s="3"/>
      <c r="AN905" s="3"/>
      <c r="AO905" s="43" t="b">
        <v>0</v>
      </c>
      <c r="AP905" s="3" t="b">
        <v>0</v>
      </c>
      <c r="AQ905" s="129">
        <f>VLOOKUP(Table2[[#This Row],[Job-no]],Table3[],26,FALSE)</f>
        <v>4230</v>
      </c>
      <c r="AR905" t="str">
        <f t="shared" si="174"/>
        <v>DIA</v>
      </c>
      <c r="AS905" t="str">
        <f>VLOOKUP(AR905,Table1[],4,0)</f>
        <v>Grid</v>
      </c>
      <c r="AT905">
        <f>IF(BD905&gt;0,"Pattern",VLOOKUP(AR905,Table1[],5,0))</f>
        <v>0</v>
      </c>
      <c r="AU905" s="34">
        <f>IF(AT905="Pattern",WORKDAY(Table2[[#This Row],[Scheduled Ship Date]],-10),WORKDAY(Table2[[#This Row],[Scheduled Ship Date]],-4))</f>
        <v>43472</v>
      </c>
      <c r="AV905" s="39">
        <f>IF(Table2[[#This Row],[Extrusion cut double saw]]=TRUE,IF(O905="ToDo",IF(AT905="Pattern",Table2[[#This Row],[Total Sections]]*0.4,Table2[[#This Row],[Total Sections]]*0.12),0),IF(AT905="Pattern",Table2[[#This Row],[Total Sections]]*4,Table2[[#This Row],[Total Sections]]*1.2))</f>
        <v>21.599999999999998</v>
      </c>
      <c r="AX905" s="42">
        <f>IF(AT905="Pattern",Table2[[#This Row],[Scheduled Ship Date]]-2,Table2[[#This Row],[Scheduled Ship Date]]-3)</f>
        <v>43473</v>
      </c>
      <c r="AY905" s="39">
        <f>IF(Table2[[#This Row],[Pattern]]="Pattern",Table2[[#This Row],[Total Sections]]*4.82,Table2[[#This Row],[Total Sections]]*0.5)</f>
        <v>9</v>
      </c>
      <c r="AZ905" s="39"/>
      <c r="BA905" s="39">
        <f>((Table2[Total Sections]/Table2[Open Qty])-1)*Table2[Open Qty]*12.96</f>
        <v>0</v>
      </c>
      <c r="BB905" s="39"/>
      <c r="BC905" s="39" t="str">
        <f t="shared" si="175"/>
        <v>DIA-22-VL-T5HO-3-W-UNV-ERS-2-TB9</v>
      </c>
      <c r="BD905" s="39">
        <f t="shared" si="176"/>
        <v>0</v>
      </c>
      <c r="BE905" s="39" t="b">
        <f>_xlfn.IFNA(VLOOKUP(Table2[[#This Row],[Job-no]],Table4[],9,FALSE),TRUE)</f>
        <v>0</v>
      </c>
      <c r="BF905" s="39"/>
      <c r="BG905" s="39" t="b">
        <f>_xlfn.IFNA(VLOOKUP(Table2[[#This Row],[Job-no]],Table4[],14,FALSE),TRUE)</f>
        <v>0</v>
      </c>
      <c r="BH905" s="39" t="str">
        <f>_xlfn.IFNA(VLOOKUP(Table2[[#This Row],[Job-no]],Table4[],11,FALSE),"Done")</f>
        <v/>
      </c>
      <c r="BI905" s="39">
        <f>IF(Table2[[#This Row],[Pattern]]="Pattern",VLOOKUP(Table2[[#This Row],[Product Code]],'Routing data'!$A$2:$W$470,13,FALSE),VLOOKUP(Table2[[#This Row],[Product Code]],'Routing data'!$A$2:$W$470,3,FALSE))</f>
        <v>0</v>
      </c>
      <c r="BJ905" s="39">
        <f>IF(Table2[[#This Row],[Pattern]]="Pattern",VLOOKUP(Table2[[#This Row],[Product Code]],'Routing data'!$A$2:$W$470,14,FALSE),VLOOKUP(Table2[[#This Row],[Product Code]],'Routing data'!$A$2:$W$470,4,FALSE))</f>
        <v>0</v>
      </c>
      <c r="BK905" s="39">
        <f>VLOOKUP(Table2[[#This Row],[Product Code]],'Routing data'!A$4:W$524,16,FALSE)</f>
        <v>0</v>
      </c>
      <c r="BL905" s="42" t="str">
        <f>IF(Table2[[#This Row],[Milling Required]]=0,"x",IF(AT905="Pattern",B905-10,B905-4))</f>
        <v>x</v>
      </c>
      <c r="BM905" s="39"/>
      <c r="BN905" s="42">
        <f t="shared" si="177"/>
        <v>43473</v>
      </c>
      <c r="BO905" s="39" t="str">
        <f>IF(Table2[[#This Row],[Milling]]="x","x",Table2[[#This Row],[Total Sections]]*2)</f>
        <v>x</v>
      </c>
      <c r="BP905" s="39">
        <f>IF(Table2[[#This Row],[Punching]]="x","x",Table2[Total Sections]*2)</f>
        <v>36</v>
      </c>
      <c r="BQ905" s="39">
        <f>IF(Table2[[#This Row],[Pattern]]="Pattern",Table2[Total Sections]*3,Table2[Total Sections]*1.5)</f>
        <v>27</v>
      </c>
      <c r="BR905" s="39"/>
      <c r="BS905" s="39"/>
      <c r="BT905" s="39"/>
      <c r="BU905" s="39"/>
      <c r="BV905" s="39" t="str">
        <f>_xlfn.IFNA(VLOOKUP(Table2[[#This Row],[Job-no]],Table4[],16,FALSE),"Ready")</f>
        <v/>
      </c>
      <c r="BW905" s="39" t="str">
        <f>_xlfn.IFNA(VLOOKUP(Table2[[#This Row],[Job-no]],Table4[],21,FALSE),"Ready")</f>
        <v/>
      </c>
      <c r="BX905" s="39" t="b">
        <f>_xlfn.IFNA(VLOOKUP(Table2[[#This Row],[Job-no]],Table4[],10,FALSE),TRUE)</f>
        <v>0</v>
      </c>
      <c r="BY905" s="39" t="str">
        <f>_xlfn.IFNA(VLOOKUP(Table2[[#This Row],[Job-no]],Table4[],22,FALSE),"Ready")</f>
        <v/>
      </c>
      <c r="BZ905" s="120">
        <f t="shared" si="178"/>
        <v>43476</v>
      </c>
      <c r="CA905" s="120" t="str">
        <f ca="1">IF(OR(Table2[[#This Row],[Saw Date]]=TODAY(),Table2[[#This Row],[Saw Date]]=TODAY()+1), Table2[[#This Row],[Saw Date]],IF(Table2[[#This Row],[Extrusion cut double saw]],"Done",""))</f>
        <v/>
      </c>
      <c r="CB905" s="120" t="str">
        <f ca="1">IF(OR(Table2[[#This Row],[Lens Date]]=TODAY(),Table2[[#This Row],[Lens Date]]=TODAY()+1), Table2[[#This Row],[Lens Date]],IF(Table2[[#This Row],[MSLens]]="Done","Done",""))</f>
        <v/>
      </c>
      <c r="CC905" s="120" t="str">
        <f ca="1">IF(OR(Table2[[#This Row],[Milling Date]]=TODAY(),Table2[[#This Row],[Milling Date]]=TODAY()+1), Table2[[#This Row],[Milling Date]],IF(Table2[[#This Row],[CNC Holes]]="Ready","Done",""))</f>
        <v/>
      </c>
      <c r="CD905" s="120" t="str">
        <f ca="1">IF(OR(Table2[[#This Row],[Welding Date]]=TODAY(),Table2[[#This Row],[Welding Date]]=TODAY()+1), Table2[[#This Row],[Welding Date]],IF(Table2[[#This Row],[Welding Corners]]="Ready","Done",""))</f>
        <v/>
      </c>
      <c r="CE905" s="120" t="str">
        <f ca="1">IF(OR(Table2[[#This Row],[Puching Date]]=TODAY(),Table2[[#This Row],[Puching Date]]=TODAY()+1), Table2[[#This Row],[Puching Date]],IF(Table2[[#This Row],[Punch Holes]]="Ready","Done",""))</f>
        <v/>
      </c>
      <c r="CF905" s="120" t="str">
        <f ca="1">IF(OR(Table2[[#This Row],[Housing Date2]]=TODAY(),Table2[[#This Row],[Housing Date2]]=TODAY()+1),Table2[[#This Row],[Housing Date2]],IF(Table2[[#This Row],[Body Assembly]],"Done",""))</f>
        <v/>
      </c>
      <c r="CG905" s="120" t="str">
        <f>_xlfn.IFNA(VLOOKUP(Table2[[#This Row],[Job-no]],Table4[],7,FALSE),"Done")</f>
        <v>Scheduled/Released</v>
      </c>
    </row>
    <row r="906" spans="1:85" hidden="1" x14ac:dyDescent="0.25">
      <c r="A906" t="str">
        <f>_xlfn.CONCAT(Table2[[#This Row],[Order]],"-",Table2[[#This Row],[Line]])</f>
        <v>60266-1</v>
      </c>
      <c r="B906" s="5">
        <v>43479</v>
      </c>
      <c r="C906" s="8">
        <v>60266</v>
      </c>
      <c r="D906" s="3" t="s">
        <v>1870</v>
      </c>
      <c r="E906" s="8">
        <v>1</v>
      </c>
      <c r="F906" s="8">
        <v>1</v>
      </c>
      <c r="G906" s="3" t="s">
        <v>42</v>
      </c>
      <c r="H906" s="8">
        <v>292</v>
      </c>
      <c r="I906" s="43" t="b">
        <v>0</v>
      </c>
      <c r="J906" s="43" t="b">
        <v>0</v>
      </c>
      <c r="K906" t="s">
        <v>114</v>
      </c>
      <c r="L906" s="43" t="b">
        <v>0</v>
      </c>
      <c r="M906" s="43" t="b">
        <v>0</v>
      </c>
      <c r="N906" s="43" t="b">
        <v>0</v>
      </c>
      <c r="O906" t="s">
        <v>114</v>
      </c>
      <c r="P906" t="s">
        <v>138</v>
      </c>
      <c r="Q906" t="s">
        <v>114</v>
      </c>
      <c r="R906" t="s">
        <v>114</v>
      </c>
      <c r="S906" t="s">
        <v>114</v>
      </c>
      <c r="T906" t="s">
        <v>114</v>
      </c>
      <c r="U906" t="s">
        <v>114</v>
      </c>
      <c r="V906" t="s">
        <v>114</v>
      </c>
      <c r="W906" s="5">
        <v>43474</v>
      </c>
      <c r="X906" s="3" t="s">
        <v>114</v>
      </c>
      <c r="Y906" s="3"/>
      <c r="Z906" s="3" t="s">
        <v>68</v>
      </c>
      <c r="AA906" s="3" t="s">
        <v>114</v>
      </c>
      <c r="AB906" s="3" t="s">
        <v>74</v>
      </c>
      <c r="AC906" s="8">
        <v>4</v>
      </c>
      <c r="AD906" s="3" t="s">
        <v>1319</v>
      </c>
      <c r="AE906" s="3" t="s">
        <v>1869</v>
      </c>
      <c r="AF906" s="3"/>
      <c r="AG906" s="3" t="s">
        <v>114</v>
      </c>
      <c r="AH906" s="8">
        <v>292</v>
      </c>
      <c r="AI906" s="3" t="s">
        <v>180</v>
      </c>
      <c r="AJ906" t="s">
        <v>114</v>
      </c>
      <c r="AK906" t="s">
        <v>114</v>
      </c>
      <c r="AL906" s="43" t="b">
        <v>0</v>
      </c>
      <c r="AM906" s="3"/>
      <c r="AN906" s="3"/>
      <c r="AO906" s="43" t="b">
        <v>0</v>
      </c>
      <c r="AP906" s="3" t="b">
        <v>0</v>
      </c>
      <c r="AQ906" s="3">
        <f>VLOOKUP(Table2[[#This Row],[Job-no]],Table3[],26,FALSE)</f>
        <v>221920</v>
      </c>
      <c r="AR906" t="str">
        <f t="shared" si="174"/>
        <v>SLLED</v>
      </c>
      <c r="AS906" t="str">
        <f>VLOOKUP(AR906,Table1[],4,0)</f>
        <v>pendant</v>
      </c>
      <c r="AT906">
        <f>IF(BD906&gt;0,"Pattern",VLOOKUP(AR906,Table1[],5,0))</f>
        <v>0</v>
      </c>
      <c r="AU906" s="34">
        <f>IF(AT906="Pattern",WORKDAY(Table2[[#This Row],[Scheduled Ship Date]],-10),WORKDAY(Table2[[#This Row],[Scheduled Ship Date]],-4))</f>
        <v>43473</v>
      </c>
      <c r="AV906">
        <f>IF(Table2[[#This Row],[Extrusion cut double saw]]=TRUE,IF(O906="ToDo",IF(AT906="Pattern",Table2[[#This Row],[Total Sections]]*0.4,Table2[[#This Row],[Total Sections]]*0.12),0),IF(AT906="Pattern",Table2[[#This Row],[Total Sections]]*4,Table2[[#This Row],[Total Sections]]*1.2))</f>
        <v>350.4</v>
      </c>
      <c r="AW906" s="42">
        <f ca="1">TODAY()+2</f>
        <v>43469</v>
      </c>
      <c r="AX906" s="42">
        <f>IF(AT906="Pattern",Table2[[#This Row],[Scheduled Ship Date]]-2,Table2[[#This Row],[Scheduled Ship Date]]-3)</f>
        <v>43476</v>
      </c>
      <c r="AY906">
        <f>IF(Table2[[#This Row],[Pattern]]="Pattern",Table2[[#This Row],[Total Sections]]*4.82,Table2[[#This Row],[Total Sections]]*0.5)</f>
        <v>146</v>
      </c>
      <c r="AZ906" s="42">
        <f t="shared" ref="AZ906:AZ918" ca="1" si="179">TODAY()+2</f>
        <v>43469</v>
      </c>
      <c r="BA906" s="39">
        <f>((Table2[Total Sections]/Table2[Open Qty])-1)*Table2[Open Qty]*12.96</f>
        <v>0</v>
      </c>
      <c r="BB906" s="42"/>
      <c r="BC906" s="39" t="str">
        <f t="shared" si="175"/>
        <v>SLLED-SL 35/65-1000-80-35-PL-8-W-120-O(DALI)-1-CA(60)</v>
      </c>
      <c r="BD906" s="39">
        <f t="shared" si="176"/>
        <v>0</v>
      </c>
      <c r="BE906" s="39" t="b">
        <f>_xlfn.IFNA(VLOOKUP(Table2[[#This Row],[Job-no]],Table4[],9,FALSE),TRUE)</f>
        <v>0</v>
      </c>
      <c r="BF906" t="str">
        <f>VLOOKUP(AR906,Table1[],3,0)</f>
        <v>SLMLED</v>
      </c>
      <c r="BG906" s="39" t="b">
        <f>_xlfn.IFNA(VLOOKUP(Table2[[#This Row],[Job-no]],Table4[],14,FALSE),TRUE)</f>
        <v>0</v>
      </c>
      <c r="BH906" s="39" t="str">
        <f>_xlfn.IFNA(VLOOKUP(Table2[[#This Row],[Job-no]],Table4[],11,FALSE),"Done")</f>
        <v/>
      </c>
      <c r="BI906" s="39">
        <f>IF(Table2[[#This Row],[Pattern]]="Pattern",VLOOKUP(Table2[[#This Row],[Product Code]],'Routing data'!$A$2:$W$470,13,FALSE),VLOOKUP(Table2[[#This Row],[Product Code]],'Routing data'!$A$2:$W$470,3,FALSE))</f>
        <v>0</v>
      </c>
      <c r="BJ906" s="39">
        <f>IF(Table2[[#This Row],[Pattern]]="Pattern",VLOOKUP(Table2[[#This Row],[Product Code]],'Routing data'!$A$2:$W$470,14,FALSE),VLOOKUP(Table2[[#This Row],[Product Code]],'Routing data'!$A$2:$W$470,4,FALSE))</f>
        <v>0</v>
      </c>
      <c r="BK906" s="39">
        <f>VLOOKUP(Table2[[#This Row],[Product Code]],'Routing data'!A$4:W$524,16,FALSE)</f>
        <v>0</v>
      </c>
      <c r="BL906" s="42" t="str">
        <f>IF(Table2[[#This Row],[Milling Required]]=0,"x",IF(AT906="Pattern",B906-10,B906-4))</f>
        <v>x</v>
      </c>
      <c r="BM906" s="42" t="str">
        <f>IF(Table2[[#This Row],[Punching Required]]=0,"x",IF(AT906="Pattern",B906-8,B906-2))</f>
        <v>x</v>
      </c>
      <c r="BN906" s="42">
        <f t="shared" si="177"/>
        <v>43476</v>
      </c>
      <c r="BO906" s="39" t="str">
        <f>IF(Table2[[#This Row],[Milling]]="x","x",Table2[[#This Row],[Total Sections]]*2)</f>
        <v>x</v>
      </c>
      <c r="BP906" s="39" t="str">
        <f>IF(Table2[[#This Row],[Punching]]="x","x",Table2[Total Sections]*2)</f>
        <v>x</v>
      </c>
      <c r="BQ906" s="39">
        <f>IF(Table2[[#This Row],[Pattern]]="Pattern",Table2[Total Sections]*3,Table2[Total Sections]*1.5)</f>
        <v>438</v>
      </c>
      <c r="BR906" s="42"/>
      <c r="BS906" s="42"/>
      <c r="BT906" s="42"/>
      <c r="BU906" s="39"/>
      <c r="BV906" s="39" t="str">
        <f>_xlfn.IFNA(VLOOKUP(Table2[[#This Row],[Job-no]],Table4[],16,FALSE),"Ready")</f>
        <v>Ready</v>
      </c>
      <c r="BW906" s="39" t="str">
        <f>_xlfn.IFNA(VLOOKUP(Table2[[#This Row],[Job-no]],Table4[],21,FALSE),"Ready")</f>
        <v/>
      </c>
      <c r="BX906" s="39" t="b">
        <f>_xlfn.IFNA(VLOOKUP(Table2[[#This Row],[Job-no]],Table4[],10,FALSE),TRUE)</f>
        <v>0</v>
      </c>
      <c r="BY906" s="39" t="str">
        <f>_xlfn.IFNA(VLOOKUP(Table2[[#This Row],[Job-no]],Table4[],22,FALSE),"Ready")</f>
        <v/>
      </c>
      <c r="BZ906" s="120">
        <f t="shared" si="178"/>
        <v>43479</v>
      </c>
      <c r="CA906" s="120" t="str">
        <f ca="1">IF(OR(Table2[[#This Row],[Saw Date]]=TODAY(),Table2[[#This Row],[Saw Date]]=TODAY()+1), Table2[[#This Row],[Saw Date]],IF(Table2[[#This Row],[Extrusion cut double saw]],"Done",""))</f>
        <v/>
      </c>
      <c r="CB906" s="120" t="str">
        <f ca="1">IF(OR(Table2[[#This Row],[Lens Date]]=TODAY(),Table2[[#This Row],[Lens Date]]=TODAY()+1), Table2[[#This Row],[Lens Date]],IF(Table2[[#This Row],[MSLens]]="Done","Done",""))</f>
        <v/>
      </c>
      <c r="CC906" s="120" t="str">
        <f ca="1">IF(OR(Table2[[#This Row],[Milling Date]]=TODAY(),Table2[[#This Row],[Milling Date]]=TODAY()+1), Table2[[#This Row],[Milling Date]],IF(Table2[[#This Row],[CNC Holes]]="Ready","Done",""))</f>
        <v>Done</v>
      </c>
      <c r="CD906" s="120" t="str">
        <f ca="1">IF(OR(Table2[[#This Row],[Welding Date]]=TODAY(),Table2[[#This Row],[Welding Date]]=TODAY()+1), Table2[[#This Row],[Welding Date]],IF(Table2[[#This Row],[Welding Corners]]="Ready","Done",""))</f>
        <v/>
      </c>
      <c r="CE906" s="120" t="str">
        <f ca="1">IF(OR(Table2[[#This Row],[Puching Date]]=TODAY(),Table2[[#This Row],[Puching Date]]=TODAY()+1), Table2[[#This Row],[Puching Date]],IF(Table2[[#This Row],[Punch Holes]]="Ready","Done",""))</f>
        <v/>
      </c>
      <c r="CF906" s="120" t="str">
        <f ca="1">IF(OR(Table2[[#This Row],[Housing Date2]]=TODAY(),Table2[[#This Row],[Housing Date2]]=TODAY()+1),Table2[[#This Row],[Housing Date2]],IF(Table2[[#This Row],[Body Assembly]],"Done",""))</f>
        <v/>
      </c>
      <c r="CG906" s="120" t="str">
        <f>_xlfn.IFNA(VLOOKUP(Table2[[#This Row],[Job-no]],Table4[],7,FALSE),"Done")</f>
        <v>Scheduled/Released</v>
      </c>
    </row>
    <row r="907" spans="1:85" x14ac:dyDescent="0.25">
      <c r="A907" s="39" t="str">
        <f>_xlfn.CONCAT(Table2[[#This Row],[Order]],"-",Table2[[#This Row],[Line]])</f>
        <v>77569-1</v>
      </c>
      <c r="B907" s="5">
        <v>43479</v>
      </c>
      <c r="C907" s="8">
        <v>77569</v>
      </c>
      <c r="D907" s="3" t="s">
        <v>2983</v>
      </c>
      <c r="E907" s="8">
        <v>1</v>
      </c>
      <c r="F907" s="8">
        <v>1</v>
      </c>
      <c r="G907" s="3" t="s">
        <v>42</v>
      </c>
      <c r="H907" s="8">
        <v>1</v>
      </c>
      <c r="I907" s="43" t="b">
        <v>0</v>
      </c>
      <c r="J907" s="43" t="b">
        <v>0</v>
      </c>
      <c r="K907" t="s">
        <v>114</v>
      </c>
      <c r="L907" s="43" t="b">
        <v>0</v>
      </c>
      <c r="M907" s="43" t="b">
        <v>0</v>
      </c>
      <c r="N907" s="43" t="b">
        <v>0</v>
      </c>
      <c r="O907" t="s">
        <v>114</v>
      </c>
      <c r="P907" t="s">
        <v>114</v>
      </c>
      <c r="Q907" t="s">
        <v>114</v>
      </c>
      <c r="R907" t="s">
        <v>114</v>
      </c>
      <c r="S907" t="s">
        <v>114</v>
      </c>
      <c r="T907" t="s">
        <v>114</v>
      </c>
      <c r="U907" t="s">
        <v>114</v>
      </c>
      <c r="V907" t="s">
        <v>114</v>
      </c>
      <c r="W907" s="5">
        <v>43474</v>
      </c>
      <c r="X907" s="3" t="s">
        <v>114</v>
      </c>
      <c r="Y907" s="3"/>
      <c r="Z907" s="3" t="s">
        <v>4670</v>
      </c>
      <c r="AA907" s="3" t="s">
        <v>114</v>
      </c>
      <c r="AB907" s="3" t="s">
        <v>74</v>
      </c>
      <c r="AC907" s="8">
        <v>12</v>
      </c>
      <c r="AD907" s="3" t="s">
        <v>5967</v>
      </c>
      <c r="AE907" s="4" t="s">
        <v>5968</v>
      </c>
      <c r="AF907" s="3"/>
      <c r="AG907" s="3" t="s">
        <v>114</v>
      </c>
      <c r="AH907" s="8">
        <v>5</v>
      </c>
      <c r="AI907" s="3" t="s">
        <v>74</v>
      </c>
      <c r="AJ907" t="s">
        <v>114</v>
      </c>
      <c r="AK907" t="s">
        <v>114</v>
      </c>
      <c r="AL907" s="43" t="b">
        <v>0</v>
      </c>
      <c r="AM907" s="3"/>
      <c r="AN907" s="3"/>
      <c r="AO907" s="43" t="b">
        <v>0</v>
      </c>
      <c r="AP907" s="3" t="b">
        <v>0</v>
      </c>
      <c r="AQ907" s="3">
        <f>VLOOKUP(Table2[[#This Row],[Job-no]],Table3[],26,FALSE)</f>
        <v>3495</v>
      </c>
      <c r="AR907" t="str">
        <f t="shared" si="174"/>
        <v>WW</v>
      </c>
      <c r="AS907" t="str">
        <f>VLOOKUP(AR907,Table1[],4,0)</f>
        <v>pendant</v>
      </c>
      <c r="AT907">
        <f>IF(BD907&gt;0,"Pattern",VLOOKUP(AR907,Table1[],5,0))</f>
        <v>0</v>
      </c>
      <c r="AU907" s="34">
        <f>IF(AT907="Pattern",WORKDAY(Table2[[#This Row],[Scheduled Ship Date]],-10),WORKDAY(Table2[[#This Row],[Scheduled Ship Date]],-4))</f>
        <v>43473</v>
      </c>
      <c r="AV907" s="39">
        <f>IF(Table2[[#This Row],[Extrusion cut double saw]]=TRUE,IF(O907="ToDo",IF(AT907="Pattern",Table2[[#This Row],[Total Sections]]*0.4,Table2[[#This Row],[Total Sections]]*0.12),0),IF(AT907="Pattern",Table2[[#This Row],[Total Sections]]*4,Table2[[#This Row],[Total Sections]]*1.2))</f>
        <v>6</v>
      </c>
      <c r="AW907" s="42">
        <f ca="1">TODAY()+2</f>
        <v>43469</v>
      </c>
      <c r="AX907" s="42">
        <f>IF(AT907="Pattern",Table2[[#This Row],[Scheduled Ship Date]]-2,Table2[[#This Row],[Scheduled Ship Date]]-3)</f>
        <v>43476</v>
      </c>
      <c r="AY907" s="39">
        <f>IF(Table2[[#This Row],[Pattern]]="Pattern",Table2[[#This Row],[Total Sections]]*4.82,Table2[[#This Row],[Total Sections]]*0.5)</f>
        <v>2.5</v>
      </c>
      <c r="AZ907" s="42">
        <f t="shared" ca="1" si="179"/>
        <v>43469</v>
      </c>
      <c r="BA907" s="39">
        <f>((Table2[Total Sections]/Table2[Open Qty])-1)*Table2[Open Qty]*12.96</f>
        <v>51.84</v>
      </c>
      <c r="BB907" s="39"/>
      <c r="BC907" s="39" t="str">
        <f t="shared" si="175"/>
        <v>WW-SL-750-90-35-38-W-UNV-DP-1-CA(48)</v>
      </c>
      <c r="BD907" s="39">
        <f t="shared" si="176"/>
        <v>0</v>
      </c>
      <c r="BE907" s="39" t="b">
        <f>_xlfn.IFNA(VLOOKUP(Table2[[#This Row],[Job-no]],Table4[],9,FALSE),TRUE)</f>
        <v>0</v>
      </c>
      <c r="BF907" s="39"/>
      <c r="BG907" s="39" t="b">
        <f>_xlfn.IFNA(VLOOKUP(Table2[[#This Row],[Job-no]],Table4[],14,FALSE),TRUE)</f>
        <v>0</v>
      </c>
      <c r="BH907" s="39" t="str">
        <f>_xlfn.IFNA(VLOOKUP(Table2[[#This Row],[Job-no]],Table4[],11,FALSE),"Done")</f>
        <v/>
      </c>
      <c r="BI907" s="39">
        <f>IF(Table2[[#This Row],[Pattern]]="Pattern",VLOOKUP(Table2[[#This Row],[Product Code]],'Routing data'!$A$2:$W$470,13,FALSE),VLOOKUP(Table2[[#This Row],[Product Code]],'Routing data'!$A$2:$W$470,3,FALSE))</f>
        <v>0</v>
      </c>
      <c r="BJ907" s="39">
        <f>IF(Table2[[#This Row],[Pattern]]="Pattern",VLOOKUP(Table2[[#This Row],[Product Code]],'Routing data'!$A$2:$W$470,14,FALSE),VLOOKUP(Table2[[#This Row],[Product Code]],'Routing data'!$A$2:$W$470,4,FALSE))</f>
        <v>0</v>
      </c>
      <c r="BK907" s="39">
        <f>VLOOKUP(Table2[[#This Row],[Product Code]],'Routing data'!A$4:W$524,16,FALSE)</f>
        <v>0</v>
      </c>
      <c r="BL907" s="42" t="str">
        <f>IF(Table2[[#This Row],[Milling Required]]=0,"x",IF(AT907="Pattern",B907-10,B907-4))</f>
        <v>x</v>
      </c>
      <c r="BM907" s="39"/>
      <c r="BN907" s="42">
        <f t="shared" si="177"/>
        <v>43476</v>
      </c>
      <c r="BO907" s="39" t="str">
        <f>IF(Table2[[#This Row],[Milling]]="x","x",Table2[[#This Row],[Total Sections]]*2)</f>
        <v>x</v>
      </c>
      <c r="BP907" s="39">
        <f>IF(Table2[[#This Row],[Punching]]="x","x",Table2[Total Sections]*2)</f>
        <v>10</v>
      </c>
      <c r="BQ907" s="39">
        <f>IF(Table2[[#This Row],[Pattern]]="Pattern",Table2[Total Sections]*3,Table2[Total Sections]*1.5)</f>
        <v>7.5</v>
      </c>
      <c r="BR907" s="39"/>
      <c r="BS907" s="39"/>
      <c r="BT907" s="39"/>
      <c r="BU907" s="39"/>
      <c r="BV907" s="39" t="str">
        <f>_xlfn.IFNA(VLOOKUP(Table2[[#This Row],[Job-no]],Table4[],16,FALSE),"Ready")</f>
        <v/>
      </c>
      <c r="BW907" s="39" t="str">
        <f>_xlfn.IFNA(VLOOKUP(Table2[[#This Row],[Job-no]],Table4[],21,FALSE),"Ready")</f>
        <v/>
      </c>
      <c r="BX907" s="39" t="b">
        <f>_xlfn.IFNA(VLOOKUP(Table2[[#This Row],[Job-no]],Table4[],10,FALSE),TRUE)</f>
        <v>0</v>
      </c>
      <c r="BY907" s="39" t="str">
        <f>_xlfn.IFNA(VLOOKUP(Table2[[#This Row],[Job-no]],Table4[],22,FALSE),"Ready")</f>
        <v/>
      </c>
      <c r="BZ907" s="120">
        <f t="shared" si="178"/>
        <v>43479</v>
      </c>
      <c r="CA907" s="120" t="str">
        <f ca="1">IF(OR(Table2[[#This Row],[Saw Date]]=TODAY(),Table2[[#This Row],[Saw Date]]=TODAY()+1), Table2[[#This Row],[Saw Date]],IF(Table2[[#This Row],[Extrusion cut double saw]],"Done",""))</f>
        <v/>
      </c>
      <c r="CB907" s="120" t="str">
        <f ca="1">IF(OR(Table2[[#This Row],[Lens Date]]=TODAY(),Table2[[#This Row],[Lens Date]]=TODAY()+1), Table2[[#This Row],[Lens Date]],IF(Table2[[#This Row],[MSLens]]="Done","Done",""))</f>
        <v/>
      </c>
      <c r="CC907" s="120" t="str">
        <f ca="1">IF(OR(Table2[[#This Row],[Milling Date]]=TODAY(),Table2[[#This Row],[Milling Date]]=TODAY()+1), Table2[[#This Row],[Milling Date]],IF(Table2[[#This Row],[CNC Holes]]="Ready","Done",""))</f>
        <v/>
      </c>
      <c r="CD907" s="120" t="str">
        <f ca="1">IF(OR(Table2[[#This Row],[Welding Date]]=TODAY(),Table2[[#This Row],[Welding Date]]=TODAY()+1), Table2[[#This Row],[Welding Date]],IF(Table2[[#This Row],[Welding Corners]]="Ready","Done",""))</f>
        <v/>
      </c>
      <c r="CE907" s="120" t="str">
        <f ca="1">IF(OR(Table2[[#This Row],[Puching Date]]=TODAY(),Table2[[#This Row],[Puching Date]]=TODAY()+1), Table2[[#This Row],[Puching Date]],IF(Table2[[#This Row],[Punch Holes]]="Ready","Done",""))</f>
        <v/>
      </c>
      <c r="CF907" s="120" t="str">
        <f ca="1">IF(OR(Table2[[#This Row],[Housing Date2]]=TODAY(),Table2[[#This Row],[Housing Date2]]=TODAY()+1),Table2[[#This Row],[Housing Date2]],IF(Table2[[#This Row],[Body Assembly]],"Done",""))</f>
        <v/>
      </c>
      <c r="CG907" s="120" t="str">
        <f>_xlfn.IFNA(VLOOKUP(Table2[[#This Row],[Job-no]],Table4[],7,FALSE),"Done")</f>
        <v>Scheduled/Released</v>
      </c>
    </row>
    <row r="908" spans="1:85" x14ac:dyDescent="0.25">
      <c r="A908" s="39" t="str">
        <f>_xlfn.CONCAT(Table2[[#This Row],[Order]],"-",Table2[[#This Row],[Line]])</f>
        <v>77851-1</v>
      </c>
      <c r="B908" s="5">
        <v>43479</v>
      </c>
      <c r="C908" s="8">
        <v>77851</v>
      </c>
      <c r="D908" s="3" t="s">
        <v>4144</v>
      </c>
      <c r="E908" s="8">
        <v>1</v>
      </c>
      <c r="F908" s="8">
        <v>1</v>
      </c>
      <c r="G908" s="3" t="s">
        <v>42</v>
      </c>
      <c r="H908" s="8">
        <v>2</v>
      </c>
      <c r="I908" s="43" t="b">
        <v>0</v>
      </c>
      <c r="J908" s="43" t="b">
        <v>0</v>
      </c>
      <c r="K908" t="s">
        <v>114</v>
      </c>
      <c r="L908" s="43" t="b">
        <v>0</v>
      </c>
      <c r="M908" s="43" t="b">
        <v>0</v>
      </c>
      <c r="N908" s="43" t="b">
        <v>0</v>
      </c>
      <c r="O908" t="s">
        <v>114</v>
      </c>
      <c r="P908" t="s">
        <v>114</v>
      </c>
      <c r="Q908" t="s">
        <v>114</v>
      </c>
      <c r="R908" t="s">
        <v>114</v>
      </c>
      <c r="S908" t="s">
        <v>114</v>
      </c>
      <c r="T908" t="s">
        <v>114</v>
      </c>
      <c r="U908" t="s">
        <v>114</v>
      </c>
      <c r="V908" t="s">
        <v>114</v>
      </c>
      <c r="W908" s="5">
        <v>43474</v>
      </c>
      <c r="X908" s="3" t="s">
        <v>114</v>
      </c>
      <c r="Y908" s="3"/>
      <c r="Z908" s="3" t="s">
        <v>4876</v>
      </c>
      <c r="AA908" s="3" t="s">
        <v>114</v>
      </c>
      <c r="AB908" s="3" t="s">
        <v>74</v>
      </c>
      <c r="AC908" s="8">
        <v>12</v>
      </c>
      <c r="AD908" s="3" t="s">
        <v>5967</v>
      </c>
      <c r="AE908" s="4" t="s">
        <v>5968</v>
      </c>
      <c r="AF908" s="3"/>
      <c r="AG908" s="3" t="s">
        <v>114</v>
      </c>
      <c r="AH908" s="8">
        <v>4</v>
      </c>
      <c r="AI908" s="3" t="s">
        <v>74</v>
      </c>
      <c r="AJ908" t="s">
        <v>114</v>
      </c>
      <c r="AK908" t="s">
        <v>114</v>
      </c>
      <c r="AL908" s="43" t="b">
        <v>0</v>
      </c>
      <c r="AM908" s="3"/>
      <c r="AN908" s="3"/>
      <c r="AO908" s="43" t="b">
        <v>0</v>
      </c>
      <c r="AP908" s="3" t="b">
        <v>0</v>
      </c>
      <c r="AQ908" s="129">
        <f>VLOOKUP(Table2[[#This Row],[Job-no]],Table3[],26,FALSE)</f>
        <v>2656</v>
      </c>
      <c r="AR908" t="str">
        <f t="shared" si="174"/>
        <v>BBRLED</v>
      </c>
      <c r="AS908" t="str">
        <f>VLOOKUP(AR908,Table1[],4,0)</f>
        <v>recessed</v>
      </c>
      <c r="AT908">
        <f>IF(BD908&gt;0,"Pattern",VLOOKUP(AR908,Table1[],5,0))</f>
        <v>0</v>
      </c>
      <c r="AU908" s="34">
        <f>IF(AT908="Pattern",WORKDAY(Table2[[#This Row],[Scheduled Ship Date]],-10),WORKDAY(Table2[[#This Row],[Scheduled Ship Date]],-4))</f>
        <v>43473</v>
      </c>
      <c r="AV908" s="39">
        <f>IF(Table2[[#This Row],[Extrusion cut double saw]]=TRUE,IF(O908="ToDo",IF(AT908="Pattern",Table2[[#This Row],[Total Sections]]*0.4,Table2[[#This Row],[Total Sections]]*0.12),0),IF(AT908="Pattern",Table2[[#This Row],[Total Sections]]*4,Table2[[#This Row],[Total Sections]]*1.2))</f>
        <v>4.8</v>
      </c>
      <c r="AW908" s="42">
        <f ca="1">TODAY()+2</f>
        <v>43469</v>
      </c>
      <c r="AX908" s="42">
        <f>IF(AT908="Pattern",Table2[[#This Row],[Scheduled Ship Date]]-2,Table2[[#This Row],[Scheduled Ship Date]]-3)</f>
        <v>43476</v>
      </c>
      <c r="AY908" s="39">
        <f>IF(Table2[[#This Row],[Pattern]]="Pattern",Table2[[#This Row],[Total Sections]]*4.82,Table2[[#This Row],[Total Sections]]*0.5)</f>
        <v>2</v>
      </c>
      <c r="AZ908" s="42">
        <f t="shared" ca="1" si="179"/>
        <v>43469</v>
      </c>
      <c r="BA908" s="39">
        <f>((Table2[Total Sections]/Table2[Open Qty])-1)*Table2[Open Qty]*12.96</f>
        <v>25.92</v>
      </c>
      <c r="BB908" s="39"/>
      <c r="BC908" s="39" t="str">
        <f t="shared" si="175"/>
        <v>BBRLED-400-80-40-1.5M-16'-W-UNV-DP-1-TB15</v>
      </c>
      <c r="BD908" s="39">
        <f t="shared" si="176"/>
        <v>0</v>
      </c>
      <c r="BE908" s="39" t="b">
        <f>_xlfn.IFNA(VLOOKUP(Table2[[#This Row],[Job-no]],Table4[],9,FALSE),TRUE)</f>
        <v>0</v>
      </c>
      <c r="BF908" s="39"/>
      <c r="BG908" s="39" t="b">
        <f>_xlfn.IFNA(VLOOKUP(Table2[[#This Row],[Job-no]],Table4[],14,FALSE),TRUE)</f>
        <v>0</v>
      </c>
      <c r="BH908" s="39" t="str">
        <f>_xlfn.IFNA(VLOOKUP(Table2[[#This Row],[Job-no]],Table4[],11,FALSE),"Done")</f>
        <v/>
      </c>
      <c r="BI908" s="39">
        <f>IF(Table2[[#This Row],[Pattern]]="Pattern",VLOOKUP(Table2[[#This Row],[Product Code]],'Routing data'!$A$2:$W$470,13,FALSE),VLOOKUP(Table2[[#This Row],[Product Code]],'Routing data'!$A$2:$W$470,3,FALSE))</f>
        <v>0</v>
      </c>
      <c r="BJ908" s="39">
        <f>IF(Table2[[#This Row],[Pattern]]="Pattern",VLOOKUP(Table2[[#This Row],[Product Code]],'Routing data'!$A$2:$W$470,14,FALSE),VLOOKUP(Table2[[#This Row],[Product Code]],'Routing data'!$A$2:$W$470,4,FALSE))</f>
        <v>3</v>
      </c>
      <c r="BK908" s="39">
        <f>VLOOKUP(Table2[[#This Row],[Product Code]],'Routing data'!A$4:W$524,16,FALSE)</f>
        <v>0</v>
      </c>
      <c r="BL908" s="42" t="str">
        <f>IF(Table2[[#This Row],[Milling Required]]=0,"x",IF(AT908="Pattern",B908-10,B908-4))</f>
        <v>x</v>
      </c>
      <c r="BM908" s="39"/>
      <c r="BN908" s="42">
        <f t="shared" si="177"/>
        <v>43476</v>
      </c>
      <c r="BO908" s="39" t="str">
        <f>IF(Table2[[#This Row],[Milling]]="x","x",Table2[[#This Row],[Total Sections]]*2)</f>
        <v>x</v>
      </c>
      <c r="BP908" s="39">
        <f>IF(Table2[[#This Row],[Punching]]="x","x",Table2[Total Sections]*2)</f>
        <v>8</v>
      </c>
      <c r="BQ908" s="39">
        <f>IF(Table2[[#This Row],[Pattern]]="Pattern",Table2[Total Sections]*3,Table2[Total Sections]*1.5)</f>
        <v>6</v>
      </c>
      <c r="BR908" s="39"/>
      <c r="BS908" s="39"/>
      <c r="BT908" s="39"/>
      <c r="BU908" s="39"/>
      <c r="BV908" s="39" t="str">
        <f>_xlfn.IFNA(VLOOKUP(Table2[[#This Row],[Job-no]],Table4[],16,FALSE),"Ready")</f>
        <v/>
      </c>
      <c r="BW908" s="39" t="str">
        <f>_xlfn.IFNA(VLOOKUP(Table2[[#This Row],[Job-no]],Table4[],21,FALSE),"Ready")</f>
        <v/>
      </c>
      <c r="BX908" s="39" t="b">
        <f>_xlfn.IFNA(VLOOKUP(Table2[[#This Row],[Job-no]],Table4[],10,FALSE),TRUE)</f>
        <v>0</v>
      </c>
      <c r="BY908" s="39" t="str">
        <f>_xlfn.IFNA(VLOOKUP(Table2[[#This Row],[Job-no]],Table4[],22,FALSE),"Ready")</f>
        <v/>
      </c>
      <c r="BZ908" s="120">
        <f t="shared" si="178"/>
        <v>43479</v>
      </c>
      <c r="CA908" s="120" t="str">
        <f ca="1">IF(OR(Table2[[#This Row],[Saw Date]]=TODAY(),Table2[[#This Row],[Saw Date]]=TODAY()+1), Table2[[#This Row],[Saw Date]],IF(Table2[[#This Row],[Extrusion cut double saw]],"Done",""))</f>
        <v/>
      </c>
      <c r="CB908" s="120" t="str">
        <f ca="1">IF(OR(Table2[[#This Row],[Lens Date]]=TODAY(),Table2[[#This Row],[Lens Date]]=TODAY()+1), Table2[[#This Row],[Lens Date]],IF(Table2[[#This Row],[MSLens]]="Done","Done",""))</f>
        <v/>
      </c>
      <c r="CC908" s="120" t="str">
        <f ca="1">IF(OR(Table2[[#This Row],[Milling Date]]=TODAY(),Table2[[#This Row],[Milling Date]]=TODAY()+1), Table2[[#This Row],[Milling Date]],IF(Table2[[#This Row],[CNC Holes]]="Ready","Done",""))</f>
        <v/>
      </c>
      <c r="CD908" s="120" t="str">
        <f ca="1">IF(OR(Table2[[#This Row],[Welding Date]]=TODAY(),Table2[[#This Row],[Welding Date]]=TODAY()+1), Table2[[#This Row],[Welding Date]],IF(Table2[[#This Row],[Welding Corners]]="Ready","Done",""))</f>
        <v/>
      </c>
      <c r="CE908" s="120" t="str">
        <f ca="1">IF(OR(Table2[[#This Row],[Puching Date]]=TODAY(),Table2[[#This Row],[Puching Date]]=TODAY()+1), Table2[[#This Row],[Puching Date]],IF(Table2[[#This Row],[Punch Holes]]="Ready","Done",""))</f>
        <v/>
      </c>
      <c r="CF908" s="120" t="str">
        <f ca="1">IF(OR(Table2[[#This Row],[Housing Date2]]=TODAY(),Table2[[#This Row],[Housing Date2]]=TODAY()+1),Table2[[#This Row],[Housing Date2]],IF(Table2[[#This Row],[Body Assembly]],"Done",""))</f>
        <v/>
      </c>
      <c r="CG908" s="120" t="str">
        <f>_xlfn.IFNA(VLOOKUP(Table2[[#This Row],[Job-no]],Table4[],7,FALSE),"Done")</f>
        <v>Scheduled/Released</v>
      </c>
    </row>
    <row r="909" spans="1:85" x14ac:dyDescent="0.25">
      <c r="A909" t="str">
        <f>_xlfn.CONCAT(Table2[[#This Row],[Order]],"-",Table2[[#This Row],[Line]])</f>
        <v>73897-1</v>
      </c>
      <c r="B909" s="1">
        <v>43480</v>
      </c>
      <c r="C909" s="10">
        <v>73897</v>
      </c>
      <c r="D909" s="7" t="s">
        <v>1544</v>
      </c>
      <c r="E909" s="10">
        <v>1</v>
      </c>
      <c r="F909" s="10">
        <v>1</v>
      </c>
      <c r="G909" s="7" t="s">
        <v>165</v>
      </c>
      <c r="H909" s="10">
        <v>8</v>
      </c>
      <c r="I909" s="43" t="b">
        <v>1</v>
      </c>
      <c r="J909" s="43" t="b">
        <v>0</v>
      </c>
      <c r="K909" t="s">
        <v>114</v>
      </c>
      <c r="L909" s="43" t="b">
        <v>0</v>
      </c>
      <c r="M909" s="43" t="b">
        <v>0</v>
      </c>
      <c r="N909" s="43" t="b">
        <v>1</v>
      </c>
      <c r="O909" t="s">
        <v>114</v>
      </c>
      <c r="P909" t="s">
        <v>114</v>
      </c>
      <c r="Q909" t="s">
        <v>114</v>
      </c>
      <c r="R909" t="s">
        <v>114</v>
      </c>
      <c r="S909" t="s">
        <v>114</v>
      </c>
      <c r="T909" t="s">
        <v>114</v>
      </c>
      <c r="U909" t="s">
        <v>114</v>
      </c>
      <c r="V909" t="s">
        <v>114</v>
      </c>
      <c r="W909" s="5">
        <v>43475</v>
      </c>
      <c r="X909" s="7" t="s">
        <v>114</v>
      </c>
      <c r="Y909" s="7"/>
      <c r="Z909" s="7" t="s">
        <v>3161</v>
      </c>
      <c r="AA909" s="7" t="s">
        <v>114</v>
      </c>
      <c r="AB909" s="7" t="s">
        <v>74</v>
      </c>
      <c r="AC909" s="10">
        <v>7</v>
      </c>
      <c r="AD909" s="3" t="s">
        <v>5967</v>
      </c>
      <c r="AE909" s="4" t="s">
        <v>5968</v>
      </c>
      <c r="AF909" s="7"/>
      <c r="AG909" s="7" t="s">
        <v>114</v>
      </c>
      <c r="AH909" s="10">
        <v>8</v>
      </c>
      <c r="AI909" s="3" t="s">
        <v>74</v>
      </c>
      <c r="AJ909" t="s">
        <v>114</v>
      </c>
      <c r="AK909" t="s">
        <v>114</v>
      </c>
      <c r="AL909" s="43" t="b">
        <v>0</v>
      </c>
      <c r="AM909" s="3"/>
      <c r="AN909" s="3"/>
      <c r="AO909" s="43" t="b">
        <v>0</v>
      </c>
      <c r="AP909" s="3" t="b">
        <v>0</v>
      </c>
      <c r="AQ909" s="3">
        <f>VLOOKUP(Table2[[#This Row],[Job-no]],Table3[],26,FALSE)</f>
        <v>12480</v>
      </c>
      <c r="AR909" t="str">
        <f t="shared" si="174"/>
        <v>SCDI</v>
      </c>
      <c r="AS909" t="str">
        <f>VLOOKUP(AR909,Table1[],4,0)</f>
        <v>pendant</v>
      </c>
      <c r="AT909" t="str">
        <f>IF(BD909&gt;0,"Pattern",VLOOKUP(AR909,Table1[],5,0))</f>
        <v>Pattern</v>
      </c>
      <c r="AU909" s="34">
        <f>IF(AT909="Pattern",WORKDAY(Table2[[#This Row],[Scheduled Ship Date]],-10),WORKDAY(Table2[[#This Row],[Scheduled Ship Date]],-4))</f>
        <v>43466</v>
      </c>
      <c r="AV909">
        <f>IF(Table2[[#This Row],[Extrusion cut double saw]]=TRUE,IF(O909="ToDo",IF(AT909="Pattern",Table2[[#This Row],[Total Sections]]*0.4,Table2[[#This Row],[Total Sections]]*0.12),0),IF(AT909="Pattern",Table2[[#This Row],[Total Sections]]*4,Table2[[#This Row],[Total Sections]]*1.2))</f>
        <v>0</v>
      </c>
      <c r="AW909" s="42"/>
      <c r="AX909" s="42">
        <f>IF(AT909="Pattern",Table2[[#This Row],[Scheduled Ship Date]]-2,Table2[[#This Row],[Scheduled Ship Date]]-3)</f>
        <v>43478</v>
      </c>
      <c r="AY909">
        <f>IF(Table2[[#This Row],[Pattern]]="Pattern",Table2[[#This Row],[Total Sections]]*4.82,Table2[[#This Row],[Total Sections]]*0.5)</f>
        <v>38.56</v>
      </c>
      <c r="AZ909" s="42">
        <f t="shared" ca="1" si="179"/>
        <v>43469</v>
      </c>
      <c r="BA909" s="39">
        <f>((Table2[Total Sections]/Table2[Open Qty])-1)*Table2[Open Qty]*12.96</f>
        <v>0</v>
      </c>
      <c r="BB909" s="42"/>
      <c r="BC909" s="39" t="str">
        <f t="shared" si="175"/>
        <v>SCDI-100-100-80-40-SO-0.5M-K(4X4)-W-UNV-DP-1-CT9(120)-C(REC, 4' X 4')</v>
      </c>
      <c r="BD909" s="39">
        <f t="shared" si="176"/>
        <v>27</v>
      </c>
      <c r="BE909" s="39" t="b">
        <f>_xlfn.IFNA(VLOOKUP(Table2[[#This Row],[Job-no]],Table4[],9,FALSE),TRUE)</f>
        <v>1</v>
      </c>
      <c r="BF909" t="str">
        <f>VLOOKUP(AR909,Table1[],3,0)</f>
        <v>SCULPT</v>
      </c>
      <c r="BG909" s="39" t="b">
        <f>_xlfn.IFNA(VLOOKUP(Table2[[#This Row],[Job-no]],Table4[],14,FALSE),TRUE)</f>
        <v>1</v>
      </c>
      <c r="BH909" s="39" t="str">
        <f>_xlfn.IFNA(VLOOKUP(Table2[[#This Row],[Job-no]],Table4[],11,FALSE),"Done")</f>
        <v/>
      </c>
      <c r="BI909" s="39">
        <f>IF(Table2[[#This Row],[Pattern]]="Pattern",VLOOKUP(Table2[[#This Row],[Product Code]],'Routing data'!$A$2:$W$470,13,FALSE),VLOOKUP(Table2[[#This Row],[Product Code]],'Routing data'!$A$2:$W$470,3,FALSE))</f>
        <v>0</v>
      </c>
      <c r="BJ909" s="39">
        <f>IF(Table2[[#This Row],[Pattern]]="Pattern",VLOOKUP(Table2[[#This Row],[Product Code]],'Routing data'!$A$2:$W$470,14,FALSE),VLOOKUP(Table2[[#This Row],[Product Code]],'Routing data'!$A$2:$W$470,4,FALSE))</f>
        <v>0</v>
      </c>
      <c r="BK909" s="39">
        <f>VLOOKUP(Table2[[#This Row],[Product Code]],'Routing data'!A$4:W$524,16,FALSE)</f>
        <v>0</v>
      </c>
      <c r="BL909" s="42" t="str">
        <f>IF(Table2[[#This Row],[Milling Required]]=0,"x",IF(AT909="Pattern",B909-10,B909-4))</f>
        <v>x</v>
      </c>
      <c r="BM909" s="42" t="str">
        <f>IF(Table2[[#This Row],[Punching Required]]=0,"x",IF(AT909="Pattern",B909-8,B909-2))</f>
        <v>x</v>
      </c>
      <c r="BN909" s="42">
        <f t="shared" si="177"/>
        <v>43478</v>
      </c>
      <c r="BO909" s="39" t="str">
        <f>IF(Table2[[#This Row],[Milling]]="x","x",Table2[[#This Row],[Total Sections]]*2)</f>
        <v>x</v>
      </c>
      <c r="BP909" s="39" t="str">
        <f>IF(Table2[[#This Row],[Punching]]="x","x",Table2[Total Sections]*2)</f>
        <v>x</v>
      </c>
      <c r="BQ909" s="39">
        <f>IF(Table2[[#This Row],[Pattern]]="Pattern",Table2[Total Sections]*3,Table2[Total Sections]*1.5)</f>
        <v>24</v>
      </c>
      <c r="BR909" s="42"/>
      <c r="BS909" s="42"/>
      <c r="BT909" s="42"/>
      <c r="BU909" s="39"/>
      <c r="BV909" s="39" t="str">
        <f>_xlfn.IFNA(VLOOKUP(Table2[[#This Row],[Job-no]],Table4[],16,FALSE),"Ready")</f>
        <v/>
      </c>
      <c r="BW909" s="39" t="str">
        <f>_xlfn.IFNA(VLOOKUP(Table2[[#This Row],[Job-no]],Table4[],21,FALSE),"Ready")</f>
        <v/>
      </c>
      <c r="BX909" s="39" t="b">
        <f>_xlfn.IFNA(VLOOKUP(Table2[[#This Row],[Job-no]],Table4[],10,FALSE),TRUE)</f>
        <v>0</v>
      </c>
      <c r="BY909" s="39" t="str">
        <f>_xlfn.IFNA(VLOOKUP(Table2[[#This Row],[Job-no]],Table4[],22,FALSE),"Ready")</f>
        <v/>
      </c>
      <c r="BZ909" s="120">
        <f t="shared" si="178"/>
        <v>43480</v>
      </c>
      <c r="CA909" s="120" t="str">
        <f ca="1">IF(OR(Table2[[#This Row],[Saw Date]]=TODAY(),Table2[[#This Row],[Saw Date]]=TODAY()+1), Table2[[#This Row],[Saw Date]],IF(Table2[[#This Row],[Extrusion cut double saw]],"Done",""))</f>
        <v>Done</v>
      </c>
      <c r="CB909" s="120" t="str">
        <f ca="1">IF(OR(Table2[[#This Row],[Lens Date]]=TODAY(),Table2[[#This Row],[Lens Date]]=TODAY()+1), Table2[[#This Row],[Lens Date]],IF(Table2[[#This Row],[MSLens]]="Done","Done",""))</f>
        <v/>
      </c>
      <c r="CC909" s="120" t="str">
        <f ca="1">IF(OR(Table2[[#This Row],[Milling Date]]=TODAY(),Table2[[#This Row],[Milling Date]]=TODAY()+1), Table2[[#This Row],[Milling Date]],IF(Table2[[#This Row],[CNC Holes]]="Ready","Done",""))</f>
        <v/>
      </c>
      <c r="CD909" s="120" t="str">
        <f ca="1">IF(OR(Table2[[#This Row],[Welding Date]]=TODAY(),Table2[[#This Row],[Welding Date]]=TODAY()+1), Table2[[#This Row],[Welding Date]],IF(Table2[[#This Row],[Welding Corners]]="Ready","Done",""))</f>
        <v/>
      </c>
      <c r="CE909" s="120" t="str">
        <f ca="1">IF(OR(Table2[[#This Row],[Puching Date]]=TODAY(),Table2[[#This Row],[Puching Date]]=TODAY()+1), Table2[[#This Row],[Puching Date]],IF(Table2[[#This Row],[Punch Holes]]="Ready","Done",""))</f>
        <v/>
      </c>
      <c r="CF909" s="120" t="str">
        <f ca="1">IF(OR(Table2[[#This Row],[Housing Date2]]=TODAY(),Table2[[#This Row],[Housing Date2]]=TODAY()+1),Table2[[#This Row],[Housing Date2]],IF(Table2[[#This Row],[Body Assembly]],"Done",""))</f>
        <v/>
      </c>
      <c r="CG909" s="120" t="str">
        <f>_xlfn.IFNA(VLOOKUP(Table2[[#This Row],[Job-no]],Table4[],7,FALSE),"Done")</f>
        <v>Machine Shop Started</v>
      </c>
    </row>
    <row r="910" spans="1:85" x14ac:dyDescent="0.25">
      <c r="A910" t="str">
        <f>_xlfn.CONCAT(Table2[[#This Row],[Order]],"-",Table2[[#This Row],[Line]])</f>
        <v>73897-2</v>
      </c>
      <c r="B910" s="1">
        <v>43480</v>
      </c>
      <c r="C910" s="10">
        <v>73897</v>
      </c>
      <c r="D910" s="7" t="s">
        <v>1546</v>
      </c>
      <c r="E910" s="10">
        <v>2</v>
      </c>
      <c r="F910" s="10">
        <v>1</v>
      </c>
      <c r="G910" s="7" t="s">
        <v>165</v>
      </c>
      <c r="H910" s="10">
        <v>8</v>
      </c>
      <c r="I910" s="43" t="b">
        <v>1</v>
      </c>
      <c r="J910" s="43" t="b">
        <v>0</v>
      </c>
      <c r="K910" t="s">
        <v>114</v>
      </c>
      <c r="L910" s="43" t="b">
        <v>0</v>
      </c>
      <c r="M910" s="43" t="b">
        <v>0</v>
      </c>
      <c r="N910" s="43" t="b">
        <v>1</v>
      </c>
      <c r="O910" t="s">
        <v>114</v>
      </c>
      <c r="P910" t="s">
        <v>114</v>
      </c>
      <c r="Q910" t="s">
        <v>114</v>
      </c>
      <c r="R910" t="s">
        <v>114</v>
      </c>
      <c r="S910" t="s">
        <v>114</v>
      </c>
      <c r="T910" t="s">
        <v>114</v>
      </c>
      <c r="U910" t="s">
        <v>114</v>
      </c>
      <c r="V910" t="s">
        <v>114</v>
      </c>
      <c r="W910" s="5">
        <v>43475</v>
      </c>
      <c r="X910" s="7" t="s">
        <v>114</v>
      </c>
      <c r="Y910" s="7"/>
      <c r="Z910" s="7" t="s">
        <v>3161</v>
      </c>
      <c r="AA910" s="7" t="s">
        <v>114</v>
      </c>
      <c r="AB910" s="7" t="s">
        <v>74</v>
      </c>
      <c r="AC910" s="10">
        <v>7</v>
      </c>
      <c r="AD910" s="3" t="s">
        <v>5967</v>
      </c>
      <c r="AE910" s="4" t="s">
        <v>5968</v>
      </c>
      <c r="AF910" s="7"/>
      <c r="AG910" s="7" t="s">
        <v>114</v>
      </c>
      <c r="AH910" s="10">
        <v>8</v>
      </c>
      <c r="AI910" s="3" t="s">
        <v>74</v>
      </c>
      <c r="AJ910" t="s">
        <v>114</v>
      </c>
      <c r="AK910" t="s">
        <v>114</v>
      </c>
      <c r="AL910" s="43" t="b">
        <v>0</v>
      </c>
      <c r="AM910" s="3"/>
      <c r="AN910" s="3"/>
      <c r="AO910" s="43" t="b">
        <v>0</v>
      </c>
      <c r="AP910" s="3" t="b">
        <v>0</v>
      </c>
      <c r="AQ910" s="3">
        <f>VLOOKUP(Table2[[#This Row],[Job-no]],Table3[],26,FALSE)</f>
        <v>12480</v>
      </c>
      <c r="AR910" t="str">
        <f t="shared" si="174"/>
        <v>SCDI</v>
      </c>
      <c r="AS910" t="str">
        <f>VLOOKUP(AR910,Table1[],4,0)</f>
        <v>pendant</v>
      </c>
      <c r="AT910" t="str">
        <f>IF(BD910&gt;0,"Pattern",VLOOKUP(AR910,Table1[],5,0))</f>
        <v>Pattern</v>
      </c>
      <c r="AU910" s="34">
        <f>IF(AT910="Pattern",WORKDAY(Table2[[#This Row],[Scheduled Ship Date]],-10),WORKDAY(Table2[[#This Row],[Scheduled Ship Date]],-4))</f>
        <v>43466</v>
      </c>
      <c r="AV910">
        <f>IF(Table2[[#This Row],[Extrusion cut double saw]]=TRUE,IF(O910="ToDo",IF(AT910="Pattern",Table2[[#This Row],[Total Sections]]*0.4,Table2[[#This Row],[Total Sections]]*0.12),0),IF(AT910="Pattern",Table2[[#This Row],[Total Sections]]*4,Table2[[#This Row],[Total Sections]]*1.2))</f>
        <v>0</v>
      </c>
      <c r="AW910" s="42"/>
      <c r="AX910" s="42">
        <f>IF(AT910="Pattern",Table2[[#This Row],[Scheduled Ship Date]]-2,Table2[[#This Row],[Scheduled Ship Date]]-3)</f>
        <v>43478</v>
      </c>
      <c r="AY910">
        <f>IF(Table2[[#This Row],[Pattern]]="Pattern",Table2[[#This Row],[Total Sections]]*4.82,Table2[[#This Row],[Total Sections]]*0.5)</f>
        <v>38.56</v>
      </c>
      <c r="AZ910" s="42">
        <f t="shared" ca="1" si="179"/>
        <v>43469</v>
      </c>
      <c r="BA910" s="39">
        <f>((Table2[Total Sections]/Table2[Open Qty])-1)*Table2[Open Qty]*12.96</f>
        <v>0</v>
      </c>
      <c r="BB910" s="39"/>
      <c r="BC910" s="39" t="str">
        <f t="shared" si="175"/>
        <v>SCDI-200-200-80-40-SO-0.5M-K(4X4)-W-UNV-DP-1-CT9(120)-C(REC, 4' X 4')</v>
      </c>
      <c r="BD910" s="39">
        <f t="shared" si="176"/>
        <v>27</v>
      </c>
      <c r="BE910" s="39" t="b">
        <f>_xlfn.IFNA(VLOOKUP(Table2[[#This Row],[Job-no]],Table4[],9,FALSE),TRUE)</f>
        <v>1</v>
      </c>
      <c r="BF910" t="str">
        <f>VLOOKUP(AR910,Table1[],3,0)</f>
        <v>SCULPT</v>
      </c>
      <c r="BG910" s="39" t="b">
        <f>_xlfn.IFNA(VLOOKUP(Table2[[#This Row],[Job-no]],Table4[],14,FALSE),TRUE)</f>
        <v>1</v>
      </c>
      <c r="BH910" s="39" t="str">
        <f>_xlfn.IFNA(VLOOKUP(Table2[[#This Row],[Job-no]],Table4[],11,FALSE),"Done")</f>
        <v/>
      </c>
      <c r="BI910" s="39">
        <f>IF(Table2[[#This Row],[Pattern]]="Pattern",VLOOKUP(Table2[[#This Row],[Product Code]],'Routing data'!$A$2:$W$470,13,FALSE),VLOOKUP(Table2[[#This Row],[Product Code]],'Routing data'!$A$2:$W$470,3,FALSE))</f>
        <v>0</v>
      </c>
      <c r="BJ910" s="39">
        <f>IF(Table2[[#This Row],[Pattern]]="Pattern",VLOOKUP(Table2[[#This Row],[Product Code]],'Routing data'!$A$2:$W$470,14,FALSE),VLOOKUP(Table2[[#This Row],[Product Code]],'Routing data'!$A$2:$W$470,4,FALSE))</f>
        <v>0</v>
      </c>
      <c r="BK910" s="39">
        <f>VLOOKUP(Table2[[#This Row],[Product Code]],'Routing data'!A$4:W$524,16,FALSE)</f>
        <v>0</v>
      </c>
      <c r="BL910" s="42" t="str">
        <f>IF(Table2[[#This Row],[Milling Required]]=0,"x",IF(AT910="Pattern",B910-10,B910-4))</f>
        <v>x</v>
      </c>
      <c r="BM910" s="42" t="str">
        <f>IF(Table2[[#This Row],[Punching Required]]=0,"x",IF(AT910="Pattern",B910-8,B910-2))</f>
        <v>x</v>
      </c>
      <c r="BN910" s="42">
        <f t="shared" si="177"/>
        <v>43478</v>
      </c>
      <c r="BO910" s="39" t="str">
        <f>IF(Table2[[#This Row],[Milling]]="x","x",Table2[[#This Row],[Total Sections]]*2)</f>
        <v>x</v>
      </c>
      <c r="BP910" s="39" t="str">
        <f>IF(Table2[[#This Row],[Punching]]="x","x",Table2[Total Sections]*2)</f>
        <v>x</v>
      </c>
      <c r="BQ910" s="39">
        <f>IF(Table2[[#This Row],[Pattern]]="Pattern",Table2[Total Sections]*3,Table2[Total Sections]*1.5)</f>
        <v>24</v>
      </c>
      <c r="BR910" s="42"/>
      <c r="BS910" s="42"/>
      <c r="BT910" s="42"/>
      <c r="BU910" s="39"/>
      <c r="BV910" s="122" t="str">
        <f>_xlfn.IFNA(VLOOKUP(Table2[[#This Row],[Job-no]],Table4[],16,FALSE),"Ready")</f>
        <v/>
      </c>
      <c r="BW910" s="122" t="str">
        <f>_xlfn.IFNA(VLOOKUP(Table2[[#This Row],[Job-no]],Table4[],21,FALSE),"Ready")</f>
        <v/>
      </c>
      <c r="BX910" s="39" t="b">
        <f>_xlfn.IFNA(VLOOKUP(Table2[[#This Row],[Job-no]],Table4[],10,FALSE),TRUE)</f>
        <v>0</v>
      </c>
      <c r="BY910" s="39" t="str">
        <f>_xlfn.IFNA(VLOOKUP(Table2[[#This Row],[Job-no]],Table4[],22,FALSE),"Ready")</f>
        <v/>
      </c>
      <c r="BZ910" s="120">
        <f t="shared" si="178"/>
        <v>43480</v>
      </c>
      <c r="CA910" s="120" t="str">
        <f ca="1">IF(OR(Table2[[#This Row],[Saw Date]]=TODAY(),Table2[[#This Row],[Saw Date]]=TODAY()+1), Table2[[#This Row],[Saw Date]],IF(Table2[[#This Row],[Extrusion cut double saw]],"Done",""))</f>
        <v>Done</v>
      </c>
      <c r="CB910" s="120" t="str">
        <f ca="1">IF(OR(Table2[[#This Row],[Lens Date]]=TODAY(),Table2[[#This Row],[Lens Date]]=TODAY()+1), Table2[[#This Row],[Lens Date]],IF(Table2[[#This Row],[MSLens]]="Done","Done",""))</f>
        <v/>
      </c>
      <c r="CC910" s="120" t="str">
        <f ca="1">IF(OR(Table2[[#This Row],[Milling Date]]=TODAY(),Table2[[#This Row],[Milling Date]]=TODAY()+1), Table2[[#This Row],[Milling Date]],IF(Table2[[#This Row],[CNC Holes]]="Ready","Done",""))</f>
        <v/>
      </c>
      <c r="CD910" s="120" t="str">
        <f ca="1">IF(OR(Table2[[#This Row],[Welding Date]]=TODAY(),Table2[[#This Row],[Welding Date]]=TODAY()+1), Table2[[#This Row],[Welding Date]],IF(Table2[[#This Row],[Welding Corners]]="Ready","Done",""))</f>
        <v/>
      </c>
      <c r="CE910" s="120" t="str">
        <f ca="1">IF(OR(Table2[[#This Row],[Puching Date]]=TODAY(),Table2[[#This Row],[Puching Date]]=TODAY()+1), Table2[[#This Row],[Puching Date]],IF(Table2[[#This Row],[Punch Holes]]="Ready","Done",""))</f>
        <v/>
      </c>
      <c r="CF910" s="120" t="str">
        <f ca="1">IF(OR(Table2[[#This Row],[Housing Date2]]=TODAY(),Table2[[#This Row],[Housing Date2]]=TODAY()+1),Table2[[#This Row],[Housing Date2]],IF(Table2[[#This Row],[Body Assembly]],"Done",""))</f>
        <v/>
      </c>
      <c r="CG910" s="120" t="str">
        <f>_xlfn.IFNA(VLOOKUP(Table2[[#This Row],[Job-no]],Table4[],7,FALSE),"Done")</f>
        <v>Machine Shop Started</v>
      </c>
    </row>
    <row r="911" spans="1:85" x14ac:dyDescent="0.25">
      <c r="A911" t="str">
        <f>_xlfn.CONCAT(Table2[[#This Row],[Order]],"-",Table2[[#This Row],[Line]])</f>
        <v>73897-3</v>
      </c>
      <c r="B911" s="1">
        <v>43480</v>
      </c>
      <c r="C911" s="10">
        <v>73897</v>
      </c>
      <c r="D911" s="7" t="s">
        <v>1548</v>
      </c>
      <c r="E911" s="10">
        <v>3</v>
      </c>
      <c r="F911" s="10">
        <v>1</v>
      </c>
      <c r="G911" s="7" t="s">
        <v>165</v>
      </c>
      <c r="H911" s="10">
        <v>2</v>
      </c>
      <c r="I911" s="43" t="b">
        <v>1</v>
      </c>
      <c r="J911" s="43" t="b">
        <v>0</v>
      </c>
      <c r="K911" t="s">
        <v>114</v>
      </c>
      <c r="L911" s="43" t="b">
        <v>0</v>
      </c>
      <c r="M911" s="43" t="b">
        <v>0</v>
      </c>
      <c r="N911" s="43" t="b">
        <v>1</v>
      </c>
      <c r="O911" t="s">
        <v>114</v>
      </c>
      <c r="P911" t="s">
        <v>114</v>
      </c>
      <c r="Q911" t="s">
        <v>114</v>
      </c>
      <c r="R911" t="s">
        <v>114</v>
      </c>
      <c r="S911" t="s">
        <v>114</v>
      </c>
      <c r="T911" t="s">
        <v>114</v>
      </c>
      <c r="U911" t="s">
        <v>114</v>
      </c>
      <c r="V911" t="s">
        <v>114</v>
      </c>
      <c r="W911" s="5">
        <v>43475</v>
      </c>
      <c r="X911" s="7" t="s">
        <v>114</v>
      </c>
      <c r="Y911" s="7"/>
      <c r="Z911" s="7" t="s">
        <v>4846</v>
      </c>
      <c r="AA911" s="7" t="s">
        <v>114</v>
      </c>
      <c r="AB911" s="7" t="s">
        <v>74</v>
      </c>
      <c r="AC911" s="10">
        <v>7</v>
      </c>
      <c r="AD911" s="3" t="s">
        <v>5967</v>
      </c>
      <c r="AE911" s="4" t="s">
        <v>5968</v>
      </c>
      <c r="AF911" s="7"/>
      <c r="AG911" s="7" t="s">
        <v>114</v>
      </c>
      <c r="AH911" s="10">
        <v>2</v>
      </c>
      <c r="AI911" s="3" t="s">
        <v>74</v>
      </c>
      <c r="AJ911" t="s">
        <v>114</v>
      </c>
      <c r="AK911" t="s">
        <v>114</v>
      </c>
      <c r="AL911" s="43" t="b">
        <v>0</v>
      </c>
      <c r="AM911" s="3"/>
      <c r="AN911" s="3"/>
      <c r="AO911" s="43" t="b">
        <v>0</v>
      </c>
      <c r="AP911" s="3" t="b">
        <v>0</v>
      </c>
      <c r="AQ911" s="3">
        <f>VLOOKUP(Table2[[#This Row],[Job-no]],Table3[],26,FALSE)</f>
        <v>4010</v>
      </c>
      <c r="AR911" t="str">
        <f t="shared" si="174"/>
        <v>SCDI</v>
      </c>
      <c r="AS911" t="str">
        <f>VLOOKUP(AR911,Table1[],4,0)</f>
        <v>pendant</v>
      </c>
      <c r="AT911" t="str">
        <f>IF(BD911&gt;0,"Pattern",VLOOKUP(AR911,Table1[],5,0))</f>
        <v>Pattern</v>
      </c>
      <c r="AU911" s="34">
        <f>IF(AT911="Pattern",WORKDAY(Table2[[#This Row],[Scheduled Ship Date]],-10),WORKDAY(Table2[[#This Row],[Scheduled Ship Date]],-4))</f>
        <v>43466</v>
      </c>
      <c r="AV911">
        <f>IF(Table2[[#This Row],[Extrusion cut double saw]]=TRUE,IF(O911="ToDo",IF(AT911="Pattern",Table2[[#This Row],[Total Sections]]*0.4,Table2[[#This Row],[Total Sections]]*0.12),0),IF(AT911="Pattern",Table2[[#This Row],[Total Sections]]*4,Table2[[#This Row],[Total Sections]]*1.2))</f>
        <v>0</v>
      </c>
      <c r="AW911" s="42"/>
      <c r="AX911" s="42">
        <f>IF(AT911="Pattern",Table2[[#This Row],[Scheduled Ship Date]]-2,Table2[[#This Row],[Scheduled Ship Date]]-3)</f>
        <v>43478</v>
      </c>
      <c r="AY911">
        <f>IF(Table2[[#This Row],[Pattern]]="Pattern",Table2[[#This Row],[Total Sections]]*4.82,Table2[[#This Row],[Total Sections]]*0.5)</f>
        <v>9.64</v>
      </c>
      <c r="AZ911" s="42">
        <f t="shared" ca="1" si="179"/>
        <v>43469</v>
      </c>
      <c r="BA911" s="39">
        <f>((Table2[Total Sections]/Table2[Open Qty])-1)*Table2[Open Qty]*12.96</f>
        <v>0</v>
      </c>
      <c r="BB911" s="39"/>
      <c r="BC911" s="39" t="str">
        <f t="shared" si="175"/>
        <v>SCDI-400-400-80-40-SO-0.5M-K(3X3)-W-UNV-DP-1-CT9(60)-C(REC, 3' X 3')</v>
      </c>
      <c r="BD911" s="39">
        <f t="shared" si="176"/>
        <v>27</v>
      </c>
      <c r="BE911" s="39" t="b">
        <f>_xlfn.IFNA(VLOOKUP(Table2[[#This Row],[Job-no]],Table4[],9,FALSE),TRUE)</f>
        <v>1</v>
      </c>
      <c r="BF911" t="str">
        <f>VLOOKUP(AR911,Table1[],3,0)</f>
        <v>SCULPT</v>
      </c>
      <c r="BG911" s="39" t="b">
        <f>_xlfn.IFNA(VLOOKUP(Table2[[#This Row],[Job-no]],Table4[],14,FALSE),TRUE)</f>
        <v>1</v>
      </c>
      <c r="BH911" s="39" t="str">
        <f>_xlfn.IFNA(VLOOKUP(Table2[[#This Row],[Job-no]],Table4[],11,FALSE),"Done")</f>
        <v/>
      </c>
      <c r="BI911" s="39">
        <f>IF(Table2[[#This Row],[Pattern]]="Pattern",VLOOKUP(Table2[[#This Row],[Product Code]],'Routing data'!$A$2:$W$470,13,FALSE),VLOOKUP(Table2[[#This Row],[Product Code]],'Routing data'!$A$2:$W$470,3,FALSE))</f>
        <v>0</v>
      </c>
      <c r="BJ911" s="39">
        <f>IF(Table2[[#This Row],[Pattern]]="Pattern",VLOOKUP(Table2[[#This Row],[Product Code]],'Routing data'!$A$2:$W$470,14,FALSE),VLOOKUP(Table2[[#This Row],[Product Code]],'Routing data'!$A$2:$W$470,4,FALSE))</f>
        <v>0</v>
      </c>
      <c r="BK911" s="39">
        <f>VLOOKUP(Table2[[#This Row],[Product Code]],'Routing data'!A$4:W$524,16,FALSE)</f>
        <v>0</v>
      </c>
      <c r="BL911" s="42" t="str">
        <f>IF(Table2[[#This Row],[Milling Required]]=0,"x",IF(AT911="Pattern",B911-10,B911-4))</f>
        <v>x</v>
      </c>
      <c r="BM911" s="42" t="str">
        <f>IF(Table2[[#This Row],[Punching Required]]=0,"x",IF(AT911="Pattern",B911-8,B911-2))</f>
        <v>x</v>
      </c>
      <c r="BN911" s="42">
        <f t="shared" si="177"/>
        <v>43478</v>
      </c>
      <c r="BO911" s="39" t="str">
        <f>IF(Table2[[#This Row],[Milling]]="x","x",Table2[[#This Row],[Total Sections]]*2)</f>
        <v>x</v>
      </c>
      <c r="BP911" s="39" t="str">
        <f>IF(Table2[[#This Row],[Punching]]="x","x",Table2[Total Sections]*2)</f>
        <v>x</v>
      </c>
      <c r="BQ911" s="39">
        <f>IF(Table2[[#This Row],[Pattern]]="Pattern",Table2[Total Sections]*3,Table2[Total Sections]*1.5)</f>
        <v>6</v>
      </c>
      <c r="BR911" s="42"/>
      <c r="BS911" s="42"/>
      <c r="BT911" s="39"/>
      <c r="BU911" s="39"/>
      <c r="BV911" s="122" t="str">
        <f>_xlfn.IFNA(VLOOKUP(Table2[[#This Row],[Job-no]],Table4[],16,FALSE),"Ready")</f>
        <v/>
      </c>
      <c r="BW911" s="122" t="str">
        <f>_xlfn.IFNA(VLOOKUP(Table2[[#This Row],[Job-no]],Table4[],21,FALSE),"Ready")</f>
        <v/>
      </c>
      <c r="BX911" s="39" t="b">
        <f>_xlfn.IFNA(VLOOKUP(Table2[[#This Row],[Job-no]],Table4[],10,FALSE),TRUE)</f>
        <v>0</v>
      </c>
      <c r="BY911" s="39" t="str">
        <f>_xlfn.IFNA(VLOOKUP(Table2[[#This Row],[Job-no]],Table4[],22,FALSE),"Ready")</f>
        <v/>
      </c>
      <c r="BZ911" s="120">
        <f t="shared" si="178"/>
        <v>43480</v>
      </c>
      <c r="CA911" s="120" t="str">
        <f ca="1">IF(OR(Table2[[#This Row],[Saw Date]]=TODAY(),Table2[[#This Row],[Saw Date]]=TODAY()+1), Table2[[#This Row],[Saw Date]],IF(Table2[[#This Row],[Extrusion cut double saw]],"Done",""))</f>
        <v>Done</v>
      </c>
      <c r="CB911" s="120" t="str">
        <f ca="1">IF(OR(Table2[[#This Row],[Lens Date]]=TODAY(),Table2[[#This Row],[Lens Date]]=TODAY()+1), Table2[[#This Row],[Lens Date]],IF(Table2[[#This Row],[MSLens]]="Done","Done",""))</f>
        <v/>
      </c>
      <c r="CC911" s="120" t="str">
        <f ca="1">IF(OR(Table2[[#This Row],[Milling Date]]=TODAY(),Table2[[#This Row],[Milling Date]]=TODAY()+1), Table2[[#This Row],[Milling Date]],IF(Table2[[#This Row],[CNC Holes]]="Ready","Done",""))</f>
        <v/>
      </c>
      <c r="CD911" s="120" t="str">
        <f ca="1">IF(OR(Table2[[#This Row],[Welding Date]]=TODAY(),Table2[[#This Row],[Welding Date]]=TODAY()+1), Table2[[#This Row],[Welding Date]],IF(Table2[[#This Row],[Welding Corners]]="Ready","Done",""))</f>
        <v/>
      </c>
      <c r="CE911" s="120" t="str">
        <f ca="1">IF(OR(Table2[[#This Row],[Puching Date]]=TODAY(),Table2[[#This Row],[Puching Date]]=TODAY()+1), Table2[[#This Row],[Puching Date]],IF(Table2[[#This Row],[Punch Holes]]="Ready","Done",""))</f>
        <v/>
      </c>
      <c r="CF911" s="120" t="str">
        <f ca="1">IF(OR(Table2[[#This Row],[Housing Date2]]=TODAY(),Table2[[#This Row],[Housing Date2]]=TODAY()+1),Table2[[#This Row],[Housing Date2]],IF(Table2[[#This Row],[Body Assembly]],"Done",""))</f>
        <v/>
      </c>
      <c r="CG911" s="120" t="str">
        <f>_xlfn.IFNA(VLOOKUP(Table2[[#This Row],[Job-no]],Table4[],7,FALSE),"Done")</f>
        <v>Machine Shop Started</v>
      </c>
    </row>
    <row r="912" spans="1:85" x14ac:dyDescent="0.25">
      <c r="A912" t="str">
        <f>_xlfn.CONCAT(Table2[[#This Row],[Order]],"-",Table2[[#This Row],[Line]])</f>
        <v>73897-4</v>
      </c>
      <c r="B912" s="1">
        <v>43480</v>
      </c>
      <c r="C912" s="10">
        <v>73897</v>
      </c>
      <c r="D912" s="7" t="s">
        <v>1550</v>
      </c>
      <c r="E912" s="10">
        <v>4</v>
      </c>
      <c r="F912" s="10">
        <v>1</v>
      </c>
      <c r="G912" s="7" t="s">
        <v>165</v>
      </c>
      <c r="H912" s="10">
        <v>2</v>
      </c>
      <c r="I912" s="43" t="b">
        <v>1</v>
      </c>
      <c r="J912" s="43" t="b">
        <v>0</v>
      </c>
      <c r="K912" t="s">
        <v>114</v>
      </c>
      <c r="L912" s="43" t="b">
        <v>0</v>
      </c>
      <c r="M912" s="43" t="b">
        <v>0</v>
      </c>
      <c r="N912" s="43" t="b">
        <v>1</v>
      </c>
      <c r="O912" t="s">
        <v>114</v>
      </c>
      <c r="P912" t="s">
        <v>114</v>
      </c>
      <c r="Q912" t="s">
        <v>114</v>
      </c>
      <c r="R912" t="s">
        <v>114</v>
      </c>
      <c r="S912" t="s">
        <v>114</v>
      </c>
      <c r="T912" t="s">
        <v>114</v>
      </c>
      <c r="U912" t="s">
        <v>114</v>
      </c>
      <c r="V912" t="s">
        <v>114</v>
      </c>
      <c r="W912" s="5">
        <v>43475</v>
      </c>
      <c r="X912" s="7" t="s">
        <v>114</v>
      </c>
      <c r="Y912" s="7"/>
      <c r="Z912" s="7" t="s">
        <v>3161</v>
      </c>
      <c r="AA912" s="7" t="s">
        <v>114</v>
      </c>
      <c r="AB912" s="7" t="s">
        <v>74</v>
      </c>
      <c r="AC912" s="10">
        <v>7</v>
      </c>
      <c r="AD912" s="3" t="s">
        <v>5967</v>
      </c>
      <c r="AE912" s="4" t="s">
        <v>5968</v>
      </c>
      <c r="AF912" s="7"/>
      <c r="AG912" s="7" t="s">
        <v>114</v>
      </c>
      <c r="AH912" s="10">
        <v>2</v>
      </c>
      <c r="AI912" s="3" t="s">
        <v>74</v>
      </c>
      <c r="AJ912" t="s">
        <v>114</v>
      </c>
      <c r="AK912" t="s">
        <v>114</v>
      </c>
      <c r="AL912" s="43" t="b">
        <v>0</v>
      </c>
      <c r="AM912" s="3"/>
      <c r="AN912" s="3"/>
      <c r="AO912" s="43" t="b">
        <v>0</v>
      </c>
      <c r="AP912" s="3" t="b">
        <v>0</v>
      </c>
      <c r="AQ912" s="3">
        <f>VLOOKUP(Table2[[#This Row],[Job-no]],Table3[],26,FALSE)</f>
        <v>3520</v>
      </c>
      <c r="AR912" t="str">
        <f t="shared" si="174"/>
        <v>SCDI</v>
      </c>
      <c r="AS912" t="str">
        <f>VLOOKUP(AR912,Table1[],4,0)</f>
        <v>pendant</v>
      </c>
      <c r="AT912" t="str">
        <f>IF(BD912&gt;0,"Pattern",VLOOKUP(AR912,Table1[],5,0))</f>
        <v>Pattern</v>
      </c>
      <c r="AU912" s="34">
        <f>IF(AT912="Pattern",WORKDAY(Table2[[#This Row],[Scheduled Ship Date]],-10),WORKDAY(Table2[[#This Row],[Scheduled Ship Date]],-4))</f>
        <v>43466</v>
      </c>
      <c r="AV912">
        <f>IF(Table2[[#This Row],[Extrusion cut double saw]]=TRUE,IF(O912="ToDo",IF(AT912="Pattern",Table2[[#This Row],[Total Sections]]*0.4,Table2[[#This Row],[Total Sections]]*0.12),0),IF(AT912="Pattern",Table2[[#This Row],[Total Sections]]*4,Table2[[#This Row],[Total Sections]]*1.2))</f>
        <v>0</v>
      </c>
      <c r="AW912" s="42"/>
      <c r="AX912" s="42">
        <f>IF(AT912="Pattern",Table2[[#This Row],[Scheduled Ship Date]]-2,Table2[[#This Row],[Scheduled Ship Date]]-3)</f>
        <v>43478</v>
      </c>
      <c r="AY912">
        <f>IF(Table2[[#This Row],[Pattern]]="Pattern",Table2[[#This Row],[Total Sections]]*4.82,Table2[[#This Row],[Total Sections]]*0.5)</f>
        <v>9.64</v>
      </c>
      <c r="AZ912" s="42">
        <f t="shared" ca="1" si="179"/>
        <v>43469</v>
      </c>
      <c r="BA912" s="39">
        <f>((Table2[Total Sections]/Table2[Open Qty])-1)*Table2[Open Qty]*12.96</f>
        <v>0</v>
      </c>
      <c r="BB912" s="42"/>
      <c r="BC912" s="39" t="str">
        <f t="shared" si="175"/>
        <v>SCDI-150-150-80-40-SO-0.5M-K(4X4)-W-UNV-DP-2-CT9(60)-C(REC, 4' X 4')</v>
      </c>
      <c r="BD912" s="39">
        <f t="shared" si="176"/>
        <v>27</v>
      </c>
      <c r="BE912" s="39" t="b">
        <f>_xlfn.IFNA(VLOOKUP(Table2[[#This Row],[Job-no]],Table4[],9,FALSE),TRUE)</f>
        <v>1</v>
      </c>
      <c r="BF912" t="str">
        <f>VLOOKUP(AR912,Table1[],3,0)</f>
        <v>SCULPT</v>
      </c>
      <c r="BG912" s="39" t="b">
        <f>_xlfn.IFNA(VLOOKUP(Table2[[#This Row],[Job-no]],Table4[],14,FALSE),TRUE)</f>
        <v>1</v>
      </c>
      <c r="BH912" s="39" t="str">
        <f>_xlfn.IFNA(VLOOKUP(Table2[[#This Row],[Job-no]],Table4[],11,FALSE),"Done")</f>
        <v/>
      </c>
      <c r="BI912" s="39">
        <f>IF(Table2[[#This Row],[Pattern]]="Pattern",VLOOKUP(Table2[[#This Row],[Product Code]],'Routing data'!$A$2:$W$470,13,FALSE),VLOOKUP(Table2[[#This Row],[Product Code]],'Routing data'!$A$2:$W$470,3,FALSE))</f>
        <v>0</v>
      </c>
      <c r="BJ912" s="39">
        <f>IF(Table2[[#This Row],[Pattern]]="Pattern",VLOOKUP(Table2[[#This Row],[Product Code]],'Routing data'!$A$2:$W$470,14,FALSE),VLOOKUP(Table2[[#This Row],[Product Code]],'Routing data'!$A$2:$W$470,4,FALSE))</f>
        <v>0</v>
      </c>
      <c r="BK912" s="39">
        <f>VLOOKUP(Table2[[#This Row],[Product Code]],'Routing data'!A$4:W$524,16,FALSE)</f>
        <v>0</v>
      </c>
      <c r="BL912" s="42" t="str">
        <f>IF(Table2[[#This Row],[Milling Required]]=0,"x",IF(AT912="Pattern",B912-10,B912-4))</f>
        <v>x</v>
      </c>
      <c r="BM912" s="42" t="str">
        <f>IF(Table2[[#This Row],[Punching Required]]=0,"x",IF(AT912="Pattern",B912-8,B912-2))</f>
        <v>x</v>
      </c>
      <c r="BN912" s="42">
        <f t="shared" si="177"/>
        <v>43478</v>
      </c>
      <c r="BO912" s="39" t="str">
        <f>IF(Table2[[#This Row],[Milling]]="x","x",Table2[[#This Row],[Total Sections]]*2)</f>
        <v>x</v>
      </c>
      <c r="BP912" s="39" t="str">
        <f>IF(Table2[[#This Row],[Punching]]="x","x",Table2[Total Sections]*2)</f>
        <v>x</v>
      </c>
      <c r="BQ912" s="39">
        <f>IF(Table2[[#This Row],[Pattern]]="Pattern",Table2[Total Sections]*3,Table2[Total Sections]*1.5)</f>
        <v>6</v>
      </c>
      <c r="BR912" s="42"/>
      <c r="BS912" s="42"/>
      <c r="BT912" s="39"/>
      <c r="BU912" s="39"/>
      <c r="BV912" s="122" t="str">
        <f>_xlfn.IFNA(VLOOKUP(Table2[[#This Row],[Job-no]],Table4[],16,FALSE),"Ready")</f>
        <v/>
      </c>
      <c r="BW912" s="122" t="str">
        <f>_xlfn.IFNA(VLOOKUP(Table2[[#This Row],[Job-no]],Table4[],21,FALSE),"Ready")</f>
        <v/>
      </c>
      <c r="BX912" s="39" t="b">
        <f>_xlfn.IFNA(VLOOKUP(Table2[[#This Row],[Job-no]],Table4[],10,FALSE),TRUE)</f>
        <v>0</v>
      </c>
      <c r="BY912" s="39" t="str">
        <f>_xlfn.IFNA(VLOOKUP(Table2[[#This Row],[Job-no]],Table4[],22,FALSE),"Ready")</f>
        <v/>
      </c>
      <c r="BZ912" s="120">
        <f t="shared" si="178"/>
        <v>43480</v>
      </c>
      <c r="CA912" s="120" t="str">
        <f ca="1">IF(OR(Table2[[#This Row],[Saw Date]]=TODAY(),Table2[[#This Row],[Saw Date]]=TODAY()+1), Table2[[#This Row],[Saw Date]],IF(Table2[[#This Row],[Extrusion cut double saw]],"Done",""))</f>
        <v>Done</v>
      </c>
      <c r="CB912" s="120" t="str">
        <f ca="1">IF(OR(Table2[[#This Row],[Lens Date]]=TODAY(),Table2[[#This Row],[Lens Date]]=TODAY()+1), Table2[[#This Row],[Lens Date]],IF(Table2[[#This Row],[MSLens]]="Done","Done",""))</f>
        <v/>
      </c>
      <c r="CC912" s="120" t="str">
        <f ca="1">IF(OR(Table2[[#This Row],[Milling Date]]=TODAY(),Table2[[#This Row],[Milling Date]]=TODAY()+1), Table2[[#This Row],[Milling Date]],IF(Table2[[#This Row],[CNC Holes]]="Ready","Done",""))</f>
        <v/>
      </c>
      <c r="CD912" s="120" t="str">
        <f ca="1">IF(OR(Table2[[#This Row],[Welding Date]]=TODAY(),Table2[[#This Row],[Welding Date]]=TODAY()+1), Table2[[#This Row],[Welding Date]],IF(Table2[[#This Row],[Welding Corners]]="Ready","Done",""))</f>
        <v/>
      </c>
      <c r="CE912" s="120" t="str">
        <f ca="1">IF(OR(Table2[[#This Row],[Puching Date]]=TODAY(),Table2[[#This Row],[Puching Date]]=TODAY()+1), Table2[[#This Row],[Puching Date]],IF(Table2[[#This Row],[Punch Holes]]="Ready","Done",""))</f>
        <v/>
      </c>
      <c r="CF912" s="120" t="str">
        <f ca="1">IF(OR(Table2[[#This Row],[Housing Date2]]=TODAY(),Table2[[#This Row],[Housing Date2]]=TODAY()+1),Table2[[#This Row],[Housing Date2]],IF(Table2[[#This Row],[Body Assembly]],"Done",""))</f>
        <v/>
      </c>
      <c r="CG912" s="120" t="str">
        <f>_xlfn.IFNA(VLOOKUP(Table2[[#This Row],[Job-no]],Table4[],7,FALSE),"Done")</f>
        <v>Machine Shop Started</v>
      </c>
    </row>
    <row r="913" spans="1:85" x14ac:dyDescent="0.25">
      <c r="A913" t="str">
        <f>_xlfn.CONCAT(Table2[[#This Row],[Order]],"-",Table2[[#This Row],[Line]])</f>
        <v>74756-1</v>
      </c>
      <c r="B913" s="1">
        <v>43480</v>
      </c>
      <c r="C913" s="10">
        <v>74756</v>
      </c>
      <c r="D913" s="7" t="s">
        <v>1004</v>
      </c>
      <c r="E913" s="10">
        <v>1</v>
      </c>
      <c r="F913" s="10">
        <v>1</v>
      </c>
      <c r="G913" s="7" t="s">
        <v>165</v>
      </c>
      <c r="H913" s="10">
        <v>5</v>
      </c>
      <c r="I913" s="43" t="b">
        <v>1</v>
      </c>
      <c r="J913" s="43" t="b">
        <v>0</v>
      </c>
      <c r="K913" t="s">
        <v>114</v>
      </c>
      <c r="L913" s="43" t="b">
        <v>0</v>
      </c>
      <c r="M913" s="43" t="b">
        <v>0</v>
      </c>
      <c r="N913" s="43" t="b">
        <v>0</v>
      </c>
      <c r="O913" t="s">
        <v>114</v>
      </c>
      <c r="P913" t="s">
        <v>114</v>
      </c>
      <c r="Q913" t="s">
        <v>114</v>
      </c>
      <c r="R913" t="s">
        <v>114</v>
      </c>
      <c r="S913" t="s">
        <v>114</v>
      </c>
      <c r="T913" t="s">
        <v>114</v>
      </c>
      <c r="U913" t="s">
        <v>114</v>
      </c>
      <c r="V913" t="s">
        <v>114</v>
      </c>
      <c r="W913" s="5">
        <v>43475</v>
      </c>
      <c r="X913" s="7" t="s">
        <v>114</v>
      </c>
      <c r="Y913" s="7"/>
      <c r="Z913" s="7" t="s">
        <v>2448</v>
      </c>
      <c r="AA913" s="7" t="s">
        <v>114</v>
      </c>
      <c r="AB913" s="7" t="s">
        <v>74</v>
      </c>
      <c r="AC913" s="10">
        <v>7</v>
      </c>
      <c r="AD913" s="3" t="s">
        <v>5967</v>
      </c>
      <c r="AE913" s="4" t="s">
        <v>5968</v>
      </c>
      <c r="AF913" s="7"/>
      <c r="AG913" s="7" t="s">
        <v>114</v>
      </c>
      <c r="AH913" s="10">
        <v>5</v>
      </c>
      <c r="AI913" s="3" t="s">
        <v>74</v>
      </c>
      <c r="AJ913" t="s">
        <v>114</v>
      </c>
      <c r="AK913" t="s">
        <v>114</v>
      </c>
      <c r="AL913" s="43" t="b">
        <v>0</v>
      </c>
      <c r="AM913" s="3"/>
      <c r="AN913" s="3"/>
      <c r="AO913" s="43" t="b">
        <v>0</v>
      </c>
      <c r="AP913" s="3" t="b">
        <v>0</v>
      </c>
      <c r="AQ913" s="3">
        <f>VLOOKUP(Table2[[#This Row],[Job-no]],Table3[],26,FALSE)</f>
        <v>1133.95</v>
      </c>
      <c r="AR913" t="str">
        <f t="shared" si="174"/>
        <v>BMRLED</v>
      </c>
      <c r="AS913" t="str">
        <f>VLOOKUP(AR913,Table1[],4,0)</f>
        <v>recessed</v>
      </c>
      <c r="AT913">
        <f>IF(BD913&gt;0,"Pattern",VLOOKUP(AR913,Table1[],5,0))</f>
        <v>0</v>
      </c>
      <c r="AU913" s="34">
        <f>IF(AT913="Pattern",WORKDAY(Table2[[#This Row],[Scheduled Ship Date]],-10),WORKDAY(Table2[[#This Row],[Scheduled Ship Date]],-4))</f>
        <v>43474</v>
      </c>
      <c r="AV913">
        <f>IF(Table2[[#This Row],[Extrusion cut double saw]]=TRUE,IF(O913="ToDo",IF(AT913="Pattern",Table2[[#This Row],[Total Sections]]*0.4,Table2[[#This Row],[Total Sections]]*0.12),0),IF(AT913="Pattern",Table2[[#This Row],[Total Sections]]*4,Table2[[#This Row],[Total Sections]]*1.2))</f>
        <v>6</v>
      </c>
      <c r="AW913" s="42">
        <f t="shared" ref="AW913:AW918" ca="1" si="180">TODAY()+3</f>
        <v>43470</v>
      </c>
      <c r="AX913" s="42">
        <f>IF(AT913="Pattern",Table2[[#This Row],[Scheduled Ship Date]]-2,Table2[[#This Row],[Scheduled Ship Date]]-3)</f>
        <v>43477</v>
      </c>
      <c r="AY913">
        <f>IF(Table2[[#This Row],[Pattern]]="Pattern",Table2[[#This Row],[Total Sections]]*4.82,Table2[[#This Row],[Total Sections]]*0.5)</f>
        <v>2.5</v>
      </c>
      <c r="AZ913" s="42">
        <f t="shared" ca="1" si="179"/>
        <v>43469</v>
      </c>
      <c r="BA913" s="39">
        <f>((Table2[Total Sections]/Table2[Open Qty])-1)*Table2[Open Qty]*12.96</f>
        <v>0</v>
      </c>
      <c r="BB913" s="42"/>
      <c r="BC913" s="39" t="str">
        <f t="shared" si="175"/>
        <v>BMRLED-750-80-30-FL-2'-W-UNV-DP-1-TG9</v>
      </c>
      <c r="BD913" s="39">
        <f t="shared" si="176"/>
        <v>0</v>
      </c>
      <c r="BE913" s="39" t="b">
        <f>_xlfn.IFNA(VLOOKUP(Table2[[#This Row],[Job-no]],Table4[],9,FALSE),TRUE)</f>
        <v>1</v>
      </c>
      <c r="BF913" t="str">
        <f>VLOOKUP(AR913,Table1[],3,0)</f>
        <v>B3LED</v>
      </c>
      <c r="BG913" s="39" t="b">
        <f>_xlfn.IFNA(VLOOKUP(Table2[[#This Row],[Job-no]],Table4[],14,FALSE),TRUE)</f>
        <v>0</v>
      </c>
      <c r="BH913" s="39" t="str">
        <f>_xlfn.IFNA(VLOOKUP(Table2[[#This Row],[Job-no]],Table4[],11,FALSE),"Done")</f>
        <v/>
      </c>
      <c r="BI913" s="39">
        <f>IF(Table2[[#This Row],[Pattern]]="Pattern",VLOOKUP(Table2[[#This Row],[Product Code]],'Routing data'!$A$2:$W$470,13,FALSE),VLOOKUP(Table2[[#This Row],[Product Code]],'Routing data'!$A$2:$W$470,3,FALSE))</f>
        <v>0</v>
      </c>
      <c r="BJ913" s="39">
        <f>IF(Table2[[#This Row],[Pattern]]="Pattern",VLOOKUP(Table2[[#This Row],[Product Code]],'Routing data'!$A$2:$W$470,14,FALSE),VLOOKUP(Table2[[#This Row],[Product Code]],'Routing data'!$A$2:$W$470,4,FALSE))</f>
        <v>3</v>
      </c>
      <c r="BK913" s="39">
        <f>VLOOKUP(Table2[[#This Row],[Product Code]],'Routing data'!A$4:W$524,16,FALSE)</f>
        <v>0</v>
      </c>
      <c r="BL913" s="42" t="str">
        <f>IF(Table2[[#This Row],[Milling Required]]=0,"x",IF(AT913="Pattern",B913-10,B913-4))</f>
        <v>x</v>
      </c>
      <c r="BM913" s="42">
        <f>IF(Table2[[#This Row],[Punching Required]]=0,"x",IF(AT913="Pattern",B913-8,B913-2))</f>
        <v>43478</v>
      </c>
      <c r="BN913" s="42">
        <f t="shared" si="177"/>
        <v>43477</v>
      </c>
      <c r="BO913" s="39" t="str">
        <f>IF(Table2[[#This Row],[Milling]]="x","x",Table2[[#This Row],[Total Sections]]*2)</f>
        <v>x</v>
      </c>
      <c r="BP913" s="39">
        <f>IF(Table2[[#This Row],[Punching]]="x","x",Table2[Total Sections]*2)</f>
        <v>10</v>
      </c>
      <c r="BQ913" s="39">
        <f>IF(Table2[[#This Row],[Pattern]]="Pattern",Table2[Total Sections]*3,Table2[Total Sections]*1.5)</f>
        <v>7.5</v>
      </c>
      <c r="BR913" s="42"/>
      <c r="BS913" s="42">
        <f ca="1">TODAY()+2</f>
        <v>43469</v>
      </c>
      <c r="BT913" s="42"/>
      <c r="BU913" s="39"/>
      <c r="BV913" s="39" t="str">
        <f>_xlfn.IFNA(VLOOKUP(Table2[[#This Row],[Job-no]],Table4[],16,FALSE),"Ready")</f>
        <v/>
      </c>
      <c r="BW913" s="39" t="str">
        <f>_xlfn.IFNA(VLOOKUP(Table2[[#This Row],[Job-no]],Table4[],21,FALSE),"Ready")</f>
        <v/>
      </c>
      <c r="BX913" s="39" t="b">
        <f>_xlfn.IFNA(VLOOKUP(Table2[[#This Row],[Job-no]],Table4[],10,FALSE),TRUE)</f>
        <v>0</v>
      </c>
      <c r="BY913" s="39" t="str">
        <f>_xlfn.IFNA(VLOOKUP(Table2[[#This Row],[Job-no]],Table4[],22,FALSE),"Ready")</f>
        <v/>
      </c>
      <c r="BZ913" s="120">
        <f t="shared" si="178"/>
        <v>43480</v>
      </c>
      <c r="CA913" s="120" t="str">
        <f ca="1">IF(OR(Table2[[#This Row],[Saw Date]]=TODAY(),Table2[[#This Row],[Saw Date]]=TODAY()+1), Table2[[#This Row],[Saw Date]],IF(Table2[[#This Row],[Extrusion cut double saw]],"Done",""))</f>
        <v/>
      </c>
      <c r="CB913" s="120" t="str">
        <f ca="1">IF(OR(Table2[[#This Row],[Lens Date]]=TODAY(),Table2[[#This Row],[Lens Date]]=TODAY()+1), Table2[[#This Row],[Lens Date]],IF(Table2[[#This Row],[MSLens]]="Done","Done",""))</f>
        <v/>
      </c>
      <c r="CC913" s="120" t="str">
        <f ca="1">IF(OR(Table2[[#This Row],[Milling Date]]=TODAY(),Table2[[#This Row],[Milling Date]]=TODAY()+1), Table2[[#This Row],[Milling Date]],IF(Table2[[#This Row],[CNC Holes]]="Ready","Done",""))</f>
        <v/>
      </c>
      <c r="CD913" s="120" t="str">
        <f ca="1">IF(OR(Table2[[#This Row],[Welding Date]]=TODAY(),Table2[[#This Row],[Welding Date]]=TODAY()+1), Table2[[#This Row],[Welding Date]],IF(Table2[[#This Row],[Welding Corners]]="Ready","Done",""))</f>
        <v/>
      </c>
      <c r="CE913" s="120" t="str">
        <f ca="1">IF(OR(Table2[[#This Row],[Puching Date]]=TODAY(),Table2[[#This Row],[Puching Date]]=TODAY()+1), Table2[[#This Row],[Puching Date]],IF(Table2[[#This Row],[Punch Holes]]="Ready","Done",""))</f>
        <v/>
      </c>
      <c r="CF913" s="120" t="str">
        <f ca="1">IF(OR(Table2[[#This Row],[Housing Date2]]=TODAY(),Table2[[#This Row],[Housing Date2]]=TODAY()+1),Table2[[#This Row],[Housing Date2]],IF(Table2[[#This Row],[Body Assembly]],"Done",""))</f>
        <v/>
      </c>
      <c r="CG913" s="120" t="str">
        <f>_xlfn.IFNA(VLOOKUP(Table2[[#This Row],[Job-no]],Table4[],7,FALSE),"Done")</f>
        <v>Machine Shop Started</v>
      </c>
    </row>
    <row r="914" spans="1:85" x14ac:dyDescent="0.25">
      <c r="A914" t="str">
        <f>_xlfn.CONCAT(Table2[[#This Row],[Order]],"-",Table2[[#This Row],[Line]])</f>
        <v>74756-10</v>
      </c>
      <c r="B914" s="1">
        <v>43480</v>
      </c>
      <c r="C914" s="10">
        <v>74756</v>
      </c>
      <c r="D914" s="7" t="s">
        <v>1018</v>
      </c>
      <c r="E914" s="10">
        <v>10</v>
      </c>
      <c r="F914" s="10">
        <v>1</v>
      </c>
      <c r="G914" s="7" t="s">
        <v>165</v>
      </c>
      <c r="H914" s="10">
        <v>10</v>
      </c>
      <c r="I914" s="43" t="b">
        <v>1</v>
      </c>
      <c r="J914" s="43" t="b">
        <v>0</v>
      </c>
      <c r="K914" t="s">
        <v>114</v>
      </c>
      <c r="L914" s="43" t="b">
        <v>0</v>
      </c>
      <c r="M914" s="43" t="b">
        <v>0</v>
      </c>
      <c r="N914" s="43" t="b">
        <v>0</v>
      </c>
      <c r="O914" t="s">
        <v>114</v>
      </c>
      <c r="P914" t="s">
        <v>114</v>
      </c>
      <c r="Q914" t="s">
        <v>114</v>
      </c>
      <c r="R914" t="s">
        <v>114</v>
      </c>
      <c r="S914" t="s">
        <v>114</v>
      </c>
      <c r="T914" t="s">
        <v>114</v>
      </c>
      <c r="U914" t="s">
        <v>114</v>
      </c>
      <c r="V914" t="s">
        <v>114</v>
      </c>
      <c r="W914" s="5">
        <v>43475</v>
      </c>
      <c r="X914" s="7" t="s">
        <v>114</v>
      </c>
      <c r="Y914" s="7"/>
      <c r="Z914" s="7" t="s">
        <v>1289</v>
      </c>
      <c r="AA914" s="7" t="s">
        <v>114</v>
      </c>
      <c r="AB914" s="7" t="s">
        <v>74</v>
      </c>
      <c r="AC914" s="10">
        <v>7</v>
      </c>
      <c r="AD914" s="3" t="s">
        <v>5967</v>
      </c>
      <c r="AE914" s="4" t="s">
        <v>5968</v>
      </c>
      <c r="AF914" s="7"/>
      <c r="AG914" s="7" t="s">
        <v>114</v>
      </c>
      <c r="AH914" s="10">
        <v>10</v>
      </c>
      <c r="AI914" s="3" t="s">
        <v>74</v>
      </c>
      <c r="AJ914" t="s">
        <v>114</v>
      </c>
      <c r="AK914" t="s">
        <v>114</v>
      </c>
      <c r="AL914" s="43" t="b">
        <v>0</v>
      </c>
      <c r="AM914" s="3"/>
      <c r="AN914" s="3"/>
      <c r="AO914" s="43" t="b">
        <v>0</v>
      </c>
      <c r="AP914" s="3" t="b">
        <v>0</v>
      </c>
      <c r="AQ914" s="3">
        <f>VLOOKUP(Table2[[#This Row],[Job-no]],Table3[],26,FALSE)</f>
        <v>13507.2</v>
      </c>
      <c r="AR914" t="str">
        <f t="shared" si="174"/>
        <v>BMRLED</v>
      </c>
      <c r="AS914" t="str">
        <f>VLOOKUP(AR914,Table1[],4,0)</f>
        <v>recessed</v>
      </c>
      <c r="AT914">
        <f>IF(BD914&gt;0,"Pattern",VLOOKUP(AR914,Table1[],5,0))</f>
        <v>0</v>
      </c>
      <c r="AU914" s="34">
        <f>IF(AT914="Pattern",WORKDAY(Table2[[#This Row],[Scheduled Ship Date]],-10),WORKDAY(Table2[[#This Row],[Scheduled Ship Date]],-4))</f>
        <v>43474</v>
      </c>
      <c r="AV914">
        <f>IF(Table2[[#This Row],[Extrusion cut double saw]]=TRUE,IF(O914="ToDo",IF(AT914="Pattern",Table2[[#This Row],[Total Sections]]*0.4,Table2[[#This Row],[Total Sections]]*0.12),0),IF(AT914="Pattern",Table2[[#This Row],[Total Sections]]*4,Table2[[#This Row],[Total Sections]]*1.2))</f>
        <v>12</v>
      </c>
      <c r="AW914" s="42">
        <f t="shared" ca="1" si="180"/>
        <v>43470</v>
      </c>
      <c r="AX914" s="42">
        <f>IF(AT914="Pattern",Table2[[#This Row],[Scheduled Ship Date]]-2,Table2[[#This Row],[Scheduled Ship Date]]-3)</f>
        <v>43477</v>
      </c>
      <c r="AY914">
        <f>IF(Table2[[#This Row],[Pattern]]="Pattern",Table2[[#This Row],[Total Sections]]*4.82,Table2[[#This Row],[Total Sections]]*0.5)</f>
        <v>5</v>
      </c>
      <c r="AZ914" s="42">
        <f t="shared" ca="1" si="179"/>
        <v>43469</v>
      </c>
      <c r="BA914" s="39">
        <f>((Table2[Total Sections]/Table2[Open Qty])-1)*Table2[Open Qty]*12.96</f>
        <v>0</v>
      </c>
      <c r="BB914" s="39"/>
      <c r="BC914" s="39" t="str">
        <f t="shared" si="175"/>
        <v>BMRLED-750-80-30-FL-12'-W-UNV-DP-1-TG9</v>
      </c>
      <c r="BD914" s="39">
        <f t="shared" si="176"/>
        <v>0</v>
      </c>
      <c r="BE914" s="39" t="b">
        <f>_xlfn.IFNA(VLOOKUP(Table2[[#This Row],[Job-no]],Table4[],9,FALSE),TRUE)</f>
        <v>1</v>
      </c>
      <c r="BF914" t="str">
        <f>VLOOKUP(AR914,Table1[],3,0)</f>
        <v>B3LED</v>
      </c>
      <c r="BG914" s="39" t="b">
        <f>_xlfn.IFNA(VLOOKUP(Table2[[#This Row],[Job-no]],Table4[],14,FALSE),TRUE)</f>
        <v>0</v>
      </c>
      <c r="BH914" s="39" t="str">
        <f>_xlfn.IFNA(VLOOKUP(Table2[[#This Row],[Job-no]],Table4[],11,FALSE),"Done")</f>
        <v/>
      </c>
      <c r="BI914" s="39">
        <f>IF(Table2[[#This Row],[Pattern]]="Pattern",VLOOKUP(Table2[[#This Row],[Product Code]],'Routing data'!$A$2:$W$470,13,FALSE),VLOOKUP(Table2[[#This Row],[Product Code]],'Routing data'!$A$2:$W$470,3,FALSE))</f>
        <v>0</v>
      </c>
      <c r="BJ914" s="39">
        <f>IF(Table2[[#This Row],[Pattern]]="Pattern",VLOOKUP(Table2[[#This Row],[Product Code]],'Routing data'!$A$2:$W$470,14,FALSE),VLOOKUP(Table2[[#This Row],[Product Code]],'Routing data'!$A$2:$W$470,4,FALSE))</f>
        <v>3</v>
      </c>
      <c r="BK914" s="39">
        <f>VLOOKUP(Table2[[#This Row],[Product Code]],'Routing data'!A$4:W$524,16,FALSE)</f>
        <v>0</v>
      </c>
      <c r="BL914" s="42" t="str">
        <f>IF(Table2[[#This Row],[Milling Required]]=0,"x",IF(AT914="Pattern",B914-10,B914-4))</f>
        <v>x</v>
      </c>
      <c r="BM914" s="42">
        <f>IF(Table2[[#This Row],[Punching Required]]=0,"x",IF(AT914="Pattern",B914-8,B914-2))</f>
        <v>43478</v>
      </c>
      <c r="BN914" s="42">
        <f t="shared" si="177"/>
        <v>43477</v>
      </c>
      <c r="BO914" s="39" t="str">
        <f>IF(Table2[[#This Row],[Milling]]="x","x",Table2[[#This Row],[Total Sections]]*2)</f>
        <v>x</v>
      </c>
      <c r="BP914" s="39">
        <f>IF(Table2[[#This Row],[Punching]]="x","x",Table2[Total Sections]*2)</f>
        <v>20</v>
      </c>
      <c r="BQ914" s="39">
        <f>IF(Table2[[#This Row],[Pattern]]="Pattern",Table2[Total Sections]*3,Table2[Total Sections]*1.5)</f>
        <v>15</v>
      </c>
      <c r="BR914" s="42"/>
      <c r="BS914" s="42">
        <f ca="1">TODAY()+2</f>
        <v>43469</v>
      </c>
      <c r="BT914" s="42"/>
      <c r="BU914" s="39"/>
      <c r="BV914" s="39" t="str">
        <f>_xlfn.IFNA(VLOOKUP(Table2[[#This Row],[Job-no]],Table4[],16,FALSE),"Ready")</f>
        <v/>
      </c>
      <c r="BW914" s="39" t="str">
        <f>_xlfn.IFNA(VLOOKUP(Table2[[#This Row],[Job-no]],Table4[],21,FALSE),"Ready")</f>
        <v/>
      </c>
      <c r="BX914" s="39" t="b">
        <f>_xlfn.IFNA(VLOOKUP(Table2[[#This Row],[Job-no]],Table4[],10,FALSE),TRUE)</f>
        <v>0</v>
      </c>
      <c r="BY914" s="39" t="str">
        <f>_xlfn.IFNA(VLOOKUP(Table2[[#This Row],[Job-no]],Table4[],22,FALSE),"Ready")</f>
        <v/>
      </c>
      <c r="BZ914" s="120">
        <f t="shared" si="178"/>
        <v>43480</v>
      </c>
      <c r="CA914" s="120" t="str">
        <f ca="1">IF(OR(Table2[[#This Row],[Saw Date]]=TODAY(),Table2[[#This Row],[Saw Date]]=TODAY()+1), Table2[[#This Row],[Saw Date]],IF(Table2[[#This Row],[Extrusion cut double saw]],"Done",""))</f>
        <v/>
      </c>
      <c r="CB914" s="120" t="str">
        <f ca="1">IF(OR(Table2[[#This Row],[Lens Date]]=TODAY(),Table2[[#This Row],[Lens Date]]=TODAY()+1), Table2[[#This Row],[Lens Date]],IF(Table2[[#This Row],[MSLens]]="Done","Done",""))</f>
        <v/>
      </c>
      <c r="CC914" s="120" t="str">
        <f ca="1">IF(OR(Table2[[#This Row],[Milling Date]]=TODAY(),Table2[[#This Row],[Milling Date]]=TODAY()+1), Table2[[#This Row],[Milling Date]],IF(Table2[[#This Row],[CNC Holes]]="Ready","Done",""))</f>
        <v/>
      </c>
      <c r="CD914" s="120" t="str">
        <f ca="1">IF(OR(Table2[[#This Row],[Welding Date]]=TODAY(),Table2[[#This Row],[Welding Date]]=TODAY()+1), Table2[[#This Row],[Welding Date]],IF(Table2[[#This Row],[Welding Corners]]="Ready","Done",""))</f>
        <v/>
      </c>
      <c r="CE914" s="120" t="str">
        <f ca="1">IF(OR(Table2[[#This Row],[Puching Date]]=TODAY(),Table2[[#This Row],[Puching Date]]=TODAY()+1), Table2[[#This Row],[Puching Date]],IF(Table2[[#This Row],[Punch Holes]]="Ready","Done",""))</f>
        <v/>
      </c>
      <c r="CF914" s="120" t="str">
        <f ca="1">IF(OR(Table2[[#This Row],[Housing Date2]]=TODAY(),Table2[[#This Row],[Housing Date2]]=TODAY()+1),Table2[[#This Row],[Housing Date2]],IF(Table2[[#This Row],[Body Assembly]],"Done",""))</f>
        <v/>
      </c>
      <c r="CG914" s="120" t="str">
        <f>_xlfn.IFNA(VLOOKUP(Table2[[#This Row],[Job-no]],Table4[],7,FALSE),"Done")</f>
        <v>Machine Shop Started</v>
      </c>
    </row>
    <row r="915" spans="1:85" x14ac:dyDescent="0.25">
      <c r="A915" t="str">
        <f>_xlfn.CONCAT(Table2[[#This Row],[Order]],"-",Table2[[#This Row],[Line]])</f>
        <v>74756-11</v>
      </c>
      <c r="B915" s="1">
        <v>43480</v>
      </c>
      <c r="C915" s="10">
        <v>74756</v>
      </c>
      <c r="D915" s="7" t="s">
        <v>1020</v>
      </c>
      <c r="E915" s="10">
        <v>11</v>
      </c>
      <c r="F915" s="10">
        <v>1</v>
      </c>
      <c r="G915" s="7" t="s">
        <v>165</v>
      </c>
      <c r="H915" s="10">
        <v>7</v>
      </c>
      <c r="I915" s="43" t="b">
        <v>1</v>
      </c>
      <c r="J915" s="43" t="b">
        <v>0</v>
      </c>
      <c r="K915" t="s">
        <v>114</v>
      </c>
      <c r="L915" s="43" t="b">
        <v>0</v>
      </c>
      <c r="M915" s="43" t="b">
        <v>0</v>
      </c>
      <c r="N915" s="43" t="b">
        <v>0</v>
      </c>
      <c r="O915" t="s">
        <v>114</v>
      </c>
      <c r="P915" t="s">
        <v>114</v>
      </c>
      <c r="Q915" t="s">
        <v>114</v>
      </c>
      <c r="R915" t="s">
        <v>114</v>
      </c>
      <c r="S915" t="s">
        <v>114</v>
      </c>
      <c r="T915" t="s">
        <v>114</v>
      </c>
      <c r="U915" t="s">
        <v>114</v>
      </c>
      <c r="V915" t="s">
        <v>114</v>
      </c>
      <c r="W915" s="5">
        <v>43475</v>
      </c>
      <c r="X915" s="7" t="s">
        <v>114</v>
      </c>
      <c r="Y915" s="7"/>
      <c r="Z915" s="7" t="s">
        <v>1289</v>
      </c>
      <c r="AA915" s="7" t="s">
        <v>114</v>
      </c>
      <c r="AB915" s="7" t="s">
        <v>74</v>
      </c>
      <c r="AC915" s="10">
        <v>7</v>
      </c>
      <c r="AD915" s="3" t="s">
        <v>5967</v>
      </c>
      <c r="AE915" s="4" t="s">
        <v>5968</v>
      </c>
      <c r="AF915" s="7"/>
      <c r="AG915" s="7" t="s">
        <v>114</v>
      </c>
      <c r="AH915" s="10">
        <v>7</v>
      </c>
      <c r="AI915" s="3" t="s">
        <v>74</v>
      </c>
      <c r="AJ915" t="s">
        <v>114</v>
      </c>
      <c r="AK915" t="s">
        <v>114</v>
      </c>
      <c r="AL915" s="43" t="b">
        <v>0</v>
      </c>
      <c r="AM915" s="3"/>
      <c r="AN915" s="3"/>
      <c r="AO915" s="43" t="b">
        <v>0</v>
      </c>
      <c r="AP915" s="3" t="b">
        <v>0</v>
      </c>
      <c r="AQ915" s="3">
        <f>VLOOKUP(Table2[[#This Row],[Job-no]],Table3[],26,FALSE)</f>
        <v>10318.77</v>
      </c>
      <c r="AR915" t="str">
        <f t="shared" si="174"/>
        <v>BMRLED</v>
      </c>
      <c r="AS915" t="str">
        <f>VLOOKUP(AR915,Table1[],4,0)</f>
        <v>recessed</v>
      </c>
      <c r="AT915">
        <f>IF(BD915&gt;0,"Pattern",VLOOKUP(AR915,Table1[],5,0))</f>
        <v>0</v>
      </c>
      <c r="AU915" s="34">
        <f>IF(AT915="Pattern",WORKDAY(Table2[[#This Row],[Scheduled Ship Date]],-10),WORKDAY(Table2[[#This Row],[Scheduled Ship Date]],-4))</f>
        <v>43474</v>
      </c>
      <c r="AV915">
        <f>IF(Table2[[#This Row],[Extrusion cut double saw]]=TRUE,IF(O915="ToDo",IF(AT915="Pattern",Table2[[#This Row],[Total Sections]]*0.4,Table2[[#This Row],[Total Sections]]*0.12),0),IF(AT915="Pattern",Table2[[#This Row],[Total Sections]]*4,Table2[[#This Row],[Total Sections]]*1.2))</f>
        <v>8.4</v>
      </c>
      <c r="AW915" s="42">
        <f t="shared" ca="1" si="180"/>
        <v>43470</v>
      </c>
      <c r="AX915" s="42">
        <f>IF(AT915="Pattern",Table2[[#This Row],[Scheduled Ship Date]]-2,Table2[[#This Row],[Scheduled Ship Date]]-3)</f>
        <v>43477</v>
      </c>
      <c r="AY915">
        <f>IF(Table2[[#This Row],[Pattern]]="Pattern",Table2[[#This Row],[Total Sections]]*4.82,Table2[[#This Row],[Total Sections]]*0.5)</f>
        <v>3.5</v>
      </c>
      <c r="AZ915" s="42">
        <f t="shared" ca="1" si="179"/>
        <v>43469</v>
      </c>
      <c r="BA915" s="39">
        <f>((Table2[Total Sections]/Table2[Open Qty])-1)*Table2[Open Qty]*12.96</f>
        <v>0</v>
      </c>
      <c r="BB915" s="39"/>
      <c r="BC915" s="39" t="str">
        <f t="shared" si="175"/>
        <v>BMRLED-750-80-30-FL-12'-W-UNV-DP-1+E(1)-TG9-B1(BSL310LP)</v>
      </c>
      <c r="BD915" s="39">
        <f t="shared" si="176"/>
        <v>0</v>
      </c>
      <c r="BE915" s="39" t="b">
        <f>_xlfn.IFNA(VLOOKUP(Table2[[#This Row],[Job-no]],Table4[],9,FALSE),TRUE)</f>
        <v>1</v>
      </c>
      <c r="BF915" t="str">
        <f>VLOOKUP(AR915,Table1[],3,0)</f>
        <v>B3LED</v>
      </c>
      <c r="BG915" s="39" t="b">
        <f>_xlfn.IFNA(VLOOKUP(Table2[[#This Row],[Job-no]],Table4[],14,FALSE),TRUE)</f>
        <v>0</v>
      </c>
      <c r="BH915" s="39" t="str">
        <f>_xlfn.IFNA(VLOOKUP(Table2[[#This Row],[Job-no]],Table4[],11,FALSE),"Done")</f>
        <v/>
      </c>
      <c r="BI915" s="39">
        <f>IF(Table2[[#This Row],[Pattern]]="Pattern",VLOOKUP(Table2[[#This Row],[Product Code]],'Routing data'!$A$2:$W$470,13,FALSE),VLOOKUP(Table2[[#This Row],[Product Code]],'Routing data'!$A$2:$W$470,3,FALSE))</f>
        <v>0</v>
      </c>
      <c r="BJ915" s="39">
        <f>IF(Table2[[#This Row],[Pattern]]="Pattern",VLOOKUP(Table2[[#This Row],[Product Code]],'Routing data'!$A$2:$W$470,14,FALSE),VLOOKUP(Table2[[#This Row],[Product Code]],'Routing data'!$A$2:$W$470,4,FALSE))</f>
        <v>3</v>
      </c>
      <c r="BK915" s="39">
        <f>VLOOKUP(Table2[[#This Row],[Product Code]],'Routing data'!A$4:W$524,16,FALSE)</f>
        <v>0</v>
      </c>
      <c r="BL915" s="42" t="str">
        <f>IF(Table2[[#This Row],[Milling Required]]=0,"x",IF(AT915="Pattern",B915-10,B915-4))</f>
        <v>x</v>
      </c>
      <c r="BM915" s="42">
        <f>IF(Table2[[#This Row],[Punching Required]]=0,"x",IF(AT915="Pattern",B915-8,B915-2))</f>
        <v>43478</v>
      </c>
      <c r="BN915" s="42">
        <f t="shared" si="177"/>
        <v>43477</v>
      </c>
      <c r="BO915" s="39" t="str">
        <f>IF(Table2[[#This Row],[Milling]]="x","x",Table2[[#This Row],[Total Sections]]*2)</f>
        <v>x</v>
      </c>
      <c r="BP915" s="39">
        <f>IF(Table2[[#This Row],[Punching]]="x","x",Table2[Total Sections]*2)</f>
        <v>14</v>
      </c>
      <c r="BQ915" s="39">
        <f>IF(Table2[[#This Row],[Pattern]]="Pattern",Table2[Total Sections]*3,Table2[Total Sections]*1.5)</f>
        <v>10.5</v>
      </c>
      <c r="BR915" s="42"/>
      <c r="BS915" s="42">
        <f ca="1">TODAY()+2</f>
        <v>43469</v>
      </c>
      <c r="BT915" s="42"/>
      <c r="BU915" s="39"/>
      <c r="BV915" s="122" t="str">
        <f>_xlfn.IFNA(VLOOKUP(Table2[[#This Row],[Job-no]],Table4[],16,FALSE),"Ready")</f>
        <v/>
      </c>
      <c r="BW915" s="122" t="str">
        <f>_xlfn.IFNA(VLOOKUP(Table2[[#This Row],[Job-no]],Table4[],21,FALSE),"Ready")</f>
        <v/>
      </c>
      <c r="BX915" s="39" t="b">
        <f>_xlfn.IFNA(VLOOKUP(Table2[[#This Row],[Job-no]],Table4[],10,FALSE),TRUE)</f>
        <v>0</v>
      </c>
      <c r="BY915" s="39" t="str">
        <f>_xlfn.IFNA(VLOOKUP(Table2[[#This Row],[Job-no]],Table4[],22,FALSE),"Ready")</f>
        <v/>
      </c>
      <c r="BZ915" s="120">
        <f t="shared" si="178"/>
        <v>43480</v>
      </c>
      <c r="CA915" s="120" t="str">
        <f ca="1">IF(OR(Table2[[#This Row],[Saw Date]]=TODAY(),Table2[[#This Row],[Saw Date]]=TODAY()+1), Table2[[#This Row],[Saw Date]],IF(Table2[[#This Row],[Extrusion cut double saw]],"Done",""))</f>
        <v/>
      </c>
      <c r="CB915" s="120" t="str">
        <f ca="1">IF(OR(Table2[[#This Row],[Lens Date]]=TODAY(),Table2[[#This Row],[Lens Date]]=TODAY()+1), Table2[[#This Row],[Lens Date]],IF(Table2[[#This Row],[MSLens]]="Done","Done",""))</f>
        <v/>
      </c>
      <c r="CC915" s="120" t="str">
        <f ca="1">IF(OR(Table2[[#This Row],[Milling Date]]=TODAY(),Table2[[#This Row],[Milling Date]]=TODAY()+1), Table2[[#This Row],[Milling Date]],IF(Table2[[#This Row],[CNC Holes]]="Ready","Done",""))</f>
        <v/>
      </c>
      <c r="CD915" s="120" t="str">
        <f ca="1">IF(OR(Table2[[#This Row],[Welding Date]]=TODAY(),Table2[[#This Row],[Welding Date]]=TODAY()+1), Table2[[#This Row],[Welding Date]],IF(Table2[[#This Row],[Welding Corners]]="Ready","Done",""))</f>
        <v/>
      </c>
      <c r="CE915" s="120" t="str">
        <f ca="1">IF(OR(Table2[[#This Row],[Puching Date]]=TODAY(),Table2[[#This Row],[Puching Date]]=TODAY()+1), Table2[[#This Row],[Puching Date]],IF(Table2[[#This Row],[Punch Holes]]="Ready","Done",""))</f>
        <v/>
      </c>
      <c r="CF915" s="120" t="str">
        <f ca="1">IF(OR(Table2[[#This Row],[Housing Date2]]=TODAY(),Table2[[#This Row],[Housing Date2]]=TODAY()+1),Table2[[#This Row],[Housing Date2]],IF(Table2[[#This Row],[Body Assembly]],"Done",""))</f>
        <v/>
      </c>
      <c r="CG915" s="120" t="str">
        <f>_xlfn.IFNA(VLOOKUP(Table2[[#This Row],[Job-no]],Table4[],7,FALSE),"Done")</f>
        <v>Machine Shop Started</v>
      </c>
    </row>
    <row r="916" spans="1:85" x14ac:dyDescent="0.25">
      <c r="A916" s="39" t="str">
        <f>_xlfn.CONCAT(Table2[[#This Row],[Order]],"-",Table2[[#This Row],[Line]])</f>
        <v>74756-12</v>
      </c>
      <c r="B916" s="1">
        <v>43480</v>
      </c>
      <c r="C916" s="10">
        <v>74756</v>
      </c>
      <c r="D916" s="7" t="s">
        <v>1022</v>
      </c>
      <c r="E916" s="10">
        <v>12</v>
      </c>
      <c r="F916" s="10">
        <v>1</v>
      </c>
      <c r="G916" s="7" t="s">
        <v>165</v>
      </c>
      <c r="H916" s="10">
        <v>4</v>
      </c>
      <c r="I916" s="43" t="b">
        <v>1</v>
      </c>
      <c r="J916" s="43" t="b">
        <v>0</v>
      </c>
      <c r="K916" t="s">
        <v>114</v>
      </c>
      <c r="L916" s="43" t="b">
        <v>0</v>
      </c>
      <c r="M916" s="43" t="b">
        <v>0</v>
      </c>
      <c r="N916" s="43" t="b">
        <v>0</v>
      </c>
      <c r="O916" t="s">
        <v>114</v>
      </c>
      <c r="P916" t="s">
        <v>114</v>
      </c>
      <c r="Q916" t="s">
        <v>114</v>
      </c>
      <c r="R916" t="s">
        <v>114</v>
      </c>
      <c r="S916" t="s">
        <v>114</v>
      </c>
      <c r="T916" t="s">
        <v>114</v>
      </c>
      <c r="U916" t="s">
        <v>114</v>
      </c>
      <c r="V916" t="s">
        <v>114</v>
      </c>
      <c r="W916" s="5">
        <v>43475</v>
      </c>
      <c r="X916" s="7" t="s">
        <v>114</v>
      </c>
      <c r="Y916" s="7"/>
      <c r="Z916" s="7" t="s">
        <v>76</v>
      </c>
      <c r="AA916" s="7" t="s">
        <v>114</v>
      </c>
      <c r="AB916" s="7" t="s">
        <v>74</v>
      </c>
      <c r="AC916" s="10">
        <v>7</v>
      </c>
      <c r="AD916" s="3" t="s">
        <v>5967</v>
      </c>
      <c r="AE916" s="4" t="s">
        <v>5968</v>
      </c>
      <c r="AF916" s="7"/>
      <c r="AG916" s="7" t="s">
        <v>114</v>
      </c>
      <c r="AH916" s="10">
        <v>4</v>
      </c>
      <c r="AI916" s="3" t="s">
        <v>74</v>
      </c>
      <c r="AJ916" t="s">
        <v>114</v>
      </c>
      <c r="AK916" t="s">
        <v>114</v>
      </c>
      <c r="AL916" s="43" t="b">
        <v>0</v>
      </c>
      <c r="AM916" s="3"/>
      <c r="AN916" s="3"/>
      <c r="AO916" s="43" t="b">
        <v>0</v>
      </c>
      <c r="AP916" s="3" t="b">
        <v>0</v>
      </c>
      <c r="AQ916" s="3">
        <f>VLOOKUP(Table2[[#This Row],[Job-no]],Table3[],26,FALSE)</f>
        <v>1814.28</v>
      </c>
      <c r="AR916" t="str">
        <f t="shared" si="174"/>
        <v>BMRLED</v>
      </c>
      <c r="AS916" t="str">
        <f>VLOOKUP(AR916,Table1[],4,0)</f>
        <v>recessed</v>
      </c>
      <c r="AT916">
        <f>IF(BD916&gt;0,"Pattern",VLOOKUP(AR916,Table1[],5,0))</f>
        <v>0</v>
      </c>
      <c r="AU916" s="34">
        <f>IF(AT916="Pattern",WORKDAY(Table2[[#This Row],[Scheduled Ship Date]],-10),WORKDAY(Table2[[#This Row],[Scheduled Ship Date]],-4))</f>
        <v>43474</v>
      </c>
      <c r="AV916" s="39">
        <f>IF(Table2[[#This Row],[Extrusion cut double saw]]=TRUE,IF(O916="ToDo",IF(AT916="Pattern",Table2[[#This Row],[Total Sections]]*0.4,Table2[[#This Row],[Total Sections]]*0.12),0),IF(AT916="Pattern",Table2[[#This Row],[Total Sections]]*4,Table2[[#This Row],[Total Sections]]*1.2))</f>
        <v>4.8</v>
      </c>
      <c r="AW916" s="42">
        <f t="shared" ca="1" si="180"/>
        <v>43470</v>
      </c>
      <c r="AX916" s="42">
        <f>IF(AT916="Pattern",Table2[[#This Row],[Scheduled Ship Date]]-2,Table2[[#This Row],[Scheduled Ship Date]]-3)</f>
        <v>43477</v>
      </c>
      <c r="AY916" s="39">
        <f>IF(Table2[[#This Row],[Pattern]]="Pattern",Table2[[#This Row],[Total Sections]]*4.82,Table2[[#This Row],[Total Sections]]*0.5)</f>
        <v>2</v>
      </c>
      <c r="AZ916" s="42">
        <f t="shared" ca="1" si="179"/>
        <v>43469</v>
      </c>
      <c r="BA916" s="39">
        <f>((Table2[Total Sections]/Table2[Open Qty])-1)*Table2[Open Qty]*12.96</f>
        <v>0</v>
      </c>
      <c r="BB916" s="39"/>
      <c r="BC916" s="39" t="str">
        <f t="shared" si="175"/>
        <v>BMRLED-1000-80-30-FL-4'-W-UNV-DP-1-TG9</v>
      </c>
      <c r="BD916" s="39">
        <f t="shared" si="176"/>
        <v>0</v>
      </c>
      <c r="BE916" s="39" t="b">
        <f>_xlfn.IFNA(VLOOKUP(Table2[[#This Row],[Job-no]],Table4[],9,FALSE),TRUE)</f>
        <v>1</v>
      </c>
      <c r="BF916" t="str">
        <f>VLOOKUP(AR916,Table1[],3,0)</f>
        <v>B3LED</v>
      </c>
      <c r="BG916" s="39" t="b">
        <f>_xlfn.IFNA(VLOOKUP(Table2[[#This Row],[Job-no]],Table4[],14,FALSE),TRUE)</f>
        <v>0</v>
      </c>
      <c r="BH916" s="39" t="str">
        <f>_xlfn.IFNA(VLOOKUP(Table2[[#This Row],[Job-no]],Table4[],11,FALSE),"Done")</f>
        <v/>
      </c>
      <c r="BI916" s="39">
        <f>IF(Table2[[#This Row],[Pattern]]="Pattern",VLOOKUP(Table2[[#This Row],[Product Code]],'Routing data'!$A$2:$W$470,13,FALSE),VLOOKUP(Table2[[#This Row],[Product Code]],'Routing data'!$A$2:$W$470,3,FALSE))</f>
        <v>0</v>
      </c>
      <c r="BJ916" s="39">
        <f>IF(Table2[[#This Row],[Pattern]]="Pattern",VLOOKUP(Table2[[#This Row],[Product Code]],'Routing data'!$A$2:$W$470,14,FALSE),VLOOKUP(Table2[[#This Row],[Product Code]],'Routing data'!$A$2:$W$470,4,FALSE))</f>
        <v>3</v>
      </c>
      <c r="BK916" s="39">
        <f>VLOOKUP(Table2[[#This Row],[Product Code]],'Routing data'!A$4:W$524,16,FALSE)</f>
        <v>0</v>
      </c>
      <c r="BL916" s="42" t="str">
        <f>IF(Table2[[#This Row],[Milling Required]]=0,"x",IF(AT916="Pattern",B916-10,B916-4))</f>
        <v>x</v>
      </c>
      <c r="BM916" s="42">
        <f>IF(Table2[[#This Row],[Punching Required]]=0,"x",IF(AT916="Pattern",B916-8,B916-2))</f>
        <v>43478</v>
      </c>
      <c r="BN916" s="42">
        <f t="shared" si="177"/>
        <v>43477</v>
      </c>
      <c r="BO916" s="39" t="str">
        <f>IF(Table2[[#This Row],[Milling]]="x","x",Table2[[#This Row],[Total Sections]]*2)</f>
        <v>x</v>
      </c>
      <c r="BP916" s="39">
        <f>IF(Table2[[#This Row],[Punching]]="x","x",Table2[Total Sections]*2)</f>
        <v>8</v>
      </c>
      <c r="BQ916" s="39">
        <f>IF(Table2[[#This Row],[Pattern]]="Pattern",Table2[Total Sections]*3,Table2[Total Sections]*1.5)</f>
        <v>6</v>
      </c>
      <c r="BR916" s="42"/>
      <c r="BS916" s="42">
        <f ca="1">TODAY()+2</f>
        <v>43469</v>
      </c>
      <c r="BT916" s="39"/>
      <c r="BU916" s="39"/>
      <c r="BV916" s="122" t="str">
        <f>_xlfn.IFNA(VLOOKUP(Table2[[#This Row],[Job-no]],Table4[],16,FALSE),"Ready")</f>
        <v/>
      </c>
      <c r="BW916" s="122" t="str">
        <f>_xlfn.IFNA(VLOOKUP(Table2[[#This Row],[Job-no]],Table4[],21,FALSE),"Ready")</f>
        <v/>
      </c>
      <c r="BX916" s="39" t="b">
        <f>_xlfn.IFNA(VLOOKUP(Table2[[#This Row],[Job-no]],Table4[],10,FALSE),TRUE)</f>
        <v>0</v>
      </c>
      <c r="BY916" s="39" t="str">
        <f>_xlfn.IFNA(VLOOKUP(Table2[[#This Row],[Job-no]],Table4[],22,FALSE),"Ready")</f>
        <v/>
      </c>
      <c r="BZ916" s="120">
        <f t="shared" si="178"/>
        <v>43480</v>
      </c>
      <c r="CA916" s="120" t="str">
        <f ca="1">IF(OR(Table2[[#This Row],[Saw Date]]=TODAY(),Table2[[#This Row],[Saw Date]]=TODAY()+1), Table2[[#This Row],[Saw Date]],IF(Table2[[#This Row],[Extrusion cut double saw]],"Done",""))</f>
        <v/>
      </c>
      <c r="CB916" s="120" t="str">
        <f ca="1">IF(OR(Table2[[#This Row],[Lens Date]]=TODAY(),Table2[[#This Row],[Lens Date]]=TODAY()+1), Table2[[#This Row],[Lens Date]],IF(Table2[[#This Row],[MSLens]]="Done","Done",""))</f>
        <v/>
      </c>
      <c r="CC916" s="120" t="str">
        <f ca="1">IF(OR(Table2[[#This Row],[Milling Date]]=TODAY(),Table2[[#This Row],[Milling Date]]=TODAY()+1), Table2[[#This Row],[Milling Date]],IF(Table2[[#This Row],[CNC Holes]]="Ready","Done",""))</f>
        <v/>
      </c>
      <c r="CD916" s="120" t="str">
        <f ca="1">IF(OR(Table2[[#This Row],[Welding Date]]=TODAY(),Table2[[#This Row],[Welding Date]]=TODAY()+1), Table2[[#This Row],[Welding Date]],IF(Table2[[#This Row],[Welding Corners]]="Ready","Done",""))</f>
        <v/>
      </c>
      <c r="CE916" s="120" t="str">
        <f ca="1">IF(OR(Table2[[#This Row],[Puching Date]]=TODAY(),Table2[[#This Row],[Puching Date]]=TODAY()+1), Table2[[#This Row],[Puching Date]],IF(Table2[[#This Row],[Punch Holes]]="Ready","Done",""))</f>
        <v/>
      </c>
      <c r="CF916" s="120" t="str">
        <f ca="1">IF(OR(Table2[[#This Row],[Housing Date2]]=TODAY(),Table2[[#This Row],[Housing Date2]]=TODAY()+1),Table2[[#This Row],[Housing Date2]],IF(Table2[[#This Row],[Body Assembly]],"Done",""))</f>
        <v/>
      </c>
      <c r="CG916" s="120" t="str">
        <f>_xlfn.IFNA(VLOOKUP(Table2[[#This Row],[Job-no]],Table4[],7,FALSE),"Done")</f>
        <v>Machine Shop Started</v>
      </c>
    </row>
    <row r="917" spans="1:85" x14ac:dyDescent="0.25">
      <c r="A917" t="str">
        <f>_xlfn.CONCAT(Table2[[#This Row],[Order]],"-",Table2[[#This Row],[Line]])</f>
        <v>74756-13</v>
      </c>
      <c r="B917" s="1">
        <v>43480</v>
      </c>
      <c r="C917" s="10">
        <v>74756</v>
      </c>
      <c r="D917" s="7" t="s">
        <v>1024</v>
      </c>
      <c r="E917" s="10">
        <v>13</v>
      </c>
      <c r="F917" s="10">
        <v>1</v>
      </c>
      <c r="G917" s="7" t="s">
        <v>165</v>
      </c>
      <c r="H917" s="10">
        <v>2</v>
      </c>
      <c r="I917" s="43" t="b">
        <v>1</v>
      </c>
      <c r="J917" s="43" t="b">
        <v>0</v>
      </c>
      <c r="K917" t="s">
        <v>114</v>
      </c>
      <c r="L917" s="43" t="b">
        <v>0</v>
      </c>
      <c r="M917" s="43" t="b">
        <v>0</v>
      </c>
      <c r="N917" s="43" t="b">
        <v>0</v>
      </c>
      <c r="O917" t="s">
        <v>114</v>
      </c>
      <c r="P917" t="s">
        <v>114</v>
      </c>
      <c r="Q917" t="s">
        <v>114</v>
      </c>
      <c r="R917" t="s">
        <v>114</v>
      </c>
      <c r="S917" t="s">
        <v>114</v>
      </c>
      <c r="T917" t="s">
        <v>114</v>
      </c>
      <c r="U917" t="s">
        <v>114</v>
      </c>
      <c r="V917" t="s">
        <v>114</v>
      </c>
      <c r="W917" s="5">
        <v>43475</v>
      </c>
      <c r="X917" s="7" t="s">
        <v>114</v>
      </c>
      <c r="Y917" s="7"/>
      <c r="Z917" s="7" t="s">
        <v>1063</v>
      </c>
      <c r="AA917" s="7" t="s">
        <v>114</v>
      </c>
      <c r="AB917" s="7" t="s">
        <v>74</v>
      </c>
      <c r="AC917" s="10">
        <v>7</v>
      </c>
      <c r="AD917" s="3" t="s">
        <v>5967</v>
      </c>
      <c r="AE917" s="4" t="s">
        <v>5968</v>
      </c>
      <c r="AF917" s="7"/>
      <c r="AG917" s="7" t="s">
        <v>114</v>
      </c>
      <c r="AH917" s="10">
        <v>2</v>
      </c>
      <c r="AI917" s="3" t="s">
        <v>74</v>
      </c>
      <c r="AJ917" t="s">
        <v>114</v>
      </c>
      <c r="AK917" t="s">
        <v>114</v>
      </c>
      <c r="AL917" s="43" t="b">
        <v>0</v>
      </c>
      <c r="AM917" s="3"/>
      <c r="AN917" s="3"/>
      <c r="AO917" s="43" t="b">
        <v>0</v>
      </c>
      <c r="AP917" s="3" t="b">
        <v>0</v>
      </c>
      <c r="AQ917" s="3">
        <f>VLOOKUP(Table2[[#This Row],[Job-no]],Table3[],26,FALSE)</f>
        <v>1360.72</v>
      </c>
      <c r="AR917" t="str">
        <f t="shared" si="174"/>
        <v>BMRLED</v>
      </c>
      <c r="AS917" t="str">
        <f>VLOOKUP(AR917,Table1[],4,0)</f>
        <v>recessed</v>
      </c>
      <c r="AT917">
        <f>IF(BD917&gt;0,"Pattern",VLOOKUP(AR917,Table1[],5,0))</f>
        <v>0</v>
      </c>
      <c r="AU917" s="34">
        <f>IF(AT917="Pattern",WORKDAY(Table2[[#This Row],[Scheduled Ship Date]],-10),WORKDAY(Table2[[#This Row],[Scheduled Ship Date]],-4))</f>
        <v>43474</v>
      </c>
      <c r="AV917">
        <f>IF(Table2[[#This Row],[Extrusion cut double saw]]=TRUE,IF(O917="ToDo",IF(AT917="Pattern",Table2[[#This Row],[Total Sections]]*0.4,Table2[[#This Row],[Total Sections]]*0.12),0),IF(AT917="Pattern",Table2[[#This Row],[Total Sections]]*4,Table2[[#This Row],[Total Sections]]*1.2))</f>
        <v>2.4</v>
      </c>
      <c r="AW917" s="42">
        <f t="shared" ca="1" si="180"/>
        <v>43470</v>
      </c>
      <c r="AX917" s="42">
        <f>IF(AT917="Pattern",Table2[[#This Row],[Scheduled Ship Date]]-2,Table2[[#This Row],[Scheduled Ship Date]]-3)</f>
        <v>43477</v>
      </c>
      <c r="AY917">
        <f>IF(Table2[[#This Row],[Pattern]]="Pattern",Table2[[#This Row],[Total Sections]]*4.82,Table2[[#This Row],[Total Sections]]*0.5)</f>
        <v>1</v>
      </c>
      <c r="AZ917" s="42">
        <f t="shared" ca="1" si="179"/>
        <v>43469</v>
      </c>
      <c r="BA917" s="39">
        <f>((Table2[Total Sections]/Table2[Open Qty])-1)*Table2[Open Qty]*12.96</f>
        <v>0</v>
      </c>
      <c r="BB917" s="39"/>
      <c r="BC917" s="39" t="str">
        <f t="shared" si="175"/>
        <v>BMRLED-1000-80-30-FL-6'-W-UNV-DP-1-TG9</v>
      </c>
      <c r="BD917" s="39">
        <f t="shared" si="176"/>
        <v>0</v>
      </c>
      <c r="BE917" s="39" t="b">
        <f>_xlfn.IFNA(VLOOKUP(Table2[[#This Row],[Job-no]],Table4[],9,FALSE),TRUE)</f>
        <v>1</v>
      </c>
      <c r="BF917" t="str">
        <f>VLOOKUP(AR917,Table1[],3,0)</f>
        <v>B3LED</v>
      </c>
      <c r="BG917" s="39" t="b">
        <f>_xlfn.IFNA(VLOOKUP(Table2[[#This Row],[Job-no]],Table4[],14,FALSE),TRUE)</f>
        <v>0</v>
      </c>
      <c r="BH917" s="39" t="str">
        <f>_xlfn.IFNA(VLOOKUP(Table2[[#This Row],[Job-no]],Table4[],11,FALSE),"Done")</f>
        <v/>
      </c>
      <c r="BI917" s="39">
        <f>IF(Table2[[#This Row],[Pattern]]="Pattern",VLOOKUP(Table2[[#This Row],[Product Code]],'Routing data'!$A$2:$W$470,13,FALSE),VLOOKUP(Table2[[#This Row],[Product Code]],'Routing data'!$A$2:$W$470,3,FALSE))</f>
        <v>0</v>
      </c>
      <c r="BJ917" s="39">
        <f>IF(Table2[[#This Row],[Pattern]]="Pattern",VLOOKUP(Table2[[#This Row],[Product Code]],'Routing data'!$A$2:$W$470,14,FALSE),VLOOKUP(Table2[[#This Row],[Product Code]],'Routing data'!$A$2:$W$470,4,FALSE))</f>
        <v>3</v>
      </c>
      <c r="BK917" s="39">
        <f>VLOOKUP(Table2[[#This Row],[Product Code]],'Routing data'!A$4:W$524,16,FALSE)</f>
        <v>0</v>
      </c>
      <c r="BL917" s="42" t="str">
        <f>IF(Table2[[#This Row],[Milling Required]]=0,"x",IF(AT917="Pattern",B917-10,B917-4))</f>
        <v>x</v>
      </c>
      <c r="BM917" s="42">
        <f>IF(Table2[[#This Row],[Punching Required]]=0,"x",IF(AT917="Pattern",B917-8,B917-2))</f>
        <v>43478</v>
      </c>
      <c r="BN917" s="42">
        <f t="shared" si="177"/>
        <v>43477</v>
      </c>
      <c r="BO917" s="39" t="str">
        <f>IF(Table2[[#This Row],[Milling]]="x","x",Table2[[#This Row],[Total Sections]]*2)</f>
        <v>x</v>
      </c>
      <c r="BP917" s="39">
        <f>IF(Table2[[#This Row],[Punching]]="x","x",Table2[Total Sections]*2)</f>
        <v>4</v>
      </c>
      <c r="BQ917" s="39">
        <f>IF(Table2[[#This Row],[Pattern]]="Pattern",Table2[Total Sections]*3,Table2[Total Sections]*1.5)</f>
        <v>3</v>
      </c>
      <c r="BR917" s="42"/>
      <c r="BS917" s="42">
        <f ca="1">TODAY()+2</f>
        <v>43469</v>
      </c>
      <c r="BT917" s="42"/>
      <c r="BU917" s="39"/>
      <c r="BV917" s="39" t="str">
        <f>_xlfn.IFNA(VLOOKUP(Table2[[#This Row],[Job-no]],Table4[],16,FALSE),"Ready")</f>
        <v/>
      </c>
      <c r="BW917" s="39" t="str">
        <f>_xlfn.IFNA(VLOOKUP(Table2[[#This Row],[Job-no]],Table4[],21,FALSE),"Ready")</f>
        <v/>
      </c>
      <c r="BX917" s="39" t="b">
        <f>_xlfn.IFNA(VLOOKUP(Table2[[#This Row],[Job-no]],Table4[],10,FALSE),TRUE)</f>
        <v>0</v>
      </c>
      <c r="BY917" s="39" t="str">
        <f>_xlfn.IFNA(VLOOKUP(Table2[[#This Row],[Job-no]],Table4[],22,FALSE),"Ready")</f>
        <v/>
      </c>
      <c r="BZ917" s="120">
        <f t="shared" si="178"/>
        <v>43480</v>
      </c>
      <c r="CA917" s="120" t="str">
        <f ca="1">IF(OR(Table2[[#This Row],[Saw Date]]=TODAY(),Table2[[#This Row],[Saw Date]]=TODAY()+1), Table2[[#This Row],[Saw Date]],IF(Table2[[#This Row],[Extrusion cut double saw]],"Done",""))</f>
        <v/>
      </c>
      <c r="CB917" s="120" t="str">
        <f ca="1">IF(OR(Table2[[#This Row],[Lens Date]]=TODAY(),Table2[[#This Row],[Lens Date]]=TODAY()+1), Table2[[#This Row],[Lens Date]],IF(Table2[[#This Row],[MSLens]]="Done","Done",""))</f>
        <v/>
      </c>
      <c r="CC917" s="120" t="str">
        <f ca="1">IF(OR(Table2[[#This Row],[Milling Date]]=TODAY(),Table2[[#This Row],[Milling Date]]=TODAY()+1), Table2[[#This Row],[Milling Date]],IF(Table2[[#This Row],[CNC Holes]]="Ready","Done",""))</f>
        <v/>
      </c>
      <c r="CD917" s="120" t="str">
        <f ca="1">IF(OR(Table2[[#This Row],[Welding Date]]=TODAY(),Table2[[#This Row],[Welding Date]]=TODAY()+1), Table2[[#This Row],[Welding Date]],IF(Table2[[#This Row],[Welding Corners]]="Ready","Done",""))</f>
        <v/>
      </c>
      <c r="CE917" s="120" t="str">
        <f ca="1">IF(OR(Table2[[#This Row],[Puching Date]]=TODAY(),Table2[[#This Row],[Puching Date]]=TODAY()+1), Table2[[#This Row],[Puching Date]],IF(Table2[[#This Row],[Punch Holes]]="Ready","Done",""))</f>
        <v/>
      </c>
      <c r="CF917" s="120" t="str">
        <f ca="1">IF(OR(Table2[[#This Row],[Housing Date2]]=TODAY(),Table2[[#This Row],[Housing Date2]]=TODAY()+1),Table2[[#This Row],[Housing Date2]],IF(Table2[[#This Row],[Body Assembly]],"Done",""))</f>
        <v/>
      </c>
      <c r="CG917" s="120" t="str">
        <f>_xlfn.IFNA(VLOOKUP(Table2[[#This Row],[Job-no]],Table4[],7,FALSE),"Done")</f>
        <v>Machine Shop Started</v>
      </c>
    </row>
    <row r="918" spans="1:85" x14ac:dyDescent="0.25">
      <c r="A918" s="39" t="str">
        <f>_xlfn.CONCAT(Table2[[#This Row],[Order]],"-",Table2[[#This Row],[Line]])</f>
        <v>74756-14</v>
      </c>
      <c r="B918" s="1">
        <v>43480</v>
      </c>
      <c r="C918" s="10">
        <v>74756</v>
      </c>
      <c r="D918" s="7" t="s">
        <v>1026</v>
      </c>
      <c r="E918" s="10">
        <v>14</v>
      </c>
      <c r="F918" s="10">
        <v>1</v>
      </c>
      <c r="G918" s="7" t="s">
        <v>165</v>
      </c>
      <c r="H918" s="10">
        <v>2</v>
      </c>
      <c r="I918" s="43" t="b">
        <v>1</v>
      </c>
      <c r="J918" s="43" t="b">
        <v>0</v>
      </c>
      <c r="K918" t="s">
        <v>114</v>
      </c>
      <c r="L918" s="43" t="b">
        <v>0</v>
      </c>
      <c r="M918" s="43" t="b">
        <v>0</v>
      </c>
      <c r="N918" s="43" t="b">
        <v>0</v>
      </c>
      <c r="O918" t="s">
        <v>114</v>
      </c>
      <c r="P918" t="s">
        <v>114</v>
      </c>
      <c r="Q918" t="s">
        <v>114</v>
      </c>
      <c r="R918" t="s">
        <v>114</v>
      </c>
      <c r="S918" t="s">
        <v>114</v>
      </c>
      <c r="T918" t="s">
        <v>114</v>
      </c>
      <c r="U918" t="s">
        <v>114</v>
      </c>
      <c r="V918" t="s">
        <v>114</v>
      </c>
      <c r="W918" s="5">
        <v>43475</v>
      </c>
      <c r="X918" s="7" t="s">
        <v>114</v>
      </c>
      <c r="Y918" s="7"/>
      <c r="Z918" s="7" t="s">
        <v>157</v>
      </c>
      <c r="AA918" s="7" t="s">
        <v>114</v>
      </c>
      <c r="AB918" s="7" t="s">
        <v>74</v>
      </c>
      <c r="AC918" s="10">
        <v>7</v>
      </c>
      <c r="AD918" s="3" t="s">
        <v>5967</v>
      </c>
      <c r="AE918" s="4" t="s">
        <v>5968</v>
      </c>
      <c r="AF918" s="7"/>
      <c r="AG918" s="7" t="s">
        <v>114</v>
      </c>
      <c r="AH918" s="10">
        <v>2</v>
      </c>
      <c r="AI918" s="3" t="s">
        <v>74</v>
      </c>
      <c r="AJ918" t="s">
        <v>114</v>
      </c>
      <c r="AK918" t="s">
        <v>114</v>
      </c>
      <c r="AL918" s="43" t="b">
        <v>0</v>
      </c>
      <c r="AM918" s="3"/>
      <c r="AN918" s="3"/>
      <c r="AO918" s="43" t="b">
        <v>0</v>
      </c>
      <c r="AP918" s="3" t="b">
        <v>0</v>
      </c>
      <c r="AQ918" s="3">
        <f>VLOOKUP(Table2[[#This Row],[Job-no]],Table3[],26,FALSE)</f>
        <v>1814.3</v>
      </c>
      <c r="AR918" t="str">
        <f t="shared" si="174"/>
        <v>BMRLED</v>
      </c>
      <c r="AS918" t="str">
        <f>VLOOKUP(AR918,Table1[],4,0)</f>
        <v>recessed</v>
      </c>
      <c r="AT918">
        <f>IF(BD918&gt;0,"Pattern",VLOOKUP(AR918,Table1[],5,0))</f>
        <v>0</v>
      </c>
      <c r="AU918" s="34">
        <f>IF(AT918="Pattern",WORKDAY(Table2[[#This Row],[Scheduled Ship Date]],-10),WORKDAY(Table2[[#This Row],[Scheduled Ship Date]],-4))</f>
        <v>43474</v>
      </c>
      <c r="AV918" s="39">
        <f>IF(Table2[[#This Row],[Extrusion cut double saw]]=TRUE,IF(O918="ToDo",IF(AT918="Pattern",Table2[[#This Row],[Total Sections]]*0.4,Table2[[#This Row],[Total Sections]]*0.12),0),IF(AT918="Pattern",Table2[[#This Row],[Total Sections]]*4,Table2[[#This Row],[Total Sections]]*1.2))</f>
        <v>2.4</v>
      </c>
      <c r="AW918" s="42">
        <f t="shared" ca="1" si="180"/>
        <v>43470</v>
      </c>
      <c r="AX918" s="42">
        <f>IF(AT918="Pattern",Table2[[#This Row],[Scheduled Ship Date]]-2,Table2[[#This Row],[Scheduled Ship Date]]-3)</f>
        <v>43477</v>
      </c>
      <c r="AY918" s="39">
        <f>IF(Table2[[#This Row],[Pattern]]="Pattern",Table2[[#This Row],[Total Sections]]*4.82,Table2[[#This Row],[Total Sections]]*0.5)</f>
        <v>1</v>
      </c>
      <c r="AZ918" s="42">
        <f t="shared" ca="1" si="179"/>
        <v>43469</v>
      </c>
      <c r="BA918" s="39">
        <f>((Table2[Total Sections]/Table2[Open Qty])-1)*Table2[Open Qty]*12.96</f>
        <v>0</v>
      </c>
      <c r="BB918" s="39"/>
      <c r="BC918" s="39" t="str">
        <f t="shared" si="175"/>
        <v>BMRLED-1000-80-30-FL-8'-W-UNV-DP-1-TG9</v>
      </c>
      <c r="BD918" s="39">
        <f t="shared" si="176"/>
        <v>0</v>
      </c>
      <c r="BE918" s="39" t="b">
        <f>_xlfn.IFNA(VLOOKUP(Table2[[#This Row],[Job-no]],Table4[],9,FALSE),TRUE)</f>
        <v>1</v>
      </c>
      <c r="BF918" s="39"/>
      <c r="BG918" s="39" t="b">
        <f>_xlfn.IFNA(VLOOKUP(Table2[[#This Row],[Job-no]],Table4[],14,FALSE),TRUE)</f>
        <v>0</v>
      </c>
      <c r="BH918" s="39" t="str">
        <f>_xlfn.IFNA(VLOOKUP(Table2[[#This Row],[Job-no]],Table4[],11,FALSE),"Done")</f>
        <v/>
      </c>
      <c r="BI918" s="39">
        <f>IF(Table2[[#This Row],[Pattern]]="Pattern",VLOOKUP(Table2[[#This Row],[Product Code]],'Routing data'!$A$2:$W$470,13,FALSE),VLOOKUP(Table2[[#This Row],[Product Code]],'Routing data'!$A$2:$W$470,3,FALSE))</f>
        <v>0</v>
      </c>
      <c r="BJ918" s="39">
        <f>IF(Table2[[#This Row],[Pattern]]="Pattern",VLOOKUP(Table2[[#This Row],[Product Code]],'Routing data'!$A$2:$W$470,14,FALSE),VLOOKUP(Table2[[#This Row],[Product Code]],'Routing data'!$A$2:$W$470,4,FALSE))</f>
        <v>3</v>
      </c>
      <c r="BK918" s="39">
        <f>VLOOKUP(Table2[[#This Row],[Product Code]],'Routing data'!A$4:W$524,16,FALSE)</f>
        <v>0</v>
      </c>
      <c r="BL918" s="42" t="str">
        <f>IF(Table2[[#This Row],[Milling Required]]=0,"x",IF(AT918="Pattern",B918-10,B918-4))</f>
        <v>x</v>
      </c>
      <c r="BM918" s="39"/>
      <c r="BN918" s="42">
        <f t="shared" si="177"/>
        <v>43477</v>
      </c>
      <c r="BO918" s="39" t="str">
        <f>IF(Table2[[#This Row],[Milling]]="x","x",Table2[[#This Row],[Total Sections]]*2)</f>
        <v>x</v>
      </c>
      <c r="BP918" s="39">
        <f>IF(Table2[[#This Row],[Punching]]="x","x",Table2[Total Sections]*2)</f>
        <v>4</v>
      </c>
      <c r="BQ918" s="39">
        <f>IF(Table2[[#This Row],[Pattern]]="Pattern",Table2[Total Sections]*3,Table2[Total Sections]*1.5)</f>
        <v>3</v>
      </c>
      <c r="BR918" s="39"/>
      <c r="BS918" s="39"/>
      <c r="BT918" s="39"/>
      <c r="BU918" s="39"/>
      <c r="BV918" s="39" t="str">
        <f>_xlfn.IFNA(VLOOKUP(Table2[[#This Row],[Job-no]],Table4[],16,FALSE),"Ready")</f>
        <v/>
      </c>
      <c r="BW918" s="39" t="str">
        <f>_xlfn.IFNA(VLOOKUP(Table2[[#This Row],[Job-no]],Table4[],21,FALSE),"Ready")</f>
        <v/>
      </c>
      <c r="BX918" s="39" t="b">
        <f>_xlfn.IFNA(VLOOKUP(Table2[[#This Row],[Job-no]],Table4[],10,FALSE),TRUE)</f>
        <v>0</v>
      </c>
      <c r="BY918" s="39" t="str">
        <f>_xlfn.IFNA(VLOOKUP(Table2[[#This Row],[Job-no]],Table4[],22,FALSE),"Ready")</f>
        <v/>
      </c>
      <c r="BZ918" s="120">
        <f t="shared" si="178"/>
        <v>43480</v>
      </c>
      <c r="CA918" s="120" t="str">
        <f ca="1">IF(OR(Table2[[#This Row],[Saw Date]]=TODAY(),Table2[[#This Row],[Saw Date]]=TODAY()+1), Table2[[#This Row],[Saw Date]],IF(Table2[[#This Row],[Extrusion cut double saw]],"Done",""))</f>
        <v/>
      </c>
      <c r="CB918" s="120" t="str">
        <f ca="1">IF(OR(Table2[[#This Row],[Lens Date]]=TODAY(),Table2[[#This Row],[Lens Date]]=TODAY()+1), Table2[[#This Row],[Lens Date]],IF(Table2[[#This Row],[MSLens]]="Done","Done",""))</f>
        <v/>
      </c>
      <c r="CC918" s="120" t="str">
        <f ca="1">IF(OR(Table2[[#This Row],[Milling Date]]=TODAY(),Table2[[#This Row],[Milling Date]]=TODAY()+1), Table2[[#This Row],[Milling Date]],IF(Table2[[#This Row],[CNC Holes]]="Ready","Done",""))</f>
        <v/>
      </c>
      <c r="CD918" s="120" t="str">
        <f ca="1">IF(OR(Table2[[#This Row],[Welding Date]]=TODAY(),Table2[[#This Row],[Welding Date]]=TODAY()+1), Table2[[#This Row],[Welding Date]],IF(Table2[[#This Row],[Welding Corners]]="Ready","Done",""))</f>
        <v/>
      </c>
      <c r="CE918" s="120" t="str">
        <f ca="1">IF(OR(Table2[[#This Row],[Puching Date]]=TODAY(),Table2[[#This Row],[Puching Date]]=TODAY()+1), Table2[[#This Row],[Puching Date]],IF(Table2[[#This Row],[Punch Holes]]="Ready","Done",""))</f>
        <v/>
      </c>
      <c r="CF918" s="120" t="str">
        <f ca="1">IF(OR(Table2[[#This Row],[Housing Date2]]=TODAY(),Table2[[#This Row],[Housing Date2]]=TODAY()+1),Table2[[#This Row],[Housing Date2]],IF(Table2[[#This Row],[Body Assembly]],"Done",""))</f>
        <v/>
      </c>
      <c r="CG918" s="120" t="str">
        <f>_xlfn.IFNA(VLOOKUP(Table2[[#This Row],[Job-no]],Table4[],7,FALSE),"Done")</f>
        <v>Machine Shop Started</v>
      </c>
    </row>
    <row r="919" spans="1:85" x14ac:dyDescent="0.25">
      <c r="A919" s="39" t="str">
        <f>_xlfn.CONCAT(Table2[[#This Row],[Order]],"-",Table2[[#This Row],[Line]])</f>
        <v>74756-15</v>
      </c>
      <c r="B919" s="5">
        <v>43480</v>
      </c>
      <c r="C919" s="8">
        <v>74756</v>
      </c>
      <c r="D919" s="3" t="s">
        <v>2957</v>
      </c>
      <c r="E919" s="8">
        <v>15</v>
      </c>
      <c r="F919" s="8">
        <v>1</v>
      </c>
      <c r="G919" s="3" t="s">
        <v>42</v>
      </c>
      <c r="H919" s="8">
        <v>2</v>
      </c>
      <c r="I919" s="43" t="b">
        <v>1</v>
      </c>
      <c r="J919" s="43" t="b">
        <v>0</v>
      </c>
      <c r="K919" t="s">
        <v>114</v>
      </c>
      <c r="L919" s="43" t="b">
        <v>0</v>
      </c>
      <c r="M919" s="43" t="b">
        <v>0</v>
      </c>
      <c r="N919" s="43" t="b">
        <v>1</v>
      </c>
      <c r="O919" t="s">
        <v>114</v>
      </c>
      <c r="P919" t="s">
        <v>114</v>
      </c>
      <c r="Q919" t="s">
        <v>114</v>
      </c>
      <c r="R919" t="s">
        <v>114</v>
      </c>
      <c r="S919" t="s">
        <v>114</v>
      </c>
      <c r="T919" t="s">
        <v>114</v>
      </c>
      <c r="U919" t="s">
        <v>114</v>
      </c>
      <c r="V919" t="s">
        <v>114</v>
      </c>
      <c r="W919" s="5">
        <v>43475</v>
      </c>
      <c r="X919" s="3" t="s">
        <v>114</v>
      </c>
      <c r="Y919" s="3"/>
      <c r="Z919" s="3" t="s">
        <v>137</v>
      </c>
      <c r="AA919" s="3" t="s">
        <v>114</v>
      </c>
      <c r="AB919" s="3" t="s">
        <v>74</v>
      </c>
      <c r="AC919" s="8">
        <v>10</v>
      </c>
      <c r="AD919" s="3" t="s">
        <v>5967</v>
      </c>
      <c r="AE919" s="4" t="s">
        <v>5968</v>
      </c>
      <c r="AF919" s="3"/>
      <c r="AG919" s="3" t="s">
        <v>114</v>
      </c>
      <c r="AH919" s="8">
        <v>2</v>
      </c>
      <c r="AI919" s="3" t="s">
        <v>74</v>
      </c>
      <c r="AJ919" t="s">
        <v>114</v>
      </c>
      <c r="AK919" t="s">
        <v>114</v>
      </c>
      <c r="AL919" s="43" t="b">
        <v>0</v>
      </c>
      <c r="AM919" s="3"/>
      <c r="AN919" s="3"/>
      <c r="AO919" s="43" t="b">
        <v>0</v>
      </c>
      <c r="AP919" s="3" t="b">
        <v>0</v>
      </c>
      <c r="AQ919" s="3">
        <f>VLOOKUP(Table2[[#This Row],[Job-no]],Table3[],26,FALSE)</f>
        <v>2071.44</v>
      </c>
      <c r="AR919" t="str">
        <f t="shared" si="174"/>
        <v>DIALED</v>
      </c>
      <c r="AS919" t="str">
        <f>VLOOKUP(AR919,Table1[],4,0)</f>
        <v>Grid LED</v>
      </c>
      <c r="AT919">
        <f>IF(BD919&gt;0,"Pattern",VLOOKUP(AR919,Table1[],5,0))</f>
        <v>0</v>
      </c>
      <c r="AU919" s="34">
        <f>IF(AT919="Pattern",WORKDAY(Table2[[#This Row],[Scheduled Ship Date]],-10),WORKDAY(Table2[[#This Row],[Scheduled Ship Date]],-4))</f>
        <v>43474</v>
      </c>
      <c r="AV919" s="39">
        <f>IF(Table2[[#This Row],[Extrusion cut double saw]]=TRUE,IF(O919="ToDo",IF(AT919="Pattern",Table2[[#This Row],[Total Sections]]*0.4,Table2[[#This Row],[Total Sections]]*0.12),0),IF(AT919="Pattern",Table2[[#This Row],[Total Sections]]*4,Table2[[#This Row],[Total Sections]]*1.2))</f>
        <v>0</v>
      </c>
      <c r="AW919" s="42"/>
      <c r="AX919" s="42">
        <f>IF(AT919="Pattern",Table2[[#This Row],[Scheduled Ship Date]]-2,Table2[[#This Row],[Scheduled Ship Date]]-3)</f>
        <v>43477</v>
      </c>
      <c r="AY919" s="39">
        <f>IF(Table2[[#This Row],[Pattern]]="Pattern",Table2[[#This Row],[Total Sections]]*4.82,Table2[[#This Row],[Total Sections]]*0.5)</f>
        <v>1</v>
      </c>
      <c r="AZ919" s="42"/>
      <c r="BA919" s="39">
        <f>((Table2[Total Sections]/Table2[Open Qty])-1)*Table2[Open Qty]*12.96</f>
        <v>0</v>
      </c>
      <c r="BB919" s="39"/>
      <c r="BC919" s="39" t="str">
        <f t="shared" si="175"/>
        <v>DIALED-24-4500-80-30-VL-W-277-DP-1-TG9</v>
      </c>
      <c r="BD919" s="39">
        <f t="shared" si="176"/>
        <v>0</v>
      </c>
      <c r="BE919" s="39" t="b">
        <f>_xlfn.IFNA(VLOOKUP(Table2[[#This Row],[Job-no]],Table4[],9,FALSE),TRUE)</f>
        <v>1</v>
      </c>
      <c r="BF919" s="39"/>
      <c r="BG919" s="39" t="b">
        <f>_xlfn.IFNA(VLOOKUP(Table2[[#This Row],[Job-no]],Table4[],14,FALSE),TRUE)</f>
        <v>1</v>
      </c>
      <c r="BH919" s="39" t="str">
        <f>_xlfn.IFNA(VLOOKUP(Table2[[#This Row],[Job-no]],Table4[],11,FALSE),"Done")</f>
        <v/>
      </c>
      <c r="BI919" s="39">
        <f>IF(Table2[[#This Row],[Pattern]]="Pattern",VLOOKUP(Table2[[#This Row],[Product Code]],'Routing data'!$A$2:$W$470,13,FALSE),VLOOKUP(Table2[[#This Row],[Product Code]],'Routing data'!$A$2:$W$470,3,FALSE))</f>
        <v>0</v>
      </c>
      <c r="BJ919" s="39">
        <f>IF(Table2[[#This Row],[Pattern]]="Pattern",VLOOKUP(Table2[[#This Row],[Product Code]],'Routing data'!$A$2:$W$470,14,FALSE),VLOOKUP(Table2[[#This Row],[Product Code]],'Routing data'!$A$2:$W$470,4,FALSE))</f>
        <v>0</v>
      </c>
      <c r="BK919" s="39">
        <f>VLOOKUP(Table2[[#This Row],[Product Code]],'Routing data'!A$4:W$524,16,FALSE)</f>
        <v>0</v>
      </c>
      <c r="BL919" s="42" t="str">
        <f>IF(Table2[[#This Row],[Milling Required]]=0,"x",IF(AT919="Pattern",B919-10,B919-4))</f>
        <v>x</v>
      </c>
      <c r="BM919" s="39"/>
      <c r="BN919" s="42">
        <f t="shared" si="177"/>
        <v>43477</v>
      </c>
      <c r="BO919" s="39" t="str">
        <f>IF(Table2[[#This Row],[Milling]]="x","x",Table2[[#This Row],[Total Sections]]*2)</f>
        <v>x</v>
      </c>
      <c r="BP919" s="39">
        <f>IF(Table2[[#This Row],[Punching]]="x","x",Table2[Total Sections]*2)</f>
        <v>4</v>
      </c>
      <c r="BQ919" s="39">
        <f>IF(Table2[[#This Row],[Pattern]]="Pattern",Table2[Total Sections]*3,Table2[Total Sections]*1.5)</f>
        <v>3</v>
      </c>
      <c r="BR919" s="39"/>
      <c r="BS919" s="39"/>
      <c r="BT919" s="39"/>
      <c r="BU919" s="39"/>
      <c r="BV919" s="39" t="str">
        <f>_xlfn.IFNA(VLOOKUP(Table2[[#This Row],[Job-no]],Table4[],16,FALSE),"Ready")</f>
        <v/>
      </c>
      <c r="BW919" s="39" t="str">
        <f>_xlfn.IFNA(VLOOKUP(Table2[[#This Row],[Job-no]],Table4[],21,FALSE),"Ready")</f>
        <v/>
      </c>
      <c r="BX919" s="39" t="b">
        <f>_xlfn.IFNA(VLOOKUP(Table2[[#This Row],[Job-no]],Table4[],10,FALSE),TRUE)</f>
        <v>0</v>
      </c>
      <c r="BY919" s="39" t="str">
        <f>_xlfn.IFNA(VLOOKUP(Table2[[#This Row],[Job-no]],Table4[],22,FALSE),"Ready")</f>
        <v/>
      </c>
      <c r="BZ919" s="120">
        <f t="shared" si="178"/>
        <v>43480</v>
      </c>
      <c r="CA919" s="120" t="str">
        <f ca="1">IF(OR(Table2[[#This Row],[Saw Date]]=TODAY(),Table2[[#This Row],[Saw Date]]=TODAY()+1), Table2[[#This Row],[Saw Date]],IF(Table2[[#This Row],[Extrusion cut double saw]],"Done",""))</f>
        <v>Done</v>
      </c>
      <c r="CB919" s="120" t="str">
        <f ca="1">IF(OR(Table2[[#This Row],[Lens Date]]=TODAY(),Table2[[#This Row],[Lens Date]]=TODAY()+1), Table2[[#This Row],[Lens Date]],IF(Table2[[#This Row],[MSLens]]="Done","Done",""))</f>
        <v/>
      </c>
      <c r="CC919" s="120" t="str">
        <f ca="1">IF(OR(Table2[[#This Row],[Milling Date]]=TODAY(),Table2[[#This Row],[Milling Date]]=TODAY()+1), Table2[[#This Row],[Milling Date]],IF(Table2[[#This Row],[CNC Holes]]="Ready","Done",""))</f>
        <v/>
      </c>
      <c r="CD919" s="120" t="str">
        <f ca="1">IF(OR(Table2[[#This Row],[Welding Date]]=TODAY(),Table2[[#This Row],[Welding Date]]=TODAY()+1), Table2[[#This Row],[Welding Date]],IF(Table2[[#This Row],[Welding Corners]]="Ready","Done",""))</f>
        <v/>
      </c>
      <c r="CE919" s="120" t="str">
        <f ca="1">IF(OR(Table2[[#This Row],[Puching Date]]=TODAY(),Table2[[#This Row],[Puching Date]]=TODAY()+1), Table2[[#This Row],[Puching Date]],IF(Table2[[#This Row],[Punch Holes]]="Ready","Done",""))</f>
        <v/>
      </c>
      <c r="CF919" s="120" t="str">
        <f ca="1">IF(OR(Table2[[#This Row],[Housing Date2]]=TODAY(),Table2[[#This Row],[Housing Date2]]=TODAY()+1),Table2[[#This Row],[Housing Date2]],IF(Table2[[#This Row],[Body Assembly]],"Done",""))</f>
        <v/>
      </c>
      <c r="CG919" s="120" t="str">
        <f>_xlfn.IFNA(VLOOKUP(Table2[[#This Row],[Job-no]],Table4[],7,FALSE),"Done")</f>
        <v>Scheduled/Released</v>
      </c>
    </row>
    <row r="920" spans="1:85" x14ac:dyDescent="0.25">
      <c r="A920" t="str">
        <f>_xlfn.CONCAT(Table2[[#This Row],[Order]],"-",Table2[[#This Row],[Line]])</f>
        <v>74756-2</v>
      </c>
      <c r="B920" s="1">
        <v>43480</v>
      </c>
      <c r="C920" s="10">
        <v>74756</v>
      </c>
      <c r="D920" s="7" t="s">
        <v>1006</v>
      </c>
      <c r="E920" s="10">
        <v>2</v>
      </c>
      <c r="F920" s="10">
        <v>1</v>
      </c>
      <c r="G920" s="7" t="s">
        <v>165</v>
      </c>
      <c r="H920" s="10">
        <v>2</v>
      </c>
      <c r="I920" s="43" t="b">
        <v>1</v>
      </c>
      <c r="J920" s="43" t="b">
        <v>0</v>
      </c>
      <c r="K920" t="s">
        <v>114</v>
      </c>
      <c r="L920" s="43" t="b">
        <v>0</v>
      </c>
      <c r="M920" s="43" t="b">
        <v>0</v>
      </c>
      <c r="N920" s="43" t="b">
        <v>0</v>
      </c>
      <c r="O920" t="s">
        <v>114</v>
      </c>
      <c r="P920" t="s">
        <v>114</v>
      </c>
      <c r="Q920" t="s">
        <v>114</v>
      </c>
      <c r="R920" t="s">
        <v>114</v>
      </c>
      <c r="S920" t="s">
        <v>114</v>
      </c>
      <c r="T920" t="s">
        <v>114</v>
      </c>
      <c r="U920" t="s">
        <v>114</v>
      </c>
      <c r="V920" t="s">
        <v>114</v>
      </c>
      <c r="W920" s="5">
        <v>43475</v>
      </c>
      <c r="X920" s="7" t="s">
        <v>114</v>
      </c>
      <c r="Y920" s="7"/>
      <c r="Z920" s="7" t="s">
        <v>2448</v>
      </c>
      <c r="AA920" s="7" t="s">
        <v>114</v>
      </c>
      <c r="AB920" s="7" t="s">
        <v>74</v>
      </c>
      <c r="AC920" s="10">
        <v>7</v>
      </c>
      <c r="AD920" s="3" t="s">
        <v>5967</v>
      </c>
      <c r="AE920" s="4" t="s">
        <v>5968</v>
      </c>
      <c r="AF920" s="7"/>
      <c r="AG920" s="7" t="s">
        <v>114</v>
      </c>
      <c r="AH920" s="10">
        <v>2</v>
      </c>
      <c r="AI920" s="3" t="s">
        <v>74</v>
      </c>
      <c r="AJ920" t="s">
        <v>114</v>
      </c>
      <c r="AK920" t="s">
        <v>114</v>
      </c>
      <c r="AL920" s="43" t="b">
        <v>0</v>
      </c>
      <c r="AM920" s="3"/>
      <c r="AN920" s="3"/>
      <c r="AO920" s="43" t="b">
        <v>0</v>
      </c>
      <c r="AP920" s="3" t="b">
        <v>0</v>
      </c>
      <c r="AQ920" s="3">
        <f>VLOOKUP(Table2[[#This Row],[Job-no]],Table3[],26,FALSE)</f>
        <v>680.36</v>
      </c>
      <c r="AR920" t="str">
        <f t="shared" si="174"/>
        <v>BMRLED</v>
      </c>
      <c r="AS920" t="str">
        <f>VLOOKUP(AR920,Table1[],4,0)</f>
        <v>recessed</v>
      </c>
      <c r="AT920">
        <f>IF(BD920&gt;0,"Pattern",VLOOKUP(AR920,Table1[],5,0))</f>
        <v>0</v>
      </c>
      <c r="AU920" s="34">
        <f>IF(AT920="Pattern",WORKDAY(Table2[[#This Row],[Scheduled Ship Date]],-10),WORKDAY(Table2[[#This Row],[Scheduled Ship Date]],-4))</f>
        <v>43474</v>
      </c>
      <c r="AV920">
        <f>IF(Table2[[#This Row],[Extrusion cut double saw]]=TRUE,IF(O920="ToDo",IF(AT920="Pattern",Table2[[#This Row],[Total Sections]]*0.4,Table2[[#This Row],[Total Sections]]*0.12),0),IF(AT920="Pattern",Table2[[#This Row],[Total Sections]]*4,Table2[[#This Row],[Total Sections]]*1.2))</f>
        <v>2.4</v>
      </c>
      <c r="AW920" s="42">
        <f t="shared" ref="AW920:AW930" ca="1" si="181">TODAY()+3</f>
        <v>43470</v>
      </c>
      <c r="AX920" s="42">
        <f>IF(AT920="Pattern",Table2[[#This Row],[Scheduled Ship Date]]-2,Table2[[#This Row],[Scheduled Ship Date]]-3)</f>
        <v>43477</v>
      </c>
      <c r="AY920">
        <f>IF(Table2[[#This Row],[Pattern]]="Pattern",Table2[[#This Row],[Total Sections]]*4.82,Table2[[#This Row],[Total Sections]]*0.5)</f>
        <v>1</v>
      </c>
      <c r="AZ920" s="42">
        <f t="shared" ref="AZ920:AZ930" ca="1" si="182">TODAY()+2</f>
        <v>43469</v>
      </c>
      <c r="BA920" s="39">
        <f>((Table2[Total Sections]/Table2[Open Qty])-1)*Table2[Open Qty]*12.96</f>
        <v>0</v>
      </c>
      <c r="BB920" s="39"/>
      <c r="BC920" s="39" t="str">
        <f t="shared" si="175"/>
        <v>BMRLED-750-80-30-FL-2'-W-UNV-DP-1-TG9-B1(BSL310LP)</v>
      </c>
      <c r="BD920" s="39">
        <f t="shared" si="176"/>
        <v>0</v>
      </c>
      <c r="BE920" s="39" t="b">
        <f>_xlfn.IFNA(VLOOKUP(Table2[[#This Row],[Job-no]],Table4[],9,FALSE),TRUE)</f>
        <v>1</v>
      </c>
      <c r="BF920" t="str">
        <f>VLOOKUP(AR920,Table1[],3,0)</f>
        <v>B3LED</v>
      </c>
      <c r="BG920" s="39" t="b">
        <f>_xlfn.IFNA(VLOOKUP(Table2[[#This Row],[Job-no]],Table4[],14,FALSE),TRUE)</f>
        <v>0</v>
      </c>
      <c r="BH920" s="39" t="str">
        <f>_xlfn.IFNA(VLOOKUP(Table2[[#This Row],[Job-no]],Table4[],11,FALSE),"Done")</f>
        <v/>
      </c>
      <c r="BI920" s="39">
        <f>IF(Table2[[#This Row],[Pattern]]="Pattern",VLOOKUP(Table2[[#This Row],[Product Code]],'Routing data'!$A$2:$W$470,13,FALSE),VLOOKUP(Table2[[#This Row],[Product Code]],'Routing data'!$A$2:$W$470,3,FALSE))</f>
        <v>0</v>
      </c>
      <c r="BJ920" s="39">
        <f>IF(Table2[[#This Row],[Pattern]]="Pattern",VLOOKUP(Table2[[#This Row],[Product Code]],'Routing data'!$A$2:$W$470,14,FALSE),VLOOKUP(Table2[[#This Row],[Product Code]],'Routing data'!$A$2:$W$470,4,FALSE))</f>
        <v>3</v>
      </c>
      <c r="BK920" s="39">
        <f>VLOOKUP(Table2[[#This Row],[Product Code]],'Routing data'!A$4:W$524,16,FALSE)</f>
        <v>0</v>
      </c>
      <c r="BL920" s="42" t="str">
        <f>IF(Table2[[#This Row],[Milling Required]]=0,"x",IF(AT920="Pattern",B920-10,B920-4))</f>
        <v>x</v>
      </c>
      <c r="BM920" s="42">
        <f>IF(Table2[[#This Row],[Punching Required]]=0,"x",IF(AT920="Pattern",B920-8,B920-2))</f>
        <v>43478</v>
      </c>
      <c r="BN920" s="42">
        <f t="shared" si="177"/>
        <v>43477</v>
      </c>
      <c r="BO920" s="39" t="str">
        <f>IF(Table2[[#This Row],[Milling]]="x","x",Table2[[#This Row],[Total Sections]]*2)</f>
        <v>x</v>
      </c>
      <c r="BP920" s="39">
        <f>IF(Table2[[#This Row],[Punching]]="x","x",Table2[Total Sections]*2)</f>
        <v>4</v>
      </c>
      <c r="BQ920" s="39">
        <f>IF(Table2[[#This Row],[Pattern]]="Pattern",Table2[Total Sections]*3,Table2[Total Sections]*1.5)</f>
        <v>3</v>
      </c>
      <c r="BR920" s="42"/>
      <c r="BS920" s="42">
        <f t="shared" ref="BS920:BS927" ca="1" si="183">TODAY()+2</f>
        <v>43469</v>
      </c>
      <c r="BT920" s="42"/>
      <c r="BU920" s="39"/>
      <c r="BV920" s="39" t="str">
        <f>_xlfn.IFNA(VLOOKUP(Table2[[#This Row],[Job-no]],Table4[],16,FALSE),"Ready")</f>
        <v/>
      </c>
      <c r="BW920" s="39" t="str">
        <f>_xlfn.IFNA(VLOOKUP(Table2[[#This Row],[Job-no]],Table4[],21,FALSE),"Ready")</f>
        <v/>
      </c>
      <c r="BX920" s="39" t="b">
        <f>_xlfn.IFNA(VLOOKUP(Table2[[#This Row],[Job-no]],Table4[],10,FALSE),TRUE)</f>
        <v>0</v>
      </c>
      <c r="BY920" s="39" t="str">
        <f>_xlfn.IFNA(VLOOKUP(Table2[[#This Row],[Job-no]],Table4[],22,FALSE),"Ready")</f>
        <v/>
      </c>
      <c r="BZ920" s="120">
        <f t="shared" si="178"/>
        <v>43480</v>
      </c>
      <c r="CA920" s="120" t="str">
        <f ca="1">IF(OR(Table2[[#This Row],[Saw Date]]=TODAY(),Table2[[#This Row],[Saw Date]]=TODAY()+1), Table2[[#This Row],[Saw Date]],IF(Table2[[#This Row],[Extrusion cut double saw]],"Done",""))</f>
        <v/>
      </c>
      <c r="CB920" s="120" t="str">
        <f ca="1">IF(OR(Table2[[#This Row],[Lens Date]]=TODAY(),Table2[[#This Row],[Lens Date]]=TODAY()+1), Table2[[#This Row],[Lens Date]],IF(Table2[[#This Row],[MSLens]]="Done","Done",""))</f>
        <v/>
      </c>
      <c r="CC920" s="120" t="str">
        <f ca="1">IF(OR(Table2[[#This Row],[Milling Date]]=TODAY(),Table2[[#This Row],[Milling Date]]=TODAY()+1), Table2[[#This Row],[Milling Date]],IF(Table2[[#This Row],[CNC Holes]]="Ready","Done",""))</f>
        <v/>
      </c>
      <c r="CD920" s="120" t="str">
        <f ca="1">IF(OR(Table2[[#This Row],[Welding Date]]=TODAY(),Table2[[#This Row],[Welding Date]]=TODAY()+1), Table2[[#This Row],[Welding Date]],IF(Table2[[#This Row],[Welding Corners]]="Ready","Done",""))</f>
        <v/>
      </c>
      <c r="CE920" s="120" t="str">
        <f ca="1">IF(OR(Table2[[#This Row],[Puching Date]]=TODAY(),Table2[[#This Row],[Puching Date]]=TODAY()+1), Table2[[#This Row],[Puching Date]],IF(Table2[[#This Row],[Punch Holes]]="Ready","Done",""))</f>
        <v/>
      </c>
      <c r="CF920" s="120" t="str">
        <f ca="1">IF(OR(Table2[[#This Row],[Housing Date2]]=TODAY(),Table2[[#This Row],[Housing Date2]]=TODAY()+1),Table2[[#This Row],[Housing Date2]],IF(Table2[[#This Row],[Body Assembly]],"Done",""))</f>
        <v/>
      </c>
      <c r="CG920" s="120" t="str">
        <f>_xlfn.IFNA(VLOOKUP(Table2[[#This Row],[Job-no]],Table4[],7,FALSE),"Done")</f>
        <v>Machine Shop Started</v>
      </c>
    </row>
    <row r="921" spans="1:85" x14ac:dyDescent="0.25">
      <c r="A921" t="str">
        <f>_xlfn.CONCAT(Table2[[#This Row],[Order]],"-",Table2[[#This Row],[Line]])</f>
        <v>74756-3</v>
      </c>
      <c r="B921" s="1">
        <v>43480</v>
      </c>
      <c r="C921" s="10">
        <v>74756</v>
      </c>
      <c r="D921" s="7" t="s">
        <v>1007</v>
      </c>
      <c r="E921" s="10">
        <v>3</v>
      </c>
      <c r="F921" s="10">
        <v>1</v>
      </c>
      <c r="G921" s="7" t="s">
        <v>165</v>
      </c>
      <c r="H921" s="10">
        <v>5</v>
      </c>
      <c r="I921" s="43" t="b">
        <v>1</v>
      </c>
      <c r="J921" s="43" t="b">
        <v>0</v>
      </c>
      <c r="K921" t="s">
        <v>114</v>
      </c>
      <c r="L921" s="43" t="b">
        <v>0</v>
      </c>
      <c r="M921" s="43" t="b">
        <v>0</v>
      </c>
      <c r="N921" s="43" t="b">
        <v>0</v>
      </c>
      <c r="O921" t="s">
        <v>114</v>
      </c>
      <c r="P921" t="s">
        <v>114</v>
      </c>
      <c r="Q921" t="s">
        <v>114</v>
      </c>
      <c r="R921" t="s">
        <v>114</v>
      </c>
      <c r="S921" t="s">
        <v>114</v>
      </c>
      <c r="T921" t="s">
        <v>114</v>
      </c>
      <c r="U921" t="s">
        <v>114</v>
      </c>
      <c r="V921" t="s">
        <v>114</v>
      </c>
      <c r="W921" s="5">
        <v>43475</v>
      </c>
      <c r="X921" s="7" t="s">
        <v>114</v>
      </c>
      <c r="Y921" s="7"/>
      <c r="Z921" s="7" t="s">
        <v>76</v>
      </c>
      <c r="AA921" s="7" t="s">
        <v>114</v>
      </c>
      <c r="AB921" s="7" t="s">
        <v>74</v>
      </c>
      <c r="AC921" s="10">
        <v>7</v>
      </c>
      <c r="AD921" s="3" t="s">
        <v>5967</v>
      </c>
      <c r="AE921" s="4" t="s">
        <v>5968</v>
      </c>
      <c r="AF921" s="7"/>
      <c r="AG921" s="7" t="s">
        <v>114</v>
      </c>
      <c r="AH921" s="10">
        <v>5</v>
      </c>
      <c r="AI921" s="3" t="s">
        <v>74</v>
      </c>
      <c r="AJ921" t="s">
        <v>114</v>
      </c>
      <c r="AK921" t="s">
        <v>114</v>
      </c>
      <c r="AL921" s="43" t="b">
        <v>0</v>
      </c>
      <c r="AM921" s="3"/>
      <c r="AN921" s="3"/>
      <c r="AO921" s="43" t="b">
        <v>0</v>
      </c>
      <c r="AP921" s="3" t="b">
        <v>0</v>
      </c>
      <c r="AQ921" s="3">
        <f>VLOOKUP(Table2[[#This Row],[Job-no]],Table3[],26,FALSE)</f>
        <v>2267.85</v>
      </c>
      <c r="AR921" t="str">
        <f t="shared" si="174"/>
        <v>BMRLED</v>
      </c>
      <c r="AS921" t="str">
        <f>VLOOKUP(AR921,Table1[],4,0)</f>
        <v>recessed</v>
      </c>
      <c r="AT921">
        <f>IF(BD921&gt;0,"Pattern",VLOOKUP(AR921,Table1[],5,0))</f>
        <v>0</v>
      </c>
      <c r="AU921" s="34">
        <f>IF(AT921="Pattern",WORKDAY(Table2[[#This Row],[Scheduled Ship Date]],-10),WORKDAY(Table2[[#This Row],[Scheduled Ship Date]],-4))</f>
        <v>43474</v>
      </c>
      <c r="AV921">
        <f>IF(Table2[[#This Row],[Extrusion cut double saw]]=TRUE,IF(O921="ToDo",IF(AT921="Pattern",Table2[[#This Row],[Total Sections]]*0.4,Table2[[#This Row],[Total Sections]]*0.12),0),IF(AT921="Pattern",Table2[[#This Row],[Total Sections]]*4,Table2[[#This Row],[Total Sections]]*1.2))</f>
        <v>6</v>
      </c>
      <c r="AW921" s="42">
        <f t="shared" ca="1" si="181"/>
        <v>43470</v>
      </c>
      <c r="AX921" s="42">
        <f>IF(AT921="Pattern",Table2[[#This Row],[Scheduled Ship Date]]-2,Table2[[#This Row],[Scheduled Ship Date]]-3)</f>
        <v>43477</v>
      </c>
      <c r="AY921">
        <f>IF(Table2[[#This Row],[Pattern]]="Pattern",Table2[[#This Row],[Total Sections]]*4.82,Table2[[#This Row],[Total Sections]]*0.5)</f>
        <v>2.5</v>
      </c>
      <c r="AZ921" s="42">
        <f t="shared" ca="1" si="182"/>
        <v>43469</v>
      </c>
      <c r="BA921" s="39">
        <f>((Table2[Total Sections]/Table2[Open Qty])-1)*Table2[Open Qty]*12.96</f>
        <v>0</v>
      </c>
      <c r="BB921" s="39"/>
      <c r="BC921" s="39" t="str">
        <f t="shared" si="175"/>
        <v>BMRLED-750-80-30-FL-4'-W-UNV-DP-1-TG9</v>
      </c>
      <c r="BD921" s="39">
        <f t="shared" si="176"/>
        <v>0</v>
      </c>
      <c r="BE921" s="39" t="b">
        <f>_xlfn.IFNA(VLOOKUP(Table2[[#This Row],[Job-no]],Table4[],9,FALSE),TRUE)</f>
        <v>1</v>
      </c>
      <c r="BF921" t="str">
        <f>VLOOKUP(AR921,Table1[],3,0)</f>
        <v>B3LED</v>
      </c>
      <c r="BG921" s="39" t="b">
        <f>_xlfn.IFNA(VLOOKUP(Table2[[#This Row],[Job-no]],Table4[],14,FALSE),TRUE)</f>
        <v>0</v>
      </c>
      <c r="BH921" s="39" t="str">
        <f>_xlfn.IFNA(VLOOKUP(Table2[[#This Row],[Job-no]],Table4[],11,FALSE),"Done")</f>
        <v/>
      </c>
      <c r="BI921" s="39">
        <f>IF(Table2[[#This Row],[Pattern]]="Pattern",VLOOKUP(Table2[[#This Row],[Product Code]],'Routing data'!$A$2:$W$470,13,FALSE),VLOOKUP(Table2[[#This Row],[Product Code]],'Routing data'!$A$2:$W$470,3,FALSE))</f>
        <v>0</v>
      </c>
      <c r="BJ921" s="39">
        <f>IF(Table2[[#This Row],[Pattern]]="Pattern",VLOOKUP(Table2[[#This Row],[Product Code]],'Routing data'!$A$2:$W$470,14,FALSE),VLOOKUP(Table2[[#This Row],[Product Code]],'Routing data'!$A$2:$W$470,4,FALSE))</f>
        <v>3</v>
      </c>
      <c r="BK921" s="39">
        <f>VLOOKUP(Table2[[#This Row],[Product Code]],'Routing data'!A$4:W$524,16,FALSE)</f>
        <v>0</v>
      </c>
      <c r="BL921" s="42" t="str">
        <f>IF(Table2[[#This Row],[Milling Required]]=0,"x",IF(AT921="Pattern",B921-10,B921-4))</f>
        <v>x</v>
      </c>
      <c r="BM921" s="42">
        <f>IF(Table2[[#This Row],[Punching Required]]=0,"x",IF(AT921="Pattern",B921-8,B921-2))</f>
        <v>43478</v>
      </c>
      <c r="BN921" s="42">
        <f t="shared" si="177"/>
        <v>43477</v>
      </c>
      <c r="BO921" s="39" t="str">
        <f>IF(Table2[[#This Row],[Milling]]="x","x",Table2[[#This Row],[Total Sections]]*2)</f>
        <v>x</v>
      </c>
      <c r="BP921" s="39">
        <f>IF(Table2[[#This Row],[Punching]]="x","x",Table2[Total Sections]*2)</f>
        <v>10</v>
      </c>
      <c r="BQ921" s="39">
        <f>IF(Table2[[#This Row],[Pattern]]="Pattern",Table2[Total Sections]*3,Table2[Total Sections]*1.5)</f>
        <v>7.5</v>
      </c>
      <c r="BR921" s="42"/>
      <c r="BS921" s="42">
        <f t="shared" ca="1" si="183"/>
        <v>43469</v>
      </c>
      <c r="BT921" s="42"/>
      <c r="BU921" s="39"/>
      <c r="BV921" s="39" t="str">
        <f>_xlfn.IFNA(VLOOKUP(Table2[[#This Row],[Job-no]],Table4[],16,FALSE),"Ready")</f>
        <v/>
      </c>
      <c r="BW921" s="39" t="str">
        <f>_xlfn.IFNA(VLOOKUP(Table2[[#This Row],[Job-no]],Table4[],21,FALSE),"Ready")</f>
        <v/>
      </c>
      <c r="BX921" s="39" t="b">
        <f>_xlfn.IFNA(VLOOKUP(Table2[[#This Row],[Job-no]],Table4[],10,FALSE),TRUE)</f>
        <v>0</v>
      </c>
      <c r="BY921" s="39" t="str">
        <f>_xlfn.IFNA(VLOOKUP(Table2[[#This Row],[Job-no]],Table4[],22,FALSE),"Ready")</f>
        <v/>
      </c>
      <c r="BZ921" s="120">
        <f t="shared" si="178"/>
        <v>43480</v>
      </c>
      <c r="CA921" s="120" t="str">
        <f ca="1">IF(OR(Table2[[#This Row],[Saw Date]]=TODAY(),Table2[[#This Row],[Saw Date]]=TODAY()+1), Table2[[#This Row],[Saw Date]],IF(Table2[[#This Row],[Extrusion cut double saw]],"Done",""))</f>
        <v/>
      </c>
      <c r="CB921" s="120" t="str">
        <f ca="1">IF(OR(Table2[[#This Row],[Lens Date]]=TODAY(),Table2[[#This Row],[Lens Date]]=TODAY()+1), Table2[[#This Row],[Lens Date]],IF(Table2[[#This Row],[MSLens]]="Done","Done",""))</f>
        <v/>
      </c>
      <c r="CC921" s="120" t="str">
        <f ca="1">IF(OR(Table2[[#This Row],[Milling Date]]=TODAY(),Table2[[#This Row],[Milling Date]]=TODAY()+1), Table2[[#This Row],[Milling Date]],IF(Table2[[#This Row],[CNC Holes]]="Ready","Done",""))</f>
        <v/>
      </c>
      <c r="CD921" s="120" t="str">
        <f ca="1">IF(OR(Table2[[#This Row],[Welding Date]]=TODAY(),Table2[[#This Row],[Welding Date]]=TODAY()+1), Table2[[#This Row],[Welding Date]],IF(Table2[[#This Row],[Welding Corners]]="Ready","Done",""))</f>
        <v/>
      </c>
      <c r="CE921" s="120" t="str">
        <f ca="1">IF(OR(Table2[[#This Row],[Puching Date]]=TODAY(),Table2[[#This Row],[Puching Date]]=TODAY()+1), Table2[[#This Row],[Puching Date]],IF(Table2[[#This Row],[Punch Holes]]="Ready","Done",""))</f>
        <v/>
      </c>
      <c r="CF921" s="120" t="str">
        <f ca="1">IF(OR(Table2[[#This Row],[Housing Date2]]=TODAY(),Table2[[#This Row],[Housing Date2]]=TODAY()+1),Table2[[#This Row],[Housing Date2]],IF(Table2[[#This Row],[Body Assembly]],"Done",""))</f>
        <v/>
      </c>
      <c r="CG921" s="120" t="str">
        <f>_xlfn.IFNA(VLOOKUP(Table2[[#This Row],[Job-no]],Table4[],7,FALSE),"Done")</f>
        <v>Machine Shop Started</v>
      </c>
    </row>
    <row r="922" spans="1:85" x14ac:dyDescent="0.25">
      <c r="A922" t="str">
        <f>_xlfn.CONCAT(Table2[[#This Row],[Order]],"-",Table2[[#This Row],[Line]])</f>
        <v>74756-4</v>
      </c>
      <c r="B922" s="1">
        <v>43480</v>
      </c>
      <c r="C922" s="10">
        <v>74756</v>
      </c>
      <c r="D922" s="7" t="s">
        <v>1009</v>
      </c>
      <c r="E922" s="10">
        <v>4</v>
      </c>
      <c r="F922" s="10">
        <v>1</v>
      </c>
      <c r="G922" s="7" t="s">
        <v>165</v>
      </c>
      <c r="H922" s="10">
        <v>3</v>
      </c>
      <c r="I922" s="43" t="b">
        <v>1</v>
      </c>
      <c r="J922" s="43" t="b">
        <v>0</v>
      </c>
      <c r="K922" t="s">
        <v>114</v>
      </c>
      <c r="L922" s="43" t="b">
        <v>0</v>
      </c>
      <c r="M922" s="43" t="b">
        <v>0</v>
      </c>
      <c r="N922" s="43" t="b">
        <v>0</v>
      </c>
      <c r="O922" t="s">
        <v>114</v>
      </c>
      <c r="P922" t="s">
        <v>114</v>
      </c>
      <c r="Q922" t="s">
        <v>114</v>
      </c>
      <c r="R922" t="s">
        <v>114</v>
      </c>
      <c r="S922" t="s">
        <v>114</v>
      </c>
      <c r="T922" t="s">
        <v>114</v>
      </c>
      <c r="U922" t="s">
        <v>114</v>
      </c>
      <c r="V922" t="s">
        <v>114</v>
      </c>
      <c r="W922" s="5">
        <v>43475</v>
      </c>
      <c r="X922" s="7" t="s">
        <v>114</v>
      </c>
      <c r="Y922" s="7"/>
      <c r="Z922" s="7" t="s">
        <v>76</v>
      </c>
      <c r="AA922" s="7" t="s">
        <v>114</v>
      </c>
      <c r="AB922" s="7" t="s">
        <v>74</v>
      </c>
      <c r="AC922" s="10">
        <v>7</v>
      </c>
      <c r="AD922" s="3" t="s">
        <v>5967</v>
      </c>
      <c r="AE922" s="4" t="s">
        <v>5968</v>
      </c>
      <c r="AF922" s="7"/>
      <c r="AG922" s="7" t="s">
        <v>114</v>
      </c>
      <c r="AH922" s="10">
        <v>3</v>
      </c>
      <c r="AI922" s="3" t="s">
        <v>74</v>
      </c>
      <c r="AJ922" t="s">
        <v>114</v>
      </c>
      <c r="AK922" t="s">
        <v>114</v>
      </c>
      <c r="AL922" s="43" t="b">
        <v>0</v>
      </c>
      <c r="AM922" s="3"/>
      <c r="AN922" s="3"/>
      <c r="AO922" s="43" t="b">
        <v>0</v>
      </c>
      <c r="AP922" s="3" t="b">
        <v>0</v>
      </c>
      <c r="AQ922" s="3">
        <f>VLOOKUP(Table2[[#This Row],[Job-no]],Table3[],26,FALSE)</f>
        <v>1700.91</v>
      </c>
      <c r="AR922" t="str">
        <f t="shared" si="174"/>
        <v>BMRLED</v>
      </c>
      <c r="AS922" t="str">
        <f>VLOOKUP(AR922,Table1[],4,0)</f>
        <v>recessed</v>
      </c>
      <c r="AT922">
        <f>IF(BD922&gt;0,"Pattern",VLOOKUP(AR922,Table1[],5,0))</f>
        <v>0</v>
      </c>
      <c r="AU922" s="34">
        <f>IF(AT922="Pattern",WORKDAY(Table2[[#This Row],[Scheduled Ship Date]],-10),WORKDAY(Table2[[#This Row],[Scheduled Ship Date]],-4))</f>
        <v>43474</v>
      </c>
      <c r="AV922">
        <f>IF(Table2[[#This Row],[Extrusion cut double saw]]=TRUE,IF(O922="ToDo",IF(AT922="Pattern",Table2[[#This Row],[Total Sections]]*0.4,Table2[[#This Row],[Total Sections]]*0.12),0),IF(AT922="Pattern",Table2[[#This Row],[Total Sections]]*4,Table2[[#This Row],[Total Sections]]*1.2))</f>
        <v>3.5999999999999996</v>
      </c>
      <c r="AW922" s="42">
        <f t="shared" ca="1" si="181"/>
        <v>43470</v>
      </c>
      <c r="AX922" s="42">
        <f>IF(AT922="Pattern",Table2[[#This Row],[Scheduled Ship Date]]-2,Table2[[#This Row],[Scheduled Ship Date]]-3)</f>
        <v>43477</v>
      </c>
      <c r="AY922">
        <f>IF(Table2[[#This Row],[Pattern]]="Pattern",Table2[[#This Row],[Total Sections]]*4.82,Table2[[#This Row],[Total Sections]]*0.5)</f>
        <v>1.5</v>
      </c>
      <c r="AZ922" s="42">
        <f t="shared" ca="1" si="182"/>
        <v>43469</v>
      </c>
      <c r="BA922" s="39">
        <f>((Table2[Total Sections]/Table2[Open Qty])-1)*Table2[Open Qty]*12.96</f>
        <v>0</v>
      </c>
      <c r="BB922" s="39"/>
      <c r="BC922" s="39" t="str">
        <f t="shared" si="175"/>
        <v>BMRLED-750-80-30-FL-4'-W-UNV-DP-1-TG9-B1(BSL310LP)</v>
      </c>
      <c r="BD922" s="39">
        <f t="shared" si="176"/>
        <v>0</v>
      </c>
      <c r="BE922" s="39" t="b">
        <f>_xlfn.IFNA(VLOOKUP(Table2[[#This Row],[Job-no]],Table4[],9,FALSE),TRUE)</f>
        <v>1</v>
      </c>
      <c r="BF922" t="str">
        <f>VLOOKUP(AR922,Table1[],3,0)</f>
        <v>B3LED</v>
      </c>
      <c r="BG922" s="39" t="b">
        <f>_xlfn.IFNA(VLOOKUP(Table2[[#This Row],[Job-no]],Table4[],14,FALSE),TRUE)</f>
        <v>0</v>
      </c>
      <c r="BH922" s="39" t="str">
        <f>_xlfn.IFNA(VLOOKUP(Table2[[#This Row],[Job-no]],Table4[],11,FALSE),"Done")</f>
        <v/>
      </c>
      <c r="BI922" s="39">
        <f>IF(Table2[[#This Row],[Pattern]]="Pattern",VLOOKUP(Table2[[#This Row],[Product Code]],'Routing data'!$A$2:$W$470,13,FALSE),VLOOKUP(Table2[[#This Row],[Product Code]],'Routing data'!$A$2:$W$470,3,FALSE))</f>
        <v>0</v>
      </c>
      <c r="BJ922" s="39">
        <f>IF(Table2[[#This Row],[Pattern]]="Pattern",VLOOKUP(Table2[[#This Row],[Product Code]],'Routing data'!$A$2:$W$470,14,FALSE),VLOOKUP(Table2[[#This Row],[Product Code]],'Routing data'!$A$2:$W$470,4,FALSE))</f>
        <v>3</v>
      </c>
      <c r="BK922" s="39">
        <f>VLOOKUP(Table2[[#This Row],[Product Code]],'Routing data'!A$4:W$524,16,FALSE)</f>
        <v>0</v>
      </c>
      <c r="BL922" s="42" t="str">
        <f>IF(Table2[[#This Row],[Milling Required]]=0,"x",IF(AT922="Pattern",B922-10,B922-4))</f>
        <v>x</v>
      </c>
      <c r="BM922" s="42">
        <f>IF(Table2[[#This Row],[Punching Required]]=0,"x",IF(AT922="Pattern",B922-8,B922-2))</f>
        <v>43478</v>
      </c>
      <c r="BN922" s="42">
        <f t="shared" si="177"/>
        <v>43477</v>
      </c>
      <c r="BO922" s="39" t="str">
        <f>IF(Table2[[#This Row],[Milling]]="x","x",Table2[[#This Row],[Total Sections]]*2)</f>
        <v>x</v>
      </c>
      <c r="BP922" s="39">
        <f>IF(Table2[[#This Row],[Punching]]="x","x",Table2[Total Sections]*2)</f>
        <v>6</v>
      </c>
      <c r="BQ922" s="39">
        <f>IF(Table2[[#This Row],[Pattern]]="Pattern",Table2[Total Sections]*3,Table2[Total Sections]*1.5)</f>
        <v>4.5</v>
      </c>
      <c r="BR922" s="42"/>
      <c r="BS922" s="42">
        <f t="shared" ca="1" si="183"/>
        <v>43469</v>
      </c>
      <c r="BT922" s="42"/>
      <c r="BU922" s="39"/>
      <c r="BV922" s="39" t="str">
        <f>_xlfn.IFNA(VLOOKUP(Table2[[#This Row],[Job-no]],Table4[],16,FALSE),"Ready")</f>
        <v/>
      </c>
      <c r="BW922" s="39" t="str">
        <f>_xlfn.IFNA(VLOOKUP(Table2[[#This Row],[Job-no]],Table4[],21,FALSE),"Ready")</f>
        <v/>
      </c>
      <c r="BX922" s="39" t="b">
        <f>_xlfn.IFNA(VLOOKUP(Table2[[#This Row],[Job-no]],Table4[],10,FALSE),TRUE)</f>
        <v>0</v>
      </c>
      <c r="BY922" s="39" t="str">
        <f>_xlfn.IFNA(VLOOKUP(Table2[[#This Row],[Job-no]],Table4[],22,FALSE),"Ready")</f>
        <v/>
      </c>
      <c r="BZ922" s="120">
        <f t="shared" si="178"/>
        <v>43480</v>
      </c>
      <c r="CA922" s="120" t="str">
        <f ca="1">IF(OR(Table2[[#This Row],[Saw Date]]=TODAY(),Table2[[#This Row],[Saw Date]]=TODAY()+1), Table2[[#This Row],[Saw Date]],IF(Table2[[#This Row],[Extrusion cut double saw]],"Done",""))</f>
        <v/>
      </c>
      <c r="CB922" s="120" t="str">
        <f ca="1">IF(OR(Table2[[#This Row],[Lens Date]]=TODAY(),Table2[[#This Row],[Lens Date]]=TODAY()+1), Table2[[#This Row],[Lens Date]],IF(Table2[[#This Row],[MSLens]]="Done","Done",""))</f>
        <v/>
      </c>
      <c r="CC922" s="120" t="str">
        <f ca="1">IF(OR(Table2[[#This Row],[Milling Date]]=TODAY(),Table2[[#This Row],[Milling Date]]=TODAY()+1), Table2[[#This Row],[Milling Date]],IF(Table2[[#This Row],[CNC Holes]]="Ready","Done",""))</f>
        <v/>
      </c>
      <c r="CD922" s="120" t="str">
        <f ca="1">IF(OR(Table2[[#This Row],[Welding Date]]=TODAY(),Table2[[#This Row],[Welding Date]]=TODAY()+1), Table2[[#This Row],[Welding Date]],IF(Table2[[#This Row],[Welding Corners]]="Ready","Done",""))</f>
        <v/>
      </c>
      <c r="CE922" s="120" t="str">
        <f ca="1">IF(OR(Table2[[#This Row],[Puching Date]]=TODAY(),Table2[[#This Row],[Puching Date]]=TODAY()+1), Table2[[#This Row],[Puching Date]],IF(Table2[[#This Row],[Punch Holes]]="Ready","Done",""))</f>
        <v/>
      </c>
      <c r="CF922" s="120" t="str">
        <f ca="1">IF(OR(Table2[[#This Row],[Housing Date2]]=TODAY(),Table2[[#This Row],[Housing Date2]]=TODAY()+1),Table2[[#This Row],[Housing Date2]],IF(Table2[[#This Row],[Body Assembly]],"Done",""))</f>
        <v/>
      </c>
      <c r="CG922" s="120" t="str">
        <f>_xlfn.IFNA(VLOOKUP(Table2[[#This Row],[Job-no]],Table4[],7,FALSE),"Done")</f>
        <v>Machine Shop Started</v>
      </c>
    </row>
    <row r="923" spans="1:85" x14ac:dyDescent="0.25">
      <c r="A923" t="str">
        <f>_xlfn.CONCAT(Table2[[#This Row],[Order]],"-",Table2[[#This Row],[Line]])</f>
        <v>74756-5</v>
      </c>
      <c r="B923" s="1">
        <v>43480</v>
      </c>
      <c r="C923" s="10">
        <v>74756</v>
      </c>
      <c r="D923" s="7" t="s">
        <v>1010</v>
      </c>
      <c r="E923" s="10">
        <v>5</v>
      </c>
      <c r="F923" s="10">
        <v>1</v>
      </c>
      <c r="G923" s="7" t="s">
        <v>165</v>
      </c>
      <c r="H923" s="10">
        <v>6</v>
      </c>
      <c r="I923" s="43" t="b">
        <v>1</v>
      </c>
      <c r="J923" s="43" t="b">
        <v>0</v>
      </c>
      <c r="K923" t="s">
        <v>114</v>
      </c>
      <c r="L923" s="43" t="b">
        <v>0</v>
      </c>
      <c r="M923" s="43" t="b">
        <v>0</v>
      </c>
      <c r="N923" s="43" t="b">
        <v>0</v>
      </c>
      <c r="O923" t="s">
        <v>114</v>
      </c>
      <c r="P923" t="s">
        <v>114</v>
      </c>
      <c r="Q923" t="s">
        <v>114</v>
      </c>
      <c r="R923" t="s">
        <v>114</v>
      </c>
      <c r="S923" t="s">
        <v>114</v>
      </c>
      <c r="T923" t="s">
        <v>114</v>
      </c>
      <c r="U923" t="s">
        <v>114</v>
      </c>
      <c r="V923" t="s">
        <v>114</v>
      </c>
      <c r="W923" s="5">
        <v>43475</v>
      </c>
      <c r="X923" s="7" t="s">
        <v>114</v>
      </c>
      <c r="Y923" s="7"/>
      <c r="Z923" s="7" t="s">
        <v>1063</v>
      </c>
      <c r="AA923" s="7" t="s">
        <v>114</v>
      </c>
      <c r="AB923" s="7" t="s">
        <v>74</v>
      </c>
      <c r="AC923" s="10">
        <v>7</v>
      </c>
      <c r="AD923" s="3" t="s">
        <v>5967</v>
      </c>
      <c r="AE923" s="4" t="s">
        <v>5968</v>
      </c>
      <c r="AF923" s="7"/>
      <c r="AG923" s="7" t="s">
        <v>114</v>
      </c>
      <c r="AH923" s="10">
        <v>6</v>
      </c>
      <c r="AI923" s="3" t="s">
        <v>74</v>
      </c>
      <c r="AJ923" t="s">
        <v>114</v>
      </c>
      <c r="AK923" t="s">
        <v>114</v>
      </c>
      <c r="AL923" s="43" t="b">
        <v>0</v>
      </c>
      <c r="AM923" s="3"/>
      <c r="AN923" s="3"/>
      <c r="AO923" s="43" t="b">
        <v>0</v>
      </c>
      <c r="AP923" s="3" t="b">
        <v>0</v>
      </c>
      <c r="AQ923" s="3">
        <f>VLOOKUP(Table2[[#This Row],[Job-no]],Table3[],26,FALSE)</f>
        <v>4082.16</v>
      </c>
      <c r="AR923" t="str">
        <f t="shared" si="174"/>
        <v>BMRLED</v>
      </c>
      <c r="AS923" t="str">
        <f>VLOOKUP(AR923,Table1[],4,0)</f>
        <v>recessed</v>
      </c>
      <c r="AT923">
        <f>IF(BD923&gt;0,"Pattern",VLOOKUP(AR923,Table1[],5,0))</f>
        <v>0</v>
      </c>
      <c r="AU923" s="34">
        <f>IF(AT923="Pattern",WORKDAY(Table2[[#This Row],[Scheduled Ship Date]],-10),WORKDAY(Table2[[#This Row],[Scheduled Ship Date]],-4))</f>
        <v>43474</v>
      </c>
      <c r="AV923">
        <f>IF(Table2[[#This Row],[Extrusion cut double saw]]=TRUE,IF(O923="ToDo",IF(AT923="Pattern",Table2[[#This Row],[Total Sections]]*0.4,Table2[[#This Row],[Total Sections]]*0.12),0),IF(AT923="Pattern",Table2[[#This Row],[Total Sections]]*4,Table2[[#This Row],[Total Sections]]*1.2))</f>
        <v>7.1999999999999993</v>
      </c>
      <c r="AW923" s="42">
        <f t="shared" ca="1" si="181"/>
        <v>43470</v>
      </c>
      <c r="AX923" s="42">
        <f>IF(AT923="Pattern",Table2[[#This Row],[Scheduled Ship Date]]-2,Table2[[#This Row],[Scheduled Ship Date]]-3)</f>
        <v>43477</v>
      </c>
      <c r="AY923">
        <f>IF(Table2[[#This Row],[Pattern]]="Pattern",Table2[[#This Row],[Total Sections]]*4.82,Table2[[#This Row],[Total Sections]]*0.5)</f>
        <v>3</v>
      </c>
      <c r="AZ923" s="42">
        <f t="shared" ca="1" si="182"/>
        <v>43469</v>
      </c>
      <c r="BA923" s="39">
        <f>((Table2[Total Sections]/Table2[Open Qty])-1)*Table2[Open Qty]*12.96</f>
        <v>0</v>
      </c>
      <c r="BB923" s="42"/>
      <c r="BC923" s="39" t="str">
        <f t="shared" si="175"/>
        <v>BMRLED-750-80-30-FL-6'-W-UNV-DP-1-TG9</v>
      </c>
      <c r="BD923" s="39">
        <f t="shared" si="176"/>
        <v>0</v>
      </c>
      <c r="BE923" s="39" t="b">
        <f>_xlfn.IFNA(VLOOKUP(Table2[[#This Row],[Job-no]],Table4[],9,FALSE),TRUE)</f>
        <v>1</v>
      </c>
      <c r="BF923" t="str">
        <f>VLOOKUP(AR923,Table1[],3,0)</f>
        <v>B3LED</v>
      </c>
      <c r="BG923" s="39" t="b">
        <f>_xlfn.IFNA(VLOOKUP(Table2[[#This Row],[Job-no]],Table4[],14,FALSE),TRUE)</f>
        <v>0</v>
      </c>
      <c r="BH923" s="39" t="str">
        <f>_xlfn.IFNA(VLOOKUP(Table2[[#This Row],[Job-no]],Table4[],11,FALSE),"Done")</f>
        <v/>
      </c>
      <c r="BI923" s="39">
        <f>IF(Table2[[#This Row],[Pattern]]="Pattern",VLOOKUP(Table2[[#This Row],[Product Code]],'Routing data'!$A$2:$W$470,13,FALSE),VLOOKUP(Table2[[#This Row],[Product Code]],'Routing data'!$A$2:$W$470,3,FALSE))</f>
        <v>0</v>
      </c>
      <c r="BJ923" s="39">
        <f>IF(Table2[[#This Row],[Pattern]]="Pattern",VLOOKUP(Table2[[#This Row],[Product Code]],'Routing data'!$A$2:$W$470,14,FALSE),VLOOKUP(Table2[[#This Row],[Product Code]],'Routing data'!$A$2:$W$470,4,FALSE))</f>
        <v>3</v>
      </c>
      <c r="BK923" s="39">
        <f>VLOOKUP(Table2[[#This Row],[Product Code]],'Routing data'!A$4:W$524,16,FALSE)</f>
        <v>0</v>
      </c>
      <c r="BL923" s="42" t="str">
        <f>IF(Table2[[#This Row],[Milling Required]]=0,"x",IF(AT923="Pattern",B923-10,B923-4))</f>
        <v>x</v>
      </c>
      <c r="BM923" s="42">
        <f>IF(Table2[[#This Row],[Punching Required]]=0,"x",IF(AT923="Pattern",B923-8,B923-2))</f>
        <v>43478</v>
      </c>
      <c r="BN923" s="42">
        <f t="shared" si="177"/>
        <v>43477</v>
      </c>
      <c r="BO923" s="39" t="str">
        <f>IF(Table2[[#This Row],[Milling]]="x","x",Table2[[#This Row],[Total Sections]]*2)</f>
        <v>x</v>
      </c>
      <c r="BP923" s="39">
        <f>IF(Table2[[#This Row],[Punching]]="x","x",Table2[Total Sections]*2)</f>
        <v>12</v>
      </c>
      <c r="BQ923" s="39">
        <f>IF(Table2[[#This Row],[Pattern]]="Pattern",Table2[Total Sections]*3,Table2[Total Sections]*1.5)</f>
        <v>9</v>
      </c>
      <c r="BR923" s="42"/>
      <c r="BS923" s="42">
        <f t="shared" ca="1" si="183"/>
        <v>43469</v>
      </c>
      <c r="BT923" s="42"/>
      <c r="BU923" s="39"/>
      <c r="BV923" s="39" t="str">
        <f>_xlfn.IFNA(VLOOKUP(Table2[[#This Row],[Job-no]],Table4[],16,FALSE),"Ready")</f>
        <v/>
      </c>
      <c r="BW923" s="39" t="str">
        <f>_xlfn.IFNA(VLOOKUP(Table2[[#This Row],[Job-no]],Table4[],21,FALSE),"Ready")</f>
        <v/>
      </c>
      <c r="BX923" s="39" t="b">
        <f>_xlfn.IFNA(VLOOKUP(Table2[[#This Row],[Job-no]],Table4[],10,FALSE),TRUE)</f>
        <v>0</v>
      </c>
      <c r="BY923" s="39" t="str">
        <f>_xlfn.IFNA(VLOOKUP(Table2[[#This Row],[Job-no]],Table4[],22,FALSE),"Ready")</f>
        <v/>
      </c>
      <c r="BZ923" s="120">
        <f t="shared" si="178"/>
        <v>43480</v>
      </c>
      <c r="CA923" s="120" t="str">
        <f ca="1">IF(OR(Table2[[#This Row],[Saw Date]]=TODAY(),Table2[[#This Row],[Saw Date]]=TODAY()+1), Table2[[#This Row],[Saw Date]],IF(Table2[[#This Row],[Extrusion cut double saw]],"Done",""))</f>
        <v/>
      </c>
      <c r="CB923" s="120" t="str">
        <f ca="1">IF(OR(Table2[[#This Row],[Lens Date]]=TODAY(),Table2[[#This Row],[Lens Date]]=TODAY()+1), Table2[[#This Row],[Lens Date]],IF(Table2[[#This Row],[MSLens]]="Done","Done",""))</f>
        <v/>
      </c>
      <c r="CC923" s="120" t="str">
        <f ca="1">IF(OR(Table2[[#This Row],[Milling Date]]=TODAY(),Table2[[#This Row],[Milling Date]]=TODAY()+1), Table2[[#This Row],[Milling Date]],IF(Table2[[#This Row],[CNC Holes]]="Ready","Done",""))</f>
        <v/>
      </c>
      <c r="CD923" s="120" t="str">
        <f ca="1">IF(OR(Table2[[#This Row],[Welding Date]]=TODAY(),Table2[[#This Row],[Welding Date]]=TODAY()+1), Table2[[#This Row],[Welding Date]],IF(Table2[[#This Row],[Welding Corners]]="Ready","Done",""))</f>
        <v/>
      </c>
      <c r="CE923" s="120" t="str">
        <f ca="1">IF(OR(Table2[[#This Row],[Puching Date]]=TODAY(),Table2[[#This Row],[Puching Date]]=TODAY()+1), Table2[[#This Row],[Puching Date]],IF(Table2[[#This Row],[Punch Holes]]="Ready","Done",""))</f>
        <v/>
      </c>
      <c r="CF923" s="120" t="str">
        <f ca="1">IF(OR(Table2[[#This Row],[Housing Date2]]=TODAY(),Table2[[#This Row],[Housing Date2]]=TODAY()+1),Table2[[#This Row],[Housing Date2]],IF(Table2[[#This Row],[Body Assembly]],"Done",""))</f>
        <v/>
      </c>
      <c r="CG923" s="120" t="str">
        <f>_xlfn.IFNA(VLOOKUP(Table2[[#This Row],[Job-no]],Table4[],7,FALSE),"Done")</f>
        <v>Machine Shop Started</v>
      </c>
    </row>
    <row r="924" spans="1:85" x14ac:dyDescent="0.25">
      <c r="A924" t="str">
        <f>_xlfn.CONCAT(Table2[[#This Row],[Order]],"-",Table2[[#This Row],[Line]])</f>
        <v>74756-6</v>
      </c>
      <c r="B924" s="1">
        <v>43480</v>
      </c>
      <c r="C924" s="10">
        <v>74756</v>
      </c>
      <c r="D924" s="7" t="s">
        <v>1012</v>
      </c>
      <c r="E924" s="10">
        <v>6</v>
      </c>
      <c r="F924" s="10">
        <v>1</v>
      </c>
      <c r="G924" s="7" t="s">
        <v>165</v>
      </c>
      <c r="H924" s="10">
        <v>8</v>
      </c>
      <c r="I924" s="43" t="b">
        <v>1</v>
      </c>
      <c r="J924" s="43" t="b">
        <v>0</v>
      </c>
      <c r="K924" t="s">
        <v>114</v>
      </c>
      <c r="L924" s="43" t="b">
        <v>0</v>
      </c>
      <c r="M924" s="43" t="b">
        <v>0</v>
      </c>
      <c r="N924" s="43" t="b">
        <v>0</v>
      </c>
      <c r="O924" t="s">
        <v>114</v>
      </c>
      <c r="P924" t="s">
        <v>114</v>
      </c>
      <c r="Q924" t="s">
        <v>114</v>
      </c>
      <c r="R924" t="s">
        <v>114</v>
      </c>
      <c r="S924" t="s">
        <v>114</v>
      </c>
      <c r="T924" t="s">
        <v>114</v>
      </c>
      <c r="U924" t="s">
        <v>114</v>
      </c>
      <c r="V924" t="s">
        <v>114</v>
      </c>
      <c r="W924" s="5">
        <v>43475</v>
      </c>
      <c r="X924" s="7" t="s">
        <v>114</v>
      </c>
      <c r="Y924" s="7"/>
      <c r="Z924" s="7" t="s">
        <v>1063</v>
      </c>
      <c r="AA924" s="7" t="s">
        <v>114</v>
      </c>
      <c r="AB924" s="7" t="s">
        <v>74</v>
      </c>
      <c r="AC924" s="10">
        <v>7</v>
      </c>
      <c r="AD924" s="3" t="s">
        <v>5967</v>
      </c>
      <c r="AE924" s="4" t="s">
        <v>5968</v>
      </c>
      <c r="AF924" s="7"/>
      <c r="AG924" s="7" t="s">
        <v>114</v>
      </c>
      <c r="AH924" s="10">
        <v>8</v>
      </c>
      <c r="AI924" s="3" t="s">
        <v>74</v>
      </c>
      <c r="AJ924" t="s">
        <v>114</v>
      </c>
      <c r="AK924" t="s">
        <v>114</v>
      </c>
      <c r="AL924" s="43" t="b">
        <v>0</v>
      </c>
      <c r="AM924" s="3"/>
      <c r="AN924" s="3"/>
      <c r="AO924" s="43" t="b">
        <v>0</v>
      </c>
      <c r="AP924" s="3" t="b">
        <v>0</v>
      </c>
      <c r="AQ924" s="3">
        <f>VLOOKUP(Table2[[#This Row],[Job-no]],Table3[],26,FALSE)</f>
        <v>6350</v>
      </c>
      <c r="AR924" t="str">
        <f t="shared" si="174"/>
        <v>BMRLED</v>
      </c>
      <c r="AS924" t="str">
        <f>VLOOKUP(AR924,Table1[],4,0)</f>
        <v>recessed</v>
      </c>
      <c r="AT924">
        <f>IF(BD924&gt;0,"Pattern",VLOOKUP(AR924,Table1[],5,0))</f>
        <v>0</v>
      </c>
      <c r="AU924" s="34">
        <f>IF(AT924="Pattern",WORKDAY(Table2[[#This Row],[Scheduled Ship Date]],-10),WORKDAY(Table2[[#This Row],[Scheduled Ship Date]],-4))</f>
        <v>43474</v>
      </c>
      <c r="AV924">
        <f>IF(Table2[[#This Row],[Extrusion cut double saw]]=TRUE,IF(O924="ToDo",IF(AT924="Pattern",Table2[[#This Row],[Total Sections]]*0.4,Table2[[#This Row],[Total Sections]]*0.12),0),IF(AT924="Pattern",Table2[[#This Row],[Total Sections]]*4,Table2[[#This Row],[Total Sections]]*1.2))</f>
        <v>9.6</v>
      </c>
      <c r="AW924" s="42">
        <f t="shared" ca="1" si="181"/>
        <v>43470</v>
      </c>
      <c r="AX924" s="42">
        <f>IF(AT924="Pattern",Table2[[#This Row],[Scheduled Ship Date]]-2,Table2[[#This Row],[Scheduled Ship Date]]-3)</f>
        <v>43477</v>
      </c>
      <c r="AY924">
        <f>IF(Table2[[#This Row],[Pattern]]="Pattern",Table2[[#This Row],[Total Sections]]*4.82,Table2[[#This Row],[Total Sections]]*0.5)</f>
        <v>4</v>
      </c>
      <c r="AZ924" s="42">
        <f t="shared" ca="1" si="182"/>
        <v>43469</v>
      </c>
      <c r="BA924" s="39">
        <f>((Table2[Total Sections]/Table2[Open Qty])-1)*Table2[Open Qty]*12.96</f>
        <v>0</v>
      </c>
      <c r="BB924" s="42"/>
      <c r="BC924" s="39" t="str">
        <f t="shared" si="175"/>
        <v>BMRLED-750-80-30-FL-6'-W-UNV-DP-1+E(1)-TG9-B1(BSL310LP)</v>
      </c>
      <c r="BD924" s="39">
        <f t="shared" si="176"/>
        <v>0</v>
      </c>
      <c r="BE924" s="39" t="b">
        <f>_xlfn.IFNA(VLOOKUP(Table2[[#This Row],[Job-no]],Table4[],9,FALSE),TRUE)</f>
        <v>1</v>
      </c>
      <c r="BF924" t="str">
        <f>VLOOKUP(AR924,Table1[],3,0)</f>
        <v>B3LED</v>
      </c>
      <c r="BG924" s="39" t="b">
        <f>_xlfn.IFNA(VLOOKUP(Table2[[#This Row],[Job-no]],Table4[],14,FALSE),TRUE)</f>
        <v>0</v>
      </c>
      <c r="BH924" s="39" t="str">
        <f>_xlfn.IFNA(VLOOKUP(Table2[[#This Row],[Job-no]],Table4[],11,FALSE),"Done")</f>
        <v/>
      </c>
      <c r="BI924" s="39">
        <f>IF(Table2[[#This Row],[Pattern]]="Pattern",VLOOKUP(Table2[[#This Row],[Product Code]],'Routing data'!$A$2:$W$470,13,FALSE),VLOOKUP(Table2[[#This Row],[Product Code]],'Routing data'!$A$2:$W$470,3,FALSE))</f>
        <v>0</v>
      </c>
      <c r="BJ924" s="39">
        <f>IF(Table2[[#This Row],[Pattern]]="Pattern",VLOOKUP(Table2[[#This Row],[Product Code]],'Routing data'!$A$2:$W$470,14,FALSE),VLOOKUP(Table2[[#This Row],[Product Code]],'Routing data'!$A$2:$W$470,4,FALSE))</f>
        <v>3</v>
      </c>
      <c r="BK924" s="39">
        <f>VLOOKUP(Table2[[#This Row],[Product Code]],'Routing data'!A$4:W$524,16,FALSE)</f>
        <v>0</v>
      </c>
      <c r="BL924" s="42" t="str">
        <f>IF(Table2[[#This Row],[Milling Required]]=0,"x",IF(AT924="Pattern",B924-10,B924-4))</f>
        <v>x</v>
      </c>
      <c r="BM924" s="42">
        <f>IF(Table2[[#This Row],[Punching Required]]=0,"x",IF(AT924="Pattern",B924-8,B924-2))</f>
        <v>43478</v>
      </c>
      <c r="BN924" s="42">
        <f t="shared" si="177"/>
        <v>43477</v>
      </c>
      <c r="BO924" s="39" t="str">
        <f>IF(Table2[[#This Row],[Milling]]="x","x",Table2[[#This Row],[Total Sections]]*2)</f>
        <v>x</v>
      </c>
      <c r="BP924" s="39">
        <f>IF(Table2[[#This Row],[Punching]]="x","x",Table2[Total Sections]*2)</f>
        <v>16</v>
      </c>
      <c r="BQ924" s="39">
        <f>IF(Table2[[#This Row],[Pattern]]="Pattern",Table2[Total Sections]*3,Table2[Total Sections]*1.5)</f>
        <v>12</v>
      </c>
      <c r="BR924" s="42"/>
      <c r="BS924" s="42">
        <f t="shared" ca="1" si="183"/>
        <v>43469</v>
      </c>
      <c r="BT924" s="42"/>
      <c r="BU924" s="39"/>
      <c r="BV924" s="39" t="str">
        <f>_xlfn.IFNA(VLOOKUP(Table2[[#This Row],[Job-no]],Table4[],16,FALSE),"Ready")</f>
        <v/>
      </c>
      <c r="BW924" s="39" t="str">
        <f>_xlfn.IFNA(VLOOKUP(Table2[[#This Row],[Job-no]],Table4[],21,FALSE),"Ready")</f>
        <v/>
      </c>
      <c r="BX924" s="39" t="b">
        <f>_xlfn.IFNA(VLOOKUP(Table2[[#This Row],[Job-no]],Table4[],10,FALSE),TRUE)</f>
        <v>0</v>
      </c>
      <c r="BY924" s="39" t="str">
        <f>_xlfn.IFNA(VLOOKUP(Table2[[#This Row],[Job-no]],Table4[],22,FALSE),"Ready")</f>
        <v/>
      </c>
      <c r="BZ924" s="120">
        <f t="shared" si="178"/>
        <v>43480</v>
      </c>
      <c r="CA924" s="120" t="str">
        <f ca="1">IF(OR(Table2[[#This Row],[Saw Date]]=TODAY(),Table2[[#This Row],[Saw Date]]=TODAY()+1), Table2[[#This Row],[Saw Date]],IF(Table2[[#This Row],[Extrusion cut double saw]],"Done",""))</f>
        <v/>
      </c>
      <c r="CB924" s="120" t="str">
        <f ca="1">IF(OR(Table2[[#This Row],[Lens Date]]=TODAY(),Table2[[#This Row],[Lens Date]]=TODAY()+1), Table2[[#This Row],[Lens Date]],IF(Table2[[#This Row],[MSLens]]="Done","Done",""))</f>
        <v/>
      </c>
      <c r="CC924" s="120" t="str">
        <f ca="1">IF(OR(Table2[[#This Row],[Milling Date]]=TODAY(),Table2[[#This Row],[Milling Date]]=TODAY()+1), Table2[[#This Row],[Milling Date]],IF(Table2[[#This Row],[CNC Holes]]="Ready","Done",""))</f>
        <v/>
      </c>
      <c r="CD924" s="120" t="str">
        <f ca="1">IF(OR(Table2[[#This Row],[Welding Date]]=TODAY(),Table2[[#This Row],[Welding Date]]=TODAY()+1), Table2[[#This Row],[Welding Date]],IF(Table2[[#This Row],[Welding Corners]]="Ready","Done",""))</f>
        <v/>
      </c>
      <c r="CE924" s="120" t="str">
        <f ca="1">IF(OR(Table2[[#This Row],[Puching Date]]=TODAY(),Table2[[#This Row],[Puching Date]]=TODAY()+1), Table2[[#This Row],[Puching Date]],IF(Table2[[#This Row],[Punch Holes]]="Ready","Done",""))</f>
        <v/>
      </c>
      <c r="CF924" s="120" t="str">
        <f ca="1">IF(OR(Table2[[#This Row],[Housing Date2]]=TODAY(),Table2[[#This Row],[Housing Date2]]=TODAY()+1),Table2[[#This Row],[Housing Date2]],IF(Table2[[#This Row],[Body Assembly]],"Done",""))</f>
        <v/>
      </c>
      <c r="CG924" s="120" t="str">
        <f>_xlfn.IFNA(VLOOKUP(Table2[[#This Row],[Job-no]],Table4[],7,FALSE),"Done")</f>
        <v>Machine Shop Started</v>
      </c>
    </row>
    <row r="925" spans="1:85" x14ac:dyDescent="0.25">
      <c r="A925" t="str">
        <f>_xlfn.CONCAT(Table2[[#This Row],[Order]],"-",Table2[[#This Row],[Line]])</f>
        <v>74756-7</v>
      </c>
      <c r="B925" s="1">
        <v>43480</v>
      </c>
      <c r="C925" s="10">
        <v>74756</v>
      </c>
      <c r="D925" s="7" t="s">
        <v>1013</v>
      </c>
      <c r="E925" s="10">
        <v>7</v>
      </c>
      <c r="F925" s="10">
        <v>1</v>
      </c>
      <c r="G925" s="7" t="s">
        <v>165</v>
      </c>
      <c r="H925" s="10">
        <v>55</v>
      </c>
      <c r="I925" s="43" t="b">
        <v>1</v>
      </c>
      <c r="J925" s="43" t="b">
        <v>0</v>
      </c>
      <c r="K925" t="s">
        <v>114</v>
      </c>
      <c r="L925" s="43" t="b">
        <v>0</v>
      </c>
      <c r="M925" s="43" t="b">
        <v>0</v>
      </c>
      <c r="N925" s="43" t="b">
        <v>0</v>
      </c>
      <c r="O925" t="s">
        <v>114</v>
      </c>
      <c r="P925" t="s">
        <v>114</v>
      </c>
      <c r="Q925" t="s">
        <v>114</v>
      </c>
      <c r="R925" t="s">
        <v>114</v>
      </c>
      <c r="S925" t="s">
        <v>114</v>
      </c>
      <c r="T925" t="s">
        <v>114</v>
      </c>
      <c r="U925" t="s">
        <v>114</v>
      </c>
      <c r="V925" t="s">
        <v>114</v>
      </c>
      <c r="W925" s="5">
        <v>43475</v>
      </c>
      <c r="X925" s="7" t="s">
        <v>114</v>
      </c>
      <c r="Y925" s="7"/>
      <c r="Z925" s="7" t="s">
        <v>157</v>
      </c>
      <c r="AA925" s="7" t="s">
        <v>114</v>
      </c>
      <c r="AB925" s="7" t="s">
        <v>74</v>
      </c>
      <c r="AC925" s="10">
        <v>7</v>
      </c>
      <c r="AD925" s="3" t="s">
        <v>5967</v>
      </c>
      <c r="AE925" s="4" t="s">
        <v>5968</v>
      </c>
      <c r="AF925" s="7"/>
      <c r="AG925" s="7" t="s">
        <v>114</v>
      </c>
      <c r="AH925" s="10">
        <v>55</v>
      </c>
      <c r="AI925" s="3" t="s">
        <v>74</v>
      </c>
      <c r="AJ925" t="s">
        <v>114</v>
      </c>
      <c r="AK925" t="s">
        <v>114</v>
      </c>
      <c r="AL925" s="43" t="b">
        <v>0</v>
      </c>
      <c r="AM925" s="3"/>
      <c r="AN925" s="3"/>
      <c r="AO925" s="43" t="b">
        <v>0</v>
      </c>
      <c r="AP925" s="3" t="b">
        <v>0</v>
      </c>
      <c r="AQ925" s="3">
        <f>VLOOKUP(Table2[[#This Row],[Job-no]],Table3[],26,FALSE)</f>
        <v>49893.25</v>
      </c>
      <c r="AR925" t="str">
        <f t="shared" si="174"/>
        <v>BMRLED</v>
      </c>
      <c r="AS925" t="str">
        <f>VLOOKUP(AR925,Table1[],4,0)</f>
        <v>recessed</v>
      </c>
      <c r="AT925">
        <f>IF(BD925&gt;0,"Pattern",VLOOKUP(AR925,Table1[],5,0))</f>
        <v>0</v>
      </c>
      <c r="AU925" s="34">
        <f>IF(AT925="Pattern",WORKDAY(Table2[[#This Row],[Scheduled Ship Date]],-10),WORKDAY(Table2[[#This Row],[Scheduled Ship Date]],-4))</f>
        <v>43474</v>
      </c>
      <c r="AV925">
        <f>IF(Table2[[#This Row],[Extrusion cut double saw]]=TRUE,IF(O925="ToDo",IF(AT925="Pattern",Table2[[#This Row],[Total Sections]]*0.4,Table2[[#This Row],[Total Sections]]*0.12),0),IF(AT925="Pattern",Table2[[#This Row],[Total Sections]]*4,Table2[[#This Row],[Total Sections]]*1.2))</f>
        <v>66</v>
      </c>
      <c r="AW925" s="42">
        <f t="shared" ca="1" si="181"/>
        <v>43470</v>
      </c>
      <c r="AX925" s="42">
        <f>IF(AT925="Pattern",Table2[[#This Row],[Scheduled Ship Date]]-2,Table2[[#This Row],[Scheduled Ship Date]]-3)</f>
        <v>43477</v>
      </c>
      <c r="AY925">
        <f>IF(Table2[[#This Row],[Pattern]]="Pattern",Table2[[#This Row],[Total Sections]]*4.82,Table2[[#This Row],[Total Sections]]*0.5)</f>
        <v>27.5</v>
      </c>
      <c r="AZ925" s="42">
        <f t="shared" ca="1" si="182"/>
        <v>43469</v>
      </c>
      <c r="BA925" s="39">
        <f>((Table2[Total Sections]/Table2[Open Qty])-1)*Table2[Open Qty]*12.96</f>
        <v>0</v>
      </c>
      <c r="BB925" s="39"/>
      <c r="BC925" s="39" t="str">
        <f t="shared" si="175"/>
        <v>BMRLED-750-80-30-FL-8'-W-UNV-DP-1-TG9</v>
      </c>
      <c r="BD925" s="39">
        <f t="shared" si="176"/>
        <v>0</v>
      </c>
      <c r="BE925" s="39" t="b">
        <f>_xlfn.IFNA(VLOOKUP(Table2[[#This Row],[Job-no]],Table4[],9,FALSE),TRUE)</f>
        <v>1</v>
      </c>
      <c r="BF925" t="str">
        <f>VLOOKUP(AR925,Table1[],3,0)</f>
        <v>B3LED</v>
      </c>
      <c r="BG925" s="39" t="b">
        <f>_xlfn.IFNA(VLOOKUP(Table2[[#This Row],[Job-no]],Table4[],14,FALSE),TRUE)</f>
        <v>0</v>
      </c>
      <c r="BH925" s="39" t="str">
        <f>_xlfn.IFNA(VLOOKUP(Table2[[#This Row],[Job-no]],Table4[],11,FALSE),"Done")</f>
        <v/>
      </c>
      <c r="BI925" s="39">
        <f>IF(Table2[[#This Row],[Pattern]]="Pattern",VLOOKUP(Table2[[#This Row],[Product Code]],'Routing data'!$A$2:$W$470,13,FALSE),VLOOKUP(Table2[[#This Row],[Product Code]],'Routing data'!$A$2:$W$470,3,FALSE))</f>
        <v>0</v>
      </c>
      <c r="BJ925" s="39">
        <f>IF(Table2[[#This Row],[Pattern]]="Pattern",VLOOKUP(Table2[[#This Row],[Product Code]],'Routing data'!$A$2:$W$470,14,FALSE),VLOOKUP(Table2[[#This Row],[Product Code]],'Routing data'!$A$2:$W$470,4,FALSE))</f>
        <v>3</v>
      </c>
      <c r="BK925" s="39">
        <f>VLOOKUP(Table2[[#This Row],[Product Code]],'Routing data'!A$4:W$524,16,FALSE)</f>
        <v>0</v>
      </c>
      <c r="BL925" s="42" t="str">
        <f>IF(Table2[[#This Row],[Milling Required]]=0,"x",IF(AT925="Pattern",B925-10,B925-4))</f>
        <v>x</v>
      </c>
      <c r="BM925" s="42">
        <f>IF(Table2[[#This Row],[Punching Required]]=0,"x",IF(AT925="Pattern",B925-8,B925-2))</f>
        <v>43478</v>
      </c>
      <c r="BN925" s="42">
        <f t="shared" si="177"/>
        <v>43477</v>
      </c>
      <c r="BO925" s="39" t="str">
        <f>IF(Table2[[#This Row],[Milling]]="x","x",Table2[[#This Row],[Total Sections]]*2)</f>
        <v>x</v>
      </c>
      <c r="BP925" s="39">
        <f>IF(Table2[[#This Row],[Punching]]="x","x",Table2[Total Sections]*2)</f>
        <v>110</v>
      </c>
      <c r="BQ925" s="39">
        <f>IF(Table2[[#This Row],[Pattern]]="Pattern",Table2[Total Sections]*3,Table2[Total Sections]*1.5)</f>
        <v>82.5</v>
      </c>
      <c r="BR925" s="42"/>
      <c r="BS925" s="42">
        <f t="shared" ca="1" si="183"/>
        <v>43469</v>
      </c>
      <c r="BT925" s="39"/>
      <c r="BU925" s="39"/>
      <c r="BV925" s="39" t="str">
        <f>_xlfn.IFNA(VLOOKUP(Table2[[#This Row],[Job-no]],Table4[],16,FALSE),"Ready")</f>
        <v/>
      </c>
      <c r="BW925" s="39" t="str">
        <f>_xlfn.IFNA(VLOOKUP(Table2[[#This Row],[Job-no]],Table4[],21,FALSE),"Ready")</f>
        <v/>
      </c>
      <c r="BX925" s="39" t="b">
        <f>_xlfn.IFNA(VLOOKUP(Table2[[#This Row],[Job-no]],Table4[],10,FALSE),TRUE)</f>
        <v>0</v>
      </c>
      <c r="BY925" s="39" t="str">
        <f>_xlfn.IFNA(VLOOKUP(Table2[[#This Row],[Job-no]],Table4[],22,FALSE),"Ready")</f>
        <v/>
      </c>
      <c r="BZ925" s="120">
        <f t="shared" si="178"/>
        <v>43480</v>
      </c>
      <c r="CA925" s="120" t="str">
        <f ca="1">IF(OR(Table2[[#This Row],[Saw Date]]=TODAY(),Table2[[#This Row],[Saw Date]]=TODAY()+1), Table2[[#This Row],[Saw Date]],IF(Table2[[#This Row],[Extrusion cut double saw]],"Done",""))</f>
        <v/>
      </c>
      <c r="CB925" s="120" t="str">
        <f ca="1">IF(OR(Table2[[#This Row],[Lens Date]]=TODAY(),Table2[[#This Row],[Lens Date]]=TODAY()+1), Table2[[#This Row],[Lens Date]],IF(Table2[[#This Row],[MSLens]]="Done","Done",""))</f>
        <v/>
      </c>
      <c r="CC925" s="120" t="str">
        <f ca="1">IF(OR(Table2[[#This Row],[Milling Date]]=TODAY(),Table2[[#This Row],[Milling Date]]=TODAY()+1), Table2[[#This Row],[Milling Date]],IF(Table2[[#This Row],[CNC Holes]]="Ready","Done",""))</f>
        <v/>
      </c>
      <c r="CD925" s="120" t="str">
        <f ca="1">IF(OR(Table2[[#This Row],[Welding Date]]=TODAY(),Table2[[#This Row],[Welding Date]]=TODAY()+1), Table2[[#This Row],[Welding Date]],IF(Table2[[#This Row],[Welding Corners]]="Ready","Done",""))</f>
        <v/>
      </c>
      <c r="CE925" s="120" t="str">
        <f ca="1">IF(OR(Table2[[#This Row],[Puching Date]]=TODAY(),Table2[[#This Row],[Puching Date]]=TODAY()+1), Table2[[#This Row],[Puching Date]],IF(Table2[[#This Row],[Punch Holes]]="Ready","Done",""))</f>
        <v/>
      </c>
      <c r="CF925" s="120" t="str">
        <f ca="1">IF(OR(Table2[[#This Row],[Housing Date2]]=TODAY(),Table2[[#This Row],[Housing Date2]]=TODAY()+1),Table2[[#This Row],[Housing Date2]],IF(Table2[[#This Row],[Body Assembly]],"Done",""))</f>
        <v/>
      </c>
      <c r="CG925" s="120" t="str">
        <f>_xlfn.IFNA(VLOOKUP(Table2[[#This Row],[Job-no]],Table4[],7,FALSE),"Done")</f>
        <v>Machine Shop Started</v>
      </c>
    </row>
    <row r="926" spans="1:85" x14ac:dyDescent="0.25">
      <c r="A926" t="str">
        <f>_xlfn.CONCAT(Table2[[#This Row],[Order]],"-",Table2[[#This Row],[Line]])</f>
        <v>74756-8</v>
      </c>
      <c r="B926" s="1">
        <v>43480</v>
      </c>
      <c r="C926" s="10">
        <v>74756</v>
      </c>
      <c r="D926" s="7" t="s">
        <v>1014</v>
      </c>
      <c r="E926" s="10">
        <v>8</v>
      </c>
      <c r="F926" s="10">
        <v>1</v>
      </c>
      <c r="G926" s="7" t="s">
        <v>165</v>
      </c>
      <c r="H926" s="10">
        <v>2</v>
      </c>
      <c r="I926" s="43" t="b">
        <v>1</v>
      </c>
      <c r="J926" s="43" t="b">
        <v>0</v>
      </c>
      <c r="K926" t="s">
        <v>114</v>
      </c>
      <c r="L926" s="43" t="b">
        <v>0</v>
      </c>
      <c r="M926" s="43" t="b">
        <v>0</v>
      </c>
      <c r="N926" s="43" t="b">
        <v>0</v>
      </c>
      <c r="O926" t="s">
        <v>114</v>
      </c>
      <c r="P926" t="s">
        <v>114</v>
      </c>
      <c r="Q926" t="s">
        <v>114</v>
      </c>
      <c r="R926" t="s">
        <v>114</v>
      </c>
      <c r="S926" t="s">
        <v>114</v>
      </c>
      <c r="T926" t="s">
        <v>114</v>
      </c>
      <c r="U926" t="s">
        <v>114</v>
      </c>
      <c r="V926" t="s">
        <v>114</v>
      </c>
      <c r="W926" s="5">
        <v>43475</v>
      </c>
      <c r="X926" s="7" t="s">
        <v>114</v>
      </c>
      <c r="Y926" s="7"/>
      <c r="Z926" s="7" t="s">
        <v>1946</v>
      </c>
      <c r="AA926" s="7" t="s">
        <v>114</v>
      </c>
      <c r="AB926" s="7" t="s">
        <v>74</v>
      </c>
      <c r="AC926" s="10">
        <v>7</v>
      </c>
      <c r="AD926" s="3" t="s">
        <v>5967</v>
      </c>
      <c r="AE926" s="4" t="s">
        <v>5968</v>
      </c>
      <c r="AF926" s="7"/>
      <c r="AG926" s="7" t="s">
        <v>114</v>
      </c>
      <c r="AH926" s="10">
        <v>2</v>
      </c>
      <c r="AI926" s="3" t="s">
        <v>74</v>
      </c>
      <c r="AJ926" t="s">
        <v>114</v>
      </c>
      <c r="AK926" t="s">
        <v>114</v>
      </c>
      <c r="AL926" s="43" t="b">
        <v>0</v>
      </c>
      <c r="AM926" s="3"/>
      <c r="AN926" s="3"/>
      <c r="AO926" s="43" t="b">
        <v>0</v>
      </c>
      <c r="AP926" s="3" t="b">
        <v>0</v>
      </c>
      <c r="AQ926" s="3">
        <f>VLOOKUP(Table2[[#This Row],[Job-no]],Table3[],26,FALSE)</f>
        <v>2267.86</v>
      </c>
      <c r="AR926" t="str">
        <f t="shared" si="174"/>
        <v>BMRLED</v>
      </c>
      <c r="AS926" t="str">
        <f>VLOOKUP(AR926,Table1[],4,0)</f>
        <v>recessed</v>
      </c>
      <c r="AT926">
        <f>IF(BD926&gt;0,"Pattern",VLOOKUP(AR926,Table1[],5,0))</f>
        <v>0</v>
      </c>
      <c r="AU926" s="34">
        <f>IF(AT926="Pattern",WORKDAY(Table2[[#This Row],[Scheduled Ship Date]],-10),WORKDAY(Table2[[#This Row],[Scheduled Ship Date]],-4))</f>
        <v>43474</v>
      </c>
      <c r="AV926">
        <f>IF(Table2[[#This Row],[Extrusion cut double saw]]=TRUE,IF(O926="ToDo",IF(AT926="Pattern",Table2[[#This Row],[Total Sections]]*0.4,Table2[[#This Row],[Total Sections]]*0.12),0),IF(AT926="Pattern",Table2[[#This Row],[Total Sections]]*4,Table2[[#This Row],[Total Sections]]*1.2))</f>
        <v>2.4</v>
      </c>
      <c r="AW926" s="42">
        <f t="shared" ca="1" si="181"/>
        <v>43470</v>
      </c>
      <c r="AX926" s="42">
        <f>IF(AT926="Pattern",Table2[[#This Row],[Scheduled Ship Date]]-2,Table2[[#This Row],[Scheduled Ship Date]]-3)</f>
        <v>43477</v>
      </c>
      <c r="AY926">
        <f>IF(Table2[[#This Row],[Pattern]]="Pattern",Table2[[#This Row],[Total Sections]]*4.82,Table2[[#This Row],[Total Sections]]*0.5)</f>
        <v>1</v>
      </c>
      <c r="AZ926" s="42">
        <f t="shared" ca="1" si="182"/>
        <v>43469</v>
      </c>
      <c r="BA926" s="39">
        <f>((Table2[Total Sections]/Table2[Open Qty])-1)*Table2[Open Qty]*12.96</f>
        <v>0</v>
      </c>
      <c r="BB926" s="42"/>
      <c r="BC926" s="39" t="str">
        <f t="shared" si="175"/>
        <v>BMRLED-750-80-30-FL-10'-W-UNV-DP-1-TG9</v>
      </c>
      <c r="BD926" s="39">
        <f t="shared" si="176"/>
        <v>0</v>
      </c>
      <c r="BE926" s="39" t="b">
        <f>_xlfn.IFNA(VLOOKUP(Table2[[#This Row],[Job-no]],Table4[],9,FALSE),TRUE)</f>
        <v>1</v>
      </c>
      <c r="BF926" t="str">
        <f>VLOOKUP(AR926,Table1[],3,0)</f>
        <v>B3LED</v>
      </c>
      <c r="BG926" s="39" t="b">
        <f>_xlfn.IFNA(VLOOKUP(Table2[[#This Row],[Job-no]],Table4[],14,FALSE),TRUE)</f>
        <v>0</v>
      </c>
      <c r="BH926" s="39" t="str">
        <f>_xlfn.IFNA(VLOOKUP(Table2[[#This Row],[Job-no]],Table4[],11,FALSE),"Done")</f>
        <v/>
      </c>
      <c r="BI926" s="39">
        <f>IF(Table2[[#This Row],[Pattern]]="Pattern",VLOOKUP(Table2[[#This Row],[Product Code]],'Routing data'!$A$2:$W$470,13,FALSE),VLOOKUP(Table2[[#This Row],[Product Code]],'Routing data'!$A$2:$W$470,3,FALSE))</f>
        <v>0</v>
      </c>
      <c r="BJ926" s="39">
        <f>IF(Table2[[#This Row],[Pattern]]="Pattern",VLOOKUP(Table2[[#This Row],[Product Code]],'Routing data'!$A$2:$W$470,14,FALSE),VLOOKUP(Table2[[#This Row],[Product Code]],'Routing data'!$A$2:$W$470,4,FALSE))</f>
        <v>3</v>
      </c>
      <c r="BK926" s="39">
        <f>VLOOKUP(Table2[[#This Row],[Product Code]],'Routing data'!A$4:W$524,16,FALSE)</f>
        <v>0</v>
      </c>
      <c r="BL926" s="42" t="str">
        <f>IF(Table2[[#This Row],[Milling Required]]=0,"x",IF(AT926="Pattern",B926-10,B926-4))</f>
        <v>x</v>
      </c>
      <c r="BM926" s="42">
        <f>IF(Table2[[#This Row],[Punching Required]]=0,"x",IF(AT926="Pattern",B926-8,B926-2))</f>
        <v>43478</v>
      </c>
      <c r="BN926" s="42">
        <f t="shared" si="177"/>
        <v>43477</v>
      </c>
      <c r="BO926" s="39" t="str">
        <f>IF(Table2[[#This Row],[Milling]]="x","x",Table2[[#This Row],[Total Sections]]*2)</f>
        <v>x</v>
      </c>
      <c r="BP926" s="39">
        <f>IF(Table2[[#This Row],[Punching]]="x","x",Table2[Total Sections]*2)</f>
        <v>4</v>
      </c>
      <c r="BQ926" s="39">
        <f>IF(Table2[[#This Row],[Pattern]]="Pattern",Table2[Total Sections]*3,Table2[Total Sections]*1.5)</f>
        <v>3</v>
      </c>
      <c r="BR926" s="42"/>
      <c r="BS926" s="42">
        <f t="shared" ca="1" si="183"/>
        <v>43469</v>
      </c>
      <c r="BT926" s="39"/>
      <c r="BU926" s="39"/>
      <c r="BV926" s="39" t="str">
        <f>_xlfn.IFNA(VLOOKUP(Table2[[#This Row],[Job-no]],Table4[],16,FALSE),"Ready")</f>
        <v/>
      </c>
      <c r="BW926" s="39" t="str">
        <f>_xlfn.IFNA(VLOOKUP(Table2[[#This Row],[Job-no]],Table4[],21,FALSE),"Ready")</f>
        <v/>
      </c>
      <c r="BX926" s="39" t="b">
        <f>_xlfn.IFNA(VLOOKUP(Table2[[#This Row],[Job-no]],Table4[],10,FALSE),TRUE)</f>
        <v>0</v>
      </c>
      <c r="BY926" s="39" t="str">
        <f>_xlfn.IFNA(VLOOKUP(Table2[[#This Row],[Job-no]],Table4[],22,FALSE),"Ready")</f>
        <v/>
      </c>
      <c r="BZ926" s="120">
        <f t="shared" si="178"/>
        <v>43480</v>
      </c>
      <c r="CA926" s="120" t="str">
        <f ca="1">IF(OR(Table2[[#This Row],[Saw Date]]=TODAY(),Table2[[#This Row],[Saw Date]]=TODAY()+1), Table2[[#This Row],[Saw Date]],IF(Table2[[#This Row],[Extrusion cut double saw]],"Done",""))</f>
        <v/>
      </c>
      <c r="CB926" s="120" t="str">
        <f ca="1">IF(OR(Table2[[#This Row],[Lens Date]]=TODAY(),Table2[[#This Row],[Lens Date]]=TODAY()+1), Table2[[#This Row],[Lens Date]],IF(Table2[[#This Row],[MSLens]]="Done","Done",""))</f>
        <v/>
      </c>
      <c r="CC926" s="120" t="str">
        <f ca="1">IF(OR(Table2[[#This Row],[Milling Date]]=TODAY(),Table2[[#This Row],[Milling Date]]=TODAY()+1), Table2[[#This Row],[Milling Date]],IF(Table2[[#This Row],[CNC Holes]]="Ready","Done",""))</f>
        <v/>
      </c>
      <c r="CD926" s="120" t="str">
        <f ca="1">IF(OR(Table2[[#This Row],[Welding Date]]=TODAY(),Table2[[#This Row],[Welding Date]]=TODAY()+1), Table2[[#This Row],[Welding Date]],IF(Table2[[#This Row],[Welding Corners]]="Ready","Done",""))</f>
        <v/>
      </c>
      <c r="CE926" s="120" t="str">
        <f ca="1">IF(OR(Table2[[#This Row],[Puching Date]]=TODAY(),Table2[[#This Row],[Puching Date]]=TODAY()+1), Table2[[#This Row],[Puching Date]],IF(Table2[[#This Row],[Punch Holes]]="Ready","Done",""))</f>
        <v/>
      </c>
      <c r="CF926" s="120" t="str">
        <f ca="1">IF(OR(Table2[[#This Row],[Housing Date2]]=TODAY(),Table2[[#This Row],[Housing Date2]]=TODAY()+1),Table2[[#This Row],[Housing Date2]],IF(Table2[[#This Row],[Body Assembly]],"Done",""))</f>
        <v/>
      </c>
      <c r="CG926" s="120" t="str">
        <f>_xlfn.IFNA(VLOOKUP(Table2[[#This Row],[Job-no]],Table4[],7,FALSE),"Done")</f>
        <v>Machine Shop Started</v>
      </c>
    </row>
    <row r="927" spans="1:85" x14ac:dyDescent="0.25">
      <c r="A927" s="39" t="str">
        <f>_xlfn.CONCAT(Table2[[#This Row],[Order]],"-",Table2[[#This Row],[Line]])</f>
        <v>74756-9</v>
      </c>
      <c r="B927" s="1">
        <v>43480</v>
      </c>
      <c r="C927" s="10">
        <v>74756</v>
      </c>
      <c r="D927" s="7" t="s">
        <v>1016</v>
      </c>
      <c r="E927" s="10">
        <v>9</v>
      </c>
      <c r="F927" s="10">
        <v>1</v>
      </c>
      <c r="G927" s="7" t="s">
        <v>165</v>
      </c>
      <c r="H927" s="10">
        <v>3</v>
      </c>
      <c r="I927" s="43" t="b">
        <v>1</v>
      </c>
      <c r="J927" s="43" t="b">
        <v>0</v>
      </c>
      <c r="K927" t="s">
        <v>114</v>
      </c>
      <c r="L927" s="43" t="b">
        <v>0</v>
      </c>
      <c r="M927" s="43" t="b">
        <v>0</v>
      </c>
      <c r="N927" s="43" t="b">
        <v>0</v>
      </c>
      <c r="O927" t="s">
        <v>114</v>
      </c>
      <c r="P927" t="s">
        <v>114</v>
      </c>
      <c r="Q927" t="s">
        <v>114</v>
      </c>
      <c r="R927" t="s">
        <v>114</v>
      </c>
      <c r="S927" t="s">
        <v>114</v>
      </c>
      <c r="T927" t="s">
        <v>114</v>
      </c>
      <c r="U927" t="s">
        <v>114</v>
      </c>
      <c r="V927" t="s">
        <v>114</v>
      </c>
      <c r="W927" s="5">
        <v>43475</v>
      </c>
      <c r="X927" s="7" t="s">
        <v>114</v>
      </c>
      <c r="Y927" s="7"/>
      <c r="Z927" s="7" t="s">
        <v>1946</v>
      </c>
      <c r="AA927" s="7" t="s">
        <v>114</v>
      </c>
      <c r="AB927" s="7" t="s">
        <v>74</v>
      </c>
      <c r="AC927" s="10">
        <v>7</v>
      </c>
      <c r="AD927" s="3" t="s">
        <v>5967</v>
      </c>
      <c r="AE927" s="4" t="s">
        <v>5968</v>
      </c>
      <c r="AF927" s="7"/>
      <c r="AG927" s="7" t="s">
        <v>114</v>
      </c>
      <c r="AH927" s="10">
        <v>3</v>
      </c>
      <c r="AI927" s="3" t="s">
        <v>74</v>
      </c>
      <c r="AJ927" t="s">
        <v>114</v>
      </c>
      <c r="AK927" t="s">
        <v>114</v>
      </c>
      <c r="AL927" s="43" t="b">
        <v>0</v>
      </c>
      <c r="AM927" s="3"/>
      <c r="AN927" s="3"/>
      <c r="AO927" s="43" t="b">
        <v>0</v>
      </c>
      <c r="AP927" s="3" t="b">
        <v>0</v>
      </c>
      <c r="AQ927" s="3">
        <f>VLOOKUP(Table2[[#This Row],[Job-no]],Table3[],26,FALSE)</f>
        <v>3741.99</v>
      </c>
      <c r="AR927" t="str">
        <f t="shared" si="174"/>
        <v>BMRLED</v>
      </c>
      <c r="AS927" t="str">
        <f>VLOOKUP(AR927,Table1[],4,0)</f>
        <v>recessed</v>
      </c>
      <c r="AT927">
        <f>IF(BD927&gt;0,"Pattern",VLOOKUP(AR927,Table1[],5,0))</f>
        <v>0</v>
      </c>
      <c r="AU927" s="34">
        <f>IF(AT927="Pattern",WORKDAY(Table2[[#This Row],[Scheduled Ship Date]],-10),WORKDAY(Table2[[#This Row],[Scheduled Ship Date]],-4))</f>
        <v>43474</v>
      </c>
      <c r="AV927" s="39">
        <f>IF(Table2[[#This Row],[Extrusion cut double saw]]=TRUE,IF(O927="ToDo",IF(AT927="Pattern",Table2[[#This Row],[Total Sections]]*0.4,Table2[[#This Row],[Total Sections]]*0.12),0),IF(AT927="Pattern",Table2[[#This Row],[Total Sections]]*4,Table2[[#This Row],[Total Sections]]*1.2))</f>
        <v>3.5999999999999996</v>
      </c>
      <c r="AW927" s="42">
        <f t="shared" ca="1" si="181"/>
        <v>43470</v>
      </c>
      <c r="AX927" s="42">
        <f>IF(AT927="Pattern",Table2[[#This Row],[Scheduled Ship Date]]-2,Table2[[#This Row],[Scheduled Ship Date]]-3)</f>
        <v>43477</v>
      </c>
      <c r="AY927" s="39">
        <f>IF(Table2[[#This Row],[Pattern]]="Pattern",Table2[[#This Row],[Total Sections]]*4.82,Table2[[#This Row],[Total Sections]]*0.5)</f>
        <v>1.5</v>
      </c>
      <c r="AZ927" s="42">
        <f t="shared" ca="1" si="182"/>
        <v>43469</v>
      </c>
      <c r="BA927" s="39">
        <f>((Table2[Total Sections]/Table2[Open Qty])-1)*Table2[Open Qty]*12.96</f>
        <v>0</v>
      </c>
      <c r="BB927" s="39"/>
      <c r="BC927" s="39" t="str">
        <f t="shared" si="175"/>
        <v>BMRLED-750-80-30-FL-10'-W-UNV-DP-1+E(1)-TG9-B1(BSL310LP)</v>
      </c>
      <c r="BD927" s="39">
        <f t="shared" si="176"/>
        <v>0</v>
      </c>
      <c r="BE927" s="39" t="b">
        <f>_xlfn.IFNA(VLOOKUP(Table2[[#This Row],[Job-no]],Table4[],9,FALSE),TRUE)</f>
        <v>1</v>
      </c>
      <c r="BF927" t="str">
        <f>VLOOKUP(AR927,Table1[],3,0)</f>
        <v>B3LED</v>
      </c>
      <c r="BG927" s="39" t="b">
        <f>_xlfn.IFNA(VLOOKUP(Table2[[#This Row],[Job-no]],Table4[],14,FALSE),TRUE)</f>
        <v>0</v>
      </c>
      <c r="BH927" s="39" t="str">
        <f>_xlfn.IFNA(VLOOKUP(Table2[[#This Row],[Job-no]],Table4[],11,FALSE),"Done")</f>
        <v/>
      </c>
      <c r="BI927" s="39">
        <f>IF(Table2[[#This Row],[Pattern]]="Pattern",VLOOKUP(Table2[[#This Row],[Product Code]],'Routing data'!$A$2:$W$470,13,FALSE),VLOOKUP(Table2[[#This Row],[Product Code]],'Routing data'!$A$2:$W$470,3,FALSE))</f>
        <v>0</v>
      </c>
      <c r="BJ927" s="39">
        <f>IF(Table2[[#This Row],[Pattern]]="Pattern",VLOOKUP(Table2[[#This Row],[Product Code]],'Routing data'!$A$2:$W$470,14,FALSE),VLOOKUP(Table2[[#This Row],[Product Code]],'Routing data'!$A$2:$W$470,4,FALSE))</f>
        <v>3</v>
      </c>
      <c r="BK927" s="39">
        <f>VLOOKUP(Table2[[#This Row],[Product Code]],'Routing data'!A$4:W$524,16,FALSE)</f>
        <v>0</v>
      </c>
      <c r="BL927" s="42" t="str">
        <f>IF(Table2[[#This Row],[Milling Required]]=0,"x",IF(AT927="Pattern",B927-10,B927-4))</f>
        <v>x</v>
      </c>
      <c r="BM927" s="42">
        <f>IF(Table2[[#This Row],[Punching Required]]=0,"x",IF(AT927="Pattern",B927-8,B927-2))</f>
        <v>43478</v>
      </c>
      <c r="BN927" s="42">
        <f t="shared" si="177"/>
        <v>43477</v>
      </c>
      <c r="BO927" s="39" t="str">
        <f>IF(Table2[[#This Row],[Milling]]="x","x",Table2[[#This Row],[Total Sections]]*2)</f>
        <v>x</v>
      </c>
      <c r="BP927" s="39">
        <f>IF(Table2[[#This Row],[Punching]]="x","x",Table2[Total Sections]*2)</f>
        <v>6</v>
      </c>
      <c r="BQ927" s="39">
        <f>IF(Table2[[#This Row],[Pattern]]="Pattern",Table2[Total Sections]*3,Table2[Total Sections]*1.5)</f>
        <v>4.5</v>
      </c>
      <c r="BR927" s="42"/>
      <c r="BS927" s="42">
        <f t="shared" ca="1" si="183"/>
        <v>43469</v>
      </c>
      <c r="BT927" s="42"/>
      <c r="BU927" s="39"/>
      <c r="BV927" s="39" t="str">
        <f>_xlfn.IFNA(VLOOKUP(Table2[[#This Row],[Job-no]],Table4[],16,FALSE),"Ready")</f>
        <v/>
      </c>
      <c r="BW927" s="39" t="str">
        <f>_xlfn.IFNA(VLOOKUP(Table2[[#This Row],[Job-no]],Table4[],21,FALSE),"Ready")</f>
        <v/>
      </c>
      <c r="BX927" s="39" t="b">
        <f>_xlfn.IFNA(VLOOKUP(Table2[[#This Row],[Job-no]],Table4[],10,FALSE),TRUE)</f>
        <v>0</v>
      </c>
      <c r="BY927" s="39" t="str">
        <f>_xlfn.IFNA(VLOOKUP(Table2[[#This Row],[Job-no]],Table4[],22,FALSE),"Ready")</f>
        <v/>
      </c>
      <c r="BZ927" s="120">
        <f t="shared" si="178"/>
        <v>43480</v>
      </c>
      <c r="CA927" s="120" t="str">
        <f ca="1">IF(OR(Table2[[#This Row],[Saw Date]]=TODAY(),Table2[[#This Row],[Saw Date]]=TODAY()+1), Table2[[#This Row],[Saw Date]],IF(Table2[[#This Row],[Extrusion cut double saw]],"Done",""))</f>
        <v/>
      </c>
      <c r="CB927" s="120" t="str">
        <f ca="1">IF(OR(Table2[[#This Row],[Lens Date]]=TODAY(),Table2[[#This Row],[Lens Date]]=TODAY()+1), Table2[[#This Row],[Lens Date]],IF(Table2[[#This Row],[MSLens]]="Done","Done",""))</f>
        <v/>
      </c>
      <c r="CC927" s="120" t="str">
        <f ca="1">IF(OR(Table2[[#This Row],[Milling Date]]=TODAY(),Table2[[#This Row],[Milling Date]]=TODAY()+1), Table2[[#This Row],[Milling Date]],IF(Table2[[#This Row],[CNC Holes]]="Ready","Done",""))</f>
        <v/>
      </c>
      <c r="CD927" s="120" t="str">
        <f ca="1">IF(OR(Table2[[#This Row],[Welding Date]]=TODAY(),Table2[[#This Row],[Welding Date]]=TODAY()+1), Table2[[#This Row],[Welding Date]],IF(Table2[[#This Row],[Welding Corners]]="Ready","Done",""))</f>
        <v/>
      </c>
      <c r="CE927" s="120" t="str">
        <f ca="1">IF(OR(Table2[[#This Row],[Puching Date]]=TODAY(),Table2[[#This Row],[Puching Date]]=TODAY()+1), Table2[[#This Row],[Puching Date]],IF(Table2[[#This Row],[Punch Holes]]="Ready","Done",""))</f>
        <v/>
      </c>
      <c r="CF927" s="120" t="str">
        <f ca="1">IF(OR(Table2[[#This Row],[Housing Date2]]=TODAY(),Table2[[#This Row],[Housing Date2]]=TODAY()+1),Table2[[#This Row],[Housing Date2]],IF(Table2[[#This Row],[Body Assembly]],"Done",""))</f>
        <v/>
      </c>
      <c r="CG927" s="120" t="str">
        <f>_xlfn.IFNA(VLOOKUP(Table2[[#This Row],[Job-no]],Table4[],7,FALSE),"Done")</f>
        <v>Machine Shop Started</v>
      </c>
    </row>
    <row r="928" spans="1:85" x14ac:dyDescent="0.25">
      <c r="A928" t="str">
        <f>_xlfn.CONCAT(Table2[[#This Row],[Order]],"-",Table2[[#This Row],[Line]])</f>
        <v>76581-1</v>
      </c>
      <c r="B928" s="5">
        <v>43480</v>
      </c>
      <c r="C928" s="8">
        <v>76581</v>
      </c>
      <c r="D928" s="3" t="s">
        <v>3204</v>
      </c>
      <c r="E928" s="8">
        <v>1</v>
      </c>
      <c r="F928" s="8">
        <v>1</v>
      </c>
      <c r="G928" s="3" t="s">
        <v>42</v>
      </c>
      <c r="H928" s="8">
        <v>2</v>
      </c>
      <c r="I928" s="43" t="b">
        <v>0</v>
      </c>
      <c r="J928" s="43" t="b">
        <v>0</v>
      </c>
      <c r="K928" t="s">
        <v>114</v>
      </c>
      <c r="L928" s="43" t="b">
        <v>0</v>
      </c>
      <c r="M928" s="43" t="b">
        <v>0</v>
      </c>
      <c r="N928" s="43" t="b">
        <v>0</v>
      </c>
      <c r="O928" t="s">
        <v>114</v>
      </c>
      <c r="P928" t="s">
        <v>114</v>
      </c>
      <c r="Q928" t="s">
        <v>114</v>
      </c>
      <c r="R928" t="s">
        <v>114</v>
      </c>
      <c r="S928" t="s">
        <v>114</v>
      </c>
      <c r="T928" t="s">
        <v>114</v>
      </c>
      <c r="U928" t="s">
        <v>114</v>
      </c>
      <c r="V928" t="s">
        <v>114</v>
      </c>
      <c r="W928" s="5">
        <v>43475</v>
      </c>
      <c r="X928" s="3" t="s">
        <v>114</v>
      </c>
      <c r="Y928" s="3"/>
      <c r="Z928" s="3" t="s">
        <v>4853</v>
      </c>
      <c r="AA928" s="3" t="s">
        <v>41</v>
      </c>
      <c r="AB928" s="3" t="s">
        <v>74</v>
      </c>
      <c r="AC928" s="8">
        <v>10</v>
      </c>
      <c r="AD928" s="3" t="s">
        <v>5967</v>
      </c>
      <c r="AE928" s="4" t="s">
        <v>5968</v>
      </c>
      <c r="AF928" s="3"/>
      <c r="AG928" s="3" t="s">
        <v>114</v>
      </c>
      <c r="AH928" s="8">
        <v>4</v>
      </c>
      <c r="AI928" s="3" t="s">
        <v>74</v>
      </c>
      <c r="AJ928" t="s">
        <v>114</v>
      </c>
      <c r="AK928" t="s">
        <v>114</v>
      </c>
      <c r="AL928" s="43" t="b">
        <v>0</v>
      </c>
      <c r="AM928" s="3"/>
      <c r="AN928" s="3"/>
      <c r="AO928" s="43" t="b">
        <v>0</v>
      </c>
      <c r="AP928" s="3" t="b">
        <v>1</v>
      </c>
      <c r="AQ928" s="3">
        <f>VLOOKUP(Table2[[#This Row],[Job-no]],Table3[],26,FALSE)</f>
        <v>1742</v>
      </c>
      <c r="AR928" t="str">
        <f t="shared" si="174"/>
        <v>BMPRLED</v>
      </c>
      <c r="AS928" t="str">
        <f>VLOOKUP(AR928,Table1[],4,0)</f>
        <v>recessed</v>
      </c>
      <c r="AT928">
        <f>IF(BD928&gt;0,"Pattern",VLOOKUP(AR928,Table1[],5,0))</f>
        <v>0</v>
      </c>
      <c r="AU928" s="34">
        <f>IF(AT928="Pattern",WORKDAY(Table2[[#This Row],[Scheduled Ship Date]],-10),WORKDAY(Table2[[#This Row],[Scheduled Ship Date]],-4))</f>
        <v>43474</v>
      </c>
      <c r="AV928">
        <f>IF(Table2[[#This Row],[Extrusion cut double saw]]=TRUE,IF(O928="ToDo",IF(AT928="Pattern",Table2[[#This Row],[Total Sections]]*0.4,Table2[[#This Row],[Total Sections]]*0.12),0),IF(AT928="Pattern",Table2[[#This Row],[Total Sections]]*4,Table2[[#This Row],[Total Sections]]*1.2))</f>
        <v>4.8</v>
      </c>
      <c r="AW928" s="42">
        <f t="shared" ca="1" si="181"/>
        <v>43470</v>
      </c>
      <c r="AX928" s="42">
        <f>IF(AT928="Pattern",Table2[[#This Row],[Scheduled Ship Date]]-2,Table2[[#This Row],[Scheduled Ship Date]]-3)</f>
        <v>43477</v>
      </c>
      <c r="AY928">
        <f>IF(Table2[[#This Row],[Pattern]]="Pattern",Table2[[#This Row],[Total Sections]]*4.82,Table2[[#This Row],[Total Sections]]*0.5)</f>
        <v>2</v>
      </c>
      <c r="AZ928" s="42">
        <f t="shared" ca="1" si="182"/>
        <v>43469</v>
      </c>
      <c r="BA928" s="39">
        <f>((Table2[Total Sections]/Table2[Open Qty])-1)*Table2[Open Qty]*12.96</f>
        <v>25.92</v>
      </c>
      <c r="BB928" s="42"/>
      <c r="BC928" s="39" t="str">
        <f t="shared" si="175"/>
        <v>BMPRLED-750-80-35-RG2-13'-W-UNV-DP-1-DF-TS(1)</v>
      </c>
      <c r="BD928" s="39">
        <f t="shared" si="176"/>
        <v>0</v>
      </c>
      <c r="BE928" s="39" t="b">
        <f>_xlfn.IFNA(VLOOKUP(Table2[[#This Row],[Job-no]],Table4[],9,FALSE),TRUE)</f>
        <v>0</v>
      </c>
      <c r="BF928" t="str">
        <f>VLOOKUP(AR928,Table1[],3,0)</f>
        <v>B3led</v>
      </c>
      <c r="BG928" s="39" t="b">
        <f>_xlfn.IFNA(VLOOKUP(Table2[[#This Row],[Job-no]],Table4[],14,FALSE),TRUE)</f>
        <v>0</v>
      </c>
      <c r="BH928" s="39" t="str">
        <f>_xlfn.IFNA(VLOOKUP(Table2[[#This Row],[Job-no]],Table4[],11,FALSE),"Done")</f>
        <v/>
      </c>
      <c r="BI928" s="39">
        <f>IF(Table2[[#This Row],[Pattern]]="Pattern",VLOOKUP(Table2[[#This Row],[Product Code]],'Routing data'!$A$2:$W$470,13,FALSE),VLOOKUP(Table2[[#This Row],[Product Code]],'Routing data'!$A$2:$W$470,3,FALSE))</f>
        <v>0</v>
      </c>
      <c r="BJ928" s="39">
        <f>IF(Table2[[#This Row],[Pattern]]="Pattern",VLOOKUP(Table2[[#This Row],[Product Code]],'Routing data'!$A$2:$W$470,14,FALSE),VLOOKUP(Table2[[#This Row],[Product Code]],'Routing data'!$A$2:$W$470,4,FALSE))</f>
        <v>3</v>
      </c>
      <c r="BK928" s="39">
        <f>VLOOKUP(Table2[[#This Row],[Product Code]],'Routing data'!A$4:W$524,16,FALSE)</f>
        <v>0</v>
      </c>
      <c r="BL928" s="42" t="str">
        <f>IF(Table2[[#This Row],[Milling Required]]=0,"x",IF(AT928="Pattern",B928-10,B928-4))</f>
        <v>x</v>
      </c>
      <c r="BM928" s="42">
        <f>IF(Table2[[#This Row],[Punching Required]]=0,"x",IF(AT928="Pattern",B928-8,B928-2))</f>
        <v>43478</v>
      </c>
      <c r="BN928" s="42">
        <f t="shared" si="177"/>
        <v>43477</v>
      </c>
      <c r="BO928" s="39" t="str">
        <f>IF(Table2[[#This Row],[Milling]]="x","x",Table2[[#This Row],[Total Sections]]*2)</f>
        <v>x</v>
      </c>
      <c r="BP928" s="39">
        <f>IF(Table2[[#This Row],[Punching]]="x","x",Table2[Total Sections]*2)</f>
        <v>8</v>
      </c>
      <c r="BQ928" s="39">
        <f>IF(Table2[[#This Row],[Pattern]]="Pattern",Table2[Total Sections]*3,Table2[Total Sections]*1.5)</f>
        <v>6</v>
      </c>
      <c r="BR928" s="42"/>
      <c r="BS928" s="42"/>
      <c r="BT928" s="42"/>
      <c r="BU928" s="39"/>
      <c r="BV928" s="39" t="str">
        <f>_xlfn.IFNA(VLOOKUP(Table2[[#This Row],[Job-no]],Table4[],16,FALSE),"Ready")</f>
        <v/>
      </c>
      <c r="BW928" s="39" t="str">
        <f>_xlfn.IFNA(VLOOKUP(Table2[[#This Row],[Job-no]],Table4[],21,FALSE),"Ready")</f>
        <v/>
      </c>
      <c r="BX928" s="39" t="b">
        <f>_xlfn.IFNA(VLOOKUP(Table2[[#This Row],[Job-no]],Table4[],10,FALSE),TRUE)</f>
        <v>0</v>
      </c>
      <c r="BY928" s="39" t="str">
        <f>_xlfn.IFNA(VLOOKUP(Table2[[#This Row],[Job-no]],Table4[],22,FALSE),"Ready")</f>
        <v/>
      </c>
      <c r="BZ928" s="120">
        <f t="shared" si="178"/>
        <v>43480</v>
      </c>
      <c r="CA928" s="120" t="str">
        <f ca="1">IF(OR(Table2[[#This Row],[Saw Date]]=TODAY(),Table2[[#This Row],[Saw Date]]=TODAY()+1), Table2[[#This Row],[Saw Date]],IF(Table2[[#This Row],[Extrusion cut double saw]],"Done",""))</f>
        <v/>
      </c>
      <c r="CB928" s="120" t="str">
        <f ca="1">IF(OR(Table2[[#This Row],[Lens Date]]=TODAY(),Table2[[#This Row],[Lens Date]]=TODAY()+1), Table2[[#This Row],[Lens Date]],IF(Table2[[#This Row],[MSLens]]="Done","Done",""))</f>
        <v/>
      </c>
      <c r="CC928" s="120" t="str">
        <f ca="1">IF(OR(Table2[[#This Row],[Milling Date]]=TODAY(),Table2[[#This Row],[Milling Date]]=TODAY()+1), Table2[[#This Row],[Milling Date]],IF(Table2[[#This Row],[CNC Holes]]="Ready","Done",""))</f>
        <v/>
      </c>
      <c r="CD928" s="120" t="str">
        <f ca="1">IF(OR(Table2[[#This Row],[Welding Date]]=TODAY(),Table2[[#This Row],[Welding Date]]=TODAY()+1), Table2[[#This Row],[Welding Date]],IF(Table2[[#This Row],[Welding Corners]]="Ready","Done",""))</f>
        <v/>
      </c>
      <c r="CE928" s="120" t="str">
        <f ca="1">IF(OR(Table2[[#This Row],[Puching Date]]=TODAY(),Table2[[#This Row],[Puching Date]]=TODAY()+1), Table2[[#This Row],[Puching Date]],IF(Table2[[#This Row],[Punch Holes]]="Ready","Done",""))</f>
        <v/>
      </c>
      <c r="CF928" s="120" t="str">
        <f ca="1">IF(OR(Table2[[#This Row],[Housing Date2]]=TODAY(),Table2[[#This Row],[Housing Date2]]=TODAY()+1),Table2[[#This Row],[Housing Date2]],IF(Table2[[#This Row],[Body Assembly]],"Done",""))</f>
        <v/>
      </c>
      <c r="CG928" s="120" t="str">
        <f>_xlfn.IFNA(VLOOKUP(Table2[[#This Row],[Job-no]],Table4[],7,FALSE),"Done")</f>
        <v>Scheduled/Released</v>
      </c>
    </row>
    <row r="929" spans="1:85" x14ac:dyDescent="0.25">
      <c r="A929" t="str">
        <f>_xlfn.CONCAT(Table2[[#This Row],[Order]],"-",Table2[[#This Row],[Line]])</f>
        <v>76581-2</v>
      </c>
      <c r="B929" s="5">
        <v>43480</v>
      </c>
      <c r="C929" s="8">
        <v>76581</v>
      </c>
      <c r="D929" s="3" t="s">
        <v>3206</v>
      </c>
      <c r="E929" s="8">
        <v>2</v>
      </c>
      <c r="F929" s="8">
        <v>1</v>
      </c>
      <c r="G929" s="3" t="s">
        <v>42</v>
      </c>
      <c r="H929" s="8">
        <v>1</v>
      </c>
      <c r="I929" s="43" t="b">
        <v>0</v>
      </c>
      <c r="J929" s="43" t="b">
        <v>0</v>
      </c>
      <c r="K929" t="s">
        <v>114</v>
      </c>
      <c r="L929" s="43" t="b">
        <v>0</v>
      </c>
      <c r="M929" s="43" t="b">
        <v>0</v>
      </c>
      <c r="N929" s="43" t="b">
        <v>0</v>
      </c>
      <c r="O929" t="s">
        <v>114</v>
      </c>
      <c r="P929" t="s">
        <v>114</v>
      </c>
      <c r="Q929" t="s">
        <v>114</v>
      </c>
      <c r="R929" t="s">
        <v>114</v>
      </c>
      <c r="S929" t="s">
        <v>114</v>
      </c>
      <c r="T929" t="s">
        <v>114</v>
      </c>
      <c r="U929" t="s">
        <v>114</v>
      </c>
      <c r="V929" t="s">
        <v>114</v>
      </c>
      <c r="W929" s="5">
        <v>43475</v>
      </c>
      <c r="X929" s="3" t="s">
        <v>114</v>
      </c>
      <c r="Y929" s="3"/>
      <c r="Z929" s="3" t="s">
        <v>4854</v>
      </c>
      <c r="AA929" s="3" t="s">
        <v>114</v>
      </c>
      <c r="AB929" s="3" t="s">
        <v>74</v>
      </c>
      <c r="AC929" s="8">
        <v>10</v>
      </c>
      <c r="AD929" s="3" t="s">
        <v>5967</v>
      </c>
      <c r="AE929" s="4" t="s">
        <v>5968</v>
      </c>
      <c r="AF929" s="3"/>
      <c r="AG929" s="3" t="s">
        <v>114</v>
      </c>
      <c r="AH929" s="8">
        <v>2</v>
      </c>
      <c r="AI929" s="3" t="s">
        <v>74</v>
      </c>
      <c r="AJ929" t="s">
        <v>114</v>
      </c>
      <c r="AK929" t="s">
        <v>114</v>
      </c>
      <c r="AL929" s="43" t="b">
        <v>0</v>
      </c>
      <c r="AM929" s="3"/>
      <c r="AN929" s="3"/>
      <c r="AO929" s="43" t="b">
        <v>0</v>
      </c>
      <c r="AP929" s="3" t="b">
        <v>0</v>
      </c>
      <c r="AQ929" s="3">
        <f>VLOOKUP(Table2[[#This Row],[Job-no]],Table3[],26,FALSE)</f>
        <v>1055</v>
      </c>
      <c r="AR929" t="str">
        <f t="shared" si="174"/>
        <v>BMPRLED</v>
      </c>
      <c r="AS929" t="str">
        <f>VLOOKUP(AR929,Table1[],4,0)</f>
        <v>recessed</v>
      </c>
      <c r="AT929">
        <f>IF(BD929&gt;0,"Pattern",VLOOKUP(AR929,Table1[],5,0))</f>
        <v>0</v>
      </c>
      <c r="AU929" s="34">
        <f>IF(AT929="Pattern",WORKDAY(Table2[[#This Row],[Scheduled Ship Date]],-10),WORKDAY(Table2[[#This Row],[Scheduled Ship Date]],-4))</f>
        <v>43474</v>
      </c>
      <c r="AV929">
        <f>IF(Table2[[#This Row],[Extrusion cut double saw]]=TRUE,IF(O929="ToDo",IF(AT929="Pattern",Table2[[#This Row],[Total Sections]]*0.4,Table2[[#This Row],[Total Sections]]*0.12),0),IF(AT929="Pattern",Table2[[#This Row],[Total Sections]]*4,Table2[[#This Row],[Total Sections]]*1.2))</f>
        <v>2.4</v>
      </c>
      <c r="AW929" s="42">
        <f t="shared" ca="1" si="181"/>
        <v>43470</v>
      </c>
      <c r="AX929" s="42">
        <f>IF(AT929="Pattern",Table2[[#This Row],[Scheduled Ship Date]]-2,Table2[[#This Row],[Scheduled Ship Date]]-3)</f>
        <v>43477</v>
      </c>
      <c r="AY929">
        <f>IF(Table2[[#This Row],[Pattern]]="Pattern",Table2[[#This Row],[Total Sections]]*4.82,Table2[[#This Row],[Total Sections]]*0.5)</f>
        <v>1</v>
      </c>
      <c r="AZ929" s="42">
        <f t="shared" ca="1" si="182"/>
        <v>43469</v>
      </c>
      <c r="BA929" s="39">
        <f>((Table2[Total Sections]/Table2[Open Qty])-1)*Table2[Open Qty]*12.96</f>
        <v>12.96</v>
      </c>
      <c r="BB929" s="39"/>
      <c r="BC929" s="39" t="str">
        <f t="shared" si="175"/>
        <v>BMPRLED-750-80-35-RG2-15'-W-UNV-DP-1-DF-TS(1)</v>
      </c>
      <c r="BD929" s="39">
        <f t="shared" si="176"/>
        <v>0</v>
      </c>
      <c r="BE929" s="39" t="b">
        <f>_xlfn.IFNA(VLOOKUP(Table2[[#This Row],[Job-no]],Table4[],9,FALSE),TRUE)</f>
        <v>0</v>
      </c>
      <c r="BF929" t="str">
        <f>VLOOKUP(AR929,Table1[],3,0)</f>
        <v>B3led</v>
      </c>
      <c r="BG929" s="39" t="b">
        <f>_xlfn.IFNA(VLOOKUP(Table2[[#This Row],[Job-no]],Table4[],14,FALSE),TRUE)</f>
        <v>0</v>
      </c>
      <c r="BH929" s="39" t="str">
        <f>_xlfn.IFNA(VLOOKUP(Table2[[#This Row],[Job-no]],Table4[],11,FALSE),"Done")</f>
        <v/>
      </c>
      <c r="BI929" s="39">
        <f>IF(Table2[[#This Row],[Pattern]]="Pattern",VLOOKUP(Table2[[#This Row],[Product Code]],'Routing data'!$A$2:$W$470,13,FALSE),VLOOKUP(Table2[[#This Row],[Product Code]],'Routing data'!$A$2:$W$470,3,FALSE))</f>
        <v>0</v>
      </c>
      <c r="BJ929" s="39">
        <f>IF(Table2[[#This Row],[Pattern]]="Pattern",VLOOKUP(Table2[[#This Row],[Product Code]],'Routing data'!$A$2:$W$470,14,FALSE),VLOOKUP(Table2[[#This Row],[Product Code]],'Routing data'!$A$2:$W$470,4,FALSE))</f>
        <v>3</v>
      </c>
      <c r="BK929" s="39">
        <f>VLOOKUP(Table2[[#This Row],[Product Code]],'Routing data'!A$4:W$524,16,FALSE)</f>
        <v>0</v>
      </c>
      <c r="BL929" s="42" t="str">
        <f>IF(Table2[[#This Row],[Milling Required]]=0,"x",IF(AT929="Pattern",B929-10,B929-4))</f>
        <v>x</v>
      </c>
      <c r="BM929" s="42">
        <f>IF(Table2[[#This Row],[Punching Required]]=0,"x",IF(AT929="Pattern",B929-8,B929-2))</f>
        <v>43478</v>
      </c>
      <c r="BN929" s="42">
        <f t="shared" si="177"/>
        <v>43477</v>
      </c>
      <c r="BO929" s="39" t="str">
        <f>IF(Table2[[#This Row],[Milling]]="x","x",Table2[[#This Row],[Total Sections]]*2)</f>
        <v>x</v>
      </c>
      <c r="BP929" s="39">
        <f>IF(Table2[[#This Row],[Punching]]="x","x",Table2[Total Sections]*2)</f>
        <v>4</v>
      </c>
      <c r="BQ929" s="39">
        <f>IF(Table2[[#This Row],[Pattern]]="Pattern",Table2[Total Sections]*3,Table2[Total Sections]*1.5)</f>
        <v>3</v>
      </c>
      <c r="BR929" s="42"/>
      <c r="BS929" s="42"/>
      <c r="BT929" s="42"/>
      <c r="BU929" s="39"/>
      <c r="BV929" s="39" t="str">
        <f>_xlfn.IFNA(VLOOKUP(Table2[[#This Row],[Job-no]],Table4[],16,FALSE),"Ready")</f>
        <v/>
      </c>
      <c r="BW929" s="39" t="str">
        <f>_xlfn.IFNA(VLOOKUP(Table2[[#This Row],[Job-no]],Table4[],21,FALSE),"Ready")</f>
        <v/>
      </c>
      <c r="BX929" s="39" t="b">
        <f>_xlfn.IFNA(VLOOKUP(Table2[[#This Row],[Job-no]],Table4[],10,FALSE),TRUE)</f>
        <v>0</v>
      </c>
      <c r="BY929" s="39" t="str">
        <f>_xlfn.IFNA(VLOOKUP(Table2[[#This Row],[Job-no]],Table4[],22,FALSE),"Ready")</f>
        <v/>
      </c>
      <c r="BZ929" s="120">
        <f t="shared" si="178"/>
        <v>43480</v>
      </c>
      <c r="CA929" s="120" t="str">
        <f ca="1">IF(OR(Table2[[#This Row],[Saw Date]]=TODAY(),Table2[[#This Row],[Saw Date]]=TODAY()+1), Table2[[#This Row],[Saw Date]],IF(Table2[[#This Row],[Extrusion cut double saw]],"Done",""))</f>
        <v/>
      </c>
      <c r="CB929" s="120" t="str">
        <f ca="1">IF(OR(Table2[[#This Row],[Lens Date]]=TODAY(),Table2[[#This Row],[Lens Date]]=TODAY()+1), Table2[[#This Row],[Lens Date]],IF(Table2[[#This Row],[MSLens]]="Done","Done",""))</f>
        <v/>
      </c>
      <c r="CC929" s="120" t="str">
        <f ca="1">IF(OR(Table2[[#This Row],[Milling Date]]=TODAY(),Table2[[#This Row],[Milling Date]]=TODAY()+1), Table2[[#This Row],[Milling Date]],IF(Table2[[#This Row],[CNC Holes]]="Ready","Done",""))</f>
        <v/>
      </c>
      <c r="CD929" s="120" t="str">
        <f ca="1">IF(OR(Table2[[#This Row],[Welding Date]]=TODAY(),Table2[[#This Row],[Welding Date]]=TODAY()+1), Table2[[#This Row],[Welding Date]],IF(Table2[[#This Row],[Welding Corners]]="Ready","Done",""))</f>
        <v/>
      </c>
      <c r="CE929" s="120" t="str">
        <f ca="1">IF(OR(Table2[[#This Row],[Puching Date]]=TODAY(),Table2[[#This Row],[Puching Date]]=TODAY()+1), Table2[[#This Row],[Puching Date]],IF(Table2[[#This Row],[Punch Holes]]="Ready","Done",""))</f>
        <v/>
      </c>
      <c r="CF929" s="120" t="str">
        <f ca="1">IF(OR(Table2[[#This Row],[Housing Date2]]=TODAY(),Table2[[#This Row],[Housing Date2]]=TODAY()+1),Table2[[#This Row],[Housing Date2]],IF(Table2[[#This Row],[Body Assembly]],"Done",""))</f>
        <v/>
      </c>
      <c r="CG929" s="120" t="str">
        <f>_xlfn.IFNA(VLOOKUP(Table2[[#This Row],[Job-no]],Table4[],7,FALSE),"Done")</f>
        <v>Scheduled/Released</v>
      </c>
    </row>
    <row r="930" spans="1:85" x14ac:dyDescent="0.25">
      <c r="A930" t="str">
        <f>_xlfn.CONCAT(Table2[[#This Row],[Order]],"-",Table2[[#This Row],[Line]])</f>
        <v>76581-3</v>
      </c>
      <c r="B930" s="5">
        <v>43480</v>
      </c>
      <c r="C930" s="8">
        <v>76581</v>
      </c>
      <c r="D930" s="3" t="s">
        <v>1097</v>
      </c>
      <c r="E930" s="8">
        <v>3</v>
      </c>
      <c r="F930" s="8">
        <v>1</v>
      </c>
      <c r="G930" s="3" t="s">
        <v>42</v>
      </c>
      <c r="H930" s="8">
        <v>1</v>
      </c>
      <c r="I930" s="43" t="b">
        <v>0</v>
      </c>
      <c r="J930" s="43" t="b">
        <v>0</v>
      </c>
      <c r="K930" t="s">
        <v>114</v>
      </c>
      <c r="L930" s="43" t="b">
        <v>0</v>
      </c>
      <c r="M930" s="43" t="b">
        <v>0</v>
      </c>
      <c r="N930" s="43" t="b">
        <v>0</v>
      </c>
      <c r="O930" t="s">
        <v>114</v>
      </c>
      <c r="P930" t="s">
        <v>114</v>
      </c>
      <c r="Q930" t="s">
        <v>114</v>
      </c>
      <c r="R930" t="s">
        <v>114</v>
      </c>
      <c r="S930" t="s">
        <v>114</v>
      </c>
      <c r="T930" t="s">
        <v>114</v>
      </c>
      <c r="U930" t="s">
        <v>114</v>
      </c>
      <c r="V930" t="s">
        <v>114</v>
      </c>
      <c r="W930" s="5">
        <v>43475</v>
      </c>
      <c r="X930" s="3" t="s">
        <v>114</v>
      </c>
      <c r="Y930" s="3"/>
      <c r="Z930" s="3" t="s">
        <v>4855</v>
      </c>
      <c r="AA930" s="3" t="s">
        <v>114</v>
      </c>
      <c r="AB930" s="3" t="s">
        <v>74</v>
      </c>
      <c r="AC930" s="8">
        <v>10</v>
      </c>
      <c r="AD930" s="3" t="s">
        <v>5967</v>
      </c>
      <c r="AE930" s="4" t="s">
        <v>5968</v>
      </c>
      <c r="AF930" s="3"/>
      <c r="AG930" s="3" t="s">
        <v>114</v>
      </c>
      <c r="AH930" s="8">
        <v>3</v>
      </c>
      <c r="AI930" s="3" t="s">
        <v>74</v>
      </c>
      <c r="AJ930" t="s">
        <v>114</v>
      </c>
      <c r="AK930" t="s">
        <v>114</v>
      </c>
      <c r="AL930" s="43" t="b">
        <v>0</v>
      </c>
      <c r="AM930" s="3"/>
      <c r="AN930" s="3"/>
      <c r="AO930" s="43" t="b">
        <v>0</v>
      </c>
      <c r="AP930" s="3" t="b">
        <v>0</v>
      </c>
      <c r="AQ930" s="3">
        <f>VLOOKUP(Table2[[#This Row],[Job-no]],Table3[],26,FALSE)</f>
        <v>1876</v>
      </c>
      <c r="AR930" t="str">
        <f t="shared" si="174"/>
        <v>BMPRLED</v>
      </c>
      <c r="AS930" t="str">
        <f>VLOOKUP(AR930,Table1[],4,0)</f>
        <v>recessed</v>
      </c>
      <c r="AT930">
        <f>IF(BD930&gt;0,"Pattern",VLOOKUP(AR930,Table1[],5,0))</f>
        <v>0</v>
      </c>
      <c r="AU930" s="34">
        <f>IF(AT930="Pattern",WORKDAY(Table2[[#This Row],[Scheduled Ship Date]],-10),WORKDAY(Table2[[#This Row],[Scheduled Ship Date]],-4))</f>
        <v>43474</v>
      </c>
      <c r="AV930">
        <f>IF(Table2[[#This Row],[Extrusion cut double saw]]=TRUE,IF(O930="ToDo",IF(AT930="Pattern",Table2[[#This Row],[Total Sections]]*0.4,Table2[[#This Row],[Total Sections]]*0.12),0),IF(AT930="Pattern",Table2[[#This Row],[Total Sections]]*4,Table2[[#This Row],[Total Sections]]*1.2))</f>
        <v>3.5999999999999996</v>
      </c>
      <c r="AW930" s="42">
        <f t="shared" ca="1" si="181"/>
        <v>43470</v>
      </c>
      <c r="AX930" s="42">
        <f>IF(AT930="Pattern",Table2[[#This Row],[Scheduled Ship Date]]-2,Table2[[#This Row],[Scheduled Ship Date]]-3)</f>
        <v>43477</v>
      </c>
      <c r="AY930">
        <f>IF(Table2[[#This Row],[Pattern]]="Pattern",Table2[[#This Row],[Total Sections]]*4.82,Table2[[#This Row],[Total Sections]]*0.5)</f>
        <v>1.5</v>
      </c>
      <c r="AZ930" s="42">
        <f t="shared" ca="1" si="182"/>
        <v>43469</v>
      </c>
      <c r="BA930" s="39">
        <f>((Table2[Total Sections]/Table2[Open Qty])-1)*Table2[Open Qty]*12.96</f>
        <v>25.92</v>
      </c>
      <c r="BB930" s="39"/>
      <c r="BC930" s="39" t="str">
        <f t="shared" si="175"/>
        <v>BMPRLED-750-80-35-RG2-28'-W-UNV-DP-1-DF-TS(1)</v>
      </c>
      <c r="BD930" s="39">
        <f t="shared" si="176"/>
        <v>0</v>
      </c>
      <c r="BE930" s="39" t="b">
        <f>_xlfn.IFNA(VLOOKUP(Table2[[#This Row],[Job-no]],Table4[],9,FALSE),TRUE)</f>
        <v>0</v>
      </c>
      <c r="BF930" t="str">
        <f>VLOOKUP(AR930,Table1[],3,0)</f>
        <v>B3led</v>
      </c>
      <c r="BG930" s="39" t="b">
        <f>_xlfn.IFNA(VLOOKUP(Table2[[#This Row],[Job-no]],Table4[],14,FALSE),TRUE)</f>
        <v>0</v>
      </c>
      <c r="BH930" s="39" t="str">
        <f>_xlfn.IFNA(VLOOKUP(Table2[[#This Row],[Job-no]],Table4[],11,FALSE),"Done")</f>
        <v/>
      </c>
      <c r="BI930" s="39">
        <f>IF(Table2[[#This Row],[Pattern]]="Pattern",VLOOKUP(Table2[[#This Row],[Product Code]],'Routing data'!$A$2:$W$470,13,FALSE),VLOOKUP(Table2[[#This Row],[Product Code]],'Routing data'!$A$2:$W$470,3,FALSE))</f>
        <v>0</v>
      </c>
      <c r="BJ930" s="39">
        <f>IF(Table2[[#This Row],[Pattern]]="Pattern",VLOOKUP(Table2[[#This Row],[Product Code]],'Routing data'!$A$2:$W$470,14,FALSE),VLOOKUP(Table2[[#This Row],[Product Code]],'Routing data'!$A$2:$W$470,4,FALSE))</f>
        <v>3</v>
      </c>
      <c r="BK930" s="39">
        <f>VLOOKUP(Table2[[#This Row],[Product Code]],'Routing data'!A$4:W$524,16,FALSE)</f>
        <v>0</v>
      </c>
      <c r="BL930" s="42" t="str">
        <f>IF(Table2[[#This Row],[Milling Required]]=0,"x",IF(AT930="Pattern",B930-10,B930-4))</f>
        <v>x</v>
      </c>
      <c r="BM930" s="42">
        <f>IF(Table2[[#This Row],[Punching Required]]=0,"x",IF(AT930="Pattern",B930-8,B930-2))</f>
        <v>43478</v>
      </c>
      <c r="BN930" s="42">
        <f t="shared" si="177"/>
        <v>43477</v>
      </c>
      <c r="BO930" s="39" t="str">
        <f>IF(Table2[[#This Row],[Milling]]="x","x",Table2[[#This Row],[Total Sections]]*2)</f>
        <v>x</v>
      </c>
      <c r="BP930" s="39">
        <f>IF(Table2[[#This Row],[Punching]]="x","x",Table2[Total Sections]*2)</f>
        <v>6</v>
      </c>
      <c r="BQ930" s="39">
        <f>IF(Table2[[#This Row],[Pattern]]="Pattern",Table2[Total Sections]*3,Table2[Total Sections]*1.5)</f>
        <v>4.5</v>
      </c>
      <c r="BR930" s="42"/>
      <c r="BS930" s="42"/>
      <c r="BT930" s="42"/>
      <c r="BU930" s="39"/>
      <c r="BV930" s="39" t="str">
        <f>_xlfn.IFNA(VLOOKUP(Table2[[#This Row],[Job-no]],Table4[],16,FALSE),"Ready")</f>
        <v/>
      </c>
      <c r="BW930" s="39" t="str">
        <f>_xlfn.IFNA(VLOOKUP(Table2[[#This Row],[Job-no]],Table4[],21,FALSE),"Ready")</f>
        <v/>
      </c>
      <c r="BX930" s="39" t="b">
        <f>_xlfn.IFNA(VLOOKUP(Table2[[#This Row],[Job-no]],Table4[],10,FALSE),TRUE)</f>
        <v>0</v>
      </c>
      <c r="BY930" s="39" t="str">
        <f>_xlfn.IFNA(VLOOKUP(Table2[[#This Row],[Job-no]],Table4[],22,FALSE),"Ready")</f>
        <v/>
      </c>
      <c r="BZ930" s="120">
        <f t="shared" si="178"/>
        <v>43480</v>
      </c>
      <c r="CA930" s="120" t="str">
        <f ca="1">IF(OR(Table2[[#This Row],[Saw Date]]=TODAY(),Table2[[#This Row],[Saw Date]]=TODAY()+1), Table2[[#This Row],[Saw Date]],IF(Table2[[#This Row],[Extrusion cut double saw]],"Done",""))</f>
        <v/>
      </c>
      <c r="CB930" s="120" t="str">
        <f ca="1">IF(OR(Table2[[#This Row],[Lens Date]]=TODAY(),Table2[[#This Row],[Lens Date]]=TODAY()+1), Table2[[#This Row],[Lens Date]],IF(Table2[[#This Row],[MSLens]]="Done","Done",""))</f>
        <v/>
      </c>
      <c r="CC930" s="120" t="str">
        <f ca="1">IF(OR(Table2[[#This Row],[Milling Date]]=TODAY(),Table2[[#This Row],[Milling Date]]=TODAY()+1), Table2[[#This Row],[Milling Date]],IF(Table2[[#This Row],[CNC Holes]]="Ready","Done",""))</f>
        <v/>
      </c>
      <c r="CD930" s="120" t="str">
        <f ca="1">IF(OR(Table2[[#This Row],[Welding Date]]=TODAY(),Table2[[#This Row],[Welding Date]]=TODAY()+1), Table2[[#This Row],[Welding Date]],IF(Table2[[#This Row],[Welding Corners]]="Ready","Done",""))</f>
        <v/>
      </c>
      <c r="CE930" s="120" t="str">
        <f ca="1">IF(OR(Table2[[#This Row],[Puching Date]]=TODAY(),Table2[[#This Row],[Puching Date]]=TODAY()+1), Table2[[#This Row],[Puching Date]],IF(Table2[[#This Row],[Punch Holes]]="Ready","Done",""))</f>
        <v/>
      </c>
      <c r="CF930" s="120" t="str">
        <f ca="1">IF(OR(Table2[[#This Row],[Housing Date2]]=TODAY(),Table2[[#This Row],[Housing Date2]]=TODAY()+1),Table2[[#This Row],[Housing Date2]],IF(Table2[[#This Row],[Body Assembly]],"Done",""))</f>
        <v/>
      </c>
      <c r="CG930" s="120" t="str">
        <f>_xlfn.IFNA(VLOOKUP(Table2[[#This Row],[Job-no]],Table4[],7,FALSE),"Done")</f>
        <v>Scheduled/Released</v>
      </c>
    </row>
    <row r="931" spans="1:85" x14ac:dyDescent="0.25">
      <c r="A931" t="str">
        <f>_xlfn.CONCAT(Table2[[#This Row],[Order]],"-",Table2[[#This Row],[Line]])</f>
        <v>76728-1</v>
      </c>
      <c r="B931" s="5">
        <v>43480</v>
      </c>
      <c r="C931" s="8">
        <v>76728</v>
      </c>
      <c r="D931" s="3" t="s">
        <v>2584</v>
      </c>
      <c r="E931" s="8">
        <v>1</v>
      </c>
      <c r="F931" s="8">
        <v>1</v>
      </c>
      <c r="G931" s="3" t="s">
        <v>42</v>
      </c>
      <c r="H931" s="8">
        <v>1</v>
      </c>
      <c r="I931" s="43" t="b">
        <v>0</v>
      </c>
      <c r="J931" s="43" t="b">
        <v>0</v>
      </c>
      <c r="K931" t="s">
        <v>114</v>
      </c>
      <c r="L931" s="43" t="b">
        <v>0</v>
      </c>
      <c r="M931" s="43" t="b">
        <v>0</v>
      </c>
      <c r="N931" s="43" t="b">
        <v>0</v>
      </c>
      <c r="O931" t="s">
        <v>114</v>
      </c>
      <c r="P931" t="s">
        <v>114</v>
      </c>
      <c r="Q931" t="s">
        <v>114</v>
      </c>
      <c r="R931" t="s">
        <v>114</v>
      </c>
      <c r="S931" t="s">
        <v>114</v>
      </c>
      <c r="T931" t="s">
        <v>114</v>
      </c>
      <c r="U931" t="s">
        <v>114</v>
      </c>
      <c r="V931" t="s">
        <v>114</v>
      </c>
      <c r="W931" s="5">
        <v>43475</v>
      </c>
      <c r="X931" s="3" t="s">
        <v>114</v>
      </c>
      <c r="Y931" s="3"/>
      <c r="Z931" s="3" t="s">
        <v>5118</v>
      </c>
      <c r="AA931" s="3" t="s">
        <v>114</v>
      </c>
      <c r="AB931" s="3" t="s">
        <v>112</v>
      </c>
      <c r="AC931" s="8">
        <v>12</v>
      </c>
      <c r="AD931" s="3" t="s">
        <v>5967</v>
      </c>
      <c r="AE931" s="4" t="s">
        <v>5968</v>
      </c>
      <c r="AF931" s="3"/>
      <c r="AG931" s="3" t="s">
        <v>114</v>
      </c>
      <c r="AH931" s="8">
        <v>2</v>
      </c>
      <c r="AI931" s="3" t="s">
        <v>74</v>
      </c>
      <c r="AJ931" t="s">
        <v>114</v>
      </c>
      <c r="AK931" t="s">
        <v>114</v>
      </c>
      <c r="AL931" s="43" t="b">
        <v>0</v>
      </c>
      <c r="AM931" s="3"/>
      <c r="AN931" s="3"/>
      <c r="AO931" s="43" t="b">
        <v>0</v>
      </c>
      <c r="AP931" s="3" t="b">
        <v>0</v>
      </c>
      <c r="AQ931" s="3">
        <f>VLOOKUP(Table2[[#This Row],[Job-no]],Table3[],26,FALSE)</f>
        <v>1500</v>
      </c>
      <c r="AR931" t="str">
        <f t="shared" si="174"/>
        <v>BMSLEDPAT</v>
      </c>
      <c r="AS931" t="str">
        <f>VLOOKUP(AR931,Table1[],4,0)</f>
        <v>surface</v>
      </c>
      <c r="AT931" t="str">
        <f>IF(BD931&gt;0,"Pattern",VLOOKUP(AR931,Table1[],5,0))</f>
        <v>Pattern</v>
      </c>
      <c r="AU931" s="34">
        <f>IF(AT931="Pattern",WORKDAY(Table2[[#This Row],[Scheduled Ship Date]],-10),WORKDAY(Table2[[#This Row],[Scheduled Ship Date]],-4))</f>
        <v>43466</v>
      </c>
      <c r="AV931">
        <f>IF(Table2[[#This Row],[Extrusion cut double saw]]=TRUE,IF(O931="ToDo",IF(AT931="Pattern",Table2[[#This Row],[Total Sections]]*0.4,Table2[[#This Row],[Total Sections]]*0.12),0),IF(AT931="Pattern",Table2[[#This Row],[Total Sections]]*4,Table2[[#This Row],[Total Sections]]*1.2))</f>
        <v>8</v>
      </c>
      <c r="AW931" s="42">
        <f ca="1">TODAY()+2</f>
        <v>43469</v>
      </c>
      <c r="AX931" s="42">
        <f>IF(AT931="Pattern",Table2[[#This Row],[Scheduled Ship Date]]-2,Table2[[#This Row],[Scheduled Ship Date]]-3)</f>
        <v>43478</v>
      </c>
      <c r="AY931">
        <f>IF(Table2[[#This Row],[Pattern]]="Pattern",Table2[[#This Row],[Total Sections]]*4.82,Table2[[#This Row],[Total Sections]]*0.5)</f>
        <v>9.64</v>
      </c>
      <c r="AZ931" s="42">
        <f ca="1">TODAY()+3</f>
        <v>43470</v>
      </c>
      <c r="BA931" s="39">
        <f>((Table2[Total Sections]/Table2[Open Qty])-1)*Table2[Open Qty]*12.96</f>
        <v>12.96</v>
      </c>
      <c r="BB931" s="42"/>
      <c r="BC931" s="39" t="str">
        <f t="shared" si="175"/>
        <v>BMSLEDPAT-OPO-90-500-80-30-SO-123 1/2"-EX-AP-120-DP-1-S-C(JOIN TO EXIST)</v>
      </c>
      <c r="BD931" s="39">
        <f t="shared" si="176"/>
        <v>0</v>
      </c>
      <c r="BE931" s="39" t="b">
        <f>_xlfn.IFNA(VLOOKUP(Table2[[#This Row],[Job-no]],Table4[],9,FALSE),TRUE)</f>
        <v>0</v>
      </c>
      <c r="BF931" t="str">
        <f>VLOOKUP(AR931,Table1[],3,0)</f>
        <v>B3LED</v>
      </c>
      <c r="BG931" s="39" t="b">
        <f>_xlfn.IFNA(VLOOKUP(Table2[[#This Row],[Job-no]],Table4[],14,FALSE),TRUE)</f>
        <v>0</v>
      </c>
      <c r="BH931" s="39" t="str">
        <f>_xlfn.IFNA(VLOOKUP(Table2[[#This Row],[Job-no]],Table4[],11,FALSE),"Done")</f>
        <v/>
      </c>
      <c r="BI931" s="39">
        <f>IF(Table2[[#This Row],[Pattern]]="Pattern",VLOOKUP(Table2[[#This Row],[Product Code]],'Routing data'!$A$2:$W$470,13,FALSE),VLOOKUP(Table2[[#This Row],[Product Code]],'Routing data'!$A$2:$W$470,3,FALSE))</f>
        <v>0</v>
      </c>
      <c r="BJ931" s="39">
        <f>IF(Table2[[#This Row],[Pattern]]="Pattern",VLOOKUP(Table2[[#This Row],[Product Code]],'Routing data'!$A$2:$W$470,14,FALSE),VLOOKUP(Table2[[#This Row],[Product Code]],'Routing data'!$A$2:$W$470,4,FALSE))</f>
        <v>3</v>
      </c>
      <c r="BK931" s="39">
        <f>VLOOKUP(Table2[[#This Row],[Product Code]],'Routing data'!A$4:W$524,16,FALSE)</f>
        <v>5</v>
      </c>
      <c r="BL931" s="42" t="str">
        <f>IF(Table2[[#This Row],[Milling Required]]=0,"x",IF(AT931="Pattern",B931-10,B931-4))</f>
        <v>x</v>
      </c>
      <c r="BM931" s="42">
        <f>IF(Table2[[#This Row],[Punching Required]]=0,"x",IF(AT931="Pattern",B931-8,B931-2))</f>
        <v>43472</v>
      </c>
      <c r="BN931" s="42">
        <f t="shared" si="177"/>
        <v>43478</v>
      </c>
      <c r="BO931" s="39" t="str">
        <f>IF(Table2[[#This Row],[Milling]]="x","x",Table2[[#This Row],[Total Sections]]*2)</f>
        <v>x</v>
      </c>
      <c r="BP931" s="39">
        <f>IF(Table2[[#This Row],[Punching]]="x","x",Table2[Total Sections]*2)</f>
        <v>4</v>
      </c>
      <c r="BQ931" s="39">
        <f>IF(Table2[[#This Row],[Pattern]]="Pattern",Table2[Total Sections]*3,Table2[Total Sections]*1.5)</f>
        <v>6</v>
      </c>
      <c r="BR931" s="42"/>
      <c r="BS931" s="42">
        <f ca="1">TODAY()</f>
        <v>43467</v>
      </c>
      <c r="BT931" s="42"/>
      <c r="BU931" s="39"/>
      <c r="BV931" s="39" t="str">
        <f>_xlfn.IFNA(VLOOKUP(Table2[[#This Row],[Job-no]],Table4[],16,FALSE),"Ready")</f>
        <v/>
      </c>
      <c r="BW931" s="39" t="str">
        <f>_xlfn.IFNA(VLOOKUP(Table2[[#This Row],[Job-no]],Table4[],21,FALSE),"Ready")</f>
        <v/>
      </c>
      <c r="BX931" s="39" t="b">
        <f>_xlfn.IFNA(VLOOKUP(Table2[[#This Row],[Job-no]],Table4[],10,FALSE),TRUE)</f>
        <v>0</v>
      </c>
      <c r="BY931" s="39" t="str">
        <f>_xlfn.IFNA(VLOOKUP(Table2[[#This Row],[Job-no]],Table4[],22,FALSE),"Ready")</f>
        <v/>
      </c>
      <c r="BZ931" s="120">
        <f t="shared" si="178"/>
        <v>43480</v>
      </c>
      <c r="CA931" s="120" t="str">
        <f ca="1">IF(OR(Table2[[#This Row],[Saw Date]]=TODAY(),Table2[[#This Row],[Saw Date]]=TODAY()+1), Table2[[#This Row],[Saw Date]],IF(Table2[[#This Row],[Extrusion cut double saw]],"Done",""))</f>
        <v/>
      </c>
      <c r="CB931" s="120" t="str">
        <f ca="1">IF(OR(Table2[[#This Row],[Lens Date]]=TODAY(),Table2[[#This Row],[Lens Date]]=TODAY()+1), Table2[[#This Row],[Lens Date]],IF(Table2[[#This Row],[MSLens]]="Done","Done",""))</f>
        <v/>
      </c>
      <c r="CC931" s="120" t="str">
        <f ca="1">IF(OR(Table2[[#This Row],[Milling Date]]=TODAY(),Table2[[#This Row],[Milling Date]]=TODAY()+1), Table2[[#This Row],[Milling Date]],IF(Table2[[#This Row],[CNC Holes]]="Ready","Done",""))</f>
        <v/>
      </c>
      <c r="CD931" s="120" t="str">
        <f ca="1">IF(OR(Table2[[#This Row],[Welding Date]]=TODAY(),Table2[[#This Row],[Welding Date]]=TODAY()+1), Table2[[#This Row],[Welding Date]],IF(Table2[[#This Row],[Welding Corners]]="Ready","Done",""))</f>
        <v/>
      </c>
      <c r="CE931" s="120">
        <f ca="1">IF(OR(Table2[[#This Row],[Puching Date]]=TODAY(),Table2[[#This Row],[Puching Date]]=TODAY()+1), Table2[[#This Row],[Puching Date]],IF(Table2[[#This Row],[Punch Holes]]="Ready","Done",""))</f>
        <v>43467</v>
      </c>
      <c r="CF931" s="120" t="str">
        <f ca="1">IF(OR(Table2[[#This Row],[Housing Date2]]=TODAY(),Table2[[#This Row],[Housing Date2]]=TODAY()+1),Table2[[#This Row],[Housing Date2]],IF(Table2[[#This Row],[Body Assembly]],"Done",""))</f>
        <v/>
      </c>
      <c r="CG931" s="120" t="str">
        <f>_xlfn.IFNA(VLOOKUP(Table2[[#This Row],[Job-no]],Table4[],7,FALSE),"Done")</f>
        <v>Scheduled/Released</v>
      </c>
    </row>
    <row r="932" spans="1:85" x14ac:dyDescent="0.25">
      <c r="A932" t="str">
        <f>_xlfn.CONCAT(Table2[[#This Row],[Order]],"-",Table2[[#This Row],[Line]])</f>
        <v>76728-2</v>
      </c>
      <c r="B932" s="5">
        <v>43480</v>
      </c>
      <c r="C932" s="8">
        <v>76728</v>
      </c>
      <c r="D932" s="3" t="s">
        <v>2587</v>
      </c>
      <c r="E932" s="8">
        <v>2</v>
      </c>
      <c r="F932" s="8">
        <v>1</v>
      </c>
      <c r="G932" s="3" t="s">
        <v>42</v>
      </c>
      <c r="H932" s="8">
        <v>1</v>
      </c>
      <c r="I932" s="43" t="b">
        <v>0</v>
      </c>
      <c r="J932" s="43" t="b">
        <v>0</v>
      </c>
      <c r="K932" t="s">
        <v>114</v>
      </c>
      <c r="L932" s="43" t="b">
        <v>0</v>
      </c>
      <c r="M932" s="43" t="b">
        <v>0</v>
      </c>
      <c r="N932" s="43" t="b">
        <v>0</v>
      </c>
      <c r="O932" t="s">
        <v>114</v>
      </c>
      <c r="P932" t="s">
        <v>114</v>
      </c>
      <c r="Q932" t="s">
        <v>114</v>
      </c>
      <c r="R932" t="s">
        <v>114</v>
      </c>
      <c r="S932" t="s">
        <v>114</v>
      </c>
      <c r="T932" t="s">
        <v>114</v>
      </c>
      <c r="U932" t="s">
        <v>114</v>
      </c>
      <c r="V932" t="s">
        <v>114</v>
      </c>
      <c r="W932" s="5">
        <v>43475</v>
      </c>
      <c r="X932" s="3" t="s">
        <v>114</v>
      </c>
      <c r="Y932" s="3"/>
      <c r="Z932" s="3" t="s">
        <v>5119</v>
      </c>
      <c r="AA932" s="3" t="s">
        <v>114</v>
      </c>
      <c r="AB932" s="3" t="s">
        <v>112</v>
      </c>
      <c r="AC932" s="8">
        <v>12</v>
      </c>
      <c r="AD932" s="3" t="s">
        <v>5967</v>
      </c>
      <c r="AE932" s="4" t="s">
        <v>5968</v>
      </c>
      <c r="AF932" s="3"/>
      <c r="AG932" s="3" t="s">
        <v>114</v>
      </c>
      <c r="AH932" s="8">
        <v>2</v>
      </c>
      <c r="AI932" s="3" t="s">
        <v>74</v>
      </c>
      <c r="AJ932" t="s">
        <v>114</v>
      </c>
      <c r="AK932" t="s">
        <v>114</v>
      </c>
      <c r="AL932" s="43" t="b">
        <v>0</v>
      </c>
      <c r="AM932" s="3"/>
      <c r="AN932" s="3"/>
      <c r="AO932" s="43" t="b">
        <v>0</v>
      </c>
      <c r="AP932" s="3" t="b">
        <v>0</v>
      </c>
      <c r="AQ932" s="3">
        <f>VLOOKUP(Table2[[#This Row],[Job-no]],Table3[],26,FALSE)</f>
        <v>1500</v>
      </c>
      <c r="AR932" t="str">
        <f t="shared" si="174"/>
        <v>BMSLEDPAT</v>
      </c>
      <c r="AS932" t="str">
        <f>VLOOKUP(AR932,Table1[],4,0)</f>
        <v>surface</v>
      </c>
      <c r="AT932" t="str">
        <f>IF(BD932&gt;0,"Pattern",VLOOKUP(AR932,Table1[],5,0))</f>
        <v>Pattern</v>
      </c>
      <c r="AU932" s="34">
        <f>IF(AT932="Pattern",WORKDAY(Table2[[#This Row],[Scheduled Ship Date]],-10),WORKDAY(Table2[[#This Row],[Scheduled Ship Date]],-4))</f>
        <v>43466</v>
      </c>
      <c r="AV932">
        <f>IF(Table2[[#This Row],[Extrusion cut double saw]]=TRUE,IF(O932="ToDo",IF(AT932="Pattern",Table2[[#This Row],[Total Sections]]*0.4,Table2[[#This Row],[Total Sections]]*0.12),0),IF(AT932="Pattern",Table2[[#This Row],[Total Sections]]*4,Table2[[#This Row],[Total Sections]]*1.2))</f>
        <v>8</v>
      </c>
      <c r="AW932" s="42">
        <f ca="1">TODAY()+2</f>
        <v>43469</v>
      </c>
      <c r="AX932" s="42">
        <f>IF(AT932="Pattern",Table2[[#This Row],[Scheduled Ship Date]]-2,Table2[[#This Row],[Scheduled Ship Date]]-3)</f>
        <v>43478</v>
      </c>
      <c r="AY932">
        <f>IF(Table2[[#This Row],[Pattern]]="Pattern",Table2[[#This Row],[Total Sections]]*4.82,Table2[[#This Row],[Total Sections]]*0.5)</f>
        <v>9.64</v>
      </c>
      <c r="AZ932" s="42">
        <f ca="1">TODAY()+3</f>
        <v>43470</v>
      </c>
      <c r="BA932" s="39">
        <f>((Table2[Total Sections]/Table2[Open Qty])-1)*Table2[Open Qty]*12.96</f>
        <v>12.96</v>
      </c>
      <c r="BB932" s="39"/>
      <c r="BC932" s="39" t="str">
        <f t="shared" si="175"/>
        <v>BMSLEDPAT-OPO-90-500-80-30-SO-</v>
      </c>
      <c r="BD932" s="39">
        <f t="shared" si="176"/>
        <v>0</v>
      </c>
      <c r="BE932" s="39" t="b">
        <f>_xlfn.IFNA(VLOOKUP(Table2[[#This Row],[Job-no]],Table4[],9,FALSE),TRUE)</f>
        <v>0</v>
      </c>
      <c r="BF932" t="str">
        <f>VLOOKUP(AR932,Table1[],3,0)</f>
        <v>B3LED</v>
      </c>
      <c r="BG932" s="39" t="b">
        <f>_xlfn.IFNA(VLOOKUP(Table2[[#This Row],[Job-no]],Table4[],14,FALSE),TRUE)</f>
        <v>0</v>
      </c>
      <c r="BH932" s="39" t="str">
        <f>_xlfn.IFNA(VLOOKUP(Table2[[#This Row],[Job-no]],Table4[],11,FALSE),"Done")</f>
        <v/>
      </c>
      <c r="BI932" s="39">
        <f>IF(Table2[[#This Row],[Pattern]]="Pattern",VLOOKUP(Table2[[#This Row],[Product Code]],'Routing data'!$A$2:$W$470,13,FALSE),VLOOKUP(Table2[[#This Row],[Product Code]],'Routing data'!$A$2:$W$470,3,FALSE))</f>
        <v>0</v>
      </c>
      <c r="BJ932" s="39">
        <f>IF(Table2[[#This Row],[Pattern]]="Pattern",VLOOKUP(Table2[[#This Row],[Product Code]],'Routing data'!$A$2:$W$470,14,FALSE),VLOOKUP(Table2[[#This Row],[Product Code]],'Routing data'!$A$2:$W$470,4,FALSE))</f>
        <v>3</v>
      </c>
      <c r="BK932" s="39">
        <f>VLOOKUP(Table2[[#This Row],[Product Code]],'Routing data'!A$4:W$524,16,FALSE)</f>
        <v>5</v>
      </c>
      <c r="BL932" s="42" t="str">
        <f>IF(Table2[[#This Row],[Milling Required]]=0,"x",IF(AT932="Pattern",B932-10,B932-4))</f>
        <v>x</v>
      </c>
      <c r="BM932" s="42">
        <f>IF(Table2[[#This Row],[Punching Required]]=0,"x",IF(AT932="Pattern",B932-8,B932-2))</f>
        <v>43472</v>
      </c>
      <c r="BN932" s="42">
        <f t="shared" si="177"/>
        <v>43478</v>
      </c>
      <c r="BO932" s="39" t="str">
        <f>IF(Table2[[#This Row],[Milling]]="x","x",Table2[[#This Row],[Total Sections]]*2)</f>
        <v>x</v>
      </c>
      <c r="BP932" s="39">
        <f>IF(Table2[[#This Row],[Punching]]="x","x",Table2[Total Sections]*2)</f>
        <v>4</v>
      </c>
      <c r="BQ932" s="39">
        <f>IF(Table2[[#This Row],[Pattern]]="Pattern",Table2[Total Sections]*3,Table2[Total Sections]*1.5)</f>
        <v>6</v>
      </c>
      <c r="BR932" s="42"/>
      <c r="BS932" s="42">
        <f ca="1">TODAY()</f>
        <v>43467</v>
      </c>
      <c r="BT932" s="42"/>
      <c r="BU932" s="39"/>
      <c r="BV932" s="39" t="str">
        <f>_xlfn.IFNA(VLOOKUP(Table2[[#This Row],[Job-no]],Table4[],16,FALSE),"Ready")</f>
        <v/>
      </c>
      <c r="BW932" s="39" t="str">
        <f>_xlfn.IFNA(VLOOKUP(Table2[[#This Row],[Job-no]],Table4[],21,FALSE),"Ready")</f>
        <v/>
      </c>
      <c r="BX932" s="39" t="b">
        <f>_xlfn.IFNA(VLOOKUP(Table2[[#This Row],[Job-no]],Table4[],10,FALSE),TRUE)</f>
        <v>0</v>
      </c>
      <c r="BY932" s="39" t="str">
        <f>_xlfn.IFNA(VLOOKUP(Table2[[#This Row],[Job-no]],Table4[],22,FALSE),"Ready")</f>
        <v/>
      </c>
      <c r="BZ932" s="120">
        <f t="shared" si="178"/>
        <v>43480</v>
      </c>
      <c r="CA932" s="120" t="str">
        <f ca="1">IF(OR(Table2[[#This Row],[Saw Date]]=TODAY(),Table2[[#This Row],[Saw Date]]=TODAY()+1), Table2[[#This Row],[Saw Date]],IF(Table2[[#This Row],[Extrusion cut double saw]],"Done",""))</f>
        <v/>
      </c>
      <c r="CB932" s="120" t="str">
        <f ca="1">IF(OR(Table2[[#This Row],[Lens Date]]=TODAY(),Table2[[#This Row],[Lens Date]]=TODAY()+1), Table2[[#This Row],[Lens Date]],IF(Table2[[#This Row],[MSLens]]="Done","Done",""))</f>
        <v/>
      </c>
      <c r="CC932" s="120" t="str">
        <f ca="1">IF(OR(Table2[[#This Row],[Milling Date]]=TODAY(),Table2[[#This Row],[Milling Date]]=TODAY()+1), Table2[[#This Row],[Milling Date]],IF(Table2[[#This Row],[CNC Holes]]="Ready","Done",""))</f>
        <v/>
      </c>
      <c r="CD932" s="120" t="str">
        <f ca="1">IF(OR(Table2[[#This Row],[Welding Date]]=TODAY(),Table2[[#This Row],[Welding Date]]=TODAY()+1), Table2[[#This Row],[Welding Date]],IF(Table2[[#This Row],[Welding Corners]]="Ready","Done",""))</f>
        <v/>
      </c>
      <c r="CE932" s="120">
        <f ca="1">IF(OR(Table2[[#This Row],[Puching Date]]=TODAY(),Table2[[#This Row],[Puching Date]]=TODAY()+1), Table2[[#This Row],[Puching Date]],IF(Table2[[#This Row],[Punch Holes]]="Ready","Done",""))</f>
        <v>43467</v>
      </c>
      <c r="CF932" s="120" t="str">
        <f ca="1">IF(OR(Table2[[#This Row],[Housing Date2]]=TODAY(),Table2[[#This Row],[Housing Date2]]=TODAY()+1),Table2[[#This Row],[Housing Date2]],IF(Table2[[#This Row],[Body Assembly]],"Done",""))</f>
        <v/>
      </c>
      <c r="CG932" s="120" t="str">
        <f>_xlfn.IFNA(VLOOKUP(Table2[[#This Row],[Job-no]],Table4[],7,FALSE),"Done")</f>
        <v>Scheduled/Released</v>
      </c>
    </row>
    <row r="933" spans="1:85" x14ac:dyDescent="0.25">
      <c r="A933" s="39" t="str">
        <f>_xlfn.CONCAT(Table2[[#This Row],[Order]],"-",Table2[[#This Row],[Line]])</f>
        <v>76847-1</v>
      </c>
      <c r="B933" s="5">
        <v>43480</v>
      </c>
      <c r="C933" s="8">
        <v>76847</v>
      </c>
      <c r="D933" s="3" t="s">
        <v>2656</v>
      </c>
      <c r="E933" s="8">
        <v>1</v>
      </c>
      <c r="F933" s="8">
        <v>1</v>
      </c>
      <c r="G933" s="3" t="s">
        <v>42</v>
      </c>
      <c r="H933" s="8">
        <v>24</v>
      </c>
      <c r="I933" s="43" t="b">
        <v>0</v>
      </c>
      <c r="J933" s="43" t="b">
        <v>0</v>
      </c>
      <c r="K933" t="s">
        <v>114</v>
      </c>
      <c r="L933" s="43" t="b">
        <v>0</v>
      </c>
      <c r="M933" s="43" t="b">
        <v>0</v>
      </c>
      <c r="N933" s="43" t="b">
        <v>0</v>
      </c>
      <c r="O933" t="s">
        <v>114</v>
      </c>
      <c r="P933" t="s">
        <v>114</v>
      </c>
      <c r="Q933" t="s">
        <v>114</v>
      </c>
      <c r="R933" t="s">
        <v>114</v>
      </c>
      <c r="S933" t="s">
        <v>114</v>
      </c>
      <c r="T933" t="s">
        <v>114</v>
      </c>
      <c r="U933" t="s">
        <v>114</v>
      </c>
      <c r="V933" t="s">
        <v>114</v>
      </c>
      <c r="W933" s="5">
        <v>43475</v>
      </c>
      <c r="X933" s="3" t="s">
        <v>114</v>
      </c>
      <c r="Y933" s="3"/>
      <c r="Z933" s="3" t="s">
        <v>39</v>
      </c>
      <c r="AA933" s="3" t="s">
        <v>114</v>
      </c>
      <c r="AB933" s="3" t="s">
        <v>74</v>
      </c>
      <c r="AC933" s="8">
        <v>10</v>
      </c>
      <c r="AD933" s="3" t="s">
        <v>5967</v>
      </c>
      <c r="AE933" s="4" t="s">
        <v>5968</v>
      </c>
      <c r="AF933" s="3"/>
      <c r="AG933" s="3" t="s">
        <v>114</v>
      </c>
      <c r="AH933" s="8">
        <v>24</v>
      </c>
      <c r="AI933" s="3" t="s">
        <v>74</v>
      </c>
      <c r="AJ933" t="s">
        <v>114</v>
      </c>
      <c r="AK933" t="s">
        <v>114</v>
      </c>
      <c r="AL933" s="43" t="b">
        <v>0</v>
      </c>
      <c r="AM933" s="3"/>
      <c r="AN933" s="3"/>
      <c r="AO933" s="43" t="b">
        <v>0</v>
      </c>
      <c r="AP933" s="3" t="b">
        <v>0</v>
      </c>
      <c r="AQ933" s="3">
        <f>VLOOKUP(Table2[[#This Row],[Job-no]],Table3[],26,FALSE)</f>
        <v>5257.4649600000002</v>
      </c>
      <c r="AR933" t="str">
        <f t="shared" si="174"/>
        <v>DIALED</v>
      </c>
      <c r="AS933" t="str">
        <f>VLOOKUP(AR933,Table1[],4,0)</f>
        <v>Grid LED</v>
      </c>
      <c r="AT933">
        <f>IF(BD933&gt;0,"Pattern",VLOOKUP(AR933,Table1[],5,0))</f>
        <v>0</v>
      </c>
      <c r="AU933" s="34">
        <f>IF(AT933="Pattern",WORKDAY(Table2[[#This Row],[Scheduled Ship Date]],-10),WORKDAY(Table2[[#This Row],[Scheduled Ship Date]],-4))</f>
        <v>43474</v>
      </c>
      <c r="AV933" s="39">
        <f>IF(Table2[[#This Row],[Extrusion cut double saw]]=TRUE,IF(O933="ToDo",IF(AT933="Pattern",Table2[[#This Row],[Total Sections]]*0.4,Table2[[#This Row],[Total Sections]]*0.12),0),IF(AT933="Pattern",Table2[[#This Row],[Total Sections]]*4,Table2[[#This Row],[Total Sections]]*1.2))</f>
        <v>28.799999999999997</v>
      </c>
      <c r="AW933" s="42"/>
      <c r="AX933" s="42">
        <f>IF(AT933="Pattern",Table2[[#This Row],[Scheduled Ship Date]]-2,Table2[[#This Row],[Scheduled Ship Date]]-3)</f>
        <v>43477</v>
      </c>
      <c r="AY933" s="39">
        <f>IF(Table2[[#This Row],[Pattern]]="Pattern",Table2[[#This Row],[Total Sections]]*4.82,Table2[[#This Row],[Total Sections]]*0.5)</f>
        <v>12</v>
      </c>
      <c r="AZ933" s="42"/>
      <c r="BA933" s="39">
        <f>((Table2[Total Sections]/Table2[Open Qty])-1)*Table2[Open Qty]*12.96</f>
        <v>0</v>
      </c>
      <c r="BB933" s="39"/>
      <c r="BC933" s="39" t="str">
        <f t="shared" si="175"/>
        <v>DIALED-22-3000-80-35-VL-W-UNV-DP-1-TG9</v>
      </c>
      <c r="BD933" s="39">
        <f t="shared" si="176"/>
        <v>0</v>
      </c>
      <c r="BE933" s="39" t="b">
        <f>_xlfn.IFNA(VLOOKUP(Table2[[#This Row],[Job-no]],Table4[],9,FALSE),TRUE)</f>
        <v>0</v>
      </c>
      <c r="BF933" s="39"/>
      <c r="BG933" s="39" t="b">
        <f>_xlfn.IFNA(VLOOKUP(Table2[[#This Row],[Job-no]],Table4[],14,FALSE),TRUE)</f>
        <v>0</v>
      </c>
      <c r="BH933" s="39" t="str">
        <f>_xlfn.IFNA(VLOOKUP(Table2[[#This Row],[Job-no]],Table4[],11,FALSE),"Done")</f>
        <v/>
      </c>
      <c r="BI933" s="39">
        <f>IF(Table2[[#This Row],[Pattern]]="Pattern",VLOOKUP(Table2[[#This Row],[Product Code]],'Routing data'!$A$2:$W$470,13,FALSE),VLOOKUP(Table2[[#This Row],[Product Code]],'Routing data'!$A$2:$W$470,3,FALSE))</f>
        <v>0</v>
      </c>
      <c r="BJ933" s="39">
        <f>IF(Table2[[#This Row],[Pattern]]="Pattern",VLOOKUP(Table2[[#This Row],[Product Code]],'Routing data'!$A$2:$W$470,14,FALSE),VLOOKUP(Table2[[#This Row],[Product Code]],'Routing data'!$A$2:$W$470,4,FALSE))</f>
        <v>0</v>
      </c>
      <c r="BK933" s="39">
        <f>VLOOKUP(Table2[[#This Row],[Product Code]],'Routing data'!A$4:W$524,16,FALSE)</f>
        <v>0</v>
      </c>
      <c r="BL933" s="42" t="str">
        <f>IF(Table2[[#This Row],[Milling Required]]=0,"x",IF(AT933="Pattern",B933-10,B933-4))</f>
        <v>x</v>
      </c>
      <c r="BM933" s="39"/>
      <c r="BN933" s="42">
        <f t="shared" si="177"/>
        <v>43477</v>
      </c>
      <c r="BO933" s="39" t="str">
        <f>IF(Table2[[#This Row],[Milling]]="x","x",Table2[[#This Row],[Total Sections]]*2)</f>
        <v>x</v>
      </c>
      <c r="BP933" s="39">
        <f>IF(Table2[[#This Row],[Punching]]="x","x",Table2[Total Sections]*2)</f>
        <v>48</v>
      </c>
      <c r="BQ933" s="39">
        <f>IF(Table2[[#This Row],[Pattern]]="Pattern",Table2[Total Sections]*3,Table2[Total Sections]*1.5)</f>
        <v>36</v>
      </c>
      <c r="BR933" s="42"/>
      <c r="BS933" s="39"/>
      <c r="BT933" s="39"/>
      <c r="BU933" s="39"/>
      <c r="BV933" s="39" t="str">
        <f>_xlfn.IFNA(VLOOKUP(Table2[[#This Row],[Job-no]],Table4[],16,FALSE),"Ready")</f>
        <v/>
      </c>
      <c r="BW933" s="39" t="str">
        <f>_xlfn.IFNA(VLOOKUP(Table2[[#This Row],[Job-no]],Table4[],21,FALSE),"Ready")</f>
        <v/>
      </c>
      <c r="BX933" s="39" t="b">
        <f>_xlfn.IFNA(VLOOKUP(Table2[[#This Row],[Job-no]],Table4[],10,FALSE),TRUE)</f>
        <v>0</v>
      </c>
      <c r="BY933" s="39" t="str">
        <f>_xlfn.IFNA(VLOOKUP(Table2[[#This Row],[Job-no]],Table4[],22,FALSE),"Ready")</f>
        <v/>
      </c>
      <c r="BZ933" s="120">
        <f t="shared" si="178"/>
        <v>43480</v>
      </c>
      <c r="CA933" s="120" t="str">
        <f ca="1">IF(OR(Table2[[#This Row],[Saw Date]]=TODAY(),Table2[[#This Row],[Saw Date]]=TODAY()+1), Table2[[#This Row],[Saw Date]],IF(Table2[[#This Row],[Extrusion cut double saw]],"Done",""))</f>
        <v/>
      </c>
      <c r="CB933" s="120" t="str">
        <f ca="1">IF(OR(Table2[[#This Row],[Lens Date]]=TODAY(),Table2[[#This Row],[Lens Date]]=TODAY()+1), Table2[[#This Row],[Lens Date]],IF(Table2[[#This Row],[MSLens]]="Done","Done",""))</f>
        <v/>
      </c>
      <c r="CC933" s="120" t="str">
        <f ca="1">IF(OR(Table2[[#This Row],[Milling Date]]=TODAY(),Table2[[#This Row],[Milling Date]]=TODAY()+1), Table2[[#This Row],[Milling Date]],IF(Table2[[#This Row],[CNC Holes]]="Ready","Done",""))</f>
        <v/>
      </c>
      <c r="CD933" s="120" t="str">
        <f ca="1">IF(OR(Table2[[#This Row],[Welding Date]]=TODAY(),Table2[[#This Row],[Welding Date]]=TODAY()+1), Table2[[#This Row],[Welding Date]],IF(Table2[[#This Row],[Welding Corners]]="Ready","Done",""))</f>
        <v/>
      </c>
      <c r="CE933" s="120" t="str">
        <f ca="1">IF(OR(Table2[[#This Row],[Puching Date]]=TODAY(),Table2[[#This Row],[Puching Date]]=TODAY()+1), Table2[[#This Row],[Puching Date]],IF(Table2[[#This Row],[Punch Holes]]="Ready","Done",""))</f>
        <v/>
      </c>
      <c r="CF933" s="120" t="str">
        <f ca="1">IF(OR(Table2[[#This Row],[Housing Date2]]=TODAY(),Table2[[#This Row],[Housing Date2]]=TODAY()+1),Table2[[#This Row],[Housing Date2]],IF(Table2[[#This Row],[Body Assembly]],"Done",""))</f>
        <v/>
      </c>
      <c r="CG933" s="120" t="str">
        <f>_xlfn.IFNA(VLOOKUP(Table2[[#This Row],[Job-no]],Table4[],7,FALSE),"Done")</f>
        <v>Scheduled/Released</v>
      </c>
    </row>
    <row r="934" spans="1:85" x14ac:dyDescent="0.25">
      <c r="A934" s="39" t="str">
        <f>_xlfn.CONCAT(Table2[[#This Row],[Order]],"-",Table2[[#This Row],[Line]])</f>
        <v>76847-2</v>
      </c>
      <c r="B934" s="5">
        <v>43480</v>
      </c>
      <c r="C934" s="8">
        <v>76847</v>
      </c>
      <c r="D934" s="3" t="s">
        <v>3451</v>
      </c>
      <c r="E934" s="8">
        <v>2</v>
      </c>
      <c r="F934" s="8">
        <v>1</v>
      </c>
      <c r="G934" s="3" t="s">
        <v>42</v>
      </c>
      <c r="H934" s="8">
        <v>9</v>
      </c>
      <c r="I934" s="43" t="b">
        <v>0</v>
      </c>
      <c r="J934" s="43" t="b">
        <v>0</v>
      </c>
      <c r="K934" t="s">
        <v>114</v>
      </c>
      <c r="L934" s="43" t="b">
        <v>0</v>
      </c>
      <c r="M934" s="43" t="b">
        <v>0</v>
      </c>
      <c r="N934" s="43" t="b">
        <v>0</v>
      </c>
      <c r="O934" t="s">
        <v>114</v>
      </c>
      <c r="P934" t="s">
        <v>114</v>
      </c>
      <c r="Q934" t="s">
        <v>114</v>
      </c>
      <c r="R934" t="s">
        <v>114</v>
      </c>
      <c r="S934" t="s">
        <v>114</v>
      </c>
      <c r="T934" t="s">
        <v>114</v>
      </c>
      <c r="U934" t="s">
        <v>114</v>
      </c>
      <c r="V934" t="s">
        <v>114</v>
      </c>
      <c r="W934" s="5">
        <v>43475</v>
      </c>
      <c r="X934" s="3" t="s">
        <v>114</v>
      </c>
      <c r="Y934" s="3"/>
      <c r="Z934" s="3" t="s">
        <v>182</v>
      </c>
      <c r="AA934" s="3" t="s">
        <v>114</v>
      </c>
      <c r="AB934" s="3" t="s">
        <v>74</v>
      </c>
      <c r="AC934" s="8">
        <v>10</v>
      </c>
      <c r="AD934" s="3" t="s">
        <v>5967</v>
      </c>
      <c r="AE934" s="4" t="s">
        <v>5968</v>
      </c>
      <c r="AF934" s="3"/>
      <c r="AG934" s="3" t="s">
        <v>114</v>
      </c>
      <c r="AH934" s="8">
        <v>9</v>
      </c>
      <c r="AI934" s="3" t="s">
        <v>74</v>
      </c>
      <c r="AJ934" t="s">
        <v>114</v>
      </c>
      <c r="AK934" t="s">
        <v>114</v>
      </c>
      <c r="AL934" s="43" t="b">
        <v>0</v>
      </c>
      <c r="AM934" s="3"/>
      <c r="AN934" s="3"/>
      <c r="AO934" s="43" t="b">
        <v>0</v>
      </c>
      <c r="AP934" s="3" t="b">
        <v>0</v>
      </c>
      <c r="AQ934" s="3">
        <f>VLOOKUP(Table2[[#This Row],[Job-no]],Table3[],26,FALSE)</f>
        <v>3605.1188400000001</v>
      </c>
      <c r="AR934" t="str">
        <f t="shared" si="174"/>
        <v>SKFLED</v>
      </c>
      <c r="AS934" t="str">
        <f>VLOOKUP(AR934,Table1[],4,0)</f>
        <v>Grid LED</v>
      </c>
      <c r="AT934">
        <f>IF(BD934&gt;0,"Pattern",VLOOKUP(AR934,Table1[],5,0))</f>
        <v>0</v>
      </c>
      <c r="AU934" s="34">
        <f>IF(AT934="Pattern",WORKDAY(Table2[[#This Row],[Scheduled Ship Date]],-10),WORKDAY(Table2[[#This Row],[Scheduled Ship Date]],-4))</f>
        <v>43474</v>
      </c>
      <c r="AV934" s="39">
        <f>IF(Table2[[#This Row],[Extrusion cut double saw]]=TRUE,IF(O934="ToDo",IF(AT934="Pattern",Table2[[#This Row],[Total Sections]]*0.4,Table2[[#This Row],[Total Sections]]*0.12),0),IF(AT934="Pattern",Table2[[#This Row],[Total Sections]]*4,Table2[[#This Row],[Total Sections]]*1.2))</f>
        <v>10.799999999999999</v>
      </c>
      <c r="AW934" s="42"/>
      <c r="AX934" s="42">
        <f>IF(AT934="Pattern",Table2[[#This Row],[Scheduled Ship Date]]-2,Table2[[#This Row],[Scheduled Ship Date]]-3)</f>
        <v>43477</v>
      </c>
      <c r="AY934" s="39">
        <f>IF(Table2[[#This Row],[Pattern]]="Pattern",Table2[[#This Row],[Total Sections]]*4.82,Table2[[#This Row],[Total Sections]]*0.5)</f>
        <v>4.5</v>
      </c>
      <c r="AZ934" s="42"/>
      <c r="BA934" s="39">
        <f>((Table2[Total Sections]/Table2[Open Qty])-1)*Table2[Open Qty]*12.96</f>
        <v>0</v>
      </c>
      <c r="BB934" s="39"/>
      <c r="BC934" s="39" t="str">
        <f t="shared" si="175"/>
        <v>SKFLED-22-1000-80-30-2SF-W-UNV-DP-1-TG9</v>
      </c>
      <c r="BD934" s="39">
        <f t="shared" si="176"/>
        <v>0</v>
      </c>
      <c r="BE934" s="39" t="b">
        <f>_xlfn.IFNA(VLOOKUP(Table2[[#This Row],[Job-no]],Table4[],9,FALSE),TRUE)</f>
        <v>0</v>
      </c>
      <c r="BF934" s="39"/>
      <c r="BG934" s="39" t="b">
        <f>_xlfn.IFNA(VLOOKUP(Table2[[#This Row],[Job-no]],Table4[],14,FALSE),TRUE)</f>
        <v>0</v>
      </c>
      <c r="BH934" s="39" t="str">
        <f>_xlfn.IFNA(VLOOKUP(Table2[[#This Row],[Job-no]],Table4[],11,FALSE),"Done")</f>
        <v/>
      </c>
      <c r="BI934" s="39">
        <f>IF(Table2[[#This Row],[Pattern]]="Pattern",VLOOKUP(Table2[[#This Row],[Product Code]],'Routing data'!$A$2:$W$470,13,FALSE),VLOOKUP(Table2[[#This Row],[Product Code]],'Routing data'!$A$2:$W$470,3,FALSE))</f>
        <v>0</v>
      </c>
      <c r="BJ934" s="39">
        <f>IF(Table2[[#This Row],[Pattern]]="Pattern",VLOOKUP(Table2[[#This Row],[Product Code]],'Routing data'!$A$2:$W$470,14,FALSE),VLOOKUP(Table2[[#This Row],[Product Code]],'Routing data'!$A$2:$W$470,4,FALSE))</f>
        <v>0</v>
      </c>
      <c r="BK934" s="39">
        <f>VLOOKUP(Table2[[#This Row],[Product Code]],'Routing data'!A$4:W$524,16,FALSE)</f>
        <v>0</v>
      </c>
      <c r="BL934" s="42" t="str">
        <f>IF(Table2[[#This Row],[Milling Required]]=0,"x",IF(AT934="Pattern",B934-10,B934-4))</f>
        <v>x</v>
      </c>
      <c r="BM934" s="39"/>
      <c r="BN934" s="42">
        <f t="shared" si="177"/>
        <v>43477</v>
      </c>
      <c r="BO934" s="39" t="str">
        <f>IF(Table2[[#This Row],[Milling]]="x","x",Table2[[#This Row],[Total Sections]]*2)</f>
        <v>x</v>
      </c>
      <c r="BP934" s="39">
        <f>IF(Table2[[#This Row],[Punching]]="x","x",Table2[Total Sections]*2)</f>
        <v>18</v>
      </c>
      <c r="BQ934" s="39">
        <f>IF(Table2[[#This Row],[Pattern]]="Pattern",Table2[Total Sections]*3,Table2[Total Sections]*1.5)</f>
        <v>13.5</v>
      </c>
      <c r="BR934" s="42"/>
      <c r="BS934" s="39"/>
      <c r="BT934" s="39"/>
      <c r="BU934" s="39"/>
      <c r="BV934" s="39" t="str">
        <f>_xlfn.IFNA(VLOOKUP(Table2[[#This Row],[Job-no]],Table4[],16,FALSE),"Ready")</f>
        <v/>
      </c>
      <c r="BW934" s="39" t="str">
        <f>_xlfn.IFNA(VLOOKUP(Table2[[#This Row],[Job-no]],Table4[],21,FALSE),"Ready")</f>
        <v/>
      </c>
      <c r="BX934" s="39" t="b">
        <f>_xlfn.IFNA(VLOOKUP(Table2[[#This Row],[Job-no]],Table4[],10,FALSE),TRUE)</f>
        <v>0</v>
      </c>
      <c r="BY934" s="39" t="str">
        <f>_xlfn.IFNA(VLOOKUP(Table2[[#This Row],[Job-no]],Table4[],22,FALSE),"Ready")</f>
        <v/>
      </c>
      <c r="BZ934" s="120">
        <f t="shared" si="178"/>
        <v>43480</v>
      </c>
      <c r="CA934" s="120" t="str">
        <f ca="1">IF(OR(Table2[[#This Row],[Saw Date]]=TODAY(),Table2[[#This Row],[Saw Date]]=TODAY()+1), Table2[[#This Row],[Saw Date]],IF(Table2[[#This Row],[Extrusion cut double saw]],"Done",""))</f>
        <v/>
      </c>
      <c r="CB934" s="120" t="str">
        <f ca="1">IF(OR(Table2[[#This Row],[Lens Date]]=TODAY(),Table2[[#This Row],[Lens Date]]=TODAY()+1), Table2[[#This Row],[Lens Date]],IF(Table2[[#This Row],[MSLens]]="Done","Done",""))</f>
        <v/>
      </c>
      <c r="CC934" s="120" t="str">
        <f ca="1">IF(OR(Table2[[#This Row],[Milling Date]]=TODAY(),Table2[[#This Row],[Milling Date]]=TODAY()+1), Table2[[#This Row],[Milling Date]],IF(Table2[[#This Row],[CNC Holes]]="Ready","Done",""))</f>
        <v/>
      </c>
      <c r="CD934" s="120" t="str">
        <f ca="1">IF(OR(Table2[[#This Row],[Welding Date]]=TODAY(),Table2[[#This Row],[Welding Date]]=TODAY()+1), Table2[[#This Row],[Welding Date]],IF(Table2[[#This Row],[Welding Corners]]="Ready","Done",""))</f>
        <v/>
      </c>
      <c r="CE934" s="120" t="str">
        <f ca="1">IF(OR(Table2[[#This Row],[Puching Date]]=TODAY(),Table2[[#This Row],[Puching Date]]=TODAY()+1), Table2[[#This Row],[Puching Date]],IF(Table2[[#This Row],[Punch Holes]]="Ready","Done",""))</f>
        <v/>
      </c>
      <c r="CF934" s="120" t="str">
        <f ca="1">IF(OR(Table2[[#This Row],[Housing Date2]]=TODAY(),Table2[[#This Row],[Housing Date2]]=TODAY()+1),Table2[[#This Row],[Housing Date2]],IF(Table2[[#This Row],[Body Assembly]],"Done",""))</f>
        <v/>
      </c>
      <c r="CG934" s="120" t="str">
        <f>_xlfn.IFNA(VLOOKUP(Table2[[#This Row],[Job-no]],Table4[],7,FALSE),"Done")</f>
        <v>Scheduled/Released</v>
      </c>
    </row>
    <row r="935" spans="1:85" x14ac:dyDescent="0.25">
      <c r="A935" s="39" t="str">
        <f>_xlfn.CONCAT(Table2[[#This Row],[Order]],"-",Table2[[#This Row],[Line]])</f>
        <v>76847-3</v>
      </c>
      <c r="B935" s="5">
        <v>43480</v>
      </c>
      <c r="C935" s="8">
        <v>76847</v>
      </c>
      <c r="D935" s="3" t="s">
        <v>3453</v>
      </c>
      <c r="E935" s="8">
        <v>3</v>
      </c>
      <c r="F935" s="8">
        <v>1</v>
      </c>
      <c r="G935" s="3" t="s">
        <v>42</v>
      </c>
      <c r="H935" s="8">
        <v>8</v>
      </c>
      <c r="I935" s="43" t="b">
        <v>0</v>
      </c>
      <c r="J935" s="43" t="b">
        <v>0</v>
      </c>
      <c r="K935" t="s">
        <v>114</v>
      </c>
      <c r="L935" s="43" t="b">
        <v>0</v>
      </c>
      <c r="M935" s="43" t="b">
        <v>0</v>
      </c>
      <c r="N935" s="43" t="b">
        <v>0</v>
      </c>
      <c r="O935" t="s">
        <v>114</v>
      </c>
      <c r="P935" t="s">
        <v>114</v>
      </c>
      <c r="Q935" t="s">
        <v>114</v>
      </c>
      <c r="R935" t="s">
        <v>114</v>
      </c>
      <c r="S935" t="s">
        <v>114</v>
      </c>
      <c r="T935" t="s">
        <v>114</v>
      </c>
      <c r="U935" t="s">
        <v>114</v>
      </c>
      <c r="V935" t="s">
        <v>114</v>
      </c>
      <c r="W935" s="5">
        <v>43475</v>
      </c>
      <c r="X935" s="3" t="s">
        <v>114</v>
      </c>
      <c r="Y935" s="3"/>
      <c r="Z935" s="3" t="s">
        <v>182</v>
      </c>
      <c r="AA935" s="3" t="s">
        <v>114</v>
      </c>
      <c r="AB935" s="3" t="s">
        <v>74</v>
      </c>
      <c r="AC935" s="8">
        <v>10</v>
      </c>
      <c r="AD935" s="3" t="s">
        <v>5967</v>
      </c>
      <c r="AE935" s="4" t="s">
        <v>5968</v>
      </c>
      <c r="AF935" s="3"/>
      <c r="AG935" s="3" t="s">
        <v>114</v>
      </c>
      <c r="AH935" s="8">
        <v>8</v>
      </c>
      <c r="AI935" s="3" t="s">
        <v>74</v>
      </c>
      <c r="AJ935" t="s">
        <v>114</v>
      </c>
      <c r="AK935" t="s">
        <v>114</v>
      </c>
      <c r="AL935" s="43" t="b">
        <v>0</v>
      </c>
      <c r="AM935" s="3"/>
      <c r="AN935" s="3"/>
      <c r="AO935" s="43" t="b">
        <v>0</v>
      </c>
      <c r="AP935" s="3" t="b">
        <v>0</v>
      </c>
      <c r="AQ935" s="3">
        <f>VLOOKUP(Table2[[#This Row],[Job-no]],Table3[],26,FALSE)</f>
        <v>3404.83448</v>
      </c>
      <c r="AR935" t="str">
        <f t="shared" si="174"/>
        <v>SKFLED</v>
      </c>
      <c r="AS935" t="str">
        <f>VLOOKUP(AR935,Table1[],4,0)</f>
        <v>Grid LED</v>
      </c>
      <c r="AT935">
        <f>IF(BD935&gt;0,"Pattern",VLOOKUP(AR935,Table1[],5,0))</f>
        <v>0</v>
      </c>
      <c r="AU935" s="34">
        <f>IF(AT935="Pattern",WORKDAY(Table2[[#This Row],[Scheduled Ship Date]],-10),WORKDAY(Table2[[#This Row],[Scheduled Ship Date]],-4))</f>
        <v>43474</v>
      </c>
      <c r="AV935" s="39">
        <f>IF(Table2[[#This Row],[Extrusion cut double saw]]=TRUE,IF(O935="ToDo",IF(AT935="Pattern",Table2[[#This Row],[Total Sections]]*0.4,Table2[[#This Row],[Total Sections]]*0.12),0),IF(AT935="Pattern",Table2[[#This Row],[Total Sections]]*4,Table2[[#This Row],[Total Sections]]*1.2))</f>
        <v>9.6</v>
      </c>
      <c r="AW935" s="42"/>
      <c r="AX935" s="42">
        <f>IF(AT935="Pattern",Table2[[#This Row],[Scheduled Ship Date]]-2,Table2[[#This Row],[Scheduled Ship Date]]-3)</f>
        <v>43477</v>
      </c>
      <c r="AY935" s="39">
        <f>IF(Table2[[#This Row],[Pattern]]="Pattern",Table2[[#This Row],[Total Sections]]*4.82,Table2[[#This Row],[Total Sections]]*0.5)</f>
        <v>4</v>
      </c>
      <c r="AZ935" s="42"/>
      <c r="BA935" s="39">
        <f>((Table2[Total Sections]/Table2[Open Qty])-1)*Table2[Open Qty]*12.96</f>
        <v>0</v>
      </c>
      <c r="BB935" s="39"/>
      <c r="BC935" s="39" t="str">
        <f t="shared" si="175"/>
        <v>SKFLED-22-1000-80-30-4SF-W-UNV-DP-1-TG9</v>
      </c>
      <c r="BD935" s="39">
        <f t="shared" si="176"/>
        <v>0</v>
      </c>
      <c r="BE935" s="39" t="b">
        <f>_xlfn.IFNA(VLOOKUP(Table2[[#This Row],[Job-no]],Table4[],9,FALSE),TRUE)</f>
        <v>0</v>
      </c>
      <c r="BF935" s="39"/>
      <c r="BG935" s="39" t="b">
        <f>_xlfn.IFNA(VLOOKUP(Table2[[#This Row],[Job-no]],Table4[],14,FALSE),TRUE)</f>
        <v>0</v>
      </c>
      <c r="BH935" s="39" t="str">
        <f>_xlfn.IFNA(VLOOKUP(Table2[[#This Row],[Job-no]],Table4[],11,FALSE),"Done")</f>
        <v/>
      </c>
      <c r="BI935" s="39">
        <f>IF(Table2[[#This Row],[Pattern]]="Pattern",VLOOKUP(Table2[[#This Row],[Product Code]],'Routing data'!$A$2:$W$470,13,FALSE),VLOOKUP(Table2[[#This Row],[Product Code]],'Routing data'!$A$2:$W$470,3,FALSE))</f>
        <v>0</v>
      </c>
      <c r="BJ935" s="39">
        <f>IF(Table2[[#This Row],[Pattern]]="Pattern",VLOOKUP(Table2[[#This Row],[Product Code]],'Routing data'!$A$2:$W$470,14,FALSE),VLOOKUP(Table2[[#This Row],[Product Code]],'Routing data'!$A$2:$W$470,4,FALSE))</f>
        <v>0</v>
      </c>
      <c r="BK935" s="39">
        <f>VLOOKUP(Table2[[#This Row],[Product Code]],'Routing data'!A$4:W$524,16,FALSE)</f>
        <v>0</v>
      </c>
      <c r="BL935" s="42" t="str">
        <f>IF(Table2[[#This Row],[Milling Required]]=0,"x",IF(AT935="Pattern",B935-10,B935-4))</f>
        <v>x</v>
      </c>
      <c r="BM935" s="39"/>
      <c r="BN935" s="42">
        <f t="shared" si="177"/>
        <v>43477</v>
      </c>
      <c r="BO935" s="39" t="str">
        <f>IF(Table2[[#This Row],[Milling]]="x","x",Table2[[#This Row],[Total Sections]]*2)</f>
        <v>x</v>
      </c>
      <c r="BP935" s="39">
        <f>IF(Table2[[#This Row],[Punching]]="x","x",Table2[Total Sections]*2)</f>
        <v>16</v>
      </c>
      <c r="BQ935" s="39">
        <f>IF(Table2[[#This Row],[Pattern]]="Pattern",Table2[Total Sections]*3,Table2[Total Sections]*1.5)</f>
        <v>12</v>
      </c>
      <c r="BR935" s="42"/>
      <c r="BS935" s="39"/>
      <c r="BT935" s="39"/>
      <c r="BU935" s="39"/>
      <c r="BV935" s="39" t="str">
        <f>_xlfn.IFNA(VLOOKUP(Table2[[#This Row],[Job-no]],Table4[],16,FALSE),"Ready")</f>
        <v/>
      </c>
      <c r="BW935" s="39" t="str">
        <f>_xlfn.IFNA(VLOOKUP(Table2[[#This Row],[Job-no]],Table4[],21,FALSE),"Ready")</f>
        <v/>
      </c>
      <c r="BX935" s="39" t="b">
        <f>_xlfn.IFNA(VLOOKUP(Table2[[#This Row],[Job-no]],Table4[],10,FALSE),TRUE)</f>
        <v>0</v>
      </c>
      <c r="BY935" s="39" t="str">
        <f>_xlfn.IFNA(VLOOKUP(Table2[[#This Row],[Job-no]],Table4[],22,FALSE),"Ready")</f>
        <v/>
      </c>
      <c r="BZ935" s="120">
        <f t="shared" si="178"/>
        <v>43480</v>
      </c>
      <c r="CA935" s="120" t="str">
        <f ca="1">IF(OR(Table2[[#This Row],[Saw Date]]=TODAY(),Table2[[#This Row],[Saw Date]]=TODAY()+1), Table2[[#This Row],[Saw Date]],IF(Table2[[#This Row],[Extrusion cut double saw]],"Done",""))</f>
        <v/>
      </c>
      <c r="CB935" s="120" t="str">
        <f ca="1">IF(OR(Table2[[#This Row],[Lens Date]]=TODAY(),Table2[[#This Row],[Lens Date]]=TODAY()+1), Table2[[#This Row],[Lens Date]],IF(Table2[[#This Row],[MSLens]]="Done","Done",""))</f>
        <v/>
      </c>
      <c r="CC935" s="120" t="str">
        <f ca="1">IF(OR(Table2[[#This Row],[Milling Date]]=TODAY(),Table2[[#This Row],[Milling Date]]=TODAY()+1), Table2[[#This Row],[Milling Date]],IF(Table2[[#This Row],[CNC Holes]]="Ready","Done",""))</f>
        <v/>
      </c>
      <c r="CD935" s="120" t="str">
        <f ca="1">IF(OR(Table2[[#This Row],[Welding Date]]=TODAY(),Table2[[#This Row],[Welding Date]]=TODAY()+1), Table2[[#This Row],[Welding Date]],IF(Table2[[#This Row],[Welding Corners]]="Ready","Done",""))</f>
        <v/>
      </c>
      <c r="CE935" s="120" t="str">
        <f ca="1">IF(OR(Table2[[#This Row],[Puching Date]]=TODAY(),Table2[[#This Row],[Puching Date]]=TODAY()+1), Table2[[#This Row],[Puching Date]],IF(Table2[[#This Row],[Punch Holes]]="Ready","Done",""))</f>
        <v/>
      </c>
      <c r="CF935" s="120" t="str">
        <f ca="1">IF(OR(Table2[[#This Row],[Housing Date2]]=TODAY(),Table2[[#This Row],[Housing Date2]]=TODAY()+1),Table2[[#This Row],[Housing Date2]],IF(Table2[[#This Row],[Body Assembly]],"Done",""))</f>
        <v/>
      </c>
      <c r="CG935" s="120" t="str">
        <f>_xlfn.IFNA(VLOOKUP(Table2[[#This Row],[Job-no]],Table4[],7,FALSE),"Done")</f>
        <v>Scheduled/Released</v>
      </c>
    </row>
    <row r="936" spans="1:85" x14ac:dyDescent="0.25">
      <c r="A936" s="39" t="str">
        <f>_xlfn.CONCAT(Table2[[#This Row],[Order]],"-",Table2[[#This Row],[Line]])</f>
        <v>76847-4</v>
      </c>
      <c r="B936" s="5">
        <v>43480</v>
      </c>
      <c r="C936" s="8">
        <v>76847</v>
      </c>
      <c r="D936" s="3" t="s">
        <v>3455</v>
      </c>
      <c r="E936" s="8">
        <v>4</v>
      </c>
      <c r="F936" s="8">
        <v>1</v>
      </c>
      <c r="G936" s="3" t="s">
        <v>42</v>
      </c>
      <c r="H936" s="8">
        <v>7</v>
      </c>
      <c r="I936" s="43" t="b">
        <v>0</v>
      </c>
      <c r="J936" s="43" t="b">
        <v>0</v>
      </c>
      <c r="K936" t="s">
        <v>114</v>
      </c>
      <c r="L936" s="43" t="b">
        <v>0</v>
      </c>
      <c r="M936" s="43" t="b">
        <v>0</v>
      </c>
      <c r="N936" s="43" t="b">
        <v>0</v>
      </c>
      <c r="O936" t="s">
        <v>114</v>
      </c>
      <c r="P936" t="s">
        <v>114</v>
      </c>
      <c r="Q936" t="s">
        <v>114</v>
      </c>
      <c r="R936" t="s">
        <v>114</v>
      </c>
      <c r="S936" t="s">
        <v>114</v>
      </c>
      <c r="T936" t="s">
        <v>114</v>
      </c>
      <c r="U936" t="s">
        <v>114</v>
      </c>
      <c r="V936" t="s">
        <v>114</v>
      </c>
      <c r="W936" s="5">
        <v>43475</v>
      </c>
      <c r="X936" s="3" t="s">
        <v>114</v>
      </c>
      <c r="Y936" s="3"/>
      <c r="Z936" s="3" t="s">
        <v>182</v>
      </c>
      <c r="AA936" s="3" t="s">
        <v>114</v>
      </c>
      <c r="AB936" s="3" t="s">
        <v>74</v>
      </c>
      <c r="AC936" s="8">
        <v>10</v>
      </c>
      <c r="AD936" s="3" t="s">
        <v>5967</v>
      </c>
      <c r="AE936" s="4" t="s">
        <v>5968</v>
      </c>
      <c r="AF936" s="3"/>
      <c r="AG936" s="3" t="s">
        <v>114</v>
      </c>
      <c r="AH936" s="8">
        <v>7</v>
      </c>
      <c r="AI936" s="3" t="s">
        <v>74</v>
      </c>
      <c r="AJ936" t="s">
        <v>114</v>
      </c>
      <c r="AK936" t="s">
        <v>114</v>
      </c>
      <c r="AL936" s="43" t="b">
        <v>0</v>
      </c>
      <c r="AM936" s="3"/>
      <c r="AN936" s="3"/>
      <c r="AO936" s="43" t="b">
        <v>0</v>
      </c>
      <c r="AP936" s="3" t="b">
        <v>0</v>
      </c>
      <c r="AQ936" s="3">
        <f>VLOOKUP(Table2[[#This Row],[Job-no]],Table3[],26,FALSE)</f>
        <v>3154.4790200000002</v>
      </c>
      <c r="AR936" t="str">
        <f t="shared" si="174"/>
        <v>SKFLED</v>
      </c>
      <c r="AS936" t="str">
        <f>VLOOKUP(AR936,Table1[],4,0)</f>
        <v>Grid LED</v>
      </c>
      <c r="AT936">
        <f>IF(BD936&gt;0,"Pattern",VLOOKUP(AR936,Table1[],5,0))</f>
        <v>0</v>
      </c>
      <c r="AU936" s="34">
        <f>IF(AT936="Pattern",WORKDAY(Table2[[#This Row],[Scheduled Ship Date]],-10),WORKDAY(Table2[[#This Row],[Scheduled Ship Date]],-4))</f>
        <v>43474</v>
      </c>
      <c r="AV936" s="39">
        <f>IF(Table2[[#This Row],[Extrusion cut double saw]]=TRUE,IF(O936="ToDo",IF(AT936="Pattern",Table2[[#This Row],[Total Sections]]*0.4,Table2[[#This Row],[Total Sections]]*0.12),0),IF(AT936="Pattern",Table2[[#This Row],[Total Sections]]*4,Table2[[#This Row],[Total Sections]]*1.2))</f>
        <v>8.4</v>
      </c>
      <c r="AW936" s="42"/>
      <c r="AX936" s="42">
        <f>IF(AT936="Pattern",Table2[[#This Row],[Scheduled Ship Date]]-2,Table2[[#This Row],[Scheduled Ship Date]]-3)</f>
        <v>43477</v>
      </c>
      <c r="AY936" s="39">
        <f>IF(Table2[[#This Row],[Pattern]]="Pattern",Table2[[#This Row],[Total Sections]]*4.82,Table2[[#This Row],[Total Sections]]*0.5)</f>
        <v>3.5</v>
      </c>
      <c r="AZ936" s="42"/>
      <c r="BA936" s="39">
        <f>((Table2[Total Sections]/Table2[Open Qty])-1)*Table2[Open Qty]*12.96</f>
        <v>0</v>
      </c>
      <c r="BB936" s="39"/>
      <c r="BC936" s="39" t="str">
        <f t="shared" si="175"/>
        <v>SKFLED-22-1000-80-30-6SF-W-UNV-DP-1-TG9</v>
      </c>
      <c r="BD936" s="39">
        <f t="shared" si="176"/>
        <v>0</v>
      </c>
      <c r="BE936" s="39" t="b">
        <f>_xlfn.IFNA(VLOOKUP(Table2[[#This Row],[Job-no]],Table4[],9,FALSE),TRUE)</f>
        <v>0</v>
      </c>
      <c r="BF936" s="39"/>
      <c r="BG936" s="39" t="b">
        <f>_xlfn.IFNA(VLOOKUP(Table2[[#This Row],[Job-no]],Table4[],14,FALSE),TRUE)</f>
        <v>0</v>
      </c>
      <c r="BH936" s="39" t="str">
        <f>_xlfn.IFNA(VLOOKUP(Table2[[#This Row],[Job-no]],Table4[],11,FALSE),"Done")</f>
        <v/>
      </c>
      <c r="BI936" s="39">
        <f>IF(Table2[[#This Row],[Pattern]]="Pattern",VLOOKUP(Table2[[#This Row],[Product Code]],'Routing data'!$A$2:$W$470,13,FALSE),VLOOKUP(Table2[[#This Row],[Product Code]],'Routing data'!$A$2:$W$470,3,FALSE))</f>
        <v>0</v>
      </c>
      <c r="BJ936" s="39">
        <f>IF(Table2[[#This Row],[Pattern]]="Pattern",VLOOKUP(Table2[[#This Row],[Product Code]],'Routing data'!$A$2:$W$470,14,FALSE),VLOOKUP(Table2[[#This Row],[Product Code]],'Routing data'!$A$2:$W$470,4,FALSE))</f>
        <v>0</v>
      </c>
      <c r="BK936" s="39">
        <f>VLOOKUP(Table2[[#This Row],[Product Code]],'Routing data'!A$4:W$524,16,FALSE)</f>
        <v>0</v>
      </c>
      <c r="BL936" s="42" t="str">
        <f>IF(Table2[[#This Row],[Milling Required]]=0,"x",IF(AT936="Pattern",B936-10,B936-4))</f>
        <v>x</v>
      </c>
      <c r="BM936" s="39"/>
      <c r="BN936" s="42">
        <f t="shared" si="177"/>
        <v>43477</v>
      </c>
      <c r="BO936" s="39" t="str">
        <f>IF(Table2[[#This Row],[Milling]]="x","x",Table2[[#This Row],[Total Sections]]*2)</f>
        <v>x</v>
      </c>
      <c r="BP936" s="39">
        <f>IF(Table2[[#This Row],[Punching]]="x","x",Table2[Total Sections]*2)</f>
        <v>14</v>
      </c>
      <c r="BQ936" s="39">
        <f>IF(Table2[[#This Row],[Pattern]]="Pattern",Table2[Total Sections]*3,Table2[Total Sections]*1.5)</f>
        <v>10.5</v>
      </c>
      <c r="BR936" s="39"/>
      <c r="BS936" s="39"/>
      <c r="BT936" s="39"/>
      <c r="BU936" s="39"/>
      <c r="BV936" s="39" t="str">
        <f>_xlfn.IFNA(VLOOKUP(Table2[[#This Row],[Job-no]],Table4[],16,FALSE),"Ready")</f>
        <v/>
      </c>
      <c r="BW936" s="39" t="str">
        <f>_xlfn.IFNA(VLOOKUP(Table2[[#This Row],[Job-no]],Table4[],21,FALSE),"Ready")</f>
        <v/>
      </c>
      <c r="BX936" s="39" t="b">
        <f>_xlfn.IFNA(VLOOKUP(Table2[[#This Row],[Job-no]],Table4[],10,FALSE),TRUE)</f>
        <v>0</v>
      </c>
      <c r="BY936" s="39" t="str">
        <f>_xlfn.IFNA(VLOOKUP(Table2[[#This Row],[Job-no]],Table4[],22,FALSE),"Ready")</f>
        <v/>
      </c>
      <c r="BZ936" s="120">
        <f t="shared" si="178"/>
        <v>43480</v>
      </c>
      <c r="CA936" s="120" t="str">
        <f ca="1">IF(OR(Table2[[#This Row],[Saw Date]]=TODAY(),Table2[[#This Row],[Saw Date]]=TODAY()+1), Table2[[#This Row],[Saw Date]],IF(Table2[[#This Row],[Extrusion cut double saw]],"Done",""))</f>
        <v/>
      </c>
      <c r="CB936" s="120" t="str">
        <f ca="1">IF(OR(Table2[[#This Row],[Lens Date]]=TODAY(),Table2[[#This Row],[Lens Date]]=TODAY()+1), Table2[[#This Row],[Lens Date]],IF(Table2[[#This Row],[MSLens]]="Done","Done",""))</f>
        <v/>
      </c>
      <c r="CC936" s="120" t="str">
        <f ca="1">IF(OR(Table2[[#This Row],[Milling Date]]=TODAY(),Table2[[#This Row],[Milling Date]]=TODAY()+1), Table2[[#This Row],[Milling Date]],IF(Table2[[#This Row],[CNC Holes]]="Ready","Done",""))</f>
        <v/>
      </c>
      <c r="CD936" s="120" t="str">
        <f ca="1">IF(OR(Table2[[#This Row],[Welding Date]]=TODAY(),Table2[[#This Row],[Welding Date]]=TODAY()+1), Table2[[#This Row],[Welding Date]],IF(Table2[[#This Row],[Welding Corners]]="Ready","Done",""))</f>
        <v/>
      </c>
      <c r="CE936" s="120" t="str">
        <f ca="1">IF(OR(Table2[[#This Row],[Puching Date]]=TODAY(),Table2[[#This Row],[Puching Date]]=TODAY()+1), Table2[[#This Row],[Puching Date]],IF(Table2[[#This Row],[Punch Holes]]="Ready","Done",""))</f>
        <v/>
      </c>
      <c r="CF936" s="120" t="str">
        <f ca="1">IF(OR(Table2[[#This Row],[Housing Date2]]=TODAY(),Table2[[#This Row],[Housing Date2]]=TODAY()+1),Table2[[#This Row],[Housing Date2]],IF(Table2[[#This Row],[Body Assembly]],"Done",""))</f>
        <v/>
      </c>
      <c r="CG936" s="120" t="str">
        <f>_xlfn.IFNA(VLOOKUP(Table2[[#This Row],[Job-no]],Table4[],7,FALSE),"Done")</f>
        <v>Scheduled/Released</v>
      </c>
    </row>
    <row r="937" spans="1:85" x14ac:dyDescent="0.25">
      <c r="A937" t="str">
        <f>_xlfn.CONCAT(Table2[[#This Row],[Order]],"-",Table2[[#This Row],[Line]])</f>
        <v>77394-1</v>
      </c>
      <c r="B937" s="5">
        <v>43480</v>
      </c>
      <c r="C937" s="8">
        <v>77394</v>
      </c>
      <c r="D937" s="3" t="s">
        <v>3188</v>
      </c>
      <c r="E937" s="8">
        <v>1</v>
      </c>
      <c r="F937" s="8">
        <v>1</v>
      </c>
      <c r="G937" s="3" t="s">
        <v>42</v>
      </c>
      <c r="H937" s="8">
        <v>1</v>
      </c>
      <c r="I937" s="43" t="b">
        <v>0</v>
      </c>
      <c r="J937" s="43" t="b">
        <v>0</v>
      </c>
      <c r="K937" t="s">
        <v>114</v>
      </c>
      <c r="L937" s="43" t="b">
        <v>0</v>
      </c>
      <c r="M937" s="43" t="b">
        <v>0</v>
      </c>
      <c r="N937" s="43" t="b">
        <v>0</v>
      </c>
      <c r="O937" t="s">
        <v>114</v>
      </c>
      <c r="P937" t="s">
        <v>114</v>
      </c>
      <c r="Q937" t="s">
        <v>114</v>
      </c>
      <c r="R937" t="s">
        <v>114</v>
      </c>
      <c r="S937" t="s">
        <v>114</v>
      </c>
      <c r="T937" t="s">
        <v>114</v>
      </c>
      <c r="U937" t="s">
        <v>114</v>
      </c>
      <c r="V937" t="s">
        <v>114</v>
      </c>
      <c r="W937" s="5">
        <v>43475</v>
      </c>
      <c r="X937" s="3" t="s">
        <v>114</v>
      </c>
      <c r="Y937" s="3"/>
      <c r="Z937" s="3" t="s">
        <v>4640</v>
      </c>
      <c r="AA937" s="3" t="s">
        <v>114</v>
      </c>
      <c r="AB937" s="3" t="s">
        <v>74</v>
      </c>
      <c r="AC937" s="8">
        <v>1</v>
      </c>
      <c r="AD937" s="3" t="s">
        <v>5967</v>
      </c>
      <c r="AE937" s="4" t="s">
        <v>5968</v>
      </c>
      <c r="AF937" s="3"/>
      <c r="AG937" s="3" t="s">
        <v>114</v>
      </c>
      <c r="AH937" s="8">
        <v>1</v>
      </c>
      <c r="AI937" s="3" t="s">
        <v>74</v>
      </c>
      <c r="AJ937" t="s">
        <v>114</v>
      </c>
      <c r="AK937" t="s">
        <v>114</v>
      </c>
      <c r="AL937" s="43" t="b">
        <v>0</v>
      </c>
      <c r="AM937" s="3"/>
      <c r="AN937" s="3"/>
      <c r="AO937" s="43" t="b">
        <v>0</v>
      </c>
      <c r="AP937" s="3" t="b">
        <v>0</v>
      </c>
      <c r="AQ937" s="3">
        <f>VLOOKUP(Table2[[#This Row],[Job-no]],Table3[],26,FALSE)</f>
        <v>310</v>
      </c>
      <c r="AR937" t="str">
        <f t="shared" si="174"/>
        <v>BBDLED</v>
      </c>
      <c r="AS937" t="str">
        <f>VLOOKUP(AR937,Table1[],4,0)</f>
        <v>pendant</v>
      </c>
      <c r="AT937">
        <f>IF(BD937&gt;0,"Pattern",VLOOKUP(AR937,Table1[],5,0))</f>
        <v>0</v>
      </c>
      <c r="AU937" s="34">
        <f>IF(AT937="Pattern",WORKDAY(Table2[[#This Row],[Scheduled Ship Date]],-10),WORKDAY(Table2[[#This Row],[Scheduled Ship Date]],-4))</f>
        <v>43474</v>
      </c>
      <c r="AV937">
        <f>IF(Table2[[#This Row],[Extrusion cut double saw]]=TRUE,IF(O937="ToDo",IF(AT937="Pattern",Table2[[#This Row],[Total Sections]]*0.4,Table2[[#This Row],[Total Sections]]*0.12),0),IF(AT937="Pattern",Table2[[#This Row],[Total Sections]]*4,Table2[[#This Row],[Total Sections]]*1.2))</f>
        <v>1.2</v>
      </c>
      <c r="AW937" s="42">
        <f ca="1">TODAY()+3</f>
        <v>43470</v>
      </c>
      <c r="AX937" s="42">
        <f>IF(AT937="Pattern",Table2[[#This Row],[Scheduled Ship Date]]-2,Table2[[#This Row],[Scheduled Ship Date]]-3)</f>
        <v>43477</v>
      </c>
      <c r="AY937">
        <f>IF(Table2[[#This Row],[Pattern]]="Pattern",Table2[[#This Row],[Total Sections]]*4.82,Table2[[#This Row],[Total Sections]]*0.5)</f>
        <v>0.5</v>
      </c>
      <c r="AZ937" s="42">
        <f ca="1">TODAY()+2</f>
        <v>43469</v>
      </c>
      <c r="BA937" s="39">
        <f>((Table2[Total Sections]/Table2[Open Qty])-1)*Table2[Open Qty]*12.96</f>
        <v>0</v>
      </c>
      <c r="BB937" s="39"/>
      <c r="BC937" s="39" t="str">
        <f t="shared" si="175"/>
        <v>BBDLED-750-80-35-SO-4' 0"-W-UNV-DP-1-CA(120)</v>
      </c>
      <c r="BD937" s="39">
        <f t="shared" si="176"/>
        <v>0</v>
      </c>
      <c r="BE937" s="39" t="b">
        <f>_xlfn.IFNA(VLOOKUP(Table2[[#This Row],[Job-no]],Table4[],9,FALSE),TRUE)</f>
        <v>0</v>
      </c>
      <c r="BF937" t="str">
        <f>VLOOKUP(AR937,Table1[],3,0)</f>
        <v>B4LED</v>
      </c>
      <c r="BG937" s="39" t="b">
        <f>_xlfn.IFNA(VLOOKUP(Table2[[#This Row],[Job-no]],Table4[],14,FALSE),TRUE)</f>
        <v>0</v>
      </c>
      <c r="BH937" s="39" t="str">
        <f>_xlfn.IFNA(VLOOKUP(Table2[[#This Row],[Job-no]],Table4[],11,FALSE),"Done")</f>
        <v/>
      </c>
      <c r="BI937" s="39">
        <f>IF(Table2[[#This Row],[Pattern]]="Pattern",VLOOKUP(Table2[[#This Row],[Product Code]],'Routing data'!$A$2:$W$470,13,FALSE),VLOOKUP(Table2[[#This Row],[Product Code]],'Routing data'!$A$2:$W$470,3,FALSE))</f>
        <v>0</v>
      </c>
      <c r="BJ937" s="39">
        <f>IF(Table2[[#This Row],[Pattern]]="Pattern",VLOOKUP(Table2[[#This Row],[Product Code]],'Routing data'!$A$2:$W$470,14,FALSE),VLOOKUP(Table2[[#This Row],[Product Code]],'Routing data'!$A$2:$W$470,4,FALSE))</f>
        <v>0</v>
      </c>
      <c r="BK937" s="39">
        <f>VLOOKUP(Table2[[#This Row],[Product Code]],'Routing data'!A$4:W$524,16,FALSE)</f>
        <v>0</v>
      </c>
      <c r="BL937" s="42" t="str">
        <f>IF(Table2[[#This Row],[Milling Required]]=0,"x",IF(AT937="Pattern",B937-10,B937-4))</f>
        <v>x</v>
      </c>
      <c r="BM937" s="42" t="str">
        <f>IF(Table2[[#This Row],[Punching Required]]=0,"x",IF(AT937="Pattern",B937-8,B937-2))</f>
        <v>x</v>
      </c>
      <c r="BN937" s="42">
        <f t="shared" si="177"/>
        <v>43477</v>
      </c>
      <c r="BO937" s="39" t="str">
        <f>IF(Table2[[#This Row],[Milling]]="x","x",Table2[[#This Row],[Total Sections]]*2)</f>
        <v>x</v>
      </c>
      <c r="BP937" s="39" t="str">
        <f>IF(Table2[[#This Row],[Punching]]="x","x",Table2[Total Sections]*2)</f>
        <v>x</v>
      </c>
      <c r="BQ937" s="39">
        <f>IF(Table2[[#This Row],[Pattern]]="Pattern",Table2[Total Sections]*3,Table2[Total Sections]*1.5)</f>
        <v>1.5</v>
      </c>
      <c r="BR937" s="42"/>
      <c r="BS937" s="42"/>
      <c r="BT937" s="42"/>
      <c r="BU937" s="39"/>
      <c r="BV937" s="39" t="str">
        <f>_xlfn.IFNA(VLOOKUP(Table2[[#This Row],[Job-no]],Table4[],16,FALSE),"Ready")</f>
        <v/>
      </c>
      <c r="BW937" s="39" t="str">
        <f>_xlfn.IFNA(VLOOKUP(Table2[[#This Row],[Job-no]],Table4[],21,FALSE),"Ready")</f>
        <v/>
      </c>
      <c r="BX937" s="39" t="b">
        <f>_xlfn.IFNA(VLOOKUP(Table2[[#This Row],[Job-no]],Table4[],10,FALSE),TRUE)</f>
        <v>0</v>
      </c>
      <c r="BY937" s="39" t="str">
        <f>_xlfn.IFNA(VLOOKUP(Table2[[#This Row],[Job-no]],Table4[],22,FALSE),"Ready")</f>
        <v/>
      </c>
      <c r="BZ937" s="120">
        <f t="shared" si="178"/>
        <v>43480</v>
      </c>
      <c r="CA937" s="120" t="str">
        <f ca="1">IF(OR(Table2[[#This Row],[Saw Date]]=TODAY(),Table2[[#This Row],[Saw Date]]=TODAY()+1), Table2[[#This Row],[Saw Date]],IF(Table2[[#This Row],[Extrusion cut double saw]],"Done",""))</f>
        <v/>
      </c>
      <c r="CB937" s="120" t="str">
        <f ca="1">IF(OR(Table2[[#This Row],[Lens Date]]=TODAY(),Table2[[#This Row],[Lens Date]]=TODAY()+1), Table2[[#This Row],[Lens Date]],IF(Table2[[#This Row],[MSLens]]="Done","Done",""))</f>
        <v/>
      </c>
      <c r="CC937" s="120" t="str">
        <f ca="1">IF(OR(Table2[[#This Row],[Milling Date]]=TODAY(),Table2[[#This Row],[Milling Date]]=TODAY()+1), Table2[[#This Row],[Milling Date]],IF(Table2[[#This Row],[CNC Holes]]="Ready","Done",""))</f>
        <v/>
      </c>
      <c r="CD937" s="120" t="str">
        <f ca="1">IF(OR(Table2[[#This Row],[Welding Date]]=TODAY(),Table2[[#This Row],[Welding Date]]=TODAY()+1), Table2[[#This Row],[Welding Date]],IF(Table2[[#This Row],[Welding Corners]]="Ready","Done",""))</f>
        <v/>
      </c>
      <c r="CE937" s="120" t="str">
        <f ca="1">IF(OR(Table2[[#This Row],[Puching Date]]=TODAY(),Table2[[#This Row],[Puching Date]]=TODAY()+1), Table2[[#This Row],[Puching Date]],IF(Table2[[#This Row],[Punch Holes]]="Ready","Done",""))</f>
        <v/>
      </c>
      <c r="CF937" s="120" t="str">
        <f ca="1">IF(OR(Table2[[#This Row],[Housing Date2]]=TODAY(),Table2[[#This Row],[Housing Date2]]=TODAY()+1),Table2[[#This Row],[Housing Date2]],IF(Table2[[#This Row],[Body Assembly]],"Done",""))</f>
        <v/>
      </c>
      <c r="CG937" s="120" t="str">
        <f>_xlfn.IFNA(VLOOKUP(Table2[[#This Row],[Job-no]],Table4[],7,FALSE),"Done")</f>
        <v>Scheduled/Released</v>
      </c>
    </row>
    <row r="938" spans="1:85" x14ac:dyDescent="0.25">
      <c r="A938" s="39" t="str">
        <f>_xlfn.CONCAT(Table2[[#This Row],[Order]],"-",Table2[[#This Row],[Line]])</f>
        <v>77394-2</v>
      </c>
      <c r="B938" s="5">
        <v>43480</v>
      </c>
      <c r="C938" s="8">
        <v>77394</v>
      </c>
      <c r="D938" s="3" t="s">
        <v>3190</v>
      </c>
      <c r="E938" s="8">
        <v>2</v>
      </c>
      <c r="F938" s="8">
        <v>1</v>
      </c>
      <c r="G938" s="3" t="s">
        <v>42</v>
      </c>
      <c r="H938" s="8">
        <v>21</v>
      </c>
      <c r="I938" s="43" t="b">
        <v>0</v>
      </c>
      <c r="J938" s="43" t="b">
        <v>0</v>
      </c>
      <c r="K938" t="s">
        <v>114</v>
      </c>
      <c r="L938" s="43" t="b">
        <v>0</v>
      </c>
      <c r="M938" s="43" t="b">
        <v>0</v>
      </c>
      <c r="N938" s="43" t="b">
        <v>0</v>
      </c>
      <c r="O938" t="s">
        <v>114</v>
      </c>
      <c r="P938" t="s">
        <v>114</v>
      </c>
      <c r="Q938" t="s">
        <v>114</v>
      </c>
      <c r="R938" t="s">
        <v>114</v>
      </c>
      <c r="S938" t="s">
        <v>114</v>
      </c>
      <c r="T938" t="s">
        <v>114</v>
      </c>
      <c r="U938" t="s">
        <v>114</v>
      </c>
      <c r="V938" t="s">
        <v>114</v>
      </c>
      <c r="W938" s="5">
        <v>43475</v>
      </c>
      <c r="X938" s="3" t="s">
        <v>114</v>
      </c>
      <c r="Y938" s="3"/>
      <c r="Z938" s="3" t="s">
        <v>4644</v>
      </c>
      <c r="AA938" s="3" t="s">
        <v>114</v>
      </c>
      <c r="AB938" s="3" t="s">
        <v>74</v>
      </c>
      <c r="AC938" s="8">
        <v>1</v>
      </c>
      <c r="AD938" s="3" t="s">
        <v>5967</v>
      </c>
      <c r="AE938" s="4" t="s">
        <v>5968</v>
      </c>
      <c r="AF938" s="3"/>
      <c r="AG938" s="3" t="s">
        <v>114</v>
      </c>
      <c r="AH938" s="8">
        <v>21</v>
      </c>
      <c r="AI938" s="3" t="s">
        <v>74</v>
      </c>
      <c r="AJ938" t="s">
        <v>114</v>
      </c>
      <c r="AK938" t="s">
        <v>114</v>
      </c>
      <c r="AL938" s="43" t="b">
        <v>0</v>
      </c>
      <c r="AM938" s="3"/>
      <c r="AN938" s="3"/>
      <c r="AO938" s="43" t="b">
        <v>0</v>
      </c>
      <c r="AP938" s="3" t="b">
        <v>0</v>
      </c>
      <c r="AQ938" s="3">
        <f>VLOOKUP(Table2[[#This Row],[Job-no]],Table3[],26,FALSE)</f>
        <v>11865</v>
      </c>
      <c r="AR938" t="str">
        <f t="shared" si="174"/>
        <v>BBDLED</v>
      </c>
      <c r="AS938" t="str">
        <f>VLOOKUP(AR938,Table1[],4,0)</f>
        <v>pendant</v>
      </c>
      <c r="AT938">
        <f>IF(BD938&gt;0,"Pattern",VLOOKUP(AR938,Table1[],5,0))</f>
        <v>0</v>
      </c>
      <c r="AU938" s="34">
        <f>IF(AT938="Pattern",WORKDAY(Table2[[#This Row],[Scheduled Ship Date]],-10),WORKDAY(Table2[[#This Row],[Scheduled Ship Date]],-4))</f>
        <v>43474</v>
      </c>
      <c r="AV938" s="39">
        <f>IF(Table2[[#This Row],[Extrusion cut double saw]]=TRUE,IF(O938="ToDo",IF(AT938="Pattern",Table2[[#This Row],[Total Sections]]*0.4,Table2[[#This Row],[Total Sections]]*0.12),0),IF(AT938="Pattern",Table2[[#This Row],[Total Sections]]*4,Table2[[#This Row],[Total Sections]]*1.2))</f>
        <v>25.2</v>
      </c>
      <c r="AW938" s="42">
        <f ca="1">TODAY()+3</f>
        <v>43470</v>
      </c>
      <c r="AX938" s="42">
        <f>IF(AT938="Pattern",Table2[[#This Row],[Scheduled Ship Date]]-2,Table2[[#This Row],[Scheduled Ship Date]]-3)</f>
        <v>43477</v>
      </c>
      <c r="AY938" s="39">
        <f>IF(Table2[[#This Row],[Pattern]]="Pattern",Table2[[#This Row],[Total Sections]]*4.82,Table2[[#This Row],[Total Sections]]*0.5)</f>
        <v>10.5</v>
      </c>
      <c r="AZ938" s="42">
        <f ca="1">TODAY()+2</f>
        <v>43469</v>
      </c>
      <c r="BA938" s="39">
        <f>((Table2[Total Sections]/Table2[Open Qty])-1)*Table2[Open Qty]*12.96</f>
        <v>0</v>
      </c>
      <c r="BB938" s="39"/>
      <c r="BC938" s="39" t="str">
        <f t="shared" si="175"/>
        <v>BBDLED-750-80-35-SO-8' 0"-W-UNV-DP-1-CA(120)</v>
      </c>
      <c r="BD938" s="39">
        <f t="shared" si="176"/>
        <v>0</v>
      </c>
      <c r="BE938" s="39" t="b">
        <f>_xlfn.IFNA(VLOOKUP(Table2[[#This Row],[Job-no]],Table4[],9,FALSE),TRUE)</f>
        <v>0</v>
      </c>
      <c r="BF938" s="39"/>
      <c r="BG938" s="39" t="b">
        <f>_xlfn.IFNA(VLOOKUP(Table2[[#This Row],[Job-no]],Table4[],14,FALSE),TRUE)</f>
        <v>0</v>
      </c>
      <c r="BH938" s="39" t="str">
        <f>_xlfn.IFNA(VLOOKUP(Table2[[#This Row],[Job-no]],Table4[],11,FALSE),"Done")</f>
        <v/>
      </c>
      <c r="BI938" s="39">
        <f>IF(Table2[[#This Row],[Pattern]]="Pattern",VLOOKUP(Table2[[#This Row],[Product Code]],'Routing data'!$A$2:$W$470,13,FALSE),VLOOKUP(Table2[[#This Row],[Product Code]],'Routing data'!$A$2:$W$470,3,FALSE))</f>
        <v>0</v>
      </c>
      <c r="BJ938" s="39">
        <f>IF(Table2[[#This Row],[Pattern]]="Pattern",VLOOKUP(Table2[[#This Row],[Product Code]],'Routing data'!$A$2:$W$470,14,FALSE),VLOOKUP(Table2[[#This Row],[Product Code]],'Routing data'!$A$2:$W$470,4,FALSE))</f>
        <v>0</v>
      </c>
      <c r="BK938" s="39">
        <f>VLOOKUP(Table2[[#This Row],[Product Code]],'Routing data'!A$4:W$524,16,FALSE)</f>
        <v>0</v>
      </c>
      <c r="BL938" s="42" t="str">
        <f>IF(Table2[[#This Row],[Milling Required]]=0,"x",IF(AT938="Pattern",B938-10,B938-4))</f>
        <v>x</v>
      </c>
      <c r="BM938" s="42" t="str">
        <f>IF(Table2[[#This Row],[Punching Required]]=0,"x",IF(AT938="Pattern",B938-8,B938-2))</f>
        <v>x</v>
      </c>
      <c r="BN938" s="42">
        <f t="shared" si="177"/>
        <v>43477</v>
      </c>
      <c r="BO938" s="39" t="str">
        <f>IF(Table2[[#This Row],[Milling]]="x","x",Table2[[#This Row],[Total Sections]]*2)</f>
        <v>x</v>
      </c>
      <c r="BP938" s="39" t="str">
        <f>IF(Table2[[#This Row],[Punching]]="x","x",Table2[Total Sections]*2)</f>
        <v>x</v>
      </c>
      <c r="BQ938" s="39">
        <f>IF(Table2[[#This Row],[Pattern]]="Pattern",Table2[Total Sections]*3,Table2[Total Sections]*1.5)</f>
        <v>31.5</v>
      </c>
      <c r="BR938" s="42"/>
      <c r="BS938" s="39"/>
      <c r="BT938" s="39"/>
      <c r="BU938" s="39"/>
      <c r="BV938" s="39" t="str">
        <f>_xlfn.IFNA(VLOOKUP(Table2[[#This Row],[Job-no]],Table4[],16,FALSE),"Ready")</f>
        <v/>
      </c>
      <c r="BW938" s="39" t="str">
        <f>_xlfn.IFNA(VLOOKUP(Table2[[#This Row],[Job-no]],Table4[],21,FALSE),"Ready")</f>
        <v/>
      </c>
      <c r="BX938" s="39" t="b">
        <f>_xlfn.IFNA(VLOOKUP(Table2[[#This Row],[Job-no]],Table4[],10,FALSE),TRUE)</f>
        <v>0</v>
      </c>
      <c r="BY938" s="39" t="str">
        <f>_xlfn.IFNA(VLOOKUP(Table2[[#This Row],[Job-no]],Table4[],22,FALSE),"Ready")</f>
        <v/>
      </c>
      <c r="BZ938" s="120">
        <f t="shared" si="178"/>
        <v>43480</v>
      </c>
      <c r="CA938" s="120" t="str">
        <f ca="1">IF(OR(Table2[[#This Row],[Saw Date]]=TODAY(),Table2[[#This Row],[Saw Date]]=TODAY()+1), Table2[[#This Row],[Saw Date]],IF(Table2[[#This Row],[Extrusion cut double saw]],"Done",""))</f>
        <v/>
      </c>
      <c r="CB938" s="120" t="str">
        <f ca="1">IF(OR(Table2[[#This Row],[Lens Date]]=TODAY(),Table2[[#This Row],[Lens Date]]=TODAY()+1), Table2[[#This Row],[Lens Date]],IF(Table2[[#This Row],[MSLens]]="Done","Done",""))</f>
        <v/>
      </c>
      <c r="CC938" s="120" t="str">
        <f ca="1">IF(OR(Table2[[#This Row],[Milling Date]]=TODAY(),Table2[[#This Row],[Milling Date]]=TODAY()+1), Table2[[#This Row],[Milling Date]],IF(Table2[[#This Row],[CNC Holes]]="Ready","Done",""))</f>
        <v/>
      </c>
      <c r="CD938" s="120" t="str">
        <f ca="1">IF(OR(Table2[[#This Row],[Welding Date]]=TODAY(),Table2[[#This Row],[Welding Date]]=TODAY()+1), Table2[[#This Row],[Welding Date]],IF(Table2[[#This Row],[Welding Corners]]="Ready","Done",""))</f>
        <v/>
      </c>
      <c r="CE938" s="120" t="str">
        <f ca="1">IF(OR(Table2[[#This Row],[Puching Date]]=TODAY(),Table2[[#This Row],[Puching Date]]=TODAY()+1), Table2[[#This Row],[Puching Date]],IF(Table2[[#This Row],[Punch Holes]]="Ready","Done",""))</f>
        <v/>
      </c>
      <c r="CF938" s="120" t="str">
        <f ca="1">IF(OR(Table2[[#This Row],[Housing Date2]]=TODAY(),Table2[[#This Row],[Housing Date2]]=TODAY()+1),Table2[[#This Row],[Housing Date2]],IF(Table2[[#This Row],[Body Assembly]],"Done",""))</f>
        <v/>
      </c>
      <c r="CG938" s="120" t="str">
        <f>_xlfn.IFNA(VLOOKUP(Table2[[#This Row],[Job-no]],Table4[],7,FALSE),"Done")</f>
        <v>Scheduled/Released</v>
      </c>
    </row>
    <row r="939" spans="1:85" x14ac:dyDescent="0.25">
      <c r="A939" s="39" t="str">
        <f>_xlfn.CONCAT(Table2[[#This Row],[Order]],"-",Table2[[#This Row],[Line]])</f>
        <v>77394-3</v>
      </c>
      <c r="B939" s="5">
        <v>43480</v>
      </c>
      <c r="C939" s="8">
        <v>77394</v>
      </c>
      <c r="D939" s="3" t="s">
        <v>3192</v>
      </c>
      <c r="E939" s="8">
        <v>3</v>
      </c>
      <c r="F939" s="8">
        <v>1</v>
      </c>
      <c r="G939" s="3" t="s">
        <v>42</v>
      </c>
      <c r="H939" s="8">
        <v>11</v>
      </c>
      <c r="I939" s="43" t="b">
        <v>0</v>
      </c>
      <c r="J939" s="43" t="b">
        <v>0</v>
      </c>
      <c r="K939" t="s">
        <v>114</v>
      </c>
      <c r="L939" s="43" t="b">
        <v>0</v>
      </c>
      <c r="M939" s="43" t="b">
        <v>0</v>
      </c>
      <c r="N939" s="43" t="b">
        <v>0</v>
      </c>
      <c r="O939" t="s">
        <v>114</v>
      </c>
      <c r="P939" t="s">
        <v>114</v>
      </c>
      <c r="Q939" t="s">
        <v>114</v>
      </c>
      <c r="R939" t="s">
        <v>114</v>
      </c>
      <c r="S939" t="s">
        <v>114</v>
      </c>
      <c r="T939" t="s">
        <v>114</v>
      </c>
      <c r="U939" t="s">
        <v>114</v>
      </c>
      <c r="V939" t="s">
        <v>114</v>
      </c>
      <c r="W939" s="5">
        <v>43475</v>
      </c>
      <c r="X939" s="3" t="s">
        <v>114</v>
      </c>
      <c r="Y939" s="3"/>
      <c r="Z939" s="3" t="s">
        <v>109</v>
      </c>
      <c r="AA939" s="3" t="s">
        <v>114</v>
      </c>
      <c r="AB939" s="3" t="s">
        <v>74</v>
      </c>
      <c r="AC939" s="8">
        <v>1</v>
      </c>
      <c r="AD939" s="3" t="s">
        <v>5967</v>
      </c>
      <c r="AE939" s="4" t="s">
        <v>5968</v>
      </c>
      <c r="AF939" s="3"/>
      <c r="AG939" s="3" t="s">
        <v>114</v>
      </c>
      <c r="AH939" s="8">
        <v>22</v>
      </c>
      <c r="AI939" s="3" t="s">
        <v>74</v>
      </c>
      <c r="AJ939" t="s">
        <v>114</v>
      </c>
      <c r="AK939" t="s">
        <v>114</v>
      </c>
      <c r="AL939" s="43" t="b">
        <v>0</v>
      </c>
      <c r="AM939" s="3"/>
      <c r="AN939" s="3"/>
      <c r="AO939" s="43" t="b">
        <v>0</v>
      </c>
      <c r="AP939" s="3" t="b">
        <v>0</v>
      </c>
      <c r="AQ939" s="3">
        <f>VLOOKUP(Table2[[#This Row],[Job-no]],Table3[],26,FALSE)</f>
        <v>13200</v>
      </c>
      <c r="AR939" t="str">
        <f t="shared" si="174"/>
        <v>BBDLED</v>
      </c>
      <c r="AS939" t="str">
        <f>VLOOKUP(AR939,Table1[],4,0)</f>
        <v>pendant</v>
      </c>
      <c r="AT939">
        <f>IF(BD939&gt;0,"Pattern",VLOOKUP(AR939,Table1[],5,0))</f>
        <v>0</v>
      </c>
      <c r="AU939" s="34">
        <f>IF(AT939="Pattern",WORKDAY(Table2[[#This Row],[Scheduled Ship Date]],-10),WORKDAY(Table2[[#This Row],[Scheduled Ship Date]],-4))</f>
        <v>43474</v>
      </c>
      <c r="AV939" s="39">
        <f>IF(Table2[[#This Row],[Extrusion cut double saw]]=TRUE,IF(O939="ToDo",IF(AT939="Pattern",Table2[[#This Row],[Total Sections]]*0.4,Table2[[#This Row],[Total Sections]]*0.12),0),IF(AT939="Pattern",Table2[[#This Row],[Total Sections]]*4,Table2[[#This Row],[Total Sections]]*1.2))</f>
        <v>26.4</v>
      </c>
      <c r="AW939" s="42">
        <f ca="1">TODAY()+3</f>
        <v>43470</v>
      </c>
      <c r="AX939" s="42">
        <f>IF(AT939="Pattern",Table2[[#This Row],[Scheduled Ship Date]]-2,Table2[[#This Row],[Scheduled Ship Date]]-3)</f>
        <v>43477</v>
      </c>
      <c r="AY939" s="39">
        <f>IF(Table2[[#This Row],[Pattern]]="Pattern",Table2[[#This Row],[Total Sections]]*4.82,Table2[[#This Row],[Total Sections]]*0.5)</f>
        <v>11</v>
      </c>
      <c r="AZ939" s="42">
        <f ca="1">TODAY()+2</f>
        <v>43469</v>
      </c>
      <c r="BA939" s="39">
        <f>((Table2[Total Sections]/Table2[Open Qty])-1)*Table2[Open Qty]*12.96</f>
        <v>142.56</v>
      </c>
      <c r="BB939" s="39"/>
      <c r="BC939" s="39" t="str">
        <f t="shared" si="175"/>
        <v>BBDLED-750-80-35-SO-16-W-UNV-DP-1-CA(120)</v>
      </c>
      <c r="BD939" s="39">
        <f t="shared" si="176"/>
        <v>0</v>
      </c>
      <c r="BE939" s="39" t="b">
        <f>_xlfn.IFNA(VLOOKUP(Table2[[#This Row],[Job-no]],Table4[],9,FALSE),TRUE)</f>
        <v>0</v>
      </c>
      <c r="BF939" s="39"/>
      <c r="BG939" s="39" t="b">
        <f>_xlfn.IFNA(VLOOKUP(Table2[[#This Row],[Job-no]],Table4[],14,FALSE),TRUE)</f>
        <v>0</v>
      </c>
      <c r="BH939" s="39" t="str">
        <f>_xlfn.IFNA(VLOOKUP(Table2[[#This Row],[Job-no]],Table4[],11,FALSE),"Done")</f>
        <v/>
      </c>
      <c r="BI939" s="39">
        <f>IF(Table2[[#This Row],[Pattern]]="Pattern",VLOOKUP(Table2[[#This Row],[Product Code]],'Routing data'!$A$2:$W$470,13,FALSE),VLOOKUP(Table2[[#This Row],[Product Code]],'Routing data'!$A$2:$W$470,3,FALSE))</f>
        <v>0</v>
      </c>
      <c r="BJ939" s="39">
        <f>IF(Table2[[#This Row],[Pattern]]="Pattern",VLOOKUP(Table2[[#This Row],[Product Code]],'Routing data'!$A$2:$W$470,14,FALSE),VLOOKUP(Table2[[#This Row],[Product Code]],'Routing data'!$A$2:$W$470,4,FALSE))</f>
        <v>0</v>
      </c>
      <c r="BK939" s="39">
        <f>VLOOKUP(Table2[[#This Row],[Product Code]],'Routing data'!A$4:W$524,16,FALSE)</f>
        <v>0</v>
      </c>
      <c r="BL939" s="42" t="str">
        <f>IF(Table2[[#This Row],[Milling Required]]=0,"x",IF(AT939="Pattern",B939-10,B939-4))</f>
        <v>x</v>
      </c>
      <c r="BM939" s="42" t="str">
        <f>IF(Table2[[#This Row],[Punching Required]]=0,"x",IF(AT939="Pattern",B939-8,B939-2))</f>
        <v>x</v>
      </c>
      <c r="BN939" s="42">
        <f t="shared" si="177"/>
        <v>43477</v>
      </c>
      <c r="BO939" s="39" t="str">
        <f>IF(Table2[[#This Row],[Milling]]="x","x",Table2[[#This Row],[Total Sections]]*2)</f>
        <v>x</v>
      </c>
      <c r="BP939" s="39" t="str">
        <f>IF(Table2[[#This Row],[Punching]]="x","x",Table2[Total Sections]*2)</f>
        <v>x</v>
      </c>
      <c r="BQ939" s="39">
        <f>IF(Table2[[#This Row],[Pattern]]="Pattern",Table2[Total Sections]*3,Table2[Total Sections]*1.5)</f>
        <v>33</v>
      </c>
      <c r="BR939" s="42"/>
      <c r="BS939" s="39"/>
      <c r="BT939" s="39"/>
      <c r="BU939" s="39"/>
      <c r="BV939" s="39" t="str">
        <f>_xlfn.IFNA(VLOOKUP(Table2[[#This Row],[Job-no]],Table4[],16,FALSE),"Ready")</f>
        <v/>
      </c>
      <c r="BW939" s="39" t="str">
        <f>_xlfn.IFNA(VLOOKUP(Table2[[#This Row],[Job-no]],Table4[],21,FALSE),"Ready")</f>
        <v/>
      </c>
      <c r="BX939" s="39" t="b">
        <f>_xlfn.IFNA(VLOOKUP(Table2[[#This Row],[Job-no]],Table4[],10,FALSE),TRUE)</f>
        <v>0</v>
      </c>
      <c r="BY939" s="39" t="str">
        <f>_xlfn.IFNA(VLOOKUP(Table2[[#This Row],[Job-no]],Table4[],22,FALSE),"Ready")</f>
        <v/>
      </c>
      <c r="BZ939" s="120">
        <f t="shared" si="178"/>
        <v>43480</v>
      </c>
      <c r="CA939" s="120" t="str">
        <f ca="1">IF(OR(Table2[[#This Row],[Saw Date]]=TODAY(),Table2[[#This Row],[Saw Date]]=TODAY()+1), Table2[[#This Row],[Saw Date]],IF(Table2[[#This Row],[Extrusion cut double saw]],"Done",""))</f>
        <v/>
      </c>
      <c r="CB939" s="120" t="str">
        <f ca="1">IF(OR(Table2[[#This Row],[Lens Date]]=TODAY(),Table2[[#This Row],[Lens Date]]=TODAY()+1), Table2[[#This Row],[Lens Date]],IF(Table2[[#This Row],[MSLens]]="Done","Done",""))</f>
        <v/>
      </c>
      <c r="CC939" s="120" t="str">
        <f ca="1">IF(OR(Table2[[#This Row],[Milling Date]]=TODAY(),Table2[[#This Row],[Milling Date]]=TODAY()+1), Table2[[#This Row],[Milling Date]],IF(Table2[[#This Row],[CNC Holes]]="Ready","Done",""))</f>
        <v/>
      </c>
      <c r="CD939" s="120" t="str">
        <f ca="1">IF(OR(Table2[[#This Row],[Welding Date]]=TODAY(),Table2[[#This Row],[Welding Date]]=TODAY()+1), Table2[[#This Row],[Welding Date]],IF(Table2[[#This Row],[Welding Corners]]="Ready","Done",""))</f>
        <v/>
      </c>
      <c r="CE939" s="120" t="str">
        <f ca="1">IF(OR(Table2[[#This Row],[Puching Date]]=TODAY(),Table2[[#This Row],[Puching Date]]=TODAY()+1), Table2[[#This Row],[Puching Date]],IF(Table2[[#This Row],[Punch Holes]]="Ready","Done",""))</f>
        <v/>
      </c>
      <c r="CF939" s="120" t="str">
        <f ca="1">IF(OR(Table2[[#This Row],[Housing Date2]]=TODAY(),Table2[[#This Row],[Housing Date2]]=TODAY()+1),Table2[[#This Row],[Housing Date2]],IF(Table2[[#This Row],[Body Assembly]],"Done",""))</f>
        <v/>
      </c>
      <c r="CG939" s="120" t="str">
        <f>_xlfn.IFNA(VLOOKUP(Table2[[#This Row],[Job-no]],Table4[],7,FALSE),"Done")</f>
        <v>Scheduled/Released</v>
      </c>
    </row>
    <row r="940" spans="1:85" x14ac:dyDescent="0.25">
      <c r="A940" s="39" t="str">
        <f>_xlfn.CONCAT(Table2[[#This Row],[Order]],"-",Table2[[#This Row],[Line]])</f>
        <v>77394-4</v>
      </c>
      <c r="B940" s="5">
        <v>43480</v>
      </c>
      <c r="C940" s="8">
        <v>77394</v>
      </c>
      <c r="D940" s="3" t="s">
        <v>3194</v>
      </c>
      <c r="E940" s="8">
        <v>4</v>
      </c>
      <c r="F940" s="8">
        <v>1</v>
      </c>
      <c r="G940" s="3" t="s">
        <v>42</v>
      </c>
      <c r="H940" s="8">
        <v>6</v>
      </c>
      <c r="I940" s="43" t="b">
        <v>0</v>
      </c>
      <c r="J940" s="43" t="b">
        <v>0</v>
      </c>
      <c r="K940" t="s">
        <v>114</v>
      </c>
      <c r="L940" s="43" t="b">
        <v>0</v>
      </c>
      <c r="M940" s="43" t="b">
        <v>0</v>
      </c>
      <c r="N940" s="43" t="b">
        <v>0</v>
      </c>
      <c r="O940" t="s">
        <v>114</v>
      </c>
      <c r="P940" t="s">
        <v>114</v>
      </c>
      <c r="Q940" t="s">
        <v>114</v>
      </c>
      <c r="R940" t="s">
        <v>114</v>
      </c>
      <c r="S940" t="s">
        <v>114</v>
      </c>
      <c r="T940" t="s">
        <v>114</v>
      </c>
      <c r="U940" t="s">
        <v>114</v>
      </c>
      <c r="V940" t="s">
        <v>114</v>
      </c>
      <c r="W940" s="5">
        <v>43475</v>
      </c>
      <c r="X940" s="3" t="s">
        <v>114</v>
      </c>
      <c r="Y940" s="3"/>
      <c r="Z940" s="3" t="s">
        <v>4645</v>
      </c>
      <c r="AA940" s="3" t="s">
        <v>114</v>
      </c>
      <c r="AB940" s="3" t="s">
        <v>74</v>
      </c>
      <c r="AC940" s="8">
        <v>1</v>
      </c>
      <c r="AD940" s="3" t="s">
        <v>5967</v>
      </c>
      <c r="AE940" s="4" t="s">
        <v>5968</v>
      </c>
      <c r="AF940" s="3"/>
      <c r="AG940" s="3" t="s">
        <v>114</v>
      </c>
      <c r="AH940" s="8">
        <v>12</v>
      </c>
      <c r="AI940" s="3" t="s">
        <v>74</v>
      </c>
      <c r="AJ940" t="s">
        <v>114</v>
      </c>
      <c r="AK940" t="s">
        <v>114</v>
      </c>
      <c r="AL940" s="43" t="b">
        <v>0</v>
      </c>
      <c r="AM940" s="3"/>
      <c r="AN940" s="3"/>
      <c r="AO940" s="43" t="b">
        <v>0</v>
      </c>
      <c r="AP940" s="3" t="b">
        <v>0</v>
      </c>
      <c r="AQ940" s="3">
        <f>VLOOKUP(Table2[[#This Row],[Job-no]],Table3[],26,FALSE)</f>
        <v>8400</v>
      </c>
      <c r="AR940" t="str">
        <f t="shared" si="174"/>
        <v>BBDLED</v>
      </c>
      <c r="AS940" t="str">
        <f>VLOOKUP(AR940,Table1[],4,0)</f>
        <v>pendant</v>
      </c>
      <c r="AT940">
        <f>IF(BD940&gt;0,"Pattern",VLOOKUP(AR940,Table1[],5,0))</f>
        <v>0</v>
      </c>
      <c r="AU940" s="34">
        <f>IF(AT940="Pattern",WORKDAY(Table2[[#This Row],[Scheduled Ship Date]],-10),WORKDAY(Table2[[#This Row],[Scheduled Ship Date]],-4))</f>
        <v>43474</v>
      </c>
      <c r="AV940" s="39">
        <f>IF(Table2[[#This Row],[Extrusion cut double saw]]=TRUE,IF(O940="ToDo",IF(AT940="Pattern",Table2[[#This Row],[Total Sections]]*0.4,Table2[[#This Row],[Total Sections]]*0.12),0),IF(AT940="Pattern",Table2[[#This Row],[Total Sections]]*4,Table2[[#This Row],[Total Sections]]*1.2))</f>
        <v>14.399999999999999</v>
      </c>
      <c r="AW940" s="42">
        <f ca="1">TODAY()+3</f>
        <v>43470</v>
      </c>
      <c r="AX940" s="42">
        <f>IF(AT940="Pattern",Table2[[#This Row],[Scheduled Ship Date]]-2,Table2[[#This Row],[Scheduled Ship Date]]-3)</f>
        <v>43477</v>
      </c>
      <c r="AY940" s="39">
        <f>IF(Table2[[#This Row],[Pattern]]="Pattern",Table2[[#This Row],[Total Sections]]*4.82,Table2[[#This Row],[Total Sections]]*0.5)</f>
        <v>6</v>
      </c>
      <c r="AZ940" s="42">
        <f ca="1">TODAY()+2</f>
        <v>43469</v>
      </c>
      <c r="BA940" s="39">
        <f>((Table2[Total Sections]/Table2[Open Qty])-1)*Table2[Open Qty]*12.96</f>
        <v>77.760000000000005</v>
      </c>
      <c r="BB940" s="39"/>
      <c r="BC940" s="39" t="str">
        <f t="shared" si="175"/>
        <v>BBDLED-750-80-35-SO-16' 0"-W-UNV-DP-1-CA(120)-B1(BSL10LST)</v>
      </c>
      <c r="BD940" s="39">
        <f t="shared" si="176"/>
        <v>0</v>
      </c>
      <c r="BE940" s="39" t="b">
        <f>_xlfn.IFNA(VLOOKUP(Table2[[#This Row],[Job-no]],Table4[],9,FALSE),TRUE)</f>
        <v>0</v>
      </c>
      <c r="BF940" s="39"/>
      <c r="BG940" s="39" t="b">
        <f>_xlfn.IFNA(VLOOKUP(Table2[[#This Row],[Job-no]],Table4[],14,FALSE),TRUE)</f>
        <v>0</v>
      </c>
      <c r="BH940" s="39" t="str">
        <f>_xlfn.IFNA(VLOOKUP(Table2[[#This Row],[Job-no]],Table4[],11,FALSE),"Done")</f>
        <v/>
      </c>
      <c r="BI940" s="39">
        <f>IF(Table2[[#This Row],[Pattern]]="Pattern",VLOOKUP(Table2[[#This Row],[Product Code]],'Routing data'!$A$2:$W$470,13,FALSE),VLOOKUP(Table2[[#This Row],[Product Code]],'Routing data'!$A$2:$W$470,3,FALSE))</f>
        <v>0</v>
      </c>
      <c r="BJ940" s="39">
        <f>IF(Table2[[#This Row],[Pattern]]="Pattern",VLOOKUP(Table2[[#This Row],[Product Code]],'Routing data'!$A$2:$W$470,14,FALSE),VLOOKUP(Table2[[#This Row],[Product Code]],'Routing data'!$A$2:$W$470,4,FALSE))</f>
        <v>0</v>
      </c>
      <c r="BK940" s="39">
        <f>VLOOKUP(Table2[[#This Row],[Product Code]],'Routing data'!A$4:W$524,16,FALSE)</f>
        <v>0</v>
      </c>
      <c r="BL940" s="42" t="str">
        <f>IF(Table2[[#This Row],[Milling Required]]=0,"x",IF(AT940="Pattern",B940-10,B940-4))</f>
        <v>x</v>
      </c>
      <c r="BM940" s="42" t="str">
        <f>IF(Table2[[#This Row],[Punching Required]]=0,"x",IF(AT940="Pattern",B940-8,B940-2))</f>
        <v>x</v>
      </c>
      <c r="BN940" s="42">
        <f t="shared" si="177"/>
        <v>43477</v>
      </c>
      <c r="BO940" s="39" t="str">
        <f>IF(Table2[[#This Row],[Milling]]="x","x",Table2[[#This Row],[Total Sections]]*2)</f>
        <v>x</v>
      </c>
      <c r="BP940" s="39" t="str">
        <f>IF(Table2[[#This Row],[Punching]]="x","x",Table2[Total Sections]*2)</f>
        <v>x</v>
      </c>
      <c r="BQ940" s="39">
        <f>IF(Table2[[#This Row],[Pattern]]="Pattern",Table2[Total Sections]*3,Table2[Total Sections]*1.5)</f>
        <v>18</v>
      </c>
      <c r="BR940" s="42"/>
      <c r="BS940" s="39"/>
      <c r="BT940" s="39"/>
      <c r="BU940" s="39"/>
      <c r="BV940" s="39" t="str">
        <f>_xlfn.IFNA(VLOOKUP(Table2[[#This Row],[Job-no]],Table4[],16,FALSE),"Ready")</f>
        <v/>
      </c>
      <c r="BW940" s="39" t="str">
        <f>_xlfn.IFNA(VLOOKUP(Table2[[#This Row],[Job-no]],Table4[],21,FALSE),"Ready")</f>
        <v/>
      </c>
      <c r="BX940" s="39" t="b">
        <f>_xlfn.IFNA(VLOOKUP(Table2[[#This Row],[Job-no]],Table4[],10,FALSE),TRUE)</f>
        <v>0</v>
      </c>
      <c r="BY940" s="39" t="str">
        <f>_xlfn.IFNA(VLOOKUP(Table2[[#This Row],[Job-no]],Table4[],22,FALSE),"Ready")</f>
        <v/>
      </c>
      <c r="BZ940" s="120">
        <f t="shared" si="178"/>
        <v>43480</v>
      </c>
      <c r="CA940" s="120" t="str">
        <f ca="1">IF(OR(Table2[[#This Row],[Saw Date]]=TODAY(),Table2[[#This Row],[Saw Date]]=TODAY()+1), Table2[[#This Row],[Saw Date]],IF(Table2[[#This Row],[Extrusion cut double saw]],"Done",""))</f>
        <v/>
      </c>
      <c r="CB940" s="120" t="str">
        <f ca="1">IF(OR(Table2[[#This Row],[Lens Date]]=TODAY(),Table2[[#This Row],[Lens Date]]=TODAY()+1), Table2[[#This Row],[Lens Date]],IF(Table2[[#This Row],[MSLens]]="Done","Done",""))</f>
        <v/>
      </c>
      <c r="CC940" s="120" t="str">
        <f ca="1">IF(OR(Table2[[#This Row],[Milling Date]]=TODAY(),Table2[[#This Row],[Milling Date]]=TODAY()+1), Table2[[#This Row],[Milling Date]],IF(Table2[[#This Row],[CNC Holes]]="Ready","Done",""))</f>
        <v/>
      </c>
      <c r="CD940" s="120" t="str">
        <f ca="1">IF(OR(Table2[[#This Row],[Welding Date]]=TODAY(),Table2[[#This Row],[Welding Date]]=TODAY()+1), Table2[[#This Row],[Welding Date]],IF(Table2[[#This Row],[Welding Corners]]="Ready","Done",""))</f>
        <v/>
      </c>
      <c r="CE940" s="120" t="str">
        <f ca="1">IF(OR(Table2[[#This Row],[Puching Date]]=TODAY(),Table2[[#This Row],[Puching Date]]=TODAY()+1), Table2[[#This Row],[Puching Date]],IF(Table2[[#This Row],[Punch Holes]]="Ready","Done",""))</f>
        <v/>
      </c>
      <c r="CF940" s="120" t="str">
        <f ca="1">IF(OR(Table2[[#This Row],[Housing Date2]]=TODAY(),Table2[[#This Row],[Housing Date2]]=TODAY()+1),Table2[[#This Row],[Housing Date2]],IF(Table2[[#This Row],[Body Assembly]],"Done",""))</f>
        <v/>
      </c>
      <c r="CG940" s="120" t="str">
        <f>_xlfn.IFNA(VLOOKUP(Table2[[#This Row],[Job-no]],Table4[],7,FALSE),"Done")</f>
        <v>Scheduled/Released</v>
      </c>
    </row>
    <row r="941" spans="1:85" x14ac:dyDescent="0.25">
      <c r="A941" t="str">
        <f>_xlfn.CONCAT(Table2[[#This Row],[Order]],"-",Table2[[#This Row],[Line]])</f>
        <v>77394-8</v>
      </c>
      <c r="B941" s="5">
        <v>43480</v>
      </c>
      <c r="C941" s="8">
        <v>77394</v>
      </c>
      <c r="D941" s="3" t="s">
        <v>3202</v>
      </c>
      <c r="E941" s="8">
        <v>8</v>
      </c>
      <c r="F941" s="8">
        <v>1</v>
      </c>
      <c r="G941" s="3" t="s">
        <v>42</v>
      </c>
      <c r="H941" s="8">
        <v>31</v>
      </c>
      <c r="I941" s="43" t="b">
        <v>0</v>
      </c>
      <c r="J941" s="43" t="b">
        <v>0</v>
      </c>
      <c r="K941" t="s">
        <v>114</v>
      </c>
      <c r="L941" s="43" t="b">
        <v>0</v>
      </c>
      <c r="M941" s="43" t="b">
        <v>0</v>
      </c>
      <c r="N941" s="43" t="b">
        <v>0</v>
      </c>
      <c r="O941" t="s">
        <v>114</v>
      </c>
      <c r="P941" t="s">
        <v>114</v>
      </c>
      <c r="Q941" t="s">
        <v>114</v>
      </c>
      <c r="R941" t="s">
        <v>114</v>
      </c>
      <c r="S941" t="s">
        <v>114</v>
      </c>
      <c r="T941" t="s">
        <v>114</v>
      </c>
      <c r="U941" t="s">
        <v>114</v>
      </c>
      <c r="V941" t="s">
        <v>114</v>
      </c>
      <c r="W941" s="5">
        <v>43475</v>
      </c>
      <c r="X941" s="3" t="s">
        <v>114</v>
      </c>
      <c r="Y941" s="3"/>
      <c r="Z941" s="3" t="s">
        <v>4644</v>
      </c>
      <c r="AA941" s="3" t="s">
        <v>114</v>
      </c>
      <c r="AB941" s="3" t="s">
        <v>74</v>
      </c>
      <c r="AC941" s="8">
        <v>1</v>
      </c>
      <c r="AD941" s="3" t="s">
        <v>5967</v>
      </c>
      <c r="AE941" s="4" t="s">
        <v>5968</v>
      </c>
      <c r="AF941" s="3"/>
      <c r="AG941" s="3" t="s">
        <v>114</v>
      </c>
      <c r="AH941" s="8">
        <v>31</v>
      </c>
      <c r="AI941" s="3" t="s">
        <v>74</v>
      </c>
      <c r="AJ941" t="s">
        <v>114</v>
      </c>
      <c r="AK941" t="s">
        <v>114</v>
      </c>
      <c r="AL941" s="43" t="b">
        <v>0</v>
      </c>
      <c r="AM941" s="3"/>
      <c r="AN941" s="3"/>
      <c r="AO941" s="43" t="b">
        <v>0</v>
      </c>
      <c r="AP941" s="3" t="b">
        <v>0</v>
      </c>
      <c r="AQ941" s="3">
        <f>VLOOKUP(Table2[[#This Row],[Job-no]],Table3[],26,FALSE)</f>
        <v>24645</v>
      </c>
      <c r="AR941" t="str">
        <f t="shared" si="174"/>
        <v>BBDLED</v>
      </c>
      <c r="AS941" t="str">
        <f>VLOOKUP(AR941,Table1[],4,0)</f>
        <v>pendant</v>
      </c>
      <c r="AT941">
        <f>IF(BD941&gt;0,"Pattern",VLOOKUP(AR941,Table1[],5,0))</f>
        <v>0</v>
      </c>
      <c r="AU941" s="34">
        <f>IF(AT941="Pattern",WORKDAY(Table2[[#This Row],[Scheduled Ship Date]],-10),WORKDAY(Table2[[#This Row],[Scheduled Ship Date]],-4))</f>
        <v>43474</v>
      </c>
      <c r="AV941">
        <f>IF(Table2[[#This Row],[Extrusion cut double saw]]=TRUE,IF(O941="ToDo",IF(AT941="Pattern",Table2[[#This Row],[Total Sections]]*0.4,Table2[[#This Row],[Total Sections]]*0.12),0),IF(AT941="Pattern",Table2[[#This Row],[Total Sections]]*4,Table2[[#This Row],[Total Sections]]*1.2))</f>
        <v>37.199999999999996</v>
      </c>
      <c r="AW941" s="42">
        <f ca="1">TODAY()+3</f>
        <v>43470</v>
      </c>
      <c r="AX941" s="42">
        <f>IF(AT941="Pattern",Table2[[#This Row],[Scheduled Ship Date]]-2,Table2[[#This Row],[Scheduled Ship Date]]-3)</f>
        <v>43477</v>
      </c>
      <c r="AY941">
        <f>IF(Table2[[#This Row],[Pattern]]="Pattern",Table2[[#This Row],[Total Sections]]*4.82,Table2[[#This Row],[Total Sections]]*0.5)</f>
        <v>15.5</v>
      </c>
      <c r="AZ941" s="42">
        <f ca="1">TODAY()+2</f>
        <v>43469</v>
      </c>
      <c r="BA941" s="39">
        <f>((Table2[Total Sections]/Table2[Open Qty])-1)*Table2[Open Qty]*12.96</f>
        <v>0</v>
      </c>
      <c r="BB941" s="42"/>
      <c r="BC941" s="39" t="str">
        <f t="shared" si="175"/>
        <v>BBDLED-750-80-35-SO-8' 0"-W-UNV-DP-1-CA(120)-B1(BSL10LST)</v>
      </c>
      <c r="BD941" s="39">
        <f t="shared" si="176"/>
        <v>0</v>
      </c>
      <c r="BE941" s="39" t="b">
        <f>_xlfn.IFNA(VLOOKUP(Table2[[#This Row],[Job-no]],Table4[],9,FALSE),TRUE)</f>
        <v>0</v>
      </c>
      <c r="BF941" t="str">
        <f>VLOOKUP(AR941,Table1[],3,0)</f>
        <v>B4LED</v>
      </c>
      <c r="BG941" s="39" t="b">
        <f>_xlfn.IFNA(VLOOKUP(Table2[[#This Row],[Job-no]],Table4[],14,FALSE),TRUE)</f>
        <v>0</v>
      </c>
      <c r="BH941" s="39" t="str">
        <f>_xlfn.IFNA(VLOOKUP(Table2[[#This Row],[Job-no]],Table4[],11,FALSE),"Done")</f>
        <v/>
      </c>
      <c r="BI941" s="39">
        <f>IF(Table2[[#This Row],[Pattern]]="Pattern",VLOOKUP(Table2[[#This Row],[Product Code]],'Routing data'!$A$2:$W$470,13,FALSE),VLOOKUP(Table2[[#This Row],[Product Code]],'Routing data'!$A$2:$W$470,3,FALSE))</f>
        <v>0</v>
      </c>
      <c r="BJ941" s="39">
        <f>IF(Table2[[#This Row],[Pattern]]="Pattern",VLOOKUP(Table2[[#This Row],[Product Code]],'Routing data'!$A$2:$W$470,14,FALSE),VLOOKUP(Table2[[#This Row],[Product Code]],'Routing data'!$A$2:$W$470,4,FALSE))</f>
        <v>0</v>
      </c>
      <c r="BK941" s="39">
        <f>VLOOKUP(Table2[[#This Row],[Product Code]],'Routing data'!A$4:W$524,16,FALSE)</f>
        <v>0</v>
      </c>
      <c r="BL941" s="42" t="str">
        <f>IF(Table2[[#This Row],[Milling Required]]=0,"x",IF(AT941="Pattern",B941-10,B941-4))</f>
        <v>x</v>
      </c>
      <c r="BM941" s="42" t="str">
        <f>IF(Table2[[#This Row],[Punching Required]]=0,"x",IF(AT941="Pattern",B941-8,B941-2))</f>
        <v>x</v>
      </c>
      <c r="BN941" s="42">
        <f t="shared" si="177"/>
        <v>43477</v>
      </c>
      <c r="BO941" s="39" t="str">
        <f>IF(Table2[[#This Row],[Milling]]="x","x",Table2[[#This Row],[Total Sections]]*2)</f>
        <v>x</v>
      </c>
      <c r="BP941" s="39" t="str">
        <f>IF(Table2[[#This Row],[Punching]]="x","x",Table2[Total Sections]*2)</f>
        <v>x</v>
      </c>
      <c r="BQ941" s="39">
        <f>IF(Table2[[#This Row],[Pattern]]="Pattern",Table2[Total Sections]*3,Table2[Total Sections]*1.5)</f>
        <v>46.5</v>
      </c>
      <c r="BR941" s="42"/>
      <c r="BS941" s="39"/>
      <c r="BT941" s="42"/>
      <c r="BU941" s="39"/>
      <c r="BV941" s="39" t="str">
        <f>_xlfn.IFNA(VLOOKUP(Table2[[#This Row],[Job-no]],Table4[],16,FALSE),"Ready")</f>
        <v/>
      </c>
      <c r="BW941" s="39" t="str">
        <f>_xlfn.IFNA(VLOOKUP(Table2[[#This Row],[Job-no]],Table4[],21,FALSE),"Ready")</f>
        <v/>
      </c>
      <c r="BX941" s="39" t="b">
        <f>_xlfn.IFNA(VLOOKUP(Table2[[#This Row],[Job-no]],Table4[],10,FALSE),TRUE)</f>
        <v>0</v>
      </c>
      <c r="BY941" s="39" t="str">
        <f>_xlfn.IFNA(VLOOKUP(Table2[[#This Row],[Job-no]],Table4[],22,FALSE),"Ready")</f>
        <v/>
      </c>
      <c r="BZ941" s="120">
        <f t="shared" si="178"/>
        <v>43480</v>
      </c>
      <c r="CA941" s="120" t="str">
        <f ca="1">IF(OR(Table2[[#This Row],[Saw Date]]=TODAY(),Table2[[#This Row],[Saw Date]]=TODAY()+1), Table2[[#This Row],[Saw Date]],IF(Table2[[#This Row],[Extrusion cut double saw]],"Done",""))</f>
        <v/>
      </c>
      <c r="CB941" s="120" t="str">
        <f ca="1">IF(OR(Table2[[#This Row],[Lens Date]]=TODAY(),Table2[[#This Row],[Lens Date]]=TODAY()+1), Table2[[#This Row],[Lens Date]],IF(Table2[[#This Row],[MSLens]]="Done","Done",""))</f>
        <v/>
      </c>
      <c r="CC941" s="120" t="str">
        <f ca="1">IF(OR(Table2[[#This Row],[Milling Date]]=TODAY(),Table2[[#This Row],[Milling Date]]=TODAY()+1), Table2[[#This Row],[Milling Date]],IF(Table2[[#This Row],[CNC Holes]]="Ready","Done",""))</f>
        <v/>
      </c>
      <c r="CD941" s="120" t="str">
        <f ca="1">IF(OR(Table2[[#This Row],[Welding Date]]=TODAY(),Table2[[#This Row],[Welding Date]]=TODAY()+1), Table2[[#This Row],[Welding Date]],IF(Table2[[#This Row],[Welding Corners]]="Ready","Done",""))</f>
        <v/>
      </c>
      <c r="CE941" s="120" t="str">
        <f ca="1">IF(OR(Table2[[#This Row],[Puching Date]]=TODAY(),Table2[[#This Row],[Puching Date]]=TODAY()+1), Table2[[#This Row],[Puching Date]],IF(Table2[[#This Row],[Punch Holes]]="Ready","Done",""))</f>
        <v/>
      </c>
      <c r="CF941" s="120" t="str">
        <f ca="1">IF(OR(Table2[[#This Row],[Housing Date2]]=TODAY(),Table2[[#This Row],[Housing Date2]]=TODAY()+1),Table2[[#This Row],[Housing Date2]],IF(Table2[[#This Row],[Body Assembly]],"Done",""))</f>
        <v/>
      </c>
      <c r="CG941" s="120" t="str">
        <f>_xlfn.IFNA(VLOOKUP(Table2[[#This Row],[Job-no]],Table4[],7,FALSE),"Done")</f>
        <v>Scheduled/Released</v>
      </c>
    </row>
    <row r="942" spans="1:85" x14ac:dyDescent="0.25">
      <c r="A942" t="str">
        <f>_xlfn.CONCAT(Table2[[#This Row],[Order]],"-",Table2[[#This Row],[Line]])</f>
        <v>77444-5</v>
      </c>
      <c r="B942" s="5">
        <v>43480</v>
      </c>
      <c r="C942" s="8">
        <v>77444</v>
      </c>
      <c r="D942" s="3" t="s">
        <v>2542</v>
      </c>
      <c r="E942" s="8">
        <v>5</v>
      </c>
      <c r="F942" s="8">
        <v>1</v>
      </c>
      <c r="G942" s="3" t="s">
        <v>42</v>
      </c>
      <c r="H942" s="8">
        <v>1</v>
      </c>
      <c r="I942" s="43" t="b">
        <v>0</v>
      </c>
      <c r="J942" s="43" t="b">
        <v>0</v>
      </c>
      <c r="K942" t="s">
        <v>114</v>
      </c>
      <c r="L942" s="43" t="b">
        <v>0</v>
      </c>
      <c r="M942" s="43" t="b">
        <v>0</v>
      </c>
      <c r="N942" s="43" t="b">
        <v>0</v>
      </c>
      <c r="O942" t="s">
        <v>114</v>
      </c>
      <c r="P942" t="s">
        <v>114</v>
      </c>
      <c r="Q942" t="s">
        <v>114</v>
      </c>
      <c r="R942" t="s">
        <v>114</v>
      </c>
      <c r="S942" t="s">
        <v>114</v>
      </c>
      <c r="T942" t="s">
        <v>114</v>
      </c>
      <c r="U942" t="s">
        <v>114</v>
      </c>
      <c r="V942" t="s">
        <v>114</v>
      </c>
      <c r="W942" s="5">
        <v>43475</v>
      </c>
      <c r="X942" s="3" t="s">
        <v>114</v>
      </c>
      <c r="Y942" s="3"/>
      <c r="Z942" s="3" t="s">
        <v>4648</v>
      </c>
      <c r="AA942" s="3" t="s">
        <v>114</v>
      </c>
      <c r="AB942" s="3" t="s">
        <v>74</v>
      </c>
      <c r="AC942" s="8">
        <v>7</v>
      </c>
      <c r="AD942" s="3" t="s">
        <v>5967</v>
      </c>
      <c r="AE942" s="4" t="s">
        <v>5968</v>
      </c>
      <c r="AF942" s="3"/>
      <c r="AG942" s="3" t="s">
        <v>114</v>
      </c>
      <c r="AH942" s="8">
        <v>1</v>
      </c>
      <c r="AI942" s="3" t="s">
        <v>74</v>
      </c>
      <c r="AJ942" t="s">
        <v>114</v>
      </c>
      <c r="AK942" t="s">
        <v>114</v>
      </c>
      <c r="AL942" s="43" t="b">
        <v>0</v>
      </c>
      <c r="AM942" s="3"/>
      <c r="AN942" s="3"/>
      <c r="AO942" s="43" t="b">
        <v>0</v>
      </c>
      <c r="AP942" s="3" t="b">
        <v>0</v>
      </c>
      <c r="AQ942" s="3">
        <f>VLOOKUP(Table2[[#This Row],[Job-no]],Table3[],26,FALSE)</f>
        <v>294</v>
      </c>
      <c r="AR942" t="str">
        <f t="shared" si="174"/>
        <v>STD</v>
      </c>
      <c r="AS942" t="str">
        <f>VLOOKUP(AR942,Table1[],4,0)</f>
        <v>Pendant</v>
      </c>
      <c r="AT942" t="str">
        <f>IF(BD942&gt;0,"Pattern",VLOOKUP(AR942,Table1[],5,0))</f>
        <v>Pattern</v>
      </c>
      <c r="AU942" s="34">
        <f>IF(AT942="Pattern",WORKDAY(Table2[[#This Row],[Scheduled Ship Date]],-10),WORKDAY(Table2[[#This Row],[Scheduled Ship Date]],-4))</f>
        <v>43466</v>
      </c>
      <c r="AV942">
        <f>IF(Table2[[#This Row],[Extrusion cut double saw]]=TRUE,IF(O942="ToDo",IF(AT942="Pattern",Table2[[#This Row],[Total Sections]]*0.4,Table2[[#This Row],[Total Sections]]*0.12),0),IF(AT942="Pattern",Table2[[#This Row],[Total Sections]]*4,Table2[[#This Row],[Total Sections]]*1.2))</f>
        <v>4</v>
      </c>
      <c r="AW942" s="42">
        <f ca="1">TODAY()+2</f>
        <v>43469</v>
      </c>
      <c r="AX942" s="42">
        <f>IF(AT942="Pattern",Table2[[#This Row],[Scheduled Ship Date]]-2,Table2[[#This Row],[Scheduled Ship Date]]-3)</f>
        <v>43478</v>
      </c>
      <c r="AY942">
        <f>IF(Table2[[#This Row],[Pattern]]="Pattern",Table2[[#This Row],[Total Sections]]*4.82,Table2[[#This Row],[Total Sections]]*0.5)</f>
        <v>4.82</v>
      </c>
      <c r="AZ942" s="42">
        <f ca="1">TODAY()+3</f>
        <v>43470</v>
      </c>
      <c r="BA942" s="39">
        <f>((Table2[Total Sections]/Table2[Open Qty])-1)*Table2[Open Qty]*12.96</f>
        <v>0</v>
      </c>
      <c r="BB942" s="39"/>
      <c r="BC942" s="39" t="str">
        <f t="shared" si="175"/>
        <v>STD-SO-400-80-35-3-BLK-UNV-MD-1-CA(36)-RC</v>
      </c>
      <c r="BD942" s="39">
        <f t="shared" si="176"/>
        <v>0</v>
      </c>
      <c r="BE942" s="39" t="b">
        <f>_xlfn.IFNA(VLOOKUP(Table2[[#This Row],[Job-no]],Table4[],9,FALSE),TRUE)</f>
        <v>0</v>
      </c>
      <c r="BF942" t="str">
        <f>VLOOKUP(AR942,Table1[],3,0)</f>
        <v>Stencil</v>
      </c>
      <c r="BG942" s="39" t="b">
        <f>_xlfn.IFNA(VLOOKUP(Table2[[#This Row],[Job-no]],Table4[],14,FALSE),TRUE)</f>
        <v>0</v>
      </c>
      <c r="BH942" s="39" t="str">
        <f>_xlfn.IFNA(VLOOKUP(Table2[[#This Row],[Job-no]],Table4[],11,FALSE),"Done")</f>
        <v/>
      </c>
      <c r="BI942" s="39">
        <f>IF(Table2[[#This Row],[Pattern]]="Pattern",VLOOKUP(Table2[[#This Row],[Product Code]],'Routing data'!$A$2:$W$470,13,FALSE),VLOOKUP(Table2[[#This Row],[Product Code]],'Routing data'!$A$2:$W$470,3,FALSE))</f>
        <v>0</v>
      </c>
      <c r="BJ942" s="39">
        <f>IF(Table2[[#This Row],[Pattern]]="Pattern",VLOOKUP(Table2[[#This Row],[Product Code]],'Routing data'!$A$2:$W$470,14,FALSE),VLOOKUP(Table2[[#This Row],[Product Code]],'Routing data'!$A$2:$W$470,4,FALSE))</f>
        <v>0</v>
      </c>
      <c r="BK942" s="39">
        <f>VLOOKUP(Table2[[#This Row],[Product Code]],'Routing data'!A$4:W$524,16,FALSE)</f>
        <v>0</v>
      </c>
      <c r="BL942" s="42" t="str">
        <f>IF(Table2[[#This Row],[Milling Required]]=0,"x",IF(AT942="Pattern",B942-10,B942-4))</f>
        <v>x</v>
      </c>
      <c r="BM942" s="42" t="str">
        <f>IF(Table2[[#This Row],[Punching Required]]=0,"x",IF(AT942="Pattern",B942-8,B942-2))</f>
        <v>x</v>
      </c>
      <c r="BN942" s="42">
        <f t="shared" si="177"/>
        <v>43478</v>
      </c>
      <c r="BO942" s="39" t="str">
        <f>IF(Table2[[#This Row],[Milling]]="x","x",Table2[[#This Row],[Total Sections]]*2)</f>
        <v>x</v>
      </c>
      <c r="BP942" s="39" t="str">
        <f>IF(Table2[[#This Row],[Punching]]="x","x",Table2[Total Sections]*2)</f>
        <v>x</v>
      </c>
      <c r="BQ942" s="39">
        <f>IF(Table2[[#This Row],[Pattern]]="Pattern",Table2[Total Sections]*3,Table2[Total Sections]*1.5)</f>
        <v>3</v>
      </c>
      <c r="BR942" s="42"/>
      <c r="BS942" s="42"/>
      <c r="BT942" s="42"/>
      <c r="BU942" s="39"/>
      <c r="BV942" s="39" t="str">
        <f>_xlfn.IFNA(VLOOKUP(Table2[[#This Row],[Job-no]],Table4[],16,FALSE),"Ready")</f>
        <v/>
      </c>
      <c r="BW942" s="39" t="str">
        <f>_xlfn.IFNA(VLOOKUP(Table2[[#This Row],[Job-no]],Table4[],21,FALSE),"Ready")</f>
        <v/>
      </c>
      <c r="BX942" s="39" t="b">
        <f>_xlfn.IFNA(VLOOKUP(Table2[[#This Row],[Job-no]],Table4[],10,FALSE),TRUE)</f>
        <v>0</v>
      </c>
      <c r="BY942" s="39" t="str">
        <f>_xlfn.IFNA(VLOOKUP(Table2[[#This Row],[Job-no]],Table4[],22,FALSE),"Ready")</f>
        <v/>
      </c>
      <c r="BZ942" s="120">
        <f t="shared" si="178"/>
        <v>43480</v>
      </c>
      <c r="CA942" s="120" t="str">
        <f ca="1">IF(OR(Table2[[#This Row],[Saw Date]]=TODAY(),Table2[[#This Row],[Saw Date]]=TODAY()+1), Table2[[#This Row],[Saw Date]],IF(Table2[[#This Row],[Extrusion cut double saw]],"Done",""))</f>
        <v/>
      </c>
      <c r="CB942" s="120" t="str">
        <f ca="1">IF(OR(Table2[[#This Row],[Lens Date]]=TODAY(),Table2[[#This Row],[Lens Date]]=TODAY()+1), Table2[[#This Row],[Lens Date]],IF(Table2[[#This Row],[MSLens]]="Done","Done",""))</f>
        <v/>
      </c>
      <c r="CC942" s="120" t="str">
        <f ca="1">IF(OR(Table2[[#This Row],[Milling Date]]=TODAY(),Table2[[#This Row],[Milling Date]]=TODAY()+1), Table2[[#This Row],[Milling Date]],IF(Table2[[#This Row],[CNC Holes]]="Ready","Done",""))</f>
        <v/>
      </c>
      <c r="CD942" s="120" t="str">
        <f ca="1">IF(OR(Table2[[#This Row],[Welding Date]]=TODAY(),Table2[[#This Row],[Welding Date]]=TODAY()+1), Table2[[#This Row],[Welding Date]],IF(Table2[[#This Row],[Welding Corners]]="Ready","Done",""))</f>
        <v/>
      </c>
      <c r="CE942" s="120" t="str">
        <f ca="1">IF(OR(Table2[[#This Row],[Puching Date]]=TODAY(),Table2[[#This Row],[Puching Date]]=TODAY()+1), Table2[[#This Row],[Puching Date]],IF(Table2[[#This Row],[Punch Holes]]="Ready","Done",""))</f>
        <v/>
      </c>
      <c r="CF942" s="120" t="str">
        <f ca="1">IF(OR(Table2[[#This Row],[Housing Date2]]=TODAY(),Table2[[#This Row],[Housing Date2]]=TODAY()+1),Table2[[#This Row],[Housing Date2]],IF(Table2[[#This Row],[Body Assembly]],"Done",""))</f>
        <v/>
      </c>
      <c r="CG942" s="120" t="str">
        <f>_xlfn.IFNA(VLOOKUP(Table2[[#This Row],[Job-no]],Table4[],7,FALSE),"Done")</f>
        <v>Scheduled/Released</v>
      </c>
    </row>
    <row r="943" spans="1:85" x14ac:dyDescent="0.25">
      <c r="A943" t="str">
        <f>_xlfn.CONCAT(Table2[[#This Row],[Order]],"-",Table2[[#This Row],[Line]])</f>
        <v>77743-1</v>
      </c>
      <c r="B943" s="5">
        <v>43480</v>
      </c>
      <c r="C943" s="8">
        <v>77743</v>
      </c>
      <c r="D943" s="3" t="s">
        <v>2947</v>
      </c>
      <c r="E943" s="8">
        <v>1</v>
      </c>
      <c r="F943" s="8">
        <v>1</v>
      </c>
      <c r="G943" s="3" t="s">
        <v>42</v>
      </c>
      <c r="H943" s="8">
        <v>12</v>
      </c>
      <c r="I943" s="43" t="b">
        <v>0</v>
      </c>
      <c r="J943" s="43" t="b">
        <v>0</v>
      </c>
      <c r="K943" t="s">
        <v>114</v>
      </c>
      <c r="L943" s="43" t="b">
        <v>0</v>
      </c>
      <c r="M943" s="43" t="b">
        <v>0</v>
      </c>
      <c r="N943" s="43" t="b">
        <v>0</v>
      </c>
      <c r="O943" t="s">
        <v>114</v>
      </c>
      <c r="P943" t="s">
        <v>114</v>
      </c>
      <c r="Q943" t="s">
        <v>114</v>
      </c>
      <c r="R943" t="s">
        <v>114</v>
      </c>
      <c r="S943" t="s">
        <v>114</v>
      </c>
      <c r="T943" t="s">
        <v>114</v>
      </c>
      <c r="U943" t="s">
        <v>114</v>
      </c>
      <c r="V943" t="s">
        <v>114</v>
      </c>
      <c r="W943" s="5">
        <v>43475</v>
      </c>
      <c r="X943" s="3" t="s">
        <v>114</v>
      </c>
      <c r="Y943" s="3"/>
      <c r="Z943" s="3" t="s">
        <v>76</v>
      </c>
      <c r="AA943" s="3" t="s">
        <v>114</v>
      </c>
      <c r="AB943" s="3" t="s">
        <v>74</v>
      </c>
      <c r="AC943" s="8">
        <v>15</v>
      </c>
      <c r="AD943" s="3" t="s">
        <v>5967</v>
      </c>
      <c r="AE943" s="4" t="s">
        <v>5968</v>
      </c>
      <c r="AF943" s="3"/>
      <c r="AG943" s="3" t="s">
        <v>114</v>
      </c>
      <c r="AH943" s="8">
        <v>12</v>
      </c>
      <c r="AI943" s="3" t="s">
        <v>74</v>
      </c>
      <c r="AJ943" t="s">
        <v>114</v>
      </c>
      <c r="AK943" t="s">
        <v>114</v>
      </c>
      <c r="AL943" s="43" t="b">
        <v>0</v>
      </c>
      <c r="AM943" s="3"/>
      <c r="AN943" s="3"/>
      <c r="AO943" s="43" t="b">
        <v>0</v>
      </c>
      <c r="AP943" s="3" t="b">
        <v>0</v>
      </c>
      <c r="AQ943" s="3">
        <f>VLOOKUP(Table2[[#This Row],[Job-no]],Table3[],26,FALSE)</f>
        <v>3600</v>
      </c>
      <c r="AR943" t="str">
        <f t="shared" si="174"/>
        <v>BMRLED</v>
      </c>
      <c r="AS943" t="str">
        <f>VLOOKUP(AR943,Table1[],4,0)</f>
        <v>recessed</v>
      </c>
      <c r="AT943">
        <f>IF(BD943&gt;0,"Pattern",VLOOKUP(AR943,Table1[],5,0))</f>
        <v>0</v>
      </c>
      <c r="AU943" s="34">
        <f>IF(AT943="Pattern",WORKDAY(Table2[[#This Row],[Scheduled Ship Date]],-10),WORKDAY(Table2[[#This Row],[Scheduled Ship Date]],-4))</f>
        <v>43474</v>
      </c>
      <c r="AV943">
        <f>IF(Table2[[#This Row],[Extrusion cut double saw]]=TRUE,IF(O943="ToDo",IF(AT943="Pattern",Table2[[#This Row],[Total Sections]]*0.4,Table2[[#This Row],[Total Sections]]*0.12),0),IF(AT943="Pattern",Table2[[#This Row],[Total Sections]]*4,Table2[[#This Row],[Total Sections]]*1.2))</f>
        <v>14.399999999999999</v>
      </c>
      <c r="AW943" s="42">
        <f ca="1">TODAY()+3</f>
        <v>43470</v>
      </c>
      <c r="AX943" s="42">
        <f>IF(AT943="Pattern",Table2[[#This Row],[Scheduled Ship Date]]-2,Table2[[#This Row],[Scheduled Ship Date]]-3)</f>
        <v>43477</v>
      </c>
      <c r="AY943">
        <f>IF(Table2[[#This Row],[Pattern]]="Pattern",Table2[[#This Row],[Total Sections]]*4.82,Table2[[#This Row],[Total Sections]]*0.5)</f>
        <v>6</v>
      </c>
      <c r="AZ943" s="42">
        <f ca="1">TODAY()+2</f>
        <v>43469</v>
      </c>
      <c r="BA943" s="39">
        <f>((Table2[Total Sections]/Table2[Open Qty])-1)*Table2[Open Qty]*12.96</f>
        <v>0</v>
      </c>
      <c r="BB943" s="42"/>
      <c r="BC943" s="39" t="str">
        <f t="shared" si="175"/>
        <v>BMRLED-750-80-30-FL-4'-W-UNV-DP-1-DF</v>
      </c>
      <c r="BD943" s="39">
        <f t="shared" si="176"/>
        <v>0</v>
      </c>
      <c r="BE943" s="39" t="b">
        <f>_xlfn.IFNA(VLOOKUP(Table2[[#This Row],[Job-no]],Table4[],9,FALSE),TRUE)</f>
        <v>0</v>
      </c>
      <c r="BF943" t="str">
        <f>VLOOKUP(AR943,Table1[],3,0)</f>
        <v>B3LED</v>
      </c>
      <c r="BG943" s="39" t="b">
        <f>_xlfn.IFNA(VLOOKUP(Table2[[#This Row],[Job-no]],Table4[],14,FALSE),TRUE)</f>
        <v>0</v>
      </c>
      <c r="BH943" s="39" t="str">
        <f>_xlfn.IFNA(VLOOKUP(Table2[[#This Row],[Job-no]],Table4[],11,FALSE),"Done")</f>
        <v/>
      </c>
      <c r="BI943" s="39">
        <f>IF(Table2[[#This Row],[Pattern]]="Pattern",VLOOKUP(Table2[[#This Row],[Product Code]],'Routing data'!$A$2:$W$470,13,FALSE),VLOOKUP(Table2[[#This Row],[Product Code]],'Routing data'!$A$2:$W$470,3,FALSE))</f>
        <v>0</v>
      </c>
      <c r="BJ943" s="39">
        <f>IF(Table2[[#This Row],[Pattern]]="Pattern",VLOOKUP(Table2[[#This Row],[Product Code]],'Routing data'!$A$2:$W$470,14,FALSE),VLOOKUP(Table2[[#This Row],[Product Code]],'Routing data'!$A$2:$W$470,4,FALSE))</f>
        <v>3</v>
      </c>
      <c r="BK943" s="39">
        <f>VLOOKUP(Table2[[#This Row],[Product Code]],'Routing data'!A$4:W$524,16,FALSE)</f>
        <v>0</v>
      </c>
      <c r="BL943" s="42" t="str">
        <f>IF(Table2[[#This Row],[Milling Required]]=0,"x",IF(AT943="Pattern",B943-10,B943-4))</f>
        <v>x</v>
      </c>
      <c r="BM943" s="42">
        <f>IF(Table2[[#This Row],[Punching Required]]=0,"x",IF(AT943="Pattern",B943-8,B943-2))</f>
        <v>43478</v>
      </c>
      <c r="BN943" s="42">
        <f t="shared" si="177"/>
        <v>43477</v>
      </c>
      <c r="BO943" s="39" t="str">
        <f>IF(Table2[[#This Row],[Milling]]="x","x",Table2[[#This Row],[Total Sections]]*2)</f>
        <v>x</v>
      </c>
      <c r="BP943" s="39">
        <f>IF(Table2[[#This Row],[Punching]]="x","x",Table2[Total Sections]*2)</f>
        <v>24</v>
      </c>
      <c r="BQ943" s="39">
        <f>IF(Table2[[#This Row],[Pattern]]="Pattern",Table2[Total Sections]*3,Table2[Total Sections]*1.5)</f>
        <v>18</v>
      </c>
      <c r="BR943" s="42"/>
      <c r="BS943" s="42"/>
      <c r="BT943" s="42"/>
      <c r="BU943" s="39"/>
      <c r="BV943" s="39" t="str">
        <f>_xlfn.IFNA(VLOOKUP(Table2[[#This Row],[Job-no]],Table4[],16,FALSE),"Ready")</f>
        <v/>
      </c>
      <c r="BW943" s="39" t="str">
        <f>_xlfn.IFNA(VLOOKUP(Table2[[#This Row],[Job-no]],Table4[],21,FALSE),"Ready")</f>
        <v/>
      </c>
      <c r="BX943" s="39" t="b">
        <f>_xlfn.IFNA(VLOOKUP(Table2[[#This Row],[Job-no]],Table4[],10,FALSE),TRUE)</f>
        <v>0</v>
      </c>
      <c r="BY943" s="39" t="str">
        <f>_xlfn.IFNA(VLOOKUP(Table2[[#This Row],[Job-no]],Table4[],22,FALSE),"Ready")</f>
        <v/>
      </c>
      <c r="BZ943" s="120">
        <f t="shared" si="178"/>
        <v>43480</v>
      </c>
      <c r="CA943" s="120" t="str">
        <f ca="1">IF(OR(Table2[[#This Row],[Saw Date]]=TODAY(),Table2[[#This Row],[Saw Date]]=TODAY()+1), Table2[[#This Row],[Saw Date]],IF(Table2[[#This Row],[Extrusion cut double saw]],"Done",""))</f>
        <v/>
      </c>
      <c r="CB943" s="120" t="str">
        <f ca="1">IF(OR(Table2[[#This Row],[Lens Date]]=TODAY(),Table2[[#This Row],[Lens Date]]=TODAY()+1), Table2[[#This Row],[Lens Date]],IF(Table2[[#This Row],[MSLens]]="Done","Done",""))</f>
        <v/>
      </c>
      <c r="CC943" s="120" t="str">
        <f ca="1">IF(OR(Table2[[#This Row],[Milling Date]]=TODAY(),Table2[[#This Row],[Milling Date]]=TODAY()+1), Table2[[#This Row],[Milling Date]],IF(Table2[[#This Row],[CNC Holes]]="Ready","Done",""))</f>
        <v/>
      </c>
      <c r="CD943" s="120" t="str">
        <f ca="1">IF(OR(Table2[[#This Row],[Welding Date]]=TODAY(),Table2[[#This Row],[Welding Date]]=TODAY()+1), Table2[[#This Row],[Welding Date]],IF(Table2[[#This Row],[Welding Corners]]="Ready","Done",""))</f>
        <v/>
      </c>
      <c r="CE943" s="120" t="str">
        <f ca="1">IF(OR(Table2[[#This Row],[Puching Date]]=TODAY(),Table2[[#This Row],[Puching Date]]=TODAY()+1), Table2[[#This Row],[Puching Date]],IF(Table2[[#This Row],[Punch Holes]]="Ready","Done",""))</f>
        <v/>
      </c>
      <c r="CF943" s="120" t="str">
        <f ca="1">IF(OR(Table2[[#This Row],[Housing Date2]]=TODAY(),Table2[[#This Row],[Housing Date2]]=TODAY()+1),Table2[[#This Row],[Housing Date2]],IF(Table2[[#This Row],[Body Assembly]],"Done",""))</f>
        <v/>
      </c>
      <c r="CG943" s="120" t="str">
        <f>_xlfn.IFNA(VLOOKUP(Table2[[#This Row],[Job-no]],Table4[],7,FALSE),"Done")</f>
        <v>Scheduled/Released</v>
      </c>
    </row>
    <row r="944" spans="1:85" hidden="1" x14ac:dyDescent="0.25">
      <c r="A944" t="str">
        <f>_xlfn.CONCAT(Table2[[#This Row],[Order]],"-",Table2[[#This Row],[Line]])</f>
        <v>70328-1</v>
      </c>
      <c r="B944" s="1">
        <v>43481</v>
      </c>
      <c r="C944" s="10">
        <v>70328</v>
      </c>
      <c r="D944" s="7" t="s">
        <v>134</v>
      </c>
      <c r="E944" s="10">
        <v>1</v>
      </c>
      <c r="F944" s="10">
        <v>1</v>
      </c>
      <c r="G944" s="7" t="s">
        <v>165</v>
      </c>
      <c r="H944" s="10">
        <v>75</v>
      </c>
      <c r="I944" s="43" t="b">
        <v>1</v>
      </c>
      <c r="J944" s="43" t="b">
        <v>0</v>
      </c>
      <c r="K944" t="s">
        <v>114</v>
      </c>
      <c r="L944" s="43" t="b">
        <v>0</v>
      </c>
      <c r="M944" s="43" t="b">
        <v>0</v>
      </c>
      <c r="N944" s="43" t="b">
        <v>0</v>
      </c>
      <c r="O944" t="s">
        <v>114</v>
      </c>
      <c r="P944" t="s">
        <v>138</v>
      </c>
      <c r="Q944" t="s">
        <v>114</v>
      </c>
      <c r="R944" t="s">
        <v>114</v>
      </c>
      <c r="S944" t="s">
        <v>114</v>
      </c>
      <c r="T944" t="s">
        <v>114</v>
      </c>
      <c r="U944" t="s">
        <v>114</v>
      </c>
      <c r="V944" t="s">
        <v>114</v>
      </c>
      <c r="W944" s="5">
        <v>43476</v>
      </c>
      <c r="X944" s="7" t="s">
        <v>114</v>
      </c>
      <c r="Y944" s="7"/>
      <c r="Z944" s="7" t="s">
        <v>182</v>
      </c>
      <c r="AA944" s="7" t="s">
        <v>114</v>
      </c>
      <c r="AB944" s="7" t="s">
        <v>74</v>
      </c>
      <c r="AC944" s="10">
        <v>10</v>
      </c>
      <c r="AD944" s="3" t="s">
        <v>1331</v>
      </c>
      <c r="AE944" s="7" t="s">
        <v>122</v>
      </c>
      <c r="AF944" s="7"/>
      <c r="AG944" s="7" t="s">
        <v>114</v>
      </c>
      <c r="AH944" s="10">
        <v>75</v>
      </c>
      <c r="AI944" s="3" t="s">
        <v>79</v>
      </c>
      <c r="AJ944" t="s">
        <v>114</v>
      </c>
      <c r="AK944" t="s">
        <v>114</v>
      </c>
      <c r="AL944" s="43" t="b">
        <v>0</v>
      </c>
      <c r="AM944" s="3"/>
      <c r="AN944" s="3"/>
      <c r="AO944" s="43" t="b">
        <v>0</v>
      </c>
      <c r="AP944" s="3" t="b">
        <v>0</v>
      </c>
      <c r="AQ944" s="3">
        <f>VLOOKUP(Table2[[#This Row],[Job-no]],Table3[],26,FALSE)</f>
        <v>26850</v>
      </c>
      <c r="AR944" t="str">
        <f t="shared" si="174"/>
        <v>SKFLED</v>
      </c>
      <c r="AS944" t="str">
        <f>VLOOKUP(AR944,Table1[],4,0)</f>
        <v>Grid LED</v>
      </c>
      <c r="AT944">
        <f>IF(BD944&gt;0,"Pattern",VLOOKUP(AR944,Table1[],5,0))</f>
        <v>0</v>
      </c>
      <c r="AU944" s="34">
        <f>IF(AT944="Pattern",WORKDAY(Table2[[#This Row],[Scheduled Ship Date]],-10),WORKDAY(Table2[[#This Row],[Scheduled Ship Date]],-4))</f>
        <v>43475</v>
      </c>
      <c r="AV944">
        <f>IF(Table2[[#This Row],[Extrusion cut double saw]]=TRUE,IF(O944="ToDo",IF(AT944="Pattern",Table2[[#This Row],[Total Sections]]*0.4,Table2[[#This Row],[Total Sections]]*0.12),0),IF(AT944="Pattern",Table2[[#This Row],[Total Sections]]*4,Table2[[#This Row],[Total Sections]]*1.2))</f>
        <v>90</v>
      </c>
      <c r="AW944" s="42"/>
      <c r="AX944" s="42">
        <f>IF(AT944="Pattern",Table2[[#This Row],[Scheduled Ship Date]]-2,Table2[[#This Row],[Scheduled Ship Date]]-3)</f>
        <v>43478</v>
      </c>
      <c r="AY944">
        <f>IF(Table2[[#This Row],[Pattern]]="Pattern",Table2[[#This Row],[Total Sections]]*4.82,Table2[[#This Row],[Total Sections]]*0.5)</f>
        <v>37.5</v>
      </c>
      <c r="AZ944" s="42"/>
      <c r="BA944" s="39">
        <f>((Table2[Total Sections]/Table2[Open Qty])-1)*Table2[Open Qty]*12.96</f>
        <v>0</v>
      </c>
      <c r="BB944" s="42"/>
      <c r="BC944" s="39" t="str">
        <f t="shared" si="175"/>
        <v>SKFLED-22-2400-80-35-FL-W-120-DP-1-TG15</v>
      </c>
      <c r="BD944" s="39">
        <f t="shared" si="176"/>
        <v>0</v>
      </c>
      <c r="BE944" s="39" t="b">
        <f>_xlfn.IFNA(VLOOKUP(Table2[[#This Row],[Job-no]],Table4[],9,FALSE),TRUE)</f>
        <v>1</v>
      </c>
      <c r="BF944" t="str">
        <f>VLOOKUP(AR944,Table1[],3,0)</f>
        <v>SKYEFALL</v>
      </c>
      <c r="BG944" s="39" t="b">
        <f>_xlfn.IFNA(VLOOKUP(Table2[[#This Row],[Job-no]],Table4[],14,FALSE),TRUE)</f>
        <v>0</v>
      </c>
      <c r="BH944" s="39" t="str">
        <f>_xlfn.IFNA(VLOOKUP(Table2[[#This Row],[Job-no]],Table4[],11,FALSE),"Done")</f>
        <v/>
      </c>
      <c r="BI944" s="39">
        <f>IF(Table2[[#This Row],[Pattern]]="Pattern",VLOOKUP(Table2[[#This Row],[Product Code]],'Routing data'!$A$2:$W$470,13,FALSE),VLOOKUP(Table2[[#This Row],[Product Code]],'Routing data'!$A$2:$W$470,3,FALSE))</f>
        <v>0</v>
      </c>
      <c r="BJ944" s="39">
        <f>IF(Table2[[#This Row],[Pattern]]="Pattern",VLOOKUP(Table2[[#This Row],[Product Code]],'Routing data'!$A$2:$W$470,14,FALSE),VLOOKUP(Table2[[#This Row],[Product Code]],'Routing data'!$A$2:$W$470,4,FALSE))</f>
        <v>0</v>
      </c>
      <c r="BK944" s="39">
        <f>VLOOKUP(Table2[[#This Row],[Product Code]],'Routing data'!A$4:W$524,16,FALSE)</f>
        <v>0</v>
      </c>
      <c r="BL944" s="42" t="str">
        <f>IF(Table2[[#This Row],[Milling Required]]=0,"x",IF(AT944="Pattern",B944-10,B944-4))</f>
        <v>x</v>
      </c>
      <c r="BM944" s="42" t="str">
        <f>IF(Table2[[#This Row],[Punching Required]]=0,"x",IF(AT944="Pattern",B944-8,B944-2))</f>
        <v>x</v>
      </c>
      <c r="BN944" s="42">
        <f t="shared" si="177"/>
        <v>43478</v>
      </c>
      <c r="BO944" s="39" t="str">
        <f>IF(Table2[[#This Row],[Milling]]="x","x",Table2[[#This Row],[Total Sections]]*2)</f>
        <v>x</v>
      </c>
      <c r="BP944" s="39" t="str">
        <f>IF(Table2[[#This Row],[Punching]]="x","x",Table2[Total Sections]*2)</f>
        <v>x</v>
      </c>
      <c r="BQ944" s="39">
        <f>IF(Table2[[#This Row],[Pattern]]="Pattern",Table2[Total Sections]*3,Table2[Total Sections]*1.5)</f>
        <v>112.5</v>
      </c>
      <c r="BR944" s="42"/>
      <c r="BS944" s="42"/>
      <c r="BT944" s="42"/>
      <c r="BU944" s="39"/>
      <c r="BV944" s="39" t="str">
        <f>_xlfn.IFNA(VLOOKUP(Table2[[#This Row],[Job-no]],Table4[],16,FALSE),"Ready")</f>
        <v>Ready</v>
      </c>
      <c r="BW944" s="39" t="str">
        <f>_xlfn.IFNA(VLOOKUP(Table2[[#This Row],[Job-no]],Table4[],21,FALSE),"Ready")</f>
        <v/>
      </c>
      <c r="BX944" s="39" t="b">
        <f>_xlfn.IFNA(VLOOKUP(Table2[[#This Row],[Job-no]],Table4[],10,FALSE),TRUE)</f>
        <v>0</v>
      </c>
      <c r="BY944" s="39" t="str">
        <f>_xlfn.IFNA(VLOOKUP(Table2[[#This Row],[Job-no]],Table4[],22,FALSE),"Ready")</f>
        <v/>
      </c>
      <c r="BZ944" s="120">
        <f t="shared" si="178"/>
        <v>43481</v>
      </c>
      <c r="CA944" s="120" t="str">
        <f ca="1">IF(OR(Table2[[#This Row],[Saw Date]]=TODAY(),Table2[[#This Row],[Saw Date]]=TODAY()+1), Table2[[#This Row],[Saw Date]],IF(Table2[[#This Row],[Extrusion cut double saw]],"Done",""))</f>
        <v/>
      </c>
      <c r="CB944" s="120" t="str">
        <f ca="1">IF(OR(Table2[[#This Row],[Lens Date]]=TODAY(),Table2[[#This Row],[Lens Date]]=TODAY()+1), Table2[[#This Row],[Lens Date]],IF(Table2[[#This Row],[MSLens]]="Done","Done",""))</f>
        <v/>
      </c>
      <c r="CC944" s="120" t="str">
        <f ca="1">IF(OR(Table2[[#This Row],[Milling Date]]=TODAY(),Table2[[#This Row],[Milling Date]]=TODAY()+1), Table2[[#This Row],[Milling Date]],IF(Table2[[#This Row],[CNC Holes]]="Ready","Done",""))</f>
        <v>Done</v>
      </c>
      <c r="CD944" s="120" t="str">
        <f ca="1">IF(OR(Table2[[#This Row],[Welding Date]]=TODAY(),Table2[[#This Row],[Welding Date]]=TODAY()+1), Table2[[#This Row],[Welding Date]],IF(Table2[[#This Row],[Welding Corners]]="Ready","Done",""))</f>
        <v/>
      </c>
      <c r="CE944" s="120" t="str">
        <f ca="1">IF(OR(Table2[[#This Row],[Puching Date]]=TODAY(),Table2[[#This Row],[Puching Date]]=TODAY()+1), Table2[[#This Row],[Puching Date]],IF(Table2[[#This Row],[Punch Holes]]="Ready","Done",""))</f>
        <v/>
      </c>
      <c r="CF944" s="120" t="str">
        <f ca="1">IF(OR(Table2[[#This Row],[Housing Date2]]=TODAY(),Table2[[#This Row],[Housing Date2]]=TODAY()+1),Table2[[#This Row],[Housing Date2]],IF(Table2[[#This Row],[Body Assembly]],"Done",""))</f>
        <v/>
      </c>
      <c r="CG944" s="120" t="str">
        <f>_xlfn.IFNA(VLOOKUP(Table2[[#This Row],[Job-no]],Table4[],7,FALSE),"Done")</f>
        <v>Machine Shop Started</v>
      </c>
    </row>
    <row r="945" spans="1:85" x14ac:dyDescent="0.25">
      <c r="A945" t="str">
        <f>_xlfn.CONCAT(Table2[[#This Row],[Order]],"-",Table2[[#This Row],[Line]])</f>
        <v>70328-4</v>
      </c>
      <c r="B945" s="1">
        <v>43481</v>
      </c>
      <c r="C945" s="10">
        <v>70328</v>
      </c>
      <c r="D945" s="7" t="s">
        <v>123</v>
      </c>
      <c r="E945" s="10">
        <v>4</v>
      </c>
      <c r="F945" s="10">
        <v>2</v>
      </c>
      <c r="G945" s="7" t="s">
        <v>165</v>
      </c>
      <c r="H945" s="10">
        <v>41</v>
      </c>
      <c r="I945" s="43" t="b">
        <v>1</v>
      </c>
      <c r="J945" s="43" t="b">
        <v>0</v>
      </c>
      <c r="K945" t="s">
        <v>114</v>
      </c>
      <c r="L945" s="43" t="b">
        <v>0</v>
      </c>
      <c r="M945" s="43" t="b">
        <v>0</v>
      </c>
      <c r="N945" s="43" t="b">
        <v>0</v>
      </c>
      <c r="O945" t="s">
        <v>114</v>
      </c>
      <c r="P945" t="s">
        <v>114</v>
      </c>
      <c r="Q945" t="s">
        <v>114</v>
      </c>
      <c r="R945" t="s">
        <v>114</v>
      </c>
      <c r="S945" t="s">
        <v>114</v>
      </c>
      <c r="T945" t="s">
        <v>114</v>
      </c>
      <c r="U945" t="s">
        <v>114</v>
      </c>
      <c r="V945" t="s">
        <v>114</v>
      </c>
      <c r="W945" s="5">
        <v>43476</v>
      </c>
      <c r="X945" s="7" t="s">
        <v>114</v>
      </c>
      <c r="Y945" s="7"/>
      <c r="Z945" s="7" t="s">
        <v>182</v>
      </c>
      <c r="AA945" s="7" t="s">
        <v>114</v>
      </c>
      <c r="AB945" s="7" t="s">
        <v>74</v>
      </c>
      <c r="AC945" s="10">
        <v>10</v>
      </c>
      <c r="AD945" s="3" t="s">
        <v>5967</v>
      </c>
      <c r="AE945" s="4" t="s">
        <v>5968</v>
      </c>
      <c r="AF945" s="7"/>
      <c r="AG945" s="7" t="s">
        <v>114</v>
      </c>
      <c r="AH945" s="10">
        <v>41</v>
      </c>
      <c r="AI945" s="3" t="s">
        <v>79</v>
      </c>
      <c r="AJ945" t="s">
        <v>114</v>
      </c>
      <c r="AK945" t="s">
        <v>114</v>
      </c>
      <c r="AL945" s="43" t="b">
        <v>0</v>
      </c>
      <c r="AM945" s="3"/>
      <c r="AN945" s="3"/>
      <c r="AO945" s="43" t="b">
        <v>0</v>
      </c>
      <c r="AP945" s="3" t="b">
        <v>0</v>
      </c>
      <c r="AQ945" s="3">
        <f>VLOOKUP(Table2[[#This Row],[Job-no]],Table3[],26,FALSE)</f>
        <v>14678</v>
      </c>
      <c r="AR945" t="str">
        <f t="shared" si="174"/>
        <v>SKFLED</v>
      </c>
      <c r="AS945" t="str">
        <f>VLOOKUP(AR945,Table1[],4,0)</f>
        <v>Grid LED</v>
      </c>
      <c r="AT945">
        <f>IF(BD945&gt;0,"Pattern",VLOOKUP(AR945,Table1[],5,0))</f>
        <v>0</v>
      </c>
      <c r="AU945" s="34">
        <f>IF(AT945="Pattern",WORKDAY(Table2[[#This Row],[Scheduled Ship Date]],-10),WORKDAY(Table2[[#This Row],[Scheduled Ship Date]],-4))</f>
        <v>43475</v>
      </c>
      <c r="AV945">
        <f>IF(Table2[[#This Row],[Extrusion cut double saw]]=TRUE,IF(O945="ToDo",IF(AT945="Pattern",Table2[[#This Row],[Total Sections]]*0.4,Table2[[#This Row],[Total Sections]]*0.12),0),IF(AT945="Pattern",Table2[[#This Row],[Total Sections]]*4,Table2[[#This Row],[Total Sections]]*1.2))</f>
        <v>49.199999999999996</v>
      </c>
      <c r="AW945" s="42"/>
      <c r="AX945" s="42">
        <f>IF(AT945="Pattern",Table2[[#This Row],[Scheduled Ship Date]]-2,Table2[[#This Row],[Scheduled Ship Date]]-3)</f>
        <v>43478</v>
      </c>
      <c r="AY945">
        <f>IF(Table2[[#This Row],[Pattern]]="Pattern",Table2[[#This Row],[Total Sections]]*4.82,Table2[[#This Row],[Total Sections]]*0.5)</f>
        <v>20.5</v>
      </c>
      <c r="AZ945" s="42"/>
      <c r="BA945" s="39">
        <f>((Table2[Total Sections]/Table2[Open Qty])-1)*Table2[Open Qty]*12.96</f>
        <v>0</v>
      </c>
      <c r="BB945" s="42"/>
      <c r="BC945" s="39" t="str">
        <f t="shared" si="175"/>
        <v>SKFLED-22-2400-80-35-1SF-W-347-DP-1-TB15</v>
      </c>
      <c r="BD945" s="39">
        <f t="shared" si="176"/>
        <v>0</v>
      </c>
      <c r="BE945" s="39" t="b">
        <f>_xlfn.IFNA(VLOOKUP(Table2[[#This Row],[Job-no]],Table4[],9,FALSE),TRUE)</f>
        <v>1</v>
      </c>
      <c r="BF945" t="str">
        <f>VLOOKUP(AR945,Table1[],3,0)</f>
        <v>SKYEFALL</v>
      </c>
      <c r="BG945" s="39" t="b">
        <f>_xlfn.IFNA(VLOOKUP(Table2[[#This Row],[Job-no]],Table4[],14,FALSE),TRUE)</f>
        <v>0</v>
      </c>
      <c r="BH945" s="39" t="str">
        <f>_xlfn.IFNA(VLOOKUP(Table2[[#This Row],[Job-no]],Table4[],11,FALSE),"Done")</f>
        <v/>
      </c>
      <c r="BI945" s="39">
        <f>IF(Table2[[#This Row],[Pattern]]="Pattern",VLOOKUP(Table2[[#This Row],[Product Code]],'Routing data'!$A$2:$W$470,13,FALSE),VLOOKUP(Table2[[#This Row],[Product Code]],'Routing data'!$A$2:$W$470,3,FALSE))</f>
        <v>0</v>
      </c>
      <c r="BJ945" s="39">
        <f>IF(Table2[[#This Row],[Pattern]]="Pattern",VLOOKUP(Table2[[#This Row],[Product Code]],'Routing data'!$A$2:$W$470,14,FALSE),VLOOKUP(Table2[[#This Row],[Product Code]],'Routing data'!$A$2:$W$470,4,FALSE))</f>
        <v>0</v>
      </c>
      <c r="BK945" s="39">
        <f>VLOOKUP(Table2[[#This Row],[Product Code]],'Routing data'!A$4:W$524,16,FALSE)</f>
        <v>0</v>
      </c>
      <c r="BL945" s="42" t="str">
        <f>IF(Table2[[#This Row],[Milling Required]]=0,"x",IF(AT945="Pattern",B945-10,B945-4))</f>
        <v>x</v>
      </c>
      <c r="BM945" s="42" t="str">
        <f>IF(Table2[[#This Row],[Punching Required]]=0,"x",IF(AT945="Pattern",B945-8,B945-2))</f>
        <v>x</v>
      </c>
      <c r="BN945" s="42">
        <f t="shared" si="177"/>
        <v>43478</v>
      </c>
      <c r="BO945" s="39" t="str">
        <f>IF(Table2[[#This Row],[Milling]]="x","x",Table2[[#This Row],[Total Sections]]*2)</f>
        <v>x</v>
      </c>
      <c r="BP945" s="39" t="str">
        <f>IF(Table2[[#This Row],[Punching]]="x","x",Table2[Total Sections]*2)</f>
        <v>x</v>
      </c>
      <c r="BQ945" s="39">
        <f>IF(Table2[[#This Row],[Pattern]]="Pattern",Table2[Total Sections]*3,Table2[Total Sections]*1.5)</f>
        <v>61.5</v>
      </c>
      <c r="BR945" s="42"/>
      <c r="BS945" s="42"/>
      <c r="BT945" s="42"/>
      <c r="BU945" s="39"/>
      <c r="BV945" s="39" t="str">
        <f>_xlfn.IFNA(VLOOKUP(Table2[[#This Row],[Job-no]],Table4[],16,FALSE),"Ready")</f>
        <v/>
      </c>
      <c r="BW945" s="39" t="str">
        <f>_xlfn.IFNA(VLOOKUP(Table2[[#This Row],[Job-no]],Table4[],21,FALSE),"Ready")</f>
        <v/>
      </c>
      <c r="BX945" s="39" t="b">
        <f>_xlfn.IFNA(VLOOKUP(Table2[[#This Row],[Job-no]],Table4[],10,FALSE),TRUE)</f>
        <v>0</v>
      </c>
      <c r="BY945" s="39" t="str">
        <f>_xlfn.IFNA(VLOOKUP(Table2[[#This Row],[Job-no]],Table4[],22,FALSE),"Ready")</f>
        <v/>
      </c>
      <c r="BZ945" s="120">
        <f t="shared" si="178"/>
        <v>43481</v>
      </c>
      <c r="CA945" s="120" t="str">
        <f ca="1">IF(OR(Table2[[#This Row],[Saw Date]]=TODAY(),Table2[[#This Row],[Saw Date]]=TODAY()+1), Table2[[#This Row],[Saw Date]],IF(Table2[[#This Row],[Extrusion cut double saw]],"Done",""))</f>
        <v/>
      </c>
      <c r="CB945" s="120" t="str">
        <f ca="1">IF(OR(Table2[[#This Row],[Lens Date]]=TODAY(),Table2[[#This Row],[Lens Date]]=TODAY()+1), Table2[[#This Row],[Lens Date]],IF(Table2[[#This Row],[MSLens]]="Done","Done",""))</f>
        <v/>
      </c>
      <c r="CC945" s="120" t="str">
        <f ca="1">IF(OR(Table2[[#This Row],[Milling Date]]=TODAY(),Table2[[#This Row],[Milling Date]]=TODAY()+1), Table2[[#This Row],[Milling Date]],IF(Table2[[#This Row],[CNC Holes]]="Ready","Done",""))</f>
        <v/>
      </c>
      <c r="CD945" s="120" t="str">
        <f ca="1">IF(OR(Table2[[#This Row],[Welding Date]]=TODAY(),Table2[[#This Row],[Welding Date]]=TODAY()+1), Table2[[#This Row],[Welding Date]],IF(Table2[[#This Row],[Welding Corners]]="Ready","Done",""))</f>
        <v/>
      </c>
      <c r="CE945" s="120" t="str">
        <f ca="1">IF(OR(Table2[[#This Row],[Puching Date]]=TODAY(),Table2[[#This Row],[Puching Date]]=TODAY()+1), Table2[[#This Row],[Puching Date]],IF(Table2[[#This Row],[Punch Holes]]="Ready","Done",""))</f>
        <v/>
      </c>
      <c r="CF945" s="120" t="str">
        <f ca="1">IF(OR(Table2[[#This Row],[Housing Date2]]=TODAY(),Table2[[#This Row],[Housing Date2]]=TODAY()+1),Table2[[#This Row],[Housing Date2]],IF(Table2[[#This Row],[Body Assembly]],"Done",""))</f>
        <v/>
      </c>
      <c r="CG945" s="120" t="str">
        <f>_xlfn.IFNA(VLOOKUP(Table2[[#This Row],[Job-no]],Table4[],7,FALSE),"Done")</f>
        <v>Machine Shop Started</v>
      </c>
    </row>
    <row r="946" spans="1:85" x14ac:dyDescent="0.25">
      <c r="A946" s="39" t="str">
        <f>_xlfn.CONCAT(Table2[[#This Row],[Order]],"-",Table2[[#This Row],[Line]])</f>
        <v>75398-10</v>
      </c>
      <c r="B946" s="5">
        <v>43481</v>
      </c>
      <c r="C946" s="8">
        <v>75398</v>
      </c>
      <c r="D946" s="3" t="s">
        <v>3877</v>
      </c>
      <c r="E946" s="8">
        <v>10</v>
      </c>
      <c r="F946" s="8">
        <v>1</v>
      </c>
      <c r="G946" s="3" t="s">
        <v>42</v>
      </c>
      <c r="H946" s="8">
        <v>6</v>
      </c>
      <c r="I946" s="43" t="b">
        <v>0</v>
      </c>
      <c r="J946" s="43" t="b">
        <v>0</v>
      </c>
      <c r="K946" t="s">
        <v>114</v>
      </c>
      <c r="L946" s="43" t="b">
        <v>0</v>
      </c>
      <c r="M946" s="43" t="b">
        <v>0</v>
      </c>
      <c r="N946" s="43" t="b">
        <v>0</v>
      </c>
      <c r="O946" t="s">
        <v>114</v>
      </c>
      <c r="P946" t="s">
        <v>114</v>
      </c>
      <c r="Q946" t="s">
        <v>114</v>
      </c>
      <c r="R946" t="s">
        <v>114</v>
      </c>
      <c r="S946" t="s">
        <v>114</v>
      </c>
      <c r="T946" t="s">
        <v>114</v>
      </c>
      <c r="U946" t="s">
        <v>114</v>
      </c>
      <c r="V946" t="s">
        <v>114</v>
      </c>
      <c r="W946" s="5">
        <v>43476</v>
      </c>
      <c r="X946" s="3" t="s">
        <v>114</v>
      </c>
      <c r="Y946" s="3"/>
      <c r="Z946" s="3" t="s">
        <v>4496</v>
      </c>
      <c r="AA946" s="3" t="s">
        <v>114</v>
      </c>
      <c r="AB946" s="3" t="s">
        <v>74</v>
      </c>
      <c r="AC946" s="8">
        <v>4</v>
      </c>
      <c r="AD946" s="3" t="s">
        <v>5967</v>
      </c>
      <c r="AE946" s="4" t="s">
        <v>5968</v>
      </c>
      <c r="AF946" s="3"/>
      <c r="AG946" s="3" t="s">
        <v>114</v>
      </c>
      <c r="AH946" s="8">
        <v>12</v>
      </c>
      <c r="AI946" s="3" t="s">
        <v>180</v>
      </c>
      <c r="AJ946" t="s">
        <v>114</v>
      </c>
      <c r="AK946" t="s">
        <v>114</v>
      </c>
      <c r="AL946" s="43" t="b">
        <v>0</v>
      </c>
      <c r="AM946" s="3"/>
      <c r="AN946" s="3"/>
      <c r="AO946" s="43" t="b">
        <v>0</v>
      </c>
      <c r="AP946" s="3" t="b">
        <v>0</v>
      </c>
      <c r="AQ946" s="3">
        <f>VLOOKUP(Table2[[#This Row],[Job-no]],Table3[],26,FALSE)</f>
        <v>10020</v>
      </c>
      <c r="AR946" t="str">
        <f t="shared" si="174"/>
        <v>BBPRLED</v>
      </c>
      <c r="AS946" t="str">
        <f>VLOOKUP(AR946,Table1[],4,0)</f>
        <v>recessed</v>
      </c>
      <c r="AT946">
        <f>IF(BD946&gt;0,"Pattern",VLOOKUP(AR946,Table1[],5,0))</f>
        <v>0</v>
      </c>
      <c r="AU946" s="34">
        <f>IF(AT946="Pattern",WORKDAY(Table2[[#This Row],[Scheduled Ship Date]],-10),WORKDAY(Table2[[#This Row],[Scheduled Ship Date]],-4))</f>
        <v>43475</v>
      </c>
      <c r="AV946" s="39">
        <f>IF(Table2[[#This Row],[Extrusion cut double saw]]=TRUE,IF(O946="ToDo",IF(AT946="Pattern",Table2[[#This Row],[Total Sections]]*0.4,Table2[[#This Row],[Total Sections]]*0.12),0),IF(AT946="Pattern",Table2[[#This Row],[Total Sections]]*4,Table2[[#This Row],[Total Sections]]*1.2))</f>
        <v>14.399999999999999</v>
      </c>
      <c r="AW946" s="42">
        <f t="shared" ref="AW946:AW977" ca="1" si="184">TODAY()+3</f>
        <v>43470</v>
      </c>
      <c r="AX946" s="42">
        <f>IF(AT946="Pattern",Table2[[#This Row],[Scheduled Ship Date]]-2,Table2[[#This Row],[Scheduled Ship Date]]-3)</f>
        <v>43478</v>
      </c>
      <c r="AY946" s="39">
        <f>IF(Table2[[#This Row],[Pattern]]="Pattern",Table2[[#This Row],[Total Sections]]*4.82,Table2[[#This Row],[Total Sections]]*0.5)</f>
        <v>6</v>
      </c>
      <c r="AZ946" s="42">
        <f t="shared" ref="AZ946:AZ977" ca="1" si="185">TODAY()+3</f>
        <v>43470</v>
      </c>
      <c r="BA946" s="39">
        <f>((Table2[Total Sections]/Table2[Open Qty])-1)*Table2[Open Qty]*12.96</f>
        <v>77.760000000000005</v>
      </c>
      <c r="BB946" s="39"/>
      <c r="BC946" s="39" t="str">
        <f t="shared" si="175"/>
        <v>BBPRLED-1000-80-TW2750-RG3-13'</v>
      </c>
      <c r="BD946" s="39">
        <f t="shared" si="176"/>
        <v>0</v>
      </c>
      <c r="BE946" s="39" t="b">
        <f>_xlfn.IFNA(VLOOKUP(Table2[[#This Row],[Job-no]],Table4[],9,FALSE),TRUE)</f>
        <v>0</v>
      </c>
      <c r="BF946" s="39"/>
      <c r="BG946" s="39" t="b">
        <f>_xlfn.IFNA(VLOOKUP(Table2[[#This Row],[Job-no]],Table4[],14,FALSE),TRUE)</f>
        <v>0</v>
      </c>
      <c r="BH946" s="39" t="str">
        <f>_xlfn.IFNA(VLOOKUP(Table2[[#This Row],[Job-no]],Table4[],11,FALSE),"Done")</f>
        <v/>
      </c>
      <c r="BI946" s="39">
        <f>IF(Table2[[#This Row],[Pattern]]="Pattern",VLOOKUP(Table2[[#This Row],[Product Code]],'Routing data'!$A$2:$W$470,13,FALSE),VLOOKUP(Table2[[#This Row],[Product Code]],'Routing data'!$A$2:$W$470,3,FALSE))</f>
        <v>0</v>
      </c>
      <c r="BJ946" s="39">
        <f>IF(Table2[[#This Row],[Pattern]]="Pattern",VLOOKUP(Table2[[#This Row],[Product Code]],'Routing data'!$A$2:$W$470,14,FALSE),VLOOKUP(Table2[[#This Row],[Product Code]],'Routing data'!$A$2:$W$470,4,FALSE))</f>
        <v>3</v>
      </c>
      <c r="BK946" s="39">
        <f>VLOOKUP(Table2[[#This Row],[Product Code]],'Routing data'!A$4:W$524,16,FALSE)</f>
        <v>0</v>
      </c>
      <c r="BL946" s="42" t="str">
        <f>IF(Table2[[#This Row],[Milling Required]]=0,"x",IF(AT946="Pattern",B946-10,B946-4))</f>
        <v>x</v>
      </c>
      <c r="BM946" s="39"/>
      <c r="BN946" s="42">
        <f t="shared" si="177"/>
        <v>43478</v>
      </c>
      <c r="BO946" s="39" t="str">
        <f>IF(Table2[[#This Row],[Milling]]="x","x",Table2[[#This Row],[Total Sections]]*2)</f>
        <v>x</v>
      </c>
      <c r="BP946" s="39">
        <f>IF(Table2[[#This Row],[Punching]]="x","x",Table2[Total Sections]*2)</f>
        <v>24</v>
      </c>
      <c r="BQ946" s="39">
        <f>IF(Table2[[#This Row],[Pattern]]="Pattern",Table2[Total Sections]*3,Table2[Total Sections]*1.5)</f>
        <v>18</v>
      </c>
      <c r="BR946" s="42"/>
      <c r="BS946" s="39"/>
      <c r="BT946" s="39"/>
      <c r="BU946" s="39"/>
      <c r="BV946" s="39" t="str">
        <f>_xlfn.IFNA(VLOOKUP(Table2[[#This Row],[Job-no]],Table4[],16,FALSE),"Ready")</f>
        <v/>
      </c>
      <c r="BW946" s="39" t="str">
        <f>_xlfn.IFNA(VLOOKUP(Table2[[#This Row],[Job-no]],Table4[],21,FALSE),"Ready")</f>
        <v/>
      </c>
      <c r="BX946" s="39" t="b">
        <f>_xlfn.IFNA(VLOOKUP(Table2[[#This Row],[Job-no]],Table4[],10,FALSE),TRUE)</f>
        <v>0</v>
      </c>
      <c r="BY946" s="39" t="str">
        <f>_xlfn.IFNA(VLOOKUP(Table2[[#This Row],[Job-no]],Table4[],22,FALSE),"Ready")</f>
        <v/>
      </c>
      <c r="BZ946" s="120">
        <f t="shared" si="178"/>
        <v>43481</v>
      </c>
      <c r="CA946" s="120" t="str">
        <f ca="1">IF(OR(Table2[[#This Row],[Saw Date]]=TODAY(),Table2[[#This Row],[Saw Date]]=TODAY()+1), Table2[[#This Row],[Saw Date]],IF(Table2[[#This Row],[Extrusion cut double saw]],"Done",""))</f>
        <v/>
      </c>
      <c r="CB946" s="120" t="str">
        <f ca="1">IF(OR(Table2[[#This Row],[Lens Date]]=TODAY(),Table2[[#This Row],[Lens Date]]=TODAY()+1), Table2[[#This Row],[Lens Date]],IF(Table2[[#This Row],[MSLens]]="Done","Done",""))</f>
        <v/>
      </c>
      <c r="CC946" s="120" t="str">
        <f ca="1">IF(OR(Table2[[#This Row],[Milling Date]]=TODAY(),Table2[[#This Row],[Milling Date]]=TODAY()+1), Table2[[#This Row],[Milling Date]],IF(Table2[[#This Row],[CNC Holes]]="Ready","Done",""))</f>
        <v/>
      </c>
      <c r="CD946" s="120" t="str">
        <f ca="1">IF(OR(Table2[[#This Row],[Welding Date]]=TODAY(),Table2[[#This Row],[Welding Date]]=TODAY()+1), Table2[[#This Row],[Welding Date]],IF(Table2[[#This Row],[Welding Corners]]="Ready","Done",""))</f>
        <v/>
      </c>
      <c r="CE946" s="120" t="str">
        <f ca="1">IF(OR(Table2[[#This Row],[Puching Date]]=TODAY(),Table2[[#This Row],[Puching Date]]=TODAY()+1), Table2[[#This Row],[Puching Date]],IF(Table2[[#This Row],[Punch Holes]]="Ready","Done",""))</f>
        <v/>
      </c>
      <c r="CF946" s="120" t="str">
        <f ca="1">IF(OR(Table2[[#This Row],[Housing Date2]]=TODAY(),Table2[[#This Row],[Housing Date2]]=TODAY()+1),Table2[[#This Row],[Housing Date2]],IF(Table2[[#This Row],[Body Assembly]],"Done",""))</f>
        <v/>
      </c>
      <c r="CG946" s="120" t="str">
        <f>_xlfn.IFNA(VLOOKUP(Table2[[#This Row],[Job-no]],Table4[],7,FALSE),"Done")</f>
        <v>Scheduled/Released</v>
      </c>
    </row>
    <row r="947" spans="1:85" x14ac:dyDescent="0.25">
      <c r="A947" s="39" t="str">
        <f>_xlfn.CONCAT(Table2[[#This Row],[Order]],"-",Table2[[#This Row],[Line]])</f>
        <v>75398-11</v>
      </c>
      <c r="B947" s="5">
        <v>43481</v>
      </c>
      <c r="C947" s="8">
        <v>75398</v>
      </c>
      <c r="D947" s="3" t="s">
        <v>3878</v>
      </c>
      <c r="E947" s="8">
        <v>11</v>
      </c>
      <c r="F947" s="8">
        <v>1</v>
      </c>
      <c r="G947" s="3" t="s">
        <v>42</v>
      </c>
      <c r="H947" s="8">
        <v>2</v>
      </c>
      <c r="I947" s="43" t="b">
        <v>0</v>
      </c>
      <c r="J947" s="43" t="b">
        <v>0</v>
      </c>
      <c r="K947" t="s">
        <v>114</v>
      </c>
      <c r="L947" s="43" t="b">
        <v>0</v>
      </c>
      <c r="M947" s="43" t="b">
        <v>0</v>
      </c>
      <c r="N947" s="43" t="b">
        <v>0</v>
      </c>
      <c r="O947" t="s">
        <v>114</v>
      </c>
      <c r="P947" t="s">
        <v>114</v>
      </c>
      <c r="Q947" t="s">
        <v>114</v>
      </c>
      <c r="R947" t="s">
        <v>114</v>
      </c>
      <c r="S947" t="s">
        <v>114</v>
      </c>
      <c r="T947" t="s">
        <v>114</v>
      </c>
      <c r="U947" t="s">
        <v>114</v>
      </c>
      <c r="V947" t="s">
        <v>114</v>
      </c>
      <c r="W947" s="5">
        <v>43476</v>
      </c>
      <c r="X947" s="3" t="s">
        <v>114</v>
      </c>
      <c r="Y947" s="3"/>
      <c r="Z947" s="3" t="s">
        <v>4496</v>
      </c>
      <c r="AA947" s="3" t="s">
        <v>114</v>
      </c>
      <c r="AB947" s="3" t="s">
        <v>74</v>
      </c>
      <c r="AC947" s="8">
        <v>4</v>
      </c>
      <c r="AD947" s="3" t="s">
        <v>5967</v>
      </c>
      <c r="AE947" s="4" t="s">
        <v>5968</v>
      </c>
      <c r="AF947" s="3"/>
      <c r="AG947" s="3" t="s">
        <v>114</v>
      </c>
      <c r="AH947" s="8">
        <v>4</v>
      </c>
      <c r="AI947" s="3" t="s">
        <v>180</v>
      </c>
      <c r="AJ947" t="s">
        <v>114</v>
      </c>
      <c r="AK947" t="s">
        <v>114</v>
      </c>
      <c r="AL947" s="43" t="b">
        <v>0</v>
      </c>
      <c r="AM947" s="3"/>
      <c r="AN947" s="3"/>
      <c r="AO947" s="43" t="b">
        <v>0</v>
      </c>
      <c r="AP947" s="3" t="b">
        <v>0</v>
      </c>
      <c r="AQ947" s="3">
        <f>VLOOKUP(Table2[[#This Row],[Job-no]],Table3[],26,FALSE)</f>
        <v>3130</v>
      </c>
      <c r="AR947" t="str">
        <f t="shared" si="174"/>
        <v>BBPRLED</v>
      </c>
      <c r="AS947" t="str">
        <f>VLOOKUP(AR947,Table1[],4,0)</f>
        <v>recessed</v>
      </c>
      <c r="AT947">
        <f>IF(BD947&gt;0,"Pattern",VLOOKUP(AR947,Table1[],5,0))</f>
        <v>0</v>
      </c>
      <c r="AU947" s="34">
        <f>IF(AT947="Pattern",WORKDAY(Table2[[#This Row],[Scheduled Ship Date]],-10),WORKDAY(Table2[[#This Row],[Scheduled Ship Date]],-4))</f>
        <v>43475</v>
      </c>
      <c r="AV947" s="39">
        <f>IF(Table2[[#This Row],[Extrusion cut double saw]]=TRUE,IF(O947="ToDo",IF(AT947="Pattern",Table2[[#This Row],[Total Sections]]*0.4,Table2[[#This Row],[Total Sections]]*0.12),0),IF(AT947="Pattern",Table2[[#This Row],[Total Sections]]*4,Table2[[#This Row],[Total Sections]]*1.2))</f>
        <v>4.8</v>
      </c>
      <c r="AW947" s="42">
        <f t="shared" ca="1" si="184"/>
        <v>43470</v>
      </c>
      <c r="AX947" s="42">
        <f>IF(AT947="Pattern",Table2[[#This Row],[Scheduled Ship Date]]-2,Table2[[#This Row],[Scheduled Ship Date]]-3)</f>
        <v>43478</v>
      </c>
      <c r="AY947" s="39">
        <f>IF(Table2[[#This Row],[Pattern]]="Pattern",Table2[[#This Row],[Total Sections]]*4.82,Table2[[#This Row],[Total Sections]]*0.5)</f>
        <v>2</v>
      </c>
      <c r="AZ947" s="42">
        <f t="shared" ca="1" si="185"/>
        <v>43470</v>
      </c>
      <c r="BA947" s="39">
        <f>((Table2[Total Sections]/Table2[Open Qty])-1)*Table2[Open Qty]*12.96</f>
        <v>25.92</v>
      </c>
      <c r="BB947" s="39"/>
      <c r="BC947" s="39" t="str">
        <f t="shared" si="175"/>
        <v>BBPRLED-1000-80-TW2750-RG3-13'</v>
      </c>
      <c r="BD947" s="39">
        <f t="shared" si="176"/>
        <v>0</v>
      </c>
      <c r="BE947" s="39" t="b">
        <f>_xlfn.IFNA(VLOOKUP(Table2[[#This Row],[Job-no]],Table4[],9,FALSE),TRUE)</f>
        <v>0</v>
      </c>
      <c r="BF947" s="39"/>
      <c r="BG947" s="39" t="b">
        <f>_xlfn.IFNA(VLOOKUP(Table2[[#This Row],[Job-no]],Table4[],14,FALSE),TRUE)</f>
        <v>0</v>
      </c>
      <c r="BH947" s="39" t="str">
        <f>_xlfn.IFNA(VLOOKUP(Table2[[#This Row],[Job-no]],Table4[],11,FALSE),"Done")</f>
        <v/>
      </c>
      <c r="BI947" s="39">
        <f>IF(Table2[[#This Row],[Pattern]]="Pattern",VLOOKUP(Table2[[#This Row],[Product Code]],'Routing data'!$A$2:$W$470,13,FALSE),VLOOKUP(Table2[[#This Row],[Product Code]],'Routing data'!$A$2:$W$470,3,FALSE))</f>
        <v>0</v>
      </c>
      <c r="BJ947" s="39">
        <f>IF(Table2[[#This Row],[Pattern]]="Pattern",VLOOKUP(Table2[[#This Row],[Product Code]],'Routing data'!$A$2:$W$470,14,FALSE),VLOOKUP(Table2[[#This Row],[Product Code]],'Routing data'!$A$2:$W$470,4,FALSE))</f>
        <v>3</v>
      </c>
      <c r="BK947" s="39">
        <f>VLOOKUP(Table2[[#This Row],[Product Code]],'Routing data'!A$4:W$524,16,FALSE)</f>
        <v>0</v>
      </c>
      <c r="BL947" s="42" t="str">
        <f>IF(Table2[[#This Row],[Milling Required]]=0,"x",IF(AT947="Pattern",B947-10,B947-4))</f>
        <v>x</v>
      </c>
      <c r="BM947" s="39"/>
      <c r="BN947" s="42">
        <f t="shared" si="177"/>
        <v>43478</v>
      </c>
      <c r="BO947" s="39" t="str">
        <f>IF(Table2[[#This Row],[Milling]]="x","x",Table2[[#This Row],[Total Sections]]*2)</f>
        <v>x</v>
      </c>
      <c r="BP947" s="39">
        <f>IF(Table2[[#This Row],[Punching]]="x","x",Table2[Total Sections]*2)</f>
        <v>8</v>
      </c>
      <c r="BQ947" s="39">
        <f>IF(Table2[[#This Row],[Pattern]]="Pattern",Table2[Total Sections]*3,Table2[Total Sections]*1.5)</f>
        <v>6</v>
      </c>
      <c r="BR947" s="42"/>
      <c r="BS947" s="39"/>
      <c r="BT947" s="39"/>
      <c r="BU947" s="39"/>
      <c r="BV947" s="39" t="str">
        <f>_xlfn.IFNA(VLOOKUP(Table2[[#This Row],[Job-no]],Table4[],16,FALSE),"Ready")</f>
        <v/>
      </c>
      <c r="BW947" s="39" t="str">
        <f>_xlfn.IFNA(VLOOKUP(Table2[[#This Row],[Job-no]],Table4[],21,FALSE),"Ready")</f>
        <v/>
      </c>
      <c r="BX947" s="39" t="b">
        <f>_xlfn.IFNA(VLOOKUP(Table2[[#This Row],[Job-no]],Table4[],10,FALSE),TRUE)</f>
        <v>0</v>
      </c>
      <c r="BY947" s="39" t="str">
        <f>_xlfn.IFNA(VLOOKUP(Table2[[#This Row],[Job-no]],Table4[],22,FALSE),"Ready")</f>
        <v/>
      </c>
      <c r="BZ947" s="120">
        <f t="shared" si="178"/>
        <v>43481</v>
      </c>
      <c r="CA947" s="120" t="str">
        <f ca="1">IF(OR(Table2[[#This Row],[Saw Date]]=TODAY(),Table2[[#This Row],[Saw Date]]=TODAY()+1), Table2[[#This Row],[Saw Date]],IF(Table2[[#This Row],[Extrusion cut double saw]],"Done",""))</f>
        <v/>
      </c>
      <c r="CB947" s="120" t="str">
        <f ca="1">IF(OR(Table2[[#This Row],[Lens Date]]=TODAY(),Table2[[#This Row],[Lens Date]]=TODAY()+1), Table2[[#This Row],[Lens Date]],IF(Table2[[#This Row],[MSLens]]="Done","Done",""))</f>
        <v/>
      </c>
      <c r="CC947" s="120" t="str">
        <f ca="1">IF(OR(Table2[[#This Row],[Milling Date]]=TODAY(),Table2[[#This Row],[Milling Date]]=TODAY()+1), Table2[[#This Row],[Milling Date]],IF(Table2[[#This Row],[CNC Holes]]="Ready","Done",""))</f>
        <v/>
      </c>
      <c r="CD947" s="120" t="str">
        <f ca="1">IF(OR(Table2[[#This Row],[Welding Date]]=TODAY(),Table2[[#This Row],[Welding Date]]=TODAY()+1), Table2[[#This Row],[Welding Date]],IF(Table2[[#This Row],[Welding Corners]]="Ready","Done",""))</f>
        <v/>
      </c>
      <c r="CE947" s="120" t="str">
        <f ca="1">IF(OR(Table2[[#This Row],[Puching Date]]=TODAY(),Table2[[#This Row],[Puching Date]]=TODAY()+1), Table2[[#This Row],[Puching Date]],IF(Table2[[#This Row],[Punch Holes]]="Ready","Done",""))</f>
        <v/>
      </c>
      <c r="CF947" s="120" t="str">
        <f ca="1">IF(OR(Table2[[#This Row],[Housing Date2]]=TODAY(),Table2[[#This Row],[Housing Date2]]=TODAY()+1),Table2[[#This Row],[Housing Date2]],IF(Table2[[#This Row],[Body Assembly]],"Done",""))</f>
        <v/>
      </c>
      <c r="CG947" s="120" t="str">
        <f>_xlfn.IFNA(VLOOKUP(Table2[[#This Row],[Job-no]],Table4[],7,FALSE),"Done")</f>
        <v>Scheduled/Released</v>
      </c>
    </row>
    <row r="948" spans="1:85" x14ac:dyDescent="0.25">
      <c r="A948" s="39" t="str">
        <f>_xlfn.CONCAT(Table2[[#This Row],[Order]],"-",Table2[[#This Row],[Line]])</f>
        <v>75398-12</v>
      </c>
      <c r="B948" s="5">
        <v>43481</v>
      </c>
      <c r="C948" s="8">
        <v>75398</v>
      </c>
      <c r="D948" s="3" t="s">
        <v>3879</v>
      </c>
      <c r="E948" s="8">
        <v>12</v>
      </c>
      <c r="F948" s="8">
        <v>1</v>
      </c>
      <c r="G948" s="3" t="s">
        <v>42</v>
      </c>
      <c r="H948" s="8">
        <v>2</v>
      </c>
      <c r="I948" s="43" t="b">
        <v>0</v>
      </c>
      <c r="J948" s="43" t="b">
        <v>0</v>
      </c>
      <c r="K948" t="s">
        <v>114</v>
      </c>
      <c r="L948" s="43" t="b">
        <v>0</v>
      </c>
      <c r="M948" s="43" t="b">
        <v>0</v>
      </c>
      <c r="N948" s="43" t="b">
        <v>0</v>
      </c>
      <c r="O948" t="s">
        <v>114</v>
      </c>
      <c r="P948" t="s">
        <v>114</v>
      </c>
      <c r="Q948" t="s">
        <v>114</v>
      </c>
      <c r="R948" t="s">
        <v>114</v>
      </c>
      <c r="S948" t="s">
        <v>114</v>
      </c>
      <c r="T948" t="s">
        <v>114</v>
      </c>
      <c r="U948" t="s">
        <v>114</v>
      </c>
      <c r="V948" t="s">
        <v>114</v>
      </c>
      <c r="W948" s="5">
        <v>43476</v>
      </c>
      <c r="X948" s="3" t="s">
        <v>114</v>
      </c>
      <c r="Y948" s="3"/>
      <c r="Z948" s="3" t="s">
        <v>4496</v>
      </c>
      <c r="AA948" s="3" t="s">
        <v>114</v>
      </c>
      <c r="AB948" s="3" t="s">
        <v>74</v>
      </c>
      <c r="AC948" s="8">
        <v>4</v>
      </c>
      <c r="AD948" s="3" t="s">
        <v>5967</v>
      </c>
      <c r="AE948" s="4" t="s">
        <v>5968</v>
      </c>
      <c r="AF948" s="3"/>
      <c r="AG948" s="3" t="s">
        <v>114</v>
      </c>
      <c r="AH948" s="8">
        <v>2</v>
      </c>
      <c r="AI948" s="3" t="s">
        <v>180</v>
      </c>
      <c r="AJ948" t="s">
        <v>114</v>
      </c>
      <c r="AK948" t="s">
        <v>114</v>
      </c>
      <c r="AL948" s="43" t="b">
        <v>0</v>
      </c>
      <c r="AM948" s="3"/>
      <c r="AN948" s="3"/>
      <c r="AO948" s="43" t="b">
        <v>0</v>
      </c>
      <c r="AP948" s="3" t="b">
        <v>0</v>
      </c>
      <c r="AQ948" s="3">
        <f>VLOOKUP(Table2[[#This Row],[Job-no]],Table3[],26,FALSE)</f>
        <v>2190</v>
      </c>
      <c r="AR948" t="str">
        <f t="shared" si="174"/>
        <v>BBPRLED</v>
      </c>
      <c r="AS948" t="str">
        <f>VLOOKUP(AR948,Table1[],4,0)</f>
        <v>recessed</v>
      </c>
      <c r="AT948">
        <f>IF(BD948&gt;0,"Pattern",VLOOKUP(AR948,Table1[],5,0))</f>
        <v>0</v>
      </c>
      <c r="AU948" s="34">
        <f>IF(AT948="Pattern",WORKDAY(Table2[[#This Row],[Scheduled Ship Date]],-10),WORKDAY(Table2[[#This Row],[Scheduled Ship Date]],-4))</f>
        <v>43475</v>
      </c>
      <c r="AV948" s="39">
        <f>IF(Table2[[#This Row],[Extrusion cut double saw]]=TRUE,IF(O948="ToDo",IF(AT948="Pattern",Table2[[#This Row],[Total Sections]]*0.4,Table2[[#This Row],[Total Sections]]*0.12),0),IF(AT948="Pattern",Table2[[#This Row],[Total Sections]]*4,Table2[[#This Row],[Total Sections]]*1.2))</f>
        <v>2.4</v>
      </c>
      <c r="AW948" s="42">
        <f t="shared" ca="1" si="184"/>
        <v>43470</v>
      </c>
      <c r="AX948" s="42">
        <f>IF(AT948="Pattern",Table2[[#This Row],[Scheduled Ship Date]]-2,Table2[[#This Row],[Scheduled Ship Date]]-3)</f>
        <v>43478</v>
      </c>
      <c r="AY948" s="39">
        <f>IF(Table2[[#This Row],[Pattern]]="Pattern",Table2[[#This Row],[Total Sections]]*4.82,Table2[[#This Row],[Total Sections]]*0.5)</f>
        <v>1</v>
      </c>
      <c r="AZ948" s="42">
        <f t="shared" ca="1" si="185"/>
        <v>43470</v>
      </c>
      <c r="BA948" s="39">
        <f>((Table2[Total Sections]/Table2[Open Qty])-1)*Table2[Open Qty]*12.96</f>
        <v>0</v>
      </c>
      <c r="BB948" s="39"/>
      <c r="BC948" s="39" t="str">
        <f t="shared" si="175"/>
        <v xml:space="preserve">BBPRLED-1000-80-TW2750-RG3-8' </v>
      </c>
      <c r="BD948" s="39">
        <f t="shared" si="176"/>
        <v>0</v>
      </c>
      <c r="BE948" s="39" t="b">
        <f>_xlfn.IFNA(VLOOKUP(Table2[[#This Row],[Job-no]],Table4[],9,FALSE),TRUE)</f>
        <v>0</v>
      </c>
      <c r="BF948" s="39"/>
      <c r="BG948" s="39" t="b">
        <f>_xlfn.IFNA(VLOOKUP(Table2[[#This Row],[Job-no]],Table4[],14,FALSE),TRUE)</f>
        <v>0</v>
      </c>
      <c r="BH948" s="39" t="str">
        <f>_xlfn.IFNA(VLOOKUP(Table2[[#This Row],[Job-no]],Table4[],11,FALSE),"Done")</f>
        <v/>
      </c>
      <c r="BI948" s="39">
        <f>IF(Table2[[#This Row],[Pattern]]="Pattern",VLOOKUP(Table2[[#This Row],[Product Code]],'Routing data'!$A$2:$W$470,13,FALSE),VLOOKUP(Table2[[#This Row],[Product Code]],'Routing data'!$A$2:$W$470,3,FALSE))</f>
        <v>0</v>
      </c>
      <c r="BJ948" s="39">
        <f>IF(Table2[[#This Row],[Pattern]]="Pattern",VLOOKUP(Table2[[#This Row],[Product Code]],'Routing data'!$A$2:$W$470,14,FALSE),VLOOKUP(Table2[[#This Row],[Product Code]],'Routing data'!$A$2:$W$470,4,FALSE))</f>
        <v>3</v>
      </c>
      <c r="BK948" s="39">
        <f>VLOOKUP(Table2[[#This Row],[Product Code]],'Routing data'!A$4:W$524,16,FALSE)</f>
        <v>0</v>
      </c>
      <c r="BL948" s="42" t="str">
        <f>IF(Table2[[#This Row],[Milling Required]]=0,"x",IF(AT948="Pattern",B948-10,B948-4))</f>
        <v>x</v>
      </c>
      <c r="BM948" s="39"/>
      <c r="BN948" s="42">
        <f t="shared" si="177"/>
        <v>43478</v>
      </c>
      <c r="BO948" s="39" t="str">
        <f>IF(Table2[[#This Row],[Milling]]="x","x",Table2[[#This Row],[Total Sections]]*2)</f>
        <v>x</v>
      </c>
      <c r="BP948" s="39">
        <f>IF(Table2[[#This Row],[Punching]]="x","x",Table2[Total Sections]*2)</f>
        <v>4</v>
      </c>
      <c r="BQ948" s="39">
        <f>IF(Table2[[#This Row],[Pattern]]="Pattern",Table2[Total Sections]*3,Table2[Total Sections]*1.5)</f>
        <v>3</v>
      </c>
      <c r="BR948" s="42"/>
      <c r="BS948" s="39"/>
      <c r="BT948" s="39"/>
      <c r="BU948" s="39"/>
      <c r="BV948" s="39" t="str">
        <f>_xlfn.IFNA(VLOOKUP(Table2[[#This Row],[Job-no]],Table4[],16,FALSE),"Ready")</f>
        <v/>
      </c>
      <c r="BW948" s="39" t="str">
        <f>_xlfn.IFNA(VLOOKUP(Table2[[#This Row],[Job-no]],Table4[],21,FALSE),"Ready")</f>
        <v/>
      </c>
      <c r="BX948" s="39" t="b">
        <f>_xlfn.IFNA(VLOOKUP(Table2[[#This Row],[Job-no]],Table4[],10,FALSE),TRUE)</f>
        <v>0</v>
      </c>
      <c r="BY948" s="39" t="str">
        <f>_xlfn.IFNA(VLOOKUP(Table2[[#This Row],[Job-no]],Table4[],22,FALSE),"Ready")</f>
        <v/>
      </c>
      <c r="BZ948" s="120">
        <f t="shared" si="178"/>
        <v>43481</v>
      </c>
      <c r="CA948" s="120" t="str">
        <f ca="1">IF(OR(Table2[[#This Row],[Saw Date]]=TODAY(),Table2[[#This Row],[Saw Date]]=TODAY()+1), Table2[[#This Row],[Saw Date]],IF(Table2[[#This Row],[Extrusion cut double saw]],"Done",""))</f>
        <v/>
      </c>
      <c r="CB948" s="120" t="str">
        <f ca="1">IF(OR(Table2[[#This Row],[Lens Date]]=TODAY(),Table2[[#This Row],[Lens Date]]=TODAY()+1), Table2[[#This Row],[Lens Date]],IF(Table2[[#This Row],[MSLens]]="Done","Done",""))</f>
        <v/>
      </c>
      <c r="CC948" s="120" t="str">
        <f ca="1">IF(OR(Table2[[#This Row],[Milling Date]]=TODAY(),Table2[[#This Row],[Milling Date]]=TODAY()+1), Table2[[#This Row],[Milling Date]],IF(Table2[[#This Row],[CNC Holes]]="Ready","Done",""))</f>
        <v/>
      </c>
      <c r="CD948" s="120" t="str">
        <f ca="1">IF(OR(Table2[[#This Row],[Welding Date]]=TODAY(),Table2[[#This Row],[Welding Date]]=TODAY()+1), Table2[[#This Row],[Welding Date]],IF(Table2[[#This Row],[Welding Corners]]="Ready","Done",""))</f>
        <v/>
      </c>
      <c r="CE948" s="120" t="str">
        <f ca="1">IF(OR(Table2[[#This Row],[Puching Date]]=TODAY(),Table2[[#This Row],[Puching Date]]=TODAY()+1), Table2[[#This Row],[Puching Date]],IF(Table2[[#This Row],[Punch Holes]]="Ready","Done",""))</f>
        <v/>
      </c>
      <c r="CF948" s="120" t="str">
        <f ca="1">IF(OR(Table2[[#This Row],[Housing Date2]]=TODAY(),Table2[[#This Row],[Housing Date2]]=TODAY()+1),Table2[[#This Row],[Housing Date2]],IF(Table2[[#This Row],[Body Assembly]],"Done",""))</f>
        <v/>
      </c>
      <c r="CG948" s="120" t="str">
        <f>_xlfn.IFNA(VLOOKUP(Table2[[#This Row],[Job-no]],Table4[],7,FALSE),"Done")</f>
        <v>Scheduled/Released</v>
      </c>
    </row>
    <row r="949" spans="1:85" x14ac:dyDescent="0.25">
      <c r="A949" s="39" t="str">
        <f>_xlfn.CONCAT(Table2[[#This Row],[Order]],"-",Table2[[#This Row],[Line]])</f>
        <v>75398-13</v>
      </c>
      <c r="B949" s="5">
        <v>43481</v>
      </c>
      <c r="C949" s="8">
        <v>75398</v>
      </c>
      <c r="D949" s="3" t="s">
        <v>4237</v>
      </c>
      <c r="E949" s="8">
        <v>13</v>
      </c>
      <c r="F949" s="8">
        <v>1</v>
      </c>
      <c r="G949" s="3" t="s">
        <v>42</v>
      </c>
      <c r="H949" s="8">
        <v>2</v>
      </c>
      <c r="I949" s="43" t="b">
        <v>0</v>
      </c>
      <c r="J949" s="43" t="b">
        <v>0</v>
      </c>
      <c r="K949" t="s">
        <v>114</v>
      </c>
      <c r="L949" s="43" t="b">
        <v>0</v>
      </c>
      <c r="M949" s="43" t="b">
        <v>0</v>
      </c>
      <c r="N949" s="43" t="b">
        <v>0</v>
      </c>
      <c r="O949" t="s">
        <v>114</v>
      </c>
      <c r="P949" t="s">
        <v>114</v>
      </c>
      <c r="Q949" t="s">
        <v>114</v>
      </c>
      <c r="R949" t="s">
        <v>114</v>
      </c>
      <c r="S949" t="s">
        <v>114</v>
      </c>
      <c r="T949" t="s">
        <v>114</v>
      </c>
      <c r="U949" t="s">
        <v>114</v>
      </c>
      <c r="V949" t="s">
        <v>114</v>
      </c>
      <c r="W949" s="5">
        <v>43476</v>
      </c>
      <c r="X949" s="3" t="s">
        <v>114</v>
      </c>
      <c r="Y949" s="3"/>
      <c r="Z949" s="3" t="s">
        <v>4496</v>
      </c>
      <c r="AA949" s="3" t="s">
        <v>114</v>
      </c>
      <c r="AB949" s="3" t="s">
        <v>74</v>
      </c>
      <c r="AC949" s="8">
        <v>4</v>
      </c>
      <c r="AD949" s="3" t="s">
        <v>5967</v>
      </c>
      <c r="AE949" s="4" t="s">
        <v>5968</v>
      </c>
      <c r="AF949" s="3"/>
      <c r="AG949" s="3" t="s">
        <v>114</v>
      </c>
      <c r="AH949" s="8">
        <v>2</v>
      </c>
      <c r="AI949" s="3" t="s">
        <v>180</v>
      </c>
      <c r="AJ949" t="s">
        <v>114</v>
      </c>
      <c r="AK949" t="s">
        <v>114</v>
      </c>
      <c r="AL949" s="43" t="b">
        <v>0</v>
      </c>
      <c r="AM949" s="3"/>
      <c r="AN949" s="3"/>
      <c r="AO949" s="43" t="b">
        <v>0</v>
      </c>
      <c r="AP949" s="3" t="b">
        <v>0</v>
      </c>
      <c r="AQ949" s="3">
        <f>VLOOKUP(Table2[[#This Row],[Job-no]],Table3[],26,FALSE)</f>
        <v>1250</v>
      </c>
      <c r="AR949" t="str">
        <f t="shared" si="174"/>
        <v>BBPRLED</v>
      </c>
      <c r="AS949" t="str">
        <f>VLOOKUP(AR949,Table1[],4,0)</f>
        <v>recessed</v>
      </c>
      <c r="AT949">
        <f>IF(BD949&gt;0,"Pattern",VLOOKUP(AR949,Table1[],5,0))</f>
        <v>0</v>
      </c>
      <c r="AU949" s="34">
        <f>IF(AT949="Pattern",WORKDAY(Table2[[#This Row],[Scheduled Ship Date]],-10),WORKDAY(Table2[[#This Row],[Scheduled Ship Date]],-4))</f>
        <v>43475</v>
      </c>
      <c r="AV949" s="39">
        <f>IF(Table2[[#This Row],[Extrusion cut double saw]]=TRUE,IF(O949="ToDo",IF(AT949="Pattern",Table2[[#This Row],[Total Sections]]*0.4,Table2[[#This Row],[Total Sections]]*0.12),0),IF(AT949="Pattern",Table2[[#This Row],[Total Sections]]*4,Table2[[#This Row],[Total Sections]]*1.2))</f>
        <v>2.4</v>
      </c>
      <c r="AW949" s="42">
        <f t="shared" ca="1" si="184"/>
        <v>43470</v>
      </c>
      <c r="AX949" s="42">
        <f>IF(AT949="Pattern",Table2[[#This Row],[Scheduled Ship Date]]-2,Table2[[#This Row],[Scheduled Ship Date]]-3)</f>
        <v>43478</v>
      </c>
      <c r="AY949" s="39">
        <f>IF(Table2[[#This Row],[Pattern]]="Pattern",Table2[[#This Row],[Total Sections]]*4.82,Table2[[#This Row],[Total Sections]]*0.5)</f>
        <v>1</v>
      </c>
      <c r="AZ949" s="42">
        <f t="shared" ca="1" si="185"/>
        <v>43470</v>
      </c>
      <c r="BA949" s="39">
        <f>((Table2[Total Sections]/Table2[Open Qty])-1)*Table2[Open Qty]*12.96</f>
        <v>0</v>
      </c>
      <c r="BB949" s="39"/>
      <c r="BC949" s="39" t="str">
        <f t="shared" si="175"/>
        <v xml:space="preserve">BBPRLED-1000-80-TW2750-RG3-4' </v>
      </c>
      <c r="BD949" s="39">
        <f t="shared" si="176"/>
        <v>0</v>
      </c>
      <c r="BE949" s="39" t="b">
        <f>_xlfn.IFNA(VLOOKUP(Table2[[#This Row],[Job-no]],Table4[],9,FALSE),TRUE)</f>
        <v>0</v>
      </c>
      <c r="BF949" s="39"/>
      <c r="BG949" s="39" t="b">
        <f>_xlfn.IFNA(VLOOKUP(Table2[[#This Row],[Job-no]],Table4[],14,FALSE),TRUE)</f>
        <v>0</v>
      </c>
      <c r="BH949" s="39" t="str">
        <f>_xlfn.IFNA(VLOOKUP(Table2[[#This Row],[Job-no]],Table4[],11,FALSE),"Done")</f>
        <v/>
      </c>
      <c r="BI949" s="39">
        <f>IF(Table2[[#This Row],[Pattern]]="Pattern",VLOOKUP(Table2[[#This Row],[Product Code]],'Routing data'!$A$2:$W$470,13,FALSE),VLOOKUP(Table2[[#This Row],[Product Code]],'Routing data'!$A$2:$W$470,3,FALSE))</f>
        <v>0</v>
      </c>
      <c r="BJ949" s="39">
        <f>IF(Table2[[#This Row],[Pattern]]="Pattern",VLOOKUP(Table2[[#This Row],[Product Code]],'Routing data'!$A$2:$W$470,14,FALSE),VLOOKUP(Table2[[#This Row],[Product Code]],'Routing data'!$A$2:$W$470,4,FALSE))</f>
        <v>3</v>
      </c>
      <c r="BK949" s="39">
        <f>VLOOKUP(Table2[[#This Row],[Product Code]],'Routing data'!A$4:W$524,16,FALSE)</f>
        <v>0</v>
      </c>
      <c r="BL949" s="42" t="str">
        <f>IF(Table2[[#This Row],[Milling Required]]=0,"x",IF(AT949="Pattern",B949-10,B949-4))</f>
        <v>x</v>
      </c>
      <c r="BM949" s="39"/>
      <c r="BN949" s="42">
        <f t="shared" si="177"/>
        <v>43478</v>
      </c>
      <c r="BO949" s="39" t="str">
        <f>IF(Table2[[#This Row],[Milling]]="x","x",Table2[[#This Row],[Total Sections]]*2)</f>
        <v>x</v>
      </c>
      <c r="BP949" s="39">
        <f>IF(Table2[[#This Row],[Punching]]="x","x",Table2[Total Sections]*2)</f>
        <v>4</v>
      </c>
      <c r="BQ949" s="39">
        <f>IF(Table2[[#This Row],[Pattern]]="Pattern",Table2[Total Sections]*3,Table2[Total Sections]*1.5)</f>
        <v>3</v>
      </c>
      <c r="BR949" s="42"/>
      <c r="BS949" s="39"/>
      <c r="BT949" s="39"/>
      <c r="BU949" s="39"/>
      <c r="BV949" s="39" t="str">
        <f>_xlfn.IFNA(VLOOKUP(Table2[[#This Row],[Job-no]],Table4[],16,FALSE),"Ready")</f>
        <v/>
      </c>
      <c r="BW949" s="39" t="str">
        <f>_xlfn.IFNA(VLOOKUP(Table2[[#This Row],[Job-no]],Table4[],21,FALSE),"Ready")</f>
        <v/>
      </c>
      <c r="BX949" s="39" t="b">
        <f>_xlfn.IFNA(VLOOKUP(Table2[[#This Row],[Job-no]],Table4[],10,FALSE),TRUE)</f>
        <v>0</v>
      </c>
      <c r="BY949" s="39" t="str">
        <f>_xlfn.IFNA(VLOOKUP(Table2[[#This Row],[Job-no]],Table4[],22,FALSE),"Ready")</f>
        <v/>
      </c>
      <c r="BZ949" s="120">
        <f t="shared" si="178"/>
        <v>43481</v>
      </c>
      <c r="CA949" s="120" t="str">
        <f ca="1">IF(OR(Table2[[#This Row],[Saw Date]]=TODAY(),Table2[[#This Row],[Saw Date]]=TODAY()+1), Table2[[#This Row],[Saw Date]],IF(Table2[[#This Row],[Extrusion cut double saw]],"Done",""))</f>
        <v/>
      </c>
      <c r="CB949" s="120" t="str">
        <f ca="1">IF(OR(Table2[[#This Row],[Lens Date]]=TODAY(),Table2[[#This Row],[Lens Date]]=TODAY()+1), Table2[[#This Row],[Lens Date]],IF(Table2[[#This Row],[MSLens]]="Done","Done",""))</f>
        <v/>
      </c>
      <c r="CC949" s="120" t="str">
        <f ca="1">IF(OR(Table2[[#This Row],[Milling Date]]=TODAY(),Table2[[#This Row],[Milling Date]]=TODAY()+1), Table2[[#This Row],[Milling Date]],IF(Table2[[#This Row],[CNC Holes]]="Ready","Done",""))</f>
        <v/>
      </c>
      <c r="CD949" s="120" t="str">
        <f ca="1">IF(OR(Table2[[#This Row],[Welding Date]]=TODAY(),Table2[[#This Row],[Welding Date]]=TODAY()+1), Table2[[#This Row],[Welding Date]],IF(Table2[[#This Row],[Welding Corners]]="Ready","Done",""))</f>
        <v/>
      </c>
      <c r="CE949" s="120" t="str">
        <f ca="1">IF(OR(Table2[[#This Row],[Puching Date]]=TODAY(),Table2[[#This Row],[Puching Date]]=TODAY()+1), Table2[[#This Row],[Puching Date]],IF(Table2[[#This Row],[Punch Holes]]="Ready","Done",""))</f>
        <v/>
      </c>
      <c r="CF949" s="120" t="str">
        <f ca="1">IF(OR(Table2[[#This Row],[Housing Date2]]=TODAY(),Table2[[#This Row],[Housing Date2]]=TODAY()+1),Table2[[#This Row],[Housing Date2]],IF(Table2[[#This Row],[Body Assembly]],"Done",""))</f>
        <v/>
      </c>
      <c r="CG949" s="120" t="str">
        <f>_xlfn.IFNA(VLOOKUP(Table2[[#This Row],[Job-no]],Table4[],7,FALSE),"Done")</f>
        <v>Scheduled/Released</v>
      </c>
    </row>
    <row r="950" spans="1:85" x14ac:dyDescent="0.25">
      <c r="A950" s="39" t="str">
        <f>_xlfn.CONCAT(Table2[[#This Row],[Order]],"-",Table2[[#This Row],[Line]])</f>
        <v>75398-6</v>
      </c>
      <c r="B950" s="5">
        <v>43481</v>
      </c>
      <c r="C950" s="8">
        <v>75398</v>
      </c>
      <c r="D950" s="3" t="s">
        <v>3873</v>
      </c>
      <c r="E950" s="8">
        <v>6</v>
      </c>
      <c r="F950" s="8">
        <v>1</v>
      </c>
      <c r="G950" s="3" t="s">
        <v>42</v>
      </c>
      <c r="H950" s="8">
        <v>1</v>
      </c>
      <c r="I950" s="43" t="b">
        <v>0</v>
      </c>
      <c r="J950" s="43" t="b">
        <v>0</v>
      </c>
      <c r="K950" t="s">
        <v>114</v>
      </c>
      <c r="L950" s="43" t="b">
        <v>0</v>
      </c>
      <c r="M950" s="43" t="b">
        <v>0</v>
      </c>
      <c r="N950" s="43" t="b">
        <v>0</v>
      </c>
      <c r="O950" t="s">
        <v>114</v>
      </c>
      <c r="P950" t="s">
        <v>114</v>
      </c>
      <c r="Q950" t="s">
        <v>114</v>
      </c>
      <c r="R950" t="s">
        <v>114</v>
      </c>
      <c r="S950" t="s">
        <v>114</v>
      </c>
      <c r="T950" t="s">
        <v>114</v>
      </c>
      <c r="U950" t="s">
        <v>114</v>
      </c>
      <c r="V950" t="s">
        <v>114</v>
      </c>
      <c r="W950" s="5">
        <v>43476</v>
      </c>
      <c r="X950" s="3" t="s">
        <v>114</v>
      </c>
      <c r="Y950" s="3"/>
      <c r="Z950" s="3" t="s">
        <v>4496</v>
      </c>
      <c r="AA950" s="3" t="s">
        <v>114</v>
      </c>
      <c r="AB950" s="3" t="s">
        <v>74</v>
      </c>
      <c r="AC950" s="8">
        <v>4</v>
      </c>
      <c r="AD950" s="3" t="s">
        <v>5967</v>
      </c>
      <c r="AE950" s="4" t="s">
        <v>5968</v>
      </c>
      <c r="AF950" s="3"/>
      <c r="AG950" s="3" t="s">
        <v>114</v>
      </c>
      <c r="AH950" s="8">
        <v>1</v>
      </c>
      <c r="AI950" s="3" t="s">
        <v>180</v>
      </c>
      <c r="AJ950" t="s">
        <v>114</v>
      </c>
      <c r="AK950" t="s">
        <v>114</v>
      </c>
      <c r="AL950" s="43" t="b">
        <v>0</v>
      </c>
      <c r="AM950" s="3"/>
      <c r="AN950" s="3"/>
      <c r="AO950" s="43" t="b">
        <v>0</v>
      </c>
      <c r="AP950" s="3" t="b">
        <v>0</v>
      </c>
      <c r="AQ950" s="3">
        <f>VLOOKUP(Table2[[#This Row],[Job-no]],Table3[],26,FALSE)</f>
        <v>1470</v>
      </c>
      <c r="AR950" t="str">
        <f t="shared" si="174"/>
        <v>BBPRLED</v>
      </c>
      <c r="AS950" t="str">
        <f>VLOOKUP(AR950,Table1[],4,0)</f>
        <v>recessed</v>
      </c>
      <c r="AT950">
        <f>IF(BD950&gt;0,"Pattern",VLOOKUP(AR950,Table1[],5,0))</f>
        <v>0</v>
      </c>
      <c r="AU950" s="34">
        <f>IF(AT950="Pattern",WORKDAY(Table2[[#This Row],[Scheduled Ship Date]],-10),WORKDAY(Table2[[#This Row],[Scheduled Ship Date]],-4))</f>
        <v>43475</v>
      </c>
      <c r="AV950" s="39">
        <f>IF(Table2[[#This Row],[Extrusion cut double saw]]=TRUE,IF(O950="ToDo",IF(AT950="Pattern",Table2[[#This Row],[Total Sections]]*0.4,Table2[[#This Row],[Total Sections]]*0.12),0),IF(AT950="Pattern",Table2[[#This Row],[Total Sections]]*4,Table2[[#This Row],[Total Sections]]*1.2))</f>
        <v>1.2</v>
      </c>
      <c r="AW950" s="42">
        <f t="shared" ca="1" si="184"/>
        <v>43470</v>
      </c>
      <c r="AX950" s="42">
        <f>IF(AT950="Pattern",Table2[[#This Row],[Scheduled Ship Date]]-2,Table2[[#This Row],[Scheduled Ship Date]]-3)</f>
        <v>43478</v>
      </c>
      <c r="AY950" s="39">
        <f>IF(Table2[[#This Row],[Pattern]]="Pattern",Table2[[#This Row],[Total Sections]]*4.82,Table2[[#This Row],[Total Sections]]*0.5)</f>
        <v>0.5</v>
      </c>
      <c r="AZ950" s="42">
        <f t="shared" ca="1" si="185"/>
        <v>43470</v>
      </c>
      <c r="BA950" s="39">
        <f>((Table2[Total Sections]/Table2[Open Qty])-1)*Table2[Open Qty]*12.96</f>
        <v>0</v>
      </c>
      <c r="BB950" s="39"/>
      <c r="BC950" s="39" t="str">
        <f t="shared" si="175"/>
        <v>BBPRLED-1000-80-TW2750-RG3-12-</v>
      </c>
      <c r="BD950" s="39">
        <f t="shared" si="176"/>
        <v>0</v>
      </c>
      <c r="BE950" s="39" t="b">
        <f>_xlfn.IFNA(VLOOKUP(Table2[[#This Row],[Job-no]],Table4[],9,FALSE),TRUE)</f>
        <v>0</v>
      </c>
      <c r="BF950" s="39"/>
      <c r="BG950" s="39" t="b">
        <f>_xlfn.IFNA(VLOOKUP(Table2[[#This Row],[Job-no]],Table4[],14,FALSE),TRUE)</f>
        <v>0</v>
      </c>
      <c r="BH950" s="39" t="str">
        <f>_xlfn.IFNA(VLOOKUP(Table2[[#This Row],[Job-no]],Table4[],11,FALSE),"Done")</f>
        <v/>
      </c>
      <c r="BI950" s="39">
        <f>IF(Table2[[#This Row],[Pattern]]="Pattern",VLOOKUP(Table2[[#This Row],[Product Code]],'Routing data'!$A$2:$W$470,13,FALSE),VLOOKUP(Table2[[#This Row],[Product Code]],'Routing data'!$A$2:$W$470,3,FALSE))</f>
        <v>0</v>
      </c>
      <c r="BJ950" s="39">
        <f>IF(Table2[[#This Row],[Pattern]]="Pattern",VLOOKUP(Table2[[#This Row],[Product Code]],'Routing data'!$A$2:$W$470,14,FALSE),VLOOKUP(Table2[[#This Row],[Product Code]],'Routing data'!$A$2:$W$470,4,FALSE))</f>
        <v>3</v>
      </c>
      <c r="BK950" s="39">
        <f>VLOOKUP(Table2[[#This Row],[Product Code]],'Routing data'!A$4:W$524,16,FALSE)</f>
        <v>0</v>
      </c>
      <c r="BL950" s="42" t="str">
        <f>IF(Table2[[#This Row],[Milling Required]]=0,"x",IF(AT950="Pattern",B950-10,B950-4))</f>
        <v>x</v>
      </c>
      <c r="BM950" s="39"/>
      <c r="BN950" s="42">
        <f t="shared" si="177"/>
        <v>43478</v>
      </c>
      <c r="BO950" s="39" t="str">
        <f>IF(Table2[[#This Row],[Milling]]="x","x",Table2[[#This Row],[Total Sections]]*2)</f>
        <v>x</v>
      </c>
      <c r="BP950" s="39">
        <f>IF(Table2[[#This Row],[Punching]]="x","x",Table2[Total Sections]*2)</f>
        <v>2</v>
      </c>
      <c r="BQ950" s="39">
        <f>IF(Table2[[#This Row],[Pattern]]="Pattern",Table2[Total Sections]*3,Table2[Total Sections]*1.5)</f>
        <v>1.5</v>
      </c>
      <c r="BR950" s="42"/>
      <c r="BS950" s="39"/>
      <c r="BT950" s="39"/>
      <c r="BU950" s="39"/>
      <c r="BV950" s="39" t="str">
        <f>_xlfn.IFNA(VLOOKUP(Table2[[#This Row],[Job-no]],Table4[],16,FALSE),"Ready")</f>
        <v/>
      </c>
      <c r="BW950" s="39" t="str">
        <f>_xlfn.IFNA(VLOOKUP(Table2[[#This Row],[Job-no]],Table4[],21,FALSE),"Ready")</f>
        <v/>
      </c>
      <c r="BX950" s="39" t="b">
        <f>_xlfn.IFNA(VLOOKUP(Table2[[#This Row],[Job-no]],Table4[],10,FALSE),TRUE)</f>
        <v>0</v>
      </c>
      <c r="BY950" s="39" t="str">
        <f>_xlfn.IFNA(VLOOKUP(Table2[[#This Row],[Job-no]],Table4[],22,FALSE),"Ready")</f>
        <v/>
      </c>
      <c r="BZ950" s="120">
        <f t="shared" si="178"/>
        <v>43481</v>
      </c>
      <c r="CA950" s="120" t="str">
        <f ca="1">IF(OR(Table2[[#This Row],[Saw Date]]=TODAY(),Table2[[#This Row],[Saw Date]]=TODAY()+1), Table2[[#This Row],[Saw Date]],IF(Table2[[#This Row],[Extrusion cut double saw]],"Done",""))</f>
        <v/>
      </c>
      <c r="CB950" s="120" t="str">
        <f ca="1">IF(OR(Table2[[#This Row],[Lens Date]]=TODAY(),Table2[[#This Row],[Lens Date]]=TODAY()+1), Table2[[#This Row],[Lens Date]],IF(Table2[[#This Row],[MSLens]]="Done","Done",""))</f>
        <v/>
      </c>
      <c r="CC950" s="120" t="str">
        <f ca="1">IF(OR(Table2[[#This Row],[Milling Date]]=TODAY(),Table2[[#This Row],[Milling Date]]=TODAY()+1), Table2[[#This Row],[Milling Date]],IF(Table2[[#This Row],[CNC Holes]]="Ready","Done",""))</f>
        <v/>
      </c>
      <c r="CD950" s="120" t="str">
        <f ca="1">IF(OR(Table2[[#This Row],[Welding Date]]=TODAY(),Table2[[#This Row],[Welding Date]]=TODAY()+1), Table2[[#This Row],[Welding Date]],IF(Table2[[#This Row],[Welding Corners]]="Ready","Done",""))</f>
        <v/>
      </c>
      <c r="CE950" s="120" t="str">
        <f ca="1">IF(OR(Table2[[#This Row],[Puching Date]]=TODAY(),Table2[[#This Row],[Puching Date]]=TODAY()+1), Table2[[#This Row],[Puching Date]],IF(Table2[[#This Row],[Punch Holes]]="Ready","Done",""))</f>
        <v/>
      </c>
      <c r="CF950" s="120" t="str">
        <f ca="1">IF(OR(Table2[[#This Row],[Housing Date2]]=TODAY(),Table2[[#This Row],[Housing Date2]]=TODAY()+1),Table2[[#This Row],[Housing Date2]],IF(Table2[[#This Row],[Body Assembly]],"Done",""))</f>
        <v/>
      </c>
      <c r="CG950" s="120" t="str">
        <f>_xlfn.IFNA(VLOOKUP(Table2[[#This Row],[Job-no]],Table4[],7,FALSE),"Done")</f>
        <v>Scheduled/Released</v>
      </c>
    </row>
    <row r="951" spans="1:85" x14ac:dyDescent="0.25">
      <c r="A951" s="39" t="str">
        <f>_xlfn.CONCAT(Table2[[#This Row],[Order]],"-",Table2[[#This Row],[Line]])</f>
        <v>75398-7</v>
      </c>
      <c r="B951" s="5">
        <v>43481</v>
      </c>
      <c r="C951" s="8">
        <v>75398</v>
      </c>
      <c r="D951" s="3" t="s">
        <v>3874</v>
      </c>
      <c r="E951" s="8">
        <v>7</v>
      </c>
      <c r="F951" s="8">
        <v>1</v>
      </c>
      <c r="G951" s="3" t="s">
        <v>42</v>
      </c>
      <c r="H951" s="8">
        <v>1</v>
      </c>
      <c r="I951" s="43" t="b">
        <v>0</v>
      </c>
      <c r="J951" s="43" t="b">
        <v>0</v>
      </c>
      <c r="K951" t="s">
        <v>114</v>
      </c>
      <c r="L951" s="43" t="b">
        <v>0</v>
      </c>
      <c r="M951" s="43" t="b">
        <v>0</v>
      </c>
      <c r="N951" s="43" t="b">
        <v>0</v>
      </c>
      <c r="O951" t="s">
        <v>114</v>
      </c>
      <c r="P951" t="s">
        <v>114</v>
      </c>
      <c r="Q951" t="s">
        <v>114</v>
      </c>
      <c r="R951" t="s">
        <v>114</v>
      </c>
      <c r="S951" t="s">
        <v>114</v>
      </c>
      <c r="T951" t="s">
        <v>114</v>
      </c>
      <c r="U951" t="s">
        <v>114</v>
      </c>
      <c r="V951" t="s">
        <v>114</v>
      </c>
      <c r="W951" s="5">
        <v>43476</v>
      </c>
      <c r="X951" s="3" t="s">
        <v>114</v>
      </c>
      <c r="Y951" s="3"/>
      <c r="Z951" s="3" t="s">
        <v>4496</v>
      </c>
      <c r="AA951" s="3" t="s">
        <v>114</v>
      </c>
      <c r="AB951" s="3" t="s">
        <v>74</v>
      </c>
      <c r="AC951" s="8">
        <v>4</v>
      </c>
      <c r="AD951" s="3" t="s">
        <v>5967</v>
      </c>
      <c r="AE951" s="4" t="s">
        <v>5968</v>
      </c>
      <c r="AF951" s="3"/>
      <c r="AG951" s="3" t="s">
        <v>114</v>
      </c>
      <c r="AH951" s="8">
        <v>1</v>
      </c>
      <c r="AI951" s="3" t="s">
        <v>180</v>
      </c>
      <c r="AJ951" t="s">
        <v>114</v>
      </c>
      <c r="AK951" t="s">
        <v>114</v>
      </c>
      <c r="AL951" s="43" t="b">
        <v>0</v>
      </c>
      <c r="AM951" s="3"/>
      <c r="AN951" s="3"/>
      <c r="AO951" s="43" t="b">
        <v>0</v>
      </c>
      <c r="AP951" s="3" t="b">
        <v>0</v>
      </c>
      <c r="AQ951" s="3">
        <f>VLOOKUP(Table2[[#This Row],[Job-no]],Table3[],26,FALSE)</f>
        <v>940</v>
      </c>
      <c r="AR951" t="str">
        <f t="shared" si="174"/>
        <v>BBPRLED</v>
      </c>
      <c r="AS951" t="str">
        <f>VLOOKUP(AR951,Table1[],4,0)</f>
        <v>recessed</v>
      </c>
      <c r="AT951">
        <f>IF(BD951&gt;0,"Pattern",VLOOKUP(AR951,Table1[],5,0))</f>
        <v>0</v>
      </c>
      <c r="AU951" s="34">
        <f>IF(AT951="Pattern",WORKDAY(Table2[[#This Row],[Scheduled Ship Date]],-10),WORKDAY(Table2[[#This Row],[Scheduled Ship Date]],-4))</f>
        <v>43475</v>
      </c>
      <c r="AV951" s="39">
        <f>IF(Table2[[#This Row],[Extrusion cut double saw]]=TRUE,IF(O951="ToDo",IF(AT951="Pattern",Table2[[#This Row],[Total Sections]]*0.4,Table2[[#This Row],[Total Sections]]*0.12),0),IF(AT951="Pattern",Table2[[#This Row],[Total Sections]]*4,Table2[[#This Row],[Total Sections]]*1.2))</f>
        <v>1.2</v>
      </c>
      <c r="AW951" s="42">
        <f t="shared" ca="1" si="184"/>
        <v>43470</v>
      </c>
      <c r="AX951" s="42">
        <f>IF(AT951="Pattern",Table2[[#This Row],[Scheduled Ship Date]]-2,Table2[[#This Row],[Scheduled Ship Date]]-3)</f>
        <v>43478</v>
      </c>
      <c r="AY951" s="39">
        <f>IF(Table2[[#This Row],[Pattern]]="Pattern",Table2[[#This Row],[Total Sections]]*4.82,Table2[[#This Row],[Total Sections]]*0.5)</f>
        <v>0.5</v>
      </c>
      <c r="AZ951" s="42">
        <f t="shared" ca="1" si="185"/>
        <v>43470</v>
      </c>
      <c r="BA951" s="39">
        <f>((Table2[Total Sections]/Table2[Open Qty])-1)*Table2[Open Qty]*12.96</f>
        <v>0</v>
      </c>
      <c r="BB951" s="39"/>
      <c r="BC951" s="39" t="str">
        <f t="shared" si="175"/>
        <v xml:space="preserve">BBPRLED-1000-80-TW2750-RG3-7' </v>
      </c>
      <c r="BD951" s="39">
        <f t="shared" si="176"/>
        <v>0</v>
      </c>
      <c r="BE951" s="39" t="b">
        <f>_xlfn.IFNA(VLOOKUP(Table2[[#This Row],[Job-no]],Table4[],9,FALSE),TRUE)</f>
        <v>0</v>
      </c>
      <c r="BF951" s="39"/>
      <c r="BG951" s="39" t="b">
        <f>_xlfn.IFNA(VLOOKUP(Table2[[#This Row],[Job-no]],Table4[],14,FALSE),TRUE)</f>
        <v>0</v>
      </c>
      <c r="BH951" s="39" t="str">
        <f>_xlfn.IFNA(VLOOKUP(Table2[[#This Row],[Job-no]],Table4[],11,FALSE),"Done")</f>
        <v/>
      </c>
      <c r="BI951" s="39">
        <f>IF(Table2[[#This Row],[Pattern]]="Pattern",VLOOKUP(Table2[[#This Row],[Product Code]],'Routing data'!$A$2:$W$470,13,FALSE),VLOOKUP(Table2[[#This Row],[Product Code]],'Routing data'!$A$2:$W$470,3,FALSE))</f>
        <v>0</v>
      </c>
      <c r="BJ951" s="39">
        <f>IF(Table2[[#This Row],[Pattern]]="Pattern",VLOOKUP(Table2[[#This Row],[Product Code]],'Routing data'!$A$2:$W$470,14,FALSE),VLOOKUP(Table2[[#This Row],[Product Code]],'Routing data'!$A$2:$W$470,4,FALSE))</f>
        <v>3</v>
      </c>
      <c r="BK951" s="39">
        <f>VLOOKUP(Table2[[#This Row],[Product Code]],'Routing data'!A$4:W$524,16,FALSE)</f>
        <v>0</v>
      </c>
      <c r="BL951" s="42" t="str">
        <f>IF(Table2[[#This Row],[Milling Required]]=0,"x",IF(AT951="Pattern",B951-10,B951-4))</f>
        <v>x</v>
      </c>
      <c r="BM951" s="39"/>
      <c r="BN951" s="42">
        <f t="shared" si="177"/>
        <v>43478</v>
      </c>
      <c r="BO951" s="39" t="str">
        <f>IF(Table2[[#This Row],[Milling]]="x","x",Table2[[#This Row],[Total Sections]]*2)</f>
        <v>x</v>
      </c>
      <c r="BP951" s="39">
        <f>IF(Table2[[#This Row],[Punching]]="x","x",Table2[Total Sections]*2)</f>
        <v>2</v>
      </c>
      <c r="BQ951" s="39">
        <f>IF(Table2[[#This Row],[Pattern]]="Pattern",Table2[Total Sections]*3,Table2[Total Sections]*1.5)</f>
        <v>1.5</v>
      </c>
      <c r="BR951" s="42"/>
      <c r="BS951" s="39"/>
      <c r="BT951" s="39"/>
      <c r="BU951" s="39"/>
      <c r="BV951" s="39" t="str">
        <f>_xlfn.IFNA(VLOOKUP(Table2[[#This Row],[Job-no]],Table4[],16,FALSE),"Ready")</f>
        <v/>
      </c>
      <c r="BW951" s="39" t="str">
        <f>_xlfn.IFNA(VLOOKUP(Table2[[#This Row],[Job-no]],Table4[],21,FALSE),"Ready")</f>
        <v/>
      </c>
      <c r="BX951" s="39" t="b">
        <f>_xlfn.IFNA(VLOOKUP(Table2[[#This Row],[Job-no]],Table4[],10,FALSE),TRUE)</f>
        <v>0</v>
      </c>
      <c r="BY951" s="39" t="str">
        <f>_xlfn.IFNA(VLOOKUP(Table2[[#This Row],[Job-no]],Table4[],22,FALSE),"Ready")</f>
        <v/>
      </c>
      <c r="BZ951" s="120">
        <f t="shared" si="178"/>
        <v>43481</v>
      </c>
      <c r="CA951" s="120" t="str">
        <f ca="1">IF(OR(Table2[[#This Row],[Saw Date]]=TODAY(),Table2[[#This Row],[Saw Date]]=TODAY()+1), Table2[[#This Row],[Saw Date]],IF(Table2[[#This Row],[Extrusion cut double saw]],"Done",""))</f>
        <v/>
      </c>
      <c r="CB951" s="120" t="str">
        <f ca="1">IF(OR(Table2[[#This Row],[Lens Date]]=TODAY(),Table2[[#This Row],[Lens Date]]=TODAY()+1), Table2[[#This Row],[Lens Date]],IF(Table2[[#This Row],[MSLens]]="Done","Done",""))</f>
        <v/>
      </c>
      <c r="CC951" s="120" t="str">
        <f ca="1">IF(OR(Table2[[#This Row],[Milling Date]]=TODAY(),Table2[[#This Row],[Milling Date]]=TODAY()+1), Table2[[#This Row],[Milling Date]],IF(Table2[[#This Row],[CNC Holes]]="Ready","Done",""))</f>
        <v/>
      </c>
      <c r="CD951" s="120" t="str">
        <f ca="1">IF(OR(Table2[[#This Row],[Welding Date]]=TODAY(),Table2[[#This Row],[Welding Date]]=TODAY()+1), Table2[[#This Row],[Welding Date]],IF(Table2[[#This Row],[Welding Corners]]="Ready","Done",""))</f>
        <v/>
      </c>
      <c r="CE951" s="120" t="str">
        <f ca="1">IF(OR(Table2[[#This Row],[Puching Date]]=TODAY(),Table2[[#This Row],[Puching Date]]=TODAY()+1), Table2[[#This Row],[Puching Date]],IF(Table2[[#This Row],[Punch Holes]]="Ready","Done",""))</f>
        <v/>
      </c>
      <c r="CF951" s="120" t="str">
        <f ca="1">IF(OR(Table2[[#This Row],[Housing Date2]]=TODAY(),Table2[[#This Row],[Housing Date2]]=TODAY()+1),Table2[[#This Row],[Housing Date2]],IF(Table2[[#This Row],[Body Assembly]],"Done",""))</f>
        <v/>
      </c>
      <c r="CG951" s="120" t="str">
        <f>_xlfn.IFNA(VLOOKUP(Table2[[#This Row],[Job-no]],Table4[],7,FALSE),"Done")</f>
        <v>Scheduled/Released</v>
      </c>
    </row>
    <row r="952" spans="1:85" x14ac:dyDescent="0.25">
      <c r="A952" s="39" t="str">
        <f>_xlfn.CONCAT(Table2[[#This Row],[Order]],"-",Table2[[#This Row],[Line]])</f>
        <v>75398-8</v>
      </c>
      <c r="B952" s="5">
        <v>43481</v>
      </c>
      <c r="C952" s="8">
        <v>75398</v>
      </c>
      <c r="D952" s="3" t="s">
        <v>3875</v>
      </c>
      <c r="E952" s="8">
        <v>8</v>
      </c>
      <c r="F952" s="8">
        <v>1</v>
      </c>
      <c r="G952" s="3" t="s">
        <v>42</v>
      </c>
      <c r="H952" s="8">
        <v>1</v>
      </c>
      <c r="I952" s="43" t="b">
        <v>0</v>
      </c>
      <c r="J952" s="43" t="b">
        <v>0</v>
      </c>
      <c r="K952" t="s">
        <v>114</v>
      </c>
      <c r="L952" s="43" t="b">
        <v>0</v>
      </c>
      <c r="M952" s="43" t="b">
        <v>0</v>
      </c>
      <c r="N952" s="43" t="b">
        <v>0</v>
      </c>
      <c r="O952" t="s">
        <v>114</v>
      </c>
      <c r="P952" t="s">
        <v>114</v>
      </c>
      <c r="Q952" t="s">
        <v>114</v>
      </c>
      <c r="R952" t="s">
        <v>114</v>
      </c>
      <c r="S952" t="s">
        <v>114</v>
      </c>
      <c r="T952" t="s">
        <v>114</v>
      </c>
      <c r="U952" t="s">
        <v>114</v>
      </c>
      <c r="V952" t="s">
        <v>114</v>
      </c>
      <c r="W952" s="5">
        <v>43476</v>
      </c>
      <c r="X952" s="3" t="s">
        <v>114</v>
      </c>
      <c r="Y952" s="3"/>
      <c r="Z952" s="3" t="s">
        <v>4496</v>
      </c>
      <c r="AA952" s="3" t="s">
        <v>114</v>
      </c>
      <c r="AB952" s="3" t="s">
        <v>74</v>
      </c>
      <c r="AC952" s="8">
        <v>4</v>
      </c>
      <c r="AD952" s="3" t="s">
        <v>5967</v>
      </c>
      <c r="AE952" s="4" t="s">
        <v>5968</v>
      </c>
      <c r="AF952" s="3"/>
      <c r="AG952" s="3" t="s">
        <v>114</v>
      </c>
      <c r="AH952" s="8">
        <v>2</v>
      </c>
      <c r="AI952" s="3" t="s">
        <v>180</v>
      </c>
      <c r="AJ952" t="s">
        <v>114</v>
      </c>
      <c r="AK952" t="s">
        <v>114</v>
      </c>
      <c r="AL952" s="43" t="b">
        <v>0</v>
      </c>
      <c r="AM952" s="3"/>
      <c r="AN952" s="3"/>
      <c r="AO952" s="43" t="b">
        <v>0</v>
      </c>
      <c r="AP952" s="3" t="b">
        <v>0</v>
      </c>
      <c r="AQ952" s="3">
        <f>VLOOKUP(Table2[[#This Row],[Job-no]],Table3[],26,FALSE)</f>
        <v>2610</v>
      </c>
      <c r="AR952" t="str">
        <f t="shared" si="174"/>
        <v>BBPRLED</v>
      </c>
      <c r="AS952" t="str">
        <f>VLOOKUP(AR952,Table1[],4,0)</f>
        <v>recessed</v>
      </c>
      <c r="AT952">
        <f>IF(BD952&gt;0,"Pattern",VLOOKUP(AR952,Table1[],5,0))</f>
        <v>0</v>
      </c>
      <c r="AU952" s="34">
        <f>IF(AT952="Pattern",WORKDAY(Table2[[#This Row],[Scheduled Ship Date]],-10),WORKDAY(Table2[[#This Row],[Scheduled Ship Date]],-4))</f>
        <v>43475</v>
      </c>
      <c r="AV952" s="39">
        <f>IF(Table2[[#This Row],[Extrusion cut double saw]]=TRUE,IF(O952="ToDo",IF(AT952="Pattern",Table2[[#This Row],[Total Sections]]*0.4,Table2[[#This Row],[Total Sections]]*0.12),0),IF(AT952="Pattern",Table2[[#This Row],[Total Sections]]*4,Table2[[#This Row],[Total Sections]]*1.2))</f>
        <v>2.4</v>
      </c>
      <c r="AW952" s="42">
        <f t="shared" ca="1" si="184"/>
        <v>43470</v>
      </c>
      <c r="AX952" s="42">
        <f>IF(AT952="Pattern",Table2[[#This Row],[Scheduled Ship Date]]-2,Table2[[#This Row],[Scheduled Ship Date]]-3)</f>
        <v>43478</v>
      </c>
      <c r="AY952" s="39">
        <f>IF(Table2[[#This Row],[Pattern]]="Pattern",Table2[[#This Row],[Total Sections]]*4.82,Table2[[#This Row],[Total Sections]]*0.5)</f>
        <v>1</v>
      </c>
      <c r="AZ952" s="42">
        <f t="shared" ca="1" si="185"/>
        <v>43470</v>
      </c>
      <c r="BA952" s="39">
        <f>((Table2[Total Sections]/Table2[Open Qty])-1)*Table2[Open Qty]*12.96</f>
        <v>12.96</v>
      </c>
      <c r="BB952" s="39"/>
      <c r="BC952" s="39" t="str">
        <f t="shared" si="175"/>
        <v>BBPRLED-1000-80-TW2750-RG3-21'</v>
      </c>
      <c r="BD952" s="39">
        <f t="shared" si="176"/>
        <v>0</v>
      </c>
      <c r="BE952" s="39" t="b">
        <f>_xlfn.IFNA(VLOOKUP(Table2[[#This Row],[Job-no]],Table4[],9,FALSE),TRUE)</f>
        <v>0</v>
      </c>
      <c r="BF952" s="39"/>
      <c r="BG952" s="39" t="b">
        <f>_xlfn.IFNA(VLOOKUP(Table2[[#This Row],[Job-no]],Table4[],14,FALSE),TRUE)</f>
        <v>0</v>
      </c>
      <c r="BH952" s="39" t="str">
        <f>_xlfn.IFNA(VLOOKUP(Table2[[#This Row],[Job-no]],Table4[],11,FALSE),"Done")</f>
        <v/>
      </c>
      <c r="BI952" s="39">
        <f>IF(Table2[[#This Row],[Pattern]]="Pattern",VLOOKUP(Table2[[#This Row],[Product Code]],'Routing data'!$A$2:$W$470,13,FALSE),VLOOKUP(Table2[[#This Row],[Product Code]],'Routing data'!$A$2:$W$470,3,FALSE))</f>
        <v>0</v>
      </c>
      <c r="BJ952" s="39">
        <f>IF(Table2[[#This Row],[Pattern]]="Pattern",VLOOKUP(Table2[[#This Row],[Product Code]],'Routing data'!$A$2:$W$470,14,FALSE),VLOOKUP(Table2[[#This Row],[Product Code]],'Routing data'!$A$2:$W$470,4,FALSE))</f>
        <v>3</v>
      </c>
      <c r="BK952" s="39">
        <f>VLOOKUP(Table2[[#This Row],[Product Code]],'Routing data'!A$4:W$524,16,FALSE)</f>
        <v>0</v>
      </c>
      <c r="BL952" s="42" t="str">
        <f>IF(Table2[[#This Row],[Milling Required]]=0,"x",IF(AT952="Pattern",B952-10,B952-4))</f>
        <v>x</v>
      </c>
      <c r="BM952" s="39"/>
      <c r="BN952" s="42">
        <f t="shared" si="177"/>
        <v>43478</v>
      </c>
      <c r="BO952" s="39" t="str">
        <f>IF(Table2[[#This Row],[Milling]]="x","x",Table2[[#This Row],[Total Sections]]*2)</f>
        <v>x</v>
      </c>
      <c r="BP952" s="39">
        <f>IF(Table2[[#This Row],[Punching]]="x","x",Table2[Total Sections]*2)</f>
        <v>4</v>
      </c>
      <c r="BQ952" s="39">
        <f>IF(Table2[[#This Row],[Pattern]]="Pattern",Table2[Total Sections]*3,Table2[Total Sections]*1.5)</f>
        <v>3</v>
      </c>
      <c r="BR952" s="42"/>
      <c r="BS952" s="39"/>
      <c r="BT952" s="39"/>
      <c r="BU952" s="39"/>
      <c r="BV952" s="39" t="str">
        <f>_xlfn.IFNA(VLOOKUP(Table2[[#This Row],[Job-no]],Table4[],16,FALSE),"Ready")</f>
        <v/>
      </c>
      <c r="BW952" s="39" t="str">
        <f>_xlfn.IFNA(VLOOKUP(Table2[[#This Row],[Job-no]],Table4[],21,FALSE),"Ready")</f>
        <v/>
      </c>
      <c r="BX952" s="39" t="b">
        <f>_xlfn.IFNA(VLOOKUP(Table2[[#This Row],[Job-no]],Table4[],10,FALSE),TRUE)</f>
        <v>0</v>
      </c>
      <c r="BY952" s="39" t="str">
        <f>_xlfn.IFNA(VLOOKUP(Table2[[#This Row],[Job-no]],Table4[],22,FALSE),"Ready")</f>
        <v/>
      </c>
      <c r="BZ952" s="120">
        <f t="shared" si="178"/>
        <v>43481</v>
      </c>
      <c r="CA952" s="120" t="str">
        <f ca="1">IF(OR(Table2[[#This Row],[Saw Date]]=TODAY(),Table2[[#This Row],[Saw Date]]=TODAY()+1), Table2[[#This Row],[Saw Date]],IF(Table2[[#This Row],[Extrusion cut double saw]],"Done",""))</f>
        <v/>
      </c>
      <c r="CB952" s="120" t="str">
        <f ca="1">IF(OR(Table2[[#This Row],[Lens Date]]=TODAY(),Table2[[#This Row],[Lens Date]]=TODAY()+1), Table2[[#This Row],[Lens Date]],IF(Table2[[#This Row],[MSLens]]="Done","Done",""))</f>
        <v/>
      </c>
      <c r="CC952" s="120" t="str">
        <f ca="1">IF(OR(Table2[[#This Row],[Milling Date]]=TODAY(),Table2[[#This Row],[Milling Date]]=TODAY()+1), Table2[[#This Row],[Milling Date]],IF(Table2[[#This Row],[CNC Holes]]="Ready","Done",""))</f>
        <v/>
      </c>
      <c r="CD952" s="120" t="str">
        <f ca="1">IF(OR(Table2[[#This Row],[Welding Date]]=TODAY(),Table2[[#This Row],[Welding Date]]=TODAY()+1), Table2[[#This Row],[Welding Date]],IF(Table2[[#This Row],[Welding Corners]]="Ready","Done",""))</f>
        <v/>
      </c>
      <c r="CE952" s="120" t="str">
        <f ca="1">IF(OR(Table2[[#This Row],[Puching Date]]=TODAY(),Table2[[#This Row],[Puching Date]]=TODAY()+1), Table2[[#This Row],[Puching Date]],IF(Table2[[#This Row],[Punch Holes]]="Ready","Done",""))</f>
        <v/>
      </c>
      <c r="CF952" s="120" t="str">
        <f ca="1">IF(OR(Table2[[#This Row],[Housing Date2]]=TODAY(),Table2[[#This Row],[Housing Date2]]=TODAY()+1),Table2[[#This Row],[Housing Date2]],IF(Table2[[#This Row],[Body Assembly]],"Done",""))</f>
        <v/>
      </c>
      <c r="CG952" s="120" t="str">
        <f>_xlfn.IFNA(VLOOKUP(Table2[[#This Row],[Job-no]],Table4[],7,FALSE),"Done")</f>
        <v>Scheduled/Released</v>
      </c>
    </row>
    <row r="953" spans="1:85" x14ac:dyDescent="0.25">
      <c r="A953" s="39" t="str">
        <f>_xlfn.CONCAT(Table2[[#This Row],[Order]],"-",Table2[[#This Row],[Line]])</f>
        <v>75398-9</v>
      </c>
      <c r="B953" s="5">
        <v>43481</v>
      </c>
      <c r="C953" s="8">
        <v>75398</v>
      </c>
      <c r="D953" s="3" t="s">
        <v>3876</v>
      </c>
      <c r="E953" s="8">
        <v>9</v>
      </c>
      <c r="F953" s="8">
        <v>1</v>
      </c>
      <c r="G953" s="3" t="s">
        <v>42</v>
      </c>
      <c r="H953" s="8">
        <v>3</v>
      </c>
      <c r="I953" s="43" t="b">
        <v>0</v>
      </c>
      <c r="J953" s="43" t="b">
        <v>0</v>
      </c>
      <c r="K953" t="s">
        <v>114</v>
      </c>
      <c r="L953" s="43" t="b">
        <v>0</v>
      </c>
      <c r="M953" s="43" t="b">
        <v>0</v>
      </c>
      <c r="N953" s="43" t="b">
        <v>0</v>
      </c>
      <c r="O953" t="s">
        <v>114</v>
      </c>
      <c r="P953" t="s">
        <v>114</v>
      </c>
      <c r="Q953" t="s">
        <v>114</v>
      </c>
      <c r="R953" t="s">
        <v>114</v>
      </c>
      <c r="S953" t="s">
        <v>114</v>
      </c>
      <c r="T953" t="s">
        <v>114</v>
      </c>
      <c r="U953" t="s">
        <v>114</v>
      </c>
      <c r="V953" t="s">
        <v>114</v>
      </c>
      <c r="W953" s="5">
        <v>43476</v>
      </c>
      <c r="X953" s="3" t="s">
        <v>114</v>
      </c>
      <c r="Y953" s="3"/>
      <c r="Z953" s="3" t="s">
        <v>4496</v>
      </c>
      <c r="AA953" s="3" t="s">
        <v>114</v>
      </c>
      <c r="AB953" s="3" t="s">
        <v>74</v>
      </c>
      <c r="AC953" s="8">
        <v>4</v>
      </c>
      <c r="AD953" s="3" t="s">
        <v>5967</v>
      </c>
      <c r="AE953" s="4" t="s">
        <v>5968</v>
      </c>
      <c r="AF953" s="3"/>
      <c r="AG953" s="3" t="s">
        <v>114</v>
      </c>
      <c r="AH953" s="8">
        <v>3</v>
      </c>
      <c r="AI953" s="3" t="s">
        <v>180</v>
      </c>
      <c r="AJ953" t="s">
        <v>114</v>
      </c>
      <c r="AK953" t="s">
        <v>114</v>
      </c>
      <c r="AL953" s="43" t="b">
        <v>0</v>
      </c>
      <c r="AM953" s="3"/>
      <c r="AN953" s="3"/>
      <c r="AO953" s="43" t="b">
        <v>0</v>
      </c>
      <c r="AP953" s="3" t="b">
        <v>0</v>
      </c>
      <c r="AQ953" s="3">
        <f>VLOOKUP(Table2[[#This Row],[Job-no]],Table3[],26,FALSE)</f>
        <v>2505</v>
      </c>
      <c r="AR953" t="str">
        <f t="shared" si="174"/>
        <v>BBPRLED</v>
      </c>
      <c r="AS953" t="str">
        <f>VLOOKUP(AR953,Table1[],4,0)</f>
        <v>recessed</v>
      </c>
      <c r="AT953">
        <f>IF(BD953&gt;0,"Pattern",VLOOKUP(AR953,Table1[],5,0))</f>
        <v>0</v>
      </c>
      <c r="AU953" s="34">
        <f>IF(AT953="Pattern",WORKDAY(Table2[[#This Row],[Scheduled Ship Date]],-10),WORKDAY(Table2[[#This Row],[Scheduled Ship Date]],-4))</f>
        <v>43475</v>
      </c>
      <c r="AV953" s="39">
        <f>IF(Table2[[#This Row],[Extrusion cut double saw]]=TRUE,IF(O953="ToDo",IF(AT953="Pattern",Table2[[#This Row],[Total Sections]]*0.4,Table2[[#This Row],[Total Sections]]*0.12),0),IF(AT953="Pattern",Table2[[#This Row],[Total Sections]]*4,Table2[[#This Row],[Total Sections]]*1.2))</f>
        <v>3.5999999999999996</v>
      </c>
      <c r="AW953" s="42">
        <f t="shared" ca="1" si="184"/>
        <v>43470</v>
      </c>
      <c r="AX953" s="42">
        <f>IF(AT953="Pattern",Table2[[#This Row],[Scheduled Ship Date]]-2,Table2[[#This Row],[Scheduled Ship Date]]-3)</f>
        <v>43478</v>
      </c>
      <c r="AY953" s="39">
        <f>IF(Table2[[#This Row],[Pattern]]="Pattern",Table2[[#This Row],[Total Sections]]*4.82,Table2[[#This Row],[Total Sections]]*0.5)</f>
        <v>1.5</v>
      </c>
      <c r="AZ953" s="42">
        <f t="shared" ca="1" si="185"/>
        <v>43470</v>
      </c>
      <c r="BA953" s="39">
        <f>((Table2[Total Sections]/Table2[Open Qty])-1)*Table2[Open Qty]*12.96</f>
        <v>0</v>
      </c>
      <c r="BB953" s="39"/>
      <c r="BC953" s="39" t="str">
        <f t="shared" si="175"/>
        <v xml:space="preserve">BBPRLED-1000-80-TW2750-RG3-6' </v>
      </c>
      <c r="BD953" s="39">
        <f t="shared" si="176"/>
        <v>0</v>
      </c>
      <c r="BE953" s="39" t="b">
        <f>_xlfn.IFNA(VLOOKUP(Table2[[#This Row],[Job-no]],Table4[],9,FALSE),TRUE)</f>
        <v>0</v>
      </c>
      <c r="BF953" s="39"/>
      <c r="BG953" s="39" t="b">
        <f>_xlfn.IFNA(VLOOKUP(Table2[[#This Row],[Job-no]],Table4[],14,FALSE),TRUE)</f>
        <v>0</v>
      </c>
      <c r="BH953" s="39" t="str">
        <f>_xlfn.IFNA(VLOOKUP(Table2[[#This Row],[Job-no]],Table4[],11,FALSE),"Done")</f>
        <v/>
      </c>
      <c r="BI953" s="39">
        <f>IF(Table2[[#This Row],[Pattern]]="Pattern",VLOOKUP(Table2[[#This Row],[Product Code]],'Routing data'!$A$2:$W$470,13,FALSE),VLOOKUP(Table2[[#This Row],[Product Code]],'Routing data'!$A$2:$W$470,3,FALSE))</f>
        <v>0</v>
      </c>
      <c r="BJ953" s="39">
        <f>IF(Table2[[#This Row],[Pattern]]="Pattern",VLOOKUP(Table2[[#This Row],[Product Code]],'Routing data'!$A$2:$W$470,14,FALSE),VLOOKUP(Table2[[#This Row],[Product Code]],'Routing data'!$A$2:$W$470,4,FALSE))</f>
        <v>3</v>
      </c>
      <c r="BK953" s="39">
        <f>VLOOKUP(Table2[[#This Row],[Product Code]],'Routing data'!A$4:W$524,16,FALSE)</f>
        <v>0</v>
      </c>
      <c r="BL953" s="42" t="str">
        <f>IF(Table2[[#This Row],[Milling Required]]=0,"x",IF(AT953="Pattern",B953-10,B953-4))</f>
        <v>x</v>
      </c>
      <c r="BM953" s="39"/>
      <c r="BN953" s="42">
        <f t="shared" si="177"/>
        <v>43478</v>
      </c>
      <c r="BO953" s="39" t="str">
        <f>IF(Table2[[#This Row],[Milling]]="x","x",Table2[[#This Row],[Total Sections]]*2)</f>
        <v>x</v>
      </c>
      <c r="BP953" s="39">
        <f>IF(Table2[[#This Row],[Punching]]="x","x",Table2[Total Sections]*2)</f>
        <v>6</v>
      </c>
      <c r="BQ953" s="39">
        <f>IF(Table2[[#This Row],[Pattern]]="Pattern",Table2[Total Sections]*3,Table2[Total Sections]*1.5)</f>
        <v>4.5</v>
      </c>
      <c r="BR953" s="42"/>
      <c r="BS953" s="39"/>
      <c r="BT953" s="39"/>
      <c r="BU953" s="39"/>
      <c r="BV953" s="39" t="str">
        <f>_xlfn.IFNA(VLOOKUP(Table2[[#This Row],[Job-no]],Table4[],16,FALSE),"Ready")</f>
        <v/>
      </c>
      <c r="BW953" s="39" t="str">
        <f>_xlfn.IFNA(VLOOKUP(Table2[[#This Row],[Job-no]],Table4[],21,FALSE),"Ready")</f>
        <v/>
      </c>
      <c r="BX953" s="39" t="b">
        <f>_xlfn.IFNA(VLOOKUP(Table2[[#This Row],[Job-no]],Table4[],10,FALSE),TRUE)</f>
        <v>0</v>
      </c>
      <c r="BY953" s="39" t="str">
        <f>_xlfn.IFNA(VLOOKUP(Table2[[#This Row],[Job-no]],Table4[],22,FALSE),"Ready")</f>
        <v/>
      </c>
      <c r="BZ953" s="120">
        <f t="shared" si="178"/>
        <v>43481</v>
      </c>
      <c r="CA953" s="120" t="str">
        <f ca="1">IF(OR(Table2[[#This Row],[Saw Date]]=TODAY(),Table2[[#This Row],[Saw Date]]=TODAY()+1), Table2[[#This Row],[Saw Date]],IF(Table2[[#This Row],[Extrusion cut double saw]],"Done",""))</f>
        <v/>
      </c>
      <c r="CB953" s="120" t="str">
        <f ca="1">IF(OR(Table2[[#This Row],[Lens Date]]=TODAY(),Table2[[#This Row],[Lens Date]]=TODAY()+1), Table2[[#This Row],[Lens Date]],IF(Table2[[#This Row],[MSLens]]="Done","Done",""))</f>
        <v/>
      </c>
      <c r="CC953" s="120" t="str">
        <f ca="1">IF(OR(Table2[[#This Row],[Milling Date]]=TODAY(),Table2[[#This Row],[Milling Date]]=TODAY()+1), Table2[[#This Row],[Milling Date]],IF(Table2[[#This Row],[CNC Holes]]="Ready","Done",""))</f>
        <v/>
      </c>
      <c r="CD953" s="120" t="str">
        <f ca="1">IF(OR(Table2[[#This Row],[Welding Date]]=TODAY(),Table2[[#This Row],[Welding Date]]=TODAY()+1), Table2[[#This Row],[Welding Date]],IF(Table2[[#This Row],[Welding Corners]]="Ready","Done",""))</f>
        <v/>
      </c>
      <c r="CE953" s="120" t="str">
        <f ca="1">IF(OR(Table2[[#This Row],[Puching Date]]=TODAY(),Table2[[#This Row],[Puching Date]]=TODAY()+1), Table2[[#This Row],[Puching Date]],IF(Table2[[#This Row],[Punch Holes]]="Ready","Done",""))</f>
        <v/>
      </c>
      <c r="CF953" s="120" t="str">
        <f ca="1">IF(OR(Table2[[#This Row],[Housing Date2]]=TODAY(),Table2[[#This Row],[Housing Date2]]=TODAY()+1),Table2[[#This Row],[Housing Date2]],IF(Table2[[#This Row],[Body Assembly]],"Done",""))</f>
        <v/>
      </c>
      <c r="CG953" s="120" t="str">
        <f>_xlfn.IFNA(VLOOKUP(Table2[[#This Row],[Job-no]],Table4[],7,FALSE),"Done")</f>
        <v>Scheduled/Released</v>
      </c>
    </row>
    <row r="954" spans="1:85" x14ac:dyDescent="0.25">
      <c r="A954" t="str">
        <f>_xlfn.CONCAT(Table2[[#This Row],[Order]],"-",Table2[[#This Row],[Line]])</f>
        <v>75692-11</v>
      </c>
      <c r="B954" s="5">
        <v>43481</v>
      </c>
      <c r="C954" s="8">
        <v>75692</v>
      </c>
      <c r="D954" s="3" t="s">
        <v>2182</v>
      </c>
      <c r="E954" s="8">
        <v>11</v>
      </c>
      <c r="F954" s="8">
        <v>1</v>
      </c>
      <c r="G954" s="3" t="s">
        <v>42</v>
      </c>
      <c r="H954" s="8">
        <v>1</v>
      </c>
      <c r="I954" s="43" t="b">
        <v>0</v>
      </c>
      <c r="J954" s="43" t="b">
        <v>0</v>
      </c>
      <c r="K954" t="s">
        <v>114</v>
      </c>
      <c r="L954" s="43" t="b">
        <v>0</v>
      </c>
      <c r="M954" s="43" t="b">
        <v>0</v>
      </c>
      <c r="N954" s="43" t="b">
        <v>0</v>
      </c>
      <c r="O954" t="s">
        <v>114</v>
      </c>
      <c r="P954" t="s">
        <v>114</v>
      </c>
      <c r="Q954" t="s">
        <v>114</v>
      </c>
      <c r="R954" t="s">
        <v>114</v>
      </c>
      <c r="S954" t="s">
        <v>114</v>
      </c>
      <c r="T954" t="s">
        <v>114</v>
      </c>
      <c r="U954" t="s">
        <v>114</v>
      </c>
      <c r="V954" t="s">
        <v>114</v>
      </c>
      <c r="W954" s="5">
        <v>43476</v>
      </c>
      <c r="X954" s="3" t="s">
        <v>114</v>
      </c>
      <c r="Y954" s="3"/>
      <c r="Z954" s="3" t="s">
        <v>4862</v>
      </c>
      <c r="AA954" s="3" t="s">
        <v>114</v>
      </c>
      <c r="AB954" s="3" t="s">
        <v>74</v>
      </c>
      <c r="AC954" s="8">
        <v>1</v>
      </c>
      <c r="AD954" s="3" t="s">
        <v>5967</v>
      </c>
      <c r="AE954" s="4" t="s">
        <v>5968</v>
      </c>
      <c r="AF954" s="3"/>
      <c r="AG954" s="3" t="s">
        <v>114</v>
      </c>
      <c r="AH954" s="8">
        <v>5</v>
      </c>
      <c r="AI954" s="3" t="s">
        <v>74</v>
      </c>
      <c r="AJ954" t="s">
        <v>114</v>
      </c>
      <c r="AK954" t="s">
        <v>114</v>
      </c>
      <c r="AL954" s="43" t="b">
        <v>0</v>
      </c>
      <c r="AM954" s="3"/>
      <c r="AN954" s="3"/>
      <c r="AO954" s="43" t="b">
        <v>0</v>
      </c>
      <c r="AP954" s="3" t="b">
        <v>0</v>
      </c>
      <c r="AQ954" s="3">
        <f>VLOOKUP(Table2[[#This Row],[Job-no]],Table3[],26,FALSE)</f>
        <v>3010</v>
      </c>
      <c r="AR954" t="str">
        <f t="shared" si="174"/>
        <v>BMPRLED</v>
      </c>
      <c r="AS954" t="str">
        <f>VLOOKUP(AR954,Table1[],4,0)</f>
        <v>recessed</v>
      </c>
      <c r="AT954">
        <f>IF(BD954&gt;0,"Pattern",VLOOKUP(AR954,Table1[],5,0))</f>
        <v>0</v>
      </c>
      <c r="AU954" s="34">
        <f>IF(AT954="Pattern",WORKDAY(Table2[[#This Row],[Scheduled Ship Date]],-10),WORKDAY(Table2[[#This Row],[Scheduled Ship Date]],-4))</f>
        <v>43475</v>
      </c>
      <c r="AV954">
        <f>IF(Table2[[#This Row],[Extrusion cut double saw]]=TRUE,IF(O954="ToDo",IF(AT954="Pattern",Table2[[#This Row],[Total Sections]]*0.4,Table2[[#This Row],[Total Sections]]*0.12),0),IF(AT954="Pattern",Table2[[#This Row],[Total Sections]]*4,Table2[[#This Row],[Total Sections]]*1.2))</f>
        <v>6</v>
      </c>
      <c r="AW954" s="42">
        <f t="shared" ca="1" si="184"/>
        <v>43470</v>
      </c>
      <c r="AX954" s="42">
        <f>IF(AT954="Pattern",Table2[[#This Row],[Scheduled Ship Date]]-2,Table2[[#This Row],[Scheduled Ship Date]]-3)</f>
        <v>43478</v>
      </c>
      <c r="AY954">
        <f>IF(Table2[[#This Row],[Pattern]]="Pattern",Table2[[#This Row],[Total Sections]]*4.82,Table2[[#This Row],[Total Sections]]*0.5)</f>
        <v>2.5</v>
      </c>
      <c r="AZ954" s="42">
        <f t="shared" ca="1" si="185"/>
        <v>43470</v>
      </c>
      <c r="BA954" s="39">
        <f>((Table2[Total Sections]/Table2[Open Qty])-1)*Table2[Open Qty]*12.96</f>
        <v>51.84</v>
      </c>
      <c r="BB954" s="39"/>
      <c r="BC954" s="39" t="str">
        <f t="shared" si="175"/>
        <v>BMPRLED-OPRO(158°)-750-80-35-R</v>
      </c>
      <c r="BD954" s="39">
        <f t="shared" si="176"/>
        <v>0</v>
      </c>
      <c r="BE954" s="39" t="b">
        <f>_xlfn.IFNA(VLOOKUP(Table2[[#This Row],[Job-no]],Table4[],9,FALSE),TRUE)</f>
        <v>0</v>
      </c>
      <c r="BF954" t="str">
        <f>VLOOKUP(AR954,Table1[],3,0)</f>
        <v>B3led</v>
      </c>
      <c r="BG954" s="39" t="b">
        <f>_xlfn.IFNA(VLOOKUP(Table2[[#This Row],[Job-no]],Table4[],14,FALSE),TRUE)</f>
        <v>0</v>
      </c>
      <c r="BH954" s="39" t="str">
        <f>_xlfn.IFNA(VLOOKUP(Table2[[#This Row],[Job-no]],Table4[],11,FALSE),"Done")</f>
        <v/>
      </c>
      <c r="BI954" s="39">
        <f>IF(Table2[[#This Row],[Pattern]]="Pattern",VLOOKUP(Table2[[#This Row],[Product Code]],'Routing data'!$A$2:$W$470,13,FALSE),VLOOKUP(Table2[[#This Row],[Product Code]],'Routing data'!$A$2:$W$470,3,FALSE))</f>
        <v>0</v>
      </c>
      <c r="BJ954" s="39">
        <f>IF(Table2[[#This Row],[Pattern]]="Pattern",VLOOKUP(Table2[[#This Row],[Product Code]],'Routing data'!$A$2:$W$470,14,FALSE),VLOOKUP(Table2[[#This Row],[Product Code]],'Routing data'!$A$2:$W$470,4,FALSE))</f>
        <v>3</v>
      </c>
      <c r="BK954" s="39">
        <f>VLOOKUP(Table2[[#This Row],[Product Code]],'Routing data'!A$4:W$524,16,FALSE)</f>
        <v>0</v>
      </c>
      <c r="BL954" s="42" t="str">
        <f>IF(Table2[[#This Row],[Milling Required]]=0,"x",IF(AT954="Pattern",B954-10,B954-4))</f>
        <v>x</v>
      </c>
      <c r="BM954" s="42">
        <f>IF(Table2[[#This Row],[Punching Required]]=0,"x",IF(AT954="Pattern",B954-8,B954-2))</f>
        <v>43479</v>
      </c>
      <c r="BN954" s="42">
        <f t="shared" si="177"/>
        <v>43478</v>
      </c>
      <c r="BO954" s="39" t="str">
        <f>IF(Table2[[#This Row],[Milling]]="x","x",Table2[[#This Row],[Total Sections]]*2)</f>
        <v>x</v>
      </c>
      <c r="BP954" s="39">
        <f>IF(Table2[[#This Row],[Punching]]="x","x",Table2[Total Sections]*2)</f>
        <v>10</v>
      </c>
      <c r="BQ954" s="39">
        <f>IF(Table2[[#This Row],[Pattern]]="Pattern",Table2[Total Sections]*3,Table2[Total Sections]*1.5)</f>
        <v>7.5</v>
      </c>
      <c r="BR954" s="42"/>
      <c r="BS954" s="42"/>
      <c r="BT954" s="42"/>
      <c r="BU954" s="39"/>
      <c r="BV954" s="39" t="str">
        <f>_xlfn.IFNA(VLOOKUP(Table2[[#This Row],[Job-no]],Table4[],16,FALSE),"Ready")</f>
        <v/>
      </c>
      <c r="BW954" s="39" t="str">
        <f>_xlfn.IFNA(VLOOKUP(Table2[[#This Row],[Job-no]],Table4[],21,FALSE),"Ready")</f>
        <v/>
      </c>
      <c r="BX954" s="39" t="b">
        <f>_xlfn.IFNA(VLOOKUP(Table2[[#This Row],[Job-no]],Table4[],10,FALSE),TRUE)</f>
        <v>0</v>
      </c>
      <c r="BY954" s="39" t="str">
        <f>_xlfn.IFNA(VLOOKUP(Table2[[#This Row],[Job-no]],Table4[],22,FALSE),"Ready")</f>
        <v/>
      </c>
      <c r="BZ954" s="120">
        <f t="shared" si="178"/>
        <v>43481</v>
      </c>
      <c r="CA954" s="120" t="str">
        <f ca="1">IF(OR(Table2[[#This Row],[Saw Date]]=TODAY(),Table2[[#This Row],[Saw Date]]=TODAY()+1), Table2[[#This Row],[Saw Date]],IF(Table2[[#This Row],[Extrusion cut double saw]],"Done",""))</f>
        <v/>
      </c>
      <c r="CB954" s="120" t="str">
        <f ca="1">IF(OR(Table2[[#This Row],[Lens Date]]=TODAY(),Table2[[#This Row],[Lens Date]]=TODAY()+1), Table2[[#This Row],[Lens Date]],IF(Table2[[#This Row],[MSLens]]="Done","Done",""))</f>
        <v/>
      </c>
      <c r="CC954" s="120" t="str">
        <f ca="1">IF(OR(Table2[[#This Row],[Milling Date]]=TODAY(),Table2[[#This Row],[Milling Date]]=TODAY()+1), Table2[[#This Row],[Milling Date]],IF(Table2[[#This Row],[CNC Holes]]="Ready","Done",""))</f>
        <v/>
      </c>
      <c r="CD954" s="120" t="str">
        <f ca="1">IF(OR(Table2[[#This Row],[Welding Date]]=TODAY(),Table2[[#This Row],[Welding Date]]=TODAY()+1), Table2[[#This Row],[Welding Date]],IF(Table2[[#This Row],[Welding Corners]]="Ready","Done",""))</f>
        <v/>
      </c>
      <c r="CE954" s="120" t="str">
        <f ca="1">IF(OR(Table2[[#This Row],[Puching Date]]=TODAY(),Table2[[#This Row],[Puching Date]]=TODAY()+1), Table2[[#This Row],[Puching Date]],IF(Table2[[#This Row],[Punch Holes]]="Ready","Done",""))</f>
        <v/>
      </c>
      <c r="CF954" s="120" t="str">
        <f ca="1">IF(OR(Table2[[#This Row],[Housing Date2]]=TODAY(),Table2[[#This Row],[Housing Date2]]=TODAY()+1),Table2[[#This Row],[Housing Date2]],IF(Table2[[#This Row],[Body Assembly]],"Done",""))</f>
        <v/>
      </c>
      <c r="CG954" s="120" t="str">
        <f>_xlfn.IFNA(VLOOKUP(Table2[[#This Row],[Job-no]],Table4[],7,FALSE),"Done")</f>
        <v>Scheduled/Released</v>
      </c>
    </row>
    <row r="955" spans="1:85" x14ac:dyDescent="0.25">
      <c r="A955" t="str">
        <f>_xlfn.CONCAT(Table2[[#This Row],[Order]],"-",Table2[[#This Row],[Line]])</f>
        <v>75692-13</v>
      </c>
      <c r="B955" s="5">
        <v>43481</v>
      </c>
      <c r="C955" s="8">
        <v>75692</v>
      </c>
      <c r="D955" s="3" t="s">
        <v>2184</v>
      </c>
      <c r="E955" s="8">
        <v>13</v>
      </c>
      <c r="F955" s="8">
        <v>1</v>
      </c>
      <c r="G955" s="3" t="s">
        <v>42</v>
      </c>
      <c r="H955" s="8">
        <v>1</v>
      </c>
      <c r="I955" s="43" t="b">
        <v>0</v>
      </c>
      <c r="J955" s="43" t="b">
        <v>0</v>
      </c>
      <c r="K955" t="s">
        <v>114</v>
      </c>
      <c r="L955" s="43" t="b">
        <v>0</v>
      </c>
      <c r="M955" s="43" t="b">
        <v>0</v>
      </c>
      <c r="N955" s="43" t="b">
        <v>0</v>
      </c>
      <c r="O955" t="s">
        <v>114</v>
      </c>
      <c r="P955" t="s">
        <v>114</v>
      </c>
      <c r="Q955" t="s">
        <v>114</v>
      </c>
      <c r="R955" t="s">
        <v>114</v>
      </c>
      <c r="S955" t="s">
        <v>114</v>
      </c>
      <c r="T955" t="s">
        <v>114</v>
      </c>
      <c r="U955" t="s">
        <v>114</v>
      </c>
      <c r="V955" t="s">
        <v>114</v>
      </c>
      <c r="W955" s="5">
        <v>43476</v>
      </c>
      <c r="X955" s="3" t="s">
        <v>114</v>
      </c>
      <c r="Y955" s="3"/>
      <c r="Z955" s="3" t="s">
        <v>4863</v>
      </c>
      <c r="AA955" s="3" t="s">
        <v>114</v>
      </c>
      <c r="AB955" s="3" t="s">
        <v>74</v>
      </c>
      <c r="AC955" s="8">
        <v>1</v>
      </c>
      <c r="AD955" s="3" t="s">
        <v>5967</v>
      </c>
      <c r="AE955" s="4" t="s">
        <v>5968</v>
      </c>
      <c r="AF955" s="3"/>
      <c r="AG955" s="3" t="s">
        <v>114</v>
      </c>
      <c r="AH955" s="8">
        <v>4</v>
      </c>
      <c r="AI955" s="3" t="s">
        <v>74</v>
      </c>
      <c r="AJ955" t="s">
        <v>114</v>
      </c>
      <c r="AK955" t="s">
        <v>114</v>
      </c>
      <c r="AL955" s="43" t="b">
        <v>0</v>
      </c>
      <c r="AM955" s="3"/>
      <c r="AN955" s="3"/>
      <c r="AO955" s="43" t="b">
        <v>0</v>
      </c>
      <c r="AP955" s="3" t="b">
        <v>0</v>
      </c>
      <c r="AQ955" s="3">
        <f>VLOOKUP(Table2[[#This Row],[Job-no]],Table3[],26,FALSE)</f>
        <v>2150</v>
      </c>
      <c r="AR955" t="str">
        <f t="shared" si="174"/>
        <v>BMPRLED</v>
      </c>
      <c r="AS955" t="str">
        <f>VLOOKUP(AR955,Table1[],4,0)</f>
        <v>recessed</v>
      </c>
      <c r="AT955">
        <f>IF(BD955&gt;0,"Pattern",VLOOKUP(AR955,Table1[],5,0))</f>
        <v>0</v>
      </c>
      <c r="AU955" s="34">
        <f>IF(AT955="Pattern",WORKDAY(Table2[[#This Row],[Scheduled Ship Date]],-10),WORKDAY(Table2[[#This Row],[Scheduled Ship Date]],-4))</f>
        <v>43475</v>
      </c>
      <c r="AV955">
        <f>IF(Table2[[#This Row],[Extrusion cut double saw]]=TRUE,IF(O955="ToDo",IF(AT955="Pattern",Table2[[#This Row],[Total Sections]]*0.4,Table2[[#This Row],[Total Sections]]*0.12),0),IF(AT955="Pattern",Table2[[#This Row],[Total Sections]]*4,Table2[[#This Row],[Total Sections]]*1.2))</f>
        <v>4.8</v>
      </c>
      <c r="AW955" s="42">
        <f t="shared" ca="1" si="184"/>
        <v>43470</v>
      </c>
      <c r="AX955" s="42">
        <f>IF(AT955="Pattern",Table2[[#This Row],[Scheduled Ship Date]]-2,Table2[[#This Row],[Scheduled Ship Date]]-3)</f>
        <v>43478</v>
      </c>
      <c r="AY955">
        <f>IF(Table2[[#This Row],[Pattern]]="Pattern",Table2[[#This Row],[Total Sections]]*4.82,Table2[[#This Row],[Total Sections]]*0.5)</f>
        <v>2</v>
      </c>
      <c r="AZ955" s="42">
        <f t="shared" ca="1" si="185"/>
        <v>43470</v>
      </c>
      <c r="BA955" s="39">
        <f>((Table2[Total Sections]/Table2[Open Qty])-1)*Table2[Open Qty]*12.96</f>
        <v>38.880000000000003</v>
      </c>
      <c r="BB955" s="39"/>
      <c r="BC955" s="39" t="str">
        <f t="shared" si="175"/>
        <v>BMPRLED-OPRO(265°)-750-80-35-RG3-29'7 1/16"-W-UNV-DP-1-TG9-TS(2)</v>
      </c>
      <c r="BD955" s="39">
        <f t="shared" si="176"/>
        <v>0</v>
      </c>
      <c r="BE955" s="39" t="b">
        <f>_xlfn.IFNA(VLOOKUP(Table2[[#This Row],[Job-no]],Table4[],9,FALSE),TRUE)</f>
        <v>0</v>
      </c>
      <c r="BF955" t="str">
        <f>VLOOKUP(AR955,Table1[],3,0)</f>
        <v>B3led</v>
      </c>
      <c r="BG955" s="39" t="b">
        <f>_xlfn.IFNA(VLOOKUP(Table2[[#This Row],[Job-no]],Table4[],14,FALSE),TRUE)</f>
        <v>0</v>
      </c>
      <c r="BH955" s="39" t="str">
        <f>_xlfn.IFNA(VLOOKUP(Table2[[#This Row],[Job-no]],Table4[],11,FALSE),"Done")</f>
        <v/>
      </c>
      <c r="BI955" s="39">
        <f>IF(Table2[[#This Row],[Pattern]]="Pattern",VLOOKUP(Table2[[#This Row],[Product Code]],'Routing data'!$A$2:$W$470,13,FALSE),VLOOKUP(Table2[[#This Row],[Product Code]],'Routing data'!$A$2:$W$470,3,FALSE))</f>
        <v>0</v>
      </c>
      <c r="BJ955" s="39">
        <f>IF(Table2[[#This Row],[Pattern]]="Pattern",VLOOKUP(Table2[[#This Row],[Product Code]],'Routing data'!$A$2:$W$470,14,FALSE),VLOOKUP(Table2[[#This Row],[Product Code]],'Routing data'!$A$2:$W$470,4,FALSE))</f>
        <v>3</v>
      </c>
      <c r="BK955" s="39">
        <f>VLOOKUP(Table2[[#This Row],[Product Code]],'Routing data'!A$4:W$524,16,FALSE)</f>
        <v>0</v>
      </c>
      <c r="BL955" s="42" t="str">
        <f>IF(Table2[[#This Row],[Milling Required]]=0,"x",IF(AT955="Pattern",B955-10,B955-4))</f>
        <v>x</v>
      </c>
      <c r="BM955" s="42">
        <f>IF(Table2[[#This Row],[Punching Required]]=0,"x",IF(AT955="Pattern",B955-8,B955-2))</f>
        <v>43479</v>
      </c>
      <c r="BN955" s="42">
        <f t="shared" si="177"/>
        <v>43478</v>
      </c>
      <c r="BO955" s="39" t="str">
        <f>IF(Table2[[#This Row],[Milling]]="x","x",Table2[[#This Row],[Total Sections]]*2)</f>
        <v>x</v>
      </c>
      <c r="BP955" s="39">
        <f>IF(Table2[[#This Row],[Punching]]="x","x",Table2[Total Sections]*2)</f>
        <v>8</v>
      </c>
      <c r="BQ955" s="39">
        <f>IF(Table2[[#This Row],[Pattern]]="Pattern",Table2[Total Sections]*3,Table2[Total Sections]*1.5)</f>
        <v>6</v>
      </c>
      <c r="BR955" s="42"/>
      <c r="BS955" s="39"/>
      <c r="BT955" s="39"/>
      <c r="BU955" s="39"/>
      <c r="BV955" s="39" t="str">
        <f>_xlfn.IFNA(VLOOKUP(Table2[[#This Row],[Job-no]],Table4[],16,FALSE),"Ready")</f>
        <v/>
      </c>
      <c r="BW955" s="39" t="str">
        <f>_xlfn.IFNA(VLOOKUP(Table2[[#This Row],[Job-no]],Table4[],21,FALSE),"Ready")</f>
        <v/>
      </c>
      <c r="BX955" s="39" t="b">
        <f>_xlfn.IFNA(VLOOKUP(Table2[[#This Row],[Job-no]],Table4[],10,FALSE),TRUE)</f>
        <v>0</v>
      </c>
      <c r="BY955" s="39" t="str">
        <f>_xlfn.IFNA(VLOOKUP(Table2[[#This Row],[Job-no]],Table4[],22,FALSE),"Ready")</f>
        <v/>
      </c>
      <c r="BZ955" s="120">
        <f t="shared" si="178"/>
        <v>43481</v>
      </c>
      <c r="CA955" s="120" t="str">
        <f ca="1">IF(OR(Table2[[#This Row],[Saw Date]]=TODAY(),Table2[[#This Row],[Saw Date]]=TODAY()+1), Table2[[#This Row],[Saw Date]],IF(Table2[[#This Row],[Extrusion cut double saw]],"Done",""))</f>
        <v/>
      </c>
      <c r="CB955" s="120" t="str">
        <f ca="1">IF(OR(Table2[[#This Row],[Lens Date]]=TODAY(),Table2[[#This Row],[Lens Date]]=TODAY()+1), Table2[[#This Row],[Lens Date]],IF(Table2[[#This Row],[MSLens]]="Done","Done",""))</f>
        <v/>
      </c>
      <c r="CC955" s="120" t="str">
        <f ca="1">IF(OR(Table2[[#This Row],[Milling Date]]=TODAY(),Table2[[#This Row],[Milling Date]]=TODAY()+1), Table2[[#This Row],[Milling Date]],IF(Table2[[#This Row],[CNC Holes]]="Ready","Done",""))</f>
        <v/>
      </c>
      <c r="CD955" s="120" t="str">
        <f ca="1">IF(OR(Table2[[#This Row],[Welding Date]]=TODAY(),Table2[[#This Row],[Welding Date]]=TODAY()+1), Table2[[#This Row],[Welding Date]],IF(Table2[[#This Row],[Welding Corners]]="Ready","Done",""))</f>
        <v/>
      </c>
      <c r="CE955" s="120" t="str">
        <f ca="1">IF(OR(Table2[[#This Row],[Puching Date]]=TODAY(),Table2[[#This Row],[Puching Date]]=TODAY()+1), Table2[[#This Row],[Puching Date]],IF(Table2[[#This Row],[Punch Holes]]="Ready","Done",""))</f>
        <v/>
      </c>
      <c r="CF955" s="120" t="str">
        <f ca="1">IF(OR(Table2[[#This Row],[Housing Date2]]=TODAY(),Table2[[#This Row],[Housing Date2]]=TODAY()+1),Table2[[#This Row],[Housing Date2]],IF(Table2[[#This Row],[Body Assembly]],"Done",""))</f>
        <v/>
      </c>
      <c r="CG955" s="120" t="str">
        <f>_xlfn.IFNA(VLOOKUP(Table2[[#This Row],[Job-no]],Table4[],7,FALSE),"Done")</f>
        <v>Scheduled/Released</v>
      </c>
    </row>
    <row r="956" spans="1:85" x14ac:dyDescent="0.25">
      <c r="A956" t="str">
        <f>_xlfn.CONCAT(Table2[[#This Row],[Order]],"-",Table2[[#This Row],[Line]])</f>
        <v>75887-3</v>
      </c>
      <c r="B956" s="5">
        <v>43481</v>
      </c>
      <c r="C956" s="8">
        <v>75887</v>
      </c>
      <c r="D956" s="3" t="s">
        <v>1859</v>
      </c>
      <c r="E956" s="8">
        <v>3</v>
      </c>
      <c r="F956" s="8">
        <v>1</v>
      </c>
      <c r="G956" s="3" t="s">
        <v>42</v>
      </c>
      <c r="H956" s="8">
        <v>9</v>
      </c>
      <c r="I956" s="43" t="b">
        <v>0</v>
      </c>
      <c r="J956" s="43" t="b">
        <v>0</v>
      </c>
      <c r="K956" t="s">
        <v>114</v>
      </c>
      <c r="L956" s="43" t="b">
        <v>0</v>
      </c>
      <c r="M956" s="43" t="b">
        <v>0</v>
      </c>
      <c r="N956" s="43" t="b">
        <v>0</v>
      </c>
      <c r="O956" t="s">
        <v>114</v>
      </c>
      <c r="P956" t="s">
        <v>114</v>
      </c>
      <c r="Q956" t="s">
        <v>114</v>
      </c>
      <c r="R956" t="s">
        <v>114</v>
      </c>
      <c r="S956" t="s">
        <v>114</v>
      </c>
      <c r="T956" t="s">
        <v>114</v>
      </c>
      <c r="U956" t="s">
        <v>114</v>
      </c>
      <c r="V956" t="s">
        <v>114</v>
      </c>
      <c r="W956" s="5">
        <v>43476</v>
      </c>
      <c r="X956" s="3" t="s">
        <v>114</v>
      </c>
      <c r="Y956" s="3"/>
      <c r="Z956" s="3" t="s">
        <v>133</v>
      </c>
      <c r="AA956" s="3" t="s">
        <v>114</v>
      </c>
      <c r="AB956" s="3" t="s">
        <v>74</v>
      </c>
      <c r="AC956" s="8">
        <v>7</v>
      </c>
      <c r="AD956" s="3" t="s">
        <v>5967</v>
      </c>
      <c r="AE956" s="4" t="s">
        <v>5968</v>
      </c>
      <c r="AF956" s="3"/>
      <c r="AG956" s="3" t="s">
        <v>114</v>
      </c>
      <c r="AH956" s="8">
        <v>18</v>
      </c>
      <c r="AI956" s="3" t="s">
        <v>74</v>
      </c>
      <c r="AJ956" t="s">
        <v>114</v>
      </c>
      <c r="AK956" t="s">
        <v>114</v>
      </c>
      <c r="AL956" s="43" t="b">
        <v>0</v>
      </c>
      <c r="AM956" s="3"/>
      <c r="AN956" s="3"/>
      <c r="AO956" s="43" t="b">
        <v>0</v>
      </c>
      <c r="AP956" s="3" t="b">
        <v>0</v>
      </c>
      <c r="AQ956" s="3">
        <f>VLOOKUP(Table2[[#This Row],[Job-no]],Table3[],26,FALSE)</f>
        <v>21600</v>
      </c>
      <c r="AR956" t="str">
        <f t="shared" si="174"/>
        <v>BBDILED</v>
      </c>
      <c r="AS956" t="str">
        <f>VLOOKUP(AR956,Table1[],4,0)</f>
        <v>pendant</v>
      </c>
      <c r="AT956">
        <f>IF(BD956&gt;0,"Pattern",VLOOKUP(AR956,Table1[],5,0))</f>
        <v>0</v>
      </c>
      <c r="AU956" s="34">
        <f>IF(AT956="Pattern",WORKDAY(Table2[[#This Row],[Scheduled Ship Date]],-10),WORKDAY(Table2[[#This Row],[Scheduled Ship Date]],-4))</f>
        <v>43475</v>
      </c>
      <c r="AV956">
        <f>IF(Table2[[#This Row],[Extrusion cut double saw]]=TRUE,IF(O956="ToDo",IF(AT956="Pattern",Table2[[#This Row],[Total Sections]]*0.4,Table2[[#This Row],[Total Sections]]*0.12),0),IF(AT956="Pattern",Table2[[#This Row],[Total Sections]]*4,Table2[[#This Row],[Total Sections]]*1.2))</f>
        <v>21.599999999999998</v>
      </c>
      <c r="AW956" s="42">
        <f t="shared" ca="1" si="184"/>
        <v>43470</v>
      </c>
      <c r="AX956" s="42">
        <f>IF(AT956="Pattern",Table2[[#This Row],[Scheduled Ship Date]]-2,Table2[[#This Row],[Scheduled Ship Date]]-3)</f>
        <v>43478</v>
      </c>
      <c r="AY956">
        <f>IF(Table2[[#This Row],[Pattern]]="Pattern",Table2[[#This Row],[Total Sections]]*4.82,Table2[[#This Row],[Total Sections]]*0.5)</f>
        <v>9</v>
      </c>
      <c r="AZ956" s="42">
        <f t="shared" ca="1" si="185"/>
        <v>43470</v>
      </c>
      <c r="BA956" s="39">
        <f>((Table2[Total Sections]/Table2[Open Qty])-1)*Table2[Open Qty]*12.96</f>
        <v>116.64000000000001</v>
      </c>
      <c r="BB956" s="39"/>
      <c r="BC956" s="39" t="str">
        <f t="shared" si="175"/>
        <v>BBDILED-640-400-80-40-SO-20-W-UNV-DP-1-CTS(36)</v>
      </c>
      <c r="BD956" s="39">
        <f t="shared" si="176"/>
        <v>0</v>
      </c>
      <c r="BE956" s="39" t="b">
        <f>_xlfn.IFNA(VLOOKUP(Table2[[#This Row],[Job-no]],Table4[],9,FALSE),TRUE)</f>
        <v>0</v>
      </c>
      <c r="BF956" t="str">
        <f>VLOOKUP(AR956,Table1[],3,0)</f>
        <v>B4LED</v>
      </c>
      <c r="BG956" s="39" t="b">
        <f>_xlfn.IFNA(VLOOKUP(Table2[[#This Row],[Job-no]],Table4[],14,FALSE),TRUE)</f>
        <v>0</v>
      </c>
      <c r="BH956" s="39" t="str">
        <f>_xlfn.IFNA(VLOOKUP(Table2[[#This Row],[Job-no]],Table4[],11,FALSE),"Done")</f>
        <v/>
      </c>
      <c r="BI956" s="39">
        <f>IF(Table2[[#This Row],[Pattern]]="Pattern",VLOOKUP(Table2[[#This Row],[Product Code]],'Routing data'!$A$2:$W$470,13,FALSE),VLOOKUP(Table2[[#This Row],[Product Code]],'Routing data'!$A$2:$W$470,3,FALSE))</f>
        <v>0</v>
      </c>
      <c r="BJ956" s="39">
        <f>IF(Table2[[#This Row],[Pattern]]="Pattern",VLOOKUP(Table2[[#This Row],[Product Code]],'Routing data'!$A$2:$W$470,14,FALSE),VLOOKUP(Table2[[#This Row],[Product Code]],'Routing data'!$A$2:$W$470,4,FALSE))</f>
        <v>0</v>
      </c>
      <c r="BK956" s="39">
        <f>VLOOKUP(Table2[[#This Row],[Product Code]],'Routing data'!A$4:W$524,16,FALSE)</f>
        <v>0</v>
      </c>
      <c r="BL956" s="42" t="str">
        <f>IF(Table2[[#This Row],[Milling Required]]=0,"x",IF(AT956="Pattern",B956-10,B956-4))</f>
        <v>x</v>
      </c>
      <c r="BM956" s="42" t="str">
        <f>IF(Table2[[#This Row],[Punching Required]]=0,"x",IF(AT956="Pattern",B956-8,B956-2))</f>
        <v>x</v>
      </c>
      <c r="BN956" s="42">
        <f t="shared" si="177"/>
        <v>43478</v>
      </c>
      <c r="BO956" s="39" t="str">
        <f>IF(Table2[[#This Row],[Milling]]="x","x",Table2[[#This Row],[Total Sections]]*2)</f>
        <v>x</v>
      </c>
      <c r="BP956" s="39" t="str">
        <f>IF(Table2[[#This Row],[Punching]]="x","x",Table2[Total Sections]*2)</f>
        <v>x</v>
      </c>
      <c r="BQ956" s="39">
        <f>IF(Table2[[#This Row],[Pattern]]="Pattern",Table2[Total Sections]*3,Table2[Total Sections]*1.5)</f>
        <v>27</v>
      </c>
      <c r="BR956" s="42"/>
      <c r="BS956" s="39"/>
      <c r="BT956" s="42"/>
      <c r="BU956" s="39"/>
      <c r="BV956" s="39" t="str">
        <f>_xlfn.IFNA(VLOOKUP(Table2[[#This Row],[Job-no]],Table4[],16,FALSE),"Ready")</f>
        <v/>
      </c>
      <c r="BW956" s="39" t="str">
        <f>_xlfn.IFNA(VLOOKUP(Table2[[#This Row],[Job-no]],Table4[],21,FALSE),"Ready")</f>
        <v/>
      </c>
      <c r="BX956" s="39" t="b">
        <f>_xlfn.IFNA(VLOOKUP(Table2[[#This Row],[Job-no]],Table4[],10,FALSE),TRUE)</f>
        <v>0</v>
      </c>
      <c r="BY956" s="39" t="str">
        <f>_xlfn.IFNA(VLOOKUP(Table2[[#This Row],[Job-no]],Table4[],22,FALSE),"Ready")</f>
        <v/>
      </c>
      <c r="BZ956" s="120">
        <f t="shared" si="178"/>
        <v>43481</v>
      </c>
      <c r="CA956" s="120" t="str">
        <f ca="1">IF(OR(Table2[[#This Row],[Saw Date]]=TODAY(),Table2[[#This Row],[Saw Date]]=TODAY()+1), Table2[[#This Row],[Saw Date]],IF(Table2[[#This Row],[Extrusion cut double saw]],"Done",""))</f>
        <v/>
      </c>
      <c r="CB956" s="120" t="str">
        <f ca="1">IF(OR(Table2[[#This Row],[Lens Date]]=TODAY(),Table2[[#This Row],[Lens Date]]=TODAY()+1), Table2[[#This Row],[Lens Date]],IF(Table2[[#This Row],[MSLens]]="Done","Done",""))</f>
        <v/>
      </c>
      <c r="CC956" s="120" t="str">
        <f ca="1">IF(OR(Table2[[#This Row],[Milling Date]]=TODAY(),Table2[[#This Row],[Milling Date]]=TODAY()+1), Table2[[#This Row],[Milling Date]],IF(Table2[[#This Row],[CNC Holes]]="Ready","Done",""))</f>
        <v/>
      </c>
      <c r="CD956" s="120" t="str">
        <f ca="1">IF(OR(Table2[[#This Row],[Welding Date]]=TODAY(),Table2[[#This Row],[Welding Date]]=TODAY()+1), Table2[[#This Row],[Welding Date]],IF(Table2[[#This Row],[Welding Corners]]="Ready","Done",""))</f>
        <v/>
      </c>
      <c r="CE956" s="120" t="str">
        <f ca="1">IF(OR(Table2[[#This Row],[Puching Date]]=TODAY(),Table2[[#This Row],[Puching Date]]=TODAY()+1), Table2[[#This Row],[Puching Date]],IF(Table2[[#This Row],[Punch Holes]]="Ready","Done",""))</f>
        <v/>
      </c>
      <c r="CF956" s="120" t="str">
        <f ca="1">IF(OR(Table2[[#This Row],[Housing Date2]]=TODAY(),Table2[[#This Row],[Housing Date2]]=TODAY()+1),Table2[[#This Row],[Housing Date2]],IF(Table2[[#This Row],[Body Assembly]],"Done",""))</f>
        <v/>
      </c>
      <c r="CG956" s="120" t="str">
        <f>_xlfn.IFNA(VLOOKUP(Table2[[#This Row],[Job-no]],Table4[],7,FALSE),"Done")</f>
        <v>Scheduled/Released</v>
      </c>
    </row>
    <row r="957" spans="1:85" x14ac:dyDescent="0.25">
      <c r="A957" t="str">
        <f>_xlfn.CONCAT(Table2[[#This Row],[Order]],"-",Table2[[#This Row],[Line]])</f>
        <v>75887-4</v>
      </c>
      <c r="B957" s="5">
        <v>43481</v>
      </c>
      <c r="C957" s="8">
        <v>75887</v>
      </c>
      <c r="D957" s="3" t="s">
        <v>1861</v>
      </c>
      <c r="E957" s="8">
        <v>4</v>
      </c>
      <c r="F957" s="8">
        <v>1</v>
      </c>
      <c r="G957" s="3" t="s">
        <v>42</v>
      </c>
      <c r="H957" s="8">
        <v>7</v>
      </c>
      <c r="I957" s="43" t="b">
        <v>0</v>
      </c>
      <c r="J957" s="43" t="b">
        <v>0</v>
      </c>
      <c r="K957" t="s">
        <v>114</v>
      </c>
      <c r="L957" s="43" t="b">
        <v>0</v>
      </c>
      <c r="M957" s="43" t="b">
        <v>0</v>
      </c>
      <c r="N957" s="43" t="b">
        <v>0</v>
      </c>
      <c r="O957" t="s">
        <v>114</v>
      </c>
      <c r="P957" t="s">
        <v>114</v>
      </c>
      <c r="Q957" t="s">
        <v>114</v>
      </c>
      <c r="R957" t="s">
        <v>114</v>
      </c>
      <c r="S957" t="s">
        <v>114</v>
      </c>
      <c r="T957" t="s">
        <v>114</v>
      </c>
      <c r="U957" t="s">
        <v>114</v>
      </c>
      <c r="V957" t="s">
        <v>114</v>
      </c>
      <c r="W957" s="5">
        <v>43476</v>
      </c>
      <c r="X957" s="3" t="s">
        <v>114</v>
      </c>
      <c r="Y957" s="3"/>
      <c r="Z957" s="3" t="s">
        <v>175</v>
      </c>
      <c r="AA957" s="3" t="s">
        <v>114</v>
      </c>
      <c r="AB957" s="3" t="s">
        <v>74</v>
      </c>
      <c r="AC957" s="8">
        <v>7</v>
      </c>
      <c r="AD957" s="3" t="s">
        <v>5967</v>
      </c>
      <c r="AE957" s="4" t="s">
        <v>5968</v>
      </c>
      <c r="AF957" s="3"/>
      <c r="AG957" s="3" t="s">
        <v>114</v>
      </c>
      <c r="AH957" s="8">
        <v>7</v>
      </c>
      <c r="AI957" s="3" t="s">
        <v>74</v>
      </c>
      <c r="AJ957" t="s">
        <v>114</v>
      </c>
      <c r="AK957" t="s">
        <v>114</v>
      </c>
      <c r="AL957" s="43" t="b">
        <v>0</v>
      </c>
      <c r="AM957" s="3"/>
      <c r="AN957" s="3"/>
      <c r="AO957" s="43" t="b">
        <v>0</v>
      </c>
      <c r="AP957" s="3" t="b">
        <v>0</v>
      </c>
      <c r="AQ957" s="3">
        <f>VLOOKUP(Table2[[#This Row],[Job-no]],Table3[],26,FALSE)</f>
        <v>6720</v>
      </c>
      <c r="AR957" t="str">
        <f t="shared" si="174"/>
        <v>BBDILED</v>
      </c>
      <c r="AS957" t="str">
        <f>VLOOKUP(AR957,Table1[],4,0)</f>
        <v>pendant</v>
      </c>
      <c r="AT957">
        <f>IF(BD957&gt;0,"Pattern",VLOOKUP(AR957,Table1[],5,0))</f>
        <v>0</v>
      </c>
      <c r="AU957" s="34">
        <f>IF(AT957="Pattern",WORKDAY(Table2[[#This Row],[Scheduled Ship Date]],-10),WORKDAY(Table2[[#This Row],[Scheduled Ship Date]],-4))</f>
        <v>43475</v>
      </c>
      <c r="AV957">
        <f>IF(Table2[[#This Row],[Extrusion cut double saw]]=TRUE,IF(O957="ToDo",IF(AT957="Pattern",Table2[[#This Row],[Total Sections]]*0.4,Table2[[#This Row],[Total Sections]]*0.12),0),IF(AT957="Pattern",Table2[[#This Row],[Total Sections]]*4,Table2[[#This Row],[Total Sections]]*1.2))</f>
        <v>8.4</v>
      </c>
      <c r="AW957" s="42">
        <f t="shared" ca="1" si="184"/>
        <v>43470</v>
      </c>
      <c r="AX957" s="42">
        <f>IF(AT957="Pattern",Table2[[#This Row],[Scheduled Ship Date]]-2,Table2[[#This Row],[Scheduled Ship Date]]-3)</f>
        <v>43478</v>
      </c>
      <c r="AY957">
        <f>IF(Table2[[#This Row],[Pattern]]="Pattern",Table2[[#This Row],[Total Sections]]*4.82,Table2[[#This Row],[Total Sections]]*0.5)</f>
        <v>3.5</v>
      </c>
      <c r="AZ957" s="42">
        <f t="shared" ca="1" si="185"/>
        <v>43470</v>
      </c>
      <c r="BA957" s="39">
        <f>((Table2[Total Sections]/Table2[Open Qty])-1)*Table2[Open Qty]*12.96</f>
        <v>0</v>
      </c>
      <c r="BB957" s="39"/>
      <c r="BC957" s="39" t="str">
        <f t="shared" si="175"/>
        <v>BBDILED-640-400-80-40-SO-8-W-UNV-DP-1-CTS(36)</v>
      </c>
      <c r="BD957" s="39">
        <f t="shared" si="176"/>
        <v>0</v>
      </c>
      <c r="BE957" s="39" t="b">
        <f>_xlfn.IFNA(VLOOKUP(Table2[[#This Row],[Job-no]],Table4[],9,FALSE),TRUE)</f>
        <v>0</v>
      </c>
      <c r="BF957" t="str">
        <f>VLOOKUP(AR957,Table1[],3,0)</f>
        <v>B4LED</v>
      </c>
      <c r="BG957" s="39" t="b">
        <f>_xlfn.IFNA(VLOOKUP(Table2[[#This Row],[Job-no]],Table4[],14,FALSE),TRUE)</f>
        <v>0</v>
      </c>
      <c r="BH957" s="39" t="str">
        <f>_xlfn.IFNA(VLOOKUP(Table2[[#This Row],[Job-no]],Table4[],11,FALSE),"Done")</f>
        <v/>
      </c>
      <c r="BI957" s="39">
        <f>IF(Table2[[#This Row],[Pattern]]="Pattern",VLOOKUP(Table2[[#This Row],[Product Code]],'Routing data'!$A$2:$W$470,13,FALSE),VLOOKUP(Table2[[#This Row],[Product Code]],'Routing data'!$A$2:$W$470,3,FALSE))</f>
        <v>0</v>
      </c>
      <c r="BJ957" s="39">
        <f>IF(Table2[[#This Row],[Pattern]]="Pattern",VLOOKUP(Table2[[#This Row],[Product Code]],'Routing data'!$A$2:$W$470,14,FALSE),VLOOKUP(Table2[[#This Row],[Product Code]],'Routing data'!$A$2:$W$470,4,FALSE))</f>
        <v>0</v>
      </c>
      <c r="BK957" s="39">
        <f>VLOOKUP(Table2[[#This Row],[Product Code]],'Routing data'!A$4:W$524,16,FALSE)</f>
        <v>0</v>
      </c>
      <c r="BL957" s="42" t="str">
        <f>IF(Table2[[#This Row],[Milling Required]]=0,"x",IF(AT957="Pattern",B957-10,B957-4))</f>
        <v>x</v>
      </c>
      <c r="BM957" s="42" t="str">
        <f>IF(Table2[[#This Row],[Punching Required]]=0,"x",IF(AT957="Pattern",B957-8,B957-2))</f>
        <v>x</v>
      </c>
      <c r="BN957" s="42">
        <f t="shared" si="177"/>
        <v>43478</v>
      </c>
      <c r="BO957" s="39" t="str">
        <f>IF(Table2[[#This Row],[Milling]]="x","x",Table2[[#This Row],[Total Sections]]*2)</f>
        <v>x</v>
      </c>
      <c r="BP957" s="39" t="str">
        <f>IF(Table2[[#This Row],[Punching]]="x","x",Table2[Total Sections]*2)</f>
        <v>x</v>
      </c>
      <c r="BQ957" s="39">
        <f>IF(Table2[[#This Row],[Pattern]]="Pattern",Table2[Total Sections]*3,Table2[Total Sections]*1.5)</f>
        <v>10.5</v>
      </c>
      <c r="BR957" s="42"/>
      <c r="BS957" s="39"/>
      <c r="BT957" s="42"/>
      <c r="BU957" s="39"/>
      <c r="BV957" s="39" t="str">
        <f>_xlfn.IFNA(VLOOKUP(Table2[[#This Row],[Job-no]],Table4[],16,FALSE),"Ready")</f>
        <v/>
      </c>
      <c r="BW957" s="39" t="str">
        <f>_xlfn.IFNA(VLOOKUP(Table2[[#This Row],[Job-no]],Table4[],21,FALSE),"Ready")</f>
        <v/>
      </c>
      <c r="BX957" s="39" t="b">
        <f>_xlfn.IFNA(VLOOKUP(Table2[[#This Row],[Job-no]],Table4[],10,FALSE),TRUE)</f>
        <v>0</v>
      </c>
      <c r="BY957" s="39" t="str">
        <f>_xlfn.IFNA(VLOOKUP(Table2[[#This Row],[Job-no]],Table4[],22,FALSE),"Ready")</f>
        <v/>
      </c>
      <c r="BZ957" s="120">
        <f t="shared" si="178"/>
        <v>43481</v>
      </c>
      <c r="CA957" s="120" t="str">
        <f ca="1">IF(OR(Table2[[#This Row],[Saw Date]]=TODAY(),Table2[[#This Row],[Saw Date]]=TODAY()+1), Table2[[#This Row],[Saw Date]],IF(Table2[[#This Row],[Extrusion cut double saw]],"Done",""))</f>
        <v/>
      </c>
      <c r="CB957" s="120" t="str">
        <f ca="1">IF(OR(Table2[[#This Row],[Lens Date]]=TODAY(),Table2[[#This Row],[Lens Date]]=TODAY()+1), Table2[[#This Row],[Lens Date]],IF(Table2[[#This Row],[MSLens]]="Done","Done",""))</f>
        <v/>
      </c>
      <c r="CC957" s="120" t="str">
        <f ca="1">IF(OR(Table2[[#This Row],[Milling Date]]=TODAY(),Table2[[#This Row],[Milling Date]]=TODAY()+1), Table2[[#This Row],[Milling Date]],IF(Table2[[#This Row],[CNC Holes]]="Ready","Done",""))</f>
        <v/>
      </c>
      <c r="CD957" s="120" t="str">
        <f ca="1">IF(OR(Table2[[#This Row],[Welding Date]]=TODAY(),Table2[[#This Row],[Welding Date]]=TODAY()+1), Table2[[#This Row],[Welding Date]],IF(Table2[[#This Row],[Welding Corners]]="Ready","Done",""))</f>
        <v/>
      </c>
      <c r="CE957" s="120" t="str">
        <f ca="1">IF(OR(Table2[[#This Row],[Puching Date]]=TODAY(),Table2[[#This Row],[Puching Date]]=TODAY()+1), Table2[[#This Row],[Puching Date]],IF(Table2[[#This Row],[Punch Holes]]="Ready","Done",""))</f>
        <v/>
      </c>
      <c r="CF957" s="120" t="str">
        <f ca="1">IF(OR(Table2[[#This Row],[Housing Date2]]=TODAY(),Table2[[#This Row],[Housing Date2]]=TODAY()+1),Table2[[#This Row],[Housing Date2]],IF(Table2[[#This Row],[Body Assembly]],"Done",""))</f>
        <v/>
      </c>
      <c r="CG957" s="120" t="str">
        <f>_xlfn.IFNA(VLOOKUP(Table2[[#This Row],[Job-no]],Table4[],7,FALSE),"Done")</f>
        <v>Scheduled/Released</v>
      </c>
    </row>
    <row r="958" spans="1:85" x14ac:dyDescent="0.25">
      <c r="A958" s="39" t="str">
        <f>_xlfn.CONCAT(Table2[[#This Row],[Order]],"-",Table2[[#This Row],[Line]])</f>
        <v>76203-1</v>
      </c>
      <c r="B958" s="5">
        <v>43481</v>
      </c>
      <c r="C958" s="8">
        <v>76203</v>
      </c>
      <c r="D958" s="3" t="s">
        <v>1674</v>
      </c>
      <c r="E958" s="8">
        <v>1</v>
      </c>
      <c r="F958" s="8">
        <v>1</v>
      </c>
      <c r="G958" s="3" t="s">
        <v>42</v>
      </c>
      <c r="H958" s="8">
        <v>8</v>
      </c>
      <c r="I958" s="43" t="b">
        <v>0</v>
      </c>
      <c r="J958" s="43" t="b">
        <v>0</v>
      </c>
      <c r="K958" t="s">
        <v>114</v>
      </c>
      <c r="L958" s="43" t="b">
        <v>0</v>
      </c>
      <c r="M958" s="43" t="b">
        <v>0</v>
      </c>
      <c r="N958" s="43" t="b">
        <v>0</v>
      </c>
      <c r="O958" t="s">
        <v>114</v>
      </c>
      <c r="P958" t="s">
        <v>114</v>
      </c>
      <c r="Q958" t="s">
        <v>114</v>
      </c>
      <c r="R958" t="s">
        <v>114</v>
      </c>
      <c r="S958" t="s">
        <v>114</v>
      </c>
      <c r="T958" t="s">
        <v>114</v>
      </c>
      <c r="U958" t="s">
        <v>114</v>
      </c>
      <c r="V958" t="s">
        <v>114</v>
      </c>
      <c r="W958" s="5">
        <v>43476</v>
      </c>
      <c r="X958" s="3" t="s">
        <v>114</v>
      </c>
      <c r="Y958" s="3"/>
      <c r="Z958" s="3" t="s">
        <v>76</v>
      </c>
      <c r="AA958" s="3" t="s">
        <v>114</v>
      </c>
      <c r="AB958" s="3" t="s">
        <v>74</v>
      </c>
      <c r="AC958" s="8">
        <v>1</v>
      </c>
      <c r="AD958" s="3" t="s">
        <v>5967</v>
      </c>
      <c r="AE958" s="4" t="s">
        <v>5968</v>
      </c>
      <c r="AF958" s="3"/>
      <c r="AG958" s="3" t="s">
        <v>114</v>
      </c>
      <c r="AH958" s="8">
        <v>8</v>
      </c>
      <c r="AI958" s="3" t="s">
        <v>74</v>
      </c>
      <c r="AJ958" t="s">
        <v>114</v>
      </c>
      <c r="AK958" t="s">
        <v>114</v>
      </c>
      <c r="AL958" s="43" t="b">
        <v>0</v>
      </c>
      <c r="AM958" s="3"/>
      <c r="AN958" s="3"/>
      <c r="AO958" s="43" t="b">
        <v>0</v>
      </c>
      <c r="AP958" s="3" t="b">
        <v>0</v>
      </c>
      <c r="AQ958" s="3">
        <f>VLOOKUP(Table2[[#This Row],[Job-no]],Table3[],26,FALSE)</f>
        <v>1504</v>
      </c>
      <c r="AR958" t="str">
        <f t="shared" si="174"/>
        <v>BMRLED</v>
      </c>
      <c r="AS958" t="str">
        <f>VLOOKUP(AR958,Table1[],4,0)</f>
        <v>recessed</v>
      </c>
      <c r="AT958">
        <f>IF(BD958&gt;0,"Pattern",VLOOKUP(AR958,Table1[],5,0))</f>
        <v>0</v>
      </c>
      <c r="AU958" s="34">
        <f>IF(AT958="Pattern",WORKDAY(Table2[[#This Row],[Scheduled Ship Date]],-10),WORKDAY(Table2[[#This Row],[Scheduled Ship Date]],-4))</f>
        <v>43475</v>
      </c>
      <c r="AV958" s="39">
        <f>IF(Table2[[#This Row],[Extrusion cut double saw]]=TRUE,IF(O958="ToDo",IF(AT958="Pattern",Table2[[#This Row],[Total Sections]]*0.4,Table2[[#This Row],[Total Sections]]*0.12),0),IF(AT958="Pattern",Table2[[#This Row],[Total Sections]]*4,Table2[[#This Row],[Total Sections]]*1.2))</f>
        <v>9.6</v>
      </c>
      <c r="AW958" s="42">
        <f t="shared" ca="1" si="184"/>
        <v>43470</v>
      </c>
      <c r="AX958" s="42">
        <f>IF(AT958="Pattern",Table2[[#This Row],[Scheduled Ship Date]]-2,Table2[[#This Row],[Scheduled Ship Date]]-3)</f>
        <v>43478</v>
      </c>
      <c r="AY958" s="39">
        <f>IF(Table2[[#This Row],[Pattern]]="Pattern",Table2[[#This Row],[Total Sections]]*4.82,Table2[[#This Row],[Total Sections]]*0.5)</f>
        <v>4</v>
      </c>
      <c r="AZ958" s="42">
        <f t="shared" ca="1" si="185"/>
        <v>43470</v>
      </c>
      <c r="BA958" s="39">
        <f>((Table2[Total Sections]/Table2[Open Qty])-1)*Table2[Open Qty]*12.96</f>
        <v>0</v>
      </c>
      <c r="BB958" s="39"/>
      <c r="BC958" s="39" t="str">
        <f t="shared" si="175"/>
        <v>BMRLED-550-80-35-FL-4'-W-UNV-D</v>
      </c>
      <c r="BD958" s="39">
        <f t="shared" si="176"/>
        <v>0</v>
      </c>
      <c r="BE958" s="39" t="b">
        <f>_xlfn.IFNA(VLOOKUP(Table2[[#This Row],[Job-no]],Table4[],9,FALSE),TRUE)</f>
        <v>0</v>
      </c>
      <c r="BF958" s="39"/>
      <c r="BG958" s="39" t="b">
        <f>_xlfn.IFNA(VLOOKUP(Table2[[#This Row],[Job-no]],Table4[],14,FALSE),TRUE)</f>
        <v>0</v>
      </c>
      <c r="BH958" s="39" t="str">
        <f>_xlfn.IFNA(VLOOKUP(Table2[[#This Row],[Job-no]],Table4[],11,FALSE),"Done")</f>
        <v/>
      </c>
      <c r="BI958" s="39">
        <f>IF(Table2[[#This Row],[Pattern]]="Pattern",VLOOKUP(Table2[[#This Row],[Product Code]],'Routing data'!$A$2:$W$470,13,FALSE),VLOOKUP(Table2[[#This Row],[Product Code]],'Routing data'!$A$2:$W$470,3,FALSE))</f>
        <v>0</v>
      </c>
      <c r="BJ958" s="39">
        <f>IF(Table2[[#This Row],[Pattern]]="Pattern",VLOOKUP(Table2[[#This Row],[Product Code]],'Routing data'!$A$2:$W$470,14,FALSE),VLOOKUP(Table2[[#This Row],[Product Code]],'Routing data'!$A$2:$W$470,4,FALSE))</f>
        <v>3</v>
      </c>
      <c r="BK958" s="39">
        <f>VLOOKUP(Table2[[#This Row],[Product Code]],'Routing data'!A$4:W$524,16,FALSE)</f>
        <v>0</v>
      </c>
      <c r="BL958" s="42" t="str">
        <f>IF(Table2[[#This Row],[Milling Required]]=0,"x",IF(AT958="Pattern",B958-10,B958-4))</f>
        <v>x</v>
      </c>
      <c r="BM958" s="39"/>
      <c r="BN958" s="42">
        <f t="shared" si="177"/>
        <v>43478</v>
      </c>
      <c r="BO958" s="39" t="str">
        <f>IF(Table2[[#This Row],[Milling]]="x","x",Table2[[#This Row],[Total Sections]]*2)</f>
        <v>x</v>
      </c>
      <c r="BP958" s="39">
        <f>IF(Table2[[#This Row],[Punching]]="x","x",Table2[Total Sections]*2)</f>
        <v>16</v>
      </c>
      <c r="BQ958" s="39">
        <f>IF(Table2[[#This Row],[Pattern]]="Pattern",Table2[Total Sections]*3,Table2[Total Sections]*1.5)</f>
        <v>12</v>
      </c>
      <c r="BR958" s="42"/>
      <c r="BS958" s="39"/>
      <c r="BT958" s="39"/>
      <c r="BU958" s="39"/>
      <c r="BV958" s="39" t="str">
        <f>_xlfn.IFNA(VLOOKUP(Table2[[#This Row],[Job-no]],Table4[],16,FALSE),"Ready")</f>
        <v/>
      </c>
      <c r="BW958" s="39" t="str">
        <f>_xlfn.IFNA(VLOOKUP(Table2[[#This Row],[Job-no]],Table4[],21,FALSE),"Ready")</f>
        <v/>
      </c>
      <c r="BX958" s="39" t="b">
        <f>_xlfn.IFNA(VLOOKUP(Table2[[#This Row],[Job-no]],Table4[],10,FALSE),TRUE)</f>
        <v>0</v>
      </c>
      <c r="BY958" s="39" t="str">
        <f>_xlfn.IFNA(VLOOKUP(Table2[[#This Row],[Job-no]],Table4[],22,FALSE),"Ready")</f>
        <v/>
      </c>
      <c r="BZ958" s="120">
        <f t="shared" si="178"/>
        <v>43481</v>
      </c>
      <c r="CA958" s="120" t="str">
        <f ca="1">IF(OR(Table2[[#This Row],[Saw Date]]=TODAY(),Table2[[#This Row],[Saw Date]]=TODAY()+1), Table2[[#This Row],[Saw Date]],IF(Table2[[#This Row],[Extrusion cut double saw]],"Done",""))</f>
        <v/>
      </c>
      <c r="CB958" s="120" t="str">
        <f ca="1">IF(OR(Table2[[#This Row],[Lens Date]]=TODAY(),Table2[[#This Row],[Lens Date]]=TODAY()+1), Table2[[#This Row],[Lens Date]],IF(Table2[[#This Row],[MSLens]]="Done","Done",""))</f>
        <v/>
      </c>
      <c r="CC958" s="120" t="str">
        <f ca="1">IF(OR(Table2[[#This Row],[Milling Date]]=TODAY(),Table2[[#This Row],[Milling Date]]=TODAY()+1), Table2[[#This Row],[Milling Date]],IF(Table2[[#This Row],[CNC Holes]]="Ready","Done",""))</f>
        <v/>
      </c>
      <c r="CD958" s="120" t="str">
        <f ca="1">IF(OR(Table2[[#This Row],[Welding Date]]=TODAY(),Table2[[#This Row],[Welding Date]]=TODAY()+1), Table2[[#This Row],[Welding Date]],IF(Table2[[#This Row],[Welding Corners]]="Ready","Done",""))</f>
        <v/>
      </c>
      <c r="CE958" s="120" t="str">
        <f ca="1">IF(OR(Table2[[#This Row],[Puching Date]]=TODAY(),Table2[[#This Row],[Puching Date]]=TODAY()+1), Table2[[#This Row],[Puching Date]],IF(Table2[[#This Row],[Punch Holes]]="Ready","Done",""))</f>
        <v/>
      </c>
      <c r="CF958" s="120" t="str">
        <f ca="1">IF(OR(Table2[[#This Row],[Housing Date2]]=TODAY(),Table2[[#This Row],[Housing Date2]]=TODAY()+1),Table2[[#This Row],[Housing Date2]],IF(Table2[[#This Row],[Body Assembly]],"Done",""))</f>
        <v/>
      </c>
      <c r="CG958" s="120" t="str">
        <f>_xlfn.IFNA(VLOOKUP(Table2[[#This Row],[Job-no]],Table4[],7,FALSE),"Done")</f>
        <v>Scheduled/Released</v>
      </c>
    </row>
    <row r="959" spans="1:85" x14ac:dyDescent="0.25">
      <c r="A959" s="39" t="str">
        <f>_xlfn.CONCAT(Table2[[#This Row],[Order]],"-",Table2[[#This Row],[Line]])</f>
        <v>76203-10</v>
      </c>
      <c r="B959" s="5">
        <v>43481</v>
      </c>
      <c r="C959" s="8">
        <v>76203</v>
      </c>
      <c r="D959" s="3" t="s">
        <v>3003</v>
      </c>
      <c r="E959" s="8">
        <v>10</v>
      </c>
      <c r="F959" s="8">
        <v>1</v>
      </c>
      <c r="G959" s="3" t="s">
        <v>42</v>
      </c>
      <c r="H959" s="8">
        <v>1</v>
      </c>
      <c r="I959" s="43" t="b">
        <v>0</v>
      </c>
      <c r="J959" s="43" t="b">
        <v>0</v>
      </c>
      <c r="K959" t="s">
        <v>114</v>
      </c>
      <c r="L959" s="43" t="b">
        <v>0</v>
      </c>
      <c r="M959" s="43" t="b">
        <v>0</v>
      </c>
      <c r="N959" s="43" t="b">
        <v>0</v>
      </c>
      <c r="O959" t="s">
        <v>114</v>
      </c>
      <c r="P959" t="s">
        <v>114</v>
      </c>
      <c r="Q959" t="s">
        <v>114</v>
      </c>
      <c r="R959" t="s">
        <v>114</v>
      </c>
      <c r="S959" t="s">
        <v>114</v>
      </c>
      <c r="T959" t="s">
        <v>114</v>
      </c>
      <c r="U959" t="s">
        <v>114</v>
      </c>
      <c r="V959" t="s">
        <v>114</v>
      </c>
      <c r="W959" s="5">
        <v>43476</v>
      </c>
      <c r="X959" s="3" t="s">
        <v>114</v>
      </c>
      <c r="Y959" s="3"/>
      <c r="Z959" s="3" t="s">
        <v>4867</v>
      </c>
      <c r="AA959" s="3" t="s">
        <v>114</v>
      </c>
      <c r="AB959" s="3" t="s">
        <v>74</v>
      </c>
      <c r="AC959" s="8">
        <v>1</v>
      </c>
      <c r="AD959" s="3" t="s">
        <v>5967</v>
      </c>
      <c r="AE959" s="4" t="s">
        <v>5968</v>
      </c>
      <c r="AF959" s="3"/>
      <c r="AG959" s="3" t="s">
        <v>114</v>
      </c>
      <c r="AH959" s="8">
        <v>1</v>
      </c>
      <c r="AI959" s="3" t="s">
        <v>74</v>
      </c>
      <c r="AJ959" t="s">
        <v>114</v>
      </c>
      <c r="AK959" t="s">
        <v>114</v>
      </c>
      <c r="AL959" s="43" t="b">
        <v>0</v>
      </c>
      <c r="AM959" s="3"/>
      <c r="AN959" s="3"/>
      <c r="AO959" s="43" t="b">
        <v>0</v>
      </c>
      <c r="AP959" s="3" t="b">
        <v>0</v>
      </c>
      <c r="AQ959" s="3">
        <f>VLOOKUP(Table2[[#This Row],[Job-no]],Table3[],26,FALSE)</f>
        <v>675</v>
      </c>
      <c r="AR959" t="str">
        <f t="shared" si="174"/>
        <v>BMPRLED</v>
      </c>
      <c r="AS959" t="str">
        <f>VLOOKUP(AR959,Table1[],4,0)</f>
        <v>recessed</v>
      </c>
      <c r="AT959">
        <f>IF(BD959&gt;0,"Pattern",VLOOKUP(AR959,Table1[],5,0))</f>
        <v>0</v>
      </c>
      <c r="AU959" s="34">
        <f>IF(AT959="Pattern",WORKDAY(Table2[[#This Row],[Scheduled Ship Date]],-10),WORKDAY(Table2[[#This Row],[Scheduled Ship Date]],-4))</f>
        <v>43475</v>
      </c>
      <c r="AV959" s="39">
        <f>IF(Table2[[#This Row],[Extrusion cut double saw]]=TRUE,IF(O959="ToDo",IF(AT959="Pattern",Table2[[#This Row],[Total Sections]]*0.4,Table2[[#This Row],[Total Sections]]*0.12),0),IF(AT959="Pattern",Table2[[#This Row],[Total Sections]]*4,Table2[[#This Row],[Total Sections]]*1.2))</f>
        <v>1.2</v>
      </c>
      <c r="AW959" s="42">
        <f t="shared" ca="1" si="184"/>
        <v>43470</v>
      </c>
      <c r="AX959" s="42">
        <f>IF(AT959="Pattern",Table2[[#This Row],[Scheduled Ship Date]]-2,Table2[[#This Row],[Scheduled Ship Date]]-3)</f>
        <v>43478</v>
      </c>
      <c r="AY959" s="39">
        <f>IF(Table2[[#This Row],[Pattern]]="Pattern",Table2[[#This Row],[Total Sections]]*4.82,Table2[[#This Row],[Total Sections]]*0.5)</f>
        <v>0.5</v>
      </c>
      <c r="AZ959" s="42">
        <f t="shared" ca="1" si="185"/>
        <v>43470</v>
      </c>
      <c r="BA959" s="39">
        <f>((Table2[Total Sections]/Table2[Open Qty])-1)*Table2[Open Qty]*12.96</f>
        <v>0</v>
      </c>
      <c r="BB959" s="39"/>
      <c r="BC959" s="39" t="str">
        <f t="shared" si="175"/>
        <v>BMPRLED-750-80-35-RG3-10'1 3/4"-C(ROCKFON723)-UNV-DP-1-TG9-TS(1)</v>
      </c>
      <c r="BD959" s="39">
        <f t="shared" si="176"/>
        <v>0</v>
      </c>
      <c r="BE959" s="39" t="b">
        <f>_xlfn.IFNA(VLOOKUP(Table2[[#This Row],[Job-no]],Table4[],9,FALSE),TRUE)</f>
        <v>0</v>
      </c>
      <c r="BF959" s="39"/>
      <c r="BG959" s="39" t="b">
        <f>_xlfn.IFNA(VLOOKUP(Table2[[#This Row],[Job-no]],Table4[],14,FALSE),TRUE)</f>
        <v>0</v>
      </c>
      <c r="BH959" s="39" t="str">
        <f>_xlfn.IFNA(VLOOKUP(Table2[[#This Row],[Job-no]],Table4[],11,FALSE),"Done")</f>
        <v/>
      </c>
      <c r="BI959" s="39">
        <f>IF(Table2[[#This Row],[Pattern]]="Pattern",VLOOKUP(Table2[[#This Row],[Product Code]],'Routing data'!$A$2:$W$470,13,FALSE),VLOOKUP(Table2[[#This Row],[Product Code]],'Routing data'!$A$2:$W$470,3,FALSE))</f>
        <v>0</v>
      </c>
      <c r="BJ959" s="39">
        <f>IF(Table2[[#This Row],[Pattern]]="Pattern",VLOOKUP(Table2[[#This Row],[Product Code]],'Routing data'!$A$2:$W$470,14,FALSE),VLOOKUP(Table2[[#This Row],[Product Code]],'Routing data'!$A$2:$W$470,4,FALSE))</f>
        <v>3</v>
      </c>
      <c r="BK959" s="39">
        <f>VLOOKUP(Table2[[#This Row],[Product Code]],'Routing data'!A$4:W$524,16,FALSE)</f>
        <v>0</v>
      </c>
      <c r="BL959" s="42" t="str">
        <f>IF(Table2[[#This Row],[Milling Required]]=0,"x",IF(AT959="Pattern",B959-10,B959-4))</f>
        <v>x</v>
      </c>
      <c r="BM959" s="39"/>
      <c r="BN959" s="42">
        <f t="shared" si="177"/>
        <v>43478</v>
      </c>
      <c r="BO959" s="39" t="str">
        <f>IF(Table2[[#This Row],[Milling]]="x","x",Table2[[#This Row],[Total Sections]]*2)</f>
        <v>x</v>
      </c>
      <c r="BP959" s="39">
        <f>IF(Table2[[#This Row],[Punching]]="x","x",Table2[Total Sections]*2)</f>
        <v>2</v>
      </c>
      <c r="BQ959" s="39">
        <f>IF(Table2[[#This Row],[Pattern]]="Pattern",Table2[Total Sections]*3,Table2[Total Sections]*1.5)</f>
        <v>1.5</v>
      </c>
      <c r="BR959" s="42"/>
      <c r="BS959" s="39"/>
      <c r="BT959" s="39"/>
      <c r="BU959" s="39"/>
      <c r="BV959" s="39" t="str">
        <f>_xlfn.IFNA(VLOOKUP(Table2[[#This Row],[Job-no]],Table4[],16,FALSE),"Ready")</f>
        <v/>
      </c>
      <c r="BW959" s="39" t="str">
        <f>_xlfn.IFNA(VLOOKUP(Table2[[#This Row],[Job-no]],Table4[],21,FALSE),"Ready")</f>
        <v/>
      </c>
      <c r="BX959" s="39" t="b">
        <f>_xlfn.IFNA(VLOOKUP(Table2[[#This Row],[Job-no]],Table4[],10,FALSE),TRUE)</f>
        <v>0</v>
      </c>
      <c r="BY959" s="39" t="str">
        <f>_xlfn.IFNA(VLOOKUP(Table2[[#This Row],[Job-no]],Table4[],22,FALSE),"Ready")</f>
        <v/>
      </c>
      <c r="BZ959" s="120">
        <f t="shared" si="178"/>
        <v>43481</v>
      </c>
      <c r="CA959" s="120" t="str">
        <f ca="1">IF(OR(Table2[[#This Row],[Saw Date]]=TODAY(),Table2[[#This Row],[Saw Date]]=TODAY()+1), Table2[[#This Row],[Saw Date]],IF(Table2[[#This Row],[Extrusion cut double saw]],"Done",""))</f>
        <v/>
      </c>
      <c r="CB959" s="120" t="str">
        <f ca="1">IF(OR(Table2[[#This Row],[Lens Date]]=TODAY(),Table2[[#This Row],[Lens Date]]=TODAY()+1), Table2[[#This Row],[Lens Date]],IF(Table2[[#This Row],[MSLens]]="Done","Done",""))</f>
        <v/>
      </c>
      <c r="CC959" s="120" t="str">
        <f ca="1">IF(OR(Table2[[#This Row],[Milling Date]]=TODAY(),Table2[[#This Row],[Milling Date]]=TODAY()+1), Table2[[#This Row],[Milling Date]],IF(Table2[[#This Row],[CNC Holes]]="Ready","Done",""))</f>
        <v/>
      </c>
      <c r="CD959" s="120" t="str">
        <f ca="1">IF(OR(Table2[[#This Row],[Welding Date]]=TODAY(),Table2[[#This Row],[Welding Date]]=TODAY()+1), Table2[[#This Row],[Welding Date]],IF(Table2[[#This Row],[Welding Corners]]="Ready","Done",""))</f>
        <v/>
      </c>
      <c r="CE959" s="120" t="str">
        <f ca="1">IF(OR(Table2[[#This Row],[Puching Date]]=TODAY(),Table2[[#This Row],[Puching Date]]=TODAY()+1), Table2[[#This Row],[Puching Date]],IF(Table2[[#This Row],[Punch Holes]]="Ready","Done",""))</f>
        <v/>
      </c>
      <c r="CF959" s="120" t="str">
        <f ca="1">IF(OR(Table2[[#This Row],[Housing Date2]]=TODAY(),Table2[[#This Row],[Housing Date2]]=TODAY()+1),Table2[[#This Row],[Housing Date2]],IF(Table2[[#This Row],[Body Assembly]],"Done",""))</f>
        <v/>
      </c>
      <c r="CG959" s="120" t="str">
        <f>_xlfn.IFNA(VLOOKUP(Table2[[#This Row],[Job-no]],Table4[],7,FALSE),"Done")</f>
        <v>Scheduled/Released</v>
      </c>
    </row>
    <row r="960" spans="1:85" x14ac:dyDescent="0.25">
      <c r="A960" s="39" t="str">
        <f>_xlfn.CONCAT(Table2[[#This Row],[Order]],"-",Table2[[#This Row],[Line]])</f>
        <v>76203-11</v>
      </c>
      <c r="B960" s="5">
        <v>43481</v>
      </c>
      <c r="C960" s="8">
        <v>76203</v>
      </c>
      <c r="D960" s="3" t="s">
        <v>3003</v>
      </c>
      <c r="E960" s="8">
        <v>11</v>
      </c>
      <c r="F960" s="8">
        <v>1</v>
      </c>
      <c r="G960" s="3" t="s">
        <v>42</v>
      </c>
      <c r="H960" s="8">
        <v>1</v>
      </c>
      <c r="I960" s="43" t="b">
        <v>0</v>
      </c>
      <c r="J960" s="43" t="b">
        <v>0</v>
      </c>
      <c r="K960" t="s">
        <v>114</v>
      </c>
      <c r="L960" s="43" t="b">
        <v>0</v>
      </c>
      <c r="M960" s="43" t="b">
        <v>0</v>
      </c>
      <c r="N960" s="43" t="b">
        <v>0</v>
      </c>
      <c r="O960" t="s">
        <v>114</v>
      </c>
      <c r="P960" t="s">
        <v>114</v>
      </c>
      <c r="Q960" t="s">
        <v>114</v>
      </c>
      <c r="R960" t="s">
        <v>114</v>
      </c>
      <c r="S960" t="s">
        <v>114</v>
      </c>
      <c r="T960" t="s">
        <v>114</v>
      </c>
      <c r="U960" t="s">
        <v>114</v>
      </c>
      <c r="V960" t="s">
        <v>114</v>
      </c>
      <c r="W960" s="5">
        <v>43476</v>
      </c>
      <c r="X960" s="3" t="s">
        <v>114</v>
      </c>
      <c r="Y960" s="3"/>
      <c r="Z960" s="3" t="s">
        <v>4867</v>
      </c>
      <c r="AA960" s="3" t="s">
        <v>114</v>
      </c>
      <c r="AB960" s="3" t="s">
        <v>74</v>
      </c>
      <c r="AC960" s="8">
        <v>1</v>
      </c>
      <c r="AD960" s="3" t="s">
        <v>5967</v>
      </c>
      <c r="AE960" s="4" t="s">
        <v>5968</v>
      </c>
      <c r="AF960" s="3"/>
      <c r="AG960" s="3" t="s">
        <v>114</v>
      </c>
      <c r="AH960" s="8">
        <v>1</v>
      </c>
      <c r="AI960" s="3" t="s">
        <v>74</v>
      </c>
      <c r="AJ960" t="s">
        <v>114</v>
      </c>
      <c r="AK960" t="s">
        <v>114</v>
      </c>
      <c r="AL960" s="43" t="b">
        <v>0</v>
      </c>
      <c r="AM960" s="3"/>
      <c r="AN960" s="3"/>
      <c r="AO960" s="43" t="b">
        <v>0</v>
      </c>
      <c r="AP960" s="3" t="b">
        <v>0</v>
      </c>
      <c r="AQ960" s="3">
        <f>VLOOKUP(Table2[[#This Row],[Job-no]],Table3[],26,FALSE)</f>
        <v>675</v>
      </c>
      <c r="AR960" t="str">
        <f t="shared" si="174"/>
        <v>BMPRLED</v>
      </c>
      <c r="AS960" t="str">
        <f>VLOOKUP(AR960,Table1[],4,0)</f>
        <v>recessed</v>
      </c>
      <c r="AT960">
        <f>IF(BD960&gt;0,"Pattern",VLOOKUP(AR960,Table1[],5,0))</f>
        <v>0</v>
      </c>
      <c r="AU960" s="34">
        <f>IF(AT960="Pattern",WORKDAY(Table2[[#This Row],[Scheduled Ship Date]],-10),WORKDAY(Table2[[#This Row],[Scheduled Ship Date]],-4))</f>
        <v>43475</v>
      </c>
      <c r="AV960" s="39">
        <f>IF(Table2[[#This Row],[Extrusion cut double saw]]=TRUE,IF(O960="ToDo",IF(AT960="Pattern",Table2[[#This Row],[Total Sections]]*0.4,Table2[[#This Row],[Total Sections]]*0.12),0),IF(AT960="Pattern",Table2[[#This Row],[Total Sections]]*4,Table2[[#This Row],[Total Sections]]*1.2))</f>
        <v>1.2</v>
      </c>
      <c r="AW960" s="42">
        <f t="shared" ca="1" si="184"/>
        <v>43470</v>
      </c>
      <c r="AX960" s="42">
        <f>IF(AT960="Pattern",Table2[[#This Row],[Scheduled Ship Date]]-2,Table2[[#This Row],[Scheduled Ship Date]]-3)</f>
        <v>43478</v>
      </c>
      <c r="AY960" s="39">
        <f>IF(Table2[[#This Row],[Pattern]]="Pattern",Table2[[#This Row],[Total Sections]]*4.82,Table2[[#This Row],[Total Sections]]*0.5)</f>
        <v>0.5</v>
      </c>
      <c r="AZ960" s="42">
        <f t="shared" ca="1" si="185"/>
        <v>43470</v>
      </c>
      <c r="BA960" s="39">
        <f>((Table2[Total Sections]/Table2[Open Qty])-1)*Table2[Open Qty]*12.96</f>
        <v>0</v>
      </c>
      <c r="BB960" s="39"/>
      <c r="BC960" s="39" t="str">
        <f t="shared" si="175"/>
        <v>BMPRLED-750-80-35-RG3-10'1 3/4"-C(ROCKFON723)-UNV-DP-1-TG9-TS(1)</v>
      </c>
      <c r="BD960" s="39">
        <f t="shared" si="176"/>
        <v>0</v>
      </c>
      <c r="BE960" s="39" t="b">
        <f>_xlfn.IFNA(VLOOKUP(Table2[[#This Row],[Job-no]],Table4[],9,FALSE),TRUE)</f>
        <v>0</v>
      </c>
      <c r="BF960" s="39"/>
      <c r="BG960" s="39" t="b">
        <f>_xlfn.IFNA(VLOOKUP(Table2[[#This Row],[Job-no]],Table4[],14,FALSE),TRUE)</f>
        <v>0</v>
      </c>
      <c r="BH960" s="39" t="str">
        <f>_xlfn.IFNA(VLOOKUP(Table2[[#This Row],[Job-no]],Table4[],11,FALSE),"Done")</f>
        <v/>
      </c>
      <c r="BI960" s="39">
        <f>IF(Table2[[#This Row],[Pattern]]="Pattern",VLOOKUP(Table2[[#This Row],[Product Code]],'Routing data'!$A$2:$W$470,13,FALSE),VLOOKUP(Table2[[#This Row],[Product Code]],'Routing data'!$A$2:$W$470,3,FALSE))</f>
        <v>0</v>
      </c>
      <c r="BJ960" s="39">
        <f>IF(Table2[[#This Row],[Pattern]]="Pattern",VLOOKUP(Table2[[#This Row],[Product Code]],'Routing data'!$A$2:$W$470,14,FALSE),VLOOKUP(Table2[[#This Row],[Product Code]],'Routing data'!$A$2:$W$470,4,FALSE))</f>
        <v>3</v>
      </c>
      <c r="BK960" s="39">
        <f>VLOOKUP(Table2[[#This Row],[Product Code]],'Routing data'!A$4:W$524,16,FALSE)</f>
        <v>0</v>
      </c>
      <c r="BL960" s="42" t="str">
        <f>IF(Table2[[#This Row],[Milling Required]]=0,"x",IF(AT960="Pattern",B960-10,B960-4))</f>
        <v>x</v>
      </c>
      <c r="BM960" s="39"/>
      <c r="BN960" s="42">
        <f t="shared" si="177"/>
        <v>43478</v>
      </c>
      <c r="BO960" s="39" t="str">
        <f>IF(Table2[[#This Row],[Milling]]="x","x",Table2[[#This Row],[Total Sections]]*2)</f>
        <v>x</v>
      </c>
      <c r="BP960" s="39">
        <f>IF(Table2[[#This Row],[Punching]]="x","x",Table2[Total Sections]*2)</f>
        <v>2</v>
      </c>
      <c r="BQ960" s="39">
        <f>IF(Table2[[#This Row],[Pattern]]="Pattern",Table2[Total Sections]*3,Table2[Total Sections]*1.5)</f>
        <v>1.5</v>
      </c>
      <c r="BR960" s="42"/>
      <c r="BS960" s="39"/>
      <c r="BT960" s="39"/>
      <c r="BU960" s="39"/>
      <c r="BV960" s="39" t="str">
        <f>_xlfn.IFNA(VLOOKUP(Table2[[#This Row],[Job-no]],Table4[],16,FALSE),"Ready")</f>
        <v/>
      </c>
      <c r="BW960" s="39" t="str">
        <f>_xlfn.IFNA(VLOOKUP(Table2[[#This Row],[Job-no]],Table4[],21,FALSE),"Ready")</f>
        <v/>
      </c>
      <c r="BX960" s="39" t="b">
        <f>_xlfn.IFNA(VLOOKUP(Table2[[#This Row],[Job-no]],Table4[],10,FALSE),TRUE)</f>
        <v>0</v>
      </c>
      <c r="BY960" s="39" t="str">
        <f>_xlfn.IFNA(VLOOKUP(Table2[[#This Row],[Job-no]],Table4[],22,FALSE),"Ready")</f>
        <v/>
      </c>
      <c r="BZ960" s="120">
        <f t="shared" si="178"/>
        <v>43481</v>
      </c>
      <c r="CA960" s="120" t="str">
        <f ca="1">IF(OR(Table2[[#This Row],[Saw Date]]=TODAY(),Table2[[#This Row],[Saw Date]]=TODAY()+1), Table2[[#This Row],[Saw Date]],IF(Table2[[#This Row],[Extrusion cut double saw]],"Done",""))</f>
        <v/>
      </c>
      <c r="CB960" s="120" t="str">
        <f ca="1">IF(OR(Table2[[#This Row],[Lens Date]]=TODAY(),Table2[[#This Row],[Lens Date]]=TODAY()+1), Table2[[#This Row],[Lens Date]],IF(Table2[[#This Row],[MSLens]]="Done","Done",""))</f>
        <v/>
      </c>
      <c r="CC960" s="120" t="str">
        <f ca="1">IF(OR(Table2[[#This Row],[Milling Date]]=TODAY(),Table2[[#This Row],[Milling Date]]=TODAY()+1), Table2[[#This Row],[Milling Date]],IF(Table2[[#This Row],[CNC Holes]]="Ready","Done",""))</f>
        <v/>
      </c>
      <c r="CD960" s="120" t="str">
        <f ca="1">IF(OR(Table2[[#This Row],[Welding Date]]=TODAY(),Table2[[#This Row],[Welding Date]]=TODAY()+1), Table2[[#This Row],[Welding Date]],IF(Table2[[#This Row],[Welding Corners]]="Ready","Done",""))</f>
        <v/>
      </c>
      <c r="CE960" s="120" t="str">
        <f ca="1">IF(OR(Table2[[#This Row],[Puching Date]]=TODAY(),Table2[[#This Row],[Puching Date]]=TODAY()+1), Table2[[#This Row],[Puching Date]],IF(Table2[[#This Row],[Punch Holes]]="Ready","Done",""))</f>
        <v/>
      </c>
      <c r="CF960" s="120" t="str">
        <f ca="1">IF(OR(Table2[[#This Row],[Housing Date2]]=TODAY(),Table2[[#This Row],[Housing Date2]]=TODAY()+1),Table2[[#This Row],[Housing Date2]],IF(Table2[[#This Row],[Body Assembly]],"Done",""))</f>
        <v/>
      </c>
      <c r="CG960" s="120" t="str">
        <f>_xlfn.IFNA(VLOOKUP(Table2[[#This Row],[Job-no]],Table4[],7,FALSE),"Done")</f>
        <v>Scheduled/Released</v>
      </c>
    </row>
    <row r="961" spans="1:85" x14ac:dyDescent="0.25">
      <c r="A961" s="39" t="str">
        <f>_xlfn.CONCAT(Table2[[#This Row],[Order]],"-",Table2[[#This Row],[Line]])</f>
        <v>76203-12</v>
      </c>
      <c r="B961" s="5">
        <v>43481</v>
      </c>
      <c r="C961" s="8">
        <v>76203</v>
      </c>
      <c r="D961" s="3" t="s">
        <v>3003</v>
      </c>
      <c r="E961" s="8">
        <v>12</v>
      </c>
      <c r="F961" s="8">
        <v>1</v>
      </c>
      <c r="G961" s="3" t="s">
        <v>42</v>
      </c>
      <c r="H961" s="8">
        <v>1</v>
      </c>
      <c r="I961" s="43" t="b">
        <v>0</v>
      </c>
      <c r="J961" s="43" t="b">
        <v>0</v>
      </c>
      <c r="K961" t="s">
        <v>114</v>
      </c>
      <c r="L961" s="43" t="b">
        <v>0</v>
      </c>
      <c r="M961" s="43" t="b">
        <v>0</v>
      </c>
      <c r="N961" s="43" t="b">
        <v>0</v>
      </c>
      <c r="O961" t="s">
        <v>114</v>
      </c>
      <c r="P961" t="s">
        <v>114</v>
      </c>
      <c r="Q961" t="s">
        <v>114</v>
      </c>
      <c r="R961" t="s">
        <v>114</v>
      </c>
      <c r="S961" t="s">
        <v>114</v>
      </c>
      <c r="T961" t="s">
        <v>114</v>
      </c>
      <c r="U961" t="s">
        <v>114</v>
      </c>
      <c r="V961" t="s">
        <v>114</v>
      </c>
      <c r="W961" s="5">
        <v>43476</v>
      </c>
      <c r="X961" s="3" t="s">
        <v>114</v>
      </c>
      <c r="Y961" s="3"/>
      <c r="Z961" s="3" t="s">
        <v>4867</v>
      </c>
      <c r="AA961" s="3" t="s">
        <v>114</v>
      </c>
      <c r="AB961" s="3" t="s">
        <v>74</v>
      </c>
      <c r="AC961" s="8">
        <v>1</v>
      </c>
      <c r="AD961" s="3" t="s">
        <v>5967</v>
      </c>
      <c r="AE961" s="4" t="s">
        <v>5968</v>
      </c>
      <c r="AF961" s="3"/>
      <c r="AG961" s="3" t="s">
        <v>114</v>
      </c>
      <c r="AH961" s="8">
        <v>1</v>
      </c>
      <c r="AI961" s="3" t="s">
        <v>74</v>
      </c>
      <c r="AJ961" t="s">
        <v>114</v>
      </c>
      <c r="AK961" t="s">
        <v>114</v>
      </c>
      <c r="AL961" s="43" t="b">
        <v>0</v>
      </c>
      <c r="AM961" s="3"/>
      <c r="AN961" s="3"/>
      <c r="AO961" s="43" t="b">
        <v>0</v>
      </c>
      <c r="AP961" s="3" t="b">
        <v>0</v>
      </c>
      <c r="AQ961" s="3">
        <f>VLOOKUP(Table2[[#This Row],[Job-no]],Table3[],26,FALSE)</f>
        <v>675</v>
      </c>
      <c r="AR961" t="str">
        <f t="shared" si="174"/>
        <v>BMPRLED</v>
      </c>
      <c r="AS961" t="str">
        <f>VLOOKUP(AR961,Table1[],4,0)</f>
        <v>recessed</v>
      </c>
      <c r="AT961">
        <f>IF(BD961&gt;0,"Pattern",VLOOKUP(AR961,Table1[],5,0))</f>
        <v>0</v>
      </c>
      <c r="AU961" s="34">
        <f>IF(AT961="Pattern",WORKDAY(Table2[[#This Row],[Scheduled Ship Date]],-10),WORKDAY(Table2[[#This Row],[Scheduled Ship Date]],-4))</f>
        <v>43475</v>
      </c>
      <c r="AV961" s="39">
        <f>IF(Table2[[#This Row],[Extrusion cut double saw]]=TRUE,IF(O961="ToDo",IF(AT961="Pattern",Table2[[#This Row],[Total Sections]]*0.4,Table2[[#This Row],[Total Sections]]*0.12),0),IF(AT961="Pattern",Table2[[#This Row],[Total Sections]]*4,Table2[[#This Row],[Total Sections]]*1.2))</f>
        <v>1.2</v>
      </c>
      <c r="AW961" s="42">
        <f t="shared" ca="1" si="184"/>
        <v>43470</v>
      </c>
      <c r="AX961" s="42">
        <f>IF(AT961="Pattern",Table2[[#This Row],[Scheduled Ship Date]]-2,Table2[[#This Row],[Scheduled Ship Date]]-3)</f>
        <v>43478</v>
      </c>
      <c r="AY961" s="39">
        <f>IF(Table2[[#This Row],[Pattern]]="Pattern",Table2[[#This Row],[Total Sections]]*4.82,Table2[[#This Row],[Total Sections]]*0.5)</f>
        <v>0.5</v>
      </c>
      <c r="AZ961" s="42">
        <f t="shared" ca="1" si="185"/>
        <v>43470</v>
      </c>
      <c r="BA961" s="39">
        <f>((Table2[Total Sections]/Table2[Open Qty])-1)*Table2[Open Qty]*12.96</f>
        <v>0</v>
      </c>
      <c r="BB961" s="39"/>
      <c r="BC961" s="39" t="str">
        <f t="shared" si="175"/>
        <v>BMPRLED-750-80-35-RG3-10'1 3/4"-C(ROCKFON723)-UNV-DP-1-TG9-TS(1)</v>
      </c>
      <c r="BD961" s="39">
        <f t="shared" si="176"/>
        <v>0</v>
      </c>
      <c r="BE961" s="39" t="b">
        <f>_xlfn.IFNA(VLOOKUP(Table2[[#This Row],[Job-no]],Table4[],9,FALSE),TRUE)</f>
        <v>0</v>
      </c>
      <c r="BF961" s="39"/>
      <c r="BG961" s="39" t="b">
        <f>_xlfn.IFNA(VLOOKUP(Table2[[#This Row],[Job-no]],Table4[],14,FALSE),TRUE)</f>
        <v>0</v>
      </c>
      <c r="BH961" s="39" t="str">
        <f>_xlfn.IFNA(VLOOKUP(Table2[[#This Row],[Job-no]],Table4[],11,FALSE),"Done")</f>
        <v/>
      </c>
      <c r="BI961" s="39">
        <f>IF(Table2[[#This Row],[Pattern]]="Pattern",VLOOKUP(Table2[[#This Row],[Product Code]],'Routing data'!$A$2:$W$470,13,FALSE),VLOOKUP(Table2[[#This Row],[Product Code]],'Routing data'!$A$2:$W$470,3,FALSE))</f>
        <v>0</v>
      </c>
      <c r="BJ961" s="39">
        <f>IF(Table2[[#This Row],[Pattern]]="Pattern",VLOOKUP(Table2[[#This Row],[Product Code]],'Routing data'!$A$2:$W$470,14,FALSE),VLOOKUP(Table2[[#This Row],[Product Code]],'Routing data'!$A$2:$W$470,4,FALSE))</f>
        <v>3</v>
      </c>
      <c r="BK961" s="39">
        <f>VLOOKUP(Table2[[#This Row],[Product Code]],'Routing data'!A$4:W$524,16,FALSE)</f>
        <v>0</v>
      </c>
      <c r="BL961" s="42" t="str">
        <f>IF(Table2[[#This Row],[Milling Required]]=0,"x",IF(AT961="Pattern",B961-10,B961-4))</f>
        <v>x</v>
      </c>
      <c r="BM961" s="39"/>
      <c r="BN961" s="42">
        <f t="shared" si="177"/>
        <v>43478</v>
      </c>
      <c r="BO961" s="39" t="str">
        <f>IF(Table2[[#This Row],[Milling]]="x","x",Table2[[#This Row],[Total Sections]]*2)</f>
        <v>x</v>
      </c>
      <c r="BP961" s="39">
        <f>IF(Table2[[#This Row],[Punching]]="x","x",Table2[Total Sections]*2)</f>
        <v>2</v>
      </c>
      <c r="BQ961" s="39">
        <f>IF(Table2[[#This Row],[Pattern]]="Pattern",Table2[Total Sections]*3,Table2[Total Sections]*1.5)</f>
        <v>1.5</v>
      </c>
      <c r="BR961" s="42"/>
      <c r="BS961" s="39"/>
      <c r="BT961" s="39"/>
      <c r="BU961" s="39"/>
      <c r="BV961" s="39" t="str">
        <f>_xlfn.IFNA(VLOOKUP(Table2[[#This Row],[Job-no]],Table4[],16,FALSE),"Ready")</f>
        <v/>
      </c>
      <c r="BW961" s="39" t="str">
        <f>_xlfn.IFNA(VLOOKUP(Table2[[#This Row],[Job-no]],Table4[],21,FALSE),"Ready")</f>
        <v/>
      </c>
      <c r="BX961" s="39" t="b">
        <f>_xlfn.IFNA(VLOOKUP(Table2[[#This Row],[Job-no]],Table4[],10,FALSE),TRUE)</f>
        <v>0</v>
      </c>
      <c r="BY961" s="39" t="str">
        <f>_xlfn.IFNA(VLOOKUP(Table2[[#This Row],[Job-no]],Table4[],22,FALSE),"Ready")</f>
        <v/>
      </c>
      <c r="BZ961" s="120">
        <f t="shared" si="178"/>
        <v>43481</v>
      </c>
      <c r="CA961" s="120" t="str">
        <f ca="1">IF(OR(Table2[[#This Row],[Saw Date]]=TODAY(),Table2[[#This Row],[Saw Date]]=TODAY()+1), Table2[[#This Row],[Saw Date]],IF(Table2[[#This Row],[Extrusion cut double saw]],"Done",""))</f>
        <v/>
      </c>
      <c r="CB961" s="120" t="str">
        <f ca="1">IF(OR(Table2[[#This Row],[Lens Date]]=TODAY(),Table2[[#This Row],[Lens Date]]=TODAY()+1), Table2[[#This Row],[Lens Date]],IF(Table2[[#This Row],[MSLens]]="Done","Done",""))</f>
        <v/>
      </c>
      <c r="CC961" s="120" t="str">
        <f ca="1">IF(OR(Table2[[#This Row],[Milling Date]]=TODAY(),Table2[[#This Row],[Milling Date]]=TODAY()+1), Table2[[#This Row],[Milling Date]],IF(Table2[[#This Row],[CNC Holes]]="Ready","Done",""))</f>
        <v/>
      </c>
      <c r="CD961" s="120" t="str">
        <f ca="1">IF(OR(Table2[[#This Row],[Welding Date]]=TODAY(),Table2[[#This Row],[Welding Date]]=TODAY()+1), Table2[[#This Row],[Welding Date]],IF(Table2[[#This Row],[Welding Corners]]="Ready","Done",""))</f>
        <v/>
      </c>
      <c r="CE961" s="120" t="str">
        <f ca="1">IF(OR(Table2[[#This Row],[Puching Date]]=TODAY(),Table2[[#This Row],[Puching Date]]=TODAY()+1), Table2[[#This Row],[Puching Date]],IF(Table2[[#This Row],[Punch Holes]]="Ready","Done",""))</f>
        <v/>
      </c>
      <c r="CF961" s="120" t="str">
        <f ca="1">IF(OR(Table2[[#This Row],[Housing Date2]]=TODAY(),Table2[[#This Row],[Housing Date2]]=TODAY()+1),Table2[[#This Row],[Housing Date2]],IF(Table2[[#This Row],[Body Assembly]],"Done",""))</f>
        <v/>
      </c>
      <c r="CG961" s="120" t="str">
        <f>_xlfn.IFNA(VLOOKUP(Table2[[#This Row],[Job-no]],Table4[],7,FALSE),"Done")</f>
        <v>Scheduled/Released</v>
      </c>
    </row>
    <row r="962" spans="1:85" x14ac:dyDescent="0.25">
      <c r="A962" s="39" t="str">
        <f>_xlfn.CONCAT(Table2[[#This Row],[Order]],"-",Table2[[#This Row],[Line]])</f>
        <v>76203-15</v>
      </c>
      <c r="B962" s="5">
        <v>43481</v>
      </c>
      <c r="C962" s="8">
        <v>76203</v>
      </c>
      <c r="D962" s="3" t="s">
        <v>3329</v>
      </c>
      <c r="E962" s="8">
        <v>15</v>
      </c>
      <c r="F962" s="8">
        <v>1</v>
      </c>
      <c r="G962" s="3" t="s">
        <v>42</v>
      </c>
      <c r="H962" s="8">
        <v>1</v>
      </c>
      <c r="I962" s="43" t="b">
        <v>0</v>
      </c>
      <c r="J962" s="43" t="b">
        <v>0</v>
      </c>
      <c r="K962" t="s">
        <v>114</v>
      </c>
      <c r="L962" s="43" t="b">
        <v>0</v>
      </c>
      <c r="M962" s="43" t="b">
        <v>0</v>
      </c>
      <c r="N962" s="43" t="b">
        <v>0</v>
      </c>
      <c r="O962" t="s">
        <v>114</v>
      </c>
      <c r="P962" t="s">
        <v>114</v>
      </c>
      <c r="Q962" t="s">
        <v>114</v>
      </c>
      <c r="R962" t="s">
        <v>114</v>
      </c>
      <c r="S962" t="s">
        <v>114</v>
      </c>
      <c r="T962" t="s">
        <v>114</v>
      </c>
      <c r="U962" t="s">
        <v>114</v>
      </c>
      <c r="V962" t="s">
        <v>114</v>
      </c>
      <c r="W962" s="5">
        <v>43476</v>
      </c>
      <c r="X962" s="3" t="s">
        <v>114</v>
      </c>
      <c r="Y962" s="3"/>
      <c r="Z962" s="3" t="s">
        <v>4868</v>
      </c>
      <c r="AA962" s="3" t="s">
        <v>114</v>
      </c>
      <c r="AB962" s="3" t="s">
        <v>74</v>
      </c>
      <c r="AC962" s="8">
        <v>1</v>
      </c>
      <c r="AD962" s="3" t="s">
        <v>5967</v>
      </c>
      <c r="AE962" s="4" t="s">
        <v>5968</v>
      </c>
      <c r="AF962" s="3"/>
      <c r="AG962" s="3" t="s">
        <v>114</v>
      </c>
      <c r="AH962" s="8">
        <v>2</v>
      </c>
      <c r="AI962" s="3" t="s">
        <v>74</v>
      </c>
      <c r="AJ962" t="s">
        <v>114</v>
      </c>
      <c r="AK962" t="s">
        <v>114</v>
      </c>
      <c r="AL962" s="43" t="b">
        <v>0</v>
      </c>
      <c r="AM962" s="3"/>
      <c r="AN962" s="3"/>
      <c r="AO962" s="43" t="b">
        <v>0</v>
      </c>
      <c r="AP962" s="3" t="b">
        <v>0</v>
      </c>
      <c r="AQ962" s="3">
        <f>VLOOKUP(Table2[[#This Row],[Job-no]],Table3[],26,FALSE)</f>
        <v>1395</v>
      </c>
      <c r="AR962" t="str">
        <f t="shared" ref="AR962:AR1025" si="186">IFERROR(MID(BC962,1,FIND("-",BC962,1)-1),"")</f>
        <v>BMPRLED</v>
      </c>
      <c r="AS962" t="str">
        <f>VLOOKUP(AR962,Table1[],4,0)</f>
        <v>recessed</v>
      </c>
      <c r="AT962">
        <f>IF(BD962&gt;0,"Pattern",VLOOKUP(AR962,Table1[],5,0))</f>
        <v>0</v>
      </c>
      <c r="AU962" s="34">
        <f>IF(AT962="Pattern",WORKDAY(Table2[[#This Row],[Scheduled Ship Date]],-10),WORKDAY(Table2[[#This Row],[Scheduled Ship Date]],-4))</f>
        <v>43475</v>
      </c>
      <c r="AV962" s="39">
        <f>IF(Table2[[#This Row],[Extrusion cut double saw]]=TRUE,IF(O962="ToDo",IF(AT962="Pattern",Table2[[#This Row],[Total Sections]]*0.4,Table2[[#This Row],[Total Sections]]*0.12),0),IF(AT962="Pattern",Table2[[#This Row],[Total Sections]]*4,Table2[[#This Row],[Total Sections]]*1.2))</f>
        <v>2.4</v>
      </c>
      <c r="AW962" s="42">
        <f t="shared" ca="1" si="184"/>
        <v>43470</v>
      </c>
      <c r="AX962" s="42">
        <f>IF(AT962="Pattern",Table2[[#This Row],[Scheduled Ship Date]]-2,Table2[[#This Row],[Scheduled Ship Date]]-3)</f>
        <v>43478</v>
      </c>
      <c r="AY962" s="39">
        <f>IF(Table2[[#This Row],[Pattern]]="Pattern",Table2[[#This Row],[Total Sections]]*4.82,Table2[[#This Row],[Total Sections]]*0.5)</f>
        <v>1</v>
      </c>
      <c r="AZ962" s="42">
        <f t="shared" ca="1" si="185"/>
        <v>43470</v>
      </c>
      <c r="BA962" s="39">
        <f>((Table2[Total Sections]/Table2[Open Qty])-1)*Table2[Open Qty]*12.96</f>
        <v>12.96</v>
      </c>
      <c r="BB962" s="39"/>
      <c r="BC962" s="39" t="str">
        <f t="shared" ref="BC962:BC1025" si="187">IF(MID(D962,1,2)="SP",MID(D962,FIND("-",D962,1)+1,30),D962)</f>
        <v>BMPRLED-750-80-35-RG3-21'8 11/16"-C(ROCKFON723)-UNV-DP-1-TG9-TS(1)</v>
      </c>
      <c r="BD962" s="39">
        <f t="shared" ref="BD962:BD1025" si="188">IFERROR(FIND("-K(",D962,1),0)</f>
        <v>0</v>
      </c>
      <c r="BE962" s="39" t="b">
        <f>_xlfn.IFNA(VLOOKUP(Table2[[#This Row],[Job-no]],Table4[],9,FALSE),TRUE)</f>
        <v>0</v>
      </c>
      <c r="BF962" s="39"/>
      <c r="BG962" s="39" t="b">
        <f>_xlfn.IFNA(VLOOKUP(Table2[[#This Row],[Job-no]],Table4[],14,FALSE),TRUE)</f>
        <v>0</v>
      </c>
      <c r="BH962" s="39" t="str">
        <f>_xlfn.IFNA(VLOOKUP(Table2[[#This Row],[Job-no]],Table4[],11,FALSE),"Done")</f>
        <v/>
      </c>
      <c r="BI962" s="39">
        <f>IF(Table2[[#This Row],[Pattern]]="Pattern",VLOOKUP(Table2[[#This Row],[Product Code]],'Routing data'!$A$2:$W$470,13,FALSE),VLOOKUP(Table2[[#This Row],[Product Code]],'Routing data'!$A$2:$W$470,3,FALSE))</f>
        <v>0</v>
      </c>
      <c r="BJ962" s="39">
        <f>IF(Table2[[#This Row],[Pattern]]="Pattern",VLOOKUP(Table2[[#This Row],[Product Code]],'Routing data'!$A$2:$W$470,14,FALSE),VLOOKUP(Table2[[#This Row],[Product Code]],'Routing data'!$A$2:$W$470,4,FALSE))</f>
        <v>3</v>
      </c>
      <c r="BK962" s="39">
        <f>VLOOKUP(Table2[[#This Row],[Product Code]],'Routing data'!A$4:W$524,16,FALSE)</f>
        <v>0</v>
      </c>
      <c r="BL962" s="42" t="str">
        <f>IF(Table2[[#This Row],[Milling Required]]=0,"x",IF(AT962="Pattern",B962-10,B962-4))</f>
        <v>x</v>
      </c>
      <c r="BM962" s="39"/>
      <c r="BN962" s="42">
        <f t="shared" ref="BN962:BN1025" si="189">IF(AT962="Pattern",B962-2,B962-3)</f>
        <v>43478</v>
      </c>
      <c r="BO962" s="39" t="str">
        <f>IF(Table2[[#This Row],[Milling]]="x","x",Table2[[#This Row],[Total Sections]]*2)</f>
        <v>x</v>
      </c>
      <c r="BP962" s="39">
        <f>IF(Table2[[#This Row],[Punching]]="x","x",Table2[Total Sections]*2)</f>
        <v>4</v>
      </c>
      <c r="BQ962" s="39">
        <f>IF(Table2[[#This Row],[Pattern]]="Pattern",Table2[Total Sections]*3,Table2[Total Sections]*1.5)</f>
        <v>3</v>
      </c>
      <c r="BR962" s="42"/>
      <c r="BS962" s="39"/>
      <c r="BT962" s="39"/>
      <c r="BU962" s="39"/>
      <c r="BV962" s="39" t="str">
        <f>_xlfn.IFNA(VLOOKUP(Table2[[#This Row],[Job-no]],Table4[],16,FALSE),"Ready")</f>
        <v/>
      </c>
      <c r="BW962" s="39" t="str">
        <f>_xlfn.IFNA(VLOOKUP(Table2[[#This Row],[Job-no]],Table4[],21,FALSE),"Ready")</f>
        <v/>
      </c>
      <c r="BX962" s="39" t="b">
        <f>_xlfn.IFNA(VLOOKUP(Table2[[#This Row],[Job-no]],Table4[],10,FALSE),TRUE)</f>
        <v>0</v>
      </c>
      <c r="BY962" s="39" t="str">
        <f>_xlfn.IFNA(VLOOKUP(Table2[[#This Row],[Job-no]],Table4[],22,FALSE),"Ready")</f>
        <v/>
      </c>
      <c r="BZ962" s="120">
        <f t="shared" ref="BZ962:BZ1025" si="190">B962</f>
        <v>43481</v>
      </c>
      <c r="CA962" s="120" t="str">
        <f ca="1">IF(OR(Table2[[#This Row],[Saw Date]]=TODAY(),Table2[[#This Row],[Saw Date]]=TODAY()+1), Table2[[#This Row],[Saw Date]],IF(Table2[[#This Row],[Extrusion cut double saw]],"Done",""))</f>
        <v/>
      </c>
      <c r="CB962" s="120" t="str">
        <f ca="1">IF(OR(Table2[[#This Row],[Lens Date]]=TODAY(),Table2[[#This Row],[Lens Date]]=TODAY()+1), Table2[[#This Row],[Lens Date]],IF(Table2[[#This Row],[MSLens]]="Done","Done",""))</f>
        <v/>
      </c>
      <c r="CC962" s="120" t="str">
        <f ca="1">IF(OR(Table2[[#This Row],[Milling Date]]=TODAY(),Table2[[#This Row],[Milling Date]]=TODAY()+1), Table2[[#This Row],[Milling Date]],IF(Table2[[#This Row],[CNC Holes]]="Ready","Done",""))</f>
        <v/>
      </c>
      <c r="CD962" s="120" t="str">
        <f ca="1">IF(OR(Table2[[#This Row],[Welding Date]]=TODAY(),Table2[[#This Row],[Welding Date]]=TODAY()+1), Table2[[#This Row],[Welding Date]],IF(Table2[[#This Row],[Welding Corners]]="Ready","Done",""))</f>
        <v/>
      </c>
      <c r="CE962" s="120" t="str">
        <f ca="1">IF(OR(Table2[[#This Row],[Puching Date]]=TODAY(),Table2[[#This Row],[Puching Date]]=TODAY()+1), Table2[[#This Row],[Puching Date]],IF(Table2[[#This Row],[Punch Holes]]="Ready","Done",""))</f>
        <v/>
      </c>
      <c r="CF962" s="120" t="str">
        <f ca="1">IF(OR(Table2[[#This Row],[Housing Date2]]=TODAY(),Table2[[#This Row],[Housing Date2]]=TODAY()+1),Table2[[#This Row],[Housing Date2]],IF(Table2[[#This Row],[Body Assembly]],"Done",""))</f>
        <v/>
      </c>
      <c r="CG962" s="120" t="str">
        <f>_xlfn.IFNA(VLOOKUP(Table2[[#This Row],[Job-no]],Table4[],7,FALSE),"Done")</f>
        <v>Scheduled/Released</v>
      </c>
    </row>
    <row r="963" spans="1:85" x14ac:dyDescent="0.25">
      <c r="A963" t="str">
        <f>_xlfn.CONCAT(Table2[[#This Row],[Order]],"-",Table2[[#This Row],[Line]])</f>
        <v>76203-16</v>
      </c>
      <c r="B963" s="5">
        <v>43481</v>
      </c>
      <c r="C963" s="8">
        <v>76203</v>
      </c>
      <c r="D963" s="3" t="s">
        <v>3331</v>
      </c>
      <c r="E963" s="8">
        <v>16</v>
      </c>
      <c r="F963" s="8">
        <v>1</v>
      </c>
      <c r="G963" s="3" t="s">
        <v>42</v>
      </c>
      <c r="H963" s="8">
        <v>1</v>
      </c>
      <c r="I963" s="43" t="b">
        <v>0</v>
      </c>
      <c r="J963" s="43" t="b">
        <v>0</v>
      </c>
      <c r="K963" t="s">
        <v>114</v>
      </c>
      <c r="L963" s="43" t="b">
        <v>0</v>
      </c>
      <c r="M963" s="43" t="b">
        <v>0</v>
      </c>
      <c r="N963" s="43" t="b">
        <v>0</v>
      </c>
      <c r="O963" t="s">
        <v>114</v>
      </c>
      <c r="P963" t="s">
        <v>114</v>
      </c>
      <c r="Q963" t="s">
        <v>114</v>
      </c>
      <c r="R963" t="s">
        <v>114</v>
      </c>
      <c r="S963" t="s">
        <v>114</v>
      </c>
      <c r="T963" t="s">
        <v>114</v>
      </c>
      <c r="U963" t="s">
        <v>114</v>
      </c>
      <c r="V963" t="s">
        <v>114</v>
      </c>
      <c r="W963" s="5">
        <v>43476</v>
      </c>
      <c r="X963" s="3" t="s">
        <v>114</v>
      </c>
      <c r="Y963" s="3"/>
      <c r="Z963" s="3" t="s">
        <v>4869</v>
      </c>
      <c r="AA963" s="3" t="s">
        <v>114</v>
      </c>
      <c r="AB963" s="3" t="s">
        <v>74</v>
      </c>
      <c r="AC963" s="8">
        <v>1</v>
      </c>
      <c r="AD963" s="3" t="s">
        <v>5967</v>
      </c>
      <c r="AE963" s="4" t="s">
        <v>5968</v>
      </c>
      <c r="AF963" s="3"/>
      <c r="AG963" s="3" t="s">
        <v>114</v>
      </c>
      <c r="AH963" s="8">
        <v>2</v>
      </c>
      <c r="AI963" s="3" t="s">
        <v>74</v>
      </c>
      <c r="AJ963" t="s">
        <v>114</v>
      </c>
      <c r="AK963" t="s">
        <v>114</v>
      </c>
      <c r="AL963" s="43" t="b">
        <v>0</v>
      </c>
      <c r="AM963" s="3"/>
      <c r="AN963" s="3"/>
      <c r="AO963" s="43" t="b">
        <v>0</v>
      </c>
      <c r="AP963" s="3" t="b">
        <v>0</v>
      </c>
      <c r="AQ963" s="3">
        <f>VLOOKUP(Table2[[#This Row],[Job-no]],Table3[],26,FALSE)</f>
        <v>1395</v>
      </c>
      <c r="AR963" t="str">
        <f t="shared" si="186"/>
        <v>BMPRLED</v>
      </c>
      <c r="AS963" t="str">
        <f>VLOOKUP(AR963,Table1[],4,0)</f>
        <v>recessed</v>
      </c>
      <c r="AT963">
        <f>IF(BD963&gt;0,"Pattern",VLOOKUP(AR963,Table1[],5,0))</f>
        <v>0</v>
      </c>
      <c r="AU963" s="34">
        <f>IF(AT963="Pattern",WORKDAY(Table2[[#This Row],[Scheduled Ship Date]],-10),WORKDAY(Table2[[#This Row],[Scheduled Ship Date]],-4))</f>
        <v>43475</v>
      </c>
      <c r="AV963">
        <f>IF(Table2[[#This Row],[Extrusion cut double saw]]=TRUE,IF(O963="ToDo",IF(AT963="Pattern",Table2[[#This Row],[Total Sections]]*0.4,Table2[[#This Row],[Total Sections]]*0.12),0),IF(AT963="Pattern",Table2[[#This Row],[Total Sections]]*4,Table2[[#This Row],[Total Sections]]*1.2))</f>
        <v>2.4</v>
      </c>
      <c r="AW963" s="42">
        <f t="shared" ca="1" si="184"/>
        <v>43470</v>
      </c>
      <c r="AX963" s="42">
        <f>IF(AT963="Pattern",Table2[[#This Row],[Scheduled Ship Date]]-2,Table2[[#This Row],[Scheduled Ship Date]]-3)</f>
        <v>43478</v>
      </c>
      <c r="AY963">
        <f>IF(Table2[[#This Row],[Pattern]]="Pattern",Table2[[#This Row],[Total Sections]]*4.82,Table2[[#This Row],[Total Sections]]*0.5)</f>
        <v>1</v>
      </c>
      <c r="AZ963" s="42">
        <f t="shared" ca="1" si="185"/>
        <v>43470</v>
      </c>
      <c r="BA963" s="39">
        <f>((Table2[Total Sections]/Table2[Open Qty])-1)*Table2[Open Qty]*12.96</f>
        <v>12.96</v>
      </c>
      <c r="BB963" s="42"/>
      <c r="BC963" s="39" t="str">
        <f t="shared" si="187"/>
        <v>BMPRLED-750-80-35-RG3-22' 2"-C(ROCKFON723)-UNV-DP-1-TG9-TS(1)</v>
      </c>
      <c r="BD963" s="39">
        <f t="shared" si="188"/>
        <v>0</v>
      </c>
      <c r="BE963" s="39" t="b">
        <f>_xlfn.IFNA(VLOOKUP(Table2[[#This Row],[Job-no]],Table4[],9,FALSE),TRUE)</f>
        <v>0</v>
      </c>
      <c r="BF963" t="str">
        <f>VLOOKUP(AR963,Table1[],3,0)</f>
        <v>B3led</v>
      </c>
      <c r="BG963" s="39" t="b">
        <f>_xlfn.IFNA(VLOOKUP(Table2[[#This Row],[Job-no]],Table4[],14,FALSE),TRUE)</f>
        <v>0</v>
      </c>
      <c r="BH963" s="39" t="str">
        <f>_xlfn.IFNA(VLOOKUP(Table2[[#This Row],[Job-no]],Table4[],11,FALSE),"Done")</f>
        <v/>
      </c>
      <c r="BI963" s="39">
        <f>IF(Table2[[#This Row],[Pattern]]="Pattern",VLOOKUP(Table2[[#This Row],[Product Code]],'Routing data'!$A$2:$W$470,13,FALSE),VLOOKUP(Table2[[#This Row],[Product Code]],'Routing data'!$A$2:$W$470,3,FALSE))</f>
        <v>0</v>
      </c>
      <c r="BJ963" s="39">
        <f>IF(Table2[[#This Row],[Pattern]]="Pattern",VLOOKUP(Table2[[#This Row],[Product Code]],'Routing data'!$A$2:$W$470,14,FALSE),VLOOKUP(Table2[[#This Row],[Product Code]],'Routing data'!$A$2:$W$470,4,FALSE))</f>
        <v>3</v>
      </c>
      <c r="BK963" s="39">
        <f>VLOOKUP(Table2[[#This Row],[Product Code]],'Routing data'!A$4:W$524,16,FALSE)</f>
        <v>0</v>
      </c>
      <c r="BL963" s="42" t="str">
        <f>IF(Table2[[#This Row],[Milling Required]]=0,"x",IF(AT963="Pattern",B963-10,B963-4))</f>
        <v>x</v>
      </c>
      <c r="BM963" s="42">
        <f>IF(Table2[[#This Row],[Punching Required]]=0,"x",IF(AT963="Pattern",B963-8,B963-2))</f>
        <v>43479</v>
      </c>
      <c r="BN963" s="42">
        <f t="shared" si="189"/>
        <v>43478</v>
      </c>
      <c r="BO963" s="39" t="str">
        <f>IF(Table2[[#This Row],[Milling]]="x","x",Table2[[#This Row],[Total Sections]]*2)</f>
        <v>x</v>
      </c>
      <c r="BP963" s="39">
        <f>IF(Table2[[#This Row],[Punching]]="x","x",Table2[Total Sections]*2)</f>
        <v>4</v>
      </c>
      <c r="BQ963" s="39">
        <f>IF(Table2[[#This Row],[Pattern]]="Pattern",Table2[Total Sections]*3,Table2[Total Sections]*1.5)</f>
        <v>3</v>
      </c>
      <c r="BR963" s="42"/>
      <c r="BS963" s="42"/>
      <c r="BT963" s="42"/>
      <c r="BU963" s="39"/>
      <c r="BV963" s="122" t="str">
        <f>_xlfn.IFNA(VLOOKUP(Table2[[#This Row],[Job-no]],Table4[],16,FALSE),"Ready")</f>
        <v/>
      </c>
      <c r="BW963" s="122" t="str">
        <f>_xlfn.IFNA(VLOOKUP(Table2[[#This Row],[Job-no]],Table4[],21,FALSE),"Ready")</f>
        <v/>
      </c>
      <c r="BX963" s="39" t="b">
        <f>_xlfn.IFNA(VLOOKUP(Table2[[#This Row],[Job-no]],Table4[],10,FALSE),TRUE)</f>
        <v>0</v>
      </c>
      <c r="BY963" s="39" t="str">
        <f>_xlfn.IFNA(VLOOKUP(Table2[[#This Row],[Job-no]],Table4[],22,FALSE),"Ready")</f>
        <v/>
      </c>
      <c r="BZ963" s="120">
        <f t="shared" si="190"/>
        <v>43481</v>
      </c>
      <c r="CA963" s="120" t="str">
        <f ca="1">IF(OR(Table2[[#This Row],[Saw Date]]=TODAY(),Table2[[#This Row],[Saw Date]]=TODAY()+1), Table2[[#This Row],[Saw Date]],IF(Table2[[#This Row],[Extrusion cut double saw]],"Done",""))</f>
        <v/>
      </c>
      <c r="CB963" s="120" t="str">
        <f ca="1">IF(OR(Table2[[#This Row],[Lens Date]]=TODAY(),Table2[[#This Row],[Lens Date]]=TODAY()+1), Table2[[#This Row],[Lens Date]],IF(Table2[[#This Row],[MSLens]]="Done","Done",""))</f>
        <v/>
      </c>
      <c r="CC963" s="120" t="str">
        <f ca="1">IF(OR(Table2[[#This Row],[Milling Date]]=TODAY(),Table2[[#This Row],[Milling Date]]=TODAY()+1), Table2[[#This Row],[Milling Date]],IF(Table2[[#This Row],[CNC Holes]]="Ready","Done",""))</f>
        <v/>
      </c>
      <c r="CD963" s="120" t="str">
        <f ca="1">IF(OR(Table2[[#This Row],[Welding Date]]=TODAY(),Table2[[#This Row],[Welding Date]]=TODAY()+1), Table2[[#This Row],[Welding Date]],IF(Table2[[#This Row],[Welding Corners]]="Ready","Done",""))</f>
        <v/>
      </c>
      <c r="CE963" s="120" t="str">
        <f ca="1">IF(OR(Table2[[#This Row],[Puching Date]]=TODAY(),Table2[[#This Row],[Puching Date]]=TODAY()+1), Table2[[#This Row],[Puching Date]],IF(Table2[[#This Row],[Punch Holes]]="Ready","Done",""))</f>
        <v/>
      </c>
      <c r="CF963" s="120" t="str">
        <f ca="1">IF(OR(Table2[[#This Row],[Housing Date2]]=TODAY(),Table2[[#This Row],[Housing Date2]]=TODAY()+1),Table2[[#This Row],[Housing Date2]],IF(Table2[[#This Row],[Body Assembly]],"Done",""))</f>
        <v/>
      </c>
      <c r="CG963" s="120" t="str">
        <f>_xlfn.IFNA(VLOOKUP(Table2[[#This Row],[Job-no]],Table4[],7,FALSE),"Done")</f>
        <v>Scheduled/Released</v>
      </c>
    </row>
    <row r="964" spans="1:85" x14ac:dyDescent="0.25">
      <c r="A964" t="str">
        <f>_xlfn.CONCAT(Table2[[#This Row],[Order]],"-",Table2[[#This Row],[Line]])</f>
        <v>76203-17</v>
      </c>
      <c r="B964" s="5">
        <v>43481</v>
      </c>
      <c r="C964" s="8">
        <v>76203</v>
      </c>
      <c r="D964" s="3" t="s">
        <v>3333</v>
      </c>
      <c r="E964" s="8">
        <v>17</v>
      </c>
      <c r="F964" s="8">
        <v>1</v>
      </c>
      <c r="G964" s="3" t="s">
        <v>42</v>
      </c>
      <c r="H964" s="8">
        <v>1</v>
      </c>
      <c r="I964" s="43" t="b">
        <v>0</v>
      </c>
      <c r="J964" s="43" t="b">
        <v>0</v>
      </c>
      <c r="K964" t="s">
        <v>114</v>
      </c>
      <c r="L964" s="43" t="b">
        <v>0</v>
      </c>
      <c r="M964" s="43" t="b">
        <v>0</v>
      </c>
      <c r="N964" s="43" t="b">
        <v>0</v>
      </c>
      <c r="O964" t="s">
        <v>114</v>
      </c>
      <c r="P964" t="s">
        <v>114</v>
      </c>
      <c r="Q964" t="s">
        <v>114</v>
      </c>
      <c r="R964" t="s">
        <v>114</v>
      </c>
      <c r="S964" t="s">
        <v>114</v>
      </c>
      <c r="T964" t="s">
        <v>114</v>
      </c>
      <c r="U964" t="s">
        <v>114</v>
      </c>
      <c r="V964" t="s">
        <v>114</v>
      </c>
      <c r="W964" s="5">
        <v>43476</v>
      </c>
      <c r="X964" s="3" t="s">
        <v>114</v>
      </c>
      <c r="Y964" s="3"/>
      <c r="Z964" s="3" t="s">
        <v>4870</v>
      </c>
      <c r="AA964" s="3" t="s">
        <v>114</v>
      </c>
      <c r="AB964" s="3" t="s">
        <v>74</v>
      </c>
      <c r="AC964" s="8">
        <v>1</v>
      </c>
      <c r="AD964" s="3" t="s">
        <v>5967</v>
      </c>
      <c r="AE964" s="4" t="s">
        <v>5968</v>
      </c>
      <c r="AF964" s="3"/>
      <c r="AG964" s="3" t="s">
        <v>114</v>
      </c>
      <c r="AH964" s="8">
        <v>3</v>
      </c>
      <c r="AI964" s="3" t="s">
        <v>74</v>
      </c>
      <c r="AJ964" t="s">
        <v>114</v>
      </c>
      <c r="AK964" t="s">
        <v>114</v>
      </c>
      <c r="AL964" s="43" t="b">
        <v>0</v>
      </c>
      <c r="AM964" s="3"/>
      <c r="AN964" s="3"/>
      <c r="AO964" s="43" t="b">
        <v>0</v>
      </c>
      <c r="AP964" s="3" t="b">
        <v>0</v>
      </c>
      <c r="AQ964" s="3">
        <f>VLOOKUP(Table2[[#This Row],[Job-no]],Table3[],26,FALSE)</f>
        <v>1995</v>
      </c>
      <c r="AR964" t="str">
        <f t="shared" si="186"/>
        <v>BMPRLED</v>
      </c>
      <c r="AS964" t="str">
        <f>VLOOKUP(AR964,Table1[],4,0)</f>
        <v>recessed</v>
      </c>
      <c r="AT964">
        <f>IF(BD964&gt;0,"Pattern",VLOOKUP(AR964,Table1[],5,0))</f>
        <v>0</v>
      </c>
      <c r="AU964" s="34">
        <f>IF(AT964="Pattern",WORKDAY(Table2[[#This Row],[Scheduled Ship Date]],-10),WORKDAY(Table2[[#This Row],[Scheduled Ship Date]],-4))</f>
        <v>43475</v>
      </c>
      <c r="AV964">
        <f>IF(Table2[[#This Row],[Extrusion cut double saw]]=TRUE,IF(O964="ToDo",IF(AT964="Pattern",Table2[[#This Row],[Total Sections]]*0.4,Table2[[#This Row],[Total Sections]]*0.12),0),IF(AT964="Pattern",Table2[[#This Row],[Total Sections]]*4,Table2[[#This Row],[Total Sections]]*1.2))</f>
        <v>3.5999999999999996</v>
      </c>
      <c r="AW964" s="42">
        <f t="shared" ca="1" si="184"/>
        <v>43470</v>
      </c>
      <c r="AX964" s="42">
        <f>IF(AT964="Pattern",Table2[[#This Row],[Scheduled Ship Date]]-2,Table2[[#This Row],[Scheduled Ship Date]]-3)</f>
        <v>43478</v>
      </c>
      <c r="AY964">
        <f>IF(Table2[[#This Row],[Pattern]]="Pattern",Table2[[#This Row],[Total Sections]]*4.82,Table2[[#This Row],[Total Sections]]*0.5)</f>
        <v>1.5</v>
      </c>
      <c r="AZ964" s="42">
        <f t="shared" ca="1" si="185"/>
        <v>43470</v>
      </c>
      <c r="BA964" s="39">
        <f>((Table2[Total Sections]/Table2[Open Qty])-1)*Table2[Open Qty]*12.96</f>
        <v>25.92</v>
      </c>
      <c r="BB964" s="39"/>
      <c r="BC964" s="39" t="str">
        <f t="shared" si="187"/>
        <v>BMPRLED-750-80-35-RG3-32'1 1/16"-W-UNV-DP-1-TG9-TS(1)</v>
      </c>
      <c r="BD964" s="39">
        <f t="shared" si="188"/>
        <v>0</v>
      </c>
      <c r="BE964" s="39" t="b">
        <f>_xlfn.IFNA(VLOOKUP(Table2[[#This Row],[Job-no]],Table4[],9,FALSE),TRUE)</f>
        <v>0</v>
      </c>
      <c r="BF964" t="str">
        <f>VLOOKUP(AR964,Table1[],3,0)</f>
        <v>B3led</v>
      </c>
      <c r="BG964" s="39" t="b">
        <f>_xlfn.IFNA(VLOOKUP(Table2[[#This Row],[Job-no]],Table4[],14,FALSE),TRUE)</f>
        <v>0</v>
      </c>
      <c r="BH964" s="39" t="str">
        <f>_xlfn.IFNA(VLOOKUP(Table2[[#This Row],[Job-no]],Table4[],11,FALSE),"Done")</f>
        <v/>
      </c>
      <c r="BI964" s="39">
        <f>IF(Table2[[#This Row],[Pattern]]="Pattern",VLOOKUP(Table2[[#This Row],[Product Code]],'Routing data'!$A$2:$W$470,13,FALSE),VLOOKUP(Table2[[#This Row],[Product Code]],'Routing data'!$A$2:$W$470,3,FALSE))</f>
        <v>0</v>
      </c>
      <c r="BJ964" s="39">
        <f>IF(Table2[[#This Row],[Pattern]]="Pattern",VLOOKUP(Table2[[#This Row],[Product Code]],'Routing data'!$A$2:$W$470,14,FALSE),VLOOKUP(Table2[[#This Row],[Product Code]],'Routing data'!$A$2:$W$470,4,FALSE))</f>
        <v>3</v>
      </c>
      <c r="BK964" s="39">
        <f>VLOOKUP(Table2[[#This Row],[Product Code]],'Routing data'!A$4:W$524,16,FALSE)</f>
        <v>0</v>
      </c>
      <c r="BL964" s="42" t="str">
        <f>IF(Table2[[#This Row],[Milling Required]]=0,"x",IF(AT964="Pattern",B964-10,B964-4))</f>
        <v>x</v>
      </c>
      <c r="BM964" s="42">
        <f>IF(Table2[[#This Row],[Punching Required]]=0,"x",IF(AT964="Pattern",B964-8,B964-2))</f>
        <v>43479</v>
      </c>
      <c r="BN964" s="42">
        <f t="shared" si="189"/>
        <v>43478</v>
      </c>
      <c r="BO964" s="39" t="str">
        <f>IF(Table2[[#This Row],[Milling]]="x","x",Table2[[#This Row],[Total Sections]]*2)</f>
        <v>x</v>
      </c>
      <c r="BP964" s="39">
        <f>IF(Table2[[#This Row],[Punching]]="x","x",Table2[Total Sections]*2)</f>
        <v>6</v>
      </c>
      <c r="BQ964" s="39">
        <f>IF(Table2[[#This Row],[Pattern]]="Pattern",Table2[Total Sections]*3,Table2[Total Sections]*1.5)</f>
        <v>4.5</v>
      </c>
      <c r="BR964" s="42"/>
      <c r="BS964" s="42"/>
      <c r="BT964" s="42"/>
      <c r="BU964" s="39"/>
      <c r="BV964" s="39" t="str">
        <f>_xlfn.IFNA(VLOOKUP(Table2[[#This Row],[Job-no]],Table4[],16,FALSE),"Ready")</f>
        <v/>
      </c>
      <c r="BW964" s="39" t="str">
        <f>_xlfn.IFNA(VLOOKUP(Table2[[#This Row],[Job-no]],Table4[],21,FALSE),"Ready")</f>
        <v/>
      </c>
      <c r="BX964" s="39" t="b">
        <f>_xlfn.IFNA(VLOOKUP(Table2[[#This Row],[Job-no]],Table4[],10,FALSE),TRUE)</f>
        <v>0</v>
      </c>
      <c r="BY964" s="39" t="str">
        <f>_xlfn.IFNA(VLOOKUP(Table2[[#This Row],[Job-no]],Table4[],22,FALSE),"Ready")</f>
        <v/>
      </c>
      <c r="BZ964" s="120">
        <f t="shared" si="190"/>
        <v>43481</v>
      </c>
      <c r="CA964" s="120" t="str">
        <f ca="1">IF(OR(Table2[[#This Row],[Saw Date]]=TODAY(),Table2[[#This Row],[Saw Date]]=TODAY()+1), Table2[[#This Row],[Saw Date]],IF(Table2[[#This Row],[Extrusion cut double saw]],"Done",""))</f>
        <v/>
      </c>
      <c r="CB964" s="120" t="str">
        <f ca="1">IF(OR(Table2[[#This Row],[Lens Date]]=TODAY(),Table2[[#This Row],[Lens Date]]=TODAY()+1), Table2[[#This Row],[Lens Date]],IF(Table2[[#This Row],[MSLens]]="Done","Done",""))</f>
        <v/>
      </c>
      <c r="CC964" s="120" t="str">
        <f ca="1">IF(OR(Table2[[#This Row],[Milling Date]]=TODAY(),Table2[[#This Row],[Milling Date]]=TODAY()+1), Table2[[#This Row],[Milling Date]],IF(Table2[[#This Row],[CNC Holes]]="Ready","Done",""))</f>
        <v/>
      </c>
      <c r="CD964" s="120" t="str">
        <f ca="1">IF(OR(Table2[[#This Row],[Welding Date]]=TODAY(),Table2[[#This Row],[Welding Date]]=TODAY()+1), Table2[[#This Row],[Welding Date]],IF(Table2[[#This Row],[Welding Corners]]="Ready","Done",""))</f>
        <v/>
      </c>
      <c r="CE964" s="120" t="str">
        <f ca="1">IF(OR(Table2[[#This Row],[Puching Date]]=TODAY(),Table2[[#This Row],[Puching Date]]=TODAY()+1), Table2[[#This Row],[Puching Date]],IF(Table2[[#This Row],[Punch Holes]]="Ready","Done",""))</f>
        <v/>
      </c>
      <c r="CF964" s="120" t="str">
        <f ca="1">IF(OR(Table2[[#This Row],[Housing Date2]]=TODAY(),Table2[[#This Row],[Housing Date2]]=TODAY()+1),Table2[[#This Row],[Housing Date2]],IF(Table2[[#This Row],[Body Assembly]],"Done",""))</f>
        <v/>
      </c>
      <c r="CG964" s="120" t="str">
        <f>_xlfn.IFNA(VLOOKUP(Table2[[#This Row],[Job-no]],Table4[],7,FALSE),"Done")</f>
        <v>Scheduled/Released</v>
      </c>
    </row>
    <row r="965" spans="1:85" x14ac:dyDescent="0.25">
      <c r="A965" s="39" t="str">
        <f>_xlfn.CONCAT(Table2[[#This Row],[Order]],"-",Table2[[#This Row],[Line]])</f>
        <v>76203-2</v>
      </c>
      <c r="B965" s="5">
        <v>43481</v>
      </c>
      <c r="C965" s="8">
        <v>76203</v>
      </c>
      <c r="D965" s="3" t="s">
        <v>1676</v>
      </c>
      <c r="E965" s="8">
        <v>2</v>
      </c>
      <c r="F965" s="8">
        <v>1</v>
      </c>
      <c r="G965" s="3" t="s">
        <v>42</v>
      </c>
      <c r="H965" s="8">
        <v>25</v>
      </c>
      <c r="I965" s="43" t="b">
        <v>0</v>
      </c>
      <c r="J965" s="43" t="b">
        <v>0</v>
      </c>
      <c r="K965" t="s">
        <v>114</v>
      </c>
      <c r="L965" s="43" t="b">
        <v>0</v>
      </c>
      <c r="M965" s="43" t="b">
        <v>0</v>
      </c>
      <c r="N965" s="43" t="b">
        <v>0</v>
      </c>
      <c r="O965" t="s">
        <v>114</v>
      </c>
      <c r="P965" t="s">
        <v>114</v>
      </c>
      <c r="Q965" t="s">
        <v>114</v>
      </c>
      <c r="R965" t="s">
        <v>114</v>
      </c>
      <c r="S965" t="s">
        <v>114</v>
      </c>
      <c r="T965" t="s">
        <v>114</v>
      </c>
      <c r="U965" t="s">
        <v>114</v>
      </c>
      <c r="V965" t="s">
        <v>114</v>
      </c>
      <c r="W965" s="5">
        <v>43476</v>
      </c>
      <c r="X965" s="3" t="s">
        <v>114</v>
      </c>
      <c r="Y965" s="3"/>
      <c r="Z965" s="3" t="s">
        <v>1063</v>
      </c>
      <c r="AA965" s="3" t="s">
        <v>114</v>
      </c>
      <c r="AB965" s="3" t="s">
        <v>74</v>
      </c>
      <c r="AC965" s="8">
        <v>1</v>
      </c>
      <c r="AD965" s="3" t="s">
        <v>5967</v>
      </c>
      <c r="AE965" s="4" t="s">
        <v>5968</v>
      </c>
      <c r="AF965" s="3"/>
      <c r="AG965" s="3" t="s">
        <v>114</v>
      </c>
      <c r="AH965" s="8">
        <v>25</v>
      </c>
      <c r="AI965" s="3" t="s">
        <v>74</v>
      </c>
      <c r="AJ965" t="s">
        <v>114</v>
      </c>
      <c r="AK965" t="s">
        <v>114</v>
      </c>
      <c r="AL965" s="43" t="b">
        <v>0</v>
      </c>
      <c r="AM965" s="3"/>
      <c r="AN965" s="3"/>
      <c r="AO965" s="43" t="b">
        <v>0</v>
      </c>
      <c r="AP965" s="3" t="b">
        <v>0</v>
      </c>
      <c r="AQ965" s="3">
        <f>VLOOKUP(Table2[[#This Row],[Job-no]],Table3[],26,FALSE)</f>
        <v>7050</v>
      </c>
      <c r="AR965" t="str">
        <f t="shared" si="186"/>
        <v>BMRLED</v>
      </c>
      <c r="AS965" t="str">
        <f>VLOOKUP(AR965,Table1[],4,0)</f>
        <v>recessed</v>
      </c>
      <c r="AT965">
        <f>IF(BD965&gt;0,"Pattern",VLOOKUP(AR965,Table1[],5,0))</f>
        <v>0</v>
      </c>
      <c r="AU965" s="34">
        <f>IF(AT965="Pattern",WORKDAY(Table2[[#This Row],[Scheduled Ship Date]],-10),WORKDAY(Table2[[#This Row],[Scheduled Ship Date]],-4))</f>
        <v>43475</v>
      </c>
      <c r="AV965" s="39">
        <f>IF(Table2[[#This Row],[Extrusion cut double saw]]=TRUE,IF(O965="ToDo",IF(AT965="Pattern",Table2[[#This Row],[Total Sections]]*0.4,Table2[[#This Row],[Total Sections]]*0.12),0),IF(AT965="Pattern",Table2[[#This Row],[Total Sections]]*4,Table2[[#This Row],[Total Sections]]*1.2))</f>
        <v>30</v>
      </c>
      <c r="AW965" s="42">
        <f t="shared" ca="1" si="184"/>
        <v>43470</v>
      </c>
      <c r="AX965" s="42">
        <f>IF(AT965="Pattern",Table2[[#This Row],[Scheduled Ship Date]]-2,Table2[[#This Row],[Scheduled Ship Date]]-3)</f>
        <v>43478</v>
      </c>
      <c r="AY965" s="39">
        <f>IF(Table2[[#This Row],[Pattern]]="Pattern",Table2[[#This Row],[Total Sections]]*4.82,Table2[[#This Row],[Total Sections]]*0.5)</f>
        <v>12.5</v>
      </c>
      <c r="AZ965" s="42">
        <f t="shared" ca="1" si="185"/>
        <v>43470</v>
      </c>
      <c r="BA965" s="39">
        <f>((Table2[Total Sections]/Table2[Open Qty])-1)*Table2[Open Qty]*12.96</f>
        <v>0</v>
      </c>
      <c r="BB965" s="39"/>
      <c r="BC965" s="39" t="str">
        <f t="shared" si="187"/>
        <v>BMRLED-550-80-35-FL-6'-W-UNV-D</v>
      </c>
      <c r="BD965" s="39">
        <f t="shared" si="188"/>
        <v>0</v>
      </c>
      <c r="BE965" s="39" t="b">
        <f>_xlfn.IFNA(VLOOKUP(Table2[[#This Row],[Job-no]],Table4[],9,FALSE),TRUE)</f>
        <v>0</v>
      </c>
      <c r="BF965" s="39"/>
      <c r="BG965" s="39" t="b">
        <f>_xlfn.IFNA(VLOOKUP(Table2[[#This Row],[Job-no]],Table4[],14,FALSE),TRUE)</f>
        <v>0</v>
      </c>
      <c r="BH965" s="39" t="str">
        <f>_xlfn.IFNA(VLOOKUP(Table2[[#This Row],[Job-no]],Table4[],11,FALSE),"Done")</f>
        <v/>
      </c>
      <c r="BI965" s="39">
        <f>IF(Table2[[#This Row],[Pattern]]="Pattern",VLOOKUP(Table2[[#This Row],[Product Code]],'Routing data'!$A$2:$W$470,13,FALSE),VLOOKUP(Table2[[#This Row],[Product Code]],'Routing data'!$A$2:$W$470,3,FALSE))</f>
        <v>0</v>
      </c>
      <c r="BJ965" s="39">
        <f>IF(Table2[[#This Row],[Pattern]]="Pattern",VLOOKUP(Table2[[#This Row],[Product Code]],'Routing data'!$A$2:$W$470,14,FALSE),VLOOKUP(Table2[[#This Row],[Product Code]],'Routing data'!$A$2:$W$470,4,FALSE))</f>
        <v>3</v>
      </c>
      <c r="BK965" s="39">
        <f>VLOOKUP(Table2[[#This Row],[Product Code]],'Routing data'!A$4:W$524,16,FALSE)</f>
        <v>0</v>
      </c>
      <c r="BL965" s="42" t="str">
        <f>IF(Table2[[#This Row],[Milling Required]]=0,"x",IF(AT965="Pattern",B965-10,B965-4))</f>
        <v>x</v>
      </c>
      <c r="BM965" s="39"/>
      <c r="BN965" s="42">
        <f t="shared" si="189"/>
        <v>43478</v>
      </c>
      <c r="BO965" s="39" t="str">
        <f>IF(Table2[[#This Row],[Milling]]="x","x",Table2[[#This Row],[Total Sections]]*2)</f>
        <v>x</v>
      </c>
      <c r="BP965" s="39">
        <f>IF(Table2[[#This Row],[Punching]]="x","x",Table2[Total Sections]*2)</f>
        <v>50</v>
      </c>
      <c r="BQ965" s="39">
        <f>IF(Table2[[#This Row],[Pattern]]="Pattern",Table2[Total Sections]*3,Table2[Total Sections]*1.5)</f>
        <v>37.5</v>
      </c>
      <c r="BR965" s="42"/>
      <c r="BS965" s="39"/>
      <c r="BT965" s="39"/>
      <c r="BU965" s="39"/>
      <c r="BV965" s="39" t="str">
        <f>_xlfn.IFNA(VLOOKUP(Table2[[#This Row],[Job-no]],Table4[],16,FALSE),"Ready")</f>
        <v/>
      </c>
      <c r="BW965" s="39" t="str">
        <f>_xlfn.IFNA(VLOOKUP(Table2[[#This Row],[Job-no]],Table4[],21,FALSE),"Ready")</f>
        <v/>
      </c>
      <c r="BX965" s="39" t="b">
        <f>_xlfn.IFNA(VLOOKUP(Table2[[#This Row],[Job-no]],Table4[],10,FALSE),TRUE)</f>
        <v>0</v>
      </c>
      <c r="BY965" s="39" t="str">
        <f>_xlfn.IFNA(VLOOKUP(Table2[[#This Row],[Job-no]],Table4[],22,FALSE),"Ready")</f>
        <v/>
      </c>
      <c r="BZ965" s="120">
        <f t="shared" si="190"/>
        <v>43481</v>
      </c>
      <c r="CA965" s="120" t="str">
        <f ca="1">IF(OR(Table2[[#This Row],[Saw Date]]=TODAY(),Table2[[#This Row],[Saw Date]]=TODAY()+1), Table2[[#This Row],[Saw Date]],IF(Table2[[#This Row],[Extrusion cut double saw]],"Done",""))</f>
        <v/>
      </c>
      <c r="CB965" s="120" t="str">
        <f ca="1">IF(OR(Table2[[#This Row],[Lens Date]]=TODAY(),Table2[[#This Row],[Lens Date]]=TODAY()+1), Table2[[#This Row],[Lens Date]],IF(Table2[[#This Row],[MSLens]]="Done","Done",""))</f>
        <v/>
      </c>
      <c r="CC965" s="120" t="str">
        <f ca="1">IF(OR(Table2[[#This Row],[Milling Date]]=TODAY(),Table2[[#This Row],[Milling Date]]=TODAY()+1), Table2[[#This Row],[Milling Date]],IF(Table2[[#This Row],[CNC Holes]]="Ready","Done",""))</f>
        <v/>
      </c>
      <c r="CD965" s="120" t="str">
        <f ca="1">IF(OR(Table2[[#This Row],[Welding Date]]=TODAY(),Table2[[#This Row],[Welding Date]]=TODAY()+1), Table2[[#This Row],[Welding Date]],IF(Table2[[#This Row],[Welding Corners]]="Ready","Done",""))</f>
        <v/>
      </c>
      <c r="CE965" s="120" t="str">
        <f ca="1">IF(OR(Table2[[#This Row],[Puching Date]]=TODAY(),Table2[[#This Row],[Puching Date]]=TODAY()+1), Table2[[#This Row],[Puching Date]],IF(Table2[[#This Row],[Punch Holes]]="Ready","Done",""))</f>
        <v/>
      </c>
      <c r="CF965" s="120" t="str">
        <f ca="1">IF(OR(Table2[[#This Row],[Housing Date2]]=TODAY(),Table2[[#This Row],[Housing Date2]]=TODAY()+1),Table2[[#This Row],[Housing Date2]],IF(Table2[[#This Row],[Body Assembly]],"Done",""))</f>
        <v/>
      </c>
      <c r="CG965" s="120" t="str">
        <f>_xlfn.IFNA(VLOOKUP(Table2[[#This Row],[Job-no]],Table4[],7,FALSE),"Done")</f>
        <v>Scheduled/Released</v>
      </c>
    </row>
    <row r="966" spans="1:85" x14ac:dyDescent="0.25">
      <c r="A966" t="str">
        <f>_xlfn.CONCAT(Table2[[#This Row],[Order]],"-",Table2[[#This Row],[Line]])</f>
        <v>76203-20</v>
      </c>
      <c r="B966" s="5">
        <v>43481</v>
      </c>
      <c r="C966" s="8">
        <v>76203</v>
      </c>
      <c r="D966" s="3" t="s">
        <v>3336</v>
      </c>
      <c r="E966" s="8">
        <v>20</v>
      </c>
      <c r="F966" s="8">
        <v>1</v>
      </c>
      <c r="G966" s="3" t="s">
        <v>42</v>
      </c>
      <c r="H966" s="8">
        <v>1</v>
      </c>
      <c r="I966" s="43" t="b">
        <v>0</v>
      </c>
      <c r="J966" s="43" t="b">
        <v>0</v>
      </c>
      <c r="K966" t="s">
        <v>114</v>
      </c>
      <c r="L966" s="43" t="b">
        <v>0</v>
      </c>
      <c r="M966" s="43" t="b">
        <v>0</v>
      </c>
      <c r="N966" s="43" t="b">
        <v>0</v>
      </c>
      <c r="O966" t="s">
        <v>114</v>
      </c>
      <c r="P966" t="s">
        <v>114</v>
      </c>
      <c r="Q966" t="s">
        <v>114</v>
      </c>
      <c r="R966" t="s">
        <v>114</v>
      </c>
      <c r="S966" t="s">
        <v>114</v>
      </c>
      <c r="T966" t="s">
        <v>114</v>
      </c>
      <c r="U966" t="s">
        <v>114</v>
      </c>
      <c r="V966" t="s">
        <v>114</v>
      </c>
      <c r="W966" s="5">
        <v>43476</v>
      </c>
      <c r="X966" s="3" t="s">
        <v>114</v>
      </c>
      <c r="Y966" s="3"/>
      <c r="Z966" s="3" t="s">
        <v>4871</v>
      </c>
      <c r="AA966" s="3" t="s">
        <v>114</v>
      </c>
      <c r="AB966" s="3" t="s">
        <v>74</v>
      </c>
      <c r="AC966" s="8">
        <v>1</v>
      </c>
      <c r="AD966" s="3" t="s">
        <v>5967</v>
      </c>
      <c r="AE966" s="4" t="s">
        <v>5968</v>
      </c>
      <c r="AF966" s="3"/>
      <c r="AG966" s="3" t="s">
        <v>114</v>
      </c>
      <c r="AH966" s="8">
        <v>1</v>
      </c>
      <c r="AI966" s="3" t="s">
        <v>74</v>
      </c>
      <c r="AJ966" t="s">
        <v>114</v>
      </c>
      <c r="AK966" t="s">
        <v>114</v>
      </c>
      <c r="AL966" s="43" t="b">
        <v>0</v>
      </c>
      <c r="AM966" s="3"/>
      <c r="AN966" s="3"/>
      <c r="AO966" s="43" t="b">
        <v>0</v>
      </c>
      <c r="AP966" s="3" t="b">
        <v>0</v>
      </c>
      <c r="AQ966" s="3">
        <f>VLOOKUP(Table2[[#This Row],[Job-no]],Table3[],26,FALSE)</f>
        <v>675</v>
      </c>
      <c r="AR966" t="str">
        <f t="shared" si="186"/>
        <v>BMPRLED</v>
      </c>
      <c r="AS966" t="str">
        <f>VLOOKUP(AR966,Table1[],4,0)</f>
        <v>recessed</v>
      </c>
      <c r="AT966">
        <f>IF(BD966&gt;0,"Pattern",VLOOKUP(AR966,Table1[],5,0))</f>
        <v>0</v>
      </c>
      <c r="AU966" s="34">
        <f>IF(AT966="Pattern",WORKDAY(Table2[[#This Row],[Scheduled Ship Date]],-10),WORKDAY(Table2[[#This Row],[Scheduled Ship Date]],-4))</f>
        <v>43475</v>
      </c>
      <c r="AV966">
        <f>IF(Table2[[#This Row],[Extrusion cut double saw]]=TRUE,IF(O966="ToDo",IF(AT966="Pattern",Table2[[#This Row],[Total Sections]]*0.4,Table2[[#This Row],[Total Sections]]*0.12),0),IF(AT966="Pattern",Table2[[#This Row],[Total Sections]]*4,Table2[[#This Row],[Total Sections]]*1.2))</f>
        <v>1.2</v>
      </c>
      <c r="AW966" s="42">
        <f t="shared" ca="1" si="184"/>
        <v>43470</v>
      </c>
      <c r="AX966" s="42">
        <f>IF(AT966="Pattern",Table2[[#This Row],[Scheduled Ship Date]]-2,Table2[[#This Row],[Scheduled Ship Date]]-3)</f>
        <v>43478</v>
      </c>
      <c r="AY966">
        <f>IF(Table2[[#This Row],[Pattern]]="Pattern",Table2[[#This Row],[Total Sections]]*4.82,Table2[[#This Row],[Total Sections]]*0.5)</f>
        <v>0.5</v>
      </c>
      <c r="AZ966" s="42">
        <f t="shared" ca="1" si="185"/>
        <v>43470</v>
      </c>
      <c r="BA966" s="39">
        <f>((Table2[Total Sections]/Table2[Open Qty])-1)*Table2[Open Qty]*12.96</f>
        <v>0</v>
      </c>
      <c r="BB966" s="42"/>
      <c r="BC966" s="39" t="str">
        <f t="shared" si="187"/>
        <v>BMPRLED-750-80-35-RG3-9'10 3/4"-C(ROCKFON723)-UNV-DP-1-TG9-TS(1)</v>
      </c>
      <c r="BD966" s="39">
        <f t="shared" si="188"/>
        <v>0</v>
      </c>
      <c r="BE966" s="39" t="b">
        <f>_xlfn.IFNA(VLOOKUP(Table2[[#This Row],[Job-no]],Table4[],9,FALSE),TRUE)</f>
        <v>0</v>
      </c>
      <c r="BF966" t="str">
        <f>VLOOKUP(AR966,Table1[],3,0)</f>
        <v>B3led</v>
      </c>
      <c r="BG966" s="39" t="b">
        <f>_xlfn.IFNA(VLOOKUP(Table2[[#This Row],[Job-no]],Table4[],14,FALSE),TRUE)</f>
        <v>0</v>
      </c>
      <c r="BH966" s="39" t="str">
        <f>_xlfn.IFNA(VLOOKUP(Table2[[#This Row],[Job-no]],Table4[],11,FALSE),"Done")</f>
        <v/>
      </c>
      <c r="BI966" s="39">
        <f>IF(Table2[[#This Row],[Pattern]]="Pattern",VLOOKUP(Table2[[#This Row],[Product Code]],'Routing data'!$A$2:$W$470,13,FALSE),VLOOKUP(Table2[[#This Row],[Product Code]],'Routing data'!$A$2:$W$470,3,FALSE))</f>
        <v>0</v>
      </c>
      <c r="BJ966" s="39">
        <f>IF(Table2[[#This Row],[Pattern]]="Pattern",VLOOKUP(Table2[[#This Row],[Product Code]],'Routing data'!$A$2:$W$470,14,FALSE),VLOOKUP(Table2[[#This Row],[Product Code]],'Routing data'!$A$2:$W$470,4,FALSE))</f>
        <v>3</v>
      </c>
      <c r="BK966" s="39">
        <f>VLOOKUP(Table2[[#This Row],[Product Code]],'Routing data'!A$4:W$524,16,FALSE)</f>
        <v>0</v>
      </c>
      <c r="BL966" s="42" t="str">
        <f>IF(Table2[[#This Row],[Milling Required]]=0,"x",IF(AT966="Pattern",B966-10,B966-4))</f>
        <v>x</v>
      </c>
      <c r="BM966" s="42">
        <f>IF(Table2[[#This Row],[Punching Required]]=0,"x",IF(AT966="Pattern",B966-8,B966-2))</f>
        <v>43479</v>
      </c>
      <c r="BN966" s="42">
        <f t="shared" si="189"/>
        <v>43478</v>
      </c>
      <c r="BO966" s="39" t="str">
        <f>IF(Table2[[#This Row],[Milling]]="x","x",Table2[[#This Row],[Total Sections]]*2)</f>
        <v>x</v>
      </c>
      <c r="BP966" s="39">
        <f>IF(Table2[[#This Row],[Punching]]="x","x",Table2[Total Sections]*2)</f>
        <v>2</v>
      </c>
      <c r="BQ966" s="39">
        <f>IF(Table2[[#This Row],[Pattern]]="Pattern",Table2[Total Sections]*3,Table2[Total Sections]*1.5)</f>
        <v>1.5</v>
      </c>
      <c r="BR966" s="42"/>
      <c r="BS966" s="42"/>
      <c r="BT966" s="42"/>
      <c r="BU966" s="39"/>
      <c r="BV966" s="122" t="str">
        <f>_xlfn.IFNA(VLOOKUP(Table2[[#This Row],[Job-no]],Table4[],16,FALSE),"Ready")</f>
        <v/>
      </c>
      <c r="BW966" s="122" t="str">
        <f>_xlfn.IFNA(VLOOKUP(Table2[[#This Row],[Job-no]],Table4[],21,FALSE),"Ready")</f>
        <v/>
      </c>
      <c r="BX966" s="39" t="b">
        <f>_xlfn.IFNA(VLOOKUP(Table2[[#This Row],[Job-no]],Table4[],10,FALSE),TRUE)</f>
        <v>0</v>
      </c>
      <c r="BY966" s="39" t="str">
        <f>_xlfn.IFNA(VLOOKUP(Table2[[#This Row],[Job-no]],Table4[],22,FALSE),"Ready")</f>
        <v/>
      </c>
      <c r="BZ966" s="120">
        <f t="shared" si="190"/>
        <v>43481</v>
      </c>
      <c r="CA966" s="120" t="str">
        <f ca="1">IF(OR(Table2[[#This Row],[Saw Date]]=TODAY(),Table2[[#This Row],[Saw Date]]=TODAY()+1), Table2[[#This Row],[Saw Date]],IF(Table2[[#This Row],[Extrusion cut double saw]],"Done",""))</f>
        <v/>
      </c>
      <c r="CB966" s="120" t="str">
        <f ca="1">IF(OR(Table2[[#This Row],[Lens Date]]=TODAY(),Table2[[#This Row],[Lens Date]]=TODAY()+1), Table2[[#This Row],[Lens Date]],IF(Table2[[#This Row],[MSLens]]="Done","Done",""))</f>
        <v/>
      </c>
      <c r="CC966" s="120" t="str">
        <f ca="1">IF(OR(Table2[[#This Row],[Milling Date]]=TODAY(),Table2[[#This Row],[Milling Date]]=TODAY()+1), Table2[[#This Row],[Milling Date]],IF(Table2[[#This Row],[CNC Holes]]="Ready","Done",""))</f>
        <v/>
      </c>
      <c r="CD966" s="120" t="str">
        <f ca="1">IF(OR(Table2[[#This Row],[Welding Date]]=TODAY(),Table2[[#This Row],[Welding Date]]=TODAY()+1), Table2[[#This Row],[Welding Date]],IF(Table2[[#This Row],[Welding Corners]]="Ready","Done",""))</f>
        <v/>
      </c>
      <c r="CE966" s="120" t="str">
        <f ca="1">IF(OR(Table2[[#This Row],[Puching Date]]=TODAY(),Table2[[#This Row],[Puching Date]]=TODAY()+1), Table2[[#This Row],[Puching Date]],IF(Table2[[#This Row],[Punch Holes]]="Ready","Done",""))</f>
        <v/>
      </c>
      <c r="CF966" s="120" t="str">
        <f ca="1">IF(OR(Table2[[#This Row],[Housing Date2]]=TODAY(),Table2[[#This Row],[Housing Date2]]=TODAY()+1),Table2[[#This Row],[Housing Date2]],IF(Table2[[#This Row],[Body Assembly]],"Done",""))</f>
        <v/>
      </c>
      <c r="CG966" s="120" t="str">
        <f>_xlfn.IFNA(VLOOKUP(Table2[[#This Row],[Job-no]],Table4[],7,FALSE),"Done")</f>
        <v>Scheduled/Released</v>
      </c>
    </row>
    <row r="967" spans="1:85" x14ac:dyDescent="0.25">
      <c r="A967" t="str">
        <f>_xlfn.CONCAT(Table2[[#This Row],[Order]],"-",Table2[[#This Row],[Line]])</f>
        <v>76203-21</v>
      </c>
      <c r="B967" s="5">
        <v>43481</v>
      </c>
      <c r="C967" s="8">
        <v>76203</v>
      </c>
      <c r="D967" s="3" t="s">
        <v>3336</v>
      </c>
      <c r="E967" s="8">
        <v>21</v>
      </c>
      <c r="F967" s="8">
        <v>1</v>
      </c>
      <c r="G967" s="3" t="s">
        <v>42</v>
      </c>
      <c r="H967" s="8">
        <v>1</v>
      </c>
      <c r="I967" s="43" t="b">
        <v>0</v>
      </c>
      <c r="J967" s="43" t="b">
        <v>0</v>
      </c>
      <c r="K967" t="s">
        <v>114</v>
      </c>
      <c r="L967" s="43" t="b">
        <v>0</v>
      </c>
      <c r="M967" s="43" t="b">
        <v>0</v>
      </c>
      <c r="N967" s="43" t="b">
        <v>0</v>
      </c>
      <c r="O967" t="s">
        <v>114</v>
      </c>
      <c r="P967" t="s">
        <v>114</v>
      </c>
      <c r="Q967" t="s">
        <v>114</v>
      </c>
      <c r="R967" t="s">
        <v>114</v>
      </c>
      <c r="S967" t="s">
        <v>114</v>
      </c>
      <c r="T967" t="s">
        <v>114</v>
      </c>
      <c r="U967" t="s">
        <v>114</v>
      </c>
      <c r="V967" t="s">
        <v>114</v>
      </c>
      <c r="W967" s="5">
        <v>43476</v>
      </c>
      <c r="X967" s="3" t="s">
        <v>114</v>
      </c>
      <c r="Y967" s="3"/>
      <c r="Z967" s="3" t="s">
        <v>4871</v>
      </c>
      <c r="AA967" s="3" t="s">
        <v>114</v>
      </c>
      <c r="AB967" s="3" t="s">
        <v>74</v>
      </c>
      <c r="AC967" s="8">
        <v>1</v>
      </c>
      <c r="AD967" s="3" t="s">
        <v>5967</v>
      </c>
      <c r="AE967" s="4" t="s">
        <v>5968</v>
      </c>
      <c r="AF967" s="3"/>
      <c r="AG967" s="3" t="s">
        <v>114</v>
      </c>
      <c r="AH967" s="8">
        <v>1</v>
      </c>
      <c r="AI967" s="3" t="s">
        <v>74</v>
      </c>
      <c r="AJ967" t="s">
        <v>114</v>
      </c>
      <c r="AK967" t="s">
        <v>114</v>
      </c>
      <c r="AL967" s="43" t="b">
        <v>0</v>
      </c>
      <c r="AM967" s="3"/>
      <c r="AN967" s="3"/>
      <c r="AO967" s="43" t="b">
        <v>0</v>
      </c>
      <c r="AP967" s="3" t="b">
        <v>0</v>
      </c>
      <c r="AQ967" s="3">
        <f>VLOOKUP(Table2[[#This Row],[Job-no]],Table3[],26,FALSE)</f>
        <v>675</v>
      </c>
      <c r="AR967" t="str">
        <f t="shared" si="186"/>
        <v>BMPRLED</v>
      </c>
      <c r="AS967" t="str">
        <f>VLOOKUP(AR967,Table1[],4,0)</f>
        <v>recessed</v>
      </c>
      <c r="AT967">
        <f>IF(BD967&gt;0,"Pattern",VLOOKUP(AR967,Table1[],5,0))</f>
        <v>0</v>
      </c>
      <c r="AU967" s="34">
        <f>IF(AT967="Pattern",WORKDAY(Table2[[#This Row],[Scheduled Ship Date]],-10),WORKDAY(Table2[[#This Row],[Scheduled Ship Date]],-4))</f>
        <v>43475</v>
      </c>
      <c r="AV967">
        <f>IF(Table2[[#This Row],[Extrusion cut double saw]]=TRUE,IF(O967="ToDo",IF(AT967="Pattern",Table2[[#This Row],[Total Sections]]*0.4,Table2[[#This Row],[Total Sections]]*0.12),0),IF(AT967="Pattern",Table2[[#This Row],[Total Sections]]*4,Table2[[#This Row],[Total Sections]]*1.2))</f>
        <v>1.2</v>
      </c>
      <c r="AW967" s="42">
        <f t="shared" ca="1" si="184"/>
        <v>43470</v>
      </c>
      <c r="AX967" s="42">
        <f>IF(AT967="Pattern",Table2[[#This Row],[Scheduled Ship Date]]-2,Table2[[#This Row],[Scheduled Ship Date]]-3)</f>
        <v>43478</v>
      </c>
      <c r="AY967">
        <f>IF(Table2[[#This Row],[Pattern]]="Pattern",Table2[[#This Row],[Total Sections]]*4.82,Table2[[#This Row],[Total Sections]]*0.5)</f>
        <v>0.5</v>
      </c>
      <c r="AZ967" s="42">
        <f t="shared" ca="1" si="185"/>
        <v>43470</v>
      </c>
      <c r="BA967" s="39">
        <f>((Table2[Total Sections]/Table2[Open Qty])-1)*Table2[Open Qty]*12.96</f>
        <v>0</v>
      </c>
      <c r="BB967" s="42"/>
      <c r="BC967" s="39" t="str">
        <f t="shared" si="187"/>
        <v>BMPRLED-750-80-35-RG3-9'10 3/4"-C(ROCKFON723)-UNV-DP-1-TG9-TS(1)</v>
      </c>
      <c r="BD967" s="39">
        <f t="shared" si="188"/>
        <v>0</v>
      </c>
      <c r="BE967" s="39" t="b">
        <f>_xlfn.IFNA(VLOOKUP(Table2[[#This Row],[Job-no]],Table4[],9,FALSE),TRUE)</f>
        <v>0</v>
      </c>
      <c r="BF967" t="str">
        <f>VLOOKUP(AR967,Table1[],3,0)</f>
        <v>B3led</v>
      </c>
      <c r="BG967" s="39" t="b">
        <f>_xlfn.IFNA(VLOOKUP(Table2[[#This Row],[Job-no]],Table4[],14,FALSE),TRUE)</f>
        <v>0</v>
      </c>
      <c r="BH967" s="39" t="str">
        <f>_xlfn.IFNA(VLOOKUP(Table2[[#This Row],[Job-no]],Table4[],11,FALSE),"Done")</f>
        <v/>
      </c>
      <c r="BI967" s="39">
        <f>IF(Table2[[#This Row],[Pattern]]="Pattern",VLOOKUP(Table2[[#This Row],[Product Code]],'Routing data'!$A$2:$W$470,13,FALSE),VLOOKUP(Table2[[#This Row],[Product Code]],'Routing data'!$A$2:$W$470,3,FALSE))</f>
        <v>0</v>
      </c>
      <c r="BJ967" s="39">
        <f>IF(Table2[[#This Row],[Pattern]]="Pattern",VLOOKUP(Table2[[#This Row],[Product Code]],'Routing data'!$A$2:$W$470,14,FALSE),VLOOKUP(Table2[[#This Row],[Product Code]],'Routing data'!$A$2:$W$470,4,FALSE))</f>
        <v>3</v>
      </c>
      <c r="BK967" s="39">
        <f>VLOOKUP(Table2[[#This Row],[Product Code]],'Routing data'!A$4:W$524,16,FALSE)</f>
        <v>0</v>
      </c>
      <c r="BL967" s="42" t="str">
        <f>IF(Table2[[#This Row],[Milling Required]]=0,"x",IF(AT967="Pattern",B967-10,B967-4))</f>
        <v>x</v>
      </c>
      <c r="BM967" s="42">
        <f>IF(Table2[[#This Row],[Punching Required]]=0,"x",IF(AT967="Pattern",B967-8,B967-2))</f>
        <v>43479</v>
      </c>
      <c r="BN967" s="42">
        <f t="shared" si="189"/>
        <v>43478</v>
      </c>
      <c r="BO967" s="39" t="str">
        <f>IF(Table2[[#This Row],[Milling]]="x","x",Table2[[#This Row],[Total Sections]]*2)</f>
        <v>x</v>
      </c>
      <c r="BP967" s="39">
        <f>IF(Table2[[#This Row],[Punching]]="x","x",Table2[Total Sections]*2)</f>
        <v>2</v>
      </c>
      <c r="BQ967" s="39">
        <f>IF(Table2[[#This Row],[Pattern]]="Pattern",Table2[Total Sections]*3,Table2[Total Sections]*1.5)</f>
        <v>1.5</v>
      </c>
      <c r="BR967" s="42"/>
      <c r="BS967" s="42"/>
      <c r="BT967" s="42"/>
      <c r="BU967" s="39"/>
      <c r="BV967" s="39" t="str">
        <f>_xlfn.IFNA(VLOOKUP(Table2[[#This Row],[Job-no]],Table4[],16,FALSE),"Ready")</f>
        <v/>
      </c>
      <c r="BW967" s="39" t="str">
        <f>_xlfn.IFNA(VLOOKUP(Table2[[#This Row],[Job-no]],Table4[],21,FALSE),"Ready")</f>
        <v/>
      </c>
      <c r="BX967" s="39" t="b">
        <f>_xlfn.IFNA(VLOOKUP(Table2[[#This Row],[Job-no]],Table4[],10,FALSE),TRUE)</f>
        <v>0</v>
      </c>
      <c r="BY967" s="39" t="str">
        <f>_xlfn.IFNA(VLOOKUP(Table2[[#This Row],[Job-no]],Table4[],22,FALSE),"Ready")</f>
        <v/>
      </c>
      <c r="BZ967" s="120">
        <f t="shared" si="190"/>
        <v>43481</v>
      </c>
      <c r="CA967" s="120" t="str">
        <f ca="1">IF(OR(Table2[[#This Row],[Saw Date]]=TODAY(),Table2[[#This Row],[Saw Date]]=TODAY()+1), Table2[[#This Row],[Saw Date]],IF(Table2[[#This Row],[Extrusion cut double saw]],"Done",""))</f>
        <v/>
      </c>
      <c r="CB967" s="120" t="str">
        <f ca="1">IF(OR(Table2[[#This Row],[Lens Date]]=TODAY(),Table2[[#This Row],[Lens Date]]=TODAY()+1), Table2[[#This Row],[Lens Date]],IF(Table2[[#This Row],[MSLens]]="Done","Done",""))</f>
        <v/>
      </c>
      <c r="CC967" s="120" t="str">
        <f ca="1">IF(OR(Table2[[#This Row],[Milling Date]]=TODAY(),Table2[[#This Row],[Milling Date]]=TODAY()+1), Table2[[#This Row],[Milling Date]],IF(Table2[[#This Row],[CNC Holes]]="Ready","Done",""))</f>
        <v/>
      </c>
      <c r="CD967" s="120" t="str">
        <f ca="1">IF(OR(Table2[[#This Row],[Welding Date]]=TODAY(),Table2[[#This Row],[Welding Date]]=TODAY()+1), Table2[[#This Row],[Welding Date]],IF(Table2[[#This Row],[Welding Corners]]="Ready","Done",""))</f>
        <v/>
      </c>
      <c r="CE967" s="120" t="str">
        <f ca="1">IF(OR(Table2[[#This Row],[Puching Date]]=TODAY(),Table2[[#This Row],[Puching Date]]=TODAY()+1), Table2[[#This Row],[Puching Date]],IF(Table2[[#This Row],[Punch Holes]]="Ready","Done",""))</f>
        <v/>
      </c>
      <c r="CF967" s="120" t="str">
        <f ca="1">IF(OR(Table2[[#This Row],[Housing Date2]]=TODAY(),Table2[[#This Row],[Housing Date2]]=TODAY()+1),Table2[[#This Row],[Housing Date2]],IF(Table2[[#This Row],[Body Assembly]],"Done",""))</f>
        <v/>
      </c>
      <c r="CG967" s="120" t="str">
        <f>_xlfn.IFNA(VLOOKUP(Table2[[#This Row],[Job-no]],Table4[],7,FALSE),"Done")</f>
        <v>Scheduled/Released</v>
      </c>
    </row>
    <row r="968" spans="1:85" x14ac:dyDescent="0.25">
      <c r="A968" t="str">
        <f>_xlfn.CONCAT(Table2[[#This Row],[Order]],"-",Table2[[#This Row],[Line]])</f>
        <v>76203-22</v>
      </c>
      <c r="B968" s="5">
        <v>43481</v>
      </c>
      <c r="C968" s="8">
        <v>76203</v>
      </c>
      <c r="D968" s="3" t="s">
        <v>3336</v>
      </c>
      <c r="E968" s="8">
        <v>22</v>
      </c>
      <c r="F968" s="8">
        <v>1</v>
      </c>
      <c r="G968" s="3" t="s">
        <v>42</v>
      </c>
      <c r="H968" s="8">
        <v>1</v>
      </c>
      <c r="I968" s="43" t="b">
        <v>0</v>
      </c>
      <c r="J968" s="43" t="b">
        <v>0</v>
      </c>
      <c r="K968" t="s">
        <v>114</v>
      </c>
      <c r="L968" s="43" t="b">
        <v>0</v>
      </c>
      <c r="M968" s="43" t="b">
        <v>0</v>
      </c>
      <c r="N968" s="43" t="b">
        <v>0</v>
      </c>
      <c r="O968" t="s">
        <v>114</v>
      </c>
      <c r="P968" t="s">
        <v>114</v>
      </c>
      <c r="Q968" t="s">
        <v>114</v>
      </c>
      <c r="R968" t="s">
        <v>114</v>
      </c>
      <c r="S968" t="s">
        <v>114</v>
      </c>
      <c r="T968" t="s">
        <v>114</v>
      </c>
      <c r="U968" t="s">
        <v>114</v>
      </c>
      <c r="V968" t="s">
        <v>114</v>
      </c>
      <c r="W968" s="5">
        <v>43476</v>
      </c>
      <c r="X968" s="3" t="s">
        <v>114</v>
      </c>
      <c r="Y968" s="3"/>
      <c r="Z968" s="3" t="s">
        <v>4871</v>
      </c>
      <c r="AA968" s="3" t="s">
        <v>114</v>
      </c>
      <c r="AB968" s="3" t="s">
        <v>74</v>
      </c>
      <c r="AC968" s="8">
        <v>1</v>
      </c>
      <c r="AD968" s="3" t="s">
        <v>5967</v>
      </c>
      <c r="AE968" s="4" t="s">
        <v>5968</v>
      </c>
      <c r="AF968" s="3"/>
      <c r="AG968" s="3" t="s">
        <v>114</v>
      </c>
      <c r="AH968" s="8">
        <v>1</v>
      </c>
      <c r="AI968" s="3" t="s">
        <v>74</v>
      </c>
      <c r="AJ968" t="s">
        <v>114</v>
      </c>
      <c r="AK968" t="s">
        <v>114</v>
      </c>
      <c r="AL968" s="43" t="b">
        <v>0</v>
      </c>
      <c r="AM968" s="3"/>
      <c r="AN968" s="3"/>
      <c r="AO968" s="43" t="b">
        <v>0</v>
      </c>
      <c r="AP968" s="3" t="b">
        <v>0</v>
      </c>
      <c r="AQ968" s="3">
        <f>VLOOKUP(Table2[[#This Row],[Job-no]],Table3[],26,FALSE)</f>
        <v>675</v>
      </c>
      <c r="AR968" t="str">
        <f t="shared" si="186"/>
        <v>BMPRLED</v>
      </c>
      <c r="AS968" t="str">
        <f>VLOOKUP(AR968,Table1[],4,0)</f>
        <v>recessed</v>
      </c>
      <c r="AT968">
        <f>IF(BD968&gt;0,"Pattern",VLOOKUP(AR968,Table1[],5,0))</f>
        <v>0</v>
      </c>
      <c r="AU968" s="34">
        <f>IF(AT968="Pattern",WORKDAY(Table2[[#This Row],[Scheduled Ship Date]],-10),WORKDAY(Table2[[#This Row],[Scheduled Ship Date]],-4))</f>
        <v>43475</v>
      </c>
      <c r="AV968">
        <f>IF(Table2[[#This Row],[Extrusion cut double saw]]=TRUE,IF(O968="ToDo",IF(AT968="Pattern",Table2[[#This Row],[Total Sections]]*0.4,Table2[[#This Row],[Total Sections]]*0.12),0),IF(AT968="Pattern",Table2[[#This Row],[Total Sections]]*4,Table2[[#This Row],[Total Sections]]*1.2))</f>
        <v>1.2</v>
      </c>
      <c r="AW968" s="42">
        <f t="shared" ca="1" si="184"/>
        <v>43470</v>
      </c>
      <c r="AX968" s="42">
        <f>IF(AT968="Pattern",Table2[[#This Row],[Scheduled Ship Date]]-2,Table2[[#This Row],[Scheduled Ship Date]]-3)</f>
        <v>43478</v>
      </c>
      <c r="AY968">
        <f>IF(Table2[[#This Row],[Pattern]]="Pattern",Table2[[#This Row],[Total Sections]]*4.82,Table2[[#This Row],[Total Sections]]*0.5)</f>
        <v>0.5</v>
      </c>
      <c r="AZ968" s="42">
        <f t="shared" ca="1" si="185"/>
        <v>43470</v>
      </c>
      <c r="BA968" s="39">
        <f>((Table2[Total Sections]/Table2[Open Qty])-1)*Table2[Open Qty]*12.96</f>
        <v>0</v>
      </c>
      <c r="BB968" s="39"/>
      <c r="BC968" s="39" t="str">
        <f t="shared" si="187"/>
        <v>BMPRLED-750-80-35-RG3-9'10 3/4"-C(ROCKFON723)-UNV-DP-1-TG9-TS(1)</v>
      </c>
      <c r="BD968" s="39">
        <f t="shared" si="188"/>
        <v>0</v>
      </c>
      <c r="BE968" s="39" t="b">
        <f>_xlfn.IFNA(VLOOKUP(Table2[[#This Row],[Job-no]],Table4[],9,FALSE),TRUE)</f>
        <v>0</v>
      </c>
      <c r="BF968" t="str">
        <f>VLOOKUP(AR968,Table1[],3,0)</f>
        <v>B3led</v>
      </c>
      <c r="BG968" s="39" t="b">
        <f>_xlfn.IFNA(VLOOKUP(Table2[[#This Row],[Job-no]],Table4[],14,FALSE),TRUE)</f>
        <v>0</v>
      </c>
      <c r="BH968" s="39" t="str">
        <f>_xlfn.IFNA(VLOOKUP(Table2[[#This Row],[Job-no]],Table4[],11,FALSE),"Done")</f>
        <v/>
      </c>
      <c r="BI968" s="39">
        <f>IF(Table2[[#This Row],[Pattern]]="Pattern",VLOOKUP(Table2[[#This Row],[Product Code]],'Routing data'!$A$2:$W$470,13,FALSE),VLOOKUP(Table2[[#This Row],[Product Code]],'Routing data'!$A$2:$W$470,3,FALSE))</f>
        <v>0</v>
      </c>
      <c r="BJ968" s="39">
        <f>IF(Table2[[#This Row],[Pattern]]="Pattern",VLOOKUP(Table2[[#This Row],[Product Code]],'Routing data'!$A$2:$W$470,14,FALSE),VLOOKUP(Table2[[#This Row],[Product Code]],'Routing data'!$A$2:$W$470,4,FALSE))</f>
        <v>3</v>
      </c>
      <c r="BK968" s="39">
        <f>VLOOKUP(Table2[[#This Row],[Product Code]],'Routing data'!A$4:W$524,16,FALSE)</f>
        <v>0</v>
      </c>
      <c r="BL968" s="42" t="str">
        <f>IF(Table2[[#This Row],[Milling Required]]=0,"x",IF(AT968="Pattern",B968-10,B968-4))</f>
        <v>x</v>
      </c>
      <c r="BM968" s="42">
        <f>IF(Table2[[#This Row],[Punching Required]]=0,"x",IF(AT968="Pattern",B968-8,B968-2))</f>
        <v>43479</v>
      </c>
      <c r="BN968" s="42">
        <f t="shared" si="189"/>
        <v>43478</v>
      </c>
      <c r="BO968" s="39" t="str">
        <f>IF(Table2[[#This Row],[Milling]]="x","x",Table2[[#This Row],[Total Sections]]*2)</f>
        <v>x</v>
      </c>
      <c r="BP968" s="39">
        <f>IF(Table2[[#This Row],[Punching]]="x","x",Table2[Total Sections]*2)</f>
        <v>2</v>
      </c>
      <c r="BQ968" s="39">
        <f>IF(Table2[[#This Row],[Pattern]]="Pattern",Table2[Total Sections]*3,Table2[Total Sections]*1.5)</f>
        <v>1.5</v>
      </c>
      <c r="BR968" s="42"/>
      <c r="BS968" s="42"/>
      <c r="BT968" s="42"/>
      <c r="BU968" s="39"/>
      <c r="BV968" s="122" t="str">
        <f>_xlfn.IFNA(VLOOKUP(Table2[[#This Row],[Job-no]],Table4[],16,FALSE),"Ready")</f>
        <v/>
      </c>
      <c r="BW968" s="122" t="str">
        <f>_xlfn.IFNA(VLOOKUP(Table2[[#This Row],[Job-no]],Table4[],21,FALSE),"Ready")</f>
        <v/>
      </c>
      <c r="BX968" s="39" t="b">
        <f>_xlfn.IFNA(VLOOKUP(Table2[[#This Row],[Job-no]],Table4[],10,FALSE),TRUE)</f>
        <v>0</v>
      </c>
      <c r="BY968" s="39" t="str">
        <f>_xlfn.IFNA(VLOOKUP(Table2[[#This Row],[Job-no]],Table4[],22,FALSE),"Ready")</f>
        <v/>
      </c>
      <c r="BZ968" s="120">
        <f t="shared" si="190"/>
        <v>43481</v>
      </c>
      <c r="CA968" s="120" t="str">
        <f ca="1">IF(OR(Table2[[#This Row],[Saw Date]]=TODAY(),Table2[[#This Row],[Saw Date]]=TODAY()+1), Table2[[#This Row],[Saw Date]],IF(Table2[[#This Row],[Extrusion cut double saw]],"Done",""))</f>
        <v/>
      </c>
      <c r="CB968" s="120" t="str">
        <f ca="1">IF(OR(Table2[[#This Row],[Lens Date]]=TODAY(),Table2[[#This Row],[Lens Date]]=TODAY()+1), Table2[[#This Row],[Lens Date]],IF(Table2[[#This Row],[MSLens]]="Done","Done",""))</f>
        <v/>
      </c>
      <c r="CC968" s="120" t="str">
        <f ca="1">IF(OR(Table2[[#This Row],[Milling Date]]=TODAY(),Table2[[#This Row],[Milling Date]]=TODAY()+1), Table2[[#This Row],[Milling Date]],IF(Table2[[#This Row],[CNC Holes]]="Ready","Done",""))</f>
        <v/>
      </c>
      <c r="CD968" s="120" t="str">
        <f ca="1">IF(OR(Table2[[#This Row],[Welding Date]]=TODAY(),Table2[[#This Row],[Welding Date]]=TODAY()+1), Table2[[#This Row],[Welding Date]],IF(Table2[[#This Row],[Welding Corners]]="Ready","Done",""))</f>
        <v/>
      </c>
      <c r="CE968" s="120" t="str">
        <f ca="1">IF(OR(Table2[[#This Row],[Puching Date]]=TODAY(),Table2[[#This Row],[Puching Date]]=TODAY()+1), Table2[[#This Row],[Puching Date]],IF(Table2[[#This Row],[Punch Holes]]="Ready","Done",""))</f>
        <v/>
      </c>
      <c r="CF968" s="120" t="str">
        <f ca="1">IF(OR(Table2[[#This Row],[Housing Date2]]=TODAY(),Table2[[#This Row],[Housing Date2]]=TODAY()+1),Table2[[#This Row],[Housing Date2]],IF(Table2[[#This Row],[Body Assembly]],"Done",""))</f>
        <v/>
      </c>
      <c r="CG968" s="120" t="str">
        <f>_xlfn.IFNA(VLOOKUP(Table2[[#This Row],[Job-no]],Table4[],7,FALSE),"Done")</f>
        <v>Scheduled/Released</v>
      </c>
    </row>
    <row r="969" spans="1:85" x14ac:dyDescent="0.25">
      <c r="A969" t="str">
        <f>_xlfn.CONCAT(Table2[[#This Row],[Order]],"-",Table2[[#This Row],[Line]])</f>
        <v>76203-23</v>
      </c>
      <c r="B969" s="5">
        <v>43481</v>
      </c>
      <c r="C969" s="8">
        <v>76203</v>
      </c>
      <c r="D969" s="3" t="s">
        <v>3336</v>
      </c>
      <c r="E969" s="8">
        <v>23</v>
      </c>
      <c r="F969" s="8">
        <v>1</v>
      </c>
      <c r="G969" s="3" t="s">
        <v>42</v>
      </c>
      <c r="H969" s="8">
        <v>1</v>
      </c>
      <c r="I969" s="43" t="b">
        <v>0</v>
      </c>
      <c r="J969" s="43" t="b">
        <v>0</v>
      </c>
      <c r="K969" t="s">
        <v>114</v>
      </c>
      <c r="L969" s="43" t="b">
        <v>0</v>
      </c>
      <c r="M969" s="43" t="b">
        <v>0</v>
      </c>
      <c r="N969" s="43" t="b">
        <v>0</v>
      </c>
      <c r="O969" t="s">
        <v>114</v>
      </c>
      <c r="P969" t="s">
        <v>114</v>
      </c>
      <c r="Q969" t="s">
        <v>114</v>
      </c>
      <c r="R969" t="s">
        <v>114</v>
      </c>
      <c r="S969" t="s">
        <v>114</v>
      </c>
      <c r="T969" t="s">
        <v>114</v>
      </c>
      <c r="U969" t="s">
        <v>114</v>
      </c>
      <c r="V969" t="s">
        <v>114</v>
      </c>
      <c r="W969" s="5">
        <v>43476</v>
      </c>
      <c r="X969" s="3" t="s">
        <v>114</v>
      </c>
      <c r="Y969" s="3"/>
      <c r="Z969" s="3" t="s">
        <v>4871</v>
      </c>
      <c r="AA969" s="3" t="s">
        <v>114</v>
      </c>
      <c r="AB969" s="3" t="s">
        <v>74</v>
      </c>
      <c r="AC969" s="8">
        <v>1</v>
      </c>
      <c r="AD969" s="3" t="s">
        <v>5967</v>
      </c>
      <c r="AE969" s="4" t="s">
        <v>5968</v>
      </c>
      <c r="AF969" s="3"/>
      <c r="AG969" s="3" t="s">
        <v>114</v>
      </c>
      <c r="AH969" s="8">
        <v>1</v>
      </c>
      <c r="AI969" s="3" t="s">
        <v>74</v>
      </c>
      <c r="AJ969" t="s">
        <v>114</v>
      </c>
      <c r="AK969" t="s">
        <v>114</v>
      </c>
      <c r="AL969" s="43" t="b">
        <v>0</v>
      </c>
      <c r="AM969" s="3"/>
      <c r="AN969" s="3"/>
      <c r="AO969" s="43" t="b">
        <v>0</v>
      </c>
      <c r="AP969" s="3" t="b">
        <v>0</v>
      </c>
      <c r="AQ969" s="3">
        <f>VLOOKUP(Table2[[#This Row],[Job-no]],Table3[],26,FALSE)</f>
        <v>675</v>
      </c>
      <c r="AR969" t="str">
        <f t="shared" si="186"/>
        <v>BMPRLED</v>
      </c>
      <c r="AS969" t="str">
        <f>VLOOKUP(AR969,Table1[],4,0)</f>
        <v>recessed</v>
      </c>
      <c r="AT969">
        <f>IF(BD969&gt;0,"Pattern",VLOOKUP(AR969,Table1[],5,0))</f>
        <v>0</v>
      </c>
      <c r="AU969" s="34">
        <f>IF(AT969="Pattern",WORKDAY(Table2[[#This Row],[Scheduled Ship Date]],-10),WORKDAY(Table2[[#This Row],[Scheduled Ship Date]],-4))</f>
        <v>43475</v>
      </c>
      <c r="AV969">
        <f>IF(Table2[[#This Row],[Extrusion cut double saw]]=TRUE,IF(O969="ToDo",IF(AT969="Pattern",Table2[[#This Row],[Total Sections]]*0.4,Table2[[#This Row],[Total Sections]]*0.12),0),IF(AT969="Pattern",Table2[[#This Row],[Total Sections]]*4,Table2[[#This Row],[Total Sections]]*1.2))</f>
        <v>1.2</v>
      </c>
      <c r="AW969" s="42">
        <f t="shared" ca="1" si="184"/>
        <v>43470</v>
      </c>
      <c r="AX969" s="42">
        <f>IF(AT969="Pattern",Table2[[#This Row],[Scheduled Ship Date]]-2,Table2[[#This Row],[Scheduled Ship Date]]-3)</f>
        <v>43478</v>
      </c>
      <c r="AY969">
        <f>IF(Table2[[#This Row],[Pattern]]="Pattern",Table2[[#This Row],[Total Sections]]*4.82,Table2[[#This Row],[Total Sections]]*0.5)</f>
        <v>0.5</v>
      </c>
      <c r="AZ969" s="42">
        <f t="shared" ca="1" si="185"/>
        <v>43470</v>
      </c>
      <c r="BA969" s="39">
        <f>((Table2[Total Sections]/Table2[Open Qty])-1)*Table2[Open Qty]*12.96</f>
        <v>0</v>
      </c>
      <c r="BB969" s="39"/>
      <c r="BC969" s="39" t="str">
        <f t="shared" si="187"/>
        <v>BMPRLED-750-80-35-RG3-9'10 3/4"-C(ROCKFON723)-UNV-DP-1-TG9-TS(1)</v>
      </c>
      <c r="BD969" s="39">
        <f t="shared" si="188"/>
        <v>0</v>
      </c>
      <c r="BE969" s="39" t="b">
        <f>_xlfn.IFNA(VLOOKUP(Table2[[#This Row],[Job-no]],Table4[],9,FALSE),TRUE)</f>
        <v>0</v>
      </c>
      <c r="BF969" t="str">
        <f>VLOOKUP(AR969,Table1[],3,0)</f>
        <v>B3led</v>
      </c>
      <c r="BG969" s="39" t="b">
        <f>_xlfn.IFNA(VLOOKUP(Table2[[#This Row],[Job-no]],Table4[],14,FALSE),TRUE)</f>
        <v>0</v>
      </c>
      <c r="BH969" s="39" t="str">
        <f>_xlfn.IFNA(VLOOKUP(Table2[[#This Row],[Job-no]],Table4[],11,FALSE),"Done")</f>
        <v/>
      </c>
      <c r="BI969" s="39">
        <f>IF(Table2[[#This Row],[Pattern]]="Pattern",VLOOKUP(Table2[[#This Row],[Product Code]],'Routing data'!$A$2:$W$470,13,FALSE),VLOOKUP(Table2[[#This Row],[Product Code]],'Routing data'!$A$2:$W$470,3,FALSE))</f>
        <v>0</v>
      </c>
      <c r="BJ969" s="39">
        <f>IF(Table2[[#This Row],[Pattern]]="Pattern",VLOOKUP(Table2[[#This Row],[Product Code]],'Routing data'!$A$2:$W$470,14,FALSE),VLOOKUP(Table2[[#This Row],[Product Code]],'Routing data'!$A$2:$W$470,4,FALSE))</f>
        <v>3</v>
      </c>
      <c r="BK969" s="39">
        <f>VLOOKUP(Table2[[#This Row],[Product Code]],'Routing data'!A$4:W$524,16,FALSE)</f>
        <v>0</v>
      </c>
      <c r="BL969" s="42" t="str">
        <f>IF(Table2[[#This Row],[Milling Required]]=0,"x",IF(AT969="Pattern",B969-10,B969-4))</f>
        <v>x</v>
      </c>
      <c r="BM969" s="42">
        <f>IF(Table2[[#This Row],[Punching Required]]=0,"x",IF(AT969="Pattern",B969-8,B969-2))</f>
        <v>43479</v>
      </c>
      <c r="BN969" s="42">
        <f t="shared" si="189"/>
        <v>43478</v>
      </c>
      <c r="BO969" s="39" t="str">
        <f>IF(Table2[[#This Row],[Milling]]="x","x",Table2[[#This Row],[Total Sections]]*2)</f>
        <v>x</v>
      </c>
      <c r="BP969" s="39">
        <f>IF(Table2[[#This Row],[Punching]]="x","x",Table2[Total Sections]*2)</f>
        <v>2</v>
      </c>
      <c r="BQ969" s="39">
        <f>IF(Table2[[#This Row],[Pattern]]="Pattern",Table2[Total Sections]*3,Table2[Total Sections]*1.5)</f>
        <v>1.5</v>
      </c>
      <c r="BR969" s="42"/>
      <c r="BS969" s="42"/>
      <c r="BT969" s="42"/>
      <c r="BU969" s="39"/>
      <c r="BV969" s="39" t="str">
        <f>_xlfn.IFNA(VLOOKUP(Table2[[#This Row],[Job-no]],Table4[],16,FALSE),"Ready")</f>
        <v/>
      </c>
      <c r="BW969" s="39" t="str">
        <f>_xlfn.IFNA(VLOOKUP(Table2[[#This Row],[Job-no]],Table4[],21,FALSE),"Ready")</f>
        <v/>
      </c>
      <c r="BX969" s="39" t="b">
        <f>_xlfn.IFNA(VLOOKUP(Table2[[#This Row],[Job-no]],Table4[],10,FALSE),TRUE)</f>
        <v>0</v>
      </c>
      <c r="BY969" s="39" t="str">
        <f>_xlfn.IFNA(VLOOKUP(Table2[[#This Row],[Job-no]],Table4[],22,FALSE),"Ready")</f>
        <v/>
      </c>
      <c r="BZ969" s="120">
        <f t="shared" si="190"/>
        <v>43481</v>
      </c>
      <c r="CA969" s="120" t="str">
        <f ca="1">IF(OR(Table2[[#This Row],[Saw Date]]=TODAY(),Table2[[#This Row],[Saw Date]]=TODAY()+1), Table2[[#This Row],[Saw Date]],IF(Table2[[#This Row],[Extrusion cut double saw]],"Done",""))</f>
        <v/>
      </c>
      <c r="CB969" s="120" t="str">
        <f ca="1">IF(OR(Table2[[#This Row],[Lens Date]]=TODAY(),Table2[[#This Row],[Lens Date]]=TODAY()+1), Table2[[#This Row],[Lens Date]],IF(Table2[[#This Row],[MSLens]]="Done","Done",""))</f>
        <v/>
      </c>
      <c r="CC969" s="120" t="str">
        <f ca="1">IF(OR(Table2[[#This Row],[Milling Date]]=TODAY(),Table2[[#This Row],[Milling Date]]=TODAY()+1), Table2[[#This Row],[Milling Date]],IF(Table2[[#This Row],[CNC Holes]]="Ready","Done",""))</f>
        <v/>
      </c>
      <c r="CD969" s="120" t="str">
        <f ca="1">IF(OR(Table2[[#This Row],[Welding Date]]=TODAY(),Table2[[#This Row],[Welding Date]]=TODAY()+1), Table2[[#This Row],[Welding Date]],IF(Table2[[#This Row],[Welding Corners]]="Ready","Done",""))</f>
        <v/>
      </c>
      <c r="CE969" s="120" t="str">
        <f ca="1">IF(OR(Table2[[#This Row],[Puching Date]]=TODAY(),Table2[[#This Row],[Puching Date]]=TODAY()+1), Table2[[#This Row],[Puching Date]],IF(Table2[[#This Row],[Punch Holes]]="Ready","Done",""))</f>
        <v/>
      </c>
      <c r="CF969" s="120" t="str">
        <f ca="1">IF(OR(Table2[[#This Row],[Housing Date2]]=TODAY(),Table2[[#This Row],[Housing Date2]]=TODAY()+1),Table2[[#This Row],[Housing Date2]],IF(Table2[[#This Row],[Body Assembly]],"Done",""))</f>
        <v/>
      </c>
      <c r="CG969" s="120" t="str">
        <f>_xlfn.IFNA(VLOOKUP(Table2[[#This Row],[Job-no]],Table4[],7,FALSE),"Done")</f>
        <v>Scheduled/Released</v>
      </c>
    </row>
    <row r="970" spans="1:85" x14ac:dyDescent="0.25">
      <c r="A970" t="str">
        <f>_xlfn.CONCAT(Table2[[#This Row],[Order]],"-",Table2[[#This Row],[Line]])</f>
        <v>76203-24</v>
      </c>
      <c r="B970" s="5">
        <v>43481</v>
      </c>
      <c r="C970" s="8">
        <v>76203</v>
      </c>
      <c r="D970" s="3" t="s">
        <v>3336</v>
      </c>
      <c r="E970" s="8">
        <v>24</v>
      </c>
      <c r="F970" s="8">
        <v>1</v>
      </c>
      <c r="G970" s="3" t="s">
        <v>42</v>
      </c>
      <c r="H970" s="8">
        <v>1</v>
      </c>
      <c r="I970" s="43" t="b">
        <v>0</v>
      </c>
      <c r="J970" s="43" t="b">
        <v>0</v>
      </c>
      <c r="K970" t="s">
        <v>114</v>
      </c>
      <c r="L970" s="43" t="b">
        <v>0</v>
      </c>
      <c r="M970" s="43" t="b">
        <v>0</v>
      </c>
      <c r="N970" s="43" t="b">
        <v>0</v>
      </c>
      <c r="O970" t="s">
        <v>114</v>
      </c>
      <c r="P970" t="s">
        <v>114</v>
      </c>
      <c r="Q970" t="s">
        <v>114</v>
      </c>
      <c r="R970" t="s">
        <v>114</v>
      </c>
      <c r="S970" t="s">
        <v>114</v>
      </c>
      <c r="T970" t="s">
        <v>114</v>
      </c>
      <c r="U970" t="s">
        <v>114</v>
      </c>
      <c r="V970" t="s">
        <v>114</v>
      </c>
      <c r="W970" s="5">
        <v>43476</v>
      </c>
      <c r="X970" s="3" t="s">
        <v>114</v>
      </c>
      <c r="Y970" s="3"/>
      <c r="Z970" s="3" t="s">
        <v>4871</v>
      </c>
      <c r="AA970" s="3" t="s">
        <v>114</v>
      </c>
      <c r="AB970" s="3" t="s">
        <v>74</v>
      </c>
      <c r="AC970" s="8">
        <v>1</v>
      </c>
      <c r="AD970" s="3" t="s">
        <v>5967</v>
      </c>
      <c r="AE970" s="4" t="s">
        <v>5968</v>
      </c>
      <c r="AF970" s="3"/>
      <c r="AG970" s="3" t="s">
        <v>114</v>
      </c>
      <c r="AH970" s="8">
        <v>1</v>
      </c>
      <c r="AI970" s="3" t="s">
        <v>74</v>
      </c>
      <c r="AJ970" t="s">
        <v>114</v>
      </c>
      <c r="AK970" t="s">
        <v>114</v>
      </c>
      <c r="AL970" s="43" t="b">
        <v>0</v>
      </c>
      <c r="AM970" s="3"/>
      <c r="AN970" s="3"/>
      <c r="AO970" s="43" t="b">
        <v>0</v>
      </c>
      <c r="AP970" s="3" t="b">
        <v>0</v>
      </c>
      <c r="AQ970" s="3">
        <f>VLOOKUP(Table2[[#This Row],[Job-no]],Table3[],26,FALSE)</f>
        <v>675</v>
      </c>
      <c r="AR970" t="str">
        <f t="shared" si="186"/>
        <v>BMPRLED</v>
      </c>
      <c r="AS970" t="str">
        <f>VLOOKUP(AR970,Table1[],4,0)</f>
        <v>recessed</v>
      </c>
      <c r="AT970">
        <f>IF(BD970&gt;0,"Pattern",VLOOKUP(AR970,Table1[],5,0))</f>
        <v>0</v>
      </c>
      <c r="AU970" s="34">
        <f>IF(AT970="Pattern",WORKDAY(Table2[[#This Row],[Scheduled Ship Date]],-10),WORKDAY(Table2[[#This Row],[Scheduled Ship Date]],-4))</f>
        <v>43475</v>
      </c>
      <c r="AV970">
        <f>IF(Table2[[#This Row],[Extrusion cut double saw]]=TRUE,IF(O970="ToDo",IF(AT970="Pattern",Table2[[#This Row],[Total Sections]]*0.4,Table2[[#This Row],[Total Sections]]*0.12),0),IF(AT970="Pattern",Table2[[#This Row],[Total Sections]]*4,Table2[[#This Row],[Total Sections]]*1.2))</f>
        <v>1.2</v>
      </c>
      <c r="AW970" s="42">
        <f t="shared" ca="1" si="184"/>
        <v>43470</v>
      </c>
      <c r="AX970" s="42">
        <f>IF(AT970="Pattern",Table2[[#This Row],[Scheduled Ship Date]]-2,Table2[[#This Row],[Scheduled Ship Date]]-3)</f>
        <v>43478</v>
      </c>
      <c r="AY970">
        <f>IF(Table2[[#This Row],[Pattern]]="Pattern",Table2[[#This Row],[Total Sections]]*4.82,Table2[[#This Row],[Total Sections]]*0.5)</f>
        <v>0.5</v>
      </c>
      <c r="AZ970" s="42">
        <f t="shared" ca="1" si="185"/>
        <v>43470</v>
      </c>
      <c r="BA970" s="39">
        <f>((Table2[Total Sections]/Table2[Open Qty])-1)*Table2[Open Qty]*12.96</f>
        <v>0</v>
      </c>
      <c r="BB970" s="39"/>
      <c r="BC970" s="39" t="str">
        <f t="shared" si="187"/>
        <v>BMPRLED-750-80-35-RG3-9'10 3/4"-C(ROCKFON723)-UNV-DP-1-TG9-TS(1)</v>
      </c>
      <c r="BD970" s="39">
        <f t="shared" si="188"/>
        <v>0</v>
      </c>
      <c r="BE970" s="39" t="b">
        <f>_xlfn.IFNA(VLOOKUP(Table2[[#This Row],[Job-no]],Table4[],9,FALSE),TRUE)</f>
        <v>0</v>
      </c>
      <c r="BF970" t="str">
        <f>VLOOKUP(AR970,Table1[],3,0)</f>
        <v>B3led</v>
      </c>
      <c r="BG970" s="39" t="b">
        <f>_xlfn.IFNA(VLOOKUP(Table2[[#This Row],[Job-no]],Table4[],14,FALSE),TRUE)</f>
        <v>0</v>
      </c>
      <c r="BH970" s="39" t="str">
        <f>_xlfn.IFNA(VLOOKUP(Table2[[#This Row],[Job-no]],Table4[],11,FALSE),"Done")</f>
        <v/>
      </c>
      <c r="BI970" s="39">
        <f>IF(Table2[[#This Row],[Pattern]]="Pattern",VLOOKUP(Table2[[#This Row],[Product Code]],'Routing data'!$A$2:$W$470,13,FALSE),VLOOKUP(Table2[[#This Row],[Product Code]],'Routing data'!$A$2:$W$470,3,FALSE))</f>
        <v>0</v>
      </c>
      <c r="BJ970" s="39">
        <f>IF(Table2[[#This Row],[Pattern]]="Pattern",VLOOKUP(Table2[[#This Row],[Product Code]],'Routing data'!$A$2:$W$470,14,FALSE),VLOOKUP(Table2[[#This Row],[Product Code]],'Routing data'!$A$2:$W$470,4,FALSE))</f>
        <v>3</v>
      </c>
      <c r="BK970" s="39">
        <f>VLOOKUP(Table2[[#This Row],[Product Code]],'Routing data'!A$4:W$524,16,FALSE)</f>
        <v>0</v>
      </c>
      <c r="BL970" s="42" t="str">
        <f>IF(Table2[[#This Row],[Milling Required]]=0,"x",IF(AT970="Pattern",B970-10,B970-4))</f>
        <v>x</v>
      </c>
      <c r="BM970" s="42">
        <f>IF(Table2[[#This Row],[Punching Required]]=0,"x",IF(AT970="Pattern",B970-8,B970-2))</f>
        <v>43479</v>
      </c>
      <c r="BN970" s="42">
        <f t="shared" si="189"/>
        <v>43478</v>
      </c>
      <c r="BO970" s="39" t="str">
        <f>IF(Table2[[#This Row],[Milling]]="x","x",Table2[[#This Row],[Total Sections]]*2)</f>
        <v>x</v>
      </c>
      <c r="BP970" s="39">
        <f>IF(Table2[[#This Row],[Punching]]="x","x",Table2[Total Sections]*2)</f>
        <v>2</v>
      </c>
      <c r="BQ970" s="39">
        <f>IF(Table2[[#This Row],[Pattern]]="Pattern",Table2[Total Sections]*3,Table2[Total Sections]*1.5)</f>
        <v>1.5</v>
      </c>
      <c r="BR970" s="42"/>
      <c r="BS970" s="42"/>
      <c r="BT970" s="42"/>
      <c r="BU970" s="39"/>
      <c r="BV970" s="39" t="str">
        <f>_xlfn.IFNA(VLOOKUP(Table2[[#This Row],[Job-no]],Table4[],16,FALSE),"Ready")</f>
        <v/>
      </c>
      <c r="BW970" s="39" t="str">
        <f>_xlfn.IFNA(VLOOKUP(Table2[[#This Row],[Job-no]],Table4[],21,FALSE),"Ready")</f>
        <v/>
      </c>
      <c r="BX970" s="39" t="b">
        <f>_xlfn.IFNA(VLOOKUP(Table2[[#This Row],[Job-no]],Table4[],10,FALSE),TRUE)</f>
        <v>0</v>
      </c>
      <c r="BY970" s="39" t="str">
        <f>_xlfn.IFNA(VLOOKUP(Table2[[#This Row],[Job-no]],Table4[],22,FALSE),"Ready")</f>
        <v/>
      </c>
      <c r="BZ970" s="120">
        <f t="shared" si="190"/>
        <v>43481</v>
      </c>
      <c r="CA970" s="120" t="str">
        <f ca="1">IF(OR(Table2[[#This Row],[Saw Date]]=TODAY(),Table2[[#This Row],[Saw Date]]=TODAY()+1), Table2[[#This Row],[Saw Date]],IF(Table2[[#This Row],[Extrusion cut double saw]],"Done",""))</f>
        <v/>
      </c>
      <c r="CB970" s="120" t="str">
        <f ca="1">IF(OR(Table2[[#This Row],[Lens Date]]=TODAY(),Table2[[#This Row],[Lens Date]]=TODAY()+1), Table2[[#This Row],[Lens Date]],IF(Table2[[#This Row],[MSLens]]="Done","Done",""))</f>
        <v/>
      </c>
      <c r="CC970" s="120" t="str">
        <f ca="1">IF(OR(Table2[[#This Row],[Milling Date]]=TODAY(),Table2[[#This Row],[Milling Date]]=TODAY()+1), Table2[[#This Row],[Milling Date]],IF(Table2[[#This Row],[CNC Holes]]="Ready","Done",""))</f>
        <v/>
      </c>
      <c r="CD970" s="120" t="str">
        <f ca="1">IF(OR(Table2[[#This Row],[Welding Date]]=TODAY(),Table2[[#This Row],[Welding Date]]=TODAY()+1), Table2[[#This Row],[Welding Date]],IF(Table2[[#This Row],[Welding Corners]]="Ready","Done",""))</f>
        <v/>
      </c>
      <c r="CE970" s="120" t="str">
        <f ca="1">IF(OR(Table2[[#This Row],[Puching Date]]=TODAY(),Table2[[#This Row],[Puching Date]]=TODAY()+1), Table2[[#This Row],[Puching Date]],IF(Table2[[#This Row],[Punch Holes]]="Ready","Done",""))</f>
        <v/>
      </c>
      <c r="CF970" s="120" t="str">
        <f ca="1">IF(OR(Table2[[#This Row],[Housing Date2]]=TODAY(),Table2[[#This Row],[Housing Date2]]=TODAY()+1),Table2[[#This Row],[Housing Date2]],IF(Table2[[#This Row],[Body Assembly]],"Done",""))</f>
        <v/>
      </c>
      <c r="CG970" s="120" t="str">
        <f>_xlfn.IFNA(VLOOKUP(Table2[[#This Row],[Job-no]],Table4[],7,FALSE),"Done")</f>
        <v>Scheduled/Released</v>
      </c>
    </row>
    <row r="971" spans="1:85" x14ac:dyDescent="0.25">
      <c r="A971" t="str">
        <f>_xlfn.CONCAT(Table2[[#This Row],[Order]],"-",Table2[[#This Row],[Line]])</f>
        <v>76203-25</v>
      </c>
      <c r="B971" s="5">
        <v>43481</v>
      </c>
      <c r="C971" s="8">
        <v>76203</v>
      </c>
      <c r="D971" s="3" t="s">
        <v>3336</v>
      </c>
      <c r="E971" s="8">
        <v>25</v>
      </c>
      <c r="F971" s="8">
        <v>1</v>
      </c>
      <c r="G971" s="3" t="s">
        <v>42</v>
      </c>
      <c r="H971" s="8">
        <v>1</v>
      </c>
      <c r="I971" s="43" t="b">
        <v>0</v>
      </c>
      <c r="J971" s="43" t="b">
        <v>0</v>
      </c>
      <c r="K971" t="s">
        <v>114</v>
      </c>
      <c r="L971" s="43" t="b">
        <v>0</v>
      </c>
      <c r="M971" s="43" t="b">
        <v>0</v>
      </c>
      <c r="N971" s="43" t="b">
        <v>0</v>
      </c>
      <c r="O971" t="s">
        <v>114</v>
      </c>
      <c r="P971" t="s">
        <v>114</v>
      </c>
      <c r="Q971" t="s">
        <v>114</v>
      </c>
      <c r="R971" t="s">
        <v>114</v>
      </c>
      <c r="S971" t="s">
        <v>114</v>
      </c>
      <c r="T971" t="s">
        <v>114</v>
      </c>
      <c r="U971" t="s">
        <v>114</v>
      </c>
      <c r="V971" t="s">
        <v>114</v>
      </c>
      <c r="W971" s="5">
        <v>43476</v>
      </c>
      <c r="X971" s="3" t="s">
        <v>114</v>
      </c>
      <c r="Y971" s="3"/>
      <c r="Z971" s="3" t="s">
        <v>4871</v>
      </c>
      <c r="AA971" s="3" t="s">
        <v>114</v>
      </c>
      <c r="AB971" s="3" t="s">
        <v>74</v>
      </c>
      <c r="AC971" s="8">
        <v>1</v>
      </c>
      <c r="AD971" s="3" t="s">
        <v>5967</v>
      </c>
      <c r="AE971" s="4" t="s">
        <v>5968</v>
      </c>
      <c r="AF971" s="3"/>
      <c r="AG971" s="3" t="s">
        <v>114</v>
      </c>
      <c r="AH971" s="8">
        <v>1</v>
      </c>
      <c r="AI971" s="3" t="s">
        <v>74</v>
      </c>
      <c r="AJ971" t="s">
        <v>114</v>
      </c>
      <c r="AK971" t="s">
        <v>114</v>
      </c>
      <c r="AL971" s="43" t="b">
        <v>0</v>
      </c>
      <c r="AM971" s="3"/>
      <c r="AN971" s="3"/>
      <c r="AO971" s="43" t="b">
        <v>0</v>
      </c>
      <c r="AP971" s="3" t="b">
        <v>0</v>
      </c>
      <c r="AQ971" s="3">
        <f>VLOOKUP(Table2[[#This Row],[Job-no]],Table3[],26,FALSE)</f>
        <v>675</v>
      </c>
      <c r="AR971" t="str">
        <f t="shared" si="186"/>
        <v>BMPRLED</v>
      </c>
      <c r="AS971" t="str">
        <f>VLOOKUP(AR971,Table1[],4,0)</f>
        <v>recessed</v>
      </c>
      <c r="AT971">
        <f>IF(BD971&gt;0,"Pattern",VLOOKUP(AR971,Table1[],5,0))</f>
        <v>0</v>
      </c>
      <c r="AU971" s="34">
        <f>IF(AT971="Pattern",WORKDAY(Table2[[#This Row],[Scheduled Ship Date]],-10),WORKDAY(Table2[[#This Row],[Scheduled Ship Date]],-4))</f>
        <v>43475</v>
      </c>
      <c r="AV971">
        <f>IF(Table2[[#This Row],[Extrusion cut double saw]]=TRUE,IF(O971="ToDo",IF(AT971="Pattern",Table2[[#This Row],[Total Sections]]*0.4,Table2[[#This Row],[Total Sections]]*0.12),0),IF(AT971="Pattern",Table2[[#This Row],[Total Sections]]*4,Table2[[#This Row],[Total Sections]]*1.2))</f>
        <v>1.2</v>
      </c>
      <c r="AW971" s="42">
        <f t="shared" ca="1" si="184"/>
        <v>43470</v>
      </c>
      <c r="AX971" s="42">
        <f>IF(AT971="Pattern",Table2[[#This Row],[Scheduled Ship Date]]-2,Table2[[#This Row],[Scheduled Ship Date]]-3)</f>
        <v>43478</v>
      </c>
      <c r="AY971">
        <f>IF(Table2[[#This Row],[Pattern]]="Pattern",Table2[[#This Row],[Total Sections]]*4.82,Table2[[#This Row],[Total Sections]]*0.5)</f>
        <v>0.5</v>
      </c>
      <c r="AZ971" s="42">
        <f t="shared" ca="1" si="185"/>
        <v>43470</v>
      </c>
      <c r="BA971" s="39">
        <f>((Table2[Total Sections]/Table2[Open Qty])-1)*Table2[Open Qty]*12.96</f>
        <v>0</v>
      </c>
      <c r="BB971" s="39"/>
      <c r="BC971" s="39" t="str">
        <f t="shared" si="187"/>
        <v>BMPRLED-750-80-35-RG3-9'10 3/4"-C(ROCKFON723)-UNV-DP-1-TG9-TS(1)</v>
      </c>
      <c r="BD971" s="39">
        <f t="shared" si="188"/>
        <v>0</v>
      </c>
      <c r="BE971" s="39" t="b">
        <f>_xlfn.IFNA(VLOOKUP(Table2[[#This Row],[Job-no]],Table4[],9,FALSE),TRUE)</f>
        <v>0</v>
      </c>
      <c r="BF971" t="str">
        <f>VLOOKUP(AR971,Table1[],3,0)</f>
        <v>B3led</v>
      </c>
      <c r="BG971" s="39" t="b">
        <f>_xlfn.IFNA(VLOOKUP(Table2[[#This Row],[Job-no]],Table4[],14,FALSE),TRUE)</f>
        <v>0</v>
      </c>
      <c r="BH971" s="39" t="str">
        <f>_xlfn.IFNA(VLOOKUP(Table2[[#This Row],[Job-no]],Table4[],11,FALSE),"Done")</f>
        <v/>
      </c>
      <c r="BI971" s="39">
        <f>IF(Table2[[#This Row],[Pattern]]="Pattern",VLOOKUP(Table2[[#This Row],[Product Code]],'Routing data'!$A$2:$W$470,13,FALSE),VLOOKUP(Table2[[#This Row],[Product Code]],'Routing data'!$A$2:$W$470,3,FALSE))</f>
        <v>0</v>
      </c>
      <c r="BJ971" s="39">
        <f>IF(Table2[[#This Row],[Pattern]]="Pattern",VLOOKUP(Table2[[#This Row],[Product Code]],'Routing data'!$A$2:$W$470,14,FALSE),VLOOKUP(Table2[[#This Row],[Product Code]],'Routing data'!$A$2:$W$470,4,FALSE))</f>
        <v>3</v>
      </c>
      <c r="BK971" s="39">
        <f>VLOOKUP(Table2[[#This Row],[Product Code]],'Routing data'!A$4:W$524,16,FALSE)</f>
        <v>0</v>
      </c>
      <c r="BL971" s="42" t="str">
        <f>IF(Table2[[#This Row],[Milling Required]]=0,"x",IF(AT971="Pattern",B971-10,B971-4))</f>
        <v>x</v>
      </c>
      <c r="BM971" s="42">
        <f>IF(Table2[[#This Row],[Punching Required]]=0,"x",IF(AT971="Pattern",B971-8,B971-2))</f>
        <v>43479</v>
      </c>
      <c r="BN971" s="42">
        <f t="shared" si="189"/>
        <v>43478</v>
      </c>
      <c r="BO971" s="39" t="str">
        <f>IF(Table2[[#This Row],[Milling]]="x","x",Table2[[#This Row],[Total Sections]]*2)</f>
        <v>x</v>
      </c>
      <c r="BP971" s="39">
        <f>IF(Table2[[#This Row],[Punching]]="x","x",Table2[Total Sections]*2)</f>
        <v>2</v>
      </c>
      <c r="BQ971" s="39">
        <f>IF(Table2[[#This Row],[Pattern]]="Pattern",Table2[Total Sections]*3,Table2[Total Sections]*1.5)</f>
        <v>1.5</v>
      </c>
      <c r="BR971" s="42"/>
      <c r="BS971" s="42"/>
      <c r="BT971" s="42"/>
      <c r="BU971" s="39"/>
      <c r="BV971" s="39" t="str">
        <f>_xlfn.IFNA(VLOOKUP(Table2[[#This Row],[Job-no]],Table4[],16,FALSE),"Ready")</f>
        <v/>
      </c>
      <c r="BW971" s="39" t="str">
        <f>_xlfn.IFNA(VLOOKUP(Table2[[#This Row],[Job-no]],Table4[],21,FALSE),"Ready")</f>
        <v/>
      </c>
      <c r="BX971" s="39" t="b">
        <f>_xlfn.IFNA(VLOOKUP(Table2[[#This Row],[Job-no]],Table4[],10,FALSE),TRUE)</f>
        <v>0</v>
      </c>
      <c r="BY971" s="39" t="str">
        <f>_xlfn.IFNA(VLOOKUP(Table2[[#This Row],[Job-no]],Table4[],22,FALSE),"Ready")</f>
        <v/>
      </c>
      <c r="BZ971" s="120">
        <f t="shared" si="190"/>
        <v>43481</v>
      </c>
      <c r="CA971" s="120" t="str">
        <f ca="1">IF(OR(Table2[[#This Row],[Saw Date]]=TODAY(),Table2[[#This Row],[Saw Date]]=TODAY()+1), Table2[[#This Row],[Saw Date]],IF(Table2[[#This Row],[Extrusion cut double saw]],"Done",""))</f>
        <v/>
      </c>
      <c r="CB971" s="120" t="str">
        <f ca="1">IF(OR(Table2[[#This Row],[Lens Date]]=TODAY(),Table2[[#This Row],[Lens Date]]=TODAY()+1), Table2[[#This Row],[Lens Date]],IF(Table2[[#This Row],[MSLens]]="Done","Done",""))</f>
        <v/>
      </c>
      <c r="CC971" s="120" t="str">
        <f ca="1">IF(OR(Table2[[#This Row],[Milling Date]]=TODAY(),Table2[[#This Row],[Milling Date]]=TODAY()+1), Table2[[#This Row],[Milling Date]],IF(Table2[[#This Row],[CNC Holes]]="Ready","Done",""))</f>
        <v/>
      </c>
      <c r="CD971" s="120" t="str">
        <f ca="1">IF(OR(Table2[[#This Row],[Welding Date]]=TODAY(),Table2[[#This Row],[Welding Date]]=TODAY()+1), Table2[[#This Row],[Welding Date]],IF(Table2[[#This Row],[Welding Corners]]="Ready","Done",""))</f>
        <v/>
      </c>
      <c r="CE971" s="120" t="str">
        <f ca="1">IF(OR(Table2[[#This Row],[Puching Date]]=TODAY(),Table2[[#This Row],[Puching Date]]=TODAY()+1), Table2[[#This Row],[Puching Date]],IF(Table2[[#This Row],[Punch Holes]]="Ready","Done",""))</f>
        <v/>
      </c>
      <c r="CF971" s="120" t="str">
        <f ca="1">IF(OR(Table2[[#This Row],[Housing Date2]]=TODAY(),Table2[[#This Row],[Housing Date2]]=TODAY()+1),Table2[[#This Row],[Housing Date2]],IF(Table2[[#This Row],[Body Assembly]],"Done",""))</f>
        <v/>
      </c>
      <c r="CG971" s="120" t="str">
        <f>_xlfn.IFNA(VLOOKUP(Table2[[#This Row],[Job-no]],Table4[],7,FALSE),"Done")</f>
        <v>Scheduled/Released</v>
      </c>
    </row>
    <row r="972" spans="1:85" x14ac:dyDescent="0.25">
      <c r="A972" t="str">
        <f>_xlfn.CONCAT(Table2[[#This Row],[Order]],"-",Table2[[#This Row],[Line]])</f>
        <v>76203-26</v>
      </c>
      <c r="B972" s="5">
        <v>43481</v>
      </c>
      <c r="C972" s="8">
        <v>76203</v>
      </c>
      <c r="D972" s="3" t="s">
        <v>3343</v>
      </c>
      <c r="E972" s="8">
        <v>26</v>
      </c>
      <c r="F972" s="8">
        <v>1</v>
      </c>
      <c r="G972" s="3" t="s">
        <v>42</v>
      </c>
      <c r="H972" s="8">
        <v>1</v>
      </c>
      <c r="I972" s="43" t="b">
        <v>0</v>
      </c>
      <c r="J972" s="43" t="b">
        <v>0</v>
      </c>
      <c r="K972" t="s">
        <v>114</v>
      </c>
      <c r="L972" s="43" t="b">
        <v>0</v>
      </c>
      <c r="M972" s="43" t="b">
        <v>0</v>
      </c>
      <c r="N972" s="43" t="b">
        <v>0</v>
      </c>
      <c r="O972" t="s">
        <v>114</v>
      </c>
      <c r="P972" t="s">
        <v>114</v>
      </c>
      <c r="Q972" t="s">
        <v>114</v>
      </c>
      <c r="R972" t="s">
        <v>114</v>
      </c>
      <c r="S972" t="s">
        <v>114</v>
      </c>
      <c r="T972" t="s">
        <v>114</v>
      </c>
      <c r="U972" t="s">
        <v>114</v>
      </c>
      <c r="V972" t="s">
        <v>114</v>
      </c>
      <c r="W972" s="5">
        <v>43476</v>
      </c>
      <c r="X972" s="3" t="s">
        <v>114</v>
      </c>
      <c r="Y972" s="3"/>
      <c r="Z972" s="3" t="s">
        <v>4872</v>
      </c>
      <c r="AA972" s="3" t="s">
        <v>114</v>
      </c>
      <c r="AB972" s="3" t="s">
        <v>74</v>
      </c>
      <c r="AC972" s="8">
        <v>1</v>
      </c>
      <c r="AD972" s="3" t="s">
        <v>5967</v>
      </c>
      <c r="AE972" s="4" t="s">
        <v>5968</v>
      </c>
      <c r="AF972" s="3"/>
      <c r="AG972" s="3" t="s">
        <v>114</v>
      </c>
      <c r="AH972" s="8">
        <v>1</v>
      </c>
      <c r="AI972" s="3" t="s">
        <v>74</v>
      </c>
      <c r="AJ972" t="s">
        <v>114</v>
      </c>
      <c r="AK972" t="s">
        <v>114</v>
      </c>
      <c r="AL972" s="43" t="b">
        <v>0</v>
      </c>
      <c r="AM972" s="3"/>
      <c r="AN972" s="3"/>
      <c r="AO972" s="43" t="b">
        <v>0</v>
      </c>
      <c r="AP972" s="3" t="b">
        <v>0</v>
      </c>
      <c r="AQ972" s="3">
        <f>VLOOKUP(Table2[[#This Row],[Job-no]],Table3[],26,FALSE)</f>
        <v>675</v>
      </c>
      <c r="AR972" t="str">
        <f t="shared" si="186"/>
        <v>BMPRLED</v>
      </c>
      <c r="AS972" t="str">
        <f>VLOOKUP(AR972,Table1[],4,0)</f>
        <v>recessed</v>
      </c>
      <c r="AT972">
        <f>IF(BD972&gt;0,"Pattern",VLOOKUP(AR972,Table1[],5,0))</f>
        <v>0</v>
      </c>
      <c r="AU972" s="34">
        <f>IF(AT972="Pattern",WORKDAY(Table2[[#This Row],[Scheduled Ship Date]],-10),WORKDAY(Table2[[#This Row],[Scheduled Ship Date]],-4))</f>
        <v>43475</v>
      </c>
      <c r="AV972">
        <f>IF(Table2[[#This Row],[Extrusion cut double saw]]=TRUE,IF(O972="ToDo",IF(AT972="Pattern",Table2[[#This Row],[Total Sections]]*0.4,Table2[[#This Row],[Total Sections]]*0.12),0),IF(AT972="Pattern",Table2[[#This Row],[Total Sections]]*4,Table2[[#This Row],[Total Sections]]*1.2))</f>
        <v>1.2</v>
      </c>
      <c r="AW972" s="42">
        <f t="shared" ca="1" si="184"/>
        <v>43470</v>
      </c>
      <c r="AX972" s="42">
        <f>IF(AT972="Pattern",Table2[[#This Row],[Scheduled Ship Date]]-2,Table2[[#This Row],[Scheduled Ship Date]]-3)</f>
        <v>43478</v>
      </c>
      <c r="AY972">
        <f>IF(Table2[[#This Row],[Pattern]]="Pattern",Table2[[#This Row],[Total Sections]]*4.82,Table2[[#This Row],[Total Sections]]*0.5)</f>
        <v>0.5</v>
      </c>
      <c r="AZ972" s="42">
        <f t="shared" ca="1" si="185"/>
        <v>43470</v>
      </c>
      <c r="BA972" s="39">
        <f>((Table2[Total Sections]/Table2[Open Qty])-1)*Table2[Open Qty]*12.96</f>
        <v>0</v>
      </c>
      <c r="BB972" s="42"/>
      <c r="BC972" s="39" t="str">
        <f t="shared" si="187"/>
        <v>BMPRLED-750-80-35-RG3-9'5 3/4"-W-UNV-DP-1-TG9-TS(1)</v>
      </c>
      <c r="BD972" s="39">
        <f t="shared" si="188"/>
        <v>0</v>
      </c>
      <c r="BE972" s="39" t="b">
        <f>_xlfn.IFNA(VLOOKUP(Table2[[#This Row],[Job-no]],Table4[],9,FALSE),TRUE)</f>
        <v>0</v>
      </c>
      <c r="BF972" t="str">
        <f>VLOOKUP(AR972,Table1[],3,0)</f>
        <v>B3led</v>
      </c>
      <c r="BG972" s="39" t="b">
        <f>_xlfn.IFNA(VLOOKUP(Table2[[#This Row],[Job-no]],Table4[],14,FALSE),TRUE)</f>
        <v>0</v>
      </c>
      <c r="BH972" s="39" t="str">
        <f>_xlfn.IFNA(VLOOKUP(Table2[[#This Row],[Job-no]],Table4[],11,FALSE),"Done")</f>
        <v/>
      </c>
      <c r="BI972" s="39">
        <f>IF(Table2[[#This Row],[Pattern]]="Pattern",VLOOKUP(Table2[[#This Row],[Product Code]],'Routing data'!$A$2:$W$470,13,FALSE),VLOOKUP(Table2[[#This Row],[Product Code]],'Routing data'!$A$2:$W$470,3,FALSE))</f>
        <v>0</v>
      </c>
      <c r="BJ972" s="39">
        <f>IF(Table2[[#This Row],[Pattern]]="Pattern",VLOOKUP(Table2[[#This Row],[Product Code]],'Routing data'!$A$2:$W$470,14,FALSE),VLOOKUP(Table2[[#This Row],[Product Code]],'Routing data'!$A$2:$W$470,4,FALSE))</f>
        <v>3</v>
      </c>
      <c r="BK972" s="39">
        <f>VLOOKUP(Table2[[#This Row],[Product Code]],'Routing data'!A$4:W$524,16,FALSE)</f>
        <v>0</v>
      </c>
      <c r="BL972" s="42" t="str">
        <f>IF(Table2[[#This Row],[Milling Required]]=0,"x",IF(AT972="Pattern",B972-10,B972-4))</f>
        <v>x</v>
      </c>
      <c r="BM972" s="42">
        <f>IF(Table2[[#This Row],[Punching Required]]=0,"x",IF(AT972="Pattern",B972-8,B972-2))</f>
        <v>43479</v>
      </c>
      <c r="BN972" s="42">
        <f t="shared" si="189"/>
        <v>43478</v>
      </c>
      <c r="BO972" s="39" t="str">
        <f>IF(Table2[[#This Row],[Milling]]="x","x",Table2[[#This Row],[Total Sections]]*2)</f>
        <v>x</v>
      </c>
      <c r="BP972" s="39">
        <f>IF(Table2[[#This Row],[Punching]]="x","x",Table2[Total Sections]*2)</f>
        <v>2</v>
      </c>
      <c r="BQ972" s="39">
        <f>IF(Table2[[#This Row],[Pattern]]="Pattern",Table2[Total Sections]*3,Table2[Total Sections]*1.5)</f>
        <v>1.5</v>
      </c>
      <c r="BR972" s="42"/>
      <c r="BS972" s="42"/>
      <c r="BT972" s="42"/>
      <c r="BU972" s="39"/>
      <c r="BV972" s="122" t="str">
        <f>_xlfn.IFNA(VLOOKUP(Table2[[#This Row],[Job-no]],Table4[],16,FALSE),"Ready")</f>
        <v/>
      </c>
      <c r="BW972" s="122" t="str">
        <f>_xlfn.IFNA(VLOOKUP(Table2[[#This Row],[Job-no]],Table4[],21,FALSE),"Ready")</f>
        <v/>
      </c>
      <c r="BX972" s="39" t="b">
        <f>_xlfn.IFNA(VLOOKUP(Table2[[#This Row],[Job-no]],Table4[],10,FALSE),TRUE)</f>
        <v>0</v>
      </c>
      <c r="BY972" s="39" t="str">
        <f>_xlfn.IFNA(VLOOKUP(Table2[[#This Row],[Job-no]],Table4[],22,FALSE),"Ready")</f>
        <v/>
      </c>
      <c r="BZ972" s="120">
        <f t="shared" si="190"/>
        <v>43481</v>
      </c>
      <c r="CA972" s="120" t="str">
        <f ca="1">IF(OR(Table2[[#This Row],[Saw Date]]=TODAY(),Table2[[#This Row],[Saw Date]]=TODAY()+1), Table2[[#This Row],[Saw Date]],IF(Table2[[#This Row],[Extrusion cut double saw]],"Done",""))</f>
        <v/>
      </c>
      <c r="CB972" s="120" t="str">
        <f ca="1">IF(OR(Table2[[#This Row],[Lens Date]]=TODAY(),Table2[[#This Row],[Lens Date]]=TODAY()+1), Table2[[#This Row],[Lens Date]],IF(Table2[[#This Row],[MSLens]]="Done","Done",""))</f>
        <v/>
      </c>
      <c r="CC972" s="120" t="str">
        <f ca="1">IF(OR(Table2[[#This Row],[Milling Date]]=TODAY(),Table2[[#This Row],[Milling Date]]=TODAY()+1), Table2[[#This Row],[Milling Date]],IF(Table2[[#This Row],[CNC Holes]]="Ready","Done",""))</f>
        <v/>
      </c>
      <c r="CD972" s="120" t="str">
        <f ca="1">IF(OR(Table2[[#This Row],[Welding Date]]=TODAY(),Table2[[#This Row],[Welding Date]]=TODAY()+1), Table2[[#This Row],[Welding Date]],IF(Table2[[#This Row],[Welding Corners]]="Ready","Done",""))</f>
        <v/>
      </c>
      <c r="CE972" s="120" t="str">
        <f ca="1">IF(OR(Table2[[#This Row],[Puching Date]]=TODAY(),Table2[[#This Row],[Puching Date]]=TODAY()+1), Table2[[#This Row],[Puching Date]],IF(Table2[[#This Row],[Punch Holes]]="Ready","Done",""))</f>
        <v/>
      </c>
      <c r="CF972" s="120" t="str">
        <f ca="1">IF(OR(Table2[[#This Row],[Housing Date2]]=TODAY(),Table2[[#This Row],[Housing Date2]]=TODAY()+1),Table2[[#This Row],[Housing Date2]],IF(Table2[[#This Row],[Body Assembly]],"Done",""))</f>
        <v/>
      </c>
      <c r="CG972" s="120" t="str">
        <f>_xlfn.IFNA(VLOOKUP(Table2[[#This Row],[Job-no]],Table4[],7,FALSE),"Done")</f>
        <v>Scheduled/Released</v>
      </c>
    </row>
    <row r="973" spans="1:85" x14ac:dyDescent="0.25">
      <c r="A973" t="str">
        <f>_xlfn.CONCAT(Table2[[#This Row],[Order]],"-",Table2[[#This Row],[Line]])</f>
        <v>76203-27</v>
      </c>
      <c r="B973" s="5">
        <v>43481</v>
      </c>
      <c r="C973" s="8">
        <v>76203</v>
      </c>
      <c r="D973" s="3" t="s">
        <v>1394</v>
      </c>
      <c r="E973" s="8">
        <v>27</v>
      </c>
      <c r="F973" s="8">
        <v>1</v>
      </c>
      <c r="G973" s="3" t="s">
        <v>42</v>
      </c>
      <c r="H973" s="8">
        <v>1</v>
      </c>
      <c r="I973" s="43" t="b">
        <v>0</v>
      </c>
      <c r="J973" s="43" t="b">
        <v>0</v>
      </c>
      <c r="K973" t="s">
        <v>114</v>
      </c>
      <c r="L973" s="43" t="b">
        <v>0</v>
      </c>
      <c r="M973" s="43" t="b">
        <v>0</v>
      </c>
      <c r="N973" s="43" t="b">
        <v>0</v>
      </c>
      <c r="O973" t="s">
        <v>114</v>
      </c>
      <c r="P973" t="s">
        <v>114</v>
      </c>
      <c r="Q973" t="s">
        <v>114</v>
      </c>
      <c r="R973" t="s">
        <v>114</v>
      </c>
      <c r="S973" t="s">
        <v>114</v>
      </c>
      <c r="T973" t="s">
        <v>114</v>
      </c>
      <c r="U973" t="s">
        <v>114</v>
      </c>
      <c r="V973" t="s">
        <v>114</v>
      </c>
      <c r="W973" s="5">
        <v>43476</v>
      </c>
      <c r="X973" s="3" t="s">
        <v>114</v>
      </c>
      <c r="Y973" s="3"/>
      <c r="Z973" s="3" t="s">
        <v>1557</v>
      </c>
      <c r="AA973" s="3" t="s">
        <v>114</v>
      </c>
      <c r="AB973" s="3" t="s">
        <v>74</v>
      </c>
      <c r="AC973" s="8">
        <v>1</v>
      </c>
      <c r="AD973" s="3" t="s">
        <v>5967</v>
      </c>
      <c r="AE973" s="4" t="s">
        <v>5968</v>
      </c>
      <c r="AF973" s="3"/>
      <c r="AG973" s="3" t="s">
        <v>114</v>
      </c>
      <c r="AH973" s="8">
        <v>1</v>
      </c>
      <c r="AI973" s="3" t="s">
        <v>74</v>
      </c>
      <c r="AJ973" t="s">
        <v>114</v>
      </c>
      <c r="AK973" t="s">
        <v>114</v>
      </c>
      <c r="AL973" s="43" t="b">
        <v>0</v>
      </c>
      <c r="AM973" s="3"/>
      <c r="AN973" s="3"/>
      <c r="AO973" s="43" t="b">
        <v>0</v>
      </c>
      <c r="AP973" s="3" t="b">
        <v>0</v>
      </c>
      <c r="AQ973" s="3">
        <f>VLOOKUP(Table2[[#This Row],[Job-no]],Table3[],26,FALSE)</f>
        <v>555</v>
      </c>
      <c r="AR973" t="str">
        <f t="shared" si="186"/>
        <v>BMPRLED</v>
      </c>
      <c r="AS973" t="str">
        <f>VLOOKUP(AR973,Table1[],4,0)</f>
        <v>recessed</v>
      </c>
      <c r="AT973">
        <f>IF(BD973&gt;0,"Pattern",VLOOKUP(AR973,Table1[],5,0))</f>
        <v>0</v>
      </c>
      <c r="AU973" s="34">
        <f>IF(AT973="Pattern",WORKDAY(Table2[[#This Row],[Scheduled Ship Date]],-10),WORKDAY(Table2[[#This Row],[Scheduled Ship Date]],-4))</f>
        <v>43475</v>
      </c>
      <c r="AV973">
        <f>IF(Table2[[#This Row],[Extrusion cut double saw]]=TRUE,IF(O973="ToDo",IF(AT973="Pattern",Table2[[#This Row],[Total Sections]]*0.4,Table2[[#This Row],[Total Sections]]*0.12),0),IF(AT973="Pattern",Table2[[#This Row],[Total Sections]]*4,Table2[[#This Row],[Total Sections]]*1.2))</f>
        <v>1.2</v>
      </c>
      <c r="AW973" s="42">
        <f t="shared" ca="1" si="184"/>
        <v>43470</v>
      </c>
      <c r="AX973" s="42">
        <f>IF(AT973="Pattern",Table2[[#This Row],[Scheduled Ship Date]]-2,Table2[[#This Row],[Scheduled Ship Date]]-3)</f>
        <v>43478</v>
      </c>
      <c r="AY973">
        <f>IF(Table2[[#This Row],[Pattern]]="Pattern",Table2[[#This Row],[Total Sections]]*4.82,Table2[[#This Row],[Total Sections]]*0.5)</f>
        <v>0.5</v>
      </c>
      <c r="AZ973" s="42">
        <f t="shared" ca="1" si="185"/>
        <v>43470</v>
      </c>
      <c r="BA973" s="39">
        <f>((Table2[Total Sections]/Table2[Open Qty])-1)*Table2[Open Qty]*12.96</f>
        <v>0</v>
      </c>
      <c r="BB973" s="39"/>
      <c r="BC973" s="39" t="str">
        <f t="shared" si="187"/>
        <v>BMPRLED-750-80-35-RG3-7'10 3/8"-W-UNV-DP-1-DS-TS(1)</v>
      </c>
      <c r="BD973" s="39">
        <f t="shared" si="188"/>
        <v>0</v>
      </c>
      <c r="BE973" s="39" t="b">
        <f>_xlfn.IFNA(VLOOKUP(Table2[[#This Row],[Job-no]],Table4[],9,FALSE),TRUE)</f>
        <v>0</v>
      </c>
      <c r="BF973" t="str">
        <f>VLOOKUP(AR973,Table1[],3,0)</f>
        <v>B3led</v>
      </c>
      <c r="BG973" s="39" t="b">
        <f>_xlfn.IFNA(VLOOKUP(Table2[[#This Row],[Job-no]],Table4[],14,FALSE),TRUE)</f>
        <v>0</v>
      </c>
      <c r="BH973" s="39" t="str">
        <f>_xlfn.IFNA(VLOOKUP(Table2[[#This Row],[Job-no]],Table4[],11,FALSE),"Done")</f>
        <v/>
      </c>
      <c r="BI973" s="39">
        <f>IF(Table2[[#This Row],[Pattern]]="Pattern",VLOOKUP(Table2[[#This Row],[Product Code]],'Routing data'!$A$2:$W$470,13,FALSE),VLOOKUP(Table2[[#This Row],[Product Code]],'Routing data'!$A$2:$W$470,3,FALSE))</f>
        <v>0</v>
      </c>
      <c r="BJ973" s="39">
        <f>IF(Table2[[#This Row],[Pattern]]="Pattern",VLOOKUP(Table2[[#This Row],[Product Code]],'Routing data'!$A$2:$W$470,14,FALSE),VLOOKUP(Table2[[#This Row],[Product Code]],'Routing data'!$A$2:$W$470,4,FALSE))</f>
        <v>3</v>
      </c>
      <c r="BK973" s="39">
        <f>VLOOKUP(Table2[[#This Row],[Product Code]],'Routing data'!A$4:W$524,16,FALSE)</f>
        <v>0</v>
      </c>
      <c r="BL973" s="42" t="str">
        <f>IF(Table2[[#This Row],[Milling Required]]=0,"x",IF(AT973="Pattern",B973-10,B973-4))</f>
        <v>x</v>
      </c>
      <c r="BM973" s="42">
        <f>IF(Table2[[#This Row],[Punching Required]]=0,"x",IF(AT973="Pattern",B973-8,B973-2))</f>
        <v>43479</v>
      </c>
      <c r="BN973" s="42">
        <f t="shared" si="189"/>
        <v>43478</v>
      </c>
      <c r="BO973" s="39" t="str">
        <f>IF(Table2[[#This Row],[Milling]]="x","x",Table2[[#This Row],[Total Sections]]*2)</f>
        <v>x</v>
      </c>
      <c r="BP973" s="39">
        <f>IF(Table2[[#This Row],[Punching]]="x","x",Table2[Total Sections]*2)</f>
        <v>2</v>
      </c>
      <c r="BQ973" s="39">
        <f>IF(Table2[[#This Row],[Pattern]]="Pattern",Table2[Total Sections]*3,Table2[Total Sections]*1.5)</f>
        <v>1.5</v>
      </c>
      <c r="BR973" s="42"/>
      <c r="BS973" s="42"/>
      <c r="BT973" s="39"/>
      <c r="BU973" s="39"/>
      <c r="BV973" s="39" t="str">
        <f>_xlfn.IFNA(VLOOKUP(Table2[[#This Row],[Job-no]],Table4[],16,FALSE),"Ready")</f>
        <v/>
      </c>
      <c r="BW973" s="39" t="str">
        <f>_xlfn.IFNA(VLOOKUP(Table2[[#This Row],[Job-no]],Table4[],21,FALSE),"Ready")</f>
        <v/>
      </c>
      <c r="BX973" s="39" t="b">
        <f>_xlfn.IFNA(VLOOKUP(Table2[[#This Row],[Job-no]],Table4[],10,FALSE),TRUE)</f>
        <v>0</v>
      </c>
      <c r="BY973" s="39" t="str">
        <f>_xlfn.IFNA(VLOOKUP(Table2[[#This Row],[Job-no]],Table4[],22,FALSE),"Ready")</f>
        <v/>
      </c>
      <c r="BZ973" s="120">
        <f t="shared" si="190"/>
        <v>43481</v>
      </c>
      <c r="CA973" s="120" t="str">
        <f ca="1">IF(OR(Table2[[#This Row],[Saw Date]]=TODAY(),Table2[[#This Row],[Saw Date]]=TODAY()+1), Table2[[#This Row],[Saw Date]],IF(Table2[[#This Row],[Extrusion cut double saw]],"Done",""))</f>
        <v/>
      </c>
      <c r="CB973" s="120" t="str">
        <f ca="1">IF(OR(Table2[[#This Row],[Lens Date]]=TODAY(),Table2[[#This Row],[Lens Date]]=TODAY()+1), Table2[[#This Row],[Lens Date]],IF(Table2[[#This Row],[MSLens]]="Done","Done",""))</f>
        <v/>
      </c>
      <c r="CC973" s="120" t="str">
        <f ca="1">IF(OR(Table2[[#This Row],[Milling Date]]=TODAY(),Table2[[#This Row],[Milling Date]]=TODAY()+1), Table2[[#This Row],[Milling Date]],IF(Table2[[#This Row],[CNC Holes]]="Ready","Done",""))</f>
        <v/>
      </c>
      <c r="CD973" s="120" t="str">
        <f ca="1">IF(OR(Table2[[#This Row],[Welding Date]]=TODAY(),Table2[[#This Row],[Welding Date]]=TODAY()+1), Table2[[#This Row],[Welding Date]],IF(Table2[[#This Row],[Welding Corners]]="Ready","Done",""))</f>
        <v/>
      </c>
      <c r="CE973" s="120" t="str">
        <f ca="1">IF(OR(Table2[[#This Row],[Puching Date]]=TODAY(),Table2[[#This Row],[Puching Date]]=TODAY()+1), Table2[[#This Row],[Puching Date]],IF(Table2[[#This Row],[Punch Holes]]="Ready","Done",""))</f>
        <v/>
      </c>
      <c r="CF973" s="120" t="str">
        <f ca="1">IF(OR(Table2[[#This Row],[Housing Date2]]=TODAY(),Table2[[#This Row],[Housing Date2]]=TODAY()+1),Table2[[#This Row],[Housing Date2]],IF(Table2[[#This Row],[Body Assembly]],"Done",""))</f>
        <v/>
      </c>
      <c r="CG973" s="120" t="str">
        <f>_xlfn.IFNA(VLOOKUP(Table2[[#This Row],[Job-no]],Table4[],7,FALSE),"Done")</f>
        <v>Scheduled/Released</v>
      </c>
    </row>
    <row r="974" spans="1:85" x14ac:dyDescent="0.25">
      <c r="A974" s="39" t="str">
        <f>_xlfn.CONCAT(Table2[[#This Row],[Order]],"-",Table2[[#This Row],[Line]])</f>
        <v>76203-3</v>
      </c>
      <c r="B974" s="5">
        <v>43481</v>
      </c>
      <c r="C974" s="8">
        <v>76203</v>
      </c>
      <c r="D974" s="3" t="s">
        <v>1678</v>
      </c>
      <c r="E974" s="8">
        <v>3</v>
      </c>
      <c r="F974" s="8">
        <v>1</v>
      </c>
      <c r="G974" s="3" t="s">
        <v>42</v>
      </c>
      <c r="H974" s="8">
        <v>13</v>
      </c>
      <c r="I974" s="43" t="b">
        <v>0</v>
      </c>
      <c r="J974" s="43" t="b">
        <v>0</v>
      </c>
      <c r="K974" t="s">
        <v>114</v>
      </c>
      <c r="L974" s="43" t="b">
        <v>0</v>
      </c>
      <c r="M974" s="43" t="b">
        <v>0</v>
      </c>
      <c r="N974" s="43" t="b">
        <v>0</v>
      </c>
      <c r="O974" t="s">
        <v>114</v>
      </c>
      <c r="P974" t="s">
        <v>114</v>
      </c>
      <c r="Q974" t="s">
        <v>114</v>
      </c>
      <c r="R974" t="s">
        <v>114</v>
      </c>
      <c r="S974" t="s">
        <v>114</v>
      </c>
      <c r="T974" t="s">
        <v>114</v>
      </c>
      <c r="U974" t="s">
        <v>114</v>
      </c>
      <c r="V974" t="s">
        <v>114</v>
      </c>
      <c r="W974" s="5">
        <v>43476</v>
      </c>
      <c r="X974" s="3" t="s">
        <v>114</v>
      </c>
      <c r="Y974" s="3"/>
      <c r="Z974" s="3" t="s">
        <v>157</v>
      </c>
      <c r="AA974" s="3" t="s">
        <v>114</v>
      </c>
      <c r="AB974" s="3" t="s">
        <v>74</v>
      </c>
      <c r="AC974" s="8">
        <v>1</v>
      </c>
      <c r="AD974" s="3" t="s">
        <v>5967</v>
      </c>
      <c r="AE974" s="4" t="s">
        <v>5968</v>
      </c>
      <c r="AF974" s="3"/>
      <c r="AG974" s="3" t="s">
        <v>114</v>
      </c>
      <c r="AH974" s="8">
        <v>13</v>
      </c>
      <c r="AI974" s="3" t="s">
        <v>74</v>
      </c>
      <c r="AJ974" t="s">
        <v>114</v>
      </c>
      <c r="AK974" t="s">
        <v>114</v>
      </c>
      <c r="AL974" s="43" t="b">
        <v>0</v>
      </c>
      <c r="AM974" s="3"/>
      <c r="AN974" s="3"/>
      <c r="AO974" s="43" t="b">
        <v>0</v>
      </c>
      <c r="AP974" s="3" t="b">
        <v>0</v>
      </c>
      <c r="AQ974" s="3">
        <f>VLOOKUP(Table2[[#This Row],[Job-no]],Table3[],26,FALSE)</f>
        <v>4888</v>
      </c>
      <c r="AR974" t="str">
        <f t="shared" si="186"/>
        <v>BMRLED</v>
      </c>
      <c r="AS974" t="str">
        <f>VLOOKUP(AR974,Table1[],4,0)</f>
        <v>recessed</v>
      </c>
      <c r="AT974">
        <f>IF(BD974&gt;0,"Pattern",VLOOKUP(AR974,Table1[],5,0))</f>
        <v>0</v>
      </c>
      <c r="AU974" s="34">
        <f>IF(AT974="Pattern",WORKDAY(Table2[[#This Row],[Scheduled Ship Date]],-10),WORKDAY(Table2[[#This Row],[Scheduled Ship Date]],-4))</f>
        <v>43475</v>
      </c>
      <c r="AV974" s="39">
        <f>IF(Table2[[#This Row],[Extrusion cut double saw]]=TRUE,IF(O974="ToDo",IF(AT974="Pattern",Table2[[#This Row],[Total Sections]]*0.4,Table2[[#This Row],[Total Sections]]*0.12),0),IF(AT974="Pattern",Table2[[#This Row],[Total Sections]]*4,Table2[[#This Row],[Total Sections]]*1.2))</f>
        <v>15.6</v>
      </c>
      <c r="AW974" s="42">
        <f t="shared" ca="1" si="184"/>
        <v>43470</v>
      </c>
      <c r="AX974" s="42">
        <f>IF(AT974="Pattern",Table2[[#This Row],[Scheduled Ship Date]]-2,Table2[[#This Row],[Scheduled Ship Date]]-3)</f>
        <v>43478</v>
      </c>
      <c r="AY974" s="39">
        <f>IF(Table2[[#This Row],[Pattern]]="Pattern",Table2[[#This Row],[Total Sections]]*4.82,Table2[[#This Row],[Total Sections]]*0.5)</f>
        <v>6.5</v>
      </c>
      <c r="AZ974" s="42">
        <f t="shared" ca="1" si="185"/>
        <v>43470</v>
      </c>
      <c r="BA974" s="39">
        <f>((Table2[Total Sections]/Table2[Open Qty])-1)*Table2[Open Qty]*12.96</f>
        <v>0</v>
      </c>
      <c r="BB974" s="39"/>
      <c r="BC974" s="39" t="str">
        <f t="shared" si="187"/>
        <v>BMRLED-550-80-35-FL-8'-W-UNV-D</v>
      </c>
      <c r="BD974" s="39">
        <f t="shared" si="188"/>
        <v>0</v>
      </c>
      <c r="BE974" s="39" t="b">
        <f>_xlfn.IFNA(VLOOKUP(Table2[[#This Row],[Job-no]],Table4[],9,FALSE),TRUE)</f>
        <v>0</v>
      </c>
      <c r="BF974" s="39"/>
      <c r="BG974" s="39" t="b">
        <f>_xlfn.IFNA(VLOOKUP(Table2[[#This Row],[Job-no]],Table4[],14,FALSE),TRUE)</f>
        <v>0</v>
      </c>
      <c r="BH974" s="39" t="str">
        <f>_xlfn.IFNA(VLOOKUP(Table2[[#This Row],[Job-no]],Table4[],11,FALSE),"Done")</f>
        <v/>
      </c>
      <c r="BI974" s="39">
        <f>IF(Table2[[#This Row],[Pattern]]="Pattern",VLOOKUP(Table2[[#This Row],[Product Code]],'Routing data'!$A$2:$W$470,13,FALSE),VLOOKUP(Table2[[#This Row],[Product Code]],'Routing data'!$A$2:$W$470,3,FALSE))</f>
        <v>0</v>
      </c>
      <c r="BJ974" s="39">
        <f>IF(Table2[[#This Row],[Pattern]]="Pattern",VLOOKUP(Table2[[#This Row],[Product Code]],'Routing data'!$A$2:$W$470,14,FALSE),VLOOKUP(Table2[[#This Row],[Product Code]],'Routing data'!$A$2:$W$470,4,FALSE))</f>
        <v>3</v>
      </c>
      <c r="BK974" s="39">
        <f>VLOOKUP(Table2[[#This Row],[Product Code]],'Routing data'!A$4:W$524,16,FALSE)</f>
        <v>0</v>
      </c>
      <c r="BL974" s="42" t="str">
        <f>IF(Table2[[#This Row],[Milling Required]]=0,"x",IF(AT974="Pattern",B974-10,B974-4))</f>
        <v>x</v>
      </c>
      <c r="BM974" s="39"/>
      <c r="BN974" s="42">
        <f t="shared" si="189"/>
        <v>43478</v>
      </c>
      <c r="BO974" s="39" t="str">
        <f>IF(Table2[[#This Row],[Milling]]="x","x",Table2[[#This Row],[Total Sections]]*2)</f>
        <v>x</v>
      </c>
      <c r="BP974" s="39">
        <f>IF(Table2[[#This Row],[Punching]]="x","x",Table2[Total Sections]*2)</f>
        <v>26</v>
      </c>
      <c r="BQ974" s="39">
        <f>IF(Table2[[#This Row],[Pattern]]="Pattern",Table2[Total Sections]*3,Table2[Total Sections]*1.5)</f>
        <v>19.5</v>
      </c>
      <c r="BR974" s="42"/>
      <c r="BS974" s="39"/>
      <c r="BT974" s="39"/>
      <c r="BU974" s="39"/>
      <c r="BV974" s="39" t="str">
        <f>_xlfn.IFNA(VLOOKUP(Table2[[#This Row],[Job-no]],Table4[],16,FALSE),"Ready")</f>
        <v/>
      </c>
      <c r="BW974" s="39" t="str">
        <f>_xlfn.IFNA(VLOOKUP(Table2[[#This Row],[Job-no]],Table4[],21,FALSE),"Ready")</f>
        <v/>
      </c>
      <c r="BX974" s="39" t="b">
        <f>_xlfn.IFNA(VLOOKUP(Table2[[#This Row],[Job-no]],Table4[],10,FALSE),TRUE)</f>
        <v>0</v>
      </c>
      <c r="BY974" s="39" t="str">
        <f>_xlfn.IFNA(VLOOKUP(Table2[[#This Row],[Job-no]],Table4[],22,FALSE),"Ready")</f>
        <v/>
      </c>
      <c r="BZ974" s="120">
        <f t="shared" si="190"/>
        <v>43481</v>
      </c>
      <c r="CA974" s="120" t="str">
        <f ca="1">IF(OR(Table2[[#This Row],[Saw Date]]=TODAY(),Table2[[#This Row],[Saw Date]]=TODAY()+1), Table2[[#This Row],[Saw Date]],IF(Table2[[#This Row],[Extrusion cut double saw]],"Done",""))</f>
        <v/>
      </c>
      <c r="CB974" s="120" t="str">
        <f ca="1">IF(OR(Table2[[#This Row],[Lens Date]]=TODAY(),Table2[[#This Row],[Lens Date]]=TODAY()+1), Table2[[#This Row],[Lens Date]],IF(Table2[[#This Row],[MSLens]]="Done","Done",""))</f>
        <v/>
      </c>
      <c r="CC974" s="120" t="str">
        <f ca="1">IF(OR(Table2[[#This Row],[Milling Date]]=TODAY(),Table2[[#This Row],[Milling Date]]=TODAY()+1), Table2[[#This Row],[Milling Date]],IF(Table2[[#This Row],[CNC Holes]]="Ready","Done",""))</f>
        <v/>
      </c>
      <c r="CD974" s="120" t="str">
        <f ca="1">IF(OR(Table2[[#This Row],[Welding Date]]=TODAY(),Table2[[#This Row],[Welding Date]]=TODAY()+1), Table2[[#This Row],[Welding Date]],IF(Table2[[#This Row],[Welding Corners]]="Ready","Done",""))</f>
        <v/>
      </c>
      <c r="CE974" s="120" t="str">
        <f ca="1">IF(OR(Table2[[#This Row],[Puching Date]]=TODAY(),Table2[[#This Row],[Puching Date]]=TODAY()+1), Table2[[#This Row],[Puching Date]],IF(Table2[[#This Row],[Punch Holes]]="Ready","Done",""))</f>
        <v/>
      </c>
      <c r="CF974" s="120" t="str">
        <f ca="1">IF(OR(Table2[[#This Row],[Housing Date2]]=TODAY(),Table2[[#This Row],[Housing Date2]]=TODAY()+1),Table2[[#This Row],[Housing Date2]],IF(Table2[[#This Row],[Body Assembly]],"Done",""))</f>
        <v/>
      </c>
      <c r="CG974" s="120" t="str">
        <f>_xlfn.IFNA(VLOOKUP(Table2[[#This Row],[Job-no]],Table4[],7,FALSE),"Done")</f>
        <v>Scheduled/Released</v>
      </c>
    </row>
    <row r="975" spans="1:85" x14ac:dyDescent="0.25">
      <c r="A975" s="39" t="str">
        <f>_xlfn.CONCAT(Table2[[#This Row],[Order]],"-",Table2[[#This Row],[Line]])</f>
        <v>76203-4</v>
      </c>
      <c r="B975" s="5">
        <v>43481</v>
      </c>
      <c r="C975" s="8">
        <v>76203</v>
      </c>
      <c r="D975" s="3" t="s">
        <v>2996</v>
      </c>
      <c r="E975" s="8">
        <v>4</v>
      </c>
      <c r="F975" s="8">
        <v>1</v>
      </c>
      <c r="G975" s="3" t="s">
        <v>42</v>
      </c>
      <c r="H975" s="8">
        <v>1</v>
      </c>
      <c r="I975" s="43" t="b">
        <v>0</v>
      </c>
      <c r="J975" s="43" t="b">
        <v>0</v>
      </c>
      <c r="K975" t="s">
        <v>114</v>
      </c>
      <c r="L975" s="43" t="b">
        <v>0</v>
      </c>
      <c r="M975" s="43" t="b">
        <v>0</v>
      </c>
      <c r="N975" s="43" t="b">
        <v>0</v>
      </c>
      <c r="O975" t="s">
        <v>114</v>
      </c>
      <c r="P975" t="s">
        <v>114</v>
      </c>
      <c r="Q975" t="s">
        <v>114</v>
      </c>
      <c r="R975" t="s">
        <v>114</v>
      </c>
      <c r="S975" t="s">
        <v>114</v>
      </c>
      <c r="T975" t="s">
        <v>114</v>
      </c>
      <c r="U975" t="s">
        <v>114</v>
      </c>
      <c r="V975" t="s">
        <v>114</v>
      </c>
      <c r="W975" s="5">
        <v>43476</v>
      </c>
      <c r="X975" s="3" t="s">
        <v>114</v>
      </c>
      <c r="Y975" s="3"/>
      <c r="Z975" s="3" t="s">
        <v>4864</v>
      </c>
      <c r="AA975" s="3" t="s">
        <v>114</v>
      </c>
      <c r="AB975" s="3" t="s">
        <v>74</v>
      </c>
      <c r="AC975" s="8">
        <v>1</v>
      </c>
      <c r="AD975" s="3" t="s">
        <v>5967</v>
      </c>
      <c r="AE975" s="4" t="s">
        <v>5968</v>
      </c>
      <c r="AF975" s="3"/>
      <c r="AG975" s="3" t="s">
        <v>114</v>
      </c>
      <c r="AH975" s="8">
        <v>1</v>
      </c>
      <c r="AI975" s="3" t="s">
        <v>74</v>
      </c>
      <c r="AJ975" t="s">
        <v>114</v>
      </c>
      <c r="AK975" t="s">
        <v>114</v>
      </c>
      <c r="AL975" s="43" t="b">
        <v>0</v>
      </c>
      <c r="AM975" s="3"/>
      <c r="AN975" s="3"/>
      <c r="AO975" s="43" t="b">
        <v>0</v>
      </c>
      <c r="AP975" s="3" t="b">
        <v>0</v>
      </c>
      <c r="AQ975" s="129">
        <f>VLOOKUP(Table2[[#This Row],[Job-no]],Table3[],26,FALSE)</f>
        <v>675</v>
      </c>
      <c r="AR975" t="str">
        <f t="shared" si="186"/>
        <v>BMPRLED</v>
      </c>
      <c r="AS975" t="str">
        <f>VLOOKUP(AR975,Table1[],4,0)</f>
        <v>recessed</v>
      </c>
      <c r="AT975">
        <f>IF(BD975&gt;0,"Pattern",VLOOKUP(AR975,Table1[],5,0))</f>
        <v>0</v>
      </c>
      <c r="AU975" s="34">
        <f>IF(AT975="Pattern",WORKDAY(Table2[[#This Row],[Scheduled Ship Date]],-10),WORKDAY(Table2[[#This Row],[Scheduled Ship Date]],-4))</f>
        <v>43475</v>
      </c>
      <c r="AV975" s="39">
        <f>IF(Table2[[#This Row],[Extrusion cut double saw]]=TRUE,IF(O975="ToDo",IF(AT975="Pattern",Table2[[#This Row],[Total Sections]]*0.4,Table2[[#This Row],[Total Sections]]*0.12),0),IF(AT975="Pattern",Table2[[#This Row],[Total Sections]]*4,Table2[[#This Row],[Total Sections]]*1.2))</f>
        <v>1.2</v>
      </c>
      <c r="AW975" s="42">
        <f t="shared" ca="1" si="184"/>
        <v>43470</v>
      </c>
      <c r="AX975" s="42">
        <f>IF(AT975="Pattern",Table2[[#This Row],[Scheduled Ship Date]]-2,Table2[[#This Row],[Scheduled Ship Date]]-3)</f>
        <v>43478</v>
      </c>
      <c r="AY975" s="39">
        <f>IF(Table2[[#This Row],[Pattern]]="Pattern",Table2[[#This Row],[Total Sections]]*4.82,Table2[[#This Row],[Total Sections]]*0.5)</f>
        <v>0.5</v>
      </c>
      <c r="AZ975" s="42">
        <f t="shared" ca="1" si="185"/>
        <v>43470</v>
      </c>
      <c r="BA975" s="39">
        <f>((Table2[Total Sections]/Table2[Open Qty])-1)*Table2[Open Qty]*12.96</f>
        <v>0</v>
      </c>
      <c r="BB975" s="39"/>
      <c r="BC975" s="39" t="str">
        <f t="shared" si="187"/>
        <v>BMPRLED-750-80-35-RG3-10' 2"-W-UNV-DP-1-TG9-TS(1)</v>
      </c>
      <c r="BD975" s="39">
        <f t="shared" si="188"/>
        <v>0</v>
      </c>
      <c r="BE975" s="39" t="b">
        <f>_xlfn.IFNA(VLOOKUP(Table2[[#This Row],[Job-no]],Table4[],9,FALSE),TRUE)</f>
        <v>0</v>
      </c>
      <c r="BF975" s="39"/>
      <c r="BG975" s="39" t="b">
        <f>_xlfn.IFNA(VLOOKUP(Table2[[#This Row],[Job-no]],Table4[],14,FALSE),TRUE)</f>
        <v>0</v>
      </c>
      <c r="BH975" s="39" t="str">
        <f>_xlfn.IFNA(VLOOKUP(Table2[[#This Row],[Job-no]],Table4[],11,FALSE),"Done")</f>
        <v/>
      </c>
      <c r="BI975" s="39">
        <f>IF(Table2[[#This Row],[Pattern]]="Pattern",VLOOKUP(Table2[[#This Row],[Product Code]],'Routing data'!$A$2:$W$470,13,FALSE),VLOOKUP(Table2[[#This Row],[Product Code]],'Routing data'!$A$2:$W$470,3,FALSE))</f>
        <v>0</v>
      </c>
      <c r="BJ975" s="39">
        <f>IF(Table2[[#This Row],[Pattern]]="Pattern",VLOOKUP(Table2[[#This Row],[Product Code]],'Routing data'!$A$2:$W$470,14,FALSE),VLOOKUP(Table2[[#This Row],[Product Code]],'Routing data'!$A$2:$W$470,4,FALSE))</f>
        <v>3</v>
      </c>
      <c r="BK975" s="39">
        <f>VLOOKUP(Table2[[#This Row],[Product Code]],'Routing data'!A$4:W$524,16,FALSE)</f>
        <v>0</v>
      </c>
      <c r="BL975" s="42" t="str">
        <f>IF(Table2[[#This Row],[Milling Required]]=0,"x",IF(AT975="Pattern",B975-10,B975-4))</f>
        <v>x</v>
      </c>
      <c r="BM975" s="39"/>
      <c r="BN975" s="42">
        <f t="shared" si="189"/>
        <v>43478</v>
      </c>
      <c r="BO975" s="39" t="str">
        <f>IF(Table2[[#This Row],[Milling]]="x","x",Table2[[#This Row],[Total Sections]]*2)</f>
        <v>x</v>
      </c>
      <c r="BP975" s="39">
        <f>IF(Table2[[#This Row],[Punching]]="x","x",Table2[Total Sections]*2)</f>
        <v>2</v>
      </c>
      <c r="BQ975" s="39">
        <f>IF(Table2[[#This Row],[Pattern]]="Pattern",Table2[Total Sections]*3,Table2[Total Sections]*1.5)</f>
        <v>1.5</v>
      </c>
      <c r="BR975" s="42"/>
      <c r="BS975" s="39"/>
      <c r="BT975" s="39"/>
      <c r="BU975" s="39"/>
      <c r="BV975" s="39" t="str">
        <f>_xlfn.IFNA(VLOOKUP(Table2[[#This Row],[Job-no]],Table4[],16,FALSE),"Ready")</f>
        <v/>
      </c>
      <c r="BW975" s="39" t="str">
        <f>_xlfn.IFNA(VLOOKUP(Table2[[#This Row],[Job-no]],Table4[],21,FALSE),"Ready")</f>
        <v/>
      </c>
      <c r="BX975" s="39" t="b">
        <f>_xlfn.IFNA(VLOOKUP(Table2[[#This Row],[Job-no]],Table4[],10,FALSE),TRUE)</f>
        <v>0</v>
      </c>
      <c r="BY975" s="39" t="str">
        <f>_xlfn.IFNA(VLOOKUP(Table2[[#This Row],[Job-no]],Table4[],22,FALSE),"Ready")</f>
        <v/>
      </c>
      <c r="BZ975" s="120">
        <f t="shared" si="190"/>
        <v>43481</v>
      </c>
      <c r="CA975" s="120" t="str">
        <f ca="1">IF(OR(Table2[[#This Row],[Saw Date]]=TODAY(),Table2[[#This Row],[Saw Date]]=TODAY()+1), Table2[[#This Row],[Saw Date]],IF(Table2[[#This Row],[Extrusion cut double saw]],"Done",""))</f>
        <v/>
      </c>
      <c r="CB975" s="120" t="str">
        <f ca="1">IF(OR(Table2[[#This Row],[Lens Date]]=TODAY(),Table2[[#This Row],[Lens Date]]=TODAY()+1), Table2[[#This Row],[Lens Date]],IF(Table2[[#This Row],[MSLens]]="Done","Done",""))</f>
        <v/>
      </c>
      <c r="CC975" s="120" t="str">
        <f ca="1">IF(OR(Table2[[#This Row],[Milling Date]]=TODAY(),Table2[[#This Row],[Milling Date]]=TODAY()+1), Table2[[#This Row],[Milling Date]],IF(Table2[[#This Row],[CNC Holes]]="Ready","Done",""))</f>
        <v/>
      </c>
      <c r="CD975" s="120" t="str">
        <f ca="1">IF(OR(Table2[[#This Row],[Welding Date]]=TODAY(),Table2[[#This Row],[Welding Date]]=TODAY()+1), Table2[[#This Row],[Welding Date]],IF(Table2[[#This Row],[Welding Corners]]="Ready","Done",""))</f>
        <v/>
      </c>
      <c r="CE975" s="120" t="str">
        <f ca="1">IF(OR(Table2[[#This Row],[Puching Date]]=TODAY(),Table2[[#This Row],[Puching Date]]=TODAY()+1), Table2[[#This Row],[Puching Date]],IF(Table2[[#This Row],[Punch Holes]]="Ready","Done",""))</f>
        <v/>
      </c>
      <c r="CF975" s="120" t="str">
        <f ca="1">IF(OR(Table2[[#This Row],[Housing Date2]]=TODAY(),Table2[[#This Row],[Housing Date2]]=TODAY()+1),Table2[[#This Row],[Housing Date2]],IF(Table2[[#This Row],[Body Assembly]],"Done",""))</f>
        <v/>
      </c>
      <c r="CG975" s="120" t="str">
        <f>_xlfn.IFNA(VLOOKUP(Table2[[#This Row],[Job-no]],Table4[],7,FALSE),"Done")</f>
        <v>Scheduled/Released</v>
      </c>
    </row>
    <row r="976" spans="1:85" x14ac:dyDescent="0.25">
      <c r="A976" s="39" t="str">
        <f>_xlfn.CONCAT(Table2[[#This Row],[Order]],"-",Table2[[#This Row],[Line]])</f>
        <v>76203-5</v>
      </c>
      <c r="B976" s="5">
        <v>43481</v>
      </c>
      <c r="C976" s="8">
        <v>76203</v>
      </c>
      <c r="D976" s="3" t="s">
        <v>2996</v>
      </c>
      <c r="E976" s="8">
        <v>5</v>
      </c>
      <c r="F976" s="8">
        <v>1</v>
      </c>
      <c r="G976" s="3" t="s">
        <v>42</v>
      </c>
      <c r="H976" s="8">
        <v>1</v>
      </c>
      <c r="I976" s="43" t="b">
        <v>0</v>
      </c>
      <c r="J976" s="43" t="b">
        <v>0</v>
      </c>
      <c r="K976" t="s">
        <v>114</v>
      </c>
      <c r="L976" s="43" t="b">
        <v>0</v>
      </c>
      <c r="M976" s="43" t="b">
        <v>0</v>
      </c>
      <c r="N976" s="43" t="b">
        <v>0</v>
      </c>
      <c r="O976" t="s">
        <v>114</v>
      </c>
      <c r="P976" t="s">
        <v>114</v>
      </c>
      <c r="Q976" t="s">
        <v>114</v>
      </c>
      <c r="R976" t="s">
        <v>114</v>
      </c>
      <c r="S976" t="s">
        <v>114</v>
      </c>
      <c r="T976" t="s">
        <v>114</v>
      </c>
      <c r="U976" t="s">
        <v>114</v>
      </c>
      <c r="V976" t="s">
        <v>114</v>
      </c>
      <c r="W976" s="5">
        <v>43476</v>
      </c>
      <c r="X976" s="3" t="s">
        <v>114</v>
      </c>
      <c r="Y976" s="3"/>
      <c r="Z976" s="3" t="s">
        <v>4864</v>
      </c>
      <c r="AA976" s="3" t="s">
        <v>114</v>
      </c>
      <c r="AB976" s="3" t="s">
        <v>74</v>
      </c>
      <c r="AC976" s="8">
        <v>1</v>
      </c>
      <c r="AD976" s="3" t="s">
        <v>5967</v>
      </c>
      <c r="AE976" s="4" t="s">
        <v>5968</v>
      </c>
      <c r="AF976" s="3"/>
      <c r="AG976" s="3" t="s">
        <v>114</v>
      </c>
      <c r="AH976" s="8">
        <v>1</v>
      </c>
      <c r="AI976" s="3" t="s">
        <v>74</v>
      </c>
      <c r="AJ976" t="s">
        <v>114</v>
      </c>
      <c r="AK976" t="s">
        <v>114</v>
      </c>
      <c r="AL976" s="43" t="b">
        <v>0</v>
      </c>
      <c r="AM976" s="3"/>
      <c r="AN976" s="3"/>
      <c r="AO976" s="43" t="b">
        <v>0</v>
      </c>
      <c r="AP976" s="3" t="b">
        <v>0</v>
      </c>
      <c r="AQ976" s="129">
        <f>VLOOKUP(Table2[[#This Row],[Job-no]],Table3[],26,FALSE)</f>
        <v>675</v>
      </c>
      <c r="AR976" t="str">
        <f t="shared" si="186"/>
        <v>BMPRLED</v>
      </c>
      <c r="AS976" t="str">
        <f>VLOOKUP(AR976,Table1[],4,0)</f>
        <v>recessed</v>
      </c>
      <c r="AT976">
        <f>IF(BD976&gt;0,"Pattern",VLOOKUP(AR976,Table1[],5,0))</f>
        <v>0</v>
      </c>
      <c r="AU976" s="34">
        <f>IF(AT976="Pattern",WORKDAY(Table2[[#This Row],[Scheduled Ship Date]],-10),WORKDAY(Table2[[#This Row],[Scheduled Ship Date]],-4))</f>
        <v>43475</v>
      </c>
      <c r="AV976" s="39">
        <f>IF(Table2[[#This Row],[Extrusion cut double saw]]=TRUE,IF(O976="ToDo",IF(AT976="Pattern",Table2[[#This Row],[Total Sections]]*0.4,Table2[[#This Row],[Total Sections]]*0.12),0),IF(AT976="Pattern",Table2[[#This Row],[Total Sections]]*4,Table2[[#This Row],[Total Sections]]*1.2))</f>
        <v>1.2</v>
      </c>
      <c r="AW976" s="42">
        <f t="shared" ca="1" si="184"/>
        <v>43470</v>
      </c>
      <c r="AX976" s="42">
        <f>IF(AT976="Pattern",Table2[[#This Row],[Scheduled Ship Date]]-2,Table2[[#This Row],[Scheduled Ship Date]]-3)</f>
        <v>43478</v>
      </c>
      <c r="AY976" s="39">
        <f>IF(Table2[[#This Row],[Pattern]]="Pattern",Table2[[#This Row],[Total Sections]]*4.82,Table2[[#This Row],[Total Sections]]*0.5)</f>
        <v>0.5</v>
      </c>
      <c r="AZ976" s="42">
        <f t="shared" ca="1" si="185"/>
        <v>43470</v>
      </c>
      <c r="BA976" s="39">
        <f>((Table2[Total Sections]/Table2[Open Qty])-1)*Table2[Open Qty]*12.96</f>
        <v>0</v>
      </c>
      <c r="BB976" s="39"/>
      <c r="BC976" s="39" t="str">
        <f t="shared" si="187"/>
        <v>BMPRLED-750-80-35-RG3-10' 2"-W-UNV-DP-1-TG9-TS(1)</v>
      </c>
      <c r="BD976" s="39">
        <f t="shared" si="188"/>
        <v>0</v>
      </c>
      <c r="BE976" s="39" t="b">
        <f>_xlfn.IFNA(VLOOKUP(Table2[[#This Row],[Job-no]],Table4[],9,FALSE),TRUE)</f>
        <v>0</v>
      </c>
      <c r="BF976" s="39"/>
      <c r="BG976" s="39" t="b">
        <f>_xlfn.IFNA(VLOOKUP(Table2[[#This Row],[Job-no]],Table4[],14,FALSE),TRUE)</f>
        <v>0</v>
      </c>
      <c r="BH976" s="39" t="str">
        <f>_xlfn.IFNA(VLOOKUP(Table2[[#This Row],[Job-no]],Table4[],11,FALSE),"Done")</f>
        <v/>
      </c>
      <c r="BI976" s="39">
        <f>IF(Table2[[#This Row],[Pattern]]="Pattern",VLOOKUP(Table2[[#This Row],[Product Code]],'Routing data'!$A$2:$W$470,13,FALSE),VLOOKUP(Table2[[#This Row],[Product Code]],'Routing data'!$A$2:$W$470,3,FALSE))</f>
        <v>0</v>
      </c>
      <c r="BJ976" s="39">
        <f>IF(Table2[[#This Row],[Pattern]]="Pattern",VLOOKUP(Table2[[#This Row],[Product Code]],'Routing data'!$A$2:$W$470,14,FALSE),VLOOKUP(Table2[[#This Row],[Product Code]],'Routing data'!$A$2:$W$470,4,FALSE))</f>
        <v>3</v>
      </c>
      <c r="BK976" s="39">
        <f>VLOOKUP(Table2[[#This Row],[Product Code]],'Routing data'!A$4:W$524,16,FALSE)</f>
        <v>0</v>
      </c>
      <c r="BL976" s="42" t="str">
        <f>IF(Table2[[#This Row],[Milling Required]]=0,"x",IF(AT976="Pattern",B976-10,B976-4))</f>
        <v>x</v>
      </c>
      <c r="BM976" s="39"/>
      <c r="BN976" s="42">
        <f t="shared" si="189"/>
        <v>43478</v>
      </c>
      <c r="BO976" s="39" t="str">
        <f>IF(Table2[[#This Row],[Milling]]="x","x",Table2[[#This Row],[Total Sections]]*2)</f>
        <v>x</v>
      </c>
      <c r="BP976" s="39">
        <f>IF(Table2[[#This Row],[Punching]]="x","x",Table2[Total Sections]*2)</f>
        <v>2</v>
      </c>
      <c r="BQ976" s="39">
        <f>IF(Table2[[#This Row],[Pattern]]="Pattern",Table2[Total Sections]*3,Table2[Total Sections]*1.5)</f>
        <v>1.5</v>
      </c>
      <c r="BR976" s="42"/>
      <c r="BS976" s="39"/>
      <c r="BT976" s="39"/>
      <c r="BU976" s="39"/>
      <c r="BV976" s="39" t="str">
        <f>_xlfn.IFNA(VLOOKUP(Table2[[#This Row],[Job-no]],Table4[],16,FALSE),"Ready")</f>
        <v/>
      </c>
      <c r="BW976" s="39" t="str">
        <f>_xlfn.IFNA(VLOOKUP(Table2[[#This Row],[Job-no]],Table4[],21,FALSE),"Ready")</f>
        <v/>
      </c>
      <c r="BX976" s="39" t="b">
        <f>_xlfn.IFNA(VLOOKUP(Table2[[#This Row],[Job-no]],Table4[],10,FALSE),TRUE)</f>
        <v>0</v>
      </c>
      <c r="BY976" s="39" t="str">
        <f>_xlfn.IFNA(VLOOKUP(Table2[[#This Row],[Job-no]],Table4[],22,FALSE),"Ready")</f>
        <v/>
      </c>
      <c r="BZ976" s="120">
        <f t="shared" si="190"/>
        <v>43481</v>
      </c>
      <c r="CA976" s="120" t="str">
        <f ca="1">IF(OR(Table2[[#This Row],[Saw Date]]=TODAY(),Table2[[#This Row],[Saw Date]]=TODAY()+1), Table2[[#This Row],[Saw Date]],IF(Table2[[#This Row],[Extrusion cut double saw]],"Done",""))</f>
        <v/>
      </c>
      <c r="CB976" s="120" t="str">
        <f ca="1">IF(OR(Table2[[#This Row],[Lens Date]]=TODAY(),Table2[[#This Row],[Lens Date]]=TODAY()+1), Table2[[#This Row],[Lens Date]],IF(Table2[[#This Row],[MSLens]]="Done","Done",""))</f>
        <v/>
      </c>
      <c r="CC976" s="120" t="str">
        <f ca="1">IF(OR(Table2[[#This Row],[Milling Date]]=TODAY(),Table2[[#This Row],[Milling Date]]=TODAY()+1), Table2[[#This Row],[Milling Date]],IF(Table2[[#This Row],[CNC Holes]]="Ready","Done",""))</f>
        <v/>
      </c>
      <c r="CD976" s="120" t="str">
        <f ca="1">IF(OR(Table2[[#This Row],[Welding Date]]=TODAY(),Table2[[#This Row],[Welding Date]]=TODAY()+1), Table2[[#This Row],[Welding Date]],IF(Table2[[#This Row],[Welding Corners]]="Ready","Done",""))</f>
        <v/>
      </c>
      <c r="CE976" s="120" t="str">
        <f ca="1">IF(OR(Table2[[#This Row],[Puching Date]]=TODAY(),Table2[[#This Row],[Puching Date]]=TODAY()+1), Table2[[#This Row],[Puching Date]],IF(Table2[[#This Row],[Punch Holes]]="Ready","Done",""))</f>
        <v/>
      </c>
      <c r="CF976" s="120" t="str">
        <f ca="1">IF(OR(Table2[[#This Row],[Housing Date2]]=TODAY(),Table2[[#This Row],[Housing Date2]]=TODAY()+1),Table2[[#This Row],[Housing Date2]],IF(Table2[[#This Row],[Body Assembly]],"Done",""))</f>
        <v/>
      </c>
      <c r="CG976" s="120" t="str">
        <f>_xlfn.IFNA(VLOOKUP(Table2[[#This Row],[Job-no]],Table4[],7,FALSE),"Done")</f>
        <v>Scheduled/Released</v>
      </c>
    </row>
    <row r="977" spans="1:85" x14ac:dyDescent="0.25">
      <c r="A977" s="39" t="str">
        <f>_xlfn.CONCAT(Table2[[#This Row],[Order]],"-",Table2[[#This Row],[Line]])</f>
        <v>76203-6</v>
      </c>
      <c r="B977" s="5">
        <v>43481</v>
      </c>
      <c r="C977" s="8">
        <v>76203</v>
      </c>
      <c r="D977" s="3" t="s">
        <v>2999</v>
      </c>
      <c r="E977" s="8">
        <v>6</v>
      </c>
      <c r="F977" s="8">
        <v>1</v>
      </c>
      <c r="G977" s="3" t="s">
        <v>42</v>
      </c>
      <c r="H977" s="8">
        <v>1</v>
      </c>
      <c r="I977" s="43" t="b">
        <v>0</v>
      </c>
      <c r="J977" s="43" t="b">
        <v>0</v>
      </c>
      <c r="K977" t="s">
        <v>114</v>
      </c>
      <c r="L977" s="43" t="b">
        <v>0</v>
      </c>
      <c r="M977" s="43" t="b">
        <v>0</v>
      </c>
      <c r="N977" s="43" t="b">
        <v>0</v>
      </c>
      <c r="O977" t="s">
        <v>114</v>
      </c>
      <c r="P977" t="s">
        <v>114</v>
      </c>
      <c r="Q977" t="s">
        <v>114</v>
      </c>
      <c r="R977" t="s">
        <v>114</v>
      </c>
      <c r="S977" t="s">
        <v>114</v>
      </c>
      <c r="T977" t="s">
        <v>114</v>
      </c>
      <c r="U977" t="s">
        <v>114</v>
      </c>
      <c r="V977" t="s">
        <v>114</v>
      </c>
      <c r="W977" s="5">
        <v>43476</v>
      </c>
      <c r="X977" s="3" t="s">
        <v>114</v>
      </c>
      <c r="Y977" s="3"/>
      <c r="Z977" s="3" t="s">
        <v>4865</v>
      </c>
      <c r="AA977" s="3" t="s">
        <v>114</v>
      </c>
      <c r="AB977" s="3" t="s">
        <v>74</v>
      </c>
      <c r="AC977" s="8">
        <v>1</v>
      </c>
      <c r="AD977" s="3" t="s">
        <v>5967</v>
      </c>
      <c r="AE977" s="4" t="s">
        <v>5968</v>
      </c>
      <c r="AF977" s="3"/>
      <c r="AG977" s="3" t="s">
        <v>114</v>
      </c>
      <c r="AH977" s="8">
        <v>1</v>
      </c>
      <c r="AI977" s="3" t="s">
        <v>74</v>
      </c>
      <c r="AJ977" t="s">
        <v>114</v>
      </c>
      <c r="AK977" t="s">
        <v>114</v>
      </c>
      <c r="AL977" s="43" t="b">
        <v>0</v>
      </c>
      <c r="AM977" s="3"/>
      <c r="AN977" s="3"/>
      <c r="AO977" s="43" t="b">
        <v>0</v>
      </c>
      <c r="AP977" s="3" t="b">
        <v>0</v>
      </c>
      <c r="AQ977" s="129">
        <f>VLOOKUP(Table2[[#This Row],[Job-no]],Table3[],26,FALSE)</f>
        <v>675</v>
      </c>
      <c r="AR977" t="str">
        <f t="shared" si="186"/>
        <v>BMPRLED</v>
      </c>
      <c r="AS977" t="str">
        <f>VLOOKUP(AR977,Table1[],4,0)</f>
        <v>recessed</v>
      </c>
      <c r="AT977">
        <f>IF(BD977&gt;0,"Pattern",VLOOKUP(AR977,Table1[],5,0))</f>
        <v>0</v>
      </c>
      <c r="AU977" s="34">
        <f>IF(AT977="Pattern",WORKDAY(Table2[[#This Row],[Scheduled Ship Date]],-10),WORKDAY(Table2[[#This Row],[Scheduled Ship Date]],-4))</f>
        <v>43475</v>
      </c>
      <c r="AV977" s="39">
        <f>IF(Table2[[#This Row],[Extrusion cut double saw]]=TRUE,IF(O977="ToDo",IF(AT977="Pattern",Table2[[#This Row],[Total Sections]]*0.4,Table2[[#This Row],[Total Sections]]*0.12),0),IF(AT977="Pattern",Table2[[#This Row],[Total Sections]]*4,Table2[[#This Row],[Total Sections]]*1.2))</f>
        <v>1.2</v>
      </c>
      <c r="AW977" s="42">
        <f t="shared" ca="1" si="184"/>
        <v>43470</v>
      </c>
      <c r="AX977" s="42">
        <f>IF(AT977="Pattern",Table2[[#This Row],[Scheduled Ship Date]]-2,Table2[[#This Row],[Scheduled Ship Date]]-3)</f>
        <v>43478</v>
      </c>
      <c r="AY977" s="39">
        <f>IF(Table2[[#This Row],[Pattern]]="Pattern",Table2[[#This Row],[Total Sections]]*4.82,Table2[[#This Row],[Total Sections]]*0.5)</f>
        <v>0.5</v>
      </c>
      <c r="AZ977" s="42">
        <f t="shared" ca="1" si="185"/>
        <v>43470</v>
      </c>
      <c r="BA977" s="39">
        <f>((Table2[Total Sections]/Table2[Open Qty])-1)*Table2[Open Qty]*12.96</f>
        <v>0</v>
      </c>
      <c r="BB977" s="39"/>
      <c r="BC977" s="39" t="str">
        <f t="shared" si="187"/>
        <v>BMPRLED-750-80-35-RG3-10'-W-UNV-DP-1-TG9-TS(1)</v>
      </c>
      <c r="BD977" s="39">
        <f t="shared" si="188"/>
        <v>0</v>
      </c>
      <c r="BE977" s="39" t="b">
        <f>_xlfn.IFNA(VLOOKUP(Table2[[#This Row],[Job-no]],Table4[],9,FALSE),TRUE)</f>
        <v>0</v>
      </c>
      <c r="BF977" s="39"/>
      <c r="BG977" s="39" t="b">
        <f>_xlfn.IFNA(VLOOKUP(Table2[[#This Row],[Job-no]],Table4[],14,FALSE),TRUE)</f>
        <v>0</v>
      </c>
      <c r="BH977" s="39" t="str">
        <f>_xlfn.IFNA(VLOOKUP(Table2[[#This Row],[Job-no]],Table4[],11,FALSE),"Done")</f>
        <v/>
      </c>
      <c r="BI977" s="39">
        <f>IF(Table2[[#This Row],[Pattern]]="Pattern",VLOOKUP(Table2[[#This Row],[Product Code]],'Routing data'!$A$2:$W$470,13,FALSE),VLOOKUP(Table2[[#This Row],[Product Code]],'Routing data'!$A$2:$W$470,3,FALSE))</f>
        <v>0</v>
      </c>
      <c r="BJ977" s="39">
        <f>IF(Table2[[#This Row],[Pattern]]="Pattern",VLOOKUP(Table2[[#This Row],[Product Code]],'Routing data'!$A$2:$W$470,14,FALSE),VLOOKUP(Table2[[#This Row],[Product Code]],'Routing data'!$A$2:$W$470,4,FALSE))</f>
        <v>3</v>
      </c>
      <c r="BK977" s="39">
        <f>VLOOKUP(Table2[[#This Row],[Product Code]],'Routing data'!A$4:W$524,16,FALSE)</f>
        <v>0</v>
      </c>
      <c r="BL977" s="42" t="str">
        <f>IF(Table2[[#This Row],[Milling Required]]=0,"x",IF(AT977="Pattern",B977-10,B977-4))</f>
        <v>x</v>
      </c>
      <c r="BM977" s="39"/>
      <c r="BN977" s="42">
        <f t="shared" si="189"/>
        <v>43478</v>
      </c>
      <c r="BO977" s="39" t="str">
        <f>IF(Table2[[#This Row],[Milling]]="x","x",Table2[[#This Row],[Total Sections]]*2)</f>
        <v>x</v>
      </c>
      <c r="BP977" s="39">
        <f>IF(Table2[[#This Row],[Punching]]="x","x",Table2[Total Sections]*2)</f>
        <v>2</v>
      </c>
      <c r="BQ977" s="39">
        <f>IF(Table2[[#This Row],[Pattern]]="Pattern",Table2[Total Sections]*3,Table2[Total Sections]*1.5)</f>
        <v>1.5</v>
      </c>
      <c r="BR977" s="42"/>
      <c r="BS977" s="39"/>
      <c r="BT977" s="39"/>
      <c r="BU977" s="39"/>
      <c r="BV977" s="39" t="str">
        <f>_xlfn.IFNA(VLOOKUP(Table2[[#This Row],[Job-no]],Table4[],16,FALSE),"Ready")</f>
        <v/>
      </c>
      <c r="BW977" s="39" t="str">
        <f>_xlfn.IFNA(VLOOKUP(Table2[[#This Row],[Job-no]],Table4[],21,FALSE),"Ready")</f>
        <v/>
      </c>
      <c r="BX977" s="39" t="b">
        <f>_xlfn.IFNA(VLOOKUP(Table2[[#This Row],[Job-no]],Table4[],10,FALSE),TRUE)</f>
        <v>0</v>
      </c>
      <c r="BY977" s="39" t="str">
        <f>_xlfn.IFNA(VLOOKUP(Table2[[#This Row],[Job-no]],Table4[],22,FALSE),"Ready")</f>
        <v/>
      </c>
      <c r="BZ977" s="120">
        <f t="shared" si="190"/>
        <v>43481</v>
      </c>
      <c r="CA977" s="120" t="str">
        <f ca="1">IF(OR(Table2[[#This Row],[Saw Date]]=TODAY(),Table2[[#This Row],[Saw Date]]=TODAY()+1), Table2[[#This Row],[Saw Date]],IF(Table2[[#This Row],[Extrusion cut double saw]],"Done",""))</f>
        <v/>
      </c>
      <c r="CB977" s="120" t="str">
        <f ca="1">IF(OR(Table2[[#This Row],[Lens Date]]=TODAY(),Table2[[#This Row],[Lens Date]]=TODAY()+1), Table2[[#This Row],[Lens Date]],IF(Table2[[#This Row],[MSLens]]="Done","Done",""))</f>
        <v/>
      </c>
      <c r="CC977" s="120" t="str">
        <f ca="1">IF(OR(Table2[[#This Row],[Milling Date]]=TODAY(),Table2[[#This Row],[Milling Date]]=TODAY()+1), Table2[[#This Row],[Milling Date]],IF(Table2[[#This Row],[CNC Holes]]="Ready","Done",""))</f>
        <v/>
      </c>
      <c r="CD977" s="120" t="str">
        <f ca="1">IF(OR(Table2[[#This Row],[Welding Date]]=TODAY(),Table2[[#This Row],[Welding Date]]=TODAY()+1), Table2[[#This Row],[Welding Date]],IF(Table2[[#This Row],[Welding Corners]]="Ready","Done",""))</f>
        <v/>
      </c>
      <c r="CE977" s="120" t="str">
        <f ca="1">IF(OR(Table2[[#This Row],[Puching Date]]=TODAY(),Table2[[#This Row],[Puching Date]]=TODAY()+1), Table2[[#This Row],[Puching Date]],IF(Table2[[#This Row],[Punch Holes]]="Ready","Done",""))</f>
        <v/>
      </c>
      <c r="CF977" s="120" t="str">
        <f ca="1">IF(OR(Table2[[#This Row],[Housing Date2]]=TODAY(),Table2[[#This Row],[Housing Date2]]=TODAY()+1),Table2[[#This Row],[Housing Date2]],IF(Table2[[#This Row],[Body Assembly]],"Done",""))</f>
        <v/>
      </c>
      <c r="CG977" s="120" t="str">
        <f>_xlfn.IFNA(VLOOKUP(Table2[[#This Row],[Job-no]],Table4[],7,FALSE),"Done")</f>
        <v>Scheduled/Released</v>
      </c>
    </row>
    <row r="978" spans="1:85" x14ac:dyDescent="0.25">
      <c r="A978" s="39" t="str">
        <f>_xlfn.CONCAT(Table2[[#This Row],[Order]],"-",Table2[[#This Row],[Line]])</f>
        <v>76203-7</v>
      </c>
      <c r="B978" s="5">
        <v>43481</v>
      </c>
      <c r="C978" s="8">
        <v>76203</v>
      </c>
      <c r="D978" s="3" t="s">
        <v>3001</v>
      </c>
      <c r="E978" s="8">
        <v>7</v>
      </c>
      <c r="F978" s="8">
        <v>1</v>
      </c>
      <c r="G978" s="3" t="s">
        <v>42</v>
      </c>
      <c r="H978" s="8">
        <v>1</v>
      </c>
      <c r="I978" s="43" t="b">
        <v>0</v>
      </c>
      <c r="J978" s="43" t="b">
        <v>0</v>
      </c>
      <c r="K978" t="s">
        <v>114</v>
      </c>
      <c r="L978" s="43" t="b">
        <v>0</v>
      </c>
      <c r="M978" s="43" t="b">
        <v>0</v>
      </c>
      <c r="N978" s="43" t="b">
        <v>0</v>
      </c>
      <c r="O978" t="s">
        <v>114</v>
      </c>
      <c r="P978" t="s">
        <v>114</v>
      </c>
      <c r="Q978" t="s">
        <v>114</v>
      </c>
      <c r="R978" t="s">
        <v>114</v>
      </c>
      <c r="S978" t="s">
        <v>114</v>
      </c>
      <c r="T978" t="s">
        <v>114</v>
      </c>
      <c r="U978" t="s">
        <v>114</v>
      </c>
      <c r="V978" t="s">
        <v>114</v>
      </c>
      <c r="W978" s="5">
        <v>43476</v>
      </c>
      <c r="X978" s="3" t="s">
        <v>114</v>
      </c>
      <c r="Y978" s="3"/>
      <c r="Z978" s="3" t="s">
        <v>4866</v>
      </c>
      <c r="AA978" s="3" t="s">
        <v>114</v>
      </c>
      <c r="AB978" s="3" t="s">
        <v>74</v>
      </c>
      <c r="AC978" s="8">
        <v>1</v>
      </c>
      <c r="AD978" s="3" t="s">
        <v>5967</v>
      </c>
      <c r="AE978" s="4" t="s">
        <v>5968</v>
      </c>
      <c r="AF978" s="3"/>
      <c r="AG978" s="3" t="s">
        <v>114</v>
      </c>
      <c r="AH978" s="8">
        <v>1</v>
      </c>
      <c r="AI978" s="3" t="s">
        <v>74</v>
      </c>
      <c r="AJ978" t="s">
        <v>114</v>
      </c>
      <c r="AK978" t="s">
        <v>114</v>
      </c>
      <c r="AL978" s="43" t="b">
        <v>0</v>
      </c>
      <c r="AM978" s="3"/>
      <c r="AN978" s="3"/>
      <c r="AO978" s="43" t="b">
        <v>0</v>
      </c>
      <c r="AP978" s="3" t="b">
        <v>0</v>
      </c>
      <c r="AQ978" s="129">
        <f>VLOOKUP(Table2[[#This Row],[Job-no]],Table3[],26,FALSE)</f>
        <v>675</v>
      </c>
      <c r="AR978" t="str">
        <f t="shared" si="186"/>
        <v>BMPRLED</v>
      </c>
      <c r="AS978" t="str">
        <f>VLOOKUP(AR978,Table1[],4,0)</f>
        <v>recessed</v>
      </c>
      <c r="AT978">
        <f>IF(BD978&gt;0,"Pattern",VLOOKUP(AR978,Table1[],5,0))</f>
        <v>0</v>
      </c>
      <c r="AU978" s="34">
        <f>IF(AT978="Pattern",WORKDAY(Table2[[#This Row],[Scheduled Ship Date]],-10),WORKDAY(Table2[[#This Row],[Scheduled Ship Date]],-4))</f>
        <v>43475</v>
      </c>
      <c r="AV978" s="39">
        <f>IF(Table2[[#This Row],[Extrusion cut double saw]]=TRUE,IF(O978="ToDo",IF(AT978="Pattern",Table2[[#This Row],[Total Sections]]*0.4,Table2[[#This Row],[Total Sections]]*0.12),0),IF(AT978="Pattern",Table2[[#This Row],[Total Sections]]*4,Table2[[#This Row],[Total Sections]]*1.2))</f>
        <v>1.2</v>
      </c>
      <c r="AW978" s="42">
        <f t="shared" ref="AW978:AW998" ca="1" si="191">TODAY()+3</f>
        <v>43470</v>
      </c>
      <c r="AX978" s="42">
        <f>IF(AT978="Pattern",Table2[[#This Row],[Scheduled Ship Date]]-2,Table2[[#This Row],[Scheduled Ship Date]]-3)</f>
        <v>43478</v>
      </c>
      <c r="AY978" s="39">
        <f>IF(Table2[[#This Row],[Pattern]]="Pattern",Table2[[#This Row],[Total Sections]]*4.82,Table2[[#This Row],[Total Sections]]*0.5)</f>
        <v>0.5</v>
      </c>
      <c r="AZ978" s="42">
        <f t="shared" ref="AZ978:AZ998" ca="1" si="192">TODAY()+3</f>
        <v>43470</v>
      </c>
      <c r="BA978" s="39">
        <f>((Table2[Total Sections]/Table2[Open Qty])-1)*Table2[Open Qty]*12.96</f>
        <v>0</v>
      </c>
      <c r="BB978" s="39"/>
      <c r="BC978" s="39" t="str">
        <f t="shared" si="187"/>
        <v>BMPRLED-750-80-35-RG3-10'1 1/2"-W-UNV-DP-1-TG9-TS(1)</v>
      </c>
      <c r="BD978" s="39">
        <f t="shared" si="188"/>
        <v>0</v>
      </c>
      <c r="BE978" s="39" t="b">
        <f>_xlfn.IFNA(VLOOKUP(Table2[[#This Row],[Job-no]],Table4[],9,FALSE),TRUE)</f>
        <v>0</v>
      </c>
      <c r="BF978" s="39"/>
      <c r="BG978" s="39" t="b">
        <f>_xlfn.IFNA(VLOOKUP(Table2[[#This Row],[Job-no]],Table4[],14,FALSE),TRUE)</f>
        <v>0</v>
      </c>
      <c r="BH978" s="39" t="str">
        <f>_xlfn.IFNA(VLOOKUP(Table2[[#This Row],[Job-no]],Table4[],11,FALSE),"Done")</f>
        <v/>
      </c>
      <c r="BI978" s="39">
        <f>IF(Table2[[#This Row],[Pattern]]="Pattern",VLOOKUP(Table2[[#This Row],[Product Code]],'Routing data'!$A$2:$W$470,13,FALSE),VLOOKUP(Table2[[#This Row],[Product Code]],'Routing data'!$A$2:$W$470,3,FALSE))</f>
        <v>0</v>
      </c>
      <c r="BJ978" s="39">
        <f>IF(Table2[[#This Row],[Pattern]]="Pattern",VLOOKUP(Table2[[#This Row],[Product Code]],'Routing data'!$A$2:$W$470,14,FALSE),VLOOKUP(Table2[[#This Row],[Product Code]],'Routing data'!$A$2:$W$470,4,FALSE))</f>
        <v>3</v>
      </c>
      <c r="BK978" s="39">
        <f>VLOOKUP(Table2[[#This Row],[Product Code]],'Routing data'!A$4:W$524,16,FALSE)</f>
        <v>0</v>
      </c>
      <c r="BL978" s="42" t="str">
        <f>IF(Table2[[#This Row],[Milling Required]]=0,"x",IF(AT978="Pattern",B978-10,B978-4))</f>
        <v>x</v>
      </c>
      <c r="BM978" s="39"/>
      <c r="BN978" s="42">
        <f t="shared" si="189"/>
        <v>43478</v>
      </c>
      <c r="BO978" s="39" t="str">
        <f>IF(Table2[[#This Row],[Milling]]="x","x",Table2[[#This Row],[Total Sections]]*2)</f>
        <v>x</v>
      </c>
      <c r="BP978" s="39">
        <f>IF(Table2[[#This Row],[Punching]]="x","x",Table2[Total Sections]*2)</f>
        <v>2</v>
      </c>
      <c r="BQ978" s="39">
        <f>IF(Table2[[#This Row],[Pattern]]="Pattern",Table2[Total Sections]*3,Table2[Total Sections]*1.5)</f>
        <v>1.5</v>
      </c>
      <c r="BR978" s="42"/>
      <c r="BS978" s="39"/>
      <c r="BT978" s="39"/>
      <c r="BU978" s="39"/>
      <c r="BV978" s="39" t="str">
        <f>_xlfn.IFNA(VLOOKUP(Table2[[#This Row],[Job-no]],Table4[],16,FALSE),"Ready")</f>
        <v/>
      </c>
      <c r="BW978" s="39" t="str">
        <f>_xlfn.IFNA(VLOOKUP(Table2[[#This Row],[Job-no]],Table4[],21,FALSE),"Ready")</f>
        <v/>
      </c>
      <c r="BX978" s="39" t="b">
        <f>_xlfn.IFNA(VLOOKUP(Table2[[#This Row],[Job-no]],Table4[],10,FALSE),TRUE)</f>
        <v>0</v>
      </c>
      <c r="BY978" s="39" t="str">
        <f>_xlfn.IFNA(VLOOKUP(Table2[[#This Row],[Job-no]],Table4[],22,FALSE),"Ready")</f>
        <v/>
      </c>
      <c r="BZ978" s="120">
        <f t="shared" si="190"/>
        <v>43481</v>
      </c>
      <c r="CA978" s="120" t="str">
        <f ca="1">IF(OR(Table2[[#This Row],[Saw Date]]=TODAY(),Table2[[#This Row],[Saw Date]]=TODAY()+1), Table2[[#This Row],[Saw Date]],IF(Table2[[#This Row],[Extrusion cut double saw]],"Done",""))</f>
        <v/>
      </c>
      <c r="CB978" s="120" t="str">
        <f ca="1">IF(OR(Table2[[#This Row],[Lens Date]]=TODAY(),Table2[[#This Row],[Lens Date]]=TODAY()+1), Table2[[#This Row],[Lens Date]],IF(Table2[[#This Row],[MSLens]]="Done","Done",""))</f>
        <v/>
      </c>
      <c r="CC978" s="120" t="str">
        <f ca="1">IF(OR(Table2[[#This Row],[Milling Date]]=TODAY(),Table2[[#This Row],[Milling Date]]=TODAY()+1), Table2[[#This Row],[Milling Date]],IF(Table2[[#This Row],[CNC Holes]]="Ready","Done",""))</f>
        <v/>
      </c>
      <c r="CD978" s="120" t="str">
        <f ca="1">IF(OR(Table2[[#This Row],[Welding Date]]=TODAY(),Table2[[#This Row],[Welding Date]]=TODAY()+1), Table2[[#This Row],[Welding Date]],IF(Table2[[#This Row],[Welding Corners]]="Ready","Done",""))</f>
        <v/>
      </c>
      <c r="CE978" s="120" t="str">
        <f ca="1">IF(OR(Table2[[#This Row],[Puching Date]]=TODAY(),Table2[[#This Row],[Puching Date]]=TODAY()+1), Table2[[#This Row],[Puching Date]],IF(Table2[[#This Row],[Punch Holes]]="Ready","Done",""))</f>
        <v/>
      </c>
      <c r="CF978" s="120" t="str">
        <f ca="1">IF(OR(Table2[[#This Row],[Housing Date2]]=TODAY(),Table2[[#This Row],[Housing Date2]]=TODAY()+1),Table2[[#This Row],[Housing Date2]],IF(Table2[[#This Row],[Body Assembly]],"Done",""))</f>
        <v/>
      </c>
      <c r="CG978" s="120" t="str">
        <f>_xlfn.IFNA(VLOOKUP(Table2[[#This Row],[Job-no]],Table4[],7,FALSE),"Done")</f>
        <v>Scheduled/Released</v>
      </c>
    </row>
    <row r="979" spans="1:85" x14ac:dyDescent="0.25">
      <c r="A979" s="39" t="str">
        <f>_xlfn.CONCAT(Table2[[#This Row],[Order]],"-",Table2[[#This Row],[Line]])</f>
        <v>76203-8</v>
      </c>
      <c r="B979" s="5">
        <v>43481</v>
      </c>
      <c r="C979" s="8">
        <v>76203</v>
      </c>
      <c r="D979" s="3" t="s">
        <v>3003</v>
      </c>
      <c r="E979" s="8">
        <v>8</v>
      </c>
      <c r="F979" s="8">
        <v>1</v>
      </c>
      <c r="G979" s="3" t="s">
        <v>42</v>
      </c>
      <c r="H979" s="8">
        <v>1</v>
      </c>
      <c r="I979" s="43" t="b">
        <v>0</v>
      </c>
      <c r="J979" s="43" t="b">
        <v>0</v>
      </c>
      <c r="K979" t="s">
        <v>114</v>
      </c>
      <c r="L979" s="43" t="b">
        <v>0</v>
      </c>
      <c r="M979" s="43" t="b">
        <v>0</v>
      </c>
      <c r="N979" s="43" t="b">
        <v>0</v>
      </c>
      <c r="O979" t="s">
        <v>114</v>
      </c>
      <c r="P979" t="s">
        <v>114</v>
      </c>
      <c r="Q979" t="s">
        <v>114</v>
      </c>
      <c r="R979" t="s">
        <v>114</v>
      </c>
      <c r="S979" t="s">
        <v>114</v>
      </c>
      <c r="T979" t="s">
        <v>114</v>
      </c>
      <c r="U979" t="s">
        <v>114</v>
      </c>
      <c r="V979" t="s">
        <v>114</v>
      </c>
      <c r="W979" s="5">
        <v>43476</v>
      </c>
      <c r="X979" s="3" t="s">
        <v>114</v>
      </c>
      <c r="Y979" s="3"/>
      <c r="Z979" s="3" t="s">
        <v>4867</v>
      </c>
      <c r="AA979" s="3" t="s">
        <v>114</v>
      </c>
      <c r="AB979" s="3" t="s">
        <v>74</v>
      </c>
      <c r="AC979" s="8">
        <v>1</v>
      </c>
      <c r="AD979" s="3" t="s">
        <v>5967</v>
      </c>
      <c r="AE979" s="4" t="s">
        <v>5968</v>
      </c>
      <c r="AF979" s="3"/>
      <c r="AG979" s="3" t="s">
        <v>114</v>
      </c>
      <c r="AH979" s="8">
        <v>1</v>
      </c>
      <c r="AI979" s="3" t="s">
        <v>74</v>
      </c>
      <c r="AJ979" t="s">
        <v>114</v>
      </c>
      <c r="AK979" t="s">
        <v>114</v>
      </c>
      <c r="AL979" s="43" t="b">
        <v>0</v>
      </c>
      <c r="AM979" s="3"/>
      <c r="AN979" s="3"/>
      <c r="AO979" s="43" t="b">
        <v>0</v>
      </c>
      <c r="AP979" s="3" t="b">
        <v>0</v>
      </c>
      <c r="AQ979" s="129">
        <f>VLOOKUP(Table2[[#This Row],[Job-no]],Table3[],26,FALSE)</f>
        <v>675</v>
      </c>
      <c r="AR979" t="str">
        <f t="shared" si="186"/>
        <v>BMPRLED</v>
      </c>
      <c r="AS979" t="str">
        <f>VLOOKUP(AR979,Table1[],4,0)</f>
        <v>recessed</v>
      </c>
      <c r="AT979">
        <f>IF(BD979&gt;0,"Pattern",VLOOKUP(AR979,Table1[],5,0))</f>
        <v>0</v>
      </c>
      <c r="AU979" s="34">
        <f>IF(AT979="Pattern",WORKDAY(Table2[[#This Row],[Scheduled Ship Date]],-10),WORKDAY(Table2[[#This Row],[Scheduled Ship Date]],-4))</f>
        <v>43475</v>
      </c>
      <c r="AV979" s="39">
        <f>IF(Table2[[#This Row],[Extrusion cut double saw]]=TRUE,IF(O979="ToDo",IF(AT979="Pattern",Table2[[#This Row],[Total Sections]]*0.4,Table2[[#This Row],[Total Sections]]*0.12),0),IF(AT979="Pattern",Table2[[#This Row],[Total Sections]]*4,Table2[[#This Row],[Total Sections]]*1.2))</f>
        <v>1.2</v>
      </c>
      <c r="AW979" s="42">
        <f t="shared" ca="1" si="191"/>
        <v>43470</v>
      </c>
      <c r="AX979" s="42">
        <f>IF(AT979="Pattern",Table2[[#This Row],[Scheduled Ship Date]]-2,Table2[[#This Row],[Scheduled Ship Date]]-3)</f>
        <v>43478</v>
      </c>
      <c r="AY979" s="39">
        <f>IF(Table2[[#This Row],[Pattern]]="Pattern",Table2[[#This Row],[Total Sections]]*4.82,Table2[[#This Row],[Total Sections]]*0.5)</f>
        <v>0.5</v>
      </c>
      <c r="AZ979" s="42">
        <f t="shared" ca="1" si="192"/>
        <v>43470</v>
      </c>
      <c r="BA979" s="39">
        <f>((Table2[Total Sections]/Table2[Open Qty])-1)*Table2[Open Qty]*12.96</f>
        <v>0</v>
      </c>
      <c r="BB979" s="39"/>
      <c r="BC979" s="39" t="str">
        <f t="shared" si="187"/>
        <v>BMPRLED-750-80-35-RG3-10'1 3/4"-C(ROCKFON723)-UNV-DP-1-TG9-TS(1)</v>
      </c>
      <c r="BD979" s="39">
        <f t="shared" si="188"/>
        <v>0</v>
      </c>
      <c r="BE979" s="39" t="b">
        <f>_xlfn.IFNA(VLOOKUP(Table2[[#This Row],[Job-no]],Table4[],9,FALSE),TRUE)</f>
        <v>0</v>
      </c>
      <c r="BF979" s="39"/>
      <c r="BG979" s="39" t="b">
        <f>_xlfn.IFNA(VLOOKUP(Table2[[#This Row],[Job-no]],Table4[],14,FALSE),TRUE)</f>
        <v>0</v>
      </c>
      <c r="BH979" s="39" t="str">
        <f>_xlfn.IFNA(VLOOKUP(Table2[[#This Row],[Job-no]],Table4[],11,FALSE),"Done")</f>
        <v/>
      </c>
      <c r="BI979" s="39">
        <f>IF(Table2[[#This Row],[Pattern]]="Pattern",VLOOKUP(Table2[[#This Row],[Product Code]],'Routing data'!$A$2:$W$470,13,FALSE),VLOOKUP(Table2[[#This Row],[Product Code]],'Routing data'!$A$2:$W$470,3,FALSE))</f>
        <v>0</v>
      </c>
      <c r="BJ979" s="39">
        <f>IF(Table2[[#This Row],[Pattern]]="Pattern",VLOOKUP(Table2[[#This Row],[Product Code]],'Routing data'!$A$2:$W$470,14,FALSE),VLOOKUP(Table2[[#This Row],[Product Code]],'Routing data'!$A$2:$W$470,4,FALSE))</f>
        <v>3</v>
      </c>
      <c r="BK979" s="39">
        <f>VLOOKUP(Table2[[#This Row],[Product Code]],'Routing data'!A$4:W$524,16,FALSE)</f>
        <v>0</v>
      </c>
      <c r="BL979" s="42" t="str">
        <f>IF(Table2[[#This Row],[Milling Required]]=0,"x",IF(AT979="Pattern",B979-10,B979-4))</f>
        <v>x</v>
      </c>
      <c r="BM979" s="39"/>
      <c r="BN979" s="42">
        <f t="shared" si="189"/>
        <v>43478</v>
      </c>
      <c r="BO979" s="39" t="str">
        <f>IF(Table2[[#This Row],[Milling]]="x","x",Table2[[#This Row],[Total Sections]]*2)</f>
        <v>x</v>
      </c>
      <c r="BP979" s="39">
        <f>IF(Table2[[#This Row],[Punching]]="x","x",Table2[Total Sections]*2)</f>
        <v>2</v>
      </c>
      <c r="BQ979" s="39">
        <f>IF(Table2[[#This Row],[Pattern]]="Pattern",Table2[Total Sections]*3,Table2[Total Sections]*1.5)</f>
        <v>1.5</v>
      </c>
      <c r="BR979" s="42"/>
      <c r="BS979" s="39"/>
      <c r="BT979" s="39"/>
      <c r="BU979" s="39"/>
      <c r="BV979" s="39" t="str">
        <f>_xlfn.IFNA(VLOOKUP(Table2[[#This Row],[Job-no]],Table4[],16,FALSE),"Ready")</f>
        <v/>
      </c>
      <c r="BW979" s="39" t="str">
        <f>_xlfn.IFNA(VLOOKUP(Table2[[#This Row],[Job-no]],Table4[],21,FALSE),"Ready")</f>
        <v/>
      </c>
      <c r="BX979" s="39" t="b">
        <f>_xlfn.IFNA(VLOOKUP(Table2[[#This Row],[Job-no]],Table4[],10,FALSE),TRUE)</f>
        <v>0</v>
      </c>
      <c r="BY979" s="39" t="str">
        <f>_xlfn.IFNA(VLOOKUP(Table2[[#This Row],[Job-no]],Table4[],22,FALSE),"Ready")</f>
        <v/>
      </c>
      <c r="BZ979" s="120">
        <f t="shared" si="190"/>
        <v>43481</v>
      </c>
      <c r="CA979" s="120" t="str">
        <f ca="1">IF(OR(Table2[[#This Row],[Saw Date]]=TODAY(),Table2[[#This Row],[Saw Date]]=TODAY()+1), Table2[[#This Row],[Saw Date]],IF(Table2[[#This Row],[Extrusion cut double saw]],"Done",""))</f>
        <v/>
      </c>
      <c r="CB979" s="120" t="str">
        <f ca="1">IF(OR(Table2[[#This Row],[Lens Date]]=TODAY(),Table2[[#This Row],[Lens Date]]=TODAY()+1), Table2[[#This Row],[Lens Date]],IF(Table2[[#This Row],[MSLens]]="Done","Done",""))</f>
        <v/>
      </c>
      <c r="CC979" s="120" t="str">
        <f ca="1">IF(OR(Table2[[#This Row],[Milling Date]]=TODAY(),Table2[[#This Row],[Milling Date]]=TODAY()+1), Table2[[#This Row],[Milling Date]],IF(Table2[[#This Row],[CNC Holes]]="Ready","Done",""))</f>
        <v/>
      </c>
      <c r="CD979" s="120" t="str">
        <f ca="1">IF(OR(Table2[[#This Row],[Welding Date]]=TODAY(),Table2[[#This Row],[Welding Date]]=TODAY()+1), Table2[[#This Row],[Welding Date]],IF(Table2[[#This Row],[Welding Corners]]="Ready","Done",""))</f>
        <v/>
      </c>
      <c r="CE979" s="120" t="str">
        <f ca="1">IF(OR(Table2[[#This Row],[Puching Date]]=TODAY(),Table2[[#This Row],[Puching Date]]=TODAY()+1), Table2[[#This Row],[Puching Date]],IF(Table2[[#This Row],[Punch Holes]]="Ready","Done",""))</f>
        <v/>
      </c>
      <c r="CF979" s="120" t="str">
        <f ca="1">IF(OR(Table2[[#This Row],[Housing Date2]]=TODAY(),Table2[[#This Row],[Housing Date2]]=TODAY()+1),Table2[[#This Row],[Housing Date2]],IF(Table2[[#This Row],[Body Assembly]],"Done",""))</f>
        <v/>
      </c>
      <c r="CG979" s="120" t="str">
        <f>_xlfn.IFNA(VLOOKUP(Table2[[#This Row],[Job-no]],Table4[],7,FALSE),"Done")</f>
        <v>Scheduled/Released</v>
      </c>
    </row>
    <row r="980" spans="1:85" x14ac:dyDescent="0.25">
      <c r="A980" s="39" t="str">
        <f>_xlfn.CONCAT(Table2[[#This Row],[Order]],"-",Table2[[#This Row],[Line]])</f>
        <v>76203-9</v>
      </c>
      <c r="B980" s="5">
        <v>43481</v>
      </c>
      <c r="C980" s="8">
        <v>76203</v>
      </c>
      <c r="D980" s="3" t="s">
        <v>3003</v>
      </c>
      <c r="E980" s="8">
        <v>9</v>
      </c>
      <c r="F980" s="8">
        <v>1</v>
      </c>
      <c r="G980" s="3" t="s">
        <v>42</v>
      </c>
      <c r="H980" s="8">
        <v>1</v>
      </c>
      <c r="I980" s="43" t="b">
        <v>0</v>
      </c>
      <c r="J980" s="43" t="b">
        <v>0</v>
      </c>
      <c r="K980" t="s">
        <v>114</v>
      </c>
      <c r="L980" s="43" t="b">
        <v>0</v>
      </c>
      <c r="M980" s="43" t="b">
        <v>0</v>
      </c>
      <c r="N980" s="43" t="b">
        <v>0</v>
      </c>
      <c r="O980" t="s">
        <v>114</v>
      </c>
      <c r="P980" t="s">
        <v>114</v>
      </c>
      <c r="Q980" t="s">
        <v>114</v>
      </c>
      <c r="R980" t="s">
        <v>114</v>
      </c>
      <c r="S980" t="s">
        <v>114</v>
      </c>
      <c r="T980" t="s">
        <v>114</v>
      </c>
      <c r="U980" t="s">
        <v>114</v>
      </c>
      <c r="V980" t="s">
        <v>114</v>
      </c>
      <c r="W980" s="5">
        <v>43476</v>
      </c>
      <c r="X980" s="3" t="s">
        <v>114</v>
      </c>
      <c r="Y980" s="3"/>
      <c r="Z980" s="3" t="s">
        <v>4867</v>
      </c>
      <c r="AA980" s="3" t="s">
        <v>114</v>
      </c>
      <c r="AB980" s="3" t="s">
        <v>74</v>
      </c>
      <c r="AC980" s="8">
        <v>1</v>
      </c>
      <c r="AD980" s="3" t="s">
        <v>5967</v>
      </c>
      <c r="AE980" s="4" t="s">
        <v>5968</v>
      </c>
      <c r="AF980" s="3"/>
      <c r="AG980" s="3" t="s">
        <v>114</v>
      </c>
      <c r="AH980" s="8">
        <v>1</v>
      </c>
      <c r="AI980" s="3" t="s">
        <v>74</v>
      </c>
      <c r="AJ980" t="s">
        <v>114</v>
      </c>
      <c r="AK980" t="s">
        <v>114</v>
      </c>
      <c r="AL980" s="43" t="b">
        <v>0</v>
      </c>
      <c r="AM980" s="3"/>
      <c r="AN980" s="3"/>
      <c r="AO980" s="43" t="b">
        <v>0</v>
      </c>
      <c r="AP980" s="3" t="b">
        <v>0</v>
      </c>
      <c r="AQ980" s="129">
        <f>VLOOKUP(Table2[[#This Row],[Job-no]],Table3[],26,FALSE)</f>
        <v>675</v>
      </c>
      <c r="AR980" t="str">
        <f t="shared" si="186"/>
        <v>BMPRLED</v>
      </c>
      <c r="AS980" t="str">
        <f>VLOOKUP(AR980,Table1[],4,0)</f>
        <v>recessed</v>
      </c>
      <c r="AT980">
        <f>IF(BD980&gt;0,"Pattern",VLOOKUP(AR980,Table1[],5,0))</f>
        <v>0</v>
      </c>
      <c r="AU980" s="34">
        <f>IF(AT980="Pattern",WORKDAY(Table2[[#This Row],[Scheduled Ship Date]],-10),WORKDAY(Table2[[#This Row],[Scheduled Ship Date]],-4))</f>
        <v>43475</v>
      </c>
      <c r="AV980" s="39">
        <f>IF(Table2[[#This Row],[Extrusion cut double saw]]=TRUE,IF(O980="ToDo",IF(AT980="Pattern",Table2[[#This Row],[Total Sections]]*0.4,Table2[[#This Row],[Total Sections]]*0.12),0),IF(AT980="Pattern",Table2[[#This Row],[Total Sections]]*4,Table2[[#This Row],[Total Sections]]*1.2))</f>
        <v>1.2</v>
      </c>
      <c r="AW980" s="42">
        <f t="shared" ca="1" si="191"/>
        <v>43470</v>
      </c>
      <c r="AX980" s="42">
        <f>IF(AT980="Pattern",Table2[[#This Row],[Scheduled Ship Date]]-2,Table2[[#This Row],[Scheduled Ship Date]]-3)</f>
        <v>43478</v>
      </c>
      <c r="AY980" s="39">
        <f>IF(Table2[[#This Row],[Pattern]]="Pattern",Table2[[#This Row],[Total Sections]]*4.82,Table2[[#This Row],[Total Sections]]*0.5)</f>
        <v>0.5</v>
      </c>
      <c r="AZ980" s="42">
        <f t="shared" ca="1" si="192"/>
        <v>43470</v>
      </c>
      <c r="BA980" s="39">
        <f>((Table2[Total Sections]/Table2[Open Qty])-1)*Table2[Open Qty]*12.96</f>
        <v>0</v>
      </c>
      <c r="BB980" s="39"/>
      <c r="BC980" s="39" t="str">
        <f t="shared" si="187"/>
        <v>BMPRLED-750-80-35-RG3-10'1 3/4"-C(ROCKFON723)-UNV-DP-1-TG9-TS(1)</v>
      </c>
      <c r="BD980" s="39">
        <f t="shared" si="188"/>
        <v>0</v>
      </c>
      <c r="BE980" s="39" t="b">
        <f>_xlfn.IFNA(VLOOKUP(Table2[[#This Row],[Job-no]],Table4[],9,FALSE),TRUE)</f>
        <v>0</v>
      </c>
      <c r="BF980" s="39"/>
      <c r="BG980" s="39" t="b">
        <f>_xlfn.IFNA(VLOOKUP(Table2[[#This Row],[Job-no]],Table4[],14,FALSE),TRUE)</f>
        <v>0</v>
      </c>
      <c r="BH980" s="39" t="str">
        <f>_xlfn.IFNA(VLOOKUP(Table2[[#This Row],[Job-no]],Table4[],11,FALSE),"Done")</f>
        <v/>
      </c>
      <c r="BI980" s="39">
        <f>IF(Table2[[#This Row],[Pattern]]="Pattern",VLOOKUP(Table2[[#This Row],[Product Code]],'Routing data'!$A$2:$W$470,13,FALSE),VLOOKUP(Table2[[#This Row],[Product Code]],'Routing data'!$A$2:$W$470,3,FALSE))</f>
        <v>0</v>
      </c>
      <c r="BJ980" s="39">
        <f>IF(Table2[[#This Row],[Pattern]]="Pattern",VLOOKUP(Table2[[#This Row],[Product Code]],'Routing data'!$A$2:$W$470,14,FALSE),VLOOKUP(Table2[[#This Row],[Product Code]],'Routing data'!$A$2:$W$470,4,FALSE))</f>
        <v>3</v>
      </c>
      <c r="BK980" s="39">
        <f>VLOOKUP(Table2[[#This Row],[Product Code]],'Routing data'!A$4:W$524,16,FALSE)</f>
        <v>0</v>
      </c>
      <c r="BL980" s="42" t="str">
        <f>IF(Table2[[#This Row],[Milling Required]]=0,"x",IF(AT980="Pattern",B980-10,B980-4))</f>
        <v>x</v>
      </c>
      <c r="BM980" s="39"/>
      <c r="BN980" s="42">
        <f t="shared" si="189"/>
        <v>43478</v>
      </c>
      <c r="BO980" s="39" t="str">
        <f>IF(Table2[[#This Row],[Milling]]="x","x",Table2[[#This Row],[Total Sections]]*2)</f>
        <v>x</v>
      </c>
      <c r="BP980" s="39">
        <f>IF(Table2[[#This Row],[Punching]]="x","x",Table2[Total Sections]*2)</f>
        <v>2</v>
      </c>
      <c r="BQ980" s="39">
        <f>IF(Table2[[#This Row],[Pattern]]="Pattern",Table2[Total Sections]*3,Table2[Total Sections]*1.5)</f>
        <v>1.5</v>
      </c>
      <c r="BR980" s="42"/>
      <c r="BS980" s="39"/>
      <c r="BT980" s="39"/>
      <c r="BU980" s="39"/>
      <c r="BV980" s="39" t="str">
        <f>_xlfn.IFNA(VLOOKUP(Table2[[#This Row],[Job-no]],Table4[],16,FALSE),"Ready")</f>
        <v/>
      </c>
      <c r="BW980" s="39" t="str">
        <f>_xlfn.IFNA(VLOOKUP(Table2[[#This Row],[Job-no]],Table4[],21,FALSE),"Ready")</f>
        <v/>
      </c>
      <c r="BX980" s="39" t="b">
        <f>_xlfn.IFNA(VLOOKUP(Table2[[#This Row],[Job-no]],Table4[],10,FALSE),TRUE)</f>
        <v>0</v>
      </c>
      <c r="BY980" s="39" t="str">
        <f>_xlfn.IFNA(VLOOKUP(Table2[[#This Row],[Job-no]],Table4[],22,FALSE),"Ready")</f>
        <v/>
      </c>
      <c r="BZ980" s="120">
        <f t="shared" si="190"/>
        <v>43481</v>
      </c>
      <c r="CA980" s="120" t="str">
        <f ca="1">IF(OR(Table2[[#This Row],[Saw Date]]=TODAY(),Table2[[#This Row],[Saw Date]]=TODAY()+1), Table2[[#This Row],[Saw Date]],IF(Table2[[#This Row],[Extrusion cut double saw]],"Done",""))</f>
        <v/>
      </c>
      <c r="CB980" s="120" t="str">
        <f ca="1">IF(OR(Table2[[#This Row],[Lens Date]]=TODAY(),Table2[[#This Row],[Lens Date]]=TODAY()+1), Table2[[#This Row],[Lens Date]],IF(Table2[[#This Row],[MSLens]]="Done","Done",""))</f>
        <v/>
      </c>
      <c r="CC980" s="120" t="str">
        <f ca="1">IF(OR(Table2[[#This Row],[Milling Date]]=TODAY(),Table2[[#This Row],[Milling Date]]=TODAY()+1), Table2[[#This Row],[Milling Date]],IF(Table2[[#This Row],[CNC Holes]]="Ready","Done",""))</f>
        <v/>
      </c>
      <c r="CD980" s="120" t="str">
        <f ca="1">IF(OR(Table2[[#This Row],[Welding Date]]=TODAY(),Table2[[#This Row],[Welding Date]]=TODAY()+1), Table2[[#This Row],[Welding Date]],IF(Table2[[#This Row],[Welding Corners]]="Ready","Done",""))</f>
        <v/>
      </c>
      <c r="CE980" s="120" t="str">
        <f ca="1">IF(OR(Table2[[#This Row],[Puching Date]]=TODAY(),Table2[[#This Row],[Puching Date]]=TODAY()+1), Table2[[#This Row],[Puching Date]],IF(Table2[[#This Row],[Punch Holes]]="Ready","Done",""))</f>
        <v/>
      </c>
      <c r="CF980" s="120" t="str">
        <f ca="1">IF(OR(Table2[[#This Row],[Housing Date2]]=TODAY(),Table2[[#This Row],[Housing Date2]]=TODAY()+1),Table2[[#This Row],[Housing Date2]],IF(Table2[[#This Row],[Body Assembly]],"Done",""))</f>
        <v/>
      </c>
      <c r="CG980" s="120" t="str">
        <f>_xlfn.IFNA(VLOOKUP(Table2[[#This Row],[Job-no]],Table4[],7,FALSE),"Done")</f>
        <v>Scheduled/Released</v>
      </c>
    </row>
    <row r="981" spans="1:85" x14ac:dyDescent="0.25">
      <c r="A981" s="39" t="str">
        <f>_xlfn.CONCAT(Table2[[#This Row],[Order]],"-",Table2[[#This Row],[Line]])</f>
        <v>76979-1</v>
      </c>
      <c r="B981" s="5">
        <v>43481</v>
      </c>
      <c r="C981" s="8">
        <v>76979</v>
      </c>
      <c r="D981" s="3" t="s">
        <v>3611</v>
      </c>
      <c r="E981" s="8">
        <v>1</v>
      </c>
      <c r="F981" s="8">
        <v>1</v>
      </c>
      <c r="G981" s="3" t="s">
        <v>42</v>
      </c>
      <c r="H981" s="8">
        <v>1</v>
      </c>
      <c r="I981" s="43" t="b">
        <v>0</v>
      </c>
      <c r="J981" s="43" t="b">
        <v>0</v>
      </c>
      <c r="K981" t="s">
        <v>114</v>
      </c>
      <c r="L981" s="43" t="b">
        <v>0</v>
      </c>
      <c r="M981" s="43" t="b">
        <v>0</v>
      </c>
      <c r="N981" s="43" t="b">
        <v>0</v>
      </c>
      <c r="O981" t="s">
        <v>114</v>
      </c>
      <c r="P981" t="s">
        <v>114</v>
      </c>
      <c r="Q981" t="s">
        <v>114</v>
      </c>
      <c r="R981" t="s">
        <v>114</v>
      </c>
      <c r="S981" t="s">
        <v>114</v>
      </c>
      <c r="T981" t="s">
        <v>114</v>
      </c>
      <c r="U981" t="s">
        <v>114</v>
      </c>
      <c r="V981" t="s">
        <v>114</v>
      </c>
      <c r="W981" s="5">
        <v>43476</v>
      </c>
      <c r="X981" s="3" t="s">
        <v>114</v>
      </c>
      <c r="Y981" s="3"/>
      <c r="Z981" s="3" t="s">
        <v>4602</v>
      </c>
      <c r="AA981" s="3" t="s">
        <v>114</v>
      </c>
      <c r="AB981" s="3" t="s">
        <v>74</v>
      </c>
      <c r="AC981" s="8">
        <v>7</v>
      </c>
      <c r="AD981" s="3" t="s">
        <v>5967</v>
      </c>
      <c r="AE981" s="4" t="s">
        <v>5968</v>
      </c>
      <c r="AF981" s="3"/>
      <c r="AG981" s="3" t="s">
        <v>114</v>
      </c>
      <c r="AH981" s="8">
        <v>2</v>
      </c>
      <c r="AI981" s="3" t="s">
        <v>180</v>
      </c>
      <c r="AJ981" t="s">
        <v>114</v>
      </c>
      <c r="AK981" t="s">
        <v>114</v>
      </c>
      <c r="AL981" s="43" t="b">
        <v>0</v>
      </c>
      <c r="AM981" s="3"/>
      <c r="AN981" s="3"/>
      <c r="AO981" s="43" t="b">
        <v>0</v>
      </c>
      <c r="AP981" s="3" t="b">
        <v>0</v>
      </c>
      <c r="AQ981" s="3">
        <f>VLOOKUP(Table2[[#This Row],[Job-no]],Table3[],26,FALSE)</f>
        <v>985</v>
      </c>
      <c r="AR981" t="str">
        <f t="shared" si="186"/>
        <v>BBPRLED</v>
      </c>
      <c r="AS981" t="str">
        <f>VLOOKUP(AR981,Table1[],4,0)</f>
        <v>recessed</v>
      </c>
      <c r="AT981">
        <f>IF(BD981&gt;0,"Pattern",VLOOKUP(AR981,Table1[],5,0))</f>
        <v>0</v>
      </c>
      <c r="AU981" s="34">
        <f>IF(AT981="Pattern",WORKDAY(Table2[[#This Row],[Scheduled Ship Date]],-10),WORKDAY(Table2[[#This Row],[Scheduled Ship Date]],-4))</f>
        <v>43475</v>
      </c>
      <c r="AV981" s="39">
        <f>IF(Table2[[#This Row],[Extrusion cut double saw]]=TRUE,IF(O981="ToDo",IF(AT981="Pattern",Table2[[#This Row],[Total Sections]]*0.4,Table2[[#This Row],[Total Sections]]*0.12),0),IF(AT981="Pattern",Table2[[#This Row],[Total Sections]]*4,Table2[[#This Row],[Total Sections]]*1.2))</f>
        <v>2.4</v>
      </c>
      <c r="AW981" s="42">
        <f t="shared" ca="1" si="191"/>
        <v>43470</v>
      </c>
      <c r="AX981" s="42">
        <f>IF(AT981="Pattern",Table2[[#This Row],[Scheduled Ship Date]]-2,Table2[[#This Row],[Scheduled Ship Date]]-3)</f>
        <v>43478</v>
      </c>
      <c r="AY981" s="39">
        <f>IF(Table2[[#This Row],[Pattern]]="Pattern",Table2[[#This Row],[Total Sections]]*4.82,Table2[[#This Row],[Total Sections]]*0.5)</f>
        <v>1</v>
      </c>
      <c r="AZ981" s="42">
        <f t="shared" ca="1" si="192"/>
        <v>43470</v>
      </c>
      <c r="BA981" s="39">
        <f>((Table2[Total Sections]/Table2[Open Qty])-1)*Table2[Open Qty]*12.96</f>
        <v>12.96</v>
      </c>
      <c r="BB981" s="39"/>
      <c r="BC981" s="39" t="str">
        <f t="shared" si="187"/>
        <v>BBPRLED-500-90-35-RG3-162 1/2"-W-UNV-DP-1-TG9</v>
      </c>
      <c r="BD981" s="39">
        <f t="shared" si="188"/>
        <v>0</v>
      </c>
      <c r="BE981" s="39" t="b">
        <f>_xlfn.IFNA(VLOOKUP(Table2[[#This Row],[Job-no]],Table4[],9,FALSE),TRUE)</f>
        <v>0</v>
      </c>
      <c r="BF981" s="39"/>
      <c r="BG981" s="39" t="b">
        <f>_xlfn.IFNA(VLOOKUP(Table2[[#This Row],[Job-no]],Table4[],14,FALSE),TRUE)</f>
        <v>0</v>
      </c>
      <c r="BH981" s="39" t="str">
        <f>_xlfn.IFNA(VLOOKUP(Table2[[#This Row],[Job-no]],Table4[],11,FALSE),"Done")</f>
        <v/>
      </c>
      <c r="BI981" s="39">
        <f>IF(Table2[[#This Row],[Pattern]]="Pattern",VLOOKUP(Table2[[#This Row],[Product Code]],'Routing data'!$A$2:$W$470,13,FALSE),VLOOKUP(Table2[[#This Row],[Product Code]],'Routing data'!$A$2:$W$470,3,FALSE))</f>
        <v>0</v>
      </c>
      <c r="BJ981" s="39">
        <f>IF(Table2[[#This Row],[Pattern]]="Pattern",VLOOKUP(Table2[[#This Row],[Product Code]],'Routing data'!$A$2:$W$470,14,FALSE),VLOOKUP(Table2[[#This Row],[Product Code]],'Routing data'!$A$2:$W$470,4,FALSE))</f>
        <v>3</v>
      </c>
      <c r="BK981" s="39">
        <f>VLOOKUP(Table2[[#This Row],[Product Code]],'Routing data'!A$4:W$524,16,FALSE)</f>
        <v>0</v>
      </c>
      <c r="BL981" s="42" t="str">
        <f>IF(Table2[[#This Row],[Milling Required]]=0,"x",IF(AT981="Pattern",B981-10,B981-4))</f>
        <v>x</v>
      </c>
      <c r="BM981" s="39"/>
      <c r="BN981" s="42">
        <f t="shared" si="189"/>
        <v>43478</v>
      </c>
      <c r="BO981" s="39" t="str">
        <f>IF(Table2[[#This Row],[Milling]]="x","x",Table2[[#This Row],[Total Sections]]*2)</f>
        <v>x</v>
      </c>
      <c r="BP981" s="39">
        <f>IF(Table2[[#This Row],[Punching]]="x","x",Table2[Total Sections]*2)</f>
        <v>4</v>
      </c>
      <c r="BQ981" s="39">
        <f>IF(Table2[[#This Row],[Pattern]]="Pattern",Table2[Total Sections]*3,Table2[Total Sections]*1.5)</f>
        <v>3</v>
      </c>
      <c r="BR981" s="42"/>
      <c r="BS981" s="39"/>
      <c r="BT981" s="39"/>
      <c r="BU981" s="39"/>
      <c r="BV981" s="39" t="str">
        <f>_xlfn.IFNA(VLOOKUP(Table2[[#This Row],[Job-no]],Table4[],16,FALSE),"Ready")</f>
        <v/>
      </c>
      <c r="BW981" s="39" t="str">
        <f>_xlfn.IFNA(VLOOKUP(Table2[[#This Row],[Job-no]],Table4[],21,FALSE),"Ready")</f>
        <v/>
      </c>
      <c r="BX981" s="39" t="b">
        <f>_xlfn.IFNA(VLOOKUP(Table2[[#This Row],[Job-no]],Table4[],10,FALSE),TRUE)</f>
        <v>0</v>
      </c>
      <c r="BY981" s="39" t="str">
        <f>_xlfn.IFNA(VLOOKUP(Table2[[#This Row],[Job-no]],Table4[],22,FALSE),"Ready")</f>
        <v/>
      </c>
      <c r="BZ981" s="120">
        <f t="shared" si="190"/>
        <v>43481</v>
      </c>
      <c r="CA981" s="120" t="str">
        <f ca="1">IF(OR(Table2[[#This Row],[Saw Date]]=TODAY(),Table2[[#This Row],[Saw Date]]=TODAY()+1), Table2[[#This Row],[Saw Date]],IF(Table2[[#This Row],[Extrusion cut double saw]],"Done",""))</f>
        <v/>
      </c>
      <c r="CB981" s="120" t="str">
        <f ca="1">IF(OR(Table2[[#This Row],[Lens Date]]=TODAY(),Table2[[#This Row],[Lens Date]]=TODAY()+1), Table2[[#This Row],[Lens Date]],IF(Table2[[#This Row],[MSLens]]="Done","Done",""))</f>
        <v/>
      </c>
      <c r="CC981" s="120" t="str">
        <f ca="1">IF(OR(Table2[[#This Row],[Milling Date]]=TODAY(),Table2[[#This Row],[Milling Date]]=TODAY()+1), Table2[[#This Row],[Milling Date]],IF(Table2[[#This Row],[CNC Holes]]="Ready","Done",""))</f>
        <v/>
      </c>
      <c r="CD981" s="120" t="str">
        <f ca="1">IF(OR(Table2[[#This Row],[Welding Date]]=TODAY(),Table2[[#This Row],[Welding Date]]=TODAY()+1), Table2[[#This Row],[Welding Date]],IF(Table2[[#This Row],[Welding Corners]]="Ready","Done",""))</f>
        <v/>
      </c>
      <c r="CE981" s="120" t="str">
        <f ca="1">IF(OR(Table2[[#This Row],[Puching Date]]=TODAY(),Table2[[#This Row],[Puching Date]]=TODAY()+1), Table2[[#This Row],[Puching Date]],IF(Table2[[#This Row],[Punch Holes]]="Ready","Done",""))</f>
        <v/>
      </c>
      <c r="CF981" s="120" t="str">
        <f ca="1">IF(OR(Table2[[#This Row],[Housing Date2]]=TODAY(),Table2[[#This Row],[Housing Date2]]=TODAY()+1),Table2[[#This Row],[Housing Date2]],IF(Table2[[#This Row],[Body Assembly]],"Done",""))</f>
        <v/>
      </c>
      <c r="CG981" s="120" t="str">
        <f>_xlfn.IFNA(VLOOKUP(Table2[[#This Row],[Job-no]],Table4[],7,FALSE),"Done")</f>
        <v>Scheduled/Released</v>
      </c>
    </row>
    <row r="982" spans="1:85" x14ac:dyDescent="0.25">
      <c r="A982" s="39" t="str">
        <f>_xlfn.CONCAT(Table2[[#This Row],[Order]],"-",Table2[[#This Row],[Line]])</f>
        <v>76979-11</v>
      </c>
      <c r="B982" s="5">
        <v>43481</v>
      </c>
      <c r="C982" s="8">
        <v>76979</v>
      </c>
      <c r="D982" s="3" t="s">
        <v>3611</v>
      </c>
      <c r="E982" s="8">
        <v>11</v>
      </c>
      <c r="F982" s="8">
        <v>1</v>
      </c>
      <c r="G982" s="3" t="s">
        <v>42</v>
      </c>
      <c r="H982" s="8">
        <v>1</v>
      </c>
      <c r="I982" s="43" t="b">
        <v>0</v>
      </c>
      <c r="J982" s="43" t="b">
        <v>0</v>
      </c>
      <c r="K982" t="s">
        <v>114</v>
      </c>
      <c r="L982" s="43" t="b">
        <v>0</v>
      </c>
      <c r="M982" s="43" t="b">
        <v>0</v>
      </c>
      <c r="N982" s="43" t="b">
        <v>0</v>
      </c>
      <c r="O982" t="s">
        <v>114</v>
      </c>
      <c r="P982" t="s">
        <v>114</v>
      </c>
      <c r="Q982" t="s">
        <v>114</v>
      </c>
      <c r="R982" t="s">
        <v>114</v>
      </c>
      <c r="S982" t="s">
        <v>114</v>
      </c>
      <c r="T982" t="s">
        <v>114</v>
      </c>
      <c r="U982" t="s">
        <v>114</v>
      </c>
      <c r="V982" t="s">
        <v>114</v>
      </c>
      <c r="W982" s="5">
        <v>43476</v>
      </c>
      <c r="X982" s="3" t="s">
        <v>114</v>
      </c>
      <c r="Y982" s="3"/>
      <c r="Z982" s="3" t="s">
        <v>4602</v>
      </c>
      <c r="AA982" s="3" t="s">
        <v>114</v>
      </c>
      <c r="AB982" s="3" t="s">
        <v>74</v>
      </c>
      <c r="AC982" s="8">
        <v>7</v>
      </c>
      <c r="AD982" s="3" t="s">
        <v>5967</v>
      </c>
      <c r="AE982" s="4" t="s">
        <v>5968</v>
      </c>
      <c r="AF982" s="3"/>
      <c r="AG982" s="3" t="s">
        <v>114</v>
      </c>
      <c r="AH982" s="8">
        <v>2</v>
      </c>
      <c r="AI982" s="3" t="s">
        <v>180</v>
      </c>
      <c r="AJ982" t="s">
        <v>114</v>
      </c>
      <c r="AK982" t="s">
        <v>114</v>
      </c>
      <c r="AL982" s="43" t="b">
        <v>0</v>
      </c>
      <c r="AM982" s="3"/>
      <c r="AN982" s="3"/>
      <c r="AO982" s="43" t="b">
        <v>0</v>
      </c>
      <c r="AP982" s="3" t="b">
        <v>0</v>
      </c>
      <c r="AQ982" s="3">
        <f>VLOOKUP(Table2[[#This Row],[Job-no]],Table3[],26,FALSE)</f>
        <v>985</v>
      </c>
      <c r="AR982" t="str">
        <f t="shared" si="186"/>
        <v>BBPRLED</v>
      </c>
      <c r="AS982" t="str">
        <f>VLOOKUP(AR982,Table1[],4,0)</f>
        <v>recessed</v>
      </c>
      <c r="AT982">
        <f>IF(BD982&gt;0,"Pattern",VLOOKUP(AR982,Table1[],5,0))</f>
        <v>0</v>
      </c>
      <c r="AU982" s="34">
        <f>IF(AT982="Pattern",WORKDAY(Table2[[#This Row],[Scheduled Ship Date]],-10),WORKDAY(Table2[[#This Row],[Scheduled Ship Date]],-4))</f>
        <v>43475</v>
      </c>
      <c r="AV982" s="39">
        <f>IF(Table2[[#This Row],[Extrusion cut double saw]]=TRUE,IF(O982="ToDo",IF(AT982="Pattern",Table2[[#This Row],[Total Sections]]*0.4,Table2[[#This Row],[Total Sections]]*0.12),0),IF(AT982="Pattern",Table2[[#This Row],[Total Sections]]*4,Table2[[#This Row],[Total Sections]]*1.2))</f>
        <v>2.4</v>
      </c>
      <c r="AW982" s="42">
        <f t="shared" ca="1" si="191"/>
        <v>43470</v>
      </c>
      <c r="AX982" s="42">
        <f>IF(AT982="Pattern",Table2[[#This Row],[Scheduled Ship Date]]-2,Table2[[#This Row],[Scheduled Ship Date]]-3)</f>
        <v>43478</v>
      </c>
      <c r="AY982" s="39">
        <f>IF(Table2[[#This Row],[Pattern]]="Pattern",Table2[[#This Row],[Total Sections]]*4.82,Table2[[#This Row],[Total Sections]]*0.5)</f>
        <v>1</v>
      </c>
      <c r="AZ982" s="42">
        <f t="shared" ca="1" si="192"/>
        <v>43470</v>
      </c>
      <c r="BA982" s="39">
        <f>((Table2[Total Sections]/Table2[Open Qty])-1)*Table2[Open Qty]*12.96</f>
        <v>12.96</v>
      </c>
      <c r="BB982" s="39"/>
      <c r="BC982" s="39" t="str">
        <f t="shared" si="187"/>
        <v>BBPRLED-500-90-35-RG3-162 1/2"-W-UNV-DP-1-TG9</v>
      </c>
      <c r="BD982" s="39">
        <f t="shared" si="188"/>
        <v>0</v>
      </c>
      <c r="BE982" s="39" t="b">
        <f>_xlfn.IFNA(VLOOKUP(Table2[[#This Row],[Job-no]],Table4[],9,FALSE),TRUE)</f>
        <v>0</v>
      </c>
      <c r="BF982" s="39"/>
      <c r="BG982" s="39" t="b">
        <f>_xlfn.IFNA(VLOOKUP(Table2[[#This Row],[Job-no]],Table4[],14,FALSE),TRUE)</f>
        <v>0</v>
      </c>
      <c r="BH982" s="39" t="str">
        <f>_xlfn.IFNA(VLOOKUP(Table2[[#This Row],[Job-no]],Table4[],11,FALSE),"Done")</f>
        <v/>
      </c>
      <c r="BI982" s="39">
        <f>IF(Table2[[#This Row],[Pattern]]="Pattern",VLOOKUP(Table2[[#This Row],[Product Code]],'Routing data'!$A$2:$W$470,13,FALSE),VLOOKUP(Table2[[#This Row],[Product Code]],'Routing data'!$A$2:$W$470,3,FALSE))</f>
        <v>0</v>
      </c>
      <c r="BJ982" s="39">
        <f>IF(Table2[[#This Row],[Pattern]]="Pattern",VLOOKUP(Table2[[#This Row],[Product Code]],'Routing data'!$A$2:$W$470,14,FALSE),VLOOKUP(Table2[[#This Row],[Product Code]],'Routing data'!$A$2:$W$470,4,FALSE))</f>
        <v>3</v>
      </c>
      <c r="BK982" s="39">
        <f>VLOOKUP(Table2[[#This Row],[Product Code]],'Routing data'!A$4:W$524,16,FALSE)</f>
        <v>0</v>
      </c>
      <c r="BL982" s="42" t="str">
        <f>IF(Table2[[#This Row],[Milling Required]]=0,"x",IF(AT982="Pattern",B982-10,B982-4))</f>
        <v>x</v>
      </c>
      <c r="BM982" s="39"/>
      <c r="BN982" s="42">
        <f t="shared" si="189"/>
        <v>43478</v>
      </c>
      <c r="BO982" s="39" t="str">
        <f>IF(Table2[[#This Row],[Milling]]="x","x",Table2[[#This Row],[Total Sections]]*2)</f>
        <v>x</v>
      </c>
      <c r="BP982" s="39">
        <f>IF(Table2[[#This Row],[Punching]]="x","x",Table2[Total Sections]*2)</f>
        <v>4</v>
      </c>
      <c r="BQ982" s="39">
        <f>IF(Table2[[#This Row],[Pattern]]="Pattern",Table2[Total Sections]*3,Table2[Total Sections]*1.5)</f>
        <v>3</v>
      </c>
      <c r="BR982" s="42"/>
      <c r="BS982" s="39"/>
      <c r="BT982" s="39"/>
      <c r="BU982" s="39"/>
      <c r="BV982" s="39" t="str">
        <f>_xlfn.IFNA(VLOOKUP(Table2[[#This Row],[Job-no]],Table4[],16,FALSE),"Ready")</f>
        <v/>
      </c>
      <c r="BW982" s="39" t="str">
        <f>_xlfn.IFNA(VLOOKUP(Table2[[#This Row],[Job-no]],Table4[],21,FALSE),"Ready")</f>
        <v/>
      </c>
      <c r="BX982" s="39" t="b">
        <f>_xlfn.IFNA(VLOOKUP(Table2[[#This Row],[Job-no]],Table4[],10,FALSE),TRUE)</f>
        <v>0</v>
      </c>
      <c r="BY982" s="39" t="str">
        <f>_xlfn.IFNA(VLOOKUP(Table2[[#This Row],[Job-no]],Table4[],22,FALSE),"Ready")</f>
        <v/>
      </c>
      <c r="BZ982" s="120">
        <f t="shared" si="190"/>
        <v>43481</v>
      </c>
      <c r="CA982" s="120" t="str">
        <f ca="1">IF(OR(Table2[[#This Row],[Saw Date]]=TODAY(),Table2[[#This Row],[Saw Date]]=TODAY()+1), Table2[[#This Row],[Saw Date]],IF(Table2[[#This Row],[Extrusion cut double saw]],"Done",""))</f>
        <v/>
      </c>
      <c r="CB982" s="120" t="str">
        <f ca="1">IF(OR(Table2[[#This Row],[Lens Date]]=TODAY(),Table2[[#This Row],[Lens Date]]=TODAY()+1), Table2[[#This Row],[Lens Date]],IF(Table2[[#This Row],[MSLens]]="Done","Done",""))</f>
        <v/>
      </c>
      <c r="CC982" s="120" t="str">
        <f ca="1">IF(OR(Table2[[#This Row],[Milling Date]]=TODAY(),Table2[[#This Row],[Milling Date]]=TODAY()+1), Table2[[#This Row],[Milling Date]],IF(Table2[[#This Row],[CNC Holes]]="Ready","Done",""))</f>
        <v/>
      </c>
      <c r="CD982" s="120" t="str">
        <f ca="1">IF(OR(Table2[[#This Row],[Welding Date]]=TODAY(),Table2[[#This Row],[Welding Date]]=TODAY()+1), Table2[[#This Row],[Welding Date]],IF(Table2[[#This Row],[Welding Corners]]="Ready","Done",""))</f>
        <v/>
      </c>
      <c r="CE982" s="120" t="str">
        <f ca="1">IF(OR(Table2[[#This Row],[Puching Date]]=TODAY(),Table2[[#This Row],[Puching Date]]=TODAY()+1), Table2[[#This Row],[Puching Date]],IF(Table2[[#This Row],[Punch Holes]]="Ready","Done",""))</f>
        <v/>
      </c>
      <c r="CF982" s="120" t="str">
        <f ca="1">IF(OR(Table2[[#This Row],[Housing Date2]]=TODAY(),Table2[[#This Row],[Housing Date2]]=TODAY()+1),Table2[[#This Row],[Housing Date2]],IF(Table2[[#This Row],[Body Assembly]],"Done",""))</f>
        <v/>
      </c>
      <c r="CG982" s="120" t="str">
        <f>_xlfn.IFNA(VLOOKUP(Table2[[#This Row],[Job-no]],Table4[],7,FALSE),"Done")</f>
        <v>Scheduled/Released</v>
      </c>
    </row>
    <row r="983" spans="1:85" x14ac:dyDescent="0.25">
      <c r="A983" s="39" t="str">
        <f>_xlfn.CONCAT(Table2[[#This Row],[Order]],"-",Table2[[#This Row],[Line]])</f>
        <v>76979-12</v>
      </c>
      <c r="B983" s="5">
        <v>43481</v>
      </c>
      <c r="C983" s="8">
        <v>76979</v>
      </c>
      <c r="D983" s="3" t="s">
        <v>3613</v>
      </c>
      <c r="E983" s="8">
        <v>12</v>
      </c>
      <c r="F983" s="8">
        <v>1</v>
      </c>
      <c r="G983" s="3" t="s">
        <v>42</v>
      </c>
      <c r="H983" s="8">
        <v>1</v>
      </c>
      <c r="I983" s="43" t="b">
        <v>0</v>
      </c>
      <c r="J983" s="43" t="b">
        <v>0</v>
      </c>
      <c r="K983" t="s">
        <v>114</v>
      </c>
      <c r="L983" s="43" t="b">
        <v>0</v>
      </c>
      <c r="M983" s="43" t="b">
        <v>0</v>
      </c>
      <c r="N983" s="43" t="b">
        <v>0</v>
      </c>
      <c r="O983" t="s">
        <v>114</v>
      </c>
      <c r="P983" t="s">
        <v>114</v>
      </c>
      <c r="Q983" t="s">
        <v>114</v>
      </c>
      <c r="R983" t="s">
        <v>114</v>
      </c>
      <c r="S983" t="s">
        <v>114</v>
      </c>
      <c r="T983" t="s">
        <v>114</v>
      </c>
      <c r="U983" t="s">
        <v>114</v>
      </c>
      <c r="V983" t="s">
        <v>114</v>
      </c>
      <c r="W983" s="5">
        <v>43476</v>
      </c>
      <c r="X983" s="3" t="s">
        <v>114</v>
      </c>
      <c r="Y983" s="3"/>
      <c r="Z983" s="3" t="s">
        <v>4603</v>
      </c>
      <c r="AA983" s="3" t="s">
        <v>114</v>
      </c>
      <c r="AB983" s="3" t="s">
        <v>74</v>
      </c>
      <c r="AC983" s="8">
        <v>7</v>
      </c>
      <c r="AD983" s="3" t="s">
        <v>5967</v>
      </c>
      <c r="AE983" s="4" t="s">
        <v>5968</v>
      </c>
      <c r="AF983" s="3"/>
      <c r="AG983" s="3" t="s">
        <v>114</v>
      </c>
      <c r="AH983" s="8">
        <v>1</v>
      </c>
      <c r="AI983" s="3" t="s">
        <v>180</v>
      </c>
      <c r="AJ983" t="s">
        <v>114</v>
      </c>
      <c r="AK983" t="s">
        <v>114</v>
      </c>
      <c r="AL983" s="43" t="b">
        <v>0</v>
      </c>
      <c r="AM983" s="3"/>
      <c r="AN983" s="3"/>
      <c r="AO983" s="43" t="b">
        <v>0</v>
      </c>
      <c r="AP983" s="3" t="b">
        <v>0</v>
      </c>
      <c r="AQ983" s="3">
        <f>VLOOKUP(Table2[[#This Row],[Job-no]],Table3[],26,FALSE)</f>
        <v>693</v>
      </c>
      <c r="AR983" t="str">
        <f t="shared" si="186"/>
        <v>BBPRLED</v>
      </c>
      <c r="AS983" t="str">
        <f>VLOOKUP(AR983,Table1[],4,0)</f>
        <v>recessed</v>
      </c>
      <c r="AT983">
        <f>IF(BD983&gt;0,"Pattern",VLOOKUP(AR983,Table1[],5,0))</f>
        <v>0</v>
      </c>
      <c r="AU983" s="34">
        <f>IF(AT983="Pattern",WORKDAY(Table2[[#This Row],[Scheduled Ship Date]],-10),WORKDAY(Table2[[#This Row],[Scheduled Ship Date]],-4))</f>
        <v>43475</v>
      </c>
      <c r="AV983" s="39">
        <f>IF(Table2[[#This Row],[Extrusion cut double saw]]=TRUE,IF(O983="ToDo",IF(AT983="Pattern",Table2[[#This Row],[Total Sections]]*0.4,Table2[[#This Row],[Total Sections]]*0.12),0),IF(AT983="Pattern",Table2[[#This Row],[Total Sections]]*4,Table2[[#This Row],[Total Sections]]*1.2))</f>
        <v>1.2</v>
      </c>
      <c r="AW983" s="42">
        <f t="shared" ca="1" si="191"/>
        <v>43470</v>
      </c>
      <c r="AX983" s="42">
        <f>IF(AT983="Pattern",Table2[[#This Row],[Scheduled Ship Date]]-2,Table2[[#This Row],[Scheduled Ship Date]]-3)</f>
        <v>43478</v>
      </c>
      <c r="AY983" s="39">
        <f>IF(Table2[[#This Row],[Pattern]]="Pattern",Table2[[#This Row],[Total Sections]]*4.82,Table2[[#This Row],[Total Sections]]*0.5)</f>
        <v>0.5</v>
      </c>
      <c r="AZ983" s="42">
        <f t="shared" ca="1" si="192"/>
        <v>43470</v>
      </c>
      <c r="BA983" s="39">
        <f>((Table2[Total Sections]/Table2[Open Qty])-1)*Table2[Open Qty]*12.96</f>
        <v>0</v>
      </c>
      <c r="BB983" s="39"/>
      <c r="BC983" s="39" t="str">
        <f t="shared" si="187"/>
        <v>BBPRLED-500-90-35-RG3-130"-W-UNV-DP-1-TG9</v>
      </c>
      <c r="BD983" s="39">
        <f t="shared" si="188"/>
        <v>0</v>
      </c>
      <c r="BE983" s="39" t="b">
        <f>_xlfn.IFNA(VLOOKUP(Table2[[#This Row],[Job-no]],Table4[],9,FALSE),TRUE)</f>
        <v>0</v>
      </c>
      <c r="BF983" s="39"/>
      <c r="BG983" s="39" t="b">
        <f>_xlfn.IFNA(VLOOKUP(Table2[[#This Row],[Job-no]],Table4[],14,FALSE),TRUE)</f>
        <v>0</v>
      </c>
      <c r="BH983" s="39" t="str">
        <f>_xlfn.IFNA(VLOOKUP(Table2[[#This Row],[Job-no]],Table4[],11,FALSE),"Done")</f>
        <v/>
      </c>
      <c r="BI983" s="39">
        <f>IF(Table2[[#This Row],[Pattern]]="Pattern",VLOOKUP(Table2[[#This Row],[Product Code]],'Routing data'!$A$2:$W$470,13,FALSE),VLOOKUP(Table2[[#This Row],[Product Code]],'Routing data'!$A$2:$W$470,3,FALSE))</f>
        <v>0</v>
      </c>
      <c r="BJ983" s="39">
        <f>IF(Table2[[#This Row],[Pattern]]="Pattern",VLOOKUP(Table2[[#This Row],[Product Code]],'Routing data'!$A$2:$W$470,14,FALSE),VLOOKUP(Table2[[#This Row],[Product Code]],'Routing data'!$A$2:$W$470,4,FALSE))</f>
        <v>3</v>
      </c>
      <c r="BK983" s="39">
        <f>VLOOKUP(Table2[[#This Row],[Product Code]],'Routing data'!A$4:W$524,16,FALSE)</f>
        <v>0</v>
      </c>
      <c r="BL983" s="42" t="str">
        <f>IF(Table2[[#This Row],[Milling Required]]=0,"x",IF(AT983="Pattern",B983-10,B983-4))</f>
        <v>x</v>
      </c>
      <c r="BM983" s="39"/>
      <c r="BN983" s="42">
        <f t="shared" si="189"/>
        <v>43478</v>
      </c>
      <c r="BO983" s="39" t="str">
        <f>IF(Table2[[#This Row],[Milling]]="x","x",Table2[[#This Row],[Total Sections]]*2)</f>
        <v>x</v>
      </c>
      <c r="BP983" s="39">
        <f>IF(Table2[[#This Row],[Punching]]="x","x",Table2[Total Sections]*2)</f>
        <v>2</v>
      </c>
      <c r="BQ983" s="39">
        <f>IF(Table2[[#This Row],[Pattern]]="Pattern",Table2[Total Sections]*3,Table2[Total Sections]*1.5)</f>
        <v>1.5</v>
      </c>
      <c r="BR983" s="42"/>
      <c r="BS983" s="39"/>
      <c r="BT983" s="39"/>
      <c r="BU983" s="39"/>
      <c r="BV983" s="39" t="str">
        <f>_xlfn.IFNA(VLOOKUP(Table2[[#This Row],[Job-no]],Table4[],16,FALSE),"Ready")</f>
        <v/>
      </c>
      <c r="BW983" s="39" t="str">
        <f>_xlfn.IFNA(VLOOKUP(Table2[[#This Row],[Job-no]],Table4[],21,FALSE),"Ready")</f>
        <v/>
      </c>
      <c r="BX983" s="39" t="b">
        <f>_xlfn.IFNA(VLOOKUP(Table2[[#This Row],[Job-no]],Table4[],10,FALSE),TRUE)</f>
        <v>0</v>
      </c>
      <c r="BY983" s="39" t="str">
        <f>_xlfn.IFNA(VLOOKUP(Table2[[#This Row],[Job-no]],Table4[],22,FALSE),"Ready")</f>
        <v/>
      </c>
      <c r="BZ983" s="120">
        <f t="shared" si="190"/>
        <v>43481</v>
      </c>
      <c r="CA983" s="120" t="str">
        <f ca="1">IF(OR(Table2[[#This Row],[Saw Date]]=TODAY(),Table2[[#This Row],[Saw Date]]=TODAY()+1), Table2[[#This Row],[Saw Date]],IF(Table2[[#This Row],[Extrusion cut double saw]],"Done",""))</f>
        <v/>
      </c>
      <c r="CB983" s="120" t="str">
        <f ca="1">IF(OR(Table2[[#This Row],[Lens Date]]=TODAY(),Table2[[#This Row],[Lens Date]]=TODAY()+1), Table2[[#This Row],[Lens Date]],IF(Table2[[#This Row],[MSLens]]="Done","Done",""))</f>
        <v/>
      </c>
      <c r="CC983" s="120" t="str">
        <f ca="1">IF(OR(Table2[[#This Row],[Milling Date]]=TODAY(),Table2[[#This Row],[Milling Date]]=TODAY()+1), Table2[[#This Row],[Milling Date]],IF(Table2[[#This Row],[CNC Holes]]="Ready","Done",""))</f>
        <v/>
      </c>
      <c r="CD983" s="120" t="str">
        <f ca="1">IF(OR(Table2[[#This Row],[Welding Date]]=TODAY(),Table2[[#This Row],[Welding Date]]=TODAY()+1), Table2[[#This Row],[Welding Date]],IF(Table2[[#This Row],[Welding Corners]]="Ready","Done",""))</f>
        <v/>
      </c>
      <c r="CE983" s="120" t="str">
        <f ca="1">IF(OR(Table2[[#This Row],[Puching Date]]=TODAY(),Table2[[#This Row],[Puching Date]]=TODAY()+1), Table2[[#This Row],[Puching Date]],IF(Table2[[#This Row],[Punch Holes]]="Ready","Done",""))</f>
        <v/>
      </c>
      <c r="CF983" s="120" t="str">
        <f ca="1">IF(OR(Table2[[#This Row],[Housing Date2]]=TODAY(),Table2[[#This Row],[Housing Date2]]=TODAY()+1),Table2[[#This Row],[Housing Date2]],IF(Table2[[#This Row],[Body Assembly]],"Done",""))</f>
        <v/>
      </c>
      <c r="CG983" s="120" t="str">
        <f>_xlfn.IFNA(VLOOKUP(Table2[[#This Row],[Job-no]],Table4[],7,FALSE),"Done")</f>
        <v>Scheduled/Released</v>
      </c>
    </row>
    <row r="984" spans="1:85" x14ac:dyDescent="0.25">
      <c r="A984" s="39" t="str">
        <f>_xlfn.CONCAT(Table2[[#This Row],[Order]],"-",Table2[[#This Row],[Line]])</f>
        <v>76979-13</v>
      </c>
      <c r="B984" s="5">
        <v>43481</v>
      </c>
      <c r="C984" s="8">
        <v>76979</v>
      </c>
      <c r="D984" s="3" t="s">
        <v>3631</v>
      </c>
      <c r="E984" s="8">
        <v>13</v>
      </c>
      <c r="F984" s="8">
        <v>1</v>
      </c>
      <c r="G984" s="3" t="s">
        <v>42</v>
      </c>
      <c r="H984" s="8">
        <v>1</v>
      </c>
      <c r="I984" s="43" t="b">
        <v>0</v>
      </c>
      <c r="J984" s="43" t="b">
        <v>0</v>
      </c>
      <c r="K984" t="s">
        <v>114</v>
      </c>
      <c r="L984" s="43" t="b">
        <v>0</v>
      </c>
      <c r="M984" s="43" t="b">
        <v>0</v>
      </c>
      <c r="N984" s="43" t="b">
        <v>0</v>
      </c>
      <c r="O984" t="s">
        <v>114</v>
      </c>
      <c r="P984" t="s">
        <v>114</v>
      </c>
      <c r="Q984" t="s">
        <v>114</v>
      </c>
      <c r="R984" t="s">
        <v>114</v>
      </c>
      <c r="S984" t="s">
        <v>114</v>
      </c>
      <c r="T984" t="s">
        <v>114</v>
      </c>
      <c r="U984" t="s">
        <v>114</v>
      </c>
      <c r="V984" t="s">
        <v>114</v>
      </c>
      <c r="W984" s="5">
        <v>43476</v>
      </c>
      <c r="X984" s="3" t="s">
        <v>114</v>
      </c>
      <c r="Y984" s="3"/>
      <c r="Z984" s="3" t="s">
        <v>4611</v>
      </c>
      <c r="AA984" s="3" t="s">
        <v>114</v>
      </c>
      <c r="AB984" s="3" t="s">
        <v>74</v>
      </c>
      <c r="AC984" s="8">
        <v>7</v>
      </c>
      <c r="AD984" s="3" t="s">
        <v>5967</v>
      </c>
      <c r="AE984" s="4" t="s">
        <v>5968</v>
      </c>
      <c r="AF984" s="3"/>
      <c r="AG984" s="3" t="s">
        <v>114</v>
      </c>
      <c r="AH984" s="8">
        <v>1</v>
      </c>
      <c r="AI984" s="3" t="s">
        <v>180</v>
      </c>
      <c r="AJ984" t="s">
        <v>114</v>
      </c>
      <c r="AK984" t="s">
        <v>114</v>
      </c>
      <c r="AL984" s="43" t="b">
        <v>0</v>
      </c>
      <c r="AM984" s="3"/>
      <c r="AN984" s="3"/>
      <c r="AO984" s="43" t="b">
        <v>0</v>
      </c>
      <c r="AP984" s="3" t="b">
        <v>0</v>
      </c>
      <c r="AQ984" s="3">
        <f>VLOOKUP(Table2[[#This Row],[Job-no]],Table3[],26,FALSE)</f>
        <v>567</v>
      </c>
      <c r="AR984" t="str">
        <f t="shared" si="186"/>
        <v>BBPRLED</v>
      </c>
      <c r="AS984" t="str">
        <f>VLOOKUP(AR984,Table1[],4,0)</f>
        <v>recessed</v>
      </c>
      <c r="AT984">
        <f>IF(BD984&gt;0,"Pattern",VLOOKUP(AR984,Table1[],5,0))</f>
        <v>0</v>
      </c>
      <c r="AU984" s="34">
        <f>IF(AT984="Pattern",WORKDAY(Table2[[#This Row],[Scheduled Ship Date]],-10),WORKDAY(Table2[[#This Row],[Scheduled Ship Date]],-4))</f>
        <v>43475</v>
      </c>
      <c r="AV984" s="39">
        <f>IF(Table2[[#This Row],[Extrusion cut double saw]]=TRUE,IF(O984="ToDo",IF(AT984="Pattern",Table2[[#This Row],[Total Sections]]*0.4,Table2[[#This Row],[Total Sections]]*0.12),0),IF(AT984="Pattern",Table2[[#This Row],[Total Sections]]*4,Table2[[#This Row],[Total Sections]]*1.2))</f>
        <v>1.2</v>
      </c>
      <c r="AW984" s="42">
        <f t="shared" ca="1" si="191"/>
        <v>43470</v>
      </c>
      <c r="AX984" s="42">
        <f>IF(AT984="Pattern",Table2[[#This Row],[Scheduled Ship Date]]-2,Table2[[#This Row],[Scheduled Ship Date]]-3)</f>
        <v>43478</v>
      </c>
      <c r="AY984" s="39">
        <f>IF(Table2[[#This Row],[Pattern]]="Pattern",Table2[[#This Row],[Total Sections]]*4.82,Table2[[#This Row],[Total Sections]]*0.5)</f>
        <v>0.5</v>
      </c>
      <c r="AZ984" s="42">
        <f t="shared" ca="1" si="192"/>
        <v>43470</v>
      </c>
      <c r="BA984" s="39">
        <f>((Table2[Total Sections]/Table2[Open Qty])-1)*Table2[Open Qty]*12.96</f>
        <v>0</v>
      </c>
      <c r="BB984" s="39"/>
      <c r="BC984" s="39" t="str">
        <f t="shared" si="187"/>
        <v>BBPRLED-500-90-35-RG3-105 5/8"-W-UNV-DP-1-TG9</v>
      </c>
      <c r="BD984" s="39">
        <f t="shared" si="188"/>
        <v>0</v>
      </c>
      <c r="BE984" s="39" t="b">
        <f>_xlfn.IFNA(VLOOKUP(Table2[[#This Row],[Job-no]],Table4[],9,FALSE),TRUE)</f>
        <v>0</v>
      </c>
      <c r="BF984" s="39"/>
      <c r="BG984" s="39" t="b">
        <f>_xlfn.IFNA(VLOOKUP(Table2[[#This Row],[Job-no]],Table4[],14,FALSE),TRUE)</f>
        <v>0</v>
      </c>
      <c r="BH984" s="39" t="str">
        <f>_xlfn.IFNA(VLOOKUP(Table2[[#This Row],[Job-no]],Table4[],11,FALSE),"Done")</f>
        <v/>
      </c>
      <c r="BI984" s="39">
        <f>IF(Table2[[#This Row],[Pattern]]="Pattern",VLOOKUP(Table2[[#This Row],[Product Code]],'Routing data'!$A$2:$W$470,13,FALSE),VLOOKUP(Table2[[#This Row],[Product Code]],'Routing data'!$A$2:$W$470,3,FALSE))</f>
        <v>0</v>
      </c>
      <c r="BJ984" s="39">
        <f>IF(Table2[[#This Row],[Pattern]]="Pattern",VLOOKUP(Table2[[#This Row],[Product Code]],'Routing data'!$A$2:$W$470,14,FALSE),VLOOKUP(Table2[[#This Row],[Product Code]],'Routing data'!$A$2:$W$470,4,FALSE))</f>
        <v>3</v>
      </c>
      <c r="BK984" s="39">
        <f>VLOOKUP(Table2[[#This Row],[Product Code]],'Routing data'!A$4:W$524,16,FALSE)</f>
        <v>0</v>
      </c>
      <c r="BL984" s="42" t="str">
        <f>IF(Table2[[#This Row],[Milling Required]]=0,"x",IF(AT984="Pattern",B984-10,B984-4))</f>
        <v>x</v>
      </c>
      <c r="BM984" s="39"/>
      <c r="BN984" s="42">
        <f t="shared" si="189"/>
        <v>43478</v>
      </c>
      <c r="BO984" s="39" t="str">
        <f>IF(Table2[[#This Row],[Milling]]="x","x",Table2[[#This Row],[Total Sections]]*2)</f>
        <v>x</v>
      </c>
      <c r="BP984" s="39">
        <f>IF(Table2[[#This Row],[Punching]]="x","x",Table2[Total Sections]*2)</f>
        <v>2</v>
      </c>
      <c r="BQ984" s="39">
        <f>IF(Table2[[#This Row],[Pattern]]="Pattern",Table2[Total Sections]*3,Table2[Total Sections]*1.5)</f>
        <v>1.5</v>
      </c>
      <c r="BR984" s="42"/>
      <c r="BS984" s="39"/>
      <c r="BT984" s="39"/>
      <c r="BU984" s="39"/>
      <c r="BV984" s="39" t="str">
        <f>_xlfn.IFNA(VLOOKUP(Table2[[#This Row],[Job-no]],Table4[],16,FALSE),"Ready")</f>
        <v/>
      </c>
      <c r="BW984" s="39" t="str">
        <f>_xlfn.IFNA(VLOOKUP(Table2[[#This Row],[Job-no]],Table4[],21,FALSE),"Ready")</f>
        <v/>
      </c>
      <c r="BX984" s="39" t="b">
        <f>_xlfn.IFNA(VLOOKUP(Table2[[#This Row],[Job-no]],Table4[],10,FALSE),TRUE)</f>
        <v>0</v>
      </c>
      <c r="BY984" s="39" t="str">
        <f>_xlfn.IFNA(VLOOKUP(Table2[[#This Row],[Job-no]],Table4[],22,FALSE),"Ready")</f>
        <v/>
      </c>
      <c r="BZ984" s="120">
        <f t="shared" si="190"/>
        <v>43481</v>
      </c>
      <c r="CA984" s="120" t="str">
        <f ca="1">IF(OR(Table2[[#This Row],[Saw Date]]=TODAY(),Table2[[#This Row],[Saw Date]]=TODAY()+1), Table2[[#This Row],[Saw Date]],IF(Table2[[#This Row],[Extrusion cut double saw]],"Done",""))</f>
        <v/>
      </c>
      <c r="CB984" s="120" t="str">
        <f ca="1">IF(OR(Table2[[#This Row],[Lens Date]]=TODAY(),Table2[[#This Row],[Lens Date]]=TODAY()+1), Table2[[#This Row],[Lens Date]],IF(Table2[[#This Row],[MSLens]]="Done","Done",""))</f>
        <v/>
      </c>
      <c r="CC984" s="120" t="str">
        <f ca="1">IF(OR(Table2[[#This Row],[Milling Date]]=TODAY(),Table2[[#This Row],[Milling Date]]=TODAY()+1), Table2[[#This Row],[Milling Date]],IF(Table2[[#This Row],[CNC Holes]]="Ready","Done",""))</f>
        <v/>
      </c>
      <c r="CD984" s="120" t="str">
        <f ca="1">IF(OR(Table2[[#This Row],[Welding Date]]=TODAY(),Table2[[#This Row],[Welding Date]]=TODAY()+1), Table2[[#This Row],[Welding Date]],IF(Table2[[#This Row],[Welding Corners]]="Ready","Done",""))</f>
        <v/>
      </c>
      <c r="CE984" s="120" t="str">
        <f ca="1">IF(OR(Table2[[#This Row],[Puching Date]]=TODAY(),Table2[[#This Row],[Puching Date]]=TODAY()+1), Table2[[#This Row],[Puching Date]],IF(Table2[[#This Row],[Punch Holes]]="Ready","Done",""))</f>
        <v/>
      </c>
      <c r="CF984" s="120" t="str">
        <f ca="1">IF(OR(Table2[[#This Row],[Housing Date2]]=TODAY(),Table2[[#This Row],[Housing Date2]]=TODAY()+1),Table2[[#This Row],[Housing Date2]],IF(Table2[[#This Row],[Body Assembly]],"Done",""))</f>
        <v/>
      </c>
      <c r="CG984" s="120" t="str">
        <f>_xlfn.IFNA(VLOOKUP(Table2[[#This Row],[Job-no]],Table4[],7,FALSE),"Done")</f>
        <v>Scheduled/Released</v>
      </c>
    </row>
    <row r="985" spans="1:85" x14ac:dyDescent="0.25">
      <c r="A985" s="39" t="str">
        <f>_xlfn.CONCAT(Table2[[#This Row],[Order]],"-",Table2[[#This Row],[Line]])</f>
        <v>76979-14</v>
      </c>
      <c r="B985" s="5">
        <v>43481</v>
      </c>
      <c r="C985" s="8">
        <v>76979</v>
      </c>
      <c r="D985" s="3" t="s">
        <v>3633</v>
      </c>
      <c r="E985" s="8">
        <v>14</v>
      </c>
      <c r="F985" s="8">
        <v>1</v>
      </c>
      <c r="G985" s="3" t="s">
        <v>42</v>
      </c>
      <c r="H985" s="8">
        <v>1</v>
      </c>
      <c r="I985" s="43" t="b">
        <v>0</v>
      </c>
      <c r="J985" s="43" t="b">
        <v>0</v>
      </c>
      <c r="K985" t="s">
        <v>114</v>
      </c>
      <c r="L985" s="43" t="b">
        <v>0</v>
      </c>
      <c r="M985" s="43" t="b">
        <v>0</v>
      </c>
      <c r="N985" s="43" t="b">
        <v>0</v>
      </c>
      <c r="O985" t="s">
        <v>114</v>
      </c>
      <c r="P985" t="s">
        <v>114</v>
      </c>
      <c r="Q985" t="s">
        <v>114</v>
      </c>
      <c r="R985" t="s">
        <v>114</v>
      </c>
      <c r="S985" t="s">
        <v>114</v>
      </c>
      <c r="T985" t="s">
        <v>114</v>
      </c>
      <c r="U985" t="s">
        <v>114</v>
      </c>
      <c r="V985" t="s">
        <v>114</v>
      </c>
      <c r="W985" s="5">
        <v>43476</v>
      </c>
      <c r="X985" s="3" t="s">
        <v>114</v>
      </c>
      <c r="Y985" s="3"/>
      <c r="Z985" s="3" t="s">
        <v>4612</v>
      </c>
      <c r="AA985" s="3" t="s">
        <v>114</v>
      </c>
      <c r="AB985" s="3" t="s">
        <v>74</v>
      </c>
      <c r="AC985" s="8">
        <v>7</v>
      </c>
      <c r="AD985" s="3" t="s">
        <v>5967</v>
      </c>
      <c r="AE985" s="4" t="s">
        <v>5968</v>
      </c>
      <c r="AF985" s="3"/>
      <c r="AG985" s="3" t="s">
        <v>114</v>
      </c>
      <c r="AH985" s="8">
        <v>1</v>
      </c>
      <c r="AI985" s="3" t="s">
        <v>180</v>
      </c>
      <c r="AJ985" t="s">
        <v>114</v>
      </c>
      <c r="AK985" t="s">
        <v>114</v>
      </c>
      <c r="AL985" s="43" t="b">
        <v>0</v>
      </c>
      <c r="AM985" s="3"/>
      <c r="AN985" s="3"/>
      <c r="AO985" s="43" t="b">
        <v>0</v>
      </c>
      <c r="AP985" s="3" t="b">
        <v>0</v>
      </c>
      <c r="AQ985" s="3">
        <f>VLOOKUP(Table2[[#This Row],[Job-no]],Table3[],26,FALSE)</f>
        <v>441</v>
      </c>
      <c r="AR985" t="str">
        <f t="shared" si="186"/>
        <v>BBPRLED</v>
      </c>
      <c r="AS985" t="str">
        <f>VLOOKUP(AR985,Table1[],4,0)</f>
        <v>recessed</v>
      </c>
      <c r="AT985">
        <f>IF(BD985&gt;0,"Pattern",VLOOKUP(AR985,Table1[],5,0))</f>
        <v>0</v>
      </c>
      <c r="AU985" s="34">
        <f>IF(AT985="Pattern",WORKDAY(Table2[[#This Row],[Scheduled Ship Date]],-10),WORKDAY(Table2[[#This Row],[Scheduled Ship Date]],-4))</f>
        <v>43475</v>
      </c>
      <c r="AV985" s="39">
        <f>IF(Table2[[#This Row],[Extrusion cut double saw]]=TRUE,IF(O985="ToDo",IF(AT985="Pattern",Table2[[#This Row],[Total Sections]]*0.4,Table2[[#This Row],[Total Sections]]*0.12),0),IF(AT985="Pattern",Table2[[#This Row],[Total Sections]]*4,Table2[[#This Row],[Total Sections]]*1.2))</f>
        <v>1.2</v>
      </c>
      <c r="AW985" s="42">
        <f t="shared" ca="1" si="191"/>
        <v>43470</v>
      </c>
      <c r="AX985" s="42">
        <f>IF(AT985="Pattern",Table2[[#This Row],[Scheduled Ship Date]]-2,Table2[[#This Row],[Scheduled Ship Date]]-3)</f>
        <v>43478</v>
      </c>
      <c r="AY985" s="39">
        <f>IF(Table2[[#This Row],[Pattern]]="Pattern",Table2[[#This Row],[Total Sections]]*4.82,Table2[[#This Row],[Total Sections]]*0.5)</f>
        <v>0.5</v>
      </c>
      <c r="AZ985" s="42">
        <f t="shared" ca="1" si="192"/>
        <v>43470</v>
      </c>
      <c r="BA985" s="39">
        <f>((Table2[Total Sections]/Table2[Open Qty])-1)*Table2[Open Qty]*12.96</f>
        <v>0</v>
      </c>
      <c r="BB985" s="39"/>
      <c r="BC985" s="39" t="str">
        <f t="shared" si="187"/>
        <v>BBPRLED-500-90-35-RG3-83 3/4"-W-UNV-DP-1-TG9</v>
      </c>
      <c r="BD985" s="39">
        <f t="shared" si="188"/>
        <v>0</v>
      </c>
      <c r="BE985" s="39" t="b">
        <f>_xlfn.IFNA(VLOOKUP(Table2[[#This Row],[Job-no]],Table4[],9,FALSE),TRUE)</f>
        <v>0</v>
      </c>
      <c r="BF985" s="39"/>
      <c r="BG985" s="39" t="b">
        <f>_xlfn.IFNA(VLOOKUP(Table2[[#This Row],[Job-no]],Table4[],14,FALSE),TRUE)</f>
        <v>0</v>
      </c>
      <c r="BH985" s="39" t="str">
        <f>_xlfn.IFNA(VLOOKUP(Table2[[#This Row],[Job-no]],Table4[],11,FALSE),"Done")</f>
        <v/>
      </c>
      <c r="BI985" s="39">
        <f>IF(Table2[[#This Row],[Pattern]]="Pattern",VLOOKUP(Table2[[#This Row],[Product Code]],'Routing data'!$A$2:$W$470,13,FALSE),VLOOKUP(Table2[[#This Row],[Product Code]],'Routing data'!$A$2:$W$470,3,FALSE))</f>
        <v>0</v>
      </c>
      <c r="BJ985" s="39">
        <f>IF(Table2[[#This Row],[Pattern]]="Pattern",VLOOKUP(Table2[[#This Row],[Product Code]],'Routing data'!$A$2:$W$470,14,FALSE),VLOOKUP(Table2[[#This Row],[Product Code]],'Routing data'!$A$2:$W$470,4,FALSE))</f>
        <v>3</v>
      </c>
      <c r="BK985" s="39">
        <f>VLOOKUP(Table2[[#This Row],[Product Code]],'Routing data'!A$4:W$524,16,FALSE)</f>
        <v>0</v>
      </c>
      <c r="BL985" s="42" t="str">
        <f>IF(Table2[[#This Row],[Milling Required]]=0,"x",IF(AT985="Pattern",B985-10,B985-4))</f>
        <v>x</v>
      </c>
      <c r="BM985" s="39"/>
      <c r="BN985" s="42">
        <f t="shared" si="189"/>
        <v>43478</v>
      </c>
      <c r="BO985" s="39" t="str">
        <f>IF(Table2[[#This Row],[Milling]]="x","x",Table2[[#This Row],[Total Sections]]*2)</f>
        <v>x</v>
      </c>
      <c r="BP985" s="39">
        <f>IF(Table2[[#This Row],[Punching]]="x","x",Table2[Total Sections]*2)</f>
        <v>2</v>
      </c>
      <c r="BQ985" s="39">
        <f>IF(Table2[[#This Row],[Pattern]]="Pattern",Table2[Total Sections]*3,Table2[Total Sections]*1.5)</f>
        <v>1.5</v>
      </c>
      <c r="BR985" s="42"/>
      <c r="BS985" s="39"/>
      <c r="BT985" s="39"/>
      <c r="BU985" s="39"/>
      <c r="BV985" s="39" t="str">
        <f>_xlfn.IFNA(VLOOKUP(Table2[[#This Row],[Job-no]],Table4[],16,FALSE),"Ready")</f>
        <v/>
      </c>
      <c r="BW985" s="39" t="str">
        <f>_xlfn.IFNA(VLOOKUP(Table2[[#This Row],[Job-no]],Table4[],21,FALSE),"Ready")</f>
        <v/>
      </c>
      <c r="BX985" s="39" t="b">
        <f>_xlfn.IFNA(VLOOKUP(Table2[[#This Row],[Job-no]],Table4[],10,FALSE),TRUE)</f>
        <v>0</v>
      </c>
      <c r="BY985" s="39" t="str">
        <f>_xlfn.IFNA(VLOOKUP(Table2[[#This Row],[Job-no]],Table4[],22,FALSE),"Ready")</f>
        <v/>
      </c>
      <c r="BZ985" s="120">
        <f t="shared" si="190"/>
        <v>43481</v>
      </c>
      <c r="CA985" s="120" t="str">
        <f ca="1">IF(OR(Table2[[#This Row],[Saw Date]]=TODAY(),Table2[[#This Row],[Saw Date]]=TODAY()+1), Table2[[#This Row],[Saw Date]],IF(Table2[[#This Row],[Extrusion cut double saw]],"Done",""))</f>
        <v/>
      </c>
      <c r="CB985" s="120" t="str">
        <f ca="1">IF(OR(Table2[[#This Row],[Lens Date]]=TODAY(),Table2[[#This Row],[Lens Date]]=TODAY()+1), Table2[[#This Row],[Lens Date]],IF(Table2[[#This Row],[MSLens]]="Done","Done",""))</f>
        <v/>
      </c>
      <c r="CC985" s="120" t="str">
        <f ca="1">IF(OR(Table2[[#This Row],[Milling Date]]=TODAY(),Table2[[#This Row],[Milling Date]]=TODAY()+1), Table2[[#This Row],[Milling Date]],IF(Table2[[#This Row],[CNC Holes]]="Ready","Done",""))</f>
        <v/>
      </c>
      <c r="CD985" s="120" t="str">
        <f ca="1">IF(OR(Table2[[#This Row],[Welding Date]]=TODAY(),Table2[[#This Row],[Welding Date]]=TODAY()+1), Table2[[#This Row],[Welding Date]],IF(Table2[[#This Row],[Welding Corners]]="Ready","Done",""))</f>
        <v/>
      </c>
      <c r="CE985" s="120" t="str">
        <f ca="1">IF(OR(Table2[[#This Row],[Puching Date]]=TODAY(),Table2[[#This Row],[Puching Date]]=TODAY()+1), Table2[[#This Row],[Puching Date]],IF(Table2[[#This Row],[Punch Holes]]="Ready","Done",""))</f>
        <v/>
      </c>
      <c r="CF985" s="120" t="str">
        <f ca="1">IF(OR(Table2[[#This Row],[Housing Date2]]=TODAY(),Table2[[#This Row],[Housing Date2]]=TODAY()+1),Table2[[#This Row],[Housing Date2]],IF(Table2[[#This Row],[Body Assembly]],"Done",""))</f>
        <v/>
      </c>
      <c r="CG985" s="120" t="str">
        <f>_xlfn.IFNA(VLOOKUP(Table2[[#This Row],[Job-no]],Table4[],7,FALSE),"Done")</f>
        <v>Scheduled/Released</v>
      </c>
    </row>
    <row r="986" spans="1:85" x14ac:dyDescent="0.25">
      <c r="A986" s="39" t="str">
        <f>_xlfn.CONCAT(Table2[[#This Row],[Order]],"-",Table2[[#This Row],[Line]])</f>
        <v>76979-15</v>
      </c>
      <c r="B986" s="5">
        <v>43481</v>
      </c>
      <c r="C986" s="8">
        <v>76979</v>
      </c>
      <c r="D986" s="3" t="s">
        <v>3633</v>
      </c>
      <c r="E986" s="8">
        <v>15</v>
      </c>
      <c r="F986" s="8">
        <v>1</v>
      </c>
      <c r="G986" s="3" t="s">
        <v>42</v>
      </c>
      <c r="H986" s="8">
        <v>1</v>
      </c>
      <c r="I986" s="43" t="b">
        <v>0</v>
      </c>
      <c r="J986" s="43" t="b">
        <v>0</v>
      </c>
      <c r="K986" t="s">
        <v>114</v>
      </c>
      <c r="L986" s="43" t="b">
        <v>0</v>
      </c>
      <c r="M986" s="43" t="b">
        <v>0</v>
      </c>
      <c r="N986" s="43" t="b">
        <v>0</v>
      </c>
      <c r="O986" t="s">
        <v>114</v>
      </c>
      <c r="P986" t="s">
        <v>114</v>
      </c>
      <c r="Q986" t="s">
        <v>114</v>
      </c>
      <c r="R986" t="s">
        <v>114</v>
      </c>
      <c r="S986" t="s">
        <v>114</v>
      </c>
      <c r="T986" t="s">
        <v>114</v>
      </c>
      <c r="U986" t="s">
        <v>114</v>
      </c>
      <c r="V986" t="s">
        <v>114</v>
      </c>
      <c r="W986" s="5">
        <v>43476</v>
      </c>
      <c r="X986" s="3" t="s">
        <v>114</v>
      </c>
      <c r="Y986" s="3"/>
      <c r="Z986" s="3" t="s">
        <v>4612</v>
      </c>
      <c r="AA986" s="3" t="s">
        <v>114</v>
      </c>
      <c r="AB986" s="3" t="s">
        <v>74</v>
      </c>
      <c r="AC986" s="8">
        <v>7</v>
      </c>
      <c r="AD986" s="3" t="s">
        <v>5967</v>
      </c>
      <c r="AE986" s="4" t="s">
        <v>5968</v>
      </c>
      <c r="AF986" s="3"/>
      <c r="AG986" s="3" t="s">
        <v>114</v>
      </c>
      <c r="AH986" s="8">
        <v>1</v>
      </c>
      <c r="AI986" s="3" t="s">
        <v>180</v>
      </c>
      <c r="AJ986" t="s">
        <v>114</v>
      </c>
      <c r="AK986" t="s">
        <v>114</v>
      </c>
      <c r="AL986" s="43" t="b">
        <v>0</v>
      </c>
      <c r="AM986" s="3"/>
      <c r="AN986" s="3"/>
      <c r="AO986" s="43" t="b">
        <v>0</v>
      </c>
      <c r="AP986" s="3" t="b">
        <v>0</v>
      </c>
      <c r="AQ986" s="3">
        <f>VLOOKUP(Table2[[#This Row],[Job-no]],Table3[],26,FALSE)</f>
        <v>441</v>
      </c>
      <c r="AR986" t="str">
        <f t="shared" si="186"/>
        <v>BBPRLED</v>
      </c>
      <c r="AS986" t="str">
        <f>VLOOKUP(AR986,Table1[],4,0)</f>
        <v>recessed</v>
      </c>
      <c r="AT986">
        <f>IF(BD986&gt;0,"Pattern",VLOOKUP(AR986,Table1[],5,0))</f>
        <v>0</v>
      </c>
      <c r="AU986" s="34">
        <f>IF(AT986="Pattern",WORKDAY(Table2[[#This Row],[Scheduled Ship Date]],-10),WORKDAY(Table2[[#This Row],[Scheduled Ship Date]],-4))</f>
        <v>43475</v>
      </c>
      <c r="AV986" s="39">
        <f>IF(Table2[[#This Row],[Extrusion cut double saw]]=TRUE,IF(O986="ToDo",IF(AT986="Pattern",Table2[[#This Row],[Total Sections]]*0.4,Table2[[#This Row],[Total Sections]]*0.12),0),IF(AT986="Pattern",Table2[[#This Row],[Total Sections]]*4,Table2[[#This Row],[Total Sections]]*1.2))</f>
        <v>1.2</v>
      </c>
      <c r="AW986" s="42">
        <f t="shared" ca="1" si="191"/>
        <v>43470</v>
      </c>
      <c r="AX986" s="42">
        <f>IF(AT986="Pattern",Table2[[#This Row],[Scheduled Ship Date]]-2,Table2[[#This Row],[Scheduled Ship Date]]-3)</f>
        <v>43478</v>
      </c>
      <c r="AY986" s="39">
        <f>IF(Table2[[#This Row],[Pattern]]="Pattern",Table2[[#This Row],[Total Sections]]*4.82,Table2[[#This Row],[Total Sections]]*0.5)</f>
        <v>0.5</v>
      </c>
      <c r="AZ986" s="42">
        <f t="shared" ca="1" si="192"/>
        <v>43470</v>
      </c>
      <c r="BA986" s="39">
        <f>((Table2[Total Sections]/Table2[Open Qty])-1)*Table2[Open Qty]*12.96</f>
        <v>0</v>
      </c>
      <c r="BB986" s="39"/>
      <c r="BC986" s="39" t="str">
        <f t="shared" si="187"/>
        <v>BBPRLED-500-90-35-RG3-83 3/4"-W-UNV-DP-1-TG9</v>
      </c>
      <c r="BD986" s="39">
        <f t="shared" si="188"/>
        <v>0</v>
      </c>
      <c r="BE986" s="39" t="b">
        <f>_xlfn.IFNA(VLOOKUP(Table2[[#This Row],[Job-no]],Table4[],9,FALSE),TRUE)</f>
        <v>0</v>
      </c>
      <c r="BF986" s="39"/>
      <c r="BG986" s="39" t="b">
        <f>_xlfn.IFNA(VLOOKUP(Table2[[#This Row],[Job-no]],Table4[],14,FALSE),TRUE)</f>
        <v>0</v>
      </c>
      <c r="BH986" s="39" t="str">
        <f>_xlfn.IFNA(VLOOKUP(Table2[[#This Row],[Job-no]],Table4[],11,FALSE),"Done")</f>
        <v/>
      </c>
      <c r="BI986" s="39">
        <f>IF(Table2[[#This Row],[Pattern]]="Pattern",VLOOKUP(Table2[[#This Row],[Product Code]],'Routing data'!$A$2:$W$470,13,FALSE),VLOOKUP(Table2[[#This Row],[Product Code]],'Routing data'!$A$2:$W$470,3,FALSE))</f>
        <v>0</v>
      </c>
      <c r="BJ986" s="39">
        <f>IF(Table2[[#This Row],[Pattern]]="Pattern",VLOOKUP(Table2[[#This Row],[Product Code]],'Routing data'!$A$2:$W$470,14,FALSE),VLOOKUP(Table2[[#This Row],[Product Code]],'Routing data'!$A$2:$W$470,4,FALSE))</f>
        <v>3</v>
      </c>
      <c r="BK986" s="39">
        <f>VLOOKUP(Table2[[#This Row],[Product Code]],'Routing data'!A$4:W$524,16,FALSE)</f>
        <v>0</v>
      </c>
      <c r="BL986" s="42" t="str">
        <f>IF(Table2[[#This Row],[Milling Required]]=0,"x",IF(AT986="Pattern",B986-10,B986-4))</f>
        <v>x</v>
      </c>
      <c r="BM986" s="39"/>
      <c r="BN986" s="42">
        <f t="shared" si="189"/>
        <v>43478</v>
      </c>
      <c r="BO986" s="39" t="str">
        <f>IF(Table2[[#This Row],[Milling]]="x","x",Table2[[#This Row],[Total Sections]]*2)</f>
        <v>x</v>
      </c>
      <c r="BP986" s="39">
        <f>IF(Table2[[#This Row],[Punching]]="x","x",Table2[Total Sections]*2)</f>
        <v>2</v>
      </c>
      <c r="BQ986" s="39">
        <f>IF(Table2[[#This Row],[Pattern]]="Pattern",Table2[Total Sections]*3,Table2[Total Sections]*1.5)</f>
        <v>1.5</v>
      </c>
      <c r="BR986" s="42"/>
      <c r="BS986" s="39"/>
      <c r="BT986" s="39"/>
      <c r="BU986" s="39"/>
      <c r="BV986" s="39" t="str">
        <f>_xlfn.IFNA(VLOOKUP(Table2[[#This Row],[Job-no]],Table4[],16,FALSE),"Ready")</f>
        <v/>
      </c>
      <c r="BW986" s="39" t="str">
        <f>_xlfn.IFNA(VLOOKUP(Table2[[#This Row],[Job-no]],Table4[],21,FALSE),"Ready")</f>
        <v/>
      </c>
      <c r="BX986" s="39" t="b">
        <f>_xlfn.IFNA(VLOOKUP(Table2[[#This Row],[Job-no]],Table4[],10,FALSE),TRUE)</f>
        <v>0</v>
      </c>
      <c r="BY986" s="39" t="str">
        <f>_xlfn.IFNA(VLOOKUP(Table2[[#This Row],[Job-no]],Table4[],22,FALSE),"Ready")</f>
        <v/>
      </c>
      <c r="BZ986" s="120">
        <f t="shared" si="190"/>
        <v>43481</v>
      </c>
      <c r="CA986" s="120" t="str">
        <f ca="1">IF(OR(Table2[[#This Row],[Saw Date]]=TODAY(),Table2[[#This Row],[Saw Date]]=TODAY()+1), Table2[[#This Row],[Saw Date]],IF(Table2[[#This Row],[Extrusion cut double saw]],"Done",""))</f>
        <v/>
      </c>
      <c r="CB986" s="120" t="str">
        <f ca="1">IF(OR(Table2[[#This Row],[Lens Date]]=TODAY(),Table2[[#This Row],[Lens Date]]=TODAY()+1), Table2[[#This Row],[Lens Date]],IF(Table2[[#This Row],[MSLens]]="Done","Done",""))</f>
        <v/>
      </c>
      <c r="CC986" s="120" t="str">
        <f ca="1">IF(OR(Table2[[#This Row],[Milling Date]]=TODAY(),Table2[[#This Row],[Milling Date]]=TODAY()+1), Table2[[#This Row],[Milling Date]],IF(Table2[[#This Row],[CNC Holes]]="Ready","Done",""))</f>
        <v/>
      </c>
      <c r="CD986" s="120" t="str">
        <f ca="1">IF(OR(Table2[[#This Row],[Welding Date]]=TODAY(),Table2[[#This Row],[Welding Date]]=TODAY()+1), Table2[[#This Row],[Welding Date]],IF(Table2[[#This Row],[Welding Corners]]="Ready","Done",""))</f>
        <v/>
      </c>
      <c r="CE986" s="120" t="str">
        <f ca="1">IF(OR(Table2[[#This Row],[Puching Date]]=TODAY(),Table2[[#This Row],[Puching Date]]=TODAY()+1), Table2[[#This Row],[Puching Date]],IF(Table2[[#This Row],[Punch Holes]]="Ready","Done",""))</f>
        <v/>
      </c>
      <c r="CF986" s="120" t="str">
        <f ca="1">IF(OR(Table2[[#This Row],[Housing Date2]]=TODAY(),Table2[[#This Row],[Housing Date2]]=TODAY()+1),Table2[[#This Row],[Housing Date2]],IF(Table2[[#This Row],[Body Assembly]],"Done",""))</f>
        <v/>
      </c>
      <c r="CG986" s="120" t="str">
        <f>_xlfn.IFNA(VLOOKUP(Table2[[#This Row],[Job-no]],Table4[],7,FALSE),"Done")</f>
        <v>Scheduled/Released</v>
      </c>
    </row>
    <row r="987" spans="1:85" x14ac:dyDescent="0.25">
      <c r="A987" s="39" t="str">
        <f>_xlfn.CONCAT(Table2[[#This Row],[Order]],"-",Table2[[#This Row],[Line]])</f>
        <v>76979-2</v>
      </c>
      <c r="B987" s="5">
        <v>43481</v>
      </c>
      <c r="C987" s="8">
        <v>76979</v>
      </c>
      <c r="D987" s="3" t="s">
        <v>3613</v>
      </c>
      <c r="E987" s="8">
        <v>2</v>
      </c>
      <c r="F987" s="8">
        <v>1</v>
      </c>
      <c r="G987" s="3" t="s">
        <v>42</v>
      </c>
      <c r="H987" s="8">
        <v>1</v>
      </c>
      <c r="I987" s="43" t="b">
        <v>0</v>
      </c>
      <c r="J987" s="43" t="b">
        <v>0</v>
      </c>
      <c r="K987" t="s">
        <v>114</v>
      </c>
      <c r="L987" s="43" t="b">
        <v>0</v>
      </c>
      <c r="M987" s="43" t="b">
        <v>0</v>
      </c>
      <c r="N987" s="43" t="b">
        <v>0</v>
      </c>
      <c r="O987" t="s">
        <v>114</v>
      </c>
      <c r="P987" t="s">
        <v>114</v>
      </c>
      <c r="Q987" t="s">
        <v>114</v>
      </c>
      <c r="R987" t="s">
        <v>114</v>
      </c>
      <c r="S987" t="s">
        <v>114</v>
      </c>
      <c r="T987" t="s">
        <v>114</v>
      </c>
      <c r="U987" t="s">
        <v>114</v>
      </c>
      <c r="V987" t="s">
        <v>114</v>
      </c>
      <c r="W987" s="5">
        <v>43476</v>
      </c>
      <c r="X987" s="3" t="s">
        <v>114</v>
      </c>
      <c r="Y987" s="3"/>
      <c r="Z987" s="3" t="s">
        <v>4603</v>
      </c>
      <c r="AA987" s="3" t="s">
        <v>114</v>
      </c>
      <c r="AB987" s="3" t="s">
        <v>74</v>
      </c>
      <c r="AC987" s="8">
        <v>7</v>
      </c>
      <c r="AD987" s="3" t="s">
        <v>5967</v>
      </c>
      <c r="AE987" s="4" t="s">
        <v>5968</v>
      </c>
      <c r="AF987" s="3"/>
      <c r="AG987" s="3" t="s">
        <v>114</v>
      </c>
      <c r="AH987" s="8">
        <v>1</v>
      </c>
      <c r="AI987" s="3" t="s">
        <v>180</v>
      </c>
      <c r="AJ987" t="s">
        <v>114</v>
      </c>
      <c r="AK987" t="s">
        <v>114</v>
      </c>
      <c r="AL987" s="43" t="b">
        <v>0</v>
      </c>
      <c r="AM987" s="3"/>
      <c r="AN987" s="3"/>
      <c r="AO987" s="43" t="b">
        <v>0</v>
      </c>
      <c r="AP987" s="3" t="b">
        <v>0</v>
      </c>
      <c r="AQ987" s="3">
        <f>VLOOKUP(Table2[[#This Row],[Job-no]],Table3[],26,FALSE)</f>
        <v>693</v>
      </c>
      <c r="AR987" t="str">
        <f t="shared" si="186"/>
        <v>BBPRLED</v>
      </c>
      <c r="AS987" t="str">
        <f>VLOOKUP(AR987,Table1[],4,0)</f>
        <v>recessed</v>
      </c>
      <c r="AT987">
        <f>IF(BD987&gt;0,"Pattern",VLOOKUP(AR987,Table1[],5,0))</f>
        <v>0</v>
      </c>
      <c r="AU987" s="34">
        <f>IF(AT987="Pattern",WORKDAY(Table2[[#This Row],[Scheduled Ship Date]],-10),WORKDAY(Table2[[#This Row],[Scheduled Ship Date]],-4))</f>
        <v>43475</v>
      </c>
      <c r="AV987" s="39">
        <f>IF(Table2[[#This Row],[Extrusion cut double saw]]=TRUE,IF(O987="ToDo",IF(AT987="Pattern",Table2[[#This Row],[Total Sections]]*0.4,Table2[[#This Row],[Total Sections]]*0.12),0),IF(AT987="Pattern",Table2[[#This Row],[Total Sections]]*4,Table2[[#This Row],[Total Sections]]*1.2))</f>
        <v>1.2</v>
      </c>
      <c r="AW987" s="42">
        <f t="shared" ca="1" si="191"/>
        <v>43470</v>
      </c>
      <c r="AX987" s="42">
        <f>IF(AT987="Pattern",Table2[[#This Row],[Scheduled Ship Date]]-2,Table2[[#This Row],[Scheduled Ship Date]]-3)</f>
        <v>43478</v>
      </c>
      <c r="AY987" s="39">
        <f>IF(Table2[[#This Row],[Pattern]]="Pattern",Table2[[#This Row],[Total Sections]]*4.82,Table2[[#This Row],[Total Sections]]*0.5)</f>
        <v>0.5</v>
      </c>
      <c r="AZ987" s="42">
        <f t="shared" ca="1" si="192"/>
        <v>43470</v>
      </c>
      <c r="BA987" s="39">
        <f>((Table2[Total Sections]/Table2[Open Qty])-1)*Table2[Open Qty]*12.96</f>
        <v>0</v>
      </c>
      <c r="BB987" s="39"/>
      <c r="BC987" s="39" t="str">
        <f t="shared" si="187"/>
        <v>BBPRLED-500-90-35-RG3-130"-W-UNV-DP-1-TG9</v>
      </c>
      <c r="BD987" s="39">
        <f t="shared" si="188"/>
        <v>0</v>
      </c>
      <c r="BE987" s="39" t="b">
        <f>_xlfn.IFNA(VLOOKUP(Table2[[#This Row],[Job-no]],Table4[],9,FALSE),TRUE)</f>
        <v>0</v>
      </c>
      <c r="BF987" s="39"/>
      <c r="BG987" s="39" t="b">
        <f>_xlfn.IFNA(VLOOKUP(Table2[[#This Row],[Job-no]],Table4[],14,FALSE),TRUE)</f>
        <v>0</v>
      </c>
      <c r="BH987" s="39" t="str">
        <f>_xlfn.IFNA(VLOOKUP(Table2[[#This Row],[Job-no]],Table4[],11,FALSE),"Done")</f>
        <v/>
      </c>
      <c r="BI987" s="39">
        <f>IF(Table2[[#This Row],[Pattern]]="Pattern",VLOOKUP(Table2[[#This Row],[Product Code]],'Routing data'!$A$2:$W$470,13,FALSE),VLOOKUP(Table2[[#This Row],[Product Code]],'Routing data'!$A$2:$W$470,3,FALSE))</f>
        <v>0</v>
      </c>
      <c r="BJ987" s="39">
        <f>IF(Table2[[#This Row],[Pattern]]="Pattern",VLOOKUP(Table2[[#This Row],[Product Code]],'Routing data'!$A$2:$W$470,14,FALSE),VLOOKUP(Table2[[#This Row],[Product Code]],'Routing data'!$A$2:$W$470,4,FALSE))</f>
        <v>3</v>
      </c>
      <c r="BK987" s="39">
        <f>VLOOKUP(Table2[[#This Row],[Product Code]],'Routing data'!A$4:W$524,16,FALSE)</f>
        <v>0</v>
      </c>
      <c r="BL987" s="42" t="str">
        <f>IF(Table2[[#This Row],[Milling Required]]=0,"x",IF(AT987="Pattern",B987-10,B987-4))</f>
        <v>x</v>
      </c>
      <c r="BM987" s="39"/>
      <c r="BN987" s="42">
        <f t="shared" si="189"/>
        <v>43478</v>
      </c>
      <c r="BO987" s="39" t="str">
        <f>IF(Table2[[#This Row],[Milling]]="x","x",Table2[[#This Row],[Total Sections]]*2)</f>
        <v>x</v>
      </c>
      <c r="BP987" s="39">
        <f>IF(Table2[[#This Row],[Punching]]="x","x",Table2[Total Sections]*2)</f>
        <v>2</v>
      </c>
      <c r="BQ987" s="39">
        <f>IF(Table2[[#This Row],[Pattern]]="Pattern",Table2[Total Sections]*3,Table2[Total Sections]*1.5)</f>
        <v>1.5</v>
      </c>
      <c r="BR987" s="42"/>
      <c r="BS987" s="39"/>
      <c r="BT987" s="39"/>
      <c r="BU987" s="39"/>
      <c r="BV987" s="39" t="str">
        <f>_xlfn.IFNA(VLOOKUP(Table2[[#This Row],[Job-no]],Table4[],16,FALSE),"Ready")</f>
        <v/>
      </c>
      <c r="BW987" s="39" t="str">
        <f>_xlfn.IFNA(VLOOKUP(Table2[[#This Row],[Job-no]],Table4[],21,FALSE),"Ready")</f>
        <v/>
      </c>
      <c r="BX987" s="39" t="b">
        <f>_xlfn.IFNA(VLOOKUP(Table2[[#This Row],[Job-no]],Table4[],10,FALSE),TRUE)</f>
        <v>0</v>
      </c>
      <c r="BY987" s="39" t="str">
        <f>_xlfn.IFNA(VLOOKUP(Table2[[#This Row],[Job-no]],Table4[],22,FALSE),"Ready")</f>
        <v/>
      </c>
      <c r="BZ987" s="120">
        <f t="shared" si="190"/>
        <v>43481</v>
      </c>
      <c r="CA987" s="120" t="str">
        <f ca="1">IF(OR(Table2[[#This Row],[Saw Date]]=TODAY(),Table2[[#This Row],[Saw Date]]=TODAY()+1), Table2[[#This Row],[Saw Date]],IF(Table2[[#This Row],[Extrusion cut double saw]],"Done",""))</f>
        <v/>
      </c>
      <c r="CB987" s="120" t="str">
        <f ca="1">IF(OR(Table2[[#This Row],[Lens Date]]=TODAY(),Table2[[#This Row],[Lens Date]]=TODAY()+1), Table2[[#This Row],[Lens Date]],IF(Table2[[#This Row],[MSLens]]="Done","Done",""))</f>
        <v/>
      </c>
      <c r="CC987" s="120" t="str">
        <f ca="1">IF(OR(Table2[[#This Row],[Milling Date]]=TODAY(),Table2[[#This Row],[Milling Date]]=TODAY()+1), Table2[[#This Row],[Milling Date]],IF(Table2[[#This Row],[CNC Holes]]="Ready","Done",""))</f>
        <v/>
      </c>
      <c r="CD987" s="120" t="str">
        <f ca="1">IF(OR(Table2[[#This Row],[Welding Date]]=TODAY(),Table2[[#This Row],[Welding Date]]=TODAY()+1), Table2[[#This Row],[Welding Date]],IF(Table2[[#This Row],[Welding Corners]]="Ready","Done",""))</f>
        <v/>
      </c>
      <c r="CE987" s="120" t="str">
        <f ca="1">IF(OR(Table2[[#This Row],[Puching Date]]=TODAY(),Table2[[#This Row],[Puching Date]]=TODAY()+1), Table2[[#This Row],[Puching Date]],IF(Table2[[#This Row],[Punch Holes]]="Ready","Done",""))</f>
        <v/>
      </c>
      <c r="CF987" s="120" t="str">
        <f ca="1">IF(OR(Table2[[#This Row],[Housing Date2]]=TODAY(),Table2[[#This Row],[Housing Date2]]=TODAY()+1),Table2[[#This Row],[Housing Date2]],IF(Table2[[#This Row],[Body Assembly]],"Done",""))</f>
        <v/>
      </c>
      <c r="CG987" s="120" t="str">
        <f>_xlfn.IFNA(VLOOKUP(Table2[[#This Row],[Job-no]],Table4[],7,FALSE),"Done")</f>
        <v>Scheduled/Released</v>
      </c>
    </row>
    <row r="988" spans="1:85" x14ac:dyDescent="0.25">
      <c r="A988" s="39" t="str">
        <f>_xlfn.CONCAT(Table2[[#This Row],[Order]],"-",Table2[[#This Row],[Line]])</f>
        <v>76979-3</v>
      </c>
      <c r="B988" s="5">
        <v>43481</v>
      </c>
      <c r="C988" s="8">
        <v>76979</v>
      </c>
      <c r="D988" s="3" t="s">
        <v>3615</v>
      </c>
      <c r="E988" s="8">
        <v>3</v>
      </c>
      <c r="F988" s="8">
        <v>1</v>
      </c>
      <c r="G988" s="3" t="s">
        <v>42</v>
      </c>
      <c r="H988" s="8">
        <v>1</v>
      </c>
      <c r="I988" s="43" t="b">
        <v>0</v>
      </c>
      <c r="J988" s="43" t="b">
        <v>0</v>
      </c>
      <c r="K988" t="s">
        <v>114</v>
      </c>
      <c r="L988" s="43" t="b">
        <v>0</v>
      </c>
      <c r="M988" s="43" t="b">
        <v>0</v>
      </c>
      <c r="N988" s="43" t="b">
        <v>0</v>
      </c>
      <c r="O988" t="s">
        <v>114</v>
      </c>
      <c r="P988" t="s">
        <v>114</v>
      </c>
      <c r="Q988" t="s">
        <v>114</v>
      </c>
      <c r="R988" t="s">
        <v>114</v>
      </c>
      <c r="S988" t="s">
        <v>114</v>
      </c>
      <c r="T988" t="s">
        <v>114</v>
      </c>
      <c r="U988" t="s">
        <v>114</v>
      </c>
      <c r="V988" t="s">
        <v>114</v>
      </c>
      <c r="W988" s="5">
        <v>43476</v>
      </c>
      <c r="X988" s="3" t="s">
        <v>114</v>
      </c>
      <c r="Y988" s="3"/>
      <c r="Z988" s="3" t="s">
        <v>4604</v>
      </c>
      <c r="AA988" s="3" t="s">
        <v>114</v>
      </c>
      <c r="AB988" s="3" t="s">
        <v>74</v>
      </c>
      <c r="AC988" s="8">
        <v>7</v>
      </c>
      <c r="AD988" s="3" t="s">
        <v>5967</v>
      </c>
      <c r="AE988" s="4" t="s">
        <v>5968</v>
      </c>
      <c r="AF988" s="3"/>
      <c r="AG988" s="3" t="s">
        <v>114</v>
      </c>
      <c r="AH988" s="8">
        <v>1</v>
      </c>
      <c r="AI988" s="3" t="s">
        <v>180</v>
      </c>
      <c r="AJ988" t="s">
        <v>114</v>
      </c>
      <c r="AK988" t="s">
        <v>114</v>
      </c>
      <c r="AL988" s="43" t="b">
        <v>0</v>
      </c>
      <c r="AM988" s="3"/>
      <c r="AN988" s="3"/>
      <c r="AO988" s="43" t="b">
        <v>0</v>
      </c>
      <c r="AP988" s="3" t="b">
        <v>0</v>
      </c>
      <c r="AQ988" s="3">
        <f>VLOOKUP(Table2[[#This Row],[Job-no]],Table3[],26,FALSE)</f>
        <v>504</v>
      </c>
      <c r="AR988" t="str">
        <f t="shared" si="186"/>
        <v>BBPRLED</v>
      </c>
      <c r="AS988" t="str">
        <f>VLOOKUP(AR988,Table1[],4,0)</f>
        <v>recessed</v>
      </c>
      <c r="AT988">
        <f>IF(BD988&gt;0,"Pattern",VLOOKUP(AR988,Table1[],5,0))</f>
        <v>0</v>
      </c>
      <c r="AU988" s="34">
        <f>IF(AT988="Pattern",WORKDAY(Table2[[#This Row],[Scheduled Ship Date]],-10),WORKDAY(Table2[[#This Row],[Scheduled Ship Date]],-4))</f>
        <v>43475</v>
      </c>
      <c r="AV988" s="39">
        <f>IF(Table2[[#This Row],[Extrusion cut double saw]]=TRUE,IF(O988="ToDo",IF(AT988="Pattern",Table2[[#This Row],[Total Sections]]*0.4,Table2[[#This Row],[Total Sections]]*0.12),0),IF(AT988="Pattern",Table2[[#This Row],[Total Sections]]*4,Table2[[#This Row],[Total Sections]]*1.2))</f>
        <v>1.2</v>
      </c>
      <c r="AW988" s="42">
        <f t="shared" ca="1" si="191"/>
        <v>43470</v>
      </c>
      <c r="AX988" s="42">
        <f>IF(AT988="Pattern",Table2[[#This Row],[Scheduled Ship Date]]-2,Table2[[#This Row],[Scheduled Ship Date]]-3)</f>
        <v>43478</v>
      </c>
      <c r="AY988" s="39">
        <f>IF(Table2[[#This Row],[Pattern]]="Pattern",Table2[[#This Row],[Total Sections]]*4.82,Table2[[#This Row],[Total Sections]]*0.5)</f>
        <v>0.5</v>
      </c>
      <c r="AZ988" s="42">
        <f t="shared" ca="1" si="192"/>
        <v>43470</v>
      </c>
      <c r="BA988" s="39">
        <f>((Table2[Total Sections]/Table2[Open Qty])-1)*Table2[Open Qty]*12.96</f>
        <v>0</v>
      </c>
      <c r="BB988" s="39"/>
      <c r="BC988" s="39" t="str">
        <f t="shared" si="187"/>
        <v>BBPRLED-500-90-35-RG3-95 3/4"-W-UNV-DP-1-TG9</v>
      </c>
      <c r="BD988" s="39">
        <f t="shared" si="188"/>
        <v>0</v>
      </c>
      <c r="BE988" s="39" t="b">
        <f>_xlfn.IFNA(VLOOKUP(Table2[[#This Row],[Job-no]],Table4[],9,FALSE),TRUE)</f>
        <v>0</v>
      </c>
      <c r="BF988" s="39"/>
      <c r="BG988" s="39" t="b">
        <f>_xlfn.IFNA(VLOOKUP(Table2[[#This Row],[Job-no]],Table4[],14,FALSE),TRUE)</f>
        <v>0</v>
      </c>
      <c r="BH988" s="39" t="str">
        <f>_xlfn.IFNA(VLOOKUP(Table2[[#This Row],[Job-no]],Table4[],11,FALSE),"Done")</f>
        <v/>
      </c>
      <c r="BI988" s="39">
        <f>IF(Table2[[#This Row],[Pattern]]="Pattern",VLOOKUP(Table2[[#This Row],[Product Code]],'Routing data'!$A$2:$W$470,13,FALSE),VLOOKUP(Table2[[#This Row],[Product Code]],'Routing data'!$A$2:$W$470,3,FALSE))</f>
        <v>0</v>
      </c>
      <c r="BJ988" s="39">
        <f>IF(Table2[[#This Row],[Pattern]]="Pattern",VLOOKUP(Table2[[#This Row],[Product Code]],'Routing data'!$A$2:$W$470,14,FALSE),VLOOKUP(Table2[[#This Row],[Product Code]],'Routing data'!$A$2:$W$470,4,FALSE))</f>
        <v>3</v>
      </c>
      <c r="BK988" s="39">
        <f>VLOOKUP(Table2[[#This Row],[Product Code]],'Routing data'!A$4:W$524,16,FALSE)</f>
        <v>0</v>
      </c>
      <c r="BL988" s="42" t="str">
        <f>IF(Table2[[#This Row],[Milling Required]]=0,"x",IF(AT988="Pattern",B988-10,B988-4))</f>
        <v>x</v>
      </c>
      <c r="BM988" s="39"/>
      <c r="BN988" s="42">
        <f t="shared" si="189"/>
        <v>43478</v>
      </c>
      <c r="BO988" s="39" t="str">
        <f>IF(Table2[[#This Row],[Milling]]="x","x",Table2[[#This Row],[Total Sections]]*2)</f>
        <v>x</v>
      </c>
      <c r="BP988" s="39">
        <f>IF(Table2[[#This Row],[Punching]]="x","x",Table2[Total Sections]*2)</f>
        <v>2</v>
      </c>
      <c r="BQ988" s="39">
        <f>IF(Table2[[#This Row],[Pattern]]="Pattern",Table2[Total Sections]*3,Table2[Total Sections]*1.5)</f>
        <v>1.5</v>
      </c>
      <c r="BR988" s="42"/>
      <c r="BS988" s="39"/>
      <c r="BT988" s="39"/>
      <c r="BU988" s="39"/>
      <c r="BV988" s="39" t="str">
        <f>_xlfn.IFNA(VLOOKUP(Table2[[#This Row],[Job-no]],Table4[],16,FALSE),"Ready")</f>
        <v/>
      </c>
      <c r="BW988" s="39" t="str">
        <f>_xlfn.IFNA(VLOOKUP(Table2[[#This Row],[Job-no]],Table4[],21,FALSE),"Ready")</f>
        <v/>
      </c>
      <c r="BX988" s="39" t="b">
        <f>_xlfn.IFNA(VLOOKUP(Table2[[#This Row],[Job-no]],Table4[],10,FALSE),TRUE)</f>
        <v>0</v>
      </c>
      <c r="BY988" s="39" t="str">
        <f>_xlfn.IFNA(VLOOKUP(Table2[[#This Row],[Job-no]],Table4[],22,FALSE),"Ready")</f>
        <v/>
      </c>
      <c r="BZ988" s="120">
        <f t="shared" si="190"/>
        <v>43481</v>
      </c>
      <c r="CA988" s="120" t="str">
        <f ca="1">IF(OR(Table2[[#This Row],[Saw Date]]=TODAY(),Table2[[#This Row],[Saw Date]]=TODAY()+1), Table2[[#This Row],[Saw Date]],IF(Table2[[#This Row],[Extrusion cut double saw]],"Done",""))</f>
        <v/>
      </c>
      <c r="CB988" s="120" t="str">
        <f ca="1">IF(OR(Table2[[#This Row],[Lens Date]]=TODAY(),Table2[[#This Row],[Lens Date]]=TODAY()+1), Table2[[#This Row],[Lens Date]],IF(Table2[[#This Row],[MSLens]]="Done","Done",""))</f>
        <v/>
      </c>
      <c r="CC988" s="120" t="str">
        <f ca="1">IF(OR(Table2[[#This Row],[Milling Date]]=TODAY(),Table2[[#This Row],[Milling Date]]=TODAY()+1), Table2[[#This Row],[Milling Date]],IF(Table2[[#This Row],[CNC Holes]]="Ready","Done",""))</f>
        <v/>
      </c>
      <c r="CD988" s="120" t="str">
        <f ca="1">IF(OR(Table2[[#This Row],[Welding Date]]=TODAY(),Table2[[#This Row],[Welding Date]]=TODAY()+1), Table2[[#This Row],[Welding Date]],IF(Table2[[#This Row],[Welding Corners]]="Ready","Done",""))</f>
        <v/>
      </c>
      <c r="CE988" s="120" t="str">
        <f ca="1">IF(OR(Table2[[#This Row],[Puching Date]]=TODAY(),Table2[[#This Row],[Puching Date]]=TODAY()+1), Table2[[#This Row],[Puching Date]],IF(Table2[[#This Row],[Punch Holes]]="Ready","Done",""))</f>
        <v/>
      </c>
      <c r="CF988" s="120" t="str">
        <f ca="1">IF(OR(Table2[[#This Row],[Housing Date2]]=TODAY(),Table2[[#This Row],[Housing Date2]]=TODAY()+1),Table2[[#This Row],[Housing Date2]],IF(Table2[[#This Row],[Body Assembly]],"Done",""))</f>
        <v/>
      </c>
      <c r="CG988" s="120" t="str">
        <f>_xlfn.IFNA(VLOOKUP(Table2[[#This Row],[Job-no]],Table4[],7,FALSE),"Done")</f>
        <v>Scheduled/Released</v>
      </c>
    </row>
    <row r="989" spans="1:85" x14ac:dyDescent="0.25">
      <c r="A989" t="str">
        <f>_xlfn.CONCAT(Table2[[#This Row],[Order]],"-",Table2[[#This Row],[Line]])</f>
        <v>76979-4</v>
      </c>
      <c r="B989" s="5">
        <v>43481</v>
      </c>
      <c r="C989" s="8">
        <v>76979</v>
      </c>
      <c r="D989" s="3" t="s">
        <v>3617</v>
      </c>
      <c r="E989" s="8">
        <v>4</v>
      </c>
      <c r="F989" s="8">
        <v>1</v>
      </c>
      <c r="G989" s="3" t="s">
        <v>42</v>
      </c>
      <c r="H989" s="8">
        <v>1</v>
      </c>
      <c r="I989" s="43" t="b">
        <v>0</v>
      </c>
      <c r="J989" s="43" t="b">
        <v>0</v>
      </c>
      <c r="K989" t="s">
        <v>114</v>
      </c>
      <c r="L989" s="43" t="b">
        <v>0</v>
      </c>
      <c r="M989" s="43" t="b">
        <v>0</v>
      </c>
      <c r="N989" s="43" t="b">
        <v>0</v>
      </c>
      <c r="O989" t="s">
        <v>114</v>
      </c>
      <c r="P989" t="s">
        <v>114</v>
      </c>
      <c r="Q989" t="s">
        <v>114</v>
      </c>
      <c r="R989" t="s">
        <v>114</v>
      </c>
      <c r="S989" t="s">
        <v>114</v>
      </c>
      <c r="T989" t="s">
        <v>114</v>
      </c>
      <c r="U989" t="s">
        <v>114</v>
      </c>
      <c r="V989" t="s">
        <v>114</v>
      </c>
      <c r="W989" s="5">
        <v>43476</v>
      </c>
      <c r="X989" s="3" t="s">
        <v>114</v>
      </c>
      <c r="Y989" s="3"/>
      <c r="Z989" s="3" t="s">
        <v>4605</v>
      </c>
      <c r="AA989" s="3" t="s">
        <v>114</v>
      </c>
      <c r="AB989" s="3" t="s">
        <v>74</v>
      </c>
      <c r="AC989" s="8">
        <v>7</v>
      </c>
      <c r="AD989" s="3" t="s">
        <v>5967</v>
      </c>
      <c r="AE989" s="4" t="s">
        <v>5968</v>
      </c>
      <c r="AF989" s="3"/>
      <c r="AG989" s="3" t="s">
        <v>114</v>
      </c>
      <c r="AH989" s="8">
        <v>1</v>
      </c>
      <c r="AI989" s="3" t="s">
        <v>180</v>
      </c>
      <c r="AJ989" t="s">
        <v>114</v>
      </c>
      <c r="AK989" t="s">
        <v>114</v>
      </c>
      <c r="AL989" s="43" t="b">
        <v>0</v>
      </c>
      <c r="AM989" s="3"/>
      <c r="AN989" s="3"/>
      <c r="AO989" s="43" t="b">
        <v>0</v>
      </c>
      <c r="AP989" s="3" t="b">
        <v>0</v>
      </c>
      <c r="AQ989" s="3">
        <f>VLOOKUP(Table2[[#This Row],[Job-no]],Table3[],26,FALSE)</f>
        <v>441</v>
      </c>
      <c r="AR989" t="str">
        <f t="shared" si="186"/>
        <v>BBPRLED</v>
      </c>
      <c r="AS989" t="str">
        <f>VLOOKUP(AR989,Table1[],4,0)</f>
        <v>recessed</v>
      </c>
      <c r="AT989">
        <f>IF(BD989&gt;0,"Pattern",VLOOKUP(AR989,Table1[],5,0))</f>
        <v>0</v>
      </c>
      <c r="AU989" s="34">
        <f>IF(AT989="Pattern",WORKDAY(Table2[[#This Row],[Scheduled Ship Date]],-10),WORKDAY(Table2[[#This Row],[Scheduled Ship Date]],-4))</f>
        <v>43475</v>
      </c>
      <c r="AV989">
        <f>IF(Table2[[#This Row],[Extrusion cut double saw]]=TRUE,IF(O989="ToDo",IF(AT989="Pattern",Table2[[#This Row],[Total Sections]]*0.4,Table2[[#This Row],[Total Sections]]*0.12),0),IF(AT989="Pattern",Table2[[#This Row],[Total Sections]]*4,Table2[[#This Row],[Total Sections]]*1.2))</f>
        <v>1.2</v>
      </c>
      <c r="AW989" s="42">
        <f t="shared" ca="1" si="191"/>
        <v>43470</v>
      </c>
      <c r="AX989" s="42">
        <f>IF(AT989="Pattern",Table2[[#This Row],[Scheduled Ship Date]]-2,Table2[[#This Row],[Scheduled Ship Date]]-3)</f>
        <v>43478</v>
      </c>
      <c r="AY989">
        <f>IF(Table2[[#This Row],[Pattern]]="Pattern",Table2[[#This Row],[Total Sections]]*4.82,Table2[[#This Row],[Total Sections]]*0.5)</f>
        <v>0.5</v>
      </c>
      <c r="AZ989" s="42">
        <f t="shared" ca="1" si="192"/>
        <v>43470</v>
      </c>
      <c r="BA989" s="39">
        <f>((Table2[Total Sections]/Table2[Open Qty])-1)*Table2[Open Qty]*12.96</f>
        <v>0</v>
      </c>
      <c r="BB989" s="42"/>
      <c r="BC989" s="39" t="str">
        <f t="shared" si="187"/>
        <v>BBPRLED-500-90-35-RG3-84"-W-UNV-DP-1-TG9</v>
      </c>
      <c r="BD989" s="39">
        <f t="shared" si="188"/>
        <v>0</v>
      </c>
      <c r="BE989" s="39" t="b">
        <f>_xlfn.IFNA(VLOOKUP(Table2[[#This Row],[Job-no]],Table4[],9,FALSE),TRUE)</f>
        <v>0</v>
      </c>
      <c r="BF989" t="str">
        <f>VLOOKUP(AR989,Table1[],3,0)</f>
        <v>B4LED</v>
      </c>
      <c r="BG989" s="39" t="b">
        <f>_xlfn.IFNA(VLOOKUP(Table2[[#This Row],[Job-no]],Table4[],14,FALSE),TRUE)</f>
        <v>0</v>
      </c>
      <c r="BH989" s="39" t="str">
        <f>_xlfn.IFNA(VLOOKUP(Table2[[#This Row],[Job-no]],Table4[],11,FALSE),"Done")</f>
        <v/>
      </c>
      <c r="BI989" s="39">
        <f>IF(Table2[[#This Row],[Pattern]]="Pattern",VLOOKUP(Table2[[#This Row],[Product Code]],'Routing data'!$A$2:$W$470,13,FALSE),VLOOKUP(Table2[[#This Row],[Product Code]],'Routing data'!$A$2:$W$470,3,FALSE))</f>
        <v>0</v>
      </c>
      <c r="BJ989" s="39">
        <f>IF(Table2[[#This Row],[Pattern]]="Pattern",VLOOKUP(Table2[[#This Row],[Product Code]],'Routing data'!$A$2:$W$470,14,FALSE),VLOOKUP(Table2[[#This Row],[Product Code]],'Routing data'!$A$2:$W$470,4,FALSE))</f>
        <v>3</v>
      </c>
      <c r="BK989" s="39">
        <f>VLOOKUP(Table2[[#This Row],[Product Code]],'Routing data'!A$4:W$524,16,FALSE)</f>
        <v>0</v>
      </c>
      <c r="BL989" s="42" t="str">
        <f>IF(Table2[[#This Row],[Milling Required]]=0,"x",IF(AT989="Pattern",B989-10,B989-4))</f>
        <v>x</v>
      </c>
      <c r="BM989" s="42">
        <f>IF(Table2[[#This Row],[Punching Required]]=0,"x",IF(AT989="Pattern",B989-8,B989-2))</f>
        <v>43479</v>
      </c>
      <c r="BN989" s="42">
        <f t="shared" si="189"/>
        <v>43478</v>
      </c>
      <c r="BO989" s="39" t="str">
        <f>IF(Table2[[#This Row],[Milling]]="x","x",Table2[[#This Row],[Total Sections]]*2)</f>
        <v>x</v>
      </c>
      <c r="BP989" s="39">
        <f>IF(Table2[[#This Row],[Punching]]="x","x",Table2[Total Sections]*2)</f>
        <v>2</v>
      </c>
      <c r="BQ989" s="39">
        <f>IF(Table2[[#This Row],[Pattern]]="Pattern",Table2[Total Sections]*3,Table2[Total Sections]*1.5)</f>
        <v>1.5</v>
      </c>
      <c r="BR989" s="42"/>
      <c r="BS989" s="39"/>
      <c r="BT989" s="42"/>
      <c r="BU989" s="39"/>
      <c r="BV989" s="39" t="str">
        <f>_xlfn.IFNA(VLOOKUP(Table2[[#This Row],[Job-no]],Table4[],16,FALSE),"Ready")</f>
        <v/>
      </c>
      <c r="BW989" s="39" t="str">
        <f>_xlfn.IFNA(VLOOKUP(Table2[[#This Row],[Job-no]],Table4[],21,FALSE),"Ready")</f>
        <v/>
      </c>
      <c r="BX989" s="39" t="b">
        <f>_xlfn.IFNA(VLOOKUP(Table2[[#This Row],[Job-no]],Table4[],10,FALSE),TRUE)</f>
        <v>0</v>
      </c>
      <c r="BY989" s="39" t="str">
        <f>_xlfn.IFNA(VLOOKUP(Table2[[#This Row],[Job-no]],Table4[],22,FALSE),"Ready")</f>
        <v/>
      </c>
      <c r="BZ989" s="120">
        <f t="shared" si="190"/>
        <v>43481</v>
      </c>
      <c r="CA989" s="120" t="str">
        <f ca="1">IF(OR(Table2[[#This Row],[Saw Date]]=TODAY(),Table2[[#This Row],[Saw Date]]=TODAY()+1), Table2[[#This Row],[Saw Date]],IF(Table2[[#This Row],[Extrusion cut double saw]],"Done",""))</f>
        <v/>
      </c>
      <c r="CB989" s="120" t="str">
        <f ca="1">IF(OR(Table2[[#This Row],[Lens Date]]=TODAY(),Table2[[#This Row],[Lens Date]]=TODAY()+1), Table2[[#This Row],[Lens Date]],IF(Table2[[#This Row],[MSLens]]="Done","Done",""))</f>
        <v/>
      </c>
      <c r="CC989" s="120" t="str">
        <f ca="1">IF(OR(Table2[[#This Row],[Milling Date]]=TODAY(),Table2[[#This Row],[Milling Date]]=TODAY()+1), Table2[[#This Row],[Milling Date]],IF(Table2[[#This Row],[CNC Holes]]="Ready","Done",""))</f>
        <v/>
      </c>
      <c r="CD989" s="120" t="str">
        <f ca="1">IF(OR(Table2[[#This Row],[Welding Date]]=TODAY(),Table2[[#This Row],[Welding Date]]=TODAY()+1), Table2[[#This Row],[Welding Date]],IF(Table2[[#This Row],[Welding Corners]]="Ready","Done",""))</f>
        <v/>
      </c>
      <c r="CE989" s="120" t="str">
        <f ca="1">IF(OR(Table2[[#This Row],[Puching Date]]=TODAY(),Table2[[#This Row],[Puching Date]]=TODAY()+1), Table2[[#This Row],[Puching Date]],IF(Table2[[#This Row],[Punch Holes]]="Ready","Done",""))</f>
        <v/>
      </c>
      <c r="CF989" s="120" t="str">
        <f ca="1">IF(OR(Table2[[#This Row],[Housing Date2]]=TODAY(),Table2[[#This Row],[Housing Date2]]=TODAY()+1),Table2[[#This Row],[Housing Date2]],IF(Table2[[#This Row],[Body Assembly]],"Done",""))</f>
        <v/>
      </c>
      <c r="CG989" s="120" t="str">
        <f>_xlfn.IFNA(VLOOKUP(Table2[[#This Row],[Job-no]],Table4[],7,FALSE),"Done")</f>
        <v>Scheduled/Released</v>
      </c>
    </row>
    <row r="990" spans="1:85" x14ac:dyDescent="0.25">
      <c r="A990" s="39" t="str">
        <f>_xlfn.CONCAT(Table2[[#This Row],[Order]],"-",Table2[[#This Row],[Line]])</f>
        <v>76979-5</v>
      </c>
      <c r="B990" s="5">
        <v>43481</v>
      </c>
      <c r="C990" s="8">
        <v>76979</v>
      </c>
      <c r="D990" s="3" t="s">
        <v>3619</v>
      </c>
      <c r="E990" s="8">
        <v>5</v>
      </c>
      <c r="F990" s="8">
        <v>1</v>
      </c>
      <c r="G990" s="3" t="s">
        <v>42</v>
      </c>
      <c r="H990" s="8">
        <v>1</v>
      </c>
      <c r="I990" s="43" t="b">
        <v>0</v>
      </c>
      <c r="J990" s="43" t="b">
        <v>0</v>
      </c>
      <c r="K990" t="s">
        <v>114</v>
      </c>
      <c r="L990" s="43" t="b">
        <v>0</v>
      </c>
      <c r="M990" s="43" t="b">
        <v>0</v>
      </c>
      <c r="N990" s="43" t="b">
        <v>0</v>
      </c>
      <c r="O990" t="s">
        <v>114</v>
      </c>
      <c r="P990" t="s">
        <v>114</v>
      </c>
      <c r="Q990" t="s">
        <v>114</v>
      </c>
      <c r="R990" t="s">
        <v>114</v>
      </c>
      <c r="S990" t="s">
        <v>114</v>
      </c>
      <c r="T990" t="s">
        <v>114</v>
      </c>
      <c r="U990" t="s">
        <v>114</v>
      </c>
      <c r="V990" t="s">
        <v>114</v>
      </c>
      <c r="W990" s="5">
        <v>43476</v>
      </c>
      <c r="X990" s="3" t="s">
        <v>114</v>
      </c>
      <c r="Y990" s="3"/>
      <c r="Z990" s="3" t="s">
        <v>4606</v>
      </c>
      <c r="AA990" s="3" t="s">
        <v>114</v>
      </c>
      <c r="AB990" s="3" t="s">
        <v>74</v>
      </c>
      <c r="AC990" s="8">
        <v>7</v>
      </c>
      <c r="AD990" s="3" t="s">
        <v>5967</v>
      </c>
      <c r="AE990" s="4" t="s">
        <v>5968</v>
      </c>
      <c r="AF990" s="3"/>
      <c r="AG990" s="3" t="s">
        <v>114</v>
      </c>
      <c r="AH990" s="8">
        <v>1</v>
      </c>
      <c r="AI990" s="3" t="s">
        <v>180</v>
      </c>
      <c r="AJ990" t="s">
        <v>114</v>
      </c>
      <c r="AK990" t="s">
        <v>114</v>
      </c>
      <c r="AL990" s="43" t="b">
        <v>0</v>
      </c>
      <c r="AM990" s="3"/>
      <c r="AN990" s="3"/>
      <c r="AO990" s="43" t="b">
        <v>0</v>
      </c>
      <c r="AP990" s="3" t="b">
        <v>0</v>
      </c>
      <c r="AQ990" s="3">
        <f>VLOOKUP(Table2[[#This Row],[Job-no]],Table3[],26,FALSE)</f>
        <v>441</v>
      </c>
      <c r="AR990" t="str">
        <f t="shared" si="186"/>
        <v>BBPRLED</v>
      </c>
      <c r="AS990" t="str">
        <f>VLOOKUP(AR990,Table1[],4,0)</f>
        <v>recessed</v>
      </c>
      <c r="AT990">
        <f>IF(BD990&gt;0,"Pattern",VLOOKUP(AR990,Table1[],5,0))</f>
        <v>0</v>
      </c>
      <c r="AU990" s="34">
        <f>IF(AT990="Pattern",WORKDAY(Table2[[#This Row],[Scheduled Ship Date]],-10),WORKDAY(Table2[[#This Row],[Scheduled Ship Date]],-4))</f>
        <v>43475</v>
      </c>
      <c r="AV990" s="39">
        <f>IF(Table2[[#This Row],[Extrusion cut double saw]]=TRUE,IF(O990="ToDo",IF(AT990="Pattern",Table2[[#This Row],[Total Sections]]*0.4,Table2[[#This Row],[Total Sections]]*0.12),0),IF(AT990="Pattern",Table2[[#This Row],[Total Sections]]*4,Table2[[#This Row],[Total Sections]]*1.2))</f>
        <v>1.2</v>
      </c>
      <c r="AW990" s="42">
        <f t="shared" ca="1" si="191"/>
        <v>43470</v>
      </c>
      <c r="AX990" s="42">
        <f>IF(AT990="Pattern",Table2[[#This Row],[Scheduled Ship Date]]-2,Table2[[#This Row],[Scheduled Ship Date]]-3)</f>
        <v>43478</v>
      </c>
      <c r="AY990" s="39">
        <f>IF(Table2[[#This Row],[Pattern]]="Pattern",Table2[[#This Row],[Total Sections]]*4.82,Table2[[#This Row],[Total Sections]]*0.5)</f>
        <v>0.5</v>
      </c>
      <c r="AZ990" s="42">
        <f t="shared" ca="1" si="192"/>
        <v>43470</v>
      </c>
      <c r="BA990" s="39">
        <f>((Table2[Total Sections]/Table2[Open Qty])-1)*Table2[Open Qty]*12.96</f>
        <v>0</v>
      </c>
      <c r="BB990" s="39"/>
      <c r="BC990" s="39" t="str">
        <f t="shared" si="187"/>
        <v>BBPRLED-500-90-35-RG3-84 1/2"-W-UNV-DP-1-TG9</v>
      </c>
      <c r="BD990" s="39">
        <f t="shared" si="188"/>
        <v>0</v>
      </c>
      <c r="BE990" s="39" t="b">
        <f>_xlfn.IFNA(VLOOKUP(Table2[[#This Row],[Job-no]],Table4[],9,FALSE),TRUE)</f>
        <v>0</v>
      </c>
      <c r="BF990" s="39"/>
      <c r="BG990" s="39" t="b">
        <f>_xlfn.IFNA(VLOOKUP(Table2[[#This Row],[Job-no]],Table4[],14,FALSE),TRUE)</f>
        <v>0</v>
      </c>
      <c r="BH990" s="39" t="str">
        <f>_xlfn.IFNA(VLOOKUP(Table2[[#This Row],[Job-no]],Table4[],11,FALSE),"Done")</f>
        <v/>
      </c>
      <c r="BI990" s="39">
        <f>IF(Table2[[#This Row],[Pattern]]="Pattern",VLOOKUP(Table2[[#This Row],[Product Code]],'Routing data'!$A$2:$W$470,13,FALSE),VLOOKUP(Table2[[#This Row],[Product Code]],'Routing data'!$A$2:$W$470,3,FALSE))</f>
        <v>0</v>
      </c>
      <c r="BJ990" s="39">
        <f>IF(Table2[[#This Row],[Pattern]]="Pattern",VLOOKUP(Table2[[#This Row],[Product Code]],'Routing data'!$A$2:$W$470,14,FALSE),VLOOKUP(Table2[[#This Row],[Product Code]],'Routing data'!$A$2:$W$470,4,FALSE))</f>
        <v>3</v>
      </c>
      <c r="BK990" s="39">
        <f>VLOOKUP(Table2[[#This Row],[Product Code]],'Routing data'!A$4:W$524,16,FALSE)</f>
        <v>0</v>
      </c>
      <c r="BL990" s="42" t="str">
        <f>IF(Table2[[#This Row],[Milling Required]]=0,"x",IF(AT990="Pattern",B990-10,B990-4))</f>
        <v>x</v>
      </c>
      <c r="BM990" s="39"/>
      <c r="BN990" s="42">
        <f t="shared" si="189"/>
        <v>43478</v>
      </c>
      <c r="BO990" s="39" t="str">
        <f>IF(Table2[[#This Row],[Milling]]="x","x",Table2[[#This Row],[Total Sections]]*2)</f>
        <v>x</v>
      </c>
      <c r="BP990" s="39">
        <f>IF(Table2[[#This Row],[Punching]]="x","x",Table2[Total Sections]*2)</f>
        <v>2</v>
      </c>
      <c r="BQ990" s="39">
        <f>IF(Table2[[#This Row],[Pattern]]="Pattern",Table2[Total Sections]*3,Table2[Total Sections]*1.5)</f>
        <v>1.5</v>
      </c>
      <c r="BR990" s="39"/>
      <c r="BS990" s="39"/>
      <c r="BT990" s="39"/>
      <c r="BU990" s="39"/>
      <c r="BV990" s="39" t="str">
        <f>_xlfn.IFNA(VLOOKUP(Table2[[#This Row],[Job-no]],Table4[],16,FALSE),"Ready")</f>
        <v/>
      </c>
      <c r="BW990" s="39" t="str">
        <f>_xlfn.IFNA(VLOOKUP(Table2[[#This Row],[Job-no]],Table4[],21,FALSE),"Ready")</f>
        <v/>
      </c>
      <c r="BX990" s="39" t="b">
        <f>_xlfn.IFNA(VLOOKUP(Table2[[#This Row],[Job-no]],Table4[],10,FALSE),TRUE)</f>
        <v>0</v>
      </c>
      <c r="BY990" s="39" t="str">
        <f>_xlfn.IFNA(VLOOKUP(Table2[[#This Row],[Job-no]],Table4[],22,FALSE),"Ready")</f>
        <v/>
      </c>
      <c r="BZ990" s="120">
        <f t="shared" si="190"/>
        <v>43481</v>
      </c>
      <c r="CA990" s="120" t="str">
        <f ca="1">IF(OR(Table2[[#This Row],[Saw Date]]=TODAY(),Table2[[#This Row],[Saw Date]]=TODAY()+1), Table2[[#This Row],[Saw Date]],IF(Table2[[#This Row],[Extrusion cut double saw]],"Done",""))</f>
        <v/>
      </c>
      <c r="CB990" s="120" t="str">
        <f ca="1">IF(OR(Table2[[#This Row],[Lens Date]]=TODAY(),Table2[[#This Row],[Lens Date]]=TODAY()+1), Table2[[#This Row],[Lens Date]],IF(Table2[[#This Row],[MSLens]]="Done","Done",""))</f>
        <v/>
      </c>
      <c r="CC990" s="120" t="str">
        <f ca="1">IF(OR(Table2[[#This Row],[Milling Date]]=TODAY(),Table2[[#This Row],[Milling Date]]=TODAY()+1), Table2[[#This Row],[Milling Date]],IF(Table2[[#This Row],[CNC Holes]]="Ready","Done",""))</f>
        <v/>
      </c>
      <c r="CD990" s="120" t="str">
        <f ca="1">IF(OR(Table2[[#This Row],[Welding Date]]=TODAY(),Table2[[#This Row],[Welding Date]]=TODAY()+1), Table2[[#This Row],[Welding Date]],IF(Table2[[#This Row],[Welding Corners]]="Ready","Done",""))</f>
        <v/>
      </c>
      <c r="CE990" s="120" t="str">
        <f ca="1">IF(OR(Table2[[#This Row],[Puching Date]]=TODAY(),Table2[[#This Row],[Puching Date]]=TODAY()+1), Table2[[#This Row],[Puching Date]],IF(Table2[[#This Row],[Punch Holes]]="Ready","Done",""))</f>
        <v/>
      </c>
      <c r="CF990" s="120" t="str">
        <f ca="1">IF(OR(Table2[[#This Row],[Housing Date2]]=TODAY(),Table2[[#This Row],[Housing Date2]]=TODAY()+1),Table2[[#This Row],[Housing Date2]],IF(Table2[[#This Row],[Body Assembly]],"Done",""))</f>
        <v/>
      </c>
      <c r="CG990" s="120" t="str">
        <f>_xlfn.IFNA(VLOOKUP(Table2[[#This Row],[Job-no]],Table4[],7,FALSE),"Done")</f>
        <v>Scheduled/Released</v>
      </c>
    </row>
    <row r="991" spans="1:85" x14ac:dyDescent="0.25">
      <c r="A991" t="str">
        <f>_xlfn.CONCAT(Table2[[#This Row],[Order]],"-",Table2[[#This Row],[Line]])</f>
        <v>77446-1</v>
      </c>
      <c r="B991" s="5">
        <v>43481</v>
      </c>
      <c r="C991" s="8">
        <v>77446</v>
      </c>
      <c r="D991" s="3" t="s">
        <v>2430</v>
      </c>
      <c r="E991" s="8">
        <v>1</v>
      </c>
      <c r="F991" s="8">
        <v>1</v>
      </c>
      <c r="G991" s="3" t="s">
        <v>42</v>
      </c>
      <c r="H991" s="8">
        <v>5</v>
      </c>
      <c r="I991" s="43" t="b">
        <v>0</v>
      </c>
      <c r="J991" s="43" t="b">
        <v>0</v>
      </c>
      <c r="K991" t="s">
        <v>114</v>
      </c>
      <c r="L991" s="43" t="b">
        <v>0</v>
      </c>
      <c r="M991" s="43" t="b">
        <v>0</v>
      </c>
      <c r="N991" s="43" t="b">
        <v>0</v>
      </c>
      <c r="O991" t="s">
        <v>114</v>
      </c>
      <c r="P991" t="s">
        <v>114</v>
      </c>
      <c r="Q991" t="s">
        <v>114</v>
      </c>
      <c r="R991" t="s">
        <v>114</v>
      </c>
      <c r="S991" t="s">
        <v>114</v>
      </c>
      <c r="T991" t="s">
        <v>114</v>
      </c>
      <c r="U991" t="s">
        <v>114</v>
      </c>
      <c r="V991" t="s">
        <v>114</v>
      </c>
      <c r="W991" s="5">
        <v>43476</v>
      </c>
      <c r="X991" s="3" t="s">
        <v>114</v>
      </c>
      <c r="Y991" s="3"/>
      <c r="Z991" s="3" t="s">
        <v>158</v>
      </c>
      <c r="AA991" s="3" t="s">
        <v>114</v>
      </c>
      <c r="AB991" s="3" t="s">
        <v>74</v>
      </c>
      <c r="AC991" s="8">
        <v>12</v>
      </c>
      <c r="AD991" s="3" t="s">
        <v>5967</v>
      </c>
      <c r="AE991" s="4" t="s">
        <v>5968</v>
      </c>
      <c r="AF991" s="3"/>
      <c r="AG991" s="3" t="s">
        <v>114</v>
      </c>
      <c r="AH991" s="8">
        <v>5</v>
      </c>
      <c r="AI991" s="3" t="s">
        <v>74</v>
      </c>
      <c r="AJ991" t="s">
        <v>114</v>
      </c>
      <c r="AK991" t="s">
        <v>114</v>
      </c>
      <c r="AL991" s="43" t="b">
        <v>0</v>
      </c>
      <c r="AM991" s="3"/>
      <c r="AN991" s="3"/>
      <c r="AO991" s="43" t="b">
        <v>0</v>
      </c>
      <c r="AP991" s="3" t="b">
        <v>0</v>
      </c>
      <c r="AQ991" s="3">
        <f>VLOOKUP(Table2[[#This Row],[Job-no]],Table3[],26,FALSE)</f>
        <v>1500</v>
      </c>
      <c r="AR991" t="str">
        <f t="shared" si="186"/>
        <v>BBRLED</v>
      </c>
      <c r="AS991" t="str">
        <f>VLOOKUP(AR991,Table1[],4,0)</f>
        <v>recessed</v>
      </c>
      <c r="AT991">
        <f>IF(BD991&gt;0,"Pattern",VLOOKUP(AR991,Table1[],5,0))</f>
        <v>0</v>
      </c>
      <c r="AU991" s="34">
        <f>IF(AT991="Pattern",WORKDAY(Table2[[#This Row],[Scheduled Ship Date]],-10),WORKDAY(Table2[[#This Row],[Scheduled Ship Date]],-4))</f>
        <v>43475</v>
      </c>
      <c r="AV991">
        <f>IF(Table2[[#This Row],[Extrusion cut double saw]]=TRUE,IF(O991="ToDo",IF(AT991="Pattern",Table2[[#This Row],[Total Sections]]*0.4,Table2[[#This Row],[Total Sections]]*0.12),0),IF(AT991="Pattern",Table2[[#This Row],[Total Sections]]*4,Table2[[#This Row],[Total Sections]]*1.2))</f>
        <v>6</v>
      </c>
      <c r="AW991" s="42">
        <f t="shared" ca="1" si="191"/>
        <v>43470</v>
      </c>
      <c r="AX991" s="42">
        <f>IF(AT991="Pattern",Table2[[#This Row],[Scheduled Ship Date]]-2,Table2[[#This Row],[Scheduled Ship Date]]-3)</f>
        <v>43478</v>
      </c>
      <c r="AY991">
        <f>IF(Table2[[#This Row],[Pattern]]="Pattern",Table2[[#This Row],[Total Sections]]*4.82,Table2[[#This Row],[Total Sections]]*0.5)</f>
        <v>2.5</v>
      </c>
      <c r="AZ991" s="42">
        <f t="shared" ca="1" si="192"/>
        <v>43470</v>
      </c>
      <c r="BA991" s="39">
        <f>((Table2[Total Sections]/Table2[Open Qty])-1)*Table2[Open Qty]*12.96</f>
        <v>0</v>
      </c>
      <c r="BB991" s="39"/>
      <c r="BC991" s="39" t="str">
        <f t="shared" si="187"/>
        <v>BBRLED-500-80-35-FL-4-W-UNV-DP-1-D</v>
      </c>
      <c r="BD991" s="39">
        <f t="shared" si="188"/>
        <v>0</v>
      </c>
      <c r="BE991" s="39" t="b">
        <f>_xlfn.IFNA(VLOOKUP(Table2[[#This Row],[Job-no]],Table4[],9,FALSE),TRUE)</f>
        <v>0</v>
      </c>
      <c r="BF991" t="str">
        <f>VLOOKUP(AR991,Table1[],3,0)</f>
        <v>B4LED</v>
      </c>
      <c r="BG991" s="39" t="b">
        <f>_xlfn.IFNA(VLOOKUP(Table2[[#This Row],[Job-no]],Table4[],14,FALSE),TRUE)</f>
        <v>0</v>
      </c>
      <c r="BH991" s="39" t="str">
        <f>_xlfn.IFNA(VLOOKUP(Table2[[#This Row],[Job-no]],Table4[],11,FALSE),"Done")</f>
        <v/>
      </c>
      <c r="BI991" s="39">
        <f>IF(Table2[[#This Row],[Pattern]]="Pattern",VLOOKUP(Table2[[#This Row],[Product Code]],'Routing data'!$A$2:$W$470,13,FALSE),VLOOKUP(Table2[[#This Row],[Product Code]],'Routing data'!$A$2:$W$470,3,FALSE))</f>
        <v>0</v>
      </c>
      <c r="BJ991" s="39">
        <f>IF(Table2[[#This Row],[Pattern]]="Pattern",VLOOKUP(Table2[[#This Row],[Product Code]],'Routing data'!$A$2:$W$470,14,FALSE),VLOOKUP(Table2[[#This Row],[Product Code]],'Routing data'!$A$2:$W$470,4,FALSE))</f>
        <v>3</v>
      </c>
      <c r="BK991" s="39">
        <f>VLOOKUP(Table2[[#This Row],[Product Code]],'Routing data'!A$4:W$524,16,FALSE)</f>
        <v>0</v>
      </c>
      <c r="BL991" s="42" t="str">
        <f>IF(Table2[[#This Row],[Milling Required]]=0,"x",IF(AT991="Pattern",B991-10,B991-4))</f>
        <v>x</v>
      </c>
      <c r="BM991" s="42">
        <f>IF(Table2[[#This Row],[Punching Required]]=0,"x",IF(AT991="Pattern",B991-8,B991-2))</f>
        <v>43479</v>
      </c>
      <c r="BN991" s="42">
        <f t="shared" si="189"/>
        <v>43478</v>
      </c>
      <c r="BO991" s="39" t="str">
        <f>IF(Table2[[#This Row],[Milling]]="x","x",Table2[[#This Row],[Total Sections]]*2)</f>
        <v>x</v>
      </c>
      <c r="BP991" s="39">
        <f>IF(Table2[[#This Row],[Punching]]="x","x",Table2[Total Sections]*2)</f>
        <v>10</v>
      </c>
      <c r="BQ991" s="39">
        <f>IF(Table2[[#This Row],[Pattern]]="Pattern",Table2[Total Sections]*3,Table2[Total Sections]*1.5)</f>
        <v>7.5</v>
      </c>
      <c r="BR991" s="42"/>
      <c r="BS991" s="42"/>
      <c r="BT991" s="42"/>
      <c r="BU991" s="39"/>
      <c r="BV991" s="39" t="str">
        <f>_xlfn.IFNA(VLOOKUP(Table2[[#This Row],[Job-no]],Table4[],16,FALSE),"Ready")</f>
        <v/>
      </c>
      <c r="BW991" s="39" t="str">
        <f>_xlfn.IFNA(VLOOKUP(Table2[[#This Row],[Job-no]],Table4[],21,FALSE),"Ready")</f>
        <v/>
      </c>
      <c r="BX991" s="39" t="b">
        <f>_xlfn.IFNA(VLOOKUP(Table2[[#This Row],[Job-no]],Table4[],10,FALSE),TRUE)</f>
        <v>0</v>
      </c>
      <c r="BY991" s="39" t="str">
        <f>_xlfn.IFNA(VLOOKUP(Table2[[#This Row],[Job-no]],Table4[],22,FALSE),"Ready")</f>
        <v/>
      </c>
      <c r="BZ991" s="120">
        <f t="shared" si="190"/>
        <v>43481</v>
      </c>
      <c r="CA991" s="120" t="str">
        <f ca="1">IF(OR(Table2[[#This Row],[Saw Date]]=TODAY(),Table2[[#This Row],[Saw Date]]=TODAY()+1), Table2[[#This Row],[Saw Date]],IF(Table2[[#This Row],[Extrusion cut double saw]],"Done",""))</f>
        <v/>
      </c>
      <c r="CB991" s="120" t="str">
        <f ca="1">IF(OR(Table2[[#This Row],[Lens Date]]=TODAY(),Table2[[#This Row],[Lens Date]]=TODAY()+1), Table2[[#This Row],[Lens Date]],IF(Table2[[#This Row],[MSLens]]="Done","Done",""))</f>
        <v/>
      </c>
      <c r="CC991" s="120" t="str">
        <f ca="1">IF(OR(Table2[[#This Row],[Milling Date]]=TODAY(),Table2[[#This Row],[Milling Date]]=TODAY()+1), Table2[[#This Row],[Milling Date]],IF(Table2[[#This Row],[CNC Holes]]="Ready","Done",""))</f>
        <v/>
      </c>
      <c r="CD991" s="120" t="str">
        <f ca="1">IF(OR(Table2[[#This Row],[Welding Date]]=TODAY(),Table2[[#This Row],[Welding Date]]=TODAY()+1), Table2[[#This Row],[Welding Date]],IF(Table2[[#This Row],[Welding Corners]]="Ready","Done",""))</f>
        <v/>
      </c>
      <c r="CE991" s="120" t="str">
        <f ca="1">IF(OR(Table2[[#This Row],[Puching Date]]=TODAY(),Table2[[#This Row],[Puching Date]]=TODAY()+1), Table2[[#This Row],[Puching Date]],IF(Table2[[#This Row],[Punch Holes]]="Ready","Done",""))</f>
        <v/>
      </c>
      <c r="CF991" s="120" t="str">
        <f ca="1">IF(OR(Table2[[#This Row],[Housing Date2]]=TODAY(),Table2[[#This Row],[Housing Date2]]=TODAY()+1),Table2[[#This Row],[Housing Date2]],IF(Table2[[#This Row],[Body Assembly]],"Done",""))</f>
        <v/>
      </c>
      <c r="CG991" s="120" t="str">
        <f>_xlfn.IFNA(VLOOKUP(Table2[[#This Row],[Job-no]],Table4[],7,FALSE),"Done")</f>
        <v>Scheduled/Released</v>
      </c>
    </row>
    <row r="992" spans="1:85" x14ac:dyDescent="0.25">
      <c r="A992" t="str">
        <f>_xlfn.CONCAT(Table2[[#This Row],[Order]],"-",Table2[[#This Row],[Line]])</f>
        <v>77446-2</v>
      </c>
      <c r="B992" s="5">
        <v>43481</v>
      </c>
      <c r="C992" s="8">
        <v>77446</v>
      </c>
      <c r="D992" s="3" t="s">
        <v>2432</v>
      </c>
      <c r="E992" s="8">
        <v>2</v>
      </c>
      <c r="F992" s="8">
        <v>1</v>
      </c>
      <c r="G992" s="3" t="s">
        <v>42</v>
      </c>
      <c r="H992" s="8">
        <v>3</v>
      </c>
      <c r="I992" s="43" t="b">
        <v>0</v>
      </c>
      <c r="J992" s="43" t="b">
        <v>0</v>
      </c>
      <c r="K992" t="s">
        <v>114</v>
      </c>
      <c r="L992" s="43" t="b">
        <v>0</v>
      </c>
      <c r="M992" s="43" t="b">
        <v>0</v>
      </c>
      <c r="N992" s="43" t="b">
        <v>0</v>
      </c>
      <c r="O992" t="s">
        <v>114</v>
      </c>
      <c r="P992" t="s">
        <v>114</v>
      </c>
      <c r="Q992" t="s">
        <v>114</v>
      </c>
      <c r="R992" t="s">
        <v>114</v>
      </c>
      <c r="S992" t="s">
        <v>114</v>
      </c>
      <c r="T992" t="s">
        <v>114</v>
      </c>
      <c r="U992" t="s">
        <v>114</v>
      </c>
      <c r="V992" t="s">
        <v>114</v>
      </c>
      <c r="W992" s="5">
        <v>43476</v>
      </c>
      <c r="X992" s="3" t="s">
        <v>114</v>
      </c>
      <c r="Y992" s="3"/>
      <c r="Z992" s="3" t="s">
        <v>158</v>
      </c>
      <c r="AA992" s="3" t="s">
        <v>114</v>
      </c>
      <c r="AB992" s="3" t="s">
        <v>74</v>
      </c>
      <c r="AC992" s="8">
        <v>12</v>
      </c>
      <c r="AD992" s="3" t="s">
        <v>5967</v>
      </c>
      <c r="AE992" s="4" t="s">
        <v>5968</v>
      </c>
      <c r="AF992" s="3"/>
      <c r="AG992" s="3" t="s">
        <v>114</v>
      </c>
      <c r="AH992" s="8">
        <v>3</v>
      </c>
      <c r="AI992" s="3" t="s">
        <v>74</v>
      </c>
      <c r="AJ992" t="s">
        <v>114</v>
      </c>
      <c r="AK992" t="s">
        <v>114</v>
      </c>
      <c r="AL992" s="43" t="b">
        <v>0</v>
      </c>
      <c r="AM992" s="3"/>
      <c r="AN992" s="3"/>
      <c r="AO992" s="43" t="b">
        <v>0</v>
      </c>
      <c r="AP992" s="3" t="b">
        <v>0</v>
      </c>
      <c r="AQ992" s="3">
        <f>VLOOKUP(Table2[[#This Row],[Job-no]],Table3[],26,FALSE)</f>
        <v>1440</v>
      </c>
      <c r="AR992" t="str">
        <f t="shared" si="186"/>
        <v>BBRLED</v>
      </c>
      <c r="AS992" t="str">
        <f>VLOOKUP(AR992,Table1[],4,0)</f>
        <v>recessed</v>
      </c>
      <c r="AT992">
        <f>IF(BD992&gt;0,"Pattern",VLOOKUP(AR992,Table1[],5,0))</f>
        <v>0</v>
      </c>
      <c r="AU992" s="34">
        <f>IF(AT992="Pattern",WORKDAY(Table2[[#This Row],[Scheduled Ship Date]],-10),WORKDAY(Table2[[#This Row],[Scheduled Ship Date]],-4))</f>
        <v>43475</v>
      </c>
      <c r="AV992">
        <f>IF(Table2[[#This Row],[Extrusion cut double saw]]=TRUE,IF(O992="ToDo",IF(AT992="Pattern",Table2[[#This Row],[Total Sections]]*0.4,Table2[[#This Row],[Total Sections]]*0.12),0),IF(AT992="Pattern",Table2[[#This Row],[Total Sections]]*4,Table2[[#This Row],[Total Sections]]*1.2))</f>
        <v>3.5999999999999996</v>
      </c>
      <c r="AW992" s="42">
        <f t="shared" ca="1" si="191"/>
        <v>43470</v>
      </c>
      <c r="AX992" s="42">
        <f>IF(AT992="Pattern",Table2[[#This Row],[Scheduled Ship Date]]-2,Table2[[#This Row],[Scheduled Ship Date]]-3)</f>
        <v>43478</v>
      </c>
      <c r="AY992">
        <f>IF(Table2[[#This Row],[Pattern]]="Pattern",Table2[[#This Row],[Total Sections]]*4.82,Table2[[#This Row],[Total Sections]]*0.5)</f>
        <v>1.5</v>
      </c>
      <c r="AZ992" s="42">
        <f t="shared" ca="1" si="192"/>
        <v>43470</v>
      </c>
      <c r="BA992" s="39">
        <f>((Table2[Total Sections]/Table2[Open Qty])-1)*Table2[Open Qty]*12.96</f>
        <v>0</v>
      </c>
      <c r="BB992" s="39"/>
      <c r="BC992" s="39" t="str">
        <f t="shared" si="187"/>
        <v>BBRLED-500-80-35-FL-4-W-UNV-DP-1-D-B1(BSL10LST)</v>
      </c>
      <c r="BD992" s="39">
        <f t="shared" si="188"/>
        <v>0</v>
      </c>
      <c r="BE992" s="39" t="b">
        <f>_xlfn.IFNA(VLOOKUP(Table2[[#This Row],[Job-no]],Table4[],9,FALSE),TRUE)</f>
        <v>0</v>
      </c>
      <c r="BF992" t="str">
        <f>VLOOKUP(AR992,Table1[],3,0)</f>
        <v>B4LED</v>
      </c>
      <c r="BG992" s="39" t="b">
        <f>_xlfn.IFNA(VLOOKUP(Table2[[#This Row],[Job-no]],Table4[],14,FALSE),TRUE)</f>
        <v>0</v>
      </c>
      <c r="BH992" s="39" t="str">
        <f>_xlfn.IFNA(VLOOKUP(Table2[[#This Row],[Job-no]],Table4[],11,FALSE),"Done")</f>
        <v/>
      </c>
      <c r="BI992" s="39">
        <f>IF(Table2[[#This Row],[Pattern]]="Pattern",VLOOKUP(Table2[[#This Row],[Product Code]],'Routing data'!$A$2:$W$470,13,FALSE),VLOOKUP(Table2[[#This Row],[Product Code]],'Routing data'!$A$2:$W$470,3,FALSE))</f>
        <v>0</v>
      </c>
      <c r="BJ992" s="39">
        <f>IF(Table2[[#This Row],[Pattern]]="Pattern",VLOOKUP(Table2[[#This Row],[Product Code]],'Routing data'!$A$2:$W$470,14,FALSE),VLOOKUP(Table2[[#This Row],[Product Code]],'Routing data'!$A$2:$W$470,4,FALSE))</f>
        <v>3</v>
      </c>
      <c r="BK992" s="39">
        <f>VLOOKUP(Table2[[#This Row],[Product Code]],'Routing data'!A$4:W$524,16,FALSE)</f>
        <v>0</v>
      </c>
      <c r="BL992" s="42" t="str">
        <f>IF(Table2[[#This Row],[Milling Required]]=0,"x",IF(AT992="Pattern",B992-10,B992-4))</f>
        <v>x</v>
      </c>
      <c r="BM992" s="42">
        <f>IF(Table2[[#This Row],[Punching Required]]=0,"x",IF(AT992="Pattern",B992-8,B992-2))</f>
        <v>43479</v>
      </c>
      <c r="BN992" s="42">
        <f t="shared" si="189"/>
        <v>43478</v>
      </c>
      <c r="BO992" s="39" t="str">
        <f>IF(Table2[[#This Row],[Milling]]="x","x",Table2[[#This Row],[Total Sections]]*2)</f>
        <v>x</v>
      </c>
      <c r="BP992" s="39">
        <f>IF(Table2[[#This Row],[Punching]]="x","x",Table2[Total Sections]*2)</f>
        <v>6</v>
      </c>
      <c r="BQ992" s="39">
        <f>IF(Table2[[#This Row],[Pattern]]="Pattern",Table2[Total Sections]*3,Table2[Total Sections]*1.5)</f>
        <v>4.5</v>
      </c>
      <c r="BR992" s="42"/>
      <c r="BS992" s="42"/>
      <c r="BT992" s="42"/>
      <c r="BU992" s="39"/>
      <c r="BV992" s="39" t="str">
        <f>_xlfn.IFNA(VLOOKUP(Table2[[#This Row],[Job-no]],Table4[],16,FALSE),"Ready")</f>
        <v/>
      </c>
      <c r="BW992" s="39" t="str">
        <f>_xlfn.IFNA(VLOOKUP(Table2[[#This Row],[Job-no]],Table4[],21,FALSE),"Ready")</f>
        <v/>
      </c>
      <c r="BX992" s="39" t="b">
        <f>_xlfn.IFNA(VLOOKUP(Table2[[#This Row],[Job-no]],Table4[],10,FALSE),TRUE)</f>
        <v>0</v>
      </c>
      <c r="BY992" s="39" t="str">
        <f>_xlfn.IFNA(VLOOKUP(Table2[[#This Row],[Job-no]],Table4[],22,FALSE),"Ready")</f>
        <v/>
      </c>
      <c r="BZ992" s="120">
        <f t="shared" si="190"/>
        <v>43481</v>
      </c>
      <c r="CA992" s="120" t="str">
        <f ca="1">IF(OR(Table2[[#This Row],[Saw Date]]=TODAY(),Table2[[#This Row],[Saw Date]]=TODAY()+1), Table2[[#This Row],[Saw Date]],IF(Table2[[#This Row],[Extrusion cut double saw]],"Done",""))</f>
        <v/>
      </c>
      <c r="CB992" s="120" t="str">
        <f ca="1">IF(OR(Table2[[#This Row],[Lens Date]]=TODAY(),Table2[[#This Row],[Lens Date]]=TODAY()+1), Table2[[#This Row],[Lens Date]],IF(Table2[[#This Row],[MSLens]]="Done","Done",""))</f>
        <v/>
      </c>
      <c r="CC992" s="120" t="str">
        <f ca="1">IF(OR(Table2[[#This Row],[Milling Date]]=TODAY(),Table2[[#This Row],[Milling Date]]=TODAY()+1), Table2[[#This Row],[Milling Date]],IF(Table2[[#This Row],[CNC Holes]]="Ready","Done",""))</f>
        <v/>
      </c>
      <c r="CD992" s="120" t="str">
        <f ca="1">IF(OR(Table2[[#This Row],[Welding Date]]=TODAY(),Table2[[#This Row],[Welding Date]]=TODAY()+1), Table2[[#This Row],[Welding Date]],IF(Table2[[#This Row],[Welding Corners]]="Ready","Done",""))</f>
        <v/>
      </c>
      <c r="CE992" s="120" t="str">
        <f ca="1">IF(OR(Table2[[#This Row],[Puching Date]]=TODAY(),Table2[[#This Row],[Puching Date]]=TODAY()+1), Table2[[#This Row],[Puching Date]],IF(Table2[[#This Row],[Punch Holes]]="Ready","Done",""))</f>
        <v/>
      </c>
      <c r="CF992" s="120" t="str">
        <f ca="1">IF(OR(Table2[[#This Row],[Housing Date2]]=TODAY(),Table2[[#This Row],[Housing Date2]]=TODAY()+1),Table2[[#This Row],[Housing Date2]],IF(Table2[[#This Row],[Body Assembly]],"Done",""))</f>
        <v/>
      </c>
      <c r="CG992" s="120" t="str">
        <f>_xlfn.IFNA(VLOOKUP(Table2[[#This Row],[Job-no]],Table4[],7,FALSE),"Done")</f>
        <v>Scheduled/Released</v>
      </c>
    </row>
    <row r="993" spans="1:85" x14ac:dyDescent="0.25">
      <c r="A993" t="str">
        <f>_xlfn.CONCAT(Table2[[#This Row],[Order]],"-",Table2[[#This Row],[Line]])</f>
        <v>77446-3</v>
      </c>
      <c r="B993" s="5">
        <v>43481</v>
      </c>
      <c r="C993" s="8">
        <v>77446</v>
      </c>
      <c r="D993" s="3" t="s">
        <v>2433</v>
      </c>
      <c r="E993" s="8">
        <v>3</v>
      </c>
      <c r="F993" s="8">
        <v>1</v>
      </c>
      <c r="G993" s="3" t="s">
        <v>42</v>
      </c>
      <c r="H993" s="8">
        <v>27</v>
      </c>
      <c r="I993" s="43" t="b">
        <v>0</v>
      </c>
      <c r="J993" s="43" t="b">
        <v>0</v>
      </c>
      <c r="K993" t="s">
        <v>114</v>
      </c>
      <c r="L993" s="43" t="b">
        <v>0</v>
      </c>
      <c r="M993" s="43" t="b">
        <v>0</v>
      </c>
      <c r="N993" s="43" t="b">
        <v>0</v>
      </c>
      <c r="O993" t="s">
        <v>114</v>
      </c>
      <c r="P993" t="s">
        <v>114</v>
      </c>
      <c r="Q993" t="s">
        <v>114</v>
      </c>
      <c r="R993" t="s">
        <v>114</v>
      </c>
      <c r="S993" t="s">
        <v>114</v>
      </c>
      <c r="T993" t="s">
        <v>114</v>
      </c>
      <c r="U993" t="s">
        <v>114</v>
      </c>
      <c r="V993" t="s">
        <v>114</v>
      </c>
      <c r="W993" s="5">
        <v>43476</v>
      </c>
      <c r="X993" s="3" t="s">
        <v>114</v>
      </c>
      <c r="Y993" s="3"/>
      <c r="Z993" s="3" t="s">
        <v>158</v>
      </c>
      <c r="AA993" s="3" t="s">
        <v>114</v>
      </c>
      <c r="AB993" s="3" t="s">
        <v>74</v>
      </c>
      <c r="AC993" s="8">
        <v>12</v>
      </c>
      <c r="AD993" s="3" t="s">
        <v>5967</v>
      </c>
      <c r="AE993" s="4" t="s">
        <v>5968</v>
      </c>
      <c r="AF993" s="3"/>
      <c r="AG993" s="3" t="s">
        <v>114</v>
      </c>
      <c r="AH993" s="8">
        <v>27</v>
      </c>
      <c r="AI993" s="3" t="s">
        <v>74</v>
      </c>
      <c r="AJ993" t="s">
        <v>114</v>
      </c>
      <c r="AK993" t="s">
        <v>114</v>
      </c>
      <c r="AL993" s="43" t="b">
        <v>0</v>
      </c>
      <c r="AM993" s="3"/>
      <c r="AN993" s="3"/>
      <c r="AO993" s="43" t="b">
        <v>0</v>
      </c>
      <c r="AP993" s="3" t="b">
        <v>0</v>
      </c>
      <c r="AQ993" s="3">
        <f>VLOOKUP(Table2[[#This Row],[Job-no]],Table3[],26,FALSE)</f>
        <v>8100</v>
      </c>
      <c r="AR993" t="str">
        <f t="shared" si="186"/>
        <v>BBDLED</v>
      </c>
      <c r="AS993" t="str">
        <f>VLOOKUP(AR993,Table1[],4,0)</f>
        <v>pendant</v>
      </c>
      <c r="AT993">
        <f>IF(BD993&gt;0,"Pattern",VLOOKUP(AR993,Table1[],5,0))</f>
        <v>0</v>
      </c>
      <c r="AU993" s="34">
        <f>IF(AT993="Pattern",WORKDAY(Table2[[#This Row],[Scheduled Ship Date]],-10),WORKDAY(Table2[[#This Row],[Scheduled Ship Date]],-4))</f>
        <v>43475</v>
      </c>
      <c r="AV993">
        <f>IF(Table2[[#This Row],[Extrusion cut double saw]]=TRUE,IF(O993="ToDo",IF(AT993="Pattern",Table2[[#This Row],[Total Sections]]*0.4,Table2[[#This Row],[Total Sections]]*0.12),0),IF(AT993="Pattern",Table2[[#This Row],[Total Sections]]*4,Table2[[#This Row],[Total Sections]]*1.2))</f>
        <v>32.4</v>
      </c>
      <c r="AW993" s="42">
        <f t="shared" ca="1" si="191"/>
        <v>43470</v>
      </c>
      <c r="AX993" s="42">
        <f>IF(AT993="Pattern",Table2[[#This Row],[Scheduled Ship Date]]-2,Table2[[#This Row],[Scheduled Ship Date]]-3)</f>
        <v>43478</v>
      </c>
      <c r="AY993">
        <f>IF(Table2[[#This Row],[Pattern]]="Pattern",Table2[[#This Row],[Total Sections]]*4.82,Table2[[#This Row],[Total Sections]]*0.5)</f>
        <v>13.5</v>
      </c>
      <c r="AZ993" s="42">
        <f t="shared" ca="1" si="192"/>
        <v>43470</v>
      </c>
      <c r="BA993" s="39">
        <f>((Table2[Total Sections]/Table2[Open Qty])-1)*Table2[Open Qty]*12.96</f>
        <v>0</v>
      </c>
      <c r="BB993" s="42"/>
      <c r="BC993" s="39" t="str">
        <f t="shared" si="187"/>
        <v>BBDLED-1000-80-35-SO-4-W-UNV-DP-1-CA(36)</v>
      </c>
      <c r="BD993" s="39">
        <f t="shared" si="188"/>
        <v>0</v>
      </c>
      <c r="BE993" s="39" t="b">
        <f>_xlfn.IFNA(VLOOKUP(Table2[[#This Row],[Job-no]],Table4[],9,FALSE),TRUE)</f>
        <v>0</v>
      </c>
      <c r="BF993" t="str">
        <f>VLOOKUP(AR993,Table1[],3,0)</f>
        <v>B4LED</v>
      </c>
      <c r="BG993" s="39" t="b">
        <f>_xlfn.IFNA(VLOOKUP(Table2[[#This Row],[Job-no]],Table4[],14,FALSE),TRUE)</f>
        <v>0</v>
      </c>
      <c r="BH993" s="39" t="str">
        <f>_xlfn.IFNA(VLOOKUP(Table2[[#This Row],[Job-no]],Table4[],11,FALSE),"Done")</f>
        <v/>
      </c>
      <c r="BI993" s="39">
        <f>IF(Table2[[#This Row],[Pattern]]="Pattern",VLOOKUP(Table2[[#This Row],[Product Code]],'Routing data'!$A$2:$W$470,13,FALSE),VLOOKUP(Table2[[#This Row],[Product Code]],'Routing data'!$A$2:$W$470,3,FALSE))</f>
        <v>0</v>
      </c>
      <c r="BJ993" s="39">
        <f>IF(Table2[[#This Row],[Pattern]]="Pattern",VLOOKUP(Table2[[#This Row],[Product Code]],'Routing data'!$A$2:$W$470,14,FALSE),VLOOKUP(Table2[[#This Row],[Product Code]],'Routing data'!$A$2:$W$470,4,FALSE))</f>
        <v>0</v>
      </c>
      <c r="BK993" s="39">
        <f>VLOOKUP(Table2[[#This Row],[Product Code]],'Routing data'!A$4:W$524,16,FALSE)</f>
        <v>0</v>
      </c>
      <c r="BL993" s="42" t="str">
        <f>IF(Table2[[#This Row],[Milling Required]]=0,"x",IF(AT993="Pattern",B993-10,B993-4))</f>
        <v>x</v>
      </c>
      <c r="BM993" s="42" t="str">
        <f>IF(Table2[[#This Row],[Punching Required]]=0,"x",IF(AT993="Pattern",B993-8,B993-2))</f>
        <v>x</v>
      </c>
      <c r="BN993" s="42">
        <f t="shared" si="189"/>
        <v>43478</v>
      </c>
      <c r="BO993" s="39" t="str">
        <f>IF(Table2[[#This Row],[Milling]]="x","x",Table2[[#This Row],[Total Sections]]*2)</f>
        <v>x</v>
      </c>
      <c r="BP993" s="39" t="str">
        <f>IF(Table2[[#This Row],[Punching]]="x","x",Table2[Total Sections]*2)</f>
        <v>x</v>
      </c>
      <c r="BQ993" s="39">
        <f>IF(Table2[[#This Row],[Pattern]]="Pattern",Table2[Total Sections]*3,Table2[Total Sections]*1.5)</f>
        <v>40.5</v>
      </c>
      <c r="BR993" s="42"/>
      <c r="BS993" s="42"/>
      <c r="BT993" s="42"/>
      <c r="BU993" s="39"/>
      <c r="BV993" s="122" t="str">
        <f>_xlfn.IFNA(VLOOKUP(Table2[[#This Row],[Job-no]],Table4[],16,FALSE),"Ready")</f>
        <v/>
      </c>
      <c r="BW993" s="122" t="str">
        <f>_xlfn.IFNA(VLOOKUP(Table2[[#This Row],[Job-no]],Table4[],21,FALSE),"Ready")</f>
        <v/>
      </c>
      <c r="BX993" s="39" t="b">
        <f>_xlfn.IFNA(VLOOKUP(Table2[[#This Row],[Job-no]],Table4[],10,FALSE),TRUE)</f>
        <v>0</v>
      </c>
      <c r="BY993" s="39" t="str">
        <f>_xlfn.IFNA(VLOOKUP(Table2[[#This Row],[Job-no]],Table4[],22,FALSE),"Ready")</f>
        <v/>
      </c>
      <c r="BZ993" s="120">
        <f t="shared" si="190"/>
        <v>43481</v>
      </c>
      <c r="CA993" s="120" t="str">
        <f ca="1">IF(OR(Table2[[#This Row],[Saw Date]]=TODAY(),Table2[[#This Row],[Saw Date]]=TODAY()+1), Table2[[#This Row],[Saw Date]],IF(Table2[[#This Row],[Extrusion cut double saw]],"Done",""))</f>
        <v/>
      </c>
      <c r="CB993" s="120" t="str">
        <f ca="1">IF(OR(Table2[[#This Row],[Lens Date]]=TODAY(),Table2[[#This Row],[Lens Date]]=TODAY()+1), Table2[[#This Row],[Lens Date]],IF(Table2[[#This Row],[MSLens]]="Done","Done",""))</f>
        <v/>
      </c>
      <c r="CC993" s="120" t="str">
        <f ca="1">IF(OR(Table2[[#This Row],[Milling Date]]=TODAY(),Table2[[#This Row],[Milling Date]]=TODAY()+1), Table2[[#This Row],[Milling Date]],IF(Table2[[#This Row],[CNC Holes]]="Ready","Done",""))</f>
        <v/>
      </c>
      <c r="CD993" s="120" t="str">
        <f ca="1">IF(OR(Table2[[#This Row],[Welding Date]]=TODAY(),Table2[[#This Row],[Welding Date]]=TODAY()+1), Table2[[#This Row],[Welding Date]],IF(Table2[[#This Row],[Welding Corners]]="Ready","Done",""))</f>
        <v/>
      </c>
      <c r="CE993" s="120" t="str">
        <f ca="1">IF(OR(Table2[[#This Row],[Puching Date]]=TODAY(),Table2[[#This Row],[Puching Date]]=TODAY()+1), Table2[[#This Row],[Puching Date]],IF(Table2[[#This Row],[Punch Holes]]="Ready","Done",""))</f>
        <v/>
      </c>
      <c r="CF993" s="120" t="str">
        <f ca="1">IF(OR(Table2[[#This Row],[Housing Date2]]=TODAY(),Table2[[#This Row],[Housing Date2]]=TODAY()+1),Table2[[#This Row],[Housing Date2]],IF(Table2[[#This Row],[Body Assembly]],"Done",""))</f>
        <v/>
      </c>
      <c r="CG993" s="120" t="str">
        <f>_xlfn.IFNA(VLOOKUP(Table2[[#This Row],[Job-no]],Table4[],7,FALSE),"Done")</f>
        <v>Scheduled/Released</v>
      </c>
    </row>
    <row r="994" spans="1:85" x14ac:dyDescent="0.25">
      <c r="A994" t="str">
        <f>_xlfn.CONCAT(Table2[[#This Row],[Order]],"-",Table2[[#This Row],[Line]])</f>
        <v>77446-4</v>
      </c>
      <c r="B994" s="5">
        <v>43481</v>
      </c>
      <c r="C994" s="8">
        <v>77446</v>
      </c>
      <c r="D994" s="3" t="s">
        <v>2435</v>
      </c>
      <c r="E994" s="8">
        <v>4</v>
      </c>
      <c r="F994" s="8">
        <v>1</v>
      </c>
      <c r="G994" s="3" t="s">
        <v>42</v>
      </c>
      <c r="H994" s="8">
        <v>9</v>
      </c>
      <c r="I994" s="43" t="b">
        <v>0</v>
      </c>
      <c r="J994" s="43" t="b">
        <v>0</v>
      </c>
      <c r="K994" t="s">
        <v>114</v>
      </c>
      <c r="L994" s="43" t="b">
        <v>0</v>
      </c>
      <c r="M994" s="43" t="b">
        <v>0</v>
      </c>
      <c r="N994" s="43" t="b">
        <v>0</v>
      </c>
      <c r="O994" t="s">
        <v>114</v>
      </c>
      <c r="P994" t="s">
        <v>114</v>
      </c>
      <c r="Q994" t="s">
        <v>114</v>
      </c>
      <c r="R994" t="s">
        <v>114</v>
      </c>
      <c r="S994" t="s">
        <v>114</v>
      </c>
      <c r="T994" t="s">
        <v>114</v>
      </c>
      <c r="U994" t="s">
        <v>114</v>
      </c>
      <c r="V994" t="s">
        <v>114</v>
      </c>
      <c r="W994" s="5">
        <v>43476</v>
      </c>
      <c r="X994" s="3" t="s">
        <v>114</v>
      </c>
      <c r="Y994" s="3"/>
      <c r="Z994" s="3" t="s">
        <v>175</v>
      </c>
      <c r="AA994" s="3" t="s">
        <v>114</v>
      </c>
      <c r="AB994" s="3" t="s">
        <v>74</v>
      </c>
      <c r="AC994" s="8">
        <v>12</v>
      </c>
      <c r="AD994" s="3" t="s">
        <v>5967</v>
      </c>
      <c r="AE994" s="4" t="s">
        <v>5968</v>
      </c>
      <c r="AF994" s="3"/>
      <c r="AG994" s="3" t="s">
        <v>114</v>
      </c>
      <c r="AH994" s="8">
        <v>9</v>
      </c>
      <c r="AI994" s="3" t="s">
        <v>74</v>
      </c>
      <c r="AJ994" t="s">
        <v>114</v>
      </c>
      <c r="AK994" t="s">
        <v>114</v>
      </c>
      <c r="AL994" s="43" t="b">
        <v>0</v>
      </c>
      <c r="AM994" s="3"/>
      <c r="AN994" s="3"/>
      <c r="AO994" s="43" t="b">
        <v>0</v>
      </c>
      <c r="AP994" s="3" t="b">
        <v>0</v>
      </c>
      <c r="AQ994" s="3">
        <f>VLOOKUP(Table2[[#This Row],[Job-no]],Table3[],26,FALSE)</f>
        <v>2700</v>
      </c>
      <c r="AR994" t="str">
        <f t="shared" si="186"/>
        <v>BBDLED</v>
      </c>
      <c r="AS994" t="str">
        <f>VLOOKUP(AR994,Table1[],4,0)</f>
        <v>pendant</v>
      </c>
      <c r="AT994">
        <f>IF(BD994&gt;0,"Pattern",VLOOKUP(AR994,Table1[],5,0))</f>
        <v>0</v>
      </c>
      <c r="AU994" s="34">
        <f>IF(AT994="Pattern",WORKDAY(Table2[[#This Row],[Scheduled Ship Date]],-10),WORKDAY(Table2[[#This Row],[Scheduled Ship Date]],-4))</f>
        <v>43475</v>
      </c>
      <c r="AV994">
        <f>IF(Table2[[#This Row],[Extrusion cut double saw]]=TRUE,IF(O994="ToDo",IF(AT994="Pattern",Table2[[#This Row],[Total Sections]]*0.4,Table2[[#This Row],[Total Sections]]*0.12),0),IF(AT994="Pattern",Table2[[#This Row],[Total Sections]]*4,Table2[[#This Row],[Total Sections]]*1.2))</f>
        <v>10.799999999999999</v>
      </c>
      <c r="AW994" s="42">
        <f t="shared" ca="1" si="191"/>
        <v>43470</v>
      </c>
      <c r="AX994" s="42">
        <f>IF(AT994="Pattern",Table2[[#This Row],[Scheduled Ship Date]]-2,Table2[[#This Row],[Scheduled Ship Date]]-3)</f>
        <v>43478</v>
      </c>
      <c r="AY994">
        <f>IF(Table2[[#This Row],[Pattern]]="Pattern",Table2[[#This Row],[Total Sections]]*4.82,Table2[[#This Row],[Total Sections]]*0.5)</f>
        <v>4.5</v>
      </c>
      <c r="AZ994" s="42">
        <f t="shared" ca="1" si="192"/>
        <v>43470</v>
      </c>
      <c r="BA994" s="39">
        <f>((Table2[Total Sections]/Table2[Open Qty])-1)*Table2[Open Qty]*12.96</f>
        <v>0</v>
      </c>
      <c r="BB994" s="42"/>
      <c r="BC994" s="39" t="str">
        <f t="shared" si="187"/>
        <v>BBDLED-1000-80-35-SO-8-W-UNV-DP-1-CA(36)</v>
      </c>
      <c r="BD994" s="39">
        <f t="shared" si="188"/>
        <v>0</v>
      </c>
      <c r="BE994" s="39" t="b">
        <f>_xlfn.IFNA(VLOOKUP(Table2[[#This Row],[Job-no]],Table4[],9,FALSE),TRUE)</f>
        <v>0</v>
      </c>
      <c r="BF994" t="str">
        <f>VLOOKUP(AR994,Table1[],3,0)</f>
        <v>B4LED</v>
      </c>
      <c r="BG994" s="39" t="b">
        <f>_xlfn.IFNA(VLOOKUP(Table2[[#This Row],[Job-no]],Table4[],14,FALSE),TRUE)</f>
        <v>0</v>
      </c>
      <c r="BH994" s="39" t="str">
        <f>_xlfn.IFNA(VLOOKUP(Table2[[#This Row],[Job-no]],Table4[],11,FALSE),"Done")</f>
        <v/>
      </c>
      <c r="BI994" s="39">
        <f>IF(Table2[[#This Row],[Pattern]]="Pattern",VLOOKUP(Table2[[#This Row],[Product Code]],'Routing data'!$A$2:$W$470,13,FALSE),VLOOKUP(Table2[[#This Row],[Product Code]],'Routing data'!$A$2:$W$470,3,FALSE))</f>
        <v>0</v>
      </c>
      <c r="BJ994" s="39">
        <f>IF(Table2[[#This Row],[Pattern]]="Pattern",VLOOKUP(Table2[[#This Row],[Product Code]],'Routing data'!$A$2:$W$470,14,FALSE),VLOOKUP(Table2[[#This Row],[Product Code]],'Routing data'!$A$2:$W$470,4,FALSE))</f>
        <v>0</v>
      </c>
      <c r="BK994" s="39">
        <f>VLOOKUP(Table2[[#This Row],[Product Code]],'Routing data'!A$4:W$524,16,FALSE)</f>
        <v>0</v>
      </c>
      <c r="BL994" s="42" t="str">
        <f>IF(Table2[[#This Row],[Milling Required]]=0,"x",IF(AT994="Pattern",B994-10,B994-4))</f>
        <v>x</v>
      </c>
      <c r="BM994" s="42" t="str">
        <f>IF(Table2[[#This Row],[Punching Required]]=0,"x",IF(AT994="Pattern",B994-8,B994-2))</f>
        <v>x</v>
      </c>
      <c r="BN994" s="42">
        <f t="shared" si="189"/>
        <v>43478</v>
      </c>
      <c r="BO994" s="39" t="str">
        <f>IF(Table2[[#This Row],[Milling]]="x","x",Table2[[#This Row],[Total Sections]]*2)</f>
        <v>x</v>
      </c>
      <c r="BP994" s="39" t="str">
        <f>IF(Table2[[#This Row],[Punching]]="x","x",Table2[Total Sections]*2)</f>
        <v>x</v>
      </c>
      <c r="BQ994" s="39">
        <f>IF(Table2[[#This Row],[Pattern]]="Pattern",Table2[Total Sections]*3,Table2[Total Sections]*1.5)</f>
        <v>13.5</v>
      </c>
      <c r="BR994" s="42"/>
      <c r="BS994" s="42"/>
      <c r="BT994" s="42"/>
      <c r="BU994" s="39"/>
      <c r="BV994" s="39" t="str">
        <f>_xlfn.IFNA(VLOOKUP(Table2[[#This Row],[Job-no]],Table4[],16,FALSE),"Ready")</f>
        <v/>
      </c>
      <c r="BW994" s="39" t="str">
        <f>_xlfn.IFNA(VLOOKUP(Table2[[#This Row],[Job-no]],Table4[],21,FALSE),"Ready")</f>
        <v/>
      </c>
      <c r="BX994" s="39" t="b">
        <f>_xlfn.IFNA(VLOOKUP(Table2[[#This Row],[Job-no]],Table4[],10,FALSE),TRUE)</f>
        <v>0</v>
      </c>
      <c r="BY994" s="39" t="str">
        <f>_xlfn.IFNA(VLOOKUP(Table2[[#This Row],[Job-no]],Table4[],22,FALSE),"Ready")</f>
        <v/>
      </c>
      <c r="BZ994" s="120">
        <f t="shared" si="190"/>
        <v>43481</v>
      </c>
      <c r="CA994" s="120" t="str">
        <f ca="1">IF(OR(Table2[[#This Row],[Saw Date]]=TODAY(),Table2[[#This Row],[Saw Date]]=TODAY()+1), Table2[[#This Row],[Saw Date]],IF(Table2[[#This Row],[Extrusion cut double saw]],"Done",""))</f>
        <v/>
      </c>
      <c r="CB994" s="120" t="str">
        <f ca="1">IF(OR(Table2[[#This Row],[Lens Date]]=TODAY(),Table2[[#This Row],[Lens Date]]=TODAY()+1), Table2[[#This Row],[Lens Date]],IF(Table2[[#This Row],[MSLens]]="Done","Done",""))</f>
        <v/>
      </c>
      <c r="CC994" s="120" t="str">
        <f ca="1">IF(OR(Table2[[#This Row],[Milling Date]]=TODAY(),Table2[[#This Row],[Milling Date]]=TODAY()+1), Table2[[#This Row],[Milling Date]],IF(Table2[[#This Row],[CNC Holes]]="Ready","Done",""))</f>
        <v/>
      </c>
      <c r="CD994" s="120" t="str">
        <f ca="1">IF(OR(Table2[[#This Row],[Welding Date]]=TODAY(),Table2[[#This Row],[Welding Date]]=TODAY()+1), Table2[[#This Row],[Welding Date]],IF(Table2[[#This Row],[Welding Corners]]="Ready","Done",""))</f>
        <v/>
      </c>
      <c r="CE994" s="120" t="str">
        <f ca="1">IF(OR(Table2[[#This Row],[Puching Date]]=TODAY(),Table2[[#This Row],[Puching Date]]=TODAY()+1), Table2[[#This Row],[Puching Date]],IF(Table2[[#This Row],[Punch Holes]]="Ready","Done",""))</f>
        <v/>
      </c>
      <c r="CF994" s="120" t="str">
        <f ca="1">IF(OR(Table2[[#This Row],[Housing Date2]]=TODAY(),Table2[[#This Row],[Housing Date2]]=TODAY()+1),Table2[[#This Row],[Housing Date2]],IF(Table2[[#This Row],[Body Assembly]],"Done",""))</f>
        <v/>
      </c>
      <c r="CG994" s="120" t="str">
        <f>_xlfn.IFNA(VLOOKUP(Table2[[#This Row],[Job-no]],Table4[],7,FALSE),"Done")</f>
        <v>Scheduled/Released</v>
      </c>
    </row>
    <row r="995" spans="1:85" x14ac:dyDescent="0.25">
      <c r="A995" t="str">
        <f>_xlfn.CONCAT(Table2[[#This Row],[Order]],"-",Table2[[#This Row],[Line]])</f>
        <v>77446-5</v>
      </c>
      <c r="B995" s="5">
        <v>43481</v>
      </c>
      <c r="C995" s="8">
        <v>77446</v>
      </c>
      <c r="D995" s="3" t="s">
        <v>2437</v>
      </c>
      <c r="E995" s="8">
        <v>5</v>
      </c>
      <c r="F995" s="8">
        <v>1</v>
      </c>
      <c r="G995" s="3" t="s">
        <v>42</v>
      </c>
      <c r="H995" s="8">
        <v>7</v>
      </c>
      <c r="I995" s="43" t="b">
        <v>0</v>
      </c>
      <c r="J995" s="43" t="b">
        <v>0</v>
      </c>
      <c r="K995" t="s">
        <v>114</v>
      </c>
      <c r="L995" s="43" t="b">
        <v>0</v>
      </c>
      <c r="M995" s="43" t="b">
        <v>0</v>
      </c>
      <c r="N995" s="43" t="b">
        <v>0</v>
      </c>
      <c r="O995" t="s">
        <v>114</v>
      </c>
      <c r="P995" t="s">
        <v>114</v>
      </c>
      <c r="Q995" t="s">
        <v>114</v>
      </c>
      <c r="R995" t="s">
        <v>114</v>
      </c>
      <c r="S995" t="s">
        <v>114</v>
      </c>
      <c r="T995" t="s">
        <v>114</v>
      </c>
      <c r="U995" t="s">
        <v>114</v>
      </c>
      <c r="V995" t="s">
        <v>114</v>
      </c>
      <c r="W995" s="5">
        <v>43476</v>
      </c>
      <c r="X995" s="3" t="s">
        <v>114</v>
      </c>
      <c r="Y995" s="3"/>
      <c r="Z995" s="3" t="s">
        <v>175</v>
      </c>
      <c r="AA995" s="3" t="s">
        <v>114</v>
      </c>
      <c r="AB995" s="3" t="s">
        <v>74</v>
      </c>
      <c r="AC995" s="8">
        <v>12</v>
      </c>
      <c r="AD995" s="3" t="s">
        <v>5967</v>
      </c>
      <c r="AE995" s="4" t="s">
        <v>5968</v>
      </c>
      <c r="AF995" s="3"/>
      <c r="AG995" s="3" t="s">
        <v>114</v>
      </c>
      <c r="AH995" s="8">
        <v>7</v>
      </c>
      <c r="AI995" s="3" t="s">
        <v>74</v>
      </c>
      <c r="AJ995" t="s">
        <v>114</v>
      </c>
      <c r="AK995" t="s">
        <v>114</v>
      </c>
      <c r="AL995" s="43" t="b">
        <v>0</v>
      </c>
      <c r="AM995" s="3"/>
      <c r="AN995" s="3"/>
      <c r="AO995" s="43" t="b">
        <v>0</v>
      </c>
      <c r="AP995" s="3" t="b">
        <v>0</v>
      </c>
      <c r="AQ995" s="3">
        <f>VLOOKUP(Table2[[#This Row],[Job-no]],Table3[],26,FALSE)</f>
        <v>3360</v>
      </c>
      <c r="AR995" t="str">
        <f t="shared" si="186"/>
        <v>BBDLED</v>
      </c>
      <c r="AS995" t="str">
        <f>VLOOKUP(AR995,Table1[],4,0)</f>
        <v>pendant</v>
      </c>
      <c r="AT995">
        <f>IF(BD995&gt;0,"Pattern",VLOOKUP(AR995,Table1[],5,0))</f>
        <v>0</v>
      </c>
      <c r="AU995" s="34">
        <f>IF(AT995="Pattern",WORKDAY(Table2[[#This Row],[Scheduled Ship Date]],-10),WORKDAY(Table2[[#This Row],[Scheduled Ship Date]],-4))</f>
        <v>43475</v>
      </c>
      <c r="AV995">
        <f>IF(Table2[[#This Row],[Extrusion cut double saw]]=TRUE,IF(O995="ToDo",IF(AT995="Pattern",Table2[[#This Row],[Total Sections]]*0.4,Table2[[#This Row],[Total Sections]]*0.12),0),IF(AT995="Pattern",Table2[[#This Row],[Total Sections]]*4,Table2[[#This Row],[Total Sections]]*1.2))</f>
        <v>8.4</v>
      </c>
      <c r="AW995" s="42">
        <f t="shared" ca="1" si="191"/>
        <v>43470</v>
      </c>
      <c r="AX995" s="42">
        <f>IF(AT995="Pattern",Table2[[#This Row],[Scheduled Ship Date]]-2,Table2[[#This Row],[Scheduled Ship Date]]-3)</f>
        <v>43478</v>
      </c>
      <c r="AY995">
        <f>IF(Table2[[#This Row],[Pattern]]="Pattern",Table2[[#This Row],[Total Sections]]*4.82,Table2[[#This Row],[Total Sections]]*0.5)</f>
        <v>3.5</v>
      </c>
      <c r="AZ995" s="42">
        <f t="shared" ca="1" si="192"/>
        <v>43470</v>
      </c>
      <c r="BA995" s="39">
        <f>((Table2[Total Sections]/Table2[Open Qty])-1)*Table2[Open Qty]*12.96</f>
        <v>0</v>
      </c>
      <c r="BB995" s="42"/>
      <c r="BC995" s="39" t="str">
        <f t="shared" si="187"/>
        <v>BBDLED-1000-80-35-SO-8-W-UNV-DP-1-CA(36)-B1(BSL10LST)</v>
      </c>
      <c r="BD995" s="39">
        <f t="shared" si="188"/>
        <v>0</v>
      </c>
      <c r="BE995" s="39" t="b">
        <f>_xlfn.IFNA(VLOOKUP(Table2[[#This Row],[Job-no]],Table4[],9,FALSE),TRUE)</f>
        <v>0</v>
      </c>
      <c r="BF995" t="str">
        <f>VLOOKUP(AR995,Table1[],3,0)</f>
        <v>B4LED</v>
      </c>
      <c r="BG995" s="39" t="b">
        <f>_xlfn.IFNA(VLOOKUP(Table2[[#This Row],[Job-no]],Table4[],14,FALSE),TRUE)</f>
        <v>0</v>
      </c>
      <c r="BH995" s="39" t="str">
        <f>_xlfn.IFNA(VLOOKUP(Table2[[#This Row],[Job-no]],Table4[],11,FALSE),"Done")</f>
        <v/>
      </c>
      <c r="BI995" s="39">
        <f>IF(Table2[[#This Row],[Pattern]]="Pattern",VLOOKUP(Table2[[#This Row],[Product Code]],'Routing data'!$A$2:$W$470,13,FALSE),VLOOKUP(Table2[[#This Row],[Product Code]],'Routing data'!$A$2:$W$470,3,FALSE))</f>
        <v>0</v>
      </c>
      <c r="BJ995" s="39">
        <f>IF(Table2[[#This Row],[Pattern]]="Pattern",VLOOKUP(Table2[[#This Row],[Product Code]],'Routing data'!$A$2:$W$470,14,FALSE),VLOOKUP(Table2[[#This Row],[Product Code]],'Routing data'!$A$2:$W$470,4,FALSE))</f>
        <v>0</v>
      </c>
      <c r="BK995" s="39">
        <f>VLOOKUP(Table2[[#This Row],[Product Code]],'Routing data'!A$4:W$524,16,FALSE)</f>
        <v>0</v>
      </c>
      <c r="BL995" s="42" t="str">
        <f>IF(Table2[[#This Row],[Milling Required]]=0,"x",IF(AT995="Pattern",B995-10,B995-4))</f>
        <v>x</v>
      </c>
      <c r="BM995" s="42" t="str">
        <f>IF(Table2[[#This Row],[Punching Required]]=0,"x",IF(AT995="Pattern",B995-8,B995-2))</f>
        <v>x</v>
      </c>
      <c r="BN995" s="42">
        <f t="shared" si="189"/>
        <v>43478</v>
      </c>
      <c r="BO995" s="39" t="str">
        <f>IF(Table2[[#This Row],[Milling]]="x","x",Table2[[#This Row],[Total Sections]]*2)</f>
        <v>x</v>
      </c>
      <c r="BP995" s="39" t="str">
        <f>IF(Table2[[#This Row],[Punching]]="x","x",Table2[Total Sections]*2)</f>
        <v>x</v>
      </c>
      <c r="BQ995" s="39">
        <f>IF(Table2[[#This Row],[Pattern]]="Pattern",Table2[Total Sections]*3,Table2[Total Sections]*1.5)</f>
        <v>10.5</v>
      </c>
      <c r="BR995" s="42"/>
      <c r="BS995" s="42"/>
      <c r="BT995" s="42"/>
      <c r="BU995" s="39"/>
      <c r="BV995" s="39" t="str">
        <f>_xlfn.IFNA(VLOOKUP(Table2[[#This Row],[Job-no]],Table4[],16,FALSE),"Ready")</f>
        <v/>
      </c>
      <c r="BW995" s="39" t="str">
        <f>_xlfn.IFNA(VLOOKUP(Table2[[#This Row],[Job-no]],Table4[],21,FALSE),"Ready")</f>
        <v/>
      </c>
      <c r="BX995" s="39" t="b">
        <f>_xlfn.IFNA(VLOOKUP(Table2[[#This Row],[Job-no]],Table4[],10,FALSE),TRUE)</f>
        <v>0</v>
      </c>
      <c r="BY995" s="39" t="str">
        <f>_xlfn.IFNA(VLOOKUP(Table2[[#This Row],[Job-no]],Table4[],22,FALSE),"Ready")</f>
        <v/>
      </c>
      <c r="BZ995" s="120">
        <f t="shared" si="190"/>
        <v>43481</v>
      </c>
      <c r="CA995" s="120" t="str">
        <f ca="1">IF(OR(Table2[[#This Row],[Saw Date]]=TODAY(),Table2[[#This Row],[Saw Date]]=TODAY()+1), Table2[[#This Row],[Saw Date]],IF(Table2[[#This Row],[Extrusion cut double saw]],"Done",""))</f>
        <v/>
      </c>
      <c r="CB995" s="120" t="str">
        <f ca="1">IF(OR(Table2[[#This Row],[Lens Date]]=TODAY(),Table2[[#This Row],[Lens Date]]=TODAY()+1), Table2[[#This Row],[Lens Date]],IF(Table2[[#This Row],[MSLens]]="Done","Done",""))</f>
        <v/>
      </c>
      <c r="CC995" s="120" t="str">
        <f ca="1">IF(OR(Table2[[#This Row],[Milling Date]]=TODAY(),Table2[[#This Row],[Milling Date]]=TODAY()+1), Table2[[#This Row],[Milling Date]],IF(Table2[[#This Row],[CNC Holes]]="Ready","Done",""))</f>
        <v/>
      </c>
      <c r="CD995" s="120" t="str">
        <f ca="1">IF(OR(Table2[[#This Row],[Welding Date]]=TODAY(),Table2[[#This Row],[Welding Date]]=TODAY()+1), Table2[[#This Row],[Welding Date]],IF(Table2[[#This Row],[Welding Corners]]="Ready","Done",""))</f>
        <v/>
      </c>
      <c r="CE995" s="120" t="str">
        <f ca="1">IF(OR(Table2[[#This Row],[Puching Date]]=TODAY(),Table2[[#This Row],[Puching Date]]=TODAY()+1), Table2[[#This Row],[Puching Date]],IF(Table2[[#This Row],[Punch Holes]]="Ready","Done",""))</f>
        <v/>
      </c>
      <c r="CF995" s="120" t="str">
        <f ca="1">IF(OR(Table2[[#This Row],[Housing Date2]]=TODAY(),Table2[[#This Row],[Housing Date2]]=TODAY()+1),Table2[[#This Row],[Housing Date2]],IF(Table2[[#This Row],[Body Assembly]],"Done",""))</f>
        <v/>
      </c>
      <c r="CG995" s="120" t="str">
        <f>_xlfn.IFNA(VLOOKUP(Table2[[#This Row],[Job-no]],Table4[],7,FALSE),"Done")</f>
        <v>Scheduled/Released</v>
      </c>
    </row>
    <row r="996" spans="1:85" x14ac:dyDescent="0.25">
      <c r="A996" t="str">
        <f>_xlfn.CONCAT(Table2[[#This Row],[Order]],"-",Table2[[#This Row],[Line]])</f>
        <v>77446-6</v>
      </c>
      <c r="B996" s="5">
        <v>43481</v>
      </c>
      <c r="C996" s="8">
        <v>77446</v>
      </c>
      <c r="D996" s="3" t="s">
        <v>2439</v>
      </c>
      <c r="E996" s="8">
        <v>6</v>
      </c>
      <c r="F996" s="8">
        <v>1</v>
      </c>
      <c r="G996" s="3" t="s">
        <v>42</v>
      </c>
      <c r="H996" s="8">
        <v>8</v>
      </c>
      <c r="I996" s="43" t="b">
        <v>0</v>
      </c>
      <c r="J996" s="43" t="b">
        <v>0</v>
      </c>
      <c r="K996" t="s">
        <v>114</v>
      </c>
      <c r="L996" s="43" t="b">
        <v>0</v>
      </c>
      <c r="M996" s="43" t="b">
        <v>0</v>
      </c>
      <c r="N996" s="43" t="b">
        <v>0</v>
      </c>
      <c r="O996" t="s">
        <v>114</v>
      </c>
      <c r="P996" t="s">
        <v>114</v>
      </c>
      <c r="Q996" t="s">
        <v>114</v>
      </c>
      <c r="R996" t="s">
        <v>114</v>
      </c>
      <c r="S996" t="s">
        <v>114</v>
      </c>
      <c r="T996" t="s">
        <v>114</v>
      </c>
      <c r="U996" t="s">
        <v>114</v>
      </c>
      <c r="V996" t="s">
        <v>114</v>
      </c>
      <c r="W996" s="5">
        <v>43476</v>
      </c>
      <c r="X996" s="3" t="s">
        <v>114</v>
      </c>
      <c r="Y996" s="3"/>
      <c r="Z996" s="3" t="s">
        <v>158</v>
      </c>
      <c r="AA996" s="3" t="s">
        <v>114</v>
      </c>
      <c r="AB996" s="3" t="s">
        <v>74</v>
      </c>
      <c r="AC996" s="8">
        <v>12</v>
      </c>
      <c r="AD996" s="3" t="s">
        <v>5967</v>
      </c>
      <c r="AE996" s="4" t="s">
        <v>5968</v>
      </c>
      <c r="AF996" s="3"/>
      <c r="AG996" s="3" t="s">
        <v>114</v>
      </c>
      <c r="AH996" s="8">
        <v>8</v>
      </c>
      <c r="AI996" s="3" t="s">
        <v>74</v>
      </c>
      <c r="AJ996" t="s">
        <v>114</v>
      </c>
      <c r="AK996" t="s">
        <v>114</v>
      </c>
      <c r="AL996" s="43" t="b">
        <v>0</v>
      </c>
      <c r="AM996" s="3"/>
      <c r="AN996" s="3"/>
      <c r="AO996" s="43" t="b">
        <v>0</v>
      </c>
      <c r="AP996" s="3" t="b">
        <v>0</v>
      </c>
      <c r="AQ996" s="3">
        <f>VLOOKUP(Table2[[#This Row],[Job-no]],Table3[],26,FALSE)</f>
        <v>3840</v>
      </c>
      <c r="AR996" t="str">
        <f t="shared" si="186"/>
        <v>BBDLED</v>
      </c>
      <c r="AS996" t="str">
        <f>VLOOKUP(AR996,Table1[],4,0)</f>
        <v>pendant</v>
      </c>
      <c r="AT996">
        <f>IF(BD996&gt;0,"Pattern",VLOOKUP(AR996,Table1[],5,0))</f>
        <v>0</v>
      </c>
      <c r="AU996" s="34">
        <f>IF(AT996="Pattern",WORKDAY(Table2[[#This Row],[Scheduled Ship Date]],-10),WORKDAY(Table2[[#This Row],[Scheduled Ship Date]],-4))</f>
        <v>43475</v>
      </c>
      <c r="AV996">
        <f>IF(Table2[[#This Row],[Extrusion cut double saw]]=TRUE,IF(O996="ToDo",IF(AT996="Pattern",Table2[[#This Row],[Total Sections]]*0.4,Table2[[#This Row],[Total Sections]]*0.12),0),IF(AT996="Pattern",Table2[[#This Row],[Total Sections]]*4,Table2[[#This Row],[Total Sections]]*1.2))</f>
        <v>9.6</v>
      </c>
      <c r="AW996" s="42">
        <f t="shared" ca="1" si="191"/>
        <v>43470</v>
      </c>
      <c r="AX996" s="42">
        <f>IF(AT996="Pattern",Table2[[#This Row],[Scheduled Ship Date]]-2,Table2[[#This Row],[Scheduled Ship Date]]-3)</f>
        <v>43478</v>
      </c>
      <c r="AY996">
        <f>IF(Table2[[#This Row],[Pattern]]="Pattern",Table2[[#This Row],[Total Sections]]*4.82,Table2[[#This Row],[Total Sections]]*0.5)</f>
        <v>4</v>
      </c>
      <c r="AZ996" s="42">
        <f t="shared" ca="1" si="192"/>
        <v>43470</v>
      </c>
      <c r="BA996" s="39">
        <f>((Table2[Total Sections]/Table2[Open Qty])-1)*Table2[Open Qty]*12.96</f>
        <v>0</v>
      </c>
      <c r="BB996" s="39"/>
      <c r="BC996" s="39" t="str">
        <f t="shared" si="187"/>
        <v>BBDLED-1000-80-35-SO-4-W-UNV-DP-1-CA(36)-B1(BSL10LST)</v>
      </c>
      <c r="BD996" s="39">
        <f t="shared" si="188"/>
        <v>0</v>
      </c>
      <c r="BE996" s="39" t="b">
        <f>_xlfn.IFNA(VLOOKUP(Table2[[#This Row],[Job-no]],Table4[],9,FALSE),TRUE)</f>
        <v>0</v>
      </c>
      <c r="BF996" t="str">
        <f>VLOOKUP(AR996,Table1[],3,0)</f>
        <v>B4LED</v>
      </c>
      <c r="BG996" s="39" t="b">
        <f>_xlfn.IFNA(VLOOKUP(Table2[[#This Row],[Job-no]],Table4[],14,FALSE),TRUE)</f>
        <v>0</v>
      </c>
      <c r="BH996" s="39" t="str">
        <f>_xlfn.IFNA(VLOOKUP(Table2[[#This Row],[Job-no]],Table4[],11,FALSE),"Done")</f>
        <v/>
      </c>
      <c r="BI996" s="39">
        <f>IF(Table2[[#This Row],[Pattern]]="Pattern",VLOOKUP(Table2[[#This Row],[Product Code]],'Routing data'!$A$2:$W$470,13,FALSE),VLOOKUP(Table2[[#This Row],[Product Code]],'Routing data'!$A$2:$W$470,3,FALSE))</f>
        <v>0</v>
      </c>
      <c r="BJ996" s="39">
        <f>IF(Table2[[#This Row],[Pattern]]="Pattern",VLOOKUP(Table2[[#This Row],[Product Code]],'Routing data'!$A$2:$W$470,14,FALSE),VLOOKUP(Table2[[#This Row],[Product Code]],'Routing data'!$A$2:$W$470,4,FALSE))</f>
        <v>0</v>
      </c>
      <c r="BK996" s="39">
        <f>VLOOKUP(Table2[[#This Row],[Product Code]],'Routing data'!A$4:W$524,16,FALSE)</f>
        <v>0</v>
      </c>
      <c r="BL996" s="42" t="str">
        <f>IF(Table2[[#This Row],[Milling Required]]=0,"x",IF(AT996="Pattern",B996-10,B996-4))</f>
        <v>x</v>
      </c>
      <c r="BM996" s="42" t="str">
        <f>IF(Table2[[#This Row],[Punching Required]]=0,"x",IF(AT996="Pattern",B996-8,B996-2))</f>
        <v>x</v>
      </c>
      <c r="BN996" s="42">
        <f t="shared" si="189"/>
        <v>43478</v>
      </c>
      <c r="BO996" s="39" t="str">
        <f>IF(Table2[[#This Row],[Milling]]="x","x",Table2[[#This Row],[Total Sections]]*2)</f>
        <v>x</v>
      </c>
      <c r="BP996" s="39" t="str">
        <f>IF(Table2[[#This Row],[Punching]]="x","x",Table2[Total Sections]*2)</f>
        <v>x</v>
      </c>
      <c r="BQ996" s="39">
        <f>IF(Table2[[#This Row],[Pattern]]="Pattern",Table2[Total Sections]*3,Table2[Total Sections]*1.5)</f>
        <v>12</v>
      </c>
      <c r="BR996" s="42"/>
      <c r="BS996" s="39"/>
      <c r="BT996" s="42"/>
      <c r="BU996" s="39"/>
      <c r="BV996" s="122" t="str">
        <f>_xlfn.IFNA(VLOOKUP(Table2[[#This Row],[Job-no]],Table4[],16,FALSE),"Ready")</f>
        <v/>
      </c>
      <c r="BW996" s="122" t="str">
        <f>_xlfn.IFNA(VLOOKUP(Table2[[#This Row],[Job-no]],Table4[],21,FALSE),"Ready")</f>
        <v/>
      </c>
      <c r="BX996" s="39" t="b">
        <f>_xlfn.IFNA(VLOOKUP(Table2[[#This Row],[Job-no]],Table4[],10,FALSE),TRUE)</f>
        <v>0</v>
      </c>
      <c r="BY996" s="39" t="str">
        <f>_xlfn.IFNA(VLOOKUP(Table2[[#This Row],[Job-no]],Table4[],22,FALSE),"Ready")</f>
        <v/>
      </c>
      <c r="BZ996" s="120">
        <f t="shared" si="190"/>
        <v>43481</v>
      </c>
      <c r="CA996" s="120" t="str">
        <f ca="1">IF(OR(Table2[[#This Row],[Saw Date]]=TODAY(),Table2[[#This Row],[Saw Date]]=TODAY()+1), Table2[[#This Row],[Saw Date]],IF(Table2[[#This Row],[Extrusion cut double saw]],"Done",""))</f>
        <v/>
      </c>
      <c r="CB996" s="120" t="str">
        <f ca="1">IF(OR(Table2[[#This Row],[Lens Date]]=TODAY(),Table2[[#This Row],[Lens Date]]=TODAY()+1), Table2[[#This Row],[Lens Date]],IF(Table2[[#This Row],[MSLens]]="Done","Done",""))</f>
        <v/>
      </c>
      <c r="CC996" s="120" t="str">
        <f ca="1">IF(OR(Table2[[#This Row],[Milling Date]]=TODAY(),Table2[[#This Row],[Milling Date]]=TODAY()+1), Table2[[#This Row],[Milling Date]],IF(Table2[[#This Row],[CNC Holes]]="Ready","Done",""))</f>
        <v/>
      </c>
      <c r="CD996" s="120" t="str">
        <f ca="1">IF(OR(Table2[[#This Row],[Welding Date]]=TODAY(),Table2[[#This Row],[Welding Date]]=TODAY()+1), Table2[[#This Row],[Welding Date]],IF(Table2[[#This Row],[Welding Corners]]="Ready","Done",""))</f>
        <v/>
      </c>
      <c r="CE996" s="120" t="str">
        <f ca="1">IF(OR(Table2[[#This Row],[Puching Date]]=TODAY(),Table2[[#This Row],[Puching Date]]=TODAY()+1), Table2[[#This Row],[Puching Date]],IF(Table2[[#This Row],[Punch Holes]]="Ready","Done",""))</f>
        <v/>
      </c>
      <c r="CF996" s="120" t="str">
        <f ca="1">IF(OR(Table2[[#This Row],[Housing Date2]]=TODAY(),Table2[[#This Row],[Housing Date2]]=TODAY()+1),Table2[[#This Row],[Housing Date2]],IF(Table2[[#This Row],[Body Assembly]],"Done",""))</f>
        <v/>
      </c>
      <c r="CG996" s="120" t="str">
        <f>_xlfn.IFNA(VLOOKUP(Table2[[#This Row],[Job-no]],Table4[],7,FALSE),"Done")</f>
        <v>Scheduled/Released</v>
      </c>
    </row>
    <row r="997" spans="1:85" x14ac:dyDescent="0.25">
      <c r="A997" s="39" t="str">
        <f>_xlfn.CONCAT(Table2[[#This Row],[Order]],"-",Table2[[#This Row],[Line]])</f>
        <v>77465-1</v>
      </c>
      <c r="B997" s="5">
        <v>43481</v>
      </c>
      <c r="C997" s="8">
        <v>77465</v>
      </c>
      <c r="D997" s="3" t="s">
        <v>2756</v>
      </c>
      <c r="E997" s="8">
        <v>1</v>
      </c>
      <c r="F997" s="8">
        <v>1</v>
      </c>
      <c r="G997" s="3" t="s">
        <v>42</v>
      </c>
      <c r="H997" s="8">
        <v>1</v>
      </c>
      <c r="I997" s="43" t="b">
        <v>0</v>
      </c>
      <c r="J997" s="43" t="b">
        <v>0</v>
      </c>
      <c r="K997" t="s">
        <v>114</v>
      </c>
      <c r="L997" s="43" t="b">
        <v>0</v>
      </c>
      <c r="M997" s="43" t="b">
        <v>0</v>
      </c>
      <c r="N997" s="43" t="b">
        <v>0</v>
      </c>
      <c r="O997" t="s">
        <v>114</v>
      </c>
      <c r="P997" t="s">
        <v>114</v>
      </c>
      <c r="Q997" t="s">
        <v>114</v>
      </c>
      <c r="R997" t="s">
        <v>114</v>
      </c>
      <c r="S997" t="s">
        <v>114</v>
      </c>
      <c r="T997" t="s">
        <v>114</v>
      </c>
      <c r="U997" t="s">
        <v>114</v>
      </c>
      <c r="V997" t="s">
        <v>114</v>
      </c>
      <c r="W997" s="5">
        <v>43476</v>
      </c>
      <c r="X997" s="3" t="s">
        <v>114</v>
      </c>
      <c r="Y997" s="3"/>
      <c r="Z997" s="3" t="s">
        <v>175</v>
      </c>
      <c r="AA997" s="3" t="s">
        <v>114</v>
      </c>
      <c r="AB997" s="3" t="s">
        <v>74</v>
      </c>
      <c r="AC997" s="8">
        <v>12</v>
      </c>
      <c r="AD997" s="3" t="s">
        <v>5967</v>
      </c>
      <c r="AE997" s="4" t="s">
        <v>5968</v>
      </c>
      <c r="AF997" s="3"/>
      <c r="AG997" s="3" t="s">
        <v>114</v>
      </c>
      <c r="AH997" s="8">
        <v>1</v>
      </c>
      <c r="AI997" s="3" t="s">
        <v>74</v>
      </c>
      <c r="AJ997" t="s">
        <v>114</v>
      </c>
      <c r="AK997" t="s">
        <v>114</v>
      </c>
      <c r="AL997" s="43" t="b">
        <v>0</v>
      </c>
      <c r="AM997" s="3"/>
      <c r="AN997" s="3"/>
      <c r="AO997" s="43" t="b">
        <v>0</v>
      </c>
      <c r="AP997" s="3" t="b">
        <v>0</v>
      </c>
      <c r="AQ997" s="3">
        <f>VLOOKUP(Table2[[#This Row],[Job-no]],Table3[],26,FALSE)</f>
        <v>760</v>
      </c>
      <c r="AR997" t="str">
        <f t="shared" si="186"/>
        <v>BBRLED</v>
      </c>
      <c r="AS997" t="str">
        <f>VLOOKUP(AR997,Table1[],4,0)</f>
        <v>recessed</v>
      </c>
      <c r="AT997">
        <f>IF(BD997&gt;0,"Pattern",VLOOKUP(AR997,Table1[],5,0))</f>
        <v>0</v>
      </c>
      <c r="AU997" s="34">
        <f>IF(AT997="Pattern",WORKDAY(Table2[[#This Row],[Scheduled Ship Date]],-10),WORKDAY(Table2[[#This Row],[Scheduled Ship Date]],-4))</f>
        <v>43475</v>
      </c>
      <c r="AV997" s="39">
        <f>IF(Table2[[#This Row],[Extrusion cut double saw]]=TRUE,IF(O997="ToDo",IF(AT997="Pattern",Table2[[#This Row],[Total Sections]]*0.4,Table2[[#This Row],[Total Sections]]*0.12),0),IF(AT997="Pattern",Table2[[#This Row],[Total Sections]]*4,Table2[[#This Row],[Total Sections]]*1.2))</f>
        <v>1.2</v>
      </c>
      <c r="AW997" s="42">
        <f t="shared" ca="1" si="191"/>
        <v>43470</v>
      </c>
      <c r="AX997" s="42">
        <f>IF(AT997="Pattern",Table2[[#This Row],[Scheduled Ship Date]]-2,Table2[[#This Row],[Scheduled Ship Date]]-3)</f>
        <v>43478</v>
      </c>
      <c r="AY997" s="39">
        <f>IF(Table2[[#This Row],[Pattern]]="Pattern",Table2[[#This Row],[Total Sections]]*4.82,Table2[[#This Row],[Total Sections]]*0.5)</f>
        <v>0.5</v>
      </c>
      <c r="AZ997" s="42">
        <f t="shared" ca="1" si="192"/>
        <v>43470</v>
      </c>
      <c r="BA997" s="39">
        <f>((Table2[Total Sections]/Table2[Open Qty])-1)*Table2[Open Qty]*12.96</f>
        <v>0</v>
      </c>
      <c r="BB997" s="39"/>
      <c r="BC997" s="39" t="str">
        <f t="shared" si="187"/>
        <v>BBRLED-500-80-35-FL-8-C(#ES642N4-BLACK)-UNV-DP-1-TX</v>
      </c>
      <c r="BD997" s="39">
        <f t="shared" si="188"/>
        <v>0</v>
      </c>
      <c r="BE997" s="39" t="b">
        <f>_xlfn.IFNA(VLOOKUP(Table2[[#This Row],[Job-no]],Table4[],9,FALSE),TRUE)</f>
        <v>0</v>
      </c>
      <c r="BF997" s="39"/>
      <c r="BG997" s="39" t="b">
        <f>_xlfn.IFNA(VLOOKUP(Table2[[#This Row],[Job-no]],Table4[],14,FALSE),TRUE)</f>
        <v>0</v>
      </c>
      <c r="BH997" s="39" t="str">
        <f>_xlfn.IFNA(VLOOKUP(Table2[[#This Row],[Job-no]],Table4[],11,FALSE),"Done")</f>
        <v/>
      </c>
      <c r="BI997" s="39">
        <f>IF(Table2[[#This Row],[Pattern]]="Pattern",VLOOKUP(Table2[[#This Row],[Product Code]],'Routing data'!$A$2:$W$470,13,FALSE),VLOOKUP(Table2[[#This Row],[Product Code]],'Routing data'!$A$2:$W$470,3,FALSE))</f>
        <v>0</v>
      </c>
      <c r="BJ997" s="39">
        <f>IF(Table2[[#This Row],[Pattern]]="Pattern",VLOOKUP(Table2[[#This Row],[Product Code]],'Routing data'!$A$2:$W$470,14,FALSE),VLOOKUP(Table2[[#This Row],[Product Code]],'Routing data'!$A$2:$W$470,4,FALSE))</f>
        <v>3</v>
      </c>
      <c r="BK997" s="39">
        <f>VLOOKUP(Table2[[#This Row],[Product Code]],'Routing data'!A$4:W$524,16,FALSE)</f>
        <v>0</v>
      </c>
      <c r="BL997" s="42" t="str">
        <f>IF(Table2[[#This Row],[Milling Required]]=0,"x",IF(AT997="Pattern",B997-10,B997-4))</f>
        <v>x</v>
      </c>
      <c r="BM997" s="39"/>
      <c r="BN997" s="42">
        <f t="shared" si="189"/>
        <v>43478</v>
      </c>
      <c r="BO997" s="39" t="str">
        <f>IF(Table2[[#This Row],[Milling]]="x","x",Table2[[#This Row],[Total Sections]]*2)</f>
        <v>x</v>
      </c>
      <c r="BP997" s="39">
        <f>IF(Table2[[#This Row],[Punching]]="x","x",Table2[Total Sections]*2)</f>
        <v>2</v>
      </c>
      <c r="BQ997" s="39">
        <f>IF(Table2[[#This Row],[Pattern]]="Pattern",Table2[Total Sections]*3,Table2[Total Sections]*1.5)</f>
        <v>1.5</v>
      </c>
      <c r="BR997" s="39"/>
      <c r="BS997" s="39"/>
      <c r="BT997" s="39"/>
      <c r="BU997" s="39"/>
      <c r="BV997" s="39" t="str">
        <f>_xlfn.IFNA(VLOOKUP(Table2[[#This Row],[Job-no]],Table4[],16,FALSE),"Ready")</f>
        <v/>
      </c>
      <c r="BW997" s="39" t="str">
        <f>_xlfn.IFNA(VLOOKUP(Table2[[#This Row],[Job-no]],Table4[],21,FALSE),"Ready")</f>
        <v/>
      </c>
      <c r="BX997" s="39" t="b">
        <f>_xlfn.IFNA(VLOOKUP(Table2[[#This Row],[Job-no]],Table4[],10,FALSE),TRUE)</f>
        <v>0</v>
      </c>
      <c r="BY997" s="39" t="str">
        <f>_xlfn.IFNA(VLOOKUP(Table2[[#This Row],[Job-no]],Table4[],22,FALSE),"Ready")</f>
        <v/>
      </c>
      <c r="BZ997" s="120">
        <f t="shared" si="190"/>
        <v>43481</v>
      </c>
      <c r="CA997" s="120" t="str">
        <f ca="1">IF(OR(Table2[[#This Row],[Saw Date]]=TODAY(),Table2[[#This Row],[Saw Date]]=TODAY()+1), Table2[[#This Row],[Saw Date]],IF(Table2[[#This Row],[Extrusion cut double saw]],"Done",""))</f>
        <v/>
      </c>
      <c r="CB997" s="120" t="str">
        <f ca="1">IF(OR(Table2[[#This Row],[Lens Date]]=TODAY(),Table2[[#This Row],[Lens Date]]=TODAY()+1), Table2[[#This Row],[Lens Date]],IF(Table2[[#This Row],[MSLens]]="Done","Done",""))</f>
        <v/>
      </c>
      <c r="CC997" s="120" t="str">
        <f ca="1">IF(OR(Table2[[#This Row],[Milling Date]]=TODAY(),Table2[[#This Row],[Milling Date]]=TODAY()+1), Table2[[#This Row],[Milling Date]],IF(Table2[[#This Row],[CNC Holes]]="Ready","Done",""))</f>
        <v/>
      </c>
      <c r="CD997" s="120" t="str">
        <f ca="1">IF(OR(Table2[[#This Row],[Welding Date]]=TODAY(),Table2[[#This Row],[Welding Date]]=TODAY()+1), Table2[[#This Row],[Welding Date]],IF(Table2[[#This Row],[Welding Corners]]="Ready","Done",""))</f>
        <v/>
      </c>
      <c r="CE997" s="120" t="str">
        <f ca="1">IF(OR(Table2[[#This Row],[Puching Date]]=TODAY(),Table2[[#This Row],[Puching Date]]=TODAY()+1), Table2[[#This Row],[Puching Date]],IF(Table2[[#This Row],[Punch Holes]]="Ready","Done",""))</f>
        <v/>
      </c>
      <c r="CF997" s="120" t="str">
        <f ca="1">IF(OR(Table2[[#This Row],[Housing Date2]]=TODAY(),Table2[[#This Row],[Housing Date2]]=TODAY()+1),Table2[[#This Row],[Housing Date2]],IF(Table2[[#This Row],[Body Assembly]],"Done",""))</f>
        <v/>
      </c>
      <c r="CG997" s="120" t="str">
        <f>_xlfn.IFNA(VLOOKUP(Table2[[#This Row],[Job-no]],Table4[],7,FALSE),"Done")</f>
        <v>Scheduled/Released</v>
      </c>
    </row>
    <row r="998" spans="1:85" x14ac:dyDescent="0.25">
      <c r="A998" s="39" t="str">
        <f>_xlfn.CONCAT(Table2[[#This Row],[Order]],"-",Table2[[#This Row],[Line]])</f>
        <v>77616-1</v>
      </c>
      <c r="B998" s="5">
        <v>43481</v>
      </c>
      <c r="C998" s="8">
        <v>77616</v>
      </c>
      <c r="D998" s="3" t="s">
        <v>2963</v>
      </c>
      <c r="E998" s="8">
        <v>1</v>
      </c>
      <c r="F998" s="8">
        <v>1</v>
      </c>
      <c r="G998" s="3" t="s">
        <v>42</v>
      </c>
      <c r="H998" s="8">
        <v>8</v>
      </c>
      <c r="I998" s="43" t="b">
        <v>0</v>
      </c>
      <c r="J998" s="43" t="b">
        <v>0</v>
      </c>
      <c r="K998" t="s">
        <v>114</v>
      </c>
      <c r="L998" s="43" t="b">
        <v>0</v>
      </c>
      <c r="M998" s="43" t="b">
        <v>0</v>
      </c>
      <c r="N998" s="43" t="b">
        <v>0</v>
      </c>
      <c r="O998" t="s">
        <v>114</v>
      </c>
      <c r="P998" t="s">
        <v>114</v>
      </c>
      <c r="Q998" t="s">
        <v>114</v>
      </c>
      <c r="R998" t="s">
        <v>114</v>
      </c>
      <c r="S998" t="s">
        <v>114</v>
      </c>
      <c r="T998" t="s">
        <v>114</v>
      </c>
      <c r="U998" t="s">
        <v>114</v>
      </c>
      <c r="V998" t="s">
        <v>114</v>
      </c>
      <c r="W998" s="5">
        <v>43476</v>
      </c>
      <c r="X998" s="3" t="s">
        <v>114</v>
      </c>
      <c r="Y998" s="3"/>
      <c r="Z998" s="3" t="s">
        <v>1252</v>
      </c>
      <c r="AA998" s="3" t="s">
        <v>114</v>
      </c>
      <c r="AB998" s="3" t="s">
        <v>74</v>
      </c>
      <c r="AC998" s="8">
        <v>12</v>
      </c>
      <c r="AD998" s="3" t="s">
        <v>5967</v>
      </c>
      <c r="AE998" s="4" t="s">
        <v>5968</v>
      </c>
      <c r="AF998" s="3"/>
      <c r="AG998" s="3" t="s">
        <v>114</v>
      </c>
      <c r="AH998" s="8">
        <v>16</v>
      </c>
      <c r="AI998" s="3" t="s">
        <v>74</v>
      </c>
      <c r="AJ998" t="s">
        <v>114</v>
      </c>
      <c r="AK998" t="s">
        <v>114</v>
      </c>
      <c r="AL998" s="43" t="b">
        <v>0</v>
      </c>
      <c r="AM998" s="3"/>
      <c r="AN998" s="3"/>
      <c r="AO998" s="43" t="b">
        <v>0</v>
      </c>
      <c r="AP998" s="3" t="b">
        <v>0</v>
      </c>
      <c r="AQ998" s="3">
        <f>VLOOKUP(Table2[[#This Row],[Job-no]],Table3[],26,FALSE)</f>
        <v>16896</v>
      </c>
      <c r="AR998" t="str">
        <f t="shared" si="186"/>
        <v>BBDILED</v>
      </c>
      <c r="AS998" t="str">
        <f>VLOOKUP(AR998,Table1[],4,0)</f>
        <v>pendant</v>
      </c>
      <c r="AT998">
        <f>IF(BD998&gt;0,"Pattern",VLOOKUP(AR998,Table1[],5,0))</f>
        <v>0</v>
      </c>
      <c r="AU998" s="34">
        <f>IF(AT998="Pattern",WORKDAY(Table2[[#This Row],[Scheduled Ship Date]],-10),WORKDAY(Table2[[#This Row],[Scheduled Ship Date]],-4))</f>
        <v>43475</v>
      </c>
      <c r="AV998" s="39">
        <f>IF(Table2[[#This Row],[Extrusion cut double saw]]=TRUE,IF(O998="ToDo",IF(AT998="Pattern",Table2[[#This Row],[Total Sections]]*0.4,Table2[[#This Row],[Total Sections]]*0.12),0),IF(AT998="Pattern",Table2[[#This Row],[Total Sections]]*4,Table2[[#This Row],[Total Sections]]*1.2))</f>
        <v>19.2</v>
      </c>
      <c r="AW998" s="42">
        <f t="shared" ca="1" si="191"/>
        <v>43470</v>
      </c>
      <c r="AX998" s="42">
        <f>IF(AT998="Pattern",Table2[[#This Row],[Scheduled Ship Date]]-2,Table2[[#This Row],[Scheduled Ship Date]]-3)</f>
        <v>43478</v>
      </c>
      <c r="AY998" s="39">
        <f>IF(Table2[[#This Row],[Pattern]]="Pattern",Table2[[#This Row],[Total Sections]]*4.82,Table2[[#This Row],[Total Sections]]*0.5)</f>
        <v>8</v>
      </c>
      <c r="AZ998" s="42">
        <f t="shared" ca="1" si="192"/>
        <v>43470</v>
      </c>
      <c r="BA998" s="39">
        <f>((Table2[Total Sections]/Table2[Open Qty])-1)*Table2[Open Qty]*12.96</f>
        <v>103.68</v>
      </c>
      <c r="BB998" s="39"/>
      <c r="BC998" s="39" t="str">
        <f t="shared" si="187"/>
        <v>BBDILED-640-400-80-50-SO-20'-W</v>
      </c>
      <c r="BD998" s="39">
        <f t="shared" si="188"/>
        <v>0</v>
      </c>
      <c r="BE998" s="39" t="b">
        <f>_xlfn.IFNA(VLOOKUP(Table2[[#This Row],[Job-no]],Table4[],9,FALSE),TRUE)</f>
        <v>0</v>
      </c>
      <c r="BF998" s="39"/>
      <c r="BG998" s="39" t="b">
        <f>_xlfn.IFNA(VLOOKUP(Table2[[#This Row],[Job-no]],Table4[],14,FALSE),TRUE)</f>
        <v>0</v>
      </c>
      <c r="BH998" s="39" t="str">
        <f>_xlfn.IFNA(VLOOKUP(Table2[[#This Row],[Job-no]],Table4[],11,FALSE),"Done")</f>
        <v/>
      </c>
      <c r="BI998" s="39">
        <f>IF(Table2[[#This Row],[Pattern]]="Pattern",VLOOKUP(Table2[[#This Row],[Product Code]],'Routing data'!$A$2:$W$470,13,FALSE),VLOOKUP(Table2[[#This Row],[Product Code]],'Routing data'!$A$2:$W$470,3,FALSE))</f>
        <v>0</v>
      </c>
      <c r="BJ998" s="39">
        <f>IF(Table2[[#This Row],[Pattern]]="Pattern",VLOOKUP(Table2[[#This Row],[Product Code]],'Routing data'!$A$2:$W$470,14,FALSE),VLOOKUP(Table2[[#This Row],[Product Code]],'Routing data'!$A$2:$W$470,4,FALSE))</f>
        <v>0</v>
      </c>
      <c r="BK998" s="39">
        <f>VLOOKUP(Table2[[#This Row],[Product Code]],'Routing data'!A$4:W$524,16,FALSE)</f>
        <v>0</v>
      </c>
      <c r="BL998" s="42" t="str">
        <f>IF(Table2[[#This Row],[Milling Required]]=0,"x",IF(AT998="Pattern",B998-10,B998-4))</f>
        <v>x</v>
      </c>
      <c r="BM998" s="39"/>
      <c r="BN998" s="42">
        <f t="shared" si="189"/>
        <v>43478</v>
      </c>
      <c r="BO998" s="39" t="str">
        <f>IF(Table2[[#This Row],[Milling]]="x","x",Table2[[#This Row],[Total Sections]]*2)</f>
        <v>x</v>
      </c>
      <c r="BP998" s="39">
        <f>IF(Table2[[#This Row],[Punching]]="x","x",Table2[Total Sections]*2)</f>
        <v>32</v>
      </c>
      <c r="BQ998" s="39">
        <f>IF(Table2[[#This Row],[Pattern]]="Pattern",Table2[Total Sections]*3,Table2[Total Sections]*1.5)</f>
        <v>24</v>
      </c>
      <c r="BR998" s="42"/>
      <c r="BS998" s="39"/>
      <c r="BT998" s="39"/>
      <c r="BU998" s="39"/>
      <c r="BV998" s="39" t="str">
        <f>_xlfn.IFNA(VLOOKUP(Table2[[#This Row],[Job-no]],Table4[],16,FALSE),"Ready")</f>
        <v/>
      </c>
      <c r="BW998" s="39" t="str">
        <f>_xlfn.IFNA(VLOOKUP(Table2[[#This Row],[Job-no]],Table4[],21,FALSE),"Ready")</f>
        <v/>
      </c>
      <c r="BX998" s="39" t="b">
        <f>_xlfn.IFNA(VLOOKUP(Table2[[#This Row],[Job-no]],Table4[],10,FALSE),TRUE)</f>
        <v>0</v>
      </c>
      <c r="BY998" s="39" t="str">
        <f>_xlfn.IFNA(VLOOKUP(Table2[[#This Row],[Job-no]],Table4[],22,FALSE),"Ready")</f>
        <v/>
      </c>
      <c r="BZ998" s="120">
        <f t="shared" si="190"/>
        <v>43481</v>
      </c>
      <c r="CA998" s="120" t="str">
        <f ca="1">IF(OR(Table2[[#This Row],[Saw Date]]=TODAY(),Table2[[#This Row],[Saw Date]]=TODAY()+1), Table2[[#This Row],[Saw Date]],IF(Table2[[#This Row],[Extrusion cut double saw]],"Done",""))</f>
        <v/>
      </c>
      <c r="CB998" s="120" t="str">
        <f ca="1">IF(OR(Table2[[#This Row],[Lens Date]]=TODAY(),Table2[[#This Row],[Lens Date]]=TODAY()+1), Table2[[#This Row],[Lens Date]],IF(Table2[[#This Row],[MSLens]]="Done","Done",""))</f>
        <v/>
      </c>
      <c r="CC998" s="120" t="str">
        <f ca="1">IF(OR(Table2[[#This Row],[Milling Date]]=TODAY(),Table2[[#This Row],[Milling Date]]=TODAY()+1), Table2[[#This Row],[Milling Date]],IF(Table2[[#This Row],[CNC Holes]]="Ready","Done",""))</f>
        <v/>
      </c>
      <c r="CD998" s="120" t="str">
        <f ca="1">IF(OR(Table2[[#This Row],[Welding Date]]=TODAY(),Table2[[#This Row],[Welding Date]]=TODAY()+1), Table2[[#This Row],[Welding Date]],IF(Table2[[#This Row],[Welding Corners]]="Ready","Done",""))</f>
        <v/>
      </c>
      <c r="CE998" s="120" t="str">
        <f ca="1">IF(OR(Table2[[#This Row],[Puching Date]]=TODAY(),Table2[[#This Row],[Puching Date]]=TODAY()+1), Table2[[#This Row],[Puching Date]],IF(Table2[[#This Row],[Punch Holes]]="Ready","Done",""))</f>
        <v/>
      </c>
      <c r="CF998" s="120" t="str">
        <f ca="1">IF(OR(Table2[[#This Row],[Housing Date2]]=TODAY(),Table2[[#This Row],[Housing Date2]]=TODAY()+1),Table2[[#This Row],[Housing Date2]],IF(Table2[[#This Row],[Body Assembly]],"Done",""))</f>
        <v/>
      </c>
      <c r="CG998" s="120" t="str">
        <f>_xlfn.IFNA(VLOOKUP(Table2[[#This Row],[Job-no]],Table4[],7,FALSE),"Done")</f>
        <v>Scheduled/Released</v>
      </c>
    </row>
    <row r="999" spans="1:85" x14ac:dyDescent="0.25">
      <c r="A999" s="39" t="str">
        <f>_xlfn.CONCAT(Table2[[#This Row],[Order]],"-",Table2[[#This Row],[Line]])</f>
        <v>77873-1</v>
      </c>
      <c r="B999" s="5">
        <v>43481</v>
      </c>
      <c r="C999" s="8">
        <v>77873</v>
      </c>
      <c r="D999" s="3" t="s">
        <v>4271</v>
      </c>
      <c r="E999" s="8">
        <v>1</v>
      </c>
      <c r="F999" s="8">
        <v>1</v>
      </c>
      <c r="G999" s="3" t="s">
        <v>42</v>
      </c>
      <c r="H999" s="8">
        <v>11</v>
      </c>
      <c r="I999" s="43" t="b">
        <v>0</v>
      </c>
      <c r="J999" s="43" t="b">
        <v>0</v>
      </c>
      <c r="K999" t="s">
        <v>114</v>
      </c>
      <c r="L999" s="43" t="b">
        <v>0</v>
      </c>
      <c r="M999" s="43" t="b">
        <v>0</v>
      </c>
      <c r="N999" s="43" t="b">
        <v>0</v>
      </c>
      <c r="O999" t="s">
        <v>114</v>
      </c>
      <c r="P999" t="s">
        <v>114</v>
      </c>
      <c r="Q999" t="s">
        <v>114</v>
      </c>
      <c r="R999" t="s">
        <v>114</v>
      </c>
      <c r="S999" t="s">
        <v>114</v>
      </c>
      <c r="T999" t="s">
        <v>114</v>
      </c>
      <c r="U999" t="s">
        <v>114</v>
      </c>
      <c r="V999" t="s">
        <v>114</v>
      </c>
      <c r="W999" s="5">
        <v>43476</v>
      </c>
      <c r="X999" s="3" t="s">
        <v>114</v>
      </c>
      <c r="Y999" s="3"/>
      <c r="Z999" s="3" t="s">
        <v>2197</v>
      </c>
      <c r="AA999" s="3" t="s">
        <v>114</v>
      </c>
      <c r="AB999" s="3" t="s">
        <v>74</v>
      </c>
      <c r="AC999" s="8">
        <v>12</v>
      </c>
      <c r="AD999" s="3" t="s">
        <v>5967</v>
      </c>
      <c r="AE999" s="4" t="s">
        <v>5968</v>
      </c>
      <c r="AF999" s="3"/>
      <c r="AG999" s="3" t="s">
        <v>114</v>
      </c>
      <c r="AH999" s="8">
        <v>11</v>
      </c>
      <c r="AI999" s="3" t="s">
        <v>74</v>
      </c>
      <c r="AJ999" t="s">
        <v>114</v>
      </c>
      <c r="AK999" t="s">
        <v>114</v>
      </c>
      <c r="AL999" s="43" t="b">
        <v>0</v>
      </c>
      <c r="AM999" s="3"/>
      <c r="AN999" s="3"/>
      <c r="AO999" s="43" t="b">
        <v>0</v>
      </c>
      <c r="AP999" s="3" t="b">
        <v>0</v>
      </c>
      <c r="AQ999" s="129">
        <f>VLOOKUP(Table2[[#This Row],[Job-no]],Table3[],26,FALSE)</f>
        <v>4290</v>
      </c>
      <c r="AR999" t="str">
        <f t="shared" si="186"/>
        <v>SKPLED</v>
      </c>
      <c r="AS999" t="str">
        <f>VLOOKUP(AR999,Table1[],4,0)</f>
        <v>Grid LED</v>
      </c>
      <c r="AT999">
        <f>IF(BD999&gt;0,"Pattern",VLOOKUP(AR999,Table1[],5,0))</f>
        <v>0</v>
      </c>
      <c r="AU999" s="34">
        <f>IF(AT999="Pattern",WORKDAY(Table2[[#This Row],[Scheduled Ship Date]],-10),WORKDAY(Table2[[#This Row],[Scheduled Ship Date]],-4))</f>
        <v>43475</v>
      </c>
      <c r="AV999" s="39">
        <f>IF(Table2[[#This Row],[Extrusion cut double saw]]=TRUE,IF(O999="ToDo",IF(AT999="Pattern",Table2[[#This Row],[Total Sections]]*0.4,Table2[[#This Row],[Total Sections]]*0.12),0),IF(AT999="Pattern",Table2[[#This Row],[Total Sections]]*4,Table2[[#This Row],[Total Sections]]*1.2))</f>
        <v>13.2</v>
      </c>
      <c r="AW999" s="42"/>
      <c r="AX999" s="42">
        <f>IF(AT999="Pattern",Table2[[#This Row],[Scheduled Ship Date]]-2,Table2[[#This Row],[Scheduled Ship Date]]-3)</f>
        <v>43478</v>
      </c>
      <c r="AY999" s="39">
        <f>IF(Table2[[#This Row],[Pattern]]="Pattern",Table2[[#This Row],[Total Sections]]*4.82,Table2[[#This Row],[Total Sections]]*0.5)</f>
        <v>5.5</v>
      </c>
      <c r="AZ999" s="42"/>
      <c r="BA999" s="39">
        <f>((Table2[Total Sections]/Table2[Open Qty])-1)*Table2[Open Qty]*12.96</f>
        <v>0</v>
      </c>
      <c r="BB999" s="39"/>
      <c r="BC999" s="39" t="str">
        <f t="shared" si="187"/>
        <v>SKPLED-22-4000-80-35-0.5-W-120-DP-1-TG9</v>
      </c>
      <c r="BD999" s="39">
        <f t="shared" si="188"/>
        <v>0</v>
      </c>
      <c r="BE999" s="39" t="b">
        <f>_xlfn.IFNA(VLOOKUP(Table2[[#This Row],[Job-no]],Table4[],9,FALSE),TRUE)</f>
        <v>0</v>
      </c>
      <c r="BF999" s="39"/>
      <c r="BG999" s="39" t="b">
        <f>_xlfn.IFNA(VLOOKUP(Table2[[#This Row],[Job-no]],Table4[],14,FALSE),TRUE)</f>
        <v>0</v>
      </c>
      <c r="BH999" s="39" t="str">
        <f>_xlfn.IFNA(VLOOKUP(Table2[[#This Row],[Job-no]],Table4[],11,FALSE),"Done")</f>
        <v/>
      </c>
      <c r="BI999" s="39">
        <f>IF(Table2[[#This Row],[Pattern]]="Pattern",VLOOKUP(Table2[[#This Row],[Product Code]],'Routing data'!$A$2:$W$470,13,FALSE),VLOOKUP(Table2[[#This Row],[Product Code]],'Routing data'!$A$2:$W$470,3,FALSE))</f>
        <v>0</v>
      </c>
      <c r="BJ999" s="39">
        <f>IF(Table2[[#This Row],[Pattern]]="Pattern",VLOOKUP(Table2[[#This Row],[Product Code]],'Routing data'!$A$2:$W$470,14,FALSE),VLOOKUP(Table2[[#This Row],[Product Code]],'Routing data'!$A$2:$W$470,4,FALSE))</f>
        <v>0</v>
      </c>
      <c r="BK999" s="39">
        <f>VLOOKUP(Table2[[#This Row],[Product Code]],'Routing data'!A$4:W$524,16,FALSE)</f>
        <v>5</v>
      </c>
      <c r="BL999" s="42" t="str">
        <f>IF(Table2[[#This Row],[Milling Required]]=0,"x",IF(AT999="Pattern",B999-10,B999-4))</f>
        <v>x</v>
      </c>
      <c r="BM999" s="39"/>
      <c r="BN999" s="42">
        <f t="shared" si="189"/>
        <v>43478</v>
      </c>
      <c r="BO999" s="39" t="str">
        <f>IF(Table2[[#This Row],[Milling]]="x","x",Table2[[#This Row],[Total Sections]]*2)</f>
        <v>x</v>
      </c>
      <c r="BP999" s="39">
        <f>IF(Table2[[#This Row],[Punching]]="x","x",Table2[Total Sections]*2)</f>
        <v>22</v>
      </c>
      <c r="BQ999" s="39">
        <f>IF(Table2[[#This Row],[Pattern]]="Pattern",Table2[Total Sections]*3,Table2[Total Sections]*1.5)</f>
        <v>16.5</v>
      </c>
      <c r="BR999" s="39"/>
      <c r="BS999" s="39"/>
      <c r="BT999" s="39"/>
      <c r="BU999" s="39"/>
      <c r="BV999" s="39" t="str">
        <f>_xlfn.IFNA(VLOOKUP(Table2[[#This Row],[Job-no]],Table4[],16,FALSE),"Ready")</f>
        <v/>
      </c>
      <c r="BW999" s="39" t="str">
        <f>_xlfn.IFNA(VLOOKUP(Table2[[#This Row],[Job-no]],Table4[],21,FALSE),"Ready")</f>
        <v/>
      </c>
      <c r="BX999" s="39" t="b">
        <f>_xlfn.IFNA(VLOOKUP(Table2[[#This Row],[Job-no]],Table4[],10,FALSE),TRUE)</f>
        <v>0</v>
      </c>
      <c r="BY999" s="39" t="str">
        <f>_xlfn.IFNA(VLOOKUP(Table2[[#This Row],[Job-no]],Table4[],22,FALSE),"Ready")</f>
        <v/>
      </c>
      <c r="BZ999" s="120">
        <f t="shared" si="190"/>
        <v>43481</v>
      </c>
      <c r="CA999" s="120" t="str">
        <f ca="1">IF(OR(Table2[[#This Row],[Saw Date]]=TODAY(),Table2[[#This Row],[Saw Date]]=TODAY()+1), Table2[[#This Row],[Saw Date]],IF(Table2[[#This Row],[Extrusion cut double saw]],"Done",""))</f>
        <v/>
      </c>
      <c r="CB999" s="120" t="str">
        <f ca="1">IF(OR(Table2[[#This Row],[Lens Date]]=TODAY(),Table2[[#This Row],[Lens Date]]=TODAY()+1), Table2[[#This Row],[Lens Date]],IF(Table2[[#This Row],[MSLens]]="Done","Done",""))</f>
        <v/>
      </c>
      <c r="CC999" s="120" t="str">
        <f ca="1">IF(OR(Table2[[#This Row],[Milling Date]]=TODAY(),Table2[[#This Row],[Milling Date]]=TODAY()+1), Table2[[#This Row],[Milling Date]],IF(Table2[[#This Row],[CNC Holes]]="Ready","Done",""))</f>
        <v/>
      </c>
      <c r="CD999" s="120" t="str">
        <f ca="1">IF(OR(Table2[[#This Row],[Welding Date]]=TODAY(),Table2[[#This Row],[Welding Date]]=TODAY()+1), Table2[[#This Row],[Welding Date]],IF(Table2[[#This Row],[Welding Corners]]="Ready","Done",""))</f>
        <v/>
      </c>
      <c r="CE999" s="120" t="str">
        <f ca="1">IF(OR(Table2[[#This Row],[Puching Date]]=TODAY(),Table2[[#This Row],[Puching Date]]=TODAY()+1), Table2[[#This Row],[Puching Date]],IF(Table2[[#This Row],[Punch Holes]]="Ready","Done",""))</f>
        <v/>
      </c>
      <c r="CF999" s="120" t="str">
        <f ca="1">IF(OR(Table2[[#This Row],[Housing Date2]]=TODAY(),Table2[[#This Row],[Housing Date2]]=TODAY()+1),Table2[[#This Row],[Housing Date2]],IF(Table2[[#This Row],[Body Assembly]],"Done",""))</f>
        <v/>
      </c>
      <c r="CG999" s="120" t="str">
        <f>_xlfn.IFNA(VLOOKUP(Table2[[#This Row],[Job-no]],Table4[],7,FALSE),"Done")</f>
        <v>Scheduled/Released</v>
      </c>
    </row>
    <row r="1000" spans="1:85" x14ac:dyDescent="0.25">
      <c r="A1000" s="39" t="str">
        <f>_xlfn.CONCAT(Table2[[#This Row],[Order]],"-",Table2[[#This Row],[Line]])</f>
        <v>77873-2</v>
      </c>
      <c r="B1000" s="5">
        <v>43481</v>
      </c>
      <c r="C1000" s="8">
        <v>77873</v>
      </c>
      <c r="D1000" s="3" t="s">
        <v>4273</v>
      </c>
      <c r="E1000" s="8">
        <v>2</v>
      </c>
      <c r="F1000" s="8">
        <v>1</v>
      </c>
      <c r="G1000" s="3" t="s">
        <v>42</v>
      </c>
      <c r="H1000" s="8">
        <v>3</v>
      </c>
      <c r="I1000" s="43" t="b">
        <v>0</v>
      </c>
      <c r="J1000" s="43" t="b">
        <v>0</v>
      </c>
      <c r="K1000" t="s">
        <v>114</v>
      </c>
      <c r="L1000" s="43" t="b">
        <v>0</v>
      </c>
      <c r="M1000" s="43" t="b">
        <v>0</v>
      </c>
      <c r="N1000" s="43" t="b">
        <v>0</v>
      </c>
      <c r="O1000" t="s">
        <v>114</v>
      </c>
      <c r="P1000" t="s">
        <v>114</v>
      </c>
      <c r="Q1000" t="s">
        <v>114</v>
      </c>
      <c r="R1000" t="s">
        <v>114</v>
      </c>
      <c r="S1000" t="s">
        <v>114</v>
      </c>
      <c r="T1000" t="s">
        <v>114</v>
      </c>
      <c r="U1000" t="s">
        <v>114</v>
      </c>
      <c r="V1000" t="s">
        <v>114</v>
      </c>
      <c r="W1000" s="5">
        <v>43476</v>
      </c>
      <c r="X1000" s="3" t="s">
        <v>114</v>
      </c>
      <c r="Y1000" s="3"/>
      <c r="Z1000" s="3" t="s">
        <v>3754</v>
      </c>
      <c r="AA1000" s="3" t="s">
        <v>114</v>
      </c>
      <c r="AB1000" s="3" t="s">
        <v>74</v>
      </c>
      <c r="AC1000" s="8">
        <v>12</v>
      </c>
      <c r="AD1000" s="3" t="s">
        <v>5967</v>
      </c>
      <c r="AE1000" s="4" t="s">
        <v>5968</v>
      </c>
      <c r="AF1000" s="3"/>
      <c r="AG1000" s="3" t="s">
        <v>114</v>
      </c>
      <c r="AH1000" s="8">
        <v>3</v>
      </c>
      <c r="AI1000" s="3" t="s">
        <v>74</v>
      </c>
      <c r="AJ1000" t="s">
        <v>114</v>
      </c>
      <c r="AK1000" t="s">
        <v>114</v>
      </c>
      <c r="AL1000" s="43" t="b">
        <v>0</v>
      </c>
      <c r="AM1000" s="3"/>
      <c r="AN1000" s="3"/>
      <c r="AO1000" s="43" t="b">
        <v>0</v>
      </c>
      <c r="AP1000" s="3" t="b">
        <v>0</v>
      </c>
      <c r="AQ1000" s="129">
        <f>VLOOKUP(Table2[[#This Row],[Job-no]],Table3[],26,FALSE)</f>
        <v>1575</v>
      </c>
      <c r="AR1000" t="str">
        <f t="shared" si="186"/>
        <v>SKPLED</v>
      </c>
      <c r="AS1000" t="str">
        <f>VLOOKUP(AR1000,Table1[],4,0)</f>
        <v>Grid LED</v>
      </c>
      <c r="AT1000">
        <f>IF(BD1000&gt;0,"Pattern",VLOOKUP(AR1000,Table1[],5,0))</f>
        <v>0</v>
      </c>
      <c r="AU1000" s="34">
        <f>IF(AT1000="Pattern",WORKDAY(Table2[[#This Row],[Scheduled Ship Date]],-10),WORKDAY(Table2[[#This Row],[Scheduled Ship Date]],-4))</f>
        <v>43475</v>
      </c>
      <c r="AV1000" s="39">
        <f>IF(Table2[[#This Row],[Extrusion cut double saw]]=TRUE,IF(O1000="ToDo",IF(AT1000="Pattern",Table2[[#This Row],[Total Sections]]*0.4,Table2[[#This Row],[Total Sections]]*0.12),0),IF(AT1000="Pattern",Table2[[#This Row],[Total Sections]]*4,Table2[[#This Row],[Total Sections]]*1.2))</f>
        <v>3.5999999999999996</v>
      </c>
      <c r="AW1000" s="42"/>
      <c r="AX1000" s="42">
        <f>IF(AT1000="Pattern",Table2[[#This Row],[Scheduled Ship Date]]-2,Table2[[#This Row],[Scheduled Ship Date]]-3)</f>
        <v>43478</v>
      </c>
      <c r="AY1000" s="39">
        <f>IF(Table2[[#This Row],[Pattern]]="Pattern",Table2[[#This Row],[Total Sections]]*4.82,Table2[[#This Row],[Total Sections]]*0.5)</f>
        <v>1.5</v>
      </c>
      <c r="AZ1000" s="42"/>
      <c r="BA1000" s="39">
        <f>((Table2[Total Sections]/Table2[Open Qty])-1)*Table2[Open Qty]*12.96</f>
        <v>0</v>
      </c>
      <c r="BB1000" s="39"/>
      <c r="BC1000" s="39" t="str">
        <f t="shared" si="187"/>
        <v>SKPLED-22-4000-80-35-0.5-W-120-DP-1+E(3)-TG9</v>
      </c>
      <c r="BD1000" s="39">
        <f t="shared" si="188"/>
        <v>0</v>
      </c>
      <c r="BE1000" s="39" t="b">
        <f>_xlfn.IFNA(VLOOKUP(Table2[[#This Row],[Job-no]],Table4[],9,FALSE),TRUE)</f>
        <v>0</v>
      </c>
      <c r="BF1000" s="39"/>
      <c r="BG1000" s="39" t="b">
        <f>_xlfn.IFNA(VLOOKUP(Table2[[#This Row],[Job-no]],Table4[],14,FALSE),TRUE)</f>
        <v>0</v>
      </c>
      <c r="BH1000" s="39" t="str">
        <f>_xlfn.IFNA(VLOOKUP(Table2[[#This Row],[Job-no]],Table4[],11,FALSE),"Done")</f>
        <v/>
      </c>
      <c r="BI1000" s="39">
        <f>IF(Table2[[#This Row],[Pattern]]="Pattern",VLOOKUP(Table2[[#This Row],[Product Code]],'Routing data'!$A$2:$W$470,13,FALSE),VLOOKUP(Table2[[#This Row],[Product Code]],'Routing data'!$A$2:$W$470,3,FALSE))</f>
        <v>0</v>
      </c>
      <c r="BJ1000" s="39">
        <f>IF(Table2[[#This Row],[Pattern]]="Pattern",VLOOKUP(Table2[[#This Row],[Product Code]],'Routing data'!$A$2:$W$470,14,FALSE),VLOOKUP(Table2[[#This Row],[Product Code]],'Routing data'!$A$2:$W$470,4,FALSE))</f>
        <v>0</v>
      </c>
      <c r="BK1000" s="39">
        <f>VLOOKUP(Table2[[#This Row],[Product Code]],'Routing data'!A$4:W$524,16,FALSE)</f>
        <v>5</v>
      </c>
      <c r="BL1000" s="42" t="str">
        <f>IF(Table2[[#This Row],[Milling Required]]=0,"x",IF(AT1000="Pattern",B1000-10,B1000-4))</f>
        <v>x</v>
      </c>
      <c r="BM1000" s="39"/>
      <c r="BN1000" s="42">
        <f t="shared" si="189"/>
        <v>43478</v>
      </c>
      <c r="BO1000" s="39" t="str">
        <f>IF(Table2[[#This Row],[Milling]]="x","x",Table2[[#This Row],[Total Sections]]*2)</f>
        <v>x</v>
      </c>
      <c r="BP1000" s="39">
        <f>IF(Table2[[#This Row],[Punching]]="x","x",Table2[Total Sections]*2)</f>
        <v>6</v>
      </c>
      <c r="BQ1000" s="39">
        <f>IF(Table2[[#This Row],[Pattern]]="Pattern",Table2[Total Sections]*3,Table2[Total Sections]*1.5)</f>
        <v>4.5</v>
      </c>
      <c r="BR1000" s="39"/>
      <c r="BS1000" s="39"/>
      <c r="BT1000" s="39"/>
      <c r="BU1000" s="39"/>
      <c r="BV1000" s="39" t="str">
        <f>_xlfn.IFNA(VLOOKUP(Table2[[#This Row],[Job-no]],Table4[],16,FALSE),"Ready")</f>
        <v/>
      </c>
      <c r="BW1000" s="39" t="str">
        <f>_xlfn.IFNA(VLOOKUP(Table2[[#This Row],[Job-no]],Table4[],21,FALSE),"Ready")</f>
        <v/>
      </c>
      <c r="BX1000" s="39" t="b">
        <f>_xlfn.IFNA(VLOOKUP(Table2[[#This Row],[Job-no]],Table4[],10,FALSE),TRUE)</f>
        <v>0</v>
      </c>
      <c r="BY1000" s="39" t="str">
        <f>_xlfn.IFNA(VLOOKUP(Table2[[#This Row],[Job-no]],Table4[],22,FALSE),"Ready")</f>
        <v/>
      </c>
      <c r="BZ1000" s="120">
        <f t="shared" si="190"/>
        <v>43481</v>
      </c>
      <c r="CA1000" s="120" t="str">
        <f ca="1">IF(OR(Table2[[#This Row],[Saw Date]]=TODAY(),Table2[[#This Row],[Saw Date]]=TODAY()+1), Table2[[#This Row],[Saw Date]],IF(Table2[[#This Row],[Extrusion cut double saw]],"Done",""))</f>
        <v/>
      </c>
      <c r="CB1000" s="120" t="str">
        <f ca="1">IF(OR(Table2[[#This Row],[Lens Date]]=TODAY(),Table2[[#This Row],[Lens Date]]=TODAY()+1), Table2[[#This Row],[Lens Date]],IF(Table2[[#This Row],[MSLens]]="Done","Done",""))</f>
        <v/>
      </c>
      <c r="CC1000" s="120" t="str">
        <f ca="1">IF(OR(Table2[[#This Row],[Milling Date]]=TODAY(),Table2[[#This Row],[Milling Date]]=TODAY()+1), Table2[[#This Row],[Milling Date]],IF(Table2[[#This Row],[CNC Holes]]="Ready","Done",""))</f>
        <v/>
      </c>
      <c r="CD1000" s="120" t="str">
        <f ca="1">IF(OR(Table2[[#This Row],[Welding Date]]=TODAY(),Table2[[#This Row],[Welding Date]]=TODAY()+1), Table2[[#This Row],[Welding Date]],IF(Table2[[#This Row],[Welding Corners]]="Ready","Done",""))</f>
        <v/>
      </c>
      <c r="CE1000" s="120" t="str">
        <f ca="1">IF(OR(Table2[[#This Row],[Puching Date]]=TODAY(),Table2[[#This Row],[Puching Date]]=TODAY()+1), Table2[[#This Row],[Puching Date]],IF(Table2[[#This Row],[Punch Holes]]="Ready","Done",""))</f>
        <v/>
      </c>
      <c r="CF1000" s="120" t="str">
        <f ca="1">IF(OR(Table2[[#This Row],[Housing Date2]]=TODAY(),Table2[[#This Row],[Housing Date2]]=TODAY()+1),Table2[[#This Row],[Housing Date2]],IF(Table2[[#This Row],[Body Assembly]],"Done",""))</f>
        <v/>
      </c>
      <c r="CG1000" s="120" t="str">
        <f>_xlfn.IFNA(VLOOKUP(Table2[[#This Row],[Job-no]],Table4[],7,FALSE),"Done")</f>
        <v>Scheduled/Released</v>
      </c>
    </row>
    <row r="1001" spans="1:85" x14ac:dyDescent="0.25">
      <c r="A1001" s="39" t="str">
        <f>_xlfn.CONCAT(Table2[[#This Row],[Order]],"-",Table2[[#This Row],[Line]])</f>
        <v>78107-1</v>
      </c>
      <c r="B1001" s="5">
        <v>43481</v>
      </c>
      <c r="C1001" s="8">
        <v>78107</v>
      </c>
      <c r="D1001" s="3" t="s">
        <v>4364</v>
      </c>
      <c r="E1001" s="8">
        <v>1</v>
      </c>
      <c r="F1001" s="8">
        <v>1</v>
      </c>
      <c r="G1001" s="3" t="s">
        <v>42</v>
      </c>
      <c r="H1001" s="8">
        <v>36</v>
      </c>
      <c r="I1001" s="43" t="b">
        <v>0</v>
      </c>
      <c r="J1001" s="43" t="b">
        <v>0</v>
      </c>
      <c r="K1001" t="s">
        <v>114</v>
      </c>
      <c r="L1001" s="43" t="b">
        <v>0</v>
      </c>
      <c r="M1001" s="43" t="b">
        <v>0</v>
      </c>
      <c r="N1001" s="43" t="b">
        <v>0</v>
      </c>
      <c r="O1001" t="s">
        <v>114</v>
      </c>
      <c r="P1001" t="s">
        <v>114</v>
      </c>
      <c r="Q1001" t="s">
        <v>114</v>
      </c>
      <c r="R1001" t="s">
        <v>114</v>
      </c>
      <c r="S1001" t="s">
        <v>114</v>
      </c>
      <c r="T1001" t="s">
        <v>114</v>
      </c>
      <c r="U1001" t="s">
        <v>114</v>
      </c>
      <c r="V1001" t="s">
        <v>114</v>
      </c>
      <c r="W1001" s="5">
        <v>43476</v>
      </c>
      <c r="X1001" s="3" t="s">
        <v>114</v>
      </c>
      <c r="Y1001" s="3"/>
      <c r="Z1001" s="3" t="s">
        <v>5195</v>
      </c>
      <c r="AA1001" s="3" t="s">
        <v>114</v>
      </c>
      <c r="AB1001" s="3" t="s">
        <v>74</v>
      </c>
      <c r="AC1001" s="8">
        <v>10</v>
      </c>
      <c r="AD1001" s="3" t="s">
        <v>5967</v>
      </c>
      <c r="AE1001" s="4" t="s">
        <v>5968</v>
      </c>
      <c r="AF1001" s="3"/>
      <c r="AG1001" s="3" t="s">
        <v>114</v>
      </c>
      <c r="AH1001" s="8">
        <v>36</v>
      </c>
      <c r="AI1001" s="3" t="s">
        <v>74</v>
      </c>
      <c r="AJ1001" t="s">
        <v>114</v>
      </c>
      <c r="AK1001" t="s">
        <v>114</v>
      </c>
      <c r="AL1001" s="43" t="b">
        <v>0</v>
      </c>
      <c r="AM1001" s="3"/>
      <c r="AN1001" s="3"/>
      <c r="AO1001" s="43" t="b">
        <v>0</v>
      </c>
      <c r="AP1001" s="3" t="b">
        <v>0</v>
      </c>
      <c r="AQ1001" s="129">
        <f>VLOOKUP(Table2[[#This Row],[Job-no]],Table3[],26,FALSE)</f>
        <v>11089.8</v>
      </c>
      <c r="AR1001" t="str">
        <f t="shared" si="186"/>
        <v>DIA</v>
      </c>
      <c r="AS1001" t="str">
        <f>VLOOKUP(AR1001,Table1[],4,0)</f>
        <v>Grid</v>
      </c>
      <c r="AT1001">
        <f>IF(BD1001&gt;0,"Pattern",VLOOKUP(AR1001,Table1[],5,0))</f>
        <v>0</v>
      </c>
      <c r="AU1001" s="34">
        <f>IF(AT1001="Pattern",WORKDAY(Table2[[#This Row],[Scheduled Ship Date]],-10),WORKDAY(Table2[[#This Row],[Scheduled Ship Date]],-4))</f>
        <v>43475</v>
      </c>
      <c r="AV1001" s="39">
        <f>IF(Table2[[#This Row],[Extrusion cut double saw]]=TRUE,IF(O1001="ToDo",IF(AT1001="Pattern",Table2[[#This Row],[Total Sections]]*0.4,Table2[[#This Row],[Total Sections]]*0.12),0),IF(AT1001="Pattern",Table2[[#This Row],[Total Sections]]*4,Table2[[#This Row],[Total Sections]]*1.2))</f>
        <v>43.199999999999996</v>
      </c>
      <c r="AX1001" s="42">
        <f>IF(AT1001="Pattern",Table2[[#This Row],[Scheduled Ship Date]]-2,Table2[[#This Row],[Scheduled Ship Date]]-3)</f>
        <v>43478</v>
      </c>
      <c r="AY1001" s="39">
        <f>IF(Table2[[#This Row],[Pattern]]="Pattern",Table2[[#This Row],[Total Sections]]*4.82,Table2[[#This Row],[Total Sections]]*0.5)</f>
        <v>18</v>
      </c>
      <c r="AZ1001" s="39"/>
      <c r="BA1001" s="39">
        <f>((Table2[Total Sections]/Table2[Open Qty])-1)*Table2[Open Qty]*12.96</f>
        <v>0</v>
      </c>
      <c r="BB1001" s="39"/>
      <c r="BC1001" s="39" t="str">
        <f t="shared" si="187"/>
        <v>DIA-24-VL-T8-2-W-UNV-D(MARK7)-1-TB15</v>
      </c>
      <c r="BD1001" s="39">
        <f t="shared" si="188"/>
        <v>0</v>
      </c>
      <c r="BE1001" s="39" t="b">
        <f>_xlfn.IFNA(VLOOKUP(Table2[[#This Row],[Job-no]],Table4[],9,FALSE),TRUE)</f>
        <v>0</v>
      </c>
      <c r="BF1001" s="39"/>
      <c r="BG1001" s="39" t="b">
        <f>_xlfn.IFNA(VLOOKUP(Table2[[#This Row],[Job-no]],Table4[],14,FALSE),TRUE)</f>
        <v>0</v>
      </c>
      <c r="BH1001" s="39" t="str">
        <f>_xlfn.IFNA(VLOOKUP(Table2[[#This Row],[Job-no]],Table4[],11,FALSE),"Done")</f>
        <v/>
      </c>
      <c r="BI1001" s="39">
        <f>IF(Table2[[#This Row],[Pattern]]="Pattern",VLOOKUP(Table2[[#This Row],[Product Code]],'Routing data'!$A$2:$W$470,13,FALSE),VLOOKUP(Table2[[#This Row],[Product Code]],'Routing data'!$A$2:$W$470,3,FALSE))</f>
        <v>0</v>
      </c>
      <c r="BJ1001" s="39">
        <f>IF(Table2[[#This Row],[Pattern]]="Pattern",VLOOKUP(Table2[[#This Row],[Product Code]],'Routing data'!$A$2:$W$470,14,FALSE),VLOOKUP(Table2[[#This Row],[Product Code]],'Routing data'!$A$2:$W$470,4,FALSE))</f>
        <v>0</v>
      </c>
      <c r="BK1001" s="39">
        <f>VLOOKUP(Table2[[#This Row],[Product Code]],'Routing data'!A$4:W$524,16,FALSE)</f>
        <v>0</v>
      </c>
      <c r="BL1001" s="42" t="str">
        <f>IF(Table2[[#This Row],[Milling Required]]=0,"x",IF(AT1001="Pattern",B1001-10,B1001-4))</f>
        <v>x</v>
      </c>
      <c r="BM1001" s="39"/>
      <c r="BN1001" s="42">
        <f t="shared" si="189"/>
        <v>43478</v>
      </c>
      <c r="BO1001" s="39" t="str">
        <f>IF(Table2[[#This Row],[Milling]]="x","x",Table2[[#This Row],[Total Sections]]*2)</f>
        <v>x</v>
      </c>
      <c r="BP1001" s="39">
        <f>IF(Table2[[#This Row],[Punching]]="x","x",Table2[Total Sections]*2)</f>
        <v>72</v>
      </c>
      <c r="BQ1001" s="39">
        <f>IF(Table2[[#This Row],[Pattern]]="Pattern",Table2[Total Sections]*3,Table2[Total Sections]*1.5)</f>
        <v>54</v>
      </c>
      <c r="BR1001" s="39"/>
      <c r="BS1001" s="39"/>
      <c r="BT1001" s="39"/>
      <c r="BU1001" s="39"/>
      <c r="BV1001" s="39" t="str">
        <f>_xlfn.IFNA(VLOOKUP(Table2[[#This Row],[Job-no]],Table4[],16,FALSE),"Ready")</f>
        <v/>
      </c>
      <c r="BW1001" s="39" t="str">
        <f>_xlfn.IFNA(VLOOKUP(Table2[[#This Row],[Job-no]],Table4[],21,FALSE),"Ready")</f>
        <v/>
      </c>
      <c r="BX1001" s="39" t="b">
        <f>_xlfn.IFNA(VLOOKUP(Table2[[#This Row],[Job-no]],Table4[],10,FALSE),TRUE)</f>
        <v>0</v>
      </c>
      <c r="BY1001" s="39" t="str">
        <f>_xlfn.IFNA(VLOOKUP(Table2[[#This Row],[Job-no]],Table4[],22,FALSE),"Ready")</f>
        <v/>
      </c>
      <c r="BZ1001" s="120">
        <f t="shared" si="190"/>
        <v>43481</v>
      </c>
      <c r="CA1001" s="120" t="str">
        <f ca="1">IF(OR(Table2[[#This Row],[Saw Date]]=TODAY(),Table2[[#This Row],[Saw Date]]=TODAY()+1), Table2[[#This Row],[Saw Date]],IF(Table2[[#This Row],[Extrusion cut double saw]],"Done",""))</f>
        <v/>
      </c>
      <c r="CB1001" s="120" t="str">
        <f ca="1">IF(OR(Table2[[#This Row],[Lens Date]]=TODAY(),Table2[[#This Row],[Lens Date]]=TODAY()+1), Table2[[#This Row],[Lens Date]],IF(Table2[[#This Row],[MSLens]]="Done","Done",""))</f>
        <v/>
      </c>
      <c r="CC1001" s="120" t="str">
        <f ca="1">IF(OR(Table2[[#This Row],[Milling Date]]=TODAY(),Table2[[#This Row],[Milling Date]]=TODAY()+1), Table2[[#This Row],[Milling Date]],IF(Table2[[#This Row],[CNC Holes]]="Ready","Done",""))</f>
        <v/>
      </c>
      <c r="CD1001" s="120" t="str">
        <f ca="1">IF(OR(Table2[[#This Row],[Welding Date]]=TODAY(),Table2[[#This Row],[Welding Date]]=TODAY()+1), Table2[[#This Row],[Welding Date]],IF(Table2[[#This Row],[Welding Corners]]="Ready","Done",""))</f>
        <v/>
      </c>
      <c r="CE1001" s="120" t="str">
        <f ca="1">IF(OR(Table2[[#This Row],[Puching Date]]=TODAY(),Table2[[#This Row],[Puching Date]]=TODAY()+1), Table2[[#This Row],[Puching Date]],IF(Table2[[#This Row],[Punch Holes]]="Ready","Done",""))</f>
        <v/>
      </c>
      <c r="CF1001" s="120" t="str">
        <f ca="1">IF(OR(Table2[[#This Row],[Housing Date2]]=TODAY(),Table2[[#This Row],[Housing Date2]]=TODAY()+1),Table2[[#This Row],[Housing Date2]],IF(Table2[[#This Row],[Body Assembly]],"Done",""))</f>
        <v/>
      </c>
      <c r="CG1001" s="120" t="str">
        <f>_xlfn.IFNA(VLOOKUP(Table2[[#This Row],[Job-no]],Table4[],7,FALSE),"Done")</f>
        <v>Scheduled/Released</v>
      </c>
    </row>
    <row r="1002" spans="1:85" x14ac:dyDescent="0.25">
      <c r="A1002" s="39" t="str">
        <f>_xlfn.CONCAT(Table2[[#This Row],[Order]],"-",Table2[[#This Row],[Line]])</f>
        <v>78107-2</v>
      </c>
      <c r="B1002" s="5">
        <v>43481</v>
      </c>
      <c r="C1002" s="8">
        <v>78107</v>
      </c>
      <c r="D1002" s="3" t="s">
        <v>4366</v>
      </c>
      <c r="E1002" s="8">
        <v>2</v>
      </c>
      <c r="F1002" s="8">
        <v>1</v>
      </c>
      <c r="G1002" s="3" t="s">
        <v>42</v>
      </c>
      <c r="H1002" s="8">
        <v>2</v>
      </c>
      <c r="I1002" s="43" t="b">
        <v>0</v>
      </c>
      <c r="J1002" s="43" t="b">
        <v>0</v>
      </c>
      <c r="K1002" t="s">
        <v>114</v>
      </c>
      <c r="L1002" s="43" t="b">
        <v>0</v>
      </c>
      <c r="M1002" s="43" t="b">
        <v>0</v>
      </c>
      <c r="N1002" s="43" t="b">
        <v>0</v>
      </c>
      <c r="O1002" t="s">
        <v>114</v>
      </c>
      <c r="P1002" t="s">
        <v>114</v>
      </c>
      <c r="Q1002" t="s">
        <v>114</v>
      </c>
      <c r="R1002" t="s">
        <v>114</v>
      </c>
      <c r="S1002" t="s">
        <v>114</v>
      </c>
      <c r="T1002" t="s">
        <v>114</v>
      </c>
      <c r="U1002" t="s">
        <v>114</v>
      </c>
      <c r="V1002" t="s">
        <v>114</v>
      </c>
      <c r="W1002" s="5">
        <v>43476</v>
      </c>
      <c r="X1002" s="3" t="s">
        <v>114</v>
      </c>
      <c r="Y1002" s="3"/>
      <c r="Z1002" s="3" t="s">
        <v>5196</v>
      </c>
      <c r="AA1002" s="3" t="s">
        <v>114</v>
      </c>
      <c r="AB1002" s="3" t="s">
        <v>74</v>
      </c>
      <c r="AC1002" s="8">
        <v>10</v>
      </c>
      <c r="AD1002" s="3" t="s">
        <v>5967</v>
      </c>
      <c r="AE1002" s="4" t="s">
        <v>5968</v>
      </c>
      <c r="AF1002" s="3"/>
      <c r="AG1002" s="3" t="s">
        <v>114</v>
      </c>
      <c r="AH1002" s="8">
        <v>2</v>
      </c>
      <c r="AI1002" s="3" t="s">
        <v>74</v>
      </c>
      <c r="AJ1002" t="s">
        <v>114</v>
      </c>
      <c r="AK1002" t="s">
        <v>114</v>
      </c>
      <c r="AL1002" s="43" t="b">
        <v>0</v>
      </c>
      <c r="AM1002" s="3"/>
      <c r="AN1002" s="3"/>
      <c r="AO1002" s="43" t="b">
        <v>0</v>
      </c>
      <c r="AP1002" s="3" t="b">
        <v>0</v>
      </c>
      <c r="AQ1002" s="129">
        <f>VLOOKUP(Table2[[#This Row],[Job-no]],Table3[],26,FALSE)</f>
        <v>736.2</v>
      </c>
      <c r="AR1002" t="str">
        <f t="shared" si="186"/>
        <v>DIA</v>
      </c>
      <c r="AS1002" t="str">
        <f>VLOOKUP(AR1002,Table1[],4,0)</f>
        <v>Grid</v>
      </c>
      <c r="AT1002">
        <f>IF(BD1002&gt;0,"Pattern",VLOOKUP(AR1002,Table1[],5,0))</f>
        <v>0</v>
      </c>
      <c r="AU1002" s="34">
        <f>IF(AT1002="Pattern",WORKDAY(Table2[[#This Row],[Scheduled Ship Date]],-10),WORKDAY(Table2[[#This Row],[Scheduled Ship Date]],-4))</f>
        <v>43475</v>
      </c>
      <c r="AV1002" s="39">
        <f>IF(Table2[[#This Row],[Extrusion cut double saw]]=TRUE,IF(O1002="ToDo",IF(AT1002="Pattern",Table2[[#This Row],[Total Sections]]*0.4,Table2[[#This Row],[Total Sections]]*0.12),0),IF(AT1002="Pattern",Table2[[#This Row],[Total Sections]]*4,Table2[[#This Row],[Total Sections]]*1.2))</f>
        <v>2.4</v>
      </c>
      <c r="AX1002" s="42">
        <f>IF(AT1002="Pattern",Table2[[#This Row],[Scheduled Ship Date]]-2,Table2[[#This Row],[Scheduled Ship Date]]-3)</f>
        <v>43478</v>
      </c>
      <c r="AY1002" s="39">
        <f>IF(Table2[[#This Row],[Pattern]]="Pattern",Table2[[#This Row],[Total Sections]]*4.82,Table2[[#This Row],[Total Sections]]*0.5)</f>
        <v>1</v>
      </c>
      <c r="AZ1002" s="39"/>
      <c r="BA1002" s="39">
        <f>((Table2[Total Sections]/Table2[Open Qty])-1)*Table2[Open Qty]*12.96</f>
        <v>0</v>
      </c>
      <c r="BB1002" s="39"/>
      <c r="BC1002" s="39" t="str">
        <f t="shared" si="187"/>
        <v>DIA-24-VL-T8-3-W-UNV-D(MARK7)-1-TB15</v>
      </c>
      <c r="BD1002" s="39">
        <f t="shared" si="188"/>
        <v>0</v>
      </c>
      <c r="BE1002" s="39" t="b">
        <f>_xlfn.IFNA(VLOOKUP(Table2[[#This Row],[Job-no]],Table4[],9,FALSE),TRUE)</f>
        <v>0</v>
      </c>
      <c r="BF1002" s="39"/>
      <c r="BG1002" s="39" t="b">
        <f>_xlfn.IFNA(VLOOKUP(Table2[[#This Row],[Job-no]],Table4[],14,FALSE),TRUE)</f>
        <v>0</v>
      </c>
      <c r="BH1002" s="39" t="str">
        <f>_xlfn.IFNA(VLOOKUP(Table2[[#This Row],[Job-no]],Table4[],11,FALSE),"Done")</f>
        <v/>
      </c>
      <c r="BI1002" s="39">
        <f>IF(Table2[[#This Row],[Pattern]]="Pattern",VLOOKUP(Table2[[#This Row],[Product Code]],'Routing data'!$A$2:$W$470,13,FALSE),VLOOKUP(Table2[[#This Row],[Product Code]],'Routing data'!$A$2:$W$470,3,FALSE))</f>
        <v>0</v>
      </c>
      <c r="BJ1002" s="39">
        <f>IF(Table2[[#This Row],[Pattern]]="Pattern",VLOOKUP(Table2[[#This Row],[Product Code]],'Routing data'!$A$2:$W$470,14,FALSE),VLOOKUP(Table2[[#This Row],[Product Code]],'Routing data'!$A$2:$W$470,4,FALSE))</f>
        <v>0</v>
      </c>
      <c r="BK1002" s="39">
        <f>VLOOKUP(Table2[[#This Row],[Product Code]],'Routing data'!A$4:W$524,16,FALSE)</f>
        <v>0</v>
      </c>
      <c r="BL1002" s="42" t="str">
        <f>IF(Table2[[#This Row],[Milling Required]]=0,"x",IF(AT1002="Pattern",B1002-10,B1002-4))</f>
        <v>x</v>
      </c>
      <c r="BM1002" s="39"/>
      <c r="BN1002" s="42">
        <f t="shared" si="189"/>
        <v>43478</v>
      </c>
      <c r="BO1002" s="39" t="str">
        <f>IF(Table2[[#This Row],[Milling]]="x","x",Table2[[#This Row],[Total Sections]]*2)</f>
        <v>x</v>
      </c>
      <c r="BP1002" s="39">
        <f>IF(Table2[[#This Row],[Punching]]="x","x",Table2[Total Sections]*2)</f>
        <v>4</v>
      </c>
      <c r="BQ1002" s="39">
        <f>IF(Table2[[#This Row],[Pattern]]="Pattern",Table2[Total Sections]*3,Table2[Total Sections]*1.5)</f>
        <v>3</v>
      </c>
      <c r="BR1002" s="39"/>
      <c r="BS1002" s="39"/>
      <c r="BT1002" s="39"/>
      <c r="BU1002" s="39"/>
      <c r="BV1002" s="39" t="str">
        <f>_xlfn.IFNA(VLOOKUP(Table2[[#This Row],[Job-no]],Table4[],16,FALSE),"Ready")</f>
        <v/>
      </c>
      <c r="BW1002" s="39" t="str">
        <f>_xlfn.IFNA(VLOOKUP(Table2[[#This Row],[Job-no]],Table4[],21,FALSE),"Ready")</f>
        <v/>
      </c>
      <c r="BX1002" s="39" t="b">
        <f>_xlfn.IFNA(VLOOKUP(Table2[[#This Row],[Job-no]],Table4[],10,FALSE),TRUE)</f>
        <v>0</v>
      </c>
      <c r="BY1002" s="39" t="str">
        <f>_xlfn.IFNA(VLOOKUP(Table2[[#This Row],[Job-no]],Table4[],22,FALSE),"Ready")</f>
        <v/>
      </c>
      <c r="BZ1002" s="120">
        <f t="shared" si="190"/>
        <v>43481</v>
      </c>
      <c r="CA1002" s="120" t="str">
        <f ca="1">IF(OR(Table2[[#This Row],[Saw Date]]=TODAY(),Table2[[#This Row],[Saw Date]]=TODAY()+1), Table2[[#This Row],[Saw Date]],IF(Table2[[#This Row],[Extrusion cut double saw]],"Done",""))</f>
        <v/>
      </c>
      <c r="CB1002" s="120" t="str">
        <f ca="1">IF(OR(Table2[[#This Row],[Lens Date]]=TODAY(),Table2[[#This Row],[Lens Date]]=TODAY()+1), Table2[[#This Row],[Lens Date]],IF(Table2[[#This Row],[MSLens]]="Done","Done",""))</f>
        <v/>
      </c>
      <c r="CC1002" s="120" t="str">
        <f ca="1">IF(OR(Table2[[#This Row],[Milling Date]]=TODAY(),Table2[[#This Row],[Milling Date]]=TODAY()+1), Table2[[#This Row],[Milling Date]],IF(Table2[[#This Row],[CNC Holes]]="Ready","Done",""))</f>
        <v/>
      </c>
      <c r="CD1002" s="120" t="str">
        <f ca="1">IF(OR(Table2[[#This Row],[Welding Date]]=TODAY(),Table2[[#This Row],[Welding Date]]=TODAY()+1), Table2[[#This Row],[Welding Date]],IF(Table2[[#This Row],[Welding Corners]]="Ready","Done",""))</f>
        <v/>
      </c>
      <c r="CE1002" s="120" t="str">
        <f ca="1">IF(OR(Table2[[#This Row],[Puching Date]]=TODAY(),Table2[[#This Row],[Puching Date]]=TODAY()+1), Table2[[#This Row],[Puching Date]],IF(Table2[[#This Row],[Punch Holes]]="Ready","Done",""))</f>
        <v/>
      </c>
      <c r="CF1002" s="120" t="str">
        <f ca="1">IF(OR(Table2[[#This Row],[Housing Date2]]=TODAY(),Table2[[#This Row],[Housing Date2]]=TODAY()+1),Table2[[#This Row],[Housing Date2]],IF(Table2[[#This Row],[Body Assembly]],"Done",""))</f>
        <v/>
      </c>
      <c r="CG1002" s="120" t="str">
        <f>_xlfn.IFNA(VLOOKUP(Table2[[#This Row],[Job-no]],Table4[],7,FALSE),"Done")</f>
        <v>Scheduled/Released</v>
      </c>
    </row>
    <row r="1003" spans="1:85" x14ac:dyDescent="0.25">
      <c r="A1003" s="39" t="str">
        <f>_xlfn.CONCAT(Table2[[#This Row],[Order]],"-",Table2[[#This Row],[Line]])</f>
        <v>78199-1</v>
      </c>
      <c r="B1003" s="5">
        <v>43481</v>
      </c>
      <c r="C1003" s="8">
        <v>78199</v>
      </c>
      <c r="D1003" s="3" t="s">
        <v>5121</v>
      </c>
      <c r="E1003" s="8">
        <v>1</v>
      </c>
      <c r="F1003" s="8">
        <v>1</v>
      </c>
      <c r="G1003" s="3" t="s">
        <v>42</v>
      </c>
      <c r="H1003" s="8">
        <v>78</v>
      </c>
      <c r="I1003" s="43" t="b">
        <v>0</v>
      </c>
      <c r="J1003" s="43" t="b">
        <v>0</v>
      </c>
      <c r="K1003" t="s">
        <v>114</v>
      </c>
      <c r="L1003" s="43" t="b">
        <v>0</v>
      </c>
      <c r="M1003" s="43" t="b">
        <v>0</v>
      </c>
      <c r="N1003" s="43" t="b">
        <v>0</v>
      </c>
      <c r="O1003" t="s">
        <v>114</v>
      </c>
      <c r="P1003" t="s">
        <v>114</v>
      </c>
      <c r="Q1003" t="s">
        <v>114</v>
      </c>
      <c r="R1003" t="s">
        <v>114</v>
      </c>
      <c r="S1003" t="s">
        <v>114</v>
      </c>
      <c r="T1003" t="s">
        <v>114</v>
      </c>
      <c r="U1003" t="s">
        <v>114</v>
      </c>
      <c r="V1003" t="s">
        <v>114</v>
      </c>
      <c r="W1003" s="5">
        <v>43476</v>
      </c>
      <c r="X1003" s="3" t="s">
        <v>114</v>
      </c>
      <c r="Y1003" s="3"/>
      <c r="Z1003" s="3" t="s">
        <v>39</v>
      </c>
      <c r="AA1003" s="3" t="s">
        <v>114</v>
      </c>
      <c r="AB1003" s="3" t="s">
        <v>74</v>
      </c>
      <c r="AC1003" s="8">
        <v>10</v>
      </c>
      <c r="AD1003" s="3" t="s">
        <v>5967</v>
      </c>
      <c r="AE1003" s="4" t="s">
        <v>5968</v>
      </c>
      <c r="AF1003" s="3"/>
      <c r="AG1003" s="3" t="s">
        <v>114</v>
      </c>
      <c r="AH1003" s="8">
        <v>78</v>
      </c>
      <c r="AI1003" s="3" t="s">
        <v>74</v>
      </c>
      <c r="AJ1003" t="s">
        <v>114</v>
      </c>
      <c r="AK1003" t="s">
        <v>114</v>
      </c>
      <c r="AL1003" s="43" t="b">
        <v>0</v>
      </c>
      <c r="AM1003" s="3"/>
      <c r="AN1003" s="3"/>
      <c r="AO1003" s="43" t="b">
        <v>0</v>
      </c>
      <c r="AP1003" s="3" t="b">
        <v>0</v>
      </c>
      <c r="AQ1003" s="129">
        <f>VLOOKUP(Table2[[#This Row],[Job-no]],Table3[],26,FALSE)</f>
        <v>12870</v>
      </c>
      <c r="AR1003" t="str">
        <f t="shared" si="186"/>
        <v>DIALED</v>
      </c>
      <c r="AS1003" t="str">
        <f>VLOOKUP(AR1003,Table1[],4,0)</f>
        <v>Grid LED</v>
      </c>
      <c r="AT1003">
        <f>IF(BD1003&gt;0,"Pattern",VLOOKUP(AR1003,Table1[],5,0))</f>
        <v>0</v>
      </c>
      <c r="AU1003" s="34">
        <f>IF(AT1003="Pattern",WORKDAY(Table2[[#This Row],[Scheduled Ship Date]],-10),WORKDAY(Table2[[#This Row],[Scheduled Ship Date]],-4))</f>
        <v>43475</v>
      </c>
      <c r="AV1003" s="39">
        <f>IF(Table2[[#This Row],[Extrusion cut double saw]]=TRUE,IF(O1003="ToDo",IF(AT1003="Pattern",Table2[[#This Row],[Total Sections]]*0.4,Table2[[#This Row],[Total Sections]]*0.12),0),IF(AT1003="Pattern",Table2[[#This Row],[Total Sections]]*4,Table2[[#This Row],[Total Sections]]*1.2))</f>
        <v>93.6</v>
      </c>
      <c r="AX1003" s="42">
        <f>IF(AT1003="Pattern",Table2[[#This Row],[Scheduled Ship Date]]-2,Table2[[#This Row],[Scheduled Ship Date]]-3)</f>
        <v>43478</v>
      </c>
      <c r="AY1003" s="39">
        <f>IF(Table2[[#This Row],[Pattern]]="Pattern",Table2[[#This Row],[Total Sections]]*4.82,Table2[[#This Row],[Total Sections]]*0.5)</f>
        <v>39</v>
      </c>
      <c r="AZ1003" s="39"/>
      <c r="BA1003" s="39">
        <f>((Table2[Total Sections]/Table2[Open Qty])-1)*Table2[Open Qty]*12.96</f>
        <v>0</v>
      </c>
      <c r="BB1003" s="39"/>
      <c r="BC1003" s="39" t="str">
        <f t="shared" si="187"/>
        <v>DIALED-22-3000-90-35-VL-W-UNV-DP-1-TB9</v>
      </c>
      <c r="BD1003" s="39">
        <f t="shared" si="188"/>
        <v>0</v>
      </c>
      <c r="BE1003" s="39" t="b">
        <f>_xlfn.IFNA(VLOOKUP(Table2[[#This Row],[Job-no]],Table4[],9,FALSE),TRUE)</f>
        <v>0</v>
      </c>
      <c r="BF1003" s="39"/>
      <c r="BG1003" s="39" t="b">
        <f>_xlfn.IFNA(VLOOKUP(Table2[[#This Row],[Job-no]],Table4[],14,FALSE),TRUE)</f>
        <v>0</v>
      </c>
      <c r="BH1003" s="39" t="str">
        <f>_xlfn.IFNA(VLOOKUP(Table2[[#This Row],[Job-no]],Table4[],11,FALSE),"Done")</f>
        <v/>
      </c>
      <c r="BI1003" s="39">
        <f>IF(Table2[[#This Row],[Pattern]]="Pattern",VLOOKUP(Table2[[#This Row],[Product Code]],'Routing data'!$A$2:$W$470,13,FALSE),VLOOKUP(Table2[[#This Row],[Product Code]],'Routing data'!$A$2:$W$470,3,FALSE))</f>
        <v>0</v>
      </c>
      <c r="BJ1003" s="39">
        <f>IF(Table2[[#This Row],[Pattern]]="Pattern",VLOOKUP(Table2[[#This Row],[Product Code]],'Routing data'!$A$2:$W$470,14,FALSE),VLOOKUP(Table2[[#This Row],[Product Code]],'Routing data'!$A$2:$W$470,4,FALSE))</f>
        <v>0</v>
      </c>
      <c r="BK1003" s="39">
        <f>VLOOKUP(Table2[[#This Row],[Product Code]],'Routing data'!A$4:W$524,16,FALSE)</f>
        <v>0</v>
      </c>
      <c r="BL1003" s="42" t="str">
        <f>IF(Table2[[#This Row],[Milling Required]]=0,"x",IF(AT1003="Pattern",B1003-10,B1003-4))</f>
        <v>x</v>
      </c>
      <c r="BM1003" s="39"/>
      <c r="BN1003" s="42">
        <f t="shared" si="189"/>
        <v>43478</v>
      </c>
      <c r="BO1003" s="39" t="str">
        <f>IF(Table2[[#This Row],[Milling]]="x","x",Table2[[#This Row],[Total Sections]]*2)</f>
        <v>x</v>
      </c>
      <c r="BP1003" s="39">
        <f>IF(Table2[[#This Row],[Punching]]="x","x",Table2[Total Sections]*2)</f>
        <v>156</v>
      </c>
      <c r="BQ1003" s="39">
        <f>IF(Table2[[#This Row],[Pattern]]="Pattern",Table2[Total Sections]*3,Table2[Total Sections]*1.5)</f>
        <v>117</v>
      </c>
      <c r="BR1003" s="39"/>
      <c r="BS1003" s="39"/>
      <c r="BT1003" s="39"/>
      <c r="BU1003" s="39"/>
      <c r="BV1003" s="39" t="str">
        <f>_xlfn.IFNA(VLOOKUP(Table2[[#This Row],[Job-no]],Table4[],16,FALSE),"Ready")</f>
        <v/>
      </c>
      <c r="BW1003" s="39" t="str">
        <f>_xlfn.IFNA(VLOOKUP(Table2[[#This Row],[Job-no]],Table4[],21,FALSE),"Ready")</f>
        <v/>
      </c>
      <c r="BX1003" s="39" t="b">
        <f>_xlfn.IFNA(VLOOKUP(Table2[[#This Row],[Job-no]],Table4[],10,FALSE),TRUE)</f>
        <v>0</v>
      </c>
      <c r="BY1003" s="39" t="str">
        <f>_xlfn.IFNA(VLOOKUP(Table2[[#This Row],[Job-no]],Table4[],22,FALSE),"Ready")</f>
        <v/>
      </c>
      <c r="BZ1003" s="120">
        <f t="shared" si="190"/>
        <v>43481</v>
      </c>
      <c r="CA1003" s="120" t="str">
        <f ca="1">IF(OR(Table2[[#This Row],[Saw Date]]=TODAY(),Table2[[#This Row],[Saw Date]]=TODAY()+1), Table2[[#This Row],[Saw Date]],IF(Table2[[#This Row],[Extrusion cut double saw]],"Done",""))</f>
        <v/>
      </c>
      <c r="CB1003" s="120" t="str">
        <f ca="1">IF(OR(Table2[[#This Row],[Lens Date]]=TODAY(),Table2[[#This Row],[Lens Date]]=TODAY()+1), Table2[[#This Row],[Lens Date]],IF(Table2[[#This Row],[MSLens]]="Done","Done",""))</f>
        <v/>
      </c>
      <c r="CC1003" s="120" t="str">
        <f ca="1">IF(OR(Table2[[#This Row],[Milling Date]]=TODAY(),Table2[[#This Row],[Milling Date]]=TODAY()+1), Table2[[#This Row],[Milling Date]],IF(Table2[[#This Row],[CNC Holes]]="Ready","Done",""))</f>
        <v/>
      </c>
      <c r="CD1003" s="120" t="str">
        <f ca="1">IF(OR(Table2[[#This Row],[Welding Date]]=TODAY(),Table2[[#This Row],[Welding Date]]=TODAY()+1), Table2[[#This Row],[Welding Date]],IF(Table2[[#This Row],[Welding Corners]]="Ready","Done",""))</f>
        <v/>
      </c>
      <c r="CE1003" s="120" t="str">
        <f ca="1">IF(OR(Table2[[#This Row],[Puching Date]]=TODAY(),Table2[[#This Row],[Puching Date]]=TODAY()+1), Table2[[#This Row],[Puching Date]],IF(Table2[[#This Row],[Punch Holes]]="Ready","Done",""))</f>
        <v/>
      </c>
      <c r="CF1003" s="120" t="str">
        <f ca="1">IF(OR(Table2[[#This Row],[Housing Date2]]=TODAY(),Table2[[#This Row],[Housing Date2]]=TODAY()+1),Table2[[#This Row],[Housing Date2]],IF(Table2[[#This Row],[Body Assembly]],"Done",""))</f>
        <v/>
      </c>
      <c r="CG1003" s="120" t="str">
        <f>_xlfn.IFNA(VLOOKUP(Table2[[#This Row],[Job-no]],Table4[],7,FALSE),"Done")</f>
        <v>Scheduled/Released</v>
      </c>
    </row>
    <row r="1004" spans="1:85" x14ac:dyDescent="0.25">
      <c r="A1004" s="39" t="str">
        <f>_xlfn.CONCAT(Table2[[#This Row],[Order]],"-",Table2[[#This Row],[Line]])</f>
        <v>78199-2</v>
      </c>
      <c r="B1004" s="5">
        <v>43481</v>
      </c>
      <c r="C1004" s="8">
        <v>78199</v>
      </c>
      <c r="D1004" s="3" t="s">
        <v>5122</v>
      </c>
      <c r="E1004" s="8">
        <v>2</v>
      </c>
      <c r="F1004" s="8">
        <v>1</v>
      </c>
      <c r="G1004" s="3" t="s">
        <v>42</v>
      </c>
      <c r="H1004" s="8">
        <v>18</v>
      </c>
      <c r="I1004" s="43" t="b">
        <v>0</v>
      </c>
      <c r="J1004" s="43" t="b">
        <v>0</v>
      </c>
      <c r="K1004" t="s">
        <v>114</v>
      </c>
      <c r="L1004" s="43" t="b">
        <v>0</v>
      </c>
      <c r="M1004" s="43" t="b">
        <v>0</v>
      </c>
      <c r="N1004" s="43" t="b">
        <v>0</v>
      </c>
      <c r="O1004" t="s">
        <v>114</v>
      </c>
      <c r="P1004" t="s">
        <v>114</v>
      </c>
      <c r="Q1004" t="s">
        <v>114</v>
      </c>
      <c r="R1004" t="s">
        <v>114</v>
      </c>
      <c r="S1004" t="s">
        <v>114</v>
      </c>
      <c r="T1004" t="s">
        <v>114</v>
      </c>
      <c r="U1004" t="s">
        <v>114</v>
      </c>
      <c r="V1004" t="s">
        <v>114</v>
      </c>
      <c r="W1004" s="5">
        <v>43476</v>
      </c>
      <c r="X1004" s="3" t="s">
        <v>114</v>
      </c>
      <c r="Y1004" s="3"/>
      <c r="Z1004" s="3" t="s">
        <v>39</v>
      </c>
      <c r="AA1004" s="3" t="s">
        <v>114</v>
      </c>
      <c r="AB1004" s="3" t="s">
        <v>74</v>
      </c>
      <c r="AC1004" s="8">
        <v>10</v>
      </c>
      <c r="AD1004" s="3" t="s">
        <v>5967</v>
      </c>
      <c r="AE1004" s="4" t="s">
        <v>5968</v>
      </c>
      <c r="AF1004" s="3"/>
      <c r="AG1004" s="3" t="s">
        <v>114</v>
      </c>
      <c r="AH1004" s="8">
        <v>18</v>
      </c>
      <c r="AI1004" s="3" t="s">
        <v>74</v>
      </c>
      <c r="AJ1004" t="s">
        <v>114</v>
      </c>
      <c r="AK1004" t="s">
        <v>114</v>
      </c>
      <c r="AL1004" s="43" t="b">
        <v>0</v>
      </c>
      <c r="AM1004" s="3"/>
      <c r="AN1004" s="3"/>
      <c r="AO1004" s="43" t="b">
        <v>0</v>
      </c>
      <c r="AP1004" s="3" t="b">
        <v>0</v>
      </c>
      <c r="AQ1004" s="129">
        <f>VLOOKUP(Table2[[#This Row],[Job-no]],Table3[],26,FALSE)</f>
        <v>6210</v>
      </c>
      <c r="AR1004" t="str">
        <f t="shared" si="186"/>
        <v>DIALED</v>
      </c>
      <c r="AS1004" t="str">
        <f>VLOOKUP(AR1004,Table1[],4,0)</f>
        <v>Grid LED</v>
      </c>
      <c r="AT1004">
        <f>IF(BD1004&gt;0,"Pattern",VLOOKUP(AR1004,Table1[],5,0))</f>
        <v>0</v>
      </c>
      <c r="AU1004" s="34">
        <f>IF(AT1004="Pattern",WORKDAY(Table2[[#This Row],[Scheduled Ship Date]],-10),WORKDAY(Table2[[#This Row],[Scheduled Ship Date]],-4))</f>
        <v>43475</v>
      </c>
      <c r="AV1004" s="39">
        <f>IF(Table2[[#This Row],[Extrusion cut double saw]]=TRUE,IF(O1004="ToDo",IF(AT1004="Pattern",Table2[[#This Row],[Total Sections]]*0.4,Table2[[#This Row],[Total Sections]]*0.12),0),IF(AT1004="Pattern",Table2[[#This Row],[Total Sections]]*4,Table2[[#This Row],[Total Sections]]*1.2))</f>
        <v>21.599999999999998</v>
      </c>
      <c r="AX1004" s="42">
        <f>IF(AT1004="Pattern",Table2[[#This Row],[Scheduled Ship Date]]-2,Table2[[#This Row],[Scheduled Ship Date]]-3)</f>
        <v>43478</v>
      </c>
      <c r="AY1004" s="39">
        <f>IF(Table2[[#This Row],[Pattern]]="Pattern",Table2[[#This Row],[Total Sections]]*4.82,Table2[[#This Row],[Total Sections]]*0.5)</f>
        <v>9</v>
      </c>
      <c r="AZ1004" s="39"/>
      <c r="BA1004" s="39">
        <f>((Table2[Total Sections]/Table2[Open Qty])-1)*Table2[Open Qty]*12.96</f>
        <v>0</v>
      </c>
      <c r="BB1004" s="39"/>
      <c r="BC1004" s="39" t="str">
        <f t="shared" si="187"/>
        <v>DIALED-22-3000-90-35-VL-W-UNV-DP-1-TB9-B1(BSL10LST)</v>
      </c>
      <c r="BD1004" s="39">
        <f t="shared" si="188"/>
        <v>0</v>
      </c>
      <c r="BE1004" s="39" t="b">
        <f>_xlfn.IFNA(VLOOKUP(Table2[[#This Row],[Job-no]],Table4[],9,FALSE),TRUE)</f>
        <v>0</v>
      </c>
      <c r="BF1004" s="39"/>
      <c r="BG1004" s="39" t="b">
        <f>_xlfn.IFNA(VLOOKUP(Table2[[#This Row],[Job-no]],Table4[],14,FALSE),TRUE)</f>
        <v>0</v>
      </c>
      <c r="BH1004" s="39" t="str">
        <f>_xlfn.IFNA(VLOOKUP(Table2[[#This Row],[Job-no]],Table4[],11,FALSE),"Done")</f>
        <v/>
      </c>
      <c r="BI1004" s="39">
        <f>IF(Table2[[#This Row],[Pattern]]="Pattern",VLOOKUP(Table2[[#This Row],[Product Code]],'Routing data'!$A$2:$W$470,13,FALSE),VLOOKUP(Table2[[#This Row],[Product Code]],'Routing data'!$A$2:$W$470,3,FALSE))</f>
        <v>0</v>
      </c>
      <c r="BJ1004" s="39">
        <f>IF(Table2[[#This Row],[Pattern]]="Pattern",VLOOKUP(Table2[[#This Row],[Product Code]],'Routing data'!$A$2:$W$470,14,FALSE),VLOOKUP(Table2[[#This Row],[Product Code]],'Routing data'!$A$2:$W$470,4,FALSE))</f>
        <v>0</v>
      </c>
      <c r="BK1004" s="39">
        <f>VLOOKUP(Table2[[#This Row],[Product Code]],'Routing data'!A$4:W$524,16,FALSE)</f>
        <v>0</v>
      </c>
      <c r="BL1004" s="42" t="str">
        <f>IF(Table2[[#This Row],[Milling Required]]=0,"x",IF(AT1004="Pattern",B1004-10,B1004-4))</f>
        <v>x</v>
      </c>
      <c r="BM1004" s="39"/>
      <c r="BN1004" s="42">
        <f t="shared" si="189"/>
        <v>43478</v>
      </c>
      <c r="BO1004" s="39" t="str">
        <f>IF(Table2[[#This Row],[Milling]]="x","x",Table2[[#This Row],[Total Sections]]*2)</f>
        <v>x</v>
      </c>
      <c r="BP1004" s="39">
        <f>IF(Table2[[#This Row],[Punching]]="x","x",Table2[Total Sections]*2)</f>
        <v>36</v>
      </c>
      <c r="BQ1004" s="39">
        <f>IF(Table2[[#This Row],[Pattern]]="Pattern",Table2[Total Sections]*3,Table2[Total Sections]*1.5)</f>
        <v>27</v>
      </c>
      <c r="BR1004" s="39"/>
      <c r="BS1004" s="39"/>
      <c r="BT1004" s="39"/>
      <c r="BU1004" s="39"/>
      <c r="BV1004" s="39" t="str">
        <f>_xlfn.IFNA(VLOOKUP(Table2[[#This Row],[Job-no]],Table4[],16,FALSE),"Ready")</f>
        <v/>
      </c>
      <c r="BW1004" s="39" t="str">
        <f>_xlfn.IFNA(VLOOKUP(Table2[[#This Row],[Job-no]],Table4[],21,FALSE),"Ready")</f>
        <v/>
      </c>
      <c r="BX1004" s="39" t="b">
        <f>_xlfn.IFNA(VLOOKUP(Table2[[#This Row],[Job-no]],Table4[],10,FALSE),TRUE)</f>
        <v>0</v>
      </c>
      <c r="BY1004" s="39" t="str">
        <f>_xlfn.IFNA(VLOOKUP(Table2[[#This Row],[Job-no]],Table4[],22,FALSE),"Ready")</f>
        <v/>
      </c>
      <c r="BZ1004" s="120">
        <f t="shared" si="190"/>
        <v>43481</v>
      </c>
      <c r="CA1004" s="120" t="str">
        <f ca="1">IF(OR(Table2[[#This Row],[Saw Date]]=TODAY(),Table2[[#This Row],[Saw Date]]=TODAY()+1), Table2[[#This Row],[Saw Date]],IF(Table2[[#This Row],[Extrusion cut double saw]],"Done",""))</f>
        <v/>
      </c>
      <c r="CB1004" s="120" t="str">
        <f ca="1">IF(OR(Table2[[#This Row],[Lens Date]]=TODAY(),Table2[[#This Row],[Lens Date]]=TODAY()+1), Table2[[#This Row],[Lens Date]],IF(Table2[[#This Row],[MSLens]]="Done","Done",""))</f>
        <v/>
      </c>
      <c r="CC1004" s="120" t="str">
        <f ca="1">IF(OR(Table2[[#This Row],[Milling Date]]=TODAY(),Table2[[#This Row],[Milling Date]]=TODAY()+1), Table2[[#This Row],[Milling Date]],IF(Table2[[#This Row],[CNC Holes]]="Ready","Done",""))</f>
        <v/>
      </c>
      <c r="CD1004" s="120" t="str">
        <f ca="1">IF(OR(Table2[[#This Row],[Welding Date]]=TODAY(),Table2[[#This Row],[Welding Date]]=TODAY()+1), Table2[[#This Row],[Welding Date]],IF(Table2[[#This Row],[Welding Corners]]="Ready","Done",""))</f>
        <v/>
      </c>
      <c r="CE1004" s="120" t="str">
        <f ca="1">IF(OR(Table2[[#This Row],[Puching Date]]=TODAY(),Table2[[#This Row],[Puching Date]]=TODAY()+1), Table2[[#This Row],[Puching Date]],IF(Table2[[#This Row],[Punch Holes]]="Ready","Done",""))</f>
        <v/>
      </c>
      <c r="CF1004" s="120" t="str">
        <f ca="1">IF(OR(Table2[[#This Row],[Housing Date2]]=TODAY(),Table2[[#This Row],[Housing Date2]]=TODAY()+1),Table2[[#This Row],[Housing Date2]],IF(Table2[[#This Row],[Body Assembly]],"Done",""))</f>
        <v/>
      </c>
      <c r="CG1004" s="120" t="str">
        <f>_xlfn.IFNA(VLOOKUP(Table2[[#This Row],[Job-no]],Table4[],7,FALSE),"Done")</f>
        <v>Scheduled/Released</v>
      </c>
    </row>
    <row r="1005" spans="1:85" x14ac:dyDescent="0.25">
      <c r="A1005" t="str">
        <f>_xlfn.CONCAT(Table2[[#This Row],[Order]],"-",Table2[[#This Row],[Line]])</f>
        <v>73699-23</v>
      </c>
      <c r="B1005" s="5">
        <v>43482</v>
      </c>
      <c r="C1005" s="8">
        <v>73699</v>
      </c>
      <c r="D1005" s="3" t="s">
        <v>4937</v>
      </c>
      <c r="E1005" s="8">
        <v>23</v>
      </c>
      <c r="F1005" s="8">
        <v>1</v>
      </c>
      <c r="G1005" s="3" t="s">
        <v>42</v>
      </c>
      <c r="H1005" s="8">
        <v>1</v>
      </c>
      <c r="I1005" s="43" t="b">
        <v>0</v>
      </c>
      <c r="J1005" s="43" t="b">
        <v>0</v>
      </c>
      <c r="K1005" t="s">
        <v>114</v>
      </c>
      <c r="L1005" s="43" t="b">
        <v>0</v>
      </c>
      <c r="M1005" s="43" t="b">
        <v>0</v>
      </c>
      <c r="N1005" s="43" t="b">
        <v>0</v>
      </c>
      <c r="O1005" t="s">
        <v>114</v>
      </c>
      <c r="P1005" t="s">
        <v>114</v>
      </c>
      <c r="Q1005" t="s">
        <v>114</v>
      </c>
      <c r="R1005" t="s">
        <v>114</v>
      </c>
      <c r="S1005" t="s">
        <v>114</v>
      </c>
      <c r="T1005" t="s">
        <v>114</v>
      </c>
      <c r="U1005" t="s">
        <v>114</v>
      </c>
      <c r="V1005" t="s">
        <v>114</v>
      </c>
      <c r="W1005" s="5">
        <v>43479</v>
      </c>
      <c r="X1005" s="3" t="s">
        <v>114</v>
      </c>
      <c r="Y1005" s="3"/>
      <c r="Z1005" s="3" t="s">
        <v>158</v>
      </c>
      <c r="AA1005" s="3" t="s">
        <v>114</v>
      </c>
      <c r="AB1005" s="3" t="s">
        <v>74</v>
      </c>
      <c r="AC1005" s="8">
        <v>4</v>
      </c>
      <c r="AD1005" s="3" t="s">
        <v>5967</v>
      </c>
      <c r="AE1005" s="4" t="s">
        <v>5968</v>
      </c>
      <c r="AF1005" s="3"/>
      <c r="AG1005" s="3" t="s">
        <v>114</v>
      </c>
      <c r="AH1005" s="8">
        <v>1</v>
      </c>
      <c r="AI1005" s="3" t="s">
        <v>74</v>
      </c>
      <c r="AJ1005" t="s">
        <v>114</v>
      </c>
      <c r="AK1005" t="s">
        <v>114</v>
      </c>
      <c r="AL1005" s="43" t="b">
        <v>0</v>
      </c>
      <c r="AM1005" s="3"/>
      <c r="AN1005" s="3"/>
      <c r="AO1005" s="43" t="b">
        <v>0</v>
      </c>
      <c r="AP1005" s="3" t="b">
        <v>0</v>
      </c>
      <c r="AQ1005" s="3">
        <f>VLOOKUP(Table2[[#This Row],[Job-no]],Table3[],26,FALSE)</f>
        <v>248</v>
      </c>
      <c r="AR1005" t="str">
        <f t="shared" si="186"/>
        <v>BBRLED</v>
      </c>
      <c r="AS1005" t="str">
        <f>VLOOKUP(AR1005,Table1[],4,0)</f>
        <v>recessed</v>
      </c>
      <c r="AT1005">
        <f>IF(BD1005&gt;0,"Pattern",VLOOKUP(AR1005,Table1[],5,0))</f>
        <v>0</v>
      </c>
      <c r="AU1005" s="34">
        <f>IF(AT1005="Pattern",WORKDAY(Table2[[#This Row],[Scheduled Ship Date]],-10),WORKDAY(Table2[[#This Row],[Scheduled Ship Date]],-4))</f>
        <v>43476</v>
      </c>
      <c r="AV1005">
        <f>IF(Table2[[#This Row],[Extrusion cut double saw]]=TRUE,IF(O1005="ToDo",IF(AT1005="Pattern",Table2[[#This Row],[Total Sections]]*0.4,Table2[[#This Row],[Total Sections]]*0.12),0),IF(AT1005="Pattern",Table2[[#This Row],[Total Sections]]*4,Table2[[#This Row],[Total Sections]]*1.2))</f>
        <v>1.2</v>
      </c>
      <c r="AW1005" s="42">
        <f t="shared" ref="AW1005:AW1021" ca="1" si="193">TODAY()+3</f>
        <v>43470</v>
      </c>
      <c r="AX1005" s="42">
        <f>IF(AT1005="Pattern",Table2[[#This Row],[Scheduled Ship Date]]-2,Table2[[#This Row],[Scheduled Ship Date]]-3)</f>
        <v>43479</v>
      </c>
      <c r="AY1005">
        <f>IF(Table2[[#This Row],[Pattern]]="Pattern",Table2[[#This Row],[Total Sections]]*4.82,Table2[[#This Row],[Total Sections]]*0.5)</f>
        <v>0.5</v>
      </c>
      <c r="AZ1005" s="42">
        <f t="shared" ref="AZ1005:AZ1032" ca="1" si="194">TODAY()+3</f>
        <v>43470</v>
      </c>
      <c r="BA1005" s="39">
        <f>((Table2[Total Sections]/Table2[Open Qty])-1)*Table2[Open Qty]*12.96</f>
        <v>0</v>
      </c>
      <c r="BB1005" s="39"/>
      <c r="BC1005" s="39" t="str">
        <f t="shared" si="187"/>
        <v>BBRLED-400-80-35-RG-4-BLK-UNV-DP-1-D</v>
      </c>
      <c r="BD1005" s="39">
        <f t="shared" si="188"/>
        <v>0</v>
      </c>
      <c r="BE1005" s="39" t="b">
        <f>_xlfn.IFNA(VLOOKUP(Table2[[#This Row],[Job-no]],Table4[],9,FALSE),TRUE)</f>
        <v>0</v>
      </c>
      <c r="BF1005" t="str">
        <f>VLOOKUP(AR1005,Table1[],3,0)</f>
        <v>B4LED</v>
      </c>
      <c r="BG1005" s="39" t="b">
        <f>_xlfn.IFNA(VLOOKUP(Table2[[#This Row],[Job-no]],Table4[],14,FALSE),TRUE)</f>
        <v>0</v>
      </c>
      <c r="BH1005" s="39" t="str">
        <f>_xlfn.IFNA(VLOOKUP(Table2[[#This Row],[Job-no]],Table4[],11,FALSE),"Done")</f>
        <v/>
      </c>
      <c r="BI1005" s="39">
        <f>IF(Table2[[#This Row],[Pattern]]="Pattern",VLOOKUP(Table2[[#This Row],[Product Code]],'Routing data'!$A$2:$W$470,13,FALSE),VLOOKUP(Table2[[#This Row],[Product Code]],'Routing data'!$A$2:$W$470,3,FALSE))</f>
        <v>0</v>
      </c>
      <c r="BJ1005" s="39">
        <f>IF(Table2[[#This Row],[Pattern]]="Pattern",VLOOKUP(Table2[[#This Row],[Product Code]],'Routing data'!$A$2:$W$470,14,FALSE),VLOOKUP(Table2[[#This Row],[Product Code]],'Routing data'!$A$2:$W$470,4,FALSE))</f>
        <v>3</v>
      </c>
      <c r="BK1005" s="39">
        <f>VLOOKUP(Table2[[#This Row],[Product Code]],'Routing data'!A$4:W$524,16,FALSE)</f>
        <v>0</v>
      </c>
      <c r="BL1005" s="42" t="str">
        <f>IF(Table2[[#This Row],[Milling Required]]=0,"x",IF(AT1005="Pattern",B1005-10,B1005-4))</f>
        <v>x</v>
      </c>
      <c r="BM1005" s="42">
        <f>IF(Table2[[#This Row],[Punching Required]]=0,"x",IF(AT1005="Pattern",B1005-8,B1005-2))</f>
        <v>43480</v>
      </c>
      <c r="BN1005" s="42">
        <f t="shared" si="189"/>
        <v>43479</v>
      </c>
      <c r="BO1005" s="39" t="str">
        <f>IF(Table2[[#This Row],[Milling]]="x","x",Table2[[#This Row],[Total Sections]]*2)</f>
        <v>x</v>
      </c>
      <c r="BP1005" s="39">
        <f>IF(Table2[[#This Row],[Punching]]="x","x",Table2[Total Sections]*2)</f>
        <v>2</v>
      </c>
      <c r="BQ1005" s="39">
        <f>IF(Table2[[#This Row],[Pattern]]="Pattern",Table2[Total Sections]*3,Table2[Total Sections]*1.5)</f>
        <v>1.5</v>
      </c>
      <c r="BR1005" s="42"/>
      <c r="BS1005" s="42"/>
      <c r="BT1005" s="42"/>
      <c r="BU1005" s="39"/>
      <c r="BV1005" s="39" t="str">
        <f>_xlfn.IFNA(VLOOKUP(Table2[[#This Row],[Job-no]],Table4[],16,FALSE),"Ready")</f>
        <v/>
      </c>
      <c r="BW1005" s="39" t="str">
        <f>_xlfn.IFNA(VLOOKUP(Table2[[#This Row],[Job-no]],Table4[],21,FALSE),"Ready")</f>
        <v/>
      </c>
      <c r="BX1005" s="39" t="b">
        <f>_xlfn.IFNA(VLOOKUP(Table2[[#This Row],[Job-no]],Table4[],10,FALSE),TRUE)</f>
        <v>0</v>
      </c>
      <c r="BY1005" s="39" t="str">
        <f>_xlfn.IFNA(VLOOKUP(Table2[[#This Row],[Job-no]],Table4[],22,FALSE),"Ready")</f>
        <v/>
      </c>
      <c r="BZ1005" s="120">
        <f t="shared" si="190"/>
        <v>43482</v>
      </c>
      <c r="CA1005" s="120" t="str">
        <f ca="1">IF(OR(Table2[[#This Row],[Saw Date]]=TODAY(),Table2[[#This Row],[Saw Date]]=TODAY()+1), Table2[[#This Row],[Saw Date]],IF(Table2[[#This Row],[Extrusion cut double saw]],"Done",""))</f>
        <v/>
      </c>
      <c r="CB1005" s="120" t="str">
        <f ca="1">IF(OR(Table2[[#This Row],[Lens Date]]=TODAY(),Table2[[#This Row],[Lens Date]]=TODAY()+1), Table2[[#This Row],[Lens Date]],IF(Table2[[#This Row],[MSLens]]="Done","Done",""))</f>
        <v/>
      </c>
      <c r="CC1005" s="120" t="str">
        <f ca="1">IF(OR(Table2[[#This Row],[Milling Date]]=TODAY(),Table2[[#This Row],[Milling Date]]=TODAY()+1), Table2[[#This Row],[Milling Date]],IF(Table2[[#This Row],[CNC Holes]]="Ready","Done",""))</f>
        <v/>
      </c>
      <c r="CD1005" s="120" t="str">
        <f ca="1">IF(OR(Table2[[#This Row],[Welding Date]]=TODAY(),Table2[[#This Row],[Welding Date]]=TODAY()+1), Table2[[#This Row],[Welding Date]],IF(Table2[[#This Row],[Welding Corners]]="Ready","Done",""))</f>
        <v/>
      </c>
      <c r="CE1005" s="120" t="str">
        <f ca="1">IF(OR(Table2[[#This Row],[Puching Date]]=TODAY(),Table2[[#This Row],[Puching Date]]=TODAY()+1), Table2[[#This Row],[Puching Date]],IF(Table2[[#This Row],[Punch Holes]]="Ready","Done",""))</f>
        <v/>
      </c>
      <c r="CF1005" s="120" t="str">
        <f ca="1">IF(OR(Table2[[#This Row],[Housing Date2]]=TODAY(),Table2[[#This Row],[Housing Date2]]=TODAY()+1),Table2[[#This Row],[Housing Date2]],IF(Table2[[#This Row],[Body Assembly]],"Done",""))</f>
        <v/>
      </c>
      <c r="CG1005" s="120" t="str">
        <f>_xlfn.IFNA(VLOOKUP(Table2[[#This Row],[Job-no]],Table4[],7,FALSE),"Done")</f>
        <v>Scheduled/Released</v>
      </c>
    </row>
    <row r="1006" spans="1:85" x14ac:dyDescent="0.25">
      <c r="A1006" s="39" t="str">
        <f>_xlfn.CONCAT(Table2[[#This Row],[Order]],"-",Table2[[#This Row],[Line]])</f>
        <v>75250-1</v>
      </c>
      <c r="B1006" s="5">
        <v>43482</v>
      </c>
      <c r="C1006" s="8">
        <v>75250</v>
      </c>
      <c r="D1006" s="3" t="s">
        <v>2890</v>
      </c>
      <c r="E1006" s="8">
        <v>1</v>
      </c>
      <c r="F1006" s="8">
        <v>1</v>
      </c>
      <c r="G1006" s="3" t="s">
        <v>42</v>
      </c>
      <c r="H1006" s="8">
        <v>22</v>
      </c>
      <c r="I1006" s="43" t="b">
        <v>0</v>
      </c>
      <c r="J1006" s="43" t="b">
        <v>0</v>
      </c>
      <c r="K1006" t="s">
        <v>114</v>
      </c>
      <c r="L1006" s="43" t="b">
        <v>0</v>
      </c>
      <c r="M1006" s="43" t="b">
        <v>0</v>
      </c>
      <c r="N1006" s="43" t="b">
        <v>0</v>
      </c>
      <c r="O1006" t="s">
        <v>114</v>
      </c>
      <c r="P1006" t="s">
        <v>114</v>
      </c>
      <c r="Q1006" t="s">
        <v>114</v>
      </c>
      <c r="R1006" t="s">
        <v>114</v>
      </c>
      <c r="S1006" t="s">
        <v>114</v>
      </c>
      <c r="T1006" t="s">
        <v>114</v>
      </c>
      <c r="U1006" t="s">
        <v>114</v>
      </c>
      <c r="V1006" t="s">
        <v>114</v>
      </c>
      <c r="W1006" s="5">
        <v>43479</v>
      </c>
      <c r="X1006" s="3" t="s">
        <v>114</v>
      </c>
      <c r="Y1006" s="3"/>
      <c r="Z1006" s="3" t="s">
        <v>106</v>
      </c>
      <c r="AA1006" s="3" t="s">
        <v>114</v>
      </c>
      <c r="AB1006" s="3" t="s">
        <v>74</v>
      </c>
      <c r="AC1006" s="8">
        <v>1</v>
      </c>
      <c r="AD1006" s="3" t="s">
        <v>5967</v>
      </c>
      <c r="AE1006" s="4" t="s">
        <v>5968</v>
      </c>
      <c r="AF1006" s="3"/>
      <c r="AG1006" s="3" t="s">
        <v>114</v>
      </c>
      <c r="AH1006" s="8">
        <v>22</v>
      </c>
      <c r="AI1006" s="3" t="s">
        <v>74</v>
      </c>
      <c r="AJ1006" t="s">
        <v>114</v>
      </c>
      <c r="AK1006" t="s">
        <v>114</v>
      </c>
      <c r="AL1006" s="43" t="b">
        <v>0</v>
      </c>
      <c r="AM1006" s="3"/>
      <c r="AN1006" s="3"/>
      <c r="AO1006" s="43" t="b">
        <v>0</v>
      </c>
      <c r="AP1006" s="3" t="b">
        <v>0</v>
      </c>
      <c r="AQ1006" s="3">
        <f>VLOOKUP(Table2[[#This Row],[Job-no]],Table3[],26,FALSE)</f>
        <v>6688</v>
      </c>
      <c r="AR1006" t="str">
        <f t="shared" si="186"/>
        <v>B6RLED</v>
      </c>
      <c r="AS1006" t="str">
        <f>VLOOKUP(AR1006,Table1[],4,0)</f>
        <v>recessed</v>
      </c>
      <c r="AT1006">
        <f>IF(BD1006&gt;0,"Pattern",VLOOKUP(AR1006,Table1[],5,0))</f>
        <v>0</v>
      </c>
      <c r="AU1006" s="34">
        <f>IF(AT1006="Pattern",WORKDAY(Table2[[#This Row],[Scheduled Ship Date]],-10),WORKDAY(Table2[[#This Row],[Scheduled Ship Date]],-4))</f>
        <v>43476</v>
      </c>
      <c r="AV1006" s="39">
        <f>IF(Table2[[#This Row],[Extrusion cut double saw]]=TRUE,IF(O1006="ToDo",IF(AT1006="Pattern",Table2[[#This Row],[Total Sections]]*0.4,Table2[[#This Row],[Total Sections]]*0.12),0),IF(AT1006="Pattern",Table2[[#This Row],[Total Sections]]*4,Table2[[#This Row],[Total Sections]]*1.2))</f>
        <v>26.4</v>
      </c>
      <c r="AW1006" s="42">
        <f t="shared" ca="1" si="193"/>
        <v>43470</v>
      </c>
      <c r="AX1006" s="42">
        <f>IF(AT1006="Pattern",Table2[[#This Row],[Scheduled Ship Date]]-2,Table2[[#This Row],[Scheduled Ship Date]]-3)</f>
        <v>43479</v>
      </c>
      <c r="AY1006" s="39">
        <f>IF(Table2[[#This Row],[Pattern]]="Pattern",Table2[[#This Row],[Total Sections]]*4.82,Table2[[#This Row],[Total Sections]]*0.5)</f>
        <v>11</v>
      </c>
      <c r="AZ1006" s="42">
        <f t="shared" ca="1" si="194"/>
        <v>43470</v>
      </c>
      <c r="BA1006" s="39">
        <f>((Table2[Total Sections]/Table2[Open Qty])-1)*Table2[Open Qty]*12.96</f>
        <v>0</v>
      </c>
      <c r="BB1006" s="39"/>
      <c r="BC1006" s="39" t="str">
        <f t="shared" si="187"/>
        <v>B6RLED-500-80-50-FL-4-C(RAL702</v>
      </c>
      <c r="BD1006" s="39">
        <f t="shared" si="188"/>
        <v>0</v>
      </c>
      <c r="BE1006" s="39" t="b">
        <f>_xlfn.IFNA(VLOOKUP(Table2[[#This Row],[Job-no]],Table4[],9,FALSE),TRUE)</f>
        <v>0</v>
      </c>
      <c r="BF1006" s="39"/>
      <c r="BG1006" s="39" t="b">
        <f>_xlfn.IFNA(VLOOKUP(Table2[[#This Row],[Job-no]],Table4[],14,FALSE),TRUE)</f>
        <v>0</v>
      </c>
      <c r="BH1006" s="39" t="str">
        <f>_xlfn.IFNA(VLOOKUP(Table2[[#This Row],[Job-no]],Table4[],11,FALSE),"Done")</f>
        <v/>
      </c>
      <c r="BI1006" s="39">
        <f>IF(Table2[[#This Row],[Pattern]]="Pattern",VLOOKUP(Table2[[#This Row],[Product Code]],'Routing data'!$A$2:$W$470,13,FALSE),VLOOKUP(Table2[[#This Row],[Product Code]],'Routing data'!$A$2:$W$470,3,FALSE))</f>
        <v>0</v>
      </c>
      <c r="BJ1006" s="39">
        <f>IF(Table2[[#This Row],[Pattern]]="Pattern",VLOOKUP(Table2[[#This Row],[Product Code]],'Routing data'!$A$2:$W$470,14,FALSE),VLOOKUP(Table2[[#This Row],[Product Code]],'Routing data'!$A$2:$W$470,4,FALSE))</f>
        <v>3</v>
      </c>
      <c r="BK1006" s="39">
        <f>VLOOKUP(Table2[[#This Row],[Product Code]],'Routing data'!A$4:W$524,16,FALSE)</f>
        <v>0</v>
      </c>
      <c r="BL1006" s="42" t="str">
        <f>IF(Table2[[#This Row],[Milling Required]]=0,"x",IF(AT1006="Pattern",B1006-10,B1006-4))</f>
        <v>x</v>
      </c>
      <c r="BM1006" s="39"/>
      <c r="BN1006" s="42">
        <f t="shared" si="189"/>
        <v>43479</v>
      </c>
      <c r="BO1006" s="39" t="str">
        <f>IF(Table2[[#This Row],[Milling]]="x","x",Table2[[#This Row],[Total Sections]]*2)</f>
        <v>x</v>
      </c>
      <c r="BP1006" s="39">
        <f>IF(Table2[[#This Row],[Punching]]="x","x",Table2[Total Sections]*2)</f>
        <v>44</v>
      </c>
      <c r="BQ1006" s="39">
        <f>IF(Table2[[#This Row],[Pattern]]="Pattern",Table2[Total Sections]*3,Table2[Total Sections]*1.5)</f>
        <v>33</v>
      </c>
      <c r="BR1006" s="42"/>
      <c r="BS1006" s="39"/>
      <c r="BT1006" s="39"/>
      <c r="BU1006" s="39"/>
      <c r="BV1006" s="39" t="str">
        <f>_xlfn.IFNA(VLOOKUP(Table2[[#This Row],[Job-no]],Table4[],16,FALSE),"Ready")</f>
        <v/>
      </c>
      <c r="BW1006" s="39" t="str">
        <f>_xlfn.IFNA(VLOOKUP(Table2[[#This Row],[Job-no]],Table4[],21,FALSE),"Ready")</f>
        <v/>
      </c>
      <c r="BX1006" s="39" t="b">
        <f>_xlfn.IFNA(VLOOKUP(Table2[[#This Row],[Job-no]],Table4[],10,FALSE),TRUE)</f>
        <v>0</v>
      </c>
      <c r="BY1006" s="39" t="str">
        <f>_xlfn.IFNA(VLOOKUP(Table2[[#This Row],[Job-no]],Table4[],22,FALSE),"Ready")</f>
        <v/>
      </c>
      <c r="BZ1006" s="120">
        <f t="shared" si="190"/>
        <v>43482</v>
      </c>
      <c r="CA1006" s="120" t="str">
        <f ca="1">IF(OR(Table2[[#This Row],[Saw Date]]=TODAY(),Table2[[#This Row],[Saw Date]]=TODAY()+1), Table2[[#This Row],[Saw Date]],IF(Table2[[#This Row],[Extrusion cut double saw]],"Done",""))</f>
        <v/>
      </c>
      <c r="CB1006" s="120" t="str">
        <f ca="1">IF(OR(Table2[[#This Row],[Lens Date]]=TODAY(),Table2[[#This Row],[Lens Date]]=TODAY()+1), Table2[[#This Row],[Lens Date]],IF(Table2[[#This Row],[MSLens]]="Done","Done",""))</f>
        <v/>
      </c>
      <c r="CC1006" s="120" t="str">
        <f ca="1">IF(OR(Table2[[#This Row],[Milling Date]]=TODAY(),Table2[[#This Row],[Milling Date]]=TODAY()+1), Table2[[#This Row],[Milling Date]],IF(Table2[[#This Row],[CNC Holes]]="Ready","Done",""))</f>
        <v/>
      </c>
      <c r="CD1006" s="120" t="str">
        <f ca="1">IF(OR(Table2[[#This Row],[Welding Date]]=TODAY(),Table2[[#This Row],[Welding Date]]=TODAY()+1), Table2[[#This Row],[Welding Date]],IF(Table2[[#This Row],[Welding Corners]]="Ready","Done",""))</f>
        <v/>
      </c>
      <c r="CE1006" s="120" t="str">
        <f ca="1">IF(OR(Table2[[#This Row],[Puching Date]]=TODAY(),Table2[[#This Row],[Puching Date]]=TODAY()+1), Table2[[#This Row],[Puching Date]],IF(Table2[[#This Row],[Punch Holes]]="Ready","Done",""))</f>
        <v/>
      </c>
      <c r="CF1006" s="120" t="str">
        <f ca="1">IF(OR(Table2[[#This Row],[Housing Date2]]=TODAY(),Table2[[#This Row],[Housing Date2]]=TODAY()+1),Table2[[#This Row],[Housing Date2]],IF(Table2[[#This Row],[Body Assembly]],"Done",""))</f>
        <v/>
      </c>
      <c r="CG1006" s="120" t="str">
        <f>_xlfn.IFNA(VLOOKUP(Table2[[#This Row],[Job-no]],Table4[],7,FALSE),"Done")</f>
        <v>Scheduled/Released</v>
      </c>
    </row>
    <row r="1007" spans="1:85" x14ac:dyDescent="0.25">
      <c r="A1007" t="str">
        <f>_xlfn.CONCAT(Table2[[#This Row],[Order]],"-",Table2[[#This Row],[Line]])</f>
        <v>75250-2</v>
      </c>
      <c r="B1007" s="5">
        <v>43482</v>
      </c>
      <c r="C1007" s="8">
        <v>75250</v>
      </c>
      <c r="D1007" s="3" t="s">
        <v>2890</v>
      </c>
      <c r="E1007" s="8">
        <v>2</v>
      </c>
      <c r="F1007" s="8">
        <v>1</v>
      </c>
      <c r="G1007" s="3" t="s">
        <v>42</v>
      </c>
      <c r="H1007" s="8">
        <v>2</v>
      </c>
      <c r="I1007" s="43" t="b">
        <v>0</v>
      </c>
      <c r="J1007" s="43" t="b">
        <v>0</v>
      </c>
      <c r="K1007" t="s">
        <v>114</v>
      </c>
      <c r="L1007" s="43" t="b">
        <v>0</v>
      </c>
      <c r="M1007" s="43" t="b">
        <v>0</v>
      </c>
      <c r="N1007" s="43" t="b">
        <v>0</v>
      </c>
      <c r="O1007" t="s">
        <v>114</v>
      </c>
      <c r="P1007" t="s">
        <v>114</v>
      </c>
      <c r="Q1007" t="s">
        <v>114</v>
      </c>
      <c r="R1007" t="s">
        <v>114</v>
      </c>
      <c r="S1007" t="s">
        <v>114</v>
      </c>
      <c r="T1007" t="s">
        <v>114</v>
      </c>
      <c r="U1007" t="s">
        <v>114</v>
      </c>
      <c r="V1007" t="s">
        <v>114</v>
      </c>
      <c r="W1007" s="5">
        <v>43479</v>
      </c>
      <c r="X1007" s="3" t="s">
        <v>114</v>
      </c>
      <c r="Y1007" s="3"/>
      <c r="Z1007" s="3" t="s">
        <v>106</v>
      </c>
      <c r="AA1007" s="3" t="s">
        <v>114</v>
      </c>
      <c r="AB1007" s="3" t="s">
        <v>74</v>
      </c>
      <c r="AC1007" s="8">
        <v>1</v>
      </c>
      <c r="AD1007" s="3" t="s">
        <v>5967</v>
      </c>
      <c r="AE1007" s="4" t="s">
        <v>5968</v>
      </c>
      <c r="AF1007" s="3"/>
      <c r="AG1007" s="3" t="s">
        <v>114</v>
      </c>
      <c r="AH1007" s="8">
        <v>2</v>
      </c>
      <c r="AI1007" s="3" t="s">
        <v>74</v>
      </c>
      <c r="AJ1007" t="s">
        <v>114</v>
      </c>
      <c r="AK1007" t="s">
        <v>114</v>
      </c>
      <c r="AL1007" s="43" t="b">
        <v>0</v>
      </c>
      <c r="AM1007" s="3"/>
      <c r="AN1007" s="3"/>
      <c r="AO1007" s="43" t="b">
        <v>0</v>
      </c>
      <c r="AP1007" s="3" t="b">
        <v>0</v>
      </c>
      <c r="AQ1007" s="3">
        <f>VLOOKUP(Table2[[#This Row],[Job-no]],Table3[],26,FALSE)</f>
        <v>608</v>
      </c>
      <c r="AR1007" t="str">
        <f t="shared" si="186"/>
        <v>B6RLED</v>
      </c>
      <c r="AS1007" t="str">
        <f>VLOOKUP(AR1007,Table1[],4,0)</f>
        <v>recessed</v>
      </c>
      <c r="AT1007">
        <f>IF(BD1007&gt;0,"Pattern",VLOOKUP(AR1007,Table1[],5,0))</f>
        <v>0</v>
      </c>
      <c r="AU1007" s="34">
        <f>IF(AT1007="Pattern",WORKDAY(Table2[[#This Row],[Scheduled Ship Date]],-10),WORKDAY(Table2[[#This Row],[Scheduled Ship Date]],-4))</f>
        <v>43476</v>
      </c>
      <c r="AV1007">
        <f>IF(Table2[[#This Row],[Extrusion cut double saw]]=TRUE,IF(O1007="ToDo",IF(AT1007="Pattern",Table2[[#This Row],[Total Sections]]*0.4,Table2[[#This Row],[Total Sections]]*0.12),0),IF(AT1007="Pattern",Table2[[#This Row],[Total Sections]]*4,Table2[[#This Row],[Total Sections]]*1.2))</f>
        <v>2.4</v>
      </c>
      <c r="AW1007" s="42">
        <f t="shared" ca="1" si="193"/>
        <v>43470</v>
      </c>
      <c r="AX1007" s="42">
        <f>IF(AT1007="Pattern",Table2[[#This Row],[Scheduled Ship Date]]-2,Table2[[#This Row],[Scheduled Ship Date]]-3)</f>
        <v>43479</v>
      </c>
      <c r="AY1007">
        <f>IF(Table2[[#This Row],[Pattern]]="Pattern",Table2[[#This Row],[Total Sections]]*4.82,Table2[[#This Row],[Total Sections]]*0.5)</f>
        <v>1</v>
      </c>
      <c r="AZ1007" s="42">
        <f t="shared" ca="1" si="194"/>
        <v>43470</v>
      </c>
      <c r="BA1007" s="39">
        <f>((Table2[Total Sections]/Table2[Open Qty])-1)*Table2[Open Qty]*12.96</f>
        <v>0</v>
      </c>
      <c r="BB1007" s="39"/>
      <c r="BC1007" s="39" t="str">
        <f t="shared" si="187"/>
        <v>B6RLED-500-80-50-FL-4-C(RAL702</v>
      </c>
      <c r="BD1007" s="39">
        <f t="shared" si="188"/>
        <v>0</v>
      </c>
      <c r="BE1007" s="39" t="b">
        <f>_xlfn.IFNA(VLOOKUP(Table2[[#This Row],[Job-no]],Table4[],9,FALSE),TRUE)</f>
        <v>0</v>
      </c>
      <c r="BF1007" t="str">
        <f>VLOOKUP(AR1007,Table1[],3,0)</f>
        <v>B6LED</v>
      </c>
      <c r="BG1007" s="39" t="b">
        <f>_xlfn.IFNA(VLOOKUP(Table2[[#This Row],[Job-no]],Table4[],14,FALSE),TRUE)</f>
        <v>0</v>
      </c>
      <c r="BH1007" s="39" t="str">
        <f>_xlfn.IFNA(VLOOKUP(Table2[[#This Row],[Job-no]],Table4[],11,FALSE),"Done")</f>
        <v/>
      </c>
      <c r="BI1007" s="39">
        <f>IF(Table2[[#This Row],[Pattern]]="Pattern",VLOOKUP(Table2[[#This Row],[Product Code]],'Routing data'!$A$2:$W$470,13,FALSE),VLOOKUP(Table2[[#This Row],[Product Code]],'Routing data'!$A$2:$W$470,3,FALSE))</f>
        <v>0</v>
      </c>
      <c r="BJ1007" s="39">
        <f>IF(Table2[[#This Row],[Pattern]]="Pattern",VLOOKUP(Table2[[#This Row],[Product Code]],'Routing data'!$A$2:$W$470,14,FALSE),VLOOKUP(Table2[[#This Row],[Product Code]],'Routing data'!$A$2:$W$470,4,FALSE))</f>
        <v>3</v>
      </c>
      <c r="BK1007" s="39">
        <f>VLOOKUP(Table2[[#This Row],[Product Code]],'Routing data'!A$4:W$524,16,FALSE)</f>
        <v>0</v>
      </c>
      <c r="BL1007" s="42" t="str">
        <f>IF(Table2[[#This Row],[Milling Required]]=0,"x",IF(AT1007="Pattern",B1007-10,B1007-4))</f>
        <v>x</v>
      </c>
      <c r="BM1007" s="42">
        <f>IF(Table2[[#This Row],[Punching Required]]=0,"x",IF(AT1007="Pattern",B1007-8,B1007-2))</f>
        <v>43480</v>
      </c>
      <c r="BN1007" s="42">
        <f t="shared" si="189"/>
        <v>43479</v>
      </c>
      <c r="BO1007" s="39" t="str">
        <f>IF(Table2[[#This Row],[Milling]]="x","x",Table2[[#This Row],[Total Sections]]*2)</f>
        <v>x</v>
      </c>
      <c r="BP1007" s="39">
        <f>IF(Table2[[#This Row],[Punching]]="x","x",Table2[Total Sections]*2)</f>
        <v>4</v>
      </c>
      <c r="BQ1007" s="39">
        <f>IF(Table2[[#This Row],[Pattern]]="Pattern",Table2[Total Sections]*3,Table2[Total Sections]*1.5)</f>
        <v>3</v>
      </c>
      <c r="BR1007" s="42"/>
      <c r="BS1007" s="42"/>
      <c r="BT1007" s="42"/>
      <c r="BU1007" s="39"/>
      <c r="BV1007" s="122" t="str">
        <f>_xlfn.IFNA(VLOOKUP(Table2[[#This Row],[Job-no]],Table4[],16,FALSE),"Ready")</f>
        <v/>
      </c>
      <c r="BW1007" s="122" t="str">
        <f>_xlfn.IFNA(VLOOKUP(Table2[[#This Row],[Job-no]],Table4[],21,FALSE),"Ready")</f>
        <v/>
      </c>
      <c r="BX1007" s="39" t="b">
        <f>_xlfn.IFNA(VLOOKUP(Table2[[#This Row],[Job-no]],Table4[],10,FALSE),TRUE)</f>
        <v>0</v>
      </c>
      <c r="BY1007" s="39" t="str">
        <f>_xlfn.IFNA(VLOOKUP(Table2[[#This Row],[Job-no]],Table4[],22,FALSE),"Ready")</f>
        <v/>
      </c>
      <c r="BZ1007" s="120">
        <f t="shared" si="190"/>
        <v>43482</v>
      </c>
      <c r="CA1007" s="120" t="str">
        <f ca="1">IF(OR(Table2[[#This Row],[Saw Date]]=TODAY(),Table2[[#This Row],[Saw Date]]=TODAY()+1), Table2[[#This Row],[Saw Date]],IF(Table2[[#This Row],[Extrusion cut double saw]],"Done",""))</f>
        <v/>
      </c>
      <c r="CB1007" s="120" t="str">
        <f ca="1">IF(OR(Table2[[#This Row],[Lens Date]]=TODAY(),Table2[[#This Row],[Lens Date]]=TODAY()+1), Table2[[#This Row],[Lens Date]],IF(Table2[[#This Row],[MSLens]]="Done","Done",""))</f>
        <v/>
      </c>
      <c r="CC1007" s="120" t="str">
        <f ca="1">IF(OR(Table2[[#This Row],[Milling Date]]=TODAY(),Table2[[#This Row],[Milling Date]]=TODAY()+1), Table2[[#This Row],[Milling Date]],IF(Table2[[#This Row],[CNC Holes]]="Ready","Done",""))</f>
        <v/>
      </c>
      <c r="CD1007" s="120" t="str">
        <f ca="1">IF(OR(Table2[[#This Row],[Welding Date]]=TODAY(),Table2[[#This Row],[Welding Date]]=TODAY()+1), Table2[[#This Row],[Welding Date]],IF(Table2[[#This Row],[Welding Corners]]="Ready","Done",""))</f>
        <v/>
      </c>
      <c r="CE1007" s="120" t="str">
        <f ca="1">IF(OR(Table2[[#This Row],[Puching Date]]=TODAY(),Table2[[#This Row],[Puching Date]]=TODAY()+1), Table2[[#This Row],[Puching Date]],IF(Table2[[#This Row],[Punch Holes]]="Ready","Done",""))</f>
        <v/>
      </c>
      <c r="CF1007" s="120" t="str">
        <f ca="1">IF(OR(Table2[[#This Row],[Housing Date2]]=TODAY(),Table2[[#This Row],[Housing Date2]]=TODAY()+1),Table2[[#This Row],[Housing Date2]],IF(Table2[[#This Row],[Body Assembly]],"Done",""))</f>
        <v/>
      </c>
      <c r="CG1007" s="120" t="str">
        <f>_xlfn.IFNA(VLOOKUP(Table2[[#This Row],[Job-no]],Table4[],7,FALSE),"Done")</f>
        <v>Scheduled/Released</v>
      </c>
    </row>
    <row r="1008" spans="1:85" x14ac:dyDescent="0.25">
      <c r="A1008" t="str">
        <f>_xlfn.CONCAT(Table2[[#This Row],[Order]],"-",Table2[[#This Row],[Line]])</f>
        <v>75250-3</v>
      </c>
      <c r="B1008" s="5">
        <v>43482</v>
      </c>
      <c r="C1008" s="8">
        <v>75250</v>
      </c>
      <c r="D1008" s="3" t="s">
        <v>2893</v>
      </c>
      <c r="E1008" s="8">
        <v>3</v>
      </c>
      <c r="F1008" s="8">
        <v>1</v>
      </c>
      <c r="G1008" s="3" t="s">
        <v>42</v>
      </c>
      <c r="H1008" s="8">
        <v>4</v>
      </c>
      <c r="I1008" s="43" t="b">
        <v>0</v>
      </c>
      <c r="J1008" s="43" t="b">
        <v>0</v>
      </c>
      <c r="K1008" t="s">
        <v>114</v>
      </c>
      <c r="L1008" s="43" t="b">
        <v>0</v>
      </c>
      <c r="M1008" s="43" t="b">
        <v>0</v>
      </c>
      <c r="N1008" s="43" t="b">
        <v>0</v>
      </c>
      <c r="O1008" t="s">
        <v>114</v>
      </c>
      <c r="P1008" t="s">
        <v>114</v>
      </c>
      <c r="Q1008" t="s">
        <v>114</v>
      </c>
      <c r="R1008" t="s">
        <v>114</v>
      </c>
      <c r="S1008" t="s">
        <v>114</v>
      </c>
      <c r="T1008" t="s">
        <v>114</v>
      </c>
      <c r="U1008" t="s">
        <v>114</v>
      </c>
      <c r="V1008" t="s">
        <v>114</v>
      </c>
      <c r="W1008" s="5">
        <v>43479</v>
      </c>
      <c r="X1008" s="3" t="s">
        <v>114</v>
      </c>
      <c r="Y1008" s="3"/>
      <c r="Z1008" s="3" t="s">
        <v>53</v>
      </c>
      <c r="AA1008" s="3" t="s">
        <v>114</v>
      </c>
      <c r="AB1008" s="3" t="s">
        <v>74</v>
      </c>
      <c r="AC1008" s="8">
        <v>1</v>
      </c>
      <c r="AD1008" s="3" t="s">
        <v>5967</v>
      </c>
      <c r="AE1008" s="4" t="s">
        <v>5968</v>
      </c>
      <c r="AF1008" s="3"/>
      <c r="AG1008" s="3" t="s">
        <v>114</v>
      </c>
      <c r="AH1008" s="8">
        <v>4</v>
      </c>
      <c r="AI1008" s="3" t="s">
        <v>74</v>
      </c>
      <c r="AJ1008" t="s">
        <v>114</v>
      </c>
      <c r="AK1008" t="s">
        <v>114</v>
      </c>
      <c r="AL1008" s="43" t="b">
        <v>0</v>
      </c>
      <c r="AM1008" s="3"/>
      <c r="AN1008" s="3"/>
      <c r="AO1008" s="43" t="b">
        <v>0</v>
      </c>
      <c r="AP1008" s="3" t="b">
        <v>0</v>
      </c>
      <c r="AQ1008" s="3">
        <f>VLOOKUP(Table2[[#This Row],[Job-no]],Table3[],26,FALSE)</f>
        <v>2432</v>
      </c>
      <c r="AR1008" t="str">
        <f t="shared" si="186"/>
        <v>B6RLED</v>
      </c>
      <c r="AS1008" t="str">
        <f>VLOOKUP(AR1008,Table1[],4,0)</f>
        <v>recessed</v>
      </c>
      <c r="AT1008">
        <f>IF(BD1008&gt;0,"Pattern",VLOOKUP(AR1008,Table1[],5,0))</f>
        <v>0</v>
      </c>
      <c r="AU1008" s="34">
        <f>IF(AT1008="Pattern",WORKDAY(Table2[[#This Row],[Scheduled Ship Date]],-10),WORKDAY(Table2[[#This Row],[Scheduled Ship Date]],-4))</f>
        <v>43476</v>
      </c>
      <c r="AV1008">
        <f>IF(Table2[[#This Row],[Extrusion cut double saw]]=TRUE,IF(O1008="ToDo",IF(AT1008="Pattern",Table2[[#This Row],[Total Sections]]*0.4,Table2[[#This Row],[Total Sections]]*0.12),0),IF(AT1008="Pattern",Table2[[#This Row],[Total Sections]]*4,Table2[[#This Row],[Total Sections]]*1.2))</f>
        <v>4.8</v>
      </c>
      <c r="AW1008" s="42">
        <f t="shared" ca="1" si="193"/>
        <v>43470</v>
      </c>
      <c r="AX1008" s="42">
        <f>IF(AT1008="Pattern",Table2[[#This Row],[Scheduled Ship Date]]-2,Table2[[#This Row],[Scheduled Ship Date]]-3)</f>
        <v>43479</v>
      </c>
      <c r="AY1008">
        <f>IF(Table2[[#This Row],[Pattern]]="Pattern",Table2[[#This Row],[Total Sections]]*4.82,Table2[[#This Row],[Total Sections]]*0.5)</f>
        <v>2</v>
      </c>
      <c r="AZ1008" s="42">
        <f t="shared" ca="1" si="194"/>
        <v>43470</v>
      </c>
      <c r="BA1008" s="39">
        <f>((Table2[Total Sections]/Table2[Open Qty])-1)*Table2[Open Qty]*12.96</f>
        <v>0</v>
      </c>
      <c r="BB1008" s="42"/>
      <c r="BC1008" s="39" t="str">
        <f t="shared" si="187"/>
        <v>B6RLED-500-80-50-FL-8-C(RAL702</v>
      </c>
      <c r="BD1008" s="39">
        <f t="shared" si="188"/>
        <v>0</v>
      </c>
      <c r="BE1008" s="39" t="b">
        <f>_xlfn.IFNA(VLOOKUP(Table2[[#This Row],[Job-no]],Table4[],9,FALSE),TRUE)</f>
        <v>0</v>
      </c>
      <c r="BF1008" t="str">
        <f>VLOOKUP(AR1008,Table1[],3,0)</f>
        <v>B6LED</v>
      </c>
      <c r="BG1008" s="39" t="b">
        <f>_xlfn.IFNA(VLOOKUP(Table2[[#This Row],[Job-no]],Table4[],14,FALSE),TRUE)</f>
        <v>0</v>
      </c>
      <c r="BH1008" s="39" t="str">
        <f>_xlfn.IFNA(VLOOKUP(Table2[[#This Row],[Job-no]],Table4[],11,FALSE),"Done")</f>
        <v/>
      </c>
      <c r="BI1008" s="39">
        <f>IF(Table2[[#This Row],[Pattern]]="Pattern",VLOOKUP(Table2[[#This Row],[Product Code]],'Routing data'!$A$2:$W$470,13,FALSE),VLOOKUP(Table2[[#This Row],[Product Code]],'Routing data'!$A$2:$W$470,3,FALSE))</f>
        <v>0</v>
      </c>
      <c r="BJ1008" s="39">
        <f>IF(Table2[[#This Row],[Pattern]]="Pattern",VLOOKUP(Table2[[#This Row],[Product Code]],'Routing data'!$A$2:$W$470,14,FALSE),VLOOKUP(Table2[[#This Row],[Product Code]],'Routing data'!$A$2:$W$470,4,FALSE))</f>
        <v>3</v>
      </c>
      <c r="BK1008" s="39">
        <f>VLOOKUP(Table2[[#This Row],[Product Code]],'Routing data'!A$4:W$524,16,FALSE)</f>
        <v>0</v>
      </c>
      <c r="BL1008" s="42" t="str">
        <f>IF(Table2[[#This Row],[Milling Required]]=0,"x",IF(AT1008="Pattern",B1008-10,B1008-4))</f>
        <v>x</v>
      </c>
      <c r="BM1008" s="42">
        <f>IF(Table2[[#This Row],[Punching Required]]=0,"x",IF(AT1008="Pattern",B1008-8,B1008-2))</f>
        <v>43480</v>
      </c>
      <c r="BN1008" s="42">
        <f t="shared" si="189"/>
        <v>43479</v>
      </c>
      <c r="BO1008" s="39" t="str">
        <f>IF(Table2[[#This Row],[Milling]]="x","x",Table2[[#This Row],[Total Sections]]*2)</f>
        <v>x</v>
      </c>
      <c r="BP1008" s="39">
        <f>IF(Table2[[#This Row],[Punching]]="x","x",Table2[Total Sections]*2)</f>
        <v>8</v>
      </c>
      <c r="BQ1008" s="39">
        <f>IF(Table2[[#This Row],[Pattern]]="Pattern",Table2[Total Sections]*3,Table2[Total Sections]*1.5)</f>
        <v>6</v>
      </c>
      <c r="BR1008" s="42"/>
      <c r="BS1008" s="42"/>
      <c r="BT1008" s="42"/>
      <c r="BU1008" s="39"/>
      <c r="BV1008" s="122" t="str">
        <f>_xlfn.IFNA(VLOOKUP(Table2[[#This Row],[Job-no]],Table4[],16,FALSE),"Ready")</f>
        <v/>
      </c>
      <c r="BW1008" s="122" t="str">
        <f>_xlfn.IFNA(VLOOKUP(Table2[[#This Row],[Job-no]],Table4[],21,FALSE),"Ready")</f>
        <v/>
      </c>
      <c r="BX1008" s="39" t="b">
        <f>_xlfn.IFNA(VLOOKUP(Table2[[#This Row],[Job-no]],Table4[],10,FALSE),TRUE)</f>
        <v>0</v>
      </c>
      <c r="BY1008" s="39" t="str">
        <f>_xlfn.IFNA(VLOOKUP(Table2[[#This Row],[Job-no]],Table4[],22,FALSE),"Ready")</f>
        <v/>
      </c>
      <c r="BZ1008" s="120">
        <f t="shared" si="190"/>
        <v>43482</v>
      </c>
      <c r="CA1008" s="120" t="str">
        <f ca="1">IF(OR(Table2[[#This Row],[Saw Date]]=TODAY(),Table2[[#This Row],[Saw Date]]=TODAY()+1), Table2[[#This Row],[Saw Date]],IF(Table2[[#This Row],[Extrusion cut double saw]],"Done",""))</f>
        <v/>
      </c>
      <c r="CB1008" s="120" t="str">
        <f ca="1">IF(OR(Table2[[#This Row],[Lens Date]]=TODAY(),Table2[[#This Row],[Lens Date]]=TODAY()+1), Table2[[#This Row],[Lens Date]],IF(Table2[[#This Row],[MSLens]]="Done","Done",""))</f>
        <v/>
      </c>
      <c r="CC1008" s="120" t="str">
        <f ca="1">IF(OR(Table2[[#This Row],[Milling Date]]=TODAY(),Table2[[#This Row],[Milling Date]]=TODAY()+1), Table2[[#This Row],[Milling Date]],IF(Table2[[#This Row],[CNC Holes]]="Ready","Done",""))</f>
        <v/>
      </c>
      <c r="CD1008" s="120" t="str">
        <f ca="1">IF(OR(Table2[[#This Row],[Welding Date]]=TODAY(),Table2[[#This Row],[Welding Date]]=TODAY()+1), Table2[[#This Row],[Welding Date]],IF(Table2[[#This Row],[Welding Corners]]="Ready","Done",""))</f>
        <v/>
      </c>
      <c r="CE1008" s="120" t="str">
        <f ca="1">IF(OR(Table2[[#This Row],[Puching Date]]=TODAY(),Table2[[#This Row],[Puching Date]]=TODAY()+1), Table2[[#This Row],[Puching Date]],IF(Table2[[#This Row],[Punch Holes]]="Ready","Done",""))</f>
        <v/>
      </c>
      <c r="CF1008" s="120" t="str">
        <f ca="1">IF(OR(Table2[[#This Row],[Housing Date2]]=TODAY(),Table2[[#This Row],[Housing Date2]]=TODAY()+1),Table2[[#This Row],[Housing Date2]],IF(Table2[[#This Row],[Body Assembly]],"Done",""))</f>
        <v/>
      </c>
      <c r="CG1008" s="120" t="str">
        <f>_xlfn.IFNA(VLOOKUP(Table2[[#This Row],[Job-no]],Table4[],7,FALSE),"Done")</f>
        <v>Scheduled/Released</v>
      </c>
    </row>
    <row r="1009" spans="1:85" x14ac:dyDescent="0.25">
      <c r="A1009" t="str">
        <f>_xlfn.CONCAT(Table2[[#This Row],[Order]],"-",Table2[[#This Row],[Line]])</f>
        <v>75250-4</v>
      </c>
      <c r="B1009" s="5">
        <v>43482</v>
      </c>
      <c r="C1009" s="8">
        <v>75250</v>
      </c>
      <c r="D1009" s="3" t="s">
        <v>2893</v>
      </c>
      <c r="E1009" s="8">
        <v>4</v>
      </c>
      <c r="F1009" s="8">
        <v>1</v>
      </c>
      <c r="G1009" s="3" t="s">
        <v>42</v>
      </c>
      <c r="H1009" s="8">
        <v>2</v>
      </c>
      <c r="I1009" s="43" t="b">
        <v>0</v>
      </c>
      <c r="J1009" s="43" t="b">
        <v>0</v>
      </c>
      <c r="K1009" t="s">
        <v>114</v>
      </c>
      <c r="L1009" s="43" t="b">
        <v>0</v>
      </c>
      <c r="M1009" s="43" t="b">
        <v>0</v>
      </c>
      <c r="N1009" s="43" t="b">
        <v>0</v>
      </c>
      <c r="O1009" t="s">
        <v>114</v>
      </c>
      <c r="P1009" t="s">
        <v>114</v>
      </c>
      <c r="Q1009" t="s">
        <v>114</v>
      </c>
      <c r="R1009" t="s">
        <v>114</v>
      </c>
      <c r="S1009" t="s">
        <v>114</v>
      </c>
      <c r="T1009" t="s">
        <v>114</v>
      </c>
      <c r="U1009" t="s">
        <v>114</v>
      </c>
      <c r="V1009" t="s">
        <v>114</v>
      </c>
      <c r="W1009" s="5">
        <v>43479</v>
      </c>
      <c r="X1009" s="3" t="s">
        <v>114</v>
      </c>
      <c r="Y1009" s="3"/>
      <c r="Z1009" s="3" t="s">
        <v>53</v>
      </c>
      <c r="AA1009" s="3" t="s">
        <v>114</v>
      </c>
      <c r="AB1009" s="3" t="s">
        <v>74</v>
      </c>
      <c r="AC1009" s="8">
        <v>1</v>
      </c>
      <c r="AD1009" s="3" t="s">
        <v>5967</v>
      </c>
      <c r="AE1009" s="4" t="s">
        <v>5968</v>
      </c>
      <c r="AF1009" s="3"/>
      <c r="AG1009" s="3" t="s">
        <v>114</v>
      </c>
      <c r="AH1009" s="8">
        <v>2</v>
      </c>
      <c r="AI1009" s="3" t="s">
        <v>74</v>
      </c>
      <c r="AJ1009" t="s">
        <v>114</v>
      </c>
      <c r="AK1009" t="s">
        <v>114</v>
      </c>
      <c r="AL1009" s="43" t="b">
        <v>0</v>
      </c>
      <c r="AM1009" s="3"/>
      <c r="AN1009" s="3"/>
      <c r="AO1009" s="43" t="b">
        <v>0</v>
      </c>
      <c r="AP1009" s="3" t="b">
        <v>0</v>
      </c>
      <c r="AQ1009" s="3">
        <f>VLOOKUP(Table2[[#This Row],[Job-no]],Table3[],26,FALSE)</f>
        <v>1216</v>
      </c>
      <c r="AR1009" t="str">
        <f t="shared" si="186"/>
        <v>B6RLED</v>
      </c>
      <c r="AS1009" t="str">
        <f>VLOOKUP(AR1009,Table1[],4,0)</f>
        <v>recessed</v>
      </c>
      <c r="AT1009">
        <f>IF(BD1009&gt;0,"Pattern",VLOOKUP(AR1009,Table1[],5,0))</f>
        <v>0</v>
      </c>
      <c r="AU1009" s="34">
        <f>IF(AT1009="Pattern",WORKDAY(Table2[[#This Row],[Scheduled Ship Date]],-10),WORKDAY(Table2[[#This Row],[Scheduled Ship Date]],-4))</f>
        <v>43476</v>
      </c>
      <c r="AV1009">
        <f>IF(Table2[[#This Row],[Extrusion cut double saw]]=TRUE,IF(O1009="ToDo",IF(AT1009="Pattern",Table2[[#This Row],[Total Sections]]*0.4,Table2[[#This Row],[Total Sections]]*0.12),0),IF(AT1009="Pattern",Table2[[#This Row],[Total Sections]]*4,Table2[[#This Row],[Total Sections]]*1.2))</f>
        <v>2.4</v>
      </c>
      <c r="AW1009" s="42">
        <f t="shared" ca="1" si="193"/>
        <v>43470</v>
      </c>
      <c r="AX1009" s="42">
        <f>IF(AT1009="Pattern",Table2[[#This Row],[Scheduled Ship Date]]-2,Table2[[#This Row],[Scheduled Ship Date]]-3)</f>
        <v>43479</v>
      </c>
      <c r="AY1009">
        <f>IF(Table2[[#This Row],[Pattern]]="Pattern",Table2[[#This Row],[Total Sections]]*4.82,Table2[[#This Row],[Total Sections]]*0.5)</f>
        <v>1</v>
      </c>
      <c r="AZ1009" s="42">
        <f t="shared" ca="1" si="194"/>
        <v>43470</v>
      </c>
      <c r="BA1009" s="39">
        <f>((Table2[Total Sections]/Table2[Open Qty])-1)*Table2[Open Qty]*12.96</f>
        <v>0</v>
      </c>
      <c r="BB1009" s="39"/>
      <c r="BC1009" s="39" t="str">
        <f t="shared" si="187"/>
        <v>B6RLED-500-80-50-FL-8-C(RAL702</v>
      </c>
      <c r="BD1009" s="39">
        <f t="shared" si="188"/>
        <v>0</v>
      </c>
      <c r="BE1009" s="39" t="b">
        <f>_xlfn.IFNA(VLOOKUP(Table2[[#This Row],[Job-no]],Table4[],9,FALSE),TRUE)</f>
        <v>0</v>
      </c>
      <c r="BF1009" t="str">
        <f>VLOOKUP(AR1009,Table1[],3,0)</f>
        <v>B6LED</v>
      </c>
      <c r="BG1009" s="39" t="b">
        <f>_xlfn.IFNA(VLOOKUP(Table2[[#This Row],[Job-no]],Table4[],14,FALSE),TRUE)</f>
        <v>0</v>
      </c>
      <c r="BH1009" s="39" t="str">
        <f>_xlfn.IFNA(VLOOKUP(Table2[[#This Row],[Job-no]],Table4[],11,FALSE),"Done")</f>
        <v/>
      </c>
      <c r="BI1009" s="39">
        <f>IF(Table2[[#This Row],[Pattern]]="Pattern",VLOOKUP(Table2[[#This Row],[Product Code]],'Routing data'!$A$2:$W$470,13,FALSE),VLOOKUP(Table2[[#This Row],[Product Code]],'Routing data'!$A$2:$W$470,3,FALSE))</f>
        <v>0</v>
      </c>
      <c r="BJ1009" s="39">
        <f>IF(Table2[[#This Row],[Pattern]]="Pattern",VLOOKUP(Table2[[#This Row],[Product Code]],'Routing data'!$A$2:$W$470,14,FALSE),VLOOKUP(Table2[[#This Row],[Product Code]],'Routing data'!$A$2:$W$470,4,FALSE))</f>
        <v>3</v>
      </c>
      <c r="BK1009" s="39">
        <f>VLOOKUP(Table2[[#This Row],[Product Code]],'Routing data'!A$4:W$524,16,FALSE)</f>
        <v>0</v>
      </c>
      <c r="BL1009" s="42" t="str">
        <f>IF(Table2[[#This Row],[Milling Required]]=0,"x",IF(AT1009="Pattern",B1009-10,B1009-4))</f>
        <v>x</v>
      </c>
      <c r="BM1009" s="42">
        <f>IF(Table2[[#This Row],[Punching Required]]=0,"x",IF(AT1009="Pattern",B1009-8,B1009-2))</f>
        <v>43480</v>
      </c>
      <c r="BN1009" s="42">
        <f t="shared" si="189"/>
        <v>43479</v>
      </c>
      <c r="BO1009" s="39" t="str">
        <f>IF(Table2[[#This Row],[Milling]]="x","x",Table2[[#This Row],[Total Sections]]*2)</f>
        <v>x</v>
      </c>
      <c r="BP1009" s="39">
        <f>IF(Table2[[#This Row],[Punching]]="x","x",Table2[Total Sections]*2)</f>
        <v>4</v>
      </c>
      <c r="BQ1009" s="39">
        <f>IF(Table2[[#This Row],[Pattern]]="Pattern",Table2[Total Sections]*3,Table2[Total Sections]*1.5)</f>
        <v>3</v>
      </c>
      <c r="BR1009" s="42"/>
      <c r="BS1009" s="42"/>
      <c r="BT1009" s="42"/>
      <c r="BU1009" s="39"/>
      <c r="BV1009" s="39" t="str">
        <f>_xlfn.IFNA(VLOOKUP(Table2[[#This Row],[Job-no]],Table4[],16,FALSE),"Ready")</f>
        <v/>
      </c>
      <c r="BW1009" s="39" t="str">
        <f>_xlfn.IFNA(VLOOKUP(Table2[[#This Row],[Job-no]],Table4[],21,FALSE),"Ready")</f>
        <v/>
      </c>
      <c r="BX1009" s="39" t="b">
        <f>_xlfn.IFNA(VLOOKUP(Table2[[#This Row],[Job-no]],Table4[],10,FALSE),TRUE)</f>
        <v>0</v>
      </c>
      <c r="BY1009" s="39" t="str">
        <f>_xlfn.IFNA(VLOOKUP(Table2[[#This Row],[Job-no]],Table4[],22,FALSE),"Ready")</f>
        <v/>
      </c>
      <c r="BZ1009" s="120">
        <f t="shared" si="190"/>
        <v>43482</v>
      </c>
      <c r="CA1009" s="120" t="str">
        <f ca="1">IF(OR(Table2[[#This Row],[Saw Date]]=TODAY(),Table2[[#This Row],[Saw Date]]=TODAY()+1), Table2[[#This Row],[Saw Date]],IF(Table2[[#This Row],[Extrusion cut double saw]],"Done",""))</f>
        <v/>
      </c>
      <c r="CB1009" s="120" t="str">
        <f ca="1">IF(OR(Table2[[#This Row],[Lens Date]]=TODAY(),Table2[[#This Row],[Lens Date]]=TODAY()+1), Table2[[#This Row],[Lens Date]],IF(Table2[[#This Row],[MSLens]]="Done","Done",""))</f>
        <v/>
      </c>
      <c r="CC1009" s="120" t="str">
        <f ca="1">IF(OR(Table2[[#This Row],[Milling Date]]=TODAY(),Table2[[#This Row],[Milling Date]]=TODAY()+1), Table2[[#This Row],[Milling Date]],IF(Table2[[#This Row],[CNC Holes]]="Ready","Done",""))</f>
        <v/>
      </c>
      <c r="CD1009" s="120" t="str">
        <f ca="1">IF(OR(Table2[[#This Row],[Welding Date]]=TODAY(),Table2[[#This Row],[Welding Date]]=TODAY()+1), Table2[[#This Row],[Welding Date]],IF(Table2[[#This Row],[Welding Corners]]="Ready","Done",""))</f>
        <v/>
      </c>
      <c r="CE1009" s="120" t="str">
        <f ca="1">IF(OR(Table2[[#This Row],[Puching Date]]=TODAY(),Table2[[#This Row],[Puching Date]]=TODAY()+1), Table2[[#This Row],[Puching Date]],IF(Table2[[#This Row],[Punch Holes]]="Ready","Done",""))</f>
        <v/>
      </c>
      <c r="CF1009" s="120" t="str">
        <f ca="1">IF(OR(Table2[[#This Row],[Housing Date2]]=TODAY(),Table2[[#This Row],[Housing Date2]]=TODAY()+1),Table2[[#This Row],[Housing Date2]],IF(Table2[[#This Row],[Body Assembly]],"Done",""))</f>
        <v/>
      </c>
      <c r="CG1009" s="120" t="str">
        <f>_xlfn.IFNA(VLOOKUP(Table2[[#This Row],[Job-no]],Table4[],7,FALSE),"Done")</f>
        <v>Scheduled/Released</v>
      </c>
    </row>
    <row r="1010" spans="1:85" x14ac:dyDescent="0.25">
      <c r="A1010" t="str">
        <f>_xlfn.CONCAT(Table2[[#This Row],[Order]],"-",Table2[[#This Row],[Line]])</f>
        <v>75250-5</v>
      </c>
      <c r="B1010" s="5">
        <v>43482</v>
      </c>
      <c r="C1010" s="8">
        <v>75250</v>
      </c>
      <c r="D1010" s="3" t="s">
        <v>2896</v>
      </c>
      <c r="E1010" s="8">
        <v>5</v>
      </c>
      <c r="F1010" s="8">
        <v>1</v>
      </c>
      <c r="G1010" s="3" t="s">
        <v>42</v>
      </c>
      <c r="H1010" s="8">
        <v>2</v>
      </c>
      <c r="I1010" s="43" t="b">
        <v>0</v>
      </c>
      <c r="J1010" s="43" t="b">
        <v>0</v>
      </c>
      <c r="K1010" t="s">
        <v>114</v>
      </c>
      <c r="L1010" s="43" t="b">
        <v>0</v>
      </c>
      <c r="M1010" s="43" t="b">
        <v>0</v>
      </c>
      <c r="N1010" s="43" t="b">
        <v>0</v>
      </c>
      <c r="O1010" t="s">
        <v>114</v>
      </c>
      <c r="P1010" t="s">
        <v>114</v>
      </c>
      <c r="Q1010" t="s">
        <v>114</v>
      </c>
      <c r="R1010" t="s">
        <v>114</v>
      </c>
      <c r="S1010" t="s">
        <v>114</v>
      </c>
      <c r="T1010" t="s">
        <v>114</v>
      </c>
      <c r="U1010" t="s">
        <v>114</v>
      </c>
      <c r="V1010" t="s">
        <v>114</v>
      </c>
      <c r="W1010" s="5">
        <v>43479</v>
      </c>
      <c r="X1010" s="3" t="s">
        <v>114</v>
      </c>
      <c r="Y1010" s="3"/>
      <c r="Z1010" s="3" t="s">
        <v>106</v>
      </c>
      <c r="AA1010" s="3" t="s">
        <v>114</v>
      </c>
      <c r="AB1010" s="3" t="s">
        <v>74</v>
      </c>
      <c r="AC1010" s="8">
        <v>1</v>
      </c>
      <c r="AD1010" s="3" t="s">
        <v>5967</v>
      </c>
      <c r="AE1010" s="4" t="s">
        <v>5968</v>
      </c>
      <c r="AF1010" s="3"/>
      <c r="AG1010" s="3" t="s">
        <v>114</v>
      </c>
      <c r="AH1010" s="8">
        <v>2</v>
      </c>
      <c r="AI1010" s="3" t="s">
        <v>74</v>
      </c>
      <c r="AJ1010" t="s">
        <v>114</v>
      </c>
      <c r="AK1010" t="s">
        <v>114</v>
      </c>
      <c r="AL1010" s="43" t="b">
        <v>0</v>
      </c>
      <c r="AM1010" s="3"/>
      <c r="AN1010" s="3"/>
      <c r="AO1010" s="43" t="b">
        <v>0</v>
      </c>
      <c r="AP1010" s="3" t="b">
        <v>0</v>
      </c>
      <c r="AQ1010" s="3">
        <f>VLOOKUP(Table2[[#This Row],[Job-no]],Table3[],26,FALSE)</f>
        <v>608</v>
      </c>
      <c r="AR1010" t="str">
        <f t="shared" si="186"/>
        <v>B6RLED</v>
      </c>
      <c r="AS1010" t="str">
        <f>VLOOKUP(AR1010,Table1[],4,0)</f>
        <v>recessed</v>
      </c>
      <c r="AT1010">
        <f>IF(BD1010&gt;0,"Pattern",VLOOKUP(AR1010,Table1[],5,0))</f>
        <v>0</v>
      </c>
      <c r="AU1010" s="34">
        <f>IF(AT1010="Pattern",WORKDAY(Table2[[#This Row],[Scheduled Ship Date]],-10),WORKDAY(Table2[[#This Row],[Scheduled Ship Date]],-4))</f>
        <v>43476</v>
      </c>
      <c r="AV1010">
        <f>IF(Table2[[#This Row],[Extrusion cut double saw]]=TRUE,IF(O1010="ToDo",IF(AT1010="Pattern",Table2[[#This Row],[Total Sections]]*0.4,Table2[[#This Row],[Total Sections]]*0.12),0),IF(AT1010="Pattern",Table2[[#This Row],[Total Sections]]*4,Table2[[#This Row],[Total Sections]]*1.2))</f>
        <v>2.4</v>
      </c>
      <c r="AW1010" s="42">
        <f t="shared" ca="1" si="193"/>
        <v>43470</v>
      </c>
      <c r="AX1010" s="42">
        <f>IF(AT1010="Pattern",Table2[[#This Row],[Scheduled Ship Date]]-2,Table2[[#This Row],[Scheduled Ship Date]]-3)</f>
        <v>43479</v>
      </c>
      <c r="AY1010">
        <f>IF(Table2[[#This Row],[Pattern]]="Pattern",Table2[[#This Row],[Total Sections]]*4.82,Table2[[#This Row],[Total Sections]]*0.5)</f>
        <v>1</v>
      </c>
      <c r="AZ1010" s="42">
        <f t="shared" ca="1" si="194"/>
        <v>43470</v>
      </c>
      <c r="BA1010" s="39">
        <f>((Table2[Total Sections]/Table2[Open Qty])-1)*Table2[Open Qty]*12.96</f>
        <v>0</v>
      </c>
      <c r="BB1010" s="39"/>
      <c r="BC1010" s="39" t="str">
        <f t="shared" si="187"/>
        <v>B6RLED-1000-80-50-FL-4-C(RAL70</v>
      </c>
      <c r="BD1010" s="39">
        <f t="shared" si="188"/>
        <v>0</v>
      </c>
      <c r="BE1010" s="39" t="b">
        <f>_xlfn.IFNA(VLOOKUP(Table2[[#This Row],[Job-no]],Table4[],9,FALSE),TRUE)</f>
        <v>0</v>
      </c>
      <c r="BF1010" t="str">
        <f>VLOOKUP(AR1010,Table1[],3,0)</f>
        <v>B6LED</v>
      </c>
      <c r="BG1010" s="39" t="b">
        <f>_xlfn.IFNA(VLOOKUP(Table2[[#This Row],[Job-no]],Table4[],14,FALSE),TRUE)</f>
        <v>0</v>
      </c>
      <c r="BH1010" s="39" t="str">
        <f>_xlfn.IFNA(VLOOKUP(Table2[[#This Row],[Job-no]],Table4[],11,FALSE),"Done")</f>
        <v/>
      </c>
      <c r="BI1010" s="39">
        <f>IF(Table2[[#This Row],[Pattern]]="Pattern",VLOOKUP(Table2[[#This Row],[Product Code]],'Routing data'!$A$2:$W$470,13,FALSE),VLOOKUP(Table2[[#This Row],[Product Code]],'Routing data'!$A$2:$W$470,3,FALSE))</f>
        <v>0</v>
      </c>
      <c r="BJ1010" s="39">
        <f>IF(Table2[[#This Row],[Pattern]]="Pattern",VLOOKUP(Table2[[#This Row],[Product Code]],'Routing data'!$A$2:$W$470,14,FALSE),VLOOKUP(Table2[[#This Row],[Product Code]],'Routing data'!$A$2:$W$470,4,FALSE))</f>
        <v>3</v>
      </c>
      <c r="BK1010" s="39">
        <f>VLOOKUP(Table2[[#This Row],[Product Code]],'Routing data'!A$4:W$524,16,FALSE)</f>
        <v>0</v>
      </c>
      <c r="BL1010" s="42" t="str">
        <f>IF(Table2[[#This Row],[Milling Required]]=0,"x",IF(AT1010="Pattern",B1010-10,B1010-4))</f>
        <v>x</v>
      </c>
      <c r="BM1010" s="42">
        <f>IF(Table2[[#This Row],[Punching Required]]=0,"x",IF(AT1010="Pattern",B1010-8,B1010-2))</f>
        <v>43480</v>
      </c>
      <c r="BN1010" s="42">
        <f t="shared" si="189"/>
        <v>43479</v>
      </c>
      <c r="BO1010" s="39" t="str">
        <f>IF(Table2[[#This Row],[Milling]]="x","x",Table2[[#This Row],[Total Sections]]*2)</f>
        <v>x</v>
      </c>
      <c r="BP1010" s="39">
        <f>IF(Table2[[#This Row],[Punching]]="x","x",Table2[Total Sections]*2)</f>
        <v>4</v>
      </c>
      <c r="BQ1010" s="39">
        <f>IF(Table2[[#This Row],[Pattern]]="Pattern",Table2[Total Sections]*3,Table2[Total Sections]*1.5)</f>
        <v>3</v>
      </c>
      <c r="BR1010" s="42"/>
      <c r="BS1010" s="39"/>
      <c r="BT1010" s="42"/>
      <c r="BU1010" s="39"/>
      <c r="BV1010" s="39" t="str">
        <f>_xlfn.IFNA(VLOOKUP(Table2[[#This Row],[Job-no]],Table4[],16,FALSE),"Ready")</f>
        <v/>
      </c>
      <c r="BW1010" s="39" t="str">
        <f>_xlfn.IFNA(VLOOKUP(Table2[[#This Row],[Job-no]],Table4[],21,FALSE),"Ready")</f>
        <v/>
      </c>
      <c r="BX1010" s="39" t="b">
        <f>_xlfn.IFNA(VLOOKUP(Table2[[#This Row],[Job-no]],Table4[],10,FALSE),TRUE)</f>
        <v>0</v>
      </c>
      <c r="BY1010" s="39" t="str">
        <f>_xlfn.IFNA(VLOOKUP(Table2[[#This Row],[Job-no]],Table4[],22,FALSE),"Ready")</f>
        <v/>
      </c>
      <c r="BZ1010" s="120">
        <f t="shared" si="190"/>
        <v>43482</v>
      </c>
      <c r="CA1010" s="120" t="str">
        <f ca="1">IF(OR(Table2[[#This Row],[Saw Date]]=TODAY(),Table2[[#This Row],[Saw Date]]=TODAY()+1), Table2[[#This Row],[Saw Date]],IF(Table2[[#This Row],[Extrusion cut double saw]],"Done",""))</f>
        <v/>
      </c>
      <c r="CB1010" s="120" t="str">
        <f ca="1">IF(OR(Table2[[#This Row],[Lens Date]]=TODAY(),Table2[[#This Row],[Lens Date]]=TODAY()+1), Table2[[#This Row],[Lens Date]],IF(Table2[[#This Row],[MSLens]]="Done","Done",""))</f>
        <v/>
      </c>
      <c r="CC1010" s="120" t="str">
        <f ca="1">IF(OR(Table2[[#This Row],[Milling Date]]=TODAY(),Table2[[#This Row],[Milling Date]]=TODAY()+1), Table2[[#This Row],[Milling Date]],IF(Table2[[#This Row],[CNC Holes]]="Ready","Done",""))</f>
        <v/>
      </c>
      <c r="CD1010" s="120" t="str">
        <f ca="1">IF(OR(Table2[[#This Row],[Welding Date]]=TODAY(),Table2[[#This Row],[Welding Date]]=TODAY()+1), Table2[[#This Row],[Welding Date]],IF(Table2[[#This Row],[Welding Corners]]="Ready","Done",""))</f>
        <v/>
      </c>
      <c r="CE1010" s="120" t="str">
        <f ca="1">IF(OR(Table2[[#This Row],[Puching Date]]=TODAY(),Table2[[#This Row],[Puching Date]]=TODAY()+1), Table2[[#This Row],[Puching Date]],IF(Table2[[#This Row],[Punch Holes]]="Ready","Done",""))</f>
        <v/>
      </c>
      <c r="CF1010" s="120" t="str">
        <f ca="1">IF(OR(Table2[[#This Row],[Housing Date2]]=TODAY(),Table2[[#This Row],[Housing Date2]]=TODAY()+1),Table2[[#This Row],[Housing Date2]],IF(Table2[[#This Row],[Body Assembly]],"Done",""))</f>
        <v/>
      </c>
      <c r="CG1010" s="120" t="str">
        <f>_xlfn.IFNA(VLOOKUP(Table2[[#This Row],[Job-no]],Table4[],7,FALSE),"Done")</f>
        <v>Scheduled/Released</v>
      </c>
    </row>
    <row r="1011" spans="1:85" x14ac:dyDescent="0.25">
      <c r="A1011" t="str">
        <f>_xlfn.CONCAT(Table2[[#This Row],[Order]],"-",Table2[[#This Row],[Line]])</f>
        <v>75250-6</v>
      </c>
      <c r="B1011" s="5">
        <v>43482</v>
      </c>
      <c r="C1011" s="8">
        <v>75250</v>
      </c>
      <c r="D1011" s="3" t="s">
        <v>2896</v>
      </c>
      <c r="E1011" s="8">
        <v>6</v>
      </c>
      <c r="F1011" s="8">
        <v>1</v>
      </c>
      <c r="G1011" s="3" t="s">
        <v>42</v>
      </c>
      <c r="H1011" s="8">
        <v>2</v>
      </c>
      <c r="I1011" s="43" t="b">
        <v>0</v>
      </c>
      <c r="J1011" s="43" t="b">
        <v>0</v>
      </c>
      <c r="K1011" t="s">
        <v>114</v>
      </c>
      <c r="L1011" s="43" t="b">
        <v>0</v>
      </c>
      <c r="M1011" s="43" t="b">
        <v>0</v>
      </c>
      <c r="N1011" s="43" t="b">
        <v>0</v>
      </c>
      <c r="O1011" t="s">
        <v>114</v>
      </c>
      <c r="P1011" t="s">
        <v>114</v>
      </c>
      <c r="Q1011" t="s">
        <v>114</v>
      </c>
      <c r="R1011" t="s">
        <v>114</v>
      </c>
      <c r="S1011" t="s">
        <v>114</v>
      </c>
      <c r="T1011" t="s">
        <v>114</v>
      </c>
      <c r="U1011" t="s">
        <v>114</v>
      </c>
      <c r="V1011" t="s">
        <v>114</v>
      </c>
      <c r="W1011" s="5">
        <v>43479</v>
      </c>
      <c r="X1011" s="3" t="s">
        <v>114</v>
      </c>
      <c r="Y1011" s="3"/>
      <c r="Z1011" s="3" t="s">
        <v>106</v>
      </c>
      <c r="AA1011" s="3" t="s">
        <v>114</v>
      </c>
      <c r="AB1011" s="3" t="s">
        <v>74</v>
      </c>
      <c r="AC1011" s="8">
        <v>1</v>
      </c>
      <c r="AD1011" s="3" t="s">
        <v>5967</v>
      </c>
      <c r="AE1011" s="4" t="s">
        <v>5968</v>
      </c>
      <c r="AF1011" s="3"/>
      <c r="AG1011" s="3" t="s">
        <v>114</v>
      </c>
      <c r="AH1011" s="8">
        <v>2</v>
      </c>
      <c r="AI1011" s="3" t="s">
        <v>74</v>
      </c>
      <c r="AJ1011" t="s">
        <v>114</v>
      </c>
      <c r="AK1011" t="s">
        <v>114</v>
      </c>
      <c r="AL1011" s="43" t="b">
        <v>0</v>
      </c>
      <c r="AM1011" s="3"/>
      <c r="AN1011" s="3"/>
      <c r="AO1011" s="43" t="b">
        <v>0</v>
      </c>
      <c r="AP1011" s="3" t="b">
        <v>0</v>
      </c>
      <c r="AQ1011" s="3">
        <f>VLOOKUP(Table2[[#This Row],[Job-no]],Table3[],26,FALSE)</f>
        <v>608</v>
      </c>
      <c r="AR1011" t="str">
        <f t="shared" si="186"/>
        <v>B6RLED</v>
      </c>
      <c r="AS1011" t="str">
        <f>VLOOKUP(AR1011,Table1[],4,0)</f>
        <v>recessed</v>
      </c>
      <c r="AT1011">
        <f>IF(BD1011&gt;0,"Pattern",VLOOKUP(AR1011,Table1[],5,0))</f>
        <v>0</v>
      </c>
      <c r="AU1011" s="34">
        <f>IF(AT1011="Pattern",WORKDAY(Table2[[#This Row],[Scheduled Ship Date]],-10),WORKDAY(Table2[[#This Row],[Scheduled Ship Date]],-4))</f>
        <v>43476</v>
      </c>
      <c r="AV1011">
        <f>IF(Table2[[#This Row],[Extrusion cut double saw]]=TRUE,IF(O1011="ToDo",IF(AT1011="Pattern",Table2[[#This Row],[Total Sections]]*0.4,Table2[[#This Row],[Total Sections]]*0.12),0),IF(AT1011="Pattern",Table2[[#This Row],[Total Sections]]*4,Table2[[#This Row],[Total Sections]]*1.2))</f>
        <v>2.4</v>
      </c>
      <c r="AW1011" s="42">
        <f t="shared" ca="1" si="193"/>
        <v>43470</v>
      </c>
      <c r="AX1011" s="42">
        <f>IF(AT1011="Pattern",Table2[[#This Row],[Scheduled Ship Date]]-2,Table2[[#This Row],[Scheduled Ship Date]]-3)</f>
        <v>43479</v>
      </c>
      <c r="AY1011">
        <f>IF(Table2[[#This Row],[Pattern]]="Pattern",Table2[[#This Row],[Total Sections]]*4.82,Table2[[#This Row],[Total Sections]]*0.5)</f>
        <v>1</v>
      </c>
      <c r="AZ1011" s="42">
        <f t="shared" ca="1" si="194"/>
        <v>43470</v>
      </c>
      <c r="BA1011" s="39">
        <f>((Table2[Total Sections]/Table2[Open Qty])-1)*Table2[Open Qty]*12.96</f>
        <v>0</v>
      </c>
      <c r="BB1011" s="42"/>
      <c r="BC1011" s="39" t="str">
        <f t="shared" si="187"/>
        <v>B6RLED-1000-80-50-FL-4-C(RAL70</v>
      </c>
      <c r="BD1011" s="39">
        <f t="shared" si="188"/>
        <v>0</v>
      </c>
      <c r="BE1011" s="39" t="b">
        <f>_xlfn.IFNA(VLOOKUP(Table2[[#This Row],[Job-no]],Table4[],9,FALSE),TRUE)</f>
        <v>0</v>
      </c>
      <c r="BF1011" t="str">
        <f>VLOOKUP(AR1011,Table1[],3,0)</f>
        <v>B6LED</v>
      </c>
      <c r="BG1011" s="39" t="b">
        <f>_xlfn.IFNA(VLOOKUP(Table2[[#This Row],[Job-no]],Table4[],14,FALSE),TRUE)</f>
        <v>0</v>
      </c>
      <c r="BH1011" s="39" t="str">
        <f>_xlfn.IFNA(VLOOKUP(Table2[[#This Row],[Job-no]],Table4[],11,FALSE),"Done")</f>
        <v/>
      </c>
      <c r="BI1011" s="39">
        <f>IF(Table2[[#This Row],[Pattern]]="Pattern",VLOOKUP(Table2[[#This Row],[Product Code]],'Routing data'!$A$2:$W$470,13,FALSE),VLOOKUP(Table2[[#This Row],[Product Code]],'Routing data'!$A$2:$W$470,3,FALSE))</f>
        <v>0</v>
      </c>
      <c r="BJ1011" s="39">
        <f>IF(Table2[[#This Row],[Pattern]]="Pattern",VLOOKUP(Table2[[#This Row],[Product Code]],'Routing data'!$A$2:$W$470,14,FALSE),VLOOKUP(Table2[[#This Row],[Product Code]],'Routing data'!$A$2:$W$470,4,FALSE))</f>
        <v>3</v>
      </c>
      <c r="BK1011" s="39">
        <f>VLOOKUP(Table2[[#This Row],[Product Code]],'Routing data'!A$4:W$524,16,FALSE)</f>
        <v>0</v>
      </c>
      <c r="BL1011" s="42" t="str">
        <f>IF(Table2[[#This Row],[Milling Required]]=0,"x",IF(AT1011="Pattern",B1011-10,B1011-4))</f>
        <v>x</v>
      </c>
      <c r="BM1011" s="42">
        <f>IF(Table2[[#This Row],[Punching Required]]=0,"x",IF(AT1011="Pattern",B1011-8,B1011-2))</f>
        <v>43480</v>
      </c>
      <c r="BN1011" s="42">
        <f t="shared" si="189"/>
        <v>43479</v>
      </c>
      <c r="BO1011" s="39" t="str">
        <f>IF(Table2[[#This Row],[Milling]]="x","x",Table2[[#This Row],[Total Sections]]*2)</f>
        <v>x</v>
      </c>
      <c r="BP1011" s="39">
        <f>IF(Table2[[#This Row],[Punching]]="x","x",Table2[Total Sections]*2)</f>
        <v>4</v>
      </c>
      <c r="BQ1011" s="39">
        <f>IF(Table2[[#This Row],[Pattern]]="Pattern",Table2[Total Sections]*3,Table2[Total Sections]*1.5)</f>
        <v>3</v>
      </c>
      <c r="BR1011" s="42"/>
      <c r="BS1011" s="42"/>
      <c r="BT1011" s="42"/>
      <c r="BU1011" s="39"/>
      <c r="BV1011" s="39" t="str">
        <f>_xlfn.IFNA(VLOOKUP(Table2[[#This Row],[Job-no]],Table4[],16,FALSE),"Ready")</f>
        <v/>
      </c>
      <c r="BW1011" s="39" t="str">
        <f>_xlfn.IFNA(VLOOKUP(Table2[[#This Row],[Job-no]],Table4[],21,FALSE),"Ready")</f>
        <v/>
      </c>
      <c r="BX1011" s="39" t="b">
        <f>_xlfn.IFNA(VLOOKUP(Table2[[#This Row],[Job-no]],Table4[],10,FALSE),TRUE)</f>
        <v>0</v>
      </c>
      <c r="BY1011" s="39" t="str">
        <f>_xlfn.IFNA(VLOOKUP(Table2[[#This Row],[Job-no]],Table4[],22,FALSE),"Ready")</f>
        <v/>
      </c>
      <c r="BZ1011" s="120">
        <f t="shared" si="190"/>
        <v>43482</v>
      </c>
      <c r="CA1011" s="120" t="str">
        <f ca="1">IF(OR(Table2[[#This Row],[Saw Date]]=TODAY(),Table2[[#This Row],[Saw Date]]=TODAY()+1), Table2[[#This Row],[Saw Date]],IF(Table2[[#This Row],[Extrusion cut double saw]],"Done",""))</f>
        <v/>
      </c>
      <c r="CB1011" s="120" t="str">
        <f ca="1">IF(OR(Table2[[#This Row],[Lens Date]]=TODAY(),Table2[[#This Row],[Lens Date]]=TODAY()+1), Table2[[#This Row],[Lens Date]],IF(Table2[[#This Row],[MSLens]]="Done","Done",""))</f>
        <v/>
      </c>
      <c r="CC1011" s="120" t="str">
        <f ca="1">IF(OR(Table2[[#This Row],[Milling Date]]=TODAY(),Table2[[#This Row],[Milling Date]]=TODAY()+1), Table2[[#This Row],[Milling Date]],IF(Table2[[#This Row],[CNC Holes]]="Ready","Done",""))</f>
        <v/>
      </c>
      <c r="CD1011" s="120" t="str">
        <f ca="1">IF(OR(Table2[[#This Row],[Welding Date]]=TODAY(),Table2[[#This Row],[Welding Date]]=TODAY()+1), Table2[[#This Row],[Welding Date]],IF(Table2[[#This Row],[Welding Corners]]="Ready","Done",""))</f>
        <v/>
      </c>
      <c r="CE1011" s="120" t="str">
        <f ca="1">IF(OR(Table2[[#This Row],[Puching Date]]=TODAY(),Table2[[#This Row],[Puching Date]]=TODAY()+1), Table2[[#This Row],[Puching Date]],IF(Table2[[#This Row],[Punch Holes]]="Ready","Done",""))</f>
        <v/>
      </c>
      <c r="CF1011" s="120" t="str">
        <f ca="1">IF(OR(Table2[[#This Row],[Housing Date2]]=TODAY(),Table2[[#This Row],[Housing Date2]]=TODAY()+1),Table2[[#This Row],[Housing Date2]],IF(Table2[[#This Row],[Body Assembly]],"Done",""))</f>
        <v/>
      </c>
      <c r="CG1011" s="120" t="str">
        <f>_xlfn.IFNA(VLOOKUP(Table2[[#This Row],[Job-no]],Table4[],7,FALSE),"Done")</f>
        <v>Scheduled/Released</v>
      </c>
    </row>
    <row r="1012" spans="1:85" x14ac:dyDescent="0.25">
      <c r="A1012" t="str">
        <f>_xlfn.CONCAT(Table2[[#This Row],[Order]],"-",Table2[[#This Row],[Line]])</f>
        <v>75250-7</v>
      </c>
      <c r="B1012" s="5">
        <v>43482</v>
      </c>
      <c r="C1012" s="8">
        <v>75250</v>
      </c>
      <c r="D1012" s="3" t="s">
        <v>2899</v>
      </c>
      <c r="E1012" s="8">
        <v>7</v>
      </c>
      <c r="F1012" s="8">
        <v>1</v>
      </c>
      <c r="G1012" s="3" t="s">
        <v>42</v>
      </c>
      <c r="H1012" s="8">
        <v>3</v>
      </c>
      <c r="I1012" s="43" t="b">
        <v>0</v>
      </c>
      <c r="J1012" s="43" t="b">
        <v>0</v>
      </c>
      <c r="K1012" t="s">
        <v>114</v>
      </c>
      <c r="L1012" s="43" t="b">
        <v>0</v>
      </c>
      <c r="M1012" s="43" t="b">
        <v>0</v>
      </c>
      <c r="N1012" s="43" t="b">
        <v>0</v>
      </c>
      <c r="O1012" t="s">
        <v>114</v>
      </c>
      <c r="P1012" t="s">
        <v>114</v>
      </c>
      <c r="Q1012" t="s">
        <v>114</v>
      </c>
      <c r="R1012" t="s">
        <v>114</v>
      </c>
      <c r="S1012" t="s">
        <v>114</v>
      </c>
      <c r="T1012" t="s">
        <v>114</v>
      </c>
      <c r="U1012" t="s">
        <v>114</v>
      </c>
      <c r="V1012" t="s">
        <v>114</v>
      </c>
      <c r="W1012" s="5">
        <v>43479</v>
      </c>
      <c r="X1012" s="3" t="s">
        <v>114</v>
      </c>
      <c r="Y1012" s="3"/>
      <c r="Z1012" s="3" t="s">
        <v>53</v>
      </c>
      <c r="AA1012" s="3" t="s">
        <v>114</v>
      </c>
      <c r="AB1012" s="3" t="s">
        <v>74</v>
      </c>
      <c r="AC1012" s="8">
        <v>1</v>
      </c>
      <c r="AD1012" s="3" t="s">
        <v>5967</v>
      </c>
      <c r="AE1012" s="4" t="s">
        <v>5968</v>
      </c>
      <c r="AF1012" s="3"/>
      <c r="AG1012" s="3" t="s">
        <v>114</v>
      </c>
      <c r="AH1012" s="8">
        <v>3</v>
      </c>
      <c r="AI1012" s="3" t="s">
        <v>74</v>
      </c>
      <c r="AJ1012" t="s">
        <v>114</v>
      </c>
      <c r="AK1012" t="s">
        <v>114</v>
      </c>
      <c r="AL1012" s="43" t="b">
        <v>0</v>
      </c>
      <c r="AM1012" s="3"/>
      <c r="AN1012" s="3"/>
      <c r="AO1012" s="43" t="b">
        <v>0</v>
      </c>
      <c r="AP1012" s="3" t="b">
        <v>0</v>
      </c>
      <c r="AQ1012" s="3">
        <f>VLOOKUP(Table2[[#This Row],[Job-no]],Table3[],26,FALSE)</f>
        <v>1824</v>
      </c>
      <c r="AR1012" t="str">
        <f t="shared" si="186"/>
        <v>B6RLED</v>
      </c>
      <c r="AS1012" t="str">
        <f>VLOOKUP(AR1012,Table1[],4,0)</f>
        <v>recessed</v>
      </c>
      <c r="AT1012">
        <f>IF(BD1012&gt;0,"Pattern",VLOOKUP(AR1012,Table1[],5,0))</f>
        <v>0</v>
      </c>
      <c r="AU1012" s="34">
        <f>IF(AT1012="Pattern",WORKDAY(Table2[[#This Row],[Scheduled Ship Date]],-10),WORKDAY(Table2[[#This Row],[Scheduled Ship Date]],-4))</f>
        <v>43476</v>
      </c>
      <c r="AV1012">
        <f>IF(Table2[[#This Row],[Extrusion cut double saw]]=TRUE,IF(O1012="ToDo",IF(AT1012="Pattern",Table2[[#This Row],[Total Sections]]*0.4,Table2[[#This Row],[Total Sections]]*0.12),0),IF(AT1012="Pattern",Table2[[#This Row],[Total Sections]]*4,Table2[[#This Row],[Total Sections]]*1.2))</f>
        <v>3.5999999999999996</v>
      </c>
      <c r="AW1012" s="42">
        <f t="shared" ca="1" si="193"/>
        <v>43470</v>
      </c>
      <c r="AX1012" s="42">
        <f>IF(AT1012="Pattern",Table2[[#This Row],[Scheduled Ship Date]]-2,Table2[[#This Row],[Scheduled Ship Date]]-3)</f>
        <v>43479</v>
      </c>
      <c r="AY1012">
        <f>IF(Table2[[#This Row],[Pattern]]="Pattern",Table2[[#This Row],[Total Sections]]*4.82,Table2[[#This Row],[Total Sections]]*0.5)</f>
        <v>1.5</v>
      </c>
      <c r="AZ1012" s="42">
        <f t="shared" ca="1" si="194"/>
        <v>43470</v>
      </c>
      <c r="BA1012" s="39">
        <f>((Table2[Total Sections]/Table2[Open Qty])-1)*Table2[Open Qty]*12.96</f>
        <v>0</v>
      </c>
      <c r="BB1012" s="39"/>
      <c r="BC1012" s="39" t="str">
        <f t="shared" si="187"/>
        <v>B6RLED-1000-80-50-FL-8-C(RAL70</v>
      </c>
      <c r="BD1012" s="39">
        <f t="shared" si="188"/>
        <v>0</v>
      </c>
      <c r="BE1012" s="39" t="b">
        <f>_xlfn.IFNA(VLOOKUP(Table2[[#This Row],[Job-no]],Table4[],9,FALSE),TRUE)</f>
        <v>0</v>
      </c>
      <c r="BF1012" t="str">
        <f>VLOOKUP(AR1012,Table1[],3,0)</f>
        <v>B6LED</v>
      </c>
      <c r="BG1012" s="39" t="b">
        <f>_xlfn.IFNA(VLOOKUP(Table2[[#This Row],[Job-no]],Table4[],14,FALSE),TRUE)</f>
        <v>0</v>
      </c>
      <c r="BH1012" s="39" t="str">
        <f>_xlfn.IFNA(VLOOKUP(Table2[[#This Row],[Job-no]],Table4[],11,FALSE),"Done")</f>
        <v/>
      </c>
      <c r="BI1012" s="39">
        <f>IF(Table2[[#This Row],[Pattern]]="Pattern",VLOOKUP(Table2[[#This Row],[Product Code]],'Routing data'!$A$2:$W$470,13,FALSE),VLOOKUP(Table2[[#This Row],[Product Code]],'Routing data'!$A$2:$W$470,3,FALSE))</f>
        <v>0</v>
      </c>
      <c r="BJ1012" s="39">
        <f>IF(Table2[[#This Row],[Pattern]]="Pattern",VLOOKUP(Table2[[#This Row],[Product Code]],'Routing data'!$A$2:$W$470,14,FALSE),VLOOKUP(Table2[[#This Row],[Product Code]],'Routing data'!$A$2:$W$470,4,FALSE))</f>
        <v>3</v>
      </c>
      <c r="BK1012" s="39">
        <f>VLOOKUP(Table2[[#This Row],[Product Code]],'Routing data'!A$4:W$524,16,FALSE)</f>
        <v>0</v>
      </c>
      <c r="BL1012" s="42" t="str">
        <f>IF(Table2[[#This Row],[Milling Required]]=0,"x",IF(AT1012="Pattern",B1012-10,B1012-4))</f>
        <v>x</v>
      </c>
      <c r="BM1012" s="42">
        <f>IF(Table2[[#This Row],[Punching Required]]=0,"x",IF(AT1012="Pattern",B1012-8,B1012-2))</f>
        <v>43480</v>
      </c>
      <c r="BN1012" s="42">
        <f t="shared" si="189"/>
        <v>43479</v>
      </c>
      <c r="BO1012" s="39" t="str">
        <f>IF(Table2[[#This Row],[Milling]]="x","x",Table2[[#This Row],[Total Sections]]*2)</f>
        <v>x</v>
      </c>
      <c r="BP1012" s="39">
        <f>IF(Table2[[#This Row],[Punching]]="x","x",Table2[Total Sections]*2)</f>
        <v>6</v>
      </c>
      <c r="BQ1012" s="39">
        <f>IF(Table2[[#This Row],[Pattern]]="Pattern",Table2[Total Sections]*3,Table2[Total Sections]*1.5)</f>
        <v>4.5</v>
      </c>
      <c r="BR1012" s="42"/>
      <c r="BS1012" s="42"/>
      <c r="BT1012" s="42"/>
      <c r="BU1012" s="39"/>
      <c r="BV1012" s="122" t="str">
        <f>_xlfn.IFNA(VLOOKUP(Table2[[#This Row],[Job-no]],Table4[],16,FALSE),"Ready")</f>
        <v/>
      </c>
      <c r="BW1012" s="122" t="str">
        <f>_xlfn.IFNA(VLOOKUP(Table2[[#This Row],[Job-no]],Table4[],21,FALSE),"Ready")</f>
        <v/>
      </c>
      <c r="BX1012" s="39" t="b">
        <f>_xlfn.IFNA(VLOOKUP(Table2[[#This Row],[Job-no]],Table4[],10,FALSE),TRUE)</f>
        <v>0</v>
      </c>
      <c r="BY1012" s="39" t="str">
        <f>_xlfn.IFNA(VLOOKUP(Table2[[#This Row],[Job-no]],Table4[],22,FALSE),"Ready")</f>
        <v/>
      </c>
      <c r="BZ1012" s="120">
        <f t="shared" si="190"/>
        <v>43482</v>
      </c>
      <c r="CA1012" s="120" t="str">
        <f ca="1">IF(OR(Table2[[#This Row],[Saw Date]]=TODAY(),Table2[[#This Row],[Saw Date]]=TODAY()+1), Table2[[#This Row],[Saw Date]],IF(Table2[[#This Row],[Extrusion cut double saw]],"Done",""))</f>
        <v/>
      </c>
      <c r="CB1012" s="120" t="str">
        <f ca="1">IF(OR(Table2[[#This Row],[Lens Date]]=TODAY(),Table2[[#This Row],[Lens Date]]=TODAY()+1), Table2[[#This Row],[Lens Date]],IF(Table2[[#This Row],[MSLens]]="Done","Done",""))</f>
        <v/>
      </c>
      <c r="CC1012" s="120" t="str">
        <f ca="1">IF(OR(Table2[[#This Row],[Milling Date]]=TODAY(),Table2[[#This Row],[Milling Date]]=TODAY()+1), Table2[[#This Row],[Milling Date]],IF(Table2[[#This Row],[CNC Holes]]="Ready","Done",""))</f>
        <v/>
      </c>
      <c r="CD1012" s="120" t="str">
        <f ca="1">IF(OR(Table2[[#This Row],[Welding Date]]=TODAY(),Table2[[#This Row],[Welding Date]]=TODAY()+1), Table2[[#This Row],[Welding Date]],IF(Table2[[#This Row],[Welding Corners]]="Ready","Done",""))</f>
        <v/>
      </c>
      <c r="CE1012" s="120" t="str">
        <f ca="1">IF(OR(Table2[[#This Row],[Puching Date]]=TODAY(),Table2[[#This Row],[Puching Date]]=TODAY()+1), Table2[[#This Row],[Puching Date]],IF(Table2[[#This Row],[Punch Holes]]="Ready","Done",""))</f>
        <v/>
      </c>
      <c r="CF1012" s="120" t="str">
        <f ca="1">IF(OR(Table2[[#This Row],[Housing Date2]]=TODAY(),Table2[[#This Row],[Housing Date2]]=TODAY()+1),Table2[[#This Row],[Housing Date2]],IF(Table2[[#This Row],[Body Assembly]],"Done",""))</f>
        <v/>
      </c>
      <c r="CG1012" s="120" t="str">
        <f>_xlfn.IFNA(VLOOKUP(Table2[[#This Row],[Job-no]],Table4[],7,FALSE),"Done")</f>
        <v>Scheduled/Released</v>
      </c>
    </row>
    <row r="1013" spans="1:85" x14ac:dyDescent="0.25">
      <c r="A1013" t="str">
        <f>_xlfn.CONCAT(Table2[[#This Row],[Order]],"-",Table2[[#This Row],[Line]])</f>
        <v>75250-8</v>
      </c>
      <c r="B1013" s="5">
        <v>43482</v>
      </c>
      <c r="C1013" s="8">
        <v>75250</v>
      </c>
      <c r="D1013" s="3" t="s">
        <v>2899</v>
      </c>
      <c r="E1013" s="8">
        <v>8</v>
      </c>
      <c r="F1013" s="8">
        <v>1</v>
      </c>
      <c r="G1013" s="3" t="s">
        <v>42</v>
      </c>
      <c r="H1013" s="8">
        <v>2</v>
      </c>
      <c r="I1013" s="43" t="b">
        <v>0</v>
      </c>
      <c r="J1013" s="43" t="b">
        <v>0</v>
      </c>
      <c r="K1013" t="s">
        <v>114</v>
      </c>
      <c r="L1013" s="43" t="b">
        <v>0</v>
      </c>
      <c r="M1013" s="43" t="b">
        <v>0</v>
      </c>
      <c r="N1013" s="43" t="b">
        <v>0</v>
      </c>
      <c r="O1013" t="s">
        <v>114</v>
      </c>
      <c r="P1013" t="s">
        <v>114</v>
      </c>
      <c r="Q1013" t="s">
        <v>114</v>
      </c>
      <c r="R1013" t="s">
        <v>114</v>
      </c>
      <c r="S1013" t="s">
        <v>114</v>
      </c>
      <c r="T1013" t="s">
        <v>114</v>
      </c>
      <c r="U1013" t="s">
        <v>114</v>
      </c>
      <c r="V1013" t="s">
        <v>114</v>
      </c>
      <c r="W1013" s="5">
        <v>43479</v>
      </c>
      <c r="X1013" s="3" t="s">
        <v>114</v>
      </c>
      <c r="Y1013" s="3"/>
      <c r="Z1013" s="3" t="s">
        <v>53</v>
      </c>
      <c r="AA1013" s="3" t="s">
        <v>114</v>
      </c>
      <c r="AB1013" s="3" t="s">
        <v>74</v>
      </c>
      <c r="AC1013" s="8">
        <v>1</v>
      </c>
      <c r="AD1013" s="3" t="s">
        <v>5967</v>
      </c>
      <c r="AE1013" s="4" t="s">
        <v>5968</v>
      </c>
      <c r="AF1013" s="3"/>
      <c r="AG1013" s="3" t="s">
        <v>114</v>
      </c>
      <c r="AH1013" s="8">
        <v>2</v>
      </c>
      <c r="AI1013" s="3" t="s">
        <v>74</v>
      </c>
      <c r="AJ1013" t="s">
        <v>114</v>
      </c>
      <c r="AK1013" t="s">
        <v>114</v>
      </c>
      <c r="AL1013" s="43" t="b">
        <v>0</v>
      </c>
      <c r="AM1013" s="3"/>
      <c r="AN1013" s="3"/>
      <c r="AO1013" s="43" t="b">
        <v>0</v>
      </c>
      <c r="AP1013" s="3" t="b">
        <v>0</v>
      </c>
      <c r="AQ1013" s="3">
        <f>VLOOKUP(Table2[[#This Row],[Job-no]],Table3[],26,FALSE)</f>
        <v>1216</v>
      </c>
      <c r="AR1013" t="str">
        <f t="shared" si="186"/>
        <v>B6RLED</v>
      </c>
      <c r="AS1013" t="str">
        <f>VLOOKUP(AR1013,Table1[],4,0)</f>
        <v>recessed</v>
      </c>
      <c r="AT1013">
        <f>IF(BD1013&gt;0,"Pattern",VLOOKUP(AR1013,Table1[],5,0))</f>
        <v>0</v>
      </c>
      <c r="AU1013" s="34">
        <f>IF(AT1013="Pattern",WORKDAY(Table2[[#This Row],[Scheduled Ship Date]],-10),WORKDAY(Table2[[#This Row],[Scheduled Ship Date]],-4))</f>
        <v>43476</v>
      </c>
      <c r="AV1013">
        <f>IF(Table2[[#This Row],[Extrusion cut double saw]]=TRUE,IF(O1013="ToDo",IF(AT1013="Pattern",Table2[[#This Row],[Total Sections]]*0.4,Table2[[#This Row],[Total Sections]]*0.12),0),IF(AT1013="Pattern",Table2[[#This Row],[Total Sections]]*4,Table2[[#This Row],[Total Sections]]*1.2))</f>
        <v>2.4</v>
      </c>
      <c r="AW1013" s="42">
        <f t="shared" ca="1" si="193"/>
        <v>43470</v>
      </c>
      <c r="AX1013" s="42">
        <f>IF(AT1013="Pattern",Table2[[#This Row],[Scheduled Ship Date]]-2,Table2[[#This Row],[Scheduled Ship Date]]-3)</f>
        <v>43479</v>
      </c>
      <c r="AY1013">
        <f>IF(Table2[[#This Row],[Pattern]]="Pattern",Table2[[#This Row],[Total Sections]]*4.82,Table2[[#This Row],[Total Sections]]*0.5)</f>
        <v>1</v>
      </c>
      <c r="AZ1013" s="42">
        <f t="shared" ca="1" si="194"/>
        <v>43470</v>
      </c>
      <c r="BA1013" s="39">
        <f>((Table2[Total Sections]/Table2[Open Qty])-1)*Table2[Open Qty]*12.96</f>
        <v>0</v>
      </c>
      <c r="BB1013" s="39"/>
      <c r="BC1013" s="39" t="str">
        <f t="shared" si="187"/>
        <v>B6RLED-1000-80-50-FL-8-C(RAL70</v>
      </c>
      <c r="BD1013" s="39">
        <f t="shared" si="188"/>
        <v>0</v>
      </c>
      <c r="BE1013" s="39" t="b">
        <f>_xlfn.IFNA(VLOOKUP(Table2[[#This Row],[Job-no]],Table4[],9,FALSE),TRUE)</f>
        <v>0</v>
      </c>
      <c r="BF1013" t="str">
        <f>VLOOKUP(AR1013,Table1[],3,0)</f>
        <v>B6LED</v>
      </c>
      <c r="BG1013" s="39" t="b">
        <f>_xlfn.IFNA(VLOOKUP(Table2[[#This Row],[Job-no]],Table4[],14,FALSE),TRUE)</f>
        <v>0</v>
      </c>
      <c r="BH1013" s="39" t="str">
        <f>_xlfn.IFNA(VLOOKUP(Table2[[#This Row],[Job-no]],Table4[],11,FALSE),"Done")</f>
        <v/>
      </c>
      <c r="BI1013" s="39">
        <f>IF(Table2[[#This Row],[Pattern]]="Pattern",VLOOKUP(Table2[[#This Row],[Product Code]],'Routing data'!$A$2:$W$470,13,FALSE),VLOOKUP(Table2[[#This Row],[Product Code]],'Routing data'!$A$2:$W$470,3,FALSE))</f>
        <v>0</v>
      </c>
      <c r="BJ1013" s="39">
        <f>IF(Table2[[#This Row],[Pattern]]="Pattern",VLOOKUP(Table2[[#This Row],[Product Code]],'Routing data'!$A$2:$W$470,14,FALSE),VLOOKUP(Table2[[#This Row],[Product Code]],'Routing data'!$A$2:$W$470,4,FALSE))</f>
        <v>3</v>
      </c>
      <c r="BK1013" s="39">
        <f>VLOOKUP(Table2[[#This Row],[Product Code]],'Routing data'!A$4:W$524,16,FALSE)</f>
        <v>0</v>
      </c>
      <c r="BL1013" s="42" t="str">
        <f>IF(Table2[[#This Row],[Milling Required]]=0,"x",IF(AT1013="Pattern",B1013-10,B1013-4))</f>
        <v>x</v>
      </c>
      <c r="BM1013" s="42">
        <f>IF(Table2[[#This Row],[Punching Required]]=0,"x",IF(AT1013="Pattern",B1013-8,B1013-2))</f>
        <v>43480</v>
      </c>
      <c r="BN1013" s="42">
        <f t="shared" si="189"/>
        <v>43479</v>
      </c>
      <c r="BO1013" s="39" t="str">
        <f>IF(Table2[[#This Row],[Milling]]="x","x",Table2[[#This Row],[Total Sections]]*2)</f>
        <v>x</v>
      </c>
      <c r="BP1013" s="39">
        <f>IF(Table2[[#This Row],[Punching]]="x","x",Table2[Total Sections]*2)</f>
        <v>4</v>
      </c>
      <c r="BQ1013" s="39">
        <f>IF(Table2[[#This Row],[Pattern]]="Pattern",Table2[Total Sections]*3,Table2[Total Sections]*1.5)</f>
        <v>3</v>
      </c>
      <c r="BR1013" s="42"/>
      <c r="BS1013" s="42"/>
      <c r="BT1013" s="42"/>
      <c r="BU1013" s="39"/>
      <c r="BV1013" s="39" t="str">
        <f>_xlfn.IFNA(VLOOKUP(Table2[[#This Row],[Job-no]],Table4[],16,FALSE),"Ready")</f>
        <v/>
      </c>
      <c r="BW1013" s="39" t="str">
        <f>_xlfn.IFNA(VLOOKUP(Table2[[#This Row],[Job-no]],Table4[],21,FALSE),"Ready")</f>
        <v/>
      </c>
      <c r="BX1013" s="39" t="b">
        <f>_xlfn.IFNA(VLOOKUP(Table2[[#This Row],[Job-no]],Table4[],10,FALSE),TRUE)</f>
        <v>0</v>
      </c>
      <c r="BY1013" s="39" t="str">
        <f>_xlfn.IFNA(VLOOKUP(Table2[[#This Row],[Job-no]],Table4[],22,FALSE),"Ready")</f>
        <v/>
      </c>
      <c r="BZ1013" s="120">
        <f t="shared" si="190"/>
        <v>43482</v>
      </c>
      <c r="CA1013" s="120" t="str">
        <f ca="1">IF(OR(Table2[[#This Row],[Saw Date]]=TODAY(),Table2[[#This Row],[Saw Date]]=TODAY()+1), Table2[[#This Row],[Saw Date]],IF(Table2[[#This Row],[Extrusion cut double saw]],"Done",""))</f>
        <v/>
      </c>
      <c r="CB1013" s="120" t="str">
        <f ca="1">IF(OR(Table2[[#This Row],[Lens Date]]=TODAY(),Table2[[#This Row],[Lens Date]]=TODAY()+1), Table2[[#This Row],[Lens Date]],IF(Table2[[#This Row],[MSLens]]="Done","Done",""))</f>
        <v/>
      </c>
      <c r="CC1013" s="120" t="str">
        <f ca="1">IF(OR(Table2[[#This Row],[Milling Date]]=TODAY(),Table2[[#This Row],[Milling Date]]=TODAY()+1), Table2[[#This Row],[Milling Date]],IF(Table2[[#This Row],[CNC Holes]]="Ready","Done",""))</f>
        <v/>
      </c>
      <c r="CD1013" s="120" t="str">
        <f ca="1">IF(OR(Table2[[#This Row],[Welding Date]]=TODAY(),Table2[[#This Row],[Welding Date]]=TODAY()+1), Table2[[#This Row],[Welding Date]],IF(Table2[[#This Row],[Welding Corners]]="Ready","Done",""))</f>
        <v/>
      </c>
      <c r="CE1013" s="120" t="str">
        <f ca="1">IF(OR(Table2[[#This Row],[Puching Date]]=TODAY(),Table2[[#This Row],[Puching Date]]=TODAY()+1), Table2[[#This Row],[Puching Date]],IF(Table2[[#This Row],[Punch Holes]]="Ready","Done",""))</f>
        <v/>
      </c>
      <c r="CF1013" s="120" t="str">
        <f ca="1">IF(OR(Table2[[#This Row],[Housing Date2]]=TODAY(),Table2[[#This Row],[Housing Date2]]=TODAY()+1),Table2[[#This Row],[Housing Date2]],IF(Table2[[#This Row],[Body Assembly]],"Done",""))</f>
        <v/>
      </c>
      <c r="CG1013" s="120" t="str">
        <f>_xlfn.IFNA(VLOOKUP(Table2[[#This Row],[Job-no]],Table4[],7,FALSE),"Done")</f>
        <v>Scheduled/Released</v>
      </c>
    </row>
    <row r="1014" spans="1:85" x14ac:dyDescent="0.25">
      <c r="A1014" t="str">
        <f>_xlfn.CONCAT(Table2[[#This Row],[Order]],"-",Table2[[#This Row],[Line]])</f>
        <v>75250-9</v>
      </c>
      <c r="B1014" s="5">
        <v>43482</v>
      </c>
      <c r="C1014" s="8">
        <v>75250</v>
      </c>
      <c r="D1014" s="3" t="s">
        <v>2902</v>
      </c>
      <c r="E1014" s="8">
        <v>9</v>
      </c>
      <c r="F1014" s="8">
        <v>1</v>
      </c>
      <c r="G1014" s="3" t="s">
        <v>42</v>
      </c>
      <c r="H1014" s="8">
        <v>2</v>
      </c>
      <c r="I1014" s="43" t="b">
        <v>0</v>
      </c>
      <c r="J1014" s="43" t="b">
        <v>0</v>
      </c>
      <c r="K1014" t="s">
        <v>114</v>
      </c>
      <c r="L1014" s="43" t="b">
        <v>0</v>
      </c>
      <c r="M1014" s="43" t="b">
        <v>0</v>
      </c>
      <c r="N1014" s="43" t="b">
        <v>0</v>
      </c>
      <c r="O1014" t="s">
        <v>114</v>
      </c>
      <c r="P1014" t="s">
        <v>114</v>
      </c>
      <c r="Q1014" t="s">
        <v>114</v>
      </c>
      <c r="R1014" t="s">
        <v>114</v>
      </c>
      <c r="S1014" t="s">
        <v>114</v>
      </c>
      <c r="T1014" t="s">
        <v>114</v>
      </c>
      <c r="U1014" t="s">
        <v>114</v>
      </c>
      <c r="V1014" t="s">
        <v>114</v>
      </c>
      <c r="W1014" s="5">
        <v>43479</v>
      </c>
      <c r="X1014" s="3" t="s">
        <v>114</v>
      </c>
      <c r="Y1014" s="3"/>
      <c r="Z1014" s="3" t="s">
        <v>53</v>
      </c>
      <c r="AA1014" s="3" t="s">
        <v>114</v>
      </c>
      <c r="AB1014" s="3" t="s">
        <v>74</v>
      </c>
      <c r="AC1014" s="8">
        <v>1</v>
      </c>
      <c r="AD1014" s="3" t="s">
        <v>5967</v>
      </c>
      <c r="AE1014" s="4" t="s">
        <v>5968</v>
      </c>
      <c r="AF1014" s="3"/>
      <c r="AG1014" s="3" t="s">
        <v>114</v>
      </c>
      <c r="AH1014" s="8">
        <v>2</v>
      </c>
      <c r="AI1014" s="3" t="s">
        <v>74</v>
      </c>
      <c r="AJ1014" t="s">
        <v>114</v>
      </c>
      <c r="AK1014" t="s">
        <v>114</v>
      </c>
      <c r="AL1014" s="43" t="b">
        <v>0</v>
      </c>
      <c r="AM1014" s="3"/>
      <c r="AN1014" s="3"/>
      <c r="AO1014" s="43" t="b">
        <v>0</v>
      </c>
      <c r="AP1014" s="3" t="b">
        <v>0</v>
      </c>
      <c r="AQ1014" s="3">
        <f>VLOOKUP(Table2[[#This Row],[Job-no]],Table3[],26,FALSE)</f>
        <v>1216</v>
      </c>
      <c r="AR1014" t="str">
        <f t="shared" si="186"/>
        <v>B6RLED</v>
      </c>
      <c r="AS1014" t="str">
        <f>VLOOKUP(AR1014,Table1[],4,0)</f>
        <v>recessed</v>
      </c>
      <c r="AT1014">
        <f>IF(BD1014&gt;0,"Pattern",VLOOKUP(AR1014,Table1[],5,0))</f>
        <v>0</v>
      </c>
      <c r="AU1014" s="34">
        <f>IF(AT1014="Pattern",WORKDAY(Table2[[#This Row],[Scheduled Ship Date]],-10),WORKDAY(Table2[[#This Row],[Scheduled Ship Date]],-4))</f>
        <v>43476</v>
      </c>
      <c r="AV1014">
        <f>IF(Table2[[#This Row],[Extrusion cut double saw]]=TRUE,IF(O1014="ToDo",IF(AT1014="Pattern",Table2[[#This Row],[Total Sections]]*0.4,Table2[[#This Row],[Total Sections]]*0.12),0),IF(AT1014="Pattern",Table2[[#This Row],[Total Sections]]*4,Table2[[#This Row],[Total Sections]]*1.2))</f>
        <v>2.4</v>
      </c>
      <c r="AW1014" s="42">
        <f t="shared" ca="1" si="193"/>
        <v>43470</v>
      </c>
      <c r="AX1014" s="42">
        <f>IF(AT1014="Pattern",Table2[[#This Row],[Scheduled Ship Date]]-2,Table2[[#This Row],[Scheduled Ship Date]]-3)</f>
        <v>43479</v>
      </c>
      <c r="AY1014">
        <f>IF(Table2[[#This Row],[Pattern]]="Pattern",Table2[[#This Row],[Total Sections]]*4.82,Table2[[#This Row],[Total Sections]]*0.5)</f>
        <v>1</v>
      </c>
      <c r="AZ1014" s="42">
        <f t="shared" ca="1" si="194"/>
        <v>43470</v>
      </c>
      <c r="BA1014" s="39">
        <f>((Table2[Total Sections]/Table2[Open Qty])-1)*Table2[Open Qty]*12.96</f>
        <v>0</v>
      </c>
      <c r="BB1014" s="42"/>
      <c r="BC1014" s="39" t="str">
        <f t="shared" si="187"/>
        <v>B6RLED-1000-80-50-FL-8-W-UNV-D</v>
      </c>
      <c r="BD1014" s="39">
        <f t="shared" si="188"/>
        <v>0</v>
      </c>
      <c r="BE1014" s="39" t="b">
        <f>_xlfn.IFNA(VLOOKUP(Table2[[#This Row],[Job-no]],Table4[],9,FALSE),TRUE)</f>
        <v>0</v>
      </c>
      <c r="BF1014" t="str">
        <f>VLOOKUP(AR1014,Table1[],3,0)</f>
        <v>B6LED</v>
      </c>
      <c r="BG1014" s="39" t="b">
        <f>_xlfn.IFNA(VLOOKUP(Table2[[#This Row],[Job-no]],Table4[],14,FALSE),TRUE)</f>
        <v>0</v>
      </c>
      <c r="BH1014" s="39" t="str">
        <f>_xlfn.IFNA(VLOOKUP(Table2[[#This Row],[Job-no]],Table4[],11,FALSE),"Done")</f>
        <v/>
      </c>
      <c r="BI1014" s="39">
        <f>IF(Table2[[#This Row],[Pattern]]="Pattern",VLOOKUP(Table2[[#This Row],[Product Code]],'Routing data'!$A$2:$W$470,13,FALSE),VLOOKUP(Table2[[#This Row],[Product Code]],'Routing data'!$A$2:$W$470,3,FALSE))</f>
        <v>0</v>
      </c>
      <c r="BJ1014" s="39">
        <f>IF(Table2[[#This Row],[Pattern]]="Pattern",VLOOKUP(Table2[[#This Row],[Product Code]],'Routing data'!$A$2:$W$470,14,FALSE),VLOOKUP(Table2[[#This Row],[Product Code]],'Routing data'!$A$2:$W$470,4,FALSE))</f>
        <v>3</v>
      </c>
      <c r="BK1014" s="39">
        <f>VLOOKUP(Table2[[#This Row],[Product Code]],'Routing data'!A$4:W$524,16,FALSE)</f>
        <v>0</v>
      </c>
      <c r="BL1014" s="42" t="str">
        <f>IF(Table2[[#This Row],[Milling Required]]=0,"x",IF(AT1014="Pattern",B1014-10,B1014-4))</f>
        <v>x</v>
      </c>
      <c r="BM1014" s="42">
        <f>IF(Table2[[#This Row],[Punching Required]]=0,"x",IF(AT1014="Pattern",B1014-8,B1014-2))</f>
        <v>43480</v>
      </c>
      <c r="BN1014" s="42">
        <f t="shared" si="189"/>
        <v>43479</v>
      </c>
      <c r="BO1014" s="39" t="str">
        <f>IF(Table2[[#This Row],[Milling]]="x","x",Table2[[#This Row],[Total Sections]]*2)</f>
        <v>x</v>
      </c>
      <c r="BP1014" s="39">
        <f>IF(Table2[[#This Row],[Punching]]="x","x",Table2[Total Sections]*2)</f>
        <v>4</v>
      </c>
      <c r="BQ1014" s="39">
        <f>IF(Table2[[#This Row],[Pattern]]="Pattern",Table2[Total Sections]*3,Table2[Total Sections]*1.5)</f>
        <v>3</v>
      </c>
      <c r="BR1014" s="42"/>
      <c r="BS1014" s="42"/>
      <c r="BT1014" s="42"/>
      <c r="BU1014" s="39"/>
      <c r="BV1014" s="39" t="str">
        <f>_xlfn.IFNA(VLOOKUP(Table2[[#This Row],[Job-no]],Table4[],16,FALSE),"Ready")</f>
        <v/>
      </c>
      <c r="BW1014" s="39" t="str">
        <f>_xlfn.IFNA(VLOOKUP(Table2[[#This Row],[Job-no]],Table4[],21,FALSE),"Ready")</f>
        <v/>
      </c>
      <c r="BX1014" s="39" t="b">
        <f>_xlfn.IFNA(VLOOKUP(Table2[[#This Row],[Job-no]],Table4[],10,FALSE),TRUE)</f>
        <v>0</v>
      </c>
      <c r="BY1014" s="39" t="str">
        <f>_xlfn.IFNA(VLOOKUP(Table2[[#This Row],[Job-no]],Table4[],22,FALSE),"Ready")</f>
        <v/>
      </c>
      <c r="BZ1014" s="120">
        <f t="shared" si="190"/>
        <v>43482</v>
      </c>
      <c r="CA1014" s="120" t="str">
        <f ca="1">IF(OR(Table2[[#This Row],[Saw Date]]=TODAY(),Table2[[#This Row],[Saw Date]]=TODAY()+1), Table2[[#This Row],[Saw Date]],IF(Table2[[#This Row],[Extrusion cut double saw]],"Done",""))</f>
        <v/>
      </c>
      <c r="CB1014" s="120" t="str">
        <f ca="1">IF(OR(Table2[[#This Row],[Lens Date]]=TODAY(),Table2[[#This Row],[Lens Date]]=TODAY()+1), Table2[[#This Row],[Lens Date]],IF(Table2[[#This Row],[MSLens]]="Done","Done",""))</f>
        <v/>
      </c>
      <c r="CC1014" s="120" t="str">
        <f ca="1">IF(OR(Table2[[#This Row],[Milling Date]]=TODAY(),Table2[[#This Row],[Milling Date]]=TODAY()+1), Table2[[#This Row],[Milling Date]],IF(Table2[[#This Row],[CNC Holes]]="Ready","Done",""))</f>
        <v/>
      </c>
      <c r="CD1014" s="120" t="str">
        <f ca="1">IF(OR(Table2[[#This Row],[Welding Date]]=TODAY(),Table2[[#This Row],[Welding Date]]=TODAY()+1), Table2[[#This Row],[Welding Date]],IF(Table2[[#This Row],[Welding Corners]]="Ready","Done",""))</f>
        <v/>
      </c>
      <c r="CE1014" s="120" t="str">
        <f ca="1">IF(OR(Table2[[#This Row],[Puching Date]]=TODAY(),Table2[[#This Row],[Puching Date]]=TODAY()+1), Table2[[#This Row],[Puching Date]],IF(Table2[[#This Row],[Punch Holes]]="Ready","Done",""))</f>
        <v/>
      </c>
      <c r="CF1014" s="120" t="str">
        <f ca="1">IF(OR(Table2[[#This Row],[Housing Date2]]=TODAY(),Table2[[#This Row],[Housing Date2]]=TODAY()+1),Table2[[#This Row],[Housing Date2]],IF(Table2[[#This Row],[Body Assembly]],"Done",""))</f>
        <v/>
      </c>
      <c r="CG1014" s="120" t="str">
        <f>_xlfn.IFNA(VLOOKUP(Table2[[#This Row],[Job-no]],Table4[],7,FALSE),"Done")</f>
        <v>Scheduled/Released</v>
      </c>
    </row>
    <row r="1015" spans="1:85" x14ac:dyDescent="0.25">
      <c r="A1015" s="39" t="str">
        <f>_xlfn.CONCAT(Table2[[#This Row],[Order]],"-",Table2[[#This Row],[Line]])</f>
        <v>76029-1</v>
      </c>
      <c r="B1015" s="5">
        <v>43482</v>
      </c>
      <c r="C1015" s="8">
        <v>76029</v>
      </c>
      <c r="D1015" s="3" t="s">
        <v>3294</v>
      </c>
      <c r="E1015" s="8">
        <v>1</v>
      </c>
      <c r="F1015" s="8">
        <v>1</v>
      </c>
      <c r="G1015" s="3" t="s">
        <v>42</v>
      </c>
      <c r="H1015" s="8">
        <v>3</v>
      </c>
      <c r="I1015" s="43" t="b">
        <v>0</v>
      </c>
      <c r="J1015" s="43" t="b">
        <v>0</v>
      </c>
      <c r="K1015" t="s">
        <v>114</v>
      </c>
      <c r="L1015" s="43" t="b">
        <v>0</v>
      </c>
      <c r="M1015" s="43" t="b">
        <v>0</v>
      </c>
      <c r="N1015" s="43" t="b">
        <v>0</v>
      </c>
      <c r="O1015" t="s">
        <v>114</v>
      </c>
      <c r="P1015" t="s">
        <v>114</v>
      </c>
      <c r="Q1015" t="s">
        <v>114</v>
      </c>
      <c r="R1015" t="s">
        <v>114</v>
      </c>
      <c r="S1015" t="s">
        <v>114</v>
      </c>
      <c r="T1015" t="s">
        <v>114</v>
      </c>
      <c r="U1015" t="s">
        <v>114</v>
      </c>
      <c r="V1015" t="s">
        <v>114</v>
      </c>
      <c r="W1015" s="5">
        <v>43479</v>
      </c>
      <c r="X1015" s="3" t="s">
        <v>114</v>
      </c>
      <c r="Y1015" s="3"/>
      <c r="Z1015" s="3" t="s">
        <v>126</v>
      </c>
      <c r="AA1015" s="3" t="s">
        <v>114</v>
      </c>
      <c r="AB1015" s="3" t="s">
        <v>74</v>
      </c>
      <c r="AC1015" s="8">
        <v>15</v>
      </c>
      <c r="AD1015" s="3" t="s">
        <v>5967</v>
      </c>
      <c r="AE1015" s="4" t="s">
        <v>5968</v>
      </c>
      <c r="AF1015" s="3"/>
      <c r="AG1015" s="3" t="s">
        <v>114</v>
      </c>
      <c r="AH1015" s="8">
        <v>3</v>
      </c>
      <c r="AI1015" s="3" t="s">
        <v>74</v>
      </c>
      <c r="AJ1015" t="s">
        <v>114</v>
      </c>
      <c r="AK1015" t="s">
        <v>114</v>
      </c>
      <c r="AL1015" s="43" t="b">
        <v>0</v>
      </c>
      <c r="AM1015" s="3"/>
      <c r="AN1015" s="3"/>
      <c r="AO1015" s="43" t="b">
        <v>0</v>
      </c>
      <c r="AP1015" s="3" t="b">
        <v>0</v>
      </c>
      <c r="AQ1015" s="3">
        <f>VLOOKUP(Table2[[#This Row],[Job-no]],Table3[],26,FALSE)</f>
        <v>810</v>
      </c>
      <c r="AR1015" t="str">
        <f t="shared" si="186"/>
        <v>BBRLED</v>
      </c>
      <c r="AS1015" t="str">
        <f>VLOOKUP(AR1015,Table1[],4,0)</f>
        <v>recessed</v>
      </c>
      <c r="AT1015">
        <f>IF(BD1015&gt;0,"Pattern",VLOOKUP(AR1015,Table1[],5,0))</f>
        <v>0</v>
      </c>
      <c r="AU1015" s="34">
        <f>IF(AT1015="Pattern",WORKDAY(Table2[[#This Row],[Scheduled Ship Date]],-10),WORKDAY(Table2[[#This Row],[Scheduled Ship Date]],-4))</f>
        <v>43476</v>
      </c>
      <c r="AV1015" s="39">
        <f>IF(Table2[[#This Row],[Extrusion cut double saw]]=TRUE,IF(O1015="ToDo",IF(AT1015="Pattern",Table2[[#This Row],[Total Sections]]*0.4,Table2[[#This Row],[Total Sections]]*0.12),0),IF(AT1015="Pattern",Table2[[#This Row],[Total Sections]]*4,Table2[[#This Row],[Total Sections]]*1.2))</f>
        <v>3.5999999999999996</v>
      </c>
      <c r="AW1015" s="42">
        <f t="shared" ca="1" si="193"/>
        <v>43470</v>
      </c>
      <c r="AX1015" s="42">
        <f>IF(AT1015="Pattern",Table2[[#This Row],[Scheduled Ship Date]]-2,Table2[[#This Row],[Scheduled Ship Date]]-3)</f>
        <v>43479</v>
      </c>
      <c r="AY1015" s="39">
        <f>IF(Table2[[#This Row],[Pattern]]="Pattern",Table2[[#This Row],[Total Sections]]*4.82,Table2[[#This Row],[Total Sections]]*0.5)</f>
        <v>1.5</v>
      </c>
      <c r="AZ1015" s="42">
        <f t="shared" ca="1" si="194"/>
        <v>43470</v>
      </c>
      <c r="BA1015" s="39">
        <f>((Table2[Total Sections]/Table2[Open Qty])-1)*Table2[Open Qty]*12.96</f>
        <v>0</v>
      </c>
      <c r="BB1015" s="39"/>
      <c r="BC1015" s="39" t="str">
        <f t="shared" si="187"/>
        <v>BBRLED-750-90-35-FL-4'-W-UNV-DP-1-TG9-CP</v>
      </c>
      <c r="BD1015" s="39">
        <f t="shared" si="188"/>
        <v>0</v>
      </c>
      <c r="BE1015" s="39" t="b">
        <f>_xlfn.IFNA(VLOOKUP(Table2[[#This Row],[Job-no]],Table4[],9,FALSE),TRUE)</f>
        <v>0</v>
      </c>
      <c r="BF1015" s="39"/>
      <c r="BG1015" s="39" t="b">
        <f>_xlfn.IFNA(VLOOKUP(Table2[[#This Row],[Job-no]],Table4[],14,FALSE),TRUE)</f>
        <v>0</v>
      </c>
      <c r="BH1015" s="39" t="str">
        <f>_xlfn.IFNA(VLOOKUP(Table2[[#This Row],[Job-no]],Table4[],11,FALSE),"Done")</f>
        <v/>
      </c>
      <c r="BI1015" s="39">
        <f>IF(Table2[[#This Row],[Pattern]]="Pattern",VLOOKUP(Table2[[#This Row],[Product Code]],'Routing data'!$A$2:$W$470,13,FALSE),VLOOKUP(Table2[[#This Row],[Product Code]],'Routing data'!$A$2:$W$470,3,FALSE))</f>
        <v>0</v>
      </c>
      <c r="BJ1015" s="39">
        <f>IF(Table2[[#This Row],[Pattern]]="Pattern",VLOOKUP(Table2[[#This Row],[Product Code]],'Routing data'!$A$2:$W$470,14,FALSE),VLOOKUP(Table2[[#This Row],[Product Code]],'Routing data'!$A$2:$W$470,4,FALSE))</f>
        <v>3</v>
      </c>
      <c r="BK1015" s="39">
        <f>VLOOKUP(Table2[[#This Row],[Product Code]],'Routing data'!A$4:W$524,16,FALSE)</f>
        <v>0</v>
      </c>
      <c r="BL1015" s="42" t="str">
        <f>IF(Table2[[#This Row],[Milling Required]]=0,"x",IF(AT1015="Pattern",B1015-10,B1015-4))</f>
        <v>x</v>
      </c>
      <c r="BM1015" s="39"/>
      <c r="BN1015" s="42">
        <f t="shared" si="189"/>
        <v>43479</v>
      </c>
      <c r="BO1015" s="39" t="str">
        <f>IF(Table2[[#This Row],[Milling]]="x","x",Table2[[#This Row],[Total Sections]]*2)</f>
        <v>x</v>
      </c>
      <c r="BP1015" s="39">
        <f>IF(Table2[[#This Row],[Punching]]="x","x",Table2[Total Sections]*2)</f>
        <v>6</v>
      </c>
      <c r="BQ1015" s="39">
        <f>IF(Table2[[#This Row],[Pattern]]="Pattern",Table2[Total Sections]*3,Table2[Total Sections]*1.5)</f>
        <v>4.5</v>
      </c>
      <c r="BR1015" s="42"/>
      <c r="BS1015" s="39"/>
      <c r="BT1015" s="39"/>
      <c r="BU1015" s="39"/>
      <c r="BV1015" s="39" t="str">
        <f>_xlfn.IFNA(VLOOKUP(Table2[[#This Row],[Job-no]],Table4[],16,FALSE),"Ready")</f>
        <v/>
      </c>
      <c r="BW1015" s="39" t="str">
        <f>_xlfn.IFNA(VLOOKUP(Table2[[#This Row],[Job-no]],Table4[],21,FALSE),"Ready")</f>
        <v/>
      </c>
      <c r="BX1015" s="39" t="b">
        <f>_xlfn.IFNA(VLOOKUP(Table2[[#This Row],[Job-no]],Table4[],10,FALSE),TRUE)</f>
        <v>0</v>
      </c>
      <c r="BY1015" s="39" t="str">
        <f>_xlfn.IFNA(VLOOKUP(Table2[[#This Row],[Job-no]],Table4[],22,FALSE),"Ready")</f>
        <v/>
      </c>
      <c r="BZ1015" s="120">
        <f t="shared" si="190"/>
        <v>43482</v>
      </c>
      <c r="CA1015" s="120" t="str">
        <f ca="1">IF(OR(Table2[[#This Row],[Saw Date]]=TODAY(),Table2[[#This Row],[Saw Date]]=TODAY()+1), Table2[[#This Row],[Saw Date]],IF(Table2[[#This Row],[Extrusion cut double saw]],"Done",""))</f>
        <v/>
      </c>
      <c r="CB1015" s="120" t="str">
        <f ca="1">IF(OR(Table2[[#This Row],[Lens Date]]=TODAY(),Table2[[#This Row],[Lens Date]]=TODAY()+1), Table2[[#This Row],[Lens Date]],IF(Table2[[#This Row],[MSLens]]="Done","Done",""))</f>
        <v/>
      </c>
      <c r="CC1015" s="120" t="str">
        <f ca="1">IF(OR(Table2[[#This Row],[Milling Date]]=TODAY(),Table2[[#This Row],[Milling Date]]=TODAY()+1), Table2[[#This Row],[Milling Date]],IF(Table2[[#This Row],[CNC Holes]]="Ready","Done",""))</f>
        <v/>
      </c>
      <c r="CD1015" s="120" t="str">
        <f ca="1">IF(OR(Table2[[#This Row],[Welding Date]]=TODAY(),Table2[[#This Row],[Welding Date]]=TODAY()+1), Table2[[#This Row],[Welding Date]],IF(Table2[[#This Row],[Welding Corners]]="Ready","Done",""))</f>
        <v/>
      </c>
      <c r="CE1015" s="120" t="str">
        <f ca="1">IF(OR(Table2[[#This Row],[Puching Date]]=TODAY(),Table2[[#This Row],[Puching Date]]=TODAY()+1), Table2[[#This Row],[Puching Date]],IF(Table2[[#This Row],[Punch Holes]]="Ready","Done",""))</f>
        <v/>
      </c>
      <c r="CF1015" s="120" t="str">
        <f ca="1">IF(OR(Table2[[#This Row],[Housing Date2]]=TODAY(),Table2[[#This Row],[Housing Date2]]=TODAY()+1),Table2[[#This Row],[Housing Date2]],IF(Table2[[#This Row],[Body Assembly]],"Done",""))</f>
        <v/>
      </c>
      <c r="CG1015" s="120" t="str">
        <f>_xlfn.IFNA(VLOOKUP(Table2[[#This Row],[Job-no]],Table4[],7,FALSE),"Done")</f>
        <v>Scheduled/Released</v>
      </c>
    </row>
    <row r="1016" spans="1:85" x14ac:dyDescent="0.25">
      <c r="A1016" s="39" t="str">
        <f>_xlfn.CONCAT(Table2[[#This Row],[Order]],"-",Table2[[#This Row],[Line]])</f>
        <v>76029-2</v>
      </c>
      <c r="B1016" s="5">
        <v>43482</v>
      </c>
      <c r="C1016" s="8">
        <v>76029</v>
      </c>
      <c r="D1016" s="3" t="s">
        <v>3296</v>
      </c>
      <c r="E1016" s="8">
        <v>2</v>
      </c>
      <c r="F1016" s="8">
        <v>1</v>
      </c>
      <c r="G1016" s="3" t="s">
        <v>42</v>
      </c>
      <c r="H1016" s="8">
        <v>14</v>
      </c>
      <c r="I1016" s="43" t="b">
        <v>0</v>
      </c>
      <c r="J1016" s="43" t="b">
        <v>0</v>
      </c>
      <c r="K1016" t="s">
        <v>114</v>
      </c>
      <c r="L1016" s="43" t="b">
        <v>0</v>
      </c>
      <c r="M1016" s="43" t="b">
        <v>0</v>
      </c>
      <c r="N1016" s="43" t="b">
        <v>0</v>
      </c>
      <c r="O1016" t="s">
        <v>114</v>
      </c>
      <c r="P1016" t="s">
        <v>114</v>
      </c>
      <c r="Q1016" t="s">
        <v>114</v>
      </c>
      <c r="R1016" t="s">
        <v>114</v>
      </c>
      <c r="S1016" t="s">
        <v>114</v>
      </c>
      <c r="T1016" t="s">
        <v>114</v>
      </c>
      <c r="U1016" t="s">
        <v>114</v>
      </c>
      <c r="V1016" t="s">
        <v>114</v>
      </c>
      <c r="W1016" s="5">
        <v>43479</v>
      </c>
      <c r="X1016" s="3" t="s">
        <v>114</v>
      </c>
      <c r="Y1016" s="3"/>
      <c r="Z1016" s="3" t="s">
        <v>110</v>
      </c>
      <c r="AA1016" s="3" t="s">
        <v>114</v>
      </c>
      <c r="AB1016" s="3" t="s">
        <v>74</v>
      </c>
      <c r="AC1016" s="8">
        <v>15</v>
      </c>
      <c r="AD1016" s="3" t="s">
        <v>5967</v>
      </c>
      <c r="AE1016" s="4" t="s">
        <v>5968</v>
      </c>
      <c r="AF1016" s="3"/>
      <c r="AG1016" s="3" t="s">
        <v>114</v>
      </c>
      <c r="AH1016" s="8">
        <v>14</v>
      </c>
      <c r="AI1016" s="3" t="s">
        <v>74</v>
      </c>
      <c r="AJ1016" t="s">
        <v>114</v>
      </c>
      <c r="AK1016" t="s">
        <v>114</v>
      </c>
      <c r="AL1016" s="43" t="b">
        <v>0</v>
      </c>
      <c r="AM1016" s="3"/>
      <c r="AN1016" s="3"/>
      <c r="AO1016" s="43" t="b">
        <v>0</v>
      </c>
      <c r="AP1016" s="3" t="b">
        <v>0</v>
      </c>
      <c r="AQ1016" s="129">
        <f>VLOOKUP(Table2[[#This Row],[Job-no]],Table3[],26,FALSE)</f>
        <v>5670</v>
      </c>
      <c r="AR1016" t="str">
        <f t="shared" si="186"/>
        <v>BBRLED</v>
      </c>
      <c r="AS1016" t="str">
        <f>VLOOKUP(AR1016,Table1[],4,0)</f>
        <v>recessed</v>
      </c>
      <c r="AT1016">
        <f>IF(BD1016&gt;0,"Pattern",VLOOKUP(AR1016,Table1[],5,0))</f>
        <v>0</v>
      </c>
      <c r="AU1016" s="34">
        <f>IF(AT1016="Pattern",WORKDAY(Table2[[#This Row],[Scheduled Ship Date]],-10),WORKDAY(Table2[[#This Row],[Scheduled Ship Date]],-4))</f>
        <v>43476</v>
      </c>
      <c r="AV1016" s="39">
        <f>IF(Table2[[#This Row],[Extrusion cut double saw]]=TRUE,IF(O1016="ToDo",IF(AT1016="Pattern",Table2[[#This Row],[Total Sections]]*0.4,Table2[[#This Row],[Total Sections]]*0.12),0),IF(AT1016="Pattern",Table2[[#This Row],[Total Sections]]*4,Table2[[#This Row],[Total Sections]]*1.2))</f>
        <v>16.8</v>
      </c>
      <c r="AW1016" s="42">
        <f t="shared" ca="1" si="193"/>
        <v>43470</v>
      </c>
      <c r="AX1016" s="42">
        <f>IF(AT1016="Pattern",Table2[[#This Row],[Scheduled Ship Date]]-2,Table2[[#This Row],[Scheduled Ship Date]]-3)</f>
        <v>43479</v>
      </c>
      <c r="AY1016" s="39">
        <f>IF(Table2[[#This Row],[Pattern]]="Pattern",Table2[[#This Row],[Total Sections]]*4.82,Table2[[#This Row],[Total Sections]]*0.5)</f>
        <v>7</v>
      </c>
      <c r="AZ1016" s="42">
        <f t="shared" ca="1" si="194"/>
        <v>43470</v>
      </c>
      <c r="BA1016" s="39">
        <f>((Table2[Total Sections]/Table2[Open Qty])-1)*Table2[Open Qty]*12.96</f>
        <v>0</v>
      </c>
      <c r="BB1016" s="39"/>
      <c r="BC1016" s="39" t="str">
        <f t="shared" si="187"/>
        <v>BBRLED-750-90-35-FL-6'-W-UNV-DP-1-TG9-CP</v>
      </c>
      <c r="BD1016" s="39">
        <f t="shared" si="188"/>
        <v>0</v>
      </c>
      <c r="BE1016" s="39" t="b">
        <f>_xlfn.IFNA(VLOOKUP(Table2[[#This Row],[Job-no]],Table4[],9,FALSE),TRUE)</f>
        <v>0</v>
      </c>
      <c r="BF1016" s="39"/>
      <c r="BG1016" s="39" t="b">
        <f>_xlfn.IFNA(VLOOKUP(Table2[[#This Row],[Job-no]],Table4[],14,FALSE),TRUE)</f>
        <v>0</v>
      </c>
      <c r="BH1016" s="39" t="str">
        <f>_xlfn.IFNA(VLOOKUP(Table2[[#This Row],[Job-no]],Table4[],11,FALSE),"Done")</f>
        <v/>
      </c>
      <c r="BI1016" s="39">
        <f>IF(Table2[[#This Row],[Pattern]]="Pattern",VLOOKUP(Table2[[#This Row],[Product Code]],'Routing data'!$A$2:$W$470,13,FALSE),VLOOKUP(Table2[[#This Row],[Product Code]],'Routing data'!$A$2:$W$470,3,FALSE))</f>
        <v>0</v>
      </c>
      <c r="BJ1016" s="39">
        <f>IF(Table2[[#This Row],[Pattern]]="Pattern",VLOOKUP(Table2[[#This Row],[Product Code]],'Routing data'!$A$2:$W$470,14,FALSE),VLOOKUP(Table2[[#This Row],[Product Code]],'Routing data'!$A$2:$W$470,4,FALSE))</f>
        <v>3</v>
      </c>
      <c r="BK1016" s="39">
        <f>VLOOKUP(Table2[[#This Row],[Product Code]],'Routing data'!A$4:W$524,16,FALSE)</f>
        <v>0</v>
      </c>
      <c r="BL1016" s="42" t="str">
        <f>IF(Table2[[#This Row],[Milling Required]]=0,"x",IF(AT1016="Pattern",B1016-10,B1016-4))</f>
        <v>x</v>
      </c>
      <c r="BM1016" s="39"/>
      <c r="BN1016" s="42">
        <f t="shared" si="189"/>
        <v>43479</v>
      </c>
      <c r="BO1016" s="39" t="str">
        <f>IF(Table2[[#This Row],[Milling]]="x","x",Table2[[#This Row],[Total Sections]]*2)</f>
        <v>x</v>
      </c>
      <c r="BP1016" s="39">
        <f>IF(Table2[[#This Row],[Punching]]="x","x",Table2[Total Sections]*2)</f>
        <v>28</v>
      </c>
      <c r="BQ1016" s="39">
        <f>IF(Table2[[#This Row],[Pattern]]="Pattern",Table2[Total Sections]*3,Table2[Total Sections]*1.5)</f>
        <v>21</v>
      </c>
      <c r="BR1016" s="42"/>
      <c r="BS1016" s="39"/>
      <c r="BT1016" s="39"/>
      <c r="BU1016" s="39"/>
      <c r="BV1016" s="39" t="str">
        <f>_xlfn.IFNA(VLOOKUP(Table2[[#This Row],[Job-no]],Table4[],16,FALSE),"Ready")</f>
        <v/>
      </c>
      <c r="BW1016" s="39" t="str">
        <f>_xlfn.IFNA(VLOOKUP(Table2[[#This Row],[Job-no]],Table4[],21,FALSE),"Ready")</f>
        <v/>
      </c>
      <c r="BX1016" s="39" t="b">
        <f>_xlfn.IFNA(VLOOKUP(Table2[[#This Row],[Job-no]],Table4[],10,FALSE),TRUE)</f>
        <v>0</v>
      </c>
      <c r="BY1016" s="39" t="str">
        <f>_xlfn.IFNA(VLOOKUP(Table2[[#This Row],[Job-no]],Table4[],22,FALSE),"Ready")</f>
        <v/>
      </c>
      <c r="BZ1016" s="120">
        <f t="shared" si="190"/>
        <v>43482</v>
      </c>
      <c r="CA1016" s="120" t="str">
        <f ca="1">IF(OR(Table2[[#This Row],[Saw Date]]=TODAY(),Table2[[#This Row],[Saw Date]]=TODAY()+1), Table2[[#This Row],[Saw Date]],IF(Table2[[#This Row],[Extrusion cut double saw]],"Done",""))</f>
        <v/>
      </c>
      <c r="CB1016" s="120" t="str">
        <f ca="1">IF(OR(Table2[[#This Row],[Lens Date]]=TODAY(),Table2[[#This Row],[Lens Date]]=TODAY()+1), Table2[[#This Row],[Lens Date]],IF(Table2[[#This Row],[MSLens]]="Done","Done",""))</f>
        <v/>
      </c>
      <c r="CC1016" s="120" t="str">
        <f ca="1">IF(OR(Table2[[#This Row],[Milling Date]]=TODAY(),Table2[[#This Row],[Milling Date]]=TODAY()+1), Table2[[#This Row],[Milling Date]],IF(Table2[[#This Row],[CNC Holes]]="Ready","Done",""))</f>
        <v/>
      </c>
      <c r="CD1016" s="120" t="str">
        <f ca="1">IF(OR(Table2[[#This Row],[Welding Date]]=TODAY(),Table2[[#This Row],[Welding Date]]=TODAY()+1), Table2[[#This Row],[Welding Date]],IF(Table2[[#This Row],[Welding Corners]]="Ready","Done",""))</f>
        <v/>
      </c>
      <c r="CE1016" s="120" t="str">
        <f ca="1">IF(OR(Table2[[#This Row],[Puching Date]]=TODAY(),Table2[[#This Row],[Puching Date]]=TODAY()+1), Table2[[#This Row],[Puching Date]],IF(Table2[[#This Row],[Punch Holes]]="Ready","Done",""))</f>
        <v/>
      </c>
      <c r="CF1016" s="120" t="str">
        <f ca="1">IF(OR(Table2[[#This Row],[Housing Date2]]=TODAY(),Table2[[#This Row],[Housing Date2]]=TODAY()+1),Table2[[#This Row],[Housing Date2]],IF(Table2[[#This Row],[Body Assembly]],"Done",""))</f>
        <v/>
      </c>
      <c r="CG1016" s="120" t="str">
        <f>_xlfn.IFNA(VLOOKUP(Table2[[#This Row],[Job-no]],Table4[],7,FALSE),"Done")</f>
        <v>Scheduled/Released</v>
      </c>
    </row>
    <row r="1017" spans="1:85" x14ac:dyDescent="0.25">
      <c r="A1017" s="39" t="str">
        <f>_xlfn.CONCAT(Table2[[#This Row],[Order]],"-",Table2[[#This Row],[Line]])</f>
        <v>76029-3</v>
      </c>
      <c r="B1017" s="5">
        <v>43482</v>
      </c>
      <c r="C1017" s="8">
        <v>76029</v>
      </c>
      <c r="D1017" s="3" t="s">
        <v>3297</v>
      </c>
      <c r="E1017" s="8">
        <v>3</v>
      </c>
      <c r="F1017" s="8">
        <v>1</v>
      </c>
      <c r="G1017" s="3" t="s">
        <v>42</v>
      </c>
      <c r="H1017" s="8">
        <v>3</v>
      </c>
      <c r="I1017" s="43" t="b">
        <v>0</v>
      </c>
      <c r="J1017" s="43" t="b">
        <v>0</v>
      </c>
      <c r="K1017" t="s">
        <v>114</v>
      </c>
      <c r="L1017" s="43" t="b">
        <v>0</v>
      </c>
      <c r="M1017" s="43" t="b">
        <v>0</v>
      </c>
      <c r="N1017" s="43" t="b">
        <v>0</v>
      </c>
      <c r="O1017" t="s">
        <v>114</v>
      </c>
      <c r="P1017" t="s">
        <v>114</v>
      </c>
      <c r="Q1017" t="s">
        <v>114</v>
      </c>
      <c r="R1017" t="s">
        <v>114</v>
      </c>
      <c r="S1017" t="s">
        <v>114</v>
      </c>
      <c r="T1017" t="s">
        <v>114</v>
      </c>
      <c r="U1017" t="s">
        <v>114</v>
      </c>
      <c r="V1017" t="s">
        <v>114</v>
      </c>
      <c r="W1017" s="5">
        <v>43479</v>
      </c>
      <c r="X1017" s="3" t="s">
        <v>114</v>
      </c>
      <c r="Y1017" s="3"/>
      <c r="Z1017" s="3" t="s">
        <v>25</v>
      </c>
      <c r="AA1017" s="3" t="s">
        <v>114</v>
      </c>
      <c r="AB1017" s="3" t="s">
        <v>74</v>
      </c>
      <c r="AC1017" s="8">
        <v>15</v>
      </c>
      <c r="AD1017" s="3" t="s">
        <v>5967</v>
      </c>
      <c r="AE1017" s="4" t="s">
        <v>5968</v>
      </c>
      <c r="AF1017" s="3"/>
      <c r="AG1017" s="3" t="s">
        <v>114</v>
      </c>
      <c r="AH1017" s="8">
        <v>3</v>
      </c>
      <c r="AI1017" s="3" t="s">
        <v>74</v>
      </c>
      <c r="AJ1017" t="s">
        <v>114</v>
      </c>
      <c r="AK1017" t="s">
        <v>114</v>
      </c>
      <c r="AL1017" s="43" t="b">
        <v>0</v>
      </c>
      <c r="AM1017" s="3"/>
      <c r="AN1017" s="3"/>
      <c r="AO1017" s="43" t="b">
        <v>0</v>
      </c>
      <c r="AP1017" s="3" t="b">
        <v>0</v>
      </c>
      <c r="AQ1017" s="129">
        <f>VLOOKUP(Table2[[#This Row],[Job-no]],Table3[],26,FALSE)</f>
        <v>1620</v>
      </c>
      <c r="AR1017" t="str">
        <f t="shared" si="186"/>
        <v>BBRLED</v>
      </c>
      <c r="AS1017" t="str">
        <f>VLOOKUP(AR1017,Table1[],4,0)</f>
        <v>recessed</v>
      </c>
      <c r="AT1017">
        <f>IF(BD1017&gt;0,"Pattern",VLOOKUP(AR1017,Table1[],5,0))</f>
        <v>0</v>
      </c>
      <c r="AU1017" s="34">
        <f>IF(AT1017="Pattern",WORKDAY(Table2[[#This Row],[Scheduled Ship Date]],-10),WORKDAY(Table2[[#This Row],[Scheduled Ship Date]],-4))</f>
        <v>43476</v>
      </c>
      <c r="AV1017" s="39">
        <f>IF(Table2[[#This Row],[Extrusion cut double saw]]=TRUE,IF(O1017="ToDo",IF(AT1017="Pattern",Table2[[#This Row],[Total Sections]]*0.4,Table2[[#This Row],[Total Sections]]*0.12),0),IF(AT1017="Pattern",Table2[[#This Row],[Total Sections]]*4,Table2[[#This Row],[Total Sections]]*1.2))</f>
        <v>3.5999999999999996</v>
      </c>
      <c r="AW1017" s="42">
        <f t="shared" ca="1" si="193"/>
        <v>43470</v>
      </c>
      <c r="AX1017" s="42">
        <f>IF(AT1017="Pattern",Table2[[#This Row],[Scheduled Ship Date]]-2,Table2[[#This Row],[Scheduled Ship Date]]-3)</f>
        <v>43479</v>
      </c>
      <c r="AY1017" s="39">
        <f>IF(Table2[[#This Row],[Pattern]]="Pattern",Table2[[#This Row],[Total Sections]]*4.82,Table2[[#This Row],[Total Sections]]*0.5)</f>
        <v>1.5</v>
      </c>
      <c r="AZ1017" s="42">
        <f t="shared" ca="1" si="194"/>
        <v>43470</v>
      </c>
      <c r="BA1017" s="39">
        <f>((Table2[Total Sections]/Table2[Open Qty])-1)*Table2[Open Qty]*12.96</f>
        <v>0</v>
      </c>
      <c r="BB1017" s="39"/>
      <c r="BC1017" s="39" t="str">
        <f t="shared" si="187"/>
        <v>BBRLED-750-90-35-FL -8'-W-UNV-DP-1-TG9-CP</v>
      </c>
      <c r="BD1017" s="39">
        <f t="shared" si="188"/>
        <v>0</v>
      </c>
      <c r="BE1017" s="39" t="b">
        <f>_xlfn.IFNA(VLOOKUP(Table2[[#This Row],[Job-no]],Table4[],9,FALSE),TRUE)</f>
        <v>0</v>
      </c>
      <c r="BF1017" s="39"/>
      <c r="BG1017" s="39" t="b">
        <f>_xlfn.IFNA(VLOOKUP(Table2[[#This Row],[Job-no]],Table4[],14,FALSE),TRUE)</f>
        <v>0</v>
      </c>
      <c r="BH1017" s="39" t="str">
        <f>_xlfn.IFNA(VLOOKUP(Table2[[#This Row],[Job-no]],Table4[],11,FALSE),"Done")</f>
        <v/>
      </c>
      <c r="BI1017" s="39">
        <f>IF(Table2[[#This Row],[Pattern]]="Pattern",VLOOKUP(Table2[[#This Row],[Product Code]],'Routing data'!$A$2:$W$470,13,FALSE),VLOOKUP(Table2[[#This Row],[Product Code]],'Routing data'!$A$2:$W$470,3,FALSE))</f>
        <v>0</v>
      </c>
      <c r="BJ1017" s="39">
        <f>IF(Table2[[#This Row],[Pattern]]="Pattern",VLOOKUP(Table2[[#This Row],[Product Code]],'Routing data'!$A$2:$W$470,14,FALSE),VLOOKUP(Table2[[#This Row],[Product Code]],'Routing data'!$A$2:$W$470,4,FALSE))</f>
        <v>3</v>
      </c>
      <c r="BK1017" s="39">
        <f>VLOOKUP(Table2[[#This Row],[Product Code]],'Routing data'!A$4:W$524,16,FALSE)</f>
        <v>0</v>
      </c>
      <c r="BL1017" s="42" t="str">
        <f>IF(Table2[[#This Row],[Milling Required]]=0,"x",IF(AT1017="Pattern",B1017-10,B1017-4))</f>
        <v>x</v>
      </c>
      <c r="BM1017" s="39"/>
      <c r="BN1017" s="42">
        <f t="shared" si="189"/>
        <v>43479</v>
      </c>
      <c r="BO1017" s="39" t="str">
        <f>IF(Table2[[#This Row],[Milling]]="x","x",Table2[[#This Row],[Total Sections]]*2)</f>
        <v>x</v>
      </c>
      <c r="BP1017" s="39">
        <f>IF(Table2[[#This Row],[Punching]]="x","x",Table2[Total Sections]*2)</f>
        <v>6</v>
      </c>
      <c r="BQ1017" s="39">
        <f>IF(Table2[[#This Row],[Pattern]]="Pattern",Table2[Total Sections]*3,Table2[Total Sections]*1.5)</f>
        <v>4.5</v>
      </c>
      <c r="BR1017" s="42"/>
      <c r="BS1017" s="39"/>
      <c r="BT1017" s="39"/>
      <c r="BU1017" s="39"/>
      <c r="BV1017" s="39" t="str">
        <f>_xlfn.IFNA(VLOOKUP(Table2[[#This Row],[Job-no]],Table4[],16,FALSE),"Ready")</f>
        <v/>
      </c>
      <c r="BW1017" s="39" t="str">
        <f>_xlfn.IFNA(VLOOKUP(Table2[[#This Row],[Job-no]],Table4[],21,FALSE),"Ready")</f>
        <v/>
      </c>
      <c r="BX1017" s="39" t="b">
        <f>_xlfn.IFNA(VLOOKUP(Table2[[#This Row],[Job-no]],Table4[],10,FALSE),TRUE)</f>
        <v>0</v>
      </c>
      <c r="BY1017" s="39" t="str">
        <f>_xlfn.IFNA(VLOOKUP(Table2[[#This Row],[Job-no]],Table4[],22,FALSE),"Ready")</f>
        <v/>
      </c>
      <c r="BZ1017" s="120">
        <f t="shared" si="190"/>
        <v>43482</v>
      </c>
      <c r="CA1017" s="120" t="str">
        <f ca="1">IF(OR(Table2[[#This Row],[Saw Date]]=TODAY(),Table2[[#This Row],[Saw Date]]=TODAY()+1), Table2[[#This Row],[Saw Date]],IF(Table2[[#This Row],[Extrusion cut double saw]],"Done",""))</f>
        <v/>
      </c>
      <c r="CB1017" s="120" t="str">
        <f ca="1">IF(OR(Table2[[#This Row],[Lens Date]]=TODAY(),Table2[[#This Row],[Lens Date]]=TODAY()+1), Table2[[#This Row],[Lens Date]],IF(Table2[[#This Row],[MSLens]]="Done","Done",""))</f>
        <v/>
      </c>
      <c r="CC1017" s="120" t="str">
        <f ca="1">IF(OR(Table2[[#This Row],[Milling Date]]=TODAY(),Table2[[#This Row],[Milling Date]]=TODAY()+1), Table2[[#This Row],[Milling Date]],IF(Table2[[#This Row],[CNC Holes]]="Ready","Done",""))</f>
        <v/>
      </c>
      <c r="CD1017" s="120" t="str">
        <f ca="1">IF(OR(Table2[[#This Row],[Welding Date]]=TODAY(),Table2[[#This Row],[Welding Date]]=TODAY()+1), Table2[[#This Row],[Welding Date]],IF(Table2[[#This Row],[Welding Corners]]="Ready","Done",""))</f>
        <v/>
      </c>
      <c r="CE1017" s="120" t="str">
        <f ca="1">IF(OR(Table2[[#This Row],[Puching Date]]=TODAY(),Table2[[#This Row],[Puching Date]]=TODAY()+1), Table2[[#This Row],[Puching Date]],IF(Table2[[#This Row],[Punch Holes]]="Ready","Done",""))</f>
        <v/>
      </c>
      <c r="CF1017" s="120" t="str">
        <f ca="1">IF(OR(Table2[[#This Row],[Housing Date2]]=TODAY(),Table2[[#This Row],[Housing Date2]]=TODAY()+1),Table2[[#This Row],[Housing Date2]],IF(Table2[[#This Row],[Body Assembly]],"Done",""))</f>
        <v/>
      </c>
      <c r="CG1017" s="120" t="str">
        <f>_xlfn.IFNA(VLOOKUP(Table2[[#This Row],[Job-no]],Table4[],7,FALSE),"Done")</f>
        <v>Scheduled/Released</v>
      </c>
    </row>
    <row r="1018" spans="1:85" x14ac:dyDescent="0.25">
      <c r="A1018" s="39" t="str">
        <f>_xlfn.CONCAT(Table2[[#This Row],[Order]],"-",Table2[[#This Row],[Line]])</f>
        <v>76029-4</v>
      </c>
      <c r="B1018" s="5">
        <v>43482</v>
      </c>
      <c r="C1018" s="8">
        <v>76029</v>
      </c>
      <c r="D1018" s="3" t="s">
        <v>3299</v>
      </c>
      <c r="E1018" s="8">
        <v>4</v>
      </c>
      <c r="F1018" s="8">
        <v>1</v>
      </c>
      <c r="G1018" s="3" t="s">
        <v>42</v>
      </c>
      <c r="H1018" s="8">
        <v>1</v>
      </c>
      <c r="I1018" s="43" t="b">
        <v>0</v>
      </c>
      <c r="J1018" s="43" t="b">
        <v>0</v>
      </c>
      <c r="K1018" t="s">
        <v>114</v>
      </c>
      <c r="L1018" s="43" t="b">
        <v>0</v>
      </c>
      <c r="M1018" s="43" t="b">
        <v>0</v>
      </c>
      <c r="N1018" s="43" t="b">
        <v>0</v>
      </c>
      <c r="O1018" t="s">
        <v>114</v>
      </c>
      <c r="P1018" t="s">
        <v>114</v>
      </c>
      <c r="Q1018" t="s">
        <v>114</v>
      </c>
      <c r="R1018" t="s">
        <v>114</v>
      </c>
      <c r="S1018" t="s">
        <v>114</v>
      </c>
      <c r="T1018" t="s">
        <v>114</v>
      </c>
      <c r="U1018" t="s">
        <v>114</v>
      </c>
      <c r="V1018" t="s">
        <v>114</v>
      </c>
      <c r="W1018" s="5">
        <v>43479</v>
      </c>
      <c r="X1018" s="3" t="s">
        <v>114</v>
      </c>
      <c r="Y1018" s="3"/>
      <c r="Z1018" s="3" t="s">
        <v>2574</v>
      </c>
      <c r="AA1018" s="3" t="s">
        <v>114</v>
      </c>
      <c r="AB1018" s="3" t="s">
        <v>74</v>
      </c>
      <c r="AC1018" s="8">
        <v>15</v>
      </c>
      <c r="AD1018" s="3" t="s">
        <v>5967</v>
      </c>
      <c r="AE1018" s="4" t="s">
        <v>5968</v>
      </c>
      <c r="AF1018" s="3"/>
      <c r="AG1018" s="3" t="s">
        <v>114</v>
      </c>
      <c r="AH1018" s="8">
        <v>1</v>
      </c>
      <c r="AI1018" s="3" t="s">
        <v>74</v>
      </c>
      <c r="AJ1018" t="s">
        <v>114</v>
      </c>
      <c r="AK1018" t="s">
        <v>114</v>
      </c>
      <c r="AL1018" s="43" t="b">
        <v>0</v>
      </c>
      <c r="AM1018" s="3"/>
      <c r="AN1018" s="3"/>
      <c r="AO1018" s="43" t="b">
        <v>0</v>
      </c>
      <c r="AP1018" s="3" t="b">
        <v>0</v>
      </c>
      <c r="AQ1018" s="129">
        <f>VLOOKUP(Table2[[#This Row],[Job-no]],Table3[],26,FALSE)</f>
        <v>674</v>
      </c>
      <c r="AR1018" t="str">
        <f t="shared" si="186"/>
        <v>BBRLED</v>
      </c>
      <c r="AS1018" t="str">
        <f>VLOOKUP(AR1018,Table1[],4,0)</f>
        <v>recessed</v>
      </c>
      <c r="AT1018">
        <f>IF(BD1018&gt;0,"Pattern",VLOOKUP(AR1018,Table1[],5,0))</f>
        <v>0</v>
      </c>
      <c r="AU1018" s="34">
        <f>IF(AT1018="Pattern",WORKDAY(Table2[[#This Row],[Scheduled Ship Date]],-10),WORKDAY(Table2[[#This Row],[Scheduled Ship Date]],-4))</f>
        <v>43476</v>
      </c>
      <c r="AV1018" s="39">
        <f>IF(Table2[[#This Row],[Extrusion cut double saw]]=TRUE,IF(O1018="ToDo",IF(AT1018="Pattern",Table2[[#This Row],[Total Sections]]*0.4,Table2[[#This Row],[Total Sections]]*0.12),0),IF(AT1018="Pattern",Table2[[#This Row],[Total Sections]]*4,Table2[[#This Row],[Total Sections]]*1.2))</f>
        <v>1.2</v>
      </c>
      <c r="AW1018" s="42">
        <f t="shared" ca="1" si="193"/>
        <v>43470</v>
      </c>
      <c r="AX1018" s="42">
        <f>IF(AT1018="Pattern",Table2[[#This Row],[Scheduled Ship Date]]-2,Table2[[#This Row],[Scheduled Ship Date]]-3)</f>
        <v>43479</v>
      </c>
      <c r="AY1018" s="39">
        <f>IF(Table2[[#This Row],[Pattern]]="Pattern",Table2[[#This Row],[Total Sections]]*4.82,Table2[[#This Row],[Total Sections]]*0.5)</f>
        <v>0.5</v>
      </c>
      <c r="AZ1018" s="42">
        <f t="shared" ca="1" si="194"/>
        <v>43470</v>
      </c>
      <c r="BA1018" s="39">
        <f>((Table2[Total Sections]/Table2[Open Qty])-1)*Table2[Open Qty]*12.96</f>
        <v>0</v>
      </c>
      <c r="BB1018" s="39"/>
      <c r="BC1018" s="39" t="str">
        <f t="shared" si="187"/>
        <v>BBRLED-750-90-35-FL-10'-W-UNV-DP-1-TG9-CP</v>
      </c>
      <c r="BD1018" s="39">
        <f t="shared" si="188"/>
        <v>0</v>
      </c>
      <c r="BE1018" s="39" t="b">
        <f>_xlfn.IFNA(VLOOKUP(Table2[[#This Row],[Job-no]],Table4[],9,FALSE),TRUE)</f>
        <v>0</v>
      </c>
      <c r="BF1018" s="39"/>
      <c r="BG1018" s="39" t="b">
        <f>_xlfn.IFNA(VLOOKUP(Table2[[#This Row],[Job-no]],Table4[],14,FALSE),TRUE)</f>
        <v>0</v>
      </c>
      <c r="BH1018" s="39" t="str">
        <f>_xlfn.IFNA(VLOOKUP(Table2[[#This Row],[Job-no]],Table4[],11,FALSE),"Done")</f>
        <v/>
      </c>
      <c r="BI1018" s="39">
        <f>IF(Table2[[#This Row],[Pattern]]="Pattern",VLOOKUP(Table2[[#This Row],[Product Code]],'Routing data'!$A$2:$W$470,13,FALSE),VLOOKUP(Table2[[#This Row],[Product Code]],'Routing data'!$A$2:$W$470,3,FALSE))</f>
        <v>0</v>
      </c>
      <c r="BJ1018" s="39">
        <f>IF(Table2[[#This Row],[Pattern]]="Pattern",VLOOKUP(Table2[[#This Row],[Product Code]],'Routing data'!$A$2:$W$470,14,FALSE),VLOOKUP(Table2[[#This Row],[Product Code]],'Routing data'!$A$2:$W$470,4,FALSE))</f>
        <v>3</v>
      </c>
      <c r="BK1018" s="39">
        <f>VLOOKUP(Table2[[#This Row],[Product Code]],'Routing data'!A$4:W$524,16,FALSE)</f>
        <v>0</v>
      </c>
      <c r="BL1018" s="42" t="str">
        <f>IF(Table2[[#This Row],[Milling Required]]=0,"x",IF(AT1018="Pattern",B1018-10,B1018-4))</f>
        <v>x</v>
      </c>
      <c r="BM1018" s="39"/>
      <c r="BN1018" s="42">
        <f t="shared" si="189"/>
        <v>43479</v>
      </c>
      <c r="BO1018" s="39" t="str">
        <f>IF(Table2[[#This Row],[Milling]]="x","x",Table2[[#This Row],[Total Sections]]*2)</f>
        <v>x</v>
      </c>
      <c r="BP1018" s="39">
        <f>IF(Table2[[#This Row],[Punching]]="x","x",Table2[Total Sections]*2)</f>
        <v>2</v>
      </c>
      <c r="BQ1018" s="39">
        <f>IF(Table2[[#This Row],[Pattern]]="Pattern",Table2[Total Sections]*3,Table2[Total Sections]*1.5)</f>
        <v>1.5</v>
      </c>
      <c r="BR1018" s="42"/>
      <c r="BS1018" s="39"/>
      <c r="BT1018" s="39"/>
      <c r="BU1018" s="39"/>
      <c r="BV1018" s="39" t="str">
        <f>_xlfn.IFNA(VLOOKUP(Table2[[#This Row],[Job-no]],Table4[],16,FALSE),"Ready")</f>
        <v/>
      </c>
      <c r="BW1018" s="39" t="str">
        <f>_xlfn.IFNA(VLOOKUP(Table2[[#This Row],[Job-no]],Table4[],21,FALSE),"Ready")</f>
        <v/>
      </c>
      <c r="BX1018" s="39" t="b">
        <f>_xlfn.IFNA(VLOOKUP(Table2[[#This Row],[Job-no]],Table4[],10,FALSE),TRUE)</f>
        <v>0</v>
      </c>
      <c r="BY1018" s="39" t="str">
        <f>_xlfn.IFNA(VLOOKUP(Table2[[#This Row],[Job-no]],Table4[],22,FALSE),"Ready")</f>
        <v/>
      </c>
      <c r="BZ1018" s="120">
        <f t="shared" si="190"/>
        <v>43482</v>
      </c>
      <c r="CA1018" s="120" t="str">
        <f ca="1">IF(OR(Table2[[#This Row],[Saw Date]]=TODAY(),Table2[[#This Row],[Saw Date]]=TODAY()+1), Table2[[#This Row],[Saw Date]],IF(Table2[[#This Row],[Extrusion cut double saw]],"Done",""))</f>
        <v/>
      </c>
      <c r="CB1018" s="120" t="str">
        <f ca="1">IF(OR(Table2[[#This Row],[Lens Date]]=TODAY(),Table2[[#This Row],[Lens Date]]=TODAY()+1), Table2[[#This Row],[Lens Date]],IF(Table2[[#This Row],[MSLens]]="Done","Done",""))</f>
        <v/>
      </c>
      <c r="CC1018" s="120" t="str">
        <f ca="1">IF(OR(Table2[[#This Row],[Milling Date]]=TODAY(),Table2[[#This Row],[Milling Date]]=TODAY()+1), Table2[[#This Row],[Milling Date]],IF(Table2[[#This Row],[CNC Holes]]="Ready","Done",""))</f>
        <v/>
      </c>
      <c r="CD1018" s="120" t="str">
        <f ca="1">IF(OR(Table2[[#This Row],[Welding Date]]=TODAY(),Table2[[#This Row],[Welding Date]]=TODAY()+1), Table2[[#This Row],[Welding Date]],IF(Table2[[#This Row],[Welding Corners]]="Ready","Done",""))</f>
        <v/>
      </c>
      <c r="CE1018" s="120" t="str">
        <f ca="1">IF(OR(Table2[[#This Row],[Puching Date]]=TODAY(),Table2[[#This Row],[Puching Date]]=TODAY()+1), Table2[[#This Row],[Puching Date]],IF(Table2[[#This Row],[Punch Holes]]="Ready","Done",""))</f>
        <v/>
      </c>
      <c r="CF1018" s="120" t="str">
        <f ca="1">IF(OR(Table2[[#This Row],[Housing Date2]]=TODAY(),Table2[[#This Row],[Housing Date2]]=TODAY()+1),Table2[[#This Row],[Housing Date2]],IF(Table2[[#This Row],[Body Assembly]],"Done",""))</f>
        <v/>
      </c>
      <c r="CG1018" s="120" t="str">
        <f>_xlfn.IFNA(VLOOKUP(Table2[[#This Row],[Job-no]],Table4[],7,FALSE),"Done")</f>
        <v>Scheduled/Released</v>
      </c>
    </row>
    <row r="1019" spans="1:85" x14ac:dyDescent="0.25">
      <c r="A1019" s="39" t="str">
        <f>_xlfn.CONCAT(Table2[[#This Row],[Order]],"-",Table2[[#This Row],[Line]])</f>
        <v>76029-5</v>
      </c>
      <c r="B1019" s="5">
        <v>43482</v>
      </c>
      <c r="C1019" s="8">
        <v>76029</v>
      </c>
      <c r="D1019" s="3" t="s">
        <v>3301</v>
      </c>
      <c r="E1019" s="8">
        <v>5</v>
      </c>
      <c r="F1019" s="8">
        <v>1</v>
      </c>
      <c r="G1019" s="3" t="s">
        <v>42</v>
      </c>
      <c r="H1019" s="8">
        <v>2</v>
      </c>
      <c r="I1019" s="43" t="b">
        <v>0</v>
      </c>
      <c r="J1019" s="43" t="b">
        <v>0</v>
      </c>
      <c r="K1019" t="s">
        <v>114</v>
      </c>
      <c r="L1019" s="43" t="b">
        <v>0</v>
      </c>
      <c r="M1019" s="43" t="b">
        <v>0</v>
      </c>
      <c r="N1019" s="43" t="b">
        <v>0</v>
      </c>
      <c r="O1019" t="s">
        <v>114</v>
      </c>
      <c r="P1019" t="s">
        <v>114</v>
      </c>
      <c r="Q1019" t="s">
        <v>114</v>
      </c>
      <c r="R1019" t="s">
        <v>114</v>
      </c>
      <c r="S1019" t="s">
        <v>114</v>
      </c>
      <c r="T1019" t="s">
        <v>114</v>
      </c>
      <c r="U1019" t="s">
        <v>114</v>
      </c>
      <c r="V1019" t="s">
        <v>114</v>
      </c>
      <c r="W1019" s="5">
        <v>43479</v>
      </c>
      <c r="X1019" s="3" t="s">
        <v>114</v>
      </c>
      <c r="Y1019" s="3"/>
      <c r="Z1019" s="3" t="s">
        <v>1041</v>
      </c>
      <c r="AA1019" s="3" t="s">
        <v>114</v>
      </c>
      <c r="AB1019" s="3" t="s">
        <v>74</v>
      </c>
      <c r="AC1019" s="8">
        <v>15</v>
      </c>
      <c r="AD1019" s="3" t="s">
        <v>5967</v>
      </c>
      <c r="AE1019" s="4" t="s">
        <v>5968</v>
      </c>
      <c r="AF1019" s="3"/>
      <c r="AG1019" s="3" t="s">
        <v>114</v>
      </c>
      <c r="AH1019" s="8">
        <v>2</v>
      </c>
      <c r="AI1019" s="3" t="s">
        <v>74</v>
      </c>
      <c r="AJ1019" t="s">
        <v>114</v>
      </c>
      <c r="AK1019" t="s">
        <v>114</v>
      </c>
      <c r="AL1019" s="43" t="b">
        <v>0</v>
      </c>
      <c r="AM1019" s="3"/>
      <c r="AN1019" s="3"/>
      <c r="AO1019" s="43" t="b">
        <v>0</v>
      </c>
      <c r="AP1019" s="3" t="b">
        <v>0</v>
      </c>
      <c r="AQ1019" s="129">
        <f>VLOOKUP(Table2[[#This Row],[Job-no]],Table3[],26,FALSE)</f>
        <v>1618</v>
      </c>
      <c r="AR1019" t="str">
        <f t="shared" si="186"/>
        <v>BBRLED</v>
      </c>
      <c r="AS1019" t="str">
        <f>VLOOKUP(AR1019,Table1[],4,0)</f>
        <v>recessed</v>
      </c>
      <c r="AT1019">
        <f>IF(BD1019&gt;0,"Pattern",VLOOKUP(AR1019,Table1[],5,0))</f>
        <v>0</v>
      </c>
      <c r="AU1019" s="34">
        <f>IF(AT1019="Pattern",WORKDAY(Table2[[#This Row],[Scheduled Ship Date]],-10),WORKDAY(Table2[[#This Row],[Scheduled Ship Date]],-4))</f>
        <v>43476</v>
      </c>
      <c r="AV1019" s="39">
        <f>IF(Table2[[#This Row],[Extrusion cut double saw]]=TRUE,IF(O1019="ToDo",IF(AT1019="Pattern",Table2[[#This Row],[Total Sections]]*0.4,Table2[[#This Row],[Total Sections]]*0.12),0),IF(AT1019="Pattern",Table2[[#This Row],[Total Sections]]*4,Table2[[#This Row],[Total Sections]]*1.2))</f>
        <v>2.4</v>
      </c>
      <c r="AW1019" s="42">
        <f t="shared" ca="1" si="193"/>
        <v>43470</v>
      </c>
      <c r="AX1019" s="42">
        <f>IF(AT1019="Pattern",Table2[[#This Row],[Scheduled Ship Date]]-2,Table2[[#This Row],[Scheduled Ship Date]]-3)</f>
        <v>43479</v>
      </c>
      <c r="AY1019" s="39">
        <f>IF(Table2[[#This Row],[Pattern]]="Pattern",Table2[[#This Row],[Total Sections]]*4.82,Table2[[#This Row],[Total Sections]]*0.5)</f>
        <v>1</v>
      </c>
      <c r="AZ1019" s="42">
        <f t="shared" ca="1" si="194"/>
        <v>43470</v>
      </c>
      <c r="BA1019" s="39">
        <f>((Table2[Total Sections]/Table2[Open Qty])-1)*Table2[Open Qty]*12.96</f>
        <v>0</v>
      </c>
      <c r="BB1019" s="39"/>
      <c r="BC1019" s="39" t="str">
        <f t="shared" si="187"/>
        <v>BBRLED-750-90-35-FL-12'-W-UNV-DP-1-TG9-CP</v>
      </c>
      <c r="BD1019" s="39">
        <f t="shared" si="188"/>
        <v>0</v>
      </c>
      <c r="BE1019" s="39" t="b">
        <f>_xlfn.IFNA(VLOOKUP(Table2[[#This Row],[Job-no]],Table4[],9,FALSE),TRUE)</f>
        <v>0</v>
      </c>
      <c r="BF1019" s="39"/>
      <c r="BG1019" s="39" t="b">
        <f>_xlfn.IFNA(VLOOKUP(Table2[[#This Row],[Job-no]],Table4[],14,FALSE),TRUE)</f>
        <v>0</v>
      </c>
      <c r="BH1019" s="39" t="str">
        <f>_xlfn.IFNA(VLOOKUP(Table2[[#This Row],[Job-no]],Table4[],11,FALSE),"Done")</f>
        <v/>
      </c>
      <c r="BI1019" s="39">
        <f>IF(Table2[[#This Row],[Pattern]]="Pattern",VLOOKUP(Table2[[#This Row],[Product Code]],'Routing data'!$A$2:$W$470,13,FALSE),VLOOKUP(Table2[[#This Row],[Product Code]],'Routing data'!$A$2:$W$470,3,FALSE))</f>
        <v>0</v>
      </c>
      <c r="BJ1019" s="39">
        <f>IF(Table2[[#This Row],[Pattern]]="Pattern",VLOOKUP(Table2[[#This Row],[Product Code]],'Routing data'!$A$2:$W$470,14,FALSE),VLOOKUP(Table2[[#This Row],[Product Code]],'Routing data'!$A$2:$W$470,4,FALSE))</f>
        <v>3</v>
      </c>
      <c r="BK1019" s="39">
        <f>VLOOKUP(Table2[[#This Row],[Product Code]],'Routing data'!A$4:W$524,16,FALSE)</f>
        <v>0</v>
      </c>
      <c r="BL1019" s="42" t="str">
        <f>IF(Table2[[#This Row],[Milling Required]]=0,"x",IF(AT1019="Pattern",B1019-10,B1019-4))</f>
        <v>x</v>
      </c>
      <c r="BM1019" s="39"/>
      <c r="BN1019" s="42">
        <f t="shared" si="189"/>
        <v>43479</v>
      </c>
      <c r="BO1019" s="39" t="str">
        <f>IF(Table2[[#This Row],[Milling]]="x","x",Table2[[#This Row],[Total Sections]]*2)</f>
        <v>x</v>
      </c>
      <c r="BP1019" s="39">
        <f>IF(Table2[[#This Row],[Punching]]="x","x",Table2[Total Sections]*2)</f>
        <v>4</v>
      </c>
      <c r="BQ1019" s="39">
        <f>IF(Table2[[#This Row],[Pattern]]="Pattern",Table2[Total Sections]*3,Table2[Total Sections]*1.5)</f>
        <v>3</v>
      </c>
      <c r="BR1019" s="42"/>
      <c r="BS1019" s="39"/>
      <c r="BT1019" s="39"/>
      <c r="BU1019" s="39"/>
      <c r="BV1019" s="39" t="str">
        <f>_xlfn.IFNA(VLOOKUP(Table2[[#This Row],[Job-no]],Table4[],16,FALSE),"Ready")</f>
        <v/>
      </c>
      <c r="BW1019" s="39" t="str">
        <f>_xlfn.IFNA(VLOOKUP(Table2[[#This Row],[Job-no]],Table4[],21,FALSE),"Ready")</f>
        <v/>
      </c>
      <c r="BX1019" s="39" t="b">
        <f>_xlfn.IFNA(VLOOKUP(Table2[[#This Row],[Job-no]],Table4[],10,FALSE),TRUE)</f>
        <v>0</v>
      </c>
      <c r="BY1019" s="39" t="str">
        <f>_xlfn.IFNA(VLOOKUP(Table2[[#This Row],[Job-no]],Table4[],22,FALSE),"Ready")</f>
        <v/>
      </c>
      <c r="BZ1019" s="120">
        <f t="shared" si="190"/>
        <v>43482</v>
      </c>
      <c r="CA1019" s="120" t="str">
        <f ca="1">IF(OR(Table2[[#This Row],[Saw Date]]=TODAY(),Table2[[#This Row],[Saw Date]]=TODAY()+1), Table2[[#This Row],[Saw Date]],IF(Table2[[#This Row],[Extrusion cut double saw]],"Done",""))</f>
        <v/>
      </c>
      <c r="CB1019" s="120" t="str">
        <f ca="1">IF(OR(Table2[[#This Row],[Lens Date]]=TODAY(),Table2[[#This Row],[Lens Date]]=TODAY()+1), Table2[[#This Row],[Lens Date]],IF(Table2[[#This Row],[MSLens]]="Done","Done",""))</f>
        <v/>
      </c>
      <c r="CC1019" s="120" t="str">
        <f ca="1">IF(OR(Table2[[#This Row],[Milling Date]]=TODAY(),Table2[[#This Row],[Milling Date]]=TODAY()+1), Table2[[#This Row],[Milling Date]],IF(Table2[[#This Row],[CNC Holes]]="Ready","Done",""))</f>
        <v/>
      </c>
      <c r="CD1019" s="120" t="str">
        <f ca="1">IF(OR(Table2[[#This Row],[Welding Date]]=TODAY(),Table2[[#This Row],[Welding Date]]=TODAY()+1), Table2[[#This Row],[Welding Date]],IF(Table2[[#This Row],[Welding Corners]]="Ready","Done",""))</f>
        <v/>
      </c>
      <c r="CE1019" s="120" t="str">
        <f ca="1">IF(OR(Table2[[#This Row],[Puching Date]]=TODAY(),Table2[[#This Row],[Puching Date]]=TODAY()+1), Table2[[#This Row],[Puching Date]],IF(Table2[[#This Row],[Punch Holes]]="Ready","Done",""))</f>
        <v/>
      </c>
      <c r="CF1019" s="120" t="str">
        <f ca="1">IF(OR(Table2[[#This Row],[Housing Date2]]=TODAY(),Table2[[#This Row],[Housing Date2]]=TODAY()+1),Table2[[#This Row],[Housing Date2]],IF(Table2[[#This Row],[Body Assembly]],"Done",""))</f>
        <v/>
      </c>
      <c r="CG1019" s="120" t="str">
        <f>_xlfn.IFNA(VLOOKUP(Table2[[#This Row],[Job-no]],Table4[],7,FALSE),"Done")</f>
        <v>Scheduled/Released</v>
      </c>
    </row>
    <row r="1020" spans="1:85" x14ac:dyDescent="0.25">
      <c r="A1020" s="39" t="str">
        <f>_xlfn.CONCAT(Table2[[#This Row],[Order]],"-",Table2[[#This Row],[Line]])</f>
        <v>76029-6</v>
      </c>
      <c r="B1020" s="5">
        <v>43482</v>
      </c>
      <c r="C1020" s="8">
        <v>76029</v>
      </c>
      <c r="D1020" s="3" t="s">
        <v>3303</v>
      </c>
      <c r="E1020" s="8">
        <v>6</v>
      </c>
      <c r="F1020" s="8">
        <v>1</v>
      </c>
      <c r="G1020" s="3" t="s">
        <v>42</v>
      </c>
      <c r="H1020" s="8">
        <v>2</v>
      </c>
      <c r="I1020" s="43" t="b">
        <v>0</v>
      </c>
      <c r="J1020" s="43" t="b">
        <v>0</v>
      </c>
      <c r="K1020" t="s">
        <v>114</v>
      </c>
      <c r="L1020" s="43" t="b">
        <v>0</v>
      </c>
      <c r="M1020" s="43" t="b">
        <v>0</v>
      </c>
      <c r="N1020" s="43" t="b">
        <v>0</v>
      </c>
      <c r="O1020" t="s">
        <v>114</v>
      </c>
      <c r="P1020" t="s">
        <v>114</v>
      </c>
      <c r="Q1020" t="s">
        <v>114</v>
      </c>
      <c r="R1020" t="s">
        <v>114</v>
      </c>
      <c r="S1020" t="s">
        <v>114</v>
      </c>
      <c r="T1020" t="s">
        <v>114</v>
      </c>
      <c r="U1020" t="s">
        <v>114</v>
      </c>
      <c r="V1020" t="s">
        <v>114</v>
      </c>
      <c r="W1020" s="5">
        <v>43479</v>
      </c>
      <c r="X1020" s="3" t="s">
        <v>114</v>
      </c>
      <c r="Y1020" s="3"/>
      <c r="Z1020" s="3" t="s">
        <v>4876</v>
      </c>
      <c r="AA1020" s="3" t="s">
        <v>114</v>
      </c>
      <c r="AB1020" s="3" t="s">
        <v>74</v>
      </c>
      <c r="AC1020" s="8">
        <v>15</v>
      </c>
      <c r="AD1020" s="3" t="s">
        <v>5967</v>
      </c>
      <c r="AE1020" s="4" t="s">
        <v>5968</v>
      </c>
      <c r="AF1020" s="3"/>
      <c r="AG1020" s="3" t="s">
        <v>114</v>
      </c>
      <c r="AH1020" s="8">
        <v>4</v>
      </c>
      <c r="AI1020" s="3" t="s">
        <v>74</v>
      </c>
      <c r="AJ1020" t="s">
        <v>114</v>
      </c>
      <c r="AK1020" t="s">
        <v>114</v>
      </c>
      <c r="AL1020" s="43" t="b">
        <v>0</v>
      </c>
      <c r="AM1020" s="3"/>
      <c r="AN1020" s="3"/>
      <c r="AO1020" s="43" t="b">
        <v>0</v>
      </c>
      <c r="AP1020" s="3" t="b">
        <v>0</v>
      </c>
      <c r="AQ1020" s="129">
        <f>VLOOKUP(Table2[[#This Row],[Job-no]],Table3[],26,FALSE)</f>
        <v>810</v>
      </c>
      <c r="AR1020" t="str">
        <f t="shared" si="186"/>
        <v>BBRLED</v>
      </c>
      <c r="AS1020" t="str">
        <f>VLOOKUP(AR1020,Table1[],4,0)</f>
        <v>recessed</v>
      </c>
      <c r="AT1020">
        <f>IF(BD1020&gt;0,"Pattern",VLOOKUP(AR1020,Table1[],5,0))</f>
        <v>0</v>
      </c>
      <c r="AU1020" s="34">
        <f>IF(AT1020="Pattern",WORKDAY(Table2[[#This Row],[Scheduled Ship Date]],-10),WORKDAY(Table2[[#This Row],[Scheduled Ship Date]],-4))</f>
        <v>43476</v>
      </c>
      <c r="AV1020" s="39">
        <f>IF(Table2[[#This Row],[Extrusion cut double saw]]=TRUE,IF(O1020="ToDo",IF(AT1020="Pattern",Table2[[#This Row],[Total Sections]]*0.4,Table2[[#This Row],[Total Sections]]*0.12),0),IF(AT1020="Pattern",Table2[[#This Row],[Total Sections]]*4,Table2[[#This Row],[Total Sections]]*1.2))</f>
        <v>4.8</v>
      </c>
      <c r="AW1020" s="42">
        <f t="shared" ca="1" si="193"/>
        <v>43470</v>
      </c>
      <c r="AX1020" s="42">
        <f>IF(AT1020="Pattern",Table2[[#This Row],[Scheduled Ship Date]]-2,Table2[[#This Row],[Scheduled Ship Date]]-3)</f>
        <v>43479</v>
      </c>
      <c r="AY1020" s="39">
        <f>IF(Table2[[#This Row],[Pattern]]="Pattern",Table2[[#This Row],[Total Sections]]*4.82,Table2[[#This Row],[Total Sections]]*0.5)</f>
        <v>2</v>
      </c>
      <c r="AZ1020" s="42">
        <f t="shared" ca="1" si="194"/>
        <v>43470</v>
      </c>
      <c r="BA1020" s="39">
        <f>((Table2[Total Sections]/Table2[Open Qty])-1)*Table2[Open Qty]*12.96</f>
        <v>25.92</v>
      </c>
      <c r="BB1020" s="39"/>
      <c r="BC1020" s="39" t="str">
        <f t="shared" si="187"/>
        <v>BBRLED-750-90-35-FL-16'-W-UNV-DP-1-D-C(CP)</v>
      </c>
      <c r="BD1020" s="39">
        <f t="shared" si="188"/>
        <v>0</v>
      </c>
      <c r="BE1020" s="39" t="b">
        <f>_xlfn.IFNA(VLOOKUP(Table2[[#This Row],[Job-no]],Table4[],9,FALSE),TRUE)</f>
        <v>0</v>
      </c>
      <c r="BF1020" s="39"/>
      <c r="BG1020" s="39" t="b">
        <f>_xlfn.IFNA(VLOOKUP(Table2[[#This Row],[Job-no]],Table4[],14,FALSE),TRUE)</f>
        <v>0</v>
      </c>
      <c r="BH1020" s="39" t="str">
        <f>_xlfn.IFNA(VLOOKUP(Table2[[#This Row],[Job-no]],Table4[],11,FALSE),"Done")</f>
        <v/>
      </c>
      <c r="BI1020" s="39">
        <f>IF(Table2[[#This Row],[Pattern]]="Pattern",VLOOKUP(Table2[[#This Row],[Product Code]],'Routing data'!$A$2:$W$470,13,FALSE),VLOOKUP(Table2[[#This Row],[Product Code]],'Routing data'!$A$2:$W$470,3,FALSE))</f>
        <v>0</v>
      </c>
      <c r="BJ1020" s="39">
        <f>IF(Table2[[#This Row],[Pattern]]="Pattern",VLOOKUP(Table2[[#This Row],[Product Code]],'Routing data'!$A$2:$W$470,14,FALSE),VLOOKUP(Table2[[#This Row],[Product Code]],'Routing data'!$A$2:$W$470,4,FALSE))</f>
        <v>3</v>
      </c>
      <c r="BK1020" s="39">
        <f>VLOOKUP(Table2[[#This Row],[Product Code]],'Routing data'!A$4:W$524,16,FALSE)</f>
        <v>0</v>
      </c>
      <c r="BL1020" s="42" t="str">
        <f>IF(Table2[[#This Row],[Milling Required]]=0,"x",IF(AT1020="Pattern",B1020-10,B1020-4))</f>
        <v>x</v>
      </c>
      <c r="BM1020" s="39"/>
      <c r="BN1020" s="42">
        <f t="shared" si="189"/>
        <v>43479</v>
      </c>
      <c r="BO1020" s="39" t="str">
        <f>IF(Table2[[#This Row],[Milling]]="x","x",Table2[[#This Row],[Total Sections]]*2)</f>
        <v>x</v>
      </c>
      <c r="BP1020" s="39">
        <f>IF(Table2[[#This Row],[Punching]]="x","x",Table2[Total Sections]*2)</f>
        <v>8</v>
      </c>
      <c r="BQ1020" s="39">
        <f>IF(Table2[[#This Row],[Pattern]]="Pattern",Table2[Total Sections]*3,Table2[Total Sections]*1.5)</f>
        <v>6</v>
      </c>
      <c r="BR1020" s="42"/>
      <c r="BS1020" s="39"/>
      <c r="BT1020" s="39"/>
      <c r="BU1020" s="39"/>
      <c r="BV1020" s="39" t="str">
        <f>_xlfn.IFNA(VLOOKUP(Table2[[#This Row],[Job-no]],Table4[],16,FALSE),"Ready")</f>
        <v/>
      </c>
      <c r="BW1020" s="39" t="str">
        <f>_xlfn.IFNA(VLOOKUP(Table2[[#This Row],[Job-no]],Table4[],21,FALSE),"Ready")</f>
        <v/>
      </c>
      <c r="BX1020" s="39" t="b">
        <f>_xlfn.IFNA(VLOOKUP(Table2[[#This Row],[Job-no]],Table4[],10,FALSE),TRUE)</f>
        <v>0</v>
      </c>
      <c r="BY1020" s="39" t="str">
        <f>_xlfn.IFNA(VLOOKUP(Table2[[#This Row],[Job-no]],Table4[],22,FALSE),"Ready")</f>
        <v/>
      </c>
      <c r="BZ1020" s="120">
        <f t="shared" si="190"/>
        <v>43482</v>
      </c>
      <c r="CA1020" s="120" t="str">
        <f ca="1">IF(OR(Table2[[#This Row],[Saw Date]]=TODAY(),Table2[[#This Row],[Saw Date]]=TODAY()+1), Table2[[#This Row],[Saw Date]],IF(Table2[[#This Row],[Extrusion cut double saw]],"Done",""))</f>
        <v/>
      </c>
      <c r="CB1020" s="120" t="str">
        <f ca="1">IF(OR(Table2[[#This Row],[Lens Date]]=TODAY(),Table2[[#This Row],[Lens Date]]=TODAY()+1), Table2[[#This Row],[Lens Date]],IF(Table2[[#This Row],[MSLens]]="Done","Done",""))</f>
        <v/>
      </c>
      <c r="CC1020" s="120" t="str">
        <f ca="1">IF(OR(Table2[[#This Row],[Milling Date]]=TODAY(),Table2[[#This Row],[Milling Date]]=TODAY()+1), Table2[[#This Row],[Milling Date]],IF(Table2[[#This Row],[CNC Holes]]="Ready","Done",""))</f>
        <v/>
      </c>
      <c r="CD1020" s="120" t="str">
        <f ca="1">IF(OR(Table2[[#This Row],[Welding Date]]=TODAY(),Table2[[#This Row],[Welding Date]]=TODAY()+1), Table2[[#This Row],[Welding Date]],IF(Table2[[#This Row],[Welding Corners]]="Ready","Done",""))</f>
        <v/>
      </c>
      <c r="CE1020" s="120" t="str">
        <f ca="1">IF(OR(Table2[[#This Row],[Puching Date]]=TODAY(),Table2[[#This Row],[Puching Date]]=TODAY()+1), Table2[[#This Row],[Puching Date]],IF(Table2[[#This Row],[Punch Holes]]="Ready","Done",""))</f>
        <v/>
      </c>
      <c r="CF1020" s="120" t="str">
        <f ca="1">IF(OR(Table2[[#This Row],[Housing Date2]]=TODAY(),Table2[[#This Row],[Housing Date2]]=TODAY()+1),Table2[[#This Row],[Housing Date2]],IF(Table2[[#This Row],[Body Assembly]],"Done",""))</f>
        <v/>
      </c>
      <c r="CG1020" s="120" t="str">
        <f>_xlfn.IFNA(VLOOKUP(Table2[[#This Row],[Job-no]],Table4[],7,FALSE),"Done")</f>
        <v>Scheduled/Released</v>
      </c>
    </row>
    <row r="1021" spans="1:85" x14ac:dyDescent="0.25">
      <c r="A1021" s="39" t="str">
        <f>_xlfn.CONCAT(Table2[[#This Row],[Order]],"-",Table2[[#This Row],[Line]])</f>
        <v>76029-7</v>
      </c>
      <c r="B1021" s="5">
        <v>43482</v>
      </c>
      <c r="C1021" s="8">
        <v>76029</v>
      </c>
      <c r="D1021" s="3" t="s">
        <v>3305</v>
      </c>
      <c r="E1021" s="8">
        <v>7</v>
      </c>
      <c r="F1021" s="8">
        <v>1</v>
      </c>
      <c r="G1021" s="3" t="s">
        <v>42</v>
      </c>
      <c r="H1021" s="8">
        <v>3</v>
      </c>
      <c r="I1021" s="43" t="b">
        <v>0</v>
      </c>
      <c r="J1021" s="43" t="b">
        <v>0</v>
      </c>
      <c r="K1021" t="s">
        <v>114</v>
      </c>
      <c r="L1021" s="43" t="b">
        <v>0</v>
      </c>
      <c r="M1021" s="43" t="b">
        <v>0</v>
      </c>
      <c r="N1021" s="43" t="b">
        <v>0</v>
      </c>
      <c r="O1021" t="s">
        <v>114</v>
      </c>
      <c r="P1021" t="s">
        <v>114</v>
      </c>
      <c r="Q1021" t="s">
        <v>114</v>
      </c>
      <c r="R1021" t="s">
        <v>114</v>
      </c>
      <c r="S1021" t="s">
        <v>114</v>
      </c>
      <c r="T1021" t="s">
        <v>114</v>
      </c>
      <c r="U1021" t="s">
        <v>114</v>
      </c>
      <c r="V1021" t="s">
        <v>114</v>
      </c>
      <c r="W1021" s="5">
        <v>43479</v>
      </c>
      <c r="X1021" s="3" t="s">
        <v>114</v>
      </c>
      <c r="Y1021" s="3"/>
      <c r="Z1021" s="3" t="s">
        <v>25</v>
      </c>
      <c r="AA1021" s="3" t="s">
        <v>114</v>
      </c>
      <c r="AB1021" s="3" t="s">
        <v>74</v>
      </c>
      <c r="AC1021" s="8">
        <v>15</v>
      </c>
      <c r="AD1021" s="3" t="s">
        <v>5967</v>
      </c>
      <c r="AE1021" s="4" t="s">
        <v>5968</v>
      </c>
      <c r="AF1021" s="3"/>
      <c r="AG1021" s="3" t="s">
        <v>114</v>
      </c>
      <c r="AH1021" s="8">
        <v>3</v>
      </c>
      <c r="AI1021" s="3" t="s">
        <v>74</v>
      </c>
      <c r="AJ1021" t="s">
        <v>114</v>
      </c>
      <c r="AK1021" t="s">
        <v>114</v>
      </c>
      <c r="AL1021" s="43" t="b">
        <v>0</v>
      </c>
      <c r="AM1021" s="3"/>
      <c r="AN1021" s="3"/>
      <c r="AO1021" s="43" t="b">
        <v>0</v>
      </c>
      <c r="AP1021" s="3" t="b">
        <v>0</v>
      </c>
      <c r="AQ1021" s="3">
        <f>VLOOKUP(Table2[[#This Row],[Job-no]],Table3[],26,FALSE)</f>
        <v>1620</v>
      </c>
      <c r="AR1021" t="str">
        <f t="shared" si="186"/>
        <v>BBRLED</v>
      </c>
      <c r="AS1021" t="str">
        <f>VLOOKUP(AR1021,Table1[],4,0)</f>
        <v>recessed</v>
      </c>
      <c r="AT1021">
        <f>IF(BD1021&gt;0,"Pattern",VLOOKUP(AR1021,Table1[],5,0))</f>
        <v>0</v>
      </c>
      <c r="AU1021" s="34">
        <f>IF(AT1021="Pattern",WORKDAY(Table2[[#This Row],[Scheduled Ship Date]],-10),WORKDAY(Table2[[#This Row],[Scheduled Ship Date]],-4))</f>
        <v>43476</v>
      </c>
      <c r="AV1021" s="39">
        <f>IF(Table2[[#This Row],[Extrusion cut double saw]]=TRUE,IF(O1021="ToDo",IF(AT1021="Pattern",Table2[[#This Row],[Total Sections]]*0.4,Table2[[#This Row],[Total Sections]]*0.12),0),IF(AT1021="Pattern",Table2[[#This Row],[Total Sections]]*4,Table2[[#This Row],[Total Sections]]*1.2))</f>
        <v>3.5999999999999996</v>
      </c>
      <c r="AW1021" s="42">
        <f t="shared" ca="1" si="193"/>
        <v>43470</v>
      </c>
      <c r="AX1021" s="42">
        <f>IF(AT1021="Pattern",Table2[[#This Row],[Scheduled Ship Date]]-2,Table2[[#This Row],[Scheduled Ship Date]]-3)</f>
        <v>43479</v>
      </c>
      <c r="AY1021" s="39">
        <f>IF(Table2[[#This Row],[Pattern]]="Pattern",Table2[[#This Row],[Total Sections]]*4.82,Table2[[#This Row],[Total Sections]]*0.5)</f>
        <v>1.5</v>
      </c>
      <c r="AZ1021" s="42">
        <f t="shared" ca="1" si="194"/>
        <v>43470</v>
      </c>
      <c r="BA1021" s="39">
        <f>((Table2[Total Sections]/Table2[Open Qty])-1)*Table2[Open Qty]*12.96</f>
        <v>0</v>
      </c>
      <c r="BB1021" s="39"/>
      <c r="BC1021" s="39" t="str">
        <f t="shared" si="187"/>
        <v>BBRLED-750-90-35-FL-8'-W-UNV-DP-1-D-C(CP)</v>
      </c>
      <c r="BD1021" s="39">
        <f t="shared" si="188"/>
        <v>0</v>
      </c>
      <c r="BE1021" s="39" t="b">
        <f>_xlfn.IFNA(VLOOKUP(Table2[[#This Row],[Job-no]],Table4[],9,FALSE),TRUE)</f>
        <v>0</v>
      </c>
      <c r="BF1021" s="39"/>
      <c r="BG1021" s="39" t="b">
        <f>_xlfn.IFNA(VLOOKUP(Table2[[#This Row],[Job-no]],Table4[],14,FALSE),TRUE)</f>
        <v>0</v>
      </c>
      <c r="BH1021" s="39" t="str">
        <f>_xlfn.IFNA(VLOOKUP(Table2[[#This Row],[Job-no]],Table4[],11,FALSE),"Done")</f>
        <v/>
      </c>
      <c r="BI1021" s="39">
        <f>IF(Table2[[#This Row],[Pattern]]="Pattern",VLOOKUP(Table2[[#This Row],[Product Code]],'Routing data'!$A$2:$W$470,13,FALSE),VLOOKUP(Table2[[#This Row],[Product Code]],'Routing data'!$A$2:$W$470,3,FALSE))</f>
        <v>0</v>
      </c>
      <c r="BJ1021" s="39">
        <f>IF(Table2[[#This Row],[Pattern]]="Pattern",VLOOKUP(Table2[[#This Row],[Product Code]],'Routing data'!$A$2:$W$470,14,FALSE),VLOOKUP(Table2[[#This Row],[Product Code]],'Routing data'!$A$2:$W$470,4,FALSE))</f>
        <v>3</v>
      </c>
      <c r="BK1021" s="39">
        <f>VLOOKUP(Table2[[#This Row],[Product Code]],'Routing data'!A$4:W$524,16,FALSE)</f>
        <v>0</v>
      </c>
      <c r="BL1021" s="42" t="str">
        <f>IF(Table2[[#This Row],[Milling Required]]=0,"x",IF(AT1021="Pattern",B1021-10,B1021-4))</f>
        <v>x</v>
      </c>
      <c r="BM1021" s="42">
        <f>IF(Table2[[#This Row],[Punching Required]]=0,"x",IF(AT1021="Pattern",B1021-8,B1021-2))</f>
        <v>43480</v>
      </c>
      <c r="BN1021" s="42">
        <f t="shared" si="189"/>
        <v>43479</v>
      </c>
      <c r="BO1021" s="39" t="str">
        <f>IF(Table2[[#This Row],[Milling]]="x","x",Table2[[#This Row],[Total Sections]]*2)</f>
        <v>x</v>
      </c>
      <c r="BP1021" s="39">
        <f>IF(Table2[[#This Row],[Punching]]="x","x",Table2[Total Sections]*2)</f>
        <v>6</v>
      </c>
      <c r="BQ1021" s="39">
        <f>IF(Table2[[#This Row],[Pattern]]="Pattern",Table2[Total Sections]*3,Table2[Total Sections]*1.5)</f>
        <v>4.5</v>
      </c>
      <c r="BR1021" s="42"/>
      <c r="BS1021" s="39"/>
      <c r="BT1021" s="39"/>
      <c r="BU1021" s="39"/>
      <c r="BV1021" s="39" t="str">
        <f>_xlfn.IFNA(VLOOKUP(Table2[[#This Row],[Job-no]],Table4[],16,FALSE),"Ready")</f>
        <v/>
      </c>
      <c r="BW1021" s="39" t="str">
        <f>_xlfn.IFNA(VLOOKUP(Table2[[#This Row],[Job-no]],Table4[],21,FALSE),"Ready")</f>
        <v/>
      </c>
      <c r="BX1021" s="39" t="b">
        <f>_xlfn.IFNA(VLOOKUP(Table2[[#This Row],[Job-no]],Table4[],10,FALSE),TRUE)</f>
        <v>0</v>
      </c>
      <c r="BY1021" s="39" t="str">
        <f>_xlfn.IFNA(VLOOKUP(Table2[[#This Row],[Job-no]],Table4[],22,FALSE),"Ready")</f>
        <v/>
      </c>
      <c r="BZ1021" s="120">
        <f t="shared" si="190"/>
        <v>43482</v>
      </c>
      <c r="CA1021" s="120" t="str">
        <f ca="1">IF(OR(Table2[[#This Row],[Saw Date]]=TODAY(),Table2[[#This Row],[Saw Date]]=TODAY()+1), Table2[[#This Row],[Saw Date]],IF(Table2[[#This Row],[Extrusion cut double saw]],"Done",""))</f>
        <v/>
      </c>
      <c r="CB1021" s="120" t="str">
        <f ca="1">IF(OR(Table2[[#This Row],[Lens Date]]=TODAY(),Table2[[#This Row],[Lens Date]]=TODAY()+1), Table2[[#This Row],[Lens Date]],IF(Table2[[#This Row],[MSLens]]="Done","Done",""))</f>
        <v/>
      </c>
      <c r="CC1021" s="120" t="str">
        <f ca="1">IF(OR(Table2[[#This Row],[Milling Date]]=TODAY(),Table2[[#This Row],[Milling Date]]=TODAY()+1), Table2[[#This Row],[Milling Date]],IF(Table2[[#This Row],[CNC Holes]]="Ready","Done",""))</f>
        <v/>
      </c>
      <c r="CD1021" s="120" t="str">
        <f ca="1">IF(OR(Table2[[#This Row],[Welding Date]]=TODAY(),Table2[[#This Row],[Welding Date]]=TODAY()+1), Table2[[#This Row],[Welding Date]],IF(Table2[[#This Row],[Welding Corners]]="Ready","Done",""))</f>
        <v/>
      </c>
      <c r="CE1021" s="120" t="str">
        <f ca="1">IF(OR(Table2[[#This Row],[Puching Date]]=TODAY(),Table2[[#This Row],[Puching Date]]=TODAY()+1), Table2[[#This Row],[Puching Date]],IF(Table2[[#This Row],[Punch Holes]]="Ready","Done",""))</f>
        <v/>
      </c>
      <c r="CF1021" s="120" t="str">
        <f ca="1">IF(OR(Table2[[#This Row],[Housing Date2]]=TODAY(),Table2[[#This Row],[Housing Date2]]=TODAY()+1),Table2[[#This Row],[Housing Date2]],IF(Table2[[#This Row],[Body Assembly]],"Done",""))</f>
        <v/>
      </c>
      <c r="CG1021" s="120" t="str">
        <f>_xlfn.IFNA(VLOOKUP(Table2[[#This Row],[Job-no]],Table4[],7,FALSE),"Done")</f>
        <v>Scheduled/Released</v>
      </c>
    </row>
    <row r="1022" spans="1:85" x14ac:dyDescent="0.25">
      <c r="A1022" t="str">
        <f>_xlfn.CONCAT(Table2[[#This Row],[Order]],"-",Table2[[#This Row],[Line]])</f>
        <v>76501-3</v>
      </c>
      <c r="B1022" s="5">
        <v>43482</v>
      </c>
      <c r="C1022" s="8">
        <v>76501</v>
      </c>
      <c r="D1022" s="3" t="s">
        <v>2102</v>
      </c>
      <c r="E1022" s="8">
        <v>3</v>
      </c>
      <c r="F1022" s="8">
        <v>1</v>
      </c>
      <c r="G1022" s="3" t="s">
        <v>42</v>
      </c>
      <c r="H1022" s="8">
        <v>1</v>
      </c>
      <c r="I1022" s="43" t="b">
        <v>0</v>
      </c>
      <c r="J1022" s="43" t="b">
        <v>0</v>
      </c>
      <c r="K1022" t="s">
        <v>114</v>
      </c>
      <c r="L1022" s="43" t="b">
        <v>0</v>
      </c>
      <c r="M1022" s="43" t="b">
        <v>0</v>
      </c>
      <c r="N1022" s="43" t="b">
        <v>0</v>
      </c>
      <c r="O1022" t="s">
        <v>114</v>
      </c>
      <c r="P1022" t="s">
        <v>114</v>
      </c>
      <c r="Q1022" t="s">
        <v>114</v>
      </c>
      <c r="R1022" t="s">
        <v>114</v>
      </c>
      <c r="S1022" t="s">
        <v>114</v>
      </c>
      <c r="T1022" t="s">
        <v>114</v>
      </c>
      <c r="U1022" t="s">
        <v>114</v>
      </c>
      <c r="V1022" t="s">
        <v>114</v>
      </c>
      <c r="W1022" s="5">
        <v>43479</v>
      </c>
      <c r="X1022" s="3" t="s">
        <v>114</v>
      </c>
      <c r="Y1022" s="3"/>
      <c r="Z1022" s="3" t="s">
        <v>4880</v>
      </c>
      <c r="AA1022" s="3" t="s">
        <v>114</v>
      </c>
      <c r="AB1022" s="3" t="s">
        <v>74</v>
      </c>
      <c r="AC1022" s="8">
        <v>7</v>
      </c>
      <c r="AD1022" s="3" t="s">
        <v>5967</v>
      </c>
      <c r="AE1022" s="4" t="s">
        <v>5968</v>
      </c>
      <c r="AF1022" s="3"/>
      <c r="AG1022" s="3" t="s">
        <v>114</v>
      </c>
      <c r="AH1022" s="8">
        <v>24</v>
      </c>
      <c r="AI1022" s="3" t="s">
        <v>79</v>
      </c>
      <c r="AJ1022" t="s">
        <v>114</v>
      </c>
      <c r="AK1022" t="s">
        <v>114</v>
      </c>
      <c r="AL1022" s="43" t="b">
        <v>0</v>
      </c>
      <c r="AM1022" s="3"/>
      <c r="AN1022" s="3"/>
      <c r="AO1022" s="43" t="b">
        <v>0</v>
      </c>
      <c r="AP1022" s="3" t="b">
        <v>0</v>
      </c>
      <c r="AQ1022" s="3">
        <f>VLOOKUP(Table2[[#This Row],[Job-no]],Table3[],26,FALSE)</f>
        <v>1590</v>
      </c>
      <c r="AR1022" t="str">
        <f t="shared" si="186"/>
        <v>STD</v>
      </c>
      <c r="AS1022" t="str">
        <f>VLOOKUP(AR1022,Table1[],4,0)</f>
        <v>Pendant</v>
      </c>
      <c r="AT1022" t="str">
        <f>IF(BD1022&gt;0,"Pattern",VLOOKUP(AR1022,Table1[],5,0))</f>
        <v>Pattern</v>
      </c>
      <c r="AU1022" s="34">
        <f>IF(AT1022="Pattern",WORKDAY(Table2[[#This Row],[Scheduled Ship Date]],-10),WORKDAY(Table2[[#This Row],[Scheduled Ship Date]],-4))</f>
        <v>43468</v>
      </c>
      <c r="AV1022">
        <f>IF(Table2[[#This Row],[Extrusion cut double saw]]=TRUE,IF(O1022="ToDo",IF(AT1022="Pattern",Table2[[#This Row],[Total Sections]]*0.4,Table2[[#This Row],[Total Sections]]*0.12),0),IF(AT1022="Pattern",Table2[[#This Row],[Total Sections]]*4,Table2[[#This Row],[Total Sections]]*1.2))</f>
        <v>96</v>
      </c>
      <c r="AW1022" s="42">
        <f ca="1">TODAY()+2</f>
        <v>43469</v>
      </c>
      <c r="AX1022" s="42">
        <f>IF(AT1022="Pattern",Table2[[#This Row],[Scheduled Ship Date]]-2,Table2[[#This Row],[Scheduled Ship Date]]-3)</f>
        <v>43480</v>
      </c>
      <c r="AY1022">
        <f>IF(Table2[[#This Row],[Pattern]]="Pattern",Table2[[#This Row],[Total Sections]]*4.82,Table2[[#This Row],[Total Sections]]*0.5)</f>
        <v>115.68</v>
      </c>
      <c r="AZ1022" s="42">
        <f t="shared" ca="1" si="194"/>
        <v>43470</v>
      </c>
      <c r="BA1022" s="39">
        <f>((Table2[Total Sections]/Table2[Open Qty])-1)*Table2[Open Qty]*12.96</f>
        <v>298.08000000000004</v>
      </c>
      <c r="BB1022" s="39"/>
      <c r="BC1022" s="39" t="str">
        <f t="shared" si="187"/>
        <v>STD-SO-400-80-40-21'-AP-UNV-MD-1-CA(36)-SC-C(SLOPED CEILING)</v>
      </c>
      <c r="BD1022" s="39">
        <f t="shared" si="188"/>
        <v>0</v>
      </c>
      <c r="BE1022" s="39" t="b">
        <f>_xlfn.IFNA(VLOOKUP(Table2[[#This Row],[Job-no]],Table4[],9,FALSE),TRUE)</f>
        <v>0</v>
      </c>
      <c r="BF1022" t="str">
        <f>VLOOKUP(AR1022,Table1[],3,0)</f>
        <v>Stencil</v>
      </c>
      <c r="BG1022" s="39" t="b">
        <f>_xlfn.IFNA(VLOOKUP(Table2[[#This Row],[Job-no]],Table4[],14,FALSE),TRUE)</f>
        <v>0</v>
      </c>
      <c r="BH1022" s="39" t="str">
        <f>_xlfn.IFNA(VLOOKUP(Table2[[#This Row],[Job-no]],Table4[],11,FALSE),"Done")</f>
        <v/>
      </c>
      <c r="BI1022" s="39">
        <f>IF(Table2[[#This Row],[Pattern]]="Pattern",VLOOKUP(Table2[[#This Row],[Product Code]],'Routing data'!$A$2:$W$470,13,FALSE),VLOOKUP(Table2[[#This Row],[Product Code]],'Routing data'!$A$2:$W$470,3,FALSE))</f>
        <v>0</v>
      </c>
      <c r="BJ1022" s="39">
        <f>IF(Table2[[#This Row],[Pattern]]="Pattern",VLOOKUP(Table2[[#This Row],[Product Code]],'Routing data'!$A$2:$W$470,14,FALSE),VLOOKUP(Table2[[#This Row],[Product Code]],'Routing data'!$A$2:$W$470,4,FALSE))</f>
        <v>0</v>
      </c>
      <c r="BK1022" s="39">
        <f>VLOOKUP(Table2[[#This Row],[Product Code]],'Routing data'!A$4:W$524,16,FALSE)</f>
        <v>0</v>
      </c>
      <c r="BL1022" s="42" t="str">
        <f>IF(Table2[[#This Row],[Milling Required]]=0,"x",IF(AT1022="Pattern",B1022-10,B1022-4))</f>
        <v>x</v>
      </c>
      <c r="BM1022" s="42" t="str">
        <f>IF(Table2[[#This Row],[Punching Required]]=0,"x",IF(AT1022="Pattern",B1022-8,B1022-2))</f>
        <v>x</v>
      </c>
      <c r="BN1022" s="42">
        <f t="shared" si="189"/>
        <v>43480</v>
      </c>
      <c r="BO1022" s="39" t="str">
        <f>IF(Table2[[#This Row],[Milling]]="x","x",Table2[[#This Row],[Total Sections]]*2)</f>
        <v>x</v>
      </c>
      <c r="BP1022" s="39" t="str">
        <f>IF(Table2[[#This Row],[Punching]]="x","x",Table2[Total Sections]*2)</f>
        <v>x</v>
      </c>
      <c r="BQ1022" s="39">
        <f>IF(Table2[[#This Row],[Pattern]]="Pattern",Table2[Total Sections]*3,Table2[Total Sections]*1.5)</f>
        <v>72</v>
      </c>
      <c r="BR1022" s="42"/>
      <c r="BS1022" s="42"/>
      <c r="BT1022" s="42"/>
      <c r="BU1022" s="39"/>
      <c r="BV1022" s="39" t="str">
        <f>_xlfn.IFNA(VLOOKUP(Table2[[#This Row],[Job-no]],Table4[],16,FALSE),"Ready")</f>
        <v/>
      </c>
      <c r="BW1022" s="39" t="str">
        <f>_xlfn.IFNA(VLOOKUP(Table2[[#This Row],[Job-no]],Table4[],21,FALSE),"Ready")</f>
        <v/>
      </c>
      <c r="BX1022" s="39" t="b">
        <f>_xlfn.IFNA(VLOOKUP(Table2[[#This Row],[Job-no]],Table4[],10,FALSE),TRUE)</f>
        <v>0</v>
      </c>
      <c r="BY1022" s="39" t="str">
        <f>_xlfn.IFNA(VLOOKUP(Table2[[#This Row],[Job-no]],Table4[],22,FALSE),"Ready")</f>
        <v/>
      </c>
      <c r="BZ1022" s="120">
        <f t="shared" si="190"/>
        <v>43482</v>
      </c>
      <c r="CA1022" s="120" t="str">
        <f ca="1">IF(OR(Table2[[#This Row],[Saw Date]]=TODAY(),Table2[[#This Row],[Saw Date]]=TODAY()+1), Table2[[#This Row],[Saw Date]],IF(Table2[[#This Row],[Extrusion cut double saw]],"Done",""))</f>
        <v/>
      </c>
      <c r="CB1022" s="120" t="str">
        <f ca="1">IF(OR(Table2[[#This Row],[Lens Date]]=TODAY(),Table2[[#This Row],[Lens Date]]=TODAY()+1), Table2[[#This Row],[Lens Date]],IF(Table2[[#This Row],[MSLens]]="Done","Done",""))</f>
        <v/>
      </c>
      <c r="CC1022" s="120" t="str">
        <f ca="1">IF(OR(Table2[[#This Row],[Milling Date]]=TODAY(),Table2[[#This Row],[Milling Date]]=TODAY()+1), Table2[[#This Row],[Milling Date]],IF(Table2[[#This Row],[CNC Holes]]="Ready","Done",""))</f>
        <v/>
      </c>
      <c r="CD1022" s="120" t="str">
        <f ca="1">IF(OR(Table2[[#This Row],[Welding Date]]=TODAY(),Table2[[#This Row],[Welding Date]]=TODAY()+1), Table2[[#This Row],[Welding Date]],IF(Table2[[#This Row],[Welding Corners]]="Ready","Done",""))</f>
        <v/>
      </c>
      <c r="CE1022" s="120" t="str">
        <f ca="1">IF(OR(Table2[[#This Row],[Puching Date]]=TODAY(),Table2[[#This Row],[Puching Date]]=TODAY()+1), Table2[[#This Row],[Puching Date]],IF(Table2[[#This Row],[Punch Holes]]="Ready","Done",""))</f>
        <v/>
      </c>
      <c r="CF1022" s="120" t="str">
        <f ca="1">IF(OR(Table2[[#This Row],[Housing Date2]]=TODAY(),Table2[[#This Row],[Housing Date2]]=TODAY()+1),Table2[[#This Row],[Housing Date2]],IF(Table2[[#This Row],[Body Assembly]],"Done",""))</f>
        <v/>
      </c>
      <c r="CG1022" s="120" t="str">
        <f>_xlfn.IFNA(VLOOKUP(Table2[[#This Row],[Job-no]],Table4[],7,FALSE),"Done")</f>
        <v>Scheduled/Released</v>
      </c>
    </row>
    <row r="1023" spans="1:85" x14ac:dyDescent="0.25">
      <c r="A1023" t="str">
        <f>_xlfn.CONCAT(Table2[[#This Row],[Order]],"-",Table2[[#This Row],[Line]])</f>
        <v>76694-3</v>
      </c>
      <c r="B1023" s="5">
        <v>43482</v>
      </c>
      <c r="C1023" s="8">
        <v>76694</v>
      </c>
      <c r="D1023" s="3" t="s">
        <v>5178</v>
      </c>
      <c r="E1023" s="8">
        <v>3</v>
      </c>
      <c r="F1023" s="8">
        <v>1</v>
      </c>
      <c r="G1023" s="3" t="s">
        <v>42</v>
      </c>
      <c r="H1023" s="8">
        <v>9</v>
      </c>
      <c r="I1023" s="43" t="b">
        <v>0</v>
      </c>
      <c r="J1023" s="43" t="b">
        <v>0</v>
      </c>
      <c r="K1023" t="s">
        <v>114</v>
      </c>
      <c r="L1023" s="43" t="b">
        <v>0</v>
      </c>
      <c r="M1023" s="43" t="b">
        <v>0</v>
      </c>
      <c r="N1023" s="43" t="b">
        <v>0</v>
      </c>
      <c r="O1023" t="s">
        <v>114</v>
      </c>
      <c r="P1023" t="s">
        <v>114</v>
      </c>
      <c r="Q1023" t="s">
        <v>114</v>
      </c>
      <c r="R1023" t="s">
        <v>114</v>
      </c>
      <c r="S1023" t="s">
        <v>114</v>
      </c>
      <c r="T1023" t="s">
        <v>114</v>
      </c>
      <c r="U1023" t="s">
        <v>114</v>
      </c>
      <c r="V1023" t="s">
        <v>114</v>
      </c>
      <c r="W1023" s="5">
        <v>43479</v>
      </c>
      <c r="X1023" s="3" t="s">
        <v>114</v>
      </c>
      <c r="Y1023" s="3"/>
      <c r="Z1023" s="3" t="s">
        <v>175</v>
      </c>
      <c r="AA1023" s="3" t="s">
        <v>114</v>
      </c>
      <c r="AB1023" s="3" t="s">
        <v>74</v>
      </c>
      <c r="AC1023" s="8">
        <v>15</v>
      </c>
      <c r="AD1023" s="3" t="s">
        <v>5967</v>
      </c>
      <c r="AE1023" s="4" t="s">
        <v>5968</v>
      </c>
      <c r="AF1023" s="3"/>
      <c r="AG1023" s="3" t="s">
        <v>114</v>
      </c>
      <c r="AH1023" s="8">
        <v>9</v>
      </c>
      <c r="AI1023" s="3" t="s">
        <v>74</v>
      </c>
      <c r="AJ1023" t="s">
        <v>114</v>
      </c>
      <c r="AK1023" t="s">
        <v>114</v>
      </c>
      <c r="AL1023" s="43" t="b">
        <v>0</v>
      </c>
      <c r="AM1023" s="3"/>
      <c r="AN1023" s="3"/>
      <c r="AO1023" s="43" t="b">
        <v>0</v>
      </c>
      <c r="AP1023" s="3" t="b">
        <v>0</v>
      </c>
      <c r="AQ1023" s="3">
        <f>VLOOKUP(Table2[[#This Row],[Job-no]],Table3[],26,FALSE)</f>
        <v>8100</v>
      </c>
      <c r="AR1023" t="str">
        <f t="shared" si="186"/>
        <v>BBRLED</v>
      </c>
      <c r="AS1023" t="str">
        <f>VLOOKUP(AR1023,Table1[],4,0)</f>
        <v>recessed</v>
      </c>
      <c r="AT1023">
        <f>IF(BD1023&gt;0,"Pattern",VLOOKUP(AR1023,Table1[],5,0))</f>
        <v>0</v>
      </c>
      <c r="AU1023" s="34">
        <f>IF(AT1023="Pattern",WORKDAY(Table2[[#This Row],[Scheduled Ship Date]],-10),WORKDAY(Table2[[#This Row],[Scheduled Ship Date]],-4))</f>
        <v>43476</v>
      </c>
      <c r="AV1023">
        <f>IF(Table2[[#This Row],[Extrusion cut double saw]]=TRUE,IF(O1023="ToDo",IF(AT1023="Pattern",Table2[[#This Row],[Total Sections]]*0.4,Table2[[#This Row],[Total Sections]]*0.12),0),IF(AT1023="Pattern",Table2[[#This Row],[Total Sections]]*4,Table2[[#This Row],[Total Sections]]*1.2))</f>
        <v>10.799999999999999</v>
      </c>
      <c r="AW1023" s="42">
        <f t="shared" ref="AW1023:AW1032" ca="1" si="195">TODAY()+3</f>
        <v>43470</v>
      </c>
      <c r="AX1023" s="42">
        <f>IF(AT1023="Pattern",Table2[[#This Row],[Scheduled Ship Date]]-2,Table2[[#This Row],[Scheduled Ship Date]]-3)</f>
        <v>43479</v>
      </c>
      <c r="AY1023">
        <f>IF(Table2[[#This Row],[Pattern]]="Pattern",Table2[[#This Row],[Total Sections]]*4.82,Table2[[#This Row],[Total Sections]]*0.5)</f>
        <v>4.5</v>
      </c>
      <c r="AZ1023" s="42">
        <f t="shared" ca="1" si="194"/>
        <v>43470</v>
      </c>
      <c r="BA1023" s="39">
        <f>((Table2[Total Sections]/Table2[Open Qty])-1)*Table2[Open Qty]*12.96</f>
        <v>0</v>
      </c>
      <c r="BB1023" s="39"/>
      <c r="BC1023" s="39" t="str">
        <f t="shared" si="187"/>
        <v>BBRLED-600-90-35-ASO-8-W-120-DP-1-ST-FW(6)</v>
      </c>
      <c r="BD1023" s="39">
        <f t="shared" si="188"/>
        <v>0</v>
      </c>
      <c r="BE1023" s="39" t="b">
        <f>_xlfn.IFNA(VLOOKUP(Table2[[#This Row],[Job-no]],Table4[],9,FALSE),TRUE)</f>
        <v>0</v>
      </c>
      <c r="BF1023" t="str">
        <f>VLOOKUP(AR1023,Table1[],3,0)</f>
        <v>B4LED</v>
      </c>
      <c r="BG1023" s="39" t="b">
        <f>_xlfn.IFNA(VLOOKUP(Table2[[#This Row],[Job-no]],Table4[],14,FALSE),TRUE)</f>
        <v>0</v>
      </c>
      <c r="BH1023" s="39" t="str">
        <f>_xlfn.IFNA(VLOOKUP(Table2[[#This Row],[Job-no]],Table4[],11,FALSE),"Done")</f>
        <v/>
      </c>
      <c r="BI1023" s="39">
        <f>IF(Table2[[#This Row],[Pattern]]="Pattern",VLOOKUP(Table2[[#This Row],[Product Code]],'Routing data'!$A$2:$W$470,13,FALSE),VLOOKUP(Table2[[#This Row],[Product Code]],'Routing data'!$A$2:$W$470,3,FALSE))</f>
        <v>0</v>
      </c>
      <c r="BJ1023" s="39">
        <f>IF(Table2[[#This Row],[Pattern]]="Pattern",VLOOKUP(Table2[[#This Row],[Product Code]],'Routing data'!$A$2:$W$470,14,FALSE),VLOOKUP(Table2[[#This Row],[Product Code]],'Routing data'!$A$2:$W$470,4,FALSE))</f>
        <v>3</v>
      </c>
      <c r="BK1023" s="39">
        <f>VLOOKUP(Table2[[#This Row],[Product Code]],'Routing data'!A$4:W$524,16,FALSE)</f>
        <v>0</v>
      </c>
      <c r="BL1023" s="42" t="str">
        <f>IF(Table2[[#This Row],[Milling Required]]=0,"x",IF(AT1023="Pattern",B1023-10,B1023-4))</f>
        <v>x</v>
      </c>
      <c r="BM1023" s="42">
        <f>IF(Table2[[#This Row],[Punching Required]]=0,"x",IF(AT1023="Pattern",B1023-8,B1023-2))</f>
        <v>43480</v>
      </c>
      <c r="BN1023" s="42">
        <f t="shared" si="189"/>
        <v>43479</v>
      </c>
      <c r="BO1023" s="39" t="str">
        <f>IF(Table2[[#This Row],[Milling]]="x","x",Table2[[#This Row],[Total Sections]]*2)</f>
        <v>x</v>
      </c>
      <c r="BP1023" s="39">
        <f>IF(Table2[[#This Row],[Punching]]="x","x",Table2[Total Sections]*2)</f>
        <v>18</v>
      </c>
      <c r="BQ1023" s="39">
        <f>IF(Table2[[#This Row],[Pattern]]="Pattern",Table2[Total Sections]*3,Table2[Total Sections]*1.5)</f>
        <v>13.5</v>
      </c>
      <c r="BR1023" s="42"/>
      <c r="BS1023" s="42"/>
      <c r="BT1023" s="42"/>
      <c r="BU1023" s="39"/>
      <c r="BV1023" s="122" t="str">
        <f>_xlfn.IFNA(VLOOKUP(Table2[[#This Row],[Job-no]],Table4[],16,FALSE),"Ready")</f>
        <v/>
      </c>
      <c r="BW1023" s="122" t="str">
        <f>_xlfn.IFNA(VLOOKUP(Table2[[#This Row],[Job-no]],Table4[],21,FALSE),"Ready")</f>
        <v/>
      </c>
      <c r="BX1023" s="39" t="b">
        <f>_xlfn.IFNA(VLOOKUP(Table2[[#This Row],[Job-no]],Table4[],10,FALSE),TRUE)</f>
        <v>0</v>
      </c>
      <c r="BY1023" s="39" t="str">
        <f>_xlfn.IFNA(VLOOKUP(Table2[[#This Row],[Job-no]],Table4[],22,FALSE),"Ready")</f>
        <v/>
      </c>
      <c r="BZ1023" s="120">
        <f t="shared" si="190"/>
        <v>43482</v>
      </c>
      <c r="CA1023" s="120" t="str">
        <f ca="1">IF(OR(Table2[[#This Row],[Saw Date]]=TODAY(),Table2[[#This Row],[Saw Date]]=TODAY()+1), Table2[[#This Row],[Saw Date]],IF(Table2[[#This Row],[Extrusion cut double saw]],"Done",""))</f>
        <v/>
      </c>
      <c r="CB1023" s="120" t="str">
        <f ca="1">IF(OR(Table2[[#This Row],[Lens Date]]=TODAY(),Table2[[#This Row],[Lens Date]]=TODAY()+1), Table2[[#This Row],[Lens Date]],IF(Table2[[#This Row],[MSLens]]="Done","Done",""))</f>
        <v/>
      </c>
      <c r="CC1023" s="120" t="str">
        <f ca="1">IF(OR(Table2[[#This Row],[Milling Date]]=TODAY(),Table2[[#This Row],[Milling Date]]=TODAY()+1), Table2[[#This Row],[Milling Date]],IF(Table2[[#This Row],[CNC Holes]]="Ready","Done",""))</f>
        <v/>
      </c>
      <c r="CD1023" s="120" t="str">
        <f ca="1">IF(OR(Table2[[#This Row],[Welding Date]]=TODAY(),Table2[[#This Row],[Welding Date]]=TODAY()+1), Table2[[#This Row],[Welding Date]],IF(Table2[[#This Row],[Welding Corners]]="Ready","Done",""))</f>
        <v/>
      </c>
      <c r="CE1023" s="120" t="str">
        <f ca="1">IF(OR(Table2[[#This Row],[Puching Date]]=TODAY(),Table2[[#This Row],[Puching Date]]=TODAY()+1), Table2[[#This Row],[Puching Date]],IF(Table2[[#This Row],[Punch Holes]]="Ready","Done",""))</f>
        <v/>
      </c>
      <c r="CF1023" s="120" t="str">
        <f ca="1">IF(OR(Table2[[#This Row],[Housing Date2]]=TODAY(),Table2[[#This Row],[Housing Date2]]=TODAY()+1),Table2[[#This Row],[Housing Date2]],IF(Table2[[#This Row],[Body Assembly]],"Done",""))</f>
        <v/>
      </c>
      <c r="CG1023" s="120" t="str">
        <f>_xlfn.IFNA(VLOOKUP(Table2[[#This Row],[Job-no]],Table4[],7,FALSE),"Done")</f>
        <v>Scheduled/Released</v>
      </c>
    </row>
    <row r="1024" spans="1:85" x14ac:dyDescent="0.25">
      <c r="A1024" t="str">
        <f>_xlfn.CONCAT(Table2[[#This Row],[Order]],"-",Table2[[#This Row],[Line]])</f>
        <v>76694-4</v>
      </c>
      <c r="B1024" s="5">
        <v>43482</v>
      </c>
      <c r="C1024" s="8">
        <v>76694</v>
      </c>
      <c r="D1024" s="3" t="s">
        <v>5179</v>
      </c>
      <c r="E1024" s="8">
        <v>4</v>
      </c>
      <c r="F1024" s="8">
        <v>1</v>
      </c>
      <c r="G1024" s="3" t="s">
        <v>42</v>
      </c>
      <c r="H1024" s="8">
        <v>23</v>
      </c>
      <c r="I1024" s="43" t="b">
        <v>0</v>
      </c>
      <c r="J1024" s="43" t="b">
        <v>0</v>
      </c>
      <c r="K1024" t="s">
        <v>114</v>
      </c>
      <c r="L1024" s="43" t="b">
        <v>0</v>
      </c>
      <c r="M1024" s="43" t="b">
        <v>0</v>
      </c>
      <c r="N1024" s="43" t="b">
        <v>0</v>
      </c>
      <c r="O1024" t="s">
        <v>114</v>
      </c>
      <c r="P1024" t="s">
        <v>114</v>
      </c>
      <c r="Q1024" t="s">
        <v>114</v>
      </c>
      <c r="R1024" t="s">
        <v>114</v>
      </c>
      <c r="S1024" t="s">
        <v>114</v>
      </c>
      <c r="T1024" t="s">
        <v>114</v>
      </c>
      <c r="U1024" t="s">
        <v>114</v>
      </c>
      <c r="V1024" t="s">
        <v>114</v>
      </c>
      <c r="W1024" s="5">
        <v>43479</v>
      </c>
      <c r="X1024" s="3" t="s">
        <v>114</v>
      </c>
      <c r="Y1024" s="3"/>
      <c r="Z1024" s="3" t="s">
        <v>103</v>
      </c>
      <c r="AA1024" s="3" t="s">
        <v>114</v>
      </c>
      <c r="AB1024" s="3" t="s">
        <v>74</v>
      </c>
      <c r="AC1024" s="8">
        <v>15</v>
      </c>
      <c r="AD1024" s="3" t="s">
        <v>5967</v>
      </c>
      <c r="AE1024" s="4" t="s">
        <v>5968</v>
      </c>
      <c r="AF1024" s="3"/>
      <c r="AG1024" s="3" t="s">
        <v>114</v>
      </c>
      <c r="AH1024" s="8">
        <v>23</v>
      </c>
      <c r="AI1024" s="3" t="s">
        <v>74</v>
      </c>
      <c r="AJ1024" t="s">
        <v>114</v>
      </c>
      <c r="AK1024" t="s">
        <v>114</v>
      </c>
      <c r="AL1024" s="43" t="b">
        <v>0</v>
      </c>
      <c r="AM1024" s="3"/>
      <c r="AN1024" s="3"/>
      <c r="AO1024" s="43" t="b">
        <v>0</v>
      </c>
      <c r="AP1024" s="3" t="b">
        <v>0</v>
      </c>
      <c r="AQ1024" s="3">
        <f>VLOOKUP(Table2[[#This Row],[Job-no]],Table3[],26,FALSE)</f>
        <v>15640</v>
      </c>
      <c r="AR1024" t="str">
        <f t="shared" si="186"/>
        <v>BBRLED</v>
      </c>
      <c r="AS1024" t="str">
        <f>VLOOKUP(AR1024,Table1[],4,0)</f>
        <v>recessed</v>
      </c>
      <c r="AT1024">
        <f>IF(BD1024&gt;0,"Pattern",VLOOKUP(AR1024,Table1[],5,0))</f>
        <v>0</v>
      </c>
      <c r="AU1024" s="34">
        <f>IF(AT1024="Pattern",WORKDAY(Table2[[#This Row],[Scheduled Ship Date]],-10),WORKDAY(Table2[[#This Row],[Scheduled Ship Date]],-4))</f>
        <v>43476</v>
      </c>
      <c r="AV1024">
        <f>IF(Table2[[#This Row],[Extrusion cut double saw]]=TRUE,IF(O1024="ToDo",IF(AT1024="Pattern",Table2[[#This Row],[Total Sections]]*0.4,Table2[[#This Row],[Total Sections]]*0.12),0),IF(AT1024="Pattern",Table2[[#This Row],[Total Sections]]*4,Table2[[#This Row],[Total Sections]]*1.2))</f>
        <v>27.599999999999998</v>
      </c>
      <c r="AW1024" s="42">
        <f t="shared" ca="1" si="195"/>
        <v>43470</v>
      </c>
      <c r="AX1024" s="42">
        <f>IF(AT1024="Pattern",Table2[[#This Row],[Scheduled Ship Date]]-2,Table2[[#This Row],[Scheduled Ship Date]]-3)</f>
        <v>43479</v>
      </c>
      <c r="AY1024">
        <f>IF(Table2[[#This Row],[Pattern]]="Pattern",Table2[[#This Row],[Total Sections]]*4.82,Table2[[#This Row],[Total Sections]]*0.5)</f>
        <v>11.5</v>
      </c>
      <c r="AZ1024" s="42">
        <f t="shared" ca="1" si="194"/>
        <v>43470</v>
      </c>
      <c r="BA1024" s="39">
        <f>((Table2[Total Sections]/Table2[Open Qty])-1)*Table2[Open Qty]*12.96</f>
        <v>0</v>
      </c>
      <c r="BB1024" s="42"/>
      <c r="BC1024" s="39" t="str">
        <f t="shared" si="187"/>
        <v>BBRLED-600-90-35-ASO-6-W-120-DP-1-ST-FW(6)</v>
      </c>
      <c r="BD1024" s="39">
        <f t="shared" si="188"/>
        <v>0</v>
      </c>
      <c r="BE1024" s="39" t="b">
        <f>_xlfn.IFNA(VLOOKUP(Table2[[#This Row],[Job-no]],Table4[],9,FALSE),TRUE)</f>
        <v>0</v>
      </c>
      <c r="BF1024" t="str">
        <f>VLOOKUP(AR1024,Table1[],3,0)</f>
        <v>B4LED</v>
      </c>
      <c r="BG1024" s="39" t="b">
        <f>_xlfn.IFNA(VLOOKUP(Table2[[#This Row],[Job-no]],Table4[],14,FALSE),TRUE)</f>
        <v>0</v>
      </c>
      <c r="BH1024" s="39" t="str">
        <f>_xlfn.IFNA(VLOOKUP(Table2[[#This Row],[Job-no]],Table4[],11,FALSE),"Done")</f>
        <v/>
      </c>
      <c r="BI1024" s="39">
        <f>IF(Table2[[#This Row],[Pattern]]="Pattern",VLOOKUP(Table2[[#This Row],[Product Code]],'Routing data'!$A$2:$W$470,13,FALSE),VLOOKUP(Table2[[#This Row],[Product Code]],'Routing data'!$A$2:$W$470,3,FALSE))</f>
        <v>0</v>
      </c>
      <c r="BJ1024" s="39">
        <f>IF(Table2[[#This Row],[Pattern]]="Pattern",VLOOKUP(Table2[[#This Row],[Product Code]],'Routing data'!$A$2:$W$470,14,FALSE),VLOOKUP(Table2[[#This Row],[Product Code]],'Routing data'!$A$2:$W$470,4,FALSE))</f>
        <v>3</v>
      </c>
      <c r="BK1024" s="39">
        <f>VLOOKUP(Table2[[#This Row],[Product Code]],'Routing data'!A$4:W$524,16,FALSE)</f>
        <v>0</v>
      </c>
      <c r="BL1024" s="42" t="str">
        <f>IF(Table2[[#This Row],[Milling Required]]=0,"x",IF(AT1024="Pattern",B1024-10,B1024-4))</f>
        <v>x</v>
      </c>
      <c r="BM1024" s="42">
        <f>IF(Table2[[#This Row],[Punching Required]]=0,"x",IF(AT1024="Pattern",B1024-8,B1024-2))</f>
        <v>43480</v>
      </c>
      <c r="BN1024" s="42">
        <f t="shared" si="189"/>
        <v>43479</v>
      </c>
      <c r="BO1024" s="39" t="str">
        <f>IF(Table2[[#This Row],[Milling]]="x","x",Table2[[#This Row],[Total Sections]]*2)</f>
        <v>x</v>
      </c>
      <c r="BP1024" s="39">
        <f>IF(Table2[[#This Row],[Punching]]="x","x",Table2[Total Sections]*2)</f>
        <v>46</v>
      </c>
      <c r="BQ1024" s="39">
        <f>IF(Table2[[#This Row],[Pattern]]="Pattern",Table2[Total Sections]*3,Table2[Total Sections]*1.5)</f>
        <v>34.5</v>
      </c>
      <c r="BR1024" s="42"/>
      <c r="BS1024" s="42"/>
      <c r="BT1024" s="42"/>
      <c r="BU1024" s="39"/>
      <c r="BV1024" s="39" t="str">
        <f>_xlfn.IFNA(VLOOKUP(Table2[[#This Row],[Job-no]],Table4[],16,FALSE),"Ready")</f>
        <v/>
      </c>
      <c r="BW1024" s="39" t="str">
        <f>_xlfn.IFNA(VLOOKUP(Table2[[#This Row],[Job-no]],Table4[],21,FALSE),"Ready")</f>
        <v/>
      </c>
      <c r="BX1024" s="39" t="b">
        <f>_xlfn.IFNA(VLOOKUP(Table2[[#This Row],[Job-no]],Table4[],10,FALSE),TRUE)</f>
        <v>0</v>
      </c>
      <c r="BY1024" s="39" t="str">
        <f>_xlfn.IFNA(VLOOKUP(Table2[[#This Row],[Job-no]],Table4[],22,FALSE),"Ready")</f>
        <v/>
      </c>
      <c r="BZ1024" s="120">
        <f t="shared" si="190"/>
        <v>43482</v>
      </c>
      <c r="CA1024" s="120" t="str">
        <f ca="1">IF(OR(Table2[[#This Row],[Saw Date]]=TODAY(),Table2[[#This Row],[Saw Date]]=TODAY()+1), Table2[[#This Row],[Saw Date]],IF(Table2[[#This Row],[Extrusion cut double saw]],"Done",""))</f>
        <v/>
      </c>
      <c r="CB1024" s="120" t="str">
        <f ca="1">IF(OR(Table2[[#This Row],[Lens Date]]=TODAY(),Table2[[#This Row],[Lens Date]]=TODAY()+1), Table2[[#This Row],[Lens Date]],IF(Table2[[#This Row],[MSLens]]="Done","Done",""))</f>
        <v/>
      </c>
      <c r="CC1024" s="120" t="str">
        <f ca="1">IF(OR(Table2[[#This Row],[Milling Date]]=TODAY(),Table2[[#This Row],[Milling Date]]=TODAY()+1), Table2[[#This Row],[Milling Date]],IF(Table2[[#This Row],[CNC Holes]]="Ready","Done",""))</f>
        <v/>
      </c>
      <c r="CD1024" s="120" t="str">
        <f ca="1">IF(OR(Table2[[#This Row],[Welding Date]]=TODAY(),Table2[[#This Row],[Welding Date]]=TODAY()+1), Table2[[#This Row],[Welding Date]],IF(Table2[[#This Row],[Welding Corners]]="Ready","Done",""))</f>
        <v/>
      </c>
      <c r="CE1024" s="120" t="str">
        <f ca="1">IF(OR(Table2[[#This Row],[Puching Date]]=TODAY(),Table2[[#This Row],[Puching Date]]=TODAY()+1), Table2[[#This Row],[Puching Date]],IF(Table2[[#This Row],[Punch Holes]]="Ready","Done",""))</f>
        <v/>
      </c>
      <c r="CF1024" s="120" t="str">
        <f ca="1">IF(OR(Table2[[#This Row],[Housing Date2]]=TODAY(),Table2[[#This Row],[Housing Date2]]=TODAY()+1),Table2[[#This Row],[Housing Date2]],IF(Table2[[#This Row],[Body Assembly]],"Done",""))</f>
        <v/>
      </c>
      <c r="CG1024" s="120" t="str">
        <f>_xlfn.IFNA(VLOOKUP(Table2[[#This Row],[Job-no]],Table4[],7,FALSE),"Done")</f>
        <v>Scheduled/Released</v>
      </c>
    </row>
    <row r="1025" spans="1:85" x14ac:dyDescent="0.25">
      <c r="A1025" s="39" t="str">
        <f>_xlfn.CONCAT(Table2[[#This Row],[Order]],"-",Table2[[#This Row],[Line]])</f>
        <v>76694-5</v>
      </c>
      <c r="B1025" s="5">
        <v>43482</v>
      </c>
      <c r="C1025" s="8">
        <v>76694</v>
      </c>
      <c r="D1025" s="3" t="s">
        <v>5180</v>
      </c>
      <c r="E1025" s="8">
        <v>5</v>
      </c>
      <c r="F1025" s="8">
        <v>1</v>
      </c>
      <c r="G1025" s="3" t="s">
        <v>42</v>
      </c>
      <c r="H1025" s="8">
        <v>2</v>
      </c>
      <c r="I1025" s="43" t="b">
        <v>0</v>
      </c>
      <c r="J1025" s="43" t="b">
        <v>0</v>
      </c>
      <c r="K1025" t="s">
        <v>114</v>
      </c>
      <c r="L1025" s="43" t="b">
        <v>0</v>
      </c>
      <c r="M1025" s="43" t="b">
        <v>0</v>
      </c>
      <c r="N1025" s="43" t="b">
        <v>0</v>
      </c>
      <c r="O1025" t="s">
        <v>114</v>
      </c>
      <c r="P1025" t="s">
        <v>114</v>
      </c>
      <c r="Q1025" t="s">
        <v>114</v>
      </c>
      <c r="R1025" t="s">
        <v>114</v>
      </c>
      <c r="S1025" t="s">
        <v>114</v>
      </c>
      <c r="T1025" t="s">
        <v>114</v>
      </c>
      <c r="U1025" t="s">
        <v>114</v>
      </c>
      <c r="V1025" t="s">
        <v>114</v>
      </c>
      <c r="W1025" s="5">
        <v>43479</v>
      </c>
      <c r="X1025" s="3" t="s">
        <v>114</v>
      </c>
      <c r="Y1025" s="3"/>
      <c r="Z1025" s="3" t="s">
        <v>158</v>
      </c>
      <c r="AA1025" s="3" t="s">
        <v>114</v>
      </c>
      <c r="AB1025" s="3" t="s">
        <v>74</v>
      </c>
      <c r="AC1025" s="8">
        <v>15</v>
      </c>
      <c r="AD1025" s="3" t="s">
        <v>5967</v>
      </c>
      <c r="AE1025" s="4" t="s">
        <v>5968</v>
      </c>
      <c r="AF1025" s="3"/>
      <c r="AG1025" s="3" t="s">
        <v>114</v>
      </c>
      <c r="AH1025" s="8">
        <v>2</v>
      </c>
      <c r="AI1025" s="3" t="s">
        <v>74</v>
      </c>
      <c r="AJ1025" t="s">
        <v>114</v>
      </c>
      <c r="AK1025" t="s">
        <v>114</v>
      </c>
      <c r="AL1025" s="43" t="b">
        <v>0</v>
      </c>
      <c r="AM1025" s="3"/>
      <c r="AN1025" s="3"/>
      <c r="AO1025" s="43" t="b">
        <v>0</v>
      </c>
      <c r="AP1025" s="3" t="b">
        <v>0</v>
      </c>
      <c r="AQ1025" s="3">
        <f>VLOOKUP(Table2[[#This Row],[Job-no]],Table3[],26,FALSE)</f>
        <v>940</v>
      </c>
      <c r="AR1025" t="str">
        <f t="shared" si="186"/>
        <v>BBRLED</v>
      </c>
      <c r="AS1025" t="str">
        <f>VLOOKUP(AR1025,Table1[],4,0)</f>
        <v>recessed</v>
      </c>
      <c r="AT1025">
        <f>IF(BD1025&gt;0,"Pattern",VLOOKUP(AR1025,Table1[],5,0))</f>
        <v>0</v>
      </c>
      <c r="AU1025" s="34">
        <f>IF(AT1025="Pattern",WORKDAY(Table2[[#This Row],[Scheduled Ship Date]],-10),WORKDAY(Table2[[#This Row],[Scheduled Ship Date]],-4))</f>
        <v>43476</v>
      </c>
      <c r="AV1025" s="39">
        <f>IF(Table2[[#This Row],[Extrusion cut double saw]]=TRUE,IF(O1025="ToDo",IF(AT1025="Pattern",Table2[[#This Row],[Total Sections]]*0.4,Table2[[#This Row],[Total Sections]]*0.12),0),IF(AT1025="Pattern",Table2[[#This Row],[Total Sections]]*4,Table2[[#This Row],[Total Sections]]*1.2))</f>
        <v>2.4</v>
      </c>
      <c r="AW1025" s="42">
        <f t="shared" ca="1" si="195"/>
        <v>43470</v>
      </c>
      <c r="AX1025" s="42">
        <f>IF(AT1025="Pattern",Table2[[#This Row],[Scheduled Ship Date]]-2,Table2[[#This Row],[Scheduled Ship Date]]-3)</f>
        <v>43479</v>
      </c>
      <c r="AY1025" s="39">
        <f>IF(Table2[[#This Row],[Pattern]]="Pattern",Table2[[#This Row],[Total Sections]]*4.82,Table2[[#This Row],[Total Sections]]*0.5)</f>
        <v>1</v>
      </c>
      <c r="AZ1025" s="42">
        <f t="shared" ca="1" si="194"/>
        <v>43470</v>
      </c>
      <c r="BA1025" s="39">
        <f>((Table2[Total Sections]/Table2[Open Qty])-1)*Table2[Open Qty]*12.96</f>
        <v>0</v>
      </c>
      <c r="BB1025" s="39"/>
      <c r="BC1025" s="39" t="str">
        <f t="shared" si="187"/>
        <v>BBRLED-600-90-35-ASO-4-W-120-DP-1-ST-FW(6)</v>
      </c>
      <c r="BD1025" s="39">
        <f t="shared" si="188"/>
        <v>0</v>
      </c>
      <c r="BE1025" s="39" t="b">
        <f>_xlfn.IFNA(VLOOKUP(Table2[[#This Row],[Job-no]],Table4[],9,FALSE),TRUE)</f>
        <v>0</v>
      </c>
      <c r="BF1025" s="39"/>
      <c r="BG1025" s="39" t="b">
        <f>_xlfn.IFNA(VLOOKUP(Table2[[#This Row],[Job-no]],Table4[],14,FALSE),TRUE)</f>
        <v>0</v>
      </c>
      <c r="BH1025" s="39" t="str">
        <f>_xlfn.IFNA(VLOOKUP(Table2[[#This Row],[Job-no]],Table4[],11,FALSE),"Done")</f>
        <v/>
      </c>
      <c r="BI1025" s="39">
        <f>IF(Table2[[#This Row],[Pattern]]="Pattern",VLOOKUP(Table2[[#This Row],[Product Code]],'Routing data'!$A$2:$W$470,13,FALSE),VLOOKUP(Table2[[#This Row],[Product Code]],'Routing data'!$A$2:$W$470,3,FALSE))</f>
        <v>0</v>
      </c>
      <c r="BJ1025" s="39">
        <f>IF(Table2[[#This Row],[Pattern]]="Pattern",VLOOKUP(Table2[[#This Row],[Product Code]],'Routing data'!$A$2:$W$470,14,FALSE),VLOOKUP(Table2[[#This Row],[Product Code]],'Routing data'!$A$2:$W$470,4,FALSE))</f>
        <v>3</v>
      </c>
      <c r="BK1025" s="39">
        <f>VLOOKUP(Table2[[#This Row],[Product Code]],'Routing data'!A$4:W$524,16,FALSE)</f>
        <v>0</v>
      </c>
      <c r="BL1025" s="42" t="str">
        <f>IF(Table2[[#This Row],[Milling Required]]=0,"x",IF(AT1025="Pattern",B1025-10,B1025-4))</f>
        <v>x</v>
      </c>
      <c r="BM1025" s="42">
        <f>IF(Table2[[#This Row],[Punching Required]]=0,"x",IF(AT1025="Pattern",B1025-8,B1025-2))</f>
        <v>43480</v>
      </c>
      <c r="BN1025" s="42">
        <f t="shared" si="189"/>
        <v>43479</v>
      </c>
      <c r="BO1025" s="39" t="str">
        <f>IF(Table2[[#This Row],[Milling]]="x","x",Table2[[#This Row],[Total Sections]]*2)</f>
        <v>x</v>
      </c>
      <c r="BP1025" s="39">
        <f>IF(Table2[[#This Row],[Punching]]="x","x",Table2[Total Sections]*2)</f>
        <v>4</v>
      </c>
      <c r="BQ1025" s="39">
        <f>IF(Table2[[#This Row],[Pattern]]="Pattern",Table2[Total Sections]*3,Table2[Total Sections]*1.5)</f>
        <v>3</v>
      </c>
      <c r="BR1025" s="42"/>
      <c r="BS1025" s="42"/>
      <c r="BT1025" s="39"/>
      <c r="BU1025" s="39"/>
      <c r="BV1025" s="39" t="str">
        <f>_xlfn.IFNA(VLOOKUP(Table2[[#This Row],[Job-no]],Table4[],16,FALSE),"Ready")</f>
        <v/>
      </c>
      <c r="BW1025" s="39" t="str">
        <f>_xlfn.IFNA(VLOOKUP(Table2[[#This Row],[Job-no]],Table4[],21,FALSE),"Ready")</f>
        <v/>
      </c>
      <c r="BX1025" s="39" t="b">
        <f>_xlfn.IFNA(VLOOKUP(Table2[[#This Row],[Job-no]],Table4[],10,FALSE),TRUE)</f>
        <v>0</v>
      </c>
      <c r="BY1025" s="39" t="str">
        <f>_xlfn.IFNA(VLOOKUP(Table2[[#This Row],[Job-no]],Table4[],22,FALSE),"Ready")</f>
        <v/>
      </c>
      <c r="BZ1025" s="120">
        <f t="shared" si="190"/>
        <v>43482</v>
      </c>
      <c r="CA1025" s="120" t="str">
        <f ca="1">IF(OR(Table2[[#This Row],[Saw Date]]=TODAY(),Table2[[#This Row],[Saw Date]]=TODAY()+1), Table2[[#This Row],[Saw Date]],IF(Table2[[#This Row],[Extrusion cut double saw]],"Done",""))</f>
        <v/>
      </c>
      <c r="CB1025" s="120" t="str">
        <f ca="1">IF(OR(Table2[[#This Row],[Lens Date]]=TODAY(),Table2[[#This Row],[Lens Date]]=TODAY()+1), Table2[[#This Row],[Lens Date]],IF(Table2[[#This Row],[MSLens]]="Done","Done",""))</f>
        <v/>
      </c>
      <c r="CC1025" s="120" t="str">
        <f ca="1">IF(OR(Table2[[#This Row],[Milling Date]]=TODAY(),Table2[[#This Row],[Milling Date]]=TODAY()+1), Table2[[#This Row],[Milling Date]],IF(Table2[[#This Row],[CNC Holes]]="Ready","Done",""))</f>
        <v/>
      </c>
      <c r="CD1025" s="120" t="str">
        <f ca="1">IF(OR(Table2[[#This Row],[Welding Date]]=TODAY(),Table2[[#This Row],[Welding Date]]=TODAY()+1), Table2[[#This Row],[Welding Date]],IF(Table2[[#This Row],[Welding Corners]]="Ready","Done",""))</f>
        <v/>
      </c>
      <c r="CE1025" s="120" t="str">
        <f ca="1">IF(OR(Table2[[#This Row],[Puching Date]]=TODAY(),Table2[[#This Row],[Puching Date]]=TODAY()+1), Table2[[#This Row],[Puching Date]],IF(Table2[[#This Row],[Punch Holes]]="Ready","Done",""))</f>
        <v/>
      </c>
      <c r="CF1025" s="120" t="str">
        <f ca="1">IF(OR(Table2[[#This Row],[Housing Date2]]=TODAY(),Table2[[#This Row],[Housing Date2]]=TODAY()+1),Table2[[#This Row],[Housing Date2]],IF(Table2[[#This Row],[Body Assembly]],"Done",""))</f>
        <v/>
      </c>
      <c r="CG1025" s="120" t="str">
        <f>_xlfn.IFNA(VLOOKUP(Table2[[#This Row],[Job-no]],Table4[],7,FALSE),"Done")</f>
        <v>Scheduled/Released</v>
      </c>
    </row>
    <row r="1026" spans="1:85" x14ac:dyDescent="0.25">
      <c r="A1026" t="str">
        <f>_xlfn.CONCAT(Table2[[#This Row],[Order]],"-",Table2[[#This Row],[Line]])</f>
        <v>76694-6</v>
      </c>
      <c r="B1026" s="5">
        <v>43482</v>
      </c>
      <c r="C1026" s="8">
        <v>76694</v>
      </c>
      <c r="D1026" s="3" t="s">
        <v>5181</v>
      </c>
      <c r="E1026" s="8">
        <v>6</v>
      </c>
      <c r="F1026" s="8">
        <v>1</v>
      </c>
      <c r="G1026" s="3" t="s">
        <v>42</v>
      </c>
      <c r="H1026" s="8">
        <v>2</v>
      </c>
      <c r="I1026" s="43" t="b">
        <v>0</v>
      </c>
      <c r="J1026" s="43" t="b">
        <v>0</v>
      </c>
      <c r="K1026" t="s">
        <v>114</v>
      </c>
      <c r="L1026" s="43" t="b">
        <v>0</v>
      </c>
      <c r="M1026" s="43" t="b">
        <v>0</v>
      </c>
      <c r="N1026" s="43" t="b">
        <v>0</v>
      </c>
      <c r="O1026" t="s">
        <v>114</v>
      </c>
      <c r="P1026" t="s">
        <v>114</v>
      </c>
      <c r="Q1026" t="s">
        <v>114</v>
      </c>
      <c r="R1026" t="s">
        <v>114</v>
      </c>
      <c r="S1026" t="s">
        <v>114</v>
      </c>
      <c r="T1026" t="s">
        <v>114</v>
      </c>
      <c r="U1026" t="s">
        <v>114</v>
      </c>
      <c r="V1026" t="s">
        <v>114</v>
      </c>
      <c r="W1026" s="5">
        <v>43479</v>
      </c>
      <c r="X1026" s="3" t="s">
        <v>114</v>
      </c>
      <c r="Y1026" s="3"/>
      <c r="Z1026" s="3" t="s">
        <v>133</v>
      </c>
      <c r="AA1026" s="3" t="s">
        <v>114</v>
      </c>
      <c r="AB1026" s="3" t="s">
        <v>74</v>
      </c>
      <c r="AC1026" s="8">
        <v>15</v>
      </c>
      <c r="AD1026" s="3" t="s">
        <v>5967</v>
      </c>
      <c r="AE1026" s="4" t="s">
        <v>5968</v>
      </c>
      <c r="AF1026" s="3"/>
      <c r="AG1026" s="3" t="s">
        <v>114</v>
      </c>
      <c r="AH1026" s="8">
        <v>4</v>
      </c>
      <c r="AI1026" s="3" t="s">
        <v>74</v>
      </c>
      <c r="AJ1026" t="s">
        <v>114</v>
      </c>
      <c r="AK1026" t="s">
        <v>114</v>
      </c>
      <c r="AL1026" s="43" t="b">
        <v>0</v>
      </c>
      <c r="AM1026" s="3"/>
      <c r="AN1026" s="3"/>
      <c r="AO1026" s="43" t="b">
        <v>0</v>
      </c>
      <c r="AP1026" s="3" t="b">
        <v>0</v>
      </c>
      <c r="AQ1026" s="3">
        <f>VLOOKUP(Table2[[#This Row],[Job-no]],Table3[],26,FALSE)</f>
        <v>4440</v>
      </c>
      <c r="AR1026" t="str">
        <f t="shared" ref="AR1026:AR1089" si="196">IFERROR(MID(BC1026,1,FIND("-",BC1026,1)-1),"")</f>
        <v>BBRLED</v>
      </c>
      <c r="AS1026" t="str">
        <f>VLOOKUP(AR1026,Table1[],4,0)</f>
        <v>recessed</v>
      </c>
      <c r="AT1026">
        <f>IF(BD1026&gt;0,"Pattern",VLOOKUP(AR1026,Table1[],5,0))</f>
        <v>0</v>
      </c>
      <c r="AU1026" s="34">
        <f>IF(AT1026="Pattern",WORKDAY(Table2[[#This Row],[Scheduled Ship Date]],-10),WORKDAY(Table2[[#This Row],[Scheduled Ship Date]],-4))</f>
        <v>43476</v>
      </c>
      <c r="AV1026">
        <f>IF(Table2[[#This Row],[Extrusion cut double saw]]=TRUE,IF(O1026="ToDo",IF(AT1026="Pattern",Table2[[#This Row],[Total Sections]]*0.4,Table2[[#This Row],[Total Sections]]*0.12),0),IF(AT1026="Pattern",Table2[[#This Row],[Total Sections]]*4,Table2[[#This Row],[Total Sections]]*1.2))</f>
        <v>4.8</v>
      </c>
      <c r="AW1026" s="42">
        <f t="shared" ca="1" si="195"/>
        <v>43470</v>
      </c>
      <c r="AX1026" s="42">
        <f>IF(AT1026="Pattern",Table2[[#This Row],[Scheduled Ship Date]]-2,Table2[[#This Row],[Scheduled Ship Date]]-3)</f>
        <v>43479</v>
      </c>
      <c r="AY1026">
        <f>IF(Table2[[#This Row],[Pattern]]="Pattern",Table2[[#This Row],[Total Sections]]*4.82,Table2[[#This Row],[Total Sections]]*0.5)</f>
        <v>2</v>
      </c>
      <c r="AZ1026" s="42">
        <f t="shared" ca="1" si="194"/>
        <v>43470</v>
      </c>
      <c r="BA1026" s="39">
        <f>((Table2[Total Sections]/Table2[Open Qty])-1)*Table2[Open Qty]*12.96</f>
        <v>25.92</v>
      </c>
      <c r="BB1026" s="42"/>
      <c r="BC1026" s="39" t="str">
        <f t="shared" ref="BC1026:BC1089" si="197">IF(MID(D1026,1,2)="SP",MID(D1026,FIND("-",D1026,1)+1,30),D1026)</f>
        <v>BBRLED-600-90-35-ASO-20-W-120-DP-1-ST-FW(6)</v>
      </c>
      <c r="BD1026" s="39">
        <f t="shared" ref="BD1026:BD1089" si="198">IFERROR(FIND("-K(",D1026,1),0)</f>
        <v>0</v>
      </c>
      <c r="BE1026" s="39" t="b">
        <f>_xlfn.IFNA(VLOOKUP(Table2[[#This Row],[Job-no]],Table4[],9,FALSE),TRUE)</f>
        <v>0</v>
      </c>
      <c r="BF1026" t="str">
        <f>VLOOKUP(AR1026,Table1[],3,0)</f>
        <v>B4LED</v>
      </c>
      <c r="BG1026" s="39" t="b">
        <f>_xlfn.IFNA(VLOOKUP(Table2[[#This Row],[Job-no]],Table4[],14,FALSE),TRUE)</f>
        <v>0</v>
      </c>
      <c r="BH1026" s="39" t="str">
        <f>_xlfn.IFNA(VLOOKUP(Table2[[#This Row],[Job-no]],Table4[],11,FALSE),"Done")</f>
        <v/>
      </c>
      <c r="BI1026" s="39">
        <f>IF(Table2[[#This Row],[Pattern]]="Pattern",VLOOKUP(Table2[[#This Row],[Product Code]],'Routing data'!$A$2:$W$470,13,FALSE),VLOOKUP(Table2[[#This Row],[Product Code]],'Routing data'!$A$2:$W$470,3,FALSE))</f>
        <v>0</v>
      </c>
      <c r="BJ1026" s="39">
        <f>IF(Table2[[#This Row],[Pattern]]="Pattern",VLOOKUP(Table2[[#This Row],[Product Code]],'Routing data'!$A$2:$W$470,14,FALSE),VLOOKUP(Table2[[#This Row],[Product Code]],'Routing data'!$A$2:$W$470,4,FALSE))</f>
        <v>3</v>
      </c>
      <c r="BK1026" s="39">
        <f>VLOOKUP(Table2[[#This Row],[Product Code]],'Routing data'!A$4:W$524,16,FALSE)</f>
        <v>0</v>
      </c>
      <c r="BL1026" s="42" t="str">
        <f>IF(Table2[[#This Row],[Milling Required]]=0,"x",IF(AT1026="Pattern",B1026-10,B1026-4))</f>
        <v>x</v>
      </c>
      <c r="BM1026" s="42">
        <f>IF(Table2[[#This Row],[Punching Required]]=0,"x",IF(AT1026="Pattern",B1026-8,B1026-2))</f>
        <v>43480</v>
      </c>
      <c r="BN1026" s="42">
        <f t="shared" ref="BN1026:BN1089" si="199">IF(AT1026="Pattern",B1026-2,B1026-3)</f>
        <v>43479</v>
      </c>
      <c r="BO1026" s="39" t="str">
        <f>IF(Table2[[#This Row],[Milling]]="x","x",Table2[[#This Row],[Total Sections]]*2)</f>
        <v>x</v>
      </c>
      <c r="BP1026" s="39">
        <f>IF(Table2[[#This Row],[Punching]]="x","x",Table2[Total Sections]*2)</f>
        <v>8</v>
      </c>
      <c r="BQ1026" s="39">
        <f>IF(Table2[[#This Row],[Pattern]]="Pattern",Table2[Total Sections]*3,Table2[Total Sections]*1.5)</f>
        <v>6</v>
      </c>
      <c r="BR1026" s="42"/>
      <c r="BS1026" s="42"/>
      <c r="BT1026" s="42"/>
      <c r="BU1026" s="39"/>
      <c r="BV1026" s="122" t="str">
        <f>_xlfn.IFNA(VLOOKUP(Table2[[#This Row],[Job-no]],Table4[],16,FALSE),"Ready")</f>
        <v/>
      </c>
      <c r="BW1026" s="122" t="str">
        <f>_xlfn.IFNA(VLOOKUP(Table2[[#This Row],[Job-no]],Table4[],21,FALSE),"Ready")</f>
        <v/>
      </c>
      <c r="BX1026" s="39" t="b">
        <f>_xlfn.IFNA(VLOOKUP(Table2[[#This Row],[Job-no]],Table4[],10,FALSE),TRUE)</f>
        <v>0</v>
      </c>
      <c r="BY1026" s="39" t="str">
        <f>_xlfn.IFNA(VLOOKUP(Table2[[#This Row],[Job-no]],Table4[],22,FALSE),"Ready")</f>
        <v/>
      </c>
      <c r="BZ1026" s="120">
        <f t="shared" ref="BZ1026:BZ1089" si="200">B1026</f>
        <v>43482</v>
      </c>
      <c r="CA1026" s="120" t="str">
        <f ca="1">IF(OR(Table2[[#This Row],[Saw Date]]=TODAY(),Table2[[#This Row],[Saw Date]]=TODAY()+1), Table2[[#This Row],[Saw Date]],IF(Table2[[#This Row],[Extrusion cut double saw]],"Done",""))</f>
        <v/>
      </c>
      <c r="CB1026" s="120" t="str">
        <f ca="1">IF(OR(Table2[[#This Row],[Lens Date]]=TODAY(),Table2[[#This Row],[Lens Date]]=TODAY()+1), Table2[[#This Row],[Lens Date]],IF(Table2[[#This Row],[MSLens]]="Done","Done",""))</f>
        <v/>
      </c>
      <c r="CC1026" s="120" t="str">
        <f ca="1">IF(OR(Table2[[#This Row],[Milling Date]]=TODAY(),Table2[[#This Row],[Milling Date]]=TODAY()+1), Table2[[#This Row],[Milling Date]],IF(Table2[[#This Row],[CNC Holes]]="Ready","Done",""))</f>
        <v/>
      </c>
      <c r="CD1026" s="120" t="str">
        <f ca="1">IF(OR(Table2[[#This Row],[Welding Date]]=TODAY(),Table2[[#This Row],[Welding Date]]=TODAY()+1), Table2[[#This Row],[Welding Date]],IF(Table2[[#This Row],[Welding Corners]]="Ready","Done",""))</f>
        <v/>
      </c>
      <c r="CE1026" s="120" t="str">
        <f ca="1">IF(OR(Table2[[#This Row],[Puching Date]]=TODAY(),Table2[[#This Row],[Puching Date]]=TODAY()+1), Table2[[#This Row],[Puching Date]],IF(Table2[[#This Row],[Punch Holes]]="Ready","Done",""))</f>
        <v/>
      </c>
      <c r="CF1026" s="120" t="str">
        <f ca="1">IF(OR(Table2[[#This Row],[Housing Date2]]=TODAY(),Table2[[#This Row],[Housing Date2]]=TODAY()+1),Table2[[#This Row],[Housing Date2]],IF(Table2[[#This Row],[Body Assembly]],"Done",""))</f>
        <v/>
      </c>
      <c r="CG1026" s="120" t="str">
        <f>_xlfn.IFNA(VLOOKUP(Table2[[#This Row],[Job-no]],Table4[],7,FALSE),"Done")</f>
        <v>Scheduled/Released</v>
      </c>
    </row>
    <row r="1027" spans="1:85" x14ac:dyDescent="0.25">
      <c r="A1027" s="39" t="str">
        <f>_xlfn.CONCAT(Table2[[#This Row],[Order]],"-",Table2[[#This Row],[Line]])</f>
        <v>76846-1</v>
      </c>
      <c r="B1027" s="5">
        <v>43482</v>
      </c>
      <c r="C1027" s="8">
        <v>76846</v>
      </c>
      <c r="D1027" s="3" t="s">
        <v>4176</v>
      </c>
      <c r="E1027" s="8">
        <v>1</v>
      </c>
      <c r="F1027" s="8">
        <v>1</v>
      </c>
      <c r="G1027" s="3" t="s">
        <v>42</v>
      </c>
      <c r="H1027" s="8">
        <v>6</v>
      </c>
      <c r="I1027" s="43" t="b">
        <v>0</v>
      </c>
      <c r="J1027" s="43" t="b">
        <v>0</v>
      </c>
      <c r="K1027" t="s">
        <v>114</v>
      </c>
      <c r="L1027" s="43" t="b">
        <v>0</v>
      </c>
      <c r="M1027" s="43" t="b">
        <v>0</v>
      </c>
      <c r="N1027" s="43" t="b">
        <v>0</v>
      </c>
      <c r="O1027" t="s">
        <v>114</v>
      </c>
      <c r="P1027" t="s">
        <v>114</v>
      </c>
      <c r="Q1027" t="s">
        <v>114</v>
      </c>
      <c r="R1027" t="s">
        <v>114</v>
      </c>
      <c r="S1027" t="s">
        <v>114</v>
      </c>
      <c r="T1027" t="s">
        <v>114</v>
      </c>
      <c r="U1027" t="s">
        <v>114</v>
      </c>
      <c r="V1027" t="s">
        <v>114</v>
      </c>
      <c r="W1027" s="5">
        <v>43479</v>
      </c>
      <c r="X1027" s="3" t="s">
        <v>114</v>
      </c>
      <c r="Y1027" s="3"/>
      <c r="Z1027" s="3" t="s">
        <v>179</v>
      </c>
      <c r="AA1027" s="3" t="s">
        <v>114</v>
      </c>
      <c r="AB1027" s="3" t="s">
        <v>74</v>
      </c>
      <c r="AC1027" s="8">
        <v>1</v>
      </c>
      <c r="AD1027" s="3" t="s">
        <v>5967</v>
      </c>
      <c r="AE1027" s="4" t="s">
        <v>5968</v>
      </c>
      <c r="AF1027" s="3"/>
      <c r="AG1027" s="3" t="s">
        <v>114</v>
      </c>
      <c r="AH1027" s="8">
        <v>6</v>
      </c>
      <c r="AI1027" s="3" t="s">
        <v>74</v>
      </c>
      <c r="AJ1027" t="s">
        <v>114</v>
      </c>
      <c r="AK1027" t="s">
        <v>114</v>
      </c>
      <c r="AL1027" s="43" t="b">
        <v>0</v>
      </c>
      <c r="AM1027" s="3"/>
      <c r="AN1027" s="3"/>
      <c r="AO1027" s="43" t="b">
        <v>0</v>
      </c>
      <c r="AP1027" s="3" t="b">
        <v>0</v>
      </c>
      <c r="AQ1027" s="3">
        <f>VLOOKUP(Table2[[#This Row],[Job-no]],Table3[],26,FALSE)</f>
        <v>5040</v>
      </c>
      <c r="AR1027" t="str">
        <f t="shared" si="196"/>
        <v>BBDLED</v>
      </c>
      <c r="AS1027" t="str">
        <f>VLOOKUP(AR1027,Table1[],4,0)</f>
        <v>pendant</v>
      </c>
      <c r="AT1027">
        <f>IF(BD1027&gt;0,"Pattern",VLOOKUP(AR1027,Table1[],5,0))</f>
        <v>0</v>
      </c>
      <c r="AU1027" s="34">
        <f>IF(AT1027="Pattern",WORKDAY(Table2[[#This Row],[Scheduled Ship Date]],-10),WORKDAY(Table2[[#This Row],[Scheduled Ship Date]],-4))</f>
        <v>43476</v>
      </c>
      <c r="AV1027" s="39">
        <f>IF(Table2[[#This Row],[Extrusion cut double saw]]=TRUE,IF(O1027="ToDo",IF(AT1027="Pattern",Table2[[#This Row],[Total Sections]]*0.4,Table2[[#This Row],[Total Sections]]*0.12),0),IF(AT1027="Pattern",Table2[[#This Row],[Total Sections]]*4,Table2[[#This Row],[Total Sections]]*1.2))</f>
        <v>7.1999999999999993</v>
      </c>
      <c r="AW1027" s="42">
        <f t="shared" ca="1" si="195"/>
        <v>43470</v>
      </c>
      <c r="AX1027" s="42">
        <f>IF(AT1027="Pattern",Table2[[#This Row],[Scheduled Ship Date]]-2,Table2[[#This Row],[Scheduled Ship Date]]-3)</f>
        <v>43479</v>
      </c>
      <c r="AY1027" s="39">
        <f>IF(Table2[[#This Row],[Pattern]]="Pattern",Table2[[#This Row],[Total Sections]]*4.82,Table2[[#This Row],[Total Sections]]*0.5)</f>
        <v>3</v>
      </c>
      <c r="AZ1027" s="42">
        <f t="shared" ca="1" si="194"/>
        <v>43470</v>
      </c>
      <c r="BA1027" s="39">
        <f>((Table2[Total Sections]/Table2[Open Qty])-1)*Table2[Open Qty]*12.96</f>
        <v>0</v>
      </c>
      <c r="BB1027" s="39"/>
      <c r="BC1027" s="39" t="str">
        <f t="shared" si="197"/>
        <v>BBDLED-500-80-35-SO-12-W-UNV-DP-1-CA(36)</v>
      </c>
      <c r="BD1027" s="39">
        <f t="shared" si="198"/>
        <v>0</v>
      </c>
      <c r="BE1027" s="39" t="b">
        <f>_xlfn.IFNA(VLOOKUP(Table2[[#This Row],[Job-no]],Table4[],9,FALSE),TRUE)</f>
        <v>0</v>
      </c>
      <c r="BF1027" s="39"/>
      <c r="BG1027" s="39" t="b">
        <f>_xlfn.IFNA(VLOOKUP(Table2[[#This Row],[Job-no]],Table4[],14,FALSE),TRUE)</f>
        <v>0</v>
      </c>
      <c r="BH1027" s="39" t="str">
        <f>_xlfn.IFNA(VLOOKUP(Table2[[#This Row],[Job-no]],Table4[],11,FALSE),"Done")</f>
        <v/>
      </c>
      <c r="BI1027" s="39">
        <f>IF(Table2[[#This Row],[Pattern]]="Pattern",VLOOKUP(Table2[[#This Row],[Product Code]],'Routing data'!$A$2:$W$470,13,FALSE),VLOOKUP(Table2[[#This Row],[Product Code]],'Routing data'!$A$2:$W$470,3,FALSE))</f>
        <v>0</v>
      </c>
      <c r="BJ1027" s="39">
        <f>IF(Table2[[#This Row],[Pattern]]="Pattern",VLOOKUP(Table2[[#This Row],[Product Code]],'Routing data'!$A$2:$W$470,14,FALSE),VLOOKUP(Table2[[#This Row],[Product Code]],'Routing data'!$A$2:$W$470,4,FALSE))</f>
        <v>0</v>
      </c>
      <c r="BK1027" s="39">
        <f>VLOOKUP(Table2[[#This Row],[Product Code]],'Routing data'!A$4:W$524,16,FALSE)</f>
        <v>0</v>
      </c>
      <c r="BL1027" s="42" t="str">
        <f>IF(Table2[[#This Row],[Milling Required]]=0,"x",IF(AT1027="Pattern",B1027-10,B1027-4))</f>
        <v>x</v>
      </c>
      <c r="BM1027" s="42" t="str">
        <f>IF(Table2[[#This Row],[Punching Required]]=0,"x",IF(AT1027="Pattern",B1027-8,B1027-2))</f>
        <v>x</v>
      </c>
      <c r="BN1027" s="42">
        <f t="shared" si="199"/>
        <v>43479</v>
      </c>
      <c r="BO1027" s="39" t="str">
        <f>IF(Table2[[#This Row],[Milling]]="x","x",Table2[[#This Row],[Total Sections]]*2)</f>
        <v>x</v>
      </c>
      <c r="BP1027" s="39" t="str">
        <f>IF(Table2[[#This Row],[Punching]]="x","x",Table2[Total Sections]*2)</f>
        <v>x</v>
      </c>
      <c r="BQ1027" s="39">
        <f>IF(Table2[[#This Row],[Pattern]]="Pattern",Table2[Total Sections]*3,Table2[Total Sections]*1.5)</f>
        <v>9</v>
      </c>
      <c r="BR1027" s="42"/>
      <c r="BS1027" s="39"/>
      <c r="BT1027" s="42"/>
      <c r="BU1027" s="39"/>
      <c r="BV1027" s="39" t="str">
        <f>_xlfn.IFNA(VLOOKUP(Table2[[#This Row],[Job-no]],Table4[],16,FALSE),"Ready")</f>
        <v/>
      </c>
      <c r="BW1027" s="39" t="str">
        <f>_xlfn.IFNA(VLOOKUP(Table2[[#This Row],[Job-no]],Table4[],21,FALSE),"Ready")</f>
        <v/>
      </c>
      <c r="BX1027" s="39" t="b">
        <f>_xlfn.IFNA(VLOOKUP(Table2[[#This Row],[Job-no]],Table4[],10,FALSE),TRUE)</f>
        <v>0</v>
      </c>
      <c r="BY1027" s="39" t="str">
        <f>_xlfn.IFNA(VLOOKUP(Table2[[#This Row],[Job-no]],Table4[],22,FALSE),"Ready")</f>
        <v/>
      </c>
      <c r="BZ1027" s="120">
        <f t="shared" si="200"/>
        <v>43482</v>
      </c>
      <c r="CA1027" s="120" t="str">
        <f ca="1">IF(OR(Table2[[#This Row],[Saw Date]]=TODAY(),Table2[[#This Row],[Saw Date]]=TODAY()+1), Table2[[#This Row],[Saw Date]],IF(Table2[[#This Row],[Extrusion cut double saw]],"Done",""))</f>
        <v/>
      </c>
      <c r="CB1027" s="120" t="str">
        <f ca="1">IF(OR(Table2[[#This Row],[Lens Date]]=TODAY(),Table2[[#This Row],[Lens Date]]=TODAY()+1), Table2[[#This Row],[Lens Date]],IF(Table2[[#This Row],[MSLens]]="Done","Done",""))</f>
        <v/>
      </c>
      <c r="CC1027" s="120" t="str">
        <f ca="1">IF(OR(Table2[[#This Row],[Milling Date]]=TODAY(),Table2[[#This Row],[Milling Date]]=TODAY()+1), Table2[[#This Row],[Milling Date]],IF(Table2[[#This Row],[CNC Holes]]="Ready","Done",""))</f>
        <v/>
      </c>
      <c r="CD1027" s="120" t="str">
        <f ca="1">IF(OR(Table2[[#This Row],[Welding Date]]=TODAY(),Table2[[#This Row],[Welding Date]]=TODAY()+1), Table2[[#This Row],[Welding Date]],IF(Table2[[#This Row],[Welding Corners]]="Ready","Done",""))</f>
        <v/>
      </c>
      <c r="CE1027" s="120" t="str">
        <f ca="1">IF(OR(Table2[[#This Row],[Puching Date]]=TODAY(),Table2[[#This Row],[Puching Date]]=TODAY()+1), Table2[[#This Row],[Puching Date]],IF(Table2[[#This Row],[Punch Holes]]="Ready","Done",""))</f>
        <v/>
      </c>
      <c r="CF1027" s="120" t="str">
        <f ca="1">IF(OR(Table2[[#This Row],[Housing Date2]]=TODAY(),Table2[[#This Row],[Housing Date2]]=TODAY()+1),Table2[[#This Row],[Housing Date2]],IF(Table2[[#This Row],[Body Assembly]],"Done",""))</f>
        <v/>
      </c>
      <c r="CG1027" s="120" t="str">
        <f>_xlfn.IFNA(VLOOKUP(Table2[[#This Row],[Job-no]],Table4[],7,FALSE),"Done")</f>
        <v>Scheduled/Released</v>
      </c>
    </row>
    <row r="1028" spans="1:85" x14ac:dyDescent="0.25">
      <c r="A1028" s="39" t="str">
        <f>_xlfn.CONCAT(Table2[[#This Row],[Order]],"-",Table2[[#This Row],[Line]])</f>
        <v>76846-2</v>
      </c>
      <c r="B1028" s="5">
        <v>43482</v>
      </c>
      <c r="C1028" s="8">
        <v>76846</v>
      </c>
      <c r="D1028" s="3" t="s">
        <v>4178</v>
      </c>
      <c r="E1028" s="8">
        <v>2</v>
      </c>
      <c r="F1028" s="8">
        <v>1</v>
      </c>
      <c r="G1028" s="3" t="s">
        <v>42</v>
      </c>
      <c r="H1028" s="8">
        <v>6</v>
      </c>
      <c r="I1028" s="43" t="b">
        <v>0</v>
      </c>
      <c r="J1028" s="43" t="b">
        <v>0</v>
      </c>
      <c r="K1028" t="s">
        <v>114</v>
      </c>
      <c r="L1028" s="43" t="b">
        <v>0</v>
      </c>
      <c r="M1028" s="43" t="b">
        <v>0</v>
      </c>
      <c r="N1028" s="43" t="b">
        <v>0</v>
      </c>
      <c r="O1028" t="s">
        <v>114</v>
      </c>
      <c r="P1028" t="s">
        <v>114</v>
      </c>
      <c r="Q1028" t="s">
        <v>114</v>
      </c>
      <c r="R1028" t="s">
        <v>114</v>
      </c>
      <c r="S1028" t="s">
        <v>114</v>
      </c>
      <c r="T1028" t="s">
        <v>114</v>
      </c>
      <c r="U1028" t="s">
        <v>114</v>
      </c>
      <c r="V1028" t="s">
        <v>114</v>
      </c>
      <c r="W1028" s="5">
        <v>43479</v>
      </c>
      <c r="X1028" s="3" t="s">
        <v>114</v>
      </c>
      <c r="Y1028" s="3"/>
      <c r="Z1028" s="3" t="s">
        <v>179</v>
      </c>
      <c r="AA1028" s="3" t="s">
        <v>114</v>
      </c>
      <c r="AB1028" s="3" t="s">
        <v>74</v>
      </c>
      <c r="AC1028" s="8">
        <v>1</v>
      </c>
      <c r="AD1028" s="3" t="s">
        <v>5967</v>
      </c>
      <c r="AE1028" s="4" t="s">
        <v>5968</v>
      </c>
      <c r="AF1028" s="3"/>
      <c r="AG1028" s="3" t="s">
        <v>114</v>
      </c>
      <c r="AH1028" s="8">
        <v>6</v>
      </c>
      <c r="AI1028" s="3" t="s">
        <v>74</v>
      </c>
      <c r="AJ1028" t="s">
        <v>114</v>
      </c>
      <c r="AK1028" t="s">
        <v>114</v>
      </c>
      <c r="AL1028" s="43" t="b">
        <v>0</v>
      </c>
      <c r="AM1028" s="3"/>
      <c r="AN1028" s="3"/>
      <c r="AO1028" s="43" t="b">
        <v>0</v>
      </c>
      <c r="AP1028" s="3" t="b">
        <v>0</v>
      </c>
      <c r="AQ1028" s="3">
        <f>VLOOKUP(Table2[[#This Row],[Job-no]],Table3[],26,FALSE)</f>
        <v>5280</v>
      </c>
      <c r="AR1028" t="str">
        <f t="shared" si="196"/>
        <v>BBDLED</v>
      </c>
      <c r="AS1028" t="str">
        <f>VLOOKUP(AR1028,Table1[],4,0)</f>
        <v>pendant</v>
      </c>
      <c r="AT1028">
        <f>IF(BD1028&gt;0,"Pattern",VLOOKUP(AR1028,Table1[],5,0))</f>
        <v>0</v>
      </c>
      <c r="AU1028" s="34">
        <f>IF(AT1028="Pattern",WORKDAY(Table2[[#This Row],[Scheduled Ship Date]],-10),WORKDAY(Table2[[#This Row],[Scheduled Ship Date]],-4))</f>
        <v>43476</v>
      </c>
      <c r="AV1028" s="39">
        <f>IF(Table2[[#This Row],[Extrusion cut double saw]]=TRUE,IF(O1028="ToDo",IF(AT1028="Pattern",Table2[[#This Row],[Total Sections]]*0.4,Table2[[#This Row],[Total Sections]]*0.12),0),IF(AT1028="Pattern",Table2[[#This Row],[Total Sections]]*4,Table2[[#This Row],[Total Sections]]*1.2))</f>
        <v>7.1999999999999993</v>
      </c>
      <c r="AW1028" s="42">
        <f t="shared" ca="1" si="195"/>
        <v>43470</v>
      </c>
      <c r="AX1028" s="42">
        <f>IF(AT1028="Pattern",Table2[[#This Row],[Scheduled Ship Date]]-2,Table2[[#This Row],[Scheduled Ship Date]]-3)</f>
        <v>43479</v>
      </c>
      <c r="AY1028" s="39">
        <f>IF(Table2[[#This Row],[Pattern]]="Pattern",Table2[[#This Row],[Total Sections]]*4.82,Table2[[#This Row],[Total Sections]]*0.5)</f>
        <v>3</v>
      </c>
      <c r="AZ1028" s="42">
        <f t="shared" ca="1" si="194"/>
        <v>43470</v>
      </c>
      <c r="BA1028" s="39">
        <f>((Table2[Total Sections]/Table2[Open Qty])-1)*Table2[Open Qty]*12.96</f>
        <v>0</v>
      </c>
      <c r="BB1028" s="39"/>
      <c r="BC1028" s="39" t="str">
        <f t="shared" si="197"/>
        <v>BBDLED-500-80-35-SO-12-W-UNV-DP-1+E(1)-CA(36)</v>
      </c>
      <c r="BD1028" s="39">
        <f t="shared" si="198"/>
        <v>0</v>
      </c>
      <c r="BE1028" s="39" t="b">
        <f>_xlfn.IFNA(VLOOKUP(Table2[[#This Row],[Job-no]],Table4[],9,FALSE),TRUE)</f>
        <v>0</v>
      </c>
      <c r="BF1028" s="39"/>
      <c r="BG1028" s="39" t="b">
        <f>_xlfn.IFNA(VLOOKUP(Table2[[#This Row],[Job-no]],Table4[],14,FALSE),TRUE)</f>
        <v>0</v>
      </c>
      <c r="BH1028" s="39" t="str">
        <f>_xlfn.IFNA(VLOOKUP(Table2[[#This Row],[Job-no]],Table4[],11,FALSE),"Done")</f>
        <v/>
      </c>
      <c r="BI1028" s="39">
        <f>IF(Table2[[#This Row],[Pattern]]="Pattern",VLOOKUP(Table2[[#This Row],[Product Code]],'Routing data'!$A$2:$W$470,13,FALSE),VLOOKUP(Table2[[#This Row],[Product Code]],'Routing data'!$A$2:$W$470,3,FALSE))</f>
        <v>0</v>
      </c>
      <c r="BJ1028" s="39">
        <f>IF(Table2[[#This Row],[Pattern]]="Pattern",VLOOKUP(Table2[[#This Row],[Product Code]],'Routing data'!$A$2:$W$470,14,FALSE),VLOOKUP(Table2[[#This Row],[Product Code]],'Routing data'!$A$2:$W$470,4,FALSE))</f>
        <v>0</v>
      </c>
      <c r="BK1028" s="39">
        <f>VLOOKUP(Table2[[#This Row],[Product Code]],'Routing data'!A$4:W$524,16,FALSE)</f>
        <v>0</v>
      </c>
      <c r="BL1028" s="42" t="str">
        <f>IF(Table2[[#This Row],[Milling Required]]=0,"x",IF(AT1028="Pattern",B1028-10,B1028-4))</f>
        <v>x</v>
      </c>
      <c r="BM1028" s="42" t="str">
        <f>IF(Table2[[#This Row],[Punching Required]]=0,"x",IF(AT1028="Pattern",B1028-8,B1028-2))</f>
        <v>x</v>
      </c>
      <c r="BN1028" s="42">
        <f t="shared" si="199"/>
        <v>43479</v>
      </c>
      <c r="BO1028" s="39" t="str">
        <f>IF(Table2[[#This Row],[Milling]]="x","x",Table2[[#This Row],[Total Sections]]*2)</f>
        <v>x</v>
      </c>
      <c r="BP1028" s="39" t="str">
        <f>IF(Table2[[#This Row],[Punching]]="x","x",Table2[Total Sections]*2)</f>
        <v>x</v>
      </c>
      <c r="BQ1028" s="39">
        <f>IF(Table2[[#This Row],[Pattern]]="Pattern",Table2[Total Sections]*3,Table2[Total Sections]*1.5)</f>
        <v>9</v>
      </c>
      <c r="BR1028" s="42"/>
      <c r="BS1028" s="42"/>
      <c r="BT1028" s="39"/>
      <c r="BU1028" s="39"/>
      <c r="BV1028" s="39" t="str">
        <f>_xlfn.IFNA(VLOOKUP(Table2[[#This Row],[Job-no]],Table4[],16,FALSE),"Ready")</f>
        <v/>
      </c>
      <c r="BW1028" s="39" t="str">
        <f>_xlfn.IFNA(VLOOKUP(Table2[[#This Row],[Job-no]],Table4[],21,FALSE),"Ready")</f>
        <v/>
      </c>
      <c r="BX1028" s="39" t="b">
        <f>_xlfn.IFNA(VLOOKUP(Table2[[#This Row],[Job-no]],Table4[],10,FALSE),TRUE)</f>
        <v>0</v>
      </c>
      <c r="BY1028" s="39" t="str">
        <f>_xlfn.IFNA(VLOOKUP(Table2[[#This Row],[Job-no]],Table4[],22,FALSE),"Ready")</f>
        <v/>
      </c>
      <c r="BZ1028" s="120">
        <f t="shared" si="200"/>
        <v>43482</v>
      </c>
      <c r="CA1028" s="120" t="str">
        <f ca="1">IF(OR(Table2[[#This Row],[Saw Date]]=TODAY(),Table2[[#This Row],[Saw Date]]=TODAY()+1), Table2[[#This Row],[Saw Date]],IF(Table2[[#This Row],[Extrusion cut double saw]],"Done",""))</f>
        <v/>
      </c>
      <c r="CB1028" s="120" t="str">
        <f ca="1">IF(OR(Table2[[#This Row],[Lens Date]]=TODAY(),Table2[[#This Row],[Lens Date]]=TODAY()+1), Table2[[#This Row],[Lens Date]],IF(Table2[[#This Row],[MSLens]]="Done","Done",""))</f>
        <v/>
      </c>
      <c r="CC1028" s="120" t="str">
        <f ca="1">IF(OR(Table2[[#This Row],[Milling Date]]=TODAY(),Table2[[#This Row],[Milling Date]]=TODAY()+1), Table2[[#This Row],[Milling Date]],IF(Table2[[#This Row],[CNC Holes]]="Ready","Done",""))</f>
        <v/>
      </c>
      <c r="CD1028" s="120" t="str">
        <f ca="1">IF(OR(Table2[[#This Row],[Welding Date]]=TODAY(),Table2[[#This Row],[Welding Date]]=TODAY()+1), Table2[[#This Row],[Welding Date]],IF(Table2[[#This Row],[Welding Corners]]="Ready","Done",""))</f>
        <v/>
      </c>
      <c r="CE1028" s="120" t="str">
        <f ca="1">IF(OR(Table2[[#This Row],[Puching Date]]=TODAY(),Table2[[#This Row],[Puching Date]]=TODAY()+1), Table2[[#This Row],[Puching Date]],IF(Table2[[#This Row],[Punch Holes]]="Ready","Done",""))</f>
        <v/>
      </c>
      <c r="CF1028" s="120" t="str">
        <f ca="1">IF(OR(Table2[[#This Row],[Housing Date2]]=TODAY(),Table2[[#This Row],[Housing Date2]]=TODAY()+1),Table2[[#This Row],[Housing Date2]],IF(Table2[[#This Row],[Body Assembly]],"Done",""))</f>
        <v/>
      </c>
      <c r="CG1028" s="120" t="str">
        <f>_xlfn.IFNA(VLOOKUP(Table2[[#This Row],[Job-no]],Table4[],7,FALSE),"Done")</f>
        <v>Scheduled/Released</v>
      </c>
    </row>
    <row r="1029" spans="1:85" x14ac:dyDescent="0.25">
      <c r="A1029" s="39" t="str">
        <f>_xlfn.CONCAT(Table2[[#This Row],[Order]],"-",Table2[[#This Row],[Line]])</f>
        <v>76846-3</v>
      </c>
      <c r="B1029" s="5">
        <v>43482</v>
      </c>
      <c r="C1029" s="8">
        <v>76846</v>
      </c>
      <c r="D1029" s="3" t="s">
        <v>4179</v>
      </c>
      <c r="E1029" s="8">
        <v>3</v>
      </c>
      <c r="F1029" s="8">
        <v>1</v>
      </c>
      <c r="G1029" s="3" t="s">
        <v>42</v>
      </c>
      <c r="H1029" s="8">
        <v>7</v>
      </c>
      <c r="I1029" s="43" t="b">
        <v>0</v>
      </c>
      <c r="J1029" s="43" t="b">
        <v>0</v>
      </c>
      <c r="K1029" t="s">
        <v>114</v>
      </c>
      <c r="L1029" s="43" t="b">
        <v>0</v>
      </c>
      <c r="M1029" s="43" t="b">
        <v>0</v>
      </c>
      <c r="N1029" s="43" t="b">
        <v>0</v>
      </c>
      <c r="O1029" t="s">
        <v>114</v>
      </c>
      <c r="P1029" t="s">
        <v>114</v>
      </c>
      <c r="Q1029" t="s">
        <v>114</v>
      </c>
      <c r="R1029" t="s">
        <v>114</v>
      </c>
      <c r="S1029" t="s">
        <v>114</v>
      </c>
      <c r="T1029" t="s">
        <v>114</v>
      </c>
      <c r="U1029" t="s">
        <v>114</v>
      </c>
      <c r="V1029" t="s">
        <v>114</v>
      </c>
      <c r="W1029" s="5">
        <v>43479</v>
      </c>
      <c r="X1029" s="3" t="s">
        <v>114</v>
      </c>
      <c r="Y1029" s="3"/>
      <c r="Z1029" s="3" t="s">
        <v>179</v>
      </c>
      <c r="AA1029" s="3" t="s">
        <v>114</v>
      </c>
      <c r="AB1029" s="3" t="s">
        <v>74</v>
      </c>
      <c r="AC1029" s="8">
        <v>1</v>
      </c>
      <c r="AD1029" s="3" t="s">
        <v>5967</v>
      </c>
      <c r="AE1029" s="4" t="s">
        <v>5968</v>
      </c>
      <c r="AF1029" s="3"/>
      <c r="AG1029" s="3" t="s">
        <v>114</v>
      </c>
      <c r="AH1029" s="8">
        <v>7</v>
      </c>
      <c r="AI1029" s="3" t="s">
        <v>74</v>
      </c>
      <c r="AJ1029" t="s">
        <v>114</v>
      </c>
      <c r="AK1029" t="s">
        <v>114</v>
      </c>
      <c r="AL1029" s="43" t="b">
        <v>0</v>
      </c>
      <c r="AM1029" s="3"/>
      <c r="AN1029" s="3"/>
      <c r="AO1029" s="43" t="b">
        <v>0</v>
      </c>
      <c r="AP1029" s="3" t="b">
        <v>0</v>
      </c>
      <c r="AQ1029" s="3">
        <f>VLOOKUP(Table2[[#This Row],[Job-no]],Table3[],26,FALSE)</f>
        <v>6160</v>
      </c>
      <c r="AR1029" t="str">
        <f t="shared" si="196"/>
        <v>BBDLED</v>
      </c>
      <c r="AS1029" t="str">
        <f>VLOOKUP(AR1029,Table1[],4,0)</f>
        <v>pendant</v>
      </c>
      <c r="AT1029">
        <f>IF(BD1029&gt;0,"Pattern",VLOOKUP(AR1029,Table1[],5,0))</f>
        <v>0</v>
      </c>
      <c r="AU1029" s="34">
        <f>IF(AT1029="Pattern",WORKDAY(Table2[[#This Row],[Scheduled Ship Date]],-10),WORKDAY(Table2[[#This Row],[Scheduled Ship Date]],-4))</f>
        <v>43476</v>
      </c>
      <c r="AV1029" s="39">
        <f>IF(Table2[[#This Row],[Extrusion cut double saw]]=TRUE,IF(O1029="ToDo",IF(AT1029="Pattern",Table2[[#This Row],[Total Sections]]*0.4,Table2[[#This Row],[Total Sections]]*0.12),0),IF(AT1029="Pattern",Table2[[#This Row],[Total Sections]]*4,Table2[[#This Row],[Total Sections]]*1.2))</f>
        <v>8.4</v>
      </c>
      <c r="AW1029" s="42">
        <f t="shared" ca="1" si="195"/>
        <v>43470</v>
      </c>
      <c r="AX1029" s="42">
        <f>IF(AT1029="Pattern",Table2[[#This Row],[Scheduled Ship Date]]-2,Table2[[#This Row],[Scheduled Ship Date]]-3)</f>
        <v>43479</v>
      </c>
      <c r="AY1029" s="39">
        <f>IF(Table2[[#This Row],[Pattern]]="Pattern",Table2[[#This Row],[Total Sections]]*4.82,Table2[[#This Row],[Total Sections]]*0.5)</f>
        <v>3.5</v>
      </c>
      <c r="AZ1029" s="42">
        <f t="shared" ca="1" si="194"/>
        <v>43470</v>
      </c>
      <c r="BA1029" s="39">
        <f>((Table2[Total Sections]/Table2[Open Qty])-1)*Table2[Open Qty]*12.96</f>
        <v>0</v>
      </c>
      <c r="BB1029" s="39"/>
      <c r="BC1029" s="39" t="str">
        <f t="shared" si="197"/>
        <v>BBDLED-500-80-35-SO-12-W-UNV-DP-2-CA(36)</v>
      </c>
      <c r="BD1029" s="39">
        <f t="shared" si="198"/>
        <v>0</v>
      </c>
      <c r="BE1029" s="39" t="b">
        <f>_xlfn.IFNA(VLOOKUP(Table2[[#This Row],[Job-no]],Table4[],9,FALSE),TRUE)</f>
        <v>0</v>
      </c>
      <c r="BF1029" s="39"/>
      <c r="BG1029" s="39" t="b">
        <f>_xlfn.IFNA(VLOOKUP(Table2[[#This Row],[Job-no]],Table4[],14,FALSE),TRUE)</f>
        <v>0</v>
      </c>
      <c r="BH1029" s="39" t="str">
        <f>_xlfn.IFNA(VLOOKUP(Table2[[#This Row],[Job-no]],Table4[],11,FALSE),"Done")</f>
        <v/>
      </c>
      <c r="BI1029" s="39">
        <f>IF(Table2[[#This Row],[Pattern]]="Pattern",VLOOKUP(Table2[[#This Row],[Product Code]],'Routing data'!$A$2:$W$470,13,FALSE),VLOOKUP(Table2[[#This Row],[Product Code]],'Routing data'!$A$2:$W$470,3,FALSE))</f>
        <v>0</v>
      </c>
      <c r="BJ1029" s="39">
        <f>IF(Table2[[#This Row],[Pattern]]="Pattern",VLOOKUP(Table2[[#This Row],[Product Code]],'Routing data'!$A$2:$W$470,14,FALSE),VLOOKUP(Table2[[#This Row],[Product Code]],'Routing data'!$A$2:$W$470,4,FALSE))</f>
        <v>0</v>
      </c>
      <c r="BK1029" s="39">
        <f>VLOOKUP(Table2[[#This Row],[Product Code]],'Routing data'!A$4:W$524,16,FALSE)</f>
        <v>0</v>
      </c>
      <c r="BL1029" s="42" t="str">
        <f>IF(Table2[[#This Row],[Milling Required]]=0,"x",IF(AT1029="Pattern",B1029-10,B1029-4))</f>
        <v>x</v>
      </c>
      <c r="BM1029" s="42" t="str">
        <f>IF(Table2[[#This Row],[Punching Required]]=0,"x",IF(AT1029="Pattern",B1029-8,B1029-2))</f>
        <v>x</v>
      </c>
      <c r="BN1029" s="42">
        <f t="shared" si="199"/>
        <v>43479</v>
      </c>
      <c r="BO1029" s="39" t="str">
        <f>IF(Table2[[#This Row],[Milling]]="x","x",Table2[[#This Row],[Total Sections]]*2)</f>
        <v>x</v>
      </c>
      <c r="BP1029" s="39" t="str">
        <f>IF(Table2[[#This Row],[Punching]]="x","x",Table2[Total Sections]*2)</f>
        <v>x</v>
      </c>
      <c r="BQ1029" s="39">
        <f>IF(Table2[[#This Row],[Pattern]]="Pattern",Table2[Total Sections]*3,Table2[Total Sections]*1.5)</f>
        <v>10.5</v>
      </c>
      <c r="BR1029" s="42"/>
      <c r="BS1029" s="39"/>
      <c r="BT1029" s="42"/>
      <c r="BU1029" s="39"/>
      <c r="BV1029" s="39" t="str">
        <f>_xlfn.IFNA(VLOOKUP(Table2[[#This Row],[Job-no]],Table4[],16,FALSE),"Ready")</f>
        <v/>
      </c>
      <c r="BW1029" s="39" t="str">
        <f>_xlfn.IFNA(VLOOKUP(Table2[[#This Row],[Job-no]],Table4[],21,FALSE),"Ready")</f>
        <v/>
      </c>
      <c r="BX1029" s="39" t="b">
        <f>_xlfn.IFNA(VLOOKUP(Table2[[#This Row],[Job-no]],Table4[],10,FALSE),TRUE)</f>
        <v>0</v>
      </c>
      <c r="BY1029" s="39" t="str">
        <f>_xlfn.IFNA(VLOOKUP(Table2[[#This Row],[Job-no]],Table4[],22,FALSE),"Ready")</f>
        <v/>
      </c>
      <c r="BZ1029" s="120">
        <f t="shared" si="200"/>
        <v>43482</v>
      </c>
      <c r="CA1029" s="120" t="str">
        <f ca="1">IF(OR(Table2[[#This Row],[Saw Date]]=TODAY(),Table2[[#This Row],[Saw Date]]=TODAY()+1), Table2[[#This Row],[Saw Date]],IF(Table2[[#This Row],[Extrusion cut double saw]],"Done",""))</f>
        <v/>
      </c>
      <c r="CB1029" s="120" t="str">
        <f ca="1">IF(OR(Table2[[#This Row],[Lens Date]]=TODAY(),Table2[[#This Row],[Lens Date]]=TODAY()+1), Table2[[#This Row],[Lens Date]],IF(Table2[[#This Row],[MSLens]]="Done","Done",""))</f>
        <v/>
      </c>
      <c r="CC1029" s="120" t="str">
        <f ca="1">IF(OR(Table2[[#This Row],[Milling Date]]=TODAY(),Table2[[#This Row],[Milling Date]]=TODAY()+1), Table2[[#This Row],[Milling Date]],IF(Table2[[#This Row],[CNC Holes]]="Ready","Done",""))</f>
        <v/>
      </c>
      <c r="CD1029" s="120" t="str">
        <f ca="1">IF(OR(Table2[[#This Row],[Welding Date]]=TODAY(),Table2[[#This Row],[Welding Date]]=TODAY()+1), Table2[[#This Row],[Welding Date]],IF(Table2[[#This Row],[Welding Corners]]="Ready","Done",""))</f>
        <v/>
      </c>
      <c r="CE1029" s="120" t="str">
        <f ca="1">IF(OR(Table2[[#This Row],[Puching Date]]=TODAY(),Table2[[#This Row],[Puching Date]]=TODAY()+1), Table2[[#This Row],[Puching Date]],IF(Table2[[#This Row],[Punch Holes]]="Ready","Done",""))</f>
        <v/>
      </c>
      <c r="CF1029" s="120" t="str">
        <f ca="1">IF(OR(Table2[[#This Row],[Housing Date2]]=TODAY(),Table2[[#This Row],[Housing Date2]]=TODAY()+1),Table2[[#This Row],[Housing Date2]],IF(Table2[[#This Row],[Body Assembly]],"Done",""))</f>
        <v/>
      </c>
      <c r="CG1029" s="120" t="str">
        <f>_xlfn.IFNA(VLOOKUP(Table2[[#This Row],[Job-no]],Table4[],7,FALSE),"Done")</f>
        <v>Scheduled/Released</v>
      </c>
    </row>
    <row r="1030" spans="1:85" x14ac:dyDescent="0.25">
      <c r="A1030" t="str">
        <f>_xlfn.CONCAT(Table2[[#This Row],[Order]],"-",Table2[[#This Row],[Line]])</f>
        <v>76846-4</v>
      </c>
      <c r="B1030" s="5">
        <v>43482</v>
      </c>
      <c r="C1030" s="8">
        <v>76846</v>
      </c>
      <c r="D1030" s="3" t="s">
        <v>4178</v>
      </c>
      <c r="E1030" s="8">
        <v>4</v>
      </c>
      <c r="F1030" s="8">
        <v>1</v>
      </c>
      <c r="G1030" s="3" t="s">
        <v>42</v>
      </c>
      <c r="H1030" s="8">
        <v>8</v>
      </c>
      <c r="I1030" s="43" t="b">
        <v>0</v>
      </c>
      <c r="J1030" s="43" t="b">
        <v>0</v>
      </c>
      <c r="K1030" t="s">
        <v>114</v>
      </c>
      <c r="L1030" s="43" t="b">
        <v>0</v>
      </c>
      <c r="M1030" s="43" t="b">
        <v>0</v>
      </c>
      <c r="N1030" s="43" t="b">
        <v>0</v>
      </c>
      <c r="O1030" t="s">
        <v>114</v>
      </c>
      <c r="P1030" t="s">
        <v>114</v>
      </c>
      <c r="Q1030" t="s">
        <v>114</v>
      </c>
      <c r="R1030" t="s">
        <v>114</v>
      </c>
      <c r="S1030" t="s">
        <v>114</v>
      </c>
      <c r="T1030" t="s">
        <v>114</v>
      </c>
      <c r="U1030" t="s">
        <v>114</v>
      </c>
      <c r="V1030" t="s">
        <v>114</v>
      </c>
      <c r="W1030" s="5">
        <v>43479</v>
      </c>
      <c r="X1030" s="3" t="s">
        <v>114</v>
      </c>
      <c r="Y1030" s="3"/>
      <c r="Z1030" s="3" t="s">
        <v>179</v>
      </c>
      <c r="AA1030" s="3" t="s">
        <v>114</v>
      </c>
      <c r="AB1030" s="3" t="s">
        <v>74</v>
      </c>
      <c r="AC1030" s="8">
        <v>1</v>
      </c>
      <c r="AD1030" s="3" t="s">
        <v>5967</v>
      </c>
      <c r="AE1030" s="4" t="s">
        <v>5968</v>
      </c>
      <c r="AF1030" s="3"/>
      <c r="AG1030" s="3" t="s">
        <v>114</v>
      </c>
      <c r="AH1030" s="8">
        <v>8</v>
      </c>
      <c r="AI1030" s="3" t="s">
        <v>74</v>
      </c>
      <c r="AJ1030" t="s">
        <v>114</v>
      </c>
      <c r="AK1030" t="s">
        <v>114</v>
      </c>
      <c r="AL1030" s="43" t="b">
        <v>0</v>
      </c>
      <c r="AM1030" s="3"/>
      <c r="AN1030" s="3"/>
      <c r="AO1030" s="43" t="b">
        <v>0</v>
      </c>
      <c r="AP1030" s="3" t="b">
        <v>0</v>
      </c>
      <c r="AQ1030" s="3">
        <f>VLOOKUP(Table2[[#This Row],[Job-no]],Table3[],26,FALSE)</f>
        <v>7040</v>
      </c>
      <c r="AR1030" t="str">
        <f t="shared" si="196"/>
        <v>BBDLED</v>
      </c>
      <c r="AS1030" t="str">
        <f>VLOOKUP(AR1030,Table1[],4,0)</f>
        <v>pendant</v>
      </c>
      <c r="AT1030">
        <f>IF(BD1030&gt;0,"Pattern",VLOOKUP(AR1030,Table1[],5,0))</f>
        <v>0</v>
      </c>
      <c r="AU1030" s="34">
        <f>IF(AT1030="Pattern",WORKDAY(Table2[[#This Row],[Scheduled Ship Date]],-10),WORKDAY(Table2[[#This Row],[Scheduled Ship Date]],-4))</f>
        <v>43476</v>
      </c>
      <c r="AV1030">
        <f>IF(Table2[[#This Row],[Extrusion cut double saw]]=TRUE,IF(O1030="ToDo",IF(AT1030="Pattern",Table2[[#This Row],[Total Sections]]*0.4,Table2[[#This Row],[Total Sections]]*0.12),0),IF(AT1030="Pattern",Table2[[#This Row],[Total Sections]]*4,Table2[[#This Row],[Total Sections]]*1.2))</f>
        <v>9.6</v>
      </c>
      <c r="AW1030" s="42">
        <f t="shared" ca="1" si="195"/>
        <v>43470</v>
      </c>
      <c r="AX1030" s="42">
        <f>IF(AT1030="Pattern",Table2[[#This Row],[Scheduled Ship Date]]-2,Table2[[#This Row],[Scheduled Ship Date]]-3)</f>
        <v>43479</v>
      </c>
      <c r="AY1030">
        <f>IF(Table2[[#This Row],[Pattern]]="Pattern",Table2[[#This Row],[Total Sections]]*4.82,Table2[[#This Row],[Total Sections]]*0.5)</f>
        <v>4</v>
      </c>
      <c r="AZ1030" s="42">
        <f t="shared" ca="1" si="194"/>
        <v>43470</v>
      </c>
      <c r="BA1030" s="39">
        <f>((Table2[Total Sections]/Table2[Open Qty])-1)*Table2[Open Qty]*12.96</f>
        <v>0</v>
      </c>
      <c r="BB1030" s="42"/>
      <c r="BC1030" s="39" t="str">
        <f t="shared" si="197"/>
        <v>BBDLED-500-80-35-SO-12-W-UNV-DP-1+E(1)-CA(36)</v>
      </c>
      <c r="BD1030" s="39">
        <f t="shared" si="198"/>
        <v>0</v>
      </c>
      <c r="BE1030" s="39" t="b">
        <f>_xlfn.IFNA(VLOOKUP(Table2[[#This Row],[Job-no]],Table4[],9,FALSE),TRUE)</f>
        <v>0</v>
      </c>
      <c r="BF1030" t="str">
        <f>VLOOKUP(AR1030,Table1[],3,0)</f>
        <v>B4LED</v>
      </c>
      <c r="BG1030" s="39" t="b">
        <f>_xlfn.IFNA(VLOOKUP(Table2[[#This Row],[Job-no]],Table4[],14,FALSE),TRUE)</f>
        <v>0</v>
      </c>
      <c r="BH1030" s="39" t="str">
        <f>_xlfn.IFNA(VLOOKUP(Table2[[#This Row],[Job-no]],Table4[],11,FALSE),"Done")</f>
        <v/>
      </c>
      <c r="BI1030" s="39">
        <f>IF(Table2[[#This Row],[Pattern]]="Pattern",VLOOKUP(Table2[[#This Row],[Product Code]],'Routing data'!$A$2:$W$470,13,FALSE),VLOOKUP(Table2[[#This Row],[Product Code]],'Routing data'!$A$2:$W$470,3,FALSE))</f>
        <v>0</v>
      </c>
      <c r="BJ1030" s="39">
        <f>IF(Table2[[#This Row],[Pattern]]="Pattern",VLOOKUP(Table2[[#This Row],[Product Code]],'Routing data'!$A$2:$W$470,14,FALSE),VLOOKUP(Table2[[#This Row],[Product Code]],'Routing data'!$A$2:$W$470,4,FALSE))</f>
        <v>0</v>
      </c>
      <c r="BK1030" s="39">
        <f>VLOOKUP(Table2[[#This Row],[Product Code]],'Routing data'!A$4:W$524,16,FALSE)</f>
        <v>0</v>
      </c>
      <c r="BL1030" s="42" t="str">
        <f>IF(Table2[[#This Row],[Milling Required]]=0,"x",IF(AT1030="Pattern",B1030-10,B1030-4))</f>
        <v>x</v>
      </c>
      <c r="BM1030" s="42" t="str">
        <f>IF(Table2[[#This Row],[Punching Required]]=0,"x",IF(AT1030="Pattern",B1030-8,B1030-2))</f>
        <v>x</v>
      </c>
      <c r="BN1030" s="42">
        <f t="shared" si="199"/>
        <v>43479</v>
      </c>
      <c r="BO1030" s="39" t="str">
        <f>IF(Table2[[#This Row],[Milling]]="x","x",Table2[[#This Row],[Total Sections]]*2)</f>
        <v>x</v>
      </c>
      <c r="BP1030" s="39" t="str">
        <f>IF(Table2[[#This Row],[Punching]]="x","x",Table2[Total Sections]*2)</f>
        <v>x</v>
      </c>
      <c r="BQ1030" s="39">
        <f>IF(Table2[[#This Row],[Pattern]]="Pattern",Table2[Total Sections]*3,Table2[Total Sections]*1.5)</f>
        <v>12</v>
      </c>
      <c r="BR1030" s="42"/>
      <c r="BS1030" s="42"/>
      <c r="BT1030" s="42"/>
      <c r="BU1030" s="39"/>
      <c r="BV1030" s="122" t="str">
        <f>_xlfn.IFNA(VLOOKUP(Table2[[#This Row],[Job-no]],Table4[],16,FALSE),"Ready")</f>
        <v/>
      </c>
      <c r="BW1030" s="122" t="str">
        <f>_xlfn.IFNA(VLOOKUP(Table2[[#This Row],[Job-no]],Table4[],21,FALSE),"Ready")</f>
        <v/>
      </c>
      <c r="BX1030" s="39" t="b">
        <f>_xlfn.IFNA(VLOOKUP(Table2[[#This Row],[Job-no]],Table4[],10,FALSE),TRUE)</f>
        <v>0</v>
      </c>
      <c r="BY1030" s="39" t="str">
        <f>_xlfn.IFNA(VLOOKUP(Table2[[#This Row],[Job-no]],Table4[],22,FALSE),"Ready")</f>
        <v/>
      </c>
      <c r="BZ1030" s="120">
        <f t="shared" si="200"/>
        <v>43482</v>
      </c>
      <c r="CA1030" s="120" t="str">
        <f ca="1">IF(OR(Table2[[#This Row],[Saw Date]]=TODAY(),Table2[[#This Row],[Saw Date]]=TODAY()+1), Table2[[#This Row],[Saw Date]],IF(Table2[[#This Row],[Extrusion cut double saw]],"Done",""))</f>
        <v/>
      </c>
      <c r="CB1030" s="120" t="str">
        <f ca="1">IF(OR(Table2[[#This Row],[Lens Date]]=TODAY(),Table2[[#This Row],[Lens Date]]=TODAY()+1), Table2[[#This Row],[Lens Date]],IF(Table2[[#This Row],[MSLens]]="Done","Done",""))</f>
        <v/>
      </c>
      <c r="CC1030" s="120" t="str">
        <f ca="1">IF(OR(Table2[[#This Row],[Milling Date]]=TODAY(),Table2[[#This Row],[Milling Date]]=TODAY()+1), Table2[[#This Row],[Milling Date]],IF(Table2[[#This Row],[CNC Holes]]="Ready","Done",""))</f>
        <v/>
      </c>
      <c r="CD1030" s="120" t="str">
        <f ca="1">IF(OR(Table2[[#This Row],[Welding Date]]=TODAY(),Table2[[#This Row],[Welding Date]]=TODAY()+1), Table2[[#This Row],[Welding Date]],IF(Table2[[#This Row],[Welding Corners]]="Ready","Done",""))</f>
        <v/>
      </c>
      <c r="CE1030" s="120" t="str">
        <f ca="1">IF(OR(Table2[[#This Row],[Puching Date]]=TODAY(),Table2[[#This Row],[Puching Date]]=TODAY()+1), Table2[[#This Row],[Puching Date]],IF(Table2[[#This Row],[Punch Holes]]="Ready","Done",""))</f>
        <v/>
      </c>
      <c r="CF1030" s="120" t="str">
        <f ca="1">IF(OR(Table2[[#This Row],[Housing Date2]]=TODAY(),Table2[[#This Row],[Housing Date2]]=TODAY()+1),Table2[[#This Row],[Housing Date2]],IF(Table2[[#This Row],[Body Assembly]],"Done",""))</f>
        <v/>
      </c>
      <c r="CG1030" s="120" t="str">
        <f>_xlfn.IFNA(VLOOKUP(Table2[[#This Row],[Job-no]],Table4[],7,FALSE),"Done")</f>
        <v>Scheduled/Released</v>
      </c>
    </row>
    <row r="1031" spans="1:85" x14ac:dyDescent="0.25">
      <c r="A1031" s="39" t="str">
        <f>_xlfn.CONCAT(Table2[[#This Row],[Order]],"-",Table2[[#This Row],[Line]])</f>
        <v>76846-5</v>
      </c>
      <c r="B1031" s="5">
        <v>43482</v>
      </c>
      <c r="C1031" s="8">
        <v>76846</v>
      </c>
      <c r="D1031" s="3" t="s">
        <v>4181</v>
      </c>
      <c r="E1031" s="8">
        <v>5</v>
      </c>
      <c r="F1031" s="8">
        <v>1</v>
      </c>
      <c r="G1031" s="3" t="s">
        <v>42</v>
      </c>
      <c r="H1031" s="8">
        <v>13</v>
      </c>
      <c r="I1031" s="43" t="b">
        <v>0</v>
      </c>
      <c r="J1031" s="43" t="b">
        <v>0</v>
      </c>
      <c r="K1031" t="s">
        <v>114</v>
      </c>
      <c r="L1031" s="43" t="b">
        <v>0</v>
      </c>
      <c r="M1031" s="43" t="b">
        <v>0</v>
      </c>
      <c r="N1031" s="43" t="b">
        <v>0</v>
      </c>
      <c r="O1031" t="s">
        <v>114</v>
      </c>
      <c r="P1031" t="s">
        <v>114</v>
      </c>
      <c r="Q1031" t="s">
        <v>114</v>
      </c>
      <c r="R1031" t="s">
        <v>114</v>
      </c>
      <c r="S1031" t="s">
        <v>114</v>
      </c>
      <c r="T1031" t="s">
        <v>114</v>
      </c>
      <c r="U1031" t="s">
        <v>114</v>
      </c>
      <c r="V1031" t="s">
        <v>114</v>
      </c>
      <c r="W1031" s="5">
        <v>43479</v>
      </c>
      <c r="X1031" s="3" t="s">
        <v>114</v>
      </c>
      <c r="Y1031" s="3"/>
      <c r="Z1031" s="3" t="s">
        <v>101</v>
      </c>
      <c r="AA1031" s="3" t="s">
        <v>114</v>
      </c>
      <c r="AB1031" s="3" t="s">
        <v>74</v>
      </c>
      <c r="AC1031" s="8">
        <v>1</v>
      </c>
      <c r="AD1031" s="3" t="s">
        <v>5967</v>
      </c>
      <c r="AE1031" s="4" t="s">
        <v>5968</v>
      </c>
      <c r="AF1031" s="3"/>
      <c r="AG1031" s="3" t="s">
        <v>114</v>
      </c>
      <c r="AH1031" s="8">
        <v>13</v>
      </c>
      <c r="AI1031" s="3" t="s">
        <v>74</v>
      </c>
      <c r="AJ1031" t="s">
        <v>114</v>
      </c>
      <c r="AK1031" t="s">
        <v>114</v>
      </c>
      <c r="AL1031" s="43" t="b">
        <v>0</v>
      </c>
      <c r="AM1031" s="3"/>
      <c r="AN1031" s="3"/>
      <c r="AO1031" s="43" t="b">
        <v>0</v>
      </c>
      <c r="AP1031" s="3" t="b">
        <v>0</v>
      </c>
      <c r="AQ1031" s="3">
        <f>VLOOKUP(Table2[[#This Row],[Job-no]],Table3[],26,FALSE)</f>
        <v>13000</v>
      </c>
      <c r="AR1031" t="str">
        <f t="shared" si="196"/>
        <v>BBRLED</v>
      </c>
      <c r="AS1031" t="str">
        <f>VLOOKUP(AR1031,Table1[],4,0)</f>
        <v>recessed</v>
      </c>
      <c r="AT1031">
        <f>IF(BD1031&gt;0,"Pattern",VLOOKUP(AR1031,Table1[],5,0))</f>
        <v>0</v>
      </c>
      <c r="AU1031" s="34">
        <f>IF(AT1031="Pattern",WORKDAY(Table2[[#This Row],[Scheduled Ship Date]],-10),WORKDAY(Table2[[#This Row],[Scheduled Ship Date]],-4))</f>
        <v>43476</v>
      </c>
      <c r="AV1031" s="39">
        <f>IF(Table2[[#This Row],[Extrusion cut double saw]]=TRUE,IF(O1031="ToDo",IF(AT1031="Pattern",Table2[[#This Row],[Total Sections]]*0.4,Table2[[#This Row],[Total Sections]]*0.12),0),IF(AT1031="Pattern",Table2[[#This Row],[Total Sections]]*4,Table2[[#This Row],[Total Sections]]*1.2))</f>
        <v>15.6</v>
      </c>
      <c r="AW1031" s="42">
        <f t="shared" ca="1" si="195"/>
        <v>43470</v>
      </c>
      <c r="AX1031" s="42">
        <f>IF(AT1031="Pattern",Table2[[#This Row],[Scheduled Ship Date]]-2,Table2[[#This Row],[Scheduled Ship Date]]-3)</f>
        <v>43479</v>
      </c>
      <c r="AY1031" s="39">
        <f>IF(Table2[[#This Row],[Pattern]]="Pattern",Table2[[#This Row],[Total Sections]]*4.82,Table2[[#This Row],[Total Sections]]*0.5)</f>
        <v>6.5</v>
      </c>
      <c r="AZ1031" s="42">
        <f t="shared" ca="1" si="194"/>
        <v>43470</v>
      </c>
      <c r="BA1031" s="39">
        <f>((Table2[Total Sections]/Table2[Open Qty])-1)*Table2[Open Qty]*12.96</f>
        <v>0</v>
      </c>
      <c r="BB1031" s="39"/>
      <c r="BC1031" s="39" t="str">
        <f t="shared" si="197"/>
        <v>BBRLED-450-80-35-RG-10-CB20946(3)-W-UNV-DP-2-TG9</v>
      </c>
      <c r="BD1031" s="39">
        <f t="shared" si="198"/>
        <v>0</v>
      </c>
      <c r="BE1031" s="39" t="b">
        <f>_xlfn.IFNA(VLOOKUP(Table2[[#This Row],[Job-no]],Table4[],9,FALSE),TRUE)</f>
        <v>0</v>
      </c>
      <c r="BF1031" s="39"/>
      <c r="BG1031" s="39" t="b">
        <f>_xlfn.IFNA(VLOOKUP(Table2[[#This Row],[Job-no]],Table4[],14,FALSE),TRUE)</f>
        <v>0</v>
      </c>
      <c r="BH1031" s="39" t="str">
        <f>_xlfn.IFNA(VLOOKUP(Table2[[#This Row],[Job-no]],Table4[],11,FALSE),"Done")</f>
        <v/>
      </c>
      <c r="BI1031" s="39">
        <f>IF(Table2[[#This Row],[Pattern]]="Pattern",VLOOKUP(Table2[[#This Row],[Product Code]],'Routing data'!$A$2:$W$470,13,FALSE),VLOOKUP(Table2[[#This Row],[Product Code]],'Routing data'!$A$2:$W$470,3,FALSE))</f>
        <v>0</v>
      </c>
      <c r="BJ1031" s="39">
        <f>IF(Table2[[#This Row],[Pattern]]="Pattern",VLOOKUP(Table2[[#This Row],[Product Code]],'Routing data'!$A$2:$W$470,14,FALSE),VLOOKUP(Table2[[#This Row],[Product Code]],'Routing data'!$A$2:$W$470,4,FALSE))</f>
        <v>3</v>
      </c>
      <c r="BK1031" s="39">
        <f>VLOOKUP(Table2[[#This Row],[Product Code]],'Routing data'!A$4:W$524,16,FALSE)</f>
        <v>0</v>
      </c>
      <c r="BL1031" s="42" t="str">
        <f>IF(Table2[[#This Row],[Milling Required]]=0,"x",IF(AT1031="Pattern",B1031-10,B1031-4))</f>
        <v>x</v>
      </c>
      <c r="BM1031" s="39"/>
      <c r="BN1031" s="42">
        <f t="shared" si="199"/>
        <v>43479</v>
      </c>
      <c r="BO1031" s="39" t="str">
        <f>IF(Table2[[#This Row],[Milling]]="x","x",Table2[[#This Row],[Total Sections]]*2)</f>
        <v>x</v>
      </c>
      <c r="BP1031" s="39">
        <f>IF(Table2[[#This Row],[Punching]]="x","x",Table2[Total Sections]*2)</f>
        <v>26</v>
      </c>
      <c r="BQ1031" s="39">
        <f>IF(Table2[[#This Row],[Pattern]]="Pattern",Table2[Total Sections]*3,Table2[Total Sections]*1.5)</f>
        <v>19.5</v>
      </c>
      <c r="BR1031" s="42"/>
      <c r="BS1031" s="39"/>
      <c r="BT1031" s="39"/>
      <c r="BU1031" s="39"/>
      <c r="BV1031" s="39" t="str">
        <f>_xlfn.IFNA(VLOOKUP(Table2[[#This Row],[Job-no]],Table4[],16,FALSE),"Ready")</f>
        <v/>
      </c>
      <c r="BW1031" s="39" t="str">
        <f>_xlfn.IFNA(VLOOKUP(Table2[[#This Row],[Job-no]],Table4[],21,FALSE),"Ready")</f>
        <v/>
      </c>
      <c r="BX1031" s="39" t="b">
        <f>_xlfn.IFNA(VLOOKUP(Table2[[#This Row],[Job-no]],Table4[],10,FALSE),TRUE)</f>
        <v>0</v>
      </c>
      <c r="BY1031" s="39" t="str">
        <f>_xlfn.IFNA(VLOOKUP(Table2[[#This Row],[Job-no]],Table4[],22,FALSE),"Ready")</f>
        <v/>
      </c>
      <c r="BZ1031" s="120">
        <f t="shared" si="200"/>
        <v>43482</v>
      </c>
      <c r="CA1031" s="120" t="str">
        <f ca="1">IF(OR(Table2[[#This Row],[Saw Date]]=TODAY(),Table2[[#This Row],[Saw Date]]=TODAY()+1), Table2[[#This Row],[Saw Date]],IF(Table2[[#This Row],[Extrusion cut double saw]],"Done",""))</f>
        <v/>
      </c>
      <c r="CB1031" s="120" t="str">
        <f ca="1">IF(OR(Table2[[#This Row],[Lens Date]]=TODAY(),Table2[[#This Row],[Lens Date]]=TODAY()+1), Table2[[#This Row],[Lens Date]],IF(Table2[[#This Row],[MSLens]]="Done","Done",""))</f>
        <v/>
      </c>
      <c r="CC1031" s="120" t="str">
        <f ca="1">IF(OR(Table2[[#This Row],[Milling Date]]=TODAY(),Table2[[#This Row],[Milling Date]]=TODAY()+1), Table2[[#This Row],[Milling Date]],IF(Table2[[#This Row],[CNC Holes]]="Ready","Done",""))</f>
        <v/>
      </c>
      <c r="CD1031" s="120" t="str">
        <f ca="1">IF(OR(Table2[[#This Row],[Welding Date]]=TODAY(),Table2[[#This Row],[Welding Date]]=TODAY()+1), Table2[[#This Row],[Welding Date]],IF(Table2[[#This Row],[Welding Corners]]="Ready","Done",""))</f>
        <v/>
      </c>
      <c r="CE1031" s="120" t="str">
        <f ca="1">IF(OR(Table2[[#This Row],[Puching Date]]=TODAY(),Table2[[#This Row],[Puching Date]]=TODAY()+1), Table2[[#This Row],[Puching Date]],IF(Table2[[#This Row],[Punch Holes]]="Ready","Done",""))</f>
        <v/>
      </c>
      <c r="CF1031" s="120" t="str">
        <f ca="1">IF(OR(Table2[[#This Row],[Housing Date2]]=TODAY(),Table2[[#This Row],[Housing Date2]]=TODAY()+1),Table2[[#This Row],[Housing Date2]],IF(Table2[[#This Row],[Body Assembly]],"Done",""))</f>
        <v/>
      </c>
      <c r="CG1031" s="120" t="str">
        <f>_xlfn.IFNA(VLOOKUP(Table2[[#This Row],[Job-no]],Table4[],7,FALSE),"Done")</f>
        <v>Scheduled/Released</v>
      </c>
    </row>
    <row r="1032" spans="1:85" x14ac:dyDescent="0.25">
      <c r="A1032" s="39" t="str">
        <f>_xlfn.CONCAT(Table2[[#This Row],[Order]],"-",Table2[[#This Row],[Line]])</f>
        <v>76846-6</v>
      </c>
      <c r="B1032" s="5">
        <v>43482</v>
      </c>
      <c r="C1032" s="8">
        <v>76846</v>
      </c>
      <c r="D1032" s="3" t="s">
        <v>4183</v>
      </c>
      <c r="E1032" s="8">
        <v>6</v>
      </c>
      <c r="F1032" s="8">
        <v>1</v>
      </c>
      <c r="G1032" s="3" t="s">
        <v>42</v>
      </c>
      <c r="H1032" s="8">
        <v>3</v>
      </c>
      <c r="I1032" s="43" t="b">
        <v>0</v>
      </c>
      <c r="J1032" s="43" t="b">
        <v>0</v>
      </c>
      <c r="K1032" t="s">
        <v>114</v>
      </c>
      <c r="L1032" s="43" t="b">
        <v>0</v>
      </c>
      <c r="M1032" s="43" t="b">
        <v>0</v>
      </c>
      <c r="N1032" s="43" t="b">
        <v>0</v>
      </c>
      <c r="O1032" t="s">
        <v>114</v>
      </c>
      <c r="P1032" t="s">
        <v>114</v>
      </c>
      <c r="Q1032" t="s">
        <v>114</v>
      </c>
      <c r="R1032" t="s">
        <v>114</v>
      </c>
      <c r="S1032" t="s">
        <v>114</v>
      </c>
      <c r="T1032" t="s">
        <v>114</v>
      </c>
      <c r="U1032" t="s">
        <v>114</v>
      </c>
      <c r="V1032" t="s">
        <v>114</v>
      </c>
      <c r="W1032" s="5">
        <v>43479</v>
      </c>
      <c r="X1032" s="3" t="s">
        <v>114</v>
      </c>
      <c r="Y1032" s="3"/>
      <c r="Z1032" s="3" t="s">
        <v>179</v>
      </c>
      <c r="AA1032" s="3" t="s">
        <v>114</v>
      </c>
      <c r="AB1032" s="3" t="s">
        <v>74</v>
      </c>
      <c r="AC1032" s="8">
        <v>1</v>
      </c>
      <c r="AD1032" s="3" t="s">
        <v>5967</v>
      </c>
      <c r="AE1032" s="4" t="s">
        <v>5968</v>
      </c>
      <c r="AF1032" s="3"/>
      <c r="AG1032" s="3" t="s">
        <v>114</v>
      </c>
      <c r="AH1032" s="8">
        <v>3</v>
      </c>
      <c r="AI1032" s="3" t="s">
        <v>74</v>
      </c>
      <c r="AJ1032" t="s">
        <v>114</v>
      </c>
      <c r="AK1032" t="s">
        <v>114</v>
      </c>
      <c r="AL1032" s="43" t="b">
        <v>0</v>
      </c>
      <c r="AM1032" s="3"/>
      <c r="AN1032" s="3"/>
      <c r="AO1032" s="43" t="b">
        <v>0</v>
      </c>
      <c r="AP1032" s="3" t="b">
        <v>0</v>
      </c>
      <c r="AQ1032" s="3">
        <f>VLOOKUP(Table2[[#This Row],[Job-no]],Table3[],26,FALSE)</f>
        <v>3720</v>
      </c>
      <c r="AR1032" t="str">
        <f t="shared" si="196"/>
        <v>BBRLED</v>
      </c>
      <c r="AS1032" t="str">
        <f>VLOOKUP(AR1032,Table1[],4,0)</f>
        <v>recessed</v>
      </c>
      <c r="AT1032">
        <f>IF(BD1032&gt;0,"Pattern",VLOOKUP(AR1032,Table1[],5,0))</f>
        <v>0</v>
      </c>
      <c r="AU1032" s="34">
        <f>IF(AT1032="Pattern",WORKDAY(Table2[[#This Row],[Scheduled Ship Date]],-10),WORKDAY(Table2[[#This Row],[Scheduled Ship Date]],-4))</f>
        <v>43476</v>
      </c>
      <c r="AV1032" s="39">
        <f>IF(Table2[[#This Row],[Extrusion cut double saw]]=TRUE,IF(O1032="ToDo",IF(AT1032="Pattern",Table2[[#This Row],[Total Sections]]*0.4,Table2[[#This Row],[Total Sections]]*0.12),0),IF(AT1032="Pattern",Table2[[#This Row],[Total Sections]]*4,Table2[[#This Row],[Total Sections]]*1.2))</f>
        <v>3.5999999999999996</v>
      </c>
      <c r="AW1032" s="42">
        <f t="shared" ca="1" si="195"/>
        <v>43470</v>
      </c>
      <c r="AX1032" s="42">
        <f>IF(AT1032="Pattern",Table2[[#This Row],[Scheduled Ship Date]]-2,Table2[[#This Row],[Scheduled Ship Date]]-3)</f>
        <v>43479</v>
      </c>
      <c r="AY1032" s="39">
        <f>IF(Table2[[#This Row],[Pattern]]="Pattern",Table2[[#This Row],[Total Sections]]*4.82,Table2[[#This Row],[Total Sections]]*0.5)</f>
        <v>1.5</v>
      </c>
      <c r="AZ1032" s="42">
        <f t="shared" ca="1" si="194"/>
        <v>43470</v>
      </c>
      <c r="BA1032" s="39">
        <f>((Table2[Total Sections]/Table2[Open Qty])-1)*Table2[Open Qty]*12.96</f>
        <v>0</v>
      </c>
      <c r="BB1032" s="39"/>
      <c r="BC1032" s="39" t="str">
        <f t="shared" si="197"/>
        <v>BBRLED-450-80-35-RG-12-CB20946(4)-W-UNV-DP-2-TG9</v>
      </c>
      <c r="BD1032" s="39">
        <f t="shared" si="198"/>
        <v>0</v>
      </c>
      <c r="BE1032" s="39" t="b">
        <f>_xlfn.IFNA(VLOOKUP(Table2[[#This Row],[Job-no]],Table4[],9,FALSE),TRUE)</f>
        <v>0</v>
      </c>
      <c r="BF1032" s="39"/>
      <c r="BG1032" s="39" t="b">
        <f>_xlfn.IFNA(VLOOKUP(Table2[[#This Row],[Job-no]],Table4[],14,FALSE),TRUE)</f>
        <v>0</v>
      </c>
      <c r="BH1032" s="39" t="str">
        <f>_xlfn.IFNA(VLOOKUP(Table2[[#This Row],[Job-no]],Table4[],11,FALSE),"Done")</f>
        <v/>
      </c>
      <c r="BI1032" s="39">
        <f>IF(Table2[[#This Row],[Pattern]]="Pattern",VLOOKUP(Table2[[#This Row],[Product Code]],'Routing data'!$A$2:$W$470,13,FALSE),VLOOKUP(Table2[[#This Row],[Product Code]],'Routing data'!$A$2:$W$470,3,FALSE))</f>
        <v>0</v>
      </c>
      <c r="BJ1032" s="39">
        <f>IF(Table2[[#This Row],[Pattern]]="Pattern",VLOOKUP(Table2[[#This Row],[Product Code]],'Routing data'!$A$2:$W$470,14,FALSE),VLOOKUP(Table2[[#This Row],[Product Code]],'Routing data'!$A$2:$W$470,4,FALSE))</f>
        <v>3</v>
      </c>
      <c r="BK1032" s="39">
        <f>VLOOKUP(Table2[[#This Row],[Product Code]],'Routing data'!A$4:W$524,16,FALSE)</f>
        <v>0</v>
      </c>
      <c r="BL1032" s="42" t="str">
        <f>IF(Table2[[#This Row],[Milling Required]]=0,"x",IF(AT1032="Pattern",B1032-10,B1032-4))</f>
        <v>x</v>
      </c>
      <c r="BM1032" s="39"/>
      <c r="BN1032" s="42">
        <f t="shared" si="199"/>
        <v>43479</v>
      </c>
      <c r="BO1032" s="39" t="str">
        <f>IF(Table2[[#This Row],[Milling]]="x","x",Table2[[#This Row],[Total Sections]]*2)</f>
        <v>x</v>
      </c>
      <c r="BP1032" s="39">
        <f>IF(Table2[[#This Row],[Punching]]="x","x",Table2[Total Sections]*2)</f>
        <v>6</v>
      </c>
      <c r="BQ1032" s="39">
        <f>IF(Table2[[#This Row],[Pattern]]="Pattern",Table2[Total Sections]*3,Table2[Total Sections]*1.5)</f>
        <v>4.5</v>
      </c>
      <c r="BR1032" s="42"/>
      <c r="BS1032" s="39"/>
      <c r="BT1032" s="39"/>
      <c r="BU1032" s="39"/>
      <c r="BV1032" s="39" t="str">
        <f>_xlfn.IFNA(VLOOKUP(Table2[[#This Row],[Job-no]],Table4[],16,FALSE),"Ready")</f>
        <v/>
      </c>
      <c r="BW1032" s="39" t="str">
        <f>_xlfn.IFNA(VLOOKUP(Table2[[#This Row],[Job-no]],Table4[],21,FALSE),"Ready")</f>
        <v/>
      </c>
      <c r="BX1032" s="39" t="b">
        <f>_xlfn.IFNA(VLOOKUP(Table2[[#This Row],[Job-no]],Table4[],10,FALSE),TRUE)</f>
        <v>0</v>
      </c>
      <c r="BY1032" s="39" t="str">
        <f>_xlfn.IFNA(VLOOKUP(Table2[[#This Row],[Job-no]],Table4[],22,FALSE),"Ready")</f>
        <v/>
      </c>
      <c r="BZ1032" s="120">
        <f t="shared" si="200"/>
        <v>43482</v>
      </c>
      <c r="CA1032" s="120" t="str">
        <f ca="1">IF(OR(Table2[[#This Row],[Saw Date]]=TODAY(),Table2[[#This Row],[Saw Date]]=TODAY()+1), Table2[[#This Row],[Saw Date]],IF(Table2[[#This Row],[Extrusion cut double saw]],"Done",""))</f>
        <v/>
      </c>
      <c r="CB1032" s="120" t="str">
        <f ca="1">IF(OR(Table2[[#This Row],[Lens Date]]=TODAY(),Table2[[#This Row],[Lens Date]]=TODAY()+1), Table2[[#This Row],[Lens Date]],IF(Table2[[#This Row],[MSLens]]="Done","Done",""))</f>
        <v/>
      </c>
      <c r="CC1032" s="120" t="str">
        <f ca="1">IF(OR(Table2[[#This Row],[Milling Date]]=TODAY(),Table2[[#This Row],[Milling Date]]=TODAY()+1), Table2[[#This Row],[Milling Date]],IF(Table2[[#This Row],[CNC Holes]]="Ready","Done",""))</f>
        <v/>
      </c>
      <c r="CD1032" s="120" t="str">
        <f ca="1">IF(OR(Table2[[#This Row],[Welding Date]]=TODAY(),Table2[[#This Row],[Welding Date]]=TODAY()+1), Table2[[#This Row],[Welding Date]],IF(Table2[[#This Row],[Welding Corners]]="Ready","Done",""))</f>
        <v/>
      </c>
      <c r="CE1032" s="120" t="str">
        <f ca="1">IF(OR(Table2[[#This Row],[Puching Date]]=TODAY(),Table2[[#This Row],[Puching Date]]=TODAY()+1), Table2[[#This Row],[Puching Date]],IF(Table2[[#This Row],[Punch Holes]]="Ready","Done",""))</f>
        <v/>
      </c>
      <c r="CF1032" s="120" t="str">
        <f ca="1">IF(OR(Table2[[#This Row],[Housing Date2]]=TODAY(),Table2[[#This Row],[Housing Date2]]=TODAY()+1),Table2[[#This Row],[Housing Date2]],IF(Table2[[#This Row],[Body Assembly]],"Done",""))</f>
        <v/>
      </c>
      <c r="CG1032" s="120" t="str">
        <f>_xlfn.IFNA(VLOOKUP(Table2[[#This Row],[Job-no]],Table4[],7,FALSE),"Done")</f>
        <v>Scheduled/Released</v>
      </c>
    </row>
    <row r="1033" spans="1:85" x14ac:dyDescent="0.25">
      <c r="A1033" s="39" t="str">
        <f>_xlfn.CONCAT(Table2[[#This Row],[Order]],"-",Table2[[#This Row],[Line]])</f>
        <v>77795-5</v>
      </c>
      <c r="B1033" s="5">
        <v>43482</v>
      </c>
      <c r="C1033" s="8">
        <v>77795</v>
      </c>
      <c r="D1033" s="3" t="s">
        <v>4245</v>
      </c>
      <c r="E1033" s="8">
        <v>5</v>
      </c>
      <c r="F1033" s="8">
        <v>1</v>
      </c>
      <c r="G1033" s="3" t="s">
        <v>42</v>
      </c>
      <c r="H1033" s="8">
        <v>76</v>
      </c>
      <c r="I1033" s="43" t="b">
        <v>0</v>
      </c>
      <c r="J1033" s="43" t="b">
        <v>0</v>
      </c>
      <c r="K1033" t="s">
        <v>114</v>
      </c>
      <c r="L1033" s="43" t="b">
        <v>0</v>
      </c>
      <c r="M1033" s="43" t="b">
        <v>0</v>
      </c>
      <c r="N1033" s="43" t="b">
        <v>0</v>
      </c>
      <c r="O1033" t="s">
        <v>114</v>
      </c>
      <c r="P1033" t="s">
        <v>114</v>
      </c>
      <c r="Q1033" t="s">
        <v>114</v>
      </c>
      <c r="R1033" t="s">
        <v>114</v>
      </c>
      <c r="S1033" t="s">
        <v>114</v>
      </c>
      <c r="T1033" t="s">
        <v>114</v>
      </c>
      <c r="U1033" t="s">
        <v>114</v>
      </c>
      <c r="V1033" t="s">
        <v>114</v>
      </c>
      <c r="W1033" s="5">
        <v>43479</v>
      </c>
      <c r="X1033" s="3" t="s">
        <v>114</v>
      </c>
      <c r="Y1033" s="3"/>
      <c r="Z1033" s="3" t="s">
        <v>47</v>
      </c>
      <c r="AA1033" s="3" t="s">
        <v>114</v>
      </c>
      <c r="AB1033" s="3" t="s">
        <v>74</v>
      </c>
      <c r="AC1033" s="8">
        <v>10</v>
      </c>
      <c r="AD1033" s="3" t="s">
        <v>5967</v>
      </c>
      <c r="AE1033" s="4" t="s">
        <v>5968</v>
      </c>
      <c r="AF1033" s="3"/>
      <c r="AG1033" s="3" t="s">
        <v>114</v>
      </c>
      <c r="AH1033" s="8">
        <v>76</v>
      </c>
      <c r="AI1033" s="3" t="s">
        <v>180</v>
      </c>
      <c r="AJ1033" t="s">
        <v>114</v>
      </c>
      <c r="AK1033" t="s">
        <v>114</v>
      </c>
      <c r="AL1033" s="43" t="b">
        <v>0</v>
      </c>
      <c r="AM1033" s="3"/>
      <c r="AN1033" s="3"/>
      <c r="AO1033" s="43" t="b">
        <v>0</v>
      </c>
      <c r="AP1033" s="3" t="b">
        <v>0</v>
      </c>
      <c r="AQ1033" s="3">
        <f>VLOOKUP(Table2[[#This Row],[Job-no]],Table3[],26,FALSE)</f>
        <v>12213.2</v>
      </c>
      <c r="AR1033" t="str">
        <f t="shared" si="196"/>
        <v>AULED</v>
      </c>
      <c r="AS1033" t="str">
        <f>VLOOKUP(AR1033,Table1[],4,0)</f>
        <v>Grid</v>
      </c>
      <c r="AT1033">
        <f>IF(BD1033&gt;0,"Pattern",VLOOKUP(AR1033,Table1[],5,0))</f>
        <v>0</v>
      </c>
      <c r="AU1033" s="34">
        <f>IF(AT1033="Pattern",WORKDAY(Table2[[#This Row],[Scheduled Ship Date]],-10),WORKDAY(Table2[[#This Row],[Scheduled Ship Date]],-4))</f>
        <v>43476</v>
      </c>
      <c r="AV1033" s="39">
        <f>IF(Table2[[#This Row],[Extrusion cut double saw]]=TRUE,IF(O1033="ToDo",IF(AT1033="Pattern",Table2[[#This Row],[Total Sections]]*0.4,Table2[[#This Row],[Total Sections]]*0.12),0),IF(AT1033="Pattern",Table2[[#This Row],[Total Sections]]*4,Table2[[#This Row],[Total Sections]]*1.2))</f>
        <v>91.2</v>
      </c>
      <c r="AW1033" s="42"/>
      <c r="AX1033" s="42">
        <f>IF(AT1033="Pattern",Table2[[#This Row],[Scheduled Ship Date]]-2,Table2[[#This Row],[Scheduled Ship Date]]-3)</f>
        <v>43479</v>
      </c>
      <c r="AY1033" s="39">
        <f>IF(Table2[[#This Row],[Pattern]]="Pattern",Table2[[#This Row],[Total Sections]]*4.82,Table2[[#This Row],[Total Sections]]*0.5)</f>
        <v>38</v>
      </c>
      <c r="AZ1033" s="42"/>
      <c r="BA1033" s="39">
        <f>((Table2[Total Sections]/Table2[Open Qty])-1)*Table2[Open Qty]*12.96</f>
        <v>0</v>
      </c>
      <c r="BB1033" s="39"/>
      <c r="BC1033" s="39" t="str">
        <f t="shared" si="197"/>
        <v>AULED-22-3000-80-30-SO-W-277-DP-1-TB9</v>
      </c>
      <c r="BD1033" s="39">
        <f t="shared" si="198"/>
        <v>0</v>
      </c>
      <c r="BE1033" s="39" t="b">
        <f>_xlfn.IFNA(VLOOKUP(Table2[[#This Row],[Job-no]],Table4[],9,FALSE),TRUE)</f>
        <v>0</v>
      </c>
      <c r="BF1033" s="39"/>
      <c r="BG1033" s="39" t="b">
        <f>_xlfn.IFNA(VLOOKUP(Table2[[#This Row],[Job-no]],Table4[],14,FALSE),TRUE)</f>
        <v>0</v>
      </c>
      <c r="BH1033" s="39" t="str">
        <f>_xlfn.IFNA(VLOOKUP(Table2[[#This Row],[Job-no]],Table4[],11,FALSE),"Done")</f>
        <v/>
      </c>
      <c r="BI1033" s="39">
        <f>IF(Table2[[#This Row],[Pattern]]="Pattern",VLOOKUP(Table2[[#This Row],[Product Code]],'Routing data'!$A$2:$W$470,13,FALSE),VLOOKUP(Table2[[#This Row],[Product Code]],'Routing data'!$A$2:$W$470,3,FALSE))</f>
        <v>0</v>
      </c>
      <c r="BJ1033" s="39">
        <f>IF(Table2[[#This Row],[Pattern]]="Pattern",VLOOKUP(Table2[[#This Row],[Product Code]],'Routing data'!$A$2:$W$470,14,FALSE),VLOOKUP(Table2[[#This Row],[Product Code]],'Routing data'!$A$2:$W$470,4,FALSE))</f>
        <v>0</v>
      </c>
      <c r="BK1033" s="39">
        <f>VLOOKUP(Table2[[#This Row],[Product Code]],'Routing data'!A$4:W$524,16,FALSE)</f>
        <v>0</v>
      </c>
      <c r="BL1033" s="42" t="str">
        <f>IF(Table2[[#This Row],[Milling Required]]=0,"x",IF(AT1033="Pattern",B1033-10,B1033-4))</f>
        <v>x</v>
      </c>
      <c r="BM1033" s="39"/>
      <c r="BN1033" s="42">
        <f t="shared" si="199"/>
        <v>43479</v>
      </c>
      <c r="BO1033" s="39" t="str">
        <f>IF(Table2[[#This Row],[Milling]]="x","x",Table2[[#This Row],[Total Sections]]*2)</f>
        <v>x</v>
      </c>
      <c r="BP1033" s="39">
        <f>IF(Table2[[#This Row],[Punching]]="x","x",Table2[Total Sections]*2)</f>
        <v>152</v>
      </c>
      <c r="BQ1033" s="39">
        <f>IF(Table2[[#This Row],[Pattern]]="Pattern",Table2[Total Sections]*3,Table2[Total Sections]*1.5)</f>
        <v>114</v>
      </c>
      <c r="BR1033" s="39"/>
      <c r="BS1033" s="39"/>
      <c r="BT1033" s="39"/>
      <c r="BU1033" s="39"/>
      <c r="BV1033" s="39" t="str">
        <f>_xlfn.IFNA(VLOOKUP(Table2[[#This Row],[Job-no]],Table4[],16,FALSE),"Ready")</f>
        <v/>
      </c>
      <c r="BW1033" s="39" t="str">
        <f>_xlfn.IFNA(VLOOKUP(Table2[[#This Row],[Job-no]],Table4[],21,FALSE),"Ready")</f>
        <v/>
      </c>
      <c r="BX1033" s="39" t="b">
        <f>_xlfn.IFNA(VLOOKUP(Table2[[#This Row],[Job-no]],Table4[],10,FALSE),TRUE)</f>
        <v>0</v>
      </c>
      <c r="BY1033" s="39" t="str">
        <f>_xlfn.IFNA(VLOOKUP(Table2[[#This Row],[Job-no]],Table4[],22,FALSE),"Ready")</f>
        <v/>
      </c>
      <c r="BZ1033" s="120">
        <f t="shared" si="200"/>
        <v>43482</v>
      </c>
      <c r="CA1033" s="120" t="str">
        <f ca="1">IF(OR(Table2[[#This Row],[Saw Date]]=TODAY(),Table2[[#This Row],[Saw Date]]=TODAY()+1), Table2[[#This Row],[Saw Date]],IF(Table2[[#This Row],[Extrusion cut double saw]],"Done",""))</f>
        <v/>
      </c>
      <c r="CB1033" s="120" t="str">
        <f ca="1">IF(OR(Table2[[#This Row],[Lens Date]]=TODAY(),Table2[[#This Row],[Lens Date]]=TODAY()+1), Table2[[#This Row],[Lens Date]],IF(Table2[[#This Row],[MSLens]]="Done","Done",""))</f>
        <v/>
      </c>
      <c r="CC1033" s="120" t="str">
        <f ca="1">IF(OR(Table2[[#This Row],[Milling Date]]=TODAY(),Table2[[#This Row],[Milling Date]]=TODAY()+1), Table2[[#This Row],[Milling Date]],IF(Table2[[#This Row],[CNC Holes]]="Ready","Done",""))</f>
        <v/>
      </c>
      <c r="CD1033" s="120" t="str">
        <f ca="1">IF(OR(Table2[[#This Row],[Welding Date]]=TODAY(),Table2[[#This Row],[Welding Date]]=TODAY()+1), Table2[[#This Row],[Welding Date]],IF(Table2[[#This Row],[Welding Corners]]="Ready","Done",""))</f>
        <v/>
      </c>
      <c r="CE1033" s="120" t="str">
        <f ca="1">IF(OR(Table2[[#This Row],[Puching Date]]=TODAY(),Table2[[#This Row],[Puching Date]]=TODAY()+1), Table2[[#This Row],[Puching Date]],IF(Table2[[#This Row],[Punch Holes]]="Ready","Done",""))</f>
        <v/>
      </c>
      <c r="CF1033" s="120" t="str">
        <f ca="1">IF(OR(Table2[[#This Row],[Housing Date2]]=TODAY(),Table2[[#This Row],[Housing Date2]]=TODAY()+1),Table2[[#This Row],[Housing Date2]],IF(Table2[[#This Row],[Body Assembly]],"Done",""))</f>
        <v/>
      </c>
      <c r="CG1033" s="120" t="str">
        <f>_xlfn.IFNA(VLOOKUP(Table2[[#This Row],[Job-no]],Table4[],7,FALSE),"Done")</f>
        <v>Scheduled/Released</v>
      </c>
    </row>
    <row r="1034" spans="1:85" x14ac:dyDescent="0.25">
      <c r="A1034" s="39" t="str">
        <f>_xlfn.CONCAT(Table2[[#This Row],[Order]],"-",Table2[[#This Row],[Line]])</f>
        <v>74999-1</v>
      </c>
      <c r="B1034" s="5">
        <v>43483</v>
      </c>
      <c r="C1034" s="8">
        <v>74999</v>
      </c>
      <c r="D1034" s="3" t="s">
        <v>2850</v>
      </c>
      <c r="E1034" s="8">
        <v>1</v>
      </c>
      <c r="F1034" s="8">
        <v>1</v>
      </c>
      <c r="G1034" s="3" t="s">
        <v>42</v>
      </c>
      <c r="H1034" s="8">
        <v>4</v>
      </c>
      <c r="I1034" s="43" t="b">
        <v>0</v>
      </c>
      <c r="J1034" s="43" t="b">
        <v>0</v>
      </c>
      <c r="K1034" t="s">
        <v>114</v>
      </c>
      <c r="L1034" s="43" t="b">
        <v>0</v>
      </c>
      <c r="M1034" s="43" t="b">
        <v>0</v>
      </c>
      <c r="N1034" s="43" t="b">
        <v>0</v>
      </c>
      <c r="O1034" t="s">
        <v>114</v>
      </c>
      <c r="P1034" t="s">
        <v>114</v>
      </c>
      <c r="Q1034" t="s">
        <v>114</v>
      </c>
      <c r="R1034" t="s">
        <v>114</v>
      </c>
      <c r="S1034" t="s">
        <v>114</v>
      </c>
      <c r="T1034" t="s">
        <v>114</v>
      </c>
      <c r="U1034" t="s">
        <v>114</v>
      </c>
      <c r="V1034" t="s">
        <v>114</v>
      </c>
      <c r="W1034" s="5">
        <v>43480</v>
      </c>
      <c r="X1034" s="3" t="s">
        <v>114</v>
      </c>
      <c r="Y1034" s="3"/>
      <c r="Z1034" s="3" t="s">
        <v>53</v>
      </c>
      <c r="AA1034" s="3" t="s">
        <v>114</v>
      </c>
      <c r="AB1034" s="3" t="s">
        <v>74</v>
      </c>
      <c r="AC1034" s="8">
        <v>4</v>
      </c>
      <c r="AD1034" s="3" t="s">
        <v>5967</v>
      </c>
      <c r="AE1034" s="4" t="s">
        <v>5968</v>
      </c>
      <c r="AF1034" s="3"/>
      <c r="AG1034" s="3" t="s">
        <v>114</v>
      </c>
      <c r="AH1034" s="8">
        <v>4</v>
      </c>
      <c r="AI1034" s="3" t="s">
        <v>74</v>
      </c>
      <c r="AJ1034" t="s">
        <v>114</v>
      </c>
      <c r="AK1034" t="s">
        <v>114</v>
      </c>
      <c r="AL1034" s="43" t="b">
        <v>0</v>
      </c>
      <c r="AM1034" s="3"/>
      <c r="AN1034" s="3"/>
      <c r="AO1034" s="43" t="b">
        <v>0</v>
      </c>
      <c r="AP1034" s="3" t="b">
        <v>0</v>
      </c>
      <c r="AQ1034" s="3">
        <f>VLOOKUP(Table2[[#This Row],[Job-no]],Table3[],26,FALSE)</f>
        <v>2618.2373200000002</v>
      </c>
      <c r="AR1034" t="str">
        <f t="shared" si="196"/>
        <v>B6RLED</v>
      </c>
      <c r="AS1034" t="str">
        <f>VLOOKUP(AR1034,Table1[],4,0)</f>
        <v>recessed</v>
      </c>
      <c r="AT1034">
        <f>IF(BD1034&gt;0,"Pattern",VLOOKUP(AR1034,Table1[],5,0))</f>
        <v>0</v>
      </c>
      <c r="AU1034" s="34">
        <f>IF(AT1034="Pattern",WORKDAY(Table2[[#This Row],[Scheduled Ship Date]],-10),WORKDAY(Table2[[#This Row],[Scheduled Ship Date]],-4))</f>
        <v>43479</v>
      </c>
      <c r="AV1034" s="39">
        <f>IF(Table2[[#This Row],[Extrusion cut double saw]]=TRUE,IF(O1034="ToDo",IF(AT1034="Pattern",Table2[[#This Row],[Total Sections]]*0.4,Table2[[#This Row],[Total Sections]]*0.12),0),IF(AT1034="Pattern",Table2[[#This Row],[Total Sections]]*4,Table2[[#This Row],[Total Sections]]*1.2))</f>
        <v>4.8</v>
      </c>
      <c r="AW1034" s="130">
        <f t="shared" ref="AW1034:AW1064" ca="1" si="201">TODAY()+4</f>
        <v>43471</v>
      </c>
      <c r="AX1034" s="42">
        <f>IF(AT1034="Pattern",Table2[[#This Row],[Scheduled Ship Date]]-2,Table2[[#This Row],[Scheduled Ship Date]]-3)</f>
        <v>43480</v>
      </c>
      <c r="AY1034" s="39">
        <f>IF(Table2[[#This Row],[Pattern]]="Pattern",Table2[[#This Row],[Total Sections]]*4.82,Table2[[#This Row],[Total Sections]]*0.5)</f>
        <v>2</v>
      </c>
      <c r="AZ1034" s="42">
        <f t="shared" ref="AZ1034:AZ1064" ca="1" si="202">TODAY()+3</f>
        <v>43470</v>
      </c>
      <c r="BA1034" s="39">
        <f>((Table2[Total Sections]/Table2[Open Qty])-1)*Table2[Open Qty]*12.96</f>
        <v>0</v>
      </c>
      <c r="BB1034" s="39"/>
      <c r="BC1034" s="39" t="str">
        <f t="shared" si="197"/>
        <v>B6RLED-400-90-40-FL-8-W-UNV-DP-1-D</v>
      </c>
      <c r="BD1034" s="39">
        <f t="shared" si="198"/>
        <v>0</v>
      </c>
      <c r="BE1034" s="39" t="b">
        <f>_xlfn.IFNA(VLOOKUP(Table2[[#This Row],[Job-no]],Table4[],9,FALSE),TRUE)</f>
        <v>0</v>
      </c>
      <c r="BF1034" s="39"/>
      <c r="BG1034" s="39" t="b">
        <f>_xlfn.IFNA(VLOOKUP(Table2[[#This Row],[Job-no]],Table4[],14,FALSE),TRUE)</f>
        <v>0</v>
      </c>
      <c r="BH1034" s="39" t="str">
        <f>_xlfn.IFNA(VLOOKUP(Table2[[#This Row],[Job-no]],Table4[],11,FALSE),"Done")</f>
        <v/>
      </c>
      <c r="BI1034" s="39">
        <f>IF(Table2[[#This Row],[Pattern]]="Pattern",VLOOKUP(Table2[[#This Row],[Product Code]],'Routing data'!$A$2:$W$470,13,FALSE),VLOOKUP(Table2[[#This Row],[Product Code]],'Routing data'!$A$2:$W$470,3,FALSE))</f>
        <v>0</v>
      </c>
      <c r="BJ1034" s="39">
        <f>IF(Table2[[#This Row],[Pattern]]="Pattern",VLOOKUP(Table2[[#This Row],[Product Code]],'Routing data'!$A$2:$W$470,14,FALSE),VLOOKUP(Table2[[#This Row],[Product Code]],'Routing data'!$A$2:$W$470,4,FALSE))</f>
        <v>3</v>
      </c>
      <c r="BK1034" s="39">
        <f>VLOOKUP(Table2[[#This Row],[Product Code]],'Routing data'!A$4:W$524,16,FALSE)</f>
        <v>0</v>
      </c>
      <c r="BL1034" s="42" t="str">
        <f>IF(Table2[[#This Row],[Milling Required]]=0,"x",IF(AT1034="Pattern",B1034-10,B1034-4))</f>
        <v>x</v>
      </c>
      <c r="BM1034" s="39"/>
      <c r="BN1034" s="42">
        <f t="shared" si="199"/>
        <v>43480</v>
      </c>
      <c r="BO1034" s="39" t="str">
        <f>IF(Table2[[#This Row],[Milling]]="x","x",Table2[[#This Row],[Total Sections]]*2)</f>
        <v>x</v>
      </c>
      <c r="BP1034" s="39">
        <f>IF(Table2[[#This Row],[Punching]]="x","x",Table2[Total Sections]*2)</f>
        <v>8</v>
      </c>
      <c r="BQ1034" s="39">
        <f>IF(Table2[[#This Row],[Pattern]]="Pattern",Table2[Total Sections]*3,Table2[Total Sections]*1.5)</f>
        <v>6</v>
      </c>
      <c r="BR1034" s="42"/>
      <c r="BS1034" s="39"/>
      <c r="BT1034" s="39"/>
      <c r="BU1034" s="39"/>
      <c r="BV1034" s="39" t="str">
        <f>_xlfn.IFNA(VLOOKUP(Table2[[#This Row],[Job-no]],Table4[],16,FALSE),"Ready")</f>
        <v/>
      </c>
      <c r="BW1034" s="39" t="str">
        <f>_xlfn.IFNA(VLOOKUP(Table2[[#This Row],[Job-no]],Table4[],21,FALSE),"Ready")</f>
        <v/>
      </c>
      <c r="BX1034" s="39" t="b">
        <f>_xlfn.IFNA(VLOOKUP(Table2[[#This Row],[Job-no]],Table4[],10,FALSE),TRUE)</f>
        <v>0</v>
      </c>
      <c r="BY1034" s="39" t="str">
        <f>_xlfn.IFNA(VLOOKUP(Table2[[#This Row],[Job-no]],Table4[],22,FALSE),"Ready")</f>
        <v/>
      </c>
      <c r="BZ1034" s="120">
        <f t="shared" si="200"/>
        <v>43483</v>
      </c>
      <c r="CA1034" s="120" t="str">
        <f ca="1">IF(OR(Table2[[#This Row],[Saw Date]]=TODAY(),Table2[[#This Row],[Saw Date]]=TODAY()+1), Table2[[#This Row],[Saw Date]],IF(Table2[[#This Row],[Extrusion cut double saw]],"Done",""))</f>
        <v/>
      </c>
      <c r="CB1034" s="120" t="str">
        <f ca="1">IF(OR(Table2[[#This Row],[Lens Date]]=TODAY(),Table2[[#This Row],[Lens Date]]=TODAY()+1), Table2[[#This Row],[Lens Date]],IF(Table2[[#This Row],[MSLens]]="Done","Done",""))</f>
        <v/>
      </c>
      <c r="CC1034" s="120" t="str">
        <f ca="1">IF(OR(Table2[[#This Row],[Milling Date]]=TODAY(),Table2[[#This Row],[Milling Date]]=TODAY()+1), Table2[[#This Row],[Milling Date]],IF(Table2[[#This Row],[CNC Holes]]="Ready","Done",""))</f>
        <v/>
      </c>
      <c r="CD1034" s="120" t="str">
        <f ca="1">IF(OR(Table2[[#This Row],[Welding Date]]=TODAY(),Table2[[#This Row],[Welding Date]]=TODAY()+1), Table2[[#This Row],[Welding Date]],IF(Table2[[#This Row],[Welding Corners]]="Ready","Done",""))</f>
        <v/>
      </c>
      <c r="CE1034" s="120" t="str">
        <f ca="1">IF(OR(Table2[[#This Row],[Puching Date]]=TODAY(),Table2[[#This Row],[Puching Date]]=TODAY()+1), Table2[[#This Row],[Puching Date]],IF(Table2[[#This Row],[Punch Holes]]="Ready","Done",""))</f>
        <v/>
      </c>
      <c r="CF1034" s="120" t="str">
        <f ca="1">IF(OR(Table2[[#This Row],[Housing Date2]]=TODAY(),Table2[[#This Row],[Housing Date2]]=TODAY()+1),Table2[[#This Row],[Housing Date2]],IF(Table2[[#This Row],[Body Assembly]],"Done",""))</f>
        <v/>
      </c>
      <c r="CG1034" s="120" t="str">
        <f>_xlfn.IFNA(VLOOKUP(Table2[[#This Row],[Job-no]],Table4[],7,FALSE),"Done")</f>
        <v>Scheduled/Released</v>
      </c>
    </row>
    <row r="1035" spans="1:85" x14ac:dyDescent="0.25">
      <c r="A1035" s="39" t="str">
        <f>_xlfn.CONCAT(Table2[[#This Row],[Order]],"-",Table2[[#This Row],[Line]])</f>
        <v>74999-3</v>
      </c>
      <c r="B1035" s="5">
        <v>43483</v>
      </c>
      <c r="C1035" s="8">
        <v>74999</v>
      </c>
      <c r="D1035" s="3" t="s">
        <v>2854</v>
      </c>
      <c r="E1035" s="8">
        <v>3</v>
      </c>
      <c r="F1035" s="8">
        <v>1</v>
      </c>
      <c r="G1035" s="3" t="s">
        <v>42</v>
      </c>
      <c r="H1035" s="8">
        <v>4</v>
      </c>
      <c r="I1035" s="43" t="b">
        <v>0</v>
      </c>
      <c r="J1035" s="43" t="b">
        <v>0</v>
      </c>
      <c r="K1035" t="s">
        <v>114</v>
      </c>
      <c r="L1035" s="43" t="b">
        <v>0</v>
      </c>
      <c r="M1035" s="43" t="b">
        <v>0</v>
      </c>
      <c r="N1035" s="43" t="b">
        <v>0</v>
      </c>
      <c r="O1035" t="s">
        <v>114</v>
      </c>
      <c r="P1035" t="s">
        <v>114</v>
      </c>
      <c r="Q1035" t="s">
        <v>114</v>
      </c>
      <c r="R1035" t="s">
        <v>114</v>
      </c>
      <c r="S1035" t="s">
        <v>114</v>
      </c>
      <c r="T1035" t="s">
        <v>114</v>
      </c>
      <c r="U1035" t="s">
        <v>114</v>
      </c>
      <c r="V1035" t="s">
        <v>114</v>
      </c>
      <c r="W1035" s="5">
        <v>43480</v>
      </c>
      <c r="X1035" s="3" t="s">
        <v>114</v>
      </c>
      <c r="Y1035" s="3"/>
      <c r="Z1035" s="3" t="s">
        <v>4840</v>
      </c>
      <c r="AA1035" s="3" t="s">
        <v>114</v>
      </c>
      <c r="AB1035" s="3" t="s">
        <v>74</v>
      </c>
      <c r="AC1035" s="8">
        <v>4</v>
      </c>
      <c r="AD1035" s="3" t="s">
        <v>5967</v>
      </c>
      <c r="AE1035" s="4" t="s">
        <v>5968</v>
      </c>
      <c r="AF1035" s="3"/>
      <c r="AG1035" s="3" t="s">
        <v>114</v>
      </c>
      <c r="AH1035" s="8">
        <v>4</v>
      </c>
      <c r="AI1035" s="3" t="s">
        <v>74</v>
      </c>
      <c r="AJ1035" t="s">
        <v>114</v>
      </c>
      <c r="AK1035" t="s">
        <v>114</v>
      </c>
      <c r="AL1035" s="43" t="b">
        <v>0</v>
      </c>
      <c r="AM1035" s="3"/>
      <c r="AN1035" s="3"/>
      <c r="AO1035" s="43" t="b">
        <v>0</v>
      </c>
      <c r="AP1035" s="3" t="b">
        <v>0</v>
      </c>
      <c r="AQ1035" s="3">
        <f>VLOOKUP(Table2[[#This Row],[Job-no]],Table3[],26,FALSE)</f>
        <v>2018.23732</v>
      </c>
      <c r="AR1035" t="str">
        <f t="shared" si="196"/>
        <v>B6RLED</v>
      </c>
      <c r="AS1035" t="str">
        <f>VLOOKUP(AR1035,Table1[],4,0)</f>
        <v>recessed</v>
      </c>
      <c r="AT1035">
        <f>IF(BD1035&gt;0,"Pattern",VLOOKUP(AR1035,Table1[],5,0))</f>
        <v>0</v>
      </c>
      <c r="AU1035" s="34">
        <f>IF(AT1035="Pattern",WORKDAY(Table2[[#This Row],[Scheduled Ship Date]],-10),WORKDAY(Table2[[#This Row],[Scheduled Ship Date]],-4))</f>
        <v>43479</v>
      </c>
      <c r="AV1035" s="39">
        <f>IF(Table2[[#This Row],[Extrusion cut double saw]]=TRUE,IF(O1035="ToDo",IF(AT1035="Pattern",Table2[[#This Row],[Total Sections]]*0.4,Table2[[#This Row],[Total Sections]]*0.12),0),IF(AT1035="Pattern",Table2[[#This Row],[Total Sections]]*4,Table2[[#This Row],[Total Sections]]*1.2))</f>
        <v>4.8</v>
      </c>
      <c r="AW1035" s="130">
        <f t="shared" ca="1" si="201"/>
        <v>43471</v>
      </c>
      <c r="AX1035" s="42">
        <f>IF(AT1035="Pattern",Table2[[#This Row],[Scheduled Ship Date]]-2,Table2[[#This Row],[Scheduled Ship Date]]-3)</f>
        <v>43480</v>
      </c>
      <c r="AY1035" s="39">
        <f>IF(Table2[[#This Row],[Pattern]]="Pattern",Table2[[#This Row],[Total Sections]]*4.82,Table2[[#This Row],[Total Sections]]*0.5)</f>
        <v>2</v>
      </c>
      <c r="AZ1035" s="42">
        <f t="shared" ca="1" si="202"/>
        <v>43470</v>
      </c>
      <c r="BA1035" s="39">
        <f>((Table2[Total Sections]/Table2[Open Qty])-1)*Table2[Open Qty]*12.96</f>
        <v>0</v>
      </c>
      <c r="BB1035" s="39"/>
      <c r="BC1035" s="39" t="str">
        <f t="shared" si="197"/>
        <v>B6RLED-400-90-40-FL-6-W-UNV-DP-1-D</v>
      </c>
      <c r="BD1035" s="39">
        <f t="shared" si="198"/>
        <v>0</v>
      </c>
      <c r="BE1035" s="39" t="b">
        <f>_xlfn.IFNA(VLOOKUP(Table2[[#This Row],[Job-no]],Table4[],9,FALSE),TRUE)</f>
        <v>0</v>
      </c>
      <c r="BF1035" s="39"/>
      <c r="BG1035" s="39" t="b">
        <f>_xlfn.IFNA(VLOOKUP(Table2[[#This Row],[Job-no]],Table4[],14,FALSE),TRUE)</f>
        <v>0</v>
      </c>
      <c r="BH1035" s="39" t="str">
        <f>_xlfn.IFNA(VLOOKUP(Table2[[#This Row],[Job-no]],Table4[],11,FALSE),"Done")</f>
        <v/>
      </c>
      <c r="BI1035" s="39">
        <f>IF(Table2[[#This Row],[Pattern]]="Pattern",VLOOKUP(Table2[[#This Row],[Product Code]],'Routing data'!$A$2:$W$470,13,FALSE),VLOOKUP(Table2[[#This Row],[Product Code]],'Routing data'!$A$2:$W$470,3,FALSE))</f>
        <v>0</v>
      </c>
      <c r="BJ1035" s="39">
        <f>IF(Table2[[#This Row],[Pattern]]="Pattern",VLOOKUP(Table2[[#This Row],[Product Code]],'Routing data'!$A$2:$W$470,14,FALSE),VLOOKUP(Table2[[#This Row],[Product Code]],'Routing data'!$A$2:$W$470,4,FALSE))</f>
        <v>3</v>
      </c>
      <c r="BK1035" s="39">
        <f>VLOOKUP(Table2[[#This Row],[Product Code]],'Routing data'!A$4:W$524,16,FALSE)</f>
        <v>0</v>
      </c>
      <c r="BL1035" s="42" t="str">
        <f>IF(Table2[[#This Row],[Milling Required]]=0,"x",IF(AT1035="Pattern",B1035-10,B1035-4))</f>
        <v>x</v>
      </c>
      <c r="BM1035" s="39"/>
      <c r="BN1035" s="42">
        <f t="shared" si="199"/>
        <v>43480</v>
      </c>
      <c r="BO1035" s="39" t="str">
        <f>IF(Table2[[#This Row],[Milling]]="x","x",Table2[[#This Row],[Total Sections]]*2)</f>
        <v>x</v>
      </c>
      <c r="BP1035" s="39">
        <f>IF(Table2[[#This Row],[Punching]]="x","x",Table2[Total Sections]*2)</f>
        <v>8</v>
      </c>
      <c r="BQ1035" s="39">
        <f>IF(Table2[[#This Row],[Pattern]]="Pattern",Table2[Total Sections]*3,Table2[Total Sections]*1.5)</f>
        <v>6</v>
      </c>
      <c r="BR1035" s="42"/>
      <c r="BS1035" s="39"/>
      <c r="BT1035" s="39"/>
      <c r="BU1035" s="39"/>
      <c r="BV1035" s="39" t="str">
        <f>_xlfn.IFNA(VLOOKUP(Table2[[#This Row],[Job-no]],Table4[],16,FALSE),"Ready")</f>
        <v/>
      </c>
      <c r="BW1035" s="39" t="str">
        <f>_xlfn.IFNA(VLOOKUP(Table2[[#This Row],[Job-no]],Table4[],21,FALSE),"Ready")</f>
        <v/>
      </c>
      <c r="BX1035" s="39" t="b">
        <f>_xlfn.IFNA(VLOOKUP(Table2[[#This Row],[Job-no]],Table4[],10,FALSE),TRUE)</f>
        <v>0</v>
      </c>
      <c r="BY1035" s="39" t="str">
        <f>_xlfn.IFNA(VLOOKUP(Table2[[#This Row],[Job-no]],Table4[],22,FALSE),"Ready")</f>
        <v/>
      </c>
      <c r="BZ1035" s="120">
        <f t="shared" si="200"/>
        <v>43483</v>
      </c>
      <c r="CA1035" s="120" t="str">
        <f ca="1">IF(OR(Table2[[#This Row],[Saw Date]]=TODAY(),Table2[[#This Row],[Saw Date]]=TODAY()+1), Table2[[#This Row],[Saw Date]],IF(Table2[[#This Row],[Extrusion cut double saw]],"Done",""))</f>
        <v/>
      </c>
      <c r="CB1035" s="120" t="str">
        <f ca="1">IF(OR(Table2[[#This Row],[Lens Date]]=TODAY(),Table2[[#This Row],[Lens Date]]=TODAY()+1), Table2[[#This Row],[Lens Date]],IF(Table2[[#This Row],[MSLens]]="Done","Done",""))</f>
        <v/>
      </c>
      <c r="CC1035" s="120" t="str">
        <f ca="1">IF(OR(Table2[[#This Row],[Milling Date]]=TODAY(),Table2[[#This Row],[Milling Date]]=TODAY()+1), Table2[[#This Row],[Milling Date]],IF(Table2[[#This Row],[CNC Holes]]="Ready","Done",""))</f>
        <v/>
      </c>
      <c r="CD1035" s="120" t="str">
        <f ca="1">IF(OR(Table2[[#This Row],[Welding Date]]=TODAY(),Table2[[#This Row],[Welding Date]]=TODAY()+1), Table2[[#This Row],[Welding Date]],IF(Table2[[#This Row],[Welding Corners]]="Ready","Done",""))</f>
        <v/>
      </c>
      <c r="CE1035" s="120" t="str">
        <f ca="1">IF(OR(Table2[[#This Row],[Puching Date]]=TODAY(),Table2[[#This Row],[Puching Date]]=TODAY()+1), Table2[[#This Row],[Puching Date]],IF(Table2[[#This Row],[Punch Holes]]="Ready","Done",""))</f>
        <v/>
      </c>
      <c r="CF1035" s="120" t="str">
        <f ca="1">IF(OR(Table2[[#This Row],[Housing Date2]]=TODAY(),Table2[[#This Row],[Housing Date2]]=TODAY()+1),Table2[[#This Row],[Housing Date2]],IF(Table2[[#This Row],[Body Assembly]],"Done",""))</f>
        <v/>
      </c>
      <c r="CG1035" s="120" t="str">
        <f>_xlfn.IFNA(VLOOKUP(Table2[[#This Row],[Job-no]],Table4[],7,FALSE),"Done")</f>
        <v>Scheduled/Released</v>
      </c>
    </row>
    <row r="1036" spans="1:85" x14ac:dyDescent="0.25">
      <c r="A1036" t="str">
        <f>_xlfn.CONCAT(Table2[[#This Row],[Order]],"-",Table2[[#This Row],[Line]])</f>
        <v>74999-4</v>
      </c>
      <c r="B1036" s="5">
        <v>43483</v>
      </c>
      <c r="C1036" s="8">
        <v>74999</v>
      </c>
      <c r="D1036" s="3" t="s">
        <v>2855</v>
      </c>
      <c r="E1036" s="8">
        <v>4</v>
      </c>
      <c r="F1036" s="8">
        <v>1</v>
      </c>
      <c r="G1036" s="3" t="s">
        <v>42</v>
      </c>
      <c r="H1036" s="8">
        <v>3</v>
      </c>
      <c r="I1036" s="43" t="b">
        <v>0</v>
      </c>
      <c r="J1036" s="43" t="b">
        <v>0</v>
      </c>
      <c r="K1036" t="s">
        <v>114</v>
      </c>
      <c r="L1036" s="43" t="b">
        <v>0</v>
      </c>
      <c r="M1036" s="43" t="b">
        <v>0</v>
      </c>
      <c r="N1036" s="43" t="b">
        <v>0</v>
      </c>
      <c r="O1036" t="s">
        <v>114</v>
      </c>
      <c r="P1036" t="s">
        <v>114</v>
      </c>
      <c r="Q1036" t="s">
        <v>114</v>
      </c>
      <c r="R1036" t="s">
        <v>114</v>
      </c>
      <c r="S1036" t="s">
        <v>114</v>
      </c>
      <c r="T1036" t="s">
        <v>114</v>
      </c>
      <c r="U1036" t="s">
        <v>114</v>
      </c>
      <c r="V1036" t="s">
        <v>114</v>
      </c>
      <c r="W1036" s="5">
        <v>43480</v>
      </c>
      <c r="X1036" s="3" t="s">
        <v>114</v>
      </c>
      <c r="Y1036" s="3"/>
      <c r="Z1036" s="3" t="s">
        <v>106</v>
      </c>
      <c r="AA1036" s="3" t="s">
        <v>114</v>
      </c>
      <c r="AB1036" s="3" t="s">
        <v>74</v>
      </c>
      <c r="AC1036" s="8">
        <v>4</v>
      </c>
      <c r="AD1036" s="3" t="s">
        <v>5967</v>
      </c>
      <c r="AE1036" s="4" t="s">
        <v>5968</v>
      </c>
      <c r="AF1036" s="3"/>
      <c r="AG1036" s="3" t="s">
        <v>114</v>
      </c>
      <c r="AH1036" s="8">
        <v>3</v>
      </c>
      <c r="AI1036" s="3" t="s">
        <v>74</v>
      </c>
      <c r="AJ1036" t="s">
        <v>114</v>
      </c>
      <c r="AK1036" t="s">
        <v>114</v>
      </c>
      <c r="AL1036" s="43" t="b">
        <v>0</v>
      </c>
      <c r="AM1036" s="3"/>
      <c r="AN1036" s="3"/>
      <c r="AO1036" s="43" t="b">
        <v>0</v>
      </c>
      <c r="AP1036" s="3" t="b">
        <v>0</v>
      </c>
      <c r="AQ1036" s="3">
        <f>VLOOKUP(Table2[[#This Row],[Job-no]],Table3[],26,FALSE)</f>
        <v>1063.6779899999999</v>
      </c>
      <c r="AR1036" t="str">
        <f t="shared" si="196"/>
        <v>B6RLED</v>
      </c>
      <c r="AS1036" t="str">
        <f>VLOOKUP(AR1036,Table1[],4,0)</f>
        <v>recessed</v>
      </c>
      <c r="AT1036">
        <f>IF(BD1036&gt;0,"Pattern",VLOOKUP(AR1036,Table1[],5,0))</f>
        <v>0</v>
      </c>
      <c r="AU1036" s="34">
        <f>IF(AT1036="Pattern",WORKDAY(Table2[[#This Row],[Scheduled Ship Date]],-10),WORKDAY(Table2[[#This Row],[Scheduled Ship Date]],-4))</f>
        <v>43479</v>
      </c>
      <c r="AV1036">
        <f>IF(Table2[[#This Row],[Extrusion cut double saw]]=TRUE,IF(O1036="ToDo",IF(AT1036="Pattern",Table2[[#This Row],[Total Sections]]*0.4,Table2[[#This Row],[Total Sections]]*0.12),0),IF(AT1036="Pattern",Table2[[#This Row],[Total Sections]]*4,Table2[[#This Row],[Total Sections]]*1.2))</f>
        <v>3.5999999999999996</v>
      </c>
      <c r="AW1036" s="130">
        <f t="shared" ca="1" si="201"/>
        <v>43471</v>
      </c>
      <c r="AX1036" s="42">
        <f>IF(AT1036="Pattern",Table2[[#This Row],[Scheduled Ship Date]]-2,Table2[[#This Row],[Scheduled Ship Date]]-3)</f>
        <v>43480</v>
      </c>
      <c r="AY1036">
        <f>IF(Table2[[#This Row],[Pattern]]="Pattern",Table2[[#This Row],[Total Sections]]*4.82,Table2[[#This Row],[Total Sections]]*0.5)</f>
        <v>1.5</v>
      </c>
      <c r="AZ1036" s="42">
        <f t="shared" ca="1" si="202"/>
        <v>43470</v>
      </c>
      <c r="BA1036" s="39">
        <f>((Table2[Total Sections]/Table2[Open Qty])-1)*Table2[Open Qty]*12.96</f>
        <v>0</v>
      </c>
      <c r="BB1036" s="42"/>
      <c r="BC1036" s="39" t="str">
        <f t="shared" si="197"/>
        <v>B6RLED-400-90-40-FL-4-W-UNV-DP-1-D</v>
      </c>
      <c r="BD1036" s="39">
        <f t="shared" si="198"/>
        <v>0</v>
      </c>
      <c r="BE1036" s="39" t="b">
        <f>_xlfn.IFNA(VLOOKUP(Table2[[#This Row],[Job-no]],Table4[],9,FALSE),TRUE)</f>
        <v>0</v>
      </c>
      <c r="BF1036" t="str">
        <f>VLOOKUP(AR1036,Table1[],3,0)</f>
        <v>B6LED</v>
      </c>
      <c r="BG1036" s="39" t="b">
        <f>_xlfn.IFNA(VLOOKUP(Table2[[#This Row],[Job-no]],Table4[],14,FALSE),TRUE)</f>
        <v>0</v>
      </c>
      <c r="BH1036" s="39" t="str">
        <f>_xlfn.IFNA(VLOOKUP(Table2[[#This Row],[Job-no]],Table4[],11,FALSE),"Done")</f>
        <v/>
      </c>
      <c r="BI1036" s="39">
        <f>IF(Table2[[#This Row],[Pattern]]="Pattern",VLOOKUP(Table2[[#This Row],[Product Code]],'Routing data'!$A$2:$W$470,13,FALSE),VLOOKUP(Table2[[#This Row],[Product Code]],'Routing data'!$A$2:$W$470,3,FALSE))</f>
        <v>0</v>
      </c>
      <c r="BJ1036" s="39">
        <f>IF(Table2[[#This Row],[Pattern]]="Pattern",VLOOKUP(Table2[[#This Row],[Product Code]],'Routing data'!$A$2:$W$470,14,FALSE),VLOOKUP(Table2[[#This Row],[Product Code]],'Routing data'!$A$2:$W$470,4,FALSE))</f>
        <v>3</v>
      </c>
      <c r="BK1036" s="39">
        <f>VLOOKUP(Table2[[#This Row],[Product Code]],'Routing data'!A$4:W$524,16,FALSE)</f>
        <v>0</v>
      </c>
      <c r="BL1036" s="42" t="str">
        <f>IF(Table2[[#This Row],[Milling Required]]=0,"x",IF(AT1036="Pattern",B1036-10,B1036-4))</f>
        <v>x</v>
      </c>
      <c r="BM1036" s="42">
        <f>IF(Table2[[#This Row],[Punching Required]]=0,"x",IF(AT1036="Pattern",B1036-8,B1036-2))</f>
        <v>43481</v>
      </c>
      <c r="BN1036" s="42">
        <f t="shared" si="199"/>
        <v>43480</v>
      </c>
      <c r="BO1036" s="39" t="str">
        <f>IF(Table2[[#This Row],[Milling]]="x","x",Table2[[#This Row],[Total Sections]]*2)</f>
        <v>x</v>
      </c>
      <c r="BP1036" s="39">
        <f>IF(Table2[[#This Row],[Punching]]="x","x",Table2[Total Sections]*2)</f>
        <v>6</v>
      </c>
      <c r="BQ1036" s="39">
        <f>IF(Table2[[#This Row],[Pattern]]="Pattern",Table2[Total Sections]*3,Table2[Total Sections]*1.5)</f>
        <v>4.5</v>
      </c>
      <c r="BR1036" s="42"/>
      <c r="BS1036" s="42"/>
      <c r="BT1036" s="42"/>
      <c r="BU1036" s="39"/>
      <c r="BV1036" s="39" t="str">
        <f>_xlfn.IFNA(VLOOKUP(Table2[[#This Row],[Job-no]],Table4[],16,FALSE),"Ready")</f>
        <v/>
      </c>
      <c r="BW1036" s="39" t="str">
        <f>_xlfn.IFNA(VLOOKUP(Table2[[#This Row],[Job-no]],Table4[],21,FALSE),"Ready")</f>
        <v/>
      </c>
      <c r="BX1036" s="39" t="b">
        <f>_xlfn.IFNA(VLOOKUP(Table2[[#This Row],[Job-no]],Table4[],10,FALSE),TRUE)</f>
        <v>0</v>
      </c>
      <c r="BY1036" s="39" t="str">
        <f>_xlfn.IFNA(VLOOKUP(Table2[[#This Row],[Job-no]],Table4[],22,FALSE),"Ready")</f>
        <v/>
      </c>
      <c r="BZ1036" s="120">
        <f t="shared" si="200"/>
        <v>43483</v>
      </c>
      <c r="CA1036" s="120" t="str">
        <f ca="1">IF(OR(Table2[[#This Row],[Saw Date]]=TODAY(),Table2[[#This Row],[Saw Date]]=TODAY()+1), Table2[[#This Row],[Saw Date]],IF(Table2[[#This Row],[Extrusion cut double saw]],"Done",""))</f>
        <v/>
      </c>
      <c r="CB1036" s="120" t="str">
        <f ca="1">IF(OR(Table2[[#This Row],[Lens Date]]=TODAY(),Table2[[#This Row],[Lens Date]]=TODAY()+1), Table2[[#This Row],[Lens Date]],IF(Table2[[#This Row],[MSLens]]="Done","Done",""))</f>
        <v/>
      </c>
      <c r="CC1036" s="120" t="str">
        <f ca="1">IF(OR(Table2[[#This Row],[Milling Date]]=TODAY(),Table2[[#This Row],[Milling Date]]=TODAY()+1), Table2[[#This Row],[Milling Date]],IF(Table2[[#This Row],[CNC Holes]]="Ready","Done",""))</f>
        <v/>
      </c>
      <c r="CD1036" s="120" t="str">
        <f ca="1">IF(OR(Table2[[#This Row],[Welding Date]]=TODAY(),Table2[[#This Row],[Welding Date]]=TODAY()+1), Table2[[#This Row],[Welding Date]],IF(Table2[[#This Row],[Welding Corners]]="Ready","Done",""))</f>
        <v/>
      </c>
      <c r="CE1036" s="120" t="str">
        <f ca="1">IF(OR(Table2[[#This Row],[Puching Date]]=TODAY(),Table2[[#This Row],[Puching Date]]=TODAY()+1), Table2[[#This Row],[Puching Date]],IF(Table2[[#This Row],[Punch Holes]]="Ready","Done",""))</f>
        <v/>
      </c>
      <c r="CF1036" s="120" t="str">
        <f ca="1">IF(OR(Table2[[#This Row],[Housing Date2]]=TODAY(),Table2[[#This Row],[Housing Date2]]=TODAY()+1),Table2[[#This Row],[Housing Date2]],IF(Table2[[#This Row],[Body Assembly]],"Done",""))</f>
        <v/>
      </c>
      <c r="CG1036" s="120" t="str">
        <f>_xlfn.IFNA(VLOOKUP(Table2[[#This Row],[Job-no]],Table4[],7,FALSE),"Done")</f>
        <v>Scheduled/Released</v>
      </c>
    </row>
    <row r="1037" spans="1:85" x14ac:dyDescent="0.25">
      <c r="A1037" t="str">
        <f>_xlfn.CONCAT(Table2[[#This Row],[Order]],"-",Table2[[#This Row],[Line]])</f>
        <v>74999-5</v>
      </c>
      <c r="B1037" s="5">
        <v>43483</v>
      </c>
      <c r="C1037" s="8">
        <v>74999</v>
      </c>
      <c r="D1037" s="3" t="s">
        <v>2857</v>
      </c>
      <c r="E1037" s="8">
        <v>5</v>
      </c>
      <c r="F1037" s="8">
        <v>1</v>
      </c>
      <c r="G1037" s="3" t="s">
        <v>42</v>
      </c>
      <c r="H1037" s="8">
        <v>1</v>
      </c>
      <c r="I1037" s="43" t="b">
        <v>0</v>
      </c>
      <c r="J1037" s="43" t="b">
        <v>0</v>
      </c>
      <c r="K1037" t="s">
        <v>114</v>
      </c>
      <c r="L1037" s="43" t="b">
        <v>0</v>
      </c>
      <c r="M1037" s="43" t="b">
        <v>0</v>
      </c>
      <c r="N1037" s="43" t="b">
        <v>0</v>
      </c>
      <c r="O1037" t="s">
        <v>114</v>
      </c>
      <c r="P1037" t="s">
        <v>114</v>
      </c>
      <c r="Q1037" t="s">
        <v>114</v>
      </c>
      <c r="R1037" t="s">
        <v>114</v>
      </c>
      <c r="S1037" t="s">
        <v>114</v>
      </c>
      <c r="T1037" t="s">
        <v>114</v>
      </c>
      <c r="U1037" t="s">
        <v>114</v>
      </c>
      <c r="V1037" t="s">
        <v>114</v>
      </c>
      <c r="W1037" s="5">
        <v>43480</v>
      </c>
      <c r="X1037" s="3" t="s">
        <v>114</v>
      </c>
      <c r="Y1037" s="3"/>
      <c r="Z1037" s="3" t="s">
        <v>4888</v>
      </c>
      <c r="AA1037" s="3" t="s">
        <v>114</v>
      </c>
      <c r="AB1037" s="3" t="s">
        <v>74</v>
      </c>
      <c r="AC1037" s="8">
        <v>4</v>
      </c>
      <c r="AD1037" s="3" t="s">
        <v>5967</v>
      </c>
      <c r="AE1037" s="4" t="s">
        <v>5968</v>
      </c>
      <c r="AF1037" s="3"/>
      <c r="AG1037" s="3" t="s">
        <v>114</v>
      </c>
      <c r="AH1037" s="8">
        <v>1</v>
      </c>
      <c r="AI1037" s="3" t="s">
        <v>74</v>
      </c>
      <c r="AJ1037" t="s">
        <v>114</v>
      </c>
      <c r="AK1037" t="s">
        <v>114</v>
      </c>
      <c r="AL1037" s="43" t="b">
        <v>0</v>
      </c>
      <c r="AM1037" s="3"/>
      <c r="AN1037" s="3"/>
      <c r="AO1037" s="43" t="b">
        <v>0</v>
      </c>
      <c r="AP1037" s="3" t="b">
        <v>0</v>
      </c>
      <c r="AQ1037" s="3">
        <f>VLOOKUP(Table2[[#This Row],[Job-no]],Table3[],26,FALSE)</f>
        <v>1044.55933</v>
      </c>
      <c r="AR1037" t="str">
        <f t="shared" si="196"/>
        <v>WBRLED</v>
      </c>
      <c r="AS1037" t="str">
        <f>VLOOKUP(AR1037,Table1[],4,0)</f>
        <v>recessed</v>
      </c>
      <c r="AT1037">
        <f>IF(BD1037&gt;0,"Pattern",VLOOKUP(AR1037,Table1[],5,0))</f>
        <v>0</v>
      </c>
      <c r="AU1037" s="34">
        <f>IF(AT1037="Pattern",WORKDAY(Table2[[#This Row],[Scheduled Ship Date]],-10),WORKDAY(Table2[[#This Row],[Scheduled Ship Date]],-4))</f>
        <v>43479</v>
      </c>
      <c r="AV1037">
        <f>IF(Table2[[#This Row],[Extrusion cut double saw]]=TRUE,IF(O1037="ToDo",IF(AT1037="Pattern",Table2[[#This Row],[Total Sections]]*0.4,Table2[[#This Row],[Total Sections]]*0.12),0),IF(AT1037="Pattern",Table2[[#This Row],[Total Sections]]*4,Table2[[#This Row],[Total Sections]]*1.2))</f>
        <v>1.2</v>
      </c>
      <c r="AW1037" s="130">
        <f t="shared" ca="1" si="201"/>
        <v>43471</v>
      </c>
      <c r="AX1037" s="42">
        <f>IF(AT1037="Pattern",Table2[[#This Row],[Scheduled Ship Date]]-2,Table2[[#This Row],[Scheduled Ship Date]]-3)</f>
        <v>43480</v>
      </c>
      <c r="AY1037">
        <f>IF(Table2[[#This Row],[Pattern]]="Pattern",Table2[[#This Row],[Total Sections]]*4.82,Table2[[#This Row],[Total Sections]]*0.5)</f>
        <v>0.5</v>
      </c>
      <c r="AZ1037" s="42">
        <f t="shared" ca="1" si="202"/>
        <v>43470</v>
      </c>
      <c r="BA1037" s="39">
        <f>((Table2[Total Sections]/Table2[Open Qty])-1)*Table2[Open Qty]*12.96</f>
        <v>0</v>
      </c>
      <c r="BB1037" s="42"/>
      <c r="BC1037" s="39" t="str">
        <f t="shared" si="197"/>
        <v>WBRLED-500-90-40-S-9' 1/4"-W-UNV-DP-1-D</v>
      </c>
      <c r="BD1037" s="39">
        <f t="shared" si="198"/>
        <v>0</v>
      </c>
      <c r="BE1037" s="39" t="b">
        <f>_xlfn.IFNA(VLOOKUP(Table2[[#This Row],[Job-no]],Table4[],9,FALSE),TRUE)</f>
        <v>0</v>
      </c>
      <c r="BF1037" t="str">
        <f>VLOOKUP(AR1037,Table1[],3,0)</f>
        <v>WB4LED</v>
      </c>
      <c r="BG1037" s="39" t="b">
        <f>_xlfn.IFNA(VLOOKUP(Table2[[#This Row],[Job-no]],Table4[],14,FALSE),TRUE)</f>
        <v>0</v>
      </c>
      <c r="BH1037" s="39" t="str">
        <f>_xlfn.IFNA(VLOOKUP(Table2[[#This Row],[Job-no]],Table4[],11,FALSE),"Done")</f>
        <v/>
      </c>
      <c r="BI1037" s="39">
        <f>IF(Table2[[#This Row],[Pattern]]="Pattern",VLOOKUP(Table2[[#This Row],[Product Code]],'Routing data'!$A$2:$W$470,13,FALSE),VLOOKUP(Table2[[#This Row],[Product Code]],'Routing data'!$A$2:$W$470,3,FALSE))</f>
        <v>0</v>
      </c>
      <c r="BJ1037" s="39">
        <f>IF(Table2[[#This Row],[Pattern]]="Pattern",VLOOKUP(Table2[[#This Row],[Product Code]],'Routing data'!$A$2:$W$470,14,FALSE),VLOOKUP(Table2[[#This Row],[Product Code]],'Routing data'!$A$2:$W$470,4,FALSE))</f>
        <v>0</v>
      </c>
      <c r="BK1037" s="39">
        <f>VLOOKUP(Table2[[#This Row],[Product Code]],'Routing data'!A$4:W$524,16,FALSE)</f>
        <v>0</v>
      </c>
      <c r="BL1037" s="42" t="str">
        <f>IF(Table2[[#This Row],[Milling Required]]=0,"x",IF(AT1037="Pattern",B1037-10,B1037-4))</f>
        <v>x</v>
      </c>
      <c r="BM1037" s="42" t="str">
        <f>IF(Table2[[#This Row],[Punching Required]]=0,"x",IF(AT1037="Pattern",B1037-8,B1037-2))</f>
        <v>x</v>
      </c>
      <c r="BN1037" s="42">
        <f t="shared" si="199"/>
        <v>43480</v>
      </c>
      <c r="BO1037" s="39" t="str">
        <f>IF(Table2[[#This Row],[Milling]]="x","x",Table2[[#This Row],[Total Sections]]*2)</f>
        <v>x</v>
      </c>
      <c r="BP1037" s="39" t="str">
        <f>IF(Table2[[#This Row],[Punching]]="x","x",Table2[Total Sections]*2)</f>
        <v>x</v>
      </c>
      <c r="BQ1037" s="39">
        <f>IF(Table2[[#This Row],[Pattern]]="Pattern",Table2[Total Sections]*3,Table2[Total Sections]*1.5)</f>
        <v>1.5</v>
      </c>
      <c r="BR1037" s="42"/>
      <c r="BS1037" s="39"/>
      <c r="BT1037" s="42"/>
      <c r="BU1037" s="39"/>
      <c r="BV1037" s="39" t="str">
        <f>_xlfn.IFNA(VLOOKUP(Table2[[#This Row],[Job-no]],Table4[],16,FALSE),"Ready")</f>
        <v/>
      </c>
      <c r="BW1037" s="39" t="str">
        <f>_xlfn.IFNA(VLOOKUP(Table2[[#This Row],[Job-no]],Table4[],21,FALSE),"Ready")</f>
        <v/>
      </c>
      <c r="BX1037" s="39" t="b">
        <f>_xlfn.IFNA(VLOOKUP(Table2[[#This Row],[Job-no]],Table4[],10,FALSE),TRUE)</f>
        <v>0</v>
      </c>
      <c r="BY1037" s="39" t="str">
        <f>_xlfn.IFNA(VLOOKUP(Table2[[#This Row],[Job-no]],Table4[],22,FALSE),"Ready")</f>
        <v/>
      </c>
      <c r="BZ1037" s="120">
        <f t="shared" si="200"/>
        <v>43483</v>
      </c>
      <c r="CA1037" s="120" t="str">
        <f ca="1">IF(OR(Table2[[#This Row],[Saw Date]]=TODAY(),Table2[[#This Row],[Saw Date]]=TODAY()+1), Table2[[#This Row],[Saw Date]],IF(Table2[[#This Row],[Extrusion cut double saw]],"Done",""))</f>
        <v/>
      </c>
      <c r="CB1037" s="120" t="str">
        <f ca="1">IF(OR(Table2[[#This Row],[Lens Date]]=TODAY(),Table2[[#This Row],[Lens Date]]=TODAY()+1), Table2[[#This Row],[Lens Date]],IF(Table2[[#This Row],[MSLens]]="Done","Done",""))</f>
        <v/>
      </c>
      <c r="CC1037" s="120" t="str">
        <f ca="1">IF(OR(Table2[[#This Row],[Milling Date]]=TODAY(),Table2[[#This Row],[Milling Date]]=TODAY()+1), Table2[[#This Row],[Milling Date]],IF(Table2[[#This Row],[CNC Holes]]="Ready","Done",""))</f>
        <v/>
      </c>
      <c r="CD1037" s="120" t="str">
        <f ca="1">IF(OR(Table2[[#This Row],[Welding Date]]=TODAY(),Table2[[#This Row],[Welding Date]]=TODAY()+1), Table2[[#This Row],[Welding Date]],IF(Table2[[#This Row],[Welding Corners]]="Ready","Done",""))</f>
        <v/>
      </c>
      <c r="CE1037" s="120" t="str">
        <f ca="1">IF(OR(Table2[[#This Row],[Puching Date]]=TODAY(),Table2[[#This Row],[Puching Date]]=TODAY()+1), Table2[[#This Row],[Puching Date]],IF(Table2[[#This Row],[Punch Holes]]="Ready","Done",""))</f>
        <v/>
      </c>
      <c r="CF1037" s="120" t="str">
        <f ca="1">IF(OR(Table2[[#This Row],[Housing Date2]]=TODAY(),Table2[[#This Row],[Housing Date2]]=TODAY()+1),Table2[[#This Row],[Housing Date2]],IF(Table2[[#This Row],[Body Assembly]],"Done",""))</f>
        <v/>
      </c>
      <c r="CG1037" s="120" t="str">
        <f>_xlfn.IFNA(VLOOKUP(Table2[[#This Row],[Job-no]],Table4[],7,FALSE),"Done")</f>
        <v>Scheduled/Released</v>
      </c>
    </row>
    <row r="1038" spans="1:85" x14ac:dyDescent="0.25">
      <c r="A1038" t="str">
        <f>_xlfn.CONCAT(Table2[[#This Row],[Order]],"-",Table2[[#This Row],[Line]])</f>
        <v>74999-6</v>
      </c>
      <c r="B1038" s="5">
        <v>43483</v>
      </c>
      <c r="C1038" s="8">
        <v>74999</v>
      </c>
      <c r="D1038" s="3" t="s">
        <v>2859</v>
      </c>
      <c r="E1038" s="8">
        <v>6</v>
      </c>
      <c r="F1038" s="8">
        <v>1</v>
      </c>
      <c r="G1038" s="3" t="s">
        <v>42</v>
      </c>
      <c r="H1038" s="8">
        <v>1</v>
      </c>
      <c r="I1038" s="43" t="b">
        <v>0</v>
      </c>
      <c r="J1038" s="43" t="b">
        <v>0</v>
      </c>
      <c r="K1038" t="s">
        <v>114</v>
      </c>
      <c r="L1038" s="43" t="b">
        <v>0</v>
      </c>
      <c r="M1038" s="43" t="b">
        <v>0</v>
      </c>
      <c r="N1038" s="43" t="b">
        <v>0</v>
      </c>
      <c r="O1038" t="s">
        <v>114</v>
      </c>
      <c r="P1038" t="s">
        <v>114</v>
      </c>
      <c r="Q1038" t="s">
        <v>114</v>
      </c>
      <c r="R1038" t="s">
        <v>114</v>
      </c>
      <c r="S1038" t="s">
        <v>114</v>
      </c>
      <c r="T1038" t="s">
        <v>114</v>
      </c>
      <c r="U1038" t="s">
        <v>114</v>
      </c>
      <c r="V1038" t="s">
        <v>114</v>
      </c>
      <c r="W1038" s="5">
        <v>43480</v>
      </c>
      <c r="X1038" s="3" t="s">
        <v>114</v>
      </c>
      <c r="Y1038" s="3"/>
      <c r="Z1038" s="3" t="s">
        <v>4889</v>
      </c>
      <c r="AA1038" s="3" t="s">
        <v>114</v>
      </c>
      <c r="AB1038" s="3" t="s">
        <v>74</v>
      </c>
      <c r="AC1038" s="8">
        <v>4</v>
      </c>
      <c r="AD1038" s="3" t="s">
        <v>5967</v>
      </c>
      <c r="AE1038" s="4" t="s">
        <v>5968</v>
      </c>
      <c r="AF1038" s="3"/>
      <c r="AG1038" s="3" t="s">
        <v>114</v>
      </c>
      <c r="AH1038" s="8">
        <v>2</v>
      </c>
      <c r="AI1038" s="3" t="s">
        <v>74</v>
      </c>
      <c r="AJ1038" t="s">
        <v>114</v>
      </c>
      <c r="AK1038" t="s">
        <v>114</v>
      </c>
      <c r="AL1038" s="43" t="b">
        <v>0</v>
      </c>
      <c r="AM1038" s="3"/>
      <c r="AN1038" s="3"/>
      <c r="AO1038" s="43" t="b">
        <v>0</v>
      </c>
      <c r="AP1038" s="3" t="b">
        <v>0</v>
      </c>
      <c r="AQ1038" s="3">
        <f>VLOOKUP(Table2[[#This Row],[Job-no]],Table3[],26,FALSE)</f>
        <v>1814.55933</v>
      </c>
      <c r="AR1038" t="str">
        <f t="shared" si="196"/>
        <v>WBRLED</v>
      </c>
      <c r="AS1038" t="str">
        <f>VLOOKUP(AR1038,Table1[],4,0)</f>
        <v>recessed</v>
      </c>
      <c r="AT1038">
        <f>IF(BD1038&gt;0,"Pattern",VLOOKUP(AR1038,Table1[],5,0))</f>
        <v>0</v>
      </c>
      <c r="AU1038" s="34">
        <f>IF(AT1038="Pattern",WORKDAY(Table2[[#This Row],[Scheduled Ship Date]],-10),WORKDAY(Table2[[#This Row],[Scheduled Ship Date]],-4))</f>
        <v>43479</v>
      </c>
      <c r="AV1038">
        <f>IF(Table2[[#This Row],[Extrusion cut double saw]]=TRUE,IF(O1038="ToDo",IF(AT1038="Pattern",Table2[[#This Row],[Total Sections]]*0.4,Table2[[#This Row],[Total Sections]]*0.12),0),IF(AT1038="Pattern",Table2[[#This Row],[Total Sections]]*4,Table2[[#This Row],[Total Sections]]*1.2))</f>
        <v>2.4</v>
      </c>
      <c r="AW1038" s="130">
        <f t="shared" ca="1" si="201"/>
        <v>43471</v>
      </c>
      <c r="AX1038" s="42">
        <f>IF(AT1038="Pattern",Table2[[#This Row],[Scheduled Ship Date]]-2,Table2[[#This Row],[Scheduled Ship Date]]-3)</f>
        <v>43480</v>
      </c>
      <c r="AY1038">
        <f>IF(Table2[[#This Row],[Pattern]]="Pattern",Table2[[#This Row],[Total Sections]]*4.82,Table2[[#This Row],[Total Sections]]*0.5)</f>
        <v>1</v>
      </c>
      <c r="AZ1038" s="42">
        <f t="shared" ca="1" si="202"/>
        <v>43470</v>
      </c>
      <c r="BA1038" s="39">
        <f>((Table2[Total Sections]/Table2[Open Qty])-1)*Table2[Open Qty]*12.96</f>
        <v>12.96</v>
      </c>
      <c r="BB1038" s="39"/>
      <c r="BC1038" s="39" t="str">
        <f t="shared" si="197"/>
        <v>WBRLED-500-90-40-S-16' 4"-W-UNV-DP-1-D</v>
      </c>
      <c r="BD1038" s="39">
        <f t="shared" si="198"/>
        <v>0</v>
      </c>
      <c r="BE1038" s="39" t="b">
        <f>_xlfn.IFNA(VLOOKUP(Table2[[#This Row],[Job-no]],Table4[],9,FALSE),TRUE)</f>
        <v>0</v>
      </c>
      <c r="BF1038" t="str">
        <f>VLOOKUP(AR1038,Table1[],3,0)</f>
        <v>WB4LED</v>
      </c>
      <c r="BG1038" s="39" t="b">
        <f>_xlfn.IFNA(VLOOKUP(Table2[[#This Row],[Job-no]],Table4[],14,FALSE),TRUE)</f>
        <v>0</v>
      </c>
      <c r="BH1038" s="39" t="str">
        <f>_xlfn.IFNA(VLOOKUP(Table2[[#This Row],[Job-no]],Table4[],11,FALSE),"Done")</f>
        <v/>
      </c>
      <c r="BI1038" s="39">
        <f>IF(Table2[[#This Row],[Pattern]]="Pattern",VLOOKUP(Table2[[#This Row],[Product Code]],'Routing data'!$A$2:$W$470,13,FALSE),VLOOKUP(Table2[[#This Row],[Product Code]],'Routing data'!$A$2:$W$470,3,FALSE))</f>
        <v>0</v>
      </c>
      <c r="BJ1038" s="39">
        <f>IF(Table2[[#This Row],[Pattern]]="Pattern",VLOOKUP(Table2[[#This Row],[Product Code]],'Routing data'!$A$2:$W$470,14,FALSE),VLOOKUP(Table2[[#This Row],[Product Code]],'Routing data'!$A$2:$W$470,4,FALSE))</f>
        <v>0</v>
      </c>
      <c r="BK1038" s="39">
        <f>VLOOKUP(Table2[[#This Row],[Product Code]],'Routing data'!A$4:W$524,16,FALSE)</f>
        <v>0</v>
      </c>
      <c r="BL1038" s="42" t="str">
        <f>IF(Table2[[#This Row],[Milling Required]]=0,"x",IF(AT1038="Pattern",B1038-10,B1038-4))</f>
        <v>x</v>
      </c>
      <c r="BM1038" s="42" t="str">
        <f>IF(Table2[[#This Row],[Punching Required]]=0,"x",IF(AT1038="Pattern",B1038-8,B1038-2))</f>
        <v>x</v>
      </c>
      <c r="BN1038" s="42">
        <f t="shared" si="199"/>
        <v>43480</v>
      </c>
      <c r="BO1038" s="39" t="str">
        <f>IF(Table2[[#This Row],[Milling]]="x","x",Table2[[#This Row],[Total Sections]]*2)</f>
        <v>x</v>
      </c>
      <c r="BP1038" s="39" t="str">
        <f>IF(Table2[[#This Row],[Punching]]="x","x",Table2[Total Sections]*2)</f>
        <v>x</v>
      </c>
      <c r="BQ1038" s="39">
        <f>IF(Table2[[#This Row],[Pattern]]="Pattern",Table2[Total Sections]*3,Table2[Total Sections]*1.5)</f>
        <v>3</v>
      </c>
      <c r="BR1038" s="42"/>
      <c r="BS1038" s="39"/>
      <c r="BT1038" s="39"/>
      <c r="BU1038" s="39"/>
      <c r="BV1038" s="39" t="str">
        <f>_xlfn.IFNA(VLOOKUP(Table2[[#This Row],[Job-no]],Table4[],16,FALSE),"Ready")</f>
        <v/>
      </c>
      <c r="BW1038" s="39" t="str">
        <f>_xlfn.IFNA(VLOOKUP(Table2[[#This Row],[Job-no]],Table4[],21,FALSE),"Ready")</f>
        <v/>
      </c>
      <c r="BX1038" s="39" t="b">
        <f>_xlfn.IFNA(VLOOKUP(Table2[[#This Row],[Job-no]],Table4[],10,FALSE),TRUE)</f>
        <v>0</v>
      </c>
      <c r="BY1038" s="39" t="str">
        <f>_xlfn.IFNA(VLOOKUP(Table2[[#This Row],[Job-no]],Table4[],22,FALSE),"Ready")</f>
        <v/>
      </c>
      <c r="BZ1038" s="120">
        <f t="shared" si="200"/>
        <v>43483</v>
      </c>
      <c r="CA1038" s="120" t="str">
        <f ca="1">IF(OR(Table2[[#This Row],[Saw Date]]=TODAY(),Table2[[#This Row],[Saw Date]]=TODAY()+1), Table2[[#This Row],[Saw Date]],IF(Table2[[#This Row],[Extrusion cut double saw]],"Done",""))</f>
        <v/>
      </c>
      <c r="CB1038" s="120" t="str">
        <f ca="1">IF(OR(Table2[[#This Row],[Lens Date]]=TODAY(),Table2[[#This Row],[Lens Date]]=TODAY()+1), Table2[[#This Row],[Lens Date]],IF(Table2[[#This Row],[MSLens]]="Done","Done",""))</f>
        <v/>
      </c>
      <c r="CC1038" s="120" t="str">
        <f ca="1">IF(OR(Table2[[#This Row],[Milling Date]]=TODAY(),Table2[[#This Row],[Milling Date]]=TODAY()+1), Table2[[#This Row],[Milling Date]],IF(Table2[[#This Row],[CNC Holes]]="Ready","Done",""))</f>
        <v/>
      </c>
      <c r="CD1038" s="120" t="str">
        <f ca="1">IF(OR(Table2[[#This Row],[Welding Date]]=TODAY(),Table2[[#This Row],[Welding Date]]=TODAY()+1), Table2[[#This Row],[Welding Date]],IF(Table2[[#This Row],[Welding Corners]]="Ready","Done",""))</f>
        <v/>
      </c>
      <c r="CE1038" s="120" t="str">
        <f ca="1">IF(OR(Table2[[#This Row],[Puching Date]]=TODAY(),Table2[[#This Row],[Puching Date]]=TODAY()+1), Table2[[#This Row],[Puching Date]],IF(Table2[[#This Row],[Punch Holes]]="Ready","Done",""))</f>
        <v/>
      </c>
      <c r="CF1038" s="120" t="str">
        <f ca="1">IF(OR(Table2[[#This Row],[Housing Date2]]=TODAY(),Table2[[#This Row],[Housing Date2]]=TODAY()+1),Table2[[#This Row],[Housing Date2]],IF(Table2[[#This Row],[Body Assembly]],"Done",""))</f>
        <v/>
      </c>
      <c r="CG1038" s="120" t="str">
        <f>_xlfn.IFNA(VLOOKUP(Table2[[#This Row],[Job-no]],Table4[],7,FALSE),"Done")</f>
        <v>Scheduled/Released</v>
      </c>
    </row>
    <row r="1039" spans="1:85" x14ac:dyDescent="0.25">
      <c r="A1039" s="39" t="str">
        <f>_xlfn.CONCAT(Table2[[#This Row],[Order]],"-",Table2[[#This Row],[Line]])</f>
        <v>76058-1</v>
      </c>
      <c r="B1039" s="5">
        <v>43483</v>
      </c>
      <c r="C1039" s="8">
        <v>76058</v>
      </c>
      <c r="D1039" s="3" t="s">
        <v>3583</v>
      </c>
      <c r="E1039" s="8">
        <v>1</v>
      </c>
      <c r="F1039" s="8">
        <v>1</v>
      </c>
      <c r="G1039" s="3" t="s">
        <v>42</v>
      </c>
      <c r="H1039" s="8">
        <v>6</v>
      </c>
      <c r="I1039" s="43" t="b">
        <v>0</v>
      </c>
      <c r="J1039" s="43" t="b">
        <v>0</v>
      </c>
      <c r="K1039" t="s">
        <v>114</v>
      </c>
      <c r="L1039" s="43" t="b">
        <v>0</v>
      </c>
      <c r="M1039" s="43" t="b">
        <v>0</v>
      </c>
      <c r="N1039" s="43" t="b">
        <v>0</v>
      </c>
      <c r="O1039" t="s">
        <v>114</v>
      </c>
      <c r="P1039" t="s">
        <v>114</v>
      </c>
      <c r="Q1039" t="s">
        <v>114</v>
      </c>
      <c r="R1039" t="s">
        <v>114</v>
      </c>
      <c r="S1039" t="s">
        <v>114</v>
      </c>
      <c r="T1039" t="s">
        <v>114</v>
      </c>
      <c r="U1039" t="s">
        <v>114</v>
      </c>
      <c r="V1039" t="s">
        <v>114</v>
      </c>
      <c r="W1039" s="5">
        <v>43480</v>
      </c>
      <c r="X1039" s="3" t="s">
        <v>114</v>
      </c>
      <c r="Y1039" s="3"/>
      <c r="Z1039" s="3" t="s">
        <v>5299</v>
      </c>
      <c r="AA1039" s="3" t="s">
        <v>114</v>
      </c>
      <c r="AB1039" s="3" t="s">
        <v>74</v>
      </c>
      <c r="AC1039" s="8">
        <v>12</v>
      </c>
      <c r="AD1039" s="3" t="s">
        <v>5967</v>
      </c>
      <c r="AE1039" s="4" t="s">
        <v>5968</v>
      </c>
      <c r="AF1039" s="3"/>
      <c r="AG1039" s="3" t="s">
        <v>114</v>
      </c>
      <c r="AH1039" s="8">
        <v>6</v>
      </c>
      <c r="AI1039" s="3" t="s">
        <v>74</v>
      </c>
      <c r="AJ1039" t="s">
        <v>114</v>
      </c>
      <c r="AK1039" t="s">
        <v>114</v>
      </c>
      <c r="AL1039" s="43" t="b">
        <v>0</v>
      </c>
      <c r="AM1039" s="3"/>
      <c r="AN1039" s="3"/>
      <c r="AO1039" s="43" t="b">
        <v>0</v>
      </c>
      <c r="AP1039" s="3" t="b">
        <v>0</v>
      </c>
      <c r="AQ1039" s="3">
        <f>VLOOKUP(Table2[[#This Row],[Job-no]],Table3[],26,FALSE)</f>
        <v>3060</v>
      </c>
      <c r="AR1039" t="str">
        <f t="shared" si="196"/>
        <v>LTLED</v>
      </c>
      <c r="AS1039" t="str">
        <f>VLOOKUP(AR1039,Table1[],4,0)</f>
        <v>Pendant</v>
      </c>
      <c r="AT1039">
        <f>IF(BD1039&gt;0,"Pattern",VLOOKUP(AR1039,Table1[],5,0))</f>
        <v>0</v>
      </c>
      <c r="AU1039" s="34">
        <f>IF(AT1039="Pattern",WORKDAY(Table2[[#This Row],[Scheduled Ship Date]],-10),WORKDAY(Table2[[#This Row],[Scheduled Ship Date]],-4))</f>
        <v>43479</v>
      </c>
      <c r="AV1039" s="39">
        <f>IF(Table2[[#This Row],[Extrusion cut double saw]]=TRUE,IF(O1039="ToDo",IF(AT1039="Pattern",Table2[[#This Row],[Total Sections]]*0.4,Table2[[#This Row],[Total Sections]]*0.12),0),IF(AT1039="Pattern",Table2[[#This Row],[Total Sections]]*4,Table2[[#This Row],[Total Sections]]*1.2))</f>
        <v>7.1999999999999993</v>
      </c>
      <c r="AW1039" s="130">
        <f t="shared" ca="1" si="201"/>
        <v>43471</v>
      </c>
      <c r="AX1039" s="42">
        <f>IF(AT1039="Pattern",Table2[[#This Row],[Scheduled Ship Date]]-2,Table2[[#This Row],[Scheduled Ship Date]]-3)</f>
        <v>43480</v>
      </c>
      <c r="AY1039" s="39">
        <f>IF(Table2[[#This Row],[Pattern]]="Pattern",Table2[[#This Row],[Total Sections]]*4.82,Table2[[#This Row],[Total Sections]]*0.5)</f>
        <v>3</v>
      </c>
      <c r="AZ1039" s="42">
        <f t="shared" ca="1" si="202"/>
        <v>43470</v>
      </c>
      <c r="BA1039" s="39">
        <f>((Table2[Total Sections]/Table2[Open Qty])-1)*Table2[Open Qty]*12.96</f>
        <v>0</v>
      </c>
      <c r="BB1039" s="39"/>
      <c r="BC1039" s="39" t="str">
        <f t="shared" si="197"/>
        <v>LTLED-SL 100/0-1000-80-35-SO-6'-AP-UNV-DP-1-CTS(36)</v>
      </c>
      <c r="BD1039" s="39">
        <f t="shared" si="198"/>
        <v>0</v>
      </c>
      <c r="BE1039" s="39" t="b">
        <f>_xlfn.IFNA(VLOOKUP(Table2[[#This Row],[Job-no]],Table4[],9,FALSE),TRUE)</f>
        <v>0</v>
      </c>
      <c r="BF1039" s="39"/>
      <c r="BG1039" s="39" t="b">
        <f>_xlfn.IFNA(VLOOKUP(Table2[[#This Row],[Job-no]],Table4[],14,FALSE),TRUE)</f>
        <v>0</v>
      </c>
      <c r="BH1039" s="39" t="str">
        <f>_xlfn.IFNA(VLOOKUP(Table2[[#This Row],[Job-no]],Table4[],11,FALSE),"Done")</f>
        <v/>
      </c>
      <c r="BI1039" s="39">
        <f>IF(Table2[[#This Row],[Pattern]]="Pattern",VLOOKUP(Table2[[#This Row],[Product Code]],'Routing data'!$A$2:$W$470,13,FALSE),VLOOKUP(Table2[[#This Row],[Product Code]],'Routing data'!$A$2:$W$470,3,FALSE))</f>
        <v>0</v>
      </c>
      <c r="BJ1039" s="39">
        <f>IF(Table2[[#This Row],[Pattern]]="Pattern",VLOOKUP(Table2[[#This Row],[Product Code]],'Routing data'!$A$2:$W$470,14,FALSE),VLOOKUP(Table2[[#This Row],[Product Code]],'Routing data'!$A$2:$W$470,4,FALSE))</f>
        <v>0</v>
      </c>
      <c r="BK1039" s="39">
        <f>VLOOKUP(Table2[[#This Row],[Product Code]],'Routing data'!A$4:W$524,16,FALSE)</f>
        <v>0</v>
      </c>
      <c r="BL1039" s="42" t="str">
        <f>IF(Table2[[#This Row],[Milling Required]]=0,"x",IF(AT1039="Pattern",B1039-10,B1039-4))</f>
        <v>x</v>
      </c>
      <c r="BM1039" s="39"/>
      <c r="BN1039" s="42">
        <f t="shared" si="199"/>
        <v>43480</v>
      </c>
      <c r="BO1039" s="39" t="str">
        <f>IF(Table2[[#This Row],[Milling]]="x","x",Table2[[#This Row],[Total Sections]]*2)</f>
        <v>x</v>
      </c>
      <c r="BP1039" s="39">
        <f>IF(Table2[[#This Row],[Punching]]="x","x",Table2[Total Sections]*2)</f>
        <v>12</v>
      </c>
      <c r="BQ1039" s="39">
        <f>IF(Table2[[#This Row],[Pattern]]="Pattern",Table2[Total Sections]*3,Table2[Total Sections]*1.5)</f>
        <v>9</v>
      </c>
      <c r="BR1039" s="42"/>
      <c r="BS1039" s="39"/>
      <c r="BT1039" s="39"/>
      <c r="BU1039" s="39"/>
      <c r="BV1039" s="39" t="str">
        <f>_xlfn.IFNA(VLOOKUP(Table2[[#This Row],[Job-no]],Table4[],16,FALSE),"Ready")</f>
        <v/>
      </c>
      <c r="BW1039" s="39" t="str">
        <f>_xlfn.IFNA(VLOOKUP(Table2[[#This Row],[Job-no]],Table4[],21,FALSE),"Ready")</f>
        <v/>
      </c>
      <c r="BX1039" s="39" t="b">
        <f>_xlfn.IFNA(VLOOKUP(Table2[[#This Row],[Job-no]],Table4[],10,FALSE),TRUE)</f>
        <v>0</v>
      </c>
      <c r="BY1039" s="39" t="str">
        <f>_xlfn.IFNA(VLOOKUP(Table2[[#This Row],[Job-no]],Table4[],22,FALSE),"Ready")</f>
        <v/>
      </c>
      <c r="BZ1039" s="120">
        <f t="shared" si="200"/>
        <v>43483</v>
      </c>
      <c r="CA1039" s="120" t="str">
        <f ca="1">IF(OR(Table2[[#This Row],[Saw Date]]=TODAY(),Table2[[#This Row],[Saw Date]]=TODAY()+1), Table2[[#This Row],[Saw Date]],IF(Table2[[#This Row],[Extrusion cut double saw]],"Done",""))</f>
        <v/>
      </c>
      <c r="CB1039" s="120" t="str">
        <f ca="1">IF(OR(Table2[[#This Row],[Lens Date]]=TODAY(),Table2[[#This Row],[Lens Date]]=TODAY()+1), Table2[[#This Row],[Lens Date]],IF(Table2[[#This Row],[MSLens]]="Done","Done",""))</f>
        <v/>
      </c>
      <c r="CC1039" s="120" t="str">
        <f ca="1">IF(OR(Table2[[#This Row],[Milling Date]]=TODAY(),Table2[[#This Row],[Milling Date]]=TODAY()+1), Table2[[#This Row],[Milling Date]],IF(Table2[[#This Row],[CNC Holes]]="Ready","Done",""))</f>
        <v/>
      </c>
      <c r="CD1039" s="120" t="str">
        <f ca="1">IF(OR(Table2[[#This Row],[Welding Date]]=TODAY(),Table2[[#This Row],[Welding Date]]=TODAY()+1), Table2[[#This Row],[Welding Date]],IF(Table2[[#This Row],[Welding Corners]]="Ready","Done",""))</f>
        <v/>
      </c>
      <c r="CE1039" s="120" t="str">
        <f ca="1">IF(OR(Table2[[#This Row],[Puching Date]]=TODAY(),Table2[[#This Row],[Puching Date]]=TODAY()+1), Table2[[#This Row],[Puching Date]],IF(Table2[[#This Row],[Punch Holes]]="Ready","Done",""))</f>
        <v/>
      </c>
      <c r="CF1039" s="120" t="str">
        <f ca="1">IF(OR(Table2[[#This Row],[Housing Date2]]=TODAY(),Table2[[#This Row],[Housing Date2]]=TODAY()+1),Table2[[#This Row],[Housing Date2]],IF(Table2[[#This Row],[Body Assembly]],"Done",""))</f>
        <v/>
      </c>
      <c r="CG1039" s="120" t="str">
        <f>_xlfn.IFNA(VLOOKUP(Table2[[#This Row],[Job-no]],Table4[],7,FALSE),"Done")</f>
        <v>Scheduled/Released</v>
      </c>
    </row>
    <row r="1040" spans="1:85" x14ac:dyDescent="0.25">
      <c r="A1040" s="39" t="str">
        <f>_xlfn.CONCAT(Table2[[#This Row],[Order]],"-",Table2[[#This Row],[Line]])</f>
        <v>76058-2</v>
      </c>
      <c r="B1040" s="5">
        <v>43483</v>
      </c>
      <c r="C1040" s="8">
        <v>76058</v>
      </c>
      <c r="D1040" s="3" t="s">
        <v>3584</v>
      </c>
      <c r="E1040" s="8">
        <v>2</v>
      </c>
      <c r="F1040" s="8">
        <v>1</v>
      </c>
      <c r="G1040" s="3" t="s">
        <v>42</v>
      </c>
      <c r="H1040" s="8">
        <v>6</v>
      </c>
      <c r="I1040" s="43" t="b">
        <v>0</v>
      </c>
      <c r="J1040" s="43" t="b">
        <v>0</v>
      </c>
      <c r="K1040" t="s">
        <v>114</v>
      </c>
      <c r="L1040" s="43" t="b">
        <v>0</v>
      </c>
      <c r="M1040" s="43" t="b">
        <v>0</v>
      </c>
      <c r="N1040" s="43" t="b">
        <v>0</v>
      </c>
      <c r="O1040" t="s">
        <v>114</v>
      </c>
      <c r="P1040" t="s">
        <v>114</v>
      </c>
      <c r="Q1040" t="s">
        <v>114</v>
      </c>
      <c r="R1040" t="s">
        <v>114</v>
      </c>
      <c r="S1040" t="s">
        <v>114</v>
      </c>
      <c r="T1040" t="s">
        <v>114</v>
      </c>
      <c r="U1040" t="s">
        <v>114</v>
      </c>
      <c r="V1040" t="s">
        <v>114</v>
      </c>
      <c r="W1040" s="5">
        <v>43480</v>
      </c>
      <c r="X1040" s="3" t="s">
        <v>114</v>
      </c>
      <c r="Y1040" s="3"/>
      <c r="Z1040" s="3" t="s">
        <v>5300</v>
      </c>
      <c r="AA1040" s="3" t="s">
        <v>114</v>
      </c>
      <c r="AB1040" s="3" t="s">
        <v>74</v>
      </c>
      <c r="AC1040" s="8">
        <v>12</v>
      </c>
      <c r="AD1040" s="3" t="s">
        <v>5967</v>
      </c>
      <c r="AE1040" s="4" t="s">
        <v>5968</v>
      </c>
      <c r="AF1040" s="3"/>
      <c r="AG1040" s="3" t="s">
        <v>114</v>
      </c>
      <c r="AH1040" s="8">
        <v>6</v>
      </c>
      <c r="AI1040" s="3" t="s">
        <v>74</v>
      </c>
      <c r="AJ1040" t="s">
        <v>114</v>
      </c>
      <c r="AK1040" t="s">
        <v>114</v>
      </c>
      <c r="AL1040" s="43" t="b">
        <v>0</v>
      </c>
      <c r="AM1040" s="3"/>
      <c r="AN1040" s="3"/>
      <c r="AO1040" s="43" t="b">
        <v>0</v>
      </c>
      <c r="AP1040" s="3" t="b">
        <v>0</v>
      </c>
      <c r="AQ1040" s="3">
        <f>VLOOKUP(Table2[[#This Row],[Job-no]],Table3[],26,FALSE)</f>
        <v>4080</v>
      </c>
      <c r="AR1040" t="str">
        <f t="shared" si="196"/>
        <v>LTLED</v>
      </c>
      <c r="AS1040" t="str">
        <f>VLOOKUP(AR1040,Table1[],4,0)</f>
        <v>Pendant</v>
      </c>
      <c r="AT1040">
        <f>IF(BD1040&gt;0,"Pattern",VLOOKUP(AR1040,Table1[],5,0))</f>
        <v>0</v>
      </c>
      <c r="AU1040" s="34">
        <f>IF(AT1040="Pattern",WORKDAY(Table2[[#This Row],[Scheduled Ship Date]],-10),WORKDAY(Table2[[#This Row],[Scheduled Ship Date]],-4))</f>
        <v>43479</v>
      </c>
      <c r="AV1040" s="39">
        <f>IF(Table2[[#This Row],[Extrusion cut double saw]]=TRUE,IF(O1040="ToDo",IF(AT1040="Pattern",Table2[[#This Row],[Total Sections]]*0.4,Table2[[#This Row],[Total Sections]]*0.12),0),IF(AT1040="Pattern",Table2[[#This Row],[Total Sections]]*4,Table2[[#This Row],[Total Sections]]*1.2))</f>
        <v>7.1999999999999993</v>
      </c>
      <c r="AW1040" s="130">
        <f t="shared" ca="1" si="201"/>
        <v>43471</v>
      </c>
      <c r="AX1040" s="42">
        <f>IF(AT1040="Pattern",Table2[[#This Row],[Scheduled Ship Date]]-2,Table2[[#This Row],[Scheduled Ship Date]]-3)</f>
        <v>43480</v>
      </c>
      <c r="AY1040" s="39">
        <f>IF(Table2[[#This Row],[Pattern]]="Pattern",Table2[[#This Row],[Total Sections]]*4.82,Table2[[#This Row],[Total Sections]]*0.5)</f>
        <v>3</v>
      </c>
      <c r="AZ1040" s="42">
        <f t="shared" ca="1" si="202"/>
        <v>43470</v>
      </c>
      <c r="BA1040" s="39">
        <f>((Table2[Total Sections]/Table2[Open Qty])-1)*Table2[Open Qty]*12.96</f>
        <v>0</v>
      </c>
      <c r="BB1040" s="39"/>
      <c r="BC1040" s="39" t="str">
        <f t="shared" si="197"/>
        <v>LTLED-SL 100/0-1000-80-35-SO-8'-AP-UNV-DP-1-CTS(36)</v>
      </c>
      <c r="BD1040" s="39">
        <f t="shared" si="198"/>
        <v>0</v>
      </c>
      <c r="BE1040" s="39" t="b">
        <f>_xlfn.IFNA(VLOOKUP(Table2[[#This Row],[Job-no]],Table4[],9,FALSE),TRUE)</f>
        <v>0</v>
      </c>
      <c r="BF1040" s="39"/>
      <c r="BG1040" s="39" t="b">
        <f>_xlfn.IFNA(VLOOKUP(Table2[[#This Row],[Job-no]],Table4[],14,FALSE),TRUE)</f>
        <v>0</v>
      </c>
      <c r="BH1040" s="39" t="str">
        <f>_xlfn.IFNA(VLOOKUP(Table2[[#This Row],[Job-no]],Table4[],11,FALSE),"Done")</f>
        <v/>
      </c>
      <c r="BI1040" s="39">
        <f>IF(Table2[[#This Row],[Pattern]]="Pattern",VLOOKUP(Table2[[#This Row],[Product Code]],'Routing data'!$A$2:$W$470,13,FALSE),VLOOKUP(Table2[[#This Row],[Product Code]],'Routing data'!$A$2:$W$470,3,FALSE))</f>
        <v>0</v>
      </c>
      <c r="BJ1040" s="39">
        <f>IF(Table2[[#This Row],[Pattern]]="Pattern",VLOOKUP(Table2[[#This Row],[Product Code]],'Routing data'!$A$2:$W$470,14,FALSE),VLOOKUP(Table2[[#This Row],[Product Code]],'Routing data'!$A$2:$W$470,4,FALSE))</f>
        <v>0</v>
      </c>
      <c r="BK1040" s="39">
        <f>VLOOKUP(Table2[[#This Row],[Product Code]],'Routing data'!A$4:W$524,16,FALSE)</f>
        <v>0</v>
      </c>
      <c r="BL1040" s="42" t="str">
        <f>IF(Table2[[#This Row],[Milling Required]]=0,"x",IF(AT1040="Pattern",B1040-10,B1040-4))</f>
        <v>x</v>
      </c>
      <c r="BM1040" s="39"/>
      <c r="BN1040" s="42">
        <f t="shared" si="199"/>
        <v>43480</v>
      </c>
      <c r="BO1040" s="39" t="str">
        <f>IF(Table2[[#This Row],[Milling]]="x","x",Table2[[#This Row],[Total Sections]]*2)</f>
        <v>x</v>
      </c>
      <c r="BP1040" s="39">
        <f>IF(Table2[[#This Row],[Punching]]="x","x",Table2[Total Sections]*2)</f>
        <v>12</v>
      </c>
      <c r="BQ1040" s="39">
        <f>IF(Table2[[#This Row],[Pattern]]="Pattern",Table2[Total Sections]*3,Table2[Total Sections]*1.5)</f>
        <v>9</v>
      </c>
      <c r="BR1040" s="42"/>
      <c r="BS1040" s="39"/>
      <c r="BT1040" s="39"/>
      <c r="BU1040" s="39"/>
      <c r="BV1040" s="39" t="str">
        <f>_xlfn.IFNA(VLOOKUP(Table2[[#This Row],[Job-no]],Table4[],16,FALSE),"Ready")</f>
        <v/>
      </c>
      <c r="BW1040" s="39" t="str">
        <f>_xlfn.IFNA(VLOOKUP(Table2[[#This Row],[Job-no]],Table4[],21,FALSE),"Ready")</f>
        <v/>
      </c>
      <c r="BX1040" s="39" t="b">
        <f>_xlfn.IFNA(VLOOKUP(Table2[[#This Row],[Job-no]],Table4[],10,FALSE),TRUE)</f>
        <v>0</v>
      </c>
      <c r="BY1040" s="39" t="str">
        <f>_xlfn.IFNA(VLOOKUP(Table2[[#This Row],[Job-no]],Table4[],22,FALSE),"Ready")</f>
        <v/>
      </c>
      <c r="BZ1040" s="120">
        <f t="shared" si="200"/>
        <v>43483</v>
      </c>
      <c r="CA1040" s="120" t="str">
        <f ca="1">IF(OR(Table2[[#This Row],[Saw Date]]=TODAY(),Table2[[#This Row],[Saw Date]]=TODAY()+1), Table2[[#This Row],[Saw Date]],IF(Table2[[#This Row],[Extrusion cut double saw]],"Done",""))</f>
        <v/>
      </c>
      <c r="CB1040" s="120" t="str">
        <f ca="1">IF(OR(Table2[[#This Row],[Lens Date]]=TODAY(),Table2[[#This Row],[Lens Date]]=TODAY()+1), Table2[[#This Row],[Lens Date]],IF(Table2[[#This Row],[MSLens]]="Done","Done",""))</f>
        <v/>
      </c>
      <c r="CC1040" s="120" t="str">
        <f ca="1">IF(OR(Table2[[#This Row],[Milling Date]]=TODAY(),Table2[[#This Row],[Milling Date]]=TODAY()+1), Table2[[#This Row],[Milling Date]],IF(Table2[[#This Row],[CNC Holes]]="Ready","Done",""))</f>
        <v/>
      </c>
      <c r="CD1040" s="120" t="str">
        <f ca="1">IF(OR(Table2[[#This Row],[Welding Date]]=TODAY(),Table2[[#This Row],[Welding Date]]=TODAY()+1), Table2[[#This Row],[Welding Date]],IF(Table2[[#This Row],[Welding Corners]]="Ready","Done",""))</f>
        <v/>
      </c>
      <c r="CE1040" s="120" t="str">
        <f ca="1">IF(OR(Table2[[#This Row],[Puching Date]]=TODAY(),Table2[[#This Row],[Puching Date]]=TODAY()+1), Table2[[#This Row],[Puching Date]],IF(Table2[[#This Row],[Punch Holes]]="Ready","Done",""))</f>
        <v/>
      </c>
      <c r="CF1040" s="120" t="str">
        <f ca="1">IF(OR(Table2[[#This Row],[Housing Date2]]=TODAY(),Table2[[#This Row],[Housing Date2]]=TODAY()+1),Table2[[#This Row],[Housing Date2]],IF(Table2[[#This Row],[Body Assembly]],"Done",""))</f>
        <v/>
      </c>
      <c r="CG1040" s="120" t="str">
        <f>_xlfn.IFNA(VLOOKUP(Table2[[#This Row],[Job-no]],Table4[],7,FALSE),"Done")</f>
        <v>Scheduled/Released</v>
      </c>
    </row>
    <row r="1041" spans="1:85" x14ac:dyDescent="0.25">
      <c r="A1041" s="39" t="str">
        <f>_xlfn.CONCAT(Table2[[#This Row],[Order]],"-",Table2[[#This Row],[Line]])</f>
        <v>76086-1</v>
      </c>
      <c r="B1041" s="5">
        <v>43483</v>
      </c>
      <c r="C1041" s="8">
        <v>76086</v>
      </c>
      <c r="D1041" s="3" t="s">
        <v>4380</v>
      </c>
      <c r="E1041" s="8">
        <v>1</v>
      </c>
      <c r="F1041" s="8">
        <v>1</v>
      </c>
      <c r="G1041" s="3" t="s">
        <v>42</v>
      </c>
      <c r="H1041" s="8">
        <v>2</v>
      </c>
      <c r="I1041" s="43" t="b">
        <v>0</v>
      </c>
      <c r="J1041" s="43" t="b">
        <v>0</v>
      </c>
      <c r="K1041" t="s">
        <v>114</v>
      </c>
      <c r="L1041" s="43" t="b">
        <v>0</v>
      </c>
      <c r="M1041" s="43" t="b">
        <v>0</v>
      </c>
      <c r="N1041" s="43" t="b">
        <v>0</v>
      </c>
      <c r="O1041" t="s">
        <v>114</v>
      </c>
      <c r="P1041" t="s">
        <v>114</v>
      </c>
      <c r="Q1041" t="s">
        <v>114</v>
      </c>
      <c r="R1041" t="s">
        <v>114</v>
      </c>
      <c r="S1041" t="s">
        <v>114</v>
      </c>
      <c r="T1041" t="s">
        <v>114</v>
      </c>
      <c r="U1041" t="s">
        <v>114</v>
      </c>
      <c r="V1041" t="s">
        <v>114</v>
      </c>
      <c r="W1041" s="5">
        <v>43480</v>
      </c>
      <c r="X1041" s="3" t="s">
        <v>114</v>
      </c>
      <c r="Y1041" s="3"/>
      <c r="Z1041" s="3" t="s">
        <v>175</v>
      </c>
      <c r="AA1041" s="3" t="s">
        <v>114</v>
      </c>
      <c r="AB1041" s="3" t="s">
        <v>74</v>
      </c>
      <c r="AC1041" s="8">
        <v>12</v>
      </c>
      <c r="AD1041" s="3" t="s">
        <v>5967</v>
      </c>
      <c r="AE1041" s="4" t="s">
        <v>5968</v>
      </c>
      <c r="AF1041" s="3"/>
      <c r="AG1041" s="3" t="s">
        <v>114</v>
      </c>
      <c r="AH1041" s="8">
        <v>2</v>
      </c>
      <c r="AI1041" s="3" t="s">
        <v>74</v>
      </c>
      <c r="AJ1041" t="s">
        <v>114</v>
      </c>
      <c r="AK1041" t="s">
        <v>114</v>
      </c>
      <c r="AL1041" s="43" t="b">
        <v>0</v>
      </c>
      <c r="AM1041" s="3"/>
      <c r="AN1041" s="3"/>
      <c r="AO1041" s="43" t="b">
        <v>0</v>
      </c>
      <c r="AP1041" s="3" t="b">
        <v>0</v>
      </c>
      <c r="AQ1041" s="3">
        <f>VLOOKUP(Table2[[#This Row],[Job-no]],Table3[],26,FALSE)</f>
        <v>928</v>
      </c>
      <c r="AR1041" t="str">
        <f t="shared" si="196"/>
        <v>BBRLED</v>
      </c>
      <c r="AS1041" t="str">
        <f>VLOOKUP(AR1041,Table1[],4,0)</f>
        <v>recessed</v>
      </c>
      <c r="AT1041">
        <f>IF(BD1041&gt;0,"Pattern",VLOOKUP(AR1041,Table1[],5,0))</f>
        <v>0</v>
      </c>
      <c r="AU1041" s="34">
        <f>IF(AT1041="Pattern",WORKDAY(Table2[[#This Row],[Scheduled Ship Date]],-10),WORKDAY(Table2[[#This Row],[Scheduled Ship Date]],-4))</f>
        <v>43479</v>
      </c>
      <c r="AV1041" s="39">
        <f>IF(Table2[[#This Row],[Extrusion cut double saw]]=TRUE,IF(O1041="ToDo",IF(AT1041="Pattern",Table2[[#This Row],[Total Sections]]*0.4,Table2[[#This Row],[Total Sections]]*0.12),0),IF(AT1041="Pattern",Table2[[#This Row],[Total Sections]]*4,Table2[[#This Row],[Total Sections]]*1.2))</f>
        <v>2.4</v>
      </c>
      <c r="AW1041" s="130">
        <f t="shared" ca="1" si="201"/>
        <v>43471</v>
      </c>
      <c r="AX1041" s="42">
        <f>IF(AT1041="Pattern",Table2[[#This Row],[Scheduled Ship Date]]-2,Table2[[#This Row],[Scheduled Ship Date]]-3)</f>
        <v>43480</v>
      </c>
      <c r="AY1041" s="39">
        <f>IF(Table2[[#This Row],[Pattern]]="Pattern",Table2[[#This Row],[Total Sections]]*4.82,Table2[[#This Row],[Total Sections]]*0.5)</f>
        <v>1</v>
      </c>
      <c r="AZ1041" s="42">
        <f t="shared" ca="1" si="202"/>
        <v>43470</v>
      </c>
      <c r="BA1041" s="39">
        <f>((Table2[Total Sections]/Table2[Open Qty])-1)*Table2[Open Qty]*12.96</f>
        <v>0</v>
      </c>
      <c r="BB1041" s="39"/>
      <c r="BC1041" s="39" t="str">
        <f t="shared" si="197"/>
        <v>BBRLED-750-80-40-FL-8-W-UNV-DP-1-TB15</v>
      </c>
      <c r="BD1041" s="39">
        <f t="shared" si="198"/>
        <v>0</v>
      </c>
      <c r="BE1041" s="39" t="b">
        <f>_xlfn.IFNA(VLOOKUP(Table2[[#This Row],[Job-no]],Table4[],9,FALSE),TRUE)</f>
        <v>0</v>
      </c>
      <c r="BF1041" s="39"/>
      <c r="BG1041" s="39" t="b">
        <f>_xlfn.IFNA(VLOOKUP(Table2[[#This Row],[Job-no]],Table4[],14,FALSE),TRUE)</f>
        <v>0</v>
      </c>
      <c r="BH1041" s="39" t="str">
        <f>_xlfn.IFNA(VLOOKUP(Table2[[#This Row],[Job-no]],Table4[],11,FALSE),"Done")</f>
        <v/>
      </c>
      <c r="BI1041" s="39">
        <f>IF(Table2[[#This Row],[Pattern]]="Pattern",VLOOKUP(Table2[[#This Row],[Product Code]],'Routing data'!$A$2:$W$470,13,FALSE),VLOOKUP(Table2[[#This Row],[Product Code]],'Routing data'!$A$2:$W$470,3,FALSE))</f>
        <v>0</v>
      </c>
      <c r="BJ1041" s="39">
        <f>IF(Table2[[#This Row],[Pattern]]="Pattern",VLOOKUP(Table2[[#This Row],[Product Code]],'Routing data'!$A$2:$W$470,14,FALSE),VLOOKUP(Table2[[#This Row],[Product Code]],'Routing data'!$A$2:$W$470,4,FALSE))</f>
        <v>3</v>
      </c>
      <c r="BK1041" s="39">
        <f>VLOOKUP(Table2[[#This Row],[Product Code]],'Routing data'!A$4:W$524,16,FALSE)</f>
        <v>0</v>
      </c>
      <c r="BL1041" s="42" t="str">
        <f>IF(Table2[[#This Row],[Milling Required]]=0,"x",IF(AT1041="Pattern",B1041-10,B1041-4))</f>
        <v>x</v>
      </c>
      <c r="BM1041" s="39"/>
      <c r="BN1041" s="42">
        <f t="shared" si="199"/>
        <v>43480</v>
      </c>
      <c r="BO1041" s="39" t="str">
        <f>IF(Table2[[#This Row],[Milling]]="x","x",Table2[[#This Row],[Total Sections]]*2)</f>
        <v>x</v>
      </c>
      <c r="BP1041" s="39">
        <f>IF(Table2[[#This Row],[Punching]]="x","x",Table2[Total Sections]*2)</f>
        <v>4</v>
      </c>
      <c r="BQ1041" s="39">
        <f>IF(Table2[[#This Row],[Pattern]]="Pattern",Table2[Total Sections]*3,Table2[Total Sections]*1.5)</f>
        <v>3</v>
      </c>
      <c r="BR1041" s="42"/>
      <c r="BS1041" s="39"/>
      <c r="BT1041" s="39"/>
      <c r="BU1041" s="39"/>
      <c r="BV1041" s="39" t="str">
        <f>_xlfn.IFNA(VLOOKUP(Table2[[#This Row],[Job-no]],Table4[],16,FALSE),"Ready")</f>
        <v/>
      </c>
      <c r="BW1041" s="39" t="str">
        <f>_xlfn.IFNA(VLOOKUP(Table2[[#This Row],[Job-no]],Table4[],21,FALSE),"Ready")</f>
        <v/>
      </c>
      <c r="BX1041" s="39" t="b">
        <f>_xlfn.IFNA(VLOOKUP(Table2[[#This Row],[Job-no]],Table4[],10,FALSE),TRUE)</f>
        <v>0</v>
      </c>
      <c r="BY1041" s="39" t="str">
        <f>_xlfn.IFNA(VLOOKUP(Table2[[#This Row],[Job-no]],Table4[],22,FALSE),"Ready")</f>
        <v/>
      </c>
      <c r="BZ1041" s="120">
        <f t="shared" si="200"/>
        <v>43483</v>
      </c>
      <c r="CA1041" s="120" t="str">
        <f ca="1">IF(OR(Table2[[#This Row],[Saw Date]]=TODAY(),Table2[[#This Row],[Saw Date]]=TODAY()+1), Table2[[#This Row],[Saw Date]],IF(Table2[[#This Row],[Extrusion cut double saw]],"Done",""))</f>
        <v/>
      </c>
      <c r="CB1041" s="120" t="str">
        <f ca="1">IF(OR(Table2[[#This Row],[Lens Date]]=TODAY(),Table2[[#This Row],[Lens Date]]=TODAY()+1), Table2[[#This Row],[Lens Date]],IF(Table2[[#This Row],[MSLens]]="Done","Done",""))</f>
        <v/>
      </c>
      <c r="CC1041" s="120" t="str">
        <f ca="1">IF(OR(Table2[[#This Row],[Milling Date]]=TODAY(),Table2[[#This Row],[Milling Date]]=TODAY()+1), Table2[[#This Row],[Milling Date]],IF(Table2[[#This Row],[CNC Holes]]="Ready","Done",""))</f>
        <v/>
      </c>
      <c r="CD1041" s="120" t="str">
        <f ca="1">IF(OR(Table2[[#This Row],[Welding Date]]=TODAY(),Table2[[#This Row],[Welding Date]]=TODAY()+1), Table2[[#This Row],[Welding Date]],IF(Table2[[#This Row],[Welding Corners]]="Ready","Done",""))</f>
        <v/>
      </c>
      <c r="CE1041" s="120" t="str">
        <f ca="1">IF(OR(Table2[[#This Row],[Puching Date]]=TODAY(),Table2[[#This Row],[Puching Date]]=TODAY()+1), Table2[[#This Row],[Puching Date]],IF(Table2[[#This Row],[Punch Holes]]="Ready","Done",""))</f>
        <v/>
      </c>
      <c r="CF1041" s="120" t="str">
        <f ca="1">IF(OR(Table2[[#This Row],[Housing Date2]]=TODAY(),Table2[[#This Row],[Housing Date2]]=TODAY()+1),Table2[[#This Row],[Housing Date2]],IF(Table2[[#This Row],[Body Assembly]],"Done",""))</f>
        <v/>
      </c>
      <c r="CG1041" s="120" t="str">
        <f>_xlfn.IFNA(VLOOKUP(Table2[[#This Row],[Job-no]],Table4[],7,FALSE),"Done")</f>
        <v>Scheduled/Released</v>
      </c>
    </row>
    <row r="1042" spans="1:85" x14ac:dyDescent="0.25">
      <c r="A1042" s="39" t="str">
        <f>_xlfn.CONCAT(Table2[[#This Row],[Order]],"-",Table2[[#This Row],[Line]])</f>
        <v>76086-2</v>
      </c>
      <c r="B1042" s="5">
        <v>43483</v>
      </c>
      <c r="C1042" s="8">
        <v>76086</v>
      </c>
      <c r="D1042" s="3" t="s">
        <v>4381</v>
      </c>
      <c r="E1042" s="8">
        <v>2</v>
      </c>
      <c r="F1042" s="8">
        <v>1</v>
      </c>
      <c r="G1042" s="3" t="s">
        <v>42</v>
      </c>
      <c r="H1042" s="8">
        <v>2</v>
      </c>
      <c r="I1042" s="43" t="b">
        <v>0</v>
      </c>
      <c r="J1042" s="43" t="b">
        <v>0</v>
      </c>
      <c r="K1042" t="s">
        <v>114</v>
      </c>
      <c r="L1042" s="43" t="b">
        <v>0</v>
      </c>
      <c r="M1042" s="43" t="b">
        <v>0</v>
      </c>
      <c r="N1042" s="43" t="b">
        <v>0</v>
      </c>
      <c r="O1042" t="s">
        <v>114</v>
      </c>
      <c r="P1042" t="s">
        <v>114</v>
      </c>
      <c r="Q1042" t="s">
        <v>114</v>
      </c>
      <c r="R1042" t="s">
        <v>114</v>
      </c>
      <c r="S1042" t="s">
        <v>114</v>
      </c>
      <c r="T1042" t="s">
        <v>114</v>
      </c>
      <c r="U1042" t="s">
        <v>114</v>
      </c>
      <c r="V1042" t="s">
        <v>114</v>
      </c>
      <c r="W1042" s="5">
        <v>43480</v>
      </c>
      <c r="X1042" s="3" t="s">
        <v>114</v>
      </c>
      <c r="Y1042" s="3"/>
      <c r="Z1042" s="3" t="s">
        <v>179</v>
      </c>
      <c r="AA1042" s="3" t="s">
        <v>114</v>
      </c>
      <c r="AB1042" s="3" t="s">
        <v>74</v>
      </c>
      <c r="AC1042" s="8">
        <v>12</v>
      </c>
      <c r="AD1042" s="3" t="s">
        <v>5967</v>
      </c>
      <c r="AE1042" s="4" t="s">
        <v>5968</v>
      </c>
      <c r="AF1042" s="3"/>
      <c r="AG1042" s="3" t="s">
        <v>114</v>
      </c>
      <c r="AH1042" s="8">
        <v>2</v>
      </c>
      <c r="AI1042" s="3" t="s">
        <v>74</v>
      </c>
      <c r="AJ1042" t="s">
        <v>114</v>
      </c>
      <c r="AK1042" t="s">
        <v>114</v>
      </c>
      <c r="AL1042" s="43" t="b">
        <v>0</v>
      </c>
      <c r="AM1042" s="3"/>
      <c r="AN1042" s="3"/>
      <c r="AO1042" s="43" t="b">
        <v>0</v>
      </c>
      <c r="AP1042" s="3" t="b">
        <v>0</v>
      </c>
      <c r="AQ1042" s="3">
        <f>VLOOKUP(Table2[[#This Row],[Job-no]],Table3[],26,FALSE)</f>
        <v>1392</v>
      </c>
      <c r="AR1042" t="str">
        <f t="shared" si="196"/>
        <v>BBRLED</v>
      </c>
      <c r="AS1042" t="str">
        <f>VLOOKUP(AR1042,Table1[],4,0)</f>
        <v>recessed</v>
      </c>
      <c r="AT1042">
        <f>IF(BD1042&gt;0,"Pattern",VLOOKUP(AR1042,Table1[],5,0))</f>
        <v>0</v>
      </c>
      <c r="AU1042" s="34">
        <f>IF(AT1042="Pattern",WORKDAY(Table2[[#This Row],[Scheduled Ship Date]],-10),WORKDAY(Table2[[#This Row],[Scheduled Ship Date]],-4))</f>
        <v>43479</v>
      </c>
      <c r="AV1042" s="39">
        <f>IF(Table2[[#This Row],[Extrusion cut double saw]]=TRUE,IF(O1042="ToDo",IF(AT1042="Pattern",Table2[[#This Row],[Total Sections]]*0.4,Table2[[#This Row],[Total Sections]]*0.12),0),IF(AT1042="Pattern",Table2[[#This Row],[Total Sections]]*4,Table2[[#This Row],[Total Sections]]*1.2))</f>
        <v>2.4</v>
      </c>
      <c r="AW1042" s="130">
        <f t="shared" ca="1" si="201"/>
        <v>43471</v>
      </c>
      <c r="AX1042" s="42">
        <f>IF(AT1042="Pattern",Table2[[#This Row],[Scheduled Ship Date]]-2,Table2[[#This Row],[Scheduled Ship Date]]-3)</f>
        <v>43480</v>
      </c>
      <c r="AY1042" s="39">
        <f>IF(Table2[[#This Row],[Pattern]]="Pattern",Table2[[#This Row],[Total Sections]]*4.82,Table2[[#This Row],[Total Sections]]*0.5)</f>
        <v>1</v>
      </c>
      <c r="AZ1042" s="42">
        <f t="shared" ca="1" si="202"/>
        <v>43470</v>
      </c>
      <c r="BA1042" s="39">
        <f>((Table2[Total Sections]/Table2[Open Qty])-1)*Table2[Open Qty]*12.96</f>
        <v>0</v>
      </c>
      <c r="BB1042" s="39"/>
      <c r="BC1042" s="39" t="str">
        <f t="shared" si="197"/>
        <v>BBRLED-750-80-40-FL-12-W-UNV-DP-1-TB15</v>
      </c>
      <c r="BD1042" s="39">
        <f t="shared" si="198"/>
        <v>0</v>
      </c>
      <c r="BE1042" s="39" t="b">
        <f>_xlfn.IFNA(VLOOKUP(Table2[[#This Row],[Job-no]],Table4[],9,FALSE),TRUE)</f>
        <v>0</v>
      </c>
      <c r="BF1042" s="39"/>
      <c r="BG1042" s="39" t="b">
        <f>_xlfn.IFNA(VLOOKUP(Table2[[#This Row],[Job-no]],Table4[],14,FALSE),TRUE)</f>
        <v>0</v>
      </c>
      <c r="BH1042" s="39" t="str">
        <f>_xlfn.IFNA(VLOOKUP(Table2[[#This Row],[Job-no]],Table4[],11,FALSE),"Done")</f>
        <v/>
      </c>
      <c r="BI1042" s="39">
        <f>IF(Table2[[#This Row],[Pattern]]="Pattern",VLOOKUP(Table2[[#This Row],[Product Code]],'Routing data'!$A$2:$W$470,13,FALSE),VLOOKUP(Table2[[#This Row],[Product Code]],'Routing data'!$A$2:$W$470,3,FALSE))</f>
        <v>0</v>
      </c>
      <c r="BJ1042" s="39">
        <f>IF(Table2[[#This Row],[Pattern]]="Pattern",VLOOKUP(Table2[[#This Row],[Product Code]],'Routing data'!$A$2:$W$470,14,FALSE),VLOOKUP(Table2[[#This Row],[Product Code]],'Routing data'!$A$2:$W$470,4,FALSE))</f>
        <v>3</v>
      </c>
      <c r="BK1042" s="39">
        <f>VLOOKUP(Table2[[#This Row],[Product Code]],'Routing data'!A$4:W$524,16,FALSE)</f>
        <v>0</v>
      </c>
      <c r="BL1042" s="42" t="str">
        <f>IF(Table2[[#This Row],[Milling Required]]=0,"x",IF(AT1042="Pattern",B1042-10,B1042-4))</f>
        <v>x</v>
      </c>
      <c r="BM1042" s="39"/>
      <c r="BN1042" s="42">
        <f t="shared" si="199"/>
        <v>43480</v>
      </c>
      <c r="BO1042" s="39" t="str">
        <f>IF(Table2[[#This Row],[Milling]]="x","x",Table2[[#This Row],[Total Sections]]*2)</f>
        <v>x</v>
      </c>
      <c r="BP1042" s="39">
        <f>IF(Table2[[#This Row],[Punching]]="x","x",Table2[Total Sections]*2)</f>
        <v>4</v>
      </c>
      <c r="BQ1042" s="39">
        <f>IF(Table2[[#This Row],[Pattern]]="Pattern",Table2[Total Sections]*3,Table2[Total Sections]*1.5)</f>
        <v>3</v>
      </c>
      <c r="BR1042" s="42"/>
      <c r="BS1042" s="39"/>
      <c r="BT1042" s="39"/>
      <c r="BU1042" s="39"/>
      <c r="BV1042" s="39" t="str">
        <f>_xlfn.IFNA(VLOOKUP(Table2[[#This Row],[Job-no]],Table4[],16,FALSE),"Ready")</f>
        <v/>
      </c>
      <c r="BW1042" s="39" t="str">
        <f>_xlfn.IFNA(VLOOKUP(Table2[[#This Row],[Job-no]],Table4[],21,FALSE),"Ready")</f>
        <v/>
      </c>
      <c r="BX1042" s="39" t="b">
        <f>_xlfn.IFNA(VLOOKUP(Table2[[#This Row],[Job-no]],Table4[],10,FALSE),TRUE)</f>
        <v>0</v>
      </c>
      <c r="BY1042" s="39" t="str">
        <f>_xlfn.IFNA(VLOOKUP(Table2[[#This Row],[Job-no]],Table4[],22,FALSE),"Ready")</f>
        <v/>
      </c>
      <c r="BZ1042" s="120">
        <f t="shared" si="200"/>
        <v>43483</v>
      </c>
      <c r="CA1042" s="120" t="str">
        <f ca="1">IF(OR(Table2[[#This Row],[Saw Date]]=TODAY(),Table2[[#This Row],[Saw Date]]=TODAY()+1), Table2[[#This Row],[Saw Date]],IF(Table2[[#This Row],[Extrusion cut double saw]],"Done",""))</f>
        <v/>
      </c>
      <c r="CB1042" s="120" t="str">
        <f ca="1">IF(OR(Table2[[#This Row],[Lens Date]]=TODAY(),Table2[[#This Row],[Lens Date]]=TODAY()+1), Table2[[#This Row],[Lens Date]],IF(Table2[[#This Row],[MSLens]]="Done","Done",""))</f>
        <v/>
      </c>
      <c r="CC1042" s="120" t="str">
        <f ca="1">IF(OR(Table2[[#This Row],[Milling Date]]=TODAY(),Table2[[#This Row],[Milling Date]]=TODAY()+1), Table2[[#This Row],[Milling Date]],IF(Table2[[#This Row],[CNC Holes]]="Ready","Done",""))</f>
        <v/>
      </c>
      <c r="CD1042" s="120" t="str">
        <f ca="1">IF(OR(Table2[[#This Row],[Welding Date]]=TODAY(),Table2[[#This Row],[Welding Date]]=TODAY()+1), Table2[[#This Row],[Welding Date]],IF(Table2[[#This Row],[Welding Corners]]="Ready","Done",""))</f>
        <v/>
      </c>
      <c r="CE1042" s="120" t="str">
        <f ca="1">IF(OR(Table2[[#This Row],[Puching Date]]=TODAY(),Table2[[#This Row],[Puching Date]]=TODAY()+1), Table2[[#This Row],[Puching Date]],IF(Table2[[#This Row],[Punch Holes]]="Ready","Done",""))</f>
        <v/>
      </c>
      <c r="CF1042" s="120" t="str">
        <f ca="1">IF(OR(Table2[[#This Row],[Housing Date2]]=TODAY(),Table2[[#This Row],[Housing Date2]]=TODAY()+1),Table2[[#This Row],[Housing Date2]],IF(Table2[[#This Row],[Body Assembly]],"Done",""))</f>
        <v/>
      </c>
      <c r="CG1042" s="120" t="str">
        <f>_xlfn.IFNA(VLOOKUP(Table2[[#This Row],[Job-no]],Table4[],7,FALSE),"Done")</f>
        <v>Scheduled/Released</v>
      </c>
    </row>
    <row r="1043" spans="1:85" x14ac:dyDescent="0.25">
      <c r="A1043" t="str">
        <f>_xlfn.CONCAT(Table2[[#This Row],[Order]],"-",Table2[[#This Row],[Line]])</f>
        <v>77552-1</v>
      </c>
      <c r="B1043" s="5">
        <v>43483</v>
      </c>
      <c r="C1043" s="8">
        <v>77552</v>
      </c>
      <c r="D1043" s="3" t="s">
        <v>3547</v>
      </c>
      <c r="E1043" s="8">
        <v>1</v>
      </c>
      <c r="F1043" s="8">
        <v>1</v>
      </c>
      <c r="G1043" s="3" t="s">
        <v>42</v>
      </c>
      <c r="H1043" s="8">
        <v>19</v>
      </c>
      <c r="I1043" s="43" t="b">
        <v>0</v>
      </c>
      <c r="J1043" s="43" t="b">
        <v>0</v>
      </c>
      <c r="K1043" t="s">
        <v>114</v>
      </c>
      <c r="L1043" s="43" t="b">
        <v>0</v>
      </c>
      <c r="M1043" s="43" t="b">
        <v>0</v>
      </c>
      <c r="N1043" s="43" t="b">
        <v>0</v>
      </c>
      <c r="O1043" t="s">
        <v>114</v>
      </c>
      <c r="P1043" t="s">
        <v>114</v>
      </c>
      <c r="Q1043" t="s">
        <v>114</v>
      </c>
      <c r="R1043" t="s">
        <v>114</v>
      </c>
      <c r="S1043" t="s">
        <v>114</v>
      </c>
      <c r="T1043" t="s">
        <v>114</v>
      </c>
      <c r="U1043" t="s">
        <v>114</v>
      </c>
      <c r="V1043" t="s">
        <v>114</v>
      </c>
      <c r="W1043" s="5">
        <v>43480</v>
      </c>
      <c r="X1043" s="3" t="s">
        <v>114</v>
      </c>
      <c r="Y1043" s="3"/>
      <c r="Z1043" s="3" t="s">
        <v>4640</v>
      </c>
      <c r="AA1043" s="3" t="s">
        <v>114</v>
      </c>
      <c r="AB1043" s="3" t="s">
        <v>74</v>
      </c>
      <c r="AC1043" s="8">
        <v>12</v>
      </c>
      <c r="AD1043" s="3" t="s">
        <v>5967</v>
      </c>
      <c r="AE1043" s="4" t="s">
        <v>5968</v>
      </c>
      <c r="AF1043" s="3"/>
      <c r="AG1043" s="3" t="s">
        <v>114</v>
      </c>
      <c r="AH1043" s="8">
        <v>19</v>
      </c>
      <c r="AI1043" s="3" t="s">
        <v>74</v>
      </c>
      <c r="AJ1043" t="s">
        <v>114</v>
      </c>
      <c r="AK1043" t="s">
        <v>114</v>
      </c>
      <c r="AL1043" s="43" t="b">
        <v>0</v>
      </c>
      <c r="AM1043" s="3"/>
      <c r="AN1043" s="3"/>
      <c r="AO1043" s="43" t="b">
        <v>0</v>
      </c>
      <c r="AP1043" s="3" t="b">
        <v>0</v>
      </c>
      <c r="AQ1043" s="3">
        <f>VLOOKUP(Table2[[#This Row],[Job-no]],Table3[],26,FALSE)</f>
        <v>5472</v>
      </c>
      <c r="AR1043" t="str">
        <f t="shared" si="196"/>
        <v>BBRLED</v>
      </c>
      <c r="AS1043" t="str">
        <f>VLOOKUP(AR1043,Table1[],4,0)</f>
        <v>recessed</v>
      </c>
      <c r="AT1043">
        <f>IF(BD1043&gt;0,"Pattern",VLOOKUP(AR1043,Table1[],5,0))</f>
        <v>0</v>
      </c>
      <c r="AU1043" s="34">
        <f>IF(AT1043="Pattern",WORKDAY(Table2[[#This Row],[Scheduled Ship Date]],-10),WORKDAY(Table2[[#This Row],[Scheduled Ship Date]],-4))</f>
        <v>43479</v>
      </c>
      <c r="AV1043">
        <f>IF(Table2[[#This Row],[Extrusion cut double saw]]=TRUE,IF(O1043="ToDo",IF(AT1043="Pattern",Table2[[#This Row],[Total Sections]]*0.4,Table2[[#This Row],[Total Sections]]*0.12),0),IF(AT1043="Pattern",Table2[[#This Row],[Total Sections]]*4,Table2[[#This Row],[Total Sections]]*1.2))</f>
        <v>22.8</v>
      </c>
      <c r="AW1043" s="130">
        <f t="shared" ca="1" si="201"/>
        <v>43471</v>
      </c>
      <c r="AX1043" s="42">
        <f>IF(AT1043="Pattern",Table2[[#This Row],[Scheduled Ship Date]]-2,Table2[[#This Row],[Scheduled Ship Date]]-3)</f>
        <v>43480</v>
      </c>
      <c r="AY1043">
        <f>IF(Table2[[#This Row],[Pattern]]="Pattern",Table2[[#This Row],[Total Sections]]*4.82,Table2[[#This Row],[Total Sections]]*0.5)</f>
        <v>9.5</v>
      </c>
      <c r="AZ1043" s="42">
        <f t="shared" ca="1" si="202"/>
        <v>43470</v>
      </c>
      <c r="BA1043" s="39">
        <f>((Table2[Total Sections]/Table2[Open Qty])-1)*Table2[Open Qty]*12.96</f>
        <v>0</v>
      </c>
      <c r="BB1043" s="42"/>
      <c r="BC1043" s="39" t="str">
        <f t="shared" si="197"/>
        <v>BBRLED-750-80-40-FL-4' 0"-W-120-DP-1-TB15</v>
      </c>
      <c r="BD1043" s="39">
        <f t="shared" si="198"/>
        <v>0</v>
      </c>
      <c r="BE1043" s="39" t="b">
        <f>_xlfn.IFNA(VLOOKUP(Table2[[#This Row],[Job-no]],Table4[],9,FALSE),TRUE)</f>
        <v>0</v>
      </c>
      <c r="BF1043" t="str">
        <f>VLOOKUP(AR1043,Table1[],3,0)</f>
        <v>B4LED</v>
      </c>
      <c r="BG1043" s="39" t="b">
        <f>_xlfn.IFNA(VLOOKUP(Table2[[#This Row],[Job-no]],Table4[],14,FALSE),TRUE)</f>
        <v>0</v>
      </c>
      <c r="BH1043" s="39" t="str">
        <f>_xlfn.IFNA(VLOOKUP(Table2[[#This Row],[Job-no]],Table4[],11,FALSE),"Done")</f>
        <v/>
      </c>
      <c r="BI1043" s="39">
        <f>IF(Table2[[#This Row],[Pattern]]="Pattern",VLOOKUP(Table2[[#This Row],[Product Code]],'Routing data'!$A$2:$W$470,13,FALSE),VLOOKUP(Table2[[#This Row],[Product Code]],'Routing data'!$A$2:$W$470,3,FALSE))</f>
        <v>0</v>
      </c>
      <c r="BJ1043" s="39">
        <f>IF(Table2[[#This Row],[Pattern]]="Pattern",VLOOKUP(Table2[[#This Row],[Product Code]],'Routing data'!$A$2:$W$470,14,FALSE),VLOOKUP(Table2[[#This Row],[Product Code]],'Routing data'!$A$2:$W$470,4,FALSE))</f>
        <v>3</v>
      </c>
      <c r="BK1043" s="39">
        <f>VLOOKUP(Table2[[#This Row],[Product Code]],'Routing data'!A$4:W$524,16,FALSE)</f>
        <v>0</v>
      </c>
      <c r="BL1043" s="42" t="str">
        <f>IF(Table2[[#This Row],[Milling Required]]=0,"x",IF(AT1043="Pattern",B1043-10,B1043-4))</f>
        <v>x</v>
      </c>
      <c r="BM1043" s="42">
        <f>IF(Table2[[#This Row],[Punching Required]]=0,"x",IF(AT1043="Pattern",B1043-8,B1043-2))</f>
        <v>43481</v>
      </c>
      <c r="BN1043" s="42">
        <f t="shared" si="199"/>
        <v>43480</v>
      </c>
      <c r="BO1043" s="39" t="str">
        <f>IF(Table2[[#This Row],[Milling]]="x","x",Table2[[#This Row],[Total Sections]]*2)</f>
        <v>x</v>
      </c>
      <c r="BP1043" s="39">
        <f>IF(Table2[[#This Row],[Punching]]="x","x",Table2[Total Sections]*2)</f>
        <v>38</v>
      </c>
      <c r="BQ1043" s="39">
        <f>IF(Table2[[#This Row],[Pattern]]="Pattern",Table2[Total Sections]*3,Table2[Total Sections]*1.5)</f>
        <v>28.5</v>
      </c>
      <c r="BR1043" s="42"/>
      <c r="BS1043" s="42"/>
      <c r="BT1043" s="39"/>
      <c r="BU1043" s="39"/>
      <c r="BV1043" s="39" t="str">
        <f>_xlfn.IFNA(VLOOKUP(Table2[[#This Row],[Job-no]],Table4[],16,FALSE),"Ready")</f>
        <v/>
      </c>
      <c r="BW1043" s="39" t="str">
        <f>_xlfn.IFNA(VLOOKUP(Table2[[#This Row],[Job-no]],Table4[],21,FALSE),"Ready")</f>
        <v/>
      </c>
      <c r="BX1043" s="39" t="b">
        <f>_xlfn.IFNA(VLOOKUP(Table2[[#This Row],[Job-no]],Table4[],10,FALSE),TRUE)</f>
        <v>0</v>
      </c>
      <c r="BY1043" s="39" t="str">
        <f>_xlfn.IFNA(VLOOKUP(Table2[[#This Row],[Job-no]],Table4[],22,FALSE),"Ready")</f>
        <v/>
      </c>
      <c r="BZ1043" s="120">
        <f t="shared" si="200"/>
        <v>43483</v>
      </c>
      <c r="CA1043" s="120" t="str">
        <f ca="1">IF(OR(Table2[[#This Row],[Saw Date]]=TODAY(),Table2[[#This Row],[Saw Date]]=TODAY()+1), Table2[[#This Row],[Saw Date]],IF(Table2[[#This Row],[Extrusion cut double saw]],"Done",""))</f>
        <v/>
      </c>
      <c r="CB1043" s="120" t="str">
        <f ca="1">IF(OR(Table2[[#This Row],[Lens Date]]=TODAY(),Table2[[#This Row],[Lens Date]]=TODAY()+1), Table2[[#This Row],[Lens Date]],IF(Table2[[#This Row],[MSLens]]="Done","Done",""))</f>
        <v/>
      </c>
      <c r="CC1043" s="120" t="str">
        <f ca="1">IF(OR(Table2[[#This Row],[Milling Date]]=TODAY(),Table2[[#This Row],[Milling Date]]=TODAY()+1), Table2[[#This Row],[Milling Date]],IF(Table2[[#This Row],[CNC Holes]]="Ready","Done",""))</f>
        <v/>
      </c>
      <c r="CD1043" s="120" t="str">
        <f ca="1">IF(OR(Table2[[#This Row],[Welding Date]]=TODAY(),Table2[[#This Row],[Welding Date]]=TODAY()+1), Table2[[#This Row],[Welding Date]],IF(Table2[[#This Row],[Welding Corners]]="Ready","Done",""))</f>
        <v/>
      </c>
      <c r="CE1043" s="120" t="str">
        <f ca="1">IF(OR(Table2[[#This Row],[Puching Date]]=TODAY(),Table2[[#This Row],[Puching Date]]=TODAY()+1), Table2[[#This Row],[Puching Date]],IF(Table2[[#This Row],[Punch Holes]]="Ready","Done",""))</f>
        <v/>
      </c>
      <c r="CF1043" s="120" t="str">
        <f ca="1">IF(OR(Table2[[#This Row],[Housing Date2]]=TODAY(),Table2[[#This Row],[Housing Date2]]=TODAY()+1),Table2[[#This Row],[Housing Date2]],IF(Table2[[#This Row],[Body Assembly]],"Done",""))</f>
        <v/>
      </c>
      <c r="CG1043" s="120" t="str">
        <f>_xlfn.IFNA(VLOOKUP(Table2[[#This Row],[Job-no]],Table4[],7,FALSE),"Done")</f>
        <v>Scheduled/Released</v>
      </c>
    </row>
    <row r="1044" spans="1:85" x14ac:dyDescent="0.25">
      <c r="A1044" t="str">
        <f>_xlfn.CONCAT(Table2[[#This Row],[Order]],"-",Table2[[#This Row],[Line]])</f>
        <v>77552-2</v>
      </c>
      <c r="B1044" s="5">
        <v>43483</v>
      </c>
      <c r="C1044" s="8">
        <v>77552</v>
      </c>
      <c r="D1044" s="3" t="s">
        <v>3549</v>
      </c>
      <c r="E1044" s="8">
        <v>2</v>
      </c>
      <c r="F1044" s="8">
        <v>1</v>
      </c>
      <c r="G1044" s="3" t="s">
        <v>42</v>
      </c>
      <c r="H1044" s="8">
        <v>1</v>
      </c>
      <c r="I1044" s="43" t="b">
        <v>0</v>
      </c>
      <c r="J1044" s="43" t="b">
        <v>0</v>
      </c>
      <c r="K1044" t="s">
        <v>114</v>
      </c>
      <c r="L1044" s="43" t="b">
        <v>0</v>
      </c>
      <c r="M1044" s="43" t="b">
        <v>0</v>
      </c>
      <c r="N1044" s="43" t="b">
        <v>0</v>
      </c>
      <c r="O1044" t="s">
        <v>114</v>
      </c>
      <c r="P1044" t="s">
        <v>114</v>
      </c>
      <c r="Q1044" t="s">
        <v>114</v>
      </c>
      <c r="R1044" t="s">
        <v>114</v>
      </c>
      <c r="S1044" t="s">
        <v>114</v>
      </c>
      <c r="T1044" t="s">
        <v>114</v>
      </c>
      <c r="U1044" t="s">
        <v>114</v>
      </c>
      <c r="V1044" t="s">
        <v>114</v>
      </c>
      <c r="W1044" s="5">
        <v>43480</v>
      </c>
      <c r="X1044" s="3" t="s">
        <v>114</v>
      </c>
      <c r="Y1044" s="3"/>
      <c r="Z1044" s="3" t="s">
        <v>5125</v>
      </c>
      <c r="AA1044" s="3" t="s">
        <v>114</v>
      </c>
      <c r="AB1044" s="3" t="s">
        <v>74</v>
      </c>
      <c r="AC1044" s="8">
        <v>12</v>
      </c>
      <c r="AD1044" s="3" t="s">
        <v>5967</v>
      </c>
      <c r="AE1044" s="4" t="s">
        <v>5968</v>
      </c>
      <c r="AF1044" s="3"/>
      <c r="AG1044" s="3" t="s">
        <v>114</v>
      </c>
      <c r="AH1044" s="8">
        <v>1</v>
      </c>
      <c r="AI1044" s="3" t="s">
        <v>74</v>
      </c>
      <c r="AJ1044" t="s">
        <v>114</v>
      </c>
      <c r="AK1044" t="s">
        <v>114</v>
      </c>
      <c r="AL1044" s="43" t="b">
        <v>0</v>
      </c>
      <c r="AM1044" s="3"/>
      <c r="AN1044" s="3"/>
      <c r="AO1044" s="43" t="b">
        <v>0</v>
      </c>
      <c r="AP1044" s="3" t="b">
        <v>0</v>
      </c>
      <c r="AQ1044" s="3">
        <f>VLOOKUP(Table2[[#This Row],[Job-no]],Table3[],26,FALSE)</f>
        <v>468</v>
      </c>
      <c r="AR1044" t="str">
        <f t="shared" si="196"/>
        <v>WBRLED</v>
      </c>
      <c r="AS1044" t="str">
        <f>VLOOKUP(AR1044,Table1[],4,0)</f>
        <v>recessed</v>
      </c>
      <c r="AT1044">
        <f>IF(BD1044&gt;0,"Pattern",VLOOKUP(AR1044,Table1[],5,0))</f>
        <v>0</v>
      </c>
      <c r="AU1044" s="34">
        <f>IF(AT1044="Pattern",WORKDAY(Table2[[#This Row],[Scheduled Ship Date]],-10),WORKDAY(Table2[[#This Row],[Scheduled Ship Date]],-4))</f>
        <v>43479</v>
      </c>
      <c r="AV1044">
        <f>IF(Table2[[#This Row],[Extrusion cut double saw]]=TRUE,IF(O1044="ToDo",IF(AT1044="Pattern",Table2[[#This Row],[Total Sections]]*0.4,Table2[[#This Row],[Total Sections]]*0.12),0),IF(AT1044="Pattern",Table2[[#This Row],[Total Sections]]*4,Table2[[#This Row],[Total Sections]]*1.2))</f>
        <v>1.2</v>
      </c>
      <c r="AW1044" s="130">
        <f t="shared" ca="1" si="201"/>
        <v>43471</v>
      </c>
      <c r="AX1044" s="42">
        <f>IF(AT1044="Pattern",Table2[[#This Row],[Scheduled Ship Date]]-2,Table2[[#This Row],[Scheduled Ship Date]]-3)</f>
        <v>43480</v>
      </c>
      <c r="AY1044">
        <f>IF(Table2[[#This Row],[Pattern]]="Pattern",Table2[[#This Row],[Total Sections]]*4.82,Table2[[#This Row],[Total Sections]]*0.5)</f>
        <v>0.5</v>
      </c>
      <c r="AZ1044" s="42">
        <f t="shared" ca="1" si="202"/>
        <v>43470</v>
      </c>
      <c r="BA1044" s="39">
        <f>((Table2[Total Sections]/Table2[Open Qty])-1)*Table2[Open Qty]*12.96</f>
        <v>0</v>
      </c>
      <c r="BB1044" s="39"/>
      <c r="BC1044" s="39" t="str">
        <f t="shared" si="197"/>
        <v>WBRLED-500-80-40-CLEAR POLYCAR</v>
      </c>
      <c r="BD1044" s="39">
        <f t="shared" si="198"/>
        <v>0</v>
      </c>
      <c r="BE1044" s="39" t="b">
        <f>_xlfn.IFNA(VLOOKUP(Table2[[#This Row],[Job-no]],Table4[],9,FALSE),TRUE)</f>
        <v>0</v>
      </c>
      <c r="BF1044" t="str">
        <f>VLOOKUP(AR1044,Table1[],3,0)</f>
        <v>WB4LED</v>
      </c>
      <c r="BG1044" s="39" t="b">
        <f>_xlfn.IFNA(VLOOKUP(Table2[[#This Row],[Job-no]],Table4[],14,FALSE),TRUE)</f>
        <v>0</v>
      </c>
      <c r="BH1044" s="39" t="str">
        <f>_xlfn.IFNA(VLOOKUP(Table2[[#This Row],[Job-no]],Table4[],11,FALSE),"Done")</f>
        <v/>
      </c>
      <c r="BI1044" s="39">
        <f>IF(Table2[[#This Row],[Pattern]]="Pattern",VLOOKUP(Table2[[#This Row],[Product Code]],'Routing data'!$A$2:$W$470,13,FALSE),VLOOKUP(Table2[[#This Row],[Product Code]],'Routing data'!$A$2:$W$470,3,FALSE))</f>
        <v>0</v>
      </c>
      <c r="BJ1044" s="39">
        <f>IF(Table2[[#This Row],[Pattern]]="Pattern",VLOOKUP(Table2[[#This Row],[Product Code]],'Routing data'!$A$2:$W$470,14,FALSE),VLOOKUP(Table2[[#This Row],[Product Code]],'Routing data'!$A$2:$W$470,4,FALSE))</f>
        <v>0</v>
      </c>
      <c r="BK1044" s="39">
        <f>VLOOKUP(Table2[[#This Row],[Product Code]],'Routing data'!A$4:W$524,16,FALSE)</f>
        <v>0</v>
      </c>
      <c r="BL1044" s="42" t="str">
        <f>IF(Table2[[#This Row],[Milling Required]]=0,"x",IF(AT1044="Pattern",B1044-10,B1044-4))</f>
        <v>x</v>
      </c>
      <c r="BM1044" s="42" t="str">
        <f>IF(Table2[[#This Row],[Punching Required]]=0,"x",IF(AT1044="Pattern",B1044-8,B1044-2))</f>
        <v>x</v>
      </c>
      <c r="BN1044" s="42">
        <f t="shared" si="199"/>
        <v>43480</v>
      </c>
      <c r="BO1044" s="39" t="str">
        <f>IF(Table2[[#This Row],[Milling]]="x","x",Table2[[#This Row],[Total Sections]]*2)</f>
        <v>x</v>
      </c>
      <c r="BP1044" s="39" t="str">
        <f>IF(Table2[[#This Row],[Punching]]="x","x",Table2[Total Sections]*2)</f>
        <v>x</v>
      </c>
      <c r="BQ1044" s="39">
        <f>IF(Table2[[#This Row],[Pattern]]="Pattern",Table2[Total Sections]*3,Table2[Total Sections]*1.5)</f>
        <v>1.5</v>
      </c>
      <c r="BR1044" s="39"/>
      <c r="BS1044" s="42"/>
      <c r="BT1044" s="39"/>
      <c r="BU1044" s="39"/>
      <c r="BV1044" s="39" t="str">
        <f>_xlfn.IFNA(VLOOKUP(Table2[[#This Row],[Job-no]],Table4[],16,FALSE),"Ready")</f>
        <v/>
      </c>
      <c r="BW1044" s="39" t="str">
        <f>_xlfn.IFNA(VLOOKUP(Table2[[#This Row],[Job-no]],Table4[],21,FALSE),"Ready")</f>
        <v/>
      </c>
      <c r="BX1044" s="39" t="b">
        <f>_xlfn.IFNA(VLOOKUP(Table2[[#This Row],[Job-no]],Table4[],10,FALSE),TRUE)</f>
        <v>0</v>
      </c>
      <c r="BY1044" s="39" t="str">
        <f>_xlfn.IFNA(VLOOKUP(Table2[[#This Row],[Job-no]],Table4[],22,FALSE),"Ready")</f>
        <v/>
      </c>
      <c r="BZ1044" s="120">
        <f t="shared" si="200"/>
        <v>43483</v>
      </c>
      <c r="CA1044" s="120" t="str">
        <f ca="1">IF(OR(Table2[[#This Row],[Saw Date]]=TODAY(),Table2[[#This Row],[Saw Date]]=TODAY()+1), Table2[[#This Row],[Saw Date]],IF(Table2[[#This Row],[Extrusion cut double saw]],"Done",""))</f>
        <v/>
      </c>
      <c r="CB1044" s="120" t="str">
        <f ca="1">IF(OR(Table2[[#This Row],[Lens Date]]=TODAY(),Table2[[#This Row],[Lens Date]]=TODAY()+1), Table2[[#This Row],[Lens Date]],IF(Table2[[#This Row],[MSLens]]="Done","Done",""))</f>
        <v/>
      </c>
      <c r="CC1044" s="120" t="str">
        <f ca="1">IF(OR(Table2[[#This Row],[Milling Date]]=TODAY(),Table2[[#This Row],[Milling Date]]=TODAY()+1), Table2[[#This Row],[Milling Date]],IF(Table2[[#This Row],[CNC Holes]]="Ready","Done",""))</f>
        <v/>
      </c>
      <c r="CD1044" s="120" t="str">
        <f ca="1">IF(OR(Table2[[#This Row],[Welding Date]]=TODAY(),Table2[[#This Row],[Welding Date]]=TODAY()+1), Table2[[#This Row],[Welding Date]],IF(Table2[[#This Row],[Welding Corners]]="Ready","Done",""))</f>
        <v/>
      </c>
      <c r="CE1044" s="120" t="str">
        <f ca="1">IF(OR(Table2[[#This Row],[Puching Date]]=TODAY(),Table2[[#This Row],[Puching Date]]=TODAY()+1), Table2[[#This Row],[Puching Date]],IF(Table2[[#This Row],[Punch Holes]]="Ready","Done",""))</f>
        <v/>
      </c>
      <c r="CF1044" s="120" t="str">
        <f ca="1">IF(OR(Table2[[#This Row],[Housing Date2]]=TODAY(),Table2[[#This Row],[Housing Date2]]=TODAY()+1),Table2[[#This Row],[Housing Date2]],IF(Table2[[#This Row],[Body Assembly]],"Done",""))</f>
        <v/>
      </c>
      <c r="CG1044" s="120" t="str">
        <f>_xlfn.IFNA(VLOOKUP(Table2[[#This Row],[Job-no]],Table4[],7,FALSE),"Done")</f>
        <v>Scheduled/Released</v>
      </c>
    </row>
    <row r="1045" spans="1:85" x14ac:dyDescent="0.25">
      <c r="A1045" t="str">
        <f>_xlfn.CONCAT(Table2[[#This Row],[Order]],"-",Table2[[#This Row],[Line]])</f>
        <v>77604-1</v>
      </c>
      <c r="B1045" s="5">
        <v>43483</v>
      </c>
      <c r="C1045" s="8">
        <v>77604</v>
      </c>
      <c r="D1045" s="3" t="s">
        <v>3704</v>
      </c>
      <c r="E1045" s="8">
        <v>1</v>
      </c>
      <c r="F1045" s="8">
        <v>1</v>
      </c>
      <c r="G1045" s="3" t="s">
        <v>42</v>
      </c>
      <c r="H1045" s="8">
        <v>7</v>
      </c>
      <c r="I1045" s="43" t="b">
        <v>0</v>
      </c>
      <c r="J1045" s="43" t="b">
        <v>0</v>
      </c>
      <c r="K1045" t="s">
        <v>114</v>
      </c>
      <c r="L1045" s="43" t="b">
        <v>0</v>
      </c>
      <c r="M1045" s="43" t="b">
        <v>0</v>
      </c>
      <c r="N1045" s="43" t="b">
        <v>0</v>
      </c>
      <c r="O1045" t="s">
        <v>114</v>
      </c>
      <c r="P1045" t="s">
        <v>114</v>
      </c>
      <c r="Q1045" t="s">
        <v>114</v>
      </c>
      <c r="R1045" t="s">
        <v>114</v>
      </c>
      <c r="S1045" t="s">
        <v>114</v>
      </c>
      <c r="T1045" t="s">
        <v>114</v>
      </c>
      <c r="U1045" t="s">
        <v>114</v>
      </c>
      <c r="V1045" t="s">
        <v>114</v>
      </c>
      <c r="W1045" s="5">
        <v>43480</v>
      </c>
      <c r="X1045" s="3" t="s">
        <v>114</v>
      </c>
      <c r="Y1045" s="3"/>
      <c r="Z1045" s="3" t="s">
        <v>126</v>
      </c>
      <c r="AA1045" s="3" t="s">
        <v>114</v>
      </c>
      <c r="AB1045" s="3" t="s">
        <v>74</v>
      </c>
      <c r="AC1045" s="8">
        <v>12</v>
      </c>
      <c r="AD1045" s="3" t="s">
        <v>5967</v>
      </c>
      <c r="AE1045" s="4" t="s">
        <v>5968</v>
      </c>
      <c r="AF1045" s="3"/>
      <c r="AG1045" s="3" t="s">
        <v>114</v>
      </c>
      <c r="AH1045" s="8">
        <v>7</v>
      </c>
      <c r="AI1045" s="3" t="s">
        <v>74</v>
      </c>
      <c r="AJ1045" t="s">
        <v>114</v>
      </c>
      <c r="AK1045" t="s">
        <v>114</v>
      </c>
      <c r="AL1045" s="43" t="b">
        <v>0</v>
      </c>
      <c r="AM1045" s="3"/>
      <c r="AN1045" s="3"/>
      <c r="AO1045" s="43" t="b">
        <v>0</v>
      </c>
      <c r="AP1045" s="3" t="b">
        <v>0</v>
      </c>
      <c r="AQ1045" s="3">
        <f>VLOOKUP(Table2[[#This Row],[Job-no]],Table3[],26,FALSE)</f>
        <v>2100</v>
      </c>
      <c r="AR1045" t="str">
        <f t="shared" si="196"/>
        <v>BBRLED</v>
      </c>
      <c r="AS1045" t="str">
        <f>VLOOKUP(AR1045,Table1[],4,0)</f>
        <v>recessed</v>
      </c>
      <c r="AT1045">
        <f>IF(BD1045&gt;0,"Pattern",VLOOKUP(AR1045,Table1[],5,0))</f>
        <v>0</v>
      </c>
      <c r="AU1045" s="34">
        <f>IF(AT1045="Pattern",WORKDAY(Table2[[#This Row],[Scheduled Ship Date]],-10),WORKDAY(Table2[[#This Row],[Scheduled Ship Date]],-4))</f>
        <v>43479</v>
      </c>
      <c r="AV1045">
        <f>IF(Table2[[#This Row],[Extrusion cut double saw]]=TRUE,IF(O1045="ToDo",IF(AT1045="Pattern",Table2[[#This Row],[Total Sections]]*0.4,Table2[[#This Row],[Total Sections]]*0.12),0),IF(AT1045="Pattern",Table2[[#This Row],[Total Sections]]*4,Table2[[#This Row],[Total Sections]]*1.2))</f>
        <v>8.4</v>
      </c>
      <c r="AW1045" s="130">
        <f t="shared" ca="1" si="201"/>
        <v>43471</v>
      </c>
      <c r="AX1045" s="42">
        <f>IF(AT1045="Pattern",Table2[[#This Row],[Scheduled Ship Date]]-2,Table2[[#This Row],[Scheduled Ship Date]]-3)</f>
        <v>43480</v>
      </c>
      <c r="AY1045">
        <f>IF(Table2[[#This Row],[Pattern]]="Pattern",Table2[[#This Row],[Total Sections]]*4.82,Table2[[#This Row],[Total Sections]]*0.5)</f>
        <v>3.5</v>
      </c>
      <c r="AZ1045" s="42">
        <f t="shared" ca="1" si="202"/>
        <v>43470</v>
      </c>
      <c r="BA1045" s="39">
        <f>((Table2[Total Sections]/Table2[Open Qty])-1)*Table2[Open Qty]*12.96</f>
        <v>0</v>
      </c>
      <c r="BB1045" s="39"/>
      <c r="BC1045" s="39" t="str">
        <f t="shared" si="197"/>
        <v>BBRLED-1000-80-40-FL-4'-W-UNV-DP-1-TB15</v>
      </c>
      <c r="BD1045" s="39">
        <f t="shared" si="198"/>
        <v>0</v>
      </c>
      <c r="BE1045" s="39" t="b">
        <f>_xlfn.IFNA(VLOOKUP(Table2[[#This Row],[Job-no]],Table4[],9,FALSE),TRUE)</f>
        <v>0</v>
      </c>
      <c r="BF1045" t="str">
        <f>VLOOKUP(AR1045,Table1[],3,0)</f>
        <v>B4LED</v>
      </c>
      <c r="BG1045" s="39" t="b">
        <f>_xlfn.IFNA(VLOOKUP(Table2[[#This Row],[Job-no]],Table4[],14,FALSE),TRUE)</f>
        <v>0</v>
      </c>
      <c r="BH1045" s="39" t="str">
        <f>_xlfn.IFNA(VLOOKUP(Table2[[#This Row],[Job-no]],Table4[],11,FALSE),"Done")</f>
        <v/>
      </c>
      <c r="BI1045" s="39">
        <f>IF(Table2[[#This Row],[Pattern]]="Pattern",VLOOKUP(Table2[[#This Row],[Product Code]],'Routing data'!$A$2:$W$470,13,FALSE),VLOOKUP(Table2[[#This Row],[Product Code]],'Routing data'!$A$2:$W$470,3,FALSE))</f>
        <v>0</v>
      </c>
      <c r="BJ1045" s="39">
        <f>IF(Table2[[#This Row],[Pattern]]="Pattern",VLOOKUP(Table2[[#This Row],[Product Code]],'Routing data'!$A$2:$W$470,14,FALSE),VLOOKUP(Table2[[#This Row],[Product Code]],'Routing data'!$A$2:$W$470,4,FALSE))</f>
        <v>3</v>
      </c>
      <c r="BK1045" s="39">
        <f>VLOOKUP(Table2[[#This Row],[Product Code]],'Routing data'!A$4:W$524,16,FALSE)</f>
        <v>0</v>
      </c>
      <c r="BL1045" s="42" t="str">
        <f>IF(Table2[[#This Row],[Milling Required]]=0,"x",IF(AT1045="Pattern",B1045-10,B1045-4))</f>
        <v>x</v>
      </c>
      <c r="BM1045" s="42">
        <f>IF(Table2[[#This Row],[Punching Required]]=0,"x",IF(AT1045="Pattern",B1045-8,B1045-2))</f>
        <v>43481</v>
      </c>
      <c r="BN1045" s="42">
        <f t="shared" si="199"/>
        <v>43480</v>
      </c>
      <c r="BO1045" s="39" t="str">
        <f>IF(Table2[[#This Row],[Milling]]="x","x",Table2[[#This Row],[Total Sections]]*2)</f>
        <v>x</v>
      </c>
      <c r="BP1045" s="39">
        <f>IF(Table2[[#This Row],[Punching]]="x","x",Table2[Total Sections]*2)</f>
        <v>14</v>
      </c>
      <c r="BQ1045" s="39">
        <f>IF(Table2[[#This Row],[Pattern]]="Pattern",Table2[Total Sections]*3,Table2[Total Sections]*1.5)</f>
        <v>10.5</v>
      </c>
      <c r="BR1045" s="42"/>
      <c r="BS1045" s="42"/>
      <c r="BT1045" s="42"/>
      <c r="BU1045" s="39"/>
      <c r="BV1045" s="39" t="str">
        <f>_xlfn.IFNA(VLOOKUP(Table2[[#This Row],[Job-no]],Table4[],16,FALSE),"Ready")</f>
        <v/>
      </c>
      <c r="BW1045" s="39" t="str">
        <f>_xlfn.IFNA(VLOOKUP(Table2[[#This Row],[Job-no]],Table4[],21,FALSE),"Ready")</f>
        <v/>
      </c>
      <c r="BX1045" s="39" t="b">
        <f>_xlfn.IFNA(VLOOKUP(Table2[[#This Row],[Job-no]],Table4[],10,FALSE),TRUE)</f>
        <v>0</v>
      </c>
      <c r="BY1045" s="39" t="str">
        <f>_xlfn.IFNA(VLOOKUP(Table2[[#This Row],[Job-no]],Table4[],22,FALSE),"Ready")</f>
        <v/>
      </c>
      <c r="BZ1045" s="120">
        <f t="shared" si="200"/>
        <v>43483</v>
      </c>
      <c r="CA1045" s="120" t="str">
        <f ca="1">IF(OR(Table2[[#This Row],[Saw Date]]=TODAY(),Table2[[#This Row],[Saw Date]]=TODAY()+1), Table2[[#This Row],[Saw Date]],IF(Table2[[#This Row],[Extrusion cut double saw]],"Done",""))</f>
        <v/>
      </c>
      <c r="CB1045" s="120" t="str">
        <f ca="1">IF(OR(Table2[[#This Row],[Lens Date]]=TODAY(),Table2[[#This Row],[Lens Date]]=TODAY()+1), Table2[[#This Row],[Lens Date]],IF(Table2[[#This Row],[MSLens]]="Done","Done",""))</f>
        <v/>
      </c>
      <c r="CC1045" s="120" t="str">
        <f ca="1">IF(OR(Table2[[#This Row],[Milling Date]]=TODAY(),Table2[[#This Row],[Milling Date]]=TODAY()+1), Table2[[#This Row],[Milling Date]],IF(Table2[[#This Row],[CNC Holes]]="Ready","Done",""))</f>
        <v/>
      </c>
      <c r="CD1045" s="120" t="str">
        <f ca="1">IF(OR(Table2[[#This Row],[Welding Date]]=TODAY(),Table2[[#This Row],[Welding Date]]=TODAY()+1), Table2[[#This Row],[Welding Date]],IF(Table2[[#This Row],[Welding Corners]]="Ready","Done",""))</f>
        <v/>
      </c>
      <c r="CE1045" s="120" t="str">
        <f ca="1">IF(OR(Table2[[#This Row],[Puching Date]]=TODAY(),Table2[[#This Row],[Puching Date]]=TODAY()+1), Table2[[#This Row],[Puching Date]],IF(Table2[[#This Row],[Punch Holes]]="Ready","Done",""))</f>
        <v/>
      </c>
      <c r="CF1045" s="120" t="str">
        <f ca="1">IF(OR(Table2[[#This Row],[Housing Date2]]=TODAY(),Table2[[#This Row],[Housing Date2]]=TODAY()+1),Table2[[#This Row],[Housing Date2]],IF(Table2[[#This Row],[Body Assembly]],"Done",""))</f>
        <v/>
      </c>
      <c r="CG1045" s="120" t="str">
        <f>_xlfn.IFNA(VLOOKUP(Table2[[#This Row],[Job-no]],Table4[],7,FALSE),"Done")</f>
        <v>Scheduled/Released</v>
      </c>
    </row>
    <row r="1046" spans="1:85" x14ac:dyDescent="0.25">
      <c r="A1046" t="str">
        <f>_xlfn.CONCAT(Table2[[#This Row],[Order]],"-",Table2[[#This Row],[Line]])</f>
        <v>77604-2</v>
      </c>
      <c r="B1046" s="5">
        <v>43483</v>
      </c>
      <c r="C1046" s="8">
        <v>77604</v>
      </c>
      <c r="D1046" s="3" t="s">
        <v>3706</v>
      </c>
      <c r="E1046" s="8">
        <v>2</v>
      </c>
      <c r="F1046" s="8">
        <v>1</v>
      </c>
      <c r="G1046" s="3" t="s">
        <v>42</v>
      </c>
      <c r="H1046" s="8">
        <v>6</v>
      </c>
      <c r="I1046" s="43" t="b">
        <v>0</v>
      </c>
      <c r="J1046" s="43" t="b">
        <v>0</v>
      </c>
      <c r="K1046" t="s">
        <v>114</v>
      </c>
      <c r="L1046" s="43" t="b">
        <v>0</v>
      </c>
      <c r="M1046" s="43" t="b">
        <v>0</v>
      </c>
      <c r="N1046" s="43" t="b">
        <v>0</v>
      </c>
      <c r="O1046" t="s">
        <v>114</v>
      </c>
      <c r="P1046" t="s">
        <v>114</v>
      </c>
      <c r="Q1046" t="s">
        <v>114</v>
      </c>
      <c r="R1046" t="s">
        <v>114</v>
      </c>
      <c r="S1046" t="s">
        <v>114</v>
      </c>
      <c r="T1046" t="s">
        <v>114</v>
      </c>
      <c r="U1046" t="s">
        <v>114</v>
      </c>
      <c r="V1046" t="s">
        <v>114</v>
      </c>
      <c r="W1046" s="5">
        <v>43480</v>
      </c>
      <c r="X1046" s="3" t="s">
        <v>114</v>
      </c>
      <c r="Y1046" s="3"/>
      <c r="Z1046" s="3" t="s">
        <v>126</v>
      </c>
      <c r="AA1046" s="3" t="s">
        <v>114</v>
      </c>
      <c r="AB1046" s="3" t="s">
        <v>74</v>
      </c>
      <c r="AC1046" s="8">
        <v>12</v>
      </c>
      <c r="AD1046" s="3" t="s">
        <v>5967</v>
      </c>
      <c r="AE1046" s="4" t="s">
        <v>5968</v>
      </c>
      <c r="AF1046" s="3"/>
      <c r="AG1046" s="3" t="s">
        <v>114</v>
      </c>
      <c r="AH1046" s="8">
        <v>6</v>
      </c>
      <c r="AI1046" s="3" t="s">
        <v>74</v>
      </c>
      <c r="AJ1046" t="s">
        <v>114</v>
      </c>
      <c r="AK1046" t="s">
        <v>114</v>
      </c>
      <c r="AL1046" s="43" t="b">
        <v>0</v>
      </c>
      <c r="AM1046" s="3"/>
      <c r="AN1046" s="3"/>
      <c r="AO1046" s="43" t="b">
        <v>0</v>
      </c>
      <c r="AP1046" s="3" t="b">
        <v>0</v>
      </c>
      <c r="AQ1046" s="3">
        <f>VLOOKUP(Table2[[#This Row],[Job-no]],Table3[],26,FALSE)</f>
        <v>2880</v>
      </c>
      <c r="AR1046" t="str">
        <f t="shared" si="196"/>
        <v>BBRLED</v>
      </c>
      <c r="AS1046" t="str">
        <f>VLOOKUP(AR1046,Table1[],4,0)</f>
        <v>recessed</v>
      </c>
      <c r="AT1046">
        <f>IF(BD1046&gt;0,"Pattern",VLOOKUP(AR1046,Table1[],5,0))</f>
        <v>0</v>
      </c>
      <c r="AU1046" s="34">
        <f>IF(AT1046="Pattern",WORKDAY(Table2[[#This Row],[Scheduled Ship Date]],-10),WORKDAY(Table2[[#This Row],[Scheduled Ship Date]],-4))</f>
        <v>43479</v>
      </c>
      <c r="AV1046">
        <f>IF(Table2[[#This Row],[Extrusion cut double saw]]=TRUE,IF(O1046="ToDo",IF(AT1046="Pattern",Table2[[#This Row],[Total Sections]]*0.4,Table2[[#This Row],[Total Sections]]*0.12),0),IF(AT1046="Pattern",Table2[[#This Row],[Total Sections]]*4,Table2[[#This Row],[Total Sections]]*1.2))</f>
        <v>7.1999999999999993</v>
      </c>
      <c r="AW1046" s="130">
        <f t="shared" ca="1" si="201"/>
        <v>43471</v>
      </c>
      <c r="AX1046" s="42">
        <f>IF(AT1046="Pattern",Table2[[#This Row],[Scheduled Ship Date]]-2,Table2[[#This Row],[Scheduled Ship Date]]-3)</f>
        <v>43480</v>
      </c>
      <c r="AY1046">
        <f>IF(Table2[[#This Row],[Pattern]]="Pattern",Table2[[#This Row],[Total Sections]]*4.82,Table2[[#This Row],[Total Sections]]*0.5)</f>
        <v>3</v>
      </c>
      <c r="AZ1046" s="42">
        <f t="shared" ca="1" si="202"/>
        <v>43470</v>
      </c>
      <c r="BA1046" s="39">
        <f>((Table2[Total Sections]/Table2[Open Qty])-1)*Table2[Open Qty]*12.96</f>
        <v>0</v>
      </c>
      <c r="BB1046" s="39"/>
      <c r="BC1046" s="39" t="str">
        <f t="shared" si="197"/>
        <v>BBRLED-1000-80-40-FL-4'-W-UNV-DP-1-TB15-B1(BSL310LP)</v>
      </c>
      <c r="BD1046" s="39">
        <f t="shared" si="198"/>
        <v>0</v>
      </c>
      <c r="BE1046" s="39" t="b">
        <f>_xlfn.IFNA(VLOOKUP(Table2[[#This Row],[Job-no]],Table4[],9,FALSE),TRUE)</f>
        <v>0</v>
      </c>
      <c r="BF1046" t="str">
        <f>VLOOKUP(AR1046,Table1[],3,0)</f>
        <v>B4LED</v>
      </c>
      <c r="BG1046" s="39" t="b">
        <f>_xlfn.IFNA(VLOOKUP(Table2[[#This Row],[Job-no]],Table4[],14,FALSE),TRUE)</f>
        <v>0</v>
      </c>
      <c r="BH1046" s="39" t="str">
        <f>_xlfn.IFNA(VLOOKUP(Table2[[#This Row],[Job-no]],Table4[],11,FALSE),"Done")</f>
        <v/>
      </c>
      <c r="BI1046" s="39">
        <f>IF(Table2[[#This Row],[Pattern]]="Pattern",VLOOKUP(Table2[[#This Row],[Product Code]],'Routing data'!$A$2:$W$470,13,FALSE),VLOOKUP(Table2[[#This Row],[Product Code]],'Routing data'!$A$2:$W$470,3,FALSE))</f>
        <v>0</v>
      </c>
      <c r="BJ1046" s="39">
        <f>IF(Table2[[#This Row],[Pattern]]="Pattern",VLOOKUP(Table2[[#This Row],[Product Code]],'Routing data'!$A$2:$W$470,14,FALSE),VLOOKUP(Table2[[#This Row],[Product Code]],'Routing data'!$A$2:$W$470,4,FALSE))</f>
        <v>3</v>
      </c>
      <c r="BK1046" s="39">
        <f>VLOOKUP(Table2[[#This Row],[Product Code]],'Routing data'!A$4:W$524,16,FALSE)</f>
        <v>0</v>
      </c>
      <c r="BL1046" s="42" t="str">
        <f>IF(Table2[[#This Row],[Milling Required]]=0,"x",IF(AT1046="Pattern",B1046-10,B1046-4))</f>
        <v>x</v>
      </c>
      <c r="BM1046" s="42">
        <f>IF(Table2[[#This Row],[Punching Required]]=0,"x",IF(AT1046="Pattern",B1046-8,B1046-2))</f>
        <v>43481</v>
      </c>
      <c r="BN1046" s="42">
        <f t="shared" si="199"/>
        <v>43480</v>
      </c>
      <c r="BO1046" s="39" t="str">
        <f>IF(Table2[[#This Row],[Milling]]="x","x",Table2[[#This Row],[Total Sections]]*2)</f>
        <v>x</v>
      </c>
      <c r="BP1046" s="39">
        <f>IF(Table2[[#This Row],[Punching]]="x","x",Table2[Total Sections]*2)</f>
        <v>12</v>
      </c>
      <c r="BQ1046" s="39">
        <f>IF(Table2[[#This Row],[Pattern]]="Pattern",Table2[Total Sections]*3,Table2[Total Sections]*1.5)</f>
        <v>9</v>
      </c>
      <c r="BR1046" s="39"/>
      <c r="BS1046" s="39"/>
      <c r="BT1046" s="39"/>
      <c r="BU1046" s="39"/>
      <c r="BV1046" s="39" t="str">
        <f>_xlfn.IFNA(VLOOKUP(Table2[[#This Row],[Job-no]],Table4[],16,FALSE),"Ready")</f>
        <v/>
      </c>
      <c r="BW1046" s="39" t="str">
        <f>_xlfn.IFNA(VLOOKUP(Table2[[#This Row],[Job-no]],Table4[],21,FALSE),"Ready")</f>
        <v/>
      </c>
      <c r="BX1046" s="39" t="b">
        <f>_xlfn.IFNA(VLOOKUP(Table2[[#This Row],[Job-no]],Table4[],10,FALSE),TRUE)</f>
        <v>0</v>
      </c>
      <c r="BY1046" s="39" t="str">
        <f>_xlfn.IFNA(VLOOKUP(Table2[[#This Row],[Job-no]],Table4[],22,FALSE),"Ready")</f>
        <v/>
      </c>
      <c r="BZ1046" s="120">
        <f t="shared" si="200"/>
        <v>43483</v>
      </c>
      <c r="CA1046" s="120" t="str">
        <f ca="1">IF(OR(Table2[[#This Row],[Saw Date]]=TODAY(),Table2[[#This Row],[Saw Date]]=TODAY()+1), Table2[[#This Row],[Saw Date]],IF(Table2[[#This Row],[Extrusion cut double saw]],"Done",""))</f>
        <v/>
      </c>
      <c r="CB1046" s="120" t="str">
        <f ca="1">IF(OR(Table2[[#This Row],[Lens Date]]=TODAY(),Table2[[#This Row],[Lens Date]]=TODAY()+1), Table2[[#This Row],[Lens Date]],IF(Table2[[#This Row],[MSLens]]="Done","Done",""))</f>
        <v/>
      </c>
      <c r="CC1046" s="120" t="str">
        <f ca="1">IF(OR(Table2[[#This Row],[Milling Date]]=TODAY(),Table2[[#This Row],[Milling Date]]=TODAY()+1), Table2[[#This Row],[Milling Date]],IF(Table2[[#This Row],[CNC Holes]]="Ready","Done",""))</f>
        <v/>
      </c>
      <c r="CD1046" s="120" t="str">
        <f ca="1">IF(OR(Table2[[#This Row],[Welding Date]]=TODAY(),Table2[[#This Row],[Welding Date]]=TODAY()+1), Table2[[#This Row],[Welding Date]],IF(Table2[[#This Row],[Welding Corners]]="Ready","Done",""))</f>
        <v/>
      </c>
      <c r="CE1046" s="120" t="str">
        <f ca="1">IF(OR(Table2[[#This Row],[Puching Date]]=TODAY(),Table2[[#This Row],[Puching Date]]=TODAY()+1), Table2[[#This Row],[Puching Date]],IF(Table2[[#This Row],[Punch Holes]]="Ready","Done",""))</f>
        <v/>
      </c>
      <c r="CF1046" s="120" t="str">
        <f ca="1">IF(OR(Table2[[#This Row],[Housing Date2]]=TODAY(),Table2[[#This Row],[Housing Date2]]=TODAY()+1),Table2[[#This Row],[Housing Date2]],IF(Table2[[#This Row],[Body Assembly]],"Done",""))</f>
        <v/>
      </c>
      <c r="CG1046" s="120" t="str">
        <f>_xlfn.IFNA(VLOOKUP(Table2[[#This Row],[Job-no]],Table4[],7,FALSE),"Done")</f>
        <v>Scheduled/Released</v>
      </c>
    </row>
    <row r="1047" spans="1:85" x14ac:dyDescent="0.25">
      <c r="A1047" t="str">
        <f>_xlfn.CONCAT(Table2[[#This Row],[Order]],"-",Table2[[#This Row],[Line]])</f>
        <v>77646-1</v>
      </c>
      <c r="B1047" s="5">
        <v>43483</v>
      </c>
      <c r="C1047" s="8">
        <v>77646</v>
      </c>
      <c r="D1047" s="3" t="s">
        <v>3478</v>
      </c>
      <c r="E1047" s="8">
        <v>1</v>
      </c>
      <c r="F1047" s="8">
        <v>1</v>
      </c>
      <c r="G1047" s="3" t="s">
        <v>42</v>
      </c>
      <c r="H1047" s="8">
        <v>1</v>
      </c>
      <c r="I1047" s="43" t="b">
        <v>0</v>
      </c>
      <c r="J1047" s="43" t="b">
        <v>0</v>
      </c>
      <c r="K1047" t="s">
        <v>114</v>
      </c>
      <c r="L1047" s="43" t="b">
        <v>0</v>
      </c>
      <c r="M1047" s="43" t="b">
        <v>0</v>
      </c>
      <c r="N1047" s="43" t="b">
        <v>0</v>
      </c>
      <c r="O1047" t="s">
        <v>114</v>
      </c>
      <c r="P1047" t="s">
        <v>114</v>
      </c>
      <c r="Q1047" t="s">
        <v>114</v>
      </c>
      <c r="R1047" t="s">
        <v>114</v>
      </c>
      <c r="S1047" t="s">
        <v>114</v>
      </c>
      <c r="T1047" t="s">
        <v>114</v>
      </c>
      <c r="U1047" t="s">
        <v>114</v>
      </c>
      <c r="V1047" t="s">
        <v>114</v>
      </c>
      <c r="W1047" s="5">
        <v>43480</v>
      </c>
      <c r="X1047" s="3" t="s">
        <v>114</v>
      </c>
      <c r="Y1047" s="3"/>
      <c r="Z1047" s="3" t="s">
        <v>3998</v>
      </c>
      <c r="AA1047" s="3" t="s">
        <v>114</v>
      </c>
      <c r="AB1047" s="3" t="s">
        <v>74</v>
      </c>
      <c r="AC1047" s="8">
        <v>12</v>
      </c>
      <c r="AD1047" s="3" t="s">
        <v>5967</v>
      </c>
      <c r="AE1047" s="4" t="s">
        <v>5968</v>
      </c>
      <c r="AF1047" s="3"/>
      <c r="AG1047" s="3" t="s">
        <v>114</v>
      </c>
      <c r="AH1047" s="8">
        <v>1</v>
      </c>
      <c r="AI1047" s="3" t="s">
        <v>74</v>
      </c>
      <c r="AJ1047" t="s">
        <v>114</v>
      </c>
      <c r="AK1047" t="s">
        <v>114</v>
      </c>
      <c r="AL1047" s="43" t="b">
        <v>0</v>
      </c>
      <c r="AM1047" s="3"/>
      <c r="AN1047" s="3"/>
      <c r="AO1047" s="43" t="b">
        <v>0</v>
      </c>
      <c r="AP1047" s="3" t="b">
        <v>0</v>
      </c>
      <c r="AQ1047" s="3">
        <f>VLOOKUP(Table2[[#This Row],[Job-no]],Table3[],26,FALSE)</f>
        <v>960</v>
      </c>
      <c r="AR1047" t="str">
        <f t="shared" si="196"/>
        <v>SL2LLED</v>
      </c>
      <c r="AS1047" t="str">
        <f>VLOOKUP(AR1047,Table1[],4,0)</f>
        <v>pendant</v>
      </c>
      <c r="AT1047">
        <f>IF(BD1047&gt;0,"Pattern",VLOOKUP(AR1047,Table1[],5,0))</f>
        <v>0</v>
      </c>
      <c r="AU1047" s="34">
        <f>IF(AT1047="Pattern",WORKDAY(Table2[[#This Row],[Scheduled Ship Date]],-10),WORKDAY(Table2[[#This Row],[Scheduled Ship Date]],-4))</f>
        <v>43479</v>
      </c>
      <c r="AV1047">
        <f>IF(Table2[[#This Row],[Extrusion cut double saw]]=TRUE,IF(O1047="ToDo",IF(AT1047="Pattern",Table2[[#This Row],[Total Sections]]*0.4,Table2[[#This Row],[Total Sections]]*0.12),0),IF(AT1047="Pattern",Table2[[#This Row],[Total Sections]]*4,Table2[[#This Row],[Total Sections]]*1.2))</f>
        <v>1.2</v>
      </c>
      <c r="AW1047" s="130">
        <f t="shared" ca="1" si="201"/>
        <v>43471</v>
      </c>
      <c r="AX1047" s="42">
        <f>IF(AT1047="Pattern",Table2[[#This Row],[Scheduled Ship Date]]-2,Table2[[#This Row],[Scheduled Ship Date]]-3)</f>
        <v>43480</v>
      </c>
      <c r="AY1047">
        <f>IF(Table2[[#This Row],[Pattern]]="Pattern",Table2[[#This Row],[Total Sections]]*4.82,Table2[[#This Row],[Total Sections]]*0.5)</f>
        <v>0.5</v>
      </c>
      <c r="AZ1047" s="42">
        <f t="shared" ca="1" si="202"/>
        <v>43470</v>
      </c>
      <c r="BA1047" s="39">
        <f>((Table2[Total Sections]/Table2[Open Qty])-1)*Table2[Open Qty]*12.96</f>
        <v>0</v>
      </c>
      <c r="BB1047" s="42"/>
      <c r="BC1047" s="39" t="str">
        <f t="shared" si="197"/>
        <v>SL2LLED-2XSL-500-750-80-40-SM-6-BLK-UNV-DP-1-CA(36")-C(MOUNTING KIT BLACK)</v>
      </c>
      <c r="BD1047" s="39">
        <f t="shared" si="198"/>
        <v>0</v>
      </c>
      <c r="BE1047" s="39" t="b">
        <f>_xlfn.IFNA(VLOOKUP(Table2[[#This Row],[Job-no]],Table4[],9,FALSE),TRUE)</f>
        <v>0</v>
      </c>
      <c r="BF1047" t="str">
        <f>VLOOKUP(AR1047,Table1[],3,0)</f>
        <v>SL2LED</v>
      </c>
      <c r="BG1047" s="39" t="b">
        <f>_xlfn.IFNA(VLOOKUP(Table2[[#This Row],[Job-no]],Table4[],14,FALSE),TRUE)</f>
        <v>0</v>
      </c>
      <c r="BH1047" s="39" t="str">
        <f>_xlfn.IFNA(VLOOKUP(Table2[[#This Row],[Job-no]],Table4[],11,FALSE),"Done")</f>
        <v/>
      </c>
      <c r="BI1047" s="39">
        <f>IF(Table2[[#This Row],[Pattern]]="Pattern",VLOOKUP(Table2[[#This Row],[Product Code]],'Routing data'!$A$2:$W$470,13,FALSE),VLOOKUP(Table2[[#This Row],[Product Code]],'Routing data'!$A$2:$W$470,3,FALSE))</f>
        <v>0</v>
      </c>
      <c r="BJ1047" s="39">
        <f>IF(Table2[[#This Row],[Pattern]]="Pattern",VLOOKUP(Table2[[#This Row],[Product Code]],'Routing data'!$A$2:$W$470,14,FALSE),VLOOKUP(Table2[[#This Row],[Product Code]],'Routing data'!$A$2:$W$470,4,FALSE))</f>
        <v>0</v>
      </c>
      <c r="BK1047" s="39">
        <f>VLOOKUP(Table2[[#This Row],[Product Code]],'Routing data'!A$4:W$524,16,FALSE)</f>
        <v>0</v>
      </c>
      <c r="BL1047" s="42" t="str">
        <f>IF(Table2[[#This Row],[Milling Required]]=0,"x",IF(AT1047="Pattern",B1047-10,B1047-4))</f>
        <v>x</v>
      </c>
      <c r="BM1047" s="42" t="str">
        <f>IF(Table2[[#This Row],[Punching Required]]=0,"x",IF(AT1047="Pattern",B1047-8,B1047-2))</f>
        <v>x</v>
      </c>
      <c r="BN1047" s="42">
        <f t="shared" si="199"/>
        <v>43480</v>
      </c>
      <c r="BO1047" s="39" t="str">
        <f>IF(Table2[[#This Row],[Milling]]="x","x",Table2[[#This Row],[Total Sections]]*2)</f>
        <v>x</v>
      </c>
      <c r="BP1047" s="39" t="str">
        <f>IF(Table2[[#This Row],[Punching]]="x","x",Table2[Total Sections]*2)</f>
        <v>x</v>
      </c>
      <c r="BQ1047" s="39">
        <f>IF(Table2[[#This Row],[Pattern]]="Pattern",Table2[Total Sections]*3,Table2[Total Sections]*1.5)</f>
        <v>1.5</v>
      </c>
      <c r="BR1047" s="42"/>
      <c r="BS1047" s="42"/>
      <c r="BT1047" s="42"/>
      <c r="BU1047" s="39"/>
      <c r="BV1047" s="39" t="str">
        <f>_xlfn.IFNA(VLOOKUP(Table2[[#This Row],[Job-no]],Table4[],16,FALSE),"Ready")</f>
        <v/>
      </c>
      <c r="BW1047" s="39" t="str">
        <f>_xlfn.IFNA(VLOOKUP(Table2[[#This Row],[Job-no]],Table4[],21,FALSE),"Ready")</f>
        <v/>
      </c>
      <c r="BX1047" s="39" t="b">
        <f>_xlfn.IFNA(VLOOKUP(Table2[[#This Row],[Job-no]],Table4[],10,FALSE),TRUE)</f>
        <v>0</v>
      </c>
      <c r="BY1047" s="39" t="str">
        <f>_xlfn.IFNA(VLOOKUP(Table2[[#This Row],[Job-no]],Table4[],22,FALSE),"Ready")</f>
        <v/>
      </c>
      <c r="BZ1047" s="120">
        <f t="shared" si="200"/>
        <v>43483</v>
      </c>
      <c r="CA1047" s="120" t="str">
        <f ca="1">IF(OR(Table2[[#This Row],[Saw Date]]=TODAY(),Table2[[#This Row],[Saw Date]]=TODAY()+1), Table2[[#This Row],[Saw Date]],IF(Table2[[#This Row],[Extrusion cut double saw]],"Done",""))</f>
        <v/>
      </c>
      <c r="CB1047" s="120" t="str">
        <f ca="1">IF(OR(Table2[[#This Row],[Lens Date]]=TODAY(),Table2[[#This Row],[Lens Date]]=TODAY()+1), Table2[[#This Row],[Lens Date]],IF(Table2[[#This Row],[MSLens]]="Done","Done",""))</f>
        <v/>
      </c>
      <c r="CC1047" s="120" t="str">
        <f ca="1">IF(OR(Table2[[#This Row],[Milling Date]]=TODAY(),Table2[[#This Row],[Milling Date]]=TODAY()+1), Table2[[#This Row],[Milling Date]],IF(Table2[[#This Row],[CNC Holes]]="Ready","Done",""))</f>
        <v/>
      </c>
      <c r="CD1047" s="120" t="str">
        <f ca="1">IF(OR(Table2[[#This Row],[Welding Date]]=TODAY(),Table2[[#This Row],[Welding Date]]=TODAY()+1), Table2[[#This Row],[Welding Date]],IF(Table2[[#This Row],[Welding Corners]]="Ready","Done",""))</f>
        <v/>
      </c>
      <c r="CE1047" s="120" t="str">
        <f ca="1">IF(OR(Table2[[#This Row],[Puching Date]]=TODAY(),Table2[[#This Row],[Puching Date]]=TODAY()+1), Table2[[#This Row],[Puching Date]],IF(Table2[[#This Row],[Punch Holes]]="Ready","Done",""))</f>
        <v/>
      </c>
      <c r="CF1047" s="120" t="str">
        <f ca="1">IF(OR(Table2[[#This Row],[Housing Date2]]=TODAY(),Table2[[#This Row],[Housing Date2]]=TODAY()+1),Table2[[#This Row],[Housing Date2]],IF(Table2[[#This Row],[Body Assembly]],"Done",""))</f>
        <v/>
      </c>
      <c r="CG1047" s="120" t="str">
        <f>_xlfn.IFNA(VLOOKUP(Table2[[#This Row],[Job-no]],Table4[],7,FALSE),"Done")</f>
        <v>Scheduled/Released</v>
      </c>
    </row>
    <row r="1048" spans="1:85" x14ac:dyDescent="0.25">
      <c r="A1048" t="str">
        <f>_xlfn.CONCAT(Table2[[#This Row],[Order]],"-",Table2[[#This Row],[Line]])</f>
        <v>77646-2</v>
      </c>
      <c r="B1048" s="5">
        <v>43483</v>
      </c>
      <c r="C1048" s="8">
        <v>77646</v>
      </c>
      <c r="D1048" s="3" t="s">
        <v>3480</v>
      </c>
      <c r="E1048" s="8">
        <v>2</v>
      </c>
      <c r="F1048" s="8">
        <v>1</v>
      </c>
      <c r="G1048" s="3" t="s">
        <v>42</v>
      </c>
      <c r="H1048" s="8">
        <v>1</v>
      </c>
      <c r="I1048" s="43" t="b">
        <v>0</v>
      </c>
      <c r="J1048" s="43" t="b">
        <v>0</v>
      </c>
      <c r="K1048" t="s">
        <v>114</v>
      </c>
      <c r="L1048" s="43" t="b">
        <v>0</v>
      </c>
      <c r="M1048" s="43" t="b">
        <v>0</v>
      </c>
      <c r="N1048" s="43" t="b">
        <v>0</v>
      </c>
      <c r="O1048" t="s">
        <v>114</v>
      </c>
      <c r="P1048" t="s">
        <v>114</v>
      </c>
      <c r="Q1048" t="s">
        <v>114</v>
      </c>
      <c r="R1048" t="s">
        <v>114</v>
      </c>
      <c r="S1048" t="s">
        <v>114</v>
      </c>
      <c r="T1048" t="s">
        <v>114</v>
      </c>
      <c r="U1048" t="s">
        <v>114</v>
      </c>
      <c r="V1048" t="s">
        <v>114</v>
      </c>
      <c r="W1048" s="5">
        <v>43480</v>
      </c>
      <c r="X1048" s="3" t="s">
        <v>114</v>
      </c>
      <c r="Y1048" s="3"/>
      <c r="Z1048" s="3" t="s">
        <v>68</v>
      </c>
      <c r="AA1048" s="3" t="s">
        <v>114</v>
      </c>
      <c r="AB1048" s="3" t="s">
        <v>74</v>
      </c>
      <c r="AC1048" s="8">
        <v>12</v>
      </c>
      <c r="AD1048" s="3" t="s">
        <v>5967</v>
      </c>
      <c r="AE1048" s="4" t="s">
        <v>5968</v>
      </c>
      <c r="AF1048" s="3"/>
      <c r="AG1048" s="3" t="s">
        <v>114</v>
      </c>
      <c r="AH1048" s="8">
        <v>1</v>
      </c>
      <c r="AI1048" s="3" t="s">
        <v>74</v>
      </c>
      <c r="AJ1048" t="s">
        <v>114</v>
      </c>
      <c r="AK1048" t="s">
        <v>114</v>
      </c>
      <c r="AL1048" s="43" t="b">
        <v>0</v>
      </c>
      <c r="AM1048" s="3"/>
      <c r="AN1048" s="3"/>
      <c r="AO1048" s="43" t="b">
        <v>0</v>
      </c>
      <c r="AP1048" s="3" t="b">
        <v>0</v>
      </c>
      <c r="AQ1048" s="3">
        <f>VLOOKUP(Table2[[#This Row],[Job-no]],Table3[],26,FALSE)</f>
        <v>760</v>
      </c>
      <c r="AR1048" t="str">
        <f t="shared" si="196"/>
        <v>SLLED</v>
      </c>
      <c r="AS1048" t="str">
        <f>VLOOKUP(AR1048,Table1[],4,0)</f>
        <v>pendant</v>
      </c>
      <c r="AT1048">
        <f>IF(BD1048&gt;0,"Pattern",VLOOKUP(AR1048,Table1[],5,0))</f>
        <v>0</v>
      </c>
      <c r="AU1048" s="34">
        <f>IF(AT1048="Pattern",WORKDAY(Table2[[#This Row],[Scheduled Ship Date]],-10),WORKDAY(Table2[[#This Row],[Scheduled Ship Date]],-4))</f>
        <v>43479</v>
      </c>
      <c r="AV1048">
        <f>IF(Table2[[#This Row],[Extrusion cut double saw]]=TRUE,IF(O1048="ToDo",IF(AT1048="Pattern",Table2[[#This Row],[Total Sections]]*0.4,Table2[[#This Row],[Total Sections]]*0.12),0),IF(AT1048="Pattern",Table2[[#This Row],[Total Sections]]*4,Table2[[#This Row],[Total Sections]]*1.2))</f>
        <v>1.2</v>
      </c>
      <c r="AW1048" s="130">
        <f t="shared" ca="1" si="201"/>
        <v>43471</v>
      </c>
      <c r="AX1048" s="42">
        <f>IF(AT1048="Pattern",Table2[[#This Row],[Scheduled Ship Date]]-2,Table2[[#This Row],[Scheduled Ship Date]]-3)</f>
        <v>43480</v>
      </c>
      <c r="AY1048">
        <f>IF(Table2[[#This Row],[Pattern]]="Pattern",Table2[[#This Row],[Total Sections]]*4.82,Table2[[#This Row],[Total Sections]]*0.5)</f>
        <v>0.5</v>
      </c>
      <c r="AZ1048" s="42">
        <f t="shared" ca="1" si="202"/>
        <v>43470</v>
      </c>
      <c r="BA1048" s="39">
        <f>((Table2[Total Sections]/Table2[Open Qty])-1)*Table2[Open Qty]*12.96</f>
        <v>0</v>
      </c>
      <c r="BB1048" s="42"/>
      <c r="BC1048" s="39" t="str">
        <f t="shared" si="197"/>
        <v>SLLED-SL 25/75-1000-80-40-SM-8-BLK-120-DP-1-CT9(36")-C(MOUNTING KIT BLACK)</v>
      </c>
      <c r="BD1048" s="39">
        <f t="shared" si="198"/>
        <v>0</v>
      </c>
      <c r="BE1048" s="39" t="b">
        <f>_xlfn.IFNA(VLOOKUP(Table2[[#This Row],[Job-no]],Table4[],9,FALSE),TRUE)</f>
        <v>0</v>
      </c>
      <c r="BF1048" t="str">
        <f>VLOOKUP(AR1048,Table1[],3,0)</f>
        <v>SLMLED</v>
      </c>
      <c r="BG1048" s="39" t="b">
        <f>_xlfn.IFNA(VLOOKUP(Table2[[#This Row],[Job-no]],Table4[],14,FALSE),TRUE)</f>
        <v>0</v>
      </c>
      <c r="BH1048" s="39" t="str">
        <f>_xlfn.IFNA(VLOOKUP(Table2[[#This Row],[Job-no]],Table4[],11,FALSE),"Done")</f>
        <v/>
      </c>
      <c r="BI1048" s="39">
        <f>IF(Table2[[#This Row],[Pattern]]="Pattern",VLOOKUP(Table2[[#This Row],[Product Code]],'Routing data'!$A$2:$W$470,13,FALSE),VLOOKUP(Table2[[#This Row],[Product Code]],'Routing data'!$A$2:$W$470,3,FALSE))</f>
        <v>0</v>
      </c>
      <c r="BJ1048" s="39">
        <f>IF(Table2[[#This Row],[Pattern]]="Pattern",VLOOKUP(Table2[[#This Row],[Product Code]],'Routing data'!$A$2:$W$470,14,FALSE),VLOOKUP(Table2[[#This Row],[Product Code]],'Routing data'!$A$2:$W$470,4,FALSE))</f>
        <v>0</v>
      </c>
      <c r="BK1048" s="39">
        <f>VLOOKUP(Table2[[#This Row],[Product Code]],'Routing data'!A$4:W$524,16,FALSE)</f>
        <v>0</v>
      </c>
      <c r="BL1048" s="42" t="str">
        <f>IF(Table2[[#This Row],[Milling Required]]=0,"x",IF(AT1048="Pattern",B1048-10,B1048-4))</f>
        <v>x</v>
      </c>
      <c r="BM1048" s="42" t="str">
        <f>IF(Table2[[#This Row],[Punching Required]]=0,"x",IF(AT1048="Pattern",B1048-8,B1048-2))</f>
        <v>x</v>
      </c>
      <c r="BN1048" s="42">
        <f t="shared" si="199"/>
        <v>43480</v>
      </c>
      <c r="BO1048" s="39" t="str">
        <f>IF(Table2[[#This Row],[Milling]]="x","x",Table2[[#This Row],[Total Sections]]*2)</f>
        <v>x</v>
      </c>
      <c r="BP1048" s="39" t="str">
        <f>IF(Table2[[#This Row],[Punching]]="x","x",Table2[Total Sections]*2)</f>
        <v>x</v>
      </c>
      <c r="BQ1048" s="39">
        <f>IF(Table2[[#This Row],[Pattern]]="Pattern",Table2[Total Sections]*3,Table2[Total Sections]*1.5)</f>
        <v>1.5</v>
      </c>
      <c r="BR1048" s="42"/>
      <c r="BS1048" s="42"/>
      <c r="BT1048" s="42"/>
      <c r="BU1048" s="39"/>
      <c r="BV1048" s="39" t="str">
        <f>_xlfn.IFNA(VLOOKUP(Table2[[#This Row],[Job-no]],Table4[],16,FALSE),"Ready")</f>
        <v/>
      </c>
      <c r="BW1048" s="39" t="str">
        <f>_xlfn.IFNA(VLOOKUP(Table2[[#This Row],[Job-no]],Table4[],21,FALSE),"Ready")</f>
        <v/>
      </c>
      <c r="BX1048" s="39" t="b">
        <f>_xlfn.IFNA(VLOOKUP(Table2[[#This Row],[Job-no]],Table4[],10,FALSE),TRUE)</f>
        <v>0</v>
      </c>
      <c r="BY1048" s="39" t="str">
        <f>_xlfn.IFNA(VLOOKUP(Table2[[#This Row],[Job-no]],Table4[],22,FALSE),"Ready")</f>
        <v/>
      </c>
      <c r="BZ1048" s="120">
        <f t="shared" si="200"/>
        <v>43483</v>
      </c>
      <c r="CA1048" s="120" t="str">
        <f ca="1">IF(OR(Table2[[#This Row],[Saw Date]]=TODAY(),Table2[[#This Row],[Saw Date]]=TODAY()+1), Table2[[#This Row],[Saw Date]],IF(Table2[[#This Row],[Extrusion cut double saw]],"Done",""))</f>
        <v/>
      </c>
      <c r="CB1048" s="120" t="str">
        <f ca="1">IF(OR(Table2[[#This Row],[Lens Date]]=TODAY(),Table2[[#This Row],[Lens Date]]=TODAY()+1), Table2[[#This Row],[Lens Date]],IF(Table2[[#This Row],[MSLens]]="Done","Done",""))</f>
        <v/>
      </c>
      <c r="CC1048" s="120" t="str">
        <f ca="1">IF(OR(Table2[[#This Row],[Milling Date]]=TODAY(),Table2[[#This Row],[Milling Date]]=TODAY()+1), Table2[[#This Row],[Milling Date]],IF(Table2[[#This Row],[CNC Holes]]="Ready","Done",""))</f>
        <v/>
      </c>
      <c r="CD1048" s="120" t="str">
        <f ca="1">IF(OR(Table2[[#This Row],[Welding Date]]=TODAY(),Table2[[#This Row],[Welding Date]]=TODAY()+1), Table2[[#This Row],[Welding Date]],IF(Table2[[#This Row],[Welding Corners]]="Ready","Done",""))</f>
        <v/>
      </c>
      <c r="CE1048" s="120" t="str">
        <f ca="1">IF(OR(Table2[[#This Row],[Puching Date]]=TODAY(),Table2[[#This Row],[Puching Date]]=TODAY()+1), Table2[[#This Row],[Puching Date]],IF(Table2[[#This Row],[Punch Holes]]="Ready","Done",""))</f>
        <v/>
      </c>
      <c r="CF1048" s="120" t="str">
        <f ca="1">IF(OR(Table2[[#This Row],[Housing Date2]]=TODAY(),Table2[[#This Row],[Housing Date2]]=TODAY()+1),Table2[[#This Row],[Housing Date2]],IF(Table2[[#This Row],[Body Assembly]],"Done",""))</f>
        <v/>
      </c>
      <c r="CG1048" s="120" t="str">
        <f>_xlfn.IFNA(VLOOKUP(Table2[[#This Row],[Job-no]],Table4[],7,FALSE),"Done")</f>
        <v>Scheduled/Released</v>
      </c>
    </row>
    <row r="1049" spans="1:85" x14ac:dyDescent="0.25">
      <c r="A1049" t="str">
        <f>_xlfn.CONCAT(Table2[[#This Row],[Order]],"-",Table2[[#This Row],[Line]])</f>
        <v>68871-1</v>
      </c>
      <c r="B1049" s="5">
        <v>43486</v>
      </c>
      <c r="C1049" s="8">
        <v>68871</v>
      </c>
      <c r="D1049" s="3" t="s">
        <v>3388</v>
      </c>
      <c r="E1049" s="8">
        <v>1</v>
      </c>
      <c r="F1049" s="8">
        <v>1</v>
      </c>
      <c r="G1049" s="3" t="s">
        <v>42</v>
      </c>
      <c r="H1049" s="8">
        <v>5</v>
      </c>
      <c r="I1049" s="43" t="b">
        <v>0</v>
      </c>
      <c r="J1049" s="43" t="b">
        <v>0</v>
      </c>
      <c r="K1049" t="s">
        <v>114</v>
      </c>
      <c r="L1049" s="43" t="b">
        <v>0</v>
      </c>
      <c r="M1049" s="43" t="b">
        <v>0</v>
      </c>
      <c r="N1049" s="43" t="b">
        <v>0</v>
      </c>
      <c r="O1049" t="s">
        <v>114</v>
      </c>
      <c r="P1049" t="s">
        <v>114</v>
      </c>
      <c r="Q1049" t="s">
        <v>114</v>
      </c>
      <c r="R1049" t="s">
        <v>114</v>
      </c>
      <c r="S1049" t="s">
        <v>114</v>
      </c>
      <c r="T1049" t="s">
        <v>114</v>
      </c>
      <c r="U1049" t="s">
        <v>114</v>
      </c>
      <c r="V1049" t="s">
        <v>114</v>
      </c>
      <c r="W1049" s="5">
        <v>43481</v>
      </c>
      <c r="X1049" s="3" t="s">
        <v>114</v>
      </c>
      <c r="Y1049" s="3"/>
      <c r="Z1049" s="3" t="s">
        <v>158</v>
      </c>
      <c r="AA1049" s="3" t="s">
        <v>114</v>
      </c>
      <c r="AB1049" s="3" t="s">
        <v>74</v>
      </c>
      <c r="AC1049" s="8">
        <v>1</v>
      </c>
      <c r="AD1049" s="3" t="s">
        <v>5967</v>
      </c>
      <c r="AE1049" s="4" t="s">
        <v>5968</v>
      </c>
      <c r="AF1049" s="3"/>
      <c r="AG1049" s="3" t="s">
        <v>114</v>
      </c>
      <c r="AH1049" s="8">
        <v>5</v>
      </c>
      <c r="AI1049" s="3" t="s">
        <v>74</v>
      </c>
      <c r="AJ1049" t="s">
        <v>114</v>
      </c>
      <c r="AK1049" t="s">
        <v>114</v>
      </c>
      <c r="AL1049" s="43" t="b">
        <v>0</v>
      </c>
      <c r="AM1049" s="3"/>
      <c r="AN1049" s="3"/>
      <c r="AO1049" s="43" t="b">
        <v>0</v>
      </c>
      <c r="AP1049" s="3" t="b">
        <v>0</v>
      </c>
      <c r="AQ1049" s="3">
        <f>VLOOKUP(Table2[[#This Row],[Job-no]],Table3[],26,FALSE)</f>
        <v>1200</v>
      </c>
      <c r="AR1049" t="str">
        <f t="shared" si="196"/>
        <v>BBRLED</v>
      </c>
      <c r="AS1049" t="str">
        <f>VLOOKUP(AR1049,Table1[],4,0)</f>
        <v>recessed</v>
      </c>
      <c r="AT1049">
        <f>IF(BD1049&gt;0,"Pattern",VLOOKUP(AR1049,Table1[],5,0))</f>
        <v>0</v>
      </c>
      <c r="AU1049" s="34">
        <f>IF(AT1049="Pattern",WORKDAY(Table2[[#This Row],[Scheduled Ship Date]],-10),WORKDAY(Table2[[#This Row],[Scheduled Ship Date]],-4))</f>
        <v>43480</v>
      </c>
      <c r="AV1049">
        <f>IF(Table2[[#This Row],[Extrusion cut double saw]]=TRUE,IF(O1049="ToDo",IF(AT1049="Pattern",Table2[[#This Row],[Total Sections]]*0.4,Table2[[#This Row],[Total Sections]]*0.12),0),IF(AT1049="Pattern",Table2[[#This Row],[Total Sections]]*4,Table2[[#This Row],[Total Sections]]*1.2))</f>
        <v>6</v>
      </c>
      <c r="AW1049" s="130">
        <f t="shared" ca="1" si="201"/>
        <v>43471</v>
      </c>
      <c r="AX1049" s="42">
        <f>IF(AT1049="Pattern",Table2[[#This Row],[Scheduled Ship Date]]-2,Table2[[#This Row],[Scheduled Ship Date]]-3)</f>
        <v>43483</v>
      </c>
      <c r="AY1049">
        <f>IF(Table2[[#This Row],[Pattern]]="Pattern",Table2[[#This Row],[Total Sections]]*4.82,Table2[[#This Row],[Total Sections]]*0.5)</f>
        <v>2.5</v>
      </c>
      <c r="AZ1049" s="42">
        <f t="shared" ca="1" si="202"/>
        <v>43470</v>
      </c>
      <c r="BA1049" s="39">
        <f>((Table2[Total Sections]/Table2[Open Qty])-1)*Table2[Open Qty]*12.96</f>
        <v>0</v>
      </c>
      <c r="BB1049" s="42"/>
      <c r="BC1049" s="39" t="str">
        <f t="shared" si="197"/>
        <v>BBRLED-875-80-35-FL-4-W-UNV-DP-1-TB15</v>
      </c>
      <c r="BD1049" s="39">
        <f t="shared" si="198"/>
        <v>0</v>
      </c>
      <c r="BE1049" s="39" t="b">
        <f>_xlfn.IFNA(VLOOKUP(Table2[[#This Row],[Job-no]],Table4[],9,FALSE),TRUE)</f>
        <v>0</v>
      </c>
      <c r="BF1049" t="str">
        <f>VLOOKUP(AR1049,Table1[],3,0)</f>
        <v>B4LED</v>
      </c>
      <c r="BG1049" s="39" t="b">
        <f>_xlfn.IFNA(VLOOKUP(Table2[[#This Row],[Job-no]],Table4[],14,FALSE),TRUE)</f>
        <v>0</v>
      </c>
      <c r="BH1049" s="39" t="str">
        <f>_xlfn.IFNA(VLOOKUP(Table2[[#This Row],[Job-no]],Table4[],11,FALSE),"Done")</f>
        <v/>
      </c>
      <c r="BI1049" s="39">
        <f>IF(Table2[[#This Row],[Pattern]]="Pattern",VLOOKUP(Table2[[#This Row],[Product Code]],'Routing data'!$A$2:$W$470,13,FALSE),VLOOKUP(Table2[[#This Row],[Product Code]],'Routing data'!$A$2:$W$470,3,FALSE))</f>
        <v>0</v>
      </c>
      <c r="BJ1049" s="39">
        <f>IF(Table2[[#This Row],[Pattern]]="Pattern",VLOOKUP(Table2[[#This Row],[Product Code]],'Routing data'!$A$2:$W$470,14,FALSE),VLOOKUP(Table2[[#This Row],[Product Code]],'Routing data'!$A$2:$W$470,4,FALSE))</f>
        <v>3</v>
      </c>
      <c r="BK1049" s="39">
        <f>VLOOKUP(Table2[[#This Row],[Product Code]],'Routing data'!A$4:W$524,16,FALSE)</f>
        <v>0</v>
      </c>
      <c r="BL1049" s="42" t="str">
        <f>IF(Table2[[#This Row],[Milling Required]]=0,"x",IF(AT1049="Pattern",B1049-10,B1049-4))</f>
        <v>x</v>
      </c>
      <c r="BM1049" s="42">
        <f>IF(Table2[[#This Row],[Punching Required]]=0,"x",IF(AT1049="Pattern",B1049-8,B1049-2))</f>
        <v>43484</v>
      </c>
      <c r="BN1049" s="42">
        <f t="shared" si="199"/>
        <v>43483</v>
      </c>
      <c r="BO1049" s="39" t="str">
        <f>IF(Table2[[#This Row],[Milling]]="x","x",Table2[[#This Row],[Total Sections]]*2)</f>
        <v>x</v>
      </c>
      <c r="BP1049" s="39">
        <f>IF(Table2[[#This Row],[Punching]]="x","x",Table2[Total Sections]*2)</f>
        <v>10</v>
      </c>
      <c r="BQ1049" s="39">
        <f>IF(Table2[[#This Row],[Pattern]]="Pattern",Table2[Total Sections]*3,Table2[Total Sections]*1.5)</f>
        <v>7.5</v>
      </c>
      <c r="BR1049" s="42"/>
      <c r="BS1049" s="42"/>
      <c r="BT1049" s="42"/>
      <c r="BU1049" s="39"/>
      <c r="BV1049" s="39" t="str">
        <f>_xlfn.IFNA(VLOOKUP(Table2[[#This Row],[Job-no]],Table4[],16,FALSE),"Ready")</f>
        <v/>
      </c>
      <c r="BW1049" s="39" t="str">
        <f>_xlfn.IFNA(VLOOKUP(Table2[[#This Row],[Job-no]],Table4[],21,FALSE),"Ready")</f>
        <v/>
      </c>
      <c r="BX1049" s="39" t="b">
        <f>_xlfn.IFNA(VLOOKUP(Table2[[#This Row],[Job-no]],Table4[],10,FALSE),TRUE)</f>
        <v>0</v>
      </c>
      <c r="BY1049" s="39" t="str">
        <f>_xlfn.IFNA(VLOOKUP(Table2[[#This Row],[Job-no]],Table4[],22,FALSE),"Ready")</f>
        <v/>
      </c>
      <c r="BZ1049" s="120">
        <f t="shared" si="200"/>
        <v>43486</v>
      </c>
      <c r="CA1049" s="120" t="str">
        <f ca="1">IF(OR(Table2[[#This Row],[Saw Date]]=TODAY(),Table2[[#This Row],[Saw Date]]=TODAY()+1), Table2[[#This Row],[Saw Date]],IF(Table2[[#This Row],[Extrusion cut double saw]],"Done",""))</f>
        <v/>
      </c>
      <c r="CB1049" s="120" t="str">
        <f ca="1">IF(OR(Table2[[#This Row],[Lens Date]]=TODAY(),Table2[[#This Row],[Lens Date]]=TODAY()+1), Table2[[#This Row],[Lens Date]],IF(Table2[[#This Row],[MSLens]]="Done","Done",""))</f>
        <v/>
      </c>
      <c r="CC1049" s="120" t="str">
        <f ca="1">IF(OR(Table2[[#This Row],[Milling Date]]=TODAY(),Table2[[#This Row],[Milling Date]]=TODAY()+1), Table2[[#This Row],[Milling Date]],IF(Table2[[#This Row],[CNC Holes]]="Ready","Done",""))</f>
        <v/>
      </c>
      <c r="CD1049" s="120" t="str">
        <f ca="1">IF(OR(Table2[[#This Row],[Welding Date]]=TODAY(),Table2[[#This Row],[Welding Date]]=TODAY()+1), Table2[[#This Row],[Welding Date]],IF(Table2[[#This Row],[Welding Corners]]="Ready","Done",""))</f>
        <v/>
      </c>
      <c r="CE1049" s="120" t="str">
        <f ca="1">IF(OR(Table2[[#This Row],[Puching Date]]=TODAY(),Table2[[#This Row],[Puching Date]]=TODAY()+1), Table2[[#This Row],[Puching Date]],IF(Table2[[#This Row],[Punch Holes]]="Ready","Done",""))</f>
        <v/>
      </c>
      <c r="CF1049" s="120" t="str">
        <f ca="1">IF(OR(Table2[[#This Row],[Housing Date2]]=TODAY(),Table2[[#This Row],[Housing Date2]]=TODAY()+1),Table2[[#This Row],[Housing Date2]],IF(Table2[[#This Row],[Body Assembly]],"Done",""))</f>
        <v/>
      </c>
      <c r="CG1049" s="120" t="str">
        <f>_xlfn.IFNA(VLOOKUP(Table2[[#This Row],[Job-no]],Table4[],7,FALSE),"Done")</f>
        <v>Scheduled/Released</v>
      </c>
    </row>
    <row r="1050" spans="1:85" x14ac:dyDescent="0.25">
      <c r="A1050" s="39" t="str">
        <f>_xlfn.CONCAT(Table2[[#This Row],[Order]],"-",Table2[[#This Row],[Line]])</f>
        <v>68871-10</v>
      </c>
      <c r="B1050" s="5">
        <v>43486</v>
      </c>
      <c r="C1050" s="8">
        <v>68871</v>
      </c>
      <c r="D1050" s="3" t="s">
        <v>3406</v>
      </c>
      <c r="E1050" s="8">
        <v>10</v>
      </c>
      <c r="F1050" s="8">
        <v>1</v>
      </c>
      <c r="G1050" s="3" t="s">
        <v>42</v>
      </c>
      <c r="H1050" s="8">
        <v>9</v>
      </c>
      <c r="I1050" s="43" t="b">
        <v>0</v>
      </c>
      <c r="J1050" s="43" t="b">
        <v>0</v>
      </c>
      <c r="K1050" t="s">
        <v>114</v>
      </c>
      <c r="L1050" s="43" t="b">
        <v>0</v>
      </c>
      <c r="M1050" s="43" t="b">
        <v>0</v>
      </c>
      <c r="N1050" s="43" t="b">
        <v>0</v>
      </c>
      <c r="O1050" t="s">
        <v>114</v>
      </c>
      <c r="P1050" t="s">
        <v>114</v>
      </c>
      <c r="Q1050" t="s">
        <v>114</v>
      </c>
      <c r="R1050" t="s">
        <v>114</v>
      </c>
      <c r="S1050" t="s">
        <v>114</v>
      </c>
      <c r="T1050" t="s">
        <v>114</v>
      </c>
      <c r="U1050" t="s">
        <v>114</v>
      </c>
      <c r="V1050" t="s">
        <v>114</v>
      </c>
      <c r="W1050" s="5">
        <v>43481</v>
      </c>
      <c r="X1050" s="3" t="s">
        <v>114</v>
      </c>
      <c r="Y1050" s="3"/>
      <c r="Z1050" s="3" t="s">
        <v>103</v>
      </c>
      <c r="AA1050" s="3" t="s">
        <v>114</v>
      </c>
      <c r="AB1050" s="3" t="s">
        <v>74</v>
      </c>
      <c r="AC1050" s="8">
        <v>1</v>
      </c>
      <c r="AD1050" s="3" t="s">
        <v>5967</v>
      </c>
      <c r="AE1050" s="4" t="s">
        <v>5968</v>
      </c>
      <c r="AF1050" s="3"/>
      <c r="AG1050" s="3" t="s">
        <v>114</v>
      </c>
      <c r="AH1050" s="8">
        <v>9</v>
      </c>
      <c r="AI1050" s="3" t="s">
        <v>74</v>
      </c>
      <c r="AJ1050" t="s">
        <v>114</v>
      </c>
      <c r="AK1050" t="s">
        <v>114</v>
      </c>
      <c r="AL1050" s="43" t="b">
        <v>0</v>
      </c>
      <c r="AM1050" s="3"/>
      <c r="AN1050" s="3"/>
      <c r="AO1050" s="43" t="b">
        <v>0</v>
      </c>
      <c r="AP1050" s="3" t="b">
        <v>0</v>
      </c>
      <c r="AQ1050" s="3">
        <f>VLOOKUP(Table2[[#This Row],[Job-no]],Table3[],26,FALSE)</f>
        <v>4644</v>
      </c>
      <c r="AR1050" t="str">
        <f t="shared" si="196"/>
        <v>BBDLED</v>
      </c>
      <c r="AS1050" t="str">
        <f>VLOOKUP(AR1050,Table1[],4,0)</f>
        <v>pendant</v>
      </c>
      <c r="AT1050">
        <f>IF(BD1050&gt;0,"Pattern",VLOOKUP(AR1050,Table1[],5,0))</f>
        <v>0</v>
      </c>
      <c r="AU1050" s="34">
        <f>IF(AT1050="Pattern",WORKDAY(Table2[[#This Row],[Scheduled Ship Date]],-10),WORKDAY(Table2[[#This Row],[Scheduled Ship Date]],-4))</f>
        <v>43480</v>
      </c>
      <c r="AV1050" s="39">
        <f>IF(Table2[[#This Row],[Extrusion cut double saw]]=TRUE,IF(O1050="ToDo",IF(AT1050="Pattern",Table2[[#This Row],[Total Sections]]*0.4,Table2[[#This Row],[Total Sections]]*0.12),0),IF(AT1050="Pattern",Table2[[#This Row],[Total Sections]]*4,Table2[[#This Row],[Total Sections]]*1.2))</f>
        <v>10.799999999999999</v>
      </c>
      <c r="AW1050" s="130">
        <f t="shared" ca="1" si="201"/>
        <v>43471</v>
      </c>
      <c r="AX1050" s="42">
        <f>IF(AT1050="Pattern",Table2[[#This Row],[Scheduled Ship Date]]-2,Table2[[#This Row],[Scheduled Ship Date]]-3)</f>
        <v>43483</v>
      </c>
      <c r="AY1050" s="39">
        <f>IF(Table2[[#This Row],[Pattern]]="Pattern",Table2[[#This Row],[Total Sections]]*4.82,Table2[[#This Row],[Total Sections]]*0.5)</f>
        <v>4.5</v>
      </c>
      <c r="AZ1050" s="42">
        <f t="shared" ca="1" si="202"/>
        <v>43470</v>
      </c>
      <c r="BA1050" s="39">
        <f>((Table2[Total Sections]/Table2[Open Qty])-1)*Table2[Open Qty]*12.96</f>
        <v>0</v>
      </c>
      <c r="BB1050" s="39"/>
      <c r="BC1050" s="39" t="str">
        <f t="shared" si="197"/>
        <v>BBDLED-875-80-35-SO-6-W-UNV-DP-1-CA(48)-DOS(1)</v>
      </c>
      <c r="BD1050" s="39">
        <f t="shared" si="198"/>
        <v>0</v>
      </c>
      <c r="BE1050" s="39" t="b">
        <f>_xlfn.IFNA(VLOOKUP(Table2[[#This Row],[Job-no]],Table4[],9,FALSE),TRUE)</f>
        <v>0</v>
      </c>
      <c r="BF1050" s="39"/>
      <c r="BG1050" s="39" t="b">
        <f>_xlfn.IFNA(VLOOKUP(Table2[[#This Row],[Job-no]],Table4[],14,FALSE),TRUE)</f>
        <v>0</v>
      </c>
      <c r="BH1050" s="39" t="str">
        <f>_xlfn.IFNA(VLOOKUP(Table2[[#This Row],[Job-no]],Table4[],11,FALSE),"Done")</f>
        <v/>
      </c>
      <c r="BI1050" s="39">
        <f>IF(Table2[[#This Row],[Pattern]]="Pattern",VLOOKUP(Table2[[#This Row],[Product Code]],'Routing data'!$A$2:$W$470,13,FALSE),VLOOKUP(Table2[[#This Row],[Product Code]],'Routing data'!$A$2:$W$470,3,FALSE))</f>
        <v>0</v>
      </c>
      <c r="BJ1050" s="39">
        <f>IF(Table2[[#This Row],[Pattern]]="Pattern",VLOOKUP(Table2[[#This Row],[Product Code]],'Routing data'!$A$2:$W$470,14,FALSE),VLOOKUP(Table2[[#This Row],[Product Code]],'Routing data'!$A$2:$W$470,4,FALSE))</f>
        <v>0</v>
      </c>
      <c r="BK1050" s="39">
        <f>VLOOKUP(Table2[[#This Row],[Product Code]],'Routing data'!A$4:W$524,16,FALSE)</f>
        <v>0</v>
      </c>
      <c r="BL1050" s="42" t="str">
        <f>IF(Table2[[#This Row],[Milling Required]]=0,"x",IF(AT1050="Pattern",B1050-10,B1050-4))</f>
        <v>x</v>
      </c>
      <c r="BM1050" s="39"/>
      <c r="BN1050" s="42">
        <f t="shared" si="199"/>
        <v>43483</v>
      </c>
      <c r="BO1050" s="39" t="str">
        <f>IF(Table2[[#This Row],[Milling]]="x","x",Table2[[#This Row],[Total Sections]]*2)</f>
        <v>x</v>
      </c>
      <c r="BP1050" s="39">
        <f>IF(Table2[[#This Row],[Punching]]="x","x",Table2[Total Sections]*2)</f>
        <v>18</v>
      </c>
      <c r="BQ1050" s="39">
        <f>IF(Table2[[#This Row],[Pattern]]="Pattern",Table2[Total Sections]*3,Table2[Total Sections]*1.5)</f>
        <v>13.5</v>
      </c>
      <c r="BR1050" s="42"/>
      <c r="BS1050" s="39"/>
      <c r="BT1050" s="39"/>
      <c r="BU1050" s="39"/>
      <c r="BV1050" s="39" t="str">
        <f>_xlfn.IFNA(VLOOKUP(Table2[[#This Row],[Job-no]],Table4[],16,FALSE),"Ready")</f>
        <v/>
      </c>
      <c r="BW1050" s="39" t="str">
        <f>_xlfn.IFNA(VLOOKUP(Table2[[#This Row],[Job-no]],Table4[],21,FALSE),"Ready")</f>
        <v/>
      </c>
      <c r="BX1050" s="39" t="b">
        <f>_xlfn.IFNA(VLOOKUP(Table2[[#This Row],[Job-no]],Table4[],10,FALSE),TRUE)</f>
        <v>0</v>
      </c>
      <c r="BY1050" s="39" t="str">
        <f>_xlfn.IFNA(VLOOKUP(Table2[[#This Row],[Job-no]],Table4[],22,FALSE),"Ready")</f>
        <v/>
      </c>
      <c r="BZ1050" s="120">
        <f t="shared" si="200"/>
        <v>43486</v>
      </c>
      <c r="CA1050" s="120" t="str">
        <f ca="1">IF(OR(Table2[[#This Row],[Saw Date]]=TODAY(),Table2[[#This Row],[Saw Date]]=TODAY()+1), Table2[[#This Row],[Saw Date]],IF(Table2[[#This Row],[Extrusion cut double saw]],"Done",""))</f>
        <v/>
      </c>
      <c r="CB1050" s="120" t="str">
        <f ca="1">IF(OR(Table2[[#This Row],[Lens Date]]=TODAY(),Table2[[#This Row],[Lens Date]]=TODAY()+1), Table2[[#This Row],[Lens Date]],IF(Table2[[#This Row],[MSLens]]="Done","Done",""))</f>
        <v/>
      </c>
      <c r="CC1050" s="120" t="str">
        <f ca="1">IF(OR(Table2[[#This Row],[Milling Date]]=TODAY(),Table2[[#This Row],[Milling Date]]=TODAY()+1), Table2[[#This Row],[Milling Date]],IF(Table2[[#This Row],[CNC Holes]]="Ready","Done",""))</f>
        <v/>
      </c>
      <c r="CD1050" s="120" t="str">
        <f ca="1">IF(OR(Table2[[#This Row],[Welding Date]]=TODAY(),Table2[[#This Row],[Welding Date]]=TODAY()+1), Table2[[#This Row],[Welding Date]],IF(Table2[[#This Row],[Welding Corners]]="Ready","Done",""))</f>
        <v/>
      </c>
      <c r="CE1050" s="120" t="str">
        <f ca="1">IF(OR(Table2[[#This Row],[Puching Date]]=TODAY(),Table2[[#This Row],[Puching Date]]=TODAY()+1), Table2[[#This Row],[Puching Date]],IF(Table2[[#This Row],[Punch Holes]]="Ready","Done",""))</f>
        <v/>
      </c>
      <c r="CF1050" s="120" t="str">
        <f ca="1">IF(OR(Table2[[#This Row],[Housing Date2]]=TODAY(),Table2[[#This Row],[Housing Date2]]=TODAY()+1),Table2[[#This Row],[Housing Date2]],IF(Table2[[#This Row],[Body Assembly]],"Done",""))</f>
        <v/>
      </c>
      <c r="CG1050" s="120" t="str">
        <f>_xlfn.IFNA(VLOOKUP(Table2[[#This Row],[Job-no]],Table4[],7,FALSE),"Done")</f>
        <v>Scheduled/Released</v>
      </c>
    </row>
    <row r="1051" spans="1:85" x14ac:dyDescent="0.25">
      <c r="A1051" s="39" t="str">
        <f>_xlfn.CONCAT(Table2[[#This Row],[Order]],"-",Table2[[#This Row],[Line]])</f>
        <v>68871-11</v>
      </c>
      <c r="B1051" s="5">
        <v>43486</v>
      </c>
      <c r="C1051" s="8">
        <v>68871</v>
      </c>
      <c r="D1051" s="3" t="s">
        <v>3408</v>
      </c>
      <c r="E1051" s="8">
        <v>11</v>
      </c>
      <c r="F1051" s="8">
        <v>1</v>
      </c>
      <c r="G1051" s="3" t="s">
        <v>42</v>
      </c>
      <c r="H1051" s="8">
        <v>16</v>
      </c>
      <c r="I1051" s="43" t="b">
        <v>0</v>
      </c>
      <c r="J1051" s="43" t="b">
        <v>0</v>
      </c>
      <c r="K1051" t="s">
        <v>114</v>
      </c>
      <c r="L1051" s="43" t="b">
        <v>0</v>
      </c>
      <c r="M1051" s="43" t="b">
        <v>0</v>
      </c>
      <c r="N1051" s="43" t="b">
        <v>0</v>
      </c>
      <c r="O1051" t="s">
        <v>114</v>
      </c>
      <c r="P1051" t="s">
        <v>114</v>
      </c>
      <c r="Q1051" t="s">
        <v>114</v>
      </c>
      <c r="R1051" t="s">
        <v>114</v>
      </c>
      <c r="S1051" t="s">
        <v>114</v>
      </c>
      <c r="T1051" t="s">
        <v>114</v>
      </c>
      <c r="U1051" t="s">
        <v>114</v>
      </c>
      <c r="V1051" t="s">
        <v>114</v>
      </c>
      <c r="W1051" s="5">
        <v>43481</v>
      </c>
      <c r="X1051" s="3" t="s">
        <v>114</v>
      </c>
      <c r="Y1051" s="3"/>
      <c r="Z1051" s="3" t="s">
        <v>175</v>
      </c>
      <c r="AA1051" s="3" t="s">
        <v>114</v>
      </c>
      <c r="AB1051" s="3" t="s">
        <v>74</v>
      </c>
      <c r="AC1051" s="8">
        <v>1</v>
      </c>
      <c r="AD1051" s="3" t="s">
        <v>5967</v>
      </c>
      <c r="AE1051" s="4" t="s">
        <v>5968</v>
      </c>
      <c r="AF1051" s="3"/>
      <c r="AG1051" s="3" t="s">
        <v>114</v>
      </c>
      <c r="AH1051" s="8">
        <v>16</v>
      </c>
      <c r="AI1051" s="3" t="s">
        <v>74</v>
      </c>
      <c r="AJ1051" t="s">
        <v>114</v>
      </c>
      <c r="AK1051" t="s">
        <v>114</v>
      </c>
      <c r="AL1051" s="43" t="b">
        <v>0</v>
      </c>
      <c r="AM1051" s="3"/>
      <c r="AN1051" s="3"/>
      <c r="AO1051" s="43" t="b">
        <v>0</v>
      </c>
      <c r="AP1051" s="3" t="b">
        <v>0</v>
      </c>
      <c r="AQ1051" s="3">
        <f>VLOOKUP(Table2[[#This Row],[Job-no]],Table3[],26,FALSE)</f>
        <v>10176</v>
      </c>
      <c r="AR1051" t="str">
        <f t="shared" si="196"/>
        <v>BBDLED</v>
      </c>
      <c r="AS1051" t="str">
        <f>VLOOKUP(AR1051,Table1[],4,0)</f>
        <v>pendant</v>
      </c>
      <c r="AT1051">
        <f>IF(BD1051&gt;0,"Pattern",VLOOKUP(AR1051,Table1[],5,0))</f>
        <v>0</v>
      </c>
      <c r="AU1051" s="34">
        <f>IF(AT1051="Pattern",WORKDAY(Table2[[#This Row],[Scheduled Ship Date]],-10),WORKDAY(Table2[[#This Row],[Scheduled Ship Date]],-4))</f>
        <v>43480</v>
      </c>
      <c r="AV1051" s="39">
        <f>IF(Table2[[#This Row],[Extrusion cut double saw]]=TRUE,IF(O1051="ToDo",IF(AT1051="Pattern",Table2[[#This Row],[Total Sections]]*0.4,Table2[[#This Row],[Total Sections]]*0.12),0),IF(AT1051="Pattern",Table2[[#This Row],[Total Sections]]*4,Table2[[#This Row],[Total Sections]]*1.2))</f>
        <v>19.2</v>
      </c>
      <c r="AW1051" s="130">
        <f t="shared" ca="1" si="201"/>
        <v>43471</v>
      </c>
      <c r="AX1051" s="42">
        <f>IF(AT1051="Pattern",Table2[[#This Row],[Scheduled Ship Date]]-2,Table2[[#This Row],[Scheduled Ship Date]]-3)</f>
        <v>43483</v>
      </c>
      <c r="AY1051" s="39">
        <f>IF(Table2[[#This Row],[Pattern]]="Pattern",Table2[[#This Row],[Total Sections]]*4.82,Table2[[#This Row],[Total Sections]]*0.5)</f>
        <v>8</v>
      </c>
      <c r="AZ1051" s="42">
        <f t="shared" ca="1" si="202"/>
        <v>43470</v>
      </c>
      <c r="BA1051" s="39">
        <f>((Table2[Total Sections]/Table2[Open Qty])-1)*Table2[Open Qty]*12.96</f>
        <v>0</v>
      </c>
      <c r="BB1051" s="39"/>
      <c r="BC1051" s="39" t="str">
        <f t="shared" si="197"/>
        <v>BBDLED-875-80-35-SO-8-W-UNV-DP-1-CA(48)-DOS(1)</v>
      </c>
      <c r="BD1051" s="39">
        <f t="shared" si="198"/>
        <v>0</v>
      </c>
      <c r="BE1051" s="39" t="b">
        <f>_xlfn.IFNA(VLOOKUP(Table2[[#This Row],[Job-no]],Table4[],9,FALSE),TRUE)</f>
        <v>0</v>
      </c>
      <c r="BF1051" s="39"/>
      <c r="BG1051" s="39" t="b">
        <f>_xlfn.IFNA(VLOOKUP(Table2[[#This Row],[Job-no]],Table4[],14,FALSE),TRUE)</f>
        <v>0</v>
      </c>
      <c r="BH1051" s="39" t="str">
        <f>_xlfn.IFNA(VLOOKUP(Table2[[#This Row],[Job-no]],Table4[],11,FALSE),"Done")</f>
        <v/>
      </c>
      <c r="BI1051" s="39">
        <f>IF(Table2[[#This Row],[Pattern]]="Pattern",VLOOKUP(Table2[[#This Row],[Product Code]],'Routing data'!$A$2:$W$470,13,FALSE),VLOOKUP(Table2[[#This Row],[Product Code]],'Routing data'!$A$2:$W$470,3,FALSE))</f>
        <v>0</v>
      </c>
      <c r="BJ1051" s="39">
        <f>IF(Table2[[#This Row],[Pattern]]="Pattern",VLOOKUP(Table2[[#This Row],[Product Code]],'Routing data'!$A$2:$W$470,14,FALSE),VLOOKUP(Table2[[#This Row],[Product Code]],'Routing data'!$A$2:$W$470,4,FALSE))</f>
        <v>0</v>
      </c>
      <c r="BK1051" s="39">
        <f>VLOOKUP(Table2[[#This Row],[Product Code]],'Routing data'!A$4:W$524,16,FALSE)</f>
        <v>0</v>
      </c>
      <c r="BL1051" s="42" t="str">
        <f>IF(Table2[[#This Row],[Milling Required]]=0,"x",IF(AT1051="Pattern",B1051-10,B1051-4))</f>
        <v>x</v>
      </c>
      <c r="BM1051" s="39"/>
      <c r="BN1051" s="42">
        <f t="shared" si="199"/>
        <v>43483</v>
      </c>
      <c r="BO1051" s="39" t="str">
        <f>IF(Table2[[#This Row],[Milling]]="x","x",Table2[[#This Row],[Total Sections]]*2)</f>
        <v>x</v>
      </c>
      <c r="BP1051" s="39">
        <f>IF(Table2[[#This Row],[Punching]]="x","x",Table2[Total Sections]*2)</f>
        <v>32</v>
      </c>
      <c r="BQ1051" s="39">
        <f>IF(Table2[[#This Row],[Pattern]]="Pattern",Table2[Total Sections]*3,Table2[Total Sections]*1.5)</f>
        <v>24</v>
      </c>
      <c r="BR1051" s="42"/>
      <c r="BS1051" s="39"/>
      <c r="BT1051" s="39"/>
      <c r="BU1051" s="39"/>
      <c r="BV1051" s="39" t="str">
        <f>_xlfn.IFNA(VLOOKUP(Table2[[#This Row],[Job-no]],Table4[],16,FALSE),"Ready")</f>
        <v/>
      </c>
      <c r="BW1051" s="39" t="str">
        <f>_xlfn.IFNA(VLOOKUP(Table2[[#This Row],[Job-no]],Table4[],21,FALSE),"Ready")</f>
        <v/>
      </c>
      <c r="BX1051" s="39" t="b">
        <f>_xlfn.IFNA(VLOOKUP(Table2[[#This Row],[Job-no]],Table4[],10,FALSE),TRUE)</f>
        <v>0</v>
      </c>
      <c r="BY1051" s="39" t="str">
        <f>_xlfn.IFNA(VLOOKUP(Table2[[#This Row],[Job-no]],Table4[],22,FALSE),"Ready")</f>
        <v/>
      </c>
      <c r="BZ1051" s="120">
        <f t="shared" si="200"/>
        <v>43486</v>
      </c>
      <c r="CA1051" s="120" t="str">
        <f ca="1">IF(OR(Table2[[#This Row],[Saw Date]]=TODAY(),Table2[[#This Row],[Saw Date]]=TODAY()+1), Table2[[#This Row],[Saw Date]],IF(Table2[[#This Row],[Extrusion cut double saw]],"Done",""))</f>
        <v/>
      </c>
      <c r="CB1051" s="120" t="str">
        <f ca="1">IF(OR(Table2[[#This Row],[Lens Date]]=TODAY(),Table2[[#This Row],[Lens Date]]=TODAY()+1), Table2[[#This Row],[Lens Date]],IF(Table2[[#This Row],[MSLens]]="Done","Done",""))</f>
        <v/>
      </c>
      <c r="CC1051" s="120" t="str">
        <f ca="1">IF(OR(Table2[[#This Row],[Milling Date]]=TODAY(),Table2[[#This Row],[Milling Date]]=TODAY()+1), Table2[[#This Row],[Milling Date]],IF(Table2[[#This Row],[CNC Holes]]="Ready","Done",""))</f>
        <v/>
      </c>
      <c r="CD1051" s="120" t="str">
        <f ca="1">IF(OR(Table2[[#This Row],[Welding Date]]=TODAY(),Table2[[#This Row],[Welding Date]]=TODAY()+1), Table2[[#This Row],[Welding Date]],IF(Table2[[#This Row],[Welding Corners]]="Ready","Done",""))</f>
        <v/>
      </c>
      <c r="CE1051" s="120" t="str">
        <f ca="1">IF(OR(Table2[[#This Row],[Puching Date]]=TODAY(),Table2[[#This Row],[Puching Date]]=TODAY()+1), Table2[[#This Row],[Puching Date]],IF(Table2[[#This Row],[Punch Holes]]="Ready","Done",""))</f>
        <v/>
      </c>
      <c r="CF1051" s="120" t="str">
        <f ca="1">IF(OR(Table2[[#This Row],[Housing Date2]]=TODAY(),Table2[[#This Row],[Housing Date2]]=TODAY()+1),Table2[[#This Row],[Housing Date2]],IF(Table2[[#This Row],[Body Assembly]],"Done",""))</f>
        <v/>
      </c>
      <c r="CG1051" s="120" t="str">
        <f>_xlfn.IFNA(VLOOKUP(Table2[[#This Row],[Job-no]],Table4[],7,FALSE),"Done")</f>
        <v>Scheduled/Released</v>
      </c>
    </row>
    <row r="1052" spans="1:85" x14ac:dyDescent="0.25">
      <c r="A1052" t="str">
        <f>_xlfn.CONCAT(Table2[[#This Row],[Order]],"-",Table2[[#This Row],[Line]])</f>
        <v>68871-12</v>
      </c>
      <c r="B1052" s="5">
        <v>43486</v>
      </c>
      <c r="C1052" s="8">
        <v>68871</v>
      </c>
      <c r="D1052" s="3" t="s">
        <v>3410</v>
      </c>
      <c r="E1052" s="8">
        <v>12</v>
      </c>
      <c r="F1052" s="8">
        <v>1</v>
      </c>
      <c r="G1052" s="3" t="s">
        <v>42</v>
      </c>
      <c r="H1052" s="8">
        <v>2</v>
      </c>
      <c r="I1052" s="43" t="b">
        <v>0</v>
      </c>
      <c r="J1052" s="43" t="b">
        <v>0</v>
      </c>
      <c r="K1052" t="s">
        <v>114</v>
      </c>
      <c r="L1052" s="43" t="b">
        <v>0</v>
      </c>
      <c r="M1052" s="43" t="b">
        <v>0</v>
      </c>
      <c r="N1052" s="43" t="b">
        <v>0</v>
      </c>
      <c r="O1052" t="s">
        <v>114</v>
      </c>
      <c r="P1052" t="s">
        <v>114</v>
      </c>
      <c r="Q1052" t="s">
        <v>114</v>
      </c>
      <c r="R1052" t="s">
        <v>114</v>
      </c>
      <c r="S1052" t="s">
        <v>114</v>
      </c>
      <c r="T1052" t="s">
        <v>114</v>
      </c>
      <c r="U1052" t="s">
        <v>114</v>
      </c>
      <c r="V1052" t="s">
        <v>114</v>
      </c>
      <c r="W1052" s="5">
        <v>43481</v>
      </c>
      <c r="X1052" s="3" t="s">
        <v>114</v>
      </c>
      <c r="Y1052" s="3"/>
      <c r="Z1052" s="3" t="s">
        <v>103</v>
      </c>
      <c r="AA1052" s="3" t="s">
        <v>114</v>
      </c>
      <c r="AB1052" s="3" t="s">
        <v>74</v>
      </c>
      <c r="AC1052" s="8">
        <v>1</v>
      </c>
      <c r="AD1052" s="3" t="s">
        <v>5967</v>
      </c>
      <c r="AE1052" s="4" t="s">
        <v>5968</v>
      </c>
      <c r="AF1052" s="3"/>
      <c r="AG1052" s="3" t="s">
        <v>114</v>
      </c>
      <c r="AH1052" s="8">
        <v>2</v>
      </c>
      <c r="AI1052" s="3" t="s">
        <v>74</v>
      </c>
      <c r="AJ1052" t="s">
        <v>114</v>
      </c>
      <c r="AK1052" t="s">
        <v>114</v>
      </c>
      <c r="AL1052" s="43" t="b">
        <v>0</v>
      </c>
      <c r="AM1052" s="3"/>
      <c r="AN1052" s="3"/>
      <c r="AO1052" s="43" t="b">
        <v>0</v>
      </c>
      <c r="AP1052" s="3" t="b">
        <v>0</v>
      </c>
      <c r="AQ1052" s="3">
        <f>VLOOKUP(Table2[[#This Row],[Job-no]],Table3[],26,FALSE)</f>
        <v>1272</v>
      </c>
      <c r="AR1052" t="str">
        <f t="shared" si="196"/>
        <v>BBDILED</v>
      </c>
      <c r="AS1052" t="str">
        <f>VLOOKUP(AR1052,Table1[],4,0)</f>
        <v>pendant</v>
      </c>
      <c r="AT1052">
        <f>IF(BD1052&gt;0,"Pattern",VLOOKUP(AR1052,Table1[],5,0))</f>
        <v>0</v>
      </c>
      <c r="AU1052" s="34">
        <f>IF(AT1052="Pattern",WORKDAY(Table2[[#This Row],[Scheduled Ship Date]],-10),WORKDAY(Table2[[#This Row],[Scheduled Ship Date]],-4))</f>
        <v>43480</v>
      </c>
      <c r="AV1052">
        <f>IF(Table2[[#This Row],[Extrusion cut double saw]]=TRUE,IF(O1052="ToDo",IF(AT1052="Pattern",Table2[[#This Row],[Total Sections]]*0.4,Table2[[#This Row],[Total Sections]]*0.12),0),IF(AT1052="Pattern",Table2[[#This Row],[Total Sections]]*4,Table2[[#This Row],[Total Sections]]*1.2))</f>
        <v>2.4</v>
      </c>
      <c r="AW1052" s="130">
        <f t="shared" ca="1" si="201"/>
        <v>43471</v>
      </c>
      <c r="AX1052" s="42">
        <f>IF(AT1052="Pattern",Table2[[#This Row],[Scheduled Ship Date]]-2,Table2[[#This Row],[Scheduled Ship Date]]-3)</f>
        <v>43483</v>
      </c>
      <c r="AY1052">
        <f>IF(Table2[[#This Row],[Pattern]]="Pattern",Table2[[#This Row],[Total Sections]]*4.82,Table2[[#This Row],[Total Sections]]*0.5)</f>
        <v>1</v>
      </c>
      <c r="AZ1052" s="42">
        <f t="shared" ca="1" si="202"/>
        <v>43470</v>
      </c>
      <c r="BA1052" s="39">
        <f>((Table2[Total Sections]/Table2[Open Qty])-1)*Table2[Open Qty]*12.96</f>
        <v>0</v>
      </c>
      <c r="BB1052" s="39"/>
      <c r="BC1052" s="39" t="str">
        <f t="shared" si="197"/>
        <v>BBDILED-875-400-80-35-SO-6-W-UNV-DP-1-CA(48)</v>
      </c>
      <c r="BD1052" s="39">
        <f t="shared" si="198"/>
        <v>0</v>
      </c>
      <c r="BE1052" s="39" t="b">
        <f>_xlfn.IFNA(VLOOKUP(Table2[[#This Row],[Job-no]],Table4[],9,FALSE),TRUE)</f>
        <v>0</v>
      </c>
      <c r="BF1052" t="str">
        <f>VLOOKUP(AR1052,Table1[],3,0)</f>
        <v>B4LED</v>
      </c>
      <c r="BG1052" s="39" t="b">
        <f>_xlfn.IFNA(VLOOKUP(Table2[[#This Row],[Job-no]],Table4[],14,FALSE),TRUE)</f>
        <v>0</v>
      </c>
      <c r="BH1052" s="39" t="str">
        <f>_xlfn.IFNA(VLOOKUP(Table2[[#This Row],[Job-no]],Table4[],11,FALSE),"Done")</f>
        <v/>
      </c>
      <c r="BI1052" s="39">
        <f>IF(Table2[[#This Row],[Pattern]]="Pattern",VLOOKUP(Table2[[#This Row],[Product Code]],'Routing data'!$A$2:$W$470,13,FALSE),VLOOKUP(Table2[[#This Row],[Product Code]],'Routing data'!$A$2:$W$470,3,FALSE))</f>
        <v>0</v>
      </c>
      <c r="BJ1052" s="39">
        <f>IF(Table2[[#This Row],[Pattern]]="Pattern",VLOOKUP(Table2[[#This Row],[Product Code]],'Routing data'!$A$2:$W$470,14,FALSE),VLOOKUP(Table2[[#This Row],[Product Code]],'Routing data'!$A$2:$W$470,4,FALSE))</f>
        <v>0</v>
      </c>
      <c r="BK1052" s="39">
        <f>VLOOKUP(Table2[[#This Row],[Product Code]],'Routing data'!A$4:W$524,16,FALSE)</f>
        <v>0</v>
      </c>
      <c r="BL1052" s="42" t="str">
        <f>IF(Table2[[#This Row],[Milling Required]]=0,"x",IF(AT1052="Pattern",B1052-10,B1052-4))</f>
        <v>x</v>
      </c>
      <c r="BM1052" s="42" t="str">
        <f>IF(Table2[[#This Row],[Punching Required]]=0,"x",IF(AT1052="Pattern",B1052-8,B1052-2))</f>
        <v>x</v>
      </c>
      <c r="BN1052" s="42">
        <f t="shared" si="199"/>
        <v>43483</v>
      </c>
      <c r="BO1052" s="39" t="str">
        <f>IF(Table2[[#This Row],[Milling]]="x","x",Table2[[#This Row],[Total Sections]]*2)</f>
        <v>x</v>
      </c>
      <c r="BP1052" s="39" t="str">
        <f>IF(Table2[[#This Row],[Punching]]="x","x",Table2[Total Sections]*2)</f>
        <v>x</v>
      </c>
      <c r="BQ1052" s="39">
        <f>IF(Table2[[#This Row],[Pattern]]="Pattern",Table2[Total Sections]*3,Table2[Total Sections]*1.5)</f>
        <v>3</v>
      </c>
      <c r="BR1052" s="42"/>
      <c r="BS1052" s="42"/>
      <c r="BT1052" s="39"/>
      <c r="BU1052" s="39"/>
      <c r="BV1052" s="122" t="str">
        <f>_xlfn.IFNA(VLOOKUP(Table2[[#This Row],[Job-no]],Table4[],16,FALSE),"Ready")</f>
        <v/>
      </c>
      <c r="BW1052" s="122" t="str">
        <f>_xlfn.IFNA(VLOOKUP(Table2[[#This Row],[Job-no]],Table4[],21,FALSE),"Ready")</f>
        <v/>
      </c>
      <c r="BX1052" s="39" t="b">
        <f>_xlfn.IFNA(VLOOKUP(Table2[[#This Row],[Job-no]],Table4[],10,FALSE),TRUE)</f>
        <v>0</v>
      </c>
      <c r="BY1052" s="39" t="str">
        <f>_xlfn.IFNA(VLOOKUP(Table2[[#This Row],[Job-no]],Table4[],22,FALSE),"Ready")</f>
        <v/>
      </c>
      <c r="BZ1052" s="120">
        <f t="shared" si="200"/>
        <v>43486</v>
      </c>
      <c r="CA1052" s="120" t="str">
        <f ca="1">IF(OR(Table2[[#This Row],[Saw Date]]=TODAY(),Table2[[#This Row],[Saw Date]]=TODAY()+1), Table2[[#This Row],[Saw Date]],IF(Table2[[#This Row],[Extrusion cut double saw]],"Done",""))</f>
        <v/>
      </c>
      <c r="CB1052" s="120" t="str">
        <f ca="1">IF(OR(Table2[[#This Row],[Lens Date]]=TODAY(),Table2[[#This Row],[Lens Date]]=TODAY()+1), Table2[[#This Row],[Lens Date]],IF(Table2[[#This Row],[MSLens]]="Done","Done",""))</f>
        <v/>
      </c>
      <c r="CC1052" s="120" t="str">
        <f ca="1">IF(OR(Table2[[#This Row],[Milling Date]]=TODAY(),Table2[[#This Row],[Milling Date]]=TODAY()+1), Table2[[#This Row],[Milling Date]],IF(Table2[[#This Row],[CNC Holes]]="Ready","Done",""))</f>
        <v/>
      </c>
      <c r="CD1052" s="120" t="str">
        <f ca="1">IF(OR(Table2[[#This Row],[Welding Date]]=TODAY(),Table2[[#This Row],[Welding Date]]=TODAY()+1), Table2[[#This Row],[Welding Date]],IF(Table2[[#This Row],[Welding Corners]]="Ready","Done",""))</f>
        <v/>
      </c>
      <c r="CE1052" s="120" t="str">
        <f ca="1">IF(OR(Table2[[#This Row],[Puching Date]]=TODAY(),Table2[[#This Row],[Puching Date]]=TODAY()+1), Table2[[#This Row],[Puching Date]],IF(Table2[[#This Row],[Punch Holes]]="Ready","Done",""))</f>
        <v/>
      </c>
      <c r="CF1052" s="120" t="str">
        <f ca="1">IF(OR(Table2[[#This Row],[Housing Date2]]=TODAY(),Table2[[#This Row],[Housing Date2]]=TODAY()+1),Table2[[#This Row],[Housing Date2]],IF(Table2[[#This Row],[Body Assembly]],"Done",""))</f>
        <v/>
      </c>
      <c r="CG1052" s="120" t="str">
        <f>_xlfn.IFNA(VLOOKUP(Table2[[#This Row],[Job-no]],Table4[],7,FALSE),"Done")</f>
        <v>Scheduled/Released</v>
      </c>
    </row>
    <row r="1053" spans="1:85" x14ac:dyDescent="0.25">
      <c r="A1053" t="str">
        <f>_xlfn.CONCAT(Table2[[#This Row],[Order]],"-",Table2[[#This Row],[Line]])</f>
        <v>68871-13</v>
      </c>
      <c r="B1053" s="5">
        <v>43486</v>
      </c>
      <c r="C1053" s="8">
        <v>68871</v>
      </c>
      <c r="D1053" s="3" t="s">
        <v>3412</v>
      </c>
      <c r="E1053" s="8">
        <v>13</v>
      </c>
      <c r="F1053" s="8">
        <v>1</v>
      </c>
      <c r="G1053" s="3" t="s">
        <v>42</v>
      </c>
      <c r="H1053" s="8">
        <v>35</v>
      </c>
      <c r="I1053" s="43" t="b">
        <v>0</v>
      </c>
      <c r="J1053" s="43" t="b">
        <v>0</v>
      </c>
      <c r="K1053" t="s">
        <v>114</v>
      </c>
      <c r="L1053" s="43" t="b">
        <v>0</v>
      </c>
      <c r="M1053" s="43" t="b">
        <v>0</v>
      </c>
      <c r="N1053" s="43" t="b">
        <v>0</v>
      </c>
      <c r="O1053" t="s">
        <v>114</v>
      </c>
      <c r="P1053" t="s">
        <v>114</v>
      </c>
      <c r="Q1053" t="s">
        <v>114</v>
      </c>
      <c r="R1053" t="s">
        <v>114</v>
      </c>
      <c r="S1053" t="s">
        <v>114</v>
      </c>
      <c r="T1053" t="s">
        <v>114</v>
      </c>
      <c r="U1053" t="s">
        <v>114</v>
      </c>
      <c r="V1053" t="s">
        <v>114</v>
      </c>
      <c r="W1053" s="5">
        <v>43481</v>
      </c>
      <c r="X1053" s="3" t="s">
        <v>114</v>
      </c>
      <c r="Y1053" s="3"/>
      <c r="Z1053" s="3" t="s">
        <v>175</v>
      </c>
      <c r="AA1053" s="3" t="s">
        <v>114</v>
      </c>
      <c r="AB1053" s="3" t="s">
        <v>74</v>
      </c>
      <c r="AC1053" s="8">
        <v>1</v>
      </c>
      <c r="AD1053" s="3" t="s">
        <v>5967</v>
      </c>
      <c r="AE1053" s="4" t="s">
        <v>5968</v>
      </c>
      <c r="AF1053" s="3"/>
      <c r="AG1053" s="3" t="s">
        <v>114</v>
      </c>
      <c r="AH1053" s="8">
        <v>35</v>
      </c>
      <c r="AI1053" s="3" t="s">
        <v>74</v>
      </c>
      <c r="AJ1053" t="s">
        <v>114</v>
      </c>
      <c r="AK1053" t="s">
        <v>114</v>
      </c>
      <c r="AL1053" s="43" t="b">
        <v>0</v>
      </c>
      <c r="AM1053" s="3"/>
      <c r="AN1053" s="3"/>
      <c r="AO1053" s="43" t="b">
        <v>0</v>
      </c>
      <c r="AP1053" s="3" t="b">
        <v>0</v>
      </c>
      <c r="AQ1053" s="3">
        <f>VLOOKUP(Table2[[#This Row],[Job-no]],Table3[],26,FALSE)</f>
        <v>29610</v>
      </c>
      <c r="AR1053" t="str">
        <f t="shared" si="196"/>
        <v>BBDILED</v>
      </c>
      <c r="AS1053" t="str">
        <f>VLOOKUP(AR1053,Table1[],4,0)</f>
        <v>pendant</v>
      </c>
      <c r="AT1053">
        <f>IF(BD1053&gt;0,"Pattern",VLOOKUP(AR1053,Table1[],5,0))</f>
        <v>0</v>
      </c>
      <c r="AU1053" s="34">
        <f>IF(AT1053="Pattern",WORKDAY(Table2[[#This Row],[Scheduled Ship Date]],-10),WORKDAY(Table2[[#This Row],[Scheduled Ship Date]],-4))</f>
        <v>43480</v>
      </c>
      <c r="AV1053">
        <f>IF(Table2[[#This Row],[Extrusion cut double saw]]=TRUE,IF(O1053="ToDo",IF(AT1053="Pattern",Table2[[#This Row],[Total Sections]]*0.4,Table2[[#This Row],[Total Sections]]*0.12),0),IF(AT1053="Pattern",Table2[[#This Row],[Total Sections]]*4,Table2[[#This Row],[Total Sections]]*1.2))</f>
        <v>42</v>
      </c>
      <c r="AW1053" s="130">
        <f t="shared" ca="1" si="201"/>
        <v>43471</v>
      </c>
      <c r="AX1053" s="42">
        <f>IF(AT1053="Pattern",Table2[[#This Row],[Scheduled Ship Date]]-2,Table2[[#This Row],[Scheduled Ship Date]]-3)</f>
        <v>43483</v>
      </c>
      <c r="AY1053">
        <f>IF(Table2[[#This Row],[Pattern]]="Pattern",Table2[[#This Row],[Total Sections]]*4.82,Table2[[#This Row],[Total Sections]]*0.5)</f>
        <v>17.5</v>
      </c>
      <c r="AZ1053" s="42">
        <f t="shared" ca="1" si="202"/>
        <v>43470</v>
      </c>
      <c r="BA1053" s="39">
        <f>((Table2[Total Sections]/Table2[Open Qty])-1)*Table2[Open Qty]*12.96</f>
        <v>0</v>
      </c>
      <c r="BB1053" s="39"/>
      <c r="BC1053" s="39" t="str">
        <f t="shared" si="197"/>
        <v>BBDILED-875-400-80-35-SO-8-W-UNV-DP-1-CA(48)</v>
      </c>
      <c r="BD1053" s="39">
        <f t="shared" si="198"/>
        <v>0</v>
      </c>
      <c r="BE1053" s="39" t="b">
        <f>_xlfn.IFNA(VLOOKUP(Table2[[#This Row],[Job-no]],Table4[],9,FALSE),TRUE)</f>
        <v>0</v>
      </c>
      <c r="BF1053" t="str">
        <f>VLOOKUP(AR1053,Table1[],3,0)</f>
        <v>B4LED</v>
      </c>
      <c r="BG1053" s="39" t="b">
        <f>_xlfn.IFNA(VLOOKUP(Table2[[#This Row],[Job-no]],Table4[],14,FALSE),TRUE)</f>
        <v>0</v>
      </c>
      <c r="BH1053" s="39" t="str">
        <f>_xlfn.IFNA(VLOOKUP(Table2[[#This Row],[Job-no]],Table4[],11,FALSE),"Done")</f>
        <v/>
      </c>
      <c r="BI1053" s="39">
        <f>IF(Table2[[#This Row],[Pattern]]="Pattern",VLOOKUP(Table2[[#This Row],[Product Code]],'Routing data'!$A$2:$W$470,13,FALSE),VLOOKUP(Table2[[#This Row],[Product Code]],'Routing data'!$A$2:$W$470,3,FALSE))</f>
        <v>0</v>
      </c>
      <c r="BJ1053" s="39">
        <f>IF(Table2[[#This Row],[Pattern]]="Pattern",VLOOKUP(Table2[[#This Row],[Product Code]],'Routing data'!$A$2:$W$470,14,FALSE),VLOOKUP(Table2[[#This Row],[Product Code]],'Routing data'!$A$2:$W$470,4,FALSE))</f>
        <v>0</v>
      </c>
      <c r="BK1053" s="39">
        <f>VLOOKUP(Table2[[#This Row],[Product Code]],'Routing data'!A$4:W$524,16,FALSE)</f>
        <v>0</v>
      </c>
      <c r="BL1053" s="42" t="str">
        <f>IF(Table2[[#This Row],[Milling Required]]=0,"x",IF(AT1053="Pattern",B1053-10,B1053-4))</f>
        <v>x</v>
      </c>
      <c r="BM1053" s="42" t="str">
        <f>IF(Table2[[#This Row],[Punching Required]]=0,"x",IF(AT1053="Pattern",B1053-8,B1053-2))</f>
        <v>x</v>
      </c>
      <c r="BN1053" s="42">
        <f t="shared" si="199"/>
        <v>43483</v>
      </c>
      <c r="BO1053" s="39" t="str">
        <f>IF(Table2[[#This Row],[Milling]]="x","x",Table2[[#This Row],[Total Sections]]*2)</f>
        <v>x</v>
      </c>
      <c r="BP1053" s="39" t="str">
        <f>IF(Table2[[#This Row],[Punching]]="x","x",Table2[Total Sections]*2)</f>
        <v>x</v>
      </c>
      <c r="BQ1053" s="39">
        <f>IF(Table2[[#This Row],[Pattern]]="Pattern",Table2[Total Sections]*3,Table2[Total Sections]*1.5)</f>
        <v>52.5</v>
      </c>
      <c r="BR1053" s="42"/>
      <c r="BS1053" s="39"/>
      <c r="BT1053" s="42"/>
      <c r="BU1053" s="39"/>
      <c r="BV1053" s="39" t="str">
        <f>_xlfn.IFNA(VLOOKUP(Table2[[#This Row],[Job-no]],Table4[],16,FALSE),"Ready")</f>
        <v/>
      </c>
      <c r="BW1053" s="39" t="str">
        <f>_xlfn.IFNA(VLOOKUP(Table2[[#This Row],[Job-no]],Table4[],21,FALSE),"Ready")</f>
        <v/>
      </c>
      <c r="BX1053" s="39" t="b">
        <f>_xlfn.IFNA(VLOOKUP(Table2[[#This Row],[Job-no]],Table4[],10,FALSE),TRUE)</f>
        <v>0</v>
      </c>
      <c r="BY1053" s="39" t="str">
        <f>_xlfn.IFNA(VLOOKUP(Table2[[#This Row],[Job-no]],Table4[],22,FALSE),"Ready")</f>
        <v/>
      </c>
      <c r="BZ1053" s="120">
        <f t="shared" si="200"/>
        <v>43486</v>
      </c>
      <c r="CA1053" s="120" t="str">
        <f ca="1">IF(OR(Table2[[#This Row],[Saw Date]]=TODAY(),Table2[[#This Row],[Saw Date]]=TODAY()+1), Table2[[#This Row],[Saw Date]],IF(Table2[[#This Row],[Extrusion cut double saw]],"Done",""))</f>
        <v/>
      </c>
      <c r="CB1053" s="120" t="str">
        <f ca="1">IF(OR(Table2[[#This Row],[Lens Date]]=TODAY(),Table2[[#This Row],[Lens Date]]=TODAY()+1), Table2[[#This Row],[Lens Date]],IF(Table2[[#This Row],[MSLens]]="Done","Done",""))</f>
        <v/>
      </c>
      <c r="CC1053" s="120" t="str">
        <f ca="1">IF(OR(Table2[[#This Row],[Milling Date]]=TODAY(),Table2[[#This Row],[Milling Date]]=TODAY()+1), Table2[[#This Row],[Milling Date]],IF(Table2[[#This Row],[CNC Holes]]="Ready","Done",""))</f>
        <v/>
      </c>
      <c r="CD1053" s="120" t="str">
        <f ca="1">IF(OR(Table2[[#This Row],[Welding Date]]=TODAY(),Table2[[#This Row],[Welding Date]]=TODAY()+1), Table2[[#This Row],[Welding Date]],IF(Table2[[#This Row],[Welding Corners]]="Ready","Done",""))</f>
        <v/>
      </c>
      <c r="CE1053" s="120" t="str">
        <f ca="1">IF(OR(Table2[[#This Row],[Puching Date]]=TODAY(),Table2[[#This Row],[Puching Date]]=TODAY()+1), Table2[[#This Row],[Puching Date]],IF(Table2[[#This Row],[Punch Holes]]="Ready","Done",""))</f>
        <v/>
      </c>
      <c r="CF1053" s="120" t="str">
        <f ca="1">IF(OR(Table2[[#This Row],[Housing Date2]]=TODAY(),Table2[[#This Row],[Housing Date2]]=TODAY()+1),Table2[[#This Row],[Housing Date2]],IF(Table2[[#This Row],[Body Assembly]],"Done",""))</f>
        <v/>
      </c>
      <c r="CG1053" s="120" t="str">
        <f>_xlfn.IFNA(VLOOKUP(Table2[[#This Row],[Job-no]],Table4[],7,FALSE),"Done")</f>
        <v>Scheduled/Released</v>
      </c>
    </row>
    <row r="1054" spans="1:85" x14ac:dyDescent="0.25">
      <c r="A1054" s="39" t="str">
        <f>_xlfn.CONCAT(Table2[[#This Row],[Order]],"-",Table2[[#This Row],[Line]])</f>
        <v>68871-14</v>
      </c>
      <c r="B1054" s="5">
        <v>43486</v>
      </c>
      <c r="C1054" s="8">
        <v>68871</v>
      </c>
      <c r="D1054" s="3" t="s">
        <v>3410</v>
      </c>
      <c r="E1054" s="8">
        <v>14</v>
      </c>
      <c r="F1054" s="8">
        <v>1</v>
      </c>
      <c r="G1054" s="3" t="s">
        <v>42</v>
      </c>
      <c r="H1054" s="8">
        <v>7</v>
      </c>
      <c r="I1054" s="43" t="b">
        <v>0</v>
      </c>
      <c r="J1054" s="43" t="b">
        <v>0</v>
      </c>
      <c r="K1054" t="s">
        <v>114</v>
      </c>
      <c r="L1054" s="43" t="b">
        <v>0</v>
      </c>
      <c r="M1054" s="43" t="b">
        <v>0</v>
      </c>
      <c r="N1054" s="43" t="b">
        <v>0</v>
      </c>
      <c r="O1054" t="s">
        <v>114</v>
      </c>
      <c r="P1054" t="s">
        <v>114</v>
      </c>
      <c r="Q1054" t="s">
        <v>114</v>
      </c>
      <c r="R1054" t="s">
        <v>114</v>
      </c>
      <c r="S1054" t="s">
        <v>114</v>
      </c>
      <c r="T1054" t="s">
        <v>114</v>
      </c>
      <c r="U1054" t="s">
        <v>114</v>
      </c>
      <c r="V1054" t="s">
        <v>114</v>
      </c>
      <c r="W1054" s="5">
        <v>43481</v>
      </c>
      <c r="X1054" s="3" t="s">
        <v>114</v>
      </c>
      <c r="Y1054" s="3"/>
      <c r="Z1054" s="3" t="s">
        <v>103</v>
      </c>
      <c r="AA1054" s="3" t="s">
        <v>114</v>
      </c>
      <c r="AB1054" s="3" t="s">
        <v>74</v>
      </c>
      <c r="AC1054" s="8">
        <v>1</v>
      </c>
      <c r="AD1054" s="3" t="s">
        <v>5967</v>
      </c>
      <c r="AE1054" s="4" t="s">
        <v>5968</v>
      </c>
      <c r="AF1054" s="3"/>
      <c r="AG1054" s="3" t="s">
        <v>114</v>
      </c>
      <c r="AH1054" s="8">
        <v>7</v>
      </c>
      <c r="AI1054" s="3" t="s">
        <v>74</v>
      </c>
      <c r="AJ1054" t="s">
        <v>114</v>
      </c>
      <c r="AK1054" t="s">
        <v>114</v>
      </c>
      <c r="AL1054" s="43" t="b">
        <v>0</v>
      </c>
      <c r="AM1054" s="3"/>
      <c r="AN1054" s="3"/>
      <c r="AO1054" s="43" t="b">
        <v>0</v>
      </c>
      <c r="AP1054" s="3" t="b">
        <v>0</v>
      </c>
      <c r="AQ1054" s="3">
        <f>VLOOKUP(Table2[[#This Row],[Job-no]],Table3[],26,FALSE)</f>
        <v>4452</v>
      </c>
      <c r="AR1054" t="str">
        <f t="shared" si="196"/>
        <v>BBDILED</v>
      </c>
      <c r="AS1054" t="str">
        <f>VLOOKUP(AR1054,Table1[],4,0)</f>
        <v>pendant</v>
      </c>
      <c r="AT1054">
        <f>IF(BD1054&gt;0,"Pattern",VLOOKUP(AR1054,Table1[],5,0))</f>
        <v>0</v>
      </c>
      <c r="AU1054" s="34">
        <f>IF(AT1054="Pattern",WORKDAY(Table2[[#This Row],[Scheduled Ship Date]],-10),WORKDAY(Table2[[#This Row],[Scheduled Ship Date]],-4))</f>
        <v>43480</v>
      </c>
      <c r="AV1054" s="39">
        <f>IF(Table2[[#This Row],[Extrusion cut double saw]]=TRUE,IF(O1054="ToDo",IF(AT1054="Pattern",Table2[[#This Row],[Total Sections]]*0.4,Table2[[#This Row],[Total Sections]]*0.12),0),IF(AT1054="Pattern",Table2[[#This Row],[Total Sections]]*4,Table2[[#This Row],[Total Sections]]*1.2))</f>
        <v>8.4</v>
      </c>
      <c r="AW1054" s="130">
        <f t="shared" ca="1" si="201"/>
        <v>43471</v>
      </c>
      <c r="AX1054" s="42">
        <f>IF(AT1054="Pattern",Table2[[#This Row],[Scheduled Ship Date]]-2,Table2[[#This Row],[Scheduled Ship Date]]-3)</f>
        <v>43483</v>
      </c>
      <c r="AY1054" s="39">
        <f>IF(Table2[[#This Row],[Pattern]]="Pattern",Table2[[#This Row],[Total Sections]]*4.82,Table2[[#This Row],[Total Sections]]*0.5)</f>
        <v>3.5</v>
      </c>
      <c r="AZ1054" s="42">
        <f t="shared" ca="1" si="202"/>
        <v>43470</v>
      </c>
      <c r="BA1054" s="39">
        <f>((Table2[Total Sections]/Table2[Open Qty])-1)*Table2[Open Qty]*12.96</f>
        <v>0</v>
      </c>
      <c r="BB1054" s="39"/>
      <c r="BC1054" s="39" t="str">
        <f t="shared" si="197"/>
        <v>BBDILED-875-400-80-35-SO-6-W-UNV-DP-1-CA(48)</v>
      </c>
      <c r="BD1054" s="39">
        <f t="shared" si="198"/>
        <v>0</v>
      </c>
      <c r="BE1054" s="39" t="b">
        <f>_xlfn.IFNA(VLOOKUP(Table2[[#This Row],[Job-no]],Table4[],9,FALSE),TRUE)</f>
        <v>0</v>
      </c>
      <c r="BF1054" s="39"/>
      <c r="BG1054" s="39" t="b">
        <f>_xlfn.IFNA(VLOOKUP(Table2[[#This Row],[Job-no]],Table4[],14,FALSE),TRUE)</f>
        <v>0</v>
      </c>
      <c r="BH1054" s="39" t="str">
        <f>_xlfn.IFNA(VLOOKUP(Table2[[#This Row],[Job-no]],Table4[],11,FALSE),"Done")</f>
        <v/>
      </c>
      <c r="BI1054" s="39">
        <f>IF(Table2[[#This Row],[Pattern]]="Pattern",VLOOKUP(Table2[[#This Row],[Product Code]],'Routing data'!$A$2:$W$470,13,FALSE),VLOOKUP(Table2[[#This Row],[Product Code]],'Routing data'!$A$2:$W$470,3,FALSE))</f>
        <v>0</v>
      </c>
      <c r="BJ1054" s="39">
        <f>IF(Table2[[#This Row],[Pattern]]="Pattern",VLOOKUP(Table2[[#This Row],[Product Code]],'Routing data'!$A$2:$W$470,14,FALSE),VLOOKUP(Table2[[#This Row],[Product Code]],'Routing data'!$A$2:$W$470,4,FALSE))</f>
        <v>0</v>
      </c>
      <c r="BK1054" s="39">
        <f>VLOOKUP(Table2[[#This Row],[Product Code]],'Routing data'!A$4:W$524,16,FALSE)</f>
        <v>0</v>
      </c>
      <c r="BL1054" s="42" t="str">
        <f>IF(Table2[[#This Row],[Milling Required]]=0,"x",IF(AT1054="Pattern",B1054-10,B1054-4))</f>
        <v>x</v>
      </c>
      <c r="BM1054" s="39"/>
      <c r="BN1054" s="42">
        <f t="shared" si="199"/>
        <v>43483</v>
      </c>
      <c r="BO1054" s="39" t="str">
        <f>IF(Table2[[#This Row],[Milling]]="x","x",Table2[[#This Row],[Total Sections]]*2)</f>
        <v>x</v>
      </c>
      <c r="BP1054" s="39">
        <f>IF(Table2[[#This Row],[Punching]]="x","x",Table2[Total Sections]*2)</f>
        <v>14</v>
      </c>
      <c r="BQ1054" s="39">
        <f>IF(Table2[[#This Row],[Pattern]]="Pattern",Table2[Total Sections]*3,Table2[Total Sections]*1.5)</f>
        <v>10.5</v>
      </c>
      <c r="BR1054" s="42"/>
      <c r="BS1054" s="39"/>
      <c r="BT1054" s="39"/>
      <c r="BU1054" s="39"/>
      <c r="BV1054" s="39" t="str">
        <f>_xlfn.IFNA(VLOOKUP(Table2[[#This Row],[Job-no]],Table4[],16,FALSE),"Ready")</f>
        <v/>
      </c>
      <c r="BW1054" s="39" t="str">
        <f>_xlfn.IFNA(VLOOKUP(Table2[[#This Row],[Job-no]],Table4[],21,FALSE),"Ready")</f>
        <v/>
      </c>
      <c r="BX1054" s="39" t="b">
        <f>_xlfn.IFNA(VLOOKUP(Table2[[#This Row],[Job-no]],Table4[],10,FALSE),TRUE)</f>
        <v>0</v>
      </c>
      <c r="BY1054" s="39" t="str">
        <f>_xlfn.IFNA(VLOOKUP(Table2[[#This Row],[Job-no]],Table4[],22,FALSE),"Ready")</f>
        <v/>
      </c>
      <c r="BZ1054" s="120">
        <f t="shared" si="200"/>
        <v>43486</v>
      </c>
      <c r="CA1054" s="120" t="str">
        <f ca="1">IF(OR(Table2[[#This Row],[Saw Date]]=TODAY(),Table2[[#This Row],[Saw Date]]=TODAY()+1), Table2[[#This Row],[Saw Date]],IF(Table2[[#This Row],[Extrusion cut double saw]],"Done",""))</f>
        <v/>
      </c>
      <c r="CB1054" s="120" t="str">
        <f ca="1">IF(OR(Table2[[#This Row],[Lens Date]]=TODAY(),Table2[[#This Row],[Lens Date]]=TODAY()+1), Table2[[#This Row],[Lens Date]],IF(Table2[[#This Row],[MSLens]]="Done","Done",""))</f>
        <v/>
      </c>
      <c r="CC1054" s="120" t="str">
        <f ca="1">IF(OR(Table2[[#This Row],[Milling Date]]=TODAY(),Table2[[#This Row],[Milling Date]]=TODAY()+1), Table2[[#This Row],[Milling Date]],IF(Table2[[#This Row],[CNC Holes]]="Ready","Done",""))</f>
        <v/>
      </c>
      <c r="CD1054" s="120" t="str">
        <f ca="1">IF(OR(Table2[[#This Row],[Welding Date]]=TODAY(),Table2[[#This Row],[Welding Date]]=TODAY()+1), Table2[[#This Row],[Welding Date]],IF(Table2[[#This Row],[Welding Corners]]="Ready","Done",""))</f>
        <v/>
      </c>
      <c r="CE1054" s="120" t="str">
        <f ca="1">IF(OR(Table2[[#This Row],[Puching Date]]=TODAY(),Table2[[#This Row],[Puching Date]]=TODAY()+1), Table2[[#This Row],[Puching Date]],IF(Table2[[#This Row],[Punch Holes]]="Ready","Done",""))</f>
        <v/>
      </c>
      <c r="CF1054" s="120" t="str">
        <f ca="1">IF(OR(Table2[[#This Row],[Housing Date2]]=TODAY(),Table2[[#This Row],[Housing Date2]]=TODAY()+1),Table2[[#This Row],[Housing Date2]],IF(Table2[[#This Row],[Body Assembly]],"Done",""))</f>
        <v/>
      </c>
      <c r="CG1054" s="120" t="str">
        <f>_xlfn.IFNA(VLOOKUP(Table2[[#This Row],[Job-no]],Table4[],7,FALSE),"Done")</f>
        <v>Scheduled/Released</v>
      </c>
    </row>
    <row r="1055" spans="1:85" x14ac:dyDescent="0.25">
      <c r="A1055" s="39" t="str">
        <f>_xlfn.CONCAT(Table2[[#This Row],[Order]],"-",Table2[[#This Row],[Line]])</f>
        <v>68871-15</v>
      </c>
      <c r="B1055" s="5">
        <v>43486</v>
      </c>
      <c r="C1055" s="8">
        <v>68871</v>
      </c>
      <c r="D1055" s="3" t="s">
        <v>3412</v>
      </c>
      <c r="E1055" s="8">
        <v>15</v>
      </c>
      <c r="F1055" s="8">
        <v>1</v>
      </c>
      <c r="G1055" s="3" t="s">
        <v>42</v>
      </c>
      <c r="H1055" s="8">
        <v>10</v>
      </c>
      <c r="I1055" s="43" t="b">
        <v>0</v>
      </c>
      <c r="J1055" s="43" t="b">
        <v>0</v>
      </c>
      <c r="K1055" t="s">
        <v>114</v>
      </c>
      <c r="L1055" s="43" t="b">
        <v>0</v>
      </c>
      <c r="M1055" s="43" t="b">
        <v>0</v>
      </c>
      <c r="N1055" s="43" t="b">
        <v>0</v>
      </c>
      <c r="O1055" t="s">
        <v>114</v>
      </c>
      <c r="P1055" t="s">
        <v>114</v>
      </c>
      <c r="Q1055" t="s">
        <v>114</v>
      </c>
      <c r="R1055" t="s">
        <v>114</v>
      </c>
      <c r="S1055" t="s">
        <v>114</v>
      </c>
      <c r="T1055" t="s">
        <v>114</v>
      </c>
      <c r="U1055" t="s">
        <v>114</v>
      </c>
      <c r="V1055" t="s">
        <v>114</v>
      </c>
      <c r="W1055" s="5">
        <v>43481</v>
      </c>
      <c r="X1055" s="3" t="s">
        <v>114</v>
      </c>
      <c r="Y1055" s="3"/>
      <c r="Z1055" s="3" t="s">
        <v>175</v>
      </c>
      <c r="AA1055" s="3" t="s">
        <v>114</v>
      </c>
      <c r="AB1055" s="3" t="s">
        <v>74</v>
      </c>
      <c r="AC1055" s="8">
        <v>1</v>
      </c>
      <c r="AD1055" s="3" t="s">
        <v>5967</v>
      </c>
      <c r="AE1055" s="4" t="s">
        <v>5968</v>
      </c>
      <c r="AF1055" s="3"/>
      <c r="AG1055" s="3" t="s">
        <v>114</v>
      </c>
      <c r="AH1055" s="8">
        <v>10</v>
      </c>
      <c r="AI1055" s="3" t="s">
        <v>74</v>
      </c>
      <c r="AJ1055" t="s">
        <v>114</v>
      </c>
      <c r="AK1055" t="s">
        <v>114</v>
      </c>
      <c r="AL1055" s="43" t="b">
        <v>0</v>
      </c>
      <c r="AM1055" s="3"/>
      <c r="AN1055" s="3"/>
      <c r="AO1055" s="43" t="b">
        <v>0</v>
      </c>
      <c r="AP1055" s="3" t="b">
        <v>0</v>
      </c>
      <c r="AQ1055" s="3">
        <f>VLOOKUP(Table2[[#This Row],[Job-no]],Table3[],26,FALSE)</f>
        <v>8460</v>
      </c>
      <c r="AR1055" t="str">
        <f t="shared" si="196"/>
        <v>BBDILED</v>
      </c>
      <c r="AS1055" t="str">
        <f>VLOOKUP(AR1055,Table1[],4,0)</f>
        <v>pendant</v>
      </c>
      <c r="AT1055">
        <f>IF(BD1055&gt;0,"Pattern",VLOOKUP(AR1055,Table1[],5,0))</f>
        <v>0</v>
      </c>
      <c r="AU1055" s="34">
        <f>IF(AT1055="Pattern",WORKDAY(Table2[[#This Row],[Scheduled Ship Date]],-10),WORKDAY(Table2[[#This Row],[Scheduled Ship Date]],-4))</f>
        <v>43480</v>
      </c>
      <c r="AV1055" s="39">
        <f>IF(Table2[[#This Row],[Extrusion cut double saw]]=TRUE,IF(O1055="ToDo",IF(AT1055="Pattern",Table2[[#This Row],[Total Sections]]*0.4,Table2[[#This Row],[Total Sections]]*0.12),0),IF(AT1055="Pattern",Table2[[#This Row],[Total Sections]]*4,Table2[[#This Row],[Total Sections]]*1.2))</f>
        <v>12</v>
      </c>
      <c r="AW1055" s="130">
        <f t="shared" ca="1" si="201"/>
        <v>43471</v>
      </c>
      <c r="AX1055" s="42">
        <f>IF(AT1055="Pattern",Table2[[#This Row],[Scheduled Ship Date]]-2,Table2[[#This Row],[Scheduled Ship Date]]-3)</f>
        <v>43483</v>
      </c>
      <c r="AY1055" s="39">
        <f>IF(Table2[[#This Row],[Pattern]]="Pattern",Table2[[#This Row],[Total Sections]]*4.82,Table2[[#This Row],[Total Sections]]*0.5)</f>
        <v>5</v>
      </c>
      <c r="AZ1055" s="42">
        <f t="shared" ca="1" si="202"/>
        <v>43470</v>
      </c>
      <c r="BA1055" s="39">
        <f>((Table2[Total Sections]/Table2[Open Qty])-1)*Table2[Open Qty]*12.96</f>
        <v>0</v>
      </c>
      <c r="BB1055" s="39"/>
      <c r="BC1055" s="39" t="str">
        <f t="shared" si="197"/>
        <v>BBDILED-875-400-80-35-SO-8-W-UNV-DP-1-CA(48)</v>
      </c>
      <c r="BD1055" s="39">
        <f t="shared" si="198"/>
        <v>0</v>
      </c>
      <c r="BE1055" s="39" t="b">
        <f>_xlfn.IFNA(VLOOKUP(Table2[[#This Row],[Job-no]],Table4[],9,FALSE),TRUE)</f>
        <v>0</v>
      </c>
      <c r="BF1055" s="39"/>
      <c r="BG1055" s="39" t="b">
        <f>_xlfn.IFNA(VLOOKUP(Table2[[#This Row],[Job-no]],Table4[],14,FALSE),TRUE)</f>
        <v>0</v>
      </c>
      <c r="BH1055" s="39" t="str">
        <f>_xlfn.IFNA(VLOOKUP(Table2[[#This Row],[Job-no]],Table4[],11,FALSE),"Done")</f>
        <v/>
      </c>
      <c r="BI1055" s="39">
        <f>IF(Table2[[#This Row],[Pattern]]="Pattern",VLOOKUP(Table2[[#This Row],[Product Code]],'Routing data'!$A$2:$W$470,13,FALSE),VLOOKUP(Table2[[#This Row],[Product Code]],'Routing data'!$A$2:$W$470,3,FALSE))</f>
        <v>0</v>
      </c>
      <c r="BJ1055" s="39">
        <f>IF(Table2[[#This Row],[Pattern]]="Pattern",VLOOKUP(Table2[[#This Row],[Product Code]],'Routing data'!$A$2:$W$470,14,FALSE),VLOOKUP(Table2[[#This Row],[Product Code]],'Routing data'!$A$2:$W$470,4,FALSE))</f>
        <v>0</v>
      </c>
      <c r="BK1055" s="39">
        <f>VLOOKUP(Table2[[#This Row],[Product Code]],'Routing data'!A$4:W$524,16,FALSE)</f>
        <v>0</v>
      </c>
      <c r="BL1055" s="42" t="str">
        <f>IF(Table2[[#This Row],[Milling Required]]=0,"x",IF(AT1055="Pattern",B1055-10,B1055-4))</f>
        <v>x</v>
      </c>
      <c r="BM1055" s="39"/>
      <c r="BN1055" s="42">
        <f t="shared" si="199"/>
        <v>43483</v>
      </c>
      <c r="BO1055" s="39" t="str">
        <f>IF(Table2[[#This Row],[Milling]]="x","x",Table2[[#This Row],[Total Sections]]*2)</f>
        <v>x</v>
      </c>
      <c r="BP1055" s="39">
        <f>IF(Table2[[#This Row],[Punching]]="x","x",Table2[Total Sections]*2)</f>
        <v>20</v>
      </c>
      <c r="BQ1055" s="39">
        <f>IF(Table2[[#This Row],[Pattern]]="Pattern",Table2[Total Sections]*3,Table2[Total Sections]*1.5)</f>
        <v>15</v>
      </c>
      <c r="BR1055" s="42"/>
      <c r="BS1055" s="39"/>
      <c r="BT1055" s="39"/>
      <c r="BU1055" s="39"/>
      <c r="BV1055" s="39" t="str">
        <f>_xlfn.IFNA(VLOOKUP(Table2[[#This Row],[Job-no]],Table4[],16,FALSE),"Ready")</f>
        <v/>
      </c>
      <c r="BW1055" s="39" t="str">
        <f>_xlfn.IFNA(VLOOKUP(Table2[[#This Row],[Job-no]],Table4[],21,FALSE),"Ready")</f>
        <v/>
      </c>
      <c r="BX1055" s="39" t="b">
        <f>_xlfn.IFNA(VLOOKUP(Table2[[#This Row],[Job-no]],Table4[],10,FALSE),TRUE)</f>
        <v>0</v>
      </c>
      <c r="BY1055" s="39" t="str">
        <f>_xlfn.IFNA(VLOOKUP(Table2[[#This Row],[Job-no]],Table4[],22,FALSE),"Ready")</f>
        <v/>
      </c>
      <c r="BZ1055" s="120">
        <f t="shared" si="200"/>
        <v>43486</v>
      </c>
      <c r="CA1055" s="120" t="str">
        <f ca="1">IF(OR(Table2[[#This Row],[Saw Date]]=TODAY(),Table2[[#This Row],[Saw Date]]=TODAY()+1), Table2[[#This Row],[Saw Date]],IF(Table2[[#This Row],[Extrusion cut double saw]],"Done",""))</f>
        <v/>
      </c>
      <c r="CB1055" s="120" t="str">
        <f ca="1">IF(OR(Table2[[#This Row],[Lens Date]]=TODAY(),Table2[[#This Row],[Lens Date]]=TODAY()+1), Table2[[#This Row],[Lens Date]],IF(Table2[[#This Row],[MSLens]]="Done","Done",""))</f>
        <v/>
      </c>
      <c r="CC1055" s="120" t="str">
        <f ca="1">IF(OR(Table2[[#This Row],[Milling Date]]=TODAY(),Table2[[#This Row],[Milling Date]]=TODAY()+1), Table2[[#This Row],[Milling Date]],IF(Table2[[#This Row],[CNC Holes]]="Ready","Done",""))</f>
        <v/>
      </c>
      <c r="CD1055" s="120" t="str">
        <f ca="1">IF(OR(Table2[[#This Row],[Welding Date]]=TODAY(),Table2[[#This Row],[Welding Date]]=TODAY()+1), Table2[[#This Row],[Welding Date]],IF(Table2[[#This Row],[Welding Corners]]="Ready","Done",""))</f>
        <v/>
      </c>
      <c r="CE1055" s="120" t="str">
        <f ca="1">IF(OR(Table2[[#This Row],[Puching Date]]=TODAY(),Table2[[#This Row],[Puching Date]]=TODAY()+1), Table2[[#This Row],[Puching Date]],IF(Table2[[#This Row],[Punch Holes]]="Ready","Done",""))</f>
        <v/>
      </c>
      <c r="CF1055" s="120" t="str">
        <f ca="1">IF(OR(Table2[[#This Row],[Housing Date2]]=TODAY(),Table2[[#This Row],[Housing Date2]]=TODAY()+1),Table2[[#This Row],[Housing Date2]],IF(Table2[[#This Row],[Body Assembly]],"Done",""))</f>
        <v/>
      </c>
      <c r="CG1055" s="120" t="str">
        <f>_xlfn.IFNA(VLOOKUP(Table2[[#This Row],[Job-no]],Table4[],7,FALSE),"Done")</f>
        <v>Scheduled/Released</v>
      </c>
    </row>
    <row r="1056" spans="1:85" x14ac:dyDescent="0.25">
      <c r="A1056" s="39" t="str">
        <f>_xlfn.CONCAT(Table2[[#This Row],[Order]],"-",Table2[[#This Row],[Line]])</f>
        <v>68871-16</v>
      </c>
      <c r="B1056" s="5">
        <v>43486</v>
      </c>
      <c r="C1056" s="8">
        <v>68871</v>
      </c>
      <c r="D1056" s="3" t="s">
        <v>3416</v>
      </c>
      <c r="E1056" s="8">
        <v>16</v>
      </c>
      <c r="F1056" s="8">
        <v>1</v>
      </c>
      <c r="G1056" s="3" t="s">
        <v>42</v>
      </c>
      <c r="H1056" s="8">
        <v>4</v>
      </c>
      <c r="I1056" s="43" t="b">
        <v>0</v>
      </c>
      <c r="J1056" s="43" t="b">
        <v>0</v>
      </c>
      <c r="K1056" t="s">
        <v>114</v>
      </c>
      <c r="L1056" s="43" t="b">
        <v>0</v>
      </c>
      <c r="M1056" s="43" t="b">
        <v>0</v>
      </c>
      <c r="N1056" s="43" t="b">
        <v>0</v>
      </c>
      <c r="O1056" t="s">
        <v>114</v>
      </c>
      <c r="P1056" t="s">
        <v>114</v>
      </c>
      <c r="Q1056" t="s">
        <v>114</v>
      </c>
      <c r="R1056" t="s">
        <v>114</v>
      </c>
      <c r="S1056" t="s">
        <v>114</v>
      </c>
      <c r="T1056" t="s">
        <v>114</v>
      </c>
      <c r="U1056" t="s">
        <v>114</v>
      </c>
      <c r="V1056" t="s">
        <v>114</v>
      </c>
      <c r="W1056" s="5">
        <v>43481</v>
      </c>
      <c r="X1056" s="3" t="s">
        <v>114</v>
      </c>
      <c r="Y1056" s="3"/>
      <c r="Z1056" s="3" t="s">
        <v>175</v>
      </c>
      <c r="AA1056" s="3" t="s">
        <v>114</v>
      </c>
      <c r="AB1056" s="3" t="s">
        <v>74</v>
      </c>
      <c r="AC1056" s="8">
        <v>1</v>
      </c>
      <c r="AD1056" s="3" t="s">
        <v>5967</v>
      </c>
      <c r="AE1056" s="4" t="s">
        <v>5968</v>
      </c>
      <c r="AF1056" s="3"/>
      <c r="AG1056" s="3" t="s">
        <v>114</v>
      </c>
      <c r="AH1056" s="8">
        <v>4</v>
      </c>
      <c r="AI1056" s="3" t="s">
        <v>74</v>
      </c>
      <c r="AJ1056" t="s">
        <v>114</v>
      </c>
      <c r="AK1056" t="s">
        <v>114</v>
      </c>
      <c r="AL1056" s="43" t="b">
        <v>0</v>
      </c>
      <c r="AM1056" s="3"/>
      <c r="AN1056" s="3"/>
      <c r="AO1056" s="43" t="b">
        <v>0</v>
      </c>
      <c r="AP1056" s="3" t="b">
        <v>0</v>
      </c>
      <c r="AQ1056" s="3">
        <f>VLOOKUP(Table2[[#This Row],[Job-no]],Table3[],26,FALSE)</f>
        <v>3544</v>
      </c>
      <c r="AR1056" t="str">
        <f t="shared" si="196"/>
        <v>BBDILED</v>
      </c>
      <c r="AS1056" t="str">
        <f>VLOOKUP(AR1056,Table1[],4,0)</f>
        <v>pendant</v>
      </c>
      <c r="AT1056">
        <f>IF(BD1056&gt;0,"Pattern",VLOOKUP(AR1056,Table1[],5,0))</f>
        <v>0</v>
      </c>
      <c r="AU1056" s="34">
        <f>IF(AT1056="Pattern",WORKDAY(Table2[[#This Row],[Scheduled Ship Date]],-10),WORKDAY(Table2[[#This Row],[Scheduled Ship Date]],-4))</f>
        <v>43480</v>
      </c>
      <c r="AV1056" s="39">
        <f>IF(Table2[[#This Row],[Extrusion cut double saw]]=TRUE,IF(O1056="ToDo",IF(AT1056="Pattern",Table2[[#This Row],[Total Sections]]*0.4,Table2[[#This Row],[Total Sections]]*0.12),0),IF(AT1056="Pattern",Table2[[#This Row],[Total Sections]]*4,Table2[[#This Row],[Total Sections]]*1.2))</f>
        <v>4.8</v>
      </c>
      <c r="AW1056" s="130">
        <f t="shared" ca="1" si="201"/>
        <v>43471</v>
      </c>
      <c r="AX1056" s="42">
        <f>IF(AT1056="Pattern",Table2[[#This Row],[Scheduled Ship Date]]-2,Table2[[#This Row],[Scheduled Ship Date]]-3)</f>
        <v>43483</v>
      </c>
      <c r="AY1056" s="39">
        <f>IF(Table2[[#This Row],[Pattern]]="Pattern",Table2[[#This Row],[Total Sections]]*4.82,Table2[[#This Row],[Total Sections]]*0.5)</f>
        <v>2</v>
      </c>
      <c r="AZ1056" s="42">
        <f t="shared" ca="1" si="202"/>
        <v>43470</v>
      </c>
      <c r="BA1056" s="39">
        <f>((Table2[Total Sections]/Table2[Open Qty])-1)*Table2[Open Qty]*12.96</f>
        <v>0</v>
      </c>
      <c r="BB1056" s="39"/>
      <c r="BC1056" s="39" t="str">
        <f t="shared" si="197"/>
        <v>BBDILED-875-400-80-35-SO-8-W-UNV-DP-1+E(1)-CA(48)</v>
      </c>
      <c r="BD1056" s="39">
        <f t="shared" si="198"/>
        <v>0</v>
      </c>
      <c r="BE1056" s="39" t="b">
        <f>_xlfn.IFNA(VLOOKUP(Table2[[#This Row],[Job-no]],Table4[],9,FALSE),TRUE)</f>
        <v>0</v>
      </c>
      <c r="BF1056" s="39"/>
      <c r="BG1056" s="39" t="b">
        <f>_xlfn.IFNA(VLOOKUP(Table2[[#This Row],[Job-no]],Table4[],14,FALSE),TRUE)</f>
        <v>0</v>
      </c>
      <c r="BH1056" s="39" t="str">
        <f>_xlfn.IFNA(VLOOKUP(Table2[[#This Row],[Job-no]],Table4[],11,FALSE),"Done")</f>
        <v/>
      </c>
      <c r="BI1056" s="39">
        <f>IF(Table2[[#This Row],[Pattern]]="Pattern",VLOOKUP(Table2[[#This Row],[Product Code]],'Routing data'!$A$2:$W$470,13,FALSE),VLOOKUP(Table2[[#This Row],[Product Code]],'Routing data'!$A$2:$W$470,3,FALSE))</f>
        <v>0</v>
      </c>
      <c r="BJ1056" s="39">
        <f>IF(Table2[[#This Row],[Pattern]]="Pattern",VLOOKUP(Table2[[#This Row],[Product Code]],'Routing data'!$A$2:$W$470,14,FALSE),VLOOKUP(Table2[[#This Row],[Product Code]],'Routing data'!$A$2:$W$470,4,FALSE))</f>
        <v>0</v>
      </c>
      <c r="BK1056" s="39">
        <f>VLOOKUP(Table2[[#This Row],[Product Code]],'Routing data'!A$4:W$524,16,FALSE)</f>
        <v>0</v>
      </c>
      <c r="BL1056" s="42" t="str">
        <f>IF(Table2[[#This Row],[Milling Required]]=0,"x",IF(AT1056="Pattern",B1056-10,B1056-4))</f>
        <v>x</v>
      </c>
      <c r="BM1056" s="39"/>
      <c r="BN1056" s="42">
        <f t="shared" si="199"/>
        <v>43483</v>
      </c>
      <c r="BO1056" s="39" t="str">
        <f>IF(Table2[[#This Row],[Milling]]="x","x",Table2[[#This Row],[Total Sections]]*2)</f>
        <v>x</v>
      </c>
      <c r="BP1056" s="39">
        <f>IF(Table2[[#This Row],[Punching]]="x","x",Table2[Total Sections]*2)</f>
        <v>8</v>
      </c>
      <c r="BQ1056" s="39">
        <f>IF(Table2[[#This Row],[Pattern]]="Pattern",Table2[Total Sections]*3,Table2[Total Sections]*1.5)</f>
        <v>6</v>
      </c>
      <c r="BR1056" s="42"/>
      <c r="BS1056" s="39"/>
      <c r="BT1056" s="39"/>
      <c r="BU1056" s="39"/>
      <c r="BV1056" s="39" t="str">
        <f>_xlfn.IFNA(VLOOKUP(Table2[[#This Row],[Job-no]],Table4[],16,FALSE),"Ready")</f>
        <v/>
      </c>
      <c r="BW1056" s="39" t="str">
        <f>_xlfn.IFNA(VLOOKUP(Table2[[#This Row],[Job-no]],Table4[],21,FALSE),"Ready")</f>
        <v/>
      </c>
      <c r="BX1056" s="39" t="b">
        <f>_xlfn.IFNA(VLOOKUP(Table2[[#This Row],[Job-no]],Table4[],10,FALSE),TRUE)</f>
        <v>0</v>
      </c>
      <c r="BY1056" s="39" t="str">
        <f>_xlfn.IFNA(VLOOKUP(Table2[[#This Row],[Job-no]],Table4[],22,FALSE),"Ready")</f>
        <v/>
      </c>
      <c r="BZ1056" s="120">
        <f t="shared" si="200"/>
        <v>43486</v>
      </c>
      <c r="CA1056" s="120" t="str">
        <f ca="1">IF(OR(Table2[[#This Row],[Saw Date]]=TODAY(),Table2[[#This Row],[Saw Date]]=TODAY()+1), Table2[[#This Row],[Saw Date]],IF(Table2[[#This Row],[Extrusion cut double saw]],"Done",""))</f>
        <v/>
      </c>
      <c r="CB1056" s="120" t="str">
        <f ca="1">IF(OR(Table2[[#This Row],[Lens Date]]=TODAY(),Table2[[#This Row],[Lens Date]]=TODAY()+1), Table2[[#This Row],[Lens Date]],IF(Table2[[#This Row],[MSLens]]="Done","Done",""))</f>
        <v/>
      </c>
      <c r="CC1056" s="120" t="str">
        <f ca="1">IF(OR(Table2[[#This Row],[Milling Date]]=TODAY(),Table2[[#This Row],[Milling Date]]=TODAY()+1), Table2[[#This Row],[Milling Date]],IF(Table2[[#This Row],[CNC Holes]]="Ready","Done",""))</f>
        <v/>
      </c>
      <c r="CD1056" s="120" t="str">
        <f ca="1">IF(OR(Table2[[#This Row],[Welding Date]]=TODAY(),Table2[[#This Row],[Welding Date]]=TODAY()+1), Table2[[#This Row],[Welding Date]],IF(Table2[[#This Row],[Welding Corners]]="Ready","Done",""))</f>
        <v/>
      </c>
      <c r="CE1056" s="120" t="str">
        <f ca="1">IF(OR(Table2[[#This Row],[Puching Date]]=TODAY(),Table2[[#This Row],[Puching Date]]=TODAY()+1), Table2[[#This Row],[Puching Date]],IF(Table2[[#This Row],[Punch Holes]]="Ready","Done",""))</f>
        <v/>
      </c>
      <c r="CF1056" s="120" t="str">
        <f ca="1">IF(OR(Table2[[#This Row],[Housing Date2]]=TODAY(),Table2[[#This Row],[Housing Date2]]=TODAY()+1),Table2[[#This Row],[Housing Date2]],IF(Table2[[#This Row],[Body Assembly]],"Done",""))</f>
        <v/>
      </c>
      <c r="CG1056" s="120" t="str">
        <f>_xlfn.IFNA(VLOOKUP(Table2[[#This Row],[Job-no]],Table4[],7,FALSE),"Done")</f>
        <v>Scheduled/Released</v>
      </c>
    </row>
    <row r="1057" spans="1:85" x14ac:dyDescent="0.25">
      <c r="A1057" t="str">
        <f>_xlfn.CONCAT(Table2[[#This Row],[Order]],"-",Table2[[#This Row],[Line]])</f>
        <v>68871-2</v>
      </c>
      <c r="B1057" s="5">
        <v>43486</v>
      </c>
      <c r="C1057" s="8">
        <v>68871</v>
      </c>
      <c r="D1057" s="3" t="s">
        <v>3390</v>
      </c>
      <c r="E1057" s="8">
        <v>2</v>
      </c>
      <c r="F1057" s="8">
        <v>1</v>
      </c>
      <c r="G1057" s="3" t="s">
        <v>42</v>
      </c>
      <c r="H1057" s="8">
        <v>49</v>
      </c>
      <c r="I1057" s="43" t="b">
        <v>0</v>
      </c>
      <c r="J1057" s="43" t="b">
        <v>0</v>
      </c>
      <c r="K1057" t="s">
        <v>114</v>
      </c>
      <c r="L1057" s="43" t="b">
        <v>0</v>
      </c>
      <c r="M1057" s="43" t="b">
        <v>0</v>
      </c>
      <c r="N1057" s="43" t="b">
        <v>0</v>
      </c>
      <c r="O1057" t="s">
        <v>114</v>
      </c>
      <c r="P1057" t="s">
        <v>114</v>
      </c>
      <c r="Q1057" t="s">
        <v>114</v>
      </c>
      <c r="R1057" t="s">
        <v>114</v>
      </c>
      <c r="S1057" t="s">
        <v>114</v>
      </c>
      <c r="T1057" t="s">
        <v>114</v>
      </c>
      <c r="U1057" t="s">
        <v>114</v>
      </c>
      <c r="V1057" t="s">
        <v>114</v>
      </c>
      <c r="W1057" s="5">
        <v>43481</v>
      </c>
      <c r="X1057" s="3" t="s">
        <v>114</v>
      </c>
      <c r="Y1057" s="3"/>
      <c r="Z1057" s="3" t="s">
        <v>103</v>
      </c>
      <c r="AA1057" s="3" t="s">
        <v>114</v>
      </c>
      <c r="AB1057" s="3" t="s">
        <v>74</v>
      </c>
      <c r="AC1057" s="8">
        <v>1</v>
      </c>
      <c r="AD1057" s="3" t="s">
        <v>5967</v>
      </c>
      <c r="AE1057" s="4" t="s">
        <v>5968</v>
      </c>
      <c r="AF1057" s="3"/>
      <c r="AG1057" s="3" t="s">
        <v>114</v>
      </c>
      <c r="AH1057" s="8">
        <v>49</v>
      </c>
      <c r="AI1057" s="3" t="s">
        <v>74</v>
      </c>
      <c r="AJ1057" t="s">
        <v>114</v>
      </c>
      <c r="AK1057" t="s">
        <v>114</v>
      </c>
      <c r="AL1057" s="43" t="b">
        <v>0</v>
      </c>
      <c r="AM1057" s="3"/>
      <c r="AN1057" s="3"/>
      <c r="AO1057" s="43" t="b">
        <v>0</v>
      </c>
      <c r="AP1057" s="3" t="b">
        <v>0</v>
      </c>
      <c r="AQ1057" s="3">
        <f>VLOOKUP(Table2[[#This Row],[Job-no]],Table3[],26,FALSE)</f>
        <v>17640</v>
      </c>
      <c r="AR1057" t="str">
        <f t="shared" si="196"/>
        <v>BBRLED</v>
      </c>
      <c r="AS1057" t="str">
        <f>VLOOKUP(AR1057,Table1[],4,0)</f>
        <v>recessed</v>
      </c>
      <c r="AT1057">
        <f>IF(BD1057&gt;0,"Pattern",VLOOKUP(AR1057,Table1[],5,0))</f>
        <v>0</v>
      </c>
      <c r="AU1057" s="34">
        <f>IF(AT1057="Pattern",WORKDAY(Table2[[#This Row],[Scheduled Ship Date]],-10),WORKDAY(Table2[[#This Row],[Scheduled Ship Date]],-4))</f>
        <v>43480</v>
      </c>
      <c r="AV1057">
        <f>IF(Table2[[#This Row],[Extrusion cut double saw]]=TRUE,IF(O1057="ToDo",IF(AT1057="Pattern",Table2[[#This Row],[Total Sections]]*0.4,Table2[[#This Row],[Total Sections]]*0.12),0),IF(AT1057="Pattern",Table2[[#This Row],[Total Sections]]*4,Table2[[#This Row],[Total Sections]]*1.2))</f>
        <v>58.8</v>
      </c>
      <c r="AW1057" s="130">
        <f t="shared" ca="1" si="201"/>
        <v>43471</v>
      </c>
      <c r="AX1057" s="42">
        <f>IF(AT1057="Pattern",Table2[[#This Row],[Scheduled Ship Date]]-2,Table2[[#This Row],[Scheduled Ship Date]]-3)</f>
        <v>43483</v>
      </c>
      <c r="AY1057">
        <f>IF(Table2[[#This Row],[Pattern]]="Pattern",Table2[[#This Row],[Total Sections]]*4.82,Table2[[#This Row],[Total Sections]]*0.5)</f>
        <v>24.5</v>
      </c>
      <c r="AZ1057" s="42">
        <f t="shared" ca="1" si="202"/>
        <v>43470</v>
      </c>
      <c r="BA1057" s="39">
        <f>((Table2[Total Sections]/Table2[Open Qty])-1)*Table2[Open Qty]*12.96</f>
        <v>0</v>
      </c>
      <c r="BB1057" s="42"/>
      <c r="BC1057" s="39" t="str">
        <f t="shared" si="197"/>
        <v>BBRLED-875-80-35-FL-6-W-UNV-DP-1-TB15</v>
      </c>
      <c r="BD1057" s="39">
        <f t="shared" si="198"/>
        <v>0</v>
      </c>
      <c r="BE1057" s="39" t="b">
        <f>_xlfn.IFNA(VLOOKUP(Table2[[#This Row],[Job-no]],Table4[],9,FALSE),TRUE)</f>
        <v>0</v>
      </c>
      <c r="BF1057" t="str">
        <f>VLOOKUP(AR1057,Table1[],3,0)</f>
        <v>B4LED</v>
      </c>
      <c r="BG1057" s="39" t="b">
        <f>_xlfn.IFNA(VLOOKUP(Table2[[#This Row],[Job-no]],Table4[],14,FALSE),TRUE)</f>
        <v>0</v>
      </c>
      <c r="BH1057" s="39" t="str">
        <f>_xlfn.IFNA(VLOOKUP(Table2[[#This Row],[Job-no]],Table4[],11,FALSE),"Done")</f>
        <v/>
      </c>
      <c r="BI1057" s="39">
        <f>IF(Table2[[#This Row],[Pattern]]="Pattern",VLOOKUP(Table2[[#This Row],[Product Code]],'Routing data'!$A$2:$W$470,13,FALSE),VLOOKUP(Table2[[#This Row],[Product Code]],'Routing data'!$A$2:$W$470,3,FALSE))</f>
        <v>0</v>
      </c>
      <c r="BJ1057" s="39">
        <f>IF(Table2[[#This Row],[Pattern]]="Pattern",VLOOKUP(Table2[[#This Row],[Product Code]],'Routing data'!$A$2:$W$470,14,FALSE),VLOOKUP(Table2[[#This Row],[Product Code]],'Routing data'!$A$2:$W$470,4,FALSE))</f>
        <v>3</v>
      </c>
      <c r="BK1057" s="39">
        <f>VLOOKUP(Table2[[#This Row],[Product Code]],'Routing data'!A$4:W$524,16,FALSE)</f>
        <v>0</v>
      </c>
      <c r="BL1057" s="42" t="str">
        <f>IF(Table2[[#This Row],[Milling Required]]=0,"x",IF(AT1057="Pattern",B1057-10,B1057-4))</f>
        <v>x</v>
      </c>
      <c r="BM1057" s="42">
        <f>IF(Table2[[#This Row],[Punching Required]]=0,"x",IF(AT1057="Pattern",B1057-8,B1057-2))</f>
        <v>43484</v>
      </c>
      <c r="BN1057" s="42">
        <f t="shared" si="199"/>
        <v>43483</v>
      </c>
      <c r="BO1057" s="39" t="str">
        <f>IF(Table2[[#This Row],[Milling]]="x","x",Table2[[#This Row],[Total Sections]]*2)</f>
        <v>x</v>
      </c>
      <c r="BP1057" s="39">
        <f>IF(Table2[[#This Row],[Punching]]="x","x",Table2[Total Sections]*2)</f>
        <v>98</v>
      </c>
      <c r="BQ1057" s="39">
        <f>IF(Table2[[#This Row],[Pattern]]="Pattern",Table2[Total Sections]*3,Table2[Total Sections]*1.5)</f>
        <v>73.5</v>
      </c>
      <c r="BR1057" s="42"/>
      <c r="BS1057" s="42"/>
      <c r="BT1057" s="42"/>
      <c r="BU1057" s="39"/>
      <c r="BV1057" s="39" t="str">
        <f>_xlfn.IFNA(VLOOKUP(Table2[[#This Row],[Job-no]],Table4[],16,FALSE),"Ready")</f>
        <v/>
      </c>
      <c r="BW1057" s="39" t="str">
        <f>_xlfn.IFNA(VLOOKUP(Table2[[#This Row],[Job-no]],Table4[],21,FALSE),"Ready")</f>
        <v/>
      </c>
      <c r="BX1057" s="39" t="b">
        <f>_xlfn.IFNA(VLOOKUP(Table2[[#This Row],[Job-no]],Table4[],10,FALSE),TRUE)</f>
        <v>0</v>
      </c>
      <c r="BY1057" s="39" t="str">
        <f>_xlfn.IFNA(VLOOKUP(Table2[[#This Row],[Job-no]],Table4[],22,FALSE),"Ready")</f>
        <v/>
      </c>
      <c r="BZ1057" s="120">
        <f t="shared" si="200"/>
        <v>43486</v>
      </c>
      <c r="CA1057" s="120" t="str">
        <f ca="1">IF(OR(Table2[[#This Row],[Saw Date]]=TODAY(),Table2[[#This Row],[Saw Date]]=TODAY()+1), Table2[[#This Row],[Saw Date]],IF(Table2[[#This Row],[Extrusion cut double saw]],"Done",""))</f>
        <v/>
      </c>
      <c r="CB1057" s="120" t="str">
        <f ca="1">IF(OR(Table2[[#This Row],[Lens Date]]=TODAY(),Table2[[#This Row],[Lens Date]]=TODAY()+1), Table2[[#This Row],[Lens Date]],IF(Table2[[#This Row],[MSLens]]="Done","Done",""))</f>
        <v/>
      </c>
      <c r="CC1057" s="120" t="str">
        <f ca="1">IF(OR(Table2[[#This Row],[Milling Date]]=TODAY(),Table2[[#This Row],[Milling Date]]=TODAY()+1), Table2[[#This Row],[Milling Date]],IF(Table2[[#This Row],[CNC Holes]]="Ready","Done",""))</f>
        <v/>
      </c>
      <c r="CD1057" s="120" t="str">
        <f ca="1">IF(OR(Table2[[#This Row],[Welding Date]]=TODAY(),Table2[[#This Row],[Welding Date]]=TODAY()+1), Table2[[#This Row],[Welding Date]],IF(Table2[[#This Row],[Welding Corners]]="Ready","Done",""))</f>
        <v/>
      </c>
      <c r="CE1057" s="120" t="str">
        <f ca="1">IF(OR(Table2[[#This Row],[Puching Date]]=TODAY(),Table2[[#This Row],[Puching Date]]=TODAY()+1), Table2[[#This Row],[Puching Date]],IF(Table2[[#This Row],[Punch Holes]]="Ready","Done",""))</f>
        <v/>
      </c>
      <c r="CF1057" s="120" t="str">
        <f ca="1">IF(OR(Table2[[#This Row],[Housing Date2]]=TODAY(),Table2[[#This Row],[Housing Date2]]=TODAY()+1),Table2[[#This Row],[Housing Date2]],IF(Table2[[#This Row],[Body Assembly]],"Done",""))</f>
        <v/>
      </c>
      <c r="CG1057" s="120" t="str">
        <f>_xlfn.IFNA(VLOOKUP(Table2[[#This Row],[Job-no]],Table4[],7,FALSE),"Done")</f>
        <v>Scheduled/Released</v>
      </c>
    </row>
    <row r="1058" spans="1:85" x14ac:dyDescent="0.25">
      <c r="A1058" t="str">
        <f>_xlfn.CONCAT(Table2[[#This Row],[Order]],"-",Table2[[#This Row],[Line]])</f>
        <v>68871-3</v>
      </c>
      <c r="B1058" s="5">
        <v>43486</v>
      </c>
      <c r="C1058" s="8">
        <v>68871</v>
      </c>
      <c r="D1058" s="3" t="s">
        <v>3392</v>
      </c>
      <c r="E1058" s="8">
        <v>3</v>
      </c>
      <c r="F1058" s="8">
        <v>1</v>
      </c>
      <c r="G1058" s="3" t="s">
        <v>42</v>
      </c>
      <c r="H1058" s="8">
        <v>52</v>
      </c>
      <c r="I1058" s="43" t="b">
        <v>0</v>
      </c>
      <c r="J1058" s="43" t="b">
        <v>0</v>
      </c>
      <c r="K1058" t="s">
        <v>114</v>
      </c>
      <c r="L1058" s="43" t="b">
        <v>0</v>
      </c>
      <c r="M1058" s="43" t="b">
        <v>0</v>
      </c>
      <c r="N1058" s="43" t="b">
        <v>0</v>
      </c>
      <c r="O1058" t="s">
        <v>114</v>
      </c>
      <c r="P1058" t="s">
        <v>114</v>
      </c>
      <c r="Q1058" t="s">
        <v>114</v>
      </c>
      <c r="R1058" t="s">
        <v>114</v>
      </c>
      <c r="S1058" t="s">
        <v>114</v>
      </c>
      <c r="T1058" t="s">
        <v>114</v>
      </c>
      <c r="U1058" t="s">
        <v>114</v>
      </c>
      <c r="V1058" t="s">
        <v>114</v>
      </c>
      <c r="W1058" s="5">
        <v>43481</v>
      </c>
      <c r="X1058" s="3" t="s">
        <v>114</v>
      </c>
      <c r="Y1058" s="3"/>
      <c r="Z1058" s="3" t="s">
        <v>175</v>
      </c>
      <c r="AA1058" s="3" t="s">
        <v>114</v>
      </c>
      <c r="AB1058" s="3" t="s">
        <v>74</v>
      </c>
      <c r="AC1058" s="8">
        <v>1</v>
      </c>
      <c r="AD1058" s="3" t="s">
        <v>5967</v>
      </c>
      <c r="AE1058" s="4" t="s">
        <v>5968</v>
      </c>
      <c r="AF1058" s="3"/>
      <c r="AG1058" s="3" t="s">
        <v>114</v>
      </c>
      <c r="AH1058" s="8">
        <v>52</v>
      </c>
      <c r="AI1058" s="3" t="s">
        <v>74</v>
      </c>
      <c r="AJ1058" t="s">
        <v>114</v>
      </c>
      <c r="AK1058" t="s">
        <v>114</v>
      </c>
      <c r="AL1058" s="43" t="b">
        <v>0</v>
      </c>
      <c r="AM1058" s="3"/>
      <c r="AN1058" s="3"/>
      <c r="AO1058" s="43" t="b">
        <v>0</v>
      </c>
      <c r="AP1058" s="3" t="b">
        <v>0</v>
      </c>
      <c r="AQ1058" s="3">
        <f>VLOOKUP(Table2[[#This Row],[Job-no]],Table3[],26,FALSE)</f>
        <v>24960</v>
      </c>
      <c r="AR1058" t="str">
        <f t="shared" si="196"/>
        <v>BBRLED</v>
      </c>
      <c r="AS1058" t="str">
        <f>VLOOKUP(AR1058,Table1[],4,0)</f>
        <v>recessed</v>
      </c>
      <c r="AT1058">
        <f>IF(BD1058&gt;0,"Pattern",VLOOKUP(AR1058,Table1[],5,0))</f>
        <v>0</v>
      </c>
      <c r="AU1058" s="34">
        <f>IF(AT1058="Pattern",WORKDAY(Table2[[#This Row],[Scheduled Ship Date]],-10),WORKDAY(Table2[[#This Row],[Scheduled Ship Date]],-4))</f>
        <v>43480</v>
      </c>
      <c r="AV1058">
        <f>IF(Table2[[#This Row],[Extrusion cut double saw]]=TRUE,IF(O1058="ToDo",IF(AT1058="Pattern",Table2[[#This Row],[Total Sections]]*0.4,Table2[[#This Row],[Total Sections]]*0.12),0),IF(AT1058="Pattern",Table2[[#This Row],[Total Sections]]*4,Table2[[#This Row],[Total Sections]]*1.2))</f>
        <v>62.4</v>
      </c>
      <c r="AW1058" s="130">
        <f t="shared" ca="1" si="201"/>
        <v>43471</v>
      </c>
      <c r="AX1058" s="42">
        <f>IF(AT1058="Pattern",Table2[[#This Row],[Scheduled Ship Date]]-2,Table2[[#This Row],[Scheduled Ship Date]]-3)</f>
        <v>43483</v>
      </c>
      <c r="AY1058">
        <f>IF(Table2[[#This Row],[Pattern]]="Pattern",Table2[[#This Row],[Total Sections]]*4.82,Table2[[#This Row],[Total Sections]]*0.5)</f>
        <v>26</v>
      </c>
      <c r="AZ1058" s="42">
        <f t="shared" ca="1" si="202"/>
        <v>43470</v>
      </c>
      <c r="BA1058" s="39">
        <f>((Table2[Total Sections]/Table2[Open Qty])-1)*Table2[Open Qty]*12.96</f>
        <v>0</v>
      </c>
      <c r="BB1058" s="42"/>
      <c r="BC1058" s="39" t="str">
        <f t="shared" si="197"/>
        <v>BBRLED-875-80-35-FL-8-W-UNV-DP-1-TB15</v>
      </c>
      <c r="BD1058" s="39">
        <f t="shared" si="198"/>
        <v>0</v>
      </c>
      <c r="BE1058" s="39" t="b">
        <f>_xlfn.IFNA(VLOOKUP(Table2[[#This Row],[Job-no]],Table4[],9,FALSE),TRUE)</f>
        <v>0</v>
      </c>
      <c r="BF1058" t="str">
        <f>VLOOKUP(AR1058,Table1[],3,0)</f>
        <v>B4LED</v>
      </c>
      <c r="BG1058" s="39" t="b">
        <f>_xlfn.IFNA(VLOOKUP(Table2[[#This Row],[Job-no]],Table4[],14,FALSE),TRUE)</f>
        <v>0</v>
      </c>
      <c r="BH1058" s="39" t="str">
        <f>_xlfn.IFNA(VLOOKUP(Table2[[#This Row],[Job-no]],Table4[],11,FALSE),"Done")</f>
        <v/>
      </c>
      <c r="BI1058" s="39">
        <f>IF(Table2[[#This Row],[Pattern]]="Pattern",VLOOKUP(Table2[[#This Row],[Product Code]],'Routing data'!$A$2:$W$470,13,FALSE),VLOOKUP(Table2[[#This Row],[Product Code]],'Routing data'!$A$2:$W$470,3,FALSE))</f>
        <v>0</v>
      </c>
      <c r="BJ1058" s="39">
        <f>IF(Table2[[#This Row],[Pattern]]="Pattern",VLOOKUP(Table2[[#This Row],[Product Code]],'Routing data'!$A$2:$W$470,14,FALSE),VLOOKUP(Table2[[#This Row],[Product Code]],'Routing data'!$A$2:$W$470,4,FALSE))</f>
        <v>3</v>
      </c>
      <c r="BK1058" s="39">
        <f>VLOOKUP(Table2[[#This Row],[Product Code]],'Routing data'!A$4:W$524,16,FALSE)</f>
        <v>0</v>
      </c>
      <c r="BL1058" s="42" t="str">
        <f>IF(Table2[[#This Row],[Milling Required]]=0,"x",IF(AT1058="Pattern",B1058-10,B1058-4))</f>
        <v>x</v>
      </c>
      <c r="BM1058" s="42">
        <f>IF(Table2[[#This Row],[Punching Required]]=0,"x",IF(AT1058="Pattern",B1058-8,B1058-2))</f>
        <v>43484</v>
      </c>
      <c r="BN1058" s="42">
        <f t="shared" si="199"/>
        <v>43483</v>
      </c>
      <c r="BO1058" s="39" t="str">
        <f>IF(Table2[[#This Row],[Milling]]="x","x",Table2[[#This Row],[Total Sections]]*2)</f>
        <v>x</v>
      </c>
      <c r="BP1058" s="39">
        <f>IF(Table2[[#This Row],[Punching]]="x","x",Table2[Total Sections]*2)</f>
        <v>104</v>
      </c>
      <c r="BQ1058" s="39">
        <f>IF(Table2[[#This Row],[Pattern]]="Pattern",Table2[Total Sections]*3,Table2[Total Sections]*1.5)</f>
        <v>78</v>
      </c>
      <c r="BR1058" s="42"/>
      <c r="BS1058" s="42"/>
      <c r="BT1058" s="42"/>
      <c r="BU1058" s="39"/>
      <c r="BV1058" s="39" t="str">
        <f>_xlfn.IFNA(VLOOKUP(Table2[[#This Row],[Job-no]],Table4[],16,FALSE),"Ready")</f>
        <v/>
      </c>
      <c r="BW1058" s="39" t="str">
        <f>_xlfn.IFNA(VLOOKUP(Table2[[#This Row],[Job-no]],Table4[],21,FALSE),"Ready")</f>
        <v/>
      </c>
      <c r="BX1058" s="39" t="b">
        <f>_xlfn.IFNA(VLOOKUP(Table2[[#This Row],[Job-no]],Table4[],10,FALSE),TRUE)</f>
        <v>0</v>
      </c>
      <c r="BY1058" s="39" t="str">
        <f>_xlfn.IFNA(VLOOKUP(Table2[[#This Row],[Job-no]],Table4[],22,FALSE),"Ready")</f>
        <v/>
      </c>
      <c r="BZ1058" s="120">
        <f t="shared" si="200"/>
        <v>43486</v>
      </c>
      <c r="CA1058" s="120" t="str">
        <f ca="1">IF(OR(Table2[[#This Row],[Saw Date]]=TODAY(),Table2[[#This Row],[Saw Date]]=TODAY()+1), Table2[[#This Row],[Saw Date]],IF(Table2[[#This Row],[Extrusion cut double saw]],"Done",""))</f>
        <v/>
      </c>
      <c r="CB1058" s="120" t="str">
        <f ca="1">IF(OR(Table2[[#This Row],[Lens Date]]=TODAY(),Table2[[#This Row],[Lens Date]]=TODAY()+1), Table2[[#This Row],[Lens Date]],IF(Table2[[#This Row],[MSLens]]="Done","Done",""))</f>
        <v/>
      </c>
      <c r="CC1058" s="120" t="str">
        <f ca="1">IF(OR(Table2[[#This Row],[Milling Date]]=TODAY(),Table2[[#This Row],[Milling Date]]=TODAY()+1), Table2[[#This Row],[Milling Date]],IF(Table2[[#This Row],[CNC Holes]]="Ready","Done",""))</f>
        <v/>
      </c>
      <c r="CD1058" s="120" t="str">
        <f ca="1">IF(OR(Table2[[#This Row],[Welding Date]]=TODAY(),Table2[[#This Row],[Welding Date]]=TODAY()+1), Table2[[#This Row],[Welding Date]],IF(Table2[[#This Row],[Welding Corners]]="Ready","Done",""))</f>
        <v/>
      </c>
      <c r="CE1058" s="120" t="str">
        <f ca="1">IF(OR(Table2[[#This Row],[Puching Date]]=TODAY(),Table2[[#This Row],[Puching Date]]=TODAY()+1), Table2[[#This Row],[Puching Date]],IF(Table2[[#This Row],[Punch Holes]]="Ready","Done",""))</f>
        <v/>
      </c>
      <c r="CF1058" s="120" t="str">
        <f ca="1">IF(OR(Table2[[#This Row],[Housing Date2]]=TODAY(),Table2[[#This Row],[Housing Date2]]=TODAY()+1),Table2[[#This Row],[Housing Date2]],IF(Table2[[#This Row],[Body Assembly]],"Done",""))</f>
        <v/>
      </c>
      <c r="CG1058" s="120" t="str">
        <f>_xlfn.IFNA(VLOOKUP(Table2[[#This Row],[Job-no]],Table4[],7,FALSE),"Done")</f>
        <v>Scheduled/Released</v>
      </c>
    </row>
    <row r="1059" spans="1:85" x14ac:dyDescent="0.25">
      <c r="A1059" t="str">
        <f>_xlfn.CONCAT(Table2[[#This Row],[Order]],"-",Table2[[#This Row],[Line]])</f>
        <v>68871-4</v>
      </c>
      <c r="B1059" s="5">
        <v>43486</v>
      </c>
      <c r="C1059" s="8">
        <v>68871</v>
      </c>
      <c r="D1059" s="3" t="s">
        <v>3394</v>
      </c>
      <c r="E1059" s="8">
        <v>4</v>
      </c>
      <c r="F1059" s="8">
        <v>1</v>
      </c>
      <c r="G1059" s="3" t="s">
        <v>42</v>
      </c>
      <c r="H1059" s="8">
        <v>15</v>
      </c>
      <c r="I1059" s="43" t="b">
        <v>0</v>
      </c>
      <c r="J1059" s="43" t="b">
        <v>0</v>
      </c>
      <c r="K1059" t="s">
        <v>114</v>
      </c>
      <c r="L1059" s="43" t="b">
        <v>0</v>
      </c>
      <c r="M1059" s="43" t="b">
        <v>0</v>
      </c>
      <c r="N1059" s="43" t="b">
        <v>0</v>
      </c>
      <c r="O1059" t="s">
        <v>114</v>
      </c>
      <c r="P1059" t="s">
        <v>114</v>
      </c>
      <c r="Q1059" t="s">
        <v>114</v>
      </c>
      <c r="R1059" t="s">
        <v>114</v>
      </c>
      <c r="S1059" t="s">
        <v>114</v>
      </c>
      <c r="T1059" t="s">
        <v>114</v>
      </c>
      <c r="U1059" t="s">
        <v>114</v>
      </c>
      <c r="V1059" t="s">
        <v>114</v>
      </c>
      <c r="W1059" s="5">
        <v>43481</v>
      </c>
      <c r="X1059" s="3" t="s">
        <v>114</v>
      </c>
      <c r="Y1059" s="3"/>
      <c r="Z1059" s="3" t="s">
        <v>158</v>
      </c>
      <c r="AA1059" s="3" t="s">
        <v>114</v>
      </c>
      <c r="AB1059" s="3" t="s">
        <v>74</v>
      </c>
      <c r="AC1059" s="8">
        <v>1</v>
      </c>
      <c r="AD1059" s="3" t="s">
        <v>5967</v>
      </c>
      <c r="AE1059" s="4" t="s">
        <v>5968</v>
      </c>
      <c r="AF1059" s="3"/>
      <c r="AG1059" s="3" t="s">
        <v>114</v>
      </c>
      <c r="AH1059" s="8">
        <v>15</v>
      </c>
      <c r="AI1059" s="3" t="s">
        <v>74</v>
      </c>
      <c r="AJ1059" t="s">
        <v>114</v>
      </c>
      <c r="AK1059" t="s">
        <v>114</v>
      </c>
      <c r="AL1059" s="43" t="b">
        <v>0</v>
      </c>
      <c r="AM1059" s="3"/>
      <c r="AN1059" s="3"/>
      <c r="AO1059" s="43" t="b">
        <v>0</v>
      </c>
      <c r="AP1059" s="3" t="b">
        <v>0</v>
      </c>
      <c r="AQ1059" s="3">
        <f>VLOOKUP(Table2[[#This Row],[Job-no]],Table3[],26,FALSE)</f>
        <v>3600</v>
      </c>
      <c r="AR1059" t="str">
        <f t="shared" si="196"/>
        <v>BBRLED</v>
      </c>
      <c r="AS1059" t="str">
        <f>VLOOKUP(AR1059,Table1[],4,0)</f>
        <v>recessed</v>
      </c>
      <c r="AT1059">
        <f>IF(BD1059&gt;0,"Pattern",VLOOKUP(AR1059,Table1[],5,0))</f>
        <v>0</v>
      </c>
      <c r="AU1059" s="34">
        <f>IF(AT1059="Pattern",WORKDAY(Table2[[#This Row],[Scheduled Ship Date]],-10),WORKDAY(Table2[[#This Row],[Scheduled Ship Date]],-4))</f>
        <v>43480</v>
      </c>
      <c r="AV1059">
        <f>IF(Table2[[#This Row],[Extrusion cut double saw]]=TRUE,IF(O1059="ToDo",IF(AT1059="Pattern",Table2[[#This Row],[Total Sections]]*0.4,Table2[[#This Row],[Total Sections]]*0.12),0),IF(AT1059="Pattern",Table2[[#This Row],[Total Sections]]*4,Table2[[#This Row],[Total Sections]]*1.2))</f>
        <v>18</v>
      </c>
      <c r="AW1059" s="130">
        <f t="shared" ca="1" si="201"/>
        <v>43471</v>
      </c>
      <c r="AX1059" s="42">
        <f>IF(AT1059="Pattern",Table2[[#This Row],[Scheduled Ship Date]]-2,Table2[[#This Row],[Scheduled Ship Date]]-3)</f>
        <v>43483</v>
      </c>
      <c r="AY1059">
        <f>IF(Table2[[#This Row],[Pattern]]="Pattern",Table2[[#This Row],[Total Sections]]*4.82,Table2[[#This Row],[Total Sections]]*0.5)</f>
        <v>7.5</v>
      </c>
      <c r="AZ1059" s="42">
        <f t="shared" ca="1" si="202"/>
        <v>43470</v>
      </c>
      <c r="BA1059" s="39">
        <f>((Table2[Total Sections]/Table2[Open Qty])-1)*Table2[Open Qty]*12.96</f>
        <v>0</v>
      </c>
      <c r="BB1059" s="39"/>
      <c r="BC1059" s="39" t="str">
        <f t="shared" si="197"/>
        <v>BBRLED-875-80-35-FL-4-W-UNV-DP-1-DS</v>
      </c>
      <c r="BD1059" s="39">
        <f t="shared" si="198"/>
        <v>0</v>
      </c>
      <c r="BE1059" s="39" t="b">
        <f>_xlfn.IFNA(VLOOKUP(Table2[[#This Row],[Job-no]],Table4[],9,FALSE),TRUE)</f>
        <v>0</v>
      </c>
      <c r="BF1059" t="str">
        <f>VLOOKUP(AR1059,Table1[],3,0)</f>
        <v>B4LED</v>
      </c>
      <c r="BG1059" s="39" t="b">
        <f>_xlfn.IFNA(VLOOKUP(Table2[[#This Row],[Job-no]],Table4[],14,FALSE),TRUE)</f>
        <v>0</v>
      </c>
      <c r="BH1059" s="39" t="str">
        <f>_xlfn.IFNA(VLOOKUP(Table2[[#This Row],[Job-no]],Table4[],11,FALSE),"Done")</f>
        <v/>
      </c>
      <c r="BI1059" s="39">
        <f>IF(Table2[[#This Row],[Pattern]]="Pattern",VLOOKUP(Table2[[#This Row],[Product Code]],'Routing data'!$A$2:$W$470,13,FALSE),VLOOKUP(Table2[[#This Row],[Product Code]],'Routing data'!$A$2:$W$470,3,FALSE))</f>
        <v>0</v>
      </c>
      <c r="BJ1059" s="39">
        <f>IF(Table2[[#This Row],[Pattern]]="Pattern",VLOOKUP(Table2[[#This Row],[Product Code]],'Routing data'!$A$2:$W$470,14,FALSE),VLOOKUP(Table2[[#This Row],[Product Code]],'Routing data'!$A$2:$W$470,4,FALSE))</f>
        <v>3</v>
      </c>
      <c r="BK1059" s="39">
        <f>VLOOKUP(Table2[[#This Row],[Product Code]],'Routing data'!A$4:W$524,16,FALSE)</f>
        <v>0</v>
      </c>
      <c r="BL1059" s="42" t="str">
        <f>IF(Table2[[#This Row],[Milling Required]]=0,"x",IF(AT1059="Pattern",B1059-10,B1059-4))</f>
        <v>x</v>
      </c>
      <c r="BM1059" s="42">
        <f>IF(Table2[[#This Row],[Punching Required]]=0,"x",IF(AT1059="Pattern",B1059-8,B1059-2))</f>
        <v>43484</v>
      </c>
      <c r="BN1059" s="42">
        <f t="shared" si="199"/>
        <v>43483</v>
      </c>
      <c r="BO1059" s="39" t="str">
        <f>IF(Table2[[#This Row],[Milling]]="x","x",Table2[[#This Row],[Total Sections]]*2)</f>
        <v>x</v>
      </c>
      <c r="BP1059" s="39">
        <f>IF(Table2[[#This Row],[Punching]]="x","x",Table2[Total Sections]*2)</f>
        <v>30</v>
      </c>
      <c r="BQ1059" s="39">
        <f>IF(Table2[[#This Row],[Pattern]]="Pattern",Table2[Total Sections]*3,Table2[Total Sections]*1.5)</f>
        <v>22.5</v>
      </c>
      <c r="BR1059" s="42"/>
      <c r="BS1059" s="42"/>
      <c r="BT1059" s="42"/>
      <c r="BU1059" s="39"/>
      <c r="BV1059" s="39" t="str">
        <f>_xlfn.IFNA(VLOOKUP(Table2[[#This Row],[Job-no]],Table4[],16,FALSE),"Ready")</f>
        <v/>
      </c>
      <c r="BW1059" s="39" t="str">
        <f>_xlfn.IFNA(VLOOKUP(Table2[[#This Row],[Job-no]],Table4[],21,FALSE),"Ready")</f>
        <v/>
      </c>
      <c r="BX1059" s="39" t="b">
        <f>_xlfn.IFNA(VLOOKUP(Table2[[#This Row],[Job-no]],Table4[],10,FALSE),TRUE)</f>
        <v>0</v>
      </c>
      <c r="BY1059" s="39" t="str">
        <f>_xlfn.IFNA(VLOOKUP(Table2[[#This Row],[Job-no]],Table4[],22,FALSE),"Ready")</f>
        <v/>
      </c>
      <c r="BZ1059" s="120">
        <f t="shared" si="200"/>
        <v>43486</v>
      </c>
      <c r="CA1059" s="120" t="str">
        <f ca="1">IF(OR(Table2[[#This Row],[Saw Date]]=TODAY(),Table2[[#This Row],[Saw Date]]=TODAY()+1), Table2[[#This Row],[Saw Date]],IF(Table2[[#This Row],[Extrusion cut double saw]],"Done",""))</f>
        <v/>
      </c>
      <c r="CB1059" s="120" t="str">
        <f ca="1">IF(OR(Table2[[#This Row],[Lens Date]]=TODAY(),Table2[[#This Row],[Lens Date]]=TODAY()+1), Table2[[#This Row],[Lens Date]],IF(Table2[[#This Row],[MSLens]]="Done","Done",""))</f>
        <v/>
      </c>
      <c r="CC1059" s="120" t="str">
        <f ca="1">IF(OR(Table2[[#This Row],[Milling Date]]=TODAY(),Table2[[#This Row],[Milling Date]]=TODAY()+1), Table2[[#This Row],[Milling Date]],IF(Table2[[#This Row],[CNC Holes]]="Ready","Done",""))</f>
        <v/>
      </c>
      <c r="CD1059" s="120" t="str">
        <f ca="1">IF(OR(Table2[[#This Row],[Welding Date]]=TODAY(),Table2[[#This Row],[Welding Date]]=TODAY()+1), Table2[[#This Row],[Welding Date]],IF(Table2[[#This Row],[Welding Corners]]="Ready","Done",""))</f>
        <v/>
      </c>
      <c r="CE1059" s="120" t="str">
        <f ca="1">IF(OR(Table2[[#This Row],[Puching Date]]=TODAY(),Table2[[#This Row],[Puching Date]]=TODAY()+1), Table2[[#This Row],[Puching Date]],IF(Table2[[#This Row],[Punch Holes]]="Ready","Done",""))</f>
        <v/>
      </c>
      <c r="CF1059" s="120" t="str">
        <f ca="1">IF(OR(Table2[[#This Row],[Housing Date2]]=TODAY(),Table2[[#This Row],[Housing Date2]]=TODAY()+1),Table2[[#This Row],[Housing Date2]],IF(Table2[[#This Row],[Body Assembly]],"Done",""))</f>
        <v/>
      </c>
      <c r="CG1059" s="120" t="str">
        <f>_xlfn.IFNA(VLOOKUP(Table2[[#This Row],[Job-no]],Table4[],7,FALSE),"Done")</f>
        <v>Scheduled/Released</v>
      </c>
    </row>
    <row r="1060" spans="1:85" x14ac:dyDescent="0.25">
      <c r="A1060" t="str">
        <f>_xlfn.CONCAT(Table2[[#This Row],[Order]],"-",Table2[[#This Row],[Line]])</f>
        <v>68871-5</v>
      </c>
      <c r="B1060" s="5">
        <v>43486</v>
      </c>
      <c r="C1060" s="8">
        <v>68871</v>
      </c>
      <c r="D1060" s="3" t="s">
        <v>3396</v>
      </c>
      <c r="E1060" s="8">
        <v>5</v>
      </c>
      <c r="F1060" s="8">
        <v>1</v>
      </c>
      <c r="G1060" s="3" t="s">
        <v>42</v>
      </c>
      <c r="H1060" s="8">
        <v>2</v>
      </c>
      <c r="I1060" s="43" t="b">
        <v>0</v>
      </c>
      <c r="J1060" s="43" t="b">
        <v>0</v>
      </c>
      <c r="K1060" t="s">
        <v>114</v>
      </c>
      <c r="L1060" s="43" t="b">
        <v>0</v>
      </c>
      <c r="M1060" s="43" t="b">
        <v>0</v>
      </c>
      <c r="N1060" s="43" t="b">
        <v>0</v>
      </c>
      <c r="O1060" t="s">
        <v>114</v>
      </c>
      <c r="P1060" t="s">
        <v>114</v>
      </c>
      <c r="Q1060" t="s">
        <v>114</v>
      </c>
      <c r="R1060" t="s">
        <v>114</v>
      </c>
      <c r="S1060" t="s">
        <v>114</v>
      </c>
      <c r="T1060" t="s">
        <v>114</v>
      </c>
      <c r="U1060" t="s">
        <v>114</v>
      </c>
      <c r="V1060" t="s">
        <v>114</v>
      </c>
      <c r="W1060" s="5">
        <v>43481</v>
      </c>
      <c r="X1060" s="3" t="s">
        <v>114</v>
      </c>
      <c r="Y1060" s="3"/>
      <c r="Z1060" s="3" t="s">
        <v>175</v>
      </c>
      <c r="AA1060" s="3" t="s">
        <v>114</v>
      </c>
      <c r="AB1060" s="3" t="s">
        <v>74</v>
      </c>
      <c r="AC1060" s="8">
        <v>1</v>
      </c>
      <c r="AD1060" s="3" t="s">
        <v>5967</v>
      </c>
      <c r="AE1060" s="4" t="s">
        <v>5968</v>
      </c>
      <c r="AF1060" s="3"/>
      <c r="AG1060" s="3" t="s">
        <v>114</v>
      </c>
      <c r="AH1060" s="8">
        <v>2</v>
      </c>
      <c r="AI1060" s="3" t="s">
        <v>74</v>
      </c>
      <c r="AJ1060" t="s">
        <v>114</v>
      </c>
      <c r="AK1060" t="s">
        <v>114</v>
      </c>
      <c r="AL1060" s="43" t="b">
        <v>0</v>
      </c>
      <c r="AM1060" s="3"/>
      <c r="AN1060" s="3"/>
      <c r="AO1060" s="43" t="b">
        <v>0</v>
      </c>
      <c r="AP1060" s="3" t="b">
        <v>0</v>
      </c>
      <c r="AQ1060" s="3">
        <f>VLOOKUP(Table2[[#This Row],[Job-no]],Table3[],26,FALSE)</f>
        <v>960</v>
      </c>
      <c r="AR1060" t="str">
        <f t="shared" si="196"/>
        <v>BBRLED</v>
      </c>
      <c r="AS1060" t="str">
        <f>VLOOKUP(AR1060,Table1[],4,0)</f>
        <v>recessed</v>
      </c>
      <c r="AT1060">
        <f>IF(BD1060&gt;0,"Pattern",VLOOKUP(AR1060,Table1[],5,0))</f>
        <v>0</v>
      </c>
      <c r="AU1060" s="34">
        <f>IF(AT1060="Pattern",WORKDAY(Table2[[#This Row],[Scheduled Ship Date]],-10),WORKDAY(Table2[[#This Row],[Scheduled Ship Date]],-4))</f>
        <v>43480</v>
      </c>
      <c r="AV1060">
        <f>IF(Table2[[#This Row],[Extrusion cut double saw]]=TRUE,IF(O1060="ToDo",IF(AT1060="Pattern",Table2[[#This Row],[Total Sections]]*0.4,Table2[[#This Row],[Total Sections]]*0.12),0),IF(AT1060="Pattern",Table2[[#This Row],[Total Sections]]*4,Table2[[#This Row],[Total Sections]]*1.2))</f>
        <v>2.4</v>
      </c>
      <c r="AW1060" s="130">
        <f t="shared" ca="1" si="201"/>
        <v>43471</v>
      </c>
      <c r="AX1060" s="42">
        <f>IF(AT1060="Pattern",Table2[[#This Row],[Scheduled Ship Date]]-2,Table2[[#This Row],[Scheduled Ship Date]]-3)</f>
        <v>43483</v>
      </c>
      <c r="AY1060">
        <f>IF(Table2[[#This Row],[Pattern]]="Pattern",Table2[[#This Row],[Total Sections]]*4.82,Table2[[#This Row],[Total Sections]]*0.5)</f>
        <v>1</v>
      </c>
      <c r="AZ1060" s="42">
        <f t="shared" ca="1" si="202"/>
        <v>43470</v>
      </c>
      <c r="BA1060" s="39">
        <f>((Table2[Total Sections]/Table2[Open Qty])-1)*Table2[Open Qty]*12.96</f>
        <v>0</v>
      </c>
      <c r="BB1060" s="39"/>
      <c r="BC1060" s="39" t="str">
        <f t="shared" si="197"/>
        <v>BBRLED-875-80-35-FL-8-W-UNV-DP-1-DS</v>
      </c>
      <c r="BD1060" s="39">
        <f t="shared" si="198"/>
        <v>0</v>
      </c>
      <c r="BE1060" s="39" t="b">
        <f>_xlfn.IFNA(VLOOKUP(Table2[[#This Row],[Job-no]],Table4[],9,FALSE),TRUE)</f>
        <v>0</v>
      </c>
      <c r="BF1060" t="str">
        <f>VLOOKUP(AR1060,Table1[],3,0)</f>
        <v>B4LED</v>
      </c>
      <c r="BG1060" s="39" t="b">
        <f>_xlfn.IFNA(VLOOKUP(Table2[[#This Row],[Job-no]],Table4[],14,FALSE),TRUE)</f>
        <v>0</v>
      </c>
      <c r="BH1060" s="39" t="str">
        <f>_xlfn.IFNA(VLOOKUP(Table2[[#This Row],[Job-no]],Table4[],11,FALSE),"Done")</f>
        <v/>
      </c>
      <c r="BI1060" s="39">
        <f>IF(Table2[[#This Row],[Pattern]]="Pattern",VLOOKUP(Table2[[#This Row],[Product Code]],'Routing data'!$A$2:$W$470,13,FALSE),VLOOKUP(Table2[[#This Row],[Product Code]],'Routing data'!$A$2:$W$470,3,FALSE))</f>
        <v>0</v>
      </c>
      <c r="BJ1060" s="39">
        <f>IF(Table2[[#This Row],[Pattern]]="Pattern",VLOOKUP(Table2[[#This Row],[Product Code]],'Routing data'!$A$2:$W$470,14,FALSE),VLOOKUP(Table2[[#This Row],[Product Code]],'Routing data'!$A$2:$W$470,4,FALSE))</f>
        <v>3</v>
      </c>
      <c r="BK1060" s="39">
        <f>VLOOKUP(Table2[[#This Row],[Product Code]],'Routing data'!A$4:W$524,16,FALSE)</f>
        <v>0</v>
      </c>
      <c r="BL1060" s="42" t="str">
        <f>IF(Table2[[#This Row],[Milling Required]]=0,"x",IF(AT1060="Pattern",B1060-10,B1060-4))</f>
        <v>x</v>
      </c>
      <c r="BM1060" s="42">
        <f>IF(Table2[[#This Row],[Punching Required]]=0,"x",IF(AT1060="Pattern",B1060-8,B1060-2))</f>
        <v>43484</v>
      </c>
      <c r="BN1060" s="42">
        <f t="shared" si="199"/>
        <v>43483</v>
      </c>
      <c r="BO1060" s="39" t="str">
        <f>IF(Table2[[#This Row],[Milling]]="x","x",Table2[[#This Row],[Total Sections]]*2)</f>
        <v>x</v>
      </c>
      <c r="BP1060" s="39">
        <f>IF(Table2[[#This Row],[Punching]]="x","x",Table2[Total Sections]*2)</f>
        <v>4</v>
      </c>
      <c r="BQ1060" s="39">
        <f>IF(Table2[[#This Row],[Pattern]]="Pattern",Table2[Total Sections]*3,Table2[Total Sections]*1.5)</f>
        <v>3</v>
      </c>
      <c r="BR1060" s="42"/>
      <c r="BS1060" s="42"/>
      <c r="BT1060" s="42"/>
      <c r="BU1060" s="39"/>
      <c r="BV1060" s="39" t="str">
        <f>_xlfn.IFNA(VLOOKUP(Table2[[#This Row],[Job-no]],Table4[],16,FALSE),"Ready")</f>
        <v/>
      </c>
      <c r="BW1060" s="39" t="str">
        <f>_xlfn.IFNA(VLOOKUP(Table2[[#This Row],[Job-no]],Table4[],21,FALSE),"Ready")</f>
        <v/>
      </c>
      <c r="BX1060" s="39" t="b">
        <f>_xlfn.IFNA(VLOOKUP(Table2[[#This Row],[Job-no]],Table4[],10,FALSE),TRUE)</f>
        <v>0</v>
      </c>
      <c r="BY1060" s="39" t="str">
        <f>_xlfn.IFNA(VLOOKUP(Table2[[#This Row],[Job-no]],Table4[],22,FALSE),"Ready")</f>
        <v/>
      </c>
      <c r="BZ1060" s="120">
        <f t="shared" si="200"/>
        <v>43486</v>
      </c>
      <c r="CA1060" s="120" t="str">
        <f ca="1">IF(OR(Table2[[#This Row],[Saw Date]]=TODAY(),Table2[[#This Row],[Saw Date]]=TODAY()+1), Table2[[#This Row],[Saw Date]],IF(Table2[[#This Row],[Extrusion cut double saw]],"Done",""))</f>
        <v/>
      </c>
      <c r="CB1060" s="120" t="str">
        <f ca="1">IF(OR(Table2[[#This Row],[Lens Date]]=TODAY(),Table2[[#This Row],[Lens Date]]=TODAY()+1), Table2[[#This Row],[Lens Date]],IF(Table2[[#This Row],[MSLens]]="Done","Done",""))</f>
        <v/>
      </c>
      <c r="CC1060" s="120" t="str">
        <f ca="1">IF(OR(Table2[[#This Row],[Milling Date]]=TODAY(),Table2[[#This Row],[Milling Date]]=TODAY()+1), Table2[[#This Row],[Milling Date]],IF(Table2[[#This Row],[CNC Holes]]="Ready","Done",""))</f>
        <v/>
      </c>
      <c r="CD1060" s="120" t="str">
        <f ca="1">IF(OR(Table2[[#This Row],[Welding Date]]=TODAY(),Table2[[#This Row],[Welding Date]]=TODAY()+1), Table2[[#This Row],[Welding Date]],IF(Table2[[#This Row],[Welding Corners]]="Ready","Done",""))</f>
        <v/>
      </c>
      <c r="CE1060" s="120" t="str">
        <f ca="1">IF(OR(Table2[[#This Row],[Puching Date]]=TODAY(),Table2[[#This Row],[Puching Date]]=TODAY()+1), Table2[[#This Row],[Puching Date]],IF(Table2[[#This Row],[Punch Holes]]="Ready","Done",""))</f>
        <v/>
      </c>
      <c r="CF1060" s="120" t="str">
        <f ca="1">IF(OR(Table2[[#This Row],[Housing Date2]]=TODAY(),Table2[[#This Row],[Housing Date2]]=TODAY()+1),Table2[[#This Row],[Housing Date2]],IF(Table2[[#This Row],[Body Assembly]],"Done",""))</f>
        <v/>
      </c>
      <c r="CG1060" s="120" t="str">
        <f>_xlfn.IFNA(VLOOKUP(Table2[[#This Row],[Job-no]],Table4[],7,FALSE),"Done")</f>
        <v>Scheduled/Released</v>
      </c>
    </row>
    <row r="1061" spans="1:85" x14ac:dyDescent="0.25">
      <c r="A1061" t="str">
        <f>_xlfn.CONCAT(Table2[[#This Row],[Order]],"-",Table2[[#This Row],[Line]])</f>
        <v>68871-6</v>
      </c>
      <c r="B1061" s="5">
        <v>43486</v>
      </c>
      <c r="C1061" s="8">
        <v>68871</v>
      </c>
      <c r="D1061" s="3" t="s">
        <v>3398</v>
      </c>
      <c r="E1061" s="8">
        <v>6</v>
      </c>
      <c r="F1061" s="8">
        <v>1</v>
      </c>
      <c r="G1061" s="3" t="s">
        <v>42</v>
      </c>
      <c r="H1061" s="8">
        <v>27</v>
      </c>
      <c r="I1061" s="43" t="b">
        <v>0</v>
      </c>
      <c r="J1061" s="43" t="b">
        <v>0</v>
      </c>
      <c r="K1061" t="s">
        <v>114</v>
      </c>
      <c r="L1061" s="43" t="b">
        <v>0</v>
      </c>
      <c r="M1061" s="43" t="b">
        <v>0</v>
      </c>
      <c r="N1061" s="43" t="b">
        <v>0</v>
      </c>
      <c r="O1061" t="s">
        <v>114</v>
      </c>
      <c r="P1061" t="s">
        <v>114</v>
      </c>
      <c r="Q1061" t="s">
        <v>114</v>
      </c>
      <c r="R1061" t="s">
        <v>114</v>
      </c>
      <c r="S1061" t="s">
        <v>114</v>
      </c>
      <c r="T1061" t="s">
        <v>114</v>
      </c>
      <c r="U1061" t="s">
        <v>114</v>
      </c>
      <c r="V1061" t="s">
        <v>114</v>
      </c>
      <c r="W1061" s="5">
        <v>43481</v>
      </c>
      <c r="X1061" s="3" t="s">
        <v>114</v>
      </c>
      <c r="Y1061" s="3"/>
      <c r="Z1061" s="3" t="s">
        <v>158</v>
      </c>
      <c r="AA1061" s="3" t="s">
        <v>114</v>
      </c>
      <c r="AB1061" s="3" t="s">
        <v>74</v>
      </c>
      <c r="AC1061" s="8">
        <v>1</v>
      </c>
      <c r="AD1061" s="3" t="s">
        <v>5967</v>
      </c>
      <c r="AE1061" s="4" t="s">
        <v>5968</v>
      </c>
      <c r="AF1061" s="3"/>
      <c r="AG1061" s="3" t="s">
        <v>114</v>
      </c>
      <c r="AH1061" s="8">
        <v>27</v>
      </c>
      <c r="AI1061" s="3" t="s">
        <v>74</v>
      </c>
      <c r="AJ1061" t="s">
        <v>114</v>
      </c>
      <c r="AK1061" t="s">
        <v>114</v>
      </c>
      <c r="AL1061" s="43" t="b">
        <v>0</v>
      </c>
      <c r="AM1061" s="3"/>
      <c r="AN1061" s="3"/>
      <c r="AO1061" s="43" t="b">
        <v>0</v>
      </c>
      <c r="AP1061" s="3" t="b">
        <v>0</v>
      </c>
      <c r="AQ1061" s="3">
        <f>VLOOKUP(Table2[[#This Row],[Job-no]],Table3[],26,FALSE)</f>
        <v>10530</v>
      </c>
      <c r="AR1061" t="str">
        <f t="shared" si="196"/>
        <v>BBRLED</v>
      </c>
      <c r="AS1061" t="str">
        <f>VLOOKUP(AR1061,Table1[],4,0)</f>
        <v>recessed</v>
      </c>
      <c r="AT1061">
        <f>IF(BD1061&gt;0,"Pattern",VLOOKUP(AR1061,Table1[],5,0))</f>
        <v>0</v>
      </c>
      <c r="AU1061" s="34">
        <f>IF(AT1061="Pattern",WORKDAY(Table2[[#This Row],[Scheduled Ship Date]],-10),WORKDAY(Table2[[#This Row],[Scheduled Ship Date]],-4))</f>
        <v>43480</v>
      </c>
      <c r="AV1061">
        <f>IF(Table2[[#This Row],[Extrusion cut double saw]]=TRUE,IF(O1061="ToDo",IF(AT1061="Pattern",Table2[[#This Row],[Total Sections]]*0.4,Table2[[#This Row],[Total Sections]]*0.12),0),IF(AT1061="Pattern",Table2[[#This Row],[Total Sections]]*4,Table2[[#This Row],[Total Sections]]*1.2))</f>
        <v>32.4</v>
      </c>
      <c r="AW1061" s="130">
        <f t="shared" ca="1" si="201"/>
        <v>43471</v>
      </c>
      <c r="AX1061" s="42">
        <f>IF(AT1061="Pattern",Table2[[#This Row],[Scheduled Ship Date]]-2,Table2[[#This Row],[Scheduled Ship Date]]-3)</f>
        <v>43483</v>
      </c>
      <c r="AY1061">
        <f>IF(Table2[[#This Row],[Pattern]]="Pattern",Table2[[#This Row],[Total Sections]]*4.82,Table2[[#This Row],[Total Sections]]*0.5)</f>
        <v>13.5</v>
      </c>
      <c r="AZ1061" s="42">
        <f t="shared" ca="1" si="202"/>
        <v>43470</v>
      </c>
      <c r="BA1061" s="39">
        <f>((Table2[Total Sections]/Table2[Open Qty])-1)*Table2[Open Qty]*12.96</f>
        <v>0</v>
      </c>
      <c r="BB1061" s="39"/>
      <c r="BC1061" s="39" t="str">
        <f t="shared" si="197"/>
        <v>BBRLED-875-80-35-FL-4-W-UNV-DP-1-DS-DOS(1)</v>
      </c>
      <c r="BD1061" s="39">
        <f t="shared" si="198"/>
        <v>0</v>
      </c>
      <c r="BE1061" s="39" t="b">
        <f>_xlfn.IFNA(VLOOKUP(Table2[[#This Row],[Job-no]],Table4[],9,FALSE),TRUE)</f>
        <v>0</v>
      </c>
      <c r="BF1061" t="str">
        <f>VLOOKUP(AR1061,Table1[],3,0)</f>
        <v>B4LED</v>
      </c>
      <c r="BG1061" s="39" t="b">
        <f>_xlfn.IFNA(VLOOKUP(Table2[[#This Row],[Job-no]],Table4[],14,FALSE),TRUE)</f>
        <v>0</v>
      </c>
      <c r="BH1061" s="39" t="str">
        <f>_xlfn.IFNA(VLOOKUP(Table2[[#This Row],[Job-no]],Table4[],11,FALSE),"Done")</f>
        <v/>
      </c>
      <c r="BI1061" s="39">
        <f>IF(Table2[[#This Row],[Pattern]]="Pattern",VLOOKUP(Table2[[#This Row],[Product Code]],'Routing data'!$A$2:$W$470,13,FALSE),VLOOKUP(Table2[[#This Row],[Product Code]],'Routing data'!$A$2:$W$470,3,FALSE))</f>
        <v>0</v>
      </c>
      <c r="BJ1061" s="39">
        <f>IF(Table2[[#This Row],[Pattern]]="Pattern",VLOOKUP(Table2[[#This Row],[Product Code]],'Routing data'!$A$2:$W$470,14,FALSE),VLOOKUP(Table2[[#This Row],[Product Code]],'Routing data'!$A$2:$W$470,4,FALSE))</f>
        <v>3</v>
      </c>
      <c r="BK1061" s="39">
        <f>VLOOKUP(Table2[[#This Row],[Product Code]],'Routing data'!A$4:W$524,16,FALSE)</f>
        <v>0</v>
      </c>
      <c r="BL1061" s="42" t="str">
        <f>IF(Table2[[#This Row],[Milling Required]]=0,"x",IF(AT1061="Pattern",B1061-10,B1061-4))</f>
        <v>x</v>
      </c>
      <c r="BM1061" s="42">
        <f>IF(Table2[[#This Row],[Punching Required]]=0,"x",IF(AT1061="Pattern",B1061-8,B1061-2))</f>
        <v>43484</v>
      </c>
      <c r="BN1061" s="42">
        <f t="shared" si="199"/>
        <v>43483</v>
      </c>
      <c r="BO1061" s="39" t="str">
        <f>IF(Table2[[#This Row],[Milling]]="x","x",Table2[[#This Row],[Total Sections]]*2)</f>
        <v>x</v>
      </c>
      <c r="BP1061" s="39">
        <f>IF(Table2[[#This Row],[Punching]]="x","x",Table2[Total Sections]*2)</f>
        <v>54</v>
      </c>
      <c r="BQ1061" s="39">
        <f>IF(Table2[[#This Row],[Pattern]]="Pattern",Table2[Total Sections]*3,Table2[Total Sections]*1.5)</f>
        <v>40.5</v>
      </c>
      <c r="BR1061" s="42"/>
      <c r="BS1061" s="42"/>
      <c r="BT1061" s="42"/>
      <c r="BU1061" s="39"/>
      <c r="BV1061" s="122" t="str">
        <f>_xlfn.IFNA(VLOOKUP(Table2[[#This Row],[Job-no]],Table4[],16,FALSE),"Ready")</f>
        <v/>
      </c>
      <c r="BW1061" s="122" t="str">
        <f>_xlfn.IFNA(VLOOKUP(Table2[[#This Row],[Job-no]],Table4[],21,FALSE),"Ready")</f>
        <v/>
      </c>
      <c r="BX1061" s="39" t="b">
        <f>_xlfn.IFNA(VLOOKUP(Table2[[#This Row],[Job-no]],Table4[],10,FALSE),TRUE)</f>
        <v>0</v>
      </c>
      <c r="BY1061" s="39" t="str">
        <f>_xlfn.IFNA(VLOOKUP(Table2[[#This Row],[Job-no]],Table4[],22,FALSE),"Ready")</f>
        <v/>
      </c>
      <c r="BZ1061" s="120">
        <f t="shared" si="200"/>
        <v>43486</v>
      </c>
      <c r="CA1061" s="120" t="str">
        <f ca="1">IF(OR(Table2[[#This Row],[Saw Date]]=TODAY(),Table2[[#This Row],[Saw Date]]=TODAY()+1), Table2[[#This Row],[Saw Date]],IF(Table2[[#This Row],[Extrusion cut double saw]],"Done",""))</f>
        <v/>
      </c>
      <c r="CB1061" s="120" t="str">
        <f ca="1">IF(OR(Table2[[#This Row],[Lens Date]]=TODAY(),Table2[[#This Row],[Lens Date]]=TODAY()+1), Table2[[#This Row],[Lens Date]],IF(Table2[[#This Row],[MSLens]]="Done","Done",""))</f>
        <v/>
      </c>
      <c r="CC1061" s="120" t="str">
        <f ca="1">IF(OR(Table2[[#This Row],[Milling Date]]=TODAY(),Table2[[#This Row],[Milling Date]]=TODAY()+1), Table2[[#This Row],[Milling Date]],IF(Table2[[#This Row],[CNC Holes]]="Ready","Done",""))</f>
        <v/>
      </c>
      <c r="CD1061" s="120" t="str">
        <f ca="1">IF(OR(Table2[[#This Row],[Welding Date]]=TODAY(),Table2[[#This Row],[Welding Date]]=TODAY()+1), Table2[[#This Row],[Welding Date]],IF(Table2[[#This Row],[Welding Corners]]="Ready","Done",""))</f>
        <v/>
      </c>
      <c r="CE1061" s="120" t="str">
        <f ca="1">IF(OR(Table2[[#This Row],[Puching Date]]=TODAY(),Table2[[#This Row],[Puching Date]]=TODAY()+1), Table2[[#This Row],[Puching Date]],IF(Table2[[#This Row],[Punch Holes]]="Ready","Done",""))</f>
        <v/>
      </c>
      <c r="CF1061" s="120" t="str">
        <f ca="1">IF(OR(Table2[[#This Row],[Housing Date2]]=TODAY(),Table2[[#This Row],[Housing Date2]]=TODAY()+1),Table2[[#This Row],[Housing Date2]],IF(Table2[[#This Row],[Body Assembly]],"Done",""))</f>
        <v/>
      </c>
      <c r="CG1061" s="120" t="str">
        <f>_xlfn.IFNA(VLOOKUP(Table2[[#This Row],[Job-no]],Table4[],7,FALSE),"Done")</f>
        <v>Scheduled/Released</v>
      </c>
    </row>
    <row r="1062" spans="1:85" x14ac:dyDescent="0.25">
      <c r="A1062" t="str">
        <f>_xlfn.CONCAT(Table2[[#This Row],[Order]],"-",Table2[[#This Row],[Line]])</f>
        <v>68871-7</v>
      </c>
      <c r="B1062" s="5">
        <v>43486</v>
      </c>
      <c r="C1062" s="8">
        <v>68871</v>
      </c>
      <c r="D1062" s="3" t="s">
        <v>3400</v>
      </c>
      <c r="E1062" s="8">
        <v>7</v>
      </c>
      <c r="F1062" s="8">
        <v>1</v>
      </c>
      <c r="G1062" s="3" t="s">
        <v>42</v>
      </c>
      <c r="H1062" s="8">
        <v>1</v>
      </c>
      <c r="I1062" s="43" t="b">
        <v>0</v>
      </c>
      <c r="J1062" s="43" t="b">
        <v>0</v>
      </c>
      <c r="K1062" t="s">
        <v>114</v>
      </c>
      <c r="L1062" s="43" t="b">
        <v>0</v>
      </c>
      <c r="M1062" s="43" t="b">
        <v>0</v>
      </c>
      <c r="N1062" s="43" t="b">
        <v>0</v>
      </c>
      <c r="O1062" t="s">
        <v>114</v>
      </c>
      <c r="P1062" t="s">
        <v>114</v>
      </c>
      <c r="Q1062" t="s">
        <v>114</v>
      </c>
      <c r="R1062" t="s">
        <v>114</v>
      </c>
      <c r="S1062" t="s">
        <v>114</v>
      </c>
      <c r="T1062" t="s">
        <v>114</v>
      </c>
      <c r="U1062" t="s">
        <v>114</v>
      </c>
      <c r="V1062" t="s">
        <v>114</v>
      </c>
      <c r="W1062" s="5">
        <v>43481</v>
      </c>
      <c r="X1062" s="3" t="s">
        <v>114</v>
      </c>
      <c r="Y1062" s="3"/>
      <c r="Z1062" s="3" t="s">
        <v>103</v>
      </c>
      <c r="AA1062" s="3" t="s">
        <v>114</v>
      </c>
      <c r="AB1062" s="3" t="s">
        <v>74</v>
      </c>
      <c r="AC1062" s="8">
        <v>1</v>
      </c>
      <c r="AD1062" s="3" t="s">
        <v>5967</v>
      </c>
      <c r="AE1062" s="4" t="s">
        <v>5968</v>
      </c>
      <c r="AF1062" s="3"/>
      <c r="AG1062" s="3" t="s">
        <v>114</v>
      </c>
      <c r="AH1062" s="8">
        <v>1</v>
      </c>
      <c r="AI1062" s="3" t="s">
        <v>74</v>
      </c>
      <c r="AJ1062" t="s">
        <v>114</v>
      </c>
      <c r="AK1062" t="s">
        <v>114</v>
      </c>
      <c r="AL1062" s="43" t="b">
        <v>0</v>
      </c>
      <c r="AM1062" s="3"/>
      <c r="AN1062" s="3"/>
      <c r="AO1062" s="43" t="b">
        <v>0</v>
      </c>
      <c r="AP1062" s="3" t="b">
        <v>0</v>
      </c>
      <c r="AQ1062" s="3">
        <f>VLOOKUP(Table2[[#This Row],[Job-no]],Table3[],26,FALSE)</f>
        <v>360</v>
      </c>
      <c r="AR1062" t="str">
        <f t="shared" si="196"/>
        <v>BBRLED</v>
      </c>
      <c r="AS1062" t="str">
        <f>VLOOKUP(AR1062,Table1[],4,0)</f>
        <v>recessed</v>
      </c>
      <c r="AT1062">
        <f>IF(BD1062&gt;0,"Pattern",VLOOKUP(AR1062,Table1[],5,0))</f>
        <v>0</v>
      </c>
      <c r="AU1062" s="34">
        <f>IF(AT1062="Pattern",WORKDAY(Table2[[#This Row],[Scheduled Ship Date]],-10),WORKDAY(Table2[[#This Row],[Scheduled Ship Date]],-4))</f>
        <v>43480</v>
      </c>
      <c r="AV1062">
        <f>IF(Table2[[#This Row],[Extrusion cut double saw]]=TRUE,IF(O1062="ToDo",IF(AT1062="Pattern",Table2[[#This Row],[Total Sections]]*0.4,Table2[[#This Row],[Total Sections]]*0.12),0),IF(AT1062="Pattern",Table2[[#This Row],[Total Sections]]*4,Table2[[#This Row],[Total Sections]]*1.2))</f>
        <v>1.2</v>
      </c>
      <c r="AW1062" s="130">
        <f t="shared" ca="1" si="201"/>
        <v>43471</v>
      </c>
      <c r="AX1062" s="42">
        <f>IF(AT1062="Pattern",Table2[[#This Row],[Scheduled Ship Date]]-2,Table2[[#This Row],[Scheduled Ship Date]]-3)</f>
        <v>43483</v>
      </c>
      <c r="AY1062">
        <f>IF(Table2[[#This Row],[Pattern]]="Pattern",Table2[[#This Row],[Total Sections]]*4.82,Table2[[#This Row],[Total Sections]]*0.5)</f>
        <v>0.5</v>
      </c>
      <c r="AZ1062" s="42">
        <f t="shared" ca="1" si="202"/>
        <v>43470</v>
      </c>
      <c r="BA1062" s="39">
        <f>((Table2[Total Sections]/Table2[Open Qty])-1)*Table2[Open Qty]*12.96</f>
        <v>0</v>
      </c>
      <c r="BB1062" s="39"/>
      <c r="BC1062" s="39" t="str">
        <f t="shared" si="197"/>
        <v>BBRLED-875-80-35-FL-6-W-UNV-DP-1-D</v>
      </c>
      <c r="BD1062" s="39">
        <f t="shared" si="198"/>
        <v>0</v>
      </c>
      <c r="BE1062" s="39" t="b">
        <f>_xlfn.IFNA(VLOOKUP(Table2[[#This Row],[Job-no]],Table4[],9,FALSE),TRUE)</f>
        <v>0</v>
      </c>
      <c r="BF1062" t="str">
        <f>VLOOKUP(AR1062,Table1[],3,0)</f>
        <v>B4LED</v>
      </c>
      <c r="BG1062" s="39" t="b">
        <f>_xlfn.IFNA(VLOOKUP(Table2[[#This Row],[Job-no]],Table4[],14,FALSE),TRUE)</f>
        <v>0</v>
      </c>
      <c r="BH1062" s="39" t="str">
        <f>_xlfn.IFNA(VLOOKUP(Table2[[#This Row],[Job-no]],Table4[],11,FALSE),"Done")</f>
        <v/>
      </c>
      <c r="BI1062" s="39">
        <f>IF(Table2[[#This Row],[Pattern]]="Pattern",VLOOKUP(Table2[[#This Row],[Product Code]],'Routing data'!$A$2:$W$470,13,FALSE),VLOOKUP(Table2[[#This Row],[Product Code]],'Routing data'!$A$2:$W$470,3,FALSE))</f>
        <v>0</v>
      </c>
      <c r="BJ1062" s="39">
        <f>IF(Table2[[#This Row],[Pattern]]="Pattern",VLOOKUP(Table2[[#This Row],[Product Code]],'Routing data'!$A$2:$W$470,14,FALSE),VLOOKUP(Table2[[#This Row],[Product Code]],'Routing data'!$A$2:$W$470,4,FALSE))</f>
        <v>3</v>
      </c>
      <c r="BK1062" s="39">
        <f>VLOOKUP(Table2[[#This Row],[Product Code]],'Routing data'!A$4:W$524,16,FALSE)</f>
        <v>0</v>
      </c>
      <c r="BL1062" s="42" t="str">
        <f>IF(Table2[[#This Row],[Milling Required]]=0,"x",IF(AT1062="Pattern",B1062-10,B1062-4))</f>
        <v>x</v>
      </c>
      <c r="BM1062" s="42">
        <f>IF(Table2[[#This Row],[Punching Required]]=0,"x",IF(AT1062="Pattern",B1062-8,B1062-2))</f>
        <v>43484</v>
      </c>
      <c r="BN1062" s="42">
        <f t="shared" si="199"/>
        <v>43483</v>
      </c>
      <c r="BO1062" s="39" t="str">
        <f>IF(Table2[[#This Row],[Milling]]="x","x",Table2[[#This Row],[Total Sections]]*2)</f>
        <v>x</v>
      </c>
      <c r="BP1062" s="39">
        <f>IF(Table2[[#This Row],[Punching]]="x","x",Table2[Total Sections]*2)</f>
        <v>2</v>
      </c>
      <c r="BQ1062" s="39">
        <f>IF(Table2[[#This Row],[Pattern]]="Pattern",Table2[Total Sections]*3,Table2[Total Sections]*1.5)</f>
        <v>1.5</v>
      </c>
      <c r="BR1062" s="42"/>
      <c r="BS1062" s="42"/>
      <c r="BT1062" s="42"/>
      <c r="BU1062" s="39"/>
      <c r="BV1062" s="39" t="str">
        <f>_xlfn.IFNA(VLOOKUP(Table2[[#This Row],[Job-no]],Table4[],16,FALSE),"Ready")</f>
        <v/>
      </c>
      <c r="BW1062" s="39" t="str">
        <f>_xlfn.IFNA(VLOOKUP(Table2[[#This Row],[Job-no]],Table4[],21,FALSE),"Ready")</f>
        <v/>
      </c>
      <c r="BX1062" s="39" t="b">
        <f>_xlfn.IFNA(VLOOKUP(Table2[[#This Row],[Job-no]],Table4[],10,FALSE),TRUE)</f>
        <v>0</v>
      </c>
      <c r="BY1062" s="39" t="str">
        <f>_xlfn.IFNA(VLOOKUP(Table2[[#This Row],[Job-no]],Table4[],22,FALSE),"Ready")</f>
        <v/>
      </c>
      <c r="BZ1062" s="120">
        <f t="shared" si="200"/>
        <v>43486</v>
      </c>
      <c r="CA1062" s="120" t="str">
        <f ca="1">IF(OR(Table2[[#This Row],[Saw Date]]=TODAY(),Table2[[#This Row],[Saw Date]]=TODAY()+1), Table2[[#This Row],[Saw Date]],IF(Table2[[#This Row],[Extrusion cut double saw]],"Done",""))</f>
        <v/>
      </c>
      <c r="CB1062" s="120" t="str">
        <f ca="1">IF(OR(Table2[[#This Row],[Lens Date]]=TODAY(),Table2[[#This Row],[Lens Date]]=TODAY()+1), Table2[[#This Row],[Lens Date]],IF(Table2[[#This Row],[MSLens]]="Done","Done",""))</f>
        <v/>
      </c>
      <c r="CC1062" s="120" t="str">
        <f ca="1">IF(OR(Table2[[#This Row],[Milling Date]]=TODAY(),Table2[[#This Row],[Milling Date]]=TODAY()+1), Table2[[#This Row],[Milling Date]],IF(Table2[[#This Row],[CNC Holes]]="Ready","Done",""))</f>
        <v/>
      </c>
      <c r="CD1062" s="120" t="str">
        <f ca="1">IF(OR(Table2[[#This Row],[Welding Date]]=TODAY(),Table2[[#This Row],[Welding Date]]=TODAY()+1), Table2[[#This Row],[Welding Date]],IF(Table2[[#This Row],[Welding Corners]]="Ready","Done",""))</f>
        <v/>
      </c>
      <c r="CE1062" s="120" t="str">
        <f ca="1">IF(OR(Table2[[#This Row],[Puching Date]]=TODAY(),Table2[[#This Row],[Puching Date]]=TODAY()+1), Table2[[#This Row],[Puching Date]],IF(Table2[[#This Row],[Punch Holes]]="Ready","Done",""))</f>
        <v/>
      </c>
      <c r="CF1062" s="120" t="str">
        <f ca="1">IF(OR(Table2[[#This Row],[Housing Date2]]=TODAY(),Table2[[#This Row],[Housing Date2]]=TODAY()+1),Table2[[#This Row],[Housing Date2]],IF(Table2[[#This Row],[Body Assembly]],"Done",""))</f>
        <v/>
      </c>
      <c r="CG1062" s="120" t="str">
        <f>_xlfn.IFNA(VLOOKUP(Table2[[#This Row],[Job-no]],Table4[],7,FALSE),"Done")</f>
        <v>Scheduled/Released</v>
      </c>
    </row>
    <row r="1063" spans="1:85" x14ac:dyDescent="0.25">
      <c r="A1063" t="str">
        <f>_xlfn.CONCAT(Table2[[#This Row],[Order]],"-",Table2[[#This Row],[Line]])</f>
        <v>68871-8</v>
      </c>
      <c r="B1063" s="5">
        <v>43486</v>
      </c>
      <c r="C1063" s="8">
        <v>68871</v>
      </c>
      <c r="D1063" s="3" t="s">
        <v>3402</v>
      </c>
      <c r="E1063" s="8">
        <v>8</v>
      </c>
      <c r="F1063" s="8">
        <v>1</v>
      </c>
      <c r="G1063" s="3" t="s">
        <v>42</v>
      </c>
      <c r="H1063" s="8">
        <v>7</v>
      </c>
      <c r="I1063" s="43" t="b">
        <v>0</v>
      </c>
      <c r="J1063" s="43" t="b">
        <v>0</v>
      </c>
      <c r="K1063" t="s">
        <v>114</v>
      </c>
      <c r="L1063" s="43" t="b">
        <v>0</v>
      </c>
      <c r="M1063" s="43" t="b">
        <v>0</v>
      </c>
      <c r="N1063" s="43" t="b">
        <v>0</v>
      </c>
      <c r="O1063" t="s">
        <v>114</v>
      </c>
      <c r="P1063" t="s">
        <v>114</v>
      </c>
      <c r="Q1063" t="s">
        <v>114</v>
      </c>
      <c r="R1063" t="s">
        <v>114</v>
      </c>
      <c r="S1063" t="s">
        <v>114</v>
      </c>
      <c r="T1063" t="s">
        <v>114</v>
      </c>
      <c r="U1063" t="s">
        <v>114</v>
      </c>
      <c r="V1063" t="s">
        <v>114</v>
      </c>
      <c r="W1063" s="5">
        <v>43481</v>
      </c>
      <c r="X1063" s="3" t="s">
        <v>114</v>
      </c>
      <c r="Y1063" s="3"/>
      <c r="Z1063" s="3" t="s">
        <v>175</v>
      </c>
      <c r="AA1063" s="3" t="s">
        <v>114</v>
      </c>
      <c r="AB1063" s="3" t="s">
        <v>74</v>
      </c>
      <c r="AC1063" s="8">
        <v>1</v>
      </c>
      <c r="AD1063" s="3" t="s">
        <v>5967</v>
      </c>
      <c r="AE1063" s="4" t="s">
        <v>5968</v>
      </c>
      <c r="AF1063" s="3"/>
      <c r="AG1063" s="3" t="s">
        <v>114</v>
      </c>
      <c r="AH1063" s="8">
        <v>7</v>
      </c>
      <c r="AI1063" s="3" t="s">
        <v>74</v>
      </c>
      <c r="AJ1063" t="s">
        <v>114</v>
      </c>
      <c r="AK1063" t="s">
        <v>114</v>
      </c>
      <c r="AL1063" s="43" t="b">
        <v>0</v>
      </c>
      <c r="AM1063" s="3"/>
      <c r="AN1063" s="3"/>
      <c r="AO1063" s="43" t="b">
        <v>0</v>
      </c>
      <c r="AP1063" s="3" t="b">
        <v>0</v>
      </c>
      <c r="AQ1063" s="3">
        <f>VLOOKUP(Table2[[#This Row],[Job-no]],Table3[],26,FALSE)</f>
        <v>3360</v>
      </c>
      <c r="AR1063" t="str">
        <f t="shared" si="196"/>
        <v>BBRLED</v>
      </c>
      <c r="AS1063" t="str">
        <f>VLOOKUP(AR1063,Table1[],4,0)</f>
        <v>recessed</v>
      </c>
      <c r="AT1063">
        <f>IF(BD1063&gt;0,"Pattern",VLOOKUP(AR1063,Table1[],5,0))</f>
        <v>0</v>
      </c>
      <c r="AU1063" s="34">
        <f>IF(AT1063="Pattern",WORKDAY(Table2[[#This Row],[Scheduled Ship Date]],-10),WORKDAY(Table2[[#This Row],[Scheduled Ship Date]],-4))</f>
        <v>43480</v>
      </c>
      <c r="AV1063">
        <f>IF(Table2[[#This Row],[Extrusion cut double saw]]=TRUE,IF(O1063="ToDo",IF(AT1063="Pattern",Table2[[#This Row],[Total Sections]]*0.4,Table2[[#This Row],[Total Sections]]*0.12),0),IF(AT1063="Pattern",Table2[[#This Row],[Total Sections]]*4,Table2[[#This Row],[Total Sections]]*1.2))</f>
        <v>8.4</v>
      </c>
      <c r="AW1063" s="130">
        <f t="shared" ca="1" si="201"/>
        <v>43471</v>
      </c>
      <c r="AX1063" s="42">
        <f>IF(AT1063="Pattern",Table2[[#This Row],[Scheduled Ship Date]]-2,Table2[[#This Row],[Scheduled Ship Date]]-3)</f>
        <v>43483</v>
      </c>
      <c r="AY1063">
        <f>IF(Table2[[#This Row],[Pattern]]="Pattern",Table2[[#This Row],[Total Sections]]*4.82,Table2[[#This Row],[Total Sections]]*0.5)</f>
        <v>3.5</v>
      </c>
      <c r="AZ1063" s="42">
        <f t="shared" ca="1" si="202"/>
        <v>43470</v>
      </c>
      <c r="BA1063" s="39">
        <f>((Table2[Total Sections]/Table2[Open Qty])-1)*Table2[Open Qty]*12.96</f>
        <v>0</v>
      </c>
      <c r="BB1063" s="42"/>
      <c r="BC1063" s="39" t="str">
        <f t="shared" si="197"/>
        <v>BBRLED-875-80-35-FL-8-W-UNV-DP-1-D</v>
      </c>
      <c r="BD1063" s="39">
        <f t="shared" si="198"/>
        <v>0</v>
      </c>
      <c r="BE1063" s="39" t="b">
        <f>_xlfn.IFNA(VLOOKUP(Table2[[#This Row],[Job-no]],Table4[],9,FALSE),TRUE)</f>
        <v>0</v>
      </c>
      <c r="BF1063" t="str">
        <f>VLOOKUP(AR1063,Table1[],3,0)</f>
        <v>B4LED</v>
      </c>
      <c r="BG1063" s="39" t="b">
        <f>_xlfn.IFNA(VLOOKUP(Table2[[#This Row],[Job-no]],Table4[],14,FALSE),TRUE)</f>
        <v>0</v>
      </c>
      <c r="BH1063" s="39" t="str">
        <f>_xlfn.IFNA(VLOOKUP(Table2[[#This Row],[Job-no]],Table4[],11,FALSE),"Done")</f>
        <v/>
      </c>
      <c r="BI1063" s="39">
        <f>IF(Table2[[#This Row],[Pattern]]="Pattern",VLOOKUP(Table2[[#This Row],[Product Code]],'Routing data'!$A$2:$W$470,13,FALSE),VLOOKUP(Table2[[#This Row],[Product Code]],'Routing data'!$A$2:$W$470,3,FALSE))</f>
        <v>0</v>
      </c>
      <c r="BJ1063" s="39">
        <f>IF(Table2[[#This Row],[Pattern]]="Pattern",VLOOKUP(Table2[[#This Row],[Product Code]],'Routing data'!$A$2:$W$470,14,FALSE),VLOOKUP(Table2[[#This Row],[Product Code]],'Routing data'!$A$2:$W$470,4,FALSE))</f>
        <v>3</v>
      </c>
      <c r="BK1063" s="39">
        <f>VLOOKUP(Table2[[#This Row],[Product Code]],'Routing data'!A$4:W$524,16,FALSE)</f>
        <v>0</v>
      </c>
      <c r="BL1063" s="42" t="str">
        <f>IF(Table2[[#This Row],[Milling Required]]=0,"x",IF(AT1063="Pattern",B1063-10,B1063-4))</f>
        <v>x</v>
      </c>
      <c r="BM1063" s="42">
        <f>IF(Table2[[#This Row],[Punching Required]]=0,"x",IF(AT1063="Pattern",B1063-8,B1063-2))</f>
        <v>43484</v>
      </c>
      <c r="BN1063" s="42">
        <f t="shared" si="199"/>
        <v>43483</v>
      </c>
      <c r="BO1063" s="39" t="str">
        <f>IF(Table2[[#This Row],[Milling]]="x","x",Table2[[#This Row],[Total Sections]]*2)</f>
        <v>x</v>
      </c>
      <c r="BP1063" s="39">
        <f>IF(Table2[[#This Row],[Punching]]="x","x",Table2[Total Sections]*2)</f>
        <v>14</v>
      </c>
      <c r="BQ1063" s="39">
        <f>IF(Table2[[#This Row],[Pattern]]="Pattern",Table2[Total Sections]*3,Table2[Total Sections]*1.5)</f>
        <v>10.5</v>
      </c>
      <c r="BR1063" s="42"/>
      <c r="BS1063" s="42"/>
      <c r="BT1063" s="42"/>
      <c r="BU1063" s="39"/>
      <c r="BV1063" s="39" t="str">
        <f>_xlfn.IFNA(VLOOKUP(Table2[[#This Row],[Job-no]],Table4[],16,FALSE),"Ready")</f>
        <v/>
      </c>
      <c r="BW1063" s="39" t="str">
        <f>_xlfn.IFNA(VLOOKUP(Table2[[#This Row],[Job-no]],Table4[],21,FALSE),"Ready")</f>
        <v/>
      </c>
      <c r="BX1063" s="39" t="b">
        <f>_xlfn.IFNA(VLOOKUP(Table2[[#This Row],[Job-no]],Table4[],10,FALSE),TRUE)</f>
        <v>0</v>
      </c>
      <c r="BY1063" s="39" t="str">
        <f>_xlfn.IFNA(VLOOKUP(Table2[[#This Row],[Job-no]],Table4[],22,FALSE),"Ready")</f>
        <v/>
      </c>
      <c r="BZ1063" s="120">
        <f t="shared" si="200"/>
        <v>43486</v>
      </c>
      <c r="CA1063" s="120" t="str">
        <f ca="1">IF(OR(Table2[[#This Row],[Saw Date]]=TODAY(),Table2[[#This Row],[Saw Date]]=TODAY()+1), Table2[[#This Row],[Saw Date]],IF(Table2[[#This Row],[Extrusion cut double saw]],"Done",""))</f>
        <v/>
      </c>
      <c r="CB1063" s="120" t="str">
        <f ca="1">IF(OR(Table2[[#This Row],[Lens Date]]=TODAY(),Table2[[#This Row],[Lens Date]]=TODAY()+1), Table2[[#This Row],[Lens Date]],IF(Table2[[#This Row],[MSLens]]="Done","Done",""))</f>
        <v/>
      </c>
      <c r="CC1063" s="120" t="str">
        <f ca="1">IF(OR(Table2[[#This Row],[Milling Date]]=TODAY(),Table2[[#This Row],[Milling Date]]=TODAY()+1), Table2[[#This Row],[Milling Date]],IF(Table2[[#This Row],[CNC Holes]]="Ready","Done",""))</f>
        <v/>
      </c>
      <c r="CD1063" s="120" t="str">
        <f ca="1">IF(OR(Table2[[#This Row],[Welding Date]]=TODAY(),Table2[[#This Row],[Welding Date]]=TODAY()+1), Table2[[#This Row],[Welding Date]],IF(Table2[[#This Row],[Welding Corners]]="Ready","Done",""))</f>
        <v/>
      </c>
      <c r="CE1063" s="120" t="str">
        <f ca="1">IF(OR(Table2[[#This Row],[Puching Date]]=TODAY(),Table2[[#This Row],[Puching Date]]=TODAY()+1), Table2[[#This Row],[Puching Date]],IF(Table2[[#This Row],[Punch Holes]]="Ready","Done",""))</f>
        <v/>
      </c>
      <c r="CF1063" s="120" t="str">
        <f ca="1">IF(OR(Table2[[#This Row],[Housing Date2]]=TODAY(),Table2[[#This Row],[Housing Date2]]=TODAY()+1),Table2[[#This Row],[Housing Date2]],IF(Table2[[#This Row],[Body Assembly]],"Done",""))</f>
        <v/>
      </c>
      <c r="CG1063" s="120" t="str">
        <f>_xlfn.IFNA(VLOOKUP(Table2[[#This Row],[Job-no]],Table4[],7,FALSE),"Done")</f>
        <v>Scheduled/Released</v>
      </c>
    </row>
    <row r="1064" spans="1:85" x14ac:dyDescent="0.25">
      <c r="A1064" s="39" t="str">
        <f>_xlfn.CONCAT(Table2[[#This Row],[Order]],"-",Table2[[#This Row],[Line]])</f>
        <v>68871-9</v>
      </c>
      <c r="B1064" s="5">
        <v>43486</v>
      </c>
      <c r="C1064" s="8">
        <v>68871</v>
      </c>
      <c r="D1064" s="3" t="s">
        <v>3404</v>
      </c>
      <c r="E1064" s="8">
        <v>9</v>
      </c>
      <c r="F1064" s="8">
        <v>1</v>
      </c>
      <c r="G1064" s="3" t="s">
        <v>42</v>
      </c>
      <c r="H1064" s="8">
        <v>8</v>
      </c>
      <c r="I1064" s="43" t="b">
        <v>0</v>
      </c>
      <c r="J1064" s="43" t="b">
        <v>0</v>
      </c>
      <c r="K1064" t="s">
        <v>114</v>
      </c>
      <c r="L1064" s="43" t="b">
        <v>0</v>
      </c>
      <c r="M1064" s="43" t="b">
        <v>0</v>
      </c>
      <c r="N1064" s="43" t="b">
        <v>0</v>
      </c>
      <c r="O1064" t="s">
        <v>114</v>
      </c>
      <c r="P1064" t="s">
        <v>114</v>
      </c>
      <c r="Q1064" t="s">
        <v>114</v>
      </c>
      <c r="R1064" t="s">
        <v>114</v>
      </c>
      <c r="S1064" t="s">
        <v>114</v>
      </c>
      <c r="T1064" t="s">
        <v>114</v>
      </c>
      <c r="U1064" t="s">
        <v>114</v>
      </c>
      <c r="V1064" t="s">
        <v>114</v>
      </c>
      <c r="W1064" s="5">
        <v>43481</v>
      </c>
      <c r="X1064" s="3" t="s">
        <v>114</v>
      </c>
      <c r="Y1064" s="3"/>
      <c r="Z1064" s="3" t="s">
        <v>103</v>
      </c>
      <c r="AA1064" s="3" t="s">
        <v>114</v>
      </c>
      <c r="AB1064" s="3" t="s">
        <v>74</v>
      </c>
      <c r="AC1064" s="8">
        <v>1</v>
      </c>
      <c r="AD1064" s="3" t="s">
        <v>5967</v>
      </c>
      <c r="AE1064" s="4" t="s">
        <v>5968</v>
      </c>
      <c r="AF1064" s="3"/>
      <c r="AG1064" s="3" t="s">
        <v>114</v>
      </c>
      <c r="AH1064" s="8">
        <v>8</v>
      </c>
      <c r="AI1064" s="3" t="s">
        <v>74</v>
      </c>
      <c r="AJ1064" t="s">
        <v>114</v>
      </c>
      <c r="AK1064" t="s">
        <v>114</v>
      </c>
      <c r="AL1064" s="43" t="b">
        <v>0</v>
      </c>
      <c r="AM1064" s="3"/>
      <c r="AN1064" s="3"/>
      <c r="AO1064" s="43" t="b">
        <v>0</v>
      </c>
      <c r="AP1064" s="3" t="b">
        <v>0</v>
      </c>
      <c r="AQ1064" s="3">
        <f>VLOOKUP(Table2[[#This Row],[Job-no]],Table3[],26,FALSE)</f>
        <v>2880</v>
      </c>
      <c r="AR1064" t="str">
        <f t="shared" si="196"/>
        <v>BBSLED</v>
      </c>
      <c r="AS1064" t="str">
        <f>VLOOKUP(AR1064,Table1[],4,0)</f>
        <v>surface</v>
      </c>
      <c r="AT1064">
        <f>IF(BD1064&gt;0,"Pattern",VLOOKUP(AR1064,Table1[],5,0))</f>
        <v>0</v>
      </c>
      <c r="AU1064" s="34">
        <f>IF(AT1064="Pattern",WORKDAY(Table2[[#This Row],[Scheduled Ship Date]],-10),WORKDAY(Table2[[#This Row],[Scheduled Ship Date]],-4))</f>
        <v>43480</v>
      </c>
      <c r="AV1064" s="39">
        <f>IF(Table2[[#This Row],[Extrusion cut double saw]]=TRUE,IF(O1064="ToDo",IF(AT1064="Pattern",Table2[[#This Row],[Total Sections]]*0.4,Table2[[#This Row],[Total Sections]]*0.12),0),IF(AT1064="Pattern",Table2[[#This Row],[Total Sections]]*4,Table2[[#This Row],[Total Sections]]*1.2))</f>
        <v>9.6</v>
      </c>
      <c r="AW1064" s="130">
        <f t="shared" ca="1" si="201"/>
        <v>43471</v>
      </c>
      <c r="AX1064" s="42">
        <f>IF(AT1064="Pattern",Table2[[#This Row],[Scheduled Ship Date]]-2,Table2[[#This Row],[Scheduled Ship Date]]-3)</f>
        <v>43483</v>
      </c>
      <c r="AY1064" s="39">
        <f>IF(Table2[[#This Row],[Pattern]]="Pattern",Table2[[#This Row],[Total Sections]]*4.82,Table2[[#This Row],[Total Sections]]*0.5)</f>
        <v>4</v>
      </c>
      <c r="AZ1064" s="42">
        <f t="shared" ca="1" si="202"/>
        <v>43470</v>
      </c>
      <c r="BA1064" s="39">
        <f>((Table2[Total Sections]/Table2[Open Qty])-1)*Table2[Open Qty]*12.96</f>
        <v>0</v>
      </c>
      <c r="BB1064" s="39"/>
      <c r="BC1064" s="39" t="str">
        <f t="shared" si="197"/>
        <v>BBSLED-875-80-35-SO-6-W-UNV-DP-1-S</v>
      </c>
      <c r="BD1064" s="39">
        <f t="shared" si="198"/>
        <v>0</v>
      </c>
      <c r="BE1064" s="39" t="b">
        <f>_xlfn.IFNA(VLOOKUP(Table2[[#This Row],[Job-no]],Table4[],9,FALSE),TRUE)</f>
        <v>0</v>
      </c>
      <c r="BF1064" s="39"/>
      <c r="BG1064" s="39" t="b">
        <f>_xlfn.IFNA(VLOOKUP(Table2[[#This Row],[Job-no]],Table4[],14,FALSE),TRUE)</f>
        <v>0</v>
      </c>
      <c r="BH1064" s="39" t="str">
        <f>_xlfn.IFNA(VLOOKUP(Table2[[#This Row],[Job-no]],Table4[],11,FALSE),"Done")</f>
        <v/>
      </c>
      <c r="BI1064" s="39">
        <f>IF(Table2[[#This Row],[Pattern]]="Pattern",VLOOKUP(Table2[[#This Row],[Product Code]],'Routing data'!$A$2:$W$470,13,FALSE),VLOOKUP(Table2[[#This Row],[Product Code]],'Routing data'!$A$2:$W$470,3,FALSE))</f>
        <v>0</v>
      </c>
      <c r="BJ1064" s="39">
        <f>IF(Table2[[#This Row],[Pattern]]="Pattern",VLOOKUP(Table2[[#This Row],[Product Code]],'Routing data'!$A$2:$W$470,14,FALSE),VLOOKUP(Table2[[#This Row],[Product Code]],'Routing data'!$A$2:$W$470,4,FALSE))</f>
        <v>0</v>
      </c>
      <c r="BK1064" s="39">
        <f>VLOOKUP(Table2[[#This Row],[Product Code]],'Routing data'!A$4:W$524,16,FALSE)</f>
        <v>0</v>
      </c>
      <c r="BL1064" s="42" t="str">
        <f>IF(Table2[[#This Row],[Milling Required]]=0,"x",IF(AT1064="Pattern",B1064-10,B1064-4))</f>
        <v>x</v>
      </c>
      <c r="BM1064" s="39"/>
      <c r="BN1064" s="42">
        <f t="shared" si="199"/>
        <v>43483</v>
      </c>
      <c r="BO1064" s="39" t="str">
        <f>IF(Table2[[#This Row],[Milling]]="x","x",Table2[[#This Row],[Total Sections]]*2)</f>
        <v>x</v>
      </c>
      <c r="BP1064" s="39">
        <f>IF(Table2[[#This Row],[Punching]]="x","x",Table2[Total Sections]*2)</f>
        <v>16</v>
      </c>
      <c r="BQ1064" s="39">
        <f>IF(Table2[[#This Row],[Pattern]]="Pattern",Table2[Total Sections]*3,Table2[Total Sections]*1.5)</f>
        <v>12</v>
      </c>
      <c r="BR1064" s="42"/>
      <c r="BS1064" s="39"/>
      <c r="BT1064" s="39"/>
      <c r="BU1064" s="39"/>
      <c r="BV1064" s="39" t="str">
        <f>_xlfn.IFNA(VLOOKUP(Table2[[#This Row],[Job-no]],Table4[],16,FALSE),"Ready")</f>
        <v/>
      </c>
      <c r="BW1064" s="39" t="str">
        <f>_xlfn.IFNA(VLOOKUP(Table2[[#This Row],[Job-no]],Table4[],21,FALSE),"Ready")</f>
        <v/>
      </c>
      <c r="BX1064" s="39" t="b">
        <f>_xlfn.IFNA(VLOOKUP(Table2[[#This Row],[Job-no]],Table4[],10,FALSE),TRUE)</f>
        <v>0</v>
      </c>
      <c r="BY1064" s="39" t="str">
        <f>_xlfn.IFNA(VLOOKUP(Table2[[#This Row],[Job-no]],Table4[],22,FALSE),"Ready")</f>
        <v/>
      </c>
      <c r="BZ1064" s="120">
        <f t="shared" si="200"/>
        <v>43486</v>
      </c>
      <c r="CA1064" s="120" t="str">
        <f ca="1">IF(OR(Table2[[#This Row],[Saw Date]]=TODAY(),Table2[[#This Row],[Saw Date]]=TODAY()+1), Table2[[#This Row],[Saw Date]],IF(Table2[[#This Row],[Extrusion cut double saw]],"Done",""))</f>
        <v/>
      </c>
      <c r="CB1064" s="120" t="str">
        <f ca="1">IF(OR(Table2[[#This Row],[Lens Date]]=TODAY(),Table2[[#This Row],[Lens Date]]=TODAY()+1), Table2[[#This Row],[Lens Date]],IF(Table2[[#This Row],[MSLens]]="Done","Done",""))</f>
        <v/>
      </c>
      <c r="CC1064" s="120" t="str">
        <f ca="1">IF(OR(Table2[[#This Row],[Milling Date]]=TODAY(),Table2[[#This Row],[Milling Date]]=TODAY()+1), Table2[[#This Row],[Milling Date]],IF(Table2[[#This Row],[CNC Holes]]="Ready","Done",""))</f>
        <v/>
      </c>
      <c r="CD1064" s="120" t="str">
        <f ca="1">IF(OR(Table2[[#This Row],[Welding Date]]=TODAY(),Table2[[#This Row],[Welding Date]]=TODAY()+1), Table2[[#This Row],[Welding Date]],IF(Table2[[#This Row],[Welding Corners]]="Ready","Done",""))</f>
        <v/>
      </c>
      <c r="CE1064" s="120" t="str">
        <f ca="1">IF(OR(Table2[[#This Row],[Puching Date]]=TODAY(),Table2[[#This Row],[Puching Date]]=TODAY()+1), Table2[[#This Row],[Puching Date]],IF(Table2[[#This Row],[Punch Holes]]="Ready","Done",""))</f>
        <v/>
      </c>
      <c r="CF1064" s="120" t="str">
        <f ca="1">IF(OR(Table2[[#This Row],[Housing Date2]]=TODAY(),Table2[[#This Row],[Housing Date2]]=TODAY()+1),Table2[[#This Row],[Housing Date2]],IF(Table2[[#This Row],[Body Assembly]],"Done",""))</f>
        <v/>
      </c>
      <c r="CG1064" s="120" t="str">
        <f>_xlfn.IFNA(VLOOKUP(Table2[[#This Row],[Job-no]],Table4[],7,FALSE),"Done")</f>
        <v>Scheduled/Released</v>
      </c>
    </row>
    <row r="1065" spans="1:85" x14ac:dyDescent="0.25">
      <c r="A1065" t="str">
        <f>_xlfn.CONCAT(Table2[[#This Row],[Order]],"-",Table2[[#This Row],[Line]])</f>
        <v>72589-1</v>
      </c>
      <c r="B1065" s="5">
        <v>43486</v>
      </c>
      <c r="C1065" s="8">
        <v>72589</v>
      </c>
      <c r="D1065" s="3" t="s">
        <v>61</v>
      </c>
      <c r="E1065" s="8">
        <v>1</v>
      </c>
      <c r="F1065" s="8">
        <v>1</v>
      </c>
      <c r="G1065" s="3" t="s">
        <v>42</v>
      </c>
      <c r="H1065" s="8">
        <v>41</v>
      </c>
      <c r="I1065" s="43" t="b">
        <v>0</v>
      </c>
      <c r="J1065" s="43" t="b">
        <v>0</v>
      </c>
      <c r="K1065" t="s">
        <v>114</v>
      </c>
      <c r="L1065" s="43" t="b">
        <v>0</v>
      </c>
      <c r="M1065" s="43" t="b">
        <v>0</v>
      </c>
      <c r="N1065" s="43" t="b">
        <v>0</v>
      </c>
      <c r="O1065" t="s">
        <v>114</v>
      </c>
      <c r="P1065" t="s">
        <v>114</v>
      </c>
      <c r="Q1065" t="s">
        <v>114</v>
      </c>
      <c r="R1065" t="s">
        <v>114</v>
      </c>
      <c r="S1065" t="s">
        <v>114</v>
      </c>
      <c r="T1065" t="s">
        <v>114</v>
      </c>
      <c r="U1065" t="s">
        <v>114</v>
      </c>
      <c r="V1065" t="s">
        <v>114</v>
      </c>
      <c r="W1065" s="5">
        <v>43481</v>
      </c>
      <c r="X1065" s="3" t="s">
        <v>114</v>
      </c>
      <c r="Y1065" s="3"/>
      <c r="Z1065" s="3" t="s">
        <v>4893</v>
      </c>
      <c r="AA1065" s="3" t="s">
        <v>114</v>
      </c>
      <c r="AB1065" s="3" t="s">
        <v>74</v>
      </c>
      <c r="AC1065" s="8">
        <v>10</v>
      </c>
      <c r="AD1065" s="3" t="s">
        <v>5967</v>
      </c>
      <c r="AE1065" s="4" t="s">
        <v>5968</v>
      </c>
      <c r="AF1065" s="3"/>
      <c r="AG1065" s="3" t="s">
        <v>114</v>
      </c>
      <c r="AH1065" s="8">
        <v>41</v>
      </c>
      <c r="AI1065" s="3" t="s">
        <v>79</v>
      </c>
      <c r="AJ1065" t="s">
        <v>114</v>
      </c>
      <c r="AK1065" t="s">
        <v>114</v>
      </c>
      <c r="AL1065" s="43" t="b">
        <v>0</v>
      </c>
      <c r="AM1065" s="3"/>
      <c r="AN1065" s="3"/>
      <c r="AO1065" s="43" t="b">
        <v>0</v>
      </c>
      <c r="AP1065" s="3" t="b">
        <v>0</v>
      </c>
      <c r="AQ1065" s="3">
        <f>VLOOKUP(Table2[[#This Row],[Job-no]],Table3[],26,FALSE)</f>
        <v>10865</v>
      </c>
      <c r="AR1065" t="str">
        <f t="shared" si="196"/>
        <v>DAYCLED</v>
      </c>
      <c r="AS1065" t="str">
        <f>VLOOKUP(AR1065,Table1[],4,0)</f>
        <v>Grid LED</v>
      </c>
      <c r="AT1065">
        <f>IF(BD1065&gt;0,"Pattern",VLOOKUP(AR1065,Table1[],5,0))</f>
        <v>0</v>
      </c>
      <c r="AU1065" s="34">
        <f>IF(AT1065="Pattern",WORKDAY(Table2[[#This Row],[Scheduled Ship Date]],-10),WORKDAY(Table2[[#This Row],[Scheduled Ship Date]],-4))</f>
        <v>43480</v>
      </c>
      <c r="AV1065">
        <f>IF(Table2[[#This Row],[Extrusion cut double saw]]=TRUE,IF(O1065="ToDo",IF(AT1065="Pattern",Table2[[#This Row],[Total Sections]]*0.4,Table2[[#This Row],[Total Sections]]*0.12),0),IF(AT1065="Pattern",Table2[[#This Row],[Total Sections]]*4,Table2[[#This Row],[Total Sections]]*1.2))</f>
        <v>49.199999999999996</v>
      </c>
      <c r="AW1065" s="42"/>
      <c r="AX1065" s="42">
        <f>IF(AT1065="Pattern",Table2[[#This Row],[Scheduled Ship Date]]-2,Table2[[#This Row],[Scheduled Ship Date]]-3)</f>
        <v>43483</v>
      </c>
      <c r="AY1065">
        <f>IF(Table2[[#This Row],[Pattern]]="Pattern",Table2[[#This Row],[Total Sections]]*4.82,Table2[[#This Row],[Total Sections]]*0.5)</f>
        <v>20.5</v>
      </c>
      <c r="AZ1065" s="42"/>
      <c r="BA1065" s="39">
        <f>((Table2[Total Sections]/Table2[Open Qty])-1)*Table2[Open Qty]*12.96</f>
        <v>0</v>
      </c>
      <c r="BB1065" s="42"/>
      <c r="BC1065" s="39" t="str">
        <f t="shared" si="197"/>
        <v>DAYCLED-22-3000-80-30-SO-W-UNV-DP-1-DF</v>
      </c>
      <c r="BD1065" s="39">
        <f t="shared" si="198"/>
        <v>0</v>
      </c>
      <c r="BE1065" s="39" t="b">
        <f>_xlfn.IFNA(VLOOKUP(Table2[[#This Row],[Job-no]],Table4[],9,FALSE),TRUE)</f>
        <v>0</v>
      </c>
      <c r="BF1065" t="str">
        <f>VLOOKUP(AR1065,Table1[],3,0)</f>
        <v>DAYLED</v>
      </c>
      <c r="BG1065" s="39" t="b">
        <f>_xlfn.IFNA(VLOOKUP(Table2[[#This Row],[Job-no]],Table4[],14,FALSE),TRUE)</f>
        <v>0</v>
      </c>
      <c r="BH1065" s="39" t="str">
        <f>_xlfn.IFNA(VLOOKUP(Table2[[#This Row],[Job-no]],Table4[],11,FALSE),"Done")</f>
        <v/>
      </c>
      <c r="BI1065" s="39">
        <f>IF(Table2[[#This Row],[Pattern]]="Pattern",VLOOKUP(Table2[[#This Row],[Product Code]],'Routing data'!$A$2:$W$470,13,FALSE),VLOOKUP(Table2[[#This Row],[Product Code]],'Routing data'!$A$2:$W$470,3,FALSE))</f>
        <v>0</v>
      </c>
      <c r="BJ1065" s="39">
        <f>IF(Table2[[#This Row],[Pattern]]="Pattern",VLOOKUP(Table2[[#This Row],[Product Code]],'Routing data'!$A$2:$W$470,14,FALSE),VLOOKUP(Table2[[#This Row],[Product Code]],'Routing data'!$A$2:$W$470,4,FALSE))</f>
        <v>0</v>
      </c>
      <c r="BK1065" s="39">
        <f>VLOOKUP(Table2[[#This Row],[Product Code]],'Routing data'!A$4:W$524,16,FALSE)</f>
        <v>0</v>
      </c>
      <c r="BL1065" s="42" t="str">
        <f>IF(Table2[[#This Row],[Milling Required]]=0,"x",IF(AT1065="Pattern",B1065-10,B1065-4))</f>
        <v>x</v>
      </c>
      <c r="BM1065" s="42" t="str">
        <f>IF(Table2[[#This Row],[Punching Required]]=0,"x",IF(AT1065="Pattern",B1065-8,B1065-2))</f>
        <v>x</v>
      </c>
      <c r="BN1065" s="42">
        <f t="shared" si="199"/>
        <v>43483</v>
      </c>
      <c r="BO1065" s="39" t="str">
        <f>IF(Table2[[#This Row],[Milling]]="x","x",Table2[[#This Row],[Total Sections]]*2)</f>
        <v>x</v>
      </c>
      <c r="BP1065" s="39" t="str">
        <f>IF(Table2[[#This Row],[Punching]]="x","x",Table2[Total Sections]*2)</f>
        <v>x</v>
      </c>
      <c r="BQ1065" s="39">
        <f>IF(Table2[[#This Row],[Pattern]]="Pattern",Table2[Total Sections]*3,Table2[Total Sections]*1.5)</f>
        <v>61.5</v>
      </c>
      <c r="BR1065" s="42"/>
      <c r="BS1065" s="42"/>
      <c r="BT1065" s="42"/>
      <c r="BU1065" s="39"/>
      <c r="BV1065" s="122" t="str">
        <f>_xlfn.IFNA(VLOOKUP(Table2[[#This Row],[Job-no]],Table4[],16,FALSE),"Ready")</f>
        <v/>
      </c>
      <c r="BW1065" s="122" t="str">
        <f>_xlfn.IFNA(VLOOKUP(Table2[[#This Row],[Job-no]],Table4[],21,FALSE),"Ready")</f>
        <v/>
      </c>
      <c r="BX1065" s="39" t="b">
        <f>_xlfn.IFNA(VLOOKUP(Table2[[#This Row],[Job-no]],Table4[],10,FALSE),TRUE)</f>
        <v>0</v>
      </c>
      <c r="BY1065" s="39" t="str">
        <f>_xlfn.IFNA(VLOOKUP(Table2[[#This Row],[Job-no]],Table4[],22,FALSE),"Ready")</f>
        <v/>
      </c>
      <c r="BZ1065" s="120">
        <f t="shared" si="200"/>
        <v>43486</v>
      </c>
      <c r="CA1065" s="120" t="str">
        <f ca="1">IF(OR(Table2[[#This Row],[Saw Date]]=TODAY(),Table2[[#This Row],[Saw Date]]=TODAY()+1), Table2[[#This Row],[Saw Date]],IF(Table2[[#This Row],[Extrusion cut double saw]],"Done",""))</f>
        <v/>
      </c>
      <c r="CB1065" s="120" t="str">
        <f ca="1">IF(OR(Table2[[#This Row],[Lens Date]]=TODAY(),Table2[[#This Row],[Lens Date]]=TODAY()+1), Table2[[#This Row],[Lens Date]],IF(Table2[[#This Row],[MSLens]]="Done","Done",""))</f>
        <v/>
      </c>
      <c r="CC1065" s="120" t="str">
        <f ca="1">IF(OR(Table2[[#This Row],[Milling Date]]=TODAY(),Table2[[#This Row],[Milling Date]]=TODAY()+1), Table2[[#This Row],[Milling Date]],IF(Table2[[#This Row],[CNC Holes]]="Ready","Done",""))</f>
        <v/>
      </c>
      <c r="CD1065" s="120" t="str">
        <f ca="1">IF(OR(Table2[[#This Row],[Welding Date]]=TODAY(),Table2[[#This Row],[Welding Date]]=TODAY()+1), Table2[[#This Row],[Welding Date]],IF(Table2[[#This Row],[Welding Corners]]="Ready","Done",""))</f>
        <v/>
      </c>
      <c r="CE1065" s="120" t="str">
        <f ca="1">IF(OR(Table2[[#This Row],[Puching Date]]=TODAY(),Table2[[#This Row],[Puching Date]]=TODAY()+1), Table2[[#This Row],[Puching Date]],IF(Table2[[#This Row],[Punch Holes]]="Ready","Done",""))</f>
        <v/>
      </c>
      <c r="CF1065" s="120" t="str">
        <f ca="1">IF(OR(Table2[[#This Row],[Housing Date2]]=TODAY(),Table2[[#This Row],[Housing Date2]]=TODAY()+1),Table2[[#This Row],[Housing Date2]],IF(Table2[[#This Row],[Body Assembly]],"Done",""))</f>
        <v/>
      </c>
      <c r="CG1065" s="120" t="str">
        <f>_xlfn.IFNA(VLOOKUP(Table2[[#This Row],[Job-no]],Table4[],7,FALSE),"Done")</f>
        <v>Scheduled/Released</v>
      </c>
    </row>
    <row r="1066" spans="1:85" x14ac:dyDescent="0.25">
      <c r="A1066" t="str">
        <f>_xlfn.CONCAT(Table2[[#This Row],[Order]],"-",Table2[[#This Row],[Line]])</f>
        <v>72589-2</v>
      </c>
      <c r="B1066" s="5">
        <v>43486</v>
      </c>
      <c r="C1066" s="8">
        <v>72589</v>
      </c>
      <c r="D1066" s="3" t="s">
        <v>54</v>
      </c>
      <c r="E1066" s="8">
        <v>2</v>
      </c>
      <c r="F1066" s="8">
        <v>1</v>
      </c>
      <c r="G1066" s="3" t="s">
        <v>42</v>
      </c>
      <c r="H1066" s="8">
        <v>19</v>
      </c>
      <c r="I1066" s="43" t="b">
        <v>0</v>
      </c>
      <c r="J1066" s="43" t="b">
        <v>0</v>
      </c>
      <c r="K1066" t="s">
        <v>114</v>
      </c>
      <c r="L1066" s="43" t="b">
        <v>0</v>
      </c>
      <c r="M1066" s="43" t="b">
        <v>0</v>
      </c>
      <c r="N1066" s="43" t="b">
        <v>0</v>
      </c>
      <c r="O1066" t="s">
        <v>114</v>
      </c>
      <c r="P1066" t="s">
        <v>114</v>
      </c>
      <c r="Q1066" t="s">
        <v>114</v>
      </c>
      <c r="R1066" t="s">
        <v>114</v>
      </c>
      <c r="S1066" t="s">
        <v>114</v>
      </c>
      <c r="T1066" t="s">
        <v>114</v>
      </c>
      <c r="U1066" t="s">
        <v>114</v>
      </c>
      <c r="V1066" t="s">
        <v>114</v>
      </c>
      <c r="W1066" s="5">
        <v>43481</v>
      </c>
      <c r="X1066" s="3" t="s">
        <v>114</v>
      </c>
      <c r="Y1066" s="3"/>
      <c r="Z1066" s="3" t="s">
        <v>4894</v>
      </c>
      <c r="AA1066" s="3" t="s">
        <v>114</v>
      </c>
      <c r="AB1066" s="3" t="s">
        <v>74</v>
      </c>
      <c r="AC1066" s="8">
        <v>10</v>
      </c>
      <c r="AD1066" s="3" t="s">
        <v>5967</v>
      </c>
      <c r="AE1066" s="4" t="s">
        <v>5968</v>
      </c>
      <c r="AF1066" s="3"/>
      <c r="AG1066" s="3" t="s">
        <v>114</v>
      </c>
      <c r="AH1066" s="8">
        <v>19</v>
      </c>
      <c r="AI1066" s="3" t="s">
        <v>79</v>
      </c>
      <c r="AJ1066" t="s">
        <v>114</v>
      </c>
      <c r="AK1066" t="s">
        <v>114</v>
      </c>
      <c r="AL1066" s="43" t="b">
        <v>0</v>
      </c>
      <c r="AM1066" s="3"/>
      <c r="AN1066" s="3"/>
      <c r="AO1066" s="43" t="b">
        <v>0</v>
      </c>
      <c r="AP1066" s="3" t="b">
        <v>0</v>
      </c>
      <c r="AQ1066" s="3">
        <f>VLOOKUP(Table2[[#This Row],[Job-no]],Table3[],26,FALSE)</f>
        <v>6460</v>
      </c>
      <c r="AR1066" t="str">
        <f t="shared" si="196"/>
        <v>DAYCLED</v>
      </c>
      <c r="AS1066" t="str">
        <f>VLOOKUP(AR1066,Table1[],4,0)</f>
        <v>Grid LED</v>
      </c>
      <c r="AT1066">
        <f>IF(BD1066&gt;0,"Pattern",VLOOKUP(AR1066,Table1[],5,0))</f>
        <v>0</v>
      </c>
      <c r="AU1066" s="34">
        <f>IF(AT1066="Pattern",WORKDAY(Table2[[#This Row],[Scheduled Ship Date]],-10),WORKDAY(Table2[[#This Row],[Scheduled Ship Date]],-4))</f>
        <v>43480</v>
      </c>
      <c r="AV1066">
        <f>IF(Table2[[#This Row],[Extrusion cut double saw]]=TRUE,IF(O1066="ToDo",IF(AT1066="Pattern",Table2[[#This Row],[Total Sections]]*0.4,Table2[[#This Row],[Total Sections]]*0.12),0),IF(AT1066="Pattern",Table2[[#This Row],[Total Sections]]*4,Table2[[#This Row],[Total Sections]]*1.2))</f>
        <v>22.8</v>
      </c>
      <c r="AW1066" s="42"/>
      <c r="AX1066" s="42">
        <f>IF(AT1066="Pattern",Table2[[#This Row],[Scheduled Ship Date]]-2,Table2[[#This Row],[Scheduled Ship Date]]-3)</f>
        <v>43483</v>
      </c>
      <c r="AY1066">
        <f>IF(Table2[[#This Row],[Pattern]]="Pattern",Table2[[#This Row],[Total Sections]]*4.82,Table2[[#This Row],[Total Sections]]*0.5)</f>
        <v>9.5</v>
      </c>
      <c r="AZ1066" s="42"/>
      <c r="BA1066" s="39">
        <f>((Table2[Total Sections]/Table2[Open Qty])-1)*Table2[Open Qty]*12.96</f>
        <v>0</v>
      </c>
      <c r="BB1066" s="39"/>
      <c r="BC1066" s="39" t="str">
        <f t="shared" si="197"/>
        <v>DAYCLED-14-4000-80-27-SO-W-UNV-DP-1-DF</v>
      </c>
      <c r="BD1066" s="39">
        <f t="shared" si="198"/>
        <v>0</v>
      </c>
      <c r="BE1066" s="39" t="b">
        <f>_xlfn.IFNA(VLOOKUP(Table2[[#This Row],[Job-no]],Table4[],9,FALSE),TRUE)</f>
        <v>0</v>
      </c>
      <c r="BF1066" t="str">
        <f>VLOOKUP(AR1066,Table1[],3,0)</f>
        <v>DAYLED</v>
      </c>
      <c r="BG1066" s="39" t="b">
        <f>_xlfn.IFNA(VLOOKUP(Table2[[#This Row],[Job-no]],Table4[],14,FALSE),TRUE)</f>
        <v>0</v>
      </c>
      <c r="BH1066" s="39" t="str">
        <f>_xlfn.IFNA(VLOOKUP(Table2[[#This Row],[Job-no]],Table4[],11,FALSE),"Done")</f>
        <v/>
      </c>
      <c r="BI1066" s="39">
        <f>IF(Table2[[#This Row],[Pattern]]="Pattern",VLOOKUP(Table2[[#This Row],[Product Code]],'Routing data'!$A$2:$W$470,13,FALSE),VLOOKUP(Table2[[#This Row],[Product Code]],'Routing data'!$A$2:$W$470,3,FALSE))</f>
        <v>0</v>
      </c>
      <c r="BJ1066" s="39">
        <f>IF(Table2[[#This Row],[Pattern]]="Pattern",VLOOKUP(Table2[[#This Row],[Product Code]],'Routing data'!$A$2:$W$470,14,FALSE),VLOOKUP(Table2[[#This Row],[Product Code]],'Routing data'!$A$2:$W$470,4,FALSE))</f>
        <v>0</v>
      </c>
      <c r="BK1066" s="39">
        <f>VLOOKUP(Table2[[#This Row],[Product Code]],'Routing data'!A$4:W$524,16,FALSE)</f>
        <v>0</v>
      </c>
      <c r="BL1066" s="42" t="str">
        <f>IF(Table2[[#This Row],[Milling Required]]=0,"x",IF(AT1066="Pattern",B1066-10,B1066-4))</f>
        <v>x</v>
      </c>
      <c r="BM1066" s="42" t="str">
        <f>IF(Table2[[#This Row],[Punching Required]]=0,"x",IF(AT1066="Pattern",B1066-8,B1066-2))</f>
        <v>x</v>
      </c>
      <c r="BN1066" s="42">
        <f t="shared" si="199"/>
        <v>43483</v>
      </c>
      <c r="BO1066" s="39" t="str">
        <f>IF(Table2[[#This Row],[Milling]]="x","x",Table2[[#This Row],[Total Sections]]*2)</f>
        <v>x</v>
      </c>
      <c r="BP1066" s="39" t="str">
        <f>IF(Table2[[#This Row],[Punching]]="x","x",Table2[Total Sections]*2)</f>
        <v>x</v>
      </c>
      <c r="BQ1066" s="39">
        <f>IF(Table2[[#This Row],[Pattern]]="Pattern",Table2[Total Sections]*3,Table2[Total Sections]*1.5)</f>
        <v>28.5</v>
      </c>
      <c r="BR1066" s="42"/>
      <c r="BS1066" s="42"/>
      <c r="BT1066" s="42"/>
      <c r="BU1066" s="39"/>
      <c r="BV1066" s="122" t="str">
        <f>_xlfn.IFNA(VLOOKUP(Table2[[#This Row],[Job-no]],Table4[],16,FALSE),"Ready")</f>
        <v/>
      </c>
      <c r="BW1066" s="122" t="str">
        <f>_xlfn.IFNA(VLOOKUP(Table2[[#This Row],[Job-no]],Table4[],21,FALSE),"Ready")</f>
        <v/>
      </c>
      <c r="BX1066" s="39" t="b">
        <f>_xlfn.IFNA(VLOOKUP(Table2[[#This Row],[Job-no]],Table4[],10,FALSE),TRUE)</f>
        <v>0</v>
      </c>
      <c r="BY1066" s="39" t="str">
        <f>_xlfn.IFNA(VLOOKUP(Table2[[#This Row],[Job-no]],Table4[],22,FALSE),"Ready")</f>
        <v/>
      </c>
      <c r="BZ1066" s="120">
        <f t="shared" si="200"/>
        <v>43486</v>
      </c>
      <c r="CA1066" s="120" t="str">
        <f ca="1">IF(OR(Table2[[#This Row],[Saw Date]]=TODAY(),Table2[[#This Row],[Saw Date]]=TODAY()+1), Table2[[#This Row],[Saw Date]],IF(Table2[[#This Row],[Extrusion cut double saw]],"Done",""))</f>
        <v/>
      </c>
      <c r="CB1066" s="120" t="str">
        <f ca="1">IF(OR(Table2[[#This Row],[Lens Date]]=TODAY(),Table2[[#This Row],[Lens Date]]=TODAY()+1), Table2[[#This Row],[Lens Date]],IF(Table2[[#This Row],[MSLens]]="Done","Done",""))</f>
        <v/>
      </c>
      <c r="CC1066" s="120" t="str">
        <f ca="1">IF(OR(Table2[[#This Row],[Milling Date]]=TODAY(),Table2[[#This Row],[Milling Date]]=TODAY()+1), Table2[[#This Row],[Milling Date]],IF(Table2[[#This Row],[CNC Holes]]="Ready","Done",""))</f>
        <v/>
      </c>
      <c r="CD1066" s="120" t="str">
        <f ca="1">IF(OR(Table2[[#This Row],[Welding Date]]=TODAY(),Table2[[#This Row],[Welding Date]]=TODAY()+1), Table2[[#This Row],[Welding Date]],IF(Table2[[#This Row],[Welding Corners]]="Ready","Done",""))</f>
        <v/>
      </c>
      <c r="CE1066" s="120" t="str">
        <f ca="1">IF(OR(Table2[[#This Row],[Puching Date]]=TODAY(),Table2[[#This Row],[Puching Date]]=TODAY()+1), Table2[[#This Row],[Puching Date]],IF(Table2[[#This Row],[Punch Holes]]="Ready","Done",""))</f>
        <v/>
      </c>
      <c r="CF1066" s="120" t="str">
        <f ca="1">IF(OR(Table2[[#This Row],[Housing Date2]]=TODAY(),Table2[[#This Row],[Housing Date2]]=TODAY()+1),Table2[[#This Row],[Housing Date2]],IF(Table2[[#This Row],[Body Assembly]],"Done",""))</f>
        <v/>
      </c>
      <c r="CG1066" s="120" t="str">
        <f>_xlfn.IFNA(VLOOKUP(Table2[[#This Row],[Job-no]],Table4[],7,FALSE),"Done")</f>
        <v>Scheduled/Released</v>
      </c>
    </row>
    <row r="1067" spans="1:85" x14ac:dyDescent="0.25">
      <c r="A1067" t="str">
        <f>_xlfn.CONCAT(Table2[[#This Row],[Order]],"-",Table2[[#This Row],[Line]])</f>
        <v>72589-3</v>
      </c>
      <c r="B1067" s="5">
        <v>43486</v>
      </c>
      <c r="C1067" s="8">
        <v>72589</v>
      </c>
      <c r="D1067" s="3" t="s">
        <v>60</v>
      </c>
      <c r="E1067" s="8">
        <v>3</v>
      </c>
      <c r="F1067" s="8">
        <v>1</v>
      </c>
      <c r="G1067" s="3" t="s">
        <v>42</v>
      </c>
      <c r="H1067" s="8">
        <v>50</v>
      </c>
      <c r="I1067" s="43" t="b">
        <v>0</v>
      </c>
      <c r="J1067" s="43" t="b">
        <v>0</v>
      </c>
      <c r="K1067" t="s">
        <v>114</v>
      </c>
      <c r="L1067" s="43" t="b">
        <v>0</v>
      </c>
      <c r="M1067" s="43" t="b">
        <v>0</v>
      </c>
      <c r="N1067" s="43" t="b">
        <v>0</v>
      </c>
      <c r="O1067" t="s">
        <v>114</v>
      </c>
      <c r="P1067" t="s">
        <v>114</v>
      </c>
      <c r="Q1067" t="s">
        <v>114</v>
      </c>
      <c r="R1067" t="s">
        <v>114</v>
      </c>
      <c r="S1067" t="s">
        <v>114</v>
      </c>
      <c r="T1067" t="s">
        <v>114</v>
      </c>
      <c r="U1067" t="s">
        <v>114</v>
      </c>
      <c r="V1067" t="s">
        <v>114</v>
      </c>
      <c r="W1067" s="5">
        <v>43481</v>
      </c>
      <c r="X1067" s="3" t="s">
        <v>114</v>
      </c>
      <c r="Y1067" s="3"/>
      <c r="Z1067" s="3" t="s">
        <v>4893</v>
      </c>
      <c r="AA1067" s="3" t="s">
        <v>114</v>
      </c>
      <c r="AB1067" s="3" t="s">
        <v>74</v>
      </c>
      <c r="AC1067" s="8">
        <v>10</v>
      </c>
      <c r="AD1067" s="3" t="s">
        <v>5967</v>
      </c>
      <c r="AE1067" s="4" t="s">
        <v>5968</v>
      </c>
      <c r="AF1067" s="3"/>
      <c r="AG1067" s="3" t="s">
        <v>114</v>
      </c>
      <c r="AH1067" s="8">
        <v>50</v>
      </c>
      <c r="AI1067" s="3" t="s">
        <v>79</v>
      </c>
      <c r="AJ1067" t="s">
        <v>114</v>
      </c>
      <c r="AK1067" t="s">
        <v>114</v>
      </c>
      <c r="AL1067" s="43" t="b">
        <v>0</v>
      </c>
      <c r="AM1067" s="3"/>
      <c r="AN1067" s="3"/>
      <c r="AO1067" s="43" t="b">
        <v>0</v>
      </c>
      <c r="AP1067" s="3" t="b">
        <v>0</v>
      </c>
      <c r="AQ1067" s="3">
        <f>VLOOKUP(Table2[[#This Row],[Job-no]],Table3[],26,FALSE)</f>
        <v>12250</v>
      </c>
      <c r="AR1067" t="str">
        <f t="shared" si="196"/>
        <v>DAYCLED</v>
      </c>
      <c r="AS1067" t="str">
        <f>VLOOKUP(AR1067,Table1[],4,0)</f>
        <v>Grid LED</v>
      </c>
      <c r="AT1067">
        <f>IF(BD1067&gt;0,"Pattern",VLOOKUP(AR1067,Table1[],5,0))</f>
        <v>0</v>
      </c>
      <c r="AU1067" s="34">
        <f>IF(AT1067="Pattern",WORKDAY(Table2[[#This Row],[Scheduled Ship Date]],-10),WORKDAY(Table2[[#This Row],[Scheduled Ship Date]],-4))</f>
        <v>43480</v>
      </c>
      <c r="AV1067">
        <f>IF(Table2[[#This Row],[Extrusion cut double saw]]=TRUE,IF(O1067="ToDo",IF(AT1067="Pattern",Table2[[#This Row],[Total Sections]]*0.4,Table2[[#This Row],[Total Sections]]*0.12),0),IF(AT1067="Pattern",Table2[[#This Row],[Total Sections]]*4,Table2[[#This Row],[Total Sections]]*1.2))</f>
        <v>60</v>
      </c>
      <c r="AW1067" s="42"/>
      <c r="AX1067" s="42">
        <f>IF(AT1067="Pattern",Table2[[#This Row],[Scheduled Ship Date]]-2,Table2[[#This Row],[Scheduled Ship Date]]-3)</f>
        <v>43483</v>
      </c>
      <c r="AY1067">
        <f>IF(Table2[[#This Row],[Pattern]]="Pattern",Table2[[#This Row],[Total Sections]]*4.82,Table2[[#This Row],[Total Sections]]*0.5)</f>
        <v>25</v>
      </c>
      <c r="AZ1067" s="42"/>
      <c r="BA1067" s="39">
        <f>((Table2[Total Sections]/Table2[Open Qty])-1)*Table2[Open Qty]*12.96</f>
        <v>0</v>
      </c>
      <c r="BB1067" s="39"/>
      <c r="BC1067" s="39" t="str">
        <f t="shared" si="197"/>
        <v>DAYCLED-22-3000-80-30-SO-W-UNV-DP-1-TB9</v>
      </c>
      <c r="BD1067" s="39">
        <f t="shared" si="198"/>
        <v>0</v>
      </c>
      <c r="BE1067" s="39" t="b">
        <f>_xlfn.IFNA(VLOOKUP(Table2[[#This Row],[Job-no]],Table4[],9,FALSE),TRUE)</f>
        <v>0</v>
      </c>
      <c r="BF1067" t="str">
        <f>VLOOKUP(AR1067,Table1[],3,0)</f>
        <v>DAYLED</v>
      </c>
      <c r="BG1067" s="39" t="b">
        <f>_xlfn.IFNA(VLOOKUP(Table2[[#This Row],[Job-no]],Table4[],14,FALSE),TRUE)</f>
        <v>0</v>
      </c>
      <c r="BH1067" s="39" t="str">
        <f>_xlfn.IFNA(VLOOKUP(Table2[[#This Row],[Job-no]],Table4[],11,FALSE),"Done")</f>
        <v/>
      </c>
      <c r="BI1067" s="39">
        <f>IF(Table2[[#This Row],[Pattern]]="Pattern",VLOOKUP(Table2[[#This Row],[Product Code]],'Routing data'!$A$2:$W$470,13,FALSE),VLOOKUP(Table2[[#This Row],[Product Code]],'Routing data'!$A$2:$W$470,3,FALSE))</f>
        <v>0</v>
      </c>
      <c r="BJ1067" s="39">
        <f>IF(Table2[[#This Row],[Pattern]]="Pattern",VLOOKUP(Table2[[#This Row],[Product Code]],'Routing data'!$A$2:$W$470,14,FALSE),VLOOKUP(Table2[[#This Row],[Product Code]],'Routing data'!$A$2:$W$470,4,FALSE))</f>
        <v>0</v>
      </c>
      <c r="BK1067" s="39">
        <f>VLOOKUP(Table2[[#This Row],[Product Code]],'Routing data'!A$4:W$524,16,FALSE)</f>
        <v>0</v>
      </c>
      <c r="BL1067" s="42" t="str">
        <f>IF(Table2[[#This Row],[Milling Required]]=0,"x",IF(AT1067="Pattern",B1067-10,B1067-4))</f>
        <v>x</v>
      </c>
      <c r="BM1067" s="42" t="str">
        <f>IF(Table2[[#This Row],[Punching Required]]=0,"x",IF(AT1067="Pattern",B1067-8,B1067-2))</f>
        <v>x</v>
      </c>
      <c r="BN1067" s="42">
        <f t="shared" si="199"/>
        <v>43483</v>
      </c>
      <c r="BO1067" s="39" t="str">
        <f>IF(Table2[[#This Row],[Milling]]="x","x",Table2[[#This Row],[Total Sections]]*2)</f>
        <v>x</v>
      </c>
      <c r="BP1067" s="39" t="str">
        <f>IF(Table2[[#This Row],[Punching]]="x","x",Table2[Total Sections]*2)</f>
        <v>x</v>
      </c>
      <c r="BQ1067" s="39">
        <f>IF(Table2[[#This Row],[Pattern]]="Pattern",Table2[Total Sections]*3,Table2[Total Sections]*1.5)</f>
        <v>75</v>
      </c>
      <c r="BR1067" s="42"/>
      <c r="BS1067" s="39"/>
      <c r="BT1067" s="39"/>
      <c r="BU1067" s="39"/>
      <c r="BV1067" s="122" t="str">
        <f>_xlfn.IFNA(VLOOKUP(Table2[[#This Row],[Job-no]],Table4[],16,FALSE),"Ready")</f>
        <v/>
      </c>
      <c r="BW1067" s="122" t="str">
        <f>_xlfn.IFNA(VLOOKUP(Table2[[#This Row],[Job-no]],Table4[],21,FALSE),"Ready")</f>
        <v/>
      </c>
      <c r="BX1067" s="39" t="b">
        <f>_xlfn.IFNA(VLOOKUP(Table2[[#This Row],[Job-no]],Table4[],10,FALSE),TRUE)</f>
        <v>0</v>
      </c>
      <c r="BY1067" s="39" t="str">
        <f>_xlfn.IFNA(VLOOKUP(Table2[[#This Row],[Job-no]],Table4[],22,FALSE),"Ready")</f>
        <v/>
      </c>
      <c r="BZ1067" s="120">
        <f t="shared" si="200"/>
        <v>43486</v>
      </c>
      <c r="CA1067" s="120" t="str">
        <f ca="1">IF(OR(Table2[[#This Row],[Saw Date]]=TODAY(),Table2[[#This Row],[Saw Date]]=TODAY()+1), Table2[[#This Row],[Saw Date]],IF(Table2[[#This Row],[Extrusion cut double saw]],"Done",""))</f>
        <v/>
      </c>
      <c r="CB1067" s="120" t="str">
        <f ca="1">IF(OR(Table2[[#This Row],[Lens Date]]=TODAY(),Table2[[#This Row],[Lens Date]]=TODAY()+1), Table2[[#This Row],[Lens Date]],IF(Table2[[#This Row],[MSLens]]="Done","Done",""))</f>
        <v/>
      </c>
      <c r="CC1067" s="120" t="str">
        <f ca="1">IF(OR(Table2[[#This Row],[Milling Date]]=TODAY(),Table2[[#This Row],[Milling Date]]=TODAY()+1), Table2[[#This Row],[Milling Date]],IF(Table2[[#This Row],[CNC Holes]]="Ready","Done",""))</f>
        <v/>
      </c>
      <c r="CD1067" s="120" t="str">
        <f ca="1">IF(OR(Table2[[#This Row],[Welding Date]]=TODAY(),Table2[[#This Row],[Welding Date]]=TODAY()+1), Table2[[#This Row],[Welding Date]],IF(Table2[[#This Row],[Welding Corners]]="Ready","Done",""))</f>
        <v/>
      </c>
      <c r="CE1067" s="120" t="str">
        <f ca="1">IF(OR(Table2[[#This Row],[Puching Date]]=TODAY(),Table2[[#This Row],[Puching Date]]=TODAY()+1), Table2[[#This Row],[Puching Date]],IF(Table2[[#This Row],[Punch Holes]]="Ready","Done",""))</f>
        <v/>
      </c>
      <c r="CF1067" s="120" t="str">
        <f ca="1">IF(OR(Table2[[#This Row],[Housing Date2]]=TODAY(),Table2[[#This Row],[Housing Date2]]=TODAY()+1),Table2[[#This Row],[Housing Date2]],IF(Table2[[#This Row],[Body Assembly]],"Done",""))</f>
        <v/>
      </c>
      <c r="CG1067" s="120" t="str">
        <f>_xlfn.IFNA(VLOOKUP(Table2[[#This Row],[Job-no]],Table4[],7,FALSE),"Done")</f>
        <v>Scheduled/Released</v>
      </c>
    </row>
    <row r="1068" spans="1:85" x14ac:dyDescent="0.25">
      <c r="A1068" s="39" t="str">
        <f>_xlfn.CONCAT(Table2[[#This Row],[Order]],"-",Table2[[#This Row],[Line]])</f>
        <v>72589-4</v>
      </c>
      <c r="B1068" s="5">
        <v>43486</v>
      </c>
      <c r="C1068" s="8">
        <v>72589</v>
      </c>
      <c r="D1068" s="3" t="s">
        <v>167</v>
      </c>
      <c r="E1068" s="8">
        <v>4</v>
      </c>
      <c r="F1068" s="8">
        <v>1</v>
      </c>
      <c r="G1068" s="3" t="s">
        <v>42</v>
      </c>
      <c r="H1068" s="8">
        <v>150</v>
      </c>
      <c r="I1068" s="43" t="b">
        <v>0</v>
      </c>
      <c r="J1068" s="43" t="b">
        <v>0</v>
      </c>
      <c r="K1068" t="s">
        <v>114</v>
      </c>
      <c r="L1068" s="43" t="b">
        <v>0</v>
      </c>
      <c r="M1068" s="43" t="b">
        <v>0</v>
      </c>
      <c r="N1068" s="43" t="b">
        <v>0</v>
      </c>
      <c r="O1068" t="s">
        <v>114</v>
      </c>
      <c r="P1068" t="s">
        <v>114</v>
      </c>
      <c r="Q1068" t="s">
        <v>114</v>
      </c>
      <c r="R1068" t="s">
        <v>114</v>
      </c>
      <c r="S1068" t="s">
        <v>114</v>
      </c>
      <c r="T1068" t="s">
        <v>114</v>
      </c>
      <c r="U1068" t="s">
        <v>114</v>
      </c>
      <c r="V1068" t="s">
        <v>114</v>
      </c>
      <c r="W1068" s="5">
        <v>43481</v>
      </c>
      <c r="X1068" s="3" t="s">
        <v>114</v>
      </c>
      <c r="Y1068" s="3"/>
      <c r="Z1068" s="3" t="s">
        <v>4893</v>
      </c>
      <c r="AA1068" s="3" t="s">
        <v>114</v>
      </c>
      <c r="AB1068" s="3" t="s">
        <v>74</v>
      </c>
      <c r="AC1068" s="8">
        <v>10</v>
      </c>
      <c r="AD1068" s="3" t="s">
        <v>5967</v>
      </c>
      <c r="AE1068" s="4" t="s">
        <v>5968</v>
      </c>
      <c r="AF1068" s="3"/>
      <c r="AG1068" s="3" t="s">
        <v>114</v>
      </c>
      <c r="AH1068" s="8">
        <v>150</v>
      </c>
      <c r="AI1068" s="3" t="s">
        <v>79</v>
      </c>
      <c r="AJ1068" t="s">
        <v>114</v>
      </c>
      <c r="AK1068" t="s">
        <v>114</v>
      </c>
      <c r="AL1068" s="43" t="b">
        <v>0</v>
      </c>
      <c r="AM1068" s="3"/>
      <c r="AN1068" s="3"/>
      <c r="AO1068" s="43" t="b">
        <v>0</v>
      </c>
      <c r="AP1068" s="3" t="b">
        <v>0</v>
      </c>
      <c r="AQ1068" s="3">
        <f>VLOOKUP(Table2[[#This Row],[Job-no]],Table3[],26,FALSE)</f>
        <v>36750</v>
      </c>
      <c r="AR1068" t="str">
        <f t="shared" si="196"/>
        <v>DAYCLED</v>
      </c>
      <c r="AS1068" t="str">
        <f>VLOOKUP(AR1068,Table1[],4,0)</f>
        <v>Grid LED</v>
      </c>
      <c r="AT1068">
        <f>IF(BD1068&gt;0,"Pattern",VLOOKUP(AR1068,Table1[],5,0))</f>
        <v>0</v>
      </c>
      <c r="AU1068" s="34">
        <f>IF(AT1068="Pattern",WORKDAY(Table2[[#This Row],[Scheduled Ship Date]],-10),WORKDAY(Table2[[#This Row],[Scheduled Ship Date]],-4))</f>
        <v>43480</v>
      </c>
      <c r="AV1068" s="39">
        <f>IF(Table2[[#This Row],[Extrusion cut double saw]]=TRUE,IF(O1068="ToDo",IF(AT1068="Pattern",Table2[[#This Row],[Total Sections]]*0.4,Table2[[#This Row],[Total Sections]]*0.12),0),IF(AT1068="Pattern",Table2[[#This Row],[Total Sections]]*4,Table2[[#This Row],[Total Sections]]*1.2))</f>
        <v>180</v>
      </c>
      <c r="AW1068" s="42"/>
      <c r="AX1068" s="42">
        <f>IF(AT1068="Pattern",Table2[[#This Row],[Scheduled Ship Date]]-2,Table2[[#This Row],[Scheduled Ship Date]]-3)</f>
        <v>43483</v>
      </c>
      <c r="AY1068" s="39">
        <f>IF(Table2[[#This Row],[Pattern]]="Pattern",Table2[[#This Row],[Total Sections]]*4.82,Table2[[#This Row],[Total Sections]]*0.5)</f>
        <v>75</v>
      </c>
      <c r="AZ1068" s="42"/>
      <c r="BA1068" s="39">
        <f>((Table2[Total Sections]/Table2[Open Qty])-1)*Table2[Open Qty]*12.96</f>
        <v>0</v>
      </c>
      <c r="BB1068" s="39"/>
      <c r="BC1068" s="39" t="str">
        <f t="shared" si="197"/>
        <v>DAYCLED-22-3000-80-30-SO-W-UNV-DP-1-TB15</v>
      </c>
      <c r="BD1068" s="39">
        <f t="shared" si="198"/>
        <v>0</v>
      </c>
      <c r="BE1068" s="39" t="b">
        <f>_xlfn.IFNA(VLOOKUP(Table2[[#This Row],[Job-no]],Table4[],9,FALSE),TRUE)</f>
        <v>0</v>
      </c>
      <c r="BF1068" s="39"/>
      <c r="BG1068" s="39" t="b">
        <f>_xlfn.IFNA(VLOOKUP(Table2[[#This Row],[Job-no]],Table4[],14,FALSE),TRUE)</f>
        <v>0</v>
      </c>
      <c r="BH1068" s="39" t="str">
        <f>_xlfn.IFNA(VLOOKUP(Table2[[#This Row],[Job-no]],Table4[],11,FALSE),"Done")</f>
        <v/>
      </c>
      <c r="BI1068" s="39">
        <f>IF(Table2[[#This Row],[Pattern]]="Pattern",VLOOKUP(Table2[[#This Row],[Product Code]],'Routing data'!$A$2:$W$470,13,FALSE),VLOOKUP(Table2[[#This Row],[Product Code]],'Routing data'!$A$2:$W$470,3,FALSE))</f>
        <v>0</v>
      </c>
      <c r="BJ1068" s="39">
        <f>IF(Table2[[#This Row],[Pattern]]="Pattern",VLOOKUP(Table2[[#This Row],[Product Code]],'Routing data'!$A$2:$W$470,14,FALSE),VLOOKUP(Table2[[#This Row],[Product Code]],'Routing data'!$A$2:$W$470,4,FALSE))</f>
        <v>0</v>
      </c>
      <c r="BK1068" s="39">
        <f>VLOOKUP(Table2[[#This Row],[Product Code]],'Routing data'!A$4:W$524,16,FALSE)</f>
        <v>0</v>
      </c>
      <c r="BL1068" s="42" t="str">
        <f>IF(Table2[[#This Row],[Milling Required]]=0,"x",IF(AT1068="Pattern",B1068-10,B1068-4))</f>
        <v>x</v>
      </c>
      <c r="BM1068" s="42" t="str">
        <f>IF(Table2[[#This Row],[Punching Required]]=0,"x",IF(AT1068="Pattern",B1068-8,B1068-2))</f>
        <v>x</v>
      </c>
      <c r="BN1068" s="42">
        <f t="shared" si="199"/>
        <v>43483</v>
      </c>
      <c r="BO1068" s="39" t="str">
        <f>IF(Table2[[#This Row],[Milling]]="x","x",Table2[[#This Row],[Total Sections]]*2)</f>
        <v>x</v>
      </c>
      <c r="BP1068" s="39" t="str">
        <f>IF(Table2[[#This Row],[Punching]]="x","x",Table2[Total Sections]*2)</f>
        <v>x</v>
      </c>
      <c r="BQ1068" s="39">
        <f>IF(Table2[[#This Row],[Pattern]]="Pattern",Table2[Total Sections]*3,Table2[Total Sections]*1.5)</f>
        <v>225</v>
      </c>
      <c r="BR1068" s="42"/>
      <c r="BS1068" s="39"/>
      <c r="BT1068" s="39"/>
      <c r="BU1068" s="39"/>
      <c r="BV1068" s="39" t="str">
        <f>_xlfn.IFNA(VLOOKUP(Table2[[#This Row],[Job-no]],Table4[],16,FALSE),"Ready")</f>
        <v/>
      </c>
      <c r="BW1068" s="39" t="str">
        <f>_xlfn.IFNA(VLOOKUP(Table2[[#This Row],[Job-no]],Table4[],21,FALSE),"Ready")</f>
        <v/>
      </c>
      <c r="BX1068" s="39" t="b">
        <f>_xlfn.IFNA(VLOOKUP(Table2[[#This Row],[Job-no]],Table4[],10,FALSE),TRUE)</f>
        <v>0</v>
      </c>
      <c r="BY1068" s="39" t="str">
        <f>_xlfn.IFNA(VLOOKUP(Table2[[#This Row],[Job-no]],Table4[],22,FALSE),"Ready")</f>
        <v/>
      </c>
      <c r="BZ1068" s="120">
        <f t="shared" si="200"/>
        <v>43486</v>
      </c>
      <c r="CA1068" s="120" t="str">
        <f ca="1">IF(OR(Table2[[#This Row],[Saw Date]]=TODAY(),Table2[[#This Row],[Saw Date]]=TODAY()+1), Table2[[#This Row],[Saw Date]],IF(Table2[[#This Row],[Extrusion cut double saw]],"Done",""))</f>
        <v/>
      </c>
      <c r="CB1068" s="120" t="str">
        <f ca="1">IF(OR(Table2[[#This Row],[Lens Date]]=TODAY(),Table2[[#This Row],[Lens Date]]=TODAY()+1), Table2[[#This Row],[Lens Date]],IF(Table2[[#This Row],[MSLens]]="Done","Done",""))</f>
        <v/>
      </c>
      <c r="CC1068" s="120" t="str">
        <f ca="1">IF(OR(Table2[[#This Row],[Milling Date]]=TODAY(),Table2[[#This Row],[Milling Date]]=TODAY()+1), Table2[[#This Row],[Milling Date]],IF(Table2[[#This Row],[CNC Holes]]="Ready","Done",""))</f>
        <v/>
      </c>
      <c r="CD1068" s="120" t="str">
        <f ca="1">IF(OR(Table2[[#This Row],[Welding Date]]=TODAY(),Table2[[#This Row],[Welding Date]]=TODAY()+1), Table2[[#This Row],[Welding Date]],IF(Table2[[#This Row],[Welding Corners]]="Ready","Done",""))</f>
        <v/>
      </c>
      <c r="CE1068" s="120" t="str">
        <f ca="1">IF(OR(Table2[[#This Row],[Puching Date]]=TODAY(),Table2[[#This Row],[Puching Date]]=TODAY()+1), Table2[[#This Row],[Puching Date]],IF(Table2[[#This Row],[Punch Holes]]="Ready","Done",""))</f>
        <v/>
      </c>
      <c r="CF1068" s="120" t="str">
        <f ca="1">IF(OR(Table2[[#This Row],[Housing Date2]]=TODAY(),Table2[[#This Row],[Housing Date2]]=TODAY()+1),Table2[[#This Row],[Housing Date2]],IF(Table2[[#This Row],[Body Assembly]],"Done",""))</f>
        <v/>
      </c>
      <c r="CG1068" s="120" t="str">
        <f>_xlfn.IFNA(VLOOKUP(Table2[[#This Row],[Job-no]],Table4[],7,FALSE),"Done")</f>
        <v>Scheduled/Released</v>
      </c>
    </row>
    <row r="1069" spans="1:85" x14ac:dyDescent="0.25">
      <c r="A1069" s="39" t="str">
        <f>_xlfn.CONCAT(Table2[[#This Row],[Order]],"-",Table2[[#This Row],[Line]])</f>
        <v>72589-5</v>
      </c>
      <c r="B1069" s="5">
        <v>43486</v>
      </c>
      <c r="C1069" s="8">
        <v>72589</v>
      </c>
      <c r="D1069" s="3" t="s">
        <v>97</v>
      </c>
      <c r="E1069" s="8">
        <v>5</v>
      </c>
      <c r="F1069" s="8">
        <v>1</v>
      </c>
      <c r="G1069" s="3" t="s">
        <v>42</v>
      </c>
      <c r="H1069" s="8">
        <v>33</v>
      </c>
      <c r="I1069" s="43" t="b">
        <v>0</v>
      </c>
      <c r="J1069" s="43" t="b">
        <v>0</v>
      </c>
      <c r="K1069" t="s">
        <v>114</v>
      </c>
      <c r="L1069" s="43" t="b">
        <v>0</v>
      </c>
      <c r="M1069" s="43" t="b">
        <v>0</v>
      </c>
      <c r="N1069" s="43" t="b">
        <v>0</v>
      </c>
      <c r="O1069" t="s">
        <v>114</v>
      </c>
      <c r="P1069" t="s">
        <v>114</v>
      </c>
      <c r="Q1069" t="s">
        <v>114</v>
      </c>
      <c r="R1069" t="s">
        <v>114</v>
      </c>
      <c r="S1069" t="s">
        <v>114</v>
      </c>
      <c r="T1069" t="s">
        <v>114</v>
      </c>
      <c r="U1069" t="s">
        <v>114</v>
      </c>
      <c r="V1069" t="s">
        <v>114</v>
      </c>
      <c r="W1069" s="5">
        <v>43481</v>
      </c>
      <c r="X1069" s="3" t="s">
        <v>114</v>
      </c>
      <c r="Y1069" s="3"/>
      <c r="Z1069" s="3" t="s">
        <v>4895</v>
      </c>
      <c r="AA1069" s="3" t="s">
        <v>114</v>
      </c>
      <c r="AB1069" s="3" t="s">
        <v>74</v>
      </c>
      <c r="AC1069" s="8">
        <v>10</v>
      </c>
      <c r="AD1069" s="3" t="s">
        <v>5967</v>
      </c>
      <c r="AE1069" s="4" t="s">
        <v>5968</v>
      </c>
      <c r="AF1069" s="3"/>
      <c r="AG1069" s="3" t="s">
        <v>114</v>
      </c>
      <c r="AH1069" s="8">
        <v>33</v>
      </c>
      <c r="AI1069" s="3" t="s">
        <v>79</v>
      </c>
      <c r="AJ1069" t="s">
        <v>114</v>
      </c>
      <c r="AK1069" t="s">
        <v>114</v>
      </c>
      <c r="AL1069" s="43" t="b">
        <v>0</v>
      </c>
      <c r="AM1069" s="3"/>
      <c r="AN1069" s="3"/>
      <c r="AO1069" s="43" t="b">
        <v>0</v>
      </c>
      <c r="AP1069" s="3" t="b">
        <v>0</v>
      </c>
      <c r="AQ1069" s="3">
        <f>VLOOKUP(Table2[[#This Row],[Job-no]],Table3[],26,FALSE)</f>
        <v>12210</v>
      </c>
      <c r="AR1069" t="str">
        <f t="shared" si="196"/>
        <v>DAYCLED</v>
      </c>
      <c r="AS1069" t="str">
        <f>VLOOKUP(AR1069,Table1[],4,0)</f>
        <v>Grid LED</v>
      </c>
      <c r="AT1069">
        <f>IF(BD1069&gt;0,"Pattern",VLOOKUP(AR1069,Table1[],5,0))</f>
        <v>0</v>
      </c>
      <c r="AU1069" s="34">
        <f>IF(AT1069="Pattern",WORKDAY(Table2[[#This Row],[Scheduled Ship Date]],-10),WORKDAY(Table2[[#This Row],[Scheduled Ship Date]],-4))</f>
        <v>43480</v>
      </c>
      <c r="AV1069" s="39">
        <f>IF(Table2[[#This Row],[Extrusion cut double saw]]=TRUE,IF(O1069="ToDo",IF(AT1069="Pattern",Table2[[#This Row],[Total Sections]]*0.4,Table2[[#This Row],[Total Sections]]*0.12),0),IF(AT1069="Pattern",Table2[[#This Row],[Total Sections]]*4,Table2[[#This Row],[Total Sections]]*1.2))</f>
        <v>39.6</v>
      </c>
      <c r="AW1069" s="130"/>
      <c r="AX1069" s="42">
        <f>IF(AT1069="Pattern",Table2[[#This Row],[Scheduled Ship Date]]-2,Table2[[#This Row],[Scheduled Ship Date]]-3)</f>
        <v>43483</v>
      </c>
      <c r="AY1069" s="39">
        <f>IF(Table2[[#This Row],[Pattern]]="Pattern",Table2[[#This Row],[Total Sections]]*4.82,Table2[[#This Row],[Total Sections]]*0.5)</f>
        <v>16.5</v>
      </c>
      <c r="AZ1069" s="42"/>
      <c r="BA1069" s="39">
        <f>((Table2[Total Sections]/Table2[Open Qty])-1)*Table2[Open Qty]*12.96</f>
        <v>0</v>
      </c>
      <c r="BB1069" s="39"/>
      <c r="BC1069" s="39" t="str">
        <f t="shared" si="197"/>
        <v>DAYCLED-24-3200-80-27-SO-W-UNV-DP-1-TB15</v>
      </c>
      <c r="BD1069" s="39">
        <f t="shared" si="198"/>
        <v>0</v>
      </c>
      <c r="BE1069" s="39" t="b">
        <f>_xlfn.IFNA(VLOOKUP(Table2[[#This Row],[Job-no]],Table4[],9,FALSE),TRUE)</f>
        <v>0</v>
      </c>
      <c r="BF1069" s="39"/>
      <c r="BG1069" s="39" t="b">
        <f>_xlfn.IFNA(VLOOKUP(Table2[[#This Row],[Job-no]],Table4[],14,FALSE),TRUE)</f>
        <v>0</v>
      </c>
      <c r="BH1069" s="39" t="str">
        <f>_xlfn.IFNA(VLOOKUP(Table2[[#This Row],[Job-no]],Table4[],11,FALSE),"Done")</f>
        <v/>
      </c>
      <c r="BI1069" s="39">
        <f>IF(Table2[[#This Row],[Pattern]]="Pattern",VLOOKUP(Table2[[#This Row],[Product Code]],'Routing data'!$A$2:$W$470,13,FALSE),VLOOKUP(Table2[[#This Row],[Product Code]],'Routing data'!$A$2:$W$470,3,FALSE))</f>
        <v>0</v>
      </c>
      <c r="BJ1069" s="39">
        <f>IF(Table2[[#This Row],[Pattern]]="Pattern",VLOOKUP(Table2[[#This Row],[Product Code]],'Routing data'!$A$2:$W$470,14,FALSE),VLOOKUP(Table2[[#This Row],[Product Code]],'Routing data'!$A$2:$W$470,4,FALSE))</f>
        <v>0</v>
      </c>
      <c r="BK1069" s="39">
        <f>VLOOKUP(Table2[[#This Row],[Product Code]],'Routing data'!A$4:W$524,16,FALSE)</f>
        <v>0</v>
      </c>
      <c r="BL1069" s="42" t="str">
        <f>IF(Table2[[#This Row],[Milling Required]]=0,"x",IF(AT1069="Pattern",B1069-10,B1069-4))</f>
        <v>x</v>
      </c>
      <c r="BM1069" s="39"/>
      <c r="BN1069" s="42">
        <f t="shared" si="199"/>
        <v>43483</v>
      </c>
      <c r="BO1069" s="39" t="str">
        <f>IF(Table2[[#This Row],[Milling]]="x","x",Table2[[#This Row],[Total Sections]]*2)</f>
        <v>x</v>
      </c>
      <c r="BP1069" s="39">
        <f>IF(Table2[[#This Row],[Punching]]="x","x",Table2[Total Sections]*2)</f>
        <v>66</v>
      </c>
      <c r="BQ1069" s="39">
        <f>IF(Table2[[#This Row],[Pattern]]="Pattern",Table2[Total Sections]*3,Table2[Total Sections]*1.5)</f>
        <v>49.5</v>
      </c>
      <c r="BR1069" s="42"/>
      <c r="BS1069" s="39"/>
      <c r="BT1069" s="39"/>
      <c r="BU1069" s="39"/>
      <c r="BV1069" s="39" t="str">
        <f>_xlfn.IFNA(VLOOKUP(Table2[[#This Row],[Job-no]],Table4[],16,FALSE),"Ready")</f>
        <v/>
      </c>
      <c r="BW1069" s="39" t="str">
        <f>_xlfn.IFNA(VLOOKUP(Table2[[#This Row],[Job-no]],Table4[],21,FALSE),"Ready")</f>
        <v/>
      </c>
      <c r="BX1069" s="39" t="b">
        <f>_xlfn.IFNA(VLOOKUP(Table2[[#This Row],[Job-no]],Table4[],10,FALSE),TRUE)</f>
        <v>0</v>
      </c>
      <c r="BY1069" s="39" t="str">
        <f>_xlfn.IFNA(VLOOKUP(Table2[[#This Row],[Job-no]],Table4[],22,FALSE),"Ready")</f>
        <v/>
      </c>
      <c r="BZ1069" s="120">
        <f t="shared" si="200"/>
        <v>43486</v>
      </c>
      <c r="CA1069" s="120" t="str">
        <f ca="1">IF(OR(Table2[[#This Row],[Saw Date]]=TODAY(),Table2[[#This Row],[Saw Date]]=TODAY()+1), Table2[[#This Row],[Saw Date]],IF(Table2[[#This Row],[Extrusion cut double saw]],"Done",""))</f>
        <v/>
      </c>
      <c r="CB1069" s="120" t="str">
        <f ca="1">IF(OR(Table2[[#This Row],[Lens Date]]=TODAY(),Table2[[#This Row],[Lens Date]]=TODAY()+1), Table2[[#This Row],[Lens Date]],IF(Table2[[#This Row],[MSLens]]="Done","Done",""))</f>
        <v/>
      </c>
      <c r="CC1069" s="120" t="str">
        <f ca="1">IF(OR(Table2[[#This Row],[Milling Date]]=TODAY(),Table2[[#This Row],[Milling Date]]=TODAY()+1), Table2[[#This Row],[Milling Date]],IF(Table2[[#This Row],[CNC Holes]]="Ready","Done",""))</f>
        <v/>
      </c>
      <c r="CD1069" s="120" t="str">
        <f ca="1">IF(OR(Table2[[#This Row],[Welding Date]]=TODAY(),Table2[[#This Row],[Welding Date]]=TODAY()+1), Table2[[#This Row],[Welding Date]],IF(Table2[[#This Row],[Welding Corners]]="Ready","Done",""))</f>
        <v/>
      </c>
      <c r="CE1069" s="120" t="str">
        <f ca="1">IF(OR(Table2[[#This Row],[Puching Date]]=TODAY(),Table2[[#This Row],[Puching Date]]=TODAY()+1), Table2[[#This Row],[Puching Date]],IF(Table2[[#This Row],[Punch Holes]]="Ready","Done",""))</f>
        <v/>
      </c>
      <c r="CF1069" s="120" t="str">
        <f ca="1">IF(OR(Table2[[#This Row],[Housing Date2]]=TODAY(),Table2[[#This Row],[Housing Date2]]=TODAY()+1),Table2[[#This Row],[Housing Date2]],IF(Table2[[#This Row],[Body Assembly]],"Done",""))</f>
        <v/>
      </c>
      <c r="CG1069" s="120" t="str">
        <f>_xlfn.IFNA(VLOOKUP(Table2[[#This Row],[Job-no]],Table4[],7,FALSE),"Done")</f>
        <v>Scheduled/Released</v>
      </c>
    </row>
    <row r="1070" spans="1:85" x14ac:dyDescent="0.25">
      <c r="A1070" s="39" t="str">
        <f>_xlfn.CONCAT(Table2[[#This Row],[Order]],"-",Table2[[#This Row],[Line]])</f>
        <v>72589-6</v>
      </c>
      <c r="B1070" s="5">
        <v>43486</v>
      </c>
      <c r="C1070" s="8">
        <v>72589</v>
      </c>
      <c r="D1070" s="3" t="s">
        <v>11</v>
      </c>
      <c r="E1070" s="8">
        <v>6</v>
      </c>
      <c r="F1070" s="8">
        <v>1</v>
      </c>
      <c r="G1070" s="3" t="s">
        <v>42</v>
      </c>
      <c r="H1070" s="8">
        <v>9</v>
      </c>
      <c r="I1070" s="43" t="b">
        <v>0</v>
      </c>
      <c r="J1070" s="43" t="b">
        <v>0</v>
      </c>
      <c r="K1070" t="s">
        <v>114</v>
      </c>
      <c r="L1070" s="43" t="b">
        <v>0</v>
      </c>
      <c r="M1070" s="43" t="b">
        <v>0</v>
      </c>
      <c r="N1070" s="43" t="b">
        <v>0</v>
      </c>
      <c r="O1070" t="s">
        <v>114</v>
      </c>
      <c r="P1070" t="s">
        <v>114</v>
      </c>
      <c r="Q1070" t="s">
        <v>114</v>
      </c>
      <c r="R1070" t="s">
        <v>114</v>
      </c>
      <c r="S1070" t="s">
        <v>114</v>
      </c>
      <c r="T1070" t="s">
        <v>114</v>
      </c>
      <c r="U1070" t="s">
        <v>114</v>
      </c>
      <c r="V1070" t="s">
        <v>114</v>
      </c>
      <c r="W1070" s="5">
        <v>43481</v>
      </c>
      <c r="X1070" s="3" t="s">
        <v>114</v>
      </c>
      <c r="Y1070" s="3"/>
      <c r="Z1070" s="3" t="s">
        <v>4895</v>
      </c>
      <c r="AA1070" s="3" t="s">
        <v>114</v>
      </c>
      <c r="AB1070" s="3" t="s">
        <v>74</v>
      </c>
      <c r="AC1070" s="8">
        <v>10</v>
      </c>
      <c r="AD1070" s="3" t="s">
        <v>5967</v>
      </c>
      <c r="AE1070" s="4" t="s">
        <v>5968</v>
      </c>
      <c r="AF1070" s="3"/>
      <c r="AG1070" s="3" t="s">
        <v>114</v>
      </c>
      <c r="AH1070" s="8">
        <v>9</v>
      </c>
      <c r="AI1070" s="3" t="s">
        <v>79</v>
      </c>
      <c r="AJ1070" t="s">
        <v>114</v>
      </c>
      <c r="AK1070" t="s">
        <v>114</v>
      </c>
      <c r="AL1070" s="43" t="b">
        <v>0</v>
      </c>
      <c r="AM1070" s="3"/>
      <c r="AN1070" s="3"/>
      <c r="AO1070" s="43" t="b">
        <v>0</v>
      </c>
      <c r="AP1070" s="3" t="b">
        <v>0</v>
      </c>
      <c r="AQ1070" s="3">
        <f>VLOOKUP(Table2[[#This Row],[Job-no]],Table3[],26,FALSE)</f>
        <v>3330</v>
      </c>
      <c r="AR1070" t="str">
        <f t="shared" si="196"/>
        <v>DAYCLED</v>
      </c>
      <c r="AS1070" t="str">
        <f>VLOOKUP(AR1070,Table1[],4,0)</f>
        <v>Grid LED</v>
      </c>
      <c r="AT1070">
        <f>IF(BD1070&gt;0,"Pattern",VLOOKUP(AR1070,Table1[],5,0))</f>
        <v>0</v>
      </c>
      <c r="AU1070" s="34">
        <f>IF(AT1070="Pattern",WORKDAY(Table2[[#This Row],[Scheduled Ship Date]],-10),WORKDAY(Table2[[#This Row],[Scheduled Ship Date]],-4))</f>
        <v>43480</v>
      </c>
      <c r="AV1070" s="39">
        <f>IF(Table2[[#This Row],[Extrusion cut double saw]]=TRUE,IF(O1070="ToDo",IF(AT1070="Pattern",Table2[[#This Row],[Total Sections]]*0.4,Table2[[#This Row],[Total Sections]]*0.12),0),IF(AT1070="Pattern",Table2[[#This Row],[Total Sections]]*4,Table2[[#This Row],[Total Sections]]*1.2))</f>
        <v>10.799999999999999</v>
      </c>
      <c r="AW1070" s="42"/>
      <c r="AX1070" s="42">
        <f>IF(AT1070="Pattern",Table2[[#This Row],[Scheduled Ship Date]]-2,Table2[[#This Row],[Scheduled Ship Date]]-3)</f>
        <v>43483</v>
      </c>
      <c r="AY1070" s="39">
        <f>IF(Table2[[#This Row],[Pattern]]="Pattern",Table2[[#This Row],[Total Sections]]*4.82,Table2[[#This Row],[Total Sections]]*0.5)</f>
        <v>4.5</v>
      </c>
      <c r="AZ1070" s="42"/>
      <c r="BA1070" s="39">
        <f>((Table2[Total Sections]/Table2[Open Qty])-1)*Table2[Open Qty]*12.96</f>
        <v>0</v>
      </c>
      <c r="BB1070" s="39"/>
      <c r="BC1070" s="39" t="str">
        <f t="shared" si="197"/>
        <v>DAYCLED-24-3200-80-30-SO-W-UNV-DP-1-TB15</v>
      </c>
      <c r="BD1070" s="39">
        <f t="shared" si="198"/>
        <v>0</v>
      </c>
      <c r="BE1070" s="39" t="b">
        <f>_xlfn.IFNA(VLOOKUP(Table2[[#This Row],[Job-no]],Table4[],9,FALSE),TRUE)</f>
        <v>0</v>
      </c>
      <c r="BF1070" s="39"/>
      <c r="BG1070" s="39" t="b">
        <f>_xlfn.IFNA(VLOOKUP(Table2[[#This Row],[Job-no]],Table4[],14,FALSE),TRUE)</f>
        <v>0</v>
      </c>
      <c r="BH1070" s="39" t="str">
        <f>_xlfn.IFNA(VLOOKUP(Table2[[#This Row],[Job-no]],Table4[],11,FALSE),"Done")</f>
        <v/>
      </c>
      <c r="BI1070" s="39">
        <f>IF(Table2[[#This Row],[Pattern]]="Pattern",VLOOKUP(Table2[[#This Row],[Product Code]],'Routing data'!$A$2:$W$470,13,FALSE),VLOOKUP(Table2[[#This Row],[Product Code]],'Routing data'!$A$2:$W$470,3,FALSE))</f>
        <v>0</v>
      </c>
      <c r="BJ1070" s="39">
        <f>IF(Table2[[#This Row],[Pattern]]="Pattern",VLOOKUP(Table2[[#This Row],[Product Code]],'Routing data'!$A$2:$W$470,14,FALSE),VLOOKUP(Table2[[#This Row],[Product Code]],'Routing data'!$A$2:$W$470,4,FALSE))</f>
        <v>0</v>
      </c>
      <c r="BK1070" s="39">
        <f>VLOOKUP(Table2[[#This Row],[Product Code]],'Routing data'!A$4:W$524,16,FALSE)</f>
        <v>0</v>
      </c>
      <c r="BL1070" s="42" t="str">
        <f>IF(Table2[[#This Row],[Milling Required]]=0,"x",IF(AT1070="Pattern",B1070-10,B1070-4))</f>
        <v>x</v>
      </c>
      <c r="BM1070" s="42" t="str">
        <f>IF(Table2[[#This Row],[Punching Required]]=0,"x",IF(AT1070="Pattern",B1070-8,B1070-2))</f>
        <v>x</v>
      </c>
      <c r="BN1070" s="42">
        <f t="shared" si="199"/>
        <v>43483</v>
      </c>
      <c r="BO1070" s="39" t="str">
        <f>IF(Table2[[#This Row],[Milling]]="x","x",Table2[[#This Row],[Total Sections]]*2)</f>
        <v>x</v>
      </c>
      <c r="BP1070" s="39" t="str">
        <f>IF(Table2[[#This Row],[Punching]]="x","x",Table2[Total Sections]*2)</f>
        <v>x</v>
      </c>
      <c r="BQ1070" s="39">
        <f>IF(Table2[[#This Row],[Pattern]]="Pattern",Table2[Total Sections]*3,Table2[Total Sections]*1.5)</f>
        <v>13.5</v>
      </c>
      <c r="BR1070" s="42"/>
      <c r="BS1070" s="39"/>
      <c r="BT1070" s="39"/>
      <c r="BU1070" s="39"/>
      <c r="BV1070" s="39" t="str">
        <f>_xlfn.IFNA(VLOOKUP(Table2[[#This Row],[Job-no]],Table4[],16,FALSE),"Ready")</f>
        <v/>
      </c>
      <c r="BW1070" s="39" t="str">
        <f>_xlfn.IFNA(VLOOKUP(Table2[[#This Row],[Job-no]],Table4[],21,FALSE),"Ready")</f>
        <v/>
      </c>
      <c r="BX1070" s="39" t="b">
        <f>_xlfn.IFNA(VLOOKUP(Table2[[#This Row],[Job-no]],Table4[],10,FALSE),TRUE)</f>
        <v>0</v>
      </c>
      <c r="BY1070" s="39" t="str">
        <f>_xlfn.IFNA(VLOOKUP(Table2[[#This Row],[Job-no]],Table4[],22,FALSE),"Ready")</f>
        <v/>
      </c>
      <c r="BZ1070" s="120">
        <f t="shared" si="200"/>
        <v>43486</v>
      </c>
      <c r="CA1070" s="120" t="str">
        <f ca="1">IF(OR(Table2[[#This Row],[Saw Date]]=TODAY(),Table2[[#This Row],[Saw Date]]=TODAY()+1), Table2[[#This Row],[Saw Date]],IF(Table2[[#This Row],[Extrusion cut double saw]],"Done",""))</f>
        <v/>
      </c>
      <c r="CB1070" s="120" t="str">
        <f ca="1">IF(OR(Table2[[#This Row],[Lens Date]]=TODAY(),Table2[[#This Row],[Lens Date]]=TODAY()+1), Table2[[#This Row],[Lens Date]],IF(Table2[[#This Row],[MSLens]]="Done","Done",""))</f>
        <v/>
      </c>
      <c r="CC1070" s="120" t="str">
        <f ca="1">IF(OR(Table2[[#This Row],[Milling Date]]=TODAY(),Table2[[#This Row],[Milling Date]]=TODAY()+1), Table2[[#This Row],[Milling Date]],IF(Table2[[#This Row],[CNC Holes]]="Ready","Done",""))</f>
        <v/>
      </c>
      <c r="CD1070" s="120" t="str">
        <f ca="1">IF(OR(Table2[[#This Row],[Welding Date]]=TODAY(),Table2[[#This Row],[Welding Date]]=TODAY()+1), Table2[[#This Row],[Welding Date]],IF(Table2[[#This Row],[Welding Corners]]="Ready","Done",""))</f>
        <v/>
      </c>
      <c r="CE1070" s="120" t="str">
        <f ca="1">IF(OR(Table2[[#This Row],[Puching Date]]=TODAY(),Table2[[#This Row],[Puching Date]]=TODAY()+1), Table2[[#This Row],[Puching Date]],IF(Table2[[#This Row],[Punch Holes]]="Ready","Done",""))</f>
        <v/>
      </c>
      <c r="CF1070" s="120" t="str">
        <f ca="1">IF(OR(Table2[[#This Row],[Housing Date2]]=TODAY(),Table2[[#This Row],[Housing Date2]]=TODAY()+1),Table2[[#This Row],[Housing Date2]],IF(Table2[[#This Row],[Body Assembly]],"Done",""))</f>
        <v/>
      </c>
      <c r="CG1070" s="120" t="str">
        <f>_xlfn.IFNA(VLOOKUP(Table2[[#This Row],[Job-no]],Table4[],7,FALSE),"Done")</f>
        <v>Scheduled/Released</v>
      </c>
    </row>
    <row r="1071" spans="1:85" x14ac:dyDescent="0.25">
      <c r="A1071" t="str">
        <f>_xlfn.CONCAT(Table2[[#This Row],[Order]],"-",Table2[[#This Row],[Line]])</f>
        <v>72589-7</v>
      </c>
      <c r="B1071" s="5">
        <v>43486</v>
      </c>
      <c r="C1071" s="8">
        <v>72589</v>
      </c>
      <c r="D1071" s="3" t="s">
        <v>97</v>
      </c>
      <c r="E1071" s="8">
        <v>7</v>
      </c>
      <c r="F1071" s="8">
        <v>1</v>
      </c>
      <c r="G1071" s="3" t="s">
        <v>42</v>
      </c>
      <c r="H1071" s="8">
        <v>4</v>
      </c>
      <c r="I1071" s="43" t="b">
        <v>0</v>
      </c>
      <c r="J1071" s="43" t="b">
        <v>0</v>
      </c>
      <c r="K1071" t="s">
        <v>114</v>
      </c>
      <c r="L1071" s="43" t="b">
        <v>0</v>
      </c>
      <c r="M1071" s="43" t="b">
        <v>0</v>
      </c>
      <c r="N1071" s="43" t="b">
        <v>0</v>
      </c>
      <c r="O1071" t="s">
        <v>114</v>
      </c>
      <c r="P1071" t="s">
        <v>114</v>
      </c>
      <c r="Q1071" t="s">
        <v>114</v>
      </c>
      <c r="R1071" t="s">
        <v>114</v>
      </c>
      <c r="S1071" t="s">
        <v>114</v>
      </c>
      <c r="T1071" t="s">
        <v>114</v>
      </c>
      <c r="U1071" t="s">
        <v>114</v>
      </c>
      <c r="V1071" t="s">
        <v>114</v>
      </c>
      <c r="W1071" s="5">
        <v>43481</v>
      </c>
      <c r="X1071" s="3" t="s">
        <v>114</v>
      </c>
      <c r="Y1071" s="3"/>
      <c r="Z1071" s="3" t="s">
        <v>4895</v>
      </c>
      <c r="AA1071" s="3" t="s">
        <v>114</v>
      </c>
      <c r="AB1071" s="3" t="s">
        <v>74</v>
      </c>
      <c r="AC1071" s="8">
        <v>10</v>
      </c>
      <c r="AD1071" s="3" t="s">
        <v>5967</v>
      </c>
      <c r="AE1071" s="4" t="s">
        <v>5968</v>
      </c>
      <c r="AF1071" s="3"/>
      <c r="AG1071" s="3" t="s">
        <v>114</v>
      </c>
      <c r="AH1071" s="8">
        <v>4</v>
      </c>
      <c r="AI1071" s="3" t="s">
        <v>79</v>
      </c>
      <c r="AJ1071" t="s">
        <v>114</v>
      </c>
      <c r="AK1071" t="s">
        <v>114</v>
      </c>
      <c r="AL1071" s="43" t="b">
        <v>0</v>
      </c>
      <c r="AM1071" s="3"/>
      <c r="AN1071" s="3"/>
      <c r="AO1071" s="43" t="b">
        <v>0</v>
      </c>
      <c r="AP1071" s="3" t="b">
        <v>0</v>
      </c>
      <c r="AQ1071" s="3">
        <f>VLOOKUP(Table2[[#This Row],[Job-no]],Table3[],26,FALSE)</f>
        <v>1480</v>
      </c>
      <c r="AR1071" t="str">
        <f t="shared" si="196"/>
        <v>DAYCLED</v>
      </c>
      <c r="AS1071" t="str">
        <f>VLOOKUP(AR1071,Table1[],4,0)</f>
        <v>Grid LED</v>
      </c>
      <c r="AT1071">
        <f>IF(BD1071&gt;0,"Pattern",VLOOKUP(AR1071,Table1[],5,0))</f>
        <v>0</v>
      </c>
      <c r="AU1071" s="34">
        <f>IF(AT1071="Pattern",WORKDAY(Table2[[#This Row],[Scheduled Ship Date]],-10),WORKDAY(Table2[[#This Row],[Scheduled Ship Date]],-4))</f>
        <v>43480</v>
      </c>
      <c r="AV1071">
        <f>IF(Table2[[#This Row],[Extrusion cut double saw]]=TRUE,IF(O1071="ToDo",IF(AT1071="Pattern",Table2[[#This Row],[Total Sections]]*0.4,Table2[[#This Row],[Total Sections]]*0.12),0),IF(AT1071="Pattern",Table2[[#This Row],[Total Sections]]*4,Table2[[#This Row],[Total Sections]]*1.2))</f>
        <v>4.8</v>
      </c>
      <c r="AW1071" s="42"/>
      <c r="AX1071" s="42">
        <f>IF(AT1071="Pattern",Table2[[#This Row],[Scheduled Ship Date]]-2,Table2[[#This Row],[Scheduled Ship Date]]-3)</f>
        <v>43483</v>
      </c>
      <c r="AY1071">
        <f>IF(Table2[[#This Row],[Pattern]]="Pattern",Table2[[#This Row],[Total Sections]]*4.82,Table2[[#This Row],[Total Sections]]*0.5)</f>
        <v>2</v>
      </c>
      <c r="AZ1071" s="42"/>
      <c r="BA1071" s="39">
        <f>((Table2[Total Sections]/Table2[Open Qty])-1)*Table2[Open Qty]*12.96</f>
        <v>0</v>
      </c>
      <c r="BB1071" s="42"/>
      <c r="BC1071" s="39" t="str">
        <f t="shared" si="197"/>
        <v>DAYCLED-24-3200-80-27-SO-W-UNV-DP-1-TB15</v>
      </c>
      <c r="BD1071" s="39">
        <f t="shared" si="198"/>
        <v>0</v>
      </c>
      <c r="BE1071" s="39" t="b">
        <f>_xlfn.IFNA(VLOOKUP(Table2[[#This Row],[Job-no]],Table4[],9,FALSE),TRUE)</f>
        <v>0</v>
      </c>
      <c r="BF1071" t="str">
        <f>VLOOKUP(AR1071,Table1[],3,0)</f>
        <v>DAYLED</v>
      </c>
      <c r="BG1071" s="39" t="b">
        <f>_xlfn.IFNA(VLOOKUP(Table2[[#This Row],[Job-no]],Table4[],14,FALSE),TRUE)</f>
        <v>0</v>
      </c>
      <c r="BH1071" s="39" t="str">
        <f>_xlfn.IFNA(VLOOKUP(Table2[[#This Row],[Job-no]],Table4[],11,FALSE),"Done")</f>
        <v/>
      </c>
      <c r="BI1071" s="39">
        <f>IF(Table2[[#This Row],[Pattern]]="Pattern",VLOOKUP(Table2[[#This Row],[Product Code]],'Routing data'!$A$2:$W$470,13,FALSE),VLOOKUP(Table2[[#This Row],[Product Code]],'Routing data'!$A$2:$W$470,3,FALSE))</f>
        <v>0</v>
      </c>
      <c r="BJ1071" s="39">
        <f>IF(Table2[[#This Row],[Pattern]]="Pattern",VLOOKUP(Table2[[#This Row],[Product Code]],'Routing data'!$A$2:$W$470,14,FALSE),VLOOKUP(Table2[[#This Row],[Product Code]],'Routing data'!$A$2:$W$470,4,FALSE))</f>
        <v>0</v>
      </c>
      <c r="BK1071" s="39">
        <f>VLOOKUP(Table2[[#This Row],[Product Code]],'Routing data'!A$4:W$524,16,FALSE)</f>
        <v>0</v>
      </c>
      <c r="BL1071" s="42" t="str">
        <f>IF(Table2[[#This Row],[Milling Required]]=0,"x",IF(AT1071="Pattern",B1071-10,B1071-4))</f>
        <v>x</v>
      </c>
      <c r="BM1071" s="42" t="str">
        <f>IF(Table2[[#This Row],[Punching Required]]=0,"x",IF(AT1071="Pattern",B1071-8,B1071-2))</f>
        <v>x</v>
      </c>
      <c r="BN1071" s="42">
        <f t="shared" si="199"/>
        <v>43483</v>
      </c>
      <c r="BO1071" s="39" t="str">
        <f>IF(Table2[[#This Row],[Milling]]="x","x",Table2[[#This Row],[Total Sections]]*2)</f>
        <v>x</v>
      </c>
      <c r="BP1071" s="39" t="str">
        <f>IF(Table2[[#This Row],[Punching]]="x","x",Table2[Total Sections]*2)</f>
        <v>x</v>
      </c>
      <c r="BQ1071" s="39">
        <f>IF(Table2[[#This Row],[Pattern]]="Pattern",Table2[Total Sections]*3,Table2[Total Sections]*1.5)</f>
        <v>6</v>
      </c>
      <c r="BR1071" s="42"/>
      <c r="BS1071" s="42"/>
      <c r="BT1071" s="42"/>
      <c r="BU1071" s="39"/>
      <c r="BV1071" s="39" t="str">
        <f>_xlfn.IFNA(VLOOKUP(Table2[[#This Row],[Job-no]],Table4[],16,FALSE),"Ready")</f>
        <v/>
      </c>
      <c r="BW1071" s="39" t="str">
        <f>_xlfn.IFNA(VLOOKUP(Table2[[#This Row],[Job-no]],Table4[],21,FALSE),"Ready")</f>
        <v/>
      </c>
      <c r="BX1071" s="39" t="b">
        <f>_xlfn.IFNA(VLOOKUP(Table2[[#This Row],[Job-no]],Table4[],10,FALSE),TRUE)</f>
        <v>0</v>
      </c>
      <c r="BY1071" s="39" t="str">
        <f>_xlfn.IFNA(VLOOKUP(Table2[[#This Row],[Job-no]],Table4[],22,FALSE),"Ready")</f>
        <v/>
      </c>
      <c r="BZ1071" s="120">
        <f t="shared" si="200"/>
        <v>43486</v>
      </c>
      <c r="CA1071" s="120" t="str">
        <f ca="1">IF(OR(Table2[[#This Row],[Saw Date]]=TODAY(),Table2[[#This Row],[Saw Date]]=TODAY()+1), Table2[[#This Row],[Saw Date]],IF(Table2[[#This Row],[Extrusion cut double saw]],"Done",""))</f>
        <v/>
      </c>
      <c r="CB1071" s="120" t="str">
        <f ca="1">IF(OR(Table2[[#This Row],[Lens Date]]=TODAY(),Table2[[#This Row],[Lens Date]]=TODAY()+1), Table2[[#This Row],[Lens Date]],IF(Table2[[#This Row],[MSLens]]="Done","Done",""))</f>
        <v/>
      </c>
      <c r="CC1071" s="120" t="str">
        <f ca="1">IF(OR(Table2[[#This Row],[Milling Date]]=TODAY(),Table2[[#This Row],[Milling Date]]=TODAY()+1), Table2[[#This Row],[Milling Date]],IF(Table2[[#This Row],[CNC Holes]]="Ready","Done",""))</f>
        <v/>
      </c>
      <c r="CD1071" s="120" t="str">
        <f ca="1">IF(OR(Table2[[#This Row],[Welding Date]]=TODAY(),Table2[[#This Row],[Welding Date]]=TODAY()+1), Table2[[#This Row],[Welding Date]],IF(Table2[[#This Row],[Welding Corners]]="Ready","Done",""))</f>
        <v/>
      </c>
      <c r="CE1071" s="120" t="str">
        <f ca="1">IF(OR(Table2[[#This Row],[Puching Date]]=TODAY(),Table2[[#This Row],[Puching Date]]=TODAY()+1), Table2[[#This Row],[Puching Date]],IF(Table2[[#This Row],[Punch Holes]]="Ready","Done",""))</f>
        <v/>
      </c>
      <c r="CF1071" s="120" t="str">
        <f ca="1">IF(OR(Table2[[#This Row],[Housing Date2]]=TODAY(),Table2[[#This Row],[Housing Date2]]=TODAY()+1),Table2[[#This Row],[Housing Date2]],IF(Table2[[#This Row],[Body Assembly]],"Done",""))</f>
        <v/>
      </c>
      <c r="CG1071" s="120" t="str">
        <f>_xlfn.IFNA(VLOOKUP(Table2[[#This Row],[Job-no]],Table4[],7,FALSE),"Done")</f>
        <v>Scheduled/Released</v>
      </c>
    </row>
    <row r="1072" spans="1:85" x14ac:dyDescent="0.25">
      <c r="A1072" s="39" t="str">
        <f>_xlfn.CONCAT(Table2[[#This Row],[Order]],"-",Table2[[#This Row],[Line]])</f>
        <v>73835-20</v>
      </c>
      <c r="B1072" s="5">
        <v>43486</v>
      </c>
      <c r="C1072" s="8">
        <v>73835</v>
      </c>
      <c r="D1072" s="3" t="s">
        <v>3732</v>
      </c>
      <c r="E1072" s="8">
        <v>20</v>
      </c>
      <c r="F1072" s="8">
        <v>1</v>
      </c>
      <c r="G1072" s="3" t="s">
        <v>42</v>
      </c>
      <c r="H1072" s="8">
        <v>3</v>
      </c>
      <c r="I1072" s="43" t="b">
        <v>0</v>
      </c>
      <c r="J1072" s="43" t="b">
        <v>0</v>
      </c>
      <c r="K1072" t="s">
        <v>114</v>
      </c>
      <c r="L1072" s="43" t="b">
        <v>0</v>
      </c>
      <c r="M1072" s="43" t="b">
        <v>0</v>
      </c>
      <c r="N1072" s="43" t="b">
        <v>0</v>
      </c>
      <c r="O1072" t="s">
        <v>114</v>
      </c>
      <c r="P1072" t="s">
        <v>114</v>
      </c>
      <c r="Q1072" t="s">
        <v>114</v>
      </c>
      <c r="R1072" t="s">
        <v>114</v>
      </c>
      <c r="S1072" t="s">
        <v>114</v>
      </c>
      <c r="T1072" t="s">
        <v>114</v>
      </c>
      <c r="U1072" t="s">
        <v>114</v>
      </c>
      <c r="V1072" t="s">
        <v>114</v>
      </c>
      <c r="W1072" s="5">
        <v>43481</v>
      </c>
      <c r="X1072" s="3" t="s">
        <v>114</v>
      </c>
      <c r="Y1072" s="3"/>
      <c r="Z1072" s="3" t="s">
        <v>158</v>
      </c>
      <c r="AA1072" s="3" t="s">
        <v>114</v>
      </c>
      <c r="AB1072" s="3" t="s">
        <v>74</v>
      </c>
      <c r="AC1072" s="8">
        <v>18</v>
      </c>
      <c r="AD1072" s="3" t="s">
        <v>5967</v>
      </c>
      <c r="AE1072" s="4" t="s">
        <v>5968</v>
      </c>
      <c r="AF1072" s="3"/>
      <c r="AG1072" s="3" t="s">
        <v>114</v>
      </c>
      <c r="AH1072" s="8">
        <v>3</v>
      </c>
      <c r="AI1072" s="3" t="s">
        <v>180</v>
      </c>
      <c r="AJ1072" t="s">
        <v>114</v>
      </c>
      <c r="AK1072" t="s">
        <v>114</v>
      </c>
      <c r="AL1072" s="43" t="b">
        <v>0</v>
      </c>
      <c r="AM1072" s="3"/>
      <c r="AN1072" s="3"/>
      <c r="AO1072" s="43" t="b">
        <v>0</v>
      </c>
      <c r="AP1072" s="3" t="b">
        <v>0</v>
      </c>
      <c r="AQ1072" s="3">
        <f>VLOOKUP(Table2[[#This Row],[Job-no]],Table3[],26,FALSE)</f>
        <v>900</v>
      </c>
      <c r="AR1072" t="str">
        <f t="shared" si="196"/>
        <v>BBDLED</v>
      </c>
      <c r="AS1072" t="str">
        <f>VLOOKUP(AR1072,Table1[],4,0)</f>
        <v>pendant</v>
      </c>
      <c r="AT1072">
        <f>IF(BD1072&gt;0,"Pattern",VLOOKUP(AR1072,Table1[],5,0))</f>
        <v>0</v>
      </c>
      <c r="AU1072" s="34">
        <f>IF(AT1072="Pattern",WORKDAY(Table2[[#This Row],[Scheduled Ship Date]],-10),WORKDAY(Table2[[#This Row],[Scheduled Ship Date]],-4))</f>
        <v>43480</v>
      </c>
      <c r="AV1072" s="39">
        <f>IF(Table2[[#This Row],[Extrusion cut double saw]]=TRUE,IF(O1072="ToDo",IF(AT1072="Pattern",Table2[[#This Row],[Total Sections]]*0.4,Table2[[#This Row],[Total Sections]]*0.12),0),IF(AT1072="Pattern",Table2[[#This Row],[Total Sections]]*4,Table2[[#This Row],[Total Sections]]*1.2))</f>
        <v>3.5999999999999996</v>
      </c>
      <c r="AW1072" s="130">
        <f t="shared" ref="AW1072:AW1085" ca="1" si="203">TODAY()+4</f>
        <v>43471</v>
      </c>
      <c r="AX1072" s="42">
        <f>IF(AT1072="Pattern",Table2[[#This Row],[Scheduled Ship Date]]-2,Table2[[#This Row],[Scheduled Ship Date]]-3)</f>
        <v>43483</v>
      </c>
      <c r="AY1072" s="39">
        <f>IF(Table2[[#This Row],[Pattern]]="Pattern",Table2[[#This Row],[Total Sections]]*4.82,Table2[[#This Row],[Total Sections]]*0.5)</f>
        <v>1.5</v>
      </c>
      <c r="AZ1072" s="42">
        <f t="shared" ref="AZ1072:AZ1085" ca="1" si="204">TODAY()+3</f>
        <v>43470</v>
      </c>
      <c r="BA1072" s="39">
        <f>((Table2[Total Sections]/Table2[Open Qty])-1)*Table2[Open Qty]*12.96</f>
        <v>0</v>
      </c>
      <c r="BB1072" s="39"/>
      <c r="BC1072" s="39" t="str">
        <f t="shared" si="197"/>
        <v>BBDLED-1200-80-35-SO-4-W-277-DP-1-CA(84)</v>
      </c>
      <c r="BD1072" s="39">
        <f t="shared" si="198"/>
        <v>0</v>
      </c>
      <c r="BE1072" s="39" t="b">
        <f>_xlfn.IFNA(VLOOKUP(Table2[[#This Row],[Job-no]],Table4[],9,FALSE),TRUE)</f>
        <v>0</v>
      </c>
      <c r="BF1072" s="39"/>
      <c r="BG1072" s="39" t="b">
        <f>_xlfn.IFNA(VLOOKUP(Table2[[#This Row],[Job-no]],Table4[],14,FALSE),TRUE)</f>
        <v>0</v>
      </c>
      <c r="BH1072" s="39" t="str">
        <f>_xlfn.IFNA(VLOOKUP(Table2[[#This Row],[Job-no]],Table4[],11,FALSE),"Done")</f>
        <v/>
      </c>
      <c r="BI1072" s="39">
        <f>IF(Table2[[#This Row],[Pattern]]="Pattern",VLOOKUP(Table2[[#This Row],[Product Code]],'Routing data'!$A$2:$W$470,13,FALSE),VLOOKUP(Table2[[#This Row],[Product Code]],'Routing data'!$A$2:$W$470,3,FALSE))</f>
        <v>0</v>
      </c>
      <c r="BJ1072" s="39">
        <f>IF(Table2[[#This Row],[Pattern]]="Pattern",VLOOKUP(Table2[[#This Row],[Product Code]],'Routing data'!$A$2:$W$470,14,FALSE),VLOOKUP(Table2[[#This Row],[Product Code]],'Routing data'!$A$2:$W$470,4,FALSE))</f>
        <v>0</v>
      </c>
      <c r="BK1072" s="39">
        <f>VLOOKUP(Table2[[#This Row],[Product Code]],'Routing data'!A$4:W$524,16,FALSE)</f>
        <v>0</v>
      </c>
      <c r="BL1072" s="42" t="str">
        <f>IF(Table2[[#This Row],[Milling Required]]=0,"x",IF(AT1072="Pattern",B1072-10,B1072-4))</f>
        <v>x</v>
      </c>
      <c r="BM1072" s="42" t="str">
        <f>IF(Table2[[#This Row],[Punching Required]]=0,"x",IF(AT1072="Pattern",B1072-8,B1072-2))</f>
        <v>x</v>
      </c>
      <c r="BN1072" s="42">
        <f t="shared" si="199"/>
        <v>43483</v>
      </c>
      <c r="BO1072" s="39" t="str">
        <f>IF(Table2[[#This Row],[Milling]]="x","x",Table2[[#This Row],[Total Sections]]*2)</f>
        <v>x</v>
      </c>
      <c r="BP1072" s="39" t="str">
        <f>IF(Table2[[#This Row],[Punching]]="x","x",Table2[Total Sections]*2)</f>
        <v>x</v>
      </c>
      <c r="BQ1072" s="39">
        <f>IF(Table2[[#This Row],[Pattern]]="Pattern",Table2[Total Sections]*3,Table2[Total Sections]*1.5)</f>
        <v>4.5</v>
      </c>
      <c r="BR1072" s="42"/>
      <c r="BS1072" s="39"/>
      <c r="BT1072" s="42"/>
      <c r="BU1072" s="39"/>
      <c r="BV1072" s="39" t="str">
        <f>_xlfn.IFNA(VLOOKUP(Table2[[#This Row],[Job-no]],Table4[],16,FALSE),"Ready")</f>
        <v/>
      </c>
      <c r="BW1072" s="39" t="str">
        <f>_xlfn.IFNA(VLOOKUP(Table2[[#This Row],[Job-no]],Table4[],21,FALSE),"Ready")</f>
        <v/>
      </c>
      <c r="BX1072" s="39" t="b">
        <f>_xlfn.IFNA(VLOOKUP(Table2[[#This Row],[Job-no]],Table4[],10,FALSE),TRUE)</f>
        <v>0</v>
      </c>
      <c r="BY1072" s="39" t="str">
        <f>_xlfn.IFNA(VLOOKUP(Table2[[#This Row],[Job-no]],Table4[],22,FALSE),"Ready")</f>
        <v/>
      </c>
      <c r="BZ1072" s="120">
        <f t="shared" si="200"/>
        <v>43486</v>
      </c>
      <c r="CA1072" s="120" t="str">
        <f ca="1">IF(OR(Table2[[#This Row],[Saw Date]]=TODAY(),Table2[[#This Row],[Saw Date]]=TODAY()+1), Table2[[#This Row],[Saw Date]],IF(Table2[[#This Row],[Extrusion cut double saw]],"Done",""))</f>
        <v/>
      </c>
      <c r="CB1072" s="120" t="str">
        <f ca="1">IF(OR(Table2[[#This Row],[Lens Date]]=TODAY(),Table2[[#This Row],[Lens Date]]=TODAY()+1), Table2[[#This Row],[Lens Date]],IF(Table2[[#This Row],[MSLens]]="Done","Done",""))</f>
        <v/>
      </c>
      <c r="CC1072" s="120" t="str">
        <f ca="1">IF(OR(Table2[[#This Row],[Milling Date]]=TODAY(),Table2[[#This Row],[Milling Date]]=TODAY()+1), Table2[[#This Row],[Milling Date]],IF(Table2[[#This Row],[CNC Holes]]="Ready","Done",""))</f>
        <v/>
      </c>
      <c r="CD1072" s="120" t="str">
        <f ca="1">IF(OR(Table2[[#This Row],[Welding Date]]=TODAY(),Table2[[#This Row],[Welding Date]]=TODAY()+1), Table2[[#This Row],[Welding Date]],IF(Table2[[#This Row],[Welding Corners]]="Ready","Done",""))</f>
        <v/>
      </c>
      <c r="CE1072" s="120" t="str">
        <f ca="1">IF(OR(Table2[[#This Row],[Puching Date]]=TODAY(),Table2[[#This Row],[Puching Date]]=TODAY()+1), Table2[[#This Row],[Puching Date]],IF(Table2[[#This Row],[Punch Holes]]="Ready","Done",""))</f>
        <v/>
      </c>
      <c r="CF1072" s="120" t="str">
        <f ca="1">IF(OR(Table2[[#This Row],[Housing Date2]]=TODAY(),Table2[[#This Row],[Housing Date2]]=TODAY()+1),Table2[[#This Row],[Housing Date2]],IF(Table2[[#This Row],[Body Assembly]],"Done",""))</f>
        <v/>
      </c>
      <c r="CG1072" s="120" t="str">
        <f>_xlfn.IFNA(VLOOKUP(Table2[[#This Row],[Job-no]],Table4[],7,FALSE),"Done")</f>
        <v>Scheduled/Released</v>
      </c>
    </row>
    <row r="1073" spans="1:85" x14ac:dyDescent="0.25">
      <c r="A1073" t="str">
        <f>_xlfn.CONCAT(Table2[[#This Row],[Order]],"-",Table2[[#This Row],[Line]])</f>
        <v>73835-22</v>
      </c>
      <c r="B1073" s="5">
        <v>43486</v>
      </c>
      <c r="C1073" s="8">
        <v>73835</v>
      </c>
      <c r="D1073" s="3" t="s">
        <v>3733</v>
      </c>
      <c r="E1073" s="8">
        <v>22</v>
      </c>
      <c r="F1073" s="8">
        <v>1</v>
      </c>
      <c r="G1073" s="3" t="s">
        <v>42</v>
      </c>
      <c r="H1073" s="8">
        <v>5</v>
      </c>
      <c r="I1073" s="43" t="b">
        <v>0</v>
      </c>
      <c r="J1073" s="43" t="b">
        <v>0</v>
      </c>
      <c r="K1073" t="s">
        <v>114</v>
      </c>
      <c r="L1073" s="43" t="b">
        <v>0</v>
      </c>
      <c r="M1073" s="43" t="b">
        <v>0</v>
      </c>
      <c r="N1073" s="43" t="b">
        <v>0</v>
      </c>
      <c r="O1073" t="s">
        <v>114</v>
      </c>
      <c r="P1073" t="s">
        <v>114</v>
      </c>
      <c r="Q1073" t="s">
        <v>114</v>
      </c>
      <c r="R1073" t="s">
        <v>114</v>
      </c>
      <c r="S1073" t="s">
        <v>114</v>
      </c>
      <c r="T1073" t="s">
        <v>114</v>
      </c>
      <c r="U1073" t="s">
        <v>114</v>
      </c>
      <c r="V1073" t="s">
        <v>114</v>
      </c>
      <c r="W1073" s="5">
        <v>43481</v>
      </c>
      <c r="X1073" s="3" t="s">
        <v>114</v>
      </c>
      <c r="Y1073" s="3"/>
      <c r="Z1073" s="3" t="s">
        <v>158</v>
      </c>
      <c r="AA1073" s="3" t="s">
        <v>114</v>
      </c>
      <c r="AB1073" s="3" t="s">
        <v>74</v>
      </c>
      <c r="AC1073" s="8">
        <v>18</v>
      </c>
      <c r="AD1073" s="3" t="s">
        <v>5967</v>
      </c>
      <c r="AE1073" s="4" t="s">
        <v>5968</v>
      </c>
      <c r="AF1073" s="3"/>
      <c r="AG1073" s="3" t="s">
        <v>114</v>
      </c>
      <c r="AH1073" s="8">
        <v>5</v>
      </c>
      <c r="AI1073" s="3" t="s">
        <v>180</v>
      </c>
      <c r="AJ1073" t="s">
        <v>114</v>
      </c>
      <c r="AK1073" t="s">
        <v>114</v>
      </c>
      <c r="AL1073" s="43" t="b">
        <v>0</v>
      </c>
      <c r="AM1073" s="3"/>
      <c r="AN1073" s="3"/>
      <c r="AO1073" s="43" t="b">
        <v>0</v>
      </c>
      <c r="AP1073" s="3" t="b">
        <v>0</v>
      </c>
      <c r="AQ1073" s="3">
        <f>VLOOKUP(Table2[[#This Row],[Job-no]],Table3[],26,FALSE)</f>
        <v>1500</v>
      </c>
      <c r="AR1073" t="str">
        <f t="shared" si="196"/>
        <v>BBDLED</v>
      </c>
      <c r="AS1073" t="str">
        <f>VLOOKUP(AR1073,Table1[],4,0)</f>
        <v>pendant</v>
      </c>
      <c r="AT1073">
        <f>IF(BD1073&gt;0,"Pattern",VLOOKUP(AR1073,Table1[],5,0))</f>
        <v>0</v>
      </c>
      <c r="AU1073" s="34">
        <f>IF(AT1073="Pattern",WORKDAY(Table2[[#This Row],[Scheduled Ship Date]],-10),WORKDAY(Table2[[#This Row],[Scheduled Ship Date]],-4))</f>
        <v>43480</v>
      </c>
      <c r="AV1073">
        <f>IF(Table2[[#This Row],[Extrusion cut double saw]]=TRUE,IF(O1073="ToDo",IF(AT1073="Pattern",Table2[[#This Row],[Total Sections]]*0.4,Table2[[#This Row],[Total Sections]]*0.12),0),IF(AT1073="Pattern",Table2[[#This Row],[Total Sections]]*4,Table2[[#This Row],[Total Sections]]*1.2))</f>
        <v>6</v>
      </c>
      <c r="AW1073" s="130">
        <f t="shared" ca="1" si="203"/>
        <v>43471</v>
      </c>
      <c r="AX1073" s="42">
        <f>IF(AT1073="Pattern",Table2[[#This Row],[Scheduled Ship Date]]-2,Table2[[#This Row],[Scheduled Ship Date]]-3)</f>
        <v>43483</v>
      </c>
      <c r="AY1073">
        <f>IF(Table2[[#This Row],[Pattern]]="Pattern",Table2[[#This Row],[Total Sections]]*4.82,Table2[[#This Row],[Total Sections]]*0.5)</f>
        <v>2.5</v>
      </c>
      <c r="AZ1073" s="42">
        <f t="shared" ca="1" si="204"/>
        <v>43470</v>
      </c>
      <c r="BA1073" s="39">
        <f>((Table2[Total Sections]/Table2[Open Qty])-1)*Table2[Open Qty]*12.96</f>
        <v>0</v>
      </c>
      <c r="BB1073" s="39"/>
      <c r="BC1073" s="39" t="str">
        <f t="shared" si="197"/>
        <v>BBDLED-500-80-35-SO-4-W-277-DP-1-CA(84)</v>
      </c>
      <c r="BD1073" s="39">
        <f t="shared" si="198"/>
        <v>0</v>
      </c>
      <c r="BE1073" s="39" t="b">
        <f>_xlfn.IFNA(VLOOKUP(Table2[[#This Row],[Job-no]],Table4[],9,FALSE),TRUE)</f>
        <v>0</v>
      </c>
      <c r="BF1073" t="str">
        <f>VLOOKUP(AR1073,Table1[],3,0)</f>
        <v>B4LED</v>
      </c>
      <c r="BG1073" s="39" t="b">
        <f>_xlfn.IFNA(VLOOKUP(Table2[[#This Row],[Job-no]],Table4[],14,FALSE),TRUE)</f>
        <v>0</v>
      </c>
      <c r="BH1073" s="39" t="str">
        <f>_xlfn.IFNA(VLOOKUP(Table2[[#This Row],[Job-no]],Table4[],11,FALSE),"Done")</f>
        <v/>
      </c>
      <c r="BI1073" s="39">
        <f>IF(Table2[[#This Row],[Pattern]]="Pattern",VLOOKUP(Table2[[#This Row],[Product Code]],'Routing data'!$A$2:$W$470,13,FALSE),VLOOKUP(Table2[[#This Row],[Product Code]],'Routing data'!$A$2:$W$470,3,FALSE))</f>
        <v>0</v>
      </c>
      <c r="BJ1073" s="39">
        <f>IF(Table2[[#This Row],[Pattern]]="Pattern",VLOOKUP(Table2[[#This Row],[Product Code]],'Routing data'!$A$2:$W$470,14,FALSE),VLOOKUP(Table2[[#This Row],[Product Code]],'Routing data'!$A$2:$W$470,4,FALSE))</f>
        <v>0</v>
      </c>
      <c r="BK1073" s="39">
        <f>VLOOKUP(Table2[[#This Row],[Product Code]],'Routing data'!A$4:W$524,16,FALSE)</f>
        <v>0</v>
      </c>
      <c r="BL1073" s="42" t="str">
        <f>IF(Table2[[#This Row],[Milling Required]]=0,"x",IF(AT1073="Pattern",B1073-10,B1073-4))</f>
        <v>x</v>
      </c>
      <c r="BM1073" s="42" t="str">
        <f>IF(Table2[[#This Row],[Punching Required]]=0,"x",IF(AT1073="Pattern",B1073-8,B1073-2))</f>
        <v>x</v>
      </c>
      <c r="BN1073" s="42">
        <f t="shared" si="199"/>
        <v>43483</v>
      </c>
      <c r="BO1073" s="39" t="str">
        <f>IF(Table2[[#This Row],[Milling]]="x","x",Table2[[#This Row],[Total Sections]]*2)</f>
        <v>x</v>
      </c>
      <c r="BP1073" s="39" t="str">
        <f>IF(Table2[[#This Row],[Punching]]="x","x",Table2[Total Sections]*2)</f>
        <v>x</v>
      </c>
      <c r="BQ1073" s="39">
        <f>IF(Table2[[#This Row],[Pattern]]="Pattern",Table2[Total Sections]*3,Table2[Total Sections]*1.5)</f>
        <v>7.5</v>
      </c>
      <c r="BR1073" s="42"/>
      <c r="BS1073" s="39"/>
      <c r="BT1073" s="42"/>
      <c r="BU1073" s="39"/>
      <c r="BV1073" s="39" t="str">
        <f>_xlfn.IFNA(VLOOKUP(Table2[[#This Row],[Job-no]],Table4[],16,FALSE),"Ready")</f>
        <v/>
      </c>
      <c r="BW1073" s="39" t="str">
        <f>_xlfn.IFNA(VLOOKUP(Table2[[#This Row],[Job-no]],Table4[],21,FALSE),"Ready")</f>
        <v/>
      </c>
      <c r="BX1073" s="39" t="b">
        <f>_xlfn.IFNA(VLOOKUP(Table2[[#This Row],[Job-no]],Table4[],10,FALSE),TRUE)</f>
        <v>0</v>
      </c>
      <c r="BY1073" s="39" t="str">
        <f>_xlfn.IFNA(VLOOKUP(Table2[[#This Row],[Job-no]],Table4[],22,FALSE),"Ready")</f>
        <v/>
      </c>
      <c r="BZ1073" s="120">
        <f t="shared" si="200"/>
        <v>43486</v>
      </c>
      <c r="CA1073" s="120" t="str">
        <f ca="1">IF(OR(Table2[[#This Row],[Saw Date]]=TODAY(),Table2[[#This Row],[Saw Date]]=TODAY()+1), Table2[[#This Row],[Saw Date]],IF(Table2[[#This Row],[Extrusion cut double saw]],"Done",""))</f>
        <v/>
      </c>
      <c r="CB1073" s="120" t="str">
        <f ca="1">IF(OR(Table2[[#This Row],[Lens Date]]=TODAY(),Table2[[#This Row],[Lens Date]]=TODAY()+1), Table2[[#This Row],[Lens Date]],IF(Table2[[#This Row],[MSLens]]="Done","Done",""))</f>
        <v/>
      </c>
      <c r="CC1073" s="120" t="str">
        <f ca="1">IF(OR(Table2[[#This Row],[Milling Date]]=TODAY(),Table2[[#This Row],[Milling Date]]=TODAY()+1), Table2[[#This Row],[Milling Date]],IF(Table2[[#This Row],[CNC Holes]]="Ready","Done",""))</f>
        <v/>
      </c>
      <c r="CD1073" s="120" t="str">
        <f ca="1">IF(OR(Table2[[#This Row],[Welding Date]]=TODAY(),Table2[[#This Row],[Welding Date]]=TODAY()+1), Table2[[#This Row],[Welding Date]],IF(Table2[[#This Row],[Welding Corners]]="Ready","Done",""))</f>
        <v/>
      </c>
      <c r="CE1073" s="120" t="str">
        <f ca="1">IF(OR(Table2[[#This Row],[Puching Date]]=TODAY(),Table2[[#This Row],[Puching Date]]=TODAY()+1), Table2[[#This Row],[Puching Date]],IF(Table2[[#This Row],[Punch Holes]]="Ready","Done",""))</f>
        <v/>
      </c>
      <c r="CF1073" s="120" t="str">
        <f ca="1">IF(OR(Table2[[#This Row],[Housing Date2]]=TODAY(),Table2[[#This Row],[Housing Date2]]=TODAY()+1),Table2[[#This Row],[Housing Date2]],IF(Table2[[#This Row],[Body Assembly]],"Done",""))</f>
        <v/>
      </c>
      <c r="CG1073" s="120" t="str">
        <f>_xlfn.IFNA(VLOOKUP(Table2[[#This Row],[Job-no]],Table4[],7,FALSE),"Done")</f>
        <v>Scheduled/Released</v>
      </c>
    </row>
    <row r="1074" spans="1:85" x14ac:dyDescent="0.25">
      <c r="A1074" s="39" t="str">
        <f>_xlfn.CONCAT(Table2[[#This Row],[Order]],"-",Table2[[#This Row],[Line]])</f>
        <v>75746-1</v>
      </c>
      <c r="B1074" s="5">
        <v>43486</v>
      </c>
      <c r="C1074" s="8">
        <v>75746</v>
      </c>
      <c r="D1074" s="3" t="s">
        <v>1674</v>
      </c>
      <c r="E1074" s="8">
        <v>1</v>
      </c>
      <c r="F1074" s="8">
        <v>1</v>
      </c>
      <c r="G1074" s="3" t="s">
        <v>42</v>
      </c>
      <c r="H1074" s="8">
        <v>7</v>
      </c>
      <c r="I1074" s="43" t="b">
        <v>0</v>
      </c>
      <c r="J1074" s="43" t="b">
        <v>0</v>
      </c>
      <c r="K1074" t="s">
        <v>114</v>
      </c>
      <c r="L1074" s="43" t="b">
        <v>0</v>
      </c>
      <c r="M1074" s="43" t="b">
        <v>0</v>
      </c>
      <c r="N1074" s="43" t="b">
        <v>0</v>
      </c>
      <c r="O1074" t="s">
        <v>114</v>
      </c>
      <c r="P1074" t="s">
        <v>114</v>
      </c>
      <c r="Q1074" t="s">
        <v>114</v>
      </c>
      <c r="R1074" t="s">
        <v>114</v>
      </c>
      <c r="S1074" t="s">
        <v>114</v>
      </c>
      <c r="T1074" t="s">
        <v>114</v>
      </c>
      <c r="U1074" t="s">
        <v>114</v>
      </c>
      <c r="V1074" t="s">
        <v>114</v>
      </c>
      <c r="W1074" s="5">
        <v>43481</v>
      </c>
      <c r="X1074" s="3" t="s">
        <v>114</v>
      </c>
      <c r="Y1074" s="3"/>
      <c r="Z1074" s="3" t="s">
        <v>76</v>
      </c>
      <c r="AA1074" s="3" t="s">
        <v>114</v>
      </c>
      <c r="AB1074" s="3" t="s">
        <v>74</v>
      </c>
      <c r="AC1074" s="8">
        <v>1</v>
      </c>
      <c r="AD1074" s="3" t="s">
        <v>5967</v>
      </c>
      <c r="AE1074" s="4" t="s">
        <v>5968</v>
      </c>
      <c r="AF1074" s="3"/>
      <c r="AG1074" s="3" t="s">
        <v>114</v>
      </c>
      <c r="AH1074" s="8">
        <v>7</v>
      </c>
      <c r="AI1074" s="3" t="s">
        <v>74</v>
      </c>
      <c r="AJ1074" t="s">
        <v>114</v>
      </c>
      <c r="AK1074" t="s">
        <v>114</v>
      </c>
      <c r="AL1074" s="43" t="b">
        <v>0</v>
      </c>
      <c r="AM1074" s="3"/>
      <c r="AN1074" s="3"/>
      <c r="AO1074" s="43" t="b">
        <v>0</v>
      </c>
      <c r="AP1074" s="3" t="b">
        <v>0</v>
      </c>
      <c r="AQ1074" s="3">
        <f>VLOOKUP(Table2[[#This Row],[Job-no]],Table3[],26,FALSE)</f>
        <v>1316</v>
      </c>
      <c r="AR1074" t="str">
        <f t="shared" si="196"/>
        <v>BMRLED</v>
      </c>
      <c r="AS1074" t="str">
        <f>VLOOKUP(AR1074,Table1[],4,0)</f>
        <v>recessed</v>
      </c>
      <c r="AT1074">
        <f>IF(BD1074&gt;0,"Pattern",VLOOKUP(AR1074,Table1[],5,0))</f>
        <v>0</v>
      </c>
      <c r="AU1074" s="34">
        <f>IF(AT1074="Pattern",WORKDAY(Table2[[#This Row],[Scheduled Ship Date]],-10),WORKDAY(Table2[[#This Row],[Scheduled Ship Date]],-4))</f>
        <v>43480</v>
      </c>
      <c r="AV1074" s="39">
        <f>IF(Table2[[#This Row],[Extrusion cut double saw]]=TRUE,IF(O1074="ToDo",IF(AT1074="Pattern",Table2[[#This Row],[Total Sections]]*0.4,Table2[[#This Row],[Total Sections]]*0.12),0),IF(AT1074="Pattern",Table2[[#This Row],[Total Sections]]*4,Table2[[#This Row],[Total Sections]]*1.2))</f>
        <v>8.4</v>
      </c>
      <c r="AW1074" s="130">
        <f t="shared" ca="1" si="203"/>
        <v>43471</v>
      </c>
      <c r="AX1074" s="42">
        <f>IF(AT1074="Pattern",Table2[[#This Row],[Scheduled Ship Date]]-2,Table2[[#This Row],[Scheduled Ship Date]]-3)</f>
        <v>43483</v>
      </c>
      <c r="AY1074" s="39">
        <f>IF(Table2[[#This Row],[Pattern]]="Pattern",Table2[[#This Row],[Total Sections]]*4.82,Table2[[#This Row],[Total Sections]]*0.5)</f>
        <v>3.5</v>
      </c>
      <c r="AZ1074" s="42">
        <f t="shared" ca="1" si="204"/>
        <v>43470</v>
      </c>
      <c r="BA1074" s="39">
        <f>((Table2[Total Sections]/Table2[Open Qty])-1)*Table2[Open Qty]*12.96</f>
        <v>0</v>
      </c>
      <c r="BB1074" s="39"/>
      <c r="BC1074" s="39" t="str">
        <f t="shared" si="197"/>
        <v>BMRLED-550-80-35-FL-4'-W-UNV-D</v>
      </c>
      <c r="BD1074" s="39">
        <f t="shared" si="198"/>
        <v>0</v>
      </c>
      <c r="BE1074" s="39" t="b">
        <f>_xlfn.IFNA(VLOOKUP(Table2[[#This Row],[Job-no]],Table4[],9,FALSE),TRUE)</f>
        <v>0</v>
      </c>
      <c r="BF1074" s="39"/>
      <c r="BG1074" s="39" t="b">
        <f>_xlfn.IFNA(VLOOKUP(Table2[[#This Row],[Job-no]],Table4[],14,FALSE),TRUE)</f>
        <v>0</v>
      </c>
      <c r="BH1074" s="39" t="str">
        <f>_xlfn.IFNA(VLOOKUP(Table2[[#This Row],[Job-no]],Table4[],11,FALSE),"Done")</f>
        <v/>
      </c>
      <c r="BI1074" s="39">
        <f>IF(Table2[[#This Row],[Pattern]]="Pattern",VLOOKUP(Table2[[#This Row],[Product Code]],'Routing data'!$A$2:$W$470,13,FALSE),VLOOKUP(Table2[[#This Row],[Product Code]],'Routing data'!$A$2:$W$470,3,FALSE))</f>
        <v>0</v>
      </c>
      <c r="BJ1074" s="39">
        <f>IF(Table2[[#This Row],[Pattern]]="Pattern",VLOOKUP(Table2[[#This Row],[Product Code]],'Routing data'!$A$2:$W$470,14,FALSE),VLOOKUP(Table2[[#This Row],[Product Code]],'Routing data'!$A$2:$W$470,4,FALSE))</f>
        <v>3</v>
      </c>
      <c r="BK1074" s="39">
        <f>VLOOKUP(Table2[[#This Row],[Product Code]],'Routing data'!A$4:W$524,16,FALSE)</f>
        <v>0</v>
      </c>
      <c r="BL1074" s="42" t="str">
        <f>IF(Table2[[#This Row],[Milling Required]]=0,"x",IF(AT1074="Pattern",B1074-10,B1074-4))</f>
        <v>x</v>
      </c>
      <c r="BM1074" s="39"/>
      <c r="BN1074" s="42">
        <f t="shared" si="199"/>
        <v>43483</v>
      </c>
      <c r="BO1074" s="39" t="str">
        <f>IF(Table2[[#This Row],[Milling]]="x","x",Table2[[#This Row],[Total Sections]]*2)</f>
        <v>x</v>
      </c>
      <c r="BP1074" s="39">
        <f>IF(Table2[[#This Row],[Punching]]="x","x",Table2[Total Sections]*2)</f>
        <v>14</v>
      </c>
      <c r="BQ1074" s="39">
        <f>IF(Table2[[#This Row],[Pattern]]="Pattern",Table2[Total Sections]*3,Table2[Total Sections]*1.5)</f>
        <v>10.5</v>
      </c>
      <c r="BR1074" s="42"/>
      <c r="BS1074" s="39"/>
      <c r="BT1074" s="39"/>
      <c r="BU1074" s="39"/>
      <c r="BV1074" s="39" t="str">
        <f>_xlfn.IFNA(VLOOKUP(Table2[[#This Row],[Job-no]],Table4[],16,FALSE),"Ready")</f>
        <v/>
      </c>
      <c r="BW1074" s="39" t="str">
        <f>_xlfn.IFNA(VLOOKUP(Table2[[#This Row],[Job-no]],Table4[],21,FALSE),"Ready")</f>
        <v/>
      </c>
      <c r="BX1074" s="39" t="b">
        <f>_xlfn.IFNA(VLOOKUP(Table2[[#This Row],[Job-no]],Table4[],10,FALSE),TRUE)</f>
        <v>0</v>
      </c>
      <c r="BY1074" s="39" t="str">
        <f>_xlfn.IFNA(VLOOKUP(Table2[[#This Row],[Job-no]],Table4[],22,FALSE),"Ready")</f>
        <v/>
      </c>
      <c r="BZ1074" s="120">
        <f t="shared" si="200"/>
        <v>43486</v>
      </c>
      <c r="CA1074" s="120" t="str">
        <f ca="1">IF(OR(Table2[[#This Row],[Saw Date]]=TODAY(),Table2[[#This Row],[Saw Date]]=TODAY()+1), Table2[[#This Row],[Saw Date]],IF(Table2[[#This Row],[Extrusion cut double saw]],"Done",""))</f>
        <v/>
      </c>
      <c r="CB1074" s="120" t="str">
        <f ca="1">IF(OR(Table2[[#This Row],[Lens Date]]=TODAY(),Table2[[#This Row],[Lens Date]]=TODAY()+1), Table2[[#This Row],[Lens Date]],IF(Table2[[#This Row],[MSLens]]="Done","Done",""))</f>
        <v/>
      </c>
      <c r="CC1074" s="120" t="str">
        <f ca="1">IF(OR(Table2[[#This Row],[Milling Date]]=TODAY(),Table2[[#This Row],[Milling Date]]=TODAY()+1), Table2[[#This Row],[Milling Date]],IF(Table2[[#This Row],[CNC Holes]]="Ready","Done",""))</f>
        <v/>
      </c>
      <c r="CD1074" s="120" t="str">
        <f ca="1">IF(OR(Table2[[#This Row],[Welding Date]]=TODAY(),Table2[[#This Row],[Welding Date]]=TODAY()+1), Table2[[#This Row],[Welding Date]],IF(Table2[[#This Row],[Welding Corners]]="Ready","Done",""))</f>
        <v/>
      </c>
      <c r="CE1074" s="120" t="str">
        <f ca="1">IF(OR(Table2[[#This Row],[Puching Date]]=TODAY(),Table2[[#This Row],[Puching Date]]=TODAY()+1), Table2[[#This Row],[Puching Date]],IF(Table2[[#This Row],[Punch Holes]]="Ready","Done",""))</f>
        <v/>
      </c>
      <c r="CF1074" s="120" t="str">
        <f ca="1">IF(OR(Table2[[#This Row],[Housing Date2]]=TODAY(),Table2[[#This Row],[Housing Date2]]=TODAY()+1),Table2[[#This Row],[Housing Date2]],IF(Table2[[#This Row],[Body Assembly]],"Done",""))</f>
        <v/>
      </c>
      <c r="CG1074" s="120" t="str">
        <f>_xlfn.IFNA(VLOOKUP(Table2[[#This Row],[Job-no]],Table4[],7,FALSE),"Done")</f>
        <v>Scheduled/Released</v>
      </c>
    </row>
    <row r="1075" spans="1:85" x14ac:dyDescent="0.25">
      <c r="A1075" s="39" t="str">
        <f>_xlfn.CONCAT(Table2[[#This Row],[Order]],"-",Table2[[#This Row],[Line]])</f>
        <v>75746-10</v>
      </c>
      <c r="B1075" s="5">
        <v>43486</v>
      </c>
      <c r="C1075" s="8">
        <v>75746</v>
      </c>
      <c r="D1075" s="3" t="s">
        <v>1686</v>
      </c>
      <c r="E1075" s="8">
        <v>10</v>
      </c>
      <c r="F1075" s="8">
        <v>1</v>
      </c>
      <c r="G1075" s="3" t="s">
        <v>42</v>
      </c>
      <c r="H1075" s="8">
        <v>1</v>
      </c>
      <c r="I1075" s="43" t="b">
        <v>0</v>
      </c>
      <c r="J1075" s="43" t="b">
        <v>0</v>
      </c>
      <c r="K1075" t="s">
        <v>114</v>
      </c>
      <c r="L1075" s="43" t="b">
        <v>0</v>
      </c>
      <c r="M1075" s="43" t="b">
        <v>0</v>
      </c>
      <c r="N1075" s="43" t="b">
        <v>0</v>
      </c>
      <c r="O1075" t="s">
        <v>114</v>
      </c>
      <c r="P1075" t="s">
        <v>114</v>
      </c>
      <c r="Q1075" t="s">
        <v>114</v>
      </c>
      <c r="R1075" t="s">
        <v>114</v>
      </c>
      <c r="S1075" t="s">
        <v>114</v>
      </c>
      <c r="T1075" t="s">
        <v>114</v>
      </c>
      <c r="U1075" t="s">
        <v>114</v>
      </c>
      <c r="V1075" t="s">
        <v>114</v>
      </c>
      <c r="W1075" s="5">
        <v>43481</v>
      </c>
      <c r="X1075" s="3" t="s">
        <v>114</v>
      </c>
      <c r="Y1075" s="3"/>
      <c r="Z1075" s="3" t="s">
        <v>2449</v>
      </c>
      <c r="AA1075" s="3" t="s">
        <v>114</v>
      </c>
      <c r="AB1075" s="3" t="s">
        <v>74</v>
      </c>
      <c r="AC1075" s="8">
        <v>1</v>
      </c>
      <c r="AD1075" s="3" t="s">
        <v>5967</v>
      </c>
      <c r="AE1075" s="4" t="s">
        <v>5968</v>
      </c>
      <c r="AF1075" s="3"/>
      <c r="AG1075" s="3" t="s">
        <v>114</v>
      </c>
      <c r="AH1075" s="8">
        <v>1</v>
      </c>
      <c r="AI1075" s="3" t="s">
        <v>74</v>
      </c>
      <c r="AJ1075" t="s">
        <v>114</v>
      </c>
      <c r="AK1075" t="s">
        <v>114</v>
      </c>
      <c r="AL1075" s="43" t="b">
        <v>0</v>
      </c>
      <c r="AM1075" s="3"/>
      <c r="AN1075" s="3"/>
      <c r="AO1075" s="43" t="b">
        <v>0</v>
      </c>
      <c r="AP1075" s="3" t="b">
        <v>0</v>
      </c>
      <c r="AQ1075" s="3">
        <f>VLOOKUP(Table2[[#This Row],[Job-no]],Table3[],26,FALSE)</f>
        <v>675</v>
      </c>
      <c r="AR1075" t="str">
        <f t="shared" si="196"/>
        <v>BMPRLED</v>
      </c>
      <c r="AS1075" t="str">
        <f>VLOOKUP(AR1075,Table1[],4,0)</f>
        <v>recessed</v>
      </c>
      <c r="AT1075">
        <f>IF(BD1075&gt;0,"Pattern",VLOOKUP(AR1075,Table1[],5,0))</f>
        <v>0</v>
      </c>
      <c r="AU1075" s="34">
        <f>IF(AT1075="Pattern",WORKDAY(Table2[[#This Row],[Scheduled Ship Date]],-10),WORKDAY(Table2[[#This Row],[Scheduled Ship Date]],-4))</f>
        <v>43480</v>
      </c>
      <c r="AV1075" s="39">
        <f>IF(Table2[[#This Row],[Extrusion cut double saw]]=TRUE,IF(O1075="ToDo",IF(AT1075="Pattern",Table2[[#This Row],[Total Sections]]*0.4,Table2[[#This Row],[Total Sections]]*0.12),0),IF(AT1075="Pattern",Table2[[#This Row],[Total Sections]]*4,Table2[[#This Row],[Total Sections]]*1.2))</f>
        <v>1.2</v>
      </c>
      <c r="AW1075" s="130">
        <f t="shared" ca="1" si="203"/>
        <v>43471</v>
      </c>
      <c r="AX1075" s="42">
        <f>IF(AT1075="Pattern",Table2[[#This Row],[Scheduled Ship Date]]-2,Table2[[#This Row],[Scheduled Ship Date]]-3)</f>
        <v>43483</v>
      </c>
      <c r="AY1075" s="39">
        <f>IF(Table2[[#This Row],[Pattern]]="Pattern",Table2[[#This Row],[Total Sections]]*4.82,Table2[[#This Row],[Total Sections]]*0.5)</f>
        <v>0.5</v>
      </c>
      <c r="AZ1075" s="42">
        <f t="shared" ca="1" si="204"/>
        <v>43470</v>
      </c>
      <c r="BA1075" s="39">
        <f>((Table2[Total Sections]/Table2[Open Qty])-1)*Table2[Open Qty]*12.96</f>
        <v>0</v>
      </c>
      <c r="BB1075" s="39"/>
      <c r="BC1075" s="39" t="str">
        <f t="shared" si="197"/>
        <v>BMPRLED-750-80-35-RG3-10'2"-W-UNV-DP-1-TG9-TS(1)</v>
      </c>
      <c r="BD1075" s="39">
        <f t="shared" si="198"/>
        <v>0</v>
      </c>
      <c r="BE1075" s="39" t="b">
        <f>_xlfn.IFNA(VLOOKUP(Table2[[#This Row],[Job-no]],Table4[],9,FALSE),TRUE)</f>
        <v>0</v>
      </c>
      <c r="BF1075" s="39"/>
      <c r="BG1075" s="39" t="b">
        <f>_xlfn.IFNA(VLOOKUP(Table2[[#This Row],[Job-no]],Table4[],14,FALSE),TRUE)</f>
        <v>0</v>
      </c>
      <c r="BH1075" s="39" t="str">
        <f>_xlfn.IFNA(VLOOKUP(Table2[[#This Row],[Job-no]],Table4[],11,FALSE),"Done")</f>
        <v/>
      </c>
      <c r="BI1075" s="39">
        <f>IF(Table2[[#This Row],[Pattern]]="Pattern",VLOOKUP(Table2[[#This Row],[Product Code]],'Routing data'!$A$2:$W$470,13,FALSE),VLOOKUP(Table2[[#This Row],[Product Code]],'Routing data'!$A$2:$W$470,3,FALSE))</f>
        <v>0</v>
      </c>
      <c r="BJ1075" s="39">
        <f>IF(Table2[[#This Row],[Pattern]]="Pattern",VLOOKUP(Table2[[#This Row],[Product Code]],'Routing data'!$A$2:$W$470,14,FALSE),VLOOKUP(Table2[[#This Row],[Product Code]],'Routing data'!$A$2:$W$470,4,FALSE))</f>
        <v>3</v>
      </c>
      <c r="BK1075" s="39">
        <f>VLOOKUP(Table2[[#This Row],[Product Code]],'Routing data'!A$4:W$524,16,FALSE)</f>
        <v>0</v>
      </c>
      <c r="BL1075" s="42" t="str">
        <f>IF(Table2[[#This Row],[Milling Required]]=0,"x",IF(AT1075="Pattern",B1075-10,B1075-4))</f>
        <v>x</v>
      </c>
      <c r="BM1075" s="39"/>
      <c r="BN1075" s="42">
        <f t="shared" si="199"/>
        <v>43483</v>
      </c>
      <c r="BO1075" s="39" t="str">
        <f>IF(Table2[[#This Row],[Milling]]="x","x",Table2[[#This Row],[Total Sections]]*2)</f>
        <v>x</v>
      </c>
      <c r="BP1075" s="39">
        <f>IF(Table2[[#This Row],[Punching]]="x","x",Table2[Total Sections]*2)</f>
        <v>2</v>
      </c>
      <c r="BQ1075" s="39">
        <f>IF(Table2[[#This Row],[Pattern]]="Pattern",Table2[Total Sections]*3,Table2[Total Sections]*1.5)</f>
        <v>1.5</v>
      </c>
      <c r="BR1075" s="42"/>
      <c r="BS1075" s="39"/>
      <c r="BT1075" s="39"/>
      <c r="BU1075" s="39"/>
      <c r="BV1075" s="39" t="str">
        <f>_xlfn.IFNA(VLOOKUP(Table2[[#This Row],[Job-no]],Table4[],16,FALSE),"Ready")</f>
        <v/>
      </c>
      <c r="BW1075" s="39" t="str">
        <f>_xlfn.IFNA(VLOOKUP(Table2[[#This Row],[Job-no]],Table4[],21,FALSE),"Ready")</f>
        <v/>
      </c>
      <c r="BX1075" s="39" t="b">
        <f>_xlfn.IFNA(VLOOKUP(Table2[[#This Row],[Job-no]],Table4[],10,FALSE),TRUE)</f>
        <v>0</v>
      </c>
      <c r="BY1075" s="39" t="str">
        <f>_xlfn.IFNA(VLOOKUP(Table2[[#This Row],[Job-no]],Table4[],22,FALSE),"Ready")</f>
        <v/>
      </c>
      <c r="BZ1075" s="120">
        <f t="shared" si="200"/>
        <v>43486</v>
      </c>
      <c r="CA1075" s="120" t="str">
        <f ca="1">IF(OR(Table2[[#This Row],[Saw Date]]=TODAY(),Table2[[#This Row],[Saw Date]]=TODAY()+1), Table2[[#This Row],[Saw Date]],IF(Table2[[#This Row],[Extrusion cut double saw]],"Done",""))</f>
        <v/>
      </c>
      <c r="CB1075" s="120" t="str">
        <f ca="1">IF(OR(Table2[[#This Row],[Lens Date]]=TODAY(),Table2[[#This Row],[Lens Date]]=TODAY()+1), Table2[[#This Row],[Lens Date]],IF(Table2[[#This Row],[MSLens]]="Done","Done",""))</f>
        <v/>
      </c>
      <c r="CC1075" s="120" t="str">
        <f ca="1">IF(OR(Table2[[#This Row],[Milling Date]]=TODAY(),Table2[[#This Row],[Milling Date]]=TODAY()+1), Table2[[#This Row],[Milling Date]],IF(Table2[[#This Row],[CNC Holes]]="Ready","Done",""))</f>
        <v/>
      </c>
      <c r="CD1075" s="120" t="str">
        <f ca="1">IF(OR(Table2[[#This Row],[Welding Date]]=TODAY(),Table2[[#This Row],[Welding Date]]=TODAY()+1), Table2[[#This Row],[Welding Date]],IF(Table2[[#This Row],[Welding Corners]]="Ready","Done",""))</f>
        <v/>
      </c>
      <c r="CE1075" s="120" t="str">
        <f ca="1">IF(OR(Table2[[#This Row],[Puching Date]]=TODAY(),Table2[[#This Row],[Puching Date]]=TODAY()+1), Table2[[#This Row],[Puching Date]],IF(Table2[[#This Row],[Punch Holes]]="Ready","Done",""))</f>
        <v/>
      </c>
      <c r="CF1075" s="120" t="str">
        <f ca="1">IF(OR(Table2[[#This Row],[Housing Date2]]=TODAY(),Table2[[#This Row],[Housing Date2]]=TODAY()+1),Table2[[#This Row],[Housing Date2]],IF(Table2[[#This Row],[Body Assembly]],"Done",""))</f>
        <v/>
      </c>
      <c r="CG1075" s="120" t="str">
        <f>_xlfn.IFNA(VLOOKUP(Table2[[#This Row],[Job-no]],Table4[],7,FALSE),"Done")</f>
        <v>Scheduled/Released</v>
      </c>
    </row>
    <row r="1076" spans="1:85" x14ac:dyDescent="0.25">
      <c r="A1076" s="39" t="str">
        <f>_xlfn.CONCAT(Table2[[#This Row],[Order]],"-",Table2[[#This Row],[Line]])</f>
        <v>75746-11</v>
      </c>
      <c r="B1076" s="5">
        <v>43486</v>
      </c>
      <c r="C1076" s="8">
        <v>75746</v>
      </c>
      <c r="D1076" s="3" t="s">
        <v>3496</v>
      </c>
      <c r="E1076" s="8">
        <v>11</v>
      </c>
      <c r="F1076" s="8">
        <v>1</v>
      </c>
      <c r="G1076" s="3" t="s">
        <v>42</v>
      </c>
      <c r="H1076" s="8">
        <v>1</v>
      </c>
      <c r="I1076" s="43" t="b">
        <v>0</v>
      </c>
      <c r="J1076" s="43" t="b">
        <v>0</v>
      </c>
      <c r="K1076" t="s">
        <v>114</v>
      </c>
      <c r="L1076" s="43" t="b">
        <v>0</v>
      </c>
      <c r="M1076" s="43" t="b">
        <v>0</v>
      </c>
      <c r="N1076" s="43" t="b">
        <v>0</v>
      </c>
      <c r="O1076" t="s">
        <v>114</v>
      </c>
      <c r="P1076" t="s">
        <v>114</v>
      </c>
      <c r="Q1076" t="s">
        <v>114</v>
      </c>
      <c r="R1076" t="s">
        <v>114</v>
      </c>
      <c r="S1076" t="s">
        <v>114</v>
      </c>
      <c r="T1076" t="s">
        <v>114</v>
      </c>
      <c r="U1076" t="s">
        <v>114</v>
      </c>
      <c r="V1076" t="s">
        <v>114</v>
      </c>
      <c r="W1076" s="5">
        <v>43481</v>
      </c>
      <c r="X1076" s="3" t="s">
        <v>114</v>
      </c>
      <c r="Y1076" s="3"/>
      <c r="Z1076" s="3" t="s">
        <v>4897</v>
      </c>
      <c r="AA1076" s="3" t="s">
        <v>114</v>
      </c>
      <c r="AB1076" s="3" t="s">
        <v>74</v>
      </c>
      <c r="AC1076" s="8">
        <v>1</v>
      </c>
      <c r="AD1076" s="3" t="s">
        <v>5967</v>
      </c>
      <c r="AE1076" s="4" t="s">
        <v>5968</v>
      </c>
      <c r="AF1076" s="3"/>
      <c r="AG1076" s="3" t="s">
        <v>114</v>
      </c>
      <c r="AH1076" s="8">
        <v>3</v>
      </c>
      <c r="AI1076" s="3" t="s">
        <v>74</v>
      </c>
      <c r="AJ1076" t="s">
        <v>114</v>
      </c>
      <c r="AK1076" t="s">
        <v>114</v>
      </c>
      <c r="AL1076" s="43" t="b">
        <v>0</v>
      </c>
      <c r="AM1076" s="3"/>
      <c r="AN1076" s="3"/>
      <c r="AO1076" s="43" t="b">
        <v>0</v>
      </c>
      <c r="AP1076" s="3" t="b">
        <v>0</v>
      </c>
      <c r="AQ1076" s="3">
        <f>VLOOKUP(Table2[[#This Row],[Job-no]],Table3[],26,FALSE)</f>
        <v>1630</v>
      </c>
      <c r="AR1076" t="str">
        <f t="shared" si="196"/>
        <v>BMPRLED</v>
      </c>
      <c r="AS1076" t="str">
        <f>VLOOKUP(AR1076,Table1[],4,0)</f>
        <v>recessed</v>
      </c>
      <c r="AT1076">
        <f>IF(BD1076&gt;0,"Pattern",VLOOKUP(AR1076,Table1[],5,0))</f>
        <v>0</v>
      </c>
      <c r="AU1076" s="34">
        <f>IF(AT1076="Pattern",WORKDAY(Table2[[#This Row],[Scheduled Ship Date]],-10),WORKDAY(Table2[[#This Row],[Scheduled Ship Date]],-4))</f>
        <v>43480</v>
      </c>
      <c r="AV1076" s="39">
        <f>IF(Table2[[#This Row],[Extrusion cut double saw]]=TRUE,IF(O1076="ToDo",IF(AT1076="Pattern",Table2[[#This Row],[Total Sections]]*0.4,Table2[[#This Row],[Total Sections]]*0.12),0),IF(AT1076="Pattern",Table2[[#This Row],[Total Sections]]*4,Table2[[#This Row],[Total Sections]]*1.2))</f>
        <v>3.5999999999999996</v>
      </c>
      <c r="AW1076" s="130">
        <f t="shared" ca="1" si="203"/>
        <v>43471</v>
      </c>
      <c r="AX1076" s="42">
        <f>IF(AT1076="Pattern",Table2[[#This Row],[Scheduled Ship Date]]-2,Table2[[#This Row],[Scheduled Ship Date]]-3)</f>
        <v>43483</v>
      </c>
      <c r="AY1076" s="39">
        <f>IF(Table2[[#This Row],[Pattern]]="Pattern",Table2[[#This Row],[Total Sections]]*4.82,Table2[[#This Row],[Total Sections]]*0.5)</f>
        <v>1.5</v>
      </c>
      <c r="AZ1076" s="42">
        <f t="shared" ca="1" si="204"/>
        <v>43470</v>
      </c>
      <c r="BA1076" s="39">
        <f>((Table2[Total Sections]/Table2[Open Qty])-1)*Table2[Open Qty]*12.96</f>
        <v>25.92</v>
      </c>
      <c r="BB1076" s="39"/>
      <c r="BC1076" s="39" t="str">
        <f t="shared" si="197"/>
        <v>BMPRLED-OPRI(1)-750-80-35-RG3-22'6 9/16"-C(ROCKFON723)-UNV-DP-1-TG9-TS(2)</v>
      </c>
      <c r="BD1076" s="39">
        <f t="shared" si="198"/>
        <v>0</v>
      </c>
      <c r="BE1076" s="39" t="b">
        <f>_xlfn.IFNA(VLOOKUP(Table2[[#This Row],[Job-no]],Table4[],9,FALSE),TRUE)</f>
        <v>0</v>
      </c>
      <c r="BF1076" s="39"/>
      <c r="BG1076" s="39" t="b">
        <f>_xlfn.IFNA(VLOOKUP(Table2[[#This Row],[Job-no]],Table4[],14,FALSE),TRUE)</f>
        <v>0</v>
      </c>
      <c r="BH1076" s="39" t="str">
        <f>_xlfn.IFNA(VLOOKUP(Table2[[#This Row],[Job-no]],Table4[],11,FALSE),"Done")</f>
        <v/>
      </c>
      <c r="BI1076" s="39">
        <f>IF(Table2[[#This Row],[Pattern]]="Pattern",VLOOKUP(Table2[[#This Row],[Product Code]],'Routing data'!$A$2:$W$470,13,FALSE),VLOOKUP(Table2[[#This Row],[Product Code]],'Routing data'!$A$2:$W$470,3,FALSE))</f>
        <v>0</v>
      </c>
      <c r="BJ1076" s="39">
        <f>IF(Table2[[#This Row],[Pattern]]="Pattern",VLOOKUP(Table2[[#This Row],[Product Code]],'Routing data'!$A$2:$W$470,14,FALSE),VLOOKUP(Table2[[#This Row],[Product Code]],'Routing data'!$A$2:$W$470,4,FALSE))</f>
        <v>3</v>
      </c>
      <c r="BK1076" s="39">
        <f>VLOOKUP(Table2[[#This Row],[Product Code]],'Routing data'!A$4:W$524,16,FALSE)</f>
        <v>0</v>
      </c>
      <c r="BL1076" s="42" t="str">
        <f>IF(Table2[[#This Row],[Milling Required]]=0,"x",IF(AT1076="Pattern",B1076-10,B1076-4))</f>
        <v>x</v>
      </c>
      <c r="BM1076" s="39"/>
      <c r="BN1076" s="42">
        <f t="shared" si="199"/>
        <v>43483</v>
      </c>
      <c r="BO1076" s="39" t="str">
        <f>IF(Table2[[#This Row],[Milling]]="x","x",Table2[[#This Row],[Total Sections]]*2)</f>
        <v>x</v>
      </c>
      <c r="BP1076" s="39">
        <f>IF(Table2[[#This Row],[Punching]]="x","x",Table2[Total Sections]*2)</f>
        <v>6</v>
      </c>
      <c r="BQ1076" s="39">
        <f>IF(Table2[[#This Row],[Pattern]]="Pattern",Table2[Total Sections]*3,Table2[Total Sections]*1.5)</f>
        <v>4.5</v>
      </c>
      <c r="BR1076" s="42"/>
      <c r="BS1076" s="39"/>
      <c r="BT1076" s="39"/>
      <c r="BU1076" s="39"/>
      <c r="BV1076" s="39" t="str">
        <f>_xlfn.IFNA(VLOOKUP(Table2[[#This Row],[Job-no]],Table4[],16,FALSE),"Ready")</f>
        <v/>
      </c>
      <c r="BW1076" s="39" t="str">
        <f>_xlfn.IFNA(VLOOKUP(Table2[[#This Row],[Job-no]],Table4[],21,FALSE),"Ready")</f>
        <v/>
      </c>
      <c r="BX1076" s="39" t="b">
        <f>_xlfn.IFNA(VLOOKUP(Table2[[#This Row],[Job-no]],Table4[],10,FALSE),TRUE)</f>
        <v>0</v>
      </c>
      <c r="BY1076" s="39" t="str">
        <f>_xlfn.IFNA(VLOOKUP(Table2[[#This Row],[Job-no]],Table4[],22,FALSE),"Ready")</f>
        <v/>
      </c>
      <c r="BZ1076" s="120">
        <f t="shared" si="200"/>
        <v>43486</v>
      </c>
      <c r="CA1076" s="120" t="str">
        <f ca="1">IF(OR(Table2[[#This Row],[Saw Date]]=TODAY(),Table2[[#This Row],[Saw Date]]=TODAY()+1), Table2[[#This Row],[Saw Date]],IF(Table2[[#This Row],[Extrusion cut double saw]],"Done",""))</f>
        <v/>
      </c>
      <c r="CB1076" s="120" t="str">
        <f ca="1">IF(OR(Table2[[#This Row],[Lens Date]]=TODAY(),Table2[[#This Row],[Lens Date]]=TODAY()+1), Table2[[#This Row],[Lens Date]],IF(Table2[[#This Row],[MSLens]]="Done","Done",""))</f>
        <v/>
      </c>
      <c r="CC1076" s="120" t="str">
        <f ca="1">IF(OR(Table2[[#This Row],[Milling Date]]=TODAY(),Table2[[#This Row],[Milling Date]]=TODAY()+1), Table2[[#This Row],[Milling Date]],IF(Table2[[#This Row],[CNC Holes]]="Ready","Done",""))</f>
        <v/>
      </c>
      <c r="CD1076" s="120" t="str">
        <f ca="1">IF(OR(Table2[[#This Row],[Welding Date]]=TODAY(),Table2[[#This Row],[Welding Date]]=TODAY()+1), Table2[[#This Row],[Welding Date]],IF(Table2[[#This Row],[Welding Corners]]="Ready","Done",""))</f>
        <v/>
      </c>
      <c r="CE1076" s="120" t="str">
        <f ca="1">IF(OR(Table2[[#This Row],[Puching Date]]=TODAY(),Table2[[#This Row],[Puching Date]]=TODAY()+1), Table2[[#This Row],[Puching Date]],IF(Table2[[#This Row],[Punch Holes]]="Ready","Done",""))</f>
        <v/>
      </c>
      <c r="CF1076" s="120" t="str">
        <f ca="1">IF(OR(Table2[[#This Row],[Housing Date2]]=TODAY(),Table2[[#This Row],[Housing Date2]]=TODAY()+1),Table2[[#This Row],[Housing Date2]],IF(Table2[[#This Row],[Body Assembly]],"Done",""))</f>
        <v/>
      </c>
      <c r="CG1076" s="120" t="str">
        <f>_xlfn.IFNA(VLOOKUP(Table2[[#This Row],[Job-no]],Table4[],7,FALSE),"Done")</f>
        <v>Scheduled/Released</v>
      </c>
    </row>
    <row r="1077" spans="1:85" x14ac:dyDescent="0.25">
      <c r="A1077" s="39" t="str">
        <f>_xlfn.CONCAT(Table2[[#This Row],[Order]],"-",Table2[[#This Row],[Line]])</f>
        <v>75746-12</v>
      </c>
      <c r="B1077" s="5">
        <v>43486</v>
      </c>
      <c r="C1077" s="8">
        <v>75746</v>
      </c>
      <c r="D1077" s="3" t="s">
        <v>3498</v>
      </c>
      <c r="E1077" s="8">
        <v>12</v>
      </c>
      <c r="F1077" s="8">
        <v>1</v>
      </c>
      <c r="G1077" s="3" t="s">
        <v>42</v>
      </c>
      <c r="H1077" s="8">
        <v>1</v>
      </c>
      <c r="I1077" s="43" t="b">
        <v>0</v>
      </c>
      <c r="J1077" s="43" t="b">
        <v>0</v>
      </c>
      <c r="K1077" t="s">
        <v>114</v>
      </c>
      <c r="L1077" s="43" t="b">
        <v>0</v>
      </c>
      <c r="M1077" s="43" t="b">
        <v>0</v>
      </c>
      <c r="N1077" s="43" t="b">
        <v>0</v>
      </c>
      <c r="O1077" t="s">
        <v>114</v>
      </c>
      <c r="P1077" t="s">
        <v>114</v>
      </c>
      <c r="Q1077" t="s">
        <v>114</v>
      </c>
      <c r="R1077" t="s">
        <v>114</v>
      </c>
      <c r="S1077" t="s">
        <v>114</v>
      </c>
      <c r="T1077" t="s">
        <v>114</v>
      </c>
      <c r="U1077" t="s">
        <v>114</v>
      </c>
      <c r="V1077" t="s">
        <v>114</v>
      </c>
      <c r="W1077" s="5">
        <v>43481</v>
      </c>
      <c r="X1077" s="3" t="s">
        <v>114</v>
      </c>
      <c r="Y1077" s="3"/>
      <c r="Z1077" s="3" t="s">
        <v>4898</v>
      </c>
      <c r="AA1077" s="3" t="s">
        <v>114</v>
      </c>
      <c r="AB1077" s="3" t="s">
        <v>74</v>
      </c>
      <c r="AC1077" s="8">
        <v>1</v>
      </c>
      <c r="AD1077" s="3" t="s">
        <v>5967</v>
      </c>
      <c r="AE1077" s="4" t="s">
        <v>5968</v>
      </c>
      <c r="AF1077" s="3"/>
      <c r="AG1077" s="3" t="s">
        <v>114</v>
      </c>
      <c r="AH1077" s="8">
        <v>2</v>
      </c>
      <c r="AI1077" s="3" t="s">
        <v>74</v>
      </c>
      <c r="AJ1077" t="s">
        <v>114</v>
      </c>
      <c r="AK1077" t="s">
        <v>114</v>
      </c>
      <c r="AL1077" s="43" t="b">
        <v>0</v>
      </c>
      <c r="AM1077" s="3"/>
      <c r="AN1077" s="3"/>
      <c r="AO1077" s="43" t="b">
        <v>0</v>
      </c>
      <c r="AP1077" s="3" t="b">
        <v>0</v>
      </c>
      <c r="AQ1077" s="3">
        <f>VLOOKUP(Table2[[#This Row],[Job-no]],Table3[],26,FALSE)</f>
        <v>1275</v>
      </c>
      <c r="AR1077" t="str">
        <f t="shared" si="196"/>
        <v>BMPRLED</v>
      </c>
      <c r="AS1077" t="str">
        <f>VLOOKUP(AR1077,Table1[],4,0)</f>
        <v>recessed</v>
      </c>
      <c r="AT1077">
        <f>IF(BD1077&gt;0,"Pattern",VLOOKUP(AR1077,Table1[],5,0))</f>
        <v>0</v>
      </c>
      <c r="AU1077" s="34">
        <f>IF(AT1077="Pattern",WORKDAY(Table2[[#This Row],[Scheduled Ship Date]],-10),WORKDAY(Table2[[#This Row],[Scheduled Ship Date]],-4))</f>
        <v>43480</v>
      </c>
      <c r="AV1077" s="39">
        <f>IF(Table2[[#This Row],[Extrusion cut double saw]]=TRUE,IF(O1077="ToDo",IF(AT1077="Pattern",Table2[[#This Row],[Total Sections]]*0.4,Table2[[#This Row],[Total Sections]]*0.12),0),IF(AT1077="Pattern",Table2[[#This Row],[Total Sections]]*4,Table2[[#This Row],[Total Sections]]*1.2))</f>
        <v>2.4</v>
      </c>
      <c r="AW1077" s="130">
        <f t="shared" ca="1" si="203"/>
        <v>43471</v>
      </c>
      <c r="AX1077" s="42">
        <f>IF(AT1077="Pattern",Table2[[#This Row],[Scheduled Ship Date]]-2,Table2[[#This Row],[Scheduled Ship Date]]-3)</f>
        <v>43483</v>
      </c>
      <c r="AY1077" s="39">
        <f>IF(Table2[[#This Row],[Pattern]]="Pattern",Table2[[#This Row],[Total Sections]]*4.82,Table2[[#This Row],[Total Sections]]*0.5)</f>
        <v>1</v>
      </c>
      <c r="AZ1077" s="42">
        <f t="shared" ca="1" si="204"/>
        <v>43470</v>
      </c>
      <c r="BA1077" s="39">
        <f>((Table2[Total Sections]/Table2[Open Qty])-1)*Table2[Open Qty]*12.96</f>
        <v>12.96</v>
      </c>
      <c r="BB1077" s="39"/>
      <c r="BC1077" s="39" t="str">
        <f t="shared" si="197"/>
        <v>BMPRLED-750-80-35-RG3-19'6 1/4"-C(ROCKFON723)-UNV-DP-1-TG9-TS(1)</v>
      </c>
      <c r="BD1077" s="39">
        <f t="shared" si="198"/>
        <v>0</v>
      </c>
      <c r="BE1077" s="39" t="b">
        <f>_xlfn.IFNA(VLOOKUP(Table2[[#This Row],[Job-no]],Table4[],9,FALSE),TRUE)</f>
        <v>0</v>
      </c>
      <c r="BF1077" s="39"/>
      <c r="BG1077" s="39" t="b">
        <f>_xlfn.IFNA(VLOOKUP(Table2[[#This Row],[Job-no]],Table4[],14,FALSE),TRUE)</f>
        <v>0</v>
      </c>
      <c r="BH1077" s="39" t="str">
        <f>_xlfn.IFNA(VLOOKUP(Table2[[#This Row],[Job-no]],Table4[],11,FALSE),"Done")</f>
        <v/>
      </c>
      <c r="BI1077" s="39">
        <f>IF(Table2[[#This Row],[Pattern]]="Pattern",VLOOKUP(Table2[[#This Row],[Product Code]],'Routing data'!$A$2:$W$470,13,FALSE),VLOOKUP(Table2[[#This Row],[Product Code]],'Routing data'!$A$2:$W$470,3,FALSE))</f>
        <v>0</v>
      </c>
      <c r="BJ1077" s="39">
        <f>IF(Table2[[#This Row],[Pattern]]="Pattern",VLOOKUP(Table2[[#This Row],[Product Code]],'Routing data'!$A$2:$W$470,14,FALSE),VLOOKUP(Table2[[#This Row],[Product Code]],'Routing data'!$A$2:$W$470,4,FALSE))</f>
        <v>3</v>
      </c>
      <c r="BK1077" s="39">
        <f>VLOOKUP(Table2[[#This Row],[Product Code]],'Routing data'!A$4:W$524,16,FALSE)</f>
        <v>0</v>
      </c>
      <c r="BL1077" s="42" t="str">
        <f>IF(Table2[[#This Row],[Milling Required]]=0,"x",IF(AT1077="Pattern",B1077-10,B1077-4))</f>
        <v>x</v>
      </c>
      <c r="BM1077" s="39"/>
      <c r="BN1077" s="42">
        <f t="shared" si="199"/>
        <v>43483</v>
      </c>
      <c r="BO1077" s="39" t="str">
        <f>IF(Table2[[#This Row],[Milling]]="x","x",Table2[[#This Row],[Total Sections]]*2)</f>
        <v>x</v>
      </c>
      <c r="BP1077" s="39">
        <f>IF(Table2[[#This Row],[Punching]]="x","x",Table2[Total Sections]*2)</f>
        <v>4</v>
      </c>
      <c r="BQ1077" s="39">
        <f>IF(Table2[[#This Row],[Pattern]]="Pattern",Table2[Total Sections]*3,Table2[Total Sections]*1.5)</f>
        <v>3</v>
      </c>
      <c r="BR1077" s="42"/>
      <c r="BS1077" s="39"/>
      <c r="BT1077" s="39"/>
      <c r="BU1077" s="39"/>
      <c r="BV1077" s="39" t="str">
        <f>_xlfn.IFNA(VLOOKUP(Table2[[#This Row],[Job-no]],Table4[],16,FALSE),"Ready")</f>
        <v/>
      </c>
      <c r="BW1077" s="39" t="str">
        <f>_xlfn.IFNA(VLOOKUP(Table2[[#This Row],[Job-no]],Table4[],21,FALSE),"Ready")</f>
        <v/>
      </c>
      <c r="BX1077" s="39" t="b">
        <f>_xlfn.IFNA(VLOOKUP(Table2[[#This Row],[Job-no]],Table4[],10,FALSE),TRUE)</f>
        <v>0</v>
      </c>
      <c r="BY1077" s="39" t="str">
        <f>_xlfn.IFNA(VLOOKUP(Table2[[#This Row],[Job-no]],Table4[],22,FALSE),"Ready")</f>
        <v/>
      </c>
      <c r="BZ1077" s="120">
        <f t="shared" si="200"/>
        <v>43486</v>
      </c>
      <c r="CA1077" s="120" t="str">
        <f ca="1">IF(OR(Table2[[#This Row],[Saw Date]]=TODAY(),Table2[[#This Row],[Saw Date]]=TODAY()+1), Table2[[#This Row],[Saw Date]],IF(Table2[[#This Row],[Extrusion cut double saw]],"Done",""))</f>
        <v/>
      </c>
      <c r="CB1077" s="120" t="str">
        <f ca="1">IF(OR(Table2[[#This Row],[Lens Date]]=TODAY(),Table2[[#This Row],[Lens Date]]=TODAY()+1), Table2[[#This Row],[Lens Date]],IF(Table2[[#This Row],[MSLens]]="Done","Done",""))</f>
        <v/>
      </c>
      <c r="CC1077" s="120" t="str">
        <f ca="1">IF(OR(Table2[[#This Row],[Milling Date]]=TODAY(),Table2[[#This Row],[Milling Date]]=TODAY()+1), Table2[[#This Row],[Milling Date]],IF(Table2[[#This Row],[CNC Holes]]="Ready","Done",""))</f>
        <v/>
      </c>
      <c r="CD1077" s="120" t="str">
        <f ca="1">IF(OR(Table2[[#This Row],[Welding Date]]=TODAY(),Table2[[#This Row],[Welding Date]]=TODAY()+1), Table2[[#This Row],[Welding Date]],IF(Table2[[#This Row],[Welding Corners]]="Ready","Done",""))</f>
        <v/>
      </c>
      <c r="CE1077" s="120" t="str">
        <f ca="1">IF(OR(Table2[[#This Row],[Puching Date]]=TODAY(),Table2[[#This Row],[Puching Date]]=TODAY()+1), Table2[[#This Row],[Puching Date]],IF(Table2[[#This Row],[Punch Holes]]="Ready","Done",""))</f>
        <v/>
      </c>
      <c r="CF1077" s="120" t="str">
        <f ca="1">IF(OR(Table2[[#This Row],[Housing Date2]]=TODAY(),Table2[[#This Row],[Housing Date2]]=TODAY()+1),Table2[[#This Row],[Housing Date2]],IF(Table2[[#This Row],[Body Assembly]],"Done",""))</f>
        <v/>
      </c>
      <c r="CG1077" s="120" t="str">
        <f>_xlfn.IFNA(VLOOKUP(Table2[[#This Row],[Job-no]],Table4[],7,FALSE),"Done")</f>
        <v>Scheduled/Released</v>
      </c>
    </row>
    <row r="1078" spans="1:85" x14ac:dyDescent="0.25">
      <c r="A1078" s="39" t="str">
        <f>_xlfn.CONCAT(Table2[[#This Row],[Order]],"-",Table2[[#This Row],[Line]])</f>
        <v>75746-13</v>
      </c>
      <c r="B1078" s="5">
        <v>43486</v>
      </c>
      <c r="C1078" s="8">
        <v>75746</v>
      </c>
      <c r="D1078" s="3" t="s">
        <v>3954</v>
      </c>
      <c r="E1078" s="8">
        <v>13</v>
      </c>
      <c r="F1078" s="8">
        <v>1</v>
      </c>
      <c r="G1078" s="3" t="s">
        <v>42</v>
      </c>
      <c r="H1078" s="8">
        <v>1</v>
      </c>
      <c r="I1078" s="43" t="b">
        <v>0</v>
      </c>
      <c r="J1078" s="43" t="b">
        <v>0</v>
      </c>
      <c r="K1078" t="s">
        <v>114</v>
      </c>
      <c r="L1078" s="43" t="b">
        <v>0</v>
      </c>
      <c r="M1078" s="43" t="b">
        <v>0</v>
      </c>
      <c r="N1078" s="43" t="b">
        <v>0</v>
      </c>
      <c r="O1078" t="s">
        <v>114</v>
      </c>
      <c r="P1078" t="s">
        <v>114</v>
      </c>
      <c r="Q1078" t="s">
        <v>114</v>
      </c>
      <c r="R1078" t="s">
        <v>114</v>
      </c>
      <c r="S1078" t="s">
        <v>114</v>
      </c>
      <c r="T1078" t="s">
        <v>114</v>
      </c>
      <c r="U1078" t="s">
        <v>114</v>
      </c>
      <c r="V1078" t="s">
        <v>114</v>
      </c>
      <c r="W1078" s="5">
        <v>43481</v>
      </c>
      <c r="X1078" s="3" t="s">
        <v>114</v>
      </c>
      <c r="Y1078" s="3"/>
      <c r="Z1078" s="3" t="s">
        <v>4899</v>
      </c>
      <c r="AA1078" s="3" t="s">
        <v>114</v>
      </c>
      <c r="AB1078" s="3" t="s">
        <v>74</v>
      </c>
      <c r="AC1078" s="8">
        <v>1</v>
      </c>
      <c r="AD1078" s="3" t="s">
        <v>5967</v>
      </c>
      <c r="AE1078" s="4" t="s">
        <v>5968</v>
      </c>
      <c r="AF1078" s="3"/>
      <c r="AG1078" s="3" t="s">
        <v>114</v>
      </c>
      <c r="AH1078" s="8">
        <v>2</v>
      </c>
      <c r="AI1078" s="3" t="s">
        <v>74</v>
      </c>
      <c r="AJ1078" t="s">
        <v>114</v>
      </c>
      <c r="AK1078" t="s">
        <v>114</v>
      </c>
      <c r="AL1078" s="43" t="b">
        <v>0</v>
      </c>
      <c r="AM1078" s="3"/>
      <c r="AN1078" s="3"/>
      <c r="AO1078" s="43" t="b">
        <v>0</v>
      </c>
      <c r="AP1078" s="3" t="b">
        <v>0</v>
      </c>
      <c r="AQ1078" s="3">
        <f>VLOOKUP(Table2[[#This Row],[Job-no]],Table3[],26,FALSE)</f>
        <v>1655</v>
      </c>
      <c r="AR1078" t="str">
        <f t="shared" si="196"/>
        <v>BMPRLED</v>
      </c>
      <c r="AS1078" t="str">
        <f>VLOOKUP(AR1078,Table1[],4,0)</f>
        <v>recessed</v>
      </c>
      <c r="AT1078">
        <f>IF(BD1078&gt;0,"Pattern",VLOOKUP(AR1078,Table1[],5,0))</f>
        <v>0</v>
      </c>
      <c r="AU1078" s="34">
        <f>IF(AT1078="Pattern",WORKDAY(Table2[[#This Row],[Scheduled Ship Date]],-10),WORKDAY(Table2[[#This Row],[Scheduled Ship Date]],-4))</f>
        <v>43480</v>
      </c>
      <c r="AV1078" s="39">
        <f>IF(Table2[[#This Row],[Extrusion cut double saw]]=TRUE,IF(O1078="ToDo",IF(AT1078="Pattern",Table2[[#This Row],[Total Sections]]*0.4,Table2[[#This Row],[Total Sections]]*0.12),0),IF(AT1078="Pattern",Table2[[#This Row],[Total Sections]]*4,Table2[[#This Row],[Total Sections]]*1.2))</f>
        <v>2.4</v>
      </c>
      <c r="AW1078" s="130">
        <f t="shared" ca="1" si="203"/>
        <v>43471</v>
      </c>
      <c r="AX1078" s="42">
        <f>IF(AT1078="Pattern",Table2[[#This Row],[Scheduled Ship Date]]-2,Table2[[#This Row],[Scheduled Ship Date]]-3)</f>
        <v>43483</v>
      </c>
      <c r="AY1078" s="39">
        <f>IF(Table2[[#This Row],[Pattern]]="Pattern",Table2[[#This Row],[Total Sections]]*4.82,Table2[[#This Row],[Total Sections]]*0.5)</f>
        <v>1</v>
      </c>
      <c r="AZ1078" s="42">
        <f t="shared" ca="1" si="204"/>
        <v>43470</v>
      </c>
      <c r="BA1078" s="39">
        <f>((Table2[Total Sections]/Table2[Open Qty])-1)*Table2[Open Qty]*12.96</f>
        <v>12.96</v>
      </c>
      <c r="BB1078" s="39"/>
      <c r="BC1078" s="39" t="str">
        <f t="shared" si="197"/>
        <v>BMPRLED-750-80-35-RG3-22'3 13/</v>
      </c>
      <c r="BD1078" s="39">
        <f t="shared" si="198"/>
        <v>0</v>
      </c>
      <c r="BE1078" s="39" t="b">
        <f>_xlfn.IFNA(VLOOKUP(Table2[[#This Row],[Job-no]],Table4[],9,FALSE),TRUE)</f>
        <v>0</v>
      </c>
      <c r="BF1078" s="39"/>
      <c r="BG1078" s="39" t="b">
        <f>_xlfn.IFNA(VLOOKUP(Table2[[#This Row],[Job-no]],Table4[],14,FALSE),TRUE)</f>
        <v>0</v>
      </c>
      <c r="BH1078" s="39" t="str">
        <f>_xlfn.IFNA(VLOOKUP(Table2[[#This Row],[Job-no]],Table4[],11,FALSE),"Done")</f>
        <v/>
      </c>
      <c r="BI1078" s="39">
        <f>IF(Table2[[#This Row],[Pattern]]="Pattern",VLOOKUP(Table2[[#This Row],[Product Code]],'Routing data'!$A$2:$W$470,13,FALSE),VLOOKUP(Table2[[#This Row],[Product Code]],'Routing data'!$A$2:$W$470,3,FALSE))</f>
        <v>0</v>
      </c>
      <c r="BJ1078" s="39">
        <f>IF(Table2[[#This Row],[Pattern]]="Pattern",VLOOKUP(Table2[[#This Row],[Product Code]],'Routing data'!$A$2:$W$470,14,FALSE),VLOOKUP(Table2[[#This Row],[Product Code]],'Routing data'!$A$2:$W$470,4,FALSE))</f>
        <v>3</v>
      </c>
      <c r="BK1078" s="39">
        <f>VLOOKUP(Table2[[#This Row],[Product Code]],'Routing data'!A$4:W$524,16,FALSE)</f>
        <v>0</v>
      </c>
      <c r="BL1078" s="42" t="str">
        <f>IF(Table2[[#This Row],[Milling Required]]=0,"x",IF(AT1078="Pattern",B1078-10,B1078-4))</f>
        <v>x</v>
      </c>
      <c r="BM1078" s="39"/>
      <c r="BN1078" s="42">
        <f t="shared" si="199"/>
        <v>43483</v>
      </c>
      <c r="BO1078" s="39" t="str">
        <f>IF(Table2[[#This Row],[Milling]]="x","x",Table2[[#This Row],[Total Sections]]*2)</f>
        <v>x</v>
      </c>
      <c r="BP1078" s="39">
        <f>IF(Table2[[#This Row],[Punching]]="x","x",Table2[Total Sections]*2)</f>
        <v>4</v>
      </c>
      <c r="BQ1078" s="39">
        <f>IF(Table2[[#This Row],[Pattern]]="Pattern",Table2[Total Sections]*3,Table2[Total Sections]*1.5)</f>
        <v>3</v>
      </c>
      <c r="BR1078" s="42"/>
      <c r="BS1078" s="39"/>
      <c r="BT1078" s="39"/>
      <c r="BU1078" s="39"/>
      <c r="BV1078" s="39" t="str">
        <f>_xlfn.IFNA(VLOOKUP(Table2[[#This Row],[Job-no]],Table4[],16,FALSE),"Ready")</f>
        <v/>
      </c>
      <c r="BW1078" s="39" t="str">
        <f>_xlfn.IFNA(VLOOKUP(Table2[[#This Row],[Job-no]],Table4[],21,FALSE),"Ready")</f>
        <v/>
      </c>
      <c r="BX1078" s="39" t="b">
        <f>_xlfn.IFNA(VLOOKUP(Table2[[#This Row],[Job-no]],Table4[],10,FALSE),TRUE)</f>
        <v>0</v>
      </c>
      <c r="BY1078" s="39" t="str">
        <f>_xlfn.IFNA(VLOOKUP(Table2[[#This Row],[Job-no]],Table4[],22,FALSE),"Ready")</f>
        <v/>
      </c>
      <c r="BZ1078" s="120">
        <f t="shared" si="200"/>
        <v>43486</v>
      </c>
      <c r="CA1078" s="120" t="str">
        <f ca="1">IF(OR(Table2[[#This Row],[Saw Date]]=TODAY(),Table2[[#This Row],[Saw Date]]=TODAY()+1), Table2[[#This Row],[Saw Date]],IF(Table2[[#This Row],[Extrusion cut double saw]],"Done",""))</f>
        <v/>
      </c>
      <c r="CB1078" s="120" t="str">
        <f ca="1">IF(OR(Table2[[#This Row],[Lens Date]]=TODAY(),Table2[[#This Row],[Lens Date]]=TODAY()+1), Table2[[#This Row],[Lens Date]],IF(Table2[[#This Row],[MSLens]]="Done","Done",""))</f>
        <v/>
      </c>
      <c r="CC1078" s="120" t="str">
        <f ca="1">IF(OR(Table2[[#This Row],[Milling Date]]=TODAY(),Table2[[#This Row],[Milling Date]]=TODAY()+1), Table2[[#This Row],[Milling Date]],IF(Table2[[#This Row],[CNC Holes]]="Ready","Done",""))</f>
        <v/>
      </c>
      <c r="CD1078" s="120" t="str">
        <f ca="1">IF(OR(Table2[[#This Row],[Welding Date]]=TODAY(),Table2[[#This Row],[Welding Date]]=TODAY()+1), Table2[[#This Row],[Welding Date]],IF(Table2[[#This Row],[Welding Corners]]="Ready","Done",""))</f>
        <v/>
      </c>
      <c r="CE1078" s="120" t="str">
        <f ca="1">IF(OR(Table2[[#This Row],[Puching Date]]=TODAY(),Table2[[#This Row],[Puching Date]]=TODAY()+1), Table2[[#This Row],[Puching Date]],IF(Table2[[#This Row],[Punch Holes]]="Ready","Done",""))</f>
        <v/>
      </c>
      <c r="CF1078" s="120" t="str">
        <f ca="1">IF(OR(Table2[[#This Row],[Housing Date2]]=TODAY(),Table2[[#This Row],[Housing Date2]]=TODAY()+1),Table2[[#This Row],[Housing Date2]],IF(Table2[[#This Row],[Body Assembly]],"Done",""))</f>
        <v/>
      </c>
      <c r="CG1078" s="120" t="str">
        <f>_xlfn.IFNA(VLOOKUP(Table2[[#This Row],[Job-no]],Table4[],7,FALSE),"Done")</f>
        <v>Scheduled/Released</v>
      </c>
    </row>
    <row r="1079" spans="1:85" x14ac:dyDescent="0.25">
      <c r="A1079" s="39" t="str">
        <f>_xlfn.CONCAT(Table2[[#This Row],[Order]],"-",Table2[[#This Row],[Line]])</f>
        <v>75746-14</v>
      </c>
      <c r="B1079" s="5">
        <v>43486</v>
      </c>
      <c r="C1079" s="8">
        <v>75746</v>
      </c>
      <c r="D1079" s="3" t="s">
        <v>3955</v>
      </c>
      <c r="E1079" s="8">
        <v>14</v>
      </c>
      <c r="F1079" s="8">
        <v>1</v>
      </c>
      <c r="G1079" s="3" t="s">
        <v>42</v>
      </c>
      <c r="H1079" s="8">
        <v>1</v>
      </c>
      <c r="I1079" s="43" t="b">
        <v>0</v>
      </c>
      <c r="J1079" s="43" t="b">
        <v>0</v>
      </c>
      <c r="K1079" t="s">
        <v>114</v>
      </c>
      <c r="L1079" s="43" t="b">
        <v>0</v>
      </c>
      <c r="M1079" s="43" t="b">
        <v>0</v>
      </c>
      <c r="N1079" s="43" t="b">
        <v>0</v>
      </c>
      <c r="O1079" t="s">
        <v>114</v>
      </c>
      <c r="P1079" t="s">
        <v>114</v>
      </c>
      <c r="Q1079" t="s">
        <v>114</v>
      </c>
      <c r="R1079" t="s">
        <v>114</v>
      </c>
      <c r="S1079" t="s">
        <v>114</v>
      </c>
      <c r="T1079" t="s">
        <v>114</v>
      </c>
      <c r="U1079" t="s">
        <v>114</v>
      </c>
      <c r="V1079" t="s">
        <v>114</v>
      </c>
      <c r="W1079" s="5">
        <v>43481</v>
      </c>
      <c r="X1079" s="3" t="s">
        <v>114</v>
      </c>
      <c r="Y1079" s="3"/>
      <c r="Z1079" s="3" t="s">
        <v>4900</v>
      </c>
      <c r="AA1079" s="3" t="s">
        <v>114</v>
      </c>
      <c r="AB1079" s="3" t="s">
        <v>74</v>
      </c>
      <c r="AC1079" s="8">
        <v>1</v>
      </c>
      <c r="AD1079" s="3" t="s">
        <v>5967</v>
      </c>
      <c r="AE1079" s="4" t="s">
        <v>5968</v>
      </c>
      <c r="AF1079" s="3"/>
      <c r="AG1079" s="3" t="s">
        <v>114</v>
      </c>
      <c r="AH1079" s="8">
        <v>3</v>
      </c>
      <c r="AI1079" s="3" t="s">
        <v>74</v>
      </c>
      <c r="AJ1079" t="s">
        <v>114</v>
      </c>
      <c r="AK1079" t="s">
        <v>114</v>
      </c>
      <c r="AL1079" s="43" t="b">
        <v>0</v>
      </c>
      <c r="AM1079" s="3"/>
      <c r="AN1079" s="3"/>
      <c r="AO1079" s="43" t="b">
        <v>0</v>
      </c>
      <c r="AP1079" s="3" t="b">
        <v>0</v>
      </c>
      <c r="AQ1079" s="3">
        <f>VLOOKUP(Table2[[#This Row],[Job-no]],Table3[],26,FALSE)</f>
        <v>1690</v>
      </c>
      <c r="AR1079" t="str">
        <f t="shared" si="196"/>
        <v>BMPRLED</v>
      </c>
      <c r="AS1079" t="str">
        <f>VLOOKUP(AR1079,Table1[],4,0)</f>
        <v>recessed</v>
      </c>
      <c r="AT1079">
        <f>IF(BD1079&gt;0,"Pattern",VLOOKUP(AR1079,Table1[],5,0))</f>
        <v>0</v>
      </c>
      <c r="AU1079" s="34">
        <f>IF(AT1079="Pattern",WORKDAY(Table2[[#This Row],[Scheduled Ship Date]],-10),WORKDAY(Table2[[#This Row],[Scheduled Ship Date]],-4))</f>
        <v>43480</v>
      </c>
      <c r="AV1079" s="39">
        <f>IF(Table2[[#This Row],[Extrusion cut double saw]]=TRUE,IF(O1079="ToDo",IF(AT1079="Pattern",Table2[[#This Row],[Total Sections]]*0.4,Table2[[#This Row],[Total Sections]]*0.12),0),IF(AT1079="Pattern",Table2[[#This Row],[Total Sections]]*4,Table2[[#This Row],[Total Sections]]*1.2))</f>
        <v>3.5999999999999996</v>
      </c>
      <c r="AW1079" s="130">
        <f t="shared" ca="1" si="203"/>
        <v>43471</v>
      </c>
      <c r="AX1079" s="42">
        <f>IF(AT1079="Pattern",Table2[[#This Row],[Scheduled Ship Date]]-2,Table2[[#This Row],[Scheduled Ship Date]]-3)</f>
        <v>43483</v>
      </c>
      <c r="AY1079" s="39">
        <f>IF(Table2[[#This Row],[Pattern]]="Pattern",Table2[[#This Row],[Total Sections]]*4.82,Table2[[#This Row],[Total Sections]]*0.5)</f>
        <v>1.5</v>
      </c>
      <c r="AZ1079" s="42">
        <f t="shared" ca="1" si="204"/>
        <v>43470</v>
      </c>
      <c r="BA1079" s="39">
        <f>((Table2[Total Sections]/Table2[Open Qty])-1)*Table2[Open Qty]*12.96</f>
        <v>25.92</v>
      </c>
      <c r="BB1079" s="39"/>
      <c r="BC1079" s="39" t="str">
        <f t="shared" si="197"/>
        <v>BMPRLED-OPRI(107°)-750-80-35-R</v>
      </c>
      <c r="BD1079" s="39">
        <f t="shared" si="198"/>
        <v>0</v>
      </c>
      <c r="BE1079" s="39" t="b">
        <f>_xlfn.IFNA(VLOOKUP(Table2[[#This Row],[Job-no]],Table4[],9,FALSE),TRUE)</f>
        <v>0</v>
      </c>
      <c r="BF1079" s="39"/>
      <c r="BG1079" s="39" t="b">
        <f>_xlfn.IFNA(VLOOKUP(Table2[[#This Row],[Job-no]],Table4[],14,FALSE),TRUE)</f>
        <v>0</v>
      </c>
      <c r="BH1079" s="39" t="str">
        <f>_xlfn.IFNA(VLOOKUP(Table2[[#This Row],[Job-no]],Table4[],11,FALSE),"Done")</f>
        <v/>
      </c>
      <c r="BI1079" s="39">
        <f>IF(Table2[[#This Row],[Pattern]]="Pattern",VLOOKUP(Table2[[#This Row],[Product Code]],'Routing data'!$A$2:$W$470,13,FALSE),VLOOKUP(Table2[[#This Row],[Product Code]],'Routing data'!$A$2:$W$470,3,FALSE))</f>
        <v>0</v>
      </c>
      <c r="BJ1079" s="39">
        <f>IF(Table2[[#This Row],[Pattern]]="Pattern",VLOOKUP(Table2[[#This Row],[Product Code]],'Routing data'!$A$2:$W$470,14,FALSE),VLOOKUP(Table2[[#This Row],[Product Code]],'Routing data'!$A$2:$W$470,4,FALSE))</f>
        <v>3</v>
      </c>
      <c r="BK1079" s="39">
        <f>VLOOKUP(Table2[[#This Row],[Product Code]],'Routing data'!A$4:W$524,16,FALSE)</f>
        <v>0</v>
      </c>
      <c r="BL1079" s="42" t="str">
        <f>IF(Table2[[#This Row],[Milling Required]]=0,"x",IF(AT1079="Pattern",B1079-10,B1079-4))</f>
        <v>x</v>
      </c>
      <c r="BM1079" s="39"/>
      <c r="BN1079" s="42">
        <f t="shared" si="199"/>
        <v>43483</v>
      </c>
      <c r="BO1079" s="39" t="str">
        <f>IF(Table2[[#This Row],[Milling]]="x","x",Table2[[#This Row],[Total Sections]]*2)</f>
        <v>x</v>
      </c>
      <c r="BP1079" s="39">
        <f>IF(Table2[[#This Row],[Punching]]="x","x",Table2[Total Sections]*2)</f>
        <v>6</v>
      </c>
      <c r="BQ1079" s="39">
        <f>IF(Table2[[#This Row],[Pattern]]="Pattern",Table2[Total Sections]*3,Table2[Total Sections]*1.5)</f>
        <v>4.5</v>
      </c>
      <c r="BR1079" s="42"/>
      <c r="BS1079" s="39"/>
      <c r="BT1079" s="39"/>
      <c r="BU1079" s="39"/>
      <c r="BV1079" s="39" t="str">
        <f>_xlfn.IFNA(VLOOKUP(Table2[[#This Row],[Job-no]],Table4[],16,FALSE),"Ready")</f>
        <v/>
      </c>
      <c r="BW1079" s="39" t="str">
        <f>_xlfn.IFNA(VLOOKUP(Table2[[#This Row],[Job-no]],Table4[],21,FALSE),"Ready")</f>
        <v/>
      </c>
      <c r="BX1079" s="39" t="b">
        <f>_xlfn.IFNA(VLOOKUP(Table2[[#This Row],[Job-no]],Table4[],10,FALSE),TRUE)</f>
        <v>0</v>
      </c>
      <c r="BY1079" s="39" t="str">
        <f>_xlfn.IFNA(VLOOKUP(Table2[[#This Row],[Job-no]],Table4[],22,FALSE),"Ready")</f>
        <v/>
      </c>
      <c r="BZ1079" s="120">
        <f t="shared" si="200"/>
        <v>43486</v>
      </c>
      <c r="CA1079" s="120" t="str">
        <f ca="1">IF(OR(Table2[[#This Row],[Saw Date]]=TODAY(),Table2[[#This Row],[Saw Date]]=TODAY()+1), Table2[[#This Row],[Saw Date]],IF(Table2[[#This Row],[Extrusion cut double saw]],"Done",""))</f>
        <v/>
      </c>
      <c r="CB1079" s="120" t="str">
        <f ca="1">IF(OR(Table2[[#This Row],[Lens Date]]=TODAY(),Table2[[#This Row],[Lens Date]]=TODAY()+1), Table2[[#This Row],[Lens Date]],IF(Table2[[#This Row],[MSLens]]="Done","Done",""))</f>
        <v/>
      </c>
      <c r="CC1079" s="120" t="str">
        <f ca="1">IF(OR(Table2[[#This Row],[Milling Date]]=TODAY(),Table2[[#This Row],[Milling Date]]=TODAY()+1), Table2[[#This Row],[Milling Date]],IF(Table2[[#This Row],[CNC Holes]]="Ready","Done",""))</f>
        <v/>
      </c>
      <c r="CD1079" s="120" t="str">
        <f ca="1">IF(OR(Table2[[#This Row],[Welding Date]]=TODAY(),Table2[[#This Row],[Welding Date]]=TODAY()+1), Table2[[#This Row],[Welding Date]],IF(Table2[[#This Row],[Welding Corners]]="Ready","Done",""))</f>
        <v/>
      </c>
      <c r="CE1079" s="120" t="str">
        <f ca="1">IF(OR(Table2[[#This Row],[Puching Date]]=TODAY(),Table2[[#This Row],[Puching Date]]=TODAY()+1), Table2[[#This Row],[Puching Date]],IF(Table2[[#This Row],[Punch Holes]]="Ready","Done",""))</f>
        <v/>
      </c>
      <c r="CF1079" s="120" t="str">
        <f ca="1">IF(OR(Table2[[#This Row],[Housing Date2]]=TODAY(),Table2[[#This Row],[Housing Date2]]=TODAY()+1),Table2[[#This Row],[Housing Date2]],IF(Table2[[#This Row],[Body Assembly]],"Done",""))</f>
        <v/>
      </c>
      <c r="CG1079" s="120" t="str">
        <f>_xlfn.IFNA(VLOOKUP(Table2[[#This Row],[Job-no]],Table4[],7,FALSE),"Done")</f>
        <v>Scheduled/Released</v>
      </c>
    </row>
    <row r="1080" spans="1:85" x14ac:dyDescent="0.25">
      <c r="A1080" s="39" t="str">
        <f>_xlfn.CONCAT(Table2[[#This Row],[Order]],"-",Table2[[#This Row],[Line]])</f>
        <v>75746-15</v>
      </c>
      <c r="B1080" s="5">
        <v>43486</v>
      </c>
      <c r="C1080" s="8">
        <v>75746</v>
      </c>
      <c r="D1080" s="3" t="s">
        <v>3502</v>
      </c>
      <c r="E1080" s="8">
        <v>15</v>
      </c>
      <c r="F1080" s="8">
        <v>1</v>
      </c>
      <c r="G1080" s="3" t="s">
        <v>42</v>
      </c>
      <c r="H1080" s="8">
        <v>1</v>
      </c>
      <c r="I1080" s="43" t="b">
        <v>0</v>
      </c>
      <c r="J1080" s="43" t="b">
        <v>0</v>
      </c>
      <c r="K1080" t="s">
        <v>114</v>
      </c>
      <c r="L1080" s="43" t="b">
        <v>0</v>
      </c>
      <c r="M1080" s="43" t="b">
        <v>0</v>
      </c>
      <c r="N1080" s="43" t="b">
        <v>0</v>
      </c>
      <c r="O1080" t="s">
        <v>114</v>
      </c>
      <c r="P1080" t="s">
        <v>114</v>
      </c>
      <c r="Q1080" t="s">
        <v>114</v>
      </c>
      <c r="R1080" t="s">
        <v>114</v>
      </c>
      <c r="S1080" t="s">
        <v>114</v>
      </c>
      <c r="T1080" t="s">
        <v>114</v>
      </c>
      <c r="U1080" t="s">
        <v>114</v>
      </c>
      <c r="V1080" t="s">
        <v>114</v>
      </c>
      <c r="W1080" s="5">
        <v>43481</v>
      </c>
      <c r="X1080" s="3" t="s">
        <v>114</v>
      </c>
      <c r="Y1080" s="3"/>
      <c r="Z1080" s="3" t="s">
        <v>4901</v>
      </c>
      <c r="AA1080" s="3" t="s">
        <v>114</v>
      </c>
      <c r="AB1080" s="3" t="s">
        <v>74</v>
      </c>
      <c r="AC1080" s="8">
        <v>1</v>
      </c>
      <c r="AD1080" s="3" t="s">
        <v>5967</v>
      </c>
      <c r="AE1080" s="4" t="s">
        <v>5968</v>
      </c>
      <c r="AF1080" s="3"/>
      <c r="AG1080" s="3" t="s">
        <v>114</v>
      </c>
      <c r="AH1080" s="8">
        <v>2</v>
      </c>
      <c r="AI1080" s="3" t="s">
        <v>74</v>
      </c>
      <c r="AJ1080" t="s">
        <v>114</v>
      </c>
      <c r="AK1080" t="s">
        <v>114</v>
      </c>
      <c r="AL1080" s="43" t="b">
        <v>0</v>
      </c>
      <c r="AM1080" s="3"/>
      <c r="AN1080" s="3"/>
      <c r="AO1080" s="43" t="b">
        <v>0</v>
      </c>
      <c r="AP1080" s="3" t="b">
        <v>0</v>
      </c>
      <c r="AQ1080" s="3">
        <f>VLOOKUP(Table2[[#This Row],[Job-no]],Table3[],26,FALSE)</f>
        <v>1450</v>
      </c>
      <c r="AR1080" t="str">
        <f t="shared" si="196"/>
        <v>BMPRLED</v>
      </c>
      <c r="AS1080" t="str">
        <f>VLOOKUP(AR1080,Table1[],4,0)</f>
        <v>recessed</v>
      </c>
      <c r="AT1080">
        <f>IF(BD1080&gt;0,"Pattern",VLOOKUP(AR1080,Table1[],5,0))</f>
        <v>0</v>
      </c>
      <c r="AU1080" s="34">
        <f>IF(AT1080="Pattern",WORKDAY(Table2[[#This Row],[Scheduled Ship Date]],-10),WORKDAY(Table2[[#This Row],[Scheduled Ship Date]],-4))</f>
        <v>43480</v>
      </c>
      <c r="AV1080" s="39">
        <f>IF(Table2[[#This Row],[Extrusion cut double saw]]=TRUE,IF(O1080="ToDo",IF(AT1080="Pattern",Table2[[#This Row],[Total Sections]]*0.4,Table2[[#This Row],[Total Sections]]*0.12),0),IF(AT1080="Pattern",Table2[[#This Row],[Total Sections]]*4,Table2[[#This Row],[Total Sections]]*1.2))</f>
        <v>2.4</v>
      </c>
      <c r="AW1080" s="130">
        <f t="shared" ca="1" si="203"/>
        <v>43471</v>
      </c>
      <c r="AX1080" s="42">
        <f>IF(AT1080="Pattern",Table2[[#This Row],[Scheduled Ship Date]]-2,Table2[[#This Row],[Scheduled Ship Date]]-3)</f>
        <v>43483</v>
      </c>
      <c r="AY1080" s="39">
        <f>IF(Table2[[#This Row],[Pattern]]="Pattern",Table2[[#This Row],[Total Sections]]*4.82,Table2[[#This Row],[Total Sections]]*0.5)</f>
        <v>1</v>
      </c>
      <c r="AZ1080" s="42">
        <f t="shared" ca="1" si="204"/>
        <v>43470</v>
      </c>
      <c r="BA1080" s="39">
        <f>((Table2[Total Sections]/Table2[Open Qty])-1)*Table2[Open Qty]*12.96</f>
        <v>12.96</v>
      </c>
      <c r="BB1080" s="39"/>
      <c r="BC1080" s="39" t="str">
        <f t="shared" si="197"/>
        <v>BMPRLED-OPRI(1)-750-80-35-RG3-19'6 3/8"-C(ROCKFON723)-UNV-DP-1-TG9-TS(2)</v>
      </c>
      <c r="BD1080" s="39">
        <f t="shared" si="198"/>
        <v>0</v>
      </c>
      <c r="BE1080" s="39" t="b">
        <f>_xlfn.IFNA(VLOOKUP(Table2[[#This Row],[Job-no]],Table4[],9,FALSE),TRUE)</f>
        <v>0</v>
      </c>
      <c r="BF1080" s="39"/>
      <c r="BG1080" s="39" t="b">
        <f>_xlfn.IFNA(VLOOKUP(Table2[[#This Row],[Job-no]],Table4[],14,FALSE),TRUE)</f>
        <v>0</v>
      </c>
      <c r="BH1080" s="39" t="str">
        <f>_xlfn.IFNA(VLOOKUP(Table2[[#This Row],[Job-no]],Table4[],11,FALSE),"Done")</f>
        <v/>
      </c>
      <c r="BI1080" s="39">
        <f>IF(Table2[[#This Row],[Pattern]]="Pattern",VLOOKUP(Table2[[#This Row],[Product Code]],'Routing data'!$A$2:$W$470,13,FALSE),VLOOKUP(Table2[[#This Row],[Product Code]],'Routing data'!$A$2:$W$470,3,FALSE))</f>
        <v>0</v>
      </c>
      <c r="BJ1080" s="39">
        <f>IF(Table2[[#This Row],[Pattern]]="Pattern",VLOOKUP(Table2[[#This Row],[Product Code]],'Routing data'!$A$2:$W$470,14,FALSE),VLOOKUP(Table2[[#This Row],[Product Code]],'Routing data'!$A$2:$W$470,4,FALSE))</f>
        <v>3</v>
      </c>
      <c r="BK1080" s="39">
        <f>VLOOKUP(Table2[[#This Row],[Product Code]],'Routing data'!A$4:W$524,16,FALSE)</f>
        <v>0</v>
      </c>
      <c r="BL1080" s="42" t="str">
        <f>IF(Table2[[#This Row],[Milling Required]]=0,"x",IF(AT1080="Pattern",B1080-10,B1080-4))</f>
        <v>x</v>
      </c>
      <c r="BM1080" s="39"/>
      <c r="BN1080" s="42">
        <f t="shared" si="199"/>
        <v>43483</v>
      </c>
      <c r="BO1080" s="39" t="str">
        <f>IF(Table2[[#This Row],[Milling]]="x","x",Table2[[#This Row],[Total Sections]]*2)</f>
        <v>x</v>
      </c>
      <c r="BP1080" s="39">
        <f>IF(Table2[[#This Row],[Punching]]="x","x",Table2[Total Sections]*2)</f>
        <v>4</v>
      </c>
      <c r="BQ1080" s="39">
        <f>IF(Table2[[#This Row],[Pattern]]="Pattern",Table2[Total Sections]*3,Table2[Total Sections]*1.5)</f>
        <v>3</v>
      </c>
      <c r="BR1080" s="42"/>
      <c r="BS1080" s="39"/>
      <c r="BT1080" s="39"/>
      <c r="BU1080" s="39"/>
      <c r="BV1080" s="39" t="str">
        <f>_xlfn.IFNA(VLOOKUP(Table2[[#This Row],[Job-no]],Table4[],16,FALSE),"Ready")</f>
        <v/>
      </c>
      <c r="BW1080" s="39" t="str">
        <f>_xlfn.IFNA(VLOOKUP(Table2[[#This Row],[Job-no]],Table4[],21,FALSE),"Ready")</f>
        <v/>
      </c>
      <c r="BX1080" s="39" t="b">
        <f>_xlfn.IFNA(VLOOKUP(Table2[[#This Row],[Job-no]],Table4[],10,FALSE),TRUE)</f>
        <v>0</v>
      </c>
      <c r="BY1080" s="39" t="str">
        <f>_xlfn.IFNA(VLOOKUP(Table2[[#This Row],[Job-no]],Table4[],22,FALSE),"Ready")</f>
        <v/>
      </c>
      <c r="BZ1080" s="120">
        <f t="shared" si="200"/>
        <v>43486</v>
      </c>
      <c r="CA1080" s="120" t="str">
        <f ca="1">IF(OR(Table2[[#This Row],[Saw Date]]=TODAY(),Table2[[#This Row],[Saw Date]]=TODAY()+1), Table2[[#This Row],[Saw Date]],IF(Table2[[#This Row],[Extrusion cut double saw]],"Done",""))</f>
        <v/>
      </c>
      <c r="CB1080" s="120" t="str">
        <f ca="1">IF(OR(Table2[[#This Row],[Lens Date]]=TODAY(),Table2[[#This Row],[Lens Date]]=TODAY()+1), Table2[[#This Row],[Lens Date]],IF(Table2[[#This Row],[MSLens]]="Done","Done",""))</f>
        <v/>
      </c>
      <c r="CC1080" s="120" t="str">
        <f ca="1">IF(OR(Table2[[#This Row],[Milling Date]]=TODAY(),Table2[[#This Row],[Milling Date]]=TODAY()+1), Table2[[#This Row],[Milling Date]],IF(Table2[[#This Row],[CNC Holes]]="Ready","Done",""))</f>
        <v/>
      </c>
      <c r="CD1080" s="120" t="str">
        <f ca="1">IF(OR(Table2[[#This Row],[Welding Date]]=TODAY(),Table2[[#This Row],[Welding Date]]=TODAY()+1), Table2[[#This Row],[Welding Date]],IF(Table2[[#This Row],[Welding Corners]]="Ready","Done",""))</f>
        <v/>
      </c>
      <c r="CE1080" s="120" t="str">
        <f ca="1">IF(OR(Table2[[#This Row],[Puching Date]]=TODAY(),Table2[[#This Row],[Puching Date]]=TODAY()+1), Table2[[#This Row],[Puching Date]],IF(Table2[[#This Row],[Punch Holes]]="Ready","Done",""))</f>
        <v/>
      </c>
      <c r="CF1080" s="120" t="str">
        <f ca="1">IF(OR(Table2[[#This Row],[Housing Date2]]=TODAY(),Table2[[#This Row],[Housing Date2]]=TODAY()+1),Table2[[#This Row],[Housing Date2]],IF(Table2[[#This Row],[Body Assembly]],"Done",""))</f>
        <v/>
      </c>
      <c r="CG1080" s="120" t="str">
        <f>_xlfn.IFNA(VLOOKUP(Table2[[#This Row],[Job-no]],Table4[],7,FALSE),"Done")</f>
        <v>Scheduled/Released</v>
      </c>
    </row>
    <row r="1081" spans="1:85" x14ac:dyDescent="0.25">
      <c r="A1081" s="39" t="str">
        <f>_xlfn.CONCAT(Table2[[#This Row],[Order]],"-",Table2[[#This Row],[Line]])</f>
        <v>75746-16</v>
      </c>
      <c r="B1081" s="5">
        <v>43486</v>
      </c>
      <c r="C1081" s="8">
        <v>75746</v>
      </c>
      <c r="D1081" s="3" t="s">
        <v>3504</v>
      </c>
      <c r="E1081" s="8">
        <v>16</v>
      </c>
      <c r="F1081" s="8">
        <v>1</v>
      </c>
      <c r="G1081" s="3" t="s">
        <v>42</v>
      </c>
      <c r="H1081" s="8">
        <v>1</v>
      </c>
      <c r="I1081" s="43" t="b">
        <v>0</v>
      </c>
      <c r="J1081" s="43" t="b">
        <v>0</v>
      </c>
      <c r="K1081" t="s">
        <v>114</v>
      </c>
      <c r="L1081" s="43" t="b">
        <v>0</v>
      </c>
      <c r="M1081" s="43" t="b">
        <v>0</v>
      </c>
      <c r="N1081" s="43" t="b">
        <v>0</v>
      </c>
      <c r="O1081" t="s">
        <v>114</v>
      </c>
      <c r="P1081" t="s">
        <v>114</v>
      </c>
      <c r="Q1081" t="s">
        <v>114</v>
      </c>
      <c r="R1081" t="s">
        <v>114</v>
      </c>
      <c r="S1081" t="s">
        <v>114</v>
      </c>
      <c r="T1081" t="s">
        <v>114</v>
      </c>
      <c r="U1081" t="s">
        <v>114</v>
      </c>
      <c r="V1081" t="s">
        <v>114</v>
      </c>
      <c r="W1081" s="5">
        <v>43481</v>
      </c>
      <c r="X1081" s="3" t="s">
        <v>114</v>
      </c>
      <c r="Y1081" s="3"/>
      <c r="Z1081" s="3" t="s">
        <v>4902</v>
      </c>
      <c r="AA1081" s="3" t="s">
        <v>114</v>
      </c>
      <c r="AB1081" s="3" t="s">
        <v>74</v>
      </c>
      <c r="AC1081" s="8">
        <v>1</v>
      </c>
      <c r="AD1081" s="3" t="s">
        <v>5967</v>
      </c>
      <c r="AE1081" s="4" t="s">
        <v>5968</v>
      </c>
      <c r="AF1081" s="3"/>
      <c r="AG1081" s="3" t="s">
        <v>114</v>
      </c>
      <c r="AH1081" s="8">
        <v>1</v>
      </c>
      <c r="AI1081" s="3" t="s">
        <v>74</v>
      </c>
      <c r="AJ1081" t="s">
        <v>114</v>
      </c>
      <c r="AK1081" t="s">
        <v>114</v>
      </c>
      <c r="AL1081" s="43" t="b">
        <v>0</v>
      </c>
      <c r="AM1081" s="3"/>
      <c r="AN1081" s="3"/>
      <c r="AO1081" s="43" t="b">
        <v>0</v>
      </c>
      <c r="AP1081" s="3" t="b">
        <v>0</v>
      </c>
      <c r="AQ1081" s="3">
        <f>VLOOKUP(Table2[[#This Row],[Job-no]],Table3[],26,FALSE)</f>
        <v>555</v>
      </c>
      <c r="AR1081" t="str">
        <f t="shared" si="196"/>
        <v>BMPRLED</v>
      </c>
      <c r="AS1081" t="str">
        <f>VLOOKUP(AR1081,Table1[],4,0)</f>
        <v>recessed</v>
      </c>
      <c r="AT1081">
        <f>IF(BD1081&gt;0,"Pattern",VLOOKUP(AR1081,Table1[],5,0))</f>
        <v>0</v>
      </c>
      <c r="AU1081" s="34">
        <f>IF(AT1081="Pattern",WORKDAY(Table2[[#This Row],[Scheduled Ship Date]],-10),WORKDAY(Table2[[#This Row],[Scheduled Ship Date]],-4))</f>
        <v>43480</v>
      </c>
      <c r="AV1081" s="39">
        <f>IF(Table2[[#This Row],[Extrusion cut double saw]]=TRUE,IF(O1081="ToDo",IF(AT1081="Pattern",Table2[[#This Row],[Total Sections]]*0.4,Table2[[#This Row],[Total Sections]]*0.12),0),IF(AT1081="Pattern",Table2[[#This Row],[Total Sections]]*4,Table2[[#This Row],[Total Sections]]*1.2))</f>
        <v>1.2</v>
      </c>
      <c r="AW1081" s="130">
        <f t="shared" ca="1" si="203"/>
        <v>43471</v>
      </c>
      <c r="AX1081" s="42">
        <f>IF(AT1081="Pattern",Table2[[#This Row],[Scheduled Ship Date]]-2,Table2[[#This Row],[Scheduled Ship Date]]-3)</f>
        <v>43483</v>
      </c>
      <c r="AY1081" s="39">
        <f>IF(Table2[[#This Row],[Pattern]]="Pattern",Table2[[#This Row],[Total Sections]]*4.82,Table2[[#This Row],[Total Sections]]*0.5)</f>
        <v>0.5</v>
      </c>
      <c r="AZ1081" s="42">
        <f t="shared" ca="1" si="204"/>
        <v>43470</v>
      </c>
      <c r="BA1081" s="39">
        <f>((Table2[Total Sections]/Table2[Open Qty])-1)*Table2[Open Qty]*12.96</f>
        <v>0</v>
      </c>
      <c r="BB1081" s="39"/>
      <c r="BC1081" s="39" t="str">
        <f t="shared" si="197"/>
        <v>BMPRLED-750-80-35-RG3-7'2 1/8"-C(ROCKFON723)-UNV-DP-1-TG9-TS(1)</v>
      </c>
      <c r="BD1081" s="39">
        <f t="shared" si="198"/>
        <v>0</v>
      </c>
      <c r="BE1081" s="39" t="b">
        <f>_xlfn.IFNA(VLOOKUP(Table2[[#This Row],[Job-no]],Table4[],9,FALSE),TRUE)</f>
        <v>0</v>
      </c>
      <c r="BF1081" s="39"/>
      <c r="BG1081" s="39" t="b">
        <f>_xlfn.IFNA(VLOOKUP(Table2[[#This Row],[Job-no]],Table4[],14,FALSE),TRUE)</f>
        <v>0</v>
      </c>
      <c r="BH1081" s="39" t="str">
        <f>_xlfn.IFNA(VLOOKUP(Table2[[#This Row],[Job-no]],Table4[],11,FALSE),"Done")</f>
        <v/>
      </c>
      <c r="BI1081" s="39">
        <f>IF(Table2[[#This Row],[Pattern]]="Pattern",VLOOKUP(Table2[[#This Row],[Product Code]],'Routing data'!$A$2:$W$470,13,FALSE),VLOOKUP(Table2[[#This Row],[Product Code]],'Routing data'!$A$2:$W$470,3,FALSE))</f>
        <v>0</v>
      </c>
      <c r="BJ1081" s="39">
        <f>IF(Table2[[#This Row],[Pattern]]="Pattern",VLOOKUP(Table2[[#This Row],[Product Code]],'Routing data'!$A$2:$W$470,14,FALSE),VLOOKUP(Table2[[#This Row],[Product Code]],'Routing data'!$A$2:$W$470,4,FALSE))</f>
        <v>3</v>
      </c>
      <c r="BK1081" s="39">
        <f>VLOOKUP(Table2[[#This Row],[Product Code]],'Routing data'!A$4:W$524,16,FALSE)</f>
        <v>0</v>
      </c>
      <c r="BL1081" s="42" t="str">
        <f>IF(Table2[[#This Row],[Milling Required]]=0,"x",IF(AT1081="Pattern",B1081-10,B1081-4))</f>
        <v>x</v>
      </c>
      <c r="BM1081" s="39"/>
      <c r="BN1081" s="42">
        <f t="shared" si="199"/>
        <v>43483</v>
      </c>
      <c r="BO1081" s="39" t="str">
        <f>IF(Table2[[#This Row],[Milling]]="x","x",Table2[[#This Row],[Total Sections]]*2)</f>
        <v>x</v>
      </c>
      <c r="BP1081" s="39">
        <f>IF(Table2[[#This Row],[Punching]]="x","x",Table2[Total Sections]*2)</f>
        <v>2</v>
      </c>
      <c r="BQ1081" s="39">
        <f>IF(Table2[[#This Row],[Pattern]]="Pattern",Table2[Total Sections]*3,Table2[Total Sections]*1.5)</f>
        <v>1.5</v>
      </c>
      <c r="BR1081" s="42"/>
      <c r="BS1081" s="39"/>
      <c r="BT1081" s="39"/>
      <c r="BU1081" s="39"/>
      <c r="BV1081" s="39" t="str">
        <f>_xlfn.IFNA(VLOOKUP(Table2[[#This Row],[Job-no]],Table4[],16,FALSE),"Ready")</f>
        <v/>
      </c>
      <c r="BW1081" s="39" t="str">
        <f>_xlfn.IFNA(VLOOKUP(Table2[[#This Row],[Job-no]],Table4[],21,FALSE),"Ready")</f>
        <v/>
      </c>
      <c r="BX1081" s="39" t="b">
        <f>_xlfn.IFNA(VLOOKUP(Table2[[#This Row],[Job-no]],Table4[],10,FALSE),TRUE)</f>
        <v>0</v>
      </c>
      <c r="BY1081" s="39" t="str">
        <f>_xlfn.IFNA(VLOOKUP(Table2[[#This Row],[Job-no]],Table4[],22,FALSE),"Ready")</f>
        <v/>
      </c>
      <c r="BZ1081" s="120">
        <f t="shared" si="200"/>
        <v>43486</v>
      </c>
      <c r="CA1081" s="120" t="str">
        <f ca="1">IF(OR(Table2[[#This Row],[Saw Date]]=TODAY(),Table2[[#This Row],[Saw Date]]=TODAY()+1), Table2[[#This Row],[Saw Date]],IF(Table2[[#This Row],[Extrusion cut double saw]],"Done",""))</f>
        <v/>
      </c>
      <c r="CB1081" s="120" t="str">
        <f ca="1">IF(OR(Table2[[#This Row],[Lens Date]]=TODAY(),Table2[[#This Row],[Lens Date]]=TODAY()+1), Table2[[#This Row],[Lens Date]],IF(Table2[[#This Row],[MSLens]]="Done","Done",""))</f>
        <v/>
      </c>
      <c r="CC1081" s="120" t="str">
        <f ca="1">IF(OR(Table2[[#This Row],[Milling Date]]=TODAY(),Table2[[#This Row],[Milling Date]]=TODAY()+1), Table2[[#This Row],[Milling Date]],IF(Table2[[#This Row],[CNC Holes]]="Ready","Done",""))</f>
        <v/>
      </c>
      <c r="CD1081" s="120" t="str">
        <f ca="1">IF(OR(Table2[[#This Row],[Welding Date]]=TODAY(),Table2[[#This Row],[Welding Date]]=TODAY()+1), Table2[[#This Row],[Welding Date]],IF(Table2[[#This Row],[Welding Corners]]="Ready","Done",""))</f>
        <v/>
      </c>
      <c r="CE1081" s="120" t="str">
        <f ca="1">IF(OR(Table2[[#This Row],[Puching Date]]=TODAY(),Table2[[#This Row],[Puching Date]]=TODAY()+1), Table2[[#This Row],[Puching Date]],IF(Table2[[#This Row],[Punch Holes]]="Ready","Done",""))</f>
        <v/>
      </c>
      <c r="CF1081" s="120" t="str">
        <f ca="1">IF(OR(Table2[[#This Row],[Housing Date2]]=TODAY(),Table2[[#This Row],[Housing Date2]]=TODAY()+1),Table2[[#This Row],[Housing Date2]],IF(Table2[[#This Row],[Body Assembly]],"Done",""))</f>
        <v/>
      </c>
      <c r="CG1081" s="120" t="str">
        <f>_xlfn.IFNA(VLOOKUP(Table2[[#This Row],[Job-no]],Table4[],7,FALSE),"Done")</f>
        <v>Scheduled/Released</v>
      </c>
    </row>
    <row r="1082" spans="1:85" x14ac:dyDescent="0.25">
      <c r="A1082" s="39" t="str">
        <f>_xlfn.CONCAT(Table2[[#This Row],[Order]],"-",Table2[[#This Row],[Line]])</f>
        <v>75746-2</v>
      </c>
      <c r="B1082" s="5">
        <v>43486</v>
      </c>
      <c r="C1082" s="8">
        <v>75746</v>
      </c>
      <c r="D1082" s="3" t="s">
        <v>1676</v>
      </c>
      <c r="E1082" s="8">
        <v>2</v>
      </c>
      <c r="F1082" s="8">
        <v>1</v>
      </c>
      <c r="G1082" s="3" t="s">
        <v>42</v>
      </c>
      <c r="H1082" s="8">
        <v>25</v>
      </c>
      <c r="I1082" s="43" t="b">
        <v>0</v>
      </c>
      <c r="J1082" s="43" t="b">
        <v>0</v>
      </c>
      <c r="K1082" t="s">
        <v>114</v>
      </c>
      <c r="L1082" s="43" t="b">
        <v>0</v>
      </c>
      <c r="M1082" s="43" t="b">
        <v>0</v>
      </c>
      <c r="N1082" s="43" t="b">
        <v>0</v>
      </c>
      <c r="O1082" t="s">
        <v>114</v>
      </c>
      <c r="P1082" t="s">
        <v>114</v>
      </c>
      <c r="Q1082" t="s">
        <v>114</v>
      </c>
      <c r="R1082" t="s">
        <v>114</v>
      </c>
      <c r="S1082" t="s">
        <v>114</v>
      </c>
      <c r="T1082" t="s">
        <v>114</v>
      </c>
      <c r="U1082" t="s">
        <v>114</v>
      </c>
      <c r="V1082" t="s">
        <v>114</v>
      </c>
      <c r="W1082" s="5">
        <v>43481</v>
      </c>
      <c r="X1082" s="3" t="s">
        <v>114</v>
      </c>
      <c r="Y1082" s="3"/>
      <c r="Z1082" s="3" t="s">
        <v>1063</v>
      </c>
      <c r="AA1082" s="3" t="s">
        <v>114</v>
      </c>
      <c r="AB1082" s="3" t="s">
        <v>74</v>
      </c>
      <c r="AC1082" s="8">
        <v>1</v>
      </c>
      <c r="AD1082" s="3" t="s">
        <v>5967</v>
      </c>
      <c r="AE1082" s="4" t="s">
        <v>5968</v>
      </c>
      <c r="AF1082" s="3"/>
      <c r="AG1082" s="3" t="s">
        <v>114</v>
      </c>
      <c r="AH1082" s="8">
        <v>25</v>
      </c>
      <c r="AI1082" s="3" t="s">
        <v>74</v>
      </c>
      <c r="AJ1082" t="s">
        <v>114</v>
      </c>
      <c r="AK1082" t="s">
        <v>114</v>
      </c>
      <c r="AL1082" s="43" t="b">
        <v>0</v>
      </c>
      <c r="AM1082" s="3"/>
      <c r="AN1082" s="3"/>
      <c r="AO1082" s="43" t="b">
        <v>0</v>
      </c>
      <c r="AP1082" s="3" t="b">
        <v>0</v>
      </c>
      <c r="AQ1082" s="3">
        <f>VLOOKUP(Table2[[#This Row],[Job-no]],Table3[],26,FALSE)</f>
        <v>7050</v>
      </c>
      <c r="AR1082" t="str">
        <f t="shared" si="196"/>
        <v>BMRLED</v>
      </c>
      <c r="AS1082" t="str">
        <f>VLOOKUP(AR1082,Table1[],4,0)</f>
        <v>recessed</v>
      </c>
      <c r="AT1082">
        <f>IF(BD1082&gt;0,"Pattern",VLOOKUP(AR1082,Table1[],5,0))</f>
        <v>0</v>
      </c>
      <c r="AU1082" s="34">
        <f>IF(AT1082="Pattern",WORKDAY(Table2[[#This Row],[Scheduled Ship Date]],-10),WORKDAY(Table2[[#This Row],[Scheduled Ship Date]],-4))</f>
        <v>43480</v>
      </c>
      <c r="AV1082" s="39">
        <f>IF(Table2[[#This Row],[Extrusion cut double saw]]=TRUE,IF(O1082="ToDo",IF(AT1082="Pattern",Table2[[#This Row],[Total Sections]]*0.4,Table2[[#This Row],[Total Sections]]*0.12),0),IF(AT1082="Pattern",Table2[[#This Row],[Total Sections]]*4,Table2[[#This Row],[Total Sections]]*1.2))</f>
        <v>30</v>
      </c>
      <c r="AW1082" s="130">
        <f t="shared" ca="1" si="203"/>
        <v>43471</v>
      </c>
      <c r="AX1082" s="42">
        <f>IF(AT1082="Pattern",Table2[[#This Row],[Scheduled Ship Date]]-2,Table2[[#This Row],[Scheduled Ship Date]]-3)</f>
        <v>43483</v>
      </c>
      <c r="AY1082" s="39">
        <f>IF(Table2[[#This Row],[Pattern]]="Pattern",Table2[[#This Row],[Total Sections]]*4.82,Table2[[#This Row],[Total Sections]]*0.5)</f>
        <v>12.5</v>
      </c>
      <c r="AZ1082" s="42">
        <f t="shared" ca="1" si="204"/>
        <v>43470</v>
      </c>
      <c r="BA1082" s="39">
        <f>((Table2[Total Sections]/Table2[Open Qty])-1)*Table2[Open Qty]*12.96</f>
        <v>0</v>
      </c>
      <c r="BB1082" s="39"/>
      <c r="BC1082" s="39" t="str">
        <f t="shared" si="197"/>
        <v>BMRLED-550-80-35-FL-6'-W-UNV-D</v>
      </c>
      <c r="BD1082" s="39">
        <f t="shared" si="198"/>
        <v>0</v>
      </c>
      <c r="BE1082" s="39" t="b">
        <f>_xlfn.IFNA(VLOOKUP(Table2[[#This Row],[Job-no]],Table4[],9,FALSE),TRUE)</f>
        <v>0</v>
      </c>
      <c r="BF1082" s="39"/>
      <c r="BG1082" s="39" t="b">
        <f>_xlfn.IFNA(VLOOKUP(Table2[[#This Row],[Job-no]],Table4[],14,FALSE),TRUE)</f>
        <v>0</v>
      </c>
      <c r="BH1082" s="39" t="str">
        <f>_xlfn.IFNA(VLOOKUP(Table2[[#This Row],[Job-no]],Table4[],11,FALSE),"Done")</f>
        <v/>
      </c>
      <c r="BI1082" s="39">
        <f>IF(Table2[[#This Row],[Pattern]]="Pattern",VLOOKUP(Table2[[#This Row],[Product Code]],'Routing data'!$A$2:$W$470,13,FALSE),VLOOKUP(Table2[[#This Row],[Product Code]],'Routing data'!$A$2:$W$470,3,FALSE))</f>
        <v>0</v>
      </c>
      <c r="BJ1082" s="39">
        <f>IF(Table2[[#This Row],[Pattern]]="Pattern",VLOOKUP(Table2[[#This Row],[Product Code]],'Routing data'!$A$2:$W$470,14,FALSE),VLOOKUP(Table2[[#This Row],[Product Code]],'Routing data'!$A$2:$W$470,4,FALSE))</f>
        <v>3</v>
      </c>
      <c r="BK1082" s="39">
        <f>VLOOKUP(Table2[[#This Row],[Product Code]],'Routing data'!A$4:W$524,16,FALSE)</f>
        <v>0</v>
      </c>
      <c r="BL1082" s="42" t="str">
        <f>IF(Table2[[#This Row],[Milling Required]]=0,"x",IF(AT1082="Pattern",B1082-10,B1082-4))</f>
        <v>x</v>
      </c>
      <c r="BM1082" s="39"/>
      <c r="BN1082" s="42">
        <f t="shared" si="199"/>
        <v>43483</v>
      </c>
      <c r="BO1082" s="39" t="str">
        <f>IF(Table2[[#This Row],[Milling]]="x","x",Table2[[#This Row],[Total Sections]]*2)</f>
        <v>x</v>
      </c>
      <c r="BP1082" s="39">
        <f>IF(Table2[[#This Row],[Punching]]="x","x",Table2[Total Sections]*2)</f>
        <v>50</v>
      </c>
      <c r="BQ1082" s="39">
        <f>IF(Table2[[#This Row],[Pattern]]="Pattern",Table2[Total Sections]*3,Table2[Total Sections]*1.5)</f>
        <v>37.5</v>
      </c>
      <c r="BR1082" s="42"/>
      <c r="BS1082" s="39"/>
      <c r="BT1082" s="39"/>
      <c r="BU1082" s="39"/>
      <c r="BV1082" s="39" t="str">
        <f>_xlfn.IFNA(VLOOKUP(Table2[[#This Row],[Job-no]],Table4[],16,FALSE),"Ready")</f>
        <v/>
      </c>
      <c r="BW1082" s="39" t="str">
        <f>_xlfn.IFNA(VLOOKUP(Table2[[#This Row],[Job-no]],Table4[],21,FALSE),"Ready")</f>
        <v/>
      </c>
      <c r="BX1082" s="39" t="b">
        <f>_xlfn.IFNA(VLOOKUP(Table2[[#This Row],[Job-no]],Table4[],10,FALSE),TRUE)</f>
        <v>0</v>
      </c>
      <c r="BY1082" s="39" t="str">
        <f>_xlfn.IFNA(VLOOKUP(Table2[[#This Row],[Job-no]],Table4[],22,FALSE),"Ready")</f>
        <v/>
      </c>
      <c r="BZ1082" s="120">
        <f t="shared" si="200"/>
        <v>43486</v>
      </c>
      <c r="CA1082" s="120" t="str">
        <f ca="1">IF(OR(Table2[[#This Row],[Saw Date]]=TODAY(),Table2[[#This Row],[Saw Date]]=TODAY()+1), Table2[[#This Row],[Saw Date]],IF(Table2[[#This Row],[Extrusion cut double saw]],"Done",""))</f>
        <v/>
      </c>
      <c r="CB1082" s="120" t="str">
        <f ca="1">IF(OR(Table2[[#This Row],[Lens Date]]=TODAY(),Table2[[#This Row],[Lens Date]]=TODAY()+1), Table2[[#This Row],[Lens Date]],IF(Table2[[#This Row],[MSLens]]="Done","Done",""))</f>
        <v/>
      </c>
      <c r="CC1082" s="120" t="str">
        <f ca="1">IF(OR(Table2[[#This Row],[Milling Date]]=TODAY(),Table2[[#This Row],[Milling Date]]=TODAY()+1), Table2[[#This Row],[Milling Date]],IF(Table2[[#This Row],[CNC Holes]]="Ready","Done",""))</f>
        <v/>
      </c>
      <c r="CD1082" s="120" t="str">
        <f ca="1">IF(OR(Table2[[#This Row],[Welding Date]]=TODAY(),Table2[[#This Row],[Welding Date]]=TODAY()+1), Table2[[#This Row],[Welding Date]],IF(Table2[[#This Row],[Welding Corners]]="Ready","Done",""))</f>
        <v/>
      </c>
      <c r="CE1082" s="120" t="str">
        <f ca="1">IF(OR(Table2[[#This Row],[Puching Date]]=TODAY(),Table2[[#This Row],[Puching Date]]=TODAY()+1), Table2[[#This Row],[Puching Date]],IF(Table2[[#This Row],[Punch Holes]]="Ready","Done",""))</f>
        <v/>
      </c>
      <c r="CF1082" s="120" t="str">
        <f ca="1">IF(OR(Table2[[#This Row],[Housing Date2]]=TODAY(),Table2[[#This Row],[Housing Date2]]=TODAY()+1),Table2[[#This Row],[Housing Date2]],IF(Table2[[#This Row],[Body Assembly]],"Done",""))</f>
        <v/>
      </c>
      <c r="CG1082" s="120" t="str">
        <f>_xlfn.IFNA(VLOOKUP(Table2[[#This Row],[Job-no]],Table4[],7,FALSE),"Done")</f>
        <v>Scheduled/Released</v>
      </c>
    </row>
    <row r="1083" spans="1:85" x14ac:dyDescent="0.25">
      <c r="A1083" s="39" t="str">
        <f>_xlfn.CONCAT(Table2[[#This Row],[Order]],"-",Table2[[#This Row],[Line]])</f>
        <v>75746-3</v>
      </c>
      <c r="B1083" s="5">
        <v>43486</v>
      </c>
      <c r="C1083" s="8">
        <v>75746</v>
      </c>
      <c r="D1083" s="3" t="s">
        <v>1678</v>
      </c>
      <c r="E1083" s="8">
        <v>3</v>
      </c>
      <c r="F1083" s="8">
        <v>1</v>
      </c>
      <c r="G1083" s="3" t="s">
        <v>42</v>
      </c>
      <c r="H1083" s="8">
        <v>11</v>
      </c>
      <c r="I1083" s="43" t="b">
        <v>0</v>
      </c>
      <c r="J1083" s="43" t="b">
        <v>0</v>
      </c>
      <c r="K1083" t="s">
        <v>114</v>
      </c>
      <c r="L1083" s="43" t="b">
        <v>0</v>
      </c>
      <c r="M1083" s="43" t="b">
        <v>0</v>
      </c>
      <c r="N1083" s="43" t="b">
        <v>0</v>
      </c>
      <c r="O1083" t="s">
        <v>114</v>
      </c>
      <c r="P1083" t="s">
        <v>114</v>
      </c>
      <c r="Q1083" t="s">
        <v>114</v>
      </c>
      <c r="R1083" t="s">
        <v>114</v>
      </c>
      <c r="S1083" t="s">
        <v>114</v>
      </c>
      <c r="T1083" t="s">
        <v>114</v>
      </c>
      <c r="U1083" t="s">
        <v>114</v>
      </c>
      <c r="V1083" t="s">
        <v>114</v>
      </c>
      <c r="W1083" s="5">
        <v>43481</v>
      </c>
      <c r="X1083" s="3" t="s">
        <v>114</v>
      </c>
      <c r="Y1083" s="3"/>
      <c r="Z1083" s="3" t="s">
        <v>157</v>
      </c>
      <c r="AA1083" s="3" t="s">
        <v>114</v>
      </c>
      <c r="AB1083" s="3" t="s">
        <v>74</v>
      </c>
      <c r="AC1083" s="8">
        <v>1</v>
      </c>
      <c r="AD1083" s="3" t="s">
        <v>5967</v>
      </c>
      <c r="AE1083" s="4" t="s">
        <v>5968</v>
      </c>
      <c r="AF1083" s="3"/>
      <c r="AG1083" s="3" t="s">
        <v>114</v>
      </c>
      <c r="AH1083" s="8">
        <v>11</v>
      </c>
      <c r="AI1083" s="3" t="s">
        <v>74</v>
      </c>
      <c r="AJ1083" t="s">
        <v>114</v>
      </c>
      <c r="AK1083" t="s">
        <v>114</v>
      </c>
      <c r="AL1083" s="43" t="b">
        <v>0</v>
      </c>
      <c r="AM1083" s="3"/>
      <c r="AN1083" s="3"/>
      <c r="AO1083" s="43" t="b">
        <v>0</v>
      </c>
      <c r="AP1083" s="3" t="b">
        <v>0</v>
      </c>
      <c r="AQ1083" s="3">
        <f>VLOOKUP(Table2[[#This Row],[Job-no]],Table3[],26,FALSE)</f>
        <v>4136</v>
      </c>
      <c r="AR1083" t="str">
        <f t="shared" si="196"/>
        <v>BMRLED</v>
      </c>
      <c r="AS1083" t="str">
        <f>VLOOKUP(AR1083,Table1[],4,0)</f>
        <v>recessed</v>
      </c>
      <c r="AT1083">
        <f>IF(BD1083&gt;0,"Pattern",VLOOKUP(AR1083,Table1[],5,0))</f>
        <v>0</v>
      </c>
      <c r="AU1083" s="34">
        <f>IF(AT1083="Pattern",WORKDAY(Table2[[#This Row],[Scheduled Ship Date]],-10),WORKDAY(Table2[[#This Row],[Scheduled Ship Date]],-4))</f>
        <v>43480</v>
      </c>
      <c r="AV1083" s="39">
        <f>IF(Table2[[#This Row],[Extrusion cut double saw]]=TRUE,IF(O1083="ToDo",IF(AT1083="Pattern",Table2[[#This Row],[Total Sections]]*0.4,Table2[[#This Row],[Total Sections]]*0.12),0),IF(AT1083="Pattern",Table2[[#This Row],[Total Sections]]*4,Table2[[#This Row],[Total Sections]]*1.2))</f>
        <v>13.2</v>
      </c>
      <c r="AW1083" s="130">
        <f t="shared" ca="1" si="203"/>
        <v>43471</v>
      </c>
      <c r="AX1083" s="42">
        <f>IF(AT1083="Pattern",Table2[[#This Row],[Scheduled Ship Date]]-2,Table2[[#This Row],[Scheduled Ship Date]]-3)</f>
        <v>43483</v>
      </c>
      <c r="AY1083" s="39">
        <f>IF(Table2[[#This Row],[Pattern]]="Pattern",Table2[[#This Row],[Total Sections]]*4.82,Table2[[#This Row],[Total Sections]]*0.5)</f>
        <v>5.5</v>
      </c>
      <c r="AZ1083" s="42">
        <f t="shared" ca="1" si="204"/>
        <v>43470</v>
      </c>
      <c r="BA1083" s="39">
        <f>((Table2[Total Sections]/Table2[Open Qty])-1)*Table2[Open Qty]*12.96</f>
        <v>0</v>
      </c>
      <c r="BB1083" s="39"/>
      <c r="BC1083" s="39" t="str">
        <f t="shared" si="197"/>
        <v>BMRLED-550-80-35-FL-8'-W-UNV-D</v>
      </c>
      <c r="BD1083" s="39">
        <f t="shared" si="198"/>
        <v>0</v>
      </c>
      <c r="BE1083" s="39" t="b">
        <f>_xlfn.IFNA(VLOOKUP(Table2[[#This Row],[Job-no]],Table4[],9,FALSE),TRUE)</f>
        <v>0</v>
      </c>
      <c r="BF1083" s="39"/>
      <c r="BG1083" s="39" t="b">
        <f>_xlfn.IFNA(VLOOKUP(Table2[[#This Row],[Job-no]],Table4[],14,FALSE),TRUE)</f>
        <v>0</v>
      </c>
      <c r="BH1083" s="39" t="str">
        <f>_xlfn.IFNA(VLOOKUP(Table2[[#This Row],[Job-no]],Table4[],11,FALSE),"Done")</f>
        <v/>
      </c>
      <c r="BI1083" s="39">
        <f>IF(Table2[[#This Row],[Pattern]]="Pattern",VLOOKUP(Table2[[#This Row],[Product Code]],'Routing data'!$A$2:$W$470,13,FALSE),VLOOKUP(Table2[[#This Row],[Product Code]],'Routing data'!$A$2:$W$470,3,FALSE))</f>
        <v>0</v>
      </c>
      <c r="BJ1083" s="39">
        <f>IF(Table2[[#This Row],[Pattern]]="Pattern",VLOOKUP(Table2[[#This Row],[Product Code]],'Routing data'!$A$2:$W$470,14,FALSE),VLOOKUP(Table2[[#This Row],[Product Code]],'Routing data'!$A$2:$W$470,4,FALSE))</f>
        <v>3</v>
      </c>
      <c r="BK1083" s="39">
        <f>VLOOKUP(Table2[[#This Row],[Product Code]],'Routing data'!A$4:W$524,16,FALSE)</f>
        <v>0</v>
      </c>
      <c r="BL1083" s="42" t="str">
        <f>IF(Table2[[#This Row],[Milling Required]]=0,"x",IF(AT1083="Pattern",B1083-10,B1083-4))</f>
        <v>x</v>
      </c>
      <c r="BM1083" s="39"/>
      <c r="BN1083" s="42">
        <f t="shared" si="199"/>
        <v>43483</v>
      </c>
      <c r="BO1083" s="39" t="str">
        <f>IF(Table2[[#This Row],[Milling]]="x","x",Table2[[#This Row],[Total Sections]]*2)</f>
        <v>x</v>
      </c>
      <c r="BP1083" s="39">
        <f>IF(Table2[[#This Row],[Punching]]="x","x",Table2[Total Sections]*2)</f>
        <v>22</v>
      </c>
      <c r="BQ1083" s="39">
        <f>IF(Table2[[#This Row],[Pattern]]="Pattern",Table2[Total Sections]*3,Table2[Total Sections]*1.5)</f>
        <v>16.5</v>
      </c>
      <c r="BR1083" s="42"/>
      <c r="BS1083" s="39"/>
      <c r="BT1083" s="39"/>
      <c r="BU1083" s="39"/>
      <c r="BV1083" s="39" t="str">
        <f>_xlfn.IFNA(VLOOKUP(Table2[[#This Row],[Job-no]],Table4[],16,FALSE),"Ready")</f>
        <v/>
      </c>
      <c r="BW1083" s="39" t="str">
        <f>_xlfn.IFNA(VLOOKUP(Table2[[#This Row],[Job-no]],Table4[],21,FALSE),"Ready")</f>
        <v/>
      </c>
      <c r="BX1083" s="39" t="b">
        <f>_xlfn.IFNA(VLOOKUP(Table2[[#This Row],[Job-no]],Table4[],10,FALSE),TRUE)</f>
        <v>0</v>
      </c>
      <c r="BY1083" s="39" t="str">
        <f>_xlfn.IFNA(VLOOKUP(Table2[[#This Row],[Job-no]],Table4[],22,FALSE),"Ready")</f>
        <v/>
      </c>
      <c r="BZ1083" s="120">
        <f t="shared" si="200"/>
        <v>43486</v>
      </c>
      <c r="CA1083" s="120" t="str">
        <f ca="1">IF(OR(Table2[[#This Row],[Saw Date]]=TODAY(),Table2[[#This Row],[Saw Date]]=TODAY()+1), Table2[[#This Row],[Saw Date]],IF(Table2[[#This Row],[Extrusion cut double saw]],"Done",""))</f>
        <v/>
      </c>
      <c r="CB1083" s="120" t="str">
        <f ca="1">IF(OR(Table2[[#This Row],[Lens Date]]=TODAY(),Table2[[#This Row],[Lens Date]]=TODAY()+1), Table2[[#This Row],[Lens Date]],IF(Table2[[#This Row],[MSLens]]="Done","Done",""))</f>
        <v/>
      </c>
      <c r="CC1083" s="120" t="str">
        <f ca="1">IF(OR(Table2[[#This Row],[Milling Date]]=TODAY(),Table2[[#This Row],[Milling Date]]=TODAY()+1), Table2[[#This Row],[Milling Date]],IF(Table2[[#This Row],[CNC Holes]]="Ready","Done",""))</f>
        <v/>
      </c>
      <c r="CD1083" s="120" t="str">
        <f ca="1">IF(OR(Table2[[#This Row],[Welding Date]]=TODAY(),Table2[[#This Row],[Welding Date]]=TODAY()+1), Table2[[#This Row],[Welding Date]],IF(Table2[[#This Row],[Welding Corners]]="Ready","Done",""))</f>
        <v/>
      </c>
      <c r="CE1083" s="120" t="str">
        <f ca="1">IF(OR(Table2[[#This Row],[Puching Date]]=TODAY(),Table2[[#This Row],[Puching Date]]=TODAY()+1), Table2[[#This Row],[Puching Date]],IF(Table2[[#This Row],[Punch Holes]]="Ready","Done",""))</f>
        <v/>
      </c>
      <c r="CF1083" s="120" t="str">
        <f ca="1">IF(OR(Table2[[#This Row],[Housing Date2]]=TODAY(),Table2[[#This Row],[Housing Date2]]=TODAY()+1),Table2[[#This Row],[Housing Date2]],IF(Table2[[#This Row],[Body Assembly]],"Done",""))</f>
        <v/>
      </c>
      <c r="CG1083" s="120" t="str">
        <f>_xlfn.IFNA(VLOOKUP(Table2[[#This Row],[Job-no]],Table4[],7,FALSE),"Done")</f>
        <v>Scheduled/Released</v>
      </c>
    </row>
    <row r="1084" spans="1:85" x14ac:dyDescent="0.25">
      <c r="A1084" s="39" t="str">
        <f>_xlfn.CONCAT(Table2[[#This Row],[Order]],"-",Table2[[#This Row],[Line]])</f>
        <v>75746-4</v>
      </c>
      <c r="B1084" s="5">
        <v>43486</v>
      </c>
      <c r="C1084" s="8">
        <v>75746</v>
      </c>
      <c r="D1084" s="3" t="s">
        <v>1709</v>
      </c>
      <c r="E1084" s="8">
        <v>4</v>
      </c>
      <c r="F1084" s="8">
        <v>1</v>
      </c>
      <c r="G1084" s="3" t="s">
        <v>42</v>
      </c>
      <c r="H1084" s="8">
        <v>5</v>
      </c>
      <c r="I1084" s="43" t="b">
        <v>0</v>
      </c>
      <c r="J1084" s="43" t="b">
        <v>0</v>
      </c>
      <c r="K1084" t="s">
        <v>114</v>
      </c>
      <c r="L1084" s="43" t="b">
        <v>0</v>
      </c>
      <c r="M1084" s="43" t="b">
        <v>0</v>
      </c>
      <c r="N1084" s="43" t="b">
        <v>0</v>
      </c>
      <c r="O1084" t="s">
        <v>114</v>
      </c>
      <c r="P1084" t="s">
        <v>114</v>
      </c>
      <c r="Q1084" t="s">
        <v>114</v>
      </c>
      <c r="R1084" t="s">
        <v>114</v>
      </c>
      <c r="S1084" t="s">
        <v>114</v>
      </c>
      <c r="T1084" t="s">
        <v>114</v>
      </c>
      <c r="U1084" t="s">
        <v>114</v>
      </c>
      <c r="V1084" t="s">
        <v>114</v>
      </c>
      <c r="W1084" s="5">
        <v>43481</v>
      </c>
      <c r="X1084" s="3" t="s">
        <v>114</v>
      </c>
      <c r="Y1084" s="3"/>
      <c r="Z1084" s="3" t="s">
        <v>1946</v>
      </c>
      <c r="AA1084" s="3" t="s">
        <v>114</v>
      </c>
      <c r="AB1084" s="3" t="s">
        <v>74</v>
      </c>
      <c r="AC1084" s="8">
        <v>1</v>
      </c>
      <c r="AD1084" s="3" t="s">
        <v>5967</v>
      </c>
      <c r="AE1084" s="4" t="s">
        <v>5968</v>
      </c>
      <c r="AF1084" s="3"/>
      <c r="AG1084" s="3" t="s">
        <v>114</v>
      </c>
      <c r="AH1084" s="8">
        <v>5</v>
      </c>
      <c r="AI1084" s="3" t="s">
        <v>74</v>
      </c>
      <c r="AJ1084" t="s">
        <v>114</v>
      </c>
      <c r="AK1084" t="s">
        <v>114</v>
      </c>
      <c r="AL1084" s="43" t="b">
        <v>0</v>
      </c>
      <c r="AM1084" s="3"/>
      <c r="AN1084" s="3"/>
      <c r="AO1084" s="43" t="b">
        <v>0</v>
      </c>
      <c r="AP1084" s="3" t="b">
        <v>0</v>
      </c>
      <c r="AQ1084" s="3">
        <f>VLOOKUP(Table2[[#This Row],[Job-no]],Table3[],26,FALSE)</f>
        <v>2350</v>
      </c>
      <c r="AR1084" t="str">
        <f t="shared" si="196"/>
        <v>BMRLED</v>
      </c>
      <c r="AS1084" t="str">
        <f>VLOOKUP(AR1084,Table1[],4,0)</f>
        <v>recessed</v>
      </c>
      <c r="AT1084">
        <f>IF(BD1084&gt;0,"Pattern",VLOOKUP(AR1084,Table1[],5,0))</f>
        <v>0</v>
      </c>
      <c r="AU1084" s="34">
        <f>IF(AT1084="Pattern",WORKDAY(Table2[[#This Row],[Scheduled Ship Date]],-10),WORKDAY(Table2[[#This Row],[Scheduled Ship Date]],-4))</f>
        <v>43480</v>
      </c>
      <c r="AV1084" s="39">
        <f>IF(Table2[[#This Row],[Extrusion cut double saw]]=TRUE,IF(O1084="ToDo",IF(AT1084="Pattern",Table2[[#This Row],[Total Sections]]*0.4,Table2[[#This Row],[Total Sections]]*0.12),0),IF(AT1084="Pattern",Table2[[#This Row],[Total Sections]]*4,Table2[[#This Row],[Total Sections]]*1.2))</f>
        <v>6</v>
      </c>
      <c r="AW1084" s="130">
        <f t="shared" ca="1" si="203"/>
        <v>43471</v>
      </c>
      <c r="AX1084" s="42">
        <f>IF(AT1084="Pattern",Table2[[#This Row],[Scheduled Ship Date]]-2,Table2[[#This Row],[Scheduled Ship Date]]-3)</f>
        <v>43483</v>
      </c>
      <c r="AY1084" s="39">
        <f>IF(Table2[[#This Row],[Pattern]]="Pattern",Table2[[#This Row],[Total Sections]]*4.82,Table2[[#This Row],[Total Sections]]*0.5)</f>
        <v>2.5</v>
      </c>
      <c r="AZ1084" s="42">
        <f t="shared" ca="1" si="204"/>
        <v>43470</v>
      </c>
      <c r="BA1084" s="39">
        <f>((Table2[Total Sections]/Table2[Open Qty])-1)*Table2[Open Qty]*12.96</f>
        <v>0</v>
      </c>
      <c r="BB1084" s="39"/>
      <c r="BC1084" s="39" t="str">
        <f t="shared" si="197"/>
        <v>BMRLED-550-80-35-FL-10'-W-UNV-</v>
      </c>
      <c r="BD1084" s="39">
        <f t="shared" si="198"/>
        <v>0</v>
      </c>
      <c r="BE1084" s="39" t="b">
        <f>_xlfn.IFNA(VLOOKUP(Table2[[#This Row],[Job-no]],Table4[],9,FALSE),TRUE)</f>
        <v>0</v>
      </c>
      <c r="BF1084" s="39"/>
      <c r="BG1084" s="39" t="b">
        <f>_xlfn.IFNA(VLOOKUP(Table2[[#This Row],[Job-no]],Table4[],14,FALSE),TRUE)</f>
        <v>0</v>
      </c>
      <c r="BH1084" s="39" t="str">
        <f>_xlfn.IFNA(VLOOKUP(Table2[[#This Row],[Job-no]],Table4[],11,FALSE),"Done")</f>
        <v/>
      </c>
      <c r="BI1084" s="39">
        <f>IF(Table2[[#This Row],[Pattern]]="Pattern",VLOOKUP(Table2[[#This Row],[Product Code]],'Routing data'!$A$2:$W$470,13,FALSE),VLOOKUP(Table2[[#This Row],[Product Code]],'Routing data'!$A$2:$W$470,3,FALSE))</f>
        <v>0</v>
      </c>
      <c r="BJ1084" s="39">
        <f>IF(Table2[[#This Row],[Pattern]]="Pattern",VLOOKUP(Table2[[#This Row],[Product Code]],'Routing data'!$A$2:$W$470,14,FALSE),VLOOKUP(Table2[[#This Row],[Product Code]],'Routing data'!$A$2:$W$470,4,FALSE))</f>
        <v>3</v>
      </c>
      <c r="BK1084" s="39">
        <f>VLOOKUP(Table2[[#This Row],[Product Code]],'Routing data'!A$4:W$524,16,FALSE)</f>
        <v>0</v>
      </c>
      <c r="BL1084" s="42" t="str">
        <f>IF(Table2[[#This Row],[Milling Required]]=0,"x",IF(AT1084="Pattern",B1084-10,B1084-4))</f>
        <v>x</v>
      </c>
      <c r="BM1084" s="39"/>
      <c r="BN1084" s="42">
        <f t="shared" si="199"/>
        <v>43483</v>
      </c>
      <c r="BO1084" s="39" t="str">
        <f>IF(Table2[[#This Row],[Milling]]="x","x",Table2[[#This Row],[Total Sections]]*2)</f>
        <v>x</v>
      </c>
      <c r="BP1084" s="39">
        <f>IF(Table2[[#This Row],[Punching]]="x","x",Table2[Total Sections]*2)</f>
        <v>10</v>
      </c>
      <c r="BQ1084" s="39">
        <f>IF(Table2[[#This Row],[Pattern]]="Pattern",Table2[Total Sections]*3,Table2[Total Sections]*1.5)</f>
        <v>7.5</v>
      </c>
      <c r="BR1084" s="42"/>
      <c r="BS1084" s="39"/>
      <c r="BT1084" s="39"/>
      <c r="BU1084" s="39"/>
      <c r="BV1084" s="39" t="str">
        <f>_xlfn.IFNA(VLOOKUP(Table2[[#This Row],[Job-no]],Table4[],16,FALSE),"Ready")</f>
        <v/>
      </c>
      <c r="BW1084" s="39" t="str">
        <f>_xlfn.IFNA(VLOOKUP(Table2[[#This Row],[Job-no]],Table4[],21,FALSE),"Ready")</f>
        <v/>
      </c>
      <c r="BX1084" s="39" t="b">
        <f>_xlfn.IFNA(VLOOKUP(Table2[[#This Row],[Job-no]],Table4[],10,FALSE),TRUE)</f>
        <v>0</v>
      </c>
      <c r="BY1084" s="39" t="str">
        <f>_xlfn.IFNA(VLOOKUP(Table2[[#This Row],[Job-no]],Table4[],22,FALSE),"Ready")</f>
        <v/>
      </c>
      <c r="BZ1084" s="120">
        <f t="shared" si="200"/>
        <v>43486</v>
      </c>
      <c r="CA1084" s="120" t="str">
        <f ca="1">IF(OR(Table2[[#This Row],[Saw Date]]=TODAY(),Table2[[#This Row],[Saw Date]]=TODAY()+1), Table2[[#This Row],[Saw Date]],IF(Table2[[#This Row],[Extrusion cut double saw]],"Done",""))</f>
        <v/>
      </c>
      <c r="CB1084" s="120" t="str">
        <f ca="1">IF(OR(Table2[[#This Row],[Lens Date]]=TODAY(),Table2[[#This Row],[Lens Date]]=TODAY()+1), Table2[[#This Row],[Lens Date]],IF(Table2[[#This Row],[MSLens]]="Done","Done",""))</f>
        <v/>
      </c>
      <c r="CC1084" s="120" t="str">
        <f ca="1">IF(OR(Table2[[#This Row],[Milling Date]]=TODAY(),Table2[[#This Row],[Milling Date]]=TODAY()+1), Table2[[#This Row],[Milling Date]],IF(Table2[[#This Row],[CNC Holes]]="Ready","Done",""))</f>
        <v/>
      </c>
      <c r="CD1084" s="120" t="str">
        <f ca="1">IF(OR(Table2[[#This Row],[Welding Date]]=TODAY(),Table2[[#This Row],[Welding Date]]=TODAY()+1), Table2[[#This Row],[Welding Date]],IF(Table2[[#This Row],[Welding Corners]]="Ready","Done",""))</f>
        <v/>
      </c>
      <c r="CE1084" s="120" t="str">
        <f ca="1">IF(OR(Table2[[#This Row],[Puching Date]]=TODAY(),Table2[[#This Row],[Puching Date]]=TODAY()+1), Table2[[#This Row],[Puching Date]],IF(Table2[[#This Row],[Punch Holes]]="Ready","Done",""))</f>
        <v/>
      </c>
      <c r="CF1084" s="120" t="str">
        <f ca="1">IF(OR(Table2[[#This Row],[Housing Date2]]=TODAY(),Table2[[#This Row],[Housing Date2]]=TODAY()+1),Table2[[#This Row],[Housing Date2]],IF(Table2[[#This Row],[Body Assembly]],"Done",""))</f>
        <v/>
      </c>
      <c r="CG1084" s="120" t="str">
        <f>_xlfn.IFNA(VLOOKUP(Table2[[#This Row],[Job-no]],Table4[],7,FALSE),"Done")</f>
        <v>Scheduled/Released</v>
      </c>
    </row>
    <row r="1085" spans="1:85" x14ac:dyDescent="0.25">
      <c r="A1085" s="39" t="str">
        <f>_xlfn.CONCAT(Table2[[#This Row],[Order]],"-",Table2[[#This Row],[Line]])</f>
        <v>75746-9</v>
      </c>
      <c r="B1085" s="5">
        <v>43486</v>
      </c>
      <c r="C1085" s="8">
        <v>75746</v>
      </c>
      <c r="D1085" s="3" t="s">
        <v>3493</v>
      </c>
      <c r="E1085" s="8">
        <v>9</v>
      </c>
      <c r="F1085" s="8">
        <v>1</v>
      </c>
      <c r="G1085" s="3" t="s">
        <v>42</v>
      </c>
      <c r="H1085" s="8">
        <v>1</v>
      </c>
      <c r="I1085" s="43" t="b">
        <v>0</v>
      </c>
      <c r="J1085" s="43" t="b">
        <v>0</v>
      </c>
      <c r="K1085" t="s">
        <v>114</v>
      </c>
      <c r="L1085" s="43" t="b">
        <v>0</v>
      </c>
      <c r="M1085" s="43" t="b">
        <v>0</v>
      </c>
      <c r="N1085" s="43" t="b">
        <v>0</v>
      </c>
      <c r="O1085" t="s">
        <v>114</v>
      </c>
      <c r="P1085" t="s">
        <v>114</v>
      </c>
      <c r="Q1085" t="s">
        <v>114</v>
      </c>
      <c r="R1085" t="s">
        <v>114</v>
      </c>
      <c r="S1085" t="s">
        <v>114</v>
      </c>
      <c r="T1085" t="s">
        <v>114</v>
      </c>
      <c r="U1085" t="s">
        <v>114</v>
      </c>
      <c r="V1085" t="s">
        <v>114</v>
      </c>
      <c r="W1085" s="5">
        <v>43481</v>
      </c>
      <c r="X1085" s="3" t="s">
        <v>114</v>
      </c>
      <c r="Y1085" s="3"/>
      <c r="Z1085" s="3" t="s">
        <v>4896</v>
      </c>
      <c r="AA1085" s="3" t="s">
        <v>114</v>
      </c>
      <c r="AB1085" s="3" t="s">
        <v>74</v>
      </c>
      <c r="AC1085" s="8">
        <v>1</v>
      </c>
      <c r="AD1085" s="3" t="s">
        <v>5967</v>
      </c>
      <c r="AE1085" s="4" t="s">
        <v>5968</v>
      </c>
      <c r="AF1085" s="3"/>
      <c r="AG1085" s="3" t="s">
        <v>114</v>
      </c>
      <c r="AH1085" s="8">
        <v>1</v>
      </c>
      <c r="AI1085" s="3" t="s">
        <v>74</v>
      </c>
      <c r="AJ1085" t="s">
        <v>114</v>
      </c>
      <c r="AK1085" t="s">
        <v>114</v>
      </c>
      <c r="AL1085" s="43" t="b">
        <v>0</v>
      </c>
      <c r="AM1085" s="3"/>
      <c r="AN1085" s="3"/>
      <c r="AO1085" s="43" t="b">
        <v>0</v>
      </c>
      <c r="AP1085" s="3" t="b">
        <v>0</v>
      </c>
      <c r="AQ1085" s="3">
        <f>VLOOKUP(Table2[[#This Row],[Job-no]],Table3[],26,FALSE)</f>
        <v>675</v>
      </c>
      <c r="AR1085" t="str">
        <f t="shared" si="196"/>
        <v>BMPRLED</v>
      </c>
      <c r="AS1085" t="str">
        <f>VLOOKUP(AR1085,Table1[],4,0)</f>
        <v>recessed</v>
      </c>
      <c r="AT1085">
        <f>IF(BD1085&gt;0,"Pattern",VLOOKUP(AR1085,Table1[],5,0))</f>
        <v>0</v>
      </c>
      <c r="AU1085" s="34">
        <f>IF(AT1085="Pattern",WORKDAY(Table2[[#This Row],[Scheduled Ship Date]],-10),WORKDAY(Table2[[#This Row],[Scheduled Ship Date]],-4))</f>
        <v>43480</v>
      </c>
      <c r="AV1085" s="39">
        <f>IF(Table2[[#This Row],[Extrusion cut double saw]]=TRUE,IF(O1085="ToDo",IF(AT1085="Pattern",Table2[[#This Row],[Total Sections]]*0.4,Table2[[#This Row],[Total Sections]]*0.12),0),IF(AT1085="Pattern",Table2[[#This Row],[Total Sections]]*4,Table2[[#This Row],[Total Sections]]*1.2))</f>
        <v>1.2</v>
      </c>
      <c r="AW1085" s="130">
        <f t="shared" ca="1" si="203"/>
        <v>43471</v>
      </c>
      <c r="AX1085" s="42">
        <f>IF(AT1085="Pattern",Table2[[#This Row],[Scheduled Ship Date]]-2,Table2[[#This Row],[Scheduled Ship Date]]-3)</f>
        <v>43483</v>
      </c>
      <c r="AY1085" s="39">
        <f>IF(Table2[[#This Row],[Pattern]]="Pattern",Table2[[#This Row],[Total Sections]]*4.82,Table2[[#This Row],[Total Sections]]*0.5)</f>
        <v>0.5</v>
      </c>
      <c r="AZ1085" s="42">
        <f t="shared" ca="1" si="204"/>
        <v>43470</v>
      </c>
      <c r="BA1085" s="39">
        <f>((Table2[Total Sections]/Table2[Open Qty])-1)*Table2[Open Qty]*12.96</f>
        <v>0</v>
      </c>
      <c r="BB1085" s="39"/>
      <c r="BC1085" s="39" t="str">
        <f t="shared" si="197"/>
        <v>BMPRLED-750-80-35-RG3-10' 3/4"-W-UNV-DP-1-TG9-TS(1)</v>
      </c>
      <c r="BD1085" s="39">
        <f t="shared" si="198"/>
        <v>0</v>
      </c>
      <c r="BE1085" s="39" t="b">
        <f>_xlfn.IFNA(VLOOKUP(Table2[[#This Row],[Job-no]],Table4[],9,FALSE),TRUE)</f>
        <v>0</v>
      </c>
      <c r="BF1085" s="39"/>
      <c r="BG1085" s="39" t="b">
        <f>_xlfn.IFNA(VLOOKUP(Table2[[#This Row],[Job-no]],Table4[],14,FALSE),TRUE)</f>
        <v>0</v>
      </c>
      <c r="BH1085" s="39" t="str">
        <f>_xlfn.IFNA(VLOOKUP(Table2[[#This Row],[Job-no]],Table4[],11,FALSE),"Done")</f>
        <v/>
      </c>
      <c r="BI1085" s="39">
        <f>IF(Table2[[#This Row],[Pattern]]="Pattern",VLOOKUP(Table2[[#This Row],[Product Code]],'Routing data'!$A$2:$W$470,13,FALSE),VLOOKUP(Table2[[#This Row],[Product Code]],'Routing data'!$A$2:$W$470,3,FALSE))</f>
        <v>0</v>
      </c>
      <c r="BJ1085" s="39">
        <f>IF(Table2[[#This Row],[Pattern]]="Pattern",VLOOKUP(Table2[[#This Row],[Product Code]],'Routing data'!$A$2:$W$470,14,FALSE),VLOOKUP(Table2[[#This Row],[Product Code]],'Routing data'!$A$2:$W$470,4,FALSE))</f>
        <v>3</v>
      </c>
      <c r="BK1085" s="39">
        <f>VLOOKUP(Table2[[#This Row],[Product Code]],'Routing data'!A$4:W$524,16,FALSE)</f>
        <v>0</v>
      </c>
      <c r="BL1085" s="42" t="str">
        <f>IF(Table2[[#This Row],[Milling Required]]=0,"x",IF(AT1085="Pattern",B1085-10,B1085-4))</f>
        <v>x</v>
      </c>
      <c r="BM1085" s="39"/>
      <c r="BN1085" s="42">
        <f t="shared" si="199"/>
        <v>43483</v>
      </c>
      <c r="BO1085" s="39" t="str">
        <f>IF(Table2[[#This Row],[Milling]]="x","x",Table2[[#This Row],[Total Sections]]*2)</f>
        <v>x</v>
      </c>
      <c r="BP1085" s="39">
        <f>IF(Table2[[#This Row],[Punching]]="x","x",Table2[Total Sections]*2)</f>
        <v>2</v>
      </c>
      <c r="BQ1085" s="39">
        <f>IF(Table2[[#This Row],[Pattern]]="Pattern",Table2[Total Sections]*3,Table2[Total Sections]*1.5)</f>
        <v>1.5</v>
      </c>
      <c r="BR1085" s="42"/>
      <c r="BS1085" s="39"/>
      <c r="BT1085" s="39"/>
      <c r="BU1085" s="39"/>
      <c r="BV1085" s="39" t="str">
        <f>_xlfn.IFNA(VLOOKUP(Table2[[#This Row],[Job-no]],Table4[],16,FALSE),"Ready")</f>
        <v/>
      </c>
      <c r="BW1085" s="39" t="str">
        <f>_xlfn.IFNA(VLOOKUP(Table2[[#This Row],[Job-no]],Table4[],21,FALSE),"Ready")</f>
        <v/>
      </c>
      <c r="BX1085" s="39" t="b">
        <f>_xlfn.IFNA(VLOOKUP(Table2[[#This Row],[Job-no]],Table4[],10,FALSE),TRUE)</f>
        <v>0</v>
      </c>
      <c r="BY1085" s="39" t="str">
        <f>_xlfn.IFNA(VLOOKUP(Table2[[#This Row],[Job-no]],Table4[],22,FALSE),"Ready")</f>
        <v/>
      </c>
      <c r="BZ1085" s="120">
        <f t="shared" si="200"/>
        <v>43486</v>
      </c>
      <c r="CA1085" s="120" t="str">
        <f ca="1">IF(OR(Table2[[#This Row],[Saw Date]]=TODAY(),Table2[[#This Row],[Saw Date]]=TODAY()+1), Table2[[#This Row],[Saw Date]],IF(Table2[[#This Row],[Extrusion cut double saw]],"Done",""))</f>
        <v/>
      </c>
      <c r="CB1085" s="120" t="str">
        <f ca="1">IF(OR(Table2[[#This Row],[Lens Date]]=TODAY(),Table2[[#This Row],[Lens Date]]=TODAY()+1), Table2[[#This Row],[Lens Date]],IF(Table2[[#This Row],[MSLens]]="Done","Done",""))</f>
        <v/>
      </c>
      <c r="CC1085" s="120" t="str">
        <f ca="1">IF(OR(Table2[[#This Row],[Milling Date]]=TODAY(),Table2[[#This Row],[Milling Date]]=TODAY()+1), Table2[[#This Row],[Milling Date]],IF(Table2[[#This Row],[CNC Holes]]="Ready","Done",""))</f>
        <v/>
      </c>
      <c r="CD1085" s="120" t="str">
        <f ca="1">IF(OR(Table2[[#This Row],[Welding Date]]=TODAY(),Table2[[#This Row],[Welding Date]]=TODAY()+1), Table2[[#This Row],[Welding Date]],IF(Table2[[#This Row],[Welding Corners]]="Ready","Done",""))</f>
        <v/>
      </c>
      <c r="CE1085" s="120" t="str">
        <f ca="1">IF(OR(Table2[[#This Row],[Puching Date]]=TODAY(),Table2[[#This Row],[Puching Date]]=TODAY()+1), Table2[[#This Row],[Puching Date]],IF(Table2[[#This Row],[Punch Holes]]="Ready","Done",""))</f>
        <v/>
      </c>
      <c r="CF1085" s="120" t="str">
        <f ca="1">IF(OR(Table2[[#This Row],[Housing Date2]]=TODAY(),Table2[[#This Row],[Housing Date2]]=TODAY()+1),Table2[[#This Row],[Housing Date2]],IF(Table2[[#This Row],[Body Assembly]],"Done",""))</f>
        <v/>
      </c>
      <c r="CG1085" s="120" t="str">
        <f>_xlfn.IFNA(VLOOKUP(Table2[[#This Row],[Job-no]],Table4[],7,FALSE),"Done")</f>
        <v>Scheduled/Released</v>
      </c>
    </row>
    <row r="1086" spans="1:85" x14ac:dyDescent="0.25">
      <c r="A1086" s="39" t="str">
        <f>_xlfn.CONCAT(Table2[[#This Row],[Order]],"-",Table2[[#This Row],[Line]])</f>
        <v>77069-5</v>
      </c>
      <c r="B1086" s="5">
        <v>43486</v>
      </c>
      <c r="C1086" s="8">
        <v>77069</v>
      </c>
      <c r="D1086" s="3" t="s">
        <v>3272</v>
      </c>
      <c r="E1086" s="8">
        <v>5</v>
      </c>
      <c r="F1086" s="8">
        <v>1</v>
      </c>
      <c r="G1086" s="3" t="s">
        <v>42</v>
      </c>
      <c r="H1086" s="8">
        <v>2</v>
      </c>
      <c r="I1086" s="43" t="b">
        <v>0</v>
      </c>
      <c r="J1086" s="43" t="b">
        <v>0</v>
      </c>
      <c r="K1086" t="s">
        <v>114</v>
      </c>
      <c r="L1086" s="43" t="b">
        <v>0</v>
      </c>
      <c r="M1086" s="43" t="b">
        <v>0</v>
      </c>
      <c r="N1086" s="43" t="b">
        <v>0</v>
      </c>
      <c r="O1086" t="s">
        <v>114</v>
      </c>
      <c r="P1086" t="s">
        <v>114</v>
      </c>
      <c r="Q1086" t="s">
        <v>114</v>
      </c>
      <c r="R1086" t="s">
        <v>114</v>
      </c>
      <c r="S1086" t="s">
        <v>114</v>
      </c>
      <c r="T1086" t="s">
        <v>114</v>
      </c>
      <c r="U1086" t="s">
        <v>114</v>
      </c>
      <c r="V1086" t="s">
        <v>114</v>
      </c>
      <c r="W1086" s="5">
        <v>43481</v>
      </c>
      <c r="X1086" s="3" t="s">
        <v>114</v>
      </c>
      <c r="Y1086" s="3"/>
      <c r="Z1086" s="3" t="s">
        <v>39</v>
      </c>
      <c r="AA1086" s="3" t="s">
        <v>114</v>
      </c>
      <c r="AB1086" s="3" t="s">
        <v>74</v>
      </c>
      <c r="AC1086" s="8">
        <v>10</v>
      </c>
      <c r="AD1086" s="3" t="s">
        <v>5967</v>
      </c>
      <c r="AE1086" s="4" t="s">
        <v>5968</v>
      </c>
      <c r="AF1086" s="3"/>
      <c r="AG1086" s="3" t="s">
        <v>114</v>
      </c>
      <c r="AH1086" s="8">
        <v>2</v>
      </c>
      <c r="AI1086" s="3" t="s">
        <v>74</v>
      </c>
      <c r="AJ1086" t="s">
        <v>114</v>
      </c>
      <c r="AK1086" t="s">
        <v>114</v>
      </c>
      <c r="AL1086" s="43" t="b">
        <v>0</v>
      </c>
      <c r="AM1086" s="3"/>
      <c r="AN1086" s="3"/>
      <c r="AO1086" s="43" t="b">
        <v>0</v>
      </c>
      <c r="AP1086" s="3" t="b">
        <v>0</v>
      </c>
      <c r="AQ1086" s="3">
        <f>VLOOKUP(Table2[[#This Row],[Job-no]],Table3[],26,FALSE)</f>
        <v>510</v>
      </c>
      <c r="AR1086" t="str">
        <f t="shared" si="196"/>
        <v>DIALED</v>
      </c>
      <c r="AS1086" t="str">
        <f>VLOOKUP(AR1086,Table1[],4,0)</f>
        <v>Grid LED</v>
      </c>
      <c r="AT1086">
        <f>IF(BD1086&gt;0,"Pattern",VLOOKUP(AR1086,Table1[],5,0))</f>
        <v>0</v>
      </c>
      <c r="AU1086" s="34">
        <f>IF(AT1086="Pattern",WORKDAY(Table2[[#This Row],[Scheduled Ship Date]],-10),WORKDAY(Table2[[#This Row],[Scheduled Ship Date]],-4))</f>
        <v>43480</v>
      </c>
      <c r="AV1086" s="39">
        <f>IF(Table2[[#This Row],[Extrusion cut double saw]]=TRUE,IF(O1086="ToDo",IF(AT1086="Pattern",Table2[[#This Row],[Total Sections]]*0.4,Table2[[#This Row],[Total Sections]]*0.12),0),IF(AT1086="Pattern",Table2[[#This Row],[Total Sections]]*4,Table2[[#This Row],[Total Sections]]*1.2))</f>
        <v>2.4</v>
      </c>
      <c r="AW1086" s="42"/>
      <c r="AX1086" s="42">
        <f>IF(AT1086="Pattern",Table2[[#This Row],[Scheduled Ship Date]]-2,Table2[[#This Row],[Scheduled Ship Date]]-3)</f>
        <v>43483</v>
      </c>
      <c r="AY1086" s="39">
        <f>IF(Table2[[#This Row],[Pattern]]="Pattern",Table2[[#This Row],[Total Sections]]*4.82,Table2[[#This Row],[Total Sections]]*0.5)</f>
        <v>1</v>
      </c>
      <c r="AZ1086" s="42"/>
      <c r="BA1086" s="39">
        <f>((Table2[Total Sections]/Table2[Open Qty])-1)*Table2[Open Qty]*12.96</f>
        <v>0</v>
      </c>
      <c r="BB1086" s="39"/>
      <c r="BC1086" s="39" t="str">
        <f t="shared" si="197"/>
        <v>DIALED-22-3000-90-30-VL-W-120-DP-1-ST-FW(6)</v>
      </c>
      <c r="BD1086" s="39">
        <f t="shared" si="198"/>
        <v>0</v>
      </c>
      <c r="BE1086" s="39" t="b">
        <f>_xlfn.IFNA(VLOOKUP(Table2[[#This Row],[Job-no]],Table4[],9,FALSE),TRUE)</f>
        <v>0</v>
      </c>
      <c r="BF1086" s="39"/>
      <c r="BG1086" s="39" t="b">
        <f>_xlfn.IFNA(VLOOKUP(Table2[[#This Row],[Job-no]],Table4[],14,FALSE),TRUE)</f>
        <v>0</v>
      </c>
      <c r="BH1086" s="39" t="str">
        <f>_xlfn.IFNA(VLOOKUP(Table2[[#This Row],[Job-no]],Table4[],11,FALSE),"Done")</f>
        <v/>
      </c>
      <c r="BI1086" s="39">
        <f>IF(Table2[[#This Row],[Pattern]]="Pattern",VLOOKUP(Table2[[#This Row],[Product Code]],'Routing data'!$A$2:$W$470,13,FALSE),VLOOKUP(Table2[[#This Row],[Product Code]],'Routing data'!$A$2:$W$470,3,FALSE))</f>
        <v>0</v>
      </c>
      <c r="BJ1086" s="39">
        <f>IF(Table2[[#This Row],[Pattern]]="Pattern",VLOOKUP(Table2[[#This Row],[Product Code]],'Routing data'!$A$2:$W$470,14,FALSE),VLOOKUP(Table2[[#This Row],[Product Code]],'Routing data'!$A$2:$W$470,4,FALSE))</f>
        <v>0</v>
      </c>
      <c r="BK1086" s="39">
        <f>VLOOKUP(Table2[[#This Row],[Product Code]],'Routing data'!A$4:W$524,16,FALSE)</f>
        <v>0</v>
      </c>
      <c r="BL1086" s="42" t="str">
        <f>IF(Table2[[#This Row],[Milling Required]]=0,"x",IF(AT1086="Pattern",B1086-10,B1086-4))</f>
        <v>x</v>
      </c>
      <c r="BM1086" s="39"/>
      <c r="BN1086" s="42">
        <f t="shared" si="199"/>
        <v>43483</v>
      </c>
      <c r="BO1086" s="39" t="str">
        <f>IF(Table2[[#This Row],[Milling]]="x","x",Table2[[#This Row],[Total Sections]]*2)</f>
        <v>x</v>
      </c>
      <c r="BP1086" s="39">
        <f>IF(Table2[[#This Row],[Punching]]="x","x",Table2[Total Sections]*2)</f>
        <v>4</v>
      </c>
      <c r="BQ1086" s="39">
        <f>IF(Table2[[#This Row],[Pattern]]="Pattern",Table2[Total Sections]*3,Table2[Total Sections]*1.5)</f>
        <v>3</v>
      </c>
      <c r="BR1086" s="39"/>
      <c r="BS1086" s="39"/>
      <c r="BT1086" s="39"/>
      <c r="BU1086" s="39"/>
      <c r="BV1086" s="39" t="str">
        <f>_xlfn.IFNA(VLOOKUP(Table2[[#This Row],[Job-no]],Table4[],16,FALSE),"Ready")</f>
        <v/>
      </c>
      <c r="BW1086" s="39" t="str">
        <f>_xlfn.IFNA(VLOOKUP(Table2[[#This Row],[Job-no]],Table4[],21,FALSE),"Ready")</f>
        <v/>
      </c>
      <c r="BX1086" s="39" t="b">
        <f>_xlfn.IFNA(VLOOKUP(Table2[[#This Row],[Job-no]],Table4[],10,FALSE),TRUE)</f>
        <v>0</v>
      </c>
      <c r="BY1086" s="39" t="str">
        <f>_xlfn.IFNA(VLOOKUP(Table2[[#This Row],[Job-no]],Table4[],22,FALSE),"Ready")</f>
        <v/>
      </c>
      <c r="BZ1086" s="120">
        <f t="shared" si="200"/>
        <v>43486</v>
      </c>
      <c r="CA1086" s="120" t="str">
        <f ca="1">IF(OR(Table2[[#This Row],[Saw Date]]=TODAY(),Table2[[#This Row],[Saw Date]]=TODAY()+1), Table2[[#This Row],[Saw Date]],IF(Table2[[#This Row],[Extrusion cut double saw]],"Done",""))</f>
        <v/>
      </c>
      <c r="CB1086" s="120" t="str">
        <f ca="1">IF(OR(Table2[[#This Row],[Lens Date]]=TODAY(),Table2[[#This Row],[Lens Date]]=TODAY()+1), Table2[[#This Row],[Lens Date]],IF(Table2[[#This Row],[MSLens]]="Done","Done",""))</f>
        <v/>
      </c>
      <c r="CC1086" s="120" t="str">
        <f ca="1">IF(OR(Table2[[#This Row],[Milling Date]]=TODAY(),Table2[[#This Row],[Milling Date]]=TODAY()+1), Table2[[#This Row],[Milling Date]],IF(Table2[[#This Row],[CNC Holes]]="Ready","Done",""))</f>
        <v/>
      </c>
      <c r="CD1086" s="120" t="str">
        <f ca="1">IF(OR(Table2[[#This Row],[Welding Date]]=TODAY(),Table2[[#This Row],[Welding Date]]=TODAY()+1), Table2[[#This Row],[Welding Date]],IF(Table2[[#This Row],[Welding Corners]]="Ready","Done",""))</f>
        <v/>
      </c>
      <c r="CE1086" s="120" t="str">
        <f ca="1">IF(OR(Table2[[#This Row],[Puching Date]]=TODAY(),Table2[[#This Row],[Puching Date]]=TODAY()+1), Table2[[#This Row],[Puching Date]],IF(Table2[[#This Row],[Punch Holes]]="Ready","Done",""))</f>
        <v/>
      </c>
      <c r="CF1086" s="120" t="str">
        <f ca="1">IF(OR(Table2[[#This Row],[Housing Date2]]=TODAY(),Table2[[#This Row],[Housing Date2]]=TODAY()+1),Table2[[#This Row],[Housing Date2]],IF(Table2[[#This Row],[Body Assembly]],"Done",""))</f>
        <v/>
      </c>
      <c r="CG1086" s="120" t="str">
        <f>_xlfn.IFNA(VLOOKUP(Table2[[#This Row],[Job-no]],Table4[],7,FALSE),"Done")</f>
        <v>Scheduled/Released</v>
      </c>
    </row>
    <row r="1087" spans="1:85" x14ac:dyDescent="0.25">
      <c r="A1087" s="39" t="str">
        <f>_xlfn.CONCAT(Table2[[#This Row],[Order]],"-",Table2[[#This Row],[Line]])</f>
        <v>77069-6</v>
      </c>
      <c r="B1087" s="5">
        <v>43486</v>
      </c>
      <c r="C1087" s="8">
        <v>77069</v>
      </c>
      <c r="D1087" s="3" t="s">
        <v>3274</v>
      </c>
      <c r="E1087" s="8">
        <v>6</v>
      </c>
      <c r="F1087" s="8">
        <v>1</v>
      </c>
      <c r="G1087" s="3" t="s">
        <v>42</v>
      </c>
      <c r="H1087" s="8">
        <v>2</v>
      </c>
      <c r="I1087" s="43" t="b">
        <v>0</v>
      </c>
      <c r="J1087" s="43" t="b">
        <v>0</v>
      </c>
      <c r="K1087" t="s">
        <v>114</v>
      </c>
      <c r="L1087" s="43" t="b">
        <v>0</v>
      </c>
      <c r="M1087" s="43" t="b">
        <v>0</v>
      </c>
      <c r="N1087" s="43" t="b">
        <v>0</v>
      </c>
      <c r="O1087" t="s">
        <v>114</v>
      </c>
      <c r="P1087" t="s">
        <v>114</v>
      </c>
      <c r="Q1087" t="s">
        <v>114</v>
      </c>
      <c r="R1087" t="s">
        <v>114</v>
      </c>
      <c r="S1087" t="s">
        <v>114</v>
      </c>
      <c r="T1087" t="s">
        <v>114</v>
      </c>
      <c r="U1087" t="s">
        <v>114</v>
      </c>
      <c r="V1087" t="s">
        <v>114</v>
      </c>
      <c r="W1087" s="5">
        <v>43481</v>
      </c>
      <c r="X1087" s="3" t="s">
        <v>114</v>
      </c>
      <c r="Y1087" s="3"/>
      <c r="Z1087" s="3" t="s">
        <v>39</v>
      </c>
      <c r="AA1087" s="3" t="s">
        <v>114</v>
      </c>
      <c r="AB1087" s="3" t="s">
        <v>74</v>
      </c>
      <c r="AC1087" s="8">
        <v>10</v>
      </c>
      <c r="AD1087" s="3" t="s">
        <v>5967</v>
      </c>
      <c r="AE1087" s="4" t="s">
        <v>5968</v>
      </c>
      <c r="AF1087" s="3"/>
      <c r="AG1087" s="3" t="s">
        <v>114</v>
      </c>
      <c r="AH1087" s="8">
        <v>2</v>
      </c>
      <c r="AI1087" s="3" t="s">
        <v>74</v>
      </c>
      <c r="AJ1087" t="s">
        <v>114</v>
      </c>
      <c r="AK1087" t="s">
        <v>114</v>
      </c>
      <c r="AL1087" s="43" t="b">
        <v>0</v>
      </c>
      <c r="AM1087" s="3"/>
      <c r="AN1087" s="3"/>
      <c r="AO1087" s="43" t="b">
        <v>0</v>
      </c>
      <c r="AP1087" s="3" t="b">
        <v>0</v>
      </c>
      <c r="AQ1087" s="3">
        <f>VLOOKUP(Table2[[#This Row],[Job-no]],Table3[],26,FALSE)</f>
        <v>910</v>
      </c>
      <c r="AR1087" t="str">
        <f t="shared" si="196"/>
        <v>DIALED</v>
      </c>
      <c r="AS1087" t="str">
        <f>VLOOKUP(AR1087,Table1[],4,0)</f>
        <v>Grid LED</v>
      </c>
      <c r="AT1087">
        <f>IF(BD1087&gt;0,"Pattern",VLOOKUP(AR1087,Table1[],5,0))</f>
        <v>0</v>
      </c>
      <c r="AU1087" s="34">
        <f>IF(AT1087="Pattern",WORKDAY(Table2[[#This Row],[Scheduled Ship Date]],-10),WORKDAY(Table2[[#This Row],[Scheduled Ship Date]],-4))</f>
        <v>43480</v>
      </c>
      <c r="AV1087" s="39">
        <f>IF(Table2[[#This Row],[Extrusion cut double saw]]=TRUE,IF(O1087="ToDo",IF(AT1087="Pattern",Table2[[#This Row],[Total Sections]]*0.4,Table2[[#This Row],[Total Sections]]*0.12),0),IF(AT1087="Pattern",Table2[[#This Row],[Total Sections]]*4,Table2[[#This Row],[Total Sections]]*1.2))</f>
        <v>2.4</v>
      </c>
      <c r="AW1087" s="42"/>
      <c r="AX1087" s="42">
        <f>IF(AT1087="Pattern",Table2[[#This Row],[Scheduled Ship Date]]-2,Table2[[#This Row],[Scheduled Ship Date]]-3)</f>
        <v>43483</v>
      </c>
      <c r="AY1087" s="39">
        <f>IF(Table2[[#This Row],[Pattern]]="Pattern",Table2[[#This Row],[Total Sections]]*4.82,Table2[[#This Row],[Total Sections]]*0.5)</f>
        <v>1</v>
      </c>
      <c r="AZ1087" s="42"/>
      <c r="BA1087" s="39">
        <f>((Table2[Total Sections]/Table2[Open Qty])-1)*Table2[Open Qty]*12.96</f>
        <v>0</v>
      </c>
      <c r="BB1087" s="39"/>
      <c r="BC1087" s="39" t="str">
        <f t="shared" si="197"/>
        <v>DIALED-22-3000-90-30-VL-W-120-DP-1-ST-B1(BSL310LP)-FW(6)</v>
      </c>
      <c r="BD1087" s="39">
        <f t="shared" si="198"/>
        <v>0</v>
      </c>
      <c r="BE1087" s="39" t="b">
        <f>_xlfn.IFNA(VLOOKUP(Table2[[#This Row],[Job-no]],Table4[],9,FALSE),TRUE)</f>
        <v>0</v>
      </c>
      <c r="BF1087" s="39"/>
      <c r="BG1087" s="39" t="b">
        <f>_xlfn.IFNA(VLOOKUP(Table2[[#This Row],[Job-no]],Table4[],14,FALSE),TRUE)</f>
        <v>0</v>
      </c>
      <c r="BH1087" s="39" t="str">
        <f>_xlfn.IFNA(VLOOKUP(Table2[[#This Row],[Job-no]],Table4[],11,FALSE),"Done")</f>
        <v/>
      </c>
      <c r="BI1087" s="39">
        <f>IF(Table2[[#This Row],[Pattern]]="Pattern",VLOOKUP(Table2[[#This Row],[Product Code]],'Routing data'!$A$2:$W$470,13,FALSE),VLOOKUP(Table2[[#This Row],[Product Code]],'Routing data'!$A$2:$W$470,3,FALSE))</f>
        <v>0</v>
      </c>
      <c r="BJ1087" s="39">
        <f>IF(Table2[[#This Row],[Pattern]]="Pattern",VLOOKUP(Table2[[#This Row],[Product Code]],'Routing data'!$A$2:$W$470,14,FALSE),VLOOKUP(Table2[[#This Row],[Product Code]],'Routing data'!$A$2:$W$470,4,FALSE))</f>
        <v>0</v>
      </c>
      <c r="BK1087" s="39">
        <f>VLOOKUP(Table2[[#This Row],[Product Code]],'Routing data'!A$4:W$524,16,FALSE)</f>
        <v>0</v>
      </c>
      <c r="BL1087" s="42" t="str">
        <f>IF(Table2[[#This Row],[Milling Required]]=0,"x",IF(AT1087="Pattern",B1087-10,B1087-4))</f>
        <v>x</v>
      </c>
      <c r="BM1087" s="39"/>
      <c r="BN1087" s="42">
        <f t="shared" si="199"/>
        <v>43483</v>
      </c>
      <c r="BO1087" s="39" t="str">
        <f>IF(Table2[[#This Row],[Milling]]="x","x",Table2[[#This Row],[Total Sections]]*2)</f>
        <v>x</v>
      </c>
      <c r="BP1087" s="39">
        <f>IF(Table2[[#This Row],[Punching]]="x","x",Table2[Total Sections]*2)</f>
        <v>4</v>
      </c>
      <c r="BQ1087" s="39">
        <f>IF(Table2[[#This Row],[Pattern]]="Pattern",Table2[Total Sections]*3,Table2[Total Sections]*1.5)</f>
        <v>3</v>
      </c>
      <c r="BR1087" s="39"/>
      <c r="BS1087" s="39"/>
      <c r="BT1087" s="39"/>
      <c r="BU1087" s="39"/>
      <c r="BV1087" s="39" t="str">
        <f>_xlfn.IFNA(VLOOKUP(Table2[[#This Row],[Job-no]],Table4[],16,FALSE),"Ready")</f>
        <v/>
      </c>
      <c r="BW1087" s="39" t="str">
        <f>_xlfn.IFNA(VLOOKUP(Table2[[#This Row],[Job-no]],Table4[],21,FALSE),"Ready")</f>
        <v/>
      </c>
      <c r="BX1087" s="39" t="b">
        <f>_xlfn.IFNA(VLOOKUP(Table2[[#This Row],[Job-no]],Table4[],10,FALSE),TRUE)</f>
        <v>0</v>
      </c>
      <c r="BY1087" s="39" t="str">
        <f>_xlfn.IFNA(VLOOKUP(Table2[[#This Row],[Job-no]],Table4[],22,FALSE),"Ready")</f>
        <v/>
      </c>
      <c r="BZ1087" s="120">
        <f t="shared" si="200"/>
        <v>43486</v>
      </c>
      <c r="CA1087" s="120" t="str">
        <f ca="1">IF(OR(Table2[[#This Row],[Saw Date]]=TODAY(),Table2[[#This Row],[Saw Date]]=TODAY()+1), Table2[[#This Row],[Saw Date]],IF(Table2[[#This Row],[Extrusion cut double saw]],"Done",""))</f>
        <v/>
      </c>
      <c r="CB1087" s="120" t="str">
        <f ca="1">IF(OR(Table2[[#This Row],[Lens Date]]=TODAY(),Table2[[#This Row],[Lens Date]]=TODAY()+1), Table2[[#This Row],[Lens Date]],IF(Table2[[#This Row],[MSLens]]="Done","Done",""))</f>
        <v/>
      </c>
      <c r="CC1087" s="120" t="str">
        <f ca="1">IF(OR(Table2[[#This Row],[Milling Date]]=TODAY(),Table2[[#This Row],[Milling Date]]=TODAY()+1), Table2[[#This Row],[Milling Date]],IF(Table2[[#This Row],[CNC Holes]]="Ready","Done",""))</f>
        <v/>
      </c>
      <c r="CD1087" s="120" t="str">
        <f ca="1">IF(OR(Table2[[#This Row],[Welding Date]]=TODAY(),Table2[[#This Row],[Welding Date]]=TODAY()+1), Table2[[#This Row],[Welding Date]],IF(Table2[[#This Row],[Welding Corners]]="Ready","Done",""))</f>
        <v/>
      </c>
      <c r="CE1087" s="120" t="str">
        <f ca="1">IF(OR(Table2[[#This Row],[Puching Date]]=TODAY(),Table2[[#This Row],[Puching Date]]=TODAY()+1), Table2[[#This Row],[Puching Date]],IF(Table2[[#This Row],[Punch Holes]]="Ready","Done",""))</f>
        <v/>
      </c>
      <c r="CF1087" s="120" t="str">
        <f ca="1">IF(OR(Table2[[#This Row],[Housing Date2]]=TODAY(),Table2[[#This Row],[Housing Date2]]=TODAY()+1),Table2[[#This Row],[Housing Date2]],IF(Table2[[#This Row],[Body Assembly]],"Done",""))</f>
        <v/>
      </c>
      <c r="CG1087" s="120" t="str">
        <f>_xlfn.IFNA(VLOOKUP(Table2[[#This Row],[Job-no]],Table4[],7,FALSE),"Done")</f>
        <v>Scheduled/Released</v>
      </c>
    </row>
    <row r="1088" spans="1:85" x14ac:dyDescent="0.25">
      <c r="A1088" t="str">
        <f>_xlfn.CONCAT(Table2[[#This Row],[Order]],"-",Table2[[#This Row],[Line]])</f>
        <v>78066-1</v>
      </c>
      <c r="B1088" s="5">
        <v>43486</v>
      </c>
      <c r="C1088" s="8">
        <v>78066</v>
      </c>
      <c r="D1088" s="3" t="s">
        <v>5309</v>
      </c>
      <c r="E1088" s="8">
        <v>1</v>
      </c>
      <c r="F1088" s="8">
        <v>1</v>
      </c>
      <c r="G1088" s="3" t="s">
        <v>42</v>
      </c>
      <c r="H1088" s="8">
        <v>22</v>
      </c>
      <c r="I1088" s="43" t="b">
        <v>0</v>
      </c>
      <c r="J1088" s="43" t="b">
        <v>0</v>
      </c>
      <c r="K1088" t="s">
        <v>114</v>
      </c>
      <c r="L1088" s="43" t="b">
        <v>0</v>
      </c>
      <c r="M1088" s="43" t="b">
        <v>0</v>
      </c>
      <c r="N1088" s="43" t="b">
        <v>0</v>
      </c>
      <c r="O1088" t="s">
        <v>114</v>
      </c>
      <c r="P1088" t="s">
        <v>114</v>
      </c>
      <c r="Q1088" t="s">
        <v>114</v>
      </c>
      <c r="R1088" t="s">
        <v>114</v>
      </c>
      <c r="S1088" t="s">
        <v>114</v>
      </c>
      <c r="T1088" t="s">
        <v>114</v>
      </c>
      <c r="U1088" t="s">
        <v>114</v>
      </c>
      <c r="V1088" t="s">
        <v>114</v>
      </c>
      <c r="W1088" s="5">
        <v>43481</v>
      </c>
      <c r="X1088" s="3" t="s">
        <v>114</v>
      </c>
      <c r="Y1088" s="3"/>
      <c r="Z1088" s="3" t="s">
        <v>76</v>
      </c>
      <c r="AA1088" s="3" t="s">
        <v>114</v>
      </c>
      <c r="AB1088" s="3" t="s">
        <v>74</v>
      </c>
      <c r="AC1088" s="8">
        <v>1</v>
      </c>
      <c r="AD1088" s="3" t="s">
        <v>5967</v>
      </c>
      <c r="AE1088" s="4" t="s">
        <v>5968</v>
      </c>
      <c r="AF1088" s="3"/>
      <c r="AG1088" s="3" t="s">
        <v>114</v>
      </c>
      <c r="AH1088" s="8">
        <v>22</v>
      </c>
      <c r="AI1088" s="3" t="s">
        <v>74</v>
      </c>
      <c r="AJ1088" t="s">
        <v>114</v>
      </c>
      <c r="AK1088" t="s">
        <v>114</v>
      </c>
      <c r="AL1088" s="43" t="b">
        <v>0</v>
      </c>
      <c r="AM1088" s="3"/>
      <c r="AN1088" s="3"/>
      <c r="AO1088" s="43" t="b">
        <v>0</v>
      </c>
      <c r="AP1088" s="3" t="b">
        <v>0</v>
      </c>
      <c r="AQ1088" s="3">
        <f>VLOOKUP(Table2[[#This Row],[Job-no]],Table3[],26,FALSE)</f>
        <v>6600</v>
      </c>
      <c r="AR1088" t="str">
        <f t="shared" si="196"/>
        <v>BMRLED</v>
      </c>
      <c r="AS1088" t="str">
        <f>VLOOKUP(AR1088,Table1[],4,0)</f>
        <v>recessed</v>
      </c>
      <c r="AT1088">
        <f>IF(BD1088&gt;0,"Pattern",VLOOKUP(AR1088,Table1[],5,0))</f>
        <v>0</v>
      </c>
      <c r="AU1088" s="34">
        <f>IF(AT1088="Pattern",WORKDAY(Table2[[#This Row],[Scheduled Ship Date]],-10),WORKDAY(Table2[[#This Row],[Scheduled Ship Date]],-4))</f>
        <v>43480</v>
      </c>
      <c r="AV1088">
        <f>IF(Table2[[#This Row],[Extrusion cut double saw]]=TRUE,IF(O1088="ToDo",IF(AT1088="Pattern",Table2[[#This Row],[Total Sections]]*0.4,Table2[[#This Row],[Total Sections]]*0.12),0),IF(AT1088="Pattern",Table2[[#This Row],[Total Sections]]*4,Table2[[#This Row],[Total Sections]]*1.2))</f>
        <v>26.4</v>
      </c>
      <c r="AW1088" s="130">
        <f ca="1">TODAY()+4</f>
        <v>43471</v>
      </c>
      <c r="AX1088" s="42">
        <f>IF(AT1088="Pattern",Table2[[#This Row],[Scheduled Ship Date]]-2,Table2[[#This Row],[Scheduled Ship Date]]-3)</f>
        <v>43483</v>
      </c>
      <c r="AY1088">
        <f>IF(Table2[[#This Row],[Pattern]]="Pattern",Table2[[#This Row],[Total Sections]]*4.82,Table2[[#This Row],[Total Sections]]*0.5)</f>
        <v>11</v>
      </c>
      <c r="AZ1088" s="42">
        <f ca="1">TODAY()+3</f>
        <v>43470</v>
      </c>
      <c r="BA1088" s="39">
        <f>((Table2[Total Sections]/Table2[Open Qty])-1)*Table2[Open Qty]*12.96</f>
        <v>0</v>
      </c>
      <c r="BB1088" s="39"/>
      <c r="BC1088" s="39" t="str">
        <f t="shared" si="197"/>
        <v>BMRLED-400-80-35-RG-4'-W-UNV-DP-1-TG15</v>
      </c>
      <c r="BD1088" s="39">
        <f t="shared" si="198"/>
        <v>0</v>
      </c>
      <c r="BE1088" s="39" t="b">
        <f>_xlfn.IFNA(VLOOKUP(Table2[[#This Row],[Job-no]],Table4[],9,FALSE),TRUE)</f>
        <v>0</v>
      </c>
      <c r="BF1088" t="str">
        <f>VLOOKUP(AR1088,Table1[],3,0)</f>
        <v>B3LED</v>
      </c>
      <c r="BG1088" s="39" t="b">
        <f>_xlfn.IFNA(VLOOKUP(Table2[[#This Row],[Job-no]],Table4[],14,FALSE),TRUE)</f>
        <v>0</v>
      </c>
      <c r="BH1088" s="39" t="str">
        <f>_xlfn.IFNA(VLOOKUP(Table2[[#This Row],[Job-no]],Table4[],11,FALSE),"Done")</f>
        <v/>
      </c>
      <c r="BI1088" s="39">
        <f>IF(Table2[[#This Row],[Pattern]]="Pattern",VLOOKUP(Table2[[#This Row],[Product Code]],'Routing data'!$A$2:$W$470,13,FALSE),VLOOKUP(Table2[[#This Row],[Product Code]],'Routing data'!$A$2:$W$470,3,FALSE))</f>
        <v>0</v>
      </c>
      <c r="BJ1088" s="39">
        <f>IF(Table2[[#This Row],[Pattern]]="Pattern",VLOOKUP(Table2[[#This Row],[Product Code]],'Routing data'!$A$2:$W$470,14,FALSE),VLOOKUP(Table2[[#This Row],[Product Code]],'Routing data'!$A$2:$W$470,4,FALSE))</f>
        <v>3</v>
      </c>
      <c r="BK1088" s="39">
        <f>VLOOKUP(Table2[[#This Row],[Product Code]],'Routing data'!A$4:W$524,16,FALSE)</f>
        <v>0</v>
      </c>
      <c r="BL1088" s="42" t="str">
        <f>IF(Table2[[#This Row],[Milling Required]]=0,"x",IF(AT1088="Pattern",B1088-10,B1088-4))</f>
        <v>x</v>
      </c>
      <c r="BM1088" s="42">
        <f>IF(Table2[[#This Row],[Punching Required]]=0,"x",IF(AT1088="Pattern",B1088-8,B1088-2))</f>
        <v>43484</v>
      </c>
      <c r="BN1088" s="42">
        <f t="shared" si="199"/>
        <v>43483</v>
      </c>
      <c r="BO1088" s="39" t="str">
        <f>IF(Table2[[#This Row],[Milling]]="x","x",Table2[[#This Row],[Total Sections]]*2)</f>
        <v>x</v>
      </c>
      <c r="BP1088" s="39">
        <f>IF(Table2[[#This Row],[Punching]]="x","x",Table2[Total Sections]*2)</f>
        <v>44</v>
      </c>
      <c r="BQ1088" s="39">
        <f>IF(Table2[[#This Row],[Pattern]]="Pattern",Table2[Total Sections]*3,Table2[Total Sections]*1.5)</f>
        <v>33</v>
      </c>
      <c r="BR1088" s="42"/>
      <c r="BS1088" s="39"/>
      <c r="BT1088" s="42"/>
      <c r="BU1088" s="39"/>
      <c r="BV1088" s="39" t="str">
        <f>_xlfn.IFNA(VLOOKUP(Table2[[#This Row],[Job-no]],Table4[],16,FALSE),"Ready")</f>
        <v/>
      </c>
      <c r="BW1088" s="39" t="str">
        <f>_xlfn.IFNA(VLOOKUP(Table2[[#This Row],[Job-no]],Table4[],21,FALSE),"Ready")</f>
        <v/>
      </c>
      <c r="BX1088" s="39" t="b">
        <f>_xlfn.IFNA(VLOOKUP(Table2[[#This Row],[Job-no]],Table4[],10,FALSE),TRUE)</f>
        <v>0</v>
      </c>
      <c r="BY1088" s="39" t="str">
        <f>_xlfn.IFNA(VLOOKUP(Table2[[#This Row],[Job-no]],Table4[],22,FALSE),"Ready")</f>
        <v/>
      </c>
      <c r="BZ1088" s="120">
        <f t="shared" si="200"/>
        <v>43486</v>
      </c>
      <c r="CA1088" s="120" t="str">
        <f ca="1">IF(OR(Table2[[#This Row],[Saw Date]]=TODAY(),Table2[[#This Row],[Saw Date]]=TODAY()+1), Table2[[#This Row],[Saw Date]],IF(Table2[[#This Row],[Extrusion cut double saw]],"Done",""))</f>
        <v/>
      </c>
      <c r="CB1088" s="120" t="str">
        <f ca="1">IF(OR(Table2[[#This Row],[Lens Date]]=TODAY(),Table2[[#This Row],[Lens Date]]=TODAY()+1), Table2[[#This Row],[Lens Date]],IF(Table2[[#This Row],[MSLens]]="Done","Done",""))</f>
        <v/>
      </c>
      <c r="CC1088" s="120" t="str">
        <f ca="1">IF(OR(Table2[[#This Row],[Milling Date]]=TODAY(),Table2[[#This Row],[Milling Date]]=TODAY()+1), Table2[[#This Row],[Milling Date]],IF(Table2[[#This Row],[CNC Holes]]="Ready","Done",""))</f>
        <v/>
      </c>
      <c r="CD1088" s="120" t="str">
        <f ca="1">IF(OR(Table2[[#This Row],[Welding Date]]=TODAY(),Table2[[#This Row],[Welding Date]]=TODAY()+1), Table2[[#This Row],[Welding Date]],IF(Table2[[#This Row],[Welding Corners]]="Ready","Done",""))</f>
        <v/>
      </c>
      <c r="CE1088" s="120" t="str">
        <f ca="1">IF(OR(Table2[[#This Row],[Puching Date]]=TODAY(),Table2[[#This Row],[Puching Date]]=TODAY()+1), Table2[[#This Row],[Puching Date]],IF(Table2[[#This Row],[Punch Holes]]="Ready","Done",""))</f>
        <v/>
      </c>
      <c r="CF1088" s="120" t="str">
        <f ca="1">IF(OR(Table2[[#This Row],[Housing Date2]]=TODAY(),Table2[[#This Row],[Housing Date2]]=TODAY()+1),Table2[[#This Row],[Housing Date2]],IF(Table2[[#This Row],[Body Assembly]],"Done",""))</f>
        <v/>
      </c>
      <c r="CG1088" s="120" t="str">
        <f>_xlfn.IFNA(VLOOKUP(Table2[[#This Row],[Job-no]],Table4[],7,FALSE),"Done")</f>
        <v>Scheduled/Released</v>
      </c>
    </row>
    <row r="1089" spans="1:85" x14ac:dyDescent="0.25">
      <c r="A1089" t="str">
        <f>_xlfn.CONCAT(Table2[[#This Row],[Order]],"-",Table2[[#This Row],[Line]])</f>
        <v>78066-2</v>
      </c>
      <c r="B1089" s="5">
        <v>43486</v>
      </c>
      <c r="C1089" s="8">
        <v>78066</v>
      </c>
      <c r="D1089" s="3" t="s">
        <v>5310</v>
      </c>
      <c r="E1089" s="8">
        <v>2</v>
      </c>
      <c r="F1089" s="8">
        <v>1</v>
      </c>
      <c r="G1089" s="3" t="s">
        <v>42</v>
      </c>
      <c r="H1089" s="8">
        <v>2</v>
      </c>
      <c r="I1089" s="43" t="b">
        <v>0</v>
      </c>
      <c r="J1089" s="43" t="b">
        <v>0</v>
      </c>
      <c r="K1089" t="s">
        <v>114</v>
      </c>
      <c r="L1089" s="43" t="b">
        <v>0</v>
      </c>
      <c r="M1089" s="43" t="b">
        <v>0</v>
      </c>
      <c r="N1089" s="43" t="b">
        <v>0</v>
      </c>
      <c r="O1089" t="s">
        <v>114</v>
      </c>
      <c r="P1089" t="s">
        <v>114</v>
      </c>
      <c r="Q1089" t="s">
        <v>114</v>
      </c>
      <c r="R1089" t="s">
        <v>114</v>
      </c>
      <c r="S1089" t="s">
        <v>114</v>
      </c>
      <c r="T1089" t="s">
        <v>114</v>
      </c>
      <c r="U1089" t="s">
        <v>114</v>
      </c>
      <c r="V1089" t="s">
        <v>114</v>
      </c>
      <c r="W1089" s="5">
        <v>43481</v>
      </c>
      <c r="X1089" s="3" t="s">
        <v>114</v>
      </c>
      <c r="Y1089" s="3"/>
      <c r="Z1089" s="3" t="s">
        <v>76</v>
      </c>
      <c r="AA1089" s="3" t="s">
        <v>114</v>
      </c>
      <c r="AB1089" s="3" t="s">
        <v>74</v>
      </c>
      <c r="AC1089" s="8">
        <v>1</v>
      </c>
      <c r="AD1089" s="3" t="s">
        <v>5967</v>
      </c>
      <c r="AE1089" s="4" t="s">
        <v>5968</v>
      </c>
      <c r="AF1089" s="3"/>
      <c r="AG1089" s="3" t="s">
        <v>114</v>
      </c>
      <c r="AH1089" s="8">
        <v>2</v>
      </c>
      <c r="AI1089" s="3" t="s">
        <v>74</v>
      </c>
      <c r="AJ1089" t="s">
        <v>114</v>
      </c>
      <c r="AK1089" t="s">
        <v>114</v>
      </c>
      <c r="AL1089" s="43" t="b">
        <v>0</v>
      </c>
      <c r="AM1089" s="3"/>
      <c r="AN1089" s="3"/>
      <c r="AO1089" s="43" t="b">
        <v>0</v>
      </c>
      <c r="AP1089" s="3" t="b">
        <v>0</v>
      </c>
      <c r="AQ1089" s="3">
        <f>VLOOKUP(Table2[[#This Row],[Job-no]],Table3[],26,FALSE)</f>
        <v>960</v>
      </c>
      <c r="AR1089" t="str">
        <f t="shared" si="196"/>
        <v>BMRLED</v>
      </c>
      <c r="AS1089" t="str">
        <f>VLOOKUP(AR1089,Table1[],4,0)</f>
        <v>recessed</v>
      </c>
      <c r="AT1089">
        <f>IF(BD1089&gt;0,"Pattern",VLOOKUP(AR1089,Table1[],5,0))</f>
        <v>0</v>
      </c>
      <c r="AU1089" s="34">
        <f>IF(AT1089="Pattern",WORKDAY(Table2[[#This Row],[Scheduled Ship Date]],-10),WORKDAY(Table2[[#This Row],[Scheduled Ship Date]],-4))</f>
        <v>43480</v>
      </c>
      <c r="AV1089">
        <f>IF(Table2[[#This Row],[Extrusion cut double saw]]=TRUE,IF(O1089="ToDo",IF(AT1089="Pattern",Table2[[#This Row],[Total Sections]]*0.4,Table2[[#This Row],[Total Sections]]*0.12),0),IF(AT1089="Pattern",Table2[[#This Row],[Total Sections]]*4,Table2[[#This Row],[Total Sections]]*1.2))</f>
        <v>2.4</v>
      </c>
      <c r="AW1089" s="130">
        <f ca="1">TODAY()+4</f>
        <v>43471</v>
      </c>
      <c r="AX1089" s="42">
        <f>IF(AT1089="Pattern",Table2[[#This Row],[Scheduled Ship Date]]-2,Table2[[#This Row],[Scheduled Ship Date]]-3)</f>
        <v>43483</v>
      </c>
      <c r="AY1089">
        <f>IF(Table2[[#This Row],[Pattern]]="Pattern",Table2[[#This Row],[Total Sections]]*4.82,Table2[[#This Row],[Total Sections]]*0.5)</f>
        <v>1</v>
      </c>
      <c r="AZ1089" s="42">
        <f ca="1">TODAY()+3</f>
        <v>43470</v>
      </c>
      <c r="BA1089" s="39">
        <f>((Table2[Total Sections]/Table2[Open Qty])-1)*Table2[Open Qty]*12.96</f>
        <v>0</v>
      </c>
      <c r="BB1089" s="39"/>
      <c r="BC1089" s="39" t="str">
        <f t="shared" si="197"/>
        <v>BMRLED-400-80-35-RG-4'-W-UNV-DP-1-TG15-B1(BSL310LP)</v>
      </c>
      <c r="BD1089" s="39">
        <f t="shared" si="198"/>
        <v>0</v>
      </c>
      <c r="BE1089" s="39" t="b">
        <f>_xlfn.IFNA(VLOOKUP(Table2[[#This Row],[Job-no]],Table4[],9,FALSE),TRUE)</f>
        <v>0</v>
      </c>
      <c r="BF1089" t="str">
        <f>VLOOKUP(AR1089,Table1[],3,0)</f>
        <v>B3LED</v>
      </c>
      <c r="BG1089" s="39" t="b">
        <f>_xlfn.IFNA(VLOOKUP(Table2[[#This Row],[Job-no]],Table4[],14,FALSE),TRUE)</f>
        <v>0</v>
      </c>
      <c r="BH1089" s="39" t="str">
        <f>_xlfn.IFNA(VLOOKUP(Table2[[#This Row],[Job-no]],Table4[],11,FALSE),"Done")</f>
        <v/>
      </c>
      <c r="BI1089" s="39">
        <f>IF(Table2[[#This Row],[Pattern]]="Pattern",VLOOKUP(Table2[[#This Row],[Product Code]],'Routing data'!$A$2:$W$470,13,FALSE),VLOOKUP(Table2[[#This Row],[Product Code]],'Routing data'!$A$2:$W$470,3,FALSE))</f>
        <v>0</v>
      </c>
      <c r="BJ1089" s="39">
        <f>IF(Table2[[#This Row],[Pattern]]="Pattern",VLOOKUP(Table2[[#This Row],[Product Code]],'Routing data'!$A$2:$W$470,14,FALSE),VLOOKUP(Table2[[#This Row],[Product Code]],'Routing data'!$A$2:$W$470,4,FALSE))</f>
        <v>3</v>
      </c>
      <c r="BK1089" s="39">
        <f>VLOOKUP(Table2[[#This Row],[Product Code]],'Routing data'!A$4:W$524,16,FALSE)</f>
        <v>0</v>
      </c>
      <c r="BL1089" s="42" t="str">
        <f>IF(Table2[[#This Row],[Milling Required]]=0,"x",IF(AT1089="Pattern",B1089-10,B1089-4))</f>
        <v>x</v>
      </c>
      <c r="BM1089" s="42">
        <f>IF(Table2[[#This Row],[Punching Required]]=0,"x",IF(AT1089="Pattern",B1089-8,B1089-2))</f>
        <v>43484</v>
      </c>
      <c r="BN1089" s="42">
        <f t="shared" si="199"/>
        <v>43483</v>
      </c>
      <c r="BO1089" s="39" t="str">
        <f>IF(Table2[[#This Row],[Milling]]="x","x",Table2[[#This Row],[Total Sections]]*2)</f>
        <v>x</v>
      </c>
      <c r="BP1089" s="39">
        <f>IF(Table2[[#This Row],[Punching]]="x","x",Table2[Total Sections]*2)</f>
        <v>4</v>
      </c>
      <c r="BQ1089" s="39">
        <f>IF(Table2[[#This Row],[Pattern]]="Pattern",Table2[Total Sections]*3,Table2[Total Sections]*1.5)</f>
        <v>3</v>
      </c>
      <c r="BR1089" s="42"/>
      <c r="BS1089" s="42"/>
      <c r="BT1089" s="42"/>
      <c r="BU1089" s="39"/>
      <c r="BV1089" s="39" t="str">
        <f>_xlfn.IFNA(VLOOKUP(Table2[[#This Row],[Job-no]],Table4[],16,FALSE),"Ready")</f>
        <v/>
      </c>
      <c r="BW1089" s="39" t="str">
        <f>_xlfn.IFNA(VLOOKUP(Table2[[#This Row],[Job-no]],Table4[],21,FALSE),"Ready")</f>
        <v/>
      </c>
      <c r="BX1089" s="39" t="b">
        <f>_xlfn.IFNA(VLOOKUP(Table2[[#This Row],[Job-no]],Table4[],10,FALSE),TRUE)</f>
        <v>0</v>
      </c>
      <c r="BY1089" s="39" t="str">
        <f>_xlfn.IFNA(VLOOKUP(Table2[[#This Row],[Job-no]],Table4[],22,FALSE),"Ready")</f>
        <v/>
      </c>
      <c r="BZ1089" s="120">
        <f t="shared" si="200"/>
        <v>43486</v>
      </c>
      <c r="CA1089" s="120" t="str">
        <f ca="1">IF(OR(Table2[[#This Row],[Saw Date]]=TODAY(),Table2[[#This Row],[Saw Date]]=TODAY()+1), Table2[[#This Row],[Saw Date]],IF(Table2[[#This Row],[Extrusion cut double saw]],"Done",""))</f>
        <v/>
      </c>
      <c r="CB1089" s="120" t="str">
        <f ca="1">IF(OR(Table2[[#This Row],[Lens Date]]=TODAY(),Table2[[#This Row],[Lens Date]]=TODAY()+1), Table2[[#This Row],[Lens Date]],IF(Table2[[#This Row],[MSLens]]="Done","Done",""))</f>
        <v/>
      </c>
      <c r="CC1089" s="120" t="str">
        <f ca="1">IF(OR(Table2[[#This Row],[Milling Date]]=TODAY(),Table2[[#This Row],[Milling Date]]=TODAY()+1), Table2[[#This Row],[Milling Date]],IF(Table2[[#This Row],[CNC Holes]]="Ready","Done",""))</f>
        <v/>
      </c>
      <c r="CD1089" s="120" t="str">
        <f ca="1">IF(OR(Table2[[#This Row],[Welding Date]]=TODAY(),Table2[[#This Row],[Welding Date]]=TODAY()+1), Table2[[#This Row],[Welding Date]],IF(Table2[[#This Row],[Welding Corners]]="Ready","Done",""))</f>
        <v/>
      </c>
      <c r="CE1089" s="120" t="str">
        <f ca="1">IF(OR(Table2[[#This Row],[Puching Date]]=TODAY(),Table2[[#This Row],[Puching Date]]=TODAY()+1), Table2[[#This Row],[Puching Date]],IF(Table2[[#This Row],[Punch Holes]]="Ready","Done",""))</f>
        <v/>
      </c>
      <c r="CF1089" s="120" t="str">
        <f ca="1">IF(OR(Table2[[#This Row],[Housing Date2]]=TODAY(),Table2[[#This Row],[Housing Date2]]=TODAY()+1),Table2[[#This Row],[Housing Date2]],IF(Table2[[#This Row],[Body Assembly]],"Done",""))</f>
        <v/>
      </c>
      <c r="CG1089" s="120" t="str">
        <f>_xlfn.IFNA(VLOOKUP(Table2[[#This Row],[Job-no]],Table4[],7,FALSE),"Done")</f>
        <v>Scheduled/Released</v>
      </c>
    </row>
    <row r="1090" spans="1:85" x14ac:dyDescent="0.25">
      <c r="A1090" t="str">
        <f>_xlfn.CONCAT(Table2[[#This Row],[Order]],"-",Table2[[#This Row],[Line]])</f>
        <v>78066-3</v>
      </c>
      <c r="B1090" s="5">
        <v>43486</v>
      </c>
      <c r="C1090" s="8">
        <v>78066</v>
      </c>
      <c r="D1090" s="3" t="s">
        <v>5312</v>
      </c>
      <c r="E1090" s="8">
        <v>3</v>
      </c>
      <c r="F1090" s="8">
        <v>1</v>
      </c>
      <c r="G1090" s="3" t="s">
        <v>42</v>
      </c>
      <c r="H1090" s="8">
        <v>14</v>
      </c>
      <c r="I1090" s="43" t="b">
        <v>0</v>
      </c>
      <c r="J1090" s="43" t="b">
        <v>0</v>
      </c>
      <c r="K1090" t="s">
        <v>114</v>
      </c>
      <c r="L1090" s="43" t="b">
        <v>0</v>
      </c>
      <c r="M1090" s="43" t="b">
        <v>0</v>
      </c>
      <c r="N1090" s="43" t="b">
        <v>0</v>
      </c>
      <c r="O1090" t="s">
        <v>114</v>
      </c>
      <c r="P1090" t="s">
        <v>114</v>
      </c>
      <c r="Q1090" t="s">
        <v>114</v>
      </c>
      <c r="R1090" t="s">
        <v>114</v>
      </c>
      <c r="S1090" t="s">
        <v>114</v>
      </c>
      <c r="T1090" t="s">
        <v>114</v>
      </c>
      <c r="U1090" t="s">
        <v>114</v>
      </c>
      <c r="V1090" t="s">
        <v>114</v>
      </c>
      <c r="W1090" s="5">
        <v>43481</v>
      </c>
      <c r="X1090" s="3" t="s">
        <v>114</v>
      </c>
      <c r="Y1090" s="3"/>
      <c r="Z1090" s="3" t="s">
        <v>76</v>
      </c>
      <c r="AA1090" s="3" t="s">
        <v>114</v>
      </c>
      <c r="AB1090" s="3" t="s">
        <v>74</v>
      </c>
      <c r="AC1090" s="8">
        <v>1</v>
      </c>
      <c r="AD1090" s="3" t="s">
        <v>5967</v>
      </c>
      <c r="AE1090" s="4" t="s">
        <v>5968</v>
      </c>
      <c r="AF1090" s="3"/>
      <c r="AG1090" s="3" t="s">
        <v>114</v>
      </c>
      <c r="AH1090" s="8">
        <v>14</v>
      </c>
      <c r="AI1090" s="3" t="s">
        <v>74</v>
      </c>
      <c r="AJ1090" t="s">
        <v>114</v>
      </c>
      <c r="AK1090" t="s">
        <v>114</v>
      </c>
      <c r="AL1090" s="43" t="b">
        <v>0</v>
      </c>
      <c r="AM1090" s="3"/>
      <c r="AN1090" s="3"/>
      <c r="AO1090" s="43" t="b">
        <v>0</v>
      </c>
      <c r="AP1090" s="3" t="b">
        <v>0</v>
      </c>
      <c r="AQ1090" s="3">
        <f>VLOOKUP(Table2[[#This Row],[Job-no]],Table3[],26,FALSE)</f>
        <v>4200</v>
      </c>
      <c r="AR1090" t="str">
        <f t="shared" ref="AR1090:AR1153" si="205">IFERROR(MID(BC1090,1,FIND("-",BC1090,1)-1),"")</f>
        <v>BMRLED</v>
      </c>
      <c r="AS1090" t="str">
        <f>VLOOKUP(AR1090,Table1[],4,0)</f>
        <v>recessed</v>
      </c>
      <c r="AT1090">
        <f>IF(BD1090&gt;0,"Pattern",VLOOKUP(AR1090,Table1[],5,0))</f>
        <v>0</v>
      </c>
      <c r="AU1090" s="34">
        <f>IF(AT1090="Pattern",WORKDAY(Table2[[#This Row],[Scheduled Ship Date]],-10),WORKDAY(Table2[[#This Row],[Scheduled Ship Date]],-4))</f>
        <v>43480</v>
      </c>
      <c r="AV1090">
        <f>IF(Table2[[#This Row],[Extrusion cut double saw]]=TRUE,IF(O1090="ToDo",IF(AT1090="Pattern",Table2[[#This Row],[Total Sections]]*0.4,Table2[[#This Row],[Total Sections]]*0.12),0),IF(AT1090="Pattern",Table2[[#This Row],[Total Sections]]*4,Table2[[#This Row],[Total Sections]]*1.2))</f>
        <v>16.8</v>
      </c>
      <c r="AW1090" s="130">
        <f ca="1">TODAY()+4</f>
        <v>43471</v>
      </c>
      <c r="AX1090" s="42">
        <f>IF(AT1090="Pattern",Table2[[#This Row],[Scheduled Ship Date]]-2,Table2[[#This Row],[Scheduled Ship Date]]-3)</f>
        <v>43483</v>
      </c>
      <c r="AY1090">
        <f>IF(Table2[[#This Row],[Pattern]]="Pattern",Table2[[#This Row],[Total Sections]]*4.82,Table2[[#This Row],[Total Sections]]*0.5)</f>
        <v>7</v>
      </c>
      <c r="AZ1090" s="42">
        <f ca="1">TODAY()+3</f>
        <v>43470</v>
      </c>
      <c r="BA1090" s="39">
        <f>((Table2[Total Sections]/Table2[Open Qty])-1)*Table2[Open Qty]*12.96</f>
        <v>0</v>
      </c>
      <c r="BB1090" s="39"/>
      <c r="BC1090" s="39" t="str">
        <f t="shared" ref="BC1090:BC1153" si="206">IF(MID(D1090,1,2)="SP",MID(D1090,FIND("-",D1090,1)+1,30),D1090)</f>
        <v>BMRLED-1000-80-35-RG-4'-W-UNV-DP-1-TG15</v>
      </c>
      <c r="BD1090" s="39">
        <f t="shared" ref="BD1090:BD1153" si="207">IFERROR(FIND("-K(",D1090,1),0)</f>
        <v>0</v>
      </c>
      <c r="BE1090" s="39" t="b">
        <f>_xlfn.IFNA(VLOOKUP(Table2[[#This Row],[Job-no]],Table4[],9,FALSE),TRUE)</f>
        <v>0</v>
      </c>
      <c r="BF1090" t="str">
        <f>VLOOKUP(AR1090,Table1[],3,0)</f>
        <v>B3LED</v>
      </c>
      <c r="BG1090" s="39" t="b">
        <f>_xlfn.IFNA(VLOOKUP(Table2[[#This Row],[Job-no]],Table4[],14,FALSE),TRUE)</f>
        <v>0</v>
      </c>
      <c r="BH1090" s="39" t="str">
        <f>_xlfn.IFNA(VLOOKUP(Table2[[#This Row],[Job-no]],Table4[],11,FALSE),"Done")</f>
        <v/>
      </c>
      <c r="BI1090" s="39">
        <f>IF(Table2[[#This Row],[Pattern]]="Pattern",VLOOKUP(Table2[[#This Row],[Product Code]],'Routing data'!$A$2:$W$470,13,FALSE),VLOOKUP(Table2[[#This Row],[Product Code]],'Routing data'!$A$2:$W$470,3,FALSE))</f>
        <v>0</v>
      </c>
      <c r="BJ1090" s="39">
        <f>IF(Table2[[#This Row],[Pattern]]="Pattern",VLOOKUP(Table2[[#This Row],[Product Code]],'Routing data'!$A$2:$W$470,14,FALSE),VLOOKUP(Table2[[#This Row],[Product Code]],'Routing data'!$A$2:$W$470,4,FALSE))</f>
        <v>3</v>
      </c>
      <c r="BK1090" s="39">
        <f>VLOOKUP(Table2[[#This Row],[Product Code]],'Routing data'!A$4:W$524,16,FALSE)</f>
        <v>0</v>
      </c>
      <c r="BL1090" s="42" t="str">
        <f>IF(Table2[[#This Row],[Milling Required]]=0,"x",IF(AT1090="Pattern",B1090-10,B1090-4))</f>
        <v>x</v>
      </c>
      <c r="BM1090" s="42">
        <f>IF(Table2[[#This Row],[Punching Required]]=0,"x",IF(AT1090="Pattern",B1090-8,B1090-2))</f>
        <v>43484</v>
      </c>
      <c r="BN1090" s="42">
        <f t="shared" ref="BN1090:BN1153" si="208">IF(AT1090="Pattern",B1090-2,B1090-3)</f>
        <v>43483</v>
      </c>
      <c r="BO1090" s="39" t="str">
        <f>IF(Table2[[#This Row],[Milling]]="x","x",Table2[[#This Row],[Total Sections]]*2)</f>
        <v>x</v>
      </c>
      <c r="BP1090" s="39">
        <f>IF(Table2[[#This Row],[Punching]]="x","x",Table2[Total Sections]*2)</f>
        <v>28</v>
      </c>
      <c r="BQ1090" s="39">
        <f>IF(Table2[[#This Row],[Pattern]]="Pattern",Table2[Total Sections]*3,Table2[Total Sections]*1.5)</f>
        <v>21</v>
      </c>
      <c r="BR1090" s="42"/>
      <c r="BS1090" s="42"/>
      <c r="BT1090" s="42"/>
      <c r="BU1090" s="39"/>
      <c r="BV1090" s="39" t="str">
        <f>_xlfn.IFNA(VLOOKUP(Table2[[#This Row],[Job-no]],Table4[],16,FALSE),"Ready")</f>
        <v/>
      </c>
      <c r="BW1090" s="39" t="str">
        <f>_xlfn.IFNA(VLOOKUP(Table2[[#This Row],[Job-no]],Table4[],21,FALSE),"Ready")</f>
        <v/>
      </c>
      <c r="BX1090" s="39" t="b">
        <f>_xlfn.IFNA(VLOOKUP(Table2[[#This Row],[Job-no]],Table4[],10,FALSE),TRUE)</f>
        <v>0</v>
      </c>
      <c r="BY1090" s="39" t="str">
        <f>_xlfn.IFNA(VLOOKUP(Table2[[#This Row],[Job-no]],Table4[],22,FALSE),"Ready")</f>
        <v/>
      </c>
      <c r="BZ1090" s="120">
        <f t="shared" ref="BZ1090:BZ1153" si="209">B1090</f>
        <v>43486</v>
      </c>
      <c r="CA1090" s="120" t="str">
        <f ca="1">IF(OR(Table2[[#This Row],[Saw Date]]=TODAY(),Table2[[#This Row],[Saw Date]]=TODAY()+1), Table2[[#This Row],[Saw Date]],IF(Table2[[#This Row],[Extrusion cut double saw]],"Done",""))</f>
        <v/>
      </c>
      <c r="CB1090" s="120" t="str">
        <f ca="1">IF(OR(Table2[[#This Row],[Lens Date]]=TODAY(),Table2[[#This Row],[Lens Date]]=TODAY()+1), Table2[[#This Row],[Lens Date]],IF(Table2[[#This Row],[MSLens]]="Done","Done",""))</f>
        <v/>
      </c>
      <c r="CC1090" s="120" t="str">
        <f ca="1">IF(OR(Table2[[#This Row],[Milling Date]]=TODAY(),Table2[[#This Row],[Milling Date]]=TODAY()+1), Table2[[#This Row],[Milling Date]],IF(Table2[[#This Row],[CNC Holes]]="Ready","Done",""))</f>
        <v/>
      </c>
      <c r="CD1090" s="120" t="str">
        <f ca="1">IF(OR(Table2[[#This Row],[Welding Date]]=TODAY(),Table2[[#This Row],[Welding Date]]=TODAY()+1), Table2[[#This Row],[Welding Date]],IF(Table2[[#This Row],[Welding Corners]]="Ready","Done",""))</f>
        <v/>
      </c>
      <c r="CE1090" s="120" t="str">
        <f ca="1">IF(OR(Table2[[#This Row],[Puching Date]]=TODAY(),Table2[[#This Row],[Puching Date]]=TODAY()+1), Table2[[#This Row],[Puching Date]],IF(Table2[[#This Row],[Punch Holes]]="Ready","Done",""))</f>
        <v/>
      </c>
      <c r="CF1090" s="120" t="str">
        <f ca="1">IF(OR(Table2[[#This Row],[Housing Date2]]=TODAY(),Table2[[#This Row],[Housing Date2]]=TODAY()+1),Table2[[#This Row],[Housing Date2]],IF(Table2[[#This Row],[Body Assembly]],"Done",""))</f>
        <v/>
      </c>
      <c r="CG1090" s="120" t="str">
        <f>_xlfn.IFNA(VLOOKUP(Table2[[#This Row],[Job-no]],Table4[],7,FALSE),"Done")</f>
        <v>Scheduled/Released</v>
      </c>
    </row>
    <row r="1091" spans="1:85" x14ac:dyDescent="0.25">
      <c r="A1091" s="39" t="str">
        <f>_xlfn.CONCAT(Table2[[#This Row],[Order]],"-",Table2[[#This Row],[Line]])</f>
        <v>78066-4</v>
      </c>
      <c r="B1091" s="5">
        <v>43486</v>
      </c>
      <c r="C1091" s="8">
        <v>78066</v>
      </c>
      <c r="D1091" s="3" t="s">
        <v>5313</v>
      </c>
      <c r="E1091" s="8">
        <v>4</v>
      </c>
      <c r="F1091" s="8">
        <v>1</v>
      </c>
      <c r="G1091" s="3" t="s">
        <v>42</v>
      </c>
      <c r="H1091" s="8">
        <v>2</v>
      </c>
      <c r="I1091" s="43" t="b">
        <v>0</v>
      </c>
      <c r="J1091" s="43" t="b">
        <v>0</v>
      </c>
      <c r="K1091" t="s">
        <v>114</v>
      </c>
      <c r="L1091" s="43" t="b">
        <v>0</v>
      </c>
      <c r="M1091" s="43" t="b">
        <v>0</v>
      </c>
      <c r="N1091" s="43" t="b">
        <v>0</v>
      </c>
      <c r="O1091" t="s">
        <v>114</v>
      </c>
      <c r="P1091" t="s">
        <v>114</v>
      </c>
      <c r="Q1091" t="s">
        <v>114</v>
      </c>
      <c r="R1091" t="s">
        <v>114</v>
      </c>
      <c r="S1091" t="s">
        <v>114</v>
      </c>
      <c r="T1091" t="s">
        <v>114</v>
      </c>
      <c r="U1091" t="s">
        <v>114</v>
      </c>
      <c r="V1091" t="s">
        <v>114</v>
      </c>
      <c r="W1091" s="5">
        <v>43481</v>
      </c>
      <c r="X1091" s="3" t="s">
        <v>114</v>
      </c>
      <c r="Y1091" s="3"/>
      <c r="Z1091" s="3" t="s">
        <v>76</v>
      </c>
      <c r="AA1091" s="3" t="s">
        <v>114</v>
      </c>
      <c r="AB1091" s="3" t="s">
        <v>74</v>
      </c>
      <c r="AC1091" s="8">
        <v>1</v>
      </c>
      <c r="AD1091" s="3" t="s">
        <v>5967</v>
      </c>
      <c r="AE1091" s="4" t="s">
        <v>5968</v>
      </c>
      <c r="AF1091" s="3"/>
      <c r="AG1091" s="3" t="s">
        <v>114</v>
      </c>
      <c r="AH1091" s="8">
        <v>2</v>
      </c>
      <c r="AI1091" s="3" t="s">
        <v>74</v>
      </c>
      <c r="AJ1091" t="s">
        <v>114</v>
      </c>
      <c r="AK1091" t="s">
        <v>114</v>
      </c>
      <c r="AL1091" s="43" t="b">
        <v>0</v>
      </c>
      <c r="AM1091" s="3"/>
      <c r="AN1091" s="3"/>
      <c r="AO1091" s="43" t="b">
        <v>0</v>
      </c>
      <c r="AP1091" s="3" t="b">
        <v>0</v>
      </c>
      <c r="AQ1091" s="129">
        <f>VLOOKUP(Table2[[#This Row],[Job-no]],Table3[],26,FALSE)</f>
        <v>960</v>
      </c>
      <c r="AR1091" t="str">
        <f t="shared" si="205"/>
        <v>BMRLED</v>
      </c>
      <c r="AS1091" t="str">
        <f>VLOOKUP(AR1091,Table1[],4,0)</f>
        <v>recessed</v>
      </c>
      <c r="AT1091">
        <f>IF(BD1091&gt;0,"Pattern",VLOOKUP(AR1091,Table1[],5,0))</f>
        <v>0</v>
      </c>
      <c r="AU1091" s="34">
        <f>IF(AT1091="Pattern",WORKDAY(Table2[[#This Row],[Scheduled Ship Date]],-10),WORKDAY(Table2[[#This Row],[Scheduled Ship Date]],-4))</f>
        <v>43480</v>
      </c>
      <c r="AV1091" s="39">
        <f>IF(Table2[[#This Row],[Extrusion cut double saw]]=TRUE,IF(O1091="ToDo",IF(AT1091="Pattern",Table2[[#This Row],[Total Sections]]*0.4,Table2[[#This Row],[Total Sections]]*0.12),0),IF(AT1091="Pattern",Table2[[#This Row],[Total Sections]]*4,Table2[[#This Row],[Total Sections]]*1.2))</f>
        <v>2.4</v>
      </c>
      <c r="AW1091" s="130">
        <f ca="1">TODAY()+4</f>
        <v>43471</v>
      </c>
      <c r="AX1091" s="42">
        <f>IF(AT1091="Pattern",Table2[[#This Row],[Scheduled Ship Date]]-2,Table2[[#This Row],[Scheduled Ship Date]]-3)</f>
        <v>43483</v>
      </c>
      <c r="AY1091" s="39">
        <f>IF(Table2[[#This Row],[Pattern]]="Pattern",Table2[[#This Row],[Total Sections]]*4.82,Table2[[#This Row],[Total Sections]]*0.5)</f>
        <v>1</v>
      </c>
      <c r="AZ1091" s="42">
        <f ca="1">TODAY()+3</f>
        <v>43470</v>
      </c>
      <c r="BA1091" s="39">
        <f>((Table2[Total Sections]/Table2[Open Qty])-1)*Table2[Open Qty]*12.96</f>
        <v>0</v>
      </c>
      <c r="BB1091" s="39"/>
      <c r="BC1091" s="39" t="str">
        <f t="shared" si="206"/>
        <v>BMRLED-1000-80-35-RG-4'-W-UNV-DP-1-TG15-B1(BSL310LP)</v>
      </c>
      <c r="BD1091" s="39">
        <f t="shared" si="207"/>
        <v>0</v>
      </c>
      <c r="BE1091" s="39" t="b">
        <f>_xlfn.IFNA(VLOOKUP(Table2[[#This Row],[Job-no]],Table4[],9,FALSE),TRUE)</f>
        <v>0</v>
      </c>
      <c r="BF1091" s="39"/>
      <c r="BG1091" s="39" t="b">
        <f>_xlfn.IFNA(VLOOKUP(Table2[[#This Row],[Job-no]],Table4[],14,FALSE),TRUE)</f>
        <v>0</v>
      </c>
      <c r="BH1091" s="39" t="str">
        <f>_xlfn.IFNA(VLOOKUP(Table2[[#This Row],[Job-no]],Table4[],11,FALSE),"Done")</f>
        <v/>
      </c>
      <c r="BI1091" s="39">
        <f>IF(Table2[[#This Row],[Pattern]]="Pattern",VLOOKUP(Table2[[#This Row],[Product Code]],'Routing data'!$A$2:$W$470,13,FALSE),VLOOKUP(Table2[[#This Row],[Product Code]],'Routing data'!$A$2:$W$470,3,FALSE))</f>
        <v>0</v>
      </c>
      <c r="BJ1091" s="39">
        <f>IF(Table2[[#This Row],[Pattern]]="Pattern",VLOOKUP(Table2[[#This Row],[Product Code]],'Routing data'!$A$2:$W$470,14,FALSE),VLOOKUP(Table2[[#This Row],[Product Code]],'Routing data'!$A$2:$W$470,4,FALSE))</f>
        <v>3</v>
      </c>
      <c r="BK1091" s="39">
        <f>VLOOKUP(Table2[[#This Row],[Product Code]],'Routing data'!A$4:W$524,16,FALSE)</f>
        <v>0</v>
      </c>
      <c r="BL1091" s="42" t="str">
        <f>IF(Table2[[#This Row],[Milling Required]]=0,"x",IF(AT1091="Pattern",B1091-10,B1091-4))</f>
        <v>x</v>
      </c>
      <c r="BM1091" s="39"/>
      <c r="BN1091" s="42">
        <f t="shared" si="208"/>
        <v>43483</v>
      </c>
      <c r="BO1091" s="39" t="str">
        <f>IF(Table2[[#This Row],[Milling]]="x","x",Table2[[#This Row],[Total Sections]]*2)</f>
        <v>x</v>
      </c>
      <c r="BP1091" s="39">
        <f>IF(Table2[[#This Row],[Punching]]="x","x",Table2[Total Sections]*2)</f>
        <v>4</v>
      </c>
      <c r="BQ1091" s="39">
        <f>IF(Table2[[#This Row],[Pattern]]="Pattern",Table2[Total Sections]*3,Table2[Total Sections]*1.5)</f>
        <v>3</v>
      </c>
      <c r="BR1091" s="39"/>
      <c r="BS1091" s="39"/>
      <c r="BT1091" s="39"/>
      <c r="BU1091" s="39"/>
      <c r="BV1091" s="39" t="str">
        <f>_xlfn.IFNA(VLOOKUP(Table2[[#This Row],[Job-no]],Table4[],16,FALSE),"Ready")</f>
        <v/>
      </c>
      <c r="BW1091" s="39" t="str">
        <f>_xlfn.IFNA(VLOOKUP(Table2[[#This Row],[Job-no]],Table4[],21,FALSE),"Ready")</f>
        <v/>
      </c>
      <c r="BX1091" s="39" t="b">
        <f>_xlfn.IFNA(VLOOKUP(Table2[[#This Row],[Job-no]],Table4[],10,FALSE),TRUE)</f>
        <v>0</v>
      </c>
      <c r="BY1091" s="39" t="str">
        <f>_xlfn.IFNA(VLOOKUP(Table2[[#This Row],[Job-no]],Table4[],22,FALSE),"Ready")</f>
        <v/>
      </c>
      <c r="BZ1091" s="120">
        <f t="shared" si="209"/>
        <v>43486</v>
      </c>
      <c r="CA1091" s="120" t="str">
        <f ca="1">IF(OR(Table2[[#This Row],[Saw Date]]=TODAY(),Table2[[#This Row],[Saw Date]]=TODAY()+1), Table2[[#This Row],[Saw Date]],IF(Table2[[#This Row],[Extrusion cut double saw]],"Done",""))</f>
        <v/>
      </c>
      <c r="CB1091" s="120" t="str">
        <f ca="1">IF(OR(Table2[[#This Row],[Lens Date]]=TODAY(),Table2[[#This Row],[Lens Date]]=TODAY()+1), Table2[[#This Row],[Lens Date]],IF(Table2[[#This Row],[MSLens]]="Done","Done",""))</f>
        <v/>
      </c>
      <c r="CC1091" s="120" t="str">
        <f ca="1">IF(OR(Table2[[#This Row],[Milling Date]]=TODAY(),Table2[[#This Row],[Milling Date]]=TODAY()+1), Table2[[#This Row],[Milling Date]],IF(Table2[[#This Row],[CNC Holes]]="Ready","Done",""))</f>
        <v/>
      </c>
      <c r="CD1091" s="120" t="str">
        <f ca="1">IF(OR(Table2[[#This Row],[Welding Date]]=TODAY(),Table2[[#This Row],[Welding Date]]=TODAY()+1), Table2[[#This Row],[Welding Date]],IF(Table2[[#This Row],[Welding Corners]]="Ready","Done",""))</f>
        <v/>
      </c>
      <c r="CE1091" s="120" t="str">
        <f ca="1">IF(OR(Table2[[#This Row],[Puching Date]]=TODAY(),Table2[[#This Row],[Puching Date]]=TODAY()+1), Table2[[#This Row],[Puching Date]],IF(Table2[[#This Row],[Punch Holes]]="Ready","Done",""))</f>
        <v/>
      </c>
      <c r="CF1091" s="120" t="str">
        <f ca="1">IF(OR(Table2[[#This Row],[Housing Date2]]=TODAY(),Table2[[#This Row],[Housing Date2]]=TODAY()+1),Table2[[#This Row],[Housing Date2]],IF(Table2[[#This Row],[Body Assembly]],"Done",""))</f>
        <v/>
      </c>
      <c r="CG1091" s="120" t="str">
        <f>_xlfn.IFNA(VLOOKUP(Table2[[#This Row],[Job-no]],Table4[],7,FALSE),"Done")</f>
        <v>Scheduled/Released</v>
      </c>
    </row>
    <row r="1092" spans="1:85" x14ac:dyDescent="0.25">
      <c r="A1092" s="39" t="str">
        <f>_xlfn.CONCAT(Table2[[#This Row],[Order]],"-",Table2[[#This Row],[Line]])</f>
        <v>78249-1</v>
      </c>
      <c r="B1092" s="5">
        <v>43486</v>
      </c>
      <c r="C1092" s="8">
        <v>78249</v>
      </c>
      <c r="D1092" s="3" t="s">
        <v>5455</v>
      </c>
      <c r="E1092" s="8">
        <v>1</v>
      </c>
      <c r="F1092" s="8">
        <v>1</v>
      </c>
      <c r="G1092" s="3" t="s">
        <v>42</v>
      </c>
      <c r="H1092" s="8">
        <v>58</v>
      </c>
      <c r="I1092" s="43" t="b">
        <v>0</v>
      </c>
      <c r="J1092" s="43" t="b">
        <v>0</v>
      </c>
      <c r="K1092" t="s">
        <v>114</v>
      </c>
      <c r="L1092" s="43" t="b">
        <v>0</v>
      </c>
      <c r="M1092" s="43" t="b">
        <v>0</v>
      </c>
      <c r="N1092" s="43" t="b">
        <v>0</v>
      </c>
      <c r="O1092" t="s">
        <v>114</v>
      </c>
      <c r="P1092" t="s">
        <v>114</v>
      </c>
      <c r="Q1092" t="s">
        <v>114</v>
      </c>
      <c r="R1092" t="s">
        <v>114</v>
      </c>
      <c r="S1092" t="s">
        <v>114</v>
      </c>
      <c r="T1092" t="s">
        <v>114</v>
      </c>
      <c r="U1092" t="s">
        <v>114</v>
      </c>
      <c r="V1092" t="s">
        <v>114</v>
      </c>
      <c r="W1092" s="5">
        <v>43481</v>
      </c>
      <c r="X1092" s="3" t="s">
        <v>114</v>
      </c>
      <c r="Y1092" s="3"/>
      <c r="Z1092" s="3" t="s">
        <v>5456</v>
      </c>
      <c r="AA1092" s="3" t="s">
        <v>114</v>
      </c>
      <c r="AB1092" s="3" t="s">
        <v>74</v>
      </c>
      <c r="AC1092" s="8">
        <v>10</v>
      </c>
      <c r="AD1092" s="3" t="s">
        <v>5967</v>
      </c>
      <c r="AE1092" s="4" t="s">
        <v>5968</v>
      </c>
      <c r="AF1092" s="3"/>
      <c r="AG1092" s="3" t="s">
        <v>114</v>
      </c>
      <c r="AH1092" s="8">
        <v>58</v>
      </c>
      <c r="AI1092" s="3" t="s">
        <v>74</v>
      </c>
      <c r="AJ1092" t="s">
        <v>114</v>
      </c>
      <c r="AK1092" t="s">
        <v>114</v>
      </c>
      <c r="AL1092" s="43" t="b">
        <v>0</v>
      </c>
      <c r="AM1092" s="3"/>
      <c r="AN1092" s="3"/>
      <c r="AO1092" s="43" t="b">
        <v>0</v>
      </c>
      <c r="AP1092" s="3" t="b">
        <v>0</v>
      </c>
      <c r="AQ1092" s="129">
        <f>VLOOKUP(Table2[[#This Row],[Job-no]],Table3[],26,FALSE)</f>
        <v>8120</v>
      </c>
      <c r="AR1092" t="str">
        <f t="shared" si="205"/>
        <v>DAYFLED</v>
      </c>
      <c r="AS1092" t="str">
        <f>VLOOKUP(AR1092,Table1[],4,0)</f>
        <v>Grid LED</v>
      </c>
      <c r="AT1092">
        <f>IF(BD1092&gt;0,"Pattern",VLOOKUP(AR1092,Table1[],5,0))</f>
        <v>0</v>
      </c>
      <c r="AU1092" s="34">
        <f>IF(AT1092="Pattern",WORKDAY(Table2[[#This Row],[Scheduled Ship Date]],-10),WORKDAY(Table2[[#This Row],[Scheduled Ship Date]],-4))</f>
        <v>43480</v>
      </c>
      <c r="AV1092" s="39">
        <f>IF(Table2[[#This Row],[Extrusion cut double saw]]=TRUE,IF(O1092="ToDo",IF(AT1092="Pattern",Table2[[#This Row],[Total Sections]]*0.4,Table2[[#This Row],[Total Sections]]*0.12),0),IF(AT1092="Pattern",Table2[[#This Row],[Total Sections]]*4,Table2[[#This Row],[Total Sections]]*1.2))</f>
        <v>69.599999999999994</v>
      </c>
      <c r="AX1092" s="42">
        <f>IF(AT1092="Pattern",Table2[[#This Row],[Scheduled Ship Date]]-2,Table2[[#This Row],[Scheduled Ship Date]]-3)</f>
        <v>43483</v>
      </c>
      <c r="AY1092" s="39">
        <f>IF(Table2[[#This Row],[Pattern]]="Pattern",Table2[[#This Row],[Total Sections]]*4.82,Table2[[#This Row],[Total Sections]]*0.5)</f>
        <v>29</v>
      </c>
      <c r="AZ1092" s="39"/>
      <c r="BA1092" s="39">
        <f>((Table2[Total Sections]/Table2[Open Qty])-1)*Table2[Open Qty]*12.96</f>
        <v>0</v>
      </c>
      <c r="BB1092" s="39"/>
      <c r="BC1092" s="39" t="str">
        <f t="shared" si="206"/>
        <v>DAYFLED-11-1200-90-40-SO-W-UNV-DP-1-DF</v>
      </c>
      <c r="BD1092" s="39">
        <f t="shared" si="207"/>
        <v>0</v>
      </c>
      <c r="BE1092" s="39" t="b">
        <f>_xlfn.IFNA(VLOOKUP(Table2[[#This Row],[Job-no]],Table4[],9,FALSE),TRUE)</f>
        <v>0</v>
      </c>
      <c r="BF1092" s="39"/>
      <c r="BG1092" s="39" t="b">
        <f>_xlfn.IFNA(VLOOKUP(Table2[[#This Row],[Job-no]],Table4[],14,FALSE),TRUE)</f>
        <v>0</v>
      </c>
      <c r="BH1092" s="39" t="str">
        <f>_xlfn.IFNA(VLOOKUP(Table2[[#This Row],[Job-no]],Table4[],11,FALSE),"Done")</f>
        <v/>
      </c>
      <c r="BI1092" s="39">
        <f>IF(Table2[[#This Row],[Pattern]]="Pattern",VLOOKUP(Table2[[#This Row],[Product Code]],'Routing data'!$A$2:$W$470,13,FALSE),VLOOKUP(Table2[[#This Row],[Product Code]],'Routing data'!$A$2:$W$470,3,FALSE))</f>
        <v>0</v>
      </c>
      <c r="BJ1092" s="39">
        <f>IF(Table2[[#This Row],[Pattern]]="Pattern",VLOOKUP(Table2[[#This Row],[Product Code]],'Routing data'!$A$2:$W$470,14,FALSE),VLOOKUP(Table2[[#This Row],[Product Code]],'Routing data'!$A$2:$W$470,4,FALSE))</f>
        <v>0</v>
      </c>
      <c r="BK1092" s="39">
        <f>VLOOKUP(Table2[[#This Row],[Product Code]],'Routing data'!A$4:W$524,16,FALSE)</f>
        <v>0</v>
      </c>
      <c r="BL1092" s="42" t="str">
        <f>IF(Table2[[#This Row],[Milling Required]]=0,"x",IF(AT1092="Pattern",B1092-10,B1092-4))</f>
        <v>x</v>
      </c>
      <c r="BM1092" s="39"/>
      <c r="BN1092" s="42">
        <f t="shared" si="208"/>
        <v>43483</v>
      </c>
      <c r="BO1092" s="39" t="str">
        <f>IF(Table2[[#This Row],[Milling]]="x","x",Table2[[#This Row],[Total Sections]]*2)</f>
        <v>x</v>
      </c>
      <c r="BP1092" s="39">
        <f>IF(Table2[[#This Row],[Punching]]="x","x",Table2[Total Sections]*2)</f>
        <v>116</v>
      </c>
      <c r="BQ1092" s="39">
        <f>IF(Table2[[#This Row],[Pattern]]="Pattern",Table2[Total Sections]*3,Table2[Total Sections]*1.5)</f>
        <v>87</v>
      </c>
      <c r="BR1092" s="39"/>
      <c r="BS1092" s="39"/>
      <c r="BT1092" s="39"/>
      <c r="BU1092" s="39"/>
      <c r="BV1092" s="39" t="str">
        <f>_xlfn.IFNA(VLOOKUP(Table2[[#This Row],[Job-no]],Table4[],16,FALSE),"Ready")</f>
        <v/>
      </c>
      <c r="BW1092" s="39" t="str">
        <f>_xlfn.IFNA(VLOOKUP(Table2[[#This Row],[Job-no]],Table4[],21,FALSE),"Ready")</f>
        <v/>
      </c>
      <c r="BX1092" s="39" t="b">
        <f>_xlfn.IFNA(VLOOKUP(Table2[[#This Row],[Job-no]],Table4[],10,FALSE),TRUE)</f>
        <v>0</v>
      </c>
      <c r="BY1092" s="39" t="str">
        <f>_xlfn.IFNA(VLOOKUP(Table2[[#This Row],[Job-no]],Table4[],22,FALSE),"Ready")</f>
        <v/>
      </c>
      <c r="BZ1092" s="120">
        <f t="shared" si="209"/>
        <v>43486</v>
      </c>
      <c r="CA1092" s="120" t="str">
        <f ca="1">IF(OR(Table2[[#This Row],[Saw Date]]=TODAY(),Table2[[#This Row],[Saw Date]]=TODAY()+1), Table2[[#This Row],[Saw Date]],IF(Table2[[#This Row],[Extrusion cut double saw]],"Done",""))</f>
        <v/>
      </c>
      <c r="CB1092" s="120" t="str">
        <f ca="1">IF(OR(Table2[[#This Row],[Lens Date]]=TODAY(),Table2[[#This Row],[Lens Date]]=TODAY()+1), Table2[[#This Row],[Lens Date]],IF(Table2[[#This Row],[MSLens]]="Done","Done",""))</f>
        <v/>
      </c>
      <c r="CC1092" s="120" t="str">
        <f ca="1">IF(OR(Table2[[#This Row],[Milling Date]]=TODAY(),Table2[[#This Row],[Milling Date]]=TODAY()+1), Table2[[#This Row],[Milling Date]],IF(Table2[[#This Row],[CNC Holes]]="Ready","Done",""))</f>
        <v/>
      </c>
      <c r="CD1092" s="120" t="str">
        <f ca="1">IF(OR(Table2[[#This Row],[Welding Date]]=TODAY(),Table2[[#This Row],[Welding Date]]=TODAY()+1), Table2[[#This Row],[Welding Date]],IF(Table2[[#This Row],[Welding Corners]]="Ready","Done",""))</f>
        <v/>
      </c>
      <c r="CE1092" s="120" t="str">
        <f ca="1">IF(OR(Table2[[#This Row],[Puching Date]]=TODAY(),Table2[[#This Row],[Puching Date]]=TODAY()+1), Table2[[#This Row],[Puching Date]],IF(Table2[[#This Row],[Punch Holes]]="Ready","Done",""))</f>
        <v/>
      </c>
      <c r="CF1092" s="120" t="str">
        <f ca="1">IF(OR(Table2[[#This Row],[Housing Date2]]=TODAY(),Table2[[#This Row],[Housing Date2]]=TODAY()+1),Table2[[#This Row],[Housing Date2]],IF(Table2[[#This Row],[Body Assembly]],"Done",""))</f>
        <v/>
      </c>
      <c r="CG1092" s="120" t="str">
        <f>_xlfn.IFNA(VLOOKUP(Table2[[#This Row],[Job-no]],Table4[],7,FALSE),"Done")</f>
        <v>Scheduled/Released</v>
      </c>
    </row>
    <row r="1093" spans="1:85" x14ac:dyDescent="0.25">
      <c r="A1093" t="str">
        <f>_xlfn.CONCAT(Table2[[#This Row],[Order]],"-",Table2[[#This Row],[Line]])</f>
        <v>76575-2</v>
      </c>
      <c r="B1093" s="5">
        <v>43487</v>
      </c>
      <c r="C1093" s="8">
        <v>76575</v>
      </c>
      <c r="D1093" s="3" t="s">
        <v>3360</v>
      </c>
      <c r="E1093" s="8">
        <v>2</v>
      </c>
      <c r="F1093" s="8">
        <v>1</v>
      </c>
      <c r="G1093" s="3" t="s">
        <v>42</v>
      </c>
      <c r="H1093" s="8">
        <v>2</v>
      </c>
      <c r="I1093" s="43" t="b">
        <v>0</v>
      </c>
      <c r="J1093" s="43" t="b">
        <v>0</v>
      </c>
      <c r="K1093" t="s">
        <v>114</v>
      </c>
      <c r="L1093" s="43" t="b">
        <v>0</v>
      </c>
      <c r="M1093" s="43" t="b">
        <v>0</v>
      </c>
      <c r="N1093" s="43" t="b">
        <v>0</v>
      </c>
      <c r="O1093" t="s">
        <v>114</v>
      </c>
      <c r="P1093" t="s">
        <v>114</v>
      </c>
      <c r="Q1093" t="s">
        <v>114</v>
      </c>
      <c r="R1093" t="s">
        <v>114</v>
      </c>
      <c r="S1093" t="s">
        <v>114</v>
      </c>
      <c r="T1093" t="s">
        <v>114</v>
      </c>
      <c r="U1093" t="s">
        <v>114</v>
      </c>
      <c r="V1093" t="s">
        <v>114</v>
      </c>
      <c r="W1093" s="5">
        <v>43482</v>
      </c>
      <c r="X1093" s="3" t="s">
        <v>114</v>
      </c>
      <c r="Y1093" s="3"/>
      <c r="Z1093" s="3" t="s">
        <v>5126</v>
      </c>
      <c r="AA1093" s="3" t="s">
        <v>114</v>
      </c>
      <c r="AB1093" s="3" t="s">
        <v>74</v>
      </c>
      <c r="AC1093" s="8">
        <v>1</v>
      </c>
      <c r="AD1093" s="3" t="s">
        <v>5967</v>
      </c>
      <c r="AE1093" s="4" t="s">
        <v>5968</v>
      </c>
      <c r="AF1093" s="3"/>
      <c r="AG1093" s="3" t="s">
        <v>114</v>
      </c>
      <c r="AH1093" s="8">
        <v>2</v>
      </c>
      <c r="AI1093" s="3" t="s">
        <v>180</v>
      </c>
      <c r="AJ1093" t="s">
        <v>114</v>
      </c>
      <c r="AK1093" t="s">
        <v>114</v>
      </c>
      <c r="AL1093" s="43" t="b">
        <v>0</v>
      </c>
      <c r="AM1093" s="3"/>
      <c r="AN1093" s="3"/>
      <c r="AO1093" s="43" t="b">
        <v>0</v>
      </c>
      <c r="AP1093" s="3" t="b">
        <v>0</v>
      </c>
      <c r="AQ1093" s="3">
        <f>VLOOKUP(Table2[[#This Row],[Job-no]],Table3[],26,FALSE)</f>
        <v>694</v>
      </c>
      <c r="AR1093" t="str">
        <f t="shared" si="205"/>
        <v>CUBLED</v>
      </c>
      <c r="AS1093" t="str">
        <f>VLOOKUP(AR1093,Table1[],4,0)</f>
        <v>pendant</v>
      </c>
      <c r="AT1093">
        <f>IF(BD1093&gt;0,"Pattern",VLOOKUP(AR1093,Table1[],5,0))</f>
        <v>0</v>
      </c>
      <c r="AU1093" s="34">
        <f>IF(AT1093="Pattern",WORKDAY(Table2[[#This Row],[Scheduled Ship Date]],-10),WORKDAY(Table2[[#This Row],[Scheduled Ship Date]],-4))</f>
        <v>43481</v>
      </c>
      <c r="AV1093">
        <f>IF(Table2[[#This Row],[Extrusion cut double saw]]=TRUE,IF(O1093="ToDo",IF(AT1093="Pattern",Table2[[#This Row],[Total Sections]]*0.4,Table2[[#This Row],[Total Sections]]*0.12),0),IF(AT1093="Pattern",Table2[[#This Row],[Total Sections]]*4,Table2[[#This Row],[Total Sections]]*1.2))</f>
        <v>2.4</v>
      </c>
      <c r="AW1093" s="130">
        <f t="shared" ref="AW1093:AW1120" ca="1" si="210">TODAY()+4</f>
        <v>43471</v>
      </c>
      <c r="AX1093" s="42">
        <f>IF(AT1093="Pattern",Table2[[#This Row],[Scheduled Ship Date]]-2,Table2[[#This Row],[Scheduled Ship Date]]-3)</f>
        <v>43484</v>
      </c>
      <c r="AY1093">
        <f>IF(Table2[[#This Row],[Pattern]]="Pattern",Table2[[#This Row],[Total Sections]]*4.82,Table2[[#This Row],[Total Sections]]*0.5)</f>
        <v>1</v>
      </c>
      <c r="AZ1093" s="42">
        <f t="shared" ref="AZ1093:AZ1120" ca="1" si="211">TODAY()+4</f>
        <v>43471</v>
      </c>
      <c r="BA1093" s="39">
        <f>((Table2[Total Sections]/Table2[Open Qty])-1)*Table2[Open Qty]*12.96</f>
        <v>0</v>
      </c>
      <c r="BB1093" s="39"/>
      <c r="BC1093" s="39" t="str">
        <f t="shared" si="206"/>
        <v>CUBLED-SL 75/25-1000-80-35-SO-4-AP-120-DP-1-CT9(48)-DS(1)</v>
      </c>
      <c r="BD1093" s="39">
        <f t="shared" si="207"/>
        <v>0</v>
      </c>
      <c r="BE1093" s="39" t="b">
        <f>_xlfn.IFNA(VLOOKUP(Table2[[#This Row],[Job-no]],Table4[],9,FALSE),TRUE)</f>
        <v>0</v>
      </c>
      <c r="BF1093" t="str">
        <f>VLOOKUP(AR1093,Table1[],3,0)</f>
        <v>CUBIC</v>
      </c>
      <c r="BG1093" s="39" t="b">
        <f>_xlfn.IFNA(VLOOKUP(Table2[[#This Row],[Job-no]],Table4[],14,FALSE),TRUE)</f>
        <v>0</v>
      </c>
      <c r="BH1093" s="39" t="str">
        <f>_xlfn.IFNA(VLOOKUP(Table2[[#This Row],[Job-no]],Table4[],11,FALSE),"Done")</f>
        <v/>
      </c>
      <c r="BI1093" s="39">
        <f>IF(Table2[[#This Row],[Pattern]]="Pattern",VLOOKUP(Table2[[#This Row],[Product Code]],'Routing data'!$A$2:$W$470,13,FALSE),VLOOKUP(Table2[[#This Row],[Product Code]],'Routing data'!$A$2:$W$470,3,FALSE))</f>
        <v>0</v>
      </c>
      <c r="BJ1093" s="39">
        <f>IF(Table2[[#This Row],[Pattern]]="Pattern",VLOOKUP(Table2[[#This Row],[Product Code]],'Routing data'!$A$2:$W$470,14,FALSE),VLOOKUP(Table2[[#This Row],[Product Code]],'Routing data'!$A$2:$W$470,4,FALSE))</f>
        <v>0</v>
      </c>
      <c r="BK1093" s="39">
        <f>VLOOKUP(Table2[[#This Row],[Product Code]],'Routing data'!A$4:W$524,16,FALSE)</f>
        <v>0</v>
      </c>
      <c r="BL1093" s="42" t="str">
        <f>IF(Table2[[#This Row],[Milling Required]]=0,"x",IF(AT1093="Pattern",B1093-10,B1093-4))</f>
        <v>x</v>
      </c>
      <c r="BM1093" s="42" t="str">
        <f>IF(Table2[[#This Row],[Punching Required]]=0,"x",IF(AT1093="Pattern",B1093-8,B1093-2))</f>
        <v>x</v>
      </c>
      <c r="BN1093" s="42">
        <f t="shared" si="208"/>
        <v>43484</v>
      </c>
      <c r="BO1093" s="39" t="str">
        <f>IF(Table2[[#This Row],[Milling]]="x","x",Table2[[#This Row],[Total Sections]]*2)</f>
        <v>x</v>
      </c>
      <c r="BP1093" s="39" t="str">
        <f>IF(Table2[[#This Row],[Punching]]="x","x",Table2[Total Sections]*2)</f>
        <v>x</v>
      </c>
      <c r="BQ1093" s="39">
        <f>IF(Table2[[#This Row],[Pattern]]="Pattern",Table2[Total Sections]*3,Table2[Total Sections]*1.5)</f>
        <v>3</v>
      </c>
      <c r="BR1093" s="42"/>
      <c r="BS1093" s="42"/>
      <c r="BT1093" s="39"/>
      <c r="BU1093" s="39"/>
      <c r="BV1093" s="39" t="str">
        <f>_xlfn.IFNA(VLOOKUP(Table2[[#This Row],[Job-no]],Table4[],16,FALSE),"Ready")</f>
        <v/>
      </c>
      <c r="BW1093" s="39" t="str">
        <f>_xlfn.IFNA(VLOOKUP(Table2[[#This Row],[Job-no]],Table4[],21,FALSE),"Ready")</f>
        <v/>
      </c>
      <c r="BX1093" s="39" t="b">
        <f>_xlfn.IFNA(VLOOKUP(Table2[[#This Row],[Job-no]],Table4[],10,FALSE),TRUE)</f>
        <v>0</v>
      </c>
      <c r="BY1093" s="39" t="str">
        <f>_xlfn.IFNA(VLOOKUP(Table2[[#This Row],[Job-no]],Table4[],22,FALSE),"Ready")</f>
        <v/>
      </c>
      <c r="BZ1093" s="120">
        <f t="shared" si="209"/>
        <v>43487</v>
      </c>
      <c r="CA1093" s="120" t="str">
        <f ca="1">IF(OR(Table2[[#This Row],[Saw Date]]=TODAY(),Table2[[#This Row],[Saw Date]]=TODAY()+1), Table2[[#This Row],[Saw Date]],IF(Table2[[#This Row],[Extrusion cut double saw]],"Done",""))</f>
        <v/>
      </c>
      <c r="CB1093" s="120" t="str">
        <f ca="1">IF(OR(Table2[[#This Row],[Lens Date]]=TODAY(),Table2[[#This Row],[Lens Date]]=TODAY()+1), Table2[[#This Row],[Lens Date]],IF(Table2[[#This Row],[MSLens]]="Done","Done",""))</f>
        <v/>
      </c>
      <c r="CC1093" s="120" t="str">
        <f ca="1">IF(OR(Table2[[#This Row],[Milling Date]]=TODAY(),Table2[[#This Row],[Milling Date]]=TODAY()+1), Table2[[#This Row],[Milling Date]],IF(Table2[[#This Row],[CNC Holes]]="Ready","Done",""))</f>
        <v/>
      </c>
      <c r="CD1093" s="120" t="str">
        <f ca="1">IF(OR(Table2[[#This Row],[Welding Date]]=TODAY(),Table2[[#This Row],[Welding Date]]=TODAY()+1), Table2[[#This Row],[Welding Date]],IF(Table2[[#This Row],[Welding Corners]]="Ready","Done",""))</f>
        <v/>
      </c>
      <c r="CE1093" s="120" t="str">
        <f ca="1">IF(OR(Table2[[#This Row],[Puching Date]]=TODAY(),Table2[[#This Row],[Puching Date]]=TODAY()+1), Table2[[#This Row],[Puching Date]],IF(Table2[[#This Row],[Punch Holes]]="Ready","Done",""))</f>
        <v/>
      </c>
      <c r="CF1093" s="120" t="str">
        <f ca="1">IF(OR(Table2[[#This Row],[Housing Date2]]=TODAY(),Table2[[#This Row],[Housing Date2]]=TODAY()+1),Table2[[#This Row],[Housing Date2]],IF(Table2[[#This Row],[Body Assembly]],"Done",""))</f>
        <v/>
      </c>
      <c r="CG1093" s="120" t="str">
        <f>_xlfn.IFNA(VLOOKUP(Table2[[#This Row],[Job-no]],Table4[],7,FALSE),"Done")</f>
        <v>Scheduled/Released</v>
      </c>
    </row>
    <row r="1094" spans="1:85" x14ac:dyDescent="0.25">
      <c r="A1094" t="str">
        <f>_xlfn.CONCAT(Table2[[#This Row],[Order]],"-",Table2[[#This Row],[Line]])</f>
        <v>76575-3</v>
      </c>
      <c r="B1094" s="5">
        <v>43487</v>
      </c>
      <c r="C1094" s="8">
        <v>76575</v>
      </c>
      <c r="D1094" s="3" t="s">
        <v>3362</v>
      </c>
      <c r="E1094" s="8">
        <v>3</v>
      </c>
      <c r="F1094" s="8">
        <v>1</v>
      </c>
      <c r="G1094" s="3" t="s">
        <v>42</v>
      </c>
      <c r="H1094" s="8">
        <v>4</v>
      </c>
      <c r="I1094" s="43" t="b">
        <v>0</v>
      </c>
      <c r="J1094" s="43" t="b">
        <v>0</v>
      </c>
      <c r="K1094" t="s">
        <v>114</v>
      </c>
      <c r="L1094" s="43" t="b">
        <v>0</v>
      </c>
      <c r="M1094" s="43" t="b">
        <v>0</v>
      </c>
      <c r="N1094" s="43" t="b">
        <v>0</v>
      </c>
      <c r="O1094" t="s">
        <v>114</v>
      </c>
      <c r="P1094" t="s">
        <v>114</v>
      </c>
      <c r="Q1094" t="s">
        <v>114</v>
      </c>
      <c r="R1094" t="s">
        <v>114</v>
      </c>
      <c r="S1094" t="s">
        <v>114</v>
      </c>
      <c r="T1094" t="s">
        <v>114</v>
      </c>
      <c r="U1094" t="s">
        <v>114</v>
      </c>
      <c r="V1094" t="s">
        <v>114</v>
      </c>
      <c r="W1094" s="5">
        <v>43482</v>
      </c>
      <c r="X1094" s="3" t="s">
        <v>114</v>
      </c>
      <c r="Y1094" s="3"/>
      <c r="Z1094" s="3" t="s">
        <v>4923</v>
      </c>
      <c r="AA1094" s="3" t="s">
        <v>114</v>
      </c>
      <c r="AB1094" s="3" t="s">
        <v>74</v>
      </c>
      <c r="AC1094" s="8">
        <v>1</v>
      </c>
      <c r="AD1094" s="3" t="s">
        <v>5967</v>
      </c>
      <c r="AE1094" s="4" t="s">
        <v>5968</v>
      </c>
      <c r="AF1094" s="3"/>
      <c r="AG1094" s="3" t="s">
        <v>114</v>
      </c>
      <c r="AH1094" s="8">
        <v>4</v>
      </c>
      <c r="AI1094" s="3" t="s">
        <v>180</v>
      </c>
      <c r="AJ1094" t="s">
        <v>114</v>
      </c>
      <c r="AK1094" t="s">
        <v>114</v>
      </c>
      <c r="AL1094" s="43" t="b">
        <v>0</v>
      </c>
      <c r="AM1094" s="3"/>
      <c r="AN1094" s="3"/>
      <c r="AO1094" s="43" t="b">
        <v>0</v>
      </c>
      <c r="AP1094" s="3" t="b">
        <v>0</v>
      </c>
      <c r="AQ1094" s="3">
        <f>VLOOKUP(Table2[[#This Row],[Job-no]],Table3[],26,FALSE)</f>
        <v>2176</v>
      </c>
      <c r="AR1094" t="str">
        <f t="shared" si="205"/>
        <v>CUBLED</v>
      </c>
      <c r="AS1094" t="str">
        <f>VLOOKUP(AR1094,Table1[],4,0)</f>
        <v>pendant</v>
      </c>
      <c r="AT1094">
        <f>IF(BD1094&gt;0,"Pattern",VLOOKUP(AR1094,Table1[],5,0))</f>
        <v>0</v>
      </c>
      <c r="AU1094" s="34">
        <f>IF(AT1094="Pattern",WORKDAY(Table2[[#This Row],[Scheduled Ship Date]],-10),WORKDAY(Table2[[#This Row],[Scheduled Ship Date]],-4))</f>
        <v>43481</v>
      </c>
      <c r="AV1094">
        <f>IF(Table2[[#This Row],[Extrusion cut double saw]]=TRUE,IF(O1094="ToDo",IF(AT1094="Pattern",Table2[[#This Row],[Total Sections]]*0.4,Table2[[#This Row],[Total Sections]]*0.12),0),IF(AT1094="Pattern",Table2[[#This Row],[Total Sections]]*4,Table2[[#This Row],[Total Sections]]*1.2))</f>
        <v>4.8</v>
      </c>
      <c r="AW1094" s="130">
        <f t="shared" ca="1" si="210"/>
        <v>43471</v>
      </c>
      <c r="AX1094" s="42">
        <f>IF(AT1094="Pattern",Table2[[#This Row],[Scheduled Ship Date]]-2,Table2[[#This Row],[Scheduled Ship Date]]-3)</f>
        <v>43484</v>
      </c>
      <c r="AY1094">
        <f>IF(Table2[[#This Row],[Pattern]]="Pattern",Table2[[#This Row],[Total Sections]]*4.82,Table2[[#This Row],[Total Sections]]*0.5)</f>
        <v>2</v>
      </c>
      <c r="AZ1094" s="42">
        <f t="shared" ca="1" si="211"/>
        <v>43471</v>
      </c>
      <c r="BA1094" s="39">
        <f>((Table2[Total Sections]/Table2[Open Qty])-1)*Table2[Open Qty]*12.96</f>
        <v>0</v>
      </c>
      <c r="BB1094" s="42"/>
      <c r="BC1094" s="39" t="str">
        <f t="shared" si="206"/>
        <v>CUBLED-SL 75/25-1000-80-35-SO-8-AP-120-DP-1-CT9(48)</v>
      </c>
      <c r="BD1094" s="39">
        <f t="shared" si="207"/>
        <v>0</v>
      </c>
      <c r="BE1094" s="39" t="b">
        <f>_xlfn.IFNA(VLOOKUP(Table2[[#This Row],[Job-no]],Table4[],9,FALSE),TRUE)</f>
        <v>0</v>
      </c>
      <c r="BF1094" t="str">
        <f>VLOOKUP(AR1094,Table1[],3,0)</f>
        <v>CUBIC</v>
      </c>
      <c r="BG1094" s="39" t="b">
        <f>_xlfn.IFNA(VLOOKUP(Table2[[#This Row],[Job-no]],Table4[],14,FALSE),TRUE)</f>
        <v>0</v>
      </c>
      <c r="BH1094" s="39" t="str">
        <f>_xlfn.IFNA(VLOOKUP(Table2[[#This Row],[Job-no]],Table4[],11,FALSE),"Done")</f>
        <v/>
      </c>
      <c r="BI1094" s="39">
        <f>IF(Table2[[#This Row],[Pattern]]="Pattern",VLOOKUP(Table2[[#This Row],[Product Code]],'Routing data'!$A$2:$W$470,13,FALSE),VLOOKUP(Table2[[#This Row],[Product Code]],'Routing data'!$A$2:$W$470,3,FALSE))</f>
        <v>0</v>
      </c>
      <c r="BJ1094" s="39">
        <f>IF(Table2[[#This Row],[Pattern]]="Pattern",VLOOKUP(Table2[[#This Row],[Product Code]],'Routing data'!$A$2:$W$470,14,FALSE),VLOOKUP(Table2[[#This Row],[Product Code]],'Routing data'!$A$2:$W$470,4,FALSE))</f>
        <v>0</v>
      </c>
      <c r="BK1094" s="39">
        <f>VLOOKUP(Table2[[#This Row],[Product Code]],'Routing data'!A$4:W$524,16,FALSE)</f>
        <v>0</v>
      </c>
      <c r="BL1094" s="42" t="str">
        <f>IF(Table2[[#This Row],[Milling Required]]=0,"x",IF(AT1094="Pattern",B1094-10,B1094-4))</f>
        <v>x</v>
      </c>
      <c r="BM1094" s="42" t="str">
        <f>IF(Table2[[#This Row],[Punching Required]]=0,"x",IF(AT1094="Pattern",B1094-8,B1094-2))</f>
        <v>x</v>
      </c>
      <c r="BN1094" s="42">
        <f t="shared" si="208"/>
        <v>43484</v>
      </c>
      <c r="BO1094" s="39" t="str">
        <f>IF(Table2[[#This Row],[Milling]]="x","x",Table2[[#This Row],[Total Sections]]*2)</f>
        <v>x</v>
      </c>
      <c r="BP1094" s="39" t="str">
        <f>IF(Table2[[#This Row],[Punching]]="x","x",Table2[Total Sections]*2)</f>
        <v>x</v>
      </c>
      <c r="BQ1094" s="39">
        <f>IF(Table2[[#This Row],[Pattern]]="Pattern",Table2[Total Sections]*3,Table2[Total Sections]*1.5)</f>
        <v>6</v>
      </c>
      <c r="BR1094" s="42"/>
      <c r="BS1094" s="42"/>
      <c r="BT1094" s="39"/>
      <c r="BU1094" s="39"/>
      <c r="BV1094" s="39" t="str">
        <f>_xlfn.IFNA(VLOOKUP(Table2[[#This Row],[Job-no]],Table4[],16,FALSE),"Ready")</f>
        <v/>
      </c>
      <c r="BW1094" s="39" t="str">
        <f>_xlfn.IFNA(VLOOKUP(Table2[[#This Row],[Job-no]],Table4[],21,FALSE),"Ready")</f>
        <v/>
      </c>
      <c r="BX1094" s="39" t="b">
        <f>_xlfn.IFNA(VLOOKUP(Table2[[#This Row],[Job-no]],Table4[],10,FALSE),TRUE)</f>
        <v>0</v>
      </c>
      <c r="BY1094" s="39" t="str">
        <f>_xlfn.IFNA(VLOOKUP(Table2[[#This Row],[Job-no]],Table4[],22,FALSE),"Ready")</f>
        <v/>
      </c>
      <c r="BZ1094" s="120">
        <f t="shared" si="209"/>
        <v>43487</v>
      </c>
      <c r="CA1094" s="120" t="str">
        <f ca="1">IF(OR(Table2[[#This Row],[Saw Date]]=TODAY(),Table2[[#This Row],[Saw Date]]=TODAY()+1), Table2[[#This Row],[Saw Date]],IF(Table2[[#This Row],[Extrusion cut double saw]],"Done",""))</f>
        <v/>
      </c>
      <c r="CB1094" s="120" t="str">
        <f ca="1">IF(OR(Table2[[#This Row],[Lens Date]]=TODAY(),Table2[[#This Row],[Lens Date]]=TODAY()+1), Table2[[#This Row],[Lens Date]],IF(Table2[[#This Row],[MSLens]]="Done","Done",""))</f>
        <v/>
      </c>
      <c r="CC1094" s="120" t="str">
        <f ca="1">IF(OR(Table2[[#This Row],[Milling Date]]=TODAY(),Table2[[#This Row],[Milling Date]]=TODAY()+1), Table2[[#This Row],[Milling Date]],IF(Table2[[#This Row],[CNC Holes]]="Ready","Done",""))</f>
        <v/>
      </c>
      <c r="CD1094" s="120" t="str">
        <f ca="1">IF(OR(Table2[[#This Row],[Welding Date]]=TODAY(),Table2[[#This Row],[Welding Date]]=TODAY()+1), Table2[[#This Row],[Welding Date]],IF(Table2[[#This Row],[Welding Corners]]="Ready","Done",""))</f>
        <v/>
      </c>
      <c r="CE1094" s="120" t="str">
        <f ca="1">IF(OR(Table2[[#This Row],[Puching Date]]=TODAY(),Table2[[#This Row],[Puching Date]]=TODAY()+1), Table2[[#This Row],[Puching Date]],IF(Table2[[#This Row],[Punch Holes]]="Ready","Done",""))</f>
        <v/>
      </c>
      <c r="CF1094" s="120" t="str">
        <f ca="1">IF(OR(Table2[[#This Row],[Housing Date2]]=TODAY(),Table2[[#This Row],[Housing Date2]]=TODAY()+1),Table2[[#This Row],[Housing Date2]],IF(Table2[[#This Row],[Body Assembly]],"Done",""))</f>
        <v/>
      </c>
      <c r="CG1094" s="120" t="str">
        <f>_xlfn.IFNA(VLOOKUP(Table2[[#This Row],[Job-no]],Table4[],7,FALSE),"Done")</f>
        <v>Scheduled/Released</v>
      </c>
    </row>
    <row r="1095" spans="1:85" x14ac:dyDescent="0.25">
      <c r="A1095" t="str">
        <f>_xlfn.CONCAT(Table2[[#This Row],[Order]],"-",Table2[[#This Row],[Line]])</f>
        <v>76575-4</v>
      </c>
      <c r="B1095" s="5">
        <v>43487</v>
      </c>
      <c r="C1095" s="8">
        <v>76575</v>
      </c>
      <c r="D1095" s="3" t="s">
        <v>3364</v>
      </c>
      <c r="E1095" s="8">
        <v>4</v>
      </c>
      <c r="F1095" s="8">
        <v>1</v>
      </c>
      <c r="G1095" s="3" t="s">
        <v>42</v>
      </c>
      <c r="H1095" s="8">
        <v>18</v>
      </c>
      <c r="I1095" s="43" t="b">
        <v>0</v>
      </c>
      <c r="J1095" s="43" t="b">
        <v>0</v>
      </c>
      <c r="K1095" t="s">
        <v>114</v>
      </c>
      <c r="L1095" s="43" t="b">
        <v>0</v>
      </c>
      <c r="M1095" s="43" t="b">
        <v>0</v>
      </c>
      <c r="N1095" s="43" t="b">
        <v>0</v>
      </c>
      <c r="O1095" t="s">
        <v>114</v>
      </c>
      <c r="P1095" t="s">
        <v>114</v>
      </c>
      <c r="Q1095" t="s">
        <v>114</v>
      </c>
      <c r="R1095" t="s">
        <v>114</v>
      </c>
      <c r="S1095" t="s">
        <v>114</v>
      </c>
      <c r="T1095" t="s">
        <v>114</v>
      </c>
      <c r="U1095" t="s">
        <v>114</v>
      </c>
      <c r="V1095" t="s">
        <v>114</v>
      </c>
      <c r="W1095" s="5">
        <v>43482</v>
      </c>
      <c r="X1095" s="3" t="s">
        <v>114</v>
      </c>
      <c r="Y1095" s="3"/>
      <c r="Z1095" s="3" t="s">
        <v>4923</v>
      </c>
      <c r="AA1095" s="3" t="s">
        <v>114</v>
      </c>
      <c r="AB1095" s="3" t="s">
        <v>74</v>
      </c>
      <c r="AC1095" s="8">
        <v>1</v>
      </c>
      <c r="AD1095" s="3" t="s">
        <v>5967</v>
      </c>
      <c r="AE1095" s="4" t="s">
        <v>5968</v>
      </c>
      <c r="AF1095" s="3"/>
      <c r="AG1095" s="3" t="s">
        <v>114</v>
      </c>
      <c r="AH1095" s="8">
        <v>18</v>
      </c>
      <c r="AI1095" s="3" t="s">
        <v>180</v>
      </c>
      <c r="AJ1095" t="s">
        <v>114</v>
      </c>
      <c r="AK1095" t="s">
        <v>114</v>
      </c>
      <c r="AL1095" s="43" t="b">
        <v>0</v>
      </c>
      <c r="AM1095" s="3"/>
      <c r="AN1095" s="3"/>
      <c r="AO1095" s="43" t="b">
        <v>0</v>
      </c>
      <c r="AP1095" s="3" t="b">
        <v>0</v>
      </c>
      <c r="AQ1095" s="3">
        <f>VLOOKUP(Table2[[#This Row],[Job-no]],Table3[],26,FALSE)</f>
        <v>11142</v>
      </c>
      <c r="AR1095" t="str">
        <f t="shared" si="205"/>
        <v>CUBLED</v>
      </c>
      <c r="AS1095" t="str">
        <f>VLOOKUP(AR1095,Table1[],4,0)</f>
        <v>pendant</v>
      </c>
      <c r="AT1095">
        <f>IF(BD1095&gt;0,"Pattern",VLOOKUP(AR1095,Table1[],5,0))</f>
        <v>0</v>
      </c>
      <c r="AU1095" s="34">
        <f>IF(AT1095="Pattern",WORKDAY(Table2[[#This Row],[Scheduled Ship Date]],-10),WORKDAY(Table2[[#This Row],[Scheduled Ship Date]],-4))</f>
        <v>43481</v>
      </c>
      <c r="AV1095">
        <f>IF(Table2[[#This Row],[Extrusion cut double saw]]=TRUE,IF(O1095="ToDo",IF(AT1095="Pattern",Table2[[#This Row],[Total Sections]]*0.4,Table2[[#This Row],[Total Sections]]*0.12),0),IF(AT1095="Pattern",Table2[[#This Row],[Total Sections]]*4,Table2[[#This Row],[Total Sections]]*1.2))</f>
        <v>21.599999999999998</v>
      </c>
      <c r="AW1095" s="130">
        <f t="shared" ca="1" si="210"/>
        <v>43471</v>
      </c>
      <c r="AX1095" s="42">
        <f>IF(AT1095="Pattern",Table2[[#This Row],[Scheduled Ship Date]]-2,Table2[[#This Row],[Scheduled Ship Date]]-3)</f>
        <v>43484</v>
      </c>
      <c r="AY1095">
        <f>IF(Table2[[#This Row],[Pattern]]="Pattern",Table2[[#This Row],[Total Sections]]*4.82,Table2[[#This Row],[Total Sections]]*0.5)</f>
        <v>9</v>
      </c>
      <c r="AZ1095" s="42">
        <f t="shared" ca="1" si="211"/>
        <v>43471</v>
      </c>
      <c r="BA1095" s="39">
        <f>((Table2[Total Sections]/Table2[Open Qty])-1)*Table2[Open Qty]*12.96</f>
        <v>0</v>
      </c>
      <c r="BB1095" s="39"/>
      <c r="BC1095" s="39" t="str">
        <f t="shared" si="206"/>
        <v>CUBLED-SL 75/25-1000-80-35-SO-8-AP-120-DP-1-CT9(48)-DS(1)</v>
      </c>
      <c r="BD1095" s="39">
        <f t="shared" si="207"/>
        <v>0</v>
      </c>
      <c r="BE1095" s="39" t="b">
        <f>_xlfn.IFNA(VLOOKUP(Table2[[#This Row],[Job-no]],Table4[],9,FALSE),TRUE)</f>
        <v>0</v>
      </c>
      <c r="BF1095" t="str">
        <f>VLOOKUP(AR1095,Table1[],3,0)</f>
        <v>CUBIC</v>
      </c>
      <c r="BG1095" s="39" t="b">
        <f>_xlfn.IFNA(VLOOKUP(Table2[[#This Row],[Job-no]],Table4[],14,FALSE),TRUE)</f>
        <v>0</v>
      </c>
      <c r="BH1095" s="39" t="str">
        <f>_xlfn.IFNA(VLOOKUP(Table2[[#This Row],[Job-no]],Table4[],11,FALSE),"Done")</f>
        <v/>
      </c>
      <c r="BI1095" s="39">
        <f>IF(Table2[[#This Row],[Pattern]]="Pattern",VLOOKUP(Table2[[#This Row],[Product Code]],'Routing data'!$A$2:$W$470,13,FALSE),VLOOKUP(Table2[[#This Row],[Product Code]],'Routing data'!$A$2:$W$470,3,FALSE))</f>
        <v>0</v>
      </c>
      <c r="BJ1095" s="39">
        <f>IF(Table2[[#This Row],[Pattern]]="Pattern",VLOOKUP(Table2[[#This Row],[Product Code]],'Routing data'!$A$2:$W$470,14,FALSE),VLOOKUP(Table2[[#This Row],[Product Code]],'Routing data'!$A$2:$W$470,4,FALSE))</f>
        <v>0</v>
      </c>
      <c r="BK1095" s="39">
        <f>VLOOKUP(Table2[[#This Row],[Product Code]],'Routing data'!A$4:W$524,16,FALSE)</f>
        <v>0</v>
      </c>
      <c r="BL1095" s="42" t="str">
        <f>IF(Table2[[#This Row],[Milling Required]]=0,"x",IF(AT1095="Pattern",B1095-10,B1095-4))</f>
        <v>x</v>
      </c>
      <c r="BM1095" s="42" t="str">
        <f>IF(Table2[[#This Row],[Punching Required]]=0,"x",IF(AT1095="Pattern",B1095-8,B1095-2))</f>
        <v>x</v>
      </c>
      <c r="BN1095" s="42">
        <f t="shared" si="208"/>
        <v>43484</v>
      </c>
      <c r="BO1095" s="39" t="str">
        <f>IF(Table2[[#This Row],[Milling]]="x","x",Table2[[#This Row],[Total Sections]]*2)</f>
        <v>x</v>
      </c>
      <c r="BP1095" s="39" t="str">
        <f>IF(Table2[[#This Row],[Punching]]="x","x",Table2[Total Sections]*2)</f>
        <v>x</v>
      </c>
      <c r="BQ1095" s="39">
        <f>IF(Table2[[#This Row],[Pattern]]="Pattern",Table2[Total Sections]*3,Table2[Total Sections]*1.5)</f>
        <v>27</v>
      </c>
      <c r="BR1095" s="42"/>
      <c r="BS1095" s="42"/>
      <c r="BT1095" s="42"/>
      <c r="BU1095" s="39"/>
      <c r="BV1095" s="39" t="str">
        <f>_xlfn.IFNA(VLOOKUP(Table2[[#This Row],[Job-no]],Table4[],16,FALSE),"Ready")</f>
        <v/>
      </c>
      <c r="BW1095" s="39" t="str">
        <f>_xlfn.IFNA(VLOOKUP(Table2[[#This Row],[Job-no]],Table4[],21,FALSE),"Ready")</f>
        <v/>
      </c>
      <c r="BX1095" s="39" t="b">
        <f>_xlfn.IFNA(VLOOKUP(Table2[[#This Row],[Job-no]],Table4[],10,FALSE),TRUE)</f>
        <v>0</v>
      </c>
      <c r="BY1095" s="39" t="str">
        <f>_xlfn.IFNA(VLOOKUP(Table2[[#This Row],[Job-no]],Table4[],22,FALSE),"Ready")</f>
        <v/>
      </c>
      <c r="BZ1095" s="120">
        <f t="shared" si="209"/>
        <v>43487</v>
      </c>
      <c r="CA1095" s="120" t="str">
        <f ca="1">IF(OR(Table2[[#This Row],[Saw Date]]=TODAY(),Table2[[#This Row],[Saw Date]]=TODAY()+1), Table2[[#This Row],[Saw Date]],IF(Table2[[#This Row],[Extrusion cut double saw]],"Done",""))</f>
        <v/>
      </c>
      <c r="CB1095" s="120" t="str">
        <f ca="1">IF(OR(Table2[[#This Row],[Lens Date]]=TODAY(),Table2[[#This Row],[Lens Date]]=TODAY()+1), Table2[[#This Row],[Lens Date]],IF(Table2[[#This Row],[MSLens]]="Done","Done",""))</f>
        <v/>
      </c>
      <c r="CC1095" s="120" t="str">
        <f ca="1">IF(OR(Table2[[#This Row],[Milling Date]]=TODAY(),Table2[[#This Row],[Milling Date]]=TODAY()+1), Table2[[#This Row],[Milling Date]],IF(Table2[[#This Row],[CNC Holes]]="Ready","Done",""))</f>
        <v/>
      </c>
      <c r="CD1095" s="120" t="str">
        <f ca="1">IF(OR(Table2[[#This Row],[Welding Date]]=TODAY(),Table2[[#This Row],[Welding Date]]=TODAY()+1), Table2[[#This Row],[Welding Date]],IF(Table2[[#This Row],[Welding Corners]]="Ready","Done",""))</f>
        <v/>
      </c>
      <c r="CE1095" s="120" t="str">
        <f ca="1">IF(OR(Table2[[#This Row],[Puching Date]]=TODAY(),Table2[[#This Row],[Puching Date]]=TODAY()+1), Table2[[#This Row],[Puching Date]],IF(Table2[[#This Row],[Punch Holes]]="Ready","Done",""))</f>
        <v/>
      </c>
      <c r="CF1095" s="120" t="str">
        <f ca="1">IF(OR(Table2[[#This Row],[Housing Date2]]=TODAY(),Table2[[#This Row],[Housing Date2]]=TODAY()+1),Table2[[#This Row],[Housing Date2]],IF(Table2[[#This Row],[Body Assembly]],"Done",""))</f>
        <v/>
      </c>
      <c r="CG1095" s="120" t="str">
        <f>_xlfn.IFNA(VLOOKUP(Table2[[#This Row],[Job-no]],Table4[],7,FALSE),"Done")</f>
        <v>Scheduled/Released</v>
      </c>
    </row>
    <row r="1096" spans="1:85" x14ac:dyDescent="0.25">
      <c r="A1096" t="str">
        <f>_xlfn.CONCAT(Table2[[#This Row],[Order]],"-",Table2[[#This Row],[Line]])</f>
        <v>76575-5</v>
      </c>
      <c r="B1096" s="5">
        <v>43487</v>
      </c>
      <c r="C1096" s="8">
        <v>76575</v>
      </c>
      <c r="D1096" s="3" t="s">
        <v>3366</v>
      </c>
      <c r="E1096" s="8">
        <v>5</v>
      </c>
      <c r="F1096" s="8">
        <v>1</v>
      </c>
      <c r="G1096" s="3" t="s">
        <v>42</v>
      </c>
      <c r="H1096" s="8">
        <v>6</v>
      </c>
      <c r="I1096" s="43" t="b">
        <v>0</v>
      </c>
      <c r="J1096" s="43" t="b">
        <v>0</v>
      </c>
      <c r="K1096" t="s">
        <v>114</v>
      </c>
      <c r="L1096" s="43" t="b">
        <v>0</v>
      </c>
      <c r="M1096" s="43" t="b">
        <v>0</v>
      </c>
      <c r="N1096" s="43" t="b">
        <v>0</v>
      </c>
      <c r="O1096" t="s">
        <v>114</v>
      </c>
      <c r="P1096" t="s">
        <v>114</v>
      </c>
      <c r="Q1096" t="s">
        <v>114</v>
      </c>
      <c r="R1096" t="s">
        <v>114</v>
      </c>
      <c r="S1096" t="s">
        <v>114</v>
      </c>
      <c r="T1096" t="s">
        <v>114</v>
      </c>
      <c r="U1096" t="s">
        <v>114</v>
      </c>
      <c r="V1096" t="s">
        <v>114</v>
      </c>
      <c r="W1096" s="5">
        <v>43482</v>
      </c>
      <c r="X1096" s="3" t="s">
        <v>114</v>
      </c>
      <c r="Y1096" s="3"/>
      <c r="Z1096" s="3" t="s">
        <v>4922</v>
      </c>
      <c r="AA1096" s="3" t="s">
        <v>114</v>
      </c>
      <c r="AB1096" s="3" t="s">
        <v>74</v>
      </c>
      <c r="AC1096" s="8">
        <v>1</v>
      </c>
      <c r="AD1096" s="3" t="s">
        <v>5967</v>
      </c>
      <c r="AE1096" s="4" t="s">
        <v>5968</v>
      </c>
      <c r="AF1096" s="3"/>
      <c r="AG1096" s="3" t="s">
        <v>114</v>
      </c>
      <c r="AH1096" s="8">
        <v>12</v>
      </c>
      <c r="AI1096" s="3" t="s">
        <v>180</v>
      </c>
      <c r="AJ1096" t="s">
        <v>114</v>
      </c>
      <c r="AK1096" t="s">
        <v>114</v>
      </c>
      <c r="AL1096" s="43" t="b">
        <v>0</v>
      </c>
      <c r="AM1096" s="3"/>
      <c r="AN1096" s="3"/>
      <c r="AO1096" s="43" t="b">
        <v>0</v>
      </c>
      <c r="AP1096" s="3" t="b">
        <v>0</v>
      </c>
      <c r="AQ1096" s="3">
        <f>VLOOKUP(Table2[[#This Row],[Job-no]],Table3[],26,FALSE)</f>
        <v>6978</v>
      </c>
      <c r="AR1096" t="str">
        <f t="shared" si="205"/>
        <v>CUBLED</v>
      </c>
      <c r="AS1096" t="str">
        <f>VLOOKUP(AR1096,Table1[],4,0)</f>
        <v>pendant</v>
      </c>
      <c r="AT1096">
        <f>IF(BD1096&gt;0,"Pattern",VLOOKUP(AR1096,Table1[],5,0))</f>
        <v>0</v>
      </c>
      <c r="AU1096" s="34">
        <f>IF(AT1096="Pattern",WORKDAY(Table2[[#This Row],[Scheduled Ship Date]],-10),WORKDAY(Table2[[#This Row],[Scheduled Ship Date]],-4))</f>
        <v>43481</v>
      </c>
      <c r="AV1096">
        <f>IF(Table2[[#This Row],[Extrusion cut double saw]]=TRUE,IF(O1096="ToDo",IF(AT1096="Pattern",Table2[[#This Row],[Total Sections]]*0.4,Table2[[#This Row],[Total Sections]]*0.12),0),IF(AT1096="Pattern",Table2[[#This Row],[Total Sections]]*4,Table2[[#This Row],[Total Sections]]*1.2))</f>
        <v>14.399999999999999</v>
      </c>
      <c r="AW1096" s="130">
        <f t="shared" ca="1" si="210"/>
        <v>43471</v>
      </c>
      <c r="AX1096" s="42">
        <f>IF(AT1096="Pattern",Table2[[#This Row],[Scheduled Ship Date]]-2,Table2[[#This Row],[Scheduled Ship Date]]-3)</f>
        <v>43484</v>
      </c>
      <c r="AY1096">
        <f>IF(Table2[[#This Row],[Pattern]]="Pattern",Table2[[#This Row],[Total Sections]]*4.82,Table2[[#This Row],[Total Sections]]*0.5)</f>
        <v>6</v>
      </c>
      <c r="AZ1096" s="42">
        <f t="shared" ca="1" si="211"/>
        <v>43471</v>
      </c>
      <c r="BA1096" s="39">
        <f>((Table2[Total Sections]/Table2[Open Qty])-1)*Table2[Open Qty]*12.96</f>
        <v>77.760000000000005</v>
      </c>
      <c r="BB1096" s="39"/>
      <c r="BC1096" s="39" t="str">
        <f t="shared" si="206"/>
        <v>CUBLED-SL 75/25-1000-80-35-SO-16-AP-120-DP-1-CT9(48)-DS(1)</v>
      </c>
      <c r="BD1096" s="39">
        <f t="shared" si="207"/>
        <v>0</v>
      </c>
      <c r="BE1096" s="39" t="b">
        <f>_xlfn.IFNA(VLOOKUP(Table2[[#This Row],[Job-no]],Table4[],9,FALSE),TRUE)</f>
        <v>0</v>
      </c>
      <c r="BF1096" t="str">
        <f>VLOOKUP(AR1096,Table1[],3,0)</f>
        <v>CUBIC</v>
      </c>
      <c r="BG1096" s="39" t="b">
        <f>_xlfn.IFNA(VLOOKUP(Table2[[#This Row],[Job-no]],Table4[],14,FALSE),TRUE)</f>
        <v>0</v>
      </c>
      <c r="BH1096" s="39" t="str">
        <f>_xlfn.IFNA(VLOOKUP(Table2[[#This Row],[Job-no]],Table4[],11,FALSE),"Done")</f>
        <v/>
      </c>
      <c r="BI1096" s="39">
        <f>IF(Table2[[#This Row],[Pattern]]="Pattern",VLOOKUP(Table2[[#This Row],[Product Code]],'Routing data'!$A$2:$W$470,13,FALSE),VLOOKUP(Table2[[#This Row],[Product Code]],'Routing data'!$A$2:$W$470,3,FALSE))</f>
        <v>0</v>
      </c>
      <c r="BJ1096" s="39">
        <f>IF(Table2[[#This Row],[Pattern]]="Pattern",VLOOKUP(Table2[[#This Row],[Product Code]],'Routing data'!$A$2:$W$470,14,FALSE),VLOOKUP(Table2[[#This Row],[Product Code]],'Routing data'!$A$2:$W$470,4,FALSE))</f>
        <v>0</v>
      </c>
      <c r="BK1096" s="39">
        <f>VLOOKUP(Table2[[#This Row],[Product Code]],'Routing data'!A$4:W$524,16,FALSE)</f>
        <v>0</v>
      </c>
      <c r="BL1096" s="42" t="str">
        <f>IF(Table2[[#This Row],[Milling Required]]=0,"x",IF(AT1096="Pattern",B1096-10,B1096-4))</f>
        <v>x</v>
      </c>
      <c r="BM1096" s="42" t="str">
        <f>IF(Table2[[#This Row],[Punching Required]]=0,"x",IF(AT1096="Pattern",B1096-8,B1096-2))</f>
        <v>x</v>
      </c>
      <c r="BN1096" s="42">
        <f t="shared" si="208"/>
        <v>43484</v>
      </c>
      <c r="BO1096" s="39" t="str">
        <f>IF(Table2[[#This Row],[Milling]]="x","x",Table2[[#This Row],[Total Sections]]*2)</f>
        <v>x</v>
      </c>
      <c r="BP1096" s="39" t="str">
        <f>IF(Table2[[#This Row],[Punching]]="x","x",Table2[Total Sections]*2)</f>
        <v>x</v>
      </c>
      <c r="BQ1096" s="39">
        <f>IF(Table2[[#This Row],[Pattern]]="Pattern",Table2[Total Sections]*3,Table2[Total Sections]*1.5)</f>
        <v>18</v>
      </c>
      <c r="BR1096" s="39"/>
      <c r="BS1096" s="39"/>
      <c r="BT1096" s="42"/>
      <c r="BU1096" s="39"/>
      <c r="BV1096" s="39" t="str">
        <f>_xlfn.IFNA(VLOOKUP(Table2[[#This Row],[Job-no]],Table4[],16,FALSE),"Ready")</f>
        <v/>
      </c>
      <c r="BW1096" s="39" t="str">
        <f>_xlfn.IFNA(VLOOKUP(Table2[[#This Row],[Job-no]],Table4[],21,FALSE),"Ready")</f>
        <v/>
      </c>
      <c r="BX1096" s="39" t="b">
        <f>_xlfn.IFNA(VLOOKUP(Table2[[#This Row],[Job-no]],Table4[],10,FALSE),TRUE)</f>
        <v>0</v>
      </c>
      <c r="BY1096" s="39" t="str">
        <f>_xlfn.IFNA(VLOOKUP(Table2[[#This Row],[Job-no]],Table4[],22,FALSE),"Ready")</f>
        <v/>
      </c>
      <c r="BZ1096" s="120">
        <f t="shared" si="209"/>
        <v>43487</v>
      </c>
      <c r="CA1096" s="120" t="str">
        <f ca="1">IF(OR(Table2[[#This Row],[Saw Date]]=TODAY(),Table2[[#This Row],[Saw Date]]=TODAY()+1), Table2[[#This Row],[Saw Date]],IF(Table2[[#This Row],[Extrusion cut double saw]],"Done",""))</f>
        <v/>
      </c>
      <c r="CB1096" s="120" t="str">
        <f ca="1">IF(OR(Table2[[#This Row],[Lens Date]]=TODAY(),Table2[[#This Row],[Lens Date]]=TODAY()+1), Table2[[#This Row],[Lens Date]],IF(Table2[[#This Row],[MSLens]]="Done","Done",""))</f>
        <v/>
      </c>
      <c r="CC1096" s="120" t="str">
        <f ca="1">IF(OR(Table2[[#This Row],[Milling Date]]=TODAY(),Table2[[#This Row],[Milling Date]]=TODAY()+1), Table2[[#This Row],[Milling Date]],IF(Table2[[#This Row],[CNC Holes]]="Ready","Done",""))</f>
        <v/>
      </c>
      <c r="CD1096" s="120" t="str">
        <f ca="1">IF(OR(Table2[[#This Row],[Welding Date]]=TODAY(),Table2[[#This Row],[Welding Date]]=TODAY()+1), Table2[[#This Row],[Welding Date]],IF(Table2[[#This Row],[Welding Corners]]="Ready","Done",""))</f>
        <v/>
      </c>
      <c r="CE1096" s="120" t="str">
        <f ca="1">IF(OR(Table2[[#This Row],[Puching Date]]=TODAY(),Table2[[#This Row],[Puching Date]]=TODAY()+1), Table2[[#This Row],[Puching Date]],IF(Table2[[#This Row],[Punch Holes]]="Ready","Done",""))</f>
        <v/>
      </c>
      <c r="CF1096" s="120" t="str">
        <f ca="1">IF(OR(Table2[[#This Row],[Housing Date2]]=TODAY(),Table2[[#This Row],[Housing Date2]]=TODAY()+1),Table2[[#This Row],[Housing Date2]],IF(Table2[[#This Row],[Body Assembly]],"Done",""))</f>
        <v/>
      </c>
      <c r="CG1096" s="120" t="str">
        <f>_xlfn.IFNA(VLOOKUP(Table2[[#This Row],[Job-no]],Table4[],7,FALSE),"Done")</f>
        <v>Scheduled/Released</v>
      </c>
    </row>
    <row r="1097" spans="1:85" x14ac:dyDescent="0.25">
      <c r="A1097" t="str">
        <f>_xlfn.CONCAT(Table2[[#This Row],[Order]],"-",Table2[[#This Row],[Line]])</f>
        <v>76575-6</v>
      </c>
      <c r="B1097" s="5">
        <v>43487</v>
      </c>
      <c r="C1097" s="8">
        <v>76575</v>
      </c>
      <c r="D1097" s="3" t="s">
        <v>3368</v>
      </c>
      <c r="E1097" s="8">
        <v>6</v>
      </c>
      <c r="F1097" s="8">
        <v>1</v>
      </c>
      <c r="G1097" s="3" t="s">
        <v>42</v>
      </c>
      <c r="H1097" s="8">
        <v>3</v>
      </c>
      <c r="I1097" s="43" t="b">
        <v>0</v>
      </c>
      <c r="J1097" s="43" t="b">
        <v>0</v>
      </c>
      <c r="K1097" t="s">
        <v>114</v>
      </c>
      <c r="L1097" s="43" t="b">
        <v>0</v>
      </c>
      <c r="M1097" s="43" t="b">
        <v>0</v>
      </c>
      <c r="N1097" s="43" t="b">
        <v>0</v>
      </c>
      <c r="O1097" t="s">
        <v>114</v>
      </c>
      <c r="P1097" t="s">
        <v>114</v>
      </c>
      <c r="Q1097" t="s">
        <v>114</v>
      </c>
      <c r="R1097" t="s">
        <v>114</v>
      </c>
      <c r="S1097" t="s">
        <v>114</v>
      </c>
      <c r="T1097" t="s">
        <v>114</v>
      </c>
      <c r="U1097" t="s">
        <v>114</v>
      </c>
      <c r="V1097" t="s">
        <v>114</v>
      </c>
      <c r="W1097" s="5">
        <v>43482</v>
      </c>
      <c r="X1097" s="3" t="s">
        <v>114</v>
      </c>
      <c r="Y1097" s="3"/>
      <c r="Z1097" s="3" t="s">
        <v>5127</v>
      </c>
      <c r="AA1097" s="3" t="s">
        <v>114</v>
      </c>
      <c r="AB1097" s="3" t="s">
        <v>74</v>
      </c>
      <c r="AC1097" s="8">
        <v>1</v>
      </c>
      <c r="AD1097" s="3" t="s">
        <v>5967</v>
      </c>
      <c r="AE1097" s="4" t="s">
        <v>5968</v>
      </c>
      <c r="AF1097" s="3"/>
      <c r="AG1097" s="3" t="s">
        <v>114</v>
      </c>
      <c r="AH1097" s="8">
        <v>6</v>
      </c>
      <c r="AI1097" s="3" t="s">
        <v>180</v>
      </c>
      <c r="AJ1097" t="s">
        <v>114</v>
      </c>
      <c r="AK1097" t="s">
        <v>114</v>
      </c>
      <c r="AL1097" s="43" t="b">
        <v>0</v>
      </c>
      <c r="AM1097" s="3"/>
      <c r="AN1097" s="3"/>
      <c r="AO1097" s="43" t="b">
        <v>0</v>
      </c>
      <c r="AP1097" s="3" t="b">
        <v>0</v>
      </c>
      <c r="AQ1097" s="3">
        <f>VLOOKUP(Table2[[#This Row],[Job-no]],Table3[],26,FALSE)</f>
        <v>4080</v>
      </c>
      <c r="AR1097" t="str">
        <f t="shared" si="205"/>
        <v>CUBLED</v>
      </c>
      <c r="AS1097" t="str">
        <f>VLOOKUP(AR1097,Table1[],4,0)</f>
        <v>pendant</v>
      </c>
      <c r="AT1097">
        <f>IF(BD1097&gt;0,"Pattern",VLOOKUP(AR1097,Table1[],5,0))</f>
        <v>0</v>
      </c>
      <c r="AU1097" s="34">
        <f>IF(AT1097="Pattern",WORKDAY(Table2[[#This Row],[Scheduled Ship Date]],-10),WORKDAY(Table2[[#This Row],[Scheduled Ship Date]],-4))</f>
        <v>43481</v>
      </c>
      <c r="AV1097">
        <f>IF(Table2[[#This Row],[Extrusion cut double saw]]=TRUE,IF(O1097="ToDo",IF(AT1097="Pattern",Table2[[#This Row],[Total Sections]]*0.4,Table2[[#This Row],[Total Sections]]*0.12),0),IF(AT1097="Pattern",Table2[[#This Row],[Total Sections]]*4,Table2[[#This Row],[Total Sections]]*1.2))</f>
        <v>7.1999999999999993</v>
      </c>
      <c r="AW1097" s="130">
        <f t="shared" ca="1" si="210"/>
        <v>43471</v>
      </c>
      <c r="AX1097" s="42">
        <f>IF(AT1097="Pattern",Table2[[#This Row],[Scheduled Ship Date]]-2,Table2[[#This Row],[Scheduled Ship Date]]-3)</f>
        <v>43484</v>
      </c>
      <c r="AY1097">
        <f>IF(Table2[[#This Row],[Pattern]]="Pattern",Table2[[#This Row],[Total Sections]]*4.82,Table2[[#This Row],[Total Sections]]*0.5)</f>
        <v>3</v>
      </c>
      <c r="AZ1097" s="42">
        <f t="shared" ca="1" si="211"/>
        <v>43471</v>
      </c>
      <c r="BA1097" s="39">
        <f>((Table2[Total Sections]/Table2[Open Qty])-1)*Table2[Open Qty]*12.96</f>
        <v>38.880000000000003</v>
      </c>
      <c r="BB1097" s="42"/>
      <c r="BC1097" s="39" t="str">
        <f t="shared" si="206"/>
        <v>CUBLED-SL 75/25-1000-80-35-SO-20-AP-120-DP-1-CT9(48)</v>
      </c>
      <c r="BD1097" s="39">
        <f t="shared" si="207"/>
        <v>0</v>
      </c>
      <c r="BE1097" s="39" t="b">
        <f>_xlfn.IFNA(VLOOKUP(Table2[[#This Row],[Job-no]],Table4[],9,FALSE),TRUE)</f>
        <v>0</v>
      </c>
      <c r="BF1097" t="str">
        <f>VLOOKUP(AR1097,Table1[],3,0)</f>
        <v>CUBIC</v>
      </c>
      <c r="BG1097" s="39" t="b">
        <f>_xlfn.IFNA(VLOOKUP(Table2[[#This Row],[Job-no]],Table4[],14,FALSE),TRUE)</f>
        <v>0</v>
      </c>
      <c r="BH1097" s="39" t="str">
        <f>_xlfn.IFNA(VLOOKUP(Table2[[#This Row],[Job-no]],Table4[],11,FALSE),"Done")</f>
        <v/>
      </c>
      <c r="BI1097" s="39">
        <f>IF(Table2[[#This Row],[Pattern]]="Pattern",VLOOKUP(Table2[[#This Row],[Product Code]],'Routing data'!$A$2:$W$470,13,FALSE),VLOOKUP(Table2[[#This Row],[Product Code]],'Routing data'!$A$2:$W$470,3,FALSE))</f>
        <v>0</v>
      </c>
      <c r="BJ1097" s="39">
        <f>IF(Table2[[#This Row],[Pattern]]="Pattern",VLOOKUP(Table2[[#This Row],[Product Code]],'Routing data'!$A$2:$W$470,14,FALSE),VLOOKUP(Table2[[#This Row],[Product Code]],'Routing data'!$A$2:$W$470,4,FALSE))</f>
        <v>0</v>
      </c>
      <c r="BK1097" s="39">
        <f>VLOOKUP(Table2[[#This Row],[Product Code]],'Routing data'!A$4:W$524,16,FALSE)</f>
        <v>0</v>
      </c>
      <c r="BL1097" s="42" t="str">
        <f>IF(Table2[[#This Row],[Milling Required]]=0,"x",IF(AT1097="Pattern",B1097-10,B1097-4))</f>
        <v>x</v>
      </c>
      <c r="BM1097" s="42" t="str">
        <f>IF(Table2[[#This Row],[Punching Required]]=0,"x",IF(AT1097="Pattern",B1097-8,B1097-2))</f>
        <v>x</v>
      </c>
      <c r="BN1097" s="42">
        <f t="shared" si="208"/>
        <v>43484</v>
      </c>
      <c r="BO1097" s="39" t="str">
        <f>IF(Table2[[#This Row],[Milling]]="x","x",Table2[[#This Row],[Total Sections]]*2)</f>
        <v>x</v>
      </c>
      <c r="BP1097" s="39" t="str">
        <f>IF(Table2[[#This Row],[Punching]]="x","x",Table2[Total Sections]*2)</f>
        <v>x</v>
      </c>
      <c r="BQ1097" s="39">
        <f>IF(Table2[[#This Row],[Pattern]]="Pattern",Table2[Total Sections]*3,Table2[Total Sections]*1.5)</f>
        <v>9</v>
      </c>
      <c r="BR1097" s="42"/>
      <c r="BS1097" s="42"/>
      <c r="BT1097" s="42"/>
      <c r="BU1097" s="39"/>
      <c r="BV1097" s="122" t="str">
        <f>_xlfn.IFNA(VLOOKUP(Table2[[#This Row],[Job-no]],Table4[],16,FALSE),"Ready")</f>
        <v/>
      </c>
      <c r="BW1097" s="122" t="str">
        <f>_xlfn.IFNA(VLOOKUP(Table2[[#This Row],[Job-no]],Table4[],21,FALSE),"Ready")</f>
        <v/>
      </c>
      <c r="BX1097" s="39" t="b">
        <f>_xlfn.IFNA(VLOOKUP(Table2[[#This Row],[Job-no]],Table4[],10,FALSE),TRUE)</f>
        <v>0</v>
      </c>
      <c r="BY1097" s="39" t="str">
        <f>_xlfn.IFNA(VLOOKUP(Table2[[#This Row],[Job-no]],Table4[],22,FALSE),"Ready")</f>
        <v/>
      </c>
      <c r="BZ1097" s="120">
        <f t="shared" si="209"/>
        <v>43487</v>
      </c>
      <c r="CA1097" s="120" t="str">
        <f ca="1">IF(OR(Table2[[#This Row],[Saw Date]]=TODAY(),Table2[[#This Row],[Saw Date]]=TODAY()+1), Table2[[#This Row],[Saw Date]],IF(Table2[[#This Row],[Extrusion cut double saw]],"Done",""))</f>
        <v/>
      </c>
      <c r="CB1097" s="120" t="str">
        <f ca="1">IF(OR(Table2[[#This Row],[Lens Date]]=TODAY(),Table2[[#This Row],[Lens Date]]=TODAY()+1), Table2[[#This Row],[Lens Date]],IF(Table2[[#This Row],[MSLens]]="Done","Done",""))</f>
        <v/>
      </c>
      <c r="CC1097" s="120" t="str">
        <f ca="1">IF(OR(Table2[[#This Row],[Milling Date]]=TODAY(),Table2[[#This Row],[Milling Date]]=TODAY()+1), Table2[[#This Row],[Milling Date]],IF(Table2[[#This Row],[CNC Holes]]="Ready","Done",""))</f>
        <v/>
      </c>
      <c r="CD1097" s="120" t="str">
        <f ca="1">IF(OR(Table2[[#This Row],[Welding Date]]=TODAY(),Table2[[#This Row],[Welding Date]]=TODAY()+1), Table2[[#This Row],[Welding Date]],IF(Table2[[#This Row],[Welding Corners]]="Ready","Done",""))</f>
        <v/>
      </c>
      <c r="CE1097" s="120" t="str">
        <f ca="1">IF(OR(Table2[[#This Row],[Puching Date]]=TODAY(),Table2[[#This Row],[Puching Date]]=TODAY()+1), Table2[[#This Row],[Puching Date]],IF(Table2[[#This Row],[Punch Holes]]="Ready","Done",""))</f>
        <v/>
      </c>
      <c r="CF1097" s="120" t="str">
        <f ca="1">IF(OR(Table2[[#This Row],[Housing Date2]]=TODAY(),Table2[[#This Row],[Housing Date2]]=TODAY()+1),Table2[[#This Row],[Housing Date2]],IF(Table2[[#This Row],[Body Assembly]],"Done",""))</f>
        <v/>
      </c>
      <c r="CG1097" s="120" t="str">
        <f>_xlfn.IFNA(VLOOKUP(Table2[[#This Row],[Job-no]],Table4[],7,FALSE),"Done")</f>
        <v>Scheduled/Released</v>
      </c>
    </row>
    <row r="1098" spans="1:85" x14ac:dyDescent="0.25">
      <c r="A1098" t="str">
        <f>_xlfn.CONCAT(Table2[[#This Row],[Order]],"-",Table2[[#This Row],[Line]])</f>
        <v>77945-10</v>
      </c>
      <c r="B1098" s="5">
        <v>43487</v>
      </c>
      <c r="C1098" s="8">
        <v>77945</v>
      </c>
      <c r="D1098" s="3" t="s">
        <v>3895</v>
      </c>
      <c r="E1098" s="8">
        <v>10</v>
      </c>
      <c r="F1098" s="8">
        <v>1</v>
      </c>
      <c r="G1098" s="3" t="s">
        <v>42</v>
      </c>
      <c r="H1098" s="8">
        <v>3</v>
      </c>
      <c r="I1098" s="43" t="b">
        <v>0</v>
      </c>
      <c r="J1098" s="43" t="b">
        <v>0</v>
      </c>
      <c r="K1098" t="s">
        <v>114</v>
      </c>
      <c r="L1098" s="43" t="b">
        <v>0</v>
      </c>
      <c r="M1098" s="43" t="b">
        <v>0</v>
      </c>
      <c r="N1098" s="43" t="b">
        <v>0</v>
      </c>
      <c r="O1098" t="s">
        <v>114</v>
      </c>
      <c r="P1098" t="s">
        <v>114</v>
      </c>
      <c r="Q1098" t="s">
        <v>114</v>
      </c>
      <c r="R1098" t="s">
        <v>114</v>
      </c>
      <c r="S1098" t="s">
        <v>114</v>
      </c>
      <c r="T1098" t="s">
        <v>114</v>
      </c>
      <c r="U1098" t="s">
        <v>114</v>
      </c>
      <c r="V1098" t="s">
        <v>114</v>
      </c>
      <c r="W1098" s="5">
        <v>43482</v>
      </c>
      <c r="X1098" s="3" t="s">
        <v>114</v>
      </c>
      <c r="Y1098" s="3"/>
      <c r="Z1098" s="3" t="s">
        <v>4496</v>
      </c>
      <c r="AA1098" s="3" t="s">
        <v>114</v>
      </c>
      <c r="AB1098" s="3" t="s">
        <v>74</v>
      </c>
      <c r="AC1098" s="8">
        <v>4</v>
      </c>
      <c r="AD1098" s="3" t="s">
        <v>5967</v>
      </c>
      <c r="AE1098" s="4" t="s">
        <v>5968</v>
      </c>
      <c r="AF1098" s="3"/>
      <c r="AG1098" s="3" t="s">
        <v>114</v>
      </c>
      <c r="AH1098" s="8">
        <v>6</v>
      </c>
      <c r="AI1098" s="3" t="s">
        <v>180</v>
      </c>
      <c r="AJ1098" t="s">
        <v>114</v>
      </c>
      <c r="AK1098" t="s">
        <v>114</v>
      </c>
      <c r="AL1098" s="43" t="b">
        <v>0</v>
      </c>
      <c r="AM1098" s="3"/>
      <c r="AN1098" s="3"/>
      <c r="AO1098" s="43" t="b">
        <v>0</v>
      </c>
      <c r="AP1098" s="3" t="b">
        <v>0</v>
      </c>
      <c r="AQ1098" s="3">
        <f>VLOOKUP(Table2[[#This Row],[Job-no]],Table3[],26,FALSE)</f>
        <v>4695</v>
      </c>
      <c r="AR1098" t="str">
        <f t="shared" si="205"/>
        <v>BBPRLED</v>
      </c>
      <c r="AS1098" t="str">
        <f>VLOOKUP(AR1098,Table1[],4,0)</f>
        <v>recessed</v>
      </c>
      <c r="AT1098">
        <f>IF(BD1098&gt;0,"Pattern",VLOOKUP(AR1098,Table1[],5,0))</f>
        <v>0</v>
      </c>
      <c r="AU1098" s="34">
        <f>IF(AT1098="Pattern",WORKDAY(Table2[[#This Row],[Scheduled Ship Date]],-10),WORKDAY(Table2[[#This Row],[Scheduled Ship Date]],-4))</f>
        <v>43481</v>
      </c>
      <c r="AV1098">
        <f>IF(Table2[[#This Row],[Extrusion cut double saw]]=TRUE,IF(O1098="ToDo",IF(AT1098="Pattern",Table2[[#This Row],[Total Sections]]*0.4,Table2[[#This Row],[Total Sections]]*0.12),0),IF(AT1098="Pattern",Table2[[#This Row],[Total Sections]]*4,Table2[[#This Row],[Total Sections]]*1.2))</f>
        <v>7.1999999999999993</v>
      </c>
      <c r="AW1098" s="130">
        <f t="shared" ca="1" si="210"/>
        <v>43471</v>
      </c>
      <c r="AX1098" s="42">
        <f>IF(AT1098="Pattern",Table2[[#This Row],[Scheduled Ship Date]]-2,Table2[[#This Row],[Scheduled Ship Date]]-3)</f>
        <v>43484</v>
      </c>
      <c r="AY1098">
        <f>IF(Table2[[#This Row],[Pattern]]="Pattern",Table2[[#This Row],[Total Sections]]*4.82,Table2[[#This Row],[Total Sections]]*0.5)</f>
        <v>3</v>
      </c>
      <c r="AZ1098" s="42">
        <f t="shared" ca="1" si="211"/>
        <v>43471</v>
      </c>
      <c r="BA1098" s="39">
        <f>((Table2[Total Sections]/Table2[Open Qty])-1)*Table2[Open Qty]*12.96</f>
        <v>38.880000000000003</v>
      </c>
      <c r="BB1098" s="39"/>
      <c r="BC1098" s="39" t="str">
        <f t="shared" si="206"/>
        <v>BBPRLED-1000-80-TW2750-RG3-13'</v>
      </c>
      <c r="BD1098" s="39">
        <f t="shared" si="207"/>
        <v>0</v>
      </c>
      <c r="BE1098" s="39" t="b">
        <f>_xlfn.IFNA(VLOOKUP(Table2[[#This Row],[Job-no]],Table4[],9,FALSE),TRUE)</f>
        <v>0</v>
      </c>
      <c r="BF1098" t="str">
        <f>VLOOKUP(AR1098,Table1[],3,0)</f>
        <v>B4LED</v>
      </c>
      <c r="BG1098" s="39" t="b">
        <f>_xlfn.IFNA(VLOOKUP(Table2[[#This Row],[Job-no]],Table4[],14,FALSE),TRUE)</f>
        <v>0</v>
      </c>
      <c r="BH1098" s="39" t="str">
        <f>_xlfn.IFNA(VLOOKUP(Table2[[#This Row],[Job-no]],Table4[],11,FALSE),"Done")</f>
        <v/>
      </c>
      <c r="BI1098" s="39">
        <f>IF(Table2[[#This Row],[Pattern]]="Pattern",VLOOKUP(Table2[[#This Row],[Product Code]],'Routing data'!$A$2:$W$470,13,FALSE),VLOOKUP(Table2[[#This Row],[Product Code]],'Routing data'!$A$2:$W$470,3,FALSE))</f>
        <v>0</v>
      </c>
      <c r="BJ1098" s="39">
        <f>IF(Table2[[#This Row],[Pattern]]="Pattern",VLOOKUP(Table2[[#This Row],[Product Code]],'Routing data'!$A$2:$W$470,14,FALSE),VLOOKUP(Table2[[#This Row],[Product Code]],'Routing data'!$A$2:$W$470,4,FALSE))</f>
        <v>3</v>
      </c>
      <c r="BK1098" s="39">
        <f>VLOOKUP(Table2[[#This Row],[Product Code]],'Routing data'!A$4:W$524,16,FALSE)</f>
        <v>0</v>
      </c>
      <c r="BL1098" s="42" t="str">
        <f>IF(Table2[[#This Row],[Milling Required]]=0,"x",IF(AT1098="Pattern",B1098-10,B1098-4))</f>
        <v>x</v>
      </c>
      <c r="BM1098" s="42">
        <f>IF(Table2[[#This Row],[Punching Required]]=0,"x",IF(AT1098="Pattern",B1098-8,B1098-2))</f>
        <v>43485</v>
      </c>
      <c r="BN1098" s="42">
        <f t="shared" si="208"/>
        <v>43484</v>
      </c>
      <c r="BO1098" s="39" t="str">
        <f>IF(Table2[[#This Row],[Milling]]="x","x",Table2[[#This Row],[Total Sections]]*2)</f>
        <v>x</v>
      </c>
      <c r="BP1098" s="39">
        <f>IF(Table2[[#This Row],[Punching]]="x","x",Table2[Total Sections]*2)</f>
        <v>12</v>
      </c>
      <c r="BQ1098" s="39">
        <f>IF(Table2[[#This Row],[Pattern]]="Pattern",Table2[Total Sections]*3,Table2[Total Sections]*1.5)</f>
        <v>9</v>
      </c>
      <c r="BR1098" s="39"/>
      <c r="BS1098" s="42"/>
      <c r="BT1098" s="42"/>
      <c r="BU1098" s="39"/>
      <c r="BV1098" s="39" t="str">
        <f>_xlfn.IFNA(VLOOKUP(Table2[[#This Row],[Job-no]],Table4[],16,FALSE),"Ready")</f>
        <v/>
      </c>
      <c r="BW1098" s="39" t="str">
        <f>_xlfn.IFNA(VLOOKUP(Table2[[#This Row],[Job-no]],Table4[],21,FALSE),"Ready")</f>
        <v/>
      </c>
      <c r="BX1098" s="39" t="b">
        <f>_xlfn.IFNA(VLOOKUP(Table2[[#This Row],[Job-no]],Table4[],10,FALSE),TRUE)</f>
        <v>0</v>
      </c>
      <c r="BY1098" s="39" t="str">
        <f>_xlfn.IFNA(VLOOKUP(Table2[[#This Row],[Job-no]],Table4[],22,FALSE),"Ready")</f>
        <v/>
      </c>
      <c r="BZ1098" s="120">
        <f t="shared" si="209"/>
        <v>43487</v>
      </c>
      <c r="CA1098" s="120" t="str">
        <f ca="1">IF(OR(Table2[[#This Row],[Saw Date]]=TODAY(),Table2[[#This Row],[Saw Date]]=TODAY()+1), Table2[[#This Row],[Saw Date]],IF(Table2[[#This Row],[Extrusion cut double saw]],"Done",""))</f>
        <v/>
      </c>
      <c r="CB1098" s="120" t="str">
        <f ca="1">IF(OR(Table2[[#This Row],[Lens Date]]=TODAY(),Table2[[#This Row],[Lens Date]]=TODAY()+1), Table2[[#This Row],[Lens Date]],IF(Table2[[#This Row],[MSLens]]="Done","Done",""))</f>
        <v/>
      </c>
      <c r="CC1098" s="120" t="str">
        <f ca="1">IF(OR(Table2[[#This Row],[Milling Date]]=TODAY(),Table2[[#This Row],[Milling Date]]=TODAY()+1), Table2[[#This Row],[Milling Date]],IF(Table2[[#This Row],[CNC Holes]]="Ready","Done",""))</f>
        <v/>
      </c>
      <c r="CD1098" s="120" t="str">
        <f ca="1">IF(OR(Table2[[#This Row],[Welding Date]]=TODAY(),Table2[[#This Row],[Welding Date]]=TODAY()+1), Table2[[#This Row],[Welding Date]],IF(Table2[[#This Row],[Welding Corners]]="Ready","Done",""))</f>
        <v/>
      </c>
      <c r="CE1098" s="120" t="str">
        <f ca="1">IF(OR(Table2[[#This Row],[Puching Date]]=TODAY(),Table2[[#This Row],[Puching Date]]=TODAY()+1), Table2[[#This Row],[Puching Date]],IF(Table2[[#This Row],[Punch Holes]]="Ready","Done",""))</f>
        <v/>
      </c>
      <c r="CF1098" s="120" t="str">
        <f ca="1">IF(OR(Table2[[#This Row],[Housing Date2]]=TODAY(),Table2[[#This Row],[Housing Date2]]=TODAY()+1),Table2[[#This Row],[Housing Date2]],IF(Table2[[#This Row],[Body Assembly]],"Done",""))</f>
        <v/>
      </c>
      <c r="CG1098" s="120" t="str">
        <f>_xlfn.IFNA(VLOOKUP(Table2[[#This Row],[Job-no]],Table4[],7,FALSE),"Done")</f>
        <v>Scheduled/Released</v>
      </c>
    </row>
    <row r="1099" spans="1:85" x14ac:dyDescent="0.25">
      <c r="A1099" s="39" t="str">
        <f>_xlfn.CONCAT(Table2[[#This Row],[Order]],"-",Table2[[#This Row],[Line]])</f>
        <v>77945-11</v>
      </c>
      <c r="B1099" s="5">
        <v>43487</v>
      </c>
      <c r="C1099" s="8">
        <v>77945</v>
      </c>
      <c r="D1099" s="3" t="s">
        <v>3897</v>
      </c>
      <c r="E1099" s="8">
        <v>11</v>
      </c>
      <c r="F1099" s="8">
        <v>1</v>
      </c>
      <c r="G1099" s="3" t="s">
        <v>42</v>
      </c>
      <c r="H1099" s="8">
        <v>1</v>
      </c>
      <c r="I1099" s="43" t="b">
        <v>0</v>
      </c>
      <c r="J1099" s="43" t="b">
        <v>0</v>
      </c>
      <c r="K1099" t="s">
        <v>114</v>
      </c>
      <c r="L1099" s="43" t="b">
        <v>0</v>
      </c>
      <c r="M1099" s="43" t="b">
        <v>0</v>
      </c>
      <c r="N1099" s="43" t="b">
        <v>0</v>
      </c>
      <c r="O1099" t="s">
        <v>114</v>
      </c>
      <c r="P1099" t="s">
        <v>114</v>
      </c>
      <c r="Q1099" t="s">
        <v>114</v>
      </c>
      <c r="R1099" t="s">
        <v>114</v>
      </c>
      <c r="S1099" t="s">
        <v>114</v>
      </c>
      <c r="T1099" t="s">
        <v>114</v>
      </c>
      <c r="U1099" t="s">
        <v>114</v>
      </c>
      <c r="V1099" t="s">
        <v>114</v>
      </c>
      <c r="W1099" s="5">
        <v>43482</v>
      </c>
      <c r="X1099" s="3" t="s">
        <v>114</v>
      </c>
      <c r="Y1099" s="3"/>
      <c r="Z1099" s="3" t="s">
        <v>4496</v>
      </c>
      <c r="AA1099" s="3" t="s">
        <v>114</v>
      </c>
      <c r="AB1099" s="3" t="s">
        <v>74</v>
      </c>
      <c r="AC1099" s="8">
        <v>4</v>
      </c>
      <c r="AD1099" s="3" t="s">
        <v>5967</v>
      </c>
      <c r="AE1099" s="4" t="s">
        <v>5968</v>
      </c>
      <c r="AF1099" s="3"/>
      <c r="AG1099" s="3" t="s">
        <v>114</v>
      </c>
      <c r="AH1099" s="8">
        <v>1</v>
      </c>
      <c r="AI1099" s="3" t="s">
        <v>180</v>
      </c>
      <c r="AJ1099" t="s">
        <v>114</v>
      </c>
      <c r="AK1099" t="s">
        <v>114</v>
      </c>
      <c r="AL1099" s="43" t="b">
        <v>0</v>
      </c>
      <c r="AM1099" s="3"/>
      <c r="AN1099" s="3"/>
      <c r="AO1099" s="43" t="b">
        <v>0</v>
      </c>
      <c r="AP1099" s="3" t="b">
        <v>0</v>
      </c>
      <c r="AQ1099" s="3">
        <f>VLOOKUP(Table2[[#This Row],[Job-no]],Table3[],26,FALSE)</f>
        <v>1305</v>
      </c>
      <c r="AR1099" t="str">
        <f t="shared" si="205"/>
        <v>BBPRLED</v>
      </c>
      <c r="AS1099" t="str">
        <f>VLOOKUP(AR1099,Table1[],4,0)</f>
        <v>recessed</v>
      </c>
      <c r="AT1099">
        <f>IF(BD1099&gt;0,"Pattern",VLOOKUP(AR1099,Table1[],5,0))</f>
        <v>0</v>
      </c>
      <c r="AU1099" s="34">
        <f>IF(AT1099="Pattern",WORKDAY(Table2[[#This Row],[Scheduled Ship Date]],-10),WORKDAY(Table2[[#This Row],[Scheduled Ship Date]],-4))</f>
        <v>43481</v>
      </c>
      <c r="AV1099" s="39">
        <f>IF(Table2[[#This Row],[Extrusion cut double saw]]=TRUE,IF(O1099="ToDo",IF(AT1099="Pattern",Table2[[#This Row],[Total Sections]]*0.4,Table2[[#This Row],[Total Sections]]*0.12),0),IF(AT1099="Pattern",Table2[[#This Row],[Total Sections]]*4,Table2[[#This Row],[Total Sections]]*1.2))</f>
        <v>1.2</v>
      </c>
      <c r="AW1099" s="130">
        <f t="shared" ca="1" si="210"/>
        <v>43471</v>
      </c>
      <c r="AX1099" s="42">
        <f>IF(AT1099="Pattern",Table2[[#This Row],[Scheduled Ship Date]]-2,Table2[[#This Row],[Scheduled Ship Date]]-3)</f>
        <v>43484</v>
      </c>
      <c r="AY1099" s="39">
        <f>IF(Table2[[#This Row],[Pattern]]="Pattern",Table2[[#This Row],[Total Sections]]*4.82,Table2[[#This Row],[Total Sections]]*0.5)</f>
        <v>0.5</v>
      </c>
      <c r="AZ1099" s="42">
        <f t="shared" ca="1" si="211"/>
        <v>43471</v>
      </c>
      <c r="BA1099" s="39">
        <f>((Table2[Total Sections]/Table2[Open Qty])-1)*Table2[Open Qty]*12.96</f>
        <v>0</v>
      </c>
      <c r="BB1099" s="39"/>
      <c r="BC1099" s="39" t="str">
        <f t="shared" si="206"/>
        <v>BBPRLED-1000-80-TW2750-RG3-10'</v>
      </c>
      <c r="BD1099" s="39">
        <f t="shared" si="207"/>
        <v>0</v>
      </c>
      <c r="BE1099" s="39" t="b">
        <f>_xlfn.IFNA(VLOOKUP(Table2[[#This Row],[Job-no]],Table4[],9,FALSE),TRUE)</f>
        <v>0</v>
      </c>
      <c r="BF1099" t="str">
        <f>VLOOKUP(AR1099,Table1[],3,0)</f>
        <v>B4LED</v>
      </c>
      <c r="BG1099" s="39" t="b">
        <f>_xlfn.IFNA(VLOOKUP(Table2[[#This Row],[Job-no]],Table4[],14,FALSE),TRUE)</f>
        <v>0</v>
      </c>
      <c r="BH1099" s="39" t="str">
        <f>_xlfn.IFNA(VLOOKUP(Table2[[#This Row],[Job-no]],Table4[],11,FALSE),"Done")</f>
        <v/>
      </c>
      <c r="BI1099" s="39">
        <f>IF(Table2[[#This Row],[Pattern]]="Pattern",VLOOKUP(Table2[[#This Row],[Product Code]],'Routing data'!$A$2:$W$470,13,FALSE),VLOOKUP(Table2[[#This Row],[Product Code]],'Routing data'!$A$2:$W$470,3,FALSE))</f>
        <v>0</v>
      </c>
      <c r="BJ1099" s="39">
        <f>IF(Table2[[#This Row],[Pattern]]="Pattern",VLOOKUP(Table2[[#This Row],[Product Code]],'Routing data'!$A$2:$W$470,14,FALSE),VLOOKUP(Table2[[#This Row],[Product Code]],'Routing data'!$A$2:$W$470,4,FALSE))</f>
        <v>3</v>
      </c>
      <c r="BK1099" s="39">
        <f>VLOOKUP(Table2[[#This Row],[Product Code]],'Routing data'!A$4:W$524,16,FALSE)</f>
        <v>0</v>
      </c>
      <c r="BL1099" s="42" t="str">
        <f>IF(Table2[[#This Row],[Milling Required]]=0,"x",IF(AT1099="Pattern",B1099-10,B1099-4))</f>
        <v>x</v>
      </c>
      <c r="BM1099" s="42">
        <f>IF(Table2[[#This Row],[Punching Required]]=0,"x",IF(AT1099="Pattern",B1099-8,B1099-2))</f>
        <v>43485</v>
      </c>
      <c r="BN1099" s="42">
        <f t="shared" si="208"/>
        <v>43484</v>
      </c>
      <c r="BO1099" s="39" t="str">
        <f>IF(Table2[[#This Row],[Milling]]="x","x",Table2[[#This Row],[Total Sections]]*2)</f>
        <v>x</v>
      </c>
      <c r="BP1099" s="39">
        <f>IF(Table2[[#This Row],[Punching]]="x","x",Table2[Total Sections]*2)</f>
        <v>2</v>
      </c>
      <c r="BQ1099" s="39">
        <f>IF(Table2[[#This Row],[Pattern]]="Pattern",Table2[Total Sections]*3,Table2[Total Sections]*1.5)</f>
        <v>1.5</v>
      </c>
      <c r="BR1099" s="39"/>
      <c r="BS1099" s="42"/>
      <c r="BT1099" s="42"/>
      <c r="BU1099" s="39"/>
      <c r="BV1099" s="39" t="str">
        <f>_xlfn.IFNA(VLOOKUP(Table2[[#This Row],[Job-no]],Table4[],16,FALSE),"Ready")</f>
        <v/>
      </c>
      <c r="BW1099" s="39" t="str">
        <f>_xlfn.IFNA(VLOOKUP(Table2[[#This Row],[Job-no]],Table4[],21,FALSE),"Ready")</f>
        <v/>
      </c>
      <c r="BX1099" s="39" t="b">
        <f>_xlfn.IFNA(VLOOKUP(Table2[[#This Row],[Job-no]],Table4[],10,FALSE),TRUE)</f>
        <v>0</v>
      </c>
      <c r="BY1099" s="39" t="str">
        <f>_xlfn.IFNA(VLOOKUP(Table2[[#This Row],[Job-no]],Table4[],22,FALSE),"Ready")</f>
        <v/>
      </c>
      <c r="BZ1099" s="120">
        <f t="shared" si="209"/>
        <v>43487</v>
      </c>
      <c r="CA1099" s="120" t="str">
        <f ca="1">IF(OR(Table2[[#This Row],[Saw Date]]=TODAY(),Table2[[#This Row],[Saw Date]]=TODAY()+1), Table2[[#This Row],[Saw Date]],IF(Table2[[#This Row],[Extrusion cut double saw]],"Done",""))</f>
        <v/>
      </c>
      <c r="CB1099" s="120" t="str">
        <f ca="1">IF(OR(Table2[[#This Row],[Lens Date]]=TODAY(),Table2[[#This Row],[Lens Date]]=TODAY()+1), Table2[[#This Row],[Lens Date]],IF(Table2[[#This Row],[MSLens]]="Done","Done",""))</f>
        <v/>
      </c>
      <c r="CC1099" s="120" t="str">
        <f ca="1">IF(OR(Table2[[#This Row],[Milling Date]]=TODAY(),Table2[[#This Row],[Milling Date]]=TODAY()+1), Table2[[#This Row],[Milling Date]],IF(Table2[[#This Row],[CNC Holes]]="Ready","Done",""))</f>
        <v/>
      </c>
      <c r="CD1099" s="120" t="str">
        <f ca="1">IF(OR(Table2[[#This Row],[Welding Date]]=TODAY(),Table2[[#This Row],[Welding Date]]=TODAY()+1), Table2[[#This Row],[Welding Date]],IF(Table2[[#This Row],[Welding Corners]]="Ready","Done",""))</f>
        <v/>
      </c>
      <c r="CE1099" s="120" t="str">
        <f ca="1">IF(OR(Table2[[#This Row],[Puching Date]]=TODAY(),Table2[[#This Row],[Puching Date]]=TODAY()+1), Table2[[#This Row],[Puching Date]],IF(Table2[[#This Row],[Punch Holes]]="Ready","Done",""))</f>
        <v/>
      </c>
      <c r="CF1099" s="120" t="str">
        <f ca="1">IF(OR(Table2[[#This Row],[Housing Date2]]=TODAY(),Table2[[#This Row],[Housing Date2]]=TODAY()+1),Table2[[#This Row],[Housing Date2]],IF(Table2[[#This Row],[Body Assembly]],"Done",""))</f>
        <v/>
      </c>
      <c r="CG1099" s="120" t="str">
        <f>_xlfn.IFNA(VLOOKUP(Table2[[#This Row],[Job-no]],Table4[],7,FALSE),"Done")</f>
        <v>Scheduled/Released</v>
      </c>
    </row>
    <row r="1100" spans="1:85" x14ac:dyDescent="0.25">
      <c r="A1100" s="39" t="str">
        <f>_xlfn.CONCAT(Table2[[#This Row],[Order]],"-",Table2[[#This Row],[Line]])</f>
        <v>77945-12</v>
      </c>
      <c r="B1100" s="5">
        <v>43487</v>
      </c>
      <c r="C1100" s="8">
        <v>77945</v>
      </c>
      <c r="D1100" s="3" t="s">
        <v>3899</v>
      </c>
      <c r="E1100" s="8">
        <v>12</v>
      </c>
      <c r="F1100" s="8">
        <v>1</v>
      </c>
      <c r="G1100" s="3" t="s">
        <v>42</v>
      </c>
      <c r="H1100" s="8">
        <v>1</v>
      </c>
      <c r="I1100" s="43" t="b">
        <v>0</v>
      </c>
      <c r="J1100" s="43" t="b">
        <v>0</v>
      </c>
      <c r="K1100" t="s">
        <v>114</v>
      </c>
      <c r="L1100" s="43" t="b">
        <v>0</v>
      </c>
      <c r="M1100" s="43" t="b">
        <v>0</v>
      </c>
      <c r="N1100" s="43" t="b">
        <v>0</v>
      </c>
      <c r="O1100" t="s">
        <v>114</v>
      </c>
      <c r="P1100" t="s">
        <v>114</v>
      </c>
      <c r="Q1100" t="s">
        <v>114</v>
      </c>
      <c r="R1100" t="s">
        <v>114</v>
      </c>
      <c r="S1100" t="s">
        <v>114</v>
      </c>
      <c r="T1100" t="s">
        <v>114</v>
      </c>
      <c r="U1100" t="s">
        <v>114</v>
      </c>
      <c r="V1100" t="s">
        <v>114</v>
      </c>
      <c r="W1100" s="5">
        <v>43482</v>
      </c>
      <c r="X1100" s="3" t="s">
        <v>114</v>
      </c>
      <c r="Y1100" s="3"/>
      <c r="Z1100" s="3" t="s">
        <v>4496</v>
      </c>
      <c r="AA1100" s="3" t="s">
        <v>114</v>
      </c>
      <c r="AB1100" s="3" t="s">
        <v>74</v>
      </c>
      <c r="AC1100" s="8">
        <v>4</v>
      </c>
      <c r="AD1100" s="3" t="s">
        <v>5967</v>
      </c>
      <c r="AE1100" s="4" t="s">
        <v>5968</v>
      </c>
      <c r="AF1100" s="3"/>
      <c r="AG1100" s="3" t="s">
        <v>114</v>
      </c>
      <c r="AH1100" s="8">
        <v>2</v>
      </c>
      <c r="AI1100" s="3" t="s">
        <v>180</v>
      </c>
      <c r="AJ1100" t="s">
        <v>114</v>
      </c>
      <c r="AK1100" t="s">
        <v>114</v>
      </c>
      <c r="AL1100" s="43" t="b">
        <v>0</v>
      </c>
      <c r="AM1100" s="3"/>
      <c r="AN1100" s="3"/>
      <c r="AO1100" s="43" t="b">
        <v>0</v>
      </c>
      <c r="AP1100" s="3" t="b">
        <v>0</v>
      </c>
      <c r="AQ1100" s="3">
        <f>VLOOKUP(Table2[[#This Row],[Job-no]],Table3[],26,FALSE)</f>
        <v>1880</v>
      </c>
      <c r="AR1100" t="str">
        <f t="shared" si="205"/>
        <v>BBPRLED</v>
      </c>
      <c r="AS1100" t="str">
        <f>VLOOKUP(AR1100,Table1[],4,0)</f>
        <v>recessed</v>
      </c>
      <c r="AT1100">
        <f>IF(BD1100&gt;0,"Pattern",VLOOKUP(AR1100,Table1[],5,0))</f>
        <v>0</v>
      </c>
      <c r="AU1100" s="34">
        <f>IF(AT1100="Pattern",WORKDAY(Table2[[#This Row],[Scheduled Ship Date]],-10),WORKDAY(Table2[[#This Row],[Scheduled Ship Date]],-4))</f>
        <v>43481</v>
      </c>
      <c r="AV1100" s="39">
        <f>IF(Table2[[#This Row],[Extrusion cut double saw]]=TRUE,IF(O1100="ToDo",IF(AT1100="Pattern",Table2[[#This Row],[Total Sections]]*0.4,Table2[[#This Row],[Total Sections]]*0.12),0),IF(AT1100="Pattern",Table2[[#This Row],[Total Sections]]*4,Table2[[#This Row],[Total Sections]]*1.2))</f>
        <v>2.4</v>
      </c>
      <c r="AW1100" s="130">
        <f t="shared" ca="1" si="210"/>
        <v>43471</v>
      </c>
      <c r="AX1100" s="42">
        <f>IF(AT1100="Pattern",Table2[[#This Row],[Scheduled Ship Date]]-2,Table2[[#This Row],[Scheduled Ship Date]]-3)</f>
        <v>43484</v>
      </c>
      <c r="AY1100" s="39">
        <f>IF(Table2[[#This Row],[Pattern]]="Pattern",Table2[[#This Row],[Total Sections]]*4.82,Table2[[#This Row],[Total Sections]]*0.5)</f>
        <v>1</v>
      </c>
      <c r="AZ1100" s="42">
        <f t="shared" ca="1" si="211"/>
        <v>43471</v>
      </c>
      <c r="BA1100" s="39">
        <f>((Table2[Total Sections]/Table2[Open Qty])-1)*Table2[Open Qty]*12.96</f>
        <v>12.96</v>
      </c>
      <c r="BB1100" s="39"/>
      <c r="BC1100" s="39" t="str">
        <f t="shared" si="206"/>
        <v>BBPRLED-1000-80-TW2750-RG3-15'</v>
      </c>
      <c r="BD1100" s="39">
        <f t="shared" si="207"/>
        <v>0</v>
      </c>
      <c r="BE1100" s="39" t="b">
        <f>_xlfn.IFNA(VLOOKUP(Table2[[#This Row],[Job-no]],Table4[],9,FALSE),TRUE)</f>
        <v>0</v>
      </c>
      <c r="BF1100" t="str">
        <f>VLOOKUP(AR1100,Table1[],3,0)</f>
        <v>B4LED</v>
      </c>
      <c r="BG1100" s="39" t="b">
        <f>_xlfn.IFNA(VLOOKUP(Table2[[#This Row],[Job-no]],Table4[],14,FALSE),TRUE)</f>
        <v>0</v>
      </c>
      <c r="BH1100" s="39" t="str">
        <f>_xlfn.IFNA(VLOOKUP(Table2[[#This Row],[Job-no]],Table4[],11,FALSE),"Done")</f>
        <v/>
      </c>
      <c r="BI1100" s="39">
        <f>IF(Table2[[#This Row],[Pattern]]="Pattern",VLOOKUP(Table2[[#This Row],[Product Code]],'Routing data'!$A$2:$W$470,13,FALSE),VLOOKUP(Table2[[#This Row],[Product Code]],'Routing data'!$A$2:$W$470,3,FALSE))</f>
        <v>0</v>
      </c>
      <c r="BJ1100" s="39">
        <f>IF(Table2[[#This Row],[Pattern]]="Pattern",VLOOKUP(Table2[[#This Row],[Product Code]],'Routing data'!$A$2:$W$470,14,FALSE),VLOOKUP(Table2[[#This Row],[Product Code]],'Routing data'!$A$2:$W$470,4,FALSE))</f>
        <v>3</v>
      </c>
      <c r="BK1100" s="39">
        <f>VLOOKUP(Table2[[#This Row],[Product Code]],'Routing data'!A$4:W$524,16,FALSE)</f>
        <v>0</v>
      </c>
      <c r="BL1100" s="42" t="str">
        <f>IF(Table2[[#This Row],[Milling Required]]=0,"x",IF(AT1100="Pattern",B1100-10,B1100-4))</f>
        <v>x</v>
      </c>
      <c r="BM1100" s="42">
        <f>IF(Table2[[#This Row],[Punching Required]]=0,"x",IF(AT1100="Pattern",B1100-8,B1100-2))</f>
        <v>43485</v>
      </c>
      <c r="BN1100" s="42">
        <f t="shared" si="208"/>
        <v>43484</v>
      </c>
      <c r="BO1100" s="39" t="str">
        <f>IF(Table2[[#This Row],[Milling]]="x","x",Table2[[#This Row],[Total Sections]]*2)</f>
        <v>x</v>
      </c>
      <c r="BP1100" s="39">
        <f>IF(Table2[[#This Row],[Punching]]="x","x",Table2[Total Sections]*2)</f>
        <v>4</v>
      </c>
      <c r="BQ1100" s="39">
        <f>IF(Table2[[#This Row],[Pattern]]="Pattern",Table2[Total Sections]*3,Table2[Total Sections]*1.5)</f>
        <v>3</v>
      </c>
      <c r="BR1100" s="39"/>
      <c r="BS1100" s="42"/>
      <c r="BT1100" s="39"/>
      <c r="BU1100" s="39"/>
      <c r="BV1100" s="39" t="str">
        <f>_xlfn.IFNA(VLOOKUP(Table2[[#This Row],[Job-no]],Table4[],16,FALSE),"Ready")</f>
        <v/>
      </c>
      <c r="BW1100" s="39" t="str">
        <f>_xlfn.IFNA(VLOOKUP(Table2[[#This Row],[Job-no]],Table4[],21,FALSE),"Ready")</f>
        <v/>
      </c>
      <c r="BX1100" s="39" t="b">
        <f>_xlfn.IFNA(VLOOKUP(Table2[[#This Row],[Job-no]],Table4[],10,FALSE),TRUE)</f>
        <v>0</v>
      </c>
      <c r="BY1100" s="39" t="str">
        <f>_xlfn.IFNA(VLOOKUP(Table2[[#This Row],[Job-no]],Table4[],22,FALSE),"Ready")</f>
        <v/>
      </c>
      <c r="BZ1100" s="120">
        <f t="shared" si="209"/>
        <v>43487</v>
      </c>
      <c r="CA1100" s="120" t="str">
        <f ca="1">IF(OR(Table2[[#This Row],[Saw Date]]=TODAY(),Table2[[#This Row],[Saw Date]]=TODAY()+1), Table2[[#This Row],[Saw Date]],IF(Table2[[#This Row],[Extrusion cut double saw]],"Done",""))</f>
        <v/>
      </c>
      <c r="CB1100" s="120" t="str">
        <f ca="1">IF(OR(Table2[[#This Row],[Lens Date]]=TODAY(),Table2[[#This Row],[Lens Date]]=TODAY()+1), Table2[[#This Row],[Lens Date]],IF(Table2[[#This Row],[MSLens]]="Done","Done",""))</f>
        <v/>
      </c>
      <c r="CC1100" s="120" t="str">
        <f ca="1">IF(OR(Table2[[#This Row],[Milling Date]]=TODAY(),Table2[[#This Row],[Milling Date]]=TODAY()+1), Table2[[#This Row],[Milling Date]],IF(Table2[[#This Row],[CNC Holes]]="Ready","Done",""))</f>
        <v/>
      </c>
      <c r="CD1100" s="120" t="str">
        <f ca="1">IF(OR(Table2[[#This Row],[Welding Date]]=TODAY(),Table2[[#This Row],[Welding Date]]=TODAY()+1), Table2[[#This Row],[Welding Date]],IF(Table2[[#This Row],[Welding Corners]]="Ready","Done",""))</f>
        <v/>
      </c>
      <c r="CE1100" s="120" t="str">
        <f ca="1">IF(OR(Table2[[#This Row],[Puching Date]]=TODAY(),Table2[[#This Row],[Puching Date]]=TODAY()+1), Table2[[#This Row],[Puching Date]],IF(Table2[[#This Row],[Punch Holes]]="Ready","Done",""))</f>
        <v/>
      </c>
      <c r="CF1100" s="120" t="str">
        <f ca="1">IF(OR(Table2[[#This Row],[Housing Date2]]=TODAY(),Table2[[#This Row],[Housing Date2]]=TODAY()+1),Table2[[#This Row],[Housing Date2]],IF(Table2[[#This Row],[Body Assembly]],"Done",""))</f>
        <v/>
      </c>
      <c r="CG1100" s="120" t="str">
        <f>_xlfn.IFNA(VLOOKUP(Table2[[#This Row],[Job-no]],Table4[],7,FALSE),"Done")</f>
        <v>Scheduled/Released</v>
      </c>
    </row>
    <row r="1101" spans="1:85" x14ac:dyDescent="0.25">
      <c r="A1101" s="39" t="str">
        <f>_xlfn.CONCAT(Table2[[#This Row],[Order]],"-",Table2[[#This Row],[Line]])</f>
        <v>77945-13</v>
      </c>
      <c r="B1101" s="5">
        <v>43487</v>
      </c>
      <c r="C1101" s="8">
        <v>77945</v>
      </c>
      <c r="D1101" s="3" t="s">
        <v>3901</v>
      </c>
      <c r="E1101" s="8">
        <v>13</v>
      </c>
      <c r="F1101" s="8">
        <v>1</v>
      </c>
      <c r="G1101" s="3" t="s">
        <v>42</v>
      </c>
      <c r="H1101" s="8">
        <v>1</v>
      </c>
      <c r="I1101" s="43" t="b">
        <v>0</v>
      </c>
      <c r="J1101" s="43" t="b">
        <v>0</v>
      </c>
      <c r="K1101" t="s">
        <v>114</v>
      </c>
      <c r="L1101" s="43" t="b">
        <v>0</v>
      </c>
      <c r="M1101" s="43" t="b">
        <v>0</v>
      </c>
      <c r="N1101" s="43" t="b">
        <v>0</v>
      </c>
      <c r="O1101" t="s">
        <v>114</v>
      </c>
      <c r="P1101" t="s">
        <v>114</v>
      </c>
      <c r="Q1101" t="s">
        <v>114</v>
      </c>
      <c r="R1101" t="s">
        <v>114</v>
      </c>
      <c r="S1101" t="s">
        <v>114</v>
      </c>
      <c r="T1101" t="s">
        <v>114</v>
      </c>
      <c r="U1101" t="s">
        <v>114</v>
      </c>
      <c r="V1101" t="s">
        <v>114</v>
      </c>
      <c r="W1101" s="5">
        <v>43482</v>
      </c>
      <c r="X1101" s="3" t="s">
        <v>114</v>
      </c>
      <c r="Y1101" s="3"/>
      <c r="Z1101" s="3" t="s">
        <v>4496</v>
      </c>
      <c r="AA1101" s="3" t="s">
        <v>114</v>
      </c>
      <c r="AB1101" s="3" t="s">
        <v>74</v>
      </c>
      <c r="AC1101" s="8">
        <v>4</v>
      </c>
      <c r="AD1101" s="3" t="s">
        <v>5967</v>
      </c>
      <c r="AE1101" s="4" t="s">
        <v>5968</v>
      </c>
      <c r="AF1101" s="3"/>
      <c r="AG1101" s="3" t="s">
        <v>114</v>
      </c>
      <c r="AH1101" s="8">
        <v>1</v>
      </c>
      <c r="AI1101" s="3" t="s">
        <v>180</v>
      </c>
      <c r="AJ1101" t="s">
        <v>114</v>
      </c>
      <c r="AK1101" t="s">
        <v>114</v>
      </c>
      <c r="AL1101" s="43" t="b">
        <v>0</v>
      </c>
      <c r="AM1101" s="3"/>
      <c r="AN1101" s="3"/>
      <c r="AO1101" s="43" t="b">
        <v>0</v>
      </c>
      <c r="AP1101" s="3" t="b">
        <v>0</v>
      </c>
      <c r="AQ1101" s="3">
        <f>VLOOKUP(Table2[[#This Row],[Job-no]],Table3[],26,FALSE)</f>
        <v>730</v>
      </c>
      <c r="AR1101" t="str">
        <f t="shared" si="205"/>
        <v>BBPRLED</v>
      </c>
      <c r="AS1101" t="str">
        <f>VLOOKUP(AR1101,Table1[],4,0)</f>
        <v>recessed</v>
      </c>
      <c r="AT1101">
        <f>IF(BD1101&gt;0,"Pattern",VLOOKUP(AR1101,Table1[],5,0))</f>
        <v>0</v>
      </c>
      <c r="AU1101" s="34">
        <f>IF(AT1101="Pattern",WORKDAY(Table2[[#This Row],[Scheduled Ship Date]],-10),WORKDAY(Table2[[#This Row],[Scheduled Ship Date]],-4))</f>
        <v>43481</v>
      </c>
      <c r="AV1101" s="39">
        <f>IF(Table2[[#This Row],[Extrusion cut double saw]]=TRUE,IF(O1101="ToDo",IF(AT1101="Pattern",Table2[[#This Row],[Total Sections]]*0.4,Table2[[#This Row],[Total Sections]]*0.12),0),IF(AT1101="Pattern",Table2[[#This Row],[Total Sections]]*4,Table2[[#This Row],[Total Sections]]*1.2))</f>
        <v>1.2</v>
      </c>
      <c r="AW1101" s="130">
        <f t="shared" ca="1" si="210"/>
        <v>43471</v>
      </c>
      <c r="AX1101" s="42">
        <f>IF(AT1101="Pattern",Table2[[#This Row],[Scheduled Ship Date]]-2,Table2[[#This Row],[Scheduled Ship Date]]-3)</f>
        <v>43484</v>
      </c>
      <c r="AY1101" s="39">
        <f>IF(Table2[[#This Row],[Pattern]]="Pattern",Table2[[#This Row],[Total Sections]]*4.82,Table2[[#This Row],[Total Sections]]*0.5)</f>
        <v>0.5</v>
      </c>
      <c r="AZ1101" s="42">
        <f t="shared" ca="1" si="211"/>
        <v>43471</v>
      </c>
      <c r="BA1101" s="39">
        <f>((Table2[Total Sections]/Table2[Open Qty])-1)*Table2[Open Qty]*12.96</f>
        <v>0</v>
      </c>
      <c r="BB1101" s="39"/>
      <c r="BC1101" s="39" t="str">
        <f t="shared" si="206"/>
        <v xml:space="preserve">BBPRLED-1000-80-TW2750-RG3-5' </v>
      </c>
      <c r="BD1101" s="39">
        <f t="shared" si="207"/>
        <v>0</v>
      </c>
      <c r="BE1101" s="39" t="b">
        <f>_xlfn.IFNA(VLOOKUP(Table2[[#This Row],[Job-no]],Table4[],9,FALSE),TRUE)</f>
        <v>0</v>
      </c>
      <c r="BF1101" s="39"/>
      <c r="BG1101" s="39" t="b">
        <f>_xlfn.IFNA(VLOOKUP(Table2[[#This Row],[Job-no]],Table4[],14,FALSE),TRUE)</f>
        <v>0</v>
      </c>
      <c r="BH1101" s="39" t="str">
        <f>_xlfn.IFNA(VLOOKUP(Table2[[#This Row],[Job-no]],Table4[],11,FALSE),"Done")</f>
        <v/>
      </c>
      <c r="BI1101" s="39">
        <f>IF(Table2[[#This Row],[Pattern]]="Pattern",VLOOKUP(Table2[[#This Row],[Product Code]],'Routing data'!$A$2:$W$470,13,FALSE),VLOOKUP(Table2[[#This Row],[Product Code]],'Routing data'!$A$2:$W$470,3,FALSE))</f>
        <v>0</v>
      </c>
      <c r="BJ1101" s="39">
        <f>IF(Table2[[#This Row],[Pattern]]="Pattern",VLOOKUP(Table2[[#This Row],[Product Code]],'Routing data'!$A$2:$W$470,14,FALSE),VLOOKUP(Table2[[#This Row],[Product Code]],'Routing data'!$A$2:$W$470,4,FALSE))</f>
        <v>3</v>
      </c>
      <c r="BK1101" s="39">
        <f>VLOOKUP(Table2[[#This Row],[Product Code]],'Routing data'!A$4:W$524,16,FALSE)</f>
        <v>0</v>
      </c>
      <c r="BL1101" s="42" t="str">
        <f>IF(Table2[[#This Row],[Milling Required]]=0,"x",IF(AT1101="Pattern",B1101-10,B1101-4))</f>
        <v>x</v>
      </c>
      <c r="BM1101" s="42">
        <f>IF(Table2[[#This Row],[Punching Required]]=0,"x",IF(AT1101="Pattern",B1101-8,B1101-2))</f>
        <v>43485</v>
      </c>
      <c r="BN1101" s="42">
        <f t="shared" si="208"/>
        <v>43484</v>
      </c>
      <c r="BO1101" s="39" t="str">
        <f>IF(Table2[[#This Row],[Milling]]="x","x",Table2[[#This Row],[Total Sections]]*2)</f>
        <v>x</v>
      </c>
      <c r="BP1101" s="39">
        <f>IF(Table2[[#This Row],[Punching]]="x","x",Table2[Total Sections]*2)</f>
        <v>2</v>
      </c>
      <c r="BQ1101" s="39">
        <f>IF(Table2[[#This Row],[Pattern]]="Pattern",Table2[Total Sections]*3,Table2[Total Sections]*1.5)</f>
        <v>1.5</v>
      </c>
      <c r="BR1101" s="42"/>
      <c r="BS1101" s="39"/>
      <c r="BT1101" s="39"/>
      <c r="BU1101" s="39"/>
      <c r="BV1101" s="39" t="str">
        <f>_xlfn.IFNA(VLOOKUP(Table2[[#This Row],[Job-no]],Table4[],16,FALSE),"Ready")</f>
        <v/>
      </c>
      <c r="BW1101" s="39" t="str">
        <f>_xlfn.IFNA(VLOOKUP(Table2[[#This Row],[Job-no]],Table4[],21,FALSE),"Ready")</f>
        <v/>
      </c>
      <c r="BX1101" s="39" t="b">
        <f>_xlfn.IFNA(VLOOKUP(Table2[[#This Row],[Job-no]],Table4[],10,FALSE),TRUE)</f>
        <v>0</v>
      </c>
      <c r="BY1101" s="39" t="str">
        <f>_xlfn.IFNA(VLOOKUP(Table2[[#This Row],[Job-no]],Table4[],22,FALSE),"Ready")</f>
        <v/>
      </c>
      <c r="BZ1101" s="120">
        <f t="shared" si="209"/>
        <v>43487</v>
      </c>
      <c r="CA1101" s="120" t="str">
        <f ca="1">IF(OR(Table2[[#This Row],[Saw Date]]=TODAY(),Table2[[#This Row],[Saw Date]]=TODAY()+1), Table2[[#This Row],[Saw Date]],IF(Table2[[#This Row],[Extrusion cut double saw]],"Done",""))</f>
        <v/>
      </c>
      <c r="CB1101" s="120" t="str">
        <f ca="1">IF(OR(Table2[[#This Row],[Lens Date]]=TODAY(),Table2[[#This Row],[Lens Date]]=TODAY()+1), Table2[[#This Row],[Lens Date]],IF(Table2[[#This Row],[MSLens]]="Done","Done",""))</f>
        <v/>
      </c>
      <c r="CC1101" s="120" t="str">
        <f ca="1">IF(OR(Table2[[#This Row],[Milling Date]]=TODAY(),Table2[[#This Row],[Milling Date]]=TODAY()+1), Table2[[#This Row],[Milling Date]],IF(Table2[[#This Row],[CNC Holes]]="Ready","Done",""))</f>
        <v/>
      </c>
      <c r="CD1101" s="120" t="str">
        <f ca="1">IF(OR(Table2[[#This Row],[Welding Date]]=TODAY(),Table2[[#This Row],[Welding Date]]=TODAY()+1), Table2[[#This Row],[Welding Date]],IF(Table2[[#This Row],[Welding Corners]]="Ready","Done",""))</f>
        <v/>
      </c>
      <c r="CE1101" s="120" t="str">
        <f ca="1">IF(OR(Table2[[#This Row],[Puching Date]]=TODAY(),Table2[[#This Row],[Puching Date]]=TODAY()+1), Table2[[#This Row],[Puching Date]],IF(Table2[[#This Row],[Punch Holes]]="Ready","Done",""))</f>
        <v/>
      </c>
      <c r="CF1101" s="120" t="str">
        <f ca="1">IF(OR(Table2[[#This Row],[Housing Date2]]=TODAY(),Table2[[#This Row],[Housing Date2]]=TODAY()+1),Table2[[#This Row],[Housing Date2]],IF(Table2[[#This Row],[Body Assembly]],"Done",""))</f>
        <v/>
      </c>
      <c r="CG1101" s="120" t="str">
        <f>_xlfn.IFNA(VLOOKUP(Table2[[#This Row],[Job-no]],Table4[],7,FALSE),"Done")</f>
        <v>Scheduled/Released</v>
      </c>
    </row>
    <row r="1102" spans="1:85" x14ac:dyDescent="0.25">
      <c r="A1102" t="str">
        <f>_xlfn.CONCAT(Table2[[#This Row],[Order]],"-",Table2[[#This Row],[Line]])</f>
        <v>77945-14</v>
      </c>
      <c r="B1102" s="5">
        <v>43487</v>
      </c>
      <c r="C1102" s="8">
        <v>77945</v>
      </c>
      <c r="D1102" s="3" t="s">
        <v>3903</v>
      </c>
      <c r="E1102" s="8">
        <v>14</v>
      </c>
      <c r="F1102" s="8">
        <v>1</v>
      </c>
      <c r="G1102" s="3" t="s">
        <v>42</v>
      </c>
      <c r="H1102" s="8">
        <v>1</v>
      </c>
      <c r="I1102" s="43" t="b">
        <v>0</v>
      </c>
      <c r="J1102" s="43" t="b">
        <v>0</v>
      </c>
      <c r="K1102" t="s">
        <v>114</v>
      </c>
      <c r="L1102" s="43" t="b">
        <v>0</v>
      </c>
      <c r="M1102" s="43" t="b">
        <v>0</v>
      </c>
      <c r="N1102" s="43" t="b">
        <v>0</v>
      </c>
      <c r="O1102" t="s">
        <v>114</v>
      </c>
      <c r="P1102" t="s">
        <v>114</v>
      </c>
      <c r="Q1102" t="s">
        <v>114</v>
      </c>
      <c r="R1102" t="s">
        <v>114</v>
      </c>
      <c r="S1102" t="s">
        <v>114</v>
      </c>
      <c r="T1102" t="s">
        <v>114</v>
      </c>
      <c r="U1102" t="s">
        <v>114</v>
      </c>
      <c r="V1102" t="s">
        <v>114</v>
      </c>
      <c r="W1102" s="5">
        <v>43482</v>
      </c>
      <c r="X1102" s="3" t="s">
        <v>114</v>
      </c>
      <c r="Y1102" s="3"/>
      <c r="Z1102" s="3" t="s">
        <v>4496</v>
      </c>
      <c r="AA1102" s="3" t="s">
        <v>114</v>
      </c>
      <c r="AB1102" s="3" t="s">
        <v>74</v>
      </c>
      <c r="AC1102" s="8">
        <v>4</v>
      </c>
      <c r="AD1102" s="3" t="s">
        <v>5967</v>
      </c>
      <c r="AE1102" s="4" t="s">
        <v>5968</v>
      </c>
      <c r="AF1102" s="3"/>
      <c r="AG1102" s="3" t="s">
        <v>114</v>
      </c>
      <c r="AH1102" s="8">
        <v>1</v>
      </c>
      <c r="AI1102" s="3" t="s">
        <v>180</v>
      </c>
      <c r="AJ1102" t="s">
        <v>114</v>
      </c>
      <c r="AK1102" t="s">
        <v>114</v>
      </c>
      <c r="AL1102" s="43" t="b">
        <v>0</v>
      </c>
      <c r="AM1102" s="3"/>
      <c r="AN1102" s="3"/>
      <c r="AO1102" s="43" t="b">
        <v>0</v>
      </c>
      <c r="AP1102" s="3" t="b">
        <v>0</v>
      </c>
      <c r="AQ1102" s="3">
        <f>VLOOKUP(Table2[[#This Row],[Job-no]],Table3[],26,FALSE)</f>
        <v>470</v>
      </c>
      <c r="AR1102" t="str">
        <f t="shared" si="205"/>
        <v>BBPRLED</v>
      </c>
      <c r="AS1102" t="str">
        <f>VLOOKUP(AR1102,Table1[],4,0)</f>
        <v>recessed</v>
      </c>
      <c r="AT1102">
        <f>IF(BD1102&gt;0,"Pattern",VLOOKUP(AR1102,Table1[],5,0))</f>
        <v>0</v>
      </c>
      <c r="AU1102" s="34">
        <f>IF(AT1102="Pattern",WORKDAY(Table2[[#This Row],[Scheduled Ship Date]],-10),WORKDAY(Table2[[#This Row],[Scheduled Ship Date]],-4))</f>
        <v>43481</v>
      </c>
      <c r="AV1102">
        <f>IF(Table2[[#This Row],[Extrusion cut double saw]]=TRUE,IF(O1102="ToDo",IF(AT1102="Pattern",Table2[[#This Row],[Total Sections]]*0.4,Table2[[#This Row],[Total Sections]]*0.12),0),IF(AT1102="Pattern",Table2[[#This Row],[Total Sections]]*4,Table2[[#This Row],[Total Sections]]*1.2))</f>
        <v>1.2</v>
      </c>
      <c r="AW1102" s="130">
        <f t="shared" ca="1" si="210"/>
        <v>43471</v>
      </c>
      <c r="AX1102" s="42">
        <f>IF(AT1102="Pattern",Table2[[#This Row],[Scheduled Ship Date]]-2,Table2[[#This Row],[Scheduled Ship Date]]-3)</f>
        <v>43484</v>
      </c>
      <c r="AY1102">
        <f>IF(Table2[[#This Row],[Pattern]]="Pattern",Table2[[#This Row],[Total Sections]]*4.82,Table2[[#This Row],[Total Sections]]*0.5)</f>
        <v>0.5</v>
      </c>
      <c r="AZ1102" s="42">
        <f t="shared" ca="1" si="211"/>
        <v>43471</v>
      </c>
      <c r="BA1102" s="39">
        <f>((Table2[Total Sections]/Table2[Open Qty])-1)*Table2[Open Qty]*12.96</f>
        <v>0</v>
      </c>
      <c r="BB1102" s="42"/>
      <c r="BC1102" s="39" t="str">
        <f t="shared" si="206"/>
        <v xml:space="preserve">BBPRLED-1000-80-TW2750-RG3-3' </v>
      </c>
      <c r="BD1102" s="39">
        <f t="shared" si="207"/>
        <v>0</v>
      </c>
      <c r="BE1102" s="39" t="b">
        <f>_xlfn.IFNA(VLOOKUP(Table2[[#This Row],[Job-no]],Table4[],9,FALSE),TRUE)</f>
        <v>0</v>
      </c>
      <c r="BF1102" t="str">
        <f>VLOOKUP(AR1102,Table1[],3,0)</f>
        <v>B4LED</v>
      </c>
      <c r="BG1102" s="39" t="b">
        <f>_xlfn.IFNA(VLOOKUP(Table2[[#This Row],[Job-no]],Table4[],14,FALSE),TRUE)</f>
        <v>0</v>
      </c>
      <c r="BH1102" s="39" t="str">
        <f>_xlfn.IFNA(VLOOKUP(Table2[[#This Row],[Job-no]],Table4[],11,FALSE),"Done")</f>
        <v/>
      </c>
      <c r="BI1102" s="39">
        <f>IF(Table2[[#This Row],[Pattern]]="Pattern",VLOOKUP(Table2[[#This Row],[Product Code]],'Routing data'!$A$2:$W$470,13,FALSE),VLOOKUP(Table2[[#This Row],[Product Code]],'Routing data'!$A$2:$W$470,3,FALSE))</f>
        <v>0</v>
      </c>
      <c r="BJ1102" s="39">
        <f>IF(Table2[[#This Row],[Pattern]]="Pattern",VLOOKUP(Table2[[#This Row],[Product Code]],'Routing data'!$A$2:$W$470,14,FALSE),VLOOKUP(Table2[[#This Row],[Product Code]],'Routing data'!$A$2:$W$470,4,FALSE))</f>
        <v>3</v>
      </c>
      <c r="BK1102" s="39">
        <f>VLOOKUP(Table2[[#This Row],[Product Code]],'Routing data'!A$4:W$524,16,FALSE)</f>
        <v>0</v>
      </c>
      <c r="BL1102" s="42" t="str">
        <f>IF(Table2[[#This Row],[Milling Required]]=0,"x",IF(AT1102="Pattern",B1102-10,B1102-4))</f>
        <v>x</v>
      </c>
      <c r="BM1102" s="42">
        <f>IF(Table2[[#This Row],[Punching Required]]=0,"x",IF(AT1102="Pattern",B1102-8,B1102-2))</f>
        <v>43485</v>
      </c>
      <c r="BN1102" s="42">
        <f t="shared" si="208"/>
        <v>43484</v>
      </c>
      <c r="BO1102" s="39" t="str">
        <f>IF(Table2[[#This Row],[Milling]]="x","x",Table2[[#This Row],[Total Sections]]*2)</f>
        <v>x</v>
      </c>
      <c r="BP1102" s="39">
        <f>IF(Table2[[#This Row],[Punching]]="x","x",Table2[Total Sections]*2)</f>
        <v>2</v>
      </c>
      <c r="BQ1102" s="39">
        <f>IF(Table2[[#This Row],[Pattern]]="Pattern",Table2[Total Sections]*3,Table2[Total Sections]*1.5)</f>
        <v>1.5</v>
      </c>
      <c r="BR1102" s="42"/>
      <c r="BS1102" s="42"/>
      <c r="BT1102" s="42"/>
      <c r="BU1102" s="39"/>
      <c r="BV1102" s="39" t="str">
        <f>_xlfn.IFNA(VLOOKUP(Table2[[#This Row],[Job-no]],Table4[],16,FALSE),"Ready")</f>
        <v/>
      </c>
      <c r="BW1102" s="39" t="str">
        <f>_xlfn.IFNA(VLOOKUP(Table2[[#This Row],[Job-no]],Table4[],21,FALSE),"Ready")</f>
        <v/>
      </c>
      <c r="BX1102" s="39" t="b">
        <f>_xlfn.IFNA(VLOOKUP(Table2[[#This Row],[Job-no]],Table4[],10,FALSE),TRUE)</f>
        <v>0</v>
      </c>
      <c r="BY1102" s="39" t="str">
        <f>_xlfn.IFNA(VLOOKUP(Table2[[#This Row],[Job-no]],Table4[],22,FALSE),"Ready")</f>
        <v/>
      </c>
      <c r="BZ1102" s="120">
        <f t="shared" si="209"/>
        <v>43487</v>
      </c>
      <c r="CA1102" s="120" t="str">
        <f ca="1">IF(OR(Table2[[#This Row],[Saw Date]]=TODAY(),Table2[[#This Row],[Saw Date]]=TODAY()+1), Table2[[#This Row],[Saw Date]],IF(Table2[[#This Row],[Extrusion cut double saw]],"Done",""))</f>
        <v/>
      </c>
      <c r="CB1102" s="120" t="str">
        <f ca="1">IF(OR(Table2[[#This Row],[Lens Date]]=TODAY(),Table2[[#This Row],[Lens Date]]=TODAY()+1), Table2[[#This Row],[Lens Date]],IF(Table2[[#This Row],[MSLens]]="Done","Done",""))</f>
        <v/>
      </c>
      <c r="CC1102" s="120" t="str">
        <f ca="1">IF(OR(Table2[[#This Row],[Milling Date]]=TODAY(),Table2[[#This Row],[Milling Date]]=TODAY()+1), Table2[[#This Row],[Milling Date]],IF(Table2[[#This Row],[CNC Holes]]="Ready","Done",""))</f>
        <v/>
      </c>
      <c r="CD1102" s="120" t="str">
        <f ca="1">IF(OR(Table2[[#This Row],[Welding Date]]=TODAY(),Table2[[#This Row],[Welding Date]]=TODAY()+1), Table2[[#This Row],[Welding Date]],IF(Table2[[#This Row],[Welding Corners]]="Ready","Done",""))</f>
        <v/>
      </c>
      <c r="CE1102" s="120" t="str">
        <f ca="1">IF(OR(Table2[[#This Row],[Puching Date]]=TODAY(),Table2[[#This Row],[Puching Date]]=TODAY()+1), Table2[[#This Row],[Puching Date]],IF(Table2[[#This Row],[Punch Holes]]="Ready","Done",""))</f>
        <v/>
      </c>
      <c r="CF1102" s="120" t="str">
        <f ca="1">IF(OR(Table2[[#This Row],[Housing Date2]]=TODAY(),Table2[[#This Row],[Housing Date2]]=TODAY()+1),Table2[[#This Row],[Housing Date2]],IF(Table2[[#This Row],[Body Assembly]],"Done",""))</f>
        <v/>
      </c>
      <c r="CG1102" s="120" t="str">
        <f>_xlfn.IFNA(VLOOKUP(Table2[[#This Row],[Job-no]],Table4[],7,FALSE),"Done")</f>
        <v>Scheduled/Released</v>
      </c>
    </row>
    <row r="1103" spans="1:85" x14ac:dyDescent="0.25">
      <c r="A1103" t="str">
        <f>_xlfn.CONCAT(Table2[[#This Row],[Order]],"-",Table2[[#This Row],[Line]])</f>
        <v>77945-15</v>
      </c>
      <c r="B1103" s="5">
        <v>43487</v>
      </c>
      <c r="C1103" s="8">
        <v>77945</v>
      </c>
      <c r="D1103" s="3" t="s">
        <v>3905</v>
      </c>
      <c r="E1103" s="8">
        <v>15</v>
      </c>
      <c r="F1103" s="8">
        <v>1</v>
      </c>
      <c r="G1103" s="3" t="s">
        <v>42</v>
      </c>
      <c r="H1103" s="8">
        <v>1</v>
      </c>
      <c r="I1103" s="43" t="b">
        <v>0</v>
      </c>
      <c r="J1103" s="43" t="b">
        <v>0</v>
      </c>
      <c r="K1103" t="s">
        <v>114</v>
      </c>
      <c r="L1103" s="43" t="b">
        <v>0</v>
      </c>
      <c r="M1103" s="43" t="b">
        <v>0</v>
      </c>
      <c r="N1103" s="43" t="b">
        <v>0</v>
      </c>
      <c r="O1103" t="s">
        <v>114</v>
      </c>
      <c r="P1103" t="s">
        <v>114</v>
      </c>
      <c r="Q1103" t="s">
        <v>114</v>
      </c>
      <c r="R1103" t="s">
        <v>114</v>
      </c>
      <c r="S1103" t="s">
        <v>114</v>
      </c>
      <c r="T1103" t="s">
        <v>114</v>
      </c>
      <c r="U1103" t="s">
        <v>114</v>
      </c>
      <c r="V1103" t="s">
        <v>114</v>
      </c>
      <c r="W1103" s="5">
        <v>43482</v>
      </c>
      <c r="X1103" s="3" t="s">
        <v>114</v>
      </c>
      <c r="Y1103" s="3"/>
      <c r="Z1103" s="3" t="s">
        <v>4496</v>
      </c>
      <c r="AA1103" s="3" t="s">
        <v>114</v>
      </c>
      <c r="AB1103" s="3" t="s">
        <v>74</v>
      </c>
      <c r="AC1103" s="8">
        <v>4</v>
      </c>
      <c r="AD1103" s="3" t="s">
        <v>5967</v>
      </c>
      <c r="AE1103" s="4" t="s">
        <v>5968</v>
      </c>
      <c r="AF1103" s="3"/>
      <c r="AG1103" s="3" t="s">
        <v>114</v>
      </c>
      <c r="AH1103" s="8">
        <v>2</v>
      </c>
      <c r="AI1103" s="3" t="s">
        <v>180</v>
      </c>
      <c r="AJ1103" t="s">
        <v>114</v>
      </c>
      <c r="AK1103" t="s">
        <v>114</v>
      </c>
      <c r="AL1103" s="43" t="b">
        <v>0</v>
      </c>
      <c r="AM1103" s="3"/>
      <c r="AN1103" s="3"/>
      <c r="AO1103" s="43" t="b">
        <v>0</v>
      </c>
      <c r="AP1103" s="3" t="b">
        <v>0</v>
      </c>
      <c r="AQ1103" s="3">
        <f>VLOOKUP(Table2[[#This Row],[Job-no]],Table3[],26,FALSE)</f>
        <v>3600</v>
      </c>
      <c r="AR1103" t="str">
        <f t="shared" si="205"/>
        <v>BBPRLED</v>
      </c>
      <c r="AS1103" t="str">
        <f>VLOOKUP(AR1103,Table1[],4,0)</f>
        <v>recessed</v>
      </c>
      <c r="AT1103">
        <f>IF(BD1103&gt;0,"Pattern",VLOOKUP(AR1103,Table1[],5,0))</f>
        <v>0</v>
      </c>
      <c r="AU1103" s="34">
        <f>IF(AT1103="Pattern",WORKDAY(Table2[[#This Row],[Scheduled Ship Date]],-10),WORKDAY(Table2[[#This Row],[Scheduled Ship Date]],-4))</f>
        <v>43481</v>
      </c>
      <c r="AV1103">
        <f>IF(Table2[[#This Row],[Extrusion cut double saw]]=TRUE,IF(O1103="ToDo",IF(AT1103="Pattern",Table2[[#This Row],[Total Sections]]*0.4,Table2[[#This Row],[Total Sections]]*0.12),0),IF(AT1103="Pattern",Table2[[#This Row],[Total Sections]]*4,Table2[[#This Row],[Total Sections]]*1.2))</f>
        <v>2.4</v>
      </c>
      <c r="AW1103" s="130">
        <f t="shared" ca="1" si="210"/>
        <v>43471</v>
      </c>
      <c r="AX1103" s="42">
        <f>IF(AT1103="Pattern",Table2[[#This Row],[Scheduled Ship Date]]-2,Table2[[#This Row],[Scheduled Ship Date]]-3)</f>
        <v>43484</v>
      </c>
      <c r="AY1103">
        <f>IF(Table2[[#This Row],[Pattern]]="Pattern",Table2[[#This Row],[Total Sections]]*4.82,Table2[[#This Row],[Total Sections]]*0.5)</f>
        <v>1</v>
      </c>
      <c r="AZ1103" s="42">
        <f t="shared" ca="1" si="211"/>
        <v>43471</v>
      </c>
      <c r="BA1103" s="39">
        <f>((Table2[Total Sections]/Table2[Open Qty])-1)*Table2[Open Qty]*12.96</f>
        <v>12.96</v>
      </c>
      <c r="BB1103" s="39"/>
      <c r="BC1103" s="39" t="str">
        <f t="shared" si="206"/>
        <v>BBPRLED-1000-80-TW2750-RG3-23'</v>
      </c>
      <c r="BD1103" s="39">
        <f t="shared" si="207"/>
        <v>0</v>
      </c>
      <c r="BE1103" s="39" t="b">
        <f>_xlfn.IFNA(VLOOKUP(Table2[[#This Row],[Job-no]],Table4[],9,FALSE),TRUE)</f>
        <v>0</v>
      </c>
      <c r="BF1103" t="str">
        <f>VLOOKUP(AR1103,Table1[],3,0)</f>
        <v>B4LED</v>
      </c>
      <c r="BG1103" s="39" t="b">
        <f>_xlfn.IFNA(VLOOKUP(Table2[[#This Row],[Job-no]],Table4[],14,FALSE),TRUE)</f>
        <v>0</v>
      </c>
      <c r="BH1103" s="39" t="str">
        <f>_xlfn.IFNA(VLOOKUP(Table2[[#This Row],[Job-no]],Table4[],11,FALSE),"Done")</f>
        <v/>
      </c>
      <c r="BI1103" s="39">
        <f>IF(Table2[[#This Row],[Pattern]]="Pattern",VLOOKUP(Table2[[#This Row],[Product Code]],'Routing data'!$A$2:$W$470,13,FALSE),VLOOKUP(Table2[[#This Row],[Product Code]],'Routing data'!$A$2:$W$470,3,FALSE))</f>
        <v>0</v>
      </c>
      <c r="BJ1103" s="39">
        <f>IF(Table2[[#This Row],[Pattern]]="Pattern",VLOOKUP(Table2[[#This Row],[Product Code]],'Routing data'!$A$2:$W$470,14,FALSE),VLOOKUP(Table2[[#This Row],[Product Code]],'Routing data'!$A$2:$W$470,4,FALSE))</f>
        <v>3</v>
      </c>
      <c r="BK1103" s="39">
        <f>VLOOKUP(Table2[[#This Row],[Product Code]],'Routing data'!A$4:W$524,16,FALSE)</f>
        <v>0</v>
      </c>
      <c r="BL1103" s="42" t="str">
        <f>IF(Table2[[#This Row],[Milling Required]]=0,"x",IF(AT1103="Pattern",B1103-10,B1103-4))</f>
        <v>x</v>
      </c>
      <c r="BM1103" s="42">
        <f>IF(Table2[[#This Row],[Punching Required]]=0,"x",IF(AT1103="Pattern",B1103-8,B1103-2))</f>
        <v>43485</v>
      </c>
      <c r="BN1103" s="42">
        <f t="shared" si="208"/>
        <v>43484</v>
      </c>
      <c r="BO1103" s="39" t="str">
        <f>IF(Table2[[#This Row],[Milling]]="x","x",Table2[[#This Row],[Total Sections]]*2)</f>
        <v>x</v>
      </c>
      <c r="BP1103" s="39">
        <f>IF(Table2[[#This Row],[Punching]]="x","x",Table2[Total Sections]*2)</f>
        <v>4</v>
      </c>
      <c r="BQ1103" s="39">
        <f>IF(Table2[[#This Row],[Pattern]]="Pattern",Table2[Total Sections]*3,Table2[Total Sections]*1.5)</f>
        <v>3</v>
      </c>
      <c r="BR1103" s="42"/>
      <c r="BS1103" s="42"/>
      <c r="BT1103" s="42"/>
      <c r="BU1103" s="39"/>
      <c r="BV1103" s="39" t="str">
        <f>_xlfn.IFNA(VLOOKUP(Table2[[#This Row],[Job-no]],Table4[],16,FALSE),"Ready")</f>
        <v/>
      </c>
      <c r="BW1103" s="39" t="str">
        <f>_xlfn.IFNA(VLOOKUP(Table2[[#This Row],[Job-no]],Table4[],21,FALSE),"Ready")</f>
        <v/>
      </c>
      <c r="BX1103" s="39" t="b">
        <f>_xlfn.IFNA(VLOOKUP(Table2[[#This Row],[Job-no]],Table4[],10,FALSE),TRUE)</f>
        <v>0</v>
      </c>
      <c r="BY1103" s="39" t="str">
        <f>_xlfn.IFNA(VLOOKUP(Table2[[#This Row],[Job-no]],Table4[],22,FALSE),"Ready")</f>
        <v/>
      </c>
      <c r="BZ1103" s="120">
        <f t="shared" si="209"/>
        <v>43487</v>
      </c>
      <c r="CA1103" s="120" t="str">
        <f ca="1">IF(OR(Table2[[#This Row],[Saw Date]]=TODAY(),Table2[[#This Row],[Saw Date]]=TODAY()+1), Table2[[#This Row],[Saw Date]],IF(Table2[[#This Row],[Extrusion cut double saw]],"Done",""))</f>
        <v/>
      </c>
      <c r="CB1103" s="120" t="str">
        <f ca="1">IF(OR(Table2[[#This Row],[Lens Date]]=TODAY(),Table2[[#This Row],[Lens Date]]=TODAY()+1), Table2[[#This Row],[Lens Date]],IF(Table2[[#This Row],[MSLens]]="Done","Done",""))</f>
        <v/>
      </c>
      <c r="CC1103" s="120" t="str">
        <f ca="1">IF(OR(Table2[[#This Row],[Milling Date]]=TODAY(),Table2[[#This Row],[Milling Date]]=TODAY()+1), Table2[[#This Row],[Milling Date]],IF(Table2[[#This Row],[CNC Holes]]="Ready","Done",""))</f>
        <v/>
      </c>
      <c r="CD1103" s="120" t="str">
        <f ca="1">IF(OR(Table2[[#This Row],[Welding Date]]=TODAY(),Table2[[#This Row],[Welding Date]]=TODAY()+1), Table2[[#This Row],[Welding Date]],IF(Table2[[#This Row],[Welding Corners]]="Ready","Done",""))</f>
        <v/>
      </c>
      <c r="CE1103" s="120" t="str">
        <f ca="1">IF(OR(Table2[[#This Row],[Puching Date]]=TODAY(),Table2[[#This Row],[Puching Date]]=TODAY()+1), Table2[[#This Row],[Puching Date]],IF(Table2[[#This Row],[Punch Holes]]="Ready","Done",""))</f>
        <v/>
      </c>
      <c r="CF1103" s="120" t="str">
        <f ca="1">IF(OR(Table2[[#This Row],[Housing Date2]]=TODAY(),Table2[[#This Row],[Housing Date2]]=TODAY()+1),Table2[[#This Row],[Housing Date2]],IF(Table2[[#This Row],[Body Assembly]],"Done",""))</f>
        <v/>
      </c>
      <c r="CG1103" s="120" t="str">
        <f>_xlfn.IFNA(VLOOKUP(Table2[[#This Row],[Job-no]],Table4[],7,FALSE),"Done")</f>
        <v>Scheduled/Released</v>
      </c>
    </row>
    <row r="1104" spans="1:85" x14ac:dyDescent="0.25">
      <c r="A1104" t="str">
        <f>_xlfn.CONCAT(Table2[[#This Row],[Order]],"-",Table2[[#This Row],[Line]])</f>
        <v>77945-6</v>
      </c>
      <c r="B1104" s="5">
        <v>43487</v>
      </c>
      <c r="C1104" s="8">
        <v>77945</v>
      </c>
      <c r="D1104" s="3" t="s">
        <v>3888</v>
      </c>
      <c r="E1104" s="8">
        <v>6</v>
      </c>
      <c r="F1104" s="8">
        <v>1</v>
      </c>
      <c r="G1104" s="3" t="s">
        <v>42</v>
      </c>
      <c r="H1104" s="8">
        <v>1</v>
      </c>
      <c r="I1104" s="43" t="b">
        <v>0</v>
      </c>
      <c r="J1104" s="43" t="b">
        <v>0</v>
      </c>
      <c r="K1104" t="s">
        <v>114</v>
      </c>
      <c r="L1104" s="43" t="b">
        <v>0</v>
      </c>
      <c r="M1104" s="43" t="b">
        <v>0</v>
      </c>
      <c r="N1104" s="43" t="b">
        <v>0</v>
      </c>
      <c r="O1104" t="s">
        <v>114</v>
      </c>
      <c r="P1104" t="s">
        <v>114</v>
      </c>
      <c r="Q1104" t="s">
        <v>114</v>
      </c>
      <c r="R1104" t="s">
        <v>114</v>
      </c>
      <c r="S1104" t="s">
        <v>114</v>
      </c>
      <c r="T1104" t="s">
        <v>114</v>
      </c>
      <c r="U1104" t="s">
        <v>114</v>
      </c>
      <c r="V1104" t="s">
        <v>114</v>
      </c>
      <c r="W1104" s="5">
        <v>43482</v>
      </c>
      <c r="X1104" s="3" t="s">
        <v>114</v>
      </c>
      <c r="Y1104" s="3"/>
      <c r="Z1104" s="3" t="s">
        <v>4682</v>
      </c>
      <c r="AA1104" s="3" t="s">
        <v>114</v>
      </c>
      <c r="AB1104" s="3" t="s">
        <v>74</v>
      </c>
      <c r="AC1104" s="8">
        <v>4</v>
      </c>
      <c r="AD1104" s="3" t="s">
        <v>5967</v>
      </c>
      <c r="AE1104" s="4" t="s">
        <v>5968</v>
      </c>
      <c r="AF1104" s="3"/>
      <c r="AG1104" s="3" t="s">
        <v>114</v>
      </c>
      <c r="AH1104" s="8">
        <v>2</v>
      </c>
      <c r="AI1104" s="3" t="s">
        <v>180</v>
      </c>
      <c r="AJ1104" t="s">
        <v>114</v>
      </c>
      <c r="AK1104" t="s">
        <v>114</v>
      </c>
      <c r="AL1104" s="43" t="b">
        <v>0</v>
      </c>
      <c r="AM1104" s="3"/>
      <c r="AN1104" s="3"/>
      <c r="AO1104" s="43" t="b">
        <v>0</v>
      </c>
      <c r="AP1104" s="3" t="b">
        <v>0</v>
      </c>
      <c r="AQ1104" s="3">
        <f>VLOOKUP(Table2[[#This Row],[Job-no]],Table3[],26,FALSE)</f>
        <v>2035</v>
      </c>
      <c r="AR1104" t="str">
        <f t="shared" si="205"/>
        <v>BBPRLED</v>
      </c>
      <c r="AS1104" t="str">
        <f>VLOOKUP(AR1104,Table1[],4,0)</f>
        <v>recessed</v>
      </c>
      <c r="AT1104">
        <f>IF(BD1104&gt;0,"Pattern",VLOOKUP(AR1104,Table1[],5,0))</f>
        <v>0</v>
      </c>
      <c r="AU1104" s="34">
        <f>IF(AT1104="Pattern",WORKDAY(Table2[[#This Row],[Scheduled Ship Date]],-10),WORKDAY(Table2[[#This Row],[Scheduled Ship Date]],-4))</f>
        <v>43481</v>
      </c>
      <c r="AV1104">
        <f>IF(Table2[[#This Row],[Extrusion cut double saw]]=TRUE,IF(O1104="ToDo",IF(AT1104="Pattern",Table2[[#This Row],[Total Sections]]*0.4,Table2[[#This Row],[Total Sections]]*0.12),0),IF(AT1104="Pattern",Table2[[#This Row],[Total Sections]]*4,Table2[[#This Row],[Total Sections]]*1.2))</f>
        <v>2.4</v>
      </c>
      <c r="AW1104" s="130">
        <f t="shared" ca="1" si="210"/>
        <v>43471</v>
      </c>
      <c r="AX1104" s="42">
        <f>IF(AT1104="Pattern",Table2[[#This Row],[Scheduled Ship Date]]-2,Table2[[#This Row],[Scheduled Ship Date]]-3)</f>
        <v>43484</v>
      </c>
      <c r="AY1104">
        <f>IF(Table2[[#This Row],[Pattern]]="Pattern",Table2[[#This Row],[Total Sections]]*4.82,Table2[[#This Row],[Total Sections]]*0.5)</f>
        <v>1</v>
      </c>
      <c r="AZ1104" s="42">
        <f t="shared" ca="1" si="211"/>
        <v>43471</v>
      </c>
      <c r="BA1104" s="39">
        <f>((Table2[Total Sections]/Table2[Open Qty])-1)*Table2[Open Qty]*12.96</f>
        <v>12.96</v>
      </c>
      <c r="BB1104" s="39"/>
      <c r="BC1104" s="39" t="str">
        <f t="shared" si="206"/>
        <v>BBPRLED-1000-80-TW2750-RG3-17'</v>
      </c>
      <c r="BD1104" s="39">
        <f t="shared" si="207"/>
        <v>0</v>
      </c>
      <c r="BE1104" s="39" t="b">
        <f>_xlfn.IFNA(VLOOKUP(Table2[[#This Row],[Job-no]],Table4[],9,FALSE),TRUE)</f>
        <v>0</v>
      </c>
      <c r="BF1104" t="str">
        <f>VLOOKUP(AR1104,Table1[],3,0)</f>
        <v>B4LED</v>
      </c>
      <c r="BG1104" s="39" t="b">
        <f>_xlfn.IFNA(VLOOKUP(Table2[[#This Row],[Job-no]],Table4[],14,FALSE),TRUE)</f>
        <v>0</v>
      </c>
      <c r="BH1104" s="39" t="str">
        <f>_xlfn.IFNA(VLOOKUP(Table2[[#This Row],[Job-no]],Table4[],11,FALSE),"Done")</f>
        <v/>
      </c>
      <c r="BI1104" s="39">
        <f>IF(Table2[[#This Row],[Pattern]]="Pattern",VLOOKUP(Table2[[#This Row],[Product Code]],'Routing data'!$A$2:$W$470,13,FALSE),VLOOKUP(Table2[[#This Row],[Product Code]],'Routing data'!$A$2:$W$470,3,FALSE))</f>
        <v>0</v>
      </c>
      <c r="BJ1104" s="39">
        <f>IF(Table2[[#This Row],[Pattern]]="Pattern",VLOOKUP(Table2[[#This Row],[Product Code]],'Routing data'!$A$2:$W$470,14,FALSE),VLOOKUP(Table2[[#This Row],[Product Code]],'Routing data'!$A$2:$W$470,4,FALSE))</f>
        <v>3</v>
      </c>
      <c r="BK1104" s="39">
        <f>VLOOKUP(Table2[[#This Row],[Product Code]],'Routing data'!A$4:W$524,16,FALSE)</f>
        <v>0</v>
      </c>
      <c r="BL1104" s="42" t="str">
        <f>IF(Table2[[#This Row],[Milling Required]]=0,"x",IF(AT1104="Pattern",B1104-10,B1104-4))</f>
        <v>x</v>
      </c>
      <c r="BM1104" s="42">
        <f>IF(Table2[[#This Row],[Punching Required]]=0,"x",IF(AT1104="Pattern",B1104-8,B1104-2))</f>
        <v>43485</v>
      </c>
      <c r="BN1104" s="42">
        <f t="shared" si="208"/>
        <v>43484</v>
      </c>
      <c r="BO1104" s="39" t="str">
        <f>IF(Table2[[#This Row],[Milling]]="x","x",Table2[[#This Row],[Total Sections]]*2)</f>
        <v>x</v>
      </c>
      <c r="BP1104" s="39">
        <f>IF(Table2[[#This Row],[Punching]]="x","x",Table2[Total Sections]*2)</f>
        <v>4</v>
      </c>
      <c r="BQ1104" s="39">
        <f>IF(Table2[[#This Row],[Pattern]]="Pattern",Table2[Total Sections]*3,Table2[Total Sections]*1.5)</f>
        <v>3</v>
      </c>
      <c r="BR1104" s="42"/>
      <c r="BS1104" s="39"/>
      <c r="BT1104" s="42"/>
      <c r="BU1104" s="39"/>
      <c r="BV1104" s="39" t="str">
        <f>_xlfn.IFNA(VLOOKUP(Table2[[#This Row],[Job-no]],Table4[],16,FALSE),"Ready")</f>
        <v/>
      </c>
      <c r="BW1104" s="39" t="str">
        <f>_xlfn.IFNA(VLOOKUP(Table2[[#This Row],[Job-no]],Table4[],21,FALSE),"Ready")</f>
        <v/>
      </c>
      <c r="BX1104" s="39" t="b">
        <f>_xlfn.IFNA(VLOOKUP(Table2[[#This Row],[Job-no]],Table4[],10,FALSE),TRUE)</f>
        <v>0</v>
      </c>
      <c r="BY1104" s="39" t="str">
        <f>_xlfn.IFNA(VLOOKUP(Table2[[#This Row],[Job-no]],Table4[],22,FALSE),"Ready")</f>
        <v/>
      </c>
      <c r="BZ1104" s="120">
        <f t="shared" si="209"/>
        <v>43487</v>
      </c>
      <c r="CA1104" s="120" t="str">
        <f ca="1">IF(OR(Table2[[#This Row],[Saw Date]]=TODAY(),Table2[[#This Row],[Saw Date]]=TODAY()+1), Table2[[#This Row],[Saw Date]],IF(Table2[[#This Row],[Extrusion cut double saw]],"Done",""))</f>
        <v/>
      </c>
      <c r="CB1104" s="120" t="str">
        <f ca="1">IF(OR(Table2[[#This Row],[Lens Date]]=TODAY(),Table2[[#This Row],[Lens Date]]=TODAY()+1), Table2[[#This Row],[Lens Date]],IF(Table2[[#This Row],[MSLens]]="Done","Done",""))</f>
        <v/>
      </c>
      <c r="CC1104" s="120" t="str">
        <f ca="1">IF(OR(Table2[[#This Row],[Milling Date]]=TODAY(),Table2[[#This Row],[Milling Date]]=TODAY()+1), Table2[[#This Row],[Milling Date]],IF(Table2[[#This Row],[CNC Holes]]="Ready","Done",""))</f>
        <v/>
      </c>
      <c r="CD1104" s="120" t="str">
        <f ca="1">IF(OR(Table2[[#This Row],[Welding Date]]=TODAY(),Table2[[#This Row],[Welding Date]]=TODAY()+1), Table2[[#This Row],[Welding Date]],IF(Table2[[#This Row],[Welding Corners]]="Ready","Done",""))</f>
        <v/>
      </c>
      <c r="CE1104" s="120" t="str">
        <f ca="1">IF(OR(Table2[[#This Row],[Puching Date]]=TODAY(),Table2[[#This Row],[Puching Date]]=TODAY()+1), Table2[[#This Row],[Puching Date]],IF(Table2[[#This Row],[Punch Holes]]="Ready","Done",""))</f>
        <v/>
      </c>
      <c r="CF1104" s="120" t="str">
        <f ca="1">IF(OR(Table2[[#This Row],[Housing Date2]]=TODAY(),Table2[[#This Row],[Housing Date2]]=TODAY()+1),Table2[[#This Row],[Housing Date2]],IF(Table2[[#This Row],[Body Assembly]],"Done",""))</f>
        <v/>
      </c>
      <c r="CG1104" s="120" t="str">
        <f>_xlfn.IFNA(VLOOKUP(Table2[[#This Row],[Job-no]],Table4[],7,FALSE),"Done")</f>
        <v>Scheduled/Released</v>
      </c>
    </row>
    <row r="1105" spans="1:85" x14ac:dyDescent="0.25">
      <c r="A1105" t="str">
        <f>_xlfn.CONCAT(Table2[[#This Row],[Order]],"-",Table2[[#This Row],[Line]])</f>
        <v>77945-7</v>
      </c>
      <c r="B1105" s="5">
        <v>43487</v>
      </c>
      <c r="C1105" s="8">
        <v>77945</v>
      </c>
      <c r="D1105" s="3" t="s">
        <v>3890</v>
      </c>
      <c r="E1105" s="8">
        <v>7</v>
      </c>
      <c r="F1105" s="8">
        <v>1</v>
      </c>
      <c r="G1105" s="3" t="s">
        <v>42</v>
      </c>
      <c r="H1105" s="8">
        <v>1</v>
      </c>
      <c r="I1105" s="43" t="b">
        <v>0</v>
      </c>
      <c r="J1105" s="43" t="b">
        <v>0</v>
      </c>
      <c r="K1105" t="s">
        <v>114</v>
      </c>
      <c r="L1105" s="43" t="b">
        <v>0</v>
      </c>
      <c r="M1105" s="43" t="b">
        <v>0</v>
      </c>
      <c r="N1105" s="43" t="b">
        <v>0</v>
      </c>
      <c r="O1105" t="s">
        <v>114</v>
      </c>
      <c r="P1105" t="s">
        <v>114</v>
      </c>
      <c r="Q1105" t="s">
        <v>114</v>
      </c>
      <c r="R1105" t="s">
        <v>114</v>
      </c>
      <c r="S1105" t="s">
        <v>114</v>
      </c>
      <c r="T1105" t="s">
        <v>114</v>
      </c>
      <c r="U1105" t="s">
        <v>114</v>
      </c>
      <c r="V1105" t="s">
        <v>114</v>
      </c>
      <c r="W1105" s="5">
        <v>43482</v>
      </c>
      <c r="X1105" s="3" t="s">
        <v>114</v>
      </c>
      <c r="Y1105" s="3"/>
      <c r="Z1105" s="3" t="s">
        <v>4496</v>
      </c>
      <c r="AA1105" s="3" t="s">
        <v>114</v>
      </c>
      <c r="AB1105" s="3" t="s">
        <v>74</v>
      </c>
      <c r="AC1105" s="8">
        <v>4</v>
      </c>
      <c r="AD1105" s="3" t="s">
        <v>5967</v>
      </c>
      <c r="AE1105" s="4" t="s">
        <v>5968</v>
      </c>
      <c r="AF1105" s="3"/>
      <c r="AG1105" s="3" t="s">
        <v>114</v>
      </c>
      <c r="AH1105" s="8">
        <v>1</v>
      </c>
      <c r="AI1105" s="3" t="s">
        <v>180</v>
      </c>
      <c r="AJ1105" t="s">
        <v>114</v>
      </c>
      <c r="AK1105" t="s">
        <v>114</v>
      </c>
      <c r="AL1105" s="43" t="b">
        <v>0</v>
      </c>
      <c r="AM1105" s="3"/>
      <c r="AN1105" s="3"/>
      <c r="AO1105" s="43" t="b">
        <v>0</v>
      </c>
      <c r="AP1105" s="3" t="b">
        <v>0</v>
      </c>
      <c r="AQ1105" s="3">
        <f>VLOOKUP(Table2[[#This Row],[Job-no]],Table3[],26,FALSE)</f>
        <v>1305</v>
      </c>
      <c r="AR1105" t="str">
        <f t="shared" si="205"/>
        <v>BBPRLED</v>
      </c>
      <c r="AS1105" t="str">
        <f>VLOOKUP(AR1105,Table1[],4,0)</f>
        <v>recessed</v>
      </c>
      <c r="AT1105">
        <f>IF(BD1105&gt;0,"Pattern",VLOOKUP(AR1105,Table1[],5,0))</f>
        <v>0</v>
      </c>
      <c r="AU1105" s="34">
        <f>IF(AT1105="Pattern",WORKDAY(Table2[[#This Row],[Scheduled Ship Date]],-10),WORKDAY(Table2[[#This Row],[Scheduled Ship Date]],-4))</f>
        <v>43481</v>
      </c>
      <c r="AV1105">
        <f>IF(Table2[[#This Row],[Extrusion cut double saw]]=TRUE,IF(O1105="ToDo",IF(AT1105="Pattern",Table2[[#This Row],[Total Sections]]*0.4,Table2[[#This Row],[Total Sections]]*0.12),0),IF(AT1105="Pattern",Table2[[#This Row],[Total Sections]]*4,Table2[[#This Row],[Total Sections]]*1.2))</f>
        <v>1.2</v>
      </c>
      <c r="AW1105" s="130">
        <f t="shared" ca="1" si="210"/>
        <v>43471</v>
      </c>
      <c r="AX1105" s="42">
        <f>IF(AT1105="Pattern",Table2[[#This Row],[Scheduled Ship Date]]-2,Table2[[#This Row],[Scheduled Ship Date]]-3)</f>
        <v>43484</v>
      </c>
      <c r="AY1105">
        <f>IF(Table2[[#This Row],[Pattern]]="Pattern",Table2[[#This Row],[Total Sections]]*4.82,Table2[[#This Row],[Total Sections]]*0.5)</f>
        <v>0.5</v>
      </c>
      <c r="AZ1105" s="42">
        <f t="shared" ca="1" si="211"/>
        <v>43471</v>
      </c>
      <c r="BA1105" s="39">
        <f>((Table2[Total Sections]/Table2[Open Qty])-1)*Table2[Open Qty]*12.96</f>
        <v>0</v>
      </c>
      <c r="BB1105" s="39"/>
      <c r="BC1105" s="39" t="str">
        <f t="shared" si="206"/>
        <v>BBPRLED-1000-80-TW2750-RG3-11'</v>
      </c>
      <c r="BD1105" s="39">
        <f t="shared" si="207"/>
        <v>0</v>
      </c>
      <c r="BE1105" s="39" t="b">
        <f>_xlfn.IFNA(VLOOKUP(Table2[[#This Row],[Job-no]],Table4[],9,FALSE),TRUE)</f>
        <v>0</v>
      </c>
      <c r="BF1105" t="str">
        <f>VLOOKUP(AR1105,Table1[],3,0)</f>
        <v>B4LED</v>
      </c>
      <c r="BG1105" s="39" t="b">
        <f>_xlfn.IFNA(VLOOKUP(Table2[[#This Row],[Job-no]],Table4[],14,FALSE),TRUE)</f>
        <v>0</v>
      </c>
      <c r="BH1105" s="39" t="str">
        <f>_xlfn.IFNA(VLOOKUP(Table2[[#This Row],[Job-no]],Table4[],11,FALSE),"Done")</f>
        <v/>
      </c>
      <c r="BI1105" s="39">
        <f>IF(Table2[[#This Row],[Pattern]]="Pattern",VLOOKUP(Table2[[#This Row],[Product Code]],'Routing data'!$A$2:$W$470,13,FALSE),VLOOKUP(Table2[[#This Row],[Product Code]],'Routing data'!$A$2:$W$470,3,FALSE))</f>
        <v>0</v>
      </c>
      <c r="BJ1105" s="39">
        <f>IF(Table2[[#This Row],[Pattern]]="Pattern",VLOOKUP(Table2[[#This Row],[Product Code]],'Routing data'!$A$2:$W$470,14,FALSE),VLOOKUP(Table2[[#This Row],[Product Code]],'Routing data'!$A$2:$W$470,4,FALSE))</f>
        <v>3</v>
      </c>
      <c r="BK1105" s="39">
        <f>VLOOKUP(Table2[[#This Row],[Product Code]],'Routing data'!A$4:W$524,16,FALSE)</f>
        <v>0</v>
      </c>
      <c r="BL1105" s="42" t="str">
        <f>IF(Table2[[#This Row],[Milling Required]]=0,"x",IF(AT1105="Pattern",B1105-10,B1105-4))</f>
        <v>x</v>
      </c>
      <c r="BM1105" s="42">
        <f>IF(Table2[[#This Row],[Punching Required]]=0,"x",IF(AT1105="Pattern",B1105-8,B1105-2))</f>
        <v>43485</v>
      </c>
      <c r="BN1105" s="42">
        <f t="shared" si="208"/>
        <v>43484</v>
      </c>
      <c r="BO1105" s="39" t="str">
        <f>IF(Table2[[#This Row],[Milling]]="x","x",Table2[[#This Row],[Total Sections]]*2)</f>
        <v>x</v>
      </c>
      <c r="BP1105" s="39">
        <f>IF(Table2[[#This Row],[Punching]]="x","x",Table2[Total Sections]*2)</f>
        <v>2</v>
      </c>
      <c r="BQ1105" s="39">
        <f>IF(Table2[[#This Row],[Pattern]]="Pattern",Table2[Total Sections]*3,Table2[Total Sections]*1.5)</f>
        <v>1.5</v>
      </c>
      <c r="BR1105" s="42"/>
      <c r="BS1105" s="42"/>
      <c r="BT1105" s="42"/>
      <c r="BU1105" s="39"/>
      <c r="BV1105" s="39" t="str">
        <f>_xlfn.IFNA(VLOOKUP(Table2[[#This Row],[Job-no]],Table4[],16,FALSE),"Ready")</f>
        <v/>
      </c>
      <c r="BW1105" s="39" t="str">
        <f>_xlfn.IFNA(VLOOKUP(Table2[[#This Row],[Job-no]],Table4[],21,FALSE),"Ready")</f>
        <v/>
      </c>
      <c r="BX1105" s="39" t="b">
        <f>_xlfn.IFNA(VLOOKUP(Table2[[#This Row],[Job-no]],Table4[],10,FALSE),TRUE)</f>
        <v>0</v>
      </c>
      <c r="BY1105" s="39" t="str">
        <f>_xlfn.IFNA(VLOOKUP(Table2[[#This Row],[Job-no]],Table4[],22,FALSE),"Ready")</f>
        <v/>
      </c>
      <c r="BZ1105" s="120">
        <f t="shared" si="209"/>
        <v>43487</v>
      </c>
      <c r="CA1105" s="120" t="str">
        <f ca="1">IF(OR(Table2[[#This Row],[Saw Date]]=TODAY(),Table2[[#This Row],[Saw Date]]=TODAY()+1), Table2[[#This Row],[Saw Date]],IF(Table2[[#This Row],[Extrusion cut double saw]],"Done",""))</f>
        <v/>
      </c>
      <c r="CB1105" s="120" t="str">
        <f ca="1">IF(OR(Table2[[#This Row],[Lens Date]]=TODAY(),Table2[[#This Row],[Lens Date]]=TODAY()+1), Table2[[#This Row],[Lens Date]],IF(Table2[[#This Row],[MSLens]]="Done","Done",""))</f>
        <v/>
      </c>
      <c r="CC1105" s="120" t="str">
        <f ca="1">IF(OR(Table2[[#This Row],[Milling Date]]=TODAY(),Table2[[#This Row],[Milling Date]]=TODAY()+1), Table2[[#This Row],[Milling Date]],IF(Table2[[#This Row],[CNC Holes]]="Ready","Done",""))</f>
        <v/>
      </c>
      <c r="CD1105" s="120" t="str">
        <f ca="1">IF(OR(Table2[[#This Row],[Welding Date]]=TODAY(),Table2[[#This Row],[Welding Date]]=TODAY()+1), Table2[[#This Row],[Welding Date]],IF(Table2[[#This Row],[Welding Corners]]="Ready","Done",""))</f>
        <v/>
      </c>
      <c r="CE1105" s="120" t="str">
        <f ca="1">IF(OR(Table2[[#This Row],[Puching Date]]=TODAY(),Table2[[#This Row],[Puching Date]]=TODAY()+1), Table2[[#This Row],[Puching Date]],IF(Table2[[#This Row],[Punch Holes]]="Ready","Done",""))</f>
        <v/>
      </c>
      <c r="CF1105" s="120" t="str">
        <f ca="1">IF(OR(Table2[[#This Row],[Housing Date2]]=TODAY(),Table2[[#This Row],[Housing Date2]]=TODAY()+1),Table2[[#This Row],[Housing Date2]],IF(Table2[[#This Row],[Body Assembly]],"Done",""))</f>
        <v/>
      </c>
      <c r="CG1105" s="120" t="str">
        <f>_xlfn.IFNA(VLOOKUP(Table2[[#This Row],[Job-no]],Table4[],7,FALSE),"Done")</f>
        <v>Scheduled/Released</v>
      </c>
    </row>
    <row r="1106" spans="1:85" x14ac:dyDescent="0.25">
      <c r="A1106" t="str">
        <f>_xlfn.CONCAT(Table2[[#This Row],[Order]],"-",Table2[[#This Row],[Line]])</f>
        <v>77945-8</v>
      </c>
      <c r="B1106" s="5">
        <v>43487</v>
      </c>
      <c r="C1106" s="8">
        <v>77945</v>
      </c>
      <c r="D1106" s="3" t="s">
        <v>3892</v>
      </c>
      <c r="E1106" s="8">
        <v>8</v>
      </c>
      <c r="F1106" s="8">
        <v>1</v>
      </c>
      <c r="G1106" s="3" t="s">
        <v>42</v>
      </c>
      <c r="H1106" s="8">
        <v>1</v>
      </c>
      <c r="I1106" s="43" t="b">
        <v>0</v>
      </c>
      <c r="J1106" s="43" t="b">
        <v>0</v>
      </c>
      <c r="K1106" t="s">
        <v>114</v>
      </c>
      <c r="L1106" s="43" t="b">
        <v>0</v>
      </c>
      <c r="M1106" s="43" t="b">
        <v>0</v>
      </c>
      <c r="N1106" s="43" t="b">
        <v>0</v>
      </c>
      <c r="O1106" t="s">
        <v>114</v>
      </c>
      <c r="P1106" t="s">
        <v>114</v>
      </c>
      <c r="Q1106" t="s">
        <v>114</v>
      </c>
      <c r="R1106" t="s">
        <v>114</v>
      </c>
      <c r="S1106" t="s">
        <v>114</v>
      </c>
      <c r="T1106" t="s">
        <v>114</v>
      </c>
      <c r="U1106" t="s">
        <v>114</v>
      </c>
      <c r="V1106" t="s">
        <v>114</v>
      </c>
      <c r="W1106" s="5">
        <v>43482</v>
      </c>
      <c r="X1106" s="3" t="s">
        <v>114</v>
      </c>
      <c r="Y1106" s="3"/>
      <c r="Z1106" s="3" t="s">
        <v>4496</v>
      </c>
      <c r="AA1106" s="3" t="s">
        <v>114</v>
      </c>
      <c r="AB1106" s="3" t="s">
        <v>74</v>
      </c>
      <c r="AC1106" s="8">
        <v>4</v>
      </c>
      <c r="AD1106" s="3" t="s">
        <v>5967</v>
      </c>
      <c r="AE1106" s="4" t="s">
        <v>5968</v>
      </c>
      <c r="AF1106" s="3"/>
      <c r="AG1106" s="3" t="s">
        <v>114</v>
      </c>
      <c r="AH1106" s="8">
        <v>2</v>
      </c>
      <c r="AI1106" s="3" t="s">
        <v>180</v>
      </c>
      <c r="AJ1106" t="s">
        <v>114</v>
      </c>
      <c r="AK1106" t="s">
        <v>114</v>
      </c>
      <c r="AL1106" s="43" t="b">
        <v>0</v>
      </c>
      <c r="AM1106" s="3"/>
      <c r="AN1106" s="3"/>
      <c r="AO1106" s="43" t="b">
        <v>0</v>
      </c>
      <c r="AP1106" s="3" t="b">
        <v>0</v>
      </c>
      <c r="AQ1106" s="3">
        <f>VLOOKUP(Table2[[#This Row],[Job-no]],Table3[],26,FALSE)</f>
        <v>2920</v>
      </c>
      <c r="AR1106" t="str">
        <f t="shared" si="205"/>
        <v>BBPRLED</v>
      </c>
      <c r="AS1106" t="str">
        <f>VLOOKUP(AR1106,Table1[],4,0)</f>
        <v>recessed</v>
      </c>
      <c r="AT1106">
        <f>IF(BD1106&gt;0,"Pattern",VLOOKUP(AR1106,Table1[],5,0))</f>
        <v>0</v>
      </c>
      <c r="AU1106" s="34">
        <f>IF(AT1106="Pattern",WORKDAY(Table2[[#This Row],[Scheduled Ship Date]],-10),WORKDAY(Table2[[#This Row],[Scheduled Ship Date]],-4))</f>
        <v>43481</v>
      </c>
      <c r="AV1106">
        <f>IF(Table2[[#This Row],[Extrusion cut double saw]]=TRUE,IF(O1106="ToDo",IF(AT1106="Pattern",Table2[[#This Row],[Total Sections]]*0.4,Table2[[#This Row],[Total Sections]]*0.12),0),IF(AT1106="Pattern",Table2[[#This Row],[Total Sections]]*4,Table2[[#This Row],[Total Sections]]*1.2))</f>
        <v>2.4</v>
      </c>
      <c r="AW1106" s="130">
        <f t="shared" ca="1" si="210"/>
        <v>43471</v>
      </c>
      <c r="AX1106" s="42">
        <f>IF(AT1106="Pattern",Table2[[#This Row],[Scheduled Ship Date]]-2,Table2[[#This Row],[Scheduled Ship Date]]-3)</f>
        <v>43484</v>
      </c>
      <c r="AY1106">
        <f>IF(Table2[[#This Row],[Pattern]]="Pattern",Table2[[#This Row],[Total Sections]]*4.82,Table2[[#This Row],[Total Sections]]*0.5)</f>
        <v>1</v>
      </c>
      <c r="AZ1106" s="42">
        <f t="shared" ca="1" si="211"/>
        <v>43471</v>
      </c>
      <c r="BA1106" s="39">
        <f>((Table2[Total Sections]/Table2[Open Qty])-1)*Table2[Open Qty]*12.96</f>
        <v>12.96</v>
      </c>
      <c r="BB1106" s="42"/>
      <c r="BC1106" s="39" t="str">
        <f t="shared" si="206"/>
        <v>BBPRLED-1000-80-TW2750-RG3-18'</v>
      </c>
      <c r="BD1106" s="39">
        <f t="shared" si="207"/>
        <v>0</v>
      </c>
      <c r="BE1106" s="39" t="b">
        <f>_xlfn.IFNA(VLOOKUP(Table2[[#This Row],[Job-no]],Table4[],9,FALSE),TRUE)</f>
        <v>0</v>
      </c>
      <c r="BF1106" t="str">
        <f>VLOOKUP(AR1106,Table1[],3,0)</f>
        <v>B4LED</v>
      </c>
      <c r="BG1106" s="39" t="b">
        <f>_xlfn.IFNA(VLOOKUP(Table2[[#This Row],[Job-no]],Table4[],14,FALSE),TRUE)</f>
        <v>0</v>
      </c>
      <c r="BH1106" s="39" t="str">
        <f>_xlfn.IFNA(VLOOKUP(Table2[[#This Row],[Job-no]],Table4[],11,FALSE),"Done")</f>
        <v/>
      </c>
      <c r="BI1106" s="39">
        <f>IF(Table2[[#This Row],[Pattern]]="Pattern",VLOOKUP(Table2[[#This Row],[Product Code]],'Routing data'!$A$2:$W$470,13,FALSE),VLOOKUP(Table2[[#This Row],[Product Code]],'Routing data'!$A$2:$W$470,3,FALSE))</f>
        <v>0</v>
      </c>
      <c r="BJ1106" s="39">
        <f>IF(Table2[[#This Row],[Pattern]]="Pattern",VLOOKUP(Table2[[#This Row],[Product Code]],'Routing data'!$A$2:$W$470,14,FALSE),VLOOKUP(Table2[[#This Row],[Product Code]],'Routing data'!$A$2:$W$470,4,FALSE))</f>
        <v>3</v>
      </c>
      <c r="BK1106" s="39">
        <f>VLOOKUP(Table2[[#This Row],[Product Code]],'Routing data'!A$4:W$524,16,FALSE)</f>
        <v>0</v>
      </c>
      <c r="BL1106" s="42" t="str">
        <f>IF(Table2[[#This Row],[Milling Required]]=0,"x",IF(AT1106="Pattern",B1106-10,B1106-4))</f>
        <v>x</v>
      </c>
      <c r="BM1106" s="42">
        <f>IF(Table2[[#This Row],[Punching Required]]=0,"x",IF(AT1106="Pattern",B1106-8,B1106-2))</f>
        <v>43485</v>
      </c>
      <c r="BN1106" s="42">
        <f t="shared" si="208"/>
        <v>43484</v>
      </c>
      <c r="BO1106" s="39" t="str">
        <f>IF(Table2[[#This Row],[Milling]]="x","x",Table2[[#This Row],[Total Sections]]*2)</f>
        <v>x</v>
      </c>
      <c r="BP1106" s="39">
        <f>IF(Table2[[#This Row],[Punching]]="x","x",Table2[Total Sections]*2)</f>
        <v>4</v>
      </c>
      <c r="BQ1106" s="39">
        <f>IF(Table2[[#This Row],[Pattern]]="Pattern",Table2[Total Sections]*3,Table2[Total Sections]*1.5)</f>
        <v>3</v>
      </c>
      <c r="BR1106" s="42"/>
      <c r="BS1106" s="42"/>
      <c r="BT1106" s="42"/>
      <c r="BU1106" s="39"/>
      <c r="BV1106" s="39" t="str">
        <f>_xlfn.IFNA(VLOOKUP(Table2[[#This Row],[Job-no]],Table4[],16,FALSE),"Ready")</f>
        <v/>
      </c>
      <c r="BW1106" s="39" t="str">
        <f>_xlfn.IFNA(VLOOKUP(Table2[[#This Row],[Job-no]],Table4[],21,FALSE),"Ready")</f>
        <v/>
      </c>
      <c r="BX1106" s="39" t="b">
        <f>_xlfn.IFNA(VLOOKUP(Table2[[#This Row],[Job-no]],Table4[],10,FALSE),TRUE)</f>
        <v>0</v>
      </c>
      <c r="BY1106" s="39" t="str">
        <f>_xlfn.IFNA(VLOOKUP(Table2[[#This Row],[Job-no]],Table4[],22,FALSE),"Ready")</f>
        <v/>
      </c>
      <c r="BZ1106" s="120">
        <f t="shared" si="209"/>
        <v>43487</v>
      </c>
      <c r="CA1106" s="120" t="str">
        <f ca="1">IF(OR(Table2[[#This Row],[Saw Date]]=TODAY(),Table2[[#This Row],[Saw Date]]=TODAY()+1), Table2[[#This Row],[Saw Date]],IF(Table2[[#This Row],[Extrusion cut double saw]],"Done",""))</f>
        <v/>
      </c>
      <c r="CB1106" s="120" t="str">
        <f ca="1">IF(OR(Table2[[#This Row],[Lens Date]]=TODAY(),Table2[[#This Row],[Lens Date]]=TODAY()+1), Table2[[#This Row],[Lens Date]],IF(Table2[[#This Row],[MSLens]]="Done","Done",""))</f>
        <v/>
      </c>
      <c r="CC1106" s="120" t="str">
        <f ca="1">IF(OR(Table2[[#This Row],[Milling Date]]=TODAY(),Table2[[#This Row],[Milling Date]]=TODAY()+1), Table2[[#This Row],[Milling Date]],IF(Table2[[#This Row],[CNC Holes]]="Ready","Done",""))</f>
        <v/>
      </c>
      <c r="CD1106" s="120" t="str">
        <f ca="1">IF(OR(Table2[[#This Row],[Welding Date]]=TODAY(),Table2[[#This Row],[Welding Date]]=TODAY()+1), Table2[[#This Row],[Welding Date]],IF(Table2[[#This Row],[Welding Corners]]="Ready","Done",""))</f>
        <v/>
      </c>
      <c r="CE1106" s="120" t="str">
        <f ca="1">IF(OR(Table2[[#This Row],[Puching Date]]=TODAY(),Table2[[#This Row],[Puching Date]]=TODAY()+1), Table2[[#This Row],[Puching Date]],IF(Table2[[#This Row],[Punch Holes]]="Ready","Done",""))</f>
        <v/>
      </c>
      <c r="CF1106" s="120" t="str">
        <f ca="1">IF(OR(Table2[[#This Row],[Housing Date2]]=TODAY(),Table2[[#This Row],[Housing Date2]]=TODAY()+1),Table2[[#This Row],[Housing Date2]],IF(Table2[[#This Row],[Body Assembly]],"Done",""))</f>
        <v/>
      </c>
      <c r="CG1106" s="120" t="str">
        <f>_xlfn.IFNA(VLOOKUP(Table2[[#This Row],[Job-no]],Table4[],7,FALSE),"Done")</f>
        <v>Scheduled/Released</v>
      </c>
    </row>
    <row r="1107" spans="1:85" x14ac:dyDescent="0.25">
      <c r="A1107" t="str">
        <f>_xlfn.CONCAT(Table2[[#This Row],[Order]],"-",Table2[[#This Row],[Line]])</f>
        <v>77945-9</v>
      </c>
      <c r="B1107" s="5">
        <v>43487</v>
      </c>
      <c r="C1107" s="8">
        <v>77945</v>
      </c>
      <c r="D1107" s="3" t="s">
        <v>3876</v>
      </c>
      <c r="E1107" s="8">
        <v>9</v>
      </c>
      <c r="F1107" s="8">
        <v>1</v>
      </c>
      <c r="G1107" s="3" t="s">
        <v>42</v>
      </c>
      <c r="H1107" s="8">
        <v>1</v>
      </c>
      <c r="I1107" s="43" t="b">
        <v>0</v>
      </c>
      <c r="J1107" s="43" t="b">
        <v>0</v>
      </c>
      <c r="K1107" t="s">
        <v>114</v>
      </c>
      <c r="L1107" s="43" t="b">
        <v>0</v>
      </c>
      <c r="M1107" s="43" t="b">
        <v>0</v>
      </c>
      <c r="N1107" s="43" t="b">
        <v>0</v>
      </c>
      <c r="O1107" t="s">
        <v>114</v>
      </c>
      <c r="P1107" t="s">
        <v>114</v>
      </c>
      <c r="Q1107" t="s">
        <v>114</v>
      </c>
      <c r="R1107" t="s">
        <v>114</v>
      </c>
      <c r="S1107" t="s">
        <v>114</v>
      </c>
      <c r="T1107" t="s">
        <v>114</v>
      </c>
      <c r="U1107" t="s">
        <v>114</v>
      </c>
      <c r="V1107" t="s">
        <v>114</v>
      </c>
      <c r="W1107" s="5">
        <v>43482</v>
      </c>
      <c r="X1107" s="3" t="s">
        <v>114</v>
      </c>
      <c r="Y1107" s="3"/>
      <c r="Z1107" s="3" t="s">
        <v>4496</v>
      </c>
      <c r="AA1107" s="3" t="s">
        <v>114</v>
      </c>
      <c r="AB1107" s="3" t="s">
        <v>74</v>
      </c>
      <c r="AC1107" s="8">
        <v>4</v>
      </c>
      <c r="AD1107" s="3" t="s">
        <v>5967</v>
      </c>
      <c r="AE1107" s="4" t="s">
        <v>5968</v>
      </c>
      <c r="AF1107" s="3"/>
      <c r="AG1107" s="3" t="s">
        <v>114</v>
      </c>
      <c r="AH1107" s="8">
        <v>1</v>
      </c>
      <c r="AI1107" s="3" t="s">
        <v>180</v>
      </c>
      <c r="AJ1107" t="s">
        <v>114</v>
      </c>
      <c r="AK1107" t="s">
        <v>114</v>
      </c>
      <c r="AL1107" s="43" t="b">
        <v>0</v>
      </c>
      <c r="AM1107" s="3"/>
      <c r="AN1107" s="3"/>
      <c r="AO1107" s="43" t="b">
        <v>0</v>
      </c>
      <c r="AP1107" s="3" t="b">
        <v>0</v>
      </c>
      <c r="AQ1107" s="3">
        <f>VLOOKUP(Table2[[#This Row],[Job-no]],Table3[],26,FALSE)</f>
        <v>835</v>
      </c>
      <c r="AR1107" t="str">
        <f t="shared" si="205"/>
        <v>BBPRLED</v>
      </c>
      <c r="AS1107" t="str">
        <f>VLOOKUP(AR1107,Table1[],4,0)</f>
        <v>recessed</v>
      </c>
      <c r="AT1107">
        <f>IF(BD1107&gt;0,"Pattern",VLOOKUP(AR1107,Table1[],5,0))</f>
        <v>0</v>
      </c>
      <c r="AU1107" s="34">
        <f>IF(AT1107="Pattern",WORKDAY(Table2[[#This Row],[Scheduled Ship Date]],-10),WORKDAY(Table2[[#This Row],[Scheduled Ship Date]],-4))</f>
        <v>43481</v>
      </c>
      <c r="AV1107">
        <f>IF(Table2[[#This Row],[Extrusion cut double saw]]=TRUE,IF(O1107="ToDo",IF(AT1107="Pattern",Table2[[#This Row],[Total Sections]]*0.4,Table2[[#This Row],[Total Sections]]*0.12),0),IF(AT1107="Pattern",Table2[[#This Row],[Total Sections]]*4,Table2[[#This Row],[Total Sections]]*1.2))</f>
        <v>1.2</v>
      </c>
      <c r="AW1107" s="130">
        <f t="shared" ca="1" si="210"/>
        <v>43471</v>
      </c>
      <c r="AX1107" s="42">
        <f>IF(AT1107="Pattern",Table2[[#This Row],[Scheduled Ship Date]]-2,Table2[[#This Row],[Scheduled Ship Date]]-3)</f>
        <v>43484</v>
      </c>
      <c r="AY1107">
        <f>IF(Table2[[#This Row],[Pattern]]="Pattern",Table2[[#This Row],[Total Sections]]*4.82,Table2[[#This Row],[Total Sections]]*0.5)</f>
        <v>0.5</v>
      </c>
      <c r="AZ1107" s="42">
        <f t="shared" ca="1" si="211"/>
        <v>43471</v>
      </c>
      <c r="BA1107" s="39">
        <f>((Table2[Total Sections]/Table2[Open Qty])-1)*Table2[Open Qty]*12.96</f>
        <v>0</v>
      </c>
      <c r="BB1107" s="39"/>
      <c r="BC1107" s="39" t="str">
        <f t="shared" si="206"/>
        <v xml:space="preserve">BBPRLED-1000-80-TW2750-RG3-6' </v>
      </c>
      <c r="BD1107" s="39">
        <f t="shared" si="207"/>
        <v>0</v>
      </c>
      <c r="BE1107" s="39" t="b">
        <f>_xlfn.IFNA(VLOOKUP(Table2[[#This Row],[Job-no]],Table4[],9,FALSE),TRUE)</f>
        <v>0</v>
      </c>
      <c r="BF1107" t="str">
        <f>VLOOKUP(AR1107,Table1[],3,0)</f>
        <v>B4LED</v>
      </c>
      <c r="BG1107" s="39" t="b">
        <f>_xlfn.IFNA(VLOOKUP(Table2[[#This Row],[Job-no]],Table4[],14,FALSE),TRUE)</f>
        <v>0</v>
      </c>
      <c r="BH1107" s="39" t="str">
        <f>_xlfn.IFNA(VLOOKUP(Table2[[#This Row],[Job-no]],Table4[],11,FALSE),"Done")</f>
        <v/>
      </c>
      <c r="BI1107" s="39">
        <f>IF(Table2[[#This Row],[Pattern]]="Pattern",VLOOKUP(Table2[[#This Row],[Product Code]],'Routing data'!$A$2:$W$470,13,FALSE),VLOOKUP(Table2[[#This Row],[Product Code]],'Routing data'!$A$2:$W$470,3,FALSE))</f>
        <v>0</v>
      </c>
      <c r="BJ1107" s="39">
        <f>IF(Table2[[#This Row],[Pattern]]="Pattern",VLOOKUP(Table2[[#This Row],[Product Code]],'Routing data'!$A$2:$W$470,14,FALSE),VLOOKUP(Table2[[#This Row],[Product Code]],'Routing data'!$A$2:$W$470,4,FALSE))</f>
        <v>3</v>
      </c>
      <c r="BK1107" s="39">
        <f>VLOOKUP(Table2[[#This Row],[Product Code]],'Routing data'!A$4:W$524,16,FALSE)</f>
        <v>0</v>
      </c>
      <c r="BL1107" s="42" t="str">
        <f>IF(Table2[[#This Row],[Milling Required]]=0,"x",IF(AT1107="Pattern",B1107-10,B1107-4))</f>
        <v>x</v>
      </c>
      <c r="BM1107" s="42">
        <f>IF(Table2[[#This Row],[Punching Required]]=0,"x",IF(AT1107="Pattern",B1107-8,B1107-2))</f>
        <v>43485</v>
      </c>
      <c r="BN1107" s="42">
        <f t="shared" si="208"/>
        <v>43484</v>
      </c>
      <c r="BO1107" s="39" t="str">
        <f>IF(Table2[[#This Row],[Milling]]="x","x",Table2[[#This Row],[Total Sections]]*2)</f>
        <v>x</v>
      </c>
      <c r="BP1107" s="39">
        <f>IF(Table2[[#This Row],[Punching]]="x","x",Table2[Total Sections]*2)</f>
        <v>2</v>
      </c>
      <c r="BQ1107" s="39">
        <f>IF(Table2[[#This Row],[Pattern]]="Pattern",Table2[Total Sections]*3,Table2[Total Sections]*1.5)</f>
        <v>1.5</v>
      </c>
      <c r="BR1107" s="42"/>
      <c r="BS1107" s="42"/>
      <c r="BT1107" s="39"/>
      <c r="BU1107" s="39"/>
      <c r="BV1107" s="122" t="str">
        <f>_xlfn.IFNA(VLOOKUP(Table2[[#This Row],[Job-no]],Table4[],16,FALSE),"Ready")</f>
        <v/>
      </c>
      <c r="BW1107" s="122" t="str">
        <f>_xlfn.IFNA(VLOOKUP(Table2[[#This Row],[Job-no]],Table4[],21,FALSE),"Ready")</f>
        <v/>
      </c>
      <c r="BX1107" s="39" t="b">
        <f>_xlfn.IFNA(VLOOKUP(Table2[[#This Row],[Job-no]],Table4[],10,FALSE),TRUE)</f>
        <v>0</v>
      </c>
      <c r="BY1107" s="39" t="str">
        <f>_xlfn.IFNA(VLOOKUP(Table2[[#This Row],[Job-no]],Table4[],22,FALSE),"Ready")</f>
        <v/>
      </c>
      <c r="BZ1107" s="120">
        <f t="shared" si="209"/>
        <v>43487</v>
      </c>
      <c r="CA1107" s="120" t="str">
        <f ca="1">IF(OR(Table2[[#This Row],[Saw Date]]=TODAY(),Table2[[#This Row],[Saw Date]]=TODAY()+1), Table2[[#This Row],[Saw Date]],IF(Table2[[#This Row],[Extrusion cut double saw]],"Done",""))</f>
        <v/>
      </c>
      <c r="CB1107" s="120" t="str">
        <f ca="1">IF(OR(Table2[[#This Row],[Lens Date]]=TODAY(),Table2[[#This Row],[Lens Date]]=TODAY()+1), Table2[[#This Row],[Lens Date]],IF(Table2[[#This Row],[MSLens]]="Done","Done",""))</f>
        <v/>
      </c>
      <c r="CC1107" s="120" t="str">
        <f ca="1">IF(OR(Table2[[#This Row],[Milling Date]]=TODAY(),Table2[[#This Row],[Milling Date]]=TODAY()+1), Table2[[#This Row],[Milling Date]],IF(Table2[[#This Row],[CNC Holes]]="Ready","Done",""))</f>
        <v/>
      </c>
      <c r="CD1107" s="120" t="str">
        <f ca="1">IF(OR(Table2[[#This Row],[Welding Date]]=TODAY(),Table2[[#This Row],[Welding Date]]=TODAY()+1), Table2[[#This Row],[Welding Date]],IF(Table2[[#This Row],[Welding Corners]]="Ready","Done",""))</f>
        <v/>
      </c>
      <c r="CE1107" s="120" t="str">
        <f ca="1">IF(OR(Table2[[#This Row],[Puching Date]]=TODAY(),Table2[[#This Row],[Puching Date]]=TODAY()+1), Table2[[#This Row],[Puching Date]],IF(Table2[[#This Row],[Punch Holes]]="Ready","Done",""))</f>
        <v/>
      </c>
      <c r="CF1107" s="120" t="str">
        <f ca="1">IF(OR(Table2[[#This Row],[Housing Date2]]=TODAY(),Table2[[#This Row],[Housing Date2]]=TODAY()+1),Table2[[#This Row],[Housing Date2]],IF(Table2[[#This Row],[Body Assembly]],"Done",""))</f>
        <v/>
      </c>
      <c r="CG1107" s="120" t="str">
        <f>_xlfn.IFNA(VLOOKUP(Table2[[#This Row],[Job-no]],Table4[],7,FALSE),"Done")</f>
        <v>Scheduled/Released</v>
      </c>
    </row>
    <row r="1108" spans="1:85" x14ac:dyDescent="0.25">
      <c r="A1108" s="39" t="str">
        <f>_xlfn.CONCAT(Table2[[#This Row],[Order]],"-",Table2[[#This Row],[Line]])</f>
        <v>77947-10</v>
      </c>
      <c r="B1108" s="5">
        <v>43487</v>
      </c>
      <c r="C1108" s="8">
        <v>77947</v>
      </c>
      <c r="D1108" s="3" t="s">
        <v>3901</v>
      </c>
      <c r="E1108" s="8">
        <v>10</v>
      </c>
      <c r="F1108" s="8">
        <v>1</v>
      </c>
      <c r="G1108" s="3" t="s">
        <v>42</v>
      </c>
      <c r="H1108" s="8">
        <v>1</v>
      </c>
      <c r="I1108" s="43" t="b">
        <v>0</v>
      </c>
      <c r="J1108" s="43" t="b">
        <v>0</v>
      </c>
      <c r="K1108" t="s">
        <v>114</v>
      </c>
      <c r="L1108" s="43" t="b">
        <v>0</v>
      </c>
      <c r="M1108" s="43" t="b">
        <v>0</v>
      </c>
      <c r="N1108" s="43" t="b">
        <v>0</v>
      </c>
      <c r="O1108" t="s">
        <v>114</v>
      </c>
      <c r="P1108" t="s">
        <v>114</v>
      </c>
      <c r="Q1108" t="s">
        <v>114</v>
      </c>
      <c r="R1108" t="s">
        <v>114</v>
      </c>
      <c r="S1108" t="s">
        <v>114</v>
      </c>
      <c r="T1108" t="s">
        <v>114</v>
      </c>
      <c r="U1108" t="s">
        <v>114</v>
      </c>
      <c r="V1108" t="s">
        <v>114</v>
      </c>
      <c r="W1108" s="5">
        <v>43482</v>
      </c>
      <c r="X1108" s="3" t="s">
        <v>114</v>
      </c>
      <c r="Y1108" s="3"/>
      <c r="Z1108" s="3" t="s">
        <v>4496</v>
      </c>
      <c r="AA1108" s="3" t="s">
        <v>114</v>
      </c>
      <c r="AB1108" s="3" t="s">
        <v>74</v>
      </c>
      <c r="AC1108" s="8">
        <v>4</v>
      </c>
      <c r="AD1108" s="3" t="s">
        <v>5967</v>
      </c>
      <c r="AE1108" s="4" t="s">
        <v>5968</v>
      </c>
      <c r="AF1108" s="3"/>
      <c r="AG1108" s="3" t="s">
        <v>114</v>
      </c>
      <c r="AH1108" s="8">
        <v>1</v>
      </c>
      <c r="AI1108" s="3" t="s">
        <v>180</v>
      </c>
      <c r="AJ1108" t="s">
        <v>114</v>
      </c>
      <c r="AK1108" t="s">
        <v>114</v>
      </c>
      <c r="AL1108" s="43" t="b">
        <v>0</v>
      </c>
      <c r="AM1108" s="3"/>
      <c r="AN1108" s="3"/>
      <c r="AO1108" s="43" t="b">
        <v>0</v>
      </c>
      <c r="AP1108" s="3" t="b">
        <v>0</v>
      </c>
      <c r="AQ1108" s="3">
        <f>VLOOKUP(Table2[[#This Row],[Job-no]],Table3[],26,FALSE)</f>
        <v>730</v>
      </c>
      <c r="AR1108" t="str">
        <f t="shared" si="205"/>
        <v>BBPRLED</v>
      </c>
      <c r="AS1108" t="str">
        <f>VLOOKUP(AR1108,Table1[],4,0)</f>
        <v>recessed</v>
      </c>
      <c r="AT1108">
        <f>IF(BD1108&gt;0,"Pattern",VLOOKUP(AR1108,Table1[],5,0))</f>
        <v>0</v>
      </c>
      <c r="AU1108" s="34">
        <f>IF(AT1108="Pattern",WORKDAY(Table2[[#This Row],[Scheduled Ship Date]],-10),WORKDAY(Table2[[#This Row],[Scheduled Ship Date]],-4))</f>
        <v>43481</v>
      </c>
      <c r="AV1108" s="39">
        <f>IF(Table2[[#This Row],[Extrusion cut double saw]]=TRUE,IF(O1108="ToDo",IF(AT1108="Pattern",Table2[[#This Row],[Total Sections]]*0.4,Table2[[#This Row],[Total Sections]]*0.12),0),IF(AT1108="Pattern",Table2[[#This Row],[Total Sections]]*4,Table2[[#This Row],[Total Sections]]*1.2))</f>
        <v>1.2</v>
      </c>
      <c r="AW1108" s="130">
        <f t="shared" ca="1" si="210"/>
        <v>43471</v>
      </c>
      <c r="AX1108" s="42">
        <f>IF(AT1108="Pattern",Table2[[#This Row],[Scheduled Ship Date]]-2,Table2[[#This Row],[Scheduled Ship Date]]-3)</f>
        <v>43484</v>
      </c>
      <c r="AY1108" s="39">
        <f>IF(Table2[[#This Row],[Pattern]]="Pattern",Table2[[#This Row],[Total Sections]]*4.82,Table2[[#This Row],[Total Sections]]*0.5)</f>
        <v>0.5</v>
      </c>
      <c r="AZ1108" s="42">
        <f t="shared" ca="1" si="211"/>
        <v>43471</v>
      </c>
      <c r="BA1108" s="39">
        <f>((Table2[Total Sections]/Table2[Open Qty])-1)*Table2[Open Qty]*12.96</f>
        <v>0</v>
      </c>
      <c r="BB1108" s="39"/>
      <c r="BC1108" s="39" t="str">
        <f t="shared" si="206"/>
        <v xml:space="preserve">BBPRLED-1000-80-TW2750-RG3-5' </v>
      </c>
      <c r="BD1108" s="39">
        <f t="shared" si="207"/>
        <v>0</v>
      </c>
      <c r="BE1108" s="39" t="b">
        <f>_xlfn.IFNA(VLOOKUP(Table2[[#This Row],[Job-no]],Table4[],9,FALSE),TRUE)</f>
        <v>0</v>
      </c>
      <c r="BF1108" s="39"/>
      <c r="BG1108" s="39" t="b">
        <f>_xlfn.IFNA(VLOOKUP(Table2[[#This Row],[Job-no]],Table4[],14,FALSE),TRUE)</f>
        <v>0</v>
      </c>
      <c r="BH1108" s="39" t="str">
        <f>_xlfn.IFNA(VLOOKUP(Table2[[#This Row],[Job-no]],Table4[],11,FALSE),"Done")</f>
        <v/>
      </c>
      <c r="BI1108" s="39">
        <f>IF(Table2[[#This Row],[Pattern]]="Pattern",VLOOKUP(Table2[[#This Row],[Product Code]],'Routing data'!$A$2:$W$470,13,FALSE),VLOOKUP(Table2[[#This Row],[Product Code]],'Routing data'!$A$2:$W$470,3,FALSE))</f>
        <v>0</v>
      </c>
      <c r="BJ1108" s="39">
        <f>IF(Table2[[#This Row],[Pattern]]="Pattern",VLOOKUP(Table2[[#This Row],[Product Code]],'Routing data'!$A$2:$W$470,14,FALSE),VLOOKUP(Table2[[#This Row],[Product Code]],'Routing data'!$A$2:$W$470,4,FALSE))</f>
        <v>3</v>
      </c>
      <c r="BK1108" s="39">
        <f>VLOOKUP(Table2[[#This Row],[Product Code]],'Routing data'!A$4:W$524,16,FALSE)</f>
        <v>0</v>
      </c>
      <c r="BL1108" s="42" t="str">
        <f>IF(Table2[[#This Row],[Milling Required]]=0,"x",IF(AT1108="Pattern",B1108-10,B1108-4))</f>
        <v>x</v>
      </c>
      <c r="BM1108" s="39"/>
      <c r="BN1108" s="42">
        <f t="shared" si="208"/>
        <v>43484</v>
      </c>
      <c r="BO1108" s="39" t="str">
        <f>IF(Table2[[#This Row],[Milling]]="x","x",Table2[[#This Row],[Total Sections]]*2)</f>
        <v>x</v>
      </c>
      <c r="BP1108" s="39">
        <f>IF(Table2[[#This Row],[Punching]]="x","x",Table2[Total Sections]*2)</f>
        <v>2</v>
      </c>
      <c r="BQ1108" s="39">
        <f>IF(Table2[[#This Row],[Pattern]]="Pattern",Table2[Total Sections]*3,Table2[Total Sections]*1.5)</f>
        <v>1.5</v>
      </c>
      <c r="BR1108" s="39"/>
      <c r="BS1108" s="39"/>
      <c r="BT1108" s="39"/>
      <c r="BU1108" s="39"/>
      <c r="BV1108" s="39" t="str">
        <f>_xlfn.IFNA(VLOOKUP(Table2[[#This Row],[Job-no]],Table4[],16,FALSE),"Ready")</f>
        <v/>
      </c>
      <c r="BW1108" s="39" t="str">
        <f>_xlfn.IFNA(VLOOKUP(Table2[[#This Row],[Job-no]],Table4[],21,FALSE),"Ready")</f>
        <v/>
      </c>
      <c r="BX1108" s="39" t="b">
        <f>_xlfn.IFNA(VLOOKUP(Table2[[#This Row],[Job-no]],Table4[],10,FALSE),TRUE)</f>
        <v>0</v>
      </c>
      <c r="BY1108" s="39" t="str">
        <f>_xlfn.IFNA(VLOOKUP(Table2[[#This Row],[Job-no]],Table4[],22,FALSE),"Ready")</f>
        <v/>
      </c>
      <c r="BZ1108" s="120">
        <f t="shared" si="209"/>
        <v>43487</v>
      </c>
      <c r="CA1108" s="120" t="str">
        <f ca="1">IF(OR(Table2[[#This Row],[Saw Date]]=TODAY(),Table2[[#This Row],[Saw Date]]=TODAY()+1), Table2[[#This Row],[Saw Date]],IF(Table2[[#This Row],[Extrusion cut double saw]],"Done",""))</f>
        <v/>
      </c>
      <c r="CB1108" s="120" t="str">
        <f ca="1">IF(OR(Table2[[#This Row],[Lens Date]]=TODAY(),Table2[[#This Row],[Lens Date]]=TODAY()+1), Table2[[#This Row],[Lens Date]],IF(Table2[[#This Row],[MSLens]]="Done","Done",""))</f>
        <v/>
      </c>
      <c r="CC1108" s="120" t="str">
        <f ca="1">IF(OR(Table2[[#This Row],[Milling Date]]=TODAY(),Table2[[#This Row],[Milling Date]]=TODAY()+1), Table2[[#This Row],[Milling Date]],IF(Table2[[#This Row],[CNC Holes]]="Ready","Done",""))</f>
        <v/>
      </c>
      <c r="CD1108" s="120" t="str">
        <f ca="1">IF(OR(Table2[[#This Row],[Welding Date]]=TODAY(),Table2[[#This Row],[Welding Date]]=TODAY()+1), Table2[[#This Row],[Welding Date]],IF(Table2[[#This Row],[Welding Corners]]="Ready","Done",""))</f>
        <v/>
      </c>
      <c r="CE1108" s="120" t="str">
        <f ca="1">IF(OR(Table2[[#This Row],[Puching Date]]=TODAY(),Table2[[#This Row],[Puching Date]]=TODAY()+1), Table2[[#This Row],[Puching Date]],IF(Table2[[#This Row],[Punch Holes]]="Ready","Done",""))</f>
        <v/>
      </c>
      <c r="CF1108" s="120" t="str">
        <f ca="1">IF(OR(Table2[[#This Row],[Housing Date2]]=TODAY(),Table2[[#This Row],[Housing Date2]]=TODAY()+1),Table2[[#This Row],[Housing Date2]],IF(Table2[[#This Row],[Body Assembly]],"Done",""))</f>
        <v/>
      </c>
      <c r="CG1108" s="120" t="str">
        <f>_xlfn.IFNA(VLOOKUP(Table2[[#This Row],[Job-no]],Table4[],7,FALSE),"Done")</f>
        <v>Scheduled/Released</v>
      </c>
    </row>
    <row r="1109" spans="1:85" x14ac:dyDescent="0.25">
      <c r="A1109" t="str">
        <f>_xlfn.CONCAT(Table2[[#This Row],[Order]],"-",Table2[[#This Row],[Line]])</f>
        <v>77947-11</v>
      </c>
      <c r="B1109" s="5">
        <v>43487</v>
      </c>
      <c r="C1109" s="8">
        <v>77947</v>
      </c>
      <c r="D1109" s="3" t="s">
        <v>3913</v>
      </c>
      <c r="E1109" s="8">
        <v>11</v>
      </c>
      <c r="F1109" s="8">
        <v>1</v>
      </c>
      <c r="G1109" s="3" t="s">
        <v>42</v>
      </c>
      <c r="H1109" s="8">
        <v>1</v>
      </c>
      <c r="I1109" s="43" t="b">
        <v>0</v>
      </c>
      <c r="J1109" s="43" t="b">
        <v>0</v>
      </c>
      <c r="K1109" t="s">
        <v>114</v>
      </c>
      <c r="L1109" s="43" t="b">
        <v>0</v>
      </c>
      <c r="M1109" s="43" t="b">
        <v>0</v>
      </c>
      <c r="N1109" s="43" t="b">
        <v>0</v>
      </c>
      <c r="O1109" t="s">
        <v>114</v>
      </c>
      <c r="P1109" t="s">
        <v>114</v>
      </c>
      <c r="Q1109" t="s">
        <v>114</v>
      </c>
      <c r="R1109" t="s">
        <v>114</v>
      </c>
      <c r="S1109" t="s">
        <v>114</v>
      </c>
      <c r="T1109" t="s">
        <v>114</v>
      </c>
      <c r="U1109" t="s">
        <v>114</v>
      </c>
      <c r="V1109" t="s">
        <v>114</v>
      </c>
      <c r="W1109" s="5">
        <v>43482</v>
      </c>
      <c r="X1109" s="3" t="s">
        <v>114</v>
      </c>
      <c r="Y1109" s="3"/>
      <c r="Z1109" s="3" t="s">
        <v>4496</v>
      </c>
      <c r="AA1109" s="3" t="s">
        <v>114</v>
      </c>
      <c r="AB1109" s="3" t="s">
        <v>74</v>
      </c>
      <c r="AC1109" s="8">
        <v>4</v>
      </c>
      <c r="AD1109" s="3" t="s">
        <v>5967</v>
      </c>
      <c r="AE1109" s="4" t="s">
        <v>5968</v>
      </c>
      <c r="AF1109" s="3"/>
      <c r="AG1109" s="3" t="s">
        <v>114</v>
      </c>
      <c r="AH1109" s="8">
        <v>1</v>
      </c>
      <c r="AI1109" s="3" t="s">
        <v>180</v>
      </c>
      <c r="AJ1109" t="s">
        <v>114</v>
      </c>
      <c r="AK1109" t="s">
        <v>114</v>
      </c>
      <c r="AL1109" s="43" t="b">
        <v>0</v>
      </c>
      <c r="AM1109" s="3"/>
      <c r="AN1109" s="3"/>
      <c r="AO1109" s="43" t="b">
        <v>0</v>
      </c>
      <c r="AP1109" s="3" t="b">
        <v>0</v>
      </c>
      <c r="AQ1109" s="3">
        <f>VLOOKUP(Table2[[#This Row],[Job-no]],Table3[],26,FALSE)</f>
        <v>1410</v>
      </c>
      <c r="AR1109" t="str">
        <f t="shared" si="205"/>
        <v>BBPRLED</v>
      </c>
      <c r="AS1109" t="str">
        <f>VLOOKUP(AR1109,Table1[],4,0)</f>
        <v>recessed</v>
      </c>
      <c r="AT1109">
        <f>IF(BD1109&gt;0,"Pattern",VLOOKUP(AR1109,Table1[],5,0))</f>
        <v>0</v>
      </c>
      <c r="AU1109" s="34">
        <f>IF(AT1109="Pattern",WORKDAY(Table2[[#This Row],[Scheduled Ship Date]],-10),WORKDAY(Table2[[#This Row],[Scheduled Ship Date]],-4))</f>
        <v>43481</v>
      </c>
      <c r="AV1109">
        <f>IF(Table2[[#This Row],[Extrusion cut double saw]]=TRUE,IF(O1109="ToDo",IF(AT1109="Pattern",Table2[[#This Row],[Total Sections]]*0.4,Table2[[#This Row],[Total Sections]]*0.12),0),IF(AT1109="Pattern",Table2[[#This Row],[Total Sections]]*4,Table2[[#This Row],[Total Sections]]*1.2))</f>
        <v>1.2</v>
      </c>
      <c r="AW1109" s="130">
        <f t="shared" ca="1" si="210"/>
        <v>43471</v>
      </c>
      <c r="AX1109" s="42">
        <f>IF(AT1109="Pattern",Table2[[#This Row],[Scheduled Ship Date]]-2,Table2[[#This Row],[Scheduled Ship Date]]-3)</f>
        <v>43484</v>
      </c>
      <c r="AY1109">
        <f>IF(Table2[[#This Row],[Pattern]]="Pattern",Table2[[#This Row],[Total Sections]]*4.82,Table2[[#This Row],[Total Sections]]*0.5)</f>
        <v>0.5</v>
      </c>
      <c r="AZ1109" s="42">
        <f t="shared" ca="1" si="211"/>
        <v>43471</v>
      </c>
      <c r="BA1109" s="39">
        <f>((Table2[Total Sections]/Table2[Open Qty])-1)*Table2[Open Qty]*12.96</f>
        <v>0</v>
      </c>
      <c r="BB1109" s="39"/>
      <c r="BC1109" s="39" t="str">
        <f t="shared" si="206"/>
        <v>BBPRLED-1000-80-TW2750-RG3-12'</v>
      </c>
      <c r="BD1109" s="39">
        <f t="shared" si="207"/>
        <v>0</v>
      </c>
      <c r="BE1109" s="39" t="b">
        <f>_xlfn.IFNA(VLOOKUP(Table2[[#This Row],[Job-no]],Table4[],9,FALSE),TRUE)</f>
        <v>0</v>
      </c>
      <c r="BF1109" t="str">
        <f>VLOOKUP(AR1109,Table1[],3,0)</f>
        <v>B4LED</v>
      </c>
      <c r="BG1109" s="39" t="b">
        <f>_xlfn.IFNA(VLOOKUP(Table2[[#This Row],[Job-no]],Table4[],14,FALSE),TRUE)</f>
        <v>0</v>
      </c>
      <c r="BH1109" s="39" t="str">
        <f>_xlfn.IFNA(VLOOKUP(Table2[[#This Row],[Job-no]],Table4[],11,FALSE),"Done")</f>
        <v/>
      </c>
      <c r="BI1109" s="39">
        <f>IF(Table2[[#This Row],[Pattern]]="Pattern",VLOOKUP(Table2[[#This Row],[Product Code]],'Routing data'!$A$2:$W$470,13,FALSE),VLOOKUP(Table2[[#This Row],[Product Code]],'Routing data'!$A$2:$W$470,3,FALSE))</f>
        <v>0</v>
      </c>
      <c r="BJ1109" s="39">
        <f>IF(Table2[[#This Row],[Pattern]]="Pattern",VLOOKUP(Table2[[#This Row],[Product Code]],'Routing data'!$A$2:$W$470,14,FALSE),VLOOKUP(Table2[[#This Row],[Product Code]],'Routing data'!$A$2:$W$470,4,FALSE))</f>
        <v>3</v>
      </c>
      <c r="BK1109" s="39">
        <f>VLOOKUP(Table2[[#This Row],[Product Code]],'Routing data'!A$4:W$524,16,FALSE)</f>
        <v>0</v>
      </c>
      <c r="BL1109" s="42" t="str">
        <f>IF(Table2[[#This Row],[Milling Required]]=0,"x",IF(AT1109="Pattern",B1109-10,B1109-4))</f>
        <v>x</v>
      </c>
      <c r="BM1109" s="42">
        <f>IF(Table2[[#This Row],[Punching Required]]=0,"x",IF(AT1109="Pattern",B1109-8,B1109-2))</f>
        <v>43485</v>
      </c>
      <c r="BN1109" s="42">
        <f t="shared" si="208"/>
        <v>43484</v>
      </c>
      <c r="BO1109" s="39" t="str">
        <f>IF(Table2[[#This Row],[Milling]]="x","x",Table2[[#This Row],[Total Sections]]*2)</f>
        <v>x</v>
      </c>
      <c r="BP1109" s="39">
        <f>IF(Table2[[#This Row],[Punching]]="x","x",Table2[Total Sections]*2)</f>
        <v>2</v>
      </c>
      <c r="BQ1109" s="39">
        <f>IF(Table2[[#This Row],[Pattern]]="Pattern",Table2[Total Sections]*3,Table2[Total Sections]*1.5)</f>
        <v>1.5</v>
      </c>
      <c r="BR1109" s="42"/>
      <c r="BS1109" s="42"/>
      <c r="BT1109" s="39"/>
      <c r="BU1109" s="39"/>
      <c r="BV1109" s="39" t="str">
        <f>_xlfn.IFNA(VLOOKUP(Table2[[#This Row],[Job-no]],Table4[],16,FALSE),"Ready")</f>
        <v/>
      </c>
      <c r="BW1109" s="39" t="str">
        <f>_xlfn.IFNA(VLOOKUP(Table2[[#This Row],[Job-no]],Table4[],21,FALSE),"Ready")</f>
        <v/>
      </c>
      <c r="BX1109" s="39" t="b">
        <f>_xlfn.IFNA(VLOOKUP(Table2[[#This Row],[Job-no]],Table4[],10,FALSE),TRUE)</f>
        <v>0</v>
      </c>
      <c r="BY1109" s="39" t="str">
        <f>_xlfn.IFNA(VLOOKUP(Table2[[#This Row],[Job-no]],Table4[],22,FALSE),"Ready")</f>
        <v/>
      </c>
      <c r="BZ1109" s="120">
        <f t="shared" si="209"/>
        <v>43487</v>
      </c>
      <c r="CA1109" s="120" t="str">
        <f ca="1">IF(OR(Table2[[#This Row],[Saw Date]]=TODAY(),Table2[[#This Row],[Saw Date]]=TODAY()+1), Table2[[#This Row],[Saw Date]],IF(Table2[[#This Row],[Extrusion cut double saw]],"Done",""))</f>
        <v/>
      </c>
      <c r="CB1109" s="120" t="str">
        <f ca="1">IF(OR(Table2[[#This Row],[Lens Date]]=TODAY(),Table2[[#This Row],[Lens Date]]=TODAY()+1), Table2[[#This Row],[Lens Date]],IF(Table2[[#This Row],[MSLens]]="Done","Done",""))</f>
        <v/>
      </c>
      <c r="CC1109" s="120" t="str">
        <f ca="1">IF(OR(Table2[[#This Row],[Milling Date]]=TODAY(),Table2[[#This Row],[Milling Date]]=TODAY()+1), Table2[[#This Row],[Milling Date]],IF(Table2[[#This Row],[CNC Holes]]="Ready","Done",""))</f>
        <v/>
      </c>
      <c r="CD1109" s="120" t="str">
        <f ca="1">IF(OR(Table2[[#This Row],[Welding Date]]=TODAY(),Table2[[#This Row],[Welding Date]]=TODAY()+1), Table2[[#This Row],[Welding Date]],IF(Table2[[#This Row],[Welding Corners]]="Ready","Done",""))</f>
        <v/>
      </c>
      <c r="CE1109" s="120" t="str">
        <f ca="1">IF(OR(Table2[[#This Row],[Puching Date]]=TODAY(),Table2[[#This Row],[Puching Date]]=TODAY()+1), Table2[[#This Row],[Puching Date]],IF(Table2[[#This Row],[Punch Holes]]="Ready","Done",""))</f>
        <v/>
      </c>
      <c r="CF1109" s="120" t="str">
        <f ca="1">IF(OR(Table2[[#This Row],[Housing Date2]]=TODAY(),Table2[[#This Row],[Housing Date2]]=TODAY()+1),Table2[[#This Row],[Housing Date2]],IF(Table2[[#This Row],[Body Assembly]],"Done",""))</f>
        <v/>
      </c>
      <c r="CG1109" s="120" t="str">
        <f>_xlfn.IFNA(VLOOKUP(Table2[[#This Row],[Job-no]],Table4[],7,FALSE),"Done")</f>
        <v>Scheduled/Released</v>
      </c>
    </row>
    <row r="1110" spans="1:85" x14ac:dyDescent="0.25">
      <c r="A1110" s="39" t="str">
        <f>_xlfn.CONCAT(Table2[[#This Row],[Order]],"-",Table2[[#This Row],[Line]])</f>
        <v>77947-12</v>
      </c>
      <c r="B1110" s="5">
        <v>43487</v>
      </c>
      <c r="C1110" s="8">
        <v>77947</v>
      </c>
      <c r="D1110" s="3" t="s">
        <v>3915</v>
      </c>
      <c r="E1110" s="8">
        <v>12</v>
      </c>
      <c r="F1110" s="8">
        <v>1</v>
      </c>
      <c r="G1110" s="3" t="s">
        <v>42</v>
      </c>
      <c r="H1110" s="8">
        <v>1</v>
      </c>
      <c r="I1110" s="43" t="b">
        <v>0</v>
      </c>
      <c r="J1110" s="43" t="b">
        <v>0</v>
      </c>
      <c r="K1110" t="s">
        <v>114</v>
      </c>
      <c r="L1110" s="43" t="b">
        <v>0</v>
      </c>
      <c r="M1110" s="43" t="b">
        <v>0</v>
      </c>
      <c r="N1110" s="43" t="b">
        <v>0</v>
      </c>
      <c r="O1110" t="s">
        <v>114</v>
      </c>
      <c r="P1110" t="s">
        <v>114</v>
      </c>
      <c r="Q1110" t="s">
        <v>114</v>
      </c>
      <c r="R1110" t="s">
        <v>114</v>
      </c>
      <c r="S1110" t="s">
        <v>114</v>
      </c>
      <c r="T1110" t="s">
        <v>114</v>
      </c>
      <c r="U1110" t="s">
        <v>114</v>
      </c>
      <c r="V1110" t="s">
        <v>114</v>
      </c>
      <c r="W1110" s="5">
        <v>43482</v>
      </c>
      <c r="X1110" s="3" t="s">
        <v>114</v>
      </c>
      <c r="Y1110" s="3"/>
      <c r="Z1110" s="3" t="s">
        <v>4496</v>
      </c>
      <c r="AA1110" s="3" t="s">
        <v>114</v>
      </c>
      <c r="AB1110" s="3" t="s">
        <v>74</v>
      </c>
      <c r="AC1110" s="8">
        <v>4</v>
      </c>
      <c r="AD1110" s="3" t="s">
        <v>5967</v>
      </c>
      <c r="AE1110" s="4" t="s">
        <v>5968</v>
      </c>
      <c r="AF1110" s="3"/>
      <c r="AG1110" s="3" t="s">
        <v>114</v>
      </c>
      <c r="AH1110" s="8">
        <v>2</v>
      </c>
      <c r="AI1110" s="3" t="s">
        <v>180</v>
      </c>
      <c r="AJ1110" t="s">
        <v>114</v>
      </c>
      <c r="AK1110" t="s">
        <v>114</v>
      </c>
      <c r="AL1110" s="43" t="b">
        <v>0</v>
      </c>
      <c r="AM1110" s="3"/>
      <c r="AN1110" s="3"/>
      <c r="AO1110" s="43" t="b">
        <v>0</v>
      </c>
      <c r="AP1110" s="3" t="b">
        <v>0</v>
      </c>
      <c r="AQ1110" s="129">
        <f>VLOOKUP(Table2[[#This Row],[Job-no]],Table3[],26,FALSE)</f>
        <v>1670</v>
      </c>
      <c r="AR1110" t="str">
        <f t="shared" si="205"/>
        <v>BBPRLED</v>
      </c>
      <c r="AS1110" t="str">
        <f>VLOOKUP(AR1110,Table1[],4,0)</f>
        <v>recessed</v>
      </c>
      <c r="AT1110">
        <f>IF(BD1110&gt;0,"Pattern",VLOOKUP(AR1110,Table1[],5,0))</f>
        <v>0</v>
      </c>
      <c r="AU1110" s="34">
        <f>IF(AT1110="Pattern",WORKDAY(Table2[[#This Row],[Scheduled Ship Date]],-10),WORKDAY(Table2[[#This Row],[Scheduled Ship Date]],-4))</f>
        <v>43481</v>
      </c>
      <c r="AV1110" s="39">
        <f>IF(Table2[[#This Row],[Extrusion cut double saw]]=TRUE,IF(O1110="ToDo",IF(AT1110="Pattern",Table2[[#This Row],[Total Sections]]*0.4,Table2[[#This Row],[Total Sections]]*0.12),0),IF(AT1110="Pattern",Table2[[#This Row],[Total Sections]]*4,Table2[[#This Row],[Total Sections]]*1.2))</f>
        <v>2.4</v>
      </c>
      <c r="AW1110" s="130">
        <f t="shared" ca="1" si="210"/>
        <v>43471</v>
      </c>
      <c r="AX1110" s="42">
        <f>IF(AT1110="Pattern",Table2[[#This Row],[Scheduled Ship Date]]-2,Table2[[#This Row],[Scheduled Ship Date]]-3)</f>
        <v>43484</v>
      </c>
      <c r="AY1110" s="39">
        <f>IF(Table2[[#This Row],[Pattern]]="Pattern",Table2[[#This Row],[Total Sections]]*4.82,Table2[[#This Row],[Total Sections]]*0.5)</f>
        <v>1</v>
      </c>
      <c r="AZ1110" s="42">
        <f t="shared" ca="1" si="211"/>
        <v>43471</v>
      </c>
      <c r="BA1110" s="39">
        <f>((Table2[Total Sections]/Table2[Open Qty])-1)*Table2[Open Qty]*12.96</f>
        <v>12.96</v>
      </c>
      <c r="BB1110" s="39"/>
      <c r="BC1110" s="39" t="str">
        <f t="shared" si="206"/>
        <v>BBPRLED-1000-80-TW2750-RG3-14'</v>
      </c>
      <c r="BD1110" s="39">
        <f t="shared" si="207"/>
        <v>0</v>
      </c>
      <c r="BE1110" s="39" t="b">
        <f>_xlfn.IFNA(VLOOKUP(Table2[[#This Row],[Job-no]],Table4[],9,FALSE),TRUE)</f>
        <v>0</v>
      </c>
      <c r="BF1110" s="39"/>
      <c r="BG1110" s="39" t="b">
        <f>_xlfn.IFNA(VLOOKUP(Table2[[#This Row],[Job-no]],Table4[],14,FALSE),TRUE)</f>
        <v>0</v>
      </c>
      <c r="BH1110" s="39" t="str">
        <f>_xlfn.IFNA(VLOOKUP(Table2[[#This Row],[Job-no]],Table4[],11,FALSE),"Done")</f>
        <v/>
      </c>
      <c r="BI1110" s="39">
        <f>IF(Table2[[#This Row],[Pattern]]="Pattern",VLOOKUP(Table2[[#This Row],[Product Code]],'Routing data'!$A$2:$W$470,13,FALSE),VLOOKUP(Table2[[#This Row],[Product Code]],'Routing data'!$A$2:$W$470,3,FALSE))</f>
        <v>0</v>
      </c>
      <c r="BJ1110" s="39">
        <f>IF(Table2[[#This Row],[Pattern]]="Pattern",VLOOKUP(Table2[[#This Row],[Product Code]],'Routing data'!$A$2:$W$470,14,FALSE),VLOOKUP(Table2[[#This Row],[Product Code]],'Routing data'!$A$2:$W$470,4,FALSE))</f>
        <v>3</v>
      </c>
      <c r="BK1110" s="39">
        <f>VLOOKUP(Table2[[#This Row],[Product Code]],'Routing data'!A$4:W$524,16,FALSE)</f>
        <v>0</v>
      </c>
      <c r="BL1110" s="42" t="str">
        <f>IF(Table2[[#This Row],[Milling Required]]=0,"x",IF(AT1110="Pattern",B1110-10,B1110-4))</f>
        <v>x</v>
      </c>
      <c r="BM1110" s="39"/>
      <c r="BN1110" s="42">
        <f t="shared" si="208"/>
        <v>43484</v>
      </c>
      <c r="BO1110" s="39" t="str">
        <f>IF(Table2[[#This Row],[Milling]]="x","x",Table2[[#This Row],[Total Sections]]*2)</f>
        <v>x</v>
      </c>
      <c r="BP1110" s="39">
        <f>IF(Table2[[#This Row],[Punching]]="x","x",Table2[Total Sections]*2)</f>
        <v>4</v>
      </c>
      <c r="BQ1110" s="39">
        <f>IF(Table2[[#This Row],[Pattern]]="Pattern",Table2[Total Sections]*3,Table2[Total Sections]*1.5)</f>
        <v>3</v>
      </c>
      <c r="BR1110" s="39"/>
      <c r="BS1110" s="39"/>
      <c r="BT1110" s="39"/>
      <c r="BU1110" s="39"/>
      <c r="BV1110" s="39" t="str">
        <f>_xlfn.IFNA(VLOOKUP(Table2[[#This Row],[Job-no]],Table4[],16,FALSE),"Ready")</f>
        <v/>
      </c>
      <c r="BW1110" s="39" t="str">
        <f>_xlfn.IFNA(VLOOKUP(Table2[[#This Row],[Job-no]],Table4[],21,FALSE),"Ready")</f>
        <v/>
      </c>
      <c r="BX1110" s="39" t="b">
        <f>_xlfn.IFNA(VLOOKUP(Table2[[#This Row],[Job-no]],Table4[],10,FALSE),TRUE)</f>
        <v>0</v>
      </c>
      <c r="BY1110" s="39" t="str">
        <f>_xlfn.IFNA(VLOOKUP(Table2[[#This Row],[Job-no]],Table4[],22,FALSE),"Ready")</f>
        <v/>
      </c>
      <c r="BZ1110" s="120">
        <f t="shared" si="209"/>
        <v>43487</v>
      </c>
      <c r="CA1110" s="120" t="str">
        <f ca="1">IF(OR(Table2[[#This Row],[Saw Date]]=TODAY(),Table2[[#This Row],[Saw Date]]=TODAY()+1), Table2[[#This Row],[Saw Date]],IF(Table2[[#This Row],[Extrusion cut double saw]],"Done",""))</f>
        <v/>
      </c>
      <c r="CB1110" s="120" t="str">
        <f ca="1">IF(OR(Table2[[#This Row],[Lens Date]]=TODAY(),Table2[[#This Row],[Lens Date]]=TODAY()+1), Table2[[#This Row],[Lens Date]],IF(Table2[[#This Row],[MSLens]]="Done","Done",""))</f>
        <v/>
      </c>
      <c r="CC1110" s="120" t="str">
        <f ca="1">IF(OR(Table2[[#This Row],[Milling Date]]=TODAY(),Table2[[#This Row],[Milling Date]]=TODAY()+1), Table2[[#This Row],[Milling Date]],IF(Table2[[#This Row],[CNC Holes]]="Ready","Done",""))</f>
        <v/>
      </c>
      <c r="CD1110" s="120" t="str">
        <f ca="1">IF(OR(Table2[[#This Row],[Welding Date]]=TODAY(),Table2[[#This Row],[Welding Date]]=TODAY()+1), Table2[[#This Row],[Welding Date]],IF(Table2[[#This Row],[Welding Corners]]="Ready","Done",""))</f>
        <v/>
      </c>
      <c r="CE1110" s="120" t="str">
        <f ca="1">IF(OR(Table2[[#This Row],[Puching Date]]=TODAY(),Table2[[#This Row],[Puching Date]]=TODAY()+1), Table2[[#This Row],[Puching Date]],IF(Table2[[#This Row],[Punch Holes]]="Ready","Done",""))</f>
        <v/>
      </c>
      <c r="CF1110" s="120" t="str">
        <f ca="1">IF(OR(Table2[[#This Row],[Housing Date2]]=TODAY(),Table2[[#This Row],[Housing Date2]]=TODAY()+1),Table2[[#This Row],[Housing Date2]],IF(Table2[[#This Row],[Body Assembly]],"Done",""))</f>
        <v/>
      </c>
      <c r="CG1110" s="120" t="str">
        <f>_xlfn.IFNA(VLOOKUP(Table2[[#This Row],[Job-no]],Table4[],7,FALSE),"Done")</f>
        <v>Scheduled/Released</v>
      </c>
    </row>
    <row r="1111" spans="1:85" x14ac:dyDescent="0.25">
      <c r="A1111" t="str">
        <f>_xlfn.CONCAT(Table2[[#This Row],[Order]],"-",Table2[[#This Row],[Line]])</f>
        <v>77947-13</v>
      </c>
      <c r="B1111" s="5">
        <v>43487</v>
      </c>
      <c r="C1111" s="8">
        <v>77947</v>
      </c>
      <c r="D1111" s="3" t="s">
        <v>3917</v>
      </c>
      <c r="E1111" s="8">
        <v>13</v>
      </c>
      <c r="F1111" s="8">
        <v>1</v>
      </c>
      <c r="G1111" s="3" t="s">
        <v>42</v>
      </c>
      <c r="H1111" s="8">
        <v>1</v>
      </c>
      <c r="I1111" s="43" t="b">
        <v>0</v>
      </c>
      <c r="J1111" s="43" t="b">
        <v>0</v>
      </c>
      <c r="K1111" t="s">
        <v>114</v>
      </c>
      <c r="L1111" s="43" t="b">
        <v>0</v>
      </c>
      <c r="M1111" s="43" t="b">
        <v>0</v>
      </c>
      <c r="N1111" s="43" t="b">
        <v>0</v>
      </c>
      <c r="O1111" t="s">
        <v>114</v>
      </c>
      <c r="P1111" t="s">
        <v>114</v>
      </c>
      <c r="Q1111" t="s">
        <v>114</v>
      </c>
      <c r="R1111" t="s">
        <v>114</v>
      </c>
      <c r="S1111" t="s">
        <v>114</v>
      </c>
      <c r="T1111" t="s">
        <v>114</v>
      </c>
      <c r="U1111" t="s">
        <v>114</v>
      </c>
      <c r="V1111" t="s">
        <v>114</v>
      </c>
      <c r="W1111" s="5">
        <v>43482</v>
      </c>
      <c r="X1111" s="3" t="s">
        <v>114</v>
      </c>
      <c r="Y1111" s="3"/>
      <c r="Z1111" s="3" t="s">
        <v>4496</v>
      </c>
      <c r="AA1111" s="3" t="s">
        <v>114</v>
      </c>
      <c r="AB1111" s="3" t="s">
        <v>74</v>
      </c>
      <c r="AC1111" s="8">
        <v>4</v>
      </c>
      <c r="AD1111" s="3" t="s">
        <v>5967</v>
      </c>
      <c r="AE1111" s="4" t="s">
        <v>5968</v>
      </c>
      <c r="AF1111" s="3"/>
      <c r="AG1111" s="3" t="s">
        <v>114</v>
      </c>
      <c r="AH1111" s="8">
        <v>2</v>
      </c>
      <c r="AI1111" s="3" t="s">
        <v>180</v>
      </c>
      <c r="AJ1111" t="s">
        <v>114</v>
      </c>
      <c r="AK1111" t="s">
        <v>114</v>
      </c>
      <c r="AL1111" s="43" t="b">
        <v>0</v>
      </c>
      <c r="AM1111" s="3"/>
      <c r="AN1111" s="3"/>
      <c r="AO1111" s="43" t="b">
        <v>0</v>
      </c>
      <c r="AP1111" s="3" t="b">
        <v>0</v>
      </c>
      <c r="AQ1111" s="3">
        <f>VLOOKUP(Table2[[#This Row],[Job-no]],Table3[],26,FALSE)</f>
        <v>2140</v>
      </c>
      <c r="AR1111" t="str">
        <f t="shared" si="205"/>
        <v>BBPRLED</v>
      </c>
      <c r="AS1111" t="str">
        <f>VLOOKUP(AR1111,Table1[],4,0)</f>
        <v>recessed</v>
      </c>
      <c r="AT1111">
        <f>IF(BD1111&gt;0,"Pattern",VLOOKUP(AR1111,Table1[],5,0))</f>
        <v>0</v>
      </c>
      <c r="AU1111" s="34">
        <f>IF(AT1111="Pattern",WORKDAY(Table2[[#This Row],[Scheduled Ship Date]],-10),WORKDAY(Table2[[#This Row],[Scheduled Ship Date]],-4))</f>
        <v>43481</v>
      </c>
      <c r="AV1111">
        <f>IF(Table2[[#This Row],[Extrusion cut double saw]]=TRUE,IF(O1111="ToDo",IF(AT1111="Pattern",Table2[[#This Row],[Total Sections]]*0.4,Table2[[#This Row],[Total Sections]]*0.12),0),IF(AT1111="Pattern",Table2[[#This Row],[Total Sections]]*4,Table2[[#This Row],[Total Sections]]*1.2))</f>
        <v>2.4</v>
      </c>
      <c r="AW1111" s="130">
        <f t="shared" ca="1" si="210"/>
        <v>43471</v>
      </c>
      <c r="AX1111" s="42">
        <f>IF(AT1111="Pattern",Table2[[#This Row],[Scheduled Ship Date]]-2,Table2[[#This Row],[Scheduled Ship Date]]-3)</f>
        <v>43484</v>
      </c>
      <c r="AY1111">
        <f>IF(Table2[[#This Row],[Pattern]]="Pattern",Table2[[#This Row],[Total Sections]]*4.82,Table2[[#This Row],[Total Sections]]*0.5)</f>
        <v>1</v>
      </c>
      <c r="AZ1111" s="42">
        <f t="shared" ca="1" si="211"/>
        <v>43471</v>
      </c>
      <c r="BA1111" s="39">
        <f>((Table2[Total Sections]/Table2[Open Qty])-1)*Table2[Open Qty]*12.96</f>
        <v>12.96</v>
      </c>
      <c r="BB1111" s="42"/>
      <c r="BC1111" s="39" t="str">
        <f t="shared" si="206"/>
        <v>BBPRLED-1000-80-TW2750-RG3-18'</v>
      </c>
      <c r="BD1111" s="39">
        <f t="shared" si="207"/>
        <v>0</v>
      </c>
      <c r="BE1111" s="39" t="b">
        <f>_xlfn.IFNA(VLOOKUP(Table2[[#This Row],[Job-no]],Table4[],9,FALSE),TRUE)</f>
        <v>0</v>
      </c>
      <c r="BF1111" t="str">
        <f>VLOOKUP(AR1111,Table1[],3,0)</f>
        <v>B4LED</v>
      </c>
      <c r="BG1111" s="39" t="b">
        <f>_xlfn.IFNA(VLOOKUP(Table2[[#This Row],[Job-no]],Table4[],14,FALSE),TRUE)</f>
        <v>0</v>
      </c>
      <c r="BH1111" s="39" t="str">
        <f>_xlfn.IFNA(VLOOKUP(Table2[[#This Row],[Job-no]],Table4[],11,FALSE),"Done")</f>
        <v/>
      </c>
      <c r="BI1111" s="39">
        <f>IF(Table2[[#This Row],[Pattern]]="Pattern",VLOOKUP(Table2[[#This Row],[Product Code]],'Routing data'!$A$2:$W$470,13,FALSE),VLOOKUP(Table2[[#This Row],[Product Code]],'Routing data'!$A$2:$W$470,3,FALSE))</f>
        <v>0</v>
      </c>
      <c r="BJ1111" s="39">
        <f>IF(Table2[[#This Row],[Pattern]]="Pattern",VLOOKUP(Table2[[#This Row],[Product Code]],'Routing data'!$A$2:$W$470,14,FALSE),VLOOKUP(Table2[[#This Row],[Product Code]],'Routing data'!$A$2:$W$470,4,FALSE))</f>
        <v>3</v>
      </c>
      <c r="BK1111" s="39">
        <f>VLOOKUP(Table2[[#This Row],[Product Code]],'Routing data'!A$4:W$524,16,FALSE)</f>
        <v>0</v>
      </c>
      <c r="BL1111" s="42" t="str">
        <f>IF(Table2[[#This Row],[Milling Required]]=0,"x",IF(AT1111="Pattern",B1111-10,B1111-4))</f>
        <v>x</v>
      </c>
      <c r="BM1111" s="42">
        <f>IF(Table2[[#This Row],[Punching Required]]=0,"x",IF(AT1111="Pattern",B1111-8,B1111-2))</f>
        <v>43485</v>
      </c>
      <c r="BN1111" s="42">
        <f t="shared" si="208"/>
        <v>43484</v>
      </c>
      <c r="BO1111" s="39" t="str">
        <f>IF(Table2[[#This Row],[Milling]]="x","x",Table2[[#This Row],[Total Sections]]*2)</f>
        <v>x</v>
      </c>
      <c r="BP1111" s="39">
        <f>IF(Table2[[#This Row],[Punching]]="x","x",Table2[Total Sections]*2)</f>
        <v>4</v>
      </c>
      <c r="BQ1111" s="39">
        <f>IF(Table2[[#This Row],[Pattern]]="Pattern",Table2[Total Sections]*3,Table2[Total Sections]*1.5)</f>
        <v>3</v>
      </c>
      <c r="BR1111" s="42"/>
      <c r="BS1111" s="42"/>
      <c r="BT1111" s="42"/>
      <c r="BU1111" s="39"/>
      <c r="BV1111" s="39" t="str">
        <f>_xlfn.IFNA(VLOOKUP(Table2[[#This Row],[Job-no]],Table4[],16,FALSE),"Ready")</f>
        <v/>
      </c>
      <c r="BW1111" s="39" t="str">
        <f>_xlfn.IFNA(VLOOKUP(Table2[[#This Row],[Job-no]],Table4[],21,FALSE),"Ready")</f>
        <v/>
      </c>
      <c r="BX1111" s="39" t="b">
        <f>_xlfn.IFNA(VLOOKUP(Table2[[#This Row],[Job-no]],Table4[],10,FALSE),TRUE)</f>
        <v>0</v>
      </c>
      <c r="BY1111" s="39" t="str">
        <f>_xlfn.IFNA(VLOOKUP(Table2[[#This Row],[Job-no]],Table4[],22,FALSE),"Ready")</f>
        <v/>
      </c>
      <c r="BZ1111" s="120">
        <f t="shared" si="209"/>
        <v>43487</v>
      </c>
      <c r="CA1111" s="120" t="str">
        <f ca="1">IF(OR(Table2[[#This Row],[Saw Date]]=TODAY(),Table2[[#This Row],[Saw Date]]=TODAY()+1), Table2[[#This Row],[Saw Date]],IF(Table2[[#This Row],[Extrusion cut double saw]],"Done",""))</f>
        <v/>
      </c>
      <c r="CB1111" s="120" t="str">
        <f ca="1">IF(OR(Table2[[#This Row],[Lens Date]]=TODAY(),Table2[[#This Row],[Lens Date]]=TODAY()+1), Table2[[#This Row],[Lens Date]],IF(Table2[[#This Row],[MSLens]]="Done","Done",""))</f>
        <v/>
      </c>
      <c r="CC1111" s="120" t="str">
        <f ca="1">IF(OR(Table2[[#This Row],[Milling Date]]=TODAY(),Table2[[#This Row],[Milling Date]]=TODAY()+1), Table2[[#This Row],[Milling Date]],IF(Table2[[#This Row],[CNC Holes]]="Ready","Done",""))</f>
        <v/>
      </c>
      <c r="CD1111" s="120" t="str">
        <f ca="1">IF(OR(Table2[[#This Row],[Welding Date]]=TODAY(),Table2[[#This Row],[Welding Date]]=TODAY()+1), Table2[[#This Row],[Welding Date]],IF(Table2[[#This Row],[Welding Corners]]="Ready","Done",""))</f>
        <v/>
      </c>
      <c r="CE1111" s="120" t="str">
        <f ca="1">IF(OR(Table2[[#This Row],[Puching Date]]=TODAY(),Table2[[#This Row],[Puching Date]]=TODAY()+1), Table2[[#This Row],[Puching Date]],IF(Table2[[#This Row],[Punch Holes]]="Ready","Done",""))</f>
        <v/>
      </c>
      <c r="CF1111" s="120" t="str">
        <f ca="1">IF(OR(Table2[[#This Row],[Housing Date2]]=TODAY(),Table2[[#This Row],[Housing Date2]]=TODAY()+1),Table2[[#This Row],[Housing Date2]],IF(Table2[[#This Row],[Body Assembly]],"Done",""))</f>
        <v/>
      </c>
      <c r="CG1111" s="120" t="str">
        <f>_xlfn.IFNA(VLOOKUP(Table2[[#This Row],[Job-no]],Table4[],7,FALSE),"Done")</f>
        <v>Scheduled/Released</v>
      </c>
    </row>
    <row r="1112" spans="1:85" x14ac:dyDescent="0.25">
      <c r="A1112" t="str">
        <f>_xlfn.CONCAT(Table2[[#This Row],[Order]],"-",Table2[[#This Row],[Line]])</f>
        <v>77947-14</v>
      </c>
      <c r="B1112" s="5">
        <v>43487</v>
      </c>
      <c r="C1112" s="8">
        <v>77947</v>
      </c>
      <c r="D1112" s="3" t="s">
        <v>3919</v>
      </c>
      <c r="E1112" s="8">
        <v>14</v>
      </c>
      <c r="F1112" s="8">
        <v>1</v>
      </c>
      <c r="G1112" s="3" t="s">
        <v>42</v>
      </c>
      <c r="H1112" s="8">
        <v>1</v>
      </c>
      <c r="I1112" s="43" t="b">
        <v>0</v>
      </c>
      <c r="J1112" s="43" t="b">
        <v>0</v>
      </c>
      <c r="K1112" t="s">
        <v>114</v>
      </c>
      <c r="L1112" s="43" t="b">
        <v>0</v>
      </c>
      <c r="M1112" s="43" t="b">
        <v>0</v>
      </c>
      <c r="N1112" s="43" t="b">
        <v>0</v>
      </c>
      <c r="O1112" t="s">
        <v>114</v>
      </c>
      <c r="P1112" t="s">
        <v>114</v>
      </c>
      <c r="Q1112" t="s">
        <v>114</v>
      </c>
      <c r="R1112" t="s">
        <v>114</v>
      </c>
      <c r="S1112" t="s">
        <v>114</v>
      </c>
      <c r="T1112" t="s">
        <v>114</v>
      </c>
      <c r="U1112" t="s">
        <v>114</v>
      </c>
      <c r="V1112" t="s">
        <v>114</v>
      </c>
      <c r="W1112" s="5">
        <v>43482</v>
      </c>
      <c r="X1112" s="3" t="s">
        <v>114</v>
      </c>
      <c r="Y1112" s="3"/>
      <c r="Z1112" s="3" t="s">
        <v>4496</v>
      </c>
      <c r="AA1112" s="3" t="s">
        <v>114</v>
      </c>
      <c r="AB1112" s="3" t="s">
        <v>74</v>
      </c>
      <c r="AC1112" s="8">
        <v>4</v>
      </c>
      <c r="AD1112" s="3" t="s">
        <v>5967</v>
      </c>
      <c r="AE1112" s="4" t="s">
        <v>5968</v>
      </c>
      <c r="AF1112" s="3"/>
      <c r="AG1112" s="3" t="s">
        <v>114</v>
      </c>
      <c r="AH1112" s="8">
        <v>2</v>
      </c>
      <c r="AI1112" s="3" t="s">
        <v>180</v>
      </c>
      <c r="AJ1112" t="s">
        <v>114</v>
      </c>
      <c r="AK1112" t="s">
        <v>114</v>
      </c>
      <c r="AL1112" s="43" t="b">
        <v>0</v>
      </c>
      <c r="AM1112" s="3"/>
      <c r="AN1112" s="3"/>
      <c r="AO1112" s="43" t="b">
        <v>0</v>
      </c>
      <c r="AP1112" s="3" t="b">
        <v>0</v>
      </c>
      <c r="AQ1112" s="3">
        <f>VLOOKUP(Table2[[#This Row],[Job-no]],Table3[],26,FALSE)</f>
        <v>2035</v>
      </c>
      <c r="AR1112" t="str">
        <f t="shared" si="205"/>
        <v>BBPRLED</v>
      </c>
      <c r="AS1112" t="str">
        <f>VLOOKUP(AR1112,Table1[],4,0)</f>
        <v>recessed</v>
      </c>
      <c r="AT1112">
        <f>IF(BD1112&gt;0,"Pattern",VLOOKUP(AR1112,Table1[],5,0))</f>
        <v>0</v>
      </c>
      <c r="AU1112" s="34">
        <f>IF(AT1112="Pattern",WORKDAY(Table2[[#This Row],[Scheduled Ship Date]],-10),WORKDAY(Table2[[#This Row],[Scheduled Ship Date]],-4))</f>
        <v>43481</v>
      </c>
      <c r="AV1112">
        <f>IF(Table2[[#This Row],[Extrusion cut double saw]]=TRUE,IF(O1112="ToDo",IF(AT1112="Pattern",Table2[[#This Row],[Total Sections]]*0.4,Table2[[#This Row],[Total Sections]]*0.12),0),IF(AT1112="Pattern",Table2[[#This Row],[Total Sections]]*4,Table2[[#This Row],[Total Sections]]*1.2))</f>
        <v>2.4</v>
      </c>
      <c r="AW1112" s="130">
        <f t="shared" ca="1" si="210"/>
        <v>43471</v>
      </c>
      <c r="AX1112" s="42">
        <f>IF(AT1112="Pattern",Table2[[#This Row],[Scheduled Ship Date]]-2,Table2[[#This Row],[Scheduled Ship Date]]-3)</f>
        <v>43484</v>
      </c>
      <c r="AY1112">
        <f>IF(Table2[[#This Row],[Pattern]]="Pattern",Table2[[#This Row],[Total Sections]]*4.82,Table2[[#This Row],[Total Sections]]*0.5)</f>
        <v>1</v>
      </c>
      <c r="AZ1112" s="42">
        <f t="shared" ca="1" si="211"/>
        <v>43471</v>
      </c>
      <c r="BA1112" s="39">
        <f>((Table2[Total Sections]/Table2[Open Qty])-1)*Table2[Open Qty]*12.96</f>
        <v>12.96</v>
      </c>
      <c r="BB1112" s="39"/>
      <c r="BC1112" s="39" t="str">
        <f t="shared" si="206"/>
        <v>BBPRLED-1000-80-TW2750-RG3-17-</v>
      </c>
      <c r="BD1112" s="39">
        <f t="shared" si="207"/>
        <v>0</v>
      </c>
      <c r="BE1112" s="39" t="b">
        <f>_xlfn.IFNA(VLOOKUP(Table2[[#This Row],[Job-no]],Table4[],9,FALSE),TRUE)</f>
        <v>0</v>
      </c>
      <c r="BF1112" t="str">
        <f>VLOOKUP(AR1112,Table1[],3,0)</f>
        <v>B4LED</v>
      </c>
      <c r="BG1112" s="39" t="b">
        <f>_xlfn.IFNA(VLOOKUP(Table2[[#This Row],[Job-no]],Table4[],14,FALSE),TRUE)</f>
        <v>0</v>
      </c>
      <c r="BH1112" s="39" t="str">
        <f>_xlfn.IFNA(VLOOKUP(Table2[[#This Row],[Job-no]],Table4[],11,FALSE),"Done")</f>
        <v/>
      </c>
      <c r="BI1112" s="39">
        <f>IF(Table2[[#This Row],[Pattern]]="Pattern",VLOOKUP(Table2[[#This Row],[Product Code]],'Routing data'!$A$2:$W$470,13,FALSE),VLOOKUP(Table2[[#This Row],[Product Code]],'Routing data'!$A$2:$W$470,3,FALSE))</f>
        <v>0</v>
      </c>
      <c r="BJ1112" s="39">
        <f>IF(Table2[[#This Row],[Pattern]]="Pattern",VLOOKUP(Table2[[#This Row],[Product Code]],'Routing data'!$A$2:$W$470,14,FALSE),VLOOKUP(Table2[[#This Row],[Product Code]],'Routing data'!$A$2:$W$470,4,FALSE))</f>
        <v>3</v>
      </c>
      <c r="BK1112" s="39">
        <f>VLOOKUP(Table2[[#This Row],[Product Code]],'Routing data'!A$4:W$524,16,FALSE)</f>
        <v>0</v>
      </c>
      <c r="BL1112" s="42" t="str">
        <f>IF(Table2[[#This Row],[Milling Required]]=0,"x",IF(AT1112="Pattern",B1112-10,B1112-4))</f>
        <v>x</v>
      </c>
      <c r="BM1112" s="42">
        <f>IF(Table2[[#This Row],[Punching Required]]=0,"x",IF(AT1112="Pattern",B1112-8,B1112-2))</f>
        <v>43485</v>
      </c>
      <c r="BN1112" s="42">
        <f t="shared" si="208"/>
        <v>43484</v>
      </c>
      <c r="BO1112" s="39" t="str">
        <f>IF(Table2[[#This Row],[Milling]]="x","x",Table2[[#This Row],[Total Sections]]*2)</f>
        <v>x</v>
      </c>
      <c r="BP1112" s="39">
        <f>IF(Table2[[#This Row],[Punching]]="x","x",Table2[Total Sections]*2)</f>
        <v>4</v>
      </c>
      <c r="BQ1112" s="39">
        <f>IF(Table2[[#This Row],[Pattern]]="Pattern",Table2[Total Sections]*3,Table2[Total Sections]*1.5)</f>
        <v>3</v>
      </c>
      <c r="BR1112" s="42"/>
      <c r="BS1112" s="39"/>
      <c r="BT1112" s="42"/>
      <c r="BU1112" s="39"/>
      <c r="BV1112" s="39" t="str">
        <f>_xlfn.IFNA(VLOOKUP(Table2[[#This Row],[Job-no]],Table4[],16,FALSE),"Ready")</f>
        <v/>
      </c>
      <c r="BW1112" s="39" t="str">
        <f>_xlfn.IFNA(VLOOKUP(Table2[[#This Row],[Job-no]],Table4[],21,FALSE),"Ready")</f>
        <v/>
      </c>
      <c r="BX1112" s="39" t="b">
        <f>_xlfn.IFNA(VLOOKUP(Table2[[#This Row],[Job-no]],Table4[],10,FALSE),TRUE)</f>
        <v>0</v>
      </c>
      <c r="BY1112" s="39" t="str">
        <f>_xlfn.IFNA(VLOOKUP(Table2[[#This Row],[Job-no]],Table4[],22,FALSE),"Ready")</f>
        <v/>
      </c>
      <c r="BZ1112" s="120">
        <f t="shared" si="209"/>
        <v>43487</v>
      </c>
      <c r="CA1112" s="120" t="str">
        <f ca="1">IF(OR(Table2[[#This Row],[Saw Date]]=TODAY(),Table2[[#This Row],[Saw Date]]=TODAY()+1), Table2[[#This Row],[Saw Date]],IF(Table2[[#This Row],[Extrusion cut double saw]],"Done",""))</f>
        <v/>
      </c>
      <c r="CB1112" s="120" t="str">
        <f ca="1">IF(OR(Table2[[#This Row],[Lens Date]]=TODAY(),Table2[[#This Row],[Lens Date]]=TODAY()+1), Table2[[#This Row],[Lens Date]],IF(Table2[[#This Row],[MSLens]]="Done","Done",""))</f>
        <v/>
      </c>
      <c r="CC1112" s="120" t="str">
        <f ca="1">IF(OR(Table2[[#This Row],[Milling Date]]=TODAY(),Table2[[#This Row],[Milling Date]]=TODAY()+1), Table2[[#This Row],[Milling Date]],IF(Table2[[#This Row],[CNC Holes]]="Ready","Done",""))</f>
        <v/>
      </c>
      <c r="CD1112" s="120" t="str">
        <f ca="1">IF(OR(Table2[[#This Row],[Welding Date]]=TODAY(),Table2[[#This Row],[Welding Date]]=TODAY()+1), Table2[[#This Row],[Welding Date]],IF(Table2[[#This Row],[Welding Corners]]="Ready","Done",""))</f>
        <v/>
      </c>
      <c r="CE1112" s="120" t="str">
        <f ca="1">IF(OR(Table2[[#This Row],[Puching Date]]=TODAY(),Table2[[#This Row],[Puching Date]]=TODAY()+1), Table2[[#This Row],[Puching Date]],IF(Table2[[#This Row],[Punch Holes]]="Ready","Done",""))</f>
        <v/>
      </c>
      <c r="CF1112" s="120" t="str">
        <f ca="1">IF(OR(Table2[[#This Row],[Housing Date2]]=TODAY(),Table2[[#This Row],[Housing Date2]]=TODAY()+1),Table2[[#This Row],[Housing Date2]],IF(Table2[[#This Row],[Body Assembly]],"Done",""))</f>
        <v/>
      </c>
      <c r="CG1112" s="120" t="str">
        <f>_xlfn.IFNA(VLOOKUP(Table2[[#This Row],[Job-no]],Table4[],7,FALSE),"Done")</f>
        <v>Scheduled/Released</v>
      </c>
    </row>
    <row r="1113" spans="1:85" x14ac:dyDescent="0.25">
      <c r="A1113" t="str">
        <f>_xlfn.CONCAT(Table2[[#This Row],[Order]],"-",Table2[[#This Row],[Line]])</f>
        <v>77947-5</v>
      </c>
      <c r="B1113" s="5">
        <v>43487</v>
      </c>
      <c r="C1113" s="8">
        <v>77947</v>
      </c>
      <c r="D1113" s="3" t="s">
        <v>3903</v>
      </c>
      <c r="E1113" s="8">
        <v>5</v>
      </c>
      <c r="F1113" s="8">
        <v>1</v>
      </c>
      <c r="G1113" s="3" t="s">
        <v>42</v>
      </c>
      <c r="H1113" s="8">
        <v>1</v>
      </c>
      <c r="I1113" s="43" t="b">
        <v>0</v>
      </c>
      <c r="J1113" s="43" t="b">
        <v>0</v>
      </c>
      <c r="K1113" t="s">
        <v>114</v>
      </c>
      <c r="L1113" s="43" t="b">
        <v>0</v>
      </c>
      <c r="M1113" s="43" t="b">
        <v>0</v>
      </c>
      <c r="N1113" s="43" t="b">
        <v>0</v>
      </c>
      <c r="O1113" t="s">
        <v>114</v>
      </c>
      <c r="P1113" t="s">
        <v>114</v>
      </c>
      <c r="Q1113" t="s">
        <v>114</v>
      </c>
      <c r="R1113" t="s">
        <v>114</v>
      </c>
      <c r="S1113" t="s">
        <v>114</v>
      </c>
      <c r="T1113" t="s">
        <v>114</v>
      </c>
      <c r="U1113" t="s">
        <v>114</v>
      </c>
      <c r="V1113" t="s">
        <v>114</v>
      </c>
      <c r="W1113" s="5">
        <v>43482</v>
      </c>
      <c r="X1113" s="3" t="s">
        <v>114</v>
      </c>
      <c r="Y1113" s="3"/>
      <c r="Z1113" s="3" t="s">
        <v>4496</v>
      </c>
      <c r="AA1113" s="3" t="s">
        <v>114</v>
      </c>
      <c r="AB1113" s="3" t="s">
        <v>74</v>
      </c>
      <c r="AC1113" s="8">
        <v>4</v>
      </c>
      <c r="AD1113" s="3" t="s">
        <v>5967</v>
      </c>
      <c r="AE1113" s="4" t="s">
        <v>5968</v>
      </c>
      <c r="AF1113" s="3"/>
      <c r="AG1113" s="3" t="s">
        <v>114</v>
      </c>
      <c r="AH1113" s="8">
        <v>1</v>
      </c>
      <c r="AI1113" s="3" t="s">
        <v>180</v>
      </c>
      <c r="AJ1113" t="s">
        <v>114</v>
      </c>
      <c r="AK1113" t="s">
        <v>114</v>
      </c>
      <c r="AL1113" s="43" t="b">
        <v>0</v>
      </c>
      <c r="AM1113" s="3"/>
      <c r="AN1113" s="3"/>
      <c r="AO1113" s="43" t="b">
        <v>0</v>
      </c>
      <c r="AP1113" s="3" t="b">
        <v>0</v>
      </c>
      <c r="AQ1113" s="3">
        <f>VLOOKUP(Table2[[#This Row],[Job-no]],Table3[],26,FALSE)</f>
        <v>470</v>
      </c>
      <c r="AR1113" t="str">
        <f t="shared" si="205"/>
        <v>BBPRLED</v>
      </c>
      <c r="AS1113" t="str">
        <f>VLOOKUP(AR1113,Table1[],4,0)</f>
        <v>recessed</v>
      </c>
      <c r="AT1113">
        <f>IF(BD1113&gt;0,"Pattern",VLOOKUP(AR1113,Table1[],5,0))</f>
        <v>0</v>
      </c>
      <c r="AU1113" s="34">
        <f>IF(AT1113="Pattern",WORKDAY(Table2[[#This Row],[Scheduled Ship Date]],-10),WORKDAY(Table2[[#This Row],[Scheduled Ship Date]],-4))</f>
        <v>43481</v>
      </c>
      <c r="AV1113">
        <f>IF(Table2[[#This Row],[Extrusion cut double saw]]=TRUE,IF(O1113="ToDo",IF(AT1113="Pattern",Table2[[#This Row],[Total Sections]]*0.4,Table2[[#This Row],[Total Sections]]*0.12),0),IF(AT1113="Pattern",Table2[[#This Row],[Total Sections]]*4,Table2[[#This Row],[Total Sections]]*1.2))</f>
        <v>1.2</v>
      </c>
      <c r="AW1113" s="130">
        <f t="shared" ca="1" si="210"/>
        <v>43471</v>
      </c>
      <c r="AX1113" s="42">
        <f>IF(AT1113="Pattern",Table2[[#This Row],[Scheduled Ship Date]]-2,Table2[[#This Row],[Scheduled Ship Date]]-3)</f>
        <v>43484</v>
      </c>
      <c r="AY1113">
        <f>IF(Table2[[#This Row],[Pattern]]="Pattern",Table2[[#This Row],[Total Sections]]*4.82,Table2[[#This Row],[Total Sections]]*0.5)</f>
        <v>0.5</v>
      </c>
      <c r="AZ1113" s="42">
        <f t="shared" ca="1" si="211"/>
        <v>43471</v>
      </c>
      <c r="BA1113" s="39">
        <f>((Table2[Total Sections]/Table2[Open Qty])-1)*Table2[Open Qty]*12.96</f>
        <v>0</v>
      </c>
      <c r="BB1113" s="42"/>
      <c r="BC1113" s="39" t="str">
        <f t="shared" si="206"/>
        <v xml:space="preserve">BBPRLED-1000-80-TW2750-RG3-3' </v>
      </c>
      <c r="BD1113" s="39">
        <f t="shared" si="207"/>
        <v>0</v>
      </c>
      <c r="BE1113" s="39" t="b">
        <f>_xlfn.IFNA(VLOOKUP(Table2[[#This Row],[Job-no]],Table4[],9,FALSE),TRUE)</f>
        <v>0</v>
      </c>
      <c r="BF1113" t="str">
        <f>VLOOKUP(AR1113,Table1[],3,0)</f>
        <v>B4LED</v>
      </c>
      <c r="BG1113" s="39" t="b">
        <f>_xlfn.IFNA(VLOOKUP(Table2[[#This Row],[Job-no]],Table4[],14,FALSE),TRUE)</f>
        <v>0</v>
      </c>
      <c r="BH1113" s="39" t="str">
        <f>_xlfn.IFNA(VLOOKUP(Table2[[#This Row],[Job-no]],Table4[],11,FALSE),"Done")</f>
        <v/>
      </c>
      <c r="BI1113" s="39">
        <f>IF(Table2[[#This Row],[Pattern]]="Pattern",VLOOKUP(Table2[[#This Row],[Product Code]],'Routing data'!$A$2:$W$470,13,FALSE),VLOOKUP(Table2[[#This Row],[Product Code]],'Routing data'!$A$2:$W$470,3,FALSE))</f>
        <v>0</v>
      </c>
      <c r="BJ1113" s="39">
        <f>IF(Table2[[#This Row],[Pattern]]="Pattern",VLOOKUP(Table2[[#This Row],[Product Code]],'Routing data'!$A$2:$W$470,14,FALSE),VLOOKUP(Table2[[#This Row],[Product Code]],'Routing data'!$A$2:$W$470,4,FALSE))</f>
        <v>3</v>
      </c>
      <c r="BK1113" s="39">
        <f>VLOOKUP(Table2[[#This Row],[Product Code]],'Routing data'!A$4:W$524,16,FALSE)</f>
        <v>0</v>
      </c>
      <c r="BL1113" s="42" t="str">
        <f>IF(Table2[[#This Row],[Milling Required]]=0,"x",IF(AT1113="Pattern",B1113-10,B1113-4))</f>
        <v>x</v>
      </c>
      <c r="BM1113" s="42">
        <f>IF(Table2[[#This Row],[Punching Required]]=0,"x",IF(AT1113="Pattern",B1113-8,B1113-2))</f>
        <v>43485</v>
      </c>
      <c r="BN1113" s="42">
        <f t="shared" si="208"/>
        <v>43484</v>
      </c>
      <c r="BO1113" s="39" t="str">
        <f>IF(Table2[[#This Row],[Milling]]="x","x",Table2[[#This Row],[Total Sections]]*2)</f>
        <v>x</v>
      </c>
      <c r="BP1113" s="39">
        <f>IF(Table2[[#This Row],[Punching]]="x","x",Table2[Total Sections]*2)</f>
        <v>2</v>
      </c>
      <c r="BQ1113" s="39">
        <f>IF(Table2[[#This Row],[Pattern]]="Pattern",Table2[Total Sections]*3,Table2[Total Sections]*1.5)</f>
        <v>1.5</v>
      </c>
      <c r="BR1113" s="39"/>
      <c r="BS1113" s="39"/>
      <c r="BT1113" s="39"/>
      <c r="BU1113" s="39"/>
      <c r="BV1113" s="39" t="str">
        <f>_xlfn.IFNA(VLOOKUP(Table2[[#This Row],[Job-no]],Table4[],16,FALSE),"Ready")</f>
        <v/>
      </c>
      <c r="BW1113" s="39" t="str">
        <f>_xlfn.IFNA(VLOOKUP(Table2[[#This Row],[Job-no]],Table4[],21,FALSE),"Ready")</f>
        <v/>
      </c>
      <c r="BX1113" s="39" t="b">
        <f>_xlfn.IFNA(VLOOKUP(Table2[[#This Row],[Job-no]],Table4[],10,FALSE),TRUE)</f>
        <v>0</v>
      </c>
      <c r="BY1113" s="39" t="str">
        <f>_xlfn.IFNA(VLOOKUP(Table2[[#This Row],[Job-no]],Table4[],22,FALSE),"Ready")</f>
        <v/>
      </c>
      <c r="BZ1113" s="120">
        <f t="shared" si="209"/>
        <v>43487</v>
      </c>
      <c r="CA1113" s="120" t="str">
        <f ca="1">IF(OR(Table2[[#This Row],[Saw Date]]=TODAY(),Table2[[#This Row],[Saw Date]]=TODAY()+1), Table2[[#This Row],[Saw Date]],IF(Table2[[#This Row],[Extrusion cut double saw]],"Done",""))</f>
        <v/>
      </c>
      <c r="CB1113" s="120" t="str">
        <f ca="1">IF(OR(Table2[[#This Row],[Lens Date]]=TODAY(),Table2[[#This Row],[Lens Date]]=TODAY()+1), Table2[[#This Row],[Lens Date]],IF(Table2[[#This Row],[MSLens]]="Done","Done",""))</f>
        <v/>
      </c>
      <c r="CC1113" s="120" t="str">
        <f ca="1">IF(OR(Table2[[#This Row],[Milling Date]]=TODAY(),Table2[[#This Row],[Milling Date]]=TODAY()+1), Table2[[#This Row],[Milling Date]],IF(Table2[[#This Row],[CNC Holes]]="Ready","Done",""))</f>
        <v/>
      </c>
      <c r="CD1113" s="120" t="str">
        <f ca="1">IF(OR(Table2[[#This Row],[Welding Date]]=TODAY(),Table2[[#This Row],[Welding Date]]=TODAY()+1), Table2[[#This Row],[Welding Date]],IF(Table2[[#This Row],[Welding Corners]]="Ready","Done",""))</f>
        <v/>
      </c>
      <c r="CE1113" s="120" t="str">
        <f ca="1">IF(OR(Table2[[#This Row],[Puching Date]]=TODAY(),Table2[[#This Row],[Puching Date]]=TODAY()+1), Table2[[#This Row],[Puching Date]],IF(Table2[[#This Row],[Punch Holes]]="Ready","Done",""))</f>
        <v/>
      </c>
      <c r="CF1113" s="120" t="str">
        <f ca="1">IF(OR(Table2[[#This Row],[Housing Date2]]=TODAY(),Table2[[#This Row],[Housing Date2]]=TODAY()+1),Table2[[#This Row],[Housing Date2]],IF(Table2[[#This Row],[Body Assembly]],"Done",""))</f>
        <v/>
      </c>
      <c r="CG1113" s="120" t="str">
        <f>_xlfn.IFNA(VLOOKUP(Table2[[#This Row],[Job-no]],Table4[],7,FALSE),"Done")</f>
        <v>Scheduled/Released</v>
      </c>
    </row>
    <row r="1114" spans="1:85" x14ac:dyDescent="0.25">
      <c r="A1114" t="str">
        <f>_xlfn.CONCAT(Table2[[#This Row],[Order]],"-",Table2[[#This Row],[Line]])</f>
        <v>77947-6</v>
      </c>
      <c r="B1114" s="5">
        <v>43487</v>
      </c>
      <c r="C1114" s="8">
        <v>77947</v>
      </c>
      <c r="D1114" s="3" t="s">
        <v>3911</v>
      </c>
      <c r="E1114" s="8">
        <v>6</v>
      </c>
      <c r="F1114" s="8">
        <v>1</v>
      </c>
      <c r="G1114" s="3" t="s">
        <v>42</v>
      </c>
      <c r="H1114" s="8">
        <v>1</v>
      </c>
      <c r="I1114" s="43" t="b">
        <v>0</v>
      </c>
      <c r="J1114" s="43" t="b">
        <v>0</v>
      </c>
      <c r="K1114" t="s">
        <v>114</v>
      </c>
      <c r="L1114" s="43" t="b">
        <v>0</v>
      </c>
      <c r="M1114" s="43" t="b">
        <v>0</v>
      </c>
      <c r="N1114" s="43" t="b">
        <v>0</v>
      </c>
      <c r="O1114" t="s">
        <v>114</v>
      </c>
      <c r="P1114" t="s">
        <v>114</v>
      </c>
      <c r="Q1114" t="s">
        <v>114</v>
      </c>
      <c r="R1114" t="s">
        <v>114</v>
      </c>
      <c r="S1114" t="s">
        <v>114</v>
      </c>
      <c r="T1114" t="s">
        <v>114</v>
      </c>
      <c r="U1114" t="s">
        <v>114</v>
      </c>
      <c r="V1114" t="s">
        <v>114</v>
      </c>
      <c r="W1114" s="5">
        <v>43482</v>
      </c>
      <c r="X1114" s="3" t="s">
        <v>114</v>
      </c>
      <c r="Y1114" s="3"/>
      <c r="Z1114" s="3" t="s">
        <v>4496</v>
      </c>
      <c r="AA1114" s="3" t="s">
        <v>114</v>
      </c>
      <c r="AB1114" s="3" t="s">
        <v>74</v>
      </c>
      <c r="AC1114" s="8">
        <v>4</v>
      </c>
      <c r="AD1114" s="3" t="s">
        <v>5967</v>
      </c>
      <c r="AE1114" s="4" t="s">
        <v>5968</v>
      </c>
      <c r="AF1114" s="3"/>
      <c r="AG1114" s="3" t="s">
        <v>114</v>
      </c>
      <c r="AH1114" s="8">
        <v>1</v>
      </c>
      <c r="AI1114" s="3" t="s">
        <v>180</v>
      </c>
      <c r="AJ1114" t="s">
        <v>114</v>
      </c>
      <c r="AK1114" t="s">
        <v>114</v>
      </c>
      <c r="AL1114" s="43" t="b">
        <v>0</v>
      </c>
      <c r="AM1114" s="3"/>
      <c r="AN1114" s="3"/>
      <c r="AO1114" s="43" t="b">
        <v>0</v>
      </c>
      <c r="AP1114" s="3" t="b">
        <v>0</v>
      </c>
      <c r="AQ1114" s="3">
        <f>VLOOKUP(Table2[[#This Row],[Job-no]],Table3[],26,FALSE)</f>
        <v>1200</v>
      </c>
      <c r="AR1114" t="str">
        <f t="shared" si="205"/>
        <v>BBPRLED</v>
      </c>
      <c r="AS1114" t="str">
        <f>VLOOKUP(AR1114,Table1[],4,0)</f>
        <v>recessed</v>
      </c>
      <c r="AT1114">
        <f>IF(BD1114&gt;0,"Pattern",VLOOKUP(AR1114,Table1[],5,0))</f>
        <v>0</v>
      </c>
      <c r="AU1114" s="34">
        <f>IF(AT1114="Pattern",WORKDAY(Table2[[#This Row],[Scheduled Ship Date]],-10),WORKDAY(Table2[[#This Row],[Scheduled Ship Date]],-4))</f>
        <v>43481</v>
      </c>
      <c r="AV1114">
        <f>IF(Table2[[#This Row],[Extrusion cut double saw]]=TRUE,IF(O1114="ToDo",IF(AT1114="Pattern",Table2[[#This Row],[Total Sections]]*0.4,Table2[[#This Row],[Total Sections]]*0.12),0),IF(AT1114="Pattern",Table2[[#This Row],[Total Sections]]*4,Table2[[#This Row],[Total Sections]]*1.2))</f>
        <v>1.2</v>
      </c>
      <c r="AW1114" s="130">
        <f t="shared" ca="1" si="210"/>
        <v>43471</v>
      </c>
      <c r="AX1114" s="42">
        <f>IF(AT1114="Pattern",Table2[[#This Row],[Scheduled Ship Date]]-2,Table2[[#This Row],[Scheduled Ship Date]]-3)</f>
        <v>43484</v>
      </c>
      <c r="AY1114">
        <f>IF(Table2[[#This Row],[Pattern]]="Pattern",Table2[[#This Row],[Total Sections]]*4.82,Table2[[#This Row],[Total Sections]]*0.5)</f>
        <v>0.5</v>
      </c>
      <c r="AZ1114" s="42">
        <f t="shared" ca="1" si="211"/>
        <v>43471</v>
      </c>
      <c r="BA1114" s="39">
        <f>((Table2[Total Sections]/Table2[Open Qty])-1)*Table2[Open Qty]*12.96</f>
        <v>0</v>
      </c>
      <c r="BB1114" s="39"/>
      <c r="BC1114" s="39" t="str">
        <f t="shared" si="206"/>
        <v xml:space="preserve">BBPRLED-1000-80-TW2750-RG3-9' </v>
      </c>
      <c r="BD1114" s="39">
        <f t="shared" si="207"/>
        <v>0</v>
      </c>
      <c r="BE1114" s="39" t="b">
        <f>_xlfn.IFNA(VLOOKUP(Table2[[#This Row],[Job-no]],Table4[],9,FALSE),TRUE)</f>
        <v>0</v>
      </c>
      <c r="BF1114" t="str">
        <f>VLOOKUP(AR1114,Table1[],3,0)</f>
        <v>B4LED</v>
      </c>
      <c r="BG1114" s="39" t="b">
        <f>_xlfn.IFNA(VLOOKUP(Table2[[#This Row],[Job-no]],Table4[],14,FALSE),TRUE)</f>
        <v>0</v>
      </c>
      <c r="BH1114" s="39" t="str">
        <f>_xlfn.IFNA(VLOOKUP(Table2[[#This Row],[Job-no]],Table4[],11,FALSE),"Done")</f>
        <v/>
      </c>
      <c r="BI1114" s="39">
        <f>IF(Table2[[#This Row],[Pattern]]="Pattern",VLOOKUP(Table2[[#This Row],[Product Code]],'Routing data'!$A$2:$W$470,13,FALSE),VLOOKUP(Table2[[#This Row],[Product Code]],'Routing data'!$A$2:$W$470,3,FALSE))</f>
        <v>0</v>
      </c>
      <c r="BJ1114" s="39">
        <f>IF(Table2[[#This Row],[Pattern]]="Pattern",VLOOKUP(Table2[[#This Row],[Product Code]],'Routing data'!$A$2:$W$470,14,FALSE),VLOOKUP(Table2[[#This Row],[Product Code]],'Routing data'!$A$2:$W$470,4,FALSE))</f>
        <v>3</v>
      </c>
      <c r="BK1114" s="39">
        <f>VLOOKUP(Table2[[#This Row],[Product Code]],'Routing data'!A$4:W$524,16,FALSE)</f>
        <v>0</v>
      </c>
      <c r="BL1114" s="42" t="str">
        <f>IF(Table2[[#This Row],[Milling Required]]=0,"x",IF(AT1114="Pattern",B1114-10,B1114-4))</f>
        <v>x</v>
      </c>
      <c r="BM1114" s="42">
        <f>IF(Table2[[#This Row],[Punching Required]]=0,"x",IF(AT1114="Pattern",B1114-8,B1114-2))</f>
        <v>43485</v>
      </c>
      <c r="BN1114" s="42">
        <f t="shared" si="208"/>
        <v>43484</v>
      </c>
      <c r="BO1114" s="39" t="str">
        <f>IF(Table2[[#This Row],[Milling]]="x","x",Table2[[#This Row],[Total Sections]]*2)</f>
        <v>x</v>
      </c>
      <c r="BP1114" s="39">
        <f>IF(Table2[[#This Row],[Punching]]="x","x",Table2[Total Sections]*2)</f>
        <v>2</v>
      </c>
      <c r="BQ1114" s="39">
        <f>IF(Table2[[#This Row],[Pattern]]="Pattern",Table2[Total Sections]*3,Table2[Total Sections]*1.5)</f>
        <v>1.5</v>
      </c>
      <c r="BR1114" s="42"/>
      <c r="BS1114" s="39"/>
      <c r="BT1114" s="39"/>
      <c r="BU1114" s="39"/>
      <c r="BV1114" s="39" t="str">
        <f>_xlfn.IFNA(VLOOKUP(Table2[[#This Row],[Job-no]],Table4[],16,FALSE),"Ready")</f>
        <v/>
      </c>
      <c r="BW1114" s="39" t="str">
        <f>_xlfn.IFNA(VLOOKUP(Table2[[#This Row],[Job-no]],Table4[],21,FALSE),"Ready")</f>
        <v/>
      </c>
      <c r="BX1114" s="39" t="b">
        <f>_xlfn.IFNA(VLOOKUP(Table2[[#This Row],[Job-no]],Table4[],10,FALSE),TRUE)</f>
        <v>0</v>
      </c>
      <c r="BY1114" s="39" t="str">
        <f>_xlfn.IFNA(VLOOKUP(Table2[[#This Row],[Job-no]],Table4[],22,FALSE),"Ready")</f>
        <v/>
      </c>
      <c r="BZ1114" s="120">
        <f t="shared" si="209"/>
        <v>43487</v>
      </c>
      <c r="CA1114" s="120" t="str">
        <f ca="1">IF(OR(Table2[[#This Row],[Saw Date]]=TODAY(),Table2[[#This Row],[Saw Date]]=TODAY()+1), Table2[[#This Row],[Saw Date]],IF(Table2[[#This Row],[Extrusion cut double saw]],"Done",""))</f>
        <v/>
      </c>
      <c r="CB1114" s="120" t="str">
        <f ca="1">IF(OR(Table2[[#This Row],[Lens Date]]=TODAY(),Table2[[#This Row],[Lens Date]]=TODAY()+1), Table2[[#This Row],[Lens Date]],IF(Table2[[#This Row],[MSLens]]="Done","Done",""))</f>
        <v/>
      </c>
      <c r="CC1114" s="120" t="str">
        <f ca="1">IF(OR(Table2[[#This Row],[Milling Date]]=TODAY(),Table2[[#This Row],[Milling Date]]=TODAY()+1), Table2[[#This Row],[Milling Date]],IF(Table2[[#This Row],[CNC Holes]]="Ready","Done",""))</f>
        <v/>
      </c>
      <c r="CD1114" s="120" t="str">
        <f ca="1">IF(OR(Table2[[#This Row],[Welding Date]]=TODAY(),Table2[[#This Row],[Welding Date]]=TODAY()+1), Table2[[#This Row],[Welding Date]],IF(Table2[[#This Row],[Welding Corners]]="Ready","Done",""))</f>
        <v/>
      </c>
      <c r="CE1114" s="120" t="str">
        <f ca="1">IF(OR(Table2[[#This Row],[Puching Date]]=TODAY(),Table2[[#This Row],[Puching Date]]=TODAY()+1), Table2[[#This Row],[Puching Date]],IF(Table2[[#This Row],[Punch Holes]]="Ready","Done",""))</f>
        <v/>
      </c>
      <c r="CF1114" s="120" t="str">
        <f ca="1">IF(OR(Table2[[#This Row],[Housing Date2]]=TODAY(),Table2[[#This Row],[Housing Date2]]=TODAY()+1),Table2[[#This Row],[Housing Date2]],IF(Table2[[#This Row],[Body Assembly]],"Done",""))</f>
        <v/>
      </c>
      <c r="CG1114" s="120" t="str">
        <f>_xlfn.IFNA(VLOOKUP(Table2[[#This Row],[Job-no]],Table4[],7,FALSE),"Done")</f>
        <v>Scheduled/Released</v>
      </c>
    </row>
    <row r="1115" spans="1:85" x14ac:dyDescent="0.25">
      <c r="A1115" t="str">
        <f>_xlfn.CONCAT(Table2[[#This Row],[Order]],"-",Table2[[#This Row],[Line]])</f>
        <v>77947-7</v>
      </c>
      <c r="B1115" s="5">
        <v>43487</v>
      </c>
      <c r="C1115" s="8">
        <v>77947</v>
      </c>
      <c r="D1115" s="3" t="s">
        <v>3912</v>
      </c>
      <c r="E1115" s="8">
        <v>7</v>
      </c>
      <c r="F1115" s="8">
        <v>1</v>
      </c>
      <c r="G1115" s="3" t="s">
        <v>42</v>
      </c>
      <c r="H1115" s="8">
        <v>1</v>
      </c>
      <c r="I1115" s="43" t="b">
        <v>0</v>
      </c>
      <c r="J1115" s="43" t="b">
        <v>0</v>
      </c>
      <c r="K1115" t="s">
        <v>114</v>
      </c>
      <c r="L1115" s="43" t="b">
        <v>0</v>
      </c>
      <c r="M1115" s="43" t="b">
        <v>0</v>
      </c>
      <c r="N1115" s="43" t="b">
        <v>0</v>
      </c>
      <c r="O1115" t="s">
        <v>114</v>
      </c>
      <c r="P1115" t="s">
        <v>114</v>
      </c>
      <c r="Q1115" t="s">
        <v>114</v>
      </c>
      <c r="R1115" t="s">
        <v>114</v>
      </c>
      <c r="S1115" t="s">
        <v>114</v>
      </c>
      <c r="T1115" t="s">
        <v>114</v>
      </c>
      <c r="U1115" t="s">
        <v>114</v>
      </c>
      <c r="V1115" t="s">
        <v>114</v>
      </c>
      <c r="W1115" s="5">
        <v>43482</v>
      </c>
      <c r="X1115" s="3" t="s">
        <v>114</v>
      </c>
      <c r="Y1115" s="3"/>
      <c r="Z1115" s="3" t="s">
        <v>4496</v>
      </c>
      <c r="AA1115" s="3" t="s">
        <v>114</v>
      </c>
      <c r="AB1115" s="3" t="s">
        <v>74</v>
      </c>
      <c r="AC1115" s="8">
        <v>4</v>
      </c>
      <c r="AD1115" s="3" t="s">
        <v>5967</v>
      </c>
      <c r="AE1115" s="4" t="s">
        <v>5968</v>
      </c>
      <c r="AF1115" s="3"/>
      <c r="AG1115" s="3" t="s">
        <v>114</v>
      </c>
      <c r="AH1115" s="8">
        <v>2</v>
      </c>
      <c r="AI1115" s="3" t="s">
        <v>180</v>
      </c>
      <c r="AJ1115" t="s">
        <v>114</v>
      </c>
      <c r="AK1115" t="s">
        <v>114</v>
      </c>
      <c r="AL1115" s="43" t="b">
        <v>0</v>
      </c>
      <c r="AM1115" s="3"/>
      <c r="AN1115" s="3"/>
      <c r="AO1115" s="43" t="b">
        <v>0</v>
      </c>
      <c r="AP1115" s="3" t="b">
        <v>0</v>
      </c>
      <c r="AQ1115" s="3">
        <f>VLOOKUP(Table2[[#This Row],[Job-no]],Table3[],26,FALSE)</f>
        <v>1565</v>
      </c>
      <c r="AR1115" t="str">
        <f t="shared" si="205"/>
        <v>BBPRLED</v>
      </c>
      <c r="AS1115" t="str">
        <f>VLOOKUP(AR1115,Table1[],4,0)</f>
        <v>recessed</v>
      </c>
      <c r="AT1115">
        <f>IF(BD1115&gt;0,"Pattern",VLOOKUP(AR1115,Table1[],5,0))</f>
        <v>0</v>
      </c>
      <c r="AU1115" s="34">
        <f>IF(AT1115="Pattern",WORKDAY(Table2[[#This Row],[Scheduled Ship Date]],-10),WORKDAY(Table2[[#This Row],[Scheduled Ship Date]],-4))</f>
        <v>43481</v>
      </c>
      <c r="AV1115">
        <f>IF(Table2[[#This Row],[Extrusion cut double saw]]=TRUE,IF(O1115="ToDo",IF(AT1115="Pattern",Table2[[#This Row],[Total Sections]]*0.4,Table2[[#This Row],[Total Sections]]*0.12),0),IF(AT1115="Pattern",Table2[[#This Row],[Total Sections]]*4,Table2[[#This Row],[Total Sections]]*1.2))</f>
        <v>2.4</v>
      </c>
      <c r="AW1115" s="130">
        <f t="shared" ca="1" si="210"/>
        <v>43471</v>
      </c>
      <c r="AX1115" s="42">
        <f>IF(AT1115="Pattern",Table2[[#This Row],[Scheduled Ship Date]]-2,Table2[[#This Row],[Scheduled Ship Date]]-3)</f>
        <v>43484</v>
      </c>
      <c r="AY1115">
        <f>IF(Table2[[#This Row],[Pattern]]="Pattern",Table2[[#This Row],[Total Sections]]*4.82,Table2[[#This Row],[Total Sections]]*0.5)</f>
        <v>1</v>
      </c>
      <c r="AZ1115" s="42">
        <f t="shared" ca="1" si="211"/>
        <v>43471</v>
      </c>
      <c r="BA1115" s="39">
        <f>((Table2[Total Sections]/Table2[Open Qty])-1)*Table2[Open Qty]*12.96</f>
        <v>12.96</v>
      </c>
      <c r="BB1115" s="42"/>
      <c r="BC1115" s="39" t="str">
        <f t="shared" si="206"/>
        <v>BBPRLED-1000-80-TW2750-RG3-12'</v>
      </c>
      <c r="BD1115" s="39">
        <f t="shared" si="207"/>
        <v>0</v>
      </c>
      <c r="BE1115" s="39" t="b">
        <f>_xlfn.IFNA(VLOOKUP(Table2[[#This Row],[Job-no]],Table4[],9,FALSE),TRUE)</f>
        <v>0</v>
      </c>
      <c r="BF1115" t="str">
        <f>VLOOKUP(AR1115,Table1[],3,0)</f>
        <v>B4LED</v>
      </c>
      <c r="BG1115" s="39" t="b">
        <f>_xlfn.IFNA(VLOOKUP(Table2[[#This Row],[Job-no]],Table4[],14,FALSE),TRUE)</f>
        <v>0</v>
      </c>
      <c r="BH1115" s="39" t="str">
        <f>_xlfn.IFNA(VLOOKUP(Table2[[#This Row],[Job-no]],Table4[],11,FALSE),"Done")</f>
        <v/>
      </c>
      <c r="BI1115" s="39">
        <f>IF(Table2[[#This Row],[Pattern]]="Pattern",VLOOKUP(Table2[[#This Row],[Product Code]],'Routing data'!$A$2:$W$470,13,FALSE),VLOOKUP(Table2[[#This Row],[Product Code]],'Routing data'!$A$2:$W$470,3,FALSE))</f>
        <v>0</v>
      </c>
      <c r="BJ1115" s="39">
        <f>IF(Table2[[#This Row],[Pattern]]="Pattern",VLOOKUP(Table2[[#This Row],[Product Code]],'Routing data'!$A$2:$W$470,14,FALSE),VLOOKUP(Table2[[#This Row],[Product Code]],'Routing data'!$A$2:$W$470,4,FALSE))</f>
        <v>3</v>
      </c>
      <c r="BK1115" s="39">
        <f>VLOOKUP(Table2[[#This Row],[Product Code]],'Routing data'!A$4:W$524,16,FALSE)</f>
        <v>0</v>
      </c>
      <c r="BL1115" s="42" t="str">
        <f>IF(Table2[[#This Row],[Milling Required]]=0,"x",IF(AT1115="Pattern",B1115-10,B1115-4))</f>
        <v>x</v>
      </c>
      <c r="BM1115" s="42">
        <f>IF(Table2[[#This Row],[Punching Required]]=0,"x",IF(AT1115="Pattern",B1115-8,B1115-2))</f>
        <v>43485</v>
      </c>
      <c r="BN1115" s="42">
        <f t="shared" si="208"/>
        <v>43484</v>
      </c>
      <c r="BO1115" s="39" t="str">
        <f>IF(Table2[[#This Row],[Milling]]="x","x",Table2[[#This Row],[Total Sections]]*2)</f>
        <v>x</v>
      </c>
      <c r="BP1115" s="39">
        <f>IF(Table2[[#This Row],[Punching]]="x","x",Table2[Total Sections]*2)</f>
        <v>4</v>
      </c>
      <c r="BQ1115" s="39">
        <f>IF(Table2[[#This Row],[Pattern]]="Pattern",Table2[Total Sections]*3,Table2[Total Sections]*1.5)</f>
        <v>3</v>
      </c>
      <c r="BR1115" s="42"/>
      <c r="BS1115" s="39"/>
      <c r="BT1115" s="39"/>
      <c r="BU1115" s="39"/>
      <c r="BV1115" s="39" t="str">
        <f>_xlfn.IFNA(VLOOKUP(Table2[[#This Row],[Job-no]],Table4[],16,FALSE),"Ready")</f>
        <v/>
      </c>
      <c r="BW1115" s="39" t="str">
        <f>_xlfn.IFNA(VLOOKUP(Table2[[#This Row],[Job-no]],Table4[],21,FALSE),"Ready")</f>
        <v/>
      </c>
      <c r="BX1115" s="39" t="b">
        <f>_xlfn.IFNA(VLOOKUP(Table2[[#This Row],[Job-no]],Table4[],10,FALSE),TRUE)</f>
        <v>0</v>
      </c>
      <c r="BY1115" s="39" t="str">
        <f>_xlfn.IFNA(VLOOKUP(Table2[[#This Row],[Job-no]],Table4[],22,FALSE),"Ready")</f>
        <v/>
      </c>
      <c r="BZ1115" s="120">
        <f t="shared" si="209"/>
        <v>43487</v>
      </c>
      <c r="CA1115" s="120" t="str">
        <f ca="1">IF(OR(Table2[[#This Row],[Saw Date]]=TODAY(),Table2[[#This Row],[Saw Date]]=TODAY()+1), Table2[[#This Row],[Saw Date]],IF(Table2[[#This Row],[Extrusion cut double saw]],"Done",""))</f>
        <v/>
      </c>
      <c r="CB1115" s="120" t="str">
        <f ca="1">IF(OR(Table2[[#This Row],[Lens Date]]=TODAY(),Table2[[#This Row],[Lens Date]]=TODAY()+1), Table2[[#This Row],[Lens Date]],IF(Table2[[#This Row],[MSLens]]="Done","Done",""))</f>
        <v/>
      </c>
      <c r="CC1115" s="120" t="str">
        <f ca="1">IF(OR(Table2[[#This Row],[Milling Date]]=TODAY(),Table2[[#This Row],[Milling Date]]=TODAY()+1), Table2[[#This Row],[Milling Date]],IF(Table2[[#This Row],[CNC Holes]]="Ready","Done",""))</f>
        <v/>
      </c>
      <c r="CD1115" s="120" t="str">
        <f ca="1">IF(OR(Table2[[#This Row],[Welding Date]]=TODAY(),Table2[[#This Row],[Welding Date]]=TODAY()+1), Table2[[#This Row],[Welding Date]],IF(Table2[[#This Row],[Welding Corners]]="Ready","Done",""))</f>
        <v/>
      </c>
      <c r="CE1115" s="120" t="str">
        <f ca="1">IF(OR(Table2[[#This Row],[Puching Date]]=TODAY(),Table2[[#This Row],[Puching Date]]=TODAY()+1), Table2[[#This Row],[Puching Date]],IF(Table2[[#This Row],[Punch Holes]]="Ready","Done",""))</f>
        <v/>
      </c>
      <c r="CF1115" s="120" t="str">
        <f ca="1">IF(OR(Table2[[#This Row],[Housing Date2]]=TODAY(),Table2[[#This Row],[Housing Date2]]=TODAY()+1),Table2[[#This Row],[Housing Date2]],IF(Table2[[#This Row],[Body Assembly]],"Done",""))</f>
        <v/>
      </c>
      <c r="CG1115" s="120" t="str">
        <f>_xlfn.IFNA(VLOOKUP(Table2[[#This Row],[Job-no]],Table4[],7,FALSE),"Done")</f>
        <v>Scheduled/Released</v>
      </c>
    </row>
    <row r="1116" spans="1:85" x14ac:dyDescent="0.25">
      <c r="A1116" t="str">
        <f>_xlfn.CONCAT(Table2[[#This Row],[Order]],"-",Table2[[#This Row],[Line]])</f>
        <v>77947-8</v>
      </c>
      <c r="B1116" s="5">
        <v>43487</v>
      </c>
      <c r="C1116" s="8">
        <v>77947</v>
      </c>
      <c r="D1116" s="3" t="s">
        <v>3877</v>
      </c>
      <c r="E1116" s="8">
        <v>8</v>
      </c>
      <c r="F1116" s="8">
        <v>1</v>
      </c>
      <c r="G1116" s="3" t="s">
        <v>42</v>
      </c>
      <c r="H1116" s="8">
        <v>2</v>
      </c>
      <c r="I1116" s="43" t="b">
        <v>0</v>
      </c>
      <c r="J1116" s="43" t="b">
        <v>0</v>
      </c>
      <c r="K1116" t="s">
        <v>114</v>
      </c>
      <c r="L1116" s="43" t="b">
        <v>0</v>
      </c>
      <c r="M1116" s="43" t="b">
        <v>0</v>
      </c>
      <c r="N1116" s="43" t="b">
        <v>0</v>
      </c>
      <c r="O1116" t="s">
        <v>114</v>
      </c>
      <c r="P1116" t="s">
        <v>114</v>
      </c>
      <c r="Q1116" t="s">
        <v>114</v>
      </c>
      <c r="R1116" t="s">
        <v>114</v>
      </c>
      <c r="S1116" t="s">
        <v>114</v>
      </c>
      <c r="T1116" t="s">
        <v>114</v>
      </c>
      <c r="U1116" t="s">
        <v>114</v>
      </c>
      <c r="V1116" t="s">
        <v>114</v>
      </c>
      <c r="W1116" s="5">
        <v>43482</v>
      </c>
      <c r="X1116" s="3" t="s">
        <v>114</v>
      </c>
      <c r="Y1116" s="3"/>
      <c r="Z1116" s="3" t="s">
        <v>4496</v>
      </c>
      <c r="AA1116" s="3" t="s">
        <v>114</v>
      </c>
      <c r="AB1116" s="3" t="s">
        <v>74</v>
      </c>
      <c r="AC1116" s="8">
        <v>4</v>
      </c>
      <c r="AD1116" s="3" t="s">
        <v>5967</v>
      </c>
      <c r="AE1116" s="4" t="s">
        <v>5968</v>
      </c>
      <c r="AF1116" s="3"/>
      <c r="AG1116" s="3" t="s">
        <v>114</v>
      </c>
      <c r="AH1116" s="8">
        <v>4</v>
      </c>
      <c r="AI1116" s="3" t="s">
        <v>180</v>
      </c>
      <c r="AJ1116" t="s">
        <v>114</v>
      </c>
      <c r="AK1116" t="s">
        <v>114</v>
      </c>
      <c r="AL1116" s="43" t="b">
        <v>0</v>
      </c>
      <c r="AM1116" s="3"/>
      <c r="AN1116" s="3"/>
      <c r="AO1116" s="43" t="b">
        <v>0</v>
      </c>
      <c r="AP1116" s="3" t="b">
        <v>0</v>
      </c>
      <c r="AQ1116" s="3">
        <f>VLOOKUP(Table2[[#This Row],[Job-no]],Table3[],26,FALSE)</f>
        <v>3340</v>
      </c>
      <c r="AR1116" t="str">
        <f t="shared" si="205"/>
        <v>BBPRLED</v>
      </c>
      <c r="AS1116" t="str">
        <f>VLOOKUP(AR1116,Table1[],4,0)</f>
        <v>recessed</v>
      </c>
      <c r="AT1116">
        <f>IF(BD1116&gt;0,"Pattern",VLOOKUP(AR1116,Table1[],5,0))</f>
        <v>0</v>
      </c>
      <c r="AU1116" s="34">
        <f>IF(AT1116="Pattern",WORKDAY(Table2[[#This Row],[Scheduled Ship Date]],-10),WORKDAY(Table2[[#This Row],[Scheduled Ship Date]],-4))</f>
        <v>43481</v>
      </c>
      <c r="AV1116">
        <f>IF(Table2[[#This Row],[Extrusion cut double saw]]=TRUE,IF(O1116="ToDo",IF(AT1116="Pattern",Table2[[#This Row],[Total Sections]]*0.4,Table2[[#This Row],[Total Sections]]*0.12),0),IF(AT1116="Pattern",Table2[[#This Row],[Total Sections]]*4,Table2[[#This Row],[Total Sections]]*1.2))</f>
        <v>4.8</v>
      </c>
      <c r="AW1116" s="130">
        <f t="shared" ca="1" si="210"/>
        <v>43471</v>
      </c>
      <c r="AX1116" s="42">
        <f>IF(AT1116="Pattern",Table2[[#This Row],[Scheduled Ship Date]]-2,Table2[[#This Row],[Scheduled Ship Date]]-3)</f>
        <v>43484</v>
      </c>
      <c r="AY1116">
        <f>IF(Table2[[#This Row],[Pattern]]="Pattern",Table2[[#This Row],[Total Sections]]*4.82,Table2[[#This Row],[Total Sections]]*0.5)</f>
        <v>2</v>
      </c>
      <c r="AZ1116" s="42">
        <f t="shared" ca="1" si="211"/>
        <v>43471</v>
      </c>
      <c r="BA1116" s="39">
        <f>((Table2[Total Sections]/Table2[Open Qty])-1)*Table2[Open Qty]*12.96</f>
        <v>25.92</v>
      </c>
      <c r="BB1116" s="39"/>
      <c r="BC1116" s="39" t="str">
        <f t="shared" si="206"/>
        <v>BBPRLED-1000-80-TW2750-RG3-13'</v>
      </c>
      <c r="BD1116" s="39">
        <f t="shared" si="207"/>
        <v>0</v>
      </c>
      <c r="BE1116" s="39" t="b">
        <f>_xlfn.IFNA(VLOOKUP(Table2[[#This Row],[Job-no]],Table4[],9,FALSE),TRUE)</f>
        <v>0</v>
      </c>
      <c r="BF1116" t="str">
        <f>VLOOKUP(AR1116,Table1[],3,0)</f>
        <v>B4LED</v>
      </c>
      <c r="BG1116" s="39" t="b">
        <f>_xlfn.IFNA(VLOOKUP(Table2[[#This Row],[Job-no]],Table4[],14,FALSE),TRUE)</f>
        <v>0</v>
      </c>
      <c r="BH1116" s="39" t="str">
        <f>_xlfn.IFNA(VLOOKUP(Table2[[#This Row],[Job-no]],Table4[],11,FALSE),"Done")</f>
        <v/>
      </c>
      <c r="BI1116" s="39">
        <f>IF(Table2[[#This Row],[Pattern]]="Pattern",VLOOKUP(Table2[[#This Row],[Product Code]],'Routing data'!$A$2:$W$470,13,FALSE),VLOOKUP(Table2[[#This Row],[Product Code]],'Routing data'!$A$2:$W$470,3,FALSE))</f>
        <v>0</v>
      </c>
      <c r="BJ1116" s="39">
        <f>IF(Table2[[#This Row],[Pattern]]="Pattern",VLOOKUP(Table2[[#This Row],[Product Code]],'Routing data'!$A$2:$W$470,14,FALSE),VLOOKUP(Table2[[#This Row],[Product Code]],'Routing data'!$A$2:$W$470,4,FALSE))</f>
        <v>3</v>
      </c>
      <c r="BK1116" s="39">
        <f>VLOOKUP(Table2[[#This Row],[Product Code]],'Routing data'!A$4:W$524,16,FALSE)</f>
        <v>0</v>
      </c>
      <c r="BL1116" s="42" t="str">
        <f>IF(Table2[[#This Row],[Milling Required]]=0,"x",IF(AT1116="Pattern",B1116-10,B1116-4))</f>
        <v>x</v>
      </c>
      <c r="BM1116" s="42">
        <f>IF(Table2[[#This Row],[Punching Required]]=0,"x",IF(AT1116="Pattern",B1116-8,B1116-2))</f>
        <v>43485</v>
      </c>
      <c r="BN1116" s="42">
        <f t="shared" si="208"/>
        <v>43484</v>
      </c>
      <c r="BO1116" s="39" t="str">
        <f>IF(Table2[[#This Row],[Milling]]="x","x",Table2[[#This Row],[Total Sections]]*2)</f>
        <v>x</v>
      </c>
      <c r="BP1116" s="39">
        <f>IF(Table2[[#This Row],[Punching]]="x","x",Table2[Total Sections]*2)</f>
        <v>8</v>
      </c>
      <c r="BQ1116" s="39">
        <f>IF(Table2[[#This Row],[Pattern]]="Pattern",Table2[Total Sections]*3,Table2[Total Sections]*1.5)</f>
        <v>6</v>
      </c>
      <c r="BR1116" s="39"/>
      <c r="BS1116" s="42"/>
      <c r="BT1116" s="39"/>
      <c r="BU1116" s="39"/>
      <c r="BV1116" s="39" t="str">
        <f>_xlfn.IFNA(VLOOKUP(Table2[[#This Row],[Job-no]],Table4[],16,FALSE),"Ready")</f>
        <v/>
      </c>
      <c r="BW1116" s="39" t="str">
        <f>_xlfn.IFNA(VLOOKUP(Table2[[#This Row],[Job-no]],Table4[],21,FALSE),"Ready")</f>
        <v/>
      </c>
      <c r="BX1116" s="39" t="b">
        <f>_xlfn.IFNA(VLOOKUP(Table2[[#This Row],[Job-no]],Table4[],10,FALSE),TRUE)</f>
        <v>0</v>
      </c>
      <c r="BY1116" s="39" t="str">
        <f>_xlfn.IFNA(VLOOKUP(Table2[[#This Row],[Job-no]],Table4[],22,FALSE),"Ready")</f>
        <v/>
      </c>
      <c r="BZ1116" s="120">
        <f t="shared" si="209"/>
        <v>43487</v>
      </c>
      <c r="CA1116" s="120" t="str">
        <f ca="1">IF(OR(Table2[[#This Row],[Saw Date]]=TODAY(),Table2[[#This Row],[Saw Date]]=TODAY()+1), Table2[[#This Row],[Saw Date]],IF(Table2[[#This Row],[Extrusion cut double saw]],"Done",""))</f>
        <v/>
      </c>
      <c r="CB1116" s="120" t="str">
        <f ca="1">IF(OR(Table2[[#This Row],[Lens Date]]=TODAY(),Table2[[#This Row],[Lens Date]]=TODAY()+1), Table2[[#This Row],[Lens Date]],IF(Table2[[#This Row],[MSLens]]="Done","Done",""))</f>
        <v/>
      </c>
      <c r="CC1116" s="120" t="str">
        <f ca="1">IF(OR(Table2[[#This Row],[Milling Date]]=TODAY(),Table2[[#This Row],[Milling Date]]=TODAY()+1), Table2[[#This Row],[Milling Date]],IF(Table2[[#This Row],[CNC Holes]]="Ready","Done",""))</f>
        <v/>
      </c>
      <c r="CD1116" s="120" t="str">
        <f ca="1">IF(OR(Table2[[#This Row],[Welding Date]]=TODAY(),Table2[[#This Row],[Welding Date]]=TODAY()+1), Table2[[#This Row],[Welding Date]],IF(Table2[[#This Row],[Welding Corners]]="Ready","Done",""))</f>
        <v/>
      </c>
      <c r="CE1116" s="120" t="str">
        <f ca="1">IF(OR(Table2[[#This Row],[Puching Date]]=TODAY(),Table2[[#This Row],[Puching Date]]=TODAY()+1), Table2[[#This Row],[Puching Date]],IF(Table2[[#This Row],[Punch Holes]]="Ready","Done",""))</f>
        <v/>
      </c>
      <c r="CF1116" s="120" t="str">
        <f ca="1">IF(OR(Table2[[#This Row],[Housing Date2]]=TODAY(),Table2[[#This Row],[Housing Date2]]=TODAY()+1),Table2[[#This Row],[Housing Date2]],IF(Table2[[#This Row],[Body Assembly]],"Done",""))</f>
        <v/>
      </c>
      <c r="CG1116" s="120" t="str">
        <f>_xlfn.IFNA(VLOOKUP(Table2[[#This Row],[Job-no]],Table4[],7,FALSE),"Done")</f>
        <v>Scheduled/Released</v>
      </c>
    </row>
    <row r="1117" spans="1:85" x14ac:dyDescent="0.25">
      <c r="A1117" s="39" t="str">
        <f>_xlfn.CONCAT(Table2[[#This Row],[Order]],"-",Table2[[#This Row],[Line]])</f>
        <v>77947-9</v>
      </c>
      <c r="B1117" s="5">
        <v>43487</v>
      </c>
      <c r="C1117" s="8">
        <v>77947</v>
      </c>
      <c r="D1117" s="3" t="s">
        <v>3897</v>
      </c>
      <c r="E1117" s="8">
        <v>9</v>
      </c>
      <c r="F1117" s="8">
        <v>1</v>
      </c>
      <c r="G1117" s="3" t="s">
        <v>42</v>
      </c>
      <c r="H1117" s="8">
        <v>1</v>
      </c>
      <c r="I1117" s="43" t="b">
        <v>0</v>
      </c>
      <c r="J1117" s="43" t="b">
        <v>0</v>
      </c>
      <c r="K1117" t="s">
        <v>114</v>
      </c>
      <c r="L1117" s="43" t="b">
        <v>0</v>
      </c>
      <c r="M1117" s="43" t="b">
        <v>0</v>
      </c>
      <c r="N1117" s="43" t="b">
        <v>0</v>
      </c>
      <c r="O1117" t="s">
        <v>114</v>
      </c>
      <c r="P1117" t="s">
        <v>114</v>
      </c>
      <c r="Q1117" t="s">
        <v>114</v>
      </c>
      <c r="R1117" t="s">
        <v>114</v>
      </c>
      <c r="S1117" t="s">
        <v>114</v>
      </c>
      <c r="T1117" t="s">
        <v>114</v>
      </c>
      <c r="U1117" t="s">
        <v>114</v>
      </c>
      <c r="V1117" t="s">
        <v>114</v>
      </c>
      <c r="W1117" s="5">
        <v>43482</v>
      </c>
      <c r="X1117" s="3" t="s">
        <v>114</v>
      </c>
      <c r="Y1117" s="3"/>
      <c r="Z1117" s="3" t="s">
        <v>4496</v>
      </c>
      <c r="AA1117" s="3" t="s">
        <v>114</v>
      </c>
      <c r="AB1117" s="3" t="s">
        <v>74</v>
      </c>
      <c r="AC1117" s="8">
        <v>4</v>
      </c>
      <c r="AD1117" s="3" t="s">
        <v>5967</v>
      </c>
      <c r="AE1117" s="4" t="s">
        <v>5968</v>
      </c>
      <c r="AF1117" s="3"/>
      <c r="AG1117" s="3" t="s">
        <v>114</v>
      </c>
      <c r="AH1117" s="8">
        <v>1</v>
      </c>
      <c r="AI1117" s="3" t="s">
        <v>180</v>
      </c>
      <c r="AJ1117" t="s">
        <v>114</v>
      </c>
      <c r="AK1117" t="s">
        <v>114</v>
      </c>
      <c r="AL1117" s="43" t="b">
        <v>0</v>
      </c>
      <c r="AM1117" s="3"/>
      <c r="AN1117" s="3"/>
      <c r="AO1117" s="43" t="b">
        <v>0</v>
      </c>
      <c r="AP1117" s="3" t="b">
        <v>0</v>
      </c>
      <c r="AQ1117" s="3">
        <f>VLOOKUP(Table2[[#This Row],[Job-no]],Table3[],26,FALSE)</f>
        <v>1305</v>
      </c>
      <c r="AR1117" t="str">
        <f t="shared" si="205"/>
        <v>BBPRLED</v>
      </c>
      <c r="AS1117" t="str">
        <f>VLOOKUP(AR1117,Table1[],4,0)</f>
        <v>recessed</v>
      </c>
      <c r="AT1117">
        <f>IF(BD1117&gt;0,"Pattern",VLOOKUP(AR1117,Table1[],5,0))</f>
        <v>0</v>
      </c>
      <c r="AU1117" s="34">
        <f>IF(AT1117="Pattern",WORKDAY(Table2[[#This Row],[Scheduled Ship Date]],-10),WORKDAY(Table2[[#This Row],[Scheduled Ship Date]],-4))</f>
        <v>43481</v>
      </c>
      <c r="AV1117" s="39">
        <f>IF(Table2[[#This Row],[Extrusion cut double saw]]=TRUE,IF(O1117="ToDo",IF(AT1117="Pattern",Table2[[#This Row],[Total Sections]]*0.4,Table2[[#This Row],[Total Sections]]*0.12),0),IF(AT1117="Pattern",Table2[[#This Row],[Total Sections]]*4,Table2[[#This Row],[Total Sections]]*1.2))</f>
        <v>1.2</v>
      </c>
      <c r="AW1117" s="130">
        <f t="shared" ca="1" si="210"/>
        <v>43471</v>
      </c>
      <c r="AX1117" s="42">
        <f>IF(AT1117="Pattern",Table2[[#This Row],[Scheduled Ship Date]]-2,Table2[[#This Row],[Scheduled Ship Date]]-3)</f>
        <v>43484</v>
      </c>
      <c r="AY1117" s="39">
        <f>IF(Table2[[#This Row],[Pattern]]="Pattern",Table2[[#This Row],[Total Sections]]*4.82,Table2[[#This Row],[Total Sections]]*0.5)</f>
        <v>0.5</v>
      </c>
      <c r="AZ1117" s="42">
        <f t="shared" ca="1" si="211"/>
        <v>43471</v>
      </c>
      <c r="BA1117" s="39">
        <f>((Table2[Total Sections]/Table2[Open Qty])-1)*Table2[Open Qty]*12.96</f>
        <v>0</v>
      </c>
      <c r="BB1117" s="39"/>
      <c r="BC1117" s="39" t="str">
        <f t="shared" si="206"/>
        <v>BBPRLED-1000-80-TW2750-RG3-10'</v>
      </c>
      <c r="BD1117" s="39">
        <f t="shared" si="207"/>
        <v>0</v>
      </c>
      <c r="BE1117" s="39" t="b">
        <f>_xlfn.IFNA(VLOOKUP(Table2[[#This Row],[Job-no]],Table4[],9,FALSE),TRUE)</f>
        <v>0</v>
      </c>
      <c r="BF1117" s="39"/>
      <c r="BG1117" s="39" t="b">
        <f>_xlfn.IFNA(VLOOKUP(Table2[[#This Row],[Job-no]],Table4[],14,FALSE),TRUE)</f>
        <v>0</v>
      </c>
      <c r="BH1117" s="39" t="str">
        <f>_xlfn.IFNA(VLOOKUP(Table2[[#This Row],[Job-no]],Table4[],11,FALSE),"Done")</f>
        <v/>
      </c>
      <c r="BI1117" s="39">
        <f>IF(Table2[[#This Row],[Pattern]]="Pattern",VLOOKUP(Table2[[#This Row],[Product Code]],'Routing data'!$A$2:$W$470,13,FALSE),VLOOKUP(Table2[[#This Row],[Product Code]],'Routing data'!$A$2:$W$470,3,FALSE))</f>
        <v>0</v>
      </c>
      <c r="BJ1117" s="39">
        <f>IF(Table2[[#This Row],[Pattern]]="Pattern",VLOOKUP(Table2[[#This Row],[Product Code]],'Routing data'!$A$2:$W$470,14,FALSE),VLOOKUP(Table2[[#This Row],[Product Code]],'Routing data'!$A$2:$W$470,4,FALSE))</f>
        <v>3</v>
      </c>
      <c r="BK1117" s="39">
        <f>VLOOKUP(Table2[[#This Row],[Product Code]],'Routing data'!A$4:W$524,16,FALSE)</f>
        <v>0</v>
      </c>
      <c r="BL1117" s="42" t="str">
        <f>IF(Table2[[#This Row],[Milling Required]]=0,"x",IF(AT1117="Pattern",B1117-10,B1117-4))</f>
        <v>x</v>
      </c>
      <c r="BM1117" s="39"/>
      <c r="BN1117" s="42">
        <f t="shared" si="208"/>
        <v>43484</v>
      </c>
      <c r="BO1117" s="39" t="str">
        <f>IF(Table2[[#This Row],[Milling]]="x","x",Table2[[#This Row],[Total Sections]]*2)</f>
        <v>x</v>
      </c>
      <c r="BP1117" s="39">
        <f>IF(Table2[[#This Row],[Punching]]="x","x",Table2[Total Sections]*2)</f>
        <v>2</v>
      </c>
      <c r="BQ1117" s="39">
        <f>IF(Table2[[#This Row],[Pattern]]="Pattern",Table2[Total Sections]*3,Table2[Total Sections]*1.5)</f>
        <v>1.5</v>
      </c>
      <c r="BR1117" s="39"/>
      <c r="BS1117" s="39"/>
      <c r="BT1117" s="39"/>
      <c r="BU1117" s="39"/>
      <c r="BV1117" s="39" t="str">
        <f>_xlfn.IFNA(VLOOKUP(Table2[[#This Row],[Job-no]],Table4[],16,FALSE),"Ready")</f>
        <v/>
      </c>
      <c r="BW1117" s="39" t="str">
        <f>_xlfn.IFNA(VLOOKUP(Table2[[#This Row],[Job-no]],Table4[],21,FALSE),"Ready")</f>
        <v/>
      </c>
      <c r="BX1117" s="39" t="b">
        <f>_xlfn.IFNA(VLOOKUP(Table2[[#This Row],[Job-no]],Table4[],10,FALSE),TRUE)</f>
        <v>0</v>
      </c>
      <c r="BY1117" s="39" t="str">
        <f>_xlfn.IFNA(VLOOKUP(Table2[[#This Row],[Job-no]],Table4[],22,FALSE),"Ready")</f>
        <v/>
      </c>
      <c r="BZ1117" s="120">
        <f t="shared" si="209"/>
        <v>43487</v>
      </c>
      <c r="CA1117" s="120" t="str">
        <f ca="1">IF(OR(Table2[[#This Row],[Saw Date]]=TODAY(),Table2[[#This Row],[Saw Date]]=TODAY()+1), Table2[[#This Row],[Saw Date]],IF(Table2[[#This Row],[Extrusion cut double saw]],"Done",""))</f>
        <v/>
      </c>
      <c r="CB1117" s="120" t="str">
        <f ca="1">IF(OR(Table2[[#This Row],[Lens Date]]=TODAY(),Table2[[#This Row],[Lens Date]]=TODAY()+1), Table2[[#This Row],[Lens Date]],IF(Table2[[#This Row],[MSLens]]="Done","Done",""))</f>
        <v/>
      </c>
      <c r="CC1117" s="120" t="str">
        <f ca="1">IF(OR(Table2[[#This Row],[Milling Date]]=TODAY(),Table2[[#This Row],[Milling Date]]=TODAY()+1), Table2[[#This Row],[Milling Date]],IF(Table2[[#This Row],[CNC Holes]]="Ready","Done",""))</f>
        <v/>
      </c>
      <c r="CD1117" s="120" t="str">
        <f ca="1">IF(OR(Table2[[#This Row],[Welding Date]]=TODAY(),Table2[[#This Row],[Welding Date]]=TODAY()+1), Table2[[#This Row],[Welding Date]],IF(Table2[[#This Row],[Welding Corners]]="Ready","Done",""))</f>
        <v/>
      </c>
      <c r="CE1117" s="120" t="str">
        <f ca="1">IF(OR(Table2[[#This Row],[Puching Date]]=TODAY(),Table2[[#This Row],[Puching Date]]=TODAY()+1), Table2[[#This Row],[Puching Date]],IF(Table2[[#This Row],[Punch Holes]]="Ready","Done",""))</f>
        <v/>
      </c>
      <c r="CF1117" s="120" t="str">
        <f ca="1">IF(OR(Table2[[#This Row],[Housing Date2]]=TODAY(),Table2[[#This Row],[Housing Date2]]=TODAY()+1),Table2[[#This Row],[Housing Date2]],IF(Table2[[#This Row],[Body Assembly]],"Done",""))</f>
        <v/>
      </c>
      <c r="CG1117" s="120" t="str">
        <f>_xlfn.IFNA(VLOOKUP(Table2[[#This Row],[Job-no]],Table4[],7,FALSE),"Done")</f>
        <v>Scheduled/Released</v>
      </c>
    </row>
    <row r="1118" spans="1:85" x14ac:dyDescent="0.25">
      <c r="A1118" t="str">
        <f>_xlfn.CONCAT(Table2[[#This Row],[Order]],"-",Table2[[#This Row],[Line]])</f>
        <v>77398-1</v>
      </c>
      <c r="B1118" s="5">
        <v>43488</v>
      </c>
      <c r="C1118" s="8">
        <v>77398</v>
      </c>
      <c r="D1118" s="3" t="s">
        <v>4100</v>
      </c>
      <c r="E1118" s="8">
        <v>1</v>
      </c>
      <c r="F1118" s="8">
        <v>1</v>
      </c>
      <c r="G1118" s="3" t="s">
        <v>42</v>
      </c>
      <c r="H1118" s="8">
        <v>3</v>
      </c>
      <c r="I1118" s="43" t="b">
        <v>0</v>
      </c>
      <c r="J1118" s="43" t="b">
        <v>0</v>
      </c>
      <c r="K1118" t="s">
        <v>114</v>
      </c>
      <c r="L1118" s="43" t="b">
        <v>0</v>
      </c>
      <c r="M1118" s="43" t="b">
        <v>0</v>
      </c>
      <c r="N1118" s="43" t="b">
        <v>0</v>
      </c>
      <c r="O1118" t="s">
        <v>114</v>
      </c>
      <c r="P1118" t="s">
        <v>114</v>
      </c>
      <c r="Q1118" t="s">
        <v>114</v>
      </c>
      <c r="R1118" t="s">
        <v>114</v>
      </c>
      <c r="S1118" t="s">
        <v>114</v>
      </c>
      <c r="T1118" t="s">
        <v>114</v>
      </c>
      <c r="U1118" t="s">
        <v>114</v>
      </c>
      <c r="V1118" t="s">
        <v>114</v>
      </c>
      <c r="W1118" s="5">
        <v>43483</v>
      </c>
      <c r="X1118" s="3" t="s">
        <v>114</v>
      </c>
      <c r="Y1118" s="3"/>
      <c r="Z1118" s="3" t="s">
        <v>5130</v>
      </c>
      <c r="AA1118" s="3" t="s">
        <v>114</v>
      </c>
      <c r="AB1118" s="3" t="s">
        <v>74</v>
      </c>
      <c r="AC1118" s="8">
        <v>12</v>
      </c>
      <c r="AD1118" s="3" t="s">
        <v>5967</v>
      </c>
      <c r="AE1118" s="4" t="s">
        <v>5968</v>
      </c>
      <c r="AF1118" s="3"/>
      <c r="AG1118" s="3" t="s">
        <v>114</v>
      </c>
      <c r="AH1118" s="8">
        <v>3</v>
      </c>
      <c r="AI1118" s="3" t="s">
        <v>74</v>
      </c>
      <c r="AJ1118" t="s">
        <v>114</v>
      </c>
      <c r="AK1118" t="s">
        <v>114</v>
      </c>
      <c r="AL1118" s="43" t="b">
        <v>0</v>
      </c>
      <c r="AM1118" s="3"/>
      <c r="AN1118" s="3"/>
      <c r="AO1118" s="43" t="b">
        <v>0</v>
      </c>
      <c r="AP1118" s="3" t="b">
        <v>0</v>
      </c>
      <c r="AQ1118" s="3">
        <f>VLOOKUP(Table2[[#This Row],[Job-no]],Table3[],26,FALSE)</f>
        <v>1350</v>
      </c>
      <c r="AR1118" t="str">
        <f t="shared" si="205"/>
        <v>BMRLED</v>
      </c>
      <c r="AS1118" t="str">
        <f>VLOOKUP(AR1118,Table1[],4,0)</f>
        <v>recessed</v>
      </c>
      <c r="AT1118">
        <f>IF(BD1118&gt;0,"Pattern",VLOOKUP(AR1118,Table1[],5,0))</f>
        <v>0</v>
      </c>
      <c r="AU1118" s="34">
        <f>IF(AT1118="Pattern",WORKDAY(Table2[[#This Row],[Scheduled Ship Date]],-10),WORKDAY(Table2[[#This Row],[Scheduled Ship Date]],-4))</f>
        <v>43482</v>
      </c>
      <c r="AV1118">
        <f>IF(Table2[[#This Row],[Extrusion cut double saw]]=TRUE,IF(O1118="ToDo",IF(AT1118="Pattern",Table2[[#This Row],[Total Sections]]*0.4,Table2[[#This Row],[Total Sections]]*0.12),0),IF(AT1118="Pattern",Table2[[#This Row],[Total Sections]]*4,Table2[[#This Row],[Total Sections]]*1.2))</f>
        <v>3.5999999999999996</v>
      </c>
      <c r="AW1118" s="130">
        <f t="shared" ca="1" si="210"/>
        <v>43471</v>
      </c>
      <c r="AX1118" s="42">
        <f>IF(AT1118="Pattern",Table2[[#This Row],[Scheduled Ship Date]]-2,Table2[[#This Row],[Scheduled Ship Date]]-3)</f>
        <v>43485</v>
      </c>
      <c r="AY1118">
        <f>IF(Table2[[#This Row],[Pattern]]="Pattern",Table2[[#This Row],[Total Sections]]*4.82,Table2[[#This Row],[Total Sections]]*0.5)</f>
        <v>1.5</v>
      </c>
      <c r="AZ1118" s="42">
        <f t="shared" ca="1" si="211"/>
        <v>43471</v>
      </c>
      <c r="BA1118" s="39">
        <f>((Table2[Total Sections]/Table2[Open Qty])-1)*Table2[Open Qty]*12.96</f>
        <v>0</v>
      </c>
      <c r="BB1118" s="39"/>
      <c r="BC1118" s="39" t="str">
        <f t="shared" si="206"/>
        <v>BMRLED-750-80-30-FL-6'0"-W-UNV-DP-1-TG9-FW(6)</v>
      </c>
      <c r="BD1118" s="39">
        <f t="shared" si="207"/>
        <v>0</v>
      </c>
      <c r="BE1118" s="39" t="b">
        <f>_xlfn.IFNA(VLOOKUP(Table2[[#This Row],[Job-no]],Table4[],9,FALSE),TRUE)</f>
        <v>0</v>
      </c>
      <c r="BF1118" t="str">
        <f>VLOOKUP(AR1118,Table1[],3,0)</f>
        <v>B3LED</v>
      </c>
      <c r="BG1118" s="39" t="b">
        <f>_xlfn.IFNA(VLOOKUP(Table2[[#This Row],[Job-no]],Table4[],14,FALSE),TRUE)</f>
        <v>0</v>
      </c>
      <c r="BH1118" s="39" t="str">
        <f>_xlfn.IFNA(VLOOKUP(Table2[[#This Row],[Job-no]],Table4[],11,FALSE),"Done")</f>
        <v/>
      </c>
      <c r="BI1118" s="39">
        <f>IF(Table2[[#This Row],[Pattern]]="Pattern",VLOOKUP(Table2[[#This Row],[Product Code]],'Routing data'!$A$2:$W$470,13,FALSE),VLOOKUP(Table2[[#This Row],[Product Code]],'Routing data'!$A$2:$W$470,3,FALSE))</f>
        <v>0</v>
      </c>
      <c r="BJ1118" s="39">
        <f>IF(Table2[[#This Row],[Pattern]]="Pattern",VLOOKUP(Table2[[#This Row],[Product Code]],'Routing data'!$A$2:$W$470,14,FALSE),VLOOKUP(Table2[[#This Row],[Product Code]],'Routing data'!$A$2:$W$470,4,FALSE))</f>
        <v>3</v>
      </c>
      <c r="BK1118" s="39">
        <f>VLOOKUP(Table2[[#This Row],[Product Code]],'Routing data'!A$4:W$524,16,FALSE)</f>
        <v>0</v>
      </c>
      <c r="BL1118" s="42" t="str">
        <f>IF(Table2[[#This Row],[Milling Required]]=0,"x",IF(AT1118="Pattern",B1118-10,B1118-4))</f>
        <v>x</v>
      </c>
      <c r="BM1118" s="42">
        <f>IF(Table2[[#This Row],[Punching Required]]=0,"x",IF(AT1118="Pattern",B1118-8,B1118-2))</f>
        <v>43486</v>
      </c>
      <c r="BN1118" s="42">
        <f t="shared" si="208"/>
        <v>43485</v>
      </c>
      <c r="BO1118" s="39" t="str">
        <f>IF(Table2[[#This Row],[Milling]]="x","x",Table2[[#This Row],[Total Sections]]*2)</f>
        <v>x</v>
      </c>
      <c r="BP1118" s="39">
        <f>IF(Table2[[#This Row],[Punching]]="x","x",Table2[Total Sections]*2)</f>
        <v>6</v>
      </c>
      <c r="BQ1118" s="39">
        <f>IF(Table2[[#This Row],[Pattern]]="Pattern",Table2[Total Sections]*3,Table2[Total Sections]*1.5)</f>
        <v>4.5</v>
      </c>
      <c r="BR1118" s="42"/>
      <c r="BS1118" s="42"/>
      <c r="BT1118" s="42"/>
      <c r="BU1118" s="39"/>
      <c r="BV1118" s="122" t="str">
        <f>_xlfn.IFNA(VLOOKUP(Table2[[#This Row],[Job-no]],Table4[],16,FALSE),"Ready")</f>
        <v/>
      </c>
      <c r="BW1118" s="122" t="str">
        <f>_xlfn.IFNA(VLOOKUP(Table2[[#This Row],[Job-no]],Table4[],21,FALSE),"Ready")</f>
        <v/>
      </c>
      <c r="BX1118" s="39" t="b">
        <f>_xlfn.IFNA(VLOOKUP(Table2[[#This Row],[Job-no]],Table4[],10,FALSE),TRUE)</f>
        <v>0</v>
      </c>
      <c r="BY1118" s="39" t="str">
        <f>_xlfn.IFNA(VLOOKUP(Table2[[#This Row],[Job-no]],Table4[],22,FALSE),"Ready")</f>
        <v/>
      </c>
      <c r="BZ1118" s="120">
        <f t="shared" si="209"/>
        <v>43488</v>
      </c>
      <c r="CA1118" s="120" t="str">
        <f ca="1">IF(OR(Table2[[#This Row],[Saw Date]]=TODAY(),Table2[[#This Row],[Saw Date]]=TODAY()+1), Table2[[#This Row],[Saw Date]],IF(Table2[[#This Row],[Extrusion cut double saw]],"Done",""))</f>
        <v/>
      </c>
      <c r="CB1118" s="120" t="str">
        <f ca="1">IF(OR(Table2[[#This Row],[Lens Date]]=TODAY(),Table2[[#This Row],[Lens Date]]=TODAY()+1), Table2[[#This Row],[Lens Date]],IF(Table2[[#This Row],[MSLens]]="Done","Done",""))</f>
        <v/>
      </c>
      <c r="CC1118" s="120" t="str">
        <f ca="1">IF(OR(Table2[[#This Row],[Milling Date]]=TODAY(),Table2[[#This Row],[Milling Date]]=TODAY()+1), Table2[[#This Row],[Milling Date]],IF(Table2[[#This Row],[CNC Holes]]="Ready","Done",""))</f>
        <v/>
      </c>
      <c r="CD1118" s="120" t="str">
        <f ca="1">IF(OR(Table2[[#This Row],[Welding Date]]=TODAY(),Table2[[#This Row],[Welding Date]]=TODAY()+1), Table2[[#This Row],[Welding Date]],IF(Table2[[#This Row],[Welding Corners]]="Ready","Done",""))</f>
        <v/>
      </c>
      <c r="CE1118" s="120" t="str">
        <f ca="1">IF(OR(Table2[[#This Row],[Puching Date]]=TODAY(),Table2[[#This Row],[Puching Date]]=TODAY()+1), Table2[[#This Row],[Puching Date]],IF(Table2[[#This Row],[Punch Holes]]="Ready","Done",""))</f>
        <v/>
      </c>
      <c r="CF1118" s="120" t="str">
        <f ca="1">IF(OR(Table2[[#This Row],[Housing Date2]]=TODAY(),Table2[[#This Row],[Housing Date2]]=TODAY()+1),Table2[[#This Row],[Housing Date2]],IF(Table2[[#This Row],[Body Assembly]],"Done",""))</f>
        <v/>
      </c>
      <c r="CG1118" s="120" t="str">
        <f>_xlfn.IFNA(VLOOKUP(Table2[[#This Row],[Job-no]],Table4[],7,FALSE),"Done")</f>
        <v>Scheduled/Released</v>
      </c>
    </row>
    <row r="1119" spans="1:85" x14ac:dyDescent="0.25">
      <c r="A1119" t="str">
        <f>_xlfn.CONCAT(Table2[[#This Row],[Order]],"-",Table2[[#This Row],[Line]])</f>
        <v>77398-2</v>
      </c>
      <c r="B1119" s="5">
        <v>43488</v>
      </c>
      <c r="C1119" s="8">
        <v>77398</v>
      </c>
      <c r="D1119" s="3" t="s">
        <v>4102</v>
      </c>
      <c r="E1119" s="8">
        <v>2</v>
      </c>
      <c r="F1119" s="8">
        <v>1</v>
      </c>
      <c r="G1119" s="3" t="s">
        <v>42</v>
      </c>
      <c r="H1119" s="8">
        <v>1</v>
      </c>
      <c r="I1119" s="43" t="b">
        <v>0</v>
      </c>
      <c r="J1119" s="43" t="b">
        <v>0</v>
      </c>
      <c r="K1119" t="s">
        <v>114</v>
      </c>
      <c r="L1119" s="43" t="b">
        <v>0</v>
      </c>
      <c r="M1119" s="43" t="b">
        <v>0</v>
      </c>
      <c r="N1119" s="43" t="b">
        <v>0</v>
      </c>
      <c r="O1119" t="s">
        <v>114</v>
      </c>
      <c r="P1119" t="s">
        <v>114</v>
      </c>
      <c r="Q1119" t="s">
        <v>114</v>
      </c>
      <c r="R1119" t="s">
        <v>114</v>
      </c>
      <c r="S1119" t="s">
        <v>114</v>
      </c>
      <c r="T1119" t="s">
        <v>114</v>
      </c>
      <c r="U1119" t="s">
        <v>114</v>
      </c>
      <c r="V1119" t="s">
        <v>114</v>
      </c>
      <c r="W1119" s="5">
        <v>43483</v>
      </c>
      <c r="X1119" s="3" t="s">
        <v>114</v>
      </c>
      <c r="Y1119" s="3"/>
      <c r="Z1119" s="3" t="s">
        <v>5130</v>
      </c>
      <c r="AA1119" s="3" t="s">
        <v>114</v>
      </c>
      <c r="AB1119" s="3" t="s">
        <v>74</v>
      </c>
      <c r="AC1119" s="8">
        <v>12</v>
      </c>
      <c r="AD1119" s="3" t="s">
        <v>5967</v>
      </c>
      <c r="AE1119" s="4" t="s">
        <v>5968</v>
      </c>
      <c r="AF1119" s="3"/>
      <c r="AG1119" s="3" t="s">
        <v>114</v>
      </c>
      <c r="AH1119" s="8">
        <v>1</v>
      </c>
      <c r="AI1119" s="3" t="s">
        <v>74</v>
      </c>
      <c r="AJ1119" t="s">
        <v>114</v>
      </c>
      <c r="AK1119" t="s">
        <v>114</v>
      </c>
      <c r="AL1119" s="43" t="b">
        <v>0</v>
      </c>
      <c r="AM1119" s="3"/>
      <c r="AN1119" s="3"/>
      <c r="AO1119" s="43" t="b">
        <v>0</v>
      </c>
      <c r="AP1119" s="3" t="b">
        <v>0</v>
      </c>
      <c r="AQ1119" s="3">
        <f>VLOOKUP(Table2[[#This Row],[Job-no]],Table3[],26,FALSE)</f>
        <v>695</v>
      </c>
      <c r="AR1119" t="str">
        <f t="shared" si="205"/>
        <v>BMRLED</v>
      </c>
      <c r="AS1119" t="str">
        <f>VLOOKUP(AR1119,Table1[],4,0)</f>
        <v>recessed</v>
      </c>
      <c r="AT1119">
        <f>IF(BD1119&gt;0,"Pattern",VLOOKUP(AR1119,Table1[],5,0))</f>
        <v>0</v>
      </c>
      <c r="AU1119" s="34">
        <f>IF(AT1119="Pattern",WORKDAY(Table2[[#This Row],[Scheduled Ship Date]],-10),WORKDAY(Table2[[#This Row],[Scheduled Ship Date]],-4))</f>
        <v>43482</v>
      </c>
      <c r="AV1119">
        <f>IF(Table2[[#This Row],[Extrusion cut double saw]]=TRUE,IF(O1119="ToDo",IF(AT1119="Pattern",Table2[[#This Row],[Total Sections]]*0.4,Table2[[#This Row],[Total Sections]]*0.12),0),IF(AT1119="Pattern",Table2[[#This Row],[Total Sections]]*4,Table2[[#This Row],[Total Sections]]*1.2))</f>
        <v>1.2</v>
      </c>
      <c r="AW1119" s="130">
        <f t="shared" ca="1" si="210"/>
        <v>43471</v>
      </c>
      <c r="AX1119" s="42">
        <f>IF(AT1119="Pattern",Table2[[#This Row],[Scheduled Ship Date]]-2,Table2[[#This Row],[Scheduled Ship Date]]-3)</f>
        <v>43485</v>
      </c>
      <c r="AY1119">
        <f>IF(Table2[[#This Row],[Pattern]]="Pattern",Table2[[#This Row],[Total Sections]]*4.82,Table2[[#This Row],[Total Sections]]*0.5)</f>
        <v>0.5</v>
      </c>
      <c r="AZ1119" s="42">
        <f t="shared" ca="1" si="211"/>
        <v>43471</v>
      </c>
      <c r="BA1119" s="39">
        <f>((Table2[Total Sections]/Table2[Open Qty])-1)*Table2[Open Qty]*12.96</f>
        <v>0</v>
      </c>
      <c r="BB1119" s="39"/>
      <c r="BC1119" s="39" t="str">
        <f t="shared" si="206"/>
        <v>BMRLED-750-80-30-FL-6'0"-W-UNV-DP-1-TG9-B1(BSL310LP)-FW(6)</v>
      </c>
      <c r="BD1119" s="39">
        <f t="shared" si="207"/>
        <v>0</v>
      </c>
      <c r="BE1119" s="39" t="b">
        <f>_xlfn.IFNA(VLOOKUP(Table2[[#This Row],[Job-no]],Table4[],9,FALSE),TRUE)</f>
        <v>0</v>
      </c>
      <c r="BF1119" t="str">
        <f>VLOOKUP(AR1119,Table1[],3,0)</f>
        <v>B3LED</v>
      </c>
      <c r="BG1119" s="39" t="b">
        <f>_xlfn.IFNA(VLOOKUP(Table2[[#This Row],[Job-no]],Table4[],14,FALSE),TRUE)</f>
        <v>0</v>
      </c>
      <c r="BH1119" s="39" t="str">
        <f>_xlfn.IFNA(VLOOKUP(Table2[[#This Row],[Job-no]],Table4[],11,FALSE),"Done")</f>
        <v/>
      </c>
      <c r="BI1119" s="39">
        <f>IF(Table2[[#This Row],[Pattern]]="Pattern",VLOOKUP(Table2[[#This Row],[Product Code]],'Routing data'!$A$2:$W$470,13,FALSE),VLOOKUP(Table2[[#This Row],[Product Code]],'Routing data'!$A$2:$W$470,3,FALSE))</f>
        <v>0</v>
      </c>
      <c r="BJ1119" s="39">
        <f>IF(Table2[[#This Row],[Pattern]]="Pattern",VLOOKUP(Table2[[#This Row],[Product Code]],'Routing data'!$A$2:$W$470,14,FALSE),VLOOKUP(Table2[[#This Row],[Product Code]],'Routing data'!$A$2:$W$470,4,FALSE))</f>
        <v>3</v>
      </c>
      <c r="BK1119" s="39">
        <f>VLOOKUP(Table2[[#This Row],[Product Code]],'Routing data'!A$4:W$524,16,FALSE)</f>
        <v>0</v>
      </c>
      <c r="BL1119" s="42" t="str">
        <f>IF(Table2[[#This Row],[Milling Required]]=0,"x",IF(AT1119="Pattern",B1119-10,B1119-4))</f>
        <v>x</v>
      </c>
      <c r="BM1119" s="42">
        <f>IF(Table2[[#This Row],[Punching Required]]=0,"x",IF(AT1119="Pattern",B1119-8,B1119-2))</f>
        <v>43486</v>
      </c>
      <c r="BN1119" s="42">
        <f t="shared" si="208"/>
        <v>43485</v>
      </c>
      <c r="BO1119" s="39" t="str">
        <f>IF(Table2[[#This Row],[Milling]]="x","x",Table2[[#This Row],[Total Sections]]*2)</f>
        <v>x</v>
      </c>
      <c r="BP1119" s="39">
        <f>IF(Table2[[#This Row],[Punching]]="x","x",Table2[Total Sections]*2)</f>
        <v>2</v>
      </c>
      <c r="BQ1119" s="39">
        <f>IF(Table2[[#This Row],[Pattern]]="Pattern",Table2[Total Sections]*3,Table2[Total Sections]*1.5)</f>
        <v>1.5</v>
      </c>
      <c r="BR1119" s="42"/>
      <c r="BS1119" s="42"/>
      <c r="BT1119" s="39"/>
      <c r="BU1119" s="39"/>
      <c r="BV1119" s="122" t="str">
        <f>_xlfn.IFNA(VLOOKUP(Table2[[#This Row],[Job-no]],Table4[],16,FALSE),"Ready")</f>
        <v/>
      </c>
      <c r="BW1119" s="122" t="str">
        <f>_xlfn.IFNA(VLOOKUP(Table2[[#This Row],[Job-no]],Table4[],21,FALSE),"Ready")</f>
        <v/>
      </c>
      <c r="BX1119" s="39" t="b">
        <f>_xlfn.IFNA(VLOOKUP(Table2[[#This Row],[Job-no]],Table4[],10,FALSE),TRUE)</f>
        <v>0</v>
      </c>
      <c r="BY1119" s="39" t="str">
        <f>_xlfn.IFNA(VLOOKUP(Table2[[#This Row],[Job-no]],Table4[],22,FALSE),"Ready")</f>
        <v/>
      </c>
      <c r="BZ1119" s="120">
        <f t="shared" si="209"/>
        <v>43488</v>
      </c>
      <c r="CA1119" s="120" t="str">
        <f ca="1">IF(OR(Table2[[#This Row],[Saw Date]]=TODAY(),Table2[[#This Row],[Saw Date]]=TODAY()+1), Table2[[#This Row],[Saw Date]],IF(Table2[[#This Row],[Extrusion cut double saw]],"Done",""))</f>
        <v/>
      </c>
      <c r="CB1119" s="120" t="str">
        <f ca="1">IF(OR(Table2[[#This Row],[Lens Date]]=TODAY(),Table2[[#This Row],[Lens Date]]=TODAY()+1), Table2[[#This Row],[Lens Date]],IF(Table2[[#This Row],[MSLens]]="Done","Done",""))</f>
        <v/>
      </c>
      <c r="CC1119" s="120" t="str">
        <f ca="1">IF(OR(Table2[[#This Row],[Milling Date]]=TODAY(),Table2[[#This Row],[Milling Date]]=TODAY()+1), Table2[[#This Row],[Milling Date]],IF(Table2[[#This Row],[CNC Holes]]="Ready","Done",""))</f>
        <v/>
      </c>
      <c r="CD1119" s="120" t="str">
        <f ca="1">IF(OR(Table2[[#This Row],[Welding Date]]=TODAY(),Table2[[#This Row],[Welding Date]]=TODAY()+1), Table2[[#This Row],[Welding Date]],IF(Table2[[#This Row],[Welding Corners]]="Ready","Done",""))</f>
        <v/>
      </c>
      <c r="CE1119" s="120" t="str">
        <f ca="1">IF(OR(Table2[[#This Row],[Puching Date]]=TODAY(),Table2[[#This Row],[Puching Date]]=TODAY()+1), Table2[[#This Row],[Puching Date]],IF(Table2[[#This Row],[Punch Holes]]="Ready","Done",""))</f>
        <v/>
      </c>
      <c r="CF1119" s="120" t="str">
        <f ca="1">IF(OR(Table2[[#This Row],[Housing Date2]]=TODAY(),Table2[[#This Row],[Housing Date2]]=TODAY()+1),Table2[[#This Row],[Housing Date2]],IF(Table2[[#This Row],[Body Assembly]],"Done",""))</f>
        <v/>
      </c>
      <c r="CG1119" s="120" t="str">
        <f>_xlfn.IFNA(VLOOKUP(Table2[[#This Row],[Job-no]],Table4[],7,FALSE),"Done")</f>
        <v>Scheduled/Released</v>
      </c>
    </row>
    <row r="1120" spans="1:85" x14ac:dyDescent="0.25">
      <c r="A1120" t="str">
        <f>_xlfn.CONCAT(Table2[[#This Row],[Order]],"-",Table2[[#This Row],[Line]])</f>
        <v>77398-3</v>
      </c>
      <c r="B1120" s="5">
        <v>43488</v>
      </c>
      <c r="C1120" s="8">
        <v>77398</v>
      </c>
      <c r="D1120" s="3" t="s">
        <v>2618</v>
      </c>
      <c r="E1120" s="8">
        <v>3</v>
      </c>
      <c r="F1120" s="8">
        <v>1</v>
      </c>
      <c r="G1120" s="3" t="s">
        <v>42</v>
      </c>
      <c r="H1120" s="8">
        <v>8</v>
      </c>
      <c r="I1120" s="43" t="b">
        <v>0</v>
      </c>
      <c r="J1120" s="43" t="b">
        <v>0</v>
      </c>
      <c r="K1120" t="s">
        <v>114</v>
      </c>
      <c r="L1120" s="43" t="b">
        <v>0</v>
      </c>
      <c r="M1120" s="43" t="b">
        <v>0</v>
      </c>
      <c r="N1120" s="43" t="b">
        <v>0</v>
      </c>
      <c r="O1120" t="s">
        <v>114</v>
      </c>
      <c r="P1120" t="s">
        <v>114</v>
      </c>
      <c r="Q1120" t="s">
        <v>114</v>
      </c>
      <c r="R1120" t="s">
        <v>114</v>
      </c>
      <c r="S1120" t="s">
        <v>114</v>
      </c>
      <c r="T1120" t="s">
        <v>114</v>
      </c>
      <c r="U1120" t="s">
        <v>114</v>
      </c>
      <c r="V1120" t="s">
        <v>114</v>
      </c>
      <c r="W1120" s="5">
        <v>43483</v>
      </c>
      <c r="X1120" s="3" t="s">
        <v>114</v>
      </c>
      <c r="Y1120" s="3"/>
      <c r="Z1120" s="3" t="s">
        <v>2800</v>
      </c>
      <c r="AA1120" s="3" t="s">
        <v>114</v>
      </c>
      <c r="AB1120" s="3" t="s">
        <v>74</v>
      </c>
      <c r="AC1120" s="8">
        <v>12</v>
      </c>
      <c r="AD1120" s="3" t="s">
        <v>5967</v>
      </c>
      <c r="AE1120" s="4" t="s">
        <v>5968</v>
      </c>
      <c r="AF1120" s="3"/>
      <c r="AG1120" s="3" t="s">
        <v>114</v>
      </c>
      <c r="AH1120" s="8">
        <v>8</v>
      </c>
      <c r="AI1120" s="3" t="s">
        <v>74</v>
      </c>
      <c r="AJ1120" t="s">
        <v>114</v>
      </c>
      <c r="AK1120" t="s">
        <v>114</v>
      </c>
      <c r="AL1120" s="43" t="b">
        <v>0</v>
      </c>
      <c r="AM1120" s="3"/>
      <c r="AN1120" s="3"/>
      <c r="AO1120" s="43" t="b">
        <v>0</v>
      </c>
      <c r="AP1120" s="3" t="b">
        <v>0</v>
      </c>
      <c r="AQ1120" s="3">
        <f>VLOOKUP(Table2[[#This Row],[Job-no]],Table3[],26,FALSE)</f>
        <v>2400</v>
      </c>
      <c r="AR1120" t="str">
        <f t="shared" si="205"/>
        <v>BMRLED</v>
      </c>
      <c r="AS1120" t="str">
        <f>VLOOKUP(AR1120,Table1[],4,0)</f>
        <v>recessed</v>
      </c>
      <c r="AT1120">
        <f>IF(BD1120&gt;0,"Pattern",VLOOKUP(AR1120,Table1[],5,0))</f>
        <v>0</v>
      </c>
      <c r="AU1120" s="34">
        <f>IF(AT1120="Pattern",WORKDAY(Table2[[#This Row],[Scheduled Ship Date]],-10),WORKDAY(Table2[[#This Row],[Scheduled Ship Date]],-4))</f>
        <v>43482</v>
      </c>
      <c r="AV1120">
        <f>IF(Table2[[#This Row],[Extrusion cut double saw]]=TRUE,IF(O1120="ToDo",IF(AT1120="Pattern",Table2[[#This Row],[Total Sections]]*0.4,Table2[[#This Row],[Total Sections]]*0.12),0),IF(AT1120="Pattern",Table2[[#This Row],[Total Sections]]*4,Table2[[#This Row],[Total Sections]]*1.2))</f>
        <v>9.6</v>
      </c>
      <c r="AW1120" s="130">
        <f t="shared" ca="1" si="210"/>
        <v>43471</v>
      </c>
      <c r="AX1120" s="42">
        <f>IF(AT1120="Pattern",Table2[[#This Row],[Scheduled Ship Date]]-2,Table2[[#This Row],[Scheduled Ship Date]]-3)</f>
        <v>43485</v>
      </c>
      <c r="AY1120">
        <f>IF(Table2[[#This Row],[Pattern]]="Pattern",Table2[[#This Row],[Total Sections]]*4.82,Table2[[#This Row],[Total Sections]]*0.5)</f>
        <v>4</v>
      </c>
      <c r="AZ1120" s="42">
        <f t="shared" ca="1" si="211"/>
        <v>43471</v>
      </c>
      <c r="BA1120" s="39">
        <f>((Table2[Total Sections]/Table2[Open Qty])-1)*Table2[Open Qty]*12.96</f>
        <v>0</v>
      </c>
      <c r="BB1120" s="39"/>
      <c r="BC1120" s="39" t="str">
        <f t="shared" si="206"/>
        <v>BMRLED-750-80-30-FL-4'0"-W-UNV-DP-1-TG9-FW(6)</v>
      </c>
      <c r="BD1120" s="39">
        <f t="shared" si="207"/>
        <v>0</v>
      </c>
      <c r="BE1120" s="39" t="b">
        <f>_xlfn.IFNA(VLOOKUP(Table2[[#This Row],[Job-no]],Table4[],9,FALSE),TRUE)</f>
        <v>0</v>
      </c>
      <c r="BF1120" t="str">
        <f>VLOOKUP(AR1120,Table1[],3,0)</f>
        <v>B3LED</v>
      </c>
      <c r="BG1120" s="39" t="b">
        <f>_xlfn.IFNA(VLOOKUP(Table2[[#This Row],[Job-no]],Table4[],14,FALSE),TRUE)</f>
        <v>0</v>
      </c>
      <c r="BH1120" s="39" t="str">
        <f>_xlfn.IFNA(VLOOKUP(Table2[[#This Row],[Job-no]],Table4[],11,FALSE),"Done")</f>
        <v/>
      </c>
      <c r="BI1120" s="39">
        <f>IF(Table2[[#This Row],[Pattern]]="Pattern",VLOOKUP(Table2[[#This Row],[Product Code]],'Routing data'!$A$2:$W$470,13,FALSE),VLOOKUP(Table2[[#This Row],[Product Code]],'Routing data'!$A$2:$W$470,3,FALSE))</f>
        <v>0</v>
      </c>
      <c r="BJ1120" s="39">
        <f>IF(Table2[[#This Row],[Pattern]]="Pattern",VLOOKUP(Table2[[#This Row],[Product Code]],'Routing data'!$A$2:$W$470,14,FALSE),VLOOKUP(Table2[[#This Row],[Product Code]],'Routing data'!$A$2:$W$470,4,FALSE))</f>
        <v>3</v>
      </c>
      <c r="BK1120" s="39">
        <f>VLOOKUP(Table2[[#This Row],[Product Code]],'Routing data'!A$4:W$524,16,FALSE)</f>
        <v>0</v>
      </c>
      <c r="BL1120" s="42" t="str">
        <f>IF(Table2[[#This Row],[Milling Required]]=0,"x",IF(AT1120="Pattern",B1120-10,B1120-4))</f>
        <v>x</v>
      </c>
      <c r="BM1120" s="42">
        <f>IF(Table2[[#This Row],[Punching Required]]=0,"x",IF(AT1120="Pattern",B1120-8,B1120-2))</f>
        <v>43486</v>
      </c>
      <c r="BN1120" s="42">
        <f t="shared" si="208"/>
        <v>43485</v>
      </c>
      <c r="BO1120" s="39" t="str">
        <f>IF(Table2[[#This Row],[Milling]]="x","x",Table2[[#This Row],[Total Sections]]*2)</f>
        <v>x</v>
      </c>
      <c r="BP1120" s="39">
        <f>IF(Table2[[#This Row],[Punching]]="x","x",Table2[Total Sections]*2)</f>
        <v>16</v>
      </c>
      <c r="BQ1120" s="39">
        <f>IF(Table2[[#This Row],[Pattern]]="Pattern",Table2[Total Sections]*3,Table2[Total Sections]*1.5)</f>
        <v>12</v>
      </c>
      <c r="BR1120" s="42"/>
      <c r="BS1120" s="42"/>
      <c r="BT1120" s="42"/>
      <c r="BU1120" s="39"/>
      <c r="BV1120" s="39" t="str">
        <f>_xlfn.IFNA(VLOOKUP(Table2[[#This Row],[Job-no]],Table4[],16,FALSE),"Ready")</f>
        <v/>
      </c>
      <c r="BW1120" s="39" t="str">
        <f>_xlfn.IFNA(VLOOKUP(Table2[[#This Row],[Job-no]],Table4[],21,FALSE),"Ready")</f>
        <v/>
      </c>
      <c r="BX1120" s="39" t="b">
        <f>_xlfn.IFNA(VLOOKUP(Table2[[#This Row],[Job-no]],Table4[],10,FALSE),TRUE)</f>
        <v>0</v>
      </c>
      <c r="BY1120" s="39" t="str">
        <f>_xlfn.IFNA(VLOOKUP(Table2[[#This Row],[Job-no]],Table4[],22,FALSE),"Ready")</f>
        <v/>
      </c>
      <c r="BZ1120" s="120">
        <f t="shared" si="209"/>
        <v>43488</v>
      </c>
      <c r="CA1120" s="120" t="str">
        <f ca="1">IF(OR(Table2[[#This Row],[Saw Date]]=TODAY(),Table2[[#This Row],[Saw Date]]=TODAY()+1), Table2[[#This Row],[Saw Date]],IF(Table2[[#This Row],[Extrusion cut double saw]],"Done",""))</f>
        <v/>
      </c>
      <c r="CB1120" s="120" t="str">
        <f ca="1">IF(OR(Table2[[#This Row],[Lens Date]]=TODAY(),Table2[[#This Row],[Lens Date]]=TODAY()+1), Table2[[#This Row],[Lens Date]],IF(Table2[[#This Row],[MSLens]]="Done","Done",""))</f>
        <v/>
      </c>
      <c r="CC1120" s="120" t="str">
        <f ca="1">IF(OR(Table2[[#This Row],[Milling Date]]=TODAY(),Table2[[#This Row],[Milling Date]]=TODAY()+1), Table2[[#This Row],[Milling Date]],IF(Table2[[#This Row],[CNC Holes]]="Ready","Done",""))</f>
        <v/>
      </c>
      <c r="CD1120" s="120" t="str">
        <f ca="1">IF(OR(Table2[[#This Row],[Welding Date]]=TODAY(),Table2[[#This Row],[Welding Date]]=TODAY()+1), Table2[[#This Row],[Welding Date]],IF(Table2[[#This Row],[Welding Corners]]="Ready","Done",""))</f>
        <v/>
      </c>
      <c r="CE1120" s="120" t="str">
        <f ca="1">IF(OR(Table2[[#This Row],[Puching Date]]=TODAY(),Table2[[#This Row],[Puching Date]]=TODAY()+1), Table2[[#This Row],[Puching Date]],IF(Table2[[#This Row],[Punch Holes]]="Ready","Done",""))</f>
        <v/>
      </c>
      <c r="CF1120" s="120" t="str">
        <f ca="1">IF(OR(Table2[[#This Row],[Housing Date2]]=TODAY(),Table2[[#This Row],[Housing Date2]]=TODAY()+1),Table2[[#This Row],[Housing Date2]],IF(Table2[[#This Row],[Body Assembly]],"Done",""))</f>
        <v/>
      </c>
      <c r="CG1120" s="120" t="str">
        <f>_xlfn.IFNA(VLOOKUP(Table2[[#This Row],[Job-no]],Table4[],7,FALSE),"Done")</f>
        <v>Scheduled/Released</v>
      </c>
    </row>
    <row r="1121" spans="1:85" x14ac:dyDescent="0.25">
      <c r="A1121" s="39" t="str">
        <f>_xlfn.CONCAT(Table2[[#This Row],[Order]],"-",Table2[[#This Row],[Line]])</f>
        <v>78207-1</v>
      </c>
      <c r="B1121" s="5">
        <v>43488</v>
      </c>
      <c r="C1121" s="8">
        <v>78207</v>
      </c>
      <c r="D1121" s="3" t="s">
        <v>5449</v>
      </c>
      <c r="E1121" s="8">
        <v>1</v>
      </c>
      <c r="F1121" s="8">
        <v>1</v>
      </c>
      <c r="G1121" s="3" t="s">
        <v>42</v>
      </c>
      <c r="H1121" s="8">
        <v>4</v>
      </c>
      <c r="I1121" s="43" t="b">
        <v>0</v>
      </c>
      <c r="J1121" s="43" t="b">
        <v>0</v>
      </c>
      <c r="K1121" t="s">
        <v>114</v>
      </c>
      <c r="L1121" s="43" t="b">
        <v>0</v>
      </c>
      <c r="M1121" s="43" t="b">
        <v>0</v>
      </c>
      <c r="N1121" s="43" t="b">
        <v>0</v>
      </c>
      <c r="O1121" t="s">
        <v>114</v>
      </c>
      <c r="P1121" t="s">
        <v>114</v>
      </c>
      <c r="Q1121" t="s">
        <v>114</v>
      </c>
      <c r="R1121" t="s">
        <v>114</v>
      </c>
      <c r="S1121" t="s">
        <v>114</v>
      </c>
      <c r="T1121" t="s">
        <v>114</v>
      </c>
      <c r="U1121" t="s">
        <v>114</v>
      </c>
      <c r="V1121" t="s">
        <v>114</v>
      </c>
      <c r="W1121" s="5">
        <v>43483</v>
      </c>
      <c r="X1121" s="3" t="s">
        <v>114</v>
      </c>
      <c r="Y1121" s="3"/>
      <c r="Z1121" s="3" t="s">
        <v>182</v>
      </c>
      <c r="AA1121" s="3" t="s">
        <v>114</v>
      </c>
      <c r="AB1121" s="3" t="s">
        <v>74</v>
      </c>
      <c r="AC1121" s="8">
        <v>10</v>
      </c>
      <c r="AD1121" s="3" t="s">
        <v>5967</v>
      </c>
      <c r="AE1121" s="4" t="s">
        <v>5968</v>
      </c>
      <c r="AF1121" s="3"/>
      <c r="AG1121" s="3" t="s">
        <v>114</v>
      </c>
      <c r="AH1121" s="8">
        <v>4</v>
      </c>
      <c r="AI1121" s="3" t="s">
        <v>74</v>
      </c>
      <c r="AJ1121" t="s">
        <v>114</v>
      </c>
      <c r="AK1121" t="s">
        <v>114</v>
      </c>
      <c r="AL1121" s="43" t="b">
        <v>0</v>
      </c>
      <c r="AM1121" s="3"/>
      <c r="AN1121" s="3"/>
      <c r="AO1121" s="43" t="b">
        <v>0</v>
      </c>
      <c r="AP1121" s="3" t="b">
        <v>0</v>
      </c>
      <c r="AQ1121" s="129">
        <f>VLOOKUP(Table2[[#This Row],[Job-no]],Table3[],26,FALSE)</f>
        <v>1640</v>
      </c>
      <c r="AR1121" t="str">
        <f t="shared" si="205"/>
        <v>SKFLED</v>
      </c>
      <c r="AS1121" t="str">
        <f>VLOOKUP(AR1121,Table1[],4,0)</f>
        <v>Grid LED</v>
      </c>
      <c r="AT1121">
        <f>IF(BD1121&gt;0,"Pattern",VLOOKUP(AR1121,Table1[],5,0))</f>
        <v>0</v>
      </c>
      <c r="AU1121" s="34">
        <f>IF(AT1121="Pattern",WORKDAY(Table2[[#This Row],[Scheduled Ship Date]],-10),WORKDAY(Table2[[#This Row],[Scheduled Ship Date]],-4))</f>
        <v>43482</v>
      </c>
      <c r="AV1121" s="39">
        <f>IF(Table2[[#This Row],[Extrusion cut double saw]]=TRUE,IF(O1121="ToDo",IF(AT1121="Pattern",Table2[[#This Row],[Total Sections]]*0.4,Table2[[#This Row],[Total Sections]]*0.12),0),IF(AT1121="Pattern",Table2[[#This Row],[Total Sections]]*4,Table2[[#This Row],[Total Sections]]*1.2))</f>
        <v>4.8</v>
      </c>
      <c r="AX1121" s="42">
        <f>IF(AT1121="Pattern",Table2[[#This Row],[Scheduled Ship Date]]-2,Table2[[#This Row],[Scheduled Ship Date]]-3)</f>
        <v>43485</v>
      </c>
      <c r="AY1121" s="39">
        <f>IF(Table2[[#This Row],[Pattern]]="Pattern",Table2[[#This Row],[Total Sections]]*4.82,Table2[[#This Row],[Total Sections]]*0.5)</f>
        <v>2</v>
      </c>
      <c r="AZ1121" s="39"/>
      <c r="BA1121" s="39">
        <f>((Table2[Total Sections]/Table2[Open Qty])-1)*Table2[Open Qty]*12.96</f>
        <v>0</v>
      </c>
      <c r="BB1121" s="39"/>
      <c r="BC1121" s="39" t="str">
        <f t="shared" si="206"/>
        <v>SKFLED-22-2400-80-35-1SF-W-UNV-DP-1-TB9</v>
      </c>
      <c r="BD1121" s="39">
        <f t="shared" si="207"/>
        <v>0</v>
      </c>
      <c r="BE1121" s="39" t="b">
        <f>_xlfn.IFNA(VLOOKUP(Table2[[#This Row],[Job-no]],Table4[],9,FALSE),TRUE)</f>
        <v>0</v>
      </c>
      <c r="BF1121" s="39"/>
      <c r="BG1121" s="39" t="b">
        <f>_xlfn.IFNA(VLOOKUP(Table2[[#This Row],[Job-no]],Table4[],14,FALSE),TRUE)</f>
        <v>0</v>
      </c>
      <c r="BH1121" s="39" t="str">
        <f>_xlfn.IFNA(VLOOKUP(Table2[[#This Row],[Job-no]],Table4[],11,FALSE),"Done")</f>
        <v/>
      </c>
      <c r="BI1121" s="39">
        <f>IF(Table2[[#This Row],[Pattern]]="Pattern",VLOOKUP(Table2[[#This Row],[Product Code]],'Routing data'!$A$2:$W$470,13,FALSE),VLOOKUP(Table2[[#This Row],[Product Code]],'Routing data'!$A$2:$W$470,3,FALSE))</f>
        <v>0</v>
      </c>
      <c r="BJ1121" s="39">
        <f>IF(Table2[[#This Row],[Pattern]]="Pattern",VLOOKUP(Table2[[#This Row],[Product Code]],'Routing data'!$A$2:$W$470,14,FALSE),VLOOKUP(Table2[[#This Row],[Product Code]],'Routing data'!$A$2:$W$470,4,FALSE))</f>
        <v>0</v>
      </c>
      <c r="BK1121" s="39">
        <f>VLOOKUP(Table2[[#This Row],[Product Code]],'Routing data'!A$4:W$524,16,FALSE)</f>
        <v>0</v>
      </c>
      <c r="BL1121" s="42" t="str">
        <f>IF(Table2[[#This Row],[Milling Required]]=0,"x",IF(AT1121="Pattern",B1121-10,B1121-4))</f>
        <v>x</v>
      </c>
      <c r="BM1121" s="39"/>
      <c r="BN1121" s="42">
        <f t="shared" si="208"/>
        <v>43485</v>
      </c>
      <c r="BO1121" s="39" t="str">
        <f>IF(Table2[[#This Row],[Milling]]="x","x",Table2[[#This Row],[Total Sections]]*2)</f>
        <v>x</v>
      </c>
      <c r="BP1121" s="39">
        <f>IF(Table2[[#This Row],[Punching]]="x","x",Table2[Total Sections]*2)</f>
        <v>8</v>
      </c>
      <c r="BQ1121" s="39">
        <f>IF(Table2[[#This Row],[Pattern]]="Pattern",Table2[Total Sections]*3,Table2[Total Sections]*1.5)</f>
        <v>6</v>
      </c>
      <c r="BR1121" s="39"/>
      <c r="BS1121" s="39"/>
      <c r="BT1121" s="39"/>
      <c r="BU1121" s="39"/>
      <c r="BV1121" s="39" t="str">
        <f>_xlfn.IFNA(VLOOKUP(Table2[[#This Row],[Job-no]],Table4[],16,FALSE),"Ready")</f>
        <v/>
      </c>
      <c r="BW1121" s="39" t="str">
        <f>_xlfn.IFNA(VLOOKUP(Table2[[#This Row],[Job-no]],Table4[],21,FALSE),"Ready")</f>
        <v/>
      </c>
      <c r="BX1121" s="39" t="b">
        <f>_xlfn.IFNA(VLOOKUP(Table2[[#This Row],[Job-no]],Table4[],10,FALSE),TRUE)</f>
        <v>0</v>
      </c>
      <c r="BY1121" s="39" t="str">
        <f>_xlfn.IFNA(VLOOKUP(Table2[[#This Row],[Job-no]],Table4[],22,FALSE),"Ready")</f>
        <v/>
      </c>
      <c r="BZ1121" s="120">
        <f t="shared" si="209"/>
        <v>43488</v>
      </c>
      <c r="CA1121" s="120" t="str">
        <f ca="1">IF(OR(Table2[[#This Row],[Saw Date]]=TODAY(),Table2[[#This Row],[Saw Date]]=TODAY()+1), Table2[[#This Row],[Saw Date]],IF(Table2[[#This Row],[Extrusion cut double saw]],"Done",""))</f>
        <v/>
      </c>
      <c r="CB1121" s="120" t="str">
        <f ca="1">IF(OR(Table2[[#This Row],[Lens Date]]=TODAY(),Table2[[#This Row],[Lens Date]]=TODAY()+1), Table2[[#This Row],[Lens Date]],IF(Table2[[#This Row],[MSLens]]="Done","Done",""))</f>
        <v/>
      </c>
      <c r="CC1121" s="120" t="str">
        <f ca="1">IF(OR(Table2[[#This Row],[Milling Date]]=TODAY(),Table2[[#This Row],[Milling Date]]=TODAY()+1), Table2[[#This Row],[Milling Date]],IF(Table2[[#This Row],[CNC Holes]]="Ready","Done",""))</f>
        <v/>
      </c>
      <c r="CD1121" s="120" t="str">
        <f ca="1">IF(OR(Table2[[#This Row],[Welding Date]]=TODAY(),Table2[[#This Row],[Welding Date]]=TODAY()+1), Table2[[#This Row],[Welding Date]],IF(Table2[[#This Row],[Welding Corners]]="Ready","Done",""))</f>
        <v/>
      </c>
      <c r="CE1121" s="120" t="str">
        <f ca="1">IF(OR(Table2[[#This Row],[Puching Date]]=TODAY(),Table2[[#This Row],[Puching Date]]=TODAY()+1), Table2[[#This Row],[Puching Date]],IF(Table2[[#This Row],[Punch Holes]]="Ready","Done",""))</f>
        <v/>
      </c>
      <c r="CF1121" s="120" t="str">
        <f ca="1">IF(OR(Table2[[#This Row],[Housing Date2]]=TODAY(),Table2[[#This Row],[Housing Date2]]=TODAY()+1),Table2[[#This Row],[Housing Date2]],IF(Table2[[#This Row],[Body Assembly]],"Done",""))</f>
        <v/>
      </c>
      <c r="CG1121" s="120" t="str">
        <f>_xlfn.IFNA(VLOOKUP(Table2[[#This Row],[Job-no]],Table4[],7,FALSE),"Done")</f>
        <v>Scheduled/Released</v>
      </c>
    </row>
    <row r="1122" spans="1:85" x14ac:dyDescent="0.25">
      <c r="A1122" s="39" t="str">
        <f>_xlfn.CONCAT(Table2[[#This Row],[Order]],"-",Table2[[#This Row],[Line]])</f>
        <v>78207-2</v>
      </c>
      <c r="B1122" s="5">
        <v>43488</v>
      </c>
      <c r="C1122" s="8">
        <v>78207</v>
      </c>
      <c r="D1122" s="3" t="s">
        <v>5451</v>
      </c>
      <c r="E1122" s="8">
        <v>2</v>
      </c>
      <c r="F1122" s="8">
        <v>1</v>
      </c>
      <c r="G1122" s="3" t="s">
        <v>42</v>
      </c>
      <c r="H1122" s="8">
        <v>4</v>
      </c>
      <c r="I1122" s="43" t="b">
        <v>0</v>
      </c>
      <c r="J1122" s="43" t="b">
        <v>0</v>
      </c>
      <c r="K1122" t="s">
        <v>114</v>
      </c>
      <c r="L1122" s="43" t="b">
        <v>0</v>
      </c>
      <c r="M1122" s="43" t="b">
        <v>0</v>
      </c>
      <c r="N1122" s="43" t="b">
        <v>0</v>
      </c>
      <c r="O1122" t="s">
        <v>114</v>
      </c>
      <c r="P1122" t="s">
        <v>114</v>
      </c>
      <c r="Q1122" t="s">
        <v>114</v>
      </c>
      <c r="R1122" t="s">
        <v>114</v>
      </c>
      <c r="S1122" t="s">
        <v>114</v>
      </c>
      <c r="T1122" t="s">
        <v>114</v>
      </c>
      <c r="U1122" t="s">
        <v>114</v>
      </c>
      <c r="V1122" t="s">
        <v>114</v>
      </c>
      <c r="W1122" s="5">
        <v>43483</v>
      </c>
      <c r="X1122" s="3" t="s">
        <v>114</v>
      </c>
      <c r="Y1122" s="3"/>
      <c r="Z1122" s="3" t="s">
        <v>182</v>
      </c>
      <c r="AA1122" s="3" t="s">
        <v>114</v>
      </c>
      <c r="AB1122" s="3" t="s">
        <v>74</v>
      </c>
      <c r="AC1122" s="8">
        <v>10</v>
      </c>
      <c r="AD1122" s="3" t="s">
        <v>5967</v>
      </c>
      <c r="AE1122" s="4" t="s">
        <v>5968</v>
      </c>
      <c r="AF1122" s="3"/>
      <c r="AG1122" s="3" t="s">
        <v>114</v>
      </c>
      <c r="AH1122" s="8">
        <v>4</v>
      </c>
      <c r="AI1122" s="3" t="s">
        <v>74</v>
      </c>
      <c r="AJ1122" t="s">
        <v>114</v>
      </c>
      <c r="AK1122" t="s">
        <v>114</v>
      </c>
      <c r="AL1122" s="43" t="b">
        <v>0</v>
      </c>
      <c r="AM1122" s="3"/>
      <c r="AN1122" s="3"/>
      <c r="AO1122" s="43" t="b">
        <v>0</v>
      </c>
      <c r="AP1122" s="3" t="b">
        <v>0</v>
      </c>
      <c r="AQ1122" s="129">
        <f>VLOOKUP(Table2[[#This Row],[Job-no]],Table3[],26,FALSE)</f>
        <v>1680</v>
      </c>
      <c r="AR1122" t="str">
        <f t="shared" si="205"/>
        <v>SKFLED</v>
      </c>
      <c r="AS1122" t="str">
        <f>VLOOKUP(AR1122,Table1[],4,0)</f>
        <v>Grid LED</v>
      </c>
      <c r="AT1122">
        <f>IF(BD1122&gt;0,"Pattern",VLOOKUP(AR1122,Table1[],5,0))</f>
        <v>0</v>
      </c>
      <c r="AU1122" s="34">
        <f>IF(AT1122="Pattern",WORKDAY(Table2[[#This Row],[Scheduled Ship Date]],-10),WORKDAY(Table2[[#This Row],[Scheduled Ship Date]],-4))</f>
        <v>43482</v>
      </c>
      <c r="AV1122" s="39">
        <f>IF(Table2[[#This Row],[Extrusion cut double saw]]=TRUE,IF(O1122="ToDo",IF(AT1122="Pattern",Table2[[#This Row],[Total Sections]]*0.4,Table2[[#This Row],[Total Sections]]*0.12),0),IF(AT1122="Pattern",Table2[[#This Row],[Total Sections]]*4,Table2[[#This Row],[Total Sections]]*1.2))</f>
        <v>4.8</v>
      </c>
      <c r="AX1122" s="42">
        <f>IF(AT1122="Pattern",Table2[[#This Row],[Scheduled Ship Date]]-2,Table2[[#This Row],[Scheduled Ship Date]]-3)</f>
        <v>43485</v>
      </c>
      <c r="AY1122" s="39">
        <f>IF(Table2[[#This Row],[Pattern]]="Pattern",Table2[[#This Row],[Total Sections]]*4.82,Table2[[#This Row],[Total Sections]]*0.5)</f>
        <v>2</v>
      </c>
      <c r="AZ1122" s="39"/>
      <c r="BA1122" s="39">
        <f>((Table2[Total Sections]/Table2[Open Qty])-1)*Table2[Open Qty]*12.96</f>
        <v>0</v>
      </c>
      <c r="BB1122" s="39"/>
      <c r="BC1122" s="39" t="str">
        <f t="shared" si="206"/>
        <v>SKFLED-22-2400-80-35-3SF-W-UNV-DP-1-TB9</v>
      </c>
      <c r="BD1122" s="39">
        <f t="shared" si="207"/>
        <v>0</v>
      </c>
      <c r="BE1122" s="39" t="b">
        <f>_xlfn.IFNA(VLOOKUP(Table2[[#This Row],[Job-no]],Table4[],9,FALSE),TRUE)</f>
        <v>0</v>
      </c>
      <c r="BF1122" s="39"/>
      <c r="BG1122" s="39" t="b">
        <f>_xlfn.IFNA(VLOOKUP(Table2[[#This Row],[Job-no]],Table4[],14,FALSE),TRUE)</f>
        <v>0</v>
      </c>
      <c r="BH1122" s="39" t="str">
        <f>_xlfn.IFNA(VLOOKUP(Table2[[#This Row],[Job-no]],Table4[],11,FALSE),"Done")</f>
        <v/>
      </c>
      <c r="BI1122" s="39">
        <f>IF(Table2[[#This Row],[Pattern]]="Pattern",VLOOKUP(Table2[[#This Row],[Product Code]],'Routing data'!$A$2:$W$470,13,FALSE),VLOOKUP(Table2[[#This Row],[Product Code]],'Routing data'!$A$2:$W$470,3,FALSE))</f>
        <v>0</v>
      </c>
      <c r="BJ1122" s="39">
        <f>IF(Table2[[#This Row],[Pattern]]="Pattern",VLOOKUP(Table2[[#This Row],[Product Code]],'Routing data'!$A$2:$W$470,14,FALSE),VLOOKUP(Table2[[#This Row],[Product Code]],'Routing data'!$A$2:$W$470,4,FALSE))</f>
        <v>0</v>
      </c>
      <c r="BK1122" s="39">
        <f>VLOOKUP(Table2[[#This Row],[Product Code]],'Routing data'!A$4:W$524,16,FALSE)</f>
        <v>0</v>
      </c>
      <c r="BL1122" s="42" t="str">
        <f>IF(Table2[[#This Row],[Milling Required]]=0,"x",IF(AT1122="Pattern",B1122-10,B1122-4))</f>
        <v>x</v>
      </c>
      <c r="BM1122" s="39"/>
      <c r="BN1122" s="42">
        <f t="shared" si="208"/>
        <v>43485</v>
      </c>
      <c r="BO1122" s="39" t="str">
        <f>IF(Table2[[#This Row],[Milling]]="x","x",Table2[[#This Row],[Total Sections]]*2)</f>
        <v>x</v>
      </c>
      <c r="BP1122" s="39">
        <f>IF(Table2[[#This Row],[Punching]]="x","x",Table2[Total Sections]*2)</f>
        <v>8</v>
      </c>
      <c r="BQ1122" s="39">
        <f>IF(Table2[[#This Row],[Pattern]]="Pattern",Table2[Total Sections]*3,Table2[Total Sections]*1.5)</f>
        <v>6</v>
      </c>
      <c r="BR1122" s="39"/>
      <c r="BS1122" s="39"/>
      <c r="BT1122" s="39"/>
      <c r="BU1122" s="39"/>
      <c r="BV1122" s="39" t="str">
        <f>_xlfn.IFNA(VLOOKUP(Table2[[#This Row],[Job-no]],Table4[],16,FALSE),"Ready")</f>
        <v/>
      </c>
      <c r="BW1122" s="39" t="str">
        <f>_xlfn.IFNA(VLOOKUP(Table2[[#This Row],[Job-no]],Table4[],21,FALSE),"Ready")</f>
        <v/>
      </c>
      <c r="BX1122" s="39" t="b">
        <f>_xlfn.IFNA(VLOOKUP(Table2[[#This Row],[Job-no]],Table4[],10,FALSE),TRUE)</f>
        <v>0</v>
      </c>
      <c r="BY1122" s="39" t="str">
        <f>_xlfn.IFNA(VLOOKUP(Table2[[#This Row],[Job-no]],Table4[],22,FALSE),"Ready")</f>
        <v/>
      </c>
      <c r="BZ1122" s="120">
        <f t="shared" si="209"/>
        <v>43488</v>
      </c>
      <c r="CA1122" s="120" t="str">
        <f ca="1">IF(OR(Table2[[#This Row],[Saw Date]]=TODAY(),Table2[[#This Row],[Saw Date]]=TODAY()+1), Table2[[#This Row],[Saw Date]],IF(Table2[[#This Row],[Extrusion cut double saw]],"Done",""))</f>
        <v/>
      </c>
      <c r="CB1122" s="120" t="str">
        <f ca="1">IF(OR(Table2[[#This Row],[Lens Date]]=TODAY(),Table2[[#This Row],[Lens Date]]=TODAY()+1), Table2[[#This Row],[Lens Date]],IF(Table2[[#This Row],[MSLens]]="Done","Done",""))</f>
        <v/>
      </c>
      <c r="CC1122" s="120" t="str">
        <f ca="1">IF(OR(Table2[[#This Row],[Milling Date]]=TODAY(),Table2[[#This Row],[Milling Date]]=TODAY()+1), Table2[[#This Row],[Milling Date]],IF(Table2[[#This Row],[CNC Holes]]="Ready","Done",""))</f>
        <v/>
      </c>
      <c r="CD1122" s="120" t="str">
        <f ca="1">IF(OR(Table2[[#This Row],[Welding Date]]=TODAY(),Table2[[#This Row],[Welding Date]]=TODAY()+1), Table2[[#This Row],[Welding Date]],IF(Table2[[#This Row],[Welding Corners]]="Ready","Done",""))</f>
        <v/>
      </c>
      <c r="CE1122" s="120" t="str">
        <f ca="1">IF(OR(Table2[[#This Row],[Puching Date]]=TODAY(),Table2[[#This Row],[Puching Date]]=TODAY()+1), Table2[[#This Row],[Puching Date]],IF(Table2[[#This Row],[Punch Holes]]="Ready","Done",""))</f>
        <v/>
      </c>
      <c r="CF1122" s="120" t="str">
        <f ca="1">IF(OR(Table2[[#This Row],[Housing Date2]]=TODAY(),Table2[[#This Row],[Housing Date2]]=TODAY()+1),Table2[[#This Row],[Housing Date2]],IF(Table2[[#This Row],[Body Assembly]],"Done",""))</f>
        <v/>
      </c>
      <c r="CG1122" s="120" t="str">
        <f>_xlfn.IFNA(VLOOKUP(Table2[[#This Row],[Job-no]],Table4[],7,FALSE),"Done")</f>
        <v>Scheduled/Released</v>
      </c>
    </row>
    <row r="1123" spans="1:85" x14ac:dyDescent="0.25">
      <c r="A1123" s="39" t="str">
        <f>_xlfn.CONCAT(Table2[[#This Row],[Order]],"-",Table2[[#This Row],[Line]])</f>
        <v>78207-3</v>
      </c>
      <c r="B1123" s="5">
        <v>43488</v>
      </c>
      <c r="C1123" s="8">
        <v>78207</v>
      </c>
      <c r="D1123" s="3" t="s">
        <v>5453</v>
      </c>
      <c r="E1123" s="8">
        <v>3</v>
      </c>
      <c r="F1123" s="8">
        <v>1</v>
      </c>
      <c r="G1123" s="3" t="s">
        <v>42</v>
      </c>
      <c r="H1123" s="8">
        <v>4</v>
      </c>
      <c r="I1123" s="43" t="b">
        <v>0</v>
      </c>
      <c r="J1123" s="43" t="b">
        <v>0</v>
      </c>
      <c r="K1123" t="s">
        <v>114</v>
      </c>
      <c r="L1123" s="43" t="b">
        <v>0</v>
      </c>
      <c r="M1123" s="43" t="b">
        <v>0</v>
      </c>
      <c r="N1123" s="43" t="b">
        <v>0</v>
      </c>
      <c r="O1123" t="s">
        <v>114</v>
      </c>
      <c r="P1123" t="s">
        <v>114</v>
      </c>
      <c r="Q1123" t="s">
        <v>114</v>
      </c>
      <c r="R1123" t="s">
        <v>114</v>
      </c>
      <c r="S1123" t="s">
        <v>114</v>
      </c>
      <c r="T1123" t="s">
        <v>114</v>
      </c>
      <c r="U1123" t="s">
        <v>114</v>
      </c>
      <c r="V1123" t="s">
        <v>114</v>
      </c>
      <c r="W1123" s="5">
        <v>43483</v>
      </c>
      <c r="X1123" s="3" t="s">
        <v>114</v>
      </c>
      <c r="Y1123" s="3"/>
      <c r="Z1123" s="3" t="s">
        <v>182</v>
      </c>
      <c r="AA1123" s="3" t="s">
        <v>114</v>
      </c>
      <c r="AB1123" s="3" t="s">
        <v>74</v>
      </c>
      <c r="AC1123" s="8">
        <v>10</v>
      </c>
      <c r="AD1123" s="3" t="s">
        <v>5967</v>
      </c>
      <c r="AE1123" s="4" t="s">
        <v>5968</v>
      </c>
      <c r="AF1123" s="3"/>
      <c r="AG1123" s="3" t="s">
        <v>114</v>
      </c>
      <c r="AH1123" s="8">
        <v>4</v>
      </c>
      <c r="AI1123" s="3" t="s">
        <v>74</v>
      </c>
      <c r="AJ1123" t="s">
        <v>114</v>
      </c>
      <c r="AK1123" t="s">
        <v>114</v>
      </c>
      <c r="AL1123" s="43" t="b">
        <v>0</v>
      </c>
      <c r="AM1123" s="3"/>
      <c r="AN1123" s="3"/>
      <c r="AO1123" s="43" t="b">
        <v>0</v>
      </c>
      <c r="AP1123" s="3" t="b">
        <v>0</v>
      </c>
      <c r="AQ1123" s="129">
        <f>VLOOKUP(Table2[[#This Row],[Job-no]],Table3[],26,FALSE)</f>
        <v>1680</v>
      </c>
      <c r="AR1123" t="str">
        <f t="shared" si="205"/>
        <v>SKFLED</v>
      </c>
      <c r="AS1123" t="str">
        <f>VLOOKUP(AR1123,Table1[],4,0)</f>
        <v>Grid LED</v>
      </c>
      <c r="AT1123">
        <f>IF(BD1123&gt;0,"Pattern",VLOOKUP(AR1123,Table1[],5,0))</f>
        <v>0</v>
      </c>
      <c r="AU1123" s="34">
        <f>IF(AT1123="Pattern",WORKDAY(Table2[[#This Row],[Scheduled Ship Date]],-10),WORKDAY(Table2[[#This Row],[Scheduled Ship Date]],-4))</f>
        <v>43482</v>
      </c>
      <c r="AV1123" s="39">
        <f>IF(Table2[[#This Row],[Extrusion cut double saw]]=TRUE,IF(O1123="ToDo",IF(AT1123="Pattern",Table2[[#This Row],[Total Sections]]*0.4,Table2[[#This Row],[Total Sections]]*0.12),0),IF(AT1123="Pattern",Table2[[#This Row],[Total Sections]]*4,Table2[[#This Row],[Total Sections]]*1.2))</f>
        <v>4.8</v>
      </c>
      <c r="AX1123" s="42">
        <f>IF(AT1123="Pattern",Table2[[#This Row],[Scheduled Ship Date]]-2,Table2[[#This Row],[Scheduled Ship Date]]-3)</f>
        <v>43485</v>
      </c>
      <c r="AY1123" s="39">
        <f>IF(Table2[[#This Row],[Pattern]]="Pattern",Table2[[#This Row],[Total Sections]]*4.82,Table2[[#This Row],[Total Sections]]*0.5)</f>
        <v>2</v>
      </c>
      <c r="AZ1123" s="39"/>
      <c r="BA1123" s="39">
        <f>((Table2[Total Sections]/Table2[Open Qty])-1)*Table2[Open Qty]*12.96</f>
        <v>0</v>
      </c>
      <c r="BB1123" s="39"/>
      <c r="BC1123" s="39" t="str">
        <f t="shared" si="206"/>
        <v>SKFLED-22-2400-80-35-5SF-W-UNV-DP-1-TB9</v>
      </c>
      <c r="BD1123" s="39">
        <f t="shared" si="207"/>
        <v>0</v>
      </c>
      <c r="BE1123" s="39" t="b">
        <f>_xlfn.IFNA(VLOOKUP(Table2[[#This Row],[Job-no]],Table4[],9,FALSE),TRUE)</f>
        <v>0</v>
      </c>
      <c r="BF1123" s="39"/>
      <c r="BG1123" s="39" t="b">
        <f>_xlfn.IFNA(VLOOKUP(Table2[[#This Row],[Job-no]],Table4[],14,FALSE),TRUE)</f>
        <v>0</v>
      </c>
      <c r="BH1123" s="39" t="str">
        <f>_xlfn.IFNA(VLOOKUP(Table2[[#This Row],[Job-no]],Table4[],11,FALSE),"Done")</f>
        <v/>
      </c>
      <c r="BI1123" s="39">
        <f>IF(Table2[[#This Row],[Pattern]]="Pattern",VLOOKUP(Table2[[#This Row],[Product Code]],'Routing data'!$A$2:$W$470,13,FALSE),VLOOKUP(Table2[[#This Row],[Product Code]],'Routing data'!$A$2:$W$470,3,FALSE))</f>
        <v>0</v>
      </c>
      <c r="BJ1123" s="39">
        <f>IF(Table2[[#This Row],[Pattern]]="Pattern",VLOOKUP(Table2[[#This Row],[Product Code]],'Routing data'!$A$2:$W$470,14,FALSE),VLOOKUP(Table2[[#This Row],[Product Code]],'Routing data'!$A$2:$W$470,4,FALSE))</f>
        <v>0</v>
      </c>
      <c r="BK1123" s="39">
        <f>VLOOKUP(Table2[[#This Row],[Product Code]],'Routing data'!A$4:W$524,16,FALSE)</f>
        <v>0</v>
      </c>
      <c r="BL1123" s="42" t="str">
        <f>IF(Table2[[#This Row],[Milling Required]]=0,"x",IF(AT1123="Pattern",B1123-10,B1123-4))</f>
        <v>x</v>
      </c>
      <c r="BM1123" s="39"/>
      <c r="BN1123" s="42">
        <f t="shared" si="208"/>
        <v>43485</v>
      </c>
      <c r="BO1123" s="39" t="str">
        <f>IF(Table2[[#This Row],[Milling]]="x","x",Table2[[#This Row],[Total Sections]]*2)</f>
        <v>x</v>
      </c>
      <c r="BP1123" s="39">
        <f>IF(Table2[[#This Row],[Punching]]="x","x",Table2[Total Sections]*2)</f>
        <v>8</v>
      </c>
      <c r="BQ1123" s="39">
        <f>IF(Table2[[#This Row],[Pattern]]="Pattern",Table2[Total Sections]*3,Table2[Total Sections]*1.5)</f>
        <v>6</v>
      </c>
      <c r="BR1123" s="39"/>
      <c r="BS1123" s="39"/>
      <c r="BT1123" s="39"/>
      <c r="BU1123" s="39"/>
      <c r="BV1123" s="39" t="str">
        <f>_xlfn.IFNA(VLOOKUP(Table2[[#This Row],[Job-no]],Table4[],16,FALSE),"Ready")</f>
        <v/>
      </c>
      <c r="BW1123" s="39" t="str">
        <f>_xlfn.IFNA(VLOOKUP(Table2[[#This Row],[Job-no]],Table4[],21,FALSE),"Ready")</f>
        <v/>
      </c>
      <c r="BX1123" s="39" t="b">
        <f>_xlfn.IFNA(VLOOKUP(Table2[[#This Row],[Job-no]],Table4[],10,FALSE),TRUE)</f>
        <v>0</v>
      </c>
      <c r="BY1123" s="39" t="str">
        <f>_xlfn.IFNA(VLOOKUP(Table2[[#This Row],[Job-no]],Table4[],22,FALSE),"Ready")</f>
        <v/>
      </c>
      <c r="BZ1123" s="120">
        <f t="shared" si="209"/>
        <v>43488</v>
      </c>
      <c r="CA1123" s="120" t="str">
        <f ca="1">IF(OR(Table2[[#This Row],[Saw Date]]=TODAY(),Table2[[#This Row],[Saw Date]]=TODAY()+1), Table2[[#This Row],[Saw Date]],IF(Table2[[#This Row],[Extrusion cut double saw]],"Done",""))</f>
        <v/>
      </c>
      <c r="CB1123" s="120" t="str">
        <f ca="1">IF(OR(Table2[[#This Row],[Lens Date]]=TODAY(),Table2[[#This Row],[Lens Date]]=TODAY()+1), Table2[[#This Row],[Lens Date]],IF(Table2[[#This Row],[MSLens]]="Done","Done",""))</f>
        <v/>
      </c>
      <c r="CC1123" s="120" t="str">
        <f ca="1">IF(OR(Table2[[#This Row],[Milling Date]]=TODAY(),Table2[[#This Row],[Milling Date]]=TODAY()+1), Table2[[#This Row],[Milling Date]],IF(Table2[[#This Row],[CNC Holes]]="Ready","Done",""))</f>
        <v/>
      </c>
      <c r="CD1123" s="120" t="str">
        <f ca="1">IF(OR(Table2[[#This Row],[Welding Date]]=TODAY(),Table2[[#This Row],[Welding Date]]=TODAY()+1), Table2[[#This Row],[Welding Date]],IF(Table2[[#This Row],[Welding Corners]]="Ready","Done",""))</f>
        <v/>
      </c>
      <c r="CE1123" s="120" t="str">
        <f ca="1">IF(OR(Table2[[#This Row],[Puching Date]]=TODAY(),Table2[[#This Row],[Puching Date]]=TODAY()+1), Table2[[#This Row],[Puching Date]],IF(Table2[[#This Row],[Punch Holes]]="Ready","Done",""))</f>
        <v/>
      </c>
      <c r="CF1123" s="120" t="str">
        <f ca="1">IF(OR(Table2[[#This Row],[Housing Date2]]=TODAY(),Table2[[#This Row],[Housing Date2]]=TODAY()+1),Table2[[#This Row],[Housing Date2]],IF(Table2[[#This Row],[Body Assembly]],"Done",""))</f>
        <v/>
      </c>
      <c r="CG1123" s="120" t="str">
        <f>_xlfn.IFNA(VLOOKUP(Table2[[#This Row],[Job-no]],Table4[],7,FALSE),"Done")</f>
        <v>Scheduled/Released</v>
      </c>
    </row>
    <row r="1124" spans="1:85" x14ac:dyDescent="0.25">
      <c r="A1124" t="str">
        <f>_xlfn.CONCAT(Table2[[#This Row],[Order]],"-",Table2[[#This Row],[Line]])</f>
        <v>74740-10</v>
      </c>
      <c r="B1124" s="5">
        <v>43490</v>
      </c>
      <c r="C1124" s="8">
        <v>74740</v>
      </c>
      <c r="D1124" s="3" t="s">
        <v>1469</v>
      </c>
      <c r="E1124" s="8">
        <v>10</v>
      </c>
      <c r="F1124" s="8">
        <v>3</v>
      </c>
      <c r="G1124" s="3" t="s">
        <v>42</v>
      </c>
      <c r="H1124" s="8">
        <v>40</v>
      </c>
      <c r="I1124" s="43" t="b">
        <v>0</v>
      </c>
      <c r="J1124" s="43" t="b">
        <v>0</v>
      </c>
      <c r="K1124" t="s">
        <v>114</v>
      </c>
      <c r="L1124" s="43" t="b">
        <v>0</v>
      </c>
      <c r="M1124" s="43" t="b">
        <v>0</v>
      </c>
      <c r="N1124" s="43" t="b">
        <v>0</v>
      </c>
      <c r="O1124" t="s">
        <v>114</v>
      </c>
      <c r="P1124" t="s">
        <v>114</v>
      </c>
      <c r="Q1124" t="s">
        <v>114</v>
      </c>
      <c r="R1124" t="s">
        <v>114</v>
      </c>
      <c r="S1124" t="s">
        <v>114</v>
      </c>
      <c r="T1124" t="s">
        <v>114</v>
      </c>
      <c r="U1124" t="s">
        <v>114</v>
      </c>
      <c r="V1124" t="s">
        <v>114</v>
      </c>
      <c r="W1124" s="5">
        <v>43487</v>
      </c>
      <c r="X1124" s="3" t="s">
        <v>114</v>
      </c>
      <c r="Y1124" s="3"/>
      <c r="Z1124" s="3" t="s">
        <v>3998</v>
      </c>
      <c r="AA1124" s="3" t="s">
        <v>114</v>
      </c>
      <c r="AB1124" s="3" t="s">
        <v>74</v>
      </c>
      <c r="AC1124" s="8">
        <v>4</v>
      </c>
      <c r="AD1124" s="3" t="s">
        <v>5967</v>
      </c>
      <c r="AE1124" s="4" t="s">
        <v>5968</v>
      </c>
      <c r="AF1124" s="3"/>
      <c r="AG1124" s="3" t="s">
        <v>114</v>
      </c>
      <c r="AH1124" s="8">
        <v>40</v>
      </c>
      <c r="AI1124" s="3" t="s">
        <v>74</v>
      </c>
      <c r="AJ1124" t="s">
        <v>114</v>
      </c>
      <c r="AK1124" t="s">
        <v>114</v>
      </c>
      <c r="AL1124" s="43" t="b">
        <v>0</v>
      </c>
      <c r="AM1124" s="3"/>
      <c r="AN1124" s="3"/>
      <c r="AO1124" s="43" t="b">
        <v>0</v>
      </c>
      <c r="AP1124" s="3" t="b">
        <v>0</v>
      </c>
      <c r="AQ1124" s="3">
        <f>VLOOKUP(Table2[[#This Row],[Job-no]],Table3[],26,FALSE)</f>
        <v>900</v>
      </c>
      <c r="AR1124" t="str">
        <f t="shared" si="205"/>
        <v>SL2HLED</v>
      </c>
      <c r="AS1124" t="str">
        <f>VLOOKUP(AR1124,Table1[],4,0)</f>
        <v>pendant</v>
      </c>
      <c r="AT1124">
        <f>IF(BD1124&gt;0,"Pattern",VLOOKUP(AR1124,Table1[],5,0))</f>
        <v>0</v>
      </c>
      <c r="AU1124" s="34">
        <f>IF(AT1124="Pattern",WORKDAY(Table2[[#This Row],[Scheduled Ship Date]],-10),WORKDAY(Table2[[#This Row],[Scheduled Ship Date]],-4))</f>
        <v>43486</v>
      </c>
      <c r="AV1124">
        <f>IF(Table2[[#This Row],[Extrusion cut double saw]]=TRUE,IF(O1124="ToDo",IF(AT1124="Pattern",Table2[[#This Row],[Total Sections]]*0.4,Table2[[#This Row],[Total Sections]]*0.12),0),IF(AT1124="Pattern",Table2[[#This Row],[Total Sections]]*4,Table2[[#This Row],[Total Sections]]*1.2))</f>
        <v>48</v>
      </c>
      <c r="AW1124" s="130"/>
      <c r="AX1124" s="42">
        <f>IF(AT1124="Pattern",Table2[[#This Row],[Scheduled Ship Date]]-2,Table2[[#This Row],[Scheduled Ship Date]]-3)</f>
        <v>43487</v>
      </c>
      <c r="AY1124">
        <f>IF(Table2[[#This Row],[Pattern]]="Pattern",Table2[[#This Row],[Total Sections]]*4.82,Table2[[#This Row],[Total Sections]]*0.5)</f>
        <v>20</v>
      </c>
      <c r="AZ1124" s="42"/>
      <c r="BA1124" s="39">
        <f>((Table2[Total Sections]/Table2[Open Qty])-1)*Table2[Open Qty]*12.96</f>
        <v>0</v>
      </c>
      <c r="BB1124" s="42"/>
      <c r="BC1124" s="39" t="str">
        <f t="shared" si="206"/>
        <v>SL2HLED-2XSL-1000-1000-80-35-VL-6-AP-UNV-DP-1-CA(108)-C(9' CABLE &amp; 20' POWER CORD)</v>
      </c>
      <c r="BD1124" s="39">
        <f t="shared" si="207"/>
        <v>0</v>
      </c>
      <c r="BE1124" s="39" t="b">
        <f>_xlfn.IFNA(VLOOKUP(Table2[[#This Row],[Job-no]],Table4[],9,FALSE),TRUE)</f>
        <v>1</v>
      </c>
      <c r="BF1124" t="str">
        <f>VLOOKUP(AR1124,Table1[],3,0)</f>
        <v>SL2LED</v>
      </c>
      <c r="BG1124" s="39" t="b">
        <f>_xlfn.IFNA(VLOOKUP(Table2[[#This Row],[Job-no]],Table4[],14,FALSE),TRUE)</f>
        <v>1</v>
      </c>
      <c r="BH1124" s="39" t="str">
        <f>_xlfn.IFNA(VLOOKUP(Table2[[#This Row],[Job-no]],Table4[],11,FALSE),"Done")</f>
        <v>Done</v>
      </c>
      <c r="BI1124" s="39">
        <f>IF(Table2[[#This Row],[Pattern]]="Pattern",VLOOKUP(Table2[[#This Row],[Product Code]],'Routing data'!$A$2:$W$470,13,FALSE),VLOOKUP(Table2[[#This Row],[Product Code]],'Routing data'!$A$2:$W$470,3,FALSE))</f>
        <v>0</v>
      </c>
      <c r="BJ1124" s="39">
        <f>IF(Table2[[#This Row],[Pattern]]="Pattern",VLOOKUP(Table2[[#This Row],[Product Code]],'Routing data'!$A$2:$W$470,14,FALSE),VLOOKUP(Table2[[#This Row],[Product Code]],'Routing data'!$A$2:$W$470,4,FALSE))</f>
        <v>0</v>
      </c>
      <c r="BK1124" s="39">
        <f>VLOOKUP(Table2[[#This Row],[Product Code]],'Routing data'!A$4:W$524,16,FALSE)</f>
        <v>0</v>
      </c>
      <c r="BL1124" s="42" t="str">
        <f>IF(Table2[[#This Row],[Milling Required]]=0,"x",IF(AT1124="Pattern",B1124-10,B1124-4))</f>
        <v>x</v>
      </c>
      <c r="BM1124" s="42" t="str">
        <f>IF(Table2[[#This Row],[Punching Required]]=0,"x",IF(AT1124="Pattern",B1124-8,B1124-2))</f>
        <v>x</v>
      </c>
      <c r="BN1124" s="42">
        <f t="shared" si="208"/>
        <v>43487</v>
      </c>
      <c r="BO1124" s="39" t="str">
        <f>IF(Table2[[#This Row],[Milling]]="x","x",Table2[[#This Row],[Total Sections]]*2)</f>
        <v>x</v>
      </c>
      <c r="BP1124" s="39" t="str">
        <f>IF(Table2[[#This Row],[Punching]]="x","x",Table2[Total Sections]*2)</f>
        <v>x</v>
      </c>
      <c r="BQ1124" s="39">
        <f>IF(Table2[[#This Row],[Pattern]]="Pattern",Table2[Total Sections]*3,Table2[Total Sections]*1.5)</f>
        <v>60</v>
      </c>
      <c r="BR1124" s="42"/>
      <c r="BS1124" s="42"/>
      <c r="BT1124" s="42"/>
      <c r="BU1124" s="39"/>
      <c r="BV1124" s="39" t="str">
        <f>_xlfn.IFNA(VLOOKUP(Table2[[#This Row],[Job-no]],Table4[],16,FALSE),"Ready")</f>
        <v/>
      </c>
      <c r="BW1124" s="39" t="str">
        <f>_xlfn.IFNA(VLOOKUP(Table2[[#This Row],[Job-no]],Table4[],21,FALSE),"Ready")</f>
        <v/>
      </c>
      <c r="BX1124" s="39" t="b">
        <f>_xlfn.IFNA(VLOOKUP(Table2[[#This Row],[Job-no]],Table4[],10,FALSE),TRUE)</f>
        <v>1</v>
      </c>
      <c r="BY1124" s="39" t="str">
        <f>_xlfn.IFNA(VLOOKUP(Table2[[#This Row],[Job-no]],Table4[],22,FALSE),"Ready")</f>
        <v/>
      </c>
      <c r="BZ1124" s="120">
        <f t="shared" si="209"/>
        <v>43490</v>
      </c>
      <c r="CA1124" s="120" t="str">
        <f ca="1">IF(OR(Table2[[#This Row],[Saw Date]]=TODAY(),Table2[[#This Row],[Saw Date]]=TODAY()+1), Table2[[#This Row],[Saw Date]],IF(Table2[[#This Row],[Extrusion cut double saw]],"Done",""))</f>
        <v/>
      </c>
      <c r="CB1124" s="120" t="str">
        <f ca="1">IF(OR(Table2[[#This Row],[Lens Date]]=TODAY(),Table2[[#This Row],[Lens Date]]=TODAY()+1), Table2[[#This Row],[Lens Date]],IF(Table2[[#This Row],[MSLens]]="Done","Done",""))</f>
        <v/>
      </c>
      <c r="CC1124" s="120" t="str">
        <f ca="1">IF(OR(Table2[[#This Row],[Milling Date]]=TODAY(),Table2[[#This Row],[Milling Date]]=TODAY()+1), Table2[[#This Row],[Milling Date]],IF(Table2[[#This Row],[CNC Holes]]="Ready","Done",""))</f>
        <v/>
      </c>
      <c r="CD1124" s="120" t="str">
        <f ca="1">IF(OR(Table2[[#This Row],[Welding Date]]=TODAY(),Table2[[#This Row],[Welding Date]]=TODAY()+1), Table2[[#This Row],[Welding Date]],IF(Table2[[#This Row],[Welding Corners]]="Ready","Done",""))</f>
        <v/>
      </c>
      <c r="CE1124" s="120" t="str">
        <f ca="1">IF(OR(Table2[[#This Row],[Puching Date]]=TODAY(),Table2[[#This Row],[Puching Date]]=TODAY()+1), Table2[[#This Row],[Puching Date]],IF(Table2[[#This Row],[Punch Holes]]="Ready","Done",""))</f>
        <v/>
      </c>
      <c r="CF1124" s="120" t="str">
        <f ca="1">IF(OR(Table2[[#This Row],[Housing Date2]]=TODAY(),Table2[[#This Row],[Housing Date2]]=TODAY()+1),Table2[[#This Row],[Housing Date2]],IF(Table2[[#This Row],[Body Assembly]],"Done",""))</f>
        <v/>
      </c>
      <c r="CG1124" s="120" t="str">
        <f>_xlfn.IFNA(VLOOKUP(Table2[[#This Row],[Job-no]],Table4[],7,FALSE),"Done")</f>
        <v>Machine Shop Finished</v>
      </c>
    </row>
    <row r="1125" spans="1:85" x14ac:dyDescent="0.25">
      <c r="A1125" t="str">
        <f>_xlfn.CONCAT(Table2[[#This Row],[Order]],"-",Table2[[#This Row],[Line]])</f>
        <v>74740-11</v>
      </c>
      <c r="B1125" s="5">
        <v>43490</v>
      </c>
      <c r="C1125" s="8">
        <v>74740</v>
      </c>
      <c r="D1125" s="3" t="s">
        <v>1481</v>
      </c>
      <c r="E1125" s="8">
        <v>11</v>
      </c>
      <c r="F1125" s="8">
        <v>1</v>
      </c>
      <c r="G1125" s="3" t="s">
        <v>42</v>
      </c>
      <c r="H1125" s="8">
        <v>4</v>
      </c>
      <c r="I1125" s="43" t="b">
        <v>0</v>
      </c>
      <c r="J1125" s="43" t="b">
        <v>0</v>
      </c>
      <c r="K1125" t="s">
        <v>114</v>
      </c>
      <c r="L1125" s="43" t="b">
        <v>0</v>
      </c>
      <c r="M1125" s="43" t="b">
        <v>0</v>
      </c>
      <c r="N1125" s="43" t="b">
        <v>0</v>
      </c>
      <c r="O1125" t="s">
        <v>114</v>
      </c>
      <c r="P1125" t="s">
        <v>114</v>
      </c>
      <c r="Q1125" t="s">
        <v>114</v>
      </c>
      <c r="R1125" t="s">
        <v>114</v>
      </c>
      <c r="S1125" t="s">
        <v>114</v>
      </c>
      <c r="T1125" t="s">
        <v>114</v>
      </c>
      <c r="U1125" t="s">
        <v>114</v>
      </c>
      <c r="V1125" t="s">
        <v>114</v>
      </c>
      <c r="W1125" s="5">
        <v>43487</v>
      </c>
      <c r="X1125" s="3" t="s">
        <v>114</v>
      </c>
      <c r="Y1125" s="3"/>
      <c r="Z1125" s="3" t="s">
        <v>4913</v>
      </c>
      <c r="AA1125" s="3" t="s">
        <v>114</v>
      </c>
      <c r="AB1125" s="3" t="s">
        <v>74</v>
      </c>
      <c r="AC1125" s="8">
        <v>4</v>
      </c>
      <c r="AD1125" s="3" t="s">
        <v>5967</v>
      </c>
      <c r="AE1125" s="4" t="s">
        <v>5968</v>
      </c>
      <c r="AF1125" s="3"/>
      <c r="AG1125" s="3" t="s">
        <v>114</v>
      </c>
      <c r="AH1125" s="8">
        <v>4</v>
      </c>
      <c r="AI1125" s="3" t="s">
        <v>74</v>
      </c>
      <c r="AJ1125" t="s">
        <v>114</v>
      </c>
      <c r="AK1125" t="s">
        <v>114</v>
      </c>
      <c r="AL1125" s="43" t="b">
        <v>0</v>
      </c>
      <c r="AM1125" s="3"/>
      <c r="AN1125" s="3"/>
      <c r="AO1125" s="43" t="b">
        <v>0</v>
      </c>
      <c r="AP1125" s="3" t="b">
        <v>0</v>
      </c>
      <c r="AQ1125" s="3">
        <f>VLOOKUP(Table2[[#This Row],[Job-no]],Table3[],26,FALSE)</f>
        <v>2400</v>
      </c>
      <c r="AR1125" t="str">
        <f t="shared" si="205"/>
        <v>SL2HLED</v>
      </c>
      <c r="AS1125" t="str">
        <f>VLOOKUP(AR1125,Table1[],4,0)</f>
        <v>pendant</v>
      </c>
      <c r="AT1125">
        <f>IF(BD1125&gt;0,"Pattern",VLOOKUP(AR1125,Table1[],5,0))</f>
        <v>0</v>
      </c>
      <c r="AU1125" s="34">
        <f>IF(AT1125="Pattern",WORKDAY(Table2[[#This Row],[Scheduled Ship Date]],-10),WORKDAY(Table2[[#This Row],[Scheduled Ship Date]],-4))</f>
        <v>43486</v>
      </c>
      <c r="AV1125">
        <f>IF(Table2[[#This Row],[Extrusion cut double saw]]=TRUE,IF(O1125="ToDo",IF(AT1125="Pattern",Table2[[#This Row],[Total Sections]]*0.4,Table2[[#This Row],[Total Sections]]*0.12),0),IF(AT1125="Pattern",Table2[[#This Row],[Total Sections]]*4,Table2[[#This Row],[Total Sections]]*1.2))</f>
        <v>4.8</v>
      </c>
      <c r="AW1125" s="130">
        <f t="shared" ref="AW1125:AW1134" ca="1" si="212">TODAY()+4</f>
        <v>43471</v>
      </c>
      <c r="AX1125" s="42">
        <f>IF(AT1125="Pattern",Table2[[#This Row],[Scheduled Ship Date]]-2,Table2[[#This Row],[Scheduled Ship Date]]-3)</f>
        <v>43487</v>
      </c>
      <c r="AY1125">
        <f>IF(Table2[[#This Row],[Pattern]]="Pattern",Table2[[#This Row],[Total Sections]]*4.82,Table2[[#This Row],[Total Sections]]*0.5)</f>
        <v>2</v>
      </c>
      <c r="AZ1125" s="42">
        <f t="shared" ref="AZ1125:AZ1134" ca="1" si="213">TODAY()+4</f>
        <v>43471</v>
      </c>
      <c r="BA1125" s="39">
        <f>((Table2[Total Sections]/Table2[Open Qty])-1)*Table2[Open Qty]*12.96</f>
        <v>0</v>
      </c>
      <c r="BB1125" s="42"/>
      <c r="BC1125" s="39" t="str">
        <f t="shared" si="206"/>
        <v>SL2HLED-2XSL-1000-1000-80-35-VL-4-AP-UNV-DP-1-CA(108)-C(9' CABLE &amp; 20' POWER CORD)</v>
      </c>
      <c r="BD1125" s="39">
        <f t="shared" si="207"/>
        <v>0</v>
      </c>
      <c r="BE1125" s="39" t="b">
        <f>_xlfn.IFNA(VLOOKUP(Table2[[#This Row],[Job-no]],Table4[],9,FALSE),TRUE)</f>
        <v>0</v>
      </c>
      <c r="BF1125" t="str">
        <f>VLOOKUP(AR1125,Table1[],3,0)</f>
        <v>SL2LED</v>
      </c>
      <c r="BG1125" s="39" t="b">
        <f>_xlfn.IFNA(VLOOKUP(Table2[[#This Row],[Job-no]],Table4[],14,FALSE),TRUE)</f>
        <v>0</v>
      </c>
      <c r="BH1125" s="39" t="str">
        <f>_xlfn.IFNA(VLOOKUP(Table2[[#This Row],[Job-no]],Table4[],11,FALSE),"Done")</f>
        <v/>
      </c>
      <c r="BI1125" s="39">
        <f>IF(Table2[[#This Row],[Pattern]]="Pattern",VLOOKUP(Table2[[#This Row],[Product Code]],'Routing data'!$A$2:$W$470,13,FALSE),VLOOKUP(Table2[[#This Row],[Product Code]],'Routing data'!$A$2:$W$470,3,FALSE))</f>
        <v>0</v>
      </c>
      <c r="BJ1125" s="39">
        <f>IF(Table2[[#This Row],[Pattern]]="Pattern",VLOOKUP(Table2[[#This Row],[Product Code]],'Routing data'!$A$2:$W$470,14,FALSE),VLOOKUP(Table2[[#This Row],[Product Code]],'Routing data'!$A$2:$W$470,4,FALSE))</f>
        <v>0</v>
      </c>
      <c r="BK1125" s="39">
        <f>VLOOKUP(Table2[[#This Row],[Product Code]],'Routing data'!A$4:W$524,16,FALSE)</f>
        <v>0</v>
      </c>
      <c r="BL1125" s="42" t="str">
        <f>IF(Table2[[#This Row],[Milling Required]]=0,"x",IF(AT1125="Pattern",B1125-10,B1125-4))</f>
        <v>x</v>
      </c>
      <c r="BM1125" s="42" t="str">
        <f>IF(Table2[[#This Row],[Punching Required]]=0,"x",IF(AT1125="Pattern",B1125-8,B1125-2))</f>
        <v>x</v>
      </c>
      <c r="BN1125" s="42">
        <f t="shared" si="208"/>
        <v>43487</v>
      </c>
      <c r="BO1125" s="39" t="str">
        <f>IF(Table2[[#This Row],[Milling]]="x","x",Table2[[#This Row],[Total Sections]]*2)</f>
        <v>x</v>
      </c>
      <c r="BP1125" s="39" t="str">
        <f>IF(Table2[[#This Row],[Punching]]="x","x",Table2[Total Sections]*2)</f>
        <v>x</v>
      </c>
      <c r="BQ1125" s="39">
        <f>IF(Table2[[#This Row],[Pattern]]="Pattern",Table2[Total Sections]*3,Table2[Total Sections]*1.5)</f>
        <v>6</v>
      </c>
      <c r="BR1125" s="42"/>
      <c r="BS1125" s="42"/>
      <c r="BT1125" s="42"/>
      <c r="BU1125" s="39"/>
      <c r="BV1125" s="122" t="str">
        <f>_xlfn.IFNA(VLOOKUP(Table2[[#This Row],[Job-no]],Table4[],16,FALSE),"Ready")</f>
        <v/>
      </c>
      <c r="BW1125" s="122" t="str">
        <f>_xlfn.IFNA(VLOOKUP(Table2[[#This Row],[Job-no]],Table4[],21,FALSE),"Ready")</f>
        <v/>
      </c>
      <c r="BX1125" s="39" t="b">
        <f>_xlfn.IFNA(VLOOKUP(Table2[[#This Row],[Job-no]],Table4[],10,FALSE),TRUE)</f>
        <v>0</v>
      </c>
      <c r="BY1125" s="39" t="str">
        <f>_xlfn.IFNA(VLOOKUP(Table2[[#This Row],[Job-no]],Table4[],22,FALSE),"Ready")</f>
        <v/>
      </c>
      <c r="BZ1125" s="120">
        <f t="shared" si="209"/>
        <v>43490</v>
      </c>
      <c r="CA1125" s="120" t="str">
        <f ca="1">IF(OR(Table2[[#This Row],[Saw Date]]=TODAY(),Table2[[#This Row],[Saw Date]]=TODAY()+1), Table2[[#This Row],[Saw Date]],IF(Table2[[#This Row],[Extrusion cut double saw]],"Done",""))</f>
        <v/>
      </c>
      <c r="CB1125" s="120" t="str">
        <f ca="1">IF(OR(Table2[[#This Row],[Lens Date]]=TODAY(),Table2[[#This Row],[Lens Date]]=TODAY()+1), Table2[[#This Row],[Lens Date]],IF(Table2[[#This Row],[MSLens]]="Done","Done",""))</f>
        <v/>
      </c>
      <c r="CC1125" s="120" t="str">
        <f ca="1">IF(OR(Table2[[#This Row],[Milling Date]]=TODAY(),Table2[[#This Row],[Milling Date]]=TODAY()+1), Table2[[#This Row],[Milling Date]],IF(Table2[[#This Row],[CNC Holes]]="Ready","Done",""))</f>
        <v/>
      </c>
      <c r="CD1125" s="120" t="str">
        <f ca="1">IF(OR(Table2[[#This Row],[Welding Date]]=TODAY(),Table2[[#This Row],[Welding Date]]=TODAY()+1), Table2[[#This Row],[Welding Date]],IF(Table2[[#This Row],[Welding Corners]]="Ready","Done",""))</f>
        <v/>
      </c>
      <c r="CE1125" s="120" t="str">
        <f ca="1">IF(OR(Table2[[#This Row],[Puching Date]]=TODAY(),Table2[[#This Row],[Puching Date]]=TODAY()+1), Table2[[#This Row],[Puching Date]],IF(Table2[[#This Row],[Punch Holes]]="Ready","Done",""))</f>
        <v/>
      </c>
      <c r="CF1125" s="120" t="str">
        <f ca="1">IF(OR(Table2[[#This Row],[Housing Date2]]=TODAY(),Table2[[#This Row],[Housing Date2]]=TODAY()+1),Table2[[#This Row],[Housing Date2]],IF(Table2[[#This Row],[Body Assembly]],"Done",""))</f>
        <v/>
      </c>
      <c r="CG1125" s="120" t="str">
        <f>_xlfn.IFNA(VLOOKUP(Table2[[#This Row],[Job-no]],Table4[],7,FALSE),"Done")</f>
        <v>Scheduled/Released</v>
      </c>
    </row>
    <row r="1126" spans="1:85" x14ac:dyDescent="0.25">
      <c r="A1126" t="str">
        <f>_xlfn.CONCAT(Table2[[#This Row],[Order]],"-",Table2[[#This Row],[Line]])</f>
        <v>74740-12</v>
      </c>
      <c r="B1126" s="5">
        <v>43490</v>
      </c>
      <c r="C1126" s="8">
        <v>74740</v>
      </c>
      <c r="D1126" s="3" t="s">
        <v>1483</v>
      </c>
      <c r="E1126" s="8">
        <v>12</v>
      </c>
      <c r="F1126" s="8">
        <v>1</v>
      </c>
      <c r="G1126" s="3" t="s">
        <v>42</v>
      </c>
      <c r="H1126" s="8">
        <v>10</v>
      </c>
      <c r="I1126" s="43" t="b">
        <v>0</v>
      </c>
      <c r="J1126" s="43" t="b">
        <v>0</v>
      </c>
      <c r="K1126" t="s">
        <v>114</v>
      </c>
      <c r="L1126" s="43" t="b">
        <v>0</v>
      </c>
      <c r="M1126" s="43" t="b">
        <v>0</v>
      </c>
      <c r="N1126" s="43" t="b">
        <v>0</v>
      </c>
      <c r="O1126" t="s">
        <v>114</v>
      </c>
      <c r="P1126" t="s">
        <v>114</v>
      </c>
      <c r="Q1126" t="s">
        <v>114</v>
      </c>
      <c r="R1126" t="s">
        <v>114</v>
      </c>
      <c r="S1126" t="s">
        <v>114</v>
      </c>
      <c r="T1126" t="s">
        <v>114</v>
      </c>
      <c r="U1126" t="s">
        <v>114</v>
      </c>
      <c r="V1126" t="s">
        <v>114</v>
      </c>
      <c r="W1126" s="5">
        <v>43487</v>
      </c>
      <c r="X1126" s="3" t="s">
        <v>114</v>
      </c>
      <c r="Y1126" s="3"/>
      <c r="Z1126" s="3" t="s">
        <v>2799</v>
      </c>
      <c r="AA1126" s="3" t="s">
        <v>114</v>
      </c>
      <c r="AB1126" s="3" t="s">
        <v>74</v>
      </c>
      <c r="AC1126" s="8">
        <v>4</v>
      </c>
      <c r="AD1126" s="3" t="s">
        <v>5967</v>
      </c>
      <c r="AE1126" s="4" t="s">
        <v>5968</v>
      </c>
      <c r="AF1126" s="3"/>
      <c r="AG1126" s="3" t="s">
        <v>114</v>
      </c>
      <c r="AH1126" s="8">
        <v>10</v>
      </c>
      <c r="AI1126" s="3" t="s">
        <v>74</v>
      </c>
      <c r="AJ1126" t="s">
        <v>114</v>
      </c>
      <c r="AK1126" t="s">
        <v>114</v>
      </c>
      <c r="AL1126" s="43" t="b">
        <v>0</v>
      </c>
      <c r="AM1126" s="3"/>
      <c r="AN1126" s="3"/>
      <c r="AO1126" s="43" t="b">
        <v>0</v>
      </c>
      <c r="AP1126" s="3" t="b">
        <v>0</v>
      </c>
      <c r="AQ1126" s="3">
        <f>VLOOKUP(Table2[[#This Row],[Job-no]],Table3[],26,FALSE)</f>
        <v>12000</v>
      </c>
      <c r="AR1126" t="str">
        <f t="shared" si="205"/>
        <v>SL2HLED</v>
      </c>
      <c r="AS1126" t="str">
        <f>VLOOKUP(AR1126,Table1[],4,0)</f>
        <v>pendant</v>
      </c>
      <c r="AT1126">
        <f>IF(BD1126&gt;0,"Pattern",VLOOKUP(AR1126,Table1[],5,0))</f>
        <v>0</v>
      </c>
      <c r="AU1126" s="34">
        <f>IF(AT1126="Pattern",WORKDAY(Table2[[#This Row],[Scheduled Ship Date]],-10),WORKDAY(Table2[[#This Row],[Scheduled Ship Date]],-4))</f>
        <v>43486</v>
      </c>
      <c r="AV1126">
        <f>IF(Table2[[#This Row],[Extrusion cut double saw]]=TRUE,IF(O1126="ToDo",IF(AT1126="Pattern",Table2[[#This Row],[Total Sections]]*0.4,Table2[[#This Row],[Total Sections]]*0.12),0),IF(AT1126="Pattern",Table2[[#This Row],[Total Sections]]*4,Table2[[#This Row],[Total Sections]]*1.2))</f>
        <v>12</v>
      </c>
      <c r="AW1126" s="130">
        <f t="shared" ca="1" si="212"/>
        <v>43471</v>
      </c>
      <c r="AX1126" s="42">
        <f>IF(AT1126="Pattern",Table2[[#This Row],[Scheduled Ship Date]]-2,Table2[[#This Row],[Scheduled Ship Date]]-3)</f>
        <v>43487</v>
      </c>
      <c r="AY1126">
        <f>IF(Table2[[#This Row],[Pattern]]="Pattern",Table2[[#This Row],[Total Sections]]*4.82,Table2[[#This Row],[Total Sections]]*0.5)</f>
        <v>5</v>
      </c>
      <c r="AZ1126" s="42">
        <f t="shared" ca="1" si="213"/>
        <v>43471</v>
      </c>
      <c r="BA1126" s="39">
        <f>((Table2[Total Sections]/Table2[Open Qty])-1)*Table2[Open Qty]*12.96</f>
        <v>0</v>
      </c>
      <c r="BB1126" s="39"/>
      <c r="BC1126" s="39" t="str">
        <f t="shared" si="206"/>
        <v>SL2HLED-2XSL-1000-1000-80-35-VL-8-AP-UNV-DP-1-CA(108)-C(9' CABLE &amp; 20' POWER CORD)</v>
      </c>
      <c r="BD1126" s="39">
        <f t="shared" si="207"/>
        <v>0</v>
      </c>
      <c r="BE1126" s="39" t="b">
        <f>_xlfn.IFNA(VLOOKUP(Table2[[#This Row],[Job-no]],Table4[],9,FALSE),TRUE)</f>
        <v>0</v>
      </c>
      <c r="BF1126" t="str">
        <f>VLOOKUP(AR1126,Table1[],3,0)</f>
        <v>SL2LED</v>
      </c>
      <c r="BG1126" s="39" t="b">
        <f>_xlfn.IFNA(VLOOKUP(Table2[[#This Row],[Job-no]],Table4[],14,FALSE),TRUE)</f>
        <v>0</v>
      </c>
      <c r="BH1126" s="39" t="str">
        <f>_xlfn.IFNA(VLOOKUP(Table2[[#This Row],[Job-no]],Table4[],11,FALSE),"Done")</f>
        <v/>
      </c>
      <c r="BI1126" s="39">
        <f>IF(Table2[[#This Row],[Pattern]]="Pattern",VLOOKUP(Table2[[#This Row],[Product Code]],'Routing data'!$A$2:$W$470,13,FALSE),VLOOKUP(Table2[[#This Row],[Product Code]],'Routing data'!$A$2:$W$470,3,FALSE))</f>
        <v>0</v>
      </c>
      <c r="BJ1126" s="39">
        <f>IF(Table2[[#This Row],[Pattern]]="Pattern",VLOOKUP(Table2[[#This Row],[Product Code]],'Routing data'!$A$2:$W$470,14,FALSE),VLOOKUP(Table2[[#This Row],[Product Code]],'Routing data'!$A$2:$W$470,4,FALSE))</f>
        <v>0</v>
      </c>
      <c r="BK1126" s="39">
        <f>VLOOKUP(Table2[[#This Row],[Product Code]],'Routing data'!A$4:W$524,16,FALSE)</f>
        <v>0</v>
      </c>
      <c r="BL1126" s="42" t="str">
        <f>IF(Table2[[#This Row],[Milling Required]]=0,"x",IF(AT1126="Pattern",B1126-10,B1126-4))</f>
        <v>x</v>
      </c>
      <c r="BM1126" s="42" t="str">
        <f>IF(Table2[[#This Row],[Punching Required]]=0,"x",IF(AT1126="Pattern",B1126-8,B1126-2))</f>
        <v>x</v>
      </c>
      <c r="BN1126" s="42">
        <f t="shared" si="208"/>
        <v>43487</v>
      </c>
      <c r="BO1126" s="39" t="str">
        <f>IF(Table2[[#This Row],[Milling]]="x","x",Table2[[#This Row],[Total Sections]]*2)</f>
        <v>x</v>
      </c>
      <c r="BP1126" s="39" t="str">
        <f>IF(Table2[[#This Row],[Punching]]="x","x",Table2[Total Sections]*2)</f>
        <v>x</v>
      </c>
      <c r="BQ1126" s="39">
        <f>IF(Table2[[#This Row],[Pattern]]="Pattern",Table2[Total Sections]*3,Table2[Total Sections]*1.5)</f>
        <v>15</v>
      </c>
      <c r="BR1126" s="42"/>
      <c r="BS1126" s="42"/>
      <c r="BT1126" s="42"/>
      <c r="BU1126" s="39"/>
      <c r="BV1126" s="39" t="str">
        <f>_xlfn.IFNA(VLOOKUP(Table2[[#This Row],[Job-no]],Table4[],16,FALSE),"Ready")</f>
        <v/>
      </c>
      <c r="BW1126" s="39" t="str">
        <f>_xlfn.IFNA(VLOOKUP(Table2[[#This Row],[Job-no]],Table4[],21,FALSE),"Ready")</f>
        <v/>
      </c>
      <c r="BX1126" s="39" t="b">
        <f>_xlfn.IFNA(VLOOKUP(Table2[[#This Row],[Job-no]],Table4[],10,FALSE),TRUE)</f>
        <v>0</v>
      </c>
      <c r="BY1126" s="39" t="str">
        <f>_xlfn.IFNA(VLOOKUP(Table2[[#This Row],[Job-no]],Table4[],22,FALSE),"Ready")</f>
        <v/>
      </c>
      <c r="BZ1126" s="120">
        <f t="shared" si="209"/>
        <v>43490</v>
      </c>
      <c r="CA1126" s="120" t="str">
        <f ca="1">IF(OR(Table2[[#This Row],[Saw Date]]=TODAY(),Table2[[#This Row],[Saw Date]]=TODAY()+1), Table2[[#This Row],[Saw Date]],IF(Table2[[#This Row],[Extrusion cut double saw]],"Done",""))</f>
        <v/>
      </c>
      <c r="CB1126" s="120" t="str">
        <f ca="1">IF(OR(Table2[[#This Row],[Lens Date]]=TODAY(),Table2[[#This Row],[Lens Date]]=TODAY()+1), Table2[[#This Row],[Lens Date]],IF(Table2[[#This Row],[MSLens]]="Done","Done",""))</f>
        <v/>
      </c>
      <c r="CC1126" s="120" t="str">
        <f ca="1">IF(OR(Table2[[#This Row],[Milling Date]]=TODAY(),Table2[[#This Row],[Milling Date]]=TODAY()+1), Table2[[#This Row],[Milling Date]],IF(Table2[[#This Row],[CNC Holes]]="Ready","Done",""))</f>
        <v/>
      </c>
      <c r="CD1126" s="120" t="str">
        <f ca="1">IF(OR(Table2[[#This Row],[Welding Date]]=TODAY(),Table2[[#This Row],[Welding Date]]=TODAY()+1), Table2[[#This Row],[Welding Date]],IF(Table2[[#This Row],[Welding Corners]]="Ready","Done",""))</f>
        <v/>
      </c>
      <c r="CE1126" s="120" t="str">
        <f ca="1">IF(OR(Table2[[#This Row],[Puching Date]]=TODAY(),Table2[[#This Row],[Puching Date]]=TODAY()+1), Table2[[#This Row],[Puching Date]],IF(Table2[[#This Row],[Punch Holes]]="Ready","Done",""))</f>
        <v/>
      </c>
      <c r="CF1126" s="120" t="str">
        <f ca="1">IF(OR(Table2[[#This Row],[Housing Date2]]=TODAY(),Table2[[#This Row],[Housing Date2]]=TODAY()+1),Table2[[#This Row],[Housing Date2]],IF(Table2[[#This Row],[Body Assembly]],"Done",""))</f>
        <v/>
      </c>
      <c r="CG1126" s="120" t="str">
        <f>_xlfn.IFNA(VLOOKUP(Table2[[#This Row],[Job-no]],Table4[],7,FALSE),"Done")</f>
        <v>Scheduled/Released</v>
      </c>
    </row>
    <row r="1127" spans="1:85" x14ac:dyDescent="0.25">
      <c r="A1127" t="str">
        <f>_xlfn.CONCAT(Table2[[#This Row],[Order]],"-",Table2[[#This Row],[Line]])</f>
        <v>74740-13</v>
      </c>
      <c r="B1127" s="5">
        <v>43490</v>
      </c>
      <c r="C1127" s="8">
        <v>74740</v>
      </c>
      <c r="D1127" s="3" t="s">
        <v>1471</v>
      </c>
      <c r="E1127" s="8">
        <v>13</v>
      </c>
      <c r="F1127" s="8">
        <v>1</v>
      </c>
      <c r="G1127" s="3" t="s">
        <v>42</v>
      </c>
      <c r="H1127" s="8">
        <v>7</v>
      </c>
      <c r="I1127" s="43" t="b">
        <v>0</v>
      </c>
      <c r="J1127" s="43" t="b">
        <v>0</v>
      </c>
      <c r="K1127" t="s">
        <v>114</v>
      </c>
      <c r="L1127" s="43" t="b">
        <v>0</v>
      </c>
      <c r="M1127" s="43" t="b">
        <v>0</v>
      </c>
      <c r="N1127" s="43" t="b">
        <v>0</v>
      </c>
      <c r="O1127" t="s">
        <v>114</v>
      </c>
      <c r="P1127" t="s">
        <v>114</v>
      </c>
      <c r="Q1127" t="s">
        <v>114</v>
      </c>
      <c r="R1127" t="s">
        <v>114</v>
      </c>
      <c r="S1127" t="s">
        <v>114</v>
      </c>
      <c r="T1127" t="s">
        <v>114</v>
      </c>
      <c r="U1127" t="s">
        <v>114</v>
      </c>
      <c r="V1127" t="s">
        <v>114</v>
      </c>
      <c r="W1127" s="5">
        <v>43487</v>
      </c>
      <c r="X1127" s="3" t="s">
        <v>114</v>
      </c>
      <c r="Y1127" s="3"/>
      <c r="Z1127" s="3" t="s">
        <v>2799</v>
      </c>
      <c r="AA1127" s="3" t="s">
        <v>114</v>
      </c>
      <c r="AB1127" s="3" t="s">
        <v>74</v>
      </c>
      <c r="AC1127" s="8">
        <v>4</v>
      </c>
      <c r="AD1127" s="3" t="s">
        <v>5967</v>
      </c>
      <c r="AE1127" s="4" t="s">
        <v>5968</v>
      </c>
      <c r="AF1127" s="3"/>
      <c r="AG1127" s="3" t="s">
        <v>114</v>
      </c>
      <c r="AH1127" s="8">
        <v>7</v>
      </c>
      <c r="AI1127" s="3" t="s">
        <v>74</v>
      </c>
      <c r="AJ1127" t="s">
        <v>114</v>
      </c>
      <c r="AK1127" t="s">
        <v>114</v>
      </c>
      <c r="AL1127" s="43" t="b">
        <v>0</v>
      </c>
      <c r="AM1127" s="3"/>
      <c r="AN1127" s="3"/>
      <c r="AO1127" s="43" t="b">
        <v>0</v>
      </c>
      <c r="AP1127" s="3" t="b">
        <v>0</v>
      </c>
      <c r="AQ1127" s="3">
        <f>VLOOKUP(Table2[[#This Row],[Job-no]],Table3[],26,FALSE)</f>
        <v>8400</v>
      </c>
      <c r="AR1127" t="str">
        <f t="shared" si="205"/>
        <v>SL2LLED</v>
      </c>
      <c r="AS1127" t="str">
        <f>VLOOKUP(AR1127,Table1[],4,0)</f>
        <v>pendant</v>
      </c>
      <c r="AT1127">
        <f>IF(BD1127&gt;0,"Pattern",VLOOKUP(AR1127,Table1[],5,0))</f>
        <v>0</v>
      </c>
      <c r="AU1127" s="34">
        <f>IF(AT1127="Pattern",WORKDAY(Table2[[#This Row],[Scheduled Ship Date]],-10),WORKDAY(Table2[[#This Row],[Scheduled Ship Date]],-4))</f>
        <v>43486</v>
      </c>
      <c r="AV1127">
        <f>IF(Table2[[#This Row],[Extrusion cut double saw]]=TRUE,IF(O1127="ToDo",IF(AT1127="Pattern",Table2[[#This Row],[Total Sections]]*0.4,Table2[[#This Row],[Total Sections]]*0.12),0),IF(AT1127="Pattern",Table2[[#This Row],[Total Sections]]*4,Table2[[#This Row],[Total Sections]]*1.2))</f>
        <v>8.4</v>
      </c>
      <c r="AW1127" s="130">
        <f t="shared" ca="1" si="212"/>
        <v>43471</v>
      </c>
      <c r="AX1127" s="42">
        <f>IF(AT1127="Pattern",Table2[[#This Row],[Scheduled Ship Date]]-2,Table2[[#This Row],[Scheduled Ship Date]]-3)</f>
        <v>43487</v>
      </c>
      <c r="AY1127">
        <f>IF(Table2[[#This Row],[Pattern]]="Pattern",Table2[[#This Row],[Total Sections]]*4.82,Table2[[#This Row],[Total Sections]]*0.5)</f>
        <v>3.5</v>
      </c>
      <c r="AZ1127" s="42">
        <f t="shared" ca="1" si="213"/>
        <v>43471</v>
      </c>
      <c r="BA1127" s="39">
        <f>((Table2[Total Sections]/Table2[Open Qty])-1)*Table2[Open Qty]*12.96</f>
        <v>0</v>
      </c>
      <c r="BB1127" s="42"/>
      <c r="BC1127" s="39" t="str">
        <f t="shared" si="206"/>
        <v>SL2LLED-2XSL-1000-500-80-35-VL-8-W-UNV-DP-1-CT9(36)</v>
      </c>
      <c r="BD1127" s="39">
        <f t="shared" si="207"/>
        <v>0</v>
      </c>
      <c r="BE1127" s="39" t="b">
        <f>_xlfn.IFNA(VLOOKUP(Table2[[#This Row],[Job-no]],Table4[],9,FALSE),TRUE)</f>
        <v>0</v>
      </c>
      <c r="BF1127" t="str">
        <f>VLOOKUP(AR1127,Table1[],3,0)</f>
        <v>SL2LED</v>
      </c>
      <c r="BG1127" s="39" t="b">
        <f>_xlfn.IFNA(VLOOKUP(Table2[[#This Row],[Job-no]],Table4[],14,FALSE),TRUE)</f>
        <v>0</v>
      </c>
      <c r="BH1127" s="39" t="str">
        <f>_xlfn.IFNA(VLOOKUP(Table2[[#This Row],[Job-no]],Table4[],11,FALSE),"Done")</f>
        <v/>
      </c>
      <c r="BI1127" s="39">
        <f>IF(Table2[[#This Row],[Pattern]]="Pattern",VLOOKUP(Table2[[#This Row],[Product Code]],'Routing data'!$A$2:$W$470,13,FALSE),VLOOKUP(Table2[[#This Row],[Product Code]],'Routing data'!$A$2:$W$470,3,FALSE))</f>
        <v>0</v>
      </c>
      <c r="BJ1127" s="39">
        <f>IF(Table2[[#This Row],[Pattern]]="Pattern",VLOOKUP(Table2[[#This Row],[Product Code]],'Routing data'!$A$2:$W$470,14,FALSE),VLOOKUP(Table2[[#This Row],[Product Code]],'Routing data'!$A$2:$W$470,4,FALSE))</f>
        <v>0</v>
      </c>
      <c r="BK1127" s="39">
        <f>VLOOKUP(Table2[[#This Row],[Product Code]],'Routing data'!A$4:W$524,16,FALSE)</f>
        <v>0</v>
      </c>
      <c r="BL1127" s="42" t="str">
        <f>IF(Table2[[#This Row],[Milling Required]]=0,"x",IF(AT1127="Pattern",B1127-10,B1127-4))</f>
        <v>x</v>
      </c>
      <c r="BM1127" s="42" t="str">
        <f>IF(Table2[[#This Row],[Punching Required]]=0,"x",IF(AT1127="Pattern",B1127-8,B1127-2))</f>
        <v>x</v>
      </c>
      <c r="BN1127" s="42">
        <f t="shared" si="208"/>
        <v>43487</v>
      </c>
      <c r="BO1127" s="39" t="str">
        <f>IF(Table2[[#This Row],[Milling]]="x","x",Table2[[#This Row],[Total Sections]]*2)</f>
        <v>x</v>
      </c>
      <c r="BP1127" s="39" t="str">
        <f>IF(Table2[[#This Row],[Punching]]="x","x",Table2[Total Sections]*2)</f>
        <v>x</v>
      </c>
      <c r="BQ1127" s="39">
        <f>IF(Table2[[#This Row],[Pattern]]="Pattern",Table2[Total Sections]*3,Table2[Total Sections]*1.5)</f>
        <v>10.5</v>
      </c>
      <c r="BR1127" s="42"/>
      <c r="BS1127" s="42"/>
      <c r="BT1127" s="42"/>
      <c r="BU1127" s="39"/>
      <c r="BV1127" s="39" t="str">
        <f>_xlfn.IFNA(VLOOKUP(Table2[[#This Row],[Job-no]],Table4[],16,FALSE),"Ready")</f>
        <v/>
      </c>
      <c r="BW1127" s="39" t="str">
        <f>_xlfn.IFNA(VLOOKUP(Table2[[#This Row],[Job-no]],Table4[],21,FALSE),"Ready")</f>
        <v/>
      </c>
      <c r="BX1127" s="39" t="b">
        <f>_xlfn.IFNA(VLOOKUP(Table2[[#This Row],[Job-no]],Table4[],10,FALSE),TRUE)</f>
        <v>0</v>
      </c>
      <c r="BY1127" s="39" t="str">
        <f>_xlfn.IFNA(VLOOKUP(Table2[[#This Row],[Job-no]],Table4[],22,FALSE),"Ready")</f>
        <v/>
      </c>
      <c r="BZ1127" s="120">
        <f t="shared" si="209"/>
        <v>43490</v>
      </c>
      <c r="CA1127" s="120" t="str">
        <f ca="1">IF(OR(Table2[[#This Row],[Saw Date]]=TODAY(),Table2[[#This Row],[Saw Date]]=TODAY()+1), Table2[[#This Row],[Saw Date]],IF(Table2[[#This Row],[Extrusion cut double saw]],"Done",""))</f>
        <v/>
      </c>
      <c r="CB1127" s="120" t="str">
        <f ca="1">IF(OR(Table2[[#This Row],[Lens Date]]=TODAY(),Table2[[#This Row],[Lens Date]]=TODAY()+1), Table2[[#This Row],[Lens Date]],IF(Table2[[#This Row],[MSLens]]="Done","Done",""))</f>
        <v/>
      </c>
      <c r="CC1127" s="120" t="str">
        <f ca="1">IF(OR(Table2[[#This Row],[Milling Date]]=TODAY(),Table2[[#This Row],[Milling Date]]=TODAY()+1), Table2[[#This Row],[Milling Date]],IF(Table2[[#This Row],[CNC Holes]]="Ready","Done",""))</f>
        <v/>
      </c>
      <c r="CD1127" s="120" t="str">
        <f ca="1">IF(OR(Table2[[#This Row],[Welding Date]]=TODAY(),Table2[[#This Row],[Welding Date]]=TODAY()+1), Table2[[#This Row],[Welding Date]],IF(Table2[[#This Row],[Welding Corners]]="Ready","Done",""))</f>
        <v/>
      </c>
      <c r="CE1127" s="120" t="str">
        <f ca="1">IF(OR(Table2[[#This Row],[Puching Date]]=TODAY(),Table2[[#This Row],[Puching Date]]=TODAY()+1), Table2[[#This Row],[Puching Date]],IF(Table2[[#This Row],[Punch Holes]]="Ready","Done",""))</f>
        <v/>
      </c>
      <c r="CF1127" s="120" t="str">
        <f ca="1">IF(OR(Table2[[#This Row],[Housing Date2]]=TODAY(),Table2[[#This Row],[Housing Date2]]=TODAY()+1),Table2[[#This Row],[Housing Date2]],IF(Table2[[#This Row],[Body Assembly]],"Done",""))</f>
        <v/>
      </c>
      <c r="CG1127" s="120" t="str">
        <f>_xlfn.IFNA(VLOOKUP(Table2[[#This Row],[Job-no]],Table4[],7,FALSE),"Done")</f>
        <v>Scheduled/Released</v>
      </c>
    </row>
    <row r="1128" spans="1:85" x14ac:dyDescent="0.25">
      <c r="A1128" t="str">
        <f>_xlfn.CONCAT(Table2[[#This Row],[Order]],"-",Table2[[#This Row],[Line]])</f>
        <v>74740-14</v>
      </c>
      <c r="B1128" s="5">
        <v>43490</v>
      </c>
      <c r="C1128" s="8">
        <v>74740</v>
      </c>
      <c r="D1128" s="3" t="s">
        <v>1473</v>
      </c>
      <c r="E1128" s="8">
        <v>14</v>
      </c>
      <c r="F1128" s="8">
        <v>1</v>
      </c>
      <c r="G1128" s="3" t="s">
        <v>42</v>
      </c>
      <c r="H1128" s="8">
        <v>2</v>
      </c>
      <c r="I1128" s="43" t="b">
        <v>0</v>
      </c>
      <c r="J1128" s="43" t="b">
        <v>0</v>
      </c>
      <c r="K1128" t="s">
        <v>114</v>
      </c>
      <c r="L1128" s="43" t="b">
        <v>0</v>
      </c>
      <c r="M1128" s="43" t="b">
        <v>0</v>
      </c>
      <c r="N1128" s="43" t="b">
        <v>0</v>
      </c>
      <c r="O1128" t="s">
        <v>114</v>
      </c>
      <c r="P1128" t="s">
        <v>114</v>
      </c>
      <c r="Q1128" t="s">
        <v>114</v>
      </c>
      <c r="R1128" t="s">
        <v>114</v>
      </c>
      <c r="S1128" t="s">
        <v>114</v>
      </c>
      <c r="T1128" t="s">
        <v>114</v>
      </c>
      <c r="U1128" t="s">
        <v>114</v>
      </c>
      <c r="V1128" t="s">
        <v>114</v>
      </c>
      <c r="W1128" s="5">
        <v>43487</v>
      </c>
      <c r="X1128" s="3" t="s">
        <v>114</v>
      </c>
      <c r="Y1128" s="3"/>
      <c r="Z1128" s="3" t="s">
        <v>2799</v>
      </c>
      <c r="AA1128" s="3" t="s">
        <v>114</v>
      </c>
      <c r="AB1128" s="3" t="s">
        <v>74</v>
      </c>
      <c r="AC1128" s="8">
        <v>4</v>
      </c>
      <c r="AD1128" s="3" t="s">
        <v>5967</v>
      </c>
      <c r="AE1128" s="4" t="s">
        <v>5968</v>
      </c>
      <c r="AF1128" s="3"/>
      <c r="AG1128" s="3" t="s">
        <v>114</v>
      </c>
      <c r="AH1128" s="8">
        <v>2</v>
      </c>
      <c r="AI1128" s="3" t="s">
        <v>74</v>
      </c>
      <c r="AJ1128" t="s">
        <v>114</v>
      </c>
      <c r="AK1128" t="s">
        <v>114</v>
      </c>
      <c r="AL1128" s="43" t="b">
        <v>0</v>
      </c>
      <c r="AM1128" s="3"/>
      <c r="AN1128" s="3"/>
      <c r="AO1128" s="43" t="b">
        <v>0</v>
      </c>
      <c r="AP1128" s="3" t="b">
        <v>0</v>
      </c>
      <c r="AQ1128" s="3">
        <f>VLOOKUP(Table2[[#This Row],[Job-no]],Table3[],26,FALSE)</f>
        <v>2460</v>
      </c>
      <c r="AR1128" t="str">
        <f t="shared" si="205"/>
        <v>SL2LLED</v>
      </c>
      <c r="AS1128" t="str">
        <f>VLOOKUP(AR1128,Table1[],4,0)</f>
        <v>pendant</v>
      </c>
      <c r="AT1128">
        <f>IF(BD1128&gt;0,"Pattern",VLOOKUP(AR1128,Table1[],5,0))</f>
        <v>0</v>
      </c>
      <c r="AU1128" s="34">
        <f>IF(AT1128="Pattern",WORKDAY(Table2[[#This Row],[Scheduled Ship Date]],-10),WORKDAY(Table2[[#This Row],[Scheduled Ship Date]],-4))</f>
        <v>43486</v>
      </c>
      <c r="AV1128">
        <f>IF(Table2[[#This Row],[Extrusion cut double saw]]=TRUE,IF(O1128="ToDo",IF(AT1128="Pattern",Table2[[#This Row],[Total Sections]]*0.4,Table2[[#This Row],[Total Sections]]*0.12),0),IF(AT1128="Pattern",Table2[[#This Row],[Total Sections]]*4,Table2[[#This Row],[Total Sections]]*1.2))</f>
        <v>2.4</v>
      </c>
      <c r="AW1128" s="130">
        <f t="shared" ca="1" si="212"/>
        <v>43471</v>
      </c>
      <c r="AX1128" s="42">
        <f>IF(AT1128="Pattern",Table2[[#This Row],[Scheduled Ship Date]]-2,Table2[[#This Row],[Scheduled Ship Date]]-3)</f>
        <v>43487</v>
      </c>
      <c r="AY1128">
        <f>IF(Table2[[#This Row],[Pattern]]="Pattern",Table2[[#This Row],[Total Sections]]*4.82,Table2[[#This Row],[Total Sections]]*0.5)</f>
        <v>1</v>
      </c>
      <c r="AZ1128" s="42">
        <f t="shared" ca="1" si="213"/>
        <v>43471</v>
      </c>
      <c r="BA1128" s="39">
        <f>((Table2[Total Sections]/Table2[Open Qty])-1)*Table2[Open Qty]*12.96</f>
        <v>0</v>
      </c>
      <c r="BB1128" s="39"/>
      <c r="BC1128" s="39" t="str">
        <f t="shared" si="206"/>
        <v>SL2LLED-2XSL-1000-500-80-35-VL-8-W-UNV-DP-1+E(1)-CT9(36)</v>
      </c>
      <c r="BD1128" s="39">
        <f t="shared" si="207"/>
        <v>0</v>
      </c>
      <c r="BE1128" s="39" t="b">
        <f>_xlfn.IFNA(VLOOKUP(Table2[[#This Row],[Job-no]],Table4[],9,FALSE),TRUE)</f>
        <v>0</v>
      </c>
      <c r="BF1128" t="str">
        <f>VLOOKUP(AR1128,Table1[],3,0)</f>
        <v>SL2LED</v>
      </c>
      <c r="BG1128" s="39" t="b">
        <f>_xlfn.IFNA(VLOOKUP(Table2[[#This Row],[Job-no]],Table4[],14,FALSE),TRUE)</f>
        <v>0</v>
      </c>
      <c r="BH1128" s="39" t="str">
        <f>_xlfn.IFNA(VLOOKUP(Table2[[#This Row],[Job-no]],Table4[],11,FALSE),"Done")</f>
        <v/>
      </c>
      <c r="BI1128" s="39">
        <f>IF(Table2[[#This Row],[Pattern]]="Pattern",VLOOKUP(Table2[[#This Row],[Product Code]],'Routing data'!$A$2:$W$470,13,FALSE),VLOOKUP(Table2[[#This Row],[Product Code]],'Routing data'!$A$2:$W$470,3,FALSE))</f>
        <v>0</v>
      </c>
      <c r="BJ1128" s="39">
        <f>IF(Table2[[#This Row],[Pattern]]="Pattern",VLOOKUP(Table2[[#This Row],[Product Code]],'Routing data'!$A$2:$W$470,14,FALSE),VLOOKUP(Table2[[#This Row],[Product Code]],'Routing data'!$A$2:$W$470,4,FALSE))</f>
        <v>0</v>
      </c>
      <c r="BK1128" s="39">
        <f>VLOOKUP(Table2[[#This Row],[Product Code]],'Routing data'!A$4:W$524,16,FALSE)</f>
        <v>0</v>
      </c>
      <c r="BL1128" s="42" t="str">
        <f>IF(Table2[[#This Row],[Milling Required]]=0,"x",IF(AT1128="Pattern",B1128-10,B1128-4))</f>
        <v>x</v>
      </c>
      <c r="BM1128" s="42" t="str">
        <f>IF(Table2[[#This Row],[Punching Required]]=0,"x",IF(AT1128="Pattern",B1128-8,B1128-2))</f>
        <v>x</v>
      </c>
      <c r="BN1128" s="42">
        <f t="shared" si="208"/>
        <v>43487</v>
      </c>
      <c r="BO1128" s="39" t="str">
        <f>IF(Table2[[#This Row],[Milling]]="x","x",Table2[[#This Row],[Total Sections]]*2)</f>
        <v>x</v>
      </c>
      <c r="BP1128" s="39" t="str">
        <f>IF(Table2[[#This Row],[Punching]]="x","x",Table2[Total Sections]*2)</f>
        <v>x</v>
      </c>
      <c r="BQ1128" s="39">
        <f>IF(Table2[[#This Row],[Pattern]]="Pattern",Table2[Total Sections]*3,Table2[Total Sections]*1.5)</f>
        <v>3</v>
      </c>
      <c r="BR1128" s="42"/>
      <c r="BS1128" s="42"/>
      <c r="BT1128" s="42"/>
      <c r="BU1128" s="39"/>
      <c r="BV1128" s="39" t="str">
        <f>_xlfn.IFNA(VLOOKUP(Table2[[#This Row],[Job-no]],Table4[],16,FALSE),"Ready")</f>
        <v/>
      </c>
      <c r="BW1128" s="39" t="str">
        <f>_xlfn.IFNA(VLOOKUP(Table2[[#This Row],[Job-no]],Table4[],21,FALSE),"Ready")</f>
        <v/>
      </c>
      <c r="BX1128" s="39" t="b">
        <f>_xlfn.IFNA(VLOOKUP(Table2[[#This Row],[Job-no]],Table4[],10,FALSE),TRUE)</f>
        <v>0</v>
      </c>
      <c r="BY1128" s="39" t="str">
        <f>_xlfn.IFNA(VLOOKUP(Table2[[#This Row],[Job-no]],Table4[],22,FALSE),"Ready")</f>
        <v/>
      </c>
      <c r="BZ1128" s="120">
        <f t="shared" si="209"/>
        <v>43490</v>
      </c>
      <c r="CA1128" s="120" t="str">
        <f ca="1">IF(OR(Table2[[#This Row],[Saw Date]]=TODAY(),Table2[[#This Row],[Saw Date]]=TODAY()+1), Table2[[#This Row],[Saw Date]],IF(Table2[[#This Row],[Extrusion cut double saw]],"Done",""))</f>
        <v/>
      </c>
      <c r="CB1128" s="120" t="str">
        <f ca="1">IF(OR(Table2[[#This Row],[Lens Date]]=TODAY(),Table2[[#This Row],[Lens Date]]=TODAY()+1), Table2[[#This Row],[Lens Date]],IF(Table2[[#This Row],[MSLens]]="Done","Done",""))</f>
        <v/>
      </c>
      <c r="CC1128" s="120" t="str">
        <f ca="1">IF(OR(Table2[[#This Row],[Milling Date]]=TODAY(),Table2[[#This Row],[Milling Date]]=TODAY()+1), Table2[[#This Row],[Milling Date]],IF(Table2[[#This Row],[CNC Holes]]="Ready","Done",""))</f>
        <v/>
      </c>
      <c r="CD1128" s="120" t="str">
        <f ca="1">IF(OR(Table2[[#This Row],[Welding Date]]=TODAY(),Table2[[#This Row],[Welding Date]]=TODAY()+1), Table2[[#This Row],[Welding Date]],IF(Table2[[#This Row],[Welding Corners]]="Ready","Done",""))</f>
        <v/>
      </c>
      <c r="CE1128" s="120" t="str">
        <f ca="1">IF(OR(Table2[[#This Row],[Puching Date]]=TODAY(),Table2[[#This Row],[Puching Date]]=TODAY()+1), Table2[[#This Row],[Puching Date]],IF(Table2[[#This Row],[Punch Holes]]="Ready","Done",""))</f>
        <v/>
      </c>
      <c r="CF1128" s="120" t="str">
        <f ca="1">IF(OR(Table2[[#This Row],[Housing Date2]]=TODAY(),Table2[[#This Row],[Housing Date2]]=TODAY()+1),Table2[[#This Row],[Housing Date2]],IF(Table2[[#This Row],[Body Assembly]],"Done",""))</f>
        <v/>
      </c>
      <c r="CG1128" s="120" t="str">
        <f>_xlfn.IFNA(VLOOKUP(Table2[[#This Row],[Job-no]],Table4[],7,FALSE),"Done")</f>
        <v>Scheduled/Released</v>
      </c>
    </row>
    <row r="1129" spans="1:85" x14ac:dyDescent="0.25">
      <c r="A1129" t="str">
        <f>_xlfn.CONCAT(Table2[[#This Row],[Order]],"-",Table2[[#This Row],[Line]])</f>
        <v>74740-15</v>
      </c>
      <c r="B1129" s="5">
        <v>43490</v>
      </c>
      <c r="C1129" s="8">
        <v>74740</v>
      </c>
      <c r="D1129" s="3" t="s">
        <v>1487</v>
      </c>
      <c r="E1129" s="8">
        <v>15</v>
      </c>
      <c r="F1129" s="8">
        <v>1</v>
      </c>
      <c r="G1129" s="3" t="s">
        <v>42</v>
      </c>
      <c r="H1129" s="8">
        <v>3</v>
      </c>
      <c r="I1129" s="43" t="b">
        <v>0</v>
      </c>
      <c r="J1129" s="43" t="b">
        <v>0</v>
      </c>
      <c r="K1129" t="s">
        <v>114</v>
      </c>
      <c r="L1129" s="43" t="b">
        <v>0</v>
      </c>
      <c r="M1129" s="43" t="b">
        <v>0</v>
      </c>
      <c r="N1129" s="43" t="b">
        <v>0</v>
      </c>
      <c r="O1129" t="s">
        <v>114</v>
      </c>
      <c r="P1129" t="s">
        <v>114</v>
      </c>
      <c r="Q1129" t="s">
        <v>114</v>
      </c>
      <c r="R1129" t="s">
        <v>114</v>
      </c>
      <c r="S1129" t="s">
        <v>114</v>
      </c>
      <c r="T1129" t="s">
        <v>114</v>
      </c>
      <c r="U1129" t="s">
        <v>114</v>
      </c>
      <c r="V1129" t="s">
        <v>114</v>
      </c>
      <c r="W1129" s="5">
        <v>43487</v>
      </c>
      <c r="X1129" s="3" t="s">
        <v>114</v>
      </c>
      <c r="Y1129" s="3"/>
      <c r="Z1129" s="3" t="s">
        <v>2799</v>
      </c>
      <c r="AA1129" s="3" t="s">
        <v>114</v>
      </c>
      <c r="AB1129" s="3" t="s">
        <v>74</v>
      </c>
      <c r="AC1129" s="8">
        <v>4</v>
      </c>
      <c r="AD1129" s="3" t="s">
        <v>5967</v>
      </c>
      <c r="AE1129" s="4" t="s">
        <v>5968</v>
      </c>
      <c r="AF1129" s="3"/>
      <c r="AG1129" s="3" t="s">
        <v>114</v>
      </c>
      <c r="AH1129" s="8">
        <v>3</v>
      </c>
      <c r="AI1129" s="3" t="s">
        <v>74</v>
      </c>
      <c r="AJ1129" t="s">
        <v>114</v>
      </c>
      <c r="AK1129" t="s">
        <v>114</v>
      </c>
      <c r="AL1129" s="43" t="b">
        <v>0</v>
      </c>
      <c r="AM1129" s="3"/>
      <c r="AN1129" s="3"/>
      <c r="AO1129" s="43" t="b">
        <v>0</v>
      </c>
      <c r="AP1129" s="3" t="b">
        <v>0</v>
      </c>
      <c r="AQ1129" s="3">
        <f>VLOOKUP(Table2[[#This Row],[Job-no]],Table3[],26,FALSE)</f>
        <v>3600</v>
      </c>
      <c r="AR1129" t="str">
        <f t="shared" si="205"/>
        <v>SL2LLED</v>
      </c>
      <c r="AS1129" t="str">
        <f>VLOOKUP(AR1129,Table1[],4,0)</f>
        <v>pendant</v>
      </c>
      <c r="AT1129">
        <f>IF(BD1129&gt;0,"Pattern",VLOOKUP(AR1129,Table1[],5,0))</f>
        <v>0</v>
      </c>
      <c r="AU1129" s="34">
        <f>IF(AT1129="Pattern",WORKDAY(Table2[[#This Row],[Scheduled Ship Date]],-10),WORKDAY(Table2[[#This Row],[Scheduled Ship Date]],-4))</f>
        <v>43486</v>
      </c>
      <c r="AV1129">
        <f>IF(Table2[[#This Row],[Extrusion cut double saw]]=TRUE,IF(O1129="ToDo",IF(AT1129="Pattern",Table2[[#This Row],[Total Sections]]*0.4,Table2[[#This Row],[Total Sections]]*0.12),0),IF(AT1129="Pattern",Table2[[#This Row],[Total Sections]]*4,Table2[[#This Row],[Total Sections]]*1.2))</f>
        <v>3.5999999999999996</v>
      </c>
      <c r="AW1129" s="130">
        <f t="shared" ca="1" si="212"/>
        <v>43471</v>
      </c>
      <c r="AX1129" s="42">
        <f>IF(AT1129="Pattern",Table2[[#This Row],[Scheduled Ship Date]]-2,Table2[[#This Row],[Scheduled Ship Date]]-3)</f>
        <v>43487</v>
      </c>
      <c r="AY1129">
        <f>IF(Table2[[#This Row],[Pattern]]="Pattern",Table2[[#This Row],[Total Sections]]*4.82,Table2[[#This Row],[Total Sections]]*0.5)</f>
        <v>1.5</v>
      </c>
      <c r="AZ1129" s="42">
        <f t="shared" ca="1" si="213"/>
        <v>43471</v>
      </c>
      <c r="BA1129" s="39">
        <f>((Table2[Total Sections]/Table2[Open Qty])-1)*Table2[Open Qty]*12.96</f>
        <v>0</v>
      </c>
      <c r="BB1129" s="42"/>
      <c r="BC1129" s="39" t="str">
        <f t="shared" si="206"/>
        <v>SL2LLED-2XSL-1000-250-80-35-VL-8-W-UNV-DP-1-CT9(36)</v>
      </c>
      <c r="BD1129" s="39">
        <f t="shared" si="207"/>
        <v>0</v>
      </c>
      <c r="BE1129" s="39" t="b">
        <f>_xlfn.IFNA(VLOOKUP(Table2[[#This Row],[Job-no]],Table4[],9,FALSE),TRUE)</f>
        <v>0</v>
      </c>
      <c r="BF1129" t="str">
        <f>VLOOKUP(AR1129,Table1[],3,0)</f>
        <v>SL2LED</v>
      </c>
      <c r="BG1129" s="39" t="b">
        <f>_xlfn.IFNA(VLOOKUP(Table2[[#This Row],[Job-no]],Table4[],14,FALSE),TRUE)</f>
        <v>0</v>
      </c>
      <c r="BH1129" s="39" t="str">
        <f>_xlfn.IFNA(VLOOKUP(Table2[[#This Row],[Job-no]],Table4[],11,FALSE),"Done")</f>
        <v/>
      </c>
      <c r="BI1129" s="39">
        <f>IF(Table2[[#This Row],[Pattern]]="Pattern",VLOOKUP(Table2[[#This Row],[Product Code]],'Routing data'!$A$2:$W$470,13,FALSE),VLOOKUP(Table2[[#This Row],[Product Code]],'Routing data'!$A$2:$W$470,3,FALSE))</f>
        <v>0</v>
      </c>
      <c r="BJ1129" s="39">
        <f>IF(Table2[[#This Row],[Pattern]]="Pattern",VLOOKUP(Table2[[#This Row],[Product Code]],'Routing data'!$A$2:$W$470,14,FALSE),VLOOKUP(Table2[[#This Row],[Product Code]],'Routing data'!$A$2:$W$470,4,FALSE))</f>
        <v>0</v>
      </c>
      <c r="BK1129" s="39">
        <f>VLOOKUP(Table2[[#This Row],[Product Code]],'Routing data'!A$4:W$524,16,FALSE)</f>
        <v>0</v>
      </c>
      <c r="BL1129" s="42" t="str">
        <f>IF(Table2[[#This Row],[Milling Required]]=0,"x",IF(AT1129="Pattern",B1129-10,B1129-4))</f>
        <v>x</v>
      </c>
      <c r="BM1129" s="42" t="str">
        <f>IF(Table2[[#This Row],[Punching Required]]=0,"x",IF(AT1129="Pattern",B1129-8,B1129-2))</f>
        <v>x</v>
      </c>
      <c r="BN1129" s="42">
        <f t="shared" si="208"/>
        <v>43487</v>
      </c>
      <c r="BO1129" s="39" t="str">
        <f>IF(Table2[[#This Row],[Milling]]="x","x",Table2[[#This Row],[Total Sections]]*2)</f>
        <v>x</v>
      </c>
      <c r="BP1129" s="39" t="str">
        <f>IF(Table2[[#This Row],[Punching]]="x","x",Table2[Total Sections]*2)</f>
        <v>x</v>
      </c>
      <c r="BQ1129" s="39">
        <f>IF(Table2[[#This Row],[Pattern]]="Pattern",Table2[Total Sections]*3,Table2[Total Sections]*1.5)</f>
        <v>4.5</v>
      </c>
      <c r="BR1129" s="42"/>
      <c r="BS1129" s="42"/>
      <c r="BT1129" s="42"/>
      <c r="BU1129" s="39"/>
      <c r="BV1129" s="122" t="str">
        <f>_xlfn.IFNA(VLOOKUP(Table2[[#This Row],[Job-no]],Table4[],16,FALSE),"Ready")</f>
        <v/>
      </c>
      <c r="BW1129" s="122" t="str">
        <f>_xlfn.IFNA(VLOOKUP(Table2[[#This Row],[Job-no]],Table4[],21,FALSE),"Ready")</f>
        <v/>
      </c>
      <c r="BX1129" s="39" t="b">
        <f>_xlfn.IFNA(VLOOKUP(Table2[[#This Row],[Job-no]],Table4[],10,FALSE),TRUE)</f>
        <v>0</v>
      </c>
      <c r="BY1129" s="39" t="str">
        <f>_xlfn.IFNA(VLOOKUP(Table2[[#This Row],[Job-no]],Table4[],22,FALSE),"Ready")</f>
        <v/>
      </c>
      <c r="BZ1129" s="120">
        <f t="shared" si="209"/>
        <v>43490</v>
      </c>
      <c r="CA1129" s="120" t="str">
        <f ca="1">IF(OR(Table2[[#This Row],[Saw Date]]=TODAY(),Table2[[#This Row],[Saw Date]]=TODAY()+1), Table2[[#This Row],[Saw Date]],IF(Table2[[#This Row],[Extrusion cut double saw]],"Done",""))</f>
        <v/>
      </c>
      <c r="CB1129" s="120" t="str">
        <f ca="1">IF(OR(Table2[[#This Row],[Lens Date]]=TODAY(),Table2[[#This Row],[Lens Date]]=TODAY()+1), Table2[[#This Row],[Lens Date]],IF(Table2[[#This Row],[MSLens]]="Done","Done",""))</f>
        <v/>
      </c>
      <c r="CC1129" s="120" t="str">
        <f ca="1">IF(OR(Table2[[#This Row],[Milling Date]]=TODAY(),Table2[[#This Row],[Milling Date]]=TODAY()+1), Table2[[#This Row],[Milling Date]],IF(Table2[[#This Row],[CNC Holes]]="Ready","Done",""))</f>
        <v/>
      </c>
      <c r="CD1129" s="120" t="str">
        <f ca="1">IF(OR(Table2[[#This Row],[Welding Date]]=TODAY(),Table2[[#This Row],[Welding Date]]=TODAY()+1), Table2[[#This Row],[Welding Date]],IF(Table2[[#This Row],[Welding Corners]]="Ready","Done",""))</f>
        <v/>
      </c>
      <c r="CE1129" s="120" t="str">
        <f ca="1">IF(OR(Table2[[#This Row],[Puching Date]]=TODAY(),Table2[[#This Row],[Puching Date]]=TODAY()+1), Table2[[#This Row],[Puching Date]],IF(Table2[[#This Row],[Punch Holes]]="Ready","Done",""))</f>
        <v/>
      </c>
      <c r="CF1129" s="120" t="str">
        <f ca="1">IF(OR(Table2[[#This Row],[Housing Date2]]=TODAY(),Table2[[#This Row],[Housing Date2]]=TODAY()+1),Table2[[#This Row],[Housing Date2]],IF(Table2[[#This Row],[Body Assembly]],"Done",""))</f>
        <v/>
      </c>
      <c r="CG1129" s="120" t="str">
        <f>_xlfn.IFNA(VLOOKUP(Table2[[#This Row],[Job-no]],Table4[],7,FALSE),"Done")</f>
        <v>Scheduled/Released</v>
      </c>
    </row>
    <row r="1130" spans="1:85" x14ac:dyDescent="0.25">
      <c r="A1130" t="str">
        <f>_xlfn.CONCAT(Table2[[#This Row],[Order]],"-",Table2[[#This Row],[Line]])</f>
        <v>74740-16</v>
      </c>
      <c r="B1130" s="5">
        <v>43490</v>
      </c>
      <c r="C1130" s="8">
        <v>74740</v>
      </c>
      <c r="D1130" s="3" t="s">
        <v>1489</v>
      </c>
      <c r="E1130" s="8">
        <v>16</v>
      </c>
      <c r="F1130" s="8">
        <v>1</v>
      </c>
      <c r="G1130" s="3" t="s">
        <v>42</v>
      </c>
      <c r="H1130" s="8">
        <v>3</v>
      </c>
      <c r="I1130" s="43" t="b">
        <v>0</v>
      </c>
      <c r="J1130" s="43" t="b">
        <v>0</v>
      </c>
      <c r="K1130" t="s">
        <v>114</v>
      </c>
      <c r="L1130" s="43" t="b">
        <v>0</v>
      </c>
      <c r="M1130" s="43" t="b">
        <v>0</v>
      </c>
      <c r="N1130" s="43" t="b">
        <v>0</v>
      </c>
      <c r="O1130" t="s">
        <v>114</v>
      </c>
      <c r="P1130" t="s">
        <v>114</v>
      </c>
      <c r="Q1130" t="s">
        <v>114</v>
      </c>
      <c r="R1130" t="s">
        <v>114</v>
      </c>
      <c r="S1130" t="s">
        <v>114</v>
      </c>
      <c r="T1130" t="s">
        <v>114</v>
      </c>
      <c r="U1130" t="s">
        <v>114</v>
      </c>
      <c r="V1130" t="s">
        <v>114</v>
      </c>
      <c r="W1130" s="5">
        <v>43487</v>
      </c>
      <c r="X1130" s="3" t="s">
        <v>114</v>
      </c>
      <c r="Y1130" s="3"/>
      <c r="Z1130" s="3" t="s">
        <v>4914</v>
      </c>
      <c r="AA1130" s="3" t="s">
        <v>114</v>
      </c>
      <c r="AB1130" s="3" t="s">
        <v>74</v>
      </c>
      <c r="AC1130" s="8">
        <v>4</v>
      </c>
      <c r="AD1130" s="3" t="s">
        <v>5967</v>
      </c>
      <c r="AE1130" s="4" t="s">
        <v>5968</v>
      </c>
      <c r="AF1130" s="3"/>
      <c r="AG1130" s="3" t="s">
        <v>114</v>
      </c>
      <c r="AH1130" s="8">
        <v>3</v>
      </c>
      <c r="AI1130" s="3" t="s">
        <v>74</v>
      </c>
      <c r="AJ1130" t="s">
        <v>114</v>
      </c>
      <c r="AK1130" t="s">
        <v>114</v>
      </c>
      <c r="AL1130" s="43" t="b">
        <v>0</v>
      </c>
      <c r="AM1130" s="3"/>
      <c r="AN1130" s="3"/>
      <c r="AO1130" s="43" t="b">
        <v>0</v>
      </c>
      <c r="AP1130" s="3" t="b">
        <v>0</v>
      </c>
      <c r="AQ1130" s="3">
        <f>VLOOKUP(Table2[[#This Row],[Job-no]],Table3[],26,FALSE)</f>
        <v>5400</v>
      </c>
      <c r="AR1130" t="str">
        <f t="shared" si="205"/>
        <v>SL2LLED</v>
      </c>
      <c r="AS1130" t="str">
        <f>VLOOKUP(AR1130,Table1[],4,0)</f>
        <v>pendant</v>
      </c>
      <c r="AT1130">
        <f>IF(BD1130&gt;0,"Pattern",VLOOKUP(AR1130,Table1[],5,0))</f>
        <v>0</v>
      </c>
      <c r="AU1130" s="34">
        <f>IF(AT1130="Pattern",WORKDAY(Table2[[#This Row],[Scheduled Ship Date]],-10),WORKDAY(Table2[[#This Row],[Scheduled Ship Date]],-4))</f>
        <v>43486</v>
      </c>
      <c r="AV1130">
        <f>IF(Table2[[#This Row],[Extrusion cut double saw]]=TRUE,IF(O1130="ToDo",IF(AT1130="Pattern",Table2[[#This Row],[Total Sections]]*0.4,Table2[[#This Row],[Total Sections]]*0.12),0),IF(AT1130="Pattern",Table2[[#This Row],[Total Sections]]*4,Table2[[#This Row],[Total Sections]]*1.2))</f>
        <v>3.5999999999999996</v>
      </c>
      <c r="AW1130" s="130">
        <f t="shared" ca="1" si="212"/>
        <v>43471</v>
      </c>
      <c r="AX1130" s="42">
        <f>IF(AT1130="Pattern",Table2[[#This Row],[Scheduled Ship Date]]-2,Table2[[#This Row],[Scheduled Ship Date]]-3)</f>
        <v>43487</v>
      </c>
      <c r="AY1130">
        <f>IF(Table2[[#This Row],[Pattern]]="Pattern",Table2[[#This Row],[Total Sections]]*4.82,Table2[[#This Row],[Total Sections]]*0.5)</f>
        <v>1.5</v>
      </c>
      <c r="AZ1130" s="42">
        <f t="shared" ca="1" si="213"/>
        <v>43471</v>
      </c>
      <c r="BA1130" s="39">
        <f>((Table2[Total Sections]/Table2[Open Qty])-1)*Table2[Open Qty]*12.96</f>
        <v>0</v>
      </c>
      <c r="BB1130" s="42"/>
      <c r="BC1130" s="39" t="str">
        <f t="shared" si="206"/>
        <v>SL2LLED-2XSL-1000-500-80-35-VL-12-W-UNV-DP-1-CT9(36)</v>
      </c>
      <c r="BD1130" s="39">
        <f t="shared" si="207"/>
        <v>0</v>
      </c>
      <c r="BE1130" s="39" t="b">
        <f>_xlfn.IFNA(VLOOKUP(Table2[[#This Row],[Job-no]],Table4[],9,FALSE),TRUE)</f>
        <v>0</v>
      </c>
      <c r="BF1130" t="str">
        <f>VLOOKUP(AR1130,Table1[],3,0)</f>
        <v>SL2LED</v>
      </c>
      <c r="BG1130" s="39" t="b">
        <f>_xlfn.IFNA(VLOOKUP(Table2[[#This Row],[Job-no]],Table4[],14,FALSE),TRUE)</f>
        <v>0</v>
      </c>
      <c r="BH1130" s="39" t="str">
        <f>_xlfn.IFNA(VLOOKUP(Table2[[#This Row],[Job-no]],Table4[],11,FALSE),"Done")</f>
        <v/>
      </c>
      <c r="BI1130" s="39">
        <f>IF(Table2[[#This Row],[Pattern]]="Pattern",VLOOKUP(Table2[[#This Row],[Product Code]],'Routing data'!$A$2:$W$470,13,FALSE),VLOOKUP(Table2[[#This Row],[Product Code]],'Routing data'!$A$2:$W$470,3,FALSE))</f>
        <v>0</v>
      </c>
      <c r="BJ1130" s="39">
        <f>IF(Table2[[#This Row],[Pattern]]="Pattern",VLOOKUP(Table2[[#This Row],[Product Code]],'Routing data'!$A$2:$W$470,14,FALSE),VLOOKUP(Table2[[#This Row],[Product Code]],'Routing data'!$A$2:$W$470,4,FALSE))</f>
        <v>0</v>
      </c>
      <c r="BK1130" s="39">
        <f>VLOOKUP(Table2[[#This Row],[Product Code]],'Routing data'!A$4:W$524,16,FALSE)</f>
        <v>0</v>
      </c>
      <c r="BL1130" s="42" t="str">
        <f>IF(Table2[[#This Row],[Milling Required]]=0,"x",IF(AT1130="Pattern",B1130-10,B1130-4))</f>
        <v>x</v>
      </c>
      <c r="BM1130" s="42" t="str">
        <f>IF(Table2[[#This Row],[Punching Required]]=0,"x",IF(AT1130="Pattern",B1130-8,B1130-2))</f>
        <v>x</v>
      </c>
      <c r="BN1130" s="42">
        <f t="shared" si="208"/>
        <v>43487</v>
      </c>
      <c r="BO1130" s="39" t="str">
        <f>IF(Table2[[#This Row],[Milling]]="x","x",Table2[[#This Row],[Total Sections]]*2)</f>
        <v>x</v>
      </c>
      <c r="BP1130" s="39" t="str">
        <f>IF(Table2[[#This Row],[Punching]]="x","x",Table2[Total Sections]*2)</f>
        <v>x</v>
      </c>
      <c r="BQ1130" s="39">
        <f>IF(Table2[[#This Row],[Pattern]]="Pattern",Table2[Total Sections]*3,Table2[Total Sections]*1.5)</f>
        <v>4.5</v>
      </c>
      <c r="BR1130" s="42"/>
      <c r="BS1130" s="39"/>
      <c r="BT1130" s="42"/>
      <c r="BU1130" s="39"/>
      <c r="BV1130" s="39" t="str">
        <f>_xlfn.IFNA(VLOOKUP(Table2[[#This Row],[Job-no]],Table4[],16,FALSE),"Ready")</f>
        <v/>
      </c>
      <c r="BW1130" s="39" t="str">
        <f>_xlfn.IFNA(VLOOKUP(Table2[[#This Row],[Job-no]],Table4[],21,FALSE),"Ready")</f>
        <v/>
      </c>
      <c r="BX1130" s="39" t="b">
        <f>_xlfn.IFNA(VLOOKUP(Table2[[#This Row],[Job-no]],Table4[],10,FALSE),TRUE)</f>
        <v>0</v>
      </c>
      <c r="BY1130" s="39" t="str">
        <f>_xlfn.IFNA(VLOOKUP(Table2[[#This Row],[Job-no]],Table4[],22,FALSE),"Ready")</f>
        <v/>
      </c>
      <c r="BZ1130" s="120">
        <f t="shared" si="209"/>
        <v>43490</v>
      </c>
      <c r="CA1130" s="120" t="str">
        <f ca="1">IF(OR(Table2[[#This Row],[Saw Date]]=TODAY(),Table2[[#This Row],[Saw Date]]=TODAY()+1), Table2[[#This Row],[Saw Date]],IF(Table2[[#This Row],[Extrusion cut double saw]],"Done",""))</f>
        <v/>
      </c>
      <c r="CB1130" s="120" t="str">
        <f ca="1">IF(OR(Table2[[#This Row],[Lens Date]]=TODAY(),Table2[[#This Row],[Lens Date]]=TODAY()+1), Table2[[#This Row],[Lens Date]],IF(Table2[[#This Row],[MSLens]]="Done","Done",""))</f>
        <v/>
      </c>
      <c r="CC1130" s="120" t="str">
        <f ca="1">IF(OR(Table2[[#This Row],[Milling Date]]=TODAY(),Table2[[#This Row],[Milling Date]]=TODAY()+1), Table2[[#This Row],[Milling Date]],IF(Table2[[#This Row],[CNC Holes]]="Ready","Done",""))</f>
        <v/>
      </c>
      <c r="CD1130" s="120" t="str">
        <f ca="1">IF(OR(Table2[[#This Row],[Welding Date]]=TODAY(),Table2[[#This Row],[Welding Date]]=TODAY()+1), Table2[[#This Row],[Welding Date]],IF(Table2[[#This Row],[Welding Corners]]="Ready","Done",""))</f>
        <v/>
      </c>
      <c r="CE1130" s="120" t="str">
        <f ca="1">IF(OR(Table2[[#This Row],[Puching Date]]=TODAY(),Table2[[#This Row],[Puching Date]]=TODAY()+1), Table2[[#This Row],[Puching Date]],IF(Table2[[#This Row],[Punch Holes]]="Ready","Done",""))</f>
        <v/>
      </c>
      <c r="CF1130" s="120" t="str">
        <f ca="1">IF(OR(Table2[[#This Row],[Housing Date2]]=TODAY(),Table2[[#This Row],[Housing Date2]]=TODAY()+1),Table2[[#This Row],[Housing Date2]],IF(Table2[[#This Row],[Body Assembly]],"Done",""))</f>
        <v/>
      </c>
      <c r="CG1130" s="120" t="str">
        <f>_xlfn.IFNA(VLOOKUP(Table2[[#This Row],[Job-no]],Table4[],7,FALSE),"Done")</f>
        <v>Scheduled/Released</v>
      </c>
    </row>
    <row r="1131" spans="1:85" x14ac:dyDescent="0.25">
      <c r="A1131" t="str">
        <f>_xlfn.CONCAT(Table2[[#This Row],[Order]],"-",Table2[[#This Row],[Line]])</f>
        <v>74740-19</v>
      </c>
      <c r="B1131" s="5">
        <v>43490</v>
      </c>
      <c r="C1131" s="8">
        <v>74740</v>
      </c>
      <c r="D1131" s="3" t="s">
        <v>1492</v>
      </c>
      <c r="E1131" s="8">
        <v>19</v>
      </c>
      <c r="F1131" s="8">
        <v>1</v>
      </c>
      <c r="G1131" s="3" t="s">
        <v>42</v>
      </c>
      <c r="H1131" s="8">
        <v>2</v>
      </c>
      <c r="I1131" s="43" t="b">
        <v>0</v>
      </c>
      <c r="J1131" s="43" t="b">
        <v>0</v>
      </c>
      <c r="K1131" t="s">
        <v>114</v>
      </c>
      <c r="L1131" s="43" t="b">
        <v>0</v>
      </c>
      <c r="M1131" s="43" t="b">
        <v>0</v>
      </c>
      <c r="N1131" s="43" t="b">
        <v>0</v>
      </c>
      <c r="O1131" t="s">
        <v>114</v>
      </c>
      <c r="P1131" t="s">
        <v>114</v>
      </c>
      <c r="Q1131" t="s">
        <v>114</v>
      </c>
      <c r="R1131" t="s">
        <v>114</v>
      </c>
      <c r="S1131" t="s">
        <v>114</v>
      </c>
      <c r="T1131" t="s">
        <v>114</v>
      </c>
      <c r="U1131" t="s">
        <v>114</v>
      </c>
      <c r="V1131" t="s">
        <v>114</v>
      </c>
      <c r="W1131" s="5">
        <v>43487</v>
      </c>
      <c r="X1131" s="3" t="s">
        <v>114</v>
      </c>
      <c r="Y1131" s="3"/>
      <c r="Z1131" s="3" t="s">
        <v>4914</v>
      </c>
      <c r="AA1131" s="3" t="s">
        <v>114</v>
      </c>
      <c r="AB1131" s="3" t="s">
        <v>74</v>
      </c>
      <c r="AC1131" s="8">
        <v>4</v>
      </c>
      <c r="AD1131" s="3" t="s">
        <v>5967</v>
      </c>
      <c r="AE1131" s="4" t="s">
        <v>5968</v>
      </c>
      <c r="AF1131" s="3"/>
      <c r="AG1131" s="3" t="s">
        <v>114</v>
      </c>
      <c r="AH1131" s="8">
        <v>2</v>
      </c>
      <c r="AI1131" s="3" t="s">
        <v>74</v>
      </c>
      <c r="AJ1131" t="s">
        <v>114</v>
      </c>
      <c r="AK1131" t="s">
        <v>114</v>
      </c>
      <c r="AL1131" s="43" t="b">
        <v>0</v>
      </c>
      <c r="AM1131" s="3"/>
      <c r="AN1131" s="3"/>
      <c r="AO1131" s="43" t="b">
        <v>0</v>
      </c>
      <c r="AP1131" s="3" t="b">
        <v>0</v>
      </c>
      <c r="AQ1131" s="3">
        <f>VLOOKUP(Table2[[#This Row],[Job-no]],Table3[],26,FALSE)</f>
        <v>3600</v>
      </c>
      <c r="AR1131" t="str">
        <f t="shared" si="205"/>
        <v>SL2HLED</v>
      </c>
      <c r="AS1131" t="str">
        <f>VLOOKUP(AR1131,Table1[],4,0)</f>
        <v>pendant</v>
      </c>
      <c r="AT1131">
        <f>IF(BD1131&gt;0,"Pattern",VLOOKUP(AR1131,Table1[],5,0))</f>
        <v>0</v>
      </c>
      <c r="AU1131" s="34">
        <f>IF(AT1131="Pattern",WORKDAY(Table2[[#This Row],[Scheduled Ship Date]],-10),WORKDAY(Table2[[#This Row],[Scheduled Ship Date]],-4))</f>
        <v>43486</v>
      </c>
      <c r="AV1131">
        <f>IF(Table2[[#This Row],[Extrusion cut double saw]]=TRUE,IF(O1131="ToDo",IF(AT1131="Pattern",Table2[[#This Row],[Total Sections]]*0.4,Table2[[#This Row],[Total Sections]]*0.12),0),IF(AT1131="Pattern",Table2[[#This Row],[Total Sections]]*4,Table2[[#This Row],[Total Sections]]*1.2))</f>
        <v>2.4</v>
      </c>
      <c r="AW1131" s="130">
        <f t="shared" ca="1" si="212"/>
        <v>43471</v>
      </c>
      <c r="AX1131" s="42">
        <f>IF(AT1131="Pattern",Table2[[#This Row],[Scheduled Ship Date]]-2,Table2[[#This Row],[Scheduled Ship Date]]-3)</f>
        <v>43487</v>
      </c>
      <c r="AY1131">
        <f>IF(Table2[[#This Row],[Pattern]]="Pattern",Table2[[#This Row],[Total Sections]]*4.82,Table2[[#This Row],[Total Sections]]*0.5)</f>
        <v>1</v>
      </c>
      <c r="AZ1131" s="42">
        <f t="shared" ca="1" si="213"/>
        <v>43471</v>
      </c>
      <c r="BA1131" s="39">
        <f>((Table2[Total Sections]/Table2[Open Qty])-1)*Table2[Open Qty]*12.96</f>
        <v>0</v>
      </c>
      <c r="BB1131" s="42"/>
      <c r="BC1131" s="39" t="str">
        <f t="shared" si="206"/>
        <v>SL2HLED-2XSL-1000-1000-80-35-VL-12-AP-UNV-DP-1-CA(72)-C(35' POWER CORD)</v>
      </c>
      <c r="BD1131" s="39">
        <f t="shared" si="207"/>
        <v>0</v>
      </c>
      <c r="BE1131" s="39" t="b">
        <f>_xlfn.IFNA(VLOOKUP(Table2[[#This Row],[Job-no]],Table4[],9,FALSE),TRUE)</f>
        <v>0</v>
      </c>
      <c r="BF1131" t="str">
        <f>VLOOKUP(AR1131,Table1[],3,0)</f>
        <v>SL2LED</v>
      </c>
      <c r="BG1131" s="39" t="b">
        <f>_xlfn.IFNA(VLOOKUP(Table2[[#This Row],[Job-no]],Table4[],14,FALSE),TRUE)</f>
        <v>0</v>
      </c>
      <c r="BH1131" s="39" t="str">
        <f>_xlfn.IFNA(VLOOKUP(Table2[[#This Row],[Job-no]],Table4[],11,FALSE),"Done")</f>
        <v/>
      </c>
      <c r="BI1131" s="39">
        <f>IF(Table2[[#This Row],[Pattern]]="Pattern",VLOOKUP(Table2[[#This Row],[Product Code]],'Routing data'!$A$2:$W$470,13,FALSE),VLOOKUP(Table2[[#This Row],[Product Code]],'Routing data'!$A$2:$W$470,3,FALSE))</f>
        <v>0</v>
      </c>
      <c r="BJ1131" s="39">
        <f>IF(Table2[[#This Row],[Pattern]]="Pattern",VLOOKUP(Table2[[#This Row],[Product Code]],'Routing data'!$A$2:$W$470,14,FALSE),VLOOKUP(Table2[[#This Row],[Product Code]],'Routing data'!$A$2:$W$470,4,FALSE))</f>
        <v>0</v>
      </c>
      <c r="BK1131" s="39">
        <f>VLOOKUP(Table2[[#This Row],[Product Code]],'Routing data'!A$4:W$524,16,FALSE)</f>
        <v>0</v>
      </c>
      <c r="BL1131" s="42" t="str">
        <f>IF(Table2[[#This Row],[Milling Required]]=0,"x",IF(AT1131="Pattern",B1131-10,B1131-4))</f>
        <v>x</v>
      </c>
      <c r="BM1131" s="42" t="str">
        <f>IF(Table2[[#This Row],[Punching Required]]=0,"x",IF(AT1131="Pattern",B1131-8,B1131-2))</f>
        <v>x</v>
      </c>
      <c r="BN1131" s="42">
        <f t="shared" si="208"/>
        <v>43487</v>
      </c>
      <c r="BO1131" s="39" t="str">
        <f>IF(Table2[[#This Row],[Milling]]="x","x",Table2[[#This Row],[Total Sections]]*2)</f>
        <v>x</v>
      </c>
      <c r="BP1131" s="39" t="str">
        <f>IF(Table2[[#This Row],[Punching]]="x","x",Table2[Total Sections]*2)</f>
        <v>x</v>
      </c>
      <c r="BQ1131" s="39">
        <f>IF(Table2[[#This Row],[Pattern]]="Pattern",Table2[Total Sections]*3,Table2[Total Sections]*1.5)</f>
        <v>3</v>
      </c>
      <c r="BR1131" s="42"/>
      <c r="BS1131" s="42"/>
      <c r="BT1131" s="42"/>
      <c r="BU1131" s="39"/>
      <c r="BV1131" s="39" t="str">
        <f>_xlfn.IFNA(VLOOKUP(Table2[[#This Row],[Job-no]],Table4[],16,FALSE),"Ready")</f>
        <v/>
      </c>
      <c r="BW1131" s="39" t="str">
        <f>_xlfn.IFNA(VLOOKUP(Table2[[#This Row],[Job-no]],Table4[],21,FALSE),"Ready")</f>
        <v/>
      </c>
      <c r="BX1131" s="39" t="b">
        <f>_xlfn.IFNA(VLOOKUP(Table2[[#This Row],[Job-no]],Table4[],10,FALSE),TRUE)</f>
        <v>0</v>
      </c>
      <c r="BY1131" s="39" t="str">
        <f>_xlfn.IFNA(VLOOKUP(Table2[[#This Row],[Job-no]],Table4[],22,FALSE),"Ready")</f>
        <v/>
      </c>
      <c r="BZ1131" s="120">
        <f t="shared" si="209"/>
        <v>43490</v>
      </c>
      <c r="CA1131" s="120" t="str">
        <f ca="1">IF(OR(Table2[[#This Row],[Saw Date]]=TODAY(),Table2[[#This Row],[Saw Date]]=TODAY()+1), Table2[[#This Row],[Saw Date]],IF(Table2[[#This Row],[Extrusion cut double saw]],"Done",""))</f>
        <v/>
      </c>
      <c r="CB1131" s="120" t="str">
        <f ca="1">IF(OR(Table2[[#This Row],[Lens Date]]=TODAY(),Table2[[#This Row],[Lens Date]]=TODAY()+1), Table2[[#This Row],[Lens Date]],IF(Table2[[#This Row],[MSLens]]="Done","Done",""))</f>
        <v/>
      </c>
      <c r="CC1131" s="120" t="str">
        <f ca="1">IF(OR(Table2[[#This Row],[Milling Date]]=TODAY(),Table2[[#This Row],[Milling Date]]=TODAY()+1), Table2[[#This Row],[Milling Date]],IF(Table2[[#This Row],[CNC Holes]]="Ready","Done",""))</f>
        <v/>
      </c>
      <c r="CD1131" s="120" t="str">
        <f ca="1">IF(OR(Table2[[#This Row],[Welding Date]]=TODAY(),Table2[[#This Row],[Welding Date]]=TODAY()+1), Table2[[#This Row],[Welding Date]],IF(Table2[[#This Row],[Welding Corners]]="Ready","Done",""))</f>
        <v/>
      </c>
      <c r="CE1131" s="120" t="str">
        <f ca="1">IF(OR(Table2[[#This Row],[Puching Date]]=TODAY(),Table2[[#This Row],[Puching Date]]=TODAY()+1), Table2[[#This Row],[Puching Date]],IF(Table2[[#This Row],[Punch Holes]]="Ready","Done",""))</f>
        <v/>
      </c>
      <c r="CF1131" s="120" t="str">
        <f ca="1">IF(OR(Table2[[#This Row],[Housing Date2]]=TODAY(),Table2[[#This Row],[Housing Date2]]=TODAY()+1),Table2[[#This Row],[Housing Date2]],IF(Table2[[#This Row],[Body Assembly]],"Done",""))</f>
        <v/>
      </c>
      <c r="CG1131" s="120" t="str">
        <f>_xlfn.IFNA(VLOOKUP(Table2[[#This Row],[Job-no]],Table4[],7,FALSE),"Done")</f>
        <v>Scheduled/Released</v>
      </c>
    </row>
    <row r="1132" spans="1:85" x14ac:dyDescent="0.25">
      <c r="A1132" t="str">
        <f>_xlfn.CONCAT(Table2[[#This Row],[Order]],"-",Table2[[#This Row],[Line]])</f>
        <v>74740-20</v>
      </c>
      <c r="B1132" s="5">
        <v>43490</v>
      </c>
      <c r="C1132" s="8">
        <v>74740</v>
      </c>
      <c r="D1132" s="3" t="s">
        <v>1494</v>
      </c>
      <c r="E1132" s="8">
        <v>20</v>
      </c>
      <c r="F1132" s="8">
        <v>1</v>
      </c>
      <c r="G1132" s="3" t="s">
        <v>42</v>
      </c>
      <c r="H1132" s="8">
        <v>1</v>
      </c>
      <c r="I1132" s="43" t="b">
        <v>0</v>
      </c>
      <c r="J1132" s="43" t="b">
        <v>0</v>
      </c>
      <c r="K1132" t="s">
        <v>114</v>
      </c>
      <c r="L1132" s="43" t="b">
        <v>0</v>
      </c>
      <c r="M1132" s="43" t="b">
        <v>0</v>
      </c>
      <c r="N1132" s="43" t="b">
        <v>0</v>
      </c>
      <c r="O1132" t="s">
        <v>114</v>
      </c>
      <c r="P1132" t="s">
        <v>114</v>
      </c>
      <c r="Q1132" t="s">
        <v>114</v>
      </c>
      <c r="R1132" t="s">
        <v>114</v>
      </c>
      <c r="S1132" t="s">
        <v>114</v>
      </c>
      <c r="T1132" t="s">
        <v>114</v>
      </c>
      <c r="U1132" t="s">
        <v>114</v>
      </c>
      <c r="V1132" t="s">
        <v>114</v>
      </c>
      <c r="W1132" s="5">
        <v>43487</v>
      </c>
      <c r="X1132" s="3" t="s">
        <v>114</v>
      </c>
      <c r="Y1132" s="3"/>
      <c r="Z1132" s="3" t="s">
        <v>4914</v>
      </c>
      <c r="AA1132" s="3" t="s">
        <v>114</v>
      </c>
      <c r="AB1132" s="3" t="s">
        <v>74</v>
      </c>
      <c r="AC1132" s="8">
        <v>4</v>
      </c>
      <c r="AD1132" s="3" t="s">
        <v>5967</v>
      </c>
      <c r="AE1132" s="4" t="s">
        <v>5968</v>
      </c>
      <c r="AF1132" s="3"/>
      <c r="AG1132" s="3" t="s">
        <v>114</v>
      </c>
      <c r="AH1132" s="8">
        <v>1</v>
      </c>
      <c r="AI1132" s="3" t="s">
        <v>74</v>
      </c>
      <c r="AJ1132" t="s">
        <v>114</v>
      </c>
      <c r="AK1132" t="s">
        <v>114</v>
      </c>
      <c r="AL1132" s="43" t="b">
        <v>0</v>
      </c>
      <c r="AM1132" s="3"/>
      <c r="AN1132" s="3"/>
      <c r="AO1132" s="43" t="b">
        <v>0</v>
      </c>
      <c r="AP1132" s="3" t="b">
        <v>0</v>
      </c>
      <c r="AQ1132" s="3">
        <f>VLOOKUP(Table2[[#This Row],[Job-no]],Table3[],26,FALSE)</f>
        <v>1830</v>
      </c>
      <c r="AR1132" t="str">
        <f t="shared" si="205"/>
        <v>SL2HLED</v>
      </c>
      <c r="AS1132" t="str">
        <f>VLOOKUP(AR1132,Table1[],4,0)</f>
        <v>pendant</v>
      </c>
      <c r="AT1132">
        <f>IF(BD1132&gt;0,"Pattern",VLOOKUP(AR1132,Table1[],5,0))</f>
        <v>0</v>
      </c>
      <c r="AU1132" s="34">
        <f>IF(AT1132="Pattern",WORKDAY(Table2[[#This Row],[Scheduled Ship Date]],-10),WORKDAY(Table2[[#This Row],[Scheduled Ship Date]],-4))</f>
        <v>43486</v>
      </c>
      <c r="AV1132">
        <f>IF(Table2[[#This Row],[Extrusion cut double saw]]=TRUE,IF(O1132="ToDo",IF(AT1132="Pattern",Table2[[#This Row],[Total Sections]]*0.4,Table2[[#This Row],[Total Sections]]*0.12),0),IF(AT1132="Pattern",Table2[[#This Row],[Total Sections]]*4,Table2[[#This Row],[Total Sections]]*1.2))</f>
        <v>1.2</v>
      </c>
      <c r="AW1132" s="130">
        <f t="shared" ca="1" si="212"/>
        <v>43471</v>
      </c>
      <c r="AX1132" s="42">
        <f>IF(AT1132="Pattern",Table2[[#This Row],[Scheduled Ship Date]]-2,Table2[[#This Row],[Scheduled Ship Date]]-3)</f>
        <v>43487</v>
      </c>
      <c r="AY1132">
        <f>IF(Table2[[#This Row],[Pattern]]="Pattern",Table2[[#This Row],[Total Sections]]*4.82,Table2[[#This Row],[Total Sections]]*0.5)</f>
        <v>0.5</v>
      </c>
      <c r="AZ1132" s="42">
        <f t="shared" ca="1" si="213"/>
        <v>43471</v>
      </c>
      <c r="BA1132" s="39">
        <f>((Table2[Total Sections]/Table2[Open Qty])-1)*Table2[Open Qty]*12.96</f>
        <v>0</v>
      </c>
      <c r="BB1132" s="39"/>
      <c r="BC1132" s="39" t="str">
        <f t="shared" si="206"/>
        <v>SL2HLED-2XSL-1000-1000-80-35-VL-12-AP-UNV-DP-1+E(1)-CA(72)-C(35' POWER CORD)</v>
      </c>
      <c r="BD1132" s="39">
        <f t="shared" si="207"/>
        <v>0</v>
      </c>
      <c r="BE1132" s="39" t="b">
        <f>_xlfn.IFNA(VLOOKUP(Table2[[#This Row],[Job-no]],Table4[],9,FALSE),TRUE)</f>
        <v>0</v>
      </c>
      <c r="BF1132" t="str">
        <f>VLOOKUP(AR1132,Table1[],3,0)</f>
        <v>SL2LED</v>
      </c>
      <c r="BG1132" s="39" t="b">
        <f>_xlfn.IFNA(VLOOKUP(Table2[[#This Row],[Job-no]],Table4[],14,FALSE),TRUE)</f>
        <v>0</v>
      </c>
      <c r="BH1132" s="39" t="str">
        <f>_xlfn.IFNA(VLOOKUP(Table2[[#This Row],[Job-no]],Table4[],11,FALSE),"Done")</f>
        <v/>
      </c>
      <c r="BI1132" s="39">
        <f>IF(Table2[[#This Row],[Pattern]]="Pattern",VLOOKUP(Table2[[#This Row],[Product Code]],'Routing data'!$A$2:$W$470,13,FALSE),VLOOKUP(Table2[[#This Row],[Product Code]],'Routing data'!$A$2:$W$470,3,FALSE))</f>
        <v>0</v>
      </c>
      <c r="BJ1132" s="39">
        <f>IF(Table2[[#This Row],[Pattern]]="Pattern",VLOOKUP(Table2[[#This Row],[Product Code]],'Routing data'!$A$2:$W$470,14,FALSE),VLOOKUP(Table2[[#This Row],[Product Code]],'Routing data'!$A$2:$W$470,4,FALSE))</f>
        <v>0</v>
      </c>
      <c r="BK1132" s="39">
        <f>VLOOKUP(Table2[[#This Row],[Product Code]],'Routing data'!A$4:W$524,16,FALSE)</f>
        <v>0</v>
      </c>
      <c r="BL1132" s="42" t="str">
        <f>IF(Table2[[#This Row],[Milling Required]]=0,"x",IF(AT1132="Pattern",B1132-10,B1132-4))</f>
        <v>x</v>
      </c>
      <c r="BM1132" s="42" t="str">
        <f>IF(Table2[[#This Row],[Punching Required]]=0,"x",IF(AT1132="Pattern",B1132-8,B1132-2))</f>
        <v>x</v>
      </c>
      <c r="BN1132" s="42">
        <f t="shared" si="208"/>
        <v>43487</v>
      </c>
      <c r="BO1132" s="39" t="str">
        <f>IF(Table2[[#This Row],[Milling]]="x","x",Table2[[#This Row],[Total Sections]]*2)</f>
        <v>x</v>
      </c>
      <c r="BP1132" s="39" t="str">
        <f>IF(Table2[[#This Row],[Punching]]="x","x",Table2[Total Sections]*2)</f>
        <v>x</v>
      </c>
      <c r="BQ1132" s="39">
        <f>IF(Table2[[#This Row],[Pattern]]="Pattern",Table2[Total Sections]*3,Table2[Total Sections]*1.5)</f>
        <v>1.5</v>
      </c>
      <c r="BR1132" s="42"/>
      <c r="BS1132" s="42"/>
      <c r="BT1132" s="42"/>
      <c r="BU1132" s="39"/>
      <c r="BV1132" s="39" t="str">
        <f>_xlfn.IFNA(VLOOKUP(Table2[[#This Row],[Job-no]],Table4[],16,FALSE),"Ready")</f>
        <v/>
      </c>
      <c r="BW1132" s="39" t="str">
        <f>_xlfn.IFNA(VLOOKUP(Table2[[#This Row],[Job-no]],Table4[],21,FALSE),"Ready")</f>
        <v/>
      </c>
      <c r="BX1132" s="39" t="b">
        <f>_xlfn.IFNA(VLOOKUP(Table2[[#This Row],[Job-no]],Table4[],10,FALSE),TRUE)</f>
        <v>0</v>
      </c>
      <c r="BY1132" s="39" t="str">
        <f>_xlfn.IFNA(VLOOKUP(Table2[[#This Row],[Job-no]],Table4[],22,FALSE),"Ready")</f>
        <v/>
      </c>
      <c r="BZ1132" s="120">
        <f t="shared" si="209"/>
        <v>43490</v>
      </c>
      <c r="CA1132" s="120" t="str">
        <f ca="1">IF(OR(Table2[[#This Row],[Saw Date]]=TODAY(),Table2[[#This Row],[Saw Date]]=TODAY()+1), Table2[[#This Row],[Saw Date]],IF(Table2[[#This Row],[Extrusion cut double saw]],"Done",""))</f>
        <v/>
      </c>
      <c r="CB1132" s="120" t="str">
        <f ca="1">IF(OR(Table2[[#This Row],[Lens Date]]=TODAY(),Table2[[#This Row],[Lens Date]]=TODAY()+1), Table2[[#This Row],[Lens Date]],IF(Table2[[#This Row],[MSLens]]="Done","Done",""))</f>
        <v/>
      </c>
      <c r="CC1132" s="120" t="str">
        <f ca="1">IF(OR(Table2[[#This Row],[Milling Date]]=TODAY(),Table2[[#This Row],[Milling Date]]=TODAY()+1), Table2[[#This Row],[Milling Date]],IF(Table2[[#This Row],[CNC Holes]]="Ready","Done",""))</f>
        <v/>
      </c>
      <c r="CD1132" s="120" t="str">
        <f ca="1">IF(OR(Table2[[#This Row],[Welding Date]]=TODAY(),Table2[[#This Row],[Welding Date]]=TODAY()+1), Table2[[#This Row],[Welding Date]],IF(Table2[[#This Row],[Welding Corners]]="Ready","Done",""))</f>
        <v/>
      </c>
      <c r="CE1132" s="120" t="str">
        <f ca="1">IF(OR(Table2[[#This Row],[Puching Date]]=TODAY(),Table2[[#This Row],[Puching Date]]=TODAY()+1), Table2[[#This Row],[Puching Date]],IF(Table2[[#This Row],[Punch Holes]]="Ready","Done",""))</f>
        <v/>
      </c>
      <c r="CF1132" s="120" t="str">
        <f ca="1">IF(OR(Table2[[#This Row],[Housing Date2]]=TODAY(),Table2[[#This Row],[Housing Date2]]=TODAY()+1),Table2[[#This Row],[Housing Date2]],IF(Table2[[#This Row],[Body Assembly]],"Done",""))</f>
        <v/>
      </c>
      <c r="CG1132" s="120" t="str">
        <f>_xlfn.IFNA(VLOOKUP(Table2[[#This Row],[Job-no]],Table4[],7,FALSE),"Done")</f>
        <v>Scheduled/Released</v>
      </c>
    </row>
    <row r="1133" spans="1:85" x14ac:dyDescent="0.25">
      <c r="A1133" t="str">
        <f>_xlfn.CONCAT(Table2[[#This Row],[Order]],"-",Table2[[#This Row],[Line]])</f>
        <v>74740-21</v>
      </c>
      <c r="B1133" s="5">
        <v>43490</v>
      </c>
      <c r="C1133" s="8">
        <v>74740</v>
      </c>
      <c r="D1133" s="3" t="s">
        <v>1496</v>
      </c>
      <c r="E1133" s="8">
        <v>21</v>
      </c>
      <c r="F1133" s="8">
        <v>1</v>
      </c>
      <c r="G1133" s="3" t="s">
        <v>42</v>
      </c>
      <c r="H1133" s="8">
        <v>1</v>
      </c>
      <c r="I1133" s="43" t="b">
        <v>0</v>
      </c>
      <c r="J1133" s="43" t="b">
        <v>0</v>
      </c>
      <c r="K1133" t="s">
        <v>114</v>
      </c>
      <c r="L1133" s="43" t="b">
        <v>0</v>
      </c>
      <c r="M1133" s="43" t="b">
        <v>0</v>
      </c>
      <c r="N1133" s="43" t="b">
        <v>0</v>
      </c>
      <c r="O1133" t="s">
        <v>114</v>
      </c>
      <c r="P1133" t="s">
        <v>114</v>
      </c>
      <c r="Q1133" t="s">
        <v>114</v>
      </c>
      <c r="R1133" t="s">
        <v>114</v>
      </c>
      <c r="S1133" t="s">
        <v>114</v>
      </c>
      <c r="T1133" t="s">
        <v>114</v>
      </c>
      <c r="U1133" t="s">
        <v>114</v>
      </c>
      <c r="V1133" t="s">
        <v>114</v>
      </c>
      <c r="W1133" s="5">
        <v>43487</v>
      </c>
      <c r="X1133" s="3" t="s">
        <v>114</v>
      </c>
      <c r="Y1133" s="3"/>
      <c r="Z1133" s="3" t="s">
        <v>2799</v>
      </c>
      <c r="AA1133" s="3" t="s">
        <v>114</v>
      </c>
      <c r="AB1133" s="3" t="s">
        <v>74</v>
      </c>
      <c r="AC1133" s="8">
        <v>4</v>
      </c>
      <c r="AD1133" s="3" t="s">
        <v>5967</v>
      </c>
      <c r="AE1133" s="4" t="s">
        <v>5968</v>
      </c>
      <c r="AF1133" s="3"/>
      <c r="AG1133" s="3" t="s">
        <v>114</v>
      </c>
      <c r="AH1133" s="8">
        <v>1</v>
      </c>
      <c r="AI1133" s="3" t="s">
        <v>74</v>
      </c>
      <c r="AJ1133" t="s">
        <v>114</v>
      </c>
      <c r="AK1133" t="s">
        <v>114</v>
      </c>
      <c r="AL1133" s="43" t="b">
        <v>0</v>
      </c>
      <c r="AM1133" s="3"/>
      <c r="AN1133" s="3"/>
      <c r="AO1133" s="43" t="b">
        <v>0</v>
      </c>
      <c r="AP1133" s="3" t="b">
        <v>0</v>
      </c>
      <c r="AQ1133" s="3">
        <f>VLOOKUP(Table2[[#This Row],[Job-no]],Table3[],26,FALSE)</f>
        <v>1200</v>
      </c>
      <c r="AR1133" t="str">
        <f t="shared" si="205"/>
        <v>SL2HLED</v>
      </c>
      <c r="AS1133" t="str">
        <f>VLOOKUP(AR1133,Table1[],4,0)</f>
        <v>pendant</v>
      </c>
      <c r="AT1133">
        <f>IF(BD1133&gt;0,"Pattern",VLOOKUP(AR1133,Table1[],5,0))</f>
        <v>0</v>
      </c>
      <c r="AU1133" s="34">
        <f>IF(AT1133="Pattern",WORKDAY(Table2[[#This Row],[Scheduled Ship Date]],-10),WORKDAY(Table2[[#This Row],[Scheduled Ship Date]],-4))</f>
        <v>43486</v>
      </c>
      <c r="AV1133">
        <f>IF(Table2[[#This Row],[Extrusion cut double saw]]=TRUE,IF(O1133="ToDo",IF(AT1133="Pattern",Table2[[#This Row],[Total Sections]]*0.4,Table2[[#This Row],[Total Sections]]*0.12),0),IF(AT1133="Pattern",Table2[[#This Row],[Total Sections]]*4,Table2[[#This Row],[Total Sections]]*1.2))</f>
        <v>1.2</v>
      </c>
      <c r="AW1133" s="130">
        <f t="shared" ca="1" si="212"/>
        <v>43471</v>
      </c>
      <c r="AX1133" s="42">
        <f>IF(AT1133="Pattern",Table2[[#This Row],[Scheduled Ship Date]]-2,Table2[[#This Row],[Scheduled Ship Date]]-3)</f>
        <v>43487</v>
      </c>
      <c r="AY1133">
        <f>IF(Table2[[#This Row],[Pattern]]="Pattern",Table2[[#This Row],[Total Sections]]*4.82,Table2[[#This Row],[Total Sections]]*0.5)</f>
        <v>0.5</v>
      </c>
      <c r="AZ1133" s="42">
        <f t="shared" ca="1" si="213"/>
        <v>43471</v>
      </c>
      <c r="BA1133" s="39">
        <f>((Table2[Total Sections]/Table2[Open Qty])-1)*Table2[Open Qty]*12.96</f>
        <v>0</v>
      </c>
      <c r="BB1133" s="42"/>
      <c r="BC1133" s="39" t="str">
        <f t="shared" si="206"/>
        <v>SL2HLED-2XSL-1000-1000-80-35-VL-8-W-UNV-DP-1-CT9(108)-C(9' CABLE &amp; 20' POWER CORD)</v>
      </c>
      <c r="BD1133" s="39">
        <f t="shared" si="207"/>
        <v>0</v>
      </c>
      <c r="BE1133" s="39" t="b">
        <f>_xlfn.IFNA(VLOOKUP(Table2[[#This Row],[Job-no]],Table4[],9,FALSE),TRUE)</f>
        <v>0</v>
      </c>
      <c r="BF1133" t="str">
        <f>VLOOKUP(AR1133,Table1[],3,0)</f>
        <v>SL2LED</v>
      </c>
      <c r="BG1133" s="39" t="b">
        <f>_xlfn.IFNA(VLOOKUP(Table2[[#This Row],[Job-no]],Table4[],14,FALSE),TRUE)</f>
        <v>0</v>
      </c>
      <c r="BH1133" s="39" t="str">
        <f>_xlfn.IFNA(VLOOKUP(Table2[[#This Row],[Job-no]],Table4[],11,FALSE),"Done")</f>
        <v/>
      </c>
      <c r="BI1133" s="39">
        <f>IF(Table2[[#This Row],[Pattern]]="Pattern",VLOOKUP(Table2[[#This Row],[Product Code]],'Routing data'!$A$2:$W$470,13,FALSE),VLOOKUP(Table2[[#This Row],[Product Code]],'Routing data'!$A$2:$W$470,3,FALSE))</f>
        <v>0</v>
      </c>
      <c r="BJ1133" s="39">
        <f>IF(Table2[[#This Row],[Pattern]]="Pattern",VLOOKUP(Table2[[#This Row],[Product Code]],'Routing data'!$A$2:$W$470,14,FALSE),VLOOKUP(Table2[[#This Row],[Product Code]],'Routing data'!$A$2:$W$470,4,FALSE))</f>
        <v>0</v>
      </c>
      <c r="BK1133" s="39">
        <f>VLOOKUP(Table2[[#This Row],[Product Code]],'Routing data'!A$4:W$524,16,FALSE)</f>
        <v>0</v>
      </c>
      <c r="BL1133" s="42" t="str">
        <f>IF(Table2[[#This Row],[Milling Required]]=0,"x",IF(AT1133="Pattern",B1133-10,B1133-4))</f>
        <v>x</v>
      </c>
      <c r="BM1133" s="42" t="str">
        <f>IF(Table2[[#This Row],[Punching Required]]=0,"x",IF(AT1133="Pattern",B1133-8,B1133-2))</f>
        <v>x</v>
      </c>
      <c r="BN1133" s="42">
        <f t="shared" si="208"/>
        <v>43487</v>
      </c>
      <c r="BO1133" s="39" t="str">
        <f>IF(Table2[[#This Row],[Milling]]="x","x",Table2[[#This Row],[Total Sections]]*2)</f>
        <v>x</v>
      </c>
      <c r="BP1133" s="39" t="str">
        <f>IF(Table2[[#This Row],[Punching]]="x","x",Table2[Total Sections]*2)</f>
        <v>x</v>
      </c>
      <c r="BQ1133" s="39">
        <f>IF(Table2[[#This Row],[Pattern]]="Pattern",Table2[Total Sections]*3,Table2[Total Sections]*1.5)</f>
        <v>1.5</v>
      </c>
      <c r="BR1133" s="42"/>
      <c r="BS1133" s="42"/>
      <c r="BT1133" s="42"/>
      <c r="BU1133" s="39"/>
      <c r="BV1133" s="39" t="str">
        <f>_xlfn.IFNA(VLOOKUP(Table2[[#This Row],[Job-no]],Table4[],16,FALSE),"Ready")</f>
        <v/>
      </c>
      <c r="BW1133" s="39" t="str">
        <f>_xlfn.IFNA(VLOOKUP(Table2[[#This Row],[Job-no]],Table4[],21,FALSE),"Ready")</f>
        <v/>
      </c>
      <c r="BX1133" s="39" t="b">
        <f>_xlfn.IFNA(VLOOKUP(Table2[[#This Row],[Job-no]],Table4[],10,FALSE),TRUE)</f>
        <v>0</v>
      </c>
      <c r="BY1133" s="39" t="str">
        <f>_xlfn.IFNA(VLOOKUP(Table2[[#This Row],[Job-no]],Table4[],22,FALSE),"Ready")</f>
        <v/>
      </c>
      <c r="BZ1133" s="120">
        <f t="shared" si="209"/>
        <v>43490</v>
      </c>
      <c r="CA1133" s="120" t="str">
        <f ca="1">IF(OR(Table2[[#This Row],[Saw Date]]=TODAY(),Table2[[#This Row],[Saw Date]]=TODAY()+1), Table2[[#This Row],[Saw Date]],IF(Table2[[#This Row],[Extrusion cut double saw]],"Done",""))</f>
        <v/>
      </c>
      <c r="CB1133" s="120" t="str">
        <f ca="1">IF(OR(Table2[[#This Row],[Lens Date]]=TODAY(),Table2[[#This Row],[Lens Date]]=TODAY()+1), Table2[[#This Row],[Lens Date]],IF(Table2[[#This Row],[MSLens]]="Done","Done",""))</f>
        <v/>
      </c>
      <c r="CC1133" s="120" t="str">
        <f ca="1">IF(OR(Table2[[#This Row],[Milling Date]]=TODAY(),Table2[[#This Row],[Milling Date]]=TODAY()+1), Table2[[#This Row],[Milling Date]],IF(Table2[[#This Row],[CNC Holes]]="Ready","Done",""))</f>
        <v/>
      </c>
      <c r="CD1133" s="120" t="str">
        <f ca="1">IF(OR(Table2[[#This Row],[Welding Date]]=TODAY(),Table2[[#This Row],[Welding Date]]=TODAY()+1), Table2[[#This Row],[Welding Date]],IF(Table2[[#This Row],[Welding Corners]]="Ready","Done",""))</f>
        <v/>
      </c>
      <c r="CE1133" s="120" t="str">
        <f ca="1">IF(OR(Table2[[#This Row],[Puching Date]]=TODAY(),Table2[[#This Row],[Puching Date]]=TODAY()+1), Table2[[#This Row],[Puching Date]],IF(Table2[[#This Row],[Punch Holes]]="Ready","Done",""))</f>
        <v/>
      </c>
      <c r="CF1133" s="120" t="str">
        <f ca="1">IF(OR(Table2[[#This Row],[Housing Date2]]=TODAY(),Table2[[#This Row],[Housing Date2]]=TODAY()+1),Table2[[#This Row],[Housing Date2]],IF(Table2[[#This Row],[Body Assembly]],"Done",""))</f>
        <v/>
      </c>
      <c r="CG1133" s="120" t="str">
        <f>_xlfn.IFNA(VLOOKUP(Table2[[#This Row],[Job-no]],Table4[],7,FALSE),"Done")</f>
        <v>Scheduled/Released</v>
      </c>
    </row>
    <row r="1134" spans="1:85" x14ac:dyDescent="0.25">
      <c r="A1134" t="str">
        <f>_xlfn.CONCAT(Table2[[#This Row],[Order]],"-",Table2[[#This Row],[Line]])</f>
        <v>74740-22</v>
      </c>
      <c r="B1134" s="5">
        <v>43490</v>
      </c>
      <c r="C1134" s="8">
        <v>74740</v>
      </c>
      <c r="D1134" s="3" t="s">
        <v>1498</v>
      </c>
      <c r="E1134" s="8">
        <v>22</v>
      </c>
      <c r="F1134" s="8">
        <v>1</v>
      </c>
      <c r="G1134" s="3" t="s">
        <v>42</v>
      </c>
      <c r="H1134" s="8">
        <v>2</v>
      </c>
      <c r="I1134" s="43" t="b">
        <v>0</v>
      </c>
      <c r="J1134" s="43" t="b">
        <v>0</v>
      </c>
      <c r="K1134" t="s">
        <v>114</v>
      </c>
      <c r="L1134" s="43" t="b">
        <v>0</v>
      </c>
      <c r="M1134" s="43" t="b">
        <v>0</v>
      </c>
      <c r="N1134" s="43" t="b">
        <v>0</v>
      </c>
      <c r="O1134" t="s">
        <v>114</v>
      </c>
      <c r="P1134" t="s">
        <v>114</v>
      </c>
      <c r="Q1134" t="s">
        <v>114</v>
      </c>
      <c r="R1134" t="s">
        <v>114</v>
      </c>
      <c r="S1134" t="s">
        <v>114</v>
      </c>
      <c r="T1134" t="s">
        <v>114</v>
      </c>
      <c r="U1134" t="s">
        <v>114</v>
      </c>
      <c r="V1134" t="s">
        <v>114</v>
      </c>
      <c r="W1134" s="5">
        <v>43487</v>
      </c>
      <c r="X1134" s="3" t="s">
        <v>114</v>
      </c>
      <c r="Y1134" s="3"/>
      <c r="Z1134" s="3" t="s">
        <v>2799</v>
      </c>
      <c r="AA1134" s="3" t="s">
        <v>114</v>
      </c>
      <c r="AB1134" s="3" t="s">
        <v>74</v>
      </c>
      <c r="AC1134" s="8">
        <v>4</v>
      </c>
      <c r="AD1134" s="3" t="s">
        <v>5967</v>
      </c>
      <c r="AE1134" s="4" t="s">
        <v>5968</v>
      </c>
      <c r="AF1134" s="3"/>
      <c r="AG1134" s="3" t="s">
        <v>114</v>
      </c>
      <c r="AH1134" s="8">
        <v>2</v>
      </c>
      <c r="AI1134" s="3" t="s">
        <v>74</v>
      </c>
      <c r="AJ1134" t="s">
        <v>114</v>
      </c>
      <c r="AK1134" t="s">
        <v>114</v>
      </c>
      <c r="AL1134" s="43" t="b">
        <v>0</v>
      </c>
      <c r="AM1134" s="3"/>
      <c r="AN1134" s="3"/>
      <c r="AO1134" s="43" t="b">
        <v>0</v>
      </c>
      <c r="AP1134" s="3" t="b">
        <v>0</v>
      </c>
      <c r="AQ1134" s="3">
        <f>VLOOKUP(Table2[[#This Row],[Job-no]],Table3[],26,FALSE)</f>
        <v>2460</v>
      </c>
      <c r="AR1134" t="str">
        <f t="shared" si="205"/>
        <v>SL2HLED</v>
      </c>
      <c r="AS1134" t="str">
        <f>VLOOKUP(AR1134,Table1[],4,0)</f>
        <v>pendant</v>
      </c>
      <c r="AT1134">
        <f>IF(BD1134&gt;0,"Pattern",VLOOKUP(AR1134,Table1[],5,0))</f>
        <v>0</v>
      </c>
      <c r="AU1134" s="34">
        <f>IF(AT1134="Pattern",WORKDAY(Table2[[#This Row],[Scheduled Ship Date]],-10),WORKDAY(Table2[[#This Row],[Scheduled Ship Date]],-4))</f>
        <v>43486</v>
      </c>
      <c r="AV1134">
        <f>IF(Table2[[#This Row],[Extrusion cut double saw]]=TRUE,IF(O1134="ToDo",IF(AT1134="Pattern",Table2[[#This Row],[Total Sections]]*0.4,Table2[[#This Row],[Total Sections]]*0.12),0),IF(AT1134="Pattern",Table2[[#This Row],[Total Sections]]*4,Table2[[#This Row],[Total Sections]]*1.2))</f>
        <v>2.4</v>
      </c>
      <c r="AW1134" s="130">
        <f t="shared" ca="1" si="212"/>
        <v>43471</v>
      </c>
      <c r="AX1134" s="42">
        <f>IF(AT1134="Pattern",Table2[[#This Row],[Scheduled Ship Date]]-2,Table2[[#This Row],[Scheduled Ship Date]]-3)</f>
        <v>43487</v>
      </c>
      <c r="AY1134">
        <f>IF(Table2[[#This Row],[Pattern]]="Pattern",Table2[[#This Row],[Total Sections]]*4.82,Table2[[#This Row],[Total Sections]]*0.5)</f>
        <v>1</v>
      </c>
      <c r="AZ1134" s="42">
        <f t="shared" ca="1" si="213"/>
        <v>43471</v>
      </c>
      <c r="BA1134" s="39">
        <f>((Table2[Total Sections]/Table2[Open Qty])-1)*Table2[Open Qty]*12.96</f>
        <v>0</v>
      </c>
      <c r="BB1134" s="39"/>
      <c r="BC1134" s="39" t="str">
        <f t="shared" si="206"/>
        <v>SL2HLED-2XSL-1000-1000-80-35-VL-8-W-UNV-DP-1+E(1)-CT9(108)-C(9' CABLE &amp; 20' POWER CORD)</v>
      </c>
      <c r="BD1134" s="39">
        <f t="shared" si="207"/>
        <v>0</v>
      </c>
      <c r="BE1134" s="39" t="b">
        <f>_xlfn.IFNA(VLOOKUP(Table2[[#This Row],[Job-no]],Table4[],9,FALSE),TRUE)</f>
        <v>0</v>
      </c>
      <c r="BF1134" t="str">
        <f>VLOOKUP(AR1134,Table1[],3,0)</f>
        <v>SL2LED</v>
      </c>
      <c r="BG1134" s="39" t="b">
        <f>_xlfn.IFNA(VLOOKUP(Table2[[#This Row],[Job-no]],Table4[],14,FALSE),TRUE)</f>
        <v>0</v>
      </c>
      <c r="BH1134" s="39" t="str">
        <f>_xlfn.IFNA(VLOOKUP(Table2[[#This Row],[Job-no]],Table4[],11,FALSE),"Done")</f>
        <v/>
      </c>
      <c r="BI1134" s="39">
        <f>IF(Table2[[#This Row],[Pattern]]="Pattern",VLOOKUP(Table2[[#This Row],[Product Code]],'Routing data'!$A$2:$W$470,13,FALSE),VLOOKUP(Table2[[#This Row],[Product Code]],'Routing data'!$A$2:$W$470,3,FALSE))</f>
        <v>0</v>
      </c>
      <c r="BJ1134" s="39">
        <f>IF(Table2[[#This Row],[Pattern]]="Pattern",VLOOKUP(Table2[[#This Row],[Product Code]],'Routing data'!$A$2:$W$470,14,FALSE),VLOOKUP(Table2[[#This Row],[Product Code]],'Routing data'!$A$2:$W$470,4,FALSE))</f>
        <v>0</v>
      </c>
      <c r="BK1134" s="39">
        <f>VLOOKUP(Table2[[#This Row],[Product Code]],'Routing data'!A$4:W$524,16,FALSE)</f>
        <v>0</v>
      </c>
      <c r="BL1134" s="42" t="str">
        <f>IF(Table2[[#This Row],[Milling Required]]=0,"x",IF(AT1134="Pattern",B1134-10,B1134-4))</f>
        <v>x</v>
      </c>
      <c r="BM1134" s="42" t="str">
        <f>IF(Table2[[#This Row],[Punching Required]]=0,"x",IF(AT1134="Pattern",B1134-8,B1134-2))</f>
        <v>x</v>
      </c>
      <c r="BN1134" s="42">
        <f t="shared" si="208"/>
        <v>43487</v>
      </c>
      <c r="BO1134" s="39" t="str">
        <f>IF(Table2[[#This Row],[Milling]]="x","x",Table2[[#This Row],[Total Sections]]*2)</f>
        <v>x</v>
      </c>
      <c r="BP1134" s="39" t="str">
        <f>IF(Table2[[#This Row],[Punching]]="x","x",Table2[Total Sections]*2)</f>
        <v>x</v>
      </c>
      <c r="BQ1134" s="39">
        <f>IF(Table2[[#This Row],[Pattern]]="Pattern",Table2[Total Sections]*3,Table2[Total Sections]*1.5)</f>
        <v>3</v>
      </c>
      <c r="BR1134" s="42"/>
      <c r="BS1134" s="39"/>
      <c r="BT1134" s="42"/>
      <c r="BU1134" s="39"/>
      <c r="BV1134" s="39" t="str">
        <f>_xlfn.IFNA(VLOOKUP(Table2[[#This Row],[Job-no]],Table4[],16,FALSE),"Ready")</f>
        <v/>
      </c>
      <c r="BW1134" s="39" t="str">
        <f>_xlfn.IFNA(VLOOKUP(Table2[[#This Row],[Job-no]],Table4[],21,FALSE),"Ready")</f>
        <v/>
      </c>
      <c r="BX1134" s="39" t="b">
        <f>_xlfn.IFNA(VLOOKUP(Table2[[#This Row],[Job-no]],Table4[],10,FALSE),TRUE)</f>
        <v>0</v>
      </c>
      <c r="BY1134" s="39" t="str">
        <f>_xlfn.IFNA(VLOOKUP(Table2[[#This Row],[Job-no]],Table4[],22,FALSE),"Ready")</f>
        <v/>
      </c>
      <c r="BZ1134" s="120">
        <f t="shared" si="209"/>
        <v>43490</v>
      </c>
      <c r="CA1134" s="120" t="str">
        <f ca="1">IF(OR(Table2[[#This Row],[Saw Date]]=TODAY(),Table2[[#This Row],[Saw Date]]=TODAY()+1), Table2[[#This Row],[Saw Date]],IF(Table2[[#This Row],[Extrusion cut double saw]],"Done",""))</f>
        <v/>
      </c>
      <c r="CB1134" s="120" t="str">
        <f ca="1">IF(OR(Table2[[#This Row],[Lens Date]]=TODAY(),Table2[[#This Row],[Lens Date]]=TODAY()+1), Table2[[#This Row],[Lens Date]],IF(Table2[[#This Row],[MSLens]]="Done","Done",""))</f>
        <v/>
      </c>
      <c r="CC1134" s="120" t="str">
        <f ca="1">IF(OR(Table2[[#This Row],[Milling Date]]=TODAY(),Table2[[#This Row],[Milling Date]]=TODAY()+1), Table2[[#This Row],[Milling Date]],IF(Table2[[#This Row],[CNC Holes]]="Ready","Done",""))</f>
        <v/>
      </c>
      <c r="CD1134" s="120" t="str">
        <f ca="1">IF(OR(Table2[[#This Row],[Welding Date]]=TODAY(),Table2[[#This Row],[Welding Date]]=TODAY()+1), Table2[[#This Row],[Welding Date]],IF(Table2[[#This Row],[Welding Corners]]="Ready","Done",""))</f>
        <v/>
      </c>
      <c r="CE1134" s="120" t="str">
        <f ca="1">IF(OR(Table2[[#This Row],[Puching Date]]=TODAY(),Table2[[#This Row],[Puching Date]]=TODAY()+1), Table2[[#This Row],[Puching Date]],IF(Table2[[#This Row],[Punch Holes]]="Ready","Done",""))</f>
        <v/>
      </c>
      <c r="CF1134" s="120" t="str">
        <f ca="1">IF(OR(Table2[[#This Row],[Housing Date2]]=TODAY(),Table2[[#This Row],[Housing Date2]]=TODAY()+1),Table2[[#This Row],[Housing Date2]],IF(Table2[[#This Row],[Body Assembly]],"Done",""))</f>
        <v/>
      </c>
      <c r="CG1134" s="120" t="str">
        <f>_xlfn.IFNA(VLOOKUP(Table2[[#This Row],[Job-no]],Table4[],7,FALSE),"Done")</f>
        <v>Scheduled/Released</v>
      </c>
    </row>
    <row r="1135" spans="1:85" x14ac:dyDescent="0.25">
      <c r="A1135" t="str">
        <f>_xlfn.CONCAT(Table2[[#This Row],[Order]],"-",Table2[[#This Row],[Line]])</f>
        <v>70280-1</v>
      </c>
      <c r="B1135" s="5">
        <v>43493</v>
      </c>
      <c r="C1135" s="8">
        <v>70280</v>
      </c>
      <c r="D1135" s="3" t="s">
        <v>192</v>
      </c>
      <c r="E1135" s="8">
        <v>1</v>
      </c>
      <c r="F1135" s="8">
        <v>1</v>
      </c>
      <c r="G1135" s="3" t="s">
        <v>42</v>
      </c>
      <c r="H1135" s="8">
        <v>433</v>
      </c>
      <c r="I1135" s="43" t="b">
        <v>0</v>
      </c>
      <c r="J1135" s="43" t="b">
        <v>0</v>
      </c>
      <c r="K1135" t="s">
        <v>114</v>
      </c>
      <c r="L1135" s="43" t="b">
        <v>0</v>
      </c>
      <c r="M1135" s="43" t="b">
        <v>0</v>
      </c>
      <c r="N1135" s="43" t="b">
        <v>0</v>
      </c>
      <c r="O1135" t="s">
        <v>114</v>
      </c>
      <c r="P1135" t="s">
        <v>114</v>
      </c>
      <c r="Q1135" t="s">
        <v>114</v>
      </c>
      <c r="R1135" t="s">
        <v>114</v>
      </c>
      <c r="S1135" t="s">
        <v>114</v>
      </c>
      <c r="T1135" t="s">
        <v>114</v>
      </c>
      <c r="U1135" t="s">
        <v>114</v>
      </c>
      <c r="V1135" t="s">
        <v>114</v>
      </c>
      <c r="W1135" s="5">
        <v>43488</v>
      </c>
      <c r="X1135" s="3" t="s">
        <v>114</v>
      </c>
      <c r="Y1135" s="3"/>
      <c r="Z1135" s="3" t="s">
        <v>4429</v>
      </c>
      <c r="AA1135" s="3" t="s">
        <v>114</v>
      </c>
      <c r="AB1135" s="3" t="s">
        <v>74</v>
      </c>
      <c r="AC1135" s="8">
        <v>10</v>
      </c>
      <c r="AD1135" s="3" t="s">
        <v>5967</v>
      </c>
      <c r="AE1135" s="4" t="s">
        <v>5968</v>
      </c>
      <c r="AF1135" s="3"/>
      <c r="AG1135" s="3" t="s">
        <v>114</v>
      </c>
      <c r="AH1135" s="8">
        <v>433</v>
      </c>
      <c r="AI1135" s="3" t="s">
        <v>180</v>
      </c>
      <c r="AJ1135" t="s">
        <v>114</v>
      </c>
      <c r="AK1135" t="s">
        <v>114</v>
      </c>
      <c r="AL1135" s="43" t="b">
        <v>0</v>
      </c>
      <c r="AM1135" s="3"/>
      <c r="AN1135" s="3"/>
      <c r="AO1135" s="43" t="b">
        <v>0</v>
      </c>
      <c r="AP1135" s="3" t="b">
        <v>0</v>
      </c>
      <c r="AQ1135" s="3">
        <f>VLOOKUP(Table2[[#This Row],[Job-no]],Table3[],26,FALSE)</f>
        <v>85734</v>
      </c>
      <c r="AR1135" t="str">
        <f t="shared" si="205"/>
        <v>WALED</v>
      </c>
      <c r="AS1135" t="str">
        <f>VLOOKUP(AR1135,Table1[],4,0)</f>
        <v>Grid LED</v>
      </c>
      <c r="AT1135">
        <f>IF(BD1135&gt;0,"Pattern",VLOOKUP(AR1135,Table1[],5,0))</f>
        <v>0</v>
      </c>
      <c r="AU1135" s="34">
        <f>IF(AT1135="Pattern",WORKDAY(Table2[[#This Row],[Scheduled Ship Date]],-10),WORKDAY(Table2[[#This Row],[Scheduled Ship Date]],-4))</f>
        <v>43487</v>
      </c>
      <c r="AV1135">
        <f>IF(Table2[[#This Row],[Extrusion cut double saw]]=TRUE,IF(O1135="ToDo",IF(AT1135="Pattern",Table2[[#This Row],[Total Sections]]*0.4,Table2[[#This Row],[Total Sections]]*0.12),0),IF(AT1135="Pattern",Table2[[#This Row],[Total Sections]]*4,Table2[[#This Row],[Total Sections]]*1.2))</f>
        <v>519.6</v>
      </c>
      <c r="AW1135" s="42"/>
      <c r="AX1135" s="42">
        <f>IF(AT1135="Pattern",Table2[[#This Row],[Scheduled Ship Date]]-2,Table2[[#This Row],[Scheduled Ship Date]]-3)</f>
        <v>43490</v>
      </c>
      <c r="AY1135">
        <f>IF(Table2[[#This Row],[Pattern]]="Pattern",Table2[[#This Row],[Total Sections]]*4.82,Table2[[#This Row],[Total Sections]]*0.5)</f>
        <v>216.5</v>
      </c>
      <c r="AZ1135" s="42"/>
      <c r="BA1135" s="39">
        <f>((Table2[Total Sections]/Table2[Open Qty])-1)*Table2[Open Qty]*12.96</f>
        <v>0</v>
      </c>
      <c r="BB1135" s="39"/>
      <c r="BC1135" s="39" t="str">
        <f t="shared" si="206"/>
        <v>WALED-22-4000-80-35-VL-W-UNV-O(DALI)-1-TB15</v>
      </c>
      <c r="BD1135" s="39">
        <f t="shared" si="207"/>
        <v>0</v>
      </c>
      <c r="BE1135" s="39" t="b">
        <f>_xlfn.IFNA(VLOOKUP(Table2[[#This Row],[Job-no]],Table4[],9,FALSE),TRUE)</f>
        <v>0</v>
      </c>
      <c r="BF1135" t="str">
        <f>VLOOKUP(AR1135,Table1[],3,0)</f>
        <v>WAVLED</v>
      </c>
      <c r="BG1135" s="39" t="b">
        <f>_xlfn.IFNA(VLOOKUP(Table2[[#This Row],[Job-no]],Table4[],14,FALSE),TRUE)</f>
        <v>0</v>
      </c>
      <c r="BH1135" s="39" t="str">
        <f>_xlfn.IFNA(VLOOKUP(Table2[[#This Row],[Job-no]],Table4[],11,FALSE),"Done")</f>
        <v/>
      </c>
      <c r="BI1135" s="39">
        <f>IF(Table2[[#This Row],[Pattern]]="Pattern",VLOOKUP(Table2[[#This Row],[Product Code]],'Routing data'!$A$2:$W$470,13,FALSE),VLOOKUP(Table2[[#This Row],[Product Code]],'Routing data'!$A$2:$W$470,3,FALSE))</f>
        <v>0</v>
      </c>
      <c r="BJ1135" s="39">
        <f>IF(Table2[[#This Row],[Pattern]]="Pattern",VLOOKUP(Table2[[#This Row],[Product Code]],'Routing data'!$A$2:$W$470,14,FALSE),VLOOKUP(Table2[[#This Row],[Product Code]],'Routing data'!$A$2:$W$470,4,FALSE))</f>
        <v>0</v>
      </c>
      <c r="BK1135" s="39">
        <f>VLOOKUP(Table2[[#This Row],[Product Code]],'Routing data'!A$4:W$524,16,FALSE)</f>
        <v>0</v>
      </c>
      <c r="BL1135" s="42" t="str">
        <f>IF(Table2[[#This Row],[Milling Required]]=0,"x",IF(AT1135="Pattern",B1135-10,B1135-4))</f>
        <v>x</v>
      </c>
      <c r="BM1135" s="42" t="str">
        <f>IF(Table2[[#This Row],[Punching Required]]=0,"x",IF(AT1135="Pattern",B1135-8,B1135-2))</f>
        <v>x</v>
      </c>
      <c r="BN1135" s="42">
        <f t="shared" si="208"/>
        <v>43490</v>
      </c>
      <c r="BO1135" s="39" t="str">
        <f>IF(Table2[[#This Row],[Milling]]="x","x",Table2[[#This Row],[Total Sections]]*2)</f>
        <v>x</v>
      </c>
      <c r="BP1135" s="39" t="str">
        <f>IF(Table2[[#This Row],[Punching]]="x","x",Table2[Total Sections]*2)</f>
        <v>x</v>
      </c>
      <c r="BQ1135" s="39">
        <f>IF(Table2[[#This Row],[Pattern]]="Pattern",Table2[Total Sections]*3,Table2[Total Sections]*1.5)</f>
        <v>649.5</v>
      </c>
      <c r="BR1135" s="42"/>
      <c r="BS1135" s="42"/>
      <c r="BT1135" s="42"/>
      <c r="BU1135" s="39"/>
      <c r="BV1135" s="39" t="str">
        <f>_xlfn.IFNA(VLOOKUP(Table2[[#This Row],[Job-no]],Table4[],16,FALSE),"Ready")</f>
        <v/>
      </c>
      <c r="BW1135" s="39" t="str">
        <f>_xlfn.IFNA(VLOOKUP(Table2[[#This Row],[Job-no]],Table4[],21,FALSE),"Ready")</f>
        <v/>
      </c>
      <c r="BX1135" s="39" t="b">
        <f>_xlfn.IFNA(VLOOKUP(Table2[[#This Row],[Job-no]],Table4[],10,FALSE),TRUE)</f>
        <v>0</v>
      </c>
      <c r="BY1135" s="39" t="str">
        <f>_xlfn.IFNA(VLOOKUP(Table2[[#This Row],[Job-no]],Table4[],22,FALSE),"Ready")</f>
        <v/>
      </c>
      <c r="BZ1135" s="120">
        <f t="shared" si="209"/>
        <v>43493</v>
      </c>
      <c r="CA1135" s="120" t="str">
        <f ca="1">IF(OR(Table2[[#This Row],[Saw Date]]=TODAY(),Table2[[#This Row],[Saw Date]]=TODAY()+1), Table2[[#This Row],[Saw Date]],IF(Table2[[#This Row],[Extrusion cut double saw]],"Done",""))</f>
        <v/>
      </c>
      <c r="CB1135" s="120" t="str">
        <f ca="1">IF(OR(Table2[[#This Row],[Lens Date]]=TODAY(),Table2[[#This Row],[Lens Date]]=TODAY()+1), Table2[[#This Row],[Lens Date]],IF(Table2[[#This Row],[MSLens]]="Done","Done",""))</f>
        <v/>
      </c>
      <c r="CC1135" s="120" t="str">
        <f ca="1">IF(OR(Table2[[#This Row],[Milling Date]]=TODAY(),Table2[[#This Row],[Milling Date]]=TODAY()+1), Table2[[#This Row],[Milling Date]],IF(Table2[[#This Row],[CNC Holes]]="Ready","Done",""))</f>
        <v/>
      </c>
      <c r="CD1135" s="120" t="str">
        <f ca="1">IF(OR(Table2[[#This Row],[Welding Date]]=TODAY(),Table2[[#This Row],[Welding Date]]=TODAY()+1), Table2[[#This Row],[Welding Date]],IF(Table2[[#This Row],[Welding Corners]]="Ready","Done",""))</f>
        <v/>
      </c>
      <c r="CE1135" s="120" t="str">
        <f ca="1">IF(OR(Table2[[#This Row],[Puching Date]]=TODAY(),Table2[[#This Row],[Puching Date]]=TODAY()+1), Table2[[#This Row],[Puching Date]],IF(Table2[[#This Row],[Punch Holes]]="Ready","Done",""))</f>
        <v/>
      </c>
      <c r="CF1135" s="120" t="str">
        <f ca="1">IF(OR(Table2[[#This Row],[Housing Date2]]=TODAY(),Table2[[#This Row],[Housing Date2]]=TODAY()+1),Table2[[#This Row],[Housing Date2]],IF(Table2[[#This Row],[Body Assembly]],"Done",""))</f>
        <v/>
      </c>
      <c r="CG1135" s="120" t="str">
        <f>_xlfn.IFNA(VLOOKUP(Table2[[#This Row],[Job-no]],Table4[],7,FALSE),"Done")</f>
        <v>Scheduled/Released</v>
      </c>
    </row>
    <row r="1136" spans="1:85" x14ac:dyDescent="0.25">
      <c r="A1136" t="str">
        <f>_xlfn.CONCAT(Table2[[#This Row],[Order]],"-",Table2[[#This Row],[Line]])</f>
        <v>76786-1</v>
      </c>
      <c r="B1136" s="5">
        <v>43495</v>
      </c>
      <c r="C1136" s="8">
        <v>76786</v>
      </c>
      <c r="D1136" s="3" t="s">
        <v>1739</v>
      </c>
      <c r="E1136" s="8">
        <v>1</v>
      </c>
      <c r="F1136" s="8">
        <v>1</v>
      </c>
      <c r="G1136" s="3" t="s">
        <v>42</v>
      </c>
      <c r="H1136" s="8">
        <v>6</v>
      </c>
      <c r="I1136" s="43" t="b">
        <v>0</v>
      </c>
      <c r="J1136" s="43" t="b">
        <v>0</v>
      </c>
      <c r="K1136" t="s">
        <v>114</v>
      </c>
      <c r="L1136" s="43" t="b">
        <v>0</v>
      </c>
      <c r="M1136" s="43" t="b">
        <v>0</v>
      </c>
      <c r="N1136" s="43" t="b">
        <v>0</v>
      </c>
      <c r="O1136" t="s">
        <v>114</v>
      </c>
      <c r="P1136" t="s">
        <v>114</v>
      </c>
      <c r="Q1136" t="s">
        <v>114</v>
      </c>
      <c r="R1136" t="s">
        <v>114</v>
      </c>
      <c r="S1136" t="s">
        <v>114</v>
      </c>
      <c r="T1136" t="s">
        <v>114</v>
      </c>
      <c r="U1136" t="s">
        <v>114</v>
      </c>
      <c r="V1136" t="s">
        <v>114</v>
      </c>
      <c r="W1136" s="5">
        <v>43490</v>
      </c>
      <c r="X1136" s="3" t="s">
        <v>114</v>
      </c>
      <c r="Y1136" s="3"/>
      <c r="Z1136" s="3" t="s">
        <v>4922</v>
      </c>
      <c r="AA1136" s="3" t="s">
        <v>114</v>
      </c>
      <c r="AB1136" s="3" t="s">
        <v>74</v>
      </c>
      <c r="AC1136" s="8">
        <v>1</v>
      </c>
      <c r="AD1136" s="3" t="s">
        <v>5967</v>
      </c>
      <c r="AE1136" s="4" t="s">
        <v>5968</v>
      </c>
      <c r="AF1136" s="3"/>
      <c r="AG1136" s="3" t="s">
        <v>114</v>
      </c>
      <c r="AH1136" s="8">
        <v>12</v>
      </c>
      <c r="AI1136" s="3" t="s">
        <v>74</v>
      </c>
      <c r="AJ1136" t="s">
        <v>114</v>
      </c>
      <c r="AK1136" t="s">
        <v>114</v>
      </c>
      <c r="AL1136" s="43" t="b">
        <v>0</v>
      </c>
      <c r="AM1136" s="3"/>
      <c r="AN1136" s="3"/>
      <c r="AO1136" s="43" t="b">
        <v>0</v>
      </c>
      <c r="AP1136" s="3" t="b">
        <v>0</v>
      </c>
      <c r="AQ1136" s="3">
        <f>VLOOKUP(Table2[[#This Row],[Job-no]],Table3[],26,FALSE)</f>
        <v>7800</v>
      </c>
      <c r="AR1136" t="str">
        <f t="shared" si="205"/>
        <v>CUBLED</v>
      </c>
      <c r="AS1136" t="str">
        <f>VLOOKUP(AR1136,Table1[],4,0)</f>
        <v>pendant</v>
      </c>
      <c r="AT1136">
        <f>IF(BD1136&gt;0,"Pattern",VLOOKUP(AR1136,Table1[],5,0))</f>
        <v>0</v>
      </c>
      <c r="AU1136" s="34">
        <f>IF(AT1136="Pattern",WORKDAY(Table2[[#This Row],[Scheduled Ship Date]],-10),WORKDAY(Table2[[#This Row],[Scheduled Ship Date]],-4))</f>
        <v>43489</v>
      </c>
      <c r="AV1136">
        <f>IF(Table2[[#This Row],[Extrusion cut double saw]]=TRUE,IF(O1136="ToDo",IF(AT1136="Pattern",Table2[[#This Row],[Total Sections]]*0.4,Table2[[#This Row],[Total Sections]]*0.12),0),IF(AT1136="Pattern",Table2[[#This Row],[Total Sections]]*4,Table2[[#This Row],[Total Sections]]*1.2))</f>
        <v>14.399999999999999</v>
      </c>
      <c r="AW1136" s="130">
        <f t="shared" ref="AW1136:AW1145" ca="1" si="214">TODAY()+4</f>
        <v>43471</v>
      </c>
      <c r="AX1136" s="42">
        <f>IF(AT1136="Pattern",Table2[[#This Row],[Scheduled Ship Date]]-2,Table2[[#This Row],[Scheduled Ship Date]]-3)</f>
        <v>43492</v>
      </c>
      <c r="AY1136">
        <f>IF(Table2[[#This Row],[Pattern]]="Pattern",Table2[[#This Row],[Total Sections]]*4.82,Table2[[#This Row],[Total Sections]]*0.5)</f>
        <v>6</v>
      </c>
      <c r="AZ1136" s="42">
        <f t="shared" ref="AZ1136:AZ1145" ca="1" si="215">TODAY()+4</f>
        <v>43471</v>
      </c>
      <c r="BA1136" s="39">
        <f>((Table2[Total Sections]/Table2[Open Qty])-1)*Table2[Open Qty]*12.96</f>
        <v>77.760000000000005</v>
      </c>
      <c r="BB1136" s="42"/>
      <c r="BC1136" s="39" t="str">
        <f t="shared" si="206"/>
        <v>CUBLED-SL 75/25-1300-80-40-SO-16-W-UNV-DP-1-CT15(24)</v>
      </c>
      <c r="BD1136" s="39">
        <f t="shared" si="207"/>
        <v>0</v>
      </c>
      <c r="BE1136" s="39" t="b">
        <f>_xlfn.IFNA(VLOOKUP(Table2[[#This Row],[Job-no]],Table4[],9,FALSE),TRUE)</f>
        <v>0</v>
      </c>
      <c r="BF1136" t="str">
        <f>VLOOKUP(AR1136,Table1[],3,0)</f>
        <v>CUBIC</v>
      </c>
      <c r="BG1136" s="39" t="b">
        <f>_xlfn.IFNA(VLOOKUP(Table2[[#This Row],[Job-no]],Table4[],14,FALSE),TRUE)</f>
        <v>0</v>
      </c>
      <c r="BH1136" s="39" t="str">
        <f>_xlfn.IFNA(VLOOKUP(Table2[[#This Row],[Job-no]],Table4[],11,FALSE),"Done")</f>
        <v/>
      </c>
      <c r="BI1136" s="39">
        <f>IF(Table2[[#This Row],[Pattern]]="Pattern",VLOOKUP(Table2[[#This Row],[Product Code]],'Routing data'!$A$2:$W$470,13,FALSE),VLOOKUP(Table2[[#This Row],[Product Code]],'Routing data'!$A$2:$W$470,3,FALSE))</f>
        <v>0</v>
      </c>
      <c r="BJ1136" s="39">
        <f>IF(Table2[[#This Row],[Pattern]]="Pattern",VLOOKUP(Table2[[#This Row],[Product Code]],'Routing data'!$A$2:$W$470,14,FALSE),VLOOKUP(Table2[[#This Row],[Product Code]],'Routing data'!$A$2:$W$470,4,FALSE))</f>
        <v>0</v>
      </c>
      <c r="BK1136" s="39">
        <f>VLOOKUP(Table2[[#This Row],[Product Code]],'Routing data'!A$4:W$524,16,FALSE)</f>
        <v>0</v>
      </c>
      <c r="BL1136" s="42" t="str">
        <f>IF(Table2[[#This Row],[Milling Required]]=0,"x",IF(AT1136="Pattern",B1136-10,B1136-4))</f>
        <v>x</v>
      </c>
      <c r="BM1136" s="42" t="str">
        <f>IF(Table2[[#This Row],[Punching Required]]=0,"x",IF(AT1136="Pattern",B1136-8,B1136-2))</f>
        <v>x</v>
      </c>
      <c r="BN1136" s="42">
        <f t="shared" si="208"/>
        <v>43492</v>
      </c>
      <c r="BO1136" s="39" t="str">
        <f>IF(Table2[[#This Row],[Milling]]="x","x",Table2[[#This Row],[Total Sections]]*2)</f>
        <v>x</v>
      </c>
      <c r="BP1136" s="39" t="str">
        <f>IF(Table2[[#This Row],[Punching]]="x","x",Table2[Total Sections]*2)</f>
        <v>x</v>
      </c>
      <c r="BQ1136" s="39">
        <f>IF(Table2[[#This Row],[Pattern]]="Pattern",Table2[Total Sections]*3,Table2[Total Sections]*1.5)</f>
        <v>18</v>
      </c>
      <c r="BR1136" s="42"/>
      <c r="BS1136" s="42"/>
      <c r="BT1136" s="42"/>
      <c r="BU1136" s="39"/>
      <c r="BV1136" s="39" t="str">
        <f>_xlfn.IFNA(VLOOKUP(Table2[[#This Row],[Job-no]],Table4[],16,FALSE),"Ready")</f>
        <v/>
      </c>
      <c r="BW1136" s="39" t="str">
        <f>_xlfn.IFNA(VLOOKUP(Table2[[#This Row],[Job-no]],Table4[],21,FALSE),"Ready")</f>
        <v/>
      </c>
      <c r="BX1136" s="39" t="b">
        <f>_xlfn.IFNA(VLOOKUP(Table2[[#This Row],[Job-no]],Table4[],10,FALSE),TRUE)</f>
        <v>0</v>
      </c>
      <c r="BY1136" s="39" t="str">
        <f>_xlfn.IFNA(VLOOKUP(Table2[[#This Row],[Job-no]],Table4[],22,FALSE),"Ready")</f>
        <v/>
      </c>
      <c r="BZ1136" s="120">
        <f t="shared" si="209"/>
        <v>43495</v>
      </c>
      <c r="CA1136" s="120" t="str">
        <f ca="1">IF(OR(Table2[[#This Row],[Saw Date]]=TODAY(),Table2[[#This Row],[Saw Date]]=TODAY()+1), Table2[[#This Row],[Saw Date]],IF(Table2[[#This Row],[Extrusion cut double saw]],"Done",""))</f>
        <v/>
      </c>
      <c r="CB1136" s="120" t="str">
        <f ca="1">IF(OR(Table2[[#This Row],[Lens Date]]=TODAY(),Table2[[#This Row],[Lens Date]]=TODAY()+1), Table2[[#This Row],[Lens Date]],IF(Table2[[#This Row],[MSLens]]="Done","Done",""))</f>
        <v/>
      </c>
      <c r="CC1136" s="120" t="str">
        <f ca="1">IF(OR(Table2[[#This Row],[Milling Date]]=TODAY(),Table2[[#This Row],[Milling Date]]=TODAY()+1), Table2[[#This Row],[Milling Date]],IF(Table2[[#This Row],[CNC Holes]]="Ready","Done",""))</f>
        <v/>
      </c>
      <c r="CD1136" s="120" t="str">
        <f ca="1">IF(OR(Table2[[#This Row],[Welding Date]]=TODAY(),Table2[[#This Row],[Welding Date]]=TODAY()+1), Table2[[#This Row],[Welding Date]],IF(Table2[[#This Row],[Welding Corners]]="Ready","Done",""))</f>
        <v/>
      </c>
      <c r="CE1136" s="120" t="str">
        <f ca="1">IF(OR(Table2[[#This Row],[Puching Date]]=TODAY(),Table2[[#This Row],[Puching Date]]=TODAY()+1), Table2[[#This Row],[Puching Date]],IF(Table2[[#This Row],[Punch Holes]]="Ready","Done",""))</f>
        <v/>
      </c>
      <c r="CF1136" s="120" t="str">
        <f ca="1">IF(OR(Table2[[#This Row],[Housing Date2]]=TODAY(),Table2[[#This Row],[Housing Date2]]=TODAY()+1),Table2[[#This Row],[Housing Date2]],IF(Table2[[#This Row],[Body Assembly]],"Done",""))</f>
        <v/>
      </c>
      <c r="CG1136" s="120" t="str">
        <f>_xlfn.IFNA(VLOOKUP(Table2[[#This Row],[Job-no]],Table4[],7,FALSE),"Done")</f>
        <v>Scheduled/Released</v>
      </c>
    </row>
    <row r="1137" spans="1:85" x14ac:dyDescent="0.25">
      <c r="A1137" t="str">
        <f>_xlfn.CONCAT(Table2[[#This Row],[Order]],"-",Table2[[#This Row],[Line]])</f>
        <v>76786-2</v>
      </c>
      <c r="B1137" s="5">
        <v>43495</v>
      </c>
      <c r="C1137" s="8">
        <v>76786</v>
      </c>
      <c r="D1137" s="3" t="s">
        <v>1742</v>
      </c>
      <c r="E1137" s="8">
        <v>2</v>
      </c>
      <c r="F1137" s="8">
        <v>1</v>
      </c>
      <c r="G1137" s="3" t="s">
        <v>42</v>
      </c>
      <c r="H1137" s="8">
        <v>6</v>
      </c>
      <c r="I1137" s="43" t="b">
        <v>0</v>
      </c>
      <c r="J1137" s="43" t="b">
        <v>0</v>
      </c>
      <c r="K1137" t="s">
        <v>114</v>
      </c>
      <c r="L1137" s="43" t="b">
        <v>0</v>
      </c>
      <c r="M1137" s="43" t="b">
        <v>0</v>
      </c>
      <c r="N1137" s="43" t="b">
        <v>0</v>
      </c>
      <c r="O1137" t="s">
        <v>114</v>
      </c>
      <c r="P1137" t="s">
        <v>114</v>
      </c>
      <c r="Q1137" t="s">
        <v>114</v>
      </c>
      <c r="R1137" t="s">
        <v>114</v>
      </c>
      <c r="S1137" t="s">
        <v>114</v>
      </c>
      <c r="T1137" t="s">
        <v>114</v>
      </c>
      <c r="U1137" t="s">
        <v>114</v>
      </c>
      <c r="V1137" t="s">
        <v>114</v>
      </c>
      <c r="W1137" s="5">
        <v>43490</v>
      </c>
      <c r="X1137" s="3" t="s">
        <v>114</v>
      </c>
      <c r="Y1137" s="3"/>
      <c r="Z1137" s="3" t="s">
        <v>4922</v>
      </c>
      <c r="AA1137" s="3" t="s">
        <v>114</v>
      </c>
      <c r="AB1137" s="3" t="s">
        <v>74</v>
      </c>
      <c r="AC1137" s="8">
        <v>1</v>
      </c>
      <c r="AD1137" s="3" t="s">
        <v>5967</v>
      </c>
      <c r="AE1137" s="4" t="s">
        <v>5968</v>
      </c>
      <c r="AF1137" s="3"/>
      <c r="AG1137" s="3" t="s">
        <v>114</v>
      </c>
      <c r="AH1137" s="8">
        <v>12</v>
      </c>
      <c r="AI1137" s="3" t="s">
        <v>74</v>
      </c>
      <c r="AJ1137" t="s">
        <v>114</v>
      </c>
      <c r="AK1137" t="s">
        <v>114</v>
      </c>
      <c r="AL1137" s="43" t="b">
        <v>0</v>
      </c>
      <c r="AM1137" s="3"/>
      <c r="AN1137" s="3"/>
      <c r="AO1137" s="43" t="b">
        <v>0</v>
      </c>
      <c r="AP1137" s="3" t="b">
        <v>0</v>
      </c>
      <c r="AQ1137" s="3">
        <f>VLOOKUP(Table2[[#This Row],[Job-no]],Table3[],26,FALSE)</f>
        <v>9420</v>
      </c>
      <c r="AR1137" t="str">
        <f t="shared" si="205"/>
        <v>CUBLED</v>
      </c>
      <c r="AS1137" t="str">
        <f>VLOOKUP(AR1137,Table1[],4,0)</f>
        <v>pendant</v>
      </c>
      <c r="AT1137">
        <f>IF(BD1137&gt;0,"Pattern",VLOOKUP(AR1137,Table1[],5,0))</f>
        <v>0</v>
      </c>
      <c r="AU1137" s="34">
        <f>IF(AT1137="Pattern",WORKDAY(Table2[[#This Row],[Scheduled Ship Date]],-10),WORKDAY(Table2[[#This Row],[Scheduled Ship Date]],-4))</f>
        <v>43489</v>
      </c>
      <c r="AV1137">
        <f>IF(Table2[[#This Row],[Extrusion cut double saw]]=TRUE,IF(O1137="ToDo",IF(AT1137="Pattern",Table2[[#This Row],[Total Sections]]*0.4,Table2[[#This Row],[Total Sections]]*0.12),0),IF(AT1137="Pattern",Table2[[#This Row],[Total Sections]]*4,Table2[[#This Row],[Total Sections]]*1.2))</f>
        <v>14.399999999999999</v>
      </c>
      <c r="AW1137" s="130">
        <f t="shared" ca="1" si="214"/>
        <v>43471</v>
      </c>
      <c r="AX1137" s="42">
        <f>IF(AT1137="Pattern",Table2[[#This Row],[Scheduled Ship Date]]-2,Table2[[#This Row],[Scheduled Ship Date]]-3)</f>
        <v>43492</v>
      </c>
      <c r="AY1137">
        <f>IF(Table2[[#This Row],[Pattern]]="Pattern",Table2[[#This Row],[Total Sections]]*4.82,Table2[[#This Row],[Total Sections]]*0.5)</f>
        <v>6</v>
      </c>
      <c r="AZ1137" s="42">
        <f t="shared" ca="1" si="215"/>
        <v>43471</v>
      </c>
      <c r="BA1137" s="39">
        <f>((Table2[Total Sections]/Table2[Open Qty])-1)*Table2[Open Qty]*12.96</f>
        <v>77.760000000000005</v>
      </c>
      <c r="BB1137" s="42"/>
      <c r="BC1137" s="39" t="str">
        <f t="shared" si="206"/>
        <v>CUBLED-SL 75/25-1300-80-40-SO-16-W-UNV-DP-1+NL(2)-CT15(24)</v>
      </c>
      <c r="BD1137" s="39">
        <f t="shared" si="207"/>
        <v>0</v>
      </c>
      <c r="BE1137" s="39" t="b">
        <f>_xlfn.IFNA(VLOOKUP(Table2[[#This Row],[Job-no]],Table4[],9,FALSE),TRUE)</f>
        <v>0</v>
      </c>
      <c r="BF1137" t="str">
        <f>VLOOKUP(AR1137,Table1[],3,0)</f>
        <v>CUBIC</v>
      </c>
      <c r="BG1137" s="39" t="b">
        <f>_xlfn.IFNA(VLOOKUP(Table2[[#This Row],[Job-no]],Table4[],14,FALSE),TRUE)</f>
        <v>0</v>
      </c>
      <c r="BH1137" s="39" t="str">
        <f>_xlfn.IFNA(VLOOKUP(Table2[[#This Row],[Job-no]],Table4[],11,FALSE),"Done")</f>
        <v/>
      </c>
      <c r="BI1137" s="39">
        <f>IF(Table2[[#This Row],[Pattern]]="Pattern",VLOOKUP(Table2[[#This Row],[Product Code]],'Routing data'!$A$2:$W$470,13,FALSE),VLOOKUP(Table2[[#This Row],[Product Code]],'Routing data'!$A$2:$W$470,3,FALSE))</f>
        <v>0</v>
      </c>
      <c r="BJ1137" s="39">
        <f>IF(Table2[[#This Row],[Pattern]]="Pattern",VLOOKUP(Table2[[#This Row],[Product Code]],'Routing data'!$A$2:$W$470,14,FALSE),VLOOKUP(Table2[[#This Row],[Product Code]],'Routing data'!$A$2:$W$470,4,FALSE))</f>
        <v>0</v>
      </c>
      <c r="BK1137" s="39">
        <f>VLOOKUP(Table2[[#This Row],[Product Code]],'Routing data'!A$4:W$524,16,FALSE)</f>
        <v>0</v>
      </c>
      <c r="BL1137" s="42" t="str">
        <f>IF(Table2[[#This Row],[Milling Required]]=0,"x",IF(AT1137="Pattern",B1137-10,B1137-4))</f>
        <v>x</v>
      </c>
      <c r="BM1137" s="42" t="str">
        <f>IF(Table2[[#This Row],[Punching Required]]=0,"x",IF(AT1137="Pattern",B1137-8,B1137-2))</f>
        <v>x</v>
      </c>
      <c r="BN1137" s="42">
        <f t="shared" si="208"/>
        <v>43492</v>
      </c>
      <c r="BO1137" s="39" t="str">
        <f>IF(Table2[[#This Row],[Milling]]="x","x",Table2[[#This Row],[Total Sections]]*2)</f>
        <v>x</v>
      </c>
      <c r="BP1137" s="39" t="str">
        <f>IF(Table2[[#This Row],[Punching]]="x","x",Table2[Total Sections]*2)</f>
        <v>x</v>
      </c>
      <c r="BQ1137" s="39">
        <f>IF(Table2[[#This Row],[Pattern]]="Pattern",Table2[Total Sections]*3,Table2[Total Sections]*1.5)</f>
        <v>18</v>
      </c>
      <c r="BR1137" s="42"/>
      <c r="BS1137" s="42"/>
      <c r="BT1137" s="42"/>
      <c r="BU1137" s="39"/>
      <c r="BV1137" s="39" t="str">
        <f>_xlfn.IFNA(VLOOKUP(Table2[[#This Row],[Job-no]],Table4[],16,FALSE),"Ready")</f>
        <v/>
      </c>
      <c r="BW1137" s="39" t="str">
        <f>_xlfn.IFNA(VLOOKUP(Table2[[#This Row],[Job-no]],Table4[],21,FALSE),"Ready")</f>
        <v/>
      </c>
      <c r="BX1137" s="39" t="b">
        <f>_xlfn.IFNA(VLOOKUP(Table2[[#This Row],[Job-no]],Table4[],10,FALSE),TRUE)</f>
        <v>0</v>
      </c>
      <c r="BY1137" s="39" t="str">
        <f>_xlfn.IFNA(VLOOKUP(Table2[[#This Row],[Job-no]],Table4[],22,FALSE),"Ready")</f>
        <v/>
      </c>
      <c r="BZ1137" s="120">
        <f t="shared" si="209"/>
        <v>43495</v>
      </c>
      <c r="CA1137" s="120" t="str">
        <f ca="1">IF(OR(Table2[[#This Row],[Saw Date]]=TODAY(),Table2[[#This Row],[Saw Date]]=TODAY()+1), Table2[[#This Row],[Saw Date]],IF(Table2[[#This Row],[Extrusion cut double saw]],"Done",""))</f>
        <v/>
      </c>
      <c r="CB1137" s="120" t="str">
        <f ca="1">IF(OR(Table2[[#This Row],[Lens Date]]=TODAY(),Table2[[#This Row],[Lens Date]]=TODAY()+1), Table2[[#This Row],[Lens Date]],IF(Table2[[#This Row],[MSLens]]="Done","Done",""))</f>
        <v/>
      </c>
      <c r="CC1137" s="120" t="str">
        <f ca="1">IF(OR(Table2[[#This Row],[Milling Date]]=TODAY(),Table2[[#This Row],[Milling Date]]=TODAY()+1), Table2[[#This Row],[Milling Date]],IF(Table2[[#This Row],[CNC Holes]]="Ready","Done",""))</f>
        <v/>
      </c>
      <c r="CD1137" s="120" t="str">
        <f ca="1">IF(OR(Table2[[#This Row],[Welding Date]]=TODAY(),Table2[[#This Row],[Welding Date]]=TODAY()+1), Table2[[#This Row],[Welding Date]],IF(Table2[[#This Row],[Welding Corners]]="Ready","Done",""))</f>
        <v/>
      </c>
      <c r="CE1137" s="120" t="str">
        <f ca="1">IF(OR(Table2[[#This Row],[Puching Date]]=TODAY(),Table2[[#This Row],[Puching Date]]=TODAY()+1), Table2[[#This Row],[Puching Date]],IF(Table2[[#This Row],[Punch Holes]]="Ready","Done",""))</f>
        <v/>
      </c>
      <c r="CF1137" s="120" t="str">
        <f ca="1">IF(OR(Table2[[#This Row],[Housing Date2]]=TODAY(),Table2[[#This Row],[Housing Date2]]=TODAY()+1),Table2[[#This Row],[Housing Date2]],IF(Table2[[#This Row],[Body Assembly]],"Done",""))</f>
        <v/>
      </c>
      <c r="CG1137" s="120" t="str">
        <f>_xlfn.IFNA(VLOOKUP(Table2[[#This Row],[Job-no]],Table4[],7,FALSE),"Done")</f>
        <v>Scheduled/Released</v>
      </c>
    </row>
    <row r="1138" spans="1:85" x14ac:dyDescent="0.25">
      <c r="A1138" s="39" t="str">
        <f>_xlfn.CONCAT(Table2[[#This Row],[Order]],"-",Table2[[#This Row],[Line]])</f>
        <v>76786-3</v>
      </c>
      <c r="B1138" s="5">
        <v>43495</v>
      </c>
      <c r="C1138" s="8">
        <v>76786</v>
      </c>
      <c r="D1138" s="3" t="s">
        <v>1744</v>
      </c>
      <c r="E1138" s="8">
        <v>3</v>
      </c>
      <c r="F1138" s="8">
        <v>1</v>
      </c>
      <c r="G1138" s="3" t="s">
        <v>42</v>
      </c>
      <c r="H1138" s="8">
        <v>4</v>
      </c>
      <c r="I1138" s="43" t="b">
        <v>0</v>
      </c>
      <c r="J1138" s="43" t="b">
        <v>0</v>
      </c>
      <c r="K1138" t="s">
        <v>114</v>
      </c>
      <c r="L1138" s="43" t="b">
        <v>0</v>
      </c>
      <c r="M1138" s="43" t="b">
        <v>0</v>
      </c>
      <c r="N1138" s="43" t="b">
        <v>0</v>
      </c>
      <c r="O1138" t="s">
        <v>114</v>
      </c>
      <c r="P1138" t="s">
        <v>114</v>
      </c>
      <c r="Q1138" t="s">
        <v>114</v>
      </c>
      <c r="R1138" t="s">
        <v>114</v>
      </c>
      <c r="S1138" t="s">
        <v>114</v>
      </c>
      <c r="T1138" t="s">
        <v>114</v>
      </c>
      <c r="U1138" t="s">
        <v>114</v>
      </c>
      <c r="V1138" t="s">
        <v>114</v>
      </c>
      <c r="W1138" s="5">
        <v>43490</v>
      </c>
      <c r="X1138" s="3" t="s">
        <v>114</v>
      </c>
      <c r="Y1138" s="3"/>
      <c r="Z1138" s="3" t="s">
        <v>4923</v>
      </c>
      <c r="AA1138" s="3" t="s">
        <v>114</v>
      </c>
      <c r="AB1138" s="3" t="s">
        <v>74</v>
      </c>
      <c r="AC1138" s="8">
        <v>1</v>
      </c>
      <c r="AD1138" s="3" t="s">
        <v>5967</v>
      </c>
      <c r="AE1138" s="4" t="s">
        <v>5968</v>
      </c>
      <c r="AF1138" s="3"/>
      <c r="AG1138" s="3" t="s">
        <v>114</v>
      </c>
      <c r="AH1138" s="8">
        <v>4</v>
      </c>
      <c r="AI1138" s="3" t="s">
        <v>74</v>
      </c>
      <c r="AJ1138" t="s">
        <v>114</v>
      </c>
      <c r="AK1138" t="s">
        <v>114</v>
      </c>
      <c r="AL1138" s="43" t="b">
        <v>0</v>
      </c>
      <c r="AM1138" s="3"/>
      <c r="AN1138" s="3"/>
      <c r="AO1138" s="43" t="b">
        <v>0</v>
      </c>
      <c r="AP1138" s="3" t="b">
        <v>0</v>
      </c>
      <c r="AQ1138" s="3">
        <f>VLOOKUP(Table2[[#This Row],[Job-no]],Table3[],26,FALSE)</f>
        <v>2624.8</v>
      </c>
      <c r="AR1138" t="str">
        <f t="shared" si="205"/>
        <v>CUBLED</v>
      </c>
      <c r="AS1138" t="str">
        <f>VLOOKUP(AR1138,Table1[],4,0)</f>
        <v>pendant</v>
      </c>
      <c r="AT1138">
        <f>IF(BD1138&gt;0,"Pattern",VLOOKUP(AR1138,Table1[],5,0))</f>
        <v>0</v>
      </c>
      <c r="AU1138" s="34">
        <f>IF(AT1138="Pattern",WORKDAY(Table2[[#This Row],[Scheduled Ship Date]],-10),WORKDAY(Table2[[#This Row],[Scheduled Ship Date]],-4))</f>
        <v>43489</v>
      </c>
      <c r="AV1138" s="39">
        <f>IF(Table2[[#This Row],[Extrusion cut double saw]]=TRUE,IF(O1138="ToDo",IF(AT1138="Pattern",Table2[[#This Row],[Total Sections]]*0.4,Table2[[#This Row],[Total Sections]]*0.12),0),IF(AT1138="Pattern",Table2[[#This Row],[Total Sections]]*4,Table2[[#This Row],[Total Sections]]*1.2))</f>
        <v>4.8</v>
      </c>
      <c r="AW1138" s="130">
        <f t="shared" ca="1" si="214"/>
        <v>43471</v>
      </c>
      <c r="AX1138" s="42">
        <f>IF(AT1138="Pattern",Table2[[#This Row],[Scheduled Ship Date]]-2,Table2[[#This Row],[Scheduled Ship Date]]-3)</f>
        <v>43492</v>
      </c>
      <c r="AY1138" s="39">
        <f>IF(Table2[[#This Row],[Pattern]]="Pattern",Table2[[#This Row],[Total Sections]]*4.82,Table2[[#This Row],[Total Sections]]*0.5)</f>
        <v>2</v>
      </c>
      <c r="AZ1138" s="42">
        <f t="shared" ca="1" si="215"/>
        <v>43471</v>
      </c>
      <c r="BA1138" s="39">
        <f>((Table2[Total Sections]/Table2[Open Qty])-1)*Table2[Open Qty]*12.96</f>
        <v>0</v>
      </c>
      <c r="BB1138" s="39"/>
      <c r="BC1138" s="39" t="str">
        <f t="shared" si="206"/>
        <v>CUBLED-SL 75/25-1300-80-40-SO-8-W-UNV-DP-1-CA(24)</v>
      </c>
      <c r="BD1138" s="39">
        <f t="shared" si="207"/>
        <v>0</v>
      </c>
      <c r="BE1138" s="39" t="b">
        <f>_xlfn.IFNA(VLOOKUP(Table2[[#This Row],[Job-no]],Table4[],9,FALSE),TRUE)</f>
        <v>0</v>
      </c>
      <c r="BF1138" s="39"/>
      <c r="BG1138" s="39" t="b">
        <f>_xlfn.IFNA(VLOOKUP(Table2[[#This Row],[Job-no]],Table4[],14,FALSE),TRUE)</f>
        <v>0</v>
      </c>
      <c r="BH1138" s="39" t="str">
        <f>_xlfn.IFNA(VLOOKUP(Table2[[#This Row],[Job-no]],Table4[],11,FALSE),"Done")</f>
        <v/>
      </c>
      <c r="BI1138" s="39">
        <f>IF(Table2[[#This Row],[Pattern]]="Pattern",VLOOKUP(Table2[[#This Row],[Product Code]],'Routing data'!$A$2:$W$470,13,FALSE),VLOOKUP(Table2[[#This Row],[Product Code]],'Routing data'!$A$2:$W$470,3,FALSE))</f>
        <v>0</v>
      </c>
      <c r="BJ1138" s="39">
        <f>IF(Table2[[#This Row],[Pattern]]="Pattern",VLOOKUP(Table2[[#This Row],[Product Code]],'Routing data'!$A$2:$W$470,14,FALSE),VLOOKUP(Table2[[#This Row],[Product Code]],'Routing data'!$A$2:$W$470,4,FALSE))</f>
        <v>0</v>
      </c>
      <c r="BK1138" s="39">
        <f>VLOOKUP(Table2[[#This Row],[Product Code]],'Routing data'!A$4:W$524,16,FALSE)</f>
        <v>0</v>
      </c>
      <c r="BL1138" s="42" t="str">
        <f>IF(Table2[[#This Row],[Milling Required]]=0,"x",IF(AT1138="Pattern",B1138-10,B1138-4))</f>
        <v>x</v>
      </c>
      <c r="BM1138" s="42" t="str">
        <f>IF(Table2[[#This Row],[Punching Required]]=0,"x",IF(AT1138="Pattern",B1138-8,B1138-2))</f>
        <v>x</v>
      </c>
      <c r="BN1138" s="42">
        <f t="shared" si="208"/>
        <v>43492</v>
      </c>
      <c r="BO1138" s="39" t="str">
        <f>IF(Table2[[#This Row],[Milling]]="x","x",Table2[[#This Row],[Total Sections]]*2)</f>
        <v>x</v>
      </c>
      <c r="BP1138" s="39" t="str">
        <f>IF(Table2[[#This Row],[Punching]]="x","x",Table2[Total Sections]*2)</f>
        <v>x</v>
      </c>
      <c r="BQ1138" s="39">
        <f>IF(Table2[[#This Row],[Pattern]]="Pattern",Table2[Total Sections]*3,Table2[Total Sections]*1.5)</f>
        <v>6</v>
      </c>
      <c r="BR1138" s="42"/>
      <c r="BS1138" s="39"/>
      <c r="BT1138" s="42"/>
      <c r="BU1138" s="39"/>
      <c r="BV1138" s="39" t="str">
        <f>_xlfn.IFNA(VLOOKUP(Table2[[#This Row],[Job-no]],Table4[],16,FALSE),"Ready")</f>
        <v/>
      </c>
      <c r="BW1138" s="39" t="str">
        <f>_xlfn.IFNA(VLOOKUP(Table2[[#This Row],[Job-no]],Table4[],21,FALSE),"Ready")</f>
        <v/>
      </c>
      <c r="BX1138" s="39" t="b">
        <f>_xlfn.IFNA(VLOOKUP(Table2[[#This Row],[Job-no]],Table4[],10,FALSE),TRUE)</f>
        <v>0</v>
      </c>
      <c r="BY1138" s="39" t="str">
        <f>_xlfn.IFNA(VLOOKUP(Table2[[#This Row],[Job-no]],Table4[],22,FALSE),"Ready")</f>
        <v/>
      </c>
      <c r="BZ1138" s="120">
        <f t="shared" si="209"/>
        <v>43495</v>
      </c>
      <c r="CA1138" s="120" t="str">
        <f ca="1">IF(OR(Table2[[#This Row],[Saw Date]]=TODAY(),Table2[[#This Row],[Saw Date]]=TODAY()+1), Table2[[#This Row],[Saw Date]],IF(Table2[[#This Row],[Extrusion cut double saw]],"Done",""))</f>
        <v/>
      </c>
      <c r="CB1138" s="120" t="str">
        <f ca="1">IF(OR(Table2[[#This Row],[Lens Date]]=TODAY(),Table2[[#This Row],[Lens Date]]=TODAY()+1), Table2[[#This Row],[Lens Date]],IF(Table2[[#This Row],[MSLens]]="Done","Done",""))</f>
        <v/>
      </c>
      <c r="CC1138" s="120" t="str">
        <f ca="1">IF(OR(Table2[[#This Row],[Milling Date]]=TODAY(),Table2[[#This Row],[Milling Date]]=TODAY()+1), Table2[[#This Row],[Milling Date]],IF(Table2[[#This Row],[CNC Holes]]="Ready","Done",""))</f>
        <v/>
      </c>
      <c r="CD1138" s="120" t="str">
        <f ca="1">IF(OR(Table2[[#This Row],[Welding Date]]=TODAY(),Table2[[#This Row],[Welding Date]]=TODAY()+1), Table2[[#This Row],[Welding Date]],IF(Table2[[#This Row],[Welding Corners]]="Ready","Done",""))</f>
        <v/>
      </c>
      <c r="CE1138" s="120" t="str">
        <f ca="1">IF(OR(Table2[[#This Row],[Puching Date]]=TODAY(),Table2[[#This Row],[Puching Date]]=TODAY()+1), Table2[[#This Row],[Puching Date]],IF(Table2[[#This Row],[Punch Holes]]="Ready","Done",""))</f>
        <v/>
      </c>
      <c r="CF1138" s="120" t="str">
        <f ca="1">IF(OR(Table2[[#This Row],[Housing Date2]]=TODAY(),Table2[[#This Row],[Housing Date2]]=TODAY()+1),Table2[[#This Row],[Housing Date2]],IF(Table2[[#This Row],[Body Assembly]],"Done",""))</f>
        <v/>
      </c>
      <c r="CG1138" s="120" t="str">
        <f>_xlfn.IFNA(VLOOKUP(Table2[[#This Row],[Job-no]],Table4[],7,FALSE),"Done")</f>
        <v>Scheduled/Released</v>
      </c>
    </row>
    <row r="1139" spans="1:85" x14ac:dyDescent="0.25">
      <c r="A1139" s="39" t="str">
        <f>_xlfn.CONCAT(Table2[[#This Row],[Order]],"-",Table2[[#This Row],[Line]])</f>
        <v>75103-13</v>
      </c>
      <c r="B1139" s="5">
        <v>43502</v>
      </c>
      <c r="C1139" s="8">
        <v>75103</v>
      </c>
      <c r="D1139" s="3" t="s">
        <v>1271</v>
      </c>
      <c r="E1139" s="8">
        <v>13</v>
      </c>
      <c r="F1139" s="8">
        <v>1</v>
      </c>
      <c r="G1139" s="3" t="s">
        <v>42</v>
      </c>
      <c r="H1139" s="8">
        <v>1</v>
      </c>
      <c r="I1139" s="43" t="b">
        <v>0</v>
      </c>
      <c r="J1139" s="43" t="b">
        <v>0</v>
      </c>
      <c r="K1139" t="s">
        <v>114</v>
      </c>
      <c r="L1139" s="43" t="b">
        <v>0</v>
      </c>
      <c r="M1139" s="43" t="b">
        <v>0</v>
      </c>
      <c r="N1139" s="43" t="b">
        <v>0</v>
      </c>
      <c r="O1139" t="s">
        <v>114</v>
      </c>
      <c r="P1139" t="s">
        <v>114</v>
      </c>
      <c r="Q1139" t="s">
        <v>114</v>
      </c>
      <c r="R1139" t="s">
        <v>114</v>
      </c>
      <c r="S1139" t="s">
        <v>114</v>
      </c>
      <c r="T1139" t="s">
        <v>114</v>
      </c>
      <c r="U1139" t="s">
        <v>114</v>
      </c>
      <c r="V1139" t="s">
        <v>114</v>
      </c>
      <c r="W1139" s="5">
        <v>43497</v>
      </c>
      <c r="X1139" s="3" t="s">
        <v>114</v>
      </c>
      <c r="Y1139" s="3"/>
      <c r="Z1139" s="3" t="s">
        <v>5135</v>
      </c>
      <c r="AA1139" s="3" t="s">
        <v>114</v>
      </c>
      <c r="AB1139" s="3" t="s">
        <v>74</v>
      </c>
      <c r="AC1139" s="8">
        <v>4</v>
      </c>
      <c r="AD1139" s="3" t="s">
        <v>5967</v>
      </c>
      <c r="AE1139" s="4" t="s">
        <v>5968</v>
      </c>
      <c r="AF1139" s="3"/>
      <c r="AG1139" s="3" t="s">
        <v>114</v>
      </c>
      <c r="AH1139" s="8">
        <v>1</v>
      </c>
      <c r="AI1139" s="3" t="s">
        <v>74</v>
      </c>
      <c r="AJ1139" t="s">
        <v>114</v>
      </c>
      <c r="AK1139" t="s">
        <v>114</v>
      </c>
      <c r="AL1139" s="43" t="b">
        <v>0</v>
      </c>
      <c r="AM1139" s="3"/>
      <c r="AN1139" s="3"/>
      <c r="AO1139" s="43" t="b">
        <v>0</v>
      </c>
      <c r="AP1139" s="3" t="b">
        <v>0</v>
      </c>
      <c r="AQ1139" s="3">
        <f>VLOOKUP(Table2[[#This Row],[Job-no]],Table3[],26,FALSE)</f>
        <v>480</v>
      </c>
      <c r="AR1139" t="str">
        <f t="shared" si="205"/>
        <v>TWRLED</v>
      </c>
      <c r="AS1139" t="str">
        <f>VLOOKUP(AR1139,Table1[],4,0)</f>
        <v>pendant</v>
      </c>
      <c r="AT1139">
        <f>IF(BD1139&gt;0,"Pattern",VLOOKUP(AR1139,Table1[],5,0))</f>
        <v>0</v>
      </c>
      <c r="AU1139" s="34">
        <f>IF(AT1139="Pattern",WORKDAY(Table2[[#This Row],[Scheduled Ship Date]],-10),WORKDAY(Table2[[#This Row],[Scheduled Ship Date]],-4))</f>
        <v>43496</v>
      </c>
      <c r="AV1139" s="39">
        <f>IF(Table2[[#This Row],[Extrusion cut double saw]]=TRUE,IF(O1139="ToDo",IF(AT1139="Pattern",Table2[[#This Row],[Total Sections]]*0.4,Table2[[#This Row],[Total Sections]]*0.12),0),IF(AT1139="Pattern",Table2[[#This Row],[Total Sections]]*4,Table2[[#This Row],[Total Sections]]*1.2))</f>
        <v>1.2</v>
      </c>
      <c r="AW1139" s="130">
        <f t="shared" ca="1" si="214"/>
        <v>43471</v>
      </c>
      <c r="AX1139" s="42">
        <f>IF(AT1139="Pattern",Table2[[#This Row],[Scheduled Ship Date]]-2,Table2[[#This Row],[Scheduled Ship Date]]-3)</f>
        <v>43499</v>
      </c>
      <c r="AY1139" s="39">
        <f>IF(Table2[[#This Row],[Pattern]]="Pattern",Table2[[#This Row],[Total Sections]]*4.82,Table2[[#This Row],[Total Sections]]*0.5)</f>
        <v>0.5</v>
      </c>
      <c r="AZ1139" s="42">
        <f t="shared" ca="1" si="215"/>
        <v>43471</v>
      </c>
      <c r="BA1139" s="39">
        <f>((Table2[Total Sections]/Table2[Open Qty])-1)*Table2[Open Qty]*12.96</f>
        <v>0</v>
      </c>
      <c r="BB1139" s="39"/>
      <c r="BC1139" s="39" t="str">
        <f t="shared" si="206"/>
        <v>TWRLED-SL 90/10-1250-80-35-SO-4-W-120-DP-1-CTS(36)</v>
      </c>
      <c r="BD1139" s="39">
        <f t="shared" si="207"/>
        <v>0</v>
      </c>
      <c r="BE1139" s="39" t="b">
        <f>_xlfn.IFNA(VLOOKUP(Table2[[#This Row],[Job-no]],Table4[],9,FALSE),TRUE)</f>
        <v>0</v>
      </c>
      <c r="BF1139" s="39"/>
      <c r="BG1139" s="39" t="b">
        <f>_xlfn.IFNA(VLOOKUP(Table2[[#This Row],[Job-no]],Table4[],14,FALSE),TRUE)</f>
        <v>0</v>
      </c>
      <c r="BH1139" s="39" t="str">
        <f>_xlfn.IFNA(VLOOKUP(Table2[[#This Row],[Job-no]],Table4[],11,FALSE),"Done")</f>
        <v/>
      </c>
      <c r="BI1139" s="39">
        <f>IF(Table2[[#This Row],[Pattern]]="Pattern",VLOOKUP(Table2[[#This Row],[Product Code]],'Routing data'!$A$2:$W$470,13,FALSE),VLOOKUP(Table2[[#This Row],[Product Code]],'Routing data'!$A$2:$W$470,3,FALSE))</f>
        <v>0</v>
      </c>
      <c r="BJ1139" s="39">
        <f>IF(Table2[[#This Row],[Pattern]]="Pattern",VLOOKUP(Table2[[#This Row],[Product Code]],'Routing data'!$A$2:$W$470,14,FALSE),VLOOKUP(Table2[[#This Row],[Product Code]],'Routing data'!$A$2:$W$470,4,FALSE))</f>
        <v>0</v>
      </c>
      <c r="BK1139" s="39">
        <f>VLOOKUP(Table2[[#This Row],[Product Code]],'Routing data'!A$4:W$524,16,FALSE)</f>
        <v>0</v>
      </c>
      <c r="BL1139" s="42" t="str">
        <f>IF(Table2[[#This Row],[Milling Required]]=0,"x",IF(AT1139="Pattern",B1139-10,B1139-4))</f>
        <v>x</v>
      </c>
      <c r="BM1139" s="39"/>
      <c r="BN1139" s="42">
        <f t="shared" si="208"/>
        <v>43499</v>
      </c>
      <c r="BO1139" s="39" t="str">
        <f>IF(Table2[[#This Row],[Milling]]="x","x",Table2[[#This Row],[Total Sections]]*2)</f>
        <v>x</v>
      </c>
      <c r="BP1139" s="39">
        <f>IF(Table2[[#This Row],[Punching]]="x","x",Table2[Total Sections]*2)</f>
        <v>2</v>
      </c>
      <c r="BQ1139" s="39">
        <f>IF(Table2[[#This Row],[Pattern]]="Pattern",Table2[Total Sections]*3,Table2[Total Sections]*1.5)</f>
        <v>1.5</v>
      </c>
      <c r="BR1139" s="42"/>
      <c r="BS1139" s="39"/>
      <c r="BT1139" s="39"/>
      <c r="BU1139" s="39"/>
      <c r="BV1139" s="39" t="str">
        <f>_xlfn.IFNA(VLOOKUP(Table2[[#This Row],[Job-no]],Table4[],16,FALSE),"Ready")</f>
        <v/>
      </c>
      <c r="BW1139" s="39" t="str">
        <f>_xlfn.IFNA(VLOOKUP(Table2[[#This Row],[Job-no]],Table4[],21,FALSE),"Ready")</f>
        <v/>
      </c>
      <c r="BX1139" s="39" t="b">
        <f>_xlfn.IFNA(VLOOKUP(Table2[[#This Row],[Job-no]],Table4[],10,FALSE),TRUE)</f>
        <v>0</v>
      </c>
      <c r="BY1139" s="39" t="str">
        <f>_xlfn.IFNA(VLOOKUP(Table2[[#This Row],[Job-no]],Table4[],22,FALSE),"Ready")</f>
        <v/>
      </c>
      <c r="BZ1139" s="120">
        <f t="shared" si="209"/>
        <v>43502</v>
      </c>
      <c r="CA1139" s="120" t="str">
        <f ca="1">IF(OR(Table2[[#This Row],[Saw Date]]=TODAY(),Table2[[#This Row],[Saw Date]]=TODAY()+1), Table2[[#This Row],[Saw Date]],IF(Table2[[#This Row],[Extrusion cut double saw]],"Done",""))</f>
        <v/>
      </c>
      <c r="CB1139" s="120" t="str">
        <f ca="1">IF(OR(Table2[[#This Row],[Lens Date]]=TODAY(),Table2[[#This Row],[Lens Date]]=TODAY()+1), Table2[[#This Row],[Lens Date]],IF(Table2[[#This Row],[MSLens]]="Done","Done",""))</f>
        <v/>
      </c>
      <c r="CC1139" s="120" t="str">
        <f ca="1">IF(OR(Table2[[#This Row],[Milling Date]]=TODAY(),Table2[[#This Row],[Milling Date]]=TODAY()+1), Table2[[#This Row],[Milling Date]],IF(Table2[[#This Row],[CNC Holes]]="Ready","Done",""))</f>
        <v/>
      </c>
      <c r="CD1139" s="120" t="str">
        <f ca="1">IF(OR(Table2[[#This Row],[Welding Date]]=TODAY(),Table2[[#This Row],[Welding Date]]=TODAY()+1), Table2[[#This Row],[Welding Date]],IF(Table2[[#This Row],[Welding Corners]]="Ready","Done",""))</f>
        <v/>
      </c>
      <c r="CE1139" s="120" t="str">
        <f ca="1">IF(OR(Table2[[#This Row],[Puching Date]]=TODAY(),Table2[[#This Row],[Puching Date]]=TODAY()+1), Table2[[#This Row],[Puching Date]],IF(Table2[[#This Row],[Punch Holes]]="Ready","Done",""))</f>
        <v/>
      </c>
      <c r="CF1139" s="120" t="str">
        <f ca="1">IF(OR(Table2[[#This Row],[Housing Date2]]=TODAY(),Table2[[#This Row],[Housing Date2]]=TODAY()+1),Table2[[#This Row],[Housing Date2]],IF(Table2[[#This Row],[Body Assembly]],"Done",""))</f>
        <v/>
      </c>
      <c r="CG1139" s="120" t="str">
        <f>_xlfn.IFNA(VLOOKUP(Table2[[#This Row],[Job-no]],Table4[],7,FALSE),"Done")</f>
        <v>Scheduled/Released</v>
      </c>
    </row>
    <row r="1140" spans="1:85" x14ac:dyDescent="0.25">
      <c r="A1140" s="39" t="str">
        <f>_xlfn.CONCAT(Table2[[#This Row],[Order]],"-",Table2[[#This Row],[Line]])</f>
        <v>75103-14</v>
      </c>
      <c r="B1140" s="5">
        <v>43502</v>
      </c>
      <c r="C1140" s="8">
        <v>75103</v>
      </c>
      <c r="D1140" s="3" t="s">
        <v>1273</v>
      </c>
      <c r="E1140" s="8">
        <v>14</v>
      </c>
      <c r="F1140" s="8">
        <v>1</v>
      </c>
      <c r="G1140" s="3" t="s">
        <v>42</v>
      </c>
      <c r="H1140" s="8">
        <v>1</v>
      </c>
      <c r="I1140" s="43" t="b">
        <v>0</v>
      </c>
      <c r="J1140" s="43" t="b">
        <v>0</v>
      </c>
      <c r="K1140" t="s">
        <v>114</v>
      </c>
      <c r="L1140" s="43" t="b">
        <v>0</v>
      </c>
      <c r="M1140" s="43" t="b">
        <v>0</v>
      </c>
      <c r="N1140" s="43" t="b">
        <v>0</v>
      </c>
      <c r="O1140" t="s">
        <v>114</v>
      </c>
      <c r="P1140" t="s">
        <v>114</v>
      </c>
      <c r="Q1140" t="s">
        <v>114</v>
      </c>
      <c r="R1140" t="s">
        <v>114</v>
      </c>
      <c r="S1140" t="s">
        <v>114</v>
      </c>
      <c r="T1140" t="s">
        <v>114</v>
      </c>
      <c r="U1140" t="s">
        <v>114</v>
      </c>
      <c r="V1140" t="s">
        <v>114</v>
      </c>
      <c r="W1140" s="5">
        <v>43497</v>
      </c>
      <c r="X1140" s="3" t="s">
        <v>114</v>
      </c>
      <c r="Y1140" s="3"/>
      <c r="Z1140" s="3" t="s">
        <v>5136</v>
      </c>
      <c r="AA1140" s="3" t="s">
        <v>114</v>
      </c>
      <c r="AB1140" s="3" t="s">
        <v>74</v>
      </c>
      <c r="AC1140" s="8">
        <v>4</v>
      </c>
      <c r="AD1140" s="3" t="s">
        <v>5967</v>
      </c>
      <c r="AE1140" s="4" t="s">
        <v>5968</v>
      </c>
      <c r="AF1140" s="3"/>
      <c r="AG1140" s="3" t="s">
        <v>114</v>
      </c>
      <c r="AH1140" s="8">
        <v>1</v>
      </c>
      <c r="AI1140" s="3" t="s">
        <v>74</v>
      </c>
      <c r="AJ1140" t="s">
        <v>114</v>
      </c>
      <c r="AK1140" t="s">
        <v>114</v>
      </c>
      <c r="AL1140" s="43" t="b">
        <v>0</v>
      </c>
      <c r="AM1140" s="3"/>
      <c r="AN1140" s="3"/>
      <c r="AO1140" s="43" t="b">
        <v>0</v>
      </c>
      <c r="AP1140" s="3" t="b">
        <v>0</v>
      </c>
      <c r="AQ1140" s="3">
        <f>VLOOKUP(Table2[[#This Row],[Job-no]],Table3[],26,FALSE)</f>
        <v>720</v>
      </c>
      <c r="AR1140" t="str">
        <f t="shared" si="205"/>
        <v>TWRLED</v>
      </c>
      <c r="AS1140" t="str">
        <f>VLOOKUP(AR1140,Table1[],4,0)</f>
        <v>pendant</v>
      </c>
      <c r="AT1140">
        <f>IF(BD1140&gt;0,"Pattern",VLOOKUP(AR1140,Table1[],5,0))</f>
        <v>0</v>
      </c>
      <c r="AU1140" s="34">
        <f>IF(AT1140="Pattern",WORKDAY(Table2[[#This Row],[Scheduled Ship Date]],-10),WORKDAY(Table2[[#This Row],[Scheduled Ship Date]],-4))</f>
        <v>43496</v>
      </c>
      <c r="AV1140" s="39">
        <f>IF(Table2[[#This Row],[Extrusion cut double saw]]=TRUE,IF(O1140="ToDo",IF(AT1140="Pattern",Table2[[#This Row],[Total Sections]]*0.4,Table2[[#This Row],[Total Sections]]*0.12),0),IF(AT1140="Pattern",Table2[[#This Row],[Total Sections]]*4,Table2[[#This Row],[Total Sections]]*1.2))</f>
        <v>1.2</v>
      </c>
      <c r="AW1140" s="130">
        <f t="shared" ca="1" si="214"/>
        <v>43471</v>
      </c>
      <c r="AX1140" s="42">
        <f>IF(AT1140="Pattern",Table2[[#This Row],[Scheduled Ship Date]]-2,Table2[[#This Row],[Scheduled Ship Date]]-3)</f>
        <v>43499</v>
      </c>
      <c r="AY1140" s="39">
        <f>IF(Table2[[#This Row],[Pattern]]="Pattern",Table2[[#This Row],[Total Sections]]*4.82,Table2[[#This Row],[Total Sections]]*0.5)</f>
        <v>0.5</v>
      </c>
      <c r="AZ1140" s="42">
        <f t="shared" ca="1" si="215"/>
        <v>43471</v>
      </c>
      <c r="BA1140" s="39">
        <f>((Table2[Total Sections]/Table2[Open Qty])-1)*Table2[Open Qty]*12.96</f>
        <v>0</v>
      </c>
      <c r="BB1140" s="39"/>
      <c r="BC1140" s="39" t="str">
        <f t="shared" si="206"/>
        <v>TWRLED-SL 90/10-1250-80-35-SO-6-W-120-DP-1-CTS(36)</v>
      </c>
      <c r="BD1140" s="39">
        <f t="shared" si="207"/>
        <v>0</v>
      </c>
      <c r="BE1140" s="39" t="b">
        <f>_xlfn.IFNA(VLOOKUP(Table2[[#This Row],[Job-no]],Table4[],9,FALSE),TRUE)</f>
        <v>0</v>
      </c>
      <c r="BF1140" s="39"/>
      <c r="BG1140" s="39" t="b">
        <f>_xlfn.IFNA(VLOOKUP(Table2[[#This Row],[Job-no]],Table4[],14,FALSE),TRUE)</f>
        <v>0</v>
      </c>
      <c r="BH1140" s="39" t="str">
        <f>_xlfn.IFNA(VLOOKUP(Table2[[#This Row],[Job-no]],Table4[],11,FALSE),"Done")</f>
        <v/>
      </c>
      <c r="BI1140" s="39">
        <f>IF(Table2[[#This Row],[Pattern]]="Pattern",VLOOKUP(Table2[[#This Row],[Product Code]],'Routing data'!$A$2:$W$470,13,FALSE),VLOOKUP(Table2[[#This Row],[Product Code]],'Routing data'!$A$2:$W$470,3,FALSE))</f>
        <v>0</v>
      </c>
      <c r="BJ1140" s="39">
        <f>IF(Table2[[#This Row],[Pattern]]="Pattern",VLOOKUP(Table2[[#This Row],[Product Code]],'Routing data'!$A$2:$W$470,14,FALSE),VLOOKUP(Table2[[#This Row],[Product Code]],'Routing data'!$A$2:$W$470,4,FALSE))</f>
        <v>0</v>
      </c>
      <c r="BK1140" s="39">
        <f>VLOOKUP(Table2[[#This Row],[Product Code]],'Routing data'!A$4:W$524,16,FALSE)</f>
        <v>0</v>
      </c>
      <c r="BL1140" s="42" t="str">
        <f>IF(Table2[[#This Row],[Milling Required]]=0,"x",IF(AT1140="Pattern",B1140-10,B1140-4))</f>
        <v>x</v>
      </c>
      <c r="BM1140" s="39"/>
      <c r="BN1140" s="42">
        <f t="shared" si="208"/>
        <v>43499</v>
      </c>
      <c r="BO1140" s="39" t="str">
        <f>IF(Table2[[#This Row],[Milling]]="x","x",Table2[[#This Row],[Total Sections]]*2)</f>
        <v>x</v>
      </c>
      <c r="BP1140" s="39">
        <f>IF(Table2[[#This Row],[Punching]]="x","x",Table2[Total Sections]*2)</f>
        <v>2</v>
      </c>
      <c r="BQ1140" s="39">
        <f>IF(Table2[[#This Row],[Pattern]]="Pattern",Table2[Total Sections]*3,Table2[Total Sections]*1.5)</f>
        <v>1.5</v>
      </c>
      <c r="BR1140" s="42"/>
      <c r="BS1140" s="39"/>
      <c r="BT1140" s="39"/>
      <c r="BU1140" s="39"/>
      <c r="BV1140" s="39" t="str">
        <f>_xlfn.IFNA(VLOOKUP(Table2[[#This Row],[Job-no]],Table4[],16,FALSE),"Ready")</f>
        <v/>
      </c>
      <c r="BW1140" s="39" t="str">
        <f>_xlfn.IFNA(VLOOKUP(Table2[[#This Row],[Job-no]],Table4[],21,FALSE),"Ready")</f>
        <v/>
      </c>
      <c r="BX1140" s="39" t="b">
        <f>_xlfn.IFNA(VLOOKUP(Table2[[#This Row],[Job-no]],Table4[],10,FALSE),TRUE)</f>
        <v>0</v>
      </c>
      <c r="BY1140" s="39" t="str">
        <f>_xlfn.IFNA(VLOOKUP(Table2[[#This Row],[Job-no]],Table4[],22,FALSE),"Ready")</f>
        <v/>
      </c>
      <c r="BZ1140" s="120">
        <f t="shared" si="209"/>
        <v>43502</v>
      </c>
      <c r="CA1140" s="120" t="str">
        <f ca="1">IF(OR(Table2[[#This Row],[Saw Date]]=TODAY(),Table2[[#This Row],[Saw Date]]=TODAY()+1), Table2[[#This Row],[Saw Date]],IF(Table2[[#This Row],[Extrusion cut double saw]],"Done",""))</f>
        <v/>
      </c>
      <c r="CB1140" s="120" t="str">
        <f ca="1">IF(OR(Table2[[#This Row],[Lens Date]]=TODAY(),Table2[[#This Row],[Lens Date]]=TODAY()+1), Table2[[#This Row],[Lens Date]],IF(Table2[[#This Row],[MSLens]]="Done","Done",""))</f>
        <v/>
      </c>
      <c r="CC1140" s="120" t="str">
        <f ca="1">IF(OR(Table2[[#This Row],[Milling Date]]=TODAY(),Table2[[#This Row],[Milling Date]]=TODAY()+1), Table2[[#This Row],[Milling Date]],IF(Table2[[#This Row],[CNC Holes]]="Ready","Done",""))</f>
        <v/>
      </c>
      <c r="CD1140" s="120" t="str">
        <f ca="1">IF(OR(Table2[[#This Row],[Welding Date]]=TODAY(),Table2[[#This Row],[Welding Date]]=TODAY()+1), Table2[[#This Row],[Welding Date]],IF(Table2[[#This Row],[Welding Corners]]="Ready","Done",""))</f>
        <v/>
      </c>
      <c r="CE1140" s="120" t="str">
        <f ca="1">IF(OR(Table2[[#This Row],[Puching Date]]=TODAY(),Table2[[#This Row],[Puching Date]]=TODAY()+1), Table2[[#This Row],[Puching Date]],IF(Table2[[#This Row],[Punch Holes]]="Ready","Done",""))</f>
        <v/>
      </c>
      <c r="CF1140" s="120" t="str">
        <f ca="1">IF(OR(Table2[[#This Row],[Housing Date2]]=TODAY(),Table2[[#This Row],[Housing Date2]]=TODAY()+1),Table2[[#This Row],[Housing Date2]],IF(Table2[[#This Row],[Body Assembly]],"Done",""))</f>
        <v/>
      </c>
      <c r="CG1140" s="120" t="str">
        <f>_xlfn.IFNA(VLOOKUP(Table2[[#This Row],[Job-no]],Table4[],7,FALSE),"Done")</f>
        <v>Scheduled/Released</v>
      </c>
    </row>
    <row r="1141" spans="1:85" x14ac:dyDescent="0.25">
      <c r="A1141" s="39" t="str">
        <f>_xlfn.CONCAT(Table2[[#This Row],[Order]],"-",Table2[[#This Row],[Line]])</f>
        <v>75103-15</v>
      </c>
      <c r="B1141" s="5">
        <v>43502</v>
      </c>
      <c r="C1141" s="8">
        <v>75103</v>
      </c>
      <c r="D1141" s="3" t="s">
        <v>1282</v>
      </c>
      <c r="E1141" s="8">
        <v>15</v>
      </c>
      <c r="F1141" s="8">
        <v>1</v>
      </c>
      <c r="G1141" s="3" t="s">
        <v>42</v>
      </c>
      <c r="H1141" s="8">
        <v>1</v>
      </c>
      <c r="I1141" s="43" t="b">
        <v>0</v>
      </c>
      <c r="J1141" s="43" t="b">
        <v>0</v>
      </c>
      <c r="K1141" t="s">
        <v>114</v>
      </c>
      <c r="L1141" s="43" t="b">
        <v>0</v>
      </c>
      <c r="M1141" s="43" t="b">
        <v>0</v>
      </c>
      <c r="N1141" s="43" t="b">
        <v>0</v>
      </c>
      <c r="O1141" t="s">
        <v>114</v>
      </c>
      <c r="P1141" t="s">
        <v>114</v>
      </c>
      <c r="Q1141" t="s">
        <v>114</v>
      </c>
      <c r="R1141" t="s">
        <v>114</v>
      </c>
      <c r="S1141" t="s">
        <v>114</v>
      </c>
      <c r="T1141" t="s">
        <v>114</v>
      </c>
      <c r="U1141" t="s">
        <v>114</v>
      </c>
      <c r="V1141" t="s">
        <v>114</v>
      </c>
      <c r="W1141" s="5">
        <v>43497</v>
      </c>
      <c r="X1141" s="3" t="s">
        <v>114</v>
      </c>
      <c r="Y1141" s="3"/>
      <c r="Z1141" s="3" t="s">
        <v>5137</v>
      </c>
      <c r="AA1141" s="3" t="s">
        <v>114</v>
      </c>
      <c r="AB1141" s="3" t="s">
        <v>74</v>
      </c>
      <c r="AC1141" s="8">
        <v>4</v>
      </c>
      <c r="AD1141" s="3" t="s">
        <v>5967</v>
      </c>
      <c r="AE1141" s="4" t="s">
        <v>5968</v>
      </c>
      <c r="AF1141" s="3"/>
      <c r="AG1141" s="3" t="s">
        <v>114</v>
      </c>
      <c r="AH1141" s="8">
        <v>1</v>
      </c>
      <c r="AI1141" s="3" t="s">
        <v>74</v>
      </c>
      <c r="AJ1141" t="s">
        <v>114</v>
      </c>
      <c r="AK1141" t="s">
        <v>114</v>
      </c>
      <c r="AL1141" s="43" t="b">
        <v>0</v>
      </c>
      <c r="AM1141" s="3"/>
      <c r="AN1141" s="3"/>
      <c r="AO1141" s="43" t="b">
        <v>0</v>
      </c>
      <c r="AP1141" s="3" t="b">
        <v>0</v>
      </c>
      <c r="AQ1141" s="3">
        <f>VLOOKUP(Table2[[#This Row],[Job-no]],Table3[],26,FALSE)</f>
        <v>960</v>
      </c>
      <c r="AR1141" t="str">
        <f t="shared" si="205"/>
        <v>TWRLED</v>
      </c>
      <c r="AS1141" t="str">
        <f>VLOOKUP(AR1141,Table1[],4,0)</f>
        <v>pendant</v>
      </c>
      <c r="AT1141">
        <f>IF(BD1141&gt;0,"Pattern",VLOOKUP(AR1141,Table1[],5,0))</f>
        <v>0</v>
      </c>
      <c r="AU1141" s="34">
        <f>IF(AT1141="Pattern",WORKDAY(Table2[[#This Row],[Scheduled Ship Date]],-10),WORKDAY(Table2[[#This Row],[Scheduled Ship Date]],-4))</f>
        <v>43496</v>
      </c>
      <c r="AV1141" s="39">
        <f>IF(Table2[[#This Row],[Extrusion cut double saw]]=TRUE,IF(O1141="ToDo",IF(AT1141="Pattern",Table2[[#This Row],[Total Sections]]*0.4,Table2[[#This Row],[Total Sections]]*0.12),0),IF(AT1141="Pattern",Table2[[#This Row],[Total Sections]]*4,Table2[[#This Row],[Total Sections]]*1.2))</f>
        <v>1.2</v>
      </c>
      <c r="AW1141" s="130">
        <f t="shared" ca="1" si="214"/>
        <v>43471</v>
      </c>
      <c r="AX1141" s="42">
        <f>IF(AT1141="Pattern",Table2[[#This Row],[Scheduled Ship Date]]-2,Table2[[#This Row],[Scheduled Ship Date]]-3)</f>
        <v>43499</v>
      </c>
      <c r="AY1141" s="39">
        <f>IF(Table2[[#This Row],[Pattern]]="Pattern",Table2[[#This Row],[Total Sections]]*4.82,Table2[[#This Row],[Total Sections]]*0.5)</f>
        <v>0.5</v>
      </c>
      <c r="AZ1141" s="42">
        <f t="shared" ca="1" si="215"/>
        <v>43471</v>
      </c>
      <c r="BA1141" s="39">
        <f>((Table2[Total Sections]/Table2[Open Qty])-1)*Table2[Open Qty]*12.96</f>
        <v>0</v>
      </c>
      <c r="BB1141" s="39"/>
      <c r="BC1141" s="39" t="str">
        <f t="shared" si="206"/>
        <v>TWRLED-SL 90/10-1250-80-35-SO-8-W-120-DP-1-CTS(36)</v>
      </c>
      <c r="BD1141" s="39">
        <f t="shared" si="207"/>
        <v>0</v>
      </c>
      <c r="BE1141" s="39" t="b">
        <f>_xlfn.IFNA(VLOOKUP(Table2[[#This Row],[Job-no]],Table4[],9,FALSE),TRUE)</f>
        <v>0</v>
      </c>
      <c r="BF1141" s="39"/>
      <c r="BG1141" s="39" t="b">
        <f>_xlfn.IFNA(VLOOKUP(Table2[[#This Row],[Job-no]],Table4[],14,FALSE),TRUE)</f>
        <v>0</v>
      </c>
      <c r="BH1141" s="39" t="str">
        <f>_xlfn.IFNA(VLOOKUP(Table2[[#This Row],[Job-no]],Table4[],11,FALSE),"Done")</f>
        <v/>
      </c>
      <c r="BI1141" s="39">
        <f>IF(Table2[[#This Row],[Pattern]]="Pattern",VLOOKUP(Table2[[#This Row],[Product Code]],'Routing data'!$A$2:$W$470,13,FALSE),VLOOKUP(Table2[[#This Row],[Product Code]],'Routing data'!$A$2:$W$470,3,FALSE))</f>
        <v>0</v>
      </c>
      <c r="BJ1141" s="39">
        <f>IF(Table2[[#This Row],[Pattern]]="Pattern",VLOOKUP(Table2[[#This Row],[Product Code]],'Routing data'!$A$2:$W$470,14,FALSE),VLOOKUP(Table2[[#This Row],[Product Code]],'Routing data'!$A$2:$W$470,4,FALSE))</f>
        <v>0</v>
      </c>
      <c r="BK1141" s="39">
        <f>VLOOKUP(Table2[[#This Row],[Product Code]],'Routing data'!A$4:W$524,16,FALSE)</f>
        <v>0</v>
      </c>
      <c r="BL1141" s="42" t="str">
        <f>IF(Table2[[#This Row],[Milling Required]]=0,"x",IF(AT1141="Pattern",B1141-10,B1141-4))</f>
        <v>x</v>
      </c>
      <c r="BM1141" s="39"/>
      <c r="BN1141" s="42">
        <f t="shared" si="208"/>
        <v>43499</v>
      </c>
      <c r="BO1141" s="39" t="str">
        <f>IF(Table2[[#This Row],[Milling]]="x","x",Table2[[#This Row],[Total Sections]]*2)</f>
        <v>x</v>
      </c>
      <c r="BP1141" s="39">
        <f>IF(Table2[[#This Row],[Punching]]="x","x",Table2[Total Sections]*2)</f>
        <v>2</v>
      </c>
      <c r="BQ1141" s="39">
        <f>IF(Table2[[#This Row],[Pattern]]="Pattern",Table2[Total Sections]*3,Table2[Total Sections]*1.5)</f>
        <v>1.5</v>
      </c>
      <c r="BR1141" s="42"/>
      <c r="BS1141" s="39"/>
      <c r="BT1141" s="39"/>
      <c r="BU1141" s="39"/>
      <c r="BV1141" s="39" t="str">
        <f>_xlfn.IFNA(VLOOKUP(Table2[[#This Row],[Job-no]],Table4[],16,FALSE),"Ready")</f>
        <v/>
      </c>
      <c r="BW1141" s="39" t="str">
        <f>_xlfn.IFNA(VLOOKUP(Table2[[#This Row],[Job-no]],Table4[],21,FALSE),"Ready")</f>
        <v/>
      </c>
      <c r="BX1141" s="39" t="b">
        <f>_xlfn.IFNA(VLOOKUP(Table2[[#This Row],[Job-no]],Table4[],10,FALSE),TRUE)</f>
        <v>0</v>
      </c>
      <c r="BY1141" s="39" t="str">
        <f>_xlfn.IFNA(VLOOKUP(Table2[[#This Row],[Job-no]],Table4[],22,FALSE),"Ready")</f>
        <v/>
      </c>
      <c r="BZ1141" s="120">
        <f t="shared" si="209"/>
        <v>43502</v>
      </c>
      <c r="CA1141" s="120" t="str">
        <f ca="1">IF(OR(Table2[[#This Row],[Saw Date]]=TODAY(),Table2[[#This Row],[Saw Date]]=TODAY()+1), Table2[[#This Row],[Saw Date]],IF(Table2[[#This Row],[Extrusion cut double saw]],"Done",""))</f>
        <v/>
      </c>
      <c r="CB1141" s="120" t="str">
        <f ca="1">IF(OR(Table2[[#This Row],[Lens Date]]=TODAY(),Table2[[#This Row],[Lens Date]]=TODAY()+1), Table2[[#This Row],[Lens Date]],IF(Table2[[#This Row],[MSLens]]="Done","Done",""))</f>
        <v/>
      </c>
      <c r="CC1141" s="120" t="str">
        <f ca="1">IF(OR(Table2[[#This Row],[Milling Date]]=TODAY(),Table2[[#This Row],[Milling Date]]=TODAY()+1), Table2[[#This Row],[Milling Date]],IF(Table2[[#This Row],[CNC Holes]]="Ready","Done",""))</f>
        <v/>
      </c>
      <c r="CD1141" s="120" t="str">
        <f ca="1">IF(OR(Table2[[#This Row],[Welding Date]]=TODAY(),Table2[[#This Row],[Welding Date]]=TODAY()+1), Table2[[#This Row],[Welding Date]],IF(Table2[[#This Row],[Welding Corners]]="Ready","Done",""))</f>
        <v/>
      </c>
      <c r="CE1141" s="120" t="str">
        <f ca="1">IF(OR(Table2[[#This Row],[Puching Date]]=TODAY(),Table2[[#This Row],[Puching Date]]=TODAY()+1), Table2[[#This Row],[Puching Date]],IF(Table2[[#This Row],[Punch Holes]]="Ready","Done",""))</f>
        <v/>
      </c>
      <c r="CF1141" s="120" t="str">
        <f ca="1">IF(OR(Table2[[#This Row],[Housing Date2]]=TODAY(),Table2[[#This Row],[Housing Date2]]=TODAY()+1),Table2[[#This Row],[Housing Date2]],IF(Table2[[#This Row],[Body Assembly]],"Done",""))</f>
        <v/>
      </c>
      <c r="CG1141" s="120" t="str">
        <f>_xlfn.IFNA(VLOOKUP(Table2[[#This Row],[Job-no]],Table4[],7,FALSE),"Done")</f>
        <v>Scheduled/Released</v>
      </c>
    </row>
    <row r="1142" spans="1:85" x14ac:dyDescent="0.25">
      <c r="A1142" s="39" t="str">
        <f>_xlfn.CONCAT(Table2[[#This Row],[Order]],"-",Table2[[#This Row],[Line]])</f>
        <v>75103-6</v>
      </c>
      <c r="B1142" s="5">
        <v>43502</v>
      </c>
      <c r="C1142" s="8">
        <v>75103</v>
      </c>
      <c r="D1142" s="3" t="s">
        <v>1271</v>
      </c>
      <c r="E1142" s="8">
        <v>6</v>
      </c>
      <c r="F1142" s="8">
        <v>1</v>
      </c>
      <c r="G1142" s="3" t="s">
        <v>42</v>
      </c>
      <c r="H1142" s="8">
        <v>7</v>
      </c>
      <c r="I1142" s="43" t="b">
        <v>0</v>
      </c>
      <c r="J1142" s="43" t="b">
        <v>0</v>
      </c>
      <c r="K1142" t="s">
        <v>114</v>
      </c>
      <c r="L1142" s="43" t="b">
        <v>0</v>
      </c>
      <c r="M1142" s="43" t="b">
        <v>0</v>
      </c>
      <c r="N1142" s="43" t="b">
        <v>0</v>
      </c>
      <c r="O1142" t="s">
        <v>114</v>
      </c>
      <c r="P1142" t="s">
        <v>114</v>
      </c>
      <c r="Q1142" t="s">
        <v>114</v>
      </c>
      <c r="R1142" t="s">
        <v>114</v>
      </c>
      <c r="S1142" t="s">
        <v>114</v>
      </c>
      <c r="T1142" t="s">
        <v>114</v>
      </c>
      <c r="U1142" t="s">
        <v>114</v>
      </c>
      <c r="V1142" t="s">
        <v>114</v>
      </c>
      <c r="W1142" s="5">
        <v>43497</v>
      </c>
      <c r="X1142" s="3" t="s">
        <v>114</v>
      </c>
      <c r="Y1142" s="3"/>
      <c r="Z1142" s="3" t="s">
        <v>5135</v>
      </c>
      <c r="AA1142" s="3" t="s">
        <v>114</v>
      </c>
      <c r="AB1142" s="3" t="s">
        <v>74</v>
      </c>
      <c r="AC1142" s="8">
        <v>4</v>
      </c>
      <c r="AD1142" s="3" t="s">
        <v>5967</v>
      </c>
      <c r="AE1142" s="4" t="s">
        <v>5968</v>
      </c>
      <c r="AF1142" s="3"/>
      <c r="AG1142" s="3" t="s">
        <v>114</v>
      </c>
      <c r="AH1142" s="8">
        <v>7</v>
      </c>
      <c r="AI1142" s="3" t="s">
        <v>74</v>
      </c>
      <c r="AJ1142" t="s">
        <v>114</v>
      </c>
      <c r="AK1142" t="s">
        <v>114</v>
      </c>
      <c r="AL1142" s="43" t="b">
        <v>0</v>
      </c>
      <c r="AM1142" s="3"/>
      <c r="AN1142" s="3"/>
      <c r="AO1142" s="43" t="b">
        <v>0</v>
      </c>
      <c r="AP1142" s="3" t="b">
        <v>0</v>
      </c>
      <c r="AQ1142" s="3">
        <f>VLOOKUP(Table2[[#This Row],[Job-no]],Table3[],26,FALSE)</f>
        <v>3360</v>
      </c>
      <c r="AR1142" t="str">
        <f t="shared" si="205"/>
        <v>TWRLED</v>
      </c>
      <c r="AS1142" t="str">
        <f>VLOOKUP(AR1142,Table1[],4,0)</f>
        <v>pendant</v>
      </c>
      <c r="AT1142">
        <f>IF(BD1142&gt;0,"Pattern",VLOOKUP(AR1142,Table1[],5,0))</f>
        <v>0</v>
      </c>
      <c r="AU1142" s="34">
        <f>IF(AT1142="Pattern",WORKDAY(Table2[[#This Row],[Scheduled Ship Date]],-10),WORKDAY(Table2[[#This Row],[Scheduled Ship Date]],-4))</f>
        <v>43496</v>
      </c>
      <c r="AV1142" s="39">
        <f>IF(Table2[[#This Row],[Extrusion cut double saw]]=TRUE,IF(O1142="ToDo",IF(AT1142="Pattern",Table2[[#This Row],[Total Sections]]*0.4,Table2[[#This Row],[Total Sections]]*0.12),0),IF(AT1142="Pattern",Table2[[#This Row],[Total Sections]]*4,Table2[[#This Row],[Total Sections]]*1.2))</f>
        <v>8.4</v>
      </c>
      <c r="AW1142" s="130">
        <f t="shared" ca="1" si="214"/>
        <v>43471</v>
      </c>
      <c r="AX1142" s="42">
        <f>IF(AT1142="Pattern",Table2[[#This Row],[Scheduled Ship Date]]-2,Table2[[#This Row],[Scheduled Ship Date]]-3)</f>
        <v>43499</v>
      </c>
      <c r="AY1142" s="39">
        <f>IF(Table2[[#This Row],[Pattern]]="Pattern",Table2[[#This Row],[Total Sections]]*4.82,Table2[[#This Row],[Total Sections]]*0.5)</f>
        <v>3.5</v>
      </c>
      <c r="AZ1142" s="42">
        <f t="shared" ca="1" si="215"/>
        <v>43471</v>
      </c>
      <c r="BA1142" s="39">
        <f>((Table2[Total Sections]/Table2[Open Qty])-1)*Table2[Open Qty]*12.96</f>
        <v>0</v>
      </c>
      <c r="BB1142" s="39"/>
      <c r="BC1142" s="39" t="str">
        <f t="shared" si="206"/>
        <v>TWRLED-SL 90/10-1250-80-35-SO-4-W-120-DP-1-CTS(36)</v>
      </c>
      <c r="BD1142" s="39">
        <f t="shared" si="207"/>
        <v>0</v>
      </c>
      <c r="BE1142" s="39" t="b">
        <f>_xlfn.IFNA(VLOOKUP(Table2[[#This Row],[Job-no]],Table4[],9,FALSE),TRUE)</f>
        <v>0</v>
      </c>
      <c r="BF1142" s="39"/>
      <c r="BG1142" s="39" t="b">
        <f>_xlfn.IFNA(VLOOKUP(Table2[[#This Row],[Job-no]],Table4[],14,FALSE),TRUE)</f>
        <v>0</v>
      </c>
      <c r="BH1142" s="39" t="str">
        <f>_xlfn.IFNA(VLOOKUP(Table2[[#This Row],[Job-no]],Table4[],11,FALSE),"Done")</f>
        <v/>
      </c>
      <c r="BI1142" s="39">
        <f>IF(Table2[[#This Row],[Pattern]]="Pattern",VLOOKUP(Table2[[#This Row],[Product Code]],'Routing data'!$A$2:$W$470,13,FALSE),VLOOKUP(Table2[[#This Row],[Product Code]],'Routing data'!$A$2:$W$470,3,FALSE))</f>
        <v>0</v>
      </c>
      <c r="BJ1142" s="39">
        <f>IF(Table2[[#This Row],[Pattern]]="Pattern",VLOOKUP(Table2[[#This Row],[Product Code]],'Routing data'!$A$2:$W$470,14,FALSE),VLOOKUP(Table2[[#This Row],[Product Code]],'Routing data'!$A$2:$W$470,4,FALSE))</f>
        <v>0</v>
      </c>
      <c r="BK1142" s="39">
        <f>VLOOKUP(Table2[[#This Row],[Product Code]],'Routing data'!A$4:W$524,16,FALSE)</f>
        <v>0</v>
      </c>
      <c r="BL1142" s="42" t="str">
        <f>IF(Table2[[#This Row],[Milling Required]]=0,"x",IF(AT1142="Pattern",B1142-10,B1142-4))</f>
        <v>x</v>
      </c>
      <c r="BM1142" s="39"/>
      <c r="BN1142" s="42">
        <f t="shared" si="208"/>
        <v>43499</v>
      </c>
      <c r="BO1142" s="39" t="str">
        <f>IF(Table2[[#This Row],[Milling]]="x","x",Table2[[#This Row],[Total Sections]]*2)</f>
        <v>x</v>
      </c>
      <c r="BP1142" s="39">
        <f>IF(Table2[[#This Row],[Punching]]="x","x",Table2[Total Sections]*2)</f>
        <v>14</v>
      </c>
      <c r="BQ1142" s="39">
        <f>IF(Table2[[#This Row],[Pattern]]="Pattern",Table2[Total Sections]*3,Table2[Total Sections]*1.5)</f>
        <v>10.5</v>
      </c>
      <c r="BR1142" s="42"/>
      <c r="BS1142" s="39"/>
      <c r="BT1142" s="39"/>
      <c r="BU1142" s="39"/>
      <c r="BV1142" s="39" t="str">
        <f>_xlfn.IFNA(VLOOKUP(Table2[[#This Row],[Job-no]],Table4[],16,FALSE),"Ready")</f>
        <v/>
      </c>
      <c r="BW1142" s="39" t="str">
        <f>_xlfn.IFNA(VLOOKUP(Table2[[#This Row],[Job-no]],Table4[],21,FALSE),"Ready")</f>
        <v/>
      </c>
      <c r="BX1142" s="39" t="b">
        <f>_xlfn.IFNA(VLOOKUP(Table2[[#This Row],[Job-no]],Table4[],10,FALSE),TRUE)</f>
        <v>0</v>
      </c>
      <c r="BY1142" s="39" t="str">
        <f>_xlfn.IFNA(VLOOKUP(Table2[[#This Row],[Job-no]],Table4[],22,FALSE),"Ready")</f>
        <v/>
      </c>
      <c r="BZ1142" s="120">
        <f t="shared" si="209"/>
        <v>43502</v>
      </c>
      <c r="CA1142" s="120" t="str">
        <f ca="1">IF(OR(Table2[[#This Row],[Saw Date]]=TODAY(),Table2[[#This Row],[Saw Date]]=TODAY()+1), Table2[[#This Row],[Saw Date]],IF(Table2[[#This Row],[Extrusion cut double saw]],"Done",""))</f>
        <v/>
      </c>
      <c r="CB1142" s="120" t="str">
        <f ca="1">IF(OR(Table2[[#This Row],[Lens Date]]=TODAY(),Table2[[#This Row],[Lens Date]]=TODAY()+1), Table2[[#This Row],[Lens Date]],IF(Table2[[#This Row],[MSLens]]="Done","Done",""))</f>
        <v/>
      </c>
      <c r="CC1142" s="120" t="str">
        <f ca="1">IF(OR(Table2[[#This Row],[Milling Date]]=TODAY(),Table2[[#This Row],[Milling Date]]=TODAY()+1), Table2[[#This Row],[Milling Date]],IF(Table2[[#This Row],[CNC Holes]]="Ready","Done",""))</f>
        <v/>
      </c>
      <c r="CD1142" s="120" t="str">
        <f ca="1">IF(OR(Table2[[#This Row],[Welding Date]]=TODAY(),Table2[[#This Row],[Welding Date]]=TODAY()+1), Table2[[#This Row],[Welding Date]],IF(Table2[[#This Row],[Welding Corners]]="Ready","Done",""))</f>
        <v/>
      </c>
      <c r="CE1142" s="120" t="str">
        <f ca="1">IF(OR(Table2[[#This Row],[Puching Date]]=TODAY(),Table2[[#This Row],[Puching Date]]=TODAY()+1), Table2[[#This Row],[Puching Date]],IF(Table2[[#This Row],[Punch Holes]]="Ready","Done",""))</f>
        <v/>
      </c>
      <c r="CF1142" s="120" t="str">
        <f ca="1">IF(OR(Table2[[#This Row],[Housing Date2]]=TODAY(),Table2[[#This Row],[Housing Date2]]=TODAY()+1),Table2[[#This Row],[Housing Date2]],IF(Table2[[#This Row],[Body Assembly]],"Done",""))</f>
        <v/>
      </c>
      <c r="CG1142" s="120" t="str">
        <f>_xlfn.IFNA(VLOOKUP(Table2[[#This Row],[Job-no]],Table4[],7,FALSE),"Done")</f>
        <v>Scheduled/Released</v>
      </c>
    </row>
    <row r="1143" spans="1:85" x14ac:dyDescent="0.25">
      <c r="A1143" s="39" t="str">
        <f>_xlfn.CONCAT(Table2[[#This Row],[Order]],"-",Table2[[#This Row],[Line]])</f>
        <v>75103-7</v>
      </c>
      <c r="B1143" s="5">
        <v>43502</v>
      </c>
      <c r="C1143" s="8">
        <v>75103</v>
      </c>
      <c r="D1143" s="3" t="s">
        <v>1273</v>
      </c>
      <c r="E1143" s="8">
        <v>7</v>
      </c>
      <c r="F1143" s="8">
        <v>1</v>
      </c>
      <c r="G1143" s="3" t="s">
        <v>42</v>
      </c>
      <c r="H1143" s="8">
        <v>3</v>
      </c>
      <c r="I1143" s="43" t="b">
        <v>0</v>
      </c>
      <c r="J1143" s="43" t="b">
        <v>0</v>
      </c>
      <c r="K1143" t="s">
        <v>114</v>
      </c>
      <c r="L1143" s="43" t="b">
        <v>0</v>
      </c>
      <c r="M1143" s="43" t="b">
        <v>0</v>
      </c>
      <c r="N1143" s="43" t="b">
        <v>0</v>
      </c>
      <c r="O1143" t="s">
        <v>114</v>
      </c>
      <c r="P1143" t="s">
        <v>114</v>
      </c>
      <c r="Q1143" t="s">
        <v>114</v>
      </c>
      <c r="R1143" t="s">
        <v>114</v>
      </c>
      <c r="S1143" t="s">
        <v>114</v>
      </c>
      <c r="T1143" t="s">
        <v>114</v>
      </c>
      <c r="U1143" t="s">
        <v>114</v>
      </c>
      <c r="V1143" t="s">
        <v>114</v>
      </c>
      <c r="W1143" s="5">
        <v>43497</v>
      </c>
      <c r="X1143" s="3" t="s">
        <v>114</v>
      </c>
      <c r="Y1143" s="3"/>
      <c r="Z1143" s="3" t="s">
        <v>5136</v>
      </c>
      <c r="AA1143" s="3" t="s">
        <v>114</v>
      </c>
      <c r="AB1143" s="3" t="s">
        <v>74</v>
      </c>
      <c r="AC1143" s="8">
        <v>4</v>
      </c>
      <c r="AD1143" s="3" t="s">
        <v>5967</v>
      </c>
      <c r="AE1143" s="4" t="s">
        <v>5968</v>
      </c>
      <c r="AF1143" s="3"/>
      <c r="AG1143" s="3" t="s">
        <v>114</v>
      </c>
      <c r="AH1143" s="8">
        <v>3</v>
      </c>
      <c r="AI1143" s="3" t="s">
        <v>74</v>
      </c>
      <c r="AJ1143" t="s">
        <v>114</v>
      </c>
      <c r="AK1143" t="s">
        <v>114</v>
      </c>
      <c r="AL1143" s="43" t="b">
        <v>0</v>
      </c>
      <c r="AM1143" s="3"/>
      <c r="AN1143" s="3"/>
      <c r="AO1143" s="43" t="b">
        <v>0</v>
      </c>
      <c r="AP1143" s="3" t="b">
        <v>0</v>
      </c>
      <c r="AQ1143" s="3">
        <f>VLOOKUP(Table2[[#This Row],[Job-no]],Table3[],26,FALSE)</f>
        <v>2160</v>
      </c>
      <c r="AR1143" t="str">
        <f t="shared" si="205"/>
        <v>TWRLED</v>
      </c>
      <c r="AS1143" t="str">
        <f>VLOOKUP(AR1143,Table1[],4,0)</f>
        <v>pendant</v>
      </c>
      <c r="AT1143">
        <f>IF(BD1143&gt;0,"Pattern",VLOOKUP(AR1143,Table1[],5,0))</f>
        <v>0</v>
      </c>
      <c r="AU1143" s="34">
        <f>IF(AT1143="Pattern",WORKDAY(Table2[[#This Row],[Scheduled Ship Date]],-10),WORKDAY(Table2[[#This Row],[Scheduled Ship Date]],-4))</f>
        <v>43496</v>
      </c>
      <c r="AV1143" s="39">
        <f>IF(Table2[[#This Row],[Extrusion cut double saw]]=TRUE,IF(O1143="ToDo",IF(AT1143="Pattern",Table2[[#This Row],[Total Sections]]*0.4,Table2[[#This Row],[Total Sections]]*0.12),0),IF(AT1143="Pattern",Table2[[#This Row],[Total Sections]]*4,Table2[[#This Row],[Total Sections]]*1.2))</f>
        <v>3.5999999999999996</v>
      </c>
      <c r="AW1143" s="130">
        <f t="shared" ca="1" si="214"/>
        <v>43471</v>
      </c>
      <c r="AX1143" s="42">
        <f>IF(AT1143="Pattern",Table2[[#This Row],[Scheduled Ship Date]]-2,Table2[[#This Row],[Scheduled Ship Date]]-3)</f>
        <v>43499</v>
      </c>
      <c r="AY1143" s="39">
        <f>IF(Table2[[#This Row],[Pattern]]="Pattern",Table2[[#This Row],[Total Sections]]*4.82,Table2[[#This Row],[Total Sections]]*0.5)</f>
        <v>1.5</v>
      </c>
      <c r="AZ1143" s="42">
        <f t="shared" ca="1" si="215"/>
        <v>43471</v>
      </c>
      <c r="BA1143" s="39">
        <f>((Table2[Total Sections]/Table2[Open Qty])-1)*Table2[Open Qty]*12.96</f>
        <v>0</v>
      </c>
      <c r="BB1143" s="39"/>
      <c r="BC1143" s="39" t="str">
        <f t="shared" si="206"/>
        <v>TWRLED-SL 90/10-1250-80-35-SO-6-W-120-DP-1-CTS(36)</v>
      </c>
      <c r="BD1143" s="39">
        <f t="shared" si="207"/>
        <v>0</v>
      </c>
      <c r="BE1143" s="39" t="b">
        <f>_xlfn.IFNA(VLOOKUP(Table2[[#This Row],[Job-no]],Table4[],9,FALSE),TRUE)</f>
        <v>0</v>
      </c>
      <c r="BF1143" s="39"/>
      <c r="BG1143" s="39" t="b">
        <f>_xlfn.IFNA(VLOOKUP(Table2[[#This Row],[Job-no]],Table4[],14,FALSE),TRUE)</f>
        <v>0</v>
      </c>
      <c r="BH1143" s="39" t="str">
        <f>_xlfn.IFNA(VLOOKUP(Table2[[#This Row],[Job-no]],Table4[],11,FALSE),"Done")</f>
        <v/>
      </c>
      <c r="BI1143" s="39">
        <f>IF(Table2[[#This Row],[Pattern]]="Pattern",VLOOKUP(Table2[[#This Row],[Product Code]],'Routing data'!$A$2:$W$470,13,FALSE),VLOOKUP(Table2[[#This Row],[Product Code]],'Routing data'!$A$2:$W$470,3,FALSE))</f>
        <v>0</v>
      </c>
      <c r="BJ1143" s="39">
        <f>IF(Table2[[#This Row],[Pattern]]="Pattern",VLOOKUP(Table2[[#This Row],[Product Code]],'Routing data'!$A$2:$W$470,14,FALSE),VLOOKUP(Table2[[#This Row],[Product Code]],'Routing data'!$A$2:$W$470,4,FALSE))</f>
        <v>0</v>
      </c>
      <c r="BK1143" s="39">
        <f>VLOOKUP(Table2[[#This Row],[Product Code]],'Routing data'!A$4:W$524,16,FALSE)</f>
        <v>0</v>
      </c>
      <c r="BL1143" s="42" t="str">
        <f>IF(Table2[[#This Row],[Milling Required]]=0,"x",IF(AT1143="Pattern",B1143-10,B1143-4))</f>
        <v>x</v>
      </c>
      <c r="BM1143" s="39"/>
      <c r="BN1143" s="42">
        <f t="shared" si="208"/>
        <v>43499</v>
      </c>
      <c r="BO1143" s="39" t="str">
        <f>IF(Table2[[#This Row],[Milling]]="x","x",Table2[[#This Row],[Total Sections]]*2)</f>
        <v>x</v>
      </c>
      <c r="BP1143" s="39">
        <f>IF(Table2[[#This Row],[Punching]]="x","x",Table2[Total Sections]*2)</f>
        <v>6</v>
      </c>
      <c r="BQ1143" s="39">
        <f>IF(Table2[[#This Row],[Pattern]]="Pattern",Table2[Total Sections]*3,Table2[Total Sections]*1.5)</f>
        <v>4.5</v>
      </c>
      <c r="BR1143" s="42"/>
      <c r="BS1143" s="39"/>
      <c r="BT1143" s="39"/>
      <c r="BU1143" s="39"/>
      <c r="BV1143" s="39" t="str">
        <f>_xlfn.IFNA(VLOOKUP(Table2[[#This Row],[Job-no]],Table4[],16,FALSE),"Ready")</f>
        <v/>
      </c>
      <c r="BW1143" s="39" t="str">
        <f>_xlfn.IFNA(VLOOKUP(Table2[[#This Row],[Job-no]],Table4[],21,FALSE),"Ready")</f>
        <v/>
      </c>
      <c r="BX1143" s="39" t="b">
        <f>_xlfn.IFNA(VLOOKUP(Table2[[#This Row],[Job-no]],Table4[],10,FALSE),TRUE)</f>
        <v>0</v>
      </c>
      <c r="BY1143" s="39" t="str">
        <f>_xlfn.IFNA(VLOOKUP(Table2[[#This Row],[Job-no]],Table4[],22,FALSE),"Ready")</f>
        <v/>
      </c>
      <c r="BZ1143" s="120">
        <f t="shared" si="209"/>
        <v>43502</v>
      </c>
      <c r="CA1143" s="120" t="str">
        <f ca="1">IF(OR(Table2[[#This Row],[Saw Date]]=TODAY(),Table2[[#This Row],[Saw Date]]=TODAY()+1), Table2[[#This Row],[Saw Date]],IF(Table2[[#This Row],[Extrusion cut double saw]],"Done",""))</f>
        <v/>
      </c>
      <c r="CB1143" s="120" t="str">
        <f ca="1">IF(OR(Table2[[#This Row],[Lens Date]]=TODAY(),Table2[[#This Row],[Lens Date]]=TODAY()+1), Table2[[#This Row],[Lens Date]],IF(Table2[[#This Row],[MSLens]]="Done","Done",""))</f>
        <v/>
      </c>
      <c r="CC1143" s="120" t="str">
        <f ca="1">IF(OR(Table2[[#This Row],[Milling Date]]=TODAY(),Table2[[#This Row],[Milling Date]]=TODAY()+1), Table2[[#This Row],[Milling Date]],IF(Table2[[#This Row],[CNC Holes]]="Ready","Done",""))</f>
        <v/>
      </c>
      <c r="CD1143" s="120" t="str">
        <f ca="1">IF(OR(Table2[[#This Row],[Welding Date]]=TODAY(),Table2[[#This Row],[Welding Date]]=TODAY()+1), Table2[[#This Row],[Welding Date]],IF(Table2[[#This Row],[Welding Corners]]="Ready","Done",""))</f>
        <v/>
      </c>
      <c r="CE1143" s="120" t="str">
        <f ca="1">IF(OR(Table2[[#This Row],[Puching Date]]=TODAY(),Table2[[#This Row],[Puching Date]]=TODAY()+1), Table2[[#This Row],[Puching Date]],IF(Table2[[#This Row],[Punch Holes]]="Ready","Done",""))</f>
        <v/>
      </c>
      <c r="CF1143" s="120" t="str">
        <f ca="1">IF(OR(Table2[[#This Row],[Housing Date2]]=TODAY(),Table2[[#This Row],[Housing Date2]]=TODAY()+1),Table2[[#This Row],[Housing Date2]],IF(Table2[[#This Row],[Body Assembly]],"Done",""))</f>
        <v/>
      </c>
      <c r="CG1143" s="120" t="str">
        <f>_xlfn.IFNA(VLOOKUP(Table2[[#This Row],[Job-no]],Table4[],7,FALSE),"Done")</f>
        <v>Scheduled/Released</v>
      </c>
    </row>
    <row r="1144" spans="1:85" x14ac:dyDescent="0.25">
      <c r="A1144" s="39" t="str">
        <f>_xlfn.CONCAT(Table2[[#This Row],[Order]],"-",Table2[[#This Row],[Line]])</f>
        <v>76914-1</v>
      </c>
      <c r="B1144" s="5">
        <v>43502</v>
      </c>
      <c r="C1144" s="8">
        <v>76914</v>
      </c>
      <c r="D1144" s="3" t="s">
        <v>82</v>
      </c>
      <c r="E1144" s="8">
        <v>1</v>
      </c>
      <c r="F1144" s="8">
        <v>1</v>
      </c>
      <c r="G1144" s="3" t="s">
        <v>42</v>
      </c>
      <c r="H1144" s="8">
        <v>1</v>
      </c>
      <c r="I1144" s="43" t="b">
        <v>0</v>
      </c>
      <c r="J1144" s="43" t="b">
        <v>0</v>
      </c>
      <c r="K1144" t="s">
        <v>114</v>
      </c>
      <c r="L1144" s="43" t="b">
        <v>0</v>
      </c>
      <c r="M1144" s="43" t="b">
        <v>0</v>
      </c>
      <c r="N1144" s="43" t="b">
        <v>0</v>
      </c>
      <c r="O1144" t="s">
        <v>114</v>
      </c>
      <c r="P1144" t="s">
        <v>114</v>
      </c>
      <c r="Q1144" t="s">
        <v>114</v>
      </c>
      <c r="R1144" t="s">
        <v>114</v>
      </c>
      <c r="S1144" t="s">
        <v>114</v>
      </c>
      <c r="T1144" t="s">
        <v>114</v>
      </c>
      <c r="U1144" t="s">
        <v>114</v>
      </c>
      <c r="V1144" t="s">
        <v>114</v>
      </c>
      <c r="W1144" s="5">
        <v>43497</v>
      </c>
      <c r="X1144" s="3" t="s">
        <v>114</v>
      </c>
      <c r="Y1144" s="3"/>
      <c r="Z1144" s="3" t="s">
        <v>3769</v>
      </c>
      <c r="AA1144" s="3" t="s">
        <v>114</v>
      </c>
      <c r="AB1144" s="3" t="s">
        <v>74</v>
      </c>
      <c r="AC1144" s="8">
        <v>12</v>
      </c>
      <c r="AD1144" s="3" t="s">
        <v>5967</v>
      </c>
      <c r="AE1144" s="4" t="s">
        <v>5968</v>
      </c>
      <c r="AF1144" s="3"/>
      <c r="AG1144" s="3" t="s">
        <v>114</v>
      </c>
      <c r="AH1144" s="8">
        <v>1</v>
      </c>
      <c r="AI1144" s="3" t="s">
        <v>74</v>
      </c>
      <c r="AJ1144" t="s">
        <v>114</v>
      </c>
      <c r="AK1144" t="s">
        <v>114</v>
      </c>
      <c r="AL1144" s="43" t="b">
        <v>0</v>
      </c>
      <c r="AM1144" s="3"/>
      <c r="AN1144" s="3"/>
      <c r="AO1144" s="43" t="b">
        <v>0</v>
      </c>
      <c r="AP1144" s="3" t="b">
        <v>0</v>
      </c>
      <c r="AQ1144" s="129">
        <f>VLOOKUP(Table2[[#This Row],[Job-no]],Table3[],26,FALSE)</f>
        <v>650</v>
      </c>
      <c r="AR1144" t="str">
        <f t="shared" si="205"/>
        <v>BMRLED</v>
      </c>
      <c r="AS1144" t="str">
        <f>VLOOKUP(AR1144,Table1[],4,0)</f>
        <v>recessed</v>
      </c>
      <c r="AT1144">
        <f>IF(BD1144&gt;0,"Pattern",VLOOKUP(AR1144,Table1[],5,0))</f>
        <v>0</v>
      </c>
      <c r="AU1144" s="34">
        <f>IF(AT1144="Pattern",WORKDAY(Table2[[#This Row],[Scheduled Ship Date]],-10),WORKDAY(Table2[[#This Row],[Scheduled Ship Date]],-4))</f>
        <v>43496</v>
      </c>
      <c r="AV1144" s="39">
        <f>IF(Table2[[#This Row],[Extrusion cut double saw]]=TRUE,IF(O1144="ToDo",IF(AT1144="Pattern",Table2[[#This Row],[Total Sections]]*0.4,Table2[[#This Row],[Total Sections]]*0.12),0),IF(AT1144="Pattern",Table2[[#This Row],[Total Sections]]*4,Table2[[#This Row],[Total Sections]]*1.2))</f>
        <v>1.2</v>
      </c>
      <c r="AW1144" s="130">
        <f t="shared" ca="1" si="214"/>
        <v>43471</v>
      </c>
      <c r="AX1144" s="42">
        <f>IF(AT1144="Pattern",Table2[[#This Row],[Scheduled Ship Date]]-2,Table2[[#This Row],[Scheduled Ship Date]]-3)</f>
        <v>43499</v>
      </c>
      <c r="AY1144" s="39">
        <f>IF(Table2[[#This Row],[Pattern]]="Pattern",Table2[[#This Row],[Total Sections]]*4.82,Table2[[#This Row],[Total Sections]]*0.5)</f>
        <v>0.5</v>
      </c>
      <c r="AZ1144" s="42">
        <f t="shared" ca="1" si="215"/>
        <v>43471</v>
      </c>
      <c r="BA1144" s="39">
        <f>((Table2[Total Sections]/Table2[Open Qty])-1)*Table2[Open Qty]*12.96</f>
        <v>0</v>
      </c>
      <c r="BB1144" s="39"/>
      <c r="BC1144" s="39" t="str">
        <f t="shared" si="206"/>
        <v>BMRLED-700-80-40-FL-12-W-UNV-DP-1-DF</v>
      </c>
      <c r="BD1144" s="39">
        <f t="shared" si="207"/>
        <v>0</v>
      </c>
      <c r="BE1144" s="39" t="b">
        <f>_xlfn.IFNA(VLOOKUP(Table2[[#This Row],[Job-no]],Table4[],9,FALSE),TRUE)</f>
        <v>0</v>
      </c>
      <c r="BF1144" s="39"/>
      <c r="BG1144" s="39" t="b">
        <f>_xlfn.IFNA(VLOOKUP(Table2[[#This Row],[Job-no]],Table4[],14,FALSE),TRUE)</f>
        <v>0</v>
      </c>
      <c r="BH1144" s="39" t="str">
        <f>_xlfn.IFNA(VLOOKUP(Table2[[#This Row],[Job-no]],Table4[],11,FALSE),"Done")</f>
        <v/>
      </c>
      <c r="BI1144" s="39">
        <f>IF(Table2[[#This Row],[Pattern]]="Pattern",VLOOKUP(Table2[[#This Row],[Product Code]],'Routing data'!$A$2:$W$470,13,FALSE),VLOOKUP(Table2[[#This Row],[Product Code]],'Routing data'!$A$2:$W$470,3,FALSE))</f>
        <v>0</v>
      </c>
      <c r="BJ1144" s="39">
        <f>IF(Table2[[#This Row],[Pattern]]="Pattern",VLOOKUP(Table2[[#This Row],[Product Code]],'Routing data'!$A$2:$W$470,14,FALSE),VLOOKUP(Table2[[#This Row],[Product Code]],'Routing data'!$A$2:$W$470,4,FALSE))</f>
        <v>3</v>
      </c>
      <c r="BK1144" s="39">
        <f>VLOOKUP(Table2[[#This Row],[Product Code]],'Routing data'!A$4:W$524,16,FALSE)</f>
        <v>0</v>
      </c>
      <c r="BL1144" s="42" t="str">
        <f>IF(Table2[[#This Row],[Milling Required]]=0,"x",IF(AT1144="Pattern",B1144-10,B1144-4))</f>
        <v>x</v>
      </c>
      <c r="BM1144" s="39"/>
      <c r="BN1144" s="42">
        <f t="shared" si="208"/>
        <v>43499</v>
      </c>
      <c r="BO1144" s="39" t="str">
        <f>IF(Table2[[#This Row],[Milling]]="x","x",Table2[[#This Row],[Total Sections]]*2)</f>
        <v>x</v>
      </c>
      <c r="BP1144" s="39">
        <f>IF(Table2[[#This Row],[Punching]]="x","x",Table2[Total Sections]*2)</f>
        <v>2</v>
      </c>
      <c r="BQ1144" s="39">
        <f>IF(Table2[[#This Row],[Pattern]]="Pattern",Table2[Total Sections]*3,Table2[Total Sections]*1.5)</f>
        <v>1.5</v>
      </c>
      <c r="BR1144" s="39"/>
      <c r="BS1144" s="39"/>
      <c r="BT1144" s="39"/>
      <c r="BU1144" s="39"/>
      <c r="BV1144" s="39" t="str">
        <f>_xlfn.IFNA(VLOOKUP(Table2[[#This Row],[Job-no]],Table4[],16,FALSE),"Ready")</f>
        <v/>
      </c>
      <c r="BW1144" s="39" t="str">
        <f>_xlfn.IFNA(VLOOKUP(Table2[[#This Row],[Job-no]],Table4[],21,FALSE),"Ready")</f>
        <v/>
      </c>
      <c r="BX1144" s="39" t="b">
        <f>_xlfn.IFNA(VLOOKUP(Table2[[#This Row],[Job-no]],Table4[],10,FALSE),TRUE)</f>
        <v>0</v>
      </c>
      <c r="BY1144" s="39" t="str">
        <f>_xlfn.IFNA(VLOOKUP(Table2[[#This Row],[Job-no]],Table4[],22,FALSE),"Ready")</f>
        <v/>
      </c>
      <c r="BZ1144" s="120">
        <f t="shared" si="209"/>
        <v>43502</v>
      </c>
      <c r="CA1144" s="120" t="str">
        <f ca="1">IF(OR(Table2[[#This Row],[Saw Date]]=TODAY(),Table2[[#This Row],[Saw Date]]=TODAY()+1), Table2[[#This Row],[Saw Date]],IF(Table2[[#This Row],[Extrusion cut double saw]],"Done",""))</f>
        <v/>
      </c>
      <c r="CB1144" s="120" t="str">
        <f ca="1">IF(OR(Table2[[#This Row],[Lens Date]]=TODAY(),Table2[[#This Row],[Lens Date]]=TODAY()+1), Table2[[#This Row],[Lens Date]],IF(Table2[[#This Row],[MSLens]]="Done","Done",""))</f>
        <v/>
      </c>
      <c r="CC1144" s="120" t="str">
        <f ca="1">IF(OR(Table2[[#This Row],[Milling Date]]=TODAY(),Table2[[#This Row],[Milling Date]]=TODAY()+1), Table2[[#This Row],[Milling Date]],IF(Table2[[#This Row],[CNC Holes]]="Ready","Done",""))</f>
        <v/>
      </c>
      <c r="CD1144" s="120" t="str">
        <f ca="1">IF(OR(Table2[[#This Row],[Welding Date]]=TODAY(),Table2[[#This Row],[Welding Date]]=TODAY()+1), Table2[[#This Row],[Welding Date]],IF(Table2[[#This Row],[Welding Corners]]="Ready","Done",""))</f>
        <v/>
      </c>
      <c r="CE1144" s="120" t="str">
        <f ca="1">IF(OR(Table2[[#This Row],[Puching Date]]=TODAY(),Table2[[#This Row],[Puching Date]]=TODAY()+1), Table2[[#This Row],[Puching Date]],IF(Table2[[#This Row],[Punch Holes]]="Ready","Done",""))</f>
        <v/>
      </c>
      <c r="CF1144" s="120" t="str">
        <f ca="1">IF(OR(Table2[[#This Row],[Housing Date2]]=TODAY(),Table2[[#This Row],[Housing Date2]]=TODAY()+1),Table2[[#This Row],[Housing Date2]],IF(Table2[[#This Row],[Body Assembly]],"Done",""))</f>
        <v/>
      </c>
      <c r="CG1144" s="120" t="str">
        <f>_xlfn.IFNA(VLOOKUP(Table2[[#This Row],[Job-no]],Table4[],7,FALSE),"Done")</f>
        <v>Scheduled/Released</v>
      </c>
    </row>
    <row r="1145" spans="1:85" x14ac:dyDescent="0.25">
      <c r="A1145" t="str">
        <f>_xlfn.CONCAT(Table2[[#This Row],[Order]],"-",Table2[[#This Row],[Line]])</f>
        <v>77135-1</v>
      </c>
      <c r="B1145" s="5">
        <v>43503</v>
      </c>
      <c r="C1145" s="8">
        <v>77135</v>
      </c>
      <c r="D1145" s="3" t="s">
        <v>2977</v>
      </c>
      <c r="E1145" s="8">
        <v>1</v>
      </c>
      <c r="F1145" s="8">
        <v>1</v>
      </c>
      <c r="G1145" s="3" t="s">
        <v>42</v>
      </c>
      <c r="H1145" s="8">
        <v>5</v>
      </c>
      <c r="I1145" s="43" t="b">
        <v>0</v>
      </c>
      <c r="J1145" s="43" t="b">
        <v>0</v>
      </c>
      <c r="K1145" t="s">
        <v>114</v>
      </c>
      <c r="L1145" s="43" t="b">
        <v>0</v>
      </c>
      <c r="M1145" s="43" t="b">
        <v>0</v>
      </c>
      <c r="N1145" s="43" t="b">
        <v>0</v>
      </c>
      <c r="O1145" t="s">
        <v>114</v>
      </c>
      <c r="P1145" t="s">
        <v>114</v>
      </c>
      <c r="Q1145" t="s">
        <v>114</v>
      </c>
      <c r="R1145" t="s">
        <v>114</v>
      </c>
      <c r="S1145" t="s">
        <v>114</v>
      </c>
      <c r="T1145" t="s">
        <v>114</v>
      </c>
      <c r="U1145" t="s">
        <v>114</v>
      </c>
      <c r="V1145" t="s">
        <v>114</v>
      </c>
      <c r="W1145" s="5">
        <v>43500</v>
      </c>
      <c r="X1145" s="3" t="s">
        <v>114</v>
      </c>
      <c r="Y1145" s="3"/>
      <c r="Z1145" s="3" t="s">
        <v>5143</v>
      </c>
      <c r="AA1145" s="3" t="s">
        <v>41</v>
      </c>
      <c r="AB1145" s="3" t="s">
        <v>74</v>
      </c>
      <c r="AC1145" s="8">
        <v>12</v>
      </c>
      <c r="AD1145" s="3" t="s">
        <v>5967</v>
      </c>
      <c r="AE1145" s="4" t="s">
        <v>5968</v>
      </c>
      <c r="AF1145" s="3"/>
      <c r="AG1145" s="3" t="s">
        <v>114</v>
      </c>
      <c r="AH1145" s="8">
        <v>10</v>
      </c>
      <c r="AI1145" s="3" t="s">
        <v>74</v>
      </c>
      <c r="AJ1145" t="s">
        <v>114</v>
      </c>
      <c r="AK1145" t="s">
        <v>114</v>
      </c>
      <c r="AL1145" s="43" t="b">
        <v>0</v>
      </c>
      <c r="AM1145" s="3"/>
      <c r="AN1145" s="3"/>
      <c r="AO1145" s="43" t="b">
        <v>0</v>
      </c>
      <c r="AP1145" s="3" t="b">
        <v>1</v>
      </c>
      <c r="AQ1145" s="3">
        <f>VLOOKUP(Table2[[#This Row],[Job-no]],Table3[],26,FALSE)</f>
        <v>7865.15</v>
      </c>
      <c r="AR1145" t="str">
        <f t="shared" si="205"/>
        <v>BBR</v>
      </c>
      <c r="AS1145" t="str">
        <f>VLOOKUP(AR1145,Table1[],4,0)</f>
        <v>recessed</v>
      </c>
      <c r="AT1145">
        <f>IF(BD1145&gt;0,"Pattern",VLOOKUP(AR1145,Table1[],5,0))</f>
        <v>0</v>
      </c>
      <c r="AU1145" s="34">
        <f>IF(AT1145="Pattern",WORKDAY(Table2[[#This Row],[Scheduled Ship Date]],-10),WORKDAY(Table2[[#This Row],[Scheduled Ship Date]],-4))</f>
        <v>43497</v>
      </c>
      <c r="AV1145">
        <f>IF(Table2[[#This Row],[Extrusion cut double saw]]=TRUE,IF(O1145="ToDo",IF(AT1145="Pattern",Table2[[#This Row],[Total Sections]]*0.4,Table2[[#This Row],[Total Sections]]*0.12),0),IF(AT1145="Pattern",Table2[[#This Row],[Total Sections]]*4,Table2[[#This Row],[Total Sections]]*1.2))</f>
        <v>12</v>
      </c>
      <c r="AW1145" s="130">
        <f t="shared" ca="1" si="214"/>
        <v>43471</v>
      </c>
      <c r="AX1145" s="42">
        <f>IF(AT1145="Pattern",Table2[[#This Row],[Scheduled Ship Date]]-2,Table2[[#This Row],[Scheduled Ship Date]]-3)</f>
        <v>43500</v>
      </c>
      <c r="AY1145">
        <f>IF(Table2[[#This Row],[Pattern]]="Pattern",Table2[[#This Row],[Total Sections]]*4.82,Table2[[#This Row],[Total Sections]]*0.5)</f>
        <v>5</v>
      </c>
      <c r="AZ1145" s="42">
        <f t="shared" ca="1" si="215"/>
        <v>43471</v>
      </c>
      <c r="BA1145" s="39">
        <f>((Table2[Total Sections]/Table2[Open Qty])-1)*Table2[Open Qty]*12.96</f>
        <v>64.800000000000011</v>
      </c>
      <c r="BB1145" s="42"/>
      <c r="BC1145" s="39" t="str">
        <f t="shared" si="206"/>
        <v>BBR-S-FL-20-NL-T5-2-W-277-D(IEZ-2S28-D)-1-DS</v>
      </c>
      <c r="BD1145" s="39">
        <f t="shared" si="207"/>
        <v>0</v>
      </c>
      <c r="BE1145" s="39" t="b">
        <f>_xlfn.IFNA(VLOOKUP(Table2[[#This Row],[Job-no]],Table4[],9,FALSE),TRUE)</f>
        <v>0</v>
      </c>
      <c r="BF1145" t="str">
        <f>VLOOKUP(AR1145,Table1[],3,0)</f>
        <v>BEAM4</v>
      </c>
      <c r="BG1145" s="39" t="b">
        <f>_xlfn.IFNA(VLOOKUP(Table2[[#This Row],[Job-no]],Table4[],14,FALSE),TRUE)</f>
        <v>0</v>
      </c>
      <c r="BH1145" s="39" t="str">
        <f>_xlfn.IFNA(VLOOKUP(Table2[[#This Row],[Job-no]],Table4[],11,FALSE),"Done")</f>
        <v/>
      </c>
      <c r="BI1145" s="39">
        <f>IF(Table2[[#This Row],[Pattern]]="Pattern",VLOOKUP(Table2[[#This Row],[Product Code]],'Routing data'!$A$2:$W$470,13,FALSE),VLOOKUP(Table2[[#This Row],[Product Code]],'Routing data'!$A$2:$W$470,3,FALSE))</f>
        <v>0</v>
      </c>
      <c r="BJ1145" s="39">
        <f>IF(Table2[[#This Row],[Pattern]]="Pattern",VLOOKUP(Table2[[#This Row],[Product Code]],'Routing data'!$A$2:$W$470,14,FALSE),VLOOKUP(Table2[[#This Row],[Product Code]],'Routing data'!$A$2:$W$470,4,FALSE))</f>
        <v>3</v>
      </c>
      <c r="BK1145" s="39">
        <f>VLOOKUP(Table2[[#This Row],[Product Code]],'Routing data'!A$4:W$524,16,FALSE)</f>
        <v>0</v>
      </c>
      <c r="BL1145" s="42" t="str">
        <f>IF(Table2[[#This Row],[Milling Required]]=0,"x",IF(AT1145="Pattern",B1145-10,B1145-4))</f>
        <v>x</v>
      </c>
      <c r="BM1145" s="42">
        <f>IF(Table2[[#This Row],[Punching Required]]=0,"x",IF(AT1145="Pattern",B1145-8,B1145-2))</f>
        <v>43501</v>
      </c>
      <c r="BN1145" s="42">
        <f t="shared" si="208"/>
        <v>43500</v>
      </c>
      <c r="BO1145" s="39" t="str">
        <f>IF(Table2[[#This Row],[Milling]]="x","x",Table2[[#This Row],[Total Sections]]*2)</f>
        <v>x</v>
      </c>
      <c r="BP1145" s="39">
        <f>IF(Table2[[#This Row],[Punching]]="x","x",Table2[Total Sections]*2)</f>
        <v>20</v>
      </c>
      <c r="BQ1145" s="39">
        <f>IF(Table2[[#This Row],[Pattern]]="Pattern",Table2[Total Sections]*3,Table2[Total Sections]*1.5)</f>
        <v>15</v>
      </c>
      <c r="BR1145" s="42"/>
      <c r="BS1145" s="42"/>
      <c r="BT1145" s="42"/>
      <c r="BU1145" s="39"/>
      <c r="BV1145" s="122" t="str">
        <f>_xlfn.IFNA(VLOOKUP(Table2[[#This Row],[Job-no]],Table4[],16,FALSE),"Ready")</f>
        <v/>
      </c>
      <c r="BW1145" s="122" t="str">
        <f>_xlfn.IFNA(VLOOKUP(Table2[[#This Row],[Job-no]],Table4[],21,FALSE),"Ready")</f>
        <v/>
      </c>
      <c r="BX1145" s="39" t="b">
        <f>_xlfn.IFNA(VLOOKUP(Table2[[#This Row],[Job-no]],Table4[],10,FALSE),TRUE)</f>
        <v>0</v>
      </c>
      <c r="BY1145" s="39" t="str">
        <f>_xlfn.IFNA(VLOOKUP(Table2[[#This Row],[Job-no]],Table4[],22,FALSE),"Ready")</f>
        <v/>
      </c>
      <c r="BZ1145" s="120">
        <f t="shared" si="209"/>
        <v>43503</v>
      </c>
      <c r="CA1145" s="120" t="str">
        <f ca="1">IF(OR(Table2[[#This Row],[Saw Date]]=TODAY(),Table2[[#This Row],[Saw Date]]=TODAY()+1), Table2[[#This Row],[Saw Date]],IF(Table2[[#This Row],[Extrusion cut double saw]],"Done",""))</f>
        <v/>
      </c>
      <c r="CB1145" s="120" t="str">
        <f ca="1">IF(OR(Table2[[#This Row],[Lens Date]]=TODAY(),Table2[[#This Row],[Lens Date]]=TODAY()+1), Table2[[#This Row],[Lens Date]],IF(Table2[[#This Row],[MSLens]]="Done","Done",""))</f>
        <v/>
      </c>
      <c r="CC1145" s="120" t="str">
        <f ca="1">IF(OR(Table2[[#This Row],[Milling Date]]=TODAY(),Table2[[#This Row],[Milling Date]]=TODAY()+1), Table2[[#This Row],[Milling Date]],IF(Table2[[#This Row],[CNC Holes]]="Ready","Done",""))</f>
        <v/>
      </c>
      <c r="CD1145" s="120" t="str">
        <f ca="1">IF(OR(Table2[[#This Row],[Welding Date]]=TODAY(),Table2[[#This Row],[Welding Date]]=TODAY()+1), Table2[[#This Row],[Welding Date]],IF(Table2[[#This Row],[Welding Corners]]="Ready","Done",""))</f>
        <v/>
      </c>
      <c r="CE1145" s="120" t="str">
        <f ca="1">IF(OR(Table2[[#This Row],[Puching Date]]=TODAY(),Table2[[#This Row],[Puching Date]]=TODAY()+1), Table2[[#This Row],[Puching Date]],IF(Table2[[#This Row],[Punch Holes]]="Ready","Done",""))</f>
        <v/>
      </c>
      <c r="CF1145" s="120" t="str">
        <f ca="1">IF(OR(Table2[[#This Row],[Housing Date2]]=TODAY(),Table2[[#This Row],[Housing Date2]]=TODAY()+1),Table2[[#This Row],[Housing Date2]],IF(Table2[[#This Row],[Body Assembly]],"Done",""))</f>
        <v/>
      </c>
      <c r="CG1145" s="120" t="str">
        <f>_xlfn.IFNA(VLOOKUP(Table2[[#This Row],[Job-no]],Table4[],7,FALSE),"Done")</f>
        <v>Scheduled/Released</v>
      </c>
    </row>
    <row r="1146" spans="1:85" x14ac:dyDescent="0.25">
      <c r="A1146" t="str">
        <f>_xlfn.CONCAT(Table2[[#This Row],[Order]],"-",Table2[[#This Row],[Line]])</f>
        <v>75966-8</v>
      </c>
      <c r="B1146" s="6">
        <v>43507</v>
      </c>
      <c r="C1146" s="9">
        <v>75966</v>
      </c>
      <c r="D1146" s="4" t="s">
        <v>1312</v>
      </c>
      <c r="E1146" s="9">
        <v>8</v>
      </c>
      <c r="F1146" s="9">
        <v>1</v>
      </c>
      <c r="G1146" s="4" t="s">
        <v>165</v>
      </c>
      <c r="H1146" s="9">
        <v>520</v>
      </c>
      <c r="I1146" s="43" t="b">
        <v>1</v>
      </c>
      <c r="J1146" s="43" t="b">
        <v>0</v>
      </c>
      <c r="K1146" t="s">
        <v>114</v>
      </c>
      <c r="L1146" s="43" t="b">
        <v>0</v>
      </c>
      <c r="M1146" s="43" t="b">
        <v>0</v>
      </c>
      <c r="N1146" s="43" t="b">
        <v>0</v>
      </c>
      <c r="O1146" t="s">
        <v>114</v>
      </c>
      <c r="P1146" t="s">
        <v>114</v>
      </c>
      <c r="Q1146" t="s">
        <v>114</v>
      </c>
      <c r="R1146" t="s">
        <v>114</v>
      </c>
      <c r="S1146" t="s">
        <v>114</v>
      </c>
      <c r="T1146" t="s">
        <v>114</v>
      </c>
      <c r="U1146" t="s">
        <v>114</v>
      </c>
      <c r="V1146" t="s">
        <v>114</v>
      </c>
      <c r="W1146" s="5">
        <v>43502</v>
      </c>
      <c r="X1146" s="4" t="s">
        <v>114</v>
      </c>
      <c r="Y1146" s="4"/>
      <c r="Z1146" s="4" t="s">
        <v>4011</v>
      </c>
      <c r="AA1146" s="4" t="s">
        <v>125</v>
      </c>
      <c r="AB1146" s="4" t="s">
        <v>74</v>
      </c>
      <c r="AC1146" s="9">
        <v>10</v>
      </c>
      <c r="AD1146" s="3" t="s">
        <v>5967</v>
      </c>
      <c r="AE1146" s="4" t="s">
        <v>5968</v>
      </c>
      <c r="AF1146" s="4"/>
      <c r="AG1146" s="4" t="s">
        <v>114</v>
      </c>
      <c r="AH1146" s="9">
        <v>520</v>
      </c>
      <c r="AI1146" s="3" t="s">
        <v>74</v>
      </c>
      <c r="AJ1146" t="s">
        <v>114</v>
      </c>
      <c r="AK1146" t="s">
        <v>114</v>
      </c>
      <c r="AL1146" s="43" t="b">
        <v>0</v>
      </c>
      <c r="AM1146" s="3"/>
      <c r="AN1146" s="3"/>
      <c r="AO1146" s="43" t="b">
        <v>0</v>
      </c>
      <c r="AP1146" s="3" t="b">
        <v>0</v>
      </c>
      <c r="AQ1146" s="3">
        <f>VLOOKUP(Table2[[#This Row],[Job-no]],Table3[],26,FALSE)</f>
        <v>130000</v>
      </c>
      <c r="AR1146" t="str">
        <f t="shared" si="205"/>
        <v>SKVLED</v>
      </c>
      <c r="AS1146" t="str">
        <f>VLOOKUP(AR1146,Table1[],4,0)</f>
        <v>Grid LED</v>
      </c>
      <c r="AT1146">
        <f>IF(BD1146&gt;0,"Pattern",VLOOKUP(AR1146,Table1[],5,0))</f>
        <v>0</v>
      </c>
      <c r="AU1146" s="34">
        <f>IF(AT1146="Pattern",WORKDAY(Table2[[#This Row],[Scheduled Ship Date]],-10),WORKDAY(Table2[[#This Row],[Scheduled Ship Date]],-4))</f>
        <v>43501</v>
      </c>
      <c r="AV1146">
        <f>IF(Table2[[#This Row],[Extrusion cut double saw]]=TRUE,IF(O1146="ToDo",IF(AT1146="Pattern",Table2[[#This Row],[Total Sections]]*0.4,Table2[[#This Row],[Total Sections]]*0.12),0),IF(AT1146="Pattern",Table2[[#This Row],[Total Sections]]*4,Table2[[#This Row],[Total Sections]]*1.2))</f>
        <v>624</v>
      </c>
      <c r="AW1146" s="42"/>
      <c r="AX1146" s="42">
        <f>IF(AT1146="Pattern",Table2[[#This Row],[Scheduled Ship Date]]-2,Table2[[#This Row],[Scheduled Ship Date]]-3)</f>
        <v>43504</v>
      </c>
      <c r="AY1146">
        <f>IF(Table2[[#This Row],[Pattern]]="Pattern",Table2[[#This Row],[Total Sections]]*4.82,Table2[[#This Row],[Total Sections]]*0.5)</f>
        <v>260</v>
      </c>
      <c r="AZ1146" s="42"/>
      <c r="BA1146" s="39">
        <f>((Table2[Total Sections]/Table2[Open Qty])-1)*Table2[Open Qty]*12.96</f>
        <v>0</v>
      </c>
      <c r="BB1146" s="42"/>
      <c r="BC1146" s="39" t="str">
        <f t="shared" si="206"/>
        <v>SKVLED-14-2400-80-40-2XVL-RE-W-UNV-DP-1-TB15-C(NLIGHT POWER PACK - NPP16-D)</v>
      </c>
      <c r="BD1146" s="39">
        <f t="shared" si="207"/>
        <v>0</v>
      </c>
      <c r="BE1146" s="39" t="b">
        <f>_xlfn.IFNA(VLOOKUP(Table2[[#This Row],[Job-no]],Table4[],9,FALSE),TRUE)</f>
        <v>1</v>
      </c>
      <c r="BF1146" t="str">
        <f>VLOOKUP(AR1146,Table1[],3,0)</f>
        <v>SKYVW</v>
      </c>
      <c r="BG1146" s="39" t="b">
        <f>_xlfn.IFNA(VLOOKUP(Table2[[#This Row],[Job-no]],Table4[],14,FALSE),TRUE)</f>
        <v>0</v>
      </c>
      <c r="BH1146" s="39" t="str">
        <f>_xlfn.IFNA(VLOOKUP(Table2[[#This Row],[Job-no]],Table4[],11,FALSE),"Done")</f>
        <v/>
      </c>
      <c r="BI1146" s="39">
        <f>IF(Table2[[#This Row],[Pattern]]="Pattern",VLOOKUP(Table2[[#This Row],[Product Code]],'Routing data'!$A$2:$W$470,13,FALSE),VLOOKUP(Table2[[#This Row],[Product Code]],'Routing data'!$A$2:$W$470,3,FALSE))</f>
        <v>0</v>
      </c>
      <c r="BJ1146" s="39">
        <f>IF(Table2[[#This Row],[Pattern]]="Pattern",VLOOKUP(Table2[[#This Row],[Product Code]],'Routing data'!$A$2:$W$470,14,FALSE),VLOOKUP(Table2[[#This Row],[Product Code]],'Routing data'!$A$2:$W$470,4,FALSE))</f>
        <v>0</v>
      </c>
      <c r="BK1146" s="39">
        <f>VLOOKUP(Table2[[#This Row],[Product Code]],'Routing data'!A$4:W$524,16,FALSE)</f>
        <v>0</v>
      </c>
      <c r="BL1146" s="42" t="str">
        <f>IF(Table2[[#This Row],[Milling Required]]=0,"x",IF(AT1146="Pattern",B1146-10,B1146-4))</f>
        <v>x</v>
      </c>
      <c r="BM1146" s="42" t="str">
        <f>IF(Table2[[#This Row],[Punching Required]]=0,"x",IF(AT1146="Pattern",B1146-8,B1146-2))</f>
        <v>x</v>
      </c>
      <c r="BN1146" s="42">
        <f t="shared" si="208"/>
        <v>43504</v>
      </c>
      <c r="BO1146" s="39" t="str">
        <f>IF(Table2[[#This Row],[Milling]]="x","x",Table2[[#This Row],[Total Sections]]*2)</f>
        <v>x</v>
      </c>
      <c r="BP1146" s="39" t="str">
        <f>IF(Table2[[#This Row],[Punching]]="x","x",Table2[Total Sections]*2)</f>
        <v>x</v>
      </c>
      <c r="BQ1146" s="39">
        <f>IF(Table2[[#This Row],[Pattern]]="Pattern",Table2[Total Sections]*3,Table2[Total Sections]*1.5)</f>
        <v>780</v>
      </c>
      <c r="BR1146" s="42"/>
      <c r="BS1146" s="39"/>
      <c r="BT1146" s="42"/>
      <c r="BU1146" s="39"/>
      <c r="BV1146" s="39" t="str">
        <f>_xlfn.IFNA(VLOOKUP(Table2[[#This Row],[Job-no]],Table4[],16,FALSE),"Ready")</f>
        <v/>
      </c>
      <c r="BW1146" s="39" t="str">
        <f>_xlfn.IFNA(VLOOKUP(Table2[[#This Row],[Job-no]],Table4[],21,FALSE),"Ready")</f>
        <v/>
      </c>
      <c r="BX1146" s="39" t="b">
        <f>_xlfn.IFNA(VLOOKUP(Table2[[#This Row],[Job-no]],Table4[],10,FALSE),TRUE)</f>
        <v>0</v>
      </c>
      <c r="BY1146" s="39" t="str">
        <f>_xlfn.IFNA(VLOOKUP(Table2[[#This Row],[Job-no]],Table4[],22,FALSE),"Ready")</f>
        <v/>
      </c>
      <c r="BZ1146" s="120">
        <f t="shared" si="209"/>
        <v>43507</v>
      </c>
      <c r="CA1146" s="120" t="str">
        <f ca="1">IF(OR(Table2[[#This Row],[Saw Date]]=TODAY(),Table2[[#This Row],[Saw Date]]=TODAY()+1), Table2[[#This Row],[Saw Date]],IF(Table2[[#This Row],[Extrusion cut double saw]],"Done",""))</f>
        <v/>
      </c>
      <c r="CB1146" s="120" t="str">
        <f ca="1">IF(OR(Table2[[#This Row],[Lens Date]]=TODAY(),Table2[[#This Row],[Lens Date]]=TODAY()+1), Table2[[#This Row],[Lens Date]],IF(Table2[[#This Row],[MSLens]]="Done","Done",""))</f>
        <v/>
      </c>
      <c r="CC1146" s="120" t="str">
        <f ca="1">IF(OR(Table2[[#This Row],[Milling Date]]=TODAY(),Table2[[#This Row],[Milling Date]]=TODAY()+1), Table2[[#This Row],[Milling Date]],IF(Table2[[#This Row],[CNC Holes]]="Ready","Done",""))</f>
        <v/>
      </c>
      <c r="CD1146" s="120" t="str">
        <f ca="1">IF(OR(Table2[[#This Row],[Welding Date]]=TODAY(),Table2[[#This Row],[Welding Date]]=TODAY()+1), Table2[[#This Row],[Welding Date]],IF(Table2[[#This Row],[Welding Corners]]="Ready","Done",""))</f>
        <v/>
      </c>
      <c r="CE1146" s="120" t="str">
        <f ca="1">IF(OR(Table2[[#This Row],[Puching Date]]=TODAY(),Table2[[#This Row],[Puching Date]]=TODAY()+1), Table2[[#This Row],[Puching Date]],IF(Table2[[#This Row],[Punch Holes]]="Ready","Done",""))</f>
        <v/>
      </c>
      <c r="CF1146" s="120" t="str">
        <f ca="1">IF(OR(Table2[[#This Row],[Housing Date2]]=TODAY(),Table2[[#This Row],[Housing Date2]]=TODAY()+1),Table2[[#This Row],[Housing Date2]],IF(Table2[[#This Row],[Body Assembly]],"Done",""))</f>
        <v/>
      </c>
      <c r="CG1146" s="120" t="str">
        <f>_xlfn.IFNA(VLOOKUP(Table2[[#This Row],[Job-no]],Table4[],7,FALSE),"Done")</f>
        <v>Machine Shop Started</v>
      </c>
    </row>
    <row r="1147" spans="1:85" x14ac:dyDescent="0.25">
      <c r="A1147" s="39" t="str">
        <f>_xlfn.CONCAT(Table2[[#This Row],[Order]],"-",Table2[[#This Row],[Line]])</f>
        <v>77926-1</v>
      </c>
      <c r="B1147" s="5">
        <v>43507</v>
      </c>
      <c r="C1147" s="8">
        <v>77926</v>
      </c>
      <c r="D1147" s="3" t="s">
        <v>3743</v>
      </c>
      <c r="E1147" s="8">
        <v>1</v>
      </c>
      <c r="F1147" s="8">
        <v>1</v>
      </c>
      <c r="G1147" s="3" t="s">
        <v>42</v>
      </c>
      <c r="H1147" s="8">
        <v>72</v>
      </c>
      <c r="I1147" s="43" t="b">
        <v>0</v>
      </c>
      <c r="J1147" s="43" t="b">
        <v>0</v>
      </c>
      <c r="K1147" t="s">
        <v>114</v>
      </c>
      <c r="L1147" s="43" t="b">
        <v>0</v>
      </c>
      <c r="M1147" s="43" t="b">
        <v>0</v>
      </c>
      <c r="N1147" s="43" t="b">
        <v>0</v>
      </c>
      <c r="O1147" t="s">
        <v>114</v>
      </c>
      <c r="P1147" t="s">
        <v>114</v>
      </c>
      <c r="Q1147" t="s">
        <v>114</v>
      </c>
      <c r="R1147" t="s">
        <v>114</v>
      </c>
      <c r="S1147" t="s">
        <v>114</v>
      </c>
      <c r="T1147" t="s">
        <v>114</v>
      </c>
      <c r="U1147" t="s">
        <v>114</v>
      </c>
      <c r="V1147" t="s">
        <v>114</v>
      </c>
      <c r="W1147" s="5">
        <v>43502</v>
      </c>
      <c r="X1147" s="3" t="s">
        <v>114</v>
      </c>
      <c r="Y1147" s="3"/>
      <c r="Z1147" s="3" t="s">
        <v>182</v>
      </c>
      <c r="AA1147" s="3" t="s">
        <v>114</v>
      </c>
      <c r="AB1147" s="3" t="s">
        <v>74</v>
      </c>
      <c r="AC1147" s="8">
        <v>10</v>
      </c>
      <c r="AD1147" s="3" t="s">
        <v>5967</v>
      </c>
      <c r="AE1147" s="4" t="s">
        <v>5968</v>
      </c>
      <c r="AF1147" s="3"/>
      <c r="AG1147" s="3" t="s">
        <v>114</v>
      </c>
      <c r="AH1147" s="8">
        <v>72</v>
      </c>
      <c r="AI1147" s="3" t="s">
        <v>74</v>
      </c>
      <c r="AJ1147" t="s">
        <v>114</v>
      </c>
      <c r="AK1147" t="s">
        <v>114</v>
      </c>
      <c r="AL1147" s="43" t="b">
        <v>0</v>
      </c>
      <c r="AM1147" s="3"/>
      <c r="AN1147" s="3"/>
      <c r="AO1147" s="43" t="b">
        <v>0</v>
      </c>
      <c r="AP1147" s="3" t="b">
        <v>0</v>
      </c>
      <c r="AQ1147" s="129">
        <f>VLOOKUP(Table2[[#This Row],[Job-no]],Table3[],26,FALSE)</f>
        <v>18000</v>
      </c>
      <c r="AR1147" t="str">
        <f t="shared" si="205"/>
        <v>SKFLED</v>
      </c>
      <c r="AS1147" t="str">
        <f>VLOOKUP(AR1147,Table1[],4,0)</f>
        <v>Grid LED</v>
      </c>
      <c r="AT1147">
        <f>IF(BD1147&gt;0,"Pattern",VLOOKUP(AR1147,Table1[],5,0))</f>
        <v>0</v>
      </c>
      <c r="AU1147" s="34">
        <f>IF(AT1147="Pattern",WORKDAY(Table2[[#This Row],[Scheduled Ship Date]],-10),WORKDAY(Table2[[#This Row],[Scheduled Ship Date]],-4))</f>
        <v>43501</v>
      </c>
      <c r="AV1147" s="39">
        <f>IF(Table2[[#This Row],[Extrusion cut double saw]]=TRUE,IF(O1147="ToDo",IF(AT1147="Pattern",Table2[[#This Row],[Total Sections]]*0.4,Table2[[#This Row],[Total Sections]]*0.12),0),IF(AT1147="Pattern",Table2[[#This Row],[Total Sections]]*4,Table2[[#This Row],[Total Sections]]*1.2))</f>
        <v>86.399999999999991</v>
      </c>
      <c r="AW1147" s="42"/>
      <c r="AX1147" s="42">
        <f>IF(AT1147="Pattern",Table2[[#This Row],[Scheduled Ship Date]]-2,Table2[[#This Row],[Scheduled Ship Date]]-3)</f>
        <v>43504</v>
      </c>
      <c r="AY1147" s="39">
        <f>IF(Table2[[#This Row],[Pattern]]="Pattern",Table2[[#This Row],[Total Sections]]*4.82,Table2[[#This Row],[Total Sections]]*0.5)</f>
        <v>36</v>
      </c>
      <c r="AZ1147" s="42"/>
      <c r="BA1147" s="39">
        <f>((Table2[Total Sections]/Table2[Open Qty])-1)*Table2[Open Qty]*12.96</f>
        <v>0</v>
      </c>
      <c r="BB1147" s="39"/>
      <c r="BC1147" s="39" t="str">
        <f t="shared" si="206"/>
        <v>SKFLED-22-2400-80-35-4SF-W-UNV-DP-1-TG9</v>
      </c>
      <c r="BD1147" s="39">
        <f t="shared" si="207"/>
        <v>0</v>
      </c>
      <c r="BE1147" s="39" t="b">
        <f>_xlfn.IFNA(VLOOKUP(Table2[[#This Row],[Job-no]],Table4[],9,FALSE),TRUE)</f>
        <v>0</v>
      </c>
      <c r="BF1147" s="39"/>
      <c r="BG1147" s="39" t="b">
        <f>_xlfn.IFNA(VLOOKUP(Table2[[#This Row],[Job-no]],Table4[],14,FALSE),TRUE)</f>
        <v>0</v>
      </c>
      <c r="BH1147" s="39" t="str">
        <f>_xlfn.IFNA(VLOOKUP(Table2[[#This Row],[Job-no]],Table4[],11,FALSE),"Done")</f>
        <v/>
      </c>
      <c r="BI1147" s="39">
        <f>IF(Table2[[#This Row],[Pattern]]="Pattern",VLOOKUP(Table2[[#This Row],[Product Code]],'Routing data'!$A$2:$W$470,13,FALSE),VLOOKUP(Table2[[#This Row],[Product Code]],'Routing data'!$A$2:$W$470,3,FALSE))</f>
        <v>0</v>
      </c>
      <c r="BJ1147" s="39">
        <f>IF(Table2[[#This Row],[Pattern]]="Pattern",VLOOKUP(Table2[[#This Row],[Product Code]],'Routing data'!$A$2:$W$470,14,FALSE),VLOOKUP(Table2[[#This Row],[Product Code]],'Routing data'!$A$2:$W$470,4,FALSE))</f>
        <v>0</v>
      </c>
      <c r="BK1147" s="39">
        <f>VLOOKUP(Table2[[#This Row],[Product Code]],'Routing data'!A$4:W$524,16,FALSE)</f>
        <v>0</v>
      </c>
      <c r="BL1147" s="42" t="str">
        <f>IF(Table2[[#This Row],[Milling Required]]=0,"x",IF(AT1147="Pattern",B1147-10,B1147-4))</f>
        <v>x</v>
      </c>
      <c r="BM1147" s="39"/>
      <c r="BN1147" s="42">
        <f t="shared" si="208"/>
        <v>43504</v>
      </c>
      <c r="BO1147" s="39" t="str">
        <f>IF(Table2[[#This Row],[Milling]]="x","x",Table2[[#This Row],[Total Sections]]*2)</f>
        <v>x</v>
      </c>
      <c r="BP1147" s="39">
        <f>IF(Table2[[#This Row],[Punching]]="x","x",Table2[Total Sections]*2)</f>
        <v>144</v>
      </c>
      <c r="BQ1147" s="39">
        <f>IF(Table2[[#This Row],[Pattern]]="Pattern",Table2[Total Sections]*3,Table2[Total Sections]*1.5)</f>
        <v>108</v>
      </c>
      <c r="BR1147" s="39"/>
      <c r="BS1147" s="39"/>
      <c r="BT1147" s="39"/>
      <c r="BU1147" s="39"/>
      <c r="BV1147" s="39" t="str">
        <f>_xlfn.IFNA(VLOOKUP(Table2[[#This Row],[Job-no]],Table4[],16,FALSE),"Ready")</f>
        <v/>
      </c>
      <c r="BW1147" s="39" t="str">
        <f>_xlfn.IFNA(VLOOKUP(Table2[[#This Row],[Job-no]],Table4[],21,FALSE),"Ready")</f>
        <v/>
      </c>
      <c r="BX1147" s="39" t="b">
        <f>_xlfn.IFNA(VLOOKUP(Table2[[#This Row],[Job-no]],Table4[],10,FALSE),TRUE)</f>
        <v>0</v>
      </c>
      <c r="BY1147" s="39" t="str">
        <f>_xlfn.IFNA(VLOOKUP(Table2[[#This Row],[Job-no]],Table4[],22,FALSE),"Ready")</f>
        <v/>
      </c>
      <c r="BZ1147" s="120">
        <f t="shared" si="209"/>
        <v>43507</v>
      </c>
      <c r="CA1147" s="120" t="str">
        <f ca="1">IF(OR(Table2[[#This Row],[Saw Date]]=TODAY(),Table2[[#This Row],[Saw Date]]=TODAY()+1), Table2[[#This Row],[Saw Date]],IF(Table2[[#This Row],[Extrusion cut double saw]],"Done",""))</f>
        <v/>
      </c>
      <c r="CB1147" s="120" t="str">
        <f ca="1">IF(OR(Table2[[#This Row],[Lens Date]]=TODAY(),Table2[[#This Row],[Lens Date]]=TODAY()+1), Table2[[#This Row],[Lens Date]],IF(Table2[[#This Row],[MSLens]]="Done","Done",""))</f>
        <v/>
      </c>
      <c r="CC1147" s="120" t="str">
        <f ca="1">IF(OR(Table2[[#This Row],[Milling Date]]=TODAY(),Table2[[#This Row],[Milling Date]]=TODAY()+1), Table2[[#This Row],[Milling Date]],IF(Table2[[#This Row],[CNC Holes]]="Ready","Done",""))</f>
        <v/>
      </c>
      <c r="CD1147" s="120" t="str">
        <f ca="1">IF(OR(Table2[[#This Row],[Welding Date]]=TODAY(),Table2[[#This Row],[Welding Date]]=TODAY()+1), Table2[[#This Row],[Welding Date]],IF(Table2[[#This Row],[Welding Corners]]="Ready","Done",""))</f>
        <v/>
      </c>
      <c r="CE1147" s="120" t="str">
        <f ca="1">IF(OR(Table2[[#This Row],[Puching Date]]=TODAY(),Table2[[#This Row],[Puching Date]]=TODAY()+1), Table2[[#This Row],[Puching Date]],IF(Table2[[#This Row],[Punch Holes]]="Ready","Done",""))</f>
        <v/>
      </c>
      <c r="CF1147" s="120" t="str">
        <f ca="1">IF(OR(Table2[[#This Row],[Housing Date2]]=TODAY(),Table2[[#This Row],[Housing Date2]]=TODAY()+1),Table2[[#This Row],[Housing Date2]],IF(Table2[[#This Row],[Body Assembly]],"Done",""))</f>
        <v/>
      </c>
      <c r="CG1147" s="120" t="str">
        <f>_xlfn.IFNA(VLOOKUP(Table2[[#This Row],[Job-no]],Table4[],7,FALSE),"Done")</f>
        <v>Scheduled/Released</v>
      </c>
    </row>
    <row r="1148" spans="1:85" x14ac:dyDescent="0.25">
      <c r="A1148" s="39" t="str">
        <f>_xlfn.CONCAT(Table2[[#This Row],[Order]],"-",Table2[[#This Row],[Line]])</f>
        <v>75966-1</v>
      </c>
      <c r="B1148" s="1">
        <v>43510</v>
      </c>
      <c r="C1148" s="10">
        <v>75966</v>
      </c>
      <c r="D1148" s="7" t="s">
        <v>1305</v>
      </c>
      <c r="E1148" s="10">
        <v>1</v>
      </c>
      <c r="F1148" s="10">
        <v>1</v>
      </c>
      <c r="G1148" s="7" t="s">
        <v>165</v>
      </c>
      <c r="H1148" s="10">
        <v>290</v>
      </c>
      <c r="I1148" s="43" t="b">
        <v>1</v>
      </c>
      <c r="J1148" s="43" t="b">
        <v>0</v>
      </c>
      <c r="K1148" t="s">
        <v>114</v>
      </c>
      <c r="L1148" s="43" t="b">
        <v>0</v>
      </c>
      <c r="M1148" s="43" t="b">
        <v>0</v>
      </c>
      <c r="N1148" s="43" t="b">
        <v>0</v>
      </c>
      <c r="O1148" t="s">
        <v>114</v>
      </c>
      <c r="P1148" t="s">
        <v>114</v>
      </c>
      <c r="Q1148" t="s">
        <v>114</v>
      </c>
      <c r="R1148" t="s">
        <v>114</v>
      </c>
      <c r="S1148" t="s">
        <v>114</v>
      </c>
      <c r="T1148" t="s">
        <v>114</v>
      </c>
      <c r="U1148" t="s">
        <v>114</v>
      </c>
      <c r="V1148" t="s">
        <v>114</v>
      </c>
      <c r="W1148" s="5">
        <v>43507</v>
      </c>
      <c r="X1148" s="7" t="s">
        <v>114</v>
      </c>
      <c r="Y1148" s="7"/>
      <c r="Z1148" s="7" t="s">
        <v>4011</v>
      </c>
      <c r="AA1148" s="7" t="s">
        <v>114</v>
      </c>
      <c r="AB1148" s="7" t="s">
        <v>74</v>
      </c>
      <c r="AC1148" s="10">
        <v>10</v>
      </c>
      <c r="AD1148" s="3" t="s">
        <v>5967</v>
      </c>
      <c r="AE1148" s="4" t="s">
        <v>5968</v>
      </c>
      <c r="AF1148" s="7"/>
      <c r="AG1148" s="7" t="s">
        <v>114</v>
      </c>
      <c r="AH1148" s="10">
        <v>290</v>
      </c>
      <c r="AI1148" s="3" t="s">
        <v>74</v>
      </c>
      <c r="AJ1148" t="s">
        <v>114</v>
      </c>
      <c r="AK1148" t="s">
        <v>114</v>
      </c>
      <c r="AL1148" s="43" t="b">
        <v>0</v>
      </c>
      <c r="AM1148" s="3"/>
      <c r="AN1148" s="3"/>
      <c r="AO1148" s="43" t="b">
        <v>0</v>
      </c>
      <c r="AP1148" s="3" t="b">
        <v>0</v>
      </c>
      <c r="AQ1148" s="3">
        <f>VLOOKUP(Table2[[#This Row],[Job-no]],Table3[],26,FALSE)</f>
        <v>53650</v>
      </c>
      <c r="AR1148" t="str">
        <f t="shared" si="205"/>
        <v>SKVLED</v>
      </c>
      <c r="AS1148" t="str">
        <f>VLOOKUP(AR1148,Table1[],4,0)</f>
        <v>Grid LED</v>
      </c>
      <c r="AT1148">
        <f>IF(BD1148&gt;0,"Pattern",VLOOKUP(AR1148,Table1[],5,0))</f>
        <v>0</v>
      </c>
      <c r="AU1148" s="34">
        <f>IF(AT1148="Pattern",WORKDAY(Table2[[#This Row],[Scheduled Ship Date]],-10),WORKDAY(Table2[[#This Row],[Scheduled Ship Date]],-4))</f>
        <v>43504</v>
      </c>
      <c r="AV1148" s="39">
        <f>IF(Table2[[#This Row],[Extrusion cut double saw]]=TRUE,IF(O1148="ToDo",IF(AT1148="Pattern",Table2[[#This Row],[Total Sections]]*0.4,Table2[[#This Row],[Total Sections]]*0.12),0),IF(AT1148="Pattern",Table2[[#This Row],[Total Sections]]*4,Table2[[#This Row],[Total Sections]]*1.2))</f>
        <v>348</v>
      </c>
      <c r="AW1148" s="42"/>
      <c r="AX1148" s="42">
        <f>IF(AT1148="Pattern",Table2[[#This Row],[Scheduled Ship Date]]-2,Table2[[#This Row],[Scheduled Ship Date]]-3)</f>
        <v>43507</v>
      </c>
      <c r="AY1148" s="39">
        <f>IF(Table2[[#This Row],[Pattern]]="Pattern",Table2[[#This Row],[Total Sections]]*4.82,Table2[[#This Row],[Total Sections]]*0.5)</f>
        <v>145</v>
      </c>
      <c r="AZ1148" s="42"/>
      <c r="BA1148" s="39">
        <f>((Table2[Total Sections]/Table2[Open Qty])-1)*Table2[Open Qty]*12.96</f>
        <v>0</v>
      </c>
      <c r="BB1148" s="39"/>
      <c r="BC1148" s="39" t="str">
        <f t="shared" si="206"/>
        <v>SKVLED-14-3200-80-40-2XVL-RE-W-UNV-DP-1-TB15</v>
      </c>
      <c r="BD1148" s="39">
        <f t="shared" si="207"/>
        <v>0</v>
      </c>
      <c r="BE1148" s="39" t="b">
        <f>_xlfn.IFNA(VLOOKUP(Table2[[#This Row],[Job-no]],Table4[],9,FALSE),TRUE)</f>
        <v>1</v>
      </c>
      <c r="BF1148" s="39"/>
      <c r="BG1148" s="39" t="b">
        <f>_xlfn.IFNA(VLOOKUP(Table2[[#This Row],[Job-no]],Table4[],14,FALSE),TRUE)</f>
        <v>0</v>
      </c>
      <c r="BH1148" s="39" t="str">
        <f>_xlfn.IFNA(VLOOKUP(Table2[[#This Row],[Job-no]],Table4[],11,FALSE),"Done")</f>
        <v/>
      </c>
      <c r="BI1148" s="39">
        <f>IF(Table2[[#This Row],[Pattern]]="Pattern",VLOOKUP(Table2[[#This Row],[Product Code]],'Routing data'!$A$2:$W$470,13,FALSE),VLOOKUP(Table2[[#This Row],[Product Code]],'Routing data'!$A$2:$W$470,3,FALSE))</f>
        <v>0</v>
      </c>
      <c r="BJ1148" s="39">
        <f>IF(Table2[[#This Row],[Pattern]]="Pattern",VLOOKUP(Table2[[#This Row],[Product Code]],'Routing data'!$A$2:$W$470,14,FALSE),VLOOKUP(Table2[[#This Row],[Product Code]],'Routing data'!$A$2:$W$470,4,FALSE))</f>
        <v>0</v>
      </c>
      <c r="BK1148" s="39">
        <f>VLOOKUP(Table2[[#This Row],[Product Code]],'Routing data'!A$4:W$524,16,FALSE)</f>
        <v>0</v>
      </c>
      <c r="BL1148" s="42" t="str">
        <f>IF(Table2[[#This Row],[Milling Required]]=0,"x",IF(AT1148="Pattern",B1148-10,B1148-4))</f>
        <v>x</v>
      </c>
      <c r="BM1148" s="39"/>
      <c r="BN1148" s="42">
        <f t="shared" si="208"/>
        <v>43507</v>
      </c>
      <c r="BO1148" s="39" t="str">
        <f>IF(Table2[[#This Row],[Milling]]="x","x",Table2[[#This Row],[Total Sections]]*2)</f>
        <v>x</v>
      </c>
      <c r="BP1148" s="39">
        <f>IF(Table2[[#This Row],[Punching]]="x","x",Table2[Total Sections]*2)</f>
        <v>580</v>
      </c>
      <c r="BQ1148" s="39">
        <f>IF(Table2[[#This Row],[Pattern]]="Pattern",Table2[Total Sections]*3,Table2[Total Sections]*1.5)</f>
        <v>435</v>
      </c>
      <c r="BR1148" s="42"/>
      <c r="BS1148" s="39"/>
      <c r="BT1148" s="39"/>
      <c r="BU1148" s="39"/>
      <c r="BV1148" s="39" t="str">
        <f>_xlfn.IFNA(VLOOKUP(Table2[[#This Row],[Job-no]],Table4[],16,FALSE),"Ready")</f>
        <v/>
      </c>
      <c r="BW1148" s="39" t="str">
        <f>_xlfn.IFNA(VLOOKUP(Table2[[#This Row],[Job-no]],Table4[],21,FALSE),"Ready")</f>
        <v/>
      </c>
      <c r="BX1148" s="39" t="b">
        <f>_xlfn.IFNA(VLOOKUP(Table2[[#This Row],[Job-no]],Table4[],10,FALSE),TRUE)</f>
        <v>0</v>
      </c>
      <c r="BY1148" s="39" t="str">
        <f>_xlfn.IFNA(VLOOKUP(Table2[[#This Row],[Job-no]],Table4[],22,FALSE),"Ready")</f>
        <v/>
      </c>
      <c r="BZ1148" s="120">
        <f t="shared" si="209"/>
        <v>43510</v>
      </c>
      <c r="CA1148" s="120" t="str">
        <f ca="1">IF(OR(Table2[[#This Row],[Saw Date]]=TODAY(),Table2[[#This Row],[Saw Date]]=TODAY()+1), Table2[[#This Row],[Saw Date]],IF(Table2[[#This Row],[Extrusion cut double saw]],"Done",""))</f>
        <v/>
      </c>
      <c r="CB1148" s="120" t="str">
        <f ca="1">IF(OR(Table2[[#This Row],[Lens Date]]=TODAY(),Table2[[#This Row],[Lens Date]]=TODAY()+1), Table2[[#This Row],[Lens Date]],IF(Table2[[#This Row],[MSLens]]="Done","Done",""))</f>
        <v/>
      </c>
      <c r="CC1148" s="120" t="str">
        <f ca="1">IF(OR(Table2[[#This Row],[Milling Date]]=TODAY(),Table2[[#This Row],[Milling Date]]=TODAY()+1), Table2[[#This Row],[Milling Date]],IF(Table2[[#This Row],[CNC Holes]]="Ready","Done",""))</f>
        <v/>
      </c>
      <c r="CD1148" s="120" t="str">
        <f ca="1">IF(OR(Table2[[#This Row],[Welding Date]]=TODAY(),Table2[[#This Row],[Welding Date]]=TODAY()+1), Table2[[#This Row],[Welding Date]],IF(Table2[[#This Row],[Welding Corners]]="Ready","Done",""))</f>
        <v/>
      </c>
      <c r="CE1148" s="120" t="str">
        <f ca="1">IF(OR(Table2[[#This Row],[Puching Date]]=TODAY(),Table2[[#This Row],[Puching Date]]=TODAY()+1), Table2[[#This Row],[Puching Date]],IF(Table2[[#This Row],[Punch Holes]]="Ready","Done",""))</f>
        <v/>
      </c>
      <c r="CF1148" s="120" t="str">
        <f ca="1">IF(OR(Table2[[#This Row],[Housing Date2]]=TODAY(),Table2[[#This Row],[Housing Date2]]=TODAY()+1),Table2[[#This Row],[Housing Date2]],IF(Table2[[#This Row],[Body Assembly]],"Done",""))</f>
        <v/>
      </c>
      <c r="CG1148" s="120" t="str">
        <f>_xlfn.IFNA(VLOOKUP(Table2[[#This Row],[Job-no]],Table4[],7,FALSE),"Done")</f>
        <v>Machine Shop Started</v>
      </c>
    </row>
    <row r="1149" spans="1:85" x14ac:dyDescent="0.25">
      <c r="A1149" t="str">
        <f>_xlfn.CONCAT(Table2[[#This Row],[Order]],"-",Table2[[#This Row],[Line]])</f>
        <v>76472-1</v>
      </c>
      <c r="B1149" s="5">
        <v>43517</v>
      </c>
      <c r="C1149" s="8">
        <v>76472</v>
      </c>
      <c r="D1149" s="3" t="s">
        <v>82</v>
      </c>
      <c r="E1149" s="8">
        <v>1</v>
      </c>
      <c r="F1149" s="8">
        <v>1</v>
      </c>
      <c r="G1149" s="3" t="s">
        <v>42</v>
      </c>
      <c r="H1149" s="8">
        <v>1</v>
      </c>
      <c r="I1149" s="43" t="b">
        <v>0</v>
      </c>
      <c r="J1149" s="43" t="b">
        <v>0</v>
      </c>
      <c r="K1149" t="s">
        <v>114</v>
      </c>
      <c r="L1149" s="43" t="b">
        <v>0</v>
      </c>
      <c r="M1149" s="43" t="b">
        <v>0</v>
      </c>
      <c r="N1149" s="43" t="b">
        <v>0</v>
      </c>
      <c r="O1149" t="s">
        <v>114</v>
      </c>
      <c r="P1149" t="s">
        <v>114</v>
      </c>
      <c r="Q1149" t="s">
        <v>114</v>
      </c>
      <c r="R1149" t="s">
        <v>114</v>
      </c>
      <c r="S1149" t="s">
        <v>114</v>
      </c>
      <c r="T1149" t="s">
        <v>114</v>
      </c>
      <c r="U1149" t="s">
        <v>114</v>
      </c>
      <c r="V1149" t="s">
        <v>114</v>
      </c>
      <c r="W1149" s="5">
        <v>43514</v>
      </c>
      <c r="X1149" s="3" t="s">
        <v>114</v>
      </c>
      <c r="Y1149" s="3"/>
      <c r="Z1149" s="3" t="s">
        <v>3769</v>
      </c>
      <c r="AA1149" s="3" t="s">
        <v>114</v>
      </c>
      <c r="AB1149" s="3" t="s">
        <v>74</v>
      </c>
      <c r="AC1149" s="8">
        <v>12</v>
      </c>
      <c r="AD1149" s="3" t="s">
        <v>5967</v>
      </c>
      <c r="AE1149" s="4" t="s">
        <v>5968</v>
      </c>
      <c r="AF1149" s="3"/>
      <c r="AG1149" s="3" t="s">
        <v>114</v>
      </c>
      <c r="AH1149" s="8">
        <v>1</v>
      </c>
      <c r="AI1149" s="3" t="s">
        <v>74</v>
      </c>
      <c r="AJ1149" t="s">
        <v>114</v>
      </c>
      <c r="AK1149" t="s">
        <v>114</v>
      </c>
      <c r="AL1149" s="43" t="b">
        <v>0</v>
      </c>
      <c r="AM1149" s="3"/>
      <c r="AN1149" s="3"/>
      <c r="AO1149" s="43" t="b">
        <v>0</v>
      </c>
      <c r="AP1149" s="3" t="b">
        <v>0</v>
      </c>
      <c r="AQ1149" s="3">
        <f>VLOOKUP(Table2[[#This Row],[Job-no]],Table3[],26,FALSE)</f>
        <v>650</v>
      </c>
      <c r="AR1149" t="str">
        <f t="shared" si="205"/>
        <v>BMRLED</v>
      </c>
      <c r="AS1149" t="str">
        <f>VLOOKUP(AR1149,Table1[],4,0)</f>
        <v>recessed</v>
      </c>
      <c r="AT1149">
        <f>IF(BD1149&gt;0,"Pattern",VLOOKUP(AR1149,Table1[],5,0))</f>
        <v>0</v>
      </c>
      <c r="AU1149" s="34">
        <f>IF(AT1149="Pattern",WORKDAY(Table2[[#This Row],[Scheduled Ship Date]],-10),WORKDAY(Table2[[#This Row],[Scheduled Ship Date]],-4))</f>
        <v>43511</v>
      </c>
      <c r="AV1149">
        <f>IF(Table2[[#This Row],[Extrusion cut double saw]]=TRUE,IF(O1149="ToDo",IF(AT1149="Pattern",Table2[[#This Row],[Total Sections]]*0.4,Table2[[#This Row],[Total Sections]]*0.12),0),IF(AT1149="Pattern",Table2[[#This Row],[Total Sections]]*4,Table2[[#This Row],[Total Sections]]*1.2))</f>
        <v>1.2</v>
      </c>
      <c r="AW1149" s="130">
        <f t="shared" ref="AW1149:AW1159" ca="1" si="216">TODAY()+4</f>
        <v>43471</v>
      </c>
      <c r="AX1149" s="42">
        <f>IF(AT1149="Pattern",Table2[[#This Row],[Scheduled Ship Date]]-2,Table2[[#This Row],[Scheduled Ship Date]]-3)</f>
        <v>43514</v>
      </c>
      <c r="AY1149">
        <f>IF(Table2[[#This Row],[Pattern]]="Pattern",Table2[[#This Row],[Total Sections]]*4.82,Table2[[#This Row],[Total Sections]]*0.5)</f>
        <v>0.5</v>
      </c>
      <c r="AZ1149" s="42">
        <f t="shared" ref="AZ1149:AZ1159" ca="1" si="217">TODAY()+4</f>
        <v>43471</v>
      </c>
      <c r="BA1149" s="39">
        <f>((Table2[Total Sections]/Table2[Open Qty])-1)*Table2[Open Qty]*12.96</f>
        <v>0</v>
      </c>
      <c r="BB1149" s="39"/>
      <c r="BC1149" s="39" t="str">
        <f t="shared" si="206"/>
        <v>BMRLED-700-80-40-FL-12-W-UNV-DP-1-DF</v>
      </c>
      <c r="BD1149" s="39">
        <f t="shared" si="207"/>
        <v>0</v>
      </c>
      <c r="BE1149" s="39" t="b">
        <f>_xlfn.IFNA(VLOOKUP(Table2[[#This Row],[Job-no]],Table4[],9,FALSE),TRUE)</f>
        <v>0</v>
      </c>
      <c r="BF1149" t="str">
        <f>VLOOKUP(AR1149,Table1[],3,0)</f>
        <v>B3LED</v>
      </c>
      <c r="BG1149" s="39" t="b">
        <f>_xlfn.IFNA(VLOOKUP(Table2[[#This Row],[Job-no]],Table4[],14,FALSE),TRUE)</f>
        <v>0</v>
      </c>
      <c r="BH1149" s="39" t="str">
        <f>_xlfn.IFNA(VLOOKUP(Table2[[#This Row],[Job-no]],Table4[],11,FALSE),"Done")</f>
        <v/>
      </c>
      <c r="BI1149" s="39">
        <f>IF(Table2[[#This Row],[Pattern]]="Pattern",VLOOKUP(Table2[[#This Row],[Product Code]],'Routing data'!$A$2:$W$470,13,FALSE),VLOOKUP(Table2[[#This Row],[Product Code]],'Routing data'!$A$2:$W$470,3,FALSE))</f>
        <v>0</v>
      </c>
      <c r="BJ1149" s="39">
        <f>IF(Table2[[#This Row],[Pattern]]="Pattern",VLOOKUP(Table2[[#This Row],[Product Code]],'Routing data'!$A$2:$W$470,14,FALSE),VLOOKUP(Table2[[#This Row],[Product Code]],'Routing data'!$A$2:$W$470,4,FALSE))</f>
        <v>3</v>
      </c>
      <c r="BK1149" s="39">
        <f>VLOOKUP(Table2[[#This Row],[Product Code]],'Routing data'!A$4:W$524,16,FALSE)</f>
        <v>0</v>
      </c>
      <c r="BL1149" s="42" t="str">
        <f>IF(Table2[[#This Row],[Milling Required]]=0,"x",IF(AT1149="Pattern",B1149-10,B1149-4))</f>
        <v>x</v>
      </c>
      <c r="BM1149" s="42">
        <f>IF(Table2[[#This Row],[Punching Required]]=0,"x",IF(AT1149="Pattern",B1149-8,B1149-2))</f>
        <v>43515</v>
      </c>
      <c r="BN1149" s="42">
        <f t="shared" si="208"/>
        <v>43514</v>
      </c>
      <c r="BO1149" s="39" t="str">
        <f>IF(Table2[[#This Row],[Milling]]="x","x",Table2[[#This Row],[Total Sections]]*2)</f>
        <v>x</v>
      </c>
      <c r="BP1149" s="39">
        <f>IF(Table2[[#This Row],[Punching]]="x","x",Table2[Total Sections]*2)</f>
        <v>2</v>
      </c>
      <c r="BQ1149" s="39">
        <f>IF(Table2[[#This Row],[Pattern]]="Pattern",Table2[Total Sections]*3,Table2[Total Sections]*1.5)</f>
        <v>1.5</v>
      </c>
      <c r="BR1149" s="42"/>
      <c r="BS1149" s="42"/>
      <c r="BT1149" s="39"/>
      <c r="BU1149" s="39"/>
      <c r="BV1149" s="39" t="str">
        <f>_xlfn.IFNA(VLOOKUP(Table2[[#This Row],[Job-no]],Table4[],16,FALSE),"Ready")</f>
        <v/>
      </c>
      <c r="BW1149" s="39" t="str">
        <f>_xlfn.IFNA(VLOOKUP(Table2[[#This Row],[Job-no]],Table4[],21,FALSE),"Ready")</f>
        <v/>
      </c>
      <c r="BX1149" s="39" t="b">
        <f>_xlfn.IFNA(VLOOKUP(Table2[[#This Row],[Job-no]],Table4[],10,FALSE),TRUE)</f>
        <v>0</v>
      </c>
      <c r="BY1149" s="39" t="str">
        <f>_xlfn.IFNA(VLOOKUP(Table2[[#This Row],[Job-no]],Table4[],22,FALSE),"Ready")</f>
        <v/>
      </c>
      <c r="BZ1149" s="120">
        <f t="shared" si="209"/>
        <v>43517</v>
      </c>
      <c r="CA1149" s="120" t="str">
        <f ca="1">IF(OR(Table2[[#This Row],[Saw Date]]=TODAY(),Table2[[#This Row],[Saw Date]]=TODAY()+1), Table2[[#This Row],[Saw Date]],IF(Table2[[#This Row],[Extrusion cut double saw]],"Done",""))</f>
        <v/>
      </c>
      <c r="CB1149" s="120" t="str">
        <f ca="1">IF(OR(Table2[[#This Row],[Lens Date]]=TODAY(),Table2[[#This Row],[Lens Date]]=TODAY()+1), Table2[[#This Row],[Lens Date]],IF(Table2[[#This Row],[MSLens]]="Done","Done",""))</f>
        <v/>
      </c>
      <c r="CC1149" s="120" t="str">
        <f ca="1">IF(OR(Table2[[#This Row],[Milling Date]]=TODAY(),Table2[[#This Row],[Milling Date]]=TODAY()+1), Table2[[#This Row],[Milling Date]],IF(Table2[[#This Row],[CNC Holes]]="Ready","Done",""))</f>
        <v/>
      </c>
      <c r="CD1149" s="120" t="str">
        <f ca="1">IF(OR(Table2[[#This Row],[Welding Date]]=TODAY(),Table2[[#This Row],[Welding Date]]=TODAY()+1), Table2[[#This Row],[Welding Date]],IF(Table2[[#This Row],[Welding Corners]]="Ready","Done",""))</f>
        <v/>
      </c>
      <c r="CE1149" s="120" t="str">
        <f ca="1">IF(OR(Table2[[#This Row],[Puching Date]]=TODAY(),Table2[[#This Row],[Puching Date]]=TODAY()+1), Table2[[#This Row],[Puching Date]],IF(Table2[[#This Row],[Punch Holes]]="Ready","Done",""))</f>
        <v/>
      </c>
      <c r="CF1149" s="120" t="str">
        <f ca="1">IF(OR(Table2[[#This Row],[Housing Date2]]=TODAY(),Table2[[#This Row],[Housing Date2]]=TODAY()+1),Table2[[#This Row],[Housing Date2]],IF(Table2[[#This Row],[Body Assembly]],"Done",""))</f>
        <v/>
      </c>
      <c r="CG1149" s="120" t="str">
        <f>_xlfn.IFNA(VLOOKUP(Table2[[#This Row],[Job-no]],Table4[],7,FALSE),"Done")</f>
        <v>Scheduled/Released</v>
      </c>
    </row>
    <row r="1150" spans="1:85" x14ac:dyDescent="0.25">
      <c r="A1150" t="str">
        <f>_xlfn.CONCAT(Table2[[#This Row],[Order]],"-",Table2[[#This Row],[Line]])</f>
        <v>76472-2</v>
      </c>
      <c r="B1150" s="5">
        <v>43517</v>
      </c>
      <c r="C1150" s="8">
        <v>76472</v>
      </c>
      <c r="D1150" s="3" t="s">
        <v>1148</v>
      </c>
      <c r="E1150" s="8">
        <v>2</v>
      </c>
      <c r="F1150" s="8">
        <v>1</v>
      </c>
      <c r="G1150" s="3" t="s">
        <v>42</v>
      </c>
      <c r="H1150" s="8">
        <v>1</v>
      </c>
      <c r="I1150" s="43" t="b">
        <v>0</v>
      </c>
      <c r="J1150" s="43" t="b">
        <v>0</v>
      </c>
      <c r="K1150" t="s">
        <v>114</v>
      </c>
      <c r="L1150" s="43" t="b">
        <v>0</v>
      </c>
      <c r="M1150" s="43" t="b">
        <v>0</v>
      </c>
      <c r="N1150" s="43" t="b">
        <v>0</v>
      </c>
      <c r="O1150" t="s">
        <v>114</v>
      </c>
      <c r="P1150" t="s">
        <v>114</v>
      </c>
      <c r="Q1150" t="s">
        <v>114</v>
      </c>
      <c r="R1150" t="s">
        <v>114</v>
      </c>
      <c r="S1150" t="s">
        <v>114</v>
      </c>
      <c r="T1150" t="s">
        <v>114</v>
      </c>
      <c r="U1150" t="s">
        <v>114</v>
      </c>
      <c r="V1150" t="s">
        <v>114</v>
      </c>
      <c r="W1150" s="5">
        <v>43514</v>
      </c>
      <c r="X1150" s="3" t="s">
        <v>114</v>
      </c>
      <c r="Y1150" s="3"/>
      <c r="Z1150" s="3" t="s">
        <v>127</v>
      </c>
      <c r="AA1150" s="3" t="s">
        <v>114</v>
      </c>
      <c r="AB1150" s="3" t="s">
        <v>74</v>
      </c>
      <c r="AC1150" s="8">
        <v>12</v>
      </c>
      <c r="AD1150" s="3" t="s">
        <v>5967</v>
      </c>
      <c r="AE1150" s="4" t="s">
        <v>5968</v>
      </c>
      <c r="AF1150" s="3"/>
      <c r="AG1150" s="3" t="s">
        <v>114</v>
      </c>
      <c r="AH1150" s="8">
        <v>1</v>
      </c>
      <c r="AI1150" s="3" t="s">
        <v>74</v>
      </c>
      <c r="AJ1150" t="s">
        <v>114</v>
      </c>
      <c r="AK1150" t="s">
        <v>114</v>
      </c>
      <c r="AL1150" s="43" t="b">
        <v>0</v>
      </c>
      <c r="AM1150" s="3"/>
      <c r="AN1150" s="3"/>
      <c r="AO1150" s="43" t="b">
        <v>0</v>
      </c>
      <c r="AP1150" s="3" t="b">
        <v>0</v>
      </c>
      <c r="AQ1150" s="3">
        <f>VLOOKUP(Table2[[#This Row],[Job-no]],Table3[],26,FALSE)</f>
        <v>224</v>
      </c>
      <c r="AR1150" t="str">
        <f t="shared" si="205"/>
        <v>BMRLED</v>
      </c>
      <c r="AS1150" t="str">
        <f>VLOOKUP(AR1150,Table1[],4,0)</f>
        <v>recessed</v>
      </c>
      <c r="AT1150">
        <f>IF(BD1150&gt;0,"Pattern",VLOOKUP(AR1150,Table1[],5,0))</f>
        <v>0</v>
      </c>
      <c r="AU1150" s="34">
        <f>IF(AT1150="Pattern",WORKDAY(Table2[[#This Row],[Scheduled Ship Date]],-10),WORKDAY(Table2[[#This Row],[Scheduled Ship Date]],-4))</f>
        <v>43511</v>
      </c>
      <c r="AV1150">
        <f>IF(Table2[[#This Row],[Extrusion cut double saw]]=TRUE,IF(O1150="ToDo",IF(AT1150="Pattern",Table2[[#This Row],[Total Sections]]*0.4,Table2[[#This Row],[Total Sections]]*0.12),0),IF(AT1150="Pattern",Table2[[#This Row],[Total Sections]]*4,Table2[[#This Row],[Total Sections]]*1.2))</f>
        <v>1.2</v>
      </c>
      <c r="AW1150" s="130">
        <f t="shared" ca="1" si="216"/>
        <v>43471</v>
      </c>
      <c r="AX1150" s="42">
        <f>IF(AT1150="Pattern",Table2[[#This Row],[Scheduled Ship Date]]-2,Table2[[#This Row],[Scheduled Ship Date]]-3)</f>
        <v>43514</v>
      </c>
      <c r="AY1150">
        <f>IF(Table2[[#This Row],[Pattern]]="Pattern",Table2[[#This Row],[Total Sections]]*4.82,Table2[[#This Row],[Total Sections]]*0.5)</f>
        <v>0.5</v>
      </c>
      <c r="AZ1150" s="42">
        <f t="shared" ca="1" si="217"/>
        <v>43471</v>
      </c>
      <c r="BA1150" s="39">
        <f>((Table2[Total Sections]/Table2[Open Qty])-1)*Table2[Open Qty]*12.96</f>
        <v>0</v>
      </c>
      <c r="BB1150" s="42"/>
      <c r="BC1150" s="39" t="str">
        <f t="shared" si="206"/>
        <v>BMRLED-700-80-40-FL-4-W-UNV-DP-1-DF</v>
      </c>
      <c r="BD1150" s="39">
        <f t="shared" si="207"/>
        <v>0</v>
      </c>
      <c r="BE1150" s="39" t="b">
        <f>_xlfn.IFNA(VLOOKUP(Table2[[#This Row],[Job-no]],Table4[],9,FALSE),TRUE)</f>
        <v>0</v>
      </c>
      <c r="BF1150" t="str">
        <f>VLOOKUP(AR1150,Table1[],3,0)</f>
        <v>B3LED</v>
      </c>
      <c r="BG1150" s="39" t="b">
        <f>_xlfn.IFNA(VLOOKUP(Table2[[#This Row],[Job-no]],Table4[],14,FALSE),TRUE)</f>
        <v>0</v>
      </c>
      <c r="BH1150" s="39" t="str">
        <f>_xlfn.IFNA(VLOOKUP(Table2[[#This Row],[Job-no]],Table4[],11,FALSE),"Done")</f>
        <v/>
      </c>
      <c r="BI1150" s="39">
        <f>IF(Table2[[#This Row],[Pattern]]="Pattern",VLOOKUP(Table2[[#This Row],[Product Code]],'Routing data'!$A$2:$W$470,13,FALSE),VLOOKUP(Table2[[#This Row],[Product Code]],'Routing data'!$A$2:$W$470,3,FALSE))</f>
        <v>0</v>
      </c>
      <c r="BJ1150" s="39">
        <f>IF(Table2[[#This Row],[Pattern]]="Pattern",VLOOKUP(Table2[[#This Row],[Product Code]],'Routing data'!$A$2:$W$470,14,FALSE),VLOOKUP(Table2[[#This Row],[Product Code]],'Routing data'!$A$2:$W$470,4,FALSE))</f>
        <v>3</v>
      </c>
      <c r="BK1150" s="39">
        <f>VLOOKUP(Table2[[#This Row],[Product Code]],'Routing data'!A$4:W$524,16,FALSE)</f>
        <v>0</v>
      </c>
      <c r="BL1150" s="42" t="str">
        <f>IF(Table2[[#This Row],[Milling Required]]=0,"x",IF(AT1150="Pattern",B1150-10,B1150-4))</f>
        <v>x</v>
      </c>
      <c r="BM1150" s="42">
        <f>IF(Table2[[#This Row],[Punching Required]]=0,"x",IF(AT1150="Pattern",B1150-8,B1150-2))</f>
        <v>43515</v>
      </c>
      <c r="BN1150" s="42">
        <f t="shared" si="208"/>
        <v>43514</v>
      </c>
      <c r="BO1150" s="39" t="str">
        <f>IF(Table2[[#This Row],[Milling]]="x","x",Table2[[#This Row],[Total Sections]]*2)</f>
        <v>x</v>
      </c>
      <c r="BP1150" s="39">
        <f>IF(Table2[[#This Row],[Punching]]="x","x",Table2[Total Sections]*2)</f>
        <v>2</v>
      </c>
      <c r="BQ1150" s="39">
        <f>IF(Table2[[#This Row],[Pattern]]="Pattern",Table2[Total Sections]*3,Table2[Total Sections]*1.5)</f>
        <v>1.5</v>
      </c>
      <c r="BR1150" s="42"/>
      <c r="BS1150" s="42"/>
      <c r="BT1150" s="42"/>
      <c r="BU1150" s="39"/>
      <c r="BV1150" s="39" t="str">
        <f>_xlfn.IFNA(VLOOKUP(Table2[[#This Row],[Job-no]],Table4[],16,FALSE),"Ready")</f>
        <v/>
      </c>
      <c r="BW1150" s="39" t="str">
        <f>_xlfn.IFNA(VLOOKUP(Table2[[#This Row],[Job-no]],Table4[],21,FALSE),"Ready")</f>
        <v/>
      </c>
      <c r="BX1150" s="39" t="b">
        <f>_xlfn.IFNA(VLOOKUP(Table2[[#This Row],[Job-no]],Table4[],10,FALSE),TRUE)</f>
        <v>0</v>
      </c>
      <c r="BY1150" s="39" t="str">
        <f>_xlfn.IFNA(VLOOKUP(Table2[[#This Row],[Job-no]],Table4[],22,FALSE),"Ready")</f>
        <v/>
      </c>
      <c r="BZ1150" s="120">
        <f t="shared" si="209"/>
        <v>43517</v>
      </c>
      <c r="CA1150" s="120" t="str">
        <f ca="1">IF(OR(Table2[[#This Row],[Saw Date]]=TODAY(),Table2[[#This Row],[Saw Date]]=TODAY()+1), Table2[[#This Row],[Saw Date]],IF(Table2[[#This Row],[Extrusion cut double saw]],"Done",""))</f>
        <v/>
      </c>
      <c r="CB1150" s="120" t="str">
        <f ca="1">IF(OR(Table2[[#This Row],[Lens Date]]=TODAY(),Table2[[#This Row],[Lens Date]]=TODAY()+1), Table2[[#This Row],[Lens Date]],IF(Table2[[#This Row],[MSLens]]="Done","Done",""))</f>
        <v/>
      </c>
      <c r="CC1150" s="120" t="str">
        <f ca="1">IF(OR(Table2[[#This Row],[Milling Date]]=TODAY(),Table2[[#This Row],[Milling Date]]=TODAY()+1), Table2[[#This Row],[Milling Date]],IF(Table2[[#This Row],[CNC Holes]]="Ready","Done",""))</f>
        <v/>
      </c>
      <c r="CD1150" s="120" t="str">
        <f ca="1">IF(OR(Table2[[#This Row],[Welding Date]]=TODAY(),Table2[[#This Row],[Welding Date]]=TODAY()+1), Table2[[#This Row],[Welding Date]],IF(Table2[[#This Row],[Welding Corners]]="Ready","Done",""))</f>
        <v/>
      </c>
      <c r="CE1150" s="120" t="str">
        <f ca="1">IF(OR(Table2[[#This Row],[Puching Date]]=TODAY(),Table2[[#This Row],[Puching Date]]=TODAY()+1), Table2[[#This Row],[Puching Date]],IF(Table2[[#This Row],[Punch Holes]]="Ready","Done",""))</f>
        <v/>
      </c>
      <c r="CF1150" s="120" t="str">
        <f ca="1">IF(OR(Table2[[#This Row],[Housing Date2]]=TODAY(),Table2[[#This Row],[Housing Date2]]=TODAY()+1),Table2[[#This Row],[Housing Date2]],IF(Table2[[#This Row],[Body Assembly]],"Done",""))</f>
        <v/>
      </c>
      <c r="CG1150" s="120" t="str">
        <f>_xlfn.IFNA(VLOOKUP(Table2[[#This Row],[Job-no]],Table4[],7,FALSE),"Done")</f>
        <v>Scheduled/Released</v>
      </c>
    </row>
    <row r="1151" spans="1:85" x14ac:dyDescent="0.25">
      <c r="A1151" s="39" t="str">
        <f>_xlfn.CONCAT(Table2[[#This Row],[Order]],"-",Table2[[#This Row],[Line]])</f>
        <v>76659-2</v>
      </c>
      <c r="B1151" s="5">
        <v>43524</v>
      </c>
      <c r="C1151" s="8">
        <v>76659</v>
      </c>
      <c r="D1151" s="3" t="s">
        <v>1456</v>
      </c>
      <c r="E1151" s="8">
        <v>2</v>
      </c>
      <c r="F1151" s="8">
        <v>1</v>
      </c>
      <c r="G1151" s="3" t="s">
        <v>42</v>
      </c>
      <c r="H1151" s="8">
        <v>9</v>
      </c>
      <c r="I1151" s="43" t="b">
        <v>0</v>
      </c>
      <c r="J1151" s="43" t="b">
        <v>0</v>
      </c>
      <c r="K1151" t="s">
        <v>114</v>
      </c>
      <c r="L1151" s="43" t="b">
        <v>0</v>
      </c>
      <c r="M1151" s="43" t="b">
        <v>0</v>
      </c>
      <c r="N1151" s="43" t="b">
        <v>0</v>
      </c>
      <c r="O1151" t="s">
        <v>114</v>
      </c>
      <c r="P1151" t="s">
        <v>114</v>
      </c>
      <c r="Q1151" t="s">
        <v>114</v>
      </c>
      <c r="R1151" t="s">
        <v>114</v>
      </c>
      <c r="S1151" t="s">
        <v>114</v>
      </c>
      <c r="T1151" t="s">
        <v>114</v>
      </c>
      <c r="U1151" t="s">
        <v>114</v>
      </c>
      <c r="V1151" t="s">
        <v>114</v>
      </c>
      <c r="W1151" s="5">
        <v>43521</v>
      </c>
      <c r="X1151" s="3" t="s">
        <v>114</v>
      </c>
      <c r="Y1151" s="3"/>
      <c r="Z1151" s="3" t="s">
        <v>127</v>
      </c>
      <c r="AA1151" s="3" t="s">
        <v>114</v>
      </c>
      <c r="AB1151" s="3" t="s">
        <v>74</v>
      </c>
      <c r="AC1151" s="8">
        <v>12</v>
      </c>
      <c r="AD1151" s="3" t="s">
        <v>5967</v>
      </c>
      <c r="AE1151" s="4" t="s">
        <v>5968</v>
      </c>
      <c r="AF1151" s="3"/>
      <c r="AG1151" s="3" t="s">
        <v>114</v>
      </c>
      <c r="AH1151" s="8">
        <v>9</v>
      </c>
      <c r="AI1151" s="3" t="s">
        <v>74</v>
      </c>
      <c r="AJ1151" t="s">
        <v>114</v>
      </c>
      <c r="AK1151" t="s">
        <v>114</v>
      </c>
      <c r="AL1151" s="43" t="b">
        <v>0</v>
      </c>
      <c r="AM1151" s="3"/>
      <c r="AN1151" s="3"/>
      <c r="AO1151" s="43" t="b">
        <v>0</v>
      </c>
      <c r="AP1151" s="3" t="b">
        <v>0</v>
      </c>
      <c r="AQ1151" s="129">
        <f>VLOOKUP(Table2[[#This Row],[Job-no]],Table3[],26,FALSE)</f>
        <v>2592</v>
      </c>
      <c r="AR1151" t="str">
        <f t="shared" si="205"/>
        <v>BMRLED</v>
      </c>
      <c r="AS1151" t="str">
        <f>VLOOKUP(AR1151,Table1[],4,0)</f>
        <v>recessed</v>
      </c>
      <c r="AT1151">
        <f>IF(BD1151&gt;0,"Pattern",VLOOKUP(AR1151,Table1[],5,0))</f>
        <v>0</v>
      </c>
      <c r="AU1151" s="34">
        <f>IF(AT1151="Pattern",WORKDAY(Table2[[#This Row],[Scheduled Ship Date]],-10),WORKDAY(Table2[[#This Row],[Scheduled Ship Date]],-4))</f>
        <v>43518</v>
      </c>
      <c r="AV1151" s="39">
        <f>IF(Table2[[#This Row],[Extrusion cut double saw]]=TRUE,IF(O1151="ToDo",IF(AT1151="Pattern",Table2[[#This Row],[Total Sections]]*0.4,Table2[[#This Row],[Total Sections]]*0.12),0),IF(AT1151="Pattern",Table2[[#This Row],[Total Sections]]*4,Table2[[#This Row],[Total Sections]]*1.2))</f>
        <v>10.799999999999999</v>
      </c>
      <c r="AW1151" s="130">
        <f t="shared" ca="1" si="216"/>
        <v>43471</v>
      </c>
      <c r="AX1151" s="42">
        <f>IF(AT1151="Pattern",Table2[[#This Row],[Scheduled Ship Date]]-2,Table2[[#This Row],[Scheduled Ship Date]]-3)</f>
        <v>43521</v>
      </c>
      <c r="AY1151" s="39">
        <f>IF(Table2[[#This Row],[Pattern]]="Pattern",Table2[[#This Row],[Total Sections]]*4.82,Table2[[#This Row],[Total Sections]]*0.5)</f>
        <v>4.5</v>
      </c>
      <c r="AZ1151" s="42">
        <f t="shared" ca="1" si="217"/>
        <v>43471</v>
      </c>
      <c r="BA1151" s="39">
        <f>((Table2[Total Sections]/Table2[Open Qty])-1)*Table2[Open Qty]*12.96</f>
        <v>0</v>
      </c>
      <c r="BB1151" s="39"/>
      <c r="BC1151" s="39" t="str">
        <f t="shared" si="206"/>
        <v>BMRLED-400-80-35-FL-4-W-UNV-DP-1-DF</v>
      </c>
      <c r="BD1151" s="39">
        <f t="shared" si="207"/>
        <v>0</v>
      </c>
      <c r="BE1151" s="39" t="b">
        <f>_xlfn.IFNA(VLOOKUP(Table2[[#This Row],[Job-no]],Table4[],9,FALSE),TRUE)</f>
        <v>0</v>
      </c>
      <c r="BF1151" s="39"/>
      <c r="BG1151" s="39" t="b">
        <f>_xlfn.IFNA(VLOOKUP(Table2[[#This Row],[Job-no]],Table4[],14,FALSE),TRUE)</f>
        <v>0</v>
      </c>
      <c r="BH1151" s="39" t="str">
        <f>_xlfn.IFNA(VLOOKUP(Table2[[#This Row],[Job-no]],Table4[],11,FALSE),"Done")</f>
        <v/>
      </c>
      <c r="BI1151" s="39">
        <f>IF(Table2[[#This Row],[Pattern]]="Pattern",VLOOKUP(Table2[[#This Row],[Product Code]],'Routing data'!$A$2:$W$470,13,FALSE),VLOOKUP(Table2[[#This Row],[Product Code]],'Routing data'!$A$2:$W$470,3,FALSE))</f>
        <v>0</v>
      </c>
      <c r="BJ1151" s="39">
        <f>IF(Table2[[#This Row],[Pattern]]="Pattern",VLOOKUP(Table2[[#This Row],[Product Code]],'Routing data'!$A$2:$W$470,14,FALSE),VLOOKUP(Table2[[#This Row],[Product Code]],'Routing data'!$A$2:$W$470,4,FALSE))</f>
        <v>3</v>
      </c>
      <c r="BK1151" s="39">
        <f>VLOOKUP(Table2[[#This Row],[Product Code]],'Routing data'!A$4:W$524,16,FALSE)</f>
        <v>0</v>
      </c>
      <c r="BL1151" s="42" t="str">
        <f>IF(Table2[[#This Row],[Milling Required]]=0,"x",IF(AT1151="Pattern",B1151-10,B1151-4))</f>
        <v>x</v>
      </c>
      <c r="BM1151" s="39"/>
      <c r="BN1151" s="42">
        <f t="shared" si="208"/>
        <v>43521</v>
      </c>
      <c r="BO1151" s="39" t="str">
        <f>IF(Table2[[#This Row],[Milling]]="x","x",Table2[[#This Row],[Total Sections]]*2)</f>
        <v>x</v>
      </c>
      <c r="BP1151" s="39">
        <f>IF(Table2[[#This Row],[Punching]]="x","x",Table2[Total Sections]*2)</f>
        <v>18</v>
      </c>
      <c r="BQ1151" s="39">
        <f>IF(Table2[[#This Row],[Pattern]]="Pattern",Table2[Total Sections]*3,Table2[Total Sections]*1.5)</f>
        <v>13.5</v>
      </c>
      <c r="BR1151" s="39"/>
      <c r="BS1151" s="39"/>
      <c r="BT1151" s="42"/>
      <c r="BU1151" s="39"/>
      <c r="BV1151" s="39" t="str">
        <f>_xlfn.IFNA(VLOOKUP(Table2[[#This Row],[Job-no]],Table4[],16,FALSE),"Ready")</f>
        <v/>
      </c>
      <c r="BW1151" s="39" t="str">
        <f>_xlfn.IFNA(VLOOKUP(Table2[[#This Row],[Job-no]],Table4[],21,FALSE),"Ready")</f>
        <v/>
      </c>
      <c r="BX1151" s="39" t="b">
        <f>_xlfn.IFNA(VLOOKUP(Table2[[#This Row],[Job-no]],Table4[],10,FALSE),TRUE)</f>
        <v>0</v>
      </c>
      <c r="BY1151" s="39" t="str">
        <f>_xlfn.IFNA(VLOOKUP(Table2[[#This Row],[Job-no]],Table4[],22,FALSE),"Ready")</f>
        <v/>
      </c>
      <c r="BZ1151" s="120">
        <f t="shared" si="209"/>
        <v>43524</v>
      </c>
      <c r="CA1151" s="120" t="str">
        <f ca="1">IF(OR(Table2[[#This Row],[Saw Date]]=TODAY(),Table2[[#This Row],[Saw Date]]=TODAY()+1), Table2[[#This Row],[Saw Date]],IF(Table2[[#This Row],[Extrusion cut double saw]],"Done",""))</f>
        <v/>
      </c>
      <c r="CB1151" s="120" t="str">
        <f ca="1">IF(OR(Table2[[#This Row],[Lens Date]]=TODAY(),Table2[[#This Row],[Lens Date]]=TODAY()+1), Table2[[#This Row],[Lens Date]],IF(Table2[[#This Row],[MSLens]]="Done","Done",""))</f>
        <v/>
      </c>
      <c r="CC1151" s="120" t="str">
        <f ca="1">IF(OR(Table2[[#This Row],[Milling Date]]=TODAY(),Table2[[#This Row],[Milling Date]]=TODAY()+1), Table2[[#This Row],[Milling Date]],IF(Table2[[#This Row],[CNC Holes]]="Ready","Done",""))</f>
        <v/>
      </c>
      <c r="CD1151" s="120" t="str">
        <f ca="1">IF(OR(Table2[[#This Row],[Welding Date]]=TODAY(),Table2[[#This Row],[Welding Date]]=TODAY()+1), Table2[[#This Row],[Welding Date]],IF(Table2[[#This Row],[Welding Corners]]="Ready","Done",""))</f>
        <v/>
      </c>
      <c r="CE1151" s="120" t="str">
        <f ca="1">IF(OR(Table2[[#This Row],[Puching Date]]=TODAY(),Table2[[#This Row],[Puching Date]]=TODAY()+1), Table2[[#This Row],[Puching Date]],IF(Table2[[#This Row],[Punch Holes]]="Ready","Done",""))</f>
        <v/>
      </c>
      <c r="CF1151" s="120" t="str">
        <f ca="1">IF(OR(Table2[[#This Row],[Housing Date2]]=TODAY(),Table2[[#This Row],[Housing Date2]]=TODAY()+1),Table2[[#This Row],[Housing Date2]],IF(Table2[[#This Row],[Body Assembly]],"Done",""))</f>
        <v/>
      </c>
      <c r="CG1151" s="120" t="str">
        <f>_xlfn.IFNA(VLOOKUP(Table2[[#This Row],[Job-no]],Table4[],7,FALSE),"Done")</f>
        <v>Scheduled/Released</v>
      </c>
    </row>
    <row r="1152" spans="1:85" x14ac:dyDescent="0.25">
      <c r="A1152" s="39" t="str">
        <f>_xlfn.CONCAT(Table2[[#This Row],[Order]],"-",Table2[[#This Row],[Line]])</f>
        <v>76659-3</v>
      </c>
      <c r="B1152" s="5">
        <v>43524</v>
      </c>
      <c r="C1152" s="8">
        <v>76659</v>
      </c>
      <c r="D1152" s="3" t="s">
        <v>1458</v>
      </c>
      <c r="E1152" s="8">
        <v>3</v>
      </c>
      <c r="F1152" s="8">
        <v>1</v>
      </c>
      <c r="G1152" s="3" t="s">
        <v>42</v>
      </c>
      <c r="H1152" s="8">
        <v>2</v>
      </c>
      <c r="I1152" s="43" t="b">
        <v>0</v>
      </c>
      <c r="J1152" s="43" t="b">
        <v>0</v>
      </c>
      <c r="K1152" t="s">
        <v>114</v>
      </c>
      <c r="L1152" s="43" t="b">
        <v>0</v>
      </c>
      <c r="M1152" s="43" t="b">
        <v>0</v>
      </c>
      <c r="N1152" s="43" t="b">
        <v>0</v>
      </c>
      <c r="O1152" t="s">
        <v>114</v>
      </c>
      <c r="P1152" t="s">
        <v>114</v>
      </c>
      <c r="Q1152" t="s">
        <v>114</v>
      </c>
      <c r="R1152" t="s">
        <v>114</v>
      </c>
      <c r="S1152" t="s">
        <v>114</v>
      </c>
      <c r="T1152" t="s">
        <v>114</v>
      </c>
      <c r="U1152" t="s">
        <v>114</v>
      </c>
      <c r="V1152" t="s">
        <v>114</v>
      </c>
      <c r="W1152" s="5">
        <v>43521</v>
      </c>
      <c r="X1152" s="3" t="s">
        <v>114</v>
      </c>
      <c r="Y1152" s="3"/>
      <c r="Z1152" s="3" t="s">
        <v>127</v>
      </c>
      <c r="AA1152" s="3" t="s">
        <v>114</v>
      </c>
      <c r="AB1152" s="3" t="s">
        <v>74</v>
      </c>
      <c r="AC1152" s="8">
        <v>12</v>
      </c>
      <c r="AD1152" s="3" t="s">
        <v>5967</v>
      </c>
      <c r="AE1152" s="4" t="s">
        <v>5968</v>
      </c>
      <c r="AF1152" s="3"/>
      <c r="AG1152" s="3" t="s">
        <v>114</v>
      </c>
      <c r="AH1152" s="8">
        <v>2</v>
      </c>
      <c r="AI1152" s="3" t="s">
        <v>74</v>
      </c>
      <c r="AJ1152" t="s">
        <v>114</v>
      </c>
      <c r="AK1152" t="s">
        <v>114</v>
      </c>
      <c r="AL1152" s="43" t="b">
        <v>0</v>
      </c>
      <c r="AM1152" s="3"/>
      <c r="AN1152" s="3"/>
      <c r="AO1152" s="43" t="b">
        <v>0</v>
      </c>
      <c r="AP1152" s="3" t="b">
        <v>0</v>
      </c>
      <c r="AQ1152" s="129">
        <f>VLOOKUP(Table2[[#This Row],[Job-no]],Table3[],26,FALSE)</f>
        <v>576</v>
      </c>
      <c r="AR1152" t="str">
        <f t="shared" si="205"/>
        <v>BMRLED</v>
      </c>
      <c r="AS1152" t="str">
        <f>VLOOKUP(AR1152,Table1[],4,0)</f>
        <v>recessed</v>
      </c>
      <c r="AT1152">
        <f>IF(BD1152&gt;0,"Pattern",VLOOKUP(AR1152,Table1[],5,0))</f>
        <v>0</v>
      </c>
      <c r="AU1152" s="34">
        <f>IF(AT1152="Pattern",WORKDAY(Table2[[#This Row],[Scheduled Ship Date]],-10),WORKDAY(Table2[[#This Row],[Scheduled Ship Date]],-4))</f>
        <v>43518</v>
      </c>
      <c r="AV1152" s="39">
        <f>IF(Table2[[#This Row],[Extrusion cut double saw]]=TRUE,IF(O1152="ToDo",IF(AT1152="Pattern",Table2[[#This Row],[Total Sections]]*0.4,Table2[[#This Row],[Total Sections]]*0.12),0),IF(AT1152="Pattern",Table2[[#This Row],[Total Sections]]*4,Table2[[#This Row],[Total Sections]]*1.2))</f>
        <v>2.4</v>
      </c>
      <c r="AW1152" s="130">
        <f t="shared" ca="1" si="216"/>
        <v>43471</v>
      </c>
      <c r="AX1152" s="42">
        <f>IF(AT1152="Pattern",Table2[[#This Row],[Scheduled Ship Date]]-2,Table2[[#This Row],[Scheduled Ship Date]]-3)</f>
        <v>43521</v>
      </c>
      <c r="AY1152" s="39">
        <f>IF(Table2[[#This Row],[Pattern]]="Pattern",Table2[[#This Row],[Total Sections]]*4.82,Table2[[#This Row],[Total Sections]]*0.5)</f>
        <v>1</v>
      </c>
      <c r="AZ1152" s="42">
        <f t="shared" ca="1" si="217"/>
        <v>43471</v>
      </c>
      <c r="BA1152" s="39">
        <f>((Table2[Total Sections]/Table2[Open Qty])-1)*Table2[Open Qty]*12.96</f>
        <v>0</v>
      </c>
      <c r="BB1152" s="39"/>
      <c r="BC1152" s="39" t="str">
        <f t="shared" si="206"/>
        <v>BMRLED-400-80-35-FL-4-W-UNV-DP-1-TB9</v>
      </c>
      <c r="BD1152" s="39">
        <f t="shared" si="207"/>
        <v>0</v>
      </c>
      <c r="BE1152" s="39" t="b">
        <f>_xlfn.IFNA(VLOOKUP(Table2[[#This Row],[Job-no]],Table4[],9,FALSE),TRUE)</f>
        <v>0</v>
      </c>
      <c r="BF1152" s="39"/>
      <c r="BG1152" s="39" t="b">
        <f>_xlfn.IFNA(VLOOKUP(Table2[[#This Row],[Job-no]],Table4[],14,FALSE),TRUE)</f>
        <v>0</v>
      </c>
      <c r="BH1152" s="39" t="str">
        <f>_xlfn.IFNA(VLOOKUP(Table2[[#This Row],[Job-no]],Table4[],11,FALSE),"Done")</f>
        <v/>
      </c>
      <c r="BI1152" s="39">
        <f>IF(Table2[[#This Row],[Pattern]]="Pattern",VLOOKUP(Table2[[#This Row],[Product Code]],'Routing data'!$A$2:$W$470,13,FALSE),VLOOKUP(Table2[[#This Row],[Product Code]],'Routing data'!$A$2:$W$470,3,FALSE))</f>
        <v>0</v>
      </c>
      <c r="BJ1152" s="39">
        <f>IF(Table2[[#This Row],[Pattern]]="Pattern",VLOOKUP(Table2[[#This Row],[Product Code]],'Routing data'!$A$2:$W$470,14,FALSE),VLOOKUP(Table2[[#This Row],[Product Code]],'Routing data'!$A$2:$W$470,4,FALSE))</f>
        <v>3</v>
      </c>
      <c r="BK1152" s="39">
        <f>VLOOKUP(Table2[[#This Row],[Product Code]],'Routing data'!A$4:W$524,16,FALSE)</f>
        <v>0</v>
      </c>
      <c r="BL1152" s="42" t="str">
        <f>IF(Table2[[#This Row],[Milling Required]]=0,"x",IF(AT1152="Pattern",B1152-10,B1152-4))</f>
        <v>x</v>
      </c>
      <c r="BM1152" s="39"/>
      <c r="BN1152" s="42">
        <f t="shared" si="208"/>
        <v>43521</v>
      </c>
      <c r="BO1152" s="39" t="str">
        <f>IF(Table2[[#This Row],[Milling]]="x","x",Table2[[#This Row],[Total Sections]]*2)</f>
        <v>x</v>
      </c>
      <c r="BP1152" s="39">
        <f>IF(Table2[[#This Row],[Punching]]="x","x",Table2[Total Sections]*2)</f>
        <v>4</v>
      </c>
      <c r="BQ1152" s="39">
        <f>IF(Table2[[#This Row],[Pattern]]="Pattern",Table2[Total Sections]*3,Table2[Total Sections]*1.5)</f>
        <v>3</v>
      </c>
      <c r="BR1152" s="39"/>
      <c r="BS1152" s="39"/>
      <c r="BT1152" s="42"/>
      <c r="BU1152" s="39"/>
      <c r="BV1152" s="39" t="str">
        <f>_xlfn.IFNA(VLOOKUP(Table2[[#This Row],[Job-no]],Table4[],16,FALSE),"Ready")</f>
        <v/>
      </c>
      <c r="BW1152" s="39" t="str">
        <f>_xlfn.IFNA(VLOOKUP(Table2[[#This Row],[Job-no]],Table4[],21,FALSE),"Ready")</f>
        <v/>
      </c>
      <c r="BX1152" s="39" t="b">
        <f>_xlfn.IFNA(VLOOKUP(Table2[[#This Row],[Job-no]],Table4[],10,FALSE),TRUE)</f>
        <v>0</v>
      </c>
      <c r="BY1152" s="39" t="str">
        <f>_xlfn.IFNA(VLOOKUP(Table2[[#This Row],[Job-no]],Table4[],22,FALSE),"Ready")</f>
        <v/>
      </c>
      <c r="BZ1152" s="120">
        <f t="shared" si="209"/>
        <v>43524</v>
      </c>
      <c r="CA1152" s="120" t="str">
        <f ca="1">IF(OR(Table2[[#This Row],[Saw Date]]=TODAY(),Table2[[#This Row],[Saw Date]]=TODAY()+1), Table2[[#This Row],[Saw Date]],IF(Table2[[#This Row],[Extrusion cut double saw]],"Done",""))</f>
        <v/>
      </c>
      <c r="CB1152" s="120" t="str">
        <f ca="1">IF(OR(Table2[[#This Row],[Lens Date]]=TODAY(),Table2[[#This Row],[Lens Date]]=TODAY()+1), Table2[[#This Row],[Lens Date]],IF(Table2[[#This Row],[MSLens]]="Done","Done",""))</f>
        <v/>
      </c>
      <c r="CC1152" s="120" t="str">
        <f ca="1">IF(OR(Table2[[#This Row],[Milling Date]]=TODAY(),Table2[[#This Row],[Milling Date]]=TODAY()+1), Table2[[#This Row],[Milling Date]],IF(Table2[[#This Row],[CNC Holes]]="Ready","Done",""))</f>
        <v/>
      </c>
      <c r="CD1152" s="120" t="str">
        <f ca="1">IF(OR(Table2[[#This Row],[Welding Date]]=TODAY(),Table2[[#This Row],[Welding Date]]=TODAY()+1), Table2[[#This Row],[Welding Date]],IF(Table2[[#This Row],[Welding Corners]]="Ready","Done",""))</f>
        <v/>
      </c>
      <c r="CE1152" s="120" t="str">
        <f ca="1">IF(OR(Table2[[#This Row],[Puching Date]]=TODAY(),Table2[[#This Row],[Puching Date]]=TODAY()+1), Table2[[#This Row],[Puching Date]],IF(Table2[[#This Row],[Punch Holes]]="Ready","Done",""))</f>
        <v/>
      </c>
      <c r="CF1152" s="120" t="str">
        <f ca="1">IF(OR(Table2[[#This Row],[Housing Date2]]=TODAY(),Table2[[#This Row],[Housing Date2]]=TODAY()+1),Table2[[#This Row],[Housing Date2]],IF(Table2[[#This Row],[Body Assembly]],"Done",""))</f>
        <v/>
      </c>
      <c r="CG1152" s="120" t="str">
        <f>_xlfn.IFNA(VLOOKUP(Table2[[#This Row],[Job-no]],Table4[],7,FALSE),"Done")</f>
        <v>Scheduled/Released</v>
      </c>
    </row>
    <row r="1153" spans="1:85" x14ac:dyDescent="0.25">
      <c r="A1153" t="str">
        <f>_xlfn.CONCAT(Table2[[#This Row],[Order]],"-",Table2[[#This Row],[Line]])</f>
        <v>76659-4</v>
      </c>
      <c r="B1153" s="5">
        <v>43524</v>
      </c>
      <c r="C1153" s="8">
        <v>76659</v>
      </c>
      <c r="D1153" s="3" t="s">
        <v>1460</v>
      </c>
      <c r="E1153" s="8">
        <v>4</v>
      </c>
      <c r="F1153" s="8">
        <v>1</v>
      </c>
      <c r="G1153" s="3" t="s">
        <v>42</v>
      </c>
      <c r="H1153" s="8">
        <v>6</v>
      </c>
      <c r="I1153" s="43" t="b">
        <v>0</v>
      </c>
      <c r="J1153" s="43" t="b">
        <v>0</v>
      </c>
      <c r="K1153" t="s">
        <v>114</v>
      </c>
      <c r="L1153" s="43" t="b">
        <v>0</v>
      </c>
      <c r="M1153" s="43" t="b">
        <v>0</v>
      </c>
      <c r="N1153" s="43" t="b">
        <v>0</v>
      </c>
      <c r="O1153" t="s">
        <v>114</v>
      </c>
      <c r="P1153" t="s">
        <v>114</v>
      </c>
      <c r="Q1153" t="s">
        <v>114</v>
      </c>
      <c r="R1153" t="s">
        <v>114</v>
      </c>
      <c r="S1153" t="s">
        <v>114</v>
      </c>
      <c r="T1153" t="s">
        <v>114</v>
      </c>
      <c r="U1153" t="s">
        <v>114</v>
      </c>
      <c r="V1153" t="s">
        <v>114</v>
      </c>
      <c r="W1153" s="5">
        <v>43521</v>
      </c>
      <c r="X1153" s="3" t="s">
        <v>114</v>
      </c>
      <c r="Y1153" s="3"/>
      <c r="Z1153" s="3" t="s">
        <v>127</v>
      </c>
      <c r="AA1153" s="3" t="s">
        <v>41</v>
      </c>
      <c r="AB1153" s="3" t="s">
        <v>74</v>
      </c>
      <c r="AC1153" s="8">
        <v>12</v>
      </c>
      <c r="AD1153" s="3" t="s">
        <v>5967</v>
      </c>
      <c r="AE1153" s="4" t="s">
        <v>5968</v>
      </c>
      <c r="AF1153" s="3"/>
      <c r="AG1153" s="3" t="s">
        <v>114</v>
      </c>
      <c r="AH1153" s="8">
        <v>6</v>
      </c>
      <c r="AI1153" s="3" t="s">
        <v>74</v>
      </c>
      <c r="AJ1153" t="s">
        <v>114</v>
      </c>
      <c r="AK1153" t="s">
        <v>114</v>
      </c>
      <c r="AL1153" s="43" t="b">
        <v>0</v>
      </c>
      <c r="AM1153" s="3"/>
      <c r="AN1153" s="3"/>
      <c r="AO1153" s="43" t="b">
        <v>0</v>
      </c>
      <c r="AP1153" s="3" t="b">
        <v>1</v>
      </c>
      <c r="AQ1153" s="3">
        <f>VLOOKUP(Table2[[#This Row],[Job-no]],Table3[],26,FALSE)</f>
        <v>1728</v>
      </c>
      <c r="AR1153" t="str">
        <f t="shared" si="205"/>
        <v>BMRVLED</v>
      </c>
      <c r="AS1153" t="str">
        <f>VLOOKUP(AR1153,Table1[],4,0)</f>
        <v>recessed</v>
      </c>
      <c r="AT1153">
        <f>IF(BD1153&gt;0,"Pattern",VLOOKUP(AR1153,Table1[],5,0))</f>
        <v>0</v>
      </c>
      <c r="AU1153" s="34">
        <f>IF(AT1153="Pattern",WORKDAY(Table2[[#This Row],[Scheduled Ship Date]],-10),WORKDAY(Table2[[#This Row],[Scheduled Ship Date]],-4))</f>
        <v>43518</v>
      </c>
      <c r="AV1153">
        <f>IF(Table2[[#This Row],[Extrusion cut double saw]]=TRUE,IF(O1153="ToDo",IF(AT1153="Pattern",Table2[[#This Row],[Total Sections]]*0.4,Table2[[#This Row],[Total Sections]]*0.12),0),IF(AT1153="Pattern",Table2[[#This Row],[Total Sections]]*4,Table2[[#This Row],[Total Sections]]*1.2))</f>
        <v>7.1999999999999993</v>
      </c>
      <c r="AW1153" s="130">
        <f t="shared" ca="1" si="216"/>
        <v>43471</v>
      </c>
      <c r="AX1153" s="42">
        <f>IF(AT1153="Pattern",Table2[[#This Row],[Scheduled Ship Date]]-2,Table2[[#This Row],[Scheduled Ship Date]]-3)</f>
        <v>43521</v>
      </c>
      <c r="AY1153">
        <f>IF(Table2[[#This Row],[Pattern]]="Pattern",Table2[[#This Row],[Total Sections]]*4.82,Table2[[#This Row],[Total Sections]]*0.5)</f>
        <v>3</v>
      </c>
      <c r="AZ1153" s="42">
        <f t="shared" ca="1" si="217"/>
        <v>43471</v>
      </c>
      <c r="BA1153" s="39">
        <f>((Table2[Total Sections]/Table2[Open Qty])-1)*Table2[Open Qty]*12.96</f>
        <v>0</v>
      </c>
      <c r="BB1153" s="42"/>
      <c r="BC1153" s="39" t="str">
        <f t="shared" si="206"/>
        <v>BMRVLED-400-80-35-SO-4-W-UNV-DP-1-DF</v>
      </c>
      <c r="BD1153" s="39">
        <f t="shared" si="207"/>
        <v>0</v>
      </c>
      <c r="BE1153" s="39" t="b">
        <f>_xlfn.IFNA(VLOOKUP(Table2[[#This Row],[Job-no]],Table4[],9,FALSE),TRUE)</f>
        <v>0</v>
      </c>
      <c r="BF1153" t="str">
        <f>VLOOKUP(AR1153,Table1[],3,0)</f>
        <v>B3LED</v>
      </c>
      <c r="BG1153" s="39" t="b">
        <f>_xlfn.IFNA(VLOOKUP(Table2[[#This Row],[Job-no]],Table4[],14,FALSE),TRUE)</f>
        <v>0</v>
      </c>
      <c r="BH1153" s="39" t="str">
        <f>_xlfn.IFNA(VLOOKUP(Table2[[#This Row],[Job-no]],Table4[],11,FALSE),"Done")</f>
        <v/>
      </c>
      <c r="BI1153" s="39">
        <f>IF(Table2[[#This Row],[Pattern]]="Pattern",VLOOKUP(Table2[[#This Row],[Product Code]],'Routing data'!$A$2:$W$470,13,FALSE),VLOOKUP(Table2[[#This Row],[Product Code]],'Routing data'!$A$2:$W$470,3,FALSE))</f>
        <v>0</v>
      </c>
      <c r="BJ1153" s="39">
        <f>IF(Table2[[#This Row],[Pattern]]="Pattern",VLOOKUP(Table2[[#This Row],[Product Code]],'Routing data'!$A$2:$W$470,14,FALSE),VLOOKUP(Table2[[#This Row],[Product Code]],'Routing data'!$A$2:$W$470,4,FALSE))</f>
        <v>3</v>
      </c>
      <c r="BK1153" s="39">
        <f>VLOOKUP(Table2[[#This Row],[Product Code]],'Routing data'!A$4:W$524,16,FALSE)</f>
        <v>0</v>
      </c>
      <c r="BL1153" s="42" t="str">
        <f>IF(Table2[[#This Row],[Milling Required]]=0,"x",IF(AT1153="Pattern",B1153-10,B1153-4))</f>
        <v>x</v>
      </c>
      <c r="BM1153" s="42">
        <f>IF(Table2[[#This Row],[Punching Required]]=0,"x",IF(AT1153="Pattern",B1153-8,B1153-2))</f>
        <v>43522</v>
      </c>
      <c r="BN1153" s="42">
        <f t="shared" si="208"/>
        <v>43521</v>
      </c>
      <c r="BO1153" s="39" t="str">
        <f>IF(Table2[[#This Row],[Milling]]="x","x",Table2[[#This Row],[Total Sections]]*2)</f>
        <v>x</v>
      </c>
      <c r="BP1153" s="39">
        <f>IF(Table2[[#This Row],[Punching]]="x","x",Table2[Total Sections]*2)</f>
        <v>12</v>
      </c>
      <c r="BQ1153" s="39">
        <f>IF(Table2[[#This Row],[Pattern]]="Pattern",Table2[Total Sections]*3,Table2[Total Sections]*1.5)</f>
        <v>9</v>
      </c>
      <c r="BR1153" s="42"/>
      <c r="BS1153" s="42"/>
      <c r="BT1153" s="42"/>
      <c r="BU1153" s="39"/>
      <c r="BV1153" s="39" t="str">
        <f>_xlfn.IFNA(VLOOKUP(Table2[[#This Row],[Job-no]],Table4[],16,FALSE),"Ready")</f>
        <v/>
      </c>
      <c r="BW1153" s="39" t="str">
        <f>_xlfn.IFNA(VLOOKUP(Table2[[#This Row],[Job-no]],Table4[],21,FALSE),"Ready")</f>
        <v/>
      </c>
      <c r="BX1153" s="39" t="b">
        <f>_xlfn.IFNA(VLOOKUP(Table2[[#This Row],[Job-no]],Table4[],10,FALSE),TRUE)</f>
        <v>0</v>
      </c>
      <c r="BY1153" s="39" t="str">
        <f>_xlfn.IFNA(VLOOKUP(Table2[[#This Row],[Job-no]],Table4[],22,FALSE),"Ready")</f>
        <v/>
      </c>
      <c r="BZ1153" s="120">
        <f t="shared" si="209"/>
        <v>43524</v>
      </c>
      <c r="CA1153" s="120" t="str">
        <f ca="1">IF(OR(Table2[[#This Row],[Saw Date]]=TODAY(),Table2[[#This Row],[Saw Date]]=TODAY()+1), Table2[[#This Row],[Saw Date]],IF(Table2[[#This Row],[Extrusion cut double saw]],"Done",""))</f>
        <v/>
      </c>
      <c r="CB1153" s="120" t="str">
        <f ca="1">IF(OR(Table2[[#This Row],[Lens Date]]=TODAY(),Table2[[#This Row],[Lens Date]]=TODAY()+1), Table2[[#This Row],[Lens Date]],IF(Table2[[#This Row],[MSLens]]="Done","Done",""))</f>
        <v/>
      </c>
      <c r="CC1153" s="120" t="str">
        <f ca="1">IF(OR(Table2[[#This Row],[Milling Date]]=TODAY(),Table2[[#This Row],[Milling Date]]=TODAY()+1), Table2[[#This Row],[Milling Date]],IF(Table2[[#This Row],[CNC Holes]]="Ready","Done",""))</f>
        <v/>
      </c>
      <c r="CD1153" s="120" t="str">
        <f ca="1">IF(OR(Table2[[#This Row],[Welding Date]]=TODAY(),Table2[[#This Row],[Welding Date]]=TODAY()+1), Table2[[#This Row],[Welding Date]],IF(Table2[[#This Row],[Welding Corners]]="Ready","Done",""))</f>
        <v/>
      </c>
      <c r="CE1153" s="120" t="str">
        <f ca="1">IF(OR(Table2[[#This Row],[Puching Date]]=TODAY(),Table2[[#This Row],[Puching Date]]=TODAY()+1), Table2[[#This Row],[Puching Date]],IF(Table2[[#This Row],[Punch Holes]]="Ready","Done",""))</f>
        <v/>
      </c>
      <c r="CF1153" s="120" t="str">
        <f ca="1">IF(OR(Table2[[#This Row],[Housing Date2]]=TODAY(),Table2[[#This Row],[Housing Date2]]=TODAY()+1),Table2[[#This Row],[Housing Date2]],IF(Table2[[#This Row],[Body Assembly]],"Done",""))</f>
        <v/>
      </c>
      <c r="CG1153" s="120" t="str">
        <f>_xlfn.IFNA(VLOOKUP(Table2[[#This Row],[Job-no]],Table4[],7,FALSE),"Done")</f>
        <v>Scheduled/Released</v>
      </c>
    </row>
    <row r="1154" spans="1:85" x14ac:dyDescent="0.25">
      <c r="A1154" t="str">
        <f>_xlfn.CONCAT(Table2[[#This Row],[Order]],"-",Table2[[#This Row],[Line]])</f>
        <v>69773-1</v>
      </c>
      <c r="B1154" s="5">
        <v>43525</v>
      </c>
      <c r="C1154" s="8">
        <v>69773</v>
      </c>
      <c r="D1154" s="3" t="s">
        <v>990</v>
      </c>
      <c r="E1154" s="8">
        <v>1</v>
      </c>
      <c r="F1154" s="8">
        <v>1</v>
      </c>
      <c r="G1154" s="3" t="s">
        <v>42</v>
      </c>
      <c r="H1154" s="8">
        <v>14</v>
      </c>
      <c r="I1154" s="43" t="b">
        <v>0</v>
      </c>
      <c r="J1154" s="43" t="b">
        <v>0</v>
      </c>
      <c r="K1154" t="s">
        <v>114</v>
      </c>
      <c r="L1154" s="43" t="b">
        <v>0</v>
      </c>
      <c r="M1154" s="43" t="b">
        <v>0</v>
      </c>
      <c r="N1154" s="43" t="b">
        <v>0</v>
      </c>
      <c r="O1154" t="s">
        <v>114</v>
      </c>
      <c r="P1154" t="s">
        <v>114</v>
      </c>
      <c r="Q1154" t="s">
        <v>114</v>
      </c>
      <c r="R1154" t="s">
        <v>114</v>
      </c>
      <c r="S1154" t="s">
        <v>114</v>
      </c>
      <c r="T1154" t="s">
        <v>114</v>
      </c>
      <c r="U1154" t="s">
        <v>114</v>
      </c>
      <c r="V1154" t="s">
        <v>114</v>
      </c>
      <c r="W1154" s="5">
        <v>43522</v>
      </c>
      <c r="X1154" s="3" t="s">
        <v>114</v>
      </c>
      <c r="Y1154" s="3"/>
      <c r="Z1154" s="3" t="s">
        <v>127</v>
      </c>
      <c r="AA1154" s="3" t="s">
        <v>114</v>
      </c>
      <c r="AB1154" s="3" t="s">
        <v>74</v>
      </c>
      <c r="AC1154" s="8">
        <v>12</v>
      </c>
      <c r="AD1154" s="3" t="s">
        <v>5967</v>
      </c>
      <c r="AE1154" s="4" t="s">
        <v>5968</v>
      </c>
      <c r="AF1154" s="3"/>
      <c r="AG1154" s="3" t="s">
        <v>114</v>
      </c>
      <c r="AH1154" s="8">
        <v>14</v>
      </c>
      <c r="AI1154" s="3" t="s">
        <v>74</v>
      </c>
      <c r="AJ1154" t="s">
        <v>114</v>
      </c>
      <c r="AK1154" t="s">
        <v>114</v>
      </c>
      <c r="AL1154" s="43" t="b">
        <v>0</v>
      </c>
      <c r="AM1154" s="3"/>
      <c r="AN1154" s="3"/>
      <c r="AO1154" s="43" t="b">
        <v>0</v>
      </c>
      <c r="AP1154" s="3" t="b">
        <v>0</v>
      </c>
      <c r="AQ1154" s="3">
        <f>VLOOKUP(Table2[[#This Row],[Job-no]],Table3[],26,FALSE)</f>
        <v>2744</v>
      </c>
      <c r="AR1154" t="str">
        <f t="shared" ref="AR1154:AR1176" si="218">IFERROR(MID(BC1154,1,FIND("-",BC1154,1)-1),"")</f>
        <v>BMRLED</v>
      </c>
      <c r="AS1154" t="str">
        <f>VLOOKUP(AR1154,Table1[],4,0)</f>
        <v>recessed</v>
      </c>
      <c r="AT1154">
        <f>IF(BD1154&gt;0,"Pattern",VLOOKUP(AR1154,Table1[],5,0))</f>
        <v>0</v>
      </c>
      <c r="AU1154" s="34">
        <f>IF(AT1154="Pattern",WORKDAY(Table2[[#This Row],[Scheduled Ship Date]],-10),WORKDAY(Table2[[#This Row],[Scheduled Ship Date]],-4))</f>
        <v>43521</v>
      </c>
      <c r="AV1154">
        <f>IF(Table2[[#This Row],[Extrusion cut double saw]]=TRUE,IF(O1154="ToDo",IF(AT1154="Pattern",Table2[[#This Row],[Total Sections]]*0.4,Table2[[#This Row],[Total Sections]]*0.12),0),IF(AT1154="Pattern",Table2[[#This Row],[Total Sections]]*4,Table2[[#This Row],[Total Sections]]*1.2))</f>
        <v>16.8</v>
      </c>
      <c r="AW1154" s="130">
        <f t="shared" ca="1" si="216"/>
        <v>43471</v>
      </c>
      <c r="AX1154" s="42">
        <f>IF(AT1154="Pattern",Table2[[#This Row],[Scheduled Ship Date]]-2,Table2[[#This Row],[Scheduled Ship Date]]-3)</f>
        <v>43522</v>
      </c>
      <c r="AY1154">
        <f>IF(Table2[[#This Row],[Pattern]]="Pattern",Table2[[#This Row],[Total Sections]]*4.82,Table2[[#This Row],[Total Sections]]*0.5)</f>
        <v>7</v>
      </c>
      <c r="AZ1154" s="42">
        <f t="shared" ca="1" si="217"/>
        <v>43471</v>
      </c>
      <c r="BA1154" s="39">
        <f>((Table2[Total Sections]/Table2[Open Qty])-1)*Table2[Open Qty]*12.96</f>
        <v>0</v>
      </c>
      <c r="BB1154" s="42"/>
      <c r="BC1154" s="39" t="str">
        <f t="shared" ref="BC1154:BC1176" si="219">IF(MID(D1154,1,2)="SP",MID(D1154,FIND("-",D1154,1)+1,30),D1154)</f>
        <v>BMRLED-1000-80-35-FL-4-W-277-DP-1-D</v>
      </c>
      <c r="BD1154" s="39">
        <f t="shared" ref="BD1154:BD1176" si="220">IFERROR(FIND("-K(",D1154,1),0)</f>
        <v>0</v>
      </c>
      <c r="BE1154" s="39" t="b">
        <f>_xlfn.IFNA(VLOOKUP(Table2[[#This Row],[Job-no]],Table4[],9,FALSE),TRUE)</f>
        <v>0</v>
      </c>
      <c r="BF1154" t="str">
        <f>VLOOKUP(AR1154,Table1[],3,0)</f>
        <v>B3LED</v>
      </c>
      <c r="BG1154" s="39" t="b">
        <f>_xlfn.IFNA(VLOOKUP(Table2[[#This Row],[Job-no]],Table4[],14,FALSE),TRUE)</f>
        <v>0</v>
      </c>
      <c r="BH1154" s="39" t="str">
        <f>_xlfn.IFNA(VLOOKUP(Table2[[#This Row],[Job-no]],Table4[],11,FALSE),"Done")</f>
        <v/>
      </c>
      <c r="BI1154" s="39">
        <f>IF(Table2[[#This Row],[Pattern]]="Pattern",VLOOKUP(Table2[[#This Row],[Product Code]],'Routing data'!$A$2:$W$470,13,FALSE),VLOOKUP(Table2[[#This Row],[Product Code]],'Routing data'!$A$2:$W$470,3,FALSE))</f>
        <v>0</v>
      </c>
      <c r="BJ1154" s="39">
        <f>IF(Table2[[#This Row],[Pattern]]="Pattern",VLOOKUP(Table2[[#This Row],[Product Code]],'Routing data'!$A$2:$W$470,14,FALSE),VLOOKUP(Table2[[#This Row],[Product Code]],'Routing data'!$A$2:$W$470,4,FALSE))</f>
        <v>3</v>
      </c>
      <c r="BK1154" s="39">
        <f>VLOOKUP(Table2[[#This Row],[Product Code]],'Routing data'!A$4:W$524,16,FALSE)</f>
        <v>0</v>
      </c>
      <c r="BL1154" s="42" t="str">
        <f>IF(Table2[[#This Row],[Milling Required]]=0,"x",IF(AT1154="Pattern",B1154-10,B1154-4))</f>
        <v>x</v>
      </c>
      <c r="BM1154" s="42">
        <f>IF(Table2[[#This Row],[Punching Required]]=0,"x",IF(AT1154="Pattern",B1154-8,B1154-2))</f>
        <v>43523</v>
      </c>
      <c r="BN1154" s="42">
        <f t="shared" ref="BN1154:BN1176" si="221">IF(AT1154="Pattern",B1154-2,B1154-3)</f>
        <v>43522</v>
      </c>
      <c r="BO1154" s="39" t="str">
        <f>IF(Table2[[#This Row],[Milling]]="x","x",Table2[[#This Row],[Total Sections]]*2)</f>
        <v>x</v>
      </c>
      <c r="BP1154" s="39">
        <f>IF(Table2[[#This Row],[Punching]]="x","x",Table2[Total Sections]*2)</f>
        <v>28</v>
      </c>
      <c r="BQ1154" s="39">
        <f>IF(Table2[[#This Row],[Pattern]]="Pattern",Table2[Total Sections]*3,Table2[Total Sections]*1.5)</f>
        <v>21</v>
      </c>
      <c r="BR1154" s="42"/>
      <c r="BS1154" s="42"/>
      <c r="BT1154" s="42"/>
      <c r="BU1154" s="39"/>
      <c r="BV1154" s="39" t="str">
        <f>_xlfn.IFNA(VLOOKUP(Table2[[#This Row],[Job-no]],Table4[],16,FALSE),"Ready")</f>
        <v/>
      </c>
      <c r="BW1154" s="39" t="str">
        <f>_xlfn.IFNA(VLOOKUP(Table2[[#This Row],[Job-no]],Table4[],21,FALSE),"Ready")</f>
        <v/>
      </c>
      <c r="BX1154" s="39" t="b">
        <f>_xlfn.IFNA(VLOOKUP(Table2[[#This Row],[Job-no]],Table4[],10,FALSE),TRUE)</f>
        <v>0</v>
      </c>
      <c r="BY1154" s="39" t="str">
        <f>_xlfn.IFNA(VLOOKUP(Table2[[#This Row],[Job-no]],Table4[],22,FALSE),"Ready")</f>
        <v/>
      </c>
      <c r="BZ1154" s="120">
        <f t="shared" ref="BZ1154:BZ1176" si="222">B1154</f>
        <v>43525</v>
      </c>
      <c r="CA1154" s="120" t="str">
        <f ca="1">IF(OR(Table2[[#This Row],[Saw Date]]=TODAY(),Table2[[#This Row],[Saw Date]]=TODAY()+1), Table2[[#This Row],[Saw Date]],IF(Table2[[#This Row],[Extrusion cut double saw]],"Done",""))</f>
        <v/>
      </c>
      <c r="CB1154" s="120" t="str">
        <f ca="1">IF(OR(Table2[[#This Row],[Lens Date]]=TODAY(),Table2[[#This Row],[Lens Date]]=TODAY()+1), Table2[[#This Row],[Lens Date]],IF(Table2[[#This Row],[MSLens]]="Done","Done",""))</f>
        <v/>
      </c>
      <c r="CC1154" s="120" t="str">
        <f ca="1">IF(OR(Table2[[#This Row],[Milling Date]]=TODAY(),Table2[[#This Row],[Milling Date]]=TODAY()+1), Table2[[#This Row],[Milling Date]],IF(Table2[[#This Row],[CNC Holes]]="Ready","Done",""))</f>
        <v/>
      </c>
      <c r="CD1154" s="120" t="str">
        <f ca="1">IF(OR(Table2[[#This Row],[Welding Date]]=TODAY(),Table2[[#This Row],[Welding Date]]=TODAY()+1), Table2[[#This Row],[Welding Date]],IF(Table2[[#This Row],[Welding Corners]]="Ready","Done",""))</f>
        <v/>
      </c>
      <c r="CE1154" s="120" t="str">
        <f ca="1">IF(OR(Table2[[#This Row],[Puching Date]]=TODAY(),Table2[[#This Row],[Puching Date]]=TODAY()+1), Table2[[#This Row],[Puching Date]],IF(Table2[[#This Row],[Punch Holes]]="Ready","Done",""))</f>
        <v/>
      </c>
      <c r="CF1154" s="120" t="str">
        <f ca="1">IF(OR(Table2[[#This Row],[Housing Date2]]=TODAY(),Table2[[#This Row],[Housing Date2]]=TODAY()+1),Table2[[#This Row],[Housing Date2]],IF(Table2[[#This Row],[Body Assembly]],"Done",""))</f>
        <v/>
      </c>
      <c r="CG1154" s="120" t="str">
        <f>_xlfn.IFNA(VLOOKUP(Table2[[#This Row],[Job-no]],Table4[],7,FALSE),"Done")</f>
        <v>Scheduled/Released</v>
      </c>
    </row>
    <row r="1155" spans="1:85" x14ac:dyDescent="0.25">
      <c r="A1155" t="str">
        <f>_xlfn.CONCAT(Table2[[#This Row],[Order]],"-",Table2[[#This Row],[Line]])</f>
        <v>69773-2</v>
      </c>
      <c r="B1155" s="5">
        <v>43525</v>
      </c>
      <c r="C1155" s="8">
        <v>69773</v>
      </c>
      <c r="D1155" s="3" t="s">
        <v>992</v>
      </c>
      <c r="E1155" s="8">
        <v>2</v>
      </c>
      <c r="F1155" s="8">
        <v>1</v>
      </c>
      <c r="G1155" s="3" t="s">
        <v>42</v>
      </c>
      <c r="H1155" s="8">
        <v>5</v>
      </c>
      <c r="I1155" s="43" t="b">
        <v>0</v>
      </c>
      <c r="J1155" s="43" t="b">
        <v>0</v>
      </c>
      <c r="K1155" t="s">
        <v>114</v>
      </c>
      <c r="L1155" s="43" t="b">
        <v>0</v>
      </c>
      <c r="M1155" s="43" t="b">
        <v>0</v>
      </c>
      <c r="N1155" s="43" t="b">
        <v>0</v>
      </c>
      <c r="O1155" t="s">
        <v>114</v>
      </c>
      <c r="P1155" t="s">
        <v>114</v>
      </c>
      <c r="Q1155" t="s">
        <v>114</v>
      </c>
      <c r="R1155" t="s">
        <v>114</v>
      </c>
      <c r="S1155" t="s">
        <v>114</v>
      </c>
      <c r="T1155" t="s">
        <v>114</v>
      </c>
      <c r="U1155" t="s">
        <v>114</v>
      </c>
      <c r="V1155" t="s">
        <v>114</v>
      </c>
      <c r="W1155" s="5">
        <v>43522</v>
      </c>
      <c r="X1155" s="3" t="s">
        <v>114</v>
      </c>
      <c r="Y1155" s="3"/>
      <c r="Z1155" s="3" t="s">
        <v>3972</v>
      </c>
      <c r="AA1155" s="3" t="s">
        <v>114</v>
      </c>
      <c r="AB1155" s="3" t="s">
        <v>74</v>
      </c>
      <c r="AC1155" s="8">
        <v>12</v>
      </c>
      <c r="AD1155" s="3" t="s">
        <v>5967</v>
      </c>
      <c r="AE1155" s="4" t="s">
        <v>5968</v>
      </c>
      <c r="AF1155" s="3"/>
      <c r="AG1155" s="3" t="s">
        <v>114</v>
      </c>
      <c r="AH1155" s="8">
        <v>5</v>
      </c>
      <c r="AI1155" s="3" t="s">
        <v>74</v>
      </c>
      <c r="AJ1155" t="s">
        <v>114</v>
      </c>
      <c r="AK1155" t="s">
        <v>114</v>
      </c>
      <c r="AL1155" s="43" t="b">
        <v>0</v>
      </c>
      <c r="AM1155" s="3"/>
      <c r="AN1155" s="3"/>
      <c r="AO1155" s="43" t="b">
        <v>0</v>
      </c>
      <c r="AP1155" s="3" t="b">
        <v>0</v>
      </c>
      <c r="AQ1155" s="3">
        <f>VLOOKUP(Table2[[#This Row],[Job-no]],Table3[],26,FALSE)</f>
        <v>1960</v>
      </c>
      <c r="AR1155" t="str">
        <f t="shared" si="218"/>
        <v>BMRLED</v>
      </c>
      <c r="AS1155" t="str">
        <f>VLOOKUP(AR1155,Table1[],4,0)</f>
        <v>recessed</v>
      </c>
      <c r="AT1155">
        <f>IF(BD1155&gt;0,"Pattern",VLOOKUP(AR1155,Table1[],5,0))</f>
        <v>0</v>
      </c>
      <c r="AU1155" s="34">
        <f>IF(AT1155="Pattern",WORKDAY(Table2[[#This Row],[Scheduled Ship Date]],-10),WORKDAY(Table2[[#This Row],[Scheduled Ship Date]],-4))</f>
        <v>43521</v>
      </c>
      <c r="AV1155">
        <f>IF(Table2[[#This Row],[Extrusion cut double saw]]=TRUE,IF(O1155="ToDo",IF(AT1155="Pattern",Table2[[#This Row],[Total Sections]]*0.4,Table2[[#This Row],[Total Sections]]*0.12),0),IF(AT1155="Pattern",Table2[[#This Row],[Total Sections]]*4,Table2[[#This Row],[Total Sections]]*1.2))</f>
        <v>6</v>
      </c>
      <c r="AW1155" s="130">
        <f t="shared" ca="1" si="216"/>
        <v>43471</v>
      </c>
      <c r="AX1155" s="42">
        <f>IF(AT1155="Pattern",Table2[[#This Row],[Scheduled Ship Date]]-2,Table2[[#This Row],[Scheduled Ship Date]]-3)</f>
        <v>43522</v>
      </c>
      <c r="AY1155">
        <f>IF(Table2[[#This Row],[Pattern]]="Pattern",Table2[[#This Row],[Total Sections]]*4.82,Table2[[#This Row],[Total Sections]]*0.5)</f>
        <v>2.5</v>
      </c>
      <c r="AZ1155" s="42">
        <f t="shared" ca="1" si="217"/>
        <v>43471</v>
      </c>
      <c r="BA1155" s="39">
        <f>((Table2[Total Sections]/Table2[Open Qty])-1)*Table2[Open Qty]*12.96</f>
        <v>0</v>
      </c>
      <c r="BB1155" s="42"/>
      <c r="BC1155" s="39" t="str">
        <f t="shared" si="219"/>
        <v>BMRLED-1000-80-35-FL-8-W-277-DP-1-D</v>
      </c>
      <c r="BD1155" s="39">
        <f t="shared" si="220"/>
        <v>0</v>
      </c>
      <c r="BE1155" s="39" t="b">
        <f>_xlfn.IFNA(VLOOKUP(Table2[[#This Row],[Job-no]],Table4[],9,FALSE),TRUE)</f>
        <v>0</v>
      </c>
      <c r="BF1155" t="str">
        <f>VLOOKUP(AR1155,Table1[],3,0)</f>
        <v>B3LED</v>
      </c>
      <c r="BG1155" s="39" t="b">
        <f>_xlfn.IFNA(VLOOKUP(Table2[[#This Row],[Job-no]],Table4[],14,FALSE),TRUE)</f>
        <v>0</v>
      </c>
      <c r="BH1155" s="39" t="str">
        <f>_xlfn.IFNA(VLOOKUP(Table2[[#This Row],[Job-no]],Table4[],11,FALSE),"Done")</f>
        <v/>
      </c>
      <c r="BI1155" s="39">
        <f>IF(Table2[[#This Row],[Pattern]]="Pattern",VLOOKUP(Table2[[#This Row],[Product Code]],'Routing data'!$A$2:$W$470,13,FALSE),VLOOKUP(Table2[[#This Row],[Product Code]],'Routing data'!$A$2:$W$470,3,FALSE))</f>
        <v>0</v>
      </c>
      <c r="BJ1155" s="39">
        <f>IF(Table2[[#This Row],[Pattern]]="Pattern",VLOOKUP(Table2[[#This Row],[Product Code]],'Routing data'!$A$2:$W$470,14,FALSE),VLOOKUP(Table2[[#This Row],[Product Code]],'Routing data'!$A$2:$W$470,4,FALSE))</f>
        <v>3</v>
      </c>
      <c r="BK1155" s="39">
        <f>VLOOKUP(Table2[[#This Row],[Product Code]],'Routing data'!A$4:W$524,16,FALSE)</f>
        <v>0</v>
      </c>
      <c r="BL1155" s="42" t="str">
        <f>IF(Table2[[#This Row],[Milling Required]]=0,"x",IF(AT1155="Pattern",B1155-10,B1155-4))</f>
        <v>x</v>
      </c>
      <c r="BM1155" s="42">
        <f>IF(Table2[[#This Row],[Punching Required]]=0,"x",IF(AT1155="Pattern",B1155-8,B1155-2))</f>
        <v>43523</v>
      </c>
      <c r="BN1155" s="42">
        <f t="shared" si="221"/>
        <v>43522</v>
      </c>
      <c r="BO1155" s="39" t="str">
        <f>IF(Table2[[#This Row],[Milling]]="x","x",Table2[[#This Row],[Total Sections]]*2)</f>
        <v>x</v>
      </c>
      <c r="BP1155" s="39">
        <f>IF(Table2[[#This Row],[Punching]]="x","x",Table2[Total Sections]*2)</f>
        <v>10</v>
      </c>
      <c r="BQ1155" s="39">
        <f>IF(Table2[[#This Row],[Pattern]]="Pattern",Table2[Total Sections]*3,Table2[Total Sections]*1.5)</f>
        <v>7.5</v>
      </c>
      <c r="BR1155" s="42"/>
      <c r="BS1155" s="42"/>
      <c r="BT1155" s="42"/>
      <c r="BU1155" s="39"/>
      <c r="BV1155" s="39" t="str">
        <f>_xlfn.IFNA(VLOOKUP(Table2[[#This Row],[Job-no]],Table4[],16,FALSE),"Ready")</f>
        <v/>
      </c>
      <c r="BW1155" s="39" t="str">
        <f>_xlfn.IFNA(VLOOKUP(Table2[[#This Row],[Job-no]],Table4[],21,FALSE),"Ready")</f>
        <v/>
      </c>
      <c r="BX1155" s="39" t="b">
        <f>_xlfn.IFNA(VLOOKUP(Table2[[#This Row],[Job-no]],Table4[],10,FALSE),TRUE)</f>
        <v>0</v>
      </c>
      <c r="BY1155" s="39" t="str">
        <f>_xlfn.IFNA(VLOOKUP(Table2[[#This Row],[Job-no]],Table4[],22,FALSE),"Ready")</f>
        <v/>
      </c>
      <c r="BZ1155" s="120">
        <f t="shared" si="222"/>
        <v>43525</v>
      </c>
      <c r="CA1155" s="120" t="str">
        <f ca="1">IF(OR(Table2[[#This Row],[Saw Date]]=TODAY(),Table2[[#This Row],[Saw Date]]=TODAY()+1), Table2[[#This Row],[Saw Date]],IF(Table2[[#This Row],[Extrusion cut double saw]],"Done",""))</f>
        <v/>
      </c>
      <c r="CB1155" s="120" t="str">
        <f ca="1">IF(OR(Table2[[#This Row],[Lens Date]]=TODAY(),Table2[[#This Row],[Lens Date]]=TODAY()+1), Table2[[#This Row],[Lens Date]],IF(Table2[[#This Row],[MSLens]]="Done","Done",""))</f>
        <v/>
      </c>
      <c r="CC1155" s="120" t="str">
        <f ca="1">IF(OR(Table2[[#This Row],[Milling Date]]=TODAY(),Table2[[#This Row],[Milling Date]]=TODAY()+1), Table2[[#This Row],[Milling Date]],IF(Table2[[#This Row],[CNC Holes]]="Ready","Done",""))</f>
        <v/>
      </c>
      <c r="CD1155" s="120" t="str">
        <f ca="1">IF(OR(Table2[[#This Row],[Welding Date]]=TODAY(),Table2[[#This Row],[Welding Date]]=TODAY()+1), Table2[[#This Row],[Welding Date]],IF(Table2[[#This Row],[Welding Corners]]="Ready","Done",""))</f>
        <v/>
      </c>
      <c r="CE1155" s="120" t="str">
        <f ca="1">IF(OR(Table2[[#This Row],[Puching Date]]=TODAY(),Table2[[#This Row],[Puching Date]]=TODAY()+1), Table2[[#This Row],[Puching Date]],IF(Table2[[#This Row],[Punch Holes]]="Ready","Done",""))</f>
        <v/>
      </c>
      <c r="CF1155" s="120" t="str">
        <f ca="1">IF(OR(Table2[[#This Row],[Housing Date2]]=TODAY(),Table2[[#This Row],[Housing Date2]]=TODAY()+1),Table2[[#This Row],[Housing Date2]],IF(Table2[[#This Row],[Body Assembly]],"Done",""))</f>
        <v/>
      </c>
      <c r="CG1155" s="120" t="str">
        <f>_xlfn.IFNA(VLOOKUP(Table2[[#This Row],[Job-no]],Table4[],7,FALSE),"Done")</f>
        <v>Scheduled/Released</v>
      </c>
    </row>
    <row r="1156" spans="1:85" x14ac:dyDescent="0.25">
      <c r="A1156" t="str">
        <f>_xlfn.CONCAT(Table2[[#This Row],[Order]],"-",Table2[[#This Row],[Line]])</f>
        <v>73065-1</v>
      </c>
      <c r="B1156" s="5">
        <v>43525</v>
      </c>
      <c r="C1156" s="8">
        <v>73065</v>
      </c>
      <c r="D1156" s="3" t="s">
        <v>143</v>
      </c>
      <c r="E1156" s="8">
        <v>1</v>
      </c>
      <c r="F1156" s="8">
        <v>1</v>
      </c>
      <c r="G1156" s="3" t="s">
        <v>42</v>
      </c>
      <c r="H1156" s="8">
        <v>7</v>
      </c>
      <c r="I1156" s="43" t="b">
        <v>0</v>
      </c>
      <c r="J1156" s="43" t="b">
        <v>0</v>
      </c>
      <c r="K1156" t="s">
        <v>114</v>
      </c>
      <c r="L1156" s="43" t="b">
        <v>0</v>
      </c>
      <c r="M1156" s="43" t="b">
        <v>0</v>
      </c>
      <c r="N1156" s="43" t="b">
        <v>0</v>
      </c>
      <c r="O1156" t="s">
        <v>114</v>
      </c>
      <c r="P1156" t="s">
        <v>114</v>
      </c>
      <c r="Q1156" t="s">
        <v>114</v>
      </c>
      <c r="R1156" t="s">
        <v>114</v>
      </c>
      <c r="S1156" t="s">
        <v>114</v>
      </c>
      <c r="T1156" t="s">
        <v>114</v>
      </c>
      <c r="U1156" t="s">
        <v>114</v>
      </c>
      <c r="V1156" t="s">
        <v>114</v>
      </c>
      <c r="W1156" s="5">
        <v>43522</v>
      </c>
      <c r="X1156" s="3" t="s">
        <v>151</v>
      </c>
      <c r="Y1156" s="3"/>
      <c r="Z1156" s="3" t="s">
        <v>4433</v>
      </c>
      <c r="AA1156" s="3" t="s">
        <v>114</v>
      </c>
      <c r="AB1156" s="3" t="s">
        <v>74</v>
      </c>
      <c r="AC1156" s="8">
        <v>15</v>
      </c>
      <c r="AD1156" s="3" t="s">
        <v>5967</v>
      </c>
      <c r="AE1156" s="4" t="s">
        <v>5968</v>
      </c>
      <c r="AF1156" s="3"/>
      <c r="AG1156" s="3" t="s">
        <v>114</v>
      </c>
      <c r="AH1156" s="8">
        <v>7</v>
      </c>
      <c r="AI1156" s="3" t="s">
        <v>74</v>
      </c>
      <c r="AJ1156" t="s">
        <v>114</v>
      </c>
      <c r="AK1156" t="s">
        <v>114</v>
      </c>
      <c r="AL1156" s="43" t="b">
        <v>0</v>
      </c>
      <c r="AM1156" s="3"/>
      <c r="AN1156" s="3"/>
      <c r="AO1156" s="43" t="b">
        <v>0</v>
      </c>
      <c r="AP1156" s="3" t="b">
        <v>0</v>
      </c>
      <c r="AQ1156" s="3">
        <f>VLOOKUP(Table2[[#This Row],[Job-no]],Table3[],26,FALSE)</f>
        <v>1386</v>
      </c>
      <c r="AR1156" t="str">
        <f t="shared" si="218"/>
        <v>BBR</v>
      </c>
      <c r="AS1156" t="str">
        <f>VLOOKUP(AR1156,Table1[],4,0)</f>
        <v>recessed</v>
      </c>
      <c r="AT1156">
        <f>IF(BD1156&gt;0,"Pattern",VLOOKUP(AR1156,Table1[],5,0))</f>
        <v>0</v>
      </c>
      <c r="AU1156" s="34">
        <f>IF(AT1156="Pattern",WORKDAY(Table2[[#This Row],[Scheduled Ship Date]],-10),WORKDAY(Table2[[#This Row],[Scheduled Ship Date]],-4))</f>
        <v>43521</v>
      </c>
      <c r="AV1156">
        <f>IF(Table2[[#This Row],[Extrusion cut double saw]]=TRUE,IF(O1156="ToDo",IF(AT1156="Pattern",Table2[[#This Row],[Total Sections]]*0.4,Table2[[#This Row],[Total Sections]]*0.12),0),IF(AT1156="Pattern",Table2[[#This Row],[Total Sections]]*4,Table2[[#This Row],[Total Sections]]*1.2))</f>
        <v>8.4</v>
      </c>
      <c r="AW1156" s="130">
        <f t="shared" ca="1" si="216"/>
        <v>43471</v>
      </c>
      <c r="AX1156" s="42">
        <f>IF(AT1156="Pattern",Table2[[#This Row],[Scheduled Ship Date]]-2,Table2[[#This Row],[Scheduled Ship Date]]-3)</f>
        <v>43522</v>
      </c>
      <c r="AY1156">
        <f>IF(Table2[[#This Row],[Pattern]]="Pattern",Table2[[#This Row],[Total Sections]]*4.82,Table2[[#This Row],[Total Sections]]*0.5)</f>
        <v>3.5</v>
      </c>
      <c r="AZ1156" s="42">
        <f t="shared" ca="1" si="217"/>
        <v>43471</v>
      </c>
      <c r="BA1156" s="39">
        <f>((Table2[Total Sections]/Table2[Open Qty])-1)*Table2[Open Qty]*12.96</f>
        <v>0</v>
      </c>
      <c r="BB1156" s="39"/>
      <c r="BC1156" s="39" t="str">
        <f t="shared" si="219"/>
        <v>BBR-WW-NO-2-NL-T5-1-W-120-ERS-1-TB9</v>
      </c>
      <c r="BD1156" s="39">
        <f t="shared" si="220"/>
        <v>0</v>
      </c>
      <c r="BE1156" s="39" t="b">
        <f>_xlfn.IFNA(VLOOKUP(Table2[[#This Row],[Job-no]],Table4[],9,FALSE),TRUE)</f>
        <v>0</v>
      </c>
      <c r="BF1156" t="str">
        <f>VLOOKUP(AR1156,Table1[],3,0)</f>
        <v>BEAM4</v>
      </c>
      <c r="BG1156" s="39" t="b">
        <f>_xlfn.IFNA(VLOOKUP(Table2[[#This Row],[Job-no]],Table4[],14,FALSE),TRUE)</f>
        <v>0</v>
      </c>
      <c r="BH1156" s="39" t="str">
        <f>_xlfn.IFNA(VLOOKUP(Table2[[#This Row],[Job-no]],Table4[],11,FALSE),"Done")</f>
        <v/>
      </c>
      <c r="BI1156" s="39">
        <f>IF(Table2[[#This Row],[Pattern]]="Pattern",VLOOKUP(Table2[[#This Row],[Product Code]],'Routing data'!$A$2:$W$470,13,FALSE),VLOOKUP(Table2[[#This Row],[Product Code]],'Routing data'!$A$2:$W$470,3,FALSE))</f>
        <v>0</v>
      </c>
      <c r="BJ1156" s="39">
        <f>IF(Table2[[#This Row],[Pattern]]="Pattern",VLOOKUP(Table2[[#This Row],[Product Code]],'Routing data'!$A$2:$W$470,14,FALSE),VLOOKUP(Table2[[#This Row],[Product Code]],'Routing data'!$A$2:$W$470,4,FALSE))</f>
        <v>3</v>
      </c>
      <c r="BK1156" s="39">
        <f>VLOOKUP(Table2[[#This Row],[Product Code]],'Routing data'!A$4:W$524,16,FALSE)</f>
        <v>0</v>
      </c>
      <c r="BL1156" s="42" t="str">
        <f>IF(Table2[[#This Row],[Milling Required]]=0,"x",IF(AT1156="Pattern",B1156-10,B1156-4))</f>
        <v>x</v>
      </c>
      <c r="BM1156" s="42">
        <f>IF(Table2[[#This Row],[Punching Required]]=0,"x",IF(AT1156="Pattern",B1156-8,B1156-2))</f>
        <v>43523</v>
      </c>
      <c r="BN1156" s="42">
        <f t="shared" si="221"/>
        <v>43522</v>
      </c>
      <c r="BO1156" s="39" t="str">
        <f>IF(Table2[[#This Row],[Milling]]="x","x",Table2[[#This Row],[Total Sections]]*2)</f>
        <v>x</v>
      </c>
      <c r="BP1156" s="39">
        <f>IF(Table2[[#This Row],[Punching]]="x","x",Table2[Total Sections]*2)</f>
        <v>14</v>
      </c>
      <c r="BQ1156" s="39">
        <f>IF(Table2[[#This Row],[Pattern]]="Pattern",Table2[Total Sections]*3,Table2[Total Sections]*1.5)</f>
        <v>10.5</v>
      </c>
      <c r="BR1156" s="42"/>
      <c r="BS1156" s="42"/>
      <c r="BT1156" s="42"/>
      <c r="BU1156" s="39"/>
      <c r="BV1156" s="122" t="str">
        <f>_xlfn.IFNA(VLOOKUP(Table2[[#This Row],[Job-no]],Table4[],16,FALSE),"Ready")</f>
        <v/>
      </c>
      <c r="BW1156" s="122" t="str">
        <f>_xlfn.IFNA(VLOOKUP(Table2[[#This Row],[Job-no]],Table4[],21,FALSE),"Ready")</f>
        <v/>
      </c>
      <c r="BX1156" s="39" t="b">
        <f>_xlfn.IFNA(VLOOKUP(Table2[[#This Row],[Job-no]],Table4[],10,FALSE),TRUE)</f>
        <v>0</v>
      </c>
      <c r="BY1156" s="39" t="str">
        <f>_xlfn.IFNA(VLOOKUP(Table2[[#This Row],[Job-no]],Table4[],22,FALSE),"Ready")</f>
        <v/>
      </c>
      <c r="BZ1156" s="120">
        <f t="shared" si="222"/>
        <v>43525</v>
      </c>
      <c r="CA1156" s="120" t="str">
        <f ca="1">IF(OR(Table2[[#This Row],[Saw Date]]=TODAY(),Table2[[#This Row],[Saw Date]]=TODAY()+1), Table2[[#This Row],[Saw Date]],IF(Table2[[#This Row],[Extrusion cut double saw]],"Done",""))</f>
        <v/>
      </c>
      <c r="CB1156" s="120" t="str">
        <f ca="1">IF(OR(Table2[[#This Row],[Lens Date]]=TODAY(),Table2[[#This Row],[Lens Date]]=TODAY()+1), Table2[[#This Row],[Lens Date]],IF(Table2[[#This Row],[MSLens]]="Done","Done",""))</f>
        <v/>
      </c>
      <c r="CC1156" s="120" t="str">
        <f ca="1">IF(OR(Table2[[#This Row],[Milling Date]]=TODAY(),Table2[[#This Row],[Milling Date]]=TODAY()+1), Table2[[#This Row],[Milling Date]],IF(Table2[[#This Row],[CNC Holes]]="Ready","Done",""))</f>
        <v/>
      </c>
      <c r="CD1156" s="120" t="str">
        <f ca="1">IF(OR(Table2[[#This Row],[Welding Date]]=TODAY(),Table2[[#This Row],[Welding Date]]=TODAY()+1), Table2[[#This Row],[Welding Date]],IF(Table2[[#This Row],[Welding Corners]]="Ready","Done",""))</f>
        <v/>
      </c>
      <c r="CE1156" s="120" t="str">
        <f ca="1">IF(OR(Table2[[#This Row],[Puching Date]]=TODAY(),Table2[[#This Row],[Puching Date]]=TODAY()+1), Table2[[#This Row],[Puching Date]],IF(Table2[[#This Row],[Punch Holes]]="Ready","Done",""))</f>
        <v/>
      </c>
      <c r="CF1156" s="120" t="str">
        <f ca="1">IF(OR(Table2[[#This Row],[Housing Date2]]=TODAY(),Table2[[#This Row],[Housing Date2]]=TODAY()+1),Table2[[#This Row],[Housing Date2]],IF(Table2[[#This Row],[Body Assembly]],"Done",""))</f>
        <v/>
      </c>
      <c r="CG1156" s="120" t="str">
        <f>_xlfn.IFNA(VLOOKUP(Table2[[#This Row],[Job-no]],Table4[],7,FALSE),"Done")</f>
        <v>Scheduled/Released</v>
      </c>
    </row>
    <row r="1157" spans="1:85" x14ac:dyDescent="0.25">
      <c r="A1157" t="str">
        <f>_xlfn.CONCAT(Table2[[#This Row],[Order]],"-",Table2[[#This Row],[Line]])</f>
        <v>73065-2</v>
      </c>
      <c r="B1157" s="5">
        <v>43525</v>
      </c>
      <c r="C1157" s="8">
        <v>73065</v>
      </c>
      <c r="D1157" s="3" t="s">
        <v>181</v>
      </c>
      <c r="E1157" s="8">
        <v>2</v>
      </c>
      <c r="F1157" s="8">
        <v>1</v>
      </c>
      <c r="G1157" s="3" t="s">
        <v>42</v>
      </c>
      <c r="H1157" s="8">
        <v>36</v>
      </c>
      <c r="I1157" s="43" t="b">
        <v>0</v>
      </c>
      <c r="J1157" s="43" t="b">
        <v>0</v>
      </c>
      <c r="K1157" t="s">
        <v>114</v>
      </c>
      <c r="L1157" s="43" t="b">
        <v>0</v>
      </c>
      <c r="M1157" s="43" t="b">
        <v>0</v>
      </c>
      <c r="N1157" s="43" t="b">
        <v>0</v>
      </c>
      <c r="O1157" t="s">
        <v>114</v>
      </c>
      <c r="P1157" t="s">
        <v>114</v>
      </c>
      <c r="Q1157" t="s">
        <v>114</v>
      </c>
      <c r="R1157" t="s">
        <v>114</v>
      </c>
      <c r="S1157" t="s">
        <v>114</v>
      </c>
      <c r="T1157" t="s">
        <v>114</v>
      </c>
      <c r="U1157" t="s">
        <v>114</v>
      </c>
      <c r="V1157" t="s">
        <v>114</v>
      </c>
      <c r="W1157" s="5">
        <v>43522</v>
      </c>
      <c r="X1157" s="3" t="s">
        <v>151</v>
      </c>
      <c r="Y1157" s="3"/>
      <c r="Z1157" s="3" t="s">
        <v>4434</v>
      </c>
      <c r="AA1157" s="3" t="s">
        <v>125</v>
      </c>
      <c r="AB1157" s="3" t="s">
        <v>74</v>
      </c>
      <c r="AC1157" s="8">
        <v>15</v>
      </c>
      <c r="AD1157" s="3" t="s">
        <v>5967</v>
      </c>
      <c r="AE1157" s="4" t="s">
        <v>5968</v>
      </c>
      <c r="AF1157" s="3"/>
      <c r="AG1157" s="3" t="s">
        <v>114</v>
      </c>
      <c r="AH1157" s="8">
        <v>36</v>
      </c>
      <c r="AI1157" s="3" t="s">
        <v>74</v>
      </c>
      <c r="AJ1157" t="s">
        <v>114</v>
      </c>
      <c r="AK1157" t="s">
        <v>114</v>
      </c>
      <c r="AL1157" s="43" t="b">
        <v>0</v>
      </c>
      <c r="AM1157" s="3"/>
      <c r="AN1157" s="3"/>
      <c r="AO1157" s="43" t="b">
        <v>0</v>
      </c>
      <c r="AP1157" s="3" t="b">
        <v>1</v>
      </c>
      <c r="AQ1157" s="3">
        <f>VLOOKUP(Table2[[#This Row],[Job-no]],Table3[],26,FALSE)</f>
        <v>7416</v>
      </c>
      <c r="AR1157" t="str">
        <f t="shared" si="218"/>
        <v>BBR</v>
      </c>
      <c r="AS1157" t="str">
        <f>VLOOKUP(AR1157,Table1[],4,0)</f>
        <v>recessed</v>
      </c>
      <c r="AT1157">
        <f>IF(BD1157&gt;0,"Pattern",VLOOKUP(AR1157,Table1[],5,0))</f>
        <v>0</v>
      </c>
      <c r="AU1157" s="34">
        <f>IF(AT1157="Pattern",WORKDAY(Table2[[#This Row],[Scheduled Ship Date]],-10),WORKDAY(Table2[[#This Row],[Scheduled Ship Date]],-4))</f>
        <v>43521</v>
      </c>
      <c r="AV1157">
        <f>IF(Table2[[#This Row],[Extrusion cut double saw]]=TRUE,IF(O1157="ToDo",IF(AT1157="Pattern",Table2[[#This Row],[Total Sections]]*0.4,Table2[[#This Row],[Total Sections]]*0.12),0),IF(AT1157="Pattern",Table2[[#This Row],[Total Sections]]*4,Table2[[#This Row],[Total Sections]]*1.2))</f>
        <v>43.199999999999996</v>
      </c>
      <c r="AW1157" s="130">
        <f t="shared" ca="1" si="216"/>
        <v>43471</v>
      </c>
      <c r="AX1157" s="42">
        <f>IF(AT1157="Pattern",Table2[[#This Row],[Scheduled Ship Date]]-2,Table2[[#This Row],[Scheduled Ship Date]]-3)</f>
        <v>43522</v>
      </c>
      <c r="AY1157">
        <f>IF(Table2[[#This Row],[Pattern]]="Pattern",Table2[[#This Row],[Total Sections]]*4.82,Table2[[#This Row],[Total Sections]]*0.5)</f>
        <v>18</v>
      </c>
      <c r="AZ1157" s="42">
        <f t="shared" ca="1" si="217"/>
        <v>43471</v>
      </c>
      <c r="BA1157" s="39">
        <f>((Table2[Total Sections]/Table2[Open Qty])-1)*Table2[Open Qty]*12.96</f>
        <v>0</v>
      </c>
      <c r="BB1157" s="42"/>
      <c r="BC1157" s="39" t="str">
        <f t="shared" si="219"/>
        <v>BBR-WW-NO-4-NL-T5-1-W-120-ERS-1-TB9</v>
      </c>
      <c r="BD1157" s="39">
        <f t="shared" si="220"/>
        <v>0</v>
      </c>
      <c r="BE1157" s="39" t="b">
        <f>_xlfn.IFNA(VLOOKUP(Table2[[#This Row],[Job-no]],Table4[],9,FALSE),TRUE)</f>
        <v>0</v>
      </c>
      <c r="BF1157" t="str">
        <f>VLOOKUP(AR1157,Table1[],3,0)</f>
        <v>BEAM4</v>
      </c>
      <c r="BG1157" s="39" t="b">
        <f>_xlfn.IFNA(VLOOKUP(Table2[[#This Row],[Job-no]],Table4[],14,FALSE),TRUE)</f>
        <v>0</v>
      </c>
      <c r="BH1157" s="39" t="str">
        <f>_xlfn.IFNA(VLOOKUP(Table2[[#This Row],[Job-no]],Table4[],11,FALSE),"Done")</f>
        <v/>
      </c>
      <c r="BI1157" s="39">
        <f>IF(Table2[[#This Row],[Pattern]]="Pattern",VLOOKUP(Table2[[#This Row],[Product Code]],'Routing data'!$A$2:$W$470,13,FALSE),VLOOKUP(Table2[[#This Row],[Product Code]],'Routing data'!$A$2:$W$470,3,FALSE))</f>
        <v>0</v>
      </c>
      <c r="BJ1157" s="39">
        <f>IF(Table2[[#This Row],[Pattern]]="Pattern",VLOOKUP(Table2[[#This Row],[Product Code]],'Routing data'!$A$2:$W$470,14,FALSE),VLOOKUP(Table2[[#This Row],[Product Code]],'Routing data'!$A$2:$W$470,4,FALSE))</f>
        <v>3</v>
      </c>
      <c r="BK1157" s="39">
        <f>VLOOKUP(Table2[[#This Row],[Product Code]],'Routing data'!A$4:W$524,16,FALSE)</f>
        <v>0</v>
      </c>
      <c r="BL1157" s="42" t="str">
        <f>IF(Table2[[#This Row],[Milling Required]]=0,"x",IF(AT1157="Pattern",B1157-10,B1157-4))</f>
        <v>x</v>
      </c>
      <c r="BM1157" s="42">
        <f>IF(Table2[[#This Row],[Punching Required]]=0,"x",IF(AT1157="Pattern",B1157-8,B1157-2))</f>
        <v>43523</v>
      </c>
      <c r="BN1157" s="42">
        <f t="shared" si="221"/>
        <v>43522</v>
      </c>
      <c r="BO1157" s="39" t="str">
        <f>IF(Table2[[#This Row],[Milling]]="x","x",Table2[[#This Row],[Total Sections]]*2)</f>
        <v>x</v>
      </c>
      <c r="BP1157" s="39">
        <f>IF(Table2[[#This Row],[Punching]]="x","x",Table2[Total Sections]*2)</f>
        <v>72</v>
      </c>
      <c r="BQ1157" s="39">
        <f>IF(Table2[[#This Row],[Pattern]]="Pattern",Table2[Total Sections]*3,Table2[Total Sections]*1.5)</f>
        <v>54</v>
      </c>
      <c r="BR1157" s="42"/>
      <c r="BS1157" s="42"/>
      <c r="BT1157" s="42"/>
      <c r="BU1157" s="39"/>
      <c r="BV1157" s="122" t="str">
        <f>_xlfn.IFNA(VLOOKUP(Table2[[#This Row],[Job-no]],Table4[],16,FALSE),"Ready")</f>
        <v/>
      </c>
      <c r="BW1157" s="122" t="str">
        <f>_xlfn.IFNA(VLOOKUP(Table2[[#This Row],[Job-no]],Table4[],21,FALSE),"Ready")</f>
        <v/>
      </c>
      <c r="BX1157" s="39" t="b">
        <f>_xlfn.IFNA(VLOOKUP(Table2[[#This Row],[Job-no]],Table4[],10,FALSE),TRUE)</f>
        <v>0</v>
      </c>
      <c r="BY1157" s="39" t="str">
        <f>_xlfn.IFNA(VLOOKUP(Table2[[#This Row],[Job-no]],Table4[],22,FALSE),"Ready")</f>
        <v/>
      </c>
      <c r="BZ1157" s="120">
        <f t="shared" si="222"/>
        <v>43525</v>
      </c>
      <c r="CA1157" s="120" t="str">
        <f ca="1">IF(OR(Table2[[#This Row],[Saw Date]]=TODAY(),Table2[[#This Row],[Saw Date]]=TODAY()+1), Table2[[#This Row],[Saw Date]],IF(Table2[[#This Row],[Extrusion cut double saw]],"Done",""))</f>
        <v/>
      </c>
      <c r="CB1157" s="120" t="str">
        <f ca="1">IF(OR(Table2[[#This Row],[Lens Date]]=TODAY(),Table2[[#This Row],[Lens Date]]=TODAY()+1), Table2[[#This Row],[Lens Date]],IF(Table2[[#This Row],[MSLens]]="Done","Done",""))</f>
        <v/>
      </c>
      <c r="CC1157" s="120" t="str">
        <f ca="1">IF(OR(Table2[[#This Row],[Milling Date]]=TODAY(),Table2[[#This Row],[Milling Date]]=TODAY()+1), Table2[[#This Row],[Milling Date]],IF(Table2[[#This Row],[CNC Holes]]="Ready","Done",""))</f>
        <v/>
      </c>
      <c r="CD1157" s="120" t="str">
        <f ca="1">IF(OR(Table2[[#This Row],[Welding Date]]=TODAY(),Table2[[#This Row],[Welding Date]]=TODAY()+1), Table2[[#This Row],[Welding Date]],IF(Table2[[#This Row],[Welding Corners]]="Ready","Done",""))</f>
        <v/>
      </c>
      <c r="CE1157" s="120" t="str">
        <f ca="1">IF(OR(Table2[[#This Row],[Puching Date]]=TODAY(),Table2[[#This Row],[Puching Date]]=TODAY()+1), Table2[[#This Row],[Puching Date]],IF(Table2[[#This Row],[Punch Holes]]="Ready","Done",""))</f>
        <v/>
      </c>
      <c r="CF1157" s="120" t="str">
        <f ca="1">IF(OR(Table2[[#This Row],[Housing Date2]]=TODAY(),Table2[[#This Row],[Housing Date2]]=TODAY()+1),Table2[[#This Row],[Housing Date2]],IF(Table2[[#This Row],[Body Assembly]],"Done",""))</f>
        <v/>
      </c>
      <c r="CG1157" s="120" t="str">
        <f>_xlfn.IFNA(VLOOKUP(Table2[[#This Row],[Job-no]],Table4[],7,FALSE),"Done")</f>
        <v>Scheduled/Released</v>
      </c>
    </row>
    <row r="1158" spans="1:85" x14ac:dyDescent="0.25">
      <c r="A1158" t="str">
        <f>_xlfn.CONCAT(Table2[[#This Row],[Order]],"-",Table2[[#This Row],[Line]])</f>
        <v>72891-1</v>
      </c>
      <c r="B1158" s="5">
        <v>43531</v>
      </c>
      <c r="C1158" s="8">
        <v>72891</v>
      </c>
      <c r="D1158" s="3" t="s">
        <v>1067</v>
      </c>
      <c r="E1158" s="8">
        <v>1</v>
      </c>
      <c r="F1158" s="8">
        <v>1</v>
      </c>
      <c r="G1158" s="3" t="s">
        <v>42</v>
      </c>
      <c r="H1158" s="8">
        <v>19</v>
      </c>
      <c r="I1158" s="43" t="b">
        <v>0</v>
      </c>
      <c r="J1158" s="43" t="b">
        <v>0</v>
      </c>
      <c r="K1158" t="s">
        <v>114</v>
      </c>
      <c r="L1158" s="43" t="b">
        <v>0</v>
      </c>
      <c r="M1158" s="43" t="b">
        <v>0</v>
      </c>
      <c r="N1158" s="43" t="b">
        <v>0</v>
      </c>
      <c r="O1158" t="s">
        <v>114</v>
      </c>
      <c r="P1158" t="s">
        <v>114</v>
      </c>
      <c r="Q1158" t="s">
        <v>114</v>
      </c>
      <c r="R1158" t="s">
        <v>114</v>
      </c>
      <c r="S1158" t="s">
        <v>114</v>
      </c>
      <c r="T1158" t="s">
        <v>114</v>
      </c>
      <c r="U1158" t="s">
        <v>114</v>
      </c>
      <c r="V1158" t="s">
        <v>114</v>
      </c>
      <c r="W1158" s="5">
        <v>43528</v>
      </c>
      <c r="X1158" s="3" t="s">
        <v>114</v>
      </c>
      <c r="Y1158" s="3"/>
      <c r="Z1158" s="3" t="s">
        <v>5146</v>
      </c>
      <c r="AA1158" s="3" t="s">
        <v>114</v>
      </c>
      <c r="AB1158" s="3" t="s">
        <v>74</v>
      </c>
      <c r="AC1158" s="8">
        <v>10</v>
      </c>
      <c r="AD1158" s="3" t="s">
        <v>5967</v>
      </c>
      <c r="AE1158" s="4" t="s">
        <v>5968</v>
      </c>
      <c r="AF1158" s="3"/>
      <c r="AG1158" s="3" t="s">
        <v>114</v>
      </c>
      <c r="AH1158" s="8">
        <v>19</v>
      </c>
      <c r="AI1158" s="3" t="s">
        <v>74</v>
      </c>
      <c r="AJ1158" t="s">
        <v>114</v>
      </c>
      <c r="AK1158" t="s">
        <v>114</v>
      </c>
      <c r="AL1158" s="43" t="b">
        <v>0</v>
      </c>
      <c r="AM1158" s="3"/>
      <c r="AN1158" s="3"/>
      <c r="AO1158" s="43" t="b">
        <v>0</v>
      </c>
      <c r="AP1158" s="3" t="b">
        <v>0</v>
      </c>
      <c r="AQ1158" s="3">
        <f>VLOOKUP(Table2[[#This Row],[Job-no]],Table3[],26,FALSE)</f>
        <v>11400</v>
      </c>
      <c r="AR1158" t="str">
        <f t="shared" si="218"/>
        <v>WBRLED</v>
      </c>
      <c r="AS1158" t="str">
        <f>VLOOKUP(AR1158,Table1[],4,0)</f>
        <v>recessed</v>
      </c>
      <c r="AT1158">
        <f>IF(BD1158&gt;0,"Pattern",VLOOKUP(AR1158,Table1[],5,0))</f>
        <v>0</v>
      </c>
      <c r="AU1158" s="34">
        <f>IF(AT1158="Pattern",WORKDAY(Table2[[#This Row],[Scheduled Ship Date]],-10),WORKDAY(Table2[[#This Row],[Scheduled Ship Date]],-4))</f>
        <v>43525</v>
      </c>
      <c r="AV1158">
        <f>IF(Table2[[#This Row],[Extrusion cut double saw]]=TRUE,IF(O1158="ToDo",IF(AT1158="Pattern",Table2[[#This Row],[Total Sections]]*0.4,Table2[[#This Row],[Total Sections]]*0.12),0),IF(AT1158="Pattern",Table2[[#This Row],[Total Sections]]*4,Table2[[#This Row],[Total Sections]]*1.2))</f>
        <v>22.8</v>
      </c>
      <c r="AW1158" s="130">
        <f t="shared" ca="1" si="216"/>
        <v>43471</v>
      </c>
      <c r="AX1158" s="42">
        <f>IF(AT1158="Pattern",Table2[[#This Row],[Scheduled Ship Date]]-2,Table2[[#This Row],[Scheduled Ship Date]]-3)</f>
        <v>43528</v>
      </c>
      <c r="AY1158">
        <f>IF(Table2[[#This Row],[Pattern]]="Pattern",Table2[[#This Row],[Total Sections]]*4.82,Table2[[#This Row],[Total Sections]]*0.5)</f>
        <v>9.5</v>
      </c>
      <c r="AZ1158" s="42">
        <f t="shared" ca="1" si="217"/>
        <v>43471</v>
      </c>
      <c r="BA1158" s="39">
        <f>((Table2[Total Sections]/Table2[Open Qty])-1)*Table2[Open Qty]*12.96</f>
        <v>0</v>
      </c>
      <c r="BB1158" s="42"/>
      <c r="BC1158" s="39" t="str">
        <f t="shared" si="219"/>
        <v>WBRLED-500-80-35-S-5-AP-120-DP-1-D</v>
      </c>
      <c r="BD1158" s="39">
        <f t="shared" si="220"/>
        <v>0</v>
      </c>
      <c r="BE1158" s="39" t="b">
        <f>_xlfn.IFNA(VLOOKUP(Table2[[#This Row],[Job-no]],Table4[],9,FALSE),TRUE)</f>
        <v>0</v>
      </c>
      <c r="BF1158" t="str">
        <f>VLOOKUP(AR1158,Table1[],3,0)</f>
        <v>WB4LED</v>
      </c>
      <c r="BG1158" s="39" t="b">
        <f>_xlfn.IFNA(VLOOKUP(Table2[[#This Row],[Job-no]],Table4[],14,FALSE),TRUE)</f>
        <v>0</v>
      </c>
      <c r="BH1158" s="39" t="str">
        <f>_xlfn.IFNA(VLOOKUP(Table2[[#This Row],[Job-no]],Table4[],11,FALSE),"Done")</f>
        <v/>
      </c>
      <c r="BI1158" s="39">
        <f>IF(Table2[[#This Row],[Pattern]]="Pattern",VLOOKUP(Table2[[#This Row],[Product Code]],'Routing data'!$A$2:$W$470,13,FALSE),VLOOKUP(Table2[[#This Row],[Product Code]],'Routing data'!$A$2:$W$470,3,FALSE))</f>
        <v>0</v>
      </c>
      <c r="BJ1158" s="39">
        <f>IF(Table2[[#This Row],[Pattern]]="Pattern",VLOOKUP(Table2[[#This Row],[Product Code]],'Routing data'!$A$2:$W$470,14,FALSE),VLOOKUP(Table2[[#This Row],[Product Code]],'Routing data'!$A$2:$W$470,4,FALSE))</f>
        <v>0</v>
      </c>
      <c r="BK1158" s="39">
        <f>VLOOKUP(Table2[[#This Row],[Product Code]],'Routing data'!A$4:W$524,16,FALSE)</f>
        <v>0</v>
      </c>
      <c r="BL1158" s="42" t="str">
        <f>IF(Table2[[#This Row],[Milling Required]]=0,"x",IF(AT1158="Pattern",B1158-10,B1158-4))</f>
        <v>x</v>
      </c>
      <c r="BM1158" s="42" t="str">
        <f>IF(Table2[[#This Row],[Punching Required]]=0,"x",IF(AT1158="Pattern",B1158-8,B1158-2))</f>
        <v>x</v>
      </c>
      <c r="BN1158" s="42">
        <f t="shared" si="221"/>
        <v>43528</v>
      </c>
      <c r="BO1158" s="39" t="str">
        <f>IF(Table2[[#This Row],[Milling]]="x","x",Table2[[#This Row],[Total Sections]]*2)</f>
        <v>x</v>
      </c>
      <c r="BP1158" s="39" t="str">
        <f>IF(Table2[[#This Row],[Punching]]="x","x",Table2[Total Sections]*2)</f>
        <v>x</v>
      </c>
      <c r="BQ1158" s="39">
        <f>IF(Table2[[#This Row],[Pattern]]="Pattern",Table2[Total Sections]*3,Table2[Total Sections]*1.5)</f>
        <v>28.5</v>
      </c>
      <c r="BR1158" s="42"/>
      <c r="BS1158" s="42"/>
      <c r="BT1158" s="42"/>
      <c r="BU1158" s="39"/>
      <c r="BV1158" s="39" t="str">
        <f>_xlfn.IFNA(VLOOKUP(Table2[[#This Row],[Job-no]],Table4[],16,FALSE),"Ready")</f>
        <v/>
      </c>
      <c r="BW1158" s="39" t="str">
        <f>_xlfn.IFNA(VLOOKUP(Table2[[#This Row],[Job-no]],Table4[],21,FALSE),"Ready")</f>
        <v/>
      </c>
      <c r="BX1158" s="39" t="b">
        <f>_xlfn.IFNA(VLOOKUP(Table2[[#This Row],[Job-no]],Table4[],10,FALSE),TRUE)</f>
        <v>0</v>
      </c>
      <c r="BY1158" s="39" t="str">
        <f>_xlfn.IFNA(VLOOKUP(Table2[[#This Row],[Job-no]],Table4[],22,FALSE),"Ready")</f>
        <v/>
      </c>
      <c r="BZ1158" s="120">
        <f t="shared" si="222"/>
        <v>43531</v>
      </c>
      <c r="CA1158" s="120" t="str">
        <f ca="1">IF(OR(Table2[[#This Row],[Saw Date]]=TODAY(),Table2[[#This Row],[Saw Date]]=TODAY()+1), Table2[[#This Row],[Saw Date]],IF(Table2[[#This Row],[Extrusion cut double saw]],"Done",""))</f>
        <v/>
      </c>
      <c r="CB1158" s="120" t="str">
        <f ca="1">IF(OR(Table2[[#This Row],[Lens Date]]=TODAY(),Table2[[#This Row],[Lens Date]]=TODAY()+1), Table2[[#This Row],[Lens Date]],IF(Table2[[#This Row],[MSLens]]="Done","Done",""))</f>
        <v/>
      </c>
      <c r="CC1158" s="120" t="str">
        <f ca="1">IF(OR(Table2[[#This Row],[Milling Date]]=TODAY(),Table2[[#This Row],[Milling Date]]=TODAY()+1), Table2[[#This Row],[Milling Date]],IF(Table2[[#This Row],[CNC Holes]]="Ready","Done",""))</f>
        <v/>
      </c>
      <c r="CD1158" s="120" t="str">
        <f ca="1">IF(OR(Table2[[#This Row],[Welding Date]]=TODAY(),Table2[[#This Row],[Welding Date]]=TODAY()+1), Table2[[#This Row],[Welding Date]],IF(Table2[[#This Row],[Welding Corners]]="Ready","Done",""))</f>
        <v/>
      </c>
      <c r="CE1158" s="120" t="str">
        <f ca="1">IF(OR(Table2[[#This Row],[Puching Date]]=TODAY(),Table2[[#This Row],[Puching Date]]=TODAY()+1), Table2[[#This Row],[Puching Date]],IF(Table2[[#This Row],[Punch Holes]]="Ready","Done",""))</f>
        <v/>
      </c>
      <c r="CF1158" s="120" t="str">
        <f ca="1">IF(OR(Table2[[#This Row],[Housing Date2]]=TODAY(),Table2[[#This Row],[Housing Date2]]=TODAY()+1),Table2[[#This Row],[Housing Date2]],IF(Table2[[#This Row],[Body Assembly]],"Done",""))</f>
        <v/>
      </c>
      <c r="CG1158" s="120" t="str">
        <f>_xlfn.IFNA(VLOOKUP(Table2[[#This Row],[Job-no]],Table4[],7,FALSE),"Done")</f>
        <v>Scheduled/Released</v>
      </c>
    </row>
    <row r="1159" spans="1:85" x14ac:dyDescent="0.25">
      <c r="A1159" s="39" t="str">
        <f>_xlfn.CONCAT(Table2[[#This Row],[Order]],"-",Table2[[#This Row],[Line]])</f>
        <v>72891-2</v>
      </c>
      <c r="B1159" s="5">
        <v>43531</v>
      </c>
      <c r="C1159" s="8">
        <v>72891</v>
      </c>
      <c r="D1159" s="3" t="s">
        <v>1069</v>
      </c>
      <c r="E1159" s="8">
        <v>2</v>
      </c>
      <c r="F1159" s="8">
        <v>1</v>
      </c>
      <c r="G1159" s="3" t="s">
        <v>42</v>
      </c>
      <c r="H1159" s="8">
        <v>1</v>
      </c>
      <c r="I1159" s="43" t="b">
        <v>0</v>
      </c>
      <c r="J1159" s="43" t="b">
        <v>0</v>
      </c>
      <c r="K1159" t="s">
        <v>114</v>
      </c>
      <c r="L1159" s="43" t="b">
        <v>0</v>
      </c>
      <c r="M1159" s="43" t="b">
        <v>0</v>
      </c>
      <c r="N1159" s="43" t="b">
        <v>0</v>
      </c>
      <c r="O1159" t="s">
        <v>114</v>
      </c>
      <c r="P1159" t="s">
        <v>114</v>
      </c>
      <c r="Q1159" t="s">
        <v>114</v>
      </c>
      <c r="R1159" t="s">
        <v>114</v>
      </c>
      <c r="S1159" t="s">
        <v>114</v>
      </c>
      <c r="T1159" t="s">
        <v>114</v>
      </c>
      <c r="U1159" t="s">
        <v>114</v>
      </c>
      <c r="V1159" t="s">
        <v>114</v>
      </c>
      <c r="W1159" s="5">
        <v>43528</v>
      </c>
      <c r="X1159" s="3" t="s">
        <v>114</v>
      </c>
      <c r="Y1159" s="3"/>
      <c r="Z1159" s="3" t="s">
        <v>4432</v>
      </c>
      <c r="AA1159" s="3" t="s">
        <v>114</v>
      </c>
      <c r="AB1159" s="3" t="s">
        <v>74</v>
      </c>
      <c r="AC1159" s="8">
        <v>10</v>
      </c>
      <c r="AD1159" s="3" t="s">
        <v>5967</v>
      </c>
      <c r="AE1159" s="4" t="s">
        <v>5968</v>
      </c>
      <c r="AF1159" s="3"/>
      <c r="AG1159" s="3" t="s">
        <v>114</v>
      </c>
      <c r="AH1159" s="8">
        <v>1</v>
      </c>
      <c r="AI1159" s="3" t="s">
        <v>74</v>
      </c>
      <c r="AJ1159" t="s">
        <v>114</v>
      </c>
      <c r="AK1159" t="s">
        <v>114</v>
      </c>
      <c r="AL1159" s="43" t="b">
        <v>0</v>
      </c>
      <c r="AM1159" s="3"/>
      <c r="AN1159" s="3"/>
      <c r="AO1159" s="43" t="b">
        <v>0</v>
      </c>
      <c r="AP1159" s="3" t="b">
        <v>0</v>
      </c>
      <c r="AQ1159" s="3">
        <f>VLOOKUP(Table2[[#This Row],[Job-no]],Table3[],26,FALSE)</f>
        <v>400</v>
      </c>
      <c r="AR1159" t="str">
        <f t="shared" si="218"/>
        <v>WBRLED</v>
      </c>
      <c r="AS1159" t="str">
        <f>VLOOKUP(AR1159,Table1[],4,0)</f>
        <v>recessed</v>
      </c>
      <c r="AT1159">
        <f>IF(BD1159&gt;0,"Pattern",VLOOKUP(AR1159,Table1[],5,0))</f>
        <v>0</v>
      </c>
      <c r="AU1159" s="34">
        <f>IF(AT1159="Pattern",WORKDAY(Table2[[#This Row],[Scheduled Ship Date]],-10),WORKDAY(Table2[[#This Row],[Scheduled Ship Date]],-4))</f>
        <v>43525</v>
      </c>
      <c r="AV1159" s="39">
        <f>IF(Table2[[#This Row],[Extrusion cut double saw]]=TRUE,IF(O1159="ToDo",IF(AT1159="Pattern",Table2[[#This Row],[Total Sections]]*0.4,Table2[[#This Row],[Total Sections]]*0.12),0),IF(AT1159="Pattern",Table2[[#This Row],[Total Sections]]*4,Table2[[#This Row],[Total Sections]]*1.2))</f>
        <v>1.2</v>
      </c>
      <c r="AW1159" s="130">
        <f t="shared" ca="1" si="216"/>
        <v>43471</v>
      </c>
      <c r="AX1159" s="42">
        <f>IF(AT1159="Pattern",Table2[[#This Row],[Scheduled Ship Date]]-2,Table2[[#This Row],[Scheduled Ship Date]]-3)</f>
        <v>43528</v>
      </c>
      <c r="AY1159" s="39">
        <f>IF(Table2[[#This Row],[Pattern]]="Pattern",Table2[[#This Row],[Total Sections]]*4.82,Table2[[#This Row],[Total Sections]]*0.5)</f>
        <v>0.5</v>
      </c>
      <c r="AZ1159" s="42">
        <f t="shared" ca="1" si="217"/>
        <v>43471</v>
      </c>
      <c r="BA1159" s="39">
        <f>((Table2[Total Sections]/Table2[Open Qty])-1)*Table2[Open Qty]*12.96</f>
        <v>0</v>
      </c>
      <c r="BB1159" s="42"/>
      <c r="BC1159" s="39" t="str">
        <f t="shared" si="219"/>
        <v>WBRLED-500-80-35-S-2-AP-120-DP-1-D</v>
      </c>
      <c r="BD1159" s="39">
        <f t="shared" si="220"/>
        <v>0</v>
      </c>
      <c r="BE1159" s="39" t="b">
        <f>_xlfn.IFNA(VLOOKUP(Table2[[#This Row],[Job-no]],Table4[],9,FALSE),TRUE)</f>
        <v>0</v>
      </c>
      <c r="BF1159" s="39"/>
      <c r="BG1159" s="39" t="b">
        <f>_xlfn.IFNA(VLOOKUP(Table2[[#This Row],[Job-no]],Table4[],14,FALSE),TRUE)</f>
        <v>0</v>
      </c>
      <c r="BH1159" s="39" t="str">
        <f>_xlfn.IFNA(VLOOKUP(Table2[[#This Row],[Job-no]],Table4[],11,FALSE),"Done")</f>
        <v/>
      </c>
      <c r="BI1159" s="39">
        <f>IF(Table2[[#This Row],[Pattern]]="Pattern",VLOOKUP(Table2[[#This Row],[Product Code]],'Routing data'!$A$2:$W$470,13,FALSE),VLOOKUP(Table2[[#This Row],[Product Code]],'Routing data'!$A$2:$W$470,3,FALSE))</f>
        <v>0</v>
      </c>
      <c r="BJ1159" s="39">
        <f>IF(Table2[[#This Row],[Pattern]]="Pattern",VLOOKUP(Table2[[#This Row],[Product Code]],'Routing data'!$A$2:$W$470,14,FALSE),VLOOKUP(Table2[[#This Row],[Product Code]],'Routing data'!$A$2:$W$470,4,FALSE))</f>
        <v>0</v>
      </c>
      <c r="BK1159" s="39">
        <f>VLOOKUP(Table2[[#This Row],[Product Code]],'Routing data'!A$4:W$524,16,FALSE)</f>
        <v>0</v>
      </c>
      <c r="BL1159" s="42" t="str">
        <f>IF(Table2[[#This Row],[Milling Required]]=0,"x",IF(AT1159="Pattern",B1159-10,B1159-4))</f>
        <v>x</v>
      </c>
      <c r="BM1159" s="42" t="str">
        <f>IF(Table2[[#This Row],[Punching Required]]=0,"x",IF(AT1159="Pattern",B1159-8,B1159-2))</f>
        <v>x</v>
      </c>
      <c r="BN1159" s="42">
        <f t="shared" si="221"/>
        <v>43528</v>
      </c>
      <c r="BO1159" s="39" t="str">
        <f>IF(Table2[[#This Row],[Milling]]="x","x",Table2[[#This Row],[Total Sections]]*2)</f>
        <v>x</v>
      </c>
      <c r="BP1159" s="39" t="str">
        <f>IF(Table2[[#This Row],[Punching]]="x","x",Table2[Total Sections]*2)</f>
        <v>x</v>
      </c>
      <c r="BQ1159" s="39">
        <f>IF(Table2[[#This Row],[Pattern]]="Pattern",Table2[Total Sections]*3,Table2[Total Sections]*1.5)</f>
        <v>1.5</v>
      </c>
      <c r="BR1159" s="42"/>
      <c r="BS1159" s="39"/>
      <c r="BT1159" s="42"/>
      <c r="BU1159" s="39"/>
      <c r="BV1159" s="39" t="str">
        <f>_xlfn.IFNA(VLOOKUP(Table2[[#This Row],[Job-no]],Table4[],16,FALSE),"Ready")</f>
        <v/>
      </c>
      <c r="BW1159" s="39" t="str">
        <f>_xlfn.IFNA(VLOOKUP(Table2[[#This Row],[Job-no]],Table4[],21,FALSE),"Ready")</f>
        <v/>
      </c>
      <c r="BX1159" s="39" t="b">
        <f>_xlfn.IFNA(VLOOKUP(Table2[[#This Row],[Job-no]],Table4[],10,FALSE),TRUE)</f>
        <v>0</v>
      </c>
      <c r="BY1159" s="39" t="str">
        <f>_xlfn.IFNA(VLOOKUP(Table2[[#This Row],[Job-no]],Table4[],22,FALSE),"Ready")</f>
        <v/>
      </c>
      <c r="BZ1159" s="120">
        <f t="shared" si="222"/>
        <v>43531</v>
      </c>
      <c r="CA1159" s="120" t="str">
        <f ca="1">IF(OR(Table2[[#This Row],[Saw Date]]=TODAY(),Table2[[#This Row],[Saw Date]]=TODAY()+1), Table2[[#This Row],[Saw Date]],IF(Table2[[#This Row],[Extrusion cut double saw]],"Done",""))</f>
        <v/>
      </c>
      <c r="CB1159" s="120" t="str">
        <f ca="1">IF(OR(Table2[[#This Row],[Lens Date]]=TODAY(),Table2[[#This Row],[Lens Date]]=TODAY()+1), Table2[[#This Row],[Lens Date]],IF(Table2[[#This Row],[MSLens]]="Done","Done",""))</f>
        <v/>
      </c>
      <c r="CC1159" s="120" t="str">
        <f ca="1">IF(OR(Table2[[#This Row],[Milling Date]]=TODAY(),Table2[[#This Row],[Milling Date]]=TODAY()+1), Table2[[#This Row],[Milling Date]],IF(Table2[[#This Row],[CNC Holes]]="Ready","Done",""))</f>
        <v/>
      </c>
      <c r="CD1159" s="120" t="str">
        <f ca="1">IF(OR(Table2[[#This Row],[Welding Date]]=TODAY(),Table2[[#This Row],[Welding Date]]=TODAY()+1), Table2[[#This Row],[Welding Date]],IF(Table2[[#This Row],[Welding Corners]]="Ready","Done",""))</f>
        <v/>
      </c>
      <c r="CE1159" s="120" t="str">
        <f ca="1">IF(OR(Table2[[#This Row],[Puching Date]]=TODAY(),Table2[[#This Row],[Puching Date]]=TODAY()+1), Table2[[#This Row],[Puching Date]],IF(Table2[[#This Row],[Punch Holes]]="Ready","Done",""))</f>
        <v/>
      </c>
      <c r="CF1159" s="120" t="str">
        <f ca="1">IF(OR(Table2[[#This Row],[Housing Date2]]=TODAY(),Table2[[#This Row],[Housing Date2]]=TODAY()+1),Table2[[#This Row],[Housing Date2]],IF(Table2[[#This Row],[Body Assembly]],"Done",""))</f>
        <v/>
      </c>
      <c r="CG1159" s="120" t="str">
        <f>_xlfn.IFNA(VLOOKUP(Table2[[#This Row],[Job-no]],Table4[],7,FALSE),"Done")</f>
        <v>Scheduled/Released</v>
      </c>
    </row>
    <row r="1160" spans="1:85" x14ac:dyDescent="0.25">
      <c r="A1160" t="str">
        <f>_xlfn.CONCAT(Table2[[#This Row],[Order]],"-",Table2[[#This Row],[Line]])</f>
        <v>77441-1</v>
      </c>
      <c r="B1160" s="5">
        <v>43532</v>
      </c>
      <c r="C1160" s="8">
        <v>77441</v>
      </c>
      <c r="D1160" s="3" t="s">
        <v>2525</v>
      </c>
      <c r="E1160" s="8">
        <v>1</v>
      </c>
      <c r="F1160" s="8">
        <v>1</v>
      </c>
      <c r="G1160" s="3" t="s">
        <v>42</v>
      </c>
      <c r="H1160" s="8">
        <v>40</v>
      </c>
      <c r="I1160" s="43" t="b">
        <v>0</v>
      </c>
      <c r="J1160" s="43" t="b">
        <v>0</v>
      </c>
      <c r="K1160" t="s">
        <v>114</v>
      </c>
      <c r="L1160" s="43" t="b">
        <v>0</v>
      </c>
      <c r="M1160" s="43" t="b">
        <v>0</v>
      </c>
      <c r="N1160" s="43" t="b">
        <v>0</v>
      </c>
      <c r="O1160" t="s">
        <v>114</v>
      </c>
      <c r="P1160" t="s">
        <v>114</v>
      </c>
      <c r="Q1160" t="s">
        <v>114</v>
      </c>
      <c r="R1160" t="s">
        <v>114</v>
      </c>
      <c r="S1160" t="s">
        <v>114</v>
      </c>
      <c r="T1160" t="s">
        <v>114</v>
      </c>
      <c r="U1160" t="s">
        <v>114</v>
      </c>
      <c r="V1160" t="s">
        <v>114</v>
      </c>
      <c r="W1160" s="5">
        <v>43529</v>
      </c>
      <c r="X1160" s="3" t="s">
        <v>114</v>
      </c>
      <c r="Y1160" s="3"/>
      <c r="Z1160" s="3" t="s">
        <v>3154</v>
      </c>
      <c r="AA1160" s="3" t="s">
        <v>114</v>
      </c>
      <c r="AB1160" s="3" t="s">
        <v>74</v>
      </c>
      <c r="AC1160" s="8">
        <v>10</v>
      </c>
      <c r="AD1160" s="3" t="s">
        <v>5967</v>
      </c>
      <c r="AE1160" s="4" t="s">
        <v>5968</v>
      </c>
      <c r="AF1160" s="3"/>
      <c r="AG1160" s="3" t="s">
        <v>114</v>
      </c>
      <c r="AH1160" s="8">
        <v>40</v>
      </c>
      <c r="AI1160" s="3" t="s">
        <v>74</v>
      </c>
      <c r="AJ1160" t="s">
        <v>114</v>
      </c>
      <c r="AK1160" t="s">
        <v>114</v>
      </c>
      <c r="AL1160" s="43" t="b">
        <v>0</v>
      </c>
      <c r="AM1160" s="3"/>
      <c r="AN1160" s="3"/>
      <c r="AO1160" s="43" t="b">
        <v>0</v>
      </c>
      <c r="AP1160" s="3" t="b">
        <v>0</v>
      </c>
      <c r="AQ1160" s="3">
        <f>VLOOKUP(Table2[[#This Row],[Job-no]],Table3[],26,FALSE)</f>
        <v>9040</v>
      </c>
      <c r="AR1160" t="str">
        <f t="shared" si="218"/>
        <v>SKVLED</v>
      </c>
      <c r="AS1160" t="str">
        <f>VLOOKUP(AR1160,Table1[],4,0)</f>
        <v>Grid LED</v>
      </c>
      <c r="AT1160">
        <f>IF(BD1160&gt;0,"Pattern",VLOOKUP(AR1160,Table1[],5,0))</f>
        <v>0</v>
      </c>
      <c r="AU1160" s="34">
        <f>IF(AT1160="Pattern",WORKDAY(Table2[[#This Row],[Scheduled Ship Date]],-10),WORKDAY(Table2[[#This Row],[Scheduled Ship Date]],-4))</f>
        <v>43528</v>
      </c>
      <c r="AV1160">
        <f>IF(Table2[[#This Row],[Extrusion cut double saw]]=TRUE,IF(O1160="ToDo",IF(AT1160="Pattern",Table2[[#This Row],[Total Sections]]*0.4,Table2[[#This Row],[Total Sections]]*0.12),0),IF(AT1160="Pattern",Table2[[#This Row],[Total Sections]]*4,Table2[[#This Row],[Total Sections]]*1.2))</f>
        <v>48</v>
      </c>
      <c r="AW1160" s="42"/>
      <c r="AX1160" s="42">
        <f>IF(AT1160="Pattern",Table2[[#This Row],[Scheduled Ship Date]]-2,Table2[[#This Row],[Scheduled Ship Date]]-3)</f>
        <v>43529</v>
      </c>
      <c r="AY1160">
        <f>IF(Table2[[#This Row],[Pattern]]="Pattern",Table2[[#This Row],[Total Sections]]*4.82,Table2[[#This Row],[Total Sections]]*0.5)</f>
        <v>20</v>
      </c>
      <c r="AZ1160" s="42"/>
      <c r="BA1160" s="39">
        <f>((Table2[Total Sections]/Table2[Open Qty])-1)*Table2[Open Qty]*12.96</f>
        <v>0</v>
      </c>
      <c r="BB1160" s="39"/>
      <c r="BC1160" s="39" t="str">
        <f t="shared" si="219"/>
        <v>SKVLED-22-1800-80-35-2XVL-FL-W-UNV-DP-1-TB15-FW(6)</v>
      </c>
      <c r="BD1160" s="39">
        <f t="shared" si="220"/>
        <v>0</v>
      </c>
      <c r="BE1160" s="39" t="b">
        <f>_xlfn.IFNA(VLOOKUP(Table2[[#This Row],[Job-no]],Table4[],9,FALSE),TRUE)</f>
        <v>0</v>
      </c>
      <c r="BF1160" t="str">
        <f>VLOOKUP(AR1160,Table1[],3,0)</f>
        <v>SKYVW</v>
      </c>
      <c r="BG1160" s="39" t="b">
        <f>_xlfn.IFNA(VLOOKUP(Table2[[#This Row],[Job-no]],Table4[],14,FALSE),TRUE)</f>
        <v>0</v>
      </c>
      <c r="BH1160" s="39" t="str">
        <f>_xlfn.IFNA(VLOOKUP(Table2[[#This Row],[Job-no]],Table4[],11,FALSE),"Done")</f>
        <v/>
      </c>
      <c r="BI1160" s="39">
        <f>IF(Table2[[#This Row],[Pattern]]="Pattern",VLOOKUP(Table2[[#This Row],[Product Code]],'Routing data'!$A$2:$W$470,13,FALSE),VLOOKUP(Table2[[#This Row],[Product Code]],'Routing data'!$A$2:$W$470,3,FALSE))</f>
        <v>0</v>
      </c>
      <c r="BJ1160" s="39">
        <f>IF(Table2[[#This Row],[Pattern]]="Pattern",VLOOKUP(Table2[[#This Row],[Product Code]],'Routing data'!$A$2:$W$470,14,FALSE),VLOOKUP(Table2[[#This Row],[Product Code]],'Routing data'!$A$2:$W$470,4,FALSE))</f>
        <v>0</v>
      </c>
      <c r="BK1160" s="39">
        <f>VLOOKUP(Table2[[#This Row],[Product Code]],'Routing data'!A$4:W$524,16,FALSE)</f>
        <v>0</v>
      </c>
      <c r="BL1160" s="42" t="str">
        <f>IF(Table2[[#This Row],[Milling Required]]=0,"x",IF(AT1160="Pattern",B1160-10,B1160-4))</f>
        <v>x</v>
      </c>
      <c r="BM1160" s="42" t="str">
        <f>IF(Table2[[#This Row],[Punching Required]]=0,"x",IF(AT1160="Pattern",B1160-8,B1160-2))</f>
        <v>x</v>
      </c>
      <c r="BN1160" s="42">
        <f t="shared" si="221"/>
        <v>43529</v>
      </c>
      <c r="BO1160" s="39" t="str">
        <f>IF(Table2[[#This Row],[Milling]]="x","x",Table2[[#This Row],[Total Sections]]*2)</f>
        <v>x</v>
      </c>
      <c r="BP1160" s="39" t="str">
        <f>IF(Table2[[#This Row],[Punching]]="x","x",Table2[Total Sections]*2)</f>
        <v>x</v>
      </c>
      <c r="BQ1160" s="39">
        <f>IF(Table2[[#This Row],[Pattern]]="Pattern",Table2[Total Sections]*3,Table2[Total Sections]*1.5)</f>
        <v>60</v>
      </c>
      <c r="BR1160" s="42"/>
      <c r="BS1160" s="42"/>
      <c r="BT1160" s="42"/>
      <c r="BU1160" s="39"/>
      <c r="BV1160" s="39" t="str">
        <f>_xlfn.IFNA(VLOOKUP(Table2[[#This Row],[Job-no]],Table4[],16,FALSE),"Ready")</f>
        <v/>
      </c>
      <c r="BW1160" s="39" t="str">
        <f>_xlfn.IFNA(VLOOKUP(Table2[[#This Row],[Job-no]],Table4[],21,FALSE),"Ready")</f>
        <v/>
      </c>
      <c r="BX1160" s="39" t="b">
        <f>_xlfn.IFNA(VLOOKUP(Table2[[#This Row],[Job-no]],Table4[],10,FALSE),TRUE)</f>
        <v>0</v>
      </c>
      <c r="BY1160" s="39" t="str">
        <f>_xlfn.IFNA(VLOOKUP(Table2[[#This Row],[Job-no]],Table4[],22,FALSE),"Ready")</f>
        <v/>
      </c>
      <c r="BZ1160" s="120">
        <f t="shared" si="222"/>
        <v>43532</v>
      </c>
      <c r="CA1160" s="120" t="str">
        <f ca="1">IF(OR(Table2[[#This Row],[Saw Date]]=TODAY(),Table2[[#This Row],[Saw Date]]=TODAY()+1), Table2[[#This Row],[Saw Date]],IF(Table2[[#This Row],[Extrusion cut double saw]],"Done",""))</f>
        <v/>
      </c>
      <c r="CB1160" s="120" t="str">
        <f ca="1">IF(OR(Table2[[#This Row],[Lens Date]]=TODAY(),Table2[[#This Row],[Lens Date]]=TODAY()+1), Table2[[#This Row],[Lens Date]],IF(Table2[[#This Row],[MSLens]]="Done","Done",""))</f>
        <v/>
      </c>
      <c r="CC1160" s="120" t="str">
        <f ca="1">IF(OR(Table2[[#This Row],[Milling Date]]=TODAY(),Table2[[#This Row],[Milling Date]]=TODAY()+1), Table2[[#This Row],[Milling Date]],IF(Table2[[#This Row],[CNC Holes]]="Ready","Done",""))</f>
        <v/>
      </c>
      <c r="CD1160" s="120" t="str">
        <f ca="1">IF(OR(Table2[[#This Row],[Welding Date]]=TODAY(),Table2[[#This Row],[Welding Date]]=TODAY()+1), Table2[[#This Row],[Welding Date]],IF(Table2[[#This Row],[Welding Corners]]="Ready","Done",""))</f>
        <v/>
      </c>
      <c r="CE1160" s="120" t="str">
        <f ca="1">IF(OR(Table2[[#This Row],[Puching Date]]=TODAY(),Table2[[#This Row],[Puching Date]]=TODAY()+1), Table2[[#This Row],[Puching Date]],IF(Table2[[#This Row],[Punch Holes]]="Ready","Done",""))</f>
        <v/>
      </c>
      <c r="CF1160" s="120" t="str">
        <f ca="1">IF(OR(Table2[[#This Row],[Housing Date2]]=TODAY(),Table2[[#This Row],[Housing Date2]]=TODAY()+1),Table2[[#This Row],[Housing Date2]],IF(Table2[[#This Row],[Body Assembly]],"Done",""))</f>
        <v/>
      </c>
      <c r="CG1160" s="120" t="str">
        <f>_xlfn.IFNA(VLOOKUP(Table2[[#This Row],[Job-no]],Table4[],7,FALSE),"Done")</f>
        <v>Scheduled/Released</v>
      </c>
    </row>
    <row r="1161" spans="1:85" x14ac:dyDescent="0.25">
      <c r="A1161" t="str">
        <f>_xlfn.CONCAT(Table2[[#This Row],[Order]],"-",Table2[[#This Row],[Line]])</f>
        <v>77441-2</v>
      </c>
      <c r="B1161" s="5">
        <v>43532</v>
      </c>
      <c r="C1161" s="8">
        <v>77441</v>
      </c>
      <c r="D1161" s="3" t="s">
        <v>2525</v>
      </c>
      <c r="E1161" s="8">
        <v>2</v>
      </c>
      <c r="F1161" s="8">
        <v>1</v>
      </c>
      <c r="G1161" s="3" t="s">
        <v>42</v>
      </c>
      <c r="H1161" s="8">
        <v>20</v>
      </c>
      <c r="I1161" s="43" t="b">
        <v>0</v>
      </c>
      <c r="J1161" s="43" t="b">
        <v>0</v>
      </c>
      <c r="K1161" t="s">
        <v>114</v>
      </c>
      <c r="L1161" s="43" t="b">
        <v>0</v>
      </c>
      <c r="M1161" s="43" t="b">
        <v>0</v>
      </c>
      <c r="N1161" s="43" t="b">
        <v>0</v>
      </c>
      <c r="O1161" t="s">
        <v>114</v>
      </c>
      <c r="P1161" t="s">
        <v>114</v>
      </c>
      <c r="Q1161" t="s">
        <v>114</v>
      </c>
      <c r="R1161" t="s">
        <v>114</v>
      </c>
      <c r="S1161" t="s">
        <v>114</v>
      </c>
      <c r="T1161" t="s">
        <v>114</v>
      </c>
      <c r="U1161" t="s">
        <v>114</v>
      </c>
      <c r="V1161" t="s">
        <v>114</v>
      </c>
      <c r="W1161" s="5">
        <v>43529</v>
      </c>
      <c r="X1161" s="3" t="s">
        <v>114</v>
      </c>
      <c r="Y1161" s="3"/>
      <c r="Z1161" s="3" t="s">
        <v>3154</v>
      </c>
      <c r="AA1161" s="3" t="s">
        <v>114</v>
      </c>
      <c r="AB1161" s="3" t="s">
        <v>74</v>
      </c>
      <c r="AC1161" s="8">
        <v>10</v>
      </c>
      <c r="AD1161" s="3" t="s">
        <v>5967</v>
      </c>
      <c r="AE1161" s="4" t="s">
        <v>5968</v>
      </c>
      <c r="AF1161" s="3"/>
      <c r="AG1161" s="3" t="s">
        <v>114</v>
      </c>
      <c r="AH1161" s="8">
        <v>20</v>
      </c>
      <c r="AI1161" s="3" t="s">
        <v>74</v>
      </c>
      <c r="AJ1161" t="s">
        <v>114</v>
      </c>
      <c r="AK1161" t="s">
        <v>114</v>
      </c>
      <c r="AL1161" s="43" t="b">
        <v>0</v>
      </c>
      <c r="AM1161" s="3"/>
      <c r="AN1161" s="3"/>
      <c r="AO1161" s="43" t="b">
        <v>0</v>
      </c>
      <c r="AP1161" s="3" t="b">
        <v>0</v>
      </c>
      <c r="AQ1161" s="3">
        <f>VLOOKUP(Table2[[#This Row],[Job-no]],Table3[],26,FALSE)</f>
        <v>4520</v>
      </c>
      <c r="AR1161" t="str">
        <f t="shared" si="218"/>
        <v>SKVLED</v>
      </c>
      <c r="AS1161" t="str">
        <f>VLOOKUP(AR1161,Table1[],4,0)</f>
        <v>Grid LED</v>
      </c>
      <c r="AT1161">
        <f>IF(BD1161&gt;0,"Pattern",VLOOKUP(AR1161,Table1[],5,0))</f>
        <v>0</v>
      </c>
      <c r="AU1161" s="34">
        <f>IF(AT1161="Pattern",WORKDAY(Table2[[#This Row],[Scheduled Ship Date]],-10),WORKDAY(Table2[[#This Row],[Scheduled Ship Date]],-4))</f>
        <v>43528</v>
      </c>
      <c r="AV1161">
        <f>IF(Table2[[#This Row],[Extrusion cut double saw]]=TRUE,IF(O1161="ToDo",IF(AT1161="Pattern",Table2[[#This Row],[Total Sections]]*0.4,Table2[[#This Row],[Total Sections]]*0.12),0),IF(AT1161="Pattern",Table2[[#This Row],[Total Sections]]*4,Table2[[#This Row],[Total Sections]]*1.2))</f>
        <v>24</v>
      </c>
      <c r="AW1161" s="42"/>
      <c r="AX1161" s="42">
        <f>IF(AT1161="Pattern",Table2[[#This Row],[Scheduled Ship Date]]-2,Table2[[#This Row],[Scheduled Ship Date]]-3)</f>
        <v>43529</v>
      </c>
      <c r="AY1161">
        <f>IF(Table2[[#This Row],[Pattern]]="Pattern",Table2[[#This Row],[Total Sections]]*4.82,Table2[[#This Row],[Total Sections]]*0.5)</f>
        <v>10</v>
      </c>
      <c r="AZ1161" s="42"/>
      <c r="BA1161" s="39">
        <f>((Table2[Total Sections]/Table2[Open Qty])-1)*Table2[Open Qty]*12.96</f>
        <v>0</v>
      </c>
      <c r="BB1161" s="42"/>
      <c r="BC1161" s="39" t="str">
        <f t="shared" si="219"/>
        <v>SKVLED-22-1800-80-35-2XVL-FL-W-UNV-DP-1-TB15-FW(6)</v>
      </c>
      <c r="BD1161" s="39">
        <f t="shared" si="220"/>
        <v>0</v>
      </c>
      <c r="BE1161" s="39" t="b">
        <f>_xlfn.IFNA(VLOOKUP(Table2[[#This Row],[Job-no]],Table4[],9,FALSE),TRUE)</f>
        <v>0</v>
      </c>
      <c r="BF1161" t="str">
        <f>VLOOKUP(AR1161,Table1[],3,0)</f>
        <v>SKYVW</v>
      </c>
      <c r="BG1161" s="39" t="b">
        <f>_xlfn.IFNA(VLOOKUP(Table2[[#This Row],[Job-no]],Table4[],14,FALSE),TRUE)</f>
        <v>0</v>
      </c>
      <c r="BH1161" s="39" t="str">
        <f>_xlfn.IFNA(VLOOKUP(Table2[[#This Row],[Job-no]],Table4[],11,FALSE),"Done")</f>
        <v/>
      </c>
      <c r="BI1161" s="39">
        <f>IF(Table2[[#This Row],[Pattern]]="Pattern",VLOOKUP(Table2[[#This Row],[Product Code]],'Routing data'!$A$2:$W$470,13,FALSE),VLOOKUP(Table2[[#This Row],[Product Code]],'Routing data'!$A$2:$W$470,3,FALSE))</f>
        <v>0</v>
      </c>
      <c r="BJ1161" s="39">
        <f>IF(Table2[[#This Row],[Pattern]]="Pattern",VLOOKUP(Table2[[#This Row],[Product Code]],'Routing data'!$A$2:$W$470,14,FALSE),VLOOKUP(Table2[[#This Row],[Product Code]],'Routing data'!$A$2:$W$470,4,FALSE))</f>
        <v>0</v>
      </c>
      <c r="BK1161" s="39">
        <f>VLOOKUP(Table2[[#This Row],[Product Code]],'Routing data'!A$4:W$524,16,FALSE)</f>
        <v>0</v>
      </c>
      <c r="BL1161" s="42" t="str">
        <f>IF(Table2[[#This Row],[Milling Required]]=0,"x",IF(AT1161="Pattern",B1161-10,B1161-4))</f>
        <v>x</v>
      </c>
      <c r="BM1161" s="42" t="str">
        <f>IF(Table2[[#This Row],[Punching Required]]=0,"x",IF(AT1161="Pattern",B1161-8,B1161-2))</f>
        <v>x</v>
      </c>
      <c r="BN1161" s="42">
        <f t="shared" si="221"/>
        <v>43529</v>
      </c>
      <c r="BO1161" s="39" t="str">
        <f>IF(Table2[[#This Row],[Milling]]="x","x",Table2[[#This Row],[Total Sections]]*2)</f>
        <v>x</v>
      </c>
      <c r="BP1161" s="39" t="str">
        <f>IF(Table2[[#This Row],[Punching]]="x","x",Table2[Total Sections]*2)</f>
        <v>x</v>
      </c>
      <c r="BQ1161" s="39">
        <f>IF(Table2[[#This Row],[Pattern]]="Pattern",Table2[Total Sections]*3,Table2[Total Sections]*1.5)</f>
        <v>30</v>
      </c>
      <c r="BR1161" s="42"/>
      <c r="BS1161" s="39"/>
      <c r="BT1161" s="42"/>
      <c r="BU1161" s="39"/>
      <c r="BV1161" s="39" t="str">
        <f>_xlfn.IFNA(VLOOKUP(Table2[[#This Row],[Job-no]],Table4[],16,FALSE),"Ready")</f>
        <v/>
      </c>
      <c r="BW1161" s="39" t="str">
        <f>_xlfn.IFNA(VLOOKUP(Table2[[#This Row],[Job-no]],Table4[],21,FALSE),"Ready")</f>
        <v/>
      </c>
      <c r="BX1161" s="39" t="b">
        <f>_xlfn.IFNA(VLOOKUP(Table2[[#This Row],[Job-no]],Table4[],10,FALSE),TRUE)</f>
        <v>0</v>
      </c>
      <c r="BY1161" s="39" t="str">
        <f>_xlfn.IFNA(VLOOKUP(Table2[[#This Row],[Job-no]],Table4[],22,FALSE),"Ready")</f>
        <v/>
      </c>
      <c r="BZ1161" s="120">
        <f t="shared" si="222"/>
        <v>43532</v>
      </c>
      <c r="CA1161" s="120" t="str">
        <f ca="1">IF(OR(Table2[[#This Row],[Saw Date]]=TODAY(),Table2[[#This Row],[Saw Date]]=TODAY()+1), Table2[[#This Row],[Saw Date]],IF(Table2[[#This Row],[Extrusion cut double saw]],"Done",""))</f>
        <v/>
      </c>
      <c r="CB1161" s="120" t="str">
        <f ca="1">IF(OR(Table2[[#This Row],[Lens Date]]=TODAY(),Table2[[#This Row],[Lens Date]]=TODAY()+1), Table2[[#This Row],[Lens Date]],IF(Table2[[#This Row],[MSLens]]="Done","Done",""))</f>
        <v/>
      </c>
      <c r="CC1161" s="120" t="str">
        <f ca="1">IF(OR(Table2[[#This Row],[Milling Date]]=TODAY(),Table2[[#This Row],[Milling Date]]=TODAY()+1), Table2[[#This Row],[Milling Date]],IF(Table2[[#This Row],[CNC Holes]]="Ready","Done",""))</f>
        <v/>
      </c>
      <c r="CD1161" s="120" t="str">
        <f ca="1">IF(OR(Table2[[#This Row],[Welding Date]]=TODAY(),Table2[[#This Row],[Welding Date]]=TODAY()+1), Table2[[#This Row],[Welding Date]],IF(Table2[[#This Row],[Welding Corners]]="Ready","Done",""))</f>
        <v/>
      </c>
      <c r="CE1161" s="120" t="str">
        <f ca="1">IF(OR(Table2[[#This Row],[Puching Date]]=TODAY(),Table2[[#This Row],[Puching Date]]=TODAY()+1), Table2[[#This Row],[Puching Date]],IF(Table2[[#This Row],[Punch Holes]]="Ready","Done",""))</f>
        <v/>
      </c>
      <c r="CF1161" s="120" t="str">
        <f ca="1">IF(OR(Table2[[#This Row],[Housing Date2]]=TODAY(),Table2[[#This Row],[Housing Date2]]=TODAY()+1),Table2[[#This Row],[Housing Date2]],IF(Table2[[#This Row],[Body Assembly]],"Done",""))</f>
        <v/>
      </c>
      <c r="CG1161" s="120" t="str">
        <f>_xlfn.IFNA(VLOOKUP(Table2[[#This Row],[Job-no]],Table4[],7,FALSE),"Done")</f>
        <v>Scheduled/Released</v>
      </c>
    </row>
    <row r="1162" spans="1:85" x14ac:dyDescent="0.25">
      <c r="A1162" t="str">
        <f>_xlfn.CONCAT(Table2[[#This Row],[Order]],"-",Table2[[#This Row],[Line]])</f>
        <v>74740-3</v>
      </c>
      <c r="B1162" s="5">
        <v>43537</v>
      </c>
      <c r="C1162" s="8">
        <v>74740</v>
      </c>
      <c r="D1162" s="3" t="s">
        <v>1467</v>
      </c>
      <c r="E1162" s="8">
        <v>3</v>
      </c>
      <c r="F1162" s="8">
        <v>1</v>
      </c>
      <c r="G1162" s="3" t="s">
        <v>42</v>
      </c>
      <c r="H1162" s="8">
        <v>2</v>
      </c>
      <c r="I1162" s="43" t="b">
        <v>0</v>
      </c>
      <c r="J1162" s="43" t="b">
        <v>0</v>
      </c>
      <c r="K1162" t="s">
        <v>114</v>
      </c>
      <c r="L1162" s="43" t="b">
        <v>0</v>
      </c>
      <c r="M1162" s="43" t="b">
        <v>0</v>
      </c>
      <c r="N1162" s="43" t="b">
        <v>0</v>
      </c>
      <c r="O1162" t="s">
        <v>114</v>
      </c>
      <c r="P1162" t="s">
        <v>114</v>
      </c>
      <c r="Q1162" t="s">
        <v>114</v>
      </c>
      <c r="R1162" t="s">
        <v>114</v>
      </c>
      <c r="S1162" t="s">
        <v>114</v>
      </c>
      <c r="T1162" t="s">
        <v>114</v>
      </c>
      <c r="U1162" t="s">
        <v>114</v>
      </c>
      <c r="V1162" t="s">
        <v>114</v>
      </c>
      <c r="W1162" s="5">
        <v>43532</v>
      </c>
      <c r="X1162" s="3" t="s">
        <v>114</v>
      </c>
      <c r="Y1162" s="3"/>
      <c r="Z1162" s="3" t="s">
        <v>179</v>
      </c>
      <c r="AA1162" s="3" t="s">
        <v>114</v>
      </c>
      <c r="AB1162" s="3" t="s">
        <v>74</v>
      </c>
      <c r="AC1162" s="8">
        <v>4</v>
      </c>
      <c r="AD1162" s="3" t="s">
        <v>5967</v>
      </c>
      <c r="AE1162" s="4" t="s">
        <v>5968</v>
      </c>
      <c r="AF1162" s="3"/>
      <c r="AG1162" s="3" t="s">
        <v>114</v>
      </c>
      <c r="AH1162" s="8">
        <v>2</v>
      </c>
      <c r="AI1162" s="3" t="s">
        <v>74</v>
      </c>
      <c r="AJ1162" t="s">
        <v>114</v>
      </c>
      <c r="AK1162" t="s">
        <v>114</v>
      </c>
      <c r="AL1162" s="43" t="b">
        <v>0</v>
      </c>
      <c r="AM1162" s="3"/>
      <c r="AN1162" s="3"/>
      <c r="AO1162" s="43" t="b">
        <v>0</v>
      </c>
      <c r="AP1162" s="3" t="b">
        <v>0</v>
      </c>
      <c r="AQ1162" s="3">
        <f>VLOOKUP(Table2[[#This Row],[Job-no]],Table3[],26,FALSE)</f>
        <v>2700</v>
      </c>
      <c r="AR1162" t="str">
        <f t="shared" si="218"/>
        <v>BBRLED</v>
      </c>
      <c r="AS1162" t="str">
        <f>VLOOKUP(AR1162,Table1[],4,0)</f>
        <v>recessed</v>
      </c>
      <c r="AT1162">
        <f>IF(BD1162&gt;0,"Pattern",VLOOKUP(AR1162,Table1[],5,0))</f>
        <v>0</v>
      </c>
      <c r="AU1162" s="34">
        <f>IF(AT1162="Pattern",WORKDAY(Table2[[#This Row],[Scheduled Ship Date]],-10),WORKDAY(Table2[[#This Row],[Scheduled Ship Date]],-4))</f>
        <v>43531</v>
      </c>
      <c r="AV1162">
        <f>IF(Table2[[#This Row],[Extrusion cut double saw]]=TRUE,IF(O1162="ToDo",IF(AT1162="Pattern",Table2[[#This Row],[Total Sections]]*0.4,Table2[[#This Row],[Total Sections]]*0.12),0),IF(AT1162="Pattern",Table2[[#This Row],[Total Sections]]*4,Table2[[#This Row],[Total Sections]]*1.2))</f>
        <v>2.4</v>
      </c>
      <c r="AW1162" s="42">
        <f ca="1">TODAY()+7</f>
        <v>43474</v>
      </c>
      <c r="AX1162" s="42">
        <f>IF(AT1162="Pattern",Table2[[#This Row],[Scheduled Ship Date]]-2,Table2[[#This Row],[Scheduled Ship Date]]-3)</f>
        <v>43534</v>
      </c>
      <c r="AY1162">
        <f>IF(Table2[[#This Row],[Pattern]]="Pattern",Table2[[#This Row],[Total Sections]]*4.82,Table2[[#This Row],[Total Sections]]*0.5)</f>
        <v>1</v>
      </c>
      <c r="AZ1162" s="42">
        <f ca="1">TODAY()+4</f>
        <v>43471</v>
      </c>
      <c r="BA1162" s="39">
        <f>((Table2[Total Sections]/Table2[Open Qty])-1)*Table2[Open Qty]*12.96</f>
        <v>0</v>
      </c>
      <c r="BB1162" s="39"/>
      <c r="BC1162" s="39" t="str">
        <f t="shared" si="219"/>
        <v>BBRLED-500-80-35-RG-12-CB20934(3)-W-120-DP-2-TG9</v>
      </c>
      <c r="BD1162" s="39">
        <f t="shared" si="220"/>
        <v>0</v>
      </c>
      <c r="BE1162" s="39" t="b">
        <f>_xlfn.IFNA(VLOOKUP(Table2[[#This Row],[Job-no]],Table4[],9,FALSE),TRUE)</f>
        <v>0</v>
      </c>
      <c r="BF1162" t="str">
        <f>VLOOKUP(AR1162,Table1[],3,0)</f>
        <v>B4LED</v>
      </c>
      <c r="BG1162" s="39" t="b">
        <f>_xlfn.IFNA(VLOOKUP(Table2[[#This Row],[Job-no]],Table4[],14,FALSE),TRUE)</f>
        <v>0</v>
      </c>
      <c r="BH1162" s="39" t="str">
        <f>_xlfn.IFNA(VLOOKUP(Table2[[#This Row],[Job-no]],Table4[],11,FALSE),"Done")</f>
        <v/>
      </c>
      <c r="BI1162" s="39">
        <f>IF(Table2[[#This Row],[Pattern]]="Pattern",VLOOKUP(Table2[[#This Row],[Product Code]],'Routing data'!$A$2:$W$470,13,FALSE),VLOOKUP(Table2[[#This Row],[Product Code]],'Routing data'!$A$2:$W$470,3,FALSE))</f>
        <v>0</v>
      </c>
      <c r="BJ1162" s="39">
        <f>IF(Table2[[#This Row],[Pattern]]="Pattern",VLOOKUP(Table2[[#This Row],[Product Code]],'Routing data'!$A$2:$W$470,14,FALSE),VLOOKUP(Table2[[#This Row],[Product Code]],'Routing data'!$A$2:$W$470,4,FALSE))</f>
        <v>3</v>
      </c>
      <c r="BK1162" s="39">
        <f>VLOOKUP(Table2[[#This Row],[Product Code]],'Routing data'!A$4:W$524,16,FALSE)</f>
        <v>0</v>
      </c>
      <c r="BL1162" s="42" t="str">
        <f>IF(Table2[[#This Row],[Milling Required]]=0,"x",IF(AT1162="Pattern",B1162-10,B1162-4))</f>
        <v>x</v>
      </c>
      <c r="BM1162" s="42">
        <f>IF(Table2[[#This Row],[Punching Required]]=0,"x",IF(AT1162="Pattern",B1162-8,B1162-2))</f>
        <v>43535</v>
      </c>
      <c r="BN1162" s="42">
        <f t="shared" si="221"/>
        <v>43534</v>
      </c>
      <c r="BO1162" s="39" t="str">
        <f>IF(Table2[[#This Row],[Milling]]="x","x",Table2[[#This Row],[Total Sections]]*2)</f>
        <v>x</v>
      </c>
      <c r="BP1162" s="39">
        <f>IF(Table2[[#This Row],[Punching]]="x","x",Table2[Total Sections]*2)</f>
        <v>4</v>
      </c>
      <c r="BQ1162" s="39">
        <f>IF(Table2[[#This Row],[Pattern]]="Pattern",Table2[Total Sections]*3,Table2[Total Sections]*1.5)</f>
        <v>3</v>
      </c>
      <c r="BR1162" s="42"/>
      <c r="BS1162" s="39"/>
      <c r="BT1162" s="39"/>
      <c r="BU1162" s="39"/>
      <c r="BV1162" s="122" t="str">
        <f>_xlfn.IFNA(VLOOKUP(Table2[[#This Row],[Job-no]],Table4[],16,FALSE),"Ready")</f>
        <v/>
      </c>
      <c r="BW1162" s="122" t="str">
        <f>_xlfn.IFNA(VLOOKUP(Table2[[#This Row],[Job-no]],Table4[],21,FALSE),"Ready")</f>
        <v/>
      </c>
      <c r="BX1162" s="39" t="b">
        <f>_xlfn.IFNA(VLOOKUP(Table2[[#This Row],[Job-no]],Table4[],10,FALSE),TRUE)</f>
        <v>0</v>
      </c>
      <c r="BY1162" s="39" t="str">
        <f>_xlfn.IFNA(VLOOKUP(Table2[[#This Row],[Job-no]],Table4[],22,FALSE),"Ready")</f>
        <v/>
      </c>
      <c r="BZ1162" s="120">
        <f t="shared" si="222"/>
        <v>43537</v>
      </c>
      <c r="CA1162" s="120" t="str">
        <f ca="1">IF(OR(Table2[[#This Row],[Saw Date]]=TODAY(),Table2[[#This Row],[Saw Date]]=TODAY()+1), Table2[[#This Row],[Saw Date]],IF(Table2[[#This Row],[Extrusion cut double saw]],"Done",""))</f>
        <v/>
      </c>
      <c r="CB1162" s="120" t="str">
        <f ca="1">IF(OR(Table2[[#This Row],[Lens Date]]=TODAY(),Table2[[#This Row],[Lens Date]]=TODAY()+1), Table2[[#This Row],[Lens Date]],IF(Table2[[#This Row],[MSLens]]="Done","Done",""))</f>
        <v/>
      </c>
      <c r="CC1162" s="120" t="str">
        <f ca="1">IF(OR(Table2[[#This Row],[Milling Date]]=TODAY(),Table2[[#This Row],[Milling Date]]=TODAY()+1), Table2[[#This Row],[Milling Date]],IF(Table2[[#This Row],[CNC Holes]]="Ready","Done",""))</f>
        <v/>
      </c>
      <c r="CD1162" s="120" t="str">
        <f ca="1">IF(OR(Table2[[#This Row],[Welding Date]]=TODAY(),Table2[[#This Row],[Welding Date]]=TODAY()+1), Table2[[#This Row],[Welding Date]],IF(Table2[[#This Row],[Welding Corners]]="Ready","Done",""))</f>
        <v/>
      </c>
      <c r="CE1162" s="120" t="str">
        <f ca="1">IF(OR(Table2[[#This Row],[Puching Date]]=TODAY(),Table2[[#This Row],[Puching Date]]=TODAY()+1), Table2[[#This Row],[Puching Date]],IF(Table2[[#This Row],[Punch Holes]]="Ready","Done",""))</f>
        <v/>
      </c>
      <c r="CF1162" s="120" t="str">
        <f ca="1">IF(OR(Table2[[#This Row],[Housing Date2]]=TODAY(),Table2[[#This Row],[Housing Date2]]=TODAY()+1),Table2[[#This Row],[Housing Date2]],IF(Table2[[#This Row],[Body Assembly]],"Done",""))</f>
        <v/>
      </c>
      <c r="CG1162" s="120" t="str">
        <f>_xlfn.IFNA(VLOOKUP(Table2[[#This Row],[Job-no]],Table4[],7,FALSE),"Done")</f>
        <v>Scheduled/Released</v>
      </c>
    </row>
    <row r="1163" spans="1:85" x14ac:dyDescent="0.25">
      <c r="A1163" t="str">
        <f>_xlfn.CONCAT(Table2[[#This Row],[Order]],"-",Table2[[#This Row],[Line]])</f>
        <v>74740-4</v>
      </c>
      <c r="B1163" s="5">
        <v>43537</v>
      </c>
      <c r="C1163" s="8">
        <v>74740</v>
      </c>
      <c r="D1163" s="3" t="s">
        <v>1469</v>
      </c>
      <c r="E1163" s="8">
        <v>4</v>
      </c>
      <c r="F1163" s="8">
        <v>1</v>
      </c>
      <c r="G1163" s="3" t="s">
        <v>42</v>
      </c>
      <c r="H1163" s="8">
        <v>37</v>
      </c>
      <c r="I1163" s="43" t="b">
        <v>0</v>
      </c>
      <c r="J1163" s="43" t="b">
        <v>0</v>
      </c>
      <c r="K1163" t="s">
        <v>114</v>
      </c>
      <c r="L1163" s="43" t="b">
        <v>0</v>
      </c>
      <c r="M1163" s="43" t="b">
        <v>0</v>
      </c>
      <c r="N1163" s="43" t="b">
        <v>0</v>
      </c>
      <c r="O1163" t="s">
        <v>114</v>
      </c>
      <c r="P1163" t="s">
        <v>114</v>
      </c>
      <c r="Q1163" t="s">
        <v>114</v>
      </c>
      <c r="R1163" t="s">
        <v>114</v>
      </c>
      <c r="S1163" t="s">
        <v>114</v>
      </c>
      <c r="T1163" t="s">
        <v>114</v>
      </c>
      <c r="U1163" t="s">
        <v>114</v>
      </c>
      <c r="V1163" t="s">
        <v>114</v>
      </c>
      <c r="W1163" s="5">
        <v>43532</v>
      </c>
      <c r="X1163" s="3" t="s">
        <v>114</v>
      </c>
      <c r="Y1163" s="3"/>
      <c r="Z1163" s="3" t="s">
        <v>3998</v>
      </c>
      <c r="AA1163" s="3" t="s">
        <v>114</v>
      </c>
      <c r="AB1163" s="3" t="s">
        <v>74</v>
      </c>
      <c r="AC1163" s="8">
        <v>4</v>
      </c>
      <c r="AD1163" s="3" t="s">
        <v>5967</v>
      </c>
      <c r="AE1163" s="4" t="s">
        <v>5968</v>
      </c>
      <c r="AF1163" s="3"/>
      <c r="AG1163" s="3" t="s">
        <v>114</v>
      </c>
      <c r="AH1163" s="8">
        <v>37</v>
      </c>
      <c r="AI1163" s="3" t="s">
        <v>74</v>
      </c>
      <c r="AJ1163" t="s">
        <v>114</v>
      </c>
      <c r="AK1163" t="s">
        <v>114</v>
      </c>
      <c r="AL1163" s="43" t="b">
        <v>0</v>
      </c>
      <c r="AM1163" s="3"/>
      <c r="AN1163" s="3"/>
      <c r="AO1163" s="43" t="b">
        <v>0</v>
      </c>
      <c r="AP1163" s="3" t="b">
        <v>0</v>
      </c>
      <c r="AQ1163" s="3">
        <f>VLOOKUP(Table2[[#This Row],[Job-no]],Table3[],26,FALSE)</f>
        <v>33300</v>
      </c>
      <c r="AR1163" t="str">
        <f t="shared" si="218"/>
        <v>SL2HLED</v>
      </c>
      <c r="AS1163" t="str">
        <f>VLOOKUP(AR1163,Table1[],4,0)</f>
        <v>pendant</v>
      </c>
      <c r="AT1163">
        <f>IF(BD1163&gt;0,"Pattern",VLOOKUP(AR1163,Table1[],5,0))</f>
        <v>0</v>
      </c>
      <c r="AU1163" s="34">
        <f>IF(AT1163="Pattern",WORKDAY(Table2[[#This Row],[Scheduled Ship Date]],-10),WORKDAY(Table2[[#This Row],[Scheduled Ship Date]],-4))</f>
        <v>43531</v>
      </c>
      <c r="AV1163">
        <f>IF(Table2[[#This Row],[Extrusion cut double saw]]=TRUE,IF(O1163="ToDo",IF(AT1163="Pattern",Table2[[#This Row],[Total Sections]]*0.4,Table2[[#This Row],[Total Sections]]*0.12),0),IF(AT1163="Pattern",Table2[[#This Row],[Total Sections]]*4,Table2[[#This Row],[Total Sections]]*1.2))</f>
        <v>44.4</v>
      </c>
      <c r="AW1163" s="42">
        <f ca="1">TODAY()+7</f>
        <v>43474</v>
      </c>
      <c r="AX1163" s="42">
        <f>IF(AT1163="Pattern",Table2[[#This Row],[Scheduled Ship Date]]-2,Table2[[#This Row],[Scheduled Ship Date]]-3)</f>
        <v>43534</v>
      </c>
      <c r="AY1163">
        <f>IF(Table2[[#This Row],[Pattern]]="Pattern",Table2[[#This Row],[Total Sections]]*4.82,Table2[[#This Row],[Total Sections]]*0.5)</f>
        <v>18.5</v>
      </c>
      <c r="AZ1163" s="42">
        <f ca="1">TODAY()+4</f>
        <v>43471</v>
      </c>
      <c r="BA1163" s="39">
        <f>((Table2[Total Sections]/Table2[Open Qty])-1)*Table2[Open Qty]*12.96</f>
        <v>0</v>
      </c>
      <c r="BB1163" s="39"/>
      <c r="BC1163" s="39" t="str">
        <f t="shared" si="219"/>
        <v>SL2HLED-2XSL-1000-1000-80-35-VL-6-AP-UNV-DP-1-CA(108)-C(9' CABLE &amp; 20' POWER CORD)</v>
      </c>
      <c r="BD1163" s="39">
        <f t="shared" si="220"/>
        <v>0</v>
      </c>
      <c r="BE1163" s="39" t="b">
        <f>_xlfn.IFNA(VLOOKUP(Table2[[#This Row],[Job-no]],Table4[],9,FALSE),TRUE)</f>
        <v>0</v>
      </c>
      <c r="BF1163" t="str">
        <f>VLOOKUP(AR1163,Table1[],3,0)</f>
        <v>SL2LED</v>
      </c>
      <c r="BG1163" s="39" t="b">
        <f>_xlfn.IFNA(VLOOKUP(Table2[[#This Row],[Job-no]],Table4[],14,FALSE),TRUE)</f>
        <v>0</v>
      </c>
      <c r="BH1163" s="39" t="str">
        <f>_xlfn.IFNA(VLOOKUP(Table2[[#This Row],[Job-no]],Table4[],11,FALSE),"Done")</f>
        <v/>
      </c>
      <c r="BI1163" s="39">
        <f>IF(Table2[[#This Row],[Pattern]]="Pattern",VLOOKUP(Table2[[#This Row],[Product Code]],'Routing data'!$A$2:$W$470,13,FALSE),VLOOKUP(Table2[[#This Row],[Product Code]],'Routing data'!$A$2:$W$470,3,FALSE))</f>
        <v>0</v>
      </c>
      <c r="BJ1163" s="39">
        <f>IF(Table2[[#This Row],[Pattern]]="Pattern",VLOOKUP(Table2[[#This Row],[Product Code]],'Routing data'!$A$2:$W$470,14,FALSE),VLOOKUP(Table2[[#This Row],[Product Code]],'Routing data'!$A$2:$W$470,4,FALSE))</f>
        <v>0</v>
      </c>
      <c r="BK1163" s="39">
        <f>VLOOKUP(Table2[[#This Row],[Product Code]],'Routing data'!A$4:W$524,16,FALSE)</f>
        <v>0</v>
      </c>
      <c r="BL1163" s="42" t="str">
        <f>IF(Table2[[#This Row],[Milling Required]]=0,"x",IF(AT1163="Pattern",B1163-10,B1163-4))</f>
        <v>x</v>
      </c>
      <c r="BM1163" s="42" t="str">
        <f>IF(Table2[[#This Row],[Punching Required]]=0,"x",IF(AT1163="Pattern",B1163-8,B1163-2))</f>
        <v>x</v>
      </c>
      <c r="BN1163" s="42">
        <f t="shared" si="221"/>
        <v>43534</v>
      </c>
      <c r="BO1163" s="39" t="str">
        <f>IF(Table2[[#This Row],[Milling]]="x","x",Table2[[#This Row],[Total Sections]]*2)</f>
        <v>x</v>
      </c>
      <c r="BP1163" s="39" t="str">
        <f>IF(Table2[[#This Row],[Punching]]="x","x",Table2[Total Sections]*2)</f>
        <v>x</v>
      </c>
      <c r="BQ1163" s="39">
        <f>IF(Table2[[#This Row],[Pattern]]="Pattern",Table2[Total Sections]*3,Table2[Total Sections]*1.5)</f>
        <v>55.5</v>
      </c>
      <c r="BR1163" s="42"/>
      <c r="BS1163" s="39"/>
      <c r="BT1163" s="39"/>
      <c r="BU1163" s="39"/>
      <c r="BV1163" s="122" t="str">
        <f>_xlfn.IFNA(VLOOKUP(Table2[[#This Row],[Job-no]],Table4[],16,FALSE),"Ready")</f>
        <v/>
      </c>
      <c r="BW1163" s="122" t="str">
        <f>_xlfn.IFNA(VLOOKUP(Table2[[#This Row],[Job-no]],Table4[],21,FALSE),"Ready")</f>
        <v/>
      </c>
      <c r="BX1163" s="39" t="b">
        <f>_xlfn.IFNA(VLOOKUP(Table2[[#This Row],[Job-no]],Table4[],10,FALSE),TRUE)</f>
        <v>0</v>
      </c>
      <c r="BY1163" s="39" t="str">
        <f>_xlfn.IFNA(VLOOKUP(Table2[[#This Row],[Job-no]],Table4[],22,FALSE),"Ready")</f>
        <v/>
      </c>
      <c r="BZ1163" s="120">
        <f t="shared" si="222"/>
        <v>43537</v>
      </c>
      <c r="CA1163" s="120" t="str">
        <f ca="1">IF(OR(Table2[[#This Row],[Saw Date]]=TODAY(),Table2[[#This Row],[Saw Date]]=TODAY()+1), Table2[[#This Row],[Saw Date]],IF(Table2[[#This Row],[Extrusion cut double saw]],"Done",""))</f>
        <v/>
      </c>
      <c r="CB1163" s="120" t="str">
        <f ca="1">IF(OR(Table2[[#This Row],[Lens Date]]=TODAY(),Table2[[#This Row],[Lens Date]]=TODAY()+1), Table2[[#This Row],[Lens Date]],IF(Table2[[#This Row],[MSLens]]="Done","Done",""))</f>
        <v/>
      </c>
      <c r="CC1163" s="120" t="str">
        <f ca="1">IF(OR(Table2[[#This Row],[Milling Date]]=TODAY(),Table2[[#This Row],[Milling Date]]=TODAY()+1), Table2[[#This Row],[Milling Date]],IF(Table2[[#This Row],[CNC Holes]]="Ready","Done",""))</f>
        <v/>
      </c>
      <c r="CD1163" s="120" t="str">
        <f ca="1">IF(OR(Table2[[#This Row],[Welding Date]]=TODAY(),Table2[[#This Row],[Welding Date]]=TODAY()+1), Table2[[#This Row],[Welding Date]],IF(Table2[[#This Row],[Welding Corners]]="Ready","Done",""))</f>
        <v/>
      </c>
      <c r="CE1163" s="120" t="str">
        <f ca="1">IF(OR(Table2[[#This Row],[Puching Date]]=TODAY(),Table2[[#This Row],[Puching Date]]=TODAY()+1), Table2[[#This Row],[Puching Date]],IF(Table2[[#This Row],[Punch Holes]]="Ready","Done",""))</f>
        <v/>
      </c>
      <c r="CF1163" s="120" t="str">
        <f ca="1">IF(OR(Table2[[#This Row],[Housing Date2]]=TODAY(),Table2[[#This Row],[Housing Date2]]=TODAY()+1),Table2[[#This Row],[Housing Date2]],IF(Table2[[#This Row],[Body Assembly]],"Done",""))</f>
        <v/>
      </c>
      <c r="CG1163" s="120" t="str">
        <f>_xlfn.IFNA(VLOOKUP(Table2[[#This Row],[Job-no]],Table4[],7,FALSE),"Done")</f>
        <v>Scheduled/Released</v>
      </c>
    </row>
    <row r="1164" spans="1:85" x14ac:dyDescent="0.25">
      <c r="A1164" t="str">
        <f>_xlfn.CONCAT(Table2[[#This Row],[Order]],"-",Table2[[#This Row],[Line]])</f>
        <v>74740-5</v>
      </c>
      <c r="B1164" s="5">
        <v>43537</v>
      </c>
      <c r="C1164" s="8">
        <v>74740</v>
      </c>
      <c r="D1164" s="3" t="s">
        <v>1471</v>
      </c>
      <c r="E1164" s="8">
        <v>5</v>
      </c>
      <c r="F1164" s="8">
        <v>1</v>
      </c>
      <c r="G1164" s="3" t="s">
        <v>42</v>
      </c>
      <c r="H1164" s="8">
        <v>10</v>
      </c>
      <c r="I1164" s="43" t="b">
        <v>0</v>
      </c>
      <c r="J1164" s="43" t="b">
        <v>0</v>
      </c>
      <c r="K1164" t="s">
        <v>114</v>
      </c>
      <c r="L1164" s="43" t="b">
        <v>0</v>
      </c>
      <c r="M1164" s="43" t="b">
        <v>0</v>
      </c>
      <c r="N1164" s="43" t="b">
        <v>0</v>
      </c>
      <c r="O1164" t="s">
        <v>114</v>
      </c>
      <c r="P1164" t="s">
        <v>114</v>
      </c>
      <c r="Q1164" t="s">
        <v>114</v>
      </c>
      <c r="R1164" t="s">
        <v>114</v>
      </c>
      <c r="S1164" t="s">
        <v>114</v>
      </c>
      <c r="T1164" t="s">
        <v>114</v>
      </c>
      <c r="U1164" t="s">
        <v>114</v>
      </c>
      <c r="V1164" t="s">
        <v>114</v>
      </c>
      <c r="W1164" s="5">
        <v>43532</v>
      </c>
      <c r="X1164" s="3" t="s">
        <v>114</v>
      </c>
      <c r="Y1164" s="3"/>
      <c r="Z1164" s="3" t="s">
        <v>2799</v>
      </c>
      <c r="AA1164" s="3" t="s">
        <v>114</v>
      </c>
      <c r="AB1164" s="3" t="s">
        <v>74</v>
      </c>
      <c r="AC1164" s="8">
        <v>4</v>
      </c>
      <c r="AD1164" s="3" t="s">
        <v>5967</v>
      </c>
      <c r="AE1164" s="4" t="s">
        <v>5968</v>
      </c>
      <c r="AF1164" s="3"/>
      <c r="AG1164" s="3" t="s">
        <v>114</v>
      </c>
      <c r="AH1164" s="8">
        <v>10</v>
      </c>
      <c r="AI1164" s="3" t="s">
        <v>74</v>
      </c>
      <c r="AJ1164" t="s">
        <v>114</v>
      </c>
      <c r="AK1164" t="s">
        <v>114</v>
      </c>
      <c r="AL1164" s="43" t="b">
        <v>0</v>
      </c>
      <c r="AM1164" s="3"/>
      <c r="AN1164" s="3"/>
      <c r="AO1164" s="43" t="b">
        <v>0</v>
      </c>
      <c r="AP1164" s="3" t="b">
        <v>0</v>
      </c>
      <c r="AQ1164" s="3">
        <f>VLOOKUP(Table2[[#This Row],[Job-no]],Table3[],26,FALSE)</f>
        <v>12000</v>
      </c>
      <c r="AR1164" t="str">
        <f t="shared" si="218"/>
        <v>SL2LLED</v>
      </c>
      <c r="AS1164" t="str">
        <f>VLOOKUP(AR1164,Table1[],4,0)</f>
        <v>pendant</v>
      </c>
      <c r="AT1164">
        <f>IF(BD1164&gt;0,"Pattern",VLOOKUP(AR1164,Table1[],5,0))</f>
        <v>0</v>
      </c>
      <c r="AU1164" s="34">
        <f>IF(AT1164="Pattern",WORKDAY(Table2[[#This Row],[Scheduled Ship Date]],-10),WORKDAY(Table2[[#This Row],[Scheduled Ship Date]],-4))</f>
        <v>43531</v>
      </c>
      <c r="AV1164">
        <f>IF(Table2[[#This Row],[Extrusion cut double saw]]=TRUE,IF(O1164="ToDo",IF(AT1164="Pattern",Table2[[#This Row],[Total Sections]]*0.4,Table2[[#This Row],[Total Sections]]*0.12),0),IF(AT1164="Pattern",Table2[[#This Row],[Total Sections]]*4,Table2[[#This Row],[Total Sections]]*1.2))</f>
        <v>12</v>
      </c>
      <c r="AW1164" s="42">
        <f ca="1">TODAY()+7</f>
        <v>43474</v>
      </c>
      <c r="AX1164" s="42">
        <f>IF(AT1164="Pattern",Table2[[#This Row],[Scheduled Ship Date]]-2,Table2[[#This Row],[Scheduled Ship Date]]-3)</f>
        <v>43534</v>
      </c>
      <c r="AY1164">
        <f>IF(Table2[[#This Row],[Pattern]]="Pattern",Table2[[#This Row],[Total Sections]]*4.82,Table2[[#This Row],[Total Sections]]*0.5)</f>
        <v>5</v>
      </c>
      <c r="AZ1164" s="42">
        <f ca="1">TODAY()+4</f>
        <v>43471</v>
      </c>
      <c r="BA1164" s="39">
        <f>((Table2[Total Sections]/Table2[Open Qty])-1)*Table2[Open Qty]*12.96</f>
        <v>0</v>
      </c>
      <c r="BB1164" s="42"/>
      <c r="BC1164" s="39" t="str">
        <f t="shared" si="219"/>
        <v>SL2LLED-2XSL-1000-500-80-35-VL-8-W-UNV-DP-1-CT9(36)</v>
      </c>
      <c r="BD1164" s="39">
        <f t="shared" si="220"/>
        <v>0</v>
      </c>
      <c r="BE1164" s="39" t="b">
        <f>_xlfn.IFNA(VLOOKUP(Table2[[#This Row],[Job-no]],Table4[],9,FALSE),TRUE)</f>
        <v>0</v>
      </c>
      <c r="BF1164" t="str">
        <f>VLOOKUP(AR1164,Table1[],3,0)</f>
        <v>SL2LED</v>
      </c>
      <c r="BG1164" s="39" t="b">
        <f>_xlfn.IFNA(VLOOKUP(Table2[[#This Row],[Job-no]],Table4[],14,FALSE),TRUE)</f>
        <v>0</v>
      </c>
      <c r="BH1164" s="39" t="str">
        <f>_xlfn.IFNA(VLOOKUP(Table2[[#This Row],[Job-no]],Table4[],11,FALSE),"Done")</f>
        <v/>
      </c>
      <c r="BI1164" s="39">
        <f>IF(Table2[[#This Row],[Pattern]]="Pattern",VLOOKUP(Table2[[#This Row],[Product Code]],'Routing data'!$A$2:$W$470,13,FALSE),VLOOKUP(Table2[[#This Row],[Product Code]],'Routing data'!$A$2:$W$470,3,FALSE))</f>
        <v>0</v>
      </c>
      <c r="BJ1164" s="39">
        <f>IF(Table2[[#This Row],[Pattern]]="Pattern",VLOOKUP(Table2[[#This Row],[Product Code]],'Routing data'!$A$2:$W$470,14,FALSE),VLOOKUP(Table2[[#This Row],[Product Code]],'Routing data'!$A$2:$W$470,4,FALSE))</f>
        <v>0</v>
      </c>
      <c r="BK1164" s="39">
        <f>VLOOKUP(Table2[[#This Row],[Product Code]],'Routing data'!A$4:W$524,16,FALSE)</f>
        <v>0</v>
      </c>
      <c r="BL1164" s="42" t="str">
        <f>IF(Table2[[#This Row],[Milling Required]]=0,"x",IF(AT1164="Pattern",B1164-10,B1164-4))</f>
        <v>x</v>
      </c>
      <c r="BM1164" s="42" t="str">
        <f>IF(Table2[[#This Row],[Punching Required]]=0,"x",IF(AT1164="Pattern",B1164-8,B1164-2))</f>
        <v>x</v>
      </c>
      <c r="BN1164" s="42">
        <f t="shared" si="221"/>
        <v>43534</v>
      </c>
      <c r="BO1164" s="39" t="str">
        <f>IF(Table2[[#This Row],[Milling]]="x","x",Table2[[#This Row],[Total Sections]]*2)</f>
        <v>x</v>
      </c>
      <c r="BP1164" s="39" t="str">
        <f>IF(Table2[[#This Row],[Punching]]="x","x",Table2[Total Sections]*2)</f>
        <v>x</v>
      </c>
      <c r="BQ1164" s="39">
        <f>IF(Table2[[#This Row],[Pattern]]="Pattern",Table2[Total Sections]*3,Table2[Total Sections]*1.5)</f>
        <v>15</v>
      </c>
      <c r="BR1164" s="42"/>
      <c r="BS1164" s="42"/>
      <c r="BT1164" s="39"/>
      <c r="BU1164" s="39"/>
      <c r="BV1164" s="122" t="str">
        <f>_xlfn.IFNA(VLOOKUP(Table2[[#This Row],[Job-no]],Table4[],16,FALSE),"Ready")</f>
        <v/>
      </c>
      <c r="BW1164" s="122" t="str">
        <f>_xlfn.IFNA(VLOOKUP(Table2[[#This Row],[Job-no]],Table4[],21,FALSE),"Ready")</f>
        <v/>
      </c>
      <c r="BX1164" s="39" t="b">
        <f>_xlfn.IFNA(VLOOKUP(Table2[[#This Row],[Job-no]],Table4[],10,FALSE),TRUE)</f>
        <v>0</v>
      </c>
      <c r="BY1164" s="39" t="str">
        <f>_xlfn.IFNA(VLOOKUP(Table2[[#This Row],[Job-no]],Table4[],22,FALSE),"Ready")</f>
        <v/>
      </c>
      <c r="BZ1164" s="120">
        <f t="shared" si="222"/>
        <v>43537</v>
      </c>
      <c r="CA1164" s="120" t="str">
        <f ca="1">IF(OR(Table2[[#This Row],[Saw Date]]=TODAY(),Table2[[#This Row],[Saw Date]]=TODAY()+1), Table2[[#This Row],[Saw Date]],IF(Table2[[#This Row],[Extrusion cut double saw]],"Done",""))</f>
        <v/>
      </c>
      <c r="CB1164" s="120" t="str">
        <f ca="1">IF(OR(Table2[[#This Row],[Lens Date]]=TODAY(),Table2[[#This Row],[Lens Date]]=TODAY()+1), Table2[[#This Row],[Lens Date]],IF(Table2[[#This Row],[MSLens]]="Done","Done",""))</f>
        <v/>
      </c>
      <c r="CC1164" s="120" t="str">
        <f ca="1">IF(OR(Table2[[#This Row],[Milling Date]]=TODAY(),Table2[[#This Row],[Milling Date]]=TODAY()+1), Table2[[#This Row],[Milling Date]],IF(Table2[[#This Row],[CNC Holes]]="Ready","Done",""))</f>
        <v/>
      </c>
      <c r="CD1164" s="120" t="str">
        <f ca="1">IF(OR(Table2[[#This Row],[Welding Date]]=TODAY(),Table2[[#This Row],[Welding Date]]=TODAY()+1), Table2[[#This Row],[Welding Date]],IF(Table2[[#This Row],[Welding Corners]]="Ready","Done",""))</f>
        <v/>
      </c>
      <c r="CE1164" s="120" t="str">
        <f ca="1">IF(OR(Table2[[#This Row],[Puching Date]]=TODAY(),Table2[[#This Row],[Puching Date]]=TODAY()+1), Table2[[#This Row],[Puching Date]],IF(Table2[[#This Row],[Punch Holes]]="Ready","Done",""))</f>
        <v/>
      </c>
      <c r="CF1164" s="120" t="str">
        <f ca="1">IF(OR(Table2[[#This Row],[Housing Date2]]=TODAY(),Table2[[#This Row],[Housing Date2]]=TODAY()+1),Table2[[#This Row],[Housing Date2]],IF(Table2[[#This Row],[Body Assembly]],"Done",""))</f>
        <v/>
      </c>
      <c r="CG1164" s="120" t="str">
        <f>_xlfn.IFNA(VLOOKUP(Table2[[#This Row],[Job-no]],Table4[],7,FALSE),"Done")</f>
        <v>Scheduled/Released</v>
      </c>
    </row>
    <row r="1165" spans="1:85" x14ac:dyDescent="0.25">
      <c r="A1165" t="str">
        <f>_xlfn.CONCAT(Table2[[#This Row],[Order]],"-",Table2[[#This Row],[Line]])</f>
        <v>74740-6</v>
      </c>
      <c r="B1165" s="5">
        <v>43537</v>
      </c>
      <c r="C1165" s="8">
        <v>74740</v>
      </c>
      <c r="D1165" s="3" t="s">
        <v>1473</v>
      </c>
      <c r="E1165" s="8">
        <v>6</v>
      </c>
      <c r="F1165" s="8">
        <v>1</v>
      </c>
      <c r="G1165" s="3" t="s">
        <v>42</v>
      </c>
      <c r="H1165" s="8">
        <v>2</v>
      </c>
      <c r="I1165" s="43" t="b">
        <v>0</v>
      </c>
      <c r="J1165" s="43" t="b">
        <v>0</v>
      </c>
      <c r="K1165" t="s">
        <v>114</v>
      </c>
      <c r="L1165" s="43" t="b">
        <v>0</v>
      </c>
      <c r="M1165" s="43" t="b">
        <v>0</v>
      </c>
      <c r="N1165" s="43" t="b">
        <v>0</v>
      </c>
      <c r="O1165" t="s">
        <v>114</v>
      </c>
      <c r="P1165" t="s">
        <v>114</v>
      </c>
      <c r="Q1165" t="s">
        <v>114</v>
      </c>
      <c r="R1165" t="s">
        <v>114</v>
      </c>
      <c r="S1165" t="s">
        <v>114</v>
      </c>
      <c r="T1165" t="s">
        <v>114</v>
      </c>
      <c r="U1165" t="s">
        <v>114</v>
      </c>
      <c r="V1165" t="s">
        <v>114</v>
      </c>
      <c r="W1165" s="5">
        <v>43532</v>
      </c>
      <c r="X1165" s="3" t="s">
        <v>114</v>
      </c>
      <c r="Y1165" s="3"/>
      <c r="Z1165" s="3" t="s">
        <v>2799</v>
      </c>
      <c r="AA1165" s="3" t="s">
        <v>114</v>
      </c>
      <c r="AB1165" s="3" t="s">
        <v>74</v>
      </c>
      <c r="AC1165" s="8">
        <v>4</v>
      </c>
      <c r="AD1165" s="3" t="s">
        <v>5967</v>
      </c>
      <c r="AE1165" s="4" t="s">
        <v>5968</v>
      </c>
      <c r="AF1165" s="3"/>
      <c r="AG1165" s="3" t="s">
        <v>114</v>
      </c>
      <c r="AH1165" s="8">
        <v>2</v>
      </c>
      <c r="AI1165" s="3" t="s">
        <v>74</v>
      </c>
      <c r="AJ1165" t="s">
        <v>114</v>
      </c>
      <c r="AK1165" t="s">
        <v>114</v>
      </c>
      <c r="AL1165" s="43" t="b">
        <v>0</v>
      </c>
      <c r="AM1165" s="3"/>
      <c r="AN1165" s="3"/>
      <c r="AO1165" s="43" t="b">
        <v>0</v>
      </c>
      <c r="AP1165" s="3" t="b">
        <v>0</v>
      </c>
      <c r="AQ1165" s="3">
        <f>VLOOKUP(Table2[[#This Row],[Job-no]],Table3[],26,FALSE)</f>
        <v>2460</v>
      </c>
      <c r="AR1165" t="str">
        <f t="shared" si="218"/>
        <v>SL2LLED</v>
      </c>
      <c r="AS1165" t="str">
        <f>VLOOKUP(AR1165,Table1[],4,0)</f>
        <v>pendant</v>
      </c>
      <c r="AT1165">
        <f>IF(BD1165&gt;0,"Pattern",VLOOKUP(AR1165,Table1[],5,0))</f>
        <v>0</v>
      </c>
      <c r="AU1165" s="34">
        <f>IF(AT1165="Pattern",WORKDAY(Table2[[#This Row],[Scheduled Ship Date]],-10),WORKDAY(Table2[[#This Row],[Scheduled Ship Date]],-4))</f>
        <v>43531</v>
      </c>
      <c r="AV1165">
        <f>IF(Table2[[#This Row],[Extrusion cut double saw]]=TRUE,IF(O1165="ToDo",IF(AT1165="Pattern",Table2[[#This Row],[Total Sections]]*0.4,Table2[[#This Row],[Total Sections]]*0.12),0),IF(AT1165="Pattern",Table2[[#This Row],[Total Sections]]*4,Table2[[#This Row],[Total Sections]]*1.2))</f>
        <v>2.4</v>
      </c>
      <c r="AW1165" s="42">
        <f ca="1">TODAY()+7</f>
        <v>43474</v>
      </c>
      <c r="AX1165" s="42">
        <f>IF(AT1165="Pattern",Table2[[#This Row],[Scheduled Ship Date]]-2,Table2[[#This Row],[Scheduled Ship Date]]-3)</f>
        <v>43534</v>
      </c>
      <c r="AY1165">
        <f>IF(Table2[[#This Row],[Pattern]]="Pattern",Table2[[#This Row],[Total Sections]]*4.82,Table2[[#This Row],[Total Sections]]*0.5)</f>
        <v>1</v>
      </c>
      <c r="AZ1165" s="42">
        <f ca="1">TODAY()+4</f>
        <v>43471</v>
      </c>
      <c r="BA1165" s="39">
        <f>((Table2[Total Sections]/Table2[Open Qty])-1)*Table2[Open Qty]*12.96</f>
        <v>0</v>
      </c>
      <c r="BB1165" s="39"/>
      <c r="BC1165" s="39" t="str">
        <f t="shared" si="219"/>
        <v>SL2LLED-2XSL-1000-500-80-35-VL-8-W-UNV-DP-1+E(1)-CT9(36)</v>
      </c>
      <c r="BD1165" s="39">
        <f t="shared" si="220"/>
        <v>0</v>
      </c>
      <c r="BE1165" s="39" t="b">
        <f>_xlfn.IFNA(VLOOKUP(Table2[[#This Row],[Job-no]],Table4[],9,FALSE),TRUE)</f>
        <v>0</v>
      </c>
      <c r="BF1165" t="str">
        <f>VLOOKUP(AR1165,Table1[],3,0)</f>
        <v>SL2LED</v>
      </c>
      <c r="BG1165" s="39" t="b">
        <f>_xlfn.IFNA(VLOOKUP(Table2[[#This Row],[Job-no]],Table4[],14,FALSE),TRUE)</f>
        <v>0</v>
      </c>
      <c r="BH1165" s="39" t="str">
        <f>_xlfn.IFNA(VLOOKUP(Table2[[#This Row],[Job-no]],Table4[],11,FALSE),"Done")</f>
        <v/>
      </c>
      <c r="BI1165" s="39">
        <f>IF(Table2[[#This Row],[Pattern]]="Pattern",VLOOKUP(Table2[[#This Row],[Product Code]],'Routing data'!$A$2:$W$470,13,FALSE),VLOOKUP(Table2[[#This Row],[Product Code]],'Routing data'!$A$2:$W$470,3,FALSE))</f>
        <v>0</v>
      </c>
      <c r="BJ1165" s="39">
        <f>IF(Table2[[#This Row],[Pattern]]="Pattern",VLOOKUP(Table2[[#This Row],[Product Code]],'Routing data'!$A$2:$W$470,14,FALSE),VLOOKUP(Table2[[#This Row],[Product Code]],'Routing data'!$A$2:$W$470,4,FALSE))</f>
        <v>0</v>
      </c>
      <c r="BK1165" s="39">
        <f>VLOOKUP(Table2[[#This Row],[Product Code]],'Routing data'!A$4:W$524,16,FALSE)</f>
        <v>0</v>
      </c>
      <c r="BL1165" s="42" t="str">
        <f>IF(Table2[[#This Row],[Milling Required]]=0,"x",IF(AT1165="Pattern",B1165-10,B1165-4))</f>
        <v>x</v>
      </c>
      <c r="BM1165" s="42" t="str">
        <f>IF(Table2[[#This Row],[Punching Required]]=0,"x",IF(AT1165="Pattern",B1165-8,B1165-2))</f>
        <v>x</v>
      </c>
      <c r="BN1165" s="42">
        <f t="shared" si="221"/>
        <v>43534</v>
      </c>
      <c r="BO1165" s="39" t="str">
        <f>IF(Table2[[#This Row],[Milling]]="x","x",Table2[[#This Row],[Total Sections]]*2)</f>
        <v>x</v>
      </c>
      <c r="BP1165" s="39" t="str">
        <f>IF(Table2[[#This Row],[Punching]]="x","x",Table2[Total Sections]*2)</f>
        <v>x</v>
      </c>
      <c r="BQ1165" s="39">
        <f>IF(Table2[[#This Row],[Pattern]]="Pattern",Table2[Total Sections]*3,Table2[Total Sections]*1.5)</f>
        <v>3</v>
      </c>
      <c r="BR1165" s="42"/>
      <c r="BS1165" s="39"/>
      <c r="BT1165" s="39"/>
      <c r="BU1165" s="39"/>
      <c r="BV1165" s="122" t="str">
        <f>_xlfn.IFNA(VLOOKUP(Table2[[#This Row],[Job-no]],Table4[],16,FALSE),"Ready")</f>
        <v/>
      </c>
      <c r="BW1165" s="122" t="str">
        <f>_xlfn.IFNA(VLOOKUP(Table2[[#This Row],[Job-no]],Table4[],21,FALSE),"Ready")</f>
        <v/>
      </c>
      <c r="BX1165" s="39" t="b">
        <f>_xlfn.IFNA(VLOOKUP(Table2[[#This Row],[Job-no]],Table4[],10,FALSE),TRUE)</f>
        <v>0</v>
      </c>
      <c r="BY1165" s="39" t="str">
        <f>_xlfn.IFNA(VLOOKUP(Table2[[#This Row],[Job-no]],Table4[],22,FALSE),"Ready")</f>
        <v/>
      </c>
      <c r="BZ1165" s="120">
        <f t="shared" si="222"/>
        <v>43537</v>
      </c>
      <c r="CA1165" s="120" t="str">
        <f ca="1">IF(OR(Table2[[#This Row],[Saw Date]]=TODAY(),Table2[[#This Row],[Saw Date]]=TODAY()+1), Table2[[#This Row],[Saw Date]],IF(Table2[[#This Row],[Extrusion cut double saw]],"Done",""))</f>
        <v/>
      </c>
      <c r="CB1165" s="120" t="str">
        <f ca="1">IF(OR(Table2[[#This Row],[Lens Date]]=TODAY(),Table2[[#This Row],[Lens Date]]=TODAY()+1), Table2[[#This Row],[Lens Date]],IF(Table2[[#This Row],[MSLens]]="Done","Done",""))</f>
        <v/>
      </c>
      <c r="CC1165" s="120" t="str">
        <f ca="1">IF(OR(Table2[[#This Row],[Milling Date]]=TODAY(),Table2[[#This Row],[Milling Date]]=TODAY()+1), Table2[[#This Row],[Milling Date]],IF(Table2[[#This Row],[CNC Holes]]="Ready","Done",""))</f>
        <v/>
      </c>
      <c r="CD1165" s="120" t="str">
        <f ca="1">IF(OR(Table2[[#This Row],[Welding Date]]=TODAY(),Table2[[#This Row],[Welding Date]]=TODAY()+1), Table2[[#This Row],[Welding Date]],IF(Table2[[#This Row],[Welding Corners]]="Ready","Done",""))</f>
        <v/>
      </c>
      <c r="CE1165" s="120" t="str">
        <f ca="1">IF(OR(Table2[[#This Row],[Puching Date]]=TODAY(),Table2[[#This Row],[Puching Date]]=TODAY()+1), Table2[[#This Row],[Puching Date]],IF(Table2[[#This Row],[Punch Holes]]="Ready","Done",""))</f>
        <v/>
      </c>
      <c r="CF1165" s="120" t="str">
        <f ca="1">IF(OR(Table2[[#This Row],[Housing Date2]]=TODAY(),Table2[[#This Row],[Housing Date2]]=TODAY()+1),Table2[[#This Row],[Housing Date2]],IF(Table2[[#This Row],[Body Assembly]],"Done",""))</f>
        <v/>
      </c>
      <c r="CG1165" s="120" t="str">
        <f>_xlfn.IFNA(VLOOKUP(Table2[[#This Row],[Job-no]],Table4[],7,FALSE),"Done")</f>
        <v>Scheduled/Released</v>
      </c>
    </row>
    <row r="1166" spans="1:85" x14ac:dyDescent="0.25">
      <c r="A1166" t="str">
        <f>_xlfn.CONCAT(Table2[[#This Row],[Order]],"-",Table2[[#This Row],[Line]])</f>
        <v>77784-1</v>
      </c>
      <c r="B1166" s="5">
        <v>43539</v>
      </c>
      <c r="C1166" s="8">
        <v>77784</v>
      </c>
      <c r="D1166" s="3" t="s">
        <v>3439</v>
      </c>
      <c r="E1166" s="8">
        <v>1</v>
      </c>
      <c r="F1166" s="8">
        <v>1</v>
      </c>
      <c r="G1166" s="3" t="s">
        <v>42</v>
      </c>
      <c r="H1166" s="8">
        <v>1</v>
      </c>
      <c r="I1166" s="43" t="b">
        <v>0</v>
      </c>
      <c r="J1166" s="43" t="b">
        <v>0</v>
      </c>
      <c r="K1166" t="s">
        <v>114</v>
      </c>
      <c r="L1166" s="43" t="b">
        <v>0</v>
      </c>
      <c r="M1166" s="43" t="b">
        <v>0</v>
      </c>
      <c r="N1166" s="43" t="b">
        <v>0</v>
      </c>
      <c r="O1166" t="s">
        <v>114</v>
      </c>
      <c r="P1166" t="s">
        <v>114</v>
      </c>
      <c r="Q1166" t="s">
        <v>114</v>
      </c>
      <c r="R1166" t="s">
        <v>114</v>
      </c>
      <c r="S1166" t="s">
        <v>114</v>
      </c>
      <c r="T1166" t="s">
        <v>114</v>
      </c>
      <c r="U1166" t="s">
        <v>114</v>
      </c>
      <c r="V1166" t="s">
        <v>114</v>
      </c>
      <c r="W1166" s="5">
        <v>43536</v>
      </c>
      <c r="X1166" s="3" t="s">
        <v>114</v>
      </c>
      <c r="Y1166" s="3"/>
      <c r="Z1166" s="3" t="s">
        <v>1289</v>
      </c>
      <c r="AA1166" s="3" t="s">
        <v>114</v>
      </c>
      <c r="AB1166" s="3" t="s">
        <v>74</v>
      </c>
      <c r="AC1166" s="8">
        <v>12</v>
      </c>
      <c r="AD1166" s="3" t="s">
        <v>5967</v>
      </c>
      <c r="AE1166" s="4" t="s">
        <v>5968</v>
      </c>
      <c r="AF1166" s="3"/>
      <c r="AG1166" s="3" t="s">
        <v>114</v>
      </c>
      <c r="AH1166" s="8">
        <v>1</v>
      </c>
      <c r="AI1166" s="3" t="s">
        <v>74</v>
      </c>
      <c r="AJ1166" t="s">
        <v>114</v>
      </c>
      <c r="AK1166" t="s">
        <v>114</v>
      </c>
      <c r="AL1166" s="43" t="b">
        <v>0</v>
      </c>
      <c r="AM1166" s="3"/>
      <c r="AN1166" s="3"/>
      <c r="AO1166" s="43" t="b">
        <v>0</v>
      </c>
      <c r="AP1166" s="3" t="b">
        <v>0</v>
      </c>
      <c r="AQ1166" s="3">
        <f>VLOOKUP(Table2[[#This Row],[Job-no]],Table3[],26,FALSE)</f>
        <v>650</v>
      </c>
      <c r="AR1166" t="str">
        <f t="shared" si="218"/>
        <v>BMRLED</v>
      </c>
      <c r="AS1166" t="str">
        <f>VLOOKUP(AR1166,Table1[],4,0)</f>
        <v>recessed</v>
      </c>
      <c r="AT1166">
        <f>IF(BD1166&gt;0,"Pattern",VLOOKUP(AR1166,Table1[],5,0))</f>
        <v>0</v>
      </c>
      <c r="AU1166" s="34">
        <f>IF(AT1166="Pattern",WORKDAY(Table2[[#This Row],[Scheduled Ship Date]],-10),WORKDAY(Table2[[#This Row],[Scheduled Ship Date]],-4))</f>
        <v>43535</v>
      </c>
      <c r="AV1166">
        <f>IF(Table2[[#This Row],[Extrusion cut double saw]]=TRUE,IF(O1166="ToDo",IF(AT1166="Pattern",Table2[[#This Row],[Total Sections]]*0.4,Table2[[#This Row],[Total Sections]]*0.12),0),IF(AT1166="Pattern",Table2[[#This Row],[Total Sections]]*4,Table2[[#This Row],[Total Sections]]*1.2))</f>
        <v>1.2</v>
      </c>
      <c r="AW1166" s="42">
        <f ca="1">TODAY()+7</f>
        <v>43474</v>
      </c>
      <c r="AX1166" s="42">
        <f>IF(AT1166="Pattern",Table2[[#This Row],[Scheduled Ship Date]]-2,Table2[[#This Row],[Scheduled Ship Date]]-3)</f>
        <v>43536</v>
      </c>
      <c r="AY1166">
        <f>IF(Table2[[#This Row],[Pattern]]="Pattern",Table2[[#This Row],[Total Sections]]*4.82,Table2[[#This Row],[Total Sections]]*0.5)</f>
        <v>0.5</v>
      </c>
      <c r="AZ1166" s="42">
        <f ca="1">TODAY()+4</f>
        <v>43471</v>
      </c>
      <c r="BA1166" s="39">
        <f>((Table2[Total Sections]/Table2[Open Qty])-1)*Table2[Open Qty]*12.96</f>
        <v>0</v>
      </c>
      <c r="BB1166" s="39"/>
      <c r="BC1166" s="39" t="str">
        <f t="shared" si="219"/>
        <v>BMRLED-700-80-40-FL-12'-W-UNV-DP-1-DF</v>
      </c>
      <c r="BD1166" s="39">
        <f t="shared" si="220"/>
        <v>0</v>
      </c>
      <c r="BE1166" s="39" t="b">
        <f>_xlfn.IFNA(VLOOKUP(Table2[[#This Row],[Job-no]],Table4[],9,FALSE),TRUE)</f>
        <v>0</v>
      </c>
      <c r="BF1166" t="str">
        <f>VLOOKUP(AR1166,Table1[],3,0)</f>
        <v>B3LED</v>
      </c>
      <c r="BG1166" s="39" t="b">
        <f>_xlfn.IFNA(VLOOKUP(Table2[[#This Row],[Job-no]],Table4[],14,FALSE),TRUE)</f>
        <v>0</v>
      </c>
      <c r="BH1166" s="39" t="str">
        <f>_xlfn.IFNA(VLOOKUP(Table2[[#This Row],[Job-no]],Table4[],11,FALSE),"Done")</f>
        <v/>
      </c>
      <c r="BI1166" s="39">
        <f>IF(Table2[[#This Row],[Pattern]]="Pattern",VLOOKUP(Table2[[#This Row],[Product Code]],'Routing data'!$A$2:$W$470,13,FALSE),VLOOKUP(Table2[[#This Row],[Product Code]],'Routing data'!$A$2:$W$470,3,FALSE))</f>
        <v>0</v>
      </c>
      <c r="BJ1166" s="39">
        <f>IF(Table2[[#This Row],[Pattern]]="Pattern",VLOOKUP(Table2[[#This Row],[Product Code]],'Routing data'!$A$2:$W$470,14,FALSE),VLOOKUP(Table2[[#This Row],[Product Code]],'Routing data'!$A$2:$W$470,4,FALSE))</f>
        <v>3</v>
      </c>
      <c r="BK1166" s="39">
        <f>VLOOKUP(Table2[[#This Row],[Product Code]],'Routing data'!A$4:W$524,16,FALSE)</f>
        <v>0</v>
      </c>
      <c r="BL1166" s="42" t="str">
        <f>IF(Table2[[#This Row],[Milling Required]]=0,"x",IF(AT1166="Pattern",B1166-10,B1166-4))</f>
        <v>x</v>
      </c>
      <c r="BM1166" s="42">
        <f>IF(Table2[[#This Row],[Punching Required]]=0,"x",IF(AT1166="Pattern",B1166-8,B1166-2))</f>
        <v>43537</v>
      </c>
      <c r="BN1166" s="42">
        <f t="shared" si="221"/>
        <v>43536</v>
      </c>
      <c r="BO1166" s="39" t="str">
        <f>IF(Table2[[#This Row],[Milling]]="x","x",Table2[[#This Row],[Total Sections]]*2)</f>
        <v>x</v>
      </c>
      <c r="BP1166" s="39">
        <f>IF(Table2[[#This Row],[Punching]]="x","x",Table2[Total Sections]*2)</f>
        <v>2</v>
      </c>
      <c r="BQ1166" s="39">
        <f>IF(Table2[[#This Row],[Pattern]]="Pattern",Table2[Total Sections]*3,Table2[Total Sections]*1.5)</f>
        <v>1.5</v>
      </c>
      <c r="BR1166" s="42"/>
      <c r="BS1166" s="42"/>
      <c r="BT1166" s="42"/>
      <c r="BU1166" s="39"/>
      <c r="BV1166" s="39" t="str">
        <f>_xlfn.IFNA(VLOOKUP(Table2[[#This Row],[Job-no]],Table4[],16,FALSE),"Ready")</f>
        <v/>
      </c>
      <c r="BW1166" s="39" t="str">
        <f>_xlfn.IFNA(VLOOKUP(Table2[[#This Row],[Job-no]],Table4[],21,FALSE),"Ready")</f>
        <v/>
      </c>
      <c r="BX1166" s="39" t="b">
        <f>_xlfn.IFNA(VLOOKUP(Table2[[#This Row],[Job-no]],Table4[],10,FALSE),TRUE)</f>
        <v>0</v>
      </c>
      <c r="BY1166" s="39" t="str">
        <f>_xlfn.IFNA(VLOOKUP(Table2[[#This Row],[Job-no]],Table4[],22,FALSE),"Ready")</f>
        <v/>
      </c>
      <c r="BZ1166" s="120">
        <f t="shared" si="222"/>
        <v>43539</v>
      </c>
      <c r="CA1166" s="120" t="str">
        <f ca="1">IF(OR(Table2[[#This Row],[Saw Date]]=TODAY(),Table2[[#This Row],[Saw Date]]=TODAY()+1), Table2[[#This Row],[Saw Date]],IF(Table2[[#This Row],[Extrusion cut double saw]],"Done",""))</f>
        <v/>
      </c>
      <c r="CB1166" s="120" t="str">
        <f ca="1">IF(OR(Table2[[#This Row],[Lens Date]]=TODAY(),Table2[[#This Row],[Lens Date]]=TODAY()+1), Table2[[#This Row],[Lens Date]],IF(Table2[[#This Row],[MSLens]]="Done","Done",""))</f>
        <v/>
      </c>
      <c r="CC1166" s="120" t="str">
        <f ca="1">IF(OR(Table2[[#This Row],[Milling Date]]=TODAY(),Table2[[#This Row],[Milling Date]]=TODAY()+1), Table2[[#This Row],[Milling Date]],IF(Table2[[#This Row],[CNC Holes]]="Ready","Done",""))</f>
        <v/>
      </c>
      <c r="CD1166" s="120" t="str">
        <f ca="1">IF(OR(Table2[[#This Row],[Welding Date]]=TODAY(),Table2[[#This Row],[Welding Date]]=TODAY()+1), Table2[[#This Row],[Welding Date]],IF(Table2[[#This Row],[Welding Corners]]="Ready","Done",""))</f>
        <v/>
      </c>
      <c r="CE1166" s="120" t="str">
        <f ca="1">IF(OR(Table2[[#This Row],[Puching Date]]=TODAY(),Table2[[#This Row],[Puching Date]]=TODAY()+1), Table2[[#This Row],[Puching Date]],IF(Table2[[#This Row],[Punch Holes]]="Ready","Done",""))</f>
        <v/>
      </c>
      <c r="CF1166" s="120" t="str">
        <f ca="1">IF(OR(Table2[[#This Row],[Housing Date2]]=TODAY(),Table2[[#This Row],[Housing Date2]]=TODAY()+1),Table2[[#This Row],[Housing Date2]],IF(Table2[[#This Row],[Body Assembly]],"Done",""))</f>
        <v/>
      </c>
      <c r="CG1166" s="120" t="str">
        <f>_xlfn.IFNA(VLOOKUP(Table2[[#This Row],[Job-no]],Table4[],7,FALSE),"Done")</f>
        <v>Scheduled/Released</v>
      </c>
    </row>
    <row r="1167" spans="1:85" x14ac:dyDescent="0.25">
      <c r="A1167" s="39" t="str">
        <f>_xlfn.CONCAT(Table2[[#This Row],[Order]],"-",Table2[[#This Row],[Line]])</f>
        <v>77479-1</v>
      </c>
      <c r="B1167" s="5">
        <v>43570</v>
      </c>
      <c r="C1167" s="8">
        <v>77479</v>
      </c>
      <c r="D1167" s="3" t="s">
        <v>2559</v>
      </c>
      <c r="E1167" s="8">
        <v>1</v>
      </c>
      <c r="F1167" s="8">
        <v>1</v>
      </c>
      <c r="G1167" s="3" t="s">
        <v>42</v>
      </c>
      <c r="H1167" s="8">
        <v>1</v>
      </c>
      <c r="I1167" s="43" t="b">
        <v>0</v>
      </c>
      <c r="J1167" s="43" t="b">
        <v>0</v>
      </c>
      <c r="K1167" t="s">
        <v>114</v>
      </c>
      <c r="L1167" s="43" t="b">
        <v>0</v>
      </c>
      <c r="M1167" s="43" t="b">
        <v>0</v>
      </c>
      <c r="N1167" s="43" t="b">
        <v>0</v>
      </c>
      <c r="O1167" t="s">
        <v>114</v>
      </c>
      <c r="P1167" t="s">
        <v>114</v>
      </c>
      <c r="Q1167" t="s">
        <v>114</v>
      </c>
      <c r="R1167" t="s">
        <v>114</v>
      </c>
      <c r="S1167" t="s">
        <v>114</v>
      </c>
      <c r="T1167" t="s">
        <v>114</v>
      </c>
      <c r="U1167" t="s">
        <v>114</v>
      </c>
      <c r="V1167" t="s">
        <v>114</v>
      </c>
      <c r="W1167" s="5">
        <v>43565</v>
      </c>
      <c r="X1167" s="3" t="s">
        <v>114</v>
      </c>
      <c r="Y1167" s="3"/>
      <c r="Z1167" s="3" t="s">
        <v>5193</v>
      </c>
      <c r="AA1167" s="3" t="s">
        <v>114</v>
      </c>
      <c r="AB1167" s="3" t="s">
        <v>74</v>
      </c>
      <c r="AC1167" s="8">
        <v>12</v>
      </c>
      <c r="AD1167" s="3" t="s">
        <v>5967</v>
      </c>
      <c r="AE1167" s="4" t="s">
        <v>5968</v>
      </c>
      <c r="AF1167" s="3"/>
      <c r="AG1167" s="3" t="s">
        <v>114</v>
      </c>
      <c r="AH1167" s="8">
        <v>1</v>
      </c>
      <c r="AI1167" s="3" t="s">
        <v>74</v>
      </c>
      <c r="AJ1167" t="s">
        <v>114</v>
      </c>
      <c r="AK1167" t="s">
        <v>114</v>
      </c>
      <c r="AL1167" s="43" t="b">
        <v>0</v>
      </c>
      <c r="AM1167" s="3"/>
      <c r="AN1167" s="3"/>
      <c r="AO1167" s="43" t="b">
        <v>0</v>
      </c>
      <c r="AP1167" s="3" t="b">
        <v>0</v>
      </c>
      <c r="AQ1167" s="3">
        <f>VLOOKUP(Table2[[#This Row],[Job-no]],Table3[],26,FALSE)</f>
        <v>650</v>
      </c>
      <c r="AR1167" t="str">
        <f t="shared" si="218"/>
        <v>BMRLED</v>
      </c>
      <c r="AS1167" t="str">
        <f>VLOOKUP(AR1167,Table1[],4,0)</f>
        <v>recessed</v>
      </c>
      <c r="AT1167">
        <f>IF(BD1167&gt;0,"Pattern",VLOOKUP(AR1167,Table1[],5,0))</f>
        <v>0</v>
      </c>
      <c r="AU1167" s="34">
        <f>IF(AT1167="Pattern",WORKDAY(Table2[[#This Row],[Scheduled Ship Date]],-10),WORKDAY(Table2[[#This Row],[Scheduled Ship Date]],-4))</f>
        <v>43564</v>
      </c>
      <c r="AV1167" s="39">
        <f>IF(Table2[[#This Row],[Extrusion cut double saw]]=TRUE,IF(O1167="ToDo",IF(AT1167="Pattern",Table2[[#This Row],[Total Sections]]*0.4,Table2[[#This Row],[Total Sections]]*0.12),0),IF(AT1167="Pattern",Table2[[#This Row],[Total Sections]]*4,Table2[[#This Row],[Total Sections]]*1.2))</f>
        <v>1.2</v>
      </c>
      <c r="AW1167" s="42">
        <f t="shared" ref="AW1167:AW1176" ca="1" si="223">TODAY()+8</f>
        <v>43475</v>
      </c>
      <c r="AX1167" s="42">
        <f>IF(AT1167="Pattern",Table2[[#This Row],[Scheduled Ship Date]]-2,Table2[[#This Row],[Scheduled Ship Date]]-3)</f>
        <v>43567</v>
      </c>
      <c r="AY1167" s="39">
        <f>IF(Table2[[#This Row],[Pattern]]="Pattern",Table2[[#This Row],[Total Sections]]*4.82,Table2[[#This Row],[Total Sections]]*0.5)</f>
        <v>0.5</v>
      </c>
      <c r="AZ1167" s="42">
        <f t="shared" ref="AZ1167:AZ1176" ca="1" si="224">TODAY()+7</f>
        <v>43474</v>
      </c>
      <c r="BA1167" s="39">
        <f>((Table2[Total Sections]/Table2[Open Qty])-1)*Table2[Open Qty]*12.96</f>
        <v>0</v>
      </c>
      <c r="BB1167" s="39"/>
      <c r="BC1167" s="39" t="str">
        <f t="shared" si="219"/>
        <v>BMRLED-700-80-40-FL-12' 0"-W-UNV-DP-1-DF</v>
      </c>
      <c r="BD1167" s="39">
        <f t="shared" si="220"/>
        <v>0</v>
      </c>
      <c r="BE1167" s="39" t="b">
        <f>_xlfn.IFNA(VLOOKUP(Table2[[#This Row],[Job-no]],Table4[],9,FALSE),TRUE)</f>
        <v>0</v>
      </c>
      <c r="BF1167" s="39"/>
      <c r="BG1167" s="39" t="b">
        <f>_xlfn.IFNA(VLOOKUP(Table2[[#This Row],[Job-no]],Table4[],14,FALSE),TRUE)</f>
        <v>0</v>
      </c>
      <c r="BH1167" s="39" t="str">
        <f>_xlfn.IFNA(VLOOKUP(Table2[[#This Row],[Job-no]],Table4[],11,FALSE),"Done")</f>
        <v/>
      </c>
      <c r="BI1167" s="39">
        <f>IF(Table2[[#This Row],[Pattern]]="Pattern",VLOOKUP(Table2[[#This Row],[Product Code]],'Routing data'!$A$2:$W$470,13,FALSE),VLOOKUP(Table2[[#This Row],[Product Code]],'Routing data'!$A$2:$W$470,3,FALSE))</f>
        <v>0</v>
      </c>
      <c r="BJ1167" s="39">
        <f>IF(Table2[[#This Row],[Pattern]]="Pattern",VLOOKUP(Table2[[#This Row],[Product Code]],'Routing data'!$A$2:$W$470,14,FALSE),VLOOKUP(Table2[[#This Row],[Product Code]],'Routing data'!$A$2:$W$470,4,FALSE))</f>
        <v>3</v>
      </c>
      <c r="BK1167" s="39">
        <f>VLOOKUP(Table2[[#This Row],[Product Code]],'Routing data'!A$4:W$524,16,FALSE)</f>
        <v>0</v>
      </c>
      <c r="BL1167" s="42" t="str">
        <f>IF(Table2[[#This Row],[Milling Required]]=0,"x",IF(AT1167="Pattern",B1167-10,B1167-4))</f>
        <v>x</v>
      </c>
      <c r="BM1167" s="39"/>
      <c r="BN1167" s="42">
        <f t="shared" si="221"/>
        <v>43567</v>
      </c>
      <c r="BO1167" s="39" t="str">
        <f>IF(Table2[[#This Row],[Milling]]="x","x",Table2[[#This Row],[Total Sections]]*2)</f>
        <v>x</v>
      </c>
      <c r="BP1167" s="39">
        <f>IF(Table2[[#This Row],[Punching]]="x","x",Table2[Total Sections]*2)</f>
        <v>2</v>
      </c>
      <c r="BQ1167" s="39">
        <f>IF(Table2[[#This Row],[Pattern]]="Pattern",Table2[Total Sections]*3,Table2[Total Sections]*1.5)</f>
        <v>1.5</v>
      </c>
      <c r="BR1167" s="42"/>
      <c r="BS1167" s="39"/>
      <c r="BT1167" s="39"/>
      <c r="BU1167" s="39"/>
      <c r="BV1167" s="39" t="str">
        <f>_xlfn.IFNA(VLOOKUP(Table2[[#This Row],[Job-no]],Table4[],16,FALSE),"Ready")</f>
        <v/>
      </c>
      <c r="BW1167" s="39" t="str">
        <f>_xlfn.IFNA(VLOOKUP(Table2[[#This Row],[Job-no]],Table4[],21,FALSE),"Ready")</f>
        <v/>
      </c>
      <c r="BX1167" s="39" t="b">
        <f>_xlfn.IFNA(VLOOKUP(Table2[[#This Row],[Job-no]],Table4[],10,FALSE),TRUE)</f>
        <v>0</v>
      </c>
      <c r="BY1167" s="39" t="str">
        <f>_xlfn.IFNA(VLOOKUP(Table2[[#This Row],[Job-no]],Table4[],22,FALSE),"Ready")</f>
        <v/>
      </c>
      <c r="BZ1167" s="120">
        <f t="shared" si="222"/>
        <v>43570</v>
      </c>
      <c r="CA1167" s="120" t="str">
        <f ca="1">IF(OR(Table2[[#This Row],[Saw Date]]=TODAY(),Table2[[#This Row],[Saw Date]]=TODAY()+1), Table2[[#This Row],[Saw Date]],IF(Table2[[#This Row],[Extrusion cut double saw]],"Done",""))</f>
        <v/>
      </c>
      <c r="CB1167" s="120" t="str">
        <f ca="1">IF(OR(Table2[[#This Row],[Lens Date]]=TODAY(),Table2[[#This Row],[Lens Date]]=TODAY()+1), Table2[[#This Row],[Lens Date]],IF(Table2[[#This Row],[MSLens]]="Done","Done",""))</f>
        <v/>
      </c>
      <c r="CC1167" s="120" t="str">
        <f ca="1">IF(OR(Table2[[#This Row],[Milling Date]]=TODAY(),Table2[[#This Row],[Milling Date]]=TODAY()+1), Table2[[#This Row],[Milling Date]],IF(Table2[[#This Row],[CNC Holes]]="Ready","Done",""))</f>
        <v/>
      </c>
      <c r="CD1167" s="120" t="str">
        <f ca="1">IF(OR(Table2[[#This Row],[Welding Date]]=TODAY(),Table2[[#This Row],[Welding Date]]=TODAY()+1), Table2[[#This Row],[Welding Date]],IF(Table2[[#This Row],[Welding Corners]]="Ready","Done",""))</f>
        <v/>
      </c>
      <c r="CE1167" s="120" t="str">
        <f ca="1">IF(OR(Table2[[#This Row],[Puching Date]]=TODAY(),Table2[[#This Row],[Puching Date]]=TODAY()+1), Table2[[#This Row],[Puching Date]],IF(Table2[[#This Row],[Punch Holes]]="Ready","Done",""))</f>
        <v/>
      </c>
      <c r="CF1167" s="120" t="str">
        <f ca="1">IF(OR(Table2[[#This Row],[Housing Date2]]=TODAY(),Table2[[#This Row],[Housing Date2]]=TODAY()+1),Table2[[#This Row],[Housing Date2]],IF(Table2[[#This Row],[Body Assembly]],"Done",""))</f>
        <v/>
      </c>
      <c r="CG1167" s="120" t="str">
        <f>_xlfn.IFNA(VLOOKUP(Table2[[#This Row],[Job-no]],Table4[],7,FALSE),"Done")</f>
        <v>Scheduled/Released</v>
      </c>
    </row>
    <row r="1168" spans="1:85" x14ac:dyDescent="0.25">
      <c r="A1168" s="39" t="str">
        <f>_xlfn.CONCAT(Table2[[#This Row],[Order]],"-",Table2[[#This Row],[Line]])</f>
        <v>76134-10</v>
      </c>
      <c r="B1168" s="5">
        <v>43579</v>
      </c>
      <c r="C1168" s="8">
        <v>76134</v>
      </c>
      <c r="D1168" s="3" t="s">
        <v>1121</v>
      </c>
      <c r="E1168" s="8">
        <v>10</v>
      </c>
      <c r="F1168" s="8">
        <v>1</v>
      </c>
      <c r="G1168" s="3" t="s">
        <v>42</v>
      </c>
      <c r="H1168" s="8">
        <v>1</v>
      </c>
      <c r="I1168" s="43" t="b">
        <v>0</v>
      </c>
      <c r="J1168" s="43" t="b">
        <v>0</v>
      </c>
      <c r="K1168" t="s">
        <v>114</v>
      </c>
      <c r="L1168" s="43" t="b">
        <v>0</v>
      </c>
      <c r="M1168" s="43" t="b">
        <v>0</v>
      </c>
      <c r="N1168" s="43" t="b">
        <v>0</v>
      </c>
      <c r="O1168" t="s">
        <v>114</v>
      </c>
      <c r="P1168" t="s">
        <v>114</v>
      </c>
      <c r="Q1168" t="s">
        <v>114</v>
      </c>
      <c r="R1168" t="s">
        <v>114</v>
      </c>
      <c r="S1168" t="s">
        <v>114</v>
      </c>
      <c r="T1168" t="s">
        <v>114</v>
      </c>
      <c r="U1168" t="s">
        <v>114</v>
      </c>
      <c r="V1168" t="s">
        <v>114</v>
      </c>
      <c r="W1168" s="5">
        <v>43574</v>
      </c>
      <c r="X1168" s="3" t="s">
        <v>114</v>
      </c>
      <c r="Y1168" s="3"/>
      <c r="Z1168" s="3" t="s">
        <v>5165</v>
      </c>
      <c r="AA1168" s="3" t="s">
        <v>114</v>
      </c>
      <c r="AB1168" s="3" t="s">
        <v>74</v>
      </c>
      <c r="AC1168" s="8">
        <v>4</v>
      </c>
      <c r="AD1168" s="3" t="s">
        <v>5967</v>
      </c>
      <c r="AE1168" s="4" t="s">
        <v>5968</v>
      </c>
      <c r="AF1168" s="3"/>
      <c r="AG1168" s="3" t="s">
        <v>114</v>
      </c>
      <c r="AH1168" s="8">
        <v>5</v>
      </c>
      <c r="AI1168" s="3" t="s">
        <v>74</v>
      </c>
      <c r="AJ1168" t="s">
        <v>114</v>
      </c>
      <c r="AK1168" t="s">
        <v>114</v>
      </c>
      <c r="AL1168" s="43" t="b">
        <v>0</v>
      </c>
      <c r="AM1168" s="3"/>
      <c r="AN1168" s="3"/>
      <c r="AO1168" s="43" t="b">
        <v>0</v>
      </c>
      <c r="AP1168" s="3" t="b">
        <v>0</v>
      </c>
      <c r="AQ1168" s="129">
        <f>VLOOKUP(Table2[[#This Row],[Job-no]],Table3[],26,FALSE)</f>
        <v>4394.7</v>
      </c>
      <c r="AR1168" t="str">
        <f t="shared" si="218"/>
        <v>BMRLED</v>
      </c>
      <c r="AS1168" t="str">
        <f>VLOOKUP(AR1168,Table1[],4,0)</f>
        <v>recessed</v>
      </c>
      <c r="AT1168">
        <f>IF(BD1168&gt;0,"Pattern",VLOOKUP(AR1168,Table1[],5,0))</f>
        <v>0</v>
      </c>
      <c r="AU1168" s="34">
        <f>IF(AT1168="Pattern",WORKDAY(Table2[[#This Row],[Scheduled Ship Date]],-10),WORKDAY(Table2[[#This Row],[Scheduled Ship Date]],-4))</f>
        <v>43573</v>
      </c>
      <c r="AV1168" s="39">
        <f>IF(Table2[[#This Row],[Extrusion cut double saw]]=TRUE,IF(O1168="ToDo",IF(AT1168="Pattern",Table2[[#This Row],[Total Sections]]*0.4,Table2[[#This Row],[Total Sections]]*0.12),0),IF(AT1168="Pattern",Table2[[#This Row],[Total Sections]]*4,Table2[[#This Row],[Total Sections]]*1.2))</f>
        <v>6</v>
      </c>
      <c r="AW1168" s="42">
        <f t="shared" ca="1" si="223"/>
        <v>43475</v>
      </c>
      <c r="AX1168" s="42">
        <f>IF(AT1168="Pattern",Table2[[#This Row],[Scheduled Ship Date]]-2,Table2[[#This Row],[Scheduled Ship Date]]-3)</f>
        <v>43576</v>
      </c>
      <c r="AY1168" s="39">
        <f>IF(Table2[[#This Row],[Pattern]]="Pattern",Table2[[#This Row],[Total Sections]]*4.82,Table2[[#This Row],[Total Sections]]*0.5)</f>
        <v>2.5</v>
      </c>
      <c r="AZ1168" s="42">
        <f t="shared" ca="1" si="224"/>
        <v>43474</v>
      </c>
      <c r="BA1168" s="39">
        <f>((Table2[Total Sections]/Table2[Open Qty])-1)*Table2[Open Qty]*12.96</f>
        <v>51.84</v>
      </c>
      <c r="BB1168" s="39"/>
      <c r="BC1168" s="39" t="str">
        <f t="shared" si="219"/>
        <v>BMRLED-500-80-35-ASO-60-AP-120-DP-2-DF</v>
      </c>
      <c r="BD1168" s="39">
        <f t="shared" si="220"/>
        <v>0</v>
      </c>
      <c r="BE1168" s="39" t="b">
        <f>_xlfn.IFNA(VLOOKUP(Table2[[#This Row],[Job-no]],Table4[],9,FALSE),TRUE)</f>
        <v>0</v>
      </c>
      <c r="BF1168" s="39"/>
      <c r="BG1168" s="39" t="b">
        <f>_xlfn.IFNA(VLOOKUP(Table2[[#This Row],[Job-no]],Table4[],14,FALSE),TRUE)</f>
        <v>0</v>
      </c>
      <c r="BH1168" s="39" t="str">
        <f>_xlfn.IFNA(VLOOKUP(Table2[[#This Row],[Job-no]],Table4[],11,FALSE),"Done")</f>
        <v/>
      </c>
      <c r="BI1168" s="39">
        <f>IF(Table2[[#This Row],[Pattern]]="Pattern",VLOOKUP(Table2[[#This Row],[Product Code]],'Routing data'!$A$2:$W$470,13,FALSE),VLOOKUP(Table2[[#This Row],[Product Code]],'Routing data'!$A$2:$W$470,3,FALSE))</f>
        <v>0</v>
      </c>
      <c r="BJ1168" s="39">
        <f>IF(Table2[[#This Row],[Pattern]]="Pattern",VLOOKUP(Table2[[#This Row],[Product Code]],'Routing data'!$A$2:$W$470,14,FALSE),VLOOKUP(Table2[[#This Row],[Product Code]],'Routing data'!$A$2:$W$470,4,FALSE))</f>
        <v>3</v>
      </c>
      <c r="BK1168" s="39">
        <f>VLOOKUP(Table2[[#This Row],[Product Code]],'Routing data'!A$4:W$524,16,FALSE)</f>
        <v>0</v>
      </c>
      <c r="BL1168" s="42" t="str">
        <f>IF(Table2[[#This Row],[Milling Required]]=0,"x",IF(AT1168="Pattern",B1168-10,B1168-4))</f>
        <v>x</v>
      </c>
      <c r="BM1168" s="39"/>
      <c r="BN1168" s="42">
        <f t="shared" si="221"/>
        <v>43576</v>
      </c>
      <c r="BO1168" s="39" t="str">
        <f>IF(Table2[[#This Row],[Milling]]="x","x",Table2[[#This Row],[Total Sections]]*2)</f>
        <v>x</v>
      </c>
      <c r="BP1168" s="39">
        <f>IF(Table2[[#This Row],[Punching]]="x","x",Table2[Total Sections]*2)</f>
        <v>10</v>
      </c>
      <c r="BQ1168" s="39">
        <f>IF(Table2[[#This Row],[Pattern]]="Pattern",Table2[Total Sections]*3,Table2[Total Sections]*1.5)</f>
        <v>7.5</v>
      </c>
      <c r="BR1168" s="42"/>
      <c r="BS1168" s="39"/>
      <c r="BT1168" s="39"/>
      <c r="BU1168" s="39"/>
      <c r="BV1168" s="39" t="str">
        <f>_xlfn.IFNA(VLOOKUP(Table2[[#This Row],[Job-no]],Table4[],16,FALSE),"Ready")</f>
        <v/>
      </c>
      <c r="BW1168" s="39" t="str">
        <f>_xlfn.IFNA(VLOOKUP(Table2[[#This Row],[Job-no]],Table4[],21,FALSE),"Ready")</f>
        <v/>
      </c>
      <c r="BX1168" s="39" t="b">
        <f>_xlfn.IFNA(VLOOKUP(Table2[[#This Row],[Job-no]],Table4[],10,FALSE),TRUE)</f>
        <v>0</v>
      </c>
      <c r="BY1168" s="39" t="str">
        <f>_xlfn.IFNA(VLOOKUP(Table2[[#This Row],[Job-no]],Table4[],22,FALSE),"Ready")</f>
        <v/>
      </c>
      <c r="BZ1168" s="120">
        <f t="shared" si="222"/>
        <v>43579</v>
      </c>
      <c r="CA1168" s="120" t="str">
        <f ca="1">IF(OR(Table2[[#This Row],[Saw Date]]=TODAY(),Table2[[#This Row],[Saw Date]]=TODAY()+1), Table2[[#This Row],[Saw Date]],IF(Table2[[#This Row],[Extrusion cut double saw]],"Done",""))</f>
        <v/>
      </c>
      <c r="CB1168" s="120" t="str">
        <f ca="1">IF(OR(Table2[[#This Row],[Lens Date]]=TODAY(),Table2[[#This Row],[Lens Date]]=TODAY()+1), Table2[[#This Row],[Lens Date]],IF(Table2[[#This Row],[MSLens]]="Done","Done",""))</f>
        <v/>
      </c>
      <c r="CC1168" s="120" t="str">
        <f ca="1">IF(OR(Table2[[#This Row],[Milling Date]]=TODAY(),Table2[[#This Row],[Milling Date]]=TODAY()+1), Table2[[#This Row],[Milling Date]],IF(Table2[[#This Row],[CNC Holes]]="Ready","Done",""))</f>
        <v/>
      </c>
      <c r="CD1168" s="120" t="str">
        <f ca="1">IF(OR(Table2[[#This Row],[Welding Date]]=TODAY(),Table2[[#This Row],[Welding Date]]=TODAY()+1), Table2[[#This Row],[Welding Date]],IF(Table2[[#This Row],[Welding Corners]]="Ready","Done",""))</f>
        <v/>
      </c>
      <c r="CE1168" s="120" t="str">
        <f ca="1">IF(OR(Table2[[#This Row],[Puching Date]]=TODAY(),Table2[[#This Row],[Puching Date]]=TODAY()+1), Table2[[#This Row],[Puching Date]],IF(Table2[[#This Row],[Punch Holes]]="Ready","Done",""))</f>
        <v/>
      </c>
      <c r="CF1168" s="120" t="str">
        <f ca="1">IF(OR(Table2[[#This Row],[Housing Date2]]=TODAY(),Table2[[#This Row],[Housing Date2]]=TODAY()+1),Table2[[#This Row],[Housing Date2]],IF(Table2[[#This Row],[Body Assembly]],"Done",""))</f>
        <v/>
      </c>
      <c r="CG1168" s="120" t="str">
        <f>_xlfn.IFNA(VLOOKUP(Table2[[#This Row],[Job-no]],Table4[],7,FALSE),"Done")</f>
        <v>Scheduled/Released</v>
      </c>
    </row>
    <row r="1169" spans="1:85" x14ac:dyDescent="0.25">
      <c r="A1169" s="39" t="str">
        <f>_xlfn.CONCAT(Table2[[#This Row],[Order]],"-",Table2[[#This Row],[Line]])</f>
        <v>76134-11</v>
      </c>
      <c r="B1169" s="5">
        <v>43579</v>
      </c>
      <c r="C1169" s="8">
        <v>76134</v>
      </c>
      <c r="D1169" s="3" t="s">
        <v>1123</v>
      </c>
      <c r="E1169" s="8">
        <v>11</v>
      </c>
      <c r="F1169" s="8">
        <v>1</v>
      </c>
      <c r="G1169" s="3" t="s">
        <v>42</v>
      </c>
      <c r="H1169" s="8">
        <v>1</v>
      </c>
      <c r="I1169" s="43" t="b">
        <v>0</v>
      </c>
      <c r="J1169" s="43" t="b">
        <v>0</v>
      </c>
      <c r="K1169" t="s">
        <v>114</v>
      </c>
      <c r="L1169" s="43" t="b">
        <v>0</v>
      </c>
      <c r="M1169" s="43" t="b">
        <v>0</v>
      </c>
      <c r="N1169" s="43" t="b">
        <v>0</v>
      </c>
      <c r="O1169" t="s">
        <v>114</v>
      </c>
      <c r="P1169" t="s">
        <v>114</v>
      </c>
      <c r="Q1169" t="s">
        <v>114</v>
      </c>
      <c r="R1169" t="s">
        <v>114</v>
      </c>
      <c r="S1169" t="s">
        <v>114</v>
      </c>
      <c r="T1169" t="s">
        <v>114</v>
      </c>
      <c r="U1169" t="s">
        <v>114</v>
      </c>
      <c r="V1169" t="s">
        <v>114</v>
      </c>
      <c r="W1169" s="5">
        <v>43574</v>
      </c>
      <c r="X1169" s="3" t="s">
        <v>114</v>
      </c>
      <c r="Y1169" s="3"/>
      <c r="Z1169" s="3" t="s">
        <v>5166</v>
      </c>
      <c r="AA1169" s="3" t="s">
        <v>114</v>
      </c>
      <c r="AB1169" s="3" t="s">
        <v>74</v>
      </c>
      <c r="AC1169" s="8">
        <v>4</v>
      </c>
      <c r="AD1169" s="3" t="s">
        <v>5967</v>
      </c>
      <c r="AE1169" s="4" t="s">
        <v>5968</v>
      </c>
      <c r="AF1169" s="3"/>
      <c r="AG1169" s="3" t="s">
        <v>114</v>
      </c>
      <c r="AH1169" s="8">
        <v>5</v>
      </c>
      <c r="AI1169" s="3" t="s">
        <v>74</v>
      </c>
      <c r="AJ1169" t="s">
        <v>114</v>
      </c>
      <c r="AK1169" t="s">
        <v>114</v>
      </c>
      <c r="AL1169" s="43" t="b">
        <v>0</v>
      </c>
      <c r="AM1169" s="3"/>
      <c r="AN1169" s="3"/>
      <c r="AO1169" s="43" t="b">
        <v>0</v>
      </c>
      <c r="AP1169" s="3" t="b">
        <v>0</v>
      </c>
      <c r="AQ1169" s="3">
        <f>VLOOKUP(Table2[[#This Row],[Job-no]],Table3[],26,FALSE)</f>
        <v>4322.5</v>
      </c>
      <c r="AR1169" t="str">
        <f t="shared" si="218"/>
        <v>BMRLED</v>
      </c>
      <c r="AS1169" t="str">
        <f>VLOOKUP(AR1169,Table1[],4,0)</f>
        <v>recessed</v>
      </c>
      <c r="AT1169">
        <f>IF(BD1169&gt;0,"Pattern",VLOOKUP(AR1169,Table1[],5,0))</f>
        <v>0</v>
      </c>
      <c r="AU1169" s="34">
        <f>IF(AT1169="Pattern",WORKDAY(Table2[[#This Row],[Scheduled Ship Date]],-10),WORKDAY(Table2[[#This Row],[Scheduled Ship Date]],-4))</f>
        <v>43573</v>
      </c>
      <c r="AV1169" s="39">
        <f>IF(Table2[[#This Row],[Extrusion cut double saw]]=TRUE,IF(O1169="ToDo",IF(AT1169="Pattern",Table2[[#This Row],[Total Sections]]*0.4,Table2[[#This Row],[Total Sections]]*0.12),0),IF(AT1169="Pattern",Table2[[#This Row],[Total Sections]]*4,Table2[[#This Row],[Total Sections]]*1.2))</f>
        <v>6</v>
      </c>
      <c r="AW1169" s="42">
        <f t="shared" ca="1" si="223"/>
        <v>43475</v>
      </c>
      <c r="AX1169" s="42">
        <f>IF(AT1169="Pattern",Table2[[#This Row],[Scheduled Ship Date]]-2,Table2[[#This Row],[Scheduled Ship Date]]-3)</f>
        <v>43576</v>
      </c>
      <c r="AY1169" s="39">
        <f>IF(Table2[[#This Row],[Pattern]]="Pattern",Table2[[#This Row],[Total Sections]]*4.82,Table2[[#This Row],[Total Sections]]*0.5)</f>
        <v>2.5</v>
      </c>
      <c r="AZ1169" s="42">
        <f t="shared" ca="1" si="224"/>
        <v>43474</v>
      </c>
      <c r="BA1169" s="39">
        <f>((Table2[Total Sections]/Table2[Open Qty])-1)*Table2[Open Qty]*12.96</f>
        <v>51.84</v>
      </c>
      <c r="BB1169" s="39"/>
      <c r="BC1169" s="39" t="str">
        <f t="shared" si="219"/>
        <v>BMRLED-500-80-35-ASO-59-AP-120-DP-2-DF</v>
      </c>
      <c r="BD1169" s="39">
        <f t="shared" si="220"/>
        <v>0</v>
      </c>
      <c r="BE1169" s="39" t="b">
        <f>_xlfn.IFNA(VLOOKUP(Table2[[#This Row],[Job-no]],Table4[],9,FALSE),TRUE)</f>
        <v>0</v>
      </c>
      <c r="BF1169" s="39"/>
      <c r="BG1169" s="39" t="b">
        <f>_xlfn.IFNA(VLOOKUP(Table2[[#This Row],[Job-no]],Table4[],14,FALSE),TRUE)</f>
        <v>0</v>
      </c>
      <c r="BH1169" s="39" t="str">
        <f>_xlfn.IFNA(VLOOKUP(Table2[[#This Row],[Job-no]],Table4[],11,FALSE),"Done")</f>
        <v/>
      </c>
      <c r="BI1169" s="39">
        <f>IF(Table2[[#This Row],[Pattern]]="Pattern",VLOOKUP(Table2[[#This Row],[Product Code]],'Routing data'!$A$2:$W$470,13,FALSE),VLOOKUP(Table2[[#This Row],[Product Code]],'Routing data'!$A$2:$W$470,3,FALSE))</f>
        <v>0</v>
      </c>
      <c r="BJ1169" s="39">
        <f>IF(Table2[[#This Row],[Pattern]]="Pattern",VLOOKUP(Table2[[#This Row],[Product Code]],'Routing data'!$A$2:$W$470,14,FALSE),VLOOKUP(Table2[[#This Row],[Product Code]],'Routing data'!$A$2:$W$470,4,FALSE))</f>
        <v>3</v>
      </c>
      <c r="BK1169" s="39">
        <f>VLOOKUP(Table2[[#This Row],[Product Code]],'Routing data'!A$4:W$524,16,FALSE)</f>
        <v>0</v>
      </c>
      <c r="BL1169" s="42" t="str">
        <f>IF(Table2[[#This Row],[Milling Required]]=0,"x",IF(AT1169="Pattern",B1169-10,B1169-4))</f>
        <v>x</v>
      </c>
      <c r="BM1169" s="39"/>
      <c r="BN1169" s="42">
        <f t="shared" si="221"/>
        <v>43576</v>
      </c>
      <c r="BO1169" s="39" t="str">
        <f>IF(Table2[[#This Row],[Milling]]="x","x",Table2[[#This Row],[Total Sections]]*2)</f>
        <v>x</v>
      </c>
      <c r="BP1169" s="39">
        <f>IF(Table2[[#This Row],[Punching]]="x","x",Table2[Total Sections]*2)</f>
        <v>10</v>
      </c>
      <c r="BQ1169" s="39">
        <f>IF(Table2[[#This Row],[Pattern]]="Pattern",Table2[Total Sections]*3,Table2[Total Sections]*1.5)</f>
        <v>7.5</v>
      </c>
      <c r="BR1169" s="39"/>
      <c r="BS1169" s="39"/>
      <c r="BT1169" s="39"/>
      <c r="BU1169" s="39"/>
      <c r="BV1169" s="39" t="str">
        <f>_xlfn.IFNA(VLOOKUP(Table2[[#This Row],[Job-no]],Table4[],16,FALSE),"Ready")</f>
        <v/>
      </c>
      <c r="BW1169" s="39" t="str">
        <f>_xlfn.IFNA(VLOOKUP(Table2[[#This Row],[Job-no]],Table4[],21,FALSE),"Ready")</f>
        <v/>
      </c>
      <c r="BX1169" s="39" t="b">
        <f>_xlfn.IFNA(VLOOKUP(Table2[[#This Row],[Job-no]],Table4[],10,FALSE),TRUE)</f>
        <v>0</v>
      </c>
      <c r="BY1169" s="39" t="str">
        <f>_xlfn.IFNA(VLOOKUP(Table2[[#This Row],[Job-no]],Table4[],22,FALSE),"Ready")</f>
        <v/>
      </c>
      <c r="BZ1169" s="120">
        <f t="shared" si="222"/>
        <v>43579</v>
      </c>
      <c r="CA1169" s="120" t="str">
        <f ca="1">IF(OR(Table2[[#This Row],[Saw Date]]=TODAY(),Table2[[#This Row],[Saw Date]]=TODAY()+1), Table2[[#This Row],[Saw Date]],IF(Table2[[#This Row],[Extrusion cut double saw]],"Done",""))</f>
        <v/>
      </c>
      <c r="CB1169" s="120" t="str">
        <f ca="1">IF(OR(Table2[[#This Row],[Lens Date]]=TODAY(),Table2[[#This Row],[Lens Date]]=TODAY()+1), Table2[[#This Row],[Lens Date]],IF(Table2[[#This Row],[MSLens]]="Done","Done",""))</f>
        <v/>
      </c>
      <c r="CC1169" s="120" t="str">
        <f ca="1">IF(OR(Table2[[#This Row],[Milling Date]]=TODAY(),Table2[[#This Row],[Milling Date]]=TODAY()+1), Table2[[#This Row],[Milling Date]],IF(Table2[[#This Row],[CNC Holes]]="Ready","Done",""))</f>
        <v/>
      </c>
      <c r="CD1169" s="120" t="str">
        <f ca="1">IF(OR(Table2[[#This Row],[Welding Date]]=TODAY(),Table2[[#This Row],[Welding Date]]=TODAY()+1), Table2[[#This Row],[Welding Date]],IF(Table2[[#This Row],[Welding Corners]]="Ready","Done",""))</f>
        <v/>
      </c>
      <c r="CE1169" s="120" t="str">
        <f ca="1">IF(OR(Table2[[#This Row],[Puching Date]]=TODAY(),Table2[[#This Row],[Puching Date]]=TODAY()+1), Table2[[#This Row],[Puching Date]],IF(Table2[[#This Row],[Punch Holes]]="Ready","Done",""))</f>
        <v/>
      </c>
      <c r="CF1169" s="120" t="str">
        <f ca="1">IF(OR(Table2[[#This Row],[Housing Date2]]=TODAY(),Table2[[#This Row],[Housing Date2]]=TODAY()+1),Table2[[#This Row],[Housing Date2]],IF(Table2[[#This Row],[Body Assembly]],"Done",""))</f>
        <v/>
      </c>
      <c r="CG1169" s="120" t="str">
        <f>_xlfn.IFNA(VLOOKUP(Table2[[#This Row],[Job-no]],Table4[],7,FALSE),"Done")</f>
        <v>Scheduled/Released</v>
      </c>
    </row>
    <row r="1170" spans="1:85" x14ac:dyDescent="0.25">
      <c r="A1170" s="39" t="str">
        <f>_xlfn.CONCAT(Table2[[#This Row],[Order]],"-",Table2[[#This Row],[Line]])</f>
        <v>76134-14</v>
      </c>
      <c r="B1170" s="5">
        <v>43579</v>
      </c>
      <c r="C1170" s="8">
        <v>76134</v>
      </c>
      <c r="D1170" s="3" t="s">
        <v>1129</v>
      </c>
      <c r="E1170" s="8">
        <v>14</v>
      </c>
      <c r="F1170" s="8">
        <v>1</v>
      </c>
      <c r="G1170" s="3" t="s">
        <v>42</v>
      </c>
      <c r="H1170" s="8">
        <v>2</v>
      </c>
      <c r="I1170" s="43" t="b">
        <v>0</v>
      </c>
      <c r="J1170" s="43" t="b">
        <v>0</v>
      </c>
      <c r="K1170" t="s">
        <v>114</v>
      </c>
      <c r="L1170" s="43" t="b">
        <v>0</v>
      </c>
      <c r="M1170" s="43" t="b">
        <v>0</v>
      </c>
      <c r="N1170" s="43" t="b">
        <v>0</v>
      </c>
      <c r="O1170" t="s">
        <v>114</v>
      </c>
      <c r="P1170" t="s">
        <v>114</v>
      </c>
      <c r="Q1170" t="s">
        <v>114</v>
      </c>
      <c r="R1170" t="s">
        <v>114</v>
      </c>
      <c r="S1170" t="s">
        <v>114</v>
      </c>
      <c r="T1170" t="s">
        <v>114</v>
      </c>
      <c r="U1170" t="s">
        <v>114</v>
      </c>
      <c r="V1170" t="s">
        <v>114</v>
      </c>
      <c r="W1170" s="5">
        <v>43574</v>
      </c>
      <c r="X1170" s="3" t="s">
        <v>114</v>
      </c>
      <c r="Y1170" s="3"/>
      <c r="Z1170" s="3" t="s">
        <v>5167</v>
      </c>
      <c r="AA1170" s="3" t="s">
        <v>114</v>
      </c>
      <c r="AB1170" s="3" t="s">
        <v>74</v>
      </c>
      <c r="AC1170" s="8">
        <v>4</v>
      </c>
      <c r="AD1170" s="3" t="s">
        <v>5967</v>
      </c>
      <c r="AE1170" s="4" t="s">
        <v>5968</v>
      </c>
      <c r="AF1170" s="3"/>
      <c r="AG1170" s="3" t="s">
        <v>114</v>
      </c>
      <c r="AH1170" s="8">
        <v>4</v>
      </c>
      <c r="AI1170" s="3" t="s">
        <v>74</v>
      </c>
      <c r="AJ1170" t="s">
        <v>114</v>
      </c>
      <c r="AK1170" t="s">
        <v>114</v>
      </c>
      <c r="AL1170" s="43" t="b">
        <v>0</v>
      </c>
      <c r="AM1170" s="3"/>
      <c r="AN1170" s="3"/>
      <c r="AO1170" s="43" t="b">
        <v>0</v>
      </c>
      <c r="AP1170" s="3" t="b">
        <v>0</v>
      </c>
      <c r="AQ1170" s="129">
        <f>VLOOKUP(Table2[[#This Row],[Job-no]],Table3[],26,FALSE)</f>
        <v>2736</v>
      </c>
      <c r="AR1170" t="str">
        <f t="shared" si="218"/>
        <v>BMRLED</v>
      </c>
      <c r="AS1170" t="str">
        <f>VLOOKUP(AR1170,Table1[],4,0)</f>
        <v>recessed</v>
      </c>
      <c r="AT1170">
        <f>IF(BD1170&gt;0,"Pattern",VLOOKUP(AR1170,Table1[],5,0))</f>
        <v>0</v>
      </c>
      <c r="AU1170" s="34">
        <f>IF(AT1170="Pattern",WORKDAY(Table2[[#This Row],[Scheduled Ship Date]],-10),WORKDAY(Table2[[#This Row],[Scheduled Ship Date]],-4))</f>
        <v>43573</v>
      </c>
      <c r="AV1170" s="39">
        <f>IF(Table2[[#This Row],[Extrusion cut double saw]]=TRUE,IF(O1170="ToDo",IF(AT1170="Pattern",Table2[[#This Row],[Total Sections]]*0.4,Table2[[#This Row],[Total Sections]]*0.12),0),IF(AT1170="Pattern",Table2[[#This Row],[Total Sections]]*4,Table2[[#This Row],[Total Sections]]*1.2))</f>
        <v>4.8</v>
      </c>
      <c r="AW1170" s="42">
        <f t="shared" ca="1" si="223"/>
        <v>43475</v>
      </c>
      <c r="AX1170" s="42">
        <f>IF(AT1170="Pattern",Table2[[#This Row],[Scheduled Ship Date]]-2,Table2[[#This Row],[Scheduled Ship Date]]-3)</f>
        <v>43576</v>
      </c>
      <c r="AY1170" s="39">
        <f>IF(Table2[[#This Row],[Pattern]]="Pattern",Table2[[#This Row],[Total Sections]]*4.82,Table2[[#This Row],[Total Sections]]*0.5)</f>
        <v>2</v>
      </c>
      <c r="AZ1170" s="42">
        <f t="shared" ca="1" si="224"/>
        <v>43474</v>
      </c>
      <c r="BA1170" s="39">
        <f>((Table2[Total Sections]/Table2[Open Qty])-1)*Table2[Open Qty]*12.96</f>
        <v>25.92</v>
      </c>
      <c r="BB1170" s="39"/>
      <c r="BC1170" s="39" t="str">
        <f t="shared" si="219"/>
        <v>BMRLED-750-80-35-FL-20-W-120-DP-1-DF</v>
      </c>
      <c r="BD1170" s="39">
        <f t="shared" si="220"/>
        <v>0</v>
      </c>
      <c r="BE1170" s="39" t="b">
        <f>_xlfn.IFNA(VLOOKUP(Table2[[#This Row],[Job-no]],Table4[],9,FALSE),TRUE)</f>
        <v>0</v>
      </c>
      <c r="BF1170" s="39"/>
      <c r="BG1170" s="39" t="b">
        <f>_xlfn.IFNA(VLOOKUP(Table2[[#This Row],[Job-no]],Table4[],14,FALSE),TRUE)</f>
        <v>0</v>
      </c>
      <c r="BH1170" s="39" t="str">
        <f>_xlfn.IFNA(VLOOKUP(Table2[[#This Row],[Job-no]],Table4[],11,FALSE),"Done")</f>
        <v/>
      </c>
      <c r="BI1170" s="39">
        <f>IF(Table2[[#This Row],[Pattern]]="Pattern",VLOOKUP(Table2[[#This Row],[Product Code]],'Routing data'!$A$2:$W$470,13,FALSE),VLOOKUP(Table2[[#This Row],[Product Code]],'Routing data'!$A$2:$W$470,3,FALSE))</f>
        <v>0</v>
      </c>
      <c r="BJ1170" s="39">
        <f>IF(Table2[[#This Row],[Pattern]]="Pattern",VLOOKUP(Table2[[#This Row],[Product Code]],'Routing data'!$A$2:$W$470,14,FALSE),VLOOKUP(Table2[[#This Row],[Product Code]],'Routing data'!$A$2:$W$470,4,FALSE))</f>
        <v>3</v>
      </c>
      <c r="BK1170" s="39">
        <f>VLOOKUP(Table2[[#This Row],[Product Code]],'Routing data'!A$4:W$524,16,FALSE)</f>
        <v>0</v>
      </c>
      <c r="BL1170" s="42" t="str">
        <f>IF(Table2[[#This Row],[Milling Required]]=0,"x",IF(AT1170="Pattern",B1170-10,B1170-4))</f>
        <v>x</v>
      </c>
      <c r="BM1170" s="39"/>
      <c r="BN1170" s="42">
        <f t="shared" si="221"/>
        <v>43576</v>
      </c>
      <c r="BO1170" s="39" t="str">
        <f>IF(Table2[[#This Row],[Milling]]="x","x",Table2[[#This Row],[Total Sections]]*2)</f>
        <v>x</v>
      </c>
      <c r="BP1170" s="39">
        <f>IF(Table2[[#This Row],[Punching]]="x","x",Table2[Total Sections]*2)</f>
        <v>8</v>
      </c>
      <c r="BQ1170" s="39">
        <f>IF(Table2[[#This Row],[Pattern]]="Pattern",Table2[Total Sections]*3,Table2[Total Sections]*1.5)</f>
        <v>6</v>
      </c>
      <c r="BR1170" s="42"/>
      <c r="BS1170" s="39"/>
      <c r="BT1170" s="39"/>
      <c r="BU1170" s="39"/>
      <c r="BV1170" s="39" t="str">
        <f>_xlfn.IFNA(VLOOKUP(Table2[[#This Row],[Job-no]],Table4[],16,FALSE),"Ready")</f>
        <v/>
      </c>
      <c r="BW1170" s="39" t="str">
        <f>_xlfn.IFNA(VLOOKUP(Table2[[#This Row],[Job-no]],Table4[],21,FALSE),"Ready")</f>
        <v/>
      </c>
      <c r="BX1170" s="39" t="b">
        <f>_xlfn.IFNA(VLOOKUP(Table2[[#This Row],[Job-no]],Table4[],10,FALSE),TRUE)</f>
        <v>0</v>
      </c>
      <c r="BY1170" s="39" t="str">
        <f>_xlfn.IFNA(VLOOKUP(Table2[[#This Row],[Job-no]],Table4[],22,FALSE),"Ready")</f>
        <v/>
      </c>
      <c r="BZ1170" s="120">
        <f t="shared" si="222"/>
        <v>43579</v>
      </c>
      <c r="CA1170" s="120" t="str">
        <f ca="1">IF(OR(Table2[[#This Row],[Saw Date]]=TODAY(),Table2[[#This Row],[Saw Date]]=TODAY()+1), Table2[[#This Row],[Saw Date]],IF(Table2[[#This Row],[Extrusion cut double saw]],"Done",""))</f>
        <v/>
      </c>
      <c r="CB1170" s="120" t="str">
        <f ca="1">IF(OR(Table2[[#This Row],[Lens Date]]=TODAY(),Table2[[#This Row],[Lens Date]]=TODAY()+1), Table2[[#This Row],[Lens Date]],IF(Table2[[#This Row],[MSLens]]="Done","Done",""))</f>
        <v/>
      </c>
      <c r="CC1170" s="120" t="str">
        <f ca="1">IF(OR(Table2[[#This Row],[Milling Date]]=TODAY(),Table2[[#This Row],[Milling Date]]=TODAY()+1), Table2[[#This Row],[Milling Date]],IF(Table2[[#This Row],[CNC Holes]]="Ready","Done",""))</f>
        <v/>
      </c>
      <c r="CD1170" s="120" t="str">
        <f ca="1">IF(OR(Table2[[#This Row],[Welding Date]]=TODAY(),Table2[[#This Row],[Welding Date]]=TODAY()+1), Table2[[#This Row],[Welding Date]],IF(Table2[[#This Row],[Welding Corners]]="Ready","Done",""))</f>
        <v/>
      </c>
      <c r="CE1170" s="120" t="str">
        <f ca="1">IF(OR(Table2[[#This Row],[Puching Date]]=TODAY(),Table2[[#This Row],[Puching Date]]=TODAY()+1), Table2[[#This Row],[Puching Date]],IF(Table2[[#This Row],[Punch Holes]]="Ready","Done",""))</f>
        <v/>
      </c>
      <c r="CF1170" s="120" t="str">
        <f ca="1">IF(OR(Table2[[#This Row],[Housing Date2]]=TODAY(),Table2[[#This Row],[Housing Date2]]=TODAY()+1),Table2[[#This Row],[Housing Date2]],IF(Table2[[#This Row],[Body Assembly]],"Done",""))</f>
        <v/>
      </c>
      <c r="CG1170" s="120" t="str">
        <f>_xlfn.IFNA(VLOOKUP(Table2[[#This Row],[Job-no]],Table4[],7,FALSE),"Done")</f>
        <v>Scheduled/Released</v>
      </c>
    </row>
    <row r="1171" spans="1:85" x14ac:dyDescent="0.25">
      <c r="A1171" s="39" t="str">
        <f>_xlfn.CONCAT(Table2[[#This Row],[Order]],"-",Table2[[#This Row],[Line]])</f>
        <v>76134-15</v>
      </c>
      <c r="B1171" s="5">
        <v>43579</v>
      </c>
      <c r="C1171" s="8">
        <v>76134</v>
      </c>
      <c r="D1171" s="3" t="s">
        <v>1131</v>
      </c>
      <c r="E1171" s="8">
        <v>15</v>
      </c>
      <c r="F1171" s="8">
        <v>1</v>
      </c>
      <c r="G1171" s="3" t="s">
        <v>42</v>
      </c>
      <c r="H1171" s="8">
        <v>1</v>
      </c>
      <c r="I1171" s="43" t="b">
        <v>0</v>
      </c>
      <c r="J1171" s="43" t="b">
        <v>0</v>
      </c>
      <c r="K1171" t="s">
        <v>114</v>
      </c>
      <c r="L1171" s="43" t="b">
        <v>0</v>
      </c>
      <c r="M1171" s="43" t="b">
        <v>0</v>
      </c>
      <c r="N1171" s="43" t="b">
        <v>0</v>
      </c>
      <c r="O1171" t="s">
        <v>114</v>
      </c>
      <c r="P1171" t="s">
        <v>114</v>
      </c>
      <c r="Q1171" t="s">
        <v>114</v>
      </c>
      <c r="R1171" t="s">
        <v>114</v>
      </c>
      <c r="S1171" t="s">
        <v>114</v>
      </c>
      <c r="T1171" t="s">
        <v>114</v>
      </c>
      <c r="U1171" t="s">
        <v>114</v>
      </c>
      <c r="V1171" t="s">
        <v>114</v>
      </c>
      <c r="W1171" s="5">
        <v>43574</v>
      </c>
      <c r="X1171" s="3" t="s">
        <v>114</v>
      </c>
      <c r="Y1171" s="3"/>
      <c r="Z1171" s="3" t="s">
        <v>3770</v>
      </c>
      <c r="AA1171" s="3" t="s">
        <v>114</v>
      </c>
      <c r="AB1171" s="3" t="s">
        <v>74</v>
      </c>
      <c r="AC1171" s="8">
        <v>4</v>
      </c>
      <c r="AD1171" s="3" t="s">
        <v>5967</v>
      </c>
      <c r="AE1171" s="4" t="s">
        <v>5968</v>
      </c>
      <c r="AF1171" s="3"/>
      <c r="AG1171" s="3" t="s">
        <v>114</v>
      </c>
      <c r="AH1171" s="8">
        <v>2</v>
      </c>
      <c r="AI1171" s="3" t="s">
        <v>74</v>
      </c>
      <c r="AJ1171" t="s">
        <v>114</v>
      </c>
      <c r="AK1171" t="s">
        <v>114</v>
      </c>
      <c r="AL1171" s="43" t="b">
        <v>0</v>
      </c>
      <c r="AM1171" s="3"/>
      <c r="AN1171" s="3"/>
      <c r="AO1171" s="43" t="b">
        <v>0</v>
      </c>
      <c r="AP1171" s="3" t="b">
        <v>0</v>
      </c>
      <c r="AQ1171" s="129">
        <f>VLOOKUP(Table2[[#This Row],[Job-no]],Table3[],26,FALSE)</f>
        <v>1094.4000000000001</v>
      </c>
      <c r="AR1171" t="str">
        <f t="shared" si="218"/>
        <v>BMRLED</v>
      </c>
      <c r="AS1171" t="str">
        <f>VLOOKUP(AR1171,Table1[],4,0)</f>
        <v>recessed</v>
      </c>
      <c r="AT1171">
        <f>IF(BD1171&gt;0,"Pattern",VLOOKUP(AR1171,Table1[],5,0))</f>
        <v>0</v>
      </c>
      <c r="AU1171" s="34">
        <f>IF(AT1171="Pattern",WORKDAY(Table2[[#This Row],[Scheduled Ship Date]],-10),WORKDAY(Table2[[#This Row],[Scheduled Ship Date]],-4))</f>
        <v>43573</v>
      </c>
      <c r="AV1171" s="39">
        <f>IF(Table2[[#This Row],[Extrusion cut double saw]]=TRUE,IF(O1171="ToDo",IF(AT1171="Pattern",Table2[[#This Row],[Total Sections]]*0.4,Table2[[#This Row],[Total Sections]]*0.12),0),IF(AT1171="Pattern",Table2[[#This Row],[Total Sections]]*4,Table2[[#This Row],[Total Sections]]*1.2))</f>
        <v>2.4</v>
      </c>
      <c r="AW1171" s="42">
        <f t="shared" ca="1" si="223"/>
        <v>43475</v>
      </c>
      <c r="AX1171" s="42">
        <f>IF(AT1171="Pattern",Table2[[#This Row],[Scheduled Ship Date]]-2,Table2[[#This Row],[Scheduled Ship Date]]-3)</f>
        <v>43576</v>
      </c>
      <c r="AY1171" s="39">
        <f>IF(Table2[[#This Row],[Pattern]]="Pattern",Table2[[#This Row],[Total Sections]]*4.82,Table2[[#This Row],[Total Sections]]*0.5)</f>
        <v>1</v>
      </c>
      <c r="AZ1171" s="42">
        <f t="shared" ca="1" si="224"/>
        <v>43474</v>
      </c>
      <c r="BA1171" s="39">
        <f>((Table2[Total Sections]/Table2[Open Qty])-1)*Table2[Open Qty]*12.96</f>
        <v>12.96</v>
      </c>
      <c r="BB1171" s="39"/>
      <c r="BC1171" s="39" t="str">
        <f t="shared" si="219"/>
        <v>BMRLED-750-80-35-FL-16-W-120-DP-1-DF</v>
      </c>
      <c r="BD1171" s="39">
        <f t="shared" si="220"/>
        <v>0</v>
      </c>
      <c r="BE1171" s="39" t="b">
        <f>_xlfn.IFNA(VLOOKUP(Table2[[#This Row],[Job-no]],Table4[],9,FALSE),TRUE)</f>
        <v>0</v>
      </c>
      <c r="BF1171" s="39"/>
      <c r="BG1171" s="39" t="b">
        <f>_xlfn.IFNA(VLOOKUP(Table2[[#This Row],[Job-no]],Table4[],14,FALSE),TRUE)</f>
        <v>0</v>
      </c>
      <c r="BH1171" s="39" t="str">
        <f>_xlfn.IFNA(VLOOKUP(Table2[[#This Row],[Job-no]],Table4[],11,FALSE),"Done")</f>
        <v/>
      </c>
      <c r="BI1171" s="39">
        <f>IF(Table2[[#This Row],[Pattern]]="Pattern",VLOOKUP(Table2[[#This Row],[Product Code]],'Routing data'!$A$2:$W$470,13,FALSE),VLOOKUP(Table2[[#This Row],[Product Code]],'Routing data'!$A$2:$W$470,3,FALSE))</f>
        <v>0</v>
      </c>
      <c r="BJ1171" s="39">
        <f>IF(Table2[[#This Row],[Pattern]]="Pattern",VLOOKUP(Table2[[#This Row],[Product Code]],'Routing data'!$A$2:$W$470,14,FALSE),VLOOKUP(Table2[[#This Row],[Product Code]],'Routing data'!$A$2:$W$470,4,FALSE))</f>
        <v>3</v>
      </c>
      <c r="BK1171" s="39">
        <f>VLOOKUP(Table2[[#This Row],[Product Code]],'Routing data'!A$4:W$524,16,FALSE)</f>
        <v>0</v>
      </c>
      <c r="BL1171" s="42" t="str">
        <f>IF(Table2[[#This Row],[Milling Required]]=0,"x",IF(AT1171="Pattern",B1171-10,B1171-4))</f>
        <v>x</v>
      </c>
      <c r="BM1171" s="39"/>
      <c r="BN1171" s="42">
        <f t="shared" si="221"/>
        <v>43576</v>
      </c>
      <c r="BO1171" s="39" t="str">
        <f>IF(Table2[[#This Row],[Milling]]="x","x",Table2[[#This Row],[Total Sections]]*2)</f>
        <v>x</v>
      </c>
      <c r="BP1171" s="39">
        <f>IF(Table2[[#This Row],[Punching]]="x","x",Table2[Total Sections]*2)</f>
        <v>4</v>
      </c>
      <c r="BQ1171" s="39">
        <f>IF(Table2[[#This Row],[Pattern]]="Pattern",Table2[Total Sections]*3,Table2[Total Sections]*1.5)</f>
        <v>3</v>
      </c>
      <c r="BR1171" s="42"/>
      <c r="BS1171" s="39"/>
      <c r="BT1171" s="39"/>
      <c r="BU1171" s="39"/>
      <c r="BV1171" s="39" t="str">
        <f>_xlfn.IFNA(VLOOKUP(Table2[[#This Row],[Job-no]],Table4[],16,FALSE),"Ready")</f>
        <v/>
      </c>
      <c r="BW1171" s="39" t="str">
        <f>_xlfn.IFNA(VLOOKUP(Table2[[#This Row],[Job-no]],Table4[],21,FALSE),"Ready")</f>
        <v/>
      </c>
      <c r="BX1171" s="39" t="b">
        <f>_xlfn.IFNA(VLOOKUP(Table2[[#This Row],[Job-no]],Table4[],10,FALSE),TRUE)</f>
        <v>0</v>
      </c>
      <c r="BY1171" s="39" t="str">
        <f>_xlfn.IFNA(VLOOKUP(Table2[[#This Row],[Job-no]],Table4[],22,FALSE),"Ready")</f>
        <v/>
      </c>
      <c r="BZ1171" s="120">
        <f t="shared" si="222"/>
        <v>43579</v>
      </c>
      <c r="CA1171" s="120" t="str">
        <f ca="1">IF(OR(Table2[[#This Row],[Saw Date]]=TODAY(),Table2[[#This Row],[Saw Date]]=TODAY()+1), Table2[[#This Row],[Saw Date]],IF(Table2[[#This Row],[Extrusion cut double saw]],"Done",""))</f>
        <v/>
      </c>
      <c r="CB1171" s="120" t="str">
        <f ca="1">IF(OR(Table2[[#This Row],[Lens Date]]=TODAY(),Table2[[#This Row],[Lens Date]]=TODAY()+1), Table2[[#This Row],[Lens Date]],IF(Table2[[#This Row],[MSLens]]="Done","Done",""))</f>
        <v/>
      </c>
      <c r="CC1171" s="120" t="str">
        <f ca="1">IF(OR(Table2[[#This Row],[Milling Date]]=TODAY(),Table2[[#This Row],[Milling Date]]=TODAY()+1), Table2[[#This Row],[Milling Date]],IF(Table2[[#This Row],[CNC Holes]]="Ready","Done",""))</f>
        <v/>
      </c>
      <c r="CD1171" s="120" t="str">
        <f ca="1">IF(OR(Table2[[#This Row],[Welding Date]]=TODAY(),Table2[[#This Row],[Welding Date]]=TODAY()+1), Table2[[#This Row],[Welding Date]],IF(Table2[[#This Row],[Welding Corners]]="Ready","Done",""))</f>
        <v/>
      </c>
      <c r="CE1171" s="120" t="str">
        <f ca="1">IF(OR(Table2[[#This Row],[Puching Date]]=TODAY(),Table2[[#This Row],[Puching Date]]=TODAY()+1), Table2[[#This Row],[Puching Date]],IF(Table2[[#This Row],[Punch Holes]]="Ready","Done",""))</f>
        <v/>
      </c>
      <c r="CF1171" s="120" t="str">
        <f ca="1">IF(OR(Table2[[#This Row],[Housing Date2]]=TODAY(),Table2[[#This Row],[Housing Date2]]=TODAY()+1),Table2[[#This Row],[Housing Date2]],IF(Table2[[#This Row],[Body Assembly]],"Done",""))</f>
        <v/>
      </c>
      <c r="CG1171" s="120" t="str">
        <f>_xlfn.IFNA(VLOOKUP(Table2[[#This Row],[Job-no]],Table4[],7,FALSE),"Done")</f>
        <v>Scheduled/Released</v>
      </c>
    </row>
    <row r="1172" spans="1:85" x14ac:dyDescent="0.25">
      <c r="A1172" s="39" t="str">
        <f>_xlfn.CONCAT(Table2[[#This Row],[Order]],"-",Table2[[#This Row],[Line]])</f>
        <v>76134-5</v>
      </c>
      <c r="B1172" s="5">
        <v>43579</v>
      </c>
      <c r="C1172" s="8">
        <v>76134</v>
      </c>
      <c r="D1172" s="3" t="s">
        <v>1111</v>
      </c>
      <c r="E1172" s="8">
        <v>5</v>
      </c>
      <c r="F1172" s="8">
        <v>1</v>
      </c>
      <c r="G1172" s="3" t="s">
        <v>42</v>
      </c>
      <c r="H1172" s="8">
        <v>1</v>
      </c>
      <c r="I1172" s="43" t="b">
        <v>0</v>
      </c>
      <c r="J1172" s="43" t="b">
        <v>0</v>
      </c>
      <c r="K1172" t="s">
        <v>114</v>
      </c>
      <c r="L1172" s="43" t="b">
        <v>0</v>
      </c>
      <c r="M1172" s="43" t="b">
        <v>0</v>
      </c>
      <c r="N1172" s="43" t="b">
        <v>0</v>
      </c>
      <c r="O1172" t="s">
        <v>114</v>
      </c>
      <c r="P1172" t="s">
        <v>114</v>
      </c>
      <c r="Q1172" t="s">
        <v>114</v>
      </c>
      <c r="R1172" t="s">
        <v>114</v>
      </c>
      <c r="S1172" t="s">
        <v>114</v>
      </c>
      <c r="T1172" t="s">
        <v>114</v>
      </c>
      <c r="U1172" t="s">
        <v>114</v>
      </c>
      <c r="V1172" t="s">
        <v>114</v>
      </c>
      <c r="W1172" s="5">
        <v>43574</v>
      </c>
      <c r="X1172" s="3" t="s">
        <v>114</v>
      </c>
      <c r="Y1172" s="3"/>
      <c r="Z1172" s="3" t="s">
        <v>3770</v>
      </c>
      <c r="AA1172" s="3" t="s">
        <v>114</v>
      </c>
      <c r="AB1172" s="3" t="s">
        <v>74</v>
      </c>
      <c r="AC1172" s="8">
        <v>4</v>
      </c>
      <c r="AD1172" s="3" t="s">
        <v>5967</v>
      </c>
      <c r="AE1172" s="4" t="s">
        <v>5968</v>
      </c>
      <c r="AF1172" s="3"/>
      <c r="AG1172" s="3" t="s">
        <v>114</v>
      </c>
      <c r="AH1172" s="8">
        <v>2</v>
      </c>
      <c r="AI1172" s="3" t="s">
        <v>74</v>
      </c>
      <c r="AJ1172" t="s">
        <v>114</v>
      </c>
      <c r="AK1172" t="s">
        <v>114</v>
      </c>
      <c r="AL1172" s="43" t="b">
        <v>0</v>
      </c>
      <c r="AM1172" s="3"/>
      <c r="AN1172" s="3"/>
      <c r="AO1172" s="43" t="b">
        <v>0</v>
      </c>
      <c r="AP1172" s="3" t="b">
        <v>0</v>
      </c>
      <c r="AQ1172" s="129">
        <f>VLOOKUP(Table2[[#This Row],[Job-no]],Table3[],26,FALSE)</f>
        <v>1162.8</v>
      </c>
      <c r="AR1172" t="str">
        <f t="shared" si="218"/>
        <v>BMRLED</v>
      </c>
      <c r="AS1172" t="str">
        <f>VLOOKUP(AR1172,Table1[],4,0)</f>
        <v>recessed</v>
      </c>
      <c r="AT1172">
        <f>IF(BD1172&gt;0,"Pattern",VLOOKUP(AR1172,Table1[],5,0))</f>
        <v>0</v>
      </c>
      <c r="AU1172" s="34">
        <f>IF(AT1172="Pattern",WORKDAY(Table2[[#This Row],[Scheduled Ship Date]],-10),WORKDAY(Table2[[#This Row],[Scheduled Ship Date]],-4))</f>
        <v>43573</v>
      </c>
      <c r="AV1172" s="39">
        <f>IF(Table2[[#This Row],[Extrusion cut double saw]]=TRUE,IF(O1172="ToDo",IF(AT1172="Pattern",Table2[[#This Row],[Total Sections]]*0.4,Table2[[#This Row],[Total Sections]]*0.12),0),IF(AT1172="Pattern",Table2[[#This Row],[Total Sections]]*4,Table2[[#This Row],[Total Sections]]*1.2))</f>
        <v>2.4</v>
      </c>
      <c r="AW1172" s="42">
        <f t="shared" ca="1" si="223"/>
        <v>43475</v>
      </c>
      <c r="AX1172" s="42">
        <f>IF(AT1172="Pattern",Table2[[#This Row],[Scheduled Ship Date]]-2,Table2[[#This Row],[Scheduled Ship Date]]-3)</f>
        <v>43576</v>
      </c>
      <c r="AY1172" s="39">
        <f>IF(Table2[[#This Row],[Pattern]]="Pattern",Table2[[#This Row],[Total Sections]]*4.82,Table2[[#This Row],[Total Sections]]*0.5)</f>
        <v>1</v>
      </c>
      <c r="AZ1172" s="42">
        <f t="shared" ca="1" si="224"/>
        <v>43474</v>
      </c>
      <c r="BA1172" s="39">
        <f>((Table2[Total Sections]/Table2[Open Qty])-1)*Table2[Open Qty]*12.96</f>
        <v>12.96</v>
      </c>
      <c r="BB1172" s="39"/>
      <c r="BC1172" s="39" t="str">
        <f t="shared" si="219"/>
        <v>BMRLED-500-80-35-ASO-16-AP-120-DP-1-DF</v>
      </c>
      <c r="BD1172" s="39">
        <f t="shared" si="220"/>
        <v>0</v>
      </c>
      <c r="BE1172" s="39" t="b">
        <f>_xlfn.IFNA(VLOOKUP(Table2[[#This Row],[Job-no]],Table4[],9,FALSE),TRUE)</f>
        <v>0</v>
      </c>
      <c r="BF1172" s="39"/>
      <c r="BG1172" s="39" t="b">
        <f>_xlfn.IFNA(VLOOKUP(Table2[[#This Row],[Job-no]],Table4[],14,FALSE),TRUE)</f>
        <v>0</v>
      </c>
      <c r="BH1172" s="39" t="str">
        <f>_xlfn.IFNA(VLOOKUP(Table2[[#This Row],[Job-no]],Table4[],11,FALSE),"Done")</f>
        <v/>
      </c>
      <c r="BI1172" s="39">
        <f>IF(Table2[[#This Row],[Pattern]]="Pattern",VLOOKUP(Table2[[#This Row],[Product Code]],'Routing data'!$A$2:$W$470,13,FALSE),VLOOKUP(Table2[[#This Row],[Product Code]],'Routing data'!$A$2:$W$470,3,FALSE))</f>
        <v>0</v>
      </c>
      <c r="BJ1172" s="39">
        <f>IF(Table2[[#This Row],[Pattern]]="Pattern",VLOOKUP(Table2[[#This Row],[Product Code]],'Routing data'!$A$2:$W$470,14,FALSE),VLOOKUP(Table2[[#This Row],[Product Code]],'Routing data'!$A$2:$W$470,4,FALSE))</f>
        <v>3</v>
      </c>
      <c r="BK1172" s="39">
        <f>VLOOKUP(Table2[[#This Row],[Product Code]],'Routing data'!A$4:W$524,16,FALSE)</f>
        <v>0</v>
      </c>
      <c r="BL1172" s="42" t="str">
        <f>IF(Table2[[#This Row],[Milling Required]]=0,"x",IF(AT1172="Pattern",B1172-10,B1172-4))</f>
        <v>x</v>
      </c>
      <c r="BM1172" s="39"/>
      <c r="BN1172" s="42">
        <f t="shared" si="221"/>
        <v>43576</v>
      </c>
      <c r="BO1172" s="39" t="str">
        <f>IF(Table2[[#This Row],[Milling]]="x","x",Table2[[#This Row],[Total Sections]]*2)</f>
        <v>x</v>
      </c>
      <c r="BP1172" s="39">
        <f>IF(Table2[[#This Row],[Punching]]="x","x",Table2[Total Sections]*2)</f>
        <v>4</v>
      </c>
      <c r="BQ1172" s="39">
        <f>IF(Table2[[#This Row],[Pattern]]="Pattern",Table2[Total Sections]*3,Table2[Total Sections]*1.5)</f>
        <v>3</v>
      </c>
      <c r="BR1172" s="42"/>
      <c r="BS1172" s="39"/>
      <c r="BT1172" s="39"/>
      <c r="BU1172" s="39"/>
      <c r="BV1172" s="39" t="str">
        <f>_xlfn.IFNA(VLOOKUP(Table2[[#This Row],[Job-no]],Table4[],16,FALSE),"Ready")</f>
        <v/>
      </c>
      <c r="BW1172" s="39" t="str">
        <f>_xlfn.IFNA(VLOOKUP(Table2[[#This Row],[Job-no]],Table4[],21,FALSE),"Ready")</f>
        <v/>
      </c>
      <c r="BX1172" s="39" t="b">
        <f>_xlfn.IFNA(VLOOKUP(Table2[[#This Row],[Job-no]],Table4[],10,FALSE),TRUE)</f>
        <v>0</v>
      </c>
      <c r="BY1172" s="39" t="str">
        <f>_xlfn.IFNA(VLOOKUP(Table2[[#This Row],[Job-no]],Table4[],22,FALSE),"Ready")</f>
        <v/>
      </c>
      <c r="BZ1172" s="120">
        <f t="shared" si="222"/>
        <v>43579</v>
      </c>
      <c r="CA1172" s="120" t="str">
        <f ca="1">IF(OR(Table2[[#This Row],[Saw Date]]=TODAY(),Table2[[#This Row],[Saw Date]]=TODAY()+1), Table2[[#This Row],[Saw Date]],IF(Table2[[#This Row],[Extrusion cut double saw]],"Done",""))</f>
        <v/>
      </c>
      <c r="CB1172" s="120" t="str">
        <f ca="1">IF(OR(Table2[[#This Row],[Lens Date]]=TODAY(),Table2[[#This Row],[Lens Date]]=TODAY()+1), Table2[[#This Row],[Lens Date]],IF(Table2[[#This Row],[MSLens]]="Done","Done",""))</f>
        <v/>
      </c>
      <c r="CC1172" s="120" t="str">
        <f ca="1">IF(OR(Table2[[#This Row],[Milling Date]]=TODAY(),Table2[[#This Row],[Milling Date]]=TODAY()+1), Table2[[#This Row],[Milling Date]],IF(Table2[[#This Row],[CNC Holes]]="Ready","Done",""))</f>
        <v/>
      </c>
      <c r="CD1172" s="120" t="str">
        <f ca="1">IF(OR(Table2[[#This Row],[Welding Date]]=TODAY(),Table2[[#This Row],[Welding Date]]=TODAY()+1), Table2[[#This Row],[Welding Date]],IF(Table2[[#This Row],[Welding Corners]]="Ready","Done",""))</f>
        <v/>
      </c>
      <c r="CE1172" s="120" t="str">
        <f ca="1">IF(OR(Table2[[#This Row],[Puching Date]]=TODAY(),Table2[[#This Row],[Puching Date]]=TODAY()+1), Table2[[#This Row],[Puching Date]],IF(Table2[[#This Row],[Punch Holes]]="Ready","Done",""))</f>
        <v/>
      </c>
      <c r="CF1172" s="120" t="str">
        <f ca="1">IF(OR(Table2[[#This Row],[Housing Date2]]=TODAY(),Table2[[#This Row],[Housing Date2]]=TODAY()+1),Table2[[#This Row],[Housing Date2]],IF(Table2[[#This Row],[Body Assembly]],"Done",""))</f>
        <v/>
      </c>
      <c r="CG1172" s="120" t="str">
        <f>_xlfn.IFNA(VLOOKUP(Table2[[#This Row],[Job-no]],Table4[],7,FALSE),"Done")</f>
        <v>Scheduled/Released</v>
      </c>
    </row>
    <row r="1173" spans="1:85" x14ac:dyDescent="0.25">
      <c r="A1173" s="39" t="str">
        <f>_xlfn.CONCAT(Table2[[#This Row],[Order]],"-",Table2[[#This Row],[Line]])</f>
        <v>76134-6</v>
      </c>
      <c r="B1173" s="5">
        <v>43579</v>
      </c>
      <c r="C1173" s="8">
        <v>76134</v>
      </c>
      <c r="D1173" s="3" t="s">
        <v>1113</v>
      </c>
      <c r="E1173" s="8">
        <v>6</v>
      </c>
      <c r="F1173" s="8">
        <v>1</v>
      </c>
      <c r="G1173" s="3" t="s">
        <v>42</v>
      </c>
      <c r="H1173" s="8">
        <v>2</v>
      </c>
      <c r="I1173" s="43" t="b">
        <v>0</v>
      </c>
      <c r="J1173" s="43" t="b">
        <v>0</v>
      </c>
      <c r="K1173" t="s">
        <v>114</v>
      </c>
      <c r="L1173" s="43" t="b">
        <v>0</v>
      </c>
      <c r="M1173" s="43" t="b">
        <v>0</v>
      </c>
      <c r="N1173" s="43" t="b">
        <v>0</v>
      </c>
      <c r="O1173" t="s">
        <v>114</v>
      </c>
      <c r="P1173" t="s">
        <v>114</v>
      </c>
      <c r="Q1173" t="s">
        <v>114</v>
      </c>
      <c r="R1173" t="s">
        <v>114</v>
      </c>
      <c r="S1173" t="s">
        <v>114</v>
      </c>
      <c r="T1173" t="s">
        <v>114</v>
      </c>
      <c r="U1173" t="s">
        <v>114</v>
      </c>
      <c r="V1173" t="s">
        <v>114</v>
      </c>
      <c r="W1173" s="5">
        <v>43574</v>
      </c>
      <c r="X1173" s="3" t="s">
        <v>114</v>
      </c>
      <c r="Y1173" s="3"/>
      <c r="Z1173" s="3" t="s">
        <v>5164</v>
      </c>
      <c r="AA1173" s="3" t="s">
        <v>114</v>
      </c>
      <c r="AB1173" s="3" t="s">
        <v>74</v>
      </c>
      <c r="AC1173" s="8">
        <v>4</v>
      </c>
      <c r="AD1173" s="3" t="s">
        <v>5967</v>
      </c>
      <c r="AE1173" s="4" t="s">
        <v>5968</v>
      </c>
      <c r="AF1173" s="3"/>
      <c r="AG1173" s="3" t="s">
        <v>114</v>
      </c>
      <c r="AH1173" s="8">
        <v>6</v>
      </c>
      <c r="AI1173" s="3" t="s">
        <v>74</v>
      </c>
      <c r="AJ1173" t="s">
        <v>114</v>
      </c>
      <c r="AK1173" t="s">
        <v>114</v>
      </c>
      <c r="AL1173" s="43" t="b">
        <v>0</v>
      </c>
      <c r="AM1173" s="3"/>
      <c r="AN1173" s="3"/>
      <c r="AO1173" s="43" t="b">
        <v>0</v>
      </c>
      <c r="AP1173" s="3" t="b">
        <v>0</v>
      </c>
      <c r="AQ1173" s="129">
        <f>VLOOKUP(Table2[[#This Row],[Job-no]],Table3[],26,FALSE)</f>
        <v>5088.2</v>
      </c>
      <c r="AR1173" t="str">
        <f t="shared" si="218"/>
        <v>BMRLED</v>
      </c>
      <c r="AS1173" t="str">
        <f>VLOOKUP(AR1173,Table1[],4,0)</f>
        <v>recessed</v>
      </c>
      <c r="AT1173">
        <f>IF(BD1173&gt;0,"Pattern",VLOOKUP(AR1173,Table1[],5,0))</f>
        <v>0</v>
      </c>
      <c r="AU1173" s="34">
        <f>IF(AT1173="Pattern",WORKDAY(Table2[[#This Row],[Scheduled Ship Date]],-10),WORKDAY(Table2[[#This Row],[Scheduled Ship Date]],-4))</f>
        <v>43573</v>
      </c>
      <c r="AV1173" s="39">
        <f>IF(Table2[[#This Row],[Extrusion cut double saw]]=TRUE,IF(O1173="ToDo",IF(AT1173="Pattern",Table2[[#This Row],[Total Sections]]*0.4,Table2[[#This Row],[Total Sections]]*0.12),0),IF(AT1173="Pattern",Table2[[#This Row],[Total Sections]]*4,Table2[[#This Row],[Total Sections]]*1.2))</f>
        <v>7.1999999999999993</v>
      </c>
      <c r="AW1173" s="42">
        <f t="shared" ca="1" si="223"/>
        <v>43475</v>
      </c>
      <c r="AX1173" s="42">
        <f>IF(AT1173="Pattern",Table2[[#This Row],[Scheduled Ship Date]]-2,Table2[[#This Row],[Scheduled Ship Date]]-3)</f>
        <v>43576</v>
      </c>
      <c r="AY1173" s="39">
        <f>IF(Table2[[#This Row],[Pattern]]="Pattern",Table2[[#This Row],[Total Sections]]*4.82,Table2[[#This Row],[Total Sections]]*0.5)</f>
        <v>3</v>
      </c>
      <c r="AZ1173" s="42">
        <f t="shared" ca="1" si="224"/>
        <v>43474</v>
      </c>
      <c r="BA1173" s="39">
        <f>((Table2[Total Sections]/Table2[Open Qty])-1)*Table2[Open Qty]*12.96</f>
        <v>51.84</v>
      </c>
      <c r="BB1173" s="39"/>
      <c r="BC1173" s="39" t="str">
        <f t="shared" si="219"/>
        <v>BMRLED-500-80-35-ASO-35-AP-120-DP-1-DF</v>
      </c>
      <c r="BD1173" s="39">
        <f t="shared" si="220"/>
        <v>0</v>
      </c>
      <c r="BE1173" s="39" t="b">
        <f>_xlfn.IFNA(VLOOKUP(Table2[[#This Row],[Job-no]],Table4[],9,FALSE),TRUE)</f>
        <v>0</v>
      </c>
      <c r="BF1173" s="39"/>
      <c r="BG1173" s="39" t="b">
        <f>_xlfn.IFNA(VLOOKUP(Table2[[#This Row],[Job-no]],Table4[],14,FALSE),TRUE)</f>
        <v>0</v>
      </c>
      <c r="BH1173" s="39" t="str">
        <f>_xlfn.IFNA(VLOOKUP(Table2[[#This Row],[Job-no]],Table4[],11,FALSE),"Done")</f>
        <v/>
      </c>
      <c r="BI1173" s="39">
        <f>IF(Table2[[#This Row],[Pattern]]="Pattern",VLOOKUP(Table2[[#This Row],[Product Code]],'Routing data'!$A$2:$W$470,13,FALSE),VLOOKUP(Table2[[#This Row],[Product Code]],'Routing data'!$A$2:$W$470,3,FALSE))</f>
        <v>0</v>
      </c>
      <c r="BJ1173" s="39">
        <f>IF(Table2[[#This Row],[Pattern]]="Pattern",VLOOKUP(Table2[[#This Row],[Product Code]],'Routing data'!$A$2:$W$470,14,FALSE),VLOOKUP(Table2[[#This Row],[Product Code]],'Routing data'!$A$2:$W$470,4,FALSE))</f>
        <v>3</v>
      </c>
      <c r="BK1173" s="39">
        <f>VLOOKUP(Table2[[#This Row],[Product Code]],'Routing data'!A$4:W$524,16,FALSE)</f>
        <v>0</v>
      </c>
      <c r="BL1173" s="42" t="str">
        <f>IF(Table2[[#This Row],[Milling Required]]=0,"x",IF(AT1173="Pattern",B1173-10,B1173-4))</f>
        <v>x</v>
      </c>
      <c r="BM1173" s="39"/>
      <c r="BN1173" s="42">
        <f t="shared" si="221"/>
        <v>43576</v>
      </c>
      <c r="BO1173" s="39" t="str">
        <f>IF(Table2[[#This Row],[Milling]]="x","x",Table2[[#This Row],[Total Sections]]*2)</f>
        <v>x</v>
      </c>
      <c r="BP1173" s="39">
        <f>IF(Table2[[#This Row],[Punching]]="x","x",Table2[Total Sections]*2)</f>
        <v>12</v>
      </c>
      <c r="BQ1173" s="39">
        <f>IF(Table2[[#This Row],[Pattern]]="Pattern",Table2[Total Sections]*3,Table2[Total Sections]*1.5)</f>
        <v>9</v>
      </c>
      <c r="BR1173" s="42"/>
      <c r="BS1173" s="39"/>
      <c r="BT1173" s="39"/>
      <c r="BU1173" s="39"/>
      <c r="BV1173" s="39" t="str">
        <f>_xlfn.IFNA(VLOOKUP(Table2[[#This Row],[Job-no]],Table4[],16,FALSE),"Ready")</f>
        <v/>
      </c>
      <c r="BW1173" s="39" t="str">
        <f>_xlfn.IFNA(VLOOKUP(Table2[[#This Row],[Job-no]],Table4[],21,FALSE),"Ready")</f>
        <v/>
      </c>
      <c r="BX1173" s="39" t="b">
        <f>_xlfn.IFNA(VLOOKUP(Table2[[#This Row],[Job-no]],Table4[],10,FALSE),TRUE)</f>
        <v>0</v>
      </c>
      <c r="BY1173" s="39" t="str">
        <f>_xlfn.IFNA(VLOOKUP(Table2[[#This Row],[Job-no]],Table4[],22,FALSE),"Ready")</f>
        <v/>
      </c>
      <c r="BZ1173" s="120">
        <f t="shared" si="222"/>
        <v>43579</v>
      </c>
      <c r="CA1173" s="120" t="str">
        <f ca="1">IF(OR(Table2[[#This Row],[Saw Date]]=TODAY(),Table2[[#This Row],[Saw Date]]=TODAY()+1), Table2[[#This Row],[Saw Date]],IF(Table2[[#This Row],[Extrusion cut double saw]],"Done",""))</f>
        <v/>
      </c>
      <c r="CB1173" s="120" t="str">
        <f ca="1">IF(OR(Table2[[#This Row],[Lens Date]]=TODAY(),Table2[[#This Row],[Lens Date]]=TODAY()+1), Table2[[#This Row],[Lens Date]],IF(Table2[[#This Row],[MSLens]]="Done","Done",""))</f>
        <v/>
      </c>
      <c r="CC1173" s="120" t="str">
        <f ca="1">IF(OR(Table2[[#This Row],[Milling Date]]=TODAY(),Table2[[#This Row],[Milling Date]]=TODAY()+1), Table2[[#This Row],[Milling Date]],IF(Table2[[#This Row],[CNC Holes]]="Ready","Done",""))</f>
        <v/>
      </c>
      <c r="CD1173" s="120" t="str">
        <f ca="1">IF(OR(Table2[[#This Row],[Welding Date]]=TODAY(),Table2[[#This Row],[Welding Date]]=TODAY()+1), Table2[[#This Row],[Welding Date]],IF(Table2[[#This Row],[Welding Corners]]="Ready","Done",""))</f>
        <v/>
      </c>
      <c r="CE1173" s="120" t="str">
        <f ca="1">IF(OR(Table2[[#This Row],[Puching Date]]=TODAY(),Table2[[#This Row],[Puching Date]]=TODAY()+1), Table2[[#This Row],[Puching Date]],IF(Table2[[#This Row],[Punch Holes]]="Ready","Done",""))</f>
        <v/>
      </c>
      <c r="CF1173" s="120" t="str">
        <f ca="1">IF(OR(Table2[[#This Row],[Housing Date2]]=TODAY(),Table2[[#This Row],[Housing Date2]]=TODAY()+1),Table2[[#This Row],[Housing Date2]],IF(Table2[[#This Row],[Body Assembly]],"Done",""))</f>
        <v/>
      </c>
      <c r="CG1173" s="120" t="str">
        <f>_xlfn.IFNA(VLOOKUP(Table2[[#This Row],[Job-no]],Table4[],7,FALSE),"Done")</f>
        <v>Scheduled/Released</v>
      </c>
    </row>
    <row r="1174" spans="1:85" x14ac:dyDescent="0.25">
      <c r="A1174" s="39" t="str">
        <f>_xlfn.CONCAT(Table2[[#This Row],[Order]],"-",Table2[[#This Row],[Line]])</f>
        <v>76134-7</v>
      </c>
      <c r="B1174" s="5">
        <v>43579</v>
      </c>
      <c r="C1174" s="8">
        <v>76134</v>
      </c>
      <c r="D1174" s="3" t="s">
        <v>1115</v>
      </c>
      <c r="E1174" s="8">
        <v>7</v>
      </c>
      <c r="F1174" s="8">
        <v>1</v>
      </c>
      <c r="G1174" s="3" t="s">
        <v>42</v>
      </c>
      <c r="H1174" s="8">
        <v>1</v>
      </c>
      <c r="I1174" s="43" t="b">
        <v>0</v>
      </c>
      <c r="J1174" s="43" t="b">
        <v>0</v>
      </c>
      <c r="K1174" t="s">
        <v>114</v>
      </c>
      <c r="L1174" s="43" t="b">
        <v>0</v>
      </c>
      <c r="M1174" s="43" t="b">
        <v>0</v>
      </c>
      <c r="N1174" s="43" t="b">
        <v>0</v>
      </c>
      <c r="O1174" t="s">
        <v>114</v>
      </c>
      <c r="P1174" t="s">
        <v>114</v>
      </c>
      <c r="Q1174" t="s">
        <v>114</v>
      </c>
      <c r="R1174" t="s">
        <v>114</v>
      </c>
      <c r="S1174" t="s">
        <v>114</v>
      </c>
      <c r="T1174" t="s">
        <v>114</v>
      </c>
      <c r="U1174" t="s">
        <v>114</v>
      </c>
      <c r="V1174" t="s">
        <v>114</v>
      </c>
      <c r="W1174" s="5">
        <v>43574</v>
      </c>
      <c r="X1174" s="3" t="s">
        <v>114</v>
      </c>
      <c r="Y1174" s="3"/>
      <c r="Z1174" s="3" t="s">
        <v>4541</v>
      </c>
      <c r="AA1174" s="3" t="s">
        <v>114</v>
      </c>
      <c r="AB1174" s="3" t="s">
        <v>74</v>
      </c>
      <c r="AC1174" s="8">
        <v>4</v>
      </c>
      <c r="AD1174" s="3" t="s">
        <v>5967</v>
      </c>
      <c r="AE1174" s="4" t="s">
        <v>5968</v>
      </c>
      <c r="AF1174" s="3"/>
      <c r="AG1174" s="3" t="s">
        <v>114</v>
      </c>
      <c r="AH1174" s="8">
        <v>5</v>
      </c>
      <c r="AI1174" s="3" t="s">
        <v>74</v>
      </c>
      <c r="AJ1174" t="s">
        <v>114</v>
      </c>
      <c r="AK1174" t="s">
        <v>114</v>
      </c>
      <c r="AL1174" s="43" t="b">
        <v>0</v>
      </c>
      <c r="AM1174" s="3"/>
      <c r="AN1174" s="3"/>
      <c r="AO1174" s="43" t="b">
        <v>0</v>
      </c>
      <c r="AP1174" s="3" t="b">
        <v>0</v>
      </c>
      <c r="AQ1174" s="129">
        <f>VLOOKUP(Table2[[#This Row],[Job-no]],Table3[],26,FALSE)</f>
        <v>3813.3</v>
      </c>
      <c r="AR1174" t="str">
        <f t="shared" si="218"/>
        <v>BMRLED</v>
      </c>
      <c r="AS1174" t="str">
        <f>VLOOKUP(AR1174,Table1[],4,0)</f>
        <v>recessed</v>
      </c>
      <c r="AT1174">
        <f>IF(BD1174&gt;0,"Pattern",VLOOKUP(AR1174,Table1[],5,0))</f>
        <v>0</v>
      </c>
      <c r="AU1174" s="34">
        <f>IF(AT1174="Pattern",WORKDAY(Table2[[#This Row],[Scheduled Ship Date]],-10),WORKDAY(Table2[[#This Row],[Scheduled Ship Date]],-4))</f>
        <v>43573</v>
      </c>
      <c r="AV1174" s="39">
        <f>IF(Table2[[#This Row],[Extrusion cut double saw]]=TRUE,IF(O1174="ToDo",IF(AT1174="Pattern",Table2[[#This Row],[Total Sections]]*0.4,Table2[[#This Row],[Total Sections]]*0.12),0),IF(AT1174="Pattern",Table2[[#This Row],[Total Sections]]*4,Table2[[#This Row],[Total Sections]]*1.2))</f>
        <v>6</v>
      </c>
      <c r="AW1174" s="42">
        <f t="shared" ca="1" si="223"/>
        <v>43475</v>
      </c>
      <c r="AX1174" s="42">
        <f>IF(AT1174="Pattern",Table2[[#This Row],[Scheduled Ship Date]]-2,Table2[[#This Row],[Scheduled Ship Date]]-3)</f>
        <v>43576</v>
      </c>
      <c r="AY1174" s="39">
        <f>IF(Table2[[#This Row],[Pattern]]="Pattern",Table2[[#This Row],[Total Sections]]*4.82,Table2[[#This Row],[Total Sections]]*0.5)</f>
        <v>2.5</v>
      </c>
      <c r="AZ1174" s="42">
        <f t="shared" ca="1" si="224"/>
        <v>43474</v>
      </c>
      <c r="BA1174" s="39">
        <f>((Table2[Total Sections]/Table2[Open Qty])-1)*Table2[Open Qty]*12.96</f>
        <v>51.84</v>
      </c>
      <c r="BB1174" s="39"/>
      <c r="BC1174" s="39" t="str">
        <f t="shared" si="219"/>
        <v>BMRLED-500-80-35-ASO-52-AP-120-DP-2-DF</v>
      </c>
      <c r="BD1174" s="39">
        <f t="shared" si="220"/>
        <v>0</v>
      </c>
      <c r="BE1174" s="39" t="b">
        <f>_xlfn.IFNA(VLOOKUP(Table2[[#This Row],[Job-no]],Table4[],9,FALSE),TRUE)</f>
        <v>0</v>
      </c>
      <c r="BF1174" s="39"/>
      <c r="BG1174" s="39" t="b">
        <f>_xlfn.IFNA(VLOOKUP(Table2[[#This Row],[Job-no]],Table4[],14,FALSE),TRUE)</f>
        <v>0</v>
      </c>
      <c r="BH1174" s="39" t="str">
        <f>_xlfn.IFNA(VLOOKUP(Table2[[#This Row],[Job-no]],Table4[],11,FALSE),"Done")</f>
        <v/>
      </c>
      <c r="BI1174" s="39">
        <f>IF(Table2[[#This Row],[Pattern]]="Pattern",VLOOKUP(Table2[[#This Row],[Product Code]],'Routing data'!$A$2:$W$470,13,FALSE),VLOOKUP(Table2[[#This Row],[Product Code]],'Routing data'!$A$2:$W$470,3,FALSE))</f>
        <v>0</v>
      </c>
      <c r="BJ1174" s="39">
        <f>IF(Table2[[#This Row],[Pattern]]="Pattern",VLOOKUP(Table2[[#This Row],[Product Code]],'Routing data'!$A$2:$W$470,14,FALSE),VLOOKUP(Table2[[#This Row],[Product Code]],'Routing data'!$A$2:$W$470,4,FALSE))</f>
        <v>3</v>
      </c>
      <c r="BK1174" s="39">
        <f>VLOOKUP(Table2[[#This Row],[Product Code]],'Routing data'!A$4:W$524,16,FALSE)</f>
        <v>0</v>
      </c>
      <c r="BL1174" s="42" t="str">
        <f>IF(Table2[[#This Row],[Milling Required]]=0,"x",IF(AT1174="Pattern",B1174-10,B1174-4))</f>
        <v>x</v>
      </c>
      <c r="BM1174" s="39"/>
      <c r="BN1174" s="42">
        <f t="shared" si="221"/>
        <v>43576</v>
      </c>
      <c r="BO1174" s="39" t="str">
        <f>IF(Table2[[#This Row],[Milling]]="x","x",Table2[[#This Row],[Total Sections]]*2)</f>
        <v>x</v>
      </c>
      <c r="BP1174" s="39">
        <f>IF(Table2[[#This Row],[Punching]]="x","x",Table2[Total Sections]*2)</f>
        <v>10</v>
      </c>
      <c r="BQ1174" s="39">
        <f>IF(Table2[[#This Row],[Pattern]]="Pattern",Table2[Total Sections]*3,Table2[Total Sections]*1.5)</f>
        <v>7.5</v>
      </c>
      <c r="BR1174" s="42"/>
      <c r="BS1174" s="39"/>
      <c r="BT1174" s="39"/>
      <c r="BU1174" s="39"/>
      <c r="BV1174" s="39" t="str">
        <f>_xlfn.IFNA(VLOOKUP(Table2[[#This Row],[Job-no]],Table4[],16,FALSE),"Ready")</f>
        <v/>
      </c>
      <c r="BW1174" s="39" t="str">
        <f>_xlfn.IFNA(VLOOKUP(Table2[[#This Row],[Job-no]],Table4[],21,FALSE),"Ready")</f>
        <v/>
      </c>
      <c r="BX1174" s="39" t="b">
        <f>_xlfn.IFNA(VLOOKUP(Table2[[#This Row],[Job-no]],Table4[],10,FALSE),TRUE)</f>
        <v>0</v>
      </c>
      <c r="BY1174" s="39" t="str">
        <f>_xlfn.IFNA(VLOOKUP(Table2[[#This Row],[Job-no]],Table4[],22,FALSE),"Ready")</f>
        <v/>
      </c>
      <c r="BZ1174" s="120">
        <f t="shared" si="222"/>
        <v>43579</v>
      </c>
      <c r="CA1174" s="120" t="str">
        <f ca="1">IF(OR(Table2[[#This Row],[Saw Date]]=TODAY(),Table2[[#This Row],[Saw Date]]=TODAY()+1), Table2[[#This Row],[Saw Date]],IF(Table2[[#This Row],[Extrusion cut double saw]],"Done",""))</f>
        <v/>
      </c>
      <c r="CB1174" s="120" t="str">
        <f ca="1">IF(OR(Table2[[#This Row],[Lens Date]]=TODAY(),Table2[[#This Row],[Lens Date]]=TODAY()+1), Table2[[#This Row],[Lens Date]],IF(Table2[[#This Row],[MSLens]]="Done","Done",""))</f>
        <v/>
      </c>
      <c r="CC1174" s="120" t="str">
        <f ca="1">IF(OR(Table2[[#This Row],[Milling Date]]=TODAY(),Table2[[#This Row],[Milling Date]]=TODAY()+1), Table2[[#This Row],[Milling Date]],IF(Table2[[#This Row],[CNC Holes]]="Ready","Done",""))</f>
        <v/>
      </c>
      <c r="CD1174" s="120" t="str">
        <f ca="1">IF(OR(Table2[[#This Row],[Welding Date]]=TODAY(),Table2[[#This Row],[Welding Date]]=TODAY()+1), Table2[[#This Row],[Welding Date]],IF(Table2[[#This Row],[Welding Corners]]="Ready","Done",""))</f>
        <v/>
      </c>
      <c r="CE1174" s="120" t="str">
        <f ca="1">IF(OR(Table2[[#This Row],[Puching Date]]=TODAY(),Table2[[#This Row],[Puching Date]]=TODAY()+1), Table2[[#This Row],[Puching Date]],IF(Table2[[#This Row],[Punch Holes]]="Ready","Done",""))</f>
        <v/>
      </c>
      <c r="CF1174" s="120" t="str">
        <f ca="1">IF(OR(Table2[[#This Row],[Housing Date2]]=TODAY(),Table2[[#This Row],[Housing Date2]]=TODAY()+1),Table2[[#This Row],[Housing Date2]],IF(Table2[[#This Row],[Body Assembly]],"Done",""))</f>
        <v/>
      </c>
      <c r="CG1174" s="120" t="str">
        <f>_xlfn.IFNA(VLOOKUP(Table2[[#This Row],[Job-no]],Table4[],7,FALSE),"Done")</f>
        <v>Scheduled/Released</v>
      </c>
    </row>
    <row r="1175" spans="1:85" x14ac:dyDescent="0.25">
      <c r="A1175" s="39" t="str">
        <f>_xlfn.CONCAT(Table2[[#This Row],[Order]],"-",Table2[[#This Row],[Line]])</f>
        <v>76134-8</v>
      </c>
      <c r="B1175" s="5">
        <v>43579</v>
      </c>
      <c r="C1175" s="8">
        <v>76134</v>
      </c>
      <c r="D1175" s="3" t="s">
        <v>1117</v>
      </c>
      <c r="E1175" s="8">
        <v>8</v>
      </c>
      <c r="F1175" s="8">
        <v>1</v>
      </c>
      <c r="G1175" s="3" t="s">
        <v>42</v>
      </c>
      <c r="H1175" s="8">
        <v>3</v>
      </c>
      <c r="I1175" s="43" t="b">
        <v>0</v>
      </c>
      <c r="J1175" s="43" t="b">
        <v>0</v>
      </c>
      <c r="K1175" t="s">
        <v>114</v>
      </c>
      <c r="L1175" s="43" t="b">
        <v>0</v>
      </c>
      <c r="M1175" s="43" t="b">
        <v>0</v>
      </c>
      <c r="N1175" s="43" t="b">
        <v>0</v>
      </c>
      <c r="O1175" t="s">
        <v>114</v>
      </c>
      <c r="P1175" t="s">
        <v>114</v>
      </c>
      <c r="Q1175" t="s">
        <v>114</v>
      </c>
      <c r="R1175" t="s">
        <v>114</v>
      </c>
      <c r="S1175" t="s">
        <v>114</v>
      </c>
      <c r="T1175" t="s">
        <v>114</v>
      </c>
      <c r="U1175" t="s">
        <v>114</v>
      </c>
      <c r="V1175" t="s">
        <v>114</v>
      </c>
      <c r="W1175" s="5">
        <v>43574</v>
      </c>
      <c r="X1175" s="3" t="s">
        <v>114</v>
      </c>
      <c r="Y1175" s="3"/>
      <c r="Z1175" s="3" t="s">
        <v>3972</v>
      </c>
      <c r="AA1175" s="3" t="s">
        <v>114</v>
      </c>
      <c r="AB1175" s="3" t="s">
        <v>74</v>
      </c>
      <c r="AC1175" s="8">
        <v>4</v>
      </c>
      <c r="AD1175" s="3" t="s">
        <v>5967</v>
      </c>
      <c r="AE1175" s="4" t="s">
        <v>5968</v>
      </c>
      <c r="AF1175" s="3"/>
      <c r="AG1175" s="3" t="s">
        <v>114</v>
      </c>
      <c r="AH1175" s="8">
        <v>3</v>
      </c>
      <c r="AI1175" s="3" t="s">
        <v>74</v>
      </c>
      <c r="AJ1175" t="s">
        <v>114</v>
      </c>
      <c r="AK1175" t="s">
        <v>114</v>
      </c>
      <c r="AL1175" s="43" t="b">
        <v>0</v>
      </c>
      <c r="AM1175" s="3"/>
      <c r="AN1175" s="3"/>
      <c r="AO1175" s="43" t="b">
        <v>0</v>
      </c>
      <c r="AP1175" s="3" t="b">
        <v>0</v>
      </c>
      <c r="AQ1175" s="129">
        <f>VLOOKUP(Table2[[#This Row],[Job-no]],Table3[],26,FALSE)</f>
        <v>1744.2</v>
      </c>
      <c r="AR1175" t="str">
        <f t="shared" si="218"/>
        <v>BMRLED</v>
      </c>
      <c r="AS1175" t="str">
        <f>VLOOKUP(AR1175,Table1[],4,0)</f>
        <v>recessed</v>
      </c>
      <c r="AT1175">
        <f>IF(BD1175&gt;0,"Pattern",VLOOKUP(AR1175,Table1[],5,0))</f>
        <v>0</v>
      </c>
      <c r="AU1175" s="34">
        <f>IF(AT1175="Pattern",WORKDAY(Table2[[#This Row],[Scheduled Ship Date]],-10),WORKDAY(Table2[[#This Row],[Scheduled Ship Date]],-4))</f>
        <v>43573</v>
      </c>
      <c r="AV1175" s="39">
        <f>IF(Table2[[#This Row],[Extrusion cut double saw]]=TRUE,IF(O1175="ToDo",IF(AT1175="Pattern",Table2[[#This Row],[Total Sections]]*0.4,Table2[[#This Row],[Total Sections]]*0.12),0),IF(AT1175="Pattern",Table2[[#This Row],[Total Sections]]*4,Table2[[#This Row],[Total Sections]]*1.2))</f>
        <v>3.5999999999999996</v>
      </c>
      <c r="AW1175" s="42">
        <f t="shared" ca="1" si="223"/>
        <v>43475</v>
      </c>
      <c r="AX1175" s="42">
        <f>IF(AT1175="Pattern",Table2[[#This Row],[Scheduled Ship Date]]-2,Table2[[#This Row],[Scheduled Ship Date]]-3)</f>
        <v>43576</v>
      </c>
      <c r="AY1175" s="39">
        <f>IF(Table2[[#This Row],[Pattern]]="Pattern",Table2[[#This Row],[Total Sections]]*4.82,Table2[[#This Row],[Total Sections]]*0.5)</f>
        <v>1.5</v>
      </c>
      <c r="AZ1175" s="42">
        <f t="shared" ca="1" si="224"/>
        <v>43474</v>
      </c>
      <c r="BA1175" s="39">
        <f>((Table2[Total Sections]/Table2[Open Qty])-1)*Table2[Open Qty]*12.96</f>
        <v>0</v>
      </c>
      <c r="BB1175" s="39"/>
      <c r="BC1175" s="39" t="str">
        <f t="shared" si="219"/>
        <v>BMRLED-500-80-35-ASO-8-AP-120-DP-1-DF</v>
      </c>
      <c r="BD1175" s="39">
        <f t="shared" si="220"/>
        <v>0</v>
      </c>
      <c r="BE1175" s="39" t="b">
        <f>_xlfn.IFNA(VLOOKUP(Table2[[#This Row],[Job-no]],Table4[],9,FALSE),TRUE)</f>
        <v>0</v>
      </c>
      <c r="BF1175" s="39"/>
      <c r="BG1175" s="39" t="b">
        <f>_xlfn.IFNA(VLOOKUP(Table2[[#This Row],[Job-no]],Table4[],14,FALSE),TRUE)</f>
        <v>0</v>
      </c>
      <c r="BH1175" s="39" t="str">
        <f>_xlfn.IFNA(VLOOKUP(Table2[[#This Row],[Job-no]],Table4[],11,FALSE),"Done")</f>
        <v/>
      </c>
      <c r="BI1175" s="39">
        <f>IF(Table2[[#This Row],[Pattern]]="Pattern",VLOOKUP(Table2[[#This Row],[Product Code]],'Routing data'!$A$2:$W$470,13,FALSE),VLOOKUP(Table2[[#This Row],[Product Code]],'Routing data'!$A$2:$W$470,3,FALSE))</f>
        <v>0</v>
      </c>
      <c r="BJ1175" s="39">
        <f>IF(Table2[[#This Row],[Pattern]]="Pattern",VLOOKUP(Table2[[#This Row],[Product Code]],'Routing data'!$A$2:$W$470,14,FALSE),VLOOKUP(Table2[[#This Row],[Product Code]],'Routing data'!$A$2:$W$470,4,FALSE))</f>
        <v>3</v>
      </c>
      <c r="BK1175" s="39">
        <f>VLOOKUP(Table2[[#This Row],[Product Code]],'Routing data'!A$4:W$524,16,FALSE)</f>
        <v>0</v>
      </c>
      <c r="BL1175" s="42" t="str">
        <f>IF(Table2[[#This Row],[Milling Required]]=0,"x",IF(AT1175="Pattern",B1175-10,B1175-4))</f>
        <v>x</v>
      </c>
      <c r="BM1175" s="39"/>
      <c r="BN1175" s="42">
        <f t="shared" si="221"/>
        <v>43576</v>
      </c>
      <c r="BO1175" s="39" t="str">
        <f>IF(Table2[[#This Row],[Milling]]="x","x",Table2[[#This Row],[Total Sections]]*2)</f>
        <v>x</v>
      </c>
      <c r="BP1175" s="39">
        <f>IF(Table2[[#This Row],[Punching]]="x","x",Table2[Total Sections]*2)</f>
        <v>6</v>
      </c>
      <c r="BQ1175" s="39">
        <f>IF(Table2[[#This Row],[Pattern]]="Pattern",Table2[Total Sections]*3,Table2[Total Sections]*1.5)</f>
        <v>4.5</v>
      </c>
      <c r="BR1175" s="42"/>
      <c r="BS1175" s="39"/>
      <c r="BT1175" s="39"/>
      <c r="BU1175" s="39"/>
      <c r="BV1175" s="39" t="str">
        <f>_xlfn.IFNA(VLOOKUP(Table2[[#This Row],[Job-no]],Table4[],16,FALSE),"Ready")</f>
        <v/>
      </c>
      <c r="BW1175" s="39" t="str">
        <f>_xlfn.IFNA(VLOOKUP(Table2[[#This Row],[Job-no]],Table4[],21,FALSE),"Ready")</f>
        <v/>
      </c>
      <c r="BX1175" s="39" t="b">
        <f>_xlfn.IFNA(VLOOKUP(Table2[[#This Row],[Job-no]],Table4[],10,FALSE),TRUE)</f>
        <v>0</v>
      </c>
      <c r="BY1175" s="39" t="str">
        <f>_xlfn.IFNA(VLOOKUP(Table2[[#This Row],[Job-no]],Table4[],22,FALSE),"Ready")</f>
        <v/>
      </c>
      <c r="BZ1175" s="120">
        <f t="shared" si="222"/>
        <v>43579</v>
      </c>
      <c r="CA1175" s="120" t="str">
        <f ca="1">IF(OR(Table2[[#This Row],[Saw Date]]=TODAY(),Table2[[#This Row],[Saw Date]]=TODAY()+1), Table2[[#This Row],[Saw Date]],IF(Table2[[#This Row],[Extrusion cut double saw]],"Done",""))</f>
        <v/>
      </c>
      <c r="CB1175" s="120" t="str">
        <f ca="1">IF(OR(Table2[[#This Row],[Lens Date]]=TODAY(),Table2[[#This Row],[Lens Date]]=TODAY()+1), Table2[[#This Row],[Lens Date]],IF(Table2[[#This Row],[MSLens]]="Done","Done",""))</f>
        <v/>
      </c>
      <c r="CC1175" s="120" t="str">
        <f ca="1">IF(OR(Table2[[#This Row],[Milling Date]]=TODAY(),Table2[[#This Row],[Milling Date]]=TODAY()+1), Table2[[#This Row],[Milling Date]],IF(Table2[[#This Row],[CNC Holes]]="Ready","Done",""))</f>
        <v/>
      </c>
      <c r="CD1175" s="120" t="str">
        <f ca="1">IF(OR(Table2[[#This Row],[Welding Date]]=TODAY(),Table2[[#This Row],[Welding Date]]=TODAY()+1), Table2[[#This Row],[Welding Date]],IF(Table2[[#This Row],[Welding Corners]]="Ready","Done",""))</f>
        <v/>
      </c>
      <c r="CE1175" s="120" t="str">
        <f ca="1">IF(OR(Table2[[#This Row],[Puching Date]]=TODAY(),Table2[[#This Row],[Puching Date]]=TODAY()+1), Table2[[#This Row],[Puching Date]],IF(Table2[[#This Row],[Punch Holes]]="Ready","Done",""))</f>
        <v/>
      </c>
      <c r="CF1175" s="120" t="str">
        <f ca="1">IF(OR(Table2[[#This Row],[Housing Date2]]=TODAY(),Table2[[#This Row],[Housing Date2]]=TODAY()+1),Table2[[#This Row],[Housing Date2]],IF(Table2[[#This Row],[Body Assembly]],"Done",""))</f>
        <v/>
      </c>
      <c r="CG1175" s="120" t="str">
        <f>_xlfn.IFNA(VLOOKUP(Table2[[#This Row],[Job-no]],Table4[],7,FALSE),"Done")</f>
        <v>Scheduled/Released</v>
      </c>
    </row>
    <row r="1176" spans="1:85" x14ac:dyDescent="0.25">
      <c r="A1176" s="39" t="str">
        <f>_xlfn.CONCAT(Table2[[#This Row],[Order]],"-",Table2[[#This Row],[Line]])</f>
        <v>76134-9</v>
      </c>
      <c r="B1176" s="5">
        <v>43579</v>
      </c>
      <c r="C1176" s="8">
        <v>76134</v>
      </c>
      <c r="D1176" s="3" t="s">
        <v>1119</v>
      </c>
      <c r="E1176" s="8">
        <v>9</v>
      </c>
      <c r="F1176" s="8">
        <v>1</v>
      </c>
      <c r="G1176" s="3" t="s">
        <v>42</v>
      </c>
      <c r="H1176" s="8">
        <v>1</v>
      </c>
      <c r="I1176" s="43" t="b">
        <v>0</v>
      </c>
      <c r="J1176" s="43" t="b">
        <v>0</v>
      </c>
      <c r="K1176" t="s">
        <v>114</v>
      </c>
      <c r="L1176" s="43" t="b">
        <v>0</v>
      </c>
      <c r="M1176" s="43" t="b">
        <v>0</v>
      </c>
      <c r="N1176" s="43" t="b">
        <v>0</v>
      </c>
      <c r="O1176" t="s">
        <v>114</v>
      </c>
      <c r="P1176" t="s">
        <v>114</v>
      </c>
      <c r="Q1176" t="s">
        <v>114</v>
      </c>
      <c r="R1176" t="s">
        <v>114</v>
      </c>
      <c r="S1176" t="s">
        <v>114</v>
      </c>
      <c r="T1176" t="s">
        <v>114</v>
      </c>
      <c r="U1176" t="s">
        <v>114</v>
      </c>
      <c r="V1176" t="s">
        <v>114</v>
      </c>
      <c r="W1176" s="5">
        <v>43574</v>
      </c>
      <c r="X1176" s="3" t="s">
        <v>114</v>
      </c>
      <c r="Y1176" s="3"/>
      <c r="Z1176" s="3" t="s">
        <v>3769</v>
      </c>
      <c r="AA1176" s="3" t="s">
        <v>114</v>
      </c>
      <c r="AB1176" s="3" t="s">
        <v>74</v>
      </c>
      <c r="AC1176" s="8">
        <v>4</v>
      </c>
      <c r="AD1176" s="3" t="s">
        <v>5967</v>
      </c>
      <c r="AE1176" s="4" t="s">
        <v>5968</v>
      </c>
      <c r="AF1176" s="3"/>
      <c r="AG1176" s="3" t="s">
        <v>114</v>
      </c>
      <c r="AH1176" s="8">
        <v>1</v>
      </c>
      <c r="AI1176" s="3" t="s">
        <v>74</v>
      </c>
      <c r="AJ1176" t="s">
        <v>114</v>
      </c>
      <c r="AK1176" t="s">
        <v>114</v>
      </c>
      <c r="AL1176" s="43" t="b">
        <v>0</v>
      </c>
      <c r="AM1176" s="3"/>
      <c r="AN1176" s="3"/>
      <c r="AO1176" s="43" t="b">
        <v>0</v>
      </c>
      <c r="AP1176" s="3" t="b">
        <v>0</v>
      </c>
      <c r="AQ1176" s="129">
        <f>VLOOKUP(Table2[[#This Row],[Job-no]],Table3[],26,FALSE)</f>
        <v>872.1</v>
      </c>
      <c r="AR1176" t="str">
        <f t="shared" si="218"/>
        <v>BMRLED</v>
      </c>
      <c r="AS1176" t="str">
        <f>VLOOKUP(AR1176,Table1[],4,0)</f>
        <v>recessed</v>
      </c>
      <c r="AT1176">
        <f>IF(BD1176&gt;0,"Pattern",VLOOKUP(AR1176,Table1[],5,0))</f>
        <v>0</v>
      </c>
      <c r="AU1176" s="34">
        <f>IF(AT1176="Pattern",WORKDAY(Table2[[#This Row],[Scheduled Ship Date]],-10),WORKDAY(Table2[[#This Row],[Scheduled Ship Date]],-4))</f>
        <v>43573</v>
      </c>
      <c r="AV1176" s="39">
        <f>IF(Table2[[#This Row],[Extrusion cut double saw]]=TRUE,IF(O1176="ToDo",IF(AT1176="Pattern",Table2[[#This Row],[Total Sections]]*0.4,Table2[[#This Row],[Total Sections]]*0.12),0),IF(AT1176="Pattern",Table2[[#This Row],[Total Sections]]*4,Table2[[#This Row],[Total Sections]]*1.2))</f>
        <v>1.2</v>
      </c>
      <c r="AW1176" s="42">
        <f t="shared" ca="1" si="223"/>
        <v>43475</v>
      </c>
      <c r="AX1176" s="42">
        <f>IF(AT1176="Pattern",Table2[[#This Row],[Scheduled Ship Date]]-2,Table2[[#This Row],[Scheduled Ship Date]]-3)</f>
        <v>43576</v>
      </c>
      <c r="AY1176" s="39">
        <f>IF(Table2[[#This Row],[Pattern]]="Pattern",Table2[[#This Row],[Total Sections]]*4.82,Table2[[#This Row],[Total Sections]]*0.5)</f>
        <v>0.5</v>
      </c>
      <c r="AZ1176" s="42">
        <f t="shared" ca="1" si="224"/>
        <v>43474</v>
      </c>
      <c r="BA1176" s="39">
        <f>((Table2[Total Sections]/Table2[Open Qty])-1)*Table2[Open Qty]*12.96</f>
        <v>0</v>
      </c>
      <c r="BB1176" s="39"/>
      <c r="BC1176" s="39" t="str">
        <f t="shared" si="219"/>
        <v>BMRLED-500-80-35-ASO-12-AP-120-DP-1-DF</v>
      </c>
      <c r="BD1176" s="39">
        <f t="shared" si="220"/>
        <v>0</v>
      </c>
      <c r="BE1176" s="39" t="b">
        <f>_xlfn.IFNA(VLOOKUP(Table2[[#This Row],[Job-no]],Table4[],9,FALSE),TRUE)</f>
        <v>0</v>
      </c>
      <c r="BF1176" s="39"/>
      <c r="BG1176" s="39" t="b">
        <f>_xlfn.IFNA(VLOOKUP(Table2[[#This Row],[Job-no]],Table4[],14,FALSE),TRUE)</f>
        <v>0</v>
      </c>
      <c r="BH1176" s="39" t="str">
        <f>_xlfn.IFNA(VLOOKUP(Table2[[#This Row],[Job-no]],Table4[],11,FALSE),"Done")</f>
        <v/>
      </c>
      <c r="BI1176" s="39">
        <f>IF(Table2[[#This Row],[Pattern]]="Pattern",VLOOKUP(Table2[[#This Row],[Product Code]],'Routing data'!$A$2:$W$470,13,FALSE),VLOOKUP(Table2[[#This Row],[Product Code]],'Routing data'!$A$2:$W$470,3,FALSE))</f>
        <v>0</v>
      </c>
      <c r="BJ1176" s="39">
        <f>IF(Table2[[#This Row],[Pattern]]="Pattern",VLOOKUP(Table2[[#This Row],[Product Code]],'Routing data'!$A$2:$W$470,14,FALSE),VLOOKUP(Table2[[#This Row],[Product Code]],'Routing data'!$A$2:$W$470,4,FALSE))</f>
        <v>3</v>
      </c>
      <c r="BK1176" s="39">
        <f>VLOOKUP(Table2[[#This Row],[Product Code]],'Routing data'!A$4:W$524,16,FALSE)</f>
        <v>0</v>
      </c>
      <c r="BL1176" s="42" t="str">
        <f>IF(Table2[[#This Row],[Milling Required]]=0,"x",IF(AT1176="Pattern",B1176-10,B1176-4))</f>
        <v>x</v>
      </c>
      <c r="BM1176" s="39"/>
      <c r="BN1176" s="42">
        <f t="shared" si="221"/>
        <v>43576</v>
      </c>
      <c r="BO1176" s="39" t="str">
        <f>IF(Table2[[#This Row],[Milling]]="x","x",Table2[[#This Row],[Total Sections]]*2)</f>
        <v>x</v>
      </c>
      <c r="BP1176" s="39">
        <f>IF(Table2[[#This Row],[Punching]]="x","x",Table2[Total Sections]*2)</f>
        <v>2</v>
      </c>
      <c r="BQ1176" s="39">
        <f>IF(Table2[[#This Row],[Pattern]]="Pattern",Table2[Total Sections]*3,Table2[Total Sections]*1.5)</f>
        <v>1.5</v>
      </c>
      <c r="BR1176" s="42"/>
      <c r="BS1176" s="39"/>
      <c r="BT1176" s="39"/>
      <c r="BU1176" s="39"/>
      <c r="BV1176" s="39" t="str">
        <f>_xlfn.IFNA(VLOOKUP(Table2[[#This Row],[Job-no]],Table4[],16,FALSE),"Ready")</f>
        <v/>
      </c>
      <c r="BW1176" s="39" t="str">
        <f>_xlfn.IFNA(VLOOKUP(Table2[[#This Row],[Job-no]],Table4[],21,FALSE),"Ready")</f>
        <v/>
      </c>
      <c r="BX1176" s="39" t="b">
        <f>_xlfn.IFNA(VLOOKUP(Table2[[#This Row],[Job-no]],Table4[],10,FALSE),TRUE)</f>
        <v>0</v>
      </c>
      <c r="BY1176" s="39" t="str">
        <f>_xlfn.IFNA(VLOOKUP(Table2[[#This Row],[Job-no]],Table4[],22,FALSE),"Ready")</f>
        <v/>
      </c>
      <c r="BZ1176" s="120">
        <f t="shared" si="222"/>
        <v>43579</v>
      </c>
      <c r="CA1176" s="120" t="str">
        <f ca="1">IF(OR(Table2[[#This Row],[Saw Date]]=TODAY(),Table2[[#This Row],[Saw Date]]=TODAY()+1), Table2[[#This Row],[Saw Date]],IF(Table2[[#This Row],[Extrusion cut double saw]],"Done",""))</f>
        <v/>
      </c>
      <c r="CB1176" s="120" t="str">
        <f ca="1">IF(OR(Table2[[#This Row],[Lens Date]]=TODAY(),Table2[[#This Row],[Lens Date]]=TODAY()+1), Table2[[#This Row],[Lens Date]],IF(Table2[[#This Row],[MSLens]]="Done","Done",""))</f>
        <v/>
      </c>
      <c r="CC1176" s="120" t="str">
        <f ca="1">IF(OR(Table2[[#This Row],[Milling Date]]=TODAY(),Table2[[#This Row],[Milling Date]]=TODAY()+1), Table2[[#This Row],[Milling Date]],IF(Table2[[#This Row],[CNC Holes]]="Ready","Done",""))</f>
        <v/>
      </c>
      <c r="CD1176" s="120" t="str">
        <f ca="1">IF(OR(Table2[[#This Row],[Welding Date]]=TODAY(),Table2[[#This Row],[Welding Date]]=TODAY()+1), Table2[[#This Row],[Welding Date]],IF(Table2[[#This Row],[Welding Corners]]="Ready","Done",""))</f>
        <v/>
      </c>
      <c r="CE1176" s="120" t="str">
        <f ca="1">IF(OR(Table2[[#This Row],[Puching Date]]=TODAY(),Table2[[#This Row],[Puching Date]]=TODAY()+1), Table2[[#This Row],[Puching Date]],IF(Table2[[#This Row],[Punch Holes]]="Ready","Done",""))</f>
        <v/>
      </c>
      <c r="CF1176" s="120" t="str">
        <f ca="1">IF(OR(Table2[[#This Row],[Housing Date2]]=TODAY(),Table2[[#This Row],[Housing Date2]]=TODAY()+1),Table2[[#This Row],[Housing Date2]],IF(Table2[[#This Row],[Body Assembly]],"Done",""))</f>
        <v/>
      </c>
      <c r="CG1176" s="120" t="str">
        <f>_xlfn.IFNA(VLOOKUP(Table2[[#This Row],[Job-no]],Table4[],7,FALSE),"Done")</f>
        <v>Scheduled/Released</v>
      </c>
    </row>
  </sheetData>
  <sortState xmlns:xlrd2="http://schemas.microsoft.com/office/spreadsheetml/2017/richdata2" ref="B11:AU600">
    <sortCondition ref="AU1"/>
  </sortState>
  <pageMargins left="0.7" right="0.7" top="0.75" bottom="0.75" header="0.3" footer="0.3"/>
  <pageSetup orientation="landscape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FDCE-9C62-40E0-8C9C-8553208B6586}">
  <dimension ref="A1:AG2331"/>
  <sheetViews>
    <sheetView tabSelected="1" topLeftCell="S1" workbookViewId="0">
      <selection activeCell="J38" sqref="J38:J2331"/>
    </sheetView>
  </sheetViews>
  <sheetFormatPr defaultRowHeight="15" x14ac:dyDescent="0.25"/>
  <cols>
    <col min="2" max="2" width="9.7109375" customWidth="1"/>
    <col min="4" max="4" width="16" customWidth="1"/>
    <col min="5" max="5" width="9.85546875" customWidth="1"/>
    <col min="8" max="8" width="11.5703125" customWidth="1"/>
    <col min="9" max="9" width="16" customWidth="1"/>
    <col min="10" max="10" width="14.140625" customWidth="1"/>
    <col min="11" max="11" width="15.5703125" customWidth="1"/>
    <col min="12" max="12" width="16.42578125" customWidth="1"/>
    <col min="13" max="13" width="21.28515625" customWidth="1"/>
    <col min="14" max="14" width="35.140625" bestFit="1" customWidth="1"/>
    <col min="15" max="15" width="11.85546875" customWidth="1"/>
    <col min="16" max="16" width="12.5703125" customWidth="1"/>
    <col min="17" max="17" width="24.42578125" customWidth="1"/>
    <col min="18" max="18" width="18.28515625" customWidth="1"/>
    <col min="19" max="19" width="16.28515625" customWidth="1"/>
    <col min="20" max="20" width="14.5703125" customWidth="1"/>
    <col min="21" max="21" width="22" customWidth="1"/>
    <col min="22" max="22" width="13.28515625" customWidth="1"/>
    <col min="23" max="23" width="15.5703125" customWidth="1"/>
    <col min="24" max="24" width="15.42578125" customWidth="1"/>
    <col min="25" max="25" width="18.85546875" customWidth="1"/>
    <col min="26" max="26" width="13.5703125" customWidth="1"/>
    <col min="27" max="27" width="25.42578125" customWidth="1"/>
    <col min="28" max="28" width="20.42578125" customWidth="1"/>
    <col min="29" max="29" width="17.5703125" customWidth="1"/>
    <col min="30" max="30" width="17.28515625" customWidth="1"/>
    <col min="31" max="31" width="14.140625" customWidth="1"/>
    <col min="32" max="32" width="20" customWidth="1"/>
    <col min="33" max="33" width="11" customWidth="1"/>
  </cols>
  <sheetData>
    <row r="1" spans="1:33" x14ac:dyDescent="0.25">
      <c r="A1" t="s">
        <v>914</v>
      </c>
      <c r="B1" t="s">
        <v>79</v>
      </c>
      <c r="C1" t="s">
        <v>64</v>
      </c>
      <c r="D1" t="s">
        <v>694</v>
      </c>
      <c r="E1" t="s">
        <v>695</v>
      </c>
      <c r="F1" t="s">
        <v>124</v>
      </c>
      <c r="G1" t="s">
        <v>185</v>
      </c>
      <c r="H1" t="s">
        <v>28</v>
      </c>
      <c r="I1" t="s">
        <v>696</v>
      </c>
      <c r="J1" t="s">
        <v>69</v>
      </c>
      <c r="K1" t="s">
        <v>697</v>
      </c>
      <c r="L1" t="s">
        <v>698</v>
      </c>
      <c r="M1" t="s">
        <v>72</v>
      </c>
      <c r="N1" t="s">
        <v>44</v>
      </c>
      <c r="O1" t="s">
        <v>699</v>
      </c>
      <c r="P1" t="s">
        <v>99</v>
      </c>
      <c r="Q1" t="s">
        <v>700</v>
      </c>
      <c r="R1" t="s">
        <v>701</v>
      </c>
      <c r="S1" t="s">
        <v>128</v>
      </c>
      <c r="T1" t="s">
        <v>702</v>
      </c>
      <c r="U1" t="s">
        <v>87</v>
      </c>
      <c r="V1" t="s">
        <v>703</v>
      </c>
      <c r="W1" t="s">
        <v>704</v>
      </c>
      <c r="X1" t="s">
        <v>119</v>
      </c>
      <c r="Y1" t="s">
        <v>705</v>
      </c>
      <c r="Z1" t="s">
        <v>706</v>
      </c>
      <c r="AA1" t="s">
        <v>707</v>
      </c>
      <c r="AB1" t="s">
        <v>708</v>
      </c>
      <c r="AC1" t="s">
        <v>709</v>
      </c>
      <c r="AD1" t="s">
        <v>710</v>
      </c>
      <c r="AE1" t="s">
        <v>711</v>
      </c>
      <c r="AF1" t="s">
        <v>111</v>
      </c>
      <c r="AG1" t="s">
        <v>913</v>
      </c>
    </row>
    <row r="2" spans="1:33" x14ac:dyDescent="0.25">
      <c r="A2" t="str">
        <f>_xlfn.CONCAT(Table3[[#This Row],[Order]],"-",Table3[[#This Row],[Line]])</f>
        <v>60937-5</v>
      </c>
      <c r="C2" t="s">
        <v>5967</v>
      </c>
      <c r="D2" t="s">
        <v>724</v>
      </c>
      <c r="E2" t="b">
        <v>0</v>
      </c>
      <c r="F2">
        <v>60937</v>
      </c>
      <c r="G2">
        <v>5</v>
      </c>
      <c r="H2">
        <v>1</v>
      </c>
      <c r="I2" t="s">
        <v>877</v>
      </c>
      <c r="J2" t="s">
        <v>5968</v>
      </c>
      <c r="K2" t="s">
        <v>878</v>
      </c>
      <c r="L2">
        <v>0</v>
      </c>
      <c r="M2" s="37"/>
      <c r="N2" s="37" t="s">
        <v>42</v>
      </c>
      <c r="R2" s="37"/>
      <c r="S2" t="b">
        <v>0</v>
      </c>
      <c r="V2" t="s">
        <v>715</v>
      </c>
      <c r="W2">
        <v>0</v>
      </c>
      <c r="X2">
        <v>0</v>
      </c>
      <c r="Z2">
        <v>300</v>
      </c>
      <c r="AA2">
        <v>300</v>
      </c>
      <c r="AE2" t="b">
        <v>0</v>
      </c>
      <c r="AF2" t="b">
        <v>0</v>
      </c>
      <c r="AG2" t="s">
        <v>74</v>
      </c>
    </row>
    <row r="3" spans="1:33" x14ac:dyDescent="0.25">
      <c r="A3" t="str">
        <f>_xlfn.CONCAT(Table3[[#This Row],[Order]],"-",Table3[[#This Row],[Line]])</f>
        <v>77005-1</v>
      </c>
      <c r="C3" t="s">
        <v>5967</v>
      </c>
      <c r="D3" t="s">
        <v>74</v>
      </c>
      <c r="E3" t="b">
        <v>0</v>
      </c>
      <c r="F3">
        <v>77005</v>
      </c>
      <c r="G3">
        <v>1</v>
      </c>
      <c r="H3">
        <v>2</v>
      </c>
      <c r="I3" t="s">
        <v>759</v>
      </c>
      <c r="J3" t="s">
        <v>5968</v>
      </c>
      <c r="K3" t="s">
        <v>5462</v>
      </c>
      <c r="L3">
        <v>0</v>
      </c>
      <c r="M3" s="37"/>
      <c r="N3" s="37" t="s">
        <v>736</v>
      </c>
      <c r="R3" s="37"/>
      <c r="S3" t="b">
        <v>0</v>
      </c>
      <c r="V3" t="s">
        <v>714</v>
      </c>
      <c r="W3">
        <v>0</v>
      </c>
      <c r="X3">
        <v>16</v>
      </c>
      <c r="Z3">
        <v>9500</v>
      </c>
      <c r="AA3">
        <v>0</v>
      </c>
      <c r="AE3" t="b">
        <v>0</v>
      </c>
      <c r="AF3" t="b">
        <v>0</v>
      </c>
      <c r="AG3" t="s">
        <v>74</v>
      </c>
    </row>
    <row r="4" spans="1:33" x14ac:dyDescent="0.25">
      <c r="A4" t="str">
        <f>_xlfn.CONCAT(Table3[[#This Row],[Order]],"-",Table3[[#This Row],[Line]])</f>
        <v>77005-2</v>
      </c>
      <c r="C4" t="s">
        <v>5967</v>
      </c>
      <c r="D4" t="s">
        <v>74</v>
      </c>
      <c r="E4" t="b">
        <v>0</v>
      </c>
      <c r="F4">
        <v>77005</v>
      </c>
      <c r="G4">
        <v>2</v>
      </c>
      <c r="H4">
        <v>4</v>
      </c>
      <c r="I4" t="s">
        <v>759</v>
      </c>
      <c r="J4" t="s">
        <v>5968</v>
      </c>
      <c r="K4" t="s">
        <v>5463</v>
      </c>
      <c r="L4">
        <v>0</v>
      </c>
      <c r="M4" s="37"/>
      <c r="N4" s="37" t="s">
        <v>727</v>
      </c>
      <c r="R4" s="37"/>
      <c r="S4" t="b">
        <v>0</v>
      </c>
      <c r="V4" t="s">
        <v>714</v>
      </c>
      <c r="W4">
        <v>0</v>
      </c>
      <c r="X4">
        <v>16</v>
      </c>
      <c r="Z4">
        <v>11400</v>
      </c>
      <c r="AA4">
        <v>0</v>
      </c>
      <c r="AE4" t="b">
        <v>0</v>
      </c>
      <c r="AF4" t="b">
        <v>0</v>
      </c>
      <c r="AG4" t="s">
        <v>74</v>
      </c>
    </row>
    <row r="5" spans="1:33" x14ac:dyDescent="0.25">
      <c r="A5" t="str">
        <f>_xlfn.CONCAT(Table3[[#This Row],[Order]],"-",Table3[[#This Row],[Line]])</f>
        <v>77052-1</v>
      </c>
      <c r="C5" t="s">
        <v>5967</v>
      </c>
      <c r="D5" t="s">
        <v>74</v>
      </c>
      <c r="E5" t="b">
        <v>0</v>
      </c>
      <c r="F5">
        <v>77052</v>
      </c>
      <c r="G5">
        <v>1</v>
      </c>
      <c r="H5">
        <v>6</v>
      </c>
      <c r="I5" t="s">
        <v>731</v>
      </c>
      <c r="J5" t="s">
        <v>5968</v>
      </c>
      <c r="K5" t="s">
        <v>2202</v>
      </c>
      <c r="L5">
        <v>44.52</v>
      </c>
      <c r="M5" s="37">
        <v>43474</v>
      </c>
      <c r="N5" s="37" t="s">
        <v>165</v>
      </c>
      <c r="O5" t="s">
        <v>4065</v>
      </c>
      <c r="P5" t="s">
        <v>151</v>
      </c>
      <c r="Q5" s="37">
        <v>43462</v>
      </c>
      <c r="R5" s="37"/>
      <c r="S5" t="b">
        <v>0</v>
      </c>
      <c r="V5" t="s">
        <v>714</v>
      </c>
      <c r="W5">
        <v>12</v>
      </c>
      <c r="X5">
        <v>6</v>
      </c>
      <c r="Y5">
        <v>6</v>
      </c>
      <c r="Z5">
        <v>3330</v>
      </c>
      <c r="AA5">
        <v>0</v>
      </c>
      <c r="AD5" t="s">
        <v>151</v>
      </c>
      <c r="AE5" t="b">
        <v>0</v>
      </c>
      <c r="AF5" t="b">
        <v>0</v>
      </c>
      <c r="AG5" t="s">
        <v>180</v>
      </c>
    </row>
    <row r="6" spans="1:33" x14ac:dyDescent="0.25">
      <c r="A6" t="str">
        <f>_xlfn.CONCAT(Table3[[#This Row],[Order]],"-",Table3[[#This Row],[Line]])</f>
        <v>77052-2</v>
      </c>
      <c r="C6" t="s">
        <v>5967</v>
      </c>
      <c r="D6" t="s">
        <v>74</v>
      </c>
      <c r="E6" t="b">
        <v>0</v>
      </c>
      <c r="F6">
        <v>77052</v>
      </c>
      <c r="G6">
        <v>2</v>
      </c>
      <c r="H6">
        <v>21</v>
      </c>
      <c r="I6" t="s">
        <v>731</v>
      </c>
      <c r="J6" t="s">
        <v>5968</v>
      </c>
      <c r="K6" t="s">
        <v>2203</v>
      </c>
      <c r="L6">
        <v>65.94</v>
      </c>
      <c r="M6" s="37">
        <v>43474</v>
      </c>
      <c r="N6" s="37" t="s">
        <v>165</v>
      </c>
      <c r="O6" t="s">
        <v>4065</v>
      </c>
      <c r="P6" t="s">
        <v>151</v>
      </c>
      <c r="Q6" s="37">
        <v>43462</v>
      </c>
      <c r="R6" s="37"/>
      <c r="S6" t="b">
        <v>0</v>
      </c>
      <c r="V6" t="s">
        <v>714</v>
      </c>
      <c r="W6">
        <v>12</v>
      </c>
      <c r="X6">
        <v>21</v>
      </c>
      <c r="Y6">
        <v>21</v>
      </c>
      <c r="Z6">
        <v>7560</v>
      </c>
      <c r="AA6">
        <v>0</v>
      </c>
      <c r="AD6" t="s">
        <v>151</v>
      </c>
      <c r="AE6" t="b">
        <v>0</v>
      </c>
      <c r="AF6" t="b">
        <v>0</v>
      </c>
      <c r="AG6" t="s">
        <v>180</v>
      </c>
    </row>
    <row r="7" spans="1:33" x14ac:dyDescent="0.25">
      <c r="A7" t="str">
        <f>_xlfn.CONCAT(Table3[[#This Row],[Order]],"-",Table3[[#This Row],[Line]])</f>
        <v>77052-3</v>
      </c>
      <c r="C7" t="s">
        <v>5967</v>
      </c>
      <c r="D7" t="s">
        <v>74</v>
      </c>
      <c r="E7" t="b">
        <v>0</v>
      </c>
      <c r="F7">
        <v>77052</v>
      </c>
      <c r="G7">
        <v>3</v>
      </c>
      <c r="H7">
        <v>1</v>
      </c>
      <c r="I7" t="s">
        <v>731</v>
      </c>
      <c r="J7" t="s">
        <v>5968</v>
      </c>
      <c r="K7" t="s">
        <v>2205</v>
      </c>
      <c r="L7">
        <v>170</v>
      </c>
      <c r="M7" s="37">
        <v>43474</v>
      </c>
      <c r="N7" s="37" t="s">
        <v>165</v>
      </c>
      <c r="O7" t="s">
        <v>4065</v>
      </c>
      <c r="P7" t="s">
        <v>151</v>
      </c>
      <c r="Q7" s="37">
        <v>43462</v>
      </c>
      <c r="R7" s="37"/>
      <c r="S7" t="b">
        <v>0</v>
      </c>
      <c r="V7" t="s">
        <v>714</v>
      </c>
      <c r="W7">
        <v>12</v>
      </c>
      <c r="X7">
        <v>10</v>
      </c>
      <c r="Y7">
        <v>14</v>
      </c>
      <c r="Z7">
        <v>5120</v>
      </c>
      <c r="AA7">
        <v>0</v>
      </c>
      <c r="AD7" t="s">
        <v>151</v>
      </c>
      <c r="AE7" t="b">
        <v>0</v>
      </c>
      <c r="AF7" t="b">
        <v>0</v>
      </c>
      <c r="AG7" t="s">
        <v>180</v>
      </c>
    </row>
    <row r="8" spans="1:33" x14ac:dyDescent="0.25">
      <c r="A8" t="str">
        <f>_xlfn.CONCAT(Table3[[#This Row],[Order]],"-",Table3[[#This Row],[Line]])</f>
        <v>58179-1</v>
      </c>
      <c r="C8" t="s">
        <v>5967</v>
      </c>
      <c r="D8" t="s">
        <v>74</v>
      </c>
      <c r="E8" t="b">
        <v>0</v>
      </c>
      <c r="F8">
        <v>58179</v>
      </c>
      <c r="G8">
        <v>1</v>
      </c>
      <c r="H8">
        <v>1</v>
      </c>
      <c r="I8" t="s">
        <v>719</v>
      </c>
      <c r="J8" t="s">
        <v>5968</v>
      </c>
      <c r="K8" t="s">
        <v>905</v>
      </c>
      <c r="L8">
        <v>0</v>
      </c>
      <c r="M8" s="37"/>
      <c r="N8" s="37" t="s">
        <v>781</v>
      </c>
      <c r="R8" s="37"/>
      <c r="S8" t="b">
        <v>0</v>
      </c>
      <c r="V8" t="s">
        <v>715</v>
      </c>
      <c r="W8">
        <v>0</v>
      </c>
      <c r="X8">
        <v>1</v>
      </c>
      <c r="Z8">
        <v>365</v>
      </c>
      <c r="AA8">
        <v>365</v>
      </c>
      <c r="AE8" t="b">
        <v>0</v>
      </c>
      <c r="AF8" t="b">
        <v>0</v>
      </c>
      <c r="AG8" t="s">
        <v>74</v>
      </c>
    </row>
    <row r="9" spans="1:33" x14ac:dyDescent="0.25">
      <c r="A9" t="str">
        <f>_xlfn.CONCAT(Table3[[#This Row],[Order]],"-",Table3[[#This Row],[Line]])</f>
        <v>58179-5</v>
      </c>
      <c r="C9" t="s">
        <v>5967</v>
      </c>
      <c r="D9" t="s">
        <v>74</v>
      </c>
      <c r="E9" t="b">
        <v>0</v>
      </c>
      <c r="F9">
        <v>58179</v>
      </c>
      <c r="G9">
        <v>5</v>
      </c>
      <c r="H9">
        <v>1</v>
      </c>
      <c r="I9" t="s">
        <v>731</v>
      </c>
      <c r="J9" t="s">
        <v>5968</v>
      </c>
      <c r="K9" t="s">
        <v>906</v>
      </c>
      <c r="L9">
        <v>0</v>
      </c>
      <c r="M9" s="37"/>
      <c r="N9" s="37" t="s">
        <v>781</v>
      </c>
      <c r="R9" s="37"/>
      <c r="S9" t="b">
        <v>0</v>
      </c>
      <c r="V9" t="s">
        <v>715</v>
      </c>
      <c r="W9">
        <v>0</v>
      </c>
      <c r="X9">
        <v>1</v>
      </c>
      <c r="Z9">
        <v>365</v>
      </c>
      <c r="AA9">
        <v>365</v>
      </c>
      <c r="AE9" t="b">
        <v>0</v>
      </c>
      <c r="AF9" t="b">
        <v>0</v>
      </c>
      <c r="AG9" t="s">
        <v>74</v>
      </c>
    </row>
    <row r="10" spans="1:33" x14ac:dyDescent="0.25">
      <c r="A10" t="str">
        <f>_xlfn.CONCAT(Table3[[#This Row],[Order]],"-",Table3[[#This Row],[Line]])</f>
        <v>66903-5</v>
      </c>
      <c r="C10" t="s">
        <v>5967</v>
      </c>
      <c r="D10" t="s">
        <v>162</v>
      </c>
      <c r="E10" t="b">
        <v>0</v>
      </c>
      <c r="F10">
        <v>66903</v>
      </c>
      <c r="G10">
        <v>5</v>
      </c>
      <c r="H10">
        <v>1</v>
      </c>
      <c r="I10" t="s">
        <v>419</v>
      </c>
      <c r="J10" t="s">
        <v>5968</v>
      </c>
      <c r="K10" t="s">
        <v>716</v>
      </c>
      <c r="L10">
        <v>0</v>
      </c>
      <c r="M10" s="37"/>
      <c r="N10" s="37" t="s">
        <v>42</v>
      </c>
      <c r="Q10" s="37"/>
      <c r="R10" s="37"/>
      <c r="S10" s="37" t="b">
        <v>0</v>
      </c>
      <c r="V10" t="s">
        <v>715</v>
      </c>
      <c r="W10">
        <v>0</v>
      </c>
      <c r="X10">
        <v>0</v>
      </c>
      <c r="Z10">
        <v>0</v>
      </c>
      <c r="AA10">
        <v>0</v>
      </c>
      <c r="AE10" t="b">
        <v>0</v>
      </c>
      <c r="AF10" t="b">
        <v>0</v>
      </c>
      <c r="AG10" t="s">
        <v>74</v>
      </c>
    </row>
    <row r="11" spans="1:33" x14ac:dyDescent="0.25">
      <c r="A11" t="str">
        <f>_xlfn.CONCAT(Table3[[#This Row],[Order]],"-",Table3[[#This Row],[Line]])</f>
        <v>77249-1</v>
      </c>
      <c r="C11" t="s">
        <v>5967</v>
      </c>
      <c r="D11" t="s">
        <v>168</v>
      </c>
      <c r="E11" t="b">
        <v>0</v>
      </c>
      <c r="F11">
        <v>77249</v>
      </c>
      <c r="G11">
        <v>1</v>
      </c>
      <c r="H11">
        <v>2</v>
      </c>
      <c r="I11" t="s">
        <v>725</v>
      </c>
      <c r="J11" t="s">
        <v>5968</v>
      </c>
      <c r="K11" t="s">
        <v>4067</v>
      </c>
      <c r="L11">
        <v>0</v>
      </c>
      <c r="M11" s="37">
        <v>43483</v>
      </c>
      <c r="N11" s="37" t="s">
        <v>42</v>
      </c>
      <c r="O11" t="s">
        <v>4924</v>
      </c>
      <c r="P11" t="s">
        <v>151</v>
      </c>
      <c r="Q11" s="37"/>
      <c r="S11" t="b">
        <v>0</v>
      </c>
      <c r="V11" t="s">
        <v>714</v>
      </c>
      <c r="W11">
        <v>1</v>
      </c>
      <c r="X11">
        <v>2</v>
      </c>
      <c r="Y11">
        <v>4</v>
      </c>
      <c r="Z11">
        <v>1440</v>
      </c>
      <c r="AA11">
        <v>1440</v>
      </c>
      <c r="AE11" t="b">
        <v>0</v>
      </c>
      <c r="AF11" t="b">
        <v>0</v>
      </c>
      <c r="AG11" t="s">
        <v>180</v>
      </c>
    </row>
    <row r="12" spans="1:33" x14ac:dyDescent="0.25">
      <c r="A12" t="str">
        <f>_xlfn.CONCAT(Table3[[#This Row],[Order]],"-",Table3[[#This Row],[Line]])</f>
        <v>77249-2</v>
      </c>
      <c r="C12" t="s">
        <v>5967</v>
      </c>
      <c r="D12" t="s">
        <v>168</v>
      </c>
      <c r="E12" t="b">
        <v>0</v>
      </c>
      <c r="F12">
        <v>77249</v>
      </c>
      <c r="G12">
        <v>2</v>
      </c>
      <c r="H12">
        <v>1</v>
      </c>
      <c r="I12" t="s">
        <v>743</v>
      </c>
      <c r="J12" t="s">
        <v>5968</v>
      </c>
      <c r="K12" t="s">
        <v>4926</v>
      </c>
      <c r="L12">
        <v>40</v>
      </c>
      <c r="M12" s="37">
        <v>43475</v>
      </c>
      <c r="N12" s="37" t="s">
        <v>42</v>
      </c>
      <c r="O12" t="s">
        <v>4924</v>
      </c>
      <c r="P12" t="s">
        <v>151</v>
      </c>
      <c r="Q12" s="37"/>
      <c r="R12" s="37"/>
      <c r="S12" t="b">
        <v>0</v>
      </c>
      <c r="V12" t="s">
        <v>714</v>
      </c>
      <c r="W12">
        <v>1</v>
      </c>
      <c r="X12">
        <v>7</v>
      </c>
      <c r="Y12">
        <v>8</v>
      </c>
      <c r="Z12">
        <v>1360</v>
      </c>
      <c r="AA12">
        <v>1360</v>
      </c>
      <c r="AE12" t="b">
        <v>0</v>
      </c>
      <c r="AF12" t="b">
        <v>0</v>
      </c>
      <c r="AG12" t="s">
        <v>180</v>
      </c>
    </row>
    <row r="13" spans="1:33" x14ac:dyDescent="0.25">
      <c r="A13" t="str">
        <f>_xlfn.CONCAT(Table3[[#This Row],[Order]],"-",Table3[[#This Row],[Line]])</f>
        <v>77249-3</v>
      </c>
      <c r="C13" t="s">
        <v>5967</v>
      </c>
      <c r="D13" t="s">
        <v>168</v>
      </c>
      <c r="E13" t="b">
        <v>0</v>
      </c>
      <c r="F13">
        <v>77249</v>
      </c>
      <c r="G13">
        <v>3</v>
      </c>
      <c r="H13">
        <v>1</v>
      </c>
      <c r="I13" t="s">
        <v>4068</v>
      </c>
      <c r="J13" t="s">
        <v>5968</v>
      </c>
      <c r="K13" t="s">
        <v>4070</v>
      </c>
      <c r="L13">
        <v>10.26</v>
      </c>
      <c r="M13" s="37">
        <v>43489</v>
      </c>
      <c r="N13" s="37" t="s">
        <v>42</v>
      </c>
      <c r="O13" t="s">
        <v>4924</v>
      </c>
      <c r="R13" s="37"/>
      <c r="S13" t="b">
        <v>0</v>
      </c>
      <c r="V13" t="s">
        <v>714</v>
      </c>
      <c r="W13">
        <v>4</v>
      </c>
      <c r="X13">
        <v>1</v>
      </c>
      <c r="Y13">
        <v>2</v>
      </c>
      <c r="Z13">
        <v>680</v>
      </c>
      <c r="AA13">
        <v>680</v>
      </c>
      <c r="AE13" t="b">
        <v>0</v>
      </c>
      <c r="AF13" t="b">
        <v>0</v>
      </c>
      <c r="AG13" t="s">
        <v>180</v>
      </c>
    </row>
    <row r="14" spans="1:33" x14ac:dyDescent="0.25">
      <c r="A14" t="str">
        <f>_xlfn.CONCAT(Table3[[#This Row],[Order]],"-",Table3[[#This Row],[Line]])</f>
        <v>77249-4</v>
      </c>
      <c r="C14" t="s">
        <v>5967</v>
      </c>
      <c r="D14" t="s">
        <v>168</v>
      </c>
      <c r="E14" t="b">
        <v>0</v>
      </c>
      <c r="F14">
        <v>77249</v>
      </c>
      <c r="G14">
        <v>4</v>
      </c>
      <c r="H14">
        <v>1</v>
      </c>
      <c r="I14" t="s">
        <v>725</v>
      </c>
      <c r="J14" t="s">
        <v>5968</v>
      </c>
      <c r="K14" t="s">
        <v>4072</v>
      </c>
      <c r="L14">
        <v>0</v>
      </c>
      <c r="M14" s="37">
        <v>43483</v>
      </c>
      <c r="N14" s="37" t="s">
        <v>42</v>
      </c>
      <c r="O14" t="s">
        <v>4924</v>
      </c>
      <c r="Q14" s="37"/>
      <c r="R14" s="37"/>
      <c r="S14" t="b">
        <v>0</v>
      </c>
      <c r="V14" t="s">
        <v>714</v>
      </c>
      <c r="W14">
        <v>1</v>
      </c>
      <c r="X14">
        <v>4</v>
      </c>
      <c r="Y14">
        <v>16</v>
      </c>
      <c r="Z14">
        <v>2100</v>
      </c>
      <c r="AA14">
        <v>2100</v>
      </c>
      <c r="AE14" t="b">
        <v>0</v>
      </c>
      <c r="AF14" t="b">
        <v>0</v>
      </c>
      <c r="AG14" t="s">
        <v>180</v>
      </c>
    </row>
    <row r="15" spans="1:33" x14ac:dyDescent="0.25">
      <c r="A15" t="str">
        <f>_xlfn.CONCAT(Table3[[#This Row],[Order]],"-",Table3[[#This Row],[Line]])</f>
        <v>77249-7</v>
      </c>
      <c r="C15" t="s">
        <v>5967</v>
      </c>
      <c r="D15" t="s">
        <v>168</v>
      </c>
      <c r="E15" t="b">
        <v>0</v>
      </c>
      <c r="F15">
        <v>77249</v>
      </c>
      <c r="G15">
        <v>7</v>
      </c>
      <c r="H15">
        <v>3</v>
      </c>
      <c r="I15" t="s">
        <v>751</v>
      </c>
      <c r="J15" t="s">
        <v>5968</v>
      </c>
      <c r="K15" t="s">
        <v>4074</v>
      </c>
      <c r="L15">
        <v>15.78</v>
      </c>
      <c r="M15" s="37">
        <v>43475</v>
      </c>
      <c r="N15" s="37" t="s">
        <v>42</v>
      </c>
      <c r="O15" t="s">
        <v>4924</v>
      </c>
      <c r="P15" t="s">
        <v>151</v>
      </c>
      <c r="R15" s="37"/>
      <c r="S15" t="b">
        <v>0</v>
      </c>
      <c r="V15" t="s">
        <v>714</v>
      </c>
      <c r="W15">
        <v>1</v>
      </c>
      <c r="X15">
        <v>3</v>
      </c>
      <c r="Y15">
        <v>3</v>
      </c>
      <c r="Z15">
        <v>765</v>
      </c>
      <c r="AA15">
        <v>765</v>
      </c>
      <c r="AE15" t="b">
        <v>0</v>
      </c>
      <c r="AF15" t="b">
        <v>0</v>
      </c>
      <c r="AG15" t="s">
        <v>180</v>
      </c>
    </row>
    <row r="16" spans="1:33" x14ac:dyDescent="0.25">
      <c r="A16" t="str">
        <f>_xlfn.CONCAT(Table3[[#This Row],[Order]],"-",Table3[[#This Row],[Line]])</f>
        <v>77249-9</v>
      </c>
      <c r="C16" t="s">
        <v>5967</v>
      </c>
      <c r="D16" t="s">
        <v>168</v>
      </c>
      <c r="E16" t="b">
        <v>0</v>
      </c>
      <c r="F16">
        <v>77249</v>
      </c>
      <c r="G16">
        <v>9</v>
      </c>
      <c r="H16">
        <v>1</v>
      </c>
      <c r="I16" t="s">
        <v>745</v>
      </c>
      <c r="J16" t="s">
        <v>5968</v>
      </c>
      <c r="K16" t="s">
        <v>4076</v>
      </c>
      <c r="L16">
        <v>91.9</v>
      </c>
      <c r="M16" s="37">
        <v>43475</v>
      </c>
      <c r="N16" s="37" t="s">
        <v>42</v>
      </c>
      <c r="O16" t="s">
        <v>4924</v>
      </c>
      <c r="P16" t="s">
        <v>151</v>
      </c>
      <c r="S16" t="b">
        <v>0</v>
      </c>
      <c r="V16" t="s">
        <v>714</v>
      </c>
      <c r="W16">
        <v>1</v>
      </c>
      <c r="X16">
        <v>4</v>
      </c>
      <c r="Y16">
        <v>8</v>
      </c>
      <c r="Z16">
        <v>3910</v>
      </c>
      <c r="AA16">
        <v>3910</v>
      </c>
      <c r="AE16" t="b">
        <v>0</v>
      </c>
      <c r="AF16" t="b">
        <v>0</v>
      </c>
      <c r="AG16" t="s">
        <v>180</v>
      </c>
    </row>
    <row r="17" spans="1:33" x14ac:dyDescent="0.25">
      <c r="A17" t="str">
        <f>_xlfn.CONCAT(Table3[[#This Row],[Order]],"-",Table3[[#This Row],[Line]])</f>
        <v>77249-10</v>
      </c>
      <c r="C17" t="s">
        <v>5967</v>
      </c>
      <c r="D17" t="s">
        <v>168</v>
      </c>
      <c r="E17" t="b">
        <v>0</v>
      </c>
      <c r="F17">
        <v>77249</v>
      </c>
      <c r="G17">
        <v>10</v>
      </c>
      <c r="H17">
        <v>1</v>
      </c>
      <c r="I17" t="s">
        <v>4068</v>
      </c>
      <c r="J17" t="s">
        <v>5968</v>
      </c>
      <c r="K17" t="s">
        <v>4078</v>
      </c>
      <c r="L17">
        <v>10.26</v>
      </c>
      <c r="M17" s="37">
        <v>43489</v>
      </c>
      <c r="N17" s="37" t="s">
        <v>42</v>
      </c>
      <c r="O17" t="s">
        <v>4924</v>
      </c>
      <c r="S17" t="b">
        <v>0</v>
      </c>
      <c r="V17" t="s">
        <v>714</v>
      </c>
      <c r="W17">
        <v>4</v>
      </c>
      <c r="X17">
        <v>1</v>
      </c>
      <c r="Y17">
        <v>2</v>
      </c>
      <c r="Z17">
        <v>510</v>
      </c>
      <c r="AA17">
        <v>510</v>
      </c>
      <c r="AE17" t="b">
        <v>0</v>
      </c>
      <c r="AF17" t="b">
        <v>0</v>
      </c>
      <c r="AG17" t="s">
        <v>180</v>
      </c>
    </row>
    <row r="18" spans="1:33" x14ac:dyDescent="0.25">
      <c r="A18" t="str">
        <f>_xlfn.CONCAT(Table3[[#This Row],[Order]],"-",Table3[[#This Row],[Line]])</f>
        <v>77249-11</v>
      </c>
      <c r="C18" t="s">
        <v>5967</v>
      </c>
      <c r="D18" t="s">
        <v>168</v>
      </c>
      <c r="E18" t="b">
        <v>0</v>
      </c>
      <c r="F18">
        <v>77249</v>
      </c>
      <c r="G18">
        <v>11</v>
      </c>
      <c r="H18">
        <v>1</v>
      </c>
      <c r="I18" t="s">
        <v>4068</v>
      </c>
      <c r="J18" t="s">
        <v>5968</v>
      </c>
      <c r="K18" t="s">
        <v>4080</v>
      </c>
      <c r="L18">
        <v>10.26</v>
      </c>
      <c r="M18" s="37">
        <v>43489</v>
      </c>
      <c r="N18" s="37" t="s">
        <v>42</v>
      </c>
      <c r="O18" t="s">
        <v>4924</v>
      </c>
      <c r="S18" t="b">
        <v>0</v>
      </c>
      <c r="V18" t="s">
        <v>714</v>
      </c>
      <c r="W18">
        <v>4</v>
      </c>
      <c r="X18">
        <v>1</v>
      </c>
      <c r="Y18">
        <v>2</v>
      </c>
      <c r="Z18">
        <v>510</v>
      </c>
      <c r="AA18">
        <v>510</v>
      </c>
      <c r="AE18" t="b">
        <v>0</v>
      </c>
      <c r="AF18" t="b">
        <v>0</v>
      </c>
      <c r="AG18" t="s">
        <v>180</v>
      </c>
    </row>
    <row r="19" spans="1:33" x14ac:dyDescent="0.25">
      <c r="A19" t="str">
        <f>_xlfn.CONCAT(Table3[[#This Row],[Order]],"-",Table3[[#This Row],[Line]])</f>
        <v>77249-12</v>
      </c>
      <c r="C19" t="s">
        <v>5967</v>
      </c>
      <c r="D19" t="s">
        <v>168</v>
      </c>
      <c r="E19" t="b">
        <v>0</v>
      </c>
      <c r="F19">
        <v>77249</v>
      </c>
      <c r="G19">
        <v>12</v>
      </c>
      <c r="H19">
        <v>1</v>
      </c>
      <c r="I19" t="s">
        <v>746</v>
      </c>
      <c r="J19" t="s">
        <v>5968</v>
      </c>
      <c r="K19" t="s">
        <v>4082</v>
      </c>
      <c r="L19">
        <v>10.210000000000001</v>
      </c>
      <c r="M19" s="37">
        <v>43475</v>
      </c>
      <c r="N19" s="37" t="s">
        <v>42</v>
      </c>
      <c r="O19" t="s">
        <v>4924</v>
      </c>
      <c r="P19" t="s">
        <v>151</v>
      </c>
      <c r="R19" s="37"/>
      <c r="S19" s="37" t="b">
        <v>0</v>
      </c>
      <c r="V19" t="s">
        <v>714</v>
      </c>
      <c r="W19">
        <v>1</v>
      </c>
      <c r="X19">
        <v>1</v>
      </c>
      <c r="Y19">
        <v>3</v>
      </c>
      <c r="Z19">
        <v>1020</v>
      </c>
      <c r="AA19">
        <v>1020</v>
      </c>
      <c r="AE19" t="b">
        <v>0</v>
      </c>
      <c r="AF19" t="b">
        <v>0</v>
      </c>
      <c r="AG19" t="s">
        <v>180</v>
      </c>
    </row>
    <row r="20" spans="1:33" x14ac:dyDescent="0.25">
      <c r="A20" t="str">
        <f>_xlfn.CONCAT(Table3[[#This Row],[Order]],"-",Table3[[#This Row],[Line]])</f>
        <v>77249-15</v>
      </c>
      <c r="C20" t="s">
        <v>5967</v>
      </c>
      <c r="D20" t="s">
        <v>168</v>
      </c>
      <c r="E20" t="b">
        <v>0</v>
      </c>
      <c r="F20">
        <v>77249</v>
      </c>
      <c r="G20">
        <v>15</v>
      </c>
      <c r="H20">
        <v>1</v>
      </c>
      <c r="I20" t="s">
        <v>4083</v>
      </c>
      <c r="J20" t="s">
        <v>5968</v>
      </c>
      <c r="K20" t="s">
        <v>4085</v>
      </c>
      <c r="L20">
        <v>7.45</v>
      </c>
      <c r="M20" s="37">
        <v>43489</v>
      </c>
      <c r="N20" s="37" t="s">
        <v>42</v>
      </c>
      <c r="O20" t="s">
        <v>4924</v>
      </c>
      <c r="R20" s="37"/>
      <c r="S20" t="b">
        <v>0</v>
      </c>
      <c r="V20" t="s">
        <v>714</v>
      </c>
      <c r="W20">
        <v>4</v>
      </c>
      <c r="X20">
        <v>1</v>
      </c>
      <c r="Y20">
        <v>1</v>
      </c>
      <c r="Z20">
        <v>340</v>
      </c>
      <c r="AA20">
        <v>340</v>
      </c>
      <c r="AE20" t="b">
        <v>0</v>
      </c>
      <c r="AF20" t="b">
        <v>0</v>
      </c>
      <c r="AG20" t="s">
        <v>180</v>
      </c>
    </row>
    <row r="21" spans="1:33" x14ac:dyDescent="0.25">
      <c r="A21" t="str">
        <f>_xlfn.CONCAT(Table3[[#This Row],[Order]],"-",Table3[[#This Row],[Line]])</f>
        <v>78023-1</v>
      </c>
      <c r="C21" t="s">
        <v>5967</v>
      </c>
      <c r="D21" t="s">
        <v>162</v>
      </c>
      <c r="E21" t="b">
        <v>0</v>
      </c>
      <c r="F21">
        <v>78023</v>
      </c>
      <c r="G21">
        <v>1</v>
      </c>
      <c r="H21">
        <v>1</v>
      </c>
      <c r="I21" t="s">
        <v>759</v>
      </c>
      <c r="J21" t="s">
        <v>5968</v>
      </c>
      <c r="K21" t="s">
        <v>5464</v>
      </c>
      <c r="L21">
        <v>0</v>
      </c>
      <c r="M21" s="37">
        <v>43476</v>
      </c>
      <c r="N21" s="37" t="s">
        <v>766</v>
      </c>
      <c r="O21" t="s">
        <v>5465</v>
      </c>
      <c r="Q21" s="37"/>
      <c r="R21" s="37"/>
      <c r="S21" t="b">
        <v>0</v>
      </c>
      <c r="V21" t="s">
        <v>715</v>
      </c>
      <c r="W21">
        <v>0</v>
      </c>
      <c r="X21">
        <v>2</v>
      </c>
      <c r="Y21">
        <v>4</v>
      </c>
      <c r="Z21">
        <v>2000</v>
      </c>
      <c r="AA21">
        <v>2000</v>
      </c>
      <c r="AE21" t="b">
        <v>0</v>
      </c>
      <c r="AF21" t="b">
        <v>0</v>
      </c>
      <c r="AG21" t="s">
        <v>74</v>
      </c>
    </row>
    <row r="22" spans="1:33" x14ac:dyDescent="0.25">
      <c r="A22" t="str">
        <f>_xlfn.CONCAT(Table3[[#This Row],[Order]],"-",Table3[[#This Row],[Line]])</f>
        <v>78023-2</v>
      </c>
      <c r="C22" t="s">
        <v>5967</v>
      </c>
      <c r="D22" t="s">
        <v>162</v>
      </c>
      <c r="E22" t="b">
        <v>0</v>
      </c>
      <c r="F22">
        <v>78023</v>
      </c>
      <c r="G22">
        <v>2</v>
      </c>
      <c r="H22">
        <v>1</v>
      </c>
      <c r="I22" t="s">
        <v>738</v>
      </c>
      <c r="J22" t="s">
        <v>5968</v>
      </c>
      <c r="K22" t="s">
        <v>4369</v>
      </c>
      <c r="L22">
        <v>0</v>
      </c>
      <c r="M22" s="37">
        <v>43476</v>
      </c>
      <c r="N22" s="37" t="s">
        <v>766</v>
      </c>
      <c r="O22" t="s">
        <v>5465</v>
      </c>
      <c r="Q22" s="37"/>
      <c r="S22" t="b">
        <v>0</v>
      </c>
      <c r="V22" t="s">
        <v>715</v>
      </c>
      <c r="W22">
        <v>0</v>
      </c>
      <c r="X22">
        <v>3</v>
      </c>
      <c r="Y22">
        <v>2</v>
      </c>
      <c r="Z22">
        <v>2670</v>
      </c>
      <c r="AA22">
        <v>2670</v>
      </c>
      <c r="AE22" t="b">
        <v>0</v>
      </c>
      <c r="AF22" t="b">
        <v>0</v>
      </c>
      <c r="AG22" t="s">
        <v>74</v>
      </c>
    </row>
    <row r="23" spans="1:33" x14ac:dyDescent="0.25">
      <c r="A23" t="str">
        <f>_xlfn.CONCAT(Table3[[#This Row],[Order]],"-",Table3[[#This Row],[Line]])</f>
        <v>78023-3</v>
      </c>
      <c r="C23" t="s">
        <v>5967</v>
      </c>
      <c r="D23" t="s">
        <v>162</v>
      </c>
      <c r="E23" t="b">
        <v>0</v>
      </c>
      <c r="F23">
        <v>78023</v>
      </c>
      <c r="G23">
        <v>3</v>
      </c>
      <c r="H23">
        <v>1</v>
      </c>
      <c r="I23" t="s">
        <v>4068</v>
      </c>
      <c r="J23" t="s">
        <v>5968</v>
      </c>
      <c r="K23" t="s">
        <v>4086</v>
      </c>
      <c r="L23">
        <v>4.74</v>
      </c>
      <c r="M23" s="37">
        <v>43476</v>
      </c>
      <c r="N23" s="37" t="s">
        <v>766</v>
      </c>
      <c r="O23" t="s">
        <v>5465</v>
      </c>
      <c r="S23" t="b">
        <v>0</v>
      </c>
      <c r="V23" t="s">
        <v>715</v>
      </c>
      <c r="W23">
        <v>0</v>
      </c>
      <c r="X23">
        <v>1</v>
      </c>
      <c r="Y23">
        <v>1</v>
      </c>
      <c r="Z23">
        <v>260</v>
      </c>
      <c r="AA23">
        <v>260</v>
      </c>
      <c r="AE23" t="b">
        <v>0</v>
      </c>
      <c r="AF23" t="b">
        <v>0</v>
      </c>
      <c r="AG23" t="s">
        <v>74</v>
      </c>
    </row>
    <row r="24" spans="1:33" x14ac:dyDescent="0.25">
      <c r="A24" t="str">
        <f>_xlfn.CONCAT(Table3[[#This Row],[Order]],"-",Table3[[#This Row],[Line]])</f>
        <v>78023-4</v>
      </c>
      <c r="C24" t="s">
        <v>5967</v>
      </c>
      <c r="D24" t="s">
        <v>162</v>
      </c>
      <c r="E24" t="b">
        <v>0</v>
      </c>
      <c r="F24">
        <v>78023</v>
      </c>
      <c r="G24">
        <v>4</v>
      </c>
      <c r="H24">
        <v>2</v>
      </c>
      <c r="I24" t="s">
        <v>4068</v>
      </c>
      <c r="J24" t="s">
        <v>5968</v>
      </c>
      <c r="K24" t="s">
        <v>4087</v>
      </c>
      <c r="L24">
        <v>20</v>
      </c>
      <c r="M24" s="37">
        <v>43476</v>
      </c>
      <c r="N24" s="37" t="s">
        <v>766</v>
      </c>
      <c r="O24" t="s">
        <v>5465</v>
      </c>
      <c r="Q24" s="37"/>
      <c r="R24" s="37"/>
      <c r="S24" t="b">
        <v>0</v>
      </c>
      <c r="V24" t="s">
        <v>715</v>
      </c>
      <c r="W24">
        <v>0</v>
      </c>
      <c r="X24">
        <v>2</v>
      </c>
      <c r="Y24">
        <v>6</v>
      </c>
      <c r="Z24">
        <v>2840</v>
      </c>
      <c r="AA24">
        <v>2840</v>
      </c>
      <c r="AE24" t="b">
        <v>0</v>
      </c>
      <c r="AF24" t="b">
        <v>0</v>
      </c>
      <c r="AG24" t="s">
        <v>74</v>
      </c>
    </row>
    <row r="25" spans="1:33" x14ac:dyDescent="0.25">
      <c r="A25" t="str">
        <f>_xlfn.CONCAT(Table3[[#This Row],[Order]],"-",Table3[[#This Row],[Line]])</f>
        <v>78023-5</v>
      </c>
      <c r="C25" t="s">
        <v>5967</v>
      </c>
      <c r="D25" t="s">
        <v>162</v>
      </c>
      <c r="E25" t="b">
        <v>0</v>
      </c>
      <c r="F25">
        <v>78023</v>
      </c>
      <c r="G25">
        <v>5</v>
      </c>
      <c r="H25">
        <v>1</v>
      </c>
      <c r="I25" t="s">
        <v>725</v>
      </c>
      <c r="J25" t="s">
        <v>5968</v>
      </c>
      <c r="K25" t="s">
        <v>5466</v>
      </c>
      <c r="L25">
        <v>0</v>
      </c>
      <c r="M25" s="37">
        <v>43476</v>
      </c>
      <c r="N25" s="37" t="s">
        <v>766</v>
      </c>
      <c r="O25" t="s">
        <v>5465</v>
      </c>
      <c r="S25" t="b">
        <v>0</v>
      </c>
      <c r="V25" t="s">
        <v>715</v>
      </c>
      <c r="W25">
        <v>0</v>
      </c>
      <c r="X25">
        <v>1</v>
      </c>
      <c r="Y25">
        <v>1</v>
      </c>
      <c r="Z25">
        <v>228</v>
      </c>
      <c r="AA25">
        <v>228</v>
      </c>
      <c r="AE25" t="b">
        <v>0</v>
      </c>
      <c r="AF25" t="b">
        <v>0</v>
      </c>
      <c r="AG25" t="s">
        <v>74</v>
      </c>
    </row>
    <row r="26" spans="1:33" x14ac:dyDescent="0.25">
      <c r="A26" t="str">
        <f>_xlfn.CONCAT(Table3[[#This Row],[Order]],"-",Table3[[#This Row],[Line]])</f>
        <v>76884-1</v>
      </c>
      <c r="C26" t="s">
        <v>5967</v>
      </c>
      <c r="D26" t="s">
        <v>169</v>
      </c>
      <c r="E26" t="b">
        <v>0</v>
      </c>
      <c r="F26">
        <v>76884</v>
      </c>
      <c r="G26">
        <v>1</v>
      </c>
      <c r="H26">
        <v>2</v>
      </c>
      <c r="I26" t="s">
        <v>554</v>
      </c>
      <c r="J26" t="s">
        <v>5968</v>
      </c>
      <c r="K26" t="s">
        <v>1454</v>
      </c>
      <c r="L26">
        <v>0</v>
      </c>
      <c r="M26" s="37">
        <v>43469</v>
      </c>
      <c r="N26" s="37" t="s">
        <v>165</v>
      </c>
      <c r="Q26" s="37"/>
      <c r="R26" s="37"/>
      <c r="S26" t="b">
        <v>1</v>
      </c>
      <c r="T26" t="s">
        <v>117</v>
      </c>
      <c r="V26" t="s">
        <v>715</v>
      </c>
      <c r="W26">
        <v>1</v>
      </c>
      <c r="X26">
        <v>4</v>
      </c>
      <c r="Y26">
        <v>12</v>
      </c>
      <c r="Z26">
        <v>1840</v>
      </c>
      <c r="AA26">
        <v>1840</v>
      </c>
      <c r="AE26" t="b">
        <v>0</v>
      </c>
      <c r="AF26" t="b">
        <v>0</v>
      </c>
      <c r="AG26" t="s">
        <v>74</v>
      </c>
    </row>
    <row r="27" spans="1:33" x14ac:dyDescent="0.25">
      <c r="A27" t="str">
        <f>_xlfn.CONCAT(Table3[[#This Row],[Order]],"-",Table3[[#This Row],[Line]])</f>
        <v>77199-1</v>
      </c>
      <c r="C27" t="s">
        <v>5967</v>
      </c>
      <c r="D27" t="s">
        <v>169</v>
      </c>
      <c r="E27" t="b">
        <v>0</v>
      </c>
      <c r="F27">
        <v>77199</v>
      </c>
      <c r="G27">
        <v>1</v>
      </c>
      <c r="H27">
        <v>1</v>
      </c>
      <c r="I27" t="s">
        <v>3165</v>
      </c>
      <c r="J27" t="s">
        <v>5968</v>
      </c>
      <c r="K27" t="s">
        <v>3166</v>
      </c>
      <c r="L27">
        <v>0</v>
      </c>
      <c r="M27" s="37"/>
      <c r="N27" s="37" t="s">
        <v>736</v>
      </c>
      <c r="Q27" s="37"/>
      <c r="R27" s="37"/>
      <c r="S27" t="b">
        <v>0</v>
      </c>
      <c r="V27" t="s">
        <v>715</v>
      </c>
      <c r="W27">
        <v>0</v>
      </c>
      <c r="X27">
        <v>1</v>
      </c>
      <c r="Z27">
        <v>400</v>
      </c>
      <c r="AA27">
        <v>400</v>
      </c>
      <c r="AE27" t="b">
        <v>0</v>
      </c>
      <c r="AF27" t="b">
        <v>0</v>
      </c>
      <c r="AG27" t="s">
        <v>74</v>
      </c>
    </row>
    <row r="28" spans="1:33" x14ac:dyDescent="0.25">
      <c r="A28" t="str">
        <f>_xlfn.CONCAT(Table3[[#This Row],[Order]],"-",Table3[[#This Row],[Line]])</f>
        <v>77199-2</v>
      </c>
      <c r="C28" t="s">
        <v>5967</v>
      </c>
      <c r="D28" t="s">
        <v>169</v>
      </c>
      <c r="E28" t="b">
        <v>0</v>
      </c>
      <c r="F28">
        <v>77199</v>
      </c>
      <c r="G28">
        <v>2</v>
      </c>
      <c r="H28">
        <v>1</v>
      </c>
      <c r="I28" t="s">
        <v>3165</v>
      </c>
      <c r="J28" t="s">
        <v>5968</v>
      </c>
      <c r="K28" t="s">
        <v>3167</v>
      </c>
      <c r="L28">
        <v>0</v>
      </c>
      <c r="M28" s="37"/>
      <c r="N28" s="37" t="s">
        <v>736</v>
      </c>
      <c r="Q28" s="37"/>
      <c r="R28" s="37"/>
      <c r="S28" t="b">
        <v>0</v>
      </c>
      <c r="V28" t="s">
        <v>715</v>
      </c>
      <c r="W28">
        <v>0</v>
      </c>
      <c r="X28">
        <v>1</v>
      </c>
      <c r="Z28">
        <v>400</v>
      </c>
      <c r="AA28">
        <v>400</v>
      </c>
      <c r="AE28" t="b">
        <v>0</v>
      </c>
      <c r="AF28" t="b">
        <v>0</v>
      </c>
      <c r="AG28" t="s">
        <v>74</v>
      </c>
    </row>
    <row r="29" spans="1:33" x14ac:dyDescent="0.25">
      <c r="A29" t="str">
        <f>_xlfn.CONCAT(Table3[[#This Row],[Order]],"-",Table3[[#This Row],[Line]])</f>
        <v>77201-1</v>
      </c>
      <c r="C29" t="s">
        <v>5967</v>
      </c>
      <c r="D29" t="s">
        <v>74</v>
      </c>
      <c r="E29" t="b">
        <v>0</v>
      </c>
      <c r="F29">
        <v>77201</v>
      </c>
      <c r="G29">
        <v>1</v>
      </c>
      <c r="H29">
        <v>1</v>
      </c>
      <c r="I29" t="s">
        <v>3168</v>
      </c>
      <c r="J29" t="s">
        <v>5968</v>
      </c>
      <c r="K29" t="s">
        <v>3169</v>
      </c>
      <c r="L29">
        <v>0</v>
      </c>
      <c r="M29" s="37"/>
      <c r="N29" s="37" t="s">
        <v>736</v>
      </c>
      <c r="Q29" s="37"/>
      <c r="S29" t="b">
        <v>0</v>
      </c>
      <c r="V29" t="s">
        <v>715</v>
      </c>
      <c r="W29">
        <v>0</v>
      </c>
      <c r="X29">
        <v>1</v>
      </c>
      <c r="Z29">
        <v>400</v>
      </c>
      <c r="AA29">
        <v>400</v>
      </c>
      <c r="AE29" t="b">
        <v>0</v>
      </c>
      <c r="AF29" t="b">
        <v>0</v>
      </c>
      <c r="AG29" t="s">
        <v>74</v>
      </c>
    </row>
    <row r="30" spans="1:33" x14ac:dyDescent="0.25">
      <c r="A30" t="str">
        <f>_xlfn.CONCAT(Table3[[#This Row],[Order]],"-",Table3[[#This Row],[Line]])</f>
        <v>73536-2</v>
      </c>
      <c r="C30" t="s">
        <v>5967</v>
      </c>
      <c r="D30" t="s">
        <v>169</v>
      </c>
      <c r="E30" t="b">
        <v>0</v>
      </c>
      <c r="F30">
        <v>73536</v>
      </c>
      <c r="G30">
        <v>2</v>
      </c>
      <c r="H30">
        <v>1</v>
      </c>
      <c r="I30" t="s">
        <v>822</v>
      </c>
      <c r="J30" t="s">
        <v>5968</v>
      </c>
      <c r="K30" t="s">
        <v>1499</v>
      </c>
      <c r="L30">
        <v>0</v>
      </c>
      <c r="M30" s="37"/>
      <c r="N30" s="37" t="s">
        <v>736</v>
      </c>
      <c r="O30" t="s">
        <v>1232</v>
      </c>
      <c r="Q30" s="37"/>
      <c r="R30" s="37"/>
      <c r="S30" t="b">
        <v>0</v>
      </c>
      <c r="V30" t="s">
        <v>715</v>
      </c>
      <c r="W30">
        <v>0</v>
      </c>
      <c r="X30">
        <v>2</v>
      </c>
      <c r="Z30">
        <v>1200</v>
      </c>
      <c r="AA30">
        <v>1200</v>
      </c>
      <c r="AE30" t="b">
        <v>0</v>
      </c>
      <c r="AF30" t="b">
        <v>0</v>
      </c>
      <c r="AG30" t="s">
        <v>74</v>
      </c>
    </row>
    <row r="31" spans="1:33" x14ac:dyDescent="0.25">
      <c r="A31" t="str">
        <f>_xlfn.CONCAT(Table3[[#This Row],[Order]],"-",Table3[[#This Row],[Line]])</f>
        <v>75467-1</v>
      </c>
      <c r="C31" t="s">
        <v>5967</v>
      </c>
      <c r="D31" t="s">
        <v>169</v>
      </c>
      <c r="E31" t="b">
        <v>0</v>
      </c>
      <c r="F31">
        <v>75467</v>
      </c>
      <c r="G31">
        <v>1</v>
      </c>
      <c r="H31">
        <v>3</v>
      </c>
      <c r="I31" t="s">
        <v>527</v>
      </c>
      <c r="J31" t="s">
        <v>5968</v>
      </c>
      <c r="K31" t="s">
        <v>958</v>
      </c>
      <c r="L31">
        <v>0</v>
      </c>
      <c r="M31" s="37">
        <v>43433</v>
      </c>
      <c r="N31" s="37" t="s">
        <v>29</v>
      </c>
      <c r="O31" t="s">
        <v>1249</v>
      </c>
      <c r="P31" t="s">
        <v>151</v>
      </c>
      <c r="Q31" s="37"/>
      <c r="R31" s="37"/>
      <c r="S31" t="b">
        <v>1</v>
      </c>
      <c r="T31" t="s">
        <v>117</v>
      </c>
      <c r="V31" t="s">
        <v>714</v>
      </c>
      <c r="W31">
        <v>7</v>
      </c>
      <c r="X31">
        <v>3</v>
      </c>
      <c r="Y31">
        <v>3</v>
      </c>
      <c r="Z31">
        <v>900</v>
      </c>
      <c r="AA31">
        <v>900</v>
      </c>
      <c r="AE31" t="b">
        <v>1</v>
      </c>
      <c r="AF31" t="b">
        <v>0</v>
      </c>
      <c r="AG31" t="s">
        <v>74</v>
      </c>
    </row>
    <row r="32" spans="1:33" x14ac:dyDescent="0.25">
      <c r="A32" t="str">
        <f>_xlfn.CONCAT(Table3[[#This Row],[Order]],"-",Table3[[#This Row],[Line]])</f>
        <v>75467-2</v>
      </c>
      <c r="C32" t="s">
        <v>5967</v>
      </c>
      <c r="D32" t="s">
        <v>169</v>
      </c>
      <c r="E32" t="b">
        <v>0</v>
      </c>
      <c r="F32">
        <v>75467</v>
      </c>
      <c r="G32">
        <v>2</v>
      </c>
      <c r="H32">
        <v>3</v>
      </c>
      <c r="I32" t="s">
        <v>959</v>
      </c>
      <c r="J32" t="s">
        <v>5968</v>
      </c>
      <c r="K32" t="s">
        <v>960</v>
      </c>
      <c r="L32">
        <v>0</v>
      </c>
      <c r="M32" s="37">
        <v>43433</v>
      </c>
      <c r="N32" s="37" t="s">
        <v>29</v>
      </c>
      <c r="O32" t="s">
        <v>1249</v>
      </c>
      <c r="P32" t="s">
        <v>151</v>
      </c>
      <c r="Q32" s="37"/>
      <c r="R32" s="37"/>
      <c r="S32" t="b">
        <v>1</v>
      </c>
      <c r="T32" t="s">
        <v>0</v>
      </c>
      <c r="V32" t="s">
        <v>714</v>
      </c>
      <c r="W32">
        <v>7</v>
      </c>
      <c r="X32">
        <v>3</v>
      </c>
      <c r="Y32">
        <v>3</v>
      </c>
      <c r="Z32">
        <v>900</v>
      </c>
      <c r="AA32">
        <v>900</v>
      </c>
      <c r="AE32" t="b">
        <v>1</v>
      </c>
      <c r="AF32" t="b">
        <v>0</v>
      </c>
      <c r="AG32" t="s">
        <v>74</v>
      </c>
    </row>
    <row r="33" spans="1:33" x14ac:dyDescent="0.25">
      <c r="A33" t="str">
        <f>_xlfn.CONCAT(Table3[[#This Row],[Order]],"-",Table3[[#This Row],[Line]])</f>
        <v>75467-4</v>
      </c>
      <c r="C33" t="s">
        <v>5967</v>
      </c>
      <c r="D33" t="s">
        <v>169</v>
      </c>
      <c r="E33" t="b">
        <v>0</v>
      </c>
      <c r="F33">
        <v>75467</v>
      </c>
      <c r="G33">
        <v>4</v>
      </c>
      <c r="H33">
        <v>3</v>
      </c>
      <c r="I33" t="s">
        <v>959</v>
      </c>
      <c r="J33" t="s">
        <v>5968</v>
      </c>
      <c r="K33" t="s">
        <v>961</v>
      </c>
      <c r="L33">
        <v>0</v>
      </c>
      <c r="M33" s="37">
        <v>43433</v>
      </c>
      <c r="N33" s="37" t="s">
        <v>29</v>
      </c>
      <c r="O33" t="s">
        <v>1249</v>
      </c>
      <c r="R33" s="37"/>
      <c r="S33" t="b">
        <v>0</v>
      </c>
      <c r="V33" t="s">
        <v>714</v>
      </c>
      <c r="W33">
        <v>1</v>
      </c>
      <c r="X33">
        <v>3</v>
      </c>
      <c r="Y33">
        <v>6</v>
      </c>
      <c r="Z33">
        <v>1200</v>
      </c>
      <c r="AA33">
        <v>1200</v>
      </c>
      <c r="AE33" t="b">
        <v>1</v>
      </c>
      <c r="AF33" t="b">
        <v>0</v>
      </c>
      <c r="AG33" t="s">
        <v>74</v>
      </c>
    </row>
    <row r="34" spans="1:33" x14ac:dyDescent="0.25">
      <c r="A34" t="str">
        <f>_xlfn.CONCAT(Table3[[#This Row],[Order]],"-",Table3[[#This Row],[Line]])</f>
        <v>75467-6</v>
      </c>
      <c r="C34" t="s">
        <v>5967</v>
      </c>
      <c r="D34" t="s">
        <v>169</v>
      </c>
      <c r="E34" t="b">
        <v>0</v>
      </c>
      <c r="F34">
        <v>75467</v>
      </c>
      <c r="G34">
        <v>6</v>
      </c>
      <c r="H34">
        <v>3</v>
      </c>
      <c r="I34" t="s">
        <v>823</v>
      </c>
      <c r="J34" t="s">
        <v>5968</v>
      </c>
      <c r="K34" t="s">
        <v>962</v>
      </c>
      <c r="L34">
        <v>0</v>
      </c>
      <c r="M34" s="37">
        <v>43433</v>
      </c>
      <c r="N34" s="37" t="s">
        <v>29</v>
      </c>
      <c r="O34" t="s">
        <v>1249</v>
      </c>
      <c r="Q34" s="37"/>
      <c r="R34" s="37"/>
      <c r="S34" t="b">
        <v>0</v>
      </c>
      <c r="V34" t="s">
        <v>714</v>
      </c>
      <c r="W34">
        <v>4</v>
      </c>
      <c r="X34">
        <v>6</v>
      </c>
      <c r="Y34">
        <v>12</v>
      </c>
      <c r="Z34">
        <v>3600</v>
      </c>
      <c r="AA34">
        <v>3600</v>
      </c>
      <c r="AE34" t="b">
        <v>1</v>
      </c>
      <c r="AF34" t="b">
        <v>0</v>
      </c>
      <c r="AG34" t="s">
        <v>74</v>
      </c>
    </row>
    <row r="35" spans="1:33" x14ac:dyDescent="0.25">
      <c r="A35" t="str">
        <f>_xlfn.CONCAT(Table3[[#This Row],[Order]],"-",Table3[[#This Row],[Line]])</f>
        <v>73528-1</v>
      </c>
      <c r="C35" t="s">
        <v>5967</v>
      </c>
      <c r="D35" t="s">
        <v>169</v>
      </c>
      <c r="E35" t="b">
        <v>0</v>
      </c>
      <c r="F35">
        <v>73528</v>
      </c>
      <c r="G35">
        <v>1</v>
      </c>
      <c r="H35">
        <v>1</v>
      </c>
      <c r="I35" t="s">
        <v>821</v>
      </c>
      <c r="J35" t="s">
        <v>5968</v>
      </c>
      <c r="K35" t="s">
        <v>3512</v>
      </c>
      <c r="L35">
        <v>0</v>
      </c>
      <c r="M35" s="37">
        <v>43467</v>
      </c>
      <c r="N35" s="37" t="s">
        <v>165</v>
      </c>
      <c r="Q35" s="37">
        <v>43452</v>
      </c>
      <c r="R35" s="37">
        <v>43452</v>
      </c>
      <c r="S35" t="b">
        <v>0</v>
      </c>
      <c r="V35" t="s">
        <v>715</v>
      </c>
      <c r="W35">
        <v>1</v>
      </c>
      <c r="X35">
        <v>1</v>
      </c>
      <c r="Y35">
        <v>1</v>
      </c>
      <c r="Z35">
        <v>300</v>
      </c>
      <c r="AA35">
        <v>300</v>
      </c>
      <c r="AD35" t="s">
        <v>151</v>
      </c>
      <c r="AE35" t="b">
        <v>0</v>
      </c>
      <c r="AF35" t="b">
        <v>0</v>
      </c>
      <c r="AG35" t="s">
        <v>74</v>
      </c>
    </row>
    <row r="36" spans="1:33" x14ac:dyDescent="0.25">
      <c r="A36" t="str">
        <f>_xlfn.CONCAT(Table3[[#This Row],[Order]],"-",Table3[[#This Row],[Line]])</f>
        <v>70963-1</v>
      </c>
      <c r="C36" t="s">
        <v>5967</v>
      </c>
      <c r="D36" t="s">
        <v>169</v>
      </c>
      <c r="E36" t="b">
        <v>0</v>
      </c>
      <c r="F36">
        <v>70963</v>
      </c>
      <c r="G36">
        <v>1</v>
      </c>
      <c r="H36">
        <v>1</v>
      </c>
      <c r="I36" t="s">
        <v>873</v>
      </c>
      <c r="J36" t="s">
        <v>5968</v>
      </c>
      <c r="K36" t="s">
        <v>874</v>
      </c>
      <c r="L36">
        <v>0</v>
      </c>
      <c r="M36" s="37">
        <v>43469</v>
      </c>
      <c r="N36" s="37" t="s">
        <v>165</v>
      </c>
      <c r="O36" t="s">
        <v>1083</v>
      </c>
      <c r="P36" t="s">
        <v>151</v>
      </c>
      <c r="Q36" s="37">
        <v>43454</v>
      </c>
      <c r="R36" s="37">
        <v>43454</v>
      </c>
      <c r="S36" t="b">
        <v>0</v>
      </c>
      <c r="V36" t="s">
        <v>715</v>
      </c>
      <c r="W36">
        <v>4</v>
      </c>
      <c r="X36">
        <v>3</v>
      </c>
      <c r="Y36">
        <v>3</v>
      </c>
      <c r="Z36">
        <v>500</v>
      </c>
      <c r="AA36">
        <v>500</v>
      </c>
      <c r="AB36" t="s">
        <v>151</v>
      </c>
      <c r="AD36" t="s">
        <v>151</v>
      </c>
      <c r="AE36" t="b">
        <v>0</v>
      </c>
      <c r="AF36" t="b">
        <v>0</v>
      </c>
      <c r="AG36" t="s">
        <v>74</v>
      </c>
    </row>
    <row r="37" spans="1:33" x14ac:dyDescent="0.25">
      <c r="A37" t="str">
        <f>_xlfn.CONCAT(Table3[[#This Row],[Order]],"-",Table3[[#This Row],[Line]])</f>
        <v>70963-2</v>
      </c>
      <c r="C37" t="s">
        <v>5967</v>
      </c>
      <c r="D37" t="s">
        <v>169</v>
      </c>
      <c r="E37" t="b">
        <v>0</v>
      </c>
      <c r="F37">
        <v>70963</v>
      </c>
      <c r="G37">
        <v>2</v>
      </c>
      <c r="H37">
        <v>1</v>
      </c>
      <c r="I37" t="s">
        <v>873</v>
      </c>
      <c r="J37" t="s">
        <v>5968</v>
      </c>
      <c r="K37" t="s">
        <v>875</v>
      </c>
      <c r="L37">
        <v>0</v>
      </c>
      <c r="M37" s="37">
        <v>43469</v>
      </c>
      <c r="N37" s="37" t="s">
        <v>165</v>
      </c>
      <c r="O37" t="s">
        <v>1083</v>
      </c>
      <c r="P37" t="s">
        <v>151</v>
      </c>
      <c r="Q37" s="37">
        <v>43454</v>
      </c>
      <c r="R37" s="37">
        <v>43454</v>
      </c>
      <c r="S37" t="b">
        <v>0</v>
      </c>
      <c r="V37" t="s">
        <v>715</v>
      </c>
      <c r="W37">
        <v>4</v>
      </c>
      <c r="X37">
        <v>3</v>
      </c>
      <c r="Y37">
        <v>3</v>
      </c>
      <c r="Z37">
        <v>500</v>
      </c>
      <c r="AA37">
        <v>500</v>
      </c>
      <c r="AB37" t="s">
        <v>151</v>
      </c>
      <c r="AD37" t="s">
        <v>151</v>
      </c>
      <c r="AE37" t="b">
        <v>0</v>
      </c>
      <c r="AF37" t="b">
        <v>0</v>
      </c>
      <c r="AG37" t="s">
        <v>74</v>
      </c>
    </row>
    <row r="38" spans="1:33" x14ac:dyDescent="0.25">
      <c r="A38" t="str">
        <f>_xlfn.CONCAT(Table3[[#This Row],[Order]],"-",Table3[[#This Row],[Line]])</f>
        <v>72245-1</v>
      </c>
      <c r="C38" t="s">
        <v>5967</v>
      </c>
      <c r="D38" t="s">
        <v>74</v>
      </c>
      <c r="E38" t="b">
        <v>0</v>
      </c>
      <c r="F38">
        <v>72245</v>
      </c>
      <c r="G38">
        <v>1</v>
      </c>
      <c r="H38">
        <v>23</v>
      </c>
      <c r="I38" t="s">
        <v>750</v>
      </c>
      <c r="J38" t="s">
        <v>5968</v>
      </c>
      <c r="K38" t="s">
        <v>868</v>
      </c>
      <c r="L38">
        <v>48.737000000000002</v>
      </c>
      <c r="M38" s="37"/>
      <c r="N38" s="37" t="s">
        <v>765</v>
      </c>
      <c r="O38" t="s">
        <v>869</v>
      </c>
      <c r="Q38" s="37"/>
      <c r="R38" s="37"/>
      <c r="S38" t="b">
        <v>0</v>
      </c>
      <c r="V38" t="s">
        <v>714</v>
      </c>
      <c r="W38">
        <v>10</v>
      </c>
      <c r="X38">
        <v>23</v>
      </c>
      <c r="Y38">
        <v>23</v>
      </c>
      <c r="Z38">
        <v>5750</v>
      </c>
      <c r="AA38">
        <v>5750</v>
      </c>
      <c r="AE38" t="b">
        <v>0</v>
      </c>
      <c r="AF38" t="b">
        <v>0</v>
      </c>
      <c r="AG38" t="s">
        <v>74</v>
      </c>
    </row>
    <row r="39" spans="1:33" x14ac:dyDescent="0.25">
      <c r="A39" t="str">
        <f>_xlfn.CONCAT(Table3[[#This Row],[Order]],"-",Table3[[#This Row],[Line]])</f>
        <v>69635-2</v>
      </c>
      <c r="C39" t="s">
        <v>5967</v>
      </c>
      <c r="D39" t="s">
        <v>121</v>
      </c>
      <c r="E39" t="b">
        <v>0</v>
      </c>
      <c r="F39">
        <v>69635</v>
      </c>
      <c r="G39">
        <v>2</v>
      </c>
      <c r="H39">
        <v>1</v>
      </c>
      <c r="I39" t="s">
        <v>877</v>
      </c>
      <c r="J39" t="s">
        <v>5968</v>
      </c>
      <c r="K39" t="s">
        <v>878</v>
      </c>
      <c r="L39">
        <v>0</v>
      </c>
      <c r="M39" s="37"/>
      <c r="N39" s="37" t="s">
        <v>42</v>
      </c>
      <c r="Q39" s="37"/>
      <c r="R39" s="37"/>
      <c r="S39" t="b">
        <v>0</v>
      </c>
      <c r="V39" t="s">
        <v>715</v>
      </c>
      <c r="W39">
        <v>0</v>
      </c>
      <c r="X39">
        <v>0</v>
      </c>
      <c r="Z39">
        <v>400</v>
      </c>
      <c r="AA39">
        <v>400</v>
      </c>
      <c r="AE39" t="b">
        <v>0</v>
      </c>
      <c r="AF39" t="b">
        <v>0</v>
      </c>
      <c r="AG39" t="s">
        <v>74</v>
      </c>
    </row>
    <row r="40" spans="1:33" x14ac:dyDescent="0.25">
      <c r="A40" t="str">
        <f>_xlfn.CONCAT(Table3[[#This Row],[Order]],"-",Table3[[#This Row],[Line]])</f>
        <v>78013-1</v>
      </c>
      <c r="C40" t="s">
        <v>5967</v>
      </c>
      <c r="D40" t="s">
        <v>112</v>
      </c>
      <c r="E40" t="b">
        <v>0</v>
      </c>
      <c r="F40">
        <v>78013</v>
      </c>
      <c r="G40">
        <v>1</v>
      </c>
      <c r="H40">
        <v>1</v>
      </c>
      <c r="I40" t="s">
        <v>749</v>
      </c>
      <c r="J40" t="s">
        <v>5968</v>
      </c>
      <c r="K40" t="s">
        <v>4052</v>
      </c>
      <c r="L40">
        <v>3</v>
      </c>
      <c r="M40" s="37">
        <v>43469</v>
      </c>
      <c r="N40" s="37" t="s">
        <v>165</v>
      </c>
      <c r="O40" t="s">
        <v>4088</v>
      </c>
      <c r="P40" t="s">
        <v>151</v>
      </c>
      <c r="Q40" s="37">
        <v>43457</v>
      </c>
      <c r="R40" s="37"/>
      <c r="S40" t="b">
        <v>0</v>
      </c>
      <c r="V40" t="s">
        <v>715</v>
      </c>
      <c r="W40">
        <v>12</v>
      </c>
      <c r="X40">
        <v>1</v>
      </c>
      <c r="Y40">
        <v>2</v>
      </c>
      <c r="Z40">
        <v>560</v>
      </c>
      <c r="AA40">
        <v>0</v>
      </c>
      <c r="AD40" t="s">
        <v>151</v>
      </c>
      <c r="AE40" t="b">
        <v>0</v>
      </c>
      <c r="AF40" t="b">
        <v>0</v>
      </c>
      <c r="AG40" t="s">
        <v>180</v>
      </c>
    </row>
    <row r="41" spans="1:33" x14ac:dyDescent="0.25">
      <c r="A41" t="str">
        <f>_xlfn.CONCAT(Table3[[#This Row],[Order]],"-",Table3[[#This Row],[Line]])</f>
        <v>78013-2</v>
      </c>
      <c r="C41" t="s">
        <v>5967</v>
      </c>
      <c r="D41" t="s">
        <v>112</v>
      </c>
      <c r="E41" t="b">
        <v>0</v>
      </c>
      <c r="F41">
        <v>78013</v>
      </c>
      <c r="G41">
        <v>2</v>
      </c>
      <c r="H41">
        <v>1</v>
      </c>
      <c r="I41" t="s">
        <v>749</v>
      </c>
      <c r="J41" t="s">
        <v>5968</v>
      </c>
      <c r="K41" t="s">
        <v>4055</v>
      </c>
      <c r="L41">
        <v>4</v>
      </c>
      <c r="M41" s="37">
        <v>43469</v>
      </c>
      <c r="N41" s="37" t="s">
        <v>165</v>
      </c>
      <c r="O41" t="s">
        <v>4088</v>
      </c>
      <c r="P41" t="s">
        <v>151</v>
      </c>
      <c r="Q41" s="37">
        <v>43457</v>
      </c>
      <c r="R41" s="37"/>
      <c r="S41" t="b">
        <v>0</v>
      </c>
      <c r="V41" t="s">
        <v>715</v>
      </c>
      <c r="W41">
        <v>12</v>
      </c>
      <c r="X41">
        <v>1</v>
      </c>
      <c r="Y41">
        <v>2</v>
      </c>
      <c r="Z41">
        <v>720</v>
      </c>
      <c r="AA41">
        <v>0</v>
      </c>
      <c r="AD41" t="s">
        <v>151</v>
      </c>
      <c r="AE41" t="b">
        <v>0</v>
      </c>
      <c r="AF41" t="b">
        <v>0</v>
      </c>
      <c r="AG41" t="s">
        <v>180</v>
      </c>
    </row>
    <row r="42" spans="1:33" x14ac:dyDescent="0.25">
      <c r="A42" t="str">
        <f>_xlfn.CONCAT(Table3[[#This Row],[Order]],"-",Table3[[#This Row],[Line]])</f>
        <v>78013-3</v>
      </c>
      <c r="C42" t="s">
        <v>5967</v>
      </c>
      <c r="D42" t="s">
        <v>112</v>
      </c>
      <c r="E42" t="b">
        <v>0</v>
      </c>
      <c r="F42">
        <v>78013</v>
      </c>
      <c r="G42">
        <v>3</v>
      </c>
      <c r="H42">
        <v>1</v>
      </c>
      <c r="I42" t="s">
        <v>749</v>
      </c>
      <c r="J42" t="s">
        <v>5968</v>
      </c>
      <c r="K42" t="s">
        <v>4058</v>
      </c>
      <c r="L42">
        <v>5</v>
      </c>
      <c r="M42" s="37">
        <v>43469</v>
      </c>
      <c r="N42" s="37" t="s">
        <v>165</v>
      </c>
      <c r="O42" t="s">
        <v>4088</v>
      </c>
      <c r="P42" t="s">
        <v>151</v>
      </c>
      <c r="Q42" s="37">
        <v>43457</v>
      </c>
      <c r="S42" t="b">
        <v>0</v>
      </c>
      <c r="V42" t="s">
        <v>715</v>
      </c>
      <c r="W42">
        <v>12</v>
      </c>
      <c r="X42">
        <v>1</v>
      </c>
      <c r="Y42">
        <v>2</v>
      </c>
      <c r="Z42">
        <v>800</v>
      </c>
      <c r="AA42">
        <v>0</v>
      </c>
      <c r="AD42" t="s">
        <v>151</v>
      </c>
      <c r="AE42" t="b">
        <v>0</v>
      </c>
      <c r="AF42" t="b">
        <v>0</v>
      </c>
      <c r="AG42" t="s">
        <v>180</v>
      </c>
    </row>
    <row r="43" spans="1:33" x14ac:dyDescent="0.25">
      <c r="A43" t="str">
        <f>_xlfn.CONCAT(Table3[[#This Row],[Order]],"-",Table3[[#This Row],[Line]])</f>
        <v>78163-1</v>
      </c>
      <c r="C43" t="s">
        <v>5967</v>
      </c>
      <c r="D43" t="s">
        <v>74</v>
      </c>
      <c r="E43" t="b">
        <v>0</v>
      </c>
      <c r="F43">
        <v>78163</v>
      </c>
      <c r="G43">
        <v>1</v>
      </c>
      <c r="H43">
        <v>2</v>
      </c>
      <c r="I43" t="s">
        <v>742</v>
      </c>
      <c r="J43" t="s">
        <v>5968</v>
      </c>
      <c r="K43" t="s">
        <v>5467</v>
      </c>
      <c r="L43">
        <v>0</v>
      </c>
      <c r="M43" s="37"/>
      <c r="N43" s="37" t="s">
        <v>736</v>
      </c>
      <c r="Q43" s="37"/>
      <c r="R43" s="37"/>
      <c r="S43" t="b">
        <v>0</v>
      </c>
      <c r="V43" t="s">
        <v>715</v>
      </c>
      <c r="W43">
        <v>0</v>
      </c>
      <c r="X43">
        <v>2</v>
      </c>
      <c r="Z43">
        <v>1760</v>
      </c>
      <c r="AA43">
        <v>0</v>
      </c>
      <c r="AE43" t="b">
        <v>0</v>
      </c>
      <c r="AF43" t="b">
        <v>0</v>
      </c>
      <c r="AG43" t="s">
        <v>74</v>
      </c>
    </row>
    <row r="44" spans="1:33" x14ac:dyDescent="0.25">
      <c r="A44" t="str">
        <f>_xlfn.CONCAT(Table3[[#This Row],[Order]],"-",Table3[[#This Row],[Line]])</f>
        <v>78163-2</v>
      </c>
      <c r="C44" t="s">
        <v>5967</v>
      </c>
      <c r="D44" t="s">
        <v>74</v>
      </c>
      <c r="E44" t="b">
        <v>0</v>
      </c>
      <c r="F44">
        <v>78163</v>
      </c>
      <c r="G44">
        <v>2</v>
      </c>
      <c r="H44">
        <v>1</v>
      </c>
      <c r="I44" t="s">
        <v>728</v>
      </c>
      <c r="J44" t="s">
        <v>5968</v>
      </c>
      <c r="K44" t="s">
        <v>5468</v>
      </c>
      <c r="L44">
        <v>0</v>
      </c>
      <c r="M44" s="37"/>
      <c r="N44" s="37" t="s">
        <v>736</v>
      </c>
      <c r="Q44" s="37"/>
      <c r="R44" s="37"/>
      <c r="S44" t="b">
        <v>0</v>
      </c>
      <c r="V44" t="s">
        <v>715</v>
      </c>
      <c r="W44">
        <v>0</v>
      </c>
      <c r="X44">
        <v>1</v>
      </c>
      <c r="Z44">
        <v>440</v>
      </c>
      <c r="AA44">
        <v>0</v>
      </c>
      <c r="AE44" t="b">
        <v>0</v>
      </c>
      <c r="AF44" t="b">
        <v>0</v>
      </c>
      <c r="AG44" t="s">
        <v>74</v>
      </c>
    </row>
    <row r="45" spans="1:33" x14ac:dyDescent="0.25">
      <c r="A45" t="str">
        <f>_xlfn.CONCAT(Table3[[#This Row],[Order]],"-",Table3[[#This Row],[Line]])</f>
        <v>78163-3</v>
      </c>
      <c r="C45" t="s">
        <v>5967</v>
      </c>
      <c r="D45" t="s">
        <v>74</v>
      </c>
      <c r="E45" t="b">
        <v>0</v>
      </c>
      <c r="F45">
        <v>78163</v>
      </c>
      <c r="G45">
        <v>3</v>
      </c>
      <c r="H45">
        <v>1</v>
      </c>
      <c r="I45" t="s">
        <v>742</v>
      </c>
      <c r="J45" t="s">
        <v>5968</v>
      </c>
      <c r="K45" t="s">
        <v>5469</v>
      </c>
      <c r="L45">
        <v>0</v>
      </c>
      <c r="M45" s="37"/>
      <c r="N45" s="37" t="s">
        <v>736</v>
      </c>
      <c r="Q45" s="37"/>
      <c r="R45" s="37"/>
      <c r="S45" t="b">
        <v>0</v>
      </c>
      <c r="V45" t="s">
        <v>715</v>
      </c>
      <c r="W45">
        <v>0</v>
      </c>
      <c r="X45">
        <v>1</v>
      </c>
      <c r="Z45">
        <v>288</v>
      </c>
      <c r="AA45">
        <v>0</v>
      </c>
      <c r="AE45" t="b">
        <v>0</v>
      </c>
      <c r="AF45" t="b">
        <v>0</v>
      </c>
      <c r="AG45" t="s">
        <v>74</v>
      </c>
    </row>
    <row r="46" spans="1:33" x14ac:dyDescent="0.25">
      <c r="A46" t="str">
        <f>_xlfn.CONCAT(Table3[[#This Row],[Order]],"-",Table3[[#This Row],[Line]])</f>
        <v>78163-4</v>
      </c>
      <c r="C46" t="s">
        <v>5967</v>
      </c>
      <c r="D46" t="s">
        <v>74</v>
      </c>
      <c r="E46" t="b">
        <v>0</v>
      </c>
      <c r="F46">
        <v>78163</v>
      </c>
      <c r="G46">
        <v>4</v>
      </c>
      <c r="H46">
        <v>1</v>
      </c>
      <c r="I46" t="s">
        <v>742</v>
      </c>
      <c r="J46" t="s">
        <v>5968</v>
      </c>
      <c r="K46" t="s">
        <v>5467</v>
      </c>
      <c r="L46">
        <v>0</v>
      </c>
      <c r="M46" s="37"/>
      <c r="N46" s="37" t="s">
        <v>736</v>
      </c>
      <c r="Q46" s="37"/>
      <c r="R46" s="37"/>
      <c r="S46" t="b">
        <v>0</v>
      </c>
      <c r="V46" t="s">
        <v>715</v>
      </c>
      <c r="W46">
        <v>0</v>
      </c>
      <c r="X46">
        <v>1</v>
      </c>
      <c r="Z46">
        <v>880</v>
      </c>
      <c r="AA46">
        <v>0</v>
      </c>
      <c r="AE46" t="b">
        <v>0</v>
      </c>
      <c r="AF46" t="b">
        <v>0</v>
      </c>
      <c r="AG46" t="s">
        <v>74</v>
      </c>
    </row>
    <row r="47" spans="1:33" x14ac:dyDescent="0.25">
      <c r="A47" t="str">
        <f>_xlfn.CONCAT(Table3[[#This Row],[Order]],"-",Table3[[#This Row],[Line]])</f>
        <v>74322-1</v>
      </c>
      <c r="C47" t="s">
        <v>5967</v>
      </c>
      <c r="D47" t="s">
        <v>74</v>
      </c>
      <c r="E47" t="b">
        <v>0</v>
      </c>
      <c r="F47">
        <v>74322</v>
      </c>
      <c r="G47">
        <v>1</v>
      </c>
      <c r="H47">
        <v>4</v>
      </c>
      <c r="I47" t="s">
        <v>721</v>
      </c>
      <c r="J47" t="s">
        <v>5968</v>
      </c>
      <c r="K47" t="s">
        <v>4039</v>
      </c>
      <c r="L47">
        <v>24.16</v>
      </c>
      <c r="M47" s="37">
        <v>43468</v>
      </c>
      <c r="N47" s="37" t="s">
        <v>29</v>
      </c>
      <c r="Q47" s="37">
        <v>43457</v>
      </c>
      <c r="R47" s="37">
        <v>43464</v>
      </c>
      <c r="S47" t="b">
        <v>0</v>
      </c>
      <c r="V47" t="s">
        <v>714</v>
      </c>
      <c r="W47">
        <v>12</v>
      </c>
      <c r="X47">
        <v>4</v>
      </c>
      <c r="Y47">
        <v>8</v>
      </c>
      <c r="Z47">
        <v>1656</v>
      </c>
      <c r="AA47">
        <v>0</v>
      </c>
      <c r="AB47" t="s">
        <v>151</v>
      </c>
      <c r="AD47" t="s">
        <v>151</v>
      </c>
      <c r="AE47" t="b">
        <v>0</v>
      </c>
      <c r="AF47" t="b">
        <v>0</v>
      </c>
      <c r="AG47" t="s">
        <v>74</v>
      </c>
    </row>
    <row r="48" spans="1:33" x14ac:dyDescent="0.25">
      <c r="A48" t="str">
        <f>_xlfn.CONCAT(Table3[[#This Row],[Order]],"-",Table3[[#This Row],[Line]])</f>
        <v>74322-2</v>
      </c>
      <c r="C48" t="s">
        <v>5967</v>
      </c>
      <c r="D48" t="s">
        <v>74</v>
      </c>
      <c r="E48" t="b">
        <v>0</v>
      </c>
      <c r="F48">
        <v>74322</v>
      </c>
      <c r="G48">
        <v>2</v>
      </c>
      <c r="H48">
        <v>8</v>
      </c>
      <c r="I48" t="s">
        <v>741</v>
      </c>
      <c r="J48" t="s">
        <v>5968</v>
      </c>
      <c r="K48" t="s">
        <v>4040</v>
      </c>
      <c r="L48">
        <v>36.159999999999997</v>
      </c>
      <c r="M48" s="37">
        <v>43468</v>
      </c>
      <c r="N48" s="37" t="s">
        <v>29</v>
      </c>
      <c r="Q48" s="37">
        <v>43457</v>
      </c>
      <c r="R48" s="37">
        <v>43464</v>
      </c>
      <c r="S48" t="b">
        <v>0</v>
      </c>
      <c r="V48" t="s">
        <v>714</v>
      </c>
      <c r="W48">
        <v>12</v>
      </c>
      <c r="X48">
        <v>8</v>
      </c>
      <c r="Y48">
        <v>8</v>
      </c>
      <c r="Z48">
        <v>3168</v>
      </c>
      <c r="AA48">
        <v>0</v>
      </c>
      <c r="AB48" t="s">
        <v>151</v>
      </c>
      <c r="AD48" t="s">
        <v>151</v>
      </c>
      <c r="AE48" t="b">
        <v>0</v>
      </c>
      <c r="AF48" t="b">
        <v>0</v>
      </c>
      <c r="AG48" t="s">
        <v>74</v>
      </c>
    </row>
    <row r="49" spans="1:33" x14ac:dyDescent="0.25">
      <c r="A49" t="str">
        <f>_xlfn.CONCAT(Table3[[#This Row],[Order]],"-",Table3[[#This Row],[Line]])</f>
        <v>74322-3</v>
      </c>
      <c r="C49" t="s">
        <v>5967</v>
      </c>
      <c r="D49" t="s">
        <v>74</v>
      </c>
      <c r="E49" t="b">
        <v>0</v>
      </c>
      <c r="F49">
        <v>74322</v>
      </c>
      <c r="G49">
        <v>3</v>
      </c>
      <c r="H49">
        <v>2</v>
      </c>
      <c r="I49" t="s">
        <v>741</v>
      </c>
      <c r="J49" t="s">
        <v>5968</v>
      </c>
      <c r="K49" t="s">
        <v>4041</v>
      </c>
      <c r="L49">
        <v>14.48</v>
      </c>
      <c r="M49" s="37">
        <v>43468</v>
      </c>
      <c r="N49" s="37" t="s">
        <v>29</v>
      </c>
      <c r="Q49" s="37">
        <v>43457</v>
      </c>
      <c r="R49" s="37">
        <v>43464</v>
      </c>
      <c r="S49" t="b">
        <v>0</v>
      </c>
      <c r="V49" t="s">
        <v>714</v>
      </c>
      <c r="W49">
        <v>12</v>
      </c>
      <c r="X49">
        <v>2</v>
      </c>
      <c r="Y49">
        <v>4</v>
      </c>
      <c r="Z49">
        <v>1584</v>
      </c>
      <c r="AA49">
        <v>0</v>
      </c>
      <c r="AB49" t="s">
        <v>151</v>
      </c>
      <c r="AD49" t="s">
        <v>151</v>
      </c>
      <c r="AE49" t="b">
        <v>0</v>
      </c>
      <c r="AF49" t="b">
        <v>0</v>
      </c>
      <c r="AG49" t="s">
        <v>74</v>
      </c>
    </row>
    <row r="50" spans="1:33" x14ac:dyDescent="0.25">
      <c r="A50" t="str">
        <f>_xlfn.CONCAT(Table3[[#This Row],[Order]],"-",Table3[[#This Row],[Line]])</f>
        <v>61268-1</v>
      </c>
      <c r="C50" t="s">
        <v>5967</v>
      </c>
      <c r="D50" t="s">
        <v>74</v>
      </c>
      <c r="E50" t="b">
        <v>0</v>
      </c>
      <c r="F50">
        <v>61268</v>
      </c>
      <c r="G50">
        <v>1</v>
      </c>
      <c r="H50">
        <v>4</v>
      </c>
      <c r="I50" t="s">
        <v>759</v>
      </c>
      <c r="J50" t="s">
        <v>5968</v>
      </c>
      <c r="K50" t="s">
        <v>3536</v>
      </c>
      <c r="L50">
        <v>0</v>
      </c>
      <c r="M50" s="37">
        <v>43481</v>
      </c>
      <c r="N50" s="37" t="s">
        <v>42</v>
      </c>
      <c r="Q50" s="37"/>
      <c r="R50" s="37"/>
      <c r="S50" t="b">
        <v>0</v>
      </c>
      <c r="V50" t="s">
        <v>715</v>
      </c>
      <c r="W50">
        <v>1</v>
      </c>
      <c r="X50">
        <v>16</v>
      </c>
      <c r="Y50">
        <v>8</v>
      </c>
      <c r="Z50">
        <v>9600</v>
      </c>
      <c r="AA50">
        <v>0</v>
      </c>
      <c r="AE50" t="b">
        <v>0</v>
      </c>
      <c r="AF50" t="b">
        <v>0</v>
      </c>
      <c r="AG50" t="s">
        <v>74</v>
      </c>
    </row>
    <row r="51" spans="1:33" x14ac:dyDescent="0.25">
      <c r="A51" t="str">
        <f>_xlfn.CONCAT(Table3[[#This Row],[Order]],"-",Table3[[#This Row],[Line]])</f>
        <v>77524-1</v>
      </c>
      <c r="C51" t="s">
        <v>5967</v>
      </c>
      <c r="D51" t="s">
        <v>74</v>
      </c>
      <c r="E51" t="b">
        <v>0</v>
      </c>
      <c r="F51">
        <v>77524</v>
      </c>
      <c r="G51">
        <v>1</v>
      </c>
      <c r="H51">
        <v>1</v>
      </c>
      <c r="I51" t="s">
        <v>739</v>
      </c>
      <c r="J51" t="s">
        <v>5968</v>
      </c>
      <c r="K51" t="s">
        <v>4370</v>
      </c>
      <c r="L51">
        <v>0</v>
      </c>
      <c r="M51" s="37"/>
      <c r="N51" s="37" t="s">
        <v>736</v>
      </c>
      <c r="Q51" s="37"/>
      <c r="R51" s="37"/>
      <c r="S51" t="b">
        <v>0</v>
      </c>
      <c r="V51" t="s">
        <v>714</v>
      </c>
      <c r="W51">
        <v>0</v>
      </c>
      <c r="X51">
        <v>1</v>
      </c>
      <c r="Z51">
        <v>480</v>
      </c>
      <c r="AA51">
        <v>0</v>
      </c>
      <c r="AE51" t="b">
        <v>0</v>
      </c>
      <c r="AF51" t="b">
        <v>0</v>
      </c>
      <c r="AG51" t="s">
        <v>74</v>
      </c>
    </row>
    <row r="52" spans="1:33" x14ac:dyDescent="0.25">
      <c r="A52" t="str">
        <f>_xlfn.CONCAT(Table3[[#This Row],[Order]],"-",Table3[[#This Row],[Line]])</f>
        <v>77524-2</v>
      </c>
      <c r="C52" t="s">
        <v>5967</v>
      </c>
      <c r="D52" t="s">
        <v>74</v>
      </c>
      <c r="E52" t="b">
        <v>0</v>
      </c>
      <c r="F52">
        <v>77524</v>
      </c>
      <c r="G52">
        <v>2</v>
      </c>
      <c r="H52">
        <v>3</v>
      </c>
      <c r="I52" t="s">
        <v>739</v>
      </c>
      <c r="J52" t="s">
        <v>5968</v>
      </c>
      <c r="K52" t="s">
        <v>4371</v>
      </c>
      <c r="L52">
        <v>0</v>
      </c>
      <c r="M52" s="37"/>
      <c r="N52" s="37" t="s">
        <v>736</v>
      </c>
      <c r="Q52" s="37"/>
      <c r="R52" s="37"/>
      <c r="S52" t="b">
        <v>0</v>
      </c>
      <c r="V52" t="s">
        <v>714</v>
      </c>
      <c r="W52">
        <v>0</v>
      </c>
      <c r="X52">
        <v>3</v>
      </c>
      <c r="Z52">
        <v>1440</v>
      </c>
      <c r="AA52">
        <v>0</v>
      </c>
      <c r="AE52" t="b">
        <v>0</v>
      </c>
      <c r="AF52" t="b">
        <v>0</v>
      </c>
      <c r="AG52" t="s">
        <v>74</v>
      </c>
    </row>
    <row r="53" spans="1:33" x14ac:dyDescent="0.25">
      <c r="A53" t="str">
        <f>_xlfn.CONCAT(Table3[[#This Row],[Order]],"-",Table3[[#This Row],[Line]])</f>
        <v>77524-3</v>
      </c>
      <c r="C53" t="s">
        <v>5967</v>
      </c>
      <c r="D53" t="s">
        <v>74</v>
      </c>
      <c r="E53" t="b">
        <v>0</v>
      </c>
      <c r="F53">
        <v>77524</v>
      </c>
      <c r="G53">
        <v>3</v>
      </c>
      <c r="H53">
        <v>3</v>
      </c>
      <c r="I53" t="s">
        <v>739</v>
      </c>
      <c r="J53" t="s">
        <v>5968</v>
      </c>
      <c r="K53" t="s">
        <v>4372</v>
      </c>
      <c r="L53">
        <v>0</v>
      </c>
      <c r="M53" s="37"/>
      <c r="N53" s="37" t="s">
        <v>736</v>
      </c>
      <c r="Q53" s="37"/>
      <c r="R53" s="37"/>
      <c r="S53" t="b">
        <v>0</v>
      </c>
      <c r="V53" t="s">
        <v>714</v>
      </c>
      <c r="W53">
        <v>0</v>
      </c>
      <c r="X53">
        <v>3</v>
      </c>
      <c r="Z53">
        <v>1800</v>
      </c>
      <c r="AA53">
        <v>0</v>
      </c>
      <c r="AE53" t="b">
        <v>0</v>
      </c>
      <c r="AF53" t="b">
        <v>0</v>
      </c>
      <c r="AG53" t="s">
        <v>74</v>
      </c>
    </row>
    <row r="54" spans="1:33" x14ac:dyDescent="0.25">
      <c r="A54" t="str">
        <f>_xlfn.CONCAT(Table3[[#This Row],[Order]],"-",Table3[[#This Row],[Line]])</f>
        <v>77524-4</v>
      </c>
      <c r="C54" t="s">
        <v>5967</v>
      </c>
      <c r="D54" t="s">
        <v>74</v>
      </c>
      <c r="E54" t="b">
        <v>0</v>
      </c>
      <c r="F54">
        <v>77524</v>
      </c>
      <c r="G54">
        <v>4</v>
      </c>
      <c r="H54">
        <v>2</v>
      </c>
      <c r="I54" t="s">
        <v>739</v>
      </c>
      <c r="J54" t="s">
        <v>5968</v>
      </c>
      <c r="K54" t="s">
        <v>4373</v>
      </c>
      <c r="L54">
        <v>0</v>
      </c>
      <c r="M54" s="37"/>
      <c r="N54" s="37" t="s">
        <v>736</v>
      </c>
      <c r="Q54" s="37"/>
      <c r="R54" s="37"/>
      <c r="S54" t="b">
        <v>0</v>
      </c>
      <c r="V54" t="s">
        <v>714</v>
      </c>
      <c r="W54">
        <v>0</v>
      </c>
      <c r="X54">
        <v>2</v>
      </c>
      <c r="Z54">
        <v>1440</v>
      </c>
      <c r="AA54">
        <v>0</v>
      </c>
      <c r="AE54" t="b">
        <v>0</v>
      </c>
      <c r="AF54" t="b">
        <v>0</v>
      </c>
      <c r="AG54" t="s">
        <v>74</v>
      </c>
    </row>
    <row r="55" spans="1:33" x14ac:dyDescent="0.25">
      <c r="A55" t="str">
        <f>_xlfn.CONCAT(Table3[[#This Row],[Order]],"-",Table3[[#This Row],[Line]])</f>
        <v>77524-5</v>
      </c>
      <c r="C55" t="s">
        <v>5967</v>
      </c>
      <c r="D55" t="s">
        <v>74</v>
      </c>
      <c r="E55" t="b">
        <v>0</v>
      </c>
      <c r="F55">
        <v>77524</v>
      </c>
      <c r="G55">
        <v>5</v>
      </c>
      <c r="H55">
        <v>3</v>
      </c>
      <c r="I55" t="s">
        <v>739</v>
      </c>
      <c r="J55" t="s">
        <v>5968</v>
      </c>
      <c r="K55" t="s">
        <v>4374</v>
      </c>
      <c r="L55">
        <v>0</v>
      </c>
      <c r="M55" s="37"/>
      <c r="N55" s="37" t="s">
        <v>736</v>
      </c>
      <c r="Q55" s="37"/>
      <c r="R55" s="37"/>
      <c r="S55" t="b">
        <v>0</v>
      </c>
      <c r="V55" t="s">
        <v>714</v>
      </c>
      <c r="W55">
        <v>0</v>
      </c>
      <c r="X55">
        <v>12</v>
      </c>
      <c r="Z55">
        <v>17280</v>
      </c>
      <c r="AA55">
        <v>0</v>
      </c>
      <c r="AE55" t="b">
        <v>0</v>
      </c>
      <c r="AF55" t="b">
        <v>0</v>
      </c>
      <c r="AG55" t="s">
        <v>74</v>
      </c>
    </row>
    <row r="56" spans="1:33" x14ac:dyDescent="0.25">
      <c r="A56" t="str">
        <f>_xlfn.CONCAT(Table3[[#This Row],[Order]],"-",Table3[[#This Row],[Line]])</f>
        <v>77524-6</v>
      </c>
      <c r="C56" t="s">
        <v>5967</v>
      </c>
      <c r="D56" t="s">
        <v>74</v>
      </c>
      <c r="E56" t="b">
        <v>0</v>
      </c>
      <c r="F56">
        <v>77524</v>
      </c>
      <c r="G56">
        <v>6</v>
      </c>
      <c r="H56">
        <v>1</v>
      </c>
      <c r="I56" t="s">
        <v>739</v>
      </c>
      <c r="J56" t="s">
        <v>5968</v>
      </c>
      <c r="K56" t="s">
        <v>4375</v>
      </c>
      <c r="L56">
        <v>0</v>
      </c>
      <c r="M56" s="37"/>
      <c r="N56" s="37" t="s">
        <v>736</v>
      </c>
      <c r="Q56" s="37"/>
      <c r="R56" s="37"/>
      <c r="S56" t="b">
        <v>0</v>
      </c>
      <c r="V56" t="s">
        <v>714</v>
      </c>
      <c r="W56">
        <v>0</v>
      </c>
      <c r="X56">
        <v>1</v>
      </c>
      <c r="Z56">
        <v>1100</v>
      </c>
      <c r="AA56">
        <v>0</v>
      </c>
      <c r="AE56" t="b">
        <v>0</v>
      </c>
      <c r="AF56" t="b">
        <v>0</v>
      </c>
      <c r="AG56" t="s">
        <v>74</v>
      </c>
    </row>
    <row r="57" spans="1:33" x14ac:dyDescent="0.25">
      <c r="A57" t="str">
        <f>_xlfn.CONCAT(Table3[[#This Row],[Order]],"-",Table3[[#This Row],[Line]])</f>
        <v>77524-7</v>
      </c>
      <c r="C57" t="s">
        <v>5967</v>
      </c>
      <c r="D57" t="s">
        <v>74</v>
      </c>
      <c r="E57" t="b">
        <v>0</v>
      </c>
      <c r="F57">
        <v>77524</v>
      </c>
      <c r="G57">
        <v>7</v>
      </c>
      <c r="H57">
        <v>2</v>
      </c>
      <c r="I57" t="s">
        <v>739</v>
      </c>
      <c r="J57" t="s">
        <v>5968</v>
      </c>
      <c r="K57" t="s">
        <v>4376</v>
      </c>
      <c r="L57">
        <v>0</v>
      </c>
      <c r="M57" s="37"/>
      <c r="N57" s="37" t="s">
        <v>736</v>
      </c>
      <c r="Q57" s="37"/>
      <c r="R57" s="37"/>
      <c r="S57" t="b">
        <v>0</v>
      </c>
      <c r="V57" t="s">
        <v>714</v>
      </c>
      <c r="W57">
        <v>0</v>
      </c>
      <c r="X57">
        <v>4</v>
      </c>
      <c r="Z57">
        <v>6000</v>
      </c>
      <c r="AA57">
        <v>0</v>
      </c>
      <c r="AE57" t="b">
        <v>0</v>
      </c>
      <c r="AF57" t="b">
        <v>0</v>
      </c>
      <c r="AG57" t="s">
        <v>74</v>
      </c>
    </row>
    <row r="58" spans="1:33" x14ac:dyDescent="0.25">
      <c r="A58" t="str">
        <f>_xlfn.CONCAT(Table3[[#This Row],[Order]],"-",Table3[[#This Row],[Line]])</f>
        <v>77524-8</v>
      </c>
      <c r="C58" t="s">
        <v>5967</v>
      </c>
      <c r="D58" t="s">
        <v>74</v>
      </c>
      <c r="E58" t="b">
        <v>0</v>
      </c>
      <c r="F58">
        <v>77524</v>
      </c>
      <c r="G58">
        <v>8</v>
      </c>
      <c r="H58">
        <v>1</v>
      </c>
      <c r="I58" t="s">
        <v>739</v>
      </c>
      <c r="J58" t="s">
        <v>5968</v>
      </c>
      <c r="K58" t="s">
        <v>4377</v>
      </c>
      <c r="L58">
        <v>0</v>
      </c>
      <c r="M58" s="37"/>
      <c r="N58" s="37" t="s">
        <v>736</v>
      </c>
      <c r="Q58" s="37"/>
      <c r="R58" s="37"/>
      <c r="S58" t="b">
        <v>0</v>
      </c>
      <c r="V58" t="s">
        <v>714</v>
      </c>
      <c r="W58">
        <v>0</v>
      </c>
      <c r="X58">
        <v>2</v>
      </c>
      <c r="Z58">
        <v>3265</v>
      </c>
      <c r="AA58">
        <v>0</v>
      </c>
      <c r="AE58" t="b">
        <v>0</v>
      </c>
      <c r="AF58" t="b">
        <v>0</v>
      </c>
      <c r="AG58" t="s">
        <v>74</v>
      </c>
    </row>
    <row r="59" spans="1:33" x14ac:dyDescent="0.25">
      <c r="A59" t="str">
        <f>_xlfn.CONCAT(Table3[[#This Row],[Order]],"-",Table3[[#This Row],[Line]])</f>
        <v>77614-1</v>
      </c>
      <c r="C59" t="s">
        <v>5967</v>
      </c>
      <c r="D59" t="s">
        <v>74</v>
      </c>
      <c r="E59" t="b">
        <v>0</v>
      </c>
      <c r="F59">
        <v>77614</v>
      </c>
      <c r="G59">
        <v>1</v>
      </c>
      <c r="H59">
        <v>2</v>
      </c>
      <c r="I59" t="s">
        <v>725</v>
      </c>
      <c r="J59" t="s">
        <v>5968</v>
      </c>
      <c r="K59" t="s">
        <v>2804</v>
      </c>
      <c r="L59">
        <v>32</v>
      </c>
      <c r="M59" s="37">
        <v>43469</v>
      </c>
      <c r="N59" s="37" t="s">
        <v>29</v>
      </c>
      <c r="P59" t="s">
        <v>151</v>
      </c>
      <c r="Q59" s="37"/>
      <c r="R59" s="37"/>
      <c r="S59" t="b">
        <v>0</v>
      </c>
      <c r="V59" t="s">
        <v>715</v>
      </c>
      <c r="W59">
        <v>12</v>
      </c>
      <c r="X59">
        <v>4</v>
      </c>
      <c r="Y59">
        <v>4</v>
      </c>
      <c r="Z59">
        <v>2800</v>
      </c>
      <c r="AA59">
        <v>0</v>
      </c>
      <c r="AC59" t="s">
        <v>151</v>
      </c>
      <c r="AE59" t="b">
        <v>1</v>
      </c>
      <c r="AF59" t="b">
        <v>0</v>
      </c>
      <c r="AG59" t="s">
        <v>74</v>
      </c>
    </row>
    <row r="60" spans="1:33" x14ac:dyDescent="0.25">
      <c r="A60" t="str">
        <f>_xlfn.CONCAT(Table3[[#This Row],[Order]],"-",Table3[[#This Row],[Line]])</f>
        <v>75926-1</v>
      </c>
      <c r="C60" t="s">
        <v>5967</v>
      </c>
      <c r="D60" t="s">
        <v>74</v>
      </c>
      <c r="E60" t="b">
        <v>0</v>
      </c>
      <c r="F60">
        <v>75926</v>
      </c>
      <c r="G60">
        <v>1</v>
      </c>
      <c r="H60">
        <v>2</v>
      </c>
      <c r="I60" t="s">
        <v>745</v>
      </c>
      <c r="J60" t="s">
        <v>5968</v>
      </c>
      <c r="K60" t="s">
        <v>5470</v>
      </c>
      <c r="L60">
        <v>0</v>
      </c>
      <c r="M60" s="37"/>
      <c r="N60" s="37" t="s">
        <v>1730</v>
      </c>
      <c r="Q60" s="37"/>
      <c r="R60" s="37"/>
      <c r="S60" t="b">
        <v>0</v>
      </c>
      <c r="V60" t="s">
        <v>715</v>
      </c>
      <c r="W60">
        <v>0</v>
      </c>
      <c r="X60">
        <v>2</v>
      </c>
      <c r="Z60">
        <v>604.79999999999995</v>
      </c>
      <c r="AA60">
        <v>0</v>
      </c>
      <c r="AE60" t="b">
        <v>0</v>
      </c>
      <c r="AF60" t="b">
        <v>0</v>
      </c>
      <c r="AG60" t="s">
        <v>74</v>
      </c>
    </row>
    <row r="61" spans="1:33" x14ac:dyDescent="0.25">
      <c r="A61" t="str">
        <f>_xlfn.CONCAT(Table3[[#This Row],[Order]],"-",Table3[[#This Row],[Line]])</f>
        <v>77183-1</v>
      </c>
      <c r="C61" t="s">
        <v>5967</v>
      </c>
      <c r="D61" t="s">
        <v>74</v>
      </c>
      <c r="E61" t="b">
        <v>0</v>
      </c>
      <c r="F61">
        <v>77183</v>
      </c>
      <c r="G61">
        <v>1</v>
      </c>
      <c r="H61">
        <v>1</v>
      </c>
      <c r="I61" t="s">
        <v>735</v>
      </c>
      <c r="J61" t="s">
        <v>5968</v>
      </c>
      <c r="K61" t="s">
        <v>2060</v>
      </c>
      <c r="L61">
        <v>13.34</v>
      </c>
      <c r="M61" s="37">
        <v>43469</v>
      </c>
      <c r="N61" s="37" t="s">
        <v>165</v>
      </c>
      <c r="O61" t="s">
        <v>2264</v>
      </c>
      <c r="Q61" s="37"/>
      <c r="R61" s="37"/>
      <c r="S61" t="b">
        <v>0</v>
      </c>
      <c r="V61" t="s">
        <v>715</v>
      </c>
      <c r="W61">
        <v>4</v>
      </c>
      <c r="X61">
        <v>1</v>
      </c>
      <c r="Y61">
        <v>4</v>
      </c>
      <c r="Z61">
        <v>1276</v>
      </c>
      <c r="AA61">
        <v>0</v>
      </c>
      <c r="AE61" t="b">
        <v>0</v>
      </c>
      <c r="AF61" t="b">
        <v>0</v>
      </c>
      <c r="AG61" t="s">
        <v>74</v>
      </c>
    </row>
    <row r="62" spans="1:33" x14ac:dyDescent="0.25">
      <c r="A62" t="str">
        <f>_xlfn.CONCAT(Table3[[#This Row],[Order]],"-",Table3[[#This Row],[Line]])</f>
        <v>77413-5</v>
      </c>
      <c r="C62" t="s">
        <v>5967</v>
      </c>
      <c r="D62" t="s">
        <v>74</v>
      </c>
      <c r="E62" t="b">
        <v>0</v>
      </c>
      <c r="F62">
        <v>77413</v>
      </c>
      <c r="G62">
        <v>5</v>
      </c>
      <c r="H62">
        <v>1</v>
      </c>
      <c r="I62" t="s">
        <v>772</v>
      </c>
      <c r="J62" t="s">
        <v>5968</v>
      </c>
      <c r="K62" t="s">
        <v>5471</v>
      </c>
      <c r="L62">
        <v>2.2400000000000002</v>
      </c>
      <c r="M62" s="37"/>
      <c r="N62" s="37" t="s">
        <v>727</v>
      </c>
      <c r="Q62" s="37"/>
      <c r="R62" s="37"/>
      <c r="S62" t="b">
        <v>0</v>
      </c>
      <c r="V62" t="s">
        <v>714</v>
      </c>
      <c r="W62">
        <v>0</v>
      </c>
      <c r="X62">
        <v>1</v>
      </c>
      <c r="Z62">
        <v>295</v>
      </c>
      <c r="AA62">
        <v>0</v>
      </c>
      <c r="AE62" t="b">
        <v>0</v>
      </c>
      <c r="AF62" t="b">
        <v>0</v>
      </c>
      <c r="AG62" t="s">
        <v>74</v>
      </c>
    </row>
    <row r="63" spans="1:33" x14ac:dyDescent="0.25">
      <c r="A63" t="str">
        <f>_xlfn.CONCAT(Table3[[#This Row],[Order]],"-",Table3[[#This Row],[Line]])</f>
        <v>77413-6</v>
      </c>
      <c r="C63" t="s">
        <v>5967</v>
      </c>
      <c r="D63" t="s">
        <v>74</v>
      </c>
      <c r="E63" t="b">
        <v>0</v>
      </c>
      <c r="F63">
        <v>77413</v>
      </c>
      <c r="G63">
        <v>6</v>
      </c>
      <c r="H63">
        <v>1</v>
      </c>
      <c r="I63" t="s">
        <v>772</v>
      </c>
      <c r="J63" t="s">
        <v>5968</v>
      </c>
      <c r="K63" t="s">
        <v>5472</v>
      </c>
      <c r="L63">
        <v>2.2400000000000002</v>
      </c>
      <c r="M63" s="37"/>
      <c r="N63" s="37" t="s">
        <v>727</v>
      </c>
      <c r="Q63" s="37"/>
      <c r="R63" s="37"/>
      <c r="S63" t="b">
        <v>0</v>
      </c>
      <c r="V63" t="s">
        <v>714</v>
      </c>
      <c r="W63">
        <v>0</v>
      </c>
      <c r="X63">
        <v>1</v>
      </c>
      <c r="Z63">
        <v>305</v>
      </c>
      <c r="AA63">
        <v>0</v>
      </c>
      <c r="AE63" t="b">
        <v>0</v>
      </c>
      <c r="AF63" t="b">
        <v>0</v>
      </c>
      <c r="AG63" t="s">
        <v>74</v>
      </c>
    </row>
    <row r="64" spans="1:33" x14ac:dyDescent="0.25">
      <c r="A64" t="str">
        <f>_xlfn.CONCAT(Table3[[#This Row],[Order]],"-",Table3[[#This Row],[Line]])</f>
        <v>77413-7</v>
      </c>
      <c r="C64" t="s">
        <v>5967</v>
      </c>
      <c r="D64" t="s">
        <v>74</v>
      </c>
      <c r="E64" t="b">
        <v>0</v>
      </c>
      <c r="F64">
        <v>77413</v>
      </c>
      <c r="G64">
        <v>7</v>
      </c>
      <c r="H64">
        <v>1</v>
      </c>
      <c r="I64" t="s">
        <v>772</v>
      </c>
      <c r="J64" t="s">
        <v>5968</v>
      </c>
      <c r="K64" t="s">
        <v>5473</v>
      </c>
      <c r="L64">
        <v>2.2400000000000002</v>
      </c>
      <c r="M64" s="37"/>
      <c r="N64" s="37" t="s">
        <v>727</v>
      </c>
      <c r="Q64" s="37"/>
      <c r="R64" s="37"/>
      <c r="S64" t="b">
        <v>0</v>
      </c>
      <c r="V64" t="s">
        <v>714</v>
      </c>
      <c r="W64">
        <v>0</v>
      </c>
      <c r="X64">
        <v>1</v>
      </c>
      <c r="Z64">
        <v>315</v>
      </c>
      <c r="AA64">
        <v>0</v>
      </c>
      <c r="AE64" t="b">
        <v>0</v>
      </c>
      <c r="AF64" t="b">
        <v>0</v>
      </c>
      <c r="AG64" t="s">
        <v>74</v>
      </c>
    </row>
    <row r="65" spans="1:33" x14ac:dyDescent="0.25">
      <c r="A65" t="str">
        <f>_xlfn.CONCAT(Table3[[#This Row],[Order]],"-",Table3[[#This Row],[Line]])</f>
        <v>77413-8</v>
      </c>
      <c r="C65" t="s">
        <v>5967</v>
      </c>
      <c r="D65" t="s">
        <v>74</v>
      </c>
      <c r="E65" t="b">
        <v>0</v>
      </c>
      <c r="F65">
        <v>77413</v>
      </c>
      <c r="G65">
        <v>8</v>
      </c>
      <c r="H65">
        <v>1</v>
      </c>
      <c r="I65" t="s">
        <v>772</v>
      </c>
      <c r="J65" t="s">
        <v>5968</v>
      </c>
      <c r="K65" t="s">
        <v>5474</v>
      </c>
      <c r="L65">
        <v>2.2400000000000002</v>
      </c>
      <c r="M65" s="37"/>
      <c r="N65" s="37" t="s">
        <v>727</v>
      </c>
      <c r="Q65" s="37"/>
      <c r="R65" s="37"/>
      <c r="S65" t="b">
        <v>0</v>
      </c>
      <c r="V65" t="s">
        <v>714</v>
      </c>
      <c r="W65">
        <v>0</v>
      </c>
      <c r="X65">
        <v>1</v>
      </c>
      <c r="Z65">
        <v>325</v>
      </c>
      <c r="AA65">
        <v>0</v>
      </c>
      <c r="AE65" t="b">
        <v>0</v>
      </c>
      <c r="AF65" t="b">
        <v>0</v>
      </c>
      <c r="AG65" t="s">
        <v>74</v>
      </c>
    </row>
    <row r="66" spans="1:33" x14ac:dyDescent="0.25">
      <c r="A66" t="str">
        <f>_xlfn.CONCAT(Table3[[#This Row],[Order]],"-",Table3[[#This Row],[Line]])</f>
        <v>78116-2</v>
      </c>
      <c r="C66" t="s">
        <v>5967</v>
      </c>
      <c r="D66" t="s">
        <v>112</v>
      </c>
      <c r="E66" t="b">
        <v>0</v>
      </c>
      <c r="F66">
        <v>78116</v>
      </c>
      <c r="G66">
        <v>2</v>
      </c>
      <c r="H66">
        <v>3</v>
      </c>
      <c r="I66" t="s">
        <v>728</v>
      </c>
      <c r="J66" t="s">
        <v>5968</v>
      </c>
      <c r="K66" t="s">
        <v>5252</v>
      </c>
      <c r="L66">
        <v>161.43</v>
      </c>
      <c r="M66" s="37">
        <v>43475</v>
      </c>
      <c r="N66" s="37" t="s">
        <v>42</v>
      </c>
      <c r="O66" t="s">
        <v>4089</v>
      </c>
      <c r="Q66" s="37"/>
      <c r="R66" s="37"/>
      <c r="S66" t="b">
        <v>0</v>
      </c>
      <c r="V66" t="s">
        <v>714</v>
      </c>
      <c r="W66">
        <v>10</v>
      </c>
      <c r="X66">
        <v>12</v>
      </c>
      <c r="Y66">
        <v>72</v>
      </c>
      <c r="Z66">
        <v>8010</v>
      </c>
      <c r="AA66">
        <v>8010</v>
      </c>
      <c r="AE66" t="b">
        <v>0</v>
      </c>
      <c r="AF66" t="b">
        <v>0</v>
      </c>
      <c r="AG66" t="s">
        <v>74</v>
      </c>
    </row>
    <row r="67" spans="1:33" x14ac:dyDescent="0.25">
      <c r="A67" t="str">
        <f>_xlfn.CONCAT(Table3[[#This Row],[Order]],"-",Table3[[#This Row],[Line]])</f>
        <v>78116-3</v>
      </c>
      <c r="C67" t="s">
        <v>5967</v>
      </c>
      <c r="D67" t="s">
        <v>112</v>
      </c>
      <c r="E67" t="b">
        <v>0</v>
      </c>
      <c r="F67">
        <v>78116</v>
      </c>
      <c r="G67">
        <v>3</v>
      </c>
      <c r="H67">
        <v>1</v>
      </c>
      <c r="I67" t="s">
        <v>728</v>
      </c>
      <c r="J67" t="s">
        <v>5968</v>
      </c>
      <c r="K67" t="s">
        <v>5254</v>
      </c>
      <c r="L67">
        <v>40.659999999999997</v>
      </c>
      <c r="M67" s="37">
        <v>43475</v>
      </c>
      <c r="N67" s="37" t="s">
        <v>42</v>
      </c>
      <c r="O67" t="s">
        <v>4089</v>
      </c>
      <c r="Q67" s="37"/>
      <c r="R67" s="37"/>
      <c r="S67" t="b">
        <v>0</v>
      </c>
      <c r="V67" t="s">
        <v>714</v>
      </c>
      <c r="W67">
        <v>10</v>
      </c>
      <c r="X67">
        <v>3</v>
      </c>
      <c r="Y67">
        <v>18</v>
      </c>
      <c r="Z67">
        <v>2000</v>
      </c>
      <c r="AA67">
        <v>2000</v>
      </c>
      <c r="AE67" t="b">
        <v>0</v>
      </c>
      <c r="AF67" t="b">
        <v>0</v>
      </c>
      <c r="AG67" t="s">
        <v>74</v>
      </c>
    </row>
    <row r="68" spans="1:33" x14ac:dyDescent="0.25">
      <c r="A68" t="str">
        <f>_xlfn.CONCAT(Table3[[#This Row],[Order]],"-",Table3[[#This Row],[Line]])</f>
        <v>78018-1</v>
      </c>
      <c r="C68" t="s">
        <v>5967</v>
      </c>
      <c r="D68" t="s">
        <v>112</v>
      </c>
      <c r="E68" t="b">
        <v>0</v>
      </c>
      <c r="F68">
        <v>78018</v>
      </c>
      <c r="G68">
        <v>1</v>
      </c>
      <c r="H68">
        <v>4</v>
      </c>
      <c r="I68" t="s">
        <v>725</v>
      </c>
      <c r="J68" t="s">
        <v>5968</v>
      </c>
      <c r="K68" t="s">
        <v>3776</v>
      </c>
      <c r="L68">
        <v>28.155999999999999</v>
      </c>
      <c r="M68" s="37">
        <v>43472</v>
      </c>
      <c r="N68" s="37" t="s">
        <v>29</v>
      </c>
      <c r="Q68" s="37">
        <v>43457</v>
      </c>
      <c r="R68" s="37"/>
      <c r="S68" t="b">
        <v>0</v>
      </c>
      <c r="V68" t="s">
        <v>715</v>
      </c>
      <c r="W68">
        <v>12</v>
      </c>
      <c r="X68">
        <v>4</v>
      </c>
      <c r="Y68">
        <v>8</v>
      </c>
      <c r="Z68">
        <v>1700</v>
      </c>
      <c r="AA68">
        <v>0</v>
      </c>
      <c r="AC68" t="s">
        <v>151</v>
      </c>
      <c r="AD68" t="s">
        <v>151</v>
      </c>
      <c r="AE68" t="b">
        <v>0</v>
      </c>
      <c r="AF68" t="b">
        <v>0</v>
      </c>
      <c r="AG68" t="s">
        <v>74</v>
      </c>
    </row>
    <row r="69" spans="1:33" x14ac:dyDescent="0.25">
      <c r="A69" t="str">
        <f>_xlfn.CONCAT(Table3[[#This Row],[Order]],"-",Table3[[#This Row],[Line]])</f>
        <v>78131-1</v>
      </c>
      <c r="C69" t="s">
        <v>5967</v>
      </c>
      <c r="D69" t="s">
        <v>74</v>
      </c>
      <c r="E69" t="b">
        <v>0</v>
      </c>
      <c r="F69">
        <v>78131</v>
      </c>
      <c r="G69">
        <v>1</v>
      </c>
      <c r="H69">
        <v>30</v>
      </c>
      <c r="I69" t="s">
        <v>712</v>
      </c>
      <c r="J69" t="s">
        <v>5968</v>
      </c>
      <c r="K69" t="s">
        <v>5475</v>
      </c>
      <c r="L69">
        <v>69.599999999999994</v>
      </c>
      <c r="M69" s="37"/>
      <c r="N69" s="37" t="s">
        <v>727</v>
      </c>
      <c r="Q69" s="37"/>
      <c r="R69" s="37"/>
      <c r="S69" s="37" t="b">
        <v>0</v>
      </c>
      <c r="V69" t="s">
        <v>714</v>
      </c>
      <c r="W69">
        <v>0</v>
      </c>
      <c r="X69">
        <v>30</v>
      </c>
      <c r="Z69">
        <v>4800</v>
      </c>
      <c r="AA69">
        <v>0</v>
      </c>
      <c r="AE69" t="b">
        <v>0</v>
      </c>
      <c r="AF69" t="b">
        <v>0</v>
      </c>
      <c r="AG69" t="s">
        <v>74</v>
      </c>
    </row>
    <row r="70" spans="1:33" x14ac:dyDescent="0.25">
      <c r="A70" t="str">
        <f>_xlfn.CONCAT(Table3[[#This Row],[Order]],"-",Table3[[#This Row],[Line]])</f>
        <v>76728-1</v>
      </c>
      <c r="C70" t="s">
        <v>5967</v>
      </c>
      <c r="D70" t="s">
        <v>112</v>
      </c>
      <c r="E70" t="b">
        <v>0</v>
      </c>
      <c r="F70">
        <v>76728</v>
      </c>
      <c r="G70">
        <v>1</v>
      </c>
      <c r="H70">
        <v>1</v>
      </c>
      <c r="I70" t="s">
        <v>731</v>
      </c>
      <c r="J70" t="s">
        <v>5968</v>
      </c>
      <c r="K70" t="s">
        <v>2584</v>
      </c>
      <c r="L70">
        <v>11.88</v>
      </c>
      <c r="M70" s="37">
        <v>43480</v>
      </c>
      <c r="N70" s="37" t="s">
        <v>42</v>
      </c>
      <c r="O70" t="s">
        <v>2585</v>
      </c>
      <c r="Q70" s="37"/>
      <c r="R70" s="37"/>
      <c r="S70" t="b">
        <v>0</v>
      </c>
      <c r="V70" t="s">
        <v>715</v>
      </c>
      <c r="W70">
        <v>12</v>
      </c>
      <c r="X70">
        <v>2</v>
      </c>
      <c r="Y70">
        <v>3</v>
      </c>
      <c r="Z70">
        <v>1500</v>
      </c>
      <c r="AA70">
        <v>0</v>
      </c>
      <c r="AE70" t="b">
        <v>0</v>
      </c>
      <c r="AF70" t="b">
        <v>0</v>
      </c>
      <c r="AG70" t="s">
        <v>74</v>
      </c>
    </row>
    <row r="71" spans="1:33" x14ac:dyDescent="0.25">
      <c r="A71" t="str">
        <f>_xlfn.CONCAT(Table3[[#This Row],[Order]],"-",Table3[[#This Row],[Line]])</f>
        <v>76728-2</v>
      </c>
      <c r="C71" t="s">
        <v>5967</v>
      </c>
      <c r="D71" t="s">
        <v>112</v>
      </c>
      <c r="E71" t="b">
        <v>0</v>
      </c>
      <c r="F71">
        <v>76728</v>
      </c>
      <c r="G71">
        <v>2</v>
      </c>
      <c r="H71">
        <v>1</v>
      </c>
      <c r="I71" t="s">
        <v>731</v>
      </c>
      <c r="J71" t="s">
        <v>5968</v>
      </c>
      <c r="K71" t="s">
        <v>2587</v>
      </c>
      <c r="L71">
        <v>11.88</v>
      </c>
      <c r="M71" s="37">
        <v>43480</v>
      </c>
      <c r="N71" s="37" t="s">
        <v>42</v>
      </c>
      <c r="O71" t="s">
        <v>2585</v>
      </c>
      <c r="Q71" s="37"/>
      <c r="R71" s="37"/>
      <c r="S71" t="b">
        <v>0</v>
      </c>
      <c r="V71" t="s">
        <v>715</v>
      </c>
      <c r="W71">
        <v>12</v>
      </c>
      <c r="X71">
        <v>2</v>
      </c>
      <c r="Y71">
        <v>3</v>
      </c>
      <c r="Z71">
        <v>1500</v>
      </c>
      <c r="AA71">
        <v>0</v>
      </c>
      <c r="AE71" t="b">
        <v>0</v>
      </c>
      <c r="AF71" t="b">
        <v>0</v>
      </c>
      <c r="AG71" t="s">
        <v>74</v>
      </c>
    </row>
    <row r="72" spans="1:33" x14ac:dyDescent="0.25">
      <c r="A72" t="str">
        <f>_xlfn.CONCAT(Table3[[#This Row],[Order]],"-",Table3[[#This Row],[Line]])</f>
        <v>74900-1</v>
      </c>
      <c r="C72" t="s">
        <v>5967</v>
      </c>
      <c r="D72" t="s">
        <v>74</v>
      </c>
      <c r="E72" t="b">
        <v>0</v>
      </c>
      <c r="F72">
        <v>74900</v>
      </c>
      <c r="G72">
        <v>1</v>
      </c>
      <c r="H72">
        <v>1</v>
      </c>
      <c r="I72" t="s">
        <v>725</v>
      </c>
      <c r="J72" t="s">
        <v>5968</v>
      </c>
      <c r="K72" t="s">
        <v>1564</v>
      </c>
      <c r="L72">
        <v>93</v>
      </c>
      <c r="M72" s="37">
        <v>43454</v>
      </c>
      <c r="N72" s="37" t="s">
        <v>43</v>
      </c>
      <c r="O72" t="s">
        <v>1815</v>
      </c>
      <c r="P72" t="s">
        <v>151</v>
      </c>
      <c r="Q72" s="37">
        <v>43445</v>
      </c>
      <c r="R72" s="37">
        <v>43461</v>
      </c>
      <c r="S72" t="b">
        <v>1</v>
      </c>
      <c r="T72" t="s">
        <v>3747</v>
      </c>
      <c r="V72" t="s">
        <v>714</v>
      </c>
      <c r="W72">
        <v>12</v>
      </c>
      <c r="X72">
        <v>6</v>
      </c>
      <c r="Y72">
        <v>18</v>
      </c>
      <c r="Z72">
        <v>6215</v>
      </c>
      <c r="AA72">
        <v>0</v>
      </c>
      <c r="AB72" t="s">
        <v>151</v>
      </c>
      <c r="AD72" t="s">
        <v>151</v>
      </c>
      <c r="AE72" t="b">
        <v>1</v>
      </c>
      <c r="AF72" t="b">
        <v>0</v>
      </c>
      <c r="AG72" t="s">
        <v>180</v>
      </c>
    </row>
    <row r="73" spans="1:33" x14ac:dyDescent="0.25">
      <c r="A73" t="str">
        <f>_xlfn.CONCAT(Table3[[#This Row],[Order]],"-",Table3[[#This Row],[Line]])</f>
        <v>74900-13</v>
      </c>
      <c r="C73" t="s">
        <v>5967</v>
      </c>
      <c r="D73" t="s">
        <v>74</v>
      </c>
      <c r="E73" t="b">
        <v>0</v>
      </c>
      <c r="F73">
        <v>74900</v>
      </c>
      <c r="G73">
        <v>13</v>
      </c>
      <c r="H73">
        <v>1</v>
      </c>
      <c r="I73" t="s">
        <v>725</v>
      </c>
      <c r="J73" t="s">
        <v>5968</v>
      </c>
      <c r="K73" t="s">
        <v>1722</v>
      </c>
      <c r="L73">
        <v>280</v>
      </c>
      <c r="M73" s="37">
        <v>43469</v>
      </c>
      <c r="N73" s="37" t="s">
        <v>165</v>
      </c>
      <c r="O73" t="s">
        <v>1815</v>
      </c>
      <c r="Q73" s="37">
        <v>43457</v>
      </c>
      <c r="R73" s="37"/>
      <c r="S73" t="b">
        <v>0</v>
      </c>
      <c r="T73" t="s">
        <v>117</v>
      </c>
      <c r="V73" t="s">
        <v>714</v>
      </c>
      <c r="W73">
        <v>7</v>
      </c>
      <c r="X73">
        <v>44</v>
      </c>
      <c r="Y73">
        <v>124</v>
      </c>
      <c r="Z73">
        <v>42590</v>
      </c>
      <c r="AA73">
        <v>0</v>
      </c>
      <c r="AD73" t="s">
        <v>151</v>
      </c>
      <c r="AE73" t="b">
        <v>0</v>
      </c>
      <c r="AF73" t="b">
        <v>0</v>
      </c>
      <c r="AG73" t="s">
        <v>180</v>
      </c>
    </row>
    <row r="74" spans="1:33" x14ac:dyDescent="0.25">
      <c r="A74" t="str">
        <f>_xlfn.CONCAT(Table3[[#This Row],[Order]],"-",Table3[[#This Row],[Line]])</f>
        <v>74900-16</v>
      </c>
      <c r="C74" t="s">
        <v>5967</v>
      </c>
      <c r="D74" t="s">
        <v>74</v>
      </c>
      <c r="E74" t="b">
        <v>0</v>
      </c>
      <c r="F74">
        <v>74900</v>
      </c>
      <c r="G74">
        <v>16</v>
      </c>
      <c r="H74">
        <v>4</v>
      </c>
      <c r="I74" t="s">
        <v>729</v>
      </c>
      <c r="J74" t="s">
        <v>5968</v>
      </c>
      <c r="K74" t="s">
        <v>3778</v>
      </c>
      <c r="L74">
        <v>38.799999999999997</v>
      </c>
      <c r="M74" s="37">
        <v>43469</v>
      </c>
      <c r="N74" s="37" t="s">
        <v>29</v>
      </c>
      <c r="O74" t="s">
        <v>1815</v>
      </c>
      <c r="Q74" s="37"/>
      <c r="R74" s="37"/>
      <c r="S74" t="b">
        <v>0</v>
      </c>
      <c r="V74" t="s">
        <v>714</v>
      </c>
      <c r="W74">
        <v>7</v>
      </c>
      <c r="X74">
        <v>8</v>
      </c>
      <c r="Y74">
        <v>12</v>
      </c>
      <c r="Z74">
        <v>3240</v>
      </c>
      <c r="AA74">
        <v>0</v>
      </c>
      <c r="AE74" t="b">
        <v>0</v>
      </c>
      <c r="AF74" t="b">
        <v>0</v>
      </c>
      <c r="AG74" t="s">
        <v>180</v>
      </c>
    </row>
    <row r="75" spans="1:33" x14ac:dyDescent="0.25">
      <c r="A75" t="str">
        <f>_xlfn.CONCAT(Table3[[#This Row],[Order]],"-",Table3[[#This Row],[Line]])</f>
        <v>75504-17</v>
      </c>
      <c r="C75" t="s">
        <v>5967</v>
      </c>
      <c r="D75" t="s">
        <v>74</v>
      </c>
      <c r="E75" t="b">
        <v>0</v>
      </c>
      <c r="F75">
        <v>75504</v>
      </c>
      <c r="G75">
        <v>17</v>
      </c>
      <c r="H75">
        <v>6</v>
      </c>
      <c r="I75" t="s">
        <v>742</v>
      </c>
      <c r="J75" t="s">
        <v>5968</v>
      </c>
      <c r="K75" t="s">
        <v>3170</v>
      </c>
      <c r="L75">
        <v>257.04000000000002</v>
      </c>
      <c r="M75" s="37">
        <v>43473</v>
      </c>
      <c r="N75" s="37" t="s">
        <v>165</v>
      </c>
      <c r="Q75" s="37"/>
      <c r="R75" s="37"/>
      <c r="S75" t="b">
        <v>0</v>
      </c>
      <c r="V75" t="s">
        <v>714</v>
      </c>
      <c r="W75">
        <v>7</v>
      </c>
      <c r="X75">
        <v>18</v>
      </c>
      <c r="Y75">
        <v>30</v>
      </c>
      <c r="Z75">
        <v>10200</v>
      </c>
      <c r="AA75">
        <v>0</v>
      </c>
      <c r="AE75" t="b">
        <v>0</v>
      </c>
      <c r="AF75" t="b">
        <v>0</v>
      </c>
      <c r="AG75" t="s">
        <v>74</v>
      </c>
    </row>
    <row r="76" spans="1:33" x14ac:dyDescent="0.25">
      <c r="A76" t="str">
        <f>_xlfn.CONCAT(Table3[[#This Row],[Order]],"-",Table3[[#This Row],[Line]])</f>
        <v>75664-2</v>
      </c>
      <c r="C76" t="s">
        <v>5967</v>
      </c>
      <c r="D76" t="s">
        <v>74</v>
      </c>
      <c r="E76" t="b">
        <v>0</v>
      </c>
      <c r="F76">
        <v>75664</v>
      </c>
      <c r="G76">
        <v>2</v>
      </c>
      <c r="H76">
        <v>1</v>
      </c>
      <c r="I76" t="s">
        <v>739</v>
      </c>
      <c r="J76" t="s">
        <v>5968</v>
      </c>
      <c r="K76" t="s">
        <v>2806</v>
      </c>
      <c r="L76">
        <v>736.24</v>
      </c>
      <c r="M76" s="37">
        <v>43469</v>
      </c>
      <c r="N76" s="37" t="s">
        <v>165</v>
      </c>
      <c r="Q76" s="37"/>
      <c r="R76" s="37"/>
      <c r="S76" t="b">
        <v>0</v>
      </c>
      <c r="V76" t="s">
        <v>714</v>
      </c>
      <c r="W76">
        <v>7</v>
      </c>
      <c r="X76">
        <v>35</v>
      </c>
      <c r="Y76">
        <v>84</v>
      </c>
      <c r="Z76">
        <v>26290</v>
      </c>
      <c r="AA76">
        <v>0</v>
      </c>
      <c r="AC76" t="s">
        <v>151</v>
      </c>
      <c r="AE76" t="b">
        <v>0</v>
      </c>
      <c r="AF76" t="b">
        <v>0</v>
      </c>
      <c r="AG76" t="s">
        <v>74</v>
      </c>
    </row>
    <row r="77" spans="1:33" x14ac:dyDescent="0.25">
      <c r="A77" t="str">
        <f>_xlfn.CONCAT(Table3[[#This Row],[Order]],"-",Table3[[#This Row],[Line]])</f>
        <v>75664-6</v>
      </c>
      <c r="C77" t="s">
        <v>5967</v>
      </c>
      <c r="D77" t="s">
        <v>74</v>
      </c>
      <c r="E77" t="b">
        <v>0</v>
      </c>
      <c r="F77">
        <v>75664</v>
      </c>
      <c r="G77">
        <v>6</v>
      </c>
      <c r="H77">
        <v>6</v>
      </c>
      <c r="I77" t="s">
        <v>725</v>
      </c>
      <c r="J77" t="s">
        <v>5968</v>
      </c>
      <c r="K77" t="s">
        <v>2061</v>
      </c>
      <c r="L77">
        <v>78</v>
      </c>
      <c r="M77" s="37">
        <v>43469</v>
      </c>
      <c r="N77" s="37" t="s">
        <v>29</v>
      </c>
      <c r="P77" t="s">
        <v>151</v>
      </c>
      <c r="Q77" s="37"/>
      <c r="R77" s="37"/>
      <c r="S77" t="b">
        <v>1</v>
      </c>
      <c r="T77" t="s">
        <v>0</v>
      </c>
      <c r="V77" t="s">
        <v>714</v>
      </c>
      <c r="W77">
        <v>7</v>
      </c>
      <c r="X77">
        <v>12</v>
      </c>
      <c r="Y77">
        <v>12</v>
      </c>
      <c r="Z77">
        <v>5460</v>
      </c>
      <c r="AA77">
        <v>0</v>
      </c>
      <c r="AC77" t="s">
        <v>151</v>
      </c>
      <c r="AE77" t="b">
        <v>0</v>
      </c>
      <c r="AF77" t="b">
        <v>0</v>
      </c>
      <c r="AG77" t="s">
        <v>74</v>
      </c>
    </row>
    <row r="78" spans="1:33" x14ac:dyDescent="0.25">
      <c r="A78" t="str">
        <f>_xlfn.CONCAT(Table3[[#This Row],[Order]],"-",Table3[[#This Row],[Line]])</f>
        <v>75664-12</v>
      </c>
      <c r="C78" t="s">
        <v>5967</v>
      </c>
      <c r="D78" t="s">
        <v>74</v>
      </c>
      <c r="E78" t="b">
        <v>0</v>
      </c>
      <c r="F78">
        <v>75664</v>
      </c>
      <c r="G78">
        <v>12</v>
      </c>
      <c r="H78">
        <v>1</v>
      </c>
      <c r="I78" t="s">
        <v>743</v>
      </c>
      <c r="J78" t="s">
        <v>5968</v>
      </c>
      <c r="K78" t="s">
        <v>1907</v>
      </c>
      <c r="L78">
        <v>42</v>
      </c>
      <c r="M78" s="37">
        <v>43469</v>
      </c>
      <c r="N78" s="37" t="s">
        <v>165</v>
      </c>
      <c r="P78" t="s">
        <v>151</v>
      </c>
      <c r="Q78" s="37"/>
      <c r="R78" s="37"/>
      <c r="S78" t="b">
        <v>1</v>
      </c>
      <c r="T78" t="s">
        <v>125</v>
      </c>
      <c r="V78" t="s">
        <v>714</v>
      </c>
      <c r="W78">
        <v>7</v>
      </c>
      <c r="X78">
        <v>8</v>
      </c>
      <c r="Y78">
        <v>9</v>
      </c>
      <c r="Z78">
        <v>3710</v>
      </c>
      <c r="AA78">
        <v>0</v>
      </c>
      <c r="AE78" t="b">
        <v>0</v>
      </c>
      <c r="AF78" t="b">
        <v>0</v>
      </c>
      <c r="AG78" t="s">
        <v>74</v>
      </c>
    </row>
    <row r="79" spans="1:33" x14ac:dyDescent="0.25">
      <c r="A79" t="str">
        <f>_xlfn.CONCAT(Table3[[#This Row],[Order]],"-",Table3[[#This Row],[Line]])</f>
        <v>75801-1</v>
      </c>
      <c r="C79" t="s">
        <v>5967</v>
      </c>
      <c r="D79" t="s">
        <v>74</v>
      </c>
      <c r="E79" t="b">
        <v>0</v>
      </c>
      <c r="F79">
        <v>75801</v>
      </c>
      <c r="G79">
        <v>1</v>
      </c>
      <c r="H79">
        <v>1</v>
      </c>
      <c r="I79" t="s">
        <v>729</v>
      </c>
      <c r="J79" t="s">
        <v>5968</v>
      </c>
      <c r="K79" t="s">
        <v>1152</v>
      </c>
      <c r="L79">
        <v>0</v>
      </c>
      <c r="M79" s="37"/>
      <c r="N79" s="37" t="s">
        <v>782</v>
      </c>
      <c r="O79" t="s">
        <v>2455</v>
      </c>
      <c r="Q79" s="37"/>
      <c r="R79" s="37"/>
      <c r="S79" t="b">
        <v>0</v>
      </c>
      <c r="V79" t="s">
        <v>714</v>
      </c>
      <c r="W79">
        <v>0</v>
      </c>
      <c r="X79">
        <v>1</v>
      </c>
      <c r="Z79">
        <v>325</v>
      </c>
      <c r="AA79">
        <v>0</v>
      </c>
      <c r="AE79" t="b">
        <v>0</v>
      </c>
      <c r="AF79" t="b">
        <v>0</v>
      </c>
      <c r="AG79" t="s">
        <v>74</v>
      </c>
    </row>
    <row r="80" spans="1:33" x14ac:dyDescent="0.25">
      <c r="A80" t="str">
        <f>_xlfn.CONCAT(Table3[[#This Row],[Order]],"-",Table3[[#This Row],[Line]])</f>
        <v>75801-2</v>
      </c>
      <c r="C80" t="s">
        <v>5967</v>
      </c>
      <c r="D80" t="s">
        <v>74</v>
      </c>
      <c r="E80" t="b">
        <v>0</v>
      </c>
      <c r="F80">
        <v>75801</v>
      </c>
      <c r="G80">
        <v>2</v>
      </c>
      <c r="H80">
        <v>1</v>
      </c>
      <c r="I80" t="s">
        <v>729</v>
      </c>
      <c r="J80" t="s">
        <v>5968</v>
      </c>
      <c r="K80" t="s">
        <v>1153</v>
      </c>
      <c r="L80">
        <v>0</v>
      </c>
      <c r="M80" s="37"/>
      <c r="N80" s="37" t="s">
        <v>782</v>
      </c>
      <c r="O80" t="s">
        <v>2455</v>
      </c>
      <c r="Q80" s="37"/>
      <c r="R80" s="37"/>
      <c r="S80" t="b">
        <v>0</v>
      </c>
      <c r="V80" t="s">
        <v>714</v>
      </c>
      <c r="W80">
        <v>0</v>
      </c>
      <c r="X80">
        <v>2</v>
      </c>
      <c r="Z80">
        <v>845</v>
      </c>
      <c r="AA80">
        <v>0</v>
      </c>
      <c r="AE80" t="b">
        <v>0</v>
      </c>
      <c r="AF80" t="b">
        <v>0</v>
      </c>
      <c r="AG80" t="s">
        <v>74</v>
      </c>
    </row>
    <row r="81" spans="1:33" x14ac:dyDescent="0.25">
      <c r="A81" t="str">
        <f>_xlfn.CONCAT(Table3[[#This Row],[Order]],"-",Table3[[#This Row],[Line]])</f>
        <v>75801-3</v>
      </c>
      <c r="C81" t="s">
        <v>5967</v>
      </c>
      <c r="D81" t="s">
        <v>74</v>
      </c>
      <c r="E81" t="b">
        <v>0</v>
      </c>
      <c r="F81">
        <v>75801</v>
      </c>
      <c r="G81">
        <v>3</v>
      </c>
      <c r="H81">
        <v>2</v>
      </c>
      <c r="I81" t="s">
        <v>729</v>
      </c>
      <c r="J81" t="s">
        <v>5968</v>
      </c>
      <c r="K81" t="s">
        <v>1154</v>
      </c>
      <c r="L81">
        <v>0</v>
      </c>
      <c r="M81" s="37"/>
      <c r="N81" s="37" t="s">
        <v>782</v>
      </c>
      <c r="O81" t="s">
        <v>2455</v>
      </c>
      <c r="Q81" s="37"/>
      <c r="R81" s="37"/>
      <c r="S81" t="b">
        <v>0</v>
      </c>
      <c r="V81" t="s">
        <v>714</v>
      </c>
      <c r="W81">
        <v>0</v>
      </c>
      <c r="X81">
        <v>4</v>
      </c>
      <c r="Z81">
        <v>1820</v>
      </c>
      <c r="AA81">
        <v>0</v>
      </c>
      <c r="AE81" t="b">
        <v>0</v>
      </c>
      <c r="AF81" t="b">
        <v>0</v>
      </c>
      <c r="AG81" t="s">
        <v>74</v>
      </c>
    </row>
    <row r="82" spans="1:33" x14ac:dyDescent="0.25">
      <c r="A82" t="str">
        <f>_xlfn.CONCAT(Table3[[#This Row],[Order]],"-",Table3[[#This Row],[Line]])</f>
        <v>75801-4</v>
      </c>
      <c r="C82" t="s">
        <v>5967</v>
      </c>
      <c r="D82" t="s">
        <v>74</v>
      </c>
      <c r="E82" t="b">
        <v>0</v>
      </c>
      <c r="F82">
        <v>75801</v>
      </c>
      <c r="G82">
        <v>4</v>
      </c>
      <c r="H82">
        <v>1</v>
      </c>
      <c r="I82" t="s">
        <v>729</v>
      </c>
      <c r="J82" t="s">
        <v>5968</v>
      </c>
      <c r="K82" t="s">
        <v>1155</v>
      </c>
      <c r="L82">
        <v>0</v>
      </c>
      <c r="M82" s="37"/>
      <c r="N82" s="37" t="s">
        <v>782</v>
      </c>
      <c r="O82" t="s">
        <v>2455</v>
      </c>
      <c r="Q82" s="37"/>
      <c r="R82" s="37"/>
      <c r="S82" t="b">
        <v>0</v>
      </c>
      <c r="V82" t="s">
        <v>714</v>
      </c>
      <c r="W82">
        <v>0</v>
      </c>
      <c r="X82">
        <v>2</v>
      </c>
      <c r="Z82">
        <v>975</v>
      </c>
      <c r="AA82">
        <v>0</v>
      </c>
      <c r="AE82" t="b">
        <v>0</v>
      </c>
      <c r="AF82" t="b">
        <v>0</v>
      </c>
      <c r="AG82" t="s">
        <v>74</v>
      </c>
    </row>
    <row r="83" spans="1:33" x14ac:dyDescent="0.25">
      <c r="A83" t="str">
        <f>_xlfn.CONCAT(Table3[[#This Row],[Order]],"-",Table3[[#This Row],[Line]])</f>
        <v>75801-5</v>
      </c>
      <c r="C83" t="s">
        <v>5967</v>
      </c>
      <c r="D83" t="s">
        <v>74</v>
      </c>
      <c r="E83" t="b">
        <v>0</v>
      </c>
      <c r="F83">
        <v>75801</v>
      </c>
      <c r="G83">
        <v>5</v>
      </c>
      <c r="H83">
        <v>2</v>
      </c>
      <c r="I83" t="s">
        <v>729</v>
      </c>
      <c r="J83" t="s">
        <v>5968</v>
      </c>
      <c r="K83" t="s">
        <v>1156</v>
      </c>
      <c r="L83">
        <v>0</v>
      </c>
      <c r="M83" s="37"/>
      <c r="N83" s="37" t="s">
        <v>782</v>
      </c>
      <c r="O83" t="s">
        <v>2455</v>
      </c>
      <c r="Q83" s="37"/>
      <c r="R83" s="37"/>
      <c r="S83" t="b">
        <v>0</v>
      </c>
      <c r="V83" t="s">
        <v>714</v>
      </c>
      <c r="W83">
        <v>0</v>
      </c>
      <c r="X83">
        <v>6</v>
      </c>
      <c r="Z83">
        <v>2470</v>
      </c>
      <c r="AA83">
        <v>0</v>
      </c>
      <c r="AE83" t="b">
        <v>0</v>
      </c>
      <c r="AF83" t="b">
        <v>0</v>
      </c>
      <c r="AG83" t="s">
        <v>74</v>
      </c>
    </row>
    <row r="84" spans="1:33" x14ac:dyDescent="0.25">
      <c r="A84" t="str">
        <f>_xlfn.CONCAT(Table3[[#This Row],[Order]],"-",Table3[[#This Row],[Line]])</f>
        <v>75801-6</v>
      </c>
      <c r="C84" t="s">
        <v>5967</v>
      </c>
      <c r="D84" t="s">
        <v>74</v>
      </c>
      <c r="E84" t="b">
        <v>0</v>
      </c>
      <c r="F84">
        <v>75801</v>
      </c>
      <c r="G84">
        <v>6</v>
      </c>
      <c r="H84">
        <v>2</v>
      </c>
      <c r="I84" t="s">
        <v>751</v>
      </c>
      <c r="J84" t="s">
        <v>5968</v>
      </c>
      <c r="K84" t="s">
        <v>1365</v>
      </c>
      <c r="L84">
        <v>8</v>
      </c>
      <c r="M84" s="37">
        <v>43469</v>
      </c>
      <c r="N84" s="37" t="s">
        <v>165</v>
      </c>
      <c r="O84" t="s">
        <v>2455</v>
      </c>
      <c r="Q84" s="37">
        <v>43457</v>
      </c>
      <c r="R84" s="37"/>
      <c r="S84" t="b">
        <v>0</v>
      </c>
      <c r="V84" t="s">
        <v>714</v>
      </c>
      <c r="W84">
        <v>4</v>
      </c>
      <c r="X84">
        <v>2</v>
      </c>
      <c r="Y84">
        <v>2</v>
      </c>
      <c r="Z84">
        <v>600</v>
      </c>
      <c r="AA84">
        <v>0</v>
      </c>
      <c r="AD84" t="s">
        <v>151</v>
      </c>
      <c r="AE84" t="b">
        <v>0</v>
      </c>
      <c r="AF84" t="b">
        <v>0</v>
      </c>
      <c r="AG84" t="s">
        <v>74</v>
      </c>
    </row>
    <row r="85" spans="1:33" x14ac:dyDescent="0.25">
      <c r="A85" t="str">
        <f>_xlfn.CONCAT(Table3[[#This Row],[Order]],"-",Table3[[#This Row],[Line]])</f>
        <v>75801-7</v>
      </c>
      <c r="C85" t="s">
        <v>5967</v>
      </c>
      <c r="D85" t="s">
        <v>74</v>
      </c>
      <c r="E85" t="b">
        <v>0</v>
      </c>
      <c r="F85">
        <v>75801</v>
      </c>
      <c r="G85">
        <v>7</v>
      </c>
      <c r="H85">
        <v>30</v>
      </c>
      <c r="I85" t="s">
        <v>723</v>
      </c>
      <c r="J85" t="s">
        <v>5968</v>
      </c>
      <c r="K85" t="s">
        <v>1158</v>
      </c>
      <c r="L85">
        <v>123.9</v>
      </c>
      <c r="M85" s="37">
        <v>43469</v>
      </c>
      <c r="N85" s="37" t="s">
        <v>165</v>
      </c>
      <c r="O85" t="s">
        <v>2455</v>
      </c>
      <c r="Q85" s="37">
        <v>43457</v>
      </c>
      <c r="R85" s="37"/>
      <c r="S85" s="37" t="b">
        <v>0</v>
      </c>
      <c r="V85" t="s">
        <v>714</v>
      </c>
      <c r="W85">
        <v>4</v>
      </c>
      <c r="X85">
        <v>30</v>
      </c>
      <c r="Y85">
        <v>30</v>
      </c>
      <c r="Z85">
        <v>10500</v>
      </c>
      <c r="AA85">
        <v>0</v>
      </c>
      <c r="AD85" t="s">
        <v>151</v>
      </c>
      <c r="AE85" t="b">
        <v>0</v>
      </c>
      <c r="AF85" t="b">
        <v>0</v>
      </c>
      <c r="AG85" t="s">
        <v>74</v>
      </c>
    </row>
    <row r="86" spans="1:33" x14ac:dyDescent="0.25">
      <c r="A86" t="str">
        <f>_xlfn.CONCAT(Table3[[#This Row],[Order]],"-",Table3[[#This Row],[Line]])</f>
        <v>75801-8</v>
      </c>
      <c r="C86" t="s">
        <v>5967</v>
      </c>
      <c r="D86" t="s">
        <v>74</v>
      </c>
      <c r="E86" t="b">
        <v>0</v>
      </c>
      <c r="F86">
        <v>75801</v>
      </c>
      <c r="G86">
        <v>8</v>
      </c>
      <c r="H86">
        <v>1</v>
      </c>
      <c r="I86" t="s">
        <v>729</v>
      </c>
      <c r="J86" t="s">
        <v>5968</v>
      </c>
      <c r="K86" t="s">
        <v>1159</v>
      </c>
      <c r="L86">
        <v>0</v>
      </c>
      <c r="M86" s="37"/>
      <c r="N86" s="37" t="s">
        <v>782</v>
      </c>
      <c r="O86" t="s">
        <v>2455</v>
      </c>
      <c r="Q86" s="37"/>
      <c r="R86" s="37"/>
      <c r="S86" s="37" t="b">
        <v>0</v>
      </c>
      <c r="V86" t="s">
        <v>714</v>
      </c>
      <c r="W86">
        <v>0</v>
      </c>
      <c r="X86">
        <v>1</v>
      </c>
      <c r="Z86">
        <v>520</v>
      </c>
      <c r="AA86">
        <v>0</v>
      </c>
      <c r="AE86" t="b">
        <v>0</v>
      </c>
      <c r="AF86" t="b">
        <v>0</v>
      </c>
      <c r="AG86" t="s">
        <v>74</v>
      </c>
    </row>
    <row r="87" spans="1:33" x14ac:dyDescent="0.25">
      <c r="A87" t="str">
        <f>_xlfn.CONCAT(Table3[[#This Row],[Order]],"-",Table3[[#This Row],[Line]])</f>
        <v>75801-9</v>
      </c>
      <c r="C87" t="s">
        <v>5967</v>
      </c>
      <c r="D87" t="s">
        <v>74</v>
      </c>
      <c r="E87" t="b">
        <v>0</v>
      </c>
      <c r="F87">
        <v>75801</v>
      </c>
      <c r="G87">
        <v>9</v>
      </c>
      <c r="H87">
        <v>1</v>
      </c>
      <c r="I87" t="s">
        <v>729</v>
      </c>
      <c r="J87" t="s">
        <v>5968</v>
      </c>
      <c r="K87" t="s">
        <v>1160</v>
      </c>
      <c r="L87">
        <v>0</v>
      </c>
      <c r="M87" s="37"/>
      <c r="N87" s="37" t="s">
        <v>782</v>
      </c>
      <c r="O87" t="s">
        <v>2455</v>
      </c>
      <c r="Q87" s="37"/>
      <c r="R87" s="37"/>
      <c r="S87" s="37" t="b">
        <v>0</v>
      </c>
      <c r="V87" t="s">
        <v>714</v>
      </c>
      <c r="W87">
        <v>0</v>
      </c>
      <c r="X87">
        <v>2</v>
      </c>
      <c r="Z87">
        <v>780</v>
      </c>
      <c r="AA87">
        <v>0</v>
      </c>
      <c r="AE87" t="b">
        <v>0</v>
      </c>
      <c r="AF87" t="b">
        <v>0</v>
      </c>
      <c r="AG87" t="s">
        <v>74</v>
      </c>
    </row>
    <row r="88" spans="1:33" x14ac:dyDescent="0.25">
      <c r="A88" t="str">
        <f>_xlfn.CONCAT(Table3[[#This Row],[Order]],"-",Table3[[#This Row],[Line]])</f>
        <v>75801-10</v>
      </c>
      <c r="C88" t="s">
        <v>5967</v>
      </c>
      <c r="D88" t="s">
        <v>74</v>
      </c>
      <c r="E88" t="b">
        <v>0</v>
      </c>
      <c r="F88">
        <v>75801</v>
      </c>
      <c r="G88">
        <v>10</v>
      </c>
      <c r="H88">
        <v>3</v>
      </c>
      <c r="I88" t="s">
        <v>729</v>
      </c>
      <c r="J88" t="s">
        <v>5968</v>
      </c>
      <c r="K88" t="s">
        <v>1154</v>
      </c>
      <c r="L88">
        <v>0</v>
      </c>
      <c r="M88" s="37"/>
      <c r="N88" s="37" t="s">
        <v>782</v>
      </c>
      <c r="O88" t="s">
        <v>2455</v>
      </c>
      <c r="Q88" s="37"/>
      <c r="R88" s="37"/>
      <c r="S88" s="37" t="b">
        <v>0</v>
      </c>
      <c r="V88" t="s">
        <v>714</v>
      </c>
      <c r="W88">
        <v>0</v>
      </c>
      <c r="X88">
        <v>6</v>
      </c>
      <c r="Z88">
        <v>2730</v>
      </c>
      <c r="AA88">
        <v>0</v>
      </c>
      <c r="AE88" t="b">
        <v>0</v>
      </c>
      <c r="AF88" t="b">
        <v>0</v>
      </c>
      <c r="AG88" t="s">
        <v>74</v>
      </c>
    </row>
    <row r="89" spans="1:33" x14ac:dyDescent="0.25">
      <c r="A89" t="str">
        <f>_xlfn.CONCAT(Table3[[#This Row],[Order]],"-",Table3[[#This Row],[Line]])</f>
        <v>75801-11</v>
      </c>
      <c r="C89" t="s">
        <v>5967</v>
      </c>
      <c r="D89" t="s">
        <v>74</v>
      </c>
      <c r="E89" t="b">
        <v>0</v>
      </c>
      <c r="F89">
        <v>75801</v>
      </c>
      <c r="G89">
        <v>11</v>
      </c>
      <c r="H89">
        <v>1</v>
      </c>
      <c r="I89" t="s">
        <v>729</v>
      </c>
      <c r="J89" t="s">
        <v>5968</v>
      </c>
      <c r="K89" t="s">
        <v>1155</v>
      </c>
      <c r="L89">
        <v>0</v>
      </c>
      <c r="M89" s="37"/>
      <c r="N89" s="37" t="s">
        <v>782</v>
      </c>
      <c r="O89" t="s">
        <v>2455</v>
      </c>
      <c r="Q89" s="37"/>
      <c r="R89" s="37"/>
      <c r="S89" s="37" t="b">
        <v>0</v>
      </c>
      <c r="V89" t="s">
        <v>714</v>
      </c>
      <c r="W89">
        <v>0</v>
      </c>
      <c r="X89">
        <v>2</v>
      </c>
      <c r="Z89">
        <v>975</v>
      </c>
      <c r="AA89">
        <v>0</v>
      </c>
      <c r="AE89" t="b">
        <v>0</v>
      </c>
      <c r="AF89" t="b">
        <v>0</v>
      </c>
      <c r="AG89" t="s">
        <v>74</v>
      </c>
    </row>
    <row r="90" spans="1:33" x14ac:dyDescent="0.25">
      <c r="A90" t="str">
        <f>_xlfn.CONCAT(Table3[[#This Row],[Order]],"-",Table3[[#This Row],[Line]])</f>
        <v>75801-12</v>
      </c>
      <c r="C90" t="s">
        <v>5967</v>
      </c>
      <c r="D90" t="s">
        <v>74</v>
      </c>
      <c r="E90" t="b">
        <v>0</v>
      </c>
      <c r="F90">
        <v>75801</v>
      </c>
      <c r="G90">
        <v>12</v>
      </c>
      <c r="H90">
        <v>1</v>
      </c>
      <c r="I90" t="s">
        <v>729</v>
      </c>
      <c r="J90" t="s">
        <v>5968</v>
      </c>
      <c r="K90" t="s">
        <v>1161</v>
      </c>
      <c r="L90">
        <v>0</v>
      </c>
      <c r="M90" s="37"/>
      <c r="N90" s="37" t="s">
        <v>782</v>
      </c>
      <c r="O90" t="s">
        <v>2455</v>
      </c>
      <c r="Q90" s="37"/>
      <c r="R90" s="37"/>
      <c r="S90" s="37" t="b">
        <v>0</v>
      </c>
      <c r="V90" t="s">
        <v>714</v>
      </c>
      <c r="W90">
        <v>0</v>
      </c>
      <c r="X90">
        <v>2</v>
      </c>
      <c r="Z90">
        <v>1040</v>
      </c>
      <c r="AA90">
        <v>0</v>
      </c>
      <c r="AE90" t="b">
        <v>0</v>
      </c>
      <c r="AF90" t="b">
        <v>0</v>
      </c>
      <c r="AG90" t="s">
        <v>74</v>
      </c>
    </row>
    <row r="91" spans="1:33" x14ac:dyDescent="0.25">
      <c r="A91" t="str">
        <f>_xlfn.CONCAT(Table3[[#This Row],[Order]],"-",Table3[[#This Row],[Line]])</f>
        <v>75801-13</v>
      </c>
      <c r="C91" t="s">
        <v>5967</v>
      </c>
      <c r="D91" t="s">
        <v>74</v>
      </c>
      <c r="E91" t="b">
        <v>0</v>
      </c>
      <c r="F91">
        <v>75801</v>
      </c>
      <c r="G91">
        <v>13</v>
      </c>
      <c r="H91">
        <v>1</v>
      </c>
      <c r="I91" t="s">
        <v>729</v>
      </c>
      <c r="J91" t="s">
        <v>5968</v>
      </c>
      <c r="K91" t="s">
        <v>1162</v>
      </c>
      <c r="L91">
        <v>0</v>
      </c>
      <c r="M91" s="37"/>
      <c r="N91" s="37" t="s">
        <v>782</v>
      </c>
      <c r="O91" t="s">
        <v>2455</v>
      </c>
      <c r="Q91" s="37"/>
      <c r="R91" s="37"/>
      <c r="S91" s="37" t="b">
        <v>0</v>
      </c>
      <c r="V91" t="s">
        <v>714</v>
      </c>
      <c r="W91">
        <v>0</v>
      </c>
      <c r="X91">
        <v>3</v>
      </c>
      <c r="Z91">
        <v>1170</v>
      </c>
      <c r="AA91">
        <v>0</v>
      </c>
      <c r="AE91" t="b">
        <v>0</v>
      </c>
      <c r="AF91" t="b">
        <v>0</v>
      </c>
      <c r="AG91" t="s">
        <v>74</v>
      </c>
    </row>
    <row r="92" spans="1:33" x14ac:dyDescent="0.25">
      <c r="A92" t="str">
        <f>_xlfn.CONCAT(Table3[[#This Row],[Order]],"-",Table3[[#This Row],[Line]])</f>
        <v>75801-14</v>
      </c>
      <c r="C92" t="s">
        <v>5967</v>
      </c>
      <c r="D92" t="s">
        <v>74</v>
      </c>
      <c r="E92" t="b">
        <v>0</v>
      </c>
      <c r="F92">
        <v>75801</v>
      </c>
      <c r="G92">
        <v>14</v>
      </c>
      <c r="H92">
        <v>2</v>
      </c>
      <c r="I92" t="s">
        <v>729</v>
      </c>
      <c r="J92" t="s">
        <v>5968</v>
      </c>
      <c r="K92" t="s">
        <v>1156</v>
      </c>
      <c r="L92">
        <v>0</v>
      </c>
      <c r="M92" s="37"/>
      <c r="N92" s="37" t="s">
        <v>782</v>
      </c>
      <c r="O92" t="s">
        <v>2455</v>
      </c>
      <c r="Q92" s="37"/>
      <c r="R92" s="37"/>
      <c r="S92" s="37" t="b">
        <v>0</v>
      </c>
      <c r="V92" t="s">
        <v>714</v>
      </c>
      <c r="W92">
        <v>0</v>
      </c>
      <c r="X92">
        <v>6</v>
      </c>
      <c r="Z92">
        <v>2470</v>
      </c>
      <c r="AA92">
        <v>0</v>
      </c>
      <c r="AE92" t="b">
        <v>0</v>
      </c>
      <c r="AF92" t="b">
        <v>0</v>
      </c>
      <c r="AG92" t="s">
        <v>74</v>
      </c>
    </row>
    <row r="93" spans="1:33" x14ac:dyDescent="0.25">
      <c r="A93" t="str">
        <f>_xlfn.CONCAT(Table3[[#This Row],[Order]],"-",Table3[[#This Row],[Line]])</f>
        <v>75801-15</v>
      </c>
      <c r="C93" t="s">
        <v>5967</v>
      </c>
      <c r="D93" t="s">
        <v>74</v>
      </c>
      <c r="E93" t="b">
        <v>0</v>
      </c>
      <c r="F93">
        <v>75801</v>
      </c>
      <c r="G93">
        <v>15</v>
      </c>
      <c r="H93">
        <v>2</v>
      </c>
      <c r="I93" t="s">
        <v>751</v>
      </c>
      <c r="J93" t="s">
        <v>5968</v>
      </c>
      <c r="K93" t="s">
        <v>1365</v>
      </c>
      <c r="L93">
        <v>8</v>
      </c>
      <c r="M93" s="37">
        <v>43469</v>
      </c>
      <c r="N93" s="37" t="s">
        <v>165</v>
      </c>
      <c r="O93" t="s">
        <v>2455</v>
      </c>
      <c r="Q93" s="37">
        <v>43457</v>
      </c>
      <c r="R93" s="37"/>
      <c r="S93" s="37" t="b">
        <v>0</v>
      </c>
      <c r="V93" t="s">
        <v>714</v>
      </c>
      <c r="W93">
        <v>4</v>
      </c>
      <c r="X93">
        <v>2</v>
      </c>
      <c r="Y93">
        <v>2</v>
      </c>
      <c r="Z93">
        <v>600</v>
      </c>
      <c r="AA93">
        <v>0</v>
      </c>
      <c r="AD93" t="s">
        <v>151</v>
      </c>
      <c r="AE93" t="b">
        <v>0</v>
      </c>
      <c r="AF93" t="b">
        <v>0</v>
      </c>
      <c r="AG93" t="s">
        <v>74</v>
      </c>
    </row>
    <row r="94" spans="1:33" x14ac:dyDescent="0.25">
      <c r="A94" t="str">
        <f>_xlfn.CONCAT(Table3[[#This Row],[Order]],"-",Table3[[#This Row],[Line]])</f>
        <v>75801-16</v>
      </c>
      <c r="C94" t="s">
        <v>5967</v>
      </c>
      <c r="D94" t="s">
        <v>74</v>
      </c>
      <c r="E94" t="b">
        <v>0</v>
      </c>
      <c r="F94">
        <v>75801</v>
      </c>
      <c r="G94">
        <v>16</v>
      </c>
      <c r="H94">
        <v>4</v>
      </c>
      <c r="I94" t="s">
        <v>731</v>
      </c>
      <c r="J94" t="s">
        <v>5968</v>
      </c>
      <c r="K94" t="s">
        <v>1164</v>
      </c>
      <c r="L94">
        <v>27.52</v>
      </c>
      <c r="M94" s="37">
        <v>43461</v>
      </c>
      <c r="N94" s="37" t="s">
        <v>29</v>
      </c>
      <c r="O94" t="s">
        <v>2455</v>
      </c>
      <c r="P94" t="s">
        <v>151</v>
      </c>
      <c r="Q94" s="37">
        <v>43448</v>
      </c>
      <c r="R94" s="37">
        <v>43461</v>
      </c>
      <c r="S94" t="b">
        <v>0</v>
      </c>
      <c r="V94" t="s">
        <v>714</v>
      </c>
      <c r="W94">
        <v>7</v>
      </c>
      <c r="X94">
        <v>4</v>
      </c>
      <c r="Y94">
        <v>4</v>
      </c>
      <c r="Z94">
        <v>3040</v>
      </c>
      <c r="AA94">
        <v>0</v>
      </c>
      <c r="AB94" t="s">
        <v>151</v>
      </c>
      <c r="AC94" t="s">
        <v>151</v>
      </c>
      <c r="AD94" t="s">
        <v>151</v>
      </c>
      <c r="AE94" t="b">
        <v>1</v>
      </c>
      <c r="AF94" t="b">
        <v>0</v>
      </c>
      <c r="AG94" t="s">
        <v>74</v>
      </c>
    </row>
    <row r="95" spans="1:33" x14ac:dyDescent="0.25">
      <c r="A95" t="str">
        <f>_xlfn.CONCAT(Table3[[#This Row],[Order]],"-",Table3[[#This Row],[Line]])</f>
        <v>75801-17</v>
      </c>
      <c r="C95" t="s">
        <v>5967</v>
      </c>
      <c r="D95" t="s">
        <v>74</v>
      </c>
      <c r="E95" t="b">
        <v>0</v>
      </c>
      <c r="F95">
        <v>75801</v>
      </c>
      <c r="G95">
        <v>17</v>
      </c>
      <c r="H95">
        <v>27</v>
      </c>
      <c r="I95" t="s">
        <v>723</v>
      </c>
      <c r="J95" t="s">
        <v>5968</v>
      </c>
      <c r="K95" t="s">
        <v>1158</v>
      </c>
      <c r="L95">
        <v>111.51</v>
      </c>
      <c r="M95" s="37">
        <v>43469</v>
      </c>
      <c r="N95" s="37" t="s">
        <v>165</v>
      </c>
      <c r="O95" t="s">
        <v>2455</v>
      </c>
      <c r="Q95" s="37">
        <v>43457</v>
      </c>
      <c r="R95" s="37"/>
      <c r="S95" t="b">
        <v>0</v>
      </c>
      <c r="V95" t="s">
        <v>714</v>
      </c>
      <c r="W95">
        <v>4</v>
      </c>
      <c r="X95">
        <v>27</v>
      </c>
      <c r="Y95">
        <v>27</v>
      </c>
      <c r="Z95">
        <v>9450</v>
      </c>
      <c r="AA95">
        <v>0</v>
      </c>
      <c r="AD95" t="s">
        <v>151</v>
      </c>
      <c r="AE95" t="b">
        <v>0</v>
      </c>
      <c r="AF95" t="b">
        <v>0</v>
      </c>
      <c r="AG95" t="s">
        <v>74</v>
      </c>
    </row>
    <row r="96" spans="1:33" x14ac:dyDescent="0.25">
      <c r="A96" t="str">
        <f>_xlfn.CONCAT(Table3[[#This Row],[Order]],"-",Table3[[#This Row],[Line]])</f>
        <v>75801-18</v>
      </c>
      <c r="C96" t="s">
        <v>5967</v>
      </c>
      <c r="D96" t="s">
        <v>74</v>
      </c>
      <c r="E96" t="b">
        <v>0</v>
      </c>
      <c r="F96">
        <v>75801</v>
      </c>
      <c r="G96">
        <v>18</v>
      </c>
      <c r="H96">
        <v>1</v>
      </c>
      <c r="I96" t="s">
        <v>729</v>
      </c>
      <c r="J96" t="s">
        <v>5968</v>
      </c>
      <c r="K96" t="s">
        <v>1166</v>
      </c>
      <c r="L96">
        <v>0</v>
      </c>
      <c r="M96" s="37"/>
      <c r="N96" s="37" t="s">
        <v>782</v>
      </c>
      <c r="O96" t="s">
        <v>2455</v>
      </c>
      <c r="Q96" s="37"/>
      <c r="R96" s="37"/>
      <c r="S96" s="37" t="b">
        <v>0</v>
      </c>
      <c r="V96" t="s">
        <v>714</v>
      </c>
      <c r="W96">
        <v>0</v>
      </c>
      <c r="X96">
        <v>1</v>
      </c>
      <c r="Z96">
        <v>195</v>
      </c>
      <c r="AA96">
        <v>0</v>
      </c>
      <c r="AE96" t="b">
        <v>0</v>
      </c>
      <c r="AF96" t="b">
        <v>0</v>
      </c>
      <c r="AG96" t="s">
        <v>74</v>
      </c>
    </row>
    <row r="97" spans="1:33" x14ac:dyDescent="0.25">
      <c r="A97" t="str">
        <f>_xlfn.CONCAT(Table3[[#This Row],[Order]],"-",Table3[[#This Row],[Line]])</f>
        <v>75801-19</v>
      </c>
      <c r="C97" t="s">
        <v>5967</v>
      </c>
      <c r="D97" t="s">
        <v>74</v>
      </c>
      <c r="E97" t="b">
        <v>0</v>
      </c>
      <c r="F97">
        <v>75801</v>
      </c>
      <c r="G97">
        <v>19</v>
      </c>
      <c r="H97">
        <v>1</v>
      </c>
      <c r="I97" t="s">
        <v>729</v>
      </c>
      <c r="J97" t="s">
        <v>5968</v>
      </c>
      <c r="K97" t="s">
        <v>1152</v>
      </c>
      <c r="L97">
        <v>0</v>
      </c>
      <c r="M97" s="37"/>
      <c r="N97" s="37" t="s">
        <v>782</v>
      </c>
      <c r="O97" t="s">
        <v>2455</v>
      </c>
      <c r="Q97" s="37"/>
      <c r="R97" s="37"/>
      <c r="S97" s="37" t="b">
        <v>0</v>
      </c>
      <c r="V97" t="s">
        <v>714</v>
      </c>
      <c r="W97">
        <v>0</v>
      </c>
      <c r="X97">
        <v>1</v>
      </c>
      <c r="Z97">
        <v>325</v>
      </c>
      <c r="AA97">
        <v>0</v>
      </c>
      <c r="AE97" t="b">
        <v>0</v>
      </c>
      <c r="AF97" t="b">
        <v>0</v>
      </c>
      <c r="AG97" t="s">
        <v>74</v>
      </c>
    </row>
    <row r="98" spans="1:33" x14ac:dyDescent="0.25">
      <c r="A98" t="str">
        <f>_xlfn.CONCAT(Table3[[#This Row],[Order]],"-",Table3[[#This Row],[Line]])</f>
        <v>75801-20</v>
      </c>
      <c r="C98" t="s">
        <v>5967</v>
      </c>
      <c r="D98" t="s">
        <v>74</v>
      </c>
      <c r="E98" t="b">
        <v>0</v>
      </c>
      <c r="F98">
        <v>75801</v>
      </c>
      <c r="G98">
        <v>20</v>
      </c>
      <c r="H98">
        <v>3</v>
      </c>
      <c r="I98" t="s">
        <v>729</v>
      </c>
      <c r="J98" t="s">
        <v>5968</v>
      </c>
      <c r="K98" t="s">
        <v>1154</v>
      </c>
      <c r="L98">
        <v>0</v>
      </c>
      <c r="M98" s="37"/>
      <c r="N98" s="37" t="s">
        <v>782</v>
      </c>
      <c r="O98" t="s">
        <v>2455</v>
      </c>
      <c r="Q98" s="37"/>
      <c r="R98" s="37"/>
      <c r="S98" s="37" t="b">
        <v>0</v>
      </c>
      <c r="V98" t="s">
        <v>714</v>
      </c>
      <c r="W98">
        <v>0</v>
      </c>
      <c r="X98">
        <v>6</v>
      </c>
      <c r="Z98">
        <v>2730</v>
      </c>
      <c r="AA98">
        <v>0</v>
      </c>
      <c r="AE98" t="b">
        <v>0</v>
      </c>
      <c r="AF98" t="b">
        <v>0</v>
      </c>
      <c r="AG98" t="s">
        <v>74</v>
      </c>
    </row>
    <row r="99" spans="1:33" x14ac:dyDescent="0.25">
      <c r="A99" t="str">
        <f>_xlfn.CONCAT(Table3[[#This Row],[Order]],"-",Table3[[#This Row],[Line]])</f>
        <v>75801-21</v>
      </c>
      <c r="C99" t="s">
        <v>5967</v>
      </c>
      <c r="D99" t="s">
        <v>74</v>
      </c>
      <c r="E99" t="b">
        <v>0</v>
      </c>
      <c r="F99">
        <v>75801</v>
      </c>
      <c r="G99">
        <v>21</v>
      </c>
      <c r="H99">
        <v>1</v>
      </c>
      <c r="I99" t="s">
        <v>729</v>
      </c>
      <c r="J99" t="s">
        <v>5968</v>
      </c>
      <c r="K99" t="s">
        <v>1155</v>
      </c>
      <c r="L99">
        <v>0</v>
      </c>
      <c r="M99" s="37"/>
      <c r="N99" s="37" t="s">
        <v>782</v>
      </c>
      <c r="O99" t="s">
        <v>2455</v>
      </c>
      <c r="Q99" s="37"/>
      <c r="R99" s="37"/>
      <c r="S99" s="37" t="b">
        <v>0</v>
      </c>
      <c r="V99" t="s">
        <v>714</v>
      </c>
      <c r="W99">
        <v>0</v>
      </c>
      <c r="X99">
        <v>2</v>
      </c>
      <c r="Z99">
        <v>975</v>
      </c>
      <c r="AA99">
        <v>0</v>
      </c>
      <c r="AE99" t="b">
        <v>0</v>
      </c>
      <c r="AF99" t="b">
        <v>0</v>
      </c>
      <c r="AG99" t="s">
        <v>74</v>
      </c>
    </row>
    <row r="100" spans="1:33" x14ac:dyDescent="0.25">
      <c r="A100" t="str">
        <f>_xlfn.CONCAT(Table3[[#This Row],[Order]],"-",Table3[[#This Row],[Line]])</f>
        <v>75801-23</v>
      </c>
      <c r="C100" t="s">
        <v>5967</v>
      </c>
      <c r="D100" t="s">
        <v>74</v>
      </c>
      <c r="E100" t="b">
        <v>0</v>
      </c>
      <c r="F100">
        <v>75801</v>
      </c>
      <c r="G100">
        <v>23</v>
      </c>
      <c r="H100">
        <v>1</v>
      </c>
      <c r="I100" t="s">
        <v>729</v>
      </c>
      <c r="J100" t="s">
        <v>5968</v>
      </c>
      <c r="K100" t="s">
        <v>1162</v>
      </c>
      <c r="L100">
        <v>0</v>
      </c>
      <c r="M100" s="37"/>
      <c r="N100" s="37" t="s">
        <v>782</v>
      </c>
      <c r="O100" t="s">
        <v>2455</v>
      </c>
      <c r="Q100" s="37"/>
      <c r="R100" s="37"/>
      <c r="S100" t="b">
        <v>0</v>
      </c>
      <c r="V100" t="s">
        <v>714</v>
      </c>
      <c r="W100">
        <v>0</v>
      </c>
      <c r="X100">
        <v>3</v>
      </c>
      <c r="Z100">
        <v>1170</v>
      </c>
      <c r="AA100">
        <v>0</v>
      </c>
      <c r="AE100" t="b">
        <v>0</v>
      </c>
      <c r="AF100" t="b">
        <v>0</v>
      </c>
      <c r="AG100" t="s">
        <v>74</v>
      </c>
    </row>
    <row r="101" spans="1:33" x14ac:dyDescent="0.25">
      <c r="A101" t="str">
        <f>_xlfn.CONCAT(Table3[[#This Row],[Order]],"-",Table3[[#This Row],[Line]])</f>
        <v>75801-24</v>
      </c>
      <c r="C101" t="s">
        <v>5967</v>
      </c>
      <c r="D101" t="s">
        <v>74</v>
      </c>
      <c r="E101" t="b">
        <v>0</v>
      </c>
      <c r="F101">
        <v>75801</v>
      </c>
      <c r="G101">
        <v>24</v>
      </c>
      <c r="H101">
        <v>2</v>
      </c>
      <c r="I101" t="s">
        <v>729</v>
      </c>
      <c r="J101" t="s">
        <v>5968</v>
      </c>
      <c r="K101" t="s">
        <v>1156</v>
      </c>
      <c r="L101">
        <v>0</v>
      </c>
      <c r="M101" s="37"/>
      <c r="N101" s="37" t="s">
        <v>782</v>
      </c>
      <c r="O101" t="s">
        <v>2455</v>
      </c>
      <c r="Q101" s="37"/>
      <c r="R101" s="37"/>
      <c r="S101" t="b">
        <v>0</v>
      </c>
      <c r="V101" t="s">
        <v>714</v>
      </c>
      <c r="W101">
        <v>0</v>
      </c>
      <c r="X101">
        <v>6</v>
      </c>
      <c r="Z101">
        <v>2470</v>
      </c>
      <c r="AA101">
        <v>0</v>
      </c>
      <c r="AE101" t="b">
        <v>0</v>
      </c>
      <c r="AF101" t="b">
        <v>0</v>
      </c>
      <c r="AG101" t="s">
        <v>74</v>
      </c>
    </row>
    <row r="102" spans="1:33" x14ac:dyDescent="0.25">
      <c r="A102" t="str">
        <f>_xlfn.CONCAT(Table3[[#This Row],[Order]],"-",Table3[[#This Row],[Line]])</f>
        <v>75801-25</v>
      </c>
      <c r="C102" t="s">
        <v>5967</v>
      </c>
      <c r="D102" t="s">
        <v>74</v>
      </c>
      <c r="E102" t="b">
        <v>0</v>
      </c>
      <c r="F102">
        <v>75801</v>
      </c>
      <c r="G102">
        <v>25</v>
      </c>
      <c r="H102">
        <v>2</v>
      </c>
      <c r="I102" t="s">
        <v>751</v>
      </c>
      <c r="J102" t="s">
        <v>5968</v>
      </c>
      <c r="K102" t="s">
        <v>1365</v>
      </c>
      <c r="L102">
        <v>8</v>
      </c>
      <c r="M102" s="37">
        <v>43469</v>
      </c>
      <c r="N102" s="37" t="s">
        <v>165</v>
      </c>
      <c r="O102" t="s">
        <v>2455</v>
      </c>
      <c r="Q102" s="37">
        <v>43457</v>
      </c>
      <c r="R102" s="37"/>
      <c r="S102" t="b">
        <v>0</v>
      </c>
      <c r="V102" t="s">
        <v>714</v>
      </c>
      <c r="W102">
        <v>4</v>
      </c>
      <c r="X102">
        <v>2</v>
      </c>
      <c r="Y102">
        <v>2</v>
      </c>
      <c r="Z102">
        <v>600</v>
      </c>
      <c r="AA102">
        <v>0</v>
      </c>
      <c r="AD102" t="s">
        <v>151</v>
      </c>
      <c r="AE102" t="b">
        <v>0</v>
      </c>
      <c r="AF102" t="b">
        <v>0</v>
      </c>
      <c r="AG102" t="s">
        <v>74</v>
      </c>
    </row>
    <row r="103" spans="1:33" x14ac:dyDescent="0.25">
      <c r="A103" t="str">
        <f>_xlfn.CONCAT(Table3[[#This Row],[Order]],"-",Table3[[#This Row],[Line]])</f>
        <v>75801-26</v>
      </c>
      <c r="C103" t="s">
        <v>5967</v>
      </c>
      <c r="D103" t="s">
        <v>74</v>
      </c>
      <c r="E103" t="b">
        <v>0</v>
      </c>
      <c r="F103">
        <v>75801</v>
      </c>
      <c r="G103">
        <v>26</v>
      </c>
      <c r="H103">
        <v>2</v>
      </c>
      <c r="I103" t="s">
        <v>739</v>
      </c>
      <c r="J103" t="s">
        <v>5968</v>
      </c>
      <c r="K103" t="s">
        <v>1167</v>
      </c>
      <c r="L103">
        <v>0</v>
      </c>
      <c r="M103" s="37"/>
      <c r="N103" s="37" t="s">
        <v>726</v>
      </c>
      <c r="O103" t="s">
        <v>2455</v>
      </c>
      <c r="Q103" s="37"/>
      <c r="R103" s="37"/>
      <c r="S103" t="b">
        <v>0</v>
      </c>
      <c r="V103" t="s">
        <v>714</v>
      </c>
      <c r="W103">
        <v>0</v>
      </c>
      <c r="X103">
        <v>6</v>
      </c>
      <c r="Z103">
        <v>1100</v>
      </c>
      <c r="AA103">
        <v>0</v>
      </c>
      <c r="AE103" t="b">
        <v>0</v>
      </c>
      <c r="AF103" t="b">
        <v>0</v>
      </c>
      <c r="AG103" t="s">
        <v>74</v>
      </c>
    </row>
    <row r="104" spans="1:33" x14ac:dyDescent="0.25">
      <c r="A104" t="str">
        <f>_xlfn.CONCAT(Table3[[#This Row],[Order]],"-",Table3[[#This Row],[Line]])</f>
        <v>75801-27</v>
      </c>
      <c r="C104" t="s">
        <v>5967</v>
      </c>
      <c r="D104" t="s">
        <v>74</v>
      </c>
      <c r="E104" t="b">
        <v>0</v>
      </c>
      <c r="F104">
        <v>75801</v>
      </c>
      <c r="G104">
        <v>27</v>
      </c>
      <c r="H104">
        <v>2</v>
      </c>
      <c r="I104" t="s">
        <v>739</v>
      </c>
      <c r="J104" t="s">
        <v>5968</v>
      </c>
      <c r="K104" t="s">
        <v>1168</v>
      </c>
      <c r="L104">
        <v>0</v>
      </c>
      <c r="M104" s="37"/>
      <c r="N104" s="37" t="s">
        <v>726</v>
      </c>
      <c r="O104" t="s">
        <v>2455</v>
      </c>
      <c r="Q104" s="37"/>
      <c r="R104" s="37"/>
      <c r="S104" t="b">
        <v>0</v>
      </c>
      <c r="V104" t="s">
        <v>714</v>
      </c>
      <c r="W104">
        <v>0</v>
      </c>
      <c r="X104">
        <v>6</v>
      </c>
      <c r="Z104">
        <v>1700</v>
      </c>
      <c r="AA104">
        <v>0</v>
      </c>
      <c r="AE104" t="b">
        <v>0</v>
      </c>
      <c r="AF104" t="b">
        <v>0</v>
      </c>
      <c r="AG104" t="s">
        <v>74</v>
      </c>
    </row>
    <row r="105" spans="1:33" x14ac:dyDescent="0.25">
      <c r="A105" t="str">
        <f>_xlfn.CONCAT(Table3[[#This Row],[Order]],"-",Table3[[#This Row],[Line]])</f>
        <v>75801-28</v>
      </c>
      <c r="C105" t="s">
        <v>5967</v>
      </c>
      <c r="D105" t="s">
        <v>74</v>
      </c>
      <c r="E105" t="b">
        <v>0</v>
      </c>
      <c r="F105">
        <v>75801</v>
      </c>
      <c r="G105">
        <v>28</v>
      </c>
      <c r="H105">
        <v>25</v>
      </c>
      <c r="I105" t="s">
        <v>723</v>
      </c>
      <c r="J105" t="s">
        <v>5968</v>
      </c>
      <c r="K105" t="s">
        <v>1158</v>
      </c>
      <c r="L105">
        <v>103.25</v>
      </c>
      <c r="M105" s="37">
        <v>43469</v>
      </c>
      <c r="N105" s="37" t="s">
        <v>165</v>
      </c>
      <c r="O105" t="s">
        <v>2455</v>
      </c>
      <c r="Q105" s="37">
        <v>43457</v>
      </c>
      <c r="R105" s="37"/>
      <c r="S105" t="b">
        <v>0</v>
      </c>
      <c r="V105" t="s">
        <v>714</v>
      </c>
      <c r="W105">
        <v>4</v>
      </c>
      <c r="X105">
        <v>25</v>
      </c>
      <c r="Y105">
        <v>25</v>
      </c>
      <c r="Z105">
        <v>8750</v>
      </c>
      <c r="AA105">
        <v>0</v>
      </c>
      <c r="AD105" t="s">
        <v>151</v>
      </c>
      <c r="AE105" t="b">
        <v>0</v>
      </c>
      <c r="AF105" t="b">
        <v>0</v>
      </c>
      <c r="AG105" t="s">
        <v>74</v>
      </c>
    </row>
    <row r="106" spans="1:33" x14ac:dyDescent="0.25">
      <c r="A106" t="str">
        <f>_xlfn.CONCAT(Table3[[#This Row],[Order]],"-",Table3[[#This Row],[Line]])</f>
        <v>75801-29</v>
      </c>
      <c r="C106" t="s">
        <v>5967</v>
      </c>
      <c r="D106" t="s">
        <v>74</v>
      </c>
      <c r="E106" t="b">
        <v>0</v>
      </c>
      <c r="F106">
        <v>75801</v>
      </c>
      <c r="G106">
        <v>29</v>
      </c>
      <c r="H106">
        <v>4</v>
      </c>
      <c r="I106" t="s">
        <v>731</v>
      </c>
      <c r="J106" t="s">
        <v>5968</v>
      </c>
      <c r="K106" t="s">
        <v>1164</v>
      </c>
      <c r="L106">
        <v>27.52</v>
      </c>
      <c r="M106" s="37">
        <v>43461</v>
      </c>
      <c r="N106" s="37" t="s">
        <v>29</v>
      </c>
      <c r="O106" t="s">
        <v>2455</v>
      </c>
      <c r="P106" t="s">
        <v>151</v>
      </c>
      <c r="Q106" s="37">
        <v>43448</v>
      </c>
      <c r="R106" s="37">
        <v>43461</v>
      </c>
      <c r="S106" t="b">
        <v>0</v>
      </c>
      <c r="V106" t="s">
        <v>714</v>
      </c>
      <c r="W106">
        <v>7</v>
      </c>
      <c r="X106">
        <v>4</v>
      </c>
      <c r="Y106">
        <v>4</v>
      </c>
      <c r="Z106">
        <v>3040</v>
      </c>
      <c r="AA106">
        <v>0</v>
      </c>
      <c r="AB106" t="s">
        <v>151</v>
      </c>
      <c r="AC106" t="s">
        <v>151</v>
      </c>
      <c r="AD106" t="s">
        <v>151</v>
      </c>
      <c r="AE106" t="b">
        <v>1</v>
      </c>
      <c r="AF106" t="b">
        <v>0</v>
      </c>
      <c r="AG106" t="s">
        <v>74</v>
      </c>
    </row>
    <row r="107" spans="1:33" x14ac:dyDescent="0.25">
      <c r="A107" t="str">
        <f>_xlfn.CONCAT(Table3[[#This Row],[Order]],"-",Table3[[#This Row],[Line]])</f>
        <v>75801-30</v>
      </c>
      <c r="C107" t="s">
        <v>5967</v>
      </c>
      <c r="D107" t="s">
        <v>74</v>
      </c>
      <c r="E107" t="b">
        <v>0</v>
      </c>
      <c r="F107">
        <v>75801</v>
      </c>
      <c r="G107">
        <v>30</v>
      </c>
      <c r="H107">
        <v>3</v>
      </c>
      <c r="I107" t="s">
        <v>729</v>
      </c>
      <c r="J107" t="s">
        <v>5968</v>
      </c>
      <c r="K107" t="s">
        <v>1171</v>
      </c>
      <c r="L107">
        <v>0</v>
      </c>
      <c r="M107" s="37"/>
      <c r="N107" s="37" t="s">
        <v>782</v>
      </c>
      <c r="O107" t="s">
        <v>2455</v>
      </c>
      <c r="Q107" s="37"/>
      <c r="R107" s="37"/>
      <c r="S107" t="b">
        <v>0</v>
      </c>
      <c r="V107" t="s">
        <v>714</v>
      </c>
      <c r="W107">
        <v>0</v>
      </c>
      <c r="X107">
        <v>3</v>
      </c>
      <c r="Z107">
        <v>1170</v>
      </c>
      <c r="AA107">
        <v>0</v>
      </c>
      <c r="AE107" t="b">
        <v>0</v>
      </c>
      <c r="AF107" t="b">
        <v>0</v>
      </c>
      <c r="AG107" t="s">
        <v>74</v>
      </c>
    </row>
    <row r="108" spans="1:33" x14ac:dyDescent="0.25">
      <c r="A108" t="str">
        <f>_xlfn.CONCAT(Table3[[#This Row],[Order]],"-",Table3[[#This Row],[Line]])</f>
        <v>75801-31</v>
      </c>
      <c r="C108" t="s">
        <v>5967</v>
      </c>
      <c r="D108" t="s">
        <v>74</v>
      </c>
      <c r="E108" t="b">
        <v>0</v>
      </c>
      <c r="F108">
        <v>75801</v>
      </c>
      <c r="G108">
        <v>31</v>
      </c>
      <c r="H108">
        <v>2</v>
      </c>
      <c r="I108" t="s">
        <v>729</v>
      </c>
      <c r="J108" t="s">
        <v>5968</v>
      </c>
      <c r="K108" t="s">
        <v>1159</v>
      </c>
      <c r="L108">
        <v>0</v>
      </c>
      <c r="M108" s="37"/>
      <c r="N108" s="37" t="s">
        <v>782</v>
      </c>
      <c r="O108" t="s">
        <v>2455</v>
      </c>
      <c r="Q108" s="37"/>
      <c r="R108" s="37"/>
      <c r="S108" t="b">
        <v>0</v>
      </c>
      <c r="V108" t="s">
        <v>714</v>
      </c>
      <c r="W108">
        <v>0</v>
      </c>
      <c r="X108">
        <v>2</v>
      </c>
      <c r="Z108">
        <v>1040</v>
      </c>
      <c r="AA108">
        <v>0</v>
      </c>
      <c r="AE108" t="b">
        <v>0</v>
      </c>
      <c r="AF108" t="b">
        <v>0</v>
      </c>
      <c r="AG108" t="s">
        <v>74</v>
      </c>
    </row>
    <row r="109" spans="1:33" x14ac:dyDescent="0.25">
      <c r="A109" t="str">
        <f>_xlfn.CONCAT(Table3[[#This Row],[Order]],"-",Table3[[#This Row],[Line]])</f>
        <v>75801-32</v>
      </c>
      <c r="C109" t="s">
        <v>5967</v>
      </c>
      <c r="D109" t="s">
        <v>74</v>
      </c>
      <c r="E109" t="b">
        <v>0</v>
      </c>
      <c r="F109">
        <v>75801</v>
      </c>
      <c r="G109">
        <v>32</v>
      </c>
      <c r="H109">
        <v>2</v>
      </c>
      <c r="I109" t="s">
        <v>729</v>
      </c>
      <c r="J109" t="s">
        <v>5968</v>
      </c>
      <c r="K109" t="s">
        <v>1172</v>
      </c>
      <c r="L109">
        <v>0</v>
      </c>
      <c r="M109" s="37"/>
      <c r="N109" s="37" t="s">
        <v>782</v>
      </c>
      <c r="O109" t="s">
        <v>2455</v>
      </c>
      <c r="Q109" s="37"/>
      <c r="S109" t="b">
        <v>0</v>
      </c>
      <c r="V109" t="s">
        <v>714</v>
      </c>
      <c r="W109">
        <v>0</v>
      </c>
      <c r="X109">
        <v>4</v>
      </c>
      <c r="Z109">
        <v>1170</v>
      </c>
      <c r="AA109">
        <v>0</v>
      </c>
      <c r="AE109" t="b">
        <v>0</v>
      </c>
      <c r="AF109" t="b">
        <v>0</v>
      </c>
      <c r="AG109" t="s">
        <v>74</v>
      </c>
    </row>
    <row r="110" spans="1:33" x14ac:dyDescent="0.25">
      <c r="A110" t="str">
        <f>_xlfn.CONCAT(Table3[[#This Row],[Order]],"-",Table3[[#This Row],[Line]])</f>
        <v>75801-33</v>
      </c>
      <c r="C110" t="s">
        <v>5967</v>
      </c>
      <c r="D110" t="s">
        <v>74</v>
      </c>
      <c r="E110" t="b">
        <v>0</v>
      </c>
      <c r="F110">
        <v>75801</v>
      </c>
      <c r="G110">
        <v>33</v>
      </c>
      <c r="H110">
        <v>2</v>
      </c>
      <c r="I110" t="s">
        <v>729</v>
      </c>
      <c r="J110" t="s">
        <v>5968</v>
      </c>
      <c r="K110" t="s">
        <v>1154</v>
      </c>
      <c r="L110">
        <v>0</v>
      </c>
      <c r="M110" s="37"/>
      <c r="N110" s="37" t="s">
        <v>782</v>
      </c>
      <c r="O110" t="s">
        <v>2455</v>
      </c>
      <c r="Q110" s="37"/>
      <c r="S110" t="b">
        <v>0</v>
      </c>
      <c r="V110" t="s">
        <v>714</v>
      </c>
      <c r="W110">
        <v>0</v>
      </c>
      <c r="X110">
        <v>4</v>
      </c>
      <c r="Z110">
        <v>1820</v>
      </c>
      <c r="AA110">
        <v>0</v>
      </c>
      <c r="AE110" t="b">
        <v>0</v>
      </c>
      <c r="AF110" t="b">
        <v>0</v>
      </c>
      <c r="AG110" t="s">
        <v>74</v>
      </c>
    </row>
    <row r="111" spans="1:33" x14ac:dyDescent="0.25">
      <c r="A111" t="str">
        <f>_xlfn.CONCAT(Table3[[#This Row],[Order]],"-",Table3[[#This Row],[Line]])</f>
        <v>75801-34</v>
      </c>
      <c r="C111" t="s">
        <v>5967</v>
      </c>
      <c r="D111" t="s">
        <v>74</v>
      </c>
      <c r="E111" t="b">
        <v>0</v>
      </c>
      <c r="F111">
        <v>75801</v>
      </c>
      <c r="G111">
        <v>34</v>
      </c>
      <c r="H111">
        <v>1</v>
      </c>
      <c r="I111" t="s">
        <v>729</v>
      </c>
      <c r="J111" t="s">
        <v>5968</v>
      </c>
      <c r="K111" t="s">
        <v>1155</v>
      </c>
      <c r="L111">
        <v>0</v>
      </c>
      <c r="M111" s="37"/>
      <c r="N111" s="37" t="s">
        <v>782</v>
      </c>
      <c r="O111" t="s">
        <v>2455</v>
      </c>
      <c r="Q111" s="37"/>
      <c r="R111" s="37"/>
      <c r="S111" t="b">
        <v>0</v>
      </c>
      <c r="V111" t="s">
        <v>714</v>
      </c>
      <c r="W111">
        <v>0</v>
      </c>
      <c r="X111">
        <v>2</v>
      </c>
      <c r="Z111">
        <v>975</v>
      </c>
      <c r="AA111">
        <v>0</v>
      </c>
      <c r="AE111" t="b">
        <v>0</v>
      </c>
      <c r="AF111" t="b">
        <v>0</v>
      </c>
      <c r="AG111" t="s">
        <v>74</v>
      </c>
    </row>
    <row r="112" spans="1:33" x14ac:dyDescent="0.25">
      <c r="A112" t="str">
        <f>_xlfn.CONCAT(Table3[[#This Row],[Order]],"-",Table3[[#This Row],[Line]])</f>
        <v>75801-35</v>
      </c>
      <c r="C112" t="s">
        <v>5967</v>
      </c>
      <c r="D112" t="s">
        <v>74</v>
      </c>
      <c r="E112" t="b">
        <v>0</v>
      </c>
      <c r="F112">
        <v>75801</v>
      </c>
      <c r="G112">
        <v>35</v>
      </c>
      <c r="H112">
        <v>2</v>
      </c>
      <c r="I112" t="s">
        <v>729</v>
      </c>
      <c r="J112" t="s">
        <v>5968</v>
      </c>
      <c r="K112" t="s">
        <v>1156</v>
      </c>
      <c r="L112">
        <v>0</v>
      </c>
      <c r="M112" s="37"/>
      <c r="N112" s="37" t="s">
        <v>782</v>
      </c>
      <c r="O112" t="s">
        <v>2455</v>
      </c>
      <c r="Q112" s="37"/>
      <c r="R112" s="37"/>
      <c r="S112" t="b">
        <v>0</v>
      </c>
      <c r="V112" t="s">
        <v>714</v>
      </c>
      <c r="W112">
        <v>0</v>
      </c>
      <c r="X112">
        <v>6</v>
      </c>
      <c r="Z112">
        <v>2470</v>
      </c>
      <c r="AA112">
        <v>0</v>
      </c>
      <c r="AE112" t="b">
        <v>0</v>
      </c>
      <c r="AF112" t="b">
        <v>0</v>
      </c>
      <c r="AG112" t="s">
        <v>74</v>
      </c>
    </row>
    <row r="113" spans="1:33" x14ac:dyDescent="0.25">
      <c r="A113" t="str">
        <f>_xlfn.CONCAT(Table3[[#This Row],[Order]],"-",Table3[[#This Row],[Line]])</f>
        <v>75801-36</v>
      </c>
      <c r="C113" t="s">
        <v>5967</v>
      </c>
      <c r="D113" t="s">
        <v>74</v>
      </c>
      <c r="E113" t="b">
        <v>0</v>
      </c>
      <c r="F113">
        <v>75801</v>
      </c>
      <c r="G113">
        <v>36</v>
      </c>
      <c r="H113">
        <v>2</v>
      </c>
      <c r="I113" t="s">
        <v>751</v>
      </c>
      <c r="J113" t="s">
        <v>5968</v>
      </c>
      <c r="K113" t="s">
        <v>1365</v>
      </c>
      <c r="L113">
        <v>8</v>
      </c>
      <c r="M113" s="37">
        <v>43469</v>
      </c>
      <c r="N113" s="37" t="s">
        <v>165</v>
      </c>
      <c r="O113" t="s">
        <v>2455</v>
      </c>
      <c r="Q113" s="37">
        <v>43457</v>
      </c>
      <c r="R113" s="37"/>
      <c r="S113" t="b">
        <v>0</v>
      </c>
      <c r="V113" t="s">
        <v>714</v>
      </c>
      <c r="W113">
        <v>4</v>
      </c>
      <c r="X113">
        <v>2</v>
      </c>
      <c r="Y113">
        <v>2</v>
      </c>
      <c r="Z113">
        <v>600</v>
      </c>
      <c r="AA113">
        <v>0</v>
      </c>
      <c r="AD113" t="s">
        <v>151</v>
      </c>
      <c r="AE113" t="b">
        <v>0</v>
      </c>
      <c r="AF113" t="b">
        <v>0</v>
      </c>
      <c r="AG113" t="s">
        <v>74</v>
      </c>
    </row>
    <row r="114" spans="1:33" x14ac:dyDescent="0.25">
      <c r="A114" t="str">
        <f>_xlfn.CONCAT(Table3[[#This Row],[Order]],"-",Table3[[#This Row],[Line]])</f>
        <v>75801-37</v>
      </c>
      <c r="C114" t="s">
        <v>5967</v>
      </c>
      <c r="D114" t="s">
        <v>74</v>
      </c>
      <c r="E114" t="b">
        <v>0</v>
      </c>
      <c r="F114">
        <v>75801</v>
      </c>
      <c r="G114">
        <v>37</v>
      </c>
      <c r="H114">
        <v>1</v>
      </c>
      <c r="I114" t="s">
        <v>738</v>
      </c>
      <c r="J114" t="s">
        <v>5968</v>
      </c>
      <c r="K114" t="s">
        <v>1559</v>
      </c>
      <c r="L114">
        <v>16</v>
      </c>
      <c r="M114" s="37">
        <v>43461</v>
      </c>
      <c r="N114" s="37" t="s">
        <v>29</v>
      </c>
      <c r="O114" t="s">
        <v>2455</v>
      </c>
      <c r="P114" t="s">
        <v>151</v>
      </c>
      <c r="Q114" s="37">
        <v>43448</v>
      </c>
      <c r="R114" s="37">
        <v>43461</v>
      </c>
      <c r="S114" t="b">
        <v>0</v>
      </c>
      <c r="V114" t="s">
        <v>714</v>
      </c>
      <c r="W114">
        <v>7</v>
      </c>
      <c r="X114">
        <v>2</v>
      </c>
      <c r="Y114">
        <v>4</v>
      </c>
      <c r="Z114">
        <v>1190</v>
      </c>
      <c r="AA114">
        <v>0</v>
      </c>
      <c r="AB114" t="s">
        <v>151</v>
      </c>
      <c r="AC114" t="s">
        <v>151</v>
      </c>
      <c r="AD114" t="s">
        <v>151</v>
      </c>
      <c r="AE114" t="b">
        <v>1</v>
      </c>
      <c r="AF114" t="b">
        <v>0</v>
      </c>
      <c r="AG114" t="s">
        <v>74</v>
      </c>
    </row>
    <row r="115" spans="1:33" x14ac:dyDescent="0.25">
      <c r="A115" t="str">
        <f>_xlfn.CONCAT(Table3[[#This Row],[Order]],"-",Table3[[#This Row],[Line]])</f>
        <v>75801-38</v>
      </c>
      <c r="C115" t="s">
        <v>5967</v>
      </c>
      <c r="D115" t="s">
        <v>74</v>
      </c>
      <c r="E115" t="b">
        <v>0</v>
      </c>
      <c r="F115">
        <v>75801</v>
      </c>
      <c r="G115">
        <v>38</v>
      </c>
      <c r="H115">
        <v>2</v>
      </c>
      <c r="I115" t="s">
        <v>738</v>
      </c>
      <c r="J115" t="s">
        <v>5968</v>
      </c>
      <c r="K115" t="s">
        <v>1560</v>
      </c>
      <c r="L115">
        <v>32</v>
      </c>
      <c r="M115" s="37">
        <v>43461</v>
      </c>
      <c r="N115" s="37" t="s">
        <v>29</v>
      </c>
      <c r="O115" t="s">
        <v>2455</v>
      </c>
      <c r="P115" t="s">
        <v>151</v>
      </c>
      <c r="Q115" s="37">
        <v>43448</v>
      </c>
      <c r="R115" s="37">
        <v>43461</v>
      </c>
      <c r="S115" s="37" t="b">
        <v>0</v>
      </c>
      <c r="V115" t="s">
        <v>714</v>
      </c>
      <c r="W115">
        <v>7</v>
      </c>
      <c r="X115">
        <v>6</v>
      </c>
      <c r="Y115">
        <v>6</v>
      </c>
      <c r="Z115">
        <v>3400</v>
      </c>
      <c r="AA115">
        <v>0</v>
      </c>
      <c r="AB115" t="s">
        <v>151</v>
      </c>
      <c r="AC115" t="s">
        <v>151</v>
      </c>
      <c r="AD115" t="s">
        <v>151</v>
      </c>
      <c r="AE115" t="b">
        <v>1</v>
      </c>
      <c r="AF115" t="b">
        <v>0</v>
      </c>
      <c r="AG115" t="s">
        <v>74</v>
      </c>
    </row>
    <row r="116" spans="1:33" x14ac:dyDescent="0.25">
      <c r="A116" t="str">
        <f>_xlfn.CONCAT(Table3[[#This Row],[Order]],"-",Table3[[#This Row],[Line]])</f>
        <v>75801-39</v>
      </c>
      <c r="C116" t="s">
        <v>5967</v>
      </c>
      <c r="D116" t="s">
        <v>74</v>
      </c>
      <c r="E116" t="b">
        <v>0</v>
      </c>
      <c r="F116">
        <v>75801</v>
      </c>
      <c r="G116">
        <v>39</v>
      </c>
      <c r="H116">
        <v>4</v>
      </c>
      <c r="I116" t="s">
        <v>738</v>
      </c>
      <c r="J116" t="s">
        <v>5968</v>
      </c>
      <c r="K116" t="s">
        <v>1561</v>
      </c>
      <c r="L116">
        <v>96</v>
      </c>
      <c r="M116" s="37">
        <v>43461</v>
      </c>
      <c r="N116" s="37" t="s">
        <v>29</v>
      </c>
      <c r="O116" t="s">
        <v>2455</v>
      </c>
      <c r="P116" t="s">
        <v>151</v>
      </c>
      <c r="Q116" s="37">
        <v>43448</v>
      </c>
      <c r="R116" s="37">
        <v>43461</v>
      </c>
      <c r="S116" s="37" t="b">
        <v>0</v>
      </c>
      <c r="V116" t="s">
        <v>714</v>
      </c>
      <c r="W116">
        <v>7</v>
      </c>
      <c r="X116">
        <v>12</v>
      </c>
      <c r="Y116">
        <v>12</v>
      </c>
      <c r="Z116">
        <v>8160</v>
      </c>
      <c r="AA116">
        <v>0</v>
      </c>
      <c r="AB116" t="s">
        <v>151</v>
      </c>
      <c r="AC116" t="s">
        <v>151</v>
      </c>
      <c r="AD116" t="s">
        <v>151</v>
      </c>
      <c r="AE116" t="b">
        <v>1</v>
      </c>
      <c r="AF116" t="b">
        <v>0</v>
      </c>
      <c r="AG116" t="s">
        <v>74</v>
      </c>
    </row>
    <row r="117" spans="1:33" x14ac:dyDescent="0.25">
      <c r="A117" t="str">
        <f>_xlfn.CONCAT(Table3[[#This Row],[Order]],"-",Table3[[#This Row],[Line]])</f>
        <v>75801-40</v>
      </c>
      <c r="C117" t="s">
        <v>5967</v>
      </c>
      <c r="D117" t="s">
        <v>74</v>
      </c>
      <c r="E117" t="b">
        <v>0</v>
      </c>
      <c r="F117">
        <v>75801</v>
      </c>
      <c r="G117">
        <v>40</v>
      </c>
      <c r="H117">
        <v>2</v>
      </c>
      <c r="I117" t="s">
        <v>738</v>
      </c>
      <c r="J117" t="s">
        <v>5968</v>
      </c>
      <c r="K117" t="s">
        <v>1562</v>
      </c>
      <c r="L117">
        <v>48</v>
      </c>
      <c r="M117" s="37">
        <v>43461</v>
      </c>
      <c r="N117" s="37" t="s">
        <v>29</v>
      </c>
      <c r="O117" t="s">
        <v>2455</v>
      </c>
      <c r="P117" t="s">
        <v>151</v>
      </c>
      <c r="Q117" s="37">
        <v>43448</v>
      </c>
      <c r="R117" s="37"/>
      <c r="S117" s="37" t="b">
        <v>0</v>
      </c>
      <c r="V117" t="s">
        <v>714</v>
      </c>
      <c r="W117">
        <v>7</v>
      </c>
      <c r="X117">
        <v>12</v>
      </c>
      <c r="Y117">
        <v>12</v>
      </c>
      <c r="Z117">
        <v>7480</v>
      </c>
      <c r="AA117">
        <v>0</v>
      </c>
      <c r="AD117" t="s">
        <v>151</v>
      </c>
      <c r="AE117" t="b">
        <v>1</v>
      </c>
      <c r="AF117" t="b">
        <v>0</v>
      </c>
      <c r="AG117" t="s">
        <v>74</v>
      </c>
    </row>
    <row r="118" spans="1:33" x14ac:dyDescent="0.25">
      <c r="A118" t="str">
        <f>_xlfn.CONCAT(Table3[[#This Row],[Order]],"-",Table3[[#This Row],[Line]])</f>
        <v>75801-41</v>
      </c>
      <c r="C118" t="s">
        <v>5967</v>
      </c>
      <c r="D118" t="s">
        <v>74</v>
      </c>
      <c r="E118" t="b">
        <v>0</v>
      </c>
      <c r="F118">
        <v>75801</v>
      </c>
      <c r="G118">
        <v>41</v>
      </c>
      <c r="H118">
        <v>1</v>
      </c>
      <c r="I118" t="s">
        <v>731</v>
      </c>
      <c r="J118" t="s">
        <v>5968</v>
      </c>
      <c r="K118" t="s">
        <v>1867</v>
      </c>
      <c r="L118">
        <v>79.319999999999993</v>
      </c>
      <c r="M118" s="37">
        <v>43469</v>
      </c>
      <c r="N118" s="37" t="s">
        <v>165</v>
      </c>
      <c r="O118" t="s">
        <v>2455</v>
      </c>
      <c r="Q118" s="37">
        <v>43457</v>
      </c>
      <c r="R118" s="37"/>
      <c r="S118" s="37" t="b">
        <v>0</v>
      </c>
      <c r="V118" t="s">
        <v>714</v>
      </c>
      <c r="W118">
        <v>4</v>
      </c>
      <c r="X118">
        <v>12</v>
      </c>
      <c r="Y118">
        <v>20</v>
      </c>
      <c r="Z118">
        <v>5840</v>
      </c>
      <c r="AA118">
        <v>0</v>
      </c>
      <c r="AD118" t="s">
        <v>151</v>
      </c>
      <c r="AE118" t="b">
        <v>0</v>
      </c>
      <c r="AF118" t="b">
        <v>0</v>
      </c>
      <c r="AG118" t="s">
        <v>74</v>
      </c>
    </row>
    <row r="119" spans="1:33" x14ac:dyDescent="0.25">
      <c r="A119" t="str">
        <f>_xlfn.CONCAT(Table3[[#This Row],[Order]],"-",Table3[[#This Row],[Line]])</f>
        <v>75801-42</v>
      </c>
      <c r="C119" t="s">
        <v>5967</v>
      </c>
      <c r="D119" t="s">
        <v>74</v>
      </c>
      <c r="E119" t="b">
        <v>0</v>
      </c>
      <c r="F119">
        <v>75801</v>
      </c>
      <c r="G119">
        <v>42</v>
      </c>
      <c r="H119">
        <v>29</v>
      </c>
      <c r="I119" t="s">
        <v>723</v>
      </c>
      <c r="J119" t="s">
        <v>5968</v>
      </c>
      <c r="K119" t="s">
        <v>1158</v>
      </c>
      <c r="L119">
        <v>119.77</v>
      </c>
      <c r="M119" s="37">
        <v>43469</v>
      </c>
      <c r="N119" s="37" t="s">
        <v>165</v>
      </c>
      <c r="O119" t="s">
        <v>2455</v>
      </c>
      <c r="Q119" s="37">
        <v>43457</v>
      </c>
      <c r="R119" s="37"/>
      <c r="S119" s="37" t="b">
        <v>0</v>
      </c>
      <c r="V119" t="s">
        <v>714</v>
      </c>
      <c r="W119">
        <v>4</v>
      </c>
      <c r="X119">
        <v>29</v>
      </c>
      <c r="Y119">
        <v>29</v>
      </c>
      <c r="Z119">
        <v>10150</v>
      </c>
      <c r="AA119">
        <v>0</v>
      </c>
      <c r="AD119" t="s">
        <v>151</v>
      </c>
      <c r="AE119" t="b">
        <v>0</v>
      </c>
      <c r="AF119" t="b">
        <v>0</v>
      </c>
      <c r="AG119" t="s">
        <v>74</v>
      </c>
    </row>
    <row r="120" spans="1:33" x14ac:dyDescent="0.25">
      <c r="A120" t="str">
        <f>_xlfn.CONCAT(Table3[[#This Row],[Order]],"-",Table3[[#This Row],[Line]])</f>
        <v>75801-43</v>
      </c>
      <c r="C120" t="s">
        <v>5967</v>
      </c>
      <c r="D120" t="s">
        <v>74</v>
      </c>
      <c r="E120" t="b">
        <v>0</v>
      </c>
      <c r="F120">
        <v>75801</v>
      </c>
      <c r="G120">
        <v>43</v>
      </c>
      <c r="H120">
        <v>2</v>
      </c>
      <c r="I120" t="s">
        <v>739</v>
      </c>
      <c r="J120" t="s">
        <v>5968</v>
      </c>
      <c r="K120" t="s">
        <v>1167</v>
      </c>
      <c r="L120">
        <v>0</v>
      </c>
      <c r="M120" s="37"/>
      <c r="N120" s="37" t="s">
        <v>726</v>
      </c>
      <c r="O120" t="s">
        <v>2455</v>
      </c>
      <c r="Q120" s="37"/>
      <c r="R120" s="37"/>
      <c r="S120" t="b">
        <v>0</v>
      </c>
      <c r="V120" t="s">
        <v>714</v>
      </c>
      <c r="W120">
        <v>0</v>
      </c>
      <c r="X120">
        <v>6</v>
      </c>
      <c r="Z120">
        <v>1100</v>
      </c>
      <c r="AA120">
        <v>0</v>
      </c>
      <c r="AE120" t="b">
        <v>0</v>
      </c>
      <c r="AF120" t="b">
        <v>0</v>
      </c>
      <c r="AG120" t="s">
        <v>74</v>
      </c>
    </row>
    <row r="121" spans="1:33" x14ac:dyDescent="0.25">
      <c r="A121" t="str">
        <f>_xlfn.CONCAT(Table3[[#This Row],[Order]],"-",Table3[[#This Row],[Line]])</f>
        <v>75801-44</v>
      </c>
      <c r="C121" t="s">
        <v>5967</v>
      </c>
      <c r="D121" t="s">
        <v>74</v>
      </c>
      <c r="E121" t="b">
        <v>0</v>
      </c>
      <c r="F121">
        <v>75801</v>
      </c>
      <c r="G121">
        <v>44</v>
      </c>
      <c r="H121">
        <v>2</v>
      </c>
      <c r="I121" t="s">
        <v>739</v>
      </c>
      <c r="J121" t="s">
        <v>5968</v>
      </c>
      <c r="K121" t="s">
        <v>1168</v>
      </c>
      <c r="L121">
        <v>0</v>
      </c>
      <c r="M121" s="37"/>
      <c r="N121" s="37" t="s">
        <v>726</v>
      </c>
      <c r="O121" t="s">
        <v>2455</v>
      </c>
      <c r="Q121" s="37"/>
      <c r="R121" s="37"/>
      <c r="S121" s="37" t="b">
        <v>0</v>
      </c>
      <c r="V121" t="s">
        <v>714</v>
      </c>
      <c r="W121">
        <v>0</v>
      </c>
      <c r="X121">
        <v>6</v>
      </c>
      <c r="Z121">
        <v>1700</v>
      </c>
      <c r="AA121">
        <v>0</v>
      </c>
      <c r="AE121" t="b">
        <v>0</v>
      </c>
      <c r="AF121" t="b">
        <v>0</v>
      </c>
      <c r="AG121" t="s">
        <v>74</v>
      </c>
    </row>
    <row r="122" spans="1:33" x14ac:dyDescent="0.25">
      <c r="A122" t="str">
        <f>_xlfn.CONCAT(Table3[[#This Row],[Order]],"-",Table3[[#This Row],[Line]])</f>
        <v>75801-45</v>
      </c>
      <c r="C122" t="s">
        <v>5967</v>
      </c>
      <c r="D122" t="s">
        <v>74</v>
      </c>
      <c r="E122" t="b">
        <v>0</v>
      </c>
      <c r="F122">
        <v>75801</v>
      </c>
      <c r="G122">
        <v>45</v>
      </c>
      <c r="H122">
        <v>1</v>
      </c>
      <c r="I122" t="s">
        <v>729</v>
      </c>
      <c r="J122" t="s">
        <v>5968</v>
      </c>
      <c r="K122" t="s">
        <v>1152</v>
      </c>
      <c r="L122">
        <v>0</v>
      </c>
      <c r="M122" s="37"/>
      <c r="N122" s="37" t="s">
        <v>782</v>
      </c>
      <c r="O122" t="s">
        <v>2455</v>
      </c>
      <c r="Q122" s="37"/>
      <c r="R122" s="37"/>
      <c r="S122" t="b">
        <v>0</v>
      </c>
      <c r="V122" t="s">
        <v>714</v>
      </c>
      <c r="W122">
        <v>0</v>
      </c>
      <c r="X122">
        <v>1</v>
      </c>
      <c r="Z122">
        <v>325</v>
      </c>
      <c r="AA122">
        <v>0</v>
      </c>
      <c r="AE122" t="b">
        <v>0</v>
      </c>
      <c r="AF122" t="b">
        <v>0</v>
      </c>
      <c r="AG122" t="s">
        <v>74</v>
      </c>
    </row>
    <row r="123" spans="1:33" x14ac:dyDescent="0.25">
      <c r="A123" t="str">
        <f>_xlfn.CONCAT(Table3[[#This Row],[Order]],"-",Table3[[#This Row],[Line]])</f>
        <v>75801-46</v>
      </c>
      <c r="C123" t="s">
        <v>5967</v>
      </c>
      <c r="D123" t="s">
        <v>74</v>
      </c>
      <c r="E123" t="b">
        <v>0</v>
      </c>
      <c r="F123">
        <v>75801</v>
      </c>
      <c r="G123">
        <v>46</v>
      </c>
      <c r="H123">
        <v>3</v>
      </c>
      <c r="I123" t="s">
        <v>729</v>
      </c>
      <c r="J123" t="s">
        <v>5968</v>
      </c>
      <c r="K123" t="s">
        <v>1154</v>
      </c>
      <c r="L123">
        <v>0</v>
      </c>
      <c r="M123" s="37"/>
      <c r="N123" s="37" t="s">
        <v>782</v>
      </c>
      <c r="O123" t="s">
        <v>2455</v>
      </c>
      <c r="Q123" s="37"/>
      <c r="R123" s="37"/>
      <c r="S123" t="b">
        <v>0</v>
      </c>
      <c r="V123" t="s">
        <v>714</v>
      </c>
      <c r="W123">
        <v>0</v>
      </c>
      <c r="X123">
        <v>6</v>
      </c>
      <c r="Z123">
        <v>2730</v>
      </c>
      <c r="AA123">
        <v>0</v>
      </c>
      <c r="AE123" t="b">
        <v>0</v>
      </c>
      <c r="AF123" t="b">
        <v>0</v>
      </c>
      <c r="AG123" t="s">
        <v>74</v>
      </c>
    </row>
    <row r="124" spans="1:33" x14ac:dyDescent="0.25">
      <c r="A124" t="str">
        <f>_xlfn.CONCAT(Table3[[#This Row],[Order]],"-",Table3[[#This Row],[Line]])</f>
        <v>75801-47</v>
      </c>
      <c r="C124" t="s">
        <v>5967</v>
      </c>
      <c r="D124" t="s">
        <v>74</v>
      </c>
      <c r="E124" t="b">
        <v>0</v>
      </c>
      <c r="F124">
        <v>75801</v>
      </c>
      <c r="G124">
        <v>47</v>
      </c>
      <c r="H124">
        <v>1</v>
      </c>
      <c r="I124" t="s">
        <v>729</v>
      </c>
      <c r="J124" t="s">
        <v>5968</v>
      </c>
      <c r="K124" t="s">
        <v>1155</v>
      </c>
      <c r="L124">
        <v>0</v>
      </c>
      <c r="M124" s="37"/>
      <c r="N124" s="37" t="s">
        <v>782</v>
      </c>
      <c r="O124" t="s">
        <v>2455</v>
      </c>
      <c r="R124" s="37"/>
      <c r="S124" s="37" t="b">
        <v>0</v>
      </c>
      <c r="V124" t="s">
        <v>714</v>
      </c>
      <c r="W124">
        <v>0</v>
      </c>
      <c r="X124">
        <v>2</v>
      </c>
      <c r="Z124">
        <v>975</v>
      </c>
      <c r="AA124">
        <v>0</v>
      </c>
      <c r="AE124" t="b">
        <v>0</v>
      </c>
      <c r="AF124" t="b">
        <v>0</v>
      </c>
      <c r="AG124" t="s">
        <v>74</v>
      </c>
    </row>
    <row r="125" spans="1:33" x14ac:dyDescent="0.25">
      <c r="A125" t="str">
        <f>_xlfn.CONCAT(Table3[[#This Row],[Order]],"-",Table3[[#This Row],[Line]])</f>
        <v>75801-48</v>
      </c>
      <c r="C125" t="s">
        <v>5967</v>
      </c>
      <c r="D125" t="s">
        <v>74</v>
      </c>
      <c r="E125" t="b">
        <v>0</v>
      </c>
      <c r="F125">
        <v>75801</v>
      </c>
      <c r="G125">
        <v>48</v>
      </c>
      <c r="H125">
        <v>1</v>
      </c>
      <c r="I125" t="s">
        <v>729</v>
      </c>
      <c r="J125" t="s">
        <v>5968</v>
      </c>
      <c r="K125" t="s">
        <v>1162</v>
      </c>
      <c r="L125">
        <v>0</v>
      </c>
      <c r="M125" s="37"/>
      <c r="N125" s="37" t="s">
        <v>782</v>
      </c>
      <c r="O125" t="s">
        <v>2455</v>
      </c>
      <c r="R125" s="37"/>
      <c r="S125" t="b">
        <v>0</v>
      </c>
      <c r="V125" t="s">
        <v>714</v>
      </c>
      <c r="W125">
        <v>0</v>
      </c>
      <c r="X125">
        <v>3</v>
      </c>
      <c r="Z125">
        <v>1170</v>
      </c>
      <c r="AA125">
        <v>0</v>
      </c>
      <c r="AE125" t="b">
        <v>0</v>
      </c>
      <c r="AF125" t="b">
        <v>0</v>
      </c>
      <c r="AG125" t="s">
        <v>74</v>
      </c>
    </row>
    <row r="126" spans="1:33" x14ac:dyDescent="0.25">
      <c r="A126" t="str">
        <f>_xlfn.CONCAT(Table3[[#This Row],[Order]],"-",Table3[[#This Row],[Line]])</f>
        <v>75801-49</v>
      </c>
      <c r="C126" t="s">
        <v>5967</v>
      </c>
      <c r="D126" t="s">
        <v>74</v>
      </c>
      <c r="E126" t="b">
        <v>0</v>
      </c>
      <c r="F126">
        <v>75801</v>
      </c>
      <c r="G126">
        <v>49</v>
      </c>
      <c r="H126">
        <v>2</v>
      </c>
      <c r="I126" t="s">
        <v>751</v>
      </c>
      <c r="J126" t="s">
        <v>5968</v>
      </c>
      <c r="K126" t="s">
        <v>1365</v>
      </c>
      <c r="L126">
        <v>8</v>
      </c>
      <c r="M126" s="37">
        <v>43469</v>
      </c>
      <c r="N126" s="37" t="s">
        <v>165</v>
      </c>
      <c r="O126" t="s">
        <v>2455</v>
      </c>
      <c r="Q126" s="37">
        <v>43457</v>
      </c>
      <c r="R126" s="37"/>
      <c r="S126" t="b">
        <v>0</v>
      </c>
      <c r="V126" t="s">
        <v>714</v>
      </c>
      <c r="W126">
        <v>4</v>
      </c>
      <c r="X126">
        <v>2</v>
      </c>
      <c r="Y126">
        <v>2</v>
      </c>
      <c r="Z126">
        <v>600</v>
      </c>
      <c r="AA126">
        <v>0</v>
      </c>
      <c r="AD126" t="s">
        <v>151</v>
      </c>
      <c r="AE126" t="b">
        <v>0</v>
      </c>
      <c r="AF126" t="b">
        <v>0</v>
      </c>
      <c r="AG126" t="s">
        <v>74</v>
      </c>
    </row>
    <row r="127" spans="1:33" x14ac:dyDescent="0.25">
      <c r="A127" t="str">
        <f>_xlfn.CONCAT(Table3[[#This Row],[Order]],"-",Table3[[#This Row],[Line]])</f>
        <v>75801-50</v>
      </c>
      <c r="C127" t="s">
        <v>5967</v>
      </c>
      <c r="D127" t="s">
        <v>74</v>
      </c>
      <c r="E127" t="b">
        <v>0</v>
      </c>
      <c r="F127">
        <v>75801</v>
      </c>
      <c r="G127">
        <v>50</v>
      </c>
      <c r="H127">
        <v>30</v>
      </c>
      <c r="I127" t="s">
        <v>723</v>
      </c>
      <c r="J127" t="s">
        <v>5968</v>
      </c>
      <c r="K127" t="s">
        <v>1158</v>
      </c>
      <c r="L127">
        <v>123.9</v>
      </c>
      <c r="M127" s="37">
        <v>43469</v>
      </c>
      <c r="N127" s="37" t="s">
        <v>165</v>
      </c>
      <c r="O127" t="s">
        <v>2455</v>
      </c>
      <c r="Q127" s="37">
        <v>43457</v>
      </c>
      <c r="R127" s="37"/>
      <c r="S127" t="b">
        <v>0</v>
      </c>
      <c r="V127" t="s">
        <v>714</v>
      </c>
      <c r="W127">
        <v>4</v>
      </c>
      <c r="X127">
        <v>30</v>
      </c>
      <c r="Y127">
        <v>30</v>
      </c>
      <c r="Z127">
        <v>10500</v>
      </c>
      <c r="AA127">
        <v>0</v>
      </c>
      <c r="AD127" t="s">
        <v>151</v>
      </c>
      <c r="AE127" t="b">
        <v>0</v>
      </c>
      <c r="AF127" t="b">
        <v>0</v>
      </c>
      <c r="AG127" t="s">
        <v>74</v>
      </c>
    </row>
    <row r="128" spans="1:33" x14ac:dyDescent="0.25">
      <c r="A128" t="str">
        <f>_xlfn.CONCAT(Table3[[#This Row],[Order]],"-",Table3[[#This Row],[Line]])</f>
        <v>75801-51</v>
      </c>
      <c r="C128" t="s">
        <v>5967</v>
      </c>
      <c r="D128" t="s">
        <v>74</v>
      </c>
      <c r="E128" t="b">
        <v>0</v>
      </c>
      <c r="F128">
        <v>75801</v>
      </c>
      <c r="G128">
        <v>51</v>
      </c>
      <c r="H128">
        <v>2</v>
      </c>
      <c r="I128" t="s">
        <v>739</v>
      </c>
      <c r="J128" t="s">
        <v>5968</v>
      </c>
      <c r="K128" t="s">
        <v>1167</v>
      </c>
      <c r="L128">
        <v>0</v>
      </c>
      <c r="M128" s="37"/>
      <c r="N128" s="37" t="s">
        <v>726</v>
      </c>
      <c r="O128" t="s">
        <v>2455</v>
      </c>
      <c r="Q128" s="37"/>
      <c r="R128" s="37"/>
      <c r="S128" t="b">
        <v>0</v>
      </c>
      <c r="V128" t="s">
        <v>714</v>
      </c>
      <c r="W128">
        <v>0</v>
      </c>
      <c r="X128">
        <v>6</v>
      </c>
      <c r="Z128">
        <v>1100</v>
      </c>
      <c r="AA128">
        <v>0</v>
      </c>
      <c r="AE128" t="b">
        <v>0</v>
      </c>
      <c r="AF128" t="b">
        <v>0</v>
      </c>
      <c r="AG128" t="s">
        <v>74</v>
      </c>
    </row>
    <row r="129" spans="1:33" x14ac:dyDescent="0.25">
      <c r="A129" t="str">
        <f>_xlfn.CONCAT(Table3[[#This Row],[Order]],"-",Table3[[#This Row],[Line]])</f>
        <v>75801-52</v>
      </c>
      <c r="C129" t="s">
        <v>5967</v>
      </c>
      <c r="D129" t="s">
        <v>74</v>
      </c>
      <c r="E129" t="b">
        <v>0</v>
      </c>
      <c r="F129">
        <v>75801</v>
      </c>
      <c r="G129">
        <v>52</v>
      </c>
      <c r="H129">
        <v>2</v>
      </c>
      <c r="I129" t="s">
        <v>739</v>
      </c>
      <c r="J129" t="s">
        <v>5968</v>
      </c>
      <c r="K129" t="s">
        <v>1168</v>
      </c>
      <c r="L129">
        <v>0</v>
      </c>
      <c r="M129" s="37"/>
      <c r="N129" s="37" t="s">
        <v>726</v>
      </c>
      <c r="O129" t="s">
        <v>2455</v>
      </c>
      <c r="Q129" s="37"/>
      <c r="R129" s="37"/>
      <c r="S129" t="b">
        <v>0</v>
      </c>
      <c r="V129" t="s">
        <v>714</v>
      </c>
      <c r="W129">
        <v>0</v>
      </c>
      <c r="X129">
        <v>6</v>
      </c>
      <c r="Z129">
        <v>1700</v>
      </c>
      <c r="AA129">
        <v>0</v>
      </c>
      <c r="AE129" t="b">
        <v>0</v>
      </c>
      <c r="AF129" t="b">
        <v>0</v>
      </c>
      <c r="AG129" t="s">
        <v>74</v>
      </c>
    </row>
    <row r="130" spans="1:33" x14ac:dyDescent="0.25">
      <c r="A130" t="str">
        <f>_xlfn.CONCAT(Table3[[#This Row],[Order]],"-",Table3[[#This Row],[Line]])</f>
        <v>75801-53</v>
      </c>
      <c r="C130" t="s">
        <v>5967</v>
      </c>
      <c r="D130" t="s">
        <v>74</v>
      </c>
      <c r="E130" t="b">
        <v>0</v>
      </c>
      <c r="F130">
        <v>75801</v>
      </c>
      <c r="G130">
        <v>53</v>
      </c>
      <c r="H130">
        <v>2</v>
      </c>
      <c r="I130" t="s">
        <v>729</v>
      </c>
      <c r="J130" t="s">
        <v>5968</v>
      </c>
      <c r="K130" t="s">
        <v>1179</v>
      </c>
      <c r="L130">
        <v>0</v>
      </c>
      <c r="M130" s="37"/>
      <c r="N130" s="37" t="s">
        <v>782</v>
      </c>
      <c r="O130" t="s">
        <v>2456</v>
      </c>
      <c r="Q130" s="37"/>
      <c r="R130" s="37"/>
      <c r="S130" t="b">
        <v>0</v>
      </c>
      <c r="V130" t="s">
        <v>714</v>
      </c>
      <c r="W130">
        <v>0</v>
      </c>
      <c r="X130">
        <v>6</v>
      </c>
      <c r="Z130">
        <v>2470</v>
      </c>
      <c r="AA130">
        <v>0</v>
      </c>
      <c r="AE130" t="b">
        <v>0</v>
      </c>
      <c r="AF130" t="b">
        <v>0</v>
      </c>
      <c r="AG130" t="s">
        <v>74</v>
      </c>
    </row>
    <row r="131" spans="1:33" x14ac:dyDescent="0.25">
      <c r="A131" t="str">
        <f>_xlfn.CONCAT(Table3[[#This Row],[Order]],"-",Table3[[#This Row],[Line]])</f>
        <v>71478-1</v>
      </c>
      <c r="C131" t="s">
        <v>5967</v>
      </c>
      <c r="D131" t="s">
        <v>168</v>
      </c>
      <c r="E131" t="b">
        <v>0</v>
      </c>
      <c r="F131">
        <v>71478</v>
      </c>
      <c r="G131">
        <v>1</v>
      </c>
      <c r="H131">
        <v>1</v>
      </c>
      <c r="I131" t="s">
        <v>527</v>
      </c>
      <c r="J131" t="s">
        <v>5968</v>
      </c>
      <c r="K131" t="s">
        <v>872</v>
      </c>
      <c r="L131">
        <v>1</v>
      </c>
      <c r="M131" s="37"/>
      <c r="N131" s="37" t="s">
        <v>42</v>
      </c>
      <c r="Q131" s="37"/>
      <c r="R131" s="37"/>
      <c r="S131" t="b">
        <v>0</v>
      </c>
      <c r="V131" t="s">
        <v>715</v>
      </c>
      <c r="W131">
        <v>0</v>
      </c>
      <c r="X131">
        <v>1</v>
      </c>
      <c r="Z131">
        <v>100</v>
      </c>
      <c r="AA131">
        <v>100</v>
      </c>
      <c r="AE131" t="b">
        <v>0</v>
      </c>
      <c r="AF131" t="b">
        <v>0</v>
      </c>
      <c r="AG131" t="s">
        <v>74</v>
      </c>
    </row>
    <row r="132" spans="1:33" x14ac:dyDescent="0.25">
      <c r="A132" t="str">
        <f>_xlfn.CONCAT(Table3[[#This Row],[Order]],"-",Table3[[#This Row],[Line]])</f>
        <v>73976-3</v>
      </c>
      <c r="C132" t="s">
        <v>5967</v>
      </c>
      <c r="D132" t="s">
        <v>74</v>
      </c>
      <c r="E132" t="b">
        <v>0</v>
      </c>
      <c r="F132">
        <v>73976</v>
      </c>
      <c r="G132">
        <v>3</v>
      </c>
      <c r="H132">
        <v>1</v>
      </c>
      <c r="I132" t="s">
        <v>748</v>
      </c>
      <c r="J132" t="s">
        <v>5968</v>
      </c>
      <c r="K132" t="s">
        <v>2318</v>
      </c>
      <c r="L132">
        <v>13</v>
      </c>
      <c r="M132" s="37">
        <v>43462</v>
      </c>
      <c r="N132" s="37" t="s">
        <v>43</v>
      </c>
      <c r="P132" t="s">
        <v>151</v>
      </c>
      <c r="Q132" s="37"/>
      <c r="R132" s="37">
        <v>43461</v>
      </c>
      <c r="S132" t="b">
        <v>0</v>
      </c>
      <c r="V132" t="s">
        <v>714</v>
      </c>
      <c r="W132">
        <v>1</v>
      </c>
      <c r="X132">
        <v>1</v>
      </c>
      <c r="Y132">
        <v>1</v>
      </c>
      <c r="Z132">
        <v>1035</v>
      </c>
      <c r="AA132">
        <v>0</v>
      </c>
      <c r="AB132" t="s">
        <v>151</v>
      </c>
      <c r="AC132" t="s">
        <v>151</v>
      </c>
      <c r="AE132" t="b">
        <v>1</v>
      </c>
      <c r="AF132" t="b">
        <v>0</v>
      </c>
      <c r="AG132" t="s">
        <v>74</v>
      </c>
    </row>
    <row r="133" spans="1:33" x14ac:dyDescent="0.25">
      <c r="A133" t="str">
        <f>_xlfn.CONCAT(Table3[[#This Row],[Order]],"-",Table3[[#This Row],[Line]])</f>
        <v>73976-4</v>
      </c>
      <c r="C133" t="s">
        <v>5967</v>
      </c>
      <c r="D133" t="s">
        <v>74</v>
      </c>
      <c r="E133" t="b">
        <v>0</v>
      </c>
      <c r="F133">
        <v>73976</v>
      </c>
      <c r="G133">
        <v>4</v>
      </c>
      <c r="H133">
        <v>1</v>
      </c>
      <c r="I133" t="s">
        <v>748</v>
      </c>
      <c r="J133" t="s">
        <v>5968</v>
      </c>
      <c r="K133" t="s">
        <v>1909</v>
      </c>
      <c r="L133">
        <v>32</v>
      </c>
      <c r="M133" s="37">
        <v>43462</v>
      </c>
      <c r="N133" s="37" t="s">
        <v>43</v>
      </c>
      <c r="P133" t="s">
        <v>151</v>
      </c>
      <c r="Q133" s="37"/>
      <c r="R133" s="37">
        <v>43461</v>
      </c>
      <c r="S133" t="b">
        <v>0</v>
      </c>
      <c r="V133" t="s">
        <v>714</v>
      </c>
      <c r="W133">
        <v>1</v>
      </c>
      <c r="X133">
        <v>3</v>
      </c>
      <c r="Y133">
        <v>3</v>
      </c>
      <c r="Z133">
        <v>2236</v>
      </c>
      <c r="AA133">
        <v>0</v>
      </c>
      <c r="AB133" t="s">
        <v>151</v>
      </c>
      <c r="AC133" t="s">
        <v>151</v>
      </c>
      <c r="AE133" t="b">
        <v>1</v>
      </c>
      <c r="AF133" t="b">
        <v>0</v>
      </c>
      <c r="AG133" t="s">
        <v>74</v>
      </c>
    </row>
    <row r="134" spans="1:33" x14ac:dyDescent="0.25">
      <c r="A134" t="str">
        <f>_xlfn.CONCAT(Table3[[#This Row],[Order]],"-",Table3[[#This Row],[Line]])</f>
        <v>73976-5</v>
      </c>
      <c r="C134" t="s">
        <v>5967</v>
      </c>
      <c r="D134" t="s">
        <v>74</v>
      </c>
      <c r="E134" t="b">
        <v>0</v>
      </c>
      <c r="F134">
        <v>73976</v>
      </c>
      <c r="G134">
        <v>5</v>
      </c>
      <c r="H134">
        <v>1</v>
      </c>
      <c r="I134" t="s">
        <v>748</v>
      </c>
      <c r="J134" t="s">
        <v>5968</v>
      </c>
      <c r="K134" t="s">
        <v>2320</v>
      </c>
      <c r="L134">
        <v>34</v>
      </c>
      <c r="M134" s="37">
        <v>43462</v>
      </c>
      <c r="N134" s="37" t="s">
        <v>43</v>
      </c>
      <c r="P134" t="s">
        <v>151</v>
      </c>
      <c r="Q134" s="37"/>
      <c r="R134" s="37">
        <v>43461</v>
      </c>
      <c r="S134" t="b">
        <v>0</v>
      </c>
      <c r="V134" t="s">
        <v>714</v>
      </c>
      <c r="W134">
        <v>1</v>
      </c>
      <c r="X134">
        <v>2</v>
      </c>
      <c r="Y134">
        <v>4</v>
      </c>
      <c r="Z134">
        <v>2236</v>
      </c>
      <c r="AA134">
        <v>0</v>
      </c>
      <c r="AB134" t="s">
        <v>151</v>
      </c>
      <c r="AC134" t="s">
        <v>151</v>
      </c>
      <c r="AE134" t="b">
        <v>1</v>
      </c>
      <c r="AF134" t="b">
        <v>0</v>
      </c>
      <c r="AG134" t="s">
        <v>74</v>
      </c>
    </row>
    <row r="135" spans="1:33" x14ac:dyDescent="0.25">
      <c r="A135" t="str">
        <f>_xlfn.CONCAT(Table3[[#This Row],[Order]],"-",Table3[[#This Row],[Line]])</f>
        <v>73976-6</v>
      </c>
      <c r="C135" t="s">
        <v>5967</v>
      </c>
      <c r="D135" t="s">
        <v>74</v>
      </c>
      <c r="E135" t="b">
        <v>0</v>
      </c>
      <c r="F135">
        <v>73976</v>
      </c>
      <c r="G135">
        <v>6</v>
      </c>
      <c r="H135">
        <v>1</v>
      </c>
      <c r="I135" t="s">
        <v>748</v>
      </c>
      <c r="J135" t="s">
        <v>5968</v>
      </c>
      <c r="K135" t="s">
        <v>1911</v>
      </c>
      <c r="L135">
        <v>83</v>
      </c>
      <c r="M135" s="37">
        <v>43462</v>
      </c>
      <c r="N135" s="37" t="s">
        <v>43</v>
      </c>
      <c r="P135" t="s">
        <v>151</v>
      </c>
      <c r="Q135" s="37"/>
      <c r="R135" s="37">
        <v>43461</v>
      </c>
      <c r="S135" s="37" t="b">
        <v>0</v>
      </c>
      <c r="V135" t="s">
        <v>714</v>
      </c>
      <c r="W135">
        <v>1</v>
      </c>
      <c r="X135">
        <v>8</v>
      </c>
      <c r="Y135">
        <v>16</v>
      </c>
      <c r="Z135">
        <v>5640</v>
      </c>
      <c r="AA135">
        <v>0</v>
      </c>
      <c r="AB135" t="s">
        <v>151</v>
      </c>
      <c r="AC135" t="s">
        <v>151</v>
      </c>
      <c r="AE135" t="b">
        <v>1</v>
      </c>
      <c r="AF135" t="b">
        <v>0</v>
      </c>
      <c r="AG135" t="s">
        <v>74</v>
      </c>
    </row>
    <row r="136" spans="1:33" x14ac:dyDescent="0.25">
      <c r="A136" t="str">
        <f>_xlfn.CONCAT(Table3[[#This Row],[Order]],"-",Table3[[#This Row],[Line]])</f>
        <v>73976-9</v>
      </c>
      <c r="C136" t="s">
        <v>5967</v>
      </c>
      <c r="D136" t="s">
        <v>74</v>
      </c>
      <c r="E136" t="b">
        <v>0</v>
      </c>
      <c r="F136">
        <v>73976</v>
      </c>
      <c r="G136">
        <v>9</v>
      </c>
      <c r="H136">
        <v>1</v>
      </c>
      <c r="I136" t="s">
        <v>748</v>
      </c>
      <c r="J136" t="s">
        <v>5968</v>
      </c>
      <c r="K136" t="s">
        <v>2322</v>
      </c>
      <c r="L136">
        <v>10</v>
      </c>
      <c r="M136" s="37">
        <v>43462</v>
      </c>
      <c r="N136" s="37" t="s">
        <v>43</v>
      </c>
      <c r="P136" t="s">
        <v>151</v>
      </c>
      <c r="Q136" s="37"/>
      <c r="R136" s="37">
        <v>43461</v>
      </c>
      <c r="S136" s="37" t="b">
        <v>0</v>
      </c>
      <c r="V136" t="s">
        <v>714</v>
      </c>
      <c r="W136">
        <v>1</v>
      </c>
      <c r="X136">
        <v>1</v>
      </c>
      <c r="Y136">
        <v>1</v>
      </c>
      <c r="Z136">
        <v>490</v>
      </c>
      <c r="AA136">
        <v>0</v>
      </c>
      <c r="AB136" t="s">
        <v>151</v>
      </c>
      <c r="AC136" t="s">
        <v>151</v>
      </c>
      <c r="AE136" t="b">
        <v>1</v>
      </c>
      <c r="AF136" t="b">
        <v>0</v>
      </c>
      <c r="AG136" t="s">
        <v>74</v>
      </c>
    </row>
    <row r="137" spans="1:33" x14ac:dyDescent="0.25">
      <c r="A137" t="str">
        <f>_xlfn.CONCAT(Table3[[#This Row],[Order]],"-",Table3[[#This Row],[Line]])</f>
        <v>73976-10</v>
      </c>
      <c r="C137" t="s">
        <v>5967</v>
      </c>
      <c r="D137" t="s">
        <v>74</v>
      </c>
      <c r="E137" t="b">
        <v>0</v>
      </c>
      <c r="F137">
        <v>73976</v>
      </c>
      <c r="G137">
        <v>10</v>
      </c>
      <c r="H137">
        <v>1</v>
      </c>
      <c r="I137" t="s">
        <v>748</v>
      </c>
      <c r="J137" t="s">
        <v>5968</v>
      </c>
      <c r="K137" t="s">
        <v>1913</v>
      </c>
      <c r="L137">
        <v>20</v>
      </c>
      <c r="M137" s="37">
        <v>43462</v>
      </c>
      <c r="N137" s="37" t="s">
        <v>43</v>
      </c>
      <c r="P137" t="s">
        <v>151</v>
      </c>
      <c r="Q137" s="37"/>
      <c r="R137" s="37">
        <v>43461</v>
      </c>
      <c r="S137" s="37" t="b">
        <v>0</v>
      </c>
      <c r="V137" t="s">
        <v>714</v>
      </c>
      <c r="W137">
        <v>1</v>
      </c>
      <c r="X137">
        <v>2</v>
      </c>
      <c r="Y137">
        <v>2</v>
      </c>
      <c r="Z137">
        <v>1470</v>
      </c>
      <c r="AA137">
        <v>0</v>
      </c>
      <c r="AB137" t="s">
        <v>151</v>
      </c>
      <c r="AC137" t="s">
        <v>151</v>
      </c>
      <c r="AE137" t="b">
        <v>1</v>
      </c>
      <c r="AF137" t="b">
        <v>0</v>
      </c>
      <c r="AG137" t="s">
        <v>74</v>
      </c>
    </row>
    <row r="138" spans="1:33" x14ac:dyDescent="0.25">
      <c r="A138" t="str">
        <f>_xlfn.CONCAT(Table3[[#This Row],[Order]],"-",Table3[[#This Row],[Line]])</f>
        <v>73976-11</v>
      </c>
      <c r="C138" t="s">
        <v>5967</v>
      </c>
      <c r="D138" t="s">
        <v>74</v>
      </c>
      <c r="E138" t="b">
        <v>0</v>
      </c>
      <c r="F138">
        <v>73976</v>
      </c>
      <c r="G138">
        <v>11</v>
      </c>
      <c r="H138">
        <v>1</v>
      </c>
      <c r="I138" t="s">
        <v>748</v>
      </c>
      <c r="J138" t="s">
        <v>5968</v>
      </c>
      <c r="K138" t="s">
        <v>1915</v>
      </c>
      <c r="L138">
        <v>45</v>
      </c>
      <c r="M138" s="37">
        <v>43462</v>
      </c>
      <c r="N138" s="37" t="s">
        <v>43</v>
      </c>
      <c r="P138" t="s">
        <v>151</v>
      </c>
      <c r="Q138" s="37"/>
      <c r="R138" s="37">
        <v>43461</v>
      </c>
      <c r="S138" t="b">
        <v>0</v>
      </c>
      <c r="V138" t="s">
        <v>714</v>
      </c>
      <c r="W138">
        <v>1</v>
      </c>
      <c r="X138">
        <v>4</v>
      </c>
      <c r="Y138">
        <v>4</v>
      </c>
      <c r="Z138">
        <v>2660</v>
      </c>
      <c r="AA138">
        <v>0</v>
      </c>
      <c r="AB138" t="s">
        <v>151</v>
      </c>
      <c r="AC138" t="s">
        <v>151</v>
      </c>
      <c r="AE138" t="b">
        <v>1</v>
      </c>
      <c r="AF138" t="b">
        <v>0</v>
      </c>
      <c r="AG138" t="s">
        <v>74</v>
      </c>
    </row>
    <row r="139" spans="1:33" x14ac:dyDescent="0.25">
      <c r="A139" t="str">
        <f>_xlfn.CONCAT(Table3[[#This Row],[Order]],"-",Table3[[#This Row],[Line]])</f>
        <v>73976-12</v>
      </c>
      <c r="C139" t="s">
        <v>5967</v>
      </c>
      <c r="D139" t="s">
        <v>74</v>
      </c>
      <c r="E139" t="b">
        <v>0</v>
      </c>
      <c r="F139">
        <v>73976</v>
      </c>
      <c r="G139">
        <v>12</v>
      </c>
      <c r="H139">
        <v>1</v>
      </c>
      <c r="I139" t="s">
        <v>748</v>
      </c>
      <c r="J139" t="s">
        <v>5968</v>
      </c>
      <c r="K139" t="s">
        <v>1917</v>
      </c>
      <c r="L139">
        <v>45</v>
      </c>
      <c r="M139" s="37">
        <v>43462</v>
      </c>
      <c r="N139" s="37" t="s">
        <v>43</v>
      </c>
      <c r="P139" t="s">
        <v>151</v>
      </c>
      <c r="Q139" s="37"/>
      <c r="R139" s="37">
        <v>43461</v>
      </c>
      <c r="S139" t="b">
        <v>0</v>
      </c>
      <c r="V139" t="s">
        <v>714</v>
      </c>
      <c r="W139">
        <v>1</v>
      </c>
      <c r="X139">
        <v>4</v>
      </c>
      <c r="Y139">
        <v>4</v>
      </c>
      <c r="Z139">
        <v>2660</v>
      </c>
      <c r="AA139">
        <v>0</v>
      </c>
      <c r="AB139" t="s">
        <v>151</v>
      </c>
      <c r="AC139" t="s">
        <v>151</v>
      </c>
      <c r="AE139" t="b">
        <v>1</v>
      </c>
      <c r="AF139" t="b">
        <v>0</v>
      </c>
      <c r="AG139" t="s">
        <v>74</v>
      </c>
    </row>
    <row r="140" spans="1:33" x14ac:dyDescent="0.25">
      <c r="A140" t="str">
        <f>_xlfn.CONCAT(Table3[[#This Row],[Order]],"-",Table3[[#This Row],[Line]])</f>
        <v>73976-15</v>
      </c>
      <c r="C140" t="s">
        <v>5967</v>
      </c>
      <c r="D140" t="s">
        <v>74</v>
      </c>
      <c r="E140" t="b">
        <v>0</v>
      </c>
      <c r="F140">
        <v>73976</v>
      </c>
      <c r="G140">
        <v>15</v>
      </c>
      <c r="H140">
        <v>2</v>
      </c>
      <c r="I140" t="s">
        <v>725</v>
      </c>
      <c r="J140" t="s">
        <v>5968</v>
      </c>
      <c r="K140" t="s">
        <v>2324</v>
      </c>
      <c r="L140">
        <v>16</v>
      </c>
      <c r="M140" s="37">
        <v>43462</v>
      </c>
      <c r="N140" s="37" t="s">
        <v>43</v>
      </c>
      <c r="P140" t="s">
        <v>151</v>
      </c>
      <c r="Q140" s="37"/>
      <c r="R140" s="37">
        <v>43461</v>
      </c>
      <c r="S140" t="b">
        <v>1</v>
      </c>
      <c r="T140" t="s">
        <v>190</v>
      </c>
      <c r="V140" t="s">
        <v>714</v>
      </c>
      <c r="W140">
        <v>1</v>
      </c>
      <c r="X140">
        <v>2</v>
      </c>
      <c r="Y140">
        <v>2</v>
      </c>
      <c r="Z140">
        <v>1170</v>
      </c>
      <c r="AA140">
        <v>0</v>
      </c>
      <c r="AB140" t="s">
        <v>151</v>
      </c>
      <c r="AC140" t="s">
        <v>151</v>
      </c>
      <c r="AE140" t="b">
        <v>1</v>
      </c>
      <c r="AF140" t="b">
        <v>0</v>
      </c>
      <c r="AG140" t="s">
        <v>74</v>
      </c>
    </row>
    <row r="141" spans="1:33" x14ac:dyDescent="0.25">
      <c r="A141" t="str">
        <f>_xlfn.CONCAT(Table3[[#This Row],[Order]],"-",Table3[[#This Row],[Line]])</f>
        <v>73976-16</v>
      </c>
      <c r="C141" t="s">
        <v>5967</v>
      </c>
      <c r="D141" t="s">
        <v>74</v>
      </c>
      <c r="E141" t="b">
        <v>0</v>
      </c>
      <c r="F141">
        <v>73976</v>
      </c>
      <c r="G141">
        <v>16</v>
      </c>
      <c r="H141">
        <v>1</v>
      </c>
      <c r="I141" t="s">
        <v>725</v>
      </c>
      <c r="J141" t="s">
        <v>5968</v>
      </c>
      <c r="K141" t="s">
        <v>2326</v>
      </c>
      <c r="L141">
        <v>14</v>
      </c>
      <c r="M141" s="37">
        <v>43462</v>
      </c>
      <c r="N141" s="37" t="s">
        <v>43</v>
      </c>
      <c r="P141" t="s">
        <v>151</v>
      </c>
      <c r="Q141" s="37"/>
      <c r="R141" s="37">
        <v>43461</v>
      </c>
      <c r="S141" t="b">
        <v>0</v>
      </c>
      <c r="V141" t="s">
        <v>714</v>
      </c>
      <c r="W141">
        <v>1</v>
      </c>
      <c r="X141">
        <v>2</v>
      </c>
      <c r="Y141">
        <v>4</v>
      </c>
      <c r="Z141">
        <v>1170</v>
      </c>
      <c r="AA141">
        <v>0</v>
      </c>
      <c r="AB141" t="s">
        <v>151</v>
      </c>
      <c r="AC141" t="s">
        <v>151</v>
      </c>
      <c r="AE141" t="b">
        <v>1</v>
      </c>
      <c r="AF141" t="b">
        <v>0</v>
      </c>
      <c r="AG141" t="s">
        <v>74</v>
      </c>
    </row>
    <row r="142" spans="1:33" x14ac:dyDescent="0.25">
      <c r="A142" t="str">
        <f>_xlfn.CONCAT(Table3[[#This Row],[Order]],"-",Table3[[#This Row],[Line]])</f>
        <v>67150-16</v>
      </c>
      <c r="C142" t="s">
        <v>5967</v>
      </c>
      <c r="D142" t="s">
        <v>74</v>
      </c>
      <c r="E142" t="b">
        <v>0</v>
      </c>
      <c r="F142">
        <v>67150</v>
      </c>
      <c r="G142">
        <v>16</v>
      </c>
      <c r="H142">
        <v>1</v>
      </c>
      <c r="I142" t="s">
        <v>728</v>
      </c>
      <c r="J142" t="s">
        <v>5968</v>
      </c>
      <c r="K142" t="s">
        <v>1053</v>
      </c>
      <c r="L142">
        <v>9</v>
      </c>
      <c r="M142" s="37">
        <v>43469</v>
      </c>
      <c r="N142" s="37" t="s">
        <v>29</v>
      </c>
      <c r="O142" t="s">
        <v>1054</v>
      </c>
      <c r="Q142" s="37"/>
      <c r="R142" s="37"/>
      <c r="S142" t="b">
        <v>1</v>
      </c>
      <c r="T142" t="s">
        <v>55</v>
      </c>
      <c r="V142" t="s">
        <v>714</v>
      </c>
      <c r="W142">
        <v>12</v>
      </c>
      <c r="X142">
        <v>1</v>
      </c>
      <c r="Y142">
        <v>2</v>
      </c>
      <c r="Z142">
        <v>515</v>
      </c>
      <c r="AA142">
        <v>0</v>
      </c>
      <c r="AC142" t="s">
        <v>151</v>
      </c>
      <c r="AE142" t="b">
        <v>0</v>
      </c>
      <c r="AF142" t="b">
        <v>0</v>
      </c>
      <c r="AG142" t="s">
        <v>74</v>
      </c>
    </row>
    <row r="143" spans="1:33" x14ac:dyDescent="0.25">
      <c r="A143" t="str">
        <f>_xlfn.CONCAT(Table3[[#This Row],[Order]],"-",Table3[[#This Row],[Line]])</f>
        <v>70634-1</v>
      </c>
      <c r="C143" t="s">
        <v>5967</v>
      </c>
      <c r="D143" t="s">
        <v>74</v>
      </c>
      <c r="E143" t="b">
        <v>0</v>
      </c>
      <c r="F143">
        <v>70634</v>
      </c>
      <c r="G143">
        <v>1</v>
      </c>
      <c r="H143">
        <v>1</v>
      </c>
      <c r="I143" t="s">
        <v>730</v>
      </c>
      <c r="J143" t="s">
        <v>5968</v>
      </c>
      <c r="K143" t="s">
        <v>1918</v>
      </c>
      <c r="L143">
        <v>280.77</v>
      </c>
      <c r="M143" s="37">
        <v>43481</v>
      </c>
      <c r="N143" s="37" t="s">
        <v>766</v>
      </c>
      <c r="O143" t="s">
        <v>4091</v>
      </c>
      <c r="Q143" s="37"/>
      <c r="R143" s="37"/>
      <c r="S143" t="b">
        <v>0</v>
      </c>
      <c r="V143" t="s">
        <v>715</v>
      </c>
      <c r="W143">
        <v>0</v>
      </c>
      <c r="X143">
        <v>20</v>
      </c>
      <c r="Y143">
        <v>87</v>
      </c>
      <c r="Z143">
        <v>12320</v>
      </c>
      <c r="AA143">
        <v>0</v>
      </c>
      <c r="AE143" t="b">
        <v>0</v>
      </c>
      <c r="AF143" t="b">
        <v>0</v>
      </c>
      <c r="AG143" t="s">
        <v>180</v>
      </c>
    </row>
    <row r="144" spans="1:33" x14ac:dyDescent="0.25">
      <c r="A144" t="str">
        <f>_xlfn.CONCAT(Table3[[#This Row],[Order]],"-",Table3[[#This Row],[Line]])</f>
        <v>70634-2</v>
      </c>
      <c r="C144" t="s">
        <v>5967</v>
      </c>
      <c r="D144" t="s">
        <v>74</v>
      </c>
      <c r="E144" t="b">
        <v>0</v>
      </c>
      <c r="F144">
        <v>70634</v>
      </c>
      <c r="G144">
        <v>2</v>
      </c>
      <c r="H144">
        <v>1</v>
      </c>
      <c r="I144" t="s">
        <v>730</v>
      </c>
      <c r="J144" t="s">
        <v>5968</v>
      </c>
      <c r="K144" t="s">
        <v>1919</v>
      </c>
      <c r="L144">
        <v>374.74</v>
      </c>
      <c r="M144" s="37">
        <v>43481</v>
      </c>
      <c r="N144" s="37" t="s">
        <v>766</v>
      </c>
      <c r="O144" t="s">
        <v>4091</v>
      </c>
      <c r="Q144" s="37"/>
      <c r="R144" s="37"/>
      <c r="S144" t="b">
        <v>0</v>
      </c>
      <c r="V144" t="s">
        <v>715</v>
      </c>
      <c r="W144">
        <v>0</v>
      </c>
      <c r="X144">
        <v>28</v>
      </c>
      <c r="Y144">
        <v>123</v>
      </c>
      <c r="Z144">
        <v>12992</v>
      </c>
      <c r="AA144">
        <v>0</v>
      </c>
      <c r="AE144" t="b">
        <v>0</v>
      </c>
      <c r="AF144" t="b">
        <v>0</v>
      </c>
      <c r="AG144" t="s">
        <v>180</v>
      </c>
    </row>
    <row r="145" spans="1:33" x14ac:dyDescent="0.25">
      <c r="A145" t="str">
        <f>_xlfn.CONCAT(Table3[[#This Row],[Order]],"-",Table3[[#This Row],[Line]])</f>
        <v>70634-3</v>
      </c>
      <c r="C145" t="s">
        <v>5967</v>
      </c>
      <c r="D145" t="s">
        <v>74</v>
      </c>
      <c r="E145" t="b">
        <v>0</v>
      </c>
      <c r="F145">
        <v>70634</v>
      </c>
      <c r="G145">
        <v>3</v>
      </c>
      <c r="H145">
        <v>1</v>
      </c>
      <c r="I145" t="s">
        <v>730</v>
      </c>
      <c r="J145" t="s">
        <v>5968</v>
      </c>
      <c r="K145" t="s">
        <v>1918</v>
      </c>
      <c r="L145">
        <v>280.77</v>
      </c>
      <c r="M145" s="37">
        <v>43481</v>
      </c>
      <c r="N145" s="37" t="s">
        <v>766</v>
      </c>
      <c r="O145" t="s">
        <v>4091</v>
      </c>
      <c r="Q145" s="37"/>
      <c r="R145" s="37"/>
      <c r="S145" t="b">
        <v>0</v>
      </c>
      <c r="V145" t="s">
        <v>715</v>
      </c>
      <c r="W145">
        <v>0</v>
      </c>
      <c r="X145">
        <v>21</v>
      </c>
      <c r="Y145">
        <v>87</v>
      </c>
      <c r="Z145">
        <v>12320</v>
      </c>
      <c r="AA145">
        <v>0</v>
      </c>
      <c r="AE145" t="b">
        <v>0</v>
      </c>
      <c r="AF145" t="b">
        <v>0</v>
      </c>
      <c r="AG145" t="s">
        <v>180</v>
      </c>
    </row>
    <row r="146" spans="1:33" x14ac:dyDescent="0.25">
      <c r="A146" t="str">
        <f>_xlfn.CONCAT(Table3[[#This Row],[Order]],"-",Table3[[#This Row],[Line]])</f>
        <v>70634-4</v>
      </c>
      <c r="C146" t="s">
        <v>5967</v>
      </c>
      <c r="D146" t="s">
        <v>74</v>
      </c>
      <c r="E146" t="b">
        <v>0</v>
      </c>
      <c r="F146">
        <v>70634</v>
      </c>
      <c r="G146">
        <v>4</v>
      </c>
      <c r="H146">
        <v>1</v>
      </c>
      <c r="I146" t="s">
        <v>730</v>
      </c>
      <c r="J146" t="s">
        <v>5968</v>
      </c>
      <c r="K146" t="s">
        <v>1920</v>
      </c>
      <c r="L146">
        <v>471.77</v>
      </c>
      <c r="M146" s="37">
        <v>43481</v>
      </c>
      <c r="N146" s="37" t="s">
        <v>766</v>
      </c>
      <c r="O146" t="s">
        <v>4091</v>
      </c>
      <c r="Q146" s="37"/>
      <c r="R146" s="37"/>
      <c r="S146" t="b">
        <v>0</v>
      </c>
      <c r="V146" t="s">
        <v>715</v>
      </c>
      <c r="W146">
        <v>0</v>
      </c>
      <c r="X146">
        <v>28</v>
      </c>
      <c r="Y146">
        <v>123</v>
      </c>
      <c r="Z146">
        <v>12992</v>
      </c>
      <c r="AA146">
        <v>0</v>
      </c>
      <c r="AE146" t="b">
        <v>0</v>
      </c>
      <c r="AF146" t="b">
        <v>0</v>
      </c>
      <c r="AG146" t="s">
        <v>180</v>
      </c>
    </row>
    <row r="147" spans="1:33" x14ac:dyDescent="0.25">
      <c r="A147" t="str">
        <f>_xlfn.CONCAT(Table3[[#This Row],[Order]],"-",Table3[[#This Row],[Line]])</f>
        <v>76734-1</v>
      </c>
      <c r="C147" t="s">
        <v>5967</v>
      </c>
      <c r="D147" t="s">
        <v>74</v>
      </c>
      <c r="E147" t="b">
        <v>0</v>
      </c>
      <c r="F147">
        <v>76734</v>
      </c>
      <c r="G147">
        <v>1</v>
      </c>
      <c r="H147">
        <v>1</v>
      </c>
      <c r="I147" t="s">
        <v>739</v>
      </c>
      <c r="J147" t="s">
        <v>5968</v>
      </c>
      <c r="K147" t="s">
        <v>5110</v>
      </c>
      <c r="L147">
        <v>3.26</v>
      </c>
      <c r="M147" s="37">
        <v>43479</v>
      </c>
      <c r="N147" s="37" t="s">
        <v>42</v>
      </c>
      <c r="Q147" s="37"/>
      <c r="R147" s="37"/>
      <c r="S147" t="b">
        <v>0</v>
      </c>
      <c r="V147" t="s">
        <v>714</v>
      </c>
      <c r="W147">
        <v>10</v>
      </c>
      <c r="X147">
        <v>1</v>
      </c>
      <c r="Y147">
        <v>1</v>
      </c>
      <c r="Z147">
        <v>272</v>
      </c>
      <c r="AA147">
        <v>0</v>
      </c>
      <c r="AE147" t="b">
        <v>0</v>
      </c>
      <c r="AF147" t="b">
        <v>0</v>
      </c>
      <c r="AG147" t="s">
        <v>74</v>
      </c>
    </row>
    <row r="148" spans="1:33" x14ac:dyDescent="0.25">
      <c r="A148" t="str">
        <f>_xlfn.CONCAT(Table3[[#This Row],[Order]],"-",Table3[[#This Row],[Line]])</f>
        <v>76734-2</v>
      </c>
      <c r="C148" t="s">
        <v>5967</v>
      </c>
      <c r="D148" t="s">
        <v>74</v>
      </c>
      <c r="E148" t="b">
        <v>0</v>
      </c>
      <c r="F148">
        <v>76734</v>
      </c>
      <c r="G148">
        <v>2</v>
      </c>
      <c r="H148">
        <v>2</v>
      </c>
      <c r="I148" t="s">
        <v>739</v>
      </c>
      <c r="J148" t="s">
        <v>5968</v>
      </c>
      <c r="K148" t="s">
        <v>5111</v>
      </c>
      <c r="L148">
        <v>12.64</v>
      </c>
      <c r="M148" s="37">
        <v>43479</v>
      </c>
      <c r="N148" s="37" t="s">
        <v>42</v>
      </c>
      <c r="Q148" s="37"/>
      <c r="R148" s="37"/>
      <c r="S148" t="b">
        <v>0</v>
      </c>
      <c r="V148" t="s">
        <v>714</v>
      </c>
      <c r="W148">
        <v>10</v>
      </c>
      <c r="X148">
        <v>2</v>
      </c>
      <c r="Y148">
        <v>4</v>
      </c>
      <c r="Z148">
        <v>816</v>
      </c>
      <c r="AA148">
        <v>0</v>
      </c>
      <c r="AE148" t="b">
        <v>0</v>
      </c>
      <c r="AF148" t="b">
        <v>0</v>
      </c>
      <c r="AG148" t="s">
        <v>74</v>
      </c>
    </row>
    <row r="149" spans="1:33" x14ac:dyDescent="0.25">
      <c r="A149" t="str">
        <f>_xlfn.CONCAT(Table3[[#This Row],[Order]],"-",Table3[[#This Row],[Line]])</f>
        <v>76734-3</v>
      </c>
      <c r="C149" t="s">
        <v>5967</v>
      </c>
      <c r="D149" t="s">
        <v>74</v>
      </c>
      <c r="E149" t="b">
        <v>0</v>
      </c>
      <c r="F149">
        <v>76734</v>
      </c>
      <c r="G149">
        <v>3</v>
      </c>
      <c r="H149">
        <v>5</v>
      </c>
      <c r="I149" t="s">
        <v>739</v>
      </c>
      <c r="J149" t="s">
        <v>5968</v>
      </c>
      <c r="K149" t="s">
        <v>5112</v>
      </c>
      <c r="L149">
        <v>31.6</v>
      </c>
      <c r="M149" s="37">
        <v>43479</v>
      </c>
      <c r="N149" s="37" t="s">
        <v>42</v>
      </c>
      <c r="Q149" s="37"/>
      <c r="R149" s="37"/>
      <c r="S149" t="b">
        <v>0</v>
      </c>
      <c r="V149" t="s">
        <v>714</v>
      </c>
      <c r="W149">
        <v>10</v>
      </c>
      <c r="X149">
        <v>5</v>
      </c>
      <c r="Y149">
        <v>10</v>
      </c>
      <c r="Z149">
        <v>2720</v>
      </c>
      <c r="AA149">
        <v>0</v>
      </c>
      <c r="AE149" t="b">
        <v>0</v>
      </c>
      <c r="AF149" t="b">
        <v>0</v>
      </c>
      <c r="AG149" t="s">
        <v>74</v>
      </c>
    </row>
    <row r="150" spans="1:33" x14ac:dyDescent="0.25">
      <c r="A150" t="str">
        <f>_xlfn.CONCAT(Table3[[#This Row],[Order]],"-",Table3[[#This Row],[Line]])</f>
        <v>76734-4</v>
      </c>
      <c r="C150" t="s">
        <v>5967</v>
      </c>
      <c r="D150" t="s">
        <v>74</v>
      </c>
      <c r="E150" t="b">
        <v>0</v>
      </c>
      <c r="F150">
        <v>76734</v>
      </c>
      <c r="G150">
        <v>4</v>
      </c>
      <c r="H150">
        <v>3</v>
      </c>
      <c r="I150" t="s">
        <v>739</v>
      </c>
      <c r="J150" t="s">
        <v>5968</v>
      </c>
      <c r="K150" t="s">
        <v>5113</v>
      </c>
      <c r="L150">
        <v>27.03</v>
      </c>
      <c r="M150" s="37">
        <v>43479</v>
      </c>
      <c r="N150" s="37" t="s">
        <v>42</v>
      </c>
      <c r="Q150" s="37"/>
      <c r="R150" s="37"/>
      <c r="S150" t="b">
        <v>0</v>
      </c>
      <c r="V150" t="s">
        <v>714</v>
      </c>
      <c r="W150">
        <v>10</v>
      </c>
      <c r="X150">
        <v>3</v>
      </c>
      <c r="Y150">
        <v>9</v>
      </c>
      <c r="Z150">
        <v>2040</v>
      </c>
      <c r="AA150">
        <v>0</v>
      </c>
      <c r="AE150" t="b">
        <v>0</v>
      </c>
      <c r="AF150" t="b">
        <v>0</v>
      </c>
      <c r="AG150" t="s">
        <v>74</v>
      </c>
    </row>
    <row r="151" spans="1:33" x14ac:dyDescent="0.25">
      <c r="A151" t="str">
        <f>_xlfn.CONCAT(Table3[[#This Row],[Order]],"-",Table3[[#This Row],[Line]])</f>
        <v>76734-5</v>
      </c>
      <c r="C151" t="s">
        <v>5967</v>
      </c>
      <c r="D151" t="s">
        <v>74</v>
      </c>
      <c r="E151" t="b">
        <v>0</v>
      </c>
      <c r="F151">
        <v>76734</v>
      </c>
      <c r="G151">
        <v>5</v>
      </c>
      <c r="H151">
        <v>2</v>
      </c>
      <c r="I151" t="s">
        <v>739</v>
      </c>
      <c r="J151" t="s">
        <v>5968</v>
      </c>
      <c r="K151" t="s">
        <v>5114</v>
      </c>
      <c r="L151">
        <v>26.6</v>
      </c>
      <c r="M151" s="37">
        <v>43479</v>
      </c>
      <c r="N151" s="37" t="s">
        <v>42</v>
      </c>
      <c r="Q151" s="37"/>
      <c r="R151" s="37"/>
      <c r="S151" t="b">
        <v>0</v>
      </c>
      <c r="V151" t="s">
        <v>714</v>
      </c>
      <c r="W151">
        <v>10</v>
      </c>
      <c r="X151">
        <v>4</v>
      </c>
      <c r="Y151">
        <v>8</v>
      </c>
      <c r="Z151">
        <v>2992</v>
      </c>
      <c r="AA151">
        <v>0</v>
      </c>
      <c r="AE151" t="b">
        <v>0</v>
      </c>
      <c r="AF151" t="b">
        <v>0</v>
      </c>
      <c r="AG151" t="s">
        <v>74</v>
      </c>
    </row>
    <row r="152" spans="1:33" x14ac:dyDescent="0.25">
      <c r="A152" t="str">
        <f>_xlfn.CONCAT(Table3[[#This Row],[Order]],"-",Table3[[#This Row],[Line]])</f>
        <v>76734-6</v>
      </c>
      <c r="C152" t="s">
        <v>5967</v>
      </c>
      <c r="D152" t="s">
        <v>74</v>
      </c>
      <c r="E152" t="b">
        <v>0</v>
      </c>
      <c r="F152">
        <v>76734</v>
      </c>
      <c r="G152">
        <v>6</v>
      </c>
      <c r="H152">
        <v>3</v>
      </c>
      <c r="I152" t="s">
        <v>739</v>
      </c>
      <c r="J152" t="s">
        <v>5968</v>
      </c>
      <c r="K152" t="s">
        <v>5117</v>
      </c>
      <c r="L152">
        <v>39.9</v>
      </c>
      <c r="M152" s="37">
        <v>43479</v>
      </c>
      <c r="N152" s="37" t="s">
        <v>42</v>
      </c>
      <c r="Q152" s="37"/>
      <c r="R152" s="37"/>
      <c r="S152" t="b">
        <v>0</v>
      </c>
      <c r="V152" t="s">
        <v>714</v>
      </c>
      <c r="W152">
        <v>10</v>
      </c>
      <c r="X152">
        <v>6</v>
      </c>
      <c r="Y152">
        <v>12</v>
      </c>
      <c r="Z152">
        <v>2856</v>
      </c>
      <c r="AA152">
        <v>0</v>
      </c>
      <c r="AE152" t="b">
        <v>0</v>
      </c>
      <c r="AF152" t="b">
        <v>0</v>
      </c>
      <c r="AG152" t="s">
        <v>74</v>
      </c>
    </row>
    <row r="153" spans="1:33" x14ac:dyDescent="0.25">
      <c r="A153" t="str">
        <f>_xlfn.CONCAT(Table3[[#This Row],[Order]],"-",Table3[[#This Row],[Line]])</f>
        <v>76942-1</v>
      </c>
      <c r="C153" t="s">
        <v>5967</v>
      </c>
      <c r="D153" t="s">
        <v>74</v>
      </c>
      <c r="E153" t="b">
        <v>0</v>
      </c>
      <c r="F153">
        <v>76942</v>
      </c>
      <c r="G153">
        <v>1</v>
      </c>
      <c r="H153">
        <v>1</v>
      </c>
      <c r="I153" t="s">
        <v>722</v>
      </c>
      <c r="J153" t="s">
        <v>5968</v>
      </c>
      <c r="K153" t="s">
        <v>4093</v>
      </c>
      <c r="L153">
        <v>0</v>
      </c>
      <c r="M153" s="37">
        <v>43476</v>
      </c>
      <c r="N153" s="37" t="s">
        <v>42</v>
      </c>
      <c r="Q153" s="37"/>
      <c r="R153" s="37"/>
      <c r="S153" t="b">
        <v>0</v>
      </c>
      <c r="V153" t="s">
        <v>714</v>
      </c>
      <c r="W153">
        <v>12</v>
      </c>
      <c r="X153">
        <v>1</v>
      </c>
      <c r="Y153">
        <v>3</v>
      </c>
      <c r="Z153">
        <v>864</v>
      </c>
      <c r="AA153">
        <v>0</v>
      </c>
      <c r="AE153" t="b">
        <v>0</v>
      </c>
      <c r="AF153" t="b">
        <v>0</v>
      </c>
      <c r="AG153" t="s">
        <v>74</v>
      </c>
    </row>
    <row r="154" spans="1:33" x14ac:dyDescent="0.25">
      <c r="A154" t="str">
        <f>_xlfn.CONCAT(Table3[[#This Row],[Order]],"-",Table3[[#This Row],[Line]])</f>
        <v>76942-2</v>
      </c>
      <c r="C154" t="s">
        <v>5967</v>
      </c>
      <c r="D154" t="s">
        <v>74</v>
      </c>
      <c r="E154" t="b">
        <v>0</v>
      </c>
      <c r="F154">
        <v>76942</v>
      </c>
      <c r="G154">
        <v>2</v>
      </c>
      <c r="H154">
        <v>9</v>
      </c>
      <c r="I154" t="s">
        <v>722</v>
      </c>
      <c r="J154" t="s">
        <v>5968</v>
      </c>
      <c r="K154" t="s">
        <v>4095</v>
      </c>
      <c r="L154">
        <v>0</v>
      </c>
      <c r="M154" s="37">
        <v>43476</v>
      </c>
      <c r="N154" s="37" t="s">
        <v>42</v>
      </c>
      <c r="Q154" s="37"/>
      <c r="S154" t="b">
        <v>0</v>
      </c>
      <c r="V154" t="s">
        <v>714</v>
      </c>
      <c r="W154">
        <v>12</v>
      </c>
      <c r="X154">
        <v>9</v>
      </c>
      <c r="Y154">
        <v>18</v>
      </c>
      <c r="Z154">
        <v>5184</v>
      </c>
      <c r="AA154">
        <v>0</v>
      </c>
      <c r="AE154" t="b">
        <v>0</v>
      </c>
      <c r="AF154" t="b">
        <v>0</v>
      </c>
      <c r="AG154" t="s">
        <v>74</v>
      </c>
    </row>
    <row r="155" spans="1:33" x14ac:dyDescent="0.25">
      <c r="A155" t="str">
        <f>_xlfn.CONCAT(Table3[[#This Row],[Order]],"-",Table3[[#This Row],[Line]])</f>
        <v>76942-3</v>
      </c>
      <c r="C155" t="s">
        <v>5967</v>
      </c>
      <c r="D155" t="s">
        <v>74</v>
      </c>
      <c r="E155" t="b">
        <v>0</v>
      </c>
      <c r="F155">
        <v>76942</v>
      </c>
      <c r="G155">
        <v>3</v>
      </c>
      <c r="H155">
        <v>4</v>
      </c>
      <c r="I155" t="s">
        <v>722</v>
      </c>
      <c r="J155" t="s">
        <v>5968</v>
      </c>
      <c r="K155" t="s">
        <v>4097</v>
      </c>
      <c r="L155">
        <v>0</v>
      </c>
      <c r="M155" s="37">
        <v>43476</v>
      </c>
      <c r="N155" s="37" t="s">
        <v>42</v>
      </c>
      <c r="Q155" s="37"/>
      <c r="R155" s="37"/>
      <c r="S155" t="b">
        <v>0</v>
      </c>
      <c r="V155" t="s">
        <v>714</v>
      </c>
      <c r="W155">
        <v>12</v>
      </c>
      <c r="X155">
        <v>4</v>
      </c>
      <c r="Y155">
        <v>8</v>
      </c>
      <c r="Z155">
        <v>2304</v>
      </c>
      <c r="AA155">
        <v>0</v>
      </c>
      <c r="AE155" t="b">
        <v>0</v>
      </c>
      <c r="AF155" t="b">
        <v>0</v>
      </c>
      <c r="AG155" t="s">
        <v>74</v>
      </c>
    </row>
    <row r="156" spans="1:33" x14ac:dyDescent="0.25">
      <c r="A156" t="str">
        <f>_xlfn.CONCAT(Table3[[#This Row],[Order]],"-",Table3[[#This Row],[Line]])</f>
        <v>77157-1</v>
      </c>
      <c r="C156" t="s">
        <v>5967</v>
      </c>
      <c r="D156" t="s">
        <v>74</v>
      </c>
      <c r="E156" t="b">
        <v>0</v>
      </c>
      <c r="F156">
        <v>77157</v>
      </c>
      <c r="G156">
        <v>1</v>
      </c>
      <c r="H156">
        <v>1</v>
      </c>
      <c r="I156" t="s">
        <v>738</v>
      </c>
      <c r="J156" t="s">
        <v>5968</v>
      </c>
      <c r="K156" t="s">
        <v>2807</v>
      </c>
      <c r="L156">
        <v>33</v>
      </c>
      <c r="M156" s="37">
        <v>43475</v>
      </c>
      <c r="N156" s="37" t="s">
        <v>165</v>
      </c>
      <c r="P156" t="s">
        <v>151</v>
      </c>
      <c r="Q156" s="37">
        <v>43462</v>
      </c>
      <c r="S156" t="b">
        <v>0</v>
      </c>
      <c r="V156" t="s">
        <v>715</v>
      </c>
      <c r="W156">
        <v>7</v>
      </c>
      <c r="X156">
        <v>6</v>
      </c>
      <c r="Y156">
        <v>6</v>
      </c>
      <c r="Z156">
        <v>2025.15</v>
      </c>
      <c r="AA156">
        <v>0</v>
      </c>
      <c r="AD156" t="s">
        <v>151</v>
      </c>
      <c r="AE156" t="b">
        <v>0</v>
      </c>
      <c r="AF156" t="b">
        <v>0</v>
      </c>
      <c r="AG156" t="s">
        <v>74</v>
      </c>
    </row>
    <row r="157" spans="1:33" x14ac:dyDescent="0.25">
      <c r="A157" t="str">
        <f>_xlfn.CONCAT(Table3[[#This Row],[Order]],"-",Table3[[#This Row],[Line]])</f>
        <v>77157-2</v>
      </c>
      <c r="C157" t="s">
        <v>5967</v>
      </c>
      <c r="D157" t="s">
        <v>74</v>
      </c>
      <c r="E157" t="b">
        <v>0</v>
      </c>
      <c r="F157">
        <v>77157</v>
      </c>
      <c r="G157">
        <v>2</v>
      </c>
      <c r="H157">
        <v>1</v>
      </c>
      <c r="I157" t="s">
        <v>738</v>
      </c>
      <c r="J157" t="s">
        <v>5968</v>
      </c>
      <c r="K157" t="s">
        <v>2809</v>
      </c>
      <c r="L157">
        <v>48</v>
      </c>
      <c r="M157" s="37">
        <v>43475</v>
      </c>
      <c r="N157" s="37" t="s">
        <v>165</v>
      </c>
      <c r="P157" t="s">
        <v>151</v>
      </c>
      <c r="Q157" s="37">
        <v>43462</v>
      </c>
      <c r="R157" s="37"/>
      <c r="S157" t="b">
        <v>0</v>
      </c>
      <c r="V157" t="s">
        <v>715</v>
      </c>
      <c r="W157">
        <v>7</v>
      </c>
      <c r="X157">
        <v>6</v>
      </c>
      <c r="Y157">
        <v>6</v>
      </c>
      <c r="Z157">
        <v>2752.13</v>
      </c>
      <c r="AA157">
        <v>0</v>
      </c>
      <c r="AD157" t="s">
        <v>151</v>
      </c>
      <c r="AE157" t="b">
        <v>0</v>
      </c>
      <c r="AF157" t="b">
        <v>0</v>
      </c>
      <c r="AG157" t="s">
        <v>74</v>
      </c>
    </row>
    <row r="158" spans="1:33" x14ac:dyDescent="0.25">
      <c r="A158" t="str">
        <f>_xlfn.CONCAT(Table3[[#This Row],[Order]],"-",Table3[[#This Row],[Line]])</f>
        <v>77157-3</v>
      </c>
      <c r="C158" t="s">
        <v>5967</v>
      </c>
      <c r="D158" t="s">
        <v>74</v>
      </c>
      <c r="E158" t="b">
        <v>0</v>
      </c>
      <c r="F158">
        <v>77157</v>
      </c>
      <c r="G158">
        <v>3</v>
      </c>
      <c r="H158">
        <v>3</v>
      </c>
      <c r="I158" t="s">
        <v>738</v>
      </c>
      <c r="J158" t="s">
        <v>5968</v>
      </c>
      <c r="K158" t="s">
        <v>2811</v>
      </c>
      <c r="L158">
        <v>129</v>
      </c>
      <c r="M158" s="37">
        <v>43475</v>
      </c>
      <c r="N158" s="37" t="s">
        <v>165</v>
      </c>
      <c r="P158" t="s">
        <v>151</v>
      </c>
      <c r="Q158" s="37">
        <v>43462</v>
      </c>
      <c r="S158" t="b">
        <v>0</v>
      </c>
      <c r="V158" t="s">
        <v>715</v>
      </c>
      <c r="W158">
        <v>7</v>
      </c>
      <c r="X158">
        <v>24</v>
      </c>
      <c r="Y158">
        <v>24</v>
      </c>
      <c r="Z158">
        <v>12981.72</v>
      </c>
      <c r="AA158">
        <v>0</v>
      </c>
      <c r="AD158" t="s">
        <v>151</v>
      </c>
      <c r="AE158" t="b">
        <v>0</v>
      </c>
      <c r="AF158" t="b">
        <v>0</v>
      </c>
      <c r="AG158" t="s">
        <v>74</v>
      </c>
    </row>
    <row r="159" spans="1:33" x14ac:dyDescent="0.25">
      <c r="A159" t="str">
        <f>_xlfn.CONCAT(Table3[[#This Row],[Order]],"-",Table3[[#This Row],[Line]])</f>
        <v>77157-4</v>
      </c>
      <c r="C159" t="s">
        <v>5967</v>
      </c>
      <c r="D159" t="s">
        <v>74</v>
      </c>
      <c r="E159" t="b">
        <v>0</v>
      </c>
      <c r="F159">
        <v>77157</v>
      </c>
      <c r="G159">
        <v>4</v>
      </c>
      <c r="H159">
        <v>2</v>
      </c>
      <c r="I159" t="s">
        <v>719</v>
      </c>
      <c r="J159" t="s">
        <v>5968</v>
      </c>
      <c r="K159" t="s">
        <v>2812</v>
      </c>
      <c r="L159">
        <v>10.8</v>
      </c>
      <c r="M159" s="37">
        <v>43475</v>
      </c>
      <c r="N159" s="37" t="s">
        <v>165</v>
      </c>
      <c r="P159" t="s">
        <v>151</v>
      </c>
      <c r="Q159" s="37">
        <v>43462</v>
      </c>
      <c r="R159" s="37"/>
      <c r="S159" t="b">
        <v>0</v>
      </c>
      <c r="V159" t="s">
        <v>715</v>
      </c>
      <c r="W159">
        <v>7</v>
      </c>
      <c r="X159">
        <v>2</v>
      </c>
      <c r="Y159">
        <v>2</v>
      </c>
      <c r="Z159">
        <v>2215.56</v>
      </c>
      <c r="AA159">
        <v>0</v>
      </c>
      <c r="AD159" t="s">
        <v>151</v>
      </c>
      <c r="AE159" t="b">
        <v>0</v>
      </c>
      <c r="AF159" t="b">
        <v>0</v>
      </c>
      <c r="AG159" t="s">
        <v>74</v>
      </c>
    </row>
    <row r="160" spans="1:33" x14ac:dyDescent="0.25">
      <c r="A160" t="str">
        <f>_xlfn.CONCAT(Table3[[#This Row],[Order]],"-",Table3[[#This Row],[Line]])</f>
        <v>77157-5</v>
      </c>
      <c r="C160" t="s">
        <v>5967</v>
      </c>
      <c r="D160" t="s">
        <v>74</v>
      </c>
      <c r="E160" t="b">
        <v>0</v>
      </c>
      <c r="F160">
        <v>77157</v>
      </c>
      <c r="G160">
        <v>5</v>
      </c>
      <c r="H160">
        <v>3</v>
      </c>
      <c r="I160" t="s">
        <v>719</v>
      </c>
      <c r="J160" t="s">
        <v>5968</v>
      </c>
      <c r="K160" t="s">
        <v>2812</v>
      </c>
      <c r="L160">
        <v>16.2</v>
      </c>
      <c r="M160" s="37">
        <v>43475</v>
      </c>
      <c r="N160" s="37" t="s">
        <v>165</v>
      </c>
      <c r="P160" t="s">
        <v>151</v>
      </c>
      <c r="Q160" s="37">
        <v>43462</v>
      </c>
      <c r="S160" t="b">
        <v>0</v>
      </c>
      <c r="V160" t="s">
        <v>715</v>
      </c>
      <c r="W160">
        <v>7</v>
      </c>
      <c r="X160">
        <v>3</v>
      </c>
      <c r="Y160">
        <v>3</v>
      </c>
      <c r="Z160">
        <v>3323.31</v>
      </c>
      <c r="AA160">
        <v>0</v>
      </c>
      <c r="AD160" t="s">
        <v>151</v>
      </c>
      <c r="AE160" t="b">
        <v>0</v>
      </c>
      <c r="AF160" t="b">
        <v>0</v>
      </c>
      <c r="AG160" t="s">
        <v>74</v>
      </c>
    </row>
    <row r="161" spans="1:33" x14ac:dyDescent="0.25">
      <c r="A161" t="str">
        <f>_xlfn.CONCAT(Table3[[#This Row],[Order]],"-",Table3[[#This Row],[Line]])</f>
        <v>77157-6</v>
      </c>
      <c r="C161" t="s">
        <v>5967</v>
      </c>
      <c r="D161" t="s">
        <v>74</v>
      </c>
      <c r="E161" t="b">
        <v>0</v>
      </c>
      <c r="F161">
        <v>77157</v>
      </c>
      <c r="G161">
        <v>6</v>
      </c>
      <c r="H161">
        <v>1</v>
      </c>
      <c r="I161" t="s">
        <v>738</v>
      </c>
      <c r="J161" t="s">
        <v>5968</v>
      </c>
      <c r="K161" t="s">
        <v>2815</v>
      </c>
      <c r="L161">
        <v>33</v>
      </c>
      <c r="M161" s="37">
        <v>43475</v>
      </c>
      <c r="N161" s="37" t="s">
        <v>165</v>
      </c>
      <c r="P161" t="s">
        <v>151</v>
      </c>
      <c r="Q161" s="37">
        <v>43462</v>
      </c>
      <c r="R161" s="37"/>
      <c r="S161" t="b">
        <v>0</v>
      </c>
      <c r="V161" t="s">
        <v>715</v>
      </c>
      <c r="W161">
        <v>7</v>
      </c>
      <c r="X161">
        <v>6</v>
      </c>
      <c r="Y161">
        <v>6</v>
      </c>
      <c r="Z161">
        <v>2752.13</v>
      </c>
      <c r="AA161">
        <v>0</v>
      </c>
      <c r="AD161" t="s">
        <v>151</v>
      </c>
      <c r="AE161" t="b">
        <v>0</v>
      </c>
      <c r="AF161" t="b">
        <v>0</v>
      </c>
      <c r="AG161" t="s">
        <v>74</v>
      </c>
    </row>
    <row r="162" spans="1:33" x14ac:dyDescent="0.25">
      <c r="A162" t="str">
        <f>_xlfn.CONCAT(Table3[[#This Row],[Order]],"-",Table3[[#This Row],[Line]])</f>
        <v>74129-1</v>
      </c>
      <c r="C162" t="s">
        <v>5967</v>
      </c>
      <c r="D162" t="s">
        <v>74</v>
      </c>
      <c r="E162" t="b">
        <v>0</v>
      </c>
      <c r="F162">
        <v>74129</v>
      </c>
      <c r="G162">
        <v>1</v>
      </c>
      <c r="H162">
        <v>1</v>
      </c>
      <c r="I162" t="s">
        <v>733</v>
      </c>
      <c r="J162" t="s">
        <v>5968</v>
      </c>
      <c r="K162" t="s">
        <v>2589</v>
      </c>
      <c r="L162">
        <v>18.181000000000001</v>
      </c>
      <c r="M162" s="37">
        <v>43475</v>
      </c>
      <c r="N162" s="37" t="s">
        <v>165</v>
      </c>
      <c r="O162" t="s">
        <v>2816</v>
      </c>
      <c r="P162" t="s">
        <v>151</v>
      </c>
      <c r="Q162" s="37">
        <v>43361</v>
      </c>
      <c r="S162" t="b">
        <v>0</v>
      </c>
      <c r="V162" t="s">
        <v>714</v>
      </c>
      <c r="W162">
        <v>1</v>
      </c>
      <c r="X162">
        <v>3</v>
      </c>
      <c r="Y162">
        <v>8</v>
      </c>
      <c r="Z162">
        <v>3050</v>
      </c>
      <c r="AA162">
        <v>0</v>
      </c>
      <c r="AD162" t="s">
        <v>151</v>
      </c>
      <c r="AE162" t="b">
        <v>0</v>
      </c>
      <c r="AF162" t="b">
        <v>0</v>
      </c>
      <c r="AG162" t="s">
        <v>74</v>
      </c>
    </row>
    <row r="163" spans="1:33" x14ac:dyDescent="0.25">
      <c r="A163" t="str">
        <f>_xlfn.CONCAT(Table3[[#This Row],[Order]],"-",Table3[[#This Row],[Line]])</f>
        <v>74129-2</v>
      </c>
      <c r="C163" t="s">
        <v>5967</v>
      </c>
      <c r="D163" t="s">
        <v>74</v>
      </c>
      <c r="E163" t="b">
        <v>0</v>
      </c>
      <c r="F163">
        <v>74129</v>
      </c>
      <c r="G163">
        <v>2</v>
      </c>
      <c r="H163">
        <v>1</v>
      </c>
      <c r="I163" t="s">
        <v>733</v>
      </c>
      <c r="J163" t="s">
        <v>5968</v>
      </c>
      <c r="K163" t="s">
        <v>2589</v>
      </c>
      <c r="L163">
        <v>22.350999999999999</v>
      </c>
      <c r="M163" s="37">
        <v>43475</v>
      </c>
      <c r="N163" s="37" t="s">
        <v>165</v>
      </c>
      <c r="O163" t="s">
        <v>2816</v>
      </c>
      <c r="P163" t="s">
        <v>151</v>
      </c>
      <c r="Q163" s="37">
        <v>43361</v>
      </c>
      <c r="R163" s="37"/>
      <c r="S163" s="37" t="b">
        <v>0</v>
      </c>
      <c r="V163" t="s">
        <v>714</v>
      </c>
      <c r="W163">
        <v>1</v>
      </c>
      <c r="X163">
        <v>3</v>
      </c>
      <c r="Y163">
        <v>8</v>
      </c>
      <c r="Z163">
        <v>3050</v>
      </c>
      <c r="AA163">
        <v>0</v>
      </c>
      <c r="AD163" t="s">
        <v>151</v>
      </c>
      <c r="AE163" t="b">
        <v>0</v>
      </c>
      <c r="AF163" t="b">
        <v>0</v>
      </c>
      <c r="AG163" t="s">
        <v>74</v>
      </c>
    </row>
    <row r="164" spans="1:33" x14ac:dyDescent="0.25">
      <c r="A164" t="str">
        <f>_xlfn.CONCAT(Table3[[#This Row],[Order]],"-",Table3[[#This Row],[Line]])</f>
        <v>74129-3</v>
      </c>
      <c r="C164" t="s">
        <v>5967</v>
      </c>
      <c r="D164" t="s">
        <v>74</v>
      </c>
      <c r="E164" t="b">
        <v>0</v>
      </c>
      <c r="F164">
        <v>74129</v>
      </c>
      <c r="G164">
        <v>3</v>
      </c>
      <c r="H164">
        <v>2</v>
      </c>
      <c r="I164" t="s">
        <v>733</v>
      </c>
      <c r="J164" t="s">
        <v>5968</v>
      </c>
      <c r="K164" t="s">
        <v>2592</v>
      </c>
      <c r="L164">
        <v>15.603999999999999</v>
      </c>
      <c r="M164" s="37">
        <v>43475</v>
      </c>
      <c r="N164" s="37" t="s">
        <v>165</v>
      </c>
      <c r="O164" t="s">
        <v>2816</v>
      </c>
      <c r="P164" t="s">
        <v>151</v>
      </c>
      <c r="Q164" s="37">
        <v>43361</v>
      </c>
      <c r="R164" s="37"/>
      <c r="S164" s="37" t="b">
        <v>0</v>
      </c>
      <c r="V164" t="s">
        <v>714</v>
      </c>
      <c r="W164">
        <v>1</v>
      </c>
      <c r="X164">
        <v>2</v>
      </c>
      <c r="Y164">
        <v>3</v>
      </c>
      <c r="Z164">
        <v>2478</v>
      </c>
      <c r="AA164">
        <v>0</v>
      </c>
      <c r="AD164" t="s">
        <v>151</v>
      </c>
      <c r="AE164" t="b">
        <v>0</v>
      </c>
      <c r="AF164" t="b">
        <v>0</v>
      </c>
      <c r="AG164" t="s">
        <v>74</v>
      </c>
    </row>
    <row r="165" spans="1:33" x14ac:dyDescent="0.25">
      <c r="A165" t="str">
        <f>_xlfn.CONCAT(Table3[[#This Row],[Order]],"-",Table3[[#This Row],[Line]])</f>
        <v>74129-4</v>
      </c>
      <c r="C165" t="s">
        <v>5967</v>
      </c>
      <c r="D165" t="s">
        <v>74</v>
      </c>
      <c r="E165" t="b">
        <v>0</v>
      </c>
      <c r="F165">
        <v>74129</v>
      </c>
      <c r="G165">
        <v>4</v>
      </c>
      <c r="H165">
        <v>1</v>
      </c>
      <c r="I165" t="s">
        <v>733</v>
      </c>
      <c r="J165" t="s">
        <v>5968</v>
      </c>
      <c r="K165" t="s">
        <v>2594</v>
      </c>
      <c r="L165">
        <v>31.855</v>
      </c>
      <c r="M165" s="37">
        <v>43475</v>
      </c>
      <c r="N165" s="37" t="s">
        <v>165</v>
      </c>
      <c r="O165" t="s">
        <v>2816</v>
      </c>
      <c r="P165" t="s">
        <v>151</v>
      </c>
      <c r="Q165" s="37">
        <v>43361</v>
      </c>
      <c r="R165" s="37"/>
      <c r="S165" s="37" t="b">
        <v>0</v>
      </c>
      <c r="V165" t="s">
        <v>714</v>
      </c>
      <c r="W165">
        <v>1</v>
      </c>
      <c r="X165">
        <v>2</v>
      </c>
      <c r="Y165">
        <v>5</v>
      </c>
      <c r="Z165">
        <v>1811</v>
      </c>
      <c r="AA165">
        <v>0</v>
      </c>
      <c r="AD165" t="s">
        <v>151</v>
      </c>
      <c r="AE165" t="b">
        <v>0</v>
      </c>
      <c r="AF165" t="b">
        <v>0</v>
      </c>
      <c r="AG165" t="s">
        <v>74</v>
      </c>
    </row>
    <row r="166" spans="1:33" x14ac:dyDescent="0.25">
      <c r="A166" t="str">
        <f>_xlfn.CONCAT(Table3[[#This Row],[Order]],"-",Table3[[#This Row],[Line]])</f>
        <v>74129-5</v>
      </c>
      <c r="C166" t="s">
        <v>5967</v>
      </c>
      <c r="D166" t="s">
        <v>74</v>
      </c>
      <c r="E166" t="b">
        <v>0</v>
      </c>
      <c r="F166">
        <v>74129</v>
      </c>
      <c r="G166">
        <v>5</v>
      </c>
      <c r="H166">
        <v>1</v>
      </c>
      <c r="I166" t="s">
        <v>733</v>
      </c>
      <c r="J166" t="s">
        <v>5968</v>
      </c>
      <c r="K166" t="s">
        <v>2596</v>
      </c>
      <c r="L166">
        <v>19</v>
      </c>
      <c r="M166" s="37">
        <v>43475</v>
      </c>
      <c r="N166" s="37" t="s">
        <v>165</v>
      </c>
      <c r="O166" t="s">
        <v>2816</v>
      </c>
      <c r="Q166" s="37">
        <v>43461</v>
      </c>
      <c r="S166" t="b">
        <v>0</v>
      </c>
      <c r="V166" t="s">
        <v>714</v>
      </c>
      <c r="W166">
        <v>1</v>
      </c>
      <c r="X166">
        <v>2</v>
      </c>
      <c r="Y166">
        <v>6</v>
      </c>
      <c r="Z166">
        <v>2288</v>
      </c>
      <c r="AA166">
        <v>0</v>
      </c>
      <c r="AD166" t="s">
        <v>151</v>
      </c>
      <c r="AE166" t="b">
        <v>0</v>
      </c>
      <c r="AF166" t="b">
        <v>0</v>
      </c>
      <c r="AG166" t="s">
        <v>74</v>
      </c>
    </row>
    <row r="167" spans="1:33" x14ac:dyDescent="0.25">
      <c r="A167" t="str">
        <f>_xlfn.CONCAT(Table3[[#This Row],[Order]],"-",Table3[[#This Row],[Line]])</f>
        <v>74129-6</v>
      </c>
      <c r="C167" t="s">
        <v>5967</v>
      </c>
      <c r="D167" t="s">
        <v>74</v>
      </c>
      <c r="E167" t="b">
        <v>0</v>
      </c>
      <c r="F167">
        <v>74129</v>
      </c>
      <c r="G167">
        <v>6</v>
      </c>
      <c r="H167">
        <v>1</v>
      </c>
      <c r="I167" t="s">
        <v>733</v>
      </c>
      <c r="J167" t="s">
        <v>5968</v>
      </c>
      <c r="K167" t="s">
        <v>2598</v>
      </c>
      <c r="L167">
        <v>9</v>
      </c>
      <c r="M167" s="37">
        <v>43475</v>
      </c>
      <c r="N167" s="37" t="s">
        <v>165</v>
      </c>
      <c r="O167" t="s">
        <v>2816</v>
      </c>
      <c r="Q167" s="37">
        <v>43461</v>
      </c>
      <c r="S167" t="b">
        <v>0</v>
      </c>
      <c r="V167" t="s">
        <v>714</v>
      </c>
      <c r="W167">
        <v>1</v>
      </c>
      <c r="X167">
        <v>1</v>
      </c>
      <c r="Y167">
        <v>3</v>
      </c>
      <c r="Z167">
        <v>1049</v>
      </c>
      <c r="AA167">
        <v>0</v>
      </c>
      <c r="AD167" t="s">
        <v>151</v>
      </c>
      <c r="AE167" t="b">
        <v>0</v>
      </c>
      <c r="AF167" t="b">
        <v>0</v>
      </c>
      <c r="AG167" t="s">
        <v>74</v>
      </c>
    </row>
    <row r="168" spans="1:33" x14ac:dyDescent="0.25">
      <c r="A168" t="str">
        <f>_xlfn.CONCAT(Table3[[#This Row],[Order]],"-",Table3[[#This Row],[Line]])</f>
        <v>74129-7</v>
      </c>
      <c r="C168" t="s">
        <v>5967</v>
      </c>
      <c r="D168" t="s">
        <v>74</v>
      </c>
      <c r="E168" t="b">
        <v>0</v>
      </c>
      <c r="F168">
        <v>74129</v>
      </c>
      <c r="G168">
        <v>7</v>
      </c>
      <c r="H168">
        <v>1</v>
      </c>
      <c r="I168" t="s">
        <v>733</v>
      </c>
      <c r="J168" t="s">
        <v>5968</v>
      </c>
      <c r="K168" t="s">
        <v>2600</v>
      </c>
      <c r="L168">
        <v>28</v>
      </c>
      <c r="M168" s="37">
        <v>43475</v>
      </c>
      <c r="N168" s="37" t="s">
        <v>165</v>
      </c>
      <c r="O168" t="s">
        <v>2816</v>
      </c>
      <c r="Q168" s="37">
        <v>43461</v>
      </c>
      <c r="S168" t="b">
        <v>0</v>
      </c>
      <c r="V168" t="s">
        <v>714</v>
      </c>
      <c r="W168">
        <v>1</v>
      </c>
      <c r="X168">
        <v>3</v>
      </c>
      <c r="Y168">
        <v>9</v>
      </c>
      <c r="Z168">
        <v>3336</v>
      </c>
      <c r="AA168">
        <v>0</v>
      </c>
      <c r="AD168" t="s">
        <v>151</v>
      </c>
      <c r="AE168" t="b">
        <v>0</v>
      </c>
      <c r="AF168" t="b">
        <v>0</v>
      </c>
      <c r="AG168" t="s">
        <v>74</v>
      </c>
    </row>
    <row r="169" spans="1:33" x14ac:dyDescent="0.25">
      <c r="A169" t="str">
        <f>_xlfn.CONCAT(Table3[[#This Row],[Order]],"-",Table3[[#This Row],[Line]])</f>
        <v>74129-8</v>
      </c>
      <c r="C169" t="s">
        <v>5967</v>
      </c>
      <c r="D169" t="s">
        <v>74</v>
      </c>
      <c r="E169" t="b">
        <v>0</v>
      </c>
      <c r="F169">
        <v>74129</v>
      </c>
      <c r="G169">
        <v>8</v>
      </c>
      <c r="H169">
        <v>1</v>
      </c>
      <c r="I169" t="s">
        <v>733</v>
      </c>
      <c r="J169" t="s">
        <v>5968</v>
      </c>
      <c r="K169" t="s">
        <v>2602</v>
      </c>
      <c r="L169">
        <v>7</v>
      </c>
      <c r="M169" s="37">
        <v>43475</v>
      </c>
      <c r="N169" s="37" t="s">
        <v>165</v>
      </c>
      <c r="O169" t="s">
        <v>2816</v>
      </c>
      <c r="Q169" s="37">
        <v>43461</v>
      </c>
      <c r="S169" t="b">
        <v>0</v>
      </c>
      <c r="V169" t="s">
        <v>714</v>
      </c>
      <c r="W169">
        <v>1</v>
      </c>
      <c r="X169">
        <v>5</v>
      </c>
      <c r="Y169">
        <v>13</v>
      </c>
      <c r="Z169">
        <v>4956</v>
      </c>
      <c r="AA169">
        <v>0</v>
      </c>
      <c r="AD169" t="s">
        <v>151</v>
      </c>
      <c r="AE169" t="b">
        <v>0</v>
      </c>
      <c r="AF169" t="b">
        <v>0</v>
      </c>
      <c r="AG169" t="s">
        <v>74</v>
      </c>
    </row>
    <row r="170" spans="1:33" x14ac:dyDescent="0.25">
      <c r="A170" t="str">
        <f>_xlfn.CONCAT(Table3[[#This Row],[Order]],"-",Table3[[#This Row],[Line]])</f>
        <v>75330-1</v>
      </c>
      <c r="C170" t="s">
        <v>5967</v>
      </c>
      <c r="D170" t="s">
        <v>74</v>
      </c>
      <c r="E170" t="b">
        <v>0</v>
      </c>
      <c r="F170">
        <v>75330</v>
      </c>
      <c r="G170">
        <v>1</v>
      </c>
      <c r="H170">
        <v>1</v>
      </c>
      <c r="I170" t="s">
        <v>731</v>
      </c>
      <c r="J170" t="s">
        <v>5968</v>
      </c>
      <c r="K170" t="s">
        <v>1566</v>
      </c>
      <c r="L170">
        <v>60</v>
      </c>
      <c r="M170" s="37">
        <v>43462</v>
      </c>
      <c r="N170" s="37" t="s">
        <v>29</v>
      </c>
      <c r="P170" t="s">
        <v>151</v>
      </c>
      <c r="Q170" s="37">
        <v>43452</v>
      </c>
      <c r="R170" s="37">
        <v>43461</v>
      </c>
      <c r="S170" t="b">
        <v>1</v>
      </c>
      <c r="T170" t="s">
        <v>117</v>
      </c>
      <c r="V170" t="s">
        <v>714</v>
      </c>
      <c r="W170">
        <v>1</v>
      </c>
      <c r="X170">
        <v>6</v>
      </c>
      <c r="Y170">
        <v>11</v>
      </c>
      <c r="Z170">
        <v>3842</v>
      </c>
      <c r="AA170">
        <v>0</v>
      </c>
      <c r="AB170" t="s">
        <v>151</v>
      </c>
      <c r="AC170" t="s">
        <v>151</v>
      </c>
      <c r="AD170" t="s">
        <v>151</v>
      </c>
      <c r="AE170" t="b">
        <v>0</v>
      </c>
      <c r="AF170" t="b">
        <v>0</v>
      </c>
      <c r="AG170" t="s">
        <v>74</v>
      </c>
    </row>
    <row r="171" spans="1:33" x14ac:dyDescent="0.25">
      <c r="A171" t="str">
        <f>_xlfn.CONCAT(Table3[[#This Row],[Order]],"-",Table3[[#This Row],[Line]])</f>
        <v>75330-2</v>
      </c>
      <c r="C171" t="s">
        <v>5967</v>
      </c>
      <c r="D171" t="s">
        <v>74</v>
      </c>
      <c r="E171" t="b">
        <v>0</v>
      </c>
      <c r="F171">
        <v>75330</v>
      </c>
      <c r="G171">
        <v>2</v>
      </c>
      <c r="H171">
        <v>1</v>
      </c>
      <c r="I171" t="s">
        <v>731</v>
      </c>
      <c r="J171" t="s">
        <v>5968</v>
      </c>
      <c r="K171" t="s">
        <v>1568</v>
      </c>
      <c r="L171">
        <v>60</v>
      </c>
      <c r="M171" s="37">
        <v>43462</v>
      </c>
      <c r="N171" s="37" t="s">
        <v>29</v>
      </c>
      <c r="P171" t="s">
        <v>151</v>
      </c>
      <c r="Q171" s="37">
        <v>43452</v>
      </c>
      <c r="R171" s="37">
        <v>43461</v>
      </c>
      <c r="S171" t="b">
        <v>1</v>
      </c>
      <c r="T171" t="s">
        <v>45</v>
      </c>
      <c r="V171" t="s">
        <v>714</v>
      </c>
      <c r="W171">
        <v>1</v>
      </c>
      <c r="X171">
        <v>6</v>
      </c>
      <c r="Y171">
        <v>10</v>
      </c>
      <c r="Z171">
        <v>3958</v>
      </c>
      <c r="AA171">
        <v>0</v>
      </c>
      <c r="AB171" t="s">
        <v>151</v>
      </c>
      <c r="AC171" t="s">
        <v>151</v>
      </c>
      <c r="AD171" t="s">
        <v>151</v>
      </c>
      <c r="AE171" t="b">
        <v>0</v>
      </c>
      <c r="AF171" t="b">
        <v>0</v>
      </c>
      <c r="AG171" t="s">
        <v>74</v>
      </c>
    </row>
    <row r="172" spans="1:33" x14ac:dyDescent="0.25">
      <c r="A172" t="str">
        <f>_xlfn.CONCAT(Table3[[#This Row],[Order]],"-",Table3[[#This Row],[Line]])</f>
        <v>75330-3</v>
      </c>
      <c r="C172" t="s">
        <v>5967</v>
      </c>
      <c r="D172" t="s">
        <v>74</v>
      </c>
      <c r="E172" t="b">
        <v>0</v>
      </c>
      <c r="F172">
        <v>75330</v>
      </c>
      <c r="G172">
        <v>3</v>
      </c>
      <c r="H172">
        <v>1</v>
      </c>
      <c r="I172" t="s">
        <v>731</v>
      </c>
      <c r="J172" t="s">
        <v>5968</v>
      </c>
      <c r="K172" t="s">
        <v>1570</v>
      </c>
      <c r="L172">
        <v>60</v>
      </c>
      <c r="M172" s="37">
        <v>43462</v>
      </c>
      <c r="N172" s="37" t="s">
        <v>29</v>
      </c>
      <c r="P172" t="s">
        <v>151</v>
      </c>
      <c r="Q172" s="37">
        <v>43452</v>
      </c>
      <c r="R172" s="37">
        <v>43461</v>
      </c>
      <c r="S172" t="b">
        <v>1</v>
      </c>
      <c r="T172" t="s">
        <v>45</v>
      </c>
      <c r="V172" t="s">
        <v>714</v>
      </c>
      <c r="W172">
        <v>1</v>
      </c>
      <c r="X172">
        <v>7</v>
      </c>
      <c r="Y172">
        <v>12</v>
      </c>
      <c r="Z172">
        <v>4016</v>
      </c>
      <c r="AA172">
        <v>0</v>
      </c>
      <c r="AB172" t="s">
        <v>151</v>
      </c>
      <c r="AC172" t="s">
        <v>151</v>
      </c>
      <c r="AD172" t="s">
        <v>151</v>
      </c>
      <c r="AE172" t="b">
        <v>0</v>
      </c>
      <c r="AF172" t="b">
        <v>0</v>
      </c>
      <c r="AG172" t="s">
        <v>74</v>
      </c>
    </row>
    <row r="173" spans="1:33" x14ac:dyDescent="0.25">
      <c r="A173" t="str">
        <f>_xlfn.CONCAT(Table3[[#This Row],[Order]],"-",Table3[[#This Row],[Line]])</f>
        <v>75330-4</v>
      </c>
      <c r="C173" t="s">
        <v>5967</v>
      </c>
      <c r="D173" t="s">
        <v>74</v>
      </c>
      <c r="E173" t="b">
        <v>0</v>
      </c>
      <c r="F173">
        <v>75330</v>
      </c>
      <c r="G173">
        <v>4</v>
      </c>
      <c r="H173">
        <v>1</v>
      </c>
      <c r="I173" t="s">
        <v>731</v>
      </c>
      <c r="J173" t="s">
        <v>5968</v>
      </c>
      <c r="K173" t="s">
        <v>1572</v>
      </c>
      <c r="L173">
        <v>60</v>
      </c>
      <c r="M173" s="37">
        <v>43462</v>
      </c>
      <c r="N173" s="37" t="s">
        <v>29</v>
      </c>
      <c r="P173" t="s">
        <v>151</v>
      </c>
      <c r="Q173" s="37">
        <v>43452</v>
      </c>
      <c r="R173" s="37">
        <v>43461</v>
      </c>
      <c r="S173" t="b">
        <v>0</v>
      </c>
      <c r="V173" t="s">
        <v>714</v>
      </c>
      <c r="W173">
        <v>1</v>
      </c>
      <c r="X173">
        <v>6</v>
      </c>
      <c r="Y173">
        <v>11</v>
      </c>
      <c r="Z173">
        <v>4016</v>
      </c>
      <c r="AA173">
        <v>0</v>
      </c>
      <c r="AB173" t="s">
        <v>151</v>
      </c>
      <c r="AC173" t="s">
        <v>151</v>
      </c>
      <c r="AD173" t="s">
        <v>151</v>
      </c>
      <c r="AE173" t="b">
        <v>0</v>
      </c>
      <c r="AF173" t="b">
        <v>0</v>
      </c>
      <c r="AG173" t="s">
        <v>74</v>
      </c>
    </row>
    <row r="174" spans="1:33" x14ac:dyDescent="0.25">
      <c r="A174" t="str">
        <f>_xlfn.CONCAT(Table3[[#This Row],[Order]],"-",Table3[[#This Row],[Line]])</f>
        <v>70162-5</v>
      </c>
      <c r="C174" t="s">
        <v>5967</v>
      </c>
      <c r="D174" t="s">
        <v>74</v>
      </c>
      <c r="E174" t="b">
        <v>0</v>
      </c>
      <c r="F174">
        <v>70162</v>
      </c>
      <c r="G174">
        <v>5</v>
      </c>
      <c r="H174">
        <v>23</v>
      </c>
      <c r="I174" t="s">
        <v>719</v>
      </c>
      <c r="J174" t="s">
        <v>5968</v>
      </c>
      <c r="K174" t="s">
        <v>5477</v>
      </c>
      <c r="L174">
        <v>945.53</v>
      </c>
      <c r="M174" s="37"/>
      <c r="N174" s="37" t="s">
        <v>713</v>
      </c>
      <c r="O174" t="s">
        <v>5478</v>
      </c>
      <c r="Q174" s="37"/>
      <c r="R174" s="37"/>
      <c r="S174" t="b">
        <v>0</v>
      </c>
      <c r="V174" t="s">
        <v>714</v>
      </c>
      <c r="W174">
        <v>0</v>
      </c>
      <c r="X174">
        <v>46</v>
      </c>
      <c r="Z174">
        <v>42780</v>
      </c>
      <c r="AA174">
        <v>0</v>
      </c>
      <c r="AE174" t="b">
        <v>0</v>
      </c>
      <c r="AF174" t="b">
        <v>0</v>
      </c>
      <c r="AG174" t="s">
        <v>74</v>
      </c>
    </row>
    <row r="175" spans="1:33" x14ac:dyDescent="0.25">
      <c r="A175" t="str">
        <f>_xlfn.CONCAT(Table3[[#This Row],[Order]],"-",Table3[[#This Row],[Line]])</f>
        <v>70162-9</v>
      </c>
      <c r="C175" t="s">
        <v>5967</v>
      </c>
      <c r="D175" t="s">
        <v>74</v>
      </c>
      <c r="E175" t="b">
        <v>0</v>
      </c>
      <c r="F175">
        <v>70162</v>
      </c>
      <c r="G175">
        <v>9</v>
      </c>
      <c r="H175">
        <v>8</v>
      </c>
      <c r="I175" t="s">
        <v>719</v>
      </c>
      <c r="J175" t="s">
        <v>5968</v>
      </c>
      <c r="K175" t="s">
        <v>5480</v>
      </c>
      <c r="L175">
        <v>204.24</v>
      </c>
      <c r="M175" s="37"/>
      <c r="N175" s="37" t="s">
        <v>727</v>
      </c>
      <c r="O175" t="s">
        <v>5478</v>
      </c>
      <c r="Q175" s="37"/>
      <c r="R175" s="37"/>
      <c r="S175" t="b">
        <v>0</v>
      </c>
      <c r="V175" t="s">
        <v>714</v>
      </c>
      <c r="W175">
        <v>0</v>
      </c>
      <c r="X175">
        <v>16</v>
      </c>
      <c r="Z175">
        <v>14880</v>
      </c>
      <c r="AA175">
        <v>0</v>
      </c>
      <c r="AE175" t="b">
        <v>0</v>
      </c>
      <c r="AF175" t="b">
        <v>0</v>
      </c>
      <c r="AG175" t="s">
        <v>74</v>
      </c>
    </row>
    <row r="176" spans="1:33" x14ac:dyDescent="0.25">
      <c r="A176" t="str">
        <f>_xlfn.CONCAT(Table3[[#This Row],[Order]],"-",Table3[[#This Row],[Line]])</f>
        <v>75231-1</v>
      </c>
      <c r="C176" t="s">
        <v>5967</v>
      </c>
      <c r="D176" t="s">
        <v>74</v>
      </c>
      <c r="E176" t="b">
        <v>0</v>
      </c>
      <c r="F176">
        <v>75231</v>
      </c>
      <c r="G176">
        <v>1</v>
      </c>
      <c r="H176">
        <v>2</v>
      </c>
      <c r="I176" t="s">
        <v>725</v>
      </c>
      <c r="J176" t="s">
        <v>5968</v>
      </c>
      <c r="K176" t="s">
        <v>2328</v>
      </c>
      <c r="L176">
        <v>10</v>
      </c>
      <c r="M176" s="37">
        <v>43473</v>
      </c>
      <c r="N176" s="37" t="s">
        <v>165</v>
      </c>
      <c r="Q176" s="37">
        <v>43461</v>
      </c>
      <c r="R176" s="37"/>
      <c r="S176" t="b">
        <v>0</v>
      </c>
      <c r="V176" t="s">
        <v>714</v>
      </c>
      <c r="W176">
        <v>7</v>
      </c>
      <c r="X176">
        <v>2</v>
      </c>
      <c r="Y176">
        <v>2</v>
      </c>
      <c r="Z176">
        <v>460</v>
      </c>
      <c r="AA176">
        <v>0</v>
      </c>
      <c r="AE176" t="b">
        <v>0</v>
      </c>
      <c r="AF176" t="b">
        <v>0</v>
      </c>
      <c r="AG176" t="s">
        <v>74</v>
      </c>
    </row>
    <row r="177" spans="1:33" x14ac:dyDescent="0.25">
      <c r="A177" t="str">
        <f>_xlfn.CONCAT(Table3[[#This Row],[Order]],"-",Table3[[#This Row],[Line]])</f>
        <v>75231-2</v>
      </c>
      <c r="C177" t="s">
        <v>5967</v>
      </c>
      <c r="D177" t="s">
        <v>74</v>
      </c>
      <c r="E177" t="b">
        <v>0</v>
      </c>
      <c r="F177">
        <v>75231</v>
      </c>
      <c r="G177">
        <v>2</v>
      </c>
      <c r="H177">
        <v>4</v>
      </c>
      <c r="I177" t="s">
        <v>742</v>
      </c>
      <c r="J177" t="s">
        <v>5968</v>
      </c>
      <c r="K177" t="s">
        <v>3537</v>
      </c>
      <c r="L177">
        <v>26.28</v>
      </c>
      <c r="M177" s="37"/>
      <c r="N177" s="37" t="s">
        <v>736</v>
      </c>
      <c r="Q177" s="37"/>
      <c r="R177" s="37"/>
      <c r="S177" t="b">
        <v>0</v>
      </c>
      <c r="V177" t="s">
        <v>714</v>
      </c>
      <c r="W177">
        <v>7</v>
      </c>
      <c r="X177">
        <v>4</v>
      </c>
      <c r="Y177">
        <v>8</v>
      </c>
      <c r="Z177">
        <v>2080</v>
      </c>
      <c r="AA177">
        <v>0</v>
      </c>
      <c r="AE177" t="b">
        <v>0</v>
      </c>
      <c r="AF177" t="b">
        <v>0</v>
      </c>
      <c r="AG177" t="s">
        <v>74</v>
      </c>
    </row>
    <row r="178" spans="1:33" x14ac:dyDescent="0.25">
      <c r="A178" t="str">
        <f>_xlfn.CONCAT(Table3[[#This Row],[Order]],"-",Table3[[#This Row],[Line]])</f>
        <v>75231-3</v>
      </c>
      <c r="C178" t="s">
        <v>5967</v>
      </c>
      <c r="D178" t="s">
        <v>74</v>
      </c>
      <c r="E178" t="b">
        <v>0</v>
      </c>
      <c r="F178">
        <v>75231</v>
      </c>
      <c r="G178">
        <v>3</v>
      </c>
      <c r="H178">
        <v>2</v>
      </c>
      <c r="I178" t="s">
        <v>742</v>
      </c>
      <c r="J178" t="s">
        <v>5968</v>
      </c>
      <c r="K178" t="s">
        <v>2330</v>
      </c>
      <c r="L178">
        <v>35.5</v>
      </c>
      <c r="M178" s="37">
        <v>43473</v>
      </c>
      <c r="N178" s="37" t="s">
        <v>165</v>
      </c>
      <c r="Q178" s="37">
        <v>43461</v>
      </c>
      <c r="R178" s="37"/>
      <c r="S178" t="b">
        <v>0</v>
      </c>
      <c r="V178" t="s">
        <v>714</v>
      </c>
      <c r="W178">
        <v>7</v>
      </c>
      <c r="X178">
        <v>2</v>
      </c>
      <c r="Y178">
        <v>6</v>
      </c>
      <c r="Z178">
        <v>2020</v>
      </c>
      <c r="AA178">
        <v>0</v>
      </c>
      <c r="AE178" t="b">
        <v>0</v>
      </c>
      <c r="AF178" t="b">
        <v>0</v>
      </c>
      <c r="AG178" t="s">
        <v>74</v>
      </c>
    </row>
    <row r="179" spans="1:33" x14ac:dyDescent="0.25">
      <c r="A179" t="str">
        <f>_xlfn.CONCAT(Table3[[#This Row],[Order]],"-",Table3[[#This Row],[Line]])</f>
        <v>75231-4</v>
      </c>
      <c r="C179" t="s">
        <v>5967</v>
      </c>
      <c r="D179" t="s">
        <v>74</v>
      </c>
      <c r="E179" t="b">
        <v>0</v>
      </c>
      <c r="F179">
        <v>75231</v>
      </c>
      <c r="G179">
        <v>4</v>
      </c>
      <c r="H179">
        <v>3</v>
      </c>
      <c r="I179" t="s">
        <v>742</v>
      </c>
      <c r="J179" t="s">
        <v>5968</v>
      </c>
      <c r="K179" t="s">
        <v>2332</v>
      </c>
      <c r="L179">
        <v>49.32</v>
      </c>
      <c r="M179" s="37">
        <v>43473</v>
      </c>
      <c r="N179" s="37" t="s">
        <v>165</v>
      </c>
      <c r="Q179" s="37">
        <v>43461</v>
      </c>
      <c r="R179" s="37"/>
      <c r="S179" t="b">
        <v>0</v>
      </c>
      <c r="V179" t="s">
        <v>714</v>
      </c>
      <c r="W179">
        <v>7</v>
      </c>
      <c r="X179">
        <v>3</v>
      </c>
      <c r="Y179">
        <v>6</v>
      </c>
      <c r="Z179">
        <v>3390</v>
      </c>
      <c r="AA179">
        <v>0</v>
      </c>
      <c r="AE179" t="b">
        <v>0</v>
      </c>
      <c r="AF179" t="b">
        <v>0</v>
      </c>
      <c r="AG179" t="s">
        <v>74</v>
      </c>
    </row>
    <row r="180" spans="1:33" x14ac:dyDescent="0.25">
      <c r="A180" t="str">
        <f>_xlfn.CONCAT(Table3[[#This Row],[Order]],"-",Table3[[#This Row],[Line]])</f>
        <v>75231-5</v>
      </c>
      <c r="C180" t="s">
        <v>5967</v>
      </c>
      <c r="D180" t="s">
        <v>74</v>
      </c>
      <c r="E180" t="b">
        <v>0</v>
      </c>
      <c r="F180">
        <v>75231</v>
      </c>
      <c r="G180">
        <v>5</v>
      </c>
      <c r="H180">
        <v>1</v>
      </c>
      <c r="I180" t="s">
        <v>742</v>
      </c>
      <c r="J180" t="s">
        <v>5968</v>
      </c>
      <c r="K180" t="s">
        <v>2334</v>
      </c>
      <c r="L180">
        <v>16.440000000000001</v>
      </c>
      <c r="M180" s="37">
        <v>43473</v>
      </c>
      <c r="N180" s="37" t="s">
        <v>165</v>
      </c>
      <c r="Q180" s="37">
        <v>43461</v>
      </c>
      <c r="R180" s="37"/>
      <c r="S180" t="b">
        <v>0</v>
      </c>
      <c r="V180" t="s">
        <v>714</v>
      </c>
      <c r="W180">
        <v>7</v>
      </c>
      <c r="X180">
        <v>1</v>
      </c>
      <c r="Y180">
        <v>2</v>
      </c>
      <c r="Z180">
        <v>1090</v>
      </c>
      <c r="AA180">
        <v>0</v>
      </c>
      <c r="AE180" t="b">
        <v>0</v>
      </c>
      <c r="AF180" t="b">
        <v>0</v>
      </c>
      <c r="AG180" t="s">
        <v>74</v>
      </c>
    </row>
    <row r="181" spans="1:33" x14ac:dyDescent="0.25">
      <c r="A181" t="str">
        <f>_xlfn.CONCAT(Table3[[#This Row],[Order]],"-",Table3[[#This Row],[Line]])</f>
        <v>75231-6</v>
      </c>
      <c r="C181" t="s">
        <v>5967</v>
      </c>
      <c r="D181" t="s">
        <v>74</v>
      </c>
      <c r="E181" t="b">
        <v>0</v>
      </c>
      <c r="F181">
        <v>75231</v>
      </c>
      <c r="G181">
        <v>6</v>
      </c>
      <c r="H181">
        <v>4</v>
      </c>
      <c r="I181" t="s">
        <v>742</v>
      </c>
      <c r="J181" t="s">
        <v>5968</v>
      </c>
      <c r="K181" t="s">
        <v>2336</v>
      </c>
      <c r="L181">
        <v>104.76</v>
      </c>
      <c r="M181" s="37">
        <v>43473</v>
      </c>
      <c r="N181" s="37" t="s">
        <v>165</v>
      </c>
      <c r="Q181" s="37">
        <v>43461</v>
      </c>
      <c r="S181" t="b">
        <v>0</v>
      </c>
      <c r="V181" t="s">
        <v>714</v>
      </c>
      <c r="W181">
        <v>7</v>
      </c>
      <c r="X181">
        <v>12</v>
      </c>
      <c r="Y181">
        <v>20</v>
      </c>
      <c r="Z181">
        <v>7200</v>
      </c>
      <c r="AA181">
        <v>0</v>
      </c>
      <c r="AE181" t="b">
        <v>0</v>
      </c>
      <c r="AF181" t="b">
        <v>0</v>
      </c>
      <c r="AG181" t="s">
        <v>74</v>
      </c>
    </row>
    <row r="182" spans="1:33" x14ac:dyDescent="0.25">
      <c r="A182" t="str">
        <f>_xlfn.CONCAT(Table3[[#This Row],[Order]],"-",Table3[[#This Row],[Line]])</f>
        <v>75231-7</v>
      </c>
      <c r="C182" t="s">
        <v>5967</v>
      </c>
      <c r="D182" t="s">
        <v>74</v>
      </c>
      <c r="E182" t="b">
        <v>0</v>
      </c>
      <c r="F182">
        <v>75231</v>
      </c>
      <c r="G182">
        <v>7</v>
      </c>
      <c r="H182">
        <v>2</v>
      </c>
      <c r="I182" t="s">
        <v>742</v>
      </c>
      <c r="J182" t="s">
        <v>5968</v>
      </c>
      <c r="K182" t="s">
        <v>2338</v>
      </c>
      <c r="L182">
        <v>87.78</v>
      </c>
      <c r="M182" s="37">
        <v>43473</v>
      </c>
      <c r="N182" s="37" t="s">
        <v>165</v>
      </c>
      <c r="Q182" s="37">
        <v>43461</v>
      </c>
      <c r="R182" s="37"/>
      <c r="S182" t="b">
        <v>0</v>
      </c>
      <c r="V182" t="s">
        <v>714</v>
      </c>
      <c r="W182">
        <v>7</v>
      </c>
      <c r="X182">
        <v>8</v>
      </c>
      <c r="Y182">
        <v>12</v>
      </c>
      <c r="Z182">
        <v>4940</v>
      </c>
      <c r="AA182">
        <v>0</v>
      </c>
      <c r="AE182" t="b">
        <v>0</v>
      </c>
      <c r="AF182" t="b">
        <v>0</v>
      </c>
      <c r="AG182" t="s">
        <v>74</v>
      </c>
    </row>
    <row r="183" spans="1:33" x14ac:dyDescent="0.25">
      <c r="A183" t="str">
        <f>_xlfn.CONCAT(Table3[[#This Row],[Order]],"-",Table3[[#This Row],[Line]])</f>
        <v>75231-8</v>
      </c>
      <c r="C183" t="s">
        <v>5967</v>
      </c>
      <c r="D183" t="s">
        <v>74</v>
      </c>
      <c r="E183" t="b">
        <v>0</v>
      </c>
      <c r="F183">
        <v>75231</v>
      </c>
      <c r="G183">
        <v>8</v>
      </c>
      <c r="H183">
        <v>2</v>
      </c>
      <c r="I183" t="s">
        <v>742</v>
      </c>
      <c r="J183" t="s">
        <v>5968</v>
      </c>
      <c r="K183" t="s">
        <v>2340</v>
      </c>
      <c r="L183">
        <v>88.44</v>
      </c>
      <c r="M183" s="37">
        <v>43473</v>
      </c>
      <c r="N183" s="37" t="s">
        <v>165</v>
      </c>
      <c r="Q183" s="37">
        <v>43461</v>
      </c>
      <c r="R183" s="37"/>
      <c r="S183" t="b">
        <v>0</v>
      </c>
      <c r="V183" t="s">
        <v>714</v>
      </c>
      <c r="W183">
        <v>7</v>
      </c>
      <c r="X183">
        <v>6</v>
      </c>
      <c r="Y183">
        <v>12</v>
      </c>
      <c r="Z183">
        <v>6280</v>
      </c>
      <c r="AA183">
        <v>0</v>
      </c>
      <c r="AE183" t="b">
        <v>0</v>
      </c>
      <c r="AF183" t="b">
        <v>0</v>
      </c>
      <c r="AG183" t="s">
        <v>74</v>
      </c>
    </row>
    <row r="184" spans="1:33" x14ac:dyDescent="0.25">
      <c r="A184" t="str">
        <f>_xlfn.CONCAT(Table3[[#This Row],[Order]],"-",Table3[[#This Row],[Line]])</f>
        <v>75231-9</v>
      </c>
      <c r="C184" t="s">
        <v>5967</v>
      </c>
      <c r="D184" t="s">
        <v>74</v>
      </c>
      <c r="E184" t="b">
        <v>0</v>
      </c>
      <c r="F184">
        <v>75231</v>
      </c>
      <c r="G184">
        <v>9</v>
      </c>
      <c r="H184">
        <v>2</v>
      </c>
      <c r="I184" t="s">
        <v>742</v>
      </c>
      <c r="J184" t="s">
        <v>5968</v>
      </c>
      <c r="K184" t="s">
        <v>2342</v>
      </c>
      <c r="L184">
        <v>35.5</v>
      </c>
      <c r="M184" s="37">
        <v>43473</v>
      </c>
      <c r="N184" s="37" t="s">
        <v>165</v>
      </c>
      <c r="Q184" s="37">
        <v>43461</v>
      </c>
      <c r="R184" s="37"/>
      <c r="S184" t="b">
        <v>0</v>
      </c>
      <c r="V184" t="s">
        <v>714</v>
      </c>
      <c r="W184">
        <v>7</v>
      </c>
      <c r="X184">
        <v>2</v>
      </c>
      <c r="Y184">
        <v>6</v>
      </c>
      <c r="Z184">
        <v>2260</v>
      </c>
      <c r="AA184">
        <v>0</v>
      </c>
      <c r="AE184" t="b">
        <v>0</v>
      </c>
      <c r="AF184" t="b">
        <v>0</v>
      </c>
      <c r="AG184" t="s">
        <v>74</v>
      </c>
    </row>
    <row r="185" spans="1:33" x14ac:dyDescent="0.25">
      <c r="A185" t="str">
        <f>_xlfn.CONCAT(Table3[[#This Row],[Order]],"-",Table3[[#This Row],[Line]])</f>
        <v>75231-10</v>
      </c>
      <c r="C185" t="s">
        <v>5967</v>
      </c>
      <c r="D185" t="s">
        <v>74</v>
      </c>
      <c r="E185" t="b">
        <v>0</v>
      </c>
      <c r="F185">
        <v>75231</v>
      </c>
      <c r="G185">
        <v>10</v>
      </c>
      <c r="H185">
        <v>3</v>
      </c>
      <c r="I185" t="s">
        <v>742</v>
      </c>
      <c r="J185" t="s">
        <v>5968</v>
      </c>
      <c r="K185" t="s">
        <v>2342</v>
      </c>
      <c r="L185">
        <v>53.25</v>
      </c>
      <c r="M185" s="37">
        <v>43473</v>
      </c>
      <c r="N185" s="37" t="s">
        <v>165</v>
      </c>
      <c r="Q185" s="37">
        <v>43461</v>
      </c>
      <c r="R185" s="37"/>
      <c r="S185" t="b">
        <v>0</v>
      </c>
      <c r="V185" t="s">
        <v>714</v>
      </c>
      <c r="W185">
        <v>7</v>
      </c>
      <c r="X185">
        <v>3</v>
      </c>
      <c r="Y185">
        <v>9</v>
      </c>
      <c r="Z185">
        <v>3390</v>
      </c>
      <c r="AA185">
        <v>0</v>
      </c>
      <c r="AE185" t="b">
        <v>0</v>
      </c>
      <c r="AF185" t="b">
        <v>0</v>
      </c>
      <c r="AG185" t="s">
        <v>74</v>
      </c>
    </row>
    <row r="186" spans="1:33" x14ac:dyDescent="0.25">
      <c r="A186" t="str">
        <f>_xlfn.CONCAT(Table3[[#This Row],[Order]],"-",Table3[[#This Row],[Line]])</f>
        <v>75231-11</v>
      </c>
      <c r="C186" t="s">
        <v>5967</v>
      </c>
      <c r="D186" t="s">
        <v>74</v>
      </c>
      <c r="E186" t="b">
        <v>0</v>
      </c>
      <c r="F186">
        <v>75231</v>
      </c>
      <c r="G186">
        <v>11</v>
      </c>
      <c r="H186">
        <v>1</v>
      </c>
      <c r="I186" t="s">
        <v>742</v>
      </c>
      <c r="J186" t="s">
        <v>5968</v>
      </c>
      <c r="K186" t="s">
        <v>2345</v>
      </c>
      <c r="L186">
        <v>17.75</v>
      </c>
      <c r="M186" s="37">
        <v>43473</v>
      </c>
      <c r="N186" s="37" t="s">
        <v>165</v>
      </c>
      <c r="Q186" s="37">
        <v>43461</v>
      </c>
      <c r="R186" s="37"/>
      <c r="S186" t="b">
        <v>0</v>
      </c>
      <c r="V186" t="s">
        <v>714</v>
      </c>
      <c r="W186">
        <v>7</v>
      </c>
      <c r="X186">
        <v>1</v>
      </c>
      <c r="Y186">
        <v>3</v>
      </c>
      <c r="Z186">
        <v>1130</v>
      </c>
      <c r="AA186">
        <v>0</v>
      </c>
      <c r="AE186" t="b">
        <v>0</v>
      </c>
      <c r="AF186" t="b">
        <v>0</v>
      </c>
      <c r="AG186" t="s">
        <v>74</v>
      </c>
    </row>
    <row r="187" spans="1:33" x14ac:dyDescent="0.25">
      <c r="A187" t="str">
        <f>_xlfn.CONCAT(Table3[[#This Row],[Order]],"-",Table3[[#This Row],[Line]])</f>
        <v>75231-12</v>
      </c>
      <c r="C187" t="s">
        <v>5967</v>
      </c>
      <c r="D187" t="s">
        <v>74</v>
      </c>
      <c r="E187" t="b">
        <v>0</v>
      </c>
      <c r="F187">
        <v>75231</v>
      </c>
      <c r="G187">
        <v>12</v>
      </c>
      <c r="H187">
        <v>2</v>
      </c>
      <c r="I187" t="s">
        <v>742</v>
      </c>
      <c r="J187" t="s">
        <v>5968</v>
      </c>
      <c r="K187" t="s">
        <v>2340</v>
      </c>
      <c r="L187">
        <v>88.44</v>
      </c>
      <c r="M187" s="37">
        <v>43473</v>
      </c>
      <c r="N187" s="37" t="s">
        <v>165</v>
      </c>
      <c r="Q187" s="37">
        <v>43461</v>
      </c>
      <c r="R187" s="37"/>
      <c r="S187" t="b">
        <v>0</v>
      </c>
      <c r="V187" t="s">
        <v>714</v>
      </c>
      <c r="W187">
        <v>7</v>
      </c>
      <c r="X187">
        <v>6</v>
      </c>
      <c r="Y187">
        <v>12</v>
      </c>
      <c r="Z187">
        <v>6280</v>
      </c>
      <c r="AA187">
        <v>0</v>
      </c>
      <c r="AE187" t="b">
        <v>0</v>
      </c>
      <c r="AF187" t="b">
        <v>0</v>
      </c>
      <c r="AG187" t="s">
        <v>74</v>
      </c>
    </row>
    <row r="188" spans="1:33" x14ac:dyDescent="0.25">
      <c r="A188" t="str">
        <f>_xlfn.CONCAT(Table3[[#This Row],[Order]],"-",Table3[[#This Row],[Line]])</f>
        <v>77300-1</v>
      </c>
      <c r="C188" t="s">
        <v>5967</v>
      </c>
      <c r="D188" t="s">
        <v>168</v>
      </c>
      <c r="E188" t="b">
        <v>0</v>
      </c>
      <c r="F188">
        <v>77300</v>
      </c>
      <c r="G188">
        <v>1</v>
      </c>
      <c r="H188">
        <v>1</v>
      </c>
      <c r="I188" t="s">
        <v>725</v>
      </c>
      <c r="J188" t="s">
        <v>5968</v>
      </c>
      <c r="K188" t="s">
        <v>2939</v>
      </c>
      <c r="L188">
        <v>0</v>
      </c>
      <c r="M188" s="37">
        <v>43475</v>
      </c>
      <c r="N188" s="37" t="s">
        <v>42</v>
      </c>
      <c r="P188" t="s">
        <v>151</v>
      </c>
      <c r="Q188" s="37"/>
      <c r="R188" s="37"/>
      <c r="S188" t="b">
        <v>0</v>
      </c>
      <c r="V188" t="s">
        <v>715</v>
      </c>
      <c r="W188">
        <v>1</v>
      </c>
      <c r="X188">
        <v>3</v>
      </c>
      <c r="Y188">
        <v>1</v>
      </c>
      <c r="Z188">
        <v>450</v>
      </c>
      <c r="AA188">
        <v>0</v>
      </c>
      <c r="AE188" t="b">
        <v>0</v>
      </c>
      <c r="AF188" t="b">
        <v>0</v>
      </c>
      <c r="AG188" t="s">
        <v>180</v>
      </c>
    </row>
    <row r="189" spans="1:33" x14ac:dyDescent="0.25">
      <c r="A189" t="str">
        <f>_xlfn.CONCAT(Table3[[#This Row],[Order]],"-",Table3[[#This Row],[Line]])</f>
        <v>78046-1</v>
      </c>
      <c r="C189" t="s">
        <v>5967</v>
      </c>
      <c r="D189" t="s">
        <v>168</v>
      </c>
      <c r="E189" t="b">
        <v>0</v>
      </c>
      <c r="F189">
        <v>78046</v>
      </c>
      <c r="G189">
        <v>1</v>
      </c>
      <c r="H189">
        <v>1</v>
      </c>
      <c r="I189" t="s">
        <v>3779</v>
      </c>
      <c r="J189" t="s">
        <v>5968</v>
      </c>
      <c r="K189" t="s">
        <v>3781</v>
      </c>
      <c r="L189">
        <v>2.58</v>
      </c>
      <c r="M189" s="37">
        <v>43467</v>
      </c>
      <c r="N189" s="37" t="s">
        <v>165</v>
      </c>
      <c r="O189" t="s">
        <v>3782</v>
      </c>
      <c r="Q189" s="37"/>
      <c r="S189" t="b">
        <v>0</v>
      </c>
      <c r="V189" t="s">
        <v>715</v>
      </c>
      <c r="W189">
        <v>10</v>
      </c>
      <c r="X189">
        <v>1</v>
      </c>
      <c r="Y189">
        <v>1</v>
      </c>
      <c r="Z189">
        <v>180</v>
      </c>
      <c r="AA189">
        <v>0</v>
      </c>
      <c r="AE189" t="b">
        <v>0</v>
      </c>
      <c r="AF189" t="b">
        <v>0</v>
      </c>
      <c r="AG189" t="s">
        <v>180</v>
      </c>
    </row>
    <row r="190" spans="1:33" x14ac:dyDescent="0.25">
      <c r="A190" t="str">
        <f>_xlfn.CONCAT(Table3[[#This Row],[Order]],"-",Table3[[#This Row],[Line]])</f>
        <v>76640-1</v>
      </c>
      <c r="C190" t="s">
        <v>5967</v>
      </c>
      <c r="D190" t="s">
        <v>74</v>
      </c>
      <c r="E190" t="b">
        <v>0</v>
      </c>
      <c r="F190">
        <v>76640</v>
      </c>
      <c r="G190">
        <v>1</v>
      </c>
      <c r="H190">
        <v>6</v>
      </c>
      <c r="I190" t="s">
        <v>728</v>
      </c>
      <c r="J190" t="s">
        <v>5968</v>
      </c>
      <c r="K190" t="s">
        <v>2063</v>
      </c>
      <c r="L190">
        <v>138</v>
      </c>
      <c r="M190" s="37">
        <v>43469</v>
      </c>
      <c r="N190" s="37" t="s">
        <v>29</v>
      </c>
      <c r="Q190" s="37"/>
      <c r="R190" s="37"/>
      <c r="S190" t="b">
        <v>1</v>
      </c>
      <c r="T190" t="s">
        <v>41</v>
      </c>
      <c r="V190" t="s">
        <v>714</v>
      </c>
      <c r="W190">
        <v>12</v>
      </c>
      <c r="X190">
        <v>12</v>
      </c>
      <c r="Y190">
        <v>48</v>
      </c>
      <c r="Z190">
        <v>10500</v>
      </c>
      <c r="AA190">
        <v>0</v>
      </c>
      <c r="AE190" t="b">
        <v>0</v>
      </c>
      <c r="AF190" t="b">
        <v>0</v>
      </c>
      <c r="AG190" t="s">
        <v>74</v>
      </c>
    </row>
    <row r="191" spans="1:33" x14ac:dyDescent="0.25">
      <c r="A191" t="str">
        <f>_xlfn.CONCAT(Table3[[#This Row],[Order]],"-",Table3[[#This Row],[Line]])</f>
        <v>64365-2</v>
      </c>
      <c r="C191" t="s">
        <v>5967</v>
      </c>
      <c r="D191" t="s">
        <v>162</v>
      </c>
      <c r="E191" t="b">
        <v>0</v>
      </c>
      <c r="F191">
        <v>64365</v>
      </c>
      <c r="G191">
        <v>2</v>
      </c>
      <c r="H191">
        <v>0</v>
      </c>
      <c r="I191" t="s">
        <v>419</v>
      </c>
      <c r="J191" t="s">
        <v>5968</v>
      </c>
      <c r="K191" t="s">
        <v>716</v>
      </c>
      <c r="L191">
        <v>0</v>
      </c>
      <c r="M191" s="37"/>
      <c r="N191" s="37" t="s">
        <v>42</v>
      </c>
      <c r="Q191" s="37"/>
      <c r="R191" s="37"/>
      <c r="S191" t="b">
        <v>0</v>
      </c>
      <c r="V191" t="s">
        <v>715</v>
      </c>
      <c r="W191">
        <v>0</v>
      </c>
      <c r="X191">
        <v>0</v>
      </c>
      <c r="Z191">
        <v>0</v>
      </c>
      <c r="AA191">
        <v>0</v>
      </c>
      <c r="AE191" t="b">
        <v>0</v>
      </c>
      <c r="AF191" t="b">
        <v>0</v>
      </c>
      <c r="AG191" t="s">
        <v>74</v>
      </c>
    </row>
    <row r="192" spans="1:33" x14ac:dyDescent="0.25">
      <c r="A192" t="str">
        <f>_xlfn.CONCAT(Table3[[#This Row],[Order]],"-",Table3[[#This Row],[Line]])</f>
        <v>71407-7</v>
      </c>
      <c r="C192" t="s">
        <v>5967</v>
      </c>
      <c r="D192" t="s">
        <v>74</v>
      </c>
      <c r="E192" t="b">
        <v>0</v>
      </c>
      <c r="F192">
        <v>71407</v>
      </c>
      <c r="G192">
        <v>7</v>
      </c>
      <c r="H192">
        <v>3</v>
      </c>
      <c r="I192" t="s">
        <v>737</v>
      </c>
      <c r="J192" t="s">
        <v>5968</v>
      </c>
      <c r="K192" t="s">
        <v>1250</v>
      </c>
      <c r="L192">
        <v>0</v>
      </c>
      <c r="M192" s="37"/>
      <c r="N192" s="37" t="s">
        <v>782</v>
      </c>
      <c r="O192" t="s">
        <v>1553</v>
      </c>
      <c r="Q192" s="37"/>
      <c r="R192" s="37"/>
      <c r="S192" t="b">
        <v>0</v>
      </c>
      <c r="V192" t="s">
        <v>714</v>
      </c>
      <c r="W192">
        <v>0</v>
      </c>
      <c r="X192">
        <v>3</v>
      </c>
      <c r="Z192">
        <v>1148.43</v>
      </c>
      <c r="AA192">
        <v>0</v>
      </c>
      <c r="AE192" t="b">
        <v>0</v>
      </c>
      <c r="AF192" t="b">
        <v>0</v>
      </c>
      <c r="AG192" t="s">
        <v>74</v>
      </c>
    </row>
    <row r="193" spans="1:33" x14ac:dyDescent="0.25">
      <c r="A193" t="str">
        <f>_xlfn.CONCAT(Table3[[#This Row],[Order]],"-",Table3[[#This Row],[Line]])</f>
        <v>74276-1</v>
      </c>
      <c r="C193" t="s">
        <v>5967</v>
      </c>
      <c r="D193" t="s">
        <v>74</v>
      </c>
      <c r="E193" t="b">
        <v>0</v>
      </c>
      <c r="F193">
        <v>74276</v>
      </c>
      <c r="G193">
        <v>1</v>
      </c>
      <c r="H193">
        <v>128</v>
      </c>
      <c r="I193" t="s">
        <v>740</v>
      </c>
      <c r="J193" t="s">
        <v>5968</v>
      </c>
      <c r="K193" t="s">
        <v>1059</v>
      </c>
      <c r="L193">
        <v>564.60799999999995</v>
      </c>
      <c r="M193" s="37">
        <v>43462</v>
      </c>
      <c r="N193" s="37" t="s">
        <v>43</v>
      </c>
      <c r="O193" t="s">
        <v>3783</v>
      </c>
      <c r="Q193" s="37">
        <v>43444</v>
      </c>
      <c r="R193" s="37">
        <v>43445</v>
      </c>
      <c r="S193" t="b">
        <v>1</v>
      </c>
      <c r="T193" t="s">
        <v>0</v>
      </c>
      <c r="V193" t="s">
        <v>714</v>
      </c>
      <c r="W193">
        <v>4</v>
      </c>
      <c r="X193">
        <v>128</v>
      </c>
      <c r="Y193">
        <v>128</v>
      </c>
      <c r="Z193">
        <v>29952</v>
      </c>
      <c r="AA193">
        <v>0</v>
      </c>
      <c r="AB193" t="s">
        <v>151</v>
      </c>
      <c r="AD193" t="s">
        <v>151</v>
      </c>
      <c r="AE193" t="b">
        <v>1</v>
      </c>
      <c r="AF193" t="b">
        <v>0</v>
      </c>
      <c r="AG193" t="s">
        <v>180</v>
      </c>
    </row>
    <row r="194" spans="1:33" x14ac:dyDescent="0.25">
      <c r="A194" t="str">
        <f>_xlfn.CONCAT(Table3[[#This Row],[Order]],"-",Table3[[#This Row],[Line]])</f>
        <v>74276-2</v>
      </c>
      <c r="C194" t="s">
        <v>5967</v>
      </c>
      <c r="D194" t="s">
        <v>74</v>
      </c>
      <c r="E194" t="b">
        <v>0</v>
      </c>
      <c r="F194">
        <v>74276</v>
      </c>
      <c r="G194">
        <v>2</v>
      </c>
      <c r="H194">
        <v>19</v>
      </c>
      <c r="I194" t="s">
        <v>740</v>
      </c>
      <c r="J194" t="s">
        <v>5968</v>
      </c>
      <c r="K194" t="s">
        <v>1061</v>
      </c>
      <c r="L194">
        <v>159.97999999999999</v>
      </c>
      <c r="M194" s="37">
        <v>43462</v>
      </c>
      <c r="N194" s="37" t="s">
        <v>43</v>
      </c>
      <c r="O194" t="s">
        <v>3783</v>
      </c>
      <c r="Q194" s="37">
        <v>43444</v>
      </c>
      <c r="R194" s="37">
        <v>43445</v>
      </c>
      <c r="S194" t="b">
        <v>1</v>
      </c>
      <c r="T194" t="s">
        <v>190</v>
      </c>
      <c r="V194" t="s">
        <v>714</v>
      </c>
      <c r="W194">
        <v>4</v>
      </c>
      <c r="X194">
        <v>19</v>
      </c>
      <c r="Y194">
        <v>19</v>
      </c>
      <c r="Z194">
        <v>8892</v>
      </c>
      <c r="AA194">
        <v>0</v>
      </c>
      <c r="AB194" t="s">
        <v>151</v>
      </c>
      <c r="AD194" t="s">
        <v>151</v>
      </c>
      <c r="AE194" t="b">
        <v>1</v>
      </c>
      <c r="AF194" t="b">
        <v>0</v>
      </c>
      <c r="AG194" t="s">
        <v>180</v>
      </c>
    </row>
    <row r="195" spans="1:33" x14ac:dyDescent="0.25">
      <c r="A195" t="str">
        <f>_xlfn.CONCAT(Table3[[#This Row],[Order]],"-",Table3[[#This Row],[Line]])</f>
        <v>74540-1</v>
      </c>
      <c r="C195" t="s">
        <v>5967</v>
      </c>
      <c r="D195" t="s">
        <v>74</v>
      </c>
      <c r="E195" t="b">
        <v>0</v>
      </c>
      <c r="F195">
        <v>74540</v>
      </c>
      <c r="G195">
        <v>1</v>
      </c>
      <c r="H195">
        <v>1</v>
      </c>
      <c r="I195" t="s">
        <v>728</v>
      </c>
      <c r="J195" t="s">
        <v>5968</v>
      </c>
      <c r="K195" t="s">
        <v>2817</v>
      </c>
      <c r="L195">
        <v>10.11</v>
      </c>
      <c r="M195" s="37">
        <v>43557</v>
      </c>
      <c r="N195" s="37" t="s">
        <v>42</v>
      </c>
      <c r="O195" t="s">
        <v>4098</v>
      </c>
      <c r="Q195" s="37"/>
      <c r="R195" s="37"/>
      <c r="S195" t="b">
        <v>0</v>
      </c>
      <c r="V195" t="s">
        <v>715</v>
      </c>
      <c r="W195">
        <v>12</v>
      </c>
      <c r="X195">
        <v>1</v>
      </c>
      <c r="Y195">
        <v>4</v>
      </c>
      <c r="Z195">
        <v>1250</v>
      </c>
      <c r="AA195">
        <v>0</v>
      </c>
      <c r="AE195" t="b">
        <v>0</v>
      </c>
      <c r="AF195" t="b">
        <v>0</v>
      </c>
      <c r="AG195" t="s">
        <v>74</v>
      </c>
    </row>
    <row r="196" spans="1:33" x14ac:dyDescent="0.25">
      <c r="A196" t="str">
        <f>_xlfn.CONCAT(Table3[[#This Row],[Order]],"-",Table3[[#This Row],[Line]])</f>
        <v>74540-2</v>
      </c>
      <c r="C196" t="s">
        <v>5967</v>
      </c>
      <c r="D196" t="s">
        <v>74</v>
      </c>
      <c r="E196" t="b">
        <v>0</v>
      </c>
      <c r="F196">
        <v>74540</v>
      </c>
      <c r="G196">
        <v>2</v>
      </c>
      <c r="H196">
        <v>2</v>
      </c>
      <c r="I196" t="s">
        <v>728</v>
      </c>
      <c r="J196" t="s">
        <v>5968</v>
      </c>
      <c r="K196" t="s">
        <v>2818</v>
      </c>
      <c r="L196">
        <v>27.4</v>
      </c>
      <c r="M196" s="37">
        <v>43557</v>
      </c>
      <c r="N196" s="37" t="s">
        <v>42</v>
      </c>
      <c r="O196" t="s">
        <v>4098</v>
      </c>
      <c r="Q196" s="37"/>
      <c r="R196" s="37"/>
      <c r="S196" t="b">
        <v>0</v>
      </c>
      <c r="V196" t="s">
        <v>715</v>
      </c>
      <c r="W196">
        <v>12</v>
      </c>
      <c r="X196">
        <v>2</v>
      </c>
      <c r="Y196">
        <v>12</v>
      </c>
      <c r="Z196">
        <v>3750</v>
      </c>
      <c r="AA196">
        <v>0</v>
      </c>
      <c r="AE196" t="b">
        <v>0</v>
      </c>
      <c r="AF196" t="b">
        <v>0</v>
      </c>
      <c r="AG196" t="s">
        <v>74</v>
      </c>
    </row>
    <row r="197" spans="1:33" x14ac:dyDescent="0.25">
      <c r="A197" t="str">
        <f>_xlfn.CONCAT(Table3[[#This Row],[Order]],"-",Table3[[#This Row],[Line]])</f>
        <v>77593-1</v>
      </c>
      <c r="C197" t="s">
        <v>5967</v>
      </c>
      <c r="D197" t="s">
        <v>74</v>
      </c>
      <c r="E197" t="b">
        <v>0</v>
      </c>
      <c r="F197">
        <v>77593</v>
      </c>
      <c r="G197">
        <v>1</v>
      </c>
      <c r="H197">
        <v>45</v>
      </c>
      <c r="I197" t="s">
        <v>754</v>
      </c>
      <c r="J197" t="s">
        <v>5968</v>
      </c>
      <c r="K197" t="s">
        <v>2603</v>
      </c>
      <c r="L197">
        <v>135</v>
      </c>
      <c r="M197" s="37">
        <v>43475</v>
      </c>
      <c r="N197" s="37" t="s">
        <v>42</v>
      </c>
      <c r="O197" t="s">
        <v>3113</v>
      </c>
      <c r="Q197" s="37"/>
      <c r="R197" s="37"/>
      <c r="S197" t="b">
        <v>0</v>
      </c>
      <c r="V197" t="s">
        <v>714</v>
      </c>
      <c r="W197">
        <v>10</v>
      </c>
      <c r="X197">
        <v>45</v>
      </c>
      <c r="Y197">
        <v>45</v>
      </c>
      <c r="Z197">
        <v>11250</v>
      </c>
      <c r="AA197">
        <v>0</v>
      </c>
      <c r="AE197" t="b">
        <v>0</v>
      </c>
      <c r="AF197" t="b">
        <v>0</v>
      </c>
      <c r="AG197" t="s">
        <v>74</v>
      </c>
    </row>
    <row r="198" spans="1:33" x14ac:dyDescent="0.25">
      <c r="A198" t="str">
        <f>_xlfn.CONCAT(Table3[[#This Row],[Order]],"-",Table3[[#This Row],[Line]])</f>
        <v>77593-2</v>
      </c>
      <c r="C198" t="s">
        <v>5967</v>
      </c>
      <c r="D198" t="s">
        <v>74</v>
      </c>
      <c r="E198" t="b">
        <v>0</v>
      </c>
      <c r="F198">
        <v>77593</v>
      </c>
      <c r="G198">
        <v>2</v>
      </c>
      <c r="H198">
        <v>4</v>
      </c>
      <c r="I198" t="s">
        <v>754</v>
      </c>
      <c r="J198" t="s">
        <v>5968</v>
      </c>
      <c r="K198" t="s">
        <v>2604</v>
      </c>
      <c r="L198">
        <v>12</v>
      </c>
      <c r="M198" s="37">
        <v>43475</v>
      </c>
      <c r="N198" s="37" t="s">
        <v>42</v>
      </c>
      <c r="O198" t="s">
        <v>3113</v>
      </c>
      <c r="Q198" s="37"/>
      <c r="R198" s="37"/>
      <c r="S198" t="b">
        <v>0</v>
      </c>
      <c r="V198" t="s">
        <v>714</v>
      </c>
      <c r="W198">
        <v>10</v>
      </c>
      <c r="X198">
        <v>4</v>
      </c>
      <c r="Y198">
        <v>4</v>
      </c>
      <c r="Z198">
        <v>1000</v>
      </c>
      <c r="AA198">
        <v>0</v>
      </c>
      <c r="AE198" t="b">
        <v>0</v>
      </c>
      <c r="AF198" t="b">
        <v>0</v>
      </c>
      <c r="AG198" t="s">
        <v>74</v>
      </c>
    </row>
    <row r="199" spans="1:33" x14ac:dyDescent="0.25">
      <c r="A199" t="str">
        <f>_xlfn.CONCAT(Table3[[#This Row],[Order]],"-",Table3[[#This Row],[Line]])</f>
        <v>77593-3</v>
      </c>
      <c r="C199" t="s">
        <v>5967</v>
      </c>
      <c r="D199" t="s">
        <v>74</v>
      </c>
      <c r="E199" t="b">
        <v>0</v>
      </c>
      <c r="F199">
        <v>77593</v>
      </c>
      <c r="G199">
        <v>3</v>
      </c>
      <c r="H199">
        <v>4</v>
      </c>
      <c r="I199" t="s">
        <v>754</v>
      </c>
      <c r="J199" t="s">
        <v>5968</v>
      </c>
      <c r="K199" t="s">
        <v>2605</v>
      </c>
      <c r="L199">
        <v>12</v>
      </c>
      <c r="M199" s="37">
        <v>43475</v>
      </c>
      <c r="N199" s="37" t="s">
        <v>42</v>
      </c>
      <c r="O199" t="s">
        <v>3113</v>
      </c>
      <c r="Q199" s="37"/>
      <c r="R199" s="37"/>
      <c r="S199" t="b">
        <v>0</v>
      </c>
      <c r="V199" t="s">
        <v>714</v>
      </c>
      <c r="W199">
        <v>10</v>
      </c>
      <c r="X199">
        <v>4</v>
      </c>
      <c r="Y199">
        <v>4</v>
      </c>
      <c r="Z199">
        <v>1000</v>
      </c>
      <c r="AA199">
        <v>0</v>
      </c>
      <c r="AE199" t="b">
        <v>0</v>
      </c>
      <c r="AF199" t="b">
        <v>0</v>
      </c>
      <c r="AG199" t="s">
        <v>74</v>
      </c>
    </row>
    <row r="200" spans="1:33" x14ac:dyDescent="0.25">
      <c r="A200" t="str">
        <f>_xlfn.CONCAT(Table3[[#This Row],[Order]],"-",Table3[[#This Row],[Line]])</f>
        <v>77593-4</v>
      </c>
      <c r="C200" t="s">
        <v>5967</v>
      </c>
      <c r="D200" t="s">
        <v>74</v>
      </c>
      <c r="E200" t="b">
        <v>0</v>
      </c>
      <c r="F200">
        <v>77593</v>
      </c>
      <c r="G200">
        <v>4</v>
      </c>
      <c r="H200">
        <v>11</v>
      </c>
      <c r="I200" t="s">
        <v>719</v>
      </c>
      <c r="J200" t="s">
        <v>5968</v>
      </c>
      <c r="K200" t="s">
        <v>2606</v>
      </c>
      <c r="L200">
        <v>73.37</v>
      </c>
      <c r="M200" s="37">
        <v>43475</v>
      </c>
      <c r="N200" s="37" t="s">
        <v>42</v>
      </c>
      <c r="O200" t="s">
        <v>3113</v>
      </c>
      <c r="Q200" s="37"/>
      <c r="R200" s="37"/>
      <c r="S200" t="b">
        <v>0</v>
      </c>
      <c r="V200" t="s">
        <v>714</v>
      </c>
      <c r="W200">
        <v>12</v>
      </c>
      <c r="X200">
        <v>11</v>
      </c>
      <c r="Y200">
        <v>22</v>
      </c>
      <c r="Z200">
        <v>6160</v>
      </c>
      <c r="AA200">
        <v>0</v>
      </c>
      <c r="AE200" t="b">
        <v>0</v>
      </c>
      <c r="AF200" t="b">
        <v>0</v>
      </c>
      <c r="AG200" t="s">
        <v>74</v>
      </c>
    </row>
    <row r="201" spans="1:33" x14ac:dyDescent="0.25">
      <c r="A201" t="str">
        <f>_xlfn.CONCAT(Table3[[#This Row],[Order]],"-",Table3[[#This Row],[Line]])</f>
        <v>76823-1</v>
      </c>
      <c r="C201" t="s">
        <v>5967</v>
      </c>
      <c r="D201" t="s">
        <v>74</v>
      </c>
      <c r="E201" t="b">
        <v>0</v>
      </c>
      <c r="F201">
        <v>76823</v>
      </c>
      <c r="G201">
        <v>1</v>
      </c>
      <c r="H201">
        <v>13</v>
      </c>
      <c r="I201" t="s">
        <v>745</v>
      </c>
      <c r="J201" t="s">
        <v>5968</v>
      </c>
      <c r="K201" t="s">
        <v>5481</v>
      </c>
      <c r="L201">
        <v>65.13</v>
      </c>
      <c r="M201" s="37"/>
      <c r="N201" s="37" t="s">
        <v>736</v>
      </c>
      <c r="O201" t="s">
        <v>2940</v>
      </c>
      <c r="Q201" s="37"/>
      <c r="R201" s="37"/>
      <c r="S201" t="b">
        <v>0</v>
      </c>
      <c r="V201" t="s">
        <v>714</v>
      </c>
      <c r="W201">
        <v>0</v>
      </c>
      <c r="X201">
        <v>13</v>
      </c>
      <c r="Z201">
        <v>4784</v>
      </c>
      <c r="AA201">
        <v>0</v>
      </c>
      <c r="AE201" t="b">
        <v>0</v>
      </c>
      <c r="AF201" t="b">
        <v>0</v>
      </c>
      <c r="AG201" t="s">
        <v>74</v>
      </c>
    </row>
    <row r="202" spans="1:33" x14ac:dyDescent="0.25">
      <c r="A202" t="str">
        <f>_xlfn.CONCAT(Table3[[#This Row],[Order]],"-",Table3[[#This Row],[Line]])</f>
        <v>76823-3</v>
      </c>
      <c r="C202" t="s">
        <v>5967</v>
      </c>
      <c r="D202" t="s">
        <v>74</v>
      </c>
      <c r="E202" t="b">
        <v>0</v>
      </c>
      <c r="F202">
        <v>76823</v>
      </c>
      <c r="G202">
        <v>3</v>
      </c>
      <c r="H202">
        <v>20</v>
      </c>
      <c r="I202" t="s">
        <v>745</v>
      </c>
      <c r="J202" t="s">
        <v>5968</v>
      </c>
      <c r="K202" t="s">
        <v>5482</v>
      </c>
      <c r="L202">
        <v>163.80000000000001</v>
      </c>
      <c r="M202" s="37"/>
      <c r="N202" s="37" t="s">
        <v>736</v>
      </c>
      <c r="O202" t="s">
        <v>2940</v>
      </c>
      <c r="Q202" s="37"/>
      <c r="R202" s="37"/>
      <c r="S202" t="b">
        <v>0</v>
      </c>
      <c r="V202" t="s">
        <v>714</v>
      </c>
      <c r="W202">
        <v>0</v>
      </c>
      <c r="X202">
        <v>20</v>
      </c>
      <c r="Z202">
        <v>14720</v>
      </c>
      <c r="AA202">
        <v>0</v>
      </c>
      <c r="AE202" t="b">
        <v>0</v>
      </c>
      <c r="AF202" t="b">
        <v>0</v>
      </c>
      <c r="AG202" t="s">
        <v>74</v>
      </c>
    </row>
    <row r="203" spans="1:33" x14ac:dyDescent="0.25">
      <c r="A203" t="str">
        <f>_xlfn.CONCAT(Table3[[#This Row],[Order]],"-",Table3[[#This Row],[Line]])</f>
        <v>76823-4</v>
      </c>
      <c r="C203" t="s">
        <v>5967</v>
      </c>
      <c r="D203" t="s">
        <v>74</v>
      </c>
      <c r="E203" t="b">
        <v>0</v>
      </c>
      <c r="F203">
        <v>76823</v>
      </c>
      <c r="G203">
        <v>4</v>
      </c>
      <c r="H203">
        <v>9</v>
      </c>
      <c r="I203" t="s">
        <v>745</v>
      </c>
      <c r="J203" t="s">
        <v>5968</v>
      </c>
      <c r="K203" t="s">
        <v>5483</v>
      </c>
      <c r="L203">
        <v>103.68</v>
      </c>
      <c r="M203" s="37"/>
      <c r="N203" s="37" t="s">
        <v>736</v>
      </c>
      <c r="O203" t="s">
        <v>2940</v>
      </c>
      <c r="Q203" s="37"/>
      <c r="R203" s="37"/>
      <c r="S203" t="b">
        <v>0</v>
      </c>
      <c r="V203" t="s">
        <v>714</v>
      </c>
      <c r="W203">
        <v>0</v>
      </c>
      <c r="X203">
        <v>9</v>
      </c>
      <c r="Z203">
        <v>9936</v>
      </c>
      <c r="AA203">
        <v>0</v>
      </c>
      <c r="AE203" t="b">
        <v>0</v>
      </c>
      <c r="AF203" t="b">
        <v>0</v>
      </c>
      <c r="AG203" t="s">
        <v>74</v>
      </c>
    </row>
    <row r="204" spans="1:33" x14ac:dyDescent="0.25">
      <c r="A204" t="str">
        <f>_xlfn.CONCAT(Table3[[#This Row],[Order]],"-",Table3[[#This Row],[Line]])</f>
        <v>76823-5</v>
      </c>
      <c r="C204" t="s">
        <v>5967</v>
      </c>
      <c r="D204" t="s">
        <v>74</v>
      </c>
      <c r="E204" t="b">
        <v>0</v>
      </c>
      <c r="F204">
        <v>76823</v>
      </c>
      <c r="G204">
        <v>5</v>
      </c>
      <c r="H204">
        <v>1</v>
      </c>
      <c r="I204" t="s">
        <v>745</v>
      </c>
      <c r="J204" t="s">
        <v>5968</v>
      </c>
      <c r="K204" t="s">
        <v>5484</v>
      </c>
      <c r="L204">
        <v>16.3</v>
      </c>
      <c r="M204" s="37"/>
      <c r="N204" s="37" t="s">
        <v>736</v>
      </c>
      <c r="O204" t="s">
        <v>2940</v>
      </c>
      <c r="Q204" s="37"/>
      <c r="R204" s="37"/>
      <c r="S204" t="b">
        <v>0</v>
      </c>
      <c r="V204" t="s">
        <v>714</v>
      </c>
      <c r="W204">
        <v>0</v>
      </c>
      <c r="X204">
        <v>2</v>
      </c>
      <c r="Z204">
        <v>1472</v>
      </c>
      <c r="AA204">
        <v>0</v>
      </c>
      <c r="AE204" t="b">
        <v>0</v>
      </c>
      <c r="AF204" t="b">
        <v>0</v>
      </c>
      <c r="AG204" t="s">
        <v>74</v>
      </c>
    </row>
    <row r="205" spans="1:33" x14ac:dyDescent="0.25">
      <c r="A205" t="str">
        <f>_xlfn.CONCAT(Table3[[#This Row],[Order]],"-",Table3[[#This Row],[Line]])</f>
        <v>76823-6</v>
      </c>
      <c r="C205" t="s">
        <v>5967</v>
      </c>
      <c r="D205" t="s">
        <v>74</v>
      </c>
      <c r="E205" t="b">
        <v>0</v>
      </c>
      <c r="F205">
        <v>76823</v>
      </c>
      <c r="G205">
        <v>6</v>
      </c>
      <c r="H205">
        <v>2</v>
      </c>
      <c r="I205" t="s">
        <v>745</v>
      </c>
      <c r="J205" t="s">
        <v>5968</v>
      </c>
      <c r="K205" t="s">
        <v>5485</v>
      </c>
      <c r="L205">
        <v>39.64</v>
      </c>
      <c r="M205" s="37"/>
      <c r="N205" s="37" t="s">
        <v>736</v>
      </c>
      <c r="O205" t="s">
        <v>2940</v>
      </c>
      <c r="Q205" s="37"/>
      <c r="S205" t="b">
        <v>0</v>
      </c>
      <c r="V205" t="s">
        <v>714</v>
      </c>
      <c r="W205">
        <v>0</v>
      </c>
      <c r="X205">
        <v>4</v>
      </c>
      <c r="Z205">
        <v>3680</v>
      </c>
      <c r="AA205">
        <v>0</v>
      </c>
      <c r="AE205" t="b">
        <v>0</v>
      </c>
      <c r="AF205" t="b">
        <v>0</v>
      </c>
      <c r="AG205" t="s">
        <v>74</v>
      </c>
    </row>
    <row r="206" spans="1:33" x14ac:dyDescent="0.25">
      <c r="A206" t="str">
        <f>_xlfn.CONCAT(Table3[[#This Row],[Order]],"-",Table3[[#This Row],[Line]])</f>
        <v>76823-7</v>
      </c>
      <c r="C206" t="s">
        <v>5967</v>
      </c>
      <c r="D206" t="s">
        <v>74</v>
      </c>
      <c r="E206" t="b">
        <v>0</v>
      </c>
      <c r="F206">
        <v>76823</v>
      </c>
      <c r="G206">
        <v>7</v>
      </c>
      <c r="H206">
        <v>6</v>
      </c>
      <c r="I206" t="s">
        <v>738</v>
      </c>
      <c r="J206" t="s">
        <v>5968</v>
      </c>
      <c r="K206" t="s">
        <v>2607</v>
      </c>
      <c r="L206">
        <v>132</v>
      </c>
      <c r="M206" s="37">
        <v>43469</v>
      </c>
      <c r="N206" s="37" t="s">
        <v>766</v>
      </c>
      <c r="O206" t="s">
        <v>2940</v>
      </c>
      <c r="Q206" s="37"/>
      <c r="R206" s="37"/>
      <c r="S206" t="b">
        <v>0</v>
      </c>
      <c r="V206" t="s">
        <v>714</v>
      </c>
      <c r="W206">
        <v>0</v>
      </c>
      <c r="X206">
        <v>24</v>
      </c>
      <c r="Y206">
        <v>24</v>
      </c>
      <c r="Z206">
        <v>8250</v>
      </c>
      <c r="AA206">
        <v>0</v>
      </c>
      <c r="AE206" t="b">
        <v>0</v>
      </c>
      <c r="AF206" t="b">
        <v>0</v>
      </c>
      <c r="AG206" t="s">
        <v>74</v>
      </c>
    </row>
    <row r="207" spans="1:33" x14ac:dyDescent="0.25">
      <c r="A207" t="str">
        <f>_xlfn.CONCAT(Table3[[#This Row],[Order]],"-",Table3[[#This Row],[Line]])</f>
        <v>76823-8</v>
      </c>
      <c r="C207" t="s">
        <v>5967</v>
      </c>
      <c r="D207" t="s">
        <v>74</v>
      </c>
      <c r="E207" t="b">
        <v>0</v>
      </c>
      <c r="F207">
        <v>76823</v>
      </c>
      <c r="G207">
        <v>8</v>
      </c>
      <c r="H207">
        <v>3</v>
      </c>
      <c r="I207" t="s">
        <v>738</v>
      </c>
      <c r="J207" t="s">
        <v>5968</v>
      </c>
      <c r="K207" t="s">
        <v>2608</v>
      </c>
      <c r="L207">
        <v>81</v>
      </c>
      <c r="M207" s="37">
        <v>43469</v>
      </c>
      <c r="N207" s="37" t="s">
        <v>766</v>
      </c>
      <c r="O207" t="s">
        <v>2940</v>
      </c>
      <c r="Q207" s="37"/>
      <c r="R207" s="37"/>
      <c r="S207" t="b">
        <v>0</v>
      </c>
      <c r="V207" t="s">
        <v>714</v>
      </c>
      <c r="W207">
        <v>0</v>
      </c>
      <c r="X207">
        <v>15</v>
      </c>
      <c r="Y207">
        <v>15</v>
      </c>
      <c r="Z207">
        <v>5130</v>
      </c>
      <c r="AA207">
        <v>0</v>
      </c>
      <c r="AE207" t="b">
        <v>0</v>
      </c>
      <c r="AF207" t="b">
        <v>0</v>
      </c>
      <c r="AG207" t="s">
        <v>74</v>
      </c>
    </row>
    <row r="208" spans="1:33" x14ac:dyDescent="0.25">
      <c r="A208" t="str">
        <f>_xlfn.CONCAT(Table3[[#This Row],[Order]],"-",Table3[[#This Row],[Line]])</f>
        <v>76823-9</v>
      </c>
      <c r="C208" t="s">
        <v>5967</v>
      </c>
      <c r="D208" t="s">
        <v>74</v>
      </c>
      <c r="E208" t="b">
        <v>0</v>
      </c>
      <c r="F208">
        <v>76823</v>
      </c>
      <c r="G208">
        <v>9</v>
      </c>
      <c r="H208">
        <v>1</v>
      </c>
      <c r="I208" t="s">
        <v>738</v>
      </c>
      <c r="J208" t="s">
        <v>5968</v>
      </c>
      <c r="K208" t="s">
        <v>2609</v>
      </c>
      <c r="L208">
        <v>16</v>
      </c>
      <c r="M208" s="37">
        <v>43469</v>
      </c>
      <c r="N208" s="37" t="s">
        <v>766</v>
      </c>
      <c r="O208" t="s">
        <v>2940</v>
      </c>
      <c r="Q208" s="37"/>
      <c r="R208" s="37"/>
      <c r="S208" t="b">
        <v>0</v>
      </c>
      <c r="V208" t="s">
        <v>714</v>
      </c>
      <c r="W208">
        <v>0</v>
      </c>
      <c r="X208">
        <v>2</v>
      </c>
      <c r="Y208">
        <v>2</v>
      </c>
      <c r="Z208">
        <v>1190</v>
      </c>
      <c r="AA208">
        <v>0</v>
      </c>
      <c r="AE208" t="b">
        <v>0</v>
      </c>
      <c r="AF208" t="b">
        <v>0</v>
      </c>
      <c r="AG208" t="s">
        <v>74</v>
      </c>
    </row>
    <row r="209" spans="1:33" x14ac:dyDescent="0.25">
      <c r="A209" t="str">
        <f>_xlfn.CONCAT(Table3[[#This Row],[Order]],"-",Table3[[#This Row],[Line]])</f>
        <v>76823-10</v>
      </c>
      <c r="C209" t="s">
        <v>5967</v>
      </c>
      <c r="D209" t="s">
        <v>74</v>
      </c>
      <c r="E209" t="b">
        <v>0</v>
      </c>
      <c r="F209">
        <v>76823</v>
      </c>
      <c r="G209">
        <v>10</v>
      </c>
      <c r="H209">
        <v>1</v>
      </c>
      <c r="I209" t="s">
        <v>738</v>
      </c>
      <c r="J209" t="s">
        <v>5968</v>
      </c>
      <c r="K209" t="s">
        <v>2610</v>
      </c>
      <c r="L209">
        <v>16</v>
      </c>
      <c r="M209" s="37">
        <v>43469</v>
      </c>
      <c r="N209" s="37" t="s">
        <v>766</v>
      </c>
      <c r="O209" t="s">
        <v>2940</v>
      </c>
      <c r="Q209" s="37"/>
      <c r="R209" s="37"/>
      <c r="S209" t="b">
        <v>0</v>
      </c>
      <c r="V209" t="s">
        <v>714</v>
      </c>
      <c r="W209">
        <v>0</v>
      </c>
      <c r="X209">
        <v>3</v>
      </c>
      <c r="Y209">
        <v>3</v>
      </c>
      <c r="Z209">
        <v>1470</v>
      </c>
      <c r="AA209">
        <v>0</v>
      </c>
      <c r="AE209" t="b">
        <v>0</v>
      </c>
      <c r="AF209" t="b">
        <v>0</v>
      </c>
      <c r="AG209" t="s">
        <v>74</v>
      </c>
    </row>
    <row r="210" spans="1:33" x14ac:dyDescent="0.25">
      <c r="A210" t="str">
        <f>_xlfn.CONCAT(Table3[[#This Row],[Order]],"-",Table3[[#This Row],[Line]])</f>
        <v>76823-11</v>
      </c>
      <c r="C210" t="s">
        <v>5967</v>
      </c>
      <c r="D210" t="s">
        <v>74</v>
      </c>
      <c r="E210" t="b">
        <v>0</v>
      </c>
      <c r="F210">
        <v>76823</v>
      </c>
      <c r="G210">
        <v>11</v>
      </c>
      <c r="H210">
        <v>9</v>
      </c>
      <c r="I210" t="s">
        <v>738</v>
      </c>
      <c r="J210" t="s">
        <v>5968</v>
      </c>
      <c r="K210" t="s">
        <v>2611</v>
      </c>
      <c r="L210">
        <v>441</v>
      </c>
      <c r="M210" s="37">
        <v>43469</v>
      </c>
      <c r="N210" s="37" t="s">
        <v>766</v>
      </c>
      <c r="O210" t="s">
        <v>2940</v>
      </c>
      <c r="Q210" s="37"/>
      <c r="R210" s="37"/>
      <c r="S210" t="b">
        <v>0</v>
      </c>
      <c r="V210" t="s">
        <v>714</v>
      </c>
      <c r="W210">
        <v>0</v>
      </c>
      <c r="X210">
        <v>81</v>
      </c>
      <c r="Y210">
        <v>81</v>
      </c>
      <c r="Z210">
        <v>27450</v>
      </c>
      <c r="AA210">
        <v>0</v>
      </c>
      <c r="AE210" t="b">
        <v>0</v>
      </c>
      <c r="AF210" t="b">
        <v>0</v>
      </c>
      <c r="AG210" t="s">
        <v>74</v>
      </c>
    </row>
    <row r="211" spans="1:33" x14ac:dyDescent="0.25">
      <c r="A211" t="str">
        <f>_xlfn.CONCAT(Table3[[#This Row],[Order]],"-",Table3[[#This Row],[Line]])</f>
        <v>76823-12</v>
      </c>
      <c r="C211" t="s">
        <v>5967</v>
      </c>
      <c r="D211" t="s">
        <v>74</v>
      </c>
      <c r="E211" t="b">
        <v>0</v>
      </c>
      <c r="F211">
        <v>76823</v>
      </c>
      <c r="G211">
        <v>12</v>
      </c>
      <c r="H211">
        <v>4</v>
      </c>
      <c r="I211" t="s">
        <v>738</v>
      </c>
      <c r="J211" t="s">
        <v>5968</v>
      </c>
      <c r="K211" t="s">
        <v>2612</v>
      </c>
      <c r="L211">
        <v>132</v>
      </c>
      <c r="M211" s="37">
        <v>43469</v>
      </c>
      <c r="N211" s="37" t="s">
        <v>766</v>
      </c>
      <c r="O211" t="s">
        <v>2940</v>
      </c>
      <c r="Q211" s="37"/>
      <c r="R211" s="37"/>
      <c r="S211" t="b">
        <v>0</v>
      </c>
      <c r="V211" t="s">
        <v>714</v>
      </c>
      <c r="W211">
        <v>0</v>
      </c>
      <c r="X211">
        <v>24</v>
      </c>
      <c r="Y211">
        <v>24</v>
      </c>
      <c r="Z211">
        <v>4920</v>
      </c>
      <c r="AA211">
        <v>0</v>
      </c>
      <c r="AE211" t="b">
        <v>0</v>
      </c>
      <c r="AF211" t="b">
        <v>0</v>
      </c>
      <c r="AG211" t="s">
        <v>74</v>
      </c>
    </row>
    <row r="212" spans="1:33" x14ac:dyDescent="0.25">
      <c r="A212" t="str">
        <f>_xlfn.CONCAT(Table3[[#This Row],[Order]],"-",Table3[[#This Row],[Line]])</f>
        <v>76823-13</v>
      </c>
      <c r="C212" t="s">
        <v>5967</v>
      </c>
      <c r="D212" t="s">
        <v>74</v>
      </c>
      <c r="E212" t="b">
        <v>0</v>
      </c>
      <c r="F212">
        <v>76823</v>
      </c>
      <c r="G212">
        <v>13</v>
      </c>
      <c r="H212">
        <v>10</v>
      </c>
      <c r="I212" t="s">
        <v>735</v>
      </c>
      <c r="J212" t="s">
        <v>5968</v>
      </c>
      <c r="K212" t="s">
        <v>2613</v>
      </c>
      <c r="L212">
        <v>120</v>
      </c>
      <c r="M212" s="37">
        <v>43469</v>
      </c>
      <c r="N212" s="37" t="s">
        <v>766</v>
      </c>
      <c r="O212" t="s">
        <v>2940</v>
      </c>
      <c r="Q212" s="37"/>
      <c r="S212" t="b">
        <v>0</v>
      </c>
      <c r="V212" t="s">
        <v>714</v>
      </c>
      <c r="W212">
        <v>0</v>
      </c>
      <c r="X212">
        <v>10</v>
      </c>
      <c r="Y212">
        <v>40</v>
      </c>
      <c r="Z212">
        <v>11040</v>
      </c>
      <c r="AA212">
        <v>0</v>
      </c>
      <c r="AE212" t="b">
        <v>0</v>
      </c>
      <c r="AF212" t="b">
        <v>0</v>
      </c>
      <c r="AG212" t="s">
        <v>74</v>
      </c>
    </row>
    <row r="213" spans="1:33" x14ac:dyDescent="0.25">
      <c r="A213" t="str">
        <f>_xlfn.CONCAT(Table3[[#This Row],[Order]],"-",Table3[[#This Row],[Line]])</f>
        <v>77053-1</v>
      </c>
      <c r="C213" t="s">
        <v>5967</v>
      </c>
      <c r="D213" t="s">
        <v>74</v>
      </c>
      <c r="E213" t="b">
        <v>0</v>
      </c>
      <c r="F213">
        <v>77053</v>
      </c>
      <c r="G213">
        <v>1</v>
      </c>
      <c r="H213">
        <v>1</v>
      </c>
      <c r="I213" t="s">
        <v>725</v>
      </c>
      <c r="J213" t="s">
        <v>5968</v>
      </c>
      <c r="K213" t="s">
        <v>2615</v>
      </c>
      <c r="L213">
        <v>7</v>
      </c>
      <c r="M213" s="37">
        <v>43479</v>
      </c>
      <c r="N213" s="37" t="s">
        <v>42</v>
      </c>
      <c r="O213" t="s">
        <v>3538</v>
      </c>
      <c r="P213" t="s">
        <v>151</v>
      </c>
      <c r="Q213" s="37"/>
      <c r="R213" s="37"/>
      <c r="S213" t="b">
        <v>0</v>
      </c>
      <c r="V213" t="s">
        <v>715</v>
      </c>
      <c r="W213">
        <v>12</v>
      </c>
      <c r="X213">
        <v>1</v>
      </c>
      <c r="Y213">
        <v>2</v>
      </c>
      <c r="Z213">
        <v>500</v>
      </c>
      <c r="AA213">
        <v>0</v>
      </c>
      <c r="AE213" t="b">
        <v>0</v>
      </c>
      <c r="AF213" t="b">
        <v>0</v>
      </c>
      <c r="AG213" t="s">
        <v>74</v>
      </c>
    </row>
    <row r="214" spans="1:33" x14ac:dyDescent="0.25">
      <c r="A214" t="str">
        <f>_xlfn.CONCAT(Table3[[#This Row],[Order]],"-",Table3[[#This Row],[Line]])</f>
        <v>77070-1</v>
      </c>
      <c r="C214" t="s">
        <v>5967</v>
      </c>
      <c r="D214" t="s">
        <v>74</v>
      </c>
      <c r="E214" t="b">
        <v>0</v>
      </c>
      <c r="F214">
        <v>77070</v>
      </c>
      <c r="G214">
        <v>1</v>
      </c>
      <c r="H214">
        <v>1</v>
      </c>
      <c r="I214" t="s">
        <v>725</v>
      </c>
      <c r="J214" t="s">
        <v>5968</v>
      </c>
      <c r="K214" t="s">
        <v>2617</v>
      </c>
      <c r="L214">
        <v>54</v>
      </c>
      <c r="M214" s="37">
        <v>43475</v>
      </c>
      <c r="N214" s="37" t="s">
        <v>165</v>
      </c>
      <c r="O214" t="s">
        <v>4099</v>
      </c>
      <c r="P214" t="s">
        <v>151</v>
      </c>
      <c r="Q214" s="37">
        <v>43462</v>
      </c>
      <c r="R214" s="37"/>
      <c r="S214" t="b">
        <v>1</v>
      </c>
      <c r="T214" t="s">
        <v>125</v>
      </c>
      <c r="V214" t="s">
        <v>715</v>
      </c>
      <c r="W214">
        <v>12</v>
      </c>
      <c r="X214">
        <v>1</v>
      </c>
      <c r="Y214">
        <v>8</v>
      </c>
      <c r="Z214">
        <v>2750</v>
      </c>
      <c r="AA214">
        <v>0</v>
      </c>
      <c r="AD214" t="s">
        <v>151</v>
      </c>
      <c r="AE214" t="b">
        <v>0</v>
      </c>
      <c r="AF214" t="b">
        <v>0</v>
      </c>
      <c r="AG214" t="s">
        <v>74</v>
      </c>
    </row>
    <row r="215" spans="1:33" x14ac:dyDescent="0.25">
      <c r="A215" t="str">
        <f>_xlfn.CONCAT(Table3[[#This Row],[Order]],"-",Table3[[#This Row],[Line]])</f>
        <v>77462-1</v>
      </c>
      <c r="C215" t="s">
        <v>5967</v>
      </c>
      <c r="D215" t="s">
        <v>74</v>
      </c>
      <c r="E215" t="b">
        <v>0</v>
      </c>
      <c r="F215">
        <v>77462</v>
      </c>
      <c r="G215">
        <v>1</v>
      </c>
      <c r="H215">
        <v>44</v>
      </c>
      <c r="I215" t="s">
        <v>754</v>
      </c>
      <c r="J215" t="s">
        <v>5968</v>
      </c>
      <c r="K215" t="s">
        <v>5486</v>
      </c>
      <c r="L215">
        <v>0</v>
      </c>
      <c r="M215" s="37"/>
      <c r="N215" s="37" t="s">
        <v>781</v>
      </c>
      <c r="O215" t="s">
        <v>5487</v>
      </c>
      <c r="Q215" s="37"/>
      <c r="R215" s="37"/>
      <c r="S215" t="b">
        <v>0</v>
      </c>
      <c r="V215" t="s">
        <v>714</v>
      </c>
      <c r="W215">
        <v>0</v>
      </c>
      <c r="X215">
        <v>44</v>
      </c>
      <c r="Z215">
        <v>15400</v>
      </c>
      <c r="AA215">
        <v>0</v>
      </c>
      <c r="AE215" t="b">
        <v>0</v>
      </c>
      <c r="AF215" t="b">
        <v>0</v>
      </c>
      <c r="AG215" t="s">
        <v>74</v>
      </c>
    </row>
    <row r="216" spans="1:33" x14ac:dyDescent="0.25">
      <c r="A216" t="str">
        <f>_xlfn.CONCAT(Table3[[#This Row],[Order]],"-",Table3[[#This Row],[Line]])</f>
        <v>77462-2</v>
      </c>
      <c r="C216" t="s">
        <v>5967</v>
      </c>
      <c r="D216" t="s">
        <v>74</v>
      </c>
      <c r="E216" t="b">
        <v>0</v>
      </c>
      <c r="F216">
        <v>77462</v>
      </c>
      <c r="G216">
        <v>2</v>
      </c>
      <c r="H216">
        <v>20</v>
      </c>
      <c r="I216" t="s">
        <v>754</v>
      </c>
      <c r="J216" t="s">
        <v>5968</v>
      </c>
      <c r="K216" t="s">
        <v>5488</v>
      </c>
      <c r="L216">
        <v>0</v>
      </c>
      <c r="M216" s="37"/>
      <c r="N216" s="37" t="s">
        <v>736</v>
      </c>
      <c r="O216" t="s">
        <v>5487</v>
      </c>
      <c r="Q216" s="37"/>
      <c r="R216" s="37"/>
      <c r="S216" t="b">
        <v>0</v>
      </c>
      <c r="V216" t="s">
        <v>714</v>
      </c>
      <c r="W216">
        <v>0</v>
      </c>
      <c r="X216">
        <v>20</v>
      </c>
      <c r="Z216">
        <v>8500</v>
      </c>
      <c r="AA216">
        <v>0</v>
      </c>
      <c r="AE216" t="b">
        <v>0</v>
      </c>
      <c r="AF216" t="b">
        <v>0</v>
      </c>
      <c r="AG216" t="s">
        <v>74</v>
      </c>
    </row>
    <row r="217" spans="1:33" x14ac:dyDescent="0.25">
      <c r="A217" t="str">
        <f>_xlfn.CONCAT(Table3[[#This Row],[Order]],"-",Table3[[#This Row],[Line]])</f>
        <v>76332-1</v>
      </c>
      <c r="C217" t="s">
        <v>5967</v>
      </c>
      <c r="D217" t="s">
        <v>74</v>
      </c>
      <c r="E217" t="b">
        <v>0</v>
      </c>
      <c r="F217">
        <v>76332</v>
      </c>
      <c r="G217">
        <v>1</v>
      </c>
      <c r="H217">
        <v>1</v>
      </c>
      <c r="I217" t="s">
        <v>730</v>
      </c>
      <c r="J217" t="s">
        <v>5968</v>
      </c>
      <c r="K217" t="s">
        <v>3540</v>
      </c>
      <c r="L217">
        <v>61.68</v>
      </c>
      <c r="M217" s="37">
        <v>43468</v>
      </c>
      <c r="N217" s="37" t="s">
        <v>29</v>
      </c>
      <c r="O217" t="s">
        <v>5489</v>
      </c>
      <c r="Q217" s="37"/>
      <c r="R217" s="37">
        <v>43462</v>
      </c>
      <c r="S217" t="b">
        <v>1</v>
      </c>
      <c r="T217" t="s">
        <v>41</v>
      </c>
      <c r="V217" t="s">
        <v>715</v>
      </c>
      <c r="W217">
        <v>4</v>
      </c>
      <c r="X217">
        <v>10</v>
      </c>
      <c r="Y217">
        <v>16</v>
      </c>
      <c r="Z217">
        <v>4160</v>
      </c>
      <c r="AA217">
        <v>0</v>
      </c>
      <c r="AE217" t="b">
        <v>1</v>
      </c>
      <c r="AF217" t="b">
        <v>0</v>
      </c>
      <c r="AG217" t="s">
        <v>180</v>
      </c>
    </row>
    <row r="218" spans="1:33" x14ac:dyDescent="0.25">
      <c r="A218" t="str">
        <f>_xlfn.CONCAT(Table3[[#This Row],[Order]],"-",Table3[[#This Row],[Line]])</f>
        <v>77914-1</v>
      </c>
      <c r="C218" t="s">
        <v>5967</v>
      </c>
      <c r="D218" t="s">
        <v>74</v>
      </c>
      <c r="E218" t="b">
        <v>0</v>
      </c>
      <c r="F218">
        <v>77914</v>
      </c>
      <c r="G218">
        <v>1</v>
      </c>
      <c r="H218">
        <v>1</v>
      </c>
      <c r="I218" t="s">
        <v>719</v>
      </c>
      <c r="J218" t="s">
        <v>5968</v>
      </c>
      <c r="K218" t="s">
        <v>4379</v>
      </c>
      <c r="L218">
        <v>7.13</v>
      </c>
      <c r="M218" s="37"/>
      <c r="N218" s="37" t="s">
        <v>727</v>
      </c>
      <c r="Q218" s="37"/>
      <c r="R218" s="37"/>
      <c r="S218" t="b">
        <v>0</v>
      </c>
      <c r="V218" t="s">
        <v>715</v>
      </c>
      <c r="W218">
        <v>0</v>
      </c>
      <c r="X218">
        <v>1</v>
      </c>
      <c r="Z218">
        <v>600</v>
      </c>
      <c r="AA218">
        <v>0</v>
      </c>
      <c r="AE218" t="b">
        <v>0</v>
      </c>
      <c r="AF218" t="b">
        <v>0</v>
      </c>
      <c r="AG218" t="s">
        <v>74</v>
      </c>
    </row>
    <row r="219" spans="1:33" x14ac:dyDescent="0.25">
      <c r="A219" t="str">
        <f>_xlfn.CONCAT(Table3[[#This Row],[Order]],"-",Table3[[#This Row],[Line]])</f>
        <v>76946-1</v>
      </c>
      <c r="C219" t="s">
        <v>5967</v>
      </c>
      <c r="D219" t="s">
        <v>74</v>
      </c>
      <c r="E219" t="b">
        <v>0</v>
      </c>
      <c r="F219">
        <v>76946</v>
      </c>
      <c r="G219">
        <v>1</v>
      </c>
      <c r="H219">
        <v>1</v>
      </c>
      <c r="I219" t="s">
        <v>744</v>
      </c>
      <c r="J219" t="s">
        <v>5968</v>
      </c>
      <c r="K219" t="s">
        <v>2941</v>
      </c>
      <c r="L219">
        <v>15</v>
      </c>
      <c r="M219" s="37">
        <v>43474</v>
      </c>
      <c r="N219" s="37" t="s">
        <v>165</v>
      </c>
      <c r="P219" t="s">
        <v>151</v>
      </c>
      <c r="Q219" s="37">
        <v>43462</v>
      </c>
      <c r="R219" s="37"/>
      <c r="S219" t="b">
        <v>0</v>
      </c>
      <c r="V219" t="s">
        <v>715</v>
      </c>
      <c r="W219">
        <v>12</v>
      </c>
      <c r="X219">
        <v>2</v>
      </c>
      <c r="Y219">
        <v>4</v>
      </c>
      <c r="Z219">
        <v>1306.5</v>
      </c>
      <c r="AA219">
        <v>0</v>
      </c>
      <c r="AD219" t="s">
        <v>151</v>
      </c>
      <c r="AE219" t="b">
        <v>0</v>
      </c>
      <c r="AF219" t="b">
        <v>0</v>
      </c>
      <c r="AG219" t="s">
        <v>74</v>
      </c>
    </row>
    <row r="220" spans="1:33" x14ac:dyDescent="0.25">
      <c r="A220" t="str">
        <f>_xlfn.CONCAT(Table3[[#This Row],[Order]],"-",Table3[[#This Row],[Line]])</f>
        <v>76946-2</v>
      </c>
      <c r="C220" t="s">
        <v>5967</v>
      </c>
      <c r="D220" t="s">
        <v>74</v>
      </c>
      <c r="E220" t="b">
        <v>0</v>
      </c>
      <c r="F220">
        <v>76946</v>
      </c>
      <c r="G220">
        <v>2</v>
      </c>
      <c r="H220">
        <v>1</v>
      </c>
      <c r="I220" t="s">
        <v>745</v>
      </c>
      <c r="J220" t="s">
        <v>5968</v>
      </c>
      <c r="K220" t="s">
        <v>2942</v>
      </c>
      <c r="L220">
        <v>11.33</v>
      </c>
      <c r="M220" s="37">
        <v>43474</v>
      </c>
      <c r="N220" s="37" t="s">
        <v>165</v>
      </c>
      <c r="P220" t="s">
        <v>151</v>
      </c>
      <c r="Q220" s="37">
        <v>43462</v>
      </c>
      <c r="R220" s="37"/>
      <c r="S220" t="b">
        <v>0</v>
      </c>
      <c r="V220" t="s">
        <v>715</v>
      </c>
      <c r="W220">
        <v>12</v>
      </c>
      <c r="X220">
        <v>1</v>
      </c>
      <c r="Y220">
        <v>2</v>
      </c>
      <c r="Z220">
        <v>919.2</v>
      </c>
      <c r="AA220">
        <v>0</v>
      </c>
      <c r="AD220" t="s">
        <v>151</v>
      </c>
      <c r="AE220" t="b">
        <v>0</v>
      </c>
      <c r="AF220" t="b">
        <v>0</v>
      </c>
      <c r="AG220" t="s">
        <v>74</v>
      </c>
    </row>
    <row r="221" spans="1:33" x14ac:dyDescent="0.25">
      <c r="A221" t="str">
        <f>_xlfn.CONCAT(Table3[[#This Row],[Order]],"-",Table3[[#This Row],[Line]])</f>
        <v>73492-1</v>
      </c>
      <c r="C221" t="s">
        <v>5967</v>
      </c>
      <c r="D221" t="s">
        <v>112</v>
      </c>
      <c r="E221" t="b">
        <v>0</v>
      </c>
      <c r="F221">
        <v>73492</v>
      </c>
      <c r="G221">
        <v>1</v>
      </c>
      <c r="H221">
        <v>1</v>
      </c>
      <c r="I221" t="s">
        <v>739</v>
      </c>
      <c r="J221" t="s">
        <v>5968</v>
      </c>
      <c r="K221" t="s">
        <v>824</v>
      </c>
      <c r="L221">
        <v>0</v>
      </c>
      <c r="M221" s="37"/>
      <c r="N221" s="37" t="s">
        <v>726</v>
      </c>
      <c r="O221" t="s">
        <v>825</v>
      </c>
      <c r="Q221" s="37"/>
      <c r="R221" s="37"/>
      <c r="S221" t="b">
        <v>0</v>
      </c>
      <c r="V221" t="s">
        <v>715</v>
      </c>
      <c r="W221">
        <v>0</v>
      </c>
      <c r="X221">
        <v>4</v>
      </c>
      <c r="Z221">
        <v>800</v>
      </c>
      <c r="AA221">
        <v>800</v>
      </c>
      <c r="AE221" t="b">
        <v>0</v>
      </c>
      <c r="AF221" t="b">
        <v>0</v>
      </c>
      <c r="AG221" t="s">
        <v>74</v>
      </c>
    </row>
    <row r="222" spans="1:33" x14ac:dyDescent="0.25">
      <c r="A222" t="str">
        <f>_xlfn.CONCAT(Table3[[#This Row],[Order]],"-",Table3[[#This Row],[Line]])</f>
        <v>77177-1</v>
      </c>
      <c r="C222" t="s">
        <v>5967</v>
      </c>
      <c r="D222" t="s">
        <v>74</v>
      </c>
      <c r="E222" t="b">
        <v>0</v>
      </c>
      <c r="F222">
        <v>77177</v>
      </c>
      <c r="G222">
        <v>1</v>
      </c>
      <c r="H222">
        <v>18</v>
      </c>
      <c r="I222" t="s">
        <v>725</v>
      </c>
      <c r="J222" t="s">
        <v>5968</v>
      </c>
      <c r="K222" t="s">
        <v>2457</v>
      </c>
      <c r="L222">
        <v>162</v>
      </c>
      <c r="M222" s="37">
        <v>43469</v>
      </c>
      <c r="N222" s="37" t="s">
        <v>165</v>
      </c>
      <c r="O222" t="s">
        <v>2458</v>
      </c>
      <c r="P222" t="s">
        <v>151</v>
      </c>
      <c r="Q222" s="37"/>
      <c r="R222" s="37"/>
      <c r="S222" t="b">
        <v>1</v>
      </c>
      <c r="T222" t="s">
        <v>45</v>
      </c>
      <c r="V222" t="s">
        <v>714</v>
      </c>
      <c r="W222">
        <v>7</v>
      </c>
      <c r="X222">
        <v>18</v>
      </c>
      <c r="Y222">
        <v>18</v>
      </c>
      <c r="Z222">
        <v>10800</v>
      </c>
      <c r="AA222">
        <v>0</v>
      </c>
      <c r="AE222" t="b">
        <v>0</v>
      </c>
      <c r="AF222" t="b">
        <v>0</v>
      </c>
      <c r="AG222" t="s">
        <v>180</v>
      </c>
    </row>
    <row r="223" spans="1:33" x14ac:dyDescent="0.25">
      <c r="A223" t="str">
        <f>_xlfn.CONCAT(Table3[[#This Row],[Order]],"-",Table3[[#This Row],[Line]])</f>
        <v>78267-1</v>
      </c>
      <c r="C223" t="s">
        <v>5967</v>
      </c>
      <c r="D223" t="s">
        <v>74</v>
      </c>
      <c r="E223" t="b">
        <v>0</v>
      </c>
      <c r="F223">
        <v>78267</v>
      </c>
      <c r="G223">
        <v>1</v>
      </c>
      <c r="H223">
        <v>14</v>
      </c>
      <c r="I223" t="s">
        <v>717</v>
      </c>
      <c r="J223" t="s">
        <v>5968</v>
      </c>
      <c r="K223" t="s">
        <v>5490</v>
      </c>
      <c r="L223">
        <v>0</v>
      </c>
      <c r="M223" s="37"/>
      <c r="N223" s="37" t="s">
        <v>1730</v>
      </c>
      <c r="Q223" s="37"/>
      <c r="R223" s="37"/>
      <c r="S223" t="b">
        <v>0</v>
      </c>
      <c r="V223" t="s">
        <v>715</v>
      </c>
      <c r="W223">
        <v>0</v>
      </c>
      <c r="X223">
        <v>14</v>
      </c>
      <c r="Z223">
        <v>3710</v>
      </c>
      <c r="AA223">
        <v>0</v>
      </c>
      <c r="AE223" t="b">
        <v>0</v>
      </c>
      <c r="AF223" t="b">
        <v>0</v>
      </c>
      <c r="AG223" t="s">
        <v>74</v>
      </c>
    </row>
    <row r="224" spans="1:33" x14ac:dyDescent="0.25">
      <c r="A224" t="str">
        <f>_xlfn.CONCAT(Table3[[#This Row],[Order]],"-",Table3[[#This Row],[Line]])</f>
        <v>77527-1</v>
      </c>
      <c r="C224" t="s">
        <v>5967</v>
      </c>
      <c r="D224" t="s">
        <v>74</v>
      </c>
      <c r="E224" t="b">
        <v>0</v>
      </c>
      <c r="F224">
        <v>77527</v>
      </c>
      <c r="G224">
        <v>1</v>
      </c>
      <c r="H224">
        <v>1</v>
      </c>
      <c r="I224" t="s">
        <v>735</v>
      </c>
      <c r="J224" t="s">
        <v>5968</v>
      </c>
      <c r="K224" t="s">
        <v>3784</v>
      </c>
      <c r="L224">
        <v>9.4</v>
      </c>
      <c r="M224" s="37">
        <v>43476</v>
      </c>
      <c r="N224" s="37" t="s">
        <v>766</v>
      </c>
      <c r="Q224" s="37"/>
      <c r="R224" s="37"/>
      <c r="S224" t="b">
        <v>0</v>
      </c>
      <c r="V224" t="s">
        <v>715</v>
      </c>
      <c r="W224">
        <v>0</v>
      </c>
      <c r="X224">
        <v>1</v>
      </c>
      <c r="Y224">
        <v>2</v>
      </c>
      <c r="Z224">
        <v>741.61</v>
      </c>
      <c r="AA224">
        <v>0</v>
      </c>
      <c r="AE224" t="b">
        <v>0</v>
      </c>
      <c r="AF224" t="b">
        <v>0</v>
      </c>
      <c r="AG224" t="s">
        <v>74</v>
      </c>
    </row>
    <row r="225" spans="1:33" x14ac:dyDescent="0.25">
      <c r="A225" t="str">
        <f>_xlfn.CONCAT(Table3[[#This Row],[Order]],"-",Table3[[#This Row],[Line]])</f>
        <v>70280-1</v>
      </c>
      <c r="C225" t="s">
        <v>5967</v>
      </c>
      <c r="D225" t="s">
        <v>74</v>
      </c>
      <c r="E225" t="b">
        <v>0</v>
      </c>
      <c r="F225">
        <v>70280</v>
      </c>
      <c r="G225">
        <v>1</v>
      </c>
      <c r="H225">
        <v>433</v>
      </c>
      <c r="I225" t="s">
        <v>754</v>
      </c>
      <c r="J225" t="s">
        <v>5968</v>
      </c>
      <c r="K225" t="s">
        <v>192</v>
      </c>
      <c r="L225">
        <v>1121.037</v>
      </c>
      <c r="M225" s="37">
        <v>43493</v>
      </c>
      <c r="N225" s="37" t="s">
        <v>42</v>
      </c>
      <c r="Q225" s="37"/>
      <c r="R225" s="37"/>
      <c r="S225" t="b">
        <v>0</v>
      </c>
      <c r="V225" t="s">
        <v>714</v>
      </c>
      <c r="W225">
        <v>10</v>
      </c>
      <c r="X225">
        <v>433</v>
      </c>
      <c r="Y225">
        <v>433</v>
      </c>
      <c r="Z225">
        <v>85734</v>
      </c>
      <c r="AA225">
        <v>0</v>
      </c>
      <c r="AE225" t="b">
        <v>0</v>
      </c>
      <c r="AF225" t="b">
        <v>0</v>
      </c>
      <c r="AG225" t="s">
        <v>180</v>
      </c>
    </row>
    <row r="226" spans="1:33" x14ac:dyDescent="0.25">
      <c r="A226" t="str">
        <f>_xlfn.CONCAT(Table3[[#This Row],[Order]],"-",Table3[[#This Row],[Line]])</f>
        <v>73768-1</v>
      </c>
      <c r="C226" t="s">
        <v>5967</v>
      </c>
      <c r="D226" t="s">
        <v>74</v>
      </c>
      <c r="E226" t="b">
        <v>0</v>
      </c>
      <c r="F226">
        <v>73768</v>
      </c>
      <c r="G226">
        <v>1</v>
      </c>
      <c r="H226">
        <v>8</v>
      </c>
      <c r="I226" t="s">
        <v>725</v>
      </c>
      <c r="J226" t="s">
        <v>5968</v>
      </c>
      <c r="K226" t="s">
        <v>2820</v>
      </c>
      <c r="L226">
        <v>40</v>
      </c>
      <c r="M226" s="37">
        <v>43468</v>
      </c>
      <c r="N226" s="37" t="s">
        <v>29</v>
      </c>
      <c r="Q226" s="37"/>
      <c r="R226" s="37">
        <v>43464</v>
      </c>
      <c r="S226" t="b">
        <v>0</v>
      </c>
      <c r="V226" t="s">
        <v>714</v>
      </c>
      <c r="W226">
        <v>1</v>
      </c>
      <c r="X226">
        <v>8</v>
      </c>
      <c r="Y226">
        <v>8</v>
      </c>
      <c r="Z226">
        <v>2304</v>
      </c>
      <c r="AA226">
        <v>0</v>
      </c>
      <c r="AB226" t="s">
        <v>151</v>
      </c>
      <c r="AE226" t="b">
        <v>0</v>
      </c>
      <c r="AF226" t="b">
        <v>0</v>
      </c>
      <c r="AG226" t="s">
        <v>74</v>
      </c>
    </row>
    <row r="227" spans="1:33" x14ac:dyDescent="0.25">
      <c r="A227" t="str">
        <f>_xlfn.CONCAT(Table3[[#This Row],[Order]],"-",Table3[[#This Row],[Line]])</f>
        <v>73768-2</v>
      </c>
      <c r="C227" t="s">
        <v>5967</v>
      </c>
      <c r="D227" t="s">
        <v>74</v>
      </c>
      <c r="E227" t="b">
        <v>0</v>
      </c>
      <c r="F227">
        <v>73768</v>
      </c>
      <c r="G227">
        <v>2</v>
      </c>
      <c r="H227">
        <v>20</v>
      </c>
      <c r="I227" t="s">
        <v>725</v>
      </c>
      <c r="J227" t="s">
        <v>5968</v>
      </c>
      <c r="K227" t="s">
        <v>2822</v>
      </c>
      <c r="L227">
        <v>180</v>
      </c>
      <c r="M227" s="37">
        <v>43468</v>
      </c>
      <c r="N227" s="37" t="s">
        <v>29</v>
      </c>
      <c r="Q227" s="37"/>
      <c r="R227" s="37">
        <v>43464</v>
      </c>
      <c r="S227" t="b">
        <v>0</v>
      </c>
      <c r="V227" t="s">
        <v>714</v>
      </c>
      <c r="W227">
        <v>1</v>
      </c>
      <c r="X227">
        <v>20</v>
      </c>
      <c r="Y227">
        <v>20</v>
      </c>
      <c r="Z227">
        <v>17280</v>
      </c>
      <c r="AA227">
        <v>0</v>
      </c>
      <c r="AB227" t="s">
        <v>151</v>
      </c>
      <c r="AE227" t="b">
        <v>0</v>
      </c>
      <c r="AF227" t="b">
        <v>0</v>
      </c>
      <c r="AG227" t="s">
        <v>74</v>
      </c>
    </row>
    <row r="228" spans="1:33" x14ac:dyDescent="0.25">
      <c r="A228" t="str">
        <f>_xlfn.CONCAT(Table3[[#This Row],[Order]],"-",Table3[[#This Row],[Line]])</f>
        <v>73768-3</v>
      </c>
      <c r="C228" t="s">
        <v>5967</v>
      </c>
      <c r="D228" t="s">
        <v>74</v>
      </c>
      <c r="E228" t="b">
        <v>0</v>
      </c>
      <c r="F228">
        <v>73768</v>
      </c>
      <c r="G228">
        <v>3</v>
      </c>
      <c r="H228">
        <v>5</v>
      </c>
      <c r="I228" t="s">
        <v>725</v>
      </c>
      <c r="J228" t="s">
        <v>5968</v>
      </c>
      <c r="K228" t="s">
        <v>2824</v>
      </c>
      <c r="L228">
        <v>35</v>
      </c>
      <c r="M228" s="37">
        <v>43468</v>
      </c>
      <c r="N228" s="37" t="s">
        <v>29</v>
      </c>
      <c r="Q228" s="37"/>
      <c r="R228" s="37">
        <v>43464</v>
      </c>
      <c r="S228" t="b">
        <v>0</v>
      </c>
      <c r="V228" t="s">
        <v>714</v>
      </c>
      <c r="W228">
        <v>1</v>
      </c>
      <c r="X228">
        <v>5</v>
      </c>
      <c r="Y228">
        <v>5</v>
      </c>
      <c r="Z228">
        <v>2160</v>
      </c>
      <c r="AA228">
        <v>0</v>
      </c>
      <c r="AB228" t="s">
        <v>151</v>
      </c>
      <c r="AE228" t="b">
        <v>0</v>
      </c>
      <c r="AF228" t="b">
        <v>0</v>
      </c>
      <c r="AG228" t="s">
        <v>74</v>
      </c>
    </row>
    <row r="229" spans="1:33" x14ac:dyDescent="0.25">
      <c r="A229" t="str">
        <f>_xlfn.CONCAT(Table3[[#This Row],[Order]],"-",Table3[[#This Row],[Line]])</f>
        <v>73768-4</v>
      </c>
      <c r="C229" t="s">
        <v>5967</v>
      </c>
      <c r="D229" t="s">
        <v>74</v>
      </c>
      <c r="E229" t="b">
        <v>0</v>
      </c>
      <c r="F229">
        <v>73768</v>
      </c>
      <c r="G229">
        <v>4</v>
      </c>
      <c r="H229">
        <v>3</v>
      </c>
      <c r="I229" t="s">
        <v>725</v>
      </c>
      <c r="J229" t="s">
        <v>5968</v>
      </c>
      <c r="K229" t="s">
        <v>2826</v>
      </c>
      <c r="L229">
        <v>39</v>
      </c>
      <c r="M229" s="37">
        <v>43468</v>
      </c>
      <c r="N229" s="37" t="s">
        <v>29</v>
      </c>
      <c r="Q229" s="37"/>
      <c r="R229" s="37">
        <v>43464</v>
      </c>
      <c r="S229" t="b">
        <v>0</v>
      </c>
      <c r="V229" t="s">
        <v>714</v>
      </c>
      <c r="W229">
        <v>1</v>
      </c>
      <c r="X229">
        <v>6</v>
      </c>
      <c r="Y229">
        <v>6</v>
      </c>
      <c r="Z229">
        <v>3240</v>
      </c>
      <c r="AA229">
        <v>0</v>
      </c>
      <c r="AB229" t="s">
        <v>151</v>
      </c>
      <c r="AE229" t="b">
        <v>0</v>
      </c>
      <c r="AF229" t="b">
        <v>0</v>
      </c>
      <c r="AG229" t="s">
        <v>74</v>
      </c>
    </row>
    <row r="230" spans="1:33" x14ac:dyDescent="0.25">
      <c r="A230" t="str">
        <f>_xlfn.CONCAT(Table3[[#This Row],[Order]],"-",Table3[[#This Row],[Line]])</f>
        <v>71433-1</v>
      </c>
      <c r="C230" t="s">
        <v>5967</v>
      </c>
      <c r="D230" t="s">
        <v>74</v>
      </c>
      <c r="E230" t="b">
        <v>0</v>
      </c>
      <c r="F230">
        <v>71433</v>
      </c>
      <c r="G230">
        <v>1</v>
      </c>
      <c r="H230">
        <v>15</v>
      </c>
      <c r="I230" t="s">
        <v>2943</v>
      </c>
      <c r="J230" t="s">
        <v>5968</v>
      </c>
      <c r="K230" t="s">
        <v>2945</v>
      </c>
      <c r="L230">
        <v>64.349999999999994</v>
      </c>
      <c r="M230" s="37">
        <v>43469</v>
      </c>
      <c r="N230" s="37" t="s">
        <v>29</v>
      </c>
      <c r="Q230" s="37">
        <v>43453</v>
      </c>
      <c r="R230" s="37"/>
      <c r="S230" t="b">
        <v>0</v>
      </c>
      <c r="V230" t="s">
        <v>714</v>
      </c>
      <c r="W230">
        <v>10</v>
      </c>
      <c r="X230">
        <v>15</v>
      </c>
      <c r="Y230">
        <v>15</v>
      </c>
      <c r="Z230">
        <v>6750</v>
      </c>
      <c r="AA230">
        <v>0</v>
      </c>
      <c r="AD230" t="s">
        <v>151</v>
      </c>
      <c r="AE230" t="b">
        <v>0</v>
      </c>
      <c r="AF230" t="b">
        <v>0</v>
      </c>
      <c r="AG230" t="s">
        <v>74</v>
      </c>
    </row>
    <row r="231" spans="1:33" x14ac:dyDescent="0.25">
      <c r="A231" t="str">
        <f>_xlfn.CONCAT(Table3[[#This Row],[Order]],"-",Table3[[#This Row],[Line]])</f>
        <v>59584-8</v>
      </c>
      <c r="C231" t="s">
        <v>5967</v>
      </c>
      <c r="D231" t="s">
        <v>74</v>
      </c>
      <c r="E231" t="b">
        <v>0</v>
      </c>
      <c r="F231">
        <v>59584</v>
      </c>
      <c r="G231">
        <v>8</v>
      </c>
      <c r="H231">
        <v>4</v>
      </c>
      <c r="I231" t="s">
        <v>731</v>
      </c>
      <c r="J231" t="s">
        <v>5968</v>
      </c>
      <c r="K231" t="s">
        <v>2065</v>
      </c>
      <c r="L231">
        <v>40</v>
      </c>
      <c r="M231" s="37">
        <v>43472</v>
      </c>
      <c r="N231" s="37" t="s">
        <v>29</v>
      </c>
      <c r="Q231" s="37">
        <v>43457</v>
      </c>
      <c r="R231" s="37"/>
      <c r="S231" t="b">
        <v>0</v>
      </c>
      <c r="V231" t="s">
        <v>714</v>
      </c>
      <c r="W231">
        <v>7</v>
      </c>
      <c r="X231">
        <v>4</v>
      </c>
      <c r="Y231">
        <v>8</v>
      </c>
      <c r="Z231">
        <v>3080</v>
      </c>
      <c r="AA231">
        <v>0</v>
      </c>
      <c r="AC231" t="s">
        <v>151</v>
      </c>
      <c r="AD231" t="s">
        <v>151</v>
      </c>
      <c r="AE231" t="b">
        <v>0</v>
      </c>
      <c r="AF231" t="b">
        <v>0</v>
      </c>
      <c r="AG231" t="s">
        <v>74</v>
      </c>
    </row>
    <row r="232" spans="1:33" x14ac:dyDescent="0.25">
      <c r="A232" t="str">
        <f>_xlfn.CONCAT(Table3[[#This Row],[Order]],"-",Table3[[#This Row],[Line]])</f>
        <v>59584-9</v>
      </c>
      <c r="C232" t="s">
        <v>5967</v>
      </c>
      <c r="D232" t="s">
        <v>74</v>
      </c>
      <c r="E232" t="b">
        <v>0</v>
      </c>
      <c r="F232">
        <v>59584</v>
      </c>
      <c r="G232">
        <v>9</v>
      </c>
      <c r="H232">
        <v>2</v>
      </c>
      <c r="I232" t="s">
        <v>731</v>
      </c>
      <c r="J232" t="s">
        <v>5968</v>
      </c>
      <c r="K232" t="s">
        <v>2067</v>
      </c>
      <c r="L232">
        <v>44</v>
      </c>
      <c r="M232" s="37">
        <v>43472</v>
      </c>
      <c r="N232" s="37" t="s">
        <v>29</v>
      </c>
      <c r="Q232" s="37">
        <v>43457</v>
      </c>
      <c r="R232" s="37"/>
      <c r="S232" t="b">
        <v>0</v>
      </c>
      <c r="V232" t="s">
        <v>714</v>
      </c>
      <c r="W232">
        <v>7</v>
      </c>
      <c r="X232">
        <v>4</v>
      </c>
      <c r="Y232">
        <v>8</v>
      </c>
      <c r="Z232">
        <v>3080</v>
      </c>
      <c r="AA232">
        <v>0</v>
      </c>
      <c r="AC232" t="s">
        <v>151</v>
      </c>
      <c r="AD232" t="s">
        <v>151</v>
      </c>
      <c r="AE232" t="b">
        <v>0</v>
      </c>
      <c r="AF232" t="b">
        <v>0</v>
      </c>
      <c r="AG232" t="s">
        <v>74</v>
      </c>
    </row>
    <row r="233" spans="1:33" x14ac:dyDescent="0.25">
      <c r="A233" t="str">
        <f>_xlfn.CONCAT(Table3[[#This Row],[Order]],"-",Table3[[#This Row],[Line]])</f>
        <v>59584-13</v>
      </c>
      <c r="C233" t="s">
        <v>5967</v>
      </c>
      <c r="D233" t="s">
        <v>74</v>
      </c>
      <c r="E233" t="b">
        <v>0</v>
      </c>
      <c r="F233">
        <v>59584</v>
      </c>
      <c r="G233">
        <v>13</v>
      </c>
      <c r="H233">
        <v>2</v>
      </c>
      <c r="I233" t="s">
        <v>728</v>
      </c>
      <c r="J233" t="s">
        <v>5968</v>
      </c>
      <c r="K233" t="s">
        <v>3171</v>
      </c>
      <c r="L233">
        <v>12.22</v>
      </c>
      <c r="M233" s="37">
        <v>43482</v>
      </c>
      <c r="N233" s="37" t="s">
        <v>42</v>
      </c>
      <c r="Q233" s="37"/>
      <c r="R233" s="37"/>
      <c r="S233" t="b">
        <v>0</v>
      </c>
      <c r="V233" t="s">
        <v>714</v>
      </c>
      <c r="W233">
        <v>1</v>
      </c>
      <c r="X233">
        <v>2</v>
      </c>
      <c r="Y233">
        <v>4</v>
      </c>
      <c r="Z233">
        <v>800</v>
      </c>
      <c r="AA233">
        <v>0</v>
      </c>
      <c r="AE233" t="b">
        <v>0</v>
      </c>
      <c r="AF233" t="b">
        <v>0</v>
      </c>
      <c r="AG233" t="s">
        <v>74</v>
      </c>
    </row>
    <row r="234" spans="1:33" x14ac:dyDescent="0.25">
      <c r="A234" t="str">
        <f>_xlfn.CONCAT(Table3[[#This Row],[Order]],"-",Table3[[#This Row],[Line]])</f>
        <v>59584-16</v>
      </c>
      <c r="C234" t="s">
        <v>5967</v>
      </c>
      <c r="D234" t="s">
        <v>74</v>
      </c>
      <c r="E234" t="b">
        <v>0</v>
      </c>
      <c r="F234">
        <v>59584</v>
      </c>
      <c r="G234">
        <v>16</v>
      </c>
      <c r="H234">
        <v>1</v>
      </c>
      <c r="I234" t="s">
        <v>728</v>
      </c>
      <c r="J234" t="s">
        <v>5968</v>
      </c>
      <c r="K234" t="s">
        <v>2069</v>
      </c>
      <c r="L234">
        <v>20.64</v>
      </c>
      <c r="M234" s="37">
        <v>43472</v>
      </c>
      <c r="N234" s="37" t="s">
        <v>29</v>
      </c>
      <c r="Q234" s="37">
        <v>43457</v>
      </c>
      <c r="R234" s="37"/>
      <c r="S234" t="b">
        <v>0</v>
      </c>
      <c r="V234" t="s">
        <v>714</v>
      </c>
      <c r="W234">
        <v>7</v>
      </c>
      <c r="X234">
        <v>2</v>
      </c>
      <c r="Y234">
        <v>8</v>
      </c>
      <c r="Z234">
        <v>1600</v>
      </c>
      <c r="AA234">
        <v>0</v>
      </c>
      <c r="AD234" t="s">
        <v>151</v>
      </c>
      <c r="AE234" t="b">
        <v>0</v>
      </c>
      <c r="AF234" t="b">
        <v>0</v>
      </c>
      <c r="AG234" t="s">
        <v>74</v>
      </c>
    </row>
    <row r="235" spans="1:33" x14ac:dyDescent="0.25">
      <c r="A235" t="str">
        <f>_xlfn.CONCAT(Table3[[#This Row],[Order]],"-",Table3[[#This Row],[Line]])</f>
        <v>59584-17</v>
      </c>
      <c r="C235" t="s">
        <v>5967</v>
      </c>
      <c r="D235" t="s">
        <v>74</v>
      </c>
      <c r="E235" t="b">
        <v>0</v>
      </c>
      <c r="F235">
        <v>59584</v>
      </c>
      <c r="G235">
        <v>17</v>
      </c>
      <c r="H235">
        <v>12</v>
      </c>
      <c r="I235" t="s">
        <v>728</v>
      </c>
      <c r="J235" t="s">
        <v>5968</v>
      </c>
      <c r="K235" t="s">
        <v>2071</v>
      </c>
      <c r="L235">
        <v>149.4</v>
      </c>
      <c r="M235" s="37">
        <v>43472</v>
      </c>
      <c r="N235" s="37" t="s">
        <v>29</v>
      </c>
      <c r="Q235" s="37">
        <v>43457</v>
      </c>
      <c r="R235" s="37"/>
      <c r="S235" t="b">
        <v>0</v>
      </c>
      <c r="V235" t="s">
        <v>714</v>
      </c>
      <c r="W235">
        <v>7</v>
      </c>
      <c r="X235">
        <v>12</v>
      </c>
      <c r="Y235">
        <v>48</v>
      </c>
      <c r="Z235">
        <v>12000</v>
      </c>
      <c r="AA235">
        <v>0</v>
      </c>
      <c r="AD235" t="s">
        <v>151</v>
      </c>
      <c r="AE235" t="b">
        <v>0</v>
      </c>
      <c r="AF235" t="b">
        <v>0</v>
      </c>
      <c r="AG235" t="s">
        <v>74</v>
      </c>
    </row>
    <row r="236" spans="1:33" x14ac:dyDescent="0.25">
      <c r="A236" t="str">
        <f>_xlfn.CONCAT(Table3[[#This Row],[Order]],"-",Table3[[#This Row],[Line]])</f>
        <v>59584-24</v>
      </c>
      <c r="C236" t="s">
        <v>5967</v>
      </c>
      <c r="D236" t="s">
        <v>74</v>
      </c>
      <c r="E236" t="b">
        <v>0</v>
      </c>
      <c r="F236">
        <v>59584</v>
      </c>
      <c r="G236">
        <v>24</v>
      </c>
      <c r="H236">
        <v>20</v>
      </c>
      <c r="I236" t="s">
        <v>728</v>
      </c>
      <c r="J236" t="s">
        <v>5968</v>
      </c>
      <c r="K236" t="s">
        <v>3542</v>
      </c>
      <c r="L236">
        <v>184</v>
      </c>
      <c r="M236" s="37">
        <v>43482</v>
      </c>
      <c r="N236" s="37" t="s">
        <v>42</v>
      </c>
      <c r="Q236" s="37"/>
      <c r="R236" s="37"/>
      <c r="S236" t="b">
        <v>0</v>
      </c>
      <c r="V236" t="s">
        <v>714</v>
      </c>
      <c r="W236">
        <v>1</v>
      </c>
      <c r="X236">
        <v>20</v>
      </c>
      <c r="Y236">
        <v>40</v>
      </c>
      <c r="Z236">
        <v>12000</v>
      </c>
      <c r="AA236">
        <v>0</v>
      </c>
      <c r="AE236" t="b">
        <v>0</v>
      </c>
      <c r="AF236" t="b">
        <v>0</v>
      </c>
      <c r="AG236" t="s">
        <v>74</v>
      </c>
    </row>
    <row r="237" spans="1:33" x14ac:dyDescent="0.25">
      <c r="A237" t="str">
        <f>_xlfn.CONCAT(Table3[[#This Row],[Order]],"-",Table3[[#This Row],[Line]])</f>
        <v>59584-64</v>
      </c>
      <c r="C237" t="s">
        <v>5967</v>
      </c>
      <c r="D237" t="s">
        <v>74</v>
      </c>
      <c r="E237" t="b">
        <v>0</v>
      </c>
      <c r="F237">
        <v>59584</v>
      </c>
      <c r="G237">
        <v>64</v>
      </c>
      <c r="H237">
        <v>13</v>
      </c>
      <c r="I237" t="s">
        <v>728</v>
      </c>
      <c r="J237" t="s">
        <v>5968</v>
      </c>
      <c r="K237" t="s">
        <v>2073</v>
      </c>
      <c r="L237">
        <v>178.88</v>
      </c>
      <c r="M237" s="37">
        <v>43472</v>
      </c>
      <c r="N237" s="37" t="s">
        <v>29</v>
      </c>
      <c r="Q237" s="37">
        <v>43457</v>
      </c>
      <c r="R237" s="37"/>
      <c r="S237" t="b">
        <v>0</v>
      </c>
      <c r="V237" t="s">
        <v>714</v>
      </c>
      <c r="W237">
        <v>7</v>
      </c>
      <c r="X237">
        <v>13</v>
      </c>
      <c r="Y237">
        <v>52</v>
      </c>
      <c r="Z237">
        <v>13000</v>
      </c>
      <c r="AA237">
        <v>0</v>
      </c>
      <c r="AD237" t="s">
        <v>151</v>
      </c>
      <c r="AE237" t="b">
        <v>0</v>
      </c>
      <c r="AF237" t="b">
        <v>0</v>
      </c>
      <c r="AG237" t="s">
        <v>74</v>
      </c>
    </row>
    <row r="238" spans="1:33" x14ac:dyDescent="0.25">
      <c r="A238" t="str">
        <f>_xlfn.CONCAT(Table3[[#This Row],[Order]],"-",Table3[[#This Row],[Line]])</f>
        <v>59584-66</v>
      </c>
      <c r="C238" t="s">
        <v>5967</v>
      </c>
      <c r="D238" t="s">
        <v>74</v>
      </c>
      <c r="E238" t="b">
        <v>0</v>
      </c>
      <c r="F238">
        <v>59584</v>
      </c>
      <c r="G238">
        <v>66</v>
      </c>
      <c r="H238">
        <v>1</v>
      </c>
      <c r="I238" t="s">
        <v>725</v>
      </c>
      <c r="J238" t="s">
        <v>5968</v>
      </c>
      <c r="K238" t="s">
        <v>2827</v>
      </c>
      <c r="L238">
        <v>0</v>
      </c>
      <c r="M238" s="37">
        <v>43482</v>
      </c>
      <c r="N238" s="37" t="s">
        <v>42</v>
      </c>
      <c r="Q238" s="37"/>
      <c r="R238" s="37"/>
      <c r="S238" t="b">
        <v>0</v>
      </c>
      <c r="V238" t="s">
        <v>714</v>
      </c>
      <c r="W238">
        <v>1</v>
      </c>
      <c r="X238">
        <v>0</v>
      </c>
      <c r="Y238">
        <v>5</v>
      </c>
      <c r="Z238">
        <v>2385</v>
      </c>
      <c r="AA238">
        <v>0</v>
      </c>
      <c r="AE238" t="b">
        <v>0</v>
      </c>
      <c r="AF238" t="b">
        <v>0</v>
      </c>
      <c r="AG238" t="s">
        <v>74</v>
      </c>
    </row>
    <row r="239" spans="1:33" x14ac:dyDescent="0.25">
      <c r="A239" t="str">
        <f>_xlfn.CONCAT(Table3[[#This Row],[Order]],"-",Table3[[#This Row],[Line]])</f>
        <v>77398-1</v>
      </c>
      <c r="C239" t="s">
        <v>5967</v>
      </c>
      <c r="D239" t="s">
        <v>74</v>
      </c>
      <c r="E239" t="b">
        <v>0</v>
      </c>
      <c r="F239">
        <v>77398</v>
      </c>
      <c r="G239">
        <v>1</v>
      </c>
      <c r="H239">
        <v>3</v>
      </c>
      <c r="I239" t="s">
        <v>731</v>
      </c>
      <c r="J239" t="s">
        <v>5968</v>
      </c>
      <c r="K239" t="s">
        <v>4100</v>
      </c>
      <c r="L239">
        <v>20.16</v>
      </c>
      <c r="M239" s="37">
        <v>43488</v>
      </c>
      <c r="N239" s="37" t="s">
        <v>42</v>
      </c>
      <c r="Q239" s="37"/>
      <c r="R239" s="37"/>
      <c r="S239" t="b">
        <v>0</v>
      </c>
      <c r="V239" t="s">
        <v>714</v>
      </c>
      <c r="W239">
        <v>12</v>
      </c>
      <c r="X239">
        <v>3</v>
      </c>
      <c r="Y239">
        <v>6</v>
      </c>
      <c r="Z239">
        <v>1350</v>
      </c>
      <c r="AA239">
        <v>0</v>
      </c>
      <c r="AE239" t="b">
        <v>0</v>
      </c>
      <c r="AF239" t="b">
        <v>0</v>
      </c>
      <c r="AG239" t="s">
        <v>74</v>
      </c>
    </row>
    <row r="240" spans="1:33" x14ac:dyDescent="0.25">
      <c r="A240" t="str">
        <f>_xlfn.CONCAT(Table3[[#This Row],[Order]],"-",Table3[[#This Row],[Line]])</f>
        <v>77398-2</v>
      </c>
      <c r="C240" t="s">
        <v>5967</v>
      </c>
      <c r="D240" t="s">
        <v>74</v>
      </c>
      <c r="E240" t="b">
        <v>0</v>
      </c>
      <c r="F240">
        <v>77398</v>
      </c>
      <c r="G240">
        <v>2</v>
      </c>
      <c r="H240">
        <v>1</v>
      </c>
      <c r="I240" t="s">
        <v>731</v>
      </c>
      <c r="J240" t="s">
        <v>5968</v>
      </c>
      <c r="K240" t="s">
        <v>4102</v>
      </c>
      <c r="L240">
        <v>10.53</v>
      </c>
      <c r="M240" s="37">
        <v>43488</v>
      </c>
      <c r="N240" s="37" t="s">
        <v>42</v>
      </c>
      <c r="Q240" s="37"/>
      <c r="R240" s="37"/>
      <c r="S240" t="b">
        <v>0</v>
      </c>
      <c r="V240" t="s">
        <v>714</v>
      </c>
      <c r="W240">
        <v>12</v>
      </c>
      <c r="X240">
        <v>1</v>
      </c>
      <c r="Y240">
        <v>2</v>
      </c>
      <c r="Z240">
        <v>695</v>
      </c>
      <c r="AA240">
        <v>0</v>
      </c>
      <c r="AE240" t="b">
        <v>0</v>
      </c>
      <c r="AF240" t="b">
        <v>0</v>
      </c>
      <c r="AG240" t="s">
        <v>74</v>
      </c>
    </row>
    <row r="241" spans="1:33" x14ac:dyDescent="0.25">
      <c r="A241" t="str">
        <f>_xlfn.CONCAT(Table3[[#This Row],[Order]],"-",Table3[[#This Row],[Line]])</f>
        <v>77398-3</v>
      </c>
      <c r="C241" t="s">
        <v>5967</v>
      </c>
      <c r="D241" t="s">
        <v>74</v>
      </c>
      <c r="E241" t="b">
        <v>0</v>
      </c>
      <c r="F241">
        <v>77398</v>
      </c>
      <c r="G241">
        <v>3</v>
      </c>
      <c r="H241">
        <v>8</v>
      </c>
      <c r="I241" t="s">
        <v>731</v>
      </c>
      <c r="J241" t="s">
        <v>5968</v>
      </c>
      <c r="K241" t="s">
        <v>2618</v>
      </c>
      <c r="L241">
        <v>26.4</v>
      </c>
      <c r="M241" s="37">
        <v>43488</v>
      </c>
      <c r="N241" s="37" t="s">
        <v>42</v>
      </c>
      <c r="Q241" s="37"/>
      <c r="R241" s="37"/>
      <c r="S241" t="b">
        <v>0</v>
      </c>
      <c r="V241" t="s">
        <v>714</v>
      </c>
      <c r="W241">
        <v>12</v>
      </c>
      <c r="X241">
        <v>8</v>
      </c>
      <c r="Y241">
        <v>8</v>
      </c>
      <c r="Z241">
        <v>2400</v>
      </c>
      <c r="AA241">
        <v>0</v>
      </c>
      <c r="AE241" t="b">
        <v>0</v>
      </c>
      <c r="AF241" t="b">
        <v>0</v>
      </c>
      <c r="AG241" t="s">
        <v>74</v>
      </c>
    </row>
    <row r="242" spans="1:33" x14ac:dyDescent="0.25">
      <c r="A242" t="str">
        <f>_xlfn.CONCAT(Table3[[#This Row],[Order]],"-",Table3[[#This Row],[Line]])</f>
        <v>77743-1</v>
      </c>
      <c r="C242" t="s">
        <v>5967</v>
      </c>
      <c r="D242" t="s">
        <v>74</v>
      </c>
      <c r="E242" t="b">
        <v>0</v>
      </c>
      <c r="F242">
        <v>77743</v>
      </c>
      <c r="G242">
        <v>1</v>
      </c>
      <c r="H242">
        <v>12</v>
      </c>
      <c r="I242" t="s">
        <v>731</v>
      </c>
      <c r="J242" t="s">
        <v>5968</v>
      </c>
      <c r="K242" t="s">
        <v>2947</v>
      </c>
      <c r="L242">
        <v>37.68</v>
      </c>
      <c r="M242" s="37">
        <v>43480</v>
      </c>
      <c r="N242" s="37" t="s">
        <v>42</v>
      </c>
      <c r="Q242" s="37"/>
      <c r="R242" s="37"/>
      <c r="S242" t="b">
        <v>0</v>
      </c>
      <c r="V242" t="s">
        <v>714</v>
      </c>
      <c r="W242">
        <v>15</v>
      </c>
      <c r="X242">
        <v>12</v>
      </c>
      <c r="Y242">
        <v>12</v>
      </c>
      <c r="Z242">
        <v>3600</v>
      </c>
      <c r="AA242">
        <v>0</v>
      </c>
      <c r="AE242" t="b">
        <v>0</v>
      </c>
      <c r="AF242" t="b">
        <v>0</v>
      </c>
      <c r="AG242" t="s">
        <v>74</v>
      </c>
    </row>
    <row r="243" spans="1:33" x14ac:dyDescent="0.25">
      <c r="A243" t="str">
        <f>_xlfn.CONCAT(Table3[[#This Row],[Order]],"-",Table3[[#This Row],[Line]])</f>
        <v>71687-1</v>
      </c>
      <c r="C243" t="s">
        <v>5967</v>
      </c>
      <c r="D243" t="s">
        <v>74</v>
      </c>
      <c r="E243" t="b">
        <v>0</v>
      </c>
      <c r="F243">
        <v>71687</v>
      </c>
      <c r="G243">
        <v>1</v>
      </c>
      <c r="H243">
        <v>1</v>
      </c>
      <c r="I243" t="s">
        <v>725</v>
      </c>
      <c r="J243" t="s">
        <v>5968</v>
      </c>
      <c r="K243" t="s">
        <v>3173</v>
      </c>
      <c r="L243">
        <v>5</v>
      </c>
      <c r="M243" s="37">
        <v>43475</v>
      </c>
      <c r="N243" s="37" t="s">
        <v>165</v>
      </c>
      <c r="P243" t="s">
        <v>151</v>
      </c>
      <c r="Q243" s="37"/>
      <c r="R243" s="37"/>
      <c r="S243" t="b">
        <v>0</v>
      </c>
      <c r="V243" t="s">
        <v>714</v>
      </c>
      <c r="W243">
        <v>12</v>
      </c>
      <c r="X243">
        <v>1</v>
      </c>
      <c r="Y243">
        <v>1</v>
      </c>
      <c r="Z243">
        <v>200</v>
      </c>
      <c r="AA243">
        <v>0</v>
      </c>
      <c r="AE243" t="b">
        <v>0</v>
      </c>
      <c r="AF243" t="b">
        <v>0</v>
      </c>
      <c r="AG243" t="s">
        <v>74</v>
      </c>
    </row>
    <row r="244" spans="1:33" x14ac:dyDescent="0.25">
      <c r="A244" t="str">
        <f>_xlfn.CONCAT(Table3[[#This Row],[Order]],"-",Table3[[#This Row],[Line]])</f>
        <v>71687-2</v>
      </c>
      <c r="C244" t="s">
        <v>5967</v>
      </c>
      <c r="D244" t="s">
        <v>74</v>
      </c>
      <c r="E244" t="b">
        <v>0</v>
      </c>
      <c r="F244">
        <v>71687</v>
      </c>
      <c r="G244">
        <v>2</v>
      </c>
      <c r="H244">
        <v>5</v>
      </c>
      <c r="I244" t="s">
        <v>725</v>
      </c>
      <c r="J244" t="s">
        <v>5968</v>
      </c>
      <c r="K244" t="s">
        <v>3175</v>
      </c>
      <c r="L244">
        <v>30</v>
      </c>
      <c r="M244" s="37">
        <v>43475</v>
      </c>
      <c r="N244" s="37" t="s">
        <v>165</v>
      </c>
      <c r="P244" t="s">
        <v>151</v>
      </c>
      <c r="Q244" s="37"/>
      <c r="R244" s="37"/>
      <c r="S244" t="b">
        <v>0</v>
      </c>
      <c r="V244" t="s">
        <v>714</v>
      </c>
      <c r="W244">
        <v>12</v>
      </c>
      <c r="X244">
        <v>5</v>
      </c>
      <c r="Y244">
        <v>5</v>
      </c>
      <c r="Z244">
        <v>1500</v>
      </c>
      <c r="AA244">
        <v>0</v>
      </c>
      <c r="AE244" t="b">
        <v>0</v>
      </c>
      <c r="AF244" t="b">
        <v>0</v>
      </c>
      <c r="AG244" t="s">
        <v>74</v>
      </c>
    </row>
    <row r="245" spans="1:33" x14ac:dyDescent="0.25">
      <c r="A245" t="str">
        <f>_xlfn.CONCAT(Table3[[#This Row],[Order]],"-",Table3[[#This Row],[Line]])</f>
        <v>71687-3</v>
      </c>
      <c r="C245" t="s">
        <v>5967</v>
      </c>
      <c r="D245" t="s">
        <v>74</v>
      </c>
      <c r="E245" t="b">
        <v>0</v>
      </c>
      <c r="F245">
        <v>71687</v>
      </c>
      <c r="G245">
        <v>3</v>
      </c>
      <c r="H245">
        <v>1</v>
      </c>
      <c r="I245" t="s">
        <v>725</v>
      </c>
      <c r="J245" t="s">
        <v>5968</v>
      </c>
      <c r="K245" t="s">
        <v>3177</v>
      </c>
      <c r="L245">
        <v>6</v>
      </c>
      <c r="M245" s="37">
        <v>43475</v>
      </c>
      <c r="N245" s="37" t="s">
        <v>165</v>
      </c>
      <c r="P245" t="s">
        <v>151</v>
      </c>
      <c r="Q245" s="37"/>
      <c r="R245" s="37"/>
      <c r="S245" t="b">
        <v>0</v>
      </c>
      <c r="V245" t="s">
        <v>714</v>
      </c>
      <c r="W245">
        <v>12</v>
      </c>
      <c r="X245">
        <v>1</v>
      </c>
      <c r="Y245">
        <v>1</v>
      </c>
      <c r="Z245">
        <v>300</v>
      </c>
      <c r="AA245">
        <v>0</v>
      </c>
      <c r="AE245" t="b">
        <v>0</v>
      </c>
      <c r="AF245" t="b">
        <v>0</v>
      </c>
      <c r="AG245" t="s">
        <v>74</v>
      </c>
    </row>
    <row r="246" spans="1:33" x14ac:dyDescent="0.25">
      <c r="A246" t="str">
        <f>_xlfn.CONCAT(Table3[[#This Row],[Order]],"-",Table3[[#This Row],[Line]])</f>
        <v>71687-4</v>
      </c>
      <c r="C246" t="s">
        <v>5967</v>
      </c>
      <c r="D246" t="s">
        <v>74</v>
      </c>
      <c r="E246" t="b">
        <v>0</v>
      </c>
      <c r="F246">
        <v>71687</v>
      </c>
      <c r="G246">
        <v>4</v>
      </c>
      <c r="H246">
        <v>1</v>
      </c>
      <c r="I246" t="s">
        <v>725</v>
      </c>
      <c r="J246" t="s">
        <v>5968</v>
      </c>
      <c r="K246" t="s">
        <v>3179</v>
      </c>
      <c r="L246">
        <v>6</v>
      </c>
      <c r="M246" s="37">
        <v>43475</v>
      </c>
      <c r="N246" s="37" t="s">
        <v>165</v>
      </c>
      <c r="P246" t="s">
        <v>151</v>
      </c>
      <c r="Q246" s="37"/>
      <c r="R246" s="37"/>
      <c r="S246" t="b">
        <v>0</v>
      </c>
      <c r="V246" t="s">
        <v>714</v>
      </c>
      <c r="W246">
        <v>12</v>
      </c>
      <c r="X246">
        <v>7</v>
      </c>
      <c r="Y246">
        <v>7</v>
      </c>
      <c r="Z246">
        <v>2950</v>
      </c>
      <c r="AA246">
        <v>0</v>
      </c>
      <c r="AE246" t="b">
        <v>0</v>
      </c>
      <c r="AF246" t="b">
        <v>0</v>
      </c>
      <c r="AG246" t="s">
        <v>74</v>
      </c>
    </row>
    <row r="247" spans="1:33" x14ac:dyDescent="0.25">
      <c r="A247" t="str">
        <f>_xlfn.CONCAT(Table3[[#This Row],[Order]],"-",Table3[[#This Row],[Line]])</f>
        <v>74968-1</v>
      </c>
      <c r="C247" t="s">
        <v>5967</v>
      </c>
      <c r="D247" t="s">
        <v>74</v>
      </c>
      <c r="E247" t="b">
        <v>0</v>
      </c>
      <c r="F247">
        <v>74968</v>
      </c>
      <c r="G247">
        <v>1</v>
      </c>
      <c r="H247">
        <v>1</v>
      </c>
      <c r="I247" t="s">
        <v>759</v>
      </c>
      <c r="J247" t="s">
        <v>5968</v>
      </c>
      <c r="K247" t="s">
        <v>2347</v>
      </c>
      <c r="L247">
        <v>0</v>
      </c>
      <c r="M247" s="37">
        <v>43473</v>
      </c>
      <c r="N247" s="37" t="s">
        <v>766</v>
      </c>
      <c r="Q247" s="37"/>
      <c r="R247" s="37"/>
      <c r="S247" t="b">
        <v>1</v>
      </c>
      <c r="T247" t="s">
        <v>41</v>
      </c>
      <c r="V247" t="s">
        <v>714</v>
      </c>
      <c r="W247">
        <v>0</v>
      </c>
      <c r="X247">
        <v>10</v>
      </c>
      <c r="Y247">
        <v>6</v>
      </c>
      <c r="Z247">
        <v>5400</v>
      </c>
      <c r="AA247">
        <v>0</v>
      </c>
      <c r="AE247" t="b">
        <v>0</v>
      </c>
      <c r="AF247" t="b">
        <v>0</v>
      </c>
      <c r="AG247" t="s">
        <v>74</v>
      </c>
    </row>
    <row r="248" spans="1:33" x14ac:dyDescent="0.25">
      <c r="A248" t="str">
        <f>_xlfn.CONCAT(Table3[[#This Row],[Order]],"-",Table3[[#This Row],[Line]])</f>
        <v>74968-2</v>
      </c>
      <c r="C248" t="s">
        <v>5967</v>
      </c>
      <c r="D248" t="s">
        <v>74</v>
      </c>
      <c r="E248" t="b">
        <v>0</v>
      </c>
      <c r="F248">
        <v>74968</v>
      </c>
      <c r="G248">
        <v>2</v>
      </c>
      <c r="H248">
        <v>1</v>
      </c>
      <c r="I248" t="s">
        <v>759</v>
      </c>
      <c r="J248" t="s">
        <v>5968</v>
      </c>
      <c r="K248" t="s">
        <v>2348</v>
      </c>
      <c r="L248">
        <v>0</v>
      </c>
      <c r="M248" s="37">
        <v>43473</v>
      </c>
      <c r="N248" s="37" t="s">
        <v>766</v>
      </c>
      <c r="Q248" s="37"/>
      <c r="R248" s="37"/>
      <c r="S248" t="b">
        <v>1</v>
      </c>
      <c r="T248" t="s">
        <v>41</v>
      </c>
      <c r="V248" t="s">
        <v>714</v>
      </c>
      <c r="W248">
        <v>0</v>
      </c>
      <c r="X248">
        <v>7</v>
      </c>
      <c r="Y248">
        <v>4</v>
      </c>
      <c r="Z248">
        <v>3375</v>
      </c>
      <c r="AA248">
        <v>0</v>
      </c>
      <c r="AE248" t="b">
        <v>0</v>
      </c>
      <c r="AF248" t="b">
        <v>0</v>
      </c>
      <c r="AG248" t="s">
        <v>74</v>
      </c>
    </row>
    <row r="249" spans="1:33" x14ac:dyDescent="0.25">
      <c r="A249" t="str">
        <f>_xlfn.CONCAT(Table3[[#This Row],[Order]],"-",Table3[[#This Row],[Line]])</f>
        <v>74968-3</v>
      </c>
      <c r="C249" t="s">
        <v>5967</v>
      </c>
      <c r="D249" t="s">
        <v>74</v>
      </c>
      <c r="E249" t="b">
        <v>0</v>
      </c>
      <c r="F249">
        <v>74968</v>
      </c>
      <c r="G249">
        <v>3</v>
      </c>
      <c r="H249">
        <v>1</v>
      </c>
      <c r="I249" t="s">
        <v>759</v>
      </c>
      <c r="J249" t="s">
        <v>5968</v>
      </c>
      <c r="K249" t="s">
        <v>2349</v>
      </c>
      <c r="L249">
        <v>0</v>
      </c>
      <c r="M249" s="37">
        <v>43473</v>
      </c>
      <c r="N249" s="37" t="s">
        <v>766</v>
      </c>
      <c r="Q249" s="37"/>
      <c r="R249" s="37"/>
      <c r="S249" t="b">
        <v>1</v>
      </c>
      <c r="T249" t="s">
        <v>41</v>
      </c>
      <c r="V249" t="s">
        <v>714</v>
      </c>
      <c r="W249">
        <v>0</v>
      </c>
      <c r="X249">
        <v>7</v>
      </c>
      <c r="Y249">
        <v>5</v>
      </c>
      <c r="Z249">
        <v>3825</v>
      </c>
      <c r="AA249">
        <v>0</v>
      </c>
      <c r="AE249" t="b">
        <v>0</v>
      </c>
      <c r="AF249" t="b">
        <v>0</v>
      </c>
      <c r="AG249" t="s">
        <v>74</v>
      </c>
    </row>
    <row r="250" spans="1:33" x14ac:dyDescent="0.25">
      <c r="A250" t="str">
        <f>_xlfn.CONCAT(Table3[[#This Row],[Order]],"-",Table3[[#This Row],[Line]])</f>
        <v>78210-1</v>
      </c>
      <c r="C250" t="s">
        <v>5967</v>
      </c>
      <c r="D250" t="s">
        <v>74</v>
      </c>
      <c r="E250" t="b">
        <v>0</v>
      </c>
      <c r="F250">
        <v>78210</v>
      </c>
      <c r="G250">
        <v>1</v>
      </c>
      <c r="H250">
        <v>75</v>
      </c>
      <c r="I250" t="s">
        <v>717</v>
      </c>
      <c r="J250" t="s">
        <v>5968</v>
      </c>
      <c r="K250" t="s">
        <v>5491</v>
      </c>
      <c r="L250">
        <v>205.5</v>
      </c>
      <c r="M250" s="37">
        <v>43476</v>
      </c>
      <c r="N250" s="37" t="s">
        <v>766</v>
      </c>
      <c r="Q250" s="37"/>
      <c r="S250" t="b">
        <v>0</v>
      </c>
      <c r="V250" t="s">
        <v>714</v>
      </c>
      <c r="W250">
        <v>0</v>
      </c>
      <c r="X250">
        <v>75</v>
      </c>
      <c r="Y250">
        <v>75</v>
      </c>
      <c r="Z250">
        <v>11250</v>
      </c>
      <c r="AA250">
        <v>0</v>
      </c>
      <c r="AE250" t="b">
        <v>0</v>
      </c>
      <c r="AF250" t="b">
        <v>0</v>
      </c>
      <c r="AG250" t="s">
        <v>74</v>
      </c>
    </row>
    <row r="251" spans="1:33" x14ac:dyDescent="0.25">
      <c r="A251" t="str">
        <f>_xlfn.CONCAT(Table3[[#This Row],[Order]],"-",Table3[[#This Row],[Line]])</f>
        <v>72486-1</v>
      </c>
      <c r="C251" t="s">
        <v>5967</v>
      </c>
      <c r="D251" t="s">
        <v>74</v>
      </c>
      <c r="E251" t="b">
        <v>0</v>
      </c>
      <c r="F251">
        <v>72486</v>
      </c>
      <c r="G251">
        <v>1</v>
      </c>
      <c r="H251">
        <v>1</v>
      </c>
      <c r="I251" t="s">
        <v>759</v>
      </c>
      <c r="J251" t="s">
        <v>5968</v>
      </c>
      <c r="K251" t="s">
        <v>861</v>
      </c>
      <c r="L251">
        <v>0</v>
      </c>
      <c r="M251" s="37"/>
      <c r="N251" s="37" t="s">
        <v>782</v>
      </c>
      <c r="Q251" s="37"/>
      <c r="R251" s="37"/>
      <c r="S251" t="b">
        <v>0</v>
      </c>
      <c r="V251" t="s">
        <v>715</v>
      </c>
      <c r="W251">
        <v>0</v>
      </c>
      <c r="X251">
        <v>3</v>
      </c>
      <c r="Z251">
        <v>5640</v>
      </c>
      <c r="AA251">
        <v>0</v>
      </c>
      <c r="AE251" t="b">
        <v>0</v>
      </c>
      <c r="AF251" t="b">
        <v>0</v>
      </c>
      <c r="AG251" t="s">
        <v>74</v>
      </c>
    </row>
    <row r="252" spans="1:33" x14ac:dyDescent="0.25">
      <c r="A252" t="str">
        <f>_xlfn.CONCAT(Table3[[#This Row],[Order]],"-",Table3[[#This Row],[Line]])</f>
        <v>77256-1</v>
      </c>
      <c r="C252" t="s">
        <v>5967</v>
      </c>
      <c r="D252" t="s">
        <v>74</v>
      </c>
      <c r="E252" t="b">
        <v>0</v>
      </c>
      <c r="F252">
        <v>77256</v>
      </c>
      <c r="G252">
        <v>1</v>
      </c>
      <c r="H252">
        <v>3</v>
      </c>
      <c r="I252" t="s">
        <v>876</v>
      </c>
      <c r="J252" t="s">
        <v>5968</v>
      </c>
      <c r="K252" t="s">
        <v>5258</v>
      </c>
      <c r="L252">
        <v>0</v>
      </c>
      <c r="M252" s="37">
        <v>43476</v>
      </c>
      <c r="N252" s="37" t="s">
        <v>42</v>
      </c>
      <c r="P252" t="s">
        <v>151</v>
      </c>
      <c r="Q252" s="37"/>
      <c r="R252" s="37"/>
      <c r="S252" t="b">
        <v>0</v>
      </c>
      <c r="V252" t="s">
        <v>714</v>
      </c>
      <c r="W252">
        <v>12</v>
      </c>
      <c r="X252">
        <v>3</v>
      </c>
      <c r="Y252">
        <v>18</v>
      </c>
      <c r="Z252">
        <v>2694</v>
      </c>
      <c r="AA252">
        <v>0</v>
      </c>
      <c r="AE252" t="b">
        <v>0</v>
      </c>
      <c r="AF252" t="b">
        <v>0</v>
      </c>
      <c r="AG252" t="s">
        <v>74</v>
      </c>
    </row>
    <row r="253" spans="1:33" x14ac:dyDescent="0.25">
      <c r="A253" t="str">
        <f>_xlfn.CONCAT(Table3[[#This Row],[Order]],"-",Table3[[#This Row],[Line]])</f>
        <v>77256-2</v>
      </c>
      <c r="C253" t="s">
        <v>5967</v>
      </c>
      <c r="D253" t="s">
        <v>74</v>
      </c>
      <c r="E253" t="b">
        <v>0</v>
      </c>
      <c r="F253">
        <v>77256</v>
      </c>
      <c r="G253">
        <v>2</v>
      </c>
      <c r="H253">
        <v>2</v>
      </c>
      <c r="I253" t="s">
        <v>876</v>
      </c>
      <c r="J253" t="s">
        <v>5968</v>
      </c>
      <c r="K253" t="s">
        <v>5261</v>
      </c>
      <c r="L253">
        <v>0</v>
      </c>
      <c r="M253" s="37">
        <v>43476</v>
      </c>
      <c r="N253" s="37" t="s">
        <v>42</v>
      </c>
      <c r="P253" t="s">
        <v>151</v>
      </c>
      <c r="Q253" s="37"/>
      <c r="R253" s="37"/>
      <c r="S253" t="b">
        <v>0</v>
      </c>
      <c r="V253" t="s">
        <v>714</v>
      </c>
      <c r="W253">
        <v>12</v>
      </c>
      <c r="X253">
        <v>4</v>
      </c>
      <c r="Y253">
        <v>16</v>
      </c>
      <c r="Z253">
        <v>3132</v>
      </c>
      <c r="AA253">
        <v>0</v>
      </c>
      <c r="AE253" t="b">
        <v>0</v>
      </c>
      <c r="AF253" t="b">
        <v>0</v>
      </c>
      <c r="AG253" t="s">
        <v>74</v>
      </c>
    </row>
    <row r="254" spans="1:33" x14ac:dyDescent="0.25">
      <c r="A254" t="str">
        <f>_xlfn.CONCAT(Table3[[#This Row],[Order]],"-",Table3[[#This Row],[Line]])</f>
        <v>77256-3</v>
      </c>
      <c r="C254" t="s">
        <v>5967</v>
      </c>
      <c r="D254" t="s">
        <v>74</v>
      </c>
      <c r="E254" t="b">
        <v>0</v>
      </c>
      <c r="F254">
        <v>77256</v>
      </c>
      <c r="G254">
        <v>3</v>
      </c>
      <c r="H254">
        <v>3</v>
      </c>
      <c r="I254" t="s">
        <v>876</v>
      </c>
      <c r="J254" t="s">
        <v>5968</v>
      </c>
      <c r="K254" t="s">
        <v>5263</v>
      </c>
      <c r="L254">
        <v>0</v>
      </c>
      <c r="M254" s="37">
        <v>43476</v>
      </c>
      <c r="N254" s="37" t="s">
        <v>42</v>
      </c>
      <c r="P254" t="s">
        <v>151</v>
      </c>
      <c r="Q254" s="37"/>
      <c r="R254" s="37"/>
      <c r="S254" t="b">
        <v>0</v>
      </c>
      <c r="V254" t="s">
        <v>714</v>
      </c>
      <c r="W254">
        <v>12</v>
      </c>
      <c r="X254">
        <v>3</v>
      </c>
      <c r="Y254">
        <v>6</v>
      </c>
      <c r="Z254">
        <v>2247</v>
      </c>
      <c r="AA254">
        <v>0</v>
      </c>
      <c r="AE254" t="b">
        <v>0</v>
      </c>
      <c r="AF254" t="b">
        <v>0</v>
      </c>
      <c r="AG254" t="s">
        <v>74</v>
      </c>
    </row>
    <row r="255" spans="1:33" x14ac:dyDescent="0.25">
      <c r="A255" t="str">
        <f>_xlfn.CONCAT(Table3[[#This Row],[Order]],"-",Table3[[#This Row],[Line]])</f>
        <v>77380-1</v>
      </c>
      <c r="C255" t="s">
        <v>5967</v>
      </c>
      <c r="D255" t="s">
        <v>74</v>
      </c>
      <c r="E255" t="b">
        <v>0</v>
      </c>
      <c r="F255">
        <v>77380</v>
      </c>
      <c r="G255">
        <v>1</v>
      </c>
      <c r="H255">
        <v>12</v>
      </c>
      <c r="I255" t="s">
        <v>725</v>
      </c>
      <c r="J255" t="s">
        <v>5968</v>
      </c>
      <c r="K255" t="s">
        <v>4927</v>
      </c>
      <c r="L255">
        <v>0</v>
      </c>
      <c r="M255" s="37">
        <v>43483</v>
      </c>
      <c r="N255" s="37" t="s">
        <v>42</v>
      </c>
      <c r="Q255" s="37"/>
      <c r="R255" s="37"/>
      <c r="S255" t="b">
        <v>0</v>
      </c>
      <c r="V255" t="s">
        <v>714</v>
      </c>
      <c r="W255">
        <v>0</v>
      </c>
      <c r="X255">
        <v>12</v>
      </c>
      <c r="Y255">
        <v>12</v>
      </c>
      <c r="Z255">
        <v>3120</v>
      </c>
      <c r="AA255">
        <v>0</v>
      </c>
      <c r="AE255" t="b">
        <v>0</v>
      </c>
      <c r="AF255" t="b">
        <v>0</v>
      </c>
      <c r="AG255" t="s">
        <v>74</v>
      </c>
    </row>
    <row r="256" spans="1:33" x14ac:dyDescent="0.25">
      <c r="A256" t="str">
        <f>_xlfn.CONCAT(Table3[[#This Row],[Order]],"-",Table3[[#This Row],[Line]])</f>
        <v>77380-2</v>
      </c>
      <c r="C256" t="s">
        <v>5967</v>
      </c>
      <c r="D256" t="s">
        <v>74</v>
      </c>
      <c r="E256" t="b">
        <v>0</v>
      </c>
      <c r="F256">
        <v>77380</v>
      </c>
      <c r="G256">
        <v>2</v>
      </c>
      <c r="H256">
        <v>2</v>
      </c>
      <c r="I256" t="s">
        <v>725</v>
      </c>
      <c r="J256" t="s">
        <v>5968</v>
      </c>
      <c r="K256" t="s">
        <v>4927</v>
      </c>
      <c r="L256">
        <v>0</v>
      </c>
      <c r="M256" s="37">
        <v>43483</v>
      </c>
      <c r="N256" s="37" t="s">
        <v>42</v>
      </c>
      <c r="Q256" s="37"/>
      <c r="R256" s="37"/>
      <c r="S256" t="b">
        <v>0</v>
      </c>
      <c r="V256" t="s">
        <v>714</v>
      </c>
      <c r="W256">
        <v>0</v>
      </c>
      <c r="X256">
        <v>2</v>
      </c>
      <c r="Y256">
        <v>2</v>
      </c>
      <c r="Z256">
        <v>520</v>
      </c>
      <c r="AA256">
        <v>0</v>
      </c>
      <c r="AE256" t="b">
        <v>0</v>
      </c>
      <c r="AF256" t="b">
        <v>0</v>
      </c>
      <c r="AG256" t="s">
        <v>74</v>
      </c>
    </row>
    <row r="257" spans="1:33" x14ac:dyDescent="0.25">
      <c r="A257" t="str">
        <f>_xlfn.CONCAT(Table3[[#This Row],[Order]],"-",Table3[[#This Row],[Line]])</f>
        <v>77380-3</v>
      </c>
      <c r="C257" t="s">
        <v>5967</v>
      </c>
      <c r="D257" t="s">
        <v>74</v>
      </c>
      <c r="E257" t="b">
        <v>0</v>
      </c>
      <c r="F257">
        <v>77380</v>
      </c>
      <c r="G257">
        <v>3</v>
      </c>
      <c r="H257">
        <v>3</v>
      </c>
      <c r="I257" t="s">
        <v>725</v>
      </c>
      <c r="J257" t="s">
        <v>5968</v>
      </c>
      <c r="K257" t="s">
        <v>4930</v>
      </c>
      <c r="L257">
        <v>0</v>
      </c>
      <c r="M257" s="37">
        <v>43483</v>
      </c>
      <c r="N257" s="37" t="s">
        <v>42</v>
      </c>
      <c r="Q257" s="37"/>
      <c r="R257" s="37"/>
      <c r="S257" t="b">
        <v>0</v>
      </c>
      <c r="V257" t="s">
        <v>714</v>
      </c>
      <c r="W257">
        <v>0</v>
      </c>
      <c r="X257">
        <v>3</v>
      </c>
      <c r="Y257">
        <v>6</v>
      </c>
      <c r="Z257">
        <v>4320</v>
      </c>
      <c r="AA257">
        <v>0</v>
      </c>
      <c r="AE257" t="b">
        <v>0</v>
      </c>
      <c r="AF257" t="b">
        <v>0</v>
      </c>
      <c r="AG257" t="s">
        <v>74</v>
      </c>
    </row>
    <row r="258" spans="1:33" x14ac:dyDescent="0.25">
      <c r="A258" t="str">
        <f>_xlfn.CONCAT(Table3[[#This Row],[Order]],"-",Table3[[#This Row],[Line]])</f>
        <v>77380-4</v>
      </c>
      <c r="C258" t="s">
        <v>5967</v>
      </c>
      <c r="D258" t="s">
        <v>74</v>
      </c>
      <c r="E258" t="b">
        <v>0</v>
      </c>
      <c r="F258">
        <v>77380</v>
      </c>
      <c r="G258">
        <v>4</v>
      </c>
      <c r="H258">
        <v>1</v>
      </c>
      <c r="I258" t="s">
        <v>725</v>
      </c>
      <c r="J258" t="s">
        <v>5968</v>
      </c>
      <c r="K258" t="s">
        <v>4932</v>
      </c>
      <c r="L258">
        <v>0</v>
      </c>
      <c r="M258" s="37">
        <v>43483</v>
      </c>
      <c r="N258" s="37" t="s">
        <v>42</v>
      </c>
      <c r="Q258" s="37"/>
      <c r="R258" s="37"/>
      <c r="S258" t="b">
        <v>0</v>
      </c>
      <c r="V258" t="s">
        <v>714</v>
      </c>
      <c r="W258">
        <v>0</v>
      </c>
      <c r="X258">
        <v>4</v>
      </c>
      <c r="Y258">
        <v>4</v>
      </c>
      <c r="Z258">
        <v>2740</v>
      </c>
      <c r="AA258">
        <v>0</v>
      </c>
      <c r="AE258" t="b">
        <v>0</v>
      </c>
      <c r="AF258" t="b">
        <v>0</v>
      </c>
      <c r="AG258" t="s">
        <v>74</v>
      </c>
    </row>
    <row r="259" spans="1:33" x14ac:dyDescent="0.25">
      <c r="A259" t="str">
        <f>_xlfn.CONCAT(Table3[[#This Row],[Order]],"-",Table3[[#This Row],[Line]])</f>
        <v>77380-5</v>
      </c>
      <c r="C259" t="s">
        <v>5967</v>
      </c>
      <c r="D259" t="s">
        <v>74</v>
      </c>
      <c r="E259" t="b">
        <v>0</v>
      </c>
      <c r="F259">
        <v>77380</v>
      </c>
      <c r="G259">
        <v>5</v>
      </c>
      <c r="H259">
        <v>1</v>
      </c>
      <c r="I259" t="s">
        <v>725</v>
      </c>
      <c r="J259" t="s">
        <v>5968</v>
      </c>
      <c r="K259" t="s">
        <v>4932</v>
      </c>
      <c r="L259">
        <v>0</v>
      </c>
      <c r="M259" s="37">
        <v>43483</v>
      </c>
      <c r="N259" s="37" t="s">
        <v>42</v>
      </c>
      <c r="Q259" s="37"/>
      <c r="R259" s="37"/>
      <c r="S259" t="b">
        <v>0</v>
      </c>
      <c r="V259" t="s">
        <v>714</v>
      </c>
      <c r="W259">
        <v>0</v>
      </c>
      <c r="X259">
        <v>4</v>
      </c>
      <c r="Y259">
        <v>4</v>
      </c>
      <c r="Z259">
        <v>2740</v>
      </c>
      <c r="AA259">
        <v>0</v>
      </c>
      <c r="AE259" t="b">
        <v>0</v>
      </c>
      <c r="AF259" t="b">
        <v>0</v>
      </c>
      <c r="AG259" t="s">
        <v>74</v>
      </c>
    </row>
    <row r="260" spans="1:33" x14ac:dyDescent="0.25">
      <c r="A260" t="str">
        <f>_xlfn.CONCAT(Table3[[#This Row],[Order]],"-",Table3[[#This Row],[Line]])</f>
        <v>77380-6</v>
      </c>
      <c r="C260" t="s">
        <v>5967</v>
      </c>
      <c r="D260" t="s">
        <v>74</v>
      </c>
      <c r="E260" t="b">
        <v>0</v>
      </c>
      <c r="F260">
        <v>77380</v>
      </c>
      <c r="G260">
        <v>6</v>
      </c>
      <c r="H260">
        <v>1</v>
      </c>
      <c r="I260" t="s">
        <v>725</v>
      </c>
      <c r="J260" t="s">
        <v>5968</v>
      </c>
      <c r="K260" t="s">
        <v>4935</v>
      </c>
      <c r="L260">
        <v>0</v>
      </c>
      <c r="M260" s="37">
        <v>43483</v>
      </c>
      <c r="N260" s="37" t="s">
        <v>42</v>
      </c>
      <c r="Q260" s="37"/>
      <c r="R260" s="37"/>
      <c r="S260" t="b">
        <v>0</v>
      </c>
      <c r="V260" t="s">
        <v>714</v>
      </c>
      <c r="W260">
        <v>0</v>
      </c>
      <c r="X260">
        <v>4</v>
      </c>
      <c r="Y260">
        <v>6</v>
      </c>
      <c r="Z260">
        <v>3260</v>
      </c>
      <c r="AA260">
        <v>0</v>
      </c>
      <c r="AE260" t="b">
        <v>0</v>
      </c>
      <c r="AF260" t="b">
        <v>0</v>
      </c>
      <c r="AG260" t="s">
        <v>74</v>
      </c>
    </row>
    <row r="261" spans="1:33" x14ac:dyDescent="0.25">
      <c r="A261" t="str">
        <f>_xlfn.CONCAT(Table3[[#This Row],[Order]],"-",Table3[[#This Row],[Line]])</f>
        <v>77768-1</v>
      </c>
      <c r="C261" t="s">
        <v>5967</v>
      </c>
      <c r="D261" t="s">
        <v>74</v>
      </c>
      <c r="E261" t="b">
        <v>0</v>
      </c>
      <c r="F261">
        <v>77768</v>
      </c>
      <c r="G261">
        <v>1</v>
      </c>
      <c r="H261">
        <v>1</v>
      </c>
      <c r="I261" t="s">
        <v>725</v>
      </c>
      <c r="J261" t="s">
        <v>5968</v>
      </c>
      <c r="K261" t="s">
        <v>3543</v>
      </c>
      <c r="L261">
        <v>11</v>
      </c>
      <c r="M261" s="37">
        <v>43474</v>
      </c>
      <c r="N261" s="37" t="s">
        <v>165</v>
      </c>
      <c r="P261" t="s">
        <v>151</v>
      </c>
      <c r="Q261" s="37"/>
      <c r="R261" s="37"/>
      <c r="S261" t="b">
        <v>0</v>
      </c>
      <c r="V261" t="s">
        <v>715</v>
      </c>
      <c r="W261">
        <v>12</v>
      </c>
      <c r="X261">
        <v>1</v>
      </c>
      <c r="Y261">
        <v>2</v>
      </c>
      <c r="Z261">
        <v>941.2</v>
      </c>
      <c r="AA261">
        <v>0</v>
      </c>
      <c r="AC261" t="s">
        <v>151</v>
      </c>
      <c r="AE261" t="b">
        <v>0</v>
      </c>
      <c r="AF261" t="b">
        <v>0</v>
      </c>
      <c r="AG261" t="s">
        <v>74</v>
      </c>
    </row>
    <row r="262" spans="1:33" x14ac:dyDescent="0.25">
      <c r="A262" t="str">
        <f>_xlfn.CONCAT(Table3[[#This Row],[Order]],"-",Table3[[#This Row],[Line]])</f>
        <v>69958-4</v>
      </c>
      <c r="C262" t="s">
        <v>5967</v>
      </c>
      <c r="D262" t="s">
        <v>121</v>
      </c>
      <c r="E262" t="b">
        <v>0</v>
      </c>
      <c r="F262">
        <v>69958</v>
      </c>
      <c r="G262">
        <v>4</v>
      </c>
      <c r="H262">
        <v>1</v>
      </c>
      <c r="I262" t="s">
        <v>862</v>
      </c>
      <c r="J262" t="s">
        <v>5968</v>
      </c>
      <c r="K262" t="s">
        <v>863</v>
      </c>
      <c r="L262">
        <v>0</v>
      </c>
      <c r="M262" s="37"/>
      <c r="N262" s="37" t="s">
        <v>42</v>
      </c>
      <c r="Q262" s="37"/>
      <c r="R262" s="37"/>
      <c r="S262" t="b">
        <v>0</v>
      </c>
      <c r="V262" t="s">
        <v>715</v>
      </c>
      <c r="W262">
        <v>0</v>
      </c>
      <c r="X262">
        <v>0</v>
      </c>
      <c r="Z262">
        <v>0</v>
      </c>
      <c r="AA262">
        <v>0</v>
      </c>
      <c r="AE262" t="b">
        <v>0</v>
      </c>
      <c r="AF262" t="b">
        <v>0</v>
      </c>
      <c r="AG262" t="s">
        <v>74</v>
      </c>
    </row>
    <row r="263" spans="1:33" x14ac:dyDescent="0.25">
      <c r="A263" t="str">
        <f>_xlfn.CONCAT(Table3[[#This Row],[Order]],"-",Table3[[#This Row],[Line]])</f>
        <v>73287-8</v>
      </c>
      <c r="C263" t="s">
        <v>5967</v>
      </c>
      <c r="D263" t="s">
        <v>74</v>
      </c>
      <c r="E263" t="b">
        <v>0</v>
      </c>
      <c r="F263">
        <v>73287</v>
      </c>
      <c r="G263">
        <v>8</v>
      </c>
      <c r="H263">
        <v>1</v>
      </c>
      <c r="I263" t="s">
        <v>725</v>
      </c>
      <c r="J263" t="s">
        <v>5968</v>
      </c>
      <c r="K263" t="s">
        <v>4104</v>
      </c>
      <c r="L263">
        <v>0</v>
      </c>
      <c r="M263" s="37">
        <v>43483</v>
      </c>
      <c r="N263" s="37" t="s">
        <v>42</v>
      </c>
      <c r="Q263" s="37"/>
      <c r="R263" s="37"/>
      <c r="S263" t="b">
        <v>0</v>
      </c>
      <c r="V263" t="s">
        <v>714</v>
      </c>
      <c r="W263">
        <v>1</v>
      </c>
      <c r="X263">
        <v>1</v>
      </c>
      <c r="Y263">
        <v>2</v>
      </c>
      <c r="Z263">
        <v>968</v>
      </c>
      <c r="AA263">
        <v>0</v>
      </c>
      <c r="AE263" t="b">
        <v>0</v>
      </c>
      <c r="AF263" t="b">
        <v>0</v>
      </c>
      <c r="AG263" t="s">
        <v>180</v>
      </c>
    </row>
    <row r="264" spans="1:33" x14ac:dyDescent="0.25">
      <c r="A264" t="str">
        <f>_xlfn.CONCAT(Table3[[#This Row],[Order]],"-",Table3[[#This Row],[Line]])</f>
        <v>73287-9</v>
      </c>
      <c r="C264" t="s">
        <v>5967</v>
      </c>
      <c r="D264" t="s">
        <v>74</v>
      </c>
      <c r="E264" t="b">
        <v>0</v>
      </c>
      <c r="F264">
        <v>73287</v>
      </c>
      <c r="G264">
        <v>9</v>
      </c>
      <c r="H264">
        <v>1</v>
      </c>
      <c r="I264" t="s">
        <v>725</v>
      </c>
      <c r="J264" t="s">
        <v>5968</v>
      </c>
      <c r="K264" t="s">
        <v>4106</v>
      </c>
      <c r="L264">
        <v>0</v>
      </c>
      <c r="M264" s="37">
        <v>43483</v>
      </c>
      <c r="N264" s="37" t="s">
        <v>42</v>
      </c>
      <c r="Q264" s="37"/>
      <c r="R264" s="37"/>
      <c r="S264" t="b">
        <v>0</v>
      </c>
      <c r="V264" t="s">
        <v>714</v>
      </c>
      <c r="W264">
        <v>1</v>
      </c>
      <c r="X264">
        <v>1</v>
      </c>
      <c r="Y264">
        <v>1</v>
      </c>
      <c r="Z264">
        <v>605</v>
      </c>
      <c r="AA264">
        <v>0</v>
      </c>
      <c r="AE264" t="b">
        <v>0</v>
      </c>
      <c r="AF264" t="b">
        <v>0</v>
      </c>
      <c r="AG264" t="s">
        <v>180</v>
      </c>
    </row>
    <row r="265" spans="1:33" x14ac:dyDescent="0.25">
      <c r="A265" t="str">
        <f>_xlfn.CONCAT(Table3[[#This Row],[Order]],"-",Table3[[#This Row],[Line]])</f>
        <v>73287-10</v>
      </c>
      <c r="C265" t="s">
        <v>5967</v>
      </c>
      <c r="D265" t="s">
        <v>74</v>
      </c>
      <c r="E265" t="b">
        <v>0</v>
      </c>
      <c r="F265">
        <v>73287</v>
      </c>
      <c r="G265">
        <v>10</v>
      </c>
      <c r="H265">
        <v>1</v>
      </c>
      <c r="I265" t="s">
        <v>725</v>
      </c>
      <c r="J265" t="s">
        <v>5968</v>
      </c>
      <c r="K265" t="s">
        <v>4108</v>
      </c>
      <c r="L265">
        <v>0</v>
      </c>
      <c r="M265" s="37">
        <v>43483</v>
      </c>
      <c r="N265" s="37" t="s">
        <v>42</v>
      </c>
      <c r="Q265" s="37"/>
      <c r="R265" s="37"/>
      <c r="S265" t="b">
        <v>0</v>
      </c>
      <c r="V265" t="s">
        <v>714</v>
      </c>
      <c r="W265">
        <v>1</v>
      </c>
      <c r="X265">
        <v>1</v>
      </c>
      <c r="Y265">
        <v>2</v>
      </c>
      <c r="Z265">
        <v>986</v>
      </c>
      <c r="AA265">
        <v>0</v>
      </c>
      <c r="AE265" t="b">
        <v>0</v>
      </c>
      <c r="AF265" t="b">
        <v>0</v>
      </c>
      <c r="AG265" t="s">
        <v>180</v>
      </c>
    </row>
    <row r="266" spans="1:33" x14ac:dyDescent="0.25">
      <c r="A266" t="str">
        <f>_xlfn.CONCAT(Table3[[#This Row],[Order]],"-",Table3[[#This Row],[Line]])</f>
        <v>73287-11</v>
      </c>
      <c r="C266" t="s">
        <v>5967</v>
      </c>
      <c r="D266" t="s">
        <v>74</v>
      </c>
      <c r="E266" t="b">
        <v>0</v>
      </c>
      <c r="F266">
        <v>73287</v>
      </c>
      <c r="G266">
        <v>11</v>
      </c>
      <c r="H266">
        <v>1</v>
      </c>
      <c r="I266" t="s">
        <v>725</v>
      </c>
      <c r="J266" t="s">
        <v>5968</v>
      </c>
      <c r="K266" t="s">
        <v>4110</v>
      </c>
      <c r="L266">
        <v>0</v>
      </c>
      <c r="M266" s="37">
        <v>43483</v>
      </c>
      <c r="N266" s="37" t="s">
        <v>42</v>
      </c>
      <c r="Q266" s="37"/>
      <c r="R266" s="37"/>
      <c r="S266" t="b">
        <v>0</v>
      </c>
      <c r="V266" t="s">
        <v>714</v>
      </c>
      <c r="W266">
        <v>1</v>
      </c>
      <c r="X266">
        <v>1</v>
      </c>
      <c r="Y266">
        <v>2</v>
      </c>
      <c r="Z266">
        <v>844</v>
      </c>
      <c r="AA266">
        <v>0</v>
      </c>
      <c r="AE266" t="b">
        <v>0</v>
      </c>
      <c r="AF266" t="b">
        <v>0</v>
      </c>
      <c r="AG266" t="s">
        <v>180</v>
      </c>
    </row>
    <row r="267" spans="1:33" x14ac:dyDescent="0.25">
      <c r="A267" t="str">
        <f>_xlfn.CONCAT(Table3[[#This Row],[Order]],"-",Table3[[#This Row],[Line]])</f>
        <v>73287-12</v>
      </c>
      <c r="C267" t="s">
        <v>5967</v>
      </c>
      <c r="D267" t="s">
        <v>74</v>
      </c>
      <c r="E267" t="b">
        <v>0</v>
      </c>
      <c r="F267">
        <v>73287</v>
      </c>
      <c r="G267">
        <v>12</v>
      </c>
      <c r="H267">
        <v>1</v>
      </c>
      <c r="I267" t="s">
        <v>725</v>
      </c>
      <c r="J267" t="s">
        <v>5968</v>
      </c>
      <c r="K267" t="s">
        <v>4112</v>
      </c>
      <c r="L267">
        <v>0</v>
      </c>
      <c r="M267" s="37">
        <v>43483</v>
      </c>
      <c r="N267" s="37" t="s">
        <v>42</v>
      </c>
      <c r="Q267" s="37"/>
      <c r="R267" s="37"/>
      <c r="S267" t="b">
        <v>0</v>
      </c>
      <c r="V267" t="s">
        <v>714</v>
      </c>
      <c r="W267">
        <v>1</v>
      </c>
      <c r="X267">
        <v>1</v>
      </c>
      <c r="Y267">
        <v>1</v>
      </c>
      <c r="Z267">
        <v>708</v>
      </c>
      <c r="AA267">
        <v>0</v>
      </c>
      <c r="AE267" t="b">
        <v>0</v>
      </c>
      <c r="AF267" t="b">
        <v>0</v>
      </c>
      <c r="AG267" t="s">
        <v>180</v>
      </c>
    </row>
    <row r="268" spans="1:33" x14ac:dyDescent="0.25">
      <c r="A268" t="str">
        <f>_xlfn.CONCAT(Table3[[#This Row],[Order]],"-",Table3[[#This Row],[Line]])</f>
        <v>73287-13</v>
      </c>
      <c r="C268" t="s">
        <v>5967</v>
      </c>
      <c r="D268" t="s">
        <v>74</v>
      </c>
      <c r="E268" t="b">
        <v>0</v>
      </c>
      <c r="F268">
        <v>73287</v>
      </c>
      <c r="G268">
        <v>13</v>
      </c>
      <c r="H268">
        <v>1</v>
      </c>
      <c r="I268" t="s">
        <v>725</v>
      </c>
      <c r="J268" t="s">
        <v>5968</v>
      </c>
      <c r="K268" t="s">
        <v>4114</v>
      </c>
      <c r="L268">
        <v>0</v>
      </c>
      <c r="M268" s="37">
        <v>43483</v>
      </c>
      <c r="N268" s="37" t="s">
        <v>42</v>
      </c>
      <c r="Q268" s="37"/>
      <c r="R268" s="37"/>
      <c r="S268" t="b">
        <v>0</v>
      </c>
      <c r="V268" t="s">
        <v>714</v>
      </c>
      <c r="W268">
        <v>1</v>
      </c>
      <c r="X268">
        <v>1</v>
      </c>
      <c r="Y268">
        <v>2</v>
      </c>
      <c r="Z268">
        <v>944</v>
      </c>
      <c r="AA268">
        <v>0</v>
      </c>
      <c r="AE268" t="b">
        <v>0</v>
      </c>
      <c r="AF268" t="b">
        <v>0</v>
      </c>
      <c r="AG268" t="s">
        <v>180</v>
      </c>
    </row>
    <row r="269" spans="1:33" x14ac:dyDescent="0.25">
      <c r="A269" t="str">
        <f>_xlfn.CONCAT(Table3[[#This Row],[Order]],"-",Table3[[#This Row],[Line]])</f>
        <v>73287-14</v>
      </c>
      <c r="C269" t="s">
        <v>5967</v>
      </c>
      <c r="D269" t="s">
        <v>74</v>
      </c>
      <c r="E269" t="b">
        <v>0</v>
      </c>
      <c r="F269">
        <v>73287</v>
      </c>
      <c r="G269">
        <v>14</v>
      </c>
      <c r="H269">
        <v>1</v>
      </c>
      <c r="I269" t="s">
        <v>725</v>
      </c>
      <c r="J269" t="s">
        <v>5968</v>
      </c>
      <c r="K269" t="s">
        <v>4116</v>
      </c>
      <c r="L269">
        <v>0</v>
      </c>
      <c r="M269" s="37">
        <v>43483</v>
      </c>
      <c r="N269" s="37" t="s">
        <v>42</v>
      </c>
      <c r="Q269" s="37"/>
      <c r="R269" s="37"/>
      <c r="S269" t="b">
        <v>0</v>
      </c>
      <c r="V269" t="s">
        <v>714</v>
      </c>
      <c r="W269">
        <v>1</v>
      </c>
      <c r="X269">
        <v>1</v>
      </c>
      <c r="Y269">
        <v>2</v>
      </c>
      <c r="Z269">
        <v>1245</v>
      </c>
      <c r="AA269">
        <v>0</v>
      </c>
      <c r="AE269" t="b">
        <v>0</v>
      </c>
      <c r="AF269" t="b">
        <v>0</v>
      </c>
      <c r="AG269" t="s">
        <v>180</v>
      </c>
    </row>
    <row r="270" spans="1:33" x14ac:dyDescent="0.25">
      <c r="A270" t="str">
        <f>_xlfn.CONCAT(Table3[[#This Row],[Order]],"-",Table3[[#This Row],[Line]])</f>
        <v>73287-15</v>
      </c>
      <c r="C270" t="s">
        <v>5967</v>
      </c>
      <c r="D270" t="s">
        <v>74</v>
      </c>
      <c r="E270" t="b">
        <v>0</v>
      </c>
      <c r="F270">
        <v>73287</v>
      </c>
      <c r="G270">
        <v>15</v>
      </c>
      <c r="H270">
        <v>1</v>
      </c>
      <c r="I270" t="s">
        <v>725</v>
      </c>
      <c r="J270" t="s">
        <v>5968</v>
      </c>
      <c r="K270" t="s">
        <v>4118</v>
      </c>
      <c r="L270">
        <v>0</v>
      </c>
      <c r="M270" s="37">
        <v>43483</v>
      </c>
      <c r="N270" s="37" t="s">
        <v>42</v>
      </c>
      <c r="Q270" s="37"/>
      <c r="R270" s="37"/>
      <c r="S270" t="b">
        <v>0</v>
      </c>
      <c r="V270" t="s">
        <v>714</v>
      </c>
      <c r="W270">
        <v>1</v>
      </c>
      <c r="X270">
        <v>1</v>
      </c>
      <c r="Y270">
        <v>1</v>
      </c>
      <c r="Z270">
        <v>465</v>
      </c>
      <c r="AA270">
        <v>0</v>
      </c>
      <c r="AE270" t="b">
        <v>0</v>
      </c>
      <c r="AF270" t="b">
        <v>0</v>
      </c>
      <c r="AG270" t="s">
        <v>180</v>
      </c>
    </row>
    <row r="271" spans="1:33" x14ac:dyDescent="0.25">
      <c r="A271" t="str">
        <f>_xlfn.CONCAT(Table3[[#This Row],[Order]],"-",Table3[[#This Row],[Line]])</f>
        <v>73287-16</v>
      </c>
      <c r="C271" t="s">
        <v>5967</v>
      </c>
      <c r="D271" t="s">
        <v>74</v>
      </c>
      <c r="E271" t="b">
        <v>0</v>
      </c>
      <c r="F271">
        <v>73287</v>
      </c>
      <c r="G271">
        <v>16</v>
      </c>
      <c r="H271">
        <v>1</v>
      </c>
      <c r="I271" t="s">
        <v>725</v>
      </c>
      <c r="J271" t="s">
        <v>5968</v>
      </c>
      <c r="K271" t="s">
        <v>4120</v>
      </c>
      <c r="L271">
        <v>0</v>
      </c>
      <c r="M271" s="37">
        <v>43483</v>
      </c>
      <c r="N271" s="37" t="s">
        <v>42</v>
      </c>
      <c r="Q271" s="37"/>
      <c r="R271" s="37"/>
      <c r="S271" t="b">
        <v>0</v>
      </c>
      <c r="V271" t="s">
        <v>714</v>
      </c>
      <c r="W271">
        <v>1</v>
      </c>
      <c r="X271">
        <v>1</v>
      </c>
      <c r="Y271">
        <v>2</v>
      </c>
      <c r="Z271">
        <v>1085</v>
      </c>
      <c r="AA271">
        <v>0</v>
      </c>
      <c r="AE271" t="b">
        <v>0</v>
      </c>
      <c r="AF271" t="b">
        <v>0</v>
      </c>
      <c r="AG271" t="s">
        <v>180</v>
      </c>
    </row>
    <row r="272" spans="1:33" x14ac:dyDescent="0.25">
      <c r="A272" t="str">
        <f>_xlfn.CONCAT(Table3[[#This Row],[Order]],"-",Table3[[#This Row],[Line]])</f>
        <v>73287-17</v>
      </c>
      <c r="C272" t="s">
        <v>5967</v>
      </c>
      <c r="D272" t="s">
        <v>74</v>
      </c>
      <c r="E272" t="b">
        <v>0</v>
      </c>
      <c r="F272">
        <v>73287</v>
      </c>
      <c r="G272">
        <v>17</v>
      </c>
      <c r="H272">
        <v>1</v>
      </c>
      <c r="I272" t="s">
        <v>725</v>
      </c>
      <c r="J272" t="s">
        <v>5968</v>
      </c>
      <c r="K272" t="s">
        <v>4122</v>
      </c>
      <c r="L272">
        <v>0</v>
      </c>
      <c r="M272" s="37">
        <v>43483</v>
      </c>
      <c r="N272" s="37" t="s">
        <v>42</v>
      </c>
      <c r="Q272" s="37"/>
      <c r="R272" s="37"/>
      <c r="S272" t="b">
        <v>0</v>
      </c>
      <c r="V272" t="s">
        <v>714</v>
      </c>
      <c r="W272">
        <v>1</v>
      </c>
      <c r="X272">
        <v>1</v>
      </c>
      <c r="Y272">
        <v>2</v>
      </c>
      <c r="Z272">
        <v>1415</v>
      </c>
      <c r="AA272">
        <v>0</v>
      </c>
      <c r="AE272" t="b">
        <v>0</v>
      </c>
      <c r="AF272" t="b">
        <v>0</v>
      </c>
      <c r="AG272" t="s">
        <v>180</v>
      </c>
    </row>
    <row r="273" spans="1:33" x14ac:dyDescent="0.25">
      <c r="A273" t="str">
        <f>_xlfn.CONCAT(Table3[[#This Row],[Order]],"-",Table3[[#This Row],[Line]])</f>
        <v>73287-18</v>
      </c>
      <c r="C273" t="s">
        <v>5967</v>
      </c>
      <c r="D273" t="s">
        <v>74</v>
      </c>
      <c r="E273" t="b">
        <v>0</v>
      </c>
      <c r="F273">
        <v>73287</v>
      </c>
      <c r="G273">
        <v>18</v>
      </c>
      <c r="H273">
        <v>1</v>
      </c>
      <c r="I273" t="s">
        <v>725</v>
      </c>
      <c r="J273" t="s">
        <v>5968</v>
      </c>
      <c r="K273" t="s">
        <v>4124</v>
      </c>
      <c r="L273">
        <v>0</v>
      </c>
      <c r="M273" s="37">
        <v>43483</v>
      </c>
      <c r="N273" s="37" t="s">
        <v>42</v>
      </c>
      <c r="Q273" s="37"/>
      <c r="R273" s="37"/>
      <c r="S273" t="b">
        <v>0</v>
      </c>
      <c r="V273" t="s">
        <v>714</v>
      </c>
      <c r="W273">
        <v>1</v>
      </c>
      <c r="X273">
        <v>1</v>
      </c>
      <c r="Y273">
        <v>2</v>
      </c>
      <c r="Z273">
        <v>1240</v>
      </c>
      <c r="AA273">
        <v>0</v>
      </c>
      <c r="AE273" t="b">
        <v>0</v>
      </c>
      <c r="AF273" t="b">
        <v>0</v>
      </c>
      <c r="AG273" t="s">
        <v>180</v>
      </c>
    </row>
    <row r="274" spans="1:33" x14ac:dyDescent="0.25">
      <c r="A274" t="str">
        <f>_xlfn.CONCAT(Table3[[#This Row],[Order]],"-",Table3[[#This Row],[Line]])</f>
        <v>73287-19</v>
      </c>
      <c r="C274" t="s">
        <v>5967</v>
      </c>
      <c r="D274" t="s">
        <v>74</v>
      </c>
      <c r="E274" t="b">
        <v>0</v>
      </c>
      <c r="F274">
        <v>73287</v>
      </c>
      <c r="G274">
        <v>19</v>
      </c>
      <c r="H274">
        <v>1</v>
      </c>
      <c r="I274" t="s">
        <v>725</v>
      </c>
      <c r="J274" t="s">
        <v>5968</v>
      </c>
      <c r="K274" t="s">
        <v>4126</v>
      </c>
      <c r="L274">
        <v>0</v>
      </c>
      <c r="M274" s="37">
        <v>43483</v>
      </c>
      <c r="N274" s="37" t="s">
        <v>42</v>
      </c>
      <c r="Q274" s="37"/>
      <c r="R274" s="37"/>
      <c r="S274" s="37" t="b">
        <v>0</v>
      </c>
      <c r="V274" t="s">
        <v>714</v>
      </c>
      <c r="W274">
        <v>1</v>
      </c>
      <c r="X274">
        <v>1</v>
      </c>
      <c r="Y274">
        <v>1</v>
      </c>
      <c r="Z274">
        <v>465</v>
      </c>
      <c r="AA274">
        <v>0</v>
      </c>
      <c r="AE274" t="b">
        <v>0</v>
      </c>
      <c r="AF274" t="b">
        <v>0</v>
      </c>
      <c r="AG274" t="s">
        <v>180</v>
      </c>
    </row>
    <row r="275" spans="1:33" x14ac:dyDescent="0.25">
      <c r="A275" t="str">
        <f>_xlfn.CONCAT(Table3[[#This Row],[Order]],"-",Table3[[#This Row],[Line]])</f>
        <v>73287-20</v>
      </c>
      <c r="C275" t="s">
        <v>5967</v>
      </c>
      <c r="D275" t="s">
        <v>74</v>
      </c>
      <c r="E275" t="b">
        <v>0</v>
      </c>
      <c r="F275">
        <v>73287</v>
      </c>
      <c r="G275">
        <v>20</v>
      </c>
      <c r="H275">
        <v>1</v>
      </c>
      <c r="I275" t="s">
        <v>725</v>
      </c>
      <c r="J275" t="s">
        <v>5968</v>
      </c>
      <c r="K275" t="s">
        <v>4128</v>
      </c>
      <c r="L275">
        <v>0</v>
      </c>
      <c r="M275" s="37">
        <v>43483</v>
      </c>
      <c r="N275" s="37" t="s">
        <v>42</v>
      </c>
      <c r="Q275" s="37"/>
      <c r="R275" s="37"/>
      <c r="S275" s="37" t="b">
        <v>0</v>
      </c>
      <c r="V275" t="s">
        <v>714</v>
      </c>
      <c r="W275">
        <v>1</v>
      </c>
      <c r="X275">
        <v>1</v>
      </c>
      <c r="Y275">
        <v>2</v>
      </c>
      <c r="Z275">
        <v>1085</v>
      </c>
      <c r="AA275">
        <v>0</v>
      </c>
      <c r="AE275" t="b">
        <v>0</v>
      </c>
      <c r="AF275" t="b">
        <v>0</v>
      </c>
      <c r="AG275" t="s">
        <v>180</v>
      </c>
    </row>
    <row r="276" spans="1:33" x14ac:dyDescent="0.25">
      <c r="A276" t="str">
        <f>_xlfn.CONCAT(Table3[[#This Row],[Order]],"-",Table3[[#This Row],[Line]])</f>
        <v>73287-21</v>
      </c>
      <c r="C276" t="s">
        <v>5967</v>
      </c>
      <c r="D276" t="s">
        <v>74</v>
      </c>
      <c r="E276" t="b">
        <v>0</v>
      </c>
      <c r="F276">
        <v>73287</v>
      </c>
      <c r="G276">
        <v>21</v>
      </c>
      <c r="H276">
        <v>1</v>
      </c>
      <c r="I276" t="s">
        <v>725</v>
      </c>
      <c r="J276" t="s">
        <v>5968</v>
      </c>
      <c r="K276" t="s">
        <v>4130</v>
      </c>
      <c r="L276">
        <v>0</v>
      </c>
      <c r="M276" s="37">
        <v>43483</v>
      </c>
      <c r="N276" s="37" t="s">
        <v>42</v>
      </c>
      <c r="Q276" s="37"/>
      <c r="R276" s="37"/>
      <c r="S276" s="37" t="b">
        <v>0</v>
      </c>
      <c r="V276" t="s">
        <v>714</v>
      </c>
      <c r="W276">
        <v>1</v>
      </c>
      <c r="X276">
        <v>1</v>
      </c>
      <c r="Y276">
        <v>1</v>
      </c>
      <c r="Z276">
        <v>465</v>
      </c>
      <c r="AA276">
        <v>0</v>
      </c>
      <c r="AE276" t="b">
        <v>0</v>
      </c>
      <c r="AF276" t="b">
        <v>0</v>
      </c>
      <c r="AG276" t="s">
        <v>180</v>
      </c>
    </row>
    <row r="277" spans="1:33" x14ac:dyDescent="0.25">
      <c r="A277" t="str">
        <f>_xlfn.CONCAT(Table3[[#This Row],[Order]],"-",Table3[[#This Row],[Line]])</f>
        <v>73287-22</v>
      </c>
      <c r="C277" t="s">
        <v>5967</v>
      </c>
      <c r="D277" t="s">
        <v>74</v>
      </c>
      <c r="E277" t="b">
        <v>0</v>
      </c>
      <c r="F277">
        <v>73287</v>
      </c>
      <c r="G277">
        <v>22</v>
      </c>
      <c r="H277">
        <v>1</v>
      </c>
      <c r="I277" t="s">
        <v>725</v>
      </c>
      <c r="J277" t="s">
        <v>5968</v>
      </c>
      <c r="K277" t="s">
        <v>4132</v>
      </c>
      <c r="L277">
        <v>0</v>
      </c>
      <c r="M277" s="37">
        <v>43483</v>
      </c>
      <c r="N277" s="37" t="s">
        <v>42</v>
      </c>
      <c r="Q277" s="37"/>
      <c r="R277" s="37"/>
      <c r="S277" s="37" t="b">
        <v>0</v>
      </c>
      <c r="V277" t="s">
        <v>714</v>
      </c>
      <c r="W277">
        <v>1</v>
      </c>
      <c r="X277">
        <v>1</v>
      </c>
      <c r="Y277">
        <v>1</v>
      </c>
      <c r="Z277">
        <v>465</v>
      </c>
      <c r="AA277">
        <v>0</v>
      </c>
      <c r="AE277" t="b">
        <v>0</v>
      </c>
      <c r="AF277" t="b">
        <v>0</v>
      </c>
      <c r="AG277" t="s">
        <v>180</v>
      </c>
    </row>
    <row r="278" spans="1:33" x14ac:dyDescent="0.25">
      <c r="A278" t="str">
        <f>_xlfn.CONCAT(Table3[[#This Row],[Order]],"-",Table3[[#This Row],[Line]])</f>
        <v>73287-23</v>
      </c>
      <c r="C278" t="s">
        <v>5967</v>
      </c>
      <c r="D278" t="s">
        <v>74</v>
      </c>
      <c r="E278" t="b">
        <v>0</v>
      </c>
      <c r="F278">
        <v>73287</v>
      </c>
      <c r="G278">
        <v>23</v>
      </c>
      <c r="H278">
        <v>1</v>
      </c>
      <c r="I278" t="s">
        <v>725</v>
      </c>
      <c r="J278" t="s">
        <v>5968</v>
      </c>
      <c r="K278" t="s">
        <v>4134</v>
      </c>
      <c r="L278">
        <v>0</v>
      </c>
      <c r="M278" s="37">
        <v>43483</v>
      </c>
      <c r="N278" s="37" t="s">
        <v>42</v>
      </c>
      <c r="Q278" s="37"/>
      <c r="R278" s="37"/>
      <c r="S278" s="37" t="b">
        <v>0</v>
      </c>
      <c r="V278" t="s">
        <v>714</v>
      </c>
      <c r="W278">
        <v>1</v>
      </c>
      <c r="X278">
        <v>1</v>
      </c>
      <c r="Y278">
        <v>2</v>
      </c>
      <c r="Z278">
        <v>1570</v>
      </c>
      <c r="AA278">
        <v>0</v>
      </c>
      <c r="AE278" t="b">
        <v>0</v>
      </c>
      <c r="AF278" t="b">
        <v>0</v>
      </c>
      <c r="AG278" t="s">
        <v>180</v>
      </c>
    </row>
    <row r="279" spans="1:33" x14ac:dyDescent="0.25">
      <c r="A279" t="str">
        <f>_xlfn.CONCAT(Table3[[#This Row],[Order]],"-",Table3[[#This Row],[Line]])</f>
        <v>76134-1</v>
      </c>
      <c r="C279" t="s">
        <v>5967</v>
      </c>
      <c r="D279" t="s">
        <v>74</v>
      </c>
      <c r="E279" t="b">
        <v>0</v>
      </c>
      <c r="F279">
        <v>76134</v>
      </c>
      <c r="G279">
        <v>1</v>
      </c>
      <c r="H279">
        <v>1</v>
      </c>
      <c r="I279" t="s">
        <v>725</v>
      </c>
      <c r="J279" t="s">
        <v>5968</v>
      </c>
      <c r="K279" t="s">
        <v>1193</v>
      </c>
      <c r="L279">
        <v>0</v>
      </c>
      <c r="M279" s="37">
        <v>43579</v>
      </c>
      <c r="N279" s="37" t="s">
        <v>42</v>
      </c>
      <c r="O279" t="s">
        <v>1105</v>
      </c>
      <c r="Q279" s="37"/>
      <c r="R279" s="37"/>
      <c r="S279" s="37" t="b">
        <v>0</v>
      </c>
      <c r="V279" t="s">
        <v>714</v>
      </c>
      <c r="W279">
        <v>4</v>
      </c>
      <c r="X279">
        <v>6</v>
      </c>
      <c r="Y279">
        <v>6</v>
      </c>
      <c r="Z279">
        <v>2821.5</v>
      </c>
      <c r="AA279">
        <v>0</v>
      </c>
      <c r="AE279" t="b">
        <v>0</v>
      </c>
      <c r="AF279" t="b">
        <v>0</v>
      </c>
      <c r="AG279" t="s">
        <v>74</v>
      </c>
    </row>
    <row r="280" spans="1:33" x14ac:dyDescent="0.25">
      <c r="A280" t="str">
        <f>_xlfn.CONCAT(Table3[[#This Row],[Order]],"-",Table3[[#This Row],[Line]])</f>
        <v>76134-2</v>
      </c>
      <c r="C280" t="s">
        <v>5967</v>
      </c>
      <c r="D280" t="s">
        <v>74</v>
      </c>
      <c r="E280" t="b">
        <v>0</v>
      </c>
      <c r="F280">
        <v>76134</v>
      </c>
      <c r="G280">
        <v>2</v>
      </c>
      <c r="H280">
        <v>3</v>
      </c>
      <c r="I280" t="s">
        <v>725</v>
      </c>
      <c r="J280" t="s">
        <v>5968</v>
      </c>
      <c r="K280" t="s">
        <v>1194</v>
      </c>
      <c r="L280">
        <v>0</v>
      </c>
      <c r="M280" s="37">
        <v>43579</v>
      </c>
      <c r="N280" s="37" t="s">
        <v>42</v>
      </c>
      <c r="O280" t="s">
        <v>1105</v>
      </c>
      <c r="Q280" s="37"/>
      <c r="R280" s="37"/>
      <c r="S280" t="b">
        <v>0</v>
      </c>
      <c r="V280" t="s">
        <v>714</v>
      </c>
      <c r="W280">
        <v>4</v>
      </c>
      <c r="X280">
        <v>18</v>
      </c>
      <c r="Y280">
        <v>18</v>
      </c>
      <c r="Z280">
        <v>7310.25</v>
      </c>
      <c r="AA280">
        <v>0</v>
      </c>
      <c r="AE280" t="b">
        <v>0</v>
      </c>
      <c r="AF280" t="b">
        <v>0</v>
      </c>
      <c r="AG280" t="s">
        <v>74</v>
      </c>
    </row>
    <row r="281" spans="1:33" x14ac:dyDescent="0.25">
      <c r="A281" t="str">
        <f>_xlfn.CONCAT(Table3[[#This Row],[Order]],"-",Table3[[#This Row],[Line]])</f>
        <v>76134-3</v>
      </c>
      <c r="C281" t="s">
        <v>5967</v>
      </c>
      <c r="D281" t="s">
        <v>74</v>
      </c>
      <c r="E281" t="b">
        <v>0</v>
      </c>
      <c r="F281">
        <v>76134</v>
      </c>
      <c r="G281">
        <v>3</v>
      </c>
      <c r="H281">
        <v>1</v>
      </c>
      <c r="I281" t="s">
        <v>725</v>
      </c>
      <c r="J281" t="s">
        <v>5968</v>
      </c>
      <c r="K281" t="s">
        <v>1195</v>
      </c>
      <c r="L281">
        <v>0</v>
      </c>
      <c r="M281" s="37">
        <v>43579</v>
      </c>
      <c r="N281" s="37" t="s">
        <v>42</v>
      </c>
      <c r="O281" t="s">
        <v>1105</v>
      </c>
      <c r="Q281" s="37"/>
      <c r="R281" s="37"/>
      <c r="S281" t="b">
        <v>0</v>
      </c>
      <c r="V281" t="s">
        <v>714</v>
      </c>
      <c r="W281">
        <v>4</v>
      </c>
      <c r="X281">
        <v>6</v>
      </c>
      <c r="Y281">
        <v>6</v>
      </c>
      <c r="Z281">
        <v>3591</v>
      </c>
      <c r="AA281">
        <v>0</v>
      </c>
      <c r="AE281" t="b">
        <v>0</v>
      </c>
      <c r="AF281" t="b">
        <v>0</v>
      </c>
      <c r="AG281" t="s">
        <v>74</v>
      </c>
    </row>
    <row r="282" spans="1:33" x14ac:dyDescent="0.25">
      <c r="A282" t="str">
        <f>_xlfn.CONCAT(Table3[[#This Row],[Order]],"-",Table3[[#This Row],[Line]])</f>
        <v>76134-4</v>
      </c>
      <c r="C282" t="s">
        <v>5967</v>
      </c>
      <c r="D282" t="s">
        <v>74</v>
      </c>
      <c r="E282" t="b">
        <v>0</v>
      </c>
      <c r="F282">
        <v>76134</v>
      </c>
      <c r="G282">
        <v>4</v>
      </c>
      <c r="H282">
        <v>1</v>
      </c>
      <c r="I282" t="s">
        <v>725</v>
      </c>
      <c r="J282" t="s">
        <v>5968</v>
      </c>
      <c r="K282" t="s">
        <v>1109</v>
      </c>
      <c r="L282">
        <v>0</v>
      </c>
      <c r="M282" s="37">
        <v>43579</v>
      </c>
      <c r="N282" s="37" t="s">
        <v>42</v>
      </c>
      <c r="O282" t="s">
        <v>1105</v>
      </c>
      <c r="Q282" s="37"/>
      <c r="R282" s="37"/>
      <c r="S282" t="b">
        <v>0</v>
      </c>
      <c r="V282" t="s">
        <v>714</v>
      </c>
      <c r="W282">
        <v>4</v>
      </c>
      <c r="X282">
        <v>3</v>
      </c>
      <c r="Y282">
        <v>12</v>
      </c>
      <c r="Z282">
        <v>3231.9</v>
      </c>
      <c r="AA282">
        <v>0</v>
      </c>
      <c r="AE282" t="b">
        <v>0</v>
      </c>
      <c r="AF282" t="b">
        <v>0</v>
      </c>
      <c r="AG282" t="s">
        <v>74</v>
      </c>
    </row>
    <row r="283" spans="1:33" x14ac:dyDescent="0.25">
      <c r="A283" t="str">
        <f>_xlfn.CONCAT(Table3[[#This Row],[Order]],"-",Table3[[#This Row],[Line]])</f>
        <v>76134-5</v>
      </c>
      <c r="C283" t="s">
        <v>5967</v>
      </c>
      <c r="D283" t="s">
        <v>74</v>
      </c>
      <c r="E283" t="b">
        <v>0</v>
      </c>
      <c r="F283">
        <v>76134</v>
      </c>
      <c r="G283">
        <v>5</v>
      </c>
      <c r="H283">
        <v>1</v>
      </c>
      <c r="I283" t="s">
        <v>731</v>
      </c>
      <c r="J283" t="s">
        <v>5968</v>
      </c>
      <c r="K283" t="s">
        <v>1111</v>
      </c>
      <c r="L283">
        <v>13</v>
      </c>
      <c r="M283" s="37">
        <v>43579</v>
      </c>
      <c r="N283" s="37" t="s">
        <v>42</v>
      </c>
      <c r="O283" t="s">
        <v>1105</v>
      </c>
      <c r="Q283" s="37"/>
      <c r="R283" s="37"/>
      <c r="S283" t="b">
        <v>0</v>
      </c>
      <c r="V283" t="s">
        <v>714</v>
      </c>
      <c r="W283">
        <v>4</v>
      </c>
      <c r="X283">
        <v>2</v>
      </c>
      <c r="Y283">
        <v>4</v>
      </c>
      <c r="Z283">
        <v>1162.8</v>
      </c>
      <c r="AA283">
        <v>0</v>
      </c>
      <c r="AE283" t="b">
        <v>0</v>
      </c>
      <c r="AF283" t="b">
        <v>0</v>
      </c>
      <c r="AG283" t="s">
        <v>74</v>
      </c>
    </row>
    <row r="284" spans="1:33" x14ac:dyDescent="0.25">
      <c r="A284" t="str">
        <f>_xlfn.CONCAT(Table3[[#This Row],[Order]],"-",Table3[[#This Row],[Line]])</f>
        <v>76134-6</v>
      </c>
      <c r="C284" t="s">
        <v>5967</v>
      </c>
      <c r="D284" t="s">
        <v>74</v>
      </c>
      <c r="E284" t="b">
        <v>0</v>
      </c>
      <c r="F284">
        <v>76134</v>
      </c>
      <c r="G284">
        <v>6</v>
      </c>
      <c r="H284">
        <v>2</v>
      </c>
      <c r="I284" t="s">
        <v>731</v>
      </c>
      <c r="J284" t="s">
        <v>5968</v>
      </c>
      <c r="K284" t="s">
        <v>1113</v>
      </c>
      <c r="L284">
        <v>54</v>
      </c>
      <c r="M284" s="37">
        <v>43579</v>
      </c>
      <c r="N284" s="37" t="s">
        <v>42</v>
      </c>
      <c r="O284" t="s">
        <v>1105</v>
      </c>
      <c r="Q284" s="37"/>
      <c r="R284" s="37"/>
      <c r="S284" t="b">
        <v>0</v>
      </c>
      <c r="V284" t="s">
        <v>714</v>
      </c>
      <c r="W284">
        <v>4</v>
      </c>
      <c r="X284">
        <v>6</v>
      </c>
      <c r="Y284">
        <v>16</v>
      </c>
      <c r="Z284">
        <v>5088.2</v>
      </c>
      <c r="AA284">
        <v>0</v>
      </c>
      <c r="AE284" t="b">
        <v>0</v>
      </c>
      <c r="AF284" t="b">
        <v>0</v>
      </c>
      <c r="AG284" t="s">
        <v>74</v>
      </c>
    </row>
    <row r="285" spans="1:33" x14ac:dyDescent="0.25">
      <c r="A285" t="str">
        <f>_xlfn.CONCAT(Table3[[#This Row],[Order]],"-",Table3[[#This Row],[Line]])</f>
        <v>76134-7</v>
      </c>
      <c r="C285" t="s">
        <v>5967</v>
      </c>
      <c r="D285" t="s">
        <v>74</v>
      </c>
      <c r="E285" t="b">
        <v>0</v>
      </c>
      <c r="F285">
        <v>76134</v>
      </c>
      <c r="G285">
        <v>7</v>
      </c>
      <c r="H285">
        <v>1</v>
      </c>
      <c r="I285" t="s">
        <v>731</v>
      </c>
      <c r="J285" t="s">
        <v>5968</v>
      </c>
      <c r="K285" t="s">
        <v>1115</v>
      </c>
      <c r="L285">
        <v>40</v>
      </c>
      <c r="M285" s="37">
        <v>43579</v>
      </c>
      <c r="N285" s="37" t="s">
        <v>42</v>
      </c>
      <c r="O285" t="s">
        <v>1105</v>
      </c>
      <c r="Q285" s="37"/>
      <c r="R285" s="37"/>
      <c r="S285" t="b">
        <v>0</v>
      </c>
      <c r="V285" t="s">
        <v>714</v>
      </c>
      <c r="W285">
        <v>4</v>
      </c>
      <c r="X285">
        <v>5</v>
      </c>
      <c r="Y285">
        <v>13</v>
      </c>
      <c r="Z285">
        <v>3813.3</v>
      </c>
      <c r="AA285">
        <v>0</v>
      </c>
      <c r="AE285" t="b">
        <v>0</v>
      </c>
      <c r="AF285" t="b">
        <v>0</v>
      </c>
      <c r="AG285" t="s">
        <v>74</v>
      </c>
    </row>
    <row r="286" spans="1:33" x14ac:dyDescent="0.25">
      <c r="A286" t="str">
        <f>_xlfn.CONCAT(Table3[[#This Row],[Order]],"-",Table3[[#This Row],[Line]])</f>
        <v>76134-8</v>
      </c>
      <c r="C286" t="s">
        <v>5967</v>
      </c>
      <c r="D286" t="s">
        <v>74</v>
      </c>
      <c r="E286" t="b">
        <v>0</v>
      </c>
      <c r="F286">
        <v>76134</v>
      </c>
      <c r="G286">
        <v>8</v>
      </c>
      <c r="H286">
        <v>3</v>
      </c>
      <c r="I286" t="s">
        <v>731</v>
      </c>
      <c r="J286" t="s">
        <v>5968</v>
      </c>
      <c r="K286" t="s">
        <v>1117</v>
      </c>
      <c r="L286">
        <v>17.61</v>
      </c>
      <c r="M286" s="37">
        <v>43579</v>
      </c>
      <c r="N286" s="37" t="s">
        <v>42</v>
      </c>
      <c r="O286" t="s">
        <v>1105</v>
      </c>
      <c r="Q286" s="37"/>
      <c r="R286" s="37"/>
      <c r="S286" t="b">
        <v>0</v>
      </c>
      <c r="V286" t="s">
        <v>714</v>
      </c>
      <c r="W286">
        <v>4</v>
      </c>
      <c r="X286">
        <v>3</v>
      </c>
      <c r="Y286">
        <v>6</v>
      </c>
      <c r="Z286">
        <v>1744.2</v>
      </c>
      <c r="AA286">
        <v>0</v>
      </c>
      <c r="AE286" t="b">
        <v>0</v>
      </c>
      <c r="AF286" t="b">
        <v>0</v>
      </c>
      <c r="AG286" t="s">
        <v>74</v>
      </c>
    </row>
    <row r="287" spans="1:33" x14ac:dyDescent="0.25">
      <c r="A287" t="str">
        <f>_xlfn.CONCAT(Table3[[#This Row],[Order]],"-",Table3[[#This Row],[Line]])</f>
        <v>76134-9</v>
      </c>
      <c r="C287" t="s">
        <v>5967</v>
      </c>
      <c r="D287" t="s">
        <v>74</v>
      </c>
      <c r="E287" t="b">
        <v>0</v>
      </c>
      <c r="F287">
        <v>76134</v>
      </c>
      <c r="G287">
        <v>9</v>
      </c>
      <c r="H287">
        <v>1</v>
      </c>
      <c r="I287" t="s">
        <v>731</v>
      </c>
      <c r="J287" t="s">
        <v>5968</v>
      </c>
      <c r="K287" t="s">
        <v>1119</v>
      </c>
      <c r="L287">
        <v>9</v>
      </c>
      <c r="M287" s="37">
        <v>43579</v>
      </c>
      <c r="N287" s="37" t="s">
        <v>42</v>
      </c>
      <c r="O287" t="s">
        <v>1105</v>
      </c>
      <c r="Q287" s="37"/>
      <c r="R287" s="37"/>
      <c r="S287" t="b">
        <v>0</v>
      </c>
      <c r="V287" t="s">
        <v>714</v>
      </c>
      <c r="W287">
        <v>4</v>
      </c>
      <c r="X287">
        <v>1</v>
      </c>
      <c r="Y287">
        <v>3</v>
      </c>
      <c r="Z287">
        <v>872.1</v>
      </c>
      <c r="AA287">
        <v>0</v>
      </c>
      <c r="AE287" t="b">
        <v>0</v>
      </c>
      <c r="AF287" t="b">
        <v>0</v>
      </c>
      <c r="AG287" t="s">
        <v>74</v>
      </c>
    </row>
    <row r="288" spans="1:33" x14ac:dyDescent="0.25">
      <c r="A288" t="str">
        <f>_xlfn.CONCAT(Table3[[#This Row],[Order]],"-",Table3[[#This Row],[Line]])</f>
        <v>76134-10</v>
      </c>
      <c r="C288" t="s">
        <v>5967</v>
      </c>
      <c r="D288" t="s">
        <v>74</v>
      </c>
      <c r="E288" t="b">
        <v>0</v>
      </c>
      <c r="F288">
        <v>76134</v>
      </c>
      <c r="G288">
        <v>10</v>
      </c>
      <c r="H288">
        <v>1</v>
      </c>
      <c r="I288" t="s">
        <v>731</v>
      </c>
      <c r="J288" t="s">
        <v>5968</v>
      </c>
      <c r="K288" t="s">
        <v>1121</v>
      </c>
      <c r="L288">
        <v>45.54</v>
      </c>
      <c r="M288" s="37">
        <v>43579</v>
      </c>
      <c r="N288" s="37" t="s">
        <v>42</v>
      </c>
      <c r="O288" t="s">
        <v>1105</v>
      </c>
      <c r="Q288" s="37"/>
      <c r="R288" s="37"/>
      <c r="S288" t="b">
        <v>0</v>
      </c>
      <c r="V288" t="s">
        <v>714</v>
      </c>
      <c r="W288">
        <v>4</v>
      </c>
      <c r="X288">
        <v>5</v>
      </c>
      <c r="Y288">
        <v>15</v>
      </c>
      <c r="Z288">
        <v>4394.7</v>
      </c>
      <c r="AA288">
        <v>0</v>
      </c>
      <c r="AE288" t="b">
        <v>0</v>
      </c>
      <c r="AF288" t="b">
        <v>0</v>
      </c>
      <c r="AG288" t="s">
        <v>74</v>
      </c>
    </row>
    <row r="289" spans="1:33" x14ac:dyDescent="0.25">
      <c r="A289" t="str">
        <f>_xlfn.CONCAT(Table3[[#This Row],[Order]],"-",Table3[[#This Row],[Line]])</f>
        <v>76134-11</v>
      </c>
      <c r="C289" t="s">
        <v>5967</v>
      </c>
      <c r="D289" t="s">
        <v>74</v>
      </c>
      <c r="E289" t="b">
        <v>0</v>
      </c>
      <c r="F289">
        <v>76134</v>
      </c>
      <c r="G289">
        <v>11</v>
      </c>
      <c r="H289">
        <v>1</v>
      </c>
      <c r="I289" t="s">
        <v>731</v>
      </c>
      <c r="J289" t="s">
        <v>5968</v>
      </c>
      <c r="K289" t="s">
        <v>1123</v>
      </c>
      <c r="L289">
        <v>45</v>
      </c>
      <c r="M289" s="37">
        <v>43579</v>
      </c>
      <c r="N289" s="37" t="s">
        <v>42</v>
      </c>
      <c r="O289" t="s">
        <v>1105</v>
      </c>
      <c r="Q289" s="37"/>
      <c r="R289" s="37"/>
      <c r="S289" t="b">
        <v>0</v>
      </c>
      <c r="V289" t="s">
        <v>714</v>
      </c>
      <c r="W289">
        <v>4</v>
      </c>
      <c r="X289">
        <v>5</v>
      </c>
      <c r="Y289">
        <v>14</v>
      </c>
      <c r="Z289">
        <v>4322.5</v>
      </c>
      <c r="AA289">
        <v>0</v>
      </c>
      <c r="AE289" t="b">
        <v>0</v>
      </c>
      <c r="AF289" t="b">
        <v>0</v>
      </c>
      <c r="AG289" t="s">
        <v>74</v>
      </c>
    </row>
    <row r="290" spans="1:33" x14ac:dyDescent="0.25">
      <c r="A290" t="str">
        <f>_xlfn.CONCAT(Table3[[#This Row],[Order]],"-",Table3[[#This Row],[Line]])</f>
        <v>76134-12</v>
      </c>
      <c r="C290" t="s">
        <v>5967</v>
      </c>
      <c r="D290" t="s">
        <v>74</v>
      </c>
      <c r="E290" t="b">
        <v>0</v>
      </c>
      <c r="F290">
        <v>76134</v>
      </c>
      <c r="G290">
        <v>12</v>
      </c>
      <c r="H290">
        <v>21</v>
      </c>
      <c r="I290" t="s">
        <v>731</v>
      </c>
      <c r="J290" t="s">
        <v>5968</v>
      </c>
      <c r="K290" t="s">
        <v>1125</v>
      </c>
      <c r="L290">
        <v>105</v>
      </c>
      <c r="M290" s="37">
        <v>43579</v>
      </c>
      <c r="N290" s="37" t="s">
        <v>42</v>
      </c>
      <c r="O290" t="s">
        <v>1105</v>
      </c>
      <c r="Q290" s="37"/>
      <c r="R290" s="37"/>
      <c r="S290" s="37" t="b">
        <v>0</v>
      </c>
      <c r="V290" t="s">
        <v>714</v>
      </c>
      <c r="W290">
        <v>4</v>
      </c>
      <c r="X290">
        <v>21</v>
      </c>
      <c r="Y290">
        <v>21</v>
      </c>
      <c r="Z290">
        <v>5745.6</v>
      </c>
      <c r="AA290">
        <v>0</v>
      </c>
      <c r="AE290" t="b">
        <v>0</v>
      </c>
      <c r="AF290" t="b">
        <v>0</v>
      </c>
      <c r="AG290" t="s">
        <v>74</v>
      </c>
    </row>
    <row r="291" spans="1:33" x14ac:dyDescent="0.25">
      <c r="A291" t="str">
        <f>_xlfn.CONCAT(Table3[[#This Row],[Order]],"-",Table3[[#This Row],[Line]])</f>
        <v>76134-13</v>
      </c>
      <c r="C291" t="s">
        <v>5967</v>
      </c>
      <c r="D291" t="s">
        <v>74</v>
      </c>
      <c r="E291" t="b">
        <v>0</v>
      </c>
      <c r="F291">
        <v>76134</v>
      </c>
      <c r="G291">
        <v>13</v>
      </c>
      <c r="H291">
        <v>2</v>
      </c>
      <c r="I291" t="s">
        <v>731</v>
      </c>
      <c r="J291" t="s">
        <v>5968</v>
      </c>
      <c r="K291" t="s">
        <v>1127</v>
      </c>
      <c r="L291">
        <v>16</v>
      </c>
      <c r="M291" s="37">
        <v>43579</v>
      </c>
      <c r="N291" s="37" t="s">
        <v>42</v>
      </c>
      <c r="O291" t="s">
        <v>1105</v>
      </c>
      <c r="Q291" s="37"/>
      <c r="R291" s="37"/>
      <c r="S291" t="b">
        <v>0</v>
      </c>
      <c r="V291" t="s">
        <v>714</v>
      </c>
      <c r="W291">
        <v>4</v>
      </c>
      <c r="X291">
        <v>2</v>
      </c>
      <c r="Y291">
        <v>4</v>
      </c>
      <c r="Z291">
        <v>1094.4000000000001</v>
      </c>
      <c r="AA291">
        <v>0</v>
      </c>
      <c r="AE291" t="b">
        <v>0</v>
      </c>
      <c r="AF291" t="b">
        <v>0</v>
      </c>
      <c r="AG291" t="s">
        <v>74</v>
      </c>
    </row>
    <row r="292" spans="1:33" x14ac:dyDescent="0.25">
      <c r="A292" t="str">
        <f>_xlfn.CONCAT(Table3[[#This Row],[Order]],"-",Table3[[#This Row],[Line]])</f>
        <v>76134-14</v>
      </c>
      <c r="C292" t="s">
        <v>5967</v>
      </c>
      <c r="D292" t="s">
        <v>74</v>
      </c>
      <c r="E292" t="b">
        <v>0</v>
      </c>
      <c r="F292">
        <v>76134</v>
      </c>
      <c r="G292">
        <v>14</v>
      </c>
      <c r="H292">
        <v>2</v>
      </c>
      <c r="I292" t="s">
        <v>731</v>
      </c>
      <c r="J292" t="s">
        <v>5968</v>
      </c>
      <c r="K292" t="s">
        <v>1129</v>
      </c>
      <c r="L292">
        <v>31.2</v>
      </c>
      <c r="M292" s="37">
        <v>43579</v>
      </c>
      <c r="N292" s="37" t="s">
        <v>42</v>
      </c>
      <c r="O292" t="s">
        <v>1105</v>
      </c>
      <c r="Q292" s="37"/>
      <c r="R292" s="37"/>
      <c r="S292" t="b">
        <v>0</v>
      </c>
      <c r="V292" t="s">
        <v>714</v>
      </c>
      <c r="W292">
        <v>4</v>
      </c>
      <c r="X292">
        <v>4</v>
      </c>
      <c r="Y292">
        <v>10</v>
      </c>
      <c r="Z292">
        <v>2736</v>
      </c>
      <c r="AA292">
        <v>0</v>
      </c>
      <c r="AE292" t="b">
        <v>0</v>
      </c>
      <c r="AF292" t="b">
        <v>0</v>
      </c>
      <c r="AG292" t="s">
        <v>74</v>
      </c>
    </row>
    <row r="293" spans="1:33" x14ac:dyDescent="0.25">
      <c r="A293" t="str">
        <f>_xlfn.CONCAT(Table3[[#This Row],[Order]],"-",Table3[[#This Row],[Line]])</f>
        <v>76134-15</v>
      </c>
      <c r="C293" t="s">
        <v>5967</v>
      </c>
      <c r="D293" t="s">
        <v>74</v>
      </c>
      <c r="E293" t="b">
        <v>0</v>
      </c>
      <c r="F293">
        <v>76134</v>
      </c>
      <c r="G293">
        <v>15</v>
      </c>
      <c r="H293">
        <v>1</v>
      </c>
      <c r="I293" t="s">
        <v>731</v>
      </c>
      <c r="J293" t="s">
        <v>5968</v>
      </c>
      <c r="K293" t="s">
        <v>1131</v>
      </c>
      <c r="L293">
        <v>12.84</v>
      </c>
      <c r="M293" s="37">
        <v>43579</v>
      </c>
      <c r="N293" s="37" t="s">
        <v>42</v>
      </c>
      <c r="O293" t="s">
        <v>1105</v>
      </c>
      <c r="Q293" s="37"/>
      <c r="R293" s="37"/>
      <c r="S293" t="b">
        <v>0</v>
      </c>
      <c r="V293" t="s">
        <v>714</v>
      </c>
      <c r="W293">
        <v>4</v>
      </c>
      <c r="X293">
        <v>2</v>
      </c>
      <c r="Y293">
        <v>4</v>
      </c>
      <c r="Z293">
        <v>1094.4000000000001</v>
      </c>
      <c r="AA293">
        <v>0</v>
      </c>
      <c r="AE293" t="b">
        <v>0</v>
      </c>
      <c r="AF293" t="b">
        <v>0</v>
      </c>
      <c r="AG293" t="s">
        <v>74</v>
      </c>
    </row>
    <row r="294" spans="1:33" x14ac:dyDescent="0.25">
      <c r="A294" t="str">
        <f>_xlfn.CONCAT(Table3[[#This Row],[Order]],"-",Table3[[#This Row],[Line]])</f>
        <v>77894-1</v>
      </c>
      <c r="C294" t="s">
        <v>5967</v>
      </c>
      <c r="D294" t="s">
        <v>74</v>
      </c>
      <c r="E294" t="b">
        <v>0</v>
      </c>
      <c r="F294">
        <v>77894</v>
      </c>
      <c r="G294">
        <v>1</v>
      </c>
      <c r="H294">
        <v>1</v>
      </c>
      <c r="I294" t="s">
        <v>725</v>
      </c>
      <c r="J294" t="s">
        <v>5968</v>
      </c>
      <c r="K294" t="s">
        <v>4135</v>
      </c>
      <c r="L294">
        <v>0</v>
      </c>
      <c r="M294" s="37">
        <v>43476</v>
      </c>
      <c r="N294" s="37" t="s">
        <v>42</v>
      </c>
      <c r="Q294" s="37"/>
      <c r="R294" s="37"/>
      <c r="S294" t="b">
        <v>0</v>
      </c>
      <c r="V294" t="s">
        <v>715</v>
      </c>
      <c r="W294">
        <v>0</v>
      </c>
      <c r="X294">
        <v>1</v>
      </c>
      <c r="Y294">
        <v>1</v>
      </c>
      <c r="Z294">
        <v>280.8</v>
      </c>
      <c r="AA294">
        <v>0</v>
      </c>
      <c r="AE294" t="b">
        <v>0</v>
      </c>
      <c r="AF294" t="b">
        <v>0</v>
      </c>
      <c r="AG294" t="s">
        <v>74</v>
      </c>
    </row>
    <row r="295" spans="1:33" x14ac:dyDescent="0.25">
      <c r="A295" t="str">
        <f>_xlfn.CONCAT(Table3[[#This Row],[Order]],"-",Table3[[#This Row],[Line]])</f>
        <v>77925-1</v>
      </c>
      <c r="C295" t="s">
        <v>5967</v>
      </c>
      <c r="D295" t="s">
        <v>74</v>
      </c>
      <c r="E295" t="b">
        <v>0</v>
      </c>
      <c r="F295">
        <v>77925</v>
      </c>
      <c r="G295">
        <v>1</v>
      </c>
      <c r="H295">
        <v>9</v>
      </c>
      <c r="I295" t="s">
        <v>761</v>
      </c>
      <c r="J295" t="s">
        <v>5968</v>
      </c>
      <c r="K295" t="s">
        <v>4137</v>
      </c>
      <c r="L295">
        <v>0</v>
      </c>
      <c r="M295" s="37">
        <v>43490</v>
      </c>
      <c r="N295" s="37" t="s">
        <v>42</v>
      </c>
      <c r="Q295" s="37"/>
      <c r="R295" s="37"/>
      <c r="S295" t="b">
        <v>0</v>
      </c>
      <c r="V295" t="s">
        <v>714</v>
      </c>
      <c r="W295">
        <v>0</v>
      </c>
      <c r="X295">
        <v>9</v>
      </c>
      <c r="Y295">
        <v>18</v>
      </c>
      <c r="Z295">
        <v>6804</v>
      </c>
      <c r="AA295">
        <v>0</v>
      </c>
      <c r="AE295" t="b">
        <v>0</v>
      </c>
      <c r="AF295" t="b">
        <v>0</v>
      </c>
      <c r="AG295" t="s">
        <v>74</v>
      </c>
    </row>
    <row r="296" spans="1:33" x14ac:dyDescent="0.25">
      <c r="A296" t="str">
        <f>_xlfn.CONCAT(Table3[[#This Row],[Order]],"-",Table3[[#This Row],[Line]])</f>
        <v>77968-1</v>
      </c>
      <c r="C296" t="s">
        <v>5967</v>
      </c>
      <c r="D296" t="s">
        <v>74</v>
      </c>
      <c r="E296" t="b">
        <v>0</v>
      </c>
      <c r="F296">
        <v>77968</v>
      </c>
      <c r="G296">
        <v>1</v>
      </c>
      <c r="H296">
        <v>1</v>
      </c>
      <c r="I296" t="s">
        <v>754</v>
      </c>
      <c r="J296" t="s">
        <v>5968</v>
      </c>
      <c r="K296" t="s">
        <v>3545</v>
      </c>
      <c r="L296">
        <v>3.14</v>
      </c>
      <c r="M296" s="37">
        <v>43469</v>
      </c>
      <c r="N296" s="37" t="s">
        <v>165</v>
      </c>
      <c r="Q296" s="37"/>
      <c r="R296" s="37"/>
      <c r="S296" t="b">
        <v>0</v>
      </c>
      <c r="V296" t="s">
        <v>715</v>
      </c>
      <c r="W296">
        <v>10</v>
      </c>
      <c r="X296">
        <v>1</v>
      </c>
      <c r="Y296">
        <v>1</v>
      </c>
      <c r="Z296">
        <v>324</v>
      </c>
      <c r="AA296">
        <v>0</v>
      </c>
      <c r="AE296" t="b">
        <v>0</v>
      </c>
      <c r="AF296" t="b">
        <v>0</v>
      </c>
      <c r="AG296" t="s">
        <v>74</v>
      </c>
    </row>
    <row r="297" spans="1:33" x14ac:dyDescent="0.25">
      <c r="A297" t="str">
        <f>_xlfn.CONCAT(Table3[[#This Row],[Order]],"-",Table3[[#This Row],[Line]])</f>
        <v>77560-1</v>
      </c>
      <c r="C297" t="s">
        <v>5967</v>
      </c>
      <c r="D297" t="s">
        <v>74</v>
      </c>
      <c r="E297" t="b">
        <v>0</v>
      </c>
      <c r="F297">
        <v>77560</v>
      </c>
      <c r="G297">
        <v>1</v>
      </c>
      <c r="H297">
        <v>12</v>
      </c>
      <c r="I297" t="s">
        <v>741</v>
      </c>
      <c r="J297" t="s">
        <v>5968</v>
      </c>
      <c r="K297" t="s">
        <v>2949</v>
      </c>
      <c r="L297">
        <v>86.88</v>
      </c>
      <c r="M297" s="37">
        <v>43502</v>
      </c>
      <c r="N297" s="37" t="s">
        <v>42</v>
      </c>
      <c r="O297" t="s">
        <v>2950</v>
      </c>
      <c r="Q297" s="37"/>
      <c r="R297" s="37"/>
      <c r="S297" t="b">
        <v>0</v>
      </c>
      <c r="V297" t="s">
        <v>714</v>
      </c>
      <c r="W297">
        <v>12</v>
      </c>
      <c r="X297">
        <v>12</v>
      </c>
      <c r="Y297">
        <v>24</v>
      </c>
      <c r="Z297">
        <v>11388.6</v>
      </c>
      <c r="AA297">
        <v>0</v>
      </c>
      <c r="AE297" t="b">
        <v>0</v>
      </c>
      <c r="AF297" t="b">
        <v>0</v>
      </c>
      <c r="AG297" t="s">
        <v>74</v>
      </c>
    </row>
    <row r="298" spans="1:33" x14ac:dyDescent="0.25">
      <c r="A298" t="str">
        <f>_xlfn.CONCAT(Table3[[#This Row],[Order]],"-",Table3[[#This Row],[Line]])</f>
        <v>77658-1</v>
      </c>
      <c r="C298" t="s">
        <v>5967</v>
      </c>
      <c r="D298" t="s">
        <v>74</v>
      </c>
      <c r="E298" t="b">
        <v>0</v>
      </c>
      <c r="F298">
        <v>77658</v>
      </c>
      <c r="G298">
        <v>1</v>
      </c>
      <c r="H298">
        <v>1</v>
      </c>
      <c r="I298" t="s">
        <v>725</v>
      </c>
      <c r="J298" t="s">
        <v>5968</v>
      </c>
      <c r="K298" t="s">
        <v>3180</v>
      </c>
      <c r="L298">
        <v>7</v>
      </c>
      <c r="M298" s="37">
        <v>43481</v>
      </c>
      <c r="N298" s="37" t="s">
        <v>42</v>
      </c>
      <c r="Q298" s="37"/>
      <c r="R298" s="37"/>
      <c r="S298" t="b">
        <v>0</v>
      </c>
      <c r="V298" t="s">
        <v>715</v>
      </c>
      <c r="W298">
        <v>12</v>
      </c>
      <c r="X298">
        <v>1</v>
      </c>
      <c r="Y298">
        <v>1</v>
      </c>
      <c r="Z298">
        <v>561.1</v>
      </c>
      <c r="AA298">
        <v>0</v>
      </c>
      <c r="AE298" t="b">
        <v>0</v>
      </c>
      <c r="AF298" t="b">
        <v>0</v>
      </c>
      <c r="AG298" t="s">
        <v>180</v>
      </c>
    </row>
    <row r="299" spans="1:33" x14ac:dyDescent="0.25">
      <c r="A299" t="str">
        <f>_xlfn.CONCAT(Table3[[#This Row],[Order]],"-",Table3[[#This Row],[Line]])</f>
        <v>77777-1</v>
      </c>
      <c r="C299" t="s">
        <v>5967</v>
      </c>
      <c r="D299" t="s">
        <v>74</v>
      </c>
      <c r="E299" t="b">
        <v>0</v>
      </c>
      <c r="F299">
        <v>77777</v>
      </c>
      <c r="G299">
        <v>1</v>
      </c>
      <c r="H299">
        <v>10</v>
      </c>
      <c r="I299" t="s">
        <v>719</v>
      </c>
      <c r="J299" t="s">
        <v>5968</v>
      </c>
      <c r="K299" t="s">
        <v>4139</v>
      </c>
      <c r="L299">
        <v>117.3</v>
      </c>
      <c r="M299" s="37">
        <v>43476</v>
      </c>
      <c r="N299" s="37" t="s">
        <v>42</v>
      </c>
      <c r="O299" t="s">
        <v>4140</v>
      </c>
      <c r="P299" t="s">
        <v>151</v>
      </c>
      <c r="Q299" s="37"/>
      <c r="R299" s="37"/>
      <c r="S299" t="b">
        <v>0</v>
      </c>
      <c r="V299" t="s">
        <v>714</v>
      </c>
      <c r="W299">
        <v>12</v>
      </c>
      <c r="X299">
        <v>10</v>
      </c>
      <c r="Y299">
        <v>40</v>
      </c>
      <c r="Z299">
        <v>7560</v>
      </c>
      <c r="AA299">
        <v>0</v>
      </c>
      <c r="AE299" t="b">
        <v>0</v>
      </c>
      <c r="AF299" t="b">
        <v>0</v>
      </c>
      <c r="AG299" t="s">
        <v>74</v>
      </c>
    </row>
    <row r="300" spans="1:33" x14ac:dyDescent="0.25">
      <c r="A300" t="str">
        <f>_xlfn.CONCAT(Table3[[#This Row],[Order]],"-",Table3[[#This Row],[Line]])</f>
        <v>77777-2</v>
      </c>
      <c r="C300" t="s">
        <v>5967</v>
      </c>
      <c r="D300" t="s">
        <v>74</v>
      </c>
      <c r="E300" t="b">
        <v>0</v>
      </c>
      <c r="F300">
        <v>77777</v>
      </c>
      <c r="G300">
        <v>2</v>
      </c>
      <c r="H300">
        <v>1</v>
      </c>
      <c r="I300" t="s">
        <v>4141</v>
      </c>
      <c r="J300" t="s">
        <v>5968</v>
      </c>
      <c r="K300" t="s">
        <v>4142</v>
      </c>
      <c r="L300">
        <v>9.5500000000000007</v>
      </c>
      <c r="M300" s="37">
        <v>43476</v>
      </c>
      <c r="N300" s="37" t="s">
        <v>42</v>
      </c>
      <c r="O300" t="s">
        <v>4140</v>
      </c>
      <c r="P300" t="s">
        <v>151</v>
      </c>
      <c r="Q300" s="37"/>
      <c r="R300" s="37"/>
      <c r="S300" t="b">
        <v>0</v>
      </c>
      <c r="V300" t="s">
        <v>714</v>
      </c>
      <c r="W300">
        <v>12</v>
      </c>
      <c r="X300">
        <v>1</v>
      </c>
      <c r="Y300">
        <v>2</v>
      </c>
      <c r="Z300">
        <v>684</v>
      </c>
      <c r="AA300">
        <v>0</v>
      </c>
      <c r="AE300" t="b">
        <v>0</v>
      </c>
      <c r="AF300" t="b">
        <v>0</v>
      </c>
      <c r="AG300" t="s">
        <v>74</v>
      </c>
    </row>
    <row r="301" spans="1:33" x14ac:dyDescent="0.25">
      <c r="A301" t="str">
        <f>_xlfn.CONCAT(Table3[[#This Row],[Order]],"-",Table3[[#This Row],[Line]])</f>
        <v>77777-3</v>
      </c>
      <c r="C301" t="s">
        <v>5967</v>
      </c>
      <c r="D301" t="s">
        <v>74</v>
      </c>
      <c r="E301" t="b">
        <v>0</v>
      </c>
      <c r="F301">
        <v>77777</v>
      </c>
      <c r="G301">
        <v>3</v>
      </c>
      <c r="H301">
        <v>1</v>
      </c>
      <c r="I301" t="s">
        <v>725</v>
      </c>
      <c r="J301" t="s">
        <v>5968</v>
      </c>
      <c r="K301" t="s">
        <v>4143</v>
      </c>
      <c r="L301">
        <v>0</v>
      </c>
      <c r="M301" s="37">
        <v>43476</v>
      </c>
      <c r="N301" s="37" t="s">
        <v>42</v>
      </c>
      <c r="O301" t="s">
        <v>4140</v>
      </c>
      <c r="P301" t="s">
        <v>151</v>
      </c>
      <c r="Q301" s="37"/>
      <c r="R301" s="37"/>
      <c r="S301" t="b">
        <v>0</v>
      </c>
      <c r="V301" t="s">
        <v>714</v>
      </c>
      <c r="W301">
        <v>12</v>
      </c>
      <c r="X301">
        <v>1</v>
      </c>
      <c r="Y301">
        <v>2</v>
      </c>
      <c r="Z301">
        <v>810</v>
      </c>
      <c r="AA301">
        <v>0</v>
      </c>
      <c r="AE301" t="b">
        <v>0</v>
      </c>
      <c r="AF301" t="b">
        <v>0</v>
      </c>
      <c r="AG301" t="s">
        <v>74</v>
      </c>
    </row>
    <row r="302" spans="1:33" x14ac:dyDescent="0.25">
      <c r="A302" t="str">
        <f>_xlfn.CONCAT(Table3[[#This Row],[Order]],"-",Table3[[#This Row],[Line]])</f>
        <v>76997-1</v>
      </c>
      <c r="C302" t="s">
        <v>5967</v>
      </c>
      <c r="D302" t="s">
        <v>74</v>
      </c>
      <c r="E302" t="b">
        <v>0</v>
      </c>
      <c r="F302">
        <v>76997</v>
      </c>
      <c r="G302">
        <v>1</v>
      </c>
      <c r="H302">
        <v>1</v>
      </c>
      <c r="I302" t="s">
        <v>738</v>
      </c>
      <c r="J302" t="s">
        <v>5968</v>
      </c>
      <c r="K302" t="s">
        <v>1727</v>
      </c>
      <c r="L302">
        <v>8</v>
      </c>
      <c r="M302" s="37">
        <v>43461</v>
      </c>
      <c r="N302" s="37" t="s">
        <v>43</v>
      </c>
      <c r="P302" t="s">
        <v>151</v>
      </c>
      <c r="Q302" s="37">
        <v>43448</v>
      </c>
      <c r="R302" s="37"/>
      <c r="S302" t="b">
        <v>1</v>
      </c>
      <c r="T302" t="s">
        <v>45</v>
      </c>
      <c r="V302" t="s">
        <v>715</v>
      </c>
      <c r="W302">
        <v>1</v>
      </c>
      <c r="X302">
        <v>1</v>
      </c>
      <c r="Y302">
        <v>1</v>
      </c>
      <c r="Z302">
        <v>624.6</v>
      </c>
      <c r="AA302">
        <v>0</v>
      </c>
      <c r="AD302" t="s">
        <v>151</v>
      </c>
      <c r="AE302" t="b">
        <v>1</v>
      </c>
      <c r="AF302" t="b">
        <v>0</v>
      </c>
      <c r="AG302" t="s">
        <v>74</v>
      </c>
    </row>
    <row r="303" spans="1:33" x14ac:dyDescent="0.25">
      <c r="A303" t="str">
        <f>_xlfn.CONCAT(Table3[[#This Row],[Order]],"-",Table3[[#This Row],[Line]])</f>
        <v>76997-2</v>
      </c>
      <c r="C303" t="s">
        <v>5967</v>
      </c>
      <c r="D303" t="s">
        <v>74</v>
      </c>
      <c r="E303" t="b">
        <v>0</v>
      </c>
      <c r="F303">
        <v>76997</v>
      </c>
      <c r="G303">
        <v>2</v>
      </c>
      <c r="H303">
        <v>1</v>
      </c>
      <c r="I303" t="s">
        <v>738</v>
      </c>
      <c r="J303" t="s">
        <v>5968</v>
      </c>
      <c r="K303" t="s">
        <v>1729</v>
      </c>
      <c r="L303">
        <v>8</v>
      </c>
      <c r="M303" s="37">
        <v>43461</v>
      </c>
      <c r="N303" s="37" t="s">
        <v>43</v>
      </c>
      <c r="P303" t="s">
        <v>151</v>
      </c>
      <c r="Q303" s="37">
        <v>43448</v>
      </c>
      <c r="S303" t="b">
        <v>1</v>
      </c>
      <c r="T303" t="s">
        <v>190</v>
      </c>
      <c r="V303" t="s">
        <v>715</v>
      </c>
      <c r="W303">
        <v>1</v>
      </c>
      <c r="X303">
        <v>2</v>
      </c>
      <c r="Y303">
        <v>2</v>
      </c>
      <c r="Z303">
        <v>990.9</v>
      </c>
      <c r="AA303">
        <v>0</v>
      </c>
      <c r="AD303" t="s">
        <v>151</v>
      </c>
      <c r="AE303" t="b">
        <v>1</v>
      </c>
      <c r="AF303" t="b">
        <v>0</v>
      </c>
      <c r="AG303" t="s">
        <v>74</v>
      </c>
    </row>
    <row r="304" spans="1:33" x14ac:dyDescent="0.25">
      <c r="A304" t="str">
        <f>_xlfn.CONCAT(Table3[[#This Row],[Order]],"-",Table3[[#This Row],[Line]])</f>
        <v>77210-1</v>
      </c>
      <c r="C304" t="s">
        <v>5967</v>
      </c>
      <c r="D304" t="s">
        <v>74</v>
      </c>
      <c r="E304" t="b">
        <v>0</v>
      </c>
      <c r="F304">
        <v>77210</v>
      </c>
      <c r="G304">
        <v>1</v>
      </c>
      <c r="H304">
        <v>1</v>
      </c>
      <c r="I304" t="s">
        <v>741</v>
      </c>
      <c r="J304" t="s">
        <v>5968</v>
      </c>
      <c r="K304" t="s">
        <v>3186</v>
      </c>
      <c r="L304">
        <v>9.1300000000000008</v>
      </c>
      <c r="M304" s="37">
        <v>43475</v>
      </c>
      <c r="N304" s="37" t="s">
        <v>42</v>
      </c>
      <c r="Q304" s="37"/>
      <c r="R304" s="37"/>
      <c r="S304" t="b">
        <v>0</v>
      </c>
      <c r="V304" t="s">
        <v>715</v>
      </c>
      <c r="W304">
        <v>12</v>
      </c>
      <c r="X304">
        <v>1</v>
      </c>
      <c r="Y304">
        <v>2</v>
      </c>
      <c r="Z304">
        <v>1246.3</v>
      </c>
      <c r="AA304">
        <v>0</v>
      </c>
      <c r="AE304" t="b">
        <v>0</v>
      </c>
      <c r="AF304" t="b">
        <v>0</v>
      </c>
      <c r="AG304" t="s">
        <v>74</v>
      </c>
    </row>
    <row r="305" spans="1:33" x14ac:dyDescent="0.25">
      <c r="A305" t="str">
        <f>_xlfn.CONCAT(Table3[[#This Row],[Order]],"-",Table3[[#This Row],[Line]])</f>
        <v>77242-1</v>
      </c>
      <c r="C305" t="s">
        <v>5967</v>
      </c>
      <c r="D305" t="s">
        <v>112</v>
      </c>
      <c r="E305" t="b">
        <v>0</v>
      </c>
      <c r="F305">
        <v>77242</v>
      </c>
      <c r="G305">
        <v>1</v>
      </c>
      <c r="H305">
        <v>2</v>
      </c>
      <c r="I305" t="s">
        <v>725</v>
      </c>
      <c r="J305" t="s">
        <v>5968</v>
      </c>
      <c r="K305" t="s">
        <v>2951</v>
      </c>
      <c r="L305">
        <v>14</v>
      </c>
      <c r="M305" s="37">
        <v>43472</v>
      </c>
      <c r="N305" s="37" t="s">
        <v>165</v>
      </c>
      <c r="Q305" s="37">
        <v>43457</v>
      </c>
      <c r="R305" s="37"/>
      <c r="S305" t="b">
        <v>0</v>
      </c>
      <c r="V305" t="s">
        <v>715</v>
      </c>
      <c r="W305">
        <v>1</v>
      </c>
      <c r="X305">
        <v>4</v>
      </c>
      <c r="Y305">
        <v>2</v>
      </c>
      <c r="Z305">
        <v>1200</v>
      </c>
      <c r="AA305">
        <v>1200</v>
      </c>
      <c r="AC305" t="s">
        <v>151</v>
      </c>
      <c r="AD305" t="s">
        <v>151</v>
      </c>
      <c r="AE305" t="b">
        <v>0</v>
      </c>
      <c r="AF305" t="b">
        <v>0</v>
      </c>
      <c r="AG305" t="s">
        <v>74</v>
      </c>
    </row>
    <row r="306" spans="1:33" x14ac:dyDescent="0.25">
      <c r="A306" t="str">
        <f>_xlfn.CONCAT(Table3[[#This Row],[Order]],"-",Table3[[#This Row],[Line]])</f>
        <v>77242-2</v>
      </c>
      <c r="C306" t="s">
        <v>5967</v>
      </c>
      <c r="D306" t="s">
        <v>112</v>
      </c>
      <c r="E306" t="b">
        <v>0</v>
      </c>
      <c r="F306">
        <v>77242</v>
      </c>
      <c r="G306">
        <v>2</v>
      </c>
      <c r="H306">
        <v>2</v>
      </c>
      <c r="I306" t="s">
        <v>725</v>
      </c>
      <c r="J306" t="s">
        <v>5968</v>
      </c>
      <c r="K306" t="s">
        <v>2952</v>
      </c>
      <c r="L306">
        <v>14</v>
      </c>
      <c r="M306" s="37">
        <v>43472</v>
      </c>
      <c r="N306" s="37" t="s">
        <v>165</v>
      </c>
      <c r="Q306" s="37">
        <v>43457</v>
      </c>
      <c r="R306" s="37"/>
      <c r="S306" t="b">
        <v>0</v>
      </c>
      <c r="V306" t="s">
        <v>715</v>
      </c>
      <c r="W306">
        <v>1</v>
      </c>
      <c r="X306">
        <v>4</v>
      </c>
      <c r="Y306">
        <v>2</v>
      </c>
      <c r="Z306">
        <v>800</v>
      </c>
      <c r="AA306">
        <v>800</v>
      </c>
      <c r="AC306" t="s">
        <v>151</v>
      </c>
      <c r="AD306" t="s">
        <v>151</v>
      </c>
      <c r="AE306" t="b">
        <v>0</v>
      </c>
      <c r="AF306" t="b">
        <v>0</v>
      </c>
      <c r="AG306" t="s">
        <v>74</v>
      </c>
    </row>
    <row r="307" spans="1:33" x14ac:dyDescent="0.25">
      <c r="A307" t="str">
        <f>_xlfn.CONCAT(Table3[[#This Row],[Order]],"-",Table3[[#This Row],[Line]])</f>
        <v>77242-3</v>
      </c>
      <c r="C307" t="s">
        <v>5967</v>
      </c>
      <c r="D307" t="s">
        <v>112</v>
      </c>
      <c r="E307" t="b">
        <v>0</v>
      </c>
      <c r="F307">
        <v>77242</v>
      </c>
      <c r="G307">
        <v>3</v>
      </c>
      <c r="H307">
        <v>1</v>
      </c>
      <c r="I307" t="s">
        <v>725</v>
      </c>
      <c r="J307" t="s">
        <v>5968</v>
      </c>
      <c r="K307" t="s">
        <v>1725</v>
      </c>
      <c r="L307">
        <v>6</v>
      </c>
      <c r="M307" s="37">
        <v>43472</v>
      </c>
      <c r="N307" s="37" t="s">
        <v>165</v>
      </c>
      <c r="Q307" s="37">
        <v>43457</v>
      </c>
      <c r="R307" s="37"/>
      <c r="S307" t="b">
        <v>1</v>
      </c>
      <c r="T307" t="s">
        <v>117</v>
      </c>
      <c r="V307" t="s">
        <v>715</v>
      </c>
      <c r="W307">
        <v>1</v>
      </c>
      <c r="X307">
        <v>2</v>
      </c>
      <c r="Y307">
        <v>2</v>
      </c>
      <c r="Z307">
        <v>800</v>
      </c>
      <c r="AA307">
        <v>800</v>
      </c>
      <c r="AC307" t="s">
        <v>151</v>
      </c>
      <c r="AD307" t="s">
        <v>151</v>
      </c>
      <c r="AE307" t="b">
        <v>0</v>
      </c>
      <c r="AF307" t="b">
        <v>0</v>
      </c>
      <c r="AG307" t="s">
        <v>74</v>
      </c>
    </row>
    <row r="308" spans="1:33" x14ac:dyDescent="0.25">
      <c r="A308" t="str">
        <f>_xlfn.CONCAT(Table3[[#This Row],[Order]],"-",Table3[[#This Row],[Line]])</f>
        <v>77255-1</v>
      </c>
      <c r="C308" t="s">
        <v>5967</v>
      </c>
      <c r="D308" t="s">
        <v>74</v>
      </c>
      <c r="E308" t="b">
        <v>0</v>
      </c>
      <c r="F308">
        <v>77255</v>
      </c>
      <c r="G308">
        <v>1</v>
      </c>
      <c r="H308">
        <v>4</v>
      </c>
      <c r="I308" t="s">
        <v>725</v>
      </c>
      <c r="J308" t="s">
        <v>5968</v>
      </c>
      <c r="K308" t="s">
        <v>3181</v>
      </c>
      <c r="L308">
        <v>40</v>
      </c>
      <c r="M308" s="37">
        <v>43479</v>
      </c>
      <c r="N308" s="37" t="s">
        <v>165</v>
      </c>
      <c r="P308" t="s">
        <v>151</v>
      </c>
      <c r="Q308" s="37"/>
      <c r="R308" s="37"/>
      <c r="S308" t="b">
        <v>0</v>
      </c>
      <c r="V308" t="s">
        <v>714</v>
      </c>
      <c r="W308">
        <v>1</v>
      </c>
      <c r="X308">
        <v>4</v>
      </c>
      <c r="Y308">
        <v>12</v>
      </c>
      <c r="Z308">
        <v>3218.4</v>
      </c>
      <c r="AA308">
        <v>0</v>
      </c>
      <c r="AE308" t="b">
        <v>0</v>
      </c>
      <c r="AF308" t="b">
        <v>0</v>
      </c>
      <c r="AG308" t="s">
        <v>180</v>
      </c>
    </row>
    <row r="309" spans="1:33" x14ac:dyDescent="0.25">
      <c r="A309" t="str">
        <f>_xlfn.CONCAT(Table3[[#This Row],[Order]],"-",Table3[[#This Row],[Line]])</f>
        <v>77255-2</v>
      </c>
      <c r="C309" t="s">
        <v>5967</v>
      </c>
      <c r="D309" t="s">
        <v>74</v>
      </c>
      <c r="E309" t="b">
        <v>0</v>
      </c>
      <c r="F309">
        <v>77255</v>
      </c>
      <c r="G309">
        <v>2</v>
      </c>
      <c r="H309">
        <v>2</v>
      </c>
      <c r="I309" t="s">
        <v>725</v>
      </c>
      <c r="J309" t="s">
        <v>5968</v>
      </c>
      <c r="K309" t="s">
        <v>3183</v>
      </c>
      <c r="L309">
        <v>100</v>
      </c>
      <c r="M309" s="37">
        <v>43479</v>
      </c>
      <c r="N309" s="37" t="s">
        <v>165</v>
      </c>
      <c r="P309" t="s">
        <v>151</v>
      </c>
      <c r="Q309" s="37"/>
      <c r="R309" s="37"/>
      <c r="S309" t="b">
        <v>0</v>
      </c>
      <c r="V309" t="s">
        <v>714</v>
      </c>
      <c r="W309">
        <v>1</v>
      </c>
      <c r="X309">
        <v>6</v>
      </c>
      <c r="Y309">
        <v>14</v>
      </c>
      <c r="Z309">
        <v>6120</v>
      </c>
      <c r="AA309">
        <v>0</v>
      </c>
      <c r="AE309" t="b">
        <v>0</v>
      </c>
      <c r="AF309" t="b">
        <v>0</v>
      </c>
      <c r="AG309" t="s">
        <v>180</v>
      </c>
    </row>
    <row r="310" spans="1:33" x14ac:dyDescent="0.25">
      <c r="A310" t="str">
        <f>_xlfn.CONCAT(Table3[[#This Row],[Order]],"-",Table3[[#This Row],[Line]])</f>
        <v>77255-3</v>
      </c>
      <c r="C310" t="s">
        <v>5967</v>
      </c>
      <c r="D310" t="s">
        <v>74</v>
      </c>
      <c r="E310" t="b">
        <v>0</v>
      </c>
      <c r="F310">
        <v>77255</v>
      </c>
      <c r="G310">
        <v>3</v>
      </c>
      <c r="H310">
        <v>1</v>
      </c>
      <c r="I310" t="s">
        <v>725</v>
      </c>
      <c r="J310" t="s">
        <v>5968</v>
      </c>
      <c r="K310" t="s">
        <v>3183</v>
      </c>
      <c r="L310">
        <v>50</v>
      </c>
      <c r="M310" s="37">
        <v>43479</v>
      </c>
      <c r="N310" s="37" t="s">
        <v>165</v>
      </c>
      <c r="P310" t="s">
        <v>151</v>
      </c>
      <c r="Q310" s="37"/>
      <c r="R310" s="37"/>
      <c r="S310" t="b">
        <v>0</v>
      </c>
      <c r="V310" t="s">
        <v>714</v>
      </c>
      <c r="W310">
        <v>1</v>
      </c>
      <c r="X310">
        <v>3</v>
      </c>
      <c r="Y310">
        <v>7</v>
      </c>
      <c r="Z310">
        <v>3060</v>
      </c>
      <c r="AA310">
        <v>0</v>
      </c>
      <c r="AE310" t="b">
        <v>0</v>
      </c>
      <c r="AF310" t="b">
        <v>0</v>
      </c>
      <c r="AG310" t="s">
        <v>180</v>
      </c>
    </row>
    <row r="311" spans="1:33" x14ac:dyDescent="0.25">
      <c r="A311" t="str">
        <f>_xlfn.CONCAT(Table3[[#This Row],[Order]],"-",Table3[[#This Row],[Line]])</f>
        <v>77552-1</v>
      </c>
      <c r="C311" t="s">
        <v>5967</v>
      </c>
      <c r="D311" t="s">
        <v>74</v>
      </c>
      <c r="E311" t="b">
        <v>0</v>
      </c>
      <c r="F311">
        <v>77552</v>
      </c>
      <c r="G311">
        <v>1</v>
      </c>
      <c r="H311">
        <v>19</v>
      </c>
      <c r="I311" t="s">
        <v>719</v>
      </c>
      <c r="J311" t="s">
        <v>5968</v>
      </c>
      <c r="K311" t="s">
        <v>3547</v>
      </c>
      <c r="L311">
        <v>45.79</v>
      </c>
      <c r="M311" s="37">
        <v>43483</v>
      </c>
      <c r="N311" s="37" t="s">
        <v>42</v>
      </c>
      <c r="Q311" s="37"/>
      <c r="R311" s="37"/>
      <c r="S311" t="b">
        <v>0</v>
      </c>
      <c r="V311" t="s">
        <v>714</v>
      </c>
      <c r="W311">
        <v>12</v>
      </c>
      <c r="X311">
        <v>19</v>
      </c>
      <c r="Y311">
        <v>19</v>
      </c>
      <c r="Z311">
        <v>5472</v>
      </c>
      <c r="AA311">
        <v>0</v>
      </c>
      <c r="AE311" t="b">
        <v>0</v>
      </c>
      <c r="AF311" t="b">
        <v>0</v>
      </c>
      <c r="AG311" t="s">
        <v>74</v>
      </c>
    </row>
    <row r="312" spans="1:33" x14ac:dyDescent="0.25">
      <c r="A312" t="str">
        <f>_xlfn.CONCAT(Table3[[#This Row],[Order]],"-",Table3[[#This Row],[Line]])</f>
        <v>77552-2</v>
      </c>
      <c r="C312" t="s">
        <v>5967</v>
      </c>
      <c r="D312" t="s">
        <v>74</v>
      </c>
      <c r="E312" t="b">
        <v>0</v>
      </c>
      <c r="F312">
        <v>77552</v>
      </c>
      <c r="G312">
        <v>2</v>
      </c>
      <c r="H312">
        <v>1</v>
      </c>
      <c r="I312" t="s">
        <v>741</v>
      </c>
      <c r="J312" t="s">
        <v>5968</v>
      </c>
      <c r="K312" t="s">
        <v>3549</v>
      </c>
      <c r="L312">
        <v>3.42</v>
      </c>
      <c r="M312" s="37">
        <v>43483</v>
      </c>
      <c r="N312" s="37" t="s">
        <v>42</v>
      </c>
      <c r="Q312" s="37"/>
      <c r="R312" s="37"/>
      <c r="S312" t="b">
        <v>0</v>
      </c>
      <c r="V312" t="s">
        <v>714</v>
      </c>
      <c r="W312">
        <v>12</v>
      </c>
      <c r="X312">
        <v>1</v>
      </c>
      <c r="Y312">
        <v>1</v>
      </c>
      <c r="Z312">
        <v>468</v>
      </c>
      <c r="AA312">
        <v>0</v>
      </c>
      <c r="AE312" t="b">
        <v>0</v>
      </c>
      <c r="AF312" t="b">
        <v>0</v>
      </c>
      <c r="AG312" t="s">
        <v>74</v>
      </c>
    </row>
    <row r="313" spans="1:33" x14ac:dyDescent="0.25">
      <c r="A313" t="str">
        <f>_xlfn.CONCAT(Table3[[#This Row],[Order]],"-",Table3[[#This Row],[Line]])</f>
        <v>77851-1</v>
      </c>
      <c r="C313" t="s">
        <v>5967</v>
      </c>
      <c r="D313" t="s">
        <v>74</v>
      </c>
      <c r="E313" t="b">
        <v>0</v>
      </c>
      <c r="F313">
        <v>77851</v>
      </c>
      <c r="G313">
        <v>1</v>
      </c>
      <c r="H313">
        <v>2</v>
      </c>
      <c r="I313" t="s">
        <v>719</v>
      </c>
      <c r="J313" t="s">
        <v>5968</v>
      </c>
      <c r="K313" t="s">
        <v>4144</v>
      </c>
      <c r="L313">
        <v>19.82</v>
      </c>
      <c r="M313" s="37">
        <v>43479</v>
      </c>
      <c r="N313" s="37" t="s">
        <v>42</v>
      </c>
      <c r="Q313" s="37"/>
      <c r="R313" s="37"/>
      <c r="S313" t="b">
        <v>0</v>
      </c>
      <c r="V313" t="s">
        <v>715</v>
      </c>
      <c r="W313">
        <v>12</v>
      </c>
      <c r="X313">
        <v>4</v>
      </c>
      <c r="Y313">
        <v>8</v>
      </c>
      <c r="Z313">
        <v>2656</v>
      </c>
      <c r="AA313">
        <v>0</v>
      </c>
      <c r="AE313" t="b">
        <v>0</v>
      </c>
      <c r="AF313" t="b">
        <v>0</v>
      </c>
      <c r="AG313" t="s">
        <v>74</v>
      </c>
    </row>
    <row r="314" spans="1:33" x14ac:dyDescent="0.25">
      <c r="A314" t="str">
        <f>_xlfn.CONCAT(Table3[[#This Row],[Order]],"-",Table3[[#This Row],[Line]])</f>
        <v>77409-1</v>
      </c>
      <c r="C314" t="s">
        <v>5967</v>
      </c>
      <c r="D314" t="s">
        <v>74</v>
      </c>
      <c r="E314" t="b">
        <v>0</v>
      </c>
      <c r="F314">
        <v>77409</v>
      </c>
      <c r="G314">
        <v>1</v>
      </c>
      <c r="H314">
        <v>1</v>
      </c>
      <c r="I314" t="s">
        <v>746</v>
      </c>
      <c r="J314" t="s">
        <v>5968</v>
      </c>
      <c r="K314" t="s">
        <v>5492</v>
      </c>
      <c r="L314">
        <v>0</v>
      </c>
      <c r="M314" s="37"/>
      <c r="N314" s="37" t="s">
        <v>736</v>
      </c>
      <c r="Q314" s="37"/>
      <c r="R314" s="37"/>
      <c r="S314" t="b">
        <v>0</v>
      </c>
      <c r="V314" t="s">
        <v>715</v>
      </c>
      <c r="W314">
        <v>0</v>
      </c>
      <c r="X314">
        <v>2</v>
      </c>
      <c r="Z314">
        <v>1840</v>
      </c>
      <c r="AA314">
        <v>0</v>
      </c>
      <c r="AE314" t="b">
        <v>0</v>
      </c>
      <c r="AF314" t="b">
        <v>0</v>
      </c>
      <c r="AG314" t="s">
        <v>74</v>
      </c>
    </row>
    <row r="315" spans="1:33" x14ac:dyDescent="0.25">
      <c r="A315" t="str">
        <f>_xlfn.CONCAT(Table3[[#This Row],[Order]],"-",Table3[[#This Row],[Line]])</f>
        <v>73699-1</v>
      </c>
      <c r="C315" t="s">
        <v>5967</v>
      </c>
      <c r="D315" t="s">
        <v>74</v>
      </c>
      <c r="E315" t="b">
        <v>0</v>
      </c>
      <c r="F315">
        <v>73699</v>
      </c>
      <c r="G315">
        <v>1</v>
      </c>
      <c r="H315">
        <v>6</v>
      </c>
      <c r="I315" t="s">
        <v>719</v>
      </c>
      <c r="J315" t="s">
        <v>5968</v>
      </c>
      <c r="K315" t="s">
        <v>2620</v>
      </c>
      <c r="L315">
        <v>14.46</v>
      </c>
      <c r="M315" s="37">
        <v>43474</v>
      </c>
      <c r="N315" s="37" t="s">
        <v>43</v>
      </c>
      <c r="P315" t="s">
        <v>151</v>
      </c>
      <c r="Q315" s="37">
        <v>43461</v>
      </c>
      <c r="R315" s="37"/>
      <c r="S315" t="b">
        <v>0</v>
      </c>
      <c r="V315" t="s">
        <v>714</v>
      </c>
      <c r="W315">
        <v>4</v>
      </c>
      <c r="X315">
        <v>6</v>
      </c>
      <c r="Y315">
        <v>6</v>
      </c>
      <c r="Z315">
        <v>660</v>
      </c>
      <c r="AA315">
        <v>0</v>
      </c>
      <c r="AD315" t="s">
        <v>151</v>
      </c>
      <c r="AE315" t="b">
        <v>0</v>
      </c>
      <c r="AF315" t="b">
        <v>0</v>
      </c>
      <c r="AG315" t="s">
        <v>74</v>
      </c>
    </row>
    <row r="316" spans="1:33" x14ac:dyDescent="0.25">
      <c r="A316" t="str">
        <f>_xlfn.CONCAT(Table3[[#This Row],[Order]],"-",Table3[[#This Row],[Line]])</f>
        <v>73699-23</v>
      </c>
      <c r="C316" t="s">
        <v>5967</v>
      </c>
      <c r="D316" t="s">
        <v>74</v>
      </c>
      <c r="E316" t="b">
        <v>0</v>
      </c>
      <c r="F316">
        <v>73699</v>
      </c>
      <c r="G316">
        <v>23</v>
      </c>
      <c r="H316">
        <v>1</v>
      </c>
      <c r="I316" t="s">
        <v>719</v>
      </c>
      <c r="J316" t="s">
        <v>5968</v>
      </c>
      <c r="K316" t="s">
        <v>4937</v>
      </c>
      <c r="L316">
        <v>2.41</v>
      </c>
      <c r="M316" s="37">
        <v>43482</v>
      </c>
      <c r="N316" s="37" t="s">
        <v>42</v>
      </c>
      <c r="Q316" s="37"/>
      <c r="R316" s="37"/>
      <c r="S316" t="b">
        <v>0</v>
      </c>
      <c r="V316" t="s">
        <v>714</v>
      </c>
      <c r="W316">
        <v>4</v>
      </c>
      <c r="X316">
        <v>1</v>
      </c>
      <c r="Y316">
        <v>1</v>
      </c>
      <c r="Z316">
        <v>248</v>
      </c>
      <c r="AA316">
        <v>0</v>
      </c>
      <c r="AE316" t="b">
        <v>0</v>
      </c>
      <c r="AF316" t="b">
        <v>0</v>
      </c>
      <c r="AG316" t="s">
        <v>74</v>
      </c>
    </row>
    <row r="317" spans="1:33" x14ac:dyDescent="0.25">
      <c r="A317" t="str">
        <f>_xlfn.CONCAT(Table3[[#This Row],[Order]],"-",Table3[[#This Row],[Line]])</f>
        <v>73699-37</v>
      </c>
      <c r="C317" t="s">
        <v>5967</v>
      </c>
      <c r="D317" t="s">
        <v>74</v>
      </c>
      <c r="E317" t="b">
        <v>0</v>
      </c>
      <c r="F317">
        <v>73699</v>
      </c>
      <c r="G317">
        <v>37</v>
      </c>
      <c r="H317">
        <v>12</v>
      </c>
      <c r="I317" t="s">
        <v>719</v>
      </c>
      <c r="J317" t="s">
        <v>5968</v>
      </c>
      <c r="K317" t="s">
        <v>5493</v>
      </c>
      <c r="L317">
        <v>28.92</v>
      </c>
      <c r="M317" s="37"/>
      <c r="N317" s="37" t="s">
        <v>727</v>
      </c>
      <c r="Q317" s="37"/>
      <c r="R317" s="37"/>
      <c r="S317" t="b">
        <v>0</v>
      </c>
      <c r="V317" t="s">
        <v>714</v>
      </c>
      <c r="W317">
        <v>0</v>
      </c>
      <c r="X317">
        <v>12</v>
      </c>
      <c r="Z317">
        <v>2880</v>
      </c>
      <c r="AA317">
        <v>0</v>
      </c>
      <c r="AE317" t="b">
        <v>0</v>
      </c>
      <c r="AF317" t="b">
        <v>0</v>
      </c>
      <c r="AG317" t="s">
        <v>74</v>
      </c>
    </row>
    <row r="318" spans="1:33" x14ac:dyDescent="0.25">
      <c r="A318" t="str">
        <f>_xlfn.CONCAT(Table3[[#This Row],[Order]],"-",Table3[[#This Row],[Line]])</f>
        <v>73699-38</v>
      </c>
      <c r="C318" t="s">
        <v>5967</v>
      </c>
      <c r="D318" t="s">
        <v>74</v>
      </c>
      <c r="E318" t="b">
        <v>0</v>
      </c>
      <c r="F318">
        <v>73699</v>
      </c>
      <c r="G318">
        <v>38</v>
      </c>
      <c r="H318">
        <v>6</v>
      </c>
      <c r="I318" t="s">
        <v>719</v>
      </c>
      <c r="J318" t="s">
        <v>5968</v>
      </c>
      <c r="K318" t="s">
        <v>5494</v>
      </c>
      <c r="L318">
        <v>14.46</v>
      </c>
      <c r="M318" s="37"/>
      <c r="N318" s="37" t="s">
        <v>727</v>
      </c>
      <c r="R318" s="37"/>
      <c r="S318" t="b">
        <v>0</v>
      </c>
      <c r="V318" t="s">
        <v>714</v>
      </c>
      <c r="W318">
        <v>0</v>
      </c>
      <c r="X318">
        <v>6</v>
      </c>
      <c r="Z318">
        <v>1440</v>
      </c>
      <c r="AA318">
        <v>0</v>
      </c>
      <c r="AE318" t="b">
        <v>0</v>
      </c>
      <c r="AF318" t="b">
        <v>0</v>
      </c>
      <c r="AG318" t="s">
        <v>74</v>
      </c>
    </row>
    <row r="319" spans="1:33" x14ac:dyDescent="0.25">
      <c r="A319" t="str">
        <f>_xlfn.CONCAT(Table3[[#This Row],[Order]],"-",Table3[[#This Row],[Line]])</f>
        <v>73699-40</v>
      </c>
      <c r="C319" t="s">
        <v>5967</v>
      </c>
      <c r="D319" t="s">
        <v>74</v>
      </c>
      <c r="E319" t="b">
        <v>0</v>
      </c>
      <c r="F319">
        <v>73699</v>
      </c>
      <c r="G319">
        <v>40</v>
      </c>
      <c r="H319">
        <v>1</v>
      </c>
      <c r="I319" t="s">
        <v>730</v>
      </c>
      <c r="J319" t="s">
        <v>5968</v>
      </c>
      <c r="K319" t="s">
        <v>3551</v>
      </c>
      <c r="L319">
        <v>14.02</v>
      </c>
      <c r="M319" s="37">
        <v>43482</v>
      </c>
      <c r="N319" s="37" t="s">
        <v>42</v>
      </c>
      <c r="R319" s="37"/>
      <c r="S319" t="b">
        <v>0</v>
      </c>
      <c r="V319" t="s">
        <v>714</v>
      </c>
      <c r="W319">
        <v>4</v>
      </c>
      <c r="X319">
        <v>2</v>
      </c>
      <c r="Y319">
        <v>4</v>
      </c>
      <c r="Z319">
        <v>980</v>
      </c>
      <c r="AA319">
        <v>0</v>
      </c>
      <c r="AE319" t="b">
        <v>0</v>
      </c>
      <c r="AF319" t="b">
        <v>0</v>
      </c>
      <c r="AG319" t="s">
        <v>74</v>
      </c>
    </row>
    <row r="320" spans="1:33" x14ac:dyDescent="0.25">
      <c r="A320" t="str">
        <f>_xlfn.CONCAT(Table3[[#This Row],[Order]],"-",Table3[[#This Row],[Line]])</f>
        <v>73699-41</v>
      </c>
      <c r="C320" t="s">
        <v>5967</v>
      </c>
      <c r="D320" t="s">
        <v>74</v>
      </c>
      <c r="E320" t="b">
        <v>0</v>
      </c>
      <c r="F320">
        <v>73699</v>
      </c>
      <c r="G320">
        <v>41</v>
      </c>
      <c r="H320">
        <v>1</v>
      </c>
      <c r="I320" t="s">
        <v>730</v>
      </c>
      <c r="J320" t="s">
        <v>5968</v>
      </c>
      <c r="K320" t="s">
        <v>3553</v>
      </c>
      <c r="L320">
        <v>14.02</v>
      </c>
      <c r="M320" s="37">
        <v>43482</v>
      </c>
      <c r="N320" s="37" t="s">
        <v>42</v>
      </c>
      <c r="Q320" s="37"/>
      <c r="R320" s="37"/>
      <c r="S320" t="b">
        <v>0</v>
      </c>
      <c r="V320" t="s">
        <v>714</v>
      </c>
      <c r="W320">
        <v>4</v>
      </c>
      <c r="X320">
        <v>2</v>
      </c>
      <c r="Y320">
        <v>4</v>
      </c>
      <c r="Z320">
        <v>1050</v>
      </c>
      <c r="AA320">
        <v>0</v>
      </c>
      <c r="AE320" t="b">
        <v>0</v>
      </c>
      <c r="AF320" t="b">
        <v>0</v>
      </c>
      <c r="AG320" t="s">
        <v>74</v>
      </c>
    </row>
    <row r="321" spans="1:33" x14ac:dyDescent="0.25">
      <c r="A321" t="str">
        <f>_xlfn.CONCAT(Table3[[#This Row],[Order]],"-",Table3[[#This Row],[Line]])</f>
        <v>73699-42</v>
      </c>
      <c r="C321" t="s">
        <v>5967</v>
      </c>
      <c r="D321" t="s">
        <v>74</v>
      </c>
      <c r="E321" t="b">
        <v>0</v>
      </c>
      <c r="F321">
        <v>73699</v>
      </c>
      <c r="G321">
        <v>42</v>
      </c>
      <c r="H321">
        <v>1</v>
      </c>
      <c r="I321" t="s">
        <v>730</v>
      </c>
      <c r="J321" t="s">
        <v>5968</v>
      </c>
      <c r="K321" t="s">
        <v>3555</v>
      </c>
      <c r="L321">
        <v>23.41</v>
      </c>
      <c r="M321" s="37">
        <v>43482</v>
      </c>
      <c r="N321" s="37" t="s">
        <v>42</v>
      </c>
      <c r="Q321" s="37"/>
      <c r="R321" s="37"/>
      <c r="S321" t="b">
        <v>0</v>
      </c>
      <c r="V321" t="s">
        <v>714</v>
      </c>
      <c r="W321">
        <v>4</v>
      </c>
      <c r="X321">
        <v>2</v>
      </c>
      <c r="Y321">
        <v>6</v>
      </c>
      <c r="Z321">
        <v>1725</v>
      </c>
      <c r="AA321">
        <v>0</v>
      </c>
      <c r="AE321" t="b">
        <v>0</v>
      </c>
      <c r="AF321" t="b">
        <v>0</v>
      </c>
      <c r="AG321" t="s">
        <v>74</v>
      </c>
    </row>
    <row r="322" spans="1:33" x14ac:dyDescent="0.25">
      <c r="A322" t="str">
        <f>_xlfn.CONCAT(Table3[[#This Row],[Order]],"-",Table3[[#This Row],[Line]])</f>
        <v>73699-43</v>
      </c>
      <c r="C322" t="s">
        <v>5967</v>
      </c>
      <c r="D322" t="s">
        <v>74</v>
      </c>
      <c r="E322" t="b">
        <v>0</v>
      </c>
      <c r="F322">
        <v>73699</v>
      </c>
      <c r="G322">
        <v>43</v>
      </c>
      <c r="H322">
        <v>1</v>
      </c>
      <c r="I322" t="s">
        <v>730</v>
      </c>
      <c r="J322" t="s">
        <v>5968</v>
      </c>
      <c r="K322" t="s">
        <v>3557</v>
      </c>
      <c r="L322">
        <v>7.02</v>
      </c>
      <c r="M322" s="37">
        <v>43482</v>
      </c>
      <c r="N322" s="37" t="s">
        <v>42</v>
      </c>
      <c r="R322" s="37"/>
      <c r="S322" t="b">
        <v>0</v>
      </c>
      <c r="V322" t="s">
        <v>714</v>
      </c>
      <c r="W322">
        <v>4</v>
      </c>
      <c r="X322">
        <v>1</v>
      </c>
      <c r="Y322">
        <v>2</v>
      </c>
      <c r="Z322">
        <v>490</v>
      </c>
      <c r="AA322">
        <v>0</v>
      </c>
      <c r="AE322" t="b">
        <v>0</v>
      </c>
      <c r="AF322" t="b">
        <v>0</v>
      </c>
      <c r="AG322" t="s">
        <v>74</v>
      </c>
    </row>
    <row r="323" spans="1:33" x14ac:dyDescent="0.25">
      <c r="A323" t="str">
        <f>_xlfn.CONCAT(Table3[[#This Row],[Order]],"-",Table3[[#This Row],[Line]])</f>
        <v>73699-44</v>
      </c>
      <c r="C323" t="s">
        <v>5967</v>
      </c>
      <c r="D323" t="s">
        <v>74</v>
      </c>
      <c r="E323" t="b">
        <v>0</v>
      </c>
      <c r="F323">
        <v>73699</v>
      </c>
      <c r="G323">
        <v>44</v>
      </c>
      <c r="H323">
        <v>1</v>
      </c>
      <c r="I323" t="s">
        <v>730</v>
      </c>
      <c r="J323" t="s">
        <v>5968</v>
      </c>
      <c r="K323" t="s">
        <v>3559</v>
      </c>
      <c r="L323">
        <v>7.02</v>
      </c>
      <c r="M323" s="37">
        <v>43482</v>
      </c>
      <c r="N323" s="37" t="s">
        <v>42</v>
      </c>
      <c r="R323" s="37"/>
      <c r="S323" t="b">
        <v>0</v>
      </c>
      <c r="V323" t="s">
        <v>714</v>
      </c>
      <c r="W323">
        <v>4</v>
      </c>
      <c r="X323">
        <v>1</v>
      </c>
      <c r="Y323">
        <v>2</v>
      </c>
      <c r="Z323">
        <v>420</v>
      </c>
      <c r="AA323">
        <v>0</v>
      </c>
      <c r="AE323" t="b">
        <v>0</v>
      </c>
      <c r="AF323" t="b">
        <v>0</v>
      </c>
      <c r="AG323" t="s">
        <v>74</v>
      </c>
    </row>
    <row r="324" spans="1:33" x14ac:dyDescent="0.25">
      <c r="A324" t="str">
        <f>_xlfn.CONCAT(Table3[[#This Row],[Order]],"-",Table3[[#This Row],[Line]])</f>
        <v>73699-45</v>
      </c>
      <c r="C324" t="s">
        <v>5967</v>
      </c>
      <c r="D324" t="s">
        <v>74</v>
      </c>
      <c r="E324" t="b">
        <v>0</v>
      </c>
      <c r="F324">
        <v>73699</v>
      </c>
      <c r="G324">
        <v>45</v>
      </c>
      <c r="H324">
        <v>1</v>
      </c>
      <c r="I324" t="s">
        <v>730</v>
      </c>
      <c r="J324" t="s">
        <v>5968</v>
      </c>
      <c r="K324" t="s">
        <v>3561</v>
      </c>
      <c r="L324">
        <v>9.42</v>
      </c>
      <c r="M324" s="37">
        <v>43482</v>
      </c>
      <c r="N324" s="37" t="s">
        <v>42</v>
      </c>
      <c r="Q324" s="37"/>
      <c r="R324" s="37"/>
      <c r="S324" t="b">
        <v>0</v>
      </c>
      <c r="V324" t="s">
        <v>714</v>
      </c>
      <c r="W324">
        <v>4</v>
      </c>
      <c r="X324">
        <v>2</v>
      </c>
      <c r="Y324">
        <v>4</v>
      </c>
      <c r="Z324">
        <v>980</v>
      </c>
      <c r="AA324">
        <v>0</v>
      </c>
      <c r="AE324" t="b">
        <v>0</v>
      </c>
      <c r="AF324" t="b">
        <v>0</v>
      </c>
      <c r="AG324" t="s">
        <v>74</v>
      </c>
    </row>
    <row r="325" spans="1:33" x14ac:dyDescent="0.25">
      <c r="A325" t="str">
        <f>_xlfn.CONCAT(Table3[[#This Row],[Order]],"-",Table3[[#This Row],[Line]])</f>
        <v>73699-46</v>
      </c>
      <c r="C325" t="s">
        <v>5967</v>
      </c>
      <c r="D325" t="s">
        <v>74</v>
      </c>
      <c r="E325" t="b">
        <v>0</v>
      </c>
      <c r="F325">
        <v>73699</v>
      </c>
      <c r="G325">
        <v>46</v>
      </c>
      <c r="H325">
        <v>1</v>
      </c>
      <c r="I325" t="s">
        <v>730</v>
      </c>
      <c r="J325" t="s">
        <v>5968</v>
      </c>
      <c r="K325" t="s">
        <v>3563</v>
      </c>
      <c r="L325">
        <v>9.42</v>
      </c>
      <c r="M325" s="37">
        <v>43482</v>
      </c>
      <c r="N325" s="37" t="s">
        <v>42</v>
      </c>
      <c r="Q325" s="37"/>
      <c r="R325" s="37"/>
      <c r="S325" t="b">
        <v>0</v>
      </c>
      <c r="V325" t="s">
        <v>714</v>
      </c>
      <c r="W325">
        <v>4</v>
      </c>
      <c r="X325">
        <v>1</v>
      </c>
      <c r="Y325">
        <v>3</v>
      </c>
      <c r="Z325">
        <v>700</v>
      </c>
      <c r="AA325">
        <v>0</v>
      </c>
      <c r="AE325" t="b">
        <v>0</v>
      </c>
      <c r="AF325" t="b">
        <v>0</v>
      </c>
      <c r="AG325" t="s">
        <v>74</v>
      </c>
    </row>
    <row r="326" spans="1:33" x14ac:dyDescent="0.25">
      <c r="A326" t="str">
        <f>_xlfn.CONCAT(Table3[[#This Row],[Order]],"-",Table3[[#This Row],[Line]])</f>
        <v>73699-47</v>
      </c>
      <c r="C326" t="s">
        <v>5967</v>
      </c>
      <c r="D326" t="s">
        <v>74</v>
      </c>
      <c r="E326" t="b">
        <v>0</v>
      </c>
      <c r="F326">
        <v>73699</v>
      </c>
      <c r="G326">
        <v>47</v>
      </c>
      <c r="H326">
        <v>1</v>
      </c>
      <c r="I326" t="s">
        <v>730</v>
      </c>
      <c r="J326" t="s">
        <v>5968</v>
      </c>
      <c r="K326" t="s">
        <v>3565</v>
      </c>
      <c r="L326">
        <v>7.02</v>
      </c>
      <c r="M326" s="37">
        <v>43482</v>
      </c>
      <c r="N326" s="37" t="s">
        <v>42</v>
      </c>
      <c r="Q326" s="37"/>
      <c r="R326" s="37"/>
      <c r="S326" t="b">
        <v>0</v>
      </c>
      <c r="V326" t="s">
        <v>714</v>
      </c>
      <c r="W326">
        <v>4</v>
      </c>
      <c r="X326">
        <v>1</v>
      </c>
      <c r="Y326">
        <v>2</v>
      </c>
      <c r="Z326">
        <v>480</v>
      </c>
      <c r="AA326">
        <v>0</v>
      </c>
      <c r="AE326" t="b">
        <v>0</v>
      </c>
      <c r="AF326" t="b">
        <v>0</v>
      </c>
      <c r="AG326" t="s">
        <v>74</v>
      </c>
    </row>
    <row r="327" spans="1:33" x14ac:dyDescent="0.25">
      <c r="A327" t="str">
        <f>_xlfn.CONCAT(Table3[[#This Row],[Order]],"-",Table3[[#This Row],[Line]])</f>
        <v>73699-48</v>
      </c>
      <c r="C327" t="s">
        <v>5967</v>
      </c>
      <c r="D327" t="s">
        <v>74</v>
      </c>
      <c r="E327" t="b">
        <v>0</v>
      </c>
      <c r="F327">
        <v>73699</v>
      </c>
      <c r="G327">
        <v>48</v>
      </c>
      <c r="H327">
        <v>1</v>
      </c>
      <c r="I327" t="s">
        <v>730</v>
      </c>
      <c r="J327" t="s">
        <v>5968</v>
      </c>
      <c r="K327" t="s">
        <v>3567</v>
      </c>
      <c r="L327">
        <v>16.61</v>
      </c>
      <c r="M327" s="37">
        <v>43482</v>
      </c>
      <c r="N327" s="37" t="s">
        <v>42</v>
      </c>
      <c r="Q327" s="37"/>
      <c r="R327" s="37"/>
      <c r="S327" s="37" t="b">
        <v>0</v>
      </c>
      <c r="V327" t="s">
        <v>714</v>
      </c>
      <c r="W327">
        <v>4</v>
      </c>
      <c r="X327">
        <v>2</v>
      </c>
      <c r="Y327">
        <v>6</v>
      </c>
      <c r="Z327">
        <v>1330</v>
      </c>
      <c r="AA327">
        <v>0</v>
      </c>
      <c r="AE327" t="b">
        <v>0</v>
      </c>
      <c r="AF327" t="b">
        <v>0</v>
      </c>
      <c r="AG327" t="s">
        <v>74</v>
      </c>
    </row>
    <row r="328" spans="1:33" x14ac:dyDescent="0.25">
      <c r="A328" t="str">
        <f>_xlfn.CONCAT(Table3[[#This Row],[Order]],"-",Table3[[#This Row],[Line]])</f>
        <v>73699-49</v>
      </c>
      <c r="C328" t="s">
        <v>5967</v>
      </c>
      <c r="D328" t="s">
        <v>74</v>
      </c>
      <c r="E328" t="b">
        <v>0</v>
      </c>
      <c r="F328">
        <v>73699</v>
      </c>
      <c r="G328">
        <v>49</v>
      </c>
      <c r="H328">
        <v>1</v>
      </c>
      <c r="I328" t="s">
        <v>730</v>
      </c>
      <c r="J328" t="s">
        <v>5968</v>
      </c>
      <c r="K328" t="s">
        <v>3569</v>
      </c>
      <c r="L328">
        <v>9.42</v>
      </c>
      <c r="M328" s="37">
        <v>43482</v>
      </c>
      <c r="N328" s="37" t="s">
        <v>42</v>
      </c>
      <c r="Q328" s="37"/>
      <c r="R328" s="37"/>
      <c r="S328" s="37" t="b">
        <v>0</v>
      </c>
      <c r="V328" t="s">
        <v>714</v>
      </c>
      <c r="W328">
        <v>4</v>
      </c>
      <c r="X328">
        <v>1</v>
      </c>
      <c r="Y328">
        <v>3</v>
      </c>
      <c r="Z328">
        <v>840</v>
      </c>
      <c r="AA328">
        <v>0</v>
      </c>
      <c r="AE328" t="b">
        <v>0</v>
      </c>
      <c r="AF328" t="b">
        <v>0</v>
      </c>
      <c r="AG328" t="s">
        <v>74</v>
      </c>
    </row>
    <row r="329" spans="1:33" x14ac:dyDescent="0.25">
      <c r="A329" t="str">
        <f>_xlfn.CONCAT(Table3[[#This Row],[Order]],"-",Table3[[#This Row],[Line]])</f>
        <v>73699-50</v>
      </c>
      <c r="C329" t="s">
        <v>5967</v>
      </c>
      <c r="D329" t="s">
        <v>74</v>
      </c>
      <c r="E329" t="b">
        <v>0</v>
      </c>
      <c r="F329">
        <v>73699</v>
      </c>
      <c r="G329">
        <v>50</v>
      </c>
      <c r="H329">
        <v>1</v>
      </c>
      <c r="I329" t="s">
        <v>730</v>
      </c>
      <c r="J329" t="s">
        <v>5968</v>
      </c>
      <c r="K329" t="s">
        <v>3571</v>
      </c>
      <c r="L329">
        <v>9.42</v>
      </c>
      <c r="M329" s="37">
        <v>43482</v>
      </c>
      <c r="N329" s="37" t="s">
        <v>42</v>
      </c>
      <c r="Q329" s="37"/>
      <c r="R329" s="37"/>
      <c r="S329" s="37" t="b">
        <v>0</v>
      </c>
      <c r="V329" t="s">
        <v>714</v>
      </c>
      <c r="W329">
        <v>4</v>
      </c>
      <c r="X329">
        <v>2</v>
      </c>
      <c r="Y329">
        <v>4</v>
      </c>
      <c r="Z329">
        <v>875</v>
      </c>
      <c r="AA329">
        <v>0</v>
      </c>
      <c r="AE329" t="b">
        <v>0</v>
      </c>
      <c r="AF329" t="b">
        <v>0</v>
      </c>
      <c r="AG329" t="s">
        <v>74</v>
      </c>
    </row>
    <row r="330" spans="1:33" x14ac:dyDescent="0.25">
      <c r="A330" t="str">
        <f>_xlfn.CONCAT(Table3[[#This Row],[Order]],"-",Table3[[#This Row],[Line]])</f>
        <v>73699-51</v>
      </c>
      <c r="C330" t="s">
        <v>5967</v>
      </c>
      <c r="D330" t="s">
        <v>74</v>
      </c>
      <c r="E330" t="b">
        <v>0</v>
      </c>
      <c r="F330">
        <v>73699</v>
      </c>
      <c r="G330">
        <v>51</v>
      </c>
      <c r="H330">
        <v>1</v>
      </c>
      <c r="I330" t="s">
        <v>730</v>
      </c>
      <c r="J330" t="s">
        <v>5968</v>
      </c>
      <c r="K330" t="s">
        <v>3573</v>
      </c>
      <c r="L330">
        <v>16.61</v>
      </c>
      <c r="M330" s="37">
        <v>43482</v>
      </c>
      <c r="N330" s="37" t="s">
        <v>42</v>
      </c>
      <c r="Q330" s="37"/>
      <c r="R330" s="37"/>
      <c r="S330" s="37" t="b">
        <v>0</v>
      </c>
      <c r="V330" t="s">
        <v>714</v>
      </c>
      <c r="W330">
        <v>4</v>
      </c>
      <c r="X330">
        <v>2</v>
      </c>
      <c r="Y330">
        <v>5</v>
      </c>
      <c r="Z330">
        <v>1260</v>
      </c>
      <c r="AA330">
        <v>0</v>
      </c>
      <c r="AE330" t="b">
        <v>0</v>
      </c>
      <c r="AF330" t="b">
        <v>0</v>
      </c>
      <c r="AG330" t="s">
        <v>74</v>
      </c>
    </row>
    <row r="331" spans="1:33" x14ac:dyDescent="0.25">
      <c r="A331" t="str">
        <f>_xlfn.CONCAT(Table3[[#This Row],[Order]],"-",Table3[[#This Row],[Line]])</f>
        <v>73699-52</v>
      </c>
      <c r="C331" t="s">
        <v>5967</v>
      </c>
      <c r="D331" t="s">
        <v>74</v>
      </c>
      <c r="E331" t="b">
        <v>0</v>
      </c>
      <c r="F331">
        <v>73699</v>
      </c>
      <c r="G331">
        <v>52</v>
      </c>
      <c r="H331">
        <v>1</v>
      </c>
      <c r="I331" t="s">
        <v>730</v>
      </c>
      <c r="J331" t="s">
        <v>5968</v>
      </c>
      <c r="K331" t="s">
        <v>3575</v>
      </c>
      <c r="L331">
        <v>9.42</v>
      </c>
      <c r="M331" s="37">
        <v>43482</v>
      </c>
      <c r="N331" s="37" t="s">
        <v>42</v>
      </c>
      <c r="Q331" s="37"/>
      <c r="R331" s="37"/>
      <c r="S331" s="37" t="b">
        <v>0</v>
      </c>
      <c r="V331" t="s">
        <v>714</v>
      </c>
      <c r="W331">
        <v>4</v>
      </c>
      <c r="X331">
        <v>1</v>
      </c>
      <c r="Y331">
        <v>3</v>
      </c>
      <c r="Z331">
        <v>840</v>
      </c>
      <c r="AA331">
        <v>0</v>
      </c>
      <c r="AE331" t="b">
        <v>0</v>
      </c>
      <c r="AF331" t="b">
        <v>0</v>
      </c>
      <c r="AG331" t="s">
        <v>74</v>
      </c>
    </row>
    <row r="332" spans="1:33" x14ac:dyDescent="0.25">
      <c r="A332" t="str">
        <f>_xlfn.CONCAT(Table3[[#This Row],[Order]],"-",Table3[[#This Row],[Line]])</f>
        <v>73699-53</v>
      </c>
      <c r="C332" t="s">
        <v>5967</v>
      </c>
      <c r="D332" t="s">
        <v>74</v>
      </c>
      <c r="E332" t="b">
        <v>0</v>
      </c>
      <c r="F332">
        <v>73699</v>
      </c>
      <c r="G332">
        <v>53</v>
      </c>
      <c r="H332">
        <v>1</v>
      </c>
      <c r="I332" t="s">
        <v>730</v>
      </c>
      <c r="J332" t="s">
        <v>5968</v>
      </c>
      <c r="K332" t="s">
        <v>3577</v>
      </c>
      <c r="L332">
        <v>9.42</v>
      </c>
      <c r="M332" s="37">
        <v>43482</v>
      </c>
      <c r="N332" s="37" t="s">
        <v>42</v>
      </c>
      <c r="Q332" s="37"/>
      <c r="R332" s="37"/>
      <c r="S332" s="37" t="b">
        <v>0</v>
      </c>
      <c r="V332" t="s">
        <v>714</v>
      </c>
      <c r="W332">
        <v>4</v>
      </c>
      <c r="X332">
        <v>1</v>
      </c>
      <c r="Y332">
        <v>3</v>
      </c>
      <c r="Z332">
        <v>840</v>
      </c>
      <c r="AA332">
        <v>0</v>
      </c>
      <c r="AE332" t="b">
        <v>0</v>
      </c>
      <c r="AF332" t="b">
        <v>0</v>
      </c>
      <c r="AG332" t="s">
        <v>74</v>
      </c>
    </row>
    <row r="333" spans="1:33" x14ac:dyDescent="0.25">
      <c r="A333" t="str">
        <f>_xlfn.CONCAT(Table3[[#This Row],[Order]],"-",Table3[[#This Row],[Line]])</f>
        <v>73699-54</v>
      </c>
      <c r="C333" t="s">
        <v>5967</v>
      </c>
      <c r="D333" t="s">
        <v>74</v>
      </c>
      <c r="E333" t="b">
        <v>0</v>
      </c>
      <c r="F333">
        <v>73699</v>
      </c>
      <c r="G333">
        <v>54</v>
      </c>
      <c r="H333">
        <v>1</v>
      </c>
      <c r="I333" t="s">
        <v>730</v>
      </c>
      <c r="J333" t="s">
        <v>5968</v>
      </c>
      <c r="K333" t="s">
        <v>3579</v>
      </c>
      <c r="L333">
        <v>14.02</v>
      </c>
      <c r="M333" s="37">
        <v>43482</v>
      </c>
      <c r="N333" s="37" t="s">
        <v>42</v>
      </c>
      <c r="Q333" s="37"/>
      <c r="R333" s="37"/>
      <c r="S333" t="b">
        <v>0</v>
      </c>
      <c r="V333" t="s">
        <v>714</v>
      </c>
      <c r="W333">
        <v>4</v>
      </c>
      <c r="X333">
        <v>2</v>
      </c>
      <c r="Y333">
        <v>4</v>
      </c>
      <c r="Z333">
        <v>1120</v>
      </c>
      <c r="AA333">
        <v>0</v>
      </c>
      <c r="AE333" t="b">
        <v>0</v>
      </c>
      <c r="AF333" t="b">
        <v>0</v>
      </c>
      <c r="AG333" t="s">
        <v>74</v>
      </c>
    </row>
    <row r="334" spans="1:33" x14ac:dyDescent="0.25">
      <c r="A334" t="str">
        <f>_xlfn.CONCAT(Table3[[#This Row],[Order]],"-",Table3[[#This Row],[Line]])</f>
        <v>75203-9</v>
      </c>
      <c r="C334" t="s">
        <v>5967</v>
      </c>
      <c r="D334" t="s">
        <v>74</v>
      </c>
      <c r="E334" t="b">
        <v>0</v>
      </c>
      <c r="F334">
        <v>75203</v>
      </c>
      <c r="G334">
        <v>9</v>
      </c>
      <c r="H334">
        <v>1</v>
      </c>
      <c r="I334" t="s">
        <v>751</v>
      </c>
      <c r="J334" t="s">
        <v>5968</v>
      </c>
      <c r="K334" t="s">
        <v>1185</v>
      </c>
      <c r="L334">
        <v>23</v>
      </c>
      <c r="M334" s="37">
        <v>43462</v>
      </c>
      <c r="N334" s="37" t="s">
        <v>43</v>
      </c>
      <c r="O334" t="s">
        <v>2832</v>
      </c>
      <c r="P334" t="s">
        <v>151</v>
      </c>
      <c r="Q334" s="37">
        <v>43451</v>
      </c>
      <c r="R334" s="37"/>
      <c r="S334" t="b">
        <v>0</v>
      </c>
      <c r="V334" t="s">
        <v>714</v>
      </c>
      <c r="W334">
        <v>12</v>
      </c>
      <c r="X334">
        <v>3</v>
      </c>
      <c r="Y334">
        <v>7</v>
      </c>
      <c r="Z334">
        <v>2975</v>
      </c>
      <c r="AA334">
        <v>0</v>
      </c>
      <c r="AC334" t="s">
        <v>151</v>
      </c>
      <c r="AD334" t="s">
        <v>151</v>
      </c>
      <c r="AE334" t="b">
        <v>1</v>
      </c>
      <c r="AF334" t="b">
        <v>0</v>
      </c>
      <c r="AG334" t="s">
        <v>180</v>
      </c>
    </row>
    <row r="335" spans="1:33" x14ac:dyDescent="0.25">
      <c r="A335" t="str">
        <f>_xlfn.CONCAT(Table3[[#This Row],[Order]],"-",Table3[[#This Row],[Line]])</f>
        <v>76046-1</v>
      </c>
      <c r="C335" t="s">
        <v>5967</v>
      </c>
      <c r="D335" t="s">
        <v>74</v>
      </c>
      <c r="E335" t="b">
        <v>0</v>
      </c>
      <c r="F335">
        <v>76046</v>
      </c>
      <c r="G335">
        <v>1</v>
      </c>
      <c r="H335">
        <v>1</v>
      </c>
      <c r="I335" t="s">
        <v>719</v>
      </c>
      <c r="J335" t="s">
        <v>5968</v>
      </c>
      <c r="K335" t="s">
        <v>2076</v>
      </c>
      <c r="L335">
        <v>60</v>
      </c>
      <c r="M335" s="37">
        <v>43467</v>
      </c>
      <c r="N335" s="37" t="s">
        <v>29</v>
      </c>
      <c r="O335" t="s">
        <v>3786</v>
      </c>
      <c r="P335" t="s">
        <v>151</v>
      </c>
      <c r="Q335" s="37">
        <v>43454</v>
      </c>
      <c r="R335" s="37"/>
      <c r="S335" t="b">
        <v>1</v>
      </c>
      <c r="T335" t="s">
        <v>117</v>
      </c>
      <c r="V335" t="s">
        <v>714</v>
      </c>
      <c r="W335">
        <v>4</v>
      </c>
      <c r="X335">
        <v>24</v>
      </c>
      <c r="Y335">
        <v>57</v>
      </c>
      <c r="Z335">
        <v>15300</v>
      </c>
      <c r="AA335">
        <v>0</v>
      </c>
      <c r="AC335" t="s">
        <v>151</v>
      </c>
      <c r="AD335" t="s">
        <v>151</v>
      </c>
      <c r="AE335" t="b">
        <v>0</v>
      </c>
      <c r="AF335" t="b">
        <v>0</v>
      </c>
      <c r="AG335" t="s">
        <v>74</v>
      </c>
    </row>
    <row r="336" spans="1:33" x14ac:dyDescent="0.25">
      <c r="A336" t="str">
        <f>_xlfn.CONCAT(Table3[[#This Row],[Order]],"-",Table3[[#This Row],[Line]])</f>
        <v>77394-1</v>
      </c>
      <c r="C336" t="s">
        <v>5967</v>
      </c>
      <c r="D336" t="s">
        <v>74</v>
      </c>
      <c r="E336" t="b">
        <v>0</v>
      </c>
      <c r="F336">
        <v>77394</v>
      </c>
      <c r="G336">
        <v>1</v>
      </c>
      <c r="H336">
        <v>1</v>
      </c>
      <c r="I336" t="s">
        <v>719</v>
      </c>
      <c r="J336" t="s">
        <v>5968</v>
      </c>
      <c r="K336" t="s">
        <v>3188</v>
      </c>
      <c r="L336">
        <v>5.4</v>
      </c>
      <c r="M336" s="37">
        <v>43480</v>
      </c>
      <c r="N336" s="37" t="s">
        <v>42</v>
      </c>
      <c r="Q336" s="37"/>
      <c r="R336" s="37"/>
      <c r="S336" t="b">
        <v>0</v>
      </c>
      <c r="V336" t="s">
        <v>714</v>
      </c>
      <c r="W336">
        <v>1</v>
      </c>
      <c r="X336">
        <v>1</v>
      </c>
      <c r="Y336">
        <v>1</v>
      </c>
      <c r="Z336">
        <v>310</v>
      </c>
      <c r="AA336">
        <v>0</v>
      </c>
      <c r="AE336" t="b">
        <v>0</v>
      </c>
      <c r="AF336" t="b">
        <v>0</v>
      </c>
      <c r="AG336" t="s">
        <v>74</v>
      </c>
    </row>
    <row r="337" spans="1:33" x14ac:dyDescent="0.25">
      <c r="A337" t="str">
        <f>_xlfn.CONCAT(Table3[[#This Row],[Order]],"-",Table3[[#This Row],[Line]])</f>
        <v>77394-2</v>
      </c>
      <c r="C337" t="s">
        <v>5967</v>
      </c>
      <c r="D337" t="s">
        <v>74</v>
      </c>
      <c r="E337" t="b">
        <v>0</v>
      </c>
      <c r="F337">
        <v>77394</v>
      </c>
      <c r="G337">
        <v>2</v>
      </c>
      <c r="H337">
        <v>21</v>
      </c>
      <c r="I337" t="s">
        <v>719</v>
      </c>
      <c r="J337" t="s">
        <v>5968</v>
      </c>
      <c r="K337" t="s">
        <v>3190</v>
      </c>
      <c r="L337">
        <v>181.23</v>
      </c>
      <c r="M337" s="37">
        <v>43480</v>
      </c>
      <c r="N337" s="37" t="s">
        <v>42</v>
      </c>
      <c r="Q337" s="37"/>
      <c r="R337" s="37"/>
      <c r="S337" t="b">
        <v>0</v>
      </c>
      <c r="V337" t="s">
        <v>714</v>
      </c>
      <c r="W337">
        <v>1</v>
      </c>
      <c r="X337">
        <v>21</v>
      </c>
      <c r="Y337">
        <v>42</v>
      </c>
      <c r="Z337">
        <v>11865</v>
      </c>
      <c r="AA337">
        <v>0</v>
      </c>
      <c r="AE337" t="b">
        <v>0</v>
      </c>
      <c r="AF337" t="b">
        <v>0</v>
      </c>
      <c r="AG337" t="s">
        <v>74</v>
      </c>
    </row>
    <row r="338" spans="1:33" x14ac:dyDescent="0.25">
      <c r="A338" t="str">
        <f>_xlfn.CONCAT(Table3[[#This Row],[Order]],"-",Table3[[#This Row],[Line]])</f>
        <v>77394-3</v>
      </c>
      <c r="C338" t="s">
        <v>5967</v>
      </c>
      <c r="D338" t="s">
        <v>74</v>
      </c>
      <c r="E338" t="b">
        <v>0</v>
      </c>
      <c r="F338">
        <v>77394</v>
      </c>
      <c r="G338">
        <v>3</v>
      </c>
      <c r="H338">
        <v>11</v>
      </c>
      <c r="I338" t="s">
        <v>719</v>
      </c>
      <c r="J338" t="s">
        <v>5968</v>
      </c>
      <c r="K338" t="s">
        <v>3192</v>
      </c>
      <c r="L338">
        <v>186.34</v>
      </c>
      <c r="M338" s="37">
        <v>43480</v>
      </c>
      <c r="N338" s="37" t="s">
        <v>42</v>
      </c>
      <c r="Q338" s="37"/>
      <c r="R338" s="37"/>
      <c r="S338" t="b">
        <v>0</v>
      </c>
      <c r="V338" t="s">
        <v>714</v>
      </c>
      <c r="W338">
        <v>1</v>
      </c>
      <c r="X338">
        <v>22</v>
      </c>
      <c r="Y338">
        <v>44</v>
      </c>
      <c r="Z338">
        <v>13200</v>
      </c>
      <c r="AA338">
        <v>0</v>
      </c>
      <c r="AE338" t="b">
        <v>0</v>
      </c>
      <c r="AF338" t="b">
        <v>0</v>
      </c>
      <c r="AG338" t="s">
        <v>74</v>
      </c>
    </row>
    <row r="339" spans="1:33" x14ac:dyDescent="0.25">
      <c r="A339" t="str">
        <f>_xlfn.CONCAT(Table3[[#This Row],[Order]],"-",Table3[[#This Row],[Line]])</f>
        <v>77394-4</v>
      </c>
      <c r="C339" t="s">
        <v>5967</v>
      </c>
      <c r="D339" t="s">
        <v>74</v>
      </c>
      <c r="E339" t="b">
        <v>0</v>
      </c>
      <c r="F339">
        <v>77394</v>
      </c>
      <c r="G339">
        <v>4</v>
      </c>
      <c r="H339">
        <v>6</v>
      </c>
      <c r="I339" t="s">
        <v>719</v>
      </c>
      <c r="J339" t="s">
        <v>5968</v>
      </c>
      <c r="K339" t="s">
        <v>3194</v>
      </c>
      <c r="L339">
        <v>124.56</v>
      </c>
      <c r="M339" s="37">
        <v>43480</v>
      </c>
      <c r="N339" s="37" t="s">
        <v>42</v>
      </c>
      <c r="Q339" s="37"/>
      <c r="R339" s="37"/>
      <c r="S339" t="b">
        <v>0</v>
      </c>
      <c r="V339" t="s">
        <v>714</v>
      </c>
      <c r="W339">
        <v>1</v>
      </c>
      <c r="X339">
        <v>12</v>
      </c>
      <c r="Y339">
        <v>24</v>
      </c>
      <c r="Z339">
        <v>8400</v>
      </c>
      <c r="AA339">
        <v>0</v>
      </c>
      <c r="AE339" t="b">
        <v>0</v>
      </c>
      <c r="AF339" t="b">
        <v>0</v>
      </c>
      <c r="AG339" t="s">
        <v>74</v>
      </c>
    </row>
    <row r="340" spans="1:33" x14ac:dyDescent="0.25">
      <c r="A340" t="str">
        <f>_xlfn.CONCAT(Table3[[#This Row],[Order]],"-",Table3[[#This Row],[Line]])</f>
        <v>77394-5</v>
      </c>
      <c r="C340" t="s">
        <v>5967</v>
      </c>
      <c r="D340" t="s">
        <v>74</v>
      </c>
      <c r="E340" t="b">
        <v>0</v>
      </c>
      <c r="F340">
        <v>77394</v>
      </c>
      <c r="G340">
        <v>5</v>
      </c>
      <c r="H340">
        <v>5</v>
      </c>
      <c r="I340" t="s">
        <v>725</v>
      </c>
      <c r="J340" t="s">
        <v>5968</v>
      </c>
      <c r="K340" t="s">
        <v>3196</v>
      </c>
      <c r="L340">
        <v>0</v>
      </c>
      <c r="M340" s="37">
        <v>43480</v>
      </c>
      <c r="N340" s="37" t="s">
        <v>42</v>
      </c>
      <c r="Q340" s="37"/>
      <c r="R340" s="37"/>
      <c r="S340" t="b">
        <v>0</v>
      </c>
      <c r="V340" t="s">
        <v>714</v>
      </c>
      <c r="W340">
        <v>1</v>
      </c>
      <c r="X340">
        <v>5</v>
      </c>
      <c r="Y340">
        <v>10</v>
      </c>
      <c r="Z340">
        <v>1625</v>
      </c>
      <c r="AA340">
        <v>0</v>
      </c>
      <c r="AE340" t="b">
        <v>0</v>
      </c>
      <c r="AF340" t="b">
        <v>0</v>
      </c>
      <c r="AG340" t="s">
        <v>74</v>
      </c>
    </row>
    <row r="341" spans="1:33" x14ac:dyDescent="0.25">
      <c r="A341" t="str">
        <f>_xlfn.CONCAT(Table3[[#This Row],[Order]],"-",Table3[[#This Row],[Line]])</f>
        <v>77394-6</v>
      </c>
      <c r="C341" t="s">
        <v>5967</v>
      </c>
      <c r="D341" t="s">
        <v>74</v>
      </c>
      <c r="E341" t="b">
        <v>0</v>
      </c>
      <c r="F341">
        <v>77394</v>
      </c>
      <c r="G341">
        <v>6</v>
      </c>
      <c r="H341">
        <v>1</v>
      </c>
      <c r="I341" t="s">
        <v>725</v>
      </c>
      <c r="J341" t="s">
        <v>5968</v>
      </c>
      <c r="K341" t="s">
        <v>3198</v>
      </c>
      <c r="L341">
        <v>0</v>
      </c>
      <c r="M341" s="37">
        <v>43480</v>
      </c>
      <c r="N341" s="37" t="s">
        <v>42</v>
      </c>
      <c r="Q341" s="37"/>
      <c r="R341" s="37"/>
      <c r="S341" t="b">
        <v>0</v>
      </c>
      <c r="V341" t="s">
        <v>714</v>
      </c>
      <c r="W341">
        <v>1</v>
      </c>
      <c r="X341">
        <v>1</v>
      </c>
      <c r="Y341">
        <v>2</v>
      </c>
      <c r="Z341">
        <v>545</v>
      </c>
      <c r="AA341">
        <v>0</v>
      </c>
      <c r="AE341" t="b">
        <v>0</v>
      </c>
      <c r="AF341" t="b">
        <v>0</v>
      </c>
      <c r="AG341" t="s">
        <v>74</v>
      </c>
    </row>
    <row r="342" spans="1:33" x14ac:dyDescent="0.25">
      <c r="A342" t="str">
        <f>_xlfn.CONCAT(Table3[[#This Row],[Order]],"-",Table3[[#This Row],[Line]])</f>
        <v>77394-7</v>
      </c>
      <c r="C342" t="s">
        <v>5967</v>
      </c>
      <c r="D342" t="s">
        <v>74</v>
      </c>
      <c r="E342" t="b">
        <v>0</v>
      </c>
      <c r="F342">
        <v>77394</v>
      </c>
      <c r="G342">
        <v>7</v>
      </c>
      <c r="H342">
        <v>4</v>
      </c>
      <c r="I342" t="s">
        <v>725</v>
      </c>
      <c r="J342" t="s">
        <v>5968</v>
      </c>
      <c r="K342" t="s">
        <v>3200</v>
      </c>
      <c r="L342">
        <v>0</v>
      </c>
      <c r="M342" s="37">
        <v>43480</v>
      </c>
      <c r="N342" s="37" t="s">
        <v>42</v>
      </c>
      <c r="Q342" s="37"/>
      <c r="R342" s="37"/>
      <c r="S342" t="b">
        <v>0</v>
      </c>
      <c r="V342" t="s">
        <v>714</v>
      </c>
      <c r="W342">
        <v>1</v>
      </c>
      <c r="X342">
        <v>4</v>
      </c>
      <c r="Y342">
        <v>12</v>
      </c>
      <c r="Z342">
        <v>1560</v>
      </c>
      <c r="AA342">
        <v>0</v>
      </c>
      <c r="AE342" t="b">
        <v>0</v>
      </c>
      <c r="AF342" t="b">
        <v>0</v>
      </c>
      <c r="AG342" t="s">
        <v>74</v>
      </c>
    </row>
    <row r="343" spans="1:33" x14ac:dyDescent="0.25">
      <c r="A343" t="str">
        <f>_xlfn.CONCAT(Table3[[#This Row],[Order]],"-",Table3[[#This Row],[Line]])</f>
        <v>77394-8</v>
      </c>
      <c r="C343" t="s">
        <v>5967</v>
      </c>
      <c r="D343" t="s">
        <v>74</v>
      </c>
      <c r="E343" t="b">
        <v>0</v>
      </c>
      <c r="F343">
        <v>77394</v>
      </c>
      <c r="G343">
        <v>8</v>
      </c>
      <c r="H343">
        <v>31</v>
      </c>
      <c r="I343" t="s">
        <v>719</v>
      </c>
      <c r="J343" t="s">
        <v>5968</v>
      </c>
      <c r="K343" t="s">
        <v>3202</v>
      </c>
      <c r="L343">
        <v>385.95</v>
      </c>
      <c r="M343" s="37">
        <v>43480</v>
      </c>
      <c r="N343" s="37" t="s">
        <v>42</v>
      </c>
      <c r="Q343" s="37"/>
      <c r="R343" s="37"/>
      <c r="S343" t="b">
        <v>0</v>
      </c>
      <c r="V343" t="s">
        <v>714</v>
      </c>
      <c r="W343">
        <v>1</v>
      </c>
      <c r="X343">
        <v>31</v>
      </c>
      <c r="Y343">
        <v>62</v>
      </c>
      <c r="Z343">
        <v>24645</v>
      </c>
      <c r="AA343">
        <v>0</v>
      </c>
      <c r="AE343" t="b">
        <v>0</v>
      </c>
      <c r="AF343" t="b">
        <v>0</v>
      </c>
      <c r="AG343" t="s">
        <v>74</v>
      </c>
    </row>
    <row r="344" spans="1:33" x14ac:dyDescent="0.25">
      <c r="A344" t="str">
        <f>_xlfn.CONCAT(Table3[[#This Row],[Order]],"-",Table3[[#This Row],[Line]])</f>
        <v>72367-116</v>
      </c>
      <c r="C344" t="s">
        <v>5967</v>
      </c>
      <c r="D344" t="s">
        <v>74</v>
      </c>
      <c r="E344" t="b">
        <v>0</v>
      </c>
      <c r="F344">
        <v>72367</v>
      </c>
      <c r="G344">
        <v>116</v>
      </c>
      <c r="H344">
        <v>1</v>
      </c>
      <c r="I344" t="s">
        <v>751</v>
      </c>
      <c r="J344" t="s">
        <v>5968</v>
      </c>
      <c r="K344" t="s">
        <v>2206</v>
      </c>
      <c r="L344">
        <v>0</v>
      </c>
      <c r="M344" s="37"/>
      <c r="N344" s="37" t="s">
        <v>736</v>
      </c>
      <c r="Q344" s="37"/>
      <c r="R344" s="37"/>
      <c r="S344" t="b">
        <v>0</v>
      </c>
      <c r="V344" t="s">
        <v>714</v>
      </c>
      <c r="W344">
        <v>0</v>
      </c>
      <c r="X344">
        <v>3</v>
      </c>
      <c r="Z344">
        <v>2160</v>
      </c>
      <c r="AA344">
        <v>0</v>
      </c>
      <c r="AE344" t="b">
        <v>0</v>
      </c>
      <c r="AF344" t="b">
        <v>0</v>
      </c>
      <c r="AG344" t="s">
        <v>180</v>
      </c>
    </row>
    <row r="345" spans="1:33" x14ac:dyDescent="0.25">
      <c r="A345" t="str">
        <f>_xlfn.CONCAT(Table3[[#This Row],[Order]],"-",Table3[[#This Row],[Line]])</f>
        <v>72367-136</v>
      </c>
      <c r="C345" t="s">
        <v>5967</v>
      </c>
      <c r="D345" t="s">
        <v>74</v>
      </c>
      <c r="E345" t="b">
        <v>0</v>
      </c>
      <c r="F345">
        <v>72367</v>
      </c>
      <c r="G345">
        <v>136</v>
      </c>
      <c r="H345">
        <v>1</v>
      </c>
      <c r="I345" t="s">
        <v>733</v>
      </c>
      <c r="J345" t="s">
        <v>5968</v>
      </c>
      <c r="K345" t="s">
        <v>1817</v>
      </c>
      <c r="L345">
        <v>0</v>
      </c>
      <c r="M345" s="37"/>
      <c r="N345" s="37" t="s">
        <v>713</v>
      </c>
      <c r="Q345" s="37"/>
      <c r="R345" s="37"/>
      <c r="S345" t="b">
        <v>0</v>
      </c>
      <c r="V345" t="s">
        <v>714</v>
      </c>
      <c r="W345">
        <v>0</v>
      </c>
      <c r="X345">
        <v>4</v>
      </c>
      <c r="Z345">
        <v>3085</v>
      </c>
      <c r="AA345">
        <v>0</v>
      </c>
      <c r="AE345" t="b">
        <v>0</v>
      </c>
      <c r="AF345" t="b">
        <v>0</v>
      </c>
      <c r="AG345" t="s">
        <v>180</v>
      </c>
    </row>
    <row r="346" spans="1:33" x14ac:dyDescent="0.25">
      <c r="A346" t="str">
        <f>_xlfn.CONCAT(Table3[[#This Row],[Order]],"-",Table3[[#This Row],[Line]])</f>
        <v>76581-1</v>
      </c>
      <c r="C346" t="s">
        <v>5967</v>
      </c>
      <c r="D346" t="s">
        <v>74</v>
      </c>
      <c r="E346" t="b">
        <v>0</v>
      </c>
      <c r="F346">
        <v>76581</v>
      </c>
      <c r="G346">
        <v>1</v>
      </c>
      <c r="H346">
        <v>2</v>
      </c>
      <c r="I346" t="s">
        <v>733</v>
      </c>
      <c r="J346" t="s">
        <v>5968</v>
      </c>
      <c r="K346" t="s">
        <v>3204</v>
      </c>
      <c r="L346">
        <v>26.9</v>
      </c>
      <c r="M346" s="37">
        <v>43480</v>
      </c>
      <c r="N346" s="37" t="s">
        <v>42</v>
      </c>
      <c r="Q346" s="37"/>
      <c r="R346" s="37"/>
      <c r="S346" t="b">
        <v>1</v>
      </c>
      <c r="T346" t="s">
        <v>41</v>
      </c>
      <c r="V346" t="s">
        <v>714</v>
      </c>
      <c r="W346">
        <v>10</v>
      </c>
      <c r="X346">
        <v>4</v>
      </c>
      <c r="Y346">
        <v>8</v>
      </c>
      <c r="Z346">
        <v>1742</v>
      </c>
      <c r="AA346">
        <v>0</v>
      </c>
      <c r="AE346" t="b">
        <v>0</v>
      </c>
      <c r="AF346" t="b">
        <v>0</v>
      </c>
      <c r="AG346" t="s">
        <v>74</v>
      </c>
    </row>
    <row r="347" spans="1:33" x14ac:dyDescent="0.25">
      <c r="A347" t="str">
        <f>_xlfn.CONCAT(Table3[[#This Row],[Order]],"-",Table3[[#This Row],[Line]])</f>
        <v>76581-2</v>
      </c>
      <c r="C347" t="s">
        <v>5967</v>
      </c>
      <c r="D347" t="s">
        <v>74</v>
      </c>
      <c r="E347" t="b">
        <v>0</v>
      </c>
      <c r="F347">
        <v>76581</v>
      </c>
      <c r="G347">
        <v>2</v>
      </c>
      <c r="H347">
        <v>1</v>
      </c>
      <c r="I347" t="s">
        <v>733</v>
      </c>
      <c r="J347" t="s">
        <v>5968</v>
      </c>
      <c r="K347" t="s">
        <v>3206</v>
      </c>
      <c r="L347">
        <v>13.45</v>
      </c>
      <c r="M347" s="37">
        <v>43480</v>
      </c>
      <c r="N347" s="37" t="s">
        <v>42</v>
      </c>
      <c r="Q347" s="37"/>
      <c r="R347" s="37"/>
      <c r="S347" t="b">
        <v>0</v>
      </c>
      <c r="V347" t="s">
        <v>714</v>
      </c>
      <c r="W347">
        <v>10</v>
      </c>
      <c r="X347">
        <v>2</v>
      </c>
      <c r="Y347">
        <v>4</v>
      </c>
      <c r="Z347">
        <v>1055</v>
      </c>
      <c r="AA347">
        <v>0</v>
      </c>
      <c r="AE347" t="b">
        <v>0</v>
      </c>
      <c r="AF347" t="b">
        <v>0</v>
      </c>
      <c r="AG347" t="s">
        <v>74</v>
      </c>
    </row>
    <row r="348" spans="1:33" x14ac:dyDescent="0.25">
      <c r="A348" t="str">
        <f>_xlfn.CONCAT(Table3[[#This Row],[Order]],"-",Table3[[#This Row],[Line]])</f>
        <v>76581-3</v>
      </c>
      <c r="C348" t="s">
        <v>5967</v>
      </c>
      <c r="D348" t="s">
        <v>74</v>
      </c>
      <c r="E348" t="b">
        <v>0</v>
      </c>
      <c r="F348">
        <v>76581</v>
      </c>
      <c r="G348">
        <v>3</v>
      </c>
      <c r="H348">
        <v>1</v>
      </c>
      <c r="I348" t="s">
        <v>733</v>
      </c>
      <c r="J348" t="s">
        <v>5968</v>
      </c>
      <c r="K348" t="s">
        <v>1097</v>
      </c>
      <c r="L348">
        <v>22.95</v>
      </c>
      <c r="M348" s="37">
        <v>43480</v>
      </c>
      <c r="N348" s="37" t="s">
        <v>42</v>
      </c>
      <c r="Q348" s="37"/>
      <c r="R348" s="37"/>
      <c r="S348" t="b">
        <v>0</v>
      </c>
      <c r="V348" t="s">
        <v>714</v>
      </c>
      <c r="W348">
        <v>10</v>
      </c>
      <c r="X348">
        <v>3</v>
      </c>
      <c r="Y348">
        <v>7</v>
      </c>
      <c r="Z348">
        <v>1876</v>
      </c>
      <c r="AA348">
        <v>0</v>
      </c>
      <c r="AE348" t="b">
        <v>0</v>
      </c>
      <c r="AF348" t="b">
        <v>0</v>
      </c>
      <c r="AG348" t="s">
        <v>74</v>
      </c>
    </row>
    <row r="349" spans="1:33" x14ac:dyDescent="0.25">
      <c r="A349" t="str">
        <f>_xlfn.CONCAT(Table3[[#This Row],[Order]],"-",Table3[[#This Row],[Line]])</f>
        <v>76581-4</v>
      </c>
      <c r="C349" t="s">
        <v>5967</v>
      </c>
      <c r="D349" t="s">
        <v>74</v>
      </c>
      <c r="E349" t="b">
        <v>0</v>
      </c>
      <c r="F349">
        <v>76581</v>
      </c>
      <c r="G349">
        <v>4</v>
      </c>
      <c r="H349">
        <v>1</v>
      </c>
      <c r="I349" t="s">
        <v>739</v>
      </c>
      <c r="J349" t="s">
        <v>5968</v>
      </c>
      <c r="K349" t="s">
        <v>3209</v>
      </c>
      <c r="L349">
        <v>27.17</v>
      </c>
      <c r="M349" s="37">
        <v>43480</v>
      </c>
      <c r="N349" s="37" t="s">
        <v>42</v>
      </c>
      <c r="Q349" s="37"/>
      <c r="R349" s="37"/>
      <c r="S349" t="b">
        <v>0</v>
      </c>
      <c r="V349" t="s">
        <v>714</v>
      </c>
      <c r="W349">
        <v>10</v>
      </c>
      <c r="X349">
        <v>3</v>
      </c>
      <c r="Y349">
        <v>7</v>
      </c>
      <c r="Z349">
        <v>1824</v>
      </c>
      <c r="AA349">
        <v>0</v>
      </c>
      <c r="AE349" t="b">
        <v>0</v>
      </c>
      <c r="AF349" t="b">
        <v>0</v>
      </c>
      <c r="AG349" t="s">
        <v>74</v>
      </c>
    </row>
    <row r="350" spans="1:33" x14ac:dyDescent="0.25">
      <c r="A350" t="str">
        <f>_xlfn.CONCAT(Table3[[#This Row],[Order]],"-",Table3[[#This Row],[Line]])</f>
        <v>73107-1</v>
      </c>
      <c r="C350" t="s">
        <v>5967</v>
      </c>
      <c r="D350" t="s">
        <v>74</v>
      </c>
      <c r="E350" t="b">
        <v>0</v>
      </c>
      <c r="F350">
        <v>73107</v>
      </c>
      <c r="G350">
        <v>1</v>
      </c>
      <c r="H350">
        <v>2</v>
      </c>
      <c r="I350" t="s">
        <v>730</v>
      </c>
      <c r="J350" t="s">
        <v>5968</v>
      </c>
      <c r="K350" t="s">
        <v>2208</v>
      </c>
      <c r="L350">
        <v>8</v>
      </c>
      <c r="M350" s="37">
        <v>43468</v>
      </c>
      <c r="N350" s="37" t="s">
        <v>29</v>
      </c>
      <c r="Q350" s="37"/>
      <c r="R350" s="37">
        <v>43462</v>
      </c>
      <c r="S350" t="b">
        <v>0</v>
      </c>
      <c r="V350" t="s">
        <v>715</v>
      </c>
      <c r="W350">
        <v>4</v>
      </c>
      <c r="X350">
        <v>2</v>
      </c>
      <c r="Y350">
        <v>2</v>
      </c>
      <c r="Z350">
        <v>600</v>
      </c>
      <c r="AA350">
        <v>0</v>
      </c>
      <c r="AB350" t="s">
        <v>151</v>
      </c>
      <c r="AE350" t="b">
        <v>1</v>
      </c>
      <c r="AF350" t="b">
        <v>0</v>
      </c>
      <c r="AG350" t="s">
        <v>180</v>
      </c>
    </row>
    <row r="351" spans="1:33" x14ac:dyDescent="0.25">
      <c r="A351" t="str">
        <f>_xlfn.CONCAT(Table3[[#This Row],[Order]],"-",Table3[[#This Row],[Line]])</f>
        <v>73107-2</v>
      </c>
      <c r="C351" t="s">
        <v>5967</v>
      </c>
      <c r="D351" t="s">
        <v>74</v>
      </c>
      <c r="E351" t="b">
        <v>0</v>
      </c>
      <c r="F351">
        <v>73107</v>
      </c>
      <c r="G351">
        <v>2</v>
      </c>
      <c r="H351">
        <v>1</v>
      </c>
      <c r="I351" t="s">
        <v>730</v>
      </c>
      <c r="J351" t="s">
        <v>5968</v>
      </c>
      <c r="K351" t="s">
        <v>2210</v>
      </c>
      <c r="L351">
        <v>6</v>
      </c>
      <c r="M351" s="37">
        <v>43468</v>
      </c>
      <c r="N351" s="37" t="s">
        <v>29</v>
      </c>
      <c r="Q351" s="37"/>
      <c r="R351" s="37">
        <v>43462</v>
      </c>
      <c r="S351" t="b">
        <v>0</v>
      </c>
      <c r="V351" t="s">
        <v>715</v>
      </c>
      <c r="W351">
        <v>4</v>
      </c>
      <c r="X351">
        <v>2</v>
      </c>
      <c r="Y351">
        <v>2</v>
      </c>
      <c r="Z351">
        <v>450</v>
      </c>
      <c r="AA351">
        <v>0</v>
      </c>
      <c r="AB351" t="s">
        <v>151</v>
      </c>
      <c r="AE351" t="b">
        <v>1</v>
      </c>
      <c r="AF351" t="b">
        <v>0</v>
      </c>
      <c r="AG351" t="s">
        <v>180</v>
      </c>
    </row>
    <row r="352" spans="1:33" x14ac:dyDescent="0.25">
      <c r="A352" t="str">
        <f>_xlfn.CONCAT(Table3[[#This Row],[Order]],"-",Table3[[#This Row],[Line]])</f>
        <v>73107-3</v>
      </c>
      <c r="C352" t="s">
        <v>5967</v>
      </c>
      <c r="D352" t="s">
        <v>74</v>
      </c>
      <c r="E352" t="b">
        <v>0</v>
      </c>
      <c r="F352">
        <v>73107</v>
      </c>
      <c r="G352">
        <v>3</v>
      </c>
      <c r="H352">
        <v>1</v>
      </c>
      <c r="I352" t="s">
        <v>730</v>
      </c>
      <c r="J352" t="s">
        <v>5968</v>
      </c>
      <c r="K352" t="s">
        <v>2211</v>
      </c>
      <c r="L352">
        <v>9</v>
      </c>
      <c r="M352" s="37">
        <v>43468</v>
      </c>
      <c r="N352" s="37" t="s">
        <v>29</v>
      </c>
      <c r="Q352" s="37"/>
      <c r="R352" s="37">
        <v>43462</v>
      </c>
      <c r="S352" t="b">
        <v>0</v>
      </c>
      <c r="V352" t="s">
        <v>715</v>
      </c>
      <c r="W352">
        <v>4</v>
      </c>
      <c r="X352">
        <v>1</v>
      </c>
      <c r="Y352">
        <v>3</v>
      </c>
      <c r="Z352">
        <v>1070</v>
      </c>
      <c r="AA352">
        <v>0</v>
      </c>
      <c r="AB352" t="s">
        <v>151</v>
      </c>
      <c r="AE352" t="b">
        <v>1</v>
      </c>
      <c r="AF352" t="b">
        <v>0</v>
      </c>
      <c r="AG352" t="s">
        <v>180</v>
      </c>
    </row>
    <row r="353" spans="1:33" x14ac:dyDescent="0.25">
      <c r="A353" t="str">
        <f>_xlfn.CONCAT(Table3[[#This Row],[Order]],"-",Table3[[#This Row],[Line]])</f>
        <v>73107-4</v>
      </c>
      <c r="C353" t="s">
        <v>5967</v>
      </c>
      <c r="D353" t="s">
        <v>74</v>
      </c>
      <c r="E353" t="b">
        <v>0</v>
      </c>
      <c r="F353">
        <v>73107</v>
      </c>
      <c r="G353">
        <v>4</v>
      </c>
      <c r="H353">
        <v>1</v>
      </c>
      <c r="I353" t="s">
        <v>730</v>
      </c>
      <c r="J353" t="s">
        <v>5968</v>
      </c>
      <c r="K353" t="s">
        <v>2213</v>
      </c>
      <c r="L353">
        <v>21</v>
      </c>
      <c r="M353" s="37">
        <v>43468</v>
      </c>
      <c r="N353" s="37" t="s">
        <v>29</v>
      </c>
      <c r="Q353" s="37"/>
      <c r="R353" s="37">
        <v>43462</v>
      </c>
      <c r="S353" t="b">
        <v>0</v>
      </c>
      <c r="V353" t="s">
        <v>715</v>
      </c>
      <c r="W353">
        <v>4</v>
      </c>
      <c r="X353">
        <v>3</v>
      </c>
      <c r="Y353">
        <v>9</v>
      </c>
      <c r="Z353">
        <v>2590</v>
      </c>
      <c r="AA353">
        <v>0</v>
      </c>
      <c r="AB353" t="s">
        <v>151</v>
      </c>
      <c r="AE353" t="b">
        <v>1</v>
      </c>
      <c r="AF353" t="b">
        <v>0</v>
      </c>
      <c r="AG353" t="s">
        <v>180</v>
      </c>
    </row>
    <row r="354" spans="1:33" x14ac:dyDescent="0.25">
      <c r="A354" t="str">
        <f>_xlfn.CONCAT(Table3[[#This Row],[Order]],"-",Table3[[#This Row],[Line]])</f>
        <v>77919-1</v>
      </c>
      <c r="C354" t="s">
        <v>5967</v>
      </c>
      <c r="D354" t="s">
        <v>74</v>
      </c>
      <c r="E354" t="b">
        <v>0</v>
      </c>
      <c r="F354">
        <v>77919</v>
      </c>
      <c r="G354">
        <v>1</v>
      </c>
      <c r="H354">
        <v>9</v>
      </c>
      <c r="I354" t="s">
        <v>777</v>
      </c>
      <c r="J354" t="s">
        <v>5968</v>
      </c>
      <c r="K354" t="s">
        <v>3210</v>
      </c>
      <c r="L354">
        <v>0</v>
      </c>
      <c r="M354" s="37">
        <v>43479</v>
      </c>
      <c r="N354" s="37" t="s">
        <v>766</v>
      </c>
      <c r="Q354" s="37"/>
      <c r="R354" s="37"/>
      <c r="S354" t="b">
        <v>0</v>
      </c>
      <c r="V354" t="s">
        <v>714</v>
      </c>
      <c r="W354">
        <v>0</v>
      </c>
      <c r="X354">
        <v>9</v>
      </c>
      <c r="Y354">
        <v>9</v>
      </c>
      <c r="Z354">
        <v>4410</v>
      </c>
      <c r="AA354">
        <v>0</v>
      </c>
      <c r="AE354" t="b">
        <v>0</v>
      </c>
      <c r="AF354" t="b">
        <v>0</v>
      </c>
      <c r="AG354" t="s">
        <v>74</v>
      </c>
    </row>
    <row r="355" spans="1:33" x14ac:dyDescent="0.25">
      <c r="A355" t="str">
        <f>_xlfn.CONCAT(Table3[[#This Row],[Order]],"-",Table3[[#This Row],[Line]])</f>
        <v>77919-2</v>
      </c>
      <c r="C355" t="s">
        <v>5967</v>
      </c>
      <c r="D355" t="s">
        <v>74</v>
      </c>
      <c r="E355" t="b">
        <v>0</v>
      </c>
      <c r="F355">
        <v>77919</v>
      </c>
      <c r="G355">
        <v>2</v>
      </c>
      <c r="H355">
        <v>2</v>
      </c>
      <c r="I355" t="s">
        <v>717</v>
      </c>
      <c r="J355" t="s">
        <v>5968</v>
      </c>
      <c r="K355" t="s">
        <v>3211</v>
      </c>
      <c r="L355">
        <v>6.6</v>
      </c>
      <c r="M355" s="37">
        <v>43479</v>
      </c>
      <c r="N355" s="37" t="s">
        <v>766</v>
      </c>
      <c r="Q355" s="37"/>
      <c r="R355" s="37"/>
      <c r="S355" t="b">
        <v>0</v>
      </c>
      <c r="V355" t="s">
        <v>714</v>
      </c>
      <c r="W355">
        <v>0</v>
      </c>
      <c r="X355">
        <v>2</v>
      </c>
      <c r="Y355">
        <v>2</v>
      </c>
      <c r="Z355">
        <v>850</v>
      </c>
      <c r="AA355">
        <v>0</v>
      </c>
      <c r="AE355" t="b">
        <v>0</v>
      </c>
      <c r="AF355" t="b">
        <v>0</v>
      </c>
      <c r="AG355" t="s">
        <v>74</v>
      </c>
    </row>
    <row r="356" spans="1:33" x14ac:dyDescent="0.25">
      <c r="A356" t="str">
        <f>_xlfn.CONCAT(Table3[[#This Row],[Order]],"-",Table3[[#This Row],[Line]])</f>
        <v>77919-3</v>
      </c>
      <c r="C356" t="s">
        <v>5967</v>
      </c>
      <c r="D356" t="s">
        <v>74</v>
      </c>
      <c r="E356" t="b">
        <v>0</v>
      </c>
      <c r="F356">
        <v>77919</v>
      </c>
      <c r="G356">
        <v>3</v>
      </c>
      <c r="H356">
        <v>5</v>
      </c>
      <c r="I356" t="s">
        <v>717</v>
      </c>
      <c r="J356" t="s">
        <v>5968</v>
      </c>
      <c r="K356" t="s">
        <v>3212</v>
      </c>
      <c r="L356">
        <v>13.7</v>
      </c>
      <c r="M356" s="37">
        <v>43479</v>
      </c>
      <c r="N356" s="37" t="s">
        <v>766</v>
      </c>
      <c r="Q356" s="37"/>
      <c r="R356" s="37"/>
      <c r="S356" t="b">
        <v>0</v>
      </c>
      <c r="V356" t="s">
        <v>714</v>
      </c>
      <c r="W356">
        <v>0</v>
      </c>
      <c r="X356">
        <v>5</v>
      </c>
      <c r="Y356">
        <v>5</v>
      </c>
      <c r="Z356">
        <v>1475</v>
      </c>
      <c r="AA356">
        <v>0</v>
      </c>
      <c r="AE356" t="b">
        <v>0</v>
      </c>
      <c r="AF356" t="b">
        <v>0</v>
      </c>
      <c r="AG356" t="s">
        <v>74</v>
      </c>
    </row>
    <row r="357" spans="1:33" x14ac:dyDescent="0.25">
      <c r="A357" t="str">
        <f>_xlfn.CONCAT(Table3[[#This Row],[Order]],"-",Table3[[#This Row],[Line]])</f>
        <v>78037-1</v>
      </c>
      <c r="C357" t="s">
        <v>5967</v>
      </c>
      <c r="D357" t="s">
        <v>74</v>
      </c>
      <c r="E357" t="b">
        <v>0</v>
      </c>
      <c r="F357">
        <v>78037</v>
      </c>
      <c r="G357">
        <v>1</v>
      </c>
      <c r="H357">
        <v>1</v>
      </c>
      <c r="I357" t="s">
        <v>760</v>
      </c>
      <c r="J357" t="s">
        <v>5968</v>
      </c>
      <c r="K357" t="s">
        <v>5495</v>
      </c>
      <c r="L357">
        <v>0</v>
      </c>
      <c r="M357" s="37"/>
      <c r="N357" s="37" t="s">
        <v>736</v>
      </c>
      <c r="Q357" s="37"/>
      <c r="R357" s="37"/>
      <c r="S357" t="b">
        <v>0</v>
      </c>
      <c r="V357" t="s">
        <v>715</v>
      </c>
      <c r="W357">
        <v>0</v>
      </c>
      <c r="X357">
        <v>2</v>
      </c>
      <c r="Z357">
        <v>2640</v>
      </c>
      <c r="AA357">
        <v>0</v>
      </c>
      <c r="AE357" t="b">
        <v>0</v>
      </c>
      <c r="AF357" t="b">
        <v>0</v>
      </c>
      <c r="AG357" t="s">
        <v>74</v>
      </c>
    </row>
    <row r="358" spans="1:33" x14ac:dyDescent="0.25">
      <c r="A358" t="str">
        <f>_xlfn.CONCAT(Table3[[#This Row],[Order]],"-",Table3[[#This Row],[Line]])</f>
        <v>72351-11</v>
      </c>
      <c r="C358" t="s">
        <v>5967</v>
      </c>
      <c r="D358" t="s">
        <v>74</v>
      </c>
      <c r="E358" t="b">
        <v>0</v>
      </c>
      <c r="F358">
        <v>72351</v>
      </c>
      <c r="G358">
        <v>11</v>
      </c>
      <c r="H358">
        <v>1</v>
      </c>
      <c r="I358" t="s">
        <v>730</v>
      </c>
      <c r="J358" t="s">
        <v>5968</v>
      </c>
      <c r="K358" t="s">
        <v>1188</v>
      </c>
      <c r="L358">
        <v>69.42</v>
      </c>
      <c r="M358" s="37"/>
      <c r="N358" s="37" t="s">
        <v>736</v>
      </c>
      <c r="O358" t="s">
        <v>1317</v>
      </c>
      <c r="Q358" s="37"/>
      <c r="R358" s="37"/>
      <c r="S358" t="b">
        <v>0</v>
      </c>
      <c r="V358" t="s">
        <v>714</v>
      </c>
      <c r="W358">
        <v>0</v>
      </c>
      <c r="X358">
        <v>13</v>
      </c>
      <c r="Z358">
        <v>4033.64</v>
      </c>
      <c r="AA358">
        <v>0</v>
      </c>
      <c r="AE358" t="b">
        <v>0</v>
      </c>
      <c r="AF358" t="b">
        <v>0</v>
      </c>
      <c r="AG358" t="s">
        <v>180</v>
      </c>
    </row>
    <row r="359" spans="1:33" x14ac:dyDescent="0.25">
      <c r="A359" t="str">
        <f>_xlfn.CONCAT(Table3[[#This Row],[Order]],"-",Table3[[#This Row],[Line]])</f>
        <v>72351-92</v>
      </c>
      <c r="C359" t="s">
        <v>5967</v>
      </c>
      <c r="D359" t="s">
        <v>74</v>
      </c>
      <c r="E359" t="b">
        <v>0</v>
      </c>
      <c r="F359">
        <v>72351</v>
      </c>
      <c r="G359">
        <v>92</v>
      </c>
      <c r="H359">
        <v>10</v>
      </c>
      <c r="I359" t="s">
        <v>719</v>
      </c>
      <c r="J359" t="s">
        <v>5968</v>
      </c>
      <c r="K359" t="s">
        <v>865</v>
      </c>
      <c r="L359">
        <v>47.4</v>
      </c>
      <c r="M359" s="37">
        <v>43461</v>
      </c>
      <c r="N359" s="37" t="s">
        <v>29</v>
      </c>
      <c r="O359" t="s">
        <v>1317</v>
      </c>
      <c r="Q359" s="37"/>
      <c r="R359" s="37">
        <v>43461</v>
      </c>
      <c r="S359" t="b">
        <v>0</v>
      </c>
      <c r="T359" t="s">
        <v>125</v>
      </c>
      <c r="V359" t="s">
        <v>714</v>
      </c>
      <c r="W359">
        <v>12</v>
      </c>
      <c r="X359">
        <v>10</v>
      </c>
      <c r="Y359">
        <v>20</v>
      </c>
      <c r="Z359">
        <v>7870.7606999999998</v>
      </c>
      <c r="AA359">
        <v>0</v>
      </c>
      <c r="AB359" t="s">
        <v>151</v>
      </c>
      <c r="AE359" t="b">
        <v>1</v>
      </c>
      <c r="AF359" t="b">
        <v>0</v>
      </c>
      <c r="AG359" t="s">
        <v>180</v>
      </c>
    </row>
    <row r="360" spans="1:33" x14ac:dyDescent="0.25">
      <c r="A360" t="str">
        <f>_xlfn.CONCAT(Table3[[#This Row],[Order]],"-",Table3[[#This Row],[Line]])</f>
        <v>72351-93</v>
      </c>
      <c r="C360" t="s">
        <v>5967</v>
      </c>
      <c r="D360" t="s">
        <v>74</v>
      </c>
      <c r="E360" t="b">
        <v>0</v>
      </c>
      <c r="F360">
        <v>72351</v>
      </c>
      <c r="G360">
        <v>93</v>
      </c>
      <c r="H360">
        <v>1</v>
      </c>
      <c r="I360" t="s">
        <v>719</v>
      </c>
      <c r="J360" t="s">
        <v>5968</v>
      </c>
      <c r="K360" t="s">
        <v>867</v>
      </c>
      <c r="L360">
        <v>6.61</v>
      </c>
      <c r="M360" s="37">
        <v>43461</v>
      </c>
      <c r="N360" s="37" t="s">
        <v>29</v>
      </c>
      <c r="O360" t="s">
        <v>1317</v>
      </c>
      <c r="Q360" s="37"/>
      <c r="R360" s="37">
        <v>43461</v>
      </c>
      <c r="S360" t="b">
        <v>0</v>
      </c>
      <c r="T360" t="s">
        <v>35</v>
      </c>
      <c r="V360" t="s">
        <v>714</v>
      </c>
      <c r="W360">
        <v>12</v>
      </c>
      <c r="X360">
        <v>1</v>
      </c>
      <c r="Y360">
        <v>3</v>
      </c>
      <c r="Z360">
        <v>1180.61412</v>
      </c>
      <c r="AA360">
        <v>0</v>
      </c>
      <c r="AB360" t="s">
        <v>151</v>
      </c>
      <c r="AE360" t="b">
        <v>1</v>
      </c>
      <c r="AF360" t="b">
        <v>0</v>
      </c>
      <c r="AG360" t="s">
        <v>180</v>
      </c>
    </row>
    <row r="361" spans="1:33" x14ac:dyDescent="0.25">
      <c r="A361" t="str">
        <f>_xlfn.CONCAT(Table3[[#This Row],[Order]],"-",Table3[[#This Row],[Line]])</f>
        <v>72351-98</v>
      </c>
      <c r="C361" t="s">
        <v>5967</v>
      </c>
      <c r="D361" t="s">
        <v>74</v>
      </c>
      <c r="E361" t="b">
        <v>0</v>
      </c>
      <c r="F361">
        <v>72351</v>
      </c>
      <c r="G361">
        <v>98</v>
      </c>
      <c r="H361">
        <v>1</v>
      </c>
      <c r="I361" t="s">
        <v>725</v>
      </c>
      <c r="J361" t="s">
        <v>5968</v>
      </c>
      <c r="K361" t="s">
        <v>5496</v>
      </c>
      <c r="L361">
        <v>94</v>
      </c>
      <c r="M361" s="37"/>
      <c r="N361" s="37" t="s">
        <v>727</v>
      </c>
      <c r="O361" t="s">
        <v>1317</v>
      </c>
      <c r="P361" t="s">
        <v>151</v>
      </c>
      <c r="Q361" s="37">
        <v>43445</v>
      </c>
      <c r="R361" s="37">
        <v>43452</v>
      </c>
      <c r="S361" t="b">
        <v>0</v>
      </c>
      <c r="V361" t="s">
        <v>714</v>
      </c>
      <c r="W361">
        <v>7</v>
      </c>
      <c r="X361">
        <v>8</v>
      </c>
      <c r="Y361">
        <v>2</v>
      </c>
      <c r="Z361">
        <v>6101.9868500000002</v>
      </c>
      <c r="AA361">
        <v>0</v>
      </c>
      <c r="AB361" t="s">
        <v>151</v>
      </c>
      <c r="AD361" t="s">
        <v>151</v>
      </c>
      <c r="AE361" t="b">
        <v>1</v>
      </c>
      <c r="AF361" t="b">
        <v>0</v>
      </c>
      <c r="AG361" t="s">
        <v>180</v>
      </c>
    </row>
    <row r="362" spans="1:33" x14ac:dyDescent="0.25">
      <c r="A362" t="str">
        <f>_xlfn.CONCAT(Table3[[#This Row],[Order]],"-",Table3[[#This Row],[Line]])</f>
        <v>72351-151</v>
      </c>
      <c r="C362" t="s">
        <v>5967</v>
      </c>
      <c r="D362" t="s">
        <v>74</v>
      </c>
      <c r="E362" t="b">
        <v>0</v>
      </c>
      <c r="F362">
        <v>72351</v>
      </c>
      <c r="G362">
        <v>151</v>
      </c>
      <c r="H362">
        <v>1</v>
      </c>
      <c r="I362" t="s">
        <v>728</v>
      </c>
      <c r="J362" t="s">
        <v>5968</v>
      </c>
      <c r="K362" t="s">
        <v>1818</v>
      </c>
      <c r="L362">
        <v>87.67</v>
      </c>
      <c r="M362" s="37"/>
      <c r="N362" s="37" t="s">
        <v>736</v>
      </c>
      <c r="O362" t="s">
        <v>1317</v>
      </c>
      <c r="Q362" s="37"/>
      <c r="R362" s="37"/>
      <c r="S362" t="b">
        <v>0</v>
      </c>
      <c r="V362" t="s">
        <v>714</v>
      </c>
      <c r="W362">
        <v>0</v>
      </c>
      <c r="X362">
        <v>11</v>
      </c>
      <c r="Z362">
        <v>10975.621069999999</v>
      </c>
      <c r="AA362">
        <v>0</v>
      </c>
      <c r="AE362" t="b">
        <v>0</v>
      </c>
      <c r="AF362" t="b">
        <v>0</v>
      </c>
      <c r="AG362" t="s">
        <v>180</v>
      </c>
    </row>
    <row r="363" spans="1:33" x14ac:dyDescent="0.25">
      <c r="A363" t="str">
        <f>_xlfn.CONCAT(Table3[[#This Row],[Order]],"-",Table3[[#This Row],[Line]])</f>
        <v>72351-152</v>
      </c>
      <c r="C363" t="s">
        <v>5967</v>
      </c>
      <c r="D363" t="s">
        <v>74</v>
      </c>
      <c r="E363" t="b">
        <v>0</v>
      </c>
      <c r="F363">
        <v>72351</v>
      </c>
      <c r="G363">
        <v>152</v>
      </c>
      <c r="H363">
        <v>1</v>
      </c>
      <c r="I363" t="s">
        <v>728</v>
      </c>
      <c r="J363" t="s">
        <v>5968</v>
      </c>
      <c r="K363" t="s">
        <v>1819</v>
      </c>
      <c r="L363">
        <v>81.569999999999993</v>
      </c>
      <c r="M363" s="37"/>
      <c r="N363" s="37" t="s">
        <v>736</v>
      </c>
      <c r="O363" t="s">
        <v>1317</v>
      </c>
      <c r="Q363" s="37"/>
      <c r="R363" s="37"/>
      <c r="S363" t="b">
        <v>0</v>
      </c>
      <c r="V363" t="s">
        <v>714</v>
      </c>
      <c r="W363">
        <v>0</v>
      </c>
      <c r="X363">
        <v>10</v>
      </c>
      <c r="Z363">
        <v>8341.4720199999992</v>
      </c>
      <c r="AA363">
        <v>0</v>
      </c>
      <c r="AE363" t="b">
        <v>0</v>
      </c>
      <c r="AF363" t="b">
        <v>0</v>
      </c>
      <c r="AG363" t="s">
        <v>180</v>
      </c>
    </row>
    <row r="364" spans="1:33" x14ac:dyDescent="0.25">
      <c r="A364" t="str">
        <f>_xlfn.CONCAT(Table3[[#This Row],[Order]],"-",Table3[[#This Row],[Line]])</f>
        <v>72351-153</v>
      </c>
      <c r="C364" t="s">
        <v>5967</v>
      </c>
      <c r="D364" t="s">
        <v>74</v>
      </c>
      <c r="E364" t="b">
        <v>0</v>
      </c>
      <c r="F364">
        <v>72351</v>
      </c>
      <c r="G364">
        <v>153</v>
      </c>
      <c r="H364">
        <v>1</v>
      </c>
      <c r="I364" t="s">
        <v>728</v>
      </c>
      <c r="J364" t="s">
        <v>5968</v>
      </c>
      <c r="K364" t="s">
        <v>1820</v>
      </c>
      <c r="L364">
        <v>87.67</v>
      </c>
      <c r="M364" s="37"/>
      <c r="N364" s="37" t="s">
        <v>736</v>
      </c>
      <c r="O364" t="s">
        <v>1317</v>
      </c>
      <c r="Q364" s="37"/>
      <c r="R364" s="37"/>
      <c r="S364" t="b">
        <v>0</v>
      </c>
      <c r="V364" t="s">
        <v>714</v>
      </c>
      <c r="W364">
        <v>0</v>
      </c>
      <c r="X364">
        <v>11</v>
      </c>
      <c r="Z364">
        <v>11151.23101</v>
      </c>
      <c r="AA364">
        <v>0</v>
      </c>
      <c r="AE364" t="b">
        <v>0</v>
      </c>
      <c r="AF364" t="b">
        <v>0</v>
      </c>
      <c r="AG364" t="s">
        <v>180</v>
      </c>
    </row>
    <row r="365" spans="1:33" x14ac:dyDescent="0.25">
      <c r="A365" t="str">
        <f>_xlfn.CONCAT(Table3[[#This Row],[Order]],"-",Table3[[#This Row],[Line]])</f>
        <v>72351-154</v>
      </c>
      <c r="C365" t="s">
        <v>5967</v>
      </c>
      <c r="D365" t="s">
        <v>74</v>
      </c>
      <c r="E365" t="b">
        <v>0</v>
      </c>
      <c r="F365">
        <v>72351</v>
      </c>
      <c r="G365">
        <v>154</v>
      </c>
      <c r="H365">
        <v>1</v>
      </c>
      <c r="I365" t="s">
        <v>728</v>
      </c>
      <c r="J365" t="s">
        <v>5968</v>
      </c>
      <c r="K365" t="s">
        <v>2077</v>
      </c>
      <c r="L365">
        <v>79.63</v>
      </c>
      <c r="M365" s="37"/>
      <c r="N365" s="37" t="s">
        <v>736</v>
      </c>
      <c r="O365" t="s">
        <v>1317</v>
      </c>
      <c r="Q365" s="37"/>
      <c r="R365" s="37"/>
      <c r="S365" t="b">
        <v>0</v>
      </c>
      <c r="V365" t="s">
        <v>714</v>
      </c>
      <c r="W365">
        <v>0</v>
      </c>
      <c r="X365">
        <v>10</v>
      </c>
      <c r="Z365">
        <v>10009.76642</v>
      </c>
      <c r="AA365">
        <v>0</v>
      </c>
      <c r="AE365" t="b">
        <v>0</v>
      </c>
      <c r="AF365" t="b">
        <v>0</v>
      </c>
      <c r="AG365" t="s">
        <v>180</v>
      </c>
    </row>
    <row r="366" spans="1:33" x14ac:dyDescent="0.25">
      <c r="A366" t="str">
        <f>_xlfn.CONCAT(Table3[[#This Row],[Order]],"-",Table3[[#This Row],[Line]])</f>
        <v>73949-4</v>
      </c>
      <c r="C366" t="s">
        <v>5967</v>
      </c>
      <c r="D366" t="s">
        <v>74</v>
      </c>
      <c r="E366" t="b">
        <v>0</v>
      </c>
      <c r="F366">
        <v>73949</v>
      </c>
      <c r="G366">
        <v>4</v>
      </c>
      <c r="H366">
        <v>12</v>
      </c>
      <c r="I366" t="s">
        <v>725</v>
      </c>
      <c r="J366" t="s">
        <v>5968</v>
      </c>
      <c r="K366" t="s">
        <v>3214</v>
      </c>
      <c r="L366">
        <v>156</v>
      </c>
      <c r="M366" s="37">
        <v>43475</v>
      </c>
      <c r="N366" s="37" t="s">
        <v>165</v>
      </c>
      <c r="P366" t="s">
        <v>151</v>
      </c>
      <c r="Q366" s="37">
        <v>43464</v>
      </c>
      <c r="R366" s="37"/>
      <c r="S366" t="b">
        <v>0</v>
      </c>
      <c r="V366" t="s">
        <v>714</v>
      </c>
      <c r="W366">
        <v>1</v>
      </c>
      <c r="X366">
        <v>12</v>
      </c>
      <c r="Y366">
        <v>24</v>
      </c>
      <c r="Z366">
        <v>11400</v>
      </c>
      <c r="AA366">
        <v>0</v>
      </c>
      <c r="AD366" t="s">
        <v>151</v>
      </c>
      <c r="AE366" t="b">
        <v>0</v>
      </c>
      <c r="AF366" t="b">
        <v>0</v>
      </c>
      <c r="AG366" t="s">
        <v>74</v>
      </c>
    </row>
    <row r="367" spans="1:33" x14ac:dyDescent="0.25">
      <c r="A367" t="str">
        <f>_xlfn.CONCAT(Table3[[#This Row],[Order]],"-",Table3[[#This Row],[Line]])</f>
        <v>75981-12</v>
      </c>
      <c r="C367" t="s">
        <v>5967</v>
      </c>
      <c r="D367" t="s">
        <v>74</v>
      </c>
      <c r="E367" t="b">
        <v>0</v>
      </c>
      <c r="F367">
        <v>75981</v>
      </c>
      <c r="G367">
        <v>12</v>
      </c>
      <c r="H367">
        <v>1</v>
      </c>
      <c r="I367" t="s">
        <v>739</v>
      </c>
      <c r="J367" t="s">
        <v>5968</v>
      </c>
      <c r="K367" t="s">
        <v>2214</v>
      </c>
      <c r="L367">
        <v>0</v>
      </c>
      <c r="M367" s="37"/>
      <c r="N367" s="37" t="s">
        <v>782</v>
      </c>
      <c r="Q367" s="37"/>
      <c r="R367" s="37"/>
      <c r="S367" t="b">
        <v>0</v>
      </c>
      <c r="V367" t="s">
        <v>714</v>
      </c>
      <c r="W367">
        <v>0</v>
      </c>
      <c r="X367">
        <v>0</v>
      </c>
      <c r="Z367">
        <v>770</v>
      </c>
      <c r="AA367">
        <v>0</v>
      </c>
      <c r="AE367" t="b">
        <v>0</v>
      </c>
      <c r="AF367" t="b">
        <v>0</v>
      </c>
      <c r="AG367" t="s">
        <v>74</v>
      </c>
    </row>
    <row r="368" spans="1:33" x14ac:dyDescent="0.25">
      <c r="A368" t="str">
        <f>_xlfn.CONCAT(Table3[[#This Row],[Order]],"-",Table3[[#This Row],[Line]])</f>
        <v>75981-13</v>
      </c>
      <c r="C368" t="s">
        <v>5967</v>
      </c>
      <c r="D368" t="s">
        <v>74</v>
      </c>
      <c r="E368" t="b">
        <v>0</v>
      </c>
      <c r="F368">
        <v>75981</v>
      </c>
      <c r="G368">
        <v>13</v>
      </c>
      <c r="H368">
        <v>1</v>
      </c>
      <c r="I368" t="s">
        <v>739</v>
      </c>
      <c r="J368" t="s">
        <v>5968</v>
      </c>
      <c r="K368" t="s">
        <v>5497</v>
      </c>
      <c r="L368">
        <v>16.600000000000001</v>
      </c>
      <c r="M368" s="37"/>
      <c r="N368" s="37" t="s">
        <v>736</v>
      </c>
      <c r="Q368" s="37"/>
      <c r="R368" s="37"/>
      <c r="S368" t="b">
        <v>0</v>
      </c>
      <c r="V368" t="s">
        <v>714</v>
      </c>
      <c r="W368">
        <v>0</v>
      </c>
      <c r="X368">
        <v>2</v>
      </c>
      <c r="Z368">
        <v>990</v>
      </c>
      <c r="AA368">
        <v>0</v>
      </c>
      <c r="AE368" t="b">
        <v>0</v>
      </c>
      <c r="AF368" t="b">
        <v>0</v>
      </c>
      <c r="AG368" t="s">
        <v>74</v>
      </c>
    </row>
    <row r="369" spans="1:33" x14ac:dyDescent="0.25">
      <c r="A369" t="str">
        <f>_xlfn.CONCAT(Table3[[#This Row],[Order]],"-",Table3[[#This Row],[Line]])</f>
        <v>75981-15</v>
      </c>
      <c r="C369" t="s">
        <v>5967</v>
      </c>
      <c r="D369" t="s">
        <v>74</v>
      </c>
      <c r="E369" t="b">
        <v>0</v>
      </c>
      <c r="F369">
        <v>75981</v>
      </c>
      <c r="G369">
        <v>15</v>
      </c>
      <c r="H369">
        <v>1</v>
      </c>
      <c r="I369" t="s">
        <v>739</v>
      </c>
      <c r="J369" t="s">
        <v>5968</v>
      </c>
      <c r="K369" t="s">
        <v>2215</v>
      </c>
      <c r="L369">
        <v>0</v>
      </c>
      <c r="M369" s="37"/>
      <c r="N369" s="37" t="s">
        <v>782</v>
      </c>
      <c r="Q369" s="37"/>
      <c r="R369" s="37"/>
      <c r="S369" t="b">
        <v>0</v>
      </c>
      <c r="V369" t="s">
        <v>714</v>
      </c>
      <c r="W369">
        <v>0</v>
      </c>
      <c r="X369">
        <v>0</v>
      </c>
      <c r="Z369">
        <v>1155</v>
      </c>
      <c r="AA369">
        <v>0</v>
      </c>
      <c r="AE369" t="b">
        <v>0</v>
      </c>
      <c r="AF369" t="b">
        <v>0</v>
      </c>
      <c r="AG369" t="s">
        <v>74</v>
      </c>
    </row>
    <row r="370" spans="1:33" x14ac:dyDescent="0.25">
      <c r="A370" t="str">
        <f>_xlfn.CONCAT(Table3[[#This Row],[Order]],"-",Table3[[#This Row],[Line]])</f>
        <v>75981-20</v>
      </c>
      <c r="C370" t="s">
        <v>5967</v>
      </c>
      <c r="D370" t="s">
        <v>74</v>
      </c>
      <c r="E370" t="b">
        <v>0</v>
      </c>
      <c r="F370">
        <v>75981</v>
      </c>
      <c r="G370">
        <v>20</v>
      </c>
      <c r="H370">
        <v>1</v>
      </c>
      <c r="I370" t="s">
        <v>725</v>
      </c>
      <c r="J370" t="s">
        <v>5968</v>
      </c>
      <c r="K370" t="s">
        <v>2217</v>
      </c>
      <c r="L370">
        <v>26</v>
      </c>
      <c r="M370" s="37">
        <v>43473</v>
      </c>
      <c r="N370" s="37" t="s">
        <v>165</v>
      </c>
      <c r="Q370" s="37">
        <v>43457</v>
      </c>
      <c r="S370" t="b">
        <v>0</v>
      </c>
      <c r="V370" t="s">
        <v>714</v>
      </c>
      <c r="W370">
        <v>1</v>
      </c>
      <c r="X370">
        <v>4</v>
      </c>
      <c r="Y370">
        <v>4</v>
      </c>
      <c r="Z370">
        <v>1765</v>
      </c>
      <c r="AA370">
        <v>0</v>
      </c>
      <c r="AC370" t="s">
        <v>151</v>
      </c>
      <c r="AD370" t="s">
        <v>151</v>
      </c>
      <c r="AE370" t="b">
        <v>0</v>
      </c>
      <c r="AF370" t="b">
        <v>0</v>
      </c>
      <c r="AG370" t="s">
        <v>74</v>
      </c>
    </row>
    <row r="371" spans="1:33" x14ac:dyDescent="0.25">
      <c r="A371" t="str">
        <f>_xlfn.CONCAT(Table3[[#This Row],[Order]],"-",Table3[[#This Row],[Line]])</f>
        <v>75981-21</v>
      </c>
      <c r="C371" t="s">
        <v>5967</v>
      </c>
      <c r="D371" t="s">
        <v>74</v>
      </c>
      <c r="E371" t="b">
        <v>0</v>
      </c>
      <c r="F371">
        <v>75981</v>
      </c>
      <c r="G371">
        <v>21</v>
      </c>
      <c r="H371">
        <v>1</v>
      </c>
      <c r="I371" t="s">
        <v>725</v>
      </c>
      <c r="J371" t="s">
        <v>5968</v>
      </c>
      <c r="K371" t="s">
        <v>2219</v>
      </c>
      <c r="L371">
        <v>41</v>
      </c>
      <c r="M371" s="37">
        <v>43473</v>
      </c>
      <c r="N371" s="37" t="s">
        <v>165</v>
      </c>
      <c r="Q371" s="37">
        <v>43457</v>
      </c>
      <c r="R371" s="37"/>
      <c r="S371" s="37" t="b">
        <v>0</v>
      </c>
      <c r="V371" t="s">
        <v>714</v>
      </c>
      <c r="W371">
        <v>1</v>
      </c>
      <c r="X371">
        <v>5</v>
      </c>
      <c r="Y371">
        <v>6</v>
      </c>
      <c r="Z371">
        <v>2370</v>
      </c>
      <c r="AA371">
        <v>0</v>
      </c>
      <c r="AC371" t="s">
        <v>151</v>
      </c>
      <c r="AD371" t="s">
        <v>151</v>
      </c>
      <c r="AE371" t="b">
        <v>0</v>
      </c>
      <c r="AF371" t="b">
        <v>0</v>
      </c>
      <c r="AG371" t="s">
        <v>74</v>
      </c>
    </row>
    <row r="372" spans="1:33" x14ac:dyDescent="0.25">
      <c r="A372" t="str">
        <f>_xlfn.CONCAT(Table3[[#This Row],[Order]],"-",Table3[[#This Row],[Line]])</f>
        <v>75981-22</v>
      </c>
      <c r="C372" t="s">
        <v>5967</v>
      </c>
      <c r="D372" t="s">
        <v>74</v>
      </c>
      <c r="E372" t="b">
        <v>0</v>
      </c>
      <c r="F372">
        <v>75981</v>
      </c>
      <c r="G372">
        <v>22</v>
      </c>
      <c r="H372">
        <v>1</v>
      </c>
      <c r="I372" t="s">
        <v>725</v>
      </c>
      <c r="J372" t="s">
        <v>5968</v>
      </c>
      <c r="K372" t="s">
        <v>2221</v>
      </c>
      <c r="L372">
        <v>26</v>
      </c>
      <c r="M372" s="37">
        <v>43473</v>
      </c>
      <c r="N372" s="37" t="s">
        <v>165</v>
      </c>
      <c r="Q372" s="37">
        <v>43457</v>
      </c>
      <c r="R372" s="37"/>
      <c r="S372" t="b">
        <v>0</v>
      </c>
      <c r="V372" t="s">
        <v>714</v>
      </c>
      <c r="W372">
        <v>1</v>
      </c>
      <c r="X372">
        <v>3</v>
      </c>
      <c r="Y372">
        <v>3</v>
      </c>
      <c r="Z372">
        <v>1435</v>
      </c>
      <c r="AA372">
        <v>0</v>
      </c>
      <c r="AC372" t="s">
        <v>151</v>
      </c>
      <c r="AD372" t="s">
        <v>151</v>
      </c>
      <c r="AE372" t="b">
        <v>0</v>
      </c>
      <c r="AF372" t="b">
        <v>0</v>
      </c>
      <c r="AG372" t="s">
        <v>74</v>
      </c>
    </row>
    <row r="373" spans="1:33" x14ac:dyDescent="0.25">
      <c r="A373" t="str">
        <f>_xlfn.CONCAT(Table3[[#This Row],[Order]],"-",Table3[[#This Row],[Line]])</f>
        <v>75981-23</v>
      </c>
      <c r="C373" t="s">
        <v>5967</v>
      </c>
      <c r="D373" t="s">
        <v>74</v>
      </c>
      <c r="E373" t="b">
        <v>0</v>
      </c>
      <c r="F373">
        <v>75981</v>
      </c>
      <c r="G373">
        <v>23</v>
      </c>
      <c r="H373">
        <v>1</v>
      </c>
      <c r="I373" t="s">
        <v>725</v>
      </c>
      <c r="J373" t="s">
        <v>5968</v>
      </c>
      <c r="K373" t="s">
        <v>2223</v>
      </c>
      <c r="L373">
        <v>60</v>
      </c>
      <c r="M373" s="37">
        <v>43473</v>
      </c>
      <c r="N373" s="37" t="s">
        <v>165</v>
      </c>
      <c r="Q373" s="37">
        <v>43457</v>
      </c>
      <c r="R373" s="37"/>
      <c r="S373" t="b">
        <v>0</v>
      </c>
      <c r="V373" t="s">
        <v>714</v>
      </c>
      <c r="W373">
        <v>1</v>
      </c>
      <c r="X373">
        <v>7</v>
      </c>
      <c r="Y373">
        <v>11</v>
      </c>
      <c r="Z373">
        <v>3965</v>
      </c>
      <c r="AA373">
        <v>0</v>
      </c>
      <c r="AC373" t="s">
        <v>151</v>
      </c>
      <c r="AD373" t="s">
        <v>151</v>
      </c>
      <c r="AE373" t="b">
        <v>0</v>
      </c>
      <c r="AF373" t="b">
        <v>0</v>
      </c>
      <c r="AG373" t="s">
        <v>74</v>
      </c>
    </row>
    <row r="374" spans="1:33" x14ac:dyDescent="0.25">
      <c r="A374" t="str">
        <f>_xlfn.CONCAT(Table3[[#This Row],[Order]],"-",Table3[[#This Row],[Line]])</f>
        <v>75981-24</v>
      </c>
      <c r="C374" t="s">
        <v>5967</v>
      </c>
      <c r="D374" t="s">
        <v>74</v>
      </c>
      <c r="E374" t="b">
        <v>0</v>
      </c>
      <c r="F374">
        <v>75981</v>
      </c>
      <c r="G374">
        <v>24</v>
      </c>
      <c r="H374">
        <v>1</v>
      </c>
      <c r="I374" t="s">
        <v>725</v>
      </c>
      <c r="J374" t="s">
        <v>5968</v>
      </c>
      <c r="K374" t="s">
        <v>2225</v>
      </c>
      <c r="L374">
        <v>160</v>
      </c>
      <c r="M374" s="37">
        <v>43473</v>
      </c>
      <c r="N374" s="37" t="s">
        <v>165</v>
      </c>
      <c r="Q374" s="37">
        <v>43457</v>
      </c>
      <c r="R374" s="37"/>
      <c r="S374" t="b">
        <v>0</v>
      </c>
      <c r="V374" t="s">
        <v>714</v>
      </c>
      <c r="W374">
        <v>1</v>
      </c>
      <c r="X374">
        <v>20</v>
      </c>
      <c r="Y374">
        <v>36</v>
      </c>
      <c r="Z374">
        <v>11535</v>
      </c>
      <c r="AA374">
        <v>0</v>
      </c>
      <c r="AC374" t="s">
        <v>151</v>
      </c>
      <c r="AD374" t="s">
        <v>151</v>
      </c>
      <c r="AE374" t="b">
        <v>0</v>
      </c>
      <c r="AF374" t="b">
        <v>0</v>
      </c>
      <c r="AG374" t="s">
        <v>74</v>
      </c>
    </row>
    <row r="375" spans="1:33" x14ac:dyDescent="0.25">
      <c r="A375" t="str">
        <f>_xlfn.CONCAT(Table3[[#This Row],[Order]],"-",Table3[[#This Row],[Line]])</f>
        <v>75981-25</v>
      </c>
      <c r="C375" t="s">
        <v>5967</v>
      </c>
      <c r="D375" t="s">
        <v>74</v>
      </c>
      <c r="E375" t="b">
        <v>0</v>
      </c>
      <c r="F375">
        <v>75981</v>
      </c>
      <c r="G375">
        <v>25</v>
      </c>
      <c r="H375">
        <v>1</v>
      </c>
      <c r="I375" t="s">
        <v>725</v>
      </c>
      <c r="J375" t="s">
        <v>5968</v>
      </c>
      <c r="K375" t="s">
        <v>4017</v>
      </c>
      <c r="L375">
        <v>61</v>
      </c>
      <c r="M375" s="37">
        <v>43473</v>
      </c>
      <c r="N375" s="37" t="s">
        <v>165</v>
      </c>
      <c r="Q375" s="37">
        <v>43457</v>
      </c>
      <c r="R375" s="37"/>
      <c r="S375" t="b">
        <v>0</v>
      </c>
      <c r="V375" t="s">
        <v>714</v>
      </c>
      <c r="W375">
        <v>1</v>
      </c>
      <c r="X375">
        <v>7</v>
      </c>
      <c r="Y375">
        <v>7</v>
      </c>
      <c r="Z375">
        <v>2355</v>
      </c>
      <c r="AA375">
        <v>0</v>
      </c>
      <c r="AC375" t="s">
        <v>151</v>
      </c>
      <c r="AD375" t="s">
        <v>151</v>
      </c>
      <c r="AE375" t="b">
        <v>0</v>
      </c>
      <c r="AF375" t="b">
        <v>0</v>
      </c>
      <c r="AG375" t="s">
        <v>74</v>
      </c>
    </row>
    <row r="376" spans="1:33" x14ac:dyDescent="0.25">
      <c r="A376" t="str">
        <f>_xlfn.CONCAT(Table3[[#This Row],[Order]],"-",Table3[[#This Row],[Line]])</f>
        <v>75981-26</v>
      </c>
      <c r="C376" t="s">
        <v>5967</v>
      </c>
      <c r="D376" t="s">
        <v>74</v>
      </c>
      <c r="E376" t="b">
        <v>0</v>
      </c>
      <c r="F376">
        <v>75981</v>
      </c>
      <c r="G376">
        <v>26</v>
      </c>
      <c r="H376">
        <v>1</v>
      </c>
      <c r="I376" t="s">
        <v>725</v>
      </c>
      <c r="J376" t="s">
        <v>5968</v>
      </c>
      <c r="K376" t="s">
        <v>2228</v>
      </c>
      <c r="L376">
        <v>117</v>
      </c>
      <c r="M376" s="37">
        <v>43473</v>
      </c>
      <c r="N376" s="37" t="s">
        <v>165</v>
      </c>
      <c r="Q376" s="37">
        <v>43457</v>
      </c>
      <c r="R376" s="37"/>
      <c r="S376" t="b">
        <v>0</v>
      </c>
      <c r="V376" t="s">
        <v>714</v>
      </c>
      <c r="W376">
        <v>1</v>
      </c>
      <c r="X376">
        <v>14</v>
      </c>
      <c r="Y376">
        <v>25</v>
      </c>
      <c r="Z376">
        <v>8570</v>
      </c>
      <c r="AA376">
        <v>0</v>
      </c>
      <c r="AC376" t="s">
        <v>151</v>
      </c>
      <c r="AD376" t="s">
        <v>151</v>
      </c>
      <c r="AE376" t="b">
        <v>0</v>
      </c>
      <c r="AF376" t="b">
        <v>0</v>
      </c>
      <c r="AG376" t="s">
        <v>74</v>
      </c>
    </row>
    <row r="377" spans="1:33" x14ac:dyDescent="0.25">
      <c r="A377" t="str">
        <f>_xlfn.CONCAT(Table3[[#This Row],[Order]],"-",Table3[[#This Row],[Line]])</f>
        <v>75981-27</v>
      </c>
      <c r="C377" t="s">
        <v>5967</v>
      </c>
      <c r="D377" t="s">
        <v>74</v>
      </c>
      <c r="E377" t="b">
        <v>0</v>
      </c>
      <c r="F377">
        <v>75981</v>
      </c>
      <c r="G377">
        <v>27</v>
      </c>
      <c r="H377">
        <v>1</v>
      </c>
      <c r="I377" t="s">
        <v>725</v>
      </c>
      <c r="J377" t="s">
        <v>5968</v>
      </c>
      <c r="K377" t="s">
        <v>2230</v>
      </c>
      <c r="L377">
        <v>170</v>
      </c>
      <c r="M377" s="37">
        <v>43473</v>
      </c>
      <c r="N377" s="37" t="s">
        <v>165</v>
      </c>
      <c r="Q377" s="37">
        <v>43457</v>
      </c>
      <c r="R377" s="37"/>
      <c r="S377" t="b">
        <v>0</v>
      </c>
      <c r="V377" t="s">
        <v>714</v>
      </c>
      <c r="W377">
        <v>1</v>
      </c>
      <c r="X377">
        <v>20</v>
      </c>
      <c r="Y377">
        <v>31</v>
      </c>
      <c r="Z377">
        <v>10765</v>
      </c>
      <c r="AA377">
        <v>0</v>
      </c>
      <c r="AC377" t="s">
        <v>151</v>
      </c>
      <c r="AD377" t="s">
        <v>151</v>
      </c>
      <c r="AE377" t="b">
        <v>0</v>
      </c>
      <c r="AF377" t="b">
        <v>0</v>
      </c>
      <c r="AG377" t="s">
        <v>74</v>
      </c>
    </row>
    <row r="378" spans="1:33" x14ac:dyDescent="0.25">
      <c r="A378" t="str">
        <f>_xlfn.CONCAT(Table3[[#This Row],[Order]],"-",Table3[[#This Row],[Line]])</f>
        <v>78172-1</v>
      </c>
      <c r="C378" t="s">
        <v>5967</v>
      </c>
      <c r="D378" t="s">
        <v>74</v>
      </c>
      <c r="E378" t="b">
        <v>0</v>
      </c>
      <c r="F378">
        <v>78172</v>
      </c>
      <c r="G378">
        <v>1</v>
      </c>
      <c r="H378">
        <v>50</v>
      </c>
      <c r="I378" t="s">
        <v>729</v>
      </c>
      <c r="J378" t="s">
        <v>5968</v>
      </c>
      <c r="K378" t="s">
        <v>5498</v>
      </c>
      <c r="L378">
        <v>402.5</v>
      </c>
      <c r="M378" s="37"/>
      <c r="N378" s="37" t="s">
        <v>727</v>
      </c>
      <c r="Q378" s="37"/>
      <c r="R378" s="37"/>
      <c r="S378" t="b">
        <v>0</v>
      </c>
      <c r="V378" t="s">
        <v>714</v>
      </c>
      <c r="W378">
        <v>0</v>
      </c>
      <c r="X378">
        <v>50</v>
      </c>
      <c r="Z378">
        <v>40000</v>
      </c>
      <c r="AA378">
        <v>0</v>
      </c>
      <c r="AE378" t="b">
        <v>0</v>
      </c>
      <c r="AF378" t="b">
        <v>0</v>
      </c>
      <c r="AG378" t="s">
        <v>74</v>
      </c>
    </row>
    <row r="379" spans="1:33" x14ac:dyDescent="0.25">
      <c r="A379" t="str">
        <f>_xlfn.CONCAT(Table3[[#This Row],[Order]],"-",Table3[[#This Row],[Line]])</f>
        <v>77129-1</v>
      </c>
      <c r="C379" t="s">
        <v>5967</v>
      </c>
      <c r="D379" t="s">
        <v>74</v>
      </c>
      <c r="E379" t="b">
        <v>0</v>
      </c>
      <c r="F379">
        <v>77129</v>
      </c>
      <c r="G379">
        <v>1</v>
      </c>
      <c r="H379">
        <v>1</v>
      </c>
      <c r="I379" t="s">
        <v>730</v>
      </c>
      <c r="J379" t="s">
        <v>5968</v>
      </c>
      <c r="K379" t="s">
        <v>2834</v>
      </c>
      <c r="L379">
        <v>14.03</v>
      </c>
      <c r="M379" s="37">
        <v>43474</v>
      </c>
      <c r="N379" s="37" t="s">
        <v>165</v>
      </c>
      <c r="Q379" s="37"/>
      <c r="R379" s="37"/>
      <c r="S379" t="b">
        <v>0</v>
      </c>
      <c r="V379" t="s">
        <v>715</v>
      </c>
      <c r="W379">
        <v>4</v>
      </c>
      <c r="X379">
        <v>2</v>
      </c>
      <c r="Y379">
        <v>4</v>
      </c>
      <c r="Z379">
        <v>1920</v>
      </c>
      <c r="AA379">
        <v>0</v>
      </c>
      <c r="AE379" t="b">
        <v>0</v>
      </c>
      <c r="AF379" t="b">
        <v>0</v>
      </c>
      <c r="AG379" t="s">
        <v>74</v>
      </c>
    </row>
    <row r="380" spans="1:33" x14ac:dyDescent="0.25">
      <c r="A380" t="str">
        <f>_xlfn.CONCAT(Table3[[#This Row],[Order]],"-",Table3[[#This Row],[Line]])</f>
        <v>77129-2</v>
      </c>
      <c r="C380" t="s">
        <v>5967</v>
      </c>
      <c r="D380" t="s">
        <v>74</v>
      </c>
      <c r="E380" t="b">
        <v>0</v>
      </c>
      <c r="F380">
        <v>77129</v>
      </c>
      <c r="G380">
        <v>2</v>
      </c>
      <c r="H380">
        <v>3</v>
      </c>
      <c r="I380" t="s">
        <v>730</v>
      </c>
      <c r="J380" t="s">
        <v>5968</v>
      </c>
      <c r="K380" t="s">
        <v>2836</v>
      </c>
      <c r="L380">
        <v>70.23</v>
      </c>
      <c r="M380" s="37">
        <v>43474</v>
      </c>
      <c r="N380" s="37" t="s">
        <v>165</v>
      </c>
      <c r="Q380" s="37"/>
      <c r="R380" s="37"/>
      <c r="S380" t="b">
        <v>0</v>
      </c>
      <c r="V380" t="s">
        <v>715</v>
      </c>
      <c r="W380">
        <v>4</v>
      </c>
      <c r="X380">
        <v>9</v>
      </c>
      <c r="Y380">
        <v>24</v>
      </c>
      <c r="Z380">
        <v>8280</v>
      </c>
      <c r="AA380">
        <v>0</v>
      </c>
      <c r="AE380" t="b">
        <v>0</v>
      </c>
      <c r="AF380" t="b">
        <v>0</v>
      </c>
      <c r="AG380" t="s">
        <v>74</v>
      </c>
    </row>
    <row r="381" spans="1:33" x14ac:dyDescent="0.25">
      <c r="A381" t="str">
        <f>_xlfn.CONCAT(Table3[[#This Row],[Order]],"-",Table3[[#This Row],[Line]])</f>
        <v>77129-3</v>
      </c>
      <c r="C381" t="s">
        <v>5967</v>
      </c>
      <c r="D381" t="s">
        <v>74</v>
      </c>
      <c r="E381" t="b">
        <v>0</v>
      </c>
      <c r="F381">
        <v>77129</v>
      </c>
      <c r="G381">
        <v>3</v>
      </c>
      <c r="H381">
        <v>1</v>
      </c>
      <c r="I381" t="s">
        <v>730</v>
      </c>
      <c r="J381" t="s">
        <v>5968</v>
      </c>
      <c r="K381" t="s">
        <v>2838</v>
      </c>
      <c r="L381">
        <v>14.03</v>
      </c>
      <c r="M381" s="37">
        <v>43474</v>
      </c>
      <c r="N381" s="37" t="s">
        <v>165</v>
      </c>
      <c r="Q381" s="37"/>
      <c r="R381" s="37"/>
      <c r="S381" t="b">
        <v>0</v>
      </c>
      <c r="V381" t="s">
        <v>715</v>
      </c>
      <c r="W381">
        <v>4</v>
      </c>
      <c r="X381">
        <v>3</v>
      </c>
      <c r="Y381">
        <v>3</v>
      </c>
      <c r="Z381">
        <v>1760</v>
      </c>
      <c r="AA381">
        <v>0</v>
      </c>
      <c r="AE381" t="b">
        <v>0</v>
      </c>
      <c r="AF381" t="b">
        <v>0</v>
      </c>
      <c r="AG381" t="s">
        <v>74</v>
      </c>
    </row>
    <row r="382" spans="1:33" x14ac:dyDescent="0.25">
      <c r="A382" t="str">
        <f>_xlfn.CONCAT(Table3[[#This Row],[Order]],"-",Table3[[#This Row],[Line]])</f>
        <v>77870-1</v>
      </c>
      <c r="C382" t="s">
        <v>5967</v>
      </c>
      <c r="D382" t="s">
        <v>74</v>
      </c>
      <c r="E382" t="b">
        <v>0</v>
      </c>
      <c r="F382">
        <v>77870</v>
      </c>
      <c r="G382">
        <v>1</v>
      </c>
      <c r="H382">
        <v>2</v>
      </c>
      <c r="I382" t="s">
        <v>751</v>
      </c>
      <c r="J382" t="s">
        <v>5968</v>
      </c>
      <c r="K382" t="s">
        <v>4146</v>
      </c>
      <c r="L382">
        <v>10.46</v>
      </c>
      <c r="M382" s="37">
        <v>43476</v>
      </c>
      <c r="N382" s="37" t="s">
        <v>42</v>
      </c>
      <c r="Q382" s="37"/>
      <c r="R382" s="37"/>
      <c r="S382" t="b">
        <v>0</v>
      </c>
      <c r="V382" t="s">
        <v>714</v>
      </c>
      <c r="W382">
        <v>12</v>
      </c>
      <c r="X382">
        <v>2</v>
      </c>
      <c r="Y382">
        <v>4</v>
      </c>
      <c r="Z382">
        <v>1510</v>
      </c>
      <c r="AA382">
        <v>0</v>
      </c>
      <c r="AE382" t="b">
        <v>0</v>
      </c>
      <c r="AF382" t="b">
        <v>0</v>
      </c>
      <c r="AG382" t="s">
        <v>74</v>
      </c>
    </row>
    <row r="383" spans="1:33" x14ac:dyDescent="0.25">
      <c r="A383" t="str">
        <f>_xlfn.CONCAT(Table3[[#This Row],[Order]],"-",Table3[[#This Row],[Line]])</f>
        <v>77870-2</v>
      </c>
      <c r="C383" t="s">
        <v>5967</v>
      </c>
      <c r="D383" t="s">
        <v>74</v>
      </c>
      <c r="E383" t="b">
        <v>0</v>
      </c>
      <c r="F383">
        <v>77870</v>
      </c>
      <c r="G383">
        <v>2</v>
      </c>
      <c r="H383">
        <v>1</v>
      </c>
      <c r="I383" t="s">
        <v>751</v>
      </c>
      <c r="J383" t="s">
        <v>5968</v>
      </c>
      <c r="K383" t="s">
        <v>4147</v>
      </c>
      <c r="L383">
        <v>5.23</v>
      </c>
      <c r="M383" s="37">
        <v>43476</v>
      </c>
      <c r="N383" s="37" t="s">
        <v>42</v>
      </c>
      <c r="Q383" s="37"/>
      <c r="R383" s="37"/>
      <c r="S383" t="b">
        <v>0</v>
      </c>
      <c r="V383" t="s">
        <v>714</v>
      </c>
      <c r="W383">
        <v>12</v>
      </c>
      <c r="X383">
        <v>1</v>
      </c>
      <c r="Y383">
        <v>2</v>
      </c>
      <c r="Z383">
        <v>1005</v>
      </c>
      <c r="AA383">
        <v>0</v>
      </c>
      <c r="AE383" t="b">
        <v>0</v>
      </c>
      <c r="AF383" t="b">
        <v>0</v>
      </c>
      <c r="AG383" t="s">
        <v>74</v>
      </c>
    </row>
    <row r="384" spans="1:33" x14ac:dyDescent="0.25">
      <c r="A384" t="str">
        <f>_xlfn.CONCAT(Table3[[#This Row],[Order]],"-",Table3[[#This Row],[Line]])</f>
        <v>77870-3</v>
      </c>
      <c r="C384" t="s">
        <v>5967</v>
      </c>
      <c r="D384" t="s">
        <v>74</v>
      </c>
      <c r="E384" t="b">
        <v>0</v>
      </c>
      <c r="F384">
        <v>77870</v>
      </c>
      <c r="G384">
        <v>3</v>
      </c>
      <c r="H384">
        <v>4</v>
      </c>
      <c r="I384" t="s">
        <v>751</v>
      </c>
      <c r="J384" t="s">
        <v>5968</v>
      </c>
      <c r="K384" t="s">
        <v>4149</v>
      </c>
      <c r="L384">
        <v>28.56</v>
      </c>
      <c r="M384" s="37">
        <v>43476</v>
      </c>
      <c r="N384" s="37" t="s">
        <v>42</v>
      </c>
      <c r="Q384" s="37"/>
      <c r="R384" s="37"/>
      <c r="S384" t="b">
        <v>0</v>
      </c>
      <c r="V384" t="s">
        <v>714</v>
      </c>
      <c r="W384">
        <v>12</v>
      </c>
      <c r="X384">
        <v>4</v>
      </c>
      <c r="Y384">
        <v>12</v>
      </c>
      <c r="Z384">
        <v>5040</v>
      </c>
      <c r="AA384">
        <v>0</v>
      </c>
      <c r="AE384" t="b">
        <v>0</v>
      </c>
      <c r="AF384" t="b">
        <v>0</v>
      </c>
      <c r="AG384" t="s">
        <v>74</v>
      </c>
    </row>
    <row r="385" spans="1:33" x14ac:dyDescent="0.25">
      <c r="A385" t="str">
        <f>_xlfn.CONCAT(Table3[[#This Row],[Order]],"-",Table3[[#This Row],[Line]])</f>
        <v>62608-122</v>
      </c>
      <c r="C385" t="s">
        <v>5967</v>
      </c>
      <c r="D385" t="s">
        <v>74</v>
      </c>
      <c r="E385" t="b">
        <v>0</v>
      </c>
      <c r="F385">
        <v>62608</v>
      </c>
      <c r="G385">
        <v>122</v>
      </c>
      <c r="H385">
        <v>1</v>
      </c>
      <c r="I385" t="s">
        <v>725</v>
      </c>
      <c r="J385" t="s">
        <v>5968</v>
      </c>
      <c r="K385" t="s">
        <v>900</v>
      </c>
      <c r="L385">
        <v>0</v>
      </c>
      <c r="M385" s="37"/>
      <c r="N385" s="37" t="s">
        <v>782</v>
      </c>
      <c r="O385" t="s">
        <v>901</v>
      </c>
      <c r="Q385" s="37"/>
      <c r="R385" s="37"/>
      <c r="S385" t="b">
        <v>0</v>
      </c>
      <c r="V385" t="s">
        <v>714</v>
      </c>
      <c r="W385">
        <v>0</v>
      </c>
      <c r="X385">
        <v>1</v>
      </c>
      <c r="Z385">
        <v>220</v>
      </c>
      <c r="AA385">
        <v>0</v>
      </c>
      <c r="AE385" t="b">
        <v>0</v>
      </c>
      <c r="AF385" t="b">
        <v>0</v>
      </c>
      <c r="AG385" t="s">
        <v>74</v>
      </c>
    </row>
    <row r="386" spans="1:33" x14ac:dyDescent="0.25">
      <c r="A386" t="str">
        <f>_xlfn.CONCAT(Table3[[#This Row],[Order]],"-",Table3[[#This Row],[Line]])</f>
        <v>77824-1</v>
      </c>
      <c r="C386" t="s">
        <v>5967</v>
      </c>
      <c r="D386" t="s">
        <v>112</v>
      </c>
      <c r="E386" t="b">
        <v>0</v>
      </c>
      <c r="F386">
        <v>77824</v>
      </c>
      <c r="G386">
        <v>1</v>
      </c>
      <c r="H386">
        <v>1</v>
      </c>
      <c r="I386" t="s">
        <v>731</v>
      </c>
      <c r="J386" t="s">
        <v>5968</v>
      </c>
      <c r="K386" t="s">
        <v>3581</v>
      </c>
      <c r="L386">
        <v>22</v>
      </c>
      <c r="M386" s="37">
        <v>43467</v>
      </c>
      <c r="N386" s="37" t="s">
        <v>165</v>
      </c>
      <c r="O386" t="s">
        <v>3787</v>
      </c>
      <c r="Q386" s="37">
        <v>43454</v>
      </c>
      <c r="R386" s="37">
        <v>43458</v>
      </c>
      <c r="S386" t="b">
        <v>0</v>
      </c>
      <c r="V386" t="s">
        <v>714</v>
      </c>
      <c r="W386">
        <v>12</v>
      </c>
      <c r="X386">
        <v>4</v>
      </c>
      <c r="Y386">
        <v>10</v>
      </c>
      <c r="Z386">
        <v>1090</v>
      </c>
      <c r="AA386">
        <v>1090</v>
      </c>
      <c r="AB386" t="s">
        <v>151</v>
      </c>
      <c r="AC386" t="s">
        <v>151</v>
      </c>
      <c r="AD386" t="s">
        <v>151</v>
      </c>
      <c r="AE386" t="b">
        <v>0</v>
      </c>
      <c r="AF386" t="b">
        <v>0</v>
      </c>
      <c r="AG386" t="s">
        <v>180</v>
      </c>
    </row>
    <row r="387" spans="1:33" x14ac:dyDescent="0.25">
      <c r="A387" t="str">
        <f>_xlfn.CONCAT(Table3[[#This Row],[Order]],"-",Table3[[#This Row],[Line]])</f>
        <v>76857-10</v>
      </c>
      <c r="C387" t="s">
        <v>5967</v>
      </c>
      <c r="D387" t="s">
        <v>74</v>
      </c>
      <c r="E387" t="b">
        <v>0</v>
      </c>
      <c r="F387">
        <v>76857</v>
      </c>
      <c r="G387">
        <v>10</v>
      </c>
      <c r="H387">
        <v>1</v>
      </c>
      <c r="I387" t="s">
        <v>748</v>
      </c>
      <c r="J387" t="s">
        <v>5968</v>
      </c>
      <c r="K387" t="s">
        <v>2954</v>
      </c>
      <c r="L387">
        <v>9.24</v>
      </c>
      <c r="M387" s="37">
        <v>43469</v>
      </c>
      <c r="N387" s="37" t="s">
        <v>29</v>
      </c>
      <c r="Q387" s="37"/>
      <c r="R387" s="37"/>
      <c r="S387" t="b">
        <v>0</v>
      </c>
      <c r="V387" t="s">
        <v>714</v>
      </c>
      <c r="W387">
        <v>12</v>
      </c>
      <c r="X387">
        <v>1</v>
      </c>
      <c r="Y387">
        <v>1</v>
      </c>
      <c r="Z387">
        <v>496</v>
      </c>
      <c r="AA387">
        <v>0</v>
      </c>
      <c r="AC387" t="s">
        <v>151</v>
      </c>
      <c r="AE387" t="b">
        <v>0</v>
      </c>
      <c r="AF387" t="b">
        <v>0</v>
      </c>
      <c r="AG387" t="s">
        <v>74</v>
      </c>
    </row>
    <row r="388" spans="1:33" x14ac:dyDescent="0.25">
      <c r="A388" t="str">
        <f>_xlfn.CONCAT(Table3[[#This Row],[Order]],"-",Table3[[#This Row],[Line]])</f>
        <v>77352-1</v>
      </c>
      <c r="C388" t="s">
        <v>5967</v>
      </c>
      <c r="D388" t="s">
        <v>74</v>
      </c>
      <c r="E388" t="b">
        <v>0</v>
      </c>
      <c r="F388">
        <v>77352</v>
      </c>
      <c r="G388">
        <v>1</v>
      </c>
      <c r="H388">
        <v>2</v>
      </c>
      <c r="I388" t="s">
        <v>719</v>
      </c>
      <c r="J388" t="s">
        <v>5968</v>
      </c>
      <c r="K388" t="s">
        <v>2460</v>
      </c>
      <c r="L388">
        <v>4.82</v>
      </c>
      <c r="M388" s="37">
        <v>43472</v>
      </c>
      <c r="N388" s="37" t="s">
        <v>165</v>
      </c>
      <c r="P388" t="s">
        <v>151</v>
      </c>
      <c r="Q388" s="37">
        <v>43457</v>
      </c>
      <c r="R388" s="37"/>
      <c r="S388" t="b">
        <v>1</v>
      </c>
      <c r="T388" t="s">
        <v>125</v>
      </c>
      <c r="V388" t="s">
        <v>715</v>
      </c>
      <c r="W388">
        <v>12</v>
      </c>
      <c r="X388">
        <v>2</v>
      </c>
      <c r="Y388">
        <v>2</v>
      </c>
      <c r="Z388">
        <v>384</v>
      </c>
      <c r="AA388">
        <v>0</v>
      </c>
      <c r="AD388" t="s">
        <v>151</v>
      </c>
      <c r="AE388" t="b">
        <v>0</v>
      </c>
      <c r="AF388" t="b">
        <v>0</v>
      </c>
      <c r="AG388" t="s">
        <v>74</v>
      </c>
    </row>
    <row r="389" spans="1:33" x14ac:dyDescent="0.25">
      <c r="A389" t="str">
        <f>_xlfn.CONCAT(Table3[[#This Row],[Order]],"-",Table3[[#This Row],[Line]])</f>
        <v>77357-1</v>
      </c>
      <c r="C389" t="s">
        <v>5967</v>
      </c>
      <c r="D389" t="s">
        <v>74</v>
      </c>
      <c r="E389" t="b">
        <v>0</v>
      </c>
      <c r="F389">
        <v>77357</v>
      </c>
      <c r="G389">
        <v>1</v>
      </c>
      <c r="H389">
        <v>2</v>
      </c>
      <c r="I389" t="s">
        <v>748</v>
      </c>
      <c r="J389" t="s">
        <v>5968</v>
      </c>
      <c r="K389" t="s">
        <v>2232</v>
      </c>
      <c r="L389">
        <v>20</v>
      </c>
      <c r="M389" s="37">
        <v>43474</v>
      </c>
      <c r="N389" s="37" t="s">
        <v>165</v>
      </c>
      <c r="P389" t="s">
        <v>151</v>
      </c>
      <c r="Q389" s="37"/>
      <c r="R389" s="37"/>
      <c r="S389" t="b">
        <v>0</v>
      </c>
      <c r="V389" t="s">
        <v>715</v>
      </c>
      <c r="W389">
        <v>12</v>
      </c>
      <c r="X389">
        <v>2</v>
      </c>
      <c r="Y389">
        <v>2</v>
      </c>
      <c r="Z389">
        <v>2000</v>
      </c>
      <c r="AA389">
        <v>0</v>
      </c>
      <c r="AC389" t="s">
        <v>151</v>
      </c>
      <c r="AE389" t="b">
        <v>0</v>
      </c>
      <c r="AF389" t="b">
        <v>0</v>
      </c>
      <c r="AG389" t="s">
        <v>79</v>
      </c>
    </row>
    <row r="390" spans="1:33" x14ac:dyDescent="0.25">
      <c r="A390" t="str">
        <f>_xlfn.CONCAT(Table3[[#This Row],[Order]],"-",Table3[[#This Row],[Line]])</f>
        <v>71106-41</v>
      </c>
      <c r="C390" t="s">
        <v>5967</v>
      </c>
      <c r="D390" t="s">
        <v>74</v>
      </c>
      <c r="E390" t="b">
        <v>0</v>
      </c>
      <c r="F390">
        <v>71106</v>
      </c>
      <c r="G390">
        <v>41</v>
      </c>
      <c r="H390">
        <v>1</v>
      </c>
      <c r="I390" t="s">
        <v>725</v>
      </c>
      <c r="J390" t="s">
        <v>5968</v>
      </c>
      <c r="K390" t="s">
        <v>2956</v>
      </c>
      <c r="L390">
        <v>4</v>
      </c>
      <c r="M390" s="37">
        <v>43472</v>
      </c>
      <c r="N390" s="37" t="s">
        <v>165</v>
      </c>
      <c r="Q390" s="37"/>
      <c r="R390" s="37"/>
      <c r="S390" t="b">
        <v>0</v>
      </c>
      <c r="V390" t="s">
        <v>714</v>
      </c>
      <c r="W390">
        <v>1</v>
      </c>
      <c r="X390">
        <v>3</v>
      </c>
      <c r="Y390">
        <v>3</v>
      </c>
      <c r="Z390">
        <v>1365</v>
      </c>
      <c r="AA390">
        <v>0</v>
      </c>
      <c r="AC390" t="s">
        <v>151</v>
      </c>
      <c r="AE390" t="b">
        <v>0</v>
      </c>
      <c r="AF390" t="b">
        <v>0</v>
      </c>
      <c r="AG390" t="s">
        <v>74</v>
      </c>
    </row>
    <row r="391" spans="1:33" x14ac:dyDescent="0.25">
      <c r="A391" t="str">
        <f>_xlfn.CONCAT(Table3[[#This Row],[Order]],"-",Table3[[#This Row],[Line]])</f>
        <v>71106-45</v>
      </c>
      <c r="C391" t="s">
        <v>5967</v>
      </c>
      <c r="D391" t="s">
        <v>74</v>
      </c>
      <c r="E391" t="b">
        <v>0</v>
      </c>
      <c r="F391">
        <v>71106</v>
      </c>
      <c r="G391">
        <v>45</v>
      </c>
      <c r="H391">
        <v>2</v>
      </c>
      <c r="I391" t="s">
        <v>741</v>
      </c>
      <c r="J391" t="s">
        <v>5968</v>
      </c>
      <c r="K391" t="s">
        <v>971</v>
      </c>
      <c r="L391">
        <v>12</v>
      </c>
      <c r="M391" s="37">
        <v>43472</v>
      </c>
      <c r="N391" s="37" t="s">
        <v>165</v>
      </c>
      <c r="Q391" s="37"/>
      <c r="R391" s="37"/>
      <c r="S391" t="b">
        <v>1</v>
      </c>
      <c r="T391" t="s">
        <v>125</v>
      </c>
      <c r="V391" t="s">
        <v>714</v>
      </c>
      <c r="W391">
        <v>1</v>
      </c>
      <c r="X391">
        <v>2</v>
      </c>
      <c r="Y391">
        <v>4</v>
      </c>
      <c r="Z391">
        <v>880</v>
      </c>
      <c r="AA391">
        <v>0</v>
      </c>
      <c r="AE391" t="b">
        <v>0</v>
      </c>
      <c r="AF391" t="b">
        <v>0</v>
      </c>
      <c r="AG391" t="s">
        <v>74</v>
      </c>
    </row>
    <row r="392" spans="1:33" x14ac:dyDescent="0.25">
      <c r="A392" t="str">
        <f>_xlfn.CONCAT(Table3[[#This Row],[Order]],"-",Table3[[#This Row],[Line]])</f>
        <v>71106-46</v>
      </c>
      <c r="C392" t="s">
        <v>5967</v>
      </c>
      <c r="D392" t="s">
        <v>74</v>
      </c>
      <c r="E392" t="b">
        <v>0</v>
      </c>
      <c r="F392">
        <v>71106</v>
      </c>
      <c r="G392">
        <v>46</v>
      </c>
      <c r="H392">
        <v>2</v>
      </c>
      <c r="I392" t="s">
        <v>741</v>
      </c>
      <c r="J392" t="s">
        <v>5968</v>
      </c>
      <c r="K392" t="s">
        <v>973</v>
      </c>
      <c r="L392">
        <v>18</v>
      </c>
      <c r="M392" s="37">
        <v>43472</v>
      </c>
      <c r="N392" s="37" t="s">
        <v>165</v>
      </c>
      <c r="Q392" s="37"/>
      <c r="R392" s="37"/>
      <c r="S392" t="b">
        <v>0</v>
      </c>
      <c r="V392" t="s">
        <v>714</v>
      </c>
      <c r="W392">
        <v>1</v>
      </c>
      <c r="X392">
        <v>4</v>
      </c>
      <c r="Y392">
        <v>4</v>
      </c>
      <c r="Z392">
        <v>1800</v>
      </c>
      <c r="AA392">
        <v>0</v>
      </c>
      <c r="AE392" t="b">
        <v>0</v>
      </c>
      <c r="AF392" t="b">
        <v>0</v>
      </c>
      <c r="AG392" t="s">
        <v>74</v>
      </c>
    </row>
    <row r="393" spans="1:33" x14ac:dyDescent="0.25">
      <c r="A393" t="str">
        <f>_xlfn.CONCAT(Table3[[#This Row],[Order]],"-",Table3[[#This Row],[Line]])</f>
        <v>71106-47</v>
      </c>
      <c r="C393" t="s">
        <v>5967</v>
      </c>
      <c r="D393" t="s">
        <v>74</v>
      </c>
      <c r="E393" t="b">
        <v>0</v>
      </c>
      <c r="F393">
        <v>71106</v>
      </c>
      <c r="G393">
        <v>47</v>
      </c>
      <c r="H393">
        <v>44</v>
      </c>
      <c r="I393" t="s">
        <v>741</v>
      </c>
      <c r="J393" t="s">
        <v>5968</v>
      </c>
      <c r="K393" t="s">
        <v>975</v>
      </c>
      <c r="L393">
        <v>528</v>
      </c>
      <c r="M393" s="37">
        <v>43472</v>
      </c>
      <c r="N393" s="37" t="s">
        <v>165</v>
      </c>
      <c r="Q393" s="37"/>
      <c r="R393" s="37"/>
      <c r="S393" t="b">
        <v>0</v>
      </c>
      <c r="V393" t="s">
        <v>714</v>
      </c>
      <c r="W393">
        <v>1</v>
      </c>
      <c r="X393">
        <v>132</v>
      </c>
      <c r="Y393">
        <v>132</v>
      </c>
      <c r="Z393">
        <v>59840</v>
      </c>
      <c r="AA393">
        <v>0</v>
      </c>
      <c r="AE393" t="b">
        <v>0</v>
      </c>
      <c r="AF393" t="b">
        <v>0</v>
      </c>
      <c r="AG393" t="s">
        <v>74</v>
      </c>
    </row>
    <row r="394" spans="1:33" x14ac:dyDescent="0.25">
      <c r="A394" t="str">
        <f>_xlfn.CONCAT(Table3[[#This Row],[Order]],"-",Table3[[#This Row],[Line]])</f>
        <v>71106-48</v>
      </c>
      <c r="C394" t="s">
        <v>5967</v>
      </c>
      <c r="D394" t="s">
        <v>74</v>
      </c>
      <c r="E394" t="b">
        <v>0</v>
      </c>
      <c r="F394">
        <v>71106</v>
      </c>
      <c r="G394">
        <v>48</v>
      </c>
      <c r="H394">
        <v>2</v>
      </c>
      <c r="I394" t="s">
        <v>741</v>
      </c>
      <c r="J394" t="s">
        <v>5968</v>
      </c>
      <c r="K394" t="s">
        <v>977</v>
      </c>
      <c r="L394">
        <v>24</v>
      </c>
      <c r="M394" s="37">
        <v>43472</v>
      </c>
      <c r="N394" s="37" t="s">
        <v>165</v>
      </c>
      <c r="Q394" s="37"/>
      <c r="R394" s="37"/>
      <c r="S394" t="b">
        <v>0</v>
      </c>
      <c r="V394" t="s">
        <v>714</v>
      </c>
      <c r="W394">
        <v>1</v>
      </c>
      <c r="X394">
        <v>6</v>
      </c>
      <c r="Y394">
        <v>6</v>
      </c>
      <c r="Z394">
        <v>2680</v>
      </c>
      <c r="AA394">
        <v>0</v>
      </c>
      <c r="AE394" t="b">
        <v>0</v>
      </c>
      <c r="AF394" t="b">
        <v>0</v>
      </c>
      <c r="AG394" t="s">
        <v>74</v>
      </c>
    </row>
    <row r="395" spans="1:33" x14ac:dyDescent="0.25">
      <c r="A395" t="str">
        <f>_xlfn.CONCAT(Table3[[#This Row],[Order]],"-",Table3[[#This Row],[Line]])</f>
        <v>71106-49</v>
      </c>
      <c r="C395" t="s">
        <v>5967</v>
      </c>
      <c r="D395" t="s">
        <v>74</v>
      </c>
      <c r="E395" t="b">
        <v>0</v>
      </c>
      <c r="F395">
        <v>71106</v>
      </c>
      <c r="G395">
        <v>49</v>
      </c>
      <c r="H395">
        <v>4</v>
      </c>
      <c r="I395" t="s">
        <v>741</v>
      </c>
      <c r="J395" t="s">
        <v>5968</v>
      </c>
      <c r="K395" t="s">
        <v>979</v>
      </c>
      <c r="L395">
        <v>64</v>
      </c>
      <c r="M395" s="37">
        <v>43472</v>
      </c>
      <c r="N395" s="37" t="s">
        <v>165</v>
      </c>
      <c r="Q395" s="37"/>
      <c r="R395" s="37"/>
      <c r="S395" t="b">
        <v>0</v>
      </c>
      <c r="V395" t="s">
        <v>714</v>
      </c>
      <c r="W395">
        <v>1</v>
      </c>
      <c r="X395">
        <v>16</v>
      </c>
      <c r="Y395">
        <v>16</v>
      </c>
      <c r="Z395">
        <v>7200</v>
      </c>
      <c r="AA395">
        <v>0</v>
      </c>
      <c r="AE395" t="b">
        <v>0</v>
      </c>
      <c r="AF395" t="b">
        <v>0</v>
      </c>
      <c r="AG395" t="s">
        <v>74</v>
      </c>
    </row>
    <row r="396" spans="1:33" x14ac:dyDescent="0.25">
      <c r="A396" t="str">
        <f>_xlfn.CONCAT(Table3[[#This Row],[Order]],"-",Table3[[#This Row],[Line]])</f>
        <v>71106-50</v>
      </c>
      <c r="C396" t="s">
        <v>5967</v>
      </c>
      <c r="D396" t="s">
        <v>74</v>
      </c>
      <c r="E396" t="b">
        <v>0</v>
      </c>
      <c r="F396">
        <v>71106</v>
      </c>
      <c r="G396">
        <v>50</v>
      </c>
      <c r="H396">
        <v>19</v>
      </c>
      <c r="I396" t="s">
        <v>741</v>
      </c>
      <c r="J396" t="s">
        <v>5968</v>
      </c>
      <c r="K396" t="s">
        <v>981</v>
      </c>
      <c r="L396">
        <v>361</v>
      </c>
      <c r="M396" s="37">
        <v>43472</v>
      </c>
      <c r="N396" s="37" t="s">
        <v>165</v>
      </c>
      <c r="Q396" s="37"/>
      <c r="R396" s="37"/>
      <c r="S396" t="b">
        <v>0</v>
      </c>
      <c r="V396" t="s">
        <v>714</v>
      </c>
      <c r="W396">
        <v>1</v>
      </c>
      <c r="X396">
        <v>95</v>
      </c>
      <c r="Y396">
        <v>95</v>
      </c>
      <c r="Z396">
        <v>42940</v>
      </c>
      <c r="AA396">
        <v>0</v>
      </c>
      <c r="AE396" t="b">
        <v>0</v>
      </c>
      <c r="AF396" t="b">
        <v>0</v>
      </c>
      <c r="AG396" t="s">
        <v>74</v>
      </c>
    </row>
    <row r="397" spans="1:33" x14ac:dyDescent="0.25">
      <c r="A397" t="str">
        <f>_xlfn.CONCAT(Table3[[#This Row],[Order]],"-",Table3[[#This Row],[Line]])</f>
        <v>71106-51</v>
      </c>
      <c r="C397" t="s">
        <v>5967</v>
      </c>
      <c r="D397" t="s">
        <v>74</v>
      </c>
      <c r="E397" t="b">
        <v>0</v>
      </c>
      <c r="F397">
        <v>71106</v>
      </c>
      <c r="G397">
        <v>51</v>
      </c>
      <c r="H397">
        <v>1</v>
      </c>
      <c r="I397" t="s">
        <v>741</v>
      </c>
      <c r="J397" t="s">
        <v>5968</v>
      </c>
      <c r="K397" t="s">
        <v>983</v>
      </c>
      <c r="L397">
        <v>26</v>
      </c>
      <c r="M397" s="37">
        <v>43472</v>
      </c>
      <c r="N397" s="37" t="s">
        <v>165</v>
      </c>
      <c r="Q397" s="37"/>
      <c r="R397" s="37"/>
      <c r="S397" t="b">
        <v>0</v>
      </c>
      <c r="V397" t="s">
        <v>714</v>
      </c>
      <c r="W397">
        <v>1</v>
      </c>
      <c r="X397">
        <v>9</v>
      </c>
      <c r="Y397">
        <v>9</v>
      </c>
      <c r="Z397">
        <v>4060</v>
      </c>
      <c r="AA397">
        <v>0</v>
      </c>
      <c r="AE397" t="b">
        <v>0</v>
      </c>
      <c r="AF397" t="b">
        <v>0</v>
      </c>
      <c r="AG397" t="s">
        <v>74</v>
      </c>
    </row>
    <row r="398" spans="1:33" x14ac:dyDescent="0.25">
      <c r="A398" t="str">
        <f>_xlfn.CONCAT(Table3[[#This Row],[Order]],"-",Table3[[#This Row],[Line]])</f>
        <v>71106-52</v>
      </c>
      <c r="C398" t="s">
        <v>5967</v>
      </c>
      <c r="D398" t="s">
        <v>74</v>
      </c>
      <c r="E398" t="b">
        <v>0</v>
      </c>
      <c r="F398">
        <v>71106</v>
      </c>
      <c r="G398">
        <v>52</v>
      </c>
      <c r="H398">
        <v>6</v>
      </c>
      <c r="I398" t="s">
        <v>741</v>
      </c>
      <c r="J398" t="s">
        <v>5968</v>
      </c>
      <c r="K398" t="s">
        <v>985</v>
      </c>
      <c r="L398">
        <v>86.82</v>
      </c>
      <c r="M398" s="37">
        <v>43472</v>
      </c>
      <c r="N398" s="37" t="s">
        <v>165</v>
      </c>
      <c r="Q398" s="37"/>
      <c r="R398" s="37"/>
      <c r="S398" t="b">
        <v>0</v>
      </c>
      <c r="V398" t="s">
        <v>714</v>
      </c>
      <c r="W398">
        <v>1</v>
      </c>
      <c r="X398">
        <v>24</v>
      </c>
      <c r="Y398">
        <v>24</v>
      </c>
      <c r="Z398">
        <v>10200</v>
      </c>
      <c r="AA398">
        <v>0</v>
      </c>
      <c r="AE398" t="b">
        <v>0</v>
      </c>
      <c r="AF398" t="b">
        <v>0</v>
      </c>
      <c r="AG398" t="s">
        <v>74</v>
      </c>
    </row>
    <row r="399" spans="1:33" x14ac:dyDescent="0.25">
      <c r="A399" t="str">
        <f>_xlfn.CONCAT(Table3[[#This Row],[Order]],"-",Table3[[#This Row],[Line]])</f>
        <v>71106-53</v>
      </c>
      <c r="C399" t="s">
        <v>5967</v>
      </c>
      <c r="D399" t="s">
        <v>74</v>
      </c>
      <c r="E399" t="b">
        <v>0</v>
      </c>
      <c r="F399">
        <v>71106</v>
      </c>
      <c r="G399">
        <v>53</v>
      </c>
      <c r="H399">
        <v>16</v>
      </c>
      <c r="I399" t="s">
        <v>741</v>
      </c>
      <c r="J399" t="s">
        <v>5968</v>
      </c>
      <c r="K399" t="s">
        <v>987</v>
      </c>
      <c r="L399">
        <v>288</v>
      </c>
      <c r="M399" s="37">
        <v>43472</v>
      </c>
      <c r="N399" s="37" t="s">
        <v>165</v>
      </c>
      <c r="Q399" s="37"/>
      <c r="R399" s="37"/>
      <c r="S399" t="b">
        <v>0</v>
      </c>
      <c r="V399" t="s">
        <v>714</v>
      </c>
      <c r="W399">
        <v>1</v>
      </c>
      <c r="X399">
        <v>64</v>
      </c>
      <c r="Y399">
        <v>64</v>
      </c>
      <c r="Z399">
        <v>28800</v>
      </c>
      <c r="AA399">
        <v>0</v>
      </c>
      <c r="AE399" t="b">
        <v>0</v>
      </c>
      <c r="AF399" t="b">
        <v>0</v>
      </c>
      <c r="AG399" t="s">
        <v>74</v>
      </c>
    </row>
    <row r="400" spans="1:33" x14ac:dyDescent="0.25">
      <c r="A400" t="str">
        <f>_xlfn.CONCAT(Table3[[#This Row],[Order]],"-",Table3[[#This Row],[Line]])</f>
        <v>71106-54</v>
      </c>
      <c r="C400" t="s">
        <v>5967</v>
      </c>
      <c r="D400" t="s">
        <v>74</v>
      </c>
      <c r="E400" t="b">
        <v>0</v>
      </c>
      <c r="F400">
        <v>71106</v>
      </c>
      <c r="G400">
        <v>54</v>
      </c>
      <c r="H400">
        <v>3</v>
      </c>
      <c r="I400" t="s">
        <v>741</v>
      </c>
      <c r="J400" t="s">
        <v>5968</v>
      </c>
      <c r="K400" t="s">
        <v>989</v>
      </c>
      <c r="L400">
        <v>48</v>
      </c>
      <c r="M400" s="37">
        <v>43472</v>
      </c>
      <c r="N400" s="37" t="s">
        <v>165</v>
      </c>
      <c r="Q400" s="37"/>
      <c r="R400" s="37"/>
      <c r="S400" t="b">
        <v>0</v>
      </c>
      <c r="V400" t="s">
        <v>714</v>
      </c>
      <c r="W400">
        <v>1</v>
      </c>
      <c r="X400">
        <v>12</v>
      </c>
      <c r="Y400">
        <v>12</v>
      </c>
      <c r="Z400">
        <v>5400</v>
      </c>
      <c r="AA400">
        <v>0</v>
      </c>
      <c r="AE400" t="b">
        <v>0</v>
      </c>
      <c r="AF400" t="b">
        <v>0</v>
      </c>
      <c r="AG400" t="s">
        <v>74</v>
      </c>
    </row>
    <row r="401" spans="1:33" x14ac:dyDescent="0.25">
      <c r="A401" t="str">
        <f>_xlfn.CONCAT(Table3[[#This Row],[Order]],"-",Table3[[#This Row],[Line]])</f>
        <v>73185-1</v>
      </c>
      <c r="C401" t="s">
        <v>5967</v>
      </c>
      <c r="D401" t="s">
        <v>112</v>
      </c>
      <c r="E401" t="b">
        <v>0</v>
      </c>
      <c r="F401">
        <v>73185</v>
      </c>
      <c r="G401">
        <v>1</v>
      </c>
      <c r="H401">
        <v>10</v>
      </c>
      <c r="I401" t="s">
        <v>729</v>
      </c>
      <c r="J401" t="s">
        <v>5968</v>
      </c>
      <c r="K401" t="s">
        <v>826</v>
      </c>
      <c r="L401">
        <v>0</v>
      </c>
      <c r="M401" s="37"/>
      <c r="N401" s="37" t="s">
        <v>770</v>
      </c>
      <c r="Q401" s="37"/>
      <c r="R401" s="37"/>
      <c r="S401" t="b">
        <v>0</v>
      </c>
      <c r="V401" t="s">
        <v>715</v>
      </c>
      <c r="W401">
        <v>0</v>
      </c>
      <c r="X401">
        <v>10</v>
      </c>
      <c r="Z401">
        <v>3200</v>
      </c>
      <c r="AA401">
        <v>3200</v>
      </c>
      <c r="AE401" t="b">
        <v>0</v>
      </c>
      <c r="AF401" t="b">
        <v>0</v>
      </c>
      <c r="AG401" t="s">
        <v>74</v>
      </c>
    </row>
    <row r="402" spans="1:33" x14ac:dyDescent="0.25">
      <c r="A402" t="str">
        <f>_xlfn.CONCAT(Table3[[#This Row],[Order]],"-",Table3[[#This Row],[Line]])</f>
        <v>74740-1</v>
      </c>
      <c r="C402" t="s">
        <v>5967</v>
      </c>
      <c r="D402" t="s">
        <v>74</v>
      </c>
      <c r="E402" t="b">
        <v>0</v>
      </c>
      <c r="F402">
        <v>74740</v>
      </c>
      <c r="G402">
        <v>1</v>
      </c>
      <c r="H402">
        <v>2</v>
      </c>
      <c r="I402" t="s">
        <v>720</v>
      </c>
      <c r="J402" t="s">
        <v>5968</v>
      </c>
      <c r="K402" t="s">
        <v>1463</v>
      </c>
      <c r="L402">
        <v>12.34</v>
      </c>
      <c r="M402" s="37">
        <v>43537</v>
      </c>
      <c r="N402" s="37" t="s">
        <v>42</v>
      </c>
      <c r="O402" t="s">
        <v>4150</v>
      </c>
      <c r="Q402" s="37"/>
      <c r="R402" s="37"/>
      <c r="S402" t="b">
        <v>0</v>
      </c>
      <c r="V402" t="s">
        <v>714</v>
      </c>
      <c r="W402">
        <v>4</v>
      </c>
      <c r="X402">
        <v>2</v>
      </c>
      <c r="Y402">
        <v>4</v>
      </c>
      <c r="Z402">
        <v>1080</v>
      </c>
      <c r="AA402">
        <v>0</v>
      </c>
      <c r="AE402" t="b">
        <v>0</v>
      </c>
      <c r="AF402" t="b">
        <v>0</v>
      </c>
      <c r="AG402" t="s">
        <v>74</v>
      </c>
    </row>
    <row r="403" spans="1:33" x14ac:dyDescent="0.25">
      <c r="A403" t="str">
        <f>_xlfn.CONCAT(Table3[[#This Row],[Order]],"-",Table3[[#This Row],[Line]])</f>
        <v>74740-2</v>
      </c>
      <c r="C403" t="s">
        <v>5967</v>
      </c>
      <c r="D403" t="s">
        <v>74</v>
      </c>
      <c r="E403" t="b">
        <v>0</v>
      </c>
      <c r="F403">
        <v>74740</v>
      </c>
      <c r="G403">
        <v>2</v>
      </c>
      <c r="H403">
        <v>2</v>
      </c>
      <c r="I403" t="s">
        <v>720</v>
      </c>
      <c r="J403" t="s">
        <v>5968</v>
      </c>
      <c r="K403" t="s">
        <v>1465</v>
      </c>
      <c r="L403">
        <v>7.6</v>
      </c>
      <c r="M403" s="37">
        <v>43537</v>
      </c>
      <c r="N403" s="37" t="s">
        <v>42</v>
      </c>
      <c r="O403" t="s">
        <v>4150</v>
      </c>
      <c r="Q403" s="37"/>
      <c r="R403" s="37"/>
      <c r="S403" t="b">
        <v>0</v>
      </c>
      <c r="V403" t="s">
        <v>714</v>
      </c>
      <c r="W403">
        <v>4</v>
      </c>
      <c r="X403">
        <v>2</v>
      </c>
      <c r="Y403">
        <v>2</v>
      </c>
      <c r="Z403">
        <v>560</v>
      </c>
      <c r="AA403">
        <v>0</v>
      </c>
      <c r="AE403" t="b">
        <v>0</v>
      </c>
      <c r="AF403" t="b">
        <v>0</v>
      </c>
      <c r="AG403" t="s">
        <v>74</v>
      </c>
    </row>
    <row r="404" spans="1:33" x14ac:dyDescent="0.25">
      <c r="A404" t="str">
        <f>_xlfn.CONCAT(Table3[[#This Row],[Order]],"-",Table3[[#This Row],[Line]])</f>
        <v>74740-3</v>
      </c>
      <c r="C404" t="s">
        <v>5967</v>
      </c>
      <c r="D404" t="s">
        <v>74</v>
      </c>
      <c r="E404" t="b">
        <v>0</v>
      </c>
      <c r="F404">
        <v>74740</v>
      </c>
      <c r="G404">
        <v>3</v>
      </c>
      <c r="H404">
        <v>2</v>
      </c>
      <c r="I404" t="s">
        <v>719</v>
      </c>
      <c r="J404" t="s">
        <v>5968</v>
      </c>
      <c r="K404" t="s">
        <v>1467</v>
      </c>
      <c r="L404">
        <v>26.74</v>
      </c>
      <c r="M404" s="37">
        <v>43537</v>
      </c>
      <c r="N404" s="37" t="s">
        <v>42</v>
      </c>
      <c r="O404" t="s">
        <v>4150</v>
      </c>
      <c r="Q404" s="37"/>
      <c r="R404" s="37"/>
      <c r="S404" t="b">
        <v>0</v>
      </c>
      <c r="V404" t="s">
        <v>714</v>
      </c>
      <c r="W404">
        <v>4</v>
      </c>
      <c r="X404">
        <v>2</v>
      </c>
      <c r="Y404">
        <v>10</v>
      </c>
      <c r="Z404">
        <v>2700</v>
      </c>
      <c r="AA404">
        <v>0</v>
      </c>
      <c r="AE404" t="b">
        <v>0</v>
      </c>
      <c r="AF404" t="b">
        <v>0</v>
      </c>
      <c r="AG404" t="s">
        <v>74</v>
      </c>
    </row>
    <row r="405" spans="1:33" x14ac:dyDescent="0.25">
      <c r="A405" t="str">
        <f>_xlfn.CONCAT(Table3[[#This Row],[Order]],"-",Table3[[#This Row],[Line]])</f>
        <v>74740-4</v>
      </c>
      <c r="C405" t="s">
        <v>5967</v>
      </c>
      <c r="D405" t="s">
        <v>74</v>
      </c>
      <c r="E405" t="b">
        <v>0</v>
      </c>
      <c r="F405">
        <v>74740</v>
      </c>
      <c r="G405">
        <v>4</v>
      </c>
      <c r="H405">
        <v>37</v>
      </c>
      <c r="I405" t="s">
        <v>760</v>
      </c>
      <c r="J405" t="s">
        <v>5968</v>
      </c>
      <c r="K405" t="s">
        <v>1469</v>
      </c>
      <c r="L405">
        <v>268.62</v>
      </c>
      <c r="M405" s="37">
        <v>43537</v>
      </c>
      <c r="N405" s="37" t="s">
        <v>42</v>
      </c>
      <c r="O405" t="s">
        <v>4150</v>
      </c>
      <c r="Q405" s="37"/>
      <c r="R405" s="37"/>
      <c r="S405" t="b">
        <v>0</v>
      </c>
      <c r="V405" t="s">
        <v>714</v>
      </c>
      <c r="W405">
        <v>4</v>
      </c>
      <c r="X405">
        <v>37</v>
      </c>
      <c r="Y405">
        <v>74</v>
      </c>
      <c r="Z405">
        <v>33300</v>
      </c>
      <c r="AA405">
        <v>0</v>
      </c>
      <c r="AE405" t="b">
        <v>0</v>
      </c>
      <c r="AF405" t="b">
        <v>0</v>
      </c>
      <c r="AG405" t="s">
        <v>74</v>
      </c>
    </row>
    <row r="406" spans="1:33" x14ac:dyDescent="0.25">
      <c r="A406" t="str">
        <f>_xlfn.CONCAT(Table3[[#This Row],[Order]],"-",Table3[[#This Row],[Line]])</f>
        <v>74740-5</v>
      </c>
      <c r="C406" t="s">
        <v>5967</v>
      </c>
      <c r="D406" t="s">
        <v>74</v>
      </c>
      <c r="E406" t="b">
        <v>0</v>
      </c>
      <c r="F406">
        <v>74740</v>
      </c>
      <c r="G406">
        <v>5</v>
      </c>
      <c r="H406">
        <v>10</v>
      </c>
      <c r="I406" t="s">
        <v>760</v>
      </c>
      <c r="J406" t="s">
        <v>5968</v>
      </c>
      <c r="K406" t="s">
        <v>1471</v>
      </c>
      <c r="L406">
        <v>72.599999999999994</v>
      </c>
      <c r="M406" s="37">
        <v>43537</v>
      </c>
      <c r="N406" s="37" t="s">
        <v>42</v>
      </c>
      <c r="O406" t="s">
        <v>4150</v>
      </c>
      <c r="Q406" s="37"/>
      <c r="R406" s="37"/>
      <c r="S406" t="b">
        <v>0</v>
      </c>
      <c r="V406" t="s">
        <v>714</v>
      </c>
      <c r="W406">
        <v>4</v>
      </c>
      <c r="X406">
        <v>10</v>
      </c>
      <c r="Y406">
        <v>40</v>
      </c>
      <c r="Z406">
        <v>12000</v>
      </c>
      <c r="AA406">
        <v>0</v>
      </c>
      <c r="AE406" t="b">
        <v>0</v>
      </c>
      <c r="AF406" t="b">
        <v>0</v>
      </c>
      <c r="AG406" t="s">
        <v>74</v>
      </c>
    </row>
    <row r="407" spans="1:33" x14ac:dyDescent="0.25">
      <c r="A407" t="str">
        <f>_xlfn.CONCAT(Table3[[#This Row],[Order]],"-",Table3[[#This Row],[Line]])</f>
        <v>74740-6</v>
      </c>
      <c r="C407" t="s">
        <v>5967</v>
      </c>
      <c r="D407" t="s">
        <v>74</v>
      </c>
      <c r="E407" t="b">
        <v>0</v>
      </c>
      <c r="F407">
        <v>74740</v>
      </c>
      <c r="G407">
        <v>6</v>
      </c>
      <c r="H407">
        <v>2</v>
      </c>
      <c r="I407" t="s">
        <v>760</v>
      </c>
      <c r="J407" t="s">
        <v>5968</v>
      </c>
      <c r="K407" t="s">
        <v>1473</v>
      </c>
      <c r="L407">
        <v>17.14</v>
      </c>
      <c r="M407" s="37">
        <v>43537</v>
      </c>
      <c r="N407" s="37" t="s">
        <v>42</v>
      </c>
      <c r="O407" t="s">
        <v>4150</v>
      </c>
      <c r="Q407" s="37"/>
      <c r="R407" s="37"/>
      <c r="S407" t="b">
        <v>0</v>
      </c>
      <c r="V407" t="s">
        <v>714</v>
      </c>
      <c r="W407">
        <v>4</v>
      </c>
      <c r="X407">
        <v>2</v>
      </c>
      <c r="Y407">
        <v>8</v>
      </c>
      <c r="Z407">
        <v>2460</v>
      </c>
      <c r="AA407">
        <v>0</v>
      </c>
      <c r="AE407" t="b">
        <v>0</v>
      </c>
      <c r="AF407" t="b">
        <v>0</v>
      </c>
      <c r="AG407" t="s">
        <v>74</v>
      </c>
    </row>
    <row r="408" spans="1:33" x14ac:dyDescent="0.25">
      <c r="A408" t="str">
        <f>_xlfn.CONCAT(Table3[[#This Row],[Order]],"-",Table3[[#This Row],[Line]])</f>
        <v>74740-7</v>
      </c>
      <c r="C408" t="s">
        <v>5967</v>
      </c>
      <c r="D408" t="s">
        <v>74</v>
      </c>
      <c r="E408" t="b">
        <v>0</v>
      </c>
      <c r="F408">
        <v>74740</v>
      </c>
      <c r="G408">
        <v>7</v>
      </c>
      <c r="H408">
        <v>1</v>
      </c>
      <c r="I408" t="s">
        <v>730</v>
      </c>
      <c r="J408" t="s">
        <v>5968</v>
      </c>
      <c r="K408" t="s">
        <v>1475</v>
      </c>
      <c r="L408">
        <v>21</v>
      </c>
      <c r="M408" s="37">
        <v>43537</v>
      </c>
      <c r="N408" s="37" t="s">
        <v>42</v>
      </c>
      <c r="O408" t="s">
        <v>4150</v>
      </c>
      <c r="Q408" s="37"/>
      <c r="R408" s="37"/>
      <c r="S408" t="b">
        <v>0</v>
      </c>
      <c r="V408" t="s">
        <v>714</v>
      </c>
      <c r="W408">
        <v>4</v>
      </c>
      <c r="X408">
        <v>8</v>
      </c>
      <c r="Y408">
        <v>8</v>
      </c>
      <c r="Z408">
        <v>2540</v>
      </c>
      <c r="AA408">
        <v>0</v>
      </c>
      <c r="AE408" t="b">
        <v>0</v>
      </c>
      <c r="AF408" t="b">
        <v>0</v>
      </c>
      <c r="AG408" t="s">
        <v>74</v>
      </c>
    </row>
    <row r="409" spans="1:33" x14ac:dyDescent="0.25">
      <c r="A409" t="str">
        <f>_xlfn.CONCAT(Table3[[#This Row],[Order]],"-",Table3[[#This Row],[Line]])</f>
        <v>74740-8</v>
      </c>
      <c r="C409" t="s">
        <v>5967</v>
      </c>
      <c r="D409" t="s">
        <v>74</v>
      </c>
      <c r="E409" t="b">
        <v>0</v>
      </c>
      <c r="F409">
        <v>74740</v>
      </c>
      <c r="G409">
        <v>8</v>
      </c>
      <c r="H409">
        <v>1</v>
      </c>
      <c r="I409" t="s">
        <v>730</v>
      </c>
      <c r="J409" t="s">
        <v>5968</v>
      </c>
      <c r="K409" t="s">
        <v>1477</v>
      </c>
      <c r="L409">
        <v>30</v>
      </c>
      <c r="M409" s="37">
        <v>43537</v>
      </c>
      <c r="N409" s="37" t="s">
        <v>42</v>
      </c>
      <c r="O409" t="s">
        <v>4150</v>
      </c>
      <c r="Q409" s="37"/>
      <c r="R409" s="37"/>
      <c r="S409" t="b">
        <v>0</v>
      </c>
      <c r="V409" t="s">
        <v>714</v>
      </c>
      <c r="W409">
        <v>4</v>
      </c>
      <c r="X409">
        <v>12</v>
      </c>
      <c r="Y409">
        <v>12</v>
      </c>
      <c r="Z409">
        <v>3530</v>
      </c>
      <c r="AA409">
        <v>0</v>
      </c>
      <c r="AE409" t="b">
        <v>0</v>
      </c>
      <c r="AF409" t="b">
        <v>0</v>
      </c>
      <c r="AG409" t="s">
        <v>74</v>
      </c>
    </row>
    <row r="410" spans="1:33" x14ac:dyDescent="0.25">
      <c r="A410" t="str">
        <f>_xlfn.CONCAT(Table3[[#This Row],[Order]],"-",Table3[[#This Row],[Line]])</f>
        <v>74740-9</v>
      </c>
      <c r="C410" t="s">
        <v>5967</v>
      </c>
      <c r="D410" t="s">
        <v>74</v>
      </c>
      <c r="E410" t="b">
        <v>0</v>
      </c>
      <c r="F410">
        <v>74740</v>
      </c>
      <c r="G410">
        <v>9</v>
      </c>
      <c r="H410">
        <v>2</v>
      </c>
      <c r="I410" t="s">
        <v>720</v>
      </c>
      <c r="J410" t="s">
        <v>5968</v>
      </c>
      <c r="K410" t="s">
        <v>1463</v>
      </c>
      <c r="L410">
        <v>12.34</v>
      </c>
      <c r="M410" s="37">
        <v>43537</v>
      </c>
      <c r="N410" s="37" t="s">
        <v>42</v>
      </c>
      <c r="O410" t="s">
        <v>4150</v>
      </c>
      <c r="Q410" s="37"/>
      <c r="R410" s="37"/>
      <c r="S410" t="b">
        <v>0</v>
      </c>
      <c r="V410" t="s">
        <v>714</v>
      </c>
      <c r="W410">
        <v>4</v>
      </c>
      <c r="X410">
        <v>2</v>
      </c>
      <c r="Y410">
        <v>4</v>
      </c>
      <c r="Z410">
        <v>1080</v>
      </c>
      <c r="AA410">
        <v>0</v>
      </c>
      <c r="AE410" t="b">
        <v>0</v>
      </c>
      <c r="AF410" t="b">
        <v>0</v>
      </c>
      <c r="AG410" t="s">
        <v>74</v>
      </c>
    </row>
    <row r="411" spans="1:33" x14ac:dyDescent="0.25">
      <c r="A411" t="str">
        <f>_xlfn.CONCAT(Table3[[#This Row],[Order]],"-",Table3[[#This Row],[Line]])</f>
        <v>74740-10</v>
      </c>
      <c r="C411" t="s">
        <v>5967</v>
      </c>
      <c r="D411" t="s">
        <v>74</v>
      </c>
      <c r="E411" t="b">
        <v>0</v>
      </c>
      <c r="F411">
        <v>74740</v>
      </c>
      <c r="G411">
        <v>10</v>
      </c>
      <c r="H411">
        <v>1</v>
      </c>
      <c r="I411" t="s">
        <v>760</v>
      </c>
      <c r="J411" t="s">
        <v>5968</v>
      </c>
      <c r="K411" t="s">
        <v>1469</v>
      </c>
      <c r="L411">
        <v>297.66000000000003</v>
      </c>
      <c r="M411" s="37">
        <v>43469</v>
      </c>
      <c r="N411" s="37" t="s">
        <v>29</v>
      </c>
      <c r="O411" t="s">
        <v>4150</v>
      </c>
      <c r="P411" t="s">
        <v>151</v>
      </c>
      <c r="Q411" s="37">
        <v>43457</v>
      </c>
      <c r="R411" s="37"/>
      <c r="S411" t="b">
        <v>0</v>
      </c>
      <c r="V411" t="s">
        <v>714</v>
      </c>
      <c r="W411">
        <v>4</v>
      </c>
      <c r="X411">
        <v>1</v>
      </c>
      <c r="Y411">
        <v>2</v>
      </c>
      <c r="Z411">
        <v>900</v>
      </c>
      <c r="AA411">
        <v>0</v>
      </c>
      <c r="AD411" t="s">
        <v>151</v>
      </c>
      <c r="AE411" t="b">
        <v>0</v>
      </c>
      <c r="AF411" t="b">
        <v>0</v>
      </c>
      <c r="AG411" t="s">
        <v>74</v>
      </c>
    </row>
    <row r="412" spans="1:33" x14ac:dyDescent="0.25">
      <c r="A412" t="str">
        <f>_xlfn.CONCAT(Table3[[#This Row],[Order]],"-",Table3[[#This Row],[Line]])</f>
        <v>74740-10</v>
      </c>
      <c r="C412" t="s">
        <v>5967</v>
      </c>
      <c r="D412" t="s">
        <v>74</v>
      </c>
      <c r="E412" t="b">
        <v>0</v>
      </c>
      <c r="F412">
        <v>74740</v>
      </c>
      <c r="G412">
        <v>10</v>
      </c>
      <c r="H412">
        <v>40</v>
      </c>
      <c r="I412" t="s">
        <v>760</v>
      </c>
      <c r="J412" t="s">
        <v>5968</v>
      </c>
      <c r="K412" t="s">
        <v>1469</v>
      </c>
      <c r="L412">
        <v>290.39999999999998</v>
      </c>
      <c r="M412" s="37">
        <v>43490</v>
      </c>
      <c r="N412" s="37" t="s">
        <v>42</v>
      </c>
      <c r="O412" t="s">
        <v>4150</v>
      </c>
      <c r="Q412" s="37"/>
      <c r="R412" s="37"/>
      <c r="S412" t="b">
        <v>0</v>
      </c>
      <c r="V412" t="s">
        <v>714</v>
      </c>
      <c r="W412">
        <v>4</v>
      </c>
      <c r="X412">
        <v>40</v>
      </c>
      <c r="Y412">
        <v>80</v>
      </c>
      <c r="Z412">
        <v>36000</v>
      </c>
      <c r="AA412">
        <v>0</v>
      </c>
      <c r="AE412" t="b">
        <v>0</v>
      </c>
      <c r="AF412" t="b">
        <v>0</v>
      </c>
      <c r="AG412" t="s">
        <v>74</v>
      </c>
    </row>
    <row r="413" spans="1:33" x14ac:dyDescent="0.25">
      <c r="A413" t="str">
        <f>_xlfn.CONCAT(Table3[[#This Row],[Order]],"-",Table3[[#This Row],[Line]])</f>
        <v>74740-11</v>
      </c>
      <c r="C413" t="s">
        <v>5967</v>
      </c>
      <c r="D413" t="s">
        <v>74</v>
      </c>
      <c r="E413" t="b">
        <v>0</v>
      </c>
      <c r="F413">
        <v>74740</v>
      </c>
      <c r="G413">
        <v>11</v>
      </c>
      <c r="H413">
        <v>4</v>
      </c>
      <c r="I413" t="s">
        <v>760</v>
      </c>
      <c r="J413" t="s">
        <v>5968</v>
      </c>
      <c r="K413" t="s">
        <v>1481</v>
      </c>
      <c r="L413">
        <v>17.920000000000002</v>
      </c>
      <c r="M413" s="37">
        <v>43490</v>
      </c>
      <c r="N413" s="37" t="s">
        <v>42</v>
      </c>
      <c r="O413" t="s">
        <v>4150</v>
      </c>
      <c r="Q413" s="37"/>
      <c r="R413" s="37"/>
      <c r="S413" t="b">
        <v>0</v>
      </c>
      <c r="V413" t="s">
        <v>714</v>
      </c>
      <c r="W413">
        <v>4</v>
      </c>
      <c r="X413">
        <v>4</v>
      </c>
      <c r="Y413">
        <v>8</v>
      </c>
      <c r="Z413">
        <v>2400</v>
      </c>
      <c r="AA413">
        <v>0</v>
      </c>
      <c r="AE413" t="b">
        <v>0</v>
      </c>
      <c r="AF413" t="b">
        <v>0</v>
      </c>
      <c r="AG413" t="s">
        <v>74</v>
      </c>
    </row>
    <row r="414" spans="1:33" x14ac:dyDescent="0.25">
      <c r="A414" t="str">
        <f>_xlfn.CONCAT(Table3[[#This Row],[Order]],"-",Table3[[#This Row],[Line]])</f>
        <v>74740-12</v>
      </c>
      <c r="C414" t="s">
        <v>5967</v>
      </c>
      <c r="D414" t="s">
        <v>74</v>
      </c>
      <c r="E414" t="b">
        <v>0</v>
      </c>
      <c r="F414">
        <v>74740</v>
      </c>
      <c r="G414">
        <v>12</v>
      </c>
      <c r="H414">
        <v>10</v>
      </c>
      <c r="I414" t="s">
        <v>760</v>
      </c>
      <c r="J414" t="s">
        <v>5968</v>
      </c>
      <c r="K414" t="s">
        <v>1483</v>
      </c>
      <c r="L414">
        <v>72.599999999999994</v>
      </c>
      <c r="M414" s="37">
        <v>43490</v>
      </c>
      <c r="N414" s="37" t="s">
        <v>42</v>
      </c>
      <c r="O414" t="s">
        <v>4150</v>
      </c>
      <c r="Q414" s="37"/>
      <c r="R414" s="37"/>
      <c r="S414" t="b">
        <v>0</v>
      </c>
      <c r="V414" t="s">
        <v>714</v>
      </c>
      <c r="W414">
        <v>4</v>
      </c>
      <c r="X414">
        <v>10</v>
      </c>
      <c r="Y414">
        <v>40</v>
      </c>
      <c r="Z414">
        <v>12000</v>
      </c>
      <c r="AA414">
        <v>0</v>
      </c>
      <c r="AE414" t="b">
        <v>0</v>
      </c>
      <c r="AF414" t="b">
        <v>0</v>
      </c>
      <c r="AG414" t="s">
        <v>74</v>
      </c>
    </row>
    <row r="415" spans="1:33" x14ac:dyDescent="0.25">
      <c r="A415" t="str">
        <f>_xlfn.CONCAT(Table3[[#This Row],[Order]],"-",Table3[[#This Row],[Line]])</f>
        <v>74740-13</v>
      </c>
      <c r="C415" t="s">
        <v>5967</v>
      </c>
      <c r="D415" t="s">
        <v>74</v>
      </c>
      <c r="E415" t="b">
        <v>0</v>
      </c>
      <c r="F415">
        <v>74740</v>
      </c>
      <c r="G415">
        <v>13</v>
      </c>
      <c r="H415">
        <v>7</v>
      </c>
      <c r="I415" t="s">
        <v>760</v>
      </c>
      <c r="J415" t="s">
        <v>5968</v>
      </c>
      <c r="K415" t="s">
        <v>1471</v>
      </c>
      <c r="L415">
        <v>50.82</v>
      </c>
      <c r="M415" s="37">
        <v>43490</v>
      </c>
      <c r="N415" s="37" t="s">
        <v>42</v>
      </c>
      <c r="O415" t="s">
        <v>4150</v>
      </c>
      <c r="Q415" s="37"/>
      <c r="R415" s="37"/>
      <c r="S415" t="b">
        <v>0</v>
      </c>
      <c r="V415" t="s">
        <v>714</v>
      </c>
      <c r="W415">
        <v>4</v>
      </c>
      <c r="X415">
        <v>7</v>
      </c>
      <c r="Y415">
        <v>28</v>
      </c>
      <c r="Z415">
        <v>8400</v>
      </c>
      <c r="AA415">
        <v>0</v>
      </c>
      <c r="AE415" t="b">
        <v>0</v>
      </c>
      <c r="AF415" t="b">
        <v>0</v>
      </c>
      <c r="AG415" t="s">
        <v>74</v>
      </c>
    </row>
    <row r="416" spans="1:33" x14ac:dyDescent="0.25">
      <c r="A416" t="str">
        <f>_xlfn.CONCAT(Table3[[#This Row],[Order]],"-",Table3[[#This Row],[Line]])</f>
        <v>74740-14</v>
      </c>
      <c r="C416" t="s">
        <v>5967</v>
      </c>
      <c r="D416" t="s">
        <v>74</v>
      </c>
      <c r="E416" t="b">
        <v>0</v>
      </c>
      <c r="F416">
        <v>74740</v>
      </c>
      <c r="G416">
        <v>14</v>
      </c>
      <c r="H416">
        <v>2</v>
      </c>
      <c r="I416" t="s">
        <v>760</v>
      </c>
      <c r="J416" t="s">
        <v>5968</v>
      </c>
      <c r="K416" t="s">
        <v>1473</v>
      </c>
      <c r="L416">
        <v>17.14</v>
      </c>
      <c r="M416" s="37">
        <v>43490</v>
      </c>
      <c r="N416" s="37" t="s">
        <v>42</v>
      </c>
      <c r="O416" t="s">
        <v>4150</v>
      </c>
      <c r="Q416" s="37"/>
      <c r="R416" s="37"/>
      <c r="S416" t="b">
        <v>0</v>
      </c>
      <c r="V416" t="s">
        <v>714</v>
      </c>
      <c r="W416">
        <v>4</v>
      </c>
      <c r="X416">
        <v>2</v>
      </c>
      <c r="Y416">
        <v>8</v>
      </c>
      <c r="Z416">
        <v>2460</v>
      </c>
      <c r="AA416">
        <v>0</v>
      </c>
      <c r="AE416" t="b">
        <v>0</v>
      </c>
      <c r="AF416" t="b">
        <v>0</v>
      </c>
      <c r="AG416" t="s">
        <v>74</v>
      </c>
    </row>
    <row r="417" spans="1:33" x14ac:dyDescent="0.25">
      <c r="A417" t="str">
        <f>_xlfn.CONCAT(Table3[[#This Row],[Order]],"-",Table3[[#This Row],[Line]])</f>
        <v>74740-15</v>
      </c>
      <c r="C417" t="s">
        <v>5967</v>
      </c>
      <c r="D417" t="s">
        <v>74</v>
      </c>
      <c r="E417" t="b">
        <v>0</v>
      </c>
      <c r="F417">
        <v>74740</v>
      </c>
      <c r="G417">
        <v>15</v>
      </c>
      <c r="H417">
        <v>3</v>
      </c>
      <c r="I417" t="s">
        <v>760</v>
      </c>
      <c r="J417" t="s">
        <v>5968</v>
      </c>
      <c r="K417" t="s">
        <v>1487</v>
      </c>
      <c r="L417">
        <v>21.78</v>
      </c>
      <c r="M417" s="37">
        <v>43490</v>
      </c>
      <c r="N417" s="37" t="s">
        <v>42</v>
      </c>
      <c r="O417" t="s">
        <v>4150</v>
      </c>
      <c r="Q417" s="37"/>
      <c r="R417" s="37"/>
      <c r="S417" t="b">
        <v>0</v>
      </c>
      <c r="V417" t="s">
        <v>714</v>
      </c>
      <c r="W417">
        <v>4</v>
      </c>
      <c r="X417">
        <v>3</v>
      </c>
      <c r="Y417">
        <v>12</v>
      </c>
      <c r="Z417">
        <v>3600</v>
      </c>
      <c r="AA417">
        <v>0</v>
      </c>
      <c r="AE417" t="b">
        <v>0</v>
      </c>
      <c r="AF417" t="b">
        <v>0</v>
      </c>
      <c r="AG417" t="s">
        <v>74</v>
      </c>
    </row>
    <row r="418" spans="1:33" x14ac:dyDescent="0.25">
      <c r="A418" t="str">
        <f>_xlfn.CONCAT(Table3[[#This Row],[Order]],"-",Table3[[#This Row],[Line]])</f>
        <v>74740-16</v>
      </c>
      <c r="C418" t="s">
        <v>5967</v>
      </c>
      <c r="D418" t="s">
        <v>74</v>
      </c>
      <c r="E418" t="b">
        <v>0</v>
      </c>
      <c r="F418">
        <v>74740</v>
      </c>
      <c r="G418">
        <v>16</v>
      </c>
      <c r="H418">
        <v>3</v>
      </c>
      <c r="I418" t="s">
        <v>760</v>
      </c>
      <c r="J418" t="s">
        <v>5968</v>
      </c>
      <c r="K418" t="s">
        <v>1489</v>
      </c>
      <c r="L418">
        <v>27.33</v>
      </c>
      <c r="M418" s="37">
        <v>43490</v>
      </c>
      <c r="N418" s="37" t="s">
        <v>42</v>
      </c>
      <c r="O418" t="s">
        <v>4150</v>
      </c>
      <c r="Q418" s="37"/>
      <c r="R418" s="37"/>
      <c r="S418" t="b">
        <v>0</v>
      </c>
      <c r="V418" t="s">
        <v>714</v>
      </c>
      <c r="W418">
        <v>4</v>
      </c>
      <c r="X418">
        <v>3</v>
      </c>
      <c r="Y418">
        <v>18</v>
      </c>
      <c r="Z418">
        <v>5400</v>
      </c>
      <c r="AA418">
        <v>0</v>
      </c>
      <c r="AE418" t="b">
        <v>0</v>
      </c>
      <c r="AF418" t="b">
        <v>0</v>
      </c>
      <c r="AG418" t="s">
        <v>74</v>
      </c>
    </row>
    <row r="419" spans="1:33" x14ac:dyDescent="0.25">
      <c r="A419" t="str">
        <f>_xlfn.CONCAT(Table3[[#This Row],[Order]],"-",Table3[[#This Row],[Line]])</f>
        <v>74740-17</v>
      </c>
      <c r="C419" t="s">
        <v>5967</v>
      </c>
      <c r="D419" t="s">
        <v>74</v>
      </c>
      <c r="E419" t="b">
        <v>0</v>
      </c>
      <c r="F419">
        <v>74740</v>
      </c>
      <c r="G419">
        <v>17</v>
      </c>
      <c r="H419">
        <v>2</v>
      </c>
      <c r="I419" t="s">
        <v>720</v>
      </c>
      <c r="J419" t="s">
        <v>5968</v>
      </c>
      <c r="K419" t="s">
        <v>1463</v>
      </c>
      <c r="L419">
        <v>12.34</v>
      </c>
      <c r="M419" s="37">
        <v>43490</v>
      </c>
      <c r="N419" s="37" t="s">
        <v>42</v>
      </c>
      <c r="O419" t="s">
        <v>4150</v>
      </c>
      <c r="Q419" s="37"/>
      <c r="R419" s="37"/>
      <c r="S419" t="b">
        <v>0</v>
      </c>
      <c r="V419" t="s">
        <v>714</v>
      </c>
      <c r="W419">
        <v>4</v>
      </c>
      <c r="X419">
        <v>2</v>
      </c>
      <c r="Y419">
        <v>4</v>
      </c>
      <c r="Z419">
        <v>1080</v>
      </c>
      <c r="AA419">
        <v>0</v>
      </c>
      <c r="AE419" t="b">
        <v>0</v>
      </c>
      <c r="AF419" t="b">
        <v>0</v>
      </c>
      <c r="AG419" t="s">
        <v>74</v>
      </c>
    </row>
    <row r="420" spans="1:33" x14ac:dyDescent="0.25">
      <c r="A420" t="str">
        <f>_xlfn.CONCAT(Table3[[#This Row],[Order]],"-",Table3[[#This Row],[Line]])</f>
        <v>74740-19</v>
      </c>
      <c r="C420" t="s">
        <v>5967</v>
      </c>
      <c r="D420" t="s">
        <v>74</v>
      </c>
      <c r="E420" t="b">
        <v>0</v>
      </c>
      <c r="F420">
        <v>74740</v>
      </c>
      <c r="G420">
        <v>19</v>
      </c>
      <c r="H420">
        <v>2</v>
      </c>
      <c r="I420" t="s">
        <v>760</v>
      </c>
      <c r="J420" t="s">
        <v>5968</v>
      </c>
      <c r="K420" t="s">
        <v>1492</v>
      </c>
      <c r="L420">
        <v>18.22</v>
      </c>
      <c r="M420" s="37">
        <v>43490</v>
      </c>
      <c r="N420" s="37" t="s">
        <v>42</v>
      </c>
      <c r="O420" t="s">
        <v>4150</v>
      </c>
      <c r="Q420" s="37"/>
      <c r="R420" s="37"/>
      <c r="S420" t="b">
        <v>0</v>
      </c>
      <c r="V420" t="s">
        <v>714</v>
      </c>
      <c r="W420">
        <v>4</v>
      </c>
      <c r="X420">
        <v>2</v>
      </c>
      <c r="Y420">
        <v>12</v>
      </c>
      <c r="Z420">
        <v>3600</v>
      </c>
      <c r="AA420">
        <v>0</v>
      </c>
      <c r="AE420" t="b">
        <v>0</v>
      </c>
      <c r="AF420" t="b">
        <v>0</v>
      </c>
      <c r="AG420" t="s">
        <v>74</v>
      </c>
    </row>
    <row r="421" spans="1:33" x14ac:dyDescent="0.25">
      <c r="A421" t="str">
        <f>_xlfn.CONCAT(Table3[[#This Row],[Order]],"-",Table3[[#This Row],[Line]])</f>
        <v>74740-20</v>
      </c>
      <c r="C421" t="s">
        <v>5967</v>
      </c>
      <c r="D421" t="s">
        <v>74</v>
      </c>
      <c r="E421" t="b">
        <v>0</v>
      </c>
      <c r="F421">
        <v>74740</v>
      </c>
      <c r="G421">
        <v>20</v>
      </c>
      <c r="H421">
        <v>1</v>
      </c>
      <c r="I421" t="s">
        <v>760</v>
      </c>
      <c r="J421" t="s">
        <v>5968</v>
      </c>
      <c r="K421" t="s">
        <v>1494</v>
      </c>
      <c r="L421">
        <v>10.42</v>
      </c>
      <c r="M421" s="37">
        <v>43490</v>
      </c>
      <c r="N421" s="37" t="s">
        <v>42</v>
      </c>
      <c r="O421" t="s">
        <v>4150</v>
      </c>
      <c r="Q421" s="37"/>
      <c r="R421" s="37"/>
      <c r="S421" t="b">
        <v>0</v>
      </c>
      <c r="V421" t="s">
        <v>714</v>
      </c>
      <c r="W421">
        <v>4</v>
      </c>
      <c r="X421">
        <v>1</v>
      </c>
      <c r="Y421">
        <v>6</v>
      </c>
      <c r="Z421">
        <v>1830</v>
      </c>
      <c r="AA421">
        <v>0</v>
      </c>
      <c r="AE421" t="b">
        <v>0</v>
      </c>
      <c r="AF421" t="b">
        <v>0</v>
      </c>
      <c r="AG421" t="s">
        <v>74</v>
      </c>
    </row>
    <row r="422" spans="1:33" x14ac:dyDescent="0.25">
      <c r="A422" t="str">
        <f>_xlfn.CONCAT(Table3[[#This Row],[Order]],"-",Table3[[#This Row],[Line]])</f>
        <v>74740-21</v>
      </c>
      <c r="C422" t="s">
        <v>5967</v>
      </c>
      <c r="D422" t="s">
        <v>74</v>
      </c>
      <c r="E422" t="b">
        <v>0</v>
      </c>
      <c r="F422">
        <v>74740</v>
      </c>
      <c r="G422">
        <v>21</v>
      </c>
      <c r="H422">
        <v>1</v>
      </c>
      <c r="I422" t="s">
        <v>760</v>
      </c>
      <c r="J422" t="s">
        <v>5968</v>
      </c>
      <c r="K422" t="s">
        <v>1496</v>
      </c>
      <c r="L422">
        <v>7.26</v>
      </c>
      <c r="M422" s="37">
        <v>43490</v>
      </c>
      <c r="N422" s="37" t="s">
        <v>42</v>
      </c>
      <c r="O422" t="s">
        <v>4150</v>
      </c>
      <c r="Q422" s="37"/>
      <c r="R422" s="37"/>
      <c r="S422" t="b">
        <v>0</v>
      </c>
      <c r="V422" t="s">
        <v>714</v>
      </c>
      <c r="W422">
        <v>4</v>
      </c>
      <c r="X422">
        <v>1</v>
      </c>
      <c r="Y422">
        <v>4</v>
      </c>
      <c r="Z422">
        <v>1200</v>
      </c>
      <c r="AA422">
        <v>0</v>
      </c>
      <c r="AE422" t="b">
        <v>0</v>
      </c>
      <c r="AF422" t="b">
        <v>0</v>
      </c>
      <c r="AG422" t="s">
        <v>74</v>
      </c>
    </row>
    <row r="423" spans="1:33" x14ac:dyDescent="0.25">
      <c r="A423" t="str">
        <f>_xlfn.CONCAT(Table3[[#This Row],[Order]],"-",Table3[[#This Row],[Line]])</f>
        <v>74740-22</v>
      </c>
      <c r="C423" t="s">
        <v>5967</v>
      </c>
      <c r="D423" t="s">
        <v>74</v>
      </c>
      <c r="E423" t="b">
        <v>0</v>
      </c>
      <c r="F423">
        <v>74740</v>
      </c>
      <c r="G423">
        <v>22</v>
      </c>
      <c r="H423">
        <v>2</v>
      </c>
      <c r="I423" t="s">
        <v>760</v>
      </c>
      <c r="J423" t="s">
        <v>5968</v>
      </c>
      <c r="K423" t="s">
        <v>1498</v>
      </c>
      <c r="L423">
        <v>17.14</v>
      </c>
      <c r="M423" s="37">
        <v>43490</v>
      </c>
      <c r="N423" s="37" t="s">
        <v>42</v>
      </c>
      <c r="O423" t="s">
        <v>4150</v>
      </c>
      <c r="Q423" s="37"/>
      <c r="R423" s="37"/>
      <c r="S423" t="b">
        <v>0</v>
      </c>
      <c r="V423" t="s">
        <v>714</v>
      </c>
      <c r="W423">
        <v>4</v>
      </c>
      <c r="X423">
        <v>2</v>
      </c>
      <c r="Y423">
        <v>8</v>
      </c>
      <c r="Z423">
        <v>2460</v>
      </c>
      <c r="AA423">
        <v>0</v>
      </c>
      <c r="AE423" t="b">
        <v>0</v>
      </c>
      <c r="AF423" t="b">
        <v>0</v>
      </c>
      <c r="AG423" t="s">
        <v>74</v>
      </c>
    </row>
    <row r="424" spans="1:33" x14ac:dyDescent="0.25">
      <c r="A424" t="str">
        <f>_xlfn.CONCAT(Table3[[#This Row],[Order]],"-",Table3[[#This Row],[Line]])</f>
        <v>75910-1</v>
      </c>
      <c r="C424" t="s">
        <v>5967</v>
      </c>
      <c r="D424" t="s">
        <v>74</v>
      </c>
      <c r="E424" t="b">
        <v>0</v>
      </c>
      <c r="F424">
        <v>75910</v>
      </c>
      <c r="G424">
        <v>1</v>
      </c>
      <c r="H424">
        <v>3</v>
      </c>
      <c r="I424" t="s">
        <v>738</v>
      </c>
      <c r="J424" t="s">
        <v>5968</v>
      </c>
      <c r="K424" t="s">
        <v>2461</v>
      </c>
      <c r="L424">
        <v>72</v>
      </c>
      <c r="M424" s="37">
        <v>43474</v>
      </c>
      <c r="N424" s="37" t="s">
        <v>165</v>
      </c>
      <c r="P424" t="s">
        <v>3126</v>
      </c>
      <c r="Q424" s="37"/>
      <c r="R424" s="37"/>
      <c r="S424" t="b">
        <v>0</v>
      </c>
      <c r="V424" t="s">
        <v>714</v>
      </c>
      <c r="W424">
        <v>7</v>
      </c>
      <c r="X424">
        <v>9</v>
      </c>
      <c r="Y424">
        <v>9</v>
      </c>
      <c r="Z424">
        <v>4031.97</v>
      </c>
      <c r="AA424">
        <v>0</v>
      </c>
      <c r="AD424" t="s">
        <v>2719</v>
      </c>
      <c r="AE424" t="b">
        <v>0</v>
      </c>
      <c r="AF424" t="b">
        <v>0</v>
      </c>
      <c r="AG424" t="s">
        <v>74</v>
      </c>
    </row>
    <row r="425" spans="1:33" x14ac:dyDescent="0.25">
      <c r="A425" t="str">
        <f>_xlfn.CONCAT(Table3[[#This Row],[Order]],"-",Table3[[#This Row],[Line]])</f>
        <v>75910-2</v>
      </c>
      <c r="C425" t="s">
        <v>5967</v>
      </c>
      <c r="D425" t="s">
        <v>74</v>
      </c>
      <c r="E425" t="b">
        <v>0</v>
      </c>
      <c r="F425">
        <v>75910</v>
      </c>
      <c r="G425">
        <v>2</v>
      </c>
      <c r="H425">
        <v>2</v>
      </c>
      <c r="I425" t="s">
        <v>738</v>
      </c>
      <c r="J425" t="s">
        <v>5968</v>
      </c>
      <c r="K425" t="s">
        <v>2462</v>
      </c>
      <c r="L425">
        <v>74</v>
      </c>
      <c r="M425" s="37">
        <v>43474</v>
      </c>
      <c r="N425" s="37" t="s">
        <v>165</v>
      </c>
      <c r="P425" t="s">
        <v>151</v>
      </c>
      <c r="Q425" s="37"/>
      <c r="R425" s="37"/>
      <c r="S425" t="b">
        <v>0</v>
      </c>
      <c r="V425" t="s">
        <v>714</v>
      </c>
      <c r="W425">
        <v>7</v>
      </c>
      <c r="X425">
        <v>6</v>
      </c>
      <c r="Y425">
        <v>6</v>
      </c>
      <c r="Z425">
        <v>3230.28</v>
      </c>
      <c r="AA425">
        <v>0</v>
      </c>
      <c r="AE425" t="b">
        <v>0</v>
      </c>
      <c r="AF425" t="b">
        <v>0</v>
      </c>
      <c r="AG425" t="s">
        <v>74</v>
      </c>
    </row>
    <row r="426" spans="1:33" x14ac:dyDescent="0.25">
      <c r="A426" t="str">
        <f>_xlfn.CONCAT(Table3[[#This Row],[Order]],"-",Table3[[#This Row],[Line]])</f>
        <v>75910-3</v>
      </c>
      <c r="C426" t="s">
        <v>5967</v>
      </c>
      <c r="D426" t="s">
        <v>74</v>
      </c>
      <c r="E426" t="b">
        <v>0</v>
      </c>
      <c r="F426">
        <v>75910</v>
      </c>
      <c r="G426">
        <v>3</v>
      </c>
      <c r="H426">
        <v>2</v>
      </c>
      <c r="I426" t="s">
        <v>725</v>
      </c>
      <c r="J426" t="s">
        <v>5968</v>
      </c>
      <c r="K426" t="s">
        <v>2353</v>
      </c>
      <c r="L426">
        <v>14</v>
      </c>
      <c r="M426" s="37">
        <v>43474</v>
      </c>
      <c r="N426" s="37" t="s">
        <v>165</v>
      </c>
      <c r="P426" t="s">
        <v>151</v>
      </c>
      <c r="Q426" s="37"/>
      <c r="R426" s="37"/>
      <c r="S426" t="b">
        <v>0</v>
      </c>
      <c r="V426" t="s">
        <v>714</v>
      </c>
      <c r="W426">
        <v>7</v>
      </c>
      <c r="X426">
        <v>2</v>
      </c>
      <c r="Y426">
        <v>2</v>
      </c>
      <c r="Z426">
        <v>1322.42</v>
      </c>
      <c r="AA426">
        <v>0</v>
      </c>
      <c r="AE426" t="b">
        <v>0</v>
      </c>
      <c r="AF426" t="b">
        <v>0</v>
      </c>
      <c r="AG426" t="s">
        <v>74</v>
      </c>
    </row>
    <row r="427" spans="1:33" x14ac:dyDescent="0.25">
      <c r="A427" t="str">
        <f>_xlfn.CONCAT(Table3[[#This Row],[Order]],"-",Table3[[#This Row],[Line]])</f>
        <v>75910-4</v>
      </c>
      <c r="C427" t="s">
        <v>5967</v>
      </c>
      <c r="D427" t="s">
        <v>74</v>
      </c>
      <c r="E427" t="b">
        <v>0</v>
      </c>
      <c r="F427">
        <v>75910</v>
      </c>
      <c r="G427">
        <v>4</v>
      </c>
      <c r="H427">
        <v>1</v>
      </c>
      <c r="I427" t="s">
        <v>725</v>
      </c>
      <c r="J427" t="s">
        <v>5968</v>
      </c>
      <c r="K427" t="s">
        <v>2355</v>
      </c>
      <c r="L427">
        <v>11</v>
      </c>
      <c r="M427" s="37">
        <v>43474</v>
      </c>
      <c r="N427" s="37" t="s">
        <v>165</v>
      </c>
      <c r="P427" t="s">
        <v>151</v>
      </c>
      <c r="Q427" s="37"/>
      <c r="R427" s="37"/>
      <c r="S427" t="b">
        <v>0</v>
      </c>
      <c r="V427" t="s">
        <v>714</v>
      </c>
      <c r="W427">
        <v>7</v>
      </c>
      <c r="X427">
        <v>1</v>
      </c>
      <c r="Y427">
        <v>1</v>
      </c>
      <c r="Z427">
        <v>872.42</v>
      </c>
      <c r="AA427">
        <v>0</v>
      </c>
      <c r="AE427" t="b">
        <v>0</v>
      </c>
      <c r="AF427" t="b">
        <v>0</v>
      </c>
      <c r="AG427" t="s">
        <v>74</v>
      </c>
    </row>
    <row r="428" spans="1:33" x14ac:dyDescent="0.25">
      <c r="A428" t="str">
        <f>_xlfn.CONCAT(Table3[[#This Row],[Order]],"-",Table3[[#This Row],[Line]])</f>
        <v>75910-5</v>
      </c>
      <c r="C428" t="s">
        <v>5967</v>
      </c>
      <c r="D428" t="s">
        <v>74</v>
      </c>
      <c r="E428" t="b">
        <v>0</v>
      </c>
      <c r="F428">
        <v>75910</v>
      </c>
      <c r="G428">
        <v>5</v>
      </c>
      <c r="H428">
        <v>19</v>
      </c>
      <c r="I428" t="s">
        <v>739</v>
      </c>
      <c r="J428" t="s">
        <v>5968</v>
      </c>
      <c r="K428" t="s">
        <v>2357</v>
      </c>
      <c r="L428">
        <v>61.94</v>
      </c>
      <c r="M428" s="37">
        <v>43474</v>
      </c>
      <c r="N428" s="37" t="s">
        <v>165</v>
      </c>
      <c r="P428" t="s">
        <v>151</v>
      </c>
      <c r="Q428" s="37"/>
      <c r="R428" s="37"/>
      <c r="S428" t="b">
        <v>0</v>
      </c>
      <c r="V428" t="s">
        <v>714</v>
      </c>
      <c r="W428">
        <v>7</v>
      </c>
      <c r="X428">
        <v>19</v>
      </c>
      <c r="Y428">
        <v>19</v>
      </c>
      <c r="Z428">
        <v>6272.09</v>
      </c>
      <c r="AA428">
        <v>0</v>
      </c>
      <c r="AE428" t="b">
        <v>0</v>
      </c>
      <c r="AF428" t="b">
        <v>0</v>
      </c>
      <c r="AG428" t="s">
        <v>74</v>
      </c>
    </row>
    <row r="429" spans="1:33" x14ac:dyDescent="0.25">
      <c r="A429" t="str">
        <f>_xlfn.CONCAT(Table3[[#This Row],[Order]],"-",Table3[[#This Row],[Line]])</f>
        <v>75910-6</v>
      </c>
      <c r="C429" t="s">
        <v>5967</v>
      </c>
      <c r="D429" t="s">
        <v>74</v>
      </c>
      <c r="E429" t="b">
        <v>0</v>
      </c>
      <c r="F429">
        <v>75910</v>
      </c>
      <c r="G429">
        <v>6</v>
      </c>
      <c r="H429">
        <v>8</v>
      </c>
      <c r="I429" t="s">
        <v>739</v>
      </c>
      <c r="J429" t="s">
        <v>5968</v>
      </c>
      <c r="K429" t="s">
        <v>2359</v>
      </c>
      <c r="L429">
        <v>57.52</v>
      </c>
      <c r="M429" s="37">
        <v>43474</v>
      </c>
      <c r="N429" s="37" t="s">
        <v>165</v>
      </c>
      <c r="P429" t="s">
        <v>151</v>
      </c>
      <c r="Q429" s="37"/>
      <c r="R429" s="37"/>
      <c r="S429" t="b">
        <v>0</v>
      </c>
      <c r="V429" t="s">
        <v>714</v>
      </c>
      <c r="W429">
        <v>7</v>
      </c>
      <c r="X429">
        <v>8</v>
      </c>
      <c r="Y429">
        <v>8</v>
      </c>
      <c r="Z429">
        <v>4149.84</v>
      </c>
      <c r="AA429">
        <v>0</v>
      </c>
      <c r="AE429" t="b">
        <v>0</v>
      </c>
      <c r="AF429" t="b">
        <v>0</v>
      </c>
      <c r="AG429" t="s">
        <v>74</v>
      </c>
    </row>
    <row r="430" spans="1:33" x14ac:dyDescent="0.25">
      <c r="A430" t="str">
        <f>_xlfn.CONCAT(Table3[[#This Row],[Order]],"-",Table3[[#This Row],[Line]])</f>
        <v>75910-7</v>
      </c>
      <c r="C430" t="s">
        <v>5967</v>
      </c>
      <c r="D430" t="s">
        <v>74</v>
      </c>
      <c r="E430" t="b">
        <v>0</v>
      </c>
      <c r="F430">
        <v>75910</v>
      </c>
      <c r="G430">
        <v>7</v>
      </c>
      <c r="H430">
        <v>2</v>
      </c>
      <c r="I430" t="s">
        <v>739</v>
      </c>
      <c r="J430" t="s">
        <v>5968</v>
      </c>
      <c r="K430" t="s">
        <v>2361</v>
      </c>
      <c r="L430">
        <v>6.52</v>
      </c>
      <c r="M430" s="37">
        <v>43474</v>
      </c>
      <c r="N430" s="37" t="s">
        <v>165</v>
      </c>
      <c r="P430" t="s">
        <v>151</v>
      </c>
      <c r="Q430" s="37"/>
      <c r="R430" s="37"/>
      <c r="S430" t="b">
        <v>0</v>
      </c>
      <c r="V430" t="s">
        <v>714</v>
      </c>
      <c r="W430">
        <v>7</v>
      </c>
      <c r="X430">
        <v>2</v>
      </c>
      <c r="Y430">
        <v>2</v>
      </c>
      <c r="Z430">
        <v>660.22</v>
      </c>
      <c r="AA430">
        <v>0</v>
      </c>
      <c r="AE430" t="b">
        <v>0</v>
      </c>
      <c r="AF430" t="b">
        <v>0</v>
      </c>
      <c r="AG430" t="s">
        <v>74</v>
      </c>
    </row>
    <row r="431" spans="1:33" x14ac:dyDescent="0.25">
      <c r="A431" t="str">
        <f>_xlfn.CONCAT(Table3[[#This Row],[Order]],"-",Table3[[#This Row],[Line]])</f>
        <v>75910-8</v>
      </c>
      <c r="C431" t="s">
        <v>5967</v>
      </c>
      <c r="D431" t="s">
        <v>74</v>
      </c>
      <c r="E431" t="b">
        <v>0</v>
      </c>
      <c r="F431">
        <v>75910</v>
      </c>
      <c r="G431">
        <v>8</v>
      </c>
      <c r="H431">
        <v>1</v>
      </c>
      <c r="I431" t="s">
        <v>739</v>
      </c>
      <c r="J431" t="s">
        <v>5968</v>
      </c>
      <c r="K431" t="s">
        <v>2363</v>
      </c>
      <c r="L431">
        <v>6.32</v>
      </c>
      <c r="M431" s="37">
        <v>43474</v>
      </c>
      <c r="N431" s="37" t="s">
        <v>165</v>
      </c>
      <c r="P431" t="s">
        <v>151</v>
      </c>
      <c r="Q431" s="37"/>
      <c r="R431" s="37"/>
      <c r="S431" t="b">
        <v>0</v>
      </c>
      <c r="V431" t="s">
        <v>714</v>
      </c>
      <c r="W431">
        <v>7</v>
      </c>
      <c r="X431">
        <v>1</v>
      </c>
      <c r="Y431">
        <v>2</v>
      </c>
      <c r="Z431">
        <v>495.1</v>
      </c>
      <c r="AA431">
        <v>0</v>
      </c>
      <c r="AE431" t="b">
        <v>0</v>
      </c>
      <c r="AF431" t="b">
        <v>0</v>
      </c>
      <c r="AG431" t="s">
        <v>74</v>
      </c>
    </row>
    <row r="432" spans="1:33" x14ac:dyDescent="0.25">
      <c r="A432" t="str">
        <f>_xlfn.CONCAT(Table3[[#This Row],[Order]],"-",Table3[[#This Row],[Line]])</f>
        <v>75910-9</v>
      </c>
      <c r="C432" t="s">
        <v>5967</v>
      </c>
      <c r="D432" t="s">
        <v>74</v>
      </c>
      <c r="E432" t="b">
        <v>0</v>
      </c>
      <c r="F432">
        <v>75910</v>
      </c>
      <c r="G432">
        <v>9</v>
      </c>
      <c r="H432">
        <v>1</v>
      </c>
      <c r="I432" t="s">
        <v>739</v>
      </c>
      <c r="J432" t="s">
        <v>5968</v>
      </c>
      <c r="K432" t="s">
        <v>2365</v>
      </c>
      <c r="L432">
        <v>10.26</v>
      </c>
      <c r="M432" s="37">
        <v>43474</v>
      </c>
      <c r="N432" s="37" t="s">
        <v>165</v>
      </c>
      <c r="P432" t="s">
        <v>151</v>
      </c>
      <c r="Q432" s="37"/>
      <c r="R432" s="37"/>
      <c r="S432" s="37" t="b">
        <v>0</v>
      </c>
      <c r="V432" t="s">
        <v>714</v>
      </c>
      <c r="W432">
        <v>7</v>
      </c>
      <c r="X432">
        <v>1</v>
      </c>
      <c r="Y432">
        <v>2</v>
      </c>
      <c r="Z432">
        <v>683.78</v>
      </c>
      <c r="AA432">
        <v>0</v>
      </c>
      <c r="AE432" t="b">
        <v>0</v>
      </c>
      <c r="AF432" t="b">
        <v>0</v>
      </c>
      <c r="AG432" t="s">
        <v>74</v>
      </c>
    </row>
    <row r="433" spans="1:33" x14ac:dyDescent="0.25">
      <c r="A433" t="str">
        <f>_xlfn.CONCAT(Table3[[#This Row],[Order]],"-",Table3[[#This Row],[Line]])</f>
        <v>75910-10</v>
      </c>
      <c r="C433" t="s">
        <v>5967</v>
      </c>
      <c r="D433" t="s">
        <v>74</v>
      </c>
      <c r="E433" t="b">
        <v>0</v>
      </c>
      <c r="F433">
        <v>75910</v>
      </c>
      <c r="G433">
        <v>10</v>
      </c>
      <c r="H433">
        <v>10</v>
      </c>
      <c r="I433" t="s">
        <v>725</v>
      </c>
      <c r="J433" t="s">
        <v>5968</v>
      </c>
      <c r="K433" t="s">
        <v>2367</v>
      </c>
      <c r="L433">
        <v>230</v>
      </c>
      <c r="M433" s="37">
        <v>43474</v>
      </c>
      <c r="N433" s="37" t="s">
        <v>165</v>
      </c>
      <c r="P433" t="s">
        <v>151</v>
      </c>
      <c r="Q433" s="37"/>
      <c r="R433" s="37"/>
      <c r="S433" s="37" t="b">
        <v>0</v>
      </c>
      <c r="V433" t="s">
        <v>714</v>
      </c>
      <c r="W433">
        <v>7</v>
      </c>
      <c r="X433">
        <v>10</v>
      </c>
      <c r="Y433">
        <v>20</v>
      </c>
      <c r="Z433">
        <v>8488.2999999999993</v>
      </c>
      <c r="AA433">
        <v>0</v>
      </c>
      <c r="AE433" t="b">
        <v>0</v>
      </c>
      <c r="AF433" t="b">
        <v>0</v>
      </c>
      <c r="AG433" t="s">
        <v>74</v>
      </c>
    </row>
    <row r="434" spans="1:33" x14ac:dyDescent="0.25">
      <c r="A434" t="str">
        <f>_xlfn.CONCAT(Table3[[#This Row],[Order]],"-",Table3[[#This Row],[Line]])</f>
        <v>75910-11</v>
      </c>
      <c r="C434" t="s">
        <v>5967</v>
      </c>
      <c r="D434" t="s">
        <v>74</v>
      </c>
      <c r="E434" t="b">
        <v>0</v>
      </c>
      <c r="F434">
        <v>75910</v>
      </c>
      <c r="G434">
        <v>11</v>
      </c>
      <c r="H434">
        <v>4</v>
      </c>
      <c r="I434" t="s">
        <v>725</v>
      </c>
      <c r="J434" t="s">
        <v>5968</v>
      </c>
      <c r="K434" t="s">
        <v>2369</v>
      </c>
      <c r="L434">
        <v>172</v>
      </c>
      <c r="M434" s="37">
        <v>43474</v>
      </c>
      <c r="N434" s="37" t="s">
        <v>165</v>
      </c>
      <c r="P434" t="s">
        <v>151</v>
      </c>
      <c r="Q434" s="37"/>
      <c r="R434" s="37"/>
      <c r="S434" s="37" t="b">
        <v>0</v>
      </c>
      <c r="T434" t="s">
        <v>117</v>
      </c>
      <c r="V434" t="s">
        <v>714</v>
      </c>
      <c r="W434">
        <v>7</v>
      </c>
      <c r="X434">
        <v>4</v>
      </c>
      <c r="Y434">
        <v>8</v>
      </c>
      <c r="Z434">
        <v>4149.88</v>
      </c>
      <c r="AA434">
        <v>0</v>
      </c>
      <c r="AE434" t="b">
        <v>0</v>
      </c>
      <c r="AF434" t="b">
        <v>0</v>
      </c>
      <c r="AG434" t="s">
        <v>74</v>
      </c>
    </row>
    <row r="435" spans="1:33" x14ac:dyDescent="0.25">
      <c r="A435" t="str">
        <f>_xlfn.CONCAT(Table3[[#This Row],[Order]],"-",Table3[[#This Row],[Line]])</f>
        <v>75910-12</v>
      </c>
      <c r="C435" t="s">
        <v>5967</v>
      </c>
      <c r="D435" t="s">
        <v>74</v>
      </c>
      <c r="E435" t="b">
        <v>0</v>
      </c>
      <c r="F435">
        <v>75910</v>
      </c>
      <c r="G435">
        <v>12</v>
      </c>
      <c r="H435">
        <v>1</v>
      </c>
      <c r="I435" t="s">
        <v>728</v>
      </c>
      <c r="J435" t="s">
        <v>5968</v>
      </c>
      <c r="K435" t="s">
        <v>2371</v>
      </c>
      <c r="L435">
        <v>14.1</v>
      </c>
      <c r="M435" s="37">
        <v>43474</v>
      </c>
      <c r="N435" s="37" t="s">
        <v>165</v>
      </c>
      <c r="P435" t="s">
        <v>151</v>
      </c>
      <c r="Q435" s="37"/>
      <c r="R435" s="37"/>
      <c r="S435" s="37" t="b">
        <v>0</v>
      </c>
      <c r="V435" t="s">
        <v>714</v>
      </c>
      <c r="W435">
        <v>7</v>
      </c>
      <c r="X435">
        <v>1</v>
      </c>
      <c r="Y435">
        <v>2</v>
      </c>
      <c r="Z435">
        <v>683.7</v>
      </c>
      <c r="AA435">
        <v>0</v>
      </c>
      <c r="AE435" t="b">
        <v>0</v>
      </c>
      <c r="AF435" t="b">
        <v>0</v>
      </c>
      <c r="AG435" t="s">
        <v>74</v>
      </c>
    </row>
    <row r="436" spans="1:33" x14ac:dyDescent="0.25">
      <c r="A436" t="str">
        <f>_xlfn.CONCAT(Table3[[#This Row],[Order]],"-",Table3[[#This Row],[Line]])</f>
        <v>76872-1</v>
      </c>
      <c r="C436" t="s">
        <v>5967</v>
      </c>
      <c r="D436" t="s">
        <v>74</v>
      </c>
      <c r="E436" t="b">
        <v>0</v>
      </c>
      <c r="F436">
        <v>76872</v>
      </c>
      <c r="G436">
        <v>1</v>
      </c>
      <c r="H436">
        <v>8</v>
      </c>
      <c r="I436" t="s">
        <v>725</v>
      </c>
      <c r="J436" t="s">
        <v>5968</v>
      </c>
      <c r="K436" t="s">
        <v>5499</v>
      </c>
      <c r="L436">
        <v>0</v>
      </c>
      <c r="M436" s="37"/>
      <c r="N436" s="37" t="s">
        <v>782</v>
      </c>
      <c r="Q436" s="37"/>
      <c r="R436" s="37"/>
      <c r="S436" s="37" t="b">
        <v>0</v>
      </c>
      <c r="V436" t="s">
        <v>714</v>
      </c>
      <c r="W436">
        <v>0</v>
      </c>
      <c r="X436">
        <v>8</v>
      </c>
      <c r="Z436">
        <v>2732.16</v>
      </c>
      <c r="AA436">
        <v>0</v>
      </c>
      <c r="AE436" t="b">
        <v>0</v>
      </c>
      <c r="AF436" t="b">
        <v>0</v>
      </c>
      <c r="AG436" t="s">
        <v>74</v>
      </c>
    </row>
    <row r="437" spans="1:33" x14ac:dyDescent="0.25">
      <c r="A437" t="str">
        <f>_xlfn.CONCAT(Table3[[#This Row],[Order]],"-",Table3[[#This Row],[Line]])</f>
        <v>76872-2</v>
      </c>
      <c r="C437" t="s">
        <v>5967</v>
      </c>
      <c r="D437" t="s">
        <v>74</v>
      </c>
      <c r="E437" t="b">
        <v>0</v>
      </c>
      <c r="F437">
        <v>76872</v>
      </c>
      <c r="G437">
        <v>2</v>
      </c>
      <c r="H437">
        <v>4</v>
      </c>
      <c r="I437" t="s">
        <v>725</v>
      </c>
      <c r="J437" t="s">
        <v>5968</v>
      </c>
      <c r="K437" t="s">
        <v>5500</v>
      </c>
      <c r="L437">
        <v>0</v>
      </c>
      <c r="M437" s="37"/>
      <c r="N437" s="37" t="s">
        <v>782</v>
      </c>
      <c r="Q437" s="37"/>
      <c r="R437" s="37"/>
      <c r="S437" t="b">
        <v>0</v>
      </c>
      <c r="V437" t="s">
        <v>714</v>
      </c>
      <c r="W437">
        <v>0</v>
      </c>
      <c r="X437">
        <v>4</v>
      </c>
      <c r="Z437">
        <v>2239.12</v>
      </c>
      <c r="AA437">
        <v>0</v>
      </c>
      <c r="AE437" t="b">
        <v>0</v>
      </c>
      <c r="AF437" t="b">
        <v>0</v>
      </c>
      <c r="AG437" t="s">
        <v>74</v>
      </c>
    </row>
    <row r="438" spans="1:33" x14ac:dyDescent="0.25">
      <c r="A438" t="str">
        <f>_xlfn.CONCAT(Table3[[#This Row],[Order]],"-",Table3[[#This Row],[Line]])</f>
        <v>76872-3</v>
      </c>
      <c r="C438" t="s">
        <v>5967</v>
      </c>
      <c r="D438" t="s">
        <v>74</v>
      </c>
      <c r="E438" t="b">
        <v>0</v>
      </c>
      <c r="F438">
        <v>76872</v>
      </c>
      <c r="G438">
        <v>3</v>
      </c>
      <c r="H438">
        <v>2</v>
      </c>
      <c r="I438" t="s">
        <v>725</v>
      </c>
      <c r="J438" t="s">
        <v>5968</v>
      </c>
      <c r="K438" t="s">
        <v>5501</v>
      </c>
      <c r="L438">
        <v>0</v>
      </c>
      <c r="M438" s="37"/>
      <c r="N438" s="37" t="s">
        <v>782</v>
      </c>
      <c r="Q438" s="37"/>
      <c r="R438" s="37"/>
      <c r="S438" t="b">
        <v>0</v>
      </c>
      <c r="V438" t="s">
        <v>714</v>
      </c>
      <c r="W438">
        <v>0</v>
      </c>
      <c r="X438">
        <v>2</v>
      </c>
      <c r="Z438">
        <v>1326.08</v>
      </c>
      <c r="AA438">
        <v>0</v>
      </c>
      <c r="AE438" t="b">
        <v>0</v>
      </c>
      <c r="AF438" t="b">
        <v>0</v>
      </c>
      <c r="AG438" t="s">
        <v>74</v>
      </c>
    </row>
    <row r="439" spans="1:33" x14ac:dyDescent="0.25">
      <c r="A439" t="str">
        <f>_xlfn.CONCAT(Table3[[#This Row],[Order]],"-",Table3[[#This Row],[Line]])</f>
        <v>76872-4</v>
      </c>
      <c r="C439" t="s">
        <v>5967</v>
      </c>
      <c r="D439" t="s">
        <v>74</v>
      </c>
      <c r="E439" t="b">
        <v>0</v>
      </c>
      <c r="F439">
        <v>76872</v>
      </c>
      <c r="G439">
        <v>4</v>
      </c>
      <c r="H439">
        <v>4</v>
      </c>
      <c r="I439" t="s">
        <v>725</v>
      </c>
      <c r="J439" t="s">
        <v>5968</v>
      </c>
      <c r="K439" t="s">
        <v>5502</v>
      </c>
      <c r="L439">
        <v>0</v>
      </c>
      <c r="M439" s="37"/>
      <c r="N439" s="37" t="s">
        <v>782</v>
      </c>
      <c r="Q439" s="37"/>
      <c r="R439" s="37"/>
      <c r="S439" t="b">
        <v>0</v>
      </c>
      <c r="V439" t="s">
        <v>714</v>
      </c>
      <c r="W439">
        <v>0</v>
      </c>
      <c r="X439">
        <v>4</v>
      </c>
      <c r="Z439">
        <v>1378.28</v>
      </c>
      <c r="AA439">
        <v>0</v>
      </c>
      <c r="AE439" t="b">
        <v>0</v>
      </c>
      <c r="AF439" t="b">
        <v>0</v>
      </c>
      <c r="AG439" t="s">
        <v>74</v>
      </c>
    </row>
    <row r="440" spans="1:33" x14ac:dyDescent="0.25">
      <c r="A440" t="str">
        <f>_xlfn.CONCAT(Table3[[#This Row],[Order]],"-",Table3[[#This Row],[Line]])</f>
        <v>76872-5</v>
      </c>
      <c r="C440" t="s">
        <v>5967</v>
      </c>
      <c r="D440" t="s">
        <v>74</v>
      </c>
      <c r="E440" t="b">
        <v>0</v>
      </c>
      <c r="F440">
        <v>76872</v>
      </c>
      <c r="G440">
        <v>5</v>
      </c>
      <c r="H440">
        <v>7</v>
      </c>
      <c r="I440" t="s">
        <v>725</v>
      </c>
      <c r="J440" t="s">
        <v>5968</v>
      </c>
      <c r="K440" t="s">
        <v>5503</v>
      </c>
      <c r="L440">
        <v>0</v>
      </c>
      <c r="M440" s="37"/>
      <c r="N440" s="37" t="s">
        <v>782</v>
      </c>
      <c r="Q440" s="37"/>
      <c r="R440" s="37"/>
      <c r="S440" t="b">
        <v>0</v>
      </c>
      <c r="V440" t="s">
        <v>714</v>
      </c>
      <c r="W440">
        <v>0</v>
      </c>
      <c r="X440">
        <v>7</v>
      </c>
      <c r="Z440">
        <v>4055.45</v>
      </c>
      <c r="AA440">
        <v>0</v>
      </c>
      <c r="AE440" t="b">
        <v>0</v>
      </c>
      <c r="AF440" t="b">
        <v>0</v>
      </c>
      <c r="AG440" t="s">
        <v>74</v>
      </c>
    </row>
    <row r="441" spans="1:33" x14ac:dyDescent="0.25">
      <c r="A441" t="str">
        <f>_xlfn.CONCAT(Table3[[#This Row],[Order]],"-",Table3[[#This Row],[Line]])</f>
        <v>76872-6</v>
      </c>
      <c r="C441" t="s">
        <v>5967</v>
      </c>
      <c r="D441" t="s">
        <v>74</v>
      </c>
      <c r="E441" t="b">
        <v>0</v>
      </c>
      <c r="F441">
        <v>76872</v>
      </c>
      <c r="G441">
        <v>6</v>
      </c>
      <c r="H441">
        <v>2</v>
      </c>
      <c r="I441" t="s">
        <v>725</v>
      </c>
      <c r="J441" t="s">
        <v>5968</v>
      </c>
      <c r="K441" t="s">
        <v>5504</v>
      </c>
      <c r="L441">
        <v>0</v>
      </c>
      <c r="M441" s="37"/>
      <c r="N441" s="37" t="s">
        <v>782</v>
      </c>
      <c r="Q441" s="37"/>
      <c r="R441" s="37"/>
      <c r="S441" s="37" t="b">
        <v>0</v>
      </c>
      <c r="V441" t="s">
        <v>714</v>
      </c>
      <c r="W441">
        <v>0</v>
      </c>
      <c r="X441">
        <v>2</v>
      </c>
      <c r="Z441">
        <v>1378.26</v>
      </c>
      <c r="AA441">
        <v>0</v>
      </c>
      <c r="AE441" t="b">
        <v>0</v>
      </c>
      <c r="AF441" t="b">
        <v>0</v>
      </c>
      <c r="AG441" t="s">
        <v>74</v>
      </c>
    </row>
    <row r="442" spans="1:33" x14ac:dyDescent="0.25">
      <c r="A442" t="str">
        <f>_xlfn.CONCAT(Table3[[#This Row],[Order]],"-",Table3[[#This Row],[Line]])</f>
        <v>76872-7</v>
      </c>
      <c r="C442" t="s">
        <v>5967</v>
      </c>
      <c r="D442" t="s">
        <v>74</v>
      </c>
      <c r="E442" t="b">
        <v>0</v>
      </c>
      <c r="F442">
        <v>76872</v>
      </c>
      <c r="G442">
        <v>7</v>
      </c>
      <c r="H442">
        <v>8</v>
      </c>
      <c r="I442" t="s">
        <v>725</v>
      </c>
      <c r="J442" t="s">
        <v>5968</v>
      </c>
      <c r="K442" t="s">
        <v>5505</v>
      </c>
      <c r="L442">
        <v>0</v>
      </c>
      <c r="M442" s="37"/>
      <c r="N442" s="37" t="s">
        <v>782</v>
      </c>
      <c r="Q442" s="37"/>
      <c r="R442" s="37"/>
      <c r="S442" s="37" t="b">
        <v>0</v>
      </c>
      <c r="V442" t="s">
        <v>714</v>
      </c>
      <c r="W442">
        <v>0</v>
      </c>
      <c r="X442">
        <v>8</v>
      </c>
      <c r="Z442">
        <v>2826.08</v>
      </c>
      <c r="AA442">
        <v>0</v>
      </c>
      <c r="AE442" t="b">
        <v>0</v>
      </c>
      <c r="AF442" t="b">
        <v>0</v>
      </c>
      <c r="AG442" t="s">
        <v>74</v>
      </c>
    </row>
    <row r="443" spans="1:33" x14ac:dyDescent="0.25">
      <c r="A443" t="str">
        <f>_xlfn.CONCAT(Table3[[#This Row],[Order]],"-",Table3[[#This Row],[Line]])</f>
        <v>76872-8</v>
      </c>
      <c r="C443" t="s">
        <v>5967</v>
      </c>
      <c r="D443" t="s">
        <v>74</v>
      </c>
      <c r="E443" t="b">
        <v>0</v>
      </c>
      <c r="F443">
        <v>76872</v>
      </c>
      <c r="G443">
        <v>8</v>
      </c>
      <c r="H443">
        <v>2</v>
      </c>
      <c r="I443" t="s">
        <v>725</v>
      </c>
      <c r="J443" t="s">
        <v>5968</v>
      </c>
      <c r="K443" t="s">
        <v>5506</v>
      </c>
      <c r="L443">
        <v>0</v>
      </c>
      <c r="M443" s="37"/>
      <c r="N443" s="37" t="s">
        <v>782</v>
      </c>
      <c r="Q443" s="37"/>
      <c r="R443" s="37"/>
      <c r="S443" s="37" t="b">
        <v>0</v>
      </c>
      <c r="V443" t="s">
        <v>714</v>
      </c>
      <c r="W443">
        <v>0</v>
      </c>
      <c r="X443">
        <v>2</v>
      </c>
      <c r="Z443">
        <v>1191.74</v>
      </c>
      <c r="AA443">
        <v>0</v>
      </c>
      <c r="AE443" t="b">
        <v>0</v>
      </c>
      <c r="AF443" t="b">
        <v>0</v>
      </c>
      <c r="AG443" t="s">
        <v>74</v>
      </c>
    </row>
    <row r="444" spans="1:33" x14ac:dyDescent="0.25">
      <c r="A444" t="str">
        <f>_xlfn.CONCAT(Table3[[#This Row],[Order]],"-",Table3[[#This Row],[Line]])</f>
        <v>76872-9</v>
      </c>
      <c r="C444" t="s">
        <v>5967</v>
      </c>
      <c r="D444" t="s">
        <v>74</v>
      </c>
      <c r="E444" t="b">
        <v>0</v>
      </c>
      <c r="F444">
        <v>76872</v>
      </c>
      <c r="G444">
        <v>9</v>
      </c>
      <c r="H444">
        <v>3</v>
      </c>
      <c r="I444" t="s">
        <v>725</v>
      </c>
      <c r="J444" t="s">
        <v>5968</v>
      </c>
      <c r="K444" t="s">
        <v>5507</v>
      </c>
      <c r="L444">
        <v>0</v>
      </c>
      <c r="M444" s="37"/>
      <c r="N444" s="37" t="s">
        <v>782</v>
      </c>
      <c r="Q444" s="37"/>
      <c r="R444" s="37"/>
      <c r="S444" s="37" t="b">
        <v>0</v>
      </c>
      <c r="V444" t="s">
        <v>714</v>
      </c>
      <c r="W444">
        <v>0</v>
      </c>
      <c r="X444">
        <v>3</v>
      </c>
      <c r="Z444">
        <v>2119.56</v>
      </c>
      <c r="AA444">
        <v>0</v>
      </c>
      <c r="AE444" t="b">
        <v>0</v>
      </c>
      <c r="AF444" t="b">
        <v>0</v>
      </c>
      <c r="AG444" t="s">
        <v>74</v>
      </c>
    </row>
    <row r="445" spans="1:33" x14ac:dyDescent="0.25">
      <c r="A445" t="str">
        <f>_xlfn.CONCAT(Table3[[#This Row],[Order]],"-",Table3[[#This Row],[Line]])</f>
        <v>76872-10</v>
      </c>
      <c r="C445" t="s">
        <v>5967</v>
      </c>
      <c r="D445" t="s">
        <v>74</v>
      </c>
      <c r="E445" t="b">
        <v>0</v>
      </c>
      <c r="F445">
        <v>76872</v>
      </c>
      <c r="G445">
        <v>10</v>
      </c>
      <c r="H445">
        <v>8</v>
      </c>
      <c r="I445" t="s">
        <v>725</v>
      </c>
      <c r="J445" t="s">
        <v>5968</v>
      </c>
      <c r="K445" t="s">
        <v>5508</v>
      </c>
      <c r="L445">
        <v>0</v>
      </c>
      <c r="M445" s="37"/>
      <c r="N445" s="37" t="s">
        <v>734</v>
      </c>
      <c r="Q445" s="37"/>
      <c r="R445" s="37"/>
      <c r="S445" s="37" t="b">
        <v>0</v>
      </c>
      <c r="V445" t="s">
        <v>714</v>
      </c>
      <c r="W445">
        <v>0</v>
      </c>
      <c r="X445">
        <v>8</v>
      </c>
      <c r="Z445">
        <v>2652.16</v>
      </c>
      <c r="AA445">
        <v>0</v>
      </c>
      <c r="AE445" t="b">
        <v>0</v>
      </c>
      <c r="AF445" t="b">
        <v>0</v>
      </c>
      <c r="AG445" t="s">
        <v>74</v>
      </c>
    </row>
    <row r="446" spans="1:33" x14ac:dyDescent="0.25">
      <c r="A446" t="str">
        <f>_xlfn.CONCAT(Table3[[#This Row],[Order]],"-",Table3[[#This Row],[Line]])</f>
        <v>76872-11</v>
      </c>
      <c r="C446" t="s">
        <v>5967</v>
      </c>
      <c r="D446" t="s">
        <v>74</v>
      </c>
      <c r="E446" t="b">
        <v>0</v>
      </c>
      <c r="F446">
        <v>76872</v>
      </c>
      <c r="G446">
        <v>11</v>
      </c>
      <c r="H446">
        <v>8</v>
      </c>
      <c r="I446" t="s">
        <v>725</v>
      </c>
      <c r="J446" t="s">
        <v>5968</v>
      </c>
      <c r="K446" t="s">
        <v>5509</v>
      </c>
      <c r="L446">
        <v>0</v>
      </c>
      <c r="M446" s="37"/>
      <c r="N446" s="37" t="s">
        <v>734</v>
      </c>
      <c r="Q446" s="37"/>
      <c r="R446" s="37"/>
      <c r="S446" t="b">
        <v>0</v>
      </c>
      <c r="V446" t="s">
        <v>714</v>
      </c>
      <c r="W446">
        <v>0</v>
      </c>
      <c r="X446">
        <v>8</v>
      </c>
      <c r="Z446">
        <v>2756.56</v>
      </c>
      <c r="AA446">
        <v>0</v>
      </c>
      <c r="AE446" t="b">
        <v>0</v>
      </c>
      <c r="AF446" t="b">
        <v>0</v>
      </c>
      <c r="AG446" t="s">
        <v>74</v>
      </c>
    </row>
    <row r="447" spans="1:33" x14ac:dyDescent="0.25">
      <c r="A447" t="str">
        <f>_xlfn.CONCAT(Table3[[#This Row],[Order]],"-",Table3[[#This Row],[Line]])</f>
        <v>76872-12</v>
      </c>
      <c r="C447" t="s">
        <v>5967</v>
      </c>
      <c r="D447" t="s">
        <v>74</v>
      </c>
      <c r="E447" t="b">
        <v>0</v>
      </c>
      <c r="F447">
        <v>76872</v>
      </c>
      <c r="G447">
        <v>12</v>
      </c>
      <c r="H447">
        <v>8</v>
      </c>
      <c r="I447" t="s">
        <v>725</v>
      </c>
      <c r="J447" t="s">
        <v>5968</v>
      </c>
      <c r="K447" t="s">
        <v>5510</v>
      </c>
      <c r="L447">
        <v>0</v>
      </c>
      <c r="M447" s="37"/>
      <c r="N447" s="37" t="s">
        <v>734</v>
      </c>
      <c r="Q447" s="37"/>
      <c r="R447" s="37"/>
      <c r="S447" t="b">
        <v>0</v>
      </c>
      <c r="V447" t="s">
        <v>714</v>
      </c>
      <c r="W447">
        <v>0</v>
      </c>
      <c r="X447">
        <v>8</v>
      </c>
      <c r="Z447">
        <v>2826.08</v>
      </c>
      <c r="AA447">
        <v>0</v>
      </c>
      <c r="AE447" t="b">
        <v>0</v>
      </c>
      <c r="AF447" t="b">
        <v>0</v>
      </c>
      <c r="AG447" t="s">
        <v>74</v>
      </c>
    </row>
    <row r="448" spans="1:33" x14ac:dyDescent="0.25">
      <c r="A448" t="str">
        <f>_xlfn.CONCAT(Table3[[#This Row],[Order]],"-",Table3[[#This Row],[Line]])</f>
        <v>77132-1</v>
      </c>
      <c r="C448" t="s">
        <v>5967</v>
      </c>
      <c r="D448" t="s">
        <v>74</v>
      </c>
      <c r="E448" t="b">
        <v>0</v>
      </c>
      <c r="F448">
        <v>77132</v>
      </c>
      <c r="G448">
        <v>1</v>
      </c>
      <c r="H448">
        <v>1</v>
      </c>
      <c r="I448" t="s">
        <v>743</v>
      </c>
      <c r="J448" t="s">
        <v>5968</v>
      </c>
      <c r="K448" t="s">
        <v>2078</v>
      </c>
      <c r="L448">
        <v>8</v>
      </c>
      <c r="M448" s="37">
        <v>43461</v>
      </c>
      <c r="N448" s="37" t="s">
        <v>43</v>
      </c>
      <c r="P448" t="s">
        <v>151</v>
      </c>
      <c r="Q448" s="37">
        <v>43448</v>
      </c>
      <c r="S448" t="b">
        <v>1</v>
      </c>
      <c r="T448" t="s">
        <v>45</v>
      </c>
      <c r="V448" t="s">
        <v>715</v>
      </c>
      <c r="W448">
        <v>1</v>
      </c>
      <c r="X448">
        <v>1</v>
      </c>
      <c r="Y448">
        <v>1</v>
      </c>
      <c r="Z448">
        <v>714.38</v>
      </c>
      <c r="AA448">
        <v>0</v>
      </c>
      <c r="AC448" t="s">
        <v>151</v>
      </c>
      <c r="AD448" t="s">
        <v>151</v>
      </c>
      <c r="AE448" t="b">
        <v>1</v>
      </c>
      <c r="AF448" t="b">
        <v>0</v>
      </c>
      <c r="AG448" t="s">
        <v>74</v>
      </c>
    </row>
    <row r="449" spans="1:33" x14ac:dyDescent="0.25">
      <c r="A449" t="str">
        <f>_xlfn.CONCAT(Table3[[#This Row],[Order]],"-",Table3[[#This Row],[Line]])</f>
        <v>77287-1</v>
      </c>
      <c r="C449" t="s">
        <v>5967</v>
      </c>
      <c r="D449" t="s">
        <v>74</v>
      </c>
      <c r="E449" t="b">
        <v>0</v>
      </c>
      <c r="F449">
        <v>77287</v>
      </c>
      <c r="G449">
        <v>1</v>
      </c>
      <c r="H449">
        <v>1</v>
      </c>
      <c r="I449" t="s">
        <v>746</v>
      </c>
      <c r="J449" t="s">
        <v>5968</v>
      </c>
      <c r="K449" t="s">
        <v>2080</v>
      </c>
      <c r="L449">
        <v>7.89</v>
      </c>
      <c r="M449" s="37">
        <v>43467</v>
      </c>
      <c r="N449" s="37" t="s">
        <v>29</v>
      </c>
      <c r="Q449" s="37"/>
      <c r="R449" s="37">
        <v>43458</v>
      </c>
      <c r="S449" t="b">
        <v>0</v>
      </c>
      <c r="V449" t="s">
        <v>715</v>
      </c>
      <c r="W449">
        <v>12</v>
      </c>
      <c r="X449">
        <v>1</v>
      </c>
      <c r="Y449">
        <v>1</v>
      </c>
      <c r="Z449">
        <v>770</v>
      </c>
      <c r="AA449">
        <v>0</v>
      </c>
      <c r="AB449" t="s">
        <v>151</v>
      </c>
      <c r="AE449" t="b">
        <v>1</v>
      </c>
      <c r="AF449" t="b">
        <v>0</v>
      </c>
      <c r="AG449" t="s">
        <v>79</v>
      </c>
    </row>
    <row r="450" spans="1:33" x14ac:dyDescent="0.25">
      <c r="A450" t="str">
        <f>_xlfn.CONCAT(Table3[[#This Row],[Order]],"-",Table3[[#This Row],[Line]])</f>
        <v>77287-2</v>
      </c>
      <c r="C450" t="s">
        <v>5967</v>
      </c>
      <c r="D450" t="s">
        <v>74</v>
      </c>
      <c r="E450" t="b">
        <v>0</v>
      </c>
      <c r="F450">
        <v>77287</v>
      </c>
      <c r="G450">
        <v>2</v>
      </c>
      <c r="H450">
        <v>1</v>
      </c>
      <c r="I450" t="s">
        <v>746</v>
      </c>
      <c r="J450" t="s">
        <v>5968</v>
      </c>
      <c r="K450" t="s">
        <v>2082</v>
      </c>
      <c r="L450">
        <v>18.54</v>
      </c>
      <c r="M450" s="37">
        <v>43467</v>
      </c>
      <c r="N450" s="37" t="s">
        <v>29</v>
      </c>
      <c r="Q450" s="37"/>
      <c r="R450" s="37">
        <v>43458</v>
      </c>
      <c r="S450" t="b">
        <v>0</v>
      </c>
      <c r="V450" t="s">
        <v>715</v>
      </c>
      <c r="W450">
        <v>12</v>
      </c>
      <c r="X450">
        <v>2</v>
      </c>
      <c r="Y450">
        <v>3</v>
      </c>
      <c r="Z450">
        <v>2090</v>
      </c>
      <c r="AA450">
        <v>0</v>
      </c>
      <c r="AB450" t="s">
        <v>151</v>
      </c>
      <c r="AE450" t="b">
        <v>1</v>
      </c>
      <c r="AF450" t="b">
        <v>0</v>
      </c>
      <c r="AG450" t="s">
        <v>79</v>
      </c>
    </row>
    <row r="451" spans="1:33" x14ac:dyDescent="0.25">
      <c r="A451" t="str">
        <f>_xlfn.CONCAT(Table3[[#This Row],[Order]],"-",Table3[[#This Row],[Line]])</f>
        <v>76878-1</v>
      </c>
      <c r="C451" t="s">
        <v>5967</v>
      </c>
      <c r="D451" t="s">
        <v>74</v>
      </c>
      <c r="E451" t="b">
        <v>0</v>
      </c>
      <c r="F451">
        <v>76878</v>
      </c>
      <c r="G451">
        <v>1</v>
      </c>
      <c r="H451">
        <v>1</v>
      </c>
      <c r="I451" t="s">
        <v>725</v>
      </c>
      <c r="J451" t="s">
        <v>5968</v>
      </c>
      <c r="K451" t="s">
        <v>4044</v>
      </c>
      <c r="L451">
        <v>6</v>
      </c>
      <c r="M451" s="37">
        <v>43468</v>
      </c>
      <c r="N451" s="37" t="s">
        <v>29</v>
      </c>
      <c r="O451" t="s">
        <v>4151</v>
      </c>
      <c r="Q451" s="37"/>
      <c r="R451" s="37"/>
      <c r="S451" t="b">
        <v>0</v>
      </c>
      <c r="V451" t="s">
        <v>715</v>
      </c>
      <c r="W451">
        <v>12</v>
      </c>
      <c r="X451">
        <v>1</v>
      </c>
      <c r="Y451">
        <v>1</v>
      </c>
      <c r="Z451">
        <v>202</v>
      </c>
      <c r="AA451">
        <v>0</v>
      </c>
      <c r="AE451" t="b">
        <v>1</v>
      </c>
      <c r="AF451" t="b">
        <v>0</v>
      </c>
      <c r="AG451" t="s">
        <v>180</v>
      </c>
    </row>
    <row r="452" spans="1:33" x14ac:dyDescent="0.25">
      <c r="A452" t="str">
        <f>_xlfn.CONCAT(Table3[[#This Row],[Order]],"-",Table3[[#This Row],[Line]])</f>
        <v>77823-1</v>
      </c>
      <c r="C452" t="s">
        <v>5967</v>
      </c>
      <c r="D452" t="s">
        <v>74</v>
      </c>
      <c r="E452" t="b">
        <v>0</v>
      </c>
      <c r="F452">
        <v>77823</v>
      </c>
      <c r="G452">
        <v>1</v>
      </c>
      <c r="H452">
        <v>1</v>
      </c>
      <c r="I452" t="s">
        <v>719</v>
      </c>
      <c r="J452" t="s">
        <v>5968</v>
      </c>
      <c r="K452" t="s">
        <v>3582</v>
      </c>
      <c r="L452">
        <v>8.27</v>
      </c>
      <c r="M452" s="37">
        <v>43476</v>
      </c>
      <c r="N452" s="37" t="s">
        <v>42</v>
      </c>
      <c r="P452" t="s">
        <v>151</v>
      </c>
      <c r="Q452" s="37"/>
      <c r="R452" s="37"/>
      <c r="S452" t="b">
        <v>0</v>
      </c>
      <c r="V452" t="s">
        <v>715</v>
      </c>
      <c r="W452">
        <v>12</v>
      </c>
      <c r="X452">
        <v>1</v>
      </c>
      <c r="Y452">
        <v>2</v>
      </c>
      <c r="Z452">
        <v>640</v>
      </c>
      <c r="AA452">
        <v>0</v>
      </c>
      <c r="AE452" t="b">
        <v>0</v>
      </c>
      <c r="AF452" t="b">
        <v>0</v>
      </c>
      <c r="AG452" t="s">
        <v>74</v>
      </c>
    </row>
    <row r="453" spans="1:33" x14ac:dyDescent="0.25">
      <c r="A453" t="str">
        <f>_xlfn.CONCAT(Table3[[#This Row],[Order]],"-",Table3[[#This Row],[Line]])</f>
        <v>64308-2</v>
      </c>
      <c r="C453" t="s">
        <v>5967</v>
      </c>
      <c r="D453" t="s">
        <v>162</v>
      </c>
      <c r="E453" t="b">
        <v>0</v>
      </c>
      <c r="F453">
        <v>64308</v>
      </c>
      <c r="G453">
        <v>2</v>
      </c>
      <c r="H453">
        <v>0</v>
      </c>
      <c r="I453" t="s">
        <v>419</v>
      </c>
      <c r="J453" t="s">
        <v>5968</v>
      </c>
      <c r="K453" t="s">
        <v>716</v>
      </c>
      <c r="L453">
        <v>0</v>
      </c>
      <c r="M453" s="37"/>
      <c r="N453" s="37" t="s">
        <v>42</v>
      </c>
      <c r="Q453" s="37"/>
      <c r="R453" s="37"/>
      <c r="S453" t="b">
        <v>0</v>
      </c>
      <c r="V453" t="s">
        <v>715</v>
      </c>
      <c r="W453">
        <v>0</v>
      </c>
      <c r="X453">
        <v>0</v>
      </c>
      <c r="Z453">
        <v>0</v>
      </c>
      <c r="AA453">
        <v>0</v>
      </c>
      <c r="AE453" t="b">
        <v>0</v>
      </c>
      <c r="AF453" t="b">
        <v>0</v>
      </c>
      <c r="AG453" t="s">
        <v>74</v>
      </c>
    </row>
    <row r="454" spans="1:33" x14ac:dyDescent="0.25">
      <c r="A454" t="str">
        <f>_xlfn.CONCAT(Table3[[#This Row],[Order]],"-",Table3[[#This Row],[Line]])</f>
        <v>69889-4</v>
      </c>
      <c r="C454" t="s">
        <v>5967</v>
      </c>
      <c r="D454" t="s">
        <v>121</v>
      </c>
      <c r="E454" t="b">
        <v>0</v>
      </c>
      <c r="F454">
        <v>69889</v>
      </c>
      <c r="G454">
        <v>4</v>
      </c>
      <c r="H454">
        <v>0</v>
      </c>
      <c r="I454" t="s">
        <v>862</v>
      </c>
      <c r="J454" t="s">
        <v>5968</v>
      </c>
      <c r="K454" t="s">
        <v>863</v>
      </c>
      <c r="L454">
        <v>0</v>
      </c>
      <c r="M454" s="37"/>
      <c r="N454" s="37" t="s">
        <v>42</v>
      </c>
      <c r="Q454" s="37"/>
      <c r="R454" s="37"/>
      <c r="S454" t="b">
        <v>0</v>
      </c>
      <c r="V454" t="s">
        <v>715</v>
      </c>
      <c r="W454">
        <v>0</v>
      </c>
      <c r="X454">
        <v>0</v>
      </c>
      <c r="Z454">
        <v>0</v>
      </c>
      <c r="AA454">
        <v>0</v>
      </c>
      <c r="AE454" t="b">
        <v>0</v>
      </c>
      <c r="AF454" t="b">
        <v>0</v>
      </c>
      <c r="AG454" t="s">
        <v>74</v>
      </c>
    </row>
    <row r="455" spans="1:33" x14ac:dyDescent="0.25">
      <c r="A455" t="str">
        <f>_xlfn.CONCAT(Table3[[#This Row],[Order]],"-",Table3[[#This Row],[Line]])</f>
        <v>69890-4</v>
      </c>
      <c r="C455" t="s">
        <v>5967</v>
      </c>
      <c r="D455" t="s">
        <v>121</v>
      </c>
      <c r="E455" t="b">
        <v>0</v>
      </c>
      <c r="F455">
        <v>69890</v>
      </c>
      <c r="G455">
        <v>4</v>
      </c>
      <c r="H455">
        <v>0</v>
      </c>
      <c r="I455" t="s">
        <v>862</v>
      </c>
      <c r="J455" t="s">
        <v>5968</v>
      </c>
      <c r="K455" t="s">
        <v>863</v>
      </c>
      <c r="L455">
        <v>0</v>
      </c>
      <c r="M455" s="37"/>
      <c r="N455" s="37" t="s">
        <v>42</v>
      </c>
      <c r="Q455" s="37"/>
      <c r="R455" s="37"/>
      <c r="S455" t="b">
        <v>0</v>
      </c>
      <c r="V455" t="s">
        <v>715</v>
      </c>
      <c r="W455">
        <v>0</v>
      </c>
      <c r="X455">
        <v>0</v>
      </c>
      <c r="Z455">
        <v>0</v>
      </c>
      <c r="AA455">
        <v>0</v>
      </c>
      <c r="AE455" t="b">
        <v>0</v>
      </c>
      <c r="AF455" t="b">
        <v>0</v>
      </c>
      <c r="AG455" t="s">
        <v>74</v>
      </c>
    </row>
    <row r="456" spans="1:33" x14ac:dyDescent="0.25">
      <c r="A456" t="str">
        <f>_xlfn.CONCAT(Table3[[#This Row],[Order]],"-",Table3[[#This Row],[Line]])</f>
        <v>69892-4</v>
      </c>
      <c r="C456" t="s">
        <v>5967</v>
      </c>
      <c r="D456" t="s">
        <v>121</v>
      </c>
      <c r="E456" t="b">
        <v>0</v>
      </c>
      <c r="F456">
        <v>69892</v>
      </c>
      <c r="G456">
        <v>4</v>
      </c>
      <c r="H456">
        <v>0</v>
      </c>
      <c r="I456" t="s">
        <v>862</v>
      </c>
      <c r="J456" t="s">
        <v>5968</v>
      </c>
      <c r="K456" t="s">
        <v>863</v>
      </c>
      <c r="L456">
        <v>0</v>
      </c>
      <c r="M456" s="37"/>
      <c r="N456" s="37" t="s">
        <v>42</v>
      </c>
      <c r="Q456" s="37"/>
      <c r="R456" s="37"/>
      <c r="S456" t="b">
        <v>0</v>
      </c>
      <c r="V456" t="s">
        <v>715</v>
      </c>
      <c r="W456">
        <v>0</v>
      </c>
      <c r="X456">
        <v>0</v>
      </c>
      <c r="Z456">
        <v>0</v>
      </c>
      <c r="AA456">
        <v>0</v>
      </c>
      <c r="AE456" t="b">
        <v>0</v>
      </c>
      <c r="AF456" t="b">
        <v>0</v>
      </c>
      <c r="AG456" t="s">
        <v>74</v>
      </c>
    </row>
    <row r="457" spans="1:33" x14ac:dyDescent="0.25">
      <c r="A457" t="str">
        <f>_xlfn.CONCAT(Table3[[#This Row],[Order]],"-",Table3[[#This Row],[Line]])</f>
        <v>75907-1</v>
      </c>
      <c r="C457" t="s">
        <v>5967</v>
      </c>
      <c r="D457" t="s">
        <v>74</v>
      </c>
      <c r="E457" t="b">
        <v>0</v>
      </c>
      <c r="F457">
        <v>75907</v>
      </c>
      <c r="G457">
        <v>1</v>
      </c>
      <c r="H457">
        <v>14</v>
      </c>
      <c r="I457" t="s">
        <v>728</v>
      </c>
      <c r="J457" t="s">
        <v>5968</v>
      </c>
      <c r="K457" t="s">
        <v>1359</v>
      </c>
      <c r="L457">
        <v>191.8</v>
      </c>
      <c r="M457" s="37">
        <v>43468</v>
      </c>
      <c r="N457" s="37" t="s">
        <v>165</v>
      </c>
      <c r="Q457" s="37">
        <v>43453</v>
      </c>
      <c r="R457" s="37"/>
      <c r="S457" t="b">
        <v>0</v>
      </c>
      <c r="V457" t="s">
        <v>714</v>
      </c>
      <c r="W457">
        <v>4</v>
      </c>
      <c r="X457">
        <v>14</v>
      </c>
      <c r="Y457">
        <v>70</v>
      </c>
      <c r="Z457">
        <v>20370</v>
      </c>
      <c r="AA457">
        <v>0</v>
      </c>
      <c r="AC457" t="s">
        <v>151</v>
      </c>
      <c r="AD457" t="s">
        <v>151</v>
      </c>
      <c r="AE457" t="b">
        <v>0</v>
      </c>
      <c r="AF457" t="b">
        <v>0</v>
      </c>
      <c r="AG457" t="s">
        <v>74</v>
      </c>
    </row>
    <row r="458" spans="1:33" x14ac:dyDescent="0.25">
      <c r="A458" t="str">
        <f>_xlfn.CONCAT(Table3[[#This Row],[Order]],"-",Table3[[#This Row],[Line]])</f>
        <v>75907-2</v>
      </c>
      <c r="C458" t="s">
        <v>5967</v>
      </c>
      <c r="D458" t="s">
        <v>74</v>
      </c>
      <c r="E458" t="b">
        <v>0</v>
      </c>
      <c r="F458">
        <v>75907</v>
      </c>
      <c r="G458">
        <v>2</v>
      </c>
      <c r="H458">
        <v>3</v>
      </c>
      <c r="I458" t="s">
        <v>731</v>
      </c>
      <c r="J458" t="s">
        <v>5968</v>
      </c>
      <c r="K458" t="s">
        <v>1361</v>
      </c>
      <c r="L458">
        <v>16.559999999999999</v>
      </c>
      <c r="M458" s="37">
        <v>43468</v>
      </c>
      <c r="N458" s="37" t="s">
        <v>29</v>
      </c>
      <c r="Q458" s="37">
        <v>43453</v>
      </c>
      <c r="R458" s="37"/>
      <c r="S458" t="b">
        <v>0</v>
      </c>
      <c r="V458" t="s">
        <v>714</v>
      </c>
      <c r="W458">
        <v>4</v>
      </c>
      <c r="X458">
        <v>3</v>
      </c>
      <c r="Y458">
        <v>3</v>
      </c>
      <c r="Z458">
        <v>876</v>
      </c>
      <c r="AA458">
        <v>0</v>
      </c>
      <c r="AC458" t="s">
        <v>151</v>
      </c>
      <c r="AD458" t="s">
        <v>151</v>
      </c>
      <c r="AE458" t="b">
        <v>0</v>
      </c>
      <c r="AF458" t="b">
        <v>0</v>
      </c>
      <c r="AG458" t="s">
        <v>74</v>
      </c>
    </row>
    <row r="459" spans="1:33" x14ac:dyDescent="0.25">
      <c r="A459" t="str">
        <f>_xlfn.CONCAT(Table3[[#This Row],[Order]],"-",Table3[[#This Row],[Line]])</f>
        <v>75907-3</v>
      </c>
      <c r="C459" t="s">
        <v>5967</v>
      </c>
      <c r="D459" t="s">
        <v>74</v>
      </c>
      <c r="E459" t="b">
        <v>0</v>
      </c>
      <c r="F459">
        <v>75907</v>
      </c>
      <c r="G459">
        <v>3</v>
      </c>
      <c r="H459">
        <v>1</v>
      </c>
      <c r="I459" t="s">
        <v>745</v>
      </c>
      <c r="J459" t="s">
        <v>5968</v>
      </c>
      <c r="K459" t="s">
        <v>1363</v>
      </c>
      <c r="L459">
        <v>10.6</v>
      </c>
      <c r="M459" s="37">
        <v>43468</v>
      </c>
      <c r="N459" s="37" t="s">
        <v>165</v>
      </c>
      <c r="Q459" s="37">
        <v>43453</v>
      </c>
      <c r="R459" s="37"/>
      <c r="S459" t="b">
        <v>0</v>
      </c>
      <c r="V459" t="s">
        <v>714</v>
      </c>
      <c r="W459">
        <v>4</v>
      </c>
      <c r="X459">
        <v>2</v>
      </c>
      <c r="Y459">
        <v>4</v>
      </c>
      <c r="Z459">
        <v>1503</v>
      </c>
      <c r="AA459">
        <v>0</v>
      </c>
      <c r="AC459" t="s">
        <v>151</v>
      </c>
      <c r="AD459" t="s">
        <v>151</v>
      </c>
      <c r="AE459" t="b">
        <v>0</v>
      </c>
      <c r="AF459" t="b">
        <v>0</v>
      </c>
      <c r="AG459" t="s">
        <v>74</v>
      </c>
    </row>
    <row r="460" spans="1:33" x14ac:dyDescent="0.25">
      <c r="A460" t="str">
        <f>_xlfn.CONCAT(Table3[[#This Row],[Order]],"-",Table3[[#This Row],[Line]])</f>
        <v>76855-1</v>
      </c>
      <c r="C460" t="s">
        <v>5967</v>
      </c>
      <c r="D460" t="s">
        <v>74</v>
      </c>
      <c r="E460" t="b">
        <v>0</v>
      </c>
      <c r="F460">
        <v>76855</v>
      </c>
      <c r="G460">
        <v>1</v>
      </c>
      <c r="H460">
        <v>8</v>
      </c>
      <c r="I460" t="s">
        <v>723</v>
      </c>
      <c r="J460" t="s">
        <v>5968</v>
      </c>
      <c r="K460" t="s">
        <v>5511</v>
      </c>
      <c r="L460">
        <v>0</v>
      </c>
      <c r="M460" s="37"/>
      <c r="N460" s="37" t="s">
        <v>1730</v>
      </c>
      <c r="Q460" s="37"/>
      <c r="R460" s="37"/>
      <c r="S460" t="b">
        <v>0</v>
      </c>
      <c r="V460" t="s">
        <v>714</v>
      </c>
      <c r="W460">
        <v>0</v>
      </c>
      <c r="X460">
        <v>8</v>
      </c>
      <c r="Z460">
        <v>4976</v>
      </c>
      <c r="AA460">
        <v>0</v>
      </c>
      <c r="AE460" t="b">
        <v>0</v>
      </c>
      <c r="AF460" t="b">
        <v>0</v>
      </c>
      <c r="AG460" t="s">
        <v>74</v>
      </c>
    </row>
    <row r="461" spans="1:33" x14ac:dyDescent="0.25">
      <c r="A461" t="str">
        <f>_xlfn.CONCAT(Table3[[#This Row],[Order]],"-",Table3[[#This Row],[Line]])</f>
        <v>76855-3</v>
      </c>
      <c r="C461" t="s">
        <v>5967</v>
      </c>
      <c r="D461" t="s">
        <v>74</v>
      </c>
      <c r="E461" t="b">
        <v>0</v>
      </c>
      <c r="F461">
        <v>76855</v>
      </c>
      <c r="G461">
        <v>3</v>
      </c>
      <c r="H461">
        <v>2</v>
      </c>
      <c r="I461" t="s">
        <v>723</v>
      </c>
      <c r="J461" t="s">
        <v>5968</v>
      </c>
      <c r="K461" t="s">
        <v>5512</v>
      </c>
      <c r="L461">
        <v>0</v>
      </c>
      <c r="M461" s="37"/>
      <c r="N461" s="37" t="s">
        <v>1730</v>
      </c>
      <c r="Q461" s="37"/>
      <c r="R461" s="37"/>
      <c r="S461" t="b">
        <v>0</v>
      </c>
      <c r="V461" t="s">
        <v>714</v>
      </c>
      <c r="W461">
        <v>0</v>
      </c>
      <c r="X461">
        <v>2</v>
      </c>
      <c r="Z461">
        <v>1470</v>
      </c>
      <c r="AA461">
        <v>0</v>
      </c>
      <c r="AE461" t="b">
        <v>0</v>
      </c>
      <c r="AF461" t="b">
        <v>0</v>
      </c>
      <c r="AG461" t="s">
        <v>74</v>
      </c>
    </row>
    <row r="462" spans="1:33" x14ac:dyDescent="0.25">
      <c r="A462" t="str">
        <f>_xlfn.CONCAT(Table3[[#This Row],[Order]],"-",Table3[[#This Row],[Line]])</f>
        <v>76855-4</v>
      </c>
      <c r="C462" t="s">
        <v>5967</v>
      </c>
      <c r="D462" t="s">
        <v>74</v>
      </c>
      <c r="E462" t="b">
        <v>0</v>
      </c>
      <c r="F462">
        <v>76855</v>
      </c>
      <c r="G462">
        <v>4</v>
      </c>
      <c r="H462">
        <v>2</v>
      </c>
      <c r="I462" t="s">
        <v>723</v>
      </c>
      <c r="J462" t="s">
        <v>5968</v>
      </c>
      <c r="K462" t="s">
        <v>5514</v>
      </c>
      <c r="L462">
        <v>0</v>
      </c>
      <c r="M462" s="37"/>
      <c r="N462" s="37" t="s">
        <v>1730</v>
      </c>
      <c r="Q462" s="37"/>
      <c r="R462" s="37"/>
      <c r="S462" t="b">
        <v>0</v>
      </c>
      <c r="V462" t="s">
        <v>714</v>
      </c>
      <c r="W462">
        <v>0</v>
      </c>
      <c r="X462">
        <v>2</v>
      </c>
      <c r="Z462">
        <v>1836</v>
      </c>
      <c r="AA462">
        <v>0</v>
      </c>
      <c r="AE462" t="b">
        <v>0</v>
      </c>
      <c r="AF462" t="b">
        <v>0</v>
      </c>
      <c r="AG462" t="s">
        <v>74</v>
      </c>
    </row>
    <row r="463" spans="1:33" x14ac:dyDescent="0.25">
      <c r="A463" t="str">
        <f>_xlfn.CONCAT(Table3[[#This Row],[Order]],"-",Table3[[#This Row],[Line]])</f>
        <v>76855-5</v>
      </c>
      <c r="C463" t="s">
        <v>5967</v>
      </c>
      <c r="D463" t="s">
        <v>74</v>
      </c>
      <c r="E463" t="b">
        <v>0</v>
      </c>
      <c r="F463">
        <v>76855</v>
      </c>
      <c r="G463">
        <v>5</v>
      </c>
      <c r="H463">
        <v>1</v>
      </c>
      <c r="I463" t="s">
        <v>723</v>
      </c>
      <c r="J463" t="s">
        <v>5968</v>
      </c>
      <c r="K463" t="s">
        <v>5516</v>
      </c>
      <c r="L463">
        <v>0</v>
      </c>
      <c r="M463" s="37"/>
      <c r="N463" s="37" t="s">
        <v>1730</v>
      </c>
      <c r="Q463" s="37"/>
      <c r="R463" s="37"/>
      <c r="S463" t="b">
        <v>0</v>
      </c>
      <c r="V463" t="s">
        <v>714</v>
      </c>
      <c r="W463">
        <v>0</v>
      </c>
      <c r="X463">
        <v>1</v>
      </c>
      <c r="Z463">
        <v>1102</v>
      </c>
      <c r="AA463">
        <v>0</v>
      </c>
      <c r="AE463" t="b">
        <v>0</v>
      </c>
      <c r="AF463" t="b">
        <v>0</v>
      </c>
      <c r="AG463" t="s">
        <v>74</v>
      </c>
    </row>
    <row r="464" spans="1:33" x14ac:dyDescent="0.25">
      <c r="A464" t="str">
        <f>_xlfn.CONCAT(Table3[[#This Row],[Order]],"-",Table3[[#This Row],[Line]])</f>
        <v>76855-6</v>
      </c>
      <c r="C464" t="s">
        <v>5967</v>
      </c>
      <c r="D464" t="s">
        <v>74</v>
      </c>
      <c r="E464" t="b">
        <v>0</v>
      </c>
      <c r="F464">
        <v>76855</v>
      </c>
      <c r="G464">
        <v>6</v>
      </c>
      <c r="H464">
        <v>3</v>
      </c>
      <c r="I464" t="s">
        <v>739</v>
      </c>
      <c r="J464" t="s">
        <v>5968</v>
      </c>
      <c r="K464" t="s">
        <v>5517</v>
      </c>
      <c r="L464">
        <v>9.7799999999999994</v>
      </c>
      <c r="M464" s="37"/>
      <c r="N464" s="37" t="s">
        <v>727</v>
      </c>
      <c r="Q464" s="37"/>
      <c r="R464" s="37"/>
      <c r="S464" t="b">
        <v>0</v>
      </c>
      <c r="V464" t="s">
        <v>714</v>
      </c>
      <c r="W464">
        <v>0</v>
      </c>
      <c r="X464">
        <v>3</v>
      </c>
      <c r="Z464">
        <v>807</v>
      </c>
      <c r="AA464">
        <v>0</v>
      </c>
      <c r="AE464" t="b">
        <v>0</v>
      </c>
      <c r="AF464" t="b">
        <v>0</v>
      </c>
      <c r="AG464" t="s">
        <v>74</v>
      </c>
    </row>
    <row r="465" spans="1:33" x14ac:dyDescent="0.25">
      <c r="A465" t="str">
        <f>_xlfn.CONCAT(Table3[[#This Row],[Order]],"-",Table3[[#This Row],[Line]])</f>
        <v>76855-7</v>
      </c>
      <c r="C465" t="s">
        <v>5967</v>
      </c>
      <c r="D465" t="s">
        <v>74</v>
      </c>
      <c r="E465" t="b">
        <v>0</v>
      </c>
      <c r="F465">
        <v>76855</v>
      </c>
      <c r="G465">
        <v>7</v>
      </c>
      <c r="H465">
        <v>4</v>
      </c>
      <c r="I465" t="s">
        <v>739</v>
      </c>
      <c r="J465" t="s">
        <v>5968</v>
      </c>
      <c r="K465" t="s">
        <v>5518</v>
      </c>
      <c r="L465">
        <v>25.28</v>
      </c>
      <c r="M465" s="37"/>
      <c r="N465" s="37" t="s">
        <v>727</v>
      </c>
      <c r="Q465" s="37"/>
      <c r="R465" s="37"/>
      <c r="S465" t="b">
        <v>0</v>
      </c>
      <c r="V465" t="s">
        <v>714</v>
      </c>
      <c r="W465">
        <v>0</v>
      </c>
      <c r="X465">
        <v>4</v>
      </c>
      <c r="Z465">
        <v>2148</v>
      </c>
      <c r="AA465">
        <v>0</v>
      </c>
      <c r="AE465" t="b">
        <v>0</v>
      </c>
      <c r="AF465" t="b">
        <v>0</v>
      </c>
      <c r="AG465" t="s">
        <v>74</v>
      </c>
    </row>
    <row r="466" spans="1:33" x14ac:dyDescent="0.25">
      <c r="A466" t="str">
        <f>_xlfn.CONCAT(Table3[[#This Row],[Order]],"-",Table3[[#This Row],[Line]])</f>
        <v>76855-8</v>
      </c>
      <c r="C466" t="s">
        <v>5967</v>
      </c>
      <c r="D466" t="s">
        <v>74</v>
      </c>
      <c r="E466" t="b">
        <v>0</v>
      </c>
      <c r="F466">
        <v>76855</v>
      </c>
      <c r="G466">
        <v>8</v>
      </c>
      <c r="H466">
        <v>9</v>
      </c>
      <c r="I466" t="s">
        <v>739</v>
      </c>
      <c r="J466" t="s">
        <v>5968</v>
      </c>
      <c r="K466" t="s">
        <v>5519</v>
      </c>
      <c r="L466">
        <v>37.619999999999997</v>
      </c>
      <c r="M466" s="37"/>
      <c r="N466" s="37" t="s">
        <v>727</v>
      </c>
      <c r="Q466" s="37"/>
      <c r="R466" s="37"/>
      <c r="S466" t="b">
        <v>0</v>
      </c>
      <c r="V466" t="s">
        <v>714</v>
      </c>
      <c r="W466">
        <v>0</v>
      </c>
      <c r="X466">
        <v>9</v>
      </c>
      <c r="Z466">
        <v>2421</v>
      </c>
      <c r="AA466">
        <v>0</v>
      </c>
      <c r="AE466" t="b">
        <v>0</v>
      </c>
      <c r="AF466" t="b">
        <v>0</v>
      </c>
      <c r="AG466" t="s">
        <v>74</v>
      </c>
    </row>
    <row r="467" spans="1:33" x14ac:dyDescent="0.25">
      <c r="A467" t="str">
        <f>_xlfn.CONCAT(Table3[[#This Row],[Order]],"-",Table3[[#This Row],[Line]])</f>
        <v>57311-1</v>
      </c>
      <c r="C467" t="s">
        <v>5967</v>
      </c>
      <c r="D467" t="s">
        <v>74</v>
      </c>
      <c r="E467" t="b">
        <v>0</v>
      </c>
      <c r="F467">
        <v>57311</v>
      </c>
      <c r="G467">
        <v>1</v>
      </c>
      <c r="H467">
        <v>1</v>
      </c>
      <c r="I467" t="s">
        <v>908</v>
      </c>
      <c r="J467" t="s">
        <v>5968</v>
      </c>
      <c r="K467" t="s">
        <v>909</v>
      </c>
      <c r="L467">
        <v>0</v>
      </c>
      <c r="M467" s="37"/>
      <c r="N467" s="37" t="s">
        <v>42</v>
      </c>
      <c r="Q467" s="37"/>
      <c r="R467" s="37"/>
      <c r="S467" t="b">
        <v>0</v>
      </c>
      <c r="V467" t="s">
        <v>715</v>
      </c>
      <c r="W467">
        <v>0</v>
      </c>
      <c r="X467">
        <v>0</v>
      </c>
      <c r="Z467">
        <v>200</v>
      </c>
      <c r="AA467">
        <v>200</v>
      </c>
      <c r="AE467" t="b">
        <v>0</v>
      </c>
      <c r="AF467" t="b">
        <v>0</v>
      </c>
      <c r="AG467" t="s">
        <v>79</v>
      </c>
    </row>
    <row r="468" spans="1:33" x14ac:dyDescent="0.25">
      <c r="A468" t="str">
        <f>_xlfn.CONCAT(Table3[[#This Row],[Order]],"-",Table3[[#This Row],[Line]])</f>
        <v>57311-2</v>
      </c>
      <c r="C468" t="s">
        <v>5967</v>
      </c>
      <c r="D468" t="s">
        <v>74</v>
      </c>
      <c r="E468" t="b">
        <v>0</v>
      </c>
      <c r="F468">
        <v>57311</v>
      </c>
      <c r="G468">
        <v>2</v>
      </c>
      <c r="H468">
        <v>1</v>
      </c>
      <c r="I468" t="s">
        <v>527</v>
      </c>
      <c r="J468" t="s">
        <v>5968</v>
      </c>
      <c r="K468" t="s">
        <v>910</v>
      </c>
      <c r="L468">
        <v>0</v>
      </c>
      <c r="M468" s="37"/>
      <c r="N468" s="37" t="s">
        <v>42</v>
      </c>
      <c r="Q468" s="37"/>
      <c r="R468" s="37"/>
      <c r="S468" t="b">
        <v>0</v>
      </c>
      <c r="V468" t="s">
        <v>715</v>
      </c>
      <c r="W468">
        <v>0</v>
      </c>
      <c r="X468">
        <v>0</v>
      </c>
      <c r="Z468">
        <v>200</v>
      </c>
      <c r="AA468">
        <v>200</v>
      </c>
      <c r="AE468" t="b">
        <v>0</v>
      </c>
      <c r="AF468" t="b">
        <v>0</v>
      </c>
      <c r="AG468" t="s">
        <v>79</v>
      </c>
    </row>
    <row r="469" spans="1:33" x14ac:dyDescent="0.25">
      <c r="A469" t="str">
        <f>_xlfn.CONCAT(Table3[[#This Row],[Order]],"-",Table3[[#This Row],[Line]])</f>
        <v>77742-1</v>
      </c>
      <c r="C469" t="s">
        <v>5967</v>
      </c>
      <c r="D469" t="s">
        <v>74</v>
      </c>
      <c r="E469" t="b">
        <v>0</v>
      </c>
      <c r="F469">
        <v>77742</v>
      </c>
      <c r="G469">
        <v>1</v>
      </c>
      <c r="H469">
        <v>1</v>
      </c>
      <c r="I469" t="s">
        <v>725</v>
      </c>
      <c r="J469" t="s">
        <v>5968</v>
      </c>
      <c r="K469" t="s">
        <v>3216</v>
      </c>
      <c r="L469">
        <v>20</v>
      </c>
      <c r="M469" s="37">
        <v>43468</v>
      </c>
      <c r="N469" s="37" t="s">
        <v>29</v>
      </c>
      <c r="O469" t="s">
        <v>3217</v>
      </c>
      <c r="P469" t="s">
        <v>151</v>
      </c>
      <c r="Q469" s="37"/>
      <c r="R469" s="37">
        <v>43464</v>
      </c>
      <c r="S469" t="b">
        <v>0</v>
      </c>
      <c r="V469" t="s">
        <v>715</v>
      </c>
      <c r="W469">
        <v>12</v>
      </c>
      <c r="X469">
        <v>2</v>
      </c>
      <c r="Y469">
        <v>4</v>
      </c>
      <c r="Z469">
        <v>1299</v>
      </c>
      <c r="AA469">
        <v>0</v>
      </c>
      <c r="AB469" t="s">
        <v>151</v>
      </c>
      <c r="AE469" t="b">
        <v>1</v>
      </c>
      <c r="AF469" t="b">
        <v>0</v>
      </c>
      <c r="AG469" t="s">
        <v>74</v>
      </c>
    </row>
    <row r="470" spans="1:33" x14ac:dyDescent="0.25">
      <c r="A470" t="str">
        <f>_xlfn.CONCAT(Table3[[#This Row],[Order]],"-",Table3[[#This Row],[Line]])</f>
        <v>69722-4</v>
      </c>
      <c r="C470" t="s">
        <v>5967</v>
      </c>
      <c r="D470" t="s">
        <v>121</v>
      </c>
      <c r="E470" t="b">
        <v>0</v>
      </c>
      <c r="F470">
        <v>69722</v>
      </c>
      <c r="G470">
        <v>4</v>
      </c>
      <c r="H470">
        <v>0</v>
      </c>
      <c r="I470" t="s">
        <v>862</v>
      </c>
      <c r="J470" t="s">
        <v>5968</v>
      </c>
      <c r="K470" t="s">
        <v>863</v>
      </c>
      <c r="L470">
        <v>0</v>
      </c>
      <c r="M470" s="37"/>
      <c r="N470" s="37" t="s">
        <v>42</v>
      </c>
      <c r="Q470" s="37"/>
      <c r="R470" s="37"/>
      <c r="S470" t="b">
        <v>0</v>
      </c>
      <c r="V470" t="s">
        <v>715</v>
      </c>
      <c r="W470">
        <v>0</v>
      </c>
      <c r="X470">
        <v>0</v>
      </c>
      <c r="Z470">
        <v>0</v>
      </c>
      <c r="AA470">
        <v>0</v>
      </c>
      <c r="AE470" t="b">
        <v>0</v>
      </c>
      <c r="AF470" t="b">
        <v>0</v>
      </c>
      <c r="AG470" t="s">
        <v>74</v>
      </c>
    </row>
    <row r="471" spans="1:33" x14ac:dyDescent="0.25">
      <c r="A471" t="str">
        <f>_xlfn.CONCAT(Table3[[#This Row],[Order]],"-",Table3[[#This Row],[Line]])</f>
        <v>77831-1</v>
      </c>
      <c r="C471" t="s">
        <v>5967</v>
      </c>
      <c r="D471" t="s">
        <v>74</v>
      </c>
      <c r="E471" t="b">
        <v>0</v>
      </c>
      <c r="F471">
        <v>77831</v>
      </c>
      <c r="G471">
        <v>1</v>
      </c>
      <c r="H471">
        <v>1</v>
      </c>
      <c r="I471" t="s">
        <v>735</v>
      </c>
      <c r="J471" t="s">
        <v>5968</v>
      </c>
      <c r="K471" t="s">
        <v>5520</v>
      </c>
      <c r="L471">
        <v>0</v>
      </c>
      <c r="M471" s="37"/>
      <c r="N471" s="37" t="s">
        <v>736</v>
      </c>
      <c r="Q471" s="37"/>
      <c r="R471" s="37"/>
      <c r="S471" t="b">
        <v>0</v>
      </c>
      <c r="V471" t="s">
        <v>715</v>
      </c>
      <c r="W471">
        <v>0</v>
      </c>
      <c r="X471">
        <v>1</v>
      </c>
      <c r="Z471">
        <v>525.77</v>
      </c>
      <c r="AA471">
        <v>0</v>
      </c>
      <c r="AE471" t="b">
        <v>0</v>
      </c>
      <c r="AF471" t="b">
        <v>0</v>
      </c>
      <c r="AG471" t="s">
        <v>79</v>
      </c>
    </row>
    <row r="472" spans="1:33" x14ac:dyDescent="0.25">
      <c r="A472" t="str">
        <f>_xlfn.CONCAT(Table3[[#This Row],[Order]],"-",Table3[[#This Row],[Line]])</f>
        <v>73753-4</v>
      </c>
      <c r="C472" t="s">
        <v>5967</v>
      </c>
      <c r="D472" t="s">
        <v>74</v>
      </c>
      <c r="E472" t="b">
        <v>0</v>
      </c>
      <c r="F472">
        <v>73753</v>
      </c>
      <c r="G472">
        <v>4</v>
      </c>
      <c r="H472">
        <v>10</v>
      </c>
      <c r="I472" t="s">
        <v>719</v>
      </c>
      <c r="J472" t="s">
        <v>5968</v>
      </c>
      <c r="K472" t="s">
        <v>2236</v>
      </c>
      <c r="L472">
        <v>46.3</v>
      </c>
      <c r="M472" s="37">
        <v>43468</v>
      </c>
      <c r="N472" s="37" t="s">
        <v>165</v>
      </c>
      <c r="O472" t="s">
        <v>2234</v>
      </c>
      <c r="Q472" s="37">
        <v>43452</v>
      </c>
      <c r="R472" s="37"/>
      <c r="S472" t="b">
        <v>0</v>
      </c>
      <c r="V472" t="s">
        <v>714</v>
      </c>
      <c r="W472">
        <v>12</v>
      </c>
      <c r="X472">
        <v>10</v>
      </c>
      <c r="Y472">
        <v>20</v>
      </c>
      <c r="Z472">
        <v>4680</v>
      </c>
      <c r="AA472">
        <v>0</v>
      </c>
      <c r="AD472" t="s">
        <v>151</v>
      </c>
      <c r="AE472" t="b">
        <v>1</v>
      </c>
      <c r="AF472" t="b">
        <v>0</v>
      </c>
      <c r="AG472" t="s">
        <v>74</v>
      </c>
    </row>
    <row r="473" spans="1:33" x14ac:dyDescent="0.25">
      <c r="A473" t="str">
        <f>_xlfn.CONCAT(Table3[[#This Row],[Order]],"-",Table3[[#This Row],[Line]])</f>
        <v>77579-1</v>
      </c>
      <c r="C473" t="s">
        <v>5967</v>
      </c>
      <c r="D473" t="s">
        <v>74</v>
      </c>
      <c r="E473" t="b">
        <v>0</v>
      </c>
      <c r="F473">
        <v>77579</v>
      </c>
      <c r="G473">
        <v>1</v>
      </c>
      <c r="H473">
        <v>14</v>
      </c>
      <c r="I473" t="s">
        <v>725</v>
      </c>
      <c r="J473" t="s">
        <v>5968</v>
      </c>
      <c r="K473" t="s">
        <v>2464</v>
      </c>
      <c r="L473">
        <v>98</v>
      </c>
      <c r="M473" s="37">
        <v>43467</v>
      </c>
      <c r="N473" s="37" t="s">
        <v>29</v>
      </c>
      <c r="P473" t="s">
        <v>151</v>
      </c>
      <c r="Q473" s="37"/>
      <c r="R473" s="37"/>
      <c r="S473" t="b">
        <v>0</v>
      </c>
      <c r="V473" t="s">
        <v>714</v>
      </c>
      <c r="W473">
        <v>15</v>
      </c>
      <c r="X473">
        <v>14</v>
      </c>
      <c r="Y473">
        <v>14</v>
      </c>
      <c r="Z473">
        <v>8400</v>
      </c>
      <c r="AA473">
        <v>0</v>
      </c>
      <c r="AC473" t="s">
        <v>151</v>
      </c>
      <c r="AE473" t="b">
        <v>1</v>
      </c>
      <c r="AF473" t="b">
        <v>0</v>
      </c>
      <c r="AG473" t="s">
        <v>74</v>
      </c>
    </row>
    <row r="474" spans="1:33" x14ac:dyDescent="0.25">
      <c r="A474" t="str">
        <f>_xlfn.CONCAT(Table3[[#This Row],[Order]],"-",Table3[[#This Row],[Line]])</f>
        <v>75953-1</v>
      </c>
      <c r="C474" t="s">
        <v>5967</v>
      </c>
      <c r="D474" t="s">
        <v>74</v>
      </c>
      <c r="E474" t="b">
        <v>0</v>
      </c>
      <c r="F474">
        <v>75953</v>
      </c>
      <c r="G474">
        <v>1</v>
      </c>
      <c r="H474">
        <v>14</v>
      </c>
      <c r="I474" t="s">
        <v>729</v>
      </c>
      <c r="J474" t="s">
        <v>5968</v>
      </c>
      <c r="K474" t="s">
        <v>2083</v>
      </c>
      <c r="L474">
        <v>60.2</v>
      </c>
      <c r="M474" s="37">
        <v>43468</v>
      </c>
      <c r="N474" s="37" t="s">
        <v>29</v>
      </c>
      <c r="Q474" s="37"/>
      <c r="R474" s="37">
        <v>43464</v>
      </c>
      <c r="S474" t="b">
        <v>0</v>
      </c>
      <c r="T474" t="s">
        <v>0</v>
      </c>
      <c r="V474" t="s">
        <v>714</v>
      </c>
      <c r="W474">
        <v>1</v>
      </c>
      <c r="X474">
        <v>14</v>
      </c>
      <c r="Y474">
        <v>14</v>
      </c>
      <c r="Z474">
        <v>5040</v>
      </c>
      <c r="AA474">
        <v>0</v>
      </c>
      <c r="AB474" t="s">
        <v>151</v>
      </c>
      <c r="AE474" t="b">
        <v>0</v>
      </c>
      <c r="AF474" t="b">
        <v>0</v>
      </c>
      <c r="AG474" t="s">
        <v>74</v>
      </c>
    </row>
    <row r="475" spans="1:33" x14ac:dyDescent="0.25">
      <c r="A475" t="str">
        <f>_xlfn.CONCAT(Table3[[#This Row],[Order]],"-",Table3[[#This Row],[Line]])</f>
        <v>75953-2</v>
      </c>
      <c r="C475" t="s">
        <v>5967</v>
      </c>
      <c r="D475" t="s">
        <v>74</v>
      </c>
      <c r="E475" t="b">
        <v>0</v>
      </c>
      <c r="F475">
        <v>75953</v>
      </c>
      <c r="G475">
        <v>2</v>
      </c>
      <c r="H475">
        <v>5</v>
      </c>
      <c r="I475" t="s">
        <v>729</v>
      </c>
      <c r="J475" t="s">
        <v>5968</v>
      </c>
      <c r="K475" t="s">
        <v>2084</v>
      </c>
      <c r="L475">
        <v>35.049999999999997</v>
      </c>
      <c r="M475" s="37">
        <v>43468</v>
      </c>
      <c r="N475" s="37" t="s">
        <v>29</v>
      </c>
      <c r="Q475" s="37"/>
      <c r="R475" s="37">
        <v>43464</v>
      </c>
      <c r="S475" t="b">
        <v>0</v>
      </c>
      <c r="V475" t="s">
        <v>714</v>
      </c>
      <c r="W475">
        <v>1</v>
      </c>
      <c r="X475">
        <v>5</v>
      </c>
      <c r="Y475">
        <v>5</v>
      </c>
      <c r="Z475">
        <v>2700</v>
      </c>
      <c r="AA475">
        <v>0</v>
      </c>
      <c r="AB475" t="s">
        <v>151</v>
      </c>
      <c r="AE475" t="b">
        <v>0</v>
      </c>
      <c r="AF475" t="b">
        <v>0</v>
      </c>
      <c r="AG475" t="s">
        <v>74</v>
      </c>
    </row>
    <row r="476" spans="1:33" x14ac:dyDescent="0.25">
      <c r="A476" t="str">
        <f>_xlfn.CONCAT(Table3[[#This Row],[Order]],"-",Table3[[#This Row],[Line]])</f>
        <v>75953-3</v>
      </c>
      <c r="C476" t="s">
        <v>5967</v>
      </c>
      <c r="D476" t="s">
        <v>74</v>
      </c>
      <c r="E476" t="b">
        <v>0</v>
      </c>
      <c r="F476">
        <v>75953</v>
      </c>
      <c r="G476">
        <v>3</v>
      </c>
      <c r="H476">
        <v>1</v>
      </c>
      <c r="I476" t="s">
        <v>729</v>
      </c>
      <c r="J476" t="s">
        <v>5968</v>
      </c>
      <c r="K476" t="s">
        <v>2086</v>
      </c>
      <c r="L476">
        <v>6.37</v>
      </c>
      <c r="M476" s="37">
        <v>43468</v>
      </c>
      <c r="N476" s="37" t="s">
        <v>29</v>
      </c>
      <c r="Q476" s="37"/>
      <c r="R476" s="37">
        <v>43464</v>
      </c>
      <c r="S476" t="b">
        <v>0</v>
      </c>
      <c r="V476" t="s">
        <v>714</v>
      </c>
      <c r="W476">
        <v>1</v>
      </c>
      <c r="X476">
        <v>1</v>
      </c>
      <c r="Y476">
        <v>2</v>
      </c>
      <c r="Z476">
        <v>540</v>
      </c>
      <c r="AA476">
        <v>0</v>
      </c>
      <c r="AB476" t="s">
        <v>151</v>
      </c>
      <c r="AE476" t="b">
        <v>0</v>
      </c>
      <c r="AF476" t="b">
        <v>0</v>
      </c>
      <c r="AG476" t="s">
        <v>74</v>
      </c>
    </row>
    <row r="477" spans="1:33" x14ac:dyDescent="0.25">
      <c r="A477" t="str">
        <f>_xlfn.CONCAT(Table3[[#This Row],[Order]],"-",Table3[[#This Row],[Line]])</f>
        <v>75953-4</v>
      </c>
      <c r="C477" t="s">
        <v>5967</v>
      </c>
      <c r="D477" t="s">
        <v>74</v>
      </c>
      <c r="E477" t="b">
        <v>0</v>
      </c>
      <c r="F477">
        <v>75953</v>
      </c>
      <c r="G477">
        <v>4</v>
      </c>
      <c r="H477">
        <v>1</v>
      </c>
      <c r="I477" t="s">
        <v>729</v>
      </c>
      <c r="J477" t="s">
        <v>5968</v>
      </c>
      <c r="K477" t="s">
        <v>2088</v>
      </c>
      <c r="L477">
        <v>10.3</v>
      </c>
      <c r="M477" s="37">
        <v>43468</v>
      </c>
      <c r="N477" s="37" t="s">
        <v>29</v>
      </c>
      <c r="Q477" s="37"/>
      <c r="R477" s="37">
        <v>43464</v>
      </c>
      <c r="S477" t="b">
        <v>0</v>
      </c>
      <c r="V477" t="s">
        <v>714</v>
      </c>
      <c r="W477">
        <v>1</v>
      </c>
      <c r="X477">
        <v>1</v>
      </c>
      <c r="Y477">
        <v>2</v>
      </c>
      <c r="Z477">
        <v>720</v>
      </c>
      <c r="AA477">
        <v>0</v>
      </c>
      <c r="AB477" t="s">
        <v>151</v>
      </c>
      <c r="AE477" t="b">
        <v>0</v>
      </c>
      <c r="AF477" t="b">
        <v>0</v>
      </c>
      <c r="AG477" t="s">
        <v>74</v>
      </c>
    </row>
    <row r="478" spans="1:33" x14ac:dyDescent="0.25">
      <c r="A478" t="str">
        <f>_xlfn.CONCAT(Table3[[#This Row],[Order]],"-",Table3[[#This Row],[Line]])</f>
        <v>75953-5</v>
      </c>
      <c r="C478" t="s">
        <v>5967</v>
      </c>
      <c r="D478" t="s">
        <v>74</v>
      </c>
      <c r="E478" t="b">
        <v>0</v>
      </c>
      <c r="F478">
        <v>75953</v>
      </c>
      <c r="G478">
        <v>5</v>
      </c>
      <c r="H478">
        <v>9</v>
      </c>
      <c r="I478" t="s">
        <v>729</v>
      </c>
      <c r="J478" t="s">
        <v>5968</v>
      </c>
      <c r="K478" t="s">
        <v>2090</v>
      </c>
      <c r="L478">
        <v>27.72</v>
      </c>
      <c r="M478" s="37">
        <v>43468</v>
      </c>
      <c r="N478" s="37" t="s">
        <v>165</v>
      </c>
      <c r="Q478" s="37"/>
      <c r="R478" s="37">
        <v>43464</v>
      </c>
      <c r="S478" t="b">
        <v>0</v>
      </c>
      <c r="V478" t="s">
        <v>714</v>
      </c>
      <c r="W478">
        <v>1</v>
      </c>
      <c r="X478">
        <v>9</v>
      </c>
      <c r="Y478">
        <v>9</v>
      </c>
      <c r="Z478">
        <v>3240</v>
      </c>
      <c r="AA478">
        <v>0</v>
      </c>
      <c r="AB478" t="s">
        <v>151</v>
      </c>
      <c r="AE478" t="b">
        <v>0</v>
      </c>
      <c r="AF478" t="b">
        <v>0</v>
      </c>
      <c r="AG478" t="s">
        <v>74</v>
      </c>
    </row>
    <row r="479" spans="1:33" x14ac:dyDescent="0.25">
      <c r="A479" t="str">
        <f>_xlfn.CONCAT(Table3[[#This Row],[Order]],"-",Table3[[#This Row],[Line]])</f>
        <v>75956-1</v>
      </c>
      <c r="C479" t="s">
        <v>5967</v>
      </c>
      <c r="D479" t="s">
        <v>74</v>
      </c>
      <c r="E479" t="b">
        <v>0</v>
      </c>
      <c r="F479">
        <v>75956</v>
      </c>
      <c r="G479">
        <v>1</v>
      </c>
      <c r="H479">
        <v>16</v>
      </c>
      <c r="I479" t="s">
        <v>729</v>
      </c>
      <c r="J479" t="s">
        <v>5968</v>
      </c>
      <c r="K479" t="s">
        <v>2090</v>
      </c>
      <c r="L479">
        <v>68.8</v>
      </c>
      <c r="M479" s="37">
        <v>43468</v>
      </c>
      <c r="N479" s="37" t="s">
        <v>29</v>
      </c>
      <c r="Q479" s="37"/>
      <c r="R479" s="37">
        <v>43464</v>
      </c>
      <c r="S479" t="b">
        <v>0</v>
      </c>
      <c r="V479" t="s">
        <v>714</v>
      </c>
      <c r="W479">
        <v>1</v>
      </c>
      <c r="X479">
        <v>16</v>
      </c>
      <c r="Y479">
        <v>16</v>
      </c>
      <c r="Z479">
        <v>5760</v>
      </c>
      <c r="AA479">
        <v>0</v>
      </c>
      <c r="AB479" t="s">
        <v>151</v>
      </c>
      <c r="AE479" t="b">
        <v>0</v>
      </c>
      <c r="AF479" t="b">
        <v>0</v>
      </c>
      <c r="AG479" t="s">
        <v>74</v>
      </c>
    </row>
    <row r="480" spans="1:33" x14ac:dyDescent="0.25">
      <c r="A480" t="str">
        <f>_xlfn.CONCAT(Table3[[#This Row],[Order]],"-",Table3[[#This Row],[Line]])</f>
        <v>75956-2</v>
      </c>
      <c r="C480" t="s">
        <v>5967</v>
      </c>
      <c r="D480" t="s">
        <v>74</v>
      </c>
      <c r="E480" t="b">
        <v>0</v>
      </c>
      <c r="F480">
        <v>75956</v>
      </c>
      <c r="G480">
        <v>2</v>
      </c>
      <c r="H480">
        <v>7</v>
      </c>
      <c r="I480" t="s">
        <v>729</v>
      </c>
      <c r="J480" t="s">
        <v>5968</v>
      </c>
      <c r="K480" t="s">
        <v>2090</v>
      </c>
      <c r="L480">
        <v>49.07</v>
      </c>
      <c r="M480" s="37">
        <v>43468</v>
      </c>
      <c r="N480" s="37" t="s">
        <v>29</v>
      </c>
      <c r="Q480" s="37"/>
      <c r="R480" s="37">
        <v>43464</v>
      </c>
      <c r="S480" t="b">
        <v>0</v>
      </c>
      <c r="V480" t="s">
        <v>714</v>
      </c>
      <c r="W480">
        <v>1</v>
      </c>
      <c r="X480">
        <v>7</v>
      </c>
      <c r="Y480">
        <v>7</v>
      </c>
      <c r="Z480">
        <v>3780</v>
      </c>
      <c r="AA480">
        <v>0</v>
      </c>
      <c r="AB480" t="s">
        <v>151</v>
      </c>
      <c r="AE480" t="b">
        <v>0</v>
      </c>
      <c r="AF480" t="b">
        <v>0</v>
      </c>
      <c r="AG480" t="s">
        <v>74</v>
      </c>
    </row>
    <row r="481" spans="1:33" x14ac:dyDescent="0.25">
      <c r="A481" t="str">
        <f>_xlfn.CONCAT(Table3[[#This Row],[Order]],"-",Table3[[#This Row],[Line]])</f>
        <v>75956-3</v>
      </c>
      <c r="C481" t="s">
        <v>5967</v>
      </c>
      <c r="D481" t="s">
        <v>74</v>
      </c>
      <c r="E481" t="b">
        <v>0</v>
      </c>
      <c r="F481">
        <v>75956</v>
      </c>
      <c r="G481">
        <v>3</v>
      </c>
      <c r="H481">
        <v>3</v>
      </c>
      <c r="I481" t="s">
        <v>729</v>
      </c>
      <c r="J481" t="s">
        <v>5968</v>
      </c>
      <c r="K481" t="s">
        <v>2373</v>
      </c>
      <c r="L481">
        <v>24.15</v>
      </c>
      <c r="M481" s="37">
        <v>43468</v>
      </c>
      <c r="N481" s="37" t="s">
        <v>29</v>
      </c>
      <c r="Q481" s="37"/>
      <c r="R481" s="37">
        <v>43464</v>
      </c>
      <c r="S481" t="b">
        <v>0</v>
      </c>
      <c r="V481" t="s">
        <v>714</v>
      </c>
      <c r="W481">
        <v>1</v>
      </c>
      <c r="X481">
        <v>3</v>
      </c>
      <c r="Y481">
        <v>6</v>
      </c>
      <c r="Z481">
        <v>1620</v>
      </c>
      <c r="AA481">
        <v>0</v>
      </c>
      <c r="AB481" t="s">
        <v>151</v>
      </c>
      <c r="AE481" t="b">
        <v>0</v>
      </c>
      <c r="AF481" t="b">
        <v>0</v>
      </c>
      <c r="AG481" t="s">
        <v>74</v>
      </c>
    </row>
    <row r="482" spans="1:33" x14ac:dyDescent="0.25">
      <c r="A482" t="str">
        <f>_xlfn.CONCAT(Table3[[#This Row],[Order]],"-",Table3[[#This Row],[Line]])</f>
        <v>75956-4</v>
      </c>
      <c r="C482" t="s">
        <v>5967</v>
      </c>
      <c r="D482" t="s">
        <v>74</v>
      </c>
      <c r="E482" t="b">
        <v>0</v>
      </c>
      <c r="F482">
        <v>75956</v>
      </c>
      <c r="G482">
        <v>4</v>
      </c>
      <c r="H482">
        <v>12</v>
      </c>
      <c r="I482" t="s">
        <v>729</v>
      </c>
      <c r="J482" t="s">
        <v>5968</v>
      </c>
      <c r="K482" t="s">
        <v>2465</v>
      </c>
      <c r="L482">
        <v>51.6</v>
      </c>
      <c r="M482" s="37">
        <v>43468</v>
      </c>
      <c r="N482" s="37" t="s">
        <v>29</v>
      </c>
      <c r="Q482" s="37"/>
      <c r="R482" s="37">
        <v>43464</v>
      </c>
      <c r="S482" t="b">
        <v>0</v>
      </c>
      <c r="V482" t="s">
        <v>714</v>
      </c>
      <c r="W482">
        <v>1</v>
      </c>
      <c r="X482">
        <v>12</v>
      </c>
      <c r="Y482">
        <v>12</v>
      </c>
      <c r="Z482">
        <v>4320</v>
      </c>
      <c r="AA482">
        <v>0</v>
      </c>
      <c r="AB482" t="s">
        <v>151</v>
      </c>
      <c r="AE482" t="b">
        <v>0</v>
      </c>
      <c r="AF482" t="b">
        <v>0</v>
      </c>
      <c r="AG482" t="s">
        <v>74</v>
      </c>
    </row>
    <row r="483" spans="1:33" x14ac:dyDescent="0.25">
      <c r="A483" t="str">
        <f>_xlfn.CONCAT(Table3[[#This Row],[Order]],"-",Table3[[#This Row],[Line]])</f>
        <v>75956-5</v>
      </c>
      <c r="C483" t="s">
        <v>5967</v>
      </c>
      <c r="D483" t="s">
        <v>74</v>
      </c>
      <c r="E483" t="b">
        <v>0</v>
      </c>
      <c r="F483">
        <v>75956</v>
      </c>
      <c r="G483">
        <v>5</v>
      </c>
      <c r="H483">
        <v>6</v>
      </c>
      <c r="I483" t="s">
        <v>729</v>
      </c>
      <c r="J483" t="s">
        <v>5968</v>
      </c>
      <c r="K483" t="s">
        <v>2376</v>
      </c>
      <c r="L483">
        <v>29.46</v>
      </c>
      <c r="M483" s="37">
        <v>43468</v>
      </c>
      <c r="N483" s="37" t="s">
        <v>29</v>
      </c>
      <c r="R483" s="37">
        <v>43464</v>
      </c>
      <c r="S483" t="b">
        <v>0</v>
      </c>
      <c r="V483" t="s">
        <v>714</v>
      </c>
      <c r="W483">
        <v>1</v>
      </c>
      <c r="X483">
        <v>6</v>
      </c>
      <c r="Y483">
        <v>6</v>
      </c>
      <c r="Z483">
        <v>2160</v>
      </c>
      <c r="AA483">
        <v>0</v>
      </c>
      <c r="AB483" t="s">
        <v>151</v>
      </c>
      <c r="AE483" t="b">
        <v>0</v>
      </c>
      <c r="AF483" t="b">
        <v>0</v>
      </c>
      <c r="AG483" t="s">
        <v>74</v>
      </c>
    </row>
    <row r="484" spans="1:33" x14ac:dyDescent="0.25">
      <c r="A484" t="str">
        <f>_xlfn.CONCAT(Table3[[#This Row],[Order]],"-",Table3[[#This Row],[Line]])</f>
        <v>75956-6</v>
      </c>
      <c r="C484" t="s">
        <v>5967</v>
      </c>
      <c r="D484" t="s">
        <v>74</v>
      </c>
      <c r="E484" t="b">
        <v>0</v>
      </c>
      <c r="F484">
        <v>75956</v>
      </c>
      <c r="G484">
        <v>6</v>
      </c>
      <c r="H484">
        <v>6</v>
      </c>
      <c r="I484" t="s">
        <v>729</v>
      </c>
      <c r="J484" t="s">
        <v>5968</v>
      </c>
      <c r="K484" t="s">
        <v>2378</v>
      </c>
      <c r="L484">
        <v>30</v>
      </c>
      <c r="M484" s="37">
        <v>43468</v>
      </c>
      <c r="N484" s="37" t="s">
        <v>29</v>
      </c>
      <c r="Q484" s="37"/>
      <c r="R484" s="37">
        <v>43464</v>
      </c>
      <c r="S484" t="b">
        <v>0</v>
      </c>
      <c r="V484" t="s">
        <v>714</v>
      </c>
      <c r="W484">
        <v>1</v>
      </c>
      <c r="X484">
        <v>6</v>
      </c>
      <c r="Y484">
        <v>6</v>
      </c>
      <c r="Z484">
        <v>2160</v>
      </c>
      <c r="AA484">
        <v>0</v>
      </c>
      <c r="AB484" t="s">
        <v>151</v>
      </c>
      <c r="AE484" t="b">
        <v>0</v>
      </c>
      <c r="AF484" t="b">
        <v>0</v>
      </c>
      <c r="AG484" t="s">
        <v>74</v>
      </c>
    </row>
    <row r="485" spans="1:33" x14ac:dyDescent="0.25">
      <c r="A485" t="str">
        <f>_xlfn.CONCAT(Table3[[#This Row],[Order]],"-",Table3[[#This Row],[Line]])</f>
        <v>76659-1</v>
      </c>
      <c r="C485" t="s">
        <v>5967</v>
      </c>
      <c r="D485" t="s">
        <v>74</v>
      </c>
      <c r="E485" t="b">
        <v>0</v>
      </c>
      <c r="F485">
        <v>76659</v>
      </c>
      <c r="G485">
        <v>1</v>
      </c>
      <c r="H485">
        <v>2</v>
      </c>
      <c r="I485" t="s">
        <v>728</v>
      </c>
      <c r="J485" t="s">
        <v>5968</v>
      </c>
      <c r="K485" t="s">
        <v>1455</v>
      </c>
      <c r="L485">
        <v>13.66</v>
      </c>
      <c r="M485" s="37">
        <v>43524</v>
      </c>
      <c r="N485" s="37" t="s">
        <v>42</v>
      </c>
      <c r="O485" t="s">
        <v>2091</v>
      </c>
      <c r="R485" s="37"/>
      <c r="S485" t="b">
        <v>0</v>
      </c>
      <c r="V485" t="s">
        <v>714</v>
      </c>
      <c r="W485">
        <v>12</v>
      </c>
      <c r="X485">
        <v>2</v>
      </c>
      <c r="Y485">
        <v>4</v>
      </c>
      <c r="Z485">
        <v>760</v>
      </c>
      <c r="AA485">
        <v>0</v>
      </c>
      <c r="AE485" t="b">
        <v>0</v>
      </c>
      <c r="AF485" t="b">
        <v>0</v>
      </c>
      <c r="AG485" t="s">
        <v>74</v>
      </c>
    </row>
    <row r="486" spans="1:33" x14ac:dyDescent="0.25">
      <c r="A486" t="str">
        <f>_xlfn.CONCAT(Table3[[#This Row],[Order]],"-",Table3[[#This Row],[Line]])</f>
        <v>76659-2</v>
      </c>
      <c r="C486" t="s">
        <v>5967</v>
      </c>
      <c r="D486" t="s">
        <v>74</v>
      </c>
      <c r="E486" t="b">
        <v>0</v>
      </c>
      <c r="F486">
        <v>76659</v>
      </c>
      <c r="G486">
        <v>2</v>
      </c>
      <c r="H486">
        <v>9</v>
      </c>
      <c r="I486" t="s">
        <v>731</v>
      </c>
      <c r="J486" t="s">
        <v>5968</v>
      </c>
      <c r="K486" t="s">
        <v>1456</v>
      </c>
      <c r="L486">
        <v>28.26</v>
      </c>
      <c r="M486" s="37">
        <v>43524</v>
      </c>
      <c r="N486" s="37" t="s">
        <v>42</v>
      </c>
      <c r="O486" t="s">
        <v>2091</v>
      </c>
      <c r="Q486" s="37"/>
      <c r="R486" s="37"/>
      <c r="S486" t="b">
        <v>0</v>
      </c>
      <c r="V486" t="s">
        <v>714</v>
      </c>
      <c r="W486">
        <v>12</v>
      </c>
      <c r="X486">
        <v>9</v>
      </c>
      <c r="Y486">
        <v>9</v>
      </c>
      <c r="Z486">
        <v>2592</v>
      </c>
      <c r="AA486">
        <v>0</v>
      </c>
      <c r="AE486" t="b">
        <v>0</v>
      </c>
      <c r="AF486" t="b">
        <v>0</v>
      </c>
      <c r="AG486" t="s">
        <v>74</v>
      </c>
    </row>
    <row r="487" spans="1:33" x14ac:dyDescent="0.25">
      <c r="A487" t="str">
        <f>_xlfn.CONCAT(Table3[[#This Row],[Order]],"-",Table3[[#This Row],[Line]])</f>
        <v>76659-3</v>
      </c>
      <c r="C487" t="s">
        <v>5967</v>
      </c>
      <c r="D487" t="s">
        <v>74</v>
      </c>
      <c r="E487" t="b">
        <v>0</v>
      </c>
      <c r="F487">
        <v>76659</v>
      </c>
      <c r="G487">
        <v>3</v>
      </c>
      <c r="H487">
        <v>2</v>
      </c>
      <c r="I487" t="s">
        <v>731</v>
      </c>
      <c r="J487" t="s">
        <v>5968</v>
      </c>
      <c r="K487" t="s">
        <v>1458</v>
      </c>
      <c r="L487">
        <v>6.28</v>
      </c>
      <c r="M487" s="37">
        <v>43524</v>
      </c>
      <c r="N487" s="37" t="s">
        <v>42</v>
      </c>
      <c r="O487" t="s">
        <v>2091</v>
      </c>
      <c r="Q487" s="37"/>
      <c r="R487" s="37"/>
      <c r="S487" t="b">
        <v>0</v>
      </c>
      <c r="V487" t="s">
        <v>714</v>
      </c>
      <c r="W487">
        <v>12</v>
      </c>
      <c r="X487">
        <v>2</v>
      </c>
      <c r="Y487">
        <v>2</v>
      </c>
      <c r="Z487">
        <v>576</v>
      </c>
      <c r="AA487">
        <v>0</v>
      </c>
      <c r="AE487" t="b">
        <v>0</v>
      </c>
      <c r="AF487" t="b">
        <v>0</v>
      </c>
      <c r="AG487" t="s">
        <v>74</v>
      </c>
    </row>
    <row r="488" spans="1:33" x14ac:dyDescent="0.25">
      <c r="A488" t="str">
        <f>_xlfn.CONCAT(Table3[[#This Row],[Order]],"-",Table3[[#This Row],[Line]])</f>
        <v>76659-4</v>
      </c>
      <c r="C488" t="s">
        <v>5967</v>
      </c>
      <c r="D488" t="s">
        <v>74</v>
      </c>
      <c r="E488" t="b">
        <v>0</v>
      </c>
      <c r="F488">
        <v>76659</v>
      </c>
      <c r="G488">
        <v>4</v>
      </c>
      <c r="H488">
        <v>6</v>
      </c>
      <c r="I488" t="s">
        <v>731</v>
      </c>
      <c r="J488" t="s">
        <v>5968</v>
      </c>
      <c r="K488" t="s">
        <v>1460</v>
      </c>
      <c r="L488">
        <v>18.84</v>
      </c>
      <c r="M488" s="37">
        <v>43524</v>
      </c>
      <c r="N488" s="37" t="s">
        <v>42</v>
      </c>
      <c r="O488" t="s">
        <v>2091</v>
      </c>
      <c r="Q488" s="37"/>
      <c r="R488" s="37"/>
      <c r="S488" t="b">
        <v>1</v>
      </c>
      <c r="T488" t="s">
        <v>41</v>
      </c>
      <c r="V488" t="s">
        <v>714</v>
      </c>
      <c r="W488">
        <v>12</v>
      </c>
      <c r="X488">
        <v>6</v>
      </c>
      <c r="Y488">
        <v>6</v>
      </c>
      <c r="Z488">
        <v>1728</v>
      </c>
      <c r="AA488">
        <v>0</v>
      </c>
      <c r="AE488" t="b">
        <v>0</v>
      </c>
      <c r="AF488" t="b">
        <v>0</v>
      </c>
      <c r="AG488" t="s">
        <v>74</v>
      </c>
    </row>
    <row r="489" spans="1:33" x14ac:dyDescent="0.25">
      <c r="A489" t="str">
        <f>_xlfn.CONCAT(Table3[[#This Row],[Order]],"-",Table3[[#This Row],[Line]])</f>
        <v>76983-1</v>
      </c>
      <c r="C489" t="s">
        <v>5967</v>
      </c>
      <c r="D489" t="s">
        <v>74</v>
      </c>
      <c r="E489" t="b">
        <v>0</v>
      </c>
      <c r="F489">
        <v>76983</v>
      </c>
      <c r="G489">
        <v>1</v>
      </c>
      <c r="H489">
        <v>1</v>
      </c>
      <c r="I489" t="s">
        <v>751</v>
      </c>
      <c r="J489" t="s">
        <v>5968</v>
      </c>
      <c r="K489" t="s">
        <v>2466</v>
      </c>
      <c r="L489">
        <v>0</v>
      </c>
      <c r="M489" s="37"/>
      <c r="N489" s="37" t="s">
        <v>736</v>
      </c>
      <c r="Q489" s="37"/>
      <c r="R489" s="37"/>
      <c r="S489" t="b">
        <v>0</v>
      </c>
      <c r="V489" t="s">
        <v>715</v>
      </c>
      <c r="W489">
        <v>0</v>
      </c>
      <c r="X489">
        <v>2</v>
      </c>
      <c r="Z489">
        <v>1658</v>
      </c>
      <c r="AA489">
        <v>0</v>
      </c>
      <c r="AE489" t="b">
        <v>0</v>
      </c>
      <c r="AF489" t="b">
        <v>0</v>
      </c>
      <c r="AG489" t="s">
        <v>74</v>
      </c>
    </row>
    <row r="490" spans="1:33" x14ac:dyDescent="0.25">
      <c r="A490" t="str">
        <f>_xlfn.CONCAT(Table3[[#This Row],[Order]],"-",Table3[[#This Row],[Line]])</f>
        <v>75830-1</v>
      </c>
      <c r="C490" t="s">
        <v>5967</v>
      </c>
      <c r="D490" t="s">
        <v>74</v>
      </c>
      <c r="E490" t="b">
        <v>0</v>
      </c>
      <c r="F490">
        <v>75830</v>
      </c>
      <c r="G490">
        <v>1</v>
      </c>
      <c r="H490">
        <v>2</v>
      </c>
      <c r="I490" t="s">
        <v>738</v>
      </c>
      <c r="J490" t="s">
        <v>5968</v>
      </c>
      <c r="K490" t="s">
        <v>3219</v>
      </c>
      <c r="L490">
        <v>0</v>
      </c>
      <c r="M490" s="37">
        <v>43488</v>
      </c>
      <c r="N490" s="37" t="s">
        <v>42</v>
      </c>
      <c r="Q490" s="37"/>
      <c r="R490" s="37"/>
      <c r="S490" t="b">
        <v>0</v>
      </c>
      <c r="V490" t="s">
        <v>715</v>
      </c>
      <c r="W490">
        <v>7</v>
      </c>
      <c r="X490">
        <v>26</v>
      </c>
      <c r="Y490">
        <v>8</v>
      </c>
      <c r="Z490">
        <v>6000</v>
      </c>
      <c r="AA490">
        <v>0</v>
      </c>
      <c r="AE490" t="b">
        <v>0</v>
      </c>
      <c r="AF490" t="b">
        <v>0</v>
      </c>
      <c r="AG490" t="s">
        <v>74</v>
      </c>
    </row>
    <row r="491" spans="1:33" x14ac:dyDescent="0.25">
      <c r="A491" t="str">
        <f>_xlfn.CONCAT(Table3[[#This Row],[Order]],"-",Table3[[#This Row],[Line]])</f>
        <v>75830-2</v>
      </c>
      <c r="C491" t="s">
        <v>5967</v>
      </c>
      <c r="D491" t="s">
        <v>74</v>
      </c>
      <c r="E491" t="b">
        <v>0</v>
      </c>
      <c r="F491">
        <v>75830</v>
      </c>
      <c r="G491">
        <v>2</v>
      </c>
      <c r="H491">
        <v>2</v>
      </c>
      <c r="I491" t="s">
        <v>738</v>
      </c>
      <c r="J491" t="s">
        <v>5968</v>
      </c>
      <c r="K491" t="s">
        <v>3221</v>
      </c>
      <c r="L491">
        <v>0</v>
      </c>
      <c r="M491" s="37">
        <v>43488</v>
      </c>
      <c r="N491" s="37" t="s">
        <v>42</v>
      </c>
      <c r="Q491" s="37"/>
      <c r="R491" s="37"/>
      <c r="S491" t="b">
        <v>0</v>
      </c>
      <c r="V491" t="s">
        <v>715</v>
      </c>
      <c r="W491">
        <v>7</v>
      </c>
      <c r="X491">
        <v>42</v>
      </c>
      <c r="Y491">
        <v>12</v>
      </c>
      <c r="Z491">
        <v>9600</v>
      </c>
      <c r="AA491">
        <v>0</v>
      </c>
      <c r="AE491" t="b">
        <v>0</v>
      </c>
      <c r="AF491" t="b">
        <v>0</v>
      </c>
      <c r="AG491" t="s">
        <v>74</v>
      </c>
    </row>
    <row r="492" spans="1:33" x14ac:dyDescent="0.25">
      <c r="A492" t="str">
        <f>_xlfn.CONCAT(Table3[[#This Row],[Order]],"-",Table3[[#This Row],[Line]])</f>
        <v>75830-3</v>
      </c>
      <c r="C492" t="s">
        <v>5967</v>
      </c>
      <c r="D492" t="s">
        <v>74</v>
      </c>
      <c r="E492" t="b">
        <v>0</v>
      </c>
      <c r="F492">
        <v>75830</v>
      </c>
      <c r="G492">
        <v>3</v>
      </c>
      <c r="H492">
        <v>1</v>
      </c>
      <c r="I492" t="s">
        <v>738</v>
      </c>
      <c r="J492" t="s">
        <v>5968</v>
      </c>
      <c r="K492" t="s">
        <v>3223</v>
      </c>
      <c r="L492">
        <v>0</v>
      </c>
      <c r="M492" s="37">
        <v>43488</v>
      </c>
      <c r="N492" s="37" t="s">
        <v>42</v>
      </c>
      <c r="Q492" s="37"/>
      <c r="R492" s="37"/>
      <c r="S492" t="b">
        <v>0</v>
      </c>
      <c r="V492" t="s">
        <v>715</v>
      </c>
      <c r="W492">
        <v>7</v>
      </c>
      <c r="X492">
        <v>112</v>
      </c>
      <c r="Y492">
        <v>112</v>
      </c>
      <c r="Z492">
        <v>41180.6</v>
      </c>
      <c r="AA492">
        <v>0</v>
      </c>
      <c r="AE492" t="b">
        <v>0</v>
      </c>
      <c r="AF492" t="b">
        <v>0</v>
      </c>
      <c r="AG492" t="s">
        <v>74</v>
      </c>
    </row>
    <row r="493" spans="1:33" x14ac:dyDescent="0.25">
      <c r="A493" t="str">
        <f>_xlfn.CONCAT(Table3[[#This Row],[Order]],"-",Table3[[#This Row],[Line]])</f>
        <v>76222-1</v>
      </c>
      <c r="C493" t="s">
        <v>5967</v>
      </c>
      <c r="D493" t="s">
        <v>74</v>
      </c>
      <c r="E493" t="b">
        <v>0</v>
      </c>
      <c r="F493">
        <v>76222</v>
      </c>
      <c r="G493">
        <v>1</v>
      </c>
      <c r="H493">
        <v>20</v>
      </c>
      <c r="I493" t="s">
        <v>730</v>
      </c>
      <c r="J493" t="s">
        <v>5968</v>
      </c>
      <c r="K493" t="s">
        <v>2635</v>
      </c>
      <c r="L493">
        <v>80</v>
      </c>
      <c r="M493" s="37">
        <v>43474</v>
      </c>
      <c r="N493" s="37" t="s">
        <v>165</v>
      </c>
      <c r="P493" t="s">
        <v>151</v>
      </c>
      <c r="Q493" s="37">
        <v>43461</v>
      </c>
      <c r="R493" s="37"/>
      <c r="S493" s="37" t="b">
        <v>0</v>
      </c>
      <c r="V493" t="s">
        <v>714</v>
      </c>
      <c r="W493">
        <v>4</v>
      </c>
      <c r="X493">
        <v>20</v>
      </c>
      <c r="Y493">
        <v>20</v>
      </c>
      <c r="Z493">
        <v>5000</v>
      </c>
      <c r="AA493">
        <v>0</v>
      </c>
      <c r="AD493" t="s">
        <v>151</v>
      </c>
      <c r="AE493" t="b">
        <v>0</v>
      </c>
      <c r="AF493" t="b">
        <v>0</v>
      </c>
      <c r="AG493" t="s">
        <v>74</v>
      </c>
    </row>
    <row r="494" spans="1:33" x14ac:dyDescent="0.25">
      <c r="A494" t="str">
        <f>_xlfn.CONCAT(Table3[[#This Row],[Order]],"-",Table3[[#This Row],[Line]])</f>
        <v>76222-3</v>
      </c>
      <c r="C494" t="s">
        <v>5967</v>
      </c>
      <c r="D494" t="s">
        <v>74</v>
      </c>
      <c r="E494" t="b">
        <v>0</v>
      </c>
      <c r="F494">
        <v>76222</v>
      </c>
      <c r="G494">
        <v>3</v>
      </c>
      <c r="H494">
        <v>10</v>
      </c>
      <c r="I494" t="s">
        <v>730</v>
      </c>
      <c r="J494" t="s">
        <v>5968</v>
      </c>
      <c r="K494" t="s">
        <v>2637</v>
      </c>
      <c r="L494">
        <v>60</v>
      </c>
      <c r="M494" s="37">
        <v>43474</v>
      </c>
      <c r="N494" s="37" t="s">
        <v>165</v>
      </c>
      <c r="P494" t="s">
        <v>151</v>
      </c>
      <c r="Q494" s="37">
        <v>43461</v>
      </c>
      <c r="R494" s="37"/>
      <c r="S494" t="b">
        <v>0</v>
      </c>
      <c r="V494" t="s">
        <v>714</v>
      </c>
      <c r="W494">
        <v>4</v>
      </c>
      <c r="X494">
        <v>10</v>
      </c>
      <c r="Y494">
        <v>20</v>
      </c>
      <c r="Z494">
        <v>6400</v>
      </c>
      <c r="AA494">
        <v>0</v>
      </c>
      <c r="AD494" t="s">
        <v>151</v>
      </c>
      <c r="AE494" t="b">
        <v>0</v>
      </c>
      <c r="AF494" t="b">
        <v>0</v>
      </c>
      <c r="AG494" t="s">
        <v>74</v>
      </c>
    </row>
    <row r="495" spans="1:33" x14ac:dyDescent="0.25">
      <c r="A495" t="str">
        <f>_xlfn.CONCAT(Table3[[#This Row],[Order]],"-",Table3[[#This Row],[Line]])</f>
        <v>76222-5</v>
      </c>
      <c r="C495" t="s">
        <v>5967</v>
      </c>
      <c r="D495" t="s">
        <v>74</v>
      </c>
      <c r="E495" t="b">
        <v>0</v>
      </c>
      <c r="F495">
        <v>76222</v>
      </c>
      <c r="G495">
        <v>5</v>
      </c>
      <c r="H495">
        <v>10</v>
      </c>
      <c r="I495" t="s">
        <v>730</v>
      </c>
      <c r="J495" t="s">
        <v>5968</v>
      </c>
      <c r="K495" t="s">
        <v>2639</v>
      </c>
      <c r="L495">
        <v>80</v>
      </c>
      <c r="M495" s="37">
        <v>43474</v>
      </c>
      <c r="N495" s="37" t="s">
        <v>165</v>
      </c>
      <c r="P495" t="s">
        <v>151</v>
      </c>
      <c r="Q495" s="37">
        <v>43461</v>
      </c>
      <c r="R495" s="37"/>
      <c r="S495" t="b">
        <v>0</v>
      </c>
      <c r="V495" t="s">
        <v>714</v>
      </c>
      <c r="W495">
        <v>4</v>
      </c>
      <c r="X495">
        <v>10</v>
      </c>
      <c r="Y495">
        <v>30</v>
      </c>
      <c r="Z495">
        <v>8000</v>
      </c>
      <c r="AA495">
        <v>0</v>
      </c>
      <c r="AD495" t="s">
        <v>151</v>
      </c>
      <c r="AE495" t="b">
        <v>0</v>
      </c>
      <c r="AF495" t="b">
        <v>0</v>
      </c>
      <c r="AG495" t="s">
        <v>74</v>
      </c>
    </row>
    <row r="496" spans="1:33" x14ac:dyDescent="0.25">
      <c r="A496" t="str">
        <f>_xlfn.CONCAT(Table3[[#This Row],[Order]],"-",Table3[[#This Row],[Line]])</f>
        <v>76222-6</v>
      </c>
      <c r="C496" t="s">
        <v>5967</v>
      </c>
      <c r="D496" t="s">
        <v>74</v>
      </c>
      <c r="E496" t="b">
        <v>0</v>
      </c>
      <c r="F496">
        <v>76222</v>
      </c>
      <c r="G496">
        <v>6</v>
      </c>
      <c r="H496">
        <v>4</v>
      </c>
      <c r="I496" t="s">
        <v>730</v>
      </c>
      <c r="J496" t="s">
        <v>5968</v>
      </c>
      <c r="K496" t="s">
        <v>2641</v>
      </c>
      <c r="L496">
        <v>64</v>
      </c>
      <c r="M496" s="37">
        <v>43474</v>
      </c>
      <c r="N496" s="37" t="s">
        <v>165</v>
      </c>
      <c r="P496" t="s">
        <v>151</v>
      </c>
      <c r="Q496" s="37">
        <v>43461</v>
      </c>
      <c r="R496" s="37"/>
      <c r="S496" t="b">
        <v>0</v>
      </c>
      <c r="V496" t="s">
        <v>714</v>
      </c>
      <c r="W496">
        <v>4</v>
      </c>
      <c r="X496">
        <v>12</v>
      </c>
      <c r="Y496">
        <v>24</v>
      </c>
      <c r="Z496">
        <v>7680</v>
      </c>
      <c r="AA496">
        <v>0</v>
      </c>
      <c r="AD496" t="s">
        <v>151</v>
      </c>
      <c r="AE496" t="b">
        <v>0</v>
      </c>
      <c r="AF496" t="b">
        <v>0</v>
      </c>
      <c r="AG496" t="s">
        <v>74</v>
      </c>
    </row>
    <row r="497" spans="1:33" x14ac:dyDescent="0.25">
      <c r="A497" t="str">
        <f>_xlfn.CONCAT(Table3[[#This Row],[Order]],"-",Table3[[#This Row],[Line]])</f>
        <v>76222-7</v>
      </c>
      <c r="C497" t="s">
        <v>5967</v>
      </c>
      <c r="D497" t="s">
        <v>74</v>
      </c>
      <c r="E497" t="b">
        <v>0</v>
      </c>
      <c r="F497">
        <v>76222</v>
      </c>
      <c r="G497">
        <v>7</v>
      </c>
      <c r="H497">
        <v>6</v>
      </c>
      <c r="I497" t="s">
        <v>730</v>
      </c>
      <c r="J497" t="s">
        <v>5968</v>
      </c>
      <c r="K497" t="s">
        <v>2643</v>
      </c>
      <c r="L497">
        <v>120</v>
      </c>
      <c r="M497" s="37">
        <v>43474</v>
      </c>
      <c r="N497" s="37" t="s">
        <v>165</v>
      </c>
      <c r="P497" t="s">
        <v>151</v>
      </c>
      <c r="Q497" s="37">
        <v>43461</v>
      </c>
      <c r="R497" s="37"/>
      <c r="S497" t="b">
        <v>0</v>
      </c>
      <c r="V497" t="s">
        <v>714</v>
      </c>
      <c r="W497">
        <v>4</v>
      </c>
      <c r="X497">
        <v>18</v>
      </c>
      <c r="Y497">
        <v>36</v>
      </c>
      <c r="Z497">
        <v>12000</v>
      </c>
      <c r="AA497">
        <v>0</v>
      </c>
      <c r="AD497" t="s">
        <v>151</v>
      </c>
      <c r="AE497" t="b">
        <v>0</v>
      </c>
      <c r="AF497" t="b">
        <v>0</v>
      </c>
      <c r="AG497" t="s">
        <v>74</v>
      </c>
    </row>
    <row r="498" spans="1:33" x14ac:dyDescent="0.25">
      <c r="A498" t="str">
        <f>_xlfn.CONCAT(Table3[[#This Row],[Order]],"-",Table3[[#This Row],[Line]])</f>
        <v>76222-8</v>
      </c>
      <c r="C498" t="s">
        <v>5967</v>
      </c>
      <c r="D498" t="s">
        <v>74</v>
      </c>
      <c r="E498" t="b">
        <v>0</v>
      </c>
      <c r="F498">
        <v>76222</v>
      </c>
      <c r="G498">
        <v>8</v>
      </c>
      <c r="H498">
        <v>2</v>
      </c>
      <c r="I498" t="s">
        <v>744</v>
      </c>
      <c r="J498" t="s">
        <v>5968</v>
      </c>
      <c r="K498" t="s">
        <v>2645</v>
      </c>
      <c r="L498">
        <v>14</v>
      </c>
      <c r="M498" s="37">
        <v>43474</v>
      </c>
      <c r="N498" s="37" t="s">
        <v>165</v>
      </c>
      <c r="P498" t="s">
        <v>151</v>
      </c>
      <c r="Q498" s="37">
        <v>43461</v>
      </c>
      <c r="R498" s="37"/>
      <c r="S498" t="b">
        <v>0</v>
      </c>
      <c r="V498" t="s">
        <v>714</v>
      </c>
      <c r="W498">
        <v>4</v>
      </c>
      <c r="X498">
        <v>2</v>
      </c>
      <c r="Y498">
        <v>8</v>
      </c>
      <c r="Z498">
        <v>1280</v>
      </c>
      <c r="AA498">
        <v>0</v>
      </c>
      <c r="AD498" t="s">
        <v>151</v>
      </c>
      <c r="AE498" t="b">
        <v>0</v>
      </c>
      <c r="AF498" t="b">
        <v>0</v>
      </c>
      <c r="AG498" t="s">
        <v>74</v>
      </c>
    </row>
    <row r="499" spans="1:33" x14ac:dyDescent="0.25">
      <c r="A499" t="str">
        <f>_xlfn.CONCAT(Table3[[#This Row],[Order]],"-",Table3[[#This Row],[Line]])</f>
        <v>76222-9</v>
      </c>
      <c r="C499" t="s">
        <v>5967</v>
      </c>
      <c r="D499" t="s">
        <v>74</v>
      </c>
      <c r="E499" t="b">
        <v>0</v>
      </c>
      <c r="F499">
        <v>76222</v>
      </c>
      <c r="G499">
        <v>9</v>
      </c>
      <c r="H499">
        <v>4</v>
      </c>
      <c r="I499" t="s">
        <v>744</v>
      </c>
      <c r="J499" t="s">
        <v>5968</v>
      </c>
      <c r="K499" t="s">
        <v>2647</v>
      </c>
      <c r="L499">
        <v>40</v>
      </c>
      <c r="M499" s="37">
        <v>43474</v>
      </c>
      <c r="N499" s="37" t="s">
        <v>165</v>
      </c>
      <c r="P499" t="s">
        <v>151</v>
      </c>
      <c r="Q499" s="37">
        <v>43461</v>
      </c>
      <c r="R499" s="37"/>
      <c r="S499" t="b">
        <v>0</v>
      </c>
      <c r="V499" t="s">
        <v>714</v>
      </c>
      <c r="W499">
        <v>4</v>
      </c>
      <c r="X499">
        <v>4</v>
      </c>
      <c r="Y499">
        <v>16</v>
      </c>
      <c r="Z499">
        <v>3200</v>
      </c>
      <c r="AA499">
        <v>0</v>
      </c>
      <c r="AD499" t="s">
        <v>151</v>
      </c>
      <c r="AE499" t="b">
        <v>0</v>
      </c>
      <c r="AF499" t="b">
        <v>0</v>
      </c>
      <c r="AG499" t="s">
        <v>74</v>
      </c>
    </row>
    <row r="500" spans="1:33" x14ac:dyDescent="0.25">
      <c r="A500" t="str">
        <f>_xlfn.CONCAT(Table3[[#This Row],[Order]],"-",Table3[[#This Row],[Line]])</f>
        <v>76222-10</v>
      </c>
      <c r="C500" t="s">
        <v>5967</v>
      </c>
      <c r="D500" t="s">
        <v>74</v>
      </c>
      <c r="E500" t="b">
        <v>0</v>
      </c>
      <c r="F500">
        <v>76222</v>
      </c>
      <c r="G500">
        <v>10</v>
      </c>
      <c r="H500">
        <v>2</v>
      </c>
      <c r="I500" t="s">
        <v>744</v>
      </c>
      <c r="J500" t="s">
        <v>5968</v>
      </c>
      <c r="K500" t="s">
        <v>2649</v>
      </c>
      <c r="L500">
        <v>20</v>
      </c>
      <c r="M500" s="37">
        <v>43474</v>
      </c>
      <c r="N500" s="37" t="s">
        <v>165</v>
      </c>
      <c r="P500" t="s">
        <v>151</v>
      </c>
      <c r="Q500" s="37">
        <v>43461</v>
      </c>
      <c r="R500" s="37"/>
      <c r="S500" t="b">
        <v>0</v>
      </c>
      <c r="V500" t="s">
        <v>714</v>
      </c>
      <c r="W500">
        <v>4</v>
      </c>
      <c r="X500">
        <v>2</v>
      </c>
      <c r="Y500">
        <v>8</v>
      </c>
      <c r="Z500">
        <v>1920</v>
      </c>
      <c r="AA500">
        <v>0</v>
      </c>
      <c r="AD500" t="s">
        <v>151</v>
      </c>
      <c r="AE500" t="b">
        <v>0</v>
      </c>
      <c r="AF500" t="b">
        <v>0</v>
      </c>
      <c r="AG500" t="s">
        <v>74</v>
      </c>
    </row>
    <row r="501" spans="1:33" x14ac:dyDescent="0.25">
      <c r="A501" t="str">
        <f>_xlfn.CONCAT(Table3[[#This Row],[Order]],"-",Table3[[#This Row],[Line]])</f>
        <v>76222-12</v>
      </c>
      <c r="C501" t="s">
        <v>5967</v>
      </c>
      <c r="D501" t="s">
        <v>74</v>
      </c>
      <c r="E501" t="b">
        <v>0</v>
      </c>
      <c r="F501">
        <v>76222</v>
      </c>
      <c r="G501">
        <v>12</v>
      </c>
      <c r="H501">
        <v>8</v>
      </c>
      <c r="I501" t="s">
        <v>719</v>
      </c>
      <c r="J501" t="s">
        <v>5968</v>
      </c>
      <c r="K501" t="s">
        <v>2651</v>
      </c>
      <c r="L501">
        <v>98.56</v>
      </c>
      <c r="M501" s="37">
        <v>43474</v>
      </c>
      <c r="N501" s="37" t="s">
        <v>165</v>
      </c>
      <c r="P501" t="s">
        <v>151</v>
      </c>
      <c r="Q501" s="37">
        <v>43461</v>
      </c>
      <c r="R501" s="37"/>
      <c r="S501" t="b">
        <v>0</v>
      </c>
      <c r="V501" t="s">
        <v>714</v>
      </c>
      <c r="W501">
        <v>4</v>
      </c>
      <c r="X501">
        <v>16</v>
      </c>
      <c r="Y501">
        <v>40</v>
      </c>
      <c r="Z501">
        <v>13600</v>
      </c>
      <c r="AA501">
        <v>0</v>
      </c>
      <c r="AD501" t="s">
        <v>151</v>
      </c>
      <c r="AE501" t="b">
        <v>0</v>
      </c>
      <c r="AF501" t="b">
        <v>0</v>
      </c>
      <c r="AG501" t="s">
        <v>74</v>
      </c>
    </row>
    <row r="502" spans="1:33" x14ac:dyDescent="0.25">
      <c r="A502" t="str">
        <f>_xlfn.CONCAT(Table3[[#This Row],[Order]],"-",Table3[[#This Row],[Line]])</f>
        <v>77282-1</v>
      </c>
      <c r="C502" t="s">
        <v>5967</v>
      </c>
      <c r="D502" t="s">
        <v>74</v>
      </c>
      <c r="E502" t="b">
        <v>0</v>
      </c>
      <c r="F502">
        <v>77282</v>
      </c>
      <c r="G502">
        <v>1</v>
      </c>
      <c r="H502">
        <v>2</v>
      </c>
      <c r="I502" t="s">
        <v>729</v>
      </c>
      <c r="J502" t="s">
        <v>5968</v>
      </c>
      <c r="K502" t="s">
        <v>5521</v>
      </c>
      <c r="L502">
        <v>0</v>
      </c>
      <c r="M502" s="37"/>
      <c r="N502" s="37" t="s">
        <v>736</v>
      </c>
      <c r="Q502" s="37"/>
      <c r="R502" s="37"/>
      <c r="S502" t="b">
        <v>0</v>
      </c>
      <c r="V502" t="s">
        <v>714</v>
      </c>
      <c r="W502">
        <v>0</v>
      </c>
      <c r="X502">
        <v>4</v>
      </c>
      <c r="Z502">
        <v>1710</v>
      </c>
      <c r="AA502">
        <v>0</v>
      </c>
      <c r="AE502" t="b">
        <v>0</v>
      </c>
      <c r="AF502" t="b">
        <v>0</v>
      </c>
      <c r="AG502" t="s">
        <v>74</v>
      </c>
    </row>
    <row r="503" spans="1:33" x14ac:dyDescent="0.25">
      <c r="A503" t="str">
        <f>_xlfn.CONCAT(Table3[[#This Row],[Order]],"-",Table3[[#This Row],[Line]])</f>
        <v>77282-2</v>
      </c>
      <c r="C503" t="s">
        <v>5967</v>
      </c>
      <c r="D503" t="s">
        <v>74</v>
      </c>
      <c r="E503" t="b">
        <v>0</v>
      </c>
      <c r="F503">
        <v>77282</v>
      </c>
      <c r="G503">
        <v>2</v>
      </c>
      <c r="H503">
        <v>2</v>
      </c>
      <c r="I503" t="s">
        <v>729</v>
      </c>
      <c r="J503" t="s">
        <v>5968</v>
      </c>
      <c r="K503" t="s">
        <v>5522</v>
      </c>
      <c r="L503">
        <v>0</v>
      </c>
      <c r="M503" s="37"/>
      <c r="N503" s="37" t="s">
        <v>736</v>
      </c>
      <c r="Q503" s="37"/>
      <c r="R503" s="37"/>
      <c r="S503" t="b">
        <v>0</v>
      </c>
      <c r="V503" t="s">
        <v>714</v>
      </c>
      <c r="W503">
        <v>0</v>
      </c>
      <c r="X503">
        <v>8</v>
      </c>
      <c r="Z503">
        <v>4940</v>
      </c>
      <c r="AA503">
        <v>0</v>
      </c>
      <c r="AE503" t="b">
        <v>0</v>
      </c>
      <c r="AF503" t="b">
        <v>0</v>
      </c>
      <c r="AG503" t="s">
        <v>74</v>
      </c>
    </row>
    <row r="504" spans="1:33" x14ac:dyDescent="0.25">
      <c r="A504" t="str">
        <f>_xlfn.CONCAT(Table3[[#This Row],[Order]],"-",Table3[[#This Row],[Line]])</f>
        <v>77583-1</v>
      </c>
      <c r="C504" t="s">
        <v>5967</v>
      </c>
      <c r="D504" t="s">
        <v>74</v>
      </c>
      <c r="E504" t="b">
        <v>0</v>
      </c>
      <c r="F504">
        <v>77583</v>
      </c>
      <c r="G504">
        <v>1</v>
      </c>
      <c r="H504">
        <v>7</v>
      </c>
      <c r="I504" t="s">
        <v>731</v>
      </c>
      <c r="J504" t="s">
        <v>5968</v>
      </c>
      <c r="K504" t="s">
        <v>3224</v>
      </c>
      <c r="L504">
        <v>33.25</v>
      </c>
      <c r="M504" s="37">
        <v>43472</v>
      </c>
      <c r="N504" s="37" t="s">
        <v>29</v>
      </c>
      <c r="Q504" s="37">
        <v>43457</v>
      </c>
      <c r="R504" s="37"/>
      <c r="S504" t="b">
        <v>0</v>
      </c>
      <c r="V504" t="s">
        <v>715</v>
      </c>
      <c r="W504">
        <v>12</v>
      </c>
      <c r="X504">
        <v>7</v>
      </c>
      <c r="Y504">
        <v>7</v>
      </c>
      <c r="Z504">
        <v>2296</v>
      </c>
      <c r="AA504">
        <v>0</v>
      </c>
      <c r="AC504" t="s">
        <v>151</v>
      </c>
      <c r="AD504" t="s">
        <v>151</v>
      </c>
      <c r="AE504" t="b">
        <v>0</v>
      </c>
      <c r="AF504" t="b">
        <v>0</v>
      </c>
      <c r="AG504" t="s">
        <v>74</v>
      </c>
    </row>
    <row r="505" spans="1:33" x14ac:dyDescent="0.25">
      <c r="A505" t="str">
        <f>_xlfn.CONCAT(Table3[[#This Row],[Order]],"-",Table3[[#This Row],[Line]])</f>
        <v>77583-2</v>
      </c>
      <c r="C505" t="s">
        <v>5967</v>
      </c>
      <c r="D505" t="s">
        <v>74</v>
      </c>
      <c r="E505" t="b">
        <v>0</v>
      </c>
      <c r="F505">
        <v>77583</v>
      </c>
      <c r="G505">
        <v>2</v>
      </c>
      <c r="H505">
        <v>2</v>
      </c>
      <c r="I505" t="s">
        <v>731</v>
      </c>
      <c r="J505" t="s">
        <v>5968</v>
      </c>
      <c r="K505" t="s">
        <v>3226</v>
      </c>
      <c r="L505">
        <v>18.059999999999999</v>
      </c>
      <c r="M505" s="37">
        <v>43472</v>
      </c>
      <c r="N505" s="37" t="s">
        <v>29</v>
      </c>
      <c r="Q505" s="37">
        <v>43457</v>
      </c>
      <c r="R505" s="37"/>
      <c r="S505" t="b">
        <v>0</v>
      </c>
      <c r="V505" t="s">
        <v>715</v>
      </c>
      <c r="W505">
        <v>12</v>
      </c>
      <c r="X505">
        <v>2</v>
      </c>
      <c r="Y505">
        <v>2</v>
      </c>
      <c r="Z505">
        <v>1016</v>
      </c>
      <c r="AA505">
        <v>0</v>
      </c>
      <c r="AC505" t="s">
        <v>151</v>
      </c>
      <c r="AD505" t="s">
        <v>151</v>
      </c>
      <c r="AE505" t="b">
        <v>0</v>
      </c>
      <c r="AF505" t="b">
        <v>0</v>
      </c>
      <c r="AG505" t="s">
        <v>74</v>
      </c>
    </row>
    <row r="506" spans="1:33" x14ac:dyDescent="0.25">
      <c r="A506" t="str">
        <f>_xlfn.CONCAT(Table3[[#This Row],[Order]],"-",Table3[[#This Row],[Line]])</f>
        <v>77638-1</v>
      </c>
      <c r="C506" t="s">
        <v>5967</v>
      </c>
      <c r="D506" t="s">
        <v>74</v>
      </c>
      <c r="E506" t="b">
        <v>0</v>
      </c>
      <c r="F506">
        <v>77638</v>
      </c>
      <c r="G506">
        <v>1</v>
      </c>
      <c r="H506">
        <v>9</v>
      </c>
      <c r="I506" t="s">
        <v>717</v>
      </c>
      <c r="J506" t="s">
        <v>5968</v>
      </c>
      <c r="K506" t="s">
        <v>2653</v>
      </c>
      <c r="L506">
        <v>27</v>
      </c>
      <c r="M506" s="37">
        <v>43475</v>
      </c>
      <c r="N506" s="37" t="s">
        <v>42</v>
      </c>
      <c r="Q506" s="37"/>
      <c r="R506" s="37"/>
      <c r="S506" t="b">
        <v>0</v>
      </c>
      <c r="V506" t="s">
        <v>714</v>
      </c>
      <c r="W506">
        <v>10</v>
      </c>
      <c r="X506">
        <v>9</v>
      </c>
      <c r="Y506">
        <v>9</v>
      </c>
      <c r="Z506">
        <v>1575</v>
      </c>
      <c r="AA506">
        <v>0</v>
      </c>
      <c r="AE506" t="b">
        <v>0</v>
      </c>
      <c r="AF506" t="b">
        <v>0</v>
      </c>
      <c r="AG506" t="s">
        <v>74</v>
      </c>
    </row>
    <row r="507" spans="1:33" x14ac:dyDescent="0.25">
      <c r="A507" t="str">
        <f>_xlfn.CONCAT(Table3[[#This Row],[Order]],"-",Table3[[#This Row],[Line]])</f>
        <v>74756-1</v>
      </c>
      <c r="C507" t="s">
        <v>5967</v>
      </c>
      <c r="D507" t="s">
        <v>74</v>
      </c>
      <c r="E507" t="b">
        <v>0</v>
      </c>
      <c r="F507">
        <v>74756</v>
      </c>
      <c r="G507">
        <v>1</v>
      </c>
      <c r="H507">
        <v>5</v>
      </c>
      <c r="I507" t="s">
        <v>731</v>
      </c>
      <c r="J507" t="s">
        <v>5968</v>
      </c>
      <c r="K507" t="s">
        <v>1004</v>
      </c>
      <c r="L507">
        <v>45</v>
      </c>
      <c r="M507" s="37">
        <v>43480</v>
      </c>
      <c r="N507" s="37" t="s">
        <v>165</v>
      </c>
      <c r="O507" t="s">
        <v>3227</v>
      </c>
      <c r="Q507" s="37"/>
      <c r="R507" s="37"/>
      <c r="S507" t="b">
        <v>0</v>
      </c>
      <c r="V507" t="s">
        <v>714</v>
      </c>
      <c r="W507">
        <v>7</v>
      </c>
      <c r="X507">
        <v>5</v>
      </c>
      <c r="Y507">
        <v>5</v>
      </c>
      <c r="Z507">
        <v>1133.95</v>
      </c>
      <c r="AA507">
        <v>0</v>
      </c>
      <c r="AE507" t="b">
        <v>0</v>
      </c>
      <c r="AF507" t="b">
        <v>0</v>
      </c>
      <c r="AG507" t="s">
        <v>74</v>
      </c>
    </row>
    <row r="508" spans="1:33" x14ac:dyDescent="0.25">
      <c r="A508" t="str">
        <f>_xlfn.CONCAT(Table3[[#This Row],[Order]],"-",Table3[[#This Row],[Line]])</f>
        <v>74756-2</v>
      </c>
      <c r="C508" t="s">
        <v>5967</v>
      </c>
      <c r="D508" t="s">
        <v>74</v>
      </c>
      <c r="E508" t="b">
        <v>0</v>
      </c>
      <c r="F508">
        <v>74756</v>
      </c>
      <c r="G508">
        <v>2</v>
      </c>
      <c r="H508">
        <v>2</v>
      </c>
      <c r="I508" t="s">
        <v>731</v>
      </c>
      <c r="J508" t="s">
        <v>5968</v>
      </c>
      <c r="K508" t="s">
        <v>1006</v>
      </c>
      <c r="L508">
        <v>16</v>
      </c>
      <c r="M508" s="37">
        <v>43480</v>
      </c>
      <c r="N508" s="37" t="s">
        <v>165</v>
      </c>
      <c r="O508" t="s">
        <v>3227</v>
      </c>
      <c r="Q508" s="37"/>
      <c r="R508" s="37"/>
      <c r="S508" t="b">
        <v>0</v>
      </c>
      <c r="V508" t="s">
        <v>714</v>
      </c>
      <c r="W508">
        <v>7</v>
      </c>
      <c r="X508">
        <v>2</v>
      </c>
      <c r="Y508">
        <v>2</v>
      </c>
      <c r="Z508">
        <v>680.36</v>
      </c>
      <c r="AA508">
        <v>0</v>
      </c>
      <c r="AE508" t="b">
        <v>0</v>
      </c>
      <c r="AF508" t="b">
        <v>0</v>
      </c>
      <c r="AG508" t="s">
        <v>74</v>
      </c>
    </row>
    <row r="509" spans="1:33" x14ac:dyDescent="0.25">
      <c r="A509" t="str">
        <f>_xlfn.CONCAT(Table3[[#This Row],[Order]],"-",Table3[[#This Row],[Line]])</f>
        <v>74756-3</v>
      </c>
      <c r="C509" t="s">
        <v>5967</v>
      </c>
      <c r="D509" t="s">
        <v>74</v>
      </c>
      <c r="E509" t="b">
        <v>0</v>
      </c>
      <c r="F509">
        <v>74756</v>
      </c>
      <c r="G509">
        <v>3</v>
      </c>
      <c r="H509">
        <v>5</v>
      </c>
      <c r="I509" t="s">
        <v>731</v>
      </c>
      <c r="J509" t="s">
        <v>5968</v>
      </c>
      <c r="K509" t="s">
        <v>1007</v>
      </c>
      <c r="L509">
        <v>20</v>
      </c>
      <c r="M509" s="37">
        <v>43480</v>
      </c>
      <c r="N509" s="37" t="s">
        <v>165</v>
      </c>
      <c r="O509" t="s">
        <v>3227</v>
      </c>
      <c r="Q509" s="37"/>
      <c r="R509" s="37"/>
      <c r="S509" t="b">
        <v>0</v>
      </c>
      <c r="V509" t="s">
        <v>714</v>
      </c>
      <c r="W509">
        <v>7</v>
      </c>
      <c r="X509">
        <v>5</v>
      </c>
      <c r="Y509">
        <v>5</v>
      </c>
      <c r="Z509">
        <v>2267.85</v>
      </c>
      <c r="AA509">
        <v>0</v>
      </c>
      <c r="AE509" t="b">
        <v>0</v>
      </c>
      <c r="AF509" t="b">
        <v>0</v>
      </c>
      <c r="AG509" t="s">
        <v>74</v>
      </c>
    </row>
    <row r="510" spans="1:33" x14ac:dyDescent="0.25">
      <c r="A510" t="str">
        <f>_xlfn.CONCAT(Table3[[#This Row],[Order]],"-",Table3[[#This Row],[Line]])</f>
        <v>74756-4</v>
      </c>
      <c r="C510" t="s">
        <v>5967</v>
      </c>
      <c r="D510" t="s">
        <v>74</v>
      </c>
      <c r="E510" t="b">
        <v>0</v>
      </c>
      <c r="F510">
        <v>74756</v>
      </c>
      <c r="G510">
        <v>4</v>
      </c>
      <c r="H510">
        <v>3</v>
      </c>
      <c r="I510" t="s">
        <v>731</v>
      </c>
      <c r="J510" t="s">
        <v>5968</v>
      </c>
      <c r="K510" t="s">
        <v>1009</v>
      </c>
      <c r="L510">
        <v>24</v>
      </c>
      <c r="M510" s="37">
        <v>43480</v>
      </c>
      <c r="N510" s="37" t="s">
        <v>165</v>
      </c>
      <c r="O510" t="s">
        <v>3227</v>
      </c>
      <c r="Q510" s="37"/>
      <c r="R510" s="37"/>
      <c r="S510" t="b">
        <v>0</v>
      </c>
      <c r="V510" t="s">
        <v>714</v>
      </c>
      <c r="W510">
        <v>7</v>
      </c>
      <c r="X510">
        <v>3</v>
      </c>
      <c r="Y510">
        <v>3</v>
      </c>
      <c r="Z510">
        <v>1700.91</v>
      </c>
      <c r="AA510">
        <v>0</v>
      </c>
      <c r="AE510" t="b">
        <v>0</v>
      </c>
      <c r="AF510" t="b">
        <v>0</v>
      </c>
      <c r="AG510" t="s">
        <v>74</v>
      </c>
    </row>
    <row r="511" spans="1:33" x14ac:dyDescent="0.25">
      <c r="A511" t="str">
        <f>_xlfn.CONCAT(Table3[[#This Row],[Order]],"-",Table3[[#This Row],[Line]])</f>
        <v>74756-5</v>
      </c>
      <c r="C511" t="s">
        <v>5967</v>
      </c>
      <c r="D511" t="s">
        <v>74</v>
      </c>
      <c r="E511" t="b">
        <v>0</v>
      </c>
      <c r="F511">
        <v>74756</v>
      </c>
      <c r="G511">
        <v>5</v>
      </c>
      <c r="H511">
        <v>6</v>
      </c>
      <c r="I511" t="s">
        <v>731</v>
      </c>
      <c r="J511" t="s">
        <v>5968</v>
      </c>
      <c r="K511" t="s">
        <v>1010</v>
      </c>
      <c r="L511">
        <v>42</v>
      </c>
      <c r="M511" s="37">
        <v>43480</v>
      </c>
      <c r="N511" s="37" t="s">
        <v>165</v>
      </c>
      <c r="O511" t="s">
        <v>3227</v>
      </c>
      <c r="Q511" s="37"/>
      <c r="R511" s="37"/>
      <c r="S511" t="b">
        <v>0</v>
      </c>
      <c r="V511" t="s">
        <v>714</v>
      </c>
      <c r="W511">
        <v>7</v>
      </c>
      <c r="X511">
        <v>6</v>
      </c>
      <c r="Y511">
        <v>12</v>
      </c>
      <c r="Z511">
        <v>4082.16</v>
      </c>
      <c r="AA511">
        <v>0</v>
      </c>
      <c r="AE511" t="b">
        <v>0</v>
      </c>
      <c r="AF511" t="b">
        <v>0</v>
      </c>
      <c r="AG511" t="s">
        <v>74</v>
      </c>
    </row>
    <row r="512" spans="1:33" x14ac:dyDescent="0.25">
      <c r="A512" t="str">
        <f>_xlfn.CONCAT(Table3[[#This Row],[Order]],"-",Table3[[#This Row],[Line]])</f>
        <v>74756-6</v>
      </c>
      <c r="C512" t="s">
        <v>5967</v>
      </c>
      <c r="D512" t="s">
        <v>74</v>
      </c>
      <c r="E512" t="b">
        <v>0</v>
      </c>
      <c r="F512">
        <v>74756</v>
      </c>
      <c r="G512">
        <v>6</v>
      </c>
      <c r="H512">
        <v>8</v>
      </c>
      <c r="I512" t="s">
        <v>731</v>
      </c>
      <c r="J512" t="s">
        <v>5968</v>
      </c>
      <c r="K512" t="s">
        <v>1012</v>
      </c>
      <c r="L512">
        <v>88</v>
      </c>
      <c r="M512" s="37">
        <v>43480</v>
      </c>
      <c r="N512" s="37" t="s">
        <v>165</v>
      </c>
      <c r="O512" t="s">
        <v>3227</v>
      </c>
      <c r="Q512" s="37"/>
      <c r="R512" s="37"/>
      <c r="S512" t="b">
        <v>0</v>
      </c>
      <c r="V512" t="s">
        <v>714</v>
      </c>
      <c r="W512">
        <v>7</v>
      </c>
      <c r="X512">
        <v>8</v>
      </c>
      <c r="Y512">
        <v>16</v>
      </c>
      <c r="Z512">
        <v>6350</v>
      </c>
      <c r="AA512">
        <v>0</v>
      </c>
      <c r="AE512" t="b">
        <v>0</v>
      </c>
      <c r="AF512" t="b">
        <v>0</v>
      </c>
      <c r="AG512" t="s">
        <v>74</v>
      </c>
    </row>
    <row r="513" spans="1:33" x14ac:dyDescent="0.25">
      <c r="A513" t="str">
        <f>_xlfn.CONCAT(Table3[[#This Row],[Order]],"-",Table3[[#This Row],[Line]])</f>
        <v>74756-7</v>
      </c>
      <c r="C513" t="s">
        <v>5967</v>
      </c>
      <c r="D513" t="s">
        <v>74</v>
      </c>
      <c r="E513" t="b">
        <v>0</v>
      </c>
      <c r="F513">
        <v>74756</v>
      </c>
      <c r="G513">
        <v>7</v>
      </c>
      <c r="H513">
        <v>55</v>
      </c>
      <c r="I513" t="s">
        <v>731</v>
      </c>
      <c r="J513" t="s">
        <v>5968</v>
      </c>
      <c r="K513" t="s">
        <v>1013</v>
      </c>
      <c r="L513">
        <v>385</v>
      </c>
      <c r="M513" s="37">
        <v>43480</v>
      </c>
      <c r="N513" s="37" t="s">
        <v>165</v>
      </c>
      <c r="O513" t="s">
        <v>3227</v>
      </c>
      <c r="Q513" s="37"/>
      <c r="R513" s="37"/>
      <c r="S513" t="b">
        <v>0</v>
      </c>
      <c r="V513" t="s">
        <v>714</v>
      </c>
      <c r="W513">
        <v>7</v>
      </c>
      <c r="X513">
        <v>55</v>
      </c>
      <c r="Y513">
        <v>110</v>
      </c>
      <c r="Z513">
        <v>49893.25</v>
      </c>
      <c r="AA513">
        <v>0</v>
      </c>
      <c r="AE513" t="b">
        <v>0</v>
      </c>
      <c r="AF513" t="b">
        <v>0</v>
      </c>
      <c r="AG513" t="s">
        <v>74</v>
      </c>
    </row>
    <row r="514" spans="1:33" x14ac:dyDescent="0.25">
      <c r="A514" t="str">
        <f>_xlfn.CONCAT(Table3[[#This Row],[Order]],"-",Table3[[#This Row],[Line]])</f>
        <v>74756-8</v>
      </c>
      <c r="C514" t="s">
        <v>5967</v>
      </c>
      <c r="D514" t="s">
        <v>74</v>
      </c>
      <c r="E514" t="b">
        <v>0</v>
      </c>
      <c r="F514">
        <v>74756</v>
      </c>
      <c r="G514">
        <v>8</v>
      </c>
      <c r="H514">
        <v>2</v>
      </c>
      <c r="I514" t="s">
        <v>731</v>
      </c>
      <c r="J514" t="s">
        <v>5968</v>
      </c>
      <c r="K514" t="s">
        <v>1014</v>
      </c>
      <c r="L514">
        <v>18</v>
      </c>
      <c r="M514" s="37">
        <v>43480</v>
      </c>
      <c r="N514" s="37" t="s">
        <v>165</v>
      </c>
      <c r="O514" t="s">
        <v>3227</v>
      </c>
      <c r="R514" s="37"/>
      <c r="S514" t="b">
        <v>0</v>
      </c>
      <c r="V514" t="s">
        <v>714</v>
      </c>
      <c r="W514">
        <v>7</v>
      </c>
      <c r="X514">
        <v>2</v>
      </c>
      <c r="Y514">
        <v>6</v>
      </c>
      <c r="Z514">
        <v>2267.86</v>
      </c>
      <c r="AA514">
        <v>0</v>
      </c>
      <c r="AE514" t="b">
        <v>0</v>
      </c>
      <c r="AF514" t="b">
        <v>0</v>
      </c>
      <c r="AG514" t="s">
        <v>74</v>
      </c>
    </row>
    <row r="515" spans="1:33" x14ac:dyDescent="0.25">
      <c r="A515" t="str">
        <f>_xlfn.CONCAT(Table3[[#This Row],[Order]],"-",Table3[[#This Row],[Line]])</f>
        <v>74756-9</v>
      </c>
      <c r="C515" t="s">
        <v>5967</v>
      </c>
      <c r="D515" t="s">
        <v>74</v>
      </c>
      <c r="E515" t="b">
        <v>0</v>
      </c>
      <c r="F515">
        <v>74756</v>
      </c>
      <c r="G515">
        <v>9</v>
      </c>
      <c r="H515">
        <v>3</v>
      </c>
      <c r="I515" t="s">
        <v>731</v>
      </c>
      <c r="J515" t="s">
        <v>5968</v>
      </c>
      <c r="K515" t="s">
        <v>1016</v>
      </c>
      <c r="L515">
        <v>39</v>
      </c>
      <c r="M515" s="37">
        <v>43480</v>
      </c>
      <c r="N515" s="37" t="s">
        <v>165</v>
      </c>
      <c r="O515" t="s">
        <v>3227</v>
      </c>
      <c r="Q515" s="37"/>
      <c r="R515" s="37"/>
      <c r="S515" t="b">
        <v>0</v>
      </c>
      <c r="V515" t="s">
        <v>714</v>
      </c>
      <c r="W515">
        <v>7</v>
      </c>
      <c r="X515">
        <v>3</v>
      </c>
      <c r="Y515">
        <v>9</v>
      </c>
      <c r="Z515">
        <v>3741.99</v>
      </c>
      <c r="AA515">
        <v>0</v>
      </c>
      <c r="AE515" t="b">
        <v>0</v>
      </c>
      <c r="AF515" t="b">
        <v>0</v>
      </c>
      <c r="AG515" t="s">
        <v>74</v>
      </c>
    </row>
    <row r="516" spans="1:33" x14ac:dyDescent="0.25">
      <c r="A516" t="str">
        <f>_xlfn.CONCAT(Table3[[#This Row],[Order]],"-",Table3[[#This Row],[Line]])</f>
        <v>74756-10</v>
      </c>
      <c r="C516" t="s">
        <v>5967</v>
      </c>
      <c r="D516" t="s">
        <v>74</v>
      </c>
      <c r="E516" t="b">
        <v>0</v>
      </c>
      <c r="F516">
        <v>74756</v>
      </c>
      <c r="G516">
        <v>10</v>
      </c>
      <c r="H516">
        <v>10</v>
      </c>
      <c r="I516" t="s">
        <v>731</v>
      </c>
      <c r="J516" t="s">
        <v>5968</v>
      </c>
      <c r="K516" t="s">
        <v>1018</v>
      </c>
      <c r="L516">
        <v>90</v>
      </c>
      <c r="M516" s="37">
        <v>43480</v>
      </c>
      <c r="N516" s="37" t="s">
        <v>165</v>
      </c>
      <c r="O516" t="s">
        <v>3227</v>
      </c>
      <c r="Q516" s="37"/>
      <c r="R516" s="37"/>
      <c r="S516" t="b">
        <v>0</v>
      </c>
      <c r="V516" t="s">
        <v>714</v>
      </c>
      <c r="W516">
        <v>7</v>
      </c>
      <c r="X516">
        <v>10</v>
      </c>
      <c r="Y516">
        <v>30</v>
      </c>
      <c r="Z516">
        <v>13507.2</v>
      </c>
      <c r="AA516">
        <v>0</v>
      </c>
      <c r="AE516" t="b">
        <v>0</v>
      </c>
      <c r="AF516" t="b">
        <v>0</v>
      </c>
      <c r="AG516" t="s">
        <v>74</v>
      </c>
    </row>
    <row r="517" spans="1:33" x14ac:dyDescent="0.25">
      <c r="A517" t="str">
        <f>_xlfn.CONCAT(Table3[[#This Row],[Order]],"-",Table3[[#This Row],[Line]])</f>
        <v>74756-11</v>
      </c>
      <c r="C517" t="s">
        <v>5967</v>
      </c>
      <c r="D517" t="s">
        <v>74</v>
      </c>
      <c r="E517" t="b">
        <v>0</v>
      </c>
      <c r="F517">
        <v>74756</v>
      </c>
      <c r="G517">
        <v>11</v>
      </c>
      <c r="H517">
        <v>7</v>
      </c>
      <c r="I517" t="s">
        <v>731</v>
      </c>
      <c r="J517" t="s">
        <v>5968</v>
      </c>
      <c r="K517" t="s">
        <v>1020</v>
      </c>
      <c r="L517">
        <v>98</v>
      </c>
      <c r="M517" s="37">
        <v>43480</v>
      </c>
      <c r="N517" s="37" t="s">
        <v>165</v>
      </c>
      <c r="O517" t="s">
        <v>3227</v>
      </c>
      <c r="R517" s="37"/>
      <c r="S517" t="b">
        <v>0</v>
      </c>
      <c r="V517" t="s">
        <v>714</v>
      </c>
      <c r="W517">
        <v>7</v>
      </c>
      <c r="X517">
        <v>7</v>
      </c>
      <c r="Y517">
        <v>21</v>
      </c>
      <c r="Z517">
        <v>10318.77</v>
      </c>
      <c r="AA517">
        <v>0</v>
      </c>
      <c r="AE517" t="b">
        <v>0</v>
      </c>
      <c r="AF517" t="b">
        <v>0</v>
      </c>
      <c r="AG517" t="s">
        <v>74</v>
      </c>
    </row>
    <row r="518" spans="1:33" x14ac:dyDescent="0.25">
      <c r="A518" t="str">
        <f>_xlfn.CONCAT(Table3[[#This Row],[Order]],"-",Table3[[#This Row],[Line]])</f>
        <v>74756-12</v>
      </c>
      <c r="C518" t="s">
        <v>5967</v>
      </c>
      <c r="D518" t="s">
        <v>74</v>
      </c>
      <c r="E518" t="b">
        <v>0</v>
      </c>
      <c r="F518">
        <v>74756</v>
      </c>
      <c r="G518">
        <v>12</v>
      </c>
      <c r="H518">
        <v>4</v>
      </c>
      <c r="I518" t="s">
        <v>731</v>
      </c>
      <c r="J518" t="s">
        <v>5968</v>
      </c>
      <c r="K518" t="s">
        <v>1022</v>
      </c>
      <c r="L518">
        <v>16</v>
      </c>
      <c r="M518" s="37">
        <v>43480</v>
      </c>
      <c r="N518" s="37" t="s">
        <v>165</v>
      </c>
      <c r="O518" t="s">
        <v>3227</v>
      </c>
      <c r="Q518" s="37"/>
      <c r="R518" s="37"/>
      <c r="S518" t="b">
        <v>0</v>
      </c>
      <c r="V518" t="s">
        <v>714</v>
      </c>
      <c r="W518">
        <v>7</v>
      </c>
      <c r="X518">
        <v>4</v>
      </c>
      <c r="Y518">
        <v>4</v>
      </c>
      <c r="Z518">
        <v>1814.28</v>
      </c>
      <c r="AA518">
        <v>0</v>
      </c>
      <c r="AE518" t="b">
        <v>0</v>
      </c>
      <c r="AF518" t="b">
        <v>0</v>
      </c>
      <c r="AG518" t="s">
        <v>74</v>
      </c>
    </row>
    <row r="519" spans="1:33" x14ac:dyDescent="0.25">
      <c r="A519" t="str">
        <f>_xlfn.CONCAT(Table3[[#This Row],[Order]],"-",Table3[[#This Row],[Line]])</f>
        <v>74756-13</v>
      </c>
      <c r="C519" t="s">
        <v>5967</v>
      </c>
      <c r="D519" t="s">
        <v>74</v>
      </c>
      <c r="E519" t="b">
        <v>0</v>
      </c>
      <c r="F519">
        <v>74756</v>
      </c>
      <c r="G519">
        <v>13</v>
      </c>
      <c r="H519">
        <v>2</v>
      </c>
      <c r="I519" t="s">
        <v>731</v>
      </c>
      <c r="J519" t="s">
        <v>5968</v>
      </c>
      <c r="K519" t="s">
        <v>1024</v>
      </c>
      <c r="L519">
        <v>14</v>
      </c>
      <c r="M519" s="37">
        <v>43480</v>
      </c>
      <c r="N519" s="37" t="s">
        <v>165</v>
      </c>
      <c r="O519" t="s">
        <v>3227</v>
      </c>
      <c r="Q519" s="37"/>
      <c r="R519" s="37"/>
      <c r="S519" t="b">
        <v>0</v>
      </c>
      <c r="V519" t="s">
        <v>714</v>
      </c>
      <c r="W519">
        <v>7</v>
      </c>
      <c r="X519">
        <v>2</v>
      </c>
      <c r="Y519">
        <v>4</v>
      </c>
      <c r="Z519">
        <v>1360.72</v>
      </c>
      <c r="AA519">
        <v>0</v>
      </c>
      <c r="AE519" t="b">
        <v>0</v>
      </c>
      <c r="AF519" t="b">
        <v>0</v>
      </c>
      <c r="AG519" t="s">
        <v>74</v>
      </c>
    </row>
    <row r="520" spans="1:33" x14ac:dyDescent="0.25">
      <c r="A520" t="str">
        <f>_xlfn.CONCAT(Table3[[#This Row],[Order]],"-",Table3[[#This Row],[Line]])</f>
        <v>74756-14</v>
      </c>
      <c r="C520" t="s">
        <v>5967</v>
      </c>
      <c r="D520" t="s">
        <v>74</v>
      </c>
      <c r="E520" t="b">
        <v>0</v>
      </c>
      <c r="F520">
        <v>74756</v>
      </c>
      <c r="G520">
        <v>14</v>
      </c>
      <c r="H520">
        <v>2</v>
      </c>
      <c r="I520" t="s">
        <v>731</v>
      </c>
      <c r="J520" t="s">
        <v>5968</v>
      </c>
      <c r="K520" t="s">
        <v>1026</v>
      </c>
      <c r="L520">
        <v>14</v>
      </c>
      <c r="M520" s="37">
        <v>43480</v>
      </c>
      <c r="N520" s="37" t="s">
        <v>165</v>
      </c>
      <c r="O520" t="s">
        <v>3227</v>
      </c>
      <c r="Q520" s="37"/>
      <c r="R520" s="37"/>
      <c r="S520" t="b">
        <v>0</v>
      </c>
      <c r="V520" t="s">
        <v>714</v>
      </c>
      <c r="W520">
        <v>7</v>
      </c>
      <c r="X520">
        <v>2</v>
      </c>
      <c r="Y520">
        <v>4</v>
      </c>
      <c r="Z520">
        <v>1814.3</v>
      </c>
      <c r="AA520">
        <v>0</v>
      </c>
      <c r="AE520" t="b">
        <v>0</v>
      </c>
      <c r="AF520" t="b">
        <v>0</v>
      </c>
      <c r="AG520" t="s">
        <v>74</v>
      </c>
    </row>
    <row r="521" spans="1:33" x14ac:dyDescent="0.25">
      <c r="A521" t="str">
        <f>_xlfn.CONCAT(Table3[[#This Row],[Order]],"-",Table3[[#This Row],[Line]])</f>
        <v>74756-15</v>
      </c>
      <c r="C521" t="s">
        <v>5967</v>
      </c>
      <c r="D521" t="s">
        <v>74</v>
      </c>
      <c r="E521" t="b">
        <v>0</v>
      </c>
      <c r="F521">
        <v>74756</v>
      </c>
      <c r="G521">
        <v>15</v>
      </c>
      <c r="H521">
        <v>2</v>
      </c>
      <c r="I521" t="s">
        <v>717</v>
      </c>
      <c r="J521" t="s">
        <v>5968</v>
      </c>
      <c r="K521" t="s">
        <v>2957</v>
      </c>
      <c r="L521">
        <v>6</v>
      </c>
      <c r="M521" s="37">
        <v>43480</v>
      </c>
      <c r="N521" s="37" t="s">
        <v>42</v>
      </c>
      <c r="O521" t="s">
        <v>3227</v>
      </c>
      <c r="Q521" s="37"/>
      <c r="R521" s="37">
        <v>43431</v>
      </c>
      <c r="S521" t="b">
        <v>0</v>
      </c>
      <c r="V521" t="s">
        <v>714</v>
      </c>
      <c r="W521">
        <v>10</v>
      </c>
      <c r="X521">
        <v>2</v>
      </c>
      <c r="Y521">
        <v>2</v>
      </c>
      <c r="Z521">
        <v>2071.44</v>
      </c>
      <c r="AA521">
        <v>0</v>
      </c>
      <c r="AB521" t="s">
        <v>151</v>
      </c>
      <c r="AE521" t="b">
        <v>0</v>
      </c>
      <c r="AF521" t="b">
        <v>0</v>
      </c>
      <c r="AG521" t="s">
        <v>74</v>
      </c>
    </row>
    <row r="522" spans="1:33" x14ac:dyDescent="0.25">
      <c r="A522" t="str">
        <f>_xlfn.CONCAT(Table3[[#This Row],[Order]],"-",Table3[[#This Row],[Line]])</f>
        <v>74756-16</v>
      </c>
      <c r="C522" t="s">
        <v>5967</v>
      </c>
      <c r="D522" t="s">
        <v>74</v>
      </c>
      <c r="E522" t="b">
        <v>0</v>
      </c>
      <c r="F522">
        <v>74756</v>
      </c>
      <c r="G522">
        <v>16</v>
      </c>
      <c r="H522">
        <v>1</v>
      </c>
      <c r="I522" t="s">
        <v>748</v>
      </c>
      <c r="J522" t="s">
        <v>5968</v>
      </c>
      <c r="K522" t="s">
        <v>1028</v>
      </c>
      <c r="L522">
        <v>19</v>
      </c>
      <c r="M522" s="37">
        <v>43480</v>
      </c>
      <c r="N522" s="37" t="s">
        <v>165</v>
      </c>
      <c r="O522" t="s">
        <v>3227</v>
      </c>
      <c r="Q522" s="37"/>
      <c r="S522" t="b">
        <v>0</v>
      </c>
      <c r="V522" t="s">
        <v>714</v>
      </c>
      <c r="W522">
        <v>7</v>
      </c>
      <c r="X522">
        <v>1</v>
      </c>
      <c r="Y522">
        <v>1</v>
      </c>
      <c r="Z522">
        <v>793.75</v>
      </c>
      <c r="AA522">
        <v>0</v>
      </c>
      <c r="AE522" t="b">
        <v>0</v>
      </c>
      <c r="AF522" t="b">
        <v>0</v>
      </c>
      <c r="AG522" t="s">
        <v>74</v>
      </c>
    </row>
    <row r="523" spans="1:33" x14ac:dyDescent="0.25">
      <c r="A523" t="str">
        <f>_xlfn.CONCAT(Table3[[#This Row],[Order]],"-",Table3[[#This Row],[Line]])</f>
        <v>74756-17</v>
      </c>
      <c r="C523" t="s">
        <v>5967</v>
      </c>
      <c r="D523" t="s">
        <v>74</v>
      </c>
      <c r="E523" t="b">
        <v>0</v>
      </c>
      <c r="F523">
        <v>74756</v>
      </c>
      <c r="G523">
        <v>17</v>
      </c>
      <c r="H523">
        <v>1</v>
      </c>
      <c r="I523" t="s">
        <v>748</v>
      </c>
      <c r="J523" t="s">
        <v>5968</v>
      </c>
      <c r="K523" t="s">
        <v>1030</v>
      </c>
      <c r="L523">
        <v>14</v>
      </c>
      <c r="M523" s="37">
        <v>43480</v>
      </c>
      <c r="N523" s="37" t="s">
        <v>165</v>
      </c>
      <c r="O523" t="s">
        <v>3227</v>
      </c>
      <c r="Q523" s="37"/>
      <c r="S523" t="b">
        <v>0</v>
      </c>
      <c r="V523" t="s">
        <v>714</v>
      </c>
      <c r="W523">
        <v>7</v>
      </c>
      <c r="X523">
        <v>2</v>
      </c>
      <c r="Y523">
        <v>2</v>
      </c>
      <c r="Z523">
        <v>1474.11</v>
      </c>
      <c r="AA523">
        <v>0</v>
      </c>
      <c r="AE523" t="b">
        <v>0</v>
      </c>
      <c r="AF523" t="b">
        <v>0</v>
      </c>
      <c r="AG523" t="s">
        <v>74</v>
      </c>
    </row>
    <row r="524" spans="1:33" x14ac:dyDescent="0.25">
      <c r="A524" t="str">
        <f>_xlfn.CONCAT(Table3[[#This Row],[Order]],"-",Table3[[#This Row],[Line]])</f>
        <v>74756-18</v>
      </c>
      <c r="C524" t="s">
        <v>5967</v>
      </c>
      <c r="D524" t="s">
        <v>74</v>
      </c>
      <c r="E524" t="b">
        <v>0</v>
      </c>
      <c r="F524">
        <v>74756</v>
      </c>
      <c r="G524">
        <v>18</v>
      </c>
      <c r="H524">
        <v>1</v>
      </c>
      <c r="I524" t="s">
        <v>748</v>
      </c>
      <c r="J524" t="s">
        <v>5968</v>
      </c>
      <c r="K524" t="s">
        <v>1032</v>
      </c>
      <c r="L524">
        <v>14</v>
      </c>
      <c r="M524" s="37">
        <v>43480</v>
      </c>
      <c r="N524" s="37" t="s">
        <v>165</v>
      </c>
      <c r="O524" t="s">
        <v>3227</v>
      </c>
      <c r="Q524" s="37"/>
      <c r="R524" s="37"/>
      <c r="S524" t="b">
        <v>0</v>
      </c>
      <c r="V524" t="s">
        <v>714</v>
      </c>
      <c r="W524">
        <v>7</v>
      </c>
      <c r="X524">
        <v>2</v>
      </c>
      <c r="Y524">
        <v>2</v>
      </c>
      <c r="Z524">
        <v>1814.22</v>
      </c>
      <c r="AA524">
        <v>0</v>
      </c>
      <c r="AE524" t="b">
        <v>0</v>
      </c>
      <c r="AF524" t="b">
        <v>0</v>
      </c>
      <c r="AG524" t="s">
        <v>74</v>
      </c>
    </row>
    <row r="525" spans="1:33" x14ac:dyDescent="0.25">
      <c r="A525" t="str">
        <f>_xlfn.CONCAT(Table3[[#This Row],[Order]],"-",Table3[[#This Row],[Line]])</f>
        <v>74756-19</v>
      </c>
      <c r="C525" t="s">
        <v>5967</v>
      </c>
      <c r="D525" t="s">
        <v>74</v>
      </c>
      <c r="E525" t="b">
        <v>0</v>
      </c>
      <c r="F525">
        <v>74756</v>
      </c>
      <c r="G525">
        <v>19</v>
      </c>
      <c r="H525">
        <v>1</v>
      </c>
      <c r="I525" t="s">
        <v>748</v>
      </c>
      <c r="J525" t="s">
        <v>5968</v>
      </c>
      <c r="K525" t="s">
        <v>1057</v>
      </c>
      <c r="L525">
        <v>19</v>
      </c>
      <c r="M525" s="37">
        <v>43480</v>
      </c>
      <c r="N525" s="37" t="s">
        <v>165</v>
      </c>
      <c r="O525" t="s">
        <v>3227</v>
      </c>
      <c r="Q525" s="37"/>
      <c r="R525" s="37"/>
      <c r="S525" t="b">
        <v>0</v>
      </c>
      <c r="V525" t="s">
        <v>714</v>
      </c>
      <c r="W525">
        <v>7</v>
      </c>
      <c r="X525">
        <v>2</v>
      </c>
      <c r="Y525">
        <v>2</v>
      </c>
      <c r="Z525">
        <v>2608.0500000000002</v>
      </c>
      <c r="AA525">
        <v>0</v>
      </c>
      <c r="AE525" t="b">
        <v>0</v>
      </c>
      <c r="AF525" t="b">
        <v>0</v>
      </c>
      <c r="AG525" t="s">
        <v>74</v>
      </c>
    </row>
    <row r="526" spans="1:33" x14ac:dyDescent="0.25">
      <c r="A526" t="str">
        <f>_xlfn.CONCAT(Table3[[#This Row],[Order]],"-",Table3[[#This Row],[Line]])</f>
        <v>74756-20</v>
      </c>
      <c r="C526" t="s">
        <v>5967</v>
      </c>
      <c r="D526" t="s">
        <v>74</v>
      </c>
      <c r="E526" t="b">
        <v>0</v>
      </c>
      <c r="F526">
        <v>74756</v>
      </c>
      <c r="G526">
        <v>20</v>
      </c>
      <c r="H526">
        <v>1</v>
      </c>
      <c r="I526" t="s">
        <v>725</v>
      </c>
      <c r="J526" t="s">
        <v>5968</v>
      </c>
      <c r="K526" t="s">
        <v>1058</v>
      </c>
      <c r="L526">
        <v>29</v>
      </c>
      <c r="M526" s="37">
        <v>43480</v>
      </c>
      <c r="N526" s="37" t="s">
        <v>165</v>
      </c>
      <c r="O526" t="s">
        <v>3227</v>
      </c>
      <c r="Q526" s="37"/>
      <c r="R526" s="37"/>
      <c r="S526" t="b">
        <v>0</v>
      </c>
      <c r="V526" t="s">
        <v>714</v>
      </c>
      <c r="W526">
        <v>7</v>
      </c>
      <c r="X526">
        <v>4</v>
      </c>
      <c r="Y526">
        <v>4</v>
      </c>
      <c r="Z526">
        <v>2834.83</v>
      </c>
      <c r="AA526">
        <v>0</v>
      </c>
      <c r="AE526" t="b">
        <v>0</v>
      </c>
      <c r="AF526" t="b">
        <v>0</v>
      </c>
      <c r="AG526" t="s">
        <v>74</v>
      </c>
    </row>
    <row r="527" spans="1:33" x14ac:dyDescent="0.25">
      <c r="A527" t="str">
        <f>_xlfn.CONCAT(Table3[[#This Row],[Order]],"-",Table3[[#This Row],[Line]])</f>
        <v>75718-1</v>
      </c>
      <c r="C527" t="s">
        <v>5967</v>
      </c>
      <c r="D527" t="s">
        <v>74</v>
      </c>
      <c r="E527" t="b">
        <v>0</v>
      </c>
      <c r="F527">
        <v>75718</v>
      </c>
      <c r="G527">
        <v>1</v>
      </c>
      <c r="H527">
        <v>1</v>
      </c>
      <c r="I527" t="s">
        <v>719</v>
      </c>
      <c r="J527" t="s">
        <v>5968</v>
      </c>
      <c r="K527" t="s">
        <v>2467</v>
      </c>
      <c r="L527">
        <v>5</v>
      </c>
      <c r="M527" s="37">
        <v>43468</v>
      </c>
      <c r="N527" s="37" t="s">
        <v>29</v>
      </c>
      <c r="Q527" s="37">
        <v>43452</v>
      </c>
      <c r="R527" s="37">
        <v>43461</v>
      </c>
      <c r="S527" t="b">
        <v>0</v>
      </c>
      <c r="V527" t="s">
        <v>714</v>
      </c>
      <c r="W527">
        <v>18</v>
      </c>
      <c r="X527">
        <v>1</v>
      </c>
      <c r="Y527">
        <v>1</v>
      </c>
      <c r="Z527">
        <v>525</v>
      </c>
      <c r="AA527">
        <v>0</v>
      </c>
      <c r="AB527" t="s">
        <v>151</v>
      </c>
      <c r="AC527" t="s">
        <v>151</v>
      </c>
      <c r="AD527" t="s">
        <v>151</v>
      </c>
      <c r="AE527" t="b">
        <v>1</v>
      </c>
      <c r="AF527" t="b">
        <v>0</v>
      </c>
      <c r="AG527" t="s">
        <v>79</v>
      </c>
    </row>
    <row r="528" spans="1:33" x14ac:dyDescent="0.25">
      <c r="A528" t="str">
        <f>_xlfn.CONCAT(Table3[[#This Row],[Order]],"-",Table3[[#This Row],[Line]])</f>
        <v>75718-6</v>
      </c>
      <c r="C528" t="s">
        <v>5967</v>
      </c>
      <c r="D528" t="s">
        <v>74</v>
      </c>
      <c r="E528" t="b">
        <v>0</v>
      </c>
      <c r="F528">
        <v>75718</v>
      </c>
      <c r="G528">
        <v>6</v>
      </c>
      <c r="H528">
        <v>1</v>
      </c>
      <c r="I528" t="s">
        <v>719</v>
      </c>
      <c r="J528" t="s">
        <v>5968</v>
      </c>
      <c r="K528" t="s">
        <v>2468</v>
      </c>
      <c r="L528">
        <v>10</v>
      </c>
      <c r="M528" s="37">
        <v>43468</v>
      </c>
      <c r="N528" s="37" t="s">
        <v>43</v>
      </c>
      <c r="Q528" s="37">
        <v>43452</v>
      </c>
      <c r="R528" s="37">
        <v>43461</v>
      </c>
      <c r="S528" t="b">
        <v>0</v>
      </c>
      <c r="V528" t="s">
        <v>714</v>
      </c>
      <c r="W528">
        <v>18</v>
      </c>
      <c r="X528">
        <v>1</v>
      </c>
      <c r="Y528">
        <v>3</v>
      </c>
      <c r="Z528">
        <v>975</v>
      </c>
      <c r="AA528">
        <v>0</v>
      </c>
      <c r="AB528" t="s">
        <v>151</v>
      </c>
      <c r="AC528" t="s">
        <v>151</v>
      </c>
      <c r="AD528" t="s">
        <v>151</v>
      </c>
      <c r="AE528" t="b">
        <v>1</v>
      </c>
      <c r="AF528" t="b">
        <v>0</v>
      </c>
      <c r="AG528" t="s">
        <v>79</v>
      </c>
    </row>
    <row r="529" spans="1:33" x14ac:dyDescent="0.25">
      <c r="A529" t="str">
        <f>_xlfn.CONCAT(Table3[[#This Row],[Order]],"-",Table3[[#This Row],[Line]])</f>
        <v>75718-8</v>
      </c>
      <c r="C529" t="s">
        <v>5967</v>
      </c>
      <c r="D529" t="s">
        <v>74</v>
      </c>
      <c r="E529" t="b">
        <v>0</v>
      </c>
      <c r="F529">
        <v>75718</v>
      </c>
      <c r="G529">
        <v>8</v>
      </c>
      <c r="H529">
        <v>1</v>
      </c>
      <c r="I529" t="s">
        <v>719</v>
      </c>
      <c r="J529" t="s">
        <v>5968</v>
      </c>
      <c r="K529" t="s">
        <v>2469</v>
      </c>
      <c r="L529">
        <v>7</v>
      </c>
      <c r="M529" s="37">
        <v>43468</v>
      </c>
      <c r="N529" s="37" t="s">
        <v>29</v>
      </c>
      <c r="Q529" s="37">
        <v>43452</v>
      </c>
      <c r="R529" s="37">
        <v>43461</v>
      </c>
      <c r="S529" t="b">
        <v>0</v>
      </c>
      <c r="V529" t="s">
        <v>714</v>
      </c>
      <c r="W529">
        <v>18</v>
      </c>
      <c r="X529">
        <v>1</v>
      </c>
      <c r="Y529">
        <v>2</v>
      </c>
      <c r="Z529">
        <v>750</v>
      </c>
      <c r="AA529">
        <v>0</v>
      </c>
      <c r="AB529" t="s">
        <v>151</v>
      </c>
      <c r="AC529" t="s">
        <v>151</v>
      </c>
      <c r="AD529" t="s">
        <v>151</v>
      </c>
      <c r="AE529" t="b">
        <v>1</v>
      </c>
      <c r="AF529" t="b">
        <v>0</v>
      </c>
      <c r="AG529" t="s">
        <v>79</v>
      </c>
    </row>
    <row r="530" spans="1:33" x14ac:dyDescent="0.25">
      <c r="A530" t="str">
        <f>_xlfn.CONCAT(Table3[[#This Row],[Order]],"-",Table3[[#This Row],[Line]])</f>
        <v>75718-10</v>
      </c>
      <c r="C530" t="s">
        <v>5967</v>
      </c>
      <c r="D530" t="s">
        <v>74</v>
      </c>
      <c r="E530" t="b">
        <v>0</v>
      </c>
      <c r="F530">
        <v>75718</v>
      </c>
      <c r="G530">
        <v>10</v>
      </c>
      <c r="H530">
        <v>1</v>
      </c>
      <c r="I530" t="s">
        <v>719</v>
      </c>
      <c r="J530" t="s">
        <v>5968</v>
      </c>
      <c r="K530" t="s">
        <v>2470</v>
      </c>
      <c r="L530">
        <v>7</v>
      </c>
      <c r="M530" s="37">
        <v>43468</v>
      </c>
      <c r="N530" s="37" t="s">
        <v>29</v>
      </c>
      <c r="Q530" s="37">
        <v>43452</v>
      </c>
      <c r="R530" s="37">
        <v>43461</v>
      </c>
      <c r="S530" t="b">
        <v>0</v>
      </c>
      <c r="V530" t="s">
        <v>714</v>
      </c>
      <c r="W530">
        <v>18</v>
      </c>
      <c r="X530">
        <v>1</v>
      </c>
      <c r="Y530">
        <v>2</v>
      </c>
      <c r="Z530">
        <v>675</v>
      </c>
      <c r="AA530">
        <v>0</v>
      </c>
      <c r="AB530" t="s">
        <v>151</v>
      </c>
      <c r="AC530" t="s">
        <v>151</v>
      </c>
      <c r="AD530" t="s">
        <v>151</v>
      </c>
      <c r="AE530" t="b">
        <v>1</v>
      </c>
      <c r="AF530" t="b">
        <v>0</v>
      </c>
      <c r="AG530" t="s">
        <v>79</v>
      </c>
    </row>
    <row r="531" spans="1:33" x14ac:dyDescent="0.25">
      <c r="A531" t="str">
        <f>_xlfn.CONCAT(Table3[[#This Row],[Order]],"-",Table3[[#This Row],[Line]])</f>
        <v>75718-11</v>
      </c>
      <c r="C531" t="s">
        <v>5967</v>
      </c>
      <c r="D531" t="s">
        <v>74</v>
      </c>
      <c r="E531" t="b">
        <v>0</v>
      </c>
      <c r="F531">
        <v>75718</v>
      </c>
      <c r="G531">
        <v>11</v>
      </c>
      <c r="H531">
        <v>1</v>
      </c>
      <c r="I531" t="s">
        <v>719</v>
      </c>
      <c r="J531" t="s">
        <v>5968</v>
      </c>
      <c r="K531" t="s">
        <v>2471</v>
      </c>
      <c r="L531">
        <v>9</v>
      </c>
      <c r="M531" s="37">
        <v>43468</v>
      </c>
      <c r="N531" s="37" t="s">
        <v>29</v>
      </c>
      <c r="Q531" s="37">
        <v>43452</v>
      </c>
      <c r="R531" s="37">
        <v>43461</v>
      </c>
      <c r="S531" t="b">
        <v>0</v>
      </c>
      <c r="V531" t="s">
        <v>714</v>
      </c>
      <c r="W531">
        <v>18</v>
      </c>
      <c r="X531">
        <v>1</v>
      </c>
      <c r="Y531">
        <v>1</v>
      </c>
      <c r="Z531">
        <v>375</v>
      </c>
      <c r="AA531">
        <v>0</v>
      </c>
      <c r="AB531" t="s">
        <v>151</v>
      </c>
      <c r="AC531" t="s">
        <v>151</v>
      </c>
      <c r="AD531" t="s">
        <v>151</v>
      </c>
      <c r="AE531" t="b">
        <v>1</v>
      </c>
      <c r="AF531" t="b">
        <v>0</v>
      </c>
      <c r="AG531" t="s">
        <v>79</v>
      </c>
    </row>
    <row r="532" spans="1:33" x14ac:dyDescent="0.25">
      <c r="A532" t="str">
        <f>_xlfn.CONCAT(Table3[[#This Row],[Order]],"-",Table3[[#This Row],[Line]])</f>
        <v>75718-12</v>
      </c>
      <c r="C532" t="s">
        <v>5967</v>
      </c>
      <c r="D532" t="s">
        <v>74</v>
      </c>
      <c r="E532" t="b">
        <v>0</v>
      </c>
      <c r="F532">
        <v>75718</v>
      </c>
      <c r="G532">
        <v>12</v>
      </c>
      <c r="H532">
        <v>1</v>
      </c>
      <c r="I532" t="s">
        <v>719</v>
      </c>
      <c r="J532" t="s">
        <v>5968</v>
      </c>
      <c r="K532" t="s">
        <v>2472</v>
      </c>
      <c r="L532">
        <v>7</v>
      </c>
      <c r="M532" s="37">
        <v>43468</v>
      </c>
      <c r="N532" s="37" t="s">
        <v>43</v>
      </c>
      <c r="Q532" s="37">
        <v>43452</v>
      </c>
      <c r="R532" s="37">
        <v>43461</v>
      </c>
      <c r="S532" t="b">
        <v>0</v>
      </c>
      <c r="V532" t="s">
        <v>714</v>
      </c>
      <c r="W532">
        <v>18</v>
      </c>
      <c r="X532">
        <v>1</v>
      </c>
      <c r="Y532">
        <v>2</v>
      </c>
      <c r="Z532">
        <v>675</v>
      </c>
      <c r="AA532">
        <v>0</v>
      </c>
      <c r="AB532" t="s">
        <v>151</v>
      </c>
      <c r="AC532" t="s">
        <v>151</v>
      </c>
      <c r="AD532" t="s">
        <v>151</v>
      </c>
      <c r="AE532" t="b">
        <v>1</v>
      </c>
      <c r="AF532" t="b">
        <v>0</v>
      </c>
      <c r="AG532" t="s">
        <v>79</v>
      </c>
    </row>
    <row r="533" spans="1:33" x14ac:dyDescent="0.25">
      <c r="A533" t="str">
        <f>_xlfn.CONCAT(Table3[[#This Row],[Order]],"-",Table3[[#This Row],[Line]])</f>
        <v>75718-13</v>
      </c>
      <c r="C533" t="s">
        <v>5967</v>
      </c>
      <c r="D533" t="s">
        <v>74</v>
      </c>
      <c r="E533" t="b">
        <v>0</v>
      </c>
      <c r="F533">
        <v>75718</v>
      </c>
      <c r="G533">
        <v>13</v>
      </c>
      <c r="H533">
        <v>1</v>
      </c>
      <c r="I533" t="s">
        <v>719</v>
      </c>
      <c r="J533" t="s">
        <v>5968</v>
      </c>
      <c r="K533" t="s">
        <v>2467</v>
      </c>
      <c r="L533">
        <v>5</v>
      </c>
      <c r="M533" s="37">
        <v>43468</v>
      </c>
      <c r="N533" s="37" t="s">
        <v>43</v>
      </c>
      <c r="Q533" s="37">
        <v>43452</v>
      </c>
      <c r="R533" s="37">
        <v>43461</v>
      </c>
      <c r="S533" t="b">
        <v>0</v>
      </c>
      <c r="V533" t="s">
        <v>714</v>
      </c>
      <c r="W533">
        <v>18</v>
      </c>
      <c r="X533">
        <v>1</v>
      </c>
      <c r="Y533">
        <v>1</v>
      </c>
      <c r="Z533">
        <v>525</v>
      </c>
      <c r="AA533">
        <v>0</v>
      </c>
      <c r="AB533" t="s">
        <v>151</v>
      </c>
      <c r="AC533" t="s">
        <v>151</v>
      </c>
      <c r="AD533" t="s">
        <v>151</v>
      </c>
      <c r="AE533" t="b">
        <v>1</v>
      </c>
      <c r="AF533" t="b">
        <v>0</v>
      </c>
      <c r="AG533" t="s">
        <v>79</v>
      </c>
    </row>
    <row r="534" spans="1:33" x14ac:dyDescent="0.25">
      <c r="A534" t="str">
        <f>_xlfn.CONCAT(Table3[[#This Row],[Order]],"-",Table3[[#This Row],[Line]])</f>
        <v>75718-14</v>
      </c>
      <c r="C534" t="s">
        <v>5967</v>
      </c>
      <c r="D534" t="s">
        <v>74</v>
      </c>
      <c r="E534" t="b">
        <v>0</v>
      </c>
      <c r="F534">
        <v>75718</v>
      </c>
      <c r="G534">
        <v>14</v>
      </c>
      <c r="H534">
        <v>1</v>
      </c>
      <c r="I534" t="s">
        <v>719</v>
      </c>
      <c r="J534" t="s">
        <v>5968</v>
      </c>
      <c r="K534" t="s">
        <v>2467</v>
      </c>
      <c r="L534">
        <v>5</v>
      </c>
      <c r="M534" s="37">
        <v>43468</v>
      </c>
      <c r="N534" s="37" t="s">
        <v>29</v>
      </c>
      <c r="Q534" s="37">
        <v>43452</v>
      </c>
      <c r="R534" s="37">
        <v>43461</v>
      </c>
      <c r="S534" t="b">
        <v>0</v>
      </c>
      <c r="V534" t="s">
        <v>714</v>
      </c>
      <c r="W534">
        <v>15</v>
      </c>
      <c r="X534">
        <v>1</v>
      </c>
      <c r="Y534">
        <v>1</v>
      </c>
      <c r="Z534">
        <v>525</v>
      </c>
      <c r="AA534">
        <v>0</v>
      </c>
      <c r="AB534" t="s">
        <v>151</v>
      </c>
      <c r="AC534" t="s">
        <v>151</v>
      </c>
      <c r="AD534" t="s">
        <v>151</v>
      </c>
      <c r="AE534" t="b">
        <v>1</v>
      </c>
      <c r="AF534" t="b">
        <v>0</v>
      </c>
      <c r="AG534" t="s">
        <v>79</v>
      </c>
    </row>
    <row r="535" spans="1:33" x14ac:dyDescent="0.25">
      <c r="A535" t="str">
        <f>_xlfn.CONCAT(Table3[[#This Row],[Order]],"-",Table3[[#This Row],[Line]])</f>
        <v>75718-15</v>
      </c>
      <c r="C535" t="s">
        <v>5967</v>
      </c>
      <c r="D535" t="s">
        <v>74</v>
      </c>
      <c r="E535" t="b">
        <v>0</v>
      </c>
      <c r="F535">
        <v>75718</v>
      </c>
      <c r="G535">
        <v>15</v>
      </c>
      <c r="H535">
        <v>1</v>
      </c>
      <c r="I535" t="s">
        <v>719</v>
      </c>
      <c r="J535" t="s">
        <v>5968</v>
      </c>
      <c r="K535" t="s">
        <v>2473</v>
      </c>
      <c r="L535">
        <v>5</v>
      </c>
      <c r="M535" s="37">
        <v>43468</v>
      </c>
      <c r="N535" s="37" t="s">
        <v>43</v>
      </c>
      <c r="Q535" s="37">
        <v>43452</v>
      </c>
      <c r="R535" s="37">
        <v>43461</v>
      </c>
      <c r="S535" t="b">
        <v>0</v>
      </c>
      <c r="V535" t="s">
        <v>714</v>
      </c>
      <c r="W535">
        <v>18</v>
      </c>
      <c r="X535">
        <v>1</v>
      </c>
      <c r="Y535">
        <v>1</v>
      </c>
      <c r="Z535">
        <v>600</v>
      </c>
      <c r="AA535">
        <v>0</v>
      </c>
      <c r="AB535" t="s">
        <v>151</v>
      </c>
      <c r="AC535" t="s">
        <v>151</v>
      </c>
      <c r="AD535" t="s">
        <v>151</v>
      </c>
      <c r="AE535" t="b">
        <v>1</v>
      </c>
      <c r="AF535" t="b">
        <v>0</v>
      </c>
      <c r="AG535" t="s">
        <v>79</v>
      </c>
    </row>
    <row r="536" spans="1:33" x14ac:dyDescent="0.25">
      <c r="A536" t="str">
        <f>_xlfn.CONCAT(Table3[[#This Row],[Order]],"-",Table3[[#This Row],[Line]])</f>
        <v>75718-16</v>
      </c>
      <c r="C536" t="s">
        <v>5967</v>
      </c>
      <c r="D536" t="s">
        <v>74</v>
      </c>
      <c r="E536" t="b">
        <v>0</v>
      </c>
      <c r="F536">
        <v>75718</v>
      </c>
      <c r="G536">
        <v>16</v>
      </c>
      <c r="H536">
        <v>1</v>
      </c>
      <c r="I536" t="s">
        <v>719</v>
      </c>
      <c r="J536" t="s">
        <v>5968</v>
      </c>
      <c r="K536" t="s">
        <v>2474</v>
      </c>
      <c r="L536">
        <v>7</v>
      </c>
      <c r="M536" s="37">
        <v>43468</v>
      </c>
      <c r="N536" s="37" t="s">
        <v>29</v>
      </c>
      <c r="Q536" s="37">
        <v>43452</v>
      </c>
      <c r="R536" s="37">
        <v>43461</v>
      </c>
      <c r="S536" t="b">
        <v>0</v>
      </c>
      <c r="V536" t="s">
        <v>714</v>
      </c>
      <c r="W536">
        <v>18</v>
      </c>
      <c r="X536">
        <v>1</v>
      </c>
      <c r="Y536">
        <v>3</v>
      </c>
      <c r="Z536">
        <v>900</v>
      </c>
      <c r="AA536">
        <v>0</v>
      </c>
      <c r="AB536" t="s">
        <v>151</v>
      </c>
      <c r="AC536" t="s">
        <v>151</v>
      </c>
      <c r="AD536" t="s">
        <v>151</v>
      </c>
      <c r="AE536" t="b">
        <v>1</v>
      </c>
      <c r="AF536" t="b">
        <v>0</v>
      </c>
      <c r="AG536" t="s">
        <v>79</v>
      </c>
    </row>
    <row r="537" spans="1:33" x14ac:dyDescent="0.25">
      <c r="A537" t="str">
        <f>_xlfn.CONCAT(Table3[[#This Row],[Order]],"-",Table3[[#This Row],[Line]])</f>
        <v>75718-18</v>
      </c>
      <c r="C537" t="s">
        <v>5967</v>
      </c>
      <c r="D537" t="s">
        <v>74</v>
      </c>
      <c r="E537" t="b">
        <v>0</v>
      </c>
      <c r="F537">
        <v>75718</v>
      </c>
      <c r="G537">
        <v>18</v>
      </c>
      <c r="H537">
        <v>1</v>
      </c>
      <c r="I537" t="s">
        <v>719</v>
      </c>
      <c r="J537" t="s">
        <v>5968</v>
      </c>
      <c r="K537" t="s">
        <v>2474</v>
      </c>
      <c r="L537">
        <v>7</v>
      </c>
      <c r="M537" s="37">
        <v>43468</v>
      </c>
      <c r="N537" s="37" t="s">
        <v>43</v>
      </c>
      <c r="Q537" s="37">
        <v>43452</v>
      </c>
      <c r="R537" s="37">
        <v>43461</v>
      </c>
      <c r="S537" t="b">
        <v>0</v>
      </c>
      <c r="V537" t="s">
        <v>714</v>
      </c>
      <c r="W537">
        <v>18</v>
      </c>
      <c r="X537">
        <v>1</v>
      </c>
      <c r="Y537">
        <v>3</v>
      </c>
      <c r="Z537">
        <v>900</v>
      </c>
      <c r="AA537">
        <v>0</v>
      </c>
      <c r="AB537" t="s">
        <v>151</v>
      </c>
      <c r="AC537" t="s">
        <v>151</v>
      </c>
      <c r="AD537" t="s">
        <v>151</v>
      </c>
      <c r="AE537" t="b">
        <v>1</v>
      </c>
      <c r="AF537" t="b">
        <v>0</v>
      </c>
      <c r="AG537" t="s">
        <v>79</v>
      </c>
    </row>
    <row r="538" spans="1:33" x14ac:dyDescent="0.25">
      <c r="A538" t="str">
        <f>_xlfn.CONCAT(Table3[[#This Row],[Order]],"-",Table3[[#This Row],[Line]])</f>
        <v>75718-19</v>
      </c>
      <c r="C538" t="s">
        <v>5967</v>
      </c>
      <c r="D538" t="s">
        <v>74</v>
      </c>
      <c r="E538" t="b">
        <v>0</v>
      </c>
      <c r="F538">
        <v>75718</v>
      </c>
      <c r="G538">
        <v>19</v>
      </c>
      <c r="H538">
        <v>1</v>
      </c>
      <c r="I538" t="s">
        <v>719</v>
      </c>
      <c r="J538" t="s">
        <v>5968</v>
      </c>
      <c r="K538" t="s">
        <v>2475</v>
      </c>
      <c r="L538">
        <v>5</v>
      </c>
      <c r="M538" s="37">
        <v>43468</v>
      </c>
      <c r="N538" s="37" t="s">
        <v>43</v>
      </c>
      <c r="Q538" s="37">
        <v>43452</v>
      </c>
      <c r="R538" s="37">
        <v>43461</v>
      </c>
      <c r="S538" t="b">
        <v>0</v>
      </c>
      <c r="V538" t="s">
        <v>714</v>
      </c>
      <c r="W538">
        <v>18</v>
      </c>
      <c r="X538">
        <v>1</v>
      </c>
      <c r="Y538">
        <v>2</v>
      </c>
      <c r="Z538">
        <v>450</v>
      </c>
      <c r="AA538">
        <v>0</v>
      </c>
      <c r="AB538" t="s">
        <v>151</v>
      </c>
      <c r="AC538" t="s">
        <v>151</v>
      </c>
      <c r="AD538" t="s">
        <v>151</v>
      </c>
      <c r="AE538" t="b">
        <v>1</v>
      </c>
      <c r="AF538" t="b">
        <v>0</v>
      </c>
      <c r="AG538" t="s">
        <v>79</v>
      </c>
    </row>
    <row r="539" spans="1:33" x14ac:dyDescent="0.25">
      <c r="A539" t="str">
        <f>_xlfn.CONCAT(Table3[[#This Row],[Order]],"-",Table3[[#This Row],[Line]])</f>
        <v>75718-20</v>
      </c>
      <c r="C539" t="s">
        <v>5967</v>
      </c>
      <c r="D539" t="s">
        <v>74</v>
      </c>
      <c r="E539" t="b">
        <v>0</v>
      </c>
      <c r="F539">
        <v>75718</v>
      </c>
      <c r="G539">
        <v>20</v>
      </c>
      <c r="H539">
        <v>1</v>
      </c>
      <c r="I539" t="s">
        <v>719</v>
      </c>
      <c r="J539" t="s">
        <v>5968</v>
      </c>
      <c r="K539" t="s">
        <v>2476</v>
      </c>
      <c r="L539">
        <v>7</v>
      </c>
      <c r="M539" s="37">
        <v>43468</v>
      </c>
      <c r="N539" s="37" t="s">
        <v>29</v>
      </c>
      <c r="Q539" s="37">
        <v>43452</v>
      </c>
      <c r="R539" s="37">
        <v>43461</v>
      </c>
      <c r="S539" t="b">
        <v>0</v>
      </c>
      <c r="V539" t="s">
        <v>714</v>
      </c>
      <c r="W539">
        <v>18</v>
      </c>
      <c r="X539">
        <v>1</v>
      </c>
      <c r="Y539">
        <v>3</v>
      </c>
      <c r="Z539">
        <v>900</v>
      </c>
      <c r="AA539">
        <v>0</v>
      </c>
      <c r="AB539" t="s">
        <v>151</v>
      </c>
      <c r="AC539" t="s">
        <v>151</v>
      </c>
      <c r="AD539" t="s">
        <v>151</v>
      </c>
      <c r="AE539" t="b">
        <v>1</v>
      </c>
      <c r="AF539" t="b">
        <v>0</v>
      </c>
      <c r="AG539" t="s">
        <v>79</v>
      </c>
    </row>
    <row r="540" spans="1:33" x14ac:dyDescent="0.25">
      <c r="A540" t="str">
        <f>_xlfn.CONCAT(Table3[[#This Row],[Order]],"-",Table3[[#This Row],[Line]])</f>
        <v>75718-21</v>
      </c>
      <c r="C540" t="s">
        <v>5967</v>
      </c>
      <c r="D540" t="s">
        <v>74</v>
      </c>
      <c r="E540" t="b">
        <v>0</v>
      </c>
      <c r="F540">
        <v>75718</v>
      </c>
      <c r="G540">
        <v>21</v>
      </c>
      <c r="H540">
        <v>1</v>
      </c>
      <c r="I540" t="s">
        <v>719</v>
      </c>
      <c r="J540" t="s">
        <v>5968</v>
      </c>
      <c r="K540" t="s">
        <v>2477</v>
      </c>
      <c r="L540">
        <v>9</v>
      </c>
      <c r="M540" s="37">
        <v>43468</v>
      </c>
      <c r="N540" s="37" t="s">
        <v>43</v>
      </c>
      <c r="Q540" s="37">
        <v>43452</v>
      </c>
      <c r="R540" s="37">
        <v>43461</v>
      </c>
      <c r="S540" t="b">
        <v>0</v>
      </c>
      <c r="V540" t="s">
        <v>714</v>
      </c>
      <c r="W540">
        <v>18</v>
      </c>
      <c r="X540">
        <v>1</v>
      </c>
      <c r="Y540">
        <v>2</v>
      </c>
      <c r="Z540">
        <v>450</v>
      </c>
      <c r="AA540">
        <v>0</v>
      </c>
      <c r="AB540" t="s">
        <v>151</v>
      </c>
      <c r="AC540" t="s">
        <v>151</v>
      </c>
      <c r="AD540" t="s">
        <v>151</v>
      </c>
      <c r="AE540" t="b">
        <v>1</v>
      </c>
      <c r="AF540" t="b">
        <v>0</v>
      </c>
      <c r="AG540" t="s">
        <v>79</v>
      </c>
    </row>
    <row r="541" spans="1:33" x14ac:dyDescent="0.25">
      <c r="A541" t="str">
        <f>_xlfn.CONCAT(Table3[[#This Row],[Order]],"-",Table3[[#This Row],[Line]])</f>
        <v>75718-22</v>
      </c>
      <c r="C541" t="s">
        <v>5967</v>
      </c>
      <c r="D541" t="s">
        <v>74</v>
      </c>
      <c r="E541" t="b">
        <v>0</v>
      </c>
      <c r="F541">
        <v>75718</v>
      </c>
      <c r="G541">
        <v>22</v>
      </c>
      <c r="H541">
        <v>1</v>
      </c>
      <c r="I541" t="s">
        <v>719</v>
      </c>
      <c r="J541" t="s">
        <v>5968</v>
      </c>
      <c r="K541" t="s">
        <v>2478</v>
      </c>
      <c r="L541">
        <v>7</v>
      </c>
      <c r="M541" s="37">
        <v>43468</v>
      </c>
      <c r="N541" s="37" t="s">
        <v>29</v>
      </c>
      <c r="Q541" s="37">
        <v>43452</v>
      </c>
      <c r="R541" s="37">
        <v>43461</v>
      </c>
      <c r="S541" t="b">
        <v>0</v>
      </c>
      <c r="V541" t="s">
        <v>714</v>
      </c>
      <c r="W541">
        <v>18</v>
      </c>
      <c r="X541">
        <v>1</v>
      </c>
      <c r="Y541">
        <v>2</v>
      </c>
      <c r="Z541">
        <v>750</v>
      </c>
      <c r="AA541">
        <v>0</v>
      </c>
      <c r="AB541" t="s">
        <v>151</v>
      </c>
      <c r="AC541" t="s">
        <v>151</v>
      </c>
      <c r="AD541" t="s">
        <v>151</v>
      </c>
      <c r="AE541" t="b">
        <v>1</v>
      </c>
      <c r="AF541" t="b">
        <v>0</v>
      </c>
      <c r="AG541" t="s">
        <v>79</v>
      </c>
    </row>
    <row r="542" spans="1:33" x14ac:dyDescent="0.25">
      <c r="A542" t="str">
        <f>_xlfn.CONCAT(Table3[[#This Row],[Order]],"-",Table3[[#This Row],[Line]])</f>
        <v>75718-24</v>
      </c>
      <c r="C542" t="s">
        <v>5967</v>
      </c>
      <c r="D542" t="s">
        <v>74</v>
      </c>
      <c r="E542" t="b">
        <v>0</v>
      </c>
      <c r="F542">
        <v>75718</v>
      </c>
      <c r="G542">
        <v>24</v>
      </c>
      <c r="H542">
        <v>1</v>
      </c>
      <c r="I542" t="s">
        <v>719</v>
      </c>
      <c r="J542" t="s">
        <v>5968</v>
      </c>
      <c r="K542" t="s">
        <v>2479</v>
      </c>
      <c r="L542">
        <v>7</v>
      </c>
      <c r="M542" s="37">
        <v>43468</v>
      </c>
      <c r="N542" s="37" t="s">
        <v>43</v>
      </c>
      <c r="Q542" s="37">
        <v>43452</v>
      </c>
      <c r="R542" s="37">
        <v>43461</v>
      </c>
      <c r="S542" t="b">
        <v>0</v>
      </c>
      <c r="V542" t="s">
        <v>714</v>
      </c>
      <c r="W542">
        <v>18</v>
      </c>
      <c r="X542">
        <v>1</v>
      </c>
      <c r="Y542">
        <v>2</v>
      </c>
      <c r="Z542">
        <v>675</v>
      </c>
      <c r="AA542">
        <v>0</v>
      </c>
      <c r="AB542" t="s">
        <v>151</v>
      </c>
      <c r="AC542" t="s">
        <v>151</v>
      </c>
      <c r="AD542" t="s">
        <v>151</v>
      </c>
      <c r="AE542" t="b">
        <v>1</v>
      </c>
      <c r="AF542" t="b">
        <v>0</v>
      </c>
      <c r="AG542" t="s">
        <v>79</v>
      </c>
    </row>
    <row r="543" spans="1:33" x14ac:dyDescent="0.25">
      <c r="A543" t="str">
        <f>_xlfn.CONCAT(Table3[[#This Row],[Order]],"-",Table3[[#This Row],[Line]])</f>
        <v>75718-25</v>
      </c>
      <c r="C543" t="s">
        <v>5967</v>
      </c>
      <c r="D543" t="s">
        <v>74</v>
      </c>
      <c r="E543" t="b">
        <v>0</v>
      </c>
      <c r="F543">
        <v>75718</v>
      </c>
      <c r="G543">
        <v>25</v>
      </c>
      <c r="H543">
        <v>1</v>
      </c>
      <c r="I543" t="s">
        <v>719</v>
      </c>
      <c r="J543" t="s">
        <v>5968</v>
      </c>
      <c r="K543" t="s">
        <v>2480</v>
      </c>
      <c r="L543">
        <v>5</v>
      </c>
      <c r="M543" s="37">
        <v>43468</v>
      </c>
      <c r="N543" s="37" t="s">
        <v>29</v>
      </c>
      <c r="Q543" s="37">
        <v>43452</v>
      </c>
      <c r="R543" s="37">
        <v>43461</v>
      </c>
      <c r="S543" t="b">
        <v>0</v>
      </c>
      <c r="V543" t="s">
        <v>714</v>
      </c>
      <c r="W543">
        <v>18</v>
      </c>
      <c r="X543">
        <v>1</v>
      </c>
      <c r="Y543">
        <v>1</v>
      </c>
      <c r="Z543">
        <v>450</v>
      </c>
      <c r="AA543">
        <v>0</v>
      </c>
      <c r="AB543" t="s">
        <v>151</v>
      </c>
      <c r="AC543" t="s">
        <v>151</v>
      </c>
      <c r="AD543" t="s">
        <v>151</v>
      </c>
      <c r="AE543" t="b">
        <v>1</v>
      </c>
      <c r="AF543" t="b">
        <v>0</v>
      </c>
      <c r="AG543" t="s">
        <v>79</v>
      </c>
    </row>
    <row r="544" spans="1:33" x14ac:dyDescent="0.25">
      <c r="A544" t="str">
        <f>_xlfn.CONCAT(Table3[[#This Row],[Order]],"-",Table3[[#This Row],[Line]])</f>
        <v>75718-30</v>
      </c>
      <c r="C544" t="s">
        <v>5967</v>
      </c>
      <c r="D544" t="s">
        <v>74</v>
      </c>
      <c r="E544" t="b">
        <v>0</v>
      </c>
      <c r="F544">
        <v>75718</v>
      </c>
      <c r="G544">
        <v>30</v>
      </c>
      <c r="H544">
        <v>1</v>
      </c>
      <c r="I544" t="s">
        <v>719</v>
      </c>
      <c r="J544" t="s">
        <v>5968</v>
      </c>
      <c r="K544" t="s">
        <v>2481</v>
      </c>
      <c r="L544">
        <v>7</v>
      </c>
      <c r="M544" s="37">
        <v>43468</v>
      </c>
      <c r="N544" s="37" t="s">
        <v>29</v>
      </c>
      <c r="Q544" s="37">
        <v>43452</v>
      </c>
      <c r="R544" s="37">
        <v>43461</v>
      </c>
      <c r="S544" t="b">
        <v>0</v>
      </c>
      <c r="V544" t="s">
        <v>714</v>
      </c>
      <c r="W544">
        <v>18</v>
      </c>
      <c r="X544">
        <v>1</v>
      </c>
      <c r="Y544">
        <v>3</v>
      </c>
      <c r="Z544">
        <v>900</v>
      </c>
      <c r="AA544">
        <v>0</v>
      </c>
      <c r="AB544" t="s">
        <v>151</v>
      </c>
      <c r="AC544" t="s">
        <v>151</v>
      </c>
      <c r="AD544" t="s">
        <v>151</v>
      </c>
      <c r="AE544" t="b">
        <v>1</v>
      </c>
      <c r="AF544" t="b">
        <v>0</v>
      </c>
      <c r="AG544" t="s">
        <v>79</v>
      </c>
    </row>
    <row r="545" spans="1:33" x14ac:dyDescent="0.25">
      <c r="A545" t="str">
        <f>_xlfn.CONCAT(Table3[[#This Row],[Order]],"-",Table3[[#This Row],[Line]])</f>
        <v>75718-31</v>
      </c>
      <c r="C545" t="s">
        <v>5967</v>
      </c>
      <c r="D545" t="s">
        <v>74</v>
      </c>
      <c r="E545" t="b">
        <v>0</v>
      </c>
      <c r="F545">
        <v>75718</v>
      </c>
      <c r="G545">
        <v>31</v>
      </c>
      <c r="H545">
        <v>1</v>
      </c>
      <c r="I545" t="s">
        <v>719</v>
      </c>
      <c r="J545" t="s">
        <v>5968</v>
      </c>
      <c r="K545" t="s">
        <v>2482</v>
      </c>
      <c r="L545">
        <v>9</v>
      </c>
      <c r="M545" s="37">
        <v>43468</v>
      </c>
      <c r="N545" s="37" t="s">
        <v>43</v>
      </c>
      <c r="Q545" s="37">
        <v>43452</v>
      </c>
      <c r="R545" s="37">
        <v>43461</v>
      </c>
      <c r="S545" t="b">
        <v>0</v>
      </c>
      <c r="V545" t="s">
        <v>714</v>
      </c>
      <c r="W545">
        <v>18</v>
      </c>
      <c r="X545">
        <v>1</v>
      </c>
      <c r="Y545">
        <v>2</v>
      </c>
      <c r="Z545">
        <v>555</v>
      </c>
      <c r="AA545">
        <v>0</v>
      </c>
      <c r="AB545" t="s">
        <v>151</v>
      </c>
      <c r="AC545" t="s">
        <v>151</v>
      </c>
      <c r="AD545" t="s">
        <v>151</v>
      </c>
      <c r="AE545" t="b">
        <v>1</v>
      </c>
      <c r="AF545" t="b">
        <v>0</v>
      </c>
      <c r="AG545" t="s">
        <v>79</v>
      </c>
    </row>
    <row r="546" spans="1:33" x14ac:dyDescent="0.25">
      <c r="A546" t="str">
        <f>_xlfn.CONCAT(Table3[[#This Row],[Order]],"-",Table3[[#This Row],[Line]])</f>
        <v>75718-32</v>
      </c>
      <c r="C546" t="s">
        <v>5967</v>
      </c>
      <c r="D546" t="s">
        <v>74</v>
      </c>
      <c r="E546" t="b">
        <v>0</v>
      </c>
      <c r="F546">
        <v>75718</v>
      </c>
      <c r="G546">
        <v>32</v>
      </c>
      <c r="H546">
        <v>1</v>
      </c>
      <c r="I546" t="s">
        <v>719</v>
      </c>
      <c r="J546" t="s">
        <v>5968</v>
      </c>
      <c r="K546" t="s">
        <v>2481</v>
      </c>
      <c r="L546">
        <v>7</v>
      </c>
      <c r="M546" s="37">
        <v>43468</v>
      </c>
      <c r="N546" s="37" t="s">
        <v>43</v>
      </c>
      <c r="Q546" s="37">
        <v>43452</v>
      </c>
      <c r="R546" s="37">
        <v>43461</v>
      </c>
      <c r="S546" t="b">
        <v>0</v>
      </c>
      <c r="V546" t="s">
        <v>714</v>
      </c>
      <c r="W546">
        <v>18</v>
      </c>
      <c r="X546">
        <v>1</v>
      </c>
      <c r="Y546">
        <v>3</v>
      </c>
      <c r="Z546">
        <v>900</v>
      </c>
      <c r="AA546">
        <v>0</v>
      </c>
      <c r="AB546" t="s">
        <v>151</v>
      </c>
      <c r="AC546" t="s">
        <v>151</v>
      </c>
      <c r="AD546" t="s">
        <v>151</v>
      </c>
      <c r="AE546" t="b">
        <v>1</v>
      </c>
      <c r="AF546" t="b">
        <v>0</v>
      </c>
      <c r="AG546" t="s">
        <v>79</v>
      </c>
    </row>
    <row r="547" spans="1:33" x14ac:dyDescent="0.25">
      <c r="A547" t="str">
        <f>_xlfn.CONCAT(Table3[[#This Row],[Order]],"-",Table3[[#This Row],[Line]])</f>
        <v>75718-33</v>
      </c>
      <c r="C547" t="s">
        <v>5967</v>
      </c>
      <c r="D547" t="s">
        <v>74</v>
      </c>
      <c r="E547" t="b">
        <v>0</v>
      </c>
      <c r="F547">
        <v>75718</v>
      </c>
      <c r="G547">
        <v>33</v>
      </c>
      <c r="H547">
        <v>1</v>
      </c>
      <c r="I547" t="s">
        <v>719</v>
      </c>
      <c r="J547" t="s">
        <v>5968</v>
      </c>
      <c r="K547" t="s">
        <v>2483</v>
      </c>
      <c r="L547">
        <v>5</v>
      </c>
      <c r="M547" s="37">
        <v>43468</v>
      </c>
      <c r="N547" s="37" t="s">
        <v>43</v>
      </c>
      <c r="Q547" s="37">
        <v>43452</v>
      </c>
      <c r="R547" s="37">
        <v>43461</v>
      </c>
      <c r="S547" t="b">
        <v>0</v>
      </c>
      <c r="V547" t="s">
        <v>714</v>
      </c>
      <c r="W547">
        <v>18</v>
      </c>
      <c r="X547">
        <v>1</v>
      </c>
      <c r="Y547">
        <v>2</v>
      </c>
      <c r="Z547">
        <v>375</v>
      </c>
      <c r="AA547">
        <v>0</v>
      </c>
      <c r="AB547" t="s">
        <v>151</v>
      </c>
      <c r="AC547" t="s">
        <v>151</v>
      </c>
      <c r="AD547" t="s">
        <v>151</v>
      </c>
      <c r="AE547" t="b">
        <v>1</v>
      </c>
      <c r="AF547" t="b">
        <v>0</v>
      </c>
      <c r="AG547" t="s">
        <v>79</v>
      </c>
    </row>
    <row r="548" spans="1:33" x14ac:dyDescent="0.25">
      <c r="A548" t="str">
        <f>_xlfn.CONCAT(Table3[[#This Row],[Order]],"-",Table3[[#This Row],[Line]])</f>
        <v>75718-34</v>
      </c>
      <c r="C548" t="s">
        <v>5967</v>
      </c>
      <c r="D548" t="s">
        <v>74</v>
      </c>
      <c r="E548" t="b">
        <v>0</v>
      </c>
      <c r="F548">
        <v>75718</v>
      </c>
      <c r="G548">
        <v>34</v>
      </c>
      <c r="H548">
        <v>1</v>
      </c>
      <c r="I548" t="s">
        <v>719</v>
      </c>
      <c r="J548" t="s">
        <v>5968</v>
      </c>
      <c r="K548" t="s">
        <v>2484</v>
      </c>
      <c r="L548">
        <v>7</v>
      </c>
      <c r="M548" s="37">
        <v>43468</v>
      </c>
      <c r="N548" s="37" t="s">
        <v>43</v>
      </c>
      <c r="Q548" s="37">
        <v>43452</v>
      </c>
      <c r="R548" s="37">
        <v>43461</v>
      </c>
      <c r="S548" t="b">
        <v>0</v>
      </c>
      <c r="V548" t="s">
        <v>714</v>
      </c>
      <c r="W548">
        <v>18</v>
      </c>
      <c r="X548">
        <v>1</v>
      </c>
      <c r="Y548">
        <v>2</v>
      </c>
      <c r="Z548">
        <v>900</v>
      </c>
      <c r="AA548">
        <v>0</v>
      </c>
      <c r="AB548" t="s">
        <v>151</v>
      </c>
      <c r="AC548" t="s">
        <v>151</v>
      </c>
      <c r="AD548" t="s">
        <v>151</v>
      </c>
      <c r="AE548" t="b">
        <v>1</v>
      </c>
      <c r="AF548" t="b">
        <v>0</v>
      </c>
      <c r="AG548" t="s">
        <v>79</v>
      </c>
    </row>
    <row r="549" spans="1:33" x14ac:dyDescent="0.25">
      <c r="A549" t="str">
        <f>_xlfn.CONCAT(Table3[[#This Row],[Order]],"-",Table3[[#This Row],[Line]])</f>
        <v>75718-36</v>
      </c>
      <c r="C549" t="s">
        <v>5967</v>
      </c>
      <c r="D549" t="s">
        <v>74</v>
      </c>
      <c r="E549" t="b">
        <v>0</v>
      </c>
      <c r="F549">
        <v>75718</v>
      </c>
      <c r="G549">
        <v>36</v>
      </c>
      <c r="H549">
        <v>1</v>
      </c>
      <c r="I549" t="s">
        <v>719</v>
      </c>
      <c r="J549" t="s">
        <v>5968</v>
      </c>
      <c r="K549" t="s">
        <v>2485</v>
      </c>
      <c r="L549">
        <v>7</v>
      </c>
      <c r="M549" s="37">
        <v>43468</v>
      </c>
      <c r="N549" s="37" t="s">
        <v>29</v>
      </c>
      <c r="Q549" s="37">
        <v>43452</v>
      </c>
      <c r="R549" s="37">
        <v>43461</v>
      </c>
      <c r="S549" t="b">
        <v>0</v>
      </c>
      <c r="V549" t="s">
        <v>714</v>
      </c>
      <c r="W549">
        <v>18</v>
      </c>
      <c r="X549">
        <v>1</v>
      </c>
      <c r="Y549">
        <v>2</v>
      </c>
      <c r="Z549">
        <v>750</v>
      </c>
      <c r="AA549">
        <v>0</v>
      </c>
      <c r="AB549" t="s">
        <v>151</v>
      </c>
      <c r="AC549" t="s">
        <v>151</v>
      </c>
      <c r="AD549" t="s">
        <v>151</v>
      </c>
      <c r="AE549" t="b">
        <v>1</v>
      </c>
      <c r="AF549" t="b">
        <v>0</v>
      </c>
      <c r="AG549" t="s">
        <v>79</v>
      </c>
    </row>
    <row r="550" spans="1:33" x14ac:dyDescent="0.25">
      <c r="A550" t="str">
        <f>_xlfn.CONCAT(Table3[[#This Row],[Order]],"-",Table3[[#This Row],[Line]])</f>
        <v>75718-38</v>
      </c>
      <c r="C550" t="s">
        <v>5967</v>
      </c>
      <c r="D550" t="s">
        <v>74</v>
      </c>
      <c r="E550" t="b">
        <v>0</v>
      </c>
      <c r="F550">
        <v>75718</v>
      </c>
      <c r="G550">
        <v>38</v>
      </c>
      <c r="H550">
        <v>1</v>
      </c>
      <c r="I550" t="s">
        <v>719</v>
      </c>
      <c r="J550" t="s">
        <v>5968</v>
      </c>
      <c r="K550" t="s">
        <v>2486</v>
      </c>
      <c r="L550">
        <v>7</v>
      </c>
      <c r="M550" s="37">
        <v>43468</v>
      </c>
      <c r="N550" s="37" t="s">
        <v>43</v>
      </c>
      <c r="Q550" s="37">
        <v>43452</v>
      </c>
      <c r="R550" s="37">
        <v>43461</v>
      </c>
      <c r="S550" t="b">
        <v>0</v>
      </c>
      <c r="V550" t="s">
        <v>714</v>
      </c>
      <c r="W550">
        <v>18</v>
      </c>
      <c r="X550">
        <v>1</v>
      </c>
      <c r="Y550">
        <v>2</v>
      </c>
      <c r="Z550">
        <v>675</v>
      </c>
      <c r="AA550">
        <v>0</v>
      </c>
      <c r="AB550" t="s">
        <v>151</v>
      </c>
      <c r="AC550" t="s">
        <v>151</v>
      </c>
      <c r="AD550" t="s">
        <v>151</v>
      </c>
      <c r="AE550" t="b">
        <v>1</v>
      </c>
      <c r="AF550" t="b">
        <v>0</v>
      </c>
      <c r="AG550" t="s">
        <v>79</v>
      </c>
    </row>
    <row r="551" spans="1:33" x14ac:dyDescent="0.25">
      <c r="A551" t="str">
        <f>_xlfn.CONCAT(Table3[[#This Row],[Order]],"-",Table3[[#This Row],[Line]])</f>
        <v>75718-40</v>
      </c>
      <c r="C551" t="s">
        <v>5967</v>
      </c>
      <c r="D551" t="s">
        <v>74</v>
      </c>
      <c r="E551" t="b">
        <v>0</v>
      </c>
      <c r="F551">
        <v>75718</v>
      </c>
      <c r="G551">
        <v>40</v>
      </c>
      <c r="H551">
        <v>1</v>
      </c>
      <c r="I551" t="s">
        <v>719</v>
      </c>
      <c r="J551" t="s">
        <v>5968</v>
      </c>
      <c r="K551" t="s">
        <v>2487</v>
      </c>
      <c r="L551">
        <v>7</v>
      </c>
      <c r="M551" s="37">
        <v>43468</v>
      </c>
      <c r="N551" s="37" t="s">
        <v>29</v>
      </c>
      <c r="Q551" s="37">
        <v>43452</v>
      </c>
      <c r="R551" s="37">
        <v>43461</v>
      </c>
      <c r="S551" t="b">
        <v>0</v>
      </c>
      <c r="V551" t="s">
        <v>714</v>
      </c>
      <c r="W551">
        <v>18</v>
      </c>
      <c r="X551">
        <v>1</v>
      </c>
      <c r="Y551">
        <v>2</v>
      </c>
      <c r="Z551">
        <v>675</v>
      </c>
      <c r="AA551">
        <v>0</v>
      </c>
      <c r="AB551" t="s">
        <v>151</v>
      </c>
      <c r="AC551" t="s">
        <v>151</v>
      </c>
      <c r="AD551" t="s">
        <v>151</v>
      </c>
      <c r="AE551" t="b">
        <v>1</v>
      </c>
      <c r="AF551" t="b">
        <v>0</v>
      </c>
      <c r="AG551" t="s">
        <v>79</v>
      </c>
    </row>
    <row r="552" spans="1:33" x14ac:dyDescent="0.25">
      <c r="A552" t="str">
        <f>_xlfn.CONCAT(Table3[[#This Row],[Order]],"-",Table3[[#This Row],[Line]])</f>
        <v>75718-44</v>
      </c>
      <c r="C552" t="s">
        <v>5967</v>
      </c>
      <c r="D552" t="s">
        <v>74</v>
      </c>
      <c r="E552" t="b">
        <v>0</v>
      </c>
      <c r="F552">
        <v>75718</v>
      </c>
      <c r="G552">
        <v>44</v>
      </c>
      <c r="H552">
        <v>1</v>
      </c>
      <c r="I552" t="s">
        <v>719</v>
      </c>
      <c r="J552" t="s">
        <v>5968</v>
      </c>
      <c r="K552" t="s">
        <v>2488</v>
      </c>
      <c r="L552">
        <v>9</v>
      </c>
      <c r="M552" s="37">
        <v>43468</v>
      </c>
      <c r="N552" s="37" t="s">
        <v>29</v>
      </c>
      <c r="Q552" s="37">
        <v>43452</v>
      </c>
      <c r="R552" s="37">
        <v>43461</v>
      </c>
      <c r="S552" t="b">
        <v>0</v>
      </c>
      <c r="V552" t="s">
        <v>714</v>
      </c>
      <c r="W552">
        <v>18</v>
      </c>
      <c r="X552">
        <v>1</v>
      </c>
      <c r="Y552">
        <v>1</v>
      </c>
      <c r="Z552">
        <v>705</v>
      </c>
      <c r="AA552">
        <v>0</v>
      </c>
      <c r="AB552" t="s">
        <v>151</v>
      </c>
      <c r="AC552" t="s">
        <v>151</v>
      </c>
      <c r="AD552" t="s">
        <v>151</v>
      </c>
      <c r="AE552" t="b">
        <v>1</v>
      </c>
      <c r="AF552" t="b">
        <v>0</v>
      </c>
      <c r="AG552" t="s">
        <v>79</v>
      </c>
    </row>
    <row r="553" spans="1:33" x14ac:dyDescent="0.25">
      <c r="A553" t="str">
        <f>_xlfn.CONCAT(Table3[[#This Row],[Order]],"-",Table3[[#This Row],[Line]])</f>
        <v>75718-45</v>
      </c>
      <c r="C553" t="s">
        <v>5967</v>
      </c>
      <c r="D553" t="s">
        <v>74</v>
      </c>
      <c r="E553" t="b">
        <v>0</v>
      </c>
      <c r="F553">
        <v>75718</v>
      </c>
      <c r="G553">
        <v>45</v>
      </c>
      <c r="H553">
        <v>1</v>
      </c>
      <c r="I553" t="s">
        <v>719</v>
      </c>
      <c r="J553" t="s">
        <v>5968</v>
      </c>
      <c r="K553" t="s">
        <v>2489</v>
      </c>
      <c r="L553">
        <v>7</v>
      </c>
      <c r="M553" s="37">
        <v>43468</v>
      </c>
      <c r="N553" s="37" t="s">
        <v>29</v>
      </c>
      <c r="Q553" s="37">
        <v>43452</v>
      </c>
      <c r="R553" s="37">
        <v>43461</v>
      </c>
      <c r="S553" t="b">
        <v>0</v>
      </c>
      <c r="V553" t="s">
        <v>714</v>
      </c>
      <c r="W553">
        <v>18</v>
      </c>
      <c r="X553">
        <v>1</v>
      </c>
      <c r="Y553">
        <v>3</v>
      </c>
      <c r="Z553">
        <v>750</v>
      </c>
      <c r="AA553">
        <v>0</v>
      </c>
      <c r="AB553" t="s">
        <v>151</v>
      </c>
      <c r="AC553" t="s">
        <v>151</v>
      </c>
      <c r="AD553" t="s">
        <v>151</v>
      </c>
      <c r="AE553" t="b">
        <v>1</v>
      </c>
      <c r="AF553" t="b">
        <v>0</v>
      </c>
      <c r="AG553" t="s">
        <v>79</v>
      </c>
    </row>
    <row r="554" spans="1:33" x14ac:dyDescent="0.25">
      <c r="A554" t="str">
        <f>_xlfn.CONCAT(Table3[[#This Row],[Order]],"-",Table3[[#This Row],[Line]])</f>
        <v>75718-47</v>
      </c>
      <c r="C554" t="s">
        <v>5967</v>
      </c>
      <c r="D554" t="s">
        <v>74</v>
      </c>
      <c r="E554" t="b">
        <v>0</v>
      </c>
      <c r="F554">
        <v>75718</v>
      </c>
      <c r="G554">
        <v>47</v>
      </c>
      <c r="H554">
        <v>1</v>
      </c>
      <c r="I554" t="s">
        <v>719</v>
      </c>
      <c r="J554" t="s">
        <v>5968</v>
      </c>
      <c r="K554" t="s">
        <v>2490</v>
      </c>
      <c r="L554">
        <v>7</v>
      </c>
      <c r="M554" s="37">
        <v>43468</v>
      </c>
      <c r="N554" s="37" t="s">
        <v>29</v>
      </c>
      <c r="Q554" s="37">
        <v>43452</v>
      </c>
      <c r="R554" s="37">
        <v>43461</v>
      </c>
      <c r="S554" t="b">
        <v>0</v>
      </c>
      <c r="V554" t="s">
        <v>714</v>
      </c>
      <c r="W554">
        <v>18</v>
      </c>
      <c r="X554">
        <v>1</v>
      </c>
      <c r="Y554">
        <v>3</v>
      </c>
      <c r="Z554">
        <v>750</v>
      </c>
      <c r="AA554">
        <v>0</v>
      </c>
      <c r="AB554" t="s">
        <v>151</v>
      </c>
      <c r="AC554" t="s">
        <v>151</v>
      </c>
      <c r="AD554" t="s">
        <v>151</v>
      </c>
      <c r="AE554" t="b">
        <v>1</v>
      </c>
      <c r="AF554" t="b">
        <v>0</v>
      </c>
      <c r="AG554" t="s">
        <v>79</v>
      </c>
    </row>
    <row r="555" spans="1:33" x14ac:dyDescent="0.25">
      <c r="A555" t="str">
        <f>_xlfn.CONCAT(Table3[[#This Row],[Order]],"-",Table3[[#This Row],[Line]])</f>
        <v>75718-49</v>
      </c>
      <c r="C555" t="s">
        <v>5967</v>
      </c>
      <c r="D555" t="s">
        <v>74</v>
      </c>
      <c r="E555" t="b">
        <v>0</v>
      </c>
      <c r="F555">
        <v>75718</v>
      </c>
      <c r="G555">
        <v>49</v>
      </c>
      <c r="H555">
        <v>1</v>
      </c>
      <c r="I555" t="s">
        <v>719</v>
      </c>
      <c r="J555" t="s">
        <v>5968</v>
      </c>
      <c r="K555" t="s">
        <v>2491</v>
      </c>
      <c r="L555">
        <v>7</v>
      </c>
      <c r="M555" s="37">
        <v>43468</v>
      </c>
      <c r="N555" s="37" t="s">
        <v>29</v>
      </c>
      <c r="Q555" s="37">
        <v>43452</v>
      </c>
      <c r="R555" s="37">
        <v>43461</v>
      </c>
      <c r="S555" t="b">
        <v>0</v>
      </c>
      <c r="V555" t="s">
        <v>714</v>
      </c>
      <c r="W555">
        <v>18</v>
      </c>
      <c r="X555">
        <v>1</v>
      </c>
      <c r="Y555">
        <v>2</v>
      </c>
      <c r="Z555">
        <v>900</v>
      </c>
      <c r="AA555">
        <v>0</v>
      </c>
      <c r="AB555" t="s">
        <v>151</v>
      </c>
      <c r="AC555" t="s">
        <v>151</v>
      </c>
      <c r="AD555" t="s">
        <v>151</v>
      </c>
      <c r="AE555" t="b">
        <v>1</v>
      </c>
      <c r="AF555" t="b">
        <v>0</v>
      </c>
      <c r="AG555" t="s">
        <v>79</v>
      </c>
    </row>
    <row r="556" spans="1:33" x14ac:dyDescent="0.25">
      <c r="A556" t="str">
        <f>_xlfn.CONCAT(Table3[[#This Row],[Order]],"-",Table3[[#This Row],[Line]])</f>
        <v>75718-50</v>
      </c>
      <c r="C556" t="s">
        <v>5967</v>
      </c>
      <c r="D556" t="s">
        <v>74</v>
      </c>
      <c r="E556" t="b">
        <v>0</v>
      </c>
      <c r="F556">
        <v>75718</v>
      </c>
      <c r="G556">
        <v>50</v>
      </c>
      <c r="H556">
        <v>1</v>
      </c>
      <c r="I556" t="s">
        <v>719</v>
      </c>
      <c r="J556" t="s">
        <v>5968</v>
      </c>
      <c r="K556" t="s">
        <v>2492</v>
      </c>
      <c r="L556">
        <v>9</v>
      </c>
      <c r="M556" s="37">
        <v>43468</v>
      </c>
      <c r="N556" s="37" t="s">
        <v>29</v>
      </c>
      <c r="Q556" s="37">
        <v>43452</v>
      </c>
      <c r="R556" s="37">
        <v>43461</v>
      </c>
      <c r="S556" t="b">
        <v>0</v>
      </c>
      <c r="V556" t="s">
        <v>714</v>
      </c>
      <c r="W556">
        <v>18</v>
      </c>
      <c r="X556">
        <v>1</v>
      </c>
      <c r="Y556">
        <v>2</v>
      </c>
      <c r="Z556">
        <v>630</v>
      </c>
      <c r="AA556">
        <v>0</v>
      </c>
      <c r="AB556" t="s">
        <v>151</v>
      </c>
      <c r="AC556" t="s">
        <v>151</v>
      </c>
      <c r="AD556" t="s">
        <v>151</v>
      </c>
      <c r="AE556" t="b">
        <v>1</v>
      </c>
      <c r="AF556" t="b">
        <v>0</v>
      </c>
      <c r="AG556" t="s">
        <v>79</v>
      </c>
    </row>
    <row r="557" spans="1:33" x14ac:dyDescent="0.25">
      <c r="A557" t="str">
        <f>_xlfn.CONCAT(Table3[[#This Row],[Order]],"-",Table3[[#This Row],[Line]])</f>
        <v>75718-51</v>
      </c>
      <c r="C557" t="s">
        <v>5967</v>
      </c>
      <c r="D557" t="s">
        <v>74</v>
      </c>
      <c r="E557" t="b">
        <v>0</v>
      </c>
      <c r="F557">
        <v>75718</v>
      </c>
      <c r="G557">
        <v>51</v>
      </c>
      <c r="H557">
        <v>1</v>
      </c>
      <c r="I557" t="s">
        <v>719</v>
      </c>
      <c r="J557" t="s">
        <v>5968</v>
      </c>
      <c r="K557" t="s">
        <v>2493</v>
      </c>
      <c r="L557">
        <v>7</v>
      </c>
      <c r="M557" s="37">
        <v>43468</v>
      </c>
      <c r="N557" s="37" t="s">
        <v>29</v>
      </c>
      <c r="Q557" s="37">
        <v>43452</v>
      </c>
      <c r="R557" s="37">
        <v>43461</v>
      </c>
      <c r="S557" t="b">
        <v>0</v>
      </c>
      <c r="V557" t="s">
        <v>714</v>
      </c>
      <c r="W557">
        <v>18</v>
      </c>
      <c r="X557">
        <v>1</v>
      </c>
      <c r="Y557">
        <v>3</v>
      </c>
      <c r="Z557">
        <v>900</v>
      </c>
      <c r="AA557">
        <v>0</v>
      </c>
      <c r="AB557" t="s">
        <v>151</v>
      </c>
      <c r="AC557" t="s">
        <v>151</v>
      </c>
      <c r="AD557" t="s">
        <v>151</v>
      </c>
      <c r="AE557" t="b">
        <v>1</v>
      </c>
      <c r="AF557" t="b">
        <v>0</v>
      </c>
      <c r="AG557" t="s">
        <v>79</v>
      </c>
    </row>
    <row r="558" spans="1:33" x14ac:dyDescent="0.25">
      <c r="A558" t="str">
        <f>_xlfn.CONCAT(Table3[[#This Row],[Order]],"-",Table3[[#This Row],[Line]])</f>
        <v>75718-52</v>
      </c>
      <c r="C558" t="s">
        <v>5967</v>
      </c>
      <c r="D558" t="s">
        <v>74</v>
      </c>
      <c r="E558" t="b">
        <v>0</v>
      </c>
      <c r="F558">
        <v>75718</v>
      </c>
      <c r="G558">
        <v>52</v>
      </c>
      <c r="H558">
        <v>1</v>
      </c>
      <c r="I558" t="s">
        <v>719</v>
      </c>
      <c r="J558" t="s">
        <v>5968</v>
      </c>
      <c r="K558" t="s">
        <v>2494</v>
      </c>
      <c r="L558">
        <v>9</v>
      </c>
      <c r="M558" s="37">
        <v>43468</v>
      </c>
      <c r="N558" s="37" t="s">
        <v>29</v>
      </c>
      <c r="Q558" s="37">
        <v>43452</v>
      </c>
      <c r="R558" s="37">
        <v>43461</v>
      </c>
      <c r="S558" t="b">
        <v>0</v>
      </c>
      <c r="V558" t="s">
        <v>714</v>
      </c>
      <c r="W558">
        <v>18</v>
      </c>
      <c r="X558">
        <v>1</v>
      </c>
      <c r="Y558">
        <v>2</v>
      </c>
      <c r="Z558">
        <v>630</v>
      </c>
      <c r="AA558">
        <v>0</v>
      </c>
      <c r="AB558" t="s">
        <v>151</v>
      </c>
      <c r="AC558" t="s">
        <v>151</v>
      </c>
      <c r="AD558" t="s">
        <v>151</v>
      </c>
      <c r="AE558" t="b">
        <v>1</v>
      </c>
      <c r="AF558" t="b">
        <v>0</v>
      </c>
      <c r="AG558" t="s">
        <v>79</v>
      </c>
    </row>
    <row r="559" spans="1:33" x14ac:dyDescent="0.25">
      <c r="A559" t="str">
        <f>_xlfn.CONCAT(Table3[[#This Row],[Order]],"-",Table3[[#This Row],[Line]])</f>
        <v>75718-53</v>
      </c>
      <c r="C559" t="s">
        <v>5967</v>
      </c>
      <c r="D559" t="s">
        <v>74</v>
      </c>
      <c r="E559" t="b">
        <v>0</v>
      </c>
      <c r="F559">
        <v>75718</v>
      </c>
      <c r="G559">
        <v>53</v>
      </c>
      <c r="H559">
        <v>1</v>
      </c>
      <c r="I559" t="s">
        <v>719</v>
      </c>
      <c r="J559" t="s">
        <v>5968</v>
      </c>
      <c r="K559" t="s">
        <v>2495</v>
      </c>
      <c r="L559">
        <v>10</v>
      </c>
      <c r="M559" s="37">
        <v>43468</v>
      </c>
      <c r="N559" s="37" t="s">
        <v>43</v>
      </c>
      <c r="Q559" s="37">
        <v>43452</v>
      </c>
      <c r="R559" s="37">
        <v>43461</v>
      </c>
      <c r="S559" t="b">
        <v>0</v>
      </c>
      <c r="V559" t="s">
        <v>714</v>
      </c>
      <c r="W559">
        <v>18</v>
      </c>
      <c r="X559">
        <v>1</v>
      </c>
      <c r="Y559">
        <v>3</v>
      </c>
      <c r="Z559">
        <v>975</v>
      </c>
      <c r="AA559">
        <v>0</v>
      </c>
      <c r="AB559" t="s">
        <v>151</v>
      </c>
      <c r="AC559" t="s">
        <v>151</v>
      </c>
      <c r="AD559" t="s">
        <v>151</v>
      </c>
      <c r="AE559" t="b">
        <v>1</v>
      </c>
      <c r="AF559" t="b">
        <v>0</v>
      </c>
      <c r="AG559" t="s">
        <v>79</v>
      </c>
    </row>
    <row r="560" spans="1:33" x14ac:dyDescent="0.25">
      <c r="A560" t="str">
        <f>_xlfn.CONCAT(Table3[[#This Row],[Order]],"-",Table3[[#This Row],[Line]])</f>
        <v>75718-54</v>
      </c>
      <c r="C560" t="s">
        <v>5967</v>
      </c>
      <c r="D560" t="s">
        <v>74</v>
      </c>
      <c r="E560" t="b">
        <v>0</v>
      </c>
      <c r="F560">
        <v>75718</v>
      </c>
      <c r="G560">
        <v>54</v>
      </c>
      <c r="H560">
        <v>1</v>
      </c>
      <c r="I560" t="s">
        <v>719</v>
      </c>
      <c r="J560" t="s">
        <v>5968</v>
      </c>
      <c r="K560" t="s">
        <v>2496</v>
      </c>
      <c r="L560">
        <v>5</v>
      </c>
      <c r="M560" s="37">
        <v>43468</v>
      </c>
      <c r="N560" s="37" t="s">
        <v>43</v>
      </c>
      <c r="Q560" s="37">
        <v>43452</v>
      </c>
      <c r="R560" s="37">
        <v>43461</v>
      </c>
      <c r="S560" t="b">
        <v>0</v>
      </c>
      <c r="V560" t="s">
        <v>714</v>
      </c>
      <c r="W560">
        <v>18</v>
      </c>
      <c r="X560">
        <v>1</v>
      </c>
      <c r="Y560">
        <v>1</v>
      </c>
      <c r="Z560">
        <v>375</v>
      </c>
      <c r="AA560">
        <v>0</v>
      </c>
      <c r="AB560" t="s">
        <v>151</v>
      </c>
      <c r="AC560" t="s">
        <v>151</v>
      </c>
      <c r="AD560" t="s">
        <v>151</v>
      </c>
      <c r="AE560" t="b">
        <v>1</v>
      </c>
      <c r="AF560" t="b">
        <v>0</v>
      </c>
      <c r="AG560" t="s">
        <v>79</v>
      </c>
    </row>
    <row r="561" spans="1:33" x14ac:dyDescent="0.25">
      <c r="A561" t="str">
        <f>_xlfn.CONCAT(Table3[[#This Row],[Order]],"-",Table3[[#This Row],[Line]])</f>
        <v>75718-55</v>
      </c>
      <c r="C561" t="s">
        <v>5967</v>
      </c>
      <c r="D561" t="s">
        <v>74</v>
      </c>
      <c r="E561" t="b">
        <v>0</v>
      </c>
      <c r="F561">
        <v>75718</v>
      </c>
      <c r="G561">
        <v>55</v>
      </c>
      <c r="H561">
        <v>1</v>
      </c>
      <c r="I561" t="s">
        <v>719</v>
      </c>
      <c r="J561" t="s">
        <v>5968</v>
      </c>
      <c r="K561" t="s">
        <v>2497</v>
      </c>
      <c r="L561">
        <v>12</v>
      </c>
      <c r="M561" s="37">
        <v>43468</v>
      </c>
      <c r="N561" s="37" t="s">
        <v>29</v>
      </c>
      <c r="Q561" s="37">
        <v>43452</v>
      </c>
      <c r="R561" s="37">
        <v>43461</v>
      </c>
      <c r="S561" t="b">
        <v>0</v>
      </c>
      <c r="V561" t="s">
        <v>714</v>
      </c>
      <c r="W561">
        <v>18</v>
      </c>
      <c r="X561">
        <v>2</v>
      </c>
      <c r="Y561">
        <v>4</v>
      </c>
      <c r="Z561">
        <v>1500</v>
      </c>
      <c r="AA561">
        <v>0</v>
      </c>
      <c r="AB561" t="s">
        <v>151</v>
      </c>
      <c r="AC561" t="s">
        <v>151</v>
      </c>
      <c r="AD561" t="s">
        <v>151</v>
      </c>
      <c r="AE561" t="b">
        <v>1</v>
      </c>
      <c r="AF561" t="b">
        <v>0</v>
      </c>
      <c r="AG561" t="s">
        <v>79</v>
      </c>
    </row>
    <row r="562" spans="1:33" x14ac:dyDescent="0.25">
      <c r="A562" t="str">
        <f>_xlfn.CONCAT(Table3[[#This Row],[Order]],"-",Table3[[#This Row],[Line]])</f>
        <v>75718-58</v>
      </c>
      <c r="C562" t="s">
        <v>5967</v>
      </c>
      <c r="D562" t="s">
        <v>74</v>
      </c>
      <c r="E562" t="b">
        <v>0</v>
      </c>
      <c r="F562">
        <v>75718</v>
      </c>
      <c r="G562">
        <v>58</v>
      </c>
      <c r="H562">
        <v>1</v>
      </c>
      <c r="I562" t="s">
        <v>719</v>
      </c>
      <c r="J562" t="s">
        <v>5968</v>
      </c>
      <c r="K562" t="s">
        <v>2498</v>
      </c>
      <c r="L562">
        <v>7</v>
      </c>
      <c r="M562" s="37">
        <v>43468</v>
      </c>
      <c r="N562" s="37" t="s">
        <v>29</v>
      </c>
      <c r="Q562" s="37">
        <v>43452</v>
      </c>
      <c r="R562" s="37">
        <v>43461</v>
      </c>
      <c r="S562" t="b">
        <v>0</v>
      </c>
      <c r="V562" t="s">
        <v>714</v>
      </c>
      <c r="W562">
        <v>18</v>
      </c>
      <c r="X562">
        <v>1</v>
      </c>
      <c r="Y562">
        <v>2</v>
      </c>
      <c r="Z562">
        <v>750</v>
      </c>
      <c r="AA562">
        <v>0</v>
      </c>
      <c r="AB562" t="s">
        <v>151</v>
      </c>
      <c r="AC562" t="s">
        <v>151</v>
      </c>
      <c r="AD562" t="s">
        <v>151</v>
      </c>
      <c r="AE562" t="b">
        <v>1</v>
      </c>
      <c r="AF562" t="b">
        <v>0</v>
      </c>
      <c r="AG562" t="s">
        <v>79</v>
      </c>
    </row>
    <row r="563" spans="1:33" x14ac:dyDescent="0.25">
      <c r="A563" t="str">
        <f>_xlfn.CONCAT(Table3[[#This Row],[Order]],"-",Table3[[#This Row],[Line]])</f>
        <v>75718-61</v>
      </c>
      <c r="C563" t="s">
        <v>5967</v>
      </c>
      <c r="D563" t="s">
        <v>74</v>
      </c>
      <c r="E563" t="b">
        <v>0</v>
      </c>
      <c r="F563">
        <v>75718</v>
      </c>
      <c r="G563">
        <v>61</v>
      </c>
      <c r="H563">
        <v>1</v>
      </c>
      <c r="I563" t="s">
        <v>719</v>
      </c>
      <c r="J563" t="s">
        <v>5968</v>
      </c>
      <c r="K563" t="s">
        <v>2499</v>
      </c>
      <c r="L563">
        <v>5</v>
      </c>
      <c r="M563" s="37">
        <v>43468</v>
      </c>
      <c r="N563" s="37" t="s">
        <v>29</v>
      </c>
      <c r="Q563" s="37">
        <v>43452</v>
      </c>
      <c r="R563" s="37">
        <v>43461</v>
      </c>
      <c r="S563" t="b">
        <v>0</v>
      </c>
      <c r="V563" t="s">
        <v>714</v>
      </c>
      <c r="W563">
        <v>18</v>
      </c>
      <c r="X563">
        <v>1</v>
      </c>
      <c r="Y563">
        <v>2</v>
      </c>
      <c r="Z563">
        <v>450</v>
      </c>
      <c r="AA563">
        <v>0</v>
      </c>
      <c r="AB563" t="s">
        <v>151</v>
      </c>
      <c r="AC563" t="s">
        <v>151</v>
      </c>
      <c r="AD563" t="s">
        <v>151</v>
      </c>
      <c r="AE563" t="b">
        <v>1</v>
      </c>
      <c r="AF563" t="b">
        <v>0</v>
      </c>
      <c r="AG563" t="s">
        <v>79</v>
      </c>
    </row>
    <row r="564" spans="1:33" x14ac:dyDescent="0.25">
      <c r="A564" t="str">
        <f>_xlfn.CONCAT(Table3[[#This Row],[Order]],"-",Table3[[#This Row],[Line]])</f>
        <v>75718-62</v>
      </c>
      <c r="C564" t="s">
        <v>5967</v>
      </c>
      <c r="D564" t="s">
        <v>74</v>
      </c>
      <c r="E564" t="b">
        <v>0</v>
      </c>
      <c r="F564">
        <v>75718</v>
      </c>
      <c r="G564">
        <v>62</v>
      </c>
      <c r="H564">
        <v>1</v>
      </c>
      <c r="I564" t="s">
        <v>719</v>
      </c>
      <c r="J564" t="s">
        <v>5968</v>
      </c>
      <c r="K564" t="s">
        <v>2500</v>
      </c>
      <c r="L564">
        <v>7</v>
      </c>
      <c r="M564" s="37">
        <v>43468</v>
      </c>
      <c r="N564" s="37" t="s">
        <v>43</v>
      </c>
      <c r="Q564" s="37">
        <v>43452</v>
      </c>
      <c r="R564" s="37">
        <v>43461</v>
      </c>
      <c r="S564" t="b">
        <v>0</v>
      </c>
      <c r="V564" t="s">
        <v>714</v>
      </c>
      <c r="W564">
        <v>18</v>
      </c>
      <c r="X564">
        <v>1</v>
      </c>
      <c r="Y564">
        <v>2</v>
      </c>
      <c r="Z564">
        <v>900</v>
      </c>
      <c r="AA564">
        <v>0</v>
      </c>
      <c r="AB564" t="s">
        <v>151</v>
      </c>
      <c r="AC564" t="s">
        <v>151</v>
      </c>
      <c r="AD564" t="s">
        <v>151</v>
      </c>
      <c r="AE564" t="b">
        <v>1</v>
      </c>
      <c r="AF564" t="b">
        <v>0</v>
      </c>
      <c r="AG564" t="s">
        <v>79</v>
      </c>
    </row>
    <row r="565" spans="1:33" x14ac:dyDescent="0.25">
      <c r="A565" t="str">
        <f>_xlfn.CONCAT(Table3[[#This Row],[Order]],"-",Table3[[#This Row],[Line]])</f>
        <v>75718-64</v>
      </c>
      <c r="C565" t="s">
        <v>5967</v>
      </c>
      <c r="D565" t="s">
        <v>74</v>
      </c>
      <c r="E565" t="b">
        <v>0</v>
      </c>
      <c r="F565">
        <v>75718</v>
      </c>
      <c r="G565">
        <v>64</v>
      </c>
      <c r="H565">
        <v>1</v>
      </c>
      <c r="I565" t="s">
        <v>719</v>
      </c>
      <c r="J565" t="s">
        <v>5968</v>
      </c>
      <c r="K565" t="s">
        <v>2493</v>
      </c>
      <c r="L565">
        <v>7</v>
      </c>
      <c r="M565" s="37">
        <v>43468</v>
      </c>
      <c r="N565" s="37" t="s">
        <v>43</v>
      </c>
      <c r="Q565" s="37">
        <v>43452</v>
      </c>
      <c r="R565" s="37">
        <v>43461</v>
      </c>
      <c r="S565" t="b">
        <v>0</v>
      </c>
      <c r="V565" t="s">
        <v>714</v>
      </c>
      <c r="W565">
        <v>18</v>
      </c>
      <c r="X565">
        <v>1</v>
      </c>
      <c r="Y565">
        <v>3</v>
      </c>
      <c r="Z565">
        <v>900</v>
      </c>
      <c r="AA565">
        <v>0</v>
      </c>
      <c r="AB565" t="s">
        <v>151</v>
      </c>
      <c r="AC565" t="s">
        <v>151</v>
      </c>
      <c r="AD565" t="s">
        <v>151</v>
      </c>
      <c r="AE565" t="b">
        <v>1</v>
      </c>
      <c r="AF565" t="b">
        <v>0</v>
      </c>
      <c r="AG565" t="s">
        <v>79</v>
      </c>
    </row>
    <row r="566" spans="1:33" x14ac:dyDescent="0.25">
      <c r="A566" t="str">
        <f>_xlfn.CONCAT(Table3[[#This Row],[Order]],"-",Table3[[#This Row],[Line]])</f>
        <v>75718-66</v>
      </c>
      <c r="C566" t="s">
        <v>5967</v>
      </c>
      <c r="D566" t="s">
        <v>74</v>
      </c>
      <c r="E566" t="b">
        <v>0</v>
      </c>
      <c r="F566">
        <v>75718</v>
      </c>
      <c r="G566">
        <v>66</v>
      </c>
      <c r="H566">
        <v>1</v>
      </c>
      <c r="I566" t="s">
        <v>719</v>
      </c>
      <c r="J566" t="s">
        <v>5968</v>
      </c>
      <c r="K566" t="s">
        <v>2501</v>
      </c>
      <c r="L566">
        <v>10</v>
      </c>
      <c r="M566" s="37">
        <v>43468</v>
      </c>
      <c r="N566" s="37" t="s">
        <v>29</v>
      </c>
      <c r="Q566" s="37">
        <v>43452</v>
      </c>
      <c r="R566" s="37">
        <v>43461</v>
      </c>
      <c r="S566" t="b">
        <v>0</v>
      </c>
      <c r="V566" t="s">
        <v>714</v>
      </c>
      <c r="W566">
        <v>18</v>
      </c>
      <c r="X566">
        <v>1</v>
      </c>
      <c r="Y566">
        <v>2</v>
      </c>
      <c r="Z566">
        <v>975</v>
      </c>
      <c r="AA566">
        <v>0</v>
      </c>
      <c r="AB566" t="s">
        <v>151</v>
      </c>
      <c r="AC566" t="s">
        <v>151</v>
      </c>
      <c r="AD566" t="s">
        <v>151</v>
      </c>
      <c r="AE566" t="b">
        <v>1</v>
      </c>
      <c r="AF566" t="b">
        <v>0</v>
      </c>
      <c r="AG566" t="s">
        <v>79</v>
      </c>
    </row>
    <row r="567" spans="1:33" x14ac:dyDescent="0.25">
      <c r="A567" t="str">
        <f>_xlfn.CONCAT(Table3[[#This Row],[Order]],"-",Table3[[#This Row],[Line]])</f>
        <v>75718-68</v>
      </c>
      <c r="C567" t="s">
        <v>5967</v>
      </c>
      <c r="D567" t="s">
        <v>74</v>
      </c>
      <c r="E567" t="b">
        <v>0</v>
      </c>
      <c r="F567">
        <v>75718</v>
      </c>
      <c r="G567">
        <v>68</v>
      </c>
      <c r="H567">
        <v>1</v>
      </c>
      <c r="I567" t="s">
        <v>719</v>
      </c>
      <c r="J567" t="s">
        <v>5968</v>
      </c>
      <c r="K567" t="s">
        <v>2502</v>
      </c>
      <c r="L567">
        <v>7</v>
      </c>
      <c r="M567" s="37">
        <v>43468</v>
      </c>
      <c r="N567" s="37" t="s">
        <v>29</v>
      </c>
      <c r="Q567" s="37">
        <v>43452</v>
      </c>
      <c r="R567" s="37">
        <v>43461</v>
      </c>
      <c r="S567" s="37" t="b">
        <v>0</v>
      </c>
      <c r="V567" t="s">
        <v>714</v>
      </c>
      <c r="W567">
        <v>18</v>
      </c>
      <c r="X567">
        <v>1</v>
      </c>
      <c r="Y567">
        <v>2</v>
      </c>
      <c r="Z567">
        <v>750</v>
      </c>
      <c r="AA567">
        <v>0</v>
      </c>
      <c r="AB567" t="s">
        <v>151</v>
      </c>
      <c r="AC567" t="s">
        <v>151</v>
      </c>
      <c r="AD567" t="s">
        <v>151</v>
      </c>
      <c r="AE567" t="b">
        <v>1</v>
      </c>
      <c r="AF567" t="b">
        <v>0</v>
      </c>
      <c r="AG567" t="s">
        <v>79</v>
      </c>
    </row>
    <row r="568" spans="1:33" x14ac:dyDescent="0.25">
      <c r="A568" t="str">
        <f>_xlfn.CONCAT(Table3[[#This Row],[Order]],"-",Table3[[#This Row],[Line]])</f>
        <v>75718-69</v>
      </c>
      <c r="C568" t="s">
        <v>5967</v>
      </c>
      <c r="D568" t="s">
        <v>74</v>
      </c>
      <c r="E568" t="b">
        <v>0</v>
      </c>
      <c r="F568">
        <v>75718</v>
      </c>
      <c r="G568">
        <v>69</v>
      </c>
      <c r="H568">
        <v>1</v>
      </c>
      <c r="I568" t="s">
        <v>719</v>
      </c>
      <c r="J568" t="s">
        <v>5968</v>
      </c>
      <c r="K568" t="s">
        <v>2502</v>
      </c>
      <c r="L568">
        <v>7</v>
      </c>
      <c r="M568" s="37">
        <v>43468</v>
      </c>
      <c r="N568" s="37" t="s">
        <v>29</v>
      </c>
      <c r="Q568" s="37">
        <v>43452</v>
      </c>
      <c r="R568" s="37">
        <v>43461</v>
      </c>
      <c r="S568" t="b">
        <v>0</v>
      </c>
      <c r="V568" t="s">
        <v>714</v>
      </c>
      <c r="W568">
        <v>18</v>
      </c>
      <c r="X568">
        <v>1</v>
      </c>
      <c r="Y568">
        <v>2</v>
      </c>
      <c r="Z568">
        <v>750</v>
      </c>
      <c r="AA568">
        <v>0</v>
      </c>
      <c r="AB568" t="s">
        <v>151</v>
      </c>
      <c r="AC568" t="s">
        <v>151</v>
      </c>
      <c r="AD568" t="s">
        <v>151</v>
      </c>
      <c r="AE568" t="b">
        <v>1</v>
      </c>
      <c r="AF568" t="b">
        <v>0</v>
      </c>
      <c r="AG568" t="s">
        <v>79</v>
      </c>
    </row>
    <row r="569" spans="1:33" x14ac:dyDescent="0.25">
      <c r="A569" t="str">
        <f>_xlfn.CONCAT(Table3[[#This Row],[Order]],"-",Table3[[#This Row],[Line]])</f>
        <v>75718-70</v>
      </c>
      <c r="C569" t="s">
        <v>5967</v>
      </c>
      <c r="D569" t="s">
        <v>74</v>
      </c>
      <c r="E569" t="b">
        <v>0</v>
      </c>
      <c r="F569">
        <v>75718</v>
      </c>
      <c r="G569">
        <v>70</v>
      </c>
      <c r="H569">
        <v>1</v>
      </c>
      <c r="I569" t="s">
        <v>719</v>
      </c>
      <c r="J569" t="s">
        <v>5968</v>
      </c>
      <c r="K569" t="s">
        <v>2503</v>
      </c>
      <c r="L569">
        <v>5</v>
      </c>
      <c r="M569" s="37">
        <v>43468</v>
      </c>
      <c r="N569" s="37" t="s">
        <v>29</v>
      </c>
      <c r="Q569" s="37">
        <v>43452</v>
      </c>
      <c r="R569" s="37">
        <v>43461</v>
      </c>
      <c r="S569" s="37" t="b">
        <v>0</v>
      </c>
      <c r="V569" t="s">
        <v>714</v>
      </c>
      <c r="W569">
        <v>18</v>
      </c>
      <c r="X569">
        <v>1</v>
      </c>
      <c r="Y569">
        <v>2</v>
      </c>
      <c r="Z569">
        <v>375</v>
      </c>
      <c r="AA569">
        <v>0</v>
      </c>
      <c r="AB569" t="s">
        <v>151</v>
      </c>
      <c r="AC569" t="s">
        <v>151</v>
      </c>
      <c r="AD569" t="s">
        <v>151</v>
      </c>
      <c r="AE569" t="b">
        <v>1</v>
      </c>
      <c r="AF569" t="b">
        <v>0</v>
      </c>
      <c r="AG569" t="s">
        <v>79</v>
      </c>
    </row>
    <row r="570" spans="1:33" x14ac:dyDescent="0.25">
      <c r="A570" t="str">
        <f>_xlfn.CONCAT(Table3[[#This Row],[Order]],"-",Table3[[#This Row],[Line]])</f>
        <v>75718-73</v>
      </c>
      <c r="C570" t="s">
        <v>5967</v>
      </c>
      <c r="D570" t="s">
        <v>74</v>
      </c>
      <c r="E570" t="b">
        <v>0</v>
      </c>
      <c r="F570">
        <v>75718</v>
      </c>
      <c r="G570">
        <v>73</v>
      </c>
      <c r="H570">
        <v>1</v>
      </c>
      <c r="I570" t="s">
        <v>719</v>
      </c>
      <c r="J570" t="s">
        <v>5968</v>
      </c>
      <c r="K570" t="s">
        <v>2504</v>
      </c>
      <c r="L570">
        <v>5</v>
      </c>
      <c r="M570" s="37">
        <v>43468</v>
      </c>
      <c r="N570" s="37" t="s">
        <v>29</v>
      </c>
      <c r="Q570" s="37">
        <v>43452</v>
      </c>
      <c r="R570" s="37">
        <v>43461</v>
      </c>
      <c r="S570" s="37" t="b">
        <v>0</v>
      </c>
      <c r="V570" t="s">
        <v>714</v>
      </c>
      <c r="W570">
        <v>18</v>
      </c>
      <c r="X570">
        <v>1</v>
      </c>
      <c r="Y570">
        <v>1</v>
      </c>
      <c r="Z570">
        <v>600</v>
      </c>
      <c r="AA570">
        <v>0</v>
      </c>
      <c r="AB570" t="s">
        <v>151</v>
      </c>
      <c r="AC570" t="s">
        <v>151</v>
      </c>
      <c r="AD570" t="s">
        <v>151</v>
      </c>
      <c r="AE570" t="b">
        <v>1</v>
      </c>
      <c r="AF570" t="b">
        <v>0</v>
      </c>
      <c r="AG570" t="s">
        <v>79</v>
      </c>
    </row>
    <row r="571" spans="1:33" x14ac:dyDescent="0.25">
      <c r="A571" t="str">
        <f>_xlfn.CONCAT(Table3[[#This Row],[Order]],"-",Table3[[#This Row],[Line]])</f>
        <v>75718-74</v>
      </c>
      <c r="C571" t="s">
        <v>5967</v>
      </c>
      <c r="D571" t="s">
        <v>74</v>
      </c>
      <c r="E571" t="b">
        <v>0</v>
      </c>
      <c r="F571">
        <v>75718</v>
      </c>
      <c r="G571">
        <v>74</v>
      </c>
      <c r="H571">
        <v>1</v>
      </c>
      <c r="I571" t="s">
        <v>719</v>
      </c>
      <c r="J571" t="s">
        <v>5968</v>
      </c>
      <c r="K571" t="s">
        <v>2498</v>
      </c>
      <c r="L571">
        <v>7</v>
      </c>
      <c r="M571" s="37">
        <v>43468</v>
      </c>
      <c r="N571" s="37" t="s">
        <v>29</v>
      </c>
      <c r="Q571" s="37">
        <v>43452</v>
      </c>
      <c r="R571" s="37">
        <v>43461</v>
      </c>
      <c r="S571" s="37" t="b">
        <v>0</v>
      </c>
      <c r="V571" t="s">
        <v>714</v>
      </c>
      <c r="W571">
        <v>18</v>
      </c>
      <c r="X571">
        <v>1</v>
      </c>
      <c r="Y571">
        <v>2</v>
      </c>
      <c r="Z571">
        <v>750</v>
      </c>
      <c r="AA571">
        <v>0</v>
      </c>
      <c r="AB571" t="s">
        <v>151</v>
      </c>
      <c r="AC571" t="s">
        <v>151</v>
      </c>
      <c r="AD571" t="s">
        <v>151</v>
      </c>
      <c r="AE571" t="b">
        <v>1</v>
      </c>
      <c r="AF571" t="b">
        <v>0</v>
      </c>
      <c r="AG571" t="s">
        <v>79</v>
      </c>
    </row>
    <row r="572" spans="1:33" x14ac:dyDescent="0.25">
      <c r="A572" t="str">
        <f>_xlfn.CONCAT(Table3[[#This Row],[Order]],"-",Table3[[#This Row],[Line]])</f>
        <v>75718-75</v>
      </c>
      <c r="C572" t="s">
        <v>5967</v>
      </c>
      <c r="D572" t="s">
        <v>74</v>
      </c>
      <c r="E572" t="b">
        <v>0</v>
      </c>
      <c r="F572">
        <v>75718</v>
      </c>
      <c r="G572">
        <v>75</v>
      </c>
      <c r="H572">
        <v>1</v>
      </c>
      <c r="I572" t="s">
        <v>719</v>
      </c>
      <c r="J572" t="s">
        <v>5968</v>
      </c>
      <c r="K572" t="s">
        <v>2505</v>
      </c>
      <c r="L572">
        <v>9</v>
      </c>
      <c r="M572" s="37">
        <v>43468</v>
      </c>
      <c r="N572" s="37" t="s">
        <v>29</v>
      </c>
      <c r="Q572" s="37">
        <v>43452</v>
      </c>
      <c r="R572" s="37">
        <v>43461</v>
      </c>
      <c r="S572" s="37" t="b">
        <v>0</v>
      </c>
      <c r="V572" t="s">
        <v>714</v>
      </c>
      <c r="W572">
        <v>18</v>
      </c>
      <c r="X572">
        <v>1</v>
      </c>
      <c r="Y572">
        <v>1</v>
      </c>
      <c r="Z572">
        <v>565</v>
      </c>
      <c r="AA572">
        <v>0</v>
      </c>
      <c r="AB572" t="s">
        <v>151</v>
      </c>
      <c r="AC572" t="s">
        <v>151</v>
      </c>
      <c r="AD572" t="s">
        <v>151</v>
      </c>
      <c r="AE572" t="b">
        <v>1</v>
      </c>
      <c r="AF572" t="b">
        <v>0</v>
      </c>
      <c r="AG572" t="s">
        <v>79</v>
      </c>
    </row>
    <row r="573" spans="1:33" x14ac:dyDescent="0.25">
      <c r="A573" t="str">
        <f>_xlfn.CONCAT(Table3[[#This Row],[Order]],"-",Table3[[#This Row],[Line]])</f>
        <v>75718-76</v>
      </c>
      <c r="C573" t="s">
        <v>5967</v>
      </c>
      <c r="D573" t="s">
        <v>74</v>
      </c>
      <c r="E573" t="b">
        <v>0</v>
      </c>
      <c r="F573">
        <v>75718</v>
      </c>
      <c r="G573">
        <v>76</v>
      </c>
      <c r="H573">
        <v>1</v>
      </c>
      <c r="I573" t="s">
        <v>719</v>
      </c>
      <c r="J573" t="s">
        <v>5968</v>
      </c>
      <c r="K573" t="s">
        <v>2498</v>
      </c>
      <c r="L573">
        <v>7</v>
      </c>
      <c r="M573" s="37">
        <v>43468</v>
      </c>
      <c r="N573" s="37" t="s">
        <v>43</v>
      </c>
      <c r="Q573" s="37">
        <v>43452</v>
      </c>
      <c r="R573" s="37">
        <v>43461</v>
      </c>
      <c r="S573" s="37" t="b">
        <v>0</v>
      </c>
      <c r="V573" t="s">
        <v>714</v>
      </c>
      <c r="W573">
        <v>18</v>
      </c>
      <c r="X573">
        <v>1</v>
      </c>
      <c r="Y573">
        <v>2</v>
      </c>
      <c r="Z573">
        <v>750</v>
      </c>
      <c r="AA573">
        <v>0</v>
      </c>
      <c r="AB573" t="s">
        <v>151</v>
      </c>
      <c r="AC573" t="s">
        <v>151</v>
      </c>
      <c r="AD573" t="s">
        <v>151</v>
      </c>
      <c r="AE573" t="b">
        <v>1</v>
      </c>
      <c r="AF573" t="b">
        <v>0</v>
      </c>
      <c r="AG573" t="s">
        <v>79</v>
      </c>
    </row>
    <row r="574" spans="1:33" x14ac:dyDescent="0.25">
      <c r="A574" t="str">
        <f>_xlfn.CONCAT(Table3[[#This Row],[Order]],"-",Table3[[#This Row],[Line]])</f>
        <v>75718-78</v>
      </c>
      <c r="C574" t="s">
        <v>5967</v>
      </c>
      <c r="D574" t="s">
        <v>74</v>
      </c>
      <c r="E574" t="b">
        <v>0</v>
      </c>
      <c r="F574">
        <v>75718</v>
      </c>
      <c r="G574">
        <v>78</v>
      </c>
      <c r="H574">
        <v>1</v>
      </c>
      <c r="I574" t="s">
        <v>719</v>
      </c>
      <c r="J574" t="s">
        <v>5968</v>
      </c>
      <c r="K574" t="s">
        <v>2491</v>
      </c>
      <c r="L574">
        <v>7</v>
      </c>
      <c r="M574" s="37">
        <v>43468</v>
      </c>
      <c r="N574" s="37" t="s">
        <v>29</v>
      </c>
      <c r="Q574" s="37">
        <v>43452</v>
      </c>
      <c r="R574" s="37">
        <v>43461</v>
      </c>
      <c r="S574" s="37" t="b">
        <v>0</v>
      </c>
      <c r="V574" t="s">
        <v>714</v>
      </c>
      <c r="W574">
        <v>18</v>
      </c>
      <c r="X574">
        <v>1</v>
      </c>
      <c r="Y574">
        <v>2</v>
      </c>
      <c r="Z574">
        <v>900</v>
      </c>
      <c r="AA574">
        <v>0</v>
      </c>
      <c r="AB574" t="s">
        <v>151</v>
      </c>
      <c r="AC574" t="s">
        <v>151</v>
      </c>
      <c r="AD574" t="s">
        <v>151</v>
      </c>
      <c r="AE574" t="b">
        <v>1</v>
      </c>
      <c r="AF574" t="b">
        <v>0</v>
      </c>
      <c r="AG574" t="s">
        <v>79</v>
      </c>
    </row>
    <row r="575" spans="1:33" x14ac:dyDescent="0.25">
      <c r="A575" t="str">
        <f>_xlfn.CONCAT(Table3[[#This Row],[Order]],"-",Table3[[#This Row],[Line]])</f>
        <v>75718-80</v>
      </c>
      <c r="C575" t="s">
        <v>5967</v>
      </c>
      <c r="D575" t="s">
        <v>74</v>
      </c>
      <c r="E575" t="b">
        <v>0</v>
      </c>
      <c r="F575">
        <v>75718</v>
      </c>
      <c r="G575">
        <v>80</v>
      </c>
      <c r="H575">
        <v>1</v>
      </c>
      <c r="I575" t="s">
        <v>719</v>
      </c>
      <c r="J575" t="s">
        <v>5968</v>
      </c>
      <c r="K575" t="s">
        <v>2493</v>
      </c>
      <c r="L575">
        <v>7</v>
      </c>
      <c r="M575" s="37">
        <v>43468</v>
      </c>
      <c r="N575" s="37" t="s">
        <v>29</v>
      </c>
      <c r="Q575" s="37">
        <v>43452</v>
      </c>
      <c r="R575" s="37">
        <v>43461</v>
      </c>
      <c r="S575" s="37" t="b">
        <v>0</v>
      </c>
      <c r="V575" t="s">
        <v>714</v>
      </c>
      <c r="W575">
        <v>18</v>
      </c>
      <c r="X575">
        <v>1</v>
      </c>
      <c r="Y575">
        <v>3</v>
      </c>
      <c r="Z575">
        <v>900</v>
      </c>
      <c r="AA575">
        <v>0</v>
      </c>
      <c r="AB575" t="s">
        <v>151</v>
      </c>
      <c r="AC575" t="s">
        <v>151</v>
      </c>
      <c r="AD575" t="s">
        <v>151</v>
      </c>
      <c r="AE575" t="b">
        <v>1</v>
      </c>
      <c r="AF575" t="b">
        <v>0</v>
      </c>
      <c r="AG575" t="s">
        <v>79</v>
      </c>
    </row>
    <row r="576" spans="1:33" x14ac:dyDescent="0.25">
      <c r="A576" t="str">
        <f>_xlfn.CONCAT(Table3[[#This Row],[Order]],"-",Table3[[#This Row],[Line]])</f>
        <v>75718-82</v>
      </c>
      <c r="C576" t="s">
        <v>5967</v>
      </c>
      <c r="D576" t="s">
        <v>74</v>
      </c>
      <c r="E576" t="b">
        <v>0</v>
      </c>
      <c r="F576">
        <v>75718</v>
      </c>
      <c r="G576">
        <v>82</v>
      </c>
      <c r="H576">
        <v>1</v>
      </c>
      <c r="I576" t="s">
        <v>719</v>
      </c>
      <c r="J576" t="s">
        <v>5968</v>
      </c>
      <c r="K576" t="s">
        <v>2501</v>
      </c>
      <c r="L576">
        <v>10</v>
      </c>
      <c r="M576" s="37">
        <v>43468</v>
      </c>
      <c r="N576" s="37" t="s">
        <v>29</v>
      </c>
      <c r="Q576" s="37">
        <v>43452</v>
      </c>
      <c r="R576" s="37">
        <v>43461</v>
      </c>
      <c r="S576" s="37" t="b">
        <v>0</v>
      </c>
      <c r="V576" t="s">
        <v>714</v>
      </c>
      <c r="W576">
        <v>18</v>
      </c>
      <c r="X576">
        <v>1</v>
      </c>
      <c r="Y576">
        <v>2</v>
      </c>
      <c r="Z576">
        <v>975</v>
      </c>
      <c r="AA576">
        <v>0</v>
      </c>
      <c r="AB576" t="s">
        <v>151</v>
      </c>
      <c r="AC576" t="s">
        <v>151</v>
      </c>
      <c r="AD576" t="s">
        <v>151</v>
      </c>
      <c r="AE576" t="b">
        <v>1</v>
      </c>
      <c r="AF576" t="b">
        <v>0</v>
      </c>
      <c r="AG576" t="s">
        <v>79</v>
      </c>
    </row>
    <row r="577" spans="1:33" x14ac:dyDescent="0.25">
      <c r="A577" t="str">
        <f>_xlfn.CONCAT(Table3[[#This Row],[Order]],"-",Table3[[#This Row],[Line]])</f>
        <v>75718-83</v>
      </c>
      <c r="C577" t="s">
        <v>5967</v>
      </c>
      <c r="D577" t="s">
        <v>74</v>
      </c>
      <c r="E577" t="b">
        <v>0</v>
      </c>
      <c r="F577">
        <v>75718</v>
      </c>
      <c r="G577">
        <v>83</v>
      </c>
      <c r="H577">
        <v>1</v>
      </c>
      <c r="I577" t="s">
        <v>719</v>
      </c>
      <c r="J577" t="s">
        <v>5968</v>
      </c>
      <c r="K577" t="s">
        <v>2506</v>
      </c>
      <c r="L577">
        <v>5</v>
      </c>
      <c r="M577" s="37">
        <v>43468</v>
      </c>
      <c r="N577" s="37" t="s">
        <v>29</v>
      </c>
      <c r="Q577" s="37">
        <v>43452</v>
      </c>
      <c r="R577" s="37">
        <v>43461</v>
      </c>
      <c r="S577" s="37" t="b">
        <v>0</v>
      </c>
      <c r="V577" t="s">
        <v>714</v>
      </c>
      <c r="W577">
        <v>18</v>
      </c>
      <c r="X577">
        <v>1</v>
      </c>
      <c r="Y577">
        <v>1</v>
      </c>
      <c r="Z577">
        <v>375</v>
      </c>
      <c r="AA577">
        <v>0</v>
      </c>
      <c r="AB577" t="s">
        <v>151</v>
      </c>
      <c r="AC577" t="s">
        <v>151</v>
      </c>
      <c r="AD577" t="s">
        <v>151</v>
      </c>
      <c r="AE577" t="b">
        <v>1</v>
      </c>
      <c r="AF577" t="b">
        <v>0</v>
      </c>
      <c r="AG577" t="s">
        <v>79</v>
      </c>
    </row>
    <row r="578" spans="1:33" x14ac:dyDescent="0.25">
      <c r="A578" t="str">
        <f>_xlfn.CONCAT(Table3[[#This Row],[Order]],"-",Table3[[#This Row],[Line]])</f>
        <v>75718-84</v>
      </c>
      <c r="C578" t="s">
        <v>5967</v>
      </c>
      <c r="D578" t="s">
        <v>74</v>
      </c>
      <c r="E578" t="b">
        <v>0</v>
      </c>
      <c r="F578">
        <v>75718</v>
      </c>
      <c r="G578">
        <v>84</v>
      </c>
      <c r="H578">
        <v>1</v>
      </c>
      <c r="I578" t="s">
        <v>719</v>
      </c>
      <c r="J578" t="s">
        <v>5968</v>
      </c>
      <c r="K578" t="s">
        <v>2502</v>
      </c>
      <c r="L578">
        <v>7</v>
      </c>
      <c r="M578" s="37">
        <v>43468</v>
      </c>
      <c r="N578" s="37" t="s">
        <v>29</v>
      </c>
      <c r="Q578" s="37">
        <v>43452</v>
      </c>
      <c r="R578" s="37">
        <v>43461</v>
      </c>
      <c r="S578" t="b">
        <v>0</v>
      </c>
      <c r="V578" t="s">
        <v>714</v>
      </c>
      <c r="W578">
        <v>18</v>
      </c>
      <c r="X578">
        <v>1</v>
      </c>
      <c r="Y578">
        <v>2</v>
      </c>
      <c r="Z578">
        <v>750</v>
      </c>
      <c r="AA578">
        <v>0</v>
      </c>
      <c r="AB578" t="s">
        <v>151</v>
      </c>
      <c r="AC578" t="s">
        <v>151</v>
      </c>
      <c r="AD578" t="s">
        <v>151</v>
      </c>
      <c r="AE578" t="b">
        <v>1</v>
      </c>
      <c r="AF578" t="b">
        <v>0</v>
      </c>
      <c r="AG578" t="s">
        <v>79</v>
      </c>
    </row>
    <row r="579" spans="1:33" x14ac:dyDescent="0.25">
      <c r="A579" t="str">
        <f>_xlfn.CONCAT(Table3[[#This Row],[Order]],"-",Table3[[#This Row],[Line]])</f>
        <v>75718-85</v>
      </c>
      <c r="C579" t="s">
        <v>5967</v>
      </c>
      <c r="D579" t="s">
        <v>74</v>
      </c>
      <c r="E579" t="b">
        <v>0</v>
      </c>
      <c r="F579">
        <v>75718</v>
      </c>
      <c r="G579">
        <v>85</v>
      </c>
      <c r="H579">
        <v>1</v>
      </c>
      <c r="I579" t="s">
        <v>719</v>
      </c>
      <c r="J579" t="s">
        <v>5968</v>
      </c>
      <c r="K579" t="s">
        <v>2502</v>
      </c>
      <c r="L579">
        <v>7</v>
      </c>
      <c r="M579" s="37">
        <v>43468</v>
      </c>
      <c r="N579" s="37" t="s">
        <v>29</v>
      </c>
      <c r="Q579" s="37">
        <v>43452</v>
      </c>
      <c r="R579" s="37">
        <v>43461</v>
      </c>
      <c r="S579" s="37" t="b">
        <v>0</v>
      </c>
      <c r="V579" t="s">
        <v>714</v>
      </c>
      <c r="W579">
        <v>18</v>
      </c>
      <c r="X579">
        <v>1</v>
      </c>
      <c r="Y579">
        <v>2</v>
      </c>
      <c r="Z579">
        <v>750</v>
      </c>
      <c r="AA579">
        <v>0</v>
      </c>
      <c r="AB579" t="s">
        <v>151</v>
      </c>
      <c r="AC579" t="s">
        <v>151</v>
      </c>
      <c r="AD579" t="s">
        <v>151</v>
      </c>
      <c r="AE579" t="b">
        <v>1</v>
      </c>
      <c r="AF579" t="b">
        <v>0</v>
      </c>
      <c r="AG579" t="s">
        <v>79</v>
      </c>
    </row>
    <row r="580" spans="1:33" x14ac:dyDescent="0.25">
      <c r="A580" t="str">
        <f>_xlfn.CONCAT(Table3[[#This Row],[Order]],"-",Table3[[#This Row],[Line]])</f>
        <v>75718-87</v>
      </c>
      <c r="C580" t="s">
        <v>5967</v>
      </c>
      <c r="D580" t="s">
        <v>74</v>
      </c>
      <c r="E580" t="b">
        <v>0</v>
      </c>
      <c r="F580">
        <v>75718</v>
      </c>
      <c r="G580">
        <v>87</v>
      </c>
      <c r="H580">
        <v>1</v>
      </c>
      <c r="I580" t="s">
        <v>719</v>
      </c>
      <c r="J580" t="s">
        <v>5968</v>
      </c>
      <c r="K580" t="s">
        <v>2467</v>
      </c>
      <c r="L580">
        <v>5</v>
      </c>
      <c r="M580" s="37">
        <v>43468</v>
      </c>
      <c r="N580" s="37" t="s">
        <v>29</v>
      </c>
      <c r="Q580" s="37">
        <v>43452</v>
      </c>
      <c r="R580" s="37">
        <v>43461</v>
      </c>
      <c r="S580" s="37" t="b">
        <v>0</v>
      </c>
      <c r="V580" t="s">
        <v>714</v>
      </c>
      <c r="W580">
        <v>18</v>
      </c>
      <c r="X580">
        <v>1</v>
      </c>
      <c r="Y580">
        <v>1</v>
      </c>
      <c r="Z580">
        <v>525</v>
      </c>
      <c r="AA580">
        <v>0</v>
      </c>
      <c r="AB580" t="s">
        <v>151</v>
      </c>
      <c r="AC580" t="s">
        <v>151</v>
      </c>
      <c r="AD580" t="s">
        <v>151</v>
      </c>
      <c r="AE580" t="b">
        <v>1</v>
      </c>
      <c r="AF580" t="b">
        <v>0</v>
      </c>
      <c r="AG580" t="s">
        <v>79</v>
      </c>
    </row>
    <row r="581" spans="1:33" x14ac:dyDescent="0.25">
      <c r="A581" t="str">
        <f>_xlfn.CONCAT(Table3[[#This Row],[Order]],"-",Table3[[#This Row],[Line]])</f>
        <v>75865-1</v>
      </c>
      <c r="C581" t="s">
        <v>5967</v>
      </c>
      <c r="D581" t="s">
        <v>74</v>
      </c>
      <c r="E581" t="b">
        <v>0</v>
      </c>
      <c r="F581">
        <v>75865</v>
      </c>
      <c r="G581">
        <v>1</v>
      </c>
      <c r="H581">
        <v>1</v>
      </c>
      <c r="I581" t="s">
        <v>751</v>
      </c>
      <c r="J581" t="s">
        <v>5968</v>
      </c>
      <c r="K581" t="s">
        <v>1631</v>
      </c>
      <c r="L581">
        <v>10.58</v>
      </c>
      <c r="M581" s="37">
        <v>43474</v>
      </c>
      <c r="N581" s="37" t="s">
        <v>42</v>
      </c>
      <c r="P581" t="s">
        <v>151</v>
      </c>
      <c r="Q581" s="37"/>
      <c r="R581" s="37"/>
      <c r="S581" s="37" t="b">
        <v>0</v>
      </c>
      <c r="V581" t="s">
        <v>715</v>
      </c>
      <c r="W581">
        <v>12</v>
      </c>
      <c r="X581">
        <v>2</v>
      </c>
      <c r="Y581">
        <v>8</v>
      </c>
      <c r="Z581">
        <v>1568</v>
      </c>
      <c r="AA581">
        <v>0</v>
      </c>
      <c r="AE581" t="b">
        <v>0</v>
      </c>
      <c r="AF581" t="b">
        <v>0</v>
      </c>
      <c r="AG581" t="s">
        <v>74</v>
      </c>
    </row>
    <row r="582" spans="1:33" x14ac:dyDescent="0.25">
      <c r="A582" t="str">
        <f>_xlfn.CONCAT(Table3[[#This Row],[Order]],"-",Table3[[#This Row],[Line]])</f>
        <v>78155-1</v>
      </c>
      <c r="C582" t="s">
        <v>5967</v>
      </c>
      <c r="D582" t="s">
        <v>74</v>
      </c>
      <c r="E582" t="b">
        <v>0</v>
      </c>
      <c r="F582">
        <v>78155</v>
      </c>
      <c r="G582">
        <v>1</v>
      </c>
      <c r="H582">
        <v>5</v>
      </c>
      <c r="I582" t="s">
        <v>719</v>
      </c>
      <c r="J582" t="s">
        <v>5968</v>
      </c>
      <c r="K582" t="s">
        <v>5524</v>
      </c>
      <c r="L582">
        <v>0</v>
      </c>
      <c r="M582" s="37"/>
      <c r="N582" s="37" t="s">
        <v>1730</v>
      </c>
      <c r="Q582" s="37"/>
      <c r="R582" s="37"/>
      <c r="S582" t="b">
        <v>0</v>
      </c>
      <c r="V582" t="s">
        <v>714</v>
      </c>
      <c r="W582">
        <v>0</v>
      </c>
      <c r="X582">
        <v>5</v>
      </c>
      <c r="Z582">
        <v>1500</v>
      </c>
      <c r="AA582">
        <v>0</v>
      </c>
      <c r="AE582" t="b">
        <v>0</v>
      </c>
      <c r="AF582" t="b">
        <v>0</v>
      </c>
      <c r="AG582" t="s">
        <v>74</v>
      </c>
    </row>
    <row r="583" spans="1:33" x14ac:dyDescent="0.25">
      <c r="A583" t="str">
        <f>_xlfn.CONCAT(Table3[[#This Row],[Order]],"-",Table3[[#This Row],[Line]])</f>
        <v>78155-2</v>
      </c>
      <c r="C583" t="s">
        <v>5967</v>
      </c>
      <c r="D583" t="s">
        <v>74</v>
      </c>
      <c r="E583" t="b">
        <v>0</v>
      </c>
      <c r="F583">
        <v>78155</v>
      </c>
      <c r="G583">
        <v>2</v>
      </c>
      <c r="H583">
        <v>5</v>
      </c>
      <c r="I583" t="s">
        <v>719</v>
      </c>
      <c r="J583" t="s">
        <v>5968</v>
      </c>
      <c r="K583" t="s">
        <v>5526</v>
      </c>
      <c r="L583">
        <v>0</v>
      </c>
      <c r="M583" s="37"/>
      <c r="N583" s="37" t="s">
        <v>1730</v>
      </c>
      <c r="Q583" s="37"/>
      <c r="R583" s="37"/>
      <c r="S583" t="b">
        <v>0</v>
      </c>
      <c r="V583" t="s">
        <v>714</v>
      </c>
      <c r="W583">
        <v>0</v>
      </c>
      <c r="X583">
        <v>5</v>
      </c>
      <c r="Z583">
        <v>2400</v>
      </c>
      <c r="AA583">
        <v>0</v>
      </c>
      <c r="AE583" t="b">
        <v>0</v>
      </c>
      <c r="AF583" t="b">
        <v>0</v>
      </c>
      <c r="AG583" t="s">
        <v>74</v>
      </c>
    </row>
    <row r="584" spans="1:33" x14ac:dyDescent="0.25">
      <c r="A584" t="str">
        <f>_xlfn.CONCAT(Table3[[#This Row],[Order]],"-",Table3[[#This Row],[Line]])</f>
        <v>78155-3</v>
      </c>
      <c r="C584" t="s">
        <v>5967</v>
      </c>
      <c r="D584" t="s">
        <v>74</v>
      </c>
      <c r="E584" t="b">
        <v>0</v>
      </c>
      <c r="F584">
        <v>78155</v>
      </c>
      <c r="G584">
        <v>3</v>
      </c>
      <c r="H584">
        <v>1</v>
      </c>
      <c r="I584" t="s">
        <v>719</v>
      </c>
      <c r="J584" t="s">
        <v>5968</v>
      </c>
      <c r="K584" t="s">
        <v>5528</v>
      </c>
      <c r="L584">
        <v>0</v>
      </c>
      <c r="M584" s="37"/>
      <c r="N584" s="37" t="s">
        <v>1730</v>
      </c>
      <c r="Q584" s="37"/>
      <c r="R584" s="37"/>
      <c r="S584" t="b">
        <v>0</v>
      </c>
      <c r="V584" t="s">
        <v>714</v>
      </c>
      <c r="W584">
        <v>0</v>
      </c>
      <c r="X584">
        <v>1</v>
      </c>
      <c r="Z584">
        <v>600</v>
      </c>
      <c r="AA584">
        <v>0</v>
      </c>
      <c r="AE584" t="b">
        <v>0</v>
      </c>
      <c r="AF584" t="b">
        <v>0</v>
      </c>
      <c r="AG584" t="s">
        <v>74</v>
      </c>
    </row>
    <row r="585" spans="1:33" x14ac:dyDescent="0.25">
      <c r="A585" t="str">
        <f>_xlfn.CONCAT(Table3[[#This Row],[Order]],"-",Table3[[#This Row],[Line]])</f>
        <v>78155-4</v>
      </c>
      <c r="C585" t="s">
        <v>5967</v>
      </c>
      <c r="D585" t="s">
        <v>74</v>
      </c>
      <c r="E585" t="b">
        <v>0</v>
      </c>
      <c r="F585">
        <v>78155</v>
      </c>
      <c r="G585">
        <v>4</v>
      </c>
      <c r="H585">
        <v>1</v>
      </c>
      <c r="I585" t="s">
        <v>719</v>
      </c>
      <c r="J585" t="s">
        <v>5968</v>
      </c>
      <c r="K585" t="s">
        <v>5530</v>
      </c>
      <c r="L585">
        <v>0</v>
      </c>
      <c r="M585" s="37"/>
      <c r="N585" s="37" t="s">
        <v>1730</v>
      </c>
      <c r="Q585" s="37"/>
      <c r="R585" s="37"/>
      <c r="S585" t="b">
        <v>0</v>
      </c>
      <c r="V585" t="s">
        <v>714</v>
      </c>
      <c r="W585">
        <v>0</v>
      </c>
      <c r="X585">
        <v>2</v>
      </c>
      <c r="Z585">
        <v>1650</v>
      </c>
      <c r="AA585">
        <v>0</v>
      </c>
      <c r="AE585" t="b">
        <v>0</v>
      </c>
      <c r="AF585" t="b">
        <v>0</v>
      </c>
      <c r="AG585" t="s">
        <v>74</v>
      </c>
    </row>
    <row r="586" spans="1:33" x14ac:dyDescent="0.25">
      <c r="A586" t="str">
        <f>_xlfn.CONCAT(Table3[[#This Row],[Order]],"-",Table3[[#This Row],[Line]])</f>
        <v>76058-1</v>
      </c>
      <c r="C586" t="s">
        <v>5967</v>
      </c>
      <c r="D586" t="s">
        <v>74</v>
      </c>
      <c r="E586" t="b">
        <v>0</v>
      </c>
      <c r="F586">
        <v>76058</v>
      </c>
      <c r="G586">
        <v>1</v>
      </c>
      <c r="H586">
        <v>6</v>
      </c>
      <c r="I586" t="s">
        <v>763</v>
      </c>
      <c r="J586" t="s">
        <v>5968</v>
      </c>
      <c r="K586" t="s">
        <v>3583</v>
      </c>
      <c r="L586">
        <v>69.540000000000006</v>
      </c>
      <c r="M586" s="37">
        <v>43483</v>
      </c>
      <c r="N586" s="37" t="s">
        <v>42</v>
      </c>
      <c r="Q586" s="37"/>
      <c r="R586" s="37"/>
      <c r="S586" t="b">
        <v>0</v>
      </c>
      <c r="V586" t="s">
        <v>714</v>
      </c>
      <c r="W586">
        <v>12</v>
      </c>
      <c r="X586">
        <v>6</v>
      </c>
      <c r="Y586">
        <v>12</v>
      </c>
      <c r="Z586">
        <v>3060</v>
      </c>
      <c r="AA586">
        <v>0</v>
      </c>
      <c r="AE586" t="b">
        <v>0</v>
      </c>
      <c r="AF586" t="b">
        <v>0</v>
      </c>
      <c r="AG586" t="s">
        <v>74</v>
      </c>
    </row>
    <row r="587" spans="1:33" x14ac:dyDescent="0.25">
      <c r="A587" t="str">
        <f>_xlfn.CONCAT(Table3[[#This Row],[Order]],"-",Table3[[#This Row],[Line]])</f>
        <v>76058-2</v>
      </c>
      <c r="C587" t="s">
        <v>5967</v>
      </c>
      <c r="D587" t="s">
        <v>74</v>
      </c>
      <c r="E587" t="b">
        <v>0</v>
      </c>
      <c r="F587">
        <v>76058</v>
      </c>
      <c r="G587">
        <v>2</v>
      </c>
      <c r="H587">
        <v>6</v>
      </c>
      <c r="I587" t="s">
        <v>763</v>
      </c>
      <c r="J587" t="s">
        <v>5968</v>
      </c>
      <c r="K587" t="s">
        <v>3584</v>
      </c>
      <c r="L587">
        <v>69.540000000000006</v>
      </c>
      <c r="M587" s="37">
        <v>43483</v>
      </c>
      <c r="N587" s="37" t="s">
        <v>42</v>
      </c>
      <c r="Q587" s="37"/>
      <c r="R587" s="37"/>
      <c r="S587" t="b">
        <v>0</v>
      </c>
      <c r="V587" t="s">
        <v>714</v>
      </c>
      <c r="W587">
        <v>12</v>
      </c>
      <c r="X587">
        <v>6</v>
      </c>
      <c r="Y587">
        <v>12</v>
      </c>
      <c r="Z587">
        <v>4080</v>
      </c>
      <c r="AA587">
        <v>0</v>
      </c>
      <c r="AE587" t="b">
        <v>0</v>
      </c>
      <c r="AF587" t="b">
        <v>0</v>
      </c>
      <c r="AG587" t="s">
        <v>74</v>
      </c>
    </row>
    <row r="588" spans="1:33" x14ac:dyDescent="0.25">
      <c r="A588" t="str">
        <f>_xlfn.CONCAT(Table3[[#This Row],[Order]],"-",Table3[[#This Row],[Line]])</f>
        <v>76116-3</v>
      </c>
      <c r="C588" t="s">
        <v>5967</v>
      </c>
      <c r="D588" t="s">
        <v>74</v>
      </c>
      <c r="E588" t="b">
        <v>0</v>
      </c>
      <c r="F588">
        <v>76116</v>
      </c>
      <c r="G588">
        <v>3</v>
      </c>
      <c r="H588">
        <v>1</v>
      </c>
      <c r="I588" t="s">
        <v>725</v>
      </c>
      <c r="J588" t="s">
        <v>5968</v>
      </c>
      <c r="K588" t="s">
        <v>1302</v>
      </c>
      <c r="L588">
        <v>31</v>
      </c>
      <c r="M588" s="37">
        <v>43460</v>
      </c>
      <c r="N588" s="37" t="s">
        <v>165</v>
      </c>
      <c r="P588" t="s">
        <v>151</v>
      </c>
      <c r="Q588" s="37">
        <v>43461</v>
      </c>
      <c r="R588" s="37"/>
      <c r="S588" t="b">
        <v>1</v>
      </c>
      <c r="T588" t="s">
        <v>125</v>
      </c>
      <c r="V588" t="s">
        <v>714</v>
      </c>
      <c r="W588">
        <v>1</v>
      </c>
      <c r="X588">
        <v>4</v>
      </c>
      <c r="Y588">
        <v>4</v>
      </c>
      <c r="Z588">
        <v>2000</v>
      </c>
      <c r="AA588">
        <v>0</v>
      </c>
      <c r="AD588" t="s">
        <v>151</v>
      </c>
      <c r="AE588" t="b">
        <v>0</v>
      </c>
      <c r="AF588" t="b">
        <v>0</v>
      </c>
      <c r="AG588" t="s">
        <v>180</v>
      </c>
    </row>
    <row r="589" spans="1:33" x14ac:dyDescent="0.25">
      <c r="A589" t="str">
        <f>_xlfn.CONCAT(Table3[[#This Row],[Order]],"-",Table3[[#This Row],[Line]])</f>
        <v>76116-4</v>
      </c>
      <c r="C589" t="s">
        <v>5967</v>
      </c>
      <c r="D589" t="s">
        <v>74</v>
      </c>
      <c r="E589" t="b">
        <v>0</v>
      </c>
      <c r="F589">
        <v>76116</v>
      </c>
      <c r="G589">
        <v>4</v>
      </c>
      <c r="H589">
        <v>4</v>
      </c>
      <c r="I589" t="s">
        <v>725</v>
      </c>
      <c r="J589" t="s">
        <v>5968</v>
      </c>
      <c r="K589" t="s">
        <v>1304</v>
      </c>
      <c r="L589">
        <v>52</v>
      </c>
      <c r="M589" s="37">
        <v>43460</v>
      </c>
      <c r="N589" s="37" t="s">
        <v>29</v>
      </c>
      <c r="P589" t="s">
        <v>151</v>
      </c>
      <c r="Q589" s="37"/>
      <c r="R589" s="37"/>
      <c r="S589" t="b">
        <v>0</v>
      </c>
      <c r="V589" t="s">
        <v>714</v>
      </c>
      <c r="W589">
        <v>1</v>
      </c>
      <c r="X589">
        <v>4</v>
      </c>
      <c r="Y589">
        <v>12</v>
      </c>
      <c r="Z589">
        <v>4800</v>
      </c>
      <c r="AA589">
        <v>0</v>
      </c>
      <c r="AE589" t="b">
        <v>0</v>
      </c>
      <c r="AF589" t="b">
        <v>0</v>
      </c>
      <c r="AG589" t="s">
        <v>180</v>
      </c>
    </row>
    <row r="590" spans="1:33" x14ac:dyDescent="0.25">
      <c r="A590" t="str">
        <f>_xlfn.CONCAT(Table3[[#This Row],[Order]],"-",Table3[[#This Row],[Line]])</f>
        <v>76943-1</v>
      </c>
      <c r="C590" t="s">
        <v>5967</v>
      </c>
      <c r="D590" t="s">
        <v>74</v>
      </c>
      <c r="E590" t="b">
        <v>0</v>
      </c>
      <c r="F590">
        <v>76943</v>
      </c>
      <c r="G590">
        <v>1</v>
      </c>
      <c r="H590">
        <v>20</v>
      </c>
      <c r="I590" t="s">
        <v>738</v>
      </c>
      <c r="J590" t="s">
        <v>5968</v>
      </c>
      <c r="K590" t="s">
        <v>3821</v>
      </c>
      <c r="L590">
        <v>0</v>
      </c>
      <c r="M590" s="37"/>
      <c r="N590" s="37" t="s">
        <v>736</v>
      </c>
      <c r="Q590" s="37"/>
      <c r="R590" s="37"/>
      <c r="S590" t="b">
        <v>0</v>
      </c>
      <c r="V590" t="s">
        <v>714</v>
      </c>
      <c r="W590">
        <v>0</v>
      </c>
      <c r="X590">
        <v>20</v>
      </c>
      <c r="Z590">
        <v>19550</v>
      </c>
      <c r="AA590">
        <v>0</v>
      </c>
      <c r="AE590" t="b">
        <v>0</v>
      </c>
      <c r="AF590" t="b">
        <v>0</v>
      </c>
      <c r="AG590" t="s">
        <v>74</v>
      </c>
    </row>
    <row r="591" spans="1:33" x14ac:dyDescent="0.25">
      <c r="A591" t="str">
        <f>_xlfn.CONCAT(Table3[[#This Row],[Order]],"-",Table3[[#This Row],[Line]])</f>
        <v>76943-2</v>
      </c>
      <c r="C591" t="s">
        <v>5967</v>
      </c>
      <c r="D591" t="s">
        <v>74</v>
      </c>
      <c r="E591" t="b">
        <v>0</v>
      </c>
      <c r="F591">
        <v>76943</v>
      </c>
      <c r="G591">
        <v>2</v>
      </c>
      <c r="H591">
        <v>11</v>
      </c>
      <c r="I591" t="s">
        <v>738</v>
      </c>
      <c r="J591" t="s">
        <v>5968</v>
      </c>
      <c r="K591" t="s">
        <v>4152</v>
      </c>
      <c r="L591">
        <v>0</v>
      </c>
      <c r="M591" s="37"/>
      <c r="N591" s="37" t="s">
        <v>736</v>
      </c>
      <c r="Q591" s="37"/>
      <c r="R591" s="37"/>
      <c r="S591" t="b">
        <v>0</v>
      </c>
      <c r="V591" t="s">
        <v>714</v>
      </c>
      <c r="W591">
        <v>0</v>
      </c>
      <c r="X591">
        <v>11</v>
      </c>
      <c r="Z591">
        <v>11869</v>
      </c>
      <c r="AA591">
        <v>0</v>
      </c>
      <c r="AE591" t="b">
        <v>0</v>
      </c>
      <c r="AF591" t="b">
        <v>0</v>
      </c>
      <c r="AG591" t="s">
        <v>74</v>
      </c>
    </row>
    <row r="592" spans="1:33" x14ac:dyDescent="0.25">
      <c r="A592" t="str">
        <f>_xlfn.CONCAT(Table3[[#This Row],[Order]],"-",Table3[[#This Row],[Line]])</f>
        <v>73863-1</v>
      </c>
      <c r="C592" t="s">
        <v>5967</v>
      </c>
      <c r="D592" t="s">
        <v>74</v>
      </c>
      <c r="E592" t="b">
        <v>0</v>
      </c>
      <c r="F592">
        <v>73863</v>
      </c>
      <c r="G592">
        <v>1</v>
      </c>
      <c r="H592">
        <v>1</v>
      </c>
      <c r="I592" t="s">
        <v>749</v>
      </c>
      <c r="J592" t="s">
        <v>5968</v>
      </c>
      <c r="K592" t="s">
        <v>3228</v>
      </c>
      <c r="L592">
        <v>6.57</v>
      </c>
      <c r="M592" s="37">
        <v>43468</v>
      </c>
      <c r="N592" s="37" t="s">
        <v>29</v>
      </c>
      <c r="Q592" s="37">
        <v>43453</v>
      </c>
      <c r="R592" s="37">
        <v>43464</v>
      </c>
      <c r="S592" t="b">
        <v>0</v>
      </c>
      <c r="V592" t="s">
        <v>715</v>
      </c>
      <c r="W592">
        <v>12</v>
      </c>
      <c r="X592">
        <v>1</v>
      </c>
      <c r="Y592">
        <v>2</v>
      </c>
      <c r="Z592">
        <v>850</v>
      </c>
      <c r="AA592">
        <v>0</v>
      </c>
      <c r="AB592" t="s">
        <v>151</v>
      </c>
      <c r="AC592" t="s">
        <v>151</v>
      </c>
      <c r="AD592" t="s">
        <v>151</v>
      </c>
      <c r="AE592" t="b">
        <v>0</v>
      </c>
      <c r="AF592" t="b">
        <v>0</v>
      </c>
      <c r="AG592" t="s">
        <v>74</v>
      </c>
    </row>
    <row r="593" spans="1:33" x14ac:dyDescent="0.25">
      <c r="A593" t="str">
        <f>_xlfn.CONCAT(Table3[[#This Row],[Order]],"-",Table3[[#This Row],[Line]])</f>
        <v>73863-2</v>
      </c>
      <c r="C593" t="s">
        <v>5967</v>
      </c>
      <c r="D593" t="s">
        <v>74</v>
      </c>
      <c r="E593" t="b">
        <v>0</v>
      </c>
      <c r="F593">
        <v>73863</v>
      </c>
      <c r="G593">
        <v>2</v>
      </c>
      <c r="H593">
        <v>1</v>
      </c>
      <c r="I593" t="s">
        <v>749</v>
      </c>
      <c r="J593" t="s">
        <v>5968</v>
      </c>
      <c r="K593" t="s">
        <v>3230</v>
      </c>
      <c r="L593">
        <v>4.74</v>
      </c>
      <c r="M593" s="37">
        <v>43468</v>
      </c>
      <c r="N593" s="37" t="s">
        <v>29</v>
      </c>
      <c r="Q593" s="37">
        <v>43453</v>
      </c>
      <c r="R593" s="37">
        <v>43464</v>
      </c>
      <c r="S593" t="b">
        <v>0</v>
      </c>
      <c r="V593" t="s">
        <v>715</v>
      </c>
      <c r="W593">
        <v>12</v>
      </c>
      <c r="X593">
        <v>1</v>
      </c>
      <c r="Y593">
        <v>2</v>
      </c>
      <c r="Z593">
        <v>425</v>
      </c>
      <c r="AA593">
        <v>0</v>
      </c>
      <c r="AB593" t="s">
        <v>151</v>
      </c>
      <c r="AC593" t="s">
        <v>151</v>
      </c>
      <c r="AD593" t="s">
        <v>151</v>
      </c>
      <c r="AE593" t="b">
        <v>0</v>
      </c>
      <c r="AF593" t="b">
        <v>0</v>
      </c>
      <c r="AG593" t="s">
        <v>74</v>
      </c>
    </row>
    <row r="594" spans="1:33" x14ac:dyDescent="0.25">
      <c r="A594" t="str">
        <f>_xlfn.CONCAT(Table3[[#This Row],[Order]],"-",Table3[[#This Row],[Line]])</f>
        <v>73863-3</v>
      </c>
      <c r="C594" t="s">
        <v>5967</v>
      </c>
      <c r="D594" t="s">
        <v>74</v>
      </c>
      <c r="E594" t="b">
        <v>0</v>
      </c>
      <c r="F594">
        <v>73863</v>
      </c>
      <c r="G594">
        <v>3</v>
      </c>
      <c r="H594">
        <v>1</v>
      </c>
      <c r="I594" t="s">
        <v>749</v>
      </c>
      <c r="J594" t="s">
        <v>5968</v>
      </c>
      <c r="K594" t="s">
        <v>3231</v>
      </c>
      <c r="L594">
        <v>10.14</v>
      </c>
      <c r="M594" s="37">
        <v>43468</v>
      </c>
      <c r="N594" s="37" t="s">
        <v>29</v>
      </c>
      <c r="Q594" s="37">
        <v>43453</v>
      </c>
      <c r="R594" s="37">
        <v>43464</v>
      </c>
      <c r="S594" t="b">
        <v>0</v>
      </c>
      <c r="V594" t="s">
        <v>715</v>
      </c>
      <c r="W594">
        <v>12</v>
      </c>
      <c r="X594">
        <v>2</v>
      </c>
      <c r="Y594">
        <v>3</v>
      </c>
      <c r="Z594">
        <v>1190</v>
      </c>
      <c r="AA594">
        <v>0</v>
      </c>
      <c r="AB594" t="s">
        <v>151</v>
      </c>
      <c r="AC594" t="s">
        <v>151</v>
      </c>
      <c r="AD594" t="s">
        <v>151</v>
      </c>
      <c r="AE594" t="b">
        <v>0</v>
      </c>
      <c r="AF594" t="b">
        <v>0</v>
      </c>
      <c r="AG594" t="s">
        <v>74</v>
      </c>
    </row>
    <row r="595" spans="1:33" x14ac:dyDescent="0.25">
      <c r="A595" t="str">
        <f>_xlfn.CONCAT(Table3[[#This Row],[Order]],"-",Table3[[#This Row],[Line]])</f>
        <v>77536-1</v>
      </c>
      <c r="C595" t="s">
        <v>5967</v>
      </c>
      <c r="D595" t="s">
        <v>74</v>
      </c>
      <c r="E595" t="b">
        <v>0</v>
      </c>
      <c r="F595">
        <v>77536</v>
      </c>
      <c r="G595">
        <v>1</v>
      </c>
      <c r="H595">
        <v>22</v>
      </c>
      <c r="I595" t="s">
        <v>719</v>
      </c>
      <c r="J595" t="s">
        <v>5968</v>
      </c>
      <c r="K595" t="s">
        <v>2654</v>
      </c>
      <c r="L595">
        <v>113.4</v>
      </c>
      <c r="M595" s="37">
        <v>43469</v>
      </c>
      <c r="N595" s="37" t="s">
        <v>29</v>
      </c>
      <c r="Q595" s="37">
        <v>43453</v>
      </c>
      <c r="R595" s="37">
        <v>43464</v>
      </c>
      <c r="S595" t="b">
        <v>0</v>
      </c>
      <c r="V595" t="s">
        <v>714</v>
      </c>
      <c r="W595">
        <v>1</v>
      </c>
      <c r="X595">
        <v>22</v>
      </c>
      <c r="Y595">
        <v>22</v>
      </c>
      <c r="Z595">
        <v>7744</v>
      </c>
      <c r="AA595">
        <v>0</v>
      </c>
      <c r="AB595" t="s">
        <v>151</v>
      </c>
      <c r="AC595" t="s">
        <v>151</v>
      </c>
      <c r="AD595" t="s">
        <v>151</v>
      </c>
      <c r="AE595" t="b">
        <v>0</v>
      </c>
      <c r="AF595" t="b">
        <v>0</v>
      </c>
      <c r="AG595" t="s">
        <v>180</v>
      </c>
    </row>
    <row r="596" spans="1:33" x14ac:dyDescent="0.25">
      <c r="A596" t="str">
        <f>_xlfn.CONCAT(Table3[[#This Row],[Order]],"-",Table3[[#This Row],[Line]])</f>
        <v>77536-2</v>
      </c>
      <c r="C596" t="s">
        <v>5967</v>
      </c>
      <c r="D596" t="s">
        <v>74</v>
      </c>
      <c r="E596" t="b">
        <v>0</v>
      </c>
      <c r="F596">
        <v>77536</v>
      </c>
      <c r="G596">
        <v>2</v>
      </c>
      <c r="H596">
        <v>8</v>
      </c>
      <c r="I596" t="s">
        <v>719</v>
      </c>
      <c r="J596" t="s">
        <v>5968</v>
      </c>
      <c r="K596" t="s">
        <v>2655</v>
      </c>
      <c r="L596">
        <v>64.47</v>
      </c>
      <c r="M596" s="37">
        <v>43469</v>
      </c>
      <c r="N596" s="37" t="s">
        <v>29</v>
      </c>
      <c r="Q596" s="37">
        <v>43453</v>
      </c>
      <c r="R596" s="37">
        <v>43464</v>
      </c>
      <c r="S596" t="b">
        <v>0</v>
      </c>
      <c r="V596" t="s">
        <v>714</v>
      </c>
      <c r="W596">
        <v>1</v>
      </c>
      <c r="X596">
        <v>8</v>
      </c>
      <c r="Y596">
        <v>8</v>
      </c>
      <c r="Z596">
        <v>4512</v>
      </c>
      <c r="AA596">
        <v>0</v>
      </c>
      <c r="AB596" t="s">
        <v>151</v>
      </c>
      <c r="AC596" t="s">
        <v>151</v>
      </c>
      <c r="AD596" t="s">
        <v>151</v>
      </c>
      <c r="AE596" t="b">
        <v>0</v>
      </c>
      <c r="AF596" t="b">
        <v>0</v>
      </c>
      <c r="AG596" t="s">
        <v>180</v>
      </c>
    </row>
    <row r="597" spans="1:33" x14ac:dyDescent="0.25">
      <c r="A597" t="str">
        <f>_xlfn.CONCAT(Table3[[#This Row],[Order]],"-",Table3[[#This Row],[Line]])</f>
        <v>77820-1</v>
      </c>
      <c r="C597" t="s">
        <v>5967</v>
      </c>
      <c r="D597" t="s">
        <v>74</v>
      </c>
      <c r="E597" t="b">
        <v>0</v>
      </c>
      <c r="F597">
        <v>77820</v>
      </c>
      <c r="G597">
        <v>1</v>
      </c>
      <c r="H597">
        <v>22</v>
      </c>
      <c r="I597" t="s">
        <v>719</v>
      </c>
      <c r="J597" t="s">
        <v>5968</v>
      </c>
      <c r="K597" t="s">
        <v>2654</v>
      </c>
      <c r="L597">
        <v>37.799999999999997</v>
      </c>
      <c r="M597" s="37">
        <v>43476</v>
      </c>
      <c r="N597" s="37" t="s">
        <v>42</v>
      </c>
      <c r="P597" t="s">
        <v>151</v>
      </c>
      <c r="Q597" s="37"/>
      <c r="R597" s="37"/>
      <c r="S597" s="37" t="b">
        <v>0</v>
      </c>
      <c r="V597" t="s">
        <v>714</v>
      </c>
      <c r="W597">
        <v>1</v>
      </c>
      <c r="X597">
        <v>22</v>
      </c>
      <c r="Y597">
        <v>22</v>
      </c>
      <c r="Z597">
        <v>7744</v>
      </c>
      <c r="AA597">
        <v>0</v>
      </c>
      <c r="AE597" t="b">
        <v>0</v>
      </c>
      <c r="AF597" t="b">
        <v>0</v>
      </c>
      <c r="AG597" t="s">
        <v>74</v>
      </c>
    </row>
    <row r="598" spans="1:33" x14ac:dyDescent="0.25">
      <c r="A598" t="str">
        <f>_xlfn.CONCAT(Table3[[#This Row],[Order]],"-",Table3[[#This Row],[Line]])</f>
        <v>77820-2</v>
      </c>
      <c r="C598" t="s">
        <v>5967</v>
      </c>
      <c r="D598" t="s">
        <v>74</v>
      </c>
      <c r="E598" t="b">
        <v>0</v>
      </c>
      <c r="F598">
        <v>77820</v>
      </c>
      <c r="G598">
        <v>2</v>
      </c>
      <c r="H598">
        <v>8</v>
      </c>
      <c r="I598" t="s">
        <v>719</v>
      </c>
      <c r="J598" t="s">
        <v>5968</v>
      </c>
      <c r="K598" t="s">
        <v>2655</v>
      </c>
      <c r="L598">
        <v>18.420000000000002</v>
      </c>
      <c r="M598" s="37">
        <v>43476</v>
      </c>
      <c r="N598" s="37" t="s">
        <v>42</v>
      </c>
      <c r="P598" t="s">
        <v>151</v>
      </c>
      <c r="Q598" s="37"/>
      <c r="R598" s="37"/>
      <c r="S598" t="b">
        <v>0</v>
      </c>
      <c r="V598" t="s">
        <v>714</v>
      </c>
      <c r="W598">
        <v>1</v>
      </c>
      <c r="X598">
        <v>8</v>
      </c>
      <c r="Y598">
        <v>8</v>
      </c>
      <c r="Z598">
        <v>4512</v>
      </c>
      <c r="AA598">
        <v>0</v>
      </c>
      <c r="AE598" t="b">
        <v>0</v>
      </c>
      <c r="AF598" t="b">
        <v>0</v>
      </c>
      <c r="AG598" t="s">
        <v>74</v>
      </c>
    </row>
    <row r="599" spans="1:33" x14ac:dyDescent="0.25">
      <c r="A599" t="str">
        <f>_xlfn.CONCAT(Table3[[#This Row],[Order]],"-",Table3[[#This Row],[Line]])</f>
        <v>78260-1</v>
      </c>
      <c r="C599" t="s">
        <v>5967</v>
      </c>
      <c r="D599" t="s">
        <v>74</v>
      </c>
      <c r="E599" t="b">
        <v>0</v>
      </c>
      <c r="F599">
        <v>78260</v>
      </c>
      <c r="G599">
        <v>1</v>
      </c>
      <c r="H599">
        <v>3</v>
      </c>
      <c r="I599" t="s">
        <v>725</v>
      </c>
      <c r="J599" t="s">
        <v>5968</v>
      </c>
      <c r="K599" t="s">
        <v>5531</v>
      </c>
      <c r="L599">
        <v>9.2010000000000005</v>
      </c>
      <c r="M599" s="37"/>
      <c r="N599" s="37" t="s">
        <v>734</v>
      </c>
      <c r="Q599" s="37"/>
      <c r="R599" s="37"/>
      <c r="S599" t="b">
        <v>0</v>
      </c>
      <c r="V599" t="s">
        <v>715</v>
      </c>
      <c r="W599">
        <v>0</v>
      </c>
      <c r="X599">
        <v>3</v>
      </c>
      <c r="Z599">
        <v>1035</v>
      </c>
      <c r="AA599">
        <v>0</v>
      </c>
      <c r="AE599" t="b">
        <v>0</v>
      </c>
      <c r="AF599" t="b">
        <v>0</v>
      </c>
      <c r="AG599" t="s">
        <v>74</v>
      </c>
    </row>
    <row r="600" spans="1:33" x14ac:dyDescent="0.25">
      <c r="A600" t="str">
        <f>_xlfn.CONCAT(Table3[[#This Row],[Order]],"-",Table3[[#This Row],[Line]])</f>
        <v>77195-1</v>
      </c>
      <c r="C600" t="s">
        <v>5967</v>
      </c>
      <c r="D600" t="s">
        <v>74</v>
      </c>
      <c r="E600" t="b">
        <v>0</v>
      </c>
      <c r="F600">
        <v>77195</v>
      </c>
      <c r="G600">
        <v>1</v>
      </c>
      <c r="H600">
        <v>4</v>
      </c>
      <c r="I600" t="s">
        <v>759</v>
      </c>
      <c r="J600" t="s">
        <v>5968</v>
      </c>
      <c r="K600" t="s">
        <v>5532</v>
      </c>
      <c r="L600">
        <v>0</v>
      </c>
      <c r="M600" s="37"/>
      <c r="N600" s="37" t="s">
        <v>736</v>
      </c>
      <c r="Q600" s="37"/>
      <c r="R600" s="37"/>
      <c r="S600" t="b">
        <v>0</v>
      </c>
      <c r="V600" t="s">
        <v>714</v>
      </c>
      <c r="W600">
        <v>0</v>
      </c>
      <c r="X600">
        <v>16</v>
      </c>
      <c r="Z600">
        <v>17920</v>
      </c>
      <c r="AA600">
        <v>0</v>
      </c>
      <c r="AE600" t="b">
        <v>0</v>
      </c>
      <c r="AF600" t="b">
        <v>0</v>
      </c>
      <c r="AG600" t="s">
        <v>74</v>
      </c>
    </row>
    <row r="601" spans="1:33" x14ac:dyDescent="0.25">
      <c r="A601" t="str">
        <f>_xlfn.CONCAT(Table3[[#This Row],[Order]],"-",Table3[[#This Row],[Line]])</f>
        <v>77195-2</v>
      </c>
      <c r="C601" t="s">
        <v>5967</v>
      </c>
      <c r="D601" t="s">
        <v>74</v>
      </c>
      <c r="E601" t="b">
        <v>0</v>
      </c>
      <c r="F601">
        <v>77195</v>
      </c>
      <c r="G601">
        <v>2</v>
      </c>
      <c r="H601">
        <v>2</v>
      </c>
      <c r="I601" t="s">
        <v>739</v>
      </c>
      <c r="J601" t="s">
        <v>5968</v>
      </c>
      <c r="K601" t="s">
        <v>3232</v>
      </c>
      <c r="L601">
        <v>6.52</v>
      </c>
      <c r="M601" s="37">
        <v>43475</v>
      </c>
      <c r="N601" s="37" t="s">
        <v>165</v>
      </c>
      <c r="P601" t="s">
        <v>151</v>
      </c>
      <c r="Q601" s="37">
        <v>43464</v>
      </c>
      <c r="R601" s="37"/>
      <c r="S601" t="b">
        <v>0</v>
      </c>
      <c r="V601" t="s">
        <v>714</v>
      </c>
      <c r="W601">
        <v>12</v>
      </c>
      <c r="X601">
        <v>2</v>
      </c>
      <c r="Y601">
        <v>2</v>
      </c>
      <c r="Z601">
        <v>560</v>
      </c>
      <c r="AA601">
        <v>0</v>
      </c>
      <c r="AD601" t="s">
        <v>151</v>
      </c>
      <c r="AE601" t="b">
        <v>0</v>
      </c>
      <c r="AF601" t="b">
        <v>0</v>
      </c>
      <c r="AG601" t="s">
        <v>74</v>
      </c>
    </row>
    <row r="602" spans="1:33" x14ac:dyDescent="0.25">
      <c r="A602" t="str">
        <f>_xlfn.CONCAT(Table3[[#This Row],[Order]],"-",Table3[[#This Row],[Line]])</f>
        <v>77283-1</v>
      </c>
      <c r="C602" t="s">
        <v>5967</v>
      </c>
      <c r="D602" t="s">
        <v>74</v>
      </c>
      <c r="E602" t="b">
        <v>0</v>
      </c>
      <c r="F602">
        <v>77283</v>
      </c>
      <c r="G602">
        <v>1</v>
      </c>
      <c r="H602">
        <v>11</v>
      </c>
      <c r="I602" t="s">
        <v>731</v>
      </c>
      <c r="J602" t="s">
        <v>5968</v>
      </c>
      <c r="K602" t="s">
        <v>4153</v>
      </c>
      <c r="L602">
        <v>52.25</v>
      </c>
      <c r="M602" s="37">
        <v>43482</v>
      </c>
      <c r="N602" s="37" t="s">
        <v>42</v>
      </c>
      <c r="Q602" s="37"/>
      <c r="R602" s="37"/>
      <c r="S602" t="b">
        <v>0</v>
      </c>
      <c r="V602" t="s">
        <v>714</v>
      </c>
      <c r="W602">
        <v>1</v>
      </c>
      <c r="X602">
        <v>11</v>
      </c>
      <c r="Y602">
        <v>11</v>
      </c>
      <c r="Z602">
        <v>2772</v>
      </c>
      <c r="AA602">
        <v>0</v>
      </c>
      <c r="AE602" t="b">
        <v>0</v>
      </c>
      <c r="AF602" t="b">
        <v>0</v>
      </c>
      <c r="AG602" t="s">
        <v>74</v>
      </c>
    </row>
    <row r="603" spans="1:33" x14ac:dyDescent="0.25">
      <c r="A603" t="str">
        <f>_xlfn.CONCAT(Table3[[#This Row],[Order]],"-",Table3[[#This Row],[Line]])</f>
        <v>77283-2</v>
      </c>
      <c r="C603" t="s">
        <v>5967</v>
      </c>
      <c r="D603" t="s">
        <v>74</v>
      </c>
      <c r="E603" t="b">
        <v>0</v>
      </c>
      <c r="F603">
        <v>77283</v>
      </c>
      <c r="G603">
        <v>2</v>
      </c>
      <c r="H603">
        <v>2</v>
      </c>
      <c r="I603" t="s">
        <v>731</v>
      </c>
      <c r="J603" t="s">
        <v>5968</v>
      </c>
      <c r="K603" t="s">
        <v>4155</v>
      </c>
      <c r="L603">
        <v>18.059999999999999</v>
      </c>
      <c r="M603" s="37">
        <v>43482</v>
      </c>
      <c r="N603" s="37" t="s">
        <v>42</v>
      </c>
      <c r="Q603" s="37"/>
      <c r="R603" s="37"/>
      <c r="S603" t="b">
        <v>0</v>
      </c>
      <c r="V603" t="s">
        <v>714</v>
      </c>
      <c r="W603">
        <v>1</v>
      </c>
      <c r="X603">
        <v>2</v>
      </c>
      <c r="Y603">
        <v>2</v>
      </c>
      <c r="Z603">
        <v>828</v>
      </c>
      <c r="AA603">
        <v>0</v>
      </c>
      <c r="AE603" t="b">
        <v>0</v>
      </c>
      <c r="AF603" t="b">
        <v>0</v>
      </c>
      <c r="AG603" t="s">
        <v>74</v>
      </c>
    </row>
    <row r="604" spans="1:33" x14ac:dyDescent="0.25">
      <c r="A604" t="str">
        <f>_xlfn.CONCAT(Table3[[#This Row],[Order]],"-",Table3[[#This Row],[Line]])</f>
        <v>77283-3</v>
      </c>
      <c r="C604" t="s">
        <v>5967</v>
      </c>
      <c r="D604" t="s">
        <v>74</v>
      </c>
      <c r="E604" t="b">
        <v>0</v>
      </c>
      <c r="F604">
        <v>77283</v>
      </c>
      <c r="G604">
        <v>3</v>
      </c>
      <c r="H604">
        <v>7</v>
      </c>
      <c r="I604" t="s">
        <v>731</v>
      </c>
      <c r="J604" t="s">
        <v>5968</v>
      </c>
      <c r="K604" t="s">
        <v>4156</v>
      </c>
      <c r="L604">
        <v>68.39</v>
      </c>
      <c r="M604" s="37">
        <v>43482</v>
      </c>
      <c r="N604" s="37" t="s">
        <v>42</v>
      </c>
      <c r="Q604" s="37"/>
      <c r="R604" s="37"/>
      <c r="S604" t="b">
        <v>0</v>
      </c>
      <c r="V604" t="s">
        <v>714</v>
      </c>
      <c r="W604">
        <v>1</v>
      </c>
      <c r="X604">
        <v>7</v>
      </c>
      <c r="Y604">
        <v>21</v>
      </c>
      <c r="Z604">
        <v>5292</v>
      </c>
      <c r="AA604">
        <v>0</v>
      </c>
      <c r="AE604" t="b">
        <v>0</v>
      </c>
      <c r="AF604" t="b">
        <v>0</v>
      </c>
      <c r="AG604" t="s">
        <v>74</v>
      </c>
    </row>
    <row r="605" spans="1:33" x14ac:dyDescent="0.25">
      <c r="A605" t="str">
        <f>_xlfn.CONCAT(Table3[[#This Row],[Order]],"-",Table3[[#This Row],[Line]])</f>
        <v>77283-4</v>
      </c>
      <c r="C605" t="s">
        <v>5967</v>
      </c>
      <c r="D605" t="s">
        <v>74</v>
      </c>
      <c r="E605" t="b">
        <v>0</v>
      </c>
      <c r="F605">
        <v>77283</v>
      </c>
      <c r="G605">
        <v>4</v>
      </c>
      <c r="H605">
        <v>20</v>
      </c>
      <c r="I605" t="s">
        <v>731</v>
      </c>
      <c r="J605" t="s">
        <v>5968</v>
      </c>
      <c r="K605" t="s">
        <v>4158</v>
      </c>
      <c r="L605">
        <v>149</v>
      </c>
      <c r="M605" s="37">
        <v>43482</v>
      </c>
      <c r="N605" s="37" t="s">
        <v>42</v>
      </c>
      <c r="Q605" s="37"/>
      <c r="R605" s="37"/>
      <c r="S605" t="b">
        <v>0</v>
      </c>
      <c r="V605" t="s">
        <v>714</v>
      </c>
      <c r="W605">
        <v>1</v>
      </c>
      <c r="X605">
        <v>20</v>
      </c>
      <c r="Y605">
        <v>40</v>
      </c>
      <c r="Z605">
        <v>10080</v>
      </c>
      <c r="AA605">
        <v>0</v>
      </c>
      <c r="AE605" t="b">
        <v>0</v>
      </c>
      <c r="AF605" t="b">
        <v>0</v>
      </c>
      <c r="AG605" t="s">
        <v>74</v>
      </c>
    </row>
    <row r="606" spans="1:33" x14ac:dyDescent="0.25">
      <c r="A606" t="str">
        <f>_xlfn.CONCAT(Table3[[#This Row],[Order]],"-",Table3[[#This Row],[Line]])</f>
        <v>77283-5</v>
      </c>
      <c r="C606" t="s">
        <v>5967</v>
      </c>
      <c r="D606" t="s">
        <v>74</v>
      </c>
      <c r="E606" t="b">
        <v>0</v>
      </c>
      <c r="F606">
        <v>77283</v>
      </c>
      <c r="G606">
        <v>5</v>
      </c>
      <c r="H606">
        <v>8</v>
      </c>
      <c r="I606" t="s">
        <v>731</v>
      </c>
      <c r="J606" t="s">
        <v>5968</v>
      </c>
      <c r="K606" t="s">
        <v>4160</v>
      </c>
      <c r="L606">
        <v>93.84</v>
      </c>
      <c r="M606" s="37">
        <v>43482</v>
      </c>
      <c r="N606" s="37" t="s">
        <v>42</v>
      </c>
      <c r="Q606" s="37"/>
      <c r="R606" s="37"/>
      <c r="S606" t="b">
        <v>0</v>
      </c>
      <c r="V606" t="s">
        <v>714</v>
      </c>
      <c r="W606">
        <v>1</v>
      </c>
      <c r="X606">
        <v>8</v>
      </c>
      <c r="Y606">
        <v>16</v>
      </c>
      <c r="Z606">
        <v>5328</v>
      </c>
      <c r="AA606">
        <v>0</v>
      </c>
      <c r="AE606" t="b">
        <v>0</v>
      </c>
      <c r="AF606" t="b">
        <v>0</v>
      </c>
      <c r="AG606" t="s">
        <v>74</v>
      </c>
    </row>
    <row r="607" spans="1:33" x14ac:dyDescent="0.25">
      <c r="A607" t="str">
        <f>_xlfn.CONCAT(Table3[[#This Row],[Order]],"-",Table3[[#This Row],[Line]])</f>
        <v>71891-1</v>
      </c>
      <c r="C607" t="s">
        <v>5967</v>
      </c>
      <c r="D607" t="s">
        <v>74</v>
      </c>
      <c r="E607" t="b">
        <v>0</v>
      </c>
      <c r="F607">
        <v>71891</v>
      </c>
      <c r="G607">
        <v>1</v>
      </c>
      <c r="H607">
        <v>11</v>
      </c>
      <c r="I607" t="s">
        <v>717</v>
      </c>
      <c r="J607" t="s">
        <v>5968</v>
      </c>
      <c r="K607" t="s">
        <v>2656</v>
      </c>
      <c r="L607">
        <v>33</v>
      </c>
      <c r="M607" s="37">
        <v>43475</v>
      </c>
      <c r="N607" s="37" t="s">
        <v>42</v>
      </c>
      <c r="Q607" s="37"/>
      <c r="R607" s="37"/>
      <c r="S607" t="b">
        <v>0</v>
      </c>
      <c r="V607" t="s">
        <v>714</v>
      </c>
      <c r="W607">
        <v>10</v>
      </c>
      <c r="X607">
        <v>11</v>
      </c>
      <c r="Y607">
        <v>11</v>
      </c>
      <c r="Z607">
        <v>2145</v>
      </c>
      <c r="AA607">
        <v>0</v>
      </c>
      <c r="AE607" t="b">
        <v>0</v>
      </c>
      <c r="AF607" t="b">
        <v>0</v>
      </c>
      <c r="AG607" t="s">
        <v>74</v>
      </c>
    </row>
    <row r="608" spans="1:33" x14ac:dyDescent="0.25">
      <c r="A608" t="str">
        <f>_xlfn.CONCAT(Table3[[#This Row],[Order]],"-",Table3[[#This Row],[Line]])</f>
        <v>71891-2</v>
      </c>
      <c r="C608" t="s">
        <v>5967</v>
      </c>
      <c r="D608" t="s">
        <v>74</v>
      </c>
      <c r="E608" t="b">
        <v>0</v>
      </c>
      <c r="F608">
        <v>71891</v>
      </c>
      <c r="G608">
        <v>2</v>
      </c>
      <c r="H608">
        <v>4</v>
      </c>
      <c r="I608" t="s">
        <v>717</v>
      </c>
      <c r="J608" t="s">
        <v>5968</v>
      </c>
      <c r="K608" t="s">
        <v>2658</v>
      </c>
      <c r="L608">
        <v>28</v>
      </c>
      <c r="M608" s="37">
        <v>43475</v>
      </c>
      <c r="N608" s="37" t="s">
        <v>42</v>
      </c>
      <c r="Q608" s="37"/>
      <c r="R608" s="37"/>
      <c r="S608" t="b">
        <v>0</v>
      </c>
      <c r="V608" t="s">
        <v>714</v>
      </c>
      <c r="W608">
        <v>10</v>
      </c>
      <c r="X608">
        <v>4</v>
      </c>
      <c r="Y608">
        <v>4</v>
      </c>
      <c r="Z608">
        <v>1500</v>
      </c>
      <c r="AA608">
        <v>0</v>
      </c>
      <c r="AE608" t="b">
        <v>0</v>
      </c>
      <c r="AF608" t="b">
        <v>0</v>
      </c>
      <c r="AG608" t="s">
        <v>74</v>
      </c>
    </row>
    <row r="609" spans="1:33" x14ac:dyDescent="0.25">
      <c r="A609" t="str">
        <f>_xlfn.CONCAT(Table3[[#This Row],[Order]],"-",Table3[[#This Row],[Line]])</f>
        <v>71891-3</v>
      </c>
      <c r="C609" t="s">
        <v>5967</v>
      </c>
      <c r="D609" t="s">
        <v>74</v>
      </c>
      <c r="E609" t="b">
        <v>0</v>
      </c>
      <c r="F609">
        <v>71891</v>
      </c>
      <c r="G609">
        <v>3</v>
      </c>
      <c r="H609">
        <v>2</v>
      </c>
      <c r="I609" t="s">
        <v>730</v>
      </c>
      <c r="J609" t="s">
        <v>5968</v>
      </c>
      <c r="K609" t="s">
        <v>2660</v>
      </c>
      <c r="L609">
        <v>46</v>
      </c>
      <c r="M609" s="37">
        <v>43475</v>
      </c>
      <c r="N609" s="37" t="s">
        <v>42</v>
      </c>
      <c r="Q609" s="37"/>
      <c r="R609" s="37"/>
      <c r="S609" t="b">
        <v>0</v>
      </c>
      <c r="V609" t="s">
        <v>714</v>
      </c>
      <c r="W609">
        <v>4</v>
      </c>
      <c r="X609">
        <v>6</v>
      </c>
      <c r="Y609">
        <v>18</v>
      </c>
      <c r="Z609">
        <v>5700</v>
      </c>
      <c r="AA609">
        <v>0</v>
      </c>
      <c r="AE609" t="b">
        <v>0</v>
      </c>
      <c r="AF609" t="b">
        <v>0</v>
      </c>
      <c r="AG609" t="s">
        <v>74</v>
      </c>
    </row>
    <row r="610" spans="1:33" x14ac:dyDescent="0.25">
      <c r="A610" t="str">
        <f>_xlfn.CONCAT(Table3[[#This Row],[Order]],"-",Table3[[#This Row],[Line]])</f>
        <v>75712-1</v>
      </c>
      <c r="C610" t="s">
        <v>5967</v>
      </c>
      <c r="D610" t="s">
        <v>74</v>
      </c>
      <c r="E610" t="b">
        <v>0</v>
      </c>
      <c r="F610">
        <v>75712</v>
      </c>
      <c r="G610">
        <v>1</v>
      </c>
      <c r="H610">
        <v>1</v>
      </c>
      <c r="I610" t="s">
        <v>725</v>
      </c>
      <c r="J610" t="s">
        <v>5968</v>
      </c>
      <c r="K610" t="s">
        <v>2662</v>
      </c>
      <c r="L610">
        <v>56</v>
      </c>
      <c r="M610" s="37">
        <v>43476</v>
      </c>
      <c r="N610" s="37" t="s">
        <v>165</v>
      </c>
      <c r="P610" t="s">
        <v>151</v>
      </c>
      <c r="Q610" s="37">
        <v>43464</v>
      </c>
      <c r="R610" s="37"/>
      <c r="S610" t="b">
        <v>1</v>
      </c>
      <c r="T610" t="s">
        <v>117</v>
      </c>
      <c r="V610" t="s">
        <v>715</v>
      </c>
      <c r="W610">
        <v>12</v>
      </c>
      <c r="X610">
        <v>4</v>
      </c>
      <c r="Y610">
        <v>14</v>
      </c>
      <c r="Z610">
        <v>5825</v>
      </c>
      <c r="AA610">
        <v>0</v>
      </c>
      <c r="AD610" t="s">
        <v>151</v>
      </c>
      <c r="AE610" t="b">
        <v>0</v>
      </c>
      <c r="AF610" t="b">
        <v>0</v>
      </c>
      <c r="AG610" t="s">
        <v>74</v>
      </c>
    </row>
    <row r="611" spans="1:33" x14ac:dyDescent="0.25">
      <c r="A611" t="str">
        <f>_xlfn.CONCAT(Table3[[#This Row],[Order]],"-",Table3[[#This Row],[Line]])</f>
        <v>72974-1</v>
      </c>
      <c r="C611" t="s">
        <v>5967</v>
      </c>
      <c r="D611" t="s">
        <v>112</v>
      </c>
      <c r="E611" t="b">
        <v>0</v>
      </c>
      <c r="F611">
        <v>72974</v>
      </c>
      <c r="G611">
        <v>1</v>
      </c>
      <c r="H611">
        <v>16</v>
      </c>
      <c r="I611" t="s">
        <v>725</v>
      </c>
      <c r="J611" t="s">
        <v>5968</v>
      </c>
      <c r="K611" t="s">
        <v>828</v>
      </c>
      <c r="L611">
        <v>93.471999999999994</v>
      </c>
      <c r="M611" s="37"/>
      <c r="N611" s="37" t="s">
        <v>770</v>
      </c>
      <c r="O611" t="s">
        <v>829</v>
      </c>
      <c r="Q611" s="37"/>
      <c r="R611" s="37"/>
      <c r="S611" t="b">
        <v>0</v>
      </c>
      <c r="V611" t="s">
        <v>714</v>
      </c>
      <c r="W611">
        <v>1</v>
      </c>
      <c r="X611">
        <v>16</v>
      </c>
      <c r="Y611">
        <v>16</v>
      </c>
      <c r="Z611">
        <v>7200</v>
      </c>
      <c r="AA611">
        <v>7200</v>
      </c>
      <c r="AE611" t="b">
        <v>0</v>
      </c>
      <c r="AF611" t="b">
        <v>0</v>
      </c>
      <c r="AG611" t="s">
        <v>74</v>
      </c>
    </row>
    <row r="612" spans="1:33" x14ac:dyDescent="0.25">
      <c r="A612" t="str">
        <f>_xlfn.CONCAT(Table3[[#This Row],[Order]],"-",Table3[[#This Row],[Line]])</f>
        <v>72974-2</v>
      </c>
      <c r="C612" t="s">
        <v>5967</v>
      </c>
      <c r="D612" t="s">
        <v>112</v>
      </c>
      <c r="E612" t="b">
        <v>0</v>
      </c>
      <c r="F612">
        <v>72974</v>
      </c>
      <c r="G612">
        <v>2</v>
      </c>
      <c r="H612">
        <v>2</v>
      </c>
      <c r="I612" t="s">
        <v>731</v>
      </c>
      <c r="J612" t="s">
        <v>5968</v>
      </c>
      <c r="K612" t="s">
        <v>830</v>
      </c>
      <c r="L612">
        <v>44.06</v>
      </c>
      <c r="M612" s="37"/>
      <c r="N612" s="37" t="s">
        <v>770</v>
      </c>
      <c r="O612" t="s">
        <v>829</v>
      </c>
      <c r="Q612" s="37"/>
      <c r="R612" s="37"/>
      <c r="S612" t="b">
        <v>0</v>
      </c>
      <c r="V612" t="s">
        <v>714</v>
      </c>
      <c r="W612">
        <v>1</v>
      </c>
      <c r="X612">
        <v>4</v>
      </c>
      <c r="Y612">
        <v>12</v>
      </c>
      <c r="Z612">
        <v>4300</v>
      </c>
      <c r="AA612">
        <v>4300</v>
      </c>
      <c r="AE612" t="b">
        <v>0</v>
      </c>
      <c r="AF612" t="b">
        <v>0</v>
      </c>
      <c r="AG612" t="s">
        <v>74</v>
      </c>
    </row>
    <row r="613" spans="1:33" x14ac:dyDescent="0.25">
      <c r="A613" t="str">
        <f>_xlfn.CONCAT(Table3[[#This Row],[Order]],"-",Table3[[#This Row],[Line]])</f>
        <v>72974-3</v>
      </c>
      <c r="C613" t="s">
        <v>5967</v>
      </c>
      <c r="D613" t="s">
        <v>112</v>
      </c>
      <c r="E613" t="b">
        <v>0</v>
      </c>
      <c r="F613">
        <v>72974</v>
      </c>
      <c r="G613">
        <v>3</v>
      </c>
      <c r="H613">
        <v>2</v>
      </c>
      <c r="I613" t="s">
        <v>731</v>
      </c>
      <c r="J613" t="s">
        <v>5968</v>
      </c>
      <c r="K613" t="s">
        <v>831</v>
      </c>
      <c r="L613">
        <v>20.172000000000001</v>
      </c>
      <c r="M613" s="37"/>
      <c r="N613" s="37" t="s">
        <v>770</v>
      </c>
      <c r="O613" t="s">
        <v>829</v>
      </c>
      <c r="Q613" s="37"/>
      <c r="R613" s="37"/>
      <c r="S613" t="b">
        <v>0</v>
      </c>
      <c r="V613" t="s">
        <v>714</v>
      </c>
      <c r="W613">
        <v>1</v>
      </c>
      <c r="X613">
        <v>2</v>
      </c>
      <c r="Y613">
        <v>6</v>
      </c>
      <c r="Z613">
        <v>1630</v>
      </c>
      <c r="AA613">
        <v>1630</v>
      </c>
      <c r="AE613" t="b">
        <v>0</v>
      </c>
      <c r="AF613" t="b">
        <v>0</v>
      </c>
      <c r="AG613" t="s">
        <v>74</v>
      </c>
    </row>
    <row r="614" spans="1:33" x14ac:dyDescent="0.25">
      <c r="A614" t="str">
        <f>_xlfn.CONCAT(Table3[[#This Row],[Order]],"-",Table3[[#This Row],[Line]])</f>
        <v>72974-4</v>
      </c>
      <c r="C614" t="s">
        <v>5967</v>
      </c>
      <c r="D614" t="s">
        <v>112</v>
      </c>
      <c r="E614" t="b">
        <v>0</v>
      </c>
      <c r="F614">
        <v>72974</v>
      </c>
      <c r="G614">
        <v>4</v>
      </c>
      <c r="H614">
        <v>2</v>
      </c>
      <c r="I614" t="s">
        <v>731</v>
      </c>
      <c r="J614" t="s">
        <v>5968</v>
      </c>
      <c r="K614" t="s">
        <v>830</v>
      </c>
      <c r="L614">
        <v>44.06</v>
      </c>
      <c r="M614" s="37"/>
      <c r="N614" s="37" t="s">
        <v>770</v>
      </c>
      <c r="O614" t="s">
        <v>829</v>
      </c>
      <c r="Q614" s="37"/>
      <c r="R614" s="37"/>
      <c r="S614" t="b">
        <v>0</v>
      </c>
      <c r="V614" t="s">
        <v>714</v>
      </c>
      <c r="W614">
        <v>1</v>
      </c>
      <c r="X614">
        <v>4</v>
      </c>
      <c r="Y614">
        <v>12</v>
      </c>
      <c r="Z614">
        <v>4300</v>
      </c>
      <c r="AA614">
        <v>4300</v>
      </c>
      <c r="AE614" t="b">
        <v>0</v>
      </c>
      <c r="AF614" t="b">
        <v>0</v>
      </c>
      <c r="AG614" t="s">
        <v>74</v>
      </c>
    </row>
    <row r="615" spans="1:33" x14ac:dyDescent="0.25">
      <c r="A615" t="str">
        <f>_xlfn.CONCAT(Table3[[#This Row],[Order]],"-",Table3[[#This Row],[Line]])</f>
        <v>72974-5</v>
      </c>
      <c r="C615" t="s">
        <v>5967</v>
      </c>
      <c r="D615" t="s">
        <v>112</v>
      </c>
      <c r="E615" t="b">
        <v>0</v>
      </c>
      <c r="F615">
        <v>72974</v>
      </c>
      <c r="G615">
        <v>5</v>
      </c>
      <c r="H615">
        <v>2</v>
      </c>
      <c r="I615" t="s">
        <v>731</v>
      </c>
      <c r="J615" t="s">
        <v>5968</v>
      </c>
      <c r="K615" t="s">
        <v>831</v>
      </c>
      <c r="L615">
        <v>20.172000000000001</v>
      </c>
      <c r="M615" s="37"/>
      <c r="N615" s="37" t="s">
        <v>770</v>
      </c>
      <c r="O615" t="s">
        <v>829</v>
      </c>
      <c r="Q615" s="37"/>
      <c r="R615" s="37"/>
      <c r="S615" t="b">
        <v>0</v>
      </c>
      <c r="V615" t="s">
        <v>714</v>
      </c>
      <c r="W615">
        <v>1</v>
      </c>
      <c r="X615">
        <v>2</v>
      </c>
      <c r="Y615">
        <v>6</v>
      </c>
      <c r="Z615">
        <v>1630</v>
      </c>
      <c r="AA615">
        <v>1630</v>
      </c>
      <c r="AE615" t="b">
        <v>0</v>
      </c>
      <c r="AF615" t="b">
        <v>0</v>
      </c>
      <c r="AG615" t="s">
        <v>74</v>
      </c>
    </row>
    <row r="616" spans="1:33" x14ac:dyDescent="0.25">
      <c r="A616" t="str">
        <f>_xlfn.CONCAT(Table3[[#This Row],[Order]],"-",Table3[[#This Row],[Line]])</f>
        <v>76028-1</v>
      </c>
      <c r="C616" t="s">
        <v>5967</v>
      </c>
      <c r="D616" t="s">
        <v>74</v>
      </c>
      <c r="E616" t="b">
        <v>0</v>
      </c>
      <c r="F616">
        <v>76028</v>
      </c>
      <c r="G616">
        <v>1</v>
      </c>
      <c r="H616">
        <v>1</v>
      </c>
      <c r="I616" t="s">
        <v>730</v>
      </c>
      <c r="J616" t="s">
        <v>5968</v>
      </c>
      <c r="K616" t="s">
        <v>4939</v>
      </c>
      <c r="L616">
        <v>4.1900000000000004</v>
      </c>
      <c r="M616" s="37">
        <v>43486</v>
      </c>
      <c r="N616" s="37" t="s">
        <v>42</v>
      </c>
      <c r="Q616" s="37"/>
      <c r="R616" s="37"/>
      <c r="S616" t="b">
        <v>0</v>
      </c>
      <c r="V616" t="s">
        <v>714</v>
      </c>
      <c r="W616">
        <v>4</v>
      </c>
      <c r="X616">
        <v>1</v>
      </c>
      <c r="Y616">
        <v>1</v>
      </c>
      <c r="Z616">
        <v>186</v>
      </c>
      <c r="AA616">
        <v>0</v>
      </c>
      <c r="AE616" t="b">
        <v>0</v>
      </c>
      <c r="AF616" t="b">
        <v>0</v>
      </c>
      <c r="AG616" t="s">
        <v>74</v>
      </c>
    </row>
    <row r="617" spans="1:33" x14ac:dyDescent="0.25">
      <c r="A617" t="str">
        <f>_xlfn.CONCAT(Table3[[#This Row],[Order]],"-",Table3[[#This Row],[Line]])</f>
        <v>76028-2</v>
      </c>
      <c r="C617" t="s">
        <v>5967</v>
      </c>
      <c r="D617" t="s">
        <v>74</v>
      </c>
      <c r="E617" t="b">
        <v>0</v>
      </c>
      <c r="F617">
        <v>76028</v>
      </c>
      <c r="G617">
        <v>2</v>
      </c>
      <c r="H617">
        <v>3</v>
      </c>
      <c r="I617" t="s">
        <v>730</v>
      </c>
      <c r="J617" t="s">
        <v>5968</v>
      </c>
      <c r="K617" t="s">
        <v>4941</v>
      </c>
      <c r="L617">
        <v>12.57</v>
      </c>
      <c r="M617" s="37">
        <v>43486</v>
      </c>
      <c r="N617" s="37" t="s">
        <v>42</v>
      </c>
      <c r="Q617" s="37"/>
      <c r="R617" s="37"/>
      <c r="S617" t="b">
        <v>0</v>
      </c>
      <c r="V617" t="s">
        <v>714</v>
      </c>
      <c r="W617">
        <v>4</v>
      </c>
      <c r="X617">
        <v>3</v>
      </c>
      <c r="Y617">
        <v>3</v>
      </c>
      <c r="Z617">
        <v>744</v>
      </c>
      <c r="AA617">
        <v>0</v>
      </c>
      <c r="AE617" t="b">
        <v>0</v>
      </c>
      <c r="AF617" t="b">
        <v>0</v>
      </c>
      <c r="AG617" t="s">
        <v>74</v>
      </c>
    </row>
    <row r="618" spans="1:33" x14ac:dyDescent="0.25">
      <c r="A618" t="str">
        <f>_xlfn.CONCAT(Table3[[#This Row],[Order]],"-",Table3[[#This Row],[Line]])</f>
        <v>76028-3</v>
      </c>
      <c r="C618" t="s">
        <v>5967</v>
      </c>
      <c r="D618" t="s">
        <v>74</v>
      </c>
      <c r="E618" t="b">
        <v>0</v>
      </c>
      <c r="F618">
        <v>76028</v>
      </c>
      <c r="G618">
        <v>3</v>
      </c>
      <c r="H618">
        <v>1</v>
      </c>
      <c r="I618" t="s">
        <v>730</v>
      </c>
      <c r="J618" t="s">
        <v>5968</v>
      </c>
      <c r="K618" t="s">
        <v>4943</v>
      </c>
      <c r="L618">
        <v>7.02</v>
      </c>
      <c r="M618" s="37">
        <v>43486</v>
      </c>
      <c r="N618" s="37" t="s">
        <v>42</v>
      </c>
      <c r="Q618" s="37"/>
      <c r="R618" s="37"/>
      <c r="S618" t="b">
        <v>0</v>
      </c>
      <c r="V618" t="s">
        <v>714</v>
      </c>
      <c r="W618">
        <v>4</v>
      </c>
      <c r="X618">
        <v>2</v>
      </c>
      <c r="Y618">
        <v>2</v>
      </c>
      <c r="Z618">
        <v>372</v>
      </c>
      <c r="AA618">
        <v>0</v>
      </c>
      <c r="AE618" t="b">
        <v>0</v>
      </c>
      <c r="AF618" t="b">
        <v>0</v>
      </c>
      <c r="AG618" t="s">
        <v>74</v>
      </c>
    </row>
    <row r="619" spans="1:33" x14ac:dyDescent="0.25">
      <c r="A619" t="str">
        <f>_xlfn.CONCAT(Table3[[#This Row],[Order]],"-",Table3[[#This Row],[Line]])</f>
        <v>76028-4</v>
      </c>
      <c r="C619" t="s">
        <v>5967</v>
      </c>
      <c r="D619" t="s">
        <v>74</v>
      </c>
      <c r="E619" t="b">
        <v>0</v>
      </c>
      <c r="F619">
        <v>76028</v>
      </c>
      <c r="G619">
        <v>4</v>
      </c>
      <c r="H619">
        <v>1</v>
      </c>
      <c r="I619" t="s">
        <v>730</v>
      </c>
      <c r="J619" t="s">
        <v>5968</v>
      </c>
      <c r="K619" t="s">
        <v>4945</v>
      </c>
      <c r="L619">
        <v>7.02</v>
      </c>
      <c r="M619" s="37">
        <v>43486</v>
      </c>
      <c r="N619" s="37" t="s">
        <v>42</v>
      </c>
      <c r="Q619" s="37"/>
      <c r="R619" s="37"/>
      <c r="S619" s="37" t="b">
        <v>0</v>
      </c>
      <c r="V619" t="s">
        <v>714</v>
      </c>
      <c r="W619">
        <v>4</v>
      </c>
      <c r="X619">
        <v>1</v>
      </c>
      <c r="Y619">
        <v>2</v>
      </c>
      <c r="Z619">
        <v>434</v>
      </c>
      <c r="AA619">
        <v>0</v>
      </c>
      <c r="AE619" t="b">
        <v>0</v>
      </c>
      <c r="AF619" t="b">
        <v>0</v>
      </c>
      <c r="AG619" t="s">
        <v>74</v>
      </c>
    </row>
    <row r="620" spans="1:33" x14ac:dyDescent="0.25">
      <c r="A620" t="str">
        <f>_xlfn.CONCAT(Table3[[#This Row],[Order]],"-",Table3[[#This Row],[Line]])</f>
        <v>76028-5</v>
      </c>
      <c r="C620" t="s">
        <v>5967</v>
      </c>
      <c r="D620" t="s">
        <v>74</v>
      </c>
      <c r="E620" t="b">
        <v>0</v>
      </c>
      <c r="F620">
        <v>76028</v>
      </c>
      <c r="G620">
        <v>5</v>
      </c>
      <c r="H620">
        <v>3</v>
      </c>
      <c r="I620" t="s">
        <v>730</v>
      </c>
      <c r="J620" t="s">
        <v>5968</v>
      </c>
      <c r="K620" t="s">
        <v>4947</v>
      </c>
      <c r="L620">
        <v>21.06</v>
      </c>
      <c r="M620" s="37">
        <v>43486</v>
      </c>
      <c r="N620" s="37" t="s">
        <v>42</v>
      </c>
      <c r="Q620" s="37"/>
      <c r="R620" s="37"/>
      <c r="S620" t="b">
        <v>0</v>
      </c>
      <c r="V620" t="s">
        <v>714</v>
      </c>
      <c r="W620">
        <v>4</v>
      </c>
      <c r="X620">
        <v>3</v>
      </c>
      <c r="Y620">
        <v>6</v>
      </c>
      <c r="Z620">
        <v>1488</v>
      </c>
      <c r="AA620">
        <v>0</v>
      </c>
      <c r="AE620" t="b">
        <v>0</v>
      </c>
      <c r="AF620" t="b">
        <v>0</v>
      </c>
      <c r="AG620" t="s">
        <v>74</v>
      </c>
    </row>
    <row r="621" spans="1:33" x14ac:dyDescent="0.25">
      <c r="A621" t="str">
        <f>_xlfn.CONCAT(Table3[[#This Row],[Order]],"-",Table3[[#This Row],[Line]])</f>
        <v>76028-6</v>
      </c>
      <c r="C621" t="s">
        <v>5967</v>
      </c>
      <c r="D621" t="s">
        <v>74</v>
      </c>
      <c r="E621" t="b">
        <v>0</v>
      </c>
      <c r="F621">
        <v>76028</v>
      </c>
      <c r="G621">
        <v>6</v>
      </c>
      <c r="H621">
        <v>1</v>
      </c>
      <c r="I621" t="s">
        <v>730</v>
      </c>
      <c r="J621" t="s">
        <v>5968</v>
      </c>
      <c r="K621" t="s">
        <v>4949</v>
      </c>
      <c r="L621">
        <v>9.42</v>
      </c>
      <c r="M621" s="37">
        <v>43486</v>
      </c>
      <c r="N621" s="37" t="s">
        <v>42</v>
      </c>
      <c r="Q621" s="37"/>
      <c r="R621" s="37"/>
      <c r="S621" t="b">
        <v>0</v>
      </c>
      <c r="V621" t="s">
        <v>714</v>
      </c>
      <c r="W621">
        <v>4</v>
      </c>
      <c r="X621">
        <v>1</v>
      </c>
      <c r="Y621">
        <v>3</v>
      </c>
      <c r="Z621">
        <v>558</v>
      </c>
      <c r="AA621">
        <v>0</v>
      </c>
      <c r="AE621" t="b">
        <v>0</v>
      </c>
      <c r="AF621" t="b">
        <v>0</v>
      </c>
      <c r="AG621" t="s">
        <v>74</v>
      </c>
    </row>
    <row r="622" spans="1:33" x14ac:dyDescent="0.25">
      <c r="A622" t="str">
        <f>_xlfn.CONCAT(Table3[[#This Row],[Order]],"-",Table3[[#This Row],[Line]])</f>
        <v>76028-7</v>
      </c>
      <c r="C622" t="s">
        <v>5967</v>
      </c>
      <c r="D622" t="s">
        <v>74</v>
      </c>
      <c r="E622" t="b">
        <v>0</v>
      </c>
      <c r="F622">
        <v>76028</v>
      </c>
      <c r="G622">
        <v>7</v>
      </c>
      <c r="H622">
        <v>2</v>
      </c>
      <c r="I622" t="s">
        <v>730</v>
      </c>
      <c r="J622" t="s">
        <v>5968</v>
      </c>
      <c r="K622" t="s">
        <v>4951</v>
      </c>
      <c r="L622">
        <v>18.84</v>
      </c>
      <c r="M622" s="37">
        <v>43486</v>
      </c>
      <c r="N622" s="37" t="s">
        <v>42</v>
      </c>
      <c r="Q622" s="37"/>
      <c r="R622" s="37"/>
      <c r="S622" t="b">
        <v>0</v>
      </c>
      <c r="V622" t="s">
        <v>714</v>
      </c>
      <c r="W622">
        <v>4</v>
      </c>
      <c r="X622">
        <v>2</v>
      </c>
      <c r="Y622">
        <v>6</v>
      </c>
      <c r="Z622">
        <v>1240</v>
      </c>
      <c r="AA622">
        <v>0</v>
      </c>
      <c r="AE622" t="b">
        <v>0</v>
      </c>
      <c r="AF622" t="b">
        <v>0</v>
      </c>
      <c r="AG622" t="s">
        <v>74</v>
      </c>
    </row>
    <row r="623" spans="1:33" x14ac:dyDescent="0.25">
      <c r="A623" t="str">
        <f>_xlfn.CONCAT(Table3[[#This Row],[Order]],"-",Table3[[#This Row],[Line]])</f>
        <v>76028-8</v>
      </c>
      <c r="C623" t="s">
        <v>5967</v>
      </c>
      <c r="D623" t="s">
        <v>74</v>
      </c>
      <c r="E623" t="b">
        <v>0</v>
      </c>
      <c r="F623">
        <v>76028</v>
      </c>
      <c r="G623">
        <v>8</v>
      </c>
      <c r="H623">
        <v>1</v>
      </c>
      <c r="I623" t="s">
        <v>730</v>
      </c>
      <c r="J623" t="s">
        <v>5968</v>
      </c>
      <c r="K623" t="s">
        <v>4953</v>
      </c>
      <c r="L623">
        <v>9.42</v>
      </c>
      <c r="M623" s="37">
        <v>43486</v>
      </c>
      <c r="N623" s="37" t="s">
        <v>42</v>
      </c>
      <c r="Q623" s="37"/>
      <c r="R623" s="37"/>
      <c r="S623" t="b">
        <v>0</v>
      </c>
      <c r="V623" t="s">
        <v>714</v>
      </c>
      <c r="W623">
        <v>4</v>
      </c>
      <c r="X623">
        <v>1</v>
      </c>
      <c r="Y623">
        <v>3</v>
      </c>
      <c r="Z623">
        <v>744</v>
      </c>
      <c r="AA623">
        <v>0</v>
      </c>
      <c r="AE623" t="b">
        <v>0</v>
      </c>
      <c r="AF623" t="b">
        <v>0</v>
      </c>
      <c r="AG623" t="s">
        <v>74</v>
      </c>
    </row>
    <row r="624" spans="1:33" x14ac:dyDescent="0.25">
      <c r="A624" t="str">
        <f>_xlfn.CONCAT(Table3[[#This Row],[Order]],"-",Table3[[#This Row],[Line]])</f>
        <v>76028-9</v>
      </c>
      <c r="C624" t="s">
        <v>5967</v>
      </c>
      <c r="D624" t="s">
        <v>74</v>
      </c>
      <c r="E624" t="b">
        <v>0</v>
      </c>
      <c r="F624">
        <v>76028</v>
      </c>
      <c r="G624">
        <v>9</v>
      </c>
      <c r="H624">
        <v>2</v>
      </c>
      <c r="I624" t="s">
        <v>730</v>
      </c>
      <c r="J624" t="s">
        <v>5968</v>
      </c>
      <c r="K624" t="s">
        <v>4955</v>
      </c>
      <c r="L624">
        <v>28.06</v>
      </c>
      <c r="M624" s="37">
        <v>43486</v>
      </c>
      <c r="N624" s="37" t="s">
        <v>42</v>
      </c>
      <c r="Q624" s="37"/>
      <c r="R624" s="37"/>
      <c r="S624" t="b">
        <v>0</v>
      </c>
      <c r="V624" t="s">
        <v>714</v>
      </c>
      <c r="W624">
        <v>4</v>
      </c>
      <c r="X624">
        <v>4</v>
      </c>
      <c r="Y624">
        <v>8</v>
      </c>
      <c r="Z624">
        <v>1736</v>
      </c>
      <c r="AA624">
        <v>0</v>
      </c>
      <c r="AE624" t="b">
        <v>0</v>
      </c>
      <c r="AF624" t="b">
        <v>0</v>
      </c>
      <c r="AG624" t="s">
        <v>74</v>
      </c>
    </row>
    <row r="625" spans="1:33" x14ac:dyDescent="0.25">
      <c r="A625" t="str">
        <f>_xlfn.CONCAT(Table3[[#This Row],[Order]],"-",Table3[[#This Row],[Line]])</f>
        <v>76028-10</v>
      </c>
      <c r="C625" t="s">
        <v>5967</v>
      </c>
      <c r="D625" t="s">
        <v>74</v>
      </c>
      <c r="E625" t="b">
        <v>0</v>
      </c>
      <c r="F625">
        <v>76028</v>
      </c>
      <c r="G625">
        <v>10</v>
      </c>
      <c r="H625">
        <v>1</v>
      </c>
      <c r="I625" t="s">
        <v>730</v>
      </c>
      <c r="J625" t="s">
        <v>5968</v>
      </c>
      <c r="K625" t="s">
        <v>4957</v>
      </c>
      <c r="L625">
        <v>14.03</v>
      </c>
      <c r="M625" s="37">
        <v>43486</v>
      </c>
      <c r="N625" s="37" t="s">
        <v>42</v>
      </c>
      <c r="Q625" s="37"/>
      <c r="R625" s="37"/>
      <c r="S625" t="b">
        <v>0</v>
      </c>
      <c r="V625" t="s">
        <v>714</v>
      </c>
      <c r="W625">
        <v>4</v>
      </c>
      <c r="X625">
        <v>2</v>
      </c>
      <c r="Y625">
        <v>4</v>
      </c>
      <c r="Z625">
        <v>992</v>
      </c>
      <c r="AA625">
        <v>0</v>
      </c>
      <c r="AE625" t="b">
        <v>0</v>
      </c>
      <c r="AF625" t="b">
        <v>0</v>
      </c>
      <c r="AG625" t="s">
        <v>74</v>
      </c>
    </row>
    <row r="626" spans="1:33" x14ac:dyDescent="0.25">
      <c r="A626" t="str">
        <f>_xlfn.CONCAT(Table3[[#This Row],[Order]],"-",Table3[[#This Row],[Line]])</f>
        <v>76028-11</v>
      </c>
      <c r="C626" t="s">
        <v>5967</v>
      </c>
      <c r="D626" t="s">
        <v>74</v>
      </c>
      <c r="E626" t="b">
        <v>0</v>
      </c>
      <c r="F626">
        <v>76028</v>
      </c>
      <c r="G626">
        <v>11</v>
      </c>
      <c r="H626">
        <v>2</v>
      </c>
      <c r="I626" t="s">
        <v>730</v>
      </c>
      <c r="J626" t="s">
        <v>5968</v>
      </c>
      <c r="K626" t="s">
        <v>4959</v>
      </c>
      <c r="L626">
        <v>33.22</v>
      </c>
      <c r="M626" s="37">
        <v>43486</v>
      </c>
      <c r="N626" s="37" t="s">
        <v>42</v>
      </c>
      <c r="Q626" s="37"/>
      <c r="R626" s="37"/>
      <c r="S626" t="b">
        <v>0</v>
      </c>
      <c r="V626" t="s">
        <v>714</v>
      </c>
      <c r="W626">
        <v>4</v>
      </c>
      <c r="X626">
        <v>4</v>
      </c>
      <c r="Y626">
        <v>12</v>
      </c>
      <c r="Z626">
        <v>2480</v>
      </c>
      <c r="AA626">
        <v>0</v>
      </c>
      <c r="AE626" t="b">
        <v>0</v>
      </c>
      <c r="AF626" t="b">
        <v>0</v>
      </c>
      <c r="AG626" t="s">
        <v>74</v>
      </c>
    </row>
    <row r="627" spans="1:33" x14ac:dyDescent="0.25">
      <c r="A627" t="str">
        <f>_xlfn.CONCAT(Table3[[#This Row],[Order]],"-",Table3[[#This Row],[Line]])</f>
        <v>76028-12</v>
      </c>
      <c r="C627" t="s">
        <v>5967</v>
      </c>
      <c r="D627" t="s">
        <v>74</v>
      </c>
      <c r="E627" t="b">
        <v>0</v>
      </c>
      <c r="F627">
        <v>76028</v>
      </c>
      <c r="G627">
        <v>12</v>
      </c>
      <c r="H627">
        <v>2</v>
      </c>
      <c r="I627" t="s">
        <v>730</v>
      </c>
      <c r="J627" t="s">
        <v>5968</v>
      </c>
      <c r="K627" t="s">
        <v>4961</v>
      </c>
      <c r="L627">
        <v>38.04</v>
      </c>
      <c r="M627" s="37">
        <v>43486</v>
      </c>
      <c r="N627" s="37" t="s">
        <v>42</v>
      </c>
      <c r="Q627" s="37"/>
      <c r="R627" s="37"/>
      <c r="S627" t="b">
        <v>0</v>
      </c>
      <c r="V627" t="s">
        <v>714</v>
      </c>
      <c r="W627">
        <v>4</v>
      </c>
      <c r="X627">
        <v>4</v>
      </c>
      <c r="Y627">
        <v>12</v>
      </c>
      <c r="Z627">
        <v>2728</v>
      </c>
      <c r="AA627">
        <v>0</v>
      </c>
      <c r="AE627" t="b">
        <v>0</v>
      </c>
      <c r="AF627" t="b">
        <v>0</v>
      </c>
      <c r="AG627" t="s">
        <v>74</v>
      </c>
    </row>
    <row r="628" spans="1:33" x14ac:dyDescent="0.25">
      <c r="A628" t="str">
        <f>_xlfn.CONCAT(Table3[[#This Row],[Order]],"-",Table3[[#This Row],[Line]])</f>
        <v>76028-13</v>
      </c>
      <c r="C628" t="s">
        <v>5967</v>
      </c>
      <c r="D628" t="s">
        <v>74</v>
      </c>
      <c r="E628" t="b">
        <v>0</v>
      </c>
      <c r="F628">
        <v>76028</v>
      </c>
      <c r="G628">
        <v>13</v>
      </c>
      <c r="H628">
        <v>3</v>
      </c>
      <c r="I628" t="s">
        <v>730</v>
      </c>
      <c r="J628" t="s">
        <v>5968</v>
      </c>
      <c r="K628" t="s">
        <v>4963</v>
      </c>
      <c r="L628">
        <v>57.06</v>
      </c>
      <c r="M628" s="37">
        <v>43486</v>
      </c>
      <c r="N628" s="37" t="s">
        <v>42</v>
      </c>
      <c r="Q628" s="37"/>
      <c r="R628" s="37"/>
      <c r="S628" t="b">
        <v>0</v>
      </c>
      <c r="V628" t="s">
        <v>714</v>
      </c>
      <c r="W628">
        <v>4</v>
      </c>
      <c r="X628">
        <v>6</v>
      </c>
      <c r="Y628">
        <v>18</v>
      </c>
      <c r="Z628">
        <v>4278</v>
      </c>
      <c r="AA628">
        <v>0</v>
      </c>
      <c r="AE628" t="b">
        <v>0</v>
      </c>
      <c r="AF628" t="b">
        <v>0</v>
      </c>
      <c r="AG628" t="s">
        <v>74</v>
      </c>
    </row>
    <row r="629" spans="1:33" x14ac:dyDescent="0.25">
      <c r="A629" t="str">
        <f>_xlfn.CONCAT(Table3[[#This Row],[Order]],"-",Table3[[#This Row],[Line]])</f>
        <v>76028-14</v>
      </c>
      <c r="C629" t="s">
        <v>5967</v>
      </c>
      <c r="D629" t="s">
        <v>74</v>
      </c>
      <c r="E629" t="b">
        <v>0</v>
      </c>
      <c r="F629">
        <v>76028</v>
      </c>
      <c r="G629">
        <v>14</v>
      </c>
      <c r="H629">
        <v>5</v>
      </c>
      <c r="I629" t="s">
        <v>730</v>
      </c>
      <c r="J629" t="s">
        <v>5968</v>
      </c>
      <c r="K629" t="s">
        <v>4964</v>
      </c>
      <c r="L629">
        <v>0</v>
      </c>
      <c r="M629" s="37"/>
      <c r="N629" s="37" t="s">
        <v>734</v>
      </c>
      <c r="Q629" s="37"/>
      <c r="R629" s="37"/>
      <c r="S629" t="b">
        <v>0</v>
      </c>
      <c r="V629" t="s">
        <v>714</v>
      </c>
      <c r="W629">
        <v>4</v>
      </c>
      <c r="X629">
        <v>10</v>
      </c>
      <c r="Z629">
        <v>7440</v>
      </c>
      <c r="AA629">
        <v>0</v>
      </c>
      <c r="AE629" t="b">
        <v>0</v>
      </c>
      <c r="AF629" t="b">
        <v>0</v>
      </c>
      <c r="AG629" t="s">
        <v>74</v>
      </c>
    </row>
    <row r="630" spans="1:33" x14ac:dyDescent="0.25">
      <c r="A630" t="str">
        <f>_xlfn.CONCAT(Table3[[#This Row],[Order]],"-",Table3[[#This Row],[Line]])</f>
        <v>76028-15</v>
      </c>
      <c r="C630" t="s">
        <v>5967</v>
      </c>
      <c r="D630" t="s">
        <v>74</v>
      </c>
      <c r="E630" t="b">
        <v>0</v>
      </c>
      <c r="F630">
        <v>76028</v>
      </c>
      <c r="G630">
        <v>15</v>
      </c>
      <c r="H630">
        <v>1</v>
      </c>
      <c r="I630" t="s">
        <v>730</v>
      </c>
      <c r="J630" t="s">
        <v>5968</v>
      </c>
      <c r="K630" t="s">
        <v>4966</v>
      </c>
      <c r="L630">
        <v>23.41</v>
      </c>
      <c r="M630" s="37">
        <v>43486</v>
      </c>
      <c r="N630" s="37" t="s">
        <v>42</v>
      </c>
      <c r="Q630" s="37"/>
      <c r="R630" s="37"/>
      <c r="S630" t="b">
        <v>0</v>
      </c>
      <c r="V630" t="s">
        <v>714</v>
      </c>
      <c r="W630">
        <v>4</v>
      </c>
      <c r="X630">
        <v>3</v>
      </c>
      <c r="Y630">
        <v>8</v>
      </c>
      <c r="Z630">
        <v>1612</v>
      </c>
      <c r="AA630">
        <v>0</v>
      </c>
      <c r="AE630" t="b">
        <v>0</v>
      </c>
      <c r="AF630" t="b">
        <v>0</v>
      </c>
      <c r="AG630" t="s">
        <v>74</v>
      </c>
    </row>
    <row r="631" spans="1:33" x14ac:dyDescent="0.25">
      <c r="A631" t="str">
        <f>_xlfn.CONCAT(Table3[[#This Row],[Order]],"-",Table3[[#This Row],[Line]])</f>
        <v>76028-16</v>
      </c>
      <c r="C631" t="s">
        <v>5967</v>
      </c>
      <c r="D631" t="s">
        <v>74</v>
      </c>
      <c r="E631" t="b">
        <v>0</v>
      </c>
      <c r="F631">
        <v>76028</v>
      </c>
      <c r="G631">
        <v>16</v>
      </c>
      <c r="H631">
        <v>7</v>
      </c>
      <c r="I631" t="s">
        <v>730</v>
      </c>
      <c r="J631" t="s">
        <v>5968</v>
      </c>
      <c r="K631" t="s">
        <v>4968</v>
      </c>
      <c r="L631">
        <v>163.87</v>
      </c>
      <c r="M631" s="37">
        <v>43486</v>
      </c>
      <c r="N631" s="37" t="s">
        <v>42</v>
      </c>
      <c r="Q631" s="37"/>
      <c r="S631" t="b">
        <v>0</v>
      </c>
      <c r="V631" t="s">
        <v>714</v>
      </c>
      <c r="W631">
        <v>4</v>
      </c>
      <c r="X631">
        <v>21</v>
      </c>
      <c r="Y631">
        <v>63</v>
      </c>
      <c r="Z631">
        <v>11718</v>
      </c>
      <c r="AA631">
        <v>0</v>
      </c>
      <c r="AE631" t="b">
        <v>0</v>
      </c>
      <c r="AF631" t="b">
        <v>0</v>
      </c>
      <c r="AG631" t="s">
        <v>74</v>
      </c>
    </row>
    <row r="632" spans="1:33" x14ac:dyDescent="0.25">
      <c r="A632" t="str">
        <f>_xlfn.CONCAT(Table3[[#This Row],[Order]],"-",Table3[[#This Row],[Line]])</f>
        <v>76028-17</v>
      </c>
      <c r="C632" t="s">
        <v>5967</v>
      </c>
      <c r="D632" t="s">
        <v>74</v>
      </c>
      <c r="E632" t="b">
        <v>0</v>
      </c>
      <c r="F632">
        <v>76028</v>
      </c>
      <c r="G632">
        <v>17</v>
      </c>
      <c r="H632">
        <v>4</v>
      </c>
      <c r="I632" t="s">
        <v>730</v>
      </c>
      <c r="J632" t="s">
        <v>5968</v>
      </c>
      <c r="K632" t="s">
        <v>4970</v>
      </c>
      <c r="L632">
        <v>93.64</v>
      </c>
      <c r="M632" s="37">
        <v>43486</v>
      </c>
      <c r="N632" s="37" t="s">
        <v>42</v>
      </c>
      <c r="Q632" s="37"/>
      <c r="S632" t="b">
        <v>0</v>
      </c>
      <c r="V632" t="s">
        <v>714</v>
      </c>
      <c r="W632">
        <v>4</v>
      </c>
      <c r="X632">
        <v>12</v>
      </c>
      <c r="Y632">
        <v>36</v>
      </c>
      <c r="Z632">
        <v>6944</v>
      </c>
      <c r="AA632">
        <v>0</v>
      </c>
      <c r="AE632" t="b">
        <v>0</v>
      </c>
      <c r="AF632" t="b">
        <v>0</v>
      </c>
      <c r="AG632" t="s">
        <v>74</v>
      </c>
    </row>
    <row r="633" spans="1:33" x14ac:dyDescent="0.25">
      <c r="A633" t="str">
        <f>_xlfn.CONCAT(Table3[[#This Row],[Order]],"-",Table3[[#This Row],[Line]])</f>
        <v>76028-18</v>
      </c>
      <c r="C633" t="s">
        <v>5967</v>
      </c>
      <c r="D633" t="s">
        <v>74</v>
      </c>
      <c r="E633" t="b">
        <v>0</v>
      </c>
      <c r="F633">
        <v>76028</v>
      </c>
      <c r="G633">
        <v>18</v>
      </c>
      <c r="H633">
        <v>1</v>
      </c>
      <c r="I633" t="s">
        <v>730</v>
      </c>
      <c r="J633" t="s">
        <v>5968</v>
      </c>
      <c r="K633" t="s">
        <v>4972</v>
      </c>
      <c r="L633">
        <v>26</v>
      </c>
      <c r="M633" s="37">
        <v>43486</v>
      </c>
      <c r="N633" s="37" t="s">
        <v>42</v>
      </c>
      <c r="Q633" s="37"/>
      <c r="R633" s="37"/>
      <c r="S633" t="b">
        <v>0</v>
      </c>
      <c r="V633" t="s">
        <v>714</v>
      </c>
      <c r="W633">
        <v>4</v>
      </c>
      <c r="X633">
        <v>3</v>
      </c>
      <c r="Y633">
        <v>9</v>
      </c>
      <c r="Z633">
        <v>1860</v>
      </c>
      <c r="AA633">
        <v>0</v>
      </c>
      <c r="AE633" t="b">
        <v>0</v>
      </c>
      <c r="AF633" t="b">
        <v>0</v>
      </c>
      <c r="AG633" t="s">
        <v>74</v>
      </c>
    </row>
    <row r="634" spans="1:33" x14ac:dyDescent="0.25">
      <c r="A634" t="str">
        <f>_xlfn.CONCAT(Table3[[#This Row],[Order]],"-",Table3[[#This Row],[Line]])</f>
        <v>76028-19</v>
      </c>
      <c r="C634" t="s">
        <v>5967</v>
      </c>
      <c r="D634" t="s">
        <v>74</v>
      </c>
      <c r="E634" t="b">
        <v>0</v>
      </c>
      <c r="F634">
        <v>76028</v>
      </c>
      <c r="G634">
        <v>19</v>
      </c>
      <c r="H634">
        <v>1</v>
      </c>
      <c r="I634" t="s">
        <v>730</v>
      </c>
      <c r="J634" t="s">
        <v>5968</v>
      </c>
      <c r="K634" t="s">
        <v>4974</v>
      </c>
      <c r="L634">
        <v>26</v>
      </c>
      <c r="M634" s="37">
        <v>43486</v>
      </c>
      <c r="N634" s="37" t="s">
        <v>42</v>
      </c>
      <c r="Q634" s="37"/>
      <c r="R634" s="37"/>
      <c r="S634" t="b">
        <v>0</v>
      </c>
      <c r="V634" t="s">
        <v>714</v>
      </c>
      <c r="W634">
        <v>4</v>
      </c>
      <c r="X634">
        <v>3</v>
      </c>
      <c r="Y634">
        <v>9</v>
      </c>
      <c r="Z634">
        <v>1922</v>
      </c>
      <c r="AA634">
        <v>0</v>
      </c>
      <c r="AE634" t="b">
        <v>0</v>
      </c>
      <c r="AF634" t="b">
        <v>0</v>
      </c>
      <c r="AG634" t="s">
        <v>74</v>
      </c>
    </row>
    <row r="635" spans="1:33" x14ac:dyDescent="0.25">
      <c r="A635" t="str">
        <f>_xlfn.CONCAT(Table3[[#This Row],[Order]],"-",Table3[[#This Row],[Line]])</f>
        <v>76028-20</v>
      </c>
      <c r="C635" t="s">
        <v>5967</v>
      </c>
      <c r="D635" t="s">
        <v>74</v>
      </c>
      <c r="E635" t="b">
        <v>0</v>
      </c>
      <c r="F635">
        <v>76028</v>
      </c>
      <c r="G635">
        <v>20</v>
      </c>
      <c r="H635">
        <v>1</v>
      </c>
      <c r="I635" t="s">
        <v>730</v>
      </c>
      <c r="J635" t="s">
        <v>5968</v>
      </c>
      <c r="K635" t="s">
        <v>4976</v>
      </c>
      <c r="L635">
        <v>26</v>
      </c>
      <c r="M635" s="37">
        <v>43486</v>
      </c>
      <c r="N635" s="37" t="s">
        <v>42</v>
      </c>
      <c r="Q635" s="37"/>
      <c r="R635" s="37"/>
      <c r="S635" t="b">
        <v>0</v>
      </c>
      <c r="V635" t="s">
        <v>714</v>
      </c>
      <c r="W635">
        <v>4</v>
      </c>
      <c r="X635">
        <v>3</v>
      </c>
      <c r="Y635">
        <v>9</v>
      </c>
      <c r="Z635">
        <v>1984</v>
      </c>
      <c r="AA635">
        <v>0</v>
      </c>
      <c r="AE635" t="b">
        <v>0</v>
      </c>
      <c r="AF635" t="b">
        <v>0</v>
      </c>
      <c r="AG635" t="s">
        <v>74</v>
      </c>
    </row>
    <row r="636" spans="1:33" x14ac:dyDescent="0.25">
      <c r="A636" t="str">
        <f>_xlfn.CONCAT(Table3[[#This Row],[Order]],"-",Table3[[#This Row],[Line]])</f>
        <v>76028-21</v>
      </c>
      <c r="C636" t="s">
        <v>5967</v>
      </c>
      <c r="D636" t="s">
        <v>74</v>
      </c>
      <c r="E636" t="b">
        <v>0</v>
      </c>
      <c r="F636">
        <v>76028</v>
      </c>
      <c r="G636">
        <v>21</v>
      </c>
      <c r="H636">
        <v>1</v>
      </c>
      <c r="I636" t="s">
        <v>730</v>
      </c>
      <c r="J636" t="s">
        <v>5968</v>
      </c>
      <c r="K636" t="s">
        <v>4978</v>
      </c>
      <c r="L636">
        <v>28.4</v>
      </c>
      <c r="M636" s="37">
        <v>43486</v>
      </c>
      <c r="N636" s="37" t="s">
        <v>42</v>
      </c>
      <c r="Q636" s="37"/>
      <c r="R636" s="37"/>
      <c r="S636" t="b">
        <v>0</v>
      </c>
      <c r="V636" t="s">
        <v>714</v>
      </c>
      <c r="W636">
        <v>4</v>
      </c>
      <c r="X636">
        <v>3</v>
      </c>
      <c r="Y636">
        <v>9</v>
      </c>
      <c r="Z636">
        <v>2108</v>
      </c>
      <c r="AA636">
        <v>0</v>
      </c>
      <c r="AE636" t="b">
        <v>0</v>
      </c>
      <c r="AF636" t="b">
        <v>0</v>
      </c>
      <c r="AG636" t="s">
        <v>74</v>
      </c>
    </row>
    <row r="637" spans="1:33" x14ac:dyDescent="0.25">
      <c r="A637" t="str">
        <f>_xlfn.CONCAT(Table3[[#This Row],[Order]],"-",Table3[[#This Row],[Line]])</f>
        <v>76028-22</v>
      </c>
      <c r="C637" t="s">
        <v>5967</v>
      </c>
      <c r="D637" t="s">
        <v>74</v>
      </c>
      <c r="E637" t="b">
        <v>0</v>
      </c>
      <c r="F637">
        <v>76028</v>
      </c>
      <c r="G637">
        <v>22</v>
      </c>
      <c r="H637">
        <v>2</v>
      </c>
      <c r="I637" t="s">
        <v>730</v>
      </c>
      <c r="J637" t="s">
        <v>5968</v>
      </c>
      <c r="K637" t="s">
        <v>4980</v>
      </c>
      <c r="L637">
        <v>65.599999999999994</v>
      </c>
      <c r="M637" s="37">
        <v>43486</v>
      </c>
      <c r="N637" s="37" t="s">
        <v>42</v>
      </c>
      <c r="Q637" s="37"/>
      <c r="R637" s="37"/>
      <c r="S637" t="b">
        <v>0</v>
      </c>
      <c r="V637" t="s">
        <v>714</v>
      </c>
      <c r="W637">
        <v>4</v>
      </c>
      <c r="X637">
        <v>8</v>
      </c>
      <c r="Y637">
        <v>24</v>
      </c>
      <c r="Z637">
        <v>4712</v>
      </c>
      <c r="AA637">
        <v>0</v>
      </c>
      <c r="AE637" t="b">
        <v>0</v>
      </c>
      <c r="AF637" t="b">
        <v>0</v>
      </c>
      <c r="AG637" t="s">
        <v>74</v>
      </c>
    </row>
    <row r="638" spans="1:33" x14ac:dyDescent="0.25">
      <c r="A638" t="str">
        <f>_xlfn.CONCAT(Table3[[#This Row],[Order]],"-",Table3[[#This Row],[Line]])</f>
        <v>76028-23</v>
      </c>
      <c r="C638" t="s">
        <v>5967</v>
      </c>
      <c r="D638" t="s">
        <v>74</v>
      </c>
      <c r="E638" t="b">
        <v>0</v>
      </c>
      <c r="F638">
        <v>76028</v>
      </c>
      <c r="G638">
        <v>23</v>
      </c>
      <c r="H638">
        <v>1</v>
      </c>
      <c r="I638" t="s">
        <v>730</v>
      </c>
      <c r="J638" t="s">
        <v>5968</v>
      </c>
      <c r="K638" t="s">
        <v>4982</v>
      </c>
      <c r="L638">
        <v>32.799999999999997</v>
      </c>
      <c r="M638" s="37">
        <v>43486</v>
      </c>
      <c r="N638" s="37" t="s">
        <v>42</v>
      </c>
      <c r="Q638" s="37"/>
      <c r="R638" s="37"/>
      <c r="S638" t="b">
        <v>0</v>
      </c>
      <c r="V638" t="s">
        <v>714</v>
      </c>
      <c r="W638">
        <v>4</v>
      </c>
      <c r="X638">
        <v>4</v>
      </c>
      <c r="Y638">
        <v>12</v>
      </c>
      <c r="Z638">
        <v>2418</v>
      </c>
      <c r="AA638">
        <v>0</v>
      </c>
      <c r="AE638" t="b">
        <v>0</v>
      </c>
      <c r="AF638" t="b">
        <v>0</v>
      </c>
      <c r="AG638" t="s">
        <v>74</v>
      </c>
    </row>
    <row r="639" spans="1:33" x14ac:dyDescent="0.25">
      <c r="A639" t="str">
        <f>_xlfn.CONCAT(Table3[[#This Row],[Order]],"-",Table3[[#This Row],[Line]])</f>
        <v>76028-24</v>
      </c>
      <c r="C639" t="s">
        <v>5967</v>
      </c>
      <c r="D639" t="s">
        <v>74</v>
      </c>
      <c r="E639" t="b">
        <v>0</v>
      </c>
      <c r="F639">
        <v>76028</v>
      </c>
      <c r="G639">
        <v>24</v>
      </c>
      <c r="H639">
        <v>1</v>
      </c>
      <c r="I639" t="s">
        <v>730</v>
      </c>
      <c r="J639" t="s">
        <v>5968</v>
      </c>
      <c r="K639" t="s">
        <v>4984</v>
      </c>
      <c r="L639">
        <v>32.799999999999997</v>
      </c>
      <c r="M639" s="37">
        <v>43486</v>
      </c>
      <c r="N639" s="37" t="s">
        <v>42</v>
      </c>
      <c r="Q639" s="37"/>
      <c r="S639" t="b">
        <v>0</v>
      </c>
      <c r="V639" t="s">
        <v>714</v>
      </c>
      <c r="W639">
        <v>4</v>
      </c>
      <c r="X639">
        <v>4</v>
      </c>
      <c r="Y639">
        <v>12</v>
      </c>
      <c r="Z639">
        <v>2480</v>
      </c>
      <c r="AA639">
        <v>0</v>
      </c>
      <c r="AE639" t="b">
        <v>0</v>
      </c>
      <c r="AF639" t="b">
        <v>0</v>
      </c>
      <c r="AG639" t="s">
        <v>74</v>
      </c>
    </row>
    <row r="640" spans="1:33" x14ac:dyDescent="0.25">
      <c r="A640" t="str">
        <f>_xlfn.CONCAT(Table3[[#This Row],[Order]],"-",Table3[[#This Row],[Line]])</f>
        <v>76028-25</v>
      </c>
      <c r="C640" t="s">
        <v>5967</v>
      </c>
      <c r="D640" t="s">
        <v>74</v>
      </c>
      <c r="E640" t="b">
        <v>0</v>
      </c>
      <c r="F640">
        <v>76028</v>
      </c>
      <c r="G640">
        <v>25</v>
      </c>
      <c r="H640">
        <v>4</v>
      </c>
      <c r="I640" t="s">
        <v>730</v>
      </c>
      <c r="J640" t="s">
        <v>5968</v>
      </c>
      <c r="K640" t="s">
        <v>4986</v>
      </c>
      <c r="L640">
        <v>141.52000000000001</v>
      </c>
      <c r="M640" s="37">
        <v>43486</v>
      </c>
      <c r="N640" s="37" t="s">
        <v>42</v>
      </c>
      <c r="Q640" s="37"/>
      <c r="R640" s="37"/>
      <c r="S640" t="b">
        <v>0</v>
      </c>
      <c r="V640" t="s">
        <v>714</v>
      </c>
      <c r="W640">
        <v>4</v>
      </c>
      <c r="X640">
        <v>16</v>
      </c>
      <c r="Y640">
        <v>48</v>
      </c>
      <c r="Z640">
        <v>10416</v>
      </c>
      <c r="AA640">
        <v>0</v>
      </c>
      <c r="AE640" t="b">
        <v>0</v>
      </c>
      <c r="AF640" t="b">
        <v>0</v>
      </c>
      <c r="AG640" t="s">
        <v>74</v>
      </c>
    </row>
    <row r="641" spans="1:33" x14ac:dyDescent="0.25">
      <c r="A641" t="str">
        <f>_xlfn.CONCAT(Table3[[#This Row],[Order]],"-",Table3[[#This Row],[Line]])</f>
        <v>76028-26</v>
      </c>
      <c r="C641" t="s">
        <v>5967</v>
      </c>
      <c r="D641" t="s">
        <v>74</v>
      </c>
      <c r="E641" t="b">
        <v>0</v>
      </c>
      <c r="F641">
        <v>76028</v>
      </c>
      <c r="G641">
        <v>26</v>
      </c>
      <c r="H641">
        <v>2</v>
      </c>
      <c r="I641" t="s">
        <v>730</v>
      </c>
      <c r="J641" t="s">
        <v>5968</v>
      </c>
      <c r="K641" t="s">
        <v>4988</v>
      </c>
      <c r="L641">
        <v>70.760000000000005</v>
      </c>
      <c r="M641" s="37">
        <v>43486</v>
      </c>
      <c r="N641" s="37" t="s">
        <v>42</v>
      </c>
      <c r="Q641" s="37"/>
      <c r="R641" s="37"/>
      <c r="S641" t="b">
        <v>0</v>
      </c>
      <c r="V641" t="s">
        <v>714</v>
      </c>
      <c r="W641">
        <v>4</v>
      </c>
      <c r="X641">
        <v>8</v>
      </c>
      <c r="Y641">
        <v>24</v>
      </c>
      <c r="Z641">
        <v>5332</v>
      </c>
      <c r="AA641">
        <v>0</v>
      </c>
      <c r="AE641" t="b">
        <v>0</v>
      </c>
      <c r="AF641" t="b">
        <v>0</v>
      </c>
      <c r="AG641" t="s">
        <v>74</v>
      </c>
    </row>
    <row r="642" spans="1:33" x14ac:dyDescent="0.25">
      <c r="A642" t="str">
        <f>_xlfn.CONCAT(Table3[[#This Row],[Order]],"-",Table3[[#This Row],[Line]])</f>
        <v>76028-27</v>
      </c>
      <c r="C642" t="s">
        <v>5967</v>
      </c>
      <c r="D642" t="s">
        <v>74</v>
      </c>
      <c r="E642" t="b">
        <v>0</v>
      </c>
      <c r="F642">
        <v>76028</v>
      </c>
      <c r="G642">
        <v>27</v>
      </c>
      <c r="H642">
        <v>3</v>
      </c>
      <c r="I642" t="s">
        <v>730</v>
      </c>
      <c r="J642" t="s">
        <v>5968</v>
      </c>
      <c r="K642" t="s">
        <v>4990</v>
      </c>
      <c r="L642">
        <v>106.14</v>
      </c>
      <c r="M642" s="37">
        <v>43486</v>
      </c>
      <c r="N642" s="37" t="s">
        <v>42</v>
      </c>
      <c r="Q642" s="37"/>
      <c r="R642" s="37"/>
      <c r="S642" t="b">
        <v>0</v>
      </c>
      <c r="V642" t="s">
        <v>714</v>
      </c>
      <c r="W642">
        <v>4</v>
      </c>
      <c r="X642">
        <v>12</v>
      </c>
      <c r="Y642">
        <v>36</v>
      </c>
      <c r="Z642">
        <v>8184</v>
      </c>
      <c r="AA642">
        <v>0</v>
      </c>
      <c r="AE642" t="b">
        <v>0</v>
      </c>
      <c r="AF642" t="b">
        <v>0</v>
      </c>
      <c r="AG642" t="s">
        <v>74</v>
      </c>
    </row>
    <row r="643" spans="1:33" x14ac:dyDescent="0.25">
      <c r="A643" t="str">
        <f>_xlfn.CONCAT(Table3[[#This Row],[Order]],"-",Table3[[#This Row],[Line]])</f>
        <v>76028-28</v>
      </c>
      <c r="C643" t="s">
        <v>5967</v>
      </c>
      <c r="D643" t="s">
        <v>74</v>
      </c>
      <c r="E643" t="b">
        <v>0</v>
      </c>
      <c r="F643">
        <v>76028</v>
      </c>
      <c r="G643">
        <v>28</v>
      </c>
      <c r="H643">
        <v>1</v>
      </c>
      <c r="I643" t="s">
        <v>730</v>
      </c>
      <c r="J643" t="s">
        <v>5968</v>
      </c>
      <c r="K643" t="s">
        <v>4992</v>
      </c>
      <c r="L643">
        <v>37.79</v>
      </c>
      <c r="M643" s="37">
        <v>43486</v>
      </c>
      <c r="N643" s="37" t="s">
        <v>42</v>
      </c>
      <c r="Q643" s="37"/>
      <c r="R643" s="37"/>
      <c r="S643" t="b">
        <v>0</v>
      </c>
      <c r="V643" t="s">
        <v>714</v>
      </c>
      <c r="W643">
        <v>4</v>
      </c>
      <c r="X643">
        <v>4</v>
      </c>
      <c r="Y643">
        <v>12</v>
      </c>
      <c r="Z643">
        <v>2914</v>
      </c>
      <c r="AA643">
        <v>0</v>
      </c>
      <c r="AE643" t="b">
        <v>0</v>
      </c>
      <c r="AF643" t="b">
        <v>0</v>
      </c>
      <c r="AG643" t="s">
        <v>74</v>
      </c>
    </row>
    <row r="644" spans="1:33" x14ac:dyDescent="0.25">
      <c r="A644" t="str">
        <f>_xlfn.CONCAT(Table3[[#This Row],[Order]],"-",Table3[[#This Row],[Line]])</f>
        <v>76028-29</v>
      </c>
      <c r="C644" t="s">
        <v>5967</v>
      </c>
      <c r="D644" t="s">
        <v>74</v>
      </c>
      <c r="E644" t="b">
        <v>0</v>
      </c>
      <c r="F644">
        <v>76028</v>
      </c>
      <c r="G644">
        <v>29</v>
      </c>
      <c r="H644">
        <v>1</v>
      </c>
      <c r="I644" t="s">
        <v>730</v>
      </c>
      <c r="J644" t="s">
        <v>5968</v>
      </c>
      <c r="K644" t="s">
        <v>4994</v>
      </c>
      <c r="L644">
        <v>37.79</v>
      </c>
      <c r="M644" s="37">
        <v>43486</v>
      </c>
      <c r="N644" s="37" t="s">
        <v>42</v>
      </c>
      <c r="Q644" s="37"/>
      <c r="R644" s="37"/>
      <c r="S644" t="b">
        <v>0</v>
      </c>
      <c r="V644" t="s">
        <v>714</v>
      </c>
      <c r="W644">
        <v>4</v>
      </c>
      <c r="X644">
        <v>5</v>
      </c>
      <c r="Y644">
        <v>15</v>
      </c>
      <c r="Z644">
        <v>2976</v>
      </c>
      <c r="AA644">
        <v>0</v>
      </c>
      <c r="AE644" t="b">
        <v>0</v>
      </c>
      <c r="AF644" t="b">
        <v>0</v>
      </c>
      <c r="AG644" t="s">
        <v>74</v>
      </c>
    </row>
    <row r="645" spans="1:33" x14ac:dyDescent="0.25">
      <c r="A645" t="str">
        <f>_xlfn.CONCAT(Table3[[#This Row],[Order]],"-",Table3[[#This Row],[Line]])</f>
        <v>76028-30</v>
      </c>
      <c r="C645" t="s">
        <v>5967</v>
      </c>
      <c r="D645" t="s">
        <v>74</v>
      </c>
      <c r="E645" t="b">
        <v>0</v>
      </c>
      <c r="F645">
        <v>76028</v>
      </c>
      <c r="G645">
        <v>30</v>
      </c>
      <c r="H645">
        <v>2</v>
      </c>
      <c r="I645" t="s">
        <v>730</v>
      </c>
      <c r="J645" t="s">
        <v>5968</v>
      </c>
      <c r="K645" t="s">
        <v>4996</v>
      </c>
      <c r="L645">
        <v>84.38</v>
      </c>
      <c r="M645" s="37">
        <v>43486</v>
      </c>
      <c r="N645" s="37" t="s">
        <v>42</v>
      </c>
      <c r="Q645" s="37"/>
      <c r="R645" s="37"/>
      <c r="S645" t="b">
        <v>0</v>
      </c>
      <c r="V645" t="s">
        <v>714</v>
      </c>
      <c r="W645">
        <v>4</v>
      </c>
      <c r="X645">
        <v>10</v>
      </c>
      <c r="Y645">
        <v>30</v>
      </c>
      <c r="Z645">
        <v>6200</v>
      </c>
      <c r="AA645">
        <v>0</v>
      </c>
      <c r="AE645" t="b">
        <v>0</v>
      </c>
      <c r="AF645" t="b">
        <v>0</v>
      </c>
      <c r="AG645" t="s">
        <v>74</v>
      </c>
    </row>
    <row r="646" spans="1:33" x14ac:dyDescent="0.25">
      <c r="A646" t="str">
        <f>_xlfn.CONCAT(Table3[[#This Row],[Order]],"-",Table3[[#This Row],[Line]])</f>
        <v>76028-31</v>
      </c>
      <c r="C646" t="s">
        <v>5967</v>
      </c>
      <c r="D646" t="s">
        <v>74</v>
      </c>
      <c r="E646" t="b">
        <v>0</v>
      </c>
      <c r="F646">
        <v>76028</v>
      </c>
      <c r="G646">
        <v>31</v>
      </c>
      <c r="H646">
        <v>1</v>
      </c>
      <c r="I646" t="s">
        <v>730</v>
      </c>
      <c r="J646" t="s">
        <v>5968</v>
      </c>
      <c r="K646" t="s">
        <v>4998</v>
      </c>
      <c r="L646">
        <v>44.77</v>
      </c>
      <c r="M646" s="37">
        <v>43486</v>
      </c>
      <c r="N646" s="37" t="s">
        <v>42</v>
      </c>
      <c r="Q646" s="37"/>
      <c r="R646" s="37"/>
      <c r="S646" t="b">
        <v>0</v>
      </c>
      <c r="V646" t="s">
        <v>714</v>
      </c>
      <c r="W646">
        <v>4</v>
      </c>
      <c r="X646">
        <v>5</v>
      </c>
      <c r="Y646">
        <v>15</v>
      </c>
      <c r="Z646">
        <v>3410</v>
      </c>
      <c r="AA646">
        <v>0</v>
      </c>
      <c r="AE646" t="b">
        <v>0</v>
      </c>
      <c r="AF646" t="b">
        <v>0</v>
      </c>
      <c r="AG646" t="s">
        <v>74</v>
      </c>
    </row>
    <row r="647" spans="1:33" x14ac:dyDescent="0.25">
      <c r="A647" t="str">
        <f>_xlfn.CONCAT(Table3[[#This Row],[Order]],"-",Table3[[#This Row],[Line]])</f>
        <v>76028-32</v>
      </c>
      <c r="C647" t="s">
        <v>5967</v>
      </c>
      <c r="D647" t="s">
        <v>74</v>
      </c>
      <c r="E647" t="b">
        <v>0</v>
      </c>
      <c r="F647">
        <v>76028</v>
      </c>
      <c r="G647">
        <v>32</v>
      </c>
      <c r="H647">
        <v>2</v>
      </c>
      <c r="I647" t="s">
        <v>730</v>
      </c>
      <c r="J647" t="s">
        <v>5968</v>
      </c>
      <c r="K647" t="s">
        <v>4999</v>
      </c>
      <c r="L647">
        <v>0</v>
      </c>
      <c r="M647" s="37"/>
      <c r="N647" s="37" t="s">
        <v>734</v>
      </c>
      <c r="Q647" s="37"/>
      <c r="R647" s="37"/>
      <c r="S647" s="37" t="b">
        <v>0</v>
      </c>
      <c r="V647" t="s">
        <v>714</v>
      </c>
      <c r="W647">
        <v>4</v>
      </c>
      <c r="X647">
        <v>10</v>
      </c>
      <c r="Z647">
        <v>6944</v>
      </c>
      <c r="AA647">
        <v>0</v>
      </c>
      <c r="AE647" t="b">
        <v>0</v>
      </c>
      <c r="AF647" t="b">
        <v>0</v>
      </c>
      <c r="AG647" t="s">
        <v>74</v>
      </c>
    </row>
    <row r="648" spans="1:33" x14ac:dyDescent="0.25">
      <c r="A648" t="str">
        <f>_xlfn.CONCAT(Table3[[#This Row],[Order]],"-",Table3[[#This Row],[Line]])</f>
        <v>76028-33</v>
      </c>
      <c r="C648" t="s">
        <v>5967</v>
      </c>
      <c r="D648" t="s">
        <v>74</v>
      </c>
      <c r="E648" t="b">
        <v>0</v>
      </c>
      <c r="F648">
        <v>76028</v>
      </c>
      <c r="G648">
        <v>33</v>
      </c>
      <c r="H648">
        <v>3</v>
      </c>
      <c r="I648" t="s">
        <v>730</v>
      </c>
      <c r="J648" t="s">
        <v>5968</v>
      </c>
      <c r="K648" t="s">
        <v>5001</v>
      </c>
      <c r="L648">
        <v>141.51</v>
      </c>
      <c r="M648" s="37">
        <v>43486</v>
      </c>
      <c r="N648" s="37" t="s">
        <v>42</v>
      </c>
      <c r="Q648" s="37"/>
      <c r="R648" s="37"/>
      <c r="S648" s="37" t="b">
        <v>0</v>
      </c>
      <c r="V648" t="s">
        <v>714</v>
      </c>
      <c r="W648">
        <v>4</v>
      </c>
      <c r="X648">
        <v>18</v>
      </c>
      <c r="Y648">
        <v>54</v>
      </c>
      <c r="Z648">
        <v>11160</v>
      </c>
      <c r="AA648">
        <v>0</v>
      </c>
      <c r="AE648" t="b">
        <v>0</v>
      </c>
      <c r="AF648" t="b">
        <v>0</v>
      </c>
      <c r="AG648" t="s">
        <v>74</v>
      </c>
    </row>
    <row r="649" spans="1:33" x14ac:dyDescent="0.25">
      <c r="A649" t="str">
        <f>_xlfn.CONCAT(Table3[[#This Row],[Order]],"-",Table3[[#This Row],[Line]])</f>
        <v>76028-34</v>
      </c>
      <c r="C649" t="s">
        <v>5967</v>
      </c>
      <c r="D649" t="s">
        <v>74</v>
      </c>
      <c r="E649" t="b">
        <v>0</v>
      </c>
      <c r="F649">
        <v>76028</v>
      </c>
      <c r="G649">
        <v>34</v>
      </c>
      <c r="H649">
        <v>1</v>
      </c>
      <c r="I649" t="s">
        <v>730</v>
      </c>
      <c r="J649" t="s">
        <v>5968</v>
      </c>
      <c r="K649" t="s">
        <v>5003</v>
      </c>
      <c r="L649">
        <v>54.16</v>
      </c>
      <c r="M649" s="37">
        <v>43486</v>
      </c>
      <c r="N649" s="37" t="s">
        <v>42</v>
      </c>
      <c r="Q649" s="37"/>
      <c r="R649" s="37"/>
      <c r="S649" s="37" t="b">
        <v>0</v>
      </c>
      <c r="V649" t="s">
        <v>714</v>
      </c>
      <c r="W649">
        <v>4</v>
      </c>
      <c r="X649">
        <v>6</v>
      </c>
      <c r="Y649">
        <v>18</v>
      </c>
      <c r="Z649">
        <v>4154</v>
      </c>
      <c r="AA649">
        <v>0</v>
      </c>
      <c r="AE649" t="b">
        <v>0</v>
      </c>
      <c r="AF649" t="b">
        <v>0</v>
      </c>
      <c r="AG649" t="s">
        <v>74</v>
      </c>
    </row>
    <row r="650" spans="1:33" x14ac:dyDescent="0.25">
      <c r="A650" t="str">
        <f>_xlfn.CONCAT(Table3[[#This Row],[Order]],"-",Table3[[#This Row],[Line]])</f>
        <v>76028-35</v>
      </c>
      <c r="C650" t="s">
        <v>5967</v>
      </c>
      <c r="D650" t="s">
        <v>74</v>
      </c>
      <c r="E650" t="b">
        <v>0</v>
      </c>
      <c r="F650">
        <v>76028</v>
      </c>
      <c r="G650">
        <v>35</v>
      </c>
      <c r="H650">
        <v>1</v>
      </c>
      <c r="I650" t="s">
        <v>730</v>
      </c>
      <c r="J650" t="s">
        <v>5968</v>
      </c>
      <c r="K650" t="s">
        <v>5005</v>
      </c>
      <c r="L650">
        <v>70.34</v>
      </c>
      <c r="M650" s="37">
        <v>43486</v>
      </c>
      <c r="N650" s="37" t="s">
        <v>42</v>
      </c>
      <c r="Q650" s="37"/>
      <c r="R650" s="37"/>
      <c r="S650" s="37" t="b">
        <v>0</v>
      </c>
      <c r="V650" t="s">
        <v>714</v>
      </c>
      <c r="W650">
        <v>4</v>
      </c>
      <c r="X650">
        <v>8</v>
      </c>
      <c r="Y650">
        <v>24</v>
      </c>
      <c r="Z650">
        <v>5332</v>
      </c>
      <c r="AA650">
        <v>0</v>
      </c>
      <c r="AE650" t="b">
        <v>0</v>
      </c>
      <c r="AF650" t="b">
        <v>0</v>
      </c>
      <c r="AG650" t="s">
        <v>74</v>
      </c>
    </row>
    <row r="651" spans="1:33" x14ac:dyDescent="0.25">
      <c r="A651" t="str">
        <f>_xlfn.CONCAT(Table3[[#This Row],[Order]],"-",Table3[[#This Row],[Line]])</f>
        <v>76028-36</v>
      </c>
      <c r="C651" t="s">
        <v>5967</v>
      </c>
      <c r="D651" t="s">
        <v>74</v>
      </c>
      <c r="E651" t="b">
        <v>0</v>
      </c>
      <c r="F651">
        <v>76028</v>
      </c>
      <c r="G651">
        <v>36</v>
      </c>
      <c r="H651">
        <v>1</v>
      </c>
      <c r="I651" t="s">
        <v>730</v>
      </c>
      <c r="J651" t="s">
        <v>5968</v>
      </c>
      <c r="K651" t="s">
        <v>5007</v>
      </c>
      <c r="L651">
        <v>70.34</v>
      </c>
      <c r="M651" s="37">
        <v>43486</v>
      </c>
      <c r="N651" s="37" t="s">
        <v>42</v>
      </c>
      <c r="Q651" s="37"/>
      <c r="R651" s="37"/>
      <c r="S651" s="37" t="b">
        <v>0</v>
      </c>
      <c r="V651" t="s">
        <v>714</v>
      </c>
      <c r="W651">
        <v>4</v>
      </c>
      <c r="X651">
        <v>8</v>
      </c>
      <c r="Y651">
        <v>24</v>
      </c>
      <c r="Z651">
        <v>5456</v>
      </c>
      <c r="AA651">
        <v>0</v>
      </c>
      <c r="AE651" t="b">
        <v>0</v>
      </c>
      <c r="AF651" t="b">
        <v>0</v>
      </c>
      <c r="AG651" t="s">
        <v>74</v>
      </c>
    </row>
    <row r="652" spans="1:33" x14ac:dyDescent="0.25">
      <c r="A652" t="str">
        <f>_xlfn.CONCAT(Table3[[#This Row],[Order]],"-",Table3[[#This Row],[Line]])</f>
        <v>76028-37</v>
      </c>
      <c r="C652" t="s">
        <v>5967</v>
      </c>
      <c r="D652" t="s">
        <v>74</v>
      </c>
      <c r="E652" t="b">
        <v>0</v>
      </c>
      <c r="F652">
        <v>76028</v>
      </c>
      <c r="G652">
        <v>37</v>
      </c>
      <c r="H652">
        <v>1</v>
      </c>
      <c r="I652" t="s">
        <v>730</v>
      </c>
      <c r="J652" t="s">
        <v>5968</v>
      </c>
      <c r="K652" t="s">
        <v>5009</v>
      </c>
      <c r="L652">
        <v>75.97</v>
      </c>
      <c r="M652" s="37">
        <v>43486</v>
      </c>
      <c r="N652" s="37" t="s">
        <v>42</v>
      </c>
      <c r="Q652" s="37"/>
      <c r="R652" s="37"/>
      <c r="S652" s="37" t="b">
        <v>0</v>
      </c>
      <c r="V652" t="s">
        <v>714</v>
      </c>
      <c r="W652">
        <v>4</v>
      </c>
      <c r="X652">
        <v>8</v>
      </c>
      <c r="Y652">
        <v>24</v>
      </c>
      <c r="Z652">
        <v>5828</v>
      </c>
      <c r="AA652">
        <v>0</v>
      </c>
      <c r="AE652" t="b">
        <v>0</v>
      </c>
      <c r="AF652" t="b">
        <v>0</v>
      </c>
      <c r="AG652" t="s">
        <v>74</v>
      </c>
    </row>
    <row r="653" spans="1:33" x14ac:dyDescent="0.25">
      <c r="A653" t="str">
        <f>_xlfn.CONCAT(Table3[[#This Row],[Order]],"-",Table3[[#This Row],[Line]])</f>
        <v>76028-38</v>
      </c>
      <c r="C653" t="s">
        <v>5967</v>
      </c>
      <c r="D653" t="s">
        <v>74</v>
      </c>
      <c r="E653" t="b">
        <v>0</v>
      </c>
      <c r="F653">
        <v>76028</v>
      </c>
      <c r="G653">
        <v>38</v>
      </c>
      <c r="H653">
        <v>1</v>
      </c>
      <c r="I653" t="s">
        <v>730</v>
      </c>
      <c r="J653" t="s">
        <v>5968</v>
      </c>
      <c r="K653" t="s">
        <v>5011</v>
      </c>
      <c r="L653">
        <v>75.97</v>
      </c>
      <c r="M653" s="37">
        <v>43486</v>
      </c>
      <c r="N653" s="37" t="s">
        <v>42</v>
      </c>
      <c r="Q653" s="37"/>
      <c r="R653" s="37"/>
      <c r="S653" s="37" t="b">
        <v>0</v>
      </c>
      <c r="V653" t="s">
        <v>714</v>
      </c>
      <c r="W653">
        <v>4</v>
      </c>
      <c r="X653">
        <v>9</v>
      </c>
      <c r="Y653">
        <v>27</v>
      </c>
      <c r="Z653">
        <v>5890</v>
      </c>
      <c r="AA653">
        <v>0</v>
      </c>
      <c r="AE653" t="b">
        <v>0</v>
      </c>
      <c r="AF653" t="b">
        <v>0</v>
      </c>
      <c r="AG653" t="s">
        <v>74</v>
      </c>
    </row>
    <row r="654" spans="1:33" x14ac:dyDescent="0.25">
      <c r="A654" t="str">
        <f>_xlfn.CONCAT(Table3[[#This Row],[Order]],"-",Table3[[#This Row],[Line]])</f>
        <v>76028-39</v>
      </c>
      <c r="C654" t="s">
        <v>5967</v>
      </c>
      <c r="D654" t="s">
        <v>74</v>
      </c>
      <c r="E654" t="b">
        <v>0</v>
      </c>
      <c r="F654">
        <v>76028</v>
      </c>
      <c r="G654">
        <v>39</v>
      </c>
      <c r="H654">
        <v>1</v>
      </c>
      <c r="I654" t="s">
        <v>730</v>
      </c>
      <c r="J654" t="s">
        <v>5968</v>
      </c>
      <c r="K654" t="s">
        <v>5013</v>
      </c>
      <c r="L654">
        <v>82.54</v>
      </c>
      <c r="M654" s="37">
        <v>43486</v>
      </c>
      <c r="N654" s="37" t="s">
        <v>42</v>
      </c>
      <c r="Q654" s="37"/>
      <c r="R654" s="37"/>
      <c r="S654" s="37" t="b">
        <v>0</v>
      </c>
      <c r="V654" t="s">
        <v>714</v>
      </c>
      <c r="W654">
        <v>4</v>
      </c>
      <c r="X654">
        <v>9</v>
      </c>
      <c r="Y654">
        <v>27</v>
      </c>
      <c r="Z654">
        <v>6324</v>
      </c>
      <c r="AA654">
        <v>0</v>
      </c>
      <c r="AE654" t="b">
        <v>0</v>
      </c>
      <c r="AF654" t="b">
        <v>0</v>
      </c>
      <c r="AG654" t="s">
        <v>74</v>
      </c>
    </row>
    <row r="655" spans="1:33" x14ac:dyDescent="0.25">
      <c r="A655" t="str">
        <f>_xlfn.CONCAT(Table3[[#This Row],[Order]],"-",Table3[[#This Row],[Line]])</f>
        <v>76028-40</v>
      </c>
      <c r="C655" t="s">
        <v>5967</v>
      </c>
      <c r="D655" t="s">
        <v>74</v>
      </c>
      <c r="E655" t="b">
        <v>0</v>
      </c>
      <c r="F655">
        <v>76028</v>
      </c>
      <c r="G655">
        <v>40</v>
      </c>
      <c r="H655">
        <v>2</v>
      </c>
      <c r="I655" t="s">
        <v>730</v>
      </c>
      <c r="J655" t="s">
        <v>5968</v>
      </c>
      <c r="K655" t="s">
        <v>5015</v>
      </c>
      <c r="L655">
        <v>165.08</v>
      </c>
      <c r="M655" s="37">
        <v>43486</v>
      </c>
      <c r="N655" s="37" t="s">
        <v>42</v>
      </c>
      <c r="Q655" s="37"/>
      <c r="R655" s="37"/>
      <c r="S655" t="b">
        <v>0</v>
      </c>
      <c r="V655" t="s">
        <v>714</v>
      </c>
      <c r="W655">
        <v>4</v>
      </c>
      <c r="X655">
        <v>18</v>
      </c>
      <c r="Y655">
        <v>54</v>
      </c>
      <c r="Z655">
        <v>12896</v>
      </c>
      <c r="AA655">
        <v>0</v>
      </c>
      <c r="AE655" t="b">
        <v>0</v>
      </c>
      <c r="AF655" t="b">
        <v>0</v>
      </c>
      <c r="AG655" t="s">
        <v>74</v>
      </c>
    </row>
    <row r="656" spans="1:33" x14ac:dyDescent="0.25">
      <c r="A656" t="str">
        <f>_xlfn.CONCAT(Table3[[#This Row],[Order]],"-",Table3[[#This Row],[Line]])</f>
        <v>76028-41</v>
      </c>
      <c r="C656" t="s">
        <v>5967</v>
      </c>
      <c r="D656" t="s">
        <v>74</v>
      </c>
      <c r="E656" t="b">
        <v>0</v>
      </c>
      <c r="F656">
        <v>76028</v>
      </c>
      <c r="G656">
        <v>41</v>
      </c>
      <c r="H656">
        <v>1</v>
      </c>
      <c r="I656" t="s">
        <v>730</v>
      </c>
      <c r="J656" t="s">
        <v>5968</v>
      </c>
      <c r="K656" t="s">
        <v>5017</v>
      </c>
      <c r="L656">
        <v>91</v>
      </c>
      <c r="M656" s="37">
        <v>43486</v>
      </c>
      <c r="N656" s="37" t="s">
        <v>42</v>
      </c>
      <c r="Q656" s="37"/>
      <c r="R656" s="37"/>
      <c r="S656" t="b">
        <v>0</v>
      </c>
      <c r="V656" t="s">
        <v>714</v>
      </c>
      <c r="W656">
        <v>4</v>
      </c>
      <c r="X656">
        <v>10</v>
      </c>
      <c r="Y656">
        <v>30</v>
      </c>
      <c r="Z656">
        <v>6882</v>
      </c>
      <c r="AA656">
        <v>0</v>
      </c>
      <c r="AE656" t="b">
        <v>0</v>
      </c>
      <c r="AF656" t="b">
        <v>0</v>
      </c>
      <c r="AG656" t="s">
        <v>74</v>
      </c>
    </row>
    <row r="657" spans="1:33" x14ac:dyDescent="0.25">
      <c r="A657" t="str">
        <f>_xlfn.CONCAT(Table3[[#This Row],[Order]],"-",Table3[[#This Row],[Line]])</f>
        <v>76028-42</v>
      </c>
      <c r="C657" t="s">
        <v>5967</v>
      </c>
      <c r="D657" t="s">
        <v>74</v>
      </c>
      <c r="E657" t="b">
        <v>0</v>
      </c>
      <c r="F657">
        <v>76028</v>
      </c>
      <c r="G657">
        <v>42</v>
      </c>
      <c r="H657">
        <v>1</v>
      </c>
      <c r="I657" t="s">
        <v>730</v>
      </c>
      <c r="J657" t="s">
        <v>5968</v>
      </c>
      <c r="K657" t="s">
        <v>5019</v>
      </c>
      <c r="L657">
        <v>91.91</v>
      </c>
      <c r="M657" s="37">
        <v>43486</v>
      </c>
      <c r="N657" s="37" t="s">
        <v>42</v>
      </c>
      <c r="Q657" s="37"/>
      <c r="R657" s="37"/>
      <c r="S657" t="b">
        <v>0</v>
      </c>
      <c r="V657" t="s">
        <v>714</v>
      </c>
      <c r="W657">
        <v>4</v>
      </c>
      <c r="X657">
        <v>10</v>
      </c>
      <c r="Y657">
        <v>30</v>
      </c>
      <c r="Z657">
        <v>7068</v>
      </c>
      <c r="AA657">
        <v>0</v>
      </c>
      <c r="AE657" t="b">
        <v>0</v>
      </c>
      <c r="AF657" t="b">
        <v>0</v>
      </c>
      <c r="AG657" t="s">
        <v>74</v>
      </c>
    </row>
    <row r="658" spans="1:33" x14ac:dyDescent="0.25">
      <c r="A658" t="str">
        <f>_xlfn.CONCAT(Table3[[#This Row],[Order]],"-",Table3[[#This Row],[Line]])</f>
        <v>76028-43</v>
      </c>
      <c r="C658" t="s">
        <v>5967</v>
      </c>
      <c r="D658" t="s">
        <v>74</v>
      </c>
      <c r="E658" t="b">
        <v>0</v>
      </c>
      <c r="F658">
        <v>76028</v>
      </c>
      <c r="G658">
        <v>43</v>
      </c>
      <c r="H658">
        <v>1</v>
      </c>
      <c r="I658" t="s">
        <v>730</v>
      </c>
      <c r="J658" t="s">
        <v>5968</v>
      </c>
      <c r="K658" t="s">
        <v>5021</v>
      </c>
      <c r="L658">
        <v>94.7</v>
      </c>
      <c r="M658" s="37">
        <v>43486</v>
      </c>
      <c r="N658" s="37" t="s">
        <v>42</v>
      </c>
      <c r="Q658" s="37"/>
      <c r="R658" s="37"/>
      <c r="S658" t="b">
        <v>0</v>
      </c>
      <c r="V658" t="s">
        <v>714</v>
      </c>
      <c r="W658">
        <v>4</v>
      </c>
      <c r="X658">
        <v>12</v>
      </c>
      <c r="Y658">
        <v>36</v>
      </c>
      <c r="Z658">
        <v>7440</v>
      </c>
      <c r="AA658">
        <v>0</v>
      </c>
      <c r="AE658" t="b">
        <v>0</v>
      </c>
      <c r="AF658" t="b">
        <v>0</v>
      </c>
      <c r="AG658" t="s">
        <v>74</v>
      </c>
    </row>
    <row r="659" spans="1:33" x14ac:dyDescent="0.25">
      <c r="A659" t="str">
        <f>_xlfn.CONCAT(Table3[[#This Row],[Order]],"-",Table3[[#This Row],[Line]])</f>
        <v>77058-2</v>
      </c>
      <c r="C659" t="s">
        <v>5967</v>
      </c>
      <c r="D659" t="s">
        <v>74</v>
      </c>
      <c r="E659" t="b">
        <v>0</v>
      </c>
      <c r="F659">
        <v>77058</v>
      </c>
      <c r="G659">
        <v>2</v>
      </c>
      <c r="H659">
        <v>16</v>
      </c>
      <c r="I659" t="s">
        <v>725</v>
      </c>
      <c r="J659" t="s">
        <v>5968</v>
      </c>
      <c r="K659" t="s">
        <v>2840</v>
      </c>
      <c r="L659">
        <v>80</v>
      </c>
      <c r="M659" s="37">
        <v>43474</v>
      </c>
      <c r="N659" s="37" t="s">
        <v>165</v>
      </c>
      <c r="P659" t="s">
        <v>151</v>
      </c>
      <c r="Q659" s="37"/>
      <c r="R659" s="37"/>
      <c r="S659" t="b">
        <v>0</v>
      </c>
      <c r="V659" t="s">
        <v>714</v>
      </c>
      <c r="W659">
        <v>15</v>
      </c>
      <c r="X659">
        <v>16</v>
      </c>
      <c r="Y659">
        <v>16</v>
      </c>
      <c r="Z659">
        <v>3600</v>
      </c>
      <c r="AA659">
        <v>0</v>
      </c>
      <c r="AE659" t="b">
        <v>0</v>
      </c>
      <c r="AF659" t="b">
        <v>0</v>
      </c>
      <c r="AG659" t="s">
        <v>74</v>
      </c>
    </row>
    <row r="660" spans="1:33" x14ac:dyDescent="0.25">
      <c r="A660" t="str">
        <f>_xlfn.CONCAT(Table3[[#This Row],[Order]],"-",Table3[[#This Row],[Line]])</f>
        <v>77058-3</v>
      </c>
      <c r="C660" t="s">
        <v>5967</v>
      </c>
      <c r="D660" t="s">
        <v>74</v>
      </c>
      <c r="E660" t="b">
        <v>0</v>
      </c>
      <c r="F660">
        <v>77058</v>
      </c>
      <c r="G660">
        <v>3</v>
      </c>
      <c r="H660">
        <v>16</v>
      </c>
      <c r="I660" t="s">
        <v>725</v>
      </c>
      <c r="J660" t="s">
        <v>5968</v>
      </c>
      <c r="K660" t="s">
        <v>2842</v>
      </c>
      <c r="L660">
        <v>112</v>
      </c>
      <c r="M660" s="37">
        <v>43474</v>
      </c>
      <c r="N660" s="37" t="s">
        <v>165</v>
      </c>
      <c r="P660" t="s">
        <v>151</v>
      </c>
      <c r="Q660" s="37"/>
      <c r="R660" s="37"/>
      <c r="S660" t="b">
        <v>0</v>
      </c>
      <c r="V660" t="s">
        <v>714</v>
      </c>
      <c r="W660">
        <v>15</v>
      </c>
      <c r="X660">
        <v>16</v>
      </c>
      <c r="Y660">
        <v>16</v>
      </c>
      <c r="Z660">
        <v>7200</v>
      </c>
      <c r="AA660">
        <v>0</v>
      </c>
      <c r="AE660" t="b">
        <v>0</v>
      </c>
      <c r="AF660" t="b">
        <v>0</v>
      </c>
      <c r="AG660" t="s">
        <v>74</v>
      </c>
    </row>
    <row r="661" spans="1:33" x14ac:dyDescent="0.25">
      <c r="A661" t="str">
        <f>_xlfn.CONCAT(Table3[[#This Row],[Order]],"-",Table3[[#This Row],[Line]])</f>
        <v>74732-1</v>
      </c>
      <c r="C661" t="s">
        <v>5967</v>
      </c>
      <c r="D661" t="s">
        <v>74</v>
      </c>
      <c r="E661" t="b">
        <v>0</v>
      </c>
      <c r="F661">
        <v>74732</v>
      </c>
      <c r="G661">
        <v>1</v>
      </c>
      <c r="H661">
        <v>4</v>
      </c>
      <c r="I661" t="s">
        <v>725</v>
      </c>
      <c r="J661" t="s">
        <v>5968</v>
      </c>
      <c r="K661" t="s">
        <v>50</v>
      </c>
      <c r="L661">
        <v>71.599999999999994</v>
      </c>
      <c r="M661" s="37">
        <v>43472</v>
      </c>
      <c r="N661" s="37" t="s">
        <v>165</v>
      </c>
      <c r="O661" t="s">
        <v>767</v>
      </c>
      <c r="Q661" s="37">
        <v>43457</v>
      </c>
      <c r="R661" s="37"/>
      <c r="S661" t="b">
        <v>0</v>
      </c>
      <c r="V661" t="s">
        <v>714</v>
      </c>
      <c r="W661">
        <v>4</v>
      </c>
      <c r="X661">
        <v>4</v>
      </c>
      <c r="Y661">
        <v>8</v>
      </c>
      <c r="Z661">
        <v>3750</v>
      </c>
      <c r="AA661">
        <v>0</v>
      </c>
      <c r="AC661" t="s">
        <v>151</v>
      </c>
      <c r="AD661" t="s">
        <v>151</v>
      </c>
      <c r="AE661" t="b">
        <v>0</v>
      </c>
      <c r="AF661" t="b">
        <v>0</v>
      </c>
      <c r="AG661" t="s">
        <v>74</v>
      </c>
    </row>
    <row r="662" spans="1:33" x14ac:dyDescent="0.25">
      <c r="A662" t="str">
        <f>_xlfn.CONCAT(Table3[[#This Row],[Order]],"-",Table3[[#This Row],[Line]])</f>
        <v>74732-2</v>
      </c>
      <c r="C662" t="s">
        <v>5967</v>
      </c>
      <c r="D662" t="s">
        <v>74</v>
      </c>
      <c r="E662" t="b">
        <v>0</v>
      </c>
      <c r="F662">
        <v>74732</v>
      </c>
      <c r="G662">
        <v>2</v>
      </c>
      <c r="H662">
        <v>48</v>
      </c>
      <c r="I662" t="s">
        <v>735</v>
      </c>
      <c r="J662" t="s">
        <v>5968</v>
      </c>
      <c r="K662" t="s">
        <v>3</v>
      </c>
      <c r="L662">
        <v>321.79199999999997</v>
      </c>
      <c r="M662" s="37">
        <v>43472</v>
      </c>
      <c r="N662" s="37" t="s">
        <v>165</v>
      </c>
      <c r="O662" t="s">
        <v>767</v>
      </c>
      <c r="Q662" s="37">
        <v>43457</v>
      </c>
      <c r="R662" s="37"/>
      <c r="S662" t="b">
        <v>0</v>
      </c>
      <c r="V662" t="s">
        <v>714</v>
      </c>
      <c r="W662">
        <v>4</v>
      </c>
      <c r="X662">
        <v>48</v>
      </c>
      <c r="Y662">
        <v>96</v>
      </c>
      <c r="Z662">
        <v>20832</v>
      </c>
      <c r="AA662">
        <v>0</v>
      </c>
      <c r="AC662" t="s">
        <v>151</v>
      </c>
      <c r="AD662" t="s">
        <v>151</v>
      </c>
      <c r="AE662" t="b">
        <v>0</v>
      </c>
      <c r="AF662" t="b">
        <v>0</v>
      </c>
      <c r="AG662" t="s">
        <v>74</v>
      </c>
    </row>
    <row r="663" spans="1:33" x14ac:dyDescent="0.25">
      <c r="A663" t="str">
        <f>_xlfn.CONCAT(Table3[[#This Row],[Order]],"-",Table3[[#This Row],[Line]])</f>
        <v>74732-3</v>
      </c>
      <c r="C663" t="s">
        <v>5967</v>
      </c>
      <c r="D663" t="s">
        <v>74</v>
      </c>
      <c r="E663" t="b">
        <v>0</v>
      </c>
      <c r="F663">
        <v>74732</v>
      </c>
      <c r="G663">
        <v>3</v>
      </c>
      <c r="H663">
        <v>14</v>
      </c>
      <c r="I663" t="s">
        <v>735</v>
      </c>
      <c r="J663" t="s">
        <v>5968</v>
      </c>
      <c r="K663" t="s">
        <v>13</v>
      </c>
      <c r="L663">
        <v>158.70400000000001</v>
      </c>
      <c r="M663" s="37">
        <v>43472</v>
      </c>
      <c r="N663" s="37" t="s">
        <v>165</v>
      </c>
      <c r="O663" t="s">
        <v>767</v>
      </c>
      <c r="Q663" s="37">
        <v>43457</v>
      </c>
      <c r="R663" s="37"/>
      <c r="S663" t="b">
        <v>0</v>
      </c>
      <c r="V663" t="s">
        <v>714</v>
      </c>
      <c r="W663">
        <v>4</v>
      </c>
      <c r="X663">
        <v>14</v>
      </c>
      <c r="Y663">
        <v>56</v>
      </c>
      <c r="Z663">
        <v>10878</v>
      </c>
      <c r="AA663">
        <v>0</v>
      </c>
      <c r="AC663" t="s">
        <v>151</v>
      </c>
      <c r="AD663" t="s">
        <v>151</v>
      </c>
      <c r="AE663" t="b">
        <v>0</v>
      </c>
      <c r="AF663" t="b">
        <v>0</v>
      </c>
      <c r="AG663" t="s">
        <v>74</v>
      </c>
    </row>
    <row r="664" spans="1:33" x14ac:dyDescent="0.25">
      <c r="A664" t="str">
        <f>_xlfn.CONCAT(Table3[[#This Row],[Order]],"-",Table3[[#This Row],[Line]])</f>
        <v>74732-4</v>
      </c>
      <c r="C664" t="s">
        <v>5967</v>
      </c>
      <c r="D664" t="s">
        <v>74</v>
      </c>
      <c r="E664" t="b">
        <v>0</v>
      </c>
      <c r="F664">
        <v>74732</v>
      </c>
      <c r="G664">
        <v>4</v>
      </c>
      <c r="H664">
        <v>1</v>
      </c>
      <c r="I664" t="s">
        <v>735</v>
      </c>
      <c r="J664" t="s">
        <v>5968</v>
      </c>
      <c r="K664" t="s">
        <v>104</v>
      </c>
      <c r="L664">
        <v>16.123999999999999</v>
      </c>
      <c r="M664" s="37">
        <v>43472</v>
      </c>
      <c r="N664" s="37" t="s">
        <v>165</v>
      </c>
      <c r="O664" t="s">
        <v>767</v>
      </c>
      <c r="Q664" s="37">
        <v>43457</v>
      </c>
      <c r="R664" s="37"/>
      <c r="S664" t="b">
        <v>0</v>
      </c>
      <c r="V664" t="s">
        <v>714</v>
      </c>
      <c r="W664">
        <v>4</v>
      </c>
      <c r="X664">
        <v>1</v>
      </c>
      <c r="Y664">
        <v>4</v>
      </c>
      <c r="Z664">
        <v>1105</v>
      </c>
      <c r="AA664">
        <v>0</v>
      </c>
      <c r="AC664" t="s">
        <v>151</v>
      </c>
      <c r="AD664" t="s">
        <v>151</v>
      </c>
      <c r="AE664" t="b">
        <v>0</v>
      </c>
      <c r="AF664" t="b">
        <v>0</v>
      </c>
      <c r="AG664" t="s">
        <v>74</v>
      </c>
    </row>
    <row r="665" spans="1:33" x14ac:dyDescent="0.25">
      <c r="A665" t="str">
        <f>_xlfn.CONCAT(Table3[[#This Row],[Order]],"-",Table3[[#This Row],[Line]])</f>
        <v>76191-1</v>
      </c>
      <c r="C665" t="s">
        <v>5967</v>
      </c>
      <c r="D665" t="s">
        <v>74</v>
      </c>
      <c r="E665" t="b">
        <v>0</v>
      </c>
      <c r="F665">
        <v>76191</v>
      </c>
      <c r="G665">
        <v>1</v>
      </c>
      <c r="H665">
        <v>5</v>
      </c>
      <c r="I665" t="s">
        <v>745</v>
      </c>
      <c r="J665" t="s">
        <v>5968</v>
      </c>
      <c r="K665" t="s">
        <v>2663</v>
      </c>
      <c r="L665">
        <v>56.65</v>
      </c>
      <c r="M665" s="37">
        <v>43482</v>
      </c>
      <c r="N665" s="37" t="s">
        <v>42</v>
      </c>
      <c r="Q665" s="37"/>
      <c r="R665" s="37"/>
      <c r="S665" t="b">
        <v>0</v>
      </c>
      <c r="V665" t="s">
        <v>715</v>
      </c>
      <c r="W665">
        <v>1</v>
      </c>
      <c r="X665">
        <v>5</v>
      </c>
      <c r="Y665">
        <v>10</v>
      </c>
      <c r="Z665">
        <v>3240</v>
      </c>
      <c r="AA665">
        <v>0</v>
      </c>
      <c r="AE665" t="b">
        <v>0</v>
      </c>
      <c r="AF665" t="b">
        <v>0</v>
      </c>
      <c r="AG665" t="s">
        <v>74</v>
      </c>
    </row>
    <row r="666" spans="1:33" x14ac:dyDescent="0.25">
      <c r="A666" t="str">
        <f>_xlfn.CONCAT(Table3[[#This Row],[Order]],"-",Table3[[#This Row],[Line]])</f>
        <v>77307-1</v>
      </c>
      <c r="C666" t="s">
        <v>5967</v>
      </c>
      <c r="D666" t="s">
        <v>74</v>
      </c>
      <c r="E666" t="b">
        <v>0</v>
      </c>
      <c r="F666">
        <v>77307</v>
      </c>
      <c r="G666">
        <v>1</v>
      </c>
      <c r="H666">
        <v>1</v>
      </c>
      <c r="I666" t="s">
        <v>759</v>
      </c>
      <c r="J666" t="s">
        <v>5968</v>
      </c>
      <c r="K666" t="s">
        <v>2238</v>
      </c>
      <c r="L666">
        <v>60</v>
      </c>
      <c r="M666" s="37">
        <v>43472</v>
      </c>
      <c r="N666" s="37" t="s">
        <v>165</v>
      </c>
      <c r="O666" t="s">
        <v>3233</v>
      </c>
      <c r="Q666" s="37">
        <v>43457</v>
      </c>
      <c r="R666" s="37"/>
      <c r="S666" t="b">
        <v>0</v>
      </c>
      <c r="V666" t="s">
        <v>715</v>
      </c>
      <c r="W666">
        <v>1</v>
      </c>
      <c r="X666">
        <v>4</v>
      </c>
      <c r="Y666">
        <v>12</v>
      </c>
      <c r="Z666">
        <v>5400</v>
      </c>
      <c r="AA666">
        <v>0</v>
      </c>
      <c r="AD666" t="s">
        <v>151</v>
      </c>
      <c r="AE666" t="b">
        <v>0</v>
      </c>
      <c r="AF666" t="b">
        <v>0</v>
      </c>
      <c r="AG666" t="s">
        <v>74</v>
      </c>
    </row>
    <row r="667" spans="1:33" x14ac:dyDescent="0.25">
      <c r="A667" t="str">
        <f>_xlfn.CONCAT(Table3[[#This Row],[Order]],"-",Table3[[#This Row],[Line]])</f>
        <v>77982-1</v>
      </c>
      <c r="C667" t="s">
        <v>5967</v>
      </c>
      <c r="D667" t="s">
        <v>74</v>
      </c>
      <c r="E667" t="b">
        <v>0</v>
      </c>
      <c r="F667">
        <v>77982</v>
      </c>
      <c r="G667">
        <v>1</v>
      </c>
      <c r="H667">
        <v>2</v>
      </c>
      <c r="I667" t="s">
        <v>725</v>
      </c>
      <c r="J667" t="s">
        <v>5968</v>
      </c>
      <c r="K667" t="s">
        <v>4162</v>
      </c>
      <c r="L667">
        <v>20</v>
      </c>
      <c r="M667" s="37">
        <v>43482</v>
      </c>
      <c r="N667" s="37" t="s">
        <v>42</v>
      </c>
      <c r="Q667" s="37"/>
      <c r="R667" s="37"/>
      <c r="S667" t="b">
        <v>0</v>
      </c>
      <c r="V667" t="s">
        <v>715</v>
      </c>
      <c r="W667">
        <v>12</v>
      </c>
      <c r="X667">
        <v>2</v>
      </c>
      <c r="Y667">
        <v>4</v>
      </c>
      <c r="Z667">
        <v>1520</v>
      </c>
      <c r="AA667">
        <v>0</v>
      </c>
      <c r="AE667" t="b">
        <v>0</v>
      </c>
      <c r="AF667" t="b">
        <v>0</v>
      </c>
      <c r="AG667" t="s">
        <v>74</v>
      </c>
    </row>
    <row r="668" spans="1:33" x14ac:dyDescent="0.25">
      <c r="A668" t="str">
        <f>_xlfn.CONCAT(Table3[[#This Row],[Order]],"-",Table3[[#This Row],[Line]])</f>
        <v>76873-1</v>
      </c>
      <c r="C668" t="s">
        <v>5967</v>
      </c>
      <c r="D668" t="s">
        <v>74</v>
      </c>
      <c r="E668" t="b">
        <v>0</v>
      </c>
      <c r="F668">
        <v>76873</v>
      </c>
      <c r="G668">
        <v>1</v>
      </c>
      <c r="H668">
        <v>1</v>
      </c>
      <c r="I668" t="s">
        <v>725</v>
      </c>
      <c r="J668" t="s">
        <v>5968</v>
      </c>
      <c r="K668" t="s">
        <v>2843</v>
      </c>
      <c r="L668">
        <v>40</v>
      </c>
      <c r="M668" s="37">
        <v>43469</v>
      </c>
      <c r="N668" s="37" t="s">
        <v>165</v>
      </c>
      <c r="O668" t="s">
        <v>4163</v>
      </c>
      <c r="P668" t="s">
        <v>151</v>
      </c>
      <c r="Q668" s="37">
        <v>43457</v>
      </c>
      <c r="R668" s="37"/>
      <c r="S668" t="b">
        <v>0</v>
      </c>
      <c r="V668" t="s">
        <v>715</v>
      </c>
      <c r="W668">
        <v>12</v>
      </c>
      <c r="X668">
        <v>4</v>
      </c>
      <c r="Y668">
        <v>5</v>
      </c>
      <c r="Z668">
        <v>2525</v>
      </c>
      <c r="AA668">
        <v>0</v>
      </c>
      <c r="AD668" t="s">
        <v>151</v>
      </c>
      <c r="AE668" t="b">
        <v>0</v>
      </c>
      <c r="AF668" t="b">
        <v>0</v>
      </c>
      <c r="AG668" t="s">
        <v>180</v>
      </c>
    </row>
    <row r="669" spans="1:33" x14ac:dyDescent="0.25">
      <c r="A669" t="str">
        <f>_xlfn.CONCAT(Table3[[#This Row],[Order]],"-",Table3[[#This Row],[Line]])</f>
        <v>77933-1</v>
      </c>
      <c r="C669" t="s">
        <v>5967</v>
      </c>
      <c r="D669" t="s">
        <v>74</v>
      </c>
      <c r="E669" t="b">
        <v>0</v>
      </c>
      <c r="F669">
        <v>77933</v>
      </c>
      <c r="G669">
        <v>1</v>
      </c>
      <c r="H669">
        <v>1</v>
      </c>
      <c r="I669" t="s">
        <v>744</v>
      </c>
      <c r="J669" t="s">
        <v>5968</v>
      </c>
      <c r="K669" t="s">
        <v>3235</v>
      </c>
      <c r="L669">
        <v>5</v>
      </c>
      <c r="M669" s="37">
        <v>43469</v>
      </c>
      <c r="N669" s="37" t="s">
        <v>165</v>
      </c>
      <c r="Q669" s="37">
        <v>43461</v>
      </c>
      <c r="R669" s="37"/>
      <c r="S669" t="b">
        <v>0</v>
      </c>
      <c r="V669" t="s">
        <v>715</v>
      </c>
      <c r="W669">
        <v>12</v>
      </c>
      <c r="X669">
        <v>1</v>
      </c>
      <c r="Y669">
        <v>1</v>
      </c>
      <c r="Z669">
        <v>316</v>
      </c>
      <c r="AA669">
        <v>0</v>
      </c>
      <c r="AD669" t="s">
        <v>151</v>
      </c>
      <c r="AE669" t="b">
        <v>0</v>
      </c>
      <c r="AF669" t="b">
        <v>0</v>
      </c>
      <c r="AG669" t="s">
        <v>74</v>
      </c>
    </row>
    <row r="670" spans="1:33" x14ac:dyDescent="0.25">
      <c r="A670" t="str">
        <f>_xlfn.CONCAT(Table3[[#This Row],[Order]],"-",Table3[[#This Row],[Line]])</f>
        <v>64183-1</v>
      </c>
      <c r="C670" t="s">
        <v>5967</v>
      </c>
      <c r="D670" t="s">
        <v>112</v>
      </c>
      <c r="E670" t="b">
        <v>0</v>
      </c>
      <c r="F670">
        <v>64183</v>
      </c>
      <c r="G670">
        <v>1</v>
      </c>
      <c r="H670">
        <v>2</v>
      </c>
      <c r="I670" t="s">
        <v>744</v>
      </c>
      <c r="J670" t="s">
        <v>5968</v>
      </c>
      <c r="K670" t="s">
        <v>890</v>
      </c>
      <c r="L670">
        <v>0</v>
      </c>
      <c r="M670" s="37"/>
      <c r="N670" s="37" t="s">
        <v>770</v>
      </c>
      <c r="Q670" s="37"/>
      <c r="R670" s="37"/>
      <c r="S670" t="b">
        <v>0</v>
      </c>
      <c r="V670" t="s">
        <v>715</v>
      </c>
      <c r="W670">
        <v>0</v>
      </c>
      <c r="X670">
        <v>2</v>
      </c>
      <c r="Z670">
        <v>720</v>
      </c>
      <c r="AA670">
        <v>0</v>
      </c>
      <c r="AE670" t="b">
        <v>0</v>
      </c>
      <c r="AF670" t="b">
        <v>0</v>
      </c>
      <c r="AG670" t="s">
        <v>74</v>
      </c>
    </row>
    <row r="671" spans="1:33" x14ac:dyDescent="0.25">
      <c r="A671" t="str">
        <f>_xlfn.CONCAT(Table3[[#This Row],[Order]],"-",Table3[[#This Row],[Line]])</f>
        <v>78250-1</v>
      </c>
      <c r="C671" t="s">
        <v>5967</v>
      </c>
      <c r="D671" t="s">
        <v>74</v>
      </c>
      <c r="E671" t="b">
        <v>0</v>
      </c>
      <c r="F671">
        <v>78250</v>
      </c>
      <c r="G671">
        <v>1</v>
      </c>
      <c r="H671">
        <v>1</v>
      </c>
      <c r="I671" t="s">
        <v>738</v>
      </c>
      <c r="J671" t="s">
        <v>5968</v>
      </c>
      <c r="K671" t="s">
        <v>5533</v>
      </c>
      <c r="L671">
        <v>0</v>
      </c>
      <c r="M671" s="37"/>
      <c r="N671" s="37" t="s">
        <v>736</v>
      </c>
      <c r="O671" t="s">
        <v>5534</v>
      </c>
      <c r="Q671" s="37"/>
      <c r="R671" s="37"/>
      <c r="S671" t="b">
        <v>0</v>
      </c>
      <c r="V671" t="s">
        <v>715</v>
      </c>
      <c r="W671">
        <v>0</v>
      </c>
      <c r="X671">
        <v>4</v>
      </c>
      <c r="Z671">
        <v>1016</v>
      </c>
      <c r="AA671">
        <v>0</v>
      </c>
      <c r="AE671" t="b">
        <v>0</v>
      </c>
      <c r="AF671" t="b">
        <v>0</v>
      </c>
      <c r="AG671" t="s">
        <v>180</v>
      </c>
    </row>
    <row r="672" spans="1:33" x14ac:dyDescent="0.25">
      <c r="A672" t="str">
        <f>_xlfn.CONCAT(Table3[[#This Row],[Order]],"-",Table3[[#This Row],[Line]])</f>
        <v>77991-1</v>
      </c>
      <c r="C672" t="s">
        <v>5967</v>
      </c>
      <c r="D672" t="s">
        <v>74</v>
      </c>
      <c r="E672" t="b">
        <v>0</v>
      </c>
      <c r="F672">
        <v>77991</v>
      </c>
      <c r="G672">
        <v>1</v>
      </c>
      <c r="H672">
        <v>44</v>
      </c>
      <c r="I672" t="s">
        <v>718</v>
      </c>
      <c r="J672" t="s">
        <v>5968</v>
      </c>
      <c r="K672" t="s">
        <v>3823</v>
      </c>
      <c r="L672">
        <v>118.36</v>
      </c>
      <c r="M672" s="37">
        <v>43476</v>
      </c>
      <c r="N672" s="37" t="s">
        <v>42</v>
      </c>
      <c r="Q672" s="37"/>
      <c r="R672" s="37"/>
      <c r="S672" t="b">
        <v>0</v>
      </c>
      <c r="V672" t="s">
        <v>714</v>
      </c>
      <c r="W672">
        <v>10</v>
      </c>
      <c r="X672">
        <v>44</v>
      </c>
      <c r="Y672">
        <v>44</v>
      </c>
      <c r="Z672">
        <v>12078</v>
      </c>
      <c r="AA672">
        <v>0</v>
      </c>
      <c r="AE672" t="b">
        <v>0</v>
      </c>
      <c r="AF672" t="b">
        <v>0</v>
      </c>
      <c r="AG672" t="s">
        <v>74</v>
      </c>
    </row>
    <row r="673" spans="1:33" x14ac:dyDescent="0.25">
      <c r="A673" t="str">
        <f>_xlfn.CONCAT(Table3[[#This Row],[Order]],"-",Table3[[#This Row],[Line]])</f>
        <v>77991-2</v>
      </c>
      <c r="C673" t="s">
        <v>5967</v>
      </c>
      <c r="D673" t="s">
        <v>74</v>
      </c>
      <c r="E673" t="b">
        <v>0</v>
      </c>
      <c r="F673">
        <v>77991</v>
      </c>
      <c r="G673">
        <v>2</v>
      </c>
      <c r="H673">
        <v>8</v>
      </c>
      <c r="I673" t="s">
        <v>718</v>
      </c>
      <c r="J673" t="s">
        <v>5968</v>
      </c>
      <c r="K673" t="s">
        <v>3825</v>
      </c>
      <c r="L673">
        <v>15.84</v>
      </c>
      <c r="M673" s="37">
        <v>43476</v>
      </c>
      <c r="N673" s="37" t="s">
        <v>42</v>
      </c>
      <c r="Q673" s="37"/>
      <c r="R673" s="37"/>
      <c r="S673" t="b">
        <v>0</v>
      </c>
      <c r="V673" t="s">
        <v>714</v>
      </c>
      <c r="W673">
        <v>10</v>
      </c>
      <c r="X673">
        <v>8</v>
      </c>
      <c r="Y673">
        <v>8</v>
      </c>
      <c r="Z673">
        <v>1548</v>
      </c>
      <c r="AA673">
        <v>0</v>
      </c>
      <c r="AE673" t="b">
        <v>0</v>
      </c>
      <c r="AF673" t="b">
        <v>0</v>
      </c>
      <c r="AG673" t="s">
        <v>74</v>
      </c>
    </row>
    <row r="674" spans="1:33" x14ac:dyDescent="0.25">
      <c r="A674" t="str">
        <f>_xlfn.CONCAT(Table3[[#This Row],[Order]],"-",Table3[[#This Row],[Line]])</f>
        <v>76887-1</v>
      </c>
      <c r="C674" t="s">
        <v>5967</v>
      </c>
      <c r="D674" t="s">
        <v>74</v>
      </c>
      <c r="E674" t="b">
        <v>0</v>
      </c>
      <c r="F674">
        <v>76887</v>
      </c>
      <c r="G674">
        <v>1</v>
      </c>
      <c r="H674">
        <v>1</v>
      </c>
      <c r="I674" t="s">
        <v>738</v>
      </c>
      <c r="J674" t="s">
        <v>5968</v>
      </c>
      <c r="K674" t="s">
        <v>2379</v>
      </c>
      <c r="L674">
        <v>0</v>
      </c>
      <c r="M674" s="37"/>
      <c r="N674" s="37" t="s">
        <v>736</v>
      </c>
      <c r="Q674" s="37"/>
      <c r="R674" s="37"/>
      <c r="S674" t="b">
        <v>0</v>
      </c>
      <c r="V674" t="s">
        <v>715</v>
      </c>
      <c r="W674">
        <v>0</v>
      </c>
      <c r="X674">
        <v>3</v>
      </c>
      <c r="Z674">
        <v>830</v>
      </c>
      <c r="AA674">
        <v>0</v>
      </c>
      <c r="AE674" t="b">
        <v>0</v>
      </c>
      <c r="AF674" t="b">
        <v>0</v>
      </c>
      <c r="AG674" t="s">
        <v>74</v>
      </c>
    </row>
    <row r="675" spans="1:33" x14ac:dyDescent="0.25">
      <c r="A675" t="str">
        <f>_xlfn.CONCAT(Table3[[#This Row],[Order]],"-",Table3[[#This Row],[Line]])</f>
        <v>77809-1</v>
      </c>
      <c r="C675" t="s">
        <v>5967</v>
      </c>
      <c r="D675" t="s">
        <v>74</v>
      </c>
      <c r="E675" t="b">
        <v>0</v>
      </c>
      <c r="F675">
        <v>77809</v>
      </c>
      <c r="G675">
        <v>1</v>
      </c>
      <c r="H675">
        <v>3</v>
      </c>
      <c r="I675" t="s">
        <v>739</v>
      </c>
      <c r="J675" t="s">
        <v>5968</v>
      </c>
      <c r="K675" t="s">
        <v>3827</v>
      </c>
      <c r="L675">
        <v>52.23</v>
      </c>
      <c r="M675" s="37">
        <v>43481</v>
      </c>
      <c r="N675" s="37" t="s">
        <v>42</v>
      </c>
      <c r="Q675" s="37"/>
      <c r="R675" s="37"/>
      <c r="S675" t="b">
        <v>0</v>
      </c>
      <c r="V675" t="s">
        <v>714</v>
      </c>
      <c r="W675">
        <v>10</v>
      </c>
      <c r="X675">
        <v>6</v>
      </c>
      <c r="Y675">
        <v>12</v>
      </c>
      <c r="Z675">
        <v>4800</v>
      </c>
      <c r="AA675">
        <v>0</v>
      </c>
      <c r="AE675" t="b">
        <v>0</v>
      </c>
      <c r="AF675" t="b">
        <v>0</v>
      </c>
      <c r="AG675" t="s">
        <v>74</v>
      </c>
    </row>
    <row r="676" spans="1:33" x14ac:dyDescent="0.25">
      <c r="A676" t="str">
        <f>_xlfn.CONCAT(Table3[[#This Row],[Order]],"-",Table3[[#This Row],[Line]])</f>
        <v>77809-2</v>
      </c>
      <c r="C676" t="s">
        <v>5967</v>
      </c>
      <c r="D676" t="s">
        <v>74</v>
      </c>
      <c r="E676" t="b">
        <v>0</v>
      </c>
      <c r="F676">
        <v>77809</v>
      </c>
      <c r="G676">
        <v>2</v>
      </c>
      <c r="H676">
        <v>7</v>
      </c>
      <c r="I676" t="s">
        <v>739</v>
      </c>
      <c r="J676" t="s">
        <v>5968</v>
      </c>
      <c r="K676" t="s">
        <v>3829</v>
      </c>
      <c r="L676">
        <v>113.19</v>
      </c>
      <c r="M676" s="37">
        <v>43481</v>
      </c>
      <c r="N676" s="37" t="s">
        <v>42</v>
      </c>
      <c r="Q676" s="37"/>
      <c r="R676" s="37"/>
      <c r="S676" t="b">
        <v>0</v>
      </c>
      <c r="V676" t="s">
        <v>714</v>
      </c>
      <c r="W676">
        <v>10</v>
      </c>
      <c r="X676">
        <v>14</v>
      </c>
      <c r="Y676">
        <v>35</v>
      </c>
      <c r="Z676">
        <v>11200</v>
      </c>
      <c r="AA676">
        <v>0</v>
      </c>
      <c r="AE676" t="b">
        <v>0</v>
      </c>
      <c r="AF676" t="b">
        <v>0</v>
      </c>
      <c r="AG676" t="s">
        <v>74</v>
      </c>
    </row>
    <row r="677" spans="1:33" x14ac:dyDescent="0.25">
      <c r="A677" t="str">
        <f>_xlfn.CONCAT(Table3[[#This Row],[Order]],"-",Table3[[#This Row],[Line]])</f>
        <v>77389-1</v>
      </c>
      <c r="C677" t="s">
        <v>5967</v>
      </c>
      <c r="D677" t="s">
        <v>74</v>
      </c>
      <c r="E677" t="b">
        <v>0</v>
      </c>
      <c r="F677">
        <v>77389</v>
      </c>
      <c r="G677">
        <v>1</v>
      </c>
      <c r="H677">
        <v>3</v>
      </c>
      <c r="I677" t="s">
        <v>723</v>
      </c>
      <c r="J677" t="s">
        <v>5968</v>
      </c>
      <c r="K677" t="s">
        <v>3237</v>
      </c>
      <c r="L677">
        <v>20.55</v>
      </c>
      <c r="M677" s="37">
        <v>43468</v>
      </c>
      <c r="N677" s="37" t="s">
        <v>29</v>
      </c>
      <c r="Q677" s="37"/>
      <c r="R677" s="37">
        <v>43464</v>
      </c>
      <c r="S677" t="b">
        <v>0</v>
      </c>
      <c r="V677" t="s">
        <v>715</v>
      </c>
      <c r="W677">
        <v>12</v>
      </c>
      <c r="X677">
        <v>3</v>
      </c>
      <c r="Y677">
        <v>6</v>
      </c>
      <c r="Z677">
        <v>2040</v>
      </c>
      <c r="AA677">
        <v>0</v>
      </c>
      <c r="AB677" t="s">
        <v>151</v>
      </c>
      <c r="AC677" t="s">
        <v>151</v>
      </c>
      <c r="AE677" t="b">
        <v>1</v>
      </c>
      <c r="AF677" t="b">
        <v>0</v>
      </c>
      <c r="AG677" t="s">
        <v>74</v>
      </c>
    </row>
    <row r="678" spans="1:33" x14ac:dyDescent="0.25">
      <c r="A678" t="str">
        <f>_xlfn.CONCAT(Table3[[#This Row],[Order]],"-",Table3[[#This Row],[Line]])</f>
        <v>77389-2</v>
      </c>
      <c r="C678" t="s">
        <v>5967</v>
      </c>
      <c r="D678" t="s">
        <v>74</v>
      </c>
      <c r="E678" t="b">
        <v>0</v>
      </c>
      <c r="F678">
        <v>77389</v>
      </c>
      <c r="G678">
        <v>2</v>
      </c>
      <c r="H678">
        <v>1</v>
      </c>
      <c r="I678" t="s">
        <v>723</v>
      </c>
      <c r="J678" t="s">
        <v>5968</v>
      </c>
      <c r="K678" t="s">
        <v>3239</v>
      </c>
      <c r="L678">
        <v>9.1199999999999992</v>
      </c>
      <c r="M678" s="37">
        <v>43468</v>
      </c>
      <c r="N678" s="37" t="s">
        <v>29</v>
      </c>
      <c r="Q678" s="37"/>
      <c r="R678" s="37">
        <v>43464</v>
      </c>
      <c r="S678" t="b">
        <v>0</v>
      </c>
      <c r="V678" t="s">
        <v>715</v>
      </c>
      <c r="W678">
        <v>12</v>
      </c>
      <c r="X678">
        <v>1</v>
      </c>
      <c r="Y678">
        <v>3</v>
      </c>
      <c r="Z678">
        <v>1020</v>
      </c>
      <c r="AA678">
        <v>0</v>
      </c>
      <c r="AB678" t="s">
        <v>151</v>
      </c>
      <c r="AC678" t="s">
        <v>151</v>
      </c>
      <c r="AE678" t="b">
        <v>1</v>
      </c>
      <c r="AF678" t="b">
        <v>0</v>
      </c>
      <c r="AG678" t="s">
        <v>74</v>
      </c>
    </row>
    <row r="679" spans="1:33" x14ac:dyDescent="0.25">
      <c r="A679" t="str">
        <f>_xlfn.CONCAT(Table3[[#This Row],[Order]],"-",Table3[[#This Row],[Line]])</f>
        <v>75697-1</v>
      </c>
      <c r="C679" t="s">
        <v>5967</v>
      </c>
      <c r="D679" t="s">
        <v>74</v>
      </c>
      <c r="E679" t="b">
        <v>0</v>
      </c>
      <c r="F679">
        <v>75697</v>
      </c>
      <c r="G679">
        <v>1</v>
      </c>
      <c r="H679">
        <v>7</v>
      </c>
      <c r="I679" t="s">
        <v>720</v>
      </c>
      <c r="J679" t="s">
        <v>5968</v>
      </c>
      <c r="K679" t="s">
        <v>4165</v>
      </c>
      <c r="L679">
        <v>40.950000000000003</v>
      </c>
      <c r="M679" s="37"/>
      <c r="N679" s="37" t="s">
        <v>736</v>
      </c>
      <c r="Q679" s="37"/>
      <c r="R679" s="37"/>
      <c r="S679" t="b">
        <v>0</v>
      </c>
      <c r="V679" t="s">
        <v>714</v>
      </c>
      <c r="W679">
        <v>0</v>
      </c>
      <c r="X679">
        <v>7</v>
      </c>
      <c r="Z679">
        <v>3767.8534599999998</v>
      </c>
      <c r="AA679">
        <v>0</v>
      </c>
      <c r="AE679" t="b">
        <v>0</v>
      </c>
      <c r="AF679" t="b">
        <v>0</v>
      </c>
      <c r="AG679" t="s">
        <v>74</v>
      </c>
    </row>
    <row r="680" spans="1:33" x14ac:dyDescent="0.25">
      <c r="A680" t="str">
        <f>_xlfn.CONCAT(Table3[[#This Row],[Order]],"-",Table3[[#This Row],[Line]])</f>
        <v>75697-2</v>
      </c>
      <c r="C680" t="s">
        <v>5967</v>
      </c>
      <c r="D680" t="s">
        <v>74</v>
      </c>
      <c r="E680" t="b">
        <v>0</v>
      </c>
      <c r="F680">
        <v>75697</v>
      </c>
      <c r="G680">
        <v>2</v>
      </c>
      <c r="H680">
        <v>35</v>
      </c>
      <c r="I680" t="s">
        <v>720</v>
      </c>
      <c r="J680" t="s">
        <v>5968</v>
      </c>
      <c r="K680" t="s">
        <v>4165</v>
      </c>
      <c r="L680">
        <v>204.75</v>
      </c>
      <c r="M680" s="37"/>
      <c r="N680" s="37" t="s">
        <v>736</v>
      </c>
      <c r="Q680" s="37"/>
      <c r="R680" s="37"/>
      <c r="S680" t="b">
        <v>0</v>
      </c>
      <c r="V680" t="s">
        <v>714</v>
      </c>
      <c r="W680">
        <v>0</v>
      </c>
      <c r="X680">
        <v>35</v>
      </c>
      <c r="Z680">
        <v>18839.2673</v>
      </c>
      <c r="AA680">
        <v>0</v>
      </c>
      <c r="AE680" t="b">
        <v>0</v>
      </c>
      <c r="AF680" t="b">
        <v>0</v>
      </c>
      <c r="AG680" t="s">
        <v>74</v>
      </c>
    </row>
    <row r="681" spans="1:33" x14ac:dyDescent="0.25">
      <c r="A681" t="str">
        <f>_xlfn.CONCAT(Table3[[#This Row],[Order]],"-",Table3[[#This Row],[Line]])</f>
        <v>75697-3</v>
      </c>
      <c r="C681" t="s">
        <v>5967</v>
      </c>
      <c r="D681" t="s">
        <v>74</v>
      </c>
      <c r="E681" t="b">
        <v>0</v>
      </c>
      <c r="F681">
        <v>75697</v>
      </c>
      <c r="G681">
        <v>3</v>
      </c>
      <c r="H681">
        <v>26</v>
      </c>
      <c r="I681" t="s">
        <v>720</v>
      </c>
      <c r="J681" t="s">
        <v>5968</v>
      </c>
      <c r="K681" t="s">
        <v>4166</v>
      </c>
      <c r="L681">
        <v>209.56</v>
      </c>
      <c r="M681" s="37"/>
      <c r="N681" s="37" t="s">
        <v>736</v>
      </c>
      <c r="Q681" s="37"/>
      <c r="R681" s="37"/>
      <c r="S681" t="b">
        <v>0</v>
      </c>
      <c r="V681" t="s">
        <v>714</v>
      </c>
      <c r="W681">
        <v>0</v>
      </c>
      <c r="X681">
        <v>26</v>
      </c>
      <c r="Z681">
        <v>25909.76856</v>
      </c>
      <c r="AA681">
        <v>0</v>
      </c>
      <c r="AE681" t="b">
        <v>0</v>
      </c>
      <c r="AF681" t="b">
        <v>0</v>
      </c>
      <c r="AG681" t="s">
        <v>74</v>
      </c>
    </row>
    <row r="682" spans="1:33" x14ac:dyDescent="0.25">
      <c r="A682" t="str">
        <f>_xlfn.CONCAT(Table3[[#This Row],[Order]],"-",Table3[[#This Row],[Line]])</f>
        <v>75697-4</v>
      </c>
      <c r="C682" t="s">
        <v>5967</v>
      </c>
      <c r="D682" t="s">
        <v>74</v>
      </c>
      <c r="E682" t="b">
        <v>0</v>
      </c>
      <c r="F682">
        <v>75697</v>
      </c>
      <c r="G682">
        <v>4</v>
      </c>
      <c r="H682">
        <v>1</v>
      </c>
      <c r="I682" t="s">
        <v>720</v>
      </c>
      <c r="J682" t="s">
        <v>5968</v>
      </c>
      <c r="K682" t="s">
        <v>4167</v>
      </c>
      <c r="L682">
        <v>9.81</v>
      </c>
      <c r="M682" s="37"/>
      <c r="N682" s="37" t="s">
        <v>736</v>
      </c>
      <c r="Q682" s="37"/>
      <c r="R682" s="37"/>
      <c r="S682" t="b">
        <v>0</v>
      </c>
      <c r="V682" t="s">
        <v>714</v>
      </c>
      <c r="W682">
        <v>0</v>
      </c>
      <c r="X682">
        <v>1</v>
      </c>
      <c r="Z682">
        <v>1483.1105399999999</v>
      </c>
      <c r="AA682">
        <v>0</v>
      </c>
      <c r="AE682" t="b">
        <v>0</v>
      </c>
      <c r="AF682" t="b">
        <v>0</v>
      </c>
      <c r="AG682" t="s">
        <v>74</v>
      </c>
    </row>
    <row r="683" spans="1:33" x14ac:dyDescent="0.25">
      <c r="A683" t="str">
        <f>_xlfn.CONCAT(Table3[[#This Row],[Order]],"-",Table3[[#This Row],[Line]])</f>
        <v>68737-55</v>
      </c>
      <c r="C683" t="s">
        <v>5967</v>
      </c>
      <c r="D683" t="s">
        <v>74</v>
      </c>
      <c r="E683" t="b">
        <v>0</v>
      </c>
      <c r="F683">
        <v>68737</v>
      </c>
      <c r="G683">
        <v>55</v>
      </c>
      <c r="H683">
        <v>4</v>
      </c>
      <c r="I683" t="s">
        <v>741</v>
      </c>
      <c r="J683" t="s">
        <v>5968</v>
      </c>
      <c r="K683" t="s">
        <v>880</v>
      </c>
      <c r="L683">
        <v>20</v>
      </c>
      <c r="M683" s="37">
        <v>43468</v>
      </c>
      <c r="N683" s="37" t="s">
        <v>29</v>
      </c>
      <c r="Q683" s="37"/>
      <c r="R683" s="37">
        <v>43464</v>
      </c>
      <c r="S683" t="b">
        <v>0</v>
      </c>
      <c r="V683" t="s">
        <v>714</v>
      </c>
      <c r="W683">
        <v>12</v>
      </c>
      <c r="X683">
        <v>4</v>
      </c>
      <c r="Y683">
        <v>4</v>
      </c>
      <c r="Z683">
        <v>1760</v>
      </c>
      <c r="AA683">
        <v>0</v>
      </c>
      <c r="AB683" t="s">
        <v>151</v>
      </c>
      <c r="AC683" t="s">
        <v>151</v>
      </c>
      <c r="AE683" t="b">
        <v>1</v>
      </c>
      <c r="AF683" t="b">
        <v>0</v>
      </c>
      <c r="AG683" t="s">
        <v>74</v>
      </c>
    </row>
    <row r="684" spans="1:33" x14ac:dyDescent="0.25">
      <c r="A684" t="str">
        <f>_xlfn.CONCAT(Table3[[#This Row],[Order]],"-",Table3[[#This Row],[Line]])</f>
        <v>68737-56</v>
      </c>
      <c r="C684" t="s">
        <v>5967</v>
      </c>
      <c r="D684" t="s">
        <v>74</v>
      </c>
      <c r="E684" t="b">
        <v>0</v>
      </c>
      <c r="F684">
        <v>68737</v>
      </c>
      <c r="G684">
        <v>56</v>
      </c>
      <c r="H684">
        <v>1</v>
      </c>
      <c r="I684" t="s">
        <v>741</v>
      </c>
      <c r="J684" t="s">
        <v>5968</v>
      </c>
      <c r="K684" t="s">
        <v>882</v>
      </c>
      <c r="L684">
        <v>11</v>
      </c>
      <c r="M684" s="37">
        <v>43468</v>
      </c>
      <c r="N684" s="37" t="s">
        <v>29</v>
      </c>
      <c r="Q684" s="37"/>
      <c r="R684" s="37">
        <v>43464</v>
      </c>
      <c r="S684" t="b">
        <v>0</v>
      </c>
      <c r="V684" t="s">
        <v>714</v>
      </c>
      <c r="W684">
        <v>12</v>
      </c>
      <c r="X684">
        <v>1</v>
      </c>
      <c r="Y684">
        <v>2</v>
      </c>
      <c r="Z684">
        <v>1100</v>
      </c>
      <c r="AA684">
        <v>0</v>
      </c>
      <c r="AB684" t="s">
        <v>151</v>
      </c>
      <c r="AC684" t="s">
        <v>151</v>
      </c>
      <c r="AE684" t="b">
        <v>1</v>
      </c>
      <c r="AF684" t="b">
        <v>0</v>
      </c>
      <c r="AG684" t="s">
        <v>74</v>
      </c>
    </row>
    <row r="685" spans="1:33" x14ac:dyDescent="0.25">
      <c r="A685" t="str">
        <f>_xlfn.CONCAT(Table3[[#This Row],[Order]],"-",Table3[[#This Row],[Line]])</f>
        <v>77420-1</v>
      </c>
      <c r="C685" t="s">
        <v>5967</v>
      </c>
      <c r="D685" t="s">
        <v>74</v>
      </c>
      <c r="E685" t="b">
        <v>0</v>
      </c>
      <c r="F685">
        <v>77420</v>
      </c>
      <c r="G685">
        <v>1</v>
      </c>
      <c r="H685">
        <v>2</v>
      </c>
      <c r="I685" t="s">
        <v>719</v>
      </c>
      <c r="J685" t="s">
        <v>5968</v>
      </c>
      <c r="K685" t="s">
        <v>2845</v>
      </c>
      <c r="L685">
        <v>16</v>
      </c>
      <c r="M685" s="37">
        <v>43469</v>
      </c>
      <c r="N685" s="37" t="s">
        <v>165</v>
      </c>
      <c r="P685" t="s">
        <v>151</v>
      </c>
      <c r="Q685" s="37">
        <v>43453</v>
      </c>
      <c r="R685" s="37"/>
      <c r="S685" t="b">
        <v>0</v>
      </c>
      <c r="V685" t="s">
        <v>715</v>
      </c>
      <c r="W685">
        <v>12</v>
      </c>
      <c r="X685">
        <v>2</v>
      </c>
      <c r="Y685">
        <v>4</v>
      </c>
      <c r="Z685">
        <v>1020</v>
      </c>
      <c r="AA685">
        <v>0</v>
      </c>
      <c r="AD685" t="s">
        <v>151</v>
      </c>
      <c r="AE685" t="b">
        <v>0</v>
      </c>
      <c r="AF685" t="b">
        <v>0</v>
      </c>
      <c r="AG685" t="s">
        <v>74</v>
      </c>
    </row>
    <row r="686" spans="1:33" x14ac:dyDescent="0.25">
      <c r="A686" t="str">
        <f>_xlfn.CONCAT(Table3[[#This Row],[Order]],"-",Table3[[#This Row],[Line]])</f>
        <v>77420-2</v>
      </c>
      <c r="C686" t="s">
        <v>5967</v>
      </c>
      <c r="D686" t="s">
        <v>74</v>
      </c>
      <c r="E686" t="b">
        <v>0</v>
      </c>
      <c r="F686">
        <v>77420</v>
      </c>
      <c r="G686">
        <v>2</v>
      </c>
      <c r="H686">
        <v>1</v>
      </c>
      <c r="I686" t="s">
        <v>739</v>
      </c>
      <c r="J686" t="s">
        <v>5968</v>
      </c>
      <c r="K686" t="s">
        <v>2847</v>
      </c>
      <c r="L686">
        <v>6.32</v>
      </c>
      <c r="M686" s="37">
        <v>43469</v>
      </c>
      <c r="N686" s="37" t="s">
        <v>29</v>
      </c>
      <c r="P686" t="s">
        <v>151</v>
      </c>
      <c r="Q686" s="37">
        <v>43453</v>
      </c>
      <c r="R686" s="37"/>
      <c r="S686" t="b">
        <v>0</v>
      </c>
      <c r="V686" t="s">
        <v>715</v>
      </c>
      <c r="W686">
        <v>12</v>
      </c>
      <c r="X686">
        <v>1</v>
      </c>
      <c r="Y686">
        <v>2</v>
      </c>
      <c r="Z686">
        <v>440</v>
      </c>
      <c r="AA686">
        <v>0</v>
      </c>
      <c r="AD686" t="s">
        <v>151</v>
      </c>
      <c r="AE686" t="b">
        <v>0</v>
      </c>
      <c r="AF686" t="b">
        <v>0</v>
      </c>
      <c r="AG686" t="s">
        <v>74</v>
      </c>
    </row>
    <row r="687" spans="1:33" x14ac:dyDescent="0.25">
      <c r="A687" t="str">
        <f>_xlfn.CONCAT(Table3[[#This Row],[Order]],"-",Table3[[#This Row],[Line]])</f>
        <v>77420-3</v>
      </c>
      <c r="C687" t="s">
        <v>5967</v>
      </c>
      <c r="D687" t="s">
        <v>74</v>
      </c>
      <c r="E687" t="b">
        <v>0</v>
      </c>
      <c r="F687">
        <v>77420</v>
      </c>
      <c r="G687">
        <v>3</v>
      </c>
      <c r="H687">
        <v>2</v>
      </c>
      <c r="I687" t="s">
        <v>739</v>
      </c>
      <c r="J687" t="s">
        <v>5968</v>
      </c>
      <c r="K687" t="s">
        <v>2849</v>
      </c>
      <c r="L687">
        <v>6.52</v>
      </c>
      <c r="M687" s="37">
        <v>43469</v>
      </c>
      <c r="N687" s="37" t="s">
        <v>29</v>
      </c>
      <c r="P687" t="s">
        <v>151</v>
      </c>
      <c r="Q687" s="37">
        <v>43453</v>
      </c>
      <c r="R687" s="37"/>
      <c r="S687" s="37" t="b">
        <v>0</v>
      </c>
      <c r="V687" t="s">
        <v>715</v>
      </c>
      <c r="W687">
        <v>12</v>
      </c>
      <c r="X687">
        <v>2</v>
      </c>
      <c r="Y687">
        <v>2</v>
      </c>
      <c r="Z687">
        <v>440</v>
      </c>
      <c r="AA687">
        <v>0</v>
      </c>
      <c r="AD687" t="s">
        <v>151</v>
      </c>
      <c r="AE687" t="b">
        <v>0</v>
      </c>
      <c r="AF687" t="b">
        <v>0</v>
      </c>
      <c r="AG687" t="s">
        <v>74</v>
      </c>
    </row>
    <row r="688" spans="1:33" x14ac:dyDescent="0.25">
      <c r="A688" t="str">
        <f>_xlfn.CONCAT(Table3[[#This Row],[Order]],"-",Table3[[#This Row],[Line]])</f>
        <v>77734-1</v>
      </c>
      <c r="C688" t="s">
        <v>5967</v>
      </c>
      <c r="D688" t="s">
        <v>74</v>
      </c>
      <c r="E688" t="b">
        <v>0</v>
      </c>
      <c r="F688">
        <v>77734</v>
      </c>
      <c r="G688">
        <v>1</v>
      </c>
      <c r="H688">
        <v>7</v>
      </c>
      <c r="I688" t="s">
        <v>739</v>
      </c>
      <c r="J688" t="s">
        <v>5968</v>
      </c>
      <c r="K688" t="s">
        <v>2664</v>
      </c>
      <c r="L688">
        <v>48.985999999999997</v>
      </c>
      <c r="M688" s="37"/>
      <c r="N688" s="37" t="s">
        <v>782</v>
      </c>
      <c r="Q688" s="37"/>
      <c r="R688" s="37"/>
      <c r="S688" s="37" t="b">
        <v>0</v>
      </c>
      <c r="V688" t="s">
        <v>714</v>
      </c>
      <c r="W688">
        <v>0</v>
      </c>
      <c r="X688">
        <v>7</v>
      </c>
      <c r="Z688">
        <v>3640</v>
      </c>
      <c r="AA688">
        <v>0</v>
      </c>
      <c r="AE688" t="b">
        <v>0</v>
      </c>
      <c r="AF688" t="b">
        <v>0</v>
      </c>
      <c r="AG688" t="s">
        <v>74</v>
      </c>
    </row>
    <row r="689" spans="1:33" x14ac:dyDescent="0.25">
      <c r="A689" t="str">
        <f>_xlfn.CONCAT(Table3[[#This Row],[Order]],"-",Table3[[#This Row],[Line]])</f>
        <v>76859-1</v>
      </c>
      <c r="C689" t="s">
        <v>5967</v>
      </c>
      <c r="D689" t="s">
        <v>74</v>
      </c>
      <c r="E689" t="b">
        <v>0</v>
      </c>
      <c r="F689">
        <v>76859</v>
      </c>
      <c r="G689">
        <v>1</v>
      </c>
      <c r="H689">
        <v>2</v>
      </c>
      <c r="I689" t="s">
        <v>720</v>
      </c>
      <c r="J689" t="s">
        <v>5968</v>
      </c>
      <c r="K689" t="s">
        <v>2666</v>
      </c>
      <c r="L689">
        <v>16.22</v>
      </c>
      <c r="M689" s="37">
        <v>43468</v>
      </c>
      <c r="N689" s="37" t="s">
        <v>29</v>
      </c>
      <c r="Q689" s="37"/>
      <c r="R689" s="37">
        <v>43464</v>
      </c>
      <c r="S689" t="b">
        <v>0</v>
      </c>
      <c r="V689" t="s">
        <v>715</v>
      </c>
      <c r="W689">
        <v>12</v>
      </c>
      <c r="X689">
        <v>2</v>
      </c>
      <c r="Y689">
        <v>6</v>
      </c>
      <c r="Z689">
        <v>2760</v>
      </c>
      <c r="AA689">
        <v>0</v>
      </c>
      <c r="AB689" t="s">
        <v>151</v>
      </c>
      <c r="AE689" t="b">
        <v>1</v>
      </c>
      <c r="AF689" t="b">
        <v>0</v>
      </c>
      <c r="AG689" t="s">
        <v>180</v>
      </c>
    </row>
    <row r="690" spans="1:33" x14ac:dyDescent="0.25">
      <c r="A690" t="str">
        <f>_xlfn.CONCAT(Table3[[#This Row],[Order]],"-",Table3[[#This Row],[Line]])</f>
        <v>73125-2</v>
      </c>
      <c r="C690" t="s">
        <v>5967</v>
      </c>
      <c r="D690" t="s">
        <v>74</v>
      </c>
      <c r="E690" t="b">
        <v>0</v>
      </c>
      <c r="F690">
        <v>73125</v>
      </c>
      <c r="G690">
        <v>2</v>
      </c>
      <c r="H690">
        <v>38</v>
      </c>
      <c r="I690" t="s">
        <v>723</v>
      </c>
      <c r="J690" t="s">
        <v>5968</v>
      </c>
      <c r="K690" t="s">
        <v>4168</v>
      </c>
      <c r="L690">
        <v>156.94</v>
      </c>
      <c r="M690" s="37">
        <v>43475</v>
      </c>
      <c r="N690" s="37" t="s">
        <v>165</v>
      </c>
      <c r="Q690" s="37"/>
      <c r="R690" s="37"/>
      <c r="S690" t="b">
        <v>0</v>
      </c>
      <c r="V690" t="s">
        <v>714</v>
      </c>
      <c r="W690">
        <v>1</v>
      </c>
      <c r="X690">
        <v>38</v>
      </c>
      <c r="Y690">
        <v>38</v>
      </c>
      <c r="Z690">
        <v>10640</v>
      </c>
      <c r="AA690">
        <v>0</v>
      </c>
      <c r="AE690" t="b">
        <v>0</v>
      </c>
      <c r="AF690" t="b">
        <v>0</v>
      </c>
      <c r="AG690" t="s">
        <v>74</v>
      </c>
    </row>
    <row r="691" spans="1:33" x14ac:dyDescent="0.25">
      <c r="A691" t="str">
        <f>_xlfn.CONCAT(Table3[[#This Row],[Order]],"-",Table3[[#This Row],[Line]])</f>
        <v>77134-1</v>
      </c>
      <c r="C691" t="s">
        <v>5967</v>
      </c>
      <c r="D691" t="s">
        <v>74</v>
      </c>
      <c r="E691" t="b">
        <v>0</v>
      </c>
      <c r="F691">
        <v>77134</v>
      </c>
      <c r="G691">
        <v>1</v>
      </c>
      <c r="H691">
        <v>2</v>
      </c>
      <c r="I691" t="s">
        <v>725</v>
      </c>
      <c r="J691" t="s">
        <v>5968</v>
      </c>
      <c r="K691" t="s">
        <v>3585</v>
      </c>
      <c r="L691">
        <v>20</v>
      </c>
      <c r="M691" s="37">
        <v>43482</v>
      </c>
      <c r="N691" s="37" t="s">
        <v>42</v>
      </c>
      <c r="Q691" s="37"/>
      <c r="R691" s="37"/>
      <c r="S691" t="b">
        <v>0</v>
      </c>
      <c r="V691" t="s">
        <v>715</v>
      </c>
      <c r="W691">
        <v>1</v>
      </c>
      <c r="X691">
        <v>2</v>
      </c>
      <c r="Y691">
        <v>2</v>
      </c>
      <c r="Z691">
        <v>1493.32</v>
      </c>
      <c r="AA691">
        <v>0</v>
      </c>
      <c r="AE691" t="b">
        <v>0</v>
      </c>
      <c r="AF691" t="b">
        <v>0</v>
      </c>
      <c r="AG691" t="s">
        <v>74</v>
      </c>
    </row>
    <row r="692" spans="1:33" x14ac:dyDescent="0.25">
      <c r="A692" t="str">
        <f>_xlfn.CONCAT(Table3[[#This Row],[Order]],"-",Table3[[#This Row],[Line]])</f>
        <v>77134-2</v>
      </c>
      <c r="C692" t="s">
        <v>5967</v>
      </c>
      <c r="D692" t="s">
        <v>74</v>
      </c>
      <c r="E692" t="b">
        <v>0</v>
      </c>
      <c r="F692">
        <v>77134</v>
      </c>
      <c r="G692">
        <v>2</v>
      </c>
      <c r="H692">
        <v>4</v>
      </c>
      <c r="I692" t="s">
        <v>725</v>
      </c>
      <c r="J692" t="s">
        <v>5968</v>
      </c>
      <c r="K692" t="s">
        <v>3586</v>
      </c>
      <c r="L692">
        <v>0</v>
      </c>
      <c r="M692" s="37">
        <v>43482</v>
      </c>
      <c r="N692" s="37" t="s">
        <v>42</v>
      </c>
      <c r="Q692" s="37"/>
      <c r="R692" s="37"/>
      <c r="S692" t="b">
        <v>0</v>
      </c>
      <c r="V692" t="s">
        <v>715</v>
      </c>
      <c r="W692">
        <v>1</v>
      </c>
      <c r="X692">
        <v>4</v>
      </c>
      <c r="Y692">
        <v>4</v>
      </c>
      <c r="Z692">
        <v>4480</v>
      </c>
      <c r="AA692">
        <v>0</v>
      </c>
      <c r="AE692" t="b">
        <v>0</v>
      </c>
      <c r="AF692" t="b">
        <v>0</v>
      </c>
      <c r="AG692" t="s">
        <v>74</v>
      </c>
    </row>
    <row r="693" spans="1:33" x14ac:dyDescent="0.25">
      <c r="A693" t="str">
        <f>_xlfn.CONCAT(Table3[[#This Row],[Order]],"-",Table3[[#This Row],[Line]])</f>
        <v>77134-3</v>
      </c>
      <c r="C693" t="s">
        <v>5967</v>
      </c>
      <c r="D693" t="s">
        <v>74</v>
      </c>
      <c r="E693" t="b">
        <v>0</v>
      </c>
      <c r="F693">
        <v>77134</v>
      </c>
      <c r="G693">
        <v>3</v>
      </c>
      <c r="H693">
        <v>4</v>
      </c>
      <c r="I693" t="s">
        <v>742</v>
      </c>
      <c r="J693" t="s">
        <v>5968</v>
      </c>
      <c r="K693" t="s">
        <v>3587</v>
      </c>
      <c r="L693">
        <v>30.84</v>
      </c>
      <c r="M693" s="37">
        <v>43482</v>
      </c>
      <c r="N693" s="37" t="s">
        <v>42</v>
      </c>
      <c r="Q693" s="37"/>
      <c r="R693" s="37"/>
      <c r="S693" t="b">
        <v>0</v>
      </c>
      <c r="V693" t="s">
        <v>715</v>
      </c>
      <c r="W693">
        <v>1</v>
      </c>
      <c r="X693">
        <v>4</v>
      </c>
      <c r="Y693">
        <v>8</v>
      </c>
      <c r="Z693">
        <v>3346.68</v>
      </c>
      <c r="AA693">
        <v>0</v>
      </c>
      <c r="AE693" t="b">
        <v>0</v>
      </c>
      <c r="AF693" t="b">
        <v>0</v>
      </c>
      <c r="AG693" t="s">
        <v>74</v>
      </c>
    </row>
    <row r="694" spans="1:33" x14ac:dyDescent="0.25">
      <c r="A694" t="str">
        <f>_xlfn.CONCAT(Table3[[#This Row],[Order]],"-",Table3[[#This Row],[Line]])</f>
        <v>77134-4</v>
      </c>
      <c r="C694" t="s">
        <v>5967</v>
      </c>
      <c r="D694" t="s">
        <v>74</v>
      </c>
      <c r="E694" t="b">
        <v>0</v>
      </c>
      <c r="F694">
        <v>77134</v>
      </c>
      <c r="G694">
        <v>4</v>
      </c>
      <c r="H694">
        <v>1</v>
      </c>
      <c r="I694" t="s">
        <v>738</v>
      </c>
      <c r="J694" t="s">
        <v>5968</v>
      </c>
      <c r="K694" t="s">
        <v>3588</v>
      </c>
      <c r="L694">
        <v>0</v>
      </c>
      <c r="M694" s="37">
        <v>43482</v>
      </c>
      <c r="N694" s="37" t="s">
        <v>42</v>
      </c>
      <c r="Q694" s="37"/>
      <c r="R694" s="37"/>
      <c r="S694" t="b">
        <v>0</v>
      </c>
      <c r="V694" t="s">
        <v>715</v>
      </c>
      <c r="W694">
        <v>1</v>
      </c>
      <c r="X694">
        <v>4</v>
      </c>
      <c r="Y694">
        <v>4</v>
      </c>
      <c r="Z694">
        <v>2475</v>
      </c>
      <c r="AA694">
        <v>0</v>
      </c>
      <c r="AE694" t="b">
        <v>0</v>
      </c>
      <c r="AF694" t="b">
        <v>0</v>
      </c>
      <c r="AG694" t="s">
        <v>74</v>
      </c>
    </row>
    <row r="695" spans="1:33" x14ac:dyDescent="0.25">
      <c r="A695" t="str">
        <f>_xlfn.CONCAT(Table3[[#This Row],[Order]],"-",Table3[[#This Row],[Line]])</f>
        <v>78024-1</v>
      </c>
      <c r="C695" t="s">
        <v>5967</v>
      </c>
      <c r="D695" t="s">
        <v>74</v>
      </c>
      <c r="E695" t="b">
        <v>0</v>
      </c>
      <c r="F695">
        <v>78024</v>
      </c>
      <c r="G695">
        <v>1</v>
      </c>
      <c r="H695">
        <v>4</v>
      </c>
      <c r="I695" t="s">
        <v>717</v>
      </c>
      <c r="J695" t="s">
        <v>5968</v>
      </c>
      <c r="K695" t="s">
        <v>3832</v>
      </c>
      <c r="L695">
        <v>12.555999999999999</v>
      </c>
      <c r="M695" s="37">
        <v>43475</v>
      </c>
      <c r="N695" s="37" t="s">
        <v>42</v>
      </c>
      <c r="Q695" s="37"/>
      <c r="R695" s="37"/>
      <c r="S695" t="b">
        <v>0</v>
      </c>
      <c r="V695" t="s">
        <v>714</v>
      </c>
      <c r="W695">
        <v>10</v>
      </c>
      <c r="X695">
        <v>4</v>
      </c>
      <c r="Y695">
        <v>4</v>
      </c>
      <c r="Z695">
        <v>900</v>
      </c>
      <c r="AA695">
        <v>0</v>
      </c>
      <c r="AE695" t="b">
        <v>0</v>
      </c>
      <c r="AF695" t="b">
        <v>0</v>
      </c>
      <c r="AG695" t="s">
        <v>74</v>
      </c>
    </row>
    <row r="696" spans="1:33" x14ac:dyDescent="0.25">
      <c r="A696" t="str">
        <f>_xlfn.CONCAT(Table3[[#This Row],[Order]],"-",Table3[[#This Row],[Line]])</f>
        <v>66721-1</v>
      </c>
      <c r="C696" t="s">
        <v>5967</v>
      </c>
      <c r="D696" t="s">
        <v>112</v>
      </c>
      <c r="E696" t="b">
        <v>0</v>
      </c>
      <c r="F696">
        <v>66721</v>
      </c>
      <c r="G696">
        <v>1</v>
      </c>
      <c r="H696">
        <v>18</v>
      </c>
      <c r="I696" t="s">
        <v>731</v>
      </c>
      <c r="J696" t="s">
        <v>5968</v>
      </c>
      <c r="K696" t="s">
        <v>885</v>
      </c>
      <c r="L696">
        <v>0</v>
      </c>
      <c r="M696" s="37"/>
      <c r="N696" s="37" t="s">
        <v>770</v>
      </c>
      <c r="Q696" s="37"/>
      <c r="R696" s="37"/>
      <c r="S696" t="b">
        <v>0</v>
      </c>
      <c r="W696">
        <v>0</v>
      </c>
      <c r="X696">
        <v>18</v>
      </c>
      <c r="Z696">
        <v>13500</v>
      </c>
      <c r="AA696">
        <v>13500</v>
      </c>
      <c r="AE696" t="b">
        <v>0</v>
      </c>
      <c r="AF696" t="b">
        <v>0</v>
      </c>
      <c r="AG696" t="s">
        <v>74</v>
      </c>
    </row>
    <row r="697" spans="1:33" x14ac:dyDescent="0.25">
      <c r="A697" t="str">
        <f>_xlfn.CONCAT(Table3[[#This Row],[Order]],"-",Table3[[#This Row],[Line]])</f>
        <v>77220-1</v>
      </c>
      <c r="C697" t="s">
        <v>5967</v>
      </c>
      <c r="D697" t="s">
        <v>74</v>
      </c>
      <c r="E697" t="b">
        <v>0</v>
      </c>
      <c r="F697">
        <v>77220</v>
      </c>
      <c r="G697">
        <v>1</v>
      </c>
      <c r="H697">
        <v>10</v>
      </c>
      <c r="I697" t="s">
        <v>725</v>
      </c>
      <c r="J697" t="s">
        <v>5968</v>
      </c>
      <c r="K697" t="s">
        <v>3240</v>
      </c>
      <c r="L697">
        <v>0</v>
      </c>
      <c r="M697" s="37">
        <v>43479</v>
      </c>
      <c r="N697" s="37" t="s">
        <v>42</v>
      </c>
      <c r="P697" t="s">
        <v>151</v>
      </c>
      <c r="Q697" s="37"/>
      <c r="R697" s="37"/>
      <c r="S697" t="b">
        <v>0</v>
      </c>
      <c r="V697" t="s">
        <v>715</v>
      </c>
      <c r="W697">
        <v>15</v>
      </c>
      <c r="X697">
        <v>10</v>
      </c>
      <c r="Y697">
        <v>20</v>
      </c>
      <c r="Z697">
        <v>10170</v>
      </c>
      <c r="AA697">
        <v>0</v>
      </c>
      <c r="AE697" t="b">
        <v>0</v>
      </c>
      <c r="AF697" t="b">
        <v>0</v>
      </c>
      <c r="AG697" t="s">
        <v>74</v>
      </c>
    </row>
    <row r="698" spans="1:33" x14ac:dyDescent="0.25">
      <c r="A698" t="str">
        <f>_xlfn.CONCAT(Table3[[#This Row],[Order]],"-",Table3[[#This Row],[Line]])</f>
        <v>77452-1</v>
      </c>
      <c r="C698" t="s">
        <v>5967</v>
      </c>
      <c r="D698" t="s">
        <v>74</v>
      </c>
      <c r="E698" t="b">
        <v>0</v>
      </c>
      <c r="F698">
        <v>77452</v>
      </c>
      <c r="G698">
        <v>1</v>
      </c>
      <c r="H698">
        <v>4</v>
      </c>
      <c r="I698" t="s">
        <v>725</v>
      </c>
      <c r="J698" t="s">
        <v>5968</v>
      </c>
      <c r="K698" t="s">
        <v>3242</v>
      </c>
      <c r="L698">
        <v>0</v>
      </c>
      <c r="M698" s="37">
        <v>43476</v>
      </c>
      <c r="N698" s="37" t="s">
        <v>42</v>
      </c>
      <c r="P698" t="s">
        <v>151</v>
      </c>
      <c r="Q698" s="37"/>
      <c r="R698" s="37"/>
      <c r="S698" t="b">
        <v>0</v>
      </c>
      <c r="V698" t="s">
        <v>714</v>
      </c>
      <c r="W698">
        <v>15</v>
      </c>
      <c r="X698">
        <v>4</v>
      </c>
      <c r="Y698">
        <v>4</v>
      </c>
      <c r="Z698">
        <v>1480</v>
      </c>
      <c r="AA698">
        <v>0</v>
      </c>
      <c r="AE698" t="b">
        <v>0</v>
      </c>
      <c r="AF698" t="b">
        <v>0</v>
      </c>
      <c r="AG698" t="s">
        <v>74</v>
      </c>
    </row>
    <row r="699" spans="1:33" x14ac:dyDescent="0.25">
      <c r="A699" t="str">
        <f>_xlfn.CONCAT(Table3[[#This Row],[Order]],"-",Table3[[#This Row],[Line]])</f>
        <v>77452-2</v>
      </c>
      <c r="C699" t="s">
        <v>5967</v>
      </c>
      <c r="D699" t="s">
        <v>74</v>
      </c>
      <c r="E699" t="b">
        <v>0</v>
      </c>
      <c r="F699">
        <v>77452</v>
      </c>
      <c r="G699">
        <v>2</v>
      </c>
      <c r="H699">
        <v>3</v>
      </c>
      <c r="I699" t="s">
        <v>725</v>
      </c>
      <c r="J699" t="s">
        <v>5968</v>
      </c>
      <c r="K699" t="s">
        <v>3244</v>
      </c>
      <c r="L699">
        <v>0</v>
      </c>
      <c r="M699" s="37">
        <v>43476</v>
      </c>
      <c r="N699" s="37" t="s">
        <v>42</v>
      </c>
      <c r="P699" t="s">
        <v>151</v>
      </c>
      <c r="Q699" s="37"/>
      <c r="R699" s="37"/>
      <c r="S699" t="b">
        <v>0</v>
      </c>
      <c r="V699" t="s">
        <v>714</v>
      </c>
      <c r="W699">
        <v>15</v>
      </c>
      <c r="X699">
        <v>3</v>
      </c>
      <c r="Y699">
        <v>3</v>
      </c>
      <c r="Z699">
        <v>990</v>
      </c>
      <c r="AA699">
        <v>0</v>
      </c>
      <c r="AE699" t="b">
        <v>0</v>
      </c>
      <c r="AF699" t="b">
        <v>0</v>
      </c>
      <c r="AG699" t="s">
        <v>74</v>
      </c>
    </row>
    <row r="700" spans="1:33" x14ac:dyDescent="0.25">
      <c r="A700" t="str">
        <f>_xlfn.CONCAT(Table3[[#This Row],[Order]],"-",Table3[[#This Row],[Line]])</f>
        <v>77452-4</v>
      </c>
      <c r="C700" t="s">
        <v>5967</v>
      </c>
      <c r="D700" t="s">
        <v>74</v>
      </c>
      <c r="E700" t="b">
        <v>0</v>
      </c>
      <c r="F700">
        <v>77452</v>
      </c>
      <c r="G700">
        <v>4</v>
      </c>
      <c r="H700">
        <v>2</v>
      </c>
      <c r="I700" t="s">
        <v>725</v>
      </c>
      <c r="J700" t="s">
        <v>5968</v>
      </c>
      <c r="K700" t="s">
        <v>3246</v>
      </c>
      <c r="L700">
        <v>0</v>
      </c>
      <c r="M700" s="37">
        <v>43476</v>
      </c>
      <c r="N700" s="37" t="s">
        <v>42</v>
      </c>
      <c r="P700" t="s">
        <v>151</v>
      </c>
      <c r="Q700" s="37"/>
      <c r="R700" s="37"/>
      <c r="S700" t="b">
        <v>0</v>
      </c>
      <c r="V700" t="s">
        <v>714</v>
      </c>
      <c r="W700">
        <v>15</v>
      </c>
      <c r="X700">
        <v>2</v>
      </c>
      <c r="Y700">
        <v>2</v>
      </c>
      <c r="Z700">
        <v>1202</v>
      </c>
      <c r="AA700">
        <v>0</v>
      </c>
      <c r="AE700" t="b">
        <v>0</v>
      </c>
      <c r="AF700" t="b">
        <v>0</v>
      </c>
      <c r="AG700" t="s">
        <v>74</v>
      </c>
    </row>
    <row r="701" spans="1:33" x14ac:dyDescent="0.25">
      <c r="A701" t="str">
        <f>_xlfn.CONCAT(Table3[[#This Row],[Order]],"-",Table3[[#This Row],[Line]])</f>
        <v>77452-5</v>
      </c>
      <c r="C701" t="s">
        <v>5967</v>
      </c>
      <c r="D701" t="s">
        <v>74</v>
      </c>
      <c r="E701" t="b">
        <v>0</v>
      </c>
      <c r="F701">
        <v>77452</v>
      </c>
      <c r="G701">
        <v>5</v>
      </c>
      <c r="H701">
        <v>5</v>
      </c>
      <c r="I701" t="s">
        <v>725</v>
      </c>
      <c r="J701" t="s">
        <v>5968</v>
      </c>
      <c r="K701" t="s">
        <v>3248</v>
      </c>
      <c r="L701">
        <v>0</v>
      </c>
      <c r="M701" s="37">
        <v>43476</v>
      </c>
      <c r="N701" s="37" t="s">
        <v>42</v>
      </c>
      <c r="P701" t="s">
        <v>151</v>
      </c>
      <c r="Q701" s="37"/>
      <c r="R701" s="37"/>
      <c r="S701" t="b">
        <v>0</v>
      </c>
      <c r="V701" t="s">
        <v>714</v>
      </c>
      <c r="W701">
        <v>15</v>
      </c>
      <c r="X701">
        <v>5</v>
      </c>
      <c r="Y701">
        <v>5</v>
      </c>
      <c r="Z701">
        <v>1325</v>
      </c>
      <c r="AA701">
        <v>0</v>
      </c>
      <c r="AE701" t="b">
        <v>0</v>
      </c>
      <c r="AF701" t="b">
        <v>0</v>
      </c>
      <c r="AG701" t="s">
        <v>74</v>
      </c>
    </row>
    <row r="702" spans="1:33" x14ac:dyDescent="0.25">
      <c r="A702" t="str">
        <f>_xlfn.CONCAT(Table3[[#This Row],[Order]],"-",Table3[[#This Row],[Line]])</f>
        <v>77452-6</v>
      </c>
      <c r="C702" t="s">
        <v>5967</v>
      </c>
      <c r="D702" t="s">
        <v>74</v>
      </c>
      <c r="E702" t="b">
        <v>0</v>
      </c>
      <c r="F702">
        <v>77452</v>
      </c>
      <c r="G702">
        <v>6</v>
      </c>
      <c r="H702">
        <v>2</v>
      </c>
      <c r="I702" t="s">
        <v>725</v>
      </c>
      <c r="J702" t="s">
        <v>5968</v>
      </c>
      <c r="K702" t="s">
        <v>3250</v>
      </c>
      <c r="L702">
        <v>0</v>
      </c>
      <c r="M702" s="37">
        <v>43476</v>
      </c>
      <c r="N702" s="37" t="s">
        <v>42</v>
      </c>
      <c r="P702" t="s">
        <v>151</v>
      </c>
      <c r="Q702" s="37"/>
      <c r="R702" s="37"/>
      <c r="S702" t="b">
        <v>0</v>
      </c>
      <c r="V702" t="s">
        <v>714</v>
      </c>
      <c r="W702">
        <v>15</v>
      </c>
      <c r="X702">
        <v>2</v>
      </c>
      <c r="Y702">
        <v>2</v>
      </c>
      <c r="Z702">
        <v>610</v>
      </c>
      <c r="AA702">
        <v>0</v>
      </c>
      <c r="AE702" t="b">
        <v>0</v>
      </c>
      <c r="AF702" t="b">
        <v>0</v>
      </c>
      <c r="AG702" t="s">
        <v>74</v>
      </c>
    </row>
    <row r="703" spans="1:33" x14ac:dyDescent="0.25">
      <c r="A703" t="str">
        <f>_xlfn.CONCAT(Table3[[#This Row],[Order]],"-",Table3[[#This Row],[Line]])</f>
        <v>77452-8</v>
      </c>
      <c r="C703" t="s">
        <v>5967</v>
      </c>
      <c r="D703" t="s">
        <v>74</v>
      </c>
      <c r="E703" t="b">
        <v>0</v>
      </c>
      <c r="F703">
        <v>77452</v>
      </c>
      <c r="G703">
        <v>8</v>
      </c>
      <c r="H703">
        <v>2</v>
      </c>
      <c r="I703" t="s">
        <v>725</v>
      </c>
      <c r="J703" t="s">
        <v>5968</v>
      </c>
      <c r="K703" t="s">
        <v>3252</v>
      </c>
      <c r="L703">
        <v>0</v>
      </c>
      <c r="M703" s="37">
        <v>43476</v>
      </c>
      <c r="N703" s="37" t="s">
        <v>42</v>
      </c>
      <c r="P703" t="s">
        <v>151</v>
      </c>
      <c r="Q703" s="37"/>
      <c r="R703" s="37"/>
      <c r="S703" t="b">
        <v>0</v>
      </c>
      <c r="V703" t="s">
        <v>714</v>
      </c>
      <c r="W703">
        <v>15</v>
      </c>
      <c r="X703">
        <v>2</v>
      </c>
      <c r="Y703">
        <v>2</v>
      </c>
      <c r="Z703">
        <v>790</v>
      </c>
      <c r="AA703">
        <v>0</v>
      </c>
      <c r="AE703" t="b">
        <v>0</v>
      </c>
      <c r="AF703" t="b">
        <v>0</v>
      </c>
      <c r="AG703" t="s">
        <v>74</v>
      </c>
    </row>
    <row r="704" spans="1:33" x14ac:dyDescent="0.25">
      <c r="A704" t="str">
        <f>_xlfn.CONCAT(Table3[[#This Row],[Order]],"-",Table3[[#This Row],[Line]])</f>
        <v>77798-1</v>
      </c>
      <c r="C704" t="s">
        <v>5967</v>
      </c>
      <c r="D704" t="s">
        <v>74</v>
      </c>
      <c r="E704" t="b">
        <v>0</v>
      </c>
      <c r="F704">
        <v>77798</v>
      </c>
      <c r="G704">
        <v>1</v>
      </c>
      <c r="H704">
        <v>3</v>
      </c>
      <c r="I704" t="s">
        <v>729</v>
      </c>
      <c r="J704" t="s">
        <v>5968</v>
      </c>
      <c r="K704" t="s">
        <v>3833</v>
      </c>
      <c r="L704">
        <v>27.54</v>
      </c>
      <c r="M704" s="37">
        <v>43476</v>
      </c>
      <c r="N704" s="37" t="s">
        <v>42</v>
      </c>
      <c r="Q704" s="37"/>
      <c r="R704" s="37"/>
      <c r="S704" t="b">
        <v>0</v>
      </c>
      <c r="V704" t="s">
        <v>715</v>
      </c>
      <c r="W704">
        <v>12</v>
      </c>
      <c r="X704">
        <v>3</v>
      </c>
      <c r="Y704">
        <v>6</v>
      </c>
      <c r="Z704">
        <v>3129.9989999999998</v>
      </c>
      <c r="AA704">
        <v>0</v>
      </c>
      <c r="AE704" t="b">
        <v>0</v>
      </c>
      <c r="AF704" t="b">
        <v>0</v>
      </c>
      <c r="AG704" t="s">
        <v>74</v>
      </c>
    </row>
    <row r="705" spans="1:33" x14ac:dyDescent="0.25">
      <c r="A705" t="str">
        <f>_xlfn.CONCAT(Table3[[#This Row],[Order]],"-",Table3[[#This Row],[Line]])</f>
        <v>59622-1</v>
      </c>
      <c r="C705" t="s">
        <v>5967</v>
      </c>
      <c r="D705" t="s">
        <v>112</v>
      </c>
      <c r="E705" t="b">
        <v>0</v>
      </c>
      <c r="F705">
        <v>59622</v>
      </c>
      <c r="G705">
        <v>1</v>
      </c>
      <c r="H705">
        <v>1</v>
      </c>
      <c r="I705" t="s">
        <v>725</v>
      </c>
      <c r="J705" t="s">
        <v>5968</v>
      </c>
      <c r="K705" t="s">
        <v>902</v>
      </c>
      <c r="L705">
        <v>0</v>
      </c>
      <c r="M705" s="37"/>
      <c r="N705" s="37" t="s">
        <v>770</v>
      </c>
      <c r="Q705" s="37"/>
      <c r="R705" s="37"/>
      <c r="S705" t="b">
        <v>0</v>
      </c>
      <c r="V705" t="s">
        <v>715</v>
      </c>
      <c r="W705">
        <v>0</v>
      </c>
      <c r="X705">
        <v>1</v>
      </c>
      <c r="Z705">
        <v>250</v>
      </c>
      <c r="AA705">
        <v>250</v>
      </c>
      <c r="AE705" t="b">
        <v>0</v>
      </c>
      <c r="AF705" t="b">
        <v>0</v>
      </c>
      <c r="AG705" t="s">
        <v>74</v>
      </c>
    </row>
    <row r="706" spans="1:33" x14ac:dyDescent="0.25">
      <c r="A706" t="str">
        <f>_xlfn.CONCAT(Table3[[#This Row],[Order]],"-",Table3[[#This Row],[Line]])</f>
        <v>64507-5</v>
      </c>
      <c r="C706" t="s">
        <v>5967</v>
      </c>
      <c r="D706" t="s">
        <v>121</v>
      </c>
      <c r="E706" t="b">
        <v>0</v>
      </c>
      <c r="F706">
        <v>64507</v>
      </c>
      <c r="G706">
        <v>5</v>
      </c>
      <c r="H706">
        <v>1</v>
      </c>
      <c r="I706" t="s">
        <v>419</v>
      </c>
      <c r="J706" t="s">
        <v>5968</v>
      </c>
      <c r="K706" t="s">
        <v>716</v>
      </c>
      <c r="L706">
        <v>0</v>
      </c>
      <c r="M706" s="37"/>
      <c r="N706" s="37" t="s">
        <v>42</v>
      </c>
      <c r="O706" t="s">
        <v>889</v>
      </c>
      <c r="Q706" s="37"/>
      <c r="R706" s="37"/>
      <c r="S706" t="b">
        <v>0</v>
      </c>
      <c r="V706" t="s">
        <v>715</v>
      </c>
      <c r="W706">
        <v>0</v>
      </c>
      <c r="X706">
        <v>0</v>
      </c>
      <c r="Z706">
        <v>0</v>
      </c>
      <c r="AA706">
        <v>0</v>
      </c>
      <c r="AE706" t="b">
        <v>0</v>
      </c>
      <c r="AF706" t="b">
        <v>0</v>
      </c>
      <c r="AG706" t="s">
        <v>74</v>
      </c>
    </row>
    <row r="707" spans="1:33" x14ac:dyDescent="0.25">
      <c r="A707" t="str">
        <f>_xlfn.CONCAT(Table3[[#This Row],[Order]],"-",Table3[[#This Row],[Line]])</f>
        <v>66600-1</v>
      </c>
      <c r="C707" t="s">
        <v>5967</v>
      </c>
      <c r="D707" t="s">
        <v>724</v>
      </c>
      <c r="E707" t="b">
        <v>0</v>
      </c>
      <c r="F707">
        <v>66600</v>
      </c>
      <c r="G707">
        <v>1</v>
      </c>
      <c r="H707">
        <v>1</v>
      </c>
      <c r="I707" t="s">
        <v>419</v>
      </c>
      <c r="J707" t="s">
        <v>5968</v>
      </c>
      <c r="K707" t="s">
        <v>716</v>
      </c>
      <c r="L707">
        <v>0</v>
      </c>
      <c r="M707" s="37"/>
      <c r="N707" s="37" t="s">
        <v>42</v>
      </c>
      <c r="Q707" s="37"/>
      <c r="R707" s="37"/>
      <c r="S707" t="b">
        <v>0</v>
      </c>
      <c r="V707" t="s">
        <v>715</v>
      </c>
      <c r="W707">
        <v>0</v>
      </c>
      <c r="X707">
        <v>0</v>
      </c>
      <c r="Z707">
        <v>0</v>
      </c>
      <c r="AA707">
        <v>0</v>
      </c>
      <c r="AE707" t="b">
        <v>0</v>
      </c>
      <c r="AF707" t="b">
        <v>0</v>
      </c>
      <c r="AG707" t="s">
        <v>74</v>
      </c>
    </row>
    <row r="708" spans="1:33" x14ac:dyDescent="0.25">
      <c r="A708" t="str">
        <f>_xlfn.CONCAT(Table3[[#This Row],[Order]],"-",Table3[[#This Row],[Line]])</f>
        <v>78196-1</v>
      </c>
      <c r="C708" t="s">
        <v>5967</v>
      </c>
      <c r="D708" t="s">
        <v>168</v>
      </c>
      <c r="E708" t="b">
        <v>0</v>
      </c>
      <c r="F708">
        <v>78196</v>
      </c>
      <c r="G708">
        <v>1</v>
      </c>
      <c r="H708">
        <v>1</v>
      </c>
      <c r="I708" t="s">
        <v>729</v>
      </c>
      <c r="J708" t="s">
        <v>5968</v>
      </c>
      <c r="K708" t="s">
        <v>5536</v>
      </c>
      <c r="L708">
        <v>8.42</v>
      </c>
      <c r="M708" s="37"/>
      <c r="N708" s="37" t="s">
        <v>727</v>
      </c>
      <c r="O708" t="s">
        <v>5537</v>
      </c>
      <c r="Q708" s="37"/>
      <c r="R708" s="37"/>
      <c r="S708" t="b">
        <v>0</v>
      </c>
      <c r="V708" t="s">
        <v>715</v>
      </c>
      <c r="W708">
        <v>0</v>
      </c>
      <c r="X708">
        <v>2</v>
      </c>
      <c r="Z708">
        <v>800</v>
      </c>
      <c r="AA708">
        <v>800</v>
      </c>
      <c r="AE708" t="b">
        <v>0</v>
      </c>
      <c r="AF708" t="b">
        <v>0</v>
      </c>
      <c r="AG708" t="s">
        <v>74</v>
      </c>
    </row>
    <row r="709" spans="1:33" x14ac:dyDescent="0.25">
      <c r="A709" t="str">
        <f>_xlfn.CONCAT(Table3[[#This Row],[Order]],"-",Table3[[#This Row],[Line]])</f>
        <v>78216-1</v>
      </c>
      <c r="C709" t="s">
        <v>5967</v>
      </c>
      <c r="D709" t="s">
        <v>168</v>
      </c>
      <c r="E709" t="b">
        <v>0</v>
      </c>
      <c r="F709">
        <v>78216</v>
      </c>
      <c r="G709">
        <v>1</v>
      </c>
      <c r="H709">
        <v>1</v>
      </c>
      <c r="I709" t="s">
        <v>3275</v>
      </c>
      <c r="J709" t="s">
        <v>5968</v>
      </c>
      <c r="K709" t="s">
        <v>5538</v>
      </c>
      <c r="L709">
        <v>0</v>
      </c>
      <c r="M709" s="37"/>
      <c r="N709" s="37" t="s">
        <v>734</v>
      </c>
      <c r="Q709" s="37"/>
      <c r="R709" s="37"/>
      <c r="S709" t="b">
        <v>0</v>
      </c>
      <c r="V709" t="s">
        <v>715</v>
      </c>
      <c r="W709">
        <v>0</v>
      </c>
      <c r="X709">
        <v>1</v>
      </c>
      <c r="Z709">
        <v>400</v>
      </c>
      <c r="AA709">
        <v>400</v>
      </c>
      <c r="AE709" t="b">
        <v>0</v>
      </c>
      <c r="AF709" t="b">
        <v>0</v>
      </c>
      <c r="AG709" t="s">
        <v>74</v>
      </c>
    </row>
    <row r="710" spans="1:33" x14ac:dyDescent="0.25">
      <c r="A710" t="str">
        <f>_xlfn.CONCAT(Table3[[#This Row],[Order]],"-",Table3[[#This Row],[Line]])</f>
        <v>76654-1</v>
      </c>
      <c r="C710" t="s">
        <v>5967</v>
      </c>
      <c r="D710" t="s">
        <v>168</v>
      </c>
      <c r="E710" t="b">
        <v>0</v>
      </c>
      <c r="F710">
        <v>76654</v>
      </c>
      <c r="G710">
        <v>1</v>
      </c>
      <c r="H710">
        <v>1</v>
      </c>
      <c r="I710" t="s">
        <v>749</v>
      </c>
      <c r="J710" t="s">
        <v>5968</v>
      </c>
      <c r="K710" t="s">
        <v>1538</v>
      </c>
      <c r="L710">
        <v>0</v>
      </c>
      <c r="M710" s="37"/>
      <c r="N710" s="37" t="s">
        <v>736</v>
      </c>
      <c r="Q710" s="37"/>
      <c r="R710" s="37"/>
      <c r="S710" t="b">
        <v>0</v>
      </c>
      <c r="V710" t="s">
        <v>715</v>
      </c>
      <c r="W710">
        <v>0</v>
      </c>
      <c r="X710">
        <v>1</v>
      </c>
      <c r="Z710">
        <v>625</v>
      </c>
      <c r="AA710">
        <v>625</v>
      </c>
      <c r="AE710" t="b">
        <v>0</v>
      </c>
      <c r="AF710" t="b">
        <v>0</v>
      </c>
      <c r="AG710" t="s">
        <v>74</v>
      </c>
    </row>
    <row r="711" spans="1:33" x14ac:dyDescent="0.25">
      <c r="A711" t="str">
        <f>_xlfn.CONCAT(Table3[[#This Row],[Order]],"-",Table3[[#This Row],[Line]])</f>
        <v>76957-3</v>
      </c>
      <c r="C711" t="s">
        <v>5967</v>
      </c>
      <c r="D711" t="s">
        <v>74</v>
      </c>
      <c r="E711" t="b">
        <v>0</v>
      </c>
      <c r="F711">
        <v>76957</v>
      </c>
      <c r="G711">
        <v>3</v>
      </c>
      <c r="H711">
        <v>2</v>
      </c>
      <c r="I711" t="s">
        <v>723</v>
      </c>
      <c r="J711" t="s">
        <v>5968</v>
      </c>
      <c r="K711" t="s">
        <v>2093</v>
      </c>
      <c r="L711">
        <v>27.24</v>
      </c>
      <c r="M711" s="37"/>
      <c r="N711" s="37" t="s">
        <v>736</v>
      </c>
      <c r="Q711" s="37"/>
      <c r="R711" s="37"/>
      <c r="S711" t="b">
        <v>0</v>
      </c>
      <c r="V711" t="s">
        <v>714</v>
      </c>
      <c r="W711">
        <v>0</v>
      </c>
      <c r="X711">
        <v>4</v>
      </c>
      <c r="Z711">
        <v>1200</v>
      </c>
      <c r="AA711">
        <v>1200</v>
      </c>
      <c r="AE711" t="b">
        <v>0</v>
      </c>
      <c r="AF711" t="b">
        <v>0</v>
      </c>
      <c r="AG711" t="s">
        <v>74</v>
      </c>
    </row>
    <row r="712" spans="1:33" x14ac:dyDescent="0.25">
      <c r="A712" t="str">
        <f>_xlfn.CONCAT(Table3[[#This Row],[Order]],"-",Table3[[#This Row],[Line]])</f>
        <v>76957-4</v>
      </c>
      <c r="C712" t="s">
        <v>5967</v>
      </c>
      <c r="D712" t="s">
        <v>74</v>
      </c>
      <c r="E712" t="b">
        <v>0</v>
      </c>
      <c r="F712">
        <v>76957</v>
      </c>
      <c r="G712">
        <v>4</v>
      </c>
      <c r="H712">
        <v>2</v>
      </c>
      <c r="I712" t="s">
        <v>723</v>
      </c>
      <c r="J712" t="s">
        <v>5968</v>
      </c>
      <c r="K712" t="s">
        <v>2958</v>
      </c>
      <c r="L712">
        <v>13.7</v>
      </c>
      <c r="M712" s="37"/>
      <c r="N712" s="37" t="s">
        <v>734</v>
      </c>
      <c r="Q712" s="37"/>
      <c r="R712" s="37"/>
      <c r="S712" t="b">
        <v>0</v>
      </c>
      <c r="V712" t="s">
        <v>714</v>
      </c>
      <c r="W712">
        <v>0</v>
      </c>
      <c r="X712">
        <v>2</v>
      </c>
      <c r="Z712">
        <v>0</v>
      </c>
      <c r="AA712">
        <v>0</v>
      </c>
      <c r="AE712" t="b">
        <v>0</v>
      </c>
      <c r="AF712" t="b">
        <v>0</v>
      </c>
      <c r="AG712" t="s">
        <v>74</v>
      </c>
    </row>
    <row r="713" spans="1:33" x14ac:dyDescent="0.25">
      <c r="A713" t="str">
        <f>_xlfn.CONCAT(Table3[[#This Row],[Order]],"-",Table3[[#This Row],[Line]])</f>
        <v>77346-1</v>
      </c>
      <c r="C713" t="s">
        <v>5967</v>
      </c>
      <c r="D713" t="s">
        <v>168</v>
      </c>
      <c r="E713" t="b">
        <v>0</v>
      </c>
      <c r="F713">
        <v>77346</v>
      </c>
      <c r="G713">
        <v>1</v>
      </c>
      <c r="H713">
        <v>1</v>
      </c>
      <c r="I713" t="s">
        <v>750</v>
      </c>
      <c r="J713" t="s">
        <v>5968</v>
      </c>
      <c r="K713" t="s">
        <v>2239</v>
      </c>
      <c r="L713">
        <v>2.1190000000000002</v>
      </c>
      <c r="M713" s="37"/>
      <c r="N713" s="37" t="s">
        <v>736</v>
      </c>
      <c r="Q713" s="37"/>
      <c r="R713" s="37"/>
      <c r="S713" t="b">
        <v>0</v>
      </c>
      <c r="V713" t="s">
        <v>715</v>
      </c>
      <c r="W713">
        <v>0</v>
      </c>
      <c r="X713">
        <v>1</v>
      </c>
      <c r="Z713">
        <v>100</v>
      </c>
      <c r="AA713">
        <v>100</v>
      </c>
      <c r="AE713" t="b">
        <v>0</v>
      </c>
      <c r="AF713" t="b">
        <v>0</v>
      </c>
      <c r="AG713" t="s">
        <v>74</v>
      </c>
    </row>
    <row r="714" spans="1:33" x14ac:dyDescent="0.25">
      <c r="A714" t="str">
        <f>_xlfn.CONCAT(Table3[[#This Row],[Order]],"-",Table3[[#This Row],[Line]])</f>
        <v>66625-1</v>
      </c>
      <c r="C714" t="s">
        <v>5967</v>
      </c>
      <c r="D714" t="s">
        <v>162</v>
      </c>
      <c r="E714" t="b">
        <v>0</v>
      </c>
      <c r="F714">
        <v>66625</v>
      </c>
      <c r="G714">
        <v>1</v>
      </c>
      <c r="H714">
        <v>1</v>
      </c>
      <c r="I714" t="s">
        <v>419</v>
      </c>
      <c r="J714" t="s">
        <v>5968</v>
      </c>
      <c r="K714" t="s">
        <v>716</v>
      </c>
      <c r="L714">
        <v>0</v>
      </c>
      <c r="M714" s="37"/>
      <c r="N714" s="37" t="s">
        <v>42</v>
      </c>
      <c r="Q714" s="37"/>
      <c r="R714" s="37"/>
      <c r="S714" t="b">
        <v>0</v>
      </c>
      <c r="V714" t="s">
        <v>715</v>
      </c>
      <c r="W714">
        <v>0</v>
      </c>
      <c r="X714">
        <v>0</v>
      </c>
      <c r="Z714">
        <v>0</v>
      </c>
      <c r="AA714">
        <v>0</v>
      </c>
      <c r="AE714" t="b">
        <v>0</v>
      </c>
      <c r="AF714" t="b">
        <v>0</v>
      </c>
      <c r="AG714" t="s">
        <v>74</v>
      </c>
    </row>
    <row r="715" spans="1:33" x14ac:dyDescent="0.25">
      <c r="A715" t="str">
        <f>_xlfn.CONCAT(Table3[[#This Row],[Order]],"-",Table3[[#This Row],[Line]])</f>
        <v>68032-4</v>
      </c>
      <c r="C715" t="s">
        <v>5967</v>
      </c>
      <c r="D715" t="s">
        <v>121</v>
      </c>
      <c r="E715" t="b">
        <v>0</v>
      </c>
      <c r="F715">
        <v>68032</v>
      </c>
      <c r="G715">
        <v>4</v>
      </c>
      <c r="H715">
        <v>1</v>
      </c>
      <c r="I715" t="s">
        <v>883</v>
      </c>
      <c r="J715" t="s">
        <v>5968</v>
      </c>
      <c r="K715" t="s">
        <v>884</v>
      </c>
      <c r="L715">
        <v>0</v>
      </c>
      <c r="M715" s="37"/>
      <c r="N715" s="37" t="s">
        <v>42</v>
      </c>
      <c r="Q715" s="37"/>
      <c r="R715" s="37"/>
      <c r="S715" t="b">
        <v>0</v>
      </c>
      <c r="V715" t="s">
        <v>715</v>
      </c>
      <c r="W715">
        <v>0</v>
      </c>
      <c r="X715">
        <v>0</v>
      </c>
      <c r="Z715">
        <v>0</v>
      </c>
      <c r="AA715">
        <v>0</v>
      </c>
      <c r="AE715" t="b">
        <v>0</v>
      </c>
      <c r="AF715" t="b">
        <v>0</v>
      </c>
      <c r="AG715" t="s">
        <v>74</v>
      </c>
    </row>
    <row r="716" spans="1:33" x14ac:dyDescent="0.25">
      <c r="A716" t="str">
        <f>_xlfn.CONCAT(Table3[[#This Row],[Order]],"-",Table3[[#This Row],[Line]])</f>
        <v>68101-4</v>
      </c>
      <c r="C716" t="s">
        <v>5967</v>
      </c>
      <c r="D716" t="s">
        <v>121</v>
      </c>
      <c r="E716" t="b">
        <v>0</v>
      </c>
      <c r="F716">
        <v>68101</v>
      </c>
      <c r="G716">
        <v>4</v>
      </c>
      <c r="H716">
        <v>1</v>
      </c>
      <c r="I716" t="s">
        <v>419</v>
      </c>
      <c r="J716" t="s">
        <v>5968</v>
      </c>
      <c r="K716" t="s">
        <v>716</v>
      </c>
      <c r="L716">
        <v>0</v>
      </c>
      <c r="M716" s="37"/>
      <c r="N716" s="37" t="s">
        <v>42</v>
      </c>
      <c r="Q716" s="37"/>
      <c r="R716" s="37"/>
      <c r="S716" t="b">
        <v>0</v>
      </c>
      <c r="V716" t="s">
        <v>715</v>
      </c>
      <c r="W716">
        <v>0</v>
      </c>
      <c r="X716">
        <v>0</v>
      </c>
      <c r="Z716">
        <v>0</v>
      </c>
      <c r="AA716">
        <v>0</v>
      </c>
      <c r="AE716" t="b">
        <v>0</v>
      </c>
      <c r="AF716" t="b">
        <v>0</v>
      </c>
      <c r="AG716" t="s">
        <v>74</v>
      </c>
    </row>
    <row r="717" spans="1:33" x14ac:dyDescent="0.25">
      <c r="A717" t="str">
        <f>_xlfn.CONCAT(Table3[[#This Row],[Order]],"-",Table3[[#This Row],[Line]])</f>
        <v>68856-11</v>
      </c>
      <c r="C717" t="s">
        <v>5967</v>
      </c>
      <c r="D717" t="s">
        <v>121</v>
      </c>
      <c r="E717" t="b">
        <v>0</v>
      </c>
      <c r="F717">
        <v>68856</v>
      </c>
      <c r="G717">
        <v>11</v>
      </c>
      <c r="H717">
        <v>1</v>
      </c>
      <c r="I717" t="s">
        <v>821</v>
      </c>
      <c r="J717" t="s">
        <v>5968</v>
      </c>
      <c r="K717" t="s">
        <v>879</v>
      </c>
      <c r="L717">
        <v>0</v>
      </c>
      <c r="M717" s="37"/>
      <c r="N717" s="37" t="s">
        <v>42</v>
      </c>
      <c r="Q717" s="37"/>
      <c r="R717" s="37"/>
      <c r="S717" t="b">
        <v>0</v>
      </c>
      <c r="V717" t="s">
        <v>715</v>
      </c>
      <c r="W717">
        <v>0</v>
      </c>
      <c r="X717">
        <v>0</v>
      </c>
      <c r="Z717">
        <v>350</v>
      </c>
      <c r="AA717">
        <v>350</v>
      </c>
      <c r="AE717" t="b">
        <v>0</v>
      </c>
      <c r="AF717" t="b">
        <v>0</v>
      </c>
      <c r="AG717" t="s">
        <v>74</v>
      </c>
    </row>
    <row r="718" spans="1:33" x14ac:dyDescent="0.25">
      <c r="A718" t="str">
        <f>_xlfn.CONCAT(Table3[[#This Row],[Order]],"-",Table3[[#This Row],[Line]])</f>
        <v>77047-1</v>
      </c>
      <c r="C718" t="s">
        <v>5967</v>
      </c>
      <c r="D718" t="s">
        <v>74</v>
      </c>
      <c r="E718" t="b">
        <v>0</v>
      </c>
      <c r="F718">
        <v>77047</v>
      </c>
      <c r="G718">
        <v>1</v>
      </c>
      <c r="H718">
        <v>3</v>
      </c>
      <c r="I718" t="s">
        <v>721</v>
      </c>
      <c r="J718" t="s">
        <v>5968</v>
      </c>
      <c r="K718" t="s">
        <v>5539</v>
      </c>
      <c r="L718">
        <v>18.27</v>
      </c>
      <c r="M718" s="37"/>
      <c r="N718" s="37" t="s">
        <v>727</v>
      </c>
      <c r="Q718" s="37"/>
      <c r="R718" s="37"/>
      <c r="S718" t="b">
        <v>0</v>
      </c>
      <c r="V718" t="s">
        <v>714</v>
      </c>
      <c r="W718">
        <v>0</v>
      </c>
      <c r="X718">
        <v>3</v>
      </c>
      <c r="Z718">
        <v>1905</v>
      </c>
      <c r="AA718">
        <v>0</v>
      </c>
      <c r="AE718" t="b">
        <v>0</v>
      </c>
      <c r="AF718" t="b">
        <v>0</v>
      </c>
      <c r="AG718" t="s">
        <v>74</v>
      </c>
    </row>
    <row r="719" spans="1:33" x14ac:dyDescent="0.25">
      <c r="A719" t="str">
        <f>_xlfn.CONCAT(Table3[[#This Row],[Order]],"-",Table3[[#This Row],[Line]])</f>
        <v>77047-2</v>
      </c>
      <c r="C719" t="s">
        <v>5967</v>
      </c>
      <c r="D719" t="s">
        <v>74</v>
      </c>
      <c r="E719" t="b">
        <v>0</v>
      </c>
      <c r="F719">
        <v>77047</v>
      </c>
      <c r="G719">
        <v>2</v>
      </c>
      <c r="H719">
        <v>2</v>
      </c>
      <c r="I719" t="s">
        <v>721</v>
      </c>
      <c r="J719" t="s">
        <v>5968</v>
      </c>
      <c r="K719" t="s">
        <v>5540</v>
      </c>
      <c r="L719">
        <v>44.7</v>
      </c>
      <c r="M719" s="37"/>
      <c r="N719" s="37" t="s">
        <v>727</v>
      </c>
      <c r="Q719" s="37"/>
      <c r="R719" s="37"/>
      <c r="S719" t="b">
        <v>0</v>
      </c>
      <c r="V719" t="s">
        <v>714</v>
      </c>
      <c r="W719">
        <v>0</v>
      </c>
      <c r="X719">
        <v>6</v>
      </c>
      <c r="Z719">
        <v>4430</v>
      </c>
      <c r="AA719">
        <v>0</v>
      </c>
      <c r="AE719" t="b">
        <v>0</v>
      </c>
      <c r="AF719" t="b">
        <v>0</v>
      </c>
      <c r="AG719" t="s">
        <v>74</v>
      </c>
    </row>
    <row r="720" spans="1:33" x14ac:dyDescent="0.25">
      <c r="A720" t="str">
        <f>_xlfn.CONCAT(Table3[[#This Row],[Order]],"-",Table3[[#This Row],[Line]])</f>
        <v>77965-1</v>
      </c>
      <c r="C720" t="s">
        <v>5967</v>
      </c>
      <c r="D720" t="s">
        <v>74</v>
      </c>
      <c r="E720" t="b">
        <v>0</v>
      </c>
      <c r="F720">
        <v>77965</v>
      </c>
      <c r="G720">
        <v>1</v>
      </c>
      <c r="H720">
        <v>1</v>
      </c>
      <c r="I720" t="s">
        <v>740</v>
      </c>
      <c r="J720" t="s">
        <v>5968</v>
      </c>
      <c r="K720" t="s">
        <v>4170</v>
      </c>
      <c r="L720">
        <v>0</v>
      </c>
      <c r="M720" s="37"/>
      <c r="N720" s="37" t="s">
        <v>727</v>
      </c>
      <c r="Q720" s="37"/>
      <c r="R720" s="37"/>
      <c r="S720" t="b">
        <v>0</v>
      </c>
      <c r="V720" t="s">
        <v>715</v>
      </c>
      <c r="W720">
        <v>0</v>
      </c>
      <c r="X720">
        <v>1</v>
      </c>
      <c r="Z720">
        <v>610</v>
      </c>
      <c r="AA720">
        <v>0</v>
      </c>
      <c r="AE720" t="b">
        <v>0</v>
      </c>
      <c r="AF720" t="b">
        <v>0</v>
      </c>
      <c r="AG720" t="s">
        <v>74</v>
      </c>
    </row>
    <row r="721" spans="1:33" x14ac:dyDescent="0.25">
      <c r="A721" t="str">
        <f>_xlfn.CONCAT(Table3[[#This Row],[Order]],"-",Table3[[#This Row],[Line]])</f>
        <v>74277-1</v>
      </c>
      <c r="C721" t="s">
        <v>5967</v>
      </c>
      <c r="D721" t="s">
        <v>74</v>
      </c>
      <c r="E721" t="b">
        <v>0</v>
      </c>
      <c r="F721">
        <v>74277</v>
      </c>
      <c r="G721">
        <v>1</v>
      </c>
      <c r="H721">
        <v>67</v>
      </c>
      <c r="I721" t="s">
        <v>718</v>
      </c>
      <c r="J721" t="s">
        <v>5968</v>
      </c>
      <c r="K721" t="s">
        <v>176</v>
      </c>
      <c r="L721">
        <v>146.99799999999999</v>
      </c>
      <c r="M721" s="37">
        <v>43468</v>
      </c>
      <c r="N721" s="37" t="s">
        <v>43</v>
      </c>
      <c r="O721" t="s">
        <v>774</v>
      </c>
      <c r="Q721" s="37"/>
      <c r="R721" s="37"/>
      <c r="S721" t="b">
        <v>0</v>
      </c>
      <c r="V721" t="s">
        <v>714</v>
      </c>
      <c r="W721">
        <v>10</v>
      </c>
      <c r="X721">
        <v>67</v>
      </c>
      <c r="Y721">
        <v>67</v>
      </c>
      <c r="Z721">
        <v>9849</v>
      </c>
      <c r="AA721">
        <v>0</v>
      </c>
      <c r="AE721" t="b">
        <v>0</v>
      </c>
      <c r="AF721" t="b">
        <v>0</v>
      </c>
      <c r="AG721" t="s">
        <v>79</v>
      </c>
    </row>
    <row r="722" spans="1:33" x14ac:dyDescent="0.25">
      <c r="A722" t="str">
        <f>_xlfn.CONCAT(Table3[[#This Row],[Order]],"-",Table3[[#This Row],[Line]])</f>
        <v>74277-2</v>
      </c>
      <c r="C722" t="s">
        <v>5967</v>
      </c>
      <c r="D722" t="s">
        <v>74</v>
      </c>
      <c r="E722" t="b">
        <v>0</v>
      </c>
      <c r="F722">
        <v>74277</v>
      </c>
      <c r="G722">
        <v>2</v>
      </c>
      <c r="H722">
        <v>20</v>
      </c>
      <c r="I722" t="s">
        <v>718</v>
      </c>
      <c r="J722" t="s">
        <v>5968</v>
      </c>
      <c r="K722" t="s">
        <v>176</v>
      </c>
      <c r="L722">
        <v>43.88</v>
      </c>
      <c r="M722" s="37">
        <v>43468</v>
      </c>
      <c r="N722" s="37" t="s">
        <v>165</v>
      </c>
      <c r="O722" t="s">
        <v>774</v>
      </c>
      <c r="Q722" s="37"/>
      <c r="R722" s="37"/>
      <c r="S722" t="b">
        <v>0</v>
      </c>
      <c r="T722" t="s">
        <v>0</v>
      </c>
      <c r="V722" t="s">
        <v>714</v>
      </c>
      <c r="W722">
        <v>10</v>
      </c>
      <c r="X722">
        <v>20</v>
      </c>
      <c r="Y722">
        <v>20</v>
      </c>
      <c r="Z722">
        <v>2940</v>
      </c>
      <c r="AA722">
        <v>0</v>
      </c>
      <c r="AE722" t="b">
        <v>0</v>
      </c>
      <c r="AF722" t="b">
        <v>0</v>
      </c>
      <c r="AG722" t="s">
        <v>79</v>
      </c>
    </row>
    <row r="723" spans="1:33" x14ac:dyDescent="0.25">
      <c r="A723" t="str">
        <f>_xlfn.CONCAT(Table3[[#This Row],[Order]],"-",Table3[[#This Row],[Line]])</f>
        <v>74277-3</v>
      </c>
      <c r="C723" t="s">
        <v>5967</v>
      </c>
      <c r="D723" t="s">
        <v>74</v>
      </c>
      <c r="E723" t="b">
        <v>0</v>
      </c>
      <c r="F723">
        <v>74277</v>
      </c>
      <c r="G723">
        <v>3</v>
      </c>
      <c r="H723">
        <v>23</v>
      </c>
      <c r="I723" t="s">
        <v>718</v>
      </c>
      <c r="J723" t="s">
        <v>5968</v>
      </c>
      <c r="K723" t="s">
        <v>136</v>
      </c>
      <c r="L723">
        <v>67.941999999999993</v>
      </c>
      <c r="M723" s="37">
        <v>43468</v>
      </c>
      <c r="N723" s="37" t="s">
        <v>43</v>
      </c>
      <c r="O723" t="s">
        <v>774</v>
      </c>
      <c r="Q723" s="37"/>
      <c r="R723" s="37"/>
      <c r="S723" t="b">
        <v>0</v>
      </c>
      <c r="V723" t="s">
        <v>714</v>
      </c>
      <c r="W723">
        <v>10</v>
      </c>
      <c r="X723">
        <v>23</v>
      </c>
      <c r="Y723">
        <v>23</v>
      </c>
      <c r="Z723">
        <v>5989.2</v>
      </c>
      <c r="AA723">
        <v>0</v>
      </c>
      <c r="AE723" t="b">
        <v>0</v>
      </c>
      <c r="AF723" t="b">
        <v>0</v>
      </c>
      <c r="AG723" t="s">
        <v>79</v>
      </c>
    </row>
    <row r="724" spans="1:33" x14ac:dyDescent="0.25">
      <c r="A724" t="str">
        <f>_xlfn.CONCAT(Table3[[#This Row],[Order]],"-",Table3[[#This Row],[Line]])</f>
        <v>59292-1</v>
      </c>
      <c r="C724" t="s">
        <v>5967</v>
      </c>
      <c r="D724" t="s">
        <v>112</v>
      </c>
      <c r="E724" t="b">
        <v>0</v>
      </c>
      <c r="F724">
        <v>59292</v>
      </c>
      <c r="G724">
        <v>1</v>
      </c>
      <c r="H724">
        <v>4</v>
      </c>
      <c r="I724" t="s">
        <v>725</v>
      </c>
      <c r="J724" t="s">
        <v>5968</v>
      </c>
      <c r="K724" t="s">
        <v>904</v>
      </c>
      <c r="L724">
        <v>0</v>
      </c>
      <c r="M724" s="37"/>
      <c r="N724" s="37" t="s">
        <v>770</v>
      </c>
      <c r="Q724" s="37"/>
      <c r="R724" s="37"/>
      <c r="S724" t="b">
        <v>0</v>
      </c>
      <c r="V724" t="s">
        <v>714</v>
      </c>
      <c r="W724">
        <v>0</v>
      </c>
      <c r="X724">
        <v>24</v>
      </c>
      <c r="Z724">
        <v>7400</v>
      </c>
      <c r="AA724">
        <v>7400</v>
      </c>
      <c r="AE724" t="b">
        <v>0</v>
      </c>
      <c r="AF724" t="b">
        <v>0</v>
      </c>
      <c r="AG724" t="s">
        <v>74</v>
      </c>
    </row>
    <row r="725" spans="1:33" x14ac:dyDescent="0.25">
      <c r="A725" t="str">
        <f>_xlfn.CONCAT(Table3[[#This Row],[Order]],"-",Table3[[#This Row],[Line]])</f>
        <v>77609-1</v>
      </c>
      <c r="C725" t="s">
        <v>5967</v>
      </c>
      <c r="D725" t="s">
        <v>74</v>
      </c>
      <c r="E725" t="b">
        <v>0</v>
      </c>
      <c r="F725">
        <v>77609</v>
      </c>
      <c r="G725">
        <v>1</v>
      </c>
      <c r="H725">
        <v>35</v>
      </c>
      <c r="I725" t="s">
        <v>719</v>
      </c>
      <c r="J725" t="s">
        <v>5968</v>
      </c>
      <c r="K725" t="s">
        <v>2960</v>
      </c>
      <c r="L725">
        <v>245</v>
      </c>
      <c r="M725" s="37">
        <v>43474</v>
      </c>
      <c r="N725" s="37" t="s">
        <v>29</v>
      </c>
      <c r="P725" t="s">
        <v>151</v>
      </c>
      <c r="Q725" s="37">
        <v>43461</v>
      </c>
      <c r="R725" s="37"/>
      <c r="S725" s="37" t="b">
        <v>0</v>
      </c>
      <c r="V725" t="s">
        <v>714</v>
      </c>
      <c r="W725">
        <v>12</v>
      </c>
      <c r="X725">
        <v>35</v>
      </c>
      <c r="Y725">
        <v>35</v>
      </c>
      <c r="Z725">
        <v>13475</v>
      </c>
      <c r="AA725">
        <v>0</v>
      </c>
      <c r="AD725" t="s">
        <v>151</v>
      </c>
      <c r="AE725" t="b">
        <v>0</v>
      </c>
      <c r="AF725" t="b">
        <v>0</v>
      </c>
      <c r="AG725" t="s">
        <v>74</v>
      </c>
    </row>
    <row r="726" spans="1:33" x14ac:dyDescent="0.25">
      <c r="A726" t="str">
        <f>_xlfn.CONCAT(Table3[[#This Row],[Order]],"-",Table3[[#This Row],[Line]])</f>
        <v>77609-2</v>
      </c>
      <c r="C726" t="s">
        <v>5967</v>
      </c>
      <c r="D726" t="s">
        <v>74</v>
      </c>
      <c r="E726" t="b">
        <v>0</v>
      </c>
      <c r="F726">
        <v>77609</v>
      </c>
      <c r="G726">
        <v>2</v>
      </c>
      <c r="H726">
        <v>7</v>
      </c>
      <c r="I726" t="s">
        <v>719</v>
      </c>
      <c r="J726" t="s">
        <v>5968</v>
      </c>
      <c r="K726" t="s">
        <v>2962</v>
      </c>
      <c r="L726">
        <v>21</v>
      </c>
      <c r="M726" s="37">
        <v>43474</v>
      </c>
      <c r="N726" s="37" t="s">
        <v>29</v>
      </c>
      <c r="P726" t="s">
        <v>151</v>
      </c>
      <c r="Q726" s="37">
        <v>43461</v>
      </c>
      <c r="R726" s="37"/>
      <c r="S726" s="37" t="b">
        <v>0</v>
      </c>
      <c r="V726" t="s">
        <v>714</v>
      </c>
      <c r="W726">
        <v>12</v>
      </c>
      <c r="X726">
        <v>7</v>
      </c>
      <c r="Y726">
        <v>7</v>
      </c>
      <c r="Z726">
        <v>2765</v>
      </c>
      <c r="AA726">
        <v>0</v>
      </c>
      <c r="AD726" t="s">
        <v>151</v>
      </c>
      <c r="AE726" t="b">
        <v>0</v>
      </c>
      <c r="AF726" t="b">
        <v>0</v>
      </c>
      <c r="AG726" t="s">
        <v>74</v>
      </c>
    </row>
    <row r="727" spans="1:33" x14ac:dyDescent="0.25">
      <c r="A727" t="str">
        <f>_xlfn.CONCAT(Table3[[#This Row],[Order]],"-",Table3[[#This Row],[Line]])</f>
        <v>76501-2</v>
      </c>
      <c r="C727" t="s">
        <v>5967</v>
      </c>
      <c r="D727" t="s">
        <v>74</v>
      </c>
      <c r="E727" t="b">
        <v>0</v>
      </c>
      <c r="F727">
        <v>76501</v>
      </c>
      <c r="G727">
        <v>2</v>
      </c>
      <c r="H727">
        <v>1</v>
      </c>
      <c r="I727" t="s">
        <v>738</v>
      </c>
      <c r="J727" t="s">
        <v>5968</v>
      </c>
      <c r="K727" t="s">
        <v>2240</v>
      </c>
      <c r="L727">
        <v>200</v>
      </c>
      <c r="M727" s="37">
        <v>43482</v>
      </c>
      <c r="N727" s="37" t="s">
        <v>42</v>
      </c>
      <c r="O727" t="s">
        <v>4171</v>
      </c>
      <c r="Q727" s="37"/>
      <c r="R727" s="37"/>
      <c r="S727" t="b">
        <v>0</v>
      </c>
      <c r="V727" t="s">
        <v>714</v>
      </c>
      <c r="W727">
        <v>7</v>
      </c>
      <c r="X727">
        <v>2</v>
      </c>
      <c r="Y727">
        <v>96</v>
      </c>
      <c r="Z727">
        <v>12930</v>
      </c>
      <c r="AA727">
        <v>0</v>
      </c>
      <c r="AE727" t="b">
        <v>0</v>
      </c>
      <c r="AF727" t="b">
        <v>0</v>
      </c>
      <c r="AG727" t="s">
        <v>79</v>
      </c>
    </row>
    <row r="728" spans="1:33" x14ac:dyDescent="0.25">
      <c r="A728" t="str">
        <f>_xlfn.CONCAT(Table3[[#This Row],[Order]],"-",Table3[[#This Row],[Line]])</f>
        <v>76501-3</v>
      </c>
      <c r="C728" t="s">
        <v>5967</v>
      </c>
      <c r="D728" t="s">
        <v>74</v>
      </c>
      <c r="E728" t="b">
        <v>0</v>
      </c>
      <c r="F728">
        <v>76501</v>
      </c>
      <c r="G728">
        <v>3</v>
      </c>
      <c r="H728">
        <v>1</v>
      </c>
      <c r="I728" t="s">
        <v>738</v>
      </c>
      <c r="J728" t="s">
        <v>5968</v>
      </c>
      <c r="K728" t="s">
        <v>2102</v>
      </c>
      <c r="L728">
        <v>24</v>
      </c>
      <c r="M728" s="37">
        <v>43482</v>
      </c>
      <c r="N728" s="37" t="s">
        <v>42</v>
      </c>
      <c r="O728" t="s">
        <v>4171</v>
      </c>
      <c r="Q728" s="37"/>
      <c r="R728" s="37"/>
      <c r="S728" t="b">
        <v>0</v>
      </c>
      <c r="V728" t="s">
        <v>714</v>
      </c>
      <c r="W728">
        <v>7</v>
      </c>
      <c r="X728">
        <v>24</v>
      </c>
      <c r="Y728">
        <v>6</v>
      </c>
      <c r="Z728">
        <v>1590</v>
      </c>
      <c r="AA728">
        <v>0</v>
      </c>
      <c r="AE728" t="b">
        <v>0</v>
      </c>
      <c r="AF728" t="b">
        <v>0</v>
      </c>
      <c r="AG728" t="s">
        <v>79</v>
      </c>
    </row>
    <row r="729" spans="1:33" x14ac:dyDescent="0.25">
      <c r="A729" t="str">
        <f>_xlfn.CONCAT(Table3[[#This Row],[Order]],"-",Table3[[#This Row],[Line]])</f>
        <v>76501-6</v>
      </c>
      <c r="C729" t="s">
        <v>5967</v>
      </c>
      <c r="D729" t="s">
        <v>74</v>
      </c>
      <c r="E729" t="b">
        <v>0</v>
      </c>
      <c r="F729">
        <v>76501</v>
      </c>
      <c r="G729">
        <v>6</v>
      </c>
      <c r="H729">
        <v>1</v>
      </c>
      <c r="I729" t="s">
        <v>738</v>
      </c>
      <c r="J729" t="s">
        <v>5968</v>
      </c>
      <c r="K729" t="s">
        <v>2241</v>
      </c>
      <c r="L729">
        <v>96</v>
      </c>
      <c r="M729" s="37">
        <v>43482</v>
      </c>
      <c r="N729" s="37" t="s">
        <v>42</v>
      </c>
      <c r="O729" t="s">
        <v>4171</v>
      </c>
      <c r="Q729" s="37"/>
      <c r="R729" s="37"/>
      <c r="S729" t="b">
        <v>0</v>
      </c>
      <c r="V729" t="s">
        <v>714</v>
      </c>
      <c r="W729">
        <v>7</v>
      </c>
      <c r="X729">
        <v>3</v>
      </c>
      <c r="Y729">
        <v>24</v>
      </c>
      <c r="Z729">
        <v>9180</v>
      </c>
      <c r="AA729">
        <v>0</v>
      </c>
      <c r="AE729" t="b">
        <v>0</v>
      </c>
      <c r="AF729" t="b">
        <v>0</v>
      </c>
      <c r="AG729" t="s">
        <v>79</v>
      </c>
    </row>
    <row r="730" spans="1:33" x14ac:dyDescent="0.25">
      <c r="A730" t="str">
        <f>_xlfn.CONCAT(Table3[[#This Row],[Order]],"-",Table3[[#This Row],[Line]])</f>
        <v>69983-15</v>
      </c>
      <c r="C730" t="s">
        <v>5967</v>
      </c>
      <c r="D730" t="s">
        <v>74</v>
      </c>
      <c r="E730" t="b">
        <v>0</v>
      </c>
      <c r="F730">
        <v>69983</v>
      </c>
      <c r="G730">
        <v>15</v>
      </c>
      <c r="H730">
        <v>1</v>
      </c>
      <c r="I730" t="s">
        <v>730</v>
      </c>
      <c r="J730" t="s">
        <v>5968</v>
      </c>
      <c r="K730" t="s">
        <v>1233</v>
      </c>
      <c r="L730">
        <v>0</v>
      </c>
      <c r="M730" s="37"/>
      <c r="N730" s="37" t="s">
        <v>770</v>
      </c>
      <c r="Q730" s="37"/>
      <c r="R730" s="37"/>
      <c r="S730" t="b">
        <v>0</v>
      </c>
      <c r="V730" t="s">
        <v>714</v>
      </c>
      <c r="W730">
        <v>0</v>
      </c>
      <c r="X730">
        <v>2</v>
      </c>
      <c r="Z730">
        <v>390</v>
      </c>
      <c r="AA730">
        <v>0</v>
      </c>
      <c r="AE730" t="b">
        <v>0</v>
      </c>
      <c r="AF730" t="b">
        <v>0</v>
      </c>
      <c r="AG730" t="s">
        <v>74</v>
      </c>
    </row>
    <row r="731" spans="1:33" x14ac:dyDescent="0.25">
      <c r="A731" t="str">
        <f>_xlfn.CONCAT(Table3[[#This Row],[Order]],"-",Table3[[#This Row],[Line]])</f>
        <v>69983-29</v>
      </c>
      <c r="C731" t="s">
        <v>5967</v>
      </c>
      <c r="D731" t="s">
        <v>74</v>
      </c>
      <c r="E731" t="b">
        <v>0</v>
      </c>
      <c r="F731">
        <v>69983</v>
      </c>
      <c r="G731">
        <v>29</v>
      </c>
      <c r="H731">
        <v>1</v>
      </c>
      <c r="I731" t="s">
        <v>730</v>
      </c>
      <c r="J731" t="s">
        <v>5968</v>
      </c>
      <c r="K731" t="s">
        <v>1234</v>
      </c>
      <c r="L731">
        <v>12</v>
      </c>
      <c r="M731" s="37"/>
      <c r="N731" s="37" t="s">
        <v>770</v>
      </c>
      <c r="Q731" s="37"/>
      <c r="R731" s="37"/>
      <c r="S731" t="b">
        <v>0</v>
      </c>
      <c r="V731" t="s">
        <v>714</v>
      </c>
      <c r="W731">
        <v>0</v>
      </c>
      <c r="X731">
        <v>2</v>
      </c>
      <c r="Z731">
        <v>0</v>
      </c>
      <c r="AA731">
        <v>0</v>
      </c>
      <c r="AE731" t="b">
        <v>0</v>
      </c>
      <c r="AF731" t="b">
        <v>0</v>
      </c>
      <c r="AG731" t="s">
        <v>74</v>
      </c>
    </row>
    <row r="732" spans="1:33" x14ac:dyDescent="0.25">
      <c r="A732" t="str">
        <f>_xlfn.CONCAT(Table3[[#This Row],[Order]],"-",Table3[[#This Row],[Line]])</f>
        <v>76257-1</v>
      </c>
      <c r="C732" t="s">
        <v>5967</v>
      </c>
      <c r="D732" t="s">
        <v>74</v>
      </c>
      <c r="E732" t="b">
        <v>0</v>
      </c>
      <c r="F732">
        <v>76257</v>
      </c>
      <c r="G732">
        <v>1</v>
      </c>
      <c r="H732">
        <v>9</v>
      </c>
      <c r="I732" t="s">
        <v>730</v>
      </c>
      <c r="J732" t="s">
        <v>5968</v>
      </c>
      <c r="K732" t="s">
        <v>2243</v>
      </c>
      <c r="L732">
        <v>54</v>
      </c>
      <c r="M732" s="37">
        <v>43468</v>
      </c>
      <c r="N732" s="37" t="s">
        <v>29</v>
      </c>
      <c r="Q732" s="37"/>
      <c r="R732" s="37">
        <v>43462</v>
      </c>
      <c r="S732" t="b">
        <v>0</v>
      </c>
      <c r="V732" t="s">
        <v>715</v>
      </c>
      <c r="W732">
        <v>4</v>
      </c>
      <c r="X732">
        <v>9</v>
      </c>
      <c r="Y732">
        <v>18</v>
      </c>
      <c r="Z732">
        <v>4320</v>
      </c>
      <c r="AA732">
        <v>0</v>
      </c>
      <c r="AB732" t="s">
        <v>151</v>
      </c>
      <c r="AE732" t="b">
        <v>1</v>
      </c>
      <c r="AF732" t="b">
        <v>0</v>
      </c>
      <c r="AG732" t="s">
        <v>74</v>
      </c>
    </row>
    <row r="733" spans="1:33" x14ac:dyDescent="0.25">
      <c r="A733" t="str">
        <f>_xlfn.CONCAT(Table3[[#This Row],[Order]],"-",Table3[[#This Row],[Line]])</f>
        <v>76257-2</v>
      </c>
      <c r="C733" t="s">
        <v>5967</v>
      </c>
      <c r="D733" t="s">
        <v>74</v>
      </c>
      <c r="E733" t="b">
        <v>0</v>
      </c>
      <c r="F733">
        <v>76257</v>
      </c>
      <c r="G733">
        <v>2</v>
      </c>
      <c r="H733">
        <v>2</v>
      </c>
      <c r="I733" t="s">
        <v>730</v>
      </c>
      <c r="J733" t="s">
        <v>5968</v>
      </c>
      <c r="K733" t="s">
        <v>2244</v>
      </c>
      <c r="L733">
        <v>16</v>
      </c>
      <c r="M733" s="37">
        <v>43468</v>
      </c>
      <c r="N733" s="37" t="s">
        <v>29</v>
      </c>
      <c r="Q733" s="37"/>
      <c r="R733" s="37">
        <v>43462</v>
      </c>
      <c r="S733" t="b">
        <v>0</v>
      </c>
      <c r="V733" t="s">
        <v>715</v>
      </c>
      <c r="W733">
        <v>4</v>
      </c>
      <c r="X733">
        <v>2</v>
      </c>
      <c r="Y733">
        <v>6</v>
      </c>
      <c r="Z733">
        <v>1600</v>
      </c>
      <c r="AA733">
        <v>0</v>
      </c>
      <c r="AB733" t="s">
        <v>151</v>
      </c>
      <c r="AE733" t="b">
        <v>1</v>
      </c>
      <c r="AF733" t="b">
        <v>0</v>
      </c>
      <c r="AG733" t="s">
        <v>74</v>
      </c>
    </row>
    <row r="734" spans="1:33" x14ac:dyDescent="0.25">
      <c r="A734" t="str">
        <f>_xlfn.CONCAT(Table3[[#This Row],[Order]],"-",Table3[[#This Row],[Line]])</f>
        <v>76694-1</v>
      </c>
      <c r="C734" t="s">
        <v>5967</v>
      </c>
      <c r="D734" t="s">
        <v>74</v>
      </c>
      <c r="E734" t="b">
        <v>0</v>
      </c>
      <c r="F734">
        <v>76694</v>
      </c>
      <c r="G734">
        <v>1</v>
      </c>
      <c r="H734">
        <v>53</v>
      </c>
      <c r="I734" t="s">
        <v>725</v>
      </c>
      <c r="J734" t="s">
        <v>5968</v>
      </c>
      <c r="K734" t="s">
        <v>4882</v>
      </c>
      <c r="L734">
        <v>530</v>
      </c>
      <c r="M734" s="37">
        <v>43482</v>
      </c>
      <c r="N734" s="37" t="s">
        <v>42</v>
      </c>
      <c r="Q734" s="37"/>
      <c r="R734" s="37"/>
      <c r="S734" t="b">
        <v>0</v>
      </c>
      <c r="V734" t="s">
        <v>714</v>
      </c>
      <c r="W734">
        <v>15</v>
      </c>
      <c r="X734">
        <v>53</v>
      </c>
      <c r="Y734">
        <v>159</v>
      </c>
      <c r="Z734">
        <v>51410</v>
      </c>
      <c r="AA734">
        <v>0</v>
      </c>
      <c r="AE734" t="b">
        <v>0</v>
      </c>
      <c r="AF734" t="b">
        <v>0</v>
      </c>
      <c r="AG734" t="s">
        <v>74</v>
      </c>
    </row>
    <row r="735" spans="1:33" x14ac:dyDescent="0.25">
      <c r="A735" t="str">
        <f>_xlfn.CONCAT(Table3[[#This Row],[Order]],"-",Table3[[#This Row],[Line]])</f>
        <v>76694-2</v>
      </c>
      <c r="C735" t="s">
        <v>5967</v>
      </c>
      <c r="D735" t="s">
        <v>74</v>
      </c>
      <c r="E735" t="b">
        <v>0</v>
      </c>
      <c r="F735">
        <v>76694</v>
      </c>
      <c r="G735">
        <v>2</v>
      </c>
      <c r="H735">
        <v>6</v>
      </c>
      <c r="I735" t="s">
        <v>725</v>
      </c>
      <c r="J735" t="s">
        <v>5968</v>
      </c>
      <c r="K735" t="s">
        <v>4883</v>
      </c>
      <c r="L735">
        <v>0</v>
      </c>
      <c r="M735" s="37">
        <v>43482</v>
      </c>
      <c r="N735" s="37" t="s">
        <v>42</v>
      </c>
      <c r="Q735" s="37"/>
      <c r="R735" s="37"/>
      <c r="S735" t="b">
        <v>0</v>
      </c>
      <c r="V735" t="s">
        <v>714</v>
      </c>
      <c r="W735">
        <v>15</v>
      </c>
      <c r="X735">
        <v>6</v>
      </c>
      <c r="Y735">
        <v>12</v>
      </c>
      <c r="Z735">
        <v>4380</v>
      </c>
      <c r="AA735">
        <v>0</v>
      </c>
      <c r="AE735" t="b">
        <v>0</v>
      </c>
      <c r="AF735" t="b">
        <v>0</v>
      </c>
      <c r="AG735" t="s">
        <v>74</v>
      </c>
    </row>
    <row r="736" spans="1:33" x14ac:dyDescent="0.25">
      <c r="A736" t="str">
        <f>_xlfn.CONCAT(Table3[[#This Row],[Order]],"-",Table3[[#This Row],[Line]])</f>
        <v>76694-3</v>
      </c>
      <c r="C736" t="s">
        <v>5967</v>
      </c>
      <c r="D736" t="s">
        <v>74</v>
      </c>
      <c r="E736" t="b">
        <v>0</v>
      </c>
      <c r="F736">
        <v>76694</v>
      </c>
      <c r="G736">
        <v>3</v>
      </c>
      <c r="H736">
        <v>9</v>
      </c>
      <c r="I736" t="s">
        <v>719</v>
      </c>
      <c r="J736" t="s">
        <v>5968</v>
      </c>
      <c r="K736" t="s">
        <v>5178</v>
      </c>
      <c r="L736">
        <v>39.69</v>
      </c>
      <c r="M736" s="37">
        <v>43482</v>
      </c>
      <c r="N736" s="37" t="s">
        <v>42</v>
      </c>
      <c r="Q736" s="37"/>
      <c r="R736" s="37"/>
      <c r="S736" t="b">
        <v>0</v>
      </c>
      <c r="V736" t="s">
        <v>714</v>
      </c>
      <c r="W736">
        <v>15</v>
      </c>
      <c r="X736">
        <v>9</v>
      </c>
      <c r="Y736">
        <v>18</v>
      </c>
      <c r="Z736">
        <v>8100</v>
      </c>
      <c r="AA736">
        <v>0</v>
      </c>
      <c r="AE736" t="b">
        <v>0</v>
      </c>
      <c r="AF736" t="b">
        <v>0</v>
      </c>
      <c r="AG736" t="s">
        <v>74</v>
      </c>
    </row>
    <row r="737" spans="1:33" x14ac:dyDescent="0.25">
      <c r="A737" t="str">
        <f>_xlfn.CONCAT(Table3[[#This Row],[Order]],"-",Table3[[#This Row],[Line]])</f>
        <v>76694-4</v>
      </c>
      <c r="C737" t="s">
        <v>5967</v>
      </c>
      <c r="D737" t="s">
        <v>74</v>
      </c>
      <c r="E737" t="b">
        <v>0</v>
      </c>
      <c r="F737">
        <v>76694</v>
      </c>
      <c r="G737">
        <v>4</v>
      </c>
      <c r="H737">
        <v>23</v>
      </c>
      <c r="I737" t="s">
        <v>719</v>
      </c>
      <c r="J737" t="s">
        <v>5968</v>
      </c>
      <c r="K737" t="s">
        <v>5179</v>
      </c>
      <c r="L737">
        <v>101.43</v>
      </c>
      <c r="M737" s="37">
        <v>43482</v>
      </c>
      <c r="N737" s="37" t="s">
        <v>42</v>
      </c>
      <c r="Q737" s="37"/>
      <c r="R737" s="37"/>
      <c r="S737" t="b">
        <v>0</v>
      </c>
      <c r="V737" t="s">
        <v>714</v>
      </c>
      <c r="W737">
        <v>15</v>
      </c>
      <c r="X737">
        <v>23</v>
      </c>
      <c r="Y737">
        <v>46</v>
      </c>
      <c r="Z737">
        <v>15640</v>
      </c>
      <c r="AA737">
        <v>0</v>
      </c>
      <c r="AE737" t="b">
        <v>0</v>
      </c>
      <c r="AF737" t="b">
        <v>0</v>
      </c>
      <c r="AG737" t="s">
        <v>74</v>
      </c>
    </row>
    <row r="738" spans="1:33" x14ac:dyDescent="0.25">
      <c r="A738" t="str">
        <f>_xlfn.CONCAT(Table3[[#This Row],[Order]],"-",Table3[[#This Row],[Line]])</f>
        <v>76694-5</v>
      </c>
      <c r="C738" t="s">
        <v>5967</v>
      </c>
      <c r="D738" t="s">
        <v>74</v>
      </c>
      <c r="E738" t="b">
        <v>0</v>
      </c>
      <c r="F738">
        <v>76694</v>
      </c>
      <c r="G738">
        <v>5</v>
      </c>
      <c r="H738">
        <v>2</v>
      </c>
      <c r="I738" t="s">
        <v>719</v>
      </c>
      <c r="J738" t="s">
        <v>5968</v>
      </c>
      <c r="K738" t="s">
        <v>5180</v>
      </c>
      <c r="L738">
        <v>4.46</v>
      </c>
      <c r="M738" s="37">
        <v>43482</v>
      </c>
      <c r="N738" s="37" t="s">
        <v>42</v>
      </c>
      <c r="Q738" s="37"/>
      <c r="R738" s="37"/>
      <c r="S738" t="b">
        <v>0</v>
      </c>
      <c r="V738" t="s">
        <v>714</v>
      </c>
      <c r="W738">
        <v>15</v>
      </c>
      <c r="X738">
        <v>2</v>
      </c>
      <c r="Y738">
        <v>2</v>
      </c>
      <c r="Z738">
        <v>940</v>
      </c>
      <c r="AA738">
        <v>0</v>
      </c>
      <c r="AE738" t="b">
        <v>0</v>
      </c>
      <c r="AF738" t="b">
        <v>0</v>
      </c>
      <c r="AG738" t="s">
        <v>74</v>
      </c>
    </row>
    <row r="739" spans="1:33" x14ac:dyDescent="0.25">
      <c r="A739" t="str">
        <f>_xlfn.CONCAT(Table3[[#This Row],[Order]],"-",Table3[[#This Row],[Line]])</f>
        <v>76694-6</v>
      </c>
      <c r="C739" t="s">
        <v>5967</v>
      </c>
      <c r="D739" t="s">
        <v>74</v>
      </c>
      <c r="E739" t="b">
        <v>0</v>
      </c>
      <c r="F739">
        <v>76694</v>
      </c>
      <c r="G739">
        <v>6</v>
      </c>
      <c r="H739">
        <v>2</v>
      </c>
      <c r="I739" t="s">
        <v>719</v>
      </c>
      <c r="J739" t="s">
        <v>5968</v>
      </c>
      <c r="K739" t="s">
        <v>5181</v>
      </c>
      <c r="L739">
        <v>22.7</v>
      </c>
      <c r="M739" s="37">
        <v>43482</v>
      </c>
      <c r="N739" s="37" t="s">
        <v>42</v>
      </c>
      <c r="Q739" s="37"/>
      <c r="R739" s="37"/>
      <c r="S739" t="b">
        <v>0</v>
      </c>
      <c r="V739" t="s">
        <v>714</v>
      </c>
      <c r="W739">
        <v>15</v>
      </c>
      <c r="X739">
        <v>4</v>
      </c>
      <c r="Y739">
        <v>10</v>
      </c>
      <c r="Z739">
        <v>4440</v>
      </c>
      <c r="AA739">
        <v>0</v>
      </c>
      <c r="AE739" t="b">
        <v>0</v>
      </c>
      <c r="AF739" t="b">
        <v>0</v>
      </c>
      <c r="AG739" t="s">
        <v>74</v>
      </c>
    </row>
    <row r="740" spans="1:33" x14ac:dyDescent="0.25">
      <c r="A740" t="str">
        <f>_xlfn.CONCAT(Table3[[#This Row],[Order]],"-",Table3[[#This Row],[Line]])</f>
        <v>77271-1</v>
      </c>
      <c r="C740" t="s">
        <v>5967</v>
      </c>
      <c r="D740" t="s">
        <v>74</v>
      </c>
      <c r="E740" t="b">
        <v>0</v>
      </c>
      <c r="F740">
        <v>77271</v>
      </c>
      <c r="G740">
        <v>1</v>
      </c>
      <c r="H740">
        <v>1</v>
      </c>
      <c r="I740" t="s">
        <v>725</v>
      </c>
      <c r="J740" t="s">
        <v>5968</v>
      </c>
      <c r="K740" t="s">
        <v>4173</v>
      </c>
      <c r="L740">
        <v>5</v>
      </c>
      <c r="M740" s="37">
        <v>43467</v>
      </c>
      <c r="N740" s="37" t="s">
        <v>42</v>
      </c>
      <c r="P740" t="s">
        <v>151</v>
      </c>
      <c r="Q740" s="37"/>
      <c r="R740" s="37"/>
      <c r="S740" t="b">
        <v>0</v>
      </c>
      <c r="V740" t="s">
        <v>715</v>
      </c>
      <c r="W740">
        <v>12</v>
      </c>
      <c r="X740">
        <v>1</v>
      </c>
      <c r="Y740">
        <v>1</v>
      </c>
      <c r="Z740">
        <v>400</v>
      </c>
      <c r="AA740">
        <v>0</v>
      </c>
      <c r="AC740" t="s">
        <v>151</v>
      </c>
      <c r="AE740" t="b">
        <v>0</v>
      </c>
      <c r="AF740" t="b">
        <v>0</v>
      </c>
      <c r="AG740" t="s">
        <v>74</v>
      </c>
    </row>
    <row r="741" spans="1:33" x14ac:dyDescent="0.25">
      <c r="A741" t="str">
        <f>_xlfn.CONCAT(Table3[[#This Row],[Order]],"-",Table3[[#This Row],[Line]])</f>
        <v>78095-1</v>
      </c>
      <c r="C741" t="s">
        <v>5967</v>
      </c>
      <c r="D741" t="s">
        <v>74</v>
      </c>
      <c r="E741" t="b">
        <v>0</v>
      </c>
      <c r="F741">
        <v>78095</v>
      </c>
      <c r="G741">
        <v>1</v>
      </c>
      <c r="H741">
        <v>1</v>
      </c>
      <c r="I741" t="s">
        <v>752</v>
      </c>
      <c r="J741" t="s">
        <v>5968</v>
      </c>
      <c r="K741" t="s">
        <v>5541</v>
      </c>
      <c r="L741">
        <v>12</v>
      </c>
      <c r="M741" s="37"/>
      <c r="N741" s="37" t="s">
        <v>736</v>
      </c>
      <c r="Q741" s="37"/>
      <c r="R741" s="37"/>
      <c r="S741" t="b">
        <v>0</v>
      </c>
      <c r="V741" t="s">
        <v>715</v>
      </c>
      <c r="W741">
        <v>0</v>
      </c>
      <c r="X741">
        <v>1</v>
      </c>
      <c r="Z741">
        <v>400</v>
      </c>
      <c r="AA741">
        <v>0</v>
      </c>
      <c r="AE741" t="b">
        <v>0</v>
      </c>
      <c r="AF741" t="b">
        <v>0</v>
      </c>
      <c r="AG741" t="s">
        <v>74</v>
      </c>
    </row>
    <row r="742" spans="1:33" x14ac:dyDescent="0.25">
      <c r="A742" t="str">
        <f>_xlfn.CONCAT(Table3[[#This Row],[Order]],"-",Table3[[#This Row],[Line]])</f>
        <v>77510-1</v>
      </c>
      <c r="C742" t="s">
        <v>5967</v>
      </c>
      <c r="D742" t="s">
        <v>74</v>
      </c>
      <c r="E742" t="b">
        <v>0</v>
      </c>
      <c r="F742">
        <v>77510</v>
      </c>
      <c r="G742">
        <v>1</v>
      </c>
      <c r="H742">
        <v>3</v>
      </c>
      <c r="I742" t="s">
        <v>3253</v>
      </c>
      <c r="J742" t="s">
        <v>5968</v>
      </c>
      <c r="K742" t="s">
        <v>3255</v>
      </c>
      <c r="L742">
        <v>9</v>
      </c>
      <c r="M742" s="37">
        <v>43475</v>
      </c>
      <c r="N742" s="37" t="s">
        <v>42</v>
      </c>
      <c r="Q742" s="37"/>
      <c r="R742" s="37"/>
      <c r="S742" t="b">
        <v>0</v>
      </c>
      <c r="V742" t="s">
        <v>714</v>
      </c>
      <c r="W742">
        <v>15</v>
      </c>
      <c r="X742">
        <v>3</v>
      </c>
      <c r="Y742">
        <v>3</v>
      </c>
      <c r="Z742">
        <v>1260</v>
      </c>
      <c r="AA742">
        <v>0</v>
      </c>
      <c r="AE742" t="b">
        <v>0</v>
      </c>
      <c r="AF742" t="b">
        <v>0</v>
      </c>
      <c r="AG742" t="s">
        <v>74</v>
      </c>
    </row>
    <row r="743" spans="1:33" x14ac:dyDescent="0.25">
      <c r="A743" t="str">
        <f>_xlfn.CONCAT(Table3[[#This Row],[Order]],"-",Table3[[#This Row],[Line]])</f>
        <v>77510-2</v>
      </c>
      <c r="C743" t="s">
        <v>5967</v>
      </c>
      <c r="D743" t="s">
        <v>74</v>
      </c>
      <c r="E743" t="b">
        <v>0</v>
      </c>
      <c r="F743">
        <v>77510</v>
      </c>
      <c r="G743">
        <v>2</v>
      </c>
      <c r="H743">
        <v>3</v>
      </c>
      <c r="I743" t="s">
        <v>3253</v>
      </c>
      <c r="J743" t="s">
        <v>5968</v>
      </c>
      <c r="K743" t="s">
        <v>3257</v>
      </c>
      <c r="L743">
        <v>32.61</v>
      </c>
      <c r="M743" s="37">
        <v>43475</v>
      </c>
      <c r="N743" s="37" t="s">
        <v>42</v>
      </c>
      <c r="Q743" s="37"/>
      <c r="R743" s="37"/>
      <c r="S743" t="b">
        <v>0</v>
      </c>
      <c r="V743" t="s">
        <v>714</v>
      </c>
      <c r="W743">
        <v>15</v>
      </c>
      <c r="X743">
        <v>3</v>
      </c>
      <c r="Y743">
        <v>3</v>
      </c>
      <c r="Z743">
        <v>1860</v>
      </c>
      <c r="AA743">
        <v>0</v>
      </c>
      <c r="AE743" t="b">
        <v>0</v>
      </c>
      <c r="AF743" t="b">
        <v>0</v>
      </c>
      <c r="AG743" t="s">
        <v>74</v>
      </c>
    </row>
    <row r="744" spans="1:33" x14ac:dyDescent="0.25">
      <c r="A744" t="str">
        <f>_xlfn.CONCAT(Table3[[#This Row],[Order]],"-",Table3[[#This Row],[Line]])</f>
        <v>77510-3</v>
      </c>
      <c r="C744" t="s">
        <v>5967</v>
      </c>
      <c r="D744" t="s">
        <v>74</v>
      </c>
      <c r="E744" t="b">
        <v>0</v>
      </c>
      <c r="F744">
        <v>77510</v>
      </c>
      <c r="G744">
        <v>3</v>
      </c>
      <c r="H744">
        <v>6</v>
      </c>
      <c r="I744" t="s">
        <v>3253</v>
      </c>
      <c r="J744" t="s">
        <v>5968</v>
      </c>
      <c r="K744" t="s">
        <v>3259</v>
      </c>
      <c r="L744">
        <v>18</v>
      </c>
      <c r="M744" s="37">
        <v>43475</v>
      </c>
      <c r="N744" s="37" t="s">
        <v>42</v>
      </c>
      <c r="Q744" s="37"/>
      <c r="R744" s="37"/>
      <c r="S744" t="b">
        <v>0</v>
      </c>
      <c r="V744" t="s">
        <v>714</v>
      </c>
      <c r="W744">
        <v>15</v>
      </c>
      <c r="X744">
        <v>6</v>
      </c>
      <c r="Y744">
        <v>6</v>
      </c>
      <c r="Z744">
        <v>2520</v>
      </c>
      <c r="AA744">
        <v>0</v>
      </c>
      <c r="AE744" t="b">
        <v>0</v>
      </c>
      <c r="AF744" t="b">
        <v>0</v>
      </c>
      <c r="AG744" t="s">
        <v>74</v>
      </c>
    </row>
    <row r="745" spans="1:33" x14ac:dyDescent="0.25">
      <c r="A745" t="str">
        <f>_xlfn.CONCAT(Table3[[#This Row],[Order]],"-",Table3[[#This Row],[Line]])</f>
        <v>77510-4</v>
      </c>
      <c r="C745" t="s">
        <v>5967</v>
      </c>
      <c r="D745" t="s">
        <v>74</v>
      </c>
      <c r="E745" t="b">
        <v>0</v>
      </c>
      <c r="F745">
        <v>77510</v>
      </c>
      <c r="G745">
        <v>4</v>
      </c>
      <c r="H745">
        <v>1</v>
      </c>
      <c r="I745" t="s">
        <v>3253</v>
      </c>
      <c r="J745" t="s">
        <v>5968</v>
      </c>
      <c r="K745" t="s">
        <v>3261</v>
      </c>
      <c r="L745">
        <v>10.87</v>
      </c>
      <c r="M745" s="37">
        <v>43475</v>
      </c>
      <c r="N745" s="37" t="s">
        <v>42</v>
      </c>
      <c r="Q745" s="37"/>
      <c r="R745" s="37"/>
      <c r="S745" s="37" t="b">
        <v>0</v>
      </c>
      <c r="V745" t="s">
        <v>714</v>
      </c>
      <c r="W745">
        <v>15</v>
      </c>
      <c r="X745">
        <v>1</v>
      </c>
      <c r="Y745">
        <v>1</v>
      </c>
      <c r="Z745">
        <v>620</v>
      </c>
      <c r="AA745">
        <v>0</v>
      </c>
      <c r="AE745" t="b">
        <v>0</v>
      </c>
      <c r="AF745" t="b">
        <v>0</v>
      </c>
      <c r="AG745" t="s">
        <v>74</v>
      </c>
    </row>
    <row r="746" spans="1:33" x14ac:dyDescent="0.25">
      <c r="A746" t="str">
        <f>_xlfn.CONCAT(Table3[[#This Row],[Order]],"-",Table3[[#This Row],[Line]])</f>
        <v>76192-1</v>
      </c>
      <c r="C746" t="s">
        <v>5967</v>
      </c>
      <c r="D746" t="s">
        <v>74</v>
      </c>
      <c r="E746" t="b">
        <v>0</v>
      </c>
      <c r="F746">
        <v>76192</v>
      </c>
      <c r="G746">
        <v>1</v>
      </c>
      <c r="H746">
        <v>2</v>
      </c>
      <c r="I746" t="s">
        <v>746</v>
      </c>
      <c r="J746" t="s">
        <v>5968</v>
      </c>
      <c r="K746" t="s">
        <v>1340</v>
      </c>
      <c r="L746">
        <v>16</v>
      </c>
      <c r="M746" s="37">
        <v>43495</v>
      </c>
      <c r="N746" s="37" t="s">
        <v>42</v>
      </c>
      <c r="O746" t="s">
        <v>1868</v>
      </c>
      <c r="Q746" s="37"/>
      <c r="R746" s="37"/>
      <c r="S746" t="b">
        <v>0</v>
      </c>
      <c r="V746" t="s">
        <v>714</v>
      </c>
      <c r="W746">
        <v>1</v>
      </c>
      <c r="X746">
        <v>2</v>
      </c>
      <c r="Y746">
        <v>4</v>
      </c>
      <c r="Z746">
        <v>1470</v>
      </c>
      <c r="AA746">
        <v>0</v>
      </c>
      <c r="AE746" t="b">
        <v>0</v>
      </c>
      <c r="AF746" t="b">
        <v>0</v>
      </c>
      <c r="AG746" t="s">
        <v>74</v>
      </c>
    </row>
    <row r="747" spans="1:33" x14ac:dyDescent="0.25">
      <c r="A747" t="str">
        <f>_xlfn.CONCAT(Table3[[#This Row],[Order]],"-",Table3[[#This Row],[Line]])</f>
        <v>76192-2</v>
      </c>
      <c r="C747" t="s">
        <v>5967</v>
      </c>
      <c r="D747" t="s">
        <v>74</v>
      </c>
      <c r="E747" t="b">
        <v>0</v>
      </c>
      <c r="F747">
        <v>76192</v>
      </c>
      <c r="G747">
        <v>2</v>
      </c>
      <c r="H747">
        <v>2</v>
      </c>
      <c r="I747" t="s">
        <v>746</v>
      </c>
      <c r="J747" t="s">
        <v>5968</v>
      </c>
      <c r="K747" t="s">
        <v>1342</v>
      </c>
      <c r="L747">
        <v>20</v>
      </c>
      <c r="M747" s="37">
        <v>43495</v>
      </c>
      <c r="N747" s="37" t="s">
        <v>42</v>
      </c>
      <c r="O747" t="s">
        <v>1868</v>
      </c>
      <c r="Q747" s="37"/>
      <c r="R747" s="37"/>
      <c r="S747" s="37" t="b">
        <v>0</v>
      </c>
      <c r="V747" t="s">
        <v>714</v>
      </c>
      <c r="W747">
        <v>1</v>
      </c>
      <c r="X747">
        <v>2</v>
      </c>
      <c r="Y747">
        <v>6</v>
      </c>
      <c r="Z747">
        <v>1890</v>
      </c>
      <c r="AA747">
        <v>0</v>
      </c>
      <c r="AE747" t="b">
        <v>0</v>
      </c>
      <c r="AF747" t="b">
        <v>0</v>
      </c>
      <c r="AG747" t="s">
        <v>74</v>
      </c>
    </row>
    <row r="748" spans="1:33" x14ac:dyDescent="0.25">
      <c r="A748" t="str">
        <f>_xlfn.CONCAT(Table3[[#This Row],[Order]],"-",Table3[[#This Row],[Line]])</f>
        <v>76192-3</v>
      </c>
      <c r="C748" t="s">
        <v>5967</v>
      </c>
      <c r="D748" t="s">
        <v>74</v>
      </c>
      <c r="E748" t="b">
        <v>0</v>
      </c>
      <c r="F748">
        <v>76192</v>
      </c>
      <c r="G748">
        <v>3</v>
      </c>
      <c r="H748">
        <v>2</v>
      </c>
      <c r="I748" t="s">
        <v>746</v>
      </c>
      <c r="J748" t="s">
        <v>5968</v>
      </c>
      <c r="K748" t="s">
        <v>1344</v>
      </c>
      <c r="L748">
        <v>20</v>
      </c>
      <c r="M748" s="37">
        <v>43495</v>
      </c>
      <c r="N748" s="37" t="s">
        <v>42</v>
      </c>
      <c r="O748" t="s">
        <v>1868</v>
      </c>
      <c r="Q748" s="37"/>
      <c r="R748" s="37"/>
      <c r="S748" t="b">
        <v>0</v>
      </c>
      <c r="V748" t="s">
        <v>714</v>
      </c>
      <c r="W748">
        <v>1</v>
      </c>
      <c r="X748">
        <v>2</v>
      </c>
      <c r="Y748">
        <v>6</v>
      </c>
      <c r="Z748">
        <v>2520</v>
      </c>
      <c r="AA748">
        <v>0</v>
      </c>
      <c r="AE748" t="b">
        <v>0</v>
      </c>
      <c r="AF748" t="b">
        <v>0</v>
      </c>
      <c r="AG748" t="s">
        <v>74</v>
      </c>
    </row>
    <row r="749" spans="1:33" x14ac:dyDescent="0.25">
      <c r="A749" t="str">
        <f>_xlfn.CONCAT(Table3[[#This Row],[Order]],"-",Table3[[#This Row],[Line]])</f>
        <v>76192-4</v>
      </c>
      <c r="C749" t="s">
        <v>5967</v>
      </c>
      <c r="D749" t="s">
        <v>74</v>
      </c>
      <c r="E749" t="b">
        <v>0</v>
      </c>
      <c r="F749">
        <v>76192</v>
      </c>
      <c r="G749">
        <v>4</v>
      </c>
      <c r="H749">
        <v>2</v>
      </c>
      <c r="I749" t="s">
        <v>746</v>
      </c>
      <c r="J749" t="s">
        <v>5968</v>
      </c>
      <c r="K749" t="s">
        <v>1346</v>
      </c>
      <c r="L749">
        <v>28</v>
      </c>
      <c r="M749" s="37">
        <v>43495</v>
      </c>
      <c r="N749" s="37" t="s">
        <v>42</v>
      </c>
      <c r="O749" t="s">
        <v>1868</v>
      </c>
      <c r="Q749" s="37"/>
      <c r="R749" s="37"/>
      <c r="S749" s="37" t="b">
        <v>0</v>
      </c>
      <c r="V749" t="s">
        <v>714</v>
      </c>
      <c r="W749">
        <v>1</v>
      </c>
      <c r="X749">
        <v>4</v>
      </c>
      <c r="Y749">
        <v>8</v>
      </c>
      <c r="Z749">
        <v>2730</v>
      </c>
      <c r="AA749">
        <v>0</v>
      </c>
      <c r="AE749" t="b">
        <v>0</v>
      </c>
      <c r="AF749" t="b">
        <v>0</v>
      </c>
      <c r="AG749" t="s">
        <v>74</v>
      </c>
    </row>
    <row r="750" spans="1:33" x14ac:dyDescent="0.25">
      <c r="A750" t="str">
        <f>_xlfn.CONCAT(Table3[[#This Row],[Order]],"-",Table3[[#This Row],[Line]])</f>
        <v>76192-5</v>
      </c>
      <c r="C750" t="s">
        <v>5967</v>
      </c>
      <c r="D750" t="s">
        <v>74</v>
      </c>
      <c r="E750" t="b">
        <v>0</v>
      </c>
      <c r="F750">
        <v>76192</v>
      </c>
      <c r="G750">
        <v>5</v>
      </c>
      <c r="H750">
        <v>8</v>
      </c>
      <c r="I750" t="s">
        <v>746</v>
      </c>
      <c r="J750" t="s">
        <v>5968</v>
      </c>
      <c r="K750" t="s">
        <v>1348</v>
      </c>
      <c r="L750">
        <v>112</v>
      </c>
      <c r="M750" s="37">
        <v>43495</v>
      </c>
      <c r="N750" s="37" t="s">
        <v>42</v>
      </c>
      <c r="O750" t="s">
        <v>1868</v>
      </c>
      <c r="Q750" s="37"/>
      <c r="R750" s="37"/>
      <c r="S750" t="b">
        <v>0</v>
      </c>
      <c r="V750" t="s">
        <v>714</v>
      </c>
      <c r="W750">
        <v>1</v>
      </c>
      <c r="X750">
        <v>16</v>
      </c>
      <c r="Y750">
        <v>32</v>
      </c>
      <c r="Z750">
        <v>11760</v>
      </c>
      <c r="AA750">
        <v>0</v>
      </c>
      <c r="AE750" t="b">
        <v>0</v>
      </c>
      <c r="AF750" t="b">
        <v>0</v>
      </c>
      <c r="AG750" t="s">
        <v>74</v>
      </c>
    </row>
    <row r="751" spans="1:33" x14ac:dyDescent="0.25">
      <c r="A751" t="str">
        <f>_xlfn.CONCAT(Table3[[#This Row],[Order]],"-",Table3[[#This Row],[Line]])</f>
        <v>76192-6</v>
      </c>
      <c r="C751" t="s">
        <v>5967</v>
      </c>
      <c r="D751" t="s">
        <v>74</v>
      </c>
      <c r="E751" t="b">
        <v>0</v>
      </c>
      <c r="F751">
        <v>76192</v>
      </c>
      <c r="G751">
        <v>6</v>
      </c>
      <c r="H751">
        <v>2</v>
      </c>
      <c r="I751" t="s">
        <v>746</v>
      </c>
      <c r="J751" t="s">
        <v>5968</v>
      </c>
      <c r="K751" t="s">
        <v>1350</v>
      </c>
      <c r="L751">
        <v>32</v>
      </c>
      <c r="M751" s="37">
        <v>43495</v>
      </c>
      <c r="N751" s="37" t="s">
        <v>42</v>
      </c>
      <c r="O751" t="s">
        <v>1868</v>
      </c>
      <c r="Q751" s="37"/>
      <c r="R751" s="37"/>
      <c r="S751" t="b">
        <v>0</v>
      </c>
      <c r="V751" t="s">
        <v>714</v>
      </c>
      <c r="W751">
        <v>1</v>
      </c>
      <c r="X751">
        <v>4</v>
      </c>
      <c r="Y751">
        <v>10</v>
      </c>
      <c r="Z751">
        <v>3990</v>
      </c>
      <c r="AA751">
        <v>0</v>
      </c>
      <c r="AE751" t="b">
        <v>0</v>
      </c>
      <c r="AF751" t="b">
        <v>0</v>
      </c>
      <c r="AG751" t="s">
        <v>74</v>
      </c>
    </row>
    <row r="752" spans="1:33" x14ac:dyDescent="0.25">
      <c r="A752" t="str">
        <f>_xlfn.CONCAT(Table3[[#This Row],[Order]],"-",Table3[[#This Row],[Line]])</f>
        <v>77735-1</v>
      </c>
      <c r="C752" t="s">
        <v>5967</v>
      </c>
      <c r="D752" t="s">
        <v>74</v>
      </c>
      <c r="E752" t="b">
        <v>0</v>
      </c>
      <c r="F752">
        <v>77735</v>
      </c>
      <c r="G752">
        <v>1</v>
      </c>
      <c r="H752">
        <v>11</v>
      </c>
      <c r="I752" t="s">
        <v>750</v>
      </c>
      <c r="J752" t="s">
        <v>5968</v>
      </c>
      <c r="K752" t="s">
        <v>2667</v>
      </c>
      <c r="L752">
        <v>33</v>
      </c>
      <c r="M752" s="37"/>
      <c r="N752" s="37" t="s">
        <v>770</v>
      </c>
      <c r="Q752" s="37"/>
      <c r="R752" s="37"/>
      <c r="S752" t="b">
        <v>0</v>
      </c>
      <c r="V752" t="s">
        <v>714</v>
      </c>
      <c r="W752">
        <v>10</v>
      </c>
      <c r="X752">
        <v>11</v>
      </c>
      <c r="Y752">
        <v>22</v>
      </c>
      <c r="Z752">
        <v>2200</v>
      </c>
      <c r="AA752">
        <v>0</v>
      </c>
      <c r="AE752" t="b">
        <v>0</v>
      </c>
      <c r="AF752" t="b">
        <v>0</v>
      </c>
      <c r="AG752" t="s">
        <v>74</v>
      </c>
    </row>
    <row r="753" spans="1:33" x14ac:dyDescent="0.25">
      <c r="A753" t="str">
        <f>_xlfn.CONCAT(Table3[[#This Row],[Order]],"-",Table3[[#This Row],[Line]])</f>
        <v>74456-1</v>
      </c>
      <c r="C753" t="s">
        <v>5967</v>
      </c>
      <c r="D753" t="s">
        <v>74</v>
      </c>
      <c r="E753" t="b">
        <v>0</v>
      </c>
      <c r="F753">
        <v>74456</v>
      </c>
      <c r="G753">
        <v>1</v>
      </c>
      <c r="H753">
        <v>6</v>
      </c>
      <c r="I753" t="s">
        <v>725</v>
      </c>
      <c r="J753" t="s">
        <v>5968</v>
      </c>
      <c r="K753" t="s">
        <v>3262</v>
      </c>
      <c r="L753">
        <v>0</v>
      </c>
      <c r="M753" s="37"/>
      <c r="N753" s="37" t="s">
        <v>782</v>
      </c>
      <c r="Q753" s="37"/>
      <c r="R753" s="37"/>
      <c r="S753" t="b">
        <v>0</v>
      </c>
      <c r="V753" t="s">
        <v>715</v>
      </c>
      <c r="W753">
        <v>0</v>
      </c>
      <c r="X753">
        <v>6</v>
      </c>
      <c r="Z753">
        <v>1800</v>
      </c>
      <c r="AA753">
        <v>0</v>
      </c>
      <c r="AE753" t="b">
        <v>0</v>
      </c>
      <c r="AF753" t="b">
        <v>0</v>
      </c>
      <c r="AG753" t="s">
        <v>74</v>
      </c>
    </row>
    <row r="754" spans="1:33" x14ac:dyDescent="0.25">
      <c r="A754" t="str">
        <f>_xlfn.CONCAT(Table3[[#This Row],[Order]],"-",Table3[[#This Row],[Line]])</f>
        <v>76592-1</v>
      </c>
      <c r="C754" t="s">
        <v>5967</v>
      </c>
      <c r="D754" t="s">
        <v>74</v>
      </c>
      <c r="E754" t="b">
        <v>0</v>
      </c>
      <c r="F754">
        <v>76592</v>
      </c>
      <c r="G754">
        <v>1</v>
      </c>
      <c r="H754">
        <v>1</v>
      </c>
      <c r="I754" t="s">
        <v>731</v>
      </c>
      <c r="J754" t="s">
        <v>5968</v>
      </c>
      <c r="K754" t="s">
        <v>5542</v>
      </c>
      <c r="L754">
        <v>0</v>
      </c>
      <c r="M754" s="37"/>
      <c r="N754" s="37" t="s">
        <v>736</v>
      </c>
      <c r="Q754" s="37"/>
      <c r="R754" s="37"/>
      <c r="S754" t="b">
        <v>0</v>
      </c>
      <c r="V754" t="s">
        <v>714</v>
      </c>
      <c r="W754">
        <v>0</v>
      </c>
      <c r="X754">
        <v>8</v>
      </c>
      <c r="Z754">
        <v>4210</v>
      </c>
      <c r="AA754">
        <v>0</v>
      </c>
      <c r="AE754" t="b">
        <v>0</v>
      </c>
      <c r="AF754" t="b">
        <v>0</v>
      </c>
      <c r="AG754" t="s">
        <v>74</v>
      </c>
    </row>
    <row r="755" spans="1:33" x14ac:dyDescent="0.25">
      <c r="A755" t="str">
        <f>_xlfn.CONCAT(Table3[[#This Row],[Order]],"-",Table3[[#This Row],[Line]])</f>
        <v>76592-2</v>
      </c>
      <c r="C755" t="s">
        <v>5967</v>
      </c>
      <c r="D755" t="s">
        <v>74</v>
      </c>
      <c r="E755" t="b">
        <v>0</v>
      </c>
      <c r="F755">
        <v>76592</v>
      </c>
      <c r="G755">
        <v>2</v>
      </c>
      <c r="H755">
        <v>1</v>
      </c>
      <c r="I755" t="s">
        <v>731</v>
      </c>
      <c r="J755" t="s">
        <v>5968</v>
      </c>
      <c r="K755" t="s">
        <v>5543</v>
      </c>
      <c r="L755">
        <v>0</v>
      </c>
      <c r="M755" s="37"/>
      <c r="N755" s="37" t="s">
        <v>736</v>
      </c>
      <c r="Q755" s="37"/>
      <c r="R755" s="37"/>
      <c r="S755" t="b">
        <v>0</v>
      </c>
      <c r="V755" t="s">
        <v>714</v>
      </c>
      <c r="W755">
        <v>0</v>
      </c>
      <c r="X755">
        <v>8</v>
      </c>
      <c r="Z755">
        <v>4027</v>
      </c>
      <c r="AA755">
        <v>0</v>
      </c>
      <c r="AE755" t="b">
        <v>0</v>
      </c>
      <c r="AF755" t="b">
        <v>0</v>
      </c>
      <c r="AG755" t="s">
        <v>74</v>
      </c>
    </row>
    <row r="756" spans="1:33" x14ac:dyDescent="0.25">
      <c r="A756" t="str">
        <f>_xlfn.CONCAT(Table3[[#This Row],[Order]],"-",Table3[[#This Row],[Line]])</f>
        <v>77215-1</v>
      </c>
      <c r="C756" t="s">
        <v>5967</v>
      </c>
      <c r="D756" t="s">
        <v>74</v>
      </c>
      <c r="E756" t="b">
        <v>0</v>
      </c>
      <c r="F756">
        <v>77215</v>
      </c>
      <c r="G756">
        <v>1</v>
      </c>
      <c r="H756">
        <v>1</v>
      </c>
      <c r="I756" t="s">
        <v>748</v>
      </c>
      <c r="J756" t="s">
        <v>5968</v>
      </c>
      <c r="K756" t="s">
        <v>3835</v>
      </c>
      <c r="L756">
        <v>8.7200000000000006</v>
      </c>
      <c r="M756" s="37">
        <v>43475</v>
      </c>
      <c r="N756" s="37" t="s">
        <v>42</v>
      </c>
      <c r="P756" t="s">
        <v>151</v>
      </c>
      <c r="Q756" s="37"/>
      <c r="R756" s="37"/>
      <c r="S756" t="b">
        <v>0</v>
      </c>
      <c r="V756" t="s">
        <v>714</v>
      </c>
      <c r="W756">
        <v>12</v>
      </c>
      <c r="X756">
        <v>1</v>
      </c>
      <c r="Y756">
        <v>1</v>
      </c>
      <c r="Z756">
        <v>855</v>
      </c>
      <c r="AA756">
        <v>0</v>
      </c>
      <c r="AE756" t="b">
        <v>0</v>
      </c>
      <c r="AF756" t="b">
        <v>0</v>
      </c>
      <c r="AG756" t="s">
        <v>74</v>
      </c>
    </row>
    <row r="757" spans="1:33" x14ac:dyDescent="0.25">
      <c r="A757" t="str">
        <f>_xlfn.CONCAT(Table3[[#This Row],[Order]],"-",Table3[[#This Row],[Line]])</f>
        <v>77215-2</v>
      </c>
      <c r="C757" t="s">
        <v>5967</v>
      </c>
      <c r="D757" t="s">
        <v>74</v>
      </c>
      <c r="E757" t="b">
        <v>0</v>
      </c>
      <c r="F757">
        <v>77215</v>
      </c>
      <c r="G757">
        <v>2</v>
      </c>
      <c r="H757">
        <v>1</v>
      </c>
      <c r="I757" t="s">
        <v>748</v>
      </c>
      <c r="J757" t="s">
        <v>5968</v>
      </c>
      <c r="K757" t="s">
        <v>3837</v>
      </c>
      <c r="L757">
        <v>8.7200000000000006</v>
      </c>
      <c r="M757" s="37">
        <v>43475</v>
      </c>
      <c r="N757" s="37" t="s">
        <v>42</v>
      </c>
      <c r="P757" t="s">
        <v>151</v>
      </c>
      <c r="Q757" s="37"/>
      <c r="R757" s="37"/>
      <c r="S757" t="b">
        <v>0</v>
      </c>
      <c r="V757" t="s">
        <v>714</v>
      </c>
      <c r="W757">
        <v>12</v>
      </c>
      <c r="X757">
        <v>1</v>
      </c>
      <c r="Y757">
        <v>1</v>
      </c>
      <c r="Z757">
        <v>855</v>
      </c>
      <c r="AA757">
        <v>0</v>
      </c>
      <c r="AE757" t="b">
        <v>0</v>
      </c>
      <c r="AF757" t="b">
        <v>0</v>
      </c>
      <c r="AG757" t="s">
        <v>74</v>
      </c>
    </row>
    <row r="758" spans="1:33" x14ac:dyDescent="0.25">
      <c r="A758" t="str">
        <f>_xlfn.CONCAT(Table3[[#This Row],[Order]],"-",Table3[[#This Row],[Line]])</f>
        <v>77215-3</v>
      </c>
      <c r="C758" t="s">
        <v>5967</v>
      </c>
      <c r="D758" t="s">
        <v>74</v>
      </c>
      <c r="E758" t="b">
        <v>0</v>
      </c>
      <c r="F758">
        <v>77215</v>
      </c>
      <c r="G758">
        <v>3</v>
      </c>
      <c r="H758">
        <v>1</v>
      </c>
      <c r="I758" t="s">
        <v>748</v>
      </c>
      <c r="J758" t="s">
        <v>5968</v>
      </c>
      <c r="K758" t="s">
        <v>3839</v>
      </c>
      <c r="L758">
        <v>8.7200000000000006</v>
      </c>
      <c r="M758" s="37">
        <v>43475</v>
      </c>
      <c r="N758" s="37" t="s">
        <v>42</v>
      </c>
      <c r="P758" t="s">
        <v>151</v>
      </c>
      <c r="Q758" s="37"/>
      <c r="R758" s="37"/>
      <c r="S758" t="b">
        <v>0</v>
      </c>
      <c r="V758" t="s">
        <v>714</v>
      </c>
      <c r="W758">
        <v>12</v>
      </c>
      <c r="X758">
        <v>1</v>
      </c>
      <c r="Y758">
        <v>1</v>
      </c>
      <c r="Z758">
        <v>855</v>
      </c>
      <c r="AA758">
        <v>0</v>
      </c>
      <c r="AE758" t="b">
        <v>0</v>
      </c>
      <c r="AF758" t="b">
        <v>0</v>
      </c>
      <c r="AG758" t="s">
        <v>74</v>
      </c>
    </row>
    <row r="759" spans="1:33" x14ac:dyDescent="0.25">
      <c r="A759" t="str">
        <f>_xlfn.CONCAT(Table3[[#This Row],[Order]],"-",Table3[[#This Row],[Line]])</f>
        <v>77215-4</v>
      </c>
      <c r="C759" t="s">
        <v>5967</v>
      </c>
      <c r="D759" t="s">
        <v>74</v>
      </c>
      <c r="E759" t="b">
        <v>0</v>
      </c>
      <c r="F759">
        <v>77215</v>
      </c>
      <c r="G759">
        <v>4</v>
      </c>
      <c r="H759">
        <v>1</v>
      </c>
      <c r="I759" t="s">
        <v>748</v>
      </c>
      <c r="J759" t="s">
        <v>5968</v>
      </c>
      <c r="K759" t="s">
        <v>3841</v>
      </c>
      <c r="L759">
        <v>8.7200000000000006</v>
      </c>
      <c r="M759" s="37">
        <v>43475</v>
      </c>
      <c r="N759" s="37" t="s">
        <v>42</v>
      </c>
      <c r="P759" t="s">
        <v>151</v>
      </c>
      <c r="Q759" s="37"/>
      <c r="R759" s="37"/>
      <c r="S759" t="b">
        <v>0</v>
      </c>
      <c r="V759" t="s">
        <v>714</v>
      </c>
      <c r="W759">
        <v>12</v>
      </c>
      <c r="X759">
        <v>2</v>
      </c>
      <c r="Y759">
        <v>2</v>
      </c>
      <c r="Z759">
        <v>1045</v>
      </c>
      <c r="AA759">
        <v>0</v>
      </c>
      <c r="AE759" t="b">
        <v>0</v>
      </c>
      <c r="AF759" t="b">
        <v>0</v>
      </c>
      <c r="AG759" t="s">
        <v>74</v>
      </c>
    </row>
    <row r="760" spans="1:33" x14ac:dyDescent="0.25">
      <c r="A760" t="str">
        <f>_xlfn.CONCAT(Table3[[#This Row],[Order]],"-",Table3[[#This Row],[Line]])</f>
        <v>77215-5</v>
      </c>
      <c r="C760" t="s">
        <v>5967</v>
      </c>
      <c r="D760" t="s">
        <v>74</v>
      </c>
      <c r="E760" t="b">
        <v>0</v>
      </c>
      <c r="F760">
        <v>77215</v>
      </c>
      <c r="G760">
        <v>5</v>
      </c>
      <c r="H760">
        <v>1</v>
      </c>
      <c r="I760" t="s">
        <v>748</v>
      </c>
      <c r="J760" t="s">
        <v>5968</v>
      </c>
      <c r="K760" t="s">
        <v>3843</v>
      </c>
      <c r="L760">
        <v>8.7200000000000006</v>
      </c>
      <c r="M760" s="37">
        <v>43475</v>
      </c>
      <c r="N760" s="37" t="s">
        <v>42</v>
      </c>
      <c r="P760" t="s">
        <v>151</v>
      </c>
      <c r="Q760" s="37"/>
      <c r="R760" s="37"/>
      <c r="S760" t="b">
        <v>0</v>
      </c>
      <c r="V760" t="s">
        <v>714</v>
      </c>
      <c r="W760">
        <v>12</v>
      </c>
      <c r="X760">
        <v>1</v>
      </c>
      <c r="Y760">
        <v>1</v>
      </c>
      <c r="Z760">
        <v>855</v>
      </c>
      <c r="AA760">
        <v>0</v>
      </c>
      <c r="AE760" t="b">
        <v>0</v>
      </c>
      <c r="AF760" t="b">
        <v>0</v>
      </c>
      <c r="AG760" t="s">
        <v>74</v>
      </c>
    </row>
    <row r="761" spans="1:33" x14ac:dyDescent="0.25">
      <c r="A761" t="str">
        <f>_xlfn.CONCAT(Table3[[#This Row],[Order]],"-",Table3[[#This Row],[Line]])</f>
        <v>77236-1</v>
      </c>
      <c r="C761" t="s">
        <v>5967</v>
      </c>
      <c r="D761" t="s">
        <v>74</v>
      </c>
      <c r="E761" t="b">
        <v>0</v>
      </c>
      <c r="F761">
        <v>77236</v>
      </c>
      <c r="G761">
        <v>1</v>
      </c>
      <c r="H761">
        <v>1</v>
      </c>
      <c r="I761" t="s">
        <v>731</v>
      </c>
      <c r="J761" t="s">
        <v>5968</v>
      </c>
      <c r="K761" t="s">
        <v>2669</v>
      </c>
      <c r="L761">
        <v>18.18</v>
      </c>
      <c r="M761" s="37">
        <v>43468</v>
      </c>
      <c r="N761" s="37" t="s">
        <v>29</v>
      </c>
      <c r="Q761" s="37">
        <v>43452</v>
      </c>
      <c r="R761" s="37">
        <v>43464</v>
      </c>
      <c r="S761" t="b">
        <v>0</v>
      </c>
      <c r="V761" t="s">
        <v>715</v>
      </c>
      <c r="W761">
        <v>12</v>
      </c>
      <c r="X761">
        <v>2</v>
      </c>
      <c r="Y761">
        <v>6</v>
      </c>
      <c r="Z761">
        <v>1440</v>
      </c>
      <c r="AA761">
        <v>0</v>
      </c>
      <c r="AB761" t="s">
        <v>151</v>
      </c>
      <c r="AC761" t="s">
        <v>151</v>
      </c>
      <c r="AD761" t="s">
        <v>151</v>
      </c>
      <c r="AE761" t="b">
        <v>0</v>
      </c>
      <c r="AF761" t="b">
        <v>0</v>
      </c>
      <c r="AG761" t="s">
        <v>74</v>
      </c>
    </row>
    <row r="762" spans="1:33" x14ac:dyDescent="0.25">
      <c r="A762" t="str">
        <f>_xlfn.CONCAT(Table3[[#This Row],[Order]],"-",Table3[[#This Row],[Line]])</f>
        <v>77617-1</v>
      </c>
      <c r="C762" t="s">
        <v>5967</v>
      </c>
      <c r="D762" t="s">
        <v>112</v>
      </c>
      <c r="E762" t="b">
        <v>0</v>
      </c>
      <c r="F762">
        <v>77617</v>
      </c>
      <c r="G762">
        <v>1</v>
      </c>
      <c r="H762">
        <v>1</v>
      </c>
      <c r="I762" t="s">
        <v>730</v>
      </c>
      <c r="J762" t="s">
        <v>5968</v>
      </c>
      <c r="K762" t="s">
        <v>3845</v>
      </c>
      <c r="L762">
        <v>71.209999999999994</v>
      </c>
      <c r="M762" s="37">
        <v>43468</v>
      </c>
      <c r="N762" s="37" t="s">
        <v>29</v>
      </c>
      <c r="Q762" s="37"/>
      <c r="R762" s="37">
        <v>43462</v>
      </c>
      <c r="S762" t="b">
        <v>0</v>
      </c>
      <c r="V762" t="s">
        <v>715</v>
      </c>
      <c r="W762">
        <v>4</v>
      </c>
      <c r="X762">
        <v>8</v>
      </c>
      <c r="Y762">
        <v>12</v>
      </c>
      <c r="Z762">
        <v>2480</v>
      </c>
      <c r="AA762">
        <v>0</v>
      </c>
      <c r="AB762" t="s">
        <v>151</v>
      </c>
      <c r="AE762" t="b">
        <v>1</v>
      </c>
      <c r="AF762" t="b">
        <v>0</v>
      </c>
      <c r="AG762" t="s">
        <v>180</v>
      </c>
    </row>
    <row r="763" spans="1:33" x14ac:dyDescent="0.25">
      <c r="A763" t="str">
        <f>_xlfn.CONCAT(Table3[[#This Row],[Order]],"-",Table3[[#This Row],[Line]])</f>
        <v>77617-2</v>
      </c>
      <c r="C763" t="s">
        <v>5967</v>
      </c>
      <c r="D763" t="s">
        <v>112</v>
      </c>
      <c r="E763" t="b">
        <v>0</v>
      </c>
      <c r="F763">
        <v>77617</v>
      </c>
      <c r="G763">
        <v>2</v>
      </c>
      <c r="H763">
        <v>1</v>
      </c>
      <c r="I763" t="s">
        <v>730</v>
      </c>
      <c r="J763" t="s">
        <v>5968</v>
      </c>
      <c r="K763" t="s">
        <v>3845</v>
      </c>
      <c r="L763">
        <v>71.209999999999994</v>
      </c>
      <c r="M763" s="37">
        <v>43468</v>
      </c>
      <c r="N763" s="37" t="s">
        <v>29</v>
      </c>
      <c r="Q763" s="37"/>
      <c r="R763" s="37">
        <v>43462</v>
      </c>
      <c r="S763" t="b">
        <v>0</v>
      </c>
      <c r="V763" t="s">
        <v>715</v>
      </c>
      <c r="W763">
        <v>4</v>
      </c>
      <c r="X763">
        <v>8</v>
      </c>
      <c r="Y763">
        <v>12</v>
      </c>
      <c r="Z763">
        <v>2480</v>
      </c>
      <c r="AA763">
        <v>0</v>
      </c>
      <c r="AB763" t="s">
        <v>151</v>
      </c>
      <c r="AE763" t="b">
        <v>1</v>
      </c>
      <c r="AF763" t="b">
        <v>0</v>
      </c>
      <c r="AG763" t="s">
        <v>180</v>
      </c>
    </row>
    <row r="764" spans="1:33" x14ac:dyDescent="0.25">
      <c r="A764" t="str">
        <f>_xlfn.CONCAT(Table3[[#This Row],[Order]],"-",Table3[[#This Row],[Line]])</f>
        <v>77617-3</v>
      </c>
      <c r="C764" t="s">
        <v>5967</v>
      </c>
      <c r="D764" t="s">
        <v>112</v>
      </c>
      <c r="E764" t="b">
        <v>0</v>
      </c>
      <c r="F764">
        <v>77617</v>
      </c>
      <c r="G764">
        <v>3</v>
      </c>
      <c r="H764">
        <v>1</v>
      </c>
      <c r="I764" t="s">
        <v>730</v>
      </c>
      <c r="J764" t="s">
        <v>5968</v>
      </c>
      <c r="K764" t="s">
        <v>3845</v>
      </c>
      <c r="L764">
        <v>71.209999999999994</v>
      </c>
      <c r="M764" s="37">
        <v>43468</v>
      </c>
      <c r="N764" s="37" t="s">
        <v>29</v>
      </c>
      <c r="Q764" s="37"/>
      <c r="R764" s="37">
        <v>43462</v>
      </c>
      <c r="S764" t="b">
        <v>0</v>
      </c>
      <c r="V764" t="s">
        <v>715</v>
      </c>
      <c r="W764">
        <v>4</v>
      </c>
      <c r="X764">
        <v>8</v>
      </c>
      <c r="Y764">
        <v>12</v>
      </c>
      <c r="Z764">
        <v>2480</v>
      </c>
      <c r="AA764">
        <v>0</v>
      </c>
      <c r="AB764" t="s">
        <v>151</v>
      </c>
      <c r="AE764" t="b">
        <v>1</v>
      </c>
      <c r="AF764" t="b">
        <v>0</v>
      </c>
      <c r="AG764" t="s">
        <v>180</v>
      </c>
    </row>
    <row r="765" spans="1:33" x14ac:dyDescent="0.25">
      <c r="A765" t="str">
        <f>_xlfn.CONCAT(Table3[[#This Row],[Order]],"-",Table3[[#This Row],[Line]])</f>
        <v>77617-4</v>
      </c>
      <c r="C765" t="s">
        <v>5967</v>
      </c>
      <c r="D765" t="s">
        <v>112</v>
      </c>
      <c r="E765" t="b">
        <v>0</v>
      </c>
      <c r="F765">
        <v>77617</v>
      </c>
      <c r="G765">
        <v>4</v>
      </c>
      <c r="H765">
        <v>1</v>
      </c>
      <c r="I765" t="s">
        <v>730</v>
      </c>
      <c r="J765" t="s">
        <v>5968</v>
      </c>
      <c r="K765" t="s">
        <v>3845</v>
      </c>
      <c r="L765">
        <v>71.209999999999994</v>
      </c>
      <c r="M765" s="37">
        <v>43468</v>
      </c>
      <c r="N765" s="37" t="s">
        <v>29</v>
      </c>
      <c r="Q765" s="37"/>
      <c r="R765" s="37">
        <v>43462</v>
      </c>
      <c r="S765" t="b">
        <v>0</v>
      </c>
      <c r="V765" t="s">
        <v>715</v>
      </c>
      <c r="W765">
        <v>4</v>
      </c>
      <c r="X765">
        <v>8</v>
      </c>
      <c r="Y765">
        <v>12</v>
      </c>
      <c r="Z765">
        <v>2480</v>
      </c>
      <c r="AA765">
        <v>0</v>
      </c>
      <c r="AB765" t="s">
        <v>151</v>
      </c>
      <c r="AE765" t="b">
        <v>1</v>
      </c>
      <c r="AF765" t="b">
        <v>0</v>
      </c>
      <c r="AG765" t="s">
        <v>180</v>
      </c>
    </row>
    <row r="766" spans="1:33" x14ac:dyDescent="0.25">
      <c r="A766" t="str">
        <f>_xlfn.CONCAT(Table3[[#This Row],[Order]],"-",Table3[[#This Row],[Line]])</f>
        <v>77617-5</v>
      </c>
      <c r="C766" t="s">
        <v>5967</v>
      </c>
      <c r="D766" t="s">
        <v>112</v>
      </c>
      <c r="E766" t="b">
        <v>0</v>
      </c>
      <c r="F766">
        <v>77617</v>
      </c>
      <c r="G766">
        <v>5</v>
      </c>
      <c r="H766">
        <v>1</v>
      </c>
      <c r="I766" t="s">
        <v>730</v>
      </c>
      <c r="J766" t="s">
        <v>5968</v>
      </c>
      <c r="K766" t="s">
        <v>3845</v>
      </c>
      <c r="L766">
        <v>71.209999999999994</v>
      </c>
      <c r="M766" s="37">
        <v>43468</v>
      </c>
      <c r="N766" s="37" t="s">
        <v>29</v>
      </c>
      <c r="Q766" s="37"/>
      <c r="R766" s="37">
        <v>43462</v>
      </c>
      <c r="S766" t="b">
        <v>0</v>
      </c>
      <c r="V766" t="s">
        <v>715</v>
      </c>
      <c r="W766">
        <v>4</v>
      </c>
      <c r="X766">
        <v>8</v>
      </c>
      <c r="Y766">
        <v>12</v>
      </c>
      <c r="Z766">
        <v>2480</v>
      </c>
      <c r="AA766">
        <v>0</v>
      </c>
      <c r="AB766" t="s">
        <v>151</v>
      </c>
      <c r="AE766" t="b">
        <v>1</v>
      </c>
      <c r="AF766" t="b">
        <v>0</v>
      </c>
      <c r="AG766" t="s">
        <v>180</v>
      </c>
    </row>
    <row r="767" spans="1:33" x14ac:dyDescent="0.25">
      <c r="A767" t="str">
        <f>_xlfn.CONCAT(Table3[[#This Row],[Order]],"-",Table3[[#This Row],[Line]])</f>
        <v>77617-6</v>
      </c>
      <c r="C767" t="s">
        <v>5967</v>
      </c>
      <c r="D767" t="s">
        <v>112</v>
      </c>
      <c r="E767" t="b">
        <v>0</v>
      </c>
      <c r="F767">
        <v>77617</v>
      </c>
      <c r="G767">
        <v>6</v>
      </c>
      <c r="H767">
        <v>1</v>
      </c>
      <c r="I767" t="s">
        <v>730</v>
      </c>
      <c r="J767" t="s">
        <v>5968</v>
      </c>
      <c r="K767" t="s">
        <v>3845</v>
      </c>
      <c r="L767">
        <v>71.209999999999994</v>
      </c>
      <c r="M767" s="37">
        <v>43468</v>
      </c>
      <c r="N767" s="37" t="s">
        <v>29</v>
      </c>
      <c r="Q767" s="37"/>
      <c r="R767" s="37">
        <v>43462</v>
      </c>
      <c r="S767" t="b">
        <v>0</v>
      </c>
      <c r="V767" t="s">
        <v>715</v>
      </c>
      <c r="W767">
        <v>4</v>
      </c>
      <c r="X767">
        <v>8</v>
      </c>
      <c r="Y767">
        <v>12</v>
      </c>
      <c r="Z767">
        <v>2480</v>
      </c>
      <c r="AA767">
        <v>0</v>
      </c>
      <c r="AB767" t="s">
        <v>151</v>
      </c>
      <c r="AE767" t="b">
        <v>1</v>
      </c>
      <c r="AF767" t="b">
        <v>0</v>
      </c>
      <c r="AG767" t="s">
        <v>180</v>
      </c>
    </row>
    <row r="768" spans="1:33" x14ac:dyDescent="0.25">
      <c r="A768" t="str">
        <f>_xlfn.CONCAT(Table3[[#This Row],[Order]],"-",Table3[[#This Row],[Line]])</f>
        <v>77418-1</v>
      </c>
      <c r="C768" t="s">
        <v>5967</v>
      </c>
      <c r="D768" t="s">
        <v>74</v>
      </c>
      <c r="E768" t="b">
        <v>0</v>
      </c>
      <c r="F768">
        <v>77418</v>
      </c>
      <c r="G768">
        <v>1</v>
      </c>
      <c r="H768">
        <v>2</v>
      </c>
      <c r="I768" t="s">
        <v>748</v>
      </c>
      <c r="J768" t="s">
        <v>5968</v>
      </c>
      <c r="K768" t="s">
        <v>2512</v>
      </c>
      <c r="L768">
        <v>20</v>
      </c>
      <c r="M768" s="37">
        <v>43469</v>
      </c>
      <c r="N768" s="37" t="s">
        <v>29</v>
      </c>
      <c r="Q768" s="37"/>
      <c r="R768" s="37"/>
      <c r="S768" t="b">
        <v>0</v>
      </c>
      <c r="V768" t="s">
        <v>715</v>
      </c>
      <c r="W768">
        <v>12</v>
      </c>
      <c r="X768">
        <v>2</v>
      </c>
      <c r="Y768">
        <v>2</v>
      </c>
      <c r="Z768">
        <v>1550</v>
      </c>
      <c r="AA768">
        <v>0</v>
      </c>
      <c r="AE768" t="b">
        <v>0</v>
      </c>
      <c r="AF768" t="b">
        <v>0</v>
      </c>
      <c r="AG768" t="s">
        <v>74</v>
      </c>
    </row>
    <row r="769" spans="1:33" x14ac:dyDescent="0.25">
      <c r="A769" t="str">
        <f>_xlfn.CONCAT(Table3[[#This Row],[Order]],"-",Table3[[#This Row],[Line]])</f>
        <v>77616-1</v>
      </c>
      <c r="C769" t="s">
        <v>5967</v>
      </c>
      <c r="D769" t="s">
        <v>74</v>
      </c>
      <c r="E769" t="b">
        <v>0</v>
      </c>
      <c r="F769">
        <v>77616</v>
      </c>
      <c r="G769">
        <v>1</v>
      </c>
      <c r="H769">
        <v>8</v>
      </c>
      <c r="I769" t="s">
        <v>719</v>
      </c>
      <c r="J769" t="s">
        <v>5968</v>
      </c>
      <c r="K769" t="s">
        <v>2963</v>
      </c>
      <c r="L769">
        <v>223.04</v>
      </c>
      <c r="M769" s="37">
        <v>43481</v>
      </c>
      <c r="N769" s="37" t="s">
        <v>42</v>
      </c>
      <c r="Q769" s="37"/>
      <c r="R769" s="37"/>
      <c r="S769" t="b">
        <v>0</v>
      </c>
      <c r="V769" t="s">
        <v>714</v>
      </c>
      <c r="W769">
        <v>12</v>
      </c>
      <c r="X769">
        <v>16</v>
      </c>
      <c r="Y769">
        <v>96</v>
      </c>
      <c r="Z769">
        <v>16896</v>
      </c>
      <c r="AA769">
        <v>0</v>
      </c>
      <c r="AE769" t="b">
        <v>0</v>
      </c>
      <c r="AF769" t="b">
        <v>0</v>
      </c>
      <c r="AG769" t="s">
        <v>74</v>
      </c>
    </row>
    <row r="770" spans="1:33" x14ac:dyDescent="0.25">
      <c r="A770" t="str">
        <f>_xlfn.CONCAT(Table3[[#This Row],[Order]],"-",Table3[[#This Row],[Line]])</f>
        <v>68574-5</v>
      </c>
      <c r="C770" t="s">
        <v>5967</v>
      </c>
      <c r="D770" t="s">
        <v>74</v>
      </c>
      <c r="E770" t="b">
        <v>0</v>
      </c>
      <c r="F770">
        <v>68574</v>
      </c>
      <c r="G770">
        <v>5</v>
      </c>
      <c r="H770">
        <v>1</v>
      </c>
      <c r="I770" t="s">
        <v>730</v>
      </c>
      <c r="J770" t="s">
        <v>5968</v>
      </c>
      <c r="K770" t="s">
        <v>2381</v>
      </c>
      <c r="L770">
        <v>29.59</v>
      </c>
      <c r="M770" s="37">
        <v>43468</v>
      </c>
      <c r="N770" s="37" t="s">
        <v>29</v>
      </c>
      <c r="Q770" s="37"/>
      <c r="R770" s="37">
        <v>43464</v>
      </c>
      <c r="S770" t="b">
        <v>0</v>
      </c>
      <c r="V770" t="s">
        <v>714</v>
      </c>
      <c r="W770">
        <v>4</v>
      </c>
      <c r="X770">
        <v>10</v>
      </c>
      <c r="Y770">
        <v>10</v>
      </c>
      <c r="Z770">
        <v>3900</v>
      </c>
      <c r="AA770">
        <v>0</v>
      </c>
      <c r="AB770" t="s">
        <v>151</v>
      </c>
      <c r="AE770" t="b">
        <v>1</v>
      </c>
      <c r="AF770" t="b">
        <v>0</v>
      </c>
      <c r="AG770" t="s">
        <v>74</v>
      </c>
    </row>
    <row r="771" spans="1:33" x14ac:dyDescent="0.25">
      <c r="A771" t="str">
        <f>_xlfn.CONCAT(Table3[[#This Row],[Order]],"-",Table3[[#This Row],[Line]])</f>
        <v>68574-6</v>
      </c>
      <c r="C771" t="s">
        <v>5967</v>
      </c>
      <c r="D771" t="s">
        <v>74</v>
      </c>
      <c r="E771" t="b">
        <v>0</v>
      </c>
      <c r="F771">
        <v>68574</v>
      </c>
      <c r="G771">
        <v>6</v>
      </c>
      <c r="H771">
        <v>3</v>
      </c>
      <c r="I771" t="s">
        <v>730</v>
      </c>
      <c r="J771" t="s">
        <v>5968</v>
      </c>
      <c r="K771" t="s">
        <v>2383</v>
      </c>
      <c r="L771">
        <v>101.79</v>
      </c>
      <c r="M771" s="37">
        <v>43468</v>
      </c>
      <c r="N771" s="37" t="s">
        <v>29</v>
      </c>
      <c r="Q771" s="37"/>
      <c r="R771" s="37">
        <v>43464</v>
      </c>
      <c r="S771" t="b">
        <v>0</v>
      </c>
      <c r="V771" t="s">
        <v>714</v>
      </c>
      <c r="W771">
        <v>4</v>
      </c>
      <c r="X771">
        <v>33</v>
      </c>
      <c r="Y771">
        <v>33</v>
      </c>
      <c r="Z771">
        <v>13260</v>
      </c>
      <c r="AA771">
        <v>0</v>
      </c>
      <c r="AB771" t="s">
        <v>151</v>
      </c>
      <c r="AE771" t="b">
        <v>1</v>
      </c>
      <c r="AF771" t="b">
        <v>0</v>
      </c>
      <c r="AG771" t="s">
        <v>74</v>
      </c>
    </row>
    <row r="772" spans="1:33" x14ac:dyDescent="0.25">
      <c r="A772" t="str">
        <f>_xlfn.CONCAT(Table3[[#This Row],[Order]],"-",Table3[[#This Row],[Line]])</f>
        <v>68574-7</v>
      </c>
      <c r="C772" t="s">
        <v>5967</v>
      </c>
      <c r="D772" t="s">
        <v>74</v>
      </c>
      <c r="E772" t="b">
        <v>0</v>
      </c>
      <c r="F772">
        <v>68574</v>
      </c>
      <c r="G772">
        <v>7</v>
      </c>
      <c r="H772">
        <v>2</v>
      </c>
      <c r="I772" t="s">
        <v>730</v>
      </c>
      <c r="J772" t="s">
        <v>5968</v>
      </c>
      <c r="K772" t="s">
        <v>2385</v>
      </c>
      <c r="L772">
        <v>35.44</v>
      </c>
      <c r="M772" s="37">
        <v>43468</v>
      </c>
      <c r="N772" s="37" t="s">
        <v>29</v>
      </c>
      <c r="Q772" s="37"/>
      <c r="R772" s="37">
        <v>43464</v>
      </c>
      <c r="S772" t="b">
        <v>0</v>
      </c>
      <c r="V772" t="s">
        <v>714</v>
      </c>
      <c r="W772">
        <v>4</v>
      </c>
      <c r="X772">
        <v>24</v>
      </c>
      <c r="Y772">
        <v>24</v>
      </c>
      <c r="Z772">
        <v>9360</v>
      </c>
      <c r="AA772">
        <v>0</v>
      </c>
      <c r="AB772" t="s">
        <v>151</v>
      </c>
      <c r="AE772" t="b">
        <v>1</v>
      </c>
      <c r="AF772" t="b">
        <v>0</v>
      </c>
      <c r="AG772" t="s">
        <v>74</v>
      </c>
    </row>
    <row r="773" spans="1:33" x14ac:dyDescent="0.25">
      <c r="A773" t="str">
        <f>_xlfn.CONCAT(Table3[[#This Row],[Order]],"-",Table3[[#This Row],[Line]])</f>
        <v>77550-1</v>
      </c>
      <c r="C773" t="s">
        <v>5967</v>
      </c>
      <c r="D773" t="s">
        <v>74</v>
      </c>
      <c r="E773" t="b">
        <v>0</v>
      </c>
      <c r="F773">
        <v>77550</v>
      </c>
      <c r="G773">
        <v>1</v>
      </c>
      <c r="H773">
        <v>2</v>
      </c>
      <c r="I773" t="s">
        <v>749</v>
      </c>
      <c r="J773" t="s">
        <v>5968</v>
      </c>
      <c r="K773" t="s">
        <v>2965</v>
      </c>
      <c r="L773">
        <v>39.1</v>
      </c>
      <c r="M773" s="37">
        <v>43472</v>
      </c>
      <c r="N773" s="37" t="s">
        <v>165</v>
      </c>
      <c r="O773" t="s">
        <v>3589</v>
      </c>
      <c r="Q773" s="37">
        <v>43457</v>
      </c>
      <c r="R773" s="37"/>
      <c r="S773" t="b">
        <v>0</v>
      </c>
      <c r="V773" t="s">
        <v>714</v>
      </c>
      <c r="W773">
        <v>12</v>
      </c>
      <c r="X773">
        <v>6</v>
      </c>
      <c r="Y773">
        <v>14</v>
      </c>
      <c r="Z773">
        <v>5760</v>
      </c>
      <c r="AA773">
        <v>0</v>
      </c>
      <c r="AD773" t="s">
        <v>151</v>
      </c>
      <c r="AE773" t="b">
        <v>0</v>
      </c>
      <c r="AF773" t="b">
        <v>0</v>
      </c>
      <c r="AG773" t="s">
        <v>74</v>
      </c>
    </row>
    <row r="774" spans="1:33" x14ac:dyDescent="0.25">
      <c r="A774" t="str">
        <f>_xlfn.CONCAT(Table3[[#This Row],[Order]],"-",Table3[[#This Row],[Line]])</f>
        <v>60266-1</v>
      </c>
      <c r="C774" t="s">
        <v>5967</v>
      </c>
      <c r="D774" t="s">
        <v>74</v>
      </c>
      <c r="E774" t="b">
        <v>0</v>
      </c>
      <c r="F774">
        <v>60266</v>
      </c>
      <c r="G774">
        <v>1</v>
      </c>
      <c r="H774">
        <v>292</v>
      </c>
      <c r="I774" t="s">
        <v>744</v>
      </c>
      <c r="J774" t="s">
        <v>5968</v>
      </c>
      <c r="K774" t="s">
        <v>1870</v>
      </c>
      <c r="L774">
        <v>2336</v>
      </c>
      <c r="M774" s="37">
        <v>43479</v>
      </c>
      <c r="N774" s="37" t="s">
        <v>42</v>
      </c>
      <c r="Q774" s="37"/>
      <c r="R774" s="37"/>
      <c r="S774" t="b">
        <v>0</v>
      </c>
      <c r="V774" t="s">
        <v>714</v>
      </c>
      <c r="W774">
        <v>4</v>
      </c>
      <c r="X774">
        <v>292</v>
      </c>
      <c r="Y774">
        <v>584</v>
      </c>
      <c r="Z774">
        <v>221920</v>
      </c>
      <c r="AA774">
        <v>0</v>
      </c>
      <c r="AE774" t="b">
        <v>0</v>
      </c>
      <c r="AF774" t="b">
        <v>0</v>
      </c>
      <c r="AG774" t="s">
        <v>180</v>
      </c>
    </row>
    <row r="775" spans="1:33" x14ac:dyDescent="0.25">
      <c r="A775" t="str">
        <f>_xlfn.CONCAT(Table3[[#This Row],[Order]],"-",Table3[[#This Row],[Line]])</f>
        <v>60266-2</v>
      </c>
      <c r="C775" t="s">
        <v>5967</v>
      </c>
      <c r="D775" t="s">
        <v>74</v>
      </c>
      <c r="E775" t="b">
        <v>0</v>
      </c>
      <c r="F775">
        <v>60266</v>
      </c>
      <c r="G775">
        <v>2</v>
      </c>
      <c r="H775">
        <v>107</v>
      </c>
      <c r="I775" t="s">
        <v>744</v>
      </c>
      <c r="J775" t="s">
        <v>5968</v>
      </c>
      <c r="K775" t="s">
        <v>1872</v>
      </c>
      <c r="L775">
        <v>535</v>
      </c>
      <c r="M775" s="37">
        <v>43472</v>
      </c>
      <c r="N775" s="37" t="s">
        <v>29</v>
      </c>
      <c r="Q775" s="37">
        <v>43457</v>
      </c>
      <c r="R775" s="37"/>
      <c r="S775" t="b">
        <v>0</v>
      </c>
      <c r="V775" t="s">
        <v>714</v>
      </c>
      <c r="W775">
        <v>4</v>
      </c>
      <c r="X775">
        <v>107</v>
      </c>
      <c r="Y775">
        <v>214</v>
      </c>
      <c r="Z775">
        <v>40660</v>
      </c>
      <c r="AA775">
        <v>0</v>
      </c>
      <c r="AD775" t="s">
        <v>151</v>
      </c>
      <c r="AE775" t="b">
        <v>0</v>
      </c>
      <c r="AF775" t="b">
        <v>0</v>
      </c>
      <c r="AG775" t="s">
        <v>180</v>
      </c>
    </row>
    <row r="776" spans="1:33" x14ac:dyDescent="0.25">
      <c r="A776" t="str">
        <f>_xlfn.CONCAT(Table3[[#This Row],[Order]],"-",Table3[[#This Row],[Line]])</f>
        <v>60266-3</v>
      </c>
      <c r="C776" t="s">
        <v>5967</v>
      </c>
      <c r="D776" t="s">
        <v>74</v>
      </c>
      <c r="E776" t="b">
        <v>0</v>
      </c>
      <c r="F776">
        <v>60266</v>
      </c>
      <c r="G776">
        <v>3</v>
      </c>
      <c r="H776">
        <v>8</v>
      </c>
      <c r="I776" t="s">
        <v>722</v>
      </c>
      <c r="J776" t="s">
        <v>5968</v>
      </c>
      <c r="K776" t="s">
        <v>1922</v>
      </c>
      <c r="L776">
        <v>32</v>
      </c>
      <c r="M776" s="37">
        <v>43472</v>
      </c>
      <c r="N776" s="37" t="s">
        <v>29</v>
      </c>
      <c r="Q776" s="37">
        <v>43457</v>
      </c>
      <c r="R776" s="37"/>
      <c r="S776" t="b">
        <v>0</v>
      </c>
      <c r="V776" t="s">
        <v>714</v>
      </c>
      <c r="W776">
        <v>4</v>
      </c>
      <c r="X776">
        <v>8</v>
      </c>
      <c r="Y776">
        <v>8</v>
      </c>
      <c r="Z776">
        <v>3360</v>
      </c>
      <c r="AA776">
        <v>0</v>
      </c>
      <c r="AD776" t="s">
        <v>151</v>
      </c>
      <c r="AE776" t="b">
        <v>0</v>
      </c>
      <c r="AF776" t="b">
        <v>0</v>
      </c>
      <c r="AG776" t="s">
        <v>180</v>
      </c>
    </row>
    <row r="777" spans="1:33" x14ac:dyDescent="0.25">
      <c r="A777" t="str">
        <f>_xlfn.CONCAT(Table3[[#This Row],[Order]],"-",Table3[[#This Row],[Line]])</f>
        <v>77513-1</v>
      </c>
      <c r="C777" t="s">
        <v>5967</v>
      </c>
      <c r="D777" t="s">
        <v>74</v>
      </c>
      <c r="E777" t="b">
        <v>0</v>
      </c>
      <c r="F777">
        <v>77513</v>
      </c>
      <c r="G777">
        <v>1</v>
      </c>
      <c r="H777">
        <v>10</v>
      </c>
      <c r="I777" t="s">
        <v>744</v>
      </c>
      <c r="J777" t="s">
        <v>5968</v>
      </c>
      <c r="K777" t="s">
        <v>4174</v>
      </c>
      <c r="L777">
        <v>0</v>
      </c>
      <c r="M777" s="37">
        <v>43475</v>
      </c>
      <c r="N777" s="37" t="s">
        <v>766</v>
      </c>
      <c r="Q777" s="37"/>
      <c r="R777" s="37"/>
      <c r="S777" t="b">
        <v>0</v>
      </c>
      <c r="V777" t="s">
        <v>714</v>
      </c>
      <c r="W777">
        <v>0</v>
      </c>
      <c r="X777">
        <v>10</v>
      </c>
      <c r="Y777">
        <v>10</v>
      </c>
      <c r="Z777">
        <v>3400</v>
      </c>
      <c r="AA777">
        <v>0</v>
      </c>
      <c r="AE777" t="b">
        <v>0</v>
      </c>
      <c r="AF777" t="b">
        <v>0</v>
      </c>
      <c r="AG777" t="s">
        <v>74</v>
      </c>
    </row>
    <row r="778" spans="1:33" x14ac:dyDescent="0.25">
      <c r="A778" t="str">
        <f>_xlfn.CONCAT(Table3[[#This Row],[Order]],"-",Table3[[#This Row],[Line]])</f>
        <v>77513-2</v>
      </c>
      <c r="C778" t="s">
        <v>5967</v>
      </c>
      <c r="D778" t="s">
        <v>74</v>
      </c>
      <c r="E778" t="b">
        <v>0</v>
      </c>
      <c r="F778">
        <v>77513</v>
      </c>
      <c r="G778">
        <v>2</v>
      </c>
      <c r="H778">
        <v>1</v>
      </c>
      <c r="I778" t="s">
        <v>744</v>
      </c>
      <c r="J778" t="s">
        <v>5968</v>
      </c>
      <c r="K778" t="s">
        <v>4175</v>
      </c>
      <c r="L778">
        <v>0</v>
      </c>
      <c r="M778" s="37">
        <v>43475</v>
      </c>
      <c r="N778" s="37" t="s">
        <v>766</v>
      </c>
      <c r="Q778" s="37"/>
      <c r="R778" s="37"/>
      <c r="S778" t="b">
        <v>0</v>
      </c>
      <c r="V778" t="s">
        <v>714</v>
      </c>
      <c r="W778">
        <v>0</v>
      </c>
      <c r="X778">
        <v>1</v>
      </c>
      <c r="Y778">
        <v>2</v>
      </c>
      <c r="Z778">
        <v>680</v>
      </c>
      <c r="AA778">
        <v>0</v>
      </c>
      <c r="AE778" t="b">
        <v>0</v>
      </c>
      <c r="AF778" t="b">
        <v>0</v>
      </c>
      <c r="AG778" t="s">
        <v>74</v>
      </c>
    </row>
    <row r="779" spans="1:33" x14ac:dyDescent="0.25">
      <c r="A779" t="str">
        <f>_xlfn.CONCAT(Table3[[#This Row],[Order]],"-",Table3[[#This Row],[Line]])</f>
        <v>76846-1</v>
      </c>
      <c r="C779" t="s">
        <v>5967</v>
      </c>
      <c r="D779" t="s">
        <v>74</v>
      </c>
      <c r="E779" t="b">
        <v>0</v>
      </c>
      <c r="F779">
        <v>76846</v>
      </c>
      <c r="G779">
        <v>1</v>
      </c>
      <c r="H779">
        <v>6</v>
      </c>
      <c r="I779" t="s">
        <v>719</v>
      </c>
      <c r="J779" t="s">
        <v>5968</v>
      </c>
      <c r="K779" t="s">
        <v>4176</v>
      </c>
      <c r="L779">
        <v>68.52</v>
      </c>
      <c r="M779" s="37">
        <v>43482</v>
      </c>
      <c r="N779" s="37" t="s">
        <v>42</v>
      </c>
      <c r="Q779" s="37"/>
      <c r="R779" s="37"/>
      <c r="S779" t="b">
        <v>0</v>
      </c>
      <c r="V779" t="s">
        <v>714</v>
      </c>
      <c r="W779">
        <v>1</v>
      </c>
      <c r="X779">
        <v>6</v>
      </c>
      <c r="Y779">
        <v>18</v>
      </c>
      <c r="Z779">
        <v>5040</v>
      </c>
      <c r="AA779">
        <v>0</v>
      </c>
      <c r="AE779" t="b">
        <v>0</v>
      </c>
      <c r="AF779" t="b">
        <v>0</v>
      </c>
      <c r="AG779" t="s">
        <v>74</v>
      </c>
    </row>
    <row r="780" spans="1:33" x14ac:dyDescent="0.25">
      <c r="A780" t="str">
        <f>_xlfn.CONCAT(Table3[[#This Row],[Order]],"-",Table3[[#This Row],[Line]])</f>
        <v>76846-2</v>
      </c>
      <c r="C780" t="s">
        <v>5967</v>
      </c>
      <c r="D780" t="s">
        <v>74</v>
      </c>
      <c r="E780" t="b">
        <v>0</v>
      </c>
      <c r="F780">
        <v>76846</v>
      </c>
      <c r="G780">
        <v>2</v>
      </c>
      <c r="H780">
        <v>6</v>
      </c>
      <c r="I780" t="s">
        <v>719</v>
      </c>
      <c r="J780" t="s">
        <v>5968</v>
      </c>
      <c r="K780" t="s">
        <v>4178</v>
      </c>
      <c r="L780">
        <v>76.38</v>
      </c>
      <c r="M780" s="37">
        <v>43482</v>
      </c>
      <c r="N780" s="37" t="s">
        <v>42</v>
      </c>
      <c r="Q780" s="37"/>
      <c r="R780" s="37"/>
      <c r="S780" t="b">
        <v>0</v>
      </c>
      <c r="V780" t="s">
        <v>714</v>
      </c>
      <c r="W780">
        <v>1</v>
      </c>
      <c r="X780">
        <v>6</v>
      </c>
      <c r="Y780">
        <v>18</v>
      </c>
      <c r="Z780">
        <v>5280</v>
      </c>
      <c r="AA780">
        <v>0</v>
      </c>
      <c r="AE780" t="b">
        <v>0</v>
      </c>
      <c r="AF780" t="b">
        <v>0</v>
      </c>
      <c r="AG780" t="s">
        <v>74</v>
      </c>
    </row>
    <row r="781" spans="1:33" x14ac:dyDescent="0.25">
      <c r="A781" t="str">
        <f>_xlfn.CONCAT(Table3[[#This Row],[Order]],"-",Table3[[#This Row],[Line]])</f>
        <v>76846-3</v>
      </c>
      <c r="C781" t="s">
        <v>5967</v>
      </c>
      <c r="D781" t="s">
        <v>74</v>
      </c>
      <c r="E781" t="b">
        <v>0</v>
      </c>
      <c r="F781">
        <v>76846</v>
      </c>
      <c r="G781">
        <v>3</v>
      </c>
      <c r="H781">
        <v>7</v>
      </c>
      <c r="I781" t="s">
        <v>719</v>
      </c>
      <c r="J781" t="s">
        <v>5968</v>
      </c>
      <c r="K781" t="s">
        <v>4179</v>
      </c>
      <c r="L781">
        <v>116.13</v>
      </c>
      <c r="M781" s="37">
        <v>43482</v>
      </c>
      <c r="N781" s="37" t="s">
        <v>42</v>
      </c>
      <c r="Q781" s="37"/>
      <c r="R781" s="37"/>
      <c r="S781" s="37" t="b">
        <v>0</v>
      </c>
      <c r="V781" t="s">
        <v>714</v>
      </c>
      <c r="W781">
        <v>1</v>
      </c>
      <c r="X781">
        <v>7</v>
      </c>
      <c r="Y781">
        <v>21</v>
      </c>
      <c r="Z781">
        <v>6160</v>
      </c>
      <c r="AA781">
        <v>0</v>
      </c>
      <c r="AE781" t="b">
        <v>0</v>
      </c>
      <c r="AF781" t="b">
        <v>0</v>
      </c>
      <c r="AG781" t="s">
        <v>74</v>
      </c>
    </row>
    <row r="782" spans="1:33" x14ac:dyDescent="0.25">
      <c r="A782" t="str">
        <f>_xlfn.CONCAT(Table3[[#This Row],[Order]],"-",Table3[[#This Row],[Line]])</f>
        <v>76846-4</v>
      </c>
      <c r="C782" t="s">
        <v>5967</v>
      </c>
      <c r="D782" t="s">
        <v>74</v>
      </c>
      <c r="E782" t="b">
        <v>0</v>
      </c>
      <c r="F782">
        <v>76846</v>
      </c>
      <c r="G782">
        <v>4</v>
      </c>
      <c r="H782">
        <v>8</v>
      </c>
      <c r="I782" t="s">
        <v>719</v>
      </c>
      <c r="J782" t="s">
        <v>5968</v>
      </c>
      <c r="K782" t="s">
        <v>4178</v>
      </c>
      <c r="L782">
        <v>101.84</v>
      </c>
      <c r="M782" s="37">
        <v>43482</v>
      </c>
      <c r="N782" s="37" t="s">
        <v>42</v>
      </c>
      <c r="Q782" s="37"/>
      <c r="R782" s="37"/>
      <c r="S782" s="37" t="b">
        <v>0</v>
      </c>
      <c r="V782" t="s">
        <v>714</v>
      </c>
      <c r="W782">
        <v>1</v>
      </c>
      <c r="X782">
        <v>8</v>
      </c>
      <c r="Y782">
        <v>24</v>
      </c>
      <c r="Z782">
        <v>7040</v>
      </c>
      <c r="AA782">
        <v>0</v>
      </c>
      <c r="AE782" t="b">
        <v>0</v>
      </c>
      <c r="AF782" t="b">
        <v>0</v>
      </c>
      <c r="AG782" t="s">
        <v>74</v>
      </c>
    </row>
    <row r="783" spans="1:33" x14ac:dyDescent="0.25">
      <c r="A783" t="str">
        <f>_xlfn.CONCAT(Table3[[#This Row],[Order]],"-",Table3[[#This Row],[Line]])</f>
        <v>76846-5</v>
      </c>
      <c r="C783" t="s">
        <v>5967</v>
      </c>
      <c r="D783" t="s">
        <v>74</v>
      </c>
      <c r="E783" t="b">
        <v>0</v>
      </c>
      <c r="F783">
        <v>76846</v>
      </c>
      <c r="G783">
        <v>5</v>
      </c>
      <c r="H783">
        <v>13</v>
      </c>
      <c r="I783" t="s">
        <v>719</v>
      </c>
      <c r="J783" t="s">
        <v>5968</v>
      </c>
      <c r="K783" t="s">
        <v>4181</v>
      </c>
      <c r="L783">
        <v>123.11</v>
      </c>
      <c r="M783" s="37">
        <v>43482</v>
      </c>
      <c r="N783" s="37" t="s">
        <v>42</v>
      </c>
      <c r="Q783" s="37"/>
      <c r="R783" s="37"/>
      <c r="S783" t="b">
        <v>0</v>
      </c>
      <c r="V783" t="s">
        <v>714</v>
      </c>
      <c r="W783">
        <v>1</v>
      </c>
      <c r="X783">
        <v>13</v>
      </c>
      <c r="Y783">
        <v>78</v>
      </c>
      <c r="Z783">
        <v>13000</v>
      </c>
      <c r="AA783">
        <v>0</v>
      </c>
      <c r="AE783" t="b">
        <v>0</v>
      </c>
      <c r="AF783" t="b">
        <v>0</v>
      </c>
      <c r="AG783" t="s">
        <v>74</v>
      </c>
    </row>
    <row r="784" spans="1:33" x14ac:dyDescent="0.25">
      <c r="A784" t="str">
        <f>_xlfn.CONCAT(Table3[[#This Row],[Order]],"-",Table3[[#This Row],[Line]])</f>
        <v>76846-6</v>
      </c>
      <c r="C784" t="s">
        <v>5967</v>
      </c>
      <c r="D784" t="s">
        <v>74</v>
      </c>
      <c r="E784" t="b">
        <v>0</v>
      </c>
      <c r="F784">
        <v>76846</v>
      </c>
      <c r="G784">
        <v>6</v>
      </c>
      <c r="H784">
        <v>3</v>
      </c>
      <c r="I784" t="s">
        <v>719</v>
      </c>
      <c r="J784" t="s">
        <v>5968</v>
      </c>
      <c r="K784" t="s">
        <v>4183</v>
      </c>
      <c r="L784">
        <v>28.41</v>
      </c>
      <c r="M784" s="37">
        <v>43482</v>
      </c>
      <c r="N784" s="37" t="s">
        <v>42</v>
      </c>
      <c r="Q784" s="37"/>
      <c r="R784" s="37"/>
      <c r="S784" t="b">
        <v>0</v>
      </c>
      <c r="V784" t="s">
        <v>714</v>
      </c>
      <c r="W784">
        <v>1</v>
      </c>
      <c r="X784">
        <v>3</v>
      </c>
      <c r="Y784">
        <v>21</v>
      </c>
      <c r="Z784">
        <v>3720</v>
      </c>
      <c r="AA784">
        <v>0</v>
      </c>
      <c r="AE784" t="b">
        <v>0</v>
      </c>
      <c r="AF784" t="b">
        <v>0</v>
      </c>
      <c r="AG784" t="s">
        <v>74</v>
      </c>
    </row>
    <row r="785" spans="1:33" x14ac:dyDescent="0.25">
      <c r="A785" t="str">
        <f>_xlfn.CONCAT(Table3[[#This Row],[Order]],"-",Table3[[#This Row],[Line]])</f>
        <v>76903-1</v>
      </c>
      <c r="C785" t="s">
        <v>5967</v>
      </c>
      <c r="D785" t="s">
        <v>74</v>
      </c>
      <c r="E785" t="b">
        <v>0</v>
      </c>
      <c r="F785">
        <v>76903</v>
      </c>
      <c r="G785">
        <v>1</v>
      </c>
      <c r="H785">
        <v>1</v>
      </c>
      <c r="I785" t="s">
        <v>738</v>
      </c>
      <c r="J785" t="s">
        <v>5968</v>
      </c>
      <c r="K785" t="s">
        <v>4184</v>
      </c>
      <c r="L785">
        <v>0</v>
      </c>
      <c r="M785" s="37">
        <v>43474</v>
      </c>
      <c r="N785" s="37" t="s">
        <v>42</v>
      </c>
      <c r="Q785" s="37"/>
      <c r="R785" s="37"/>
      <c r="S785" t="b">
        <v>0</v>
      </c>
      <c r="V785" t="s">
        <v>715</v>
      </c>
      <c r="W785">
        <v>0</v>
      </c>
      <c r="X785">
        <v>1</v>
      </c>
      <c r="Z785">
        <v>866.25</v>
      </c>
      <c r="AA785">
        <v>0</v>
      </c>
      <c r="AE785" t="b">
        <v>0</v>
      </c>
      <c r="AF785" t="b">
        <v>0</v>
      </c>
      <c r="AG785" t="s">
        <v>74</v>
      </c>
    </row>
    <row r="786" spans="1:33" x14ac:dyDescent="0.25">
      <c r="A786" t="str">
        <f>_xlfn.CONCAT(Table3[[#This Row],[Order]],"-",Table3[[#This Row],[Line]])</f>
        <v>77655-1</v>
      </c>
      <c r="C786" t="s">
        <v>5967</v>
      </c>
      <c r="D786" t="s">
        <v>74</v>
      </c>
      <c r="E786" t="b">
        <v>0</v>
      </c>
      <c r="F786">
        <v>77655</v>
      </c>
      <c r="G786">
        <v>1</v>
      </c>
      <c r="H786">
        <v>4</v>
      </c>
      <c r="I786" t="s">
        <v>731</v>
      </c>
      <c r="J786" t="s">
        <v>5968</v>
      </c>
      <c r="K786" t="s">
        <v>4186</v>
      </c>
      <c r="L786">
        <v>12.56</v>
      </c>
      <c r="M786" s="37">
        <v>43474</v>
      </c>
      <c r="N786" s="37" t="s">
        <v>165</v>
      </c>
      <c r="O786" t="s">
        <v>5544</v>
      </c>
      <c r="P786" t="s">
        <v>151</v>
      </c>
      <c r="Q786" s="37"/>
      <c r="R786" s="37"/>
      <c r="S786" t="b">
        <v>0</v>
      </c>
      <c r="V786" t="s">
        <v>715</v>
      </c>
      <c r="W786">
        <v>12</v>
      </c>
      <c r="X786">
        <v>4</v>
      </c>
      <c r="Y786">
        <v>4</v>
      </c>
      <c r="Z786">
        <v>1440</v>
      </c>
      <c r="AA786">
        <v>0</v>
      </c>
      <c r="AE786" t="b">
        <v>0</v>
      </c>
      <c r="AF786" t="b">
        <v>0</v>
      </c>
      <c r="AG786" t="s">
        <v>79</v>
      </c>
    </row>
    <row r="787" spans="1:33" x14ac:dyDescent="0.25">
      <c r="A787" t="str">
        <f>_xlfn.CONCAT(Table3[[#This Row],[Order]],"-",Table3[[#This Row],[Line]])</f>
        <v>77069-1</v>
      </c>
      <c r="C787" t="s">
        <v>5967</v>
      </c>
      <c r="D787" t="s">
        <v>74</v>
      </c>
      <c r="E787" t="b">
        <v>0</v>
      </c>
      <c r="F787">
        <v>77069</v>
      </c>
      <c r="G787">
        <v>1</v>
      </c>
      <c r="H787">
        <v>72</v>
      </c>
      <c r="I787" t="s">
        <v>722</v>
      </c>
      <c r="J787" t="s">
        <v>5968</v>
      </c>
      <c r="K787" t="s">
        <v>3264</v>
      </c>
      <c r="L787">
        <v>0</v>
      </c>
      <c r="M787" s="37">
        <v>43486</v>
      </c>
      <c r="N787" s="37" t="s">
        <v>42</v>
      </c>
      <c r="Q787" s="37"/>
      <c r="R787" s="37"/>
      <c r="S787" t="b">
        <v>0</v>
      </c>
      <c r="V787" t="s">
        <v>714</v>
      </c>
      <c r="W787">
        <v>7</v>
      </c>
      <c r="X787">
        <v>72</v>
      </c>
      <c r="Y787">
        <v>144</v>
      </c>
      <c r="Z787">
        <v>43200</v>
      </c>
      <c r="AA787">
        <v>0</v>
      </c>
      <c r="AE787" t="b">
        <v>0</v>
      </c>
      <c r="AF787" t="b">
        <v>0</v>
      </c>
      <c r="AG787" t="s">
        <v>74</v>
      </c>
    </row>
    <row r="788" spans="1:33" x14ac:dyDescent="0.25">
      <c r="A788" t="str">
        <f>_xlfn.CONCAT(Table3[[#This Row],[Order]],"-",Table3[[#This Row],[Line]])</f>
        <v>77069-2</v>
      </c>
      <c r="C788" t="s">
        <v>5967</v>
      </c>
      <c r="D788" t="s">
        <v>74</v>
      </c>
      <c r="E788" t="b">
        <v>0</v>
      </c>
      <c r="F788">
        <v>77069</v>
      </c>
      <c r="G788">
        <v>2</v>
      </c>
      <c r="H788">
        <v>11</v>
      </c>
      <c r="I788" t="s">
        <v>722</v>
      </c>
      <c r="J788" t="s">
        <v>5968</v>
      </c>
      <c r="K788" t="s">
        <v>3266</v>
      </c>
      <c r="L788" s="51">
        <v>0</v>
      </c>
      <c r="M788" s="37">
        <v>43486</v>
      </c>
      <c r="N788" s="37" t="s">
        <v>42</v>
      </c>
      <c r="Q788" s="37"/>
      <c r="R788" s="37"/>
      <c r="S788" t="b">
        <v>0</v>
      </c>
      <c r="V788" t="s">
        <v>714</v>
      </c>
      <c r="W788">
        <v>7</v>
      </c>
      <c r="X788">
        <v>11</v>
      </c>
      <c r="Y788">
        <v>22</v>
      </c>
      <c r="Z788">
        <v>8800</v>
      </c>
      <c r="AA788">
        <v>0</v>
      </c>
      <c r="AE788" t="b">
        <v>0</v>
      </c>
      <c r="AF788" t="b">
        <v>0</v>
      </c>
      <c r="AG788" t="s">
        <v>74</v>
      </c>
    </row>
    <row r="789" spans="1:33" x14ac:dyDescent="0.25">
      <c r="A789" t="str">
        <f>_xlfn.CONCAT(Table3[[#This Row],[Order]],"-",Table3[[#This Row],[Line]])</f>
        <v>77069-3</v>
      </c>
      <c r="C789" t="s">
        <v>5967</v>
      </c>
      <c r="D789" t="s">
        <v>74</v>
      </c>
      <c r="E789" t="b">
        <v>0</v>
      </c>
      <c r="F789">
        <v>77069</v>
      </c>
      <c r="G789">
        <v>3</v>
      </c>
      <c r="H789">
        <v>14</v>
      </c>
      <c r="I789" t="s">
        <v>722</v>
      </c>
      <c r="J789" t="s">
        <v>5968</v>
      </c>
      <c r="K789" t="s">
        <v>3268</v>
      </c>
      <c r="L789" s="51">
        <v>0</v>
      </c>
      <c r="M789" s="37">
        <v>43486</v>
      </c>
      <c r="N789" s="37" t="s">
        <v>42</v>
      </c>
      <c r="Q789" s="37"/>
      <c r="R789" s="37"/>
      <c r="S789" t="b">
        <v>0</v>
      </c>
      <c r="V789" t="s">
        <v>714</v>
      </c>
      <c r="W789">
        <v>7</v>
      </c>
      <c r="X789">
        <v>14</v>
      </c>
      <c r="Y789">
        <v>28</v>
      </c>
      <c r="Z789">
        <v>4200</v>
      </c>
      <c r="AA789">
        <v>0</v>
      </c>
      <c r="AE789" t="b">
        <v>0</v>
      </c>
      <c r="AF789" t="b">
        <v>0</v>
      </c>
      <c r="AG789" t="s">
        <v>74</v>
      </c>
    </row>
    <row r="790" spans="1:33" x14ac:dyDescent="0.25">
      <c r="A790" t="str">
        <f>_xlfn.CONCAT(Table3[[#This Row],[Order]],"-",Table3[[#This Row],[Line]])</f>
        <v>77069-4</v>
      </c>
      <c r="C790" t="s">
        <v>5967</v>
      </c>
      <c r="D790" t="s">
        <v>74</v>
      </c>
      <c r="E790" t="b">
        <v>0</v>
      </c>
      <c r="F790">
        <v>77069</v>
      </c>
      <c r="G790">
        <v>4</v>
      </c>
      <c r="H790">
        <v>1</v>
      </c>
      <c r="I790" t="s">
        <v>722</v>
      </c>
      <c r="J790" t="s">
        <v>5968</v>
      </c>
      <c r="K790" t="s">
        <v>3270</v>
      </c>
      <c r="L790" s="51">
        <v>0</v>
      </c>
      <c r="M790" s="37">
        <v>43486</v>
      </c>
      <c r="N790" s="37" t="s">
        <v>42</v>
      </c>
      <c r="Q790" s="37"/>
      <c r="R790" s="37"/>
      <c r="S790" t="b">
        <v>0</v>
      </c>
      <c r="V790" t="s">
        <v>714</v>
      </c>
      <c r="W790">
        <v>7</v>
      </c>
      <c r="X790">
        <v>1</v>
      </c>
      <c r="Y790">
        <v>1</v>
      </c>
      <c r="Z790">
        <v>500</v>
      </c>
      <c r="AA790">
        <v>0</v>
      </c>
      <c r="AE790" t="b">
        <v>0</v>
      </c>
      <c r="AF790" t="b">
        <v>0</v>
      </c>
      <c r="AG790" t="s">
        <v>74</v>
      </c>
    </row>
    <row r="791" spans="1:33" x14ac:dyDescent="0.25">
      <c r="A791" t="str">
        <f>_xlfn.CONCAT(Table3[[#This Row],[Order]],"-",Table3[[#This Row],[Line]])</f>
        <v>77069-5</v>
      </c>
      <c r="C791" t="s">
        <v>5967</v>
      </c>
      <c r="D791" t="s">
        <v>74</v>
      </c>
      <c r="E791" t="b">
        <v>0</v>
      </c>
      <c r="F791">
        <v>77069</v>
      </c>
      <c r="G791">
        <v>5</v>
      </c>
      <c r="H791">
        <v>2</v>
      </c>
      <c r="I791" t="s">
        <v>717</v>
      </c>
      <c r="J791" t="s">
        <v>5968</v>
      </c>
      <c r="K791" t="s">
        <v>3272</v>
      </c>
      <c r="L791" s="51">
        <v>5.78</v>
      </c>
      <c r="M791" s="37">
        <v>43486</v>
      </c>
      <c r="N791" s="37" t="s">
        <v>42</v>
      </c>
      <c r="Q791" s="37"/>
      <c r="R791" s="37"/>
      <c r="S791" t="b">
        <v>0</v>
      </c>
      <c r="V791" t="s">
        <v>714</v>
      </c>
      <c r="W791">
        <v>10</v>
      </c>
      <c r="X791">
        <v>2</v>
      </c>
      <c r="Y791">
        <v>2</v>
      </c>
      <c r="Z791">
        <v>510</v>
      </c>
      <c r="AA791">
        <v>0</v>
      </c>
      <c r="AE791" t="b">
        <v>0</v>
      </c>
      <c r="AF791" t="b">
        <v>0</v>
      </c>
      <c r="AG791" t="s">
        <v>74</v>
      </c>
    </row>
    <row r="792" spans="1:33" x14ac:dyDescent="0.25">
      <c r="A792" t="str">
        <f>_xlfn.CONCAT(Table3[[#This Row],[Order]],"-",Table3[[#This Row],[Line]])</f>
        <v>77069-6</v>
      </c>
      <c r="C792" t="s">
        <v>5967</v>
      </c>
      <c r="D792" t="s">
        <v>74</v>
      </c>
      <c r="E792" t="b">
        <v>0</v>
      </c>
      <c r="F792">
        <v>77069</v>
      </c>
      <c r="G792">
        <v>6</v>
      </c>
      <c r="H792">
        <v>2</v>
      </c>
      <c r="I792" t="s">
        <v>717</v>
      </c>
      <c r="J792" t="s">
        <v>5968</v>
      </c>
      <c r="K792" t="s">
        <v>3274</v>
      </c>
      <c r="L792" s="51">
        <v>12.8</v>
      </c>
      <c r="M792" s="37">
        <v>43486</v>
      </c>
      <c r="N792" s="37" t="s">
        <v>42</v>
      </c>
      <c r="Q792" s="37"/>
      <c r="R792" s="37"/>
      <c r="S792" t="b">
        <v>0</v>
      </c>
      <c r="V792" t="s">
        <v>714</v>
      </c>
      <c r="W792">
        <v>10</v>
      </c>
      <c r="X792">
        <v>2</v>
      </c>
      <c r="Y792">
        <v>2</v>
      </c>
      <c r="Z792">
        <v>910</v>
      </c>
      <c r="AA792">
        <v>0</v>
      </c>
      <c r="AE792" t="b">
        <v>0</v>
      </c>
      <c r="AF792" t="b">
        <v>0</v>
      </c>
      <c r="AG792" t="s">
        <v>74</v>
      </c>
    </row>
    <row r="793" spans="1:33" x14ac:dyDescent="0.25">
      <c r="A793" t="str">
        <f>_xlfn.CONCAT(Table3[[#This Row],[Order]],"-",Table3[[#This Row],[Line]])</f>
        <v>77497-1</v>
      </c>
      <c r="C793" t="s">
        <v>5967</v>
      </c>
      <c r="D793" t="s">
        <v>74</v>
      </c>
      <c r="E793" t="b">
        <v>0</v>
      </c>
      <c r="F793">
        <v>77497</v>
      </c>
      <c r="G793">
        <v>1</v>
      </c>
      <c r="H793">
        <v>1</v>
      </c>
      <c r="I793" t="s">
        <v>749</v>
      </c>
      <c r="J793" t="s">
        <v>5968</v>
      </c>
      <c r="K793" t="s">
        <v>3591</v>
      </c>
      <c r="L793" s="51">
        <v>6.57</v>
      </c>
      <c r="M793" s="37">
        <v>43476</v>
      </c>
      <c r="N793" s="37" t="s">
        <v>42</v>
      </c>
      <c r="O793" t="s">
        <v>4187</v>
      </c>
      <c r="P793" t="s">
        <v>151</v>
      </c>
      <c r="Q793" s="37"/>
      <c r="R793" s="37"/>
      <c r="S793" t="b">
        <v>0</v>
      </c>
      <c r="V793" t="s">
        <v>714</v>
      </c>
      <c r="W793">
        <v>12</v>
      </c>
      <c r="X793">
        <v>1</v>
      </c>
      <c r="Y793">
        <v>3</v>
      </c>
      <c r="Z793">
        <v>732</v>
      </c>
      <c r="AA793">
        <v>0</v>
      </c>
      <c r="AE793" t="b">
        <v>0</v>
      </c>
      <c r="AF793" t="b">
        <v>0</v>
      </c>
      <c r="AG793" t="s">
        <v>180</v>
      </c>
    </row>
    <row r="794" spans="1:33" x14ac:dyDescent="0.25">
      <c r="A794" t="str">
        <f>_xlfn.CONCAT(Table3[[#This Row],[Order]],"-",Table3[[#This Row],[Line]])</f>
        <v>77497-2</v>
      </c>
      <c r="C794" t="s">
        <v>5967</v>
      </c>
      <c r="D794" t="s">
        <v>74</v>
      </c>
      <c r="E794" t="b">
        <v>0</v>
      </c>
      <c r="F794">
        <v>77497</v>
      </c>
      <c r="G794">
        <v>2</v>
      </c>
      <c r="H794">
        <v>1</v>
      </c>
      <c r="I794" t="s">
        <v>749</v>
      </c>
      <c r="J794" t="s">
        <v>5968</v>
      </c>
      <c r="K794" t="s">
        <v>3593</v>
      </c>
      <c r="L794" s="51">
        <v>6.57</v>
      </c>
      <c r="M794" s="37">
        <v>43476</v>
      </c>
      <c r="N794" s="37" t="s">
        <v>42</v>
      </c>
      <c r="O794" t="s">
        <v>4187</v>
      </c>
      <c r="P794" t="s">
        <v>151</v>
      </c>
      <c r="Q794" s="37"/>
      <c r="R794" s="37"/>
      <c r="S794" t="b">
        <v>0</v>
      </c>
      <c r="V794" t="s">
        <v>714</v>
      </c>
      <c r="W794">
        <v>12</v>
      </c>
      <c r="X794">
        <v>2</v>
      </c>
      <c r="Y794">
        <v>3</v>
      </c>
      <c r="Z794">
        <v>819</v>
      </c>
      <c r="AA794">
        <v>0</v>
      </c>
      <c r="AE794" t="b">
        <v>0</v>
      </c>
      <c r="AF794" t="b">
        <v>0</v>
      </c>
      <c r="AG794" t="s">
        <v>180</v>
      </c>
    </row>
    <row r="795" spans="1:33" x14ac:dyDescent="0.25">
      <c r="A795" t="str">
        <f>_xlfn.CONCAT(Table3[[#This Row],[Order]],"-",Table3[[#This Row],[Line]])</f>
        <v>77497-3</v>
      </c>
      <c r="C795" t="s">
        <v>5967</v>
      </c>
      <c r="D795" t="s">
        <v>74</v>
      </c>
      <c r="E795" t="b">
        <v>0</v>
      </c>
      <c r="F795">
        <v>77497</v>
      </c>
      <c r="G795">
        <v>3</v>
      </c>
      <c r="H795">
        <v>1</v>
      </c>
      <c r="I795" t="s">
        <v>749</v>
      </c>
      <c r="J795" t="s">
        <v>5968</v>
      </c>
      <c r="K795" t="s">
        <v>3595</v>
      </c>
      <c r="L795" s="51">
        <v>10.14</v>
      </c>
      <c r="M795" s="37">
        <v>43476</v>
      </c>
      <c r="N795" s="37" t="s">
        <v>42</v>
      </c>
      <c r="O795" t="s">
        <v>4187</v>
      </c>
      <c r="P795" t="s">
        <v>151</v>
      </c>
      <c r="Q795" s="37"/>
      <c r="R795" s="37"/>
      <c r="S795" t="b">
        <v>0</v>
      </c>
      <c r="V795" t="s">
        <v>714</v>
      </c>
      <c r="W795">
        <v>12</v>
      </c>
      <c r="X795">
        <v>2</v>
      </c>
      <c r="Y795">
        <v>3</v>
      </c>
      <c r="Z795">
        <v>882</v>
      </c>
      <c r="AA795">
        <v>0</v>
      </c>
      <c r="AE795" t="b">
        <v>0</v>
      </c>
      <c r="AF795" t="b">
        <v>0</v>
      </c>
      <c r="AG795" t="s">
        <v>180</v>
      </c>
    </row>
    <row r="796" spans="1:33" x14ac:dyDescent="0.25">
      <c r="A796" t="str">
        <f>_xlfn.CONCAT(Table3[[#This Row],[Order]],"-",Table3[[#This Row],[Line]])</f>
        <v>77497-4</v>
      </c>
      <c r="C796" t="s">
        <v>5967</v>
      </c>
      <c r="D796" t="s">
        <v>74</v>
      </c>
      <c r="E796" t="b">
        <v>0</v>
      </c>
      <c r="F796">
        <v>77497</v>
      </c>
      <c r="G796">
        <v>4</v>
      </c>
      <c r="H796">
        <v>1</v>
      </c>
      <c r="I796" t="s">
        <v>749</v>
      </c>
      <c r="J796" t="s">
        <v>5968</v>
      </c>
      <c r="K796" t="s">
        <v>3597</v>
      </c>
      <c r="L796">
        <v>10.14</v>
      </c>
      <c r="M796" s="37">
        <v>43476</v>
      </c>
      <c r="N796" s="37" t="s">
        <v>42</v>
      </c>
      <c r="O796" t="s">
        <v>4187</v>
      </c>
      <c r="P796" t="s">
        <v>151</v>
      </c>
      <c r="Q796" s="37"/>
      <c r="R796" s="37"/>
      <c r="S796" t="b">
        <v>0</v>
      </c>
      <c r="V796" t="s">
        <v>714</v>
      </c>
      <c r="W796">
        <v>12</v>
      </c>
      <c r="X796">
        <v>2</v>
      </c>
      <c r="Y796">
        <v>3</v>
      </c>
      <c r="Z796">
        <v>969</v>
      </c>
      <c r="AA796">
        <v>0</v>
      </c>
      <c r="AE796" t="b">
        <v>0</v>
      </c>
      <c r="AF796" t="b">
        <v>0</v>
      </c>
      <c r="AG796" t="s">
        <v>180</v>
      </c>
    </row>
    <row r="797" spans="1:33" x14ac:dyDescent="0.25">
      <c r="A797" t="str">
        <f>_xlfn.CONCAT(Table3[[#This Row],[Order]],"-",Table3[[#This Row],[Line]])</f>
        <v>77497-5</v>
      </c>
      <c r="C797" t="s">
        <v>5967</v>
      </c>
      <c r="D797" t="s">
        <v>74</v>
      </c>
      <c r="E797" t="b">
        <v>0</v>
      </c>
      <c r="F797">
        <v>77497</v>
      </c>
      <c r="G797">
        <v>5</v>
      </c>
      <c r="H797">
        <v>1</v>
      </c>
      <c r="I797" t="s">
        <v>748</v>
      </c>
      <c r="J797" t="s">
        <v>5968</v>
      </c>
      <c r="K797" t="s">
        <v>3599</v>
      </c>
      <c r="L797">
        <v>8.94</v>
      </c>
      <c r="M797" s="37">
        <v>43476</v>
      </c>
      <c r="N797" s="37" t="s">
        <v>42</v>
      </c>
      <c r="O797" t="s">
        <v>4187</v>
      </c>
      <c r="P797" t="s">
        <v>151</v>
      </c>
      <c r="Q797" s="37"/>
      <c r="R797" s="37"/>
      <c r="S797" t="b">
        <v>0</v>
      </c>
      <c r="V797" t="s">
        <v>714</v>
      </c>
      <c r="W797">
        <v>12</v>
      </c>
      <c r="X797">
        <v>1</v>
      </c>
      <c r="Y797">
        <v>1</v>
      </c>
      <c r="Z797">
        <v>584</v>
      </c>
      <c r="AA797">
        <v>0</v>
      </c>
      <c r="AE797" t="b">
        <v>0</v>
      </c>
      <c r="AF797" t="b">
        <v>0</v>
      </c>
      <c r="AG797" t="s">
        <v>180</v>
      </c>
    </row>
    <row r="798" spans="1:33" x14ac:dyDescent="0.25">
      <c r="A798" t="str">
        <f>_xlfn.CONCAT(Table3[[#This Row],[Order]],"-",Table3[[#This Row],[Line]])</f>
        <v>77497-6</v>
      </c>
      <c r="C798" t="s">
        <v>5967</v>
      </c>
      <c r="D798" t="s">
        <v>74</v>
      </c>
      <c r="E798" t="b">
        <v>0</v>
      </c>
      <c r="F798">
        <v>77497</v>
      </c>
      <c r="G798">
        <v>6</v>
      </c>
      <c r="H798">
        <v>1</v>
      </c>
      <c r="I798" t="s">
        <v>748</v>
      </c>
      <c r="J798" t="s">
        <v>5968</v>
      </c>
      <c r="K798" t="s">
        <v>3601</v>
      </c>
      <c r="L798">
        <v>18.54</v>
      </c>
      <c r="M798" s="37">
        <v>43476</v>
      </c>
      <c r="N798" s="37" t="s">
        <v>42</v>
      </c>
      <c r="O798" t="s">
        <v>4187</v>
      </c>
      <c r="P798" t="s">
        <v>151</v>
      </c>
      <c r="Q798" s="37"/>
      <c r="R798" s="37"/>
      <c r="S798" t="b">
        <v>0</v>
      </c>
      <c r="V798" t="s">
        <v>714</v>
      </c>
      <c r="W798">
        <v>12</v>
      </c>
      <c r="X798">
        <v>2</v>
      </c>
      <c r="Y798">
        <v>2</v>
      </c>
      <c r="Z798">
        <v>949</v>
      </c>
      <c r="AA798">
        <v>0</v>
      </c>
      <c r="AE798" t="b">
        <v>0</v>
      </c>
      <c r="AF798" t="b">
        <v>0</v>
      </c>
      <c r="AG798" t="s">
        <v>180</v>
      </c>
    </row>
    <row r="799" spans="1:33" x14ac:dyDescent="0.25">
      <c r="A799" t="str">
        <f>_xlfn.CONCAT(Table3[[#This Row],[Order]],"-",Table3[[#This Row],[Line]])</f>
        <v>77497-7</v>
      </c>
      <c r="C799" t="s">
        <v>5967</v>
      </c>
      <c r="D799" t="s">
        <v>74</v>
      </c>
      <c r="E799" t="b">
        <v>0</v>
      </c>
      <c r="F799">
        <v>77497</v>
      </c>
      <c r="G799">
        <v>7</v>
      </c>
      <c r="H799">
        <v>1</v>
      </c>
      <c r="I799" t="s">
        <v>748</v>
      </c>
      <c r="J799" t="s">
        <v>5968</v>
      </c>
      <c r="K799" t="s">
        <v>3603</v>
      </c>
      <c r="L799">
        <v>8.94</v>
      </c>
      <c r="M799" s="37">
        <v>43476</v>
      </c>
      <c r="N799" s="37" t="s">
        <v>42</v>
      </c>
      <c r="O799" t="s">
        <v>4187</v>
      </c>
      <c r="P799" t="s">
        <v>151</v>
      </c>
      <c r="Q799" s="37"/>
      <c r="R799" s="37"/>
      <c r="S799" t="b">
        <v>0</v>
      </c>
      <c r="V799" t="s">
        <v>714</v>
      </c>
      <c r="W799">
        <v>12</v>
      </c>
      <c r="X799">
        <v>1</v>
      </c>
      <c r="Y799">
        <v>1</v>
      </c>
      <c r="Z799">
        <v>292</v>
      </c>
      <c r="AA799">
        <v>0</v>
      </c>
      <c r="AE799" t="b">
        <v>0</v>
      </c>
      <c r="AF799" t="b">
        <v>0</v>
      </c>
      <c r="AG799" t="s">
        <v>180</v>
      </c>
    </row>
    <row r="800" spans="1:33" x14ac:dyDescent="0.25">
      <c r="A800" t="str">
        <f>_xlfn.CONCAT(Table3[[#This Row],[Order]],"-",Table3[[#This Row],[Line]])</f>
        <v>77497-8</v>
      </c>
      <c r="C800" t="s">
        <v>5967</v>
      </c>
      <c r="D800" t="s">
        <v>74</v>
      </c>
      <c r="E800" t="b">
        <v>0</v>
      </c>
      <c r="F800">
        <v>77497</v>
      </c>
      <c r="G800">
        <v>8</v>
      </c>
      <c r="H800">
        <v>1</v>
      </c>
      <c r="I800" t="s">
        <v>748</v>
      </c>
      <c r="J800" t="s">
        <v>5968</v>
      </c>
      <c r="K800" t="s">
        <v>3605</v>
      </c>
      <c r="L800">
        <v>18.54</v>
      </c>
      <c r="M800" s="37">
        <v>43476</v>
      </c>
      <c r="N800" s="37" t="s">
        <v>42</v>
      </c>
      <c r="O800" t="s">
        <v>4187</v>
      </c>
      <c r="P800" t="s">
        <v>151</v>
      </c>
      <c r="Q800" s="37"/>
      <c r="R800" s="37"/>
      <c r="S800" s="37" t="b">
        <v>0</v>
      </c>
      <c r="V800" t="s">
        <v>714</v>
      </c>
      <c r="W800">
        <v>12</v>
      </c>
      <c r="X800">
        <v>2</v>
      </c>
      <c r="Y800">
        <v>2</v>
      </c>
      <c r="Z800">
        <v>1022</v>
      </c>
      <c r="AA800">
        <v>0</v>
      </c>
      <c r="AE800" t="b">
        <v>0</v>
      </c>
      <c r="AF800" t="b">
        <v>0</v>
      </c>
      <c r="AG800" t="s">
        <v>180</v>
      </c>
    </row>
    <row r="801" spans="1:33" x14ac:dyDescent="0.25">
      <c r="A801" t="str">
        <f>_xlfn.CONCAT(Table3[[#This Row],[Order]],"-",Table3[[#This Row],[Line]])</f>
        <v>77497-9</v>
      </c>
      <c r="C801" t="s">
        <v>5967</v>
      </c>
      <c r="D801" t="s">
        <v>74</v>
      </c>
      <c r="E801" t="b">
        <v>0</v>
      </c>
      <c r="F801">
        <v>77497</v>
      </c>
      <c r="G801">
        <v>9</v>
      </c>
      <c r="H801">
        <v>1</v>
      </c>
      <c r="I801" t="s">
        <v>748</v>
      </c>
      <c r="J801" t="s">
        <v>5968</v>
      </c>
      <c r="K801" t="s">
        <v>3607</v>
      </c>
      <c r="L801">
        <v>5.37</v>
      </c>
      <c r="M801" s="37">
        <v>43476</v>
      </c>
      <c r="N801" s="37" t="s">
        <v>42</v>
      </c>
      <c r="O801" t="s">
        <v>4187</v>
      </c>
      <c r="P801" t="s">
        <v>151</v>
      </c>
      <c r="Q801" s="37"/>
      <c r="R801" s="37"/>
      <c r="S801" s="37" t="b">
        <v>0</v>
      </c>
      <c r="V801" t="s">
        <v>714</v>
      </c>
      <c r="W801">
        <v>12</v>
      </c>
      <c r="X801">
        <v>1</v>
      </c>
      <c r="Y801">
        <v>1</v>
      </c>
      <c r="Z801">
        <v>292</v>
      </c>
      <c r="AA801">
        <v>0</v>
      </c>
      <c r="AE801" t="b">
        <v>0</v>
      </c>
      <c r="AF801" t="b">
        <v>0</v>
      </c>
      <c r="AG801" t="s">
        <v>180</v>
      </c>
    </row>
    <row r="802" spans="1:33" x14ac:dyDescent="0.25">
      <c r="A802" t="str">
        <f>_xlfn.CONCAT(Table3[[#This Row],[Order]],"-",Table3[[#This Row],[Line]])</f>
        <v>77497-10</v>
      </c>
      <c r="C802" t="s">
        <v>5967</v>
      </c>
      <c r="D802" t="s">
        <v>74</v>
      </c>
      <c r="E802" t="b">
        <v>0</v>
      </c>
      <c r="F802">
        <v>77497</v>
      </c>
      <c r="G802">
        <v>10</v>
      </c>
      <c r="H802">
        <v>1</v>
      </c>
      <c r="I802" t="s">
        <v>748</v>
      </c>
      <c r="J802" t="s">
        <v>5968</v>
      </c>
      <c r="K802" t="s">
        <v>3609</v>
      </c>
      <c r="L802">
        <v>18.54</v>
      </c>
      <c r="M802" s="37">
        <v>43476</v>
      </c>
      <c r="N802" s="37" t="s">
        <v>42</v>
      </c>
      <c r="O802" t="s">
        <v>4187</v>
      </c>
      <c r="P802" t="s">
        <v>151</v>
      </c>
      <c r="Q802" s="37"/>
      <c r="R802" s="37"/>
      <c r="S802" s="37" t="b">
        <v>0</v>
      </c>
      <c r="V802" t="s">
        <v>714</v>
      </c>
      <c r="W802">
        <v>12</v>
      </c>
      <c r="X802">
        <v>2</v>
      </c>
      <c r="Y802">
        <v>2</v>
      </c>
      <c r="Z802">
        <v>1022</v>
      </c>
      <c r="AA802">
        <v>0</v>
      </c>
      <c r="AE802" t="b">
        <v>0</v>
      </c>
      <c r="AF802" t="b">
        <v>0</v>
      </c>
      <c r="AG802" t="s">
        <v>180</v>
      </c>
    </row>
    <row r="803" spans="1:33" x14ac:dyDescent="0.25">
      <c r="A803" t="str">
        <f>_xlfn.CONCAT(Table3[[#This Row],[Order]],"-",Table3[[#This Row],[Line]])</f>
        <v>75093-1</v>
      </c>
      <c r="C803" t="s">
        <v>5967</v>
      </c>
      <c r="D803" t="s">
        <v>74</v>
      </c>
      <c r="E803" t="b">
        <v>0</v>
      </c>
      <c r="F803">
        <v>75093</v>
      </c>
      <c r="G803">
        <v>1</v>
      </c>
      <c r="H803">
        <v>1</v>
      </c>
      <c r="I803" t="s">
        <v>723</v>
      </c>
      <c r="J803" t="s">
        <v>5968</v>
      </c>
      <c r="K803" t="s">
        <v>756</v>
      </c>
      <c r="L803">
        <v>8.7940000000000005</v>
      </c>
      <c r="M803" s="37">
        <v>43462</v>
      </c>
      <c r="N803" s="37" t="s">
        <v>29</v>
      </c>
      <c r="O803" t="s">
        <v>963</v>
      </c>
      <c r="P803" t="s">
        <v>151</v>
      </c>
      <c r="Q803" s="37"/>
      <c r="R803" s="37">
        <v>43455</v>
      </c>
      <c r="S803" s="37" t="b">
        <v>1</v>
      </c>
      <c r="T803" t="s">
        <v>125</v>
      </c>
      <c r="V803" t="s">
        <v>714</v>
      </c>
      <c r="W803">
        <v>12</v>
      </c>
      <c r="X803">
        <v>2</v>
      </c>
      <c r="Y803">
        <v>3</v>
      </c>
      <c r="Z803">
        <v>675</v>
      </c>
      <c r="AA803">
        <v>0</v>
      </c>
      <c r="AB803" t="s">
        <v>151</v>
      </c>
      <c r="AC803" t="s">
        <v>151</v>
      </c>
      <c r="AE803" t="b">
        <v>0</v>
      </c>
      <c r="AF803" t="b">
        <v>0</v>
      </c>
      <c r="AG803" t="s">
        <v>180</v>
      </c>
    </row>
    <row r="804" spans="1:33" x14ac:dyDescent="0.25">
      <c r="A804" t="str">
        <f>_xlfn.CONCAT(Table3[[#This Row],[Order]],"-",Table3[[#This Row],[Line]])</f>
        <v>75093-2</v>
      </c>
      <c r="C804" t="s">
        <v>5967</v>
      </c>
      <c r="D804" t="s">
        <v>74</v>
      </c>
      <c r="E804" t="b">
        <v>0</v>
      </c>
      <c r="F804">
        <v>75093</v>
      </c>
      <c r="G804">
        <v>2</v>
      </c>
      <c r="H804">
        <v>1</v>
      </c>
      <c r="I804" t="s">
        <v>749</v>
      </c>
      <c r="J804" t="s">
        <v>5968</v>
      </c>
      <c r="K804" t="s">
        <v>758</v>
      </c>
      <c r="L804">
        <v>3.153</v>
      </c>
      <c r="M804" s="37">
        <v>43462</v>
      </c>
      <c r="N804" s="37" t="s">
        <v>165</v>
      </c>
      <c r="O804" t="s">
        <v>963</v>
      </c>
      <c r="P804" t="s">
        <v>151</v>
      </c>
      <c r="Q804" s="37"/>
      <c r="R804" s="37">
        <v>43455</v>
      </c>
      <c r="S804" t="b">
        <v>1</v>
      </c>
      <c r="T804" t="s">
        <v>125</v>
      </c>
      <c r="V804" t="s">
        <v>714</v>
      </c>
      <c r="W804">
        <v>12</v>
      </c>
      <c r="X804">
        <v>8</v>
      </c>
      <c r="Y804">
        <v>16</v>
      </c>
      <c r="Z804">
        <v>3370</v>
      </c>
      <c r="AA804">
        <v>0</v>
      </c>
      <c r="AB804" t="s">
        <v>151</v>
      </c>
      <c r="AC804" t="s">
        <v>151</v>
      </c>
      <c r="AE804" t="b">
        <v>0</v>
      </c>
      <c r="AF804" t="b">
        <v>0</v>
      </c>
      <c r="AG804" t="s">
        <v>180</v>
      </c>
    </row>
    <row r="805" spans="1:33" x14ac:dyDescent="0.25">
      <c r="A805" t="str">
        <f>_xlfn.CONCAT(Table3[[#This Row],[Order]],"-",Table3[[#This Row],[Line]])</f>
        <v>76979-1</v>
      </c>
      <c r="C805" t="s">
        <v>5967</v>
      </c>
      <c r="D805" t="s">
        <v>74</v>
      </c>
      <c r="E805" t="b">
        <v>0</v>
      </c>
      <c r="F805">
        <v>76979</v>
      </c>
      <c r="G805">
        <v>1</v>
      </c>
      <c r="H805">
        <v>1</v>
      </c>
      <c r="I805" t="s">
        <v>749</v>
      </c>
      <c r="J805" t="s">
        <v>5968</v>
      </c>
      <c r="K805" t="s">
        <v>3611</v>
      </c>
      <c r="L805">
        <v>10.14</v>
      </c>
      <c r="M805" s="37">
        <v>43481</v>
      </c>
      <c r="N805" s="37" t="s">
        <v>42</v>
      </c>
      <c r="Q805" s="37"/>
      <c r="R805" s="37"/>
      <c r="S805" t="b">
        <v>0</v>
      </c>
      <c r="V805" t="s">
        <v>714</v>
      </c>
      <c r="W805">
        <v>7</v>
      </c>
      <c r="X805">
        <v>2</v>
      </c>
      <c r="Y805">
        <v>3</v>
      </c>
      <c r="Z805">
        <v>985</v>
      </c>
      <c r="AA805">
        <v>0</v>
      </c>
      <c r="AE805" t="b">
        <v>0</v>
      </c>
      <c r="AF805" t="b">
        <v>0</v>
      </c>
      <c r="AG805" t="s">
        <v>180</v>
      </c>
    </row>
    <row r="806" spans="1:33" x14ac:dyDescent="0.25">
      <c r="A806" t="str">
        <f>_xlfn.CONCAT(Table3[[#This Row],[Order]],"-",Table3[[#This Row],[Line]])</f>
        <v>76979-2</v>
      </c>
      <c r="C806" t="s">
        <v>5967</v>
      </c>
      <c r="D806" t="s">
        <v>74</v>
      </c>
      <c r="E806" t="b">
        <v>0</v>
      </c>
      <c r="F806">
        <v>76979</v>
      </c>
      <c r="G806">
        <v>2</v>
      </c>
      <c r="H806">
        <v>1</v>
      </c>
      <c r="I806" t="s">
        <v>749</v>
      </c>
      <c r="J806" t="s">
        <v>5968</v>
      </c>
      <c r="K806" t="s">
        <v>3613</v>
      </c>
      <c r="L806">
        <v>6.57</v>
      </c>
      <c r="M806" s="37">
        <v>43481</v>
      </c>
      <c r="N806" s="37" t="s">
        <v>42</v>
      </c>
      <c r="Q806" s="37"/>
      <c r="R806" s="37"/>
      <c r="S806" t="b">
        <v>0</v>
      </c>
      <c r="V806" t="s">
        <v>714</v>
      </c>
      <c r="W806">
        <v>7</v>
      </c>
      <c r="X806">
        <v>1</v>
      </c>
      <c r="Y806">
        <v>3</v>
      </c>
      <c r="Z806">
        <v>693</v>
      </c>
      <c r="AA806">
        <v>0</v>
      </c>
      <c r="AE806" t="b">
        <v>0</v>
      </c>
      <c r="AF806" t="b">
        <v>0</v>
      </c>
      <c r="AG806" t="s">
        <v>180</v>
      </c>
    </row>
    <row r="807" spans="1:33" x14ac:dyDescent="0.25">
      <c r="A807" t="str">
        <f>_xlfn.CONCAT(Table3[[#This Row],[Order]],"-",Table3[[#This Row],[Line]])</f>
        <v>76979-3</v>
      </c>
      <c r="C807" t="s">
        <v>5967</v>
      </c>
      <c r="D807" t="s">
        <v>74</v>
      </c>
      <c r="E807" t="b">
        <v>0</v>
      </c>
      <c r="F807">
        <v>76979</v>
      </c>
      <c r="G807">
        <v>3</v>
      </c>
      <c r="H807">
        <v>1</v>
      </c>
      <c r="I807" t="s">
        <v>749</v>
      </c>
      <c r="J807" t="s">
        <v>5968</v>
      </c>
      <c r="K807" t="s">
        <v>3615</v>
      </c>
      <c r="L807">
        <v>4.74</v>
      </c>
      <c r="M807" s="37">
        <v>43481</v>
      </c>
      <c r="N807" s="37" t="s">
        <v>42</v>
      </c>
      <c r="Q807" s="37"/>
      <c r="R807" s="37"/>
      <c r="S807" t="b">
        <v>0</v>
      </c>
      <c r="V807" t="s">
        <v>714</v>
      </c>
      <c r="W807">
        <v>7</v>
      </c>
      <c r="X807">
        <v>1</v>
      </c>
      <c r="Y807">
        <v>2</v>
      </c>
      <c r="Z807">
        <v>504</v>
      </c>
      <c r="AA807">
        <v>0</v>
      </c>
      <c r="AE807" t="b">
        <v>0</v>
      </c>
      <c r="AF807" t="b">
        <v>0</v>
      </c>
      <c r="AG807" t="s">
        <v>180</v>
      </c>
    </row>
    <row r="808" spans="1:33" x14ac:dyDescent="0.25">
      <c r="A808" t="str">
        <f>_xlfn.CONCAT(Table3[[#This Row],[Order]],"-",Table3[[#This Row],[Line]])</f>
        <v>76979-4</v>
      </c>
      <c r="C808" t="s">
        <v>5967</v>
      </c>
      <c r="D808" t="s">
        <v>74</v>
      </c>
      <c r="E808" t="b">
        <v>0</v>
      </c>
      <c r="F808">
        <v>76979</v>
      </c>
      <c r="G808">
        <v>4</v>
      </c>
      <c r="H808">
        <v>1</v>
      </c>
      <c r="I808" t="s">
        <v>749</v>
      </c>
      <c r="J808" t="s">
        <v>5968</v>
      </c>
      <c r="K808" t="s">
        <v>3617</v>
      </c>
      <c r="L808">
        <v>4.74</v>
      </c>
      <c r="M808" s="37">
        <v>43481</v>
      </c>
      <c r="N808" s="37" t="s">
        <v>42</v>
      </c>
      <c r="Q808" s="37"/>
      <c r="R808" s="37"/>
      <c r="S808" t="b">
        <v>0</v>
      </c>
      <c r="V808" t="s">
        <v>714</v>
      </c>
      <c r="W808">
        <v>7</v>
      </c>
      <c r="X808">
        <v>1</v>
      </c>
      <c r="Y808">
        <v>2</v>
      </c>
      <c r="Z808">
        <v>441</v>
      </c>
      <c r="AA808">
        <v>0</v>
      </c>
      <c r="AE808" t="b">
        <v>0</v>
      </c>
      <c r="AF808" t="b">
        <v>0</v>
      </c>
      <c r="AG808" t="s">
        <v>180</v>
      </c>
    </row>
    <row r="809" spans="1:33" x14ac:dyDescent="0.25">
      <c r="A809" t="str">
        <f>_xlfn.CONCAT(Table3[[#This Row],[Order]],"-",Table3[[#This Row],[Line]])</f>
        <v>76979-5</v>
      </c>
      <c r="C809" t="s">
        <v>5967</v>
      </c>
      <c r="D809" t="s">
        <v>74</v>
      </c>
      <c r="E809" t="b">
        <v>0</v>
      </c>
      <c r="F809">
        <v>76979</v>
      </c>
      <c r="G809">
        <v>5</v>
      </c>
      <c r="H809">
        <v>1</v>
      </c>
      <c r="I809" t="s">
        <v>749</v>
      </c>
      <c r="J809" t="s">
        <v>5968</v>
      </c>
      <c r="K809" t="s">
        <v>3619</v>
      </c>
      <c r="L809">
        <v>4.74</v>
      </c>
      <c r="M809" s="37">
        <v>43481</v>
      </c>
      <c r="N809" s="37" t="s">
        <v>42</v>
      </c>
      <c r="Q809" s="37"/>
      <c r="R809" s="37"/>
      <c r="S809" t="b">
        <v>0</v>
      </c>
      <c r="V809" t="s">
        <v>714</v>
      </c>
      <c r="W809">
        <v>7</v>
      </c>
      <c r="X809">
        <v>1</v>
      </c>
      <c r="Y809">
        <v>2</v>
      </c>
      <c r="Z809">
        <v>441</v>
      </c>
      <c r="AA809">
        <v>0</v>
      </c>
      <c r="AE809" t="b">
        <v>0</v>
      </c>
      <c r="AF809" t="b">
        <v>0</v>
      </c>
      <c r="AG809" t="s">
        <v>180</v>
      </c>
    </row>
    <row r="810" spans="1:33" x14ac:dyDescent="0.25">
      <c r="A810" t="str">
        <f>_xlfn.CONCAT(Table3[[#This Row],[Order]],"-",Table3[[#This Row],[Line]])</f>
        <v>76979-6</v>
      </c>
      <c r="C810" t="s">
        <v>5967</v>
      </c>
      <c r="D810" t="s">
        <v>74</v>
      </c>
      <c r="E810" t="b">
        <v>0</v>
      </c>
      <c r="F810">
        <v>76979</v>
      </c>
      <c r="G810">
        <v>6</v>
      </c>
      <c r="H810">
        <v>1</v>
      </c>
      <c r="I810" t="s">
        <v>748</v>
      </c>
      <c r="J810" t="s">
        <v>5968</v>
      </c>
      <c r="K810" t="s">
        <v>3621</v>
      </c>
      <c r="L810">
        <v>0</v>
      </c>
      <c r="M810" s="37">
        <v>43481</v>
      </c>
      <c r="N810" s="37" t="s">
        <v>42</v>
      </c>
      <c r="Q810" s="37"/>
      <c r="R810" s="37"/>
      <c r="S810" s="37" t="b">
        <v>0</v>
      </c>
      <c r="V810" t="s">
        <v>714</v>
      </c>
      <c r="W810">
        <v>7</v>
      </c>
      <c r="X810">
        <v>2</v>
      </c>
      <c r="Y810">
        <v>2</v>
      </c>
      <c r="Z810">
        <v>1414</v>
      </c>
      <c r="AA810">
        <v>0</v>
      </c>
      <c r="AE810" t="b">
        <v>0</v>
      </c>
      <c r="AF810" t="b">
        <v>0</v>
      </c>
      <c r="AG810" t="s">
        <v>180</v>
      </c>
    </row>
    <row r="811" spans="1:33" x14ac:dyDescent="0.25">
      <c r="A811" t="str">
        <f>_xlfn.CONCAT(Table3[[#This Row],[Order]],"-",Table3[[#This Row],[Line]])</f>
        <v>76979-8</v>
      </c>
      <c r="C811" t="s">
        <v>5967</v>
      </c>
      <c r="D811" t="s">
        <v>74</v>
      </c>
      <c r="E811" t="b">
        <v>0</v>
      </c>
      <c r="F811">
        <v>76979</v>
      </c>
      <c r="G811">
        <v>8</v>
      </c>
      <c r="H811">
        <v>1</v>
      </c>
      <c r="I811" t="s">
        <v>748</v>
      </c>
      <c r="J811" t="s">
        <v>5968</v>
      </c>
      <c r="K811" t="s">
        <v>3623</v>
      </c>
      <c r="L811">
        <v>25.6</v>
      </c>
      <c r="M811" s="37">
        <v>43481</v>
      </c>
      <c r="N811" s="37" t="s">
        <v>42</v>
      </c>
      <c r="Q811" s="37"/>
      <c r="R811" s="37"/>
      <c r="S811" s="37" t="b">
        <v>0</v>
      </c>
      <c r="V811" t="s">
        <v>714</v>
      </c>
      <c r="W811">
        <v>7</v>
      </c>
      <c r="X811">
        <v>3</v>
      </c>
      <c r="Y811">
        <v>3</v>
      </c>
      <c r="Z811">
        <v>1562</v>
      </c>
      <c r="AA811">
        <v>0</v>
      </c>
      <c r="AE811" t="b">
        <v>0</v>
      </c>
      <c r="AF811" t="b">
        <v>0</v>
      </c>
      <c r="AG811" t="s">
        <v>180</v>
      </c>
    </row>
    <row r="812" spans="1:33" x14ac:dyDescent="0.25">
      <c r="A812" t="str">
        <f>_xlfn.CONCAT(Table3[[#This Row],[Order]],"-",Table3[[#This Row],[Line]])</f>
        <v>76979-9</v>
      </c>
      <c r="C812" t="s">
        <v>5967</v>
      </c>
      <c r="D812" t="s">
        <v>74</v>
      </c>
      <c r="E812" t="b">
        <v>0</v>
      </c>
      <c r="F812">
        <v>76979</v>
      </c>
      <c r="G812">
        <v>9</v>
      </c>
      <c r="H812">
        <v>1</v>
      </c>
      <c r="I812" t="s">
        <v>748</v>
      </c>
      <c r="J812" t="s">
        <v>5968</v>
      </c>
      <c r="K812" t="s">
        <v>3625</v>
      </c>
      <c r="L812">
        <v>0</v>
      </c>
      <c r="M812" s="37">
        <v>43481</v>
      </c>
      <c r="N812" s="37" t="s">
        <v>42</v>
      </c>
      <c r="Q812" s="37"/>
      <c r="R812" s="37"/>
      <c r="S812" s="37" t="b">
        <v>0</v>
      </c>
      <c r="V812" t="s">
        <v>714</v>
      </c>
      <c r="W812">
        <v>7</v>
      </c>
      <c r="X812">
        <v>1</v>
      </c>
      <c r="Y812">
        <v>1</v>
      </c>
      <c r="Z812">
        <v>687.5</v>
      </c>
      <c r="AA812">
        <v>0</v>
      </c>
      <c r="AE812" t="b">
        <v>0</v>
      </c>
      <c r="AF812" t="b">
        <v>0</v>
      </c>
      <c r="AG812" t="s">
        <v>180</v>
      </c>
    </row>
    <row r="813" spans="1:33" x14ac:dyDescent="0.25">
      <c r="A813" t="str">
        <f>_xlfn.CONCAT(Table3[[#This Row],[Order]],"-",Table3[[#This Row],[Line]])</f>
        <v>76979-10</v>
      </c>
      <c r="C813" t="s">
        <v>5967</v>
      </c>
      <c r="D813" t="s">
        <v>74</v>
      </c>
      <c r="E813" t="b">
        <v>0</v>
      </c>
      <c r="F813">
        <v>76979</v>
      </c>
      <c r="G813">
        <v>10</v>
      </c>
      <c r="H813">
        <v>1</v>
      </c>
      <c r="I813" t="s">
        <v>748</v>
      </c>
      <c r="J813" t="s">
        <v>5968</v>
      </c>
      <c r="K813" t="s">
        <v>3627</v>
      </c>
      <c r="L813">
        <v>0</v>
      </c>
      <c r="M813" s="37">
        <v>43481</v>
      </c>
      <c r="N813" s="37" t="s">
        <v>42</v>
      </c>
      <c r="Q813" s="37"/>
      <c r="R813" s="37"/>
      <c r="S813" s="37" t="b">
        <v>0</v>
      </c>
      <c r="V813" t="s">
        <v>714</v>
      </c>
      <c r="W813">
        <v>7</v>
      </c>
      <c r="X813">
        <v>1</v>
      </c>
      <c r="Y813">
        <v>1</v>
      </c>
      <c r="Z813">
        <v>687.5</v>
      </c>
      <c r="AA813">
        <v>0</v>
      </c>
      <c r="AE813" t="b">
        <v>0</v>
      </c>
      <c r="AF813" t="b">
        <v>0</v>
      </c>
      <c r="AG813" t="s">
        <v>180</v>
      </c>
    </row>
    <row r="814" spans="1:33" x14ac:dyDescent="0.25">
      <c r="A814" t="str">
        <f>_xlfn.CONCAT(Table3[[#This Row],[Order]],"-",Table3[[#This Row],[Line]])</f>
        <v>76979-11</v>
      </c>
      <c r="C814" t="s">
        <v>5967</v>
      </c>
      <c r="D814" t="s">
        <v>74</v>
      </c>
      <c r="E814" t="b">
        <v>0</v>
      </c>
      <c r="F814">
        <v>76979</v>
      </c>
      <c r="G814">
        <v>11</v>
      </c>
      <c r="H814">
        <v>1</v>
      </c>
      <c r="I814" t="s">
        <v>749</v>
      </c>
      <c r="J814" t="s">
        <v>5968</v>
      </c>
      <c r="K814" t="s">
        <v>3611</v>
      </c>
      <c r="L814">
        <v>10.14</v>
      </c>
      <c r="M814" s="37">
        <v>43481</v>
      </c>
      <c r="N814" s="37" t="s">
        <v>42</v>
      </c>
      <c r="Q814" s="37"/>
      <c r="R814" s="37"/>
      <c r="S814" t="b">
        <v>0</v>
      </c>
      <c r="V814" t="s">
        <v>714</v>
      </c>
      <c r="W814">
        <v>7</v>
      </c>
      <c r="X814">
        <v>2</v>
      </c>
      <c r="Y814">
        <v>3</v>
      </c>
      <c r="Z814">
        <v>985</v>
      </c>
      <c r="AA814">
        <v>0</v>
      </c>
      <c r="AE814" t="b">
        <v>0</v>
      </c>
      <c r="AF814" t="b">
        <v>0</v>
      </c>
      <c r="AG814" t="s">
        <v>180</v>
      </c>
    </row>
    <row r="815" spans="1:33" x14ac:dyDescent="0.25">
      <c r="A815" t="str">
        <f>_xlfn.CONCAT(Table3[[#This Row],[Order]],"-",Table3[[#This Row],[Line]])</f>
        <v>76979-12</v>
      </c>
      <c r="C815" t="s">
        <v>5967</v>
      </c>
      <c r="D815" t="s">
        <v>74</v>
      </c>
      <c r="E815" t="b">
        <v>0</v>
      </c>
      <c r="F815">
        <v>76979</v>
      </c>
      <c r="G815">
        <v>12</v>
      </c>
      <c r="H815">
        <v>1</v>
      </c>
      <c r="I815" t="s">
        <v>749</v>
      </c>
      <c r="J815" t="s">
        <v>5968</v>
      </c>
      <c r="K815" t="s">
        <v>3613</v>
      </c>
      <c r="L815">
        <v>6.57</v>
      </c>
      <c r="M815" s="37">
        <v>43481</v>
      </c>
      <c r="N815" s="37" t="s">
        <v>42</v>
      </c>
      <c r="Q815" s="37"/>
      <c r="R815" s="37"/>
      <c r="S815" t="b">
        <v>0</v>
      </c>
      <c r="V815" t="s">
        <v>714</v>
      </c>
      <c r="W815">
        <v>7</v>
      </c>
      <c r="X815">
        <v>1</v>
      </c>
      <c r="Y815">
        <v>3</v>
      </c>
      <c r="Z815">
        <v>693</v>
      </c>
      <c r="AA815">
        <v>0</v>
      </c>
      <c r="AE815" t="b">
        <v>0</v>
      </c>
      <c r="AF815" t="b">
        <v>0</v>
      </c>
      <c r="AG815" t="s">
        <v>180</v>
      </c>
    </row>
    <row r="816" spans="1:33" x14ac:dyDescent="0.25">
      <c r="A816" t="str">
        <f>_xlfn.CONCAT(Table3[[#This Row],[Order]],"-",Table3[[#This Row],[Line]])</f>
        <v>76979-13</v>
      </c>
      <c r="C816" t="s">
        <v>5967</v>
      </c>
      <c r="D816" t="s">
        <v>74</v>
      </c>
      <c r="E816" t="b">
        <v>0</v>
      </c>
      <c r="F816">
        <v>76979</v>
      </c>
      <c r="G816">
        <v>13</v>
      </c>
      <c r="H816">
        <v>1</v>
      </c>
      <c r="I816" t="s">
        <v>749</v>
      </c>
      <c r="J816" t="s">
        <v>5968</v>
      </c>
      <c r="K816" t="s">
        <v>3631</v>
      </c>
      <c r="L816">
        <v>6.57</v>
      </c>
      <c r="M816" s="37">
        <v>43481</v>
      </c>
      <c r="N816" s="37" t="s">
        <v>42</v>
      </c>
      <c r="Q816" s="37"/>
      <c r="R816" s="37"/>
      <c r="S816" t="b">
        <v>0</v>
      </c>
      <c r="V816" t="s">
        <v>714</v>
      </c>
      <c r="W816">
        <v>7</v>
      </c>
      <c r="X816">
        <v>1</v>
      </c>
      <c r="Y816">
        <v>2</v>
      </c>
      <c r="Z816">
        <v>567</v>
      </c>
      <c r="AA816">
        <v>0</v>
      </c>
      <c r="AE816" t="b">
        <v>0</v>
      </c>
      <c r="AF816" t="b">
        <v>0</v>
      </c>
      <c r="AG816" t="s">
        <v>180</v>
      </c>
    </row>
    <row r="817" spans="1:33" x14ac:dyDescent="0.25">
      <c r="A817" t="str">
        <f>_xlfn.CONCAT(Table3[[#This Row],[Order]],"-",Table3[[#This Row],[Line]])</f>
        <v>76979-14</v>
      </c>
      <c r="C817" t="s">
        <v>5967</v>
      </c>
      <c r="D817" t="s">
        <v>74</v>
      </c>
      <c r="E817" t="b">
        <v>0</v>
      </c>
      <c r="F817">
        <v>76979</v>
      </c>
      <c r="G817">
        <v>14</v>
      </c>
      <c r="H817">
        <v>1</v>
      </c>
      <c r="I817" t="s">
        <v>749</v>
      </c>
      <c r="J817" t="s">
        <v>5968</v>
      </c>
      <c r="K817" t="s">
        <v>3633</v>
      </c>
      <c r="L817">
        <v>4.74</v>
      </c>
      <c r="M817" s="37">
        <v>43481</v>
      </c>
      <c r="N817" s="37" t="s">
        <v>42</v>
      </c>
      <c r="Q817" s="37"/>
      <c r="R817" s="37"/>
      <c r="S817" t="b">
        <v>0</v>
      </c>
      <c r="V817" t="s">
        <v>714</v>
      </c>
      <c r="W817">
        <v>7</v>
      </c>
      <c r="X817">
        <v>1</v>
      </c>
      <c r="Y817">
        <v>2</v>
      </c>
      <c r="Z817">
        <v>441</v>
      </c>
      <c r="AA817">
        <v>0</v>
      </c>
      <c r="AE817" t="b">
        <v>0</v>
      </c>
      <c r="AF817" t="b">
        <v>0</v>
      </c>
      <c r="AG817" t="s">
        <v>180</v>
      </c>
    </row>
    <row r="818" spans="1:33" x14ac:dyDescent="0.25">
      <c r="A818" t="str">
        <f>_xlfn.CONCAT(Table3[[#This Row],[Order]],"-",Table3[[#This Row],[Line]])</f>
        <v>76979-15</v>
      </c>
      <c r="C818" t="s">
        <v>5967</v>
      </c>
      <c r="D818" t="s">
        <v>74</v>
      </c>
      <c r="E818" t="b">
        <v>0</v>
      </c>
      <c r="F818">
        <v>76979</v>
      </c>
      <c r="G818">
        <v>15</v>
      </c>
      <c r="H818">
        <v>1</v>
      </c>
      <c r="I818" t="s">
        <v>749</v>
      </c>
      <c r="J818" t="s">
        <v>5968</v>
      </c>
      <c r="K818" t="s">
        <v>3633</v>
      </c>
      <c r="L818">
        <v>4.74</v>
      </c>
      <c r="M818" s="37">
        <v>43481</v>
      </c>
      <c r="N818" s="37" t="s">
        <v>42</v>
      </c>
      <c r="Q818" s="37"/>
      <c r="R818" s="37"/>
      <c r="S818" t="b">
        <v>0</v>
      </c>
      <c r="V818" t="s">
        <v>714</v>
      </c>
      <c r="W818">
        <v>7</v>
      </c>
      <c r="X818">
        <v>1</v>
      </c>
      <c r="Y818">
        <v>2</v>
      </c>
      <c r="Z818">
        <v>441</v>
      </c>
      <c r="AA818">
        <v>0</v>
      </c>
      <c r="AE818" t="b">
        <v>0</v>
      </c>
      <c r="AF818" t="b">
        <v>0</v>
      </c>
      <c r="AG818" t="s">
        <v>180</v>
      </c>
    </row>
    <row r="819" spans="1:33" x14ac:dyDescent="0.25">
      <c r="A819" t="str">
        <f>_xlfn.CONCAT(Table3[[#This Row],[Order]],"-",Table3[[#This Row],[Line]])</f>
        <v>76979-16</v>
      </c>
      <c r="C819" t="s">
        <v>5967</v>
      </c>
      <c r="D819" t="s">
        <v>74</v>
      </c>
      <c r="E819" t="b">
        <v>0</v>
      </c>
      <c r="F819">
        <v>76979</v>
      </c>
      <c r="G819">
        <v>16</v>
      </c>
      <c r="H819">
        <v>1</v>
      </c>
      <c r="I819" t="s">
        <v>748</v>
      </c>
      <c r="J819" t="s">
        <v>5968</v>
      </c>
      <c r="K819" t="s">
        <v>3625</v>
      </c>
      <c r="L819">
        <v>0</v>
      </c>
      <c r="M819" s="37">
        <v>43481</v>
      </c>
      <c r="N819" s="37" t="s">
        <v>42</v>
      </c>
      <c r="Q819" s="37"/>
      <c r="R819" s="37"/>
      <c r="S819" t="b">
        <v>0</v>
      </c>
      <c r="V819" t="s">
        <v>714</v>
      </c>
      <c r="W819">
        <v>7</v>
      </c>
      <c r="X819">
        <v>1</v>
      </c>
      <c r="Y819">
        <v>1</v>
      </c>
      <c r="Z819">
        <v>657</v>
      </c>
      <c r="AA819">
        <v>0</v>
      </c>
      <c r="AE819" t="b">
        <v>0</v>
      </c>
      <c r="AF819" t="b">
        <v>0</v>
      </c>
      <c r="AG819" t="s">
        <v>180</v>
      </c>
    </row>
    <row r="820" spans="1:33" x14ac:dyDescent="0.25">
      <c r="A820" t="str">
        <f>_xlfn.CONCAT(Table3[[#This Row],[Order]],"-",Table3[[#This Row],[Line]])</f>
        <v>76979-17</v>
      </c>
      <c r="C820" t="s">
        <v>5967</v>
      </c>
      <c r="D820" t="s">
        <v>74</v>
      </c>
      <c r="E820" t="b">
        <v>0</v>
      </c>
      <c r="F820">
        <v>76979</v>
      </c>
      <c r="G820">
        <v>17</v>
      </c>
      <c r="H820">
        <v>1</v>
      </c>
      <c r="I820" t="s">
        <v>748</v>
      </c>
      <c r="J820" t="s">
        <v>5968</v>
      </c>
      <c r="K820" t="s">
        <v>3627</v>
      </c>
      <c r="L820">
        <v>0</v>
      </c>
      <c r="M820" s="37">
        <v>43481</v>
      </c>
      <c r="N820" s="37" t="s">
        <v>42</v>
      </c>
      <c r="Q820" s="37"/>
      <c r="R820" s="37"/>
      <c r="S820" t="b">
        <v>0</v>
      </c>
      <c r="V820" t="s">
        <v>714</v>
      </c>
      <c r="W820">
        <v>7</v>
      </c>
      <c r="X820">
        <v>1</v>
      </c>
      <c r="Y820">
        <v>1</v>
      </c>
      <c r="Z820">
        <v>657</v>
      </c>
      <c r="AA820">
        <v>0</v>
      </c>
      <c r="AE820" t="b">
        <v>0</v>
      </c>
      <c r="AF820" t="b">
        <v>0</v>
      </c>
      <c r="AG820" t="s">
        <v>180</v>
      </c>
    </row>
    <row r="821" spans="1:33" x14ac:dyDescent="0.25">
      <c r="A821" t="str">
        <f>_xlfn.CONCAT(Table3[[#This Row],[Order]],"-",Table3[[#This Row],[Line]])</f>
        <v>76979-18</v>
      </c>
      <c r="C821" t="s">
        <v>5967</v>
      </c>
      <c r="D821" t="s">
        <v>74</v>
      </c>
      <c r="E821" t="b">
        <v>0</v>
      </c>
      <c r="F821">
        <v>76979</v>
      </c>
      <c r="G821">
        <v>18</v>
      </c>
      <c r="H821">
        <v>2</v>
      </c>
      <c r="I821" t="s">
        <v>748</v>
      </c>
      <c r="J821" t="s">
        <v>5968</v>
      </c>
      <c r="K821" t="s">
        <v>3638</v>
      </c>
      <c r="L821">
        <v>86</v>
      </c>
      <c r="M821" s="37">
        <v>43481</v>
      </c>
      <c r="N821" s="37" t="s">
        <v>42</v>
      </c>
      <c r="Q821" s="37"/>
      <c r="R821" s="37"/>
      <c r="S821" t="b">
        <v>0</v>
      </c>
      <c r="V821" t="s">
        <v>714</v>
      </c>
      <c r="W821">
        <v>7</v>
      </c>
      <c r="X821">
        <v>2</v>
      </c>
      <c r="Y821">
        <v>2</v>
      </c>
      <c r="Z821">
        <v>438</v>
      </c>
      <c r="AA821">
        <v>0</v>
      </c>
      <c r="AE821" t="b">
        <v>0</v>
      </c>
      <c r="AF821" t="b">
        <v>0</v>
      </c>
      <c r="AG821" t="s">
        <v>180</v>
      </c>
    </row>
    <row r="822" spans="1:33" x14ac:dyDescent="0.25">
      <c r="A822" t="str">
        <f>_xlfn.CONCAT(Table3[[#This Row],[Order]],"-",Table3[[#This Row],[Line]])</f>
        <v>76979-19</v>
      </c>
      <c r="C822" t="s">
        <v>5967</v>
      </c>
      <c r="D822" t="s">
        <v>74</v>
      </c>
      <c r="E822" t="b">
        <v>0</v>
      </c>
      <c r="F822">
        <v>76979</v>
      </c>
      <c r="G822">
        <v>19</v>
      </c>
      <c r="H822">
        <v>2</v>
      </c>
      <c r="I822" t="s">
        <v>748</v>
      </c>
      <c r="J822" t="s">
        <v>5968</v>
      </c>
      <c r="K822" t="s">
        <v>3638</v>
      </c>
      <c r="L822">
        <v>86</v>
      </c>
      <c r="M822" s="37">
        <v>43481</v>
      </c>
      <c r="N822" s="37" t="s">
        <v>42</v>
      </c>
      <c r="Q822" s="37"/>
      <c r="R822" s="37"/>
      <c r="S822" t="b">
        <v>0</v>
      </c>
      <c r="V822" t="s">
        <v>714</v>
      </c>
      <c r="W822">
        <v>7</v>
      </c>
      <c r="X822">
        <v>2</v>
      </c>
      <c r="Y822">
        <v>2</v>
      </c>
      <c r="Z822">
        <v>438</v>
      </c>
      <c r="AA822">
        <v>0</v>
      </c>
      <c r="AE822" t="b">
        <v>0</v>
      </c>
      <c r="AF822" t="b">
        <v>0</v>
      </c>
      <c r="AG822" t="s">
        <v>180</v>
      </c>
    </row>
    <row r="823" spans="1:33" x14ac:dyDescent="0.25">
      <c r="A823" t="str">
        <f>_xlfn.CONCAT(Table3[[#This Row],[Order]],"-",Table3[[#This Row],[Line]])</f>
        <v>76093-1</v>
      </c>
      <c r="C823" t="s">
        <v>5967</v>
      </c>
      <c r="D823" t="s">
        <v>74</v>
      </c>
      <c r="E823" t="b">
        <v>0</v>
      </c>
      <c r="F823">
        <v>76093</v>
      </c>
      <c r="G823">
        <v>1</v>
      </c>
      <c r="H823">
        <v>30</v>
      </c>
      <c r="I823" t="s">
        <v>737</v>
      </c>
      <c r="J823" t="s">
        <v>5968</v>
      </c>
      <c r="K823" t="s">
        <v>4188</v>
      </c>
      <c r="L823">
        <v>0</v>
      </c>
      <c r="M823" s="37"/>
      <c r="N823" s="37" t="s">
        <v>765</v>
      </c>
      <c r="Q823" s="37"/>
      <c r="R823" s="37"/>
      <c r="S823" t="b">
        <v>0</v>
      </c>
      <c r="T823" t="s">
        <v>41</v>
      </c>
      <c r="V823" t="s">
        <v>714</v>
      </c>
      <c r="W823">
        <v>0</v>
      </c>
      <c r="X823">
        <v>30</v>
      </c>
      <c r="Z823">
        <v>11400</v>
      </c>
      <c r="AA823">
        <v>0</v>
      </c>
      <c r="AE823" t="b">
        <v>0</v>
      </c>
      <c r="AF823" t="b">
        <v>0</v>
      </c>
      <c r="AG823" t="s">
        <v>74</v>
      </c>
    </row>
    <row r="824" spans="1:33" x14ac:dyDescent="0.25">
      <c r="A824" t="str">
        <f>_xlfn.CONCAT(Table3[[#This Row],[Order]],"-",Table3[[#This Row],[Line]])</f>
        <v>76093-2</v>
      </c>
      <c r="C824" t="s">
        <v>5967</v>
      </c>
      <c r="D824" t="s">
        <v>74</v>
      </c>
      <c r="E824" t="b">
        <v>0</v>
      </c>
      <c r="F824">
        <v>76093</v>
      </c>
      <c r="G824">
        <v>2</v>
      </c>
      <c r="H824">
        <v>5</v>
      </c>
      <c r="I824" t="s">
        <v>751</v>
      </c>
      <c r="J824" t="s">
        <v>5968</v>
      </c>
      <c r="K824" t="s">
        <v>4189</v>
      </c>
      <c r="L824">
        <v>0</v>
      </c>
      <c r="M824" s="37"/>
      <c r="N824" s="37" t="s">
        <v>736</v>
      </c>
      <c r="Q824" s="37"/>
      <c r="R824" s="37"/>
      <c r="S824" t="b">
        <v>0</v>
      </c>
      <c r="V824" t="s">
        <v>714</v>
      </c>
      <c r="W824">
        <v>0</v>
      </c>
      <c r="X824">
        <v>5</v>
      </c>
      <c r="Z824">
        <v>2364</v>
      </c>
      <c r="AA824">
        <v>0</v>
      </c>
      <c r="AE824" t="b">
        <v>0</v>
      </c>
      <c r="AF824" t="b">
        <v>0</v>
      </c>
      <c r="AG824" t="s">
        <v>74</v>
      </c>
    </row>
    <row r="825" spans="1:33" x14ac:dyDescent="0.25">
      <c r="A825" t="str">
        <f>_xlfn.CONCAT(Table3[[#This Row],[Order]],"-",Table3[[#This Row],[Line]])</f>
        <v>74185-1</v>
      </c>
      <c r="C825" t="s">
        <v>5967</v>
      </c>
      <c r="D825" t="s">
        <v>112</v>
      </c>
      <c r="E825" t="b">
        <v>0</v>
      </c>
      <c r="F825">
        <v>74185</v>
      </c>
      <c r="G825">
        <v>1</v>
      </c>
      <c r="H825">
        <v>2</v>
      </c>
      <c r="I825" t="s">
        <v>752</v>
      </c>
      <c r="J825" t="s">
        <v>5968</v>
      </c>
      <c r="K825" t="s">
        <v>775</v>
      </c>
      <c r="L825">
        <v>29.606000000000002</v>
      </c>
      <c r="M825" s="37"/>
      <c r="N825" s="37" t="s">
        <v>776</v>
      </c>
      <c r="Q825" s="37"/>
      <c r="R825" s="37"/>
      <c r="S825" t="b">
        <v>0</v>
      </c>
      <c r="V825" t="s">
        <v>715</v>
      </c>
      <c r="W825">
        <v>0</v>
      </c>
      <c r="X825">
        <v>2</v>
      </c>
      <c r="Z825">
        <v>0</v>
      </c>
      <c r="AA825">
        <v>0</v>
      </c>
      <c r="AE825" t="b">
        <v>0</v>
      </c>
      <c r="AF825" t="b">
        <v>0</v>
      </c>
      <c r="AG825" t="s">
        <v>74</v>
      </c>
    </row>
    <row r="826" spans="1:33" x14ac:dyDescent="0.25">
      <c r="A826" t="str">
        <f>_xlfn.CONCAT(Table3[[#This Row],[Order]],"-",Table3[[#This Row],[Line]])</f>
        <v>75595-1</v>
      </c>
      <c r="C826" t="s">
        <v>5967</v>
      </c>
      <c r="D826" t="s">
        <v>74</v>
      </c>
      <c r="E826" t="b">
        <v>0</v>
      </c>
      <c r="F826">
        <v>75595</v>
      </c>
      <c r="G826">
        <v>1</v>
      </c>
      <c r="H826">
        <v>1</v>
      </c>
      <c r="I826" t="s">
        <v>743</v>
      </c>
      <c r="J826" t="s">
        <v>5968</v>
      </c>
      <c r="K826" t="s">
        <v>1874</v>
      </c>
      <c r="L826">
        <v>5</v>
      </c>
      <c r="M826" s="37">
        <v>43472</v>
      </c>
      <c r="N826" s="37" t="s">
        <v>165</v>
      </c>
      <c r="Q826" s="37">
        <v>43461</v>
      </c>
      <c r="R826" s="37"/>
      <c r="S826" t="b">
        <v>0</v>
      </c>
      <c r="T826" t="s">
        <v>45</v>
      </c>
      <c r="V826" t="s">
        <v>714</v>
      </c>
      <c r="W826">
        <v>7</v>
      </c>
      <c r="X826">
        <v>1</v>
      </c>
      <c r="Y826">
        <v>3</v>
      </c>
      <c r="Z826">
        <v>1230</v>
      </c>
      <c r="AA826">
        <v>0</v>
      </c>
      <c r="AD826" t="s">
        <v>151</v>
      </c>
      <c r="AE826" t="b">
        <v>0</v>
      </c>
      <c r="AF826" t="b">
        <v>0</v>
      </c>
      <c r="AG826" t="s">
        <v>74</v>
      </c>
    </row>
    <row r="827" spans="1:33" x14ac:dyDescent="0.25">
      <c r="A827" t="str">
        <f>_xlfn.CONCAT(Table3[[#This Row],[Order]],"-",Table3[[#This Row],[Line]])</f>
        <v>75595-2</v>
      </c>
      <c r="C827" t="s">
        <v>5967</v>
      </c>
      <c r="D827" t="s">
        <v>74</v>
      </c>
      <c r="E827" t="b">
        <v>0</v>
      </c>
      <c r="F827">
        <v>75595</v>
      </c>
      <c r="G827">
        <v>2</v>
      </c>
      <c r="H827">
        <v>33</v>
      </c>
      <c r="I827" t="s">
        <v>743</v>
      </c>
      <c r="J827" t="s">
        <v>5968</v>
      </c>
      <c r="K827" t="s">
        <v>1372</v>
      </c>
      <c r="L827">
        <v>165</v>
      </c>
      <c r="M827" s="37">
        <v>43472</v>
      </c>
      <c r="N827" s="37" t="s">
        <v>165</v>
      </c>
      <c r="Q827" s="37">
        <v>43461</v>
      </c>
      <c r="R827" s="37"/>
      <c r="S827" t="b">
        <v>1</v>
      </c>
      <c r="T827" t="s">
        <v>125</v>
      </c>
      <c r="V827" t="s">
        <v>714</v>
      </c>
      <c r="W827">
        <v>7</v>
      </c>
      <c r="X827">
        <v>33</v>
      </c>
      <c r="Y827">
        <v>66</v>
      </c>
      <c r="Z827">
        <v>19866</v>
      </c>
      <c r="AA827">
        <v>0</v>
      </c>
      <c r="AD827" t="s">
        <v>151</v>
      </c>
      <c r="AE827" t="b">
        <v>0</v>
      </c>
      <c r="AF827" t="b">
        <v>0</v>
      </c>
      <c r="AG827" t="s">
        <v>74</v>
      </c>
    </row>
    <row r="828" spans="1:33" x14ac:dyDescent="0.25">
      <c r="A828" t="str">
        <f>_xlfn.CONCAT(Table3[[#This Row],[Order]],"-",Table3[[#This Row],[Line]])</f>
        <v>75595-3</v>
      </c>
      <c r="C828" t="s">
        <v>5967</v>
      </c>
      <c r="D828" t="s">
        <v>74</v>
      </c>
      <c r="E828" t="b">
        <v>0</v>
      </c>
      <c r="F828">
        <v>75595</v>
      </c>
      <c r="G828">
        <v>3</v>
      </c>
      <c r="H828">
        <v>4</v>
      </c>
      <c r="I828" t="s">
        <v>743</v>
      </c>
      <c r="J828" t="s">
        <v>5968</v>
      </c>
      <c r="K828" t="s">
        <v>1875</v>
      </c>
      <c r="L828">
        <v>16</v>
      </c>
      <c r="M828" s="37">
        <v>43472</v>
      </c>
      <c r="N828" s="37" t="s">
        <v>165</v>
      </c>
      <c r="Q828" s="37">
        <v>43461</v>
      </c>
      <c r="R828" s="37"/>
      <c r="S828" t="b">
        <v>0</v>
      </c>
      <c r="T828" t="s">
        <v>45</v>
      </c>
      <c r="V828" t="s">
        <v>714</v>
      </c>
      <c r="W828">
        <v>7</v>
      </c>
      <c r="X828">
        <v>4</v>
      </c>
      <c r="Y828">
        <v>4</v>
      </c>
      <c r="Z828">
        <v>1852</v>
      </c>
      <c r="AA828">
        <v>0</v>
      </c>
      <c r="AD828" t="s">
        <v>151</v>
      </c>
      <c r="AE828" t="b">
        <v>0</v>
      </c>
      <c r="AF828" t="b">
        <v>0</v>
      </c>
      <c r="AG828" t="s">
        <v>74</v>
      </c>
    </row>
    <row r="829" spans="1:33" x14ac:dyDescent="0.25">
      <c r="A829" t="str">
        <f>_xlfn.CONCAT(Table3[[#This Row],[Order]],"-",Table3[[#This Row],[Line]])</f>
        <v>75595-4</v>
      </c>
      <c r="C829" t="s">
        <v>5967</v>
      </c>
      <c r="D829" t="s">
        <v>74</v>
      </c>
      <c r="E829" t="b">
        <v>0</v>
      </c>
      <c r="F829">
        <v>75595</v>
      </c>
      <c r="G829">
        <v>4</v>
      </c>
      <c r="H829">
        <v>4</v>
      </c>
      <c r="I829" t="s">
        <v>743</v>
      </c>
      <c r="J829" t="s">
        <v>5968</v>
      </c>
      <c r="K829" t="s">
        <v>1877</v>
      </c>
      <c r="L829">
        <v>16</v>
      </c>
      <c r="M829" s="37">
        <v>43472</v>
      </c>
      <c r="N829" s="37" t="s">
        <v>165</v>
      </c>
      <c r="Q829" s="37">
        <v>43461</v>
      </c>
      <c r="R829" s="37"/>
      <c r="S829" t="b">
        <v>0</v>
      </c>
      <c r="T829" t="s">
        <v>45</v>
      </c>
      <c r="V829" t="s">
        <v>714</v>
      </c>
      <c r="W829">
        <v>7</v>
      </c>
      <c r="X829">
        <v>4</v>
      </c>
      <c r="Y829">
        <v>4</v>
      </c>
      <c r="Z829">
        <v>864</v>
      </c>
      <c r="AA829">
        <v>0</v>
      </c>
      <c r="AD829" t="s">
        <v>151</v>
      </c>
      <c r="AE829" t="b">
        <v>0</v>
      </c>
      <c r="AF829" t="b">
        <v>0</v>
      </c>
      <c r="AG829" t="s">
        <v>74</v>
      </c>
    </row>
    <row r="830" spans="1:33" x14ac:dyDescent="0.25">
      <c r="A830" t="str">
        <f>_xlfn.CONCAT(Table3[[#This Row],[Order]],"-",Table3[[#This Row],[Line]])</f>
        <v>75595-5</v>
      </c>
      <c r="C830" t="s">
        <v>5967</v>
      </c>
      <c r="D830" t="s">
        <v>74</v>
      </c>
      <c r="E830" t="b">
        <v>0</v>
      </c>
      <c r="F830">
        <v>75595</v>
      </c>
      <c r="G830">
        <v>5</v>
      </c>
      <c r="H830">
        <v>1</v>
      </c>
      <c r="I830" t="s">
        <v>725</v>
      </c>
      <c r="J830" t="s">
        <v>5968</v>
      </c>
      <c r="K830" t="s">
        <v>1878</v>
      </c>
      <c r="L830">
        <v>6</v>
      </c>
      <c r="M830" s="37">
        <v>43472</v>
      </c>
      <c r="N830" s="37" t="s">
        <v>165</v>
      </c>
      <c r="Q830" s="37">
        <v>43461</v>
      </c>
      <c r="R830" s="37"/>
      <c r="S830" t="b">
        <v>1</v>
      </c>
      <c r="T830" t="s">
        <v>125</v>
      </c>
      <c r="V830" t="s">
        <v>714</v>
      </c>
      <c r="W830">
        <v>7</v>
      </c>
      <c r="X830">
        <v>1</v>
      </c>
      <c r="Y830">
        <v>1</v>
      </c>
      <c r="Z830">
        <v>411</v>
      </c>
      <c r="AA830">
        <v>0</v>
      </c>
      <c r="AD830" t="s">
        <v>151</v>
      </c>
      <c r="AE830" t="b">
        <v>0</v>
      </c>
      <c r="AF830" t="b">
        <v>0</v>
      </c>
      <c r="AG830" t="s">
        <v>74</v>
      </c>
    </row>
    <row r="831" spans="1:33" x14ac:dyDescent="0.25">
      <c r="A831" t="str">
        <f>_xlfn.CONCAT(Table3[[#This Row],[Order]],"-",Table3[[#This Row],[Line]])</f>
        <v>75595-6</v>
      </c>
      <c r="C831" t="s">
        <v>5967</v>
      </c>
      <c r="D831" t="s">
        <v>74</v>
      </c>
      <c r="E831" t="b">
        <v>0</v>
      </c>
      <c r="F831">
        <v>75595</v>
      </c>
      <c r="G831">
        <v>6</v>
      </c>
      <c r="H831">
        <v>1</v>
      </c>
      <c r="I831" t="s">
        <v>742</v>
      </c>
      <c r="J831" t="s">
        <v>5968</v>
      </c>
      <c r="K831" t="s">
        <v>1879</v>
      </c>
      <c r="L831">
        <v>4</v>
      </c>
      <c r="M831" s="37">
        <v>43472</v>
      </c>
      <c r="N831" s="37" t="s">
        <v>165</v>
      </c>
      <c r="Q831" s="37">
        <v>43461</v>
      </c>
      <c r="S831" t="b">
        <v>0</v>
      </c>
      <c r="T831" t="s">
        <v>125</v>
      </c>
      <c r="V831" t="s">
        <v>714</v>
      </c>
      <c r="W831">
        <v>7</v>
      </c>
      <c r="X831">
        <v>1</v>
      </c>
      <c r="Y831">
        <v>2</v>
      </c>
      <c r="Z831">
        <v>1266</v>
      </c>
      <c r="AA831">
        <v>0</v>
      </c>
      <c r="AD831" t="s">
        <v>151</v>
      </c>
      <c r="AE831" t="b">
        <v>0</v>
      </c>
      <c r="AF831" t="b">
        <v>0</v>
      </c>
      <c r="AG831" t="s">
        <v>74</v>
      </c>
    </row>
    <row r="832" spans="1:33" x14ac:dyDescent="0.25">
      <c r="A832" t="str">
        <f>_xlfn.CONCAT(Table3[[#This Row],[Order]],"-",Table3[[#This Row],[Line]])</f>
        <v>75595-7</v>
      </c>
      <c r="C832" t="s">
        <v>5967</v>
      </c>
      <c r="D832" t="s">
        <v>74</v>
      </c>
      <c r="E832" t="b">
        <v>0</v>
      </c>
      <c r="F832">
        <v>75595</v>
      </c>
      <c r="G832">
        <v>7</v>
      </c>
      <c r="H832">
        <v>1</v>
      </c>
      <c r="I832" t="s">
        <v>743</v>
      </c>
      <c r="J832" t="s">
        <v>5968</v>
      </c>
      <c r="K832" t="s">
        <v>1881</v>
      </c>
      <c r="L832">
        <v>6</v>
      </c>
      <c r="M832" s="37">
        <v>43472</v>
      </c>
      <c r="N832" s="37" t="s">
        <v>165</v>
      </c>
      <c r="Q832" s="37">
        <v>43461</v>
      </c>
      <c r="S832" t="b">
        <v>0</v>
      </c>
      <c r="V832" t="s">
        <v>714</v>
      </c>
      <c r="W832">
        <v>7</v>
      </c>
      <c r="X832">
        <v>1</v>
      </c>
      <c r="Y832">
        <v>3</v>
      </c>
      <c r="Z832">
        <v>1230</v>
      </c>
      <c r="AA832">
        <v>0</v>
      </c>
      <c r="AD832" t="s">
        <v>151</v>
      </c>
      <c r="AE832" t="b">
        <v>0</v>
      </c>
      <c r="AF832" t="b">
        <v>0</v>
      </c>
      <c r="AG832" t="s">
        <v>74</v>
      </c>
    </row>
    <row r="833" spans="1:33" x14ac:dyDescent="0.25">
      <c r="A833" t="str">
        <f>_xlfn.CONCAT(Table3[[#This Row],[Order]],"-",Table3[[#This Row],[Line]])</f>
        <v>72575-25</v>
      </c>
      <c r="C833" t="s">
        <v>5967</v>
      </c>
      <c r="D833" t="s">
        <v>74</v>
      </c>
      <c r="E833" t="b">
        <v>0</v>
      </c>
      <c r="F833">
        <v>72575</v>
      </c>
      <c r="G833">
        <v>25</v>
      </c>
      <c r="H833">
        <v>3</v>
      </c>
      <c r="I833" t="s">
        <v>749</v>
      </c>
      <c r="J833" t="s">
        <v>5968</v>
      </c>
      <c r="K833" t="s">
        <v>839</v>
      </c>
      <c r="L833">
        <v>0</v>
      </c>
      <c r="M833" s="37"/>
      <c r="N833" s="37" t="s">
        <v>770</v>
      </c>
      <c r="Q833" s="37"/>
      <c r="R833" s="37"/>
      <c r="S833" t="b">
        <v>0</v>
      </c>
      <c r="V833" t="s">
        <v>714</v>
      </c>
      <c r="W833">
        <v>1</v>
      </c>
      <c r="X833">
        <v>6</v>
      </c>
      <c r="Y833">
        <v>24</v>
      </c>
      <c r="Z833">
        <v>4680</v>
      </c>
      <c r="AA833">
        <v>0</v>
      </c>
      <c r="AE833" t="b">
        <v>0</v>
      </c>
      <c r="AF833" t="b">
        <v>0</v>
      </c>
      <c r="AG833" t="s">
        <v>79</v>
      </c>
    </row>
    <row r="834" spans="1:33" x14ac:dyDescent="0.25">
      <c r="A834" t="str">
        <f>_xlfn.CONCAT(Table3[[#This Row],[Order]],"-",Table3[[#This Row],[Line]])</f>
        <v>72575-26</v>
      </c>
      <c r="C834" t="s">
        <v>5967</v>
      </c>
      <c r="D834" t="s">
        <v>74</v>
      </c>
      <c r="E834" t="b">
        <v>0</v>
      </c>
      <c r="F834">
        <v>72575</v>
      </c>
      <c r="G834">
        <v>26</v>
      </c>
      <c r="H834">
        <v>3</v>
      </c>
      <c r="I834" t="s">
        <v>749</v>
      </c>
      <c r="J834" t="s">
        <v>5968</v>
      </c>
      <c r="K834" t="s">
        <v>840</v>
      </c>
      <c r="L834">
        <v>43.41</v>
      </c>
      <c r="M834" s="37"/>
      <c r="N834" s="37" t="s">
        <v>770</v>
      </c>
      <c r="Q834" s="37"/>
      <c r="R834" s="37"/>
      <c r="S834" t="b">
        <v>0</v>
      </c>
      <c r="V834" t="s">
        <v>714</v>
      </c>
      <c r="W834">
        <v>4</v>
      </c>
      <c r="X834">
        <v>6</v>
      </c>
      <c r="Y834">
        <v>25</v>
      </c>
      <c r="Z834">
        <v>4290</v>
      </c>
      <c r="AA834">
        <v>0</v>
      </c>
      <c r="AE834" t="b">
        <v>0</v>
      </c>
      <c r="AF834" t="b">
        <v>0</v>
      </c>
      <c r="AG834" t="s">
        <v>79</v>
      </c>
    </row>
    <row r="835" spans="1:33" x14ac:dyDescent="0.25">
      <c r="A835" t="str">
        <f>_xlfn.CONCAT(Table3[[#This Row],[Order]],"-",Table3[[#This Row],[Line]])</f>
        <v>72575-27</v>
      </c>
      <c r="C835" t="s">
        <v>5967</v>
      </c>
      <c r="D835" t="s">
        <v>74</v>
      </c>
      <c r="E835" t="b">
        <v>0</v>
      </c>
      <c r="F835">
        <v>72575</v>
      </c>
      <c r="G835">
        <v>27</v>
      </c>
      <c r="H835">
        <v>8</v>
      </c>
      <c r="I835" t="s">
        <v>749</v>
      </c>
      <c r="J835" t="s">
        <v>5968</v>
      </c>
      <c r="K835" t="s">
        <v>841</v>
      </c>
      <c r="L835">
        <v>103.14</v>
      </c>
      <c r="M835" s="37"/>
      <c r="N835" s="37" t="s">
        <v>770</v>
      </c>
      <c r="Q835" s="37"/>
      <c r="R835" s="37"/>
      <c r="S835" t="b">
        <v>0</v>
      </c>
      <c r="V835" t="s">
        <v>714</v>
      </c>
      <c r="W835">
        <v>4</v>
      </c>
      <c r="X835">
        <v>16</v>
      </c>
      <c r="Y835">
        <v>18</v>
      </c>
      <c r="Z835">
        <v>6760</v>
      </c>
      <c r="AA835">
        <v>0</v>
      </c>
      <c r="AE835" t="b">
        <v>0</v>
      </c>
      <c r="AF835" t="b">
        <v>0</v>
      </c>
      <c r="AG835" t="s">
        <v>79</v>
      </c>
    </row>
    <row r="836" spans="1:33" x14ac:dyDescent="0.25">
      <c r="A836" t="str">
        <f>_xlfn.CONCAT(Table3[[#This Row],[Order]],"-",Table3[[#This Row],[Line]])</f>
        <v>72575-28</v>
      </c>
      <c r="C836" t="s">
        <v>5967</v>
      </c>
      <c r="D836" t="s">
        <v>74</v>
      </c>
      <c r="E836" t="b">
        <v>0</v>
      </c>
      <c r="F836">
        <v>72575</v>
      </c>
      <c r="G836">
        <v>28</v>
      </c>
      <c r="H836">
        <v>5</v>
      </c>
      <c r="I836" t="s">
        <v>749</v>
      </c>
      <c r="J836" t="s">
        <v>5968</v>
      </c>
      <c r="K836" t="s">
        <v>842</v>
      </c>
      <c r="L836">
        <v>34.380000000000003</v>
      </c>
      <c r="M836" s="37"/>
      <c r="N836" s="37" t="s">
        <v>770</v>
      </c>
      <c r="Q836" s="37"/>
      <c r="R836" s="37"/>
      <c r="S836" t="b">
        <v>0</v>
      </c>
      <c r="V836" t="s">
        <v>714</v>
      </c>
      <c r="W836">
        <v>4</v>
      </c>
      <c r="X836">
        <v>10</v>
      </c>
      <c r="Y836">
        <v>24</v>
      </c>
      <c r="Z836">
        <v>4875</v>
      </c>
      <c r="AA836">
        <v>0</v>
      </c>
      <c r="AE836" t="b">
        <v>0</v>
      </c>
      <c r="AF836" t="b">
        <v>0</v>
      </c>
      <c r="AG836" t="s">
        <v>79</v>
      </c>
    </row>
    <row r="837" spans="1:33" x14ac:dyDescent="0.25">
      <c r="A837" t="str">
        <f>_xlfn.CONCAT(Table3[[#This Row],[Order]],"-",Table3[[#This Row],[Line]])</f>
        <v>72575-29</v>
      </c>
      <c r="C837" t="s">
        <v>5967</v>
      </c>
      <c r="D837" t="s">
        <v>74</v>
      </c>
      <c r="E837" t="b">
        <v>0</v>
      </c>
      <c r="F837">
        <v>72575</v>
      </c>
      <c r="G837">
        <v>29</v>
      </c>
      <c r="H837">
        <v>4</v>
      </c>
      <c r="I837" t="s">
        <v>749</v>
      </c>
      <c r="J837" t="s">
        <v>5968</v>
      </c>
      <c r="K837" t="s">
        <v>843</v>
      </c>
      <c r="L837">
        <v>8.2710000000000008</v>
      </c>
      <c r="M837" s="37"/>
      <c r="N837" s="37" t="s">
        <v>770</v>
      </c>
      <c r="Q837" s="37"/>
      <c r="R837" s="37"/>
      <c r="S837" t="b">
        <v>0</v>
      </c>
      <c r="V837" t="s">
        <v>714</v>
      </c>
      <c r="W837">
        <v>4</v>
      </c>
      <c r="X837">
        <v>4</v>
      </c>
      <c r="Y837">
        <v>4</v>
      </c>
      <c r="Z837">
        <v>1280</v>
      </c>
      <c r="AA837">
        <v>0</v>
      </c>
      <c r="AE837" t="b">
        <v>0</v>
      </c>
      <c r="AF837" t="b">
        <v>0</v>
      </c>
      <c r="AG837" t="s">
        <v>79</v>
      </c>
    </row>
    <row r="838" spans="1:33" x14ac:dyDescent="0.25">
      <c r="A838" t="str">
        <f>_xlfn.CONCAT(Table3[[#This Row],[Order]],"-",Table3[[#This Row],[Line]])</f>
        <v>72575-30</v>
      </c>
      <c r="C838" t="s">
        <v>5967</v>
      </c>
      <c r="D838" t="s">
        <v>74</v>
      </c>
      <c r="E838" t="b">
        <v>0</v>
      </c>
      <c r="F838">
        <v>72575</v>
      </c>
      <c r="G838">
        <v>30</v>
      </c>
      <c r="H838">
        <v>0</v>
      </c>
      <c r="I838" t="s">
        <v>749</v>
      </c>
      <c r="J838" t="s">
        <v>5968</v>
      </c>
      <c r="K838" t="s">
        <v>844</v>
      </c>
      <c r="L838">
        <v>167.00800000000001</v>
      </c>
      <c r="M838" s="37"/>
      <c r="N838" s="37" t="s">
        <v>770</v>
      </c>
      <c r="Q838" s="37"/>
      <c r="R838" s="37"/>
      <c r="S838" t="b">
        <v>0</v>
      </c>
      <c r="V838" t="s">
        <v>714</v>
      </c>
      <c r="W838">
        <v>4</v>
      </c>
      <c r="X838">
        <v>0</v>
      </c>
      <c r="Y838">
        <v>15</v>
      </c>
      <c r="Z838">
        <v>0</v>
      </c>
      <c r="AA838">
        <v>0</v>
      </c>
      <c r="AE838" t="b">
        <v>0</v>
      </c>
      <c r="AF838" t="b">
        <v>0</v>
      </c>
      <c r="AG838" t="s">
        <v>79</v>
      </c>
    </row>
    <row r="839" spans="1:33" x14ac:dyDescent="0.25">
      <c r="A839" t="str">
        <f>_xlfn.CONCAT(Table3[[#This Row],[Order]],"-",Table3[[#This Row],[Line]])</f>
        <v>72575-31</v>
      </c>
      <c r="C839" t="s">
        <v>5967</v>
      </c>
      <c r="D839" t="s">
        <v>74</v>
      </c>
      <c r="E839" t="b">
        <v>0</v>
      </c>
      <c r="F839">
        <v>72575</v>
      </c>
      <c r="G839">
        <v>31</v>
      </c>
      <c r="H839">
        <v>4</v>
      </c>
      <c r="I839" t="s">
        <v>749</v>
      </c>
      <c r="J839" t="s">
        <v>5968</v>
      </c>
      <c r="K839" t="s">
        <v>845</v>
      </c>
      <c r="L839">
        <v>52.19</v>
      </c>
      <c r="M839" s="37"/>
      <c r="N839" s="37" t="s">
        <v>770</v>
      </c>
      <c r="Q839" s="37"/>
      <c r="R839" s="37"/>
      <c r="S839" t="b">
        <v>0</v>
      </c>
      <c r="V839" t="s">
        <v>714</v>
      </c>
      <c r="W839">
        <v>4</v>
      </c>
      <c r="X839">
        <v>4</v>
      </c>
      <c r="Y839">
        <v>68</v>
      </c>
      <c r="Z839">
        <v>2340</v>
      </c>
      <c r="AA839">
        <v>0</v>
      </c>
      <c r="AE839" t="b">
        <v>0</v>
      </c>
      <c r="AF839" t="b">
        <v>0</v>
      </c>
      <c r="AG839" t="s">
        <v>79</v>
      </c>
    </row>
    <row r="840" spans="1:33" x14ac:dyDescent="0.25">
      <c r="A840" t="str">
        <f>_xlfn.CONCAT(Table3[[#This Row],[Order]],"-",Table3[[#This Row],[Line]])</f>
        <v>72575-32</v>
      </c>
      <c r="C840" t="s">
        <v>5967</v>
      </c>
      <c r="D840" t="s">
        <v>74</v>
      </c>
      <c r="E840" t="b">
        <v>0</v>
      </c>
      <c r="F840">
        <v>72575</v>
      </c>
      <c r="G840">
        <v>32</v>
      </c>
      <c r="H840">
        <v>0</v>
      </c>
      <c r="I840" t="s">
        <v>749</v>
      </c>
      <c r="J840" t="s">
        <v>5968</v>
      </c>
      <c r="K840" t="s">
        <v>846</v>
      </c>
      <c r="L840">
        <v>156.29599999999999</v>
      </c>
      <c r="M840" s="37"/>
      <c r="N840" s="37" t="s">
        <v>770</v>
      </c>
      <c r="Q840" s="37"/>
      <c r="R840" s="37"/>
      <c r="S840" t="b">
        <v>0</v>
      </c>
      <c r="V840" t="s">
        <v>714</v>
      </c>
      <c r="W840">
        <v>4</v>
      </c>
      <c r="X840">
        <v>0</v>
      </c>
      <c r="Y840">
        <v>32</v>
      </c>
      <c r="Z840">
        <v>0</v>
      </c>
      <c r="AA840">
        <v>0</v>
      </c>
      <c r="AE840" t="b">
        <v>0</v>
      </c>
      <c r="AF840" t="b">
        <v>0</v>
      </c>
      <c r="AG840" t="s">
        <v>79</v>
      </c>
    </row>
    <row r="841" spans="1:33" x14ac:dyDescent="0.25">
      <c r="A841" t="str">
        <f>_xlfn.CONCAT(Table3[[#This Row],[Order]],"-",Table3[[#This Row],[Line]])</f>
        <v>72575-33</v>
      </c>
      <c r="C841" t="s">
        <v>5967</v>
      </c>
      <c r="D841" t="s">
        <v>74</v>
      </c>
      <c r="E841" t="b">
        <v>0</v>
      </c>
      <c r="F841">
        <v>72575</v>
      </c>
      <c r="G841">
        <v>33</v>
      </c>
      <c r="H841">
        <v>0</v>
      </c>
      <c r="I841" t="s">
        <v>749</v>
      </c>
      <c r="J841" t="s">
        <v>5968</v>
      </c>
      <c r="K841" t="s">
        <v>847</v>
      </c>
      <c r="L841">
        <v>39.073999999999998</v>
      </c>
      <c r="M841" s="37"/>
      <c r="N841" s="37" t="s">
        <v>770</v>
      </c>
      <c r="Q841" s="37"/>
      <c r="R841" s="37"/>
      <c r="S841" t="b">
        <v>0</v>
      </c>
      <c r="V841" t="s">
        <v>714</v>
      </c>
      <c r="W841">
        <v>4</v>
      </c>
      <c r="X841">
        <v>0</v>
      </c>
      <c r="Y841">
        <v>20</v>
      </c>
      <c r="Z841">
        <v>0</v>
      </c>
      <c r="AA841">
        <v>0</v>
      </c>
      <c r="AE841" t="b">
        <v>0</v>
      </c>
      <c r="AF841" t="b">
        <v>0</v>
      </c>
      <c r="AG841" t="s">
        <v>79</v>
      </c>
    </row>
    <row r="842" spans="1:33" x14ac:dyDescent="0.25">
      <c r="A842" t="str">
        <f>_xlfn.CONCAT(Table3[[#This Row],[Order]],"-",Table3[[#This Row],[Line]])</f>
        <v>72575-34</v>
      </c>
      <c r="C842" t="s">
        <v>5967</v>
      </c>
      <c r="D842" t="s">
        <v>74</v>
      </c>
      <c r="E842" t="b">
        <v>0</v>
      </c>
      <c r="F842">
        <v>72575</v>
      </c>
      <c r="G842">
        <v>34</v>
      </c>
      <c r="H842">
        <v>34</v>
      </c>
      <c r="I842" t="s">
        <v>749</v>
      </c>
      <c r="J842" t="s">
        <v>5968</v>
      </c>
      <c r="K842" t="s">
        <v>848</v>
      </c>
      <c r="L842">
        <v>41.752000000000002</v>
      </c>
      <c r="M842" s="37"/>
      <c r="N842" s="37" t="s">
        <v>770</v>
      </c>
      <c r="Q842" s="37"/>
      <c r="R842" s="37"/>
      <c r="S842" t="b">
        <v>0</v>
      </c>
      <c r="V842" t="s">
        <v>714</v>
      </c>
      <c r="W842">
        <v>4</v>
      </c>
      <c r="X842">
        <v>34</v>
      </c>
      <c r="Y842">
        <v>21</v>
      </c>
      <c r="Z842">
        <v>26520</v>
      </c>
      <c r="AA842">
        <v>0</v>
      </c>
      <c r="AE842" t="b">
        <v>0</v>
      </c>
      <c r="AF842" t="b">
        <v>0</v>
      </c>
      <c r="AG842" t="s">
        <v>79</v>
      </c>
    </row>
    <row r="843" spans="1:33" x14ac:dyDescent="0.25">
      <c r="A843" t="str">
        <f>_xlfn.CONCAT(Table3[[#This Row],[Order]],"-",Table3[[#This Row],[Line]])</f>
        <v>72575-35</v>
      </c>
      <c r="C843" t="s">
        <v>5967</v>
      </c>
      <c r="D843" t="s">
        <v>74</v>
      </c>
      <c r="E843" t="b">
        <v>0</v>
      </c>
      <c r="F843">
        <v>72575</v>
      </c>
      <c r="G843">
        <v>35</v>
      </c>
      <c r="H843">
        <v>0</v>
      </c>
      <c r="I843" t="s">
        <v>749</v>
      </c>
      <c r="J843" t="s">
        <v>5968</v>
      </c>
      <c r="K843" t="s">
        <v>849</v>
      </c>
      <c r="L843">
        <v>73.066000000000003</v>
      </c>
      <c r="M843" s="37"/>
      <c r="N843" s="37" t="s">
        <v>770</v>
      </c>
      <c r="Q843" s="37"/>
      <c r="R843" s="37"/>
      <c r="S843" t="b">
        <v>0</v>
      </c>
      <c r="V843" t="s">
        <v>714</v>
      </c>
      <c r="W843">
        <v>4</v>
      </c>
      <c r="X843">
        <v>0</v>
      </c>
      <c r="Y843">
        <v>2</v>
      </c>
      <c r="Z843">
        <v>0</v>
      </c>
      <c r="AA843">
        <v>0</v>
      </c>
      <c r="AE843" t="b">
        <v>0</v>
      </c>
      <c r="AF843" t="b">
        <v>0</v>
      </c>
      <c r="AG843" t="s">
        <v>79</v>
      </c>
    </row>
    <row r="844" spans="1:33" x14ac:dyDescent="0.25">
      <c r="A844" t="str">
        <f>_xlfn.CONCAT(Table3[[#This Row],[Order]],"-",Table3[[#This Row],[Line]])</f>
        <v>72575-36</v>
      </c>
      <c r="C844" t="s">
        <v>5967</v>
      </c>
      <c r="D844" t="s">
        <v>74</v>
      </c>
      <c r="E844" t="b">
        <v>0</v>
      </c>
      <c r="F844">
        <v>72575</v>
      </c>
      <c r="G844">
        <v>36</v>
      </c>
      <c r="H844">
        <v>0</v>
      </c>
      <c r="I844" t="s">
        <v>749</v>
      </c>
      <c r="J844" t="s">
        <v>5968</v>
      </c>
      <c r="K844" t="s">
        <v>850</v>
      </c>
      <c r="L844">
        <v>41.354999999999997</v>
      </c>
      <c r="M844" s="37"/>
      <c r="N844" s="37" t="s">
        <v>770</v>
      </c>
      <c r="Q844" s="37"/>
      <c r="R844" s="37"/>
      <c r="S844" s="37" t="b">
        <v>0</v>
      </c>
      <c r="V844" t="s">
        <v>714</v>
      </c>
      <c r="W844">
        <v>4</v>
      </c>
      <c r="X844">
        <v>0</v>
      </c>
      <c r="Y844">
        <v>16</v>
      </c>
      <c r="Z844">
        <v>0</v>
      </c>
      <c r="AA844">
        <v>0</v>
      </c>
      <c r="AE844" t="b">
        <v>0</v>
      </c>
      <c r="AF844" t="b">
        <v>0</v>
      </c>
      <c r="AG844" t="s">
        <v>79</v>
      </c>
    </row>
    <row r="845" spans="1:33" x14ac:dyDescent="0.25">
      <c r="A845" t="str">
        <f>_xlfn.CONCAT(Table3[[#This Row],[Order]],"-",Table3[[#This Row],[Line]])</f>
        <v>72575-37</v>
      </c>
      <c r="C845" t="s">
        <v>5967</v>
      </c>
      <c r="D845" t="s">
        <v>74</v>
      </c>
      <c r="E845" t="b">
        <v>0</v>
      </c>
      <c r="F845">
        <v>72575</v>
      </c>
      <c r="G845">
        <v>37</v>
      </c>
      <c r="H845">
        <v>6</v>
      </c>
      <c r="I845" t="s">
        <v>749</v>
      </c>
      <c r="J845" t="s">
        <v>5968</v>
      </c>
      <c r="K845" t="s">
        <v>851</v>
      </c>
      <c r="L845">
        <v>41.354999999999997</v>
      </c>
      <c r="M845" s="37"/>
      <c r="N845" s="37" t="s">
        <v>770</v>
      </c>
      <c r="Q845" s="37"/>
      <c r="R845" s="37"/>
      <c r="S845" t="b">
        <v>0</v>
      </c>
      <c r="V845" t="s">
        <v>714</v>
      </c>
      <c r="W845">
        <v>4</v>
      </c>
      <c r="X845">
        <v>6</v>
      </c>
      <c r="Y845">
        <v>6</v>
      </c>
      <c r="Z845">
        <v>2700</v>
      </c>
      <c r="AA845">
        <v>0</v>
      </c>
      <c r="AE845" t="b">
        <v>0</v>
      </c>
      <c r="AF845" t="b">
        <v>0</v>
      </c>
      <c r="AG845" t="s">
        <v>79</v>
      </c>
    </row>
    <row r="846" spans="1:33" x14ac:dyDescent="0.25">
      <c r="A846" t="str">
        <f>_xlfn.CONCAT(Table3[[#This Row],[Order]],"-",Table3[[#This Row],[Line]])</f>
        <v>72575-38</v>
      </c>
      <c r="C846" t="s">
        <v>5967</v>
      </c>
      <c r="D846" t="s">
        <v>74</v>
      </c>
      <c r="E846" t="b">
        <v>0</v>
      </c>
      <c r="F846">
        <v>72575</v>
      </c>
      <c r="G846">
        <v>38</v>
      </c>
      <c r="H846">
        <v>0</v>
      </c>
      <c r="I846" t="s">
        <v>749</v>
      </c>
      <c r="J846" t="s">
        <v>5968</v>
      </c>
      <c r="K846" t="s">
        <v>852</v>
      </c>
      <c r="L846">
        <v>0</v>
      </c>
      <c r="M846" s="37"/>
      <c r="N846" s="37" t="s">
        <v>770</v>
      </c>
      <c r="Q846" s="37"/>
      <c r="R846" s="37"/>
      <c r="S846" s="37" t="b">
        <v>0</v>
      </c>
      <c r="V846" t="s">
        <v>714</v>
      </c>
      <c r="W846">
        <v>1</v>
      </c>
      <c r="X846">
        <v>0</v>
      </c>
      <c r="Y846">
        <v>9</v>
      </c>
      <c r="Z846">
        <v>0</v>
      </c>
      <c r="AA846">
        <v>0</v>
      </c>
      <c r="AE846" t="b">
        <v>0</v>
      </c>
      <c r="AF846" t="b">
        <v>0</v>
      </c>
      <c r="AG846" t="s">
        <v>79</v>
      </c>
    </row>
    <row r="847" spans="1:33" x14ac:dyDescent="0.25">
      <c r="A847" t="str">
        <f>_xlfn.CONCAT(Table3[[#This Row],[Order]],"-",Table3[[#This Row],[Line]])</f>
        <v>72575-39</v>
      </c>
      <c r="C847" t="s">
        <v>5967</v>
      </c>
      <c r="D847" t="s">
        <v>74</v>
      </c>
      <c r="E847" t="b">
        <v>0</v>
      </c>
      <c r="F847">
        <v>72575</v>
      </c>
      <c r="G847">
        <v>39</v>
      </c>
      <c r="H847">
        <v>0</v>
      </c>
      <c r="I847" t="s">
        <v>749</v>
      </c>
      <c r="J847" t="s">
        <v>5968</v>
      </c>
      <c r="K847" t="s">
        <v>853</v>
      </c>
      <c r="L847">
        <v>0</v>
      </c>
      <c r="M847" s="37"/>
      <c r="N847" s="37" t="s">
        <v>770</v>
      </c>
      <c r="Q847" s="37"/>
      <c r="R847" s="37"/>
      <c r="S847" t="b">
        <v>0</v>
      </c>
      <c r="V847" t="s">
        <v>714</v>
      </c>
      <c r="W847">
        <v>1</v>
      </c>
      <c r="X847">
        <v>0</v>
      </c>
      <c r="Y847">
        <v>2</v>
      </c>
      <c r="Z847">
        <v>0</v>
      </c>
      <c r="AA847">
        <v>0</v>
      </c>
      <c r="AE847" t="b">
        <v>0</v>
      </c>
      <c r="AF847" t="b">
        <v>0</v>
      </c>
      <c r="AG847" t="s">
        <v>79</v>
      </c>
    </row>
    <row r="848" spans="1:33" x14ac:dyDescent="0.25">
      <c r="A848" t="str">
        <f>_xlfn.CONCAT(Table3[[#This Row],[Order]],"-",Table3[[#This Row],[Line]])</f>
        <v>72575-40</v>
      </c>
      <c r="C848" t="s">
        <v>5967</v>
      </c>
      <c r="D848" t="s">
        <v>74</v>
      </c>
      <c r="E848" t="b">
        <v>0</v>
      </c>
      <c r="F848">
        <v>72575</v>
      </c>
      <c r="G848">
        <v>40</v>
      </c>
      <c r="H848">
        <v>0</v>
      </c>
      <c r="I848" t="s">
        <v>749</v>
      </c>
      <c r="J848" t="s">
        <v>5968</v>
      </c>
      <c r="K848" t="s">
        <v>854</v>
      </c>
      <c r="L848">
        <v>0</v>
      </c>
      <c r="M848" s="37"/>
      <c r="N848" s="37" t="s">
        <v>770</v>
      </c>
      <c r="Q848" s="37"/>
      <c r="R848" s="37"/>
      <c r="S848" t="b">
        <v>0</v>
      </c>
      <c r="V848" t="s">
        <v>714</v>
      </c>
      <c r="W848">
        <v>1</v>
      </c>
      <c r="X848">
        <v>0</v>
      </c>
      <c r="Y848">
        <v>3</v>
      </c>
      <c r="Z848">
        <v>0</v>
      </c>
      <c r="AA848">
        <v>0</v>
      </c>
      <c r="AE848" t="b">
        <v>0</v>
      </c>
      <c r="AF848" t="b">
        <v>0</v>
      </c>
      <c r="AG848" t="s">
        <v>79</v>
      </c>
    </row>
    <row r="849" spans="1:33" x14ac:dyDescent="0.25">
      <c r="A849" t="str">
        <f>_xlfn.CONCAT(Table3[[#This Row],[Order]],"-",Table3[[#This Row],[Line]])</f>
        <v>72575-41</v>
      </c>
      <c r="C849" t="s">
        <v>5967</v>
      </c>
      <c r="D849" t="s">
        <v>74</v>
      </c>
      <c r="E849" t="b">
        <v>0</v>
      </c>
      <c r="F849">
        <v>72575</v>
      </c>
      <c r="G849">
        <v>41</v>
      </c>
      <c r="H849">
        <v>0</v>
      </c>
      <c r="I849" t="s">
        <v>749</v>
      </c>
      <c r="J849" t="s">
        <v>5968</v>
      </c>
      <c r="K849" t="s">
        <v>855</v>
      </c>
      <c r="L849">
        <v>0</v>
      </c>
      <c r="M849" s="37"/>
      <c r="N849" s="37" t="s">
        <v>770</v>
      </c>
      <c r="Q849" s="37"/>
      <c r="R849" s="37"/>
      <c r="S849" t="b">
        <v>0</v>
      </c>
      <c r="V849" t="s">
        <v>714</v>
      </c>
      <c r="W849">
        <v>1</v>
      </c>
      <c r="X849">
        <v>0</v>
      </c>
      <c r="Y849">
        <v>14</v>
      </c>
      <c r="Z849">
        <v>0</v>
      </c>
      <c r="AA849">
        <v>0</v>
      </c>
      <c r="AE849" t="b">
        <v>0</v>
      </c>
      <c r="AF849" t="b">
        <v>0</v>
      </c>
      <c r="AG849" t="s">
        <v>79</v>
      </c>
    </row>
    <row r="850" spans="1:33" x14ac:dyDescent="0.25">
      <c r="A850" t="str">
        <f>_xlfn.CONCAT(Table3[[#This Row],[Order]],"-",Table3[[#This Row],[Line]])</f>
        <v>72575-42</v>
      </c>
      <c r="C850" t="s">
        <v>5967</v>
      </c>
      <c r="D850" t="s">
        <v>74</v>
      </c>
      <c r="E850" t="b">
        <v>0</v>
      </c>
      <c r="F850">
        <v>72575</v>
      </c>
      <c r="G850">
        <v>42</v>
      </c>
      <c r="H850">
        <v>0</v>
      </c>
      <c r="I850" t="s">
        <v>749</v>
      </c>
      <c r="J850" t="s">
        <v>5968</v>
      </c>
      <c r="K850" t="s">
        <v>1072</v>
      </c>
      <c r="L850">
        <v>16.542000000000002</v>
      </c>
      <c r="M850" s="37"/>
      <c r="N850" s="37" t="s">
        <v>770</v>
      </c>
      <c r="Q850" s="37"/>
      <c r="R850" s="37"/>
      <c r="S850" t="b">
        <v>0</v>
      </c>
      <c r="V850" t="s">
        <v>714</v>
      </c>
      <c r="W850">
        <v>1</v>
      </c>
      <c r="X850">
        <v>0</v>
      </c>
      <c r="Y850">
        <v>2</v>
      </c>
      <c r="Z850">
        <v>0</v>
      </c>
      <c r="AA850">
        <v>0</v>
      </c>
      <c r="AE850" t="b">
        <v>0</v>
      </c>
      <c r="AF850" t="b">
        <v>0</v>
      </c>
      <c r="AG850" t="s">
        <v>79</v>
      </c>
    </row>
    <row r="851" spans="1:33" x14ac:dyDescent="0.25">
      <c r="A851" t="str">
        <f>_xlfn.CONCAT(Table3[[#This Row],[Order]],"-",Table3[[#This Row],[Line]])</f>
        <v>72575-43</v>
      </c>
      <c r="C851" t="s">
        <v>5967</v>
      </c>
      <c r="D851" t="s">
        <v>74</v>
      </c>
      <c r="E851" t="b">
        <v>0</v>
      </c>
      <c r="F851">
        <v>72575</v>
      </c>
      <c r="G851">
        <v>43</v>
      </c>
      <c r="H851">
        <v>0</v>
      </c>
      <c r="I851" t="s">
        <v>749</v>
      </c>
      <c r="J851" t="s">
        <v>5968</v>
      </c>
      <c r="K851" t="s">
        <v>1073</v>
      </c>
      <c r="L851">
        <v>0</v>
      </c>
      <c r="M851" s="37"/>
      <c r="N851" s="37" t="s">
        <v>770</v>
      </c>
      <c r="Q851" s="37"/>
      <c r="R851" s="37"/>
      <c r="S851" t="b">
        <v>0</v>
      </c>
      <c r="V851" t="s">
        <v>714</v>
      </c>
      <c r="W851">
        <v>1</v>
      </c>
      <c r="X851">
        <v>0</v>
      </c>
      <c r="Y851">
        <v>4</v>
      </c>
      <c r="Z851">
        <v>0</v>
      </c>
      <c r="AA851">
        <v>0</v>
      </c>
      <c r="AE851" t="b">
        <v>0</v>
      </c>
      <c r="AF851" t="b">
        <v>0</v>
      </c>
      <c r="AG851" t="s">
        <v>79</v>
      </c>
    </row>
    <row r="852" spans="1:33" x14ac:dyDescent="0.25">
      <c r="A852" t="str">
        <f>_xlfn.CONCAT(Table3[[#This Row],[Order]],"-",Table3[[#This Row],[Line]])</f>
        <v>72575-44</v>
      </c>
      <c r="C852" t="s">
        <v>5967</v>
      </c>
      <c r="D852" t="s">
        <v>74</v>
      </c>
      <c r="E852" t="b">
        <v>0</v>
      </c>
      <c r="F852">
        <v>72575</v>
      </c>
      <c r="G852">
        <v>44</v>
      </c>
      <c r="H852">
        <v>0</v>
      </c>
      <c r="I852" t="s">
        <v>749</v>
      </c>
      <c r="J852" t="s">
        <v>5968</v>
      </c>
      <c r="K852" t="s">
        <v>856</v>
      </c>
      <c r="L852">
        <v>0</v>
      </c>
      <c r="M852" s="37"/>
      <c r="N852" s="37" t="s">
        <v>770</v>
      </c>
      <c r="Q852" s="37"/>
      <c r="R852" s="37"/>
      <c r="S852" t="b">
        <v>0</v>
      </c>
      <c r="V852" t="s">
        <v>714</v>
      </c>
      <c r="W852">
        <v>1</v>
      </c>
      <c r="X852">
        <v>0</v>
      </c>
      <c r="Y852">
        <v>5</v>
      </c>
      <c r="Z852">
        <v>0</v>
      </c>
      <c r="AA852">
        <v>0</v>
      </c>
      <c r="AE852" t="b">
        <v>0</v>
      </c>
      <c r="AF852" t="b">
        <v>0</v>
      </c>
      <c r="AG852" t="s">
        <v>79</v>
      </c>
    </row>
    <row r="853" spans="1:33" x14ac:dyDescent="0.25">
      <c r="A853" t="str">
        <f>_xlfn.CONCAT(Table3[[#This Row],[Order]],"-",Table3[[#This Row],[Line]])</f>
        <v>72575-45</v>
      </c>
      <c r="C853" t="s">
        <v>5967</v>
      </c>
      <c r="D853" t="s">
        <v>74</v>
      </c>
      <c r="E853" t="b">
        <v>0</v>
      </c>
      <c r="F853">
        <v>72575</v>
      </c>
      <c r="G853">
        <v>45</v>
      </c>
      <c r="H853">
        <v>0</v>
      </c>
      <c r="I853" t="s">
        <v>749</v>
      </c>
      <c r="J853" t="s">
        <v>5968</v>
      </c>
      <c r="K853" t="s">
        <v>857</v>
      </c>
      <c r="L853">
        <v>0</v>
      </c>
      <c r="M853" s="37"/>
      <c r="N853" s="37" t="s">
        <v>770</v>
      </c>
      <c r="Q853" s="37"/>
      <c r="R853" s="37"/>
      <c r="S853" t="b">
        <v>0</v>
      </c>
      <c r="V853" t="s">
        <v>714</v>
      </c>
      <c r="W853">
        <v>1</v>
      </c>
      <c r="X853">
        <v>0</v>
      </c>
      <c r="Y853">
        <v>10</v>
      </c>
      <c r="Z853">
        <v>0</v>
      </c>
      <c r="AA853">
        <v>0</v>
      </c>
      <c r="AE853" t="b">
        <v>0</v>
      </c>
      <c r="AF853" t="b">
        <v>0</v>
      </c>
      <c r="AG853" t="s">
        <v>79</v>
      </c>
    </row>
    <row r="854" spans="1:33" x14ac:dyDescent="0.25">
      <c r="A854" t="str">
        <f>_xlfn.CONCAT(Table3[[#This Row],[Order]],"-",Table3[[#This Row],[Line]])</f>
        <v>72575-46</v>
      </c>
      <c r="C854" t="s">
        <v>5967</v>
      </c>
      <c r="D854" t="s">
        <v>74</v>
      </c>
      <c r="E854" t="b">
        <v>0</v>
      </c>
      <c r="F854">
        <v>72575</v>
      </c>
      <c r="G854">
        <v>46</v>
      </c>
      <c r="H854">
        <v>7</v>
      </c>
      <c r="I854" t="s">
        <v>749</v>
      </c>
      <c r="J854" t="s">
        <v>5968</v>
      </c>
      <c r="K854" t="s">
        <v>858</v>
      </c>
      <c r="L854">
        <v>0</v>
      </c>
      <c r="M854" s="37"/>
      <c r="N854" s="37" t="s">
        <v>770</v>
      </c>
      <c r="Q854" s="37"/>
      <c r="R854" s="37"/>
      <c r="S854" t="b">
        <v>0</v>
      </c>
      <c r="V854" t="s">
        <v>714</v>
      </c>
      <c r="W854">
        <v>1</v>
      </c>
      <c r="X854">
        <v>14</v>
      </c>
      <c r="Y854">
        <v>16</v>
      </c>
      <c r="Z854">
        <v>7280</v>
      </c>
      <c r="AA854">
        <v>0</v>
      </c>
      <c r="AE854" t="b">
        <v>0</v>
      </c>
      <c r="AF854" t="b">
        <v>0</v>
      </c>
      <c r="AG854" t="s">
        <v>79</v>
      </c>
    </row>
    <row r="855" spans="1:33" x14ac:dyDescent="0.25">
      <c r="A855" t="str">
        <f>_xlfn.CONCAT(Table3[[#This Row],[Order]],"-",Table3[[#This Row],[Line]])</f>
        <v>72575-47</v>
      </c>
      <c r="C855" t="s">
        <v>5967</v>
      </c>
      <c r="D855" t="s">
        <v>74</v>
      </c>
      <c r="E855" t="b">
        <v>0</v>
      </c>
      <c r="F855">
        <v>72575</v>
      </c>
      <c r="G855">
        <v>47</v>
      </c>
      <c r="H855">
        <v>0</v>
      </c>
      <c r="I855" t="s">
        <v>749</v>
      </c>
      <c r="J855" t="s">
        <v>5968</v>
      </c>
      <c r="K855" t="s">
        <v>859</v>
      </c>
      <c r="L855">
        <v>0</v>
      </c>
      <c r="M855" s="37"/>
      <c r="N855" s="37" t="s">
        <v>770</v>
      </c>
      <c r="Q855" s="37"/>
      <c r="R855" s="37"/>
      <c r="S855" t="b">
        <v>0</v>
      </c>
      <c r="V855" t="s">
        <v>714</v>
      </c>
      <c r="W855">
        <v>1</v>
      </c>
      <c r="X855">
        <v>0</v>
      </c>
      <c r="Y855">
        <v>12</v>
      </c>
      <c r="Z855">
        <v>0</v>
      </c>
      <c r="AA855">
        <v>0</v>
      </c>
      <c r="AE855" t="b">
        <v>0</v>
      </c>
      <c r="AF855" t="b">
        <v>0</v>
      </c>
      <c r="AG855" t="s">
        <v>79</v>
      </c>
    </row>
    <row r="856" spans="1:33" x14ac:dyDescent="0.25">
      <c r="A856" t="str">
        <f>_xlfn.CONCAT(Table3[[#This Row],[Order]],"-",Table3[[#This Row],[Line]])</f>
        <v>72575-48</v>
      </c>
      <c r="C856" t="s">
        <v>5967</v>
      </c>
      <c r="D856" t="s">
        <v>74</v>
      </c>
      <c r="E856" t="b">
        <v>0</v>
      </c>
      <c r="F856">
        <v>72575</v>
      </c>
      <c r="G856">
        <v>48</v>
      </c>
      <c r="H856">
        <v>5</v>
      </c>
      <c r="I856" t="s">
        <v>749</v>
      </c>
      <c r="J856" t="s">
        <v>5968</v>
      </c>
      <c r="K856" t="s">
        <v>860</v>
      </c>
      <c r="L856">
        <v>0</v>
      </c>
      <c r="M856" s="37"/>
      <c r="N856" s="37" t="s">
        <v>770</v>
      </c>
      <c r="Q856" s="37"/>
      <c r="R856" s="37"/>
      <c r="S856" t="b">
        <v>0</v>
      </c>
      <c r="V856" t="s">
        <v>714</v>
      </c>
      <c r="W856">
        <v>1</v>
      </c>
      <c r="X856">
        <v>5</v>
      </c>
      <c r="Y856">
        <v>4</v>
      </c>
      <c r="Z856">
        <v>3250</v>
      </c>
      <c r="AA856">
        <v>0</v>
      </c>
      <c r="AE856" t="b">
        <v>0</v>
      </c>
      <c r="AF856" t="b">
        <v>0</v>
      </c>
      <c r="AG856" t="s">
        <v>79</v>
      </c>
    </row>
    <row r="857" spans="1:33" x14ac:dyDescent="0.25">
      <c r="A857" t="str">
        <f>_xlfn.CONCAT(Table3[[#This Row],[Order]],"-",Table3[[#This Row],[Line]])</f>
        <v>78043-1</v>
      </c>
      <c r="C857" t="s">
        <v>5967</v>
      </c>
      <c r="D857" t="s">
        <v>74</v>
      </c>
      <c r="E857" t="b">
        <v>0</v>
      </c>
      <c r="F857">
        <v>78043</v>
      </c>
      <c r="G857">
        <v>1</v>
      </c>
      <c r="H857">
        <v>1</v>
      </c>
      <c r="I857" t="s">
        <v>728</v>
      </c>
      <c r="J857" t="s">
        <v>5968</v>
      </c>
      <c r="K857" t="s">
        <v>4190</v>
      </c>
      <c r="L857">
        <v>6.76</v>
      </c>
      <c r="M857" s="37"/>
      <c r="N857" s="37" t="s">
        <v>727</v>
      </c>
      <c r="Q857" s="37"/>
      <c r="R857" s="37"/>
      <c r="S857" t="b">
        <v>0</v>
      </c>
      <c r="V857" t="s">
        <v>715</v>
      </c>
      <c r="W857">
        <v>0</v>
      </c>
      <c r="X857">
        <v>1</v>
      </c>
      <c r="Z857">
        <v>448</v>
      </c>
      <c r="AA857">
        <v>0</v>
      </c>
      <c r="AE857" t="b">
        <v>0</v>
      </c>
      <c r="AF857" t="b">
        <v>0</v>
      </c>
      <c r="AG857" t="s">
        <v>74</v>
      </c>
    </row>
    <row r="858" spans="1:33" x14ac:dyDescent="0.25">
      <c r="A858" t="str">
        <f>_xlfn.CONCAT(Table3[[#This Row],[Order]],"-",Table3[[#This Row],[Line]])</f>
        <v>74999-1</v>
      </c>
      <c r="C858" t="s">
        <v>5967</v>
      </c>
      <c r="D858" t="s">
        <v>74</v>
      </c>
      <c r="E858" t="b">
        <v>0</v>
      </c>
      <c r="F858">
        <v>74999</v>
      </c>
      <c r="G858">
        <v>1</v>
      </c>
      <c r="H858">
        <v>4</v>
      </c>
      <c r="I858" t="s">
        <v>721</v>
      </c>
      <c r="J858" t="s">
        <v>5968</v>
      </c>
      <c r="K858" t="s">
        <v>2850</v>
      </c>
      <c r="L858">
        <v>24.36</v>
      </c>
      <c r="M858" s="37">
        <v>43483</v>
      </c>
      <c r="N858" s="37" t="s">
        <v>42</v>
      </c>
      <c r="Q858" s="37"/>
      <c r="R858" s="37"/>
      <c r="S858" t="b">
        <v>0</v>
      </c>
      <c r="V858" t="s">
        <v>714</v>
      </c>
      <c r="W858">
        <v>4</v>
      </c>
      <c r="X858">
        <v>4</v>
      </c>
      <c r="Y858">
        <v>8</v>
      </c>
      <c r="Z858">
        <v>2618.2373200000002</v>
      </c>
      <c r="AA858">
        <v>0</v>
      </c>
      <c r="AE858" t="b">
        <v>0</v>
      </c>
      <c r="AF858" t="b">
        <v>0</v>
      </c>
      <c r="AG858" t="s">
        <v>74</v>
      </c>
    </row>
    <row r="859" spans="1:33" x14ac:dyDescent="0.25">
      <c r="A859" t="str">
        <f>_xlfn.CONCAT(Table3[[#This Row],[Order]],"-",Table3[[#This Row],[Line]])</f>
        <v>74999-2</v>
      </c>
      <c r="C859" t="s">
        <v>5967</v>
      </c>
      <c r="D859" t="s">
        <v>74</v>
      </c>
      <c r="E859" t="b">
        <v>0</v>
      </c>
      <c r="F859">
        <v>74999</v>
      </c>
      <c r="G859">
        <v>2</v>
      </c>
      <c r="H859">
        <v>2</v>
      </c>
      <c r="I859" t="s">
        <v>719</v>
      </c>
      <c r="J859" t="s">
        <v>5968</v>
      </c>
      <c r="K859" t="s">
        <v>2852</v>
      </c>
      <c r="L859">
        <v>22.34</v>
      </c>
      <c r="M859" s="37">
        <v>43483</v>
      </c>
      <c r="N859" s="37" t="s">
        <v>42</v>
      </c>
      <c r="Q859" s="37"/>
      <c r="R859" s="37"/>
      <c r="S859" t="b">
        <v>0</v>
      </c>
      <c r="V859" t="s">
        <v>714</v>
      </c>
      <c r="W859">
        <v>4</v>
      </c>
      <c r="X859">
        <v>6</v>
      </c>
      <c r="Y859">
        <v>12</v>
      </c>
      <c r="Z859">
        <v>4109.1186600000001</v>
      </c>
      <c r="AA859">
        <v>0</v>
      </c>
      <c r="AE859" t="b">
        <v>0</v>
      </c>
      <c r="AF859" t="b">
        <v>0</v>
      </c>
      <c r="AG859" t="s">
        <v>74</v>
      </c>
    </row>
    <row r="860" spans="1:33" x14ac:dyDescent="0.25">
      <c r="A860" t="str">
        <f>_xlfn.CONCAT(Table3[[#This Row],[Order]],"-",Table3[[#This Row],[Line]])</f>
        <v>74999-3</v>
      </c>
      <c r="C860" t="s">
        <v>5967</v>
      </c>
      <c r="D860" t="s">
        <v>74</v>
      </c>
      <c r="E860" t="b">
        <v>0</v>
      </c>
      <c r="F860">
        <v>74999</v>
      </c>
      <c r="G860">
        <v>3</v>
      </c>
      <c r="H860">
        <v>4</v>
      </c>
      <c r="I860" t="s">
        <v>721</v>
      </c>
      <c r="J860" t="s">
        <v>5968</v>
      </c>
      <c r="K860" t="s">
        <v>2854</v>
      </c>
      <c r="L860">
        <v>24.36</v>
      </c>
      <c r="M860" s="37">
        <v>43483</v>
      </c>
      <c r="N860" s="37" t="s">
        <v>42</v>
      </c>
      <c r="Q860" s="37"/>
      <c r="R860" s="37"/>
      <c r="S860" t="b">
        <v>0</v>
      </c>
      <c r="V860" t="s">
        <v>714</v>
      </c>
      <c r="W860">
        <v>4</v>
      </c>
      <c r="X860">
        <v>4</v>
      </c>
      <c r="Y860">
        <v>4</v>
      </c>
      <c r="Z860">
        <v>2018.23732</v>
      </c>
      <c r="AA860">
        <v>0</v>
      </c>
      <c r="AE860" t="b">
        <v>0</v>
      </c>
      <c r="AF860" t="b">
        <v>0</v>
      </c>
      <c r="AG860" t="s">
        <v>74</v>
      </c>
    </row>
    <row r="861" spans="1:33" x14ac:dyDescent="0.25">
      <c r="A861" t="str">
        <f>_xlfn.CONCAT(Table3[[#This Row],[Order]],"-",Table3[[#This Row],[Line]])</f>
        <v>74999-4</v>
      </c>
      <c r="C861" t="s">
        <v>5967</v>
      </c>
      <c r="D861" t="s">
        <v>74</v>
      </c>
      <c r="E861" t="b">
        <v>0</v>
      </c>
      <c r="F861">
        <v>74999</v>
      </c>
      <c r="G861">
        <v>4</v>
      </c>
      <c r="H861">
        <v>3</v>
      </c>
      <c r="I861" t="s">
        <v>721</v>
      </c>
      <c r="J861" t="s">
        <v>5968</v>
      </c>
      <c r="K861" t="s">
        <v>2855</v>
      </c>
      <c r="L861">
        <v>9.42</v>
      </c>
      <c r="M861" s="37">
        <v>43483</v>
      </c>
      <c r="N861" s="37" t="s">
        <v>42</v>
      </c>
      <c r="Q861" s="37"/>
      <c r="R861" s="37"/>
      <c r="S861" t="b">
        <v>0</v>
      </c>
      <c r="V861" t="s">
        <v>714</v>
      </c>
      <c r="W861">
        <v>4</v>
      </c>
      <c r="X861">
        <v>3</v>
      </c>
      <c r="Y861">
        <v>3</v>
      </c>
      <c r="Z861">
        <v>1063.6779899999999</v>
      </c>
      <c r="AA861">
        <v>0</v>
      </c>
      <c r="AE861" t="b">
        <v>0</v>
      </c>
      <c r="AF861" t="b">
        <v>0</v>
      </c>
      <c r="AG861" t="s">
        <v>74</v>
      </c>
    </row>
    <row r="862" spans="1:33" x14ac:dyDescent="0.25">
      <c r="A862" t="str">
        <f>_xlfn.CONCAT(Table3[[#This Row],[Order]],"-",Table3[[#This Row],[Line]])</f>
        <v>74999-5</v>
      </c>
      <c r="C862" t="s">
        <v>5967</v>
      </c>
      <c r="D862" t="s">
        <v>74</v>
      </c>
      <c r="E862" t="b">
        <v>0</v>
      </c>
      <c r="F862">
        <v>74999</v>
      </c>
      <c r="G862">
        <v>5</v>
      </c>
      <c r="H862">
        <v>1</v>
      </c>
      <c r="I862" t="s">
        <v>741</v>
      </c>
      <c r="J862" t="s">
        <v>5968</v>
      </c>
      <c r="K862" t="s">
        <v>2857</v>
      </c>
      <c r="L862">
        <v>10</v>
      </c>
      <c r="M862" s="37">
        <v>43483</v>
      </c>
      <c r="N862" s="37" t="s">
        <v>42</v>
      </c>
      <c r="Q862" s="37"/>
      <c r="R862" s="37"/>
      <c r="S862" t="b">
        <v>0</v>
      </c>
      <c r="V862" t="s">
        <v>714</v>
      </c>
      <c r="W862">
        <v>4</v>
      </c>
      <c r="X862">
        <v>1</v>
      </c>
      <c r="Y862">
        <v>2</v>
      </c>
      <c r="Z862">
        <v>1044.55933</v>
      </c>
      <c r="AA862">
        <v>0</v>
      </c>
      <c r="AE862" t="b">
        <v>0</v>
      </c>
      <c r="AF862" t="b">
        <v>0</v>
      </c>
      <c r="AG862" t="s">
        <v>74</v>
      </c>
    </row>
    <row r="863" spans="1:33" x14ac:dyDescent="0.25">
      <c r="A863" t="str">
        <f>_xlfn.CONCAT(Table3[[#This Row],[Order]],"-",Table3[[#This Row],[Line]])</f>
        <v>74999-6</v>
      </c>
      <c r="C863" t="s">
        <v>5967</v>
      </c>
      <c r="D863" t="s">
        <v>74</v>
      </c>
      <c r="E863" t="b">
        <v>0</v>
      </c>
      <c r="F863">
        <v>74999</v>
      </c>
      <c r="G863">
        <v>6</v>
      </c>
      <c r="H863">
        <v>1</v>
      </c>
      <c r="I863" t="s">
        <v>741</v>
      </c>
      <c r="J863" t="s">
        <v>5968</v>
      </c>
      <c r="K863" t="s">
        <v>2859</v>
      </c>
      <c r="L863">
        <v>16</v>
      </c>
      <c r="M863" s="37">
        <v>43483</v>
      </c>
      <c r="N863" s="37" t="s">
        <v>42</v>
      </c>
      <c r="Q863" s="37"/>
      <c r="R863" s="37"/>
      <c r="S863" t="b">
        <v>0</v>
      </c>
      <c r="V863" t="s">
        <v>714</v>
      </c>
      <c r="W863">
        <v>4</v>
      </c>
      <c r="X863">
        <v>2</v>
      </c>
      <c r="Y863">
        <v>4</v>
      </c>
      <c r="Z863">
        <v>1814.55933</v>
      </c>
      <c r="AA863">
        <v>0</v>
      </c>
      <c r="AE863" t="b">
        <v>0</v>
      </c>
      <c r="AF863" t="b">
        <v>0</v>
      </c>
      <c r="AG863" t="s">
        <v>74</v>
      </c>
    </row>
    <row r="864" spans="1:33" x14ac:dyDescent="0.25">
      <c r="A864" t="str">
        <f>_xlfn.CONCAT(Table3[[#This Row],[Order]],"-",Table3[[#This Row],[Line]])</f>
        <v>72906-2</v>
      </c>
      <c r="C864" t="s">
        <v>5967</v>
      </c>
      <c r="D864" t="s">
        <v>74</v>
      </c>
      <c r="E864" t="b">
        <v>0</v>
      </c>
      <c r="F864">
        <v>72906</v>
      </c>
      <c r="G864">
        <v>2</v>
      </c>
      <c r="H864">
        <v>1</v>
      </c>
      <c r="I864" t="s">
        <v>739</v>
      </c>
      <c r="J864" t="s">
        <v>5968</v>
      </c>
      <c r="K864" t="s">
        <v>1247</v>
      </c>
      <c r="L864">
        <v>3.86</v>
      </c>
      <c r="M864" s="37">
        <v>43503</v>
      </c>
      <c r="N864" s="37" t="s">
        <v>42</v>
      </c>
      <c r="O864" t="s">
        <v>3640</v>
      </c>
      <c r="Q864" s="37"/>
      <c r="R864" s="37"/>
      <c r="S864" t="b">
        <v>0</v>
      </c>
      <c r="V864" t="s">
        <v>714</v>
      </c>
      <c r="W864">
        <v>1</v>
      </c>
      <c r="X864">
        <v>1</v>
      </c>
      <c r="Y864">
        <v>1</v>
      </c>
      <c r="Z864">
        <v>288</v>
      </c>
      <c r="AA864">
        <v>0</v>
      </c>
      <c r="AE864" t="b">
        <v>0</v>
      </c>
      <c r="AF864" t="b">
        <v>0</v>
      </c>
      <c r="AG864" t="s">
        <v>74</v>
      </c>
    </row>
    <row r="865" spans="1:33" x14ac:dyDescent="0.25">
      <c r="A865" t="str">
        <f>_xlfn.CONCAT(Table3[[#This Row],[Order]],"-",Table3[[#This Row],[Line]])</f>
        <v>72906-3</v>
      </c>
      <c r="C865" t="s">
        <v>5967</v>
      </c>
      <c r="D865" t="s">
        <v>74</v>
      </c>
      <c r="E865" t="b">
        <v>0</v>
      </c>
      <c r="F865">
        <v>72906</v>
      </c>
      <c r="G865">
        <v>3</v>
      </c>
      <c r="H865">
        <v>2</v>
      </c>
      <c r="I865" t="s">
        <v>739</v>
      </c>
      <c r="J865" t="s">
        <v>5968</v>
      </c>
      <c r="K865" t="s">
        <v>1132</v>
      </c>
      <c r="L865">
        <v>20.58</v>
      </c>
      <c r="M865" s="37">
        <v>43503</v>
      </c>
      <c r="N865" s="37" t="s">
        <v>42</v>
      </c>
      <c r="O865" t="s">
        <v>3640</v>
      </c>
      <c r="Q865" s="37"/>
      <c r="R865" s="37"/>
      <c r="S865" t="b">
        <v>0</v>
      </c>
      <c r="V865" t="s">
        <v>714</v>
      </c>
      <c r="W865">
        <v>1</v>
      </c>
      <c r="X865">
        <v>2</v>
      </c>
      <c r="Y865">
        <v>6</v>
      </c>
      <c r="Z865">
        <v>1440</v>
      </c>
      <c r="AA865">
        <v>0</v>
      </c>
      <c r="AE865" t="b">
        <v>0</v>
      </c>
      <c r="AF865" t="b">
        <v>0</v>
      </c>
      <c r="AG865" t="s">
        <v>74</v>
      </c>
    </row>
    <row r="866" spans="1:33" x14ac:dyDescent="0.25">
      <c r="A866" t="str">
        <f>_xlfn.CONCAT(Table3[[#This Row],[Order]],"-",Table3[[#This Row],[Line]])</f>
        <v>72906-4</v>
      </c>
      <c r="C866" t="s">
        <v>5967</v>
      </c>
      <c r="D866" t="s">
        <v>74</v>
      </c>
      <c r="E866" t="b">
        <v>0</v>
      </c>
      <c r="F866">
        <v>72906</v>
      </c>
      <c r="G866">
        <v>4</v>
      </c>
      <c r="H866">
        <v>1</v>
      </c>
      <c r="I866" t="s">
        <v>739</v>
      </c>
      <c r="J866" t="s">
        <v>5968</v>
      </c>
      <c r="K866" t="s">
        <v>2245</v>
      </c>
      <c r="L866">
        <v>7.3</v>
      </c>
      <c r="M866" s="37">
        <v>43503</v>
      </c>
      <c r="N866" s="37" t="s">
        <v>42</v>
      </c>
      <c r="O866" t="s">
        <v>3640</v>
      </c>
      <c r="Q866" s="37"/>
      <c r="R866" s="37"/>
      <c r="S866" t="b">
        <v>0</v>
      </c>
      <c r="V866" t="s">
        <v>714</v>
      </c>
      <c r="W866">
        <v>1</v>
      </c>
      <c r="X866">
        <v>1</v>
      </c>
      <c r="Y866">
        <v>2</v>
      </c>
      <c r="Z866">
        <v>432</v>
      </c>
      <c r="AA866">
        <v>0</v>
      </c>
      <c r="AE866" t="b">
        <v>0</v>
      </c>
      <c r="AF866" t="b">
        <v>0</v>
      </c>
      <c r="AG866" t="s">
        <v>74</v>
      </c>
    </row>
    <row r="867" spans="1:33" x14ac:dyDescent="0.25">
      <c r="A867" t="str">
        <f>_xlfn.CONCAT(Table3[[#This Row],[Order]],"-",Table3[[#This Row],[Line]])</f>
        <v>72906-5</v>
      </c>
      <c r="C867" t="s">
        <v>5967</v>
      </c>
      <c r="D867" t="s">
        <v>74</v>
      </c>
      <c r="E867" t="b">
        <v>0</v>
      </c>
      <c r="F867">
        <v>72906</v>
      </c>
      <c r="G867">
        <v>5</v>
      </c>
      <c r="H867">
        <v>2</v>
      </c>
      <c r="I867" t="s">
        <v>723</v>
      </c>
      <c r="J867" t="s">
        <v>5968</v>
      </c>
      <c r="K867" t="s">
        <v>2247</v>
      </c>
      <c r="L867">
        <v>81.319999999999993</v>
      </c>
      <c r="M867" s="37">
        <v>43503</v>
      </c>
      <c r="N867" s="37" t="s">
        <v>42</v>
      </c>
      <c r="O867" t="s">
        <v>3640</v>
      </c>
      <c r="Q867" s="37"/>
      <c r="R867" s="37"/>
      <c r="S867" t="b">
        <v>0</v>
      </c>
      <c r="V867" t="s">
        <v>714</v>
      </c>
      <c r="W867">
        <v>1</v>
      </c>
      <c r="X867">
        <v>10</v>
      </c>
      <c r="Y867">
        <v>26</v>
      </c>
      <c r="Z867">
        <v>8500</v>
      </c>
      <c r="AA867">
        <v>0</v>
      </c>
      <c r="AE867" t="b">
        <v>0</v>
      </c>
      <c r="AF867" t="b">
        <v>0</v>
      </c>
      <c r="AG867" t="s">
        <v>74</v>
      </c>
    </row>
    <row r="868" spans="1:33" x14ac:dyDescent="0.25">
      <c r="A868" t="str">
        <f>_xlfn.CONCAT(Table3[[#This Row],[Order]],"-",Table3[[#This Row],[Line]])</f>
        <v>72906-6</v>
      </c>
      <c r="C868" t="s">
        <v>5967</v>
      </c>
      <c r="D868" t="s">
        <v>74</v>
      </c>
      <c r="E868" t="b">
        <v>0</v>
      </c>
      <c r="F868">
        <v>72906</v>
      </c>
      <c r="G868">
        <v>6</v>
      </c>
      <c r="H868">
        <v>1</v>
      </c>
      <c r="I868" t="s">
        <v>723</v>
      </c>
      <c r="J868" t="s">
        <v>5968</v>
      </c>
      <c r="K868" t="s">
        <v>2249</v>
      </c>
      <c r="L868">
        <v>18.34</v>
      </c>
      <c r="M868" s="37">
        <v>43503</v>
      </c>
      <c r="N868" s="37" t="s">
        <v>42</v>
      </c>
      <c r="O868" t="s">
        <v>3640</v>
      </c>
      <c r="Q868" s="37"/>
      <c r="R868" s="37"/>
      <c r="S868" t="b">
        <v>0</v>
      </c>
      <c r="V868" t="s">
        <v>714</v>
      </c>
      <c r="W868">
        <v>1</v>
      </c>
      <c r="X868">
        <v>2</v>
      </c>
      <c r="Y868">
        <v>6</v>
      </c>
      <c r="Z868">
        <v>1870</v>
      </c>
      <c r="AA868">
        <v>0</v>
      </c>
      <c r="AE868" t="b">
        <v>0</v>
      </c>
      <c r="AF868" t="b">
        <v>0</v>
      </c>
      <c r="AG868" t="s">
        <v>74</v>
      </c>
    </row>
    <row r="869" spans="1:33" x14ac:dyDescent="0.25">
      <c r="A869" t="str">
        <f>_xlfn.CONCAT(Table3[[#This Row],[Order]],"-",Table3[[#This Row],[Line]])</f>
        <v>72906-7</v>
      </c>
      <c r="C869" t="s">
        <v>5967</v>
      </c>
      <c r="D869" t="s">
        <v>74</v>
      </c>
      <c r="E869" t="b">
        <v>0</v>
      </c>
      <c r="F869">
        <v>72906</v>
      </c>
      <c r="G869">
        <v>7</v>
      </c>
      <c r="H869">
        <v>1</v>
      </c>
      <c r="I869" t="s">
        <v>723</v>
      </c>
      <c r="J869" t="s">
        <v>5968</v>
      </c>
      <c r="K869" t="s">
        <v>2251</v>
      </c>
      <c r="L869">
        <v>18.34</v>
      </c>
      <c r="M869" s="37">
        <v>43503</v>
      </c>
      <c r="N869" s="37" t="s">
        <v>42</v>
      </c>
      <c r="O869" t="s">
        <v>3640</v>
      </c>
      <c r="Q869" s="37"/>
      <c r="R869" s="37"/>
      <c r="S869" t="b">
        <v>0</v>
      </c>
      <c r="V869" t="s">
        <v>714</v>
      </c>
      <c r="W869">
        <v>1</v>
      </c>
      <c r="X869">
        <v>2</v>
      </c>
      <c r="Y869">
        <v>6</v>
      </c>
      <c r="Z869">
        <v>1785</v>
      </c>
      <c r="AA869">
        <v>0</v>
      </c>
      <c r="AE869" t="b">
        <v>0</v>
      </c>
      <c r="AF869" t="b">
        <v>0</v>
      </c>
      <c r="AG869" t="s">
        <v>74</v>
      </c>
    </row>
    <row r="870" spans="1:33" x14ac:dyDescent="0.25">
      <c r="A870" t="str">
        <f>_xlfn.CONCAT(Table3[[#This Row],[Order]],"-",Table3[[#This Row],[Line]])</f>
        <v>72906-8</v>
      </c>
      <c r="C870" t="s">
        <v>5967</v>
      </c>
      <c r="D870" t="s">
        <v>74</v>
      </c>
      <c r="E870" t="b">
        <v>0</v>
      </c>
      <c r="F870">
        <v>72906</v>
      </c>
      <c r="G870">
        <v>8</v>
      </c>
      <c r="H870">
        <v>1</v>
      </c>
      <c r="I870" t="s">
        <v>723</v>
      </c>
      <c r="J870" t="s">
        <v>5968</v>
      </c>
      <c r="K870" t="s">
        <v>2253</v>
      </c>
      <c r="L870">
        <v>16.07</v>
      </c>
      <c r="M870" s="37">
        <v>43503</v>
      </c>
      <c r="N870" s="37" t="s">
        <v>42</v>
      </c>
      <c r="O870" t="s">
        <v>3640</v>
      </c>
      <c r="Q870" s="37"/>
      <c r="R870" s="37"/>
      <c r="S870" s="37" t="b">
        <v>0</v>
      </c>
      <c r="V870" t="s">
        <v>714</v>
      </c>
      <c r="W870">
        <v>1</v>
      </c>
      <c r="X870">
        <v>2</v>
      </c>
      <c r="Y870">
        <v>6</v>
      </c>
      <c r="Z870">
        <v>1700</v>
      </c>
      <c r="AA870">
        <v>0</v>
      </c>
      <c r="AE870" t="b">
        <v>0</v>
      </c>
      <c r="AF870" t="b">
        <v>0</v>
      </c>
      <c r="AG870" t="s">
        <v>74</v>
      </c>
    </row>
    <row r="871" spans="1:33" x14ac:dyDescent="0.25">
      <c r="A871" t="str">
        <f>_xlfn.CONCAT(Table3[[#This Row],[Order]],"-",Table3[[#This Row],[Line]])</f>
        <v>69773-1</v>
      </c>
      <c r="C871" t="s">
        <v>5967</v>
      </c>
      <c r="D871" t="s">
        <v>74</v>
      </c>
      <c r="E871" t="b">
        <v>0</v>
      </c>
      <c r="F871">
        <v>69773</v>
      </c>
      <c r="G871">
        <v>1</v>
      </c>
      <c r="H871">
        <v>14</v>
      </c>
      <c r="I871" t="s">
        <v>731</v>
      </c>
      <c r="J871" t="s">
        <v>5968</v>
      </c>
      <c r="K871" t="s">
        <v>990</v>
      </c>
      <c r="L871">
        <v>44.8</v>
      </c>
      <c r="M871" s="37">
        <v>43525</v>
      </c>
      <c r="N871" s="37" t="s">
        <v>42</v>
      </c>
      <c r="O871" t="s">
        <v>991</v>
      </c>
      <c r="Q871" s="37"/>
      <c r="R871" s="37"/>
      <c r="S871" t="b">
        <v>0</v>
      </c>
      <c r="V871" t="s">
        <v>714</v>
      </c>
      <c r="W871">
        <v>12</v>
      </c>
      <c r="X871">
        <v>14</v>
      </c>
      <c r="Y871">
        <v>14</v>
      </c>
      <c r="Z871">
        <v>2744</v>
      </c>
      <c r="AA871">
        <v>0</v>
      </c>
      <c r="AE871" t="b">
        <v>0</v>
      </c>
      <c r="AF871" t="b">
        <v>0</v>
      </c>
      <c r="AG871" t="s">
        <v>74</v>
      </c>
    </row>
    <row r="872" spans="1:33" x14ac:dyDescent="0.25">
      <c r="A872" t="str">
        <f>_xlfn.CONCAT(Table3[[#This Row],[Order]],"-",Table3[[#This Row],[Line]])</f>
        <v>69773-2</v>
      </c>
      <c r="C872" t="s">
        <v>5967</v>
      </c>
      <c r="D872" t="s">
        <v>74</v>
      </c>
      <c r="E872" t="b">
        <v>0</v>
      </c>
      <c r="F872">
        <v>69773</v>
      </c>
      <c r="G872">
        <v>2</v>
      </c>
      <c r="H872">
        <v>5</v>
      </c>
      <c r="I872" t="s">
        <v>731</v>
      </c>
      <c r="J872" t="s">
        <v>5968</v>
      </c>
      <c r="K872" t="s">
        <v>992</v>
      </c>
      <c r="L872">
        <v>30.495000000000001</v>
      </c>
      <c r="M872" s="37">
        <v>43525</v>
      </c>
      <c r="N872" s="37" t="s">
        <v>42</v>
      </c>
      <c r="O872" t="s">
        <v>991</v>
      </c>
      <c r="Q872" s="37"/>
      <c r="R872" s="37"/>
      <c r="S872" t="b">
        <v>0</v>
      </c>
      <c r="V872" t="s">
        <v>714</v>
      </c>
      <c r="W872">
        <v>12</v>
      </c>
      <c r="X872">
        <v>5</v>
      </c>
      <c r="Y872">
        <v>10</v>
      </c>
      <c r="Z872">
        <v>1960</v>
      </c>
      <c r="AA872">
        <v>0</v>
      </c>
      <c r="AE872" t="b">
        <v>0</v>
      </c>
      <c r="AF872" t="b">
        <v>0</v>
      </c>
      <c r="AG872" t="s">
        <v>74</v>
      </c>
    </row>
    <row r="873" spans="1:33" x14ac:dyDescent="0.25">
      <c r="A873" t="str">
        <f>_xlfn.CONCAT(Table3[[#This Row],[Order]],"-",Table3[[#This Row],[Line]])</f>
        <v>75303-1</v>
      </c>
      <c r="C873" t="s">
        <v>5967</v>
      </c>
      <c r="D873" t="s">
        <v>74</v>
      </c>
      <c r="E873" t="b">
        <v>0</v>
      </c>
      <c r="F873">
        <v>75303</v>
      </c>
      <c r="G873">
        <v>1</v>
      </c>
      <c r="H873">
        <v>1</v>
      </c>
      <c r="I873" t="s">
        <v>728</v>
      </c>
      <c r="J873" t="s">
        <v>5968</v>
      </c>
      <c r="K873" t="s">
        <v>2255</v>
      </c>
      <c r="L873">
        <v>19.18</v>
      </c>
      <c r="M873" s="37">
        <v>43468</v>
      </c>
      <c r="N873" s="37" t="s">
        <v>29</v>
      </c>
      <c r="Q873" s="37"/>
      <c r="R873" s="37"/>
      <c r="S873" t="b">
        <v>0</v>
      </c>
      <c r="V873" t="s">
        <v>714</v>
      </c>
      <c r="W873">
        <v>7</v>
      </c>
      <c r="X873">
        <v>2</v>
      </c>
      <c r="Y873">
        <v>8</v>
      </c>
      <c r="Z873">
        <v>1215</v>
      </c>
      <c r="AA873">
        <v>0</v>
      </c>
      <c r="AC873" t="s">
        <v>151</v>
      </c>
      <c r="AE873" t="b">
        <v>0</v>
      </c>
      <c r="AF873" t="b">
        <v>0</v>
      </c>
      <c r="AG873" t="s">
        <v>74</v>
      </c>
    </row>
    <row r="874" spans="1:33" x14ac:dyDescent="0.25">
      <c r="A874" t="str">
        <f>_xlfn.CONCAT(Table3[[#This Row],[Order]],"-",Table3[[#This Row],[Line]])</f>
        <v>75303-2</v>
      </c>
      <c r="C874" t="s">
        <v>5967</v>
      </c>
      <c r="D874" t="s">
        <v>74</v>
      </c>
      <c r="E874" t="b">
        <v>0</v>
      </c>
      <c r="F874">
        <v>75303</v>
      </c>
      <c r="G874">
        <v>2</v>
      </c>
      <c r="H874">
        <v>1</v>
      </c>
      <c r="I874" t="s">
        <v>728</v>
      </c>
      <c r="J874" t="s">
        <v>5968</v>
      </c>
      <c r="K874" t="s">
        <v>2257</v>
      </c>
      <c r="L874">
        <v>22.68</v>
      </c>
      <c r="M874" s="37">
        <v>43468</v>
      </c>
      <c r="N874" s="37" t="s">
        <v>29</v>
      </c>
      <c r="Q874" s="37"/>
      <c r="R874" s="37"/>
      <c r="S874" t="b">
        <v>0</v>
      </c>
      <c r="V874" t="s">
        <v>714</v>
      </c>
      <c r="W874">
        <v>7</v>
      </c>
      <c r="X874">
        <v>2</v>
      </c>
      <c r="Y874">
        <v>12</v>
      </c>
      <c r="Z874">
        <v>1555</v>
      </c>
      <c r="AA874">
        <v>0</v>
      </c>
      <c r="AC874" t="s">
        <v>151</v>
      </c>
      <c r="AE874" t="b">
        <v>0</v>
      </c>
      <c r="AF874" t="b">
        <v>0</v>
      </c>
      <c r="AG874" t="s">
        <v>74</v>
      </c>
    </row>
    <row r="875" spans="1:33" x14ac:dyDescent="0.25">
      <c r="A875" t="str">
        <f>_xlfn.CONCAT(Table3[[#This Row],[Order]],"-",Table3[[#This Row],[Line]])</f>
        <v>75303-3</v>
      </c>
      <c r="C875" t="s">
        <v>5967</v>
      </c>
      <c r="D875" t="s">
        <v>74</v>
      </c>
      <c r="E875" t="b">
        <v>0</v>
      </c>
      <c r="F875">
        <v>75303</v>
      </c>
      <c r="G875">
        <v>3</v>
      </c>
      <c r="H875">
        <v>1</v>
      </c>
      <c r="I875" t="s">
        <v>728</v>
      </c>
      <c r="J875" t="s">
        <v>5968</v>
      </c>
      <c r="K875" t="s">
        <v>2259</v>
      </c>
      <c r="L875">
        <v>35.1</v>
      </c>
      <c r="M875" s="37">
        <v>43468</v>
      </c>
      <c r="N875" s="37" t="s">
        <v>29</v>
      </c>
      <c r="Q875" s="37"/>
      <c r="R875" s="37"/>
      <c r="S875" t="b">
        <v>0</v>
      </c>
      <c r="V875" t="s">
        <v>714</v>
      </c>
      <c r="W875">
        <v>7</v>
      </c>
      <c r="X875">
        <v>3</v>
      </c>
      <c r="Y875">
        <v>16</v>
      </c>
      <c r="Z875">
        <v>2660</v>
      </c>
      <c r="AA875">
        <v>0</v>
      </c>
      <c r="AC875" t="s">
        <v>151</v>
      </c>
      <c r="AE875" t="b">
        <v>0</v>
      </c>
      <c r="AF875" t="b">
        <v>0</v>
      </c>
      <c r="AG875" t="s">
        <v>74</v>
      </c>
    </row>
    <row r="876" spans="1:33" x14ac:dyDescent="0.25">
      <c r="A876" t="str">
        <f>_xlfn.CONCAT(Table3[[#This Row],[Order]],"-",Table3[[#This Row],[Line]])</f>
        <v>75303-4</v>
      </c>
      <c r="C876" t="s">
        <v>5967</v>
      </c>
      <c r="D876" t="s">
        <v>74</v>
      </c>
      <c r="E876" t="b">
        <v>0</v>
      </c>
      <c r="F876">
        <v>75303</v>
      </c>
      <c r="G876">
        <v>4</v>
      </c>
      <c r="H876">
        <v>1</v>
      </c>
      <c r="I876" t="s">
        <v>728</v>
      </c>
      <c r="J876" t="s">
        <v>5968</v>
      </c>
      <c r="K876" t="s">
        <v>2261</v>
      </c>
      <c r="L876">
        <v>44.03</v>
      </c>
      <c r="M876" s="37">
        <v>43468</v>
      </c>
      <c r="N876" s="37" t="s">
        <v>29</v>
      </c>
      <c r="Q876" s="37"/>
      <c r="R876" s="37"/>
      <c r="S876" t="b">
        <v>0</v>
      </c>
      <c r="V876" t="s">
        <v>714</v>
      </c>
      <c r="W876">
        <v>7</v>
      </c>
      <c r="X876">
        <v>4</v>
      </c>
      <c r="Y876">
        <v>20</v>
      </c>
      <c r="Z876">
        <v>3170</v>
      </c>
      <c r="AA876">
        <v>0</v>
      </c>
      <c r="AC876" t="s">
        <v>151</v>
      </c>
      <c r="AE876" t="b">
        <v>0</v>
      </c>
      <c r="AF876" t="b">
        <v>0</v>
      </c>
      <c r="AG876" t="s">
        <v>74</v>
      </c>
    </row>
    <row r="877" spans="1:33" x14ac:dyDescent="0.25">
      <c r="A877" t="str">
        <f>_xlfn.CONCAT(Table3[[#This Row],[Order]],"-",Table3[[#This Row],[Line]])</f>
        <v>75303-5</v>
      </c>
      <c r="C877" t="s">
        <v>5967</v>
      </c>
      <c r="D877" t="s">
        <v>74</v>
      </c>
      <c r="E877" t="b">
        <v>0</v>
      </c>
      <c r="F877">
        <v>75303</v>
      </c>
      <c r="G877">
        <v>5</v>
      </c>
      <c r="H877">
        <v>1</v>
      </c>
      <c r="I877" t="s">
        <v>728</v>
      </c>
      <c r="J877" t="s">
        <v>5968</v>
      </c>
      <c r="K877" t="s">
        <v>2263</v>
      </c>
      <c r="L877">
        <v>56.46</v>
      </c>
      <c r="M877" s="37">
        <v>43468</v>
      </c>
      <c r="N877" s="37" t="s">
        <v>29</v>
      </c>
      <c r="Q877" s="37"/>
      <c r="R877" s="37"/>
      <c r="S877" t="b">
        <v>0</v>
      </c>
      <c r="V877" t="s">
        <v>714</v>
      </c>
      <c r="W877">
        <v>7</v>
      </c>
      <c r="X877">
        <v>5</v>
      </c>
      <c r="Y877">
        <v>26</v>
      </c>
      <c r="Z877">
        <v>4360</v>
      </c>
      <c r="AA877">
        <v>0</v>
      </c>
      <c r="AC877" t="s">
        <v>151</v>
      </c>
      <c r="AE877" t="b">
        <v>0</v>
      </c>
      <c r="AF877" t="b">
        <v>0</v>
      </c>
      <c r="AG877" t="s">
        <v>74</v>
      </c>
    </row>
    <row r="878" spans="1:33" x14ac:dyDescent="0.25">
      <c r="A878" t="str">
        <f>_xlfn.CONCAT(Table3[[#This Row],[Order]],"-",Table3[[#This Row],[Line]])</f>
        <v>78026-1</v>
      </c>
      <c r="C878" t="s">
        <v>5967</v>
      </c>
      <c r="D878" t="s">
        <v>74</v>
      </c>
      <c r="E878" t="b">
        <v>0</v>
      </c>
      <c r="F878">
        <v>78026</v>
      </c>
      <c r="G878">
        <v>1</v>
      </c>
      <c r="H878">
        <v>71</v>
      </c>
      <c r="I878" t="s">
        <v>725</v>
      </c>
      <c r="J878" t="s">
        <v>5968</v>
      </c>
      <c r="K878" t="s">
        <v>4192</v>
      </c>
      <c r="L878">
        <v>217.75700000000001</v>
      </c>
      <c r="M878" s="37">
        <v>43474</v>
      </c>
      <c r="N878" s="37" t="s">
        <v>165</v>
      </c>
      <c r="P878" t="s">
        <v>151</v>
      </c>
      <c r="Q878" s="37"/>
      <c r="R878" s="37"/>
      <c r="S878" t="b">
        <v>0</v>
      </c>
      <c r="V878" t="s">
        <v>714</v>
      </c>
      <c r="W878">
        <v>1</v>
      </c>
      <c r="X878">
        <v>71</v>
      </c>
      <c r="Y878">
        <v>71</v>
      </c>
      <c r="Z878">
        <v>17040</v>
      </c>
      <c r="AA878">
        <v>0</v>
      </c>
      <c r="AC878" t="s">
        <v>151</v>
      </c>
      <c r="AE878" t="b">
        <v>0</v>
      </c>
      <c r="AF878" t="b">
        <v>0</v>
      </c>
      <c r="AG878" t="s">
        <v>180</v>
      </c>
    </row>
    <row r="879" spans="1:33" x14ac:dyDescent="0.25">
      <c r="A879" t="str">
        <f>_xlfn.CONCAT(Table3[[#This Row],[Order]],"-",Table3[[#This Row],[Line]])</f>
        <v>78026-2</v>
      </c>
      <c r="C879" t="s">
        <v>5967</v>
      </c>
      <c r="D879" t="s">
        <v>74</v>
      </c>
      <c r="E879" t="b">
        <v>0</v>
      </c>
      <c r="F879">
        <v>78026</v>
      </c>
      <c r="G879">
        <v>2</v>
      </c>
      <c r="H879">
        <v>16</v>
      </c>
      <c r="I879" t="s">
        <v>725</v>
      </c>
      <c r="J879" t="s">
        <v>5968</v>
      </c>
      <c r="K879" t="s">
        <v>4194</v>
      </c>
      <c r="L879">
        <v>49.072000000000003</v>
      </c>
      <c r="M879" s="37">
        <v>43474</v>
      </c>
      <c r="N879" s="37" t="s">
        <v>165</v>
      </c>
      <c r="P879" t="s">
        <v>151</v>
      </c>
      <c r="Q879" s="37"/>
      <c r="R879" s="37"/>
      <c r="S879" t="b">
        <v>0</v>
      </c>
      <c r="V879" t="s">
        <v>714</v>
      </c>
      <c r="W879">
        <v>1</v>
      </c>
      <c r="X879">
        <v>16</v>
      </c>
      <c r="Y879">
        <v>16</v>
      </c>
      <c r="Z879">
        <v>3360</v>
      </c>
      <c r="AA879">
        <v>0</v>
      </c>
      <c r="AC879" t="s">
        <v>151</v>
      </c>
      <c r="AE879" t="b">
        <v>0</v>
      </c>
      <c r="AF879" t="b">
        <v>0</v>
      </c>
      <c r="AG879" t="s">
        <v>180</v>
      </c>
    </row>
    <row r="880" spans="1:33" x14ac:dyDescent="0.25">
      <c r="A880" t="str">
        <f>_xlfn.CONCAT(Table3[[#This Row],[Order]],"-",Table3[[#This Row],[Line]])</f>
        <v>77358-1</v>
      </c>
      <c r="C880" t="s">
        <v>5967</v>
      </c>
      <c r="D880" t="s">
        <v>74</v>
      </c>
      <c r="E880" t="b">
        <v>0</v>
      </c>
      <c r="F880">
        <v>77358</v>
      </c>
      <c r="G880">
        <v>1</v>
      </c>
      <c r="H880">
        <v>2</v>
      </c>
      <c r="I880" t="s">
        <v>725</v>
      </c>
      <c r="J880" t="s">
        <v>5968</v>
      </c>
      <c r="K880" t="s">
        <v>2967</v>
      </c>
      <c r="L880">
        <v>0</v>
      </c>
      <c r="M880" s="37">
        <v>43480</v>
      </c>
      <c r="N880" s="37" t="s">
        <v>42</v>
      </c>
      <c r="P880" t="s">
        <v>151</v>
      </c>
      <c r="Q880" s="37"/>
      <c r="R880" s="37"/>
      <c r="S880" t="b">
        <v>1</v>
      </c>
      <c r="T880" t="s">
        <v>41</v>
      </c>
      <c r="V880" t="s">
        <v>715</v>
      </c>
      <c r="W880">
        <v>12</v>
      </c>
      <c r="X880">
        <v>2</v>
      </c>
      <c r="Y880">
        <v>4</v>
      </c>
      <c r="Z880">
        <v>3020</v>
      </c>
      <c r="AA880">
        <v>0</v>
      </c>
      <c r="AE880" t="b">
        <v>0</v>
      </c>
      <c r="AF880" t="b">
        <v>0</v>
      </c>
      <c r="AG880" t="s">
        <v>74</v>
      </c>
    </row>
    <row r="881" spans="1:33" x14ac:dyDescent="0.25">
      <c r="A881" t="str">
        <f>_xlfn.CONCAT(Table3[[#This Row],[Order]],"-",Table3[[#This Row],[Line]])</f>
        <v>77358-2</v>
      </c>
      <c r="C881" t="s">
        <v>5967</v>
      </c>
      <c r="D881" t="s">
        <v>74</v>
      </c>
      <c r="E881" t="b">
        <v>0</v>
      </c>
      <c r="F881">
        <v>77358</v>
      </c>
      <c r="G881">
        <v>2</v>
      </c>
      <c r="H881">
        <v>1</v>
      </c>
      <c r="I881" t="s">
        <v>725</v>
      </c>
      <c r="J881" t="s">
        <v>5968</v>
      </c>
      <c r="K881" t="s">
        <v>2969</v>
      </c>
      <c r="L881">
        <v>0</v>
      </c>
      <c r="M881" s="37">
        <v>43480</v>
      </c>
      <c r="N881" s="37" t="s">
        <v>42</v>
      </c>
      <c r="P881" t="s">
        <v>151</v>
      </c>
      <c r="Q881" s="37"/>
      <c r="R881" s="37"/>
      <c r="S881" t="b">
        <v>0</v>
      </c>
      <c r="V881" t="s">
        <v>715</v>
      </c>
      <c r="W881">
        <v>12</v>
      </c>
      <c r="X881">
        <v>1</v>
      </c>
      <c r="Y881">
        <v>2</v>
      </c>
      <c r="Z881">
        <v>1150</v>
      </c>
      <c r="AA881">
        <v>0</v>
      </c>
      <c r="AE881" t="b">
        <v>0</v>
      </c>
      <c r="AF881" t="b">
        <v>0</v>
      </c>
      <c r="AG881" t="s">
        <v>74</v>
      </c>
    </row>
    <row r="882" spans="1:33" x14ac:dyDescent="0.25">
      <c r="A882" t="str">
        <f>_xlfn.CONCAT(Table3[[#This Row],[Order]],"-",Table3[[#This Row],[Line]])</f>
        <v>78036-1</v>
      </c>
      <c r="C882" t="s">
        <v>5967</v>
      </c>
      <c r="D882" t="s">
        <v>74</v>
      </c>
      <c r="E882" t="b">
        <v>0</v>
      </c>
      <c r="F882">
        <v>78036</v>
      </c>
      <c r="G882">
        <v>1</v>
      </c>
      <c r="H882">
        <v>2</v>
      </c>
      <c r="I882" t="s">
        <v>722</v>
      </c>
      <c r="J882" t="s">
        <v>5968</v>
      </c>
      <c r="K882" t="s">
        <v>5545</v>
      </c>
      <c r="L882">
        <v>0</v>
      </c>
      <c r="M882" s="37"/>
      <c r="N882" s="37" t="s">
        <v>727</v>
      </c>
      <c r="Q882" s="37"/>
      <c r="R882" s="37"/>
      <c r="S882" t="b">
        <v>0</v>
      </c>
      <c r="V882" t="s">
        <v>715</v>
      </c>
      <c r="W882">
        <v>0</v>
      </c>
      <c r="X882">
        <v>2</v>
      </c>
      <c r="Z882">
        <v>1200</v>
      </c>
      <c r="AA882">
        <v>0</v>
      </c>
      <c r="AE882" t="b">
        <v>0</v>
      </c>
      <c r="AF882" t="b">
        <v>0</v>
      </c>
      <c r="AG882" t="s">
        <v>74</v>
      </c>
    </row>
    <row r="883" spans="1:33" x14ac:dyDescent="0.25">
      <c r="A883" t="str">
        <f>_xlfn.CONCAT(Table3[[#This Row],[Order]],"-",Table3[[#This Row],[Line]])</f>
        <v>76385-5</v>
      </c>
      <c r="C883" t="s">
        <v>5967</v>
      </c>
      <c r="D883" t="s">
        <v>74</v>
      </c>
      <c r="E883" t="b">
        <v>0</v>
      </c>
      <c r="F883">
        <v>76385</v>
      </c>
      <c r="G883">
        <v>5</v>
      </c>
      <c r="H883">
        <v>16</v>
      </c>
      <c r="I883" t="s">
        <v>739</v>
      </c>
      <c r="J883" t="s">
        <v>5968</v>
      </c>
      <c r="K883" t="s">
        <v>5546</v>
      </c>
      <c r="L883">
        <v>66.88</v>
      </c>
      <c r="M883" s="37"/>
      <c r="N883" s="37" t="s">
        <v>727</v>
      </c>
      <c r="Q883" s="37"/>
      <c r="R883" s="37"/>
      <c r="S883" t="b">
        <v>0</v>
      </c>
      <c r="V883" t="s">
        <v>714</v>
      </c>
      <c r="W883">
        <v>0</v>
      </c>
      <c r="X883">
        <v>16</v>
      </c>
      <c r="Z883">
        <v>4048</v>
      </c>
      <c r="AA883">
        <v>0</v>
      </c>
      <c r="AE883" t="b">
        <v>0</v>
      </c>
      <c r="AF883" t="b">
        <v>0</v>
      </c>
      <c r="AG883" t="s">
        <v>74</v>
      </c>
    </row>
    <row r="884" spans="1:33" x14ac:dyDescent="0.25">
      <c r="A884" t="str">
        <f>_xlfn.CONCAT(Table3[[#This Row],[Order]],"-",Table3[[#This Row],[Line]])</f>
        <v>76385-6</v>
      </c>
      <c r="C884" t="s">
        <v>5967</v>
      </c>
      <c r="D884" t="s">
        <v>74</v>
      </c>
      <c r="E884" t="b">
        <v>0</v>
      </c>
      <c r="F884">
        <v>76385</v>
      </c>
      <c r="G884">
        <v>6</v>
      </c>
      <c r="H884">
        <v>6</v>
      </c>
      <c r="I884" t="s">
        <v>739</v>
      </c>
      <c r="J884" t="s">
        <v>5968</v>
      </c>
      <c r="K884" t="s">
        <v>5547</v>
      </c>
      <c r="L884">
        <v>45.36</v>
      </c>
      <c r="M884" s="37"/>
      <c r="N884" s="37" t="s">
        <v>727</v>
      </c>
      <c r="Q884" s="37"/>
      <c r="S884" t="b">
        <v>0</v>
      </c>
      <c r="V884" t="s">
        <v>714</v>
      </c>
      <c r="W884">
        <v>0</v>
      </c>
      <c r="X884">
        <v>6</v>
      </c>
      <c r="Z884">
        <v>3036</v>
      </c>
      <c r="AA884">
        <v>0</v>
      </c>
      <c r="AE884" t="b">
        <v>0</v>
      </c>
      <c r="AF884" t="b">
        <v>0</v>
      </c>
      <c r="AG884" t="s">
        <v>74</v>
      </c>
    </row>
    <row r="885" spans="1:33" x14ac:dyDescent="0.25">
      <c r="A885" t="str">
        <f>_xlfn.CONCAT(Table3[[#This Row],[Order]],"-",Table3[[#This Row],[Line]])</f>
        <v>76385-7</v>
      </c>
      <c r="C885" t="s">
        <v>5967</v>
      </c>
      <c r="D885" t="s">
        <v>74</v>
      </c>
      <c r="E885" t="b">
        <v>0</v>
      </c>
      <c r="F885">
        <v>76385</v>
      </c>
      <c r="G885">
        <v>7</v>
      </c>
      <c r="H885">
        <v>1</v>
      </c>
      <c r="I885" t="s">
        <v>739</v>
      </c>
      <c r="J885" t="s">
        <v>5968</v>
      </c>
      <c r="K885" t="s">
        <v>5548</v>
      </c>
      <c r="L885">
        <v>6.99</v>
      </c>
      <c r="M885" s="37"/>
      <c r="N885" s="37" t="s">
        <v>727</v>
      </c>
      <c r="Q885" s="37"/>
      <c r="S885" s="37" t="b">
        <v>0</v>
      </c>
      <c r="V885" t="s">
        <v>714</v>
      </c>
      <c r="W885">
        <v>0</v>
      </c>
      <c r="X885">
        <v>1</v>
      </c>
      <c r="Z885">
        <v>506</v>
      </c>
      <c r="AA885">
        <v>0</v>
      </c>
      <c r="AE885" t="b">
        <v>0</v>
      </c>
      <c r="AF885" t="b">
        <v>0</v>
      </c>
      <c r="AG885" t="s">
        <v>74</v>
      </c>
    </row>
    <row r="886" spans="1:33" x14ac:dyDescent="0.25">
      <c r="A886" t="str">
        <f>_xlfn.CONCAT(Table3[[#This Row],[Order]],"-",Table3[[#This Row],[Line]])</f>
        <v>76385-8</v>
      </c>
      <c r="C886" t="s">
        <v>5967</v>
      </c>
      <c r="D886" t="s">
        <v>74</v>
      </c>
      <c r="E886" t="b">
        <v>0</v>
      </c>
      <c r="F886">
        <v>76385</v>
      </c>
      <c r="G886">
        <v>8</v>
      </c>
      <c r="H886">
        <v>6</v>
      </c>
      <c r="I886" t="s">
        <v>739</v>
      </c>
      <c r="J886" t="s">
        <v>5968</v>
      </c>
      <c r="K886" t="s">
        <v>5549</v>
      </c>
      <c r="L886">
        <v>28.44</v>
      </c>
      <c r="M886" s="37"/>
      <c r="N886" s="37" t="s">
        <v>727</v>
      </c>
      <c r="Q886" s="37"/>
      <c r="S886" t="b">
        <v>0</v>
      </c>
      <c r="V886" t="s">
        <v>714</v>
      </c>
      <c r="W886">
        <v>0</v>
      </c>
      <c r="X886">
        <v>6</v>
      </c>
      <c r="Z886">
        <v>1518</v>
      </c>
      <c r="AA886">
        <v>0</v>
      </c>
      <c r="AE886" t="b">
        <v>0</v>
      </c>
      <c r="AF886" t="b">
        <v>0</v>
      </c>
      <c r="AG886" t="s">
        <v>74</v>
      </c>
    </row>
    <row r="887" spans="1:33" x14ac:dyDescent="0.25">
      <c r="A887" t="str">
        <f>_xlfn.CONCAT(Table3[[#This Row],[Order]],"-",Table3[[#This Row],[Line]])</f>
        <v>75644-1</v>
      </c>
      <c r="C887" t="s">
        <v>5967</v>
      </c>
      <c r="D887" t="s">
        <v>74</v>
      </c>
      <c r="E887" t="b">
        <v>0</v>
      </c>
      <c r="F887">
        <v>75644</v>
      </c>
      <c r="G887">
        <v>1</v>
      </c>
      <c r="H887">
        <v>1</v>
      </c>
      <c r="I887" t="s">
        <v>725</v>
      </c>
      <c r="J887" t="s">
        <v>5968</v>
      </c>
      <c r="K887" t="s">
        <v>2971</v>
      </c>
      <c r="L887">
        <v>107</v>
      </c>
      <c r="M887" s="37">
        <v>43479</v>
      </c>
      <c r="N887" s="37" t="s">
        <v>165</v>
      </c>
      <c r="P887" t="s">
        <v>151</v>
      </c>
      <c r="S887" t="b">
        <v>0</v>
      </c>
      <c r="V887" t="s">
        <v>714</v>
      </c>
      <c r="W887">
        <v>1</v>
      </c>
      <c r="X887">
        <v>6</v>
      </c>
      <c r="Y887">
        <v>8</v>
      </c>
      <c r="Z887">
        <v>5830</v>
      </c>
      <c r="AA887">
        <v>0</v>
      </c>
      <c r="AE887" t="b">
        <v>0</v>
      </c>
      <c r="AF887" t="b">
        <v>0</v>
      </c>
      <c r="AG887" t="s">
        <v>74</v>
      </c>
    </row>
    <row r="888" spans="1:33" x14ac:dyDescent="0.25">
      <c r="A888" t="str">
        <f>_xlfn.CONCAT(Table3[[#This Row],[Order]],"-",Table3[[#This Row],[Line]])</f>
        <v>75644-2</v>
      </c>
      <c r="C888" t="s">
        <v>5967</v>
      </c>
      <c r="D888" t="s">
        <v>74</v>
      </c>
      <c r="E888" t="b">
        <v>0</v>
      </c>
      <c r="F888">
        <v>75644</v>
      </c>
      <c r="G888">
        <v>2</v>
      </c>
      <c r="H888">
        <v>1</v>
      </c>
      <c r="I888" t="s">
        <v>725</v>
      </c>
      <c r="J888" t="s">
        <v>5968</v>
      </c>
      <c r="K888" t="s">
        <v>2973</v>
      </c>
      <c r="L888">
        <v>30</v>
      </c>
      <c r="M888" s="37">
        <v>43479</v>
      </c>
      <c r="N888" s="37" t="s">
        <v>165</v>
      </c>
      <c r="P888" t="s">
        <v>151</v>
      </c>
      <c r="Q888" s="37"/>
      <c r="R888" s="37"/>
      <c r="S888" t="b">
        <v>0</v>
      </c>
      <c r="V888" t="s">
        <v>714</v>
      </c>
      <c r="W888">
        <v>1</v>
      </c>
      <c r="X888">
        <v>2</v>
      </c>
      <c r="Y888">
        <v>6</v>
      </c>
      <c r="Z888">
        <v>2200</v>
      </c>
      <c r="AA888">
        <v>0</v>
      </c>
      <c r="AE888" t="b">
        <v>0</v>
      </c>
      <c r="AF888" t="b">
        <v>0</v>
      </c>
      <c r="AG888" t="s">
        <v>74</v>
      </c>
    </row>
    <row r="889" spans="1:33" x14ac:dyDescent="0.25">
      <c r="A889" t="str">
        <f>_xlfn.CONCAT(Table3[[#This Row],[Order]],"-",Table3[[#This Row],[Line]])</f>
        <v>75644-3</v>
      </c>
      <c r="C889" t="s">
        <v>5967</v>
      </c>
      <c r="D889" t="s">
        <v>74</v>
      </c>
      <c r="E889" t="b">
        <v>0</v>
      </c>
      <c r="F889">
        <v>75644</v>
      </c>
      <c r="G889">
        <v>3</v>
      </c>
      <c r="H889">
        <v>2</v>
      </c>
      <c r="I889" t="s">
        <v>725</v>
      </c>
      <c r="J889" t="s">
        <v>5968</v>
      </c>
      <c r="K889" t="s">
        <v>2975</v>
      </c>
      <c r="L889">
        <v>64</v>
      </c>
      <c r="M889" s="37">
        <v>43479</v>
      </c>
      <c r="N889" s="37" t="s">
        <v>165</v>
      </c>
      <c r="P889" t="s">
        <v>151</v>
      </c>
      <c r="Q889" s="37"/>
      <c r="R889" s="37"/>
      <c r="S889" t="b">
        <v>0</v>
      </c>
      <c r="V889" t="s">
        <v>714</v>
      </c>
      <c r="W889">
        <v>1</v>
      </c>
      <c r="X889">
        <v>8</v>
      </c>
      <c r="Y889">
        <v>16</v>
      </c>
      <c r="Z889">
        <v>5080</v>
      </c>
      <c r="AA889">
        <v>0</v>
      </c>
      <c r="AE889" t="b">
        <v>0</v>
      </c>
      <c r="AF889" t="b">
        <v>0</v>
      </c>
      <c r="AG889" t="s">
        <v>74</v>
      </c>
    </row>
    <row r="890" spans="1:33" x14ac:dyDescent="0.25">
      <c r="A890" t="str">
        <f>_xlfn.CONCAT(Table3[[#This Row],[Order]],"-",Table3[[#This Row],[Line]])</f>
        <v>75730-1</v>
      </c>
      <c r="C890" t="s">
        <v>5967</v>
      </c>
      <c r="D890" t="s">
        <v>74</v>
      </c>
      <c r="E890" t="b">
        <v>0</v>
      </c>
      <c r="F890">
        <v>75730</v>
      </c>
      <c r="G890">
        <v>1</v>
      </c>
      <c r="H890">
        <v>1</v>
      </c>
      <c r="I890" t="s">
        <v>3275</v>
      </c>
      <c r="J890" t="s">
        <v>5968</v>
      </c>
      <c r="K890" t="s">
        <v>3277</v>
      </c>
      <c r="L890">
        <v>9.2899999999999991</v>
      </c>
      <c r="M890" s="37">
        <v>43488</v>
      </c>
      <c r="N890" s="37" t="s">
        <v>42</v>
      </c>
      <c r="Q890" s="37"/>
      <c r="R890" s="37"/>
      <c r="S890" t="b">
        <v>0</v>
      </c>
      <c r="V890" t="s">
        <v>714</v>
      </c>
      <c r="W890">
        <v>0</v>
      </c>
      <c r="X890">
        <v>1</v>
      </c>
      <c r="Y890">
        <v>4</v>
      </c>
      <c r="Z890">
        <v>700</v>
      </c>
      <c r="AA890">
        <v>0</v>
      </c>
      <c r="AE890" t="b">
        <v>0</v>
      </c>
      <c r="AF890" t="b">
        <v>0</v>
      </c>
      <c r="AG890" t="s">
        <v>74</v>
      </c>
    </row>
    <row r="891" spans="1:33" x14ac:dyDescent="0.25">
      <c r="A891" t="str">
        <f>_xlfn.CONCAT(Table3[[#This Row],[Order]],"-",Table3[[#This Row],[Line]])</f>
        <v>75730-3</v>
      </c>
      <c r="C891" t="s">
        <v>5967</v>
      </c>
      <c r="D891" t="s">
        <v>74</v>
      </c>
      <c r="E891" t="b">
        <v>0</v>
      </c>
      <c r="F891">
        <v>75730</v>
      </c>
      <c r="G891">
        <v>3</v>
      </c>
      <c r="H891">
        <v>8</v>
      </c>
      <c r="I891" t="s">
        <v>3275</v>
      </c>
      <c r="J891" t="s">
        <v>5968</v>
      </c>
      <c r="K891" t="s">
        <v>3279</v>
      </c>
      <c r="L891">
        <v>101.92</v>
      </c>
      <c r="M891" s="37">
        <v>43488</v>
      </c>
      <c r="N891" s="37" t="s">
        <v>42</v>
      </c>
      <c r="Q891" s="37"/>
      <c r="R891" s="37"/>
      <c r="S891" t="b">
        <v>0</v>
      </c>
      <c r="V891" t="s">
        <v>714</v>
      </c>
      <c r="W891">
        <v>0</v>
      </c>
      <c r="X891">
        <v>8</v>
      </c>
      <c r="Y891">
        <v>48</v>
      </c>
      <c r="Z891">
        <v>11200</v>
      </c>
      <c r="AA891">
        <v>0</v>
      </c>
      <c r="AE891" t="b">
        <v>0</v>
      </c>
      <c r="AF891" t="b">
        <v>0</v>
      </c>
      <c r="AG891" t="s">
        <v>74</v>
      </c>
    </row>
    <row r="892" spans="1:33" x14ac:dyDescent="0.25">
      <c r="A892" t="str">
        <f>_xlfn.CONCAT(Table3[[#This Row],[Order]],"-",Table3[[#This Row],[Line]])</f>
        <v>75730-4</v>
      </c>
      <c r="C892" t="s">
        <v>5967</v>
      </c>
      <c r="D892" t="s">
        <v>74</v>
      </c>
      <c r="E892" t="b">
        <v>0</v>
      </c>
      <c r="F892">
        <v>75730</v>
      </c>
      <c r="G892">
        <v>4</v>
      </c>
      <c r="H892">
        <v>2</v>
      </c>
      <c r="I892" t="s">
        <v>3275</v>
      </c>
      <c r="J892" t="s">
        <v>5968</v>
      </c>
      <c r="K892" t="s">
        <v>3281</v>
      </c>
      <c r="L892">
        <v>0</v>
      </c>
      <c r="M892" s="37">
        <v>43488</v>
      </c>
      <c r="N892" s="37" t="s">
        <v>42</v>
      </c>
      <c r="Q892" s="37"/>
      <c r="R892" s="37"/>
      <c r="S892" t="b">
        <v>0</v>
      </c>
      <c r="V892" t="s">
        <v>714</v>
      </c>
      <c r="W892">
        <v>0</v>
      </c>
      <c r="X892">
        <v>2</v>
      </c>
      <c r="Y892">
        <v>16</v>
      </c>
      <c r="Z892">
        <v>8177.8</v>
      </c>
      <c r="AA892">
        <v>0</v>
      </c>
      <c r="AE892" t="b">
        <v>0</v>
      </c>
      <c r="AF892" t="b">
        <v>0</v>
      </c>
      <c r="AG892" t="s">
        <v>74</v>
      </c>
    </row>
    <row r="893" spans="1:33" x14ac:dyDescent="0.25">
      <c r="A893" t="str">
        <f>_xlfn.CONCAT(Table3[[#This Row],[Order]],"-",Table3[[#This Row],[Line]])</f>
        <v>77703-1</v>
      </c>
      <c r="C893" t="s">
        <v>5967</v>
      </c>
      <c r="D893" t="s">
        <v>74</v>
      </c>
      <c r="E893" t="b">
        <v>0</v>
      </c>
      <c r="F893">
        <v>77703</v>
      </c>
      <c r="G893">
        <v>1</v>
      </c>
      <c r="H893">
        <v>21</v>
      </c>
      <c r="I893" t="s">
        <v>731</v>
      </c>
      <c r="J893" t="s">
        <v>5968</v>
      </c>
      <c r="K893" t="s">
        <v>5022</v>
      </c>
      <c r="L893">
        <v>65.94</v>
      </c>
      <c r="M893" s="37"/>
      <c r="N893" s="37" t="s">
        <v>727</v>
      </c>
      <c r="Q893" s="37"/>
      <c r="R893" s="37"/>
      <c r="S893" t="b">
        <v>0</v>
      </c>
      <c r="V893" t="s">
        <v>714</v>
      </c>
      <c r="W893">
        <v>0</v>
      </c>
      <c r="X893">
        <v>21</v>
      </c>
      <c r="Z893">
        <v>5418</v>
      </c>
      <c r="AA893">
        <v>0</v>
      </c>
      <c r="AE893" t="b">
        <v>0</v>
      </c>
      <c r="AF893" t="b">
        <v>0</v>
      </c>
      <c r="AG893" t="s">
        <v>74</v>
      </c>
    </row>
    <row r="894" spans="1:33" x14ac:dyDescent="0.25">
      <c r="A894" t="str">
        <f>_xlfn.CONCAT(Table3[[#This Row],[Order]],"-",Table3[[#This Row],[Line]])</f>
        <v>77703-2</v>
      </c>
      <c r="C894" t="s">
        <v>5967</v>
      </c>
      <c r="D894" t="s">
        <v>74</v>
      </c>
      <c r="E894" t="b">
        <v>0</v>
      </c>
      <c r="F894">
        <v>77703</v>
      </c>
      <c r="G894">
        <v>2</v>
      </c>
      <c r="H894">
        <v>3</v>
      </c>
      <c r="I894" t="s">
        <v>731</v>
      </c>
      <c r="J894" t="s">
        <v>5968</v>
      </c>
      <c r="K894" t="s">
        <v>5023</v>
      </c>
      <c r="L894">
        <v>0</v>
      </c>
      <c r="M894" s="37"/>
      <c r="N894" s="37" t="s">
        <v>736</v>
      </c>
      <c r="Q894" s="37"/>
      <c r="R894" s="37"/>
      <c r="S894" t="b">
        <v>0</v>
      </c>
      <c r="V894" t="s">
        <v>714</v>
      </c>
      <c r="W894">
        <v>0</v>
      </c>
      <c r="X894">
        <v>9</v>
      </c>
      <c r="Z894">
        <v>4638</v>
      </c>
      <c r="AA894">
        <v>0</v>
      </c>
      <c r="AE894" t="b">
        <v>0</v>
      </c>
      <c r="AF894" t="b">
        <v>0</v>
      </c>
      <c r="AG894" t="s">
        <v>74</v>
      </c>
    </row>
    <row r="895" spans="1:33" x14ac:dyDescent="0.25">
      <c r="A895" t="str">
        <f>_xlfn.CONCAT(Table3[[#This Row],[Order]],"-",Table3[[#This Row],[Line]])</f>
        <v>77703-3</v>
      </c>
      <c r="C895" t="s">
        <v>5967</v>
      </c>
      <c r="D895" t="s">
        <v>74</v>
      </c>
      <c r="E895" t="b">
        <v>0</v>
      </c>
      <c r="F895">
        <v>77703</v>
      </c>
      <c r="G895">
        <v>3</v>
      </c>
      <c r="H895">
        <v>4</v>
      </c>
      <c r="I895" t="s">
        <v>731</v>
      </c>
      <c r="J895" t="s">
        <v>5968</v>
      </c>
      <c r="K895" t="s">
        <v>5024</v>
      </c>
      <c r="L895">
        <v>29.8</v>
      </c>
      <c r="M895" s="37"/>
      <c r="N895" s="37" t="s">
        <v>736</v>
      </c>
      <c r="Q895" s="37"/>
      <c r="S895" t="b">
        <v>0</v>
      </c>
      <c r="V895" t="s">
        <v>714</v>
      </c>
      <c r="W895">
        <v>0</v>
      </c>
      <c r="X895">
        <v>4</v>
      </c>
      <c r="Z895">
        <v>1752</v>
      </c>
      <c r="AA895">
        <v>0</v>
      </c>
      <c r="AE895" t="b">
        <v>0</v>
      </c>
      <c r="AF895" t="b">
        <v>0</v>
      </c>
      <c r="AG895" t="s">
        <v>74</v>
      </c>
    </row>
    <row r="896" spans="1:33" x14ac:dyDescent="0.25">
      <c r="A896" t="str">
        <f>_xlfn.CONCAT(Table3[[#This Row],[Order]],"-",Table3[[#This Row],[Line]])</f>
        <v>77791-1</v>
      </c>
      <c r="C896" t="s">
        <v>5967</v>
      </c>
      <c r="D896" t="s">
        <v>74</v>
      </c>
      <c r="E896" t="b">
        <v>0</v>
      </c>
      <c r="F896">
        <v>77791</v>
      </c>
      <c r="G896">
        <v>1</v>
      </c>
      <c r="H896">
        <v>1</v>
      </c>
      <c r="I896" t="s">
        <v>751</v>
      </c>
      <c r="J896" t="s">
        <v>5968</v>
      </c>
      <c r="K896" t="s">
        <v>4195</v>
      </c>
      <c r="L896">
        <v>0</v>
      </c>
      <c r="M896" s="37"/>
      <c r="N896" s="37" t="s">
        <v>736</v>
      </c>
      <c r="Q896" s="37"/>
      <c r="S896" t="b">
        <v>0</v>
      </c>
      <c r="V896" t="s">
        <v>715</v>
      </c>
      <c r="W896">
        <v>0</v>
      </c>
      <c r="X896">
        <v>1</v>
      </c>
      <c r="Z896">
        <v>770</v>
      </c>
      <c r="AA896">
        <v>0</v>
      </c>
      <c r="AE896" t="b">
        <v>0</v>
      </c>
      <c r="AF896" t="b">
        <v>0</v>
      </c>
      <c r="AG896" t="s">
        <v>74</v>
      </c>
    </row>
    <row r="897" spans="1:33" x14ac:dyDescent="0.25">
      <c r="A897" t="str">
        <f>_xlfn.CONCAT(Table3[[#This Row],[Order]],"-",Table3[[#This Row],[Line]])</f>
        <v>77791-2</v>
      </c>
      <c r="C897" t="s">
        <v>5967</v>
      </c>
      <c r="D897" t="s">
        <v>74</v>
      </c>
      <c r="E897" t="b">
        <v>0</v>
      </c>
      <c r="F897">
        <v>77791</v>
      </c>
      <c r="G897">
        <v>2</v>
      </c>
      <c r="H897">
        <v>2</v>
      </c>
      <c r="I897" t="s">
        <v>751</v>
      </c>
      <c r="J897" t="s">
        <v>5968</v>
      </c>
      <c r="K897" t="s">
        <v>4196</v>
      </c>
      <c r="L897">
        <v>0</v>
      </c>
      <c r="M897" s="37"/>
      <c r="N897" s="37" t="s">
        <v>736</v>
      </c>
      <c r="Q897" s="37"/>
      <c r="S897" t="b">
        <v>0</v>
      </c>
      <c r="V897" t="s">
        <v>715</v>
      </c>
      <c r="W897">
        <v>0</v>
      </c>
      <c r="X897">
        <v>2</v>
      </c>
      <c r="Z897">
        <v>2200</v>
      </c>
      <c r="AA897">
        <v>0</v>
      </c>
      <c r="AE897" t="b">
        <v>0</v>
      </c>
      <c r="AF897" t="b">
        <v>0</v>
      </c>
      <c r="AG897" t="s">
        <v>74</v>
      </c>
    </row>
    <row r="898" spans="1:33" x14ac:dyDescent="0.25">
      <c r="A898" t="str">
        <f>_xlfn.CONCAT(Table3[[#This Row],[Order]],"-",Table3[[#This Row],[Line]])</f>
        <v>77135-1</v>
      </c>
      <c r="C898" t="s">
        <v>5967</v>
      </c>
      <c r="D898" t="s">
        <v>74</v>
      </c>
      <c r="E898" t="b">
        <v>0</v>
      </c>
      <c r="F898">
        <v>77135</v>
      </c>
      <c r="G898">
        <v>1</v>
      </c>
      <c r="H898">
        <v>5</v>
      </c>
      <c r="I898" t="s">
        <v>740</v>
      </c>
      <c r="J898" t="s">
        <v>5968</v>
      </c>
      <c r="K898" t="s">
        <v>2977</v>
      </c>
      <c r="L898">
        <v>82.6</v>
      </c>
      <c r="M898" s="37">
        <v>43503</v>
      </c>
      <c r="N898" s="37" t="s">
        <v>42</v>
      </c>
      <c r="Q898" s="37"/>
      <c r="S898" t="b">
        <v>1</v>
      </c>
      <c r="T898" t="s">
        <v>41</v>
      </c>
      <c r="V898" t="s">
        <v>714</v>
      </c>
      <c r="W898">
        <v>12</v>
      </c>
      <c r="X898">
        <v>10</v>
      </c>
      <c r="Y898">
        <v>30</v>
      </c>
      <c r="Z898">
        <v>7865.15</v>
      </c>
      <c r="AA898">
        <v>0</v>
      </c>
      <c r="AE898" t="b">
        <v>0</v>
      </c>
      <c r="AF898" t="b">
        <v>0</v>
      </c>
      <c r="AG898" t="s">
        <v>74</v>
      </c>
    </row>
    <row r="899" spans="1:33" x14ac:dyDescent="0.25">
      <c r="A899" t="str">
        <f>_xlfn.CONCAT(Table3[[#This Row],[Order]],"-",Table3[[#This Row],[Line]])</f>
        <v>78019-1</v>
      </c>
      <c r="C899" t="s">
        <v>5967</v>
      </c>
      <c r="D899" t="s">
        <v>74</v>
      </c>
      <c r="E899" t="b">
        <v>0</v>
      </c>
      <c r="F899">
        <v>78019</v>
      </c>
      <c r="G899">
        <v>1</v>
      </c>
      <c r="H899">
        <v>35</v>
      </c>
      <c r="I899" t="s">
        <v>717</v>
      </c>
      <c r="J899" t="s">
        <v>5968</v>
      </c>
      <c r="K899" t="s">
        <v>3852</v>
      </c>
      <c r="L899">
        <v>95.9</v>
      </c>
      <c r="M899" s="37">
        <v>43476</v>
      </c>
      <c r="N899" s="37" t="s">
        <v>42</v>
      </c>
      <c r="Q899" s="37"/>
      <c r="S899" t="b">
        <v>0</v>
      </c>
      <c r="V899" t="s">
        <v>714</v>
      </c>
      <c r="W899">
        <v>10</v>
      </c>
      <c r="X899">
        <v>35</v>
      </c>
      <c r="Y899">
        <v>35</v>
      </c>
      <c r="Z899">
        <v>6825</v>
      </c>
      <c r="AA899">
        <v>0</v>
      </c>
      <c r="AE899" t="b">
        <v>0</v>
      </c>
      <c r="AF899" t="b">
        <v>0</v>
      </c>
      <c r="AG899" t="s">
        <v>74</v>
      </c>
    </row>
    <row r="900" spans="1:33" x14ac:dyDescent="0.25">
      <c r="A900" t="str">
        <f>_xlfn.CONCAT(Table3[[#This Row],[Order]],"-",Table3[[#This Row],[Line]])</f>
        <v>75859-1</v>
      </c>
      <c r="C900" t="s">
        <v>5967</v>
      </c>
      <c r="D900" t="s">
        <v>74</v>
      </c>
      <c r="E900" t="b">
        <v>0</v>
      </c>
      <c r="F900">
        <v>75859</v>
      </c>
      <c r="G900">
        <v>1</v>
      </c>
      <c r="H900">
        <v>1</v>
      </c>
      <c r="I900" t="s">
        <v>728</v>
      </c>
      <c r="J900" t="s">
        <v>5968</v>
      </c>
      <c r="K900" t="s">
        <v>5550</v>
      </c>
      <c r="L900">
        <v>64.28</v>
      </c>
      <c r="M900" s="37"/>
      <c r="N900" s="37" t="s">
        <v>736</v>
      </c>
      <c r="O900" t="s">
        <v>5551</v>
      </c>
      <c r="Q900" s="37"/>
      <c r="R900" s="37"/>
      <c r="S900" t="b">
        <v>0</v>
      </c>
      <c r="V900" t="s">
        <v>714</v>
      </c>
      <c r="W900">
        <v>0</v>
      </c>
      <c r="X900">
        <v>8</v>
      </c>
      <c r="Z900">
        <v>2970</v>
      </c>
      <c r="AA900">
        <v>0</v>
      </c>
      <c r="AE900" t="b">
        <v>0</v>
      </c>
      <c r="AF900" t="b">
        <v>0</v>
      </c>
      <c r="AG900" t="s">
        <v>74</v>
      </c>
    </row>
    <row r="901" spans="1:33" x14ac:dyDescent="0.25">
      <c r="A901" t="str">
        <f>_xlfn.CONCAT(Table3[[#This Row],[Order]],"-",Table3[[#This Row],[Line]])</f>
        <v>75859-4</v>
      </c>
      <c r="C901" t="s">
        <v>5967</v>
      </c>
      <c r="D901" t="s">
        <v>74</v>
      </c>
      <c r="E901" t="b">
        <v>0</v>
      </c>
      <c r="F901">
        <v>75859</v>
      </c>
      <c r="G901">
        <v>4</v>
      </c>
      <c r="H901">
        <v>10</v>
      </c>
      <c r="I901" t="s">
        <v>728</v>
      </c>
      <c r="J901" t="s">
        <v>5968</v>
      </c>
      <c r="K901" t="s">
        <v>5552</v>
      </c>
      <c r="L901">
        <v>680</v>
      </c>
      <c r="M901" s="37"/>
      <c r="N901" s="37" t="s">
        <v>736</v>
      </c>
      <c r="O901" t="s">
        <v>5551</v>
      </c>
      <c r="Q901" s="37"/>
      <c r="R901" s="37"/>
      <c r="S901" t="b">
        <v>0</v>
      </c>
      <c r="V901" t="s">
        <v>714</v>
      </c>
      <c r="W901">
        <v>0</v>
      </c>
      <c r="X901">
        <v>80</v>
      </c>
      <c r="Z901">
        <v>39300</v>
      </c>
      <c r="AA901">
        <v>0</v>
      </c>
      <c r="AE901" t="b">
        <v>0</v>
      </c>
      <c r="AF901" t="b">
        <v>0</v>
      </c>
      <c r="AG901" t="s">
        <v>74</v>
      </c>
    </row>
    <row r="902" spans="1:33" x14ac:dyDescent="0.25">
      <c r="A902" t="str">
        <f>_xlfn.CONCAT(Table3[[#This Row],[Order]],"-",Table3[[#This Row],[Line]])</f>
        <v>75859-7</v>
      </c>
      <c r="C902" t="s">
        <v>5967</v>
      </c>
      <c r="D902" t="s">
        <v>74</v>
      </c>
      <c r="E902" t="b">
        <v>0</v>
      </c>
      <c r="F902">
        <v>75859</v>
      </c>
      <c r="G902">
        <v>7</v>
      </c>
      <c r="H902">
        <v>9</v>
      </c>
      <c r="I902" t="s">
        <v>728</v>
      </c>
      <c r="J902" t="s">
        <v>5968</v>
      </c>
      <c r="K902" t="s">
        <v>5552</v>
      </c>
      <c r="L902">
        <v>612</v>
      </c>
      <c r="M902" s="37"/>
      <c r="N902" s="37" t="s">
        <v>736</v>
      </c>
      <c r="O902" t="s">
        <v>5551</v>
      </c>
      <c r="Q902" s="37"/>
      <c r="R902" s="37"/>
      <c r="S902" t="b">
        <v>0</v>
      </c>
      <c r="V902" t="s">
        <v>714</v>
      </c>
      <c r="W902">
        <v>0</v>
      </c>
      <c r="X902">
        <v>72</v>
      </c>
      <c r="Z902">
        <v>35370</v>
      </c>
      <c r="AA902">
        <v>0</v>
      </c>
      <c r="AE902" t="b">
        <v>0</v>
      </c>
      <c r="AF902" t="b">
        <v>0</v>
      </c>
      <c r="AG902" t="s">
        <v>74</v>
      </c>
    </row>
    <row r="903" spans="1:33" x14ac:dyDescent="0.25">
      <c r="A903" t="str">
        <f>_xlfn.CONCAT(Table3[[#This Row],[Order]],"-",Table3[[#This Row],[Line]])</f>
        <v>75859-9</v>
      </c>
      <c r="C903" t="s">
        <v>5967</v>
      </c>
      <c r="D903" t="s">
        <v>74</v>
      </c>
      <c r="E903" t="b">
        <v>0</v>
      </c>
      <c r="F903">
        <v>75859</v>
      </c>
      <c r="G903">
        <v>9</v>
      </c>
      <c r="H903">
        <v>1</v>
      </c>
      <c r="I903" t="s">
        <v>728</v>
      </c>
      <c r="J903" t="s">
        <v>5968</v>
      </c>
      <c r="K903" t="s">
        <v>5553</v>
      </c>
      <c r="L903">
        <v>91.17</v>
      </c>
      <c r="M903" s="37"/>
      <c r="N903" s="37" t="s">
        <v>736</v>
      </c>
      <c r="O903" t="s">
        <v>5551</v>
      </c>
      <c r="Q903" s="37"/>
      <c r="R903" s="37"/>
      <c r="S903" t="b">
        <v>0</v>
      </c>
      <c r="V903" t="s">
        <v>714</v>
      </c>
      <c r="W903">
        <v>0</v>
      </c>
      <c r="X903">
        <v>10</v>
      </c>
      <c r="Z903">
        <v>4170</v>
      </c>
      <c r="AA903">
        <v>0</v>
      </c>
      <c r="AE903" t="b">
        <v>0</v>
      </c>
      <c r="AF903" t="b">
        <v>0</v>
      </c>
      <c r="AG903" t="s">
        <v>74</v>
      </c>
    </row>
    <row r="904" spans="1:33" x14ac:dyDescent="0.25">
      <c r="A904" t="str">
        <f>_xlfn.CONCAT(Table3[[#This Row],[Order]],"-",Table3[[#This Row],[Line]])</f>
        <v>75859-12</v>
      </c>
      <c r="C904" t="s">
        <v>5967</v>
      </c>
      <c r="D904" t="s">
        <v>74</v>
      </c>
      <c r="E904" t="b">
        <v>0</v>
      </c>
      <c r="F904">
        <v>75859</v>
      </c>
      <c r="G904">
        <v>12</v>
      </c>
      <c r="H904">
        <v>2</v>
      </c>
      <c r="I904" t="s">
        <v>728</v>
      </c>
      <c r="J904" t="s">
        <v>5968</v>
      </c>
      <c r="K904" t="s">
        <v>5554</v>
      </c>
      <c r="L904">
        <v>186.38</v>
      </c>
      <c r="M904" s="37"/>
      <c r="N904" s="37" t="s">
        <v>736</v>
      </c>
      <c r="O904" t="s">
        <v>5551</v>
      </c>
      <c r="Q904" s="37"/>
      <c r="R904" s="37"/>
      <c r="S904" t="b">
        <v>0</v>
      </c>
      <c r="V904" t="s">
        <v>714</v>
      </c>
      <c r="W904">
        <v>0</v>
      </c>
      <c r="X904">
        <v>16</v>
      </c>
      <c r="Z904">
        <v>9300</v>
      </c>
      <c r="AA904">
        <v>0</v>
      </c>
      <c r="AE904" t="b">
        <v>0</v>
      </c>
      <c r="AF904" t="b">
        <v>0</v>
      </c>
      <c r="AG904" t="s">
        <v>74</v>
      </c>
    </row>
    <row r="905" spans="1:33" x14ac:dyDescent="0.25">
      <c r="A905" t="str">
        <f>_xlfn.CONCAT(Table3[[#This Row],[Order]],"-",Table3[[#This Row],[Line]])</f>
        <v>75859-19</v>
      </c>
      <c r="C905" t="s">
        <v>5967</v>
      </c>
      <c r="D905" t="s">
        <v>74</v>
      </c>
      <c r="E905" t="b">
        <v>0</v>
      </c>
      <c r="F905">
        <v>75859</v>
      </c>
      <c r="G905">
        <v>19</v>
      </c>
      <c r="H905">
        <v>1</v>
      </c>
      <c r="I905" t="s">
        <v>728</v>
      </c>
      <c r="J905" t="s">
        <v>5968</v>
      </c>
      <c r="K905" t="s">
        <v>5555</v>
      </c>
      <c r="L905">
        <v>13.41</v>
      </c>
      <c r="M905" s="37"/>
      <c r="N905" s="37" t="s">
        <v>736</v>
      </c>
      <c r="O905" t="s">
        <v>5551</v>
      </c>
      <c r="Q905" s="37"/>
      <c r="R905" s="37"/>
      <c r="S905" t="b">
        <v>0</v>
      </c>
      <c r="V905" t="s">
        <v>714</v>
      </c>
      <c r="W905">
        <v>0</v>
      </c>
      <c r="X905">
        <v>1</v>
      </c>
      <c r="Z905">
        <v>600</v>
      </c>
      <c r="AA905">
        <v>0</v>
      </c>
      <c r="AE905" t="b">
        <v>0</v>
      </c>
      <c r="AF905" t="b">
        <v>0</v>
      </c>
      <c r="AG905" t="s">
        <v>74</v>
      </c>
    </row>
    <row r="906" spans="1:33" x14ac:dyDescent="0.25">
      <c r="A906" t="str">
        <f>_xlfn.CONCAT(Table3[[#This Row],[Order]],"-",Table3[[#This Row],[Line]])</f>
        <v>75859-23</v>
      </c>
      <c r="C906" t="s">
        <v>5967</v>
      </c>
      <c r="D906" t="s">
        <v>74</v>
      </c>
      <c r="E906" t="b">
        <v>0</v>
      </c>
      <c r="F906">
        <v>75859</v>
      </c>
      <c r="G906">
        <v>23</v>
      </c>
      <c r="H906">
        <v>1</v>
      </c>
      <c r="I906" t="s">
        <v>728</v>
      </c>
      <c r="J906" t="s">
        <v>5968</v>
      </c>
      <c r="K906" t="s">
        <v>5555</v>
      </c>
      <c r="L906">
        <v>13.41</v>
      </c>
      <c r="M906" s="37"/>
      <c r="N906" s="37" t="s">
        <v>736</v>
      </c>
      <c r="O906" t="s">
        <v>5551</v>
      </c>
      <c r="Q906" s="37"/>
      <c r="R906" s="37"/>
      <c r="S906" t="b">
        <v>0</v>
      </c>
      <c r="V906" t="s">
        <v>714</v>
      </c>
      <c r="W906">
        <v>0</v>
      </c>
      <c r="X906">
        <v>1</v>
      </c>
      <c r="Z906">
        <v>600</v>
      </c>
      <c r="AA906">
        <v>0</v>
      </c>
      <c r="AE906" t="b">
        <v>0</v>
      </c>
      <c r="AF906" t="b">
        <v>0</v>
      </c>
      <c r="AG906" t="s">
        <v>74</v>
      </c>
    </row>
    <row r="907" spans="1:33" x14ac:dyDescent="0.25">
      <c r="A907" t="str">
        <f>_xlfn.CONCAT(Table3[[#This Row],[Order]],"-",Table3[[#This Row],[Line]])</f>
        <v>75859-29</v>
      </c>
      <c r="C907" t="s">
        <v>5967</v>
      </c>
      <c r="D907" t="s">
        <v>74</v>
      </c>
      <c r="E907" t="b">
        <v>0</v>
      </c>
      <c r="F907">
        <v>75859</v>
      </c>
      <c r="G907">
        <v>29</v>
      </c>
      <c r="H907">
        <v>2</v>
      </c>
      <c r="I907" t="s">
        <v>739</v>
      </c>
      <c r="J907" t="s">
        <v>5968</v>
      </c>
      <c r="K907" t="s">
        <v>5322</v>
      </c>
      <c r="L907">
        <v>14.92</v>
      </c>
      <c r="M907" s="37">
        <v>43493</v>
      </c>
      <c r="N907" s="37" t="s">
        <v>42</v>
      </c>
      <c r="O907" t="s">
        <v>5551</v>
      </c>
      <c r="Q907" s="37"/>
      <c r="R907" s="37"/>
      <c r="S907" t="b">
        <v>0</v>
      </c>
      <c r="V907" t="s">
        <v>714</v>
      </c>
      <c r="W907">
        <v>15</v>
      </c>
      <c r="X907">
        <v>2</v>
      </c>
      <c r="Y907">
        <v>4</v>
      </c>
      <c r="Z907">
        <v>634</v>
      </c>
      <c r="AA907">
        <v>0</v>
      </c>
      <c r="AE907" t="b">
        <v>0</v>
      </c>
      <c r="AF907" t="b">
        <v>0</v>
      </c>
      <c r="AG907" t="s">
        <v>74</v>
      </c>
    </row>
    <row r="908" spans="1:33" x14ac:dyDescent="0.25">
      <c r="A908" t="str">
        <f>_xlfn.CONCAT(Table3[[#This Row],[Order]],"-",Table3[[#This Row],[Line]])</f>
        <v>75859-30</v>
      </c>
      <c r="C908" t="s">
        <v>5967</v>
      </c>
      <c r="D908" t="s">
        <v>74</v>
      </c>
      <c r="E908" t="b">
        <v>0</v>
      </c>
      <c r="F908">
        <v>75859</v>
      </c>
      <c r="G908">
        <v>30</v>
      </c>
      <c r="H908">
        <v>2</v>
      </c>
      <c r="I908" t="s">
        <v>739</v>
      </c>
      <c r="J908" t="s">
        <v>5968</v>
      </c>
      <c r="K908" t="s">
        <v>5324</v>
      </c>
      <c r="L908">
        <v>20.9</v>
      </c>
      <c r="M908" s="37">
        <v>43493</v>
      </c>
      <c r="N908" s="37" t="s">
        <v>42</v>
      </c>
      <c r="O908" t="s">
        <v>5551</v>
      </c>
      <c r="R908" s="37"/>
      <c r="S908" t="b">
        <v>0</v>
      </c>
      <c r="V908" t="s">
        <v>714</v>
      </c>
      <c r="W908">
        <v>15</v>
      </c>
      <c r="X908">
        <v>2</v>
      </c>
      <c r="Y908">
        <v>4</v>
      </c>
      <c r="Z908">
        <v>712</v>
      </c>
      <c r="AA908">
        <v>0</v>
      </c>
      <c r="AE908" t="b">
        <v>0</v>
      </c>
      <c r="AF908" t="b">
        <v>0</v>
      </c>
      <c r="AG908" t="s">
        <v>74</v>
      </c>
    </row>
    <row r="909" spans="1:33" x14ac:dyDescent="0.25">
      <c r="A909" t="str">
        <f>_xlfn.CONCAT(Table3[[#This Row],[Order]],"-",Table3[[#This Row],[Line]])</f>
        <v>75859-31</v>
      </c>
      <c r="C909" t="s">
        <v>5967</v>
      </c>
      <c r="D909" t="s">
        <v>74</v>
      </c>
      <c r="E909" t="b">
        <v>0</v>
      </c>
      <c r="F909">
        <v>75859</v>
      </c>
      <c r="G909">
        <v>31</v>
      </c>
      <c r="H909">
        <v>1</v>
      </c>
      <c r="I909" t="s">
        <v>739</v>
      </c>
      <c r="J909" t="s">
        <v>5968</v>
      </c>
      <c r="K909" t="s">
        <v>2861</v>
      </c>
      <c r="L909">
        <v>10.45</v>
      </c>
      <c r="M909" s="37">
        <v>43474</v>
      </c>
      <c r="N909" s="37" t="s">
        <v>165</v>
      </c>
      <c r="O909" t="s">
        <v>5551</v>
      </c>
      <c r="P909" t="s">
        <v>3126</v>
      </c>
      <c r="Q909" s="37"/>
      <c r="R909" s="37"/>
      <c r="S909" t="b">
        <v>0</v>
      </c>
      <c r="V909" t="s">
        <v>714</v>
      </c>
      <c r="W909">
        <v>1</v>
      </c>
      <c r="X909">
        <v>1</v>
      </c>
      <c r="Y909">
        <v>2</v>
      </c>
      <c r="Z909">
        <v>395</v>
      </c>
      <c r="AA909">
        <v>0</v>
      </c>
      <c r="AD909" t="s">
        <v>2719</v>
      </c>
      <c r="AE909" t="b">
        <v>0</v>
      </c>
      <c r="AF909" t="b">
        <v>0</v>
      </c>
      <c r="AG909" t="s">
        <v>74</v>
      </c>
    </row>
    <row r="910" spans="1:33" x14ac:dyDescent="0.25">
      <c r="A910" t="str">
        <f>_xlfn.CONCAT(Table3[[#This Row],[Order]],"-",Table3[[#This Row],[Line]])</f>
        <v>75859-34</v>
      </c>
      <c r="C910" t="s">
        <v>5967</v>
      </c>
      <c r="D910" t="s">
        <v>74</v>
      </c>
      <c r="E910" t="b">
        <v>0</v>
      </c>
      <c r="F910">
        <v>75859</v>
      </c>
      <c r="G910">
        <v>34</v>
      </c>
      <c r="H910">
        <v>1</v>
      </c>
      <c r="I910" t="s">
        <v>739</v>
      </c>
      <c r="J910" t="s">
        <v>5968</v>
      </c>
      <c r="K910" t="s">
        <v>2863</v>
      </c>
      <c r="L910">
        <v>10.45</v>
      </c>
      <c r="M910" s="37">
        <v>43474</v>
      </c>
      <c r="N910" s="37" t="s">
        <v>165</v>
      </c>
      <c r="O910" t="s">
        <v>5551</v>
      </c>
      <c r="P910" t="s">
        <v>151</v>
      </c>
      <c r="Q910" s="37"/>
      <c r="R910" s="37"/>
      <c r="S910" t="b">
        <v>0</v>
      </c>
      <c r="V910" t="s">
        <v>714</v>
      </c>
      <c r="W910">
        <v>1</v>
      </c>
      <c r="X910">
        <v>1</v>
      </c>
      <c r="Y910">
        <v>3</v>
      </c>
      <c r="Z910">
        <v>473</v>
      </c>
      <c r="AA910">
        <v>0</v>
      </c>
      <c r="AE910" t="b">
        <v>0</v>
      </c>
      <c r="AF910" t="b">
        <v>0</v>
      </c>
      <c r="AG910" t="s">
        <v>74</v>
      </c>
    </row>
    <row r="911" spans="1:33" x14ac:dyDescent="0.25">
      <c r="A911" t="str">
        <f>_xlfn.CONCAT(Table3[[#This Row],[Order]],"-",Table3[[#This Row],[Line]])</f>
        <v>75859-35</v>
      </c>
      <c r="C911" t="s">
        <v>5967</v>
      </c>
      <c r="D911" t="s">
        <v>74</v>
      </c>
      <c r="E911" t="b">
        <v>0</v>
      </c>
      <c r="F911">
        <v>75859</v>
      </c>
      <c r="G911">
        <v>35</v>
      </c>
      <c r="H911">
        <v>2</v>
      </c>
      <c r="I911" t="s">
        <v>739</v>
      </c>
      <c r="J911" t="s">
        <v>5968</v>
      </c>
      <c r="K911" t="s">
        <v>2863</v>
      </c>
      <c r="L911">
        <v>20.9</v>
      </c>
      <c r="M911" s="37">
        <v>43493</v>
      </c>
      <c r="N911" s="37" t="s">
        <v>42</v>
      </c>
      <c r="O911" t="s">
        <v>5551</v>
      </c>
      <c r="Q911" s="37"/>
      <c r="R911" s="37"/>
      <c r="S911" t="b">
        <v>0</v>
      </c>
      <c r="V911" t="s">
        <v>714</v>
      </c>
      <c r="W911">
        <v>15</v>
      </c>
      <c r="X911">
        <v>2</v>
      </c>
      <c r="Y911">
        <v>6</v>
      </c>
      <c r="Z911">
        <v>946</v>
      </c>
      <c r="AA911">
        <v>0</v>
      </c>
      <c r="AE911" t="b">
        <v>0</v>
      </c>
      <c r="AF911" t="b">
        <v>0</v>
      </c>
      <c r="AG911" t="s">
        <v>74</v>
      </c>
    </row>
    <row r="912" spans="1:33" x14ac:dyDescent="0.25">
      <c r="A912" t="str">
        <f>_xlfn.CONCAT(Table3[[#This Row],[Order]],"-",Table3[[#This Row],[Line]])</f>
        <v>75859-37</v>
      </c>
      <c r="C912" t="s">
        <v>5967</v>
      </c>
      <c r="D912" t="s">
        <v>74</v>
      </c>
      <c r="E912" t="b">
        <v>0</v>
      </c>
      <c r="F912">
        <v>75859</v>
      </c>
      <c r="G912">
        <v>37</v>
      </c>
      <c r="H912">
        <v>1</v>
      </c>
      <c r="I912" t="s">
        <v>739</v>
      </c>
      <c r="J912" t="s">
        <v>5968</v>
      </c>
      <c r="K912" t="s">
        <v>2865</v>
      </c>
      <c r="L912">
        <v>10.83</v>
      </c>
      <c r="M912" s="37">
        <v>43474</v>
      </c>
      <c r="N912" s="37" t="s">
        <v>165</v>
      </c>
      <c r="O912" t="s">
        <v>5551</v>
      </c>
      <c r="P912" t="s">
        <v>151</v>
      </c>
      <c r="Q912" s="37"/>
      <c r="R912" s="37"/>
      <c r="S912" t="b">
        <v>0</v>
      </c>
      <c r="V912" t="s">
        <v>714</v>
      </c>
      <c r="W912">
        <v>1</v>
      </c>
      <c r="X912">
        <v>1</v>
      </c>
      <c r="Y912">
        <v>3</v>
      </c>
      <c r="Z912">
        <v>483</v>
      </c>
      <c r="AA912">
        <v>0</v>
      </c>
      <c r="AE912" t="b">
        <v>0</v>
      </c>
      <c r="AF912" t="b">
        <v>0</v>
      </c>
      <c r="AG912" t="s">
        <v>74</v>
      </c>
    </row>
    <row r="913" spans="1:33" x14ac:dyDescent="0.25">
      <c r="A913" t="str">
        <f>_xlfn.CONCAT(Table3[[#This Row],[Order]],"-",Table3[[#This Row],[Line]])</f>
        <v>75859-38</v>
      </c>
      <c r="C913" t="s">
        <v>5967</v>
      </c>
      <c r="D913" t="s">
        <v>74</v>
      </c>
      <c r="E913" t="b">
        <v>0</v>
      </c>
      <c r="F913">
        <v>75859</v>
      </c>
      <c r="G913">
        <v>38</v>
      </c>
      <c r="H913">
        <v>1</v>
      </c>
      <c r="I913" t="s">
        <v>739</v>
      </c>
      <c r="J913" t="s">
        <v>5968</v>
      </c>
      <c r="K913" t="s">
        <v>2865</v>
      </c>
      <c r="L913">
        <v>10.83</v>
      </c>
      <c r="M913" s="37">
        <v>43493</v>
      </c>
      <c r="N913" s="37" t="s">
        <v>42</v>
      </c>
      <c r="O913" t="s">
        <v>5551</v>
      </c>
      <c r="Q913" s="37"/>
      <c r="R913" s="37"/>
      <c r="S913" t="b">
        <v>0</v>
      </c>
      <c r="V913" t="s">
        <v>714</v>
      </c>
      <c r="W913">
        <v>15</v>
      </c>
      <c r="X913">
        <v>1</v>
      </c>
      <c r="Y913">
        <v>3</v>
      </c>
      <c r="Z913">
        <v>483</v>
      </c>
      <c r="AA913">
        <v>0</v>
      </c>
      <c r="AE913" t="b">
        <v>0</v>
      </c>
      <c r="AF913" t="b">
        <v>0</v>
      </c>
      <c r="AG913" t="s">
        <v>74</v>
      </c>
    </row>
    <row r="914" spans="1:33" x14ac:dyDescent="0.25">
      <c r="A914" t="str">
        <f>_xlfn.CONCAT(Table3[[#This Row],[Order]],"-",Table3[[#This Row],[Line]])</f>
        <v>75859-40</v>
      </c>
      <c r="C914" t="s">
        <v>5967</v>
      </c>
      <c r="D914" t="s">
        <v>74</v>
      </c>
      <c r="E914" t="b">
        <v>0</v>
      </c>
      <c r="F914">
        <v>75859</v>
      </c>
      <c r="G914">
        <v>40</v>
      </c>
      <c r="H914">
        <v>2</v>
      </c>
      <c r="I914" t="s">
        <v>739</v>
      </c>
      <c r="J914" t="s">
        <v>5968</v>
      </c>
      <c r="K914" t="s">
        <v>2867</v>
      </c>
      <c r="L914">
        <v>30.8</v>
      </c>
      <c r="M914" s="37">
        <v>43474</v>
      </c>
      <c r="N914" s="37" t="s">
        <v>165</v>
      </c>
      <c r="O914" t="s">
        <v>5551</v>
      </c>
      <c r="P914" t="s">
        <v>151</v>
      </c>
      <c r="Q914" s="37"/>
      <c r="R914" s="37"/>
      <c r="S914" t="b">
        <v>0</v>
      </c>
      <c r="V914" t="s">
        <v>714</v>
      </c>
      <c r="W914">
        <v>1</v>
      </c>
      <c r="X914">
        <v>4</v>
      </c>
      <c r="Y914">
        <v>8</v>
      </c>
      <c r="Z914">
        <v>1258</v>
      </c>
      <c r="AA914">
        <v>0</v>
      </c>
      <c r="AE914" t="b">
        <v>0</v>
      </c>
      <c r="AF914" t="b">
        <v>0</v>
      </c>
      <c r="AG914" t="s">
        <v>74</v>
      </c>
    </row>
    <row r="915" spans="1:33" x14ac:dyDescent="0.25">
      <c r="A915" t="str">
        <f>_xlfn.CONCAT(Table3[[#This Row],[Order]],"-",Table3[[#This Row],[Line]])</f>
        <v>75859-41</v>
      </c>
      <c r="C915" t="s">
        <v>5967</v>
      </c>
      <c r="D915" t="s">
        <v>74</v>
      </c>
      <c r="E915" t="b">
        <v>0</v>
      </c>
      <c r="F915">
        <v>75859</v>
      </c>
      <c r="G915">
        <v>41</v>
      </c>
      <c r="H915">
        <v>4</v>
      </c>
      <c r="I915" t="s">
        <v>739</v>
      </c>
      <c r="J915" t="s">
        <v>5968</v>
      </c>
      <c r="K915" t="s">
        <v>2867</v>
      </c>
      <c r="L915">
        <v>46.2</v>
      </c>
      <c r="M915" s="37">
        <v>43493</v>
      </c>
      <c r="N915" s="37" t="s">
        <v>42</v>
      </c>
      <c r="O915" t="s">
        <v>5551</v>
      </c>
      <c r="Q915" s="37"/>
      <c r="R915" s="37"/>
      <c r="S915" t="b">
        <v>0</v>
      </c>
      <c r="V915" t="s">
        <v>714</v>
      </c>
      <c r="W915">
        <v>15</v>
      </c>
      <c r="X915">
        <v>8</v>
      </c>
      <c r="Y915">
        <v>16</v>
      </c>
      <c r="Z915">
        <v>2516</v>
      </c>
      <c r="AA915">
        <v>0</v>
      </c>
      <c r="AE915" t="b">
        <v>0</v>
      </c>
      <c r="AF915" t="b">
        <v>0</v>
      </c>
      <c r="AG915" t="s">
        <v>74</v>
      </c>
    </row>
    <row r="916" spans="1:33" x14ac:dyDescent="0.25">
      <c r="A916" t="str">
        <f>_xlfn.CONCAT(Table3[[#This Row],[Order]],"-",Table3[[#This Row],[Line]])</f>
        <v>75859-43</v>
      </c>
      <c r="C916" t="s">
        <v>5967</v>
      </c>
      <c r="D916" t="s">
        <v>74</v>
      </c>
      <c r="E916" t="b">
        <v>0</v>
      </c>
      <c r="F916">
        <v>75859</v>
      </c>
      <c r="G916">
        <v>43</v>
      </c>
      <c r="H916">
        <v>4</v>
      </c>
      <c r="I916" t="s">
        <v>739</v>
      </c>
      <c r="J916" t="s">
        <v>5968</v>
      </c>
      <c r="K916" t="s">
        <v>2867</v>
      </c>
      <c r="L916">
        <v>61.6</v>
      </c>
      <c r="M916" s="37">
        <v>43474</v>
      </c>
      <c r="N916" s="37" t="s">
        <v>165</v>
      </c>
      <c r="O916" t="s">
        <v>5551</v>
      </c>
      <c r="P916" t="s">
        <v>151</v>
      </c>
      <c r="Q916" s="37"/>
      <c r="R916" s="37"/>
      <c r="S916" t="b">
        <v>0</v>
      </c>
      <c r="V916" t="s">
        <v>714</v>
      </c>
      <c r="W916">
        <v>1</v>
      </c>
      <c r="X916">
        <v>8</v>
      </c>
      <c r="Y916">
        <v>16</v>
      </c>
      <c r="Z916">
        <v>2536</v>
      </c>
      <c r="AA916">
        <v>0</v>
      </c>
      <c r="AE916" t="b">
        <v>0</v>
      </c>
      <c r="AF916" t="b">
        <v>0</v>
      </c>
      <c r="AG916" t="s">
        <v>74</v>
      </c>
    </row>
    <row r="917" spans="1:33" x14ac:dyDescent="0.25">
      <c r="A917" t="str">
        <f>_xlfn.CONCAT(Table3[[#This Row],[Order]],"-",Table3[[#This Row],[Line]])</f>
        <v>75859-44</v>
      </c>
      <c r="C917" t="s">
        <v>5967</v>
      </c>
      <c r="D917" t="s">
        <v>74</v>
      </c>
      <c r="E917" t="b">
        <v>0</v>
      </c>
      <c r="F917">
        <v>75859</v>
      </c>
      <c r="G917">
        <v>44</v>
      </c>
      <c r="H917">
        <v>4</v>
      </c>
      <c r="I917" t="s">
        <v>739</v>
      </c>
      <c r="J917" t="s">
        <v>5968</v>
      </c>
      <c r="K917" t="s">
        <v>2867</v>
      </c>
      <c r="L917">
        <v>61.6</v>
      </c>
      <c r="M917" s="37">
        <v>43493</v>
      </c>
      <c r="N917" s="37" t="s">
        <v>42</v>
      </c>
      <c r="O917" t="s">
        <v>5551</v>
      </c>
      <c r="Q917" s="37"/>
      <c r="R917" s="37"/>
      <c r="S917" s="37" t="b">
        <v>0</v>
      </c>
      <c r="V917" t="s">
        <v>714</v>
      </c>
      <c r="W917">
        <v>15</v>
      </c>
      <c r="X917">
        <v>8</v>
      </c>
      <c r="Y917">
        <v>16</v>
      </c>
      <c r="Z917">
        <v>2516</v>
      </c>
      <c r="AA917">
        <v>0</v>
      </c>
      <c r="AE917" t="b">
        <v>0</v>
      </c>
      <c r="AF917" t="b">
        <v>0</v>
      </c>
      <c r="AG917" t="s">
        <v>74</v>
      </c>
    </row>
    <row r="918" spans="1:33" x14ac:dyDescent="0.25">
      <c r="A918" t="str">
        <f>_xlfn.CONCAT(Table3[[#This Row],[Order]],"-",Table3[[#This Row],[Line]])</f>
        <v>75859-45</v>
      </c>
      <c r="C918" t="s">
        <v>5967</v>
      </c>
      <c r="D918" t="s">
        <v>74</v>
      </c>
      <c r="E918" t="b">
        <v>0</v>
      </c>
      <c r="F918">
        <v>75859</v>
      </c>
      <c r="G918">
        <v>45</v>
      </c>
      <c r="H918">
        <v>6</v>
      </c>
      <c r="I918" t="s">
        <v>739</v>
      </c>
      <c r="J918" t="s">
        <v>5968</v>
      </c>
      <c r="K918" t="s">
        <v>2870</v>
      </c>
      <c r="L918">
        <v>94.68</v>
      </c>
      <c r="M918" s="37">
        <v>43474</v>
      </c>
      <c r="N918" s="37" t="s">
        <v>165</v>
      </c>
      <c r="O918" t="s">
        <v>5551</v>
      </c>
      <c r="P918" t="s">
        <v>151</v>
      </c>
      <c r="Q918" s="37"/>
      <c r="R918" s="37"/>
      <c r="S918" t="b">
        <v>0</v>
      </c>
      <c r="V918" t="s">
        <v>714</v>
      </c>
      <c r="W918">
        <v>1</v>
      </c>
      <c r="X918">
        <v>12</v>
      </c>
      <c r="Y918">
        <v>24</v>
      </c>
      <c r="Z918">
        <v>3834</v>
      </c>
      <c r="AA918">
        <v>0</v>
      </c>
      <c r="AE918" t="b">
        <v>0</v>
      </c>
      <c r="AF918" t="b">
        <v>0</v>
      </c>
      <c r="AG918" t="s">
        <v>74</v>
      </c>
    </row>
    <row r="919" spans="1:33" x14ac:dyDescent="0.25">
      <c r="A919" t="str">
        <f>_xlfn.CONCAT(Table3[[#This Row],[Order]],"-",Table3[[#This Row],[Line]])</f>
        <v>75859-46</v>
      </c>
      <c r="C919" t="s">
        <v>5967</v>
      </c>
      <c r="D919" t="s">
        <v>74</v>
      </c>
      <c r="E919" t="b">
        <v>0</v>
      </c>
      <c r="F919">
        <v>75859</v>
      </c>
      <c r="G919">
        <v>46</v>
      </c>
      <c r="H919">
        <v>6</v>
      </c>
      <c r="I919" t="s">
        <v>739</v>
      </c>
      <c r="J919" t="s">
        <v>5968</v>
      </c>
      <c r="K919" t="s">
        <v>2870</v>
      </c>
      <c r="L919">
        <v>94.68</v>
      </c>
      <c r="M919" s="37">
        <v>43493</v>
      </c>
      <c r="N919" s="37" t="s">
        <v>42</v>
      </c>
      <c r="O919" t="s">
        <v>5551</v>
      </c>
      <c r="Q919" s="37"/>
      <c r="R919" s="37"/>
      <c r="S919" t="b">
        <v>0</v>
      </c>
      <c r="V919" t="s">
        <v>714</v>
      </c>
      <c r="W919">
        <v>15</v>
      </c>
      <c r="X919">
        <v>12</v>
      </c>
      <c r="Y919">
        <v>24</v>
      </c>
      <c r="Z919">
        <v>3834</v>
      </c>
      <c r="AA919">
        <v>0</v>
      </c>
      <c r="AE919" t="b">
        <v>0</v>
      </c>
      <c r="AF919" t="b">
        <v>0</v>
      </c>
      <c r="AG919" t="s">
        <v>74</v>
      </c>
    </row>
    <row r="920" spans="1:33" x14ac:dyDescent="0.25">
      <c r="A920" t="str">
        <f>_xlfn.CONCAT(Table3[[#This Row],[Order]],"-",Table3[[#This Row],[Line]])</f>
        <v>75859-47</v>
      </c>
      <c r="C920" t="s">
        <v>5967</v>
      </c>
      <c r="D920" t="s">
        <v>74</v>
      </c>
      <c r="E920" t="b">
        <v>0</v>
      </c>
      <c r="F920">
        <v>75859</v>
      </c>
      <c r="G920">
        <v>47</v>
      </c>
      <c r="H920">
        <v>2</v>
      </c>
      <c r="I920" t="s">
        <v>739</v>
      </c>
      <c r="J920" t="s">
        <v>5968</v>
      </c>
      <c r="K920" t="s">
        <v>2870</v>
      </c>
      <c r="L920">
        <v>31.56</v>
      </c>
      <c r="M920" s="37">
        <v>43474</v>
      </c>
      <c r="N920" s="37" t="s">
        <v>165</v>
      </c>
      <c r="O920" t="s">
        <v>5551</v>
      </c>
      <c r="P920" t="s">
        <v>151</v>
      </c>
      <c r="Q920" s="37"/>
      <c r="R920" s="37"/>
      <c r="S920" t="b">
        <v>0</v>
      </c>
      <c r="V920" t="s">
        <v>714</v>
      </c>
      <c r="W920">
        <v>1</v>
      </c>
      <c r="X920">
        <v>4</v>
      </c>
      <c r="Y920">
        <v>8</v>
      </c>
      <c r="Z920">
        <v>1278</v>
      </c>
      <c r="AA920">
        <v>0</v>
      </c>
      <c r="AE920" t="b">
        <v>0</v>
      </c>
      <c r="AF920" t="b">
        <v>0</v>
      </c>
      <c r="AG920" t="s">
        <v>74</v>
      </c>
    </row>
    <row r="921" spans="1:33" x14ac:dyDescent="0.25">
      <c r="A921" t="str">
        <f>_xlfn.CONCAT(Table3[[#This Row],[Order]],"-",Table3[[#This Row],[Line]])</f>
        <v>75859-48</v>
      </c>
      <c r="C921" t="s">
        <v>5967</v>
      </c>
      <c r="D921" t="s">
        <v>74</v>
      </c>
      <c r="E921" t="b">
        <v>0</v>
      </c>
      <c r="F921">
        <v>75859</v>
      </c>
      <c r="G921">
        <v>48</v>
      </c>
      <c r="H921">
        <v>2</v>
      </c>
      <c r="I921" t="s">
        <v>739</v>
      </c>
      <c r="J921" t="s">
        <v>5968</v>
      </c>
      <c r="K921" t="s">
        <v>2870</v>
      </c>
      <c r="L921">
        <v>31.56</v>
      </c>
      <c r="M921" s="37">
        <v>43493</v>
      </c>
      <c r="N921" s="37" t="s">
        <v>42</v>
      </c>
      <c r="O921" t="s">
        <v>5551</v>
      </c>
      <c r="Q921" s="37"/>
      <c r="R921" s="37"/>
      <c r="S921" t="b">
        <v>0</v>
      </c>
      <c r="V921" t="s">
        <v>714</v>
      </c>
      <c r="W921">
        <v>15</v>
      </c>
      <c r="X921">
        <v>4</v>
      </c>
      <c r="Y921">
        <v>8</v>
      </c>
      <c r="Z921">
        <v>1278</v>
      </c>
      <c r="AA921">
        <v>0</v>
      </c>
      <c r="AE921" t="b">
        <v>0</v>
      </c>
      <c r="AF921" t="b">
        <v>0</v>
      </c>
      <c r="AG921" t="s">
        <v>74</v>
      </c>
    </row>
    <row r="922" spans="1:33" x14ac:dyDescent="0.25">
      <c r="A922" t="str">
        <f>_xlfn.CONCAT(Table3[[#This Row],[Order]],"-",Table3[[#This Row],[Line]])</f>
        <v>75859-50</v>
      </c>
      <c r="C922" t="s">
        <v>5967</v>
      </c>
      <c r="D922" t="s">
        <v>74</v>
      </c>
      <c r="E922" t="b">
        <v>0</v>
      </c>
      <c r="F922">
        <v>75859</v>
      </c>
      <c r="G922">
        <v>50</v>
      </c>
      <c r="H922">
        <v>1</v>
      </c>
      <c r="I922" t="s">
        <v>739</v>
      </c>
      <c r="J922" t="s">
        <v>5968</v>
      </c>
      <c r="K922" t="s">
        <v>2873</v>
      </c>
      <c r="L922">
        <v>18.96</v>
      </c>
      <c r="M922" s="37">
        <v>43474</v>
      </c>
      <c r="N922" s="37" t="s">
        <v>165</v>
      </c>
      <c r="O922" t="s">
        <v>5551</v>
      </c>
      <c r="P922" t="s">
        <v>151</v>
      </c>
      <c r="Q922" s="37"/>
      <c r="R922" s="37"/>
      <c r="S922" t="b">
        <v>0</v>
      </c>
      <c r="V922" t="s">
        <v>714</v>
      </c>
      <c r="W922">
        <v>1</v>
      </c>
      <c r="X922">
        <v>2</v>
      </c>
      <c r="Y922">
        <v>4</v>
      </c>
      <c r="Z922">
        <v>727</v>
      </c>
      <c r="AA922">
        <v>0</v>
      </c>
      <c r="AE922" t="b">
        <v>0</v>
      </c>
      <c r="AF922" t="b">
        <v>0</v>
      </c>
      <c r="AG922" t="s">
        <v>74</v>
      </c>
    </row>
    <row r="923" spans="1:33" x14ac:dyDescent="0.25">
      <c r="A923" t="str">
        <f>_xlfn.CONCAT(Table3[[#This Row],[Order]],"-",Table3[[#This Row],[Line]])</f>
        <v>75859-52</v>
      </c>
      <c r="C923" t="s">
        <v>5967</v>
      </c>
      <c r="D923" t="s">
        <v>74</v>
      </c>
      <c r="E923" t="b">
        <v>0</v>
      </c>
      <c r="F923">
        <v>75859</v>
      </c>
      <c r="G923">
        <v>52</v>
      </c>
      <c r="H923">
        <v>1</v>
      </c>
      <c r="I923" t="s">
        <v>739</v>
      </c>
      <c r="J923" t="s">
        <v>5968</v>
      </c>
      <c r="K923" t="s">
        <v>2873</v>
      </c>
      <c r="L923">
        <v>37.92</v>
      </c>
      <c r="M923" s="37">
        <v>43493</v>
      </c>
      <c r="N923" s="37" t="s">
        <v>42</v>
      </c>
      <c r="O923" t="s">
        <v>5551</v>
      </c>
      <c r="Q923" s="37"/>
      <c r="R923" s="37"/>
      <c r="S923" t="b">
        <v>0</v>
      </c>
      <c r="V923" t="s">
        <v>714</v>
      </c>
      <c r="W923">
        <v>15</v>
      </c>
      <c r="X923">
        <v>2</v>
      </c>
      <c r="Y923">
        <v>4</v>
      </c>
      <c r="Z923">
        <v>727</v>
      </c>
      <c r="AA923">
        <v>0</v>
      </c>
      <c r="AE923" t="b">
        <v>0</v>
      </c>
      <c r="AF923" t="b">
        <v>0</v>
      </c>
      <c r="AG923" t="s">
        <v>74</v>
      </c>
    </row>
    <row r="924" spans="1:33" x14ac:dyDescent="0.25">
      <c r="A924" t="str">
        <f>_xlfn.CONCAT(Table3[[#This Row],[Order]],"-",Table3[[#This Row],[Line]])</f>
        <v>75859-53</v>
      </c>
      <c r="C924" t="s">
        <v>5967</v>
      </c>
      <c r="D924" t="s">
        <v>74</v>
      </c>
      <c r="E924" t="b">
        <v>0</v>
      </c>
      <c r="F924">
        <v>75859</v>
      </c>
      <c r="G924">
        <v>53</v>
      </c>
      <c r="H924">
        <v>2</v>
      </c>
      <c r="I924" t="s">
        <v>739</v>
      </c>
      <c r="J924" t="s">
        <v>5968</v>
      </c>
      <c r="K924" t="s">
        <v>5334</v>
      </c>
      <c r="L924">
        <v>43.14</v>
      </c>
      <c r="M924" s="37">
        <v>43493</v>
      </c>
      <c r="N924" s="37" t="s">
        <v>42</v>
      </c>
      <c r="O924" t="s">
        <v>5551</v>
      </c>
      <c r="Q924" s="37"/>
      <c r="R924" s="37"/>
      <c r="S924" t="b">
        <v>0</v>
      </c>
      <c r="V924" t="s">
        <v>714</v>
      </c>
      <c r="W924">
        <v>15</v>
      </c>
      <c r="X924">
        <v>4</v>
      </c>
      <c r="Y924">
        <v>10</v>
      </c>
      <c r="Z924">
        <v>1726</v>
      </c>
      <c r="AA924">
        <v>0</v>
      </c>
      <c r="AE924" t="b">
        <v>0</v>
      </c>
      <c r="AF924" t="b">
        <v>0</v>
      </c>
      <c r="AG924" t="s">
        <v>74</v>
      </c>
    </row>
    <row r="925" spans="1:33" x14ac:dyDescent="0.25">
      <c r="A925" t="str">
        <f>_xlfn.CONCAT(Table3[[#This Row],[Order]],"-",Table3[[#This Row],[Line]])</f>
        <v>75859-54</v>
      </c>
      <c r="C925" t="s">
        <v>5967</v>
      </c>
      <c r="D925" t="s">
        <v>74</v>
      </c>
      <c r="E925" t="b">
        <v>0</v>
      </c>
      <c r="F925">
        <v>75859</v>
      </c>
      <c r="G925">
        <v>54</v>
      </c>
      <c r="H925">
        <v>1</v>
      </c>
      <c r="I925" t="s">
        <v>739</v>
      </c>
      <c r="J925" t="s">
        <v>5968</v>
      </c>
      <c r="K925" t="s">
        <v>2875</v>
      </c>
      <c r="L925">
        <v>26.91</v>
      </c>
      <c r="M925" s="37">
        <v>43474</v>
      </c>
      <c r="N925" s="37" t="s">
        <v>165</v>
      </c>
      <c r="O925" t="s">
        <v>5551</v>
      </c>
      <c r="P925" t="s">
        <v>151</v>
      </c>
      <c r="Q925" s="37"/>
      <c r="R925" s="37"/>
      <c r="S925" t="b">
        <v>0</v>
      </c>
      <c r="V925" t="s">
        <v>714</v>
      </c>
      <c r="W925">
        <v>1</v>
      </c>
      <c r="X925">
        <v>3</v>
      </c>
      <c r="Y925">
        <v>6</v>
      </c>
      <c r="Z925">
        <v>1029</v>
      </c>
      <c r="AA925">
        <v>0</v>
      </c>
      <c r="AE925" t="b">
        <v>0</v>
      </c>
      <c r="AF925" t="b">
        <v>0</v>
      </c>
      <c r="AG925" t="s">
        <v>74</v>
      </c>
    </row>
    <row r="926" spans="1:33" x14ac:dyDescent="0.25">
      <c r="A926" t="str">
        <f>_xlfn.CONCAT(Table3[[#This Row],[Order]],"-",Table3[[#This Row],[Line]])</f>
        <v>75859-55</v>
      </c>
      <c r="C926" t="s">
        <v>5967</v>
      </c>
      <c r="D926" t="s">
        <v>74</v>
      </c>
      <c r="E926" t="b">
        <v>0</v>
      </c>
      <c r="F926">
        <v>75859</v>
      </c>
      <c r="G926">
        <v>55</v>
      </c>
      <c r="H926">
        <v>1</v>
      </c>
      <c r="I926" t="s">
        <v>739</v>
      </c>
      <c r="J926" t="s">
        <v>5968</v>
      </c>
      <c r="K926" t="s">
        <v>5337</v>
      </c>
      <c r="L926">
        <v>29.7</v>
      </c>
      <c r="M926" s="37">
        <v>43493</v>
      </c>
      <c r="N926" s="37" t="s">
        <v>42</v>
      </c>
      <c r="O926" t="s">
        <v>5551</v>
      </c>
      <c r="Q926" s="37"/>
      <c r="S926" t="b">
        <v>0</v>
      </c>
      <c r="V926" t="s">
        <v>714</v>
      </c>
      <c r="W926">
        <v>15</v>
      </c>
      <c r="X926">
        <v>3</v>
      </c>
      <c r="Y926">
        <v>7</v>
      </c>
      <c r="Z926">
        <v>1175</v>
      </c>
      <c r="AA926">
        <v>0</v>
      </c>
      <c r="AE926" t="b">
        <v>0</v>
      </c>
      <c r="AF926" t="b">
        <v>0</v>
      </c>
      <c r="AG926" t="s">
        <v>74</v>
      </c>
    </row>
    <row r="927" spans="1:33" x14ac:dyDescent="0.25">
      <c r="A927" t="str">
        <f>_xlfn.CONCAT(Table3[[#This Row],[Order]],"-",Table3[[#This Row],[Line]])</f>
        <v>75859-58</v>
      </c>
      <c r="C927" t="s">
        <v>5967</v>
      </c>
      <c r="D927" t="s">
        <v>74</v>
      </c>
      <c r="E927" t="b">
        <v>0</v>
      </c>
      <c r="F927">
        <v>75859</v>
      </c>
      <c r="G927">
        <v>58</v>
      </c>
      <c r="H927">
        <v>2</v>
      </c>
      <c r="I927" t="s">
        <v>739</v>
      </c>
      <c r="J927" t="s">
        <v>5968</v>
      </c>
      <c r="K927" t="s">
        <v>5340</v>
      </c>
      <c r="L927">
        <v>66.94</v>
      </c>
      <c r="M927" s="37">
        <v>43493</v>
      </c>
      <c r="N927" s="37" t="s">
        <v>42</v>
      </c>
      <c r="O927" t="s">
        <v>5551</v>
      </c>
      <c r="Q927" s="37"/>
      <c r="R927" s="37"/>
      <c r="S927" t="b">
        <v>0</v>
      </c>
      <c r="V927" t="s">
        <v>714</v>
      </c>
      <c r="W927">
        <v>15</v>
      </c>
      <c r="X927">
        <v>6</v>
      </c>
      <c r="Y927">
        <v>16</v>
      </c>
      <c r="Z927">
        <v>2780</v>
      </c>
      <c r="AA927">
        <v>0</v>
      </c>
      <c r="AE927" t="b">
        <v>0</v>
      </c>
      <c r="AF927" t="b">
        <v>0</v>
      </c>
      <c r="AG927" t="s">
        <v>74</v>
      </c>
    </row>
    <row r="928" spans="1:33" x14ac:dyDescent="0.25">
      <c r="A928" t="str">
        <f>_xlfn.CONCAT(Table3[[#This Row],[Order]],"-",Table3[[#This Row],[Line]])</f>
        <v>75859-60</v>
      </c>
      <c r="C928" t="s">
        <v>5967</v>
      </c>
      <c r="D928" t="s">
        <v>74</v>
      </c>
      <c r="E928" t="b">
        <v>0</v>
      </c>
      <c r="F928">
        <v>75859</v>
      </c>
      <c r="G928">
        <v>60</v>
      </c>
      <c r="H928">
        <v>2</v>
      </c>
      <c r="I928" t="s">
        <v>739</v>
      </c>
      <c r="J928" t="s">
        <v>5968</v>
      </c>
      <c r="K928" t="s">
        <v>5343</v>
      </c>
      <c r="L928">
        <v>81.64</v>
      </c>
      <c r="M928" s="37">
        <v>43493</v>
      </c>
      <c r="N928" s="37" t="s">
        <v>42</v>
      </c>
      <c r="O928" t="s">
        <v>5551</v>
      </c>
      <c r="Q928" s="37"/>
      <c r="R928" s="37"/>
      <c r="S928" t="b">
        <v>0</v>
      </c>
      <c r="V928" t="s">
        <v>714</v>
      </c>
      <c r="W928">
        <v>15</v>
      </c>
      <c r="X928">
        <v>8</v>
      </c>
      <c r="Y928">
        <v>22</v>
      </c>
      <c r="Z928">
        <v>3364</v>
      </c>
      <c r="AA928">
        <v>0</v>
      </c>
      <c r="AE928" t="b">
        <v>0</v>
      </c>
      <c r="AF928" t="b">
        <v>0</v>
      </c>
      <c r="AG928" t="s">
        <v>74</v>
      </c>
    </row>
    <row r="929" spans="1:33" x14ac:dyDescent="0.25">
      <c r="A929" t="str">
        <f>_xlfn.CONCAT(Table3[[#This Row],[Order]],"-",Table3[[#This Row],[Line]])</f>
        <v>75859-61</v>
      </c>
      <c r="C929" t="s">
        <v>5967</v>
      </c>
      <c r="D929" t="s">
        <v>74</v>
      </c>
      <c r="E929" t="b">
        <v>0</v>
      </c>
      <c r="F929">
        <v>75859</v>
      </c>
      <c r="G929">
        <v>61</v>
      </c>
      <c r="H929">
        <v>4</v>
      </c>
      <c r="I929" t="s">
        <v>739</v>
      </c>
      <c r="J929" t="s">
        <v>5968</v>
      </c>
      <c r="K929" t="s">
        <v>5346</v>
      </c>
      <c r="L929">
        <v>25.92</v>
      </c>
      <c r="M929" s="37">
        <v>43524</v>
      </c>
      <c r="N929" s="37" t="s">
        <v>42</v>
      </c>
      <c r="O929" t="s">
        <v>5551</v>
      </c>
      <c r="Q929" s="37"/>
      <c r="R929" s="37"/>
      <c r="S929" t="b">
        <v>0</v>
      </c>
      <c r="V929" t="s">
        <v>714</v>
      </c>
      <c r="W929">
        <v>12</v>
      </c>
      <c r="X929">
        <v>4</v>
      </c>
      <c r="Y929">
        <v>8</v>
      </c>
      <c r="Z929">
        <v>1268</v>
      </c>
      <c r="AA929">
        <v>0</v>
      </c>
      <c r="AE929" t="b">
        <v>0</v>
      </c>
      <c r="AF929" t="b">
        <v>0</v>
      </c>
      <c r="AG929" t="s">
        <v>74</v>
      </c>
    </row>
    <row r="930" spans="1:33" x14ac:dyDescent="0.25">
      <c r="A930" t="str">
        <f>_xlfn.CONCAT(Table3[[#This Row],[Order]],"-",Table3[[#This Row],[Line]])</f>
        <v>75859-63</v>
      </c>
      <c r="C930" t="s">
        <v>5967</v>
      </c>
      <c r="D930" t="s">
        <v>74</v>
      </c>
      <c r="E930" t="b">
        <v>0</v>
      </c>
      <c r="F930">
        <v>75859</v>
      </c>
      <c r="G930">
        <v>63</v>
      </c>
      <c r="H930">
        <v>1</v>
      </c>
      <c r="I930" t="s">
        <v>739</v>
      </c>
      <c r="J930" t="s">
        <v>5968</v>
      </c>
      <c r="K930" t="s">
        <v>5346</v>
      </c>
      <c r="L930">
        <v>6.48</v>
      </c>
      <c r="M930" s="37">
        <v>43493</v>
      </c>
      <c r="N930" s="37" t="s">
        <v>42</v>
      </c>
      <c r="O930" t="s">
        <v>5551</v>
      </c>
      <c r="Q930" s="37"/>
      <c r="R930" s="37"/>
      <c r="S930" t="b">
        <v>0</v>
      </c>
      <c r="V930" t="s">
        <v>714</v>
      </c>
      <c r="W930">
        <v>15</v>
      </c>
      <c r="X930">
        <v>1</v>
      </c>
      <c r="Y930">
        <v>2</v>
      </c>
      <c r="Z930">
        <v>317</v>
      </c>
      <c r="AA930">
        <v>0</v>
      </c>
      <c r="AE930" t="b">
        <v>0</v>
      </c>
      <c r="AF930" t="b">
        <v>0</v>
      </c>
      <c r="AG930" t="s">
        <v>74</v>
      </c>
    </row>
    <row r="931" spans="1:33" x14ac:dyDescent="0.25">
      <c r="A931" t="str">
        <f>_xlfn.CONCAT(Table3[[#This Row],[Order]],"-",Table3[[#This Row],[Line]])</f>
        <v>75859-64</v>
      </c>
      <c r="C931" t="s">
        <v>5967</v>
      </c>
      <c r="D931" t="s">
        <v>74</v>
      </c>
      <c r="E931" t="b">
        <v>0</v>
      </c>
      <c r="F931">
        <v>75859</v>
      </c>
      <c r="G931">
        <v>64</v>
      </c>
      <c r="H931">
        <v>1</v>
      </c>
      <c r="I931" t="s">
        <v>739</v>
      </c>
      <c r="J931" t="s">
        <v>5968</v>
      </c>
      <c r="K931" t="s">
        <v>5361</v>
      </c>
      <c r="L931">
        <v>9.17</v>
      </c>
      <c r="M931" s="37">
        <v>43524</v>
      </c>
      <c r="N931" s="37" t="s">
        <v>42</v>
      </c>
      <c r="O931" t="s">
        <v>5551</v>
      </c>
      <c r="Q931" s="37"/>
      <c r="R931" s="37"/>
      <c r="S931" t="b">
        <v>0</v>
      </c>
      <c r="V931" t="s">
        <v>714</v>
      </c>
      <c r="W931">
        <v>12</v>
      </c>
      <c r="X931">
        <v>1</v>
      </c>
      <c r="Y931">
        <v>2</v>
      </c>
      <c r="Z931">
        <v>395</v>
      </c>
      <c r="AA931">
        <v>0</v>
      </c>
      <c r="AE931" t="b">
        <v>0</v>
      </c>
      <c r="AF931" t="b">
        <v>0</v>
      </c>
      <c r="AG931" t="s">
        <v>74</v>
      </c>
    </row>
    <row r="932" spans="1:33" x14ac:dyDescent="0.25">
      <c r="A932" t="str">
        <f>_xlfn.CONCAT(Table3[[#This Row],[Order]],"-",Table3[[#This Row],[Line]])</f>
        <v>75859-65</v>
      </c>
      <c r="C932" t="s">
        <v>5967</v>
      </c>
      <c r="D932" t="s">
        <v>74</v>
      </c>
      <c r="E932" t="b">
        <v>0</v>
      </c>
      <c r="F932">
        <v>75859</v>
      </c>
      <c r="G932">
        <v>65</v>
      </c>
      <c r="H932">
        <v>1</v>
      </c>
      <c r="I932" t="s">
        <v>739</v>
      </c>
      <c r="J932" t="s">
        <v>5968</v>
      </c>
      <c r="K932" t="s">
        <v>5348</v>
      </c>
      <c r="L932">
        <v>9.17</v>
      </c>
      <c r="M932" s="37">
        <v>43493</v>
      </c>
      <c r="N932" s="37" t="s">
        <v>42</v>
      </c>
      <c r="O932" t="s">
        <v>5551</v>
      </c>
      <c r="Q932" s="37"/>
      <c r="R932" s="37"/>
      <c r="S932" t="b">
        <v>0</v>
      </c>
      <c r="V932" t="s">
        <v>714</v>
      </c>
      <c r="W932">
        <v>15</v>
      </c>
      <c r="X932">
        <v>1</v>
      </c>
      <c r="Y932">
        <v>3</v>
      </c>
      <c r="Z932">
        <v>473</v>
      </c>
      <c r="AA932">
        <v>0</v>
      </c>
      <c r="AE932" t="b">
        <v>0</v>
      </c>
      <c r="AF932" t="b">
        <v>0</v>
      </c>
      <c r="AG932" t="s">
        <v>74</v>
      </c>
    </row>
    <row r="933" spans="1:33" x14ac:dyDescent="0.25">
      <c r="A933" t="str">
        <f>_xlfn.CONCAT(Table3[[#This Row],[Order]],"-",Table3[[#This Row],[Line]])</f>
        <v>75859-66</v>
      </c>
      <c r="C933" t="s">
        <v>5967</v>
      </c>
      <c r="D933" t="s">
        <v>74</v>
      </c>
      <c r="E933" t="b">
        <v>0</v>
      </c>
      <c r="F933">
        <v>75859</v>
      </c>
      <c r="G933">
        <v>66</v>
      </c>
      <c r="H933">
        <v>1</v>
      </c>
      <c r="I933" t="s">
        <v>739</v>
      </c>
      <c r="J933" t="s">
        <v>5968</v>
      </c>
      <c r="K933" t="s">
        <v>5348</v>
      </c>
      <c r="L933">
        <v>9.17</v>
      </c>
      <c r="M933" s="37">
        <v>43524</v>
      </c>
      <c r="N933" s="37" t="s">
        <v>42</v>
      </c>
      <c r="O933" t="s">
        <v>5551</v>
      </c>
      <c r="Q933" s="37"/>
      <c r="R933" s="37"/>
      <c r="S933" t="b">
        <v>0</v>
      </c>
      <c r="V933" t="s">
        <v>714</v>
      </c>
      <c r="W933">
        <v>12</v>
      </c>
      <c r="X933">
        <v>1</v>
      </c>
      <c r="Y933">
        <v>3</v>
      </c>
      <c r="Z933">
        <v>473</v>
      </c>
      <c r="AA933">
        <v>0</v>
      </c>
      <c r="AE933" t="b">
        <v>0</v>
      </c>
      <c r="AF933" t="b">
        <v>0</v>
      </c>
      <c r="AG933" t="s">
        <v>74</v>
      </c>
    </row>
    <row r="934" spans="1:33" x14ac:dyDescent="0.25">
      <c r="A934" t="str">
        <f>_xlfn.CONCAT(Table3[[#This Row],[Order]],"-",Table3[[#This Row],[Line]])</f>
        <v>75859-68</v>
      </c>
      <c r="C934" t="s">
        <v>5967</v>
      </c>
      <c r="D934" t="s">
        <v>74</v>
      </c>
      <c r="E934" t="b">
        <v>0</v>
      </c>
      <c r="F934">
        <v>75859</v>
      </c>
      <c r="G934">
        <v>68</v>
      </c>
      <c r="H934">
        <v>1</v>
      </c>
      <c r="I934" t="s">
        <v>739</v>
      </c>
      <c r="J934" t="s">
        <v>5968</v>
      </c>
      <c r="K934" t="s">
        <v>5350</v>
      </c>
      <c r="L934">
        <v>13.46</v>
      </c>
      <c r="M934" s="37">
        <v>43493</v>
      </c>
      <c r="N934" s="37" t="s">
        <v>42</v>
      </c>
      <c r="O934" t="s">
        <v>5551</v>
      </c>
      <c r="Q934" s="37"/>
      <c r="R934" s="37"/>
      <c r="S934" t="b">
        <v>0</v>
      </c>
      <c r="V934" t="s">
        <v>714</v>
      </c>
      <c r="W934">
        <v>15</v>
      </c>
      <c r="X934">
        <v>2</v>
      </c>
      <c r="Y934">
        <v>3</v>
      </c>
      <c r="Z934">
        <v>551</v>
      </c>
      <c r="AA934">
        <v>0</v>
      </c>
      <c r="AE934" t="b">
        <v>0</v>
      </c>
      <c r="AF934" t="b">
        <v>0</v>
      </c>
      <c r="AG934" t="s">
        <v>74</v>
      </c>
    </row>
    <row r="935" spans="1:33" x14ac:dyDescent="0.25">
      <c r="A935" t="str">
        <f>_xlfn.CONCAT(Table3[[#This Row],[Order]],"-",Table3[[#This Row],[Line]])</f>
        <v>75859-69</v>
      </c>
      <c r="C935" t="s">
        <v>5967</v>
      </c>
      <c r="D935" t="s">
        <v>74</v>
      </c>
      <c r="E935" t="b">
        <v>0</v>
      </c>
      <c r="F935">
        <v>75859</v>
      </c>
      <c r="G935">
        <v>69</v>
      </c>
      <c r="H935">
        <v>1</v>
      </c>
      <c r="I935" t="s">
        <v>739</v>
      </c>
      <c r="J935" t="s">
        <v>5968</v>
      </c>
      <c r="K935" t="s">
        <v>5350</v>
      </c>
      <c r="L935">
        <v>13.46</v>
      </c>
      <c r="M935" s="37">
        <v>43524</v>
      </c>
      <c r="N935" s="37" t="s">
        <v>42</v>
      </c>
      <c r="O935" t="s">
        <v>5551</v>
      </c>
      <c r="Q935" s="37"/>
      <c r="R935" s="37"/>
      <c r="S935" t="b">
        <v>0</v>
      </c>
      <c r="V935" t="s">
        <v>714</v>
      </c>
      <c r="W935">
        <v>12</v>
      </c>
      <c r="X935">
        <v>2</v>
      </c>
      <c r="Y935">
        <v>3</v>
      </c>
      <c r="Z935">
        <v>551</v>
      </c>
      <c r="AA935">
        <v>0</v>
      </c>
      <c r="AE935" t="b">
        <v>0</v>
      </c>
      <c r="AF935" t="b">
        <v>0</v>
      </c>
      <c r="AG935" t="s">
        <v>74</v>
      </c>
    </row>
    <row r="936" spans="1:33" x14ac:dyDescent="0.25">
      <c r="A936" t="str">
        <f>_xlfn.CONCAT(Table3[[#This Row],[Order]],"-",Table3[[#This Row],[Line]])</f>
        <v>75859-71</v>
      </c>
      <c r="C936" t="s">
        <v>5967</v>
      </c>
      <c r="D936" t="s">
        <v>74</v>
      </c>
      <c r="E936" t="b">
        <v>0</v>
      </c>
      <c r="F936">
        <v>75859</v>
      </c>
      <c r="G936">
        <v>71</v>
      </c>
      <c r="H936">
        <v>1</v>
      </c>
      <c r="I936" t="s">
        <v>739</v>
      </c>
      <c r="J936" t="s">
        <v>5968</v>
      </c>
      <c r="K936" t="s">
        <v>5350</v>
      </c>
      <c r="L936">
        <v>13.46</v>
      </c>
      <c r="M936" s="37">
        <v>43524</v>
      </c>
      <c r="N936" s="37" t="s">
        <v>42</v>
      </c>
      <c r="O936" t="s">
        <v>5551</v>
      </c>
      <c r="Q936" s="37"/>
      <c r="R936" s="37"/>
      <c r="S936" t="b">
        <v>0</v>
      </c>
      <c r="V936" t="s">
        <v>714</v>
      </c>
      <c r="W936">
        <v>12</v>
      </c>
      <c r="X936">
        <v>2</v>
      </c>
      <c r="Y936">
        <v>3</v>
      </c>
      <c r="Z936">
        <v>551</v>
      </c>
      <c r="AA936">
        <v>0</v>
      </c>
      <c r="AE936" t="b">
        <v>0</v>
      </c>
      <c r="AF936" t="b">
        <v>0</v>
      </c>
      <c r="AG936" t="s">
        <v>74</v>
      </c>
    </row>
    <row r="937" spans="1:33" x14ac:dyDescent="0.25">
      <c r="A937" t="str">
        <f>_xlfn.CONCAT(Table3[[#This Row],[Order]],"-",Table3[[#This Row],[Line]])</f>
        <v>75859-72</v>
      </c>
      <c r="C937" t="s">
        <v>5967</v>
      </c>
      <c r="D937" t="s">
        <v>74</v>
      </c>
      <c r="E937" t="b">
        <v>0</v>
      </c>
      <c r="F937">
        <v>75859</v>
      </c>
      <c r="G937">
        <v>72</v>
      </c>
      <c r="H937">
        <v>3</v>
      </c>
      <c r="I937" t="s">
        <v>739</v>
      </c>
      <c r="J937" t="s">
        <v>5968</v>
      </c>
      <c r="K937" t="s">
        <v>5353</v>
      </c>
      <c r="L937">
        <v>48.99</v>
      </c>
      <c r="M937" s="37">
        <v>43493</v>
      </c>
      <c r="N937" s="37" t="s">
        <v>42</v>
      </c>
      <c r="O937" t="s">
        <v>5551</v>
      </c>
      <c r="Q937" s="37"/>
      <c r="R937" s="37"/>
      <c r="S937" t="b">
        <v>0</v>
      </c>
      <c r="V937" t="s">
        <v>714</v>
      </c>
      <c r="W937">
        <v>15</v>
      </c>
      <c r="X937">
        <v>6</v>
      </c>
      <c r="Y937">
        <v>12</v>
      </c>
      <c r="Z937">
        <v>2121</v>
      </c>
      <c r="AA937">
        <v>0</v>
      </c>
      <c r="AE937" t="b">
        <v>0</v>
      </c>
      <c r="AF937" t="b">
        <v>0</v>
      </c>
      <c r="AG937" t="s">
        <v>74</v>
      </c>
    </row>
    <row r="938" spans="1:33" x14ac:dyDescent="0.25">
      <c r="A938" t="str">
        <f>_xlfn.CONCAT(Table3[[#This Row],[Order]],"-",Table3[[#This Row],[Line]])</f>
        <v>75859-73</v>
      </c>
      <c r="C938" t="s">
        <v>5967</v>
      </c>
      <c r="D938" t="s">
        <v>74</v>
      </c>
      <c r="E938" t="b">
        <v>0</v>
      </c>
      <c r="F938">
        <v>75859</v>
      </c>
      <c r="G938">
        <v>73</v>
      </c>
      <c r="H938">
        <v>3</v>
      </c>
      <c r="I938" t="s">
        <v>739</v>
      </c>
      <c r="J938" t="s">
        <v>5968</v>
      </c>
      <c r="K938" t="s">
        <v>5353</v>
      </c>
      <c r="L938">
        <v>48.99</v>
      </c>
      <c r="M938" s="37">
        <v>43524</v>
      </c>
      <c r="N938" s="37" t="s">
        <v>42</v>
      </c>
      <c r="O938" t="s">
        <v>5551</v>
      </c>
      <c r="Q938" s="37"/>
      <c r="R938" s="37"/>
      <c r="S938" t="b">
        <v>0</v>
      </c>
      <c r="V938" t="s">
        <v>714</v>
      </c>
      <c r="W938">
        <v>12</v>
      </c>
      <c r="X938">
        <v>6</v>
      </c>
      <c r="Y938">
        <v>12</v>
      </c>
      <c r="Z938">
        <v>2121</v>
      </c>
      <c r="AA938">
        <v>0</v>
      </c>
      <c r="AE938" t="b">
        <v>0</v>
      </c>
      <c r="AF938" t="b">
        <v>0</v>
      </c>
      <c r="AG938" t="s">
        <v>74</v>
      </c>
    </row>
    <row r="939" spans="1:33" x14ac:dyDescent="0.25">
      <c r="A939" t="str">
        <f>_xlfn.CONCAT(Table3[[#This Row],[Order]],"-",Table3[[#This Row],[Line]])</f>
        <v>75859-75</v>
      </c>
      <c r="C939" t="s">
        <v>5967</v>
      </c>
      <c r="D939" t="s">
        <v>74</v>
      </c>
      <c r="E939" t="b">
        <v>0</v>
      </c>
      <c r="F939">
        <v>75859</v>
      </c>
      <c r="G939">
        <v>75</v>
      </c>
      <c r="H939">
        <v>2</v>
      </c>
      <c r="I939" t="s">
        <v>739</v>
      </c>
      <c r="J939" t="s">
        <v>5968</v>
      </c>
      <c r="K939" t="s">
        <v>5355</v>
      </c>
      <c r="L939">
        <v>32.659999999999997</v>
      </c>
      <c r="M939" s="37">
        <v>43493</v>
      </c>
      <c r="N939" s="37" t="s">
        <v>42</v>
      </c>
      <c r="O939" t="s">
        <v>5551</v>
      </c>
      <c r="Q939" s="37"/>
      <c r="R939" s="37"/>
      <c r="S939" t="b">
        <v>0</v>
      </c>
      <c r="V939" t="s">
        <v>714</v>
      </c>
      <c r="W939">
        <v>15</v>
      </c>
      <c r="X939">
        <v>4</v>
      </c>
      <c r="Y939">
        <v>10</v>
      </c>
      <c r="Z939">
        <v>1570</v>
      </c>
      <c r="AA939">
        <v>0</v>
      </c>
      <c r="AE939" t="b">
        <v>0</v>
      </c>
      <c r="AF939" t="b">
        <v>0</v>
      </c>
      <c r="AG939" t="s">
        <v>74</v>
      </c>
    </row>
    <row r="940" spans="1:33" x14ac:dyDescent="0.25">
      <c r="A940" t="str">
        <f>_xlfn.CONCAT(Table3[[#This Row],[Order]],"-",Table3[[#This Row],[Line]])</f>
        <v>75859-76</v>
      </c>
      <c r="C940" t="s">
        <v>5967</v>
      </c>
      <c r="D940" t="s">
        <v>74</v>
      </c>
      <c r="E940" t="b">
        <v>0</v>
      </c>
      <c r="F940">
        <v>75859</v>
      </c>
      <c r="G940">
        <v>76</v>
      </c>
      <c r="H940">
        <v>1</v>
      </c>
      <c r="I940" t="s">
        <v>739</v>
      </c>
      <c r="J940" t="s">
        <v>5968</v>
      </c>
      <c r="K940" t="s">
        <v>5357</v>
      </c>
      <c r="L940">
        <v>19.02</v>
      </c>
      <c r="M940" s="37">
        <v>43493</v>
      </c>
      <c r="N940" s="37" t="s">
        <v>42</v>
      </c>
      <c r="O940" t="s">
        <v>5551</v>
      </c>
      <c r="Q940" s="37"/>
      <c r="R940" s="37"/>
      <c r="S940" t="b">
        <v>0</v>
      </c>
      <c r="V940" t="s">
        <v>714</v>
      </c>
      <c r="W940">
        <v>15</v>
      </c>
      <c r="X940">
        <v>2</v>
      </c>
      <c r="Y940">
        <v>6</v>
      </c>
      <c r="Z940">
        <v>941</v>
      </c>
      <c r="AA940">
        <v>0</v>
      </c>
      <c r="AE940" t="b">
        <v>0</v>
      </c>
      <c r="AF940" t="b">
        <v>0</v>
      </c>
      <c r="AG940" t="s">
        <v>74</v>
      </c>
    </row>
    <row r="941" spans="1:33" x14ac:dyDescent="0.25">
      <c r="A941" t="str">
        <f>_xlfn.CONCAT(Table3[[#This Row],[Order]],"-",Table3[[#This Row],[Line]])</f>
        <v>75859-78</v>
      </c>
      <c r="C941" t="s">
        <v>5967</v>
      </c>
      <c r="D941" t="s">
        <v>74</v>
      </c>
      <c r="E941" t="b">
        <v>0</v>
      </c>
      <c r="F941">
        <v>75859</v>
      </c>
      <c r="G941">
        <v>78</v>
      </c>
      <c r="H941">
        <v>2</v>
      </c>
      <c r="I941" t="s">
        <v>739</v>
      </c>
      <c r="J941" t="s">
        <v>5968</v>
      </c>
      <c r="K941" t="s">
        <v>5556</v>
      </c>
      <c r="L941">
        <v>0</v>
      </c>
      <c r="M941" s="37"/>
      <c r="N941" s="37" t="s">
        <v>734</v>
      </c>
      <c r="O941" t="s">
        <v>5551</v>
      </c>
      <c r="Q941" s="37"/>
      <c r="R941" s="37"/>
      <c r="S941" t="b">
        <v>0</v>
      </c>
      <c r="V941" t="s">
        <v>714</v>
      </c>
      <c r="W941">
        <v>0</v>
      </c>
      <c r="X941">
        <v>8</v>
      </c>
      <c r="Z941">
        <v>3286</v>
      </c>
      <c r="AA941">
        <v>0</v>
      </c>
      <c r="AE941" t="b">
        <v>0</v>
      </c>
      <c r="AF941" t="b">
        <v>0</v>
      </c>
      <c r="AG941" t="s">
        <v>74</v>
      </c>
    </row>
    <row r="942" spans="1:33" x14ac:dyDescent="0.25">
      <c r="A942" t="str">
        <f>_xlfn.CONCAT(Table3[[#This Row],[Order]],"-",Table3[[#This Row],[Line]])</f>
        <v>75859-79</v>
      </c>
      <c r="C942" t="s">
        <v>5967</v>
      </c>
      <c r="D942" t="s">
        <v>74</v>
      </c>
      <c r="E942" t="b">
        <v>0</v>
      </c>
      <c r="F942">
        <v>75859</v>
      </c>
      <c r="G942">
        <v>79</v>
      </c>
      <c r="H942">
        <v>1</v>
      </c>
      <c r="I942" t="s">
        <v>739</v>
      </c>
      <c r="J942" t="s">
        <v>5968</v>
      </c>
      <c r="K942" t="s">
        <v>5557</v>
      </c>
      <c r="L942">
        <v>0</v>
      </c>
      <c r="M942" s="37"/>
      <c r="N942" s="37" t="s">
        <v>734</v>
      </c>
      <c r="O942" t="s">
        <v>5551</v>
      </c>
      <c r="Q942" s="37"/>
      <c r="R942" s="37"/>
      <c r="S942" t="b">
        <v>0</v>
      </c>
      <c r="V942" t="s">
        <v>714</v>
      </c>
      <c r="W942">
        <v>0</v>
      </c>
      <c r="X942">
        <v>4</v>
      </c>
      <c r="Z942">
        <v>1673</v>
      </c>
      <c r="AA942">
        <v>0</v>
      </c>
      <c r="AE942" t="b">
        <v>0</v>
      </c>
      <c r="AF942" t="b">
        <v>0</v>
      </c>
      <c r="AG942" t="s">
        <v>74</v>
      </c>
    </row>
    <row r="943" spans="1:33" x14ac:dyDescent="0.25">
      <c r="A943" t="str">
        <f>_xlfn.CONCAT(Table3[[#This Row],[Order]],"-",Table3[[#This Row],[Line]])</f>
        <v>75859-88</v>
      </c>
      <c r="C943" t="s">
        <v>5967</v>
      </c>
      <c r="D943" t="s">
        <v>74</v>
      </c>
      <c r="E943" t="b">
        <v>0</v>
      </c>
      <c r="F943">
        <v>75859</v>
      </c>
      <c r="G943">
        <v>88</v>
      </c>
      <c r="H943">
        <v>4</v>
      </c>
      <c r="I943" t="s">
        <v>731</v>
      </c>
      <c r="J943" t="s">
        <v>5968</v>
      </c>
      <c r="K943" t="s">
        <v>2877</v>
      </c>
      <c r="L943">
        <v>16</v>
      </c>
      <c r="M943" s="37">
        <v>43474</v>
      </c>
      <c r="N943" s="37" t="s">
        <v>165</v>
      </c>
      <c r="O943" t="s">
        <v>5551</v>
      </c>
      <c r="P943" t="s">
        <v>151</v>
      </c>
      <c r="Q943" s="37"/>
      <c r="R943" s="37"/>
      <c r="S943" t="b">
        <v>0</v>
      </c>
      <c r="V943" t="s">
        <v>714</v>
      </c>
      <c r="W943">
        <v>1</v>
      </c>
      <c r="X943">
        <v>4</v>
      </c>
      <c r="Y943">
        <v>4</v>
      </c>
      <c r="Z943">
        <v>644</v>
      </c>
      <c r="AA943">
        <v>0</v>
      </c>
      <c r="AE943" t="b">
        <v>0</v>
      </c>
      <c r="AF943" t="b">
        <v>0</v>
      </c>
      <c r="AG943" t="s">
        <v>74</v>
      </c>
    </row>
    <row r="944" spans="1:33" x14ac:dyDescent="0.25">
      <c r="A944" t="str">
        <f>_xlfn.CONCAT(Table3[[#This Row],[Order]],"-",Table3[[#This Row],[Line]])</f>
        <v>75859-90</v>
      </c>
      <c r="C944" t="s">
        <v>5967</v>
      </c>
      <c r="D944" t="s">
        <v>74</v>
      </c>
      <c r="E944" t="b">
        <v>0</v>
      </c>
      <c r="F944">
        <v>75859</v>
      </c>
      <c r="G944">
        <v>90</v>
      </c>
      <c r="H944">
        <v>5</v>
      </c>
      <c r="I944" t="s">
        <v>731</v>
      </c>
      <c r="J944" t="s">
        <v>5968</v>
      </c>
      <c r="K944" t="s">
        <v>2877</v>
      </c>
      <c r="L944">
        <v>20</v>
      </c>
      <c r="M944" s="37">
        <v>43474</v>
      </c>
      <c r="N944" s="37" t="s">
        <v>165</v>
      </c>
      <c r="O944" t="s">
        <v>5551</v>
      </c>
      <c r="P944" t="s">
        <v>151</v>
      </c>
      <c r="Q944" s="37"/>
      <c r="R944" s="37"/>
      <c r="S944" t="b">
        <v>0</v>
      </c>
      <c r="V944" t="s">
        <v>714</v>
      </c>
      <c r="W944">
        <v>1</v>
      </c>
      <c r="X944">
        <v>5</v>
      </c>
      <c r="Y944">
        <v>5</v>
      </c>
      <c r="Z944">
        <v>805</v>
      </c>
      <c r="AA944">
        <v>0</v>
      </c>
      <c r="AE944" t="b">
        <v>0</v>
      </c>
      <c r="AF944" t="b">
        <v>0</v>
      </c>
      <c r="AG944" t="s">
        <v>74</v>
      </c>
    </row>
    <row r="945" spans="1:33" x14ac:dyDescent="0.25">
      <c r="A945" t="str">
        <f>_xlfn.CONCAT(Table3[[#This Row],[Order]],"-",Table3[[#This Row],[Line]])</f>
        <v>75859-91</v>
      </c>
      <c r="C945" t="s">
        <v>5967</v>
      </c>
      <c r="D945" t="s">
        <v>74</v>
      </c>
      <c r="E945" t="b">
        <v>0</v>
      </c>
      <c r="F945">
        <v>75859</v>
      </c>
      <c r="G945">
        <v>91</v>
      </c>
      <c r="H945">
        <v>2</v>
      </c>
      <c r="I945" t="s">
        <v>731</v>
      </c>
      <c r="J945" t="s">
        <v>5968</v>
      </c>
      <c r="K945" t="s">
        <v>2877</v>
      </c>
      <c r="L945">
        <v>8</v>
      </c>
      <c r="M945" s="37"/>
      <c r="N945" s="37" t="s">
        <v>736</v>
      </c>
      <c r="O945" t="s">
        <v>5551</v>
      </c>
      <c r="Q945" s="37"/>
      <c r="R945" s="37"/>
      <c r="S945" t="b">
        <v>0</v>
      </c>
      <c r="V945" t="s">
        <v>714</v>
      </c>
      <c r="W945">
        <v>0</v>
      </c>
      <c r="X945">
        <v>2</v>
      </c>
      <c r="Z945">
        <v>322</v>
      </c>
      <c r="AA945">
        <v>0</v>
      </c>
      <c r="AE945" t="b">
        <v>0</v>
      </c>
      <c r="AF945" t="b">
        <v>0</v>
      </c>
      <c r="AG945" t="s">
        <v>74</v>
      </c>
    </row>
    <row r="946" spans="1:33" x14ac:dyDescent="0.25">
      <c r="A946" t="str">
        <f>_xlfn.CONCAT(Table3[[#This Row],[Order]],"-",Table3[[#This Row],[Line]])</f>
        <v>75859-92</v>
      </c>
      <c r="C946" t="s">
        <v>5967</v>
      </c>
      <c r="D946" t="s">
        <v>74</v>
      </c>
      <c r="E946" t="b">
        <v>0</v>
      </c>
      <c r="F946">
        <v>75859</v>
      </c>
      <c r="G946">
        <v>92</v>
      </c>
      <c r="H946">
        <v>2</v>
      </c>
      <c r="I946" t="s">
        <v>731</v>
      </c>
      <c r="J946" t="s">
        <v>5968</v>
      </c>
      <c r="K946" t="s">
        <v>2880</v>
      </c>
      <c r="L946">
        <v>8</v>
      </c>
      <c r="M946" s="37">
        <v>43474</v>
      </c>
      <c r="N946" s="37" t="s">
        <v>165</v>
      </c>
      <c r="O946" t="s">
        <v>5551</v>
      </c>
      <c r="P946" t="s">
        <v>151</v>
      </c>
      <c r="Q946" s="37"/>
      <c r="R946" s="37"/>
      <c r="S946" t="b">
        <v>0</v>
      </c>
      <c r="V946" t="s">
        <v>714</v>
      </c>
      <c r="W946">
        <v>1</v>
      </c>
      <c r="X946">
        <v>2</v>
      </c>
      <c r="Y946">
        <v>2</v>
      </c>
      <c r="Z946">
        <v>322</v>
      </c>
      <c r="AA946">
        <v>0</v>
      </c>
      <c r="AE946" t="b">
        <v>0</v>
      </c>
      <c r="AF946" t="b">
        <v>0</v>
      </c>
      <c r="AG946" t="s">
        <v>74</v>
      </c>
    </row>
    <row r="947" spans="1:33" x14ac:dyDescent="0.25">
      <c r="A947" t="str">
        <f>_xlfn.CONCAT(Table3[[#This Row],[Order]],"-",Table3[[#This Row],[Line]])</f>
        <v>75859-93</v>
      </c>
      <c r="C947" t="s">
        <v>5967</v>
      </c>
      <c r="D947" t="s">
        <v>74</v>
      </c>
      <c r="E947" t="b">
        <v>0</v>
      </c>
      <c r="F947">
        <v>75859</v>
      </c>
      <c r="G947">
        <v>93</v>
      </c>
      <c r="H947">
        <v>2</v>
      </c>
      <c r="I947" t="s">
        <v>731</v>
      </c>
      <c r="J947" t="s">
        <v>5968</v>
      </c>
      <c r="K947" t="s">
        <v>2880</v>
      </c>
      <c r="L947">
        <v>8</v>
      </c>
      <c r="M947" s="37"/>
      <c r="N947" s="37" t="s">
        <v>736</v>
      </c>
      <c r="O947" t="s">
        <v>5551</v>
      </c>
      <c r="Q947" s="37"/>
      <c r="R947" s="37"/>
      <c r="S947" t="b">
        <v>0</v>
      </c>
      <c r="V947" t="s">
        <v>714</v>
      </c>
      <c r="W947">
        <v>0</v>
      </c>
      <c r="X947">
        <v>2</v>
      </c>
      <c r="Z947">
        <v>322</v>
      </c>
      <c r="AA947">
        <v>0</v>
      </c>
      <c r="AE947" t="b">
        <v>0</v>
      </c>
      <c r="AF947" t="b">
        <v>0</v>
      </c>
      <c r="AG947" t="s">
        <v>74</v>
      </c>
    </row>
    <row r="948" spans="1:33" x14ac:dyDescent="0.25">
      <c r="A948" t="str">
        <f>_xlfn.CONCAT(Table3[[#This Row],[Order]],"-",Table3[[#This Row],[Line]])</f>
        <v>75859-94</v>
      </c>
      <c r="C948" t="s">
        <v>5967</v>
      </c>
      <c r="D948" t="s">
        <v>74</v>
      </c>
      <c r="E948" t="b">
        <v>0</v>
      </c>
      <c r="F948">
        <v>75859</v>
      </c>
      <c r="G948">
        <v>94</v>
      </c>
      <c r="H948">
        <v>4</v>
      </c>
      <c r="I948" t="s">
        <v>731</v>
      </c>
      <c r="J948" t="s">
        <v>5968</v>
      </c>
      <c r="K948" t="s">
        <v>2880</v>
      </c>
      <c r="L948">
        <v>16</v>
      </c>
      <c r="M948" s="37">
        <v>43474</v>
      </c>
      <c r="N948" s="37" t="s">
        <v>165</v>
      </c>
      <c r="O948" t="s">
        <v>5551</v>
      </c>
      <c r="P948" t="s">
        <v>151</v>
      </c>
      <c r="Q948" s="37"/>
      <c r="R948" s="37"/>
      <c r="S948" t="b">
        <v>0</v>
      </c>
      <c r="V948" t="s">
        <v>714</v>
      </c>
      <c r="W948">
        <v>1</v>
      </c>
      <c r="X948">
        <v>4</v>
      </c>
      <c r="Y948">
        <v>4</v>
      </c>
      <c r="Z948">
        <v>644</v>
      </c>
      <c r="AA948">
        <v>0</v>
      </c>
      <c r="AE948" t="b">
        <v>0</v>
      </c>
      <c r="AF948" t="b">
        <v>0</v>
      </c>
      <c r="AG948" t="s">
        <v>74</v>
      </c>
    </row>
    <row r="949" spans="1:33" x14ac:dyDescent="0.25">
      <c r="A949" t="str">
        <f>_xlfn.CONCAT(Table3[[#This Row],[Order]],"-",Table3[[#This Row],[Line]])</f>
        <v>75859-95</v>
      </c>
      <c r="C949" t="s">
        <v>5967</v>
      </c>
      <c r="D949" t="s">
        <v>74</v>
      </c>
      <c r="E949" t="b">
        <v>0</v>
      </c>
      <c r="F949">
        <v>75859</v>
      </c>
      <c r="G949">
        <v>95</v>
      </c>
      <c r="H949">
        <v>2</v>
      </c>
      <c r="I949" t="s">
        <v>731</v>
      </c>
      <c r="J949" t="s">
        <v>5968</v>
      </c>
      <c r="K949" t="s">
        <v>2880</v>
      </c>
      <c r="L949">
        <v>8</v>
      </c>
      <c r="M949" s="37"/>
      <c r="N949" s="37" t="s">
        <v>736</v>
      </c>
      <c r="O949" t="s">
        <v>5551</v>
      </c>
      <c r="Q949" s="37"/>
      <c r="R949" s="37"/>
      <c r="S949" t="b">
        <v>0</v>
      </c>
      <c r="V949" t="s">
        <v>714</v>
      </c>
      <c r="W949">
        <v>0</v>
      </c>
      <c r="X949">
        <v>2</v>
      </c>
      <c r="Z949">
        <v>322</v>
      </c>
      <c r="AA949">
        <v>0</v>
      </c>
      <c r="AE949" t="b">
        <v>0</v>
      </c>
      <c r="AF949" t="b">
        <v>0</v>
      </c>
      <c r="AG949" t="s">
        <v>74</v>
      </c>
    </row>
    <row r="950" spans="1:33" x14ac:dyDescent="0.25">
      <c r="A950" t="str">
        <f>_xlfn.CONCAT(Table3[[#This Row],[Order]],"-",Table3[[#This Row],[Line]])</f>
        <v>75859-96</v>
      </c>
      <c r="C950" t="s">
        <v>5967</v>
      </c>
      <c r="D950" t="s">
        <v>74</v>
      </c>
      <c r="E950" t="b">
        <v>0</v>
      </c>
      <c r="F950">
        <v>75859</v>
      </c>
      <c r="G950">
        <v>96</v>
      </c>
      <c r="H950">
        <v>8</v>
      </c>
      <c r="I950" t="s">
        <v>731</v>
      </c>
      <c r="J950" t="s">
        <v>5968</v>
      </c>
      <c r="K950" t="s">
        <v>5558</v>
      </c>
      <c r="L950">
        <v>28.56</v>
      </c>
      <c r="M950" s="37"/>
      <c r="N950" s="37" t="s">
        <v>736</v>
      </c>
      <c r="O950" t="s">
        <v>5551</v>
      </c>
      <c r="Q950" s="37"/>
      <c r="R950" s="37"/>
      <c r="S950" t="b">
        <v>0</v>
      </c>
      <c r="V950" t="s">
        <v>714</v>
      </c>
      <c r="W950">
        <v>0</v>
      </c>
      <c r="X950">
        <v>8</v>
      </c>
      <c r="Z950">
        <v>1288</v>
      </c>
      <c r="AA950">
        <v>0</v>
      </c>
      <c r="AE950" t="b">
        <v>0</v>
      </c>
      <c r="AF950" t="b">
        <v>0</v>
      </c>
      <c r="AG950" t="s">
        <v>74</v>
      </c>
    </row>
    <row r="951" spans="1:33" x14ac:dyDescent="0.25">
      <c r="A951" t="str">
        <f>_xlfn.CONCAT(Table3[[#This Row],[Order]],"-",Table3[[#This Row],[Line]])</f>
        <v>75859-97</v>
      </c>
      <c r="C951" t="s">
        <v>5967</v>
      </c>
      <c r="D951" t="s">
        <v>74</v>
      </c>
      <c r="E951" t="b">
        <v>0</v>
      </c>
      <c r="F951">
        <v>75859</v>
      </c>
      <c r="G951">
        <v>97</v>
      </c>
      <c r="H951">
        <v>4</v>
      </c>
      <c r="I951" t="s">
        <v>731</v>
      </c>
      <c r="J951" t="s">
        <v>5968</v>
      </c>
      <c r="K951" t="s">
        <v>5558</v>
      </c>
      <c r="L951">
        <v>14.28</v>
      </c>
      <c r="M951" s="37"/>
      <c r="N951" s="37" t="s">
        <v>736</v>
      </c>
      <c r="O951" t="s">
        <v>5551</v>
      </c>
      <c r="Q951" s="37"/>
      <c r="R951" s="37"/>
      <c r="S951" t="b">
        <v>0</v>
      </c>
      <c r="V951" t="s">
        <v>714</v>
      </c>
      <c r="W951">
        <v>0</v>
      </c>
      <c r="X951">
        <v>4</v>
      </c>
      <c r="Z951">
        <v>644</v>
      </c>
      <c r="AA951">
        <v>0</v>
      </c>
      <c r="AE951" t="b">
        <v>0</v>
      </c>
      <c r="AF951" t="b">
        <v>0</v>
      </c>
      <c r="AG951" t="s">
        <v>74</v>
      </c>
    </row>
    <row r="952" spans="1:33" x14ac:dyDescent="0.25">
      <c r="A952" t="str">
        <f>_xlfn.CONCAT(Table3[[#This Row],[Order]],"-",Table3[[#This Row],[Line]])</f>
        <v>75859-99</v>
      </c>
      <c r="C952" t="s">
        <v>5967</v>
      </c>
      <c r="D952" t="s">
        <v>74</v>
      </c>
      <c r="E952" t="b">
        <v>0</v>
      </c>
      <c r="F952">
        <v>75859</v>
      </c>
      <c r="G952">
        <v>99</v>
      </c>
      <c r="H952">
        <v>6</v>
      </c>
      <c r="I952" t="s">
        <v>731</v>
      </c>
      <c r="J952" t="s">
        <v>5968</v>
      </c>
      <c r="K952" t="s">
        <v>5559</v>
      </c>
      <c r="L952">
        <v>23.7</v>
      </c>
      <c r="M952" s="37"/>
      <c r="N952" s="37" t="s">
        <v>736</v>
      </c>
      <c r="O952" t="s">
        <v>5551</v>
      </c>
      <c r="Q952" s="37"/>
      <c r="R952" s="37"/>
      <c r="S952" t="b">
        <v>0</v>
      </c>
      <c r="V952" t="s">
        <v>714</v>
      </c>
      <c r="W952">
        <v>0</v>
      </c>
      <c r="X952">
        <v>6</v>
      </c>
      <c r="Z952">
        <v>966</v>
      </c>
      <c r="AA952">
        <v>0</v>
      </c>
      <c r="AE952" t="b">
        <v>0</v>
      </c>
      <c r="AF952" t="b">
        <v>0</v>
      </c>
      <c r="AG952" t="s">
        <v>74</v>
      </c>
    </row>
    <row r="953" spans="1:33" x14ac:dyDescent="0.25">
      <c r="A953" t="str">
        <f>_xlfn.CONCAT(Table3[[#This Row],[Order]],"-",Table3[[#This Row],[Line]])</f>
        <v>75859-100</v>
      </c>
      <c r="C953" t="s">
        <v>5967</v>
      </c>
      <c r="D953" t="s">
        <v>74</v>
      </c>
      <c r="E953" t="b">
        <v>0</v>
      </c>
      <c r="F953">
        <v>75859</v>
      </c>
      <c r="G953">
        <v>100</v>
      </c>
      <c r="H953">
        <v>6</v>
      </c>
      <c r="I953" t="s">
        <v>731</v>
      </c>
      <c r="J953" t="s">
        <v>5968</v>
      </c>
      <c r="K953" t="s">
        <v>5559</v>
      </c>
      <c r="L953">
        <v>23.7</v>
      </c>
      <c r="M953" s="37"/>
      <c r="N953" s="37" t="s">
        <v>736</v>
      </c>
      <c r="O953" t="s">
        <v>5551</v>
      </c>
      <c r="Q953" s="37"/>
      <c r="R953" s="37"/>
      <c r="S953" t="b">
        <v>0</v>
      </c>
      <c r="V953" t="s">
        <v>714</v>
      </c>
      <c r="W953">
        <v>0</v>
      </c>
      <c r="X953">
        <v>6</v>
      </c>
      <c r="Z953">
        <v>966</v>
      </c>
      <c r="AA953">
        <v>0</v>
      </c>
      <c r="AE953" t="b">
        <v>0</v>
      </c>
      <c r="AF953" t="b">
        <v>0</v>
      </c>
      <c r="AG953" t="s">
        <v>74</v>
      </c>
    </row>
    <row r="954" spans="1:33" x14ac:dyDescent="0.25">
      <c r="A954" t="str">
        <f>_xlfn.CONCAT(Table3[[#This Row],[Order]],"-",Table3[[#This Row],[Line]])</f>
        <v>76785-1</v>
      </c>
      <c r="C954" t="s">
        <v>5967</v>
      </c>
      <c r="D954" t="s">
        <v>74</v>
      </c>
      <c r="E954" t="b">
        <v>0</v>
      </c>
      <c r="F954">
        <v>76785</v>
      </c>
      <c r="G954">
        <v>1</v>
      </c>
      <c r="H954">
        <v>3</v>
      </c>
      <c r="I954" t="s">
        <v>719</v>
      </c>
      <c r="J954" t="s">
        <v>5968</v>
      </c>
      <c r="K954" t="s">
        <v>2514</v>
      </c>
      <c r="L954">
        <v>39</v>
      </c>
      <c r="M954" s="37">
        <v>43467</v>
      </c>
      <c r="N954" s="37" t="s">
        <v>29</v>
      </c>
      <c r="P954" t="s">
        <v>151</v>
      </c>
      <c r="Q954" s="37">
        <v>43450</v>
      </c>
      <c r="R954" s="37"/>
      <c r="S954" t="b">
        <v>0</v>
      </c>
      <c r="V954" t="s">
        <v>714</v>
      </c>
      <c r="W954">
        <v>1</v>
      </c>
      <c r="X954">
        <v>6</v>
      </c>
      <c r="Y954">
        <v>30</v>
      </c>
      <c r="Z954">
        <v>3837</v>
      </c>
      <c r="AA954">
        <v>0</v>
      </c>
      <c r="AC954" t="s">
        <v>151</v>
      </c>
      <c r="AD954" t="s">
        <v>151</v>
      </c>
      <c r="AE954" t="b">
        <v>0</v>
      </c>
      <c r="AF954" t="b">
        <v>0</v>
      </c>
      <c r="AG954" t="s">
        <v>74</v>
      </c>
    </row>
    <row r="955" spans="1:33" x14ac:dyDescent="0.25">
      <c r="A955" t="str">
        <f>_xlfn.CONCAT(Table3[[#This Row],[Order]],"-",Table3[[#This Row],[Line]])</f>
        <v>76785-2</v>
      </c>
      <c r="C955" t="s">
        <v>5967</v>
      </c>
      <c r="D955" t="s">
        <v>74</v>
      </c>
      <c r="E955" t="b">
        <v>0</v>
      </c>
      <c r="F955">
        <v>76785</v>
      </c>
      <c r="G955">
        <v>2</v>
      </c>
      <c r="H955">
        <v>3</v>
      </c>
      <c r="I955" t="s">
        <v>719</v>
      </c>
      <c r="J955" t="s">
        <v>5968</v>
      </c>
      <c r="K955" t="s">
        <v>2516</v>
      </c>
      <c r="L955">
        <v>39</v>
      </c>
      <c r="M955" s="37">
        <v>43467</v>
      </c>
      <c r="N955" s="37" t="s">
        <v>29</v>
      </c>
      <c r="P955" t="s">
        <v>151</v>
      </c>
      <c r="Q955" s="37">
        <v>43450</v>
      </c>
      <c r="R955" s="37"/>
      <c r="S955" t="b">
        <v>0</v>
      </c>
      <c r="V955" t="s">
        <v>714</v>
      </c>
      <c r="W955">
        <v>1</v>
      </c>
      <c r="X955">
        <v>6</v>
      </c>
      <c r="Y955">
        <v>30</v>
      </c>
      <c r="Z955">
        <v>3837</v>
      </c>
      <c r="AA955">
        <v>0</v>
      </c>
      <c r="AC955" t="s">
        <v>151</v>
      </c>
      <c r="AD955" t="s">
        <v>151</v>
      </c>
      <c r="AE955" t="b">
        <v>0</v>
      </c>
      <c r="AF955" t="b">
        <v>0</v>
      </c>
      <c r="AG955" t="s">
        <v>74</v>
      </c>
    </row>
    <row r="956" spans="1:33" x14ac:dyDescent="0.25">
      <c r="A956" t="str">
        <f>_xlfn.CONCAT(Table3[[#This Row],[Order]],"-",Table3[[#This Row],[Line]])</f>
        <v>76785-3</v>
      </c>
      <c r="C956" t="s">
        <v>5967</v>
      </c>
      <c r="D956" t="s">
        <v>74</v>
      </c>
      <c r="E956" t="b">
        <v>0</v>
      </c>
      <c r="F956">
        <v>76785</v>
      </c>
      <c r="G956">
        <v>3</v>
      </c>
      <c r="H956">
        <v>2</v>
      </c>
      <c r="I956" t="s">
        <v>719</v>
      </c>
      <c r="J956" t="s">
        <v>5968</v>
      </c>
      <c r="K956" t="s">
        <v>2518</v>
      </c>
      <c r="L956">
        <v>26</v>
      </c>
      <c r="M956" s="37">
        <v>43467</v>
      </c>
      <c r="N956" s="37" t="s">
        <v>29</v>
      </c>
      <c r="P956" t="s">
        <v>151</v>
      </c>
      <c r="Q956" s="37">
        <v>43450</v>
      </c>
      <c r="R956" s="37"/>
      <c r="S956" t="b">
        <v>0</v>
      </c>
      <c r="V956" t="s">
        <v>714</v>
      </c>
      <c r="W956">
        <v>1</v>
      </c>
      <c r="X956">
        <v>4</v>
      </c>
      <c r="Y956">
        <v>20</v>
      </c>
      <c r="Z956">
        <v>2558</v>
      </c>
      <c r="AA956">
        <v>0</v>
      </c>
      <c r="AC956" t="s">
        <v>151</v>
      </c>
      <c r="AD956" t="s">
        <v>151</v>
      </c>
      <c r="AE956" t="b">
        <v>0</v>
      </c>
      <c r="AF956" t="b">
        <v>0</v>
      </c>
      <c r="AG956" t="s">
        <v>74</v>
      </c>
    </row>
    <row r="957" spans="1:33" x14ac:dyDescent="0.25">
      <c r="A957" t="str">
        <f>_xlfn.CONCAT(Table3[[#This Row],[Order]],"-",Table3[[#This Row],[Line]])</f>
        <v>76785-4</v>
      </c>
      <c r="C957" t="s">
        <v>5967</v>
      </c>
      <c r="D957" t="s">
        <v>74</v>
      </c>
      <c r="E957" t="b">
        <v>0</v>
      </c>
      <c r="F957">
        <v>76785</v>
      </c>
      <c r="G957">
        <v>4</v>
      </c>
      <c r="H957">
        <v>3</v>
      </c>
      <c r="I957" t="s">
        <v>719</v>
      </c>
      <c r="J957" t="s">
        <v>5968</v>
      </c>
      <c r="K957" t="s">
        <v>2518</v>
      </c>
      <c r="L957">
        <v>39</v>
      </c>
      <c r="M957" s="37">
        <v>43467</v>
      </c>
      <c r="N957" s="37" t="s">
        <v>29</v>
      </c>
      <c r="P957" t="s">
        <v>151</v>
      </c>
      <c r="Q957" s="37">
        <v>43450</v>
      </c>
      <c r="R957" s="37"/>
      <c r="S957" t="b">
        <v>0</v>
      </c>
      <c r="V957" t="s">
        <v>714</v>
      </c>
      <c r="W957">
        <v>1</v>
      </c>
      <c r="X957">
        <v>6</v>
      </c>
      <c r="Y957">
        <v>30</v>
      </c>
      <c r="Z957">
        <v>3837</v>
      </c>
      <c r="AA957">
        <v>0</v>
      </c>
      <c r="AC957" t="s">
        <v>151</v>
      </c>
      <c r="AD957" t="s">
        <v>151</v>
      </c>
      <c r="AE957" t="b">
        <v>0</v>
      </c>
      <c r="AF957" t="b">
        <v>0</v>
      </c>
      <c r="AG957" t="s">
        <v>74</v>
      </c>
    </row>
    <row r="958" spans="1:33" x14ac:dyDescent="0.25">
      <c r="A958" t="str">
        <f>_xlfn.CONCAT(Table3[[#This Row],[Order]],"-",Table3[[#This Row],[Line]])</f>
        <v>76785-5</v>
      </c>
      <c r="C958" t="s">
        <v>5967</v>
      </c>
      <c r="D958" t="s">
        <v>74</v>
      </c>
      <c r="E958" t="b">
        <v>0</v>
      </c>
      <c r="F958">
        <v>76785</v>
      </c>
      <c r="G958">
        <v>5</v>
      </c>
      <c r="H958">
        <v>3</v>
      </c>
      <c r="I958" t="s">
        <v>719</v>
      </c>
      <c r="J958" t="s">
        <v>5968</v>
      </c>
      <c r="K958" t="s">
        <v>2521</v>
      </c>
      <c r="L958">
        <v>24</v>
      </c>
      <c r="M958" s="37">
        <v>43467</v>
      </c>
      <c r="N958" s="37" t="s">
        <v>29</v>
      </c>
      <c r="P958" t="s">
        <v>151</v>
      </c>
      <c r="Q958" s="37">
        <v>43450</v>
      </c>
      <c r="R958" s="37"/>
      <c r="S958" t="b">
        <v>0</v>
      </c>
      <c r="V958" t="s">
        <v>714</v>
      </c>
      <c r="W958">
        <v>1</v>
      </c>
      <c r="X958">
        <v>3</v>
      </c>
      <c r="Y958">
        <v>6</v>
      </c>
      <c r="Z958">
        <v>1350</v>
      </c>
      <c r="AA958">
        <v>0</v>
      </c>
      <c r="AC958" t="s">
        <v>151</v>
      </c>
      <c r="AD958" t="s">
        <v>151</v>
      </c>
      <c r="AE958" t="b">
        <v>0</v>
      </c>
      <c r="AF958" t="b">
        <v>0</v>
      </c>
      <c r="AG958" t="s">
        <v>74</v>
      </c>
    </row>
    <row r="959" spans="1:33" x14ac:dyDescent="0.25">
      <c r="A959" t="str">
        <f>_xlfn.CONCAT(Table3[[#This Row],[Order]],"-",Table3[[#This Row],[Line]])</f>
        <v>76785-6</v>
      </c>
      <c r="C959" t="s">
        <v>5967</v>
      </c>
      <c r="D959" t="s">
        <v>74</v>
      </c>
      <c r="E959" t="b">
        <v>0</v>
      </c>
      <c r="F959">
        <v>76785</v>
      </c>
      <c r="G959">
        <v>6</v>
      </c>
      <c r="H959">
        <v>3</v>
      </c>
      <c r="I959" t="s">
        <v>719</v>
      </c>
      <c r="J959" t="s">
        <v>5968</v>
      </c>
      <c r="K959" t="s">
        <v>2523</v>
      </c>
      <c r="L959">
        <v>24</v>
      </c>
      <c r="M959" s="37">
        <v>43467</v>
      </c>
      <c r="N959" s="37" t="s">
        <v>29</v>
      </c>
      <c r="P959" t="s">
        <v>151</v>
      </c>
      <c r="Q959" s="37">
        <v>43450</v>
      </c>
      <c r="R959" s="37"/>
      <c r="S959" t="b">
        <v>0</v>
      </c>
      <c r="V959" t="s">
        <v>714</v>
      </c>
      <c r="W959">
        <v>1</v>
      </c>
      <c r="X959">
        <v>3</v>
      </c>
      <c r="Y959">
        <v>6</v>
      </c>
      <c r="Z959">
        <v>2085</v>
      </c>
      <c r="AA959">
        <v>0</v>
      </c>
      <c r="AC959" t="s">
        <v>151</v>
      </c>
      <c r="AD959" t="s">
        <v>151</v>
      </c>
      <c r="AE959" t="b">
        <v>0</v>
      </c>
      <c r="AF959" t="b">
        <v>0</v>
      </c>
      <c r="AG959" t="s">
        <v>74</v>
      </c>
    </row>
    <row r="960" spans="1:33" x14ac:dyDescent="0.25">
      <c r="A960" t="str">
        <f>_xlfn.CONCAT(Table3[[#This Row],[Order]],"-",Table3[[#This Row],[Line]])</f>
        <v>77441-1</v>
      </c>
      <c r="C960" t="s">
        <v>5967</v>
      </c>
      <c r="D960" t="s">
        <v>74</v>
      </c>
      <c r="E960" t="b">
        <v>0</v>
      </c>
      <c r="F960">
        <v>77441</v>
      </c>
      <c r="G960">
        <v>1</v>
      </c>
      <c r="H960">
        <v>40</v>
      </c>
      <c r="I960" t="s">
        <v>750</v>
      </c>
      <c r="J960" t="s">
        <v>5968</v>
      </c>
      <c r="K960" t="s">
        <v>2525</v>
      </c>
      <c r="L960">
        <v>120</v>
      </c>
      <c r="M960" s="37">
        <v>43532</v>
      </c>
      <c r="N960" s="37" t="s">
        <v>42</v>
      </c>
      <c r="O960" t="s">
        <v>2526</v>
      </c>
      <c r="Q960" s="37"/>
      <c r="R960" s="37"/>
      <c r="S960" t="b">
        <v>0</v>
      </c>
      <c r="V960" t="s">
        <v>714</v>
      </c>
      <c r="W960">
        <v>10</v>
      </c>
      <c r="X960">
        <v>40</v>
      </c>
      <c r="Y960">
        <v>40</v>
      </c>
      <c r="Z960">
        <v>9040</v>
      </c>
      <c r="AA960">
        <v>0</v>
      </c>
      <c r="AE960" t="b">
        <v>0</v>
      </c>
      <c r="AF960" t="b">
        <v>0</v>
      </c>
      <c r="AG960" t="s">
        <v>74</v>
      </c>
    </row>
    <row r="961" spans="1:33" x14ac:dyDescent="0.25">
      <c r="A961" t="str">
        <f>_xlfn.CONCAT(Table3[[#This Row],[Order]],"-",Table3[[#This Row],[Line]])</f>
        <v>77441-2</v>
      </c>
      <c r="C961" t="s">
        <v>5967</v>
      </c>
      <c r="D961" t="s">
        <v>74</v>
      </c>
      <c r="E961" t="b">
        <v>0</v>
      </c>
      <c r="F961">
        <v>77441</v>
      </c>
      <c r="G961">
        <v>2</v>
      </c>
      <c r="H961">
        <v>20</v>
      </c>
      <c r="I961" t="s">
        <v>750</v>
      </c>
      <c r="J961" t="s">
        <v>5968</v>
      </c>
      <c r="K961" t="s">
        <v>2525</v>
      </c>
      <c r="L961">
        <v>60</v>
      </c>
      <c r="M961" s="37">
        <v>43532</v>
      </c>
      <c r="N961" s="37" t="s">
        <v>42</v>
      </c>
      <c r="O961" t="s">
        <v>2526</v>
      </c>
      <c r="Q961" s="37"/>
      <c r="R961" s="37"/>
      <c r="S961" t="b">
        <v>0</v>
      </c>
      <c r="V961" t="s">
        <v>714</v>
      </c>
      <c r="W961">
        <v>10</v>
      </c>
      <c r="X961">
        <v>20</v>
      </c>
      <c r="Y961">
        <v>20</v>
      </c>
      <c r="Z961">
        <v>4520</v>
      </c>
      <c r="AA961">
        <v>0</v>
      </c>
      <c r="AE961" t="b">
        <v>0</v>
      </c>
      <c r="AF961" t="b">
        <v>0</v>
      </c>
      <c r="AG961" t="s">
        <v>74</v>
      </c>
    </row>
    <row r="962" spans="1:33" x14ac:dyDescent="0.25">
      <c r="A962" t="str">
        <f>_xlfn.CONCAT(Table3[[#This Row],[Order]],"-",Table3[[#This Row],[Line]])</f>
        <v>77258-1</v>
      </c>
      <c r="C962" t="s">
        <v>5967</v>
      </c>
      <c r="D962" t="s">
        <v>74</v>
      </c>
      <c r="E962" t="b">
        <v>0</v>
      </c>
      <c r="F962">
        <v>77258</v>
      </c>
      <c r="G962">
        <v>1</v>
      </c>
      <c r="H962">
        <v>50</v>
      </c>
      <c r="I962" t="s">
        <v>721</v>
      </c>
      <c r="J962" t="s">
        <v>5968</v>
      </c>
      <c r="K962" t="s">
        <v>3853</v>
      </c>
      <c r="L962">
        <v>157</v>
      </c>
      <c r="M962" s="37">
        <v>43476</v>
      </c>
      <c r="N962" s="37" t="s">
        <v>165</v>
      </c>
      <c r="P962" t="s">
        <v>151</v>
      </c>
      <c r="Q962" s="37"/>
      <c r="R962" s="37"/>
      <c r="S962" t="b">
        <v>0</v>
      </c>
      <c r="V962" t="s">
        <v>714</v>
      </c>
      <c r="W962">
        <v>15</v>
      </c>
      <c r="X962">
        <v>50</v>
      </c>
      <c r="Y962">
        <v>50</v>
      </c>
      <c r="Z962">
        <v>23000</v>
      </c>
      <c r="AA962">
        <v>0</v>
      </c>
      <c r="AE962" t="b">
        <v>0</v>
      </c>
      <c r="AF962" t="b">
        <v>0</v>
      </c>
      <c r="AG962" t="s">
        <v>74</v>
      </c>
    </row>
    <row r="963" spans="1:33" x14ac:dyDescent="0.25">
      <c r="A963" t="str">
        <f>_xlfn.CONCAT(Table3[[#This Row],[Order]],"-",Table3[[#This Row],[Line]])</f>
        <v>77258-2</v>
      </c>
      <c r="C963" t="s">
        <v>5967</v>
      </c>
      <c r="D963" t="s">
        <v>74</v>
      </c>
      <c r="E963" t="b">
        <v>0</v>
      </c>
      <c r="F963">
        <v>77258</v>
      </c>
      <c r="G963">
        <v>2</v>
      </c>
      <c r="H963">
        <v>9</v>
      </c>
      <c r="I963" t="s">
        <v>721</v>
      </c>
      <c r="J963" t="s">
        <v>5968</v>
      </c>
      <c r="K963" t="s">
        <v>3854</v>
      </c>
      <c r="L963">
        <v>62.64</v>
      </c>
      <c r="M963" s="37">
        <v>43476</v>
      </c>
      <c r="N963" s="37" t="s">
        <v>165</v>
      </c>
      <c r="P963" t="s">
        <v>151</v>
      </c>
      <c r="Q963" s="37"/>
      <c r="R963" s="37"/>
      <c r="S963" t="b">
        <v>0</v>
      </c>
      <c r="V963" t="s">
        <v>714</v>
      </c>
      <c r="W963">
        <v>15</v>
      </c>
      <c r="X963">
        <v>9</v>
      </c>
      <c r="Y963">
        <v>9</v>
      </c>
      <c r="Z963">
        <v>6345</v>
      </c>
      <c r="AA963">
        <v>0</v>
      </c>
      <c r="AE963" t="b">
        <v>0</v>
      </c>
      <c r="AF963" t="b">
        <v>0</v>
      </c>
      <c r="AG963" t="s">
        <v>74</v>
      </c>
    </row>
    <row r="964" spans="1:33" x14ac:dyDescent="0.25">
      <c r="A964" t="str">
        <f>_xlfn.CONCAT(Table3[[#This Row],[Order]],"-",Table3[[#This Row],[Line]])</f>
        <v>77258-3</v>
      </c>
      <c r="C964" t="s">
        <v>5967</v>
      </c>
      <c r="D964" t="s">
        <v>74</v>
      </c>
      <c r="E964" t="b">
        <v>0</v>
      </c>
      <c r="F964">
        <v>77258</v>
      </c>
      <c r="G964">
        <v>3</v>
      </c>
      <c r="H964">
        <v>3</v>
      </c>
      <c r="I964" t="s">
        <v>721</v>
      </c>
      <c r="J964" t="s">
        <v>5968</v>
      </c>
      <c r="K964" t="s">
        <v>3855</v>
      </c>
      <c r="L964">
        <v>18.27</v>
      </c>
      <c r="M964" s="37">
        <v>43476</v>
      </c>
      <c r="N964" s="37" t="s">
        <v>165</v>
      </c>
      <c r="P964" t="s">
        <v>151</v>
      </c>
      <c r="Q964" s="37"/>
      <c r="R964" s="37"/>
      <c r="S964" t="b">
        <v>0</v>
      </c>
      <c r="V964" t="s">
        <v>714</v>
      </c>
      <c r="W964">
        <v>15</v>
      </c>
      <c r="X964">
        <v>3</v>
      </c>
      <c r="Y964">
        <v>3</v>
      </c>
      <c r="Z964">
        <v>2070</v>
      </c>
      <c r="AA964">
        <v>0</v>
      </c>
      <c r="AE964" t="b">
        <v>0</v>
      </c>
      <c r="AF964" t="b">
        <v>0</v>
      </c>
      <c r="AG964" t="s">
        <v>74</v>
      </c>
    </row>
    <row r="965" spans="1:33" x14ac:dyDescent="0.25">
      <c r="A965" t="str">
        <f>_xlfn.CONCAT(Table3[[#This Row],[Order]],"-",Table3[[#This Row],[Line]])</f>
        <v>77967-1</v>
      </c>
      <c r="C965" t="s">
        <v>5967</v>
      </c>
      <c r="D965" t="s">
        <v>74</v>
      </c>
      <c r="E965" t="b">
        <v>0</v>
      </c>
      <c r="F965">
        <v>77967</v>
      </c>
      <c r="G965">
        <v>1</v>
      </c>
      <c r="H965">
        <v>1</v>
      </c>
      <c r="I965" t="s">
        <v>739</v>
      </c>
      <c r="J965" t="s">
        <v>5968</v>
      </c>
      <c r="K965" t="s">
        <v>5560</v>
      </c>
      <c r="L965">
        <v>0</v>
      </c>
      <c r="M965" s="37"/>
      <c r="N965" s="37" t="s">
        <v>713</v>
      </c>
      <c r="Q965" s="37"/>
      <c r="R965" s="37"/>
      <c r="S965" t="b">
        <v>0</v>
      </c>
      <c r="V965" t="s">
        <v>715</v>
      </c>
      <c r="W965">
        <v>0</v>
      </c>
      <c r="X965">
        <v>1</v>
      </c>
      <c r="Z965">
        <v>220</v>
      </c>
      <c r="AA965">
        <v>0</v>
      </c>
      <c r="AE965" t="b">
        <v>0</v>
      </c>
      <c r="AF965" t="b">
        <v>0</v>
      </c>
      <c r="AG965" t="s">
        <v>74</v>
      </c>
    </row>
    <row r="966" spans="1:33" x14ac:dyDescent="0.25">
      <c r="A966" t="str">
        <f>_xlfn.CONCAT(Table3[[#This Row],[Order]],"-",Table3[[#This Row],[Line]])</f>
        <v>78139-1</v>
      </c>
      <c r="C966" t="s">
        <v>5967</v>
      </c>
      <c r="D966" t="s">
        <v>112</v>
      </c>
      <c r="E966" t="b">
        <v>0</v>
      </c>
      <c r="F966">
        <v>78139</v>
      </c>
      <c r="G966">
        <v>1</v>
      </c>
      <c r="H966">
        <v>12</v>
      </c>
      <c r="I966" t="s">
        <v>722</v>
      </c>
      <c r="J966" t="s">
        <v>5968</v>
      </c>
      <c r="K966" t="s">
        <v>4197</v>
      </c>
      <c r="L966">
        <v>0</v>
      </c>
      <c r="M966" s="37"/>
      <c r="N966" s="37" t="s">
        <v>734</v>
      </c>
      <c r="O966" t="s">
        <v>4198</v>
      </c>
      <c r="Q966" s="37"/>
      <c r="R966" s="37"/>
      <c r="S966" s="37" t="b">
        <v>0</v>
      </c>
      <c r="V966" t="s">
        <v>715</v>
      </c>
      <c r="W966">
        <v>0</v>
      </c>
      <c r="X966">
        <v>12</v>
      </c>
      <c r="Z966">
        <v>4104</v>
      </c>
      <c r="AA966">
        <v>4104</v>
      </c>
      <c r="AE966" t="b">
        <v>0</v>
      </c>
      <c r="AF966" t="b">
        <v>0</v>
      </c>
      <c r="AG966" t="s">
        <v>74</v>
      </c>
    </row>
    <row r="967" spans="1:33" x14ac:dyDescent="0.25">
      <c r="A967" t="str">
        <f>_xlfn.CONCAT(Table3[[#This Row],[Order]],"-",Table3[[#This Row],[Line]])</f>
        <v>76854-1</v>
      </c>
      <c r="C967" t="s">
        <v>5967</v>
      </c>
      <c r="D967" t="s">
        <v>74</v>
      </c>
      <c r="E967" t="b">
        <v>0</v>
      </c>
      <c r="F967">
        <v>76854</v>
      </c>
      <c r="G967">
        <v>1</v>
      </c>
      <c r="H967">
        <v>10</v>
      </c>
      <c r="I967" t="s">
        <v>738</v>
      </c>
      <c r="J967" t="s">
        <v>5968</v>
      </c>
      <c r="K967" t="s">
        <v>3748</v>
      </c>
      <c r="L967">
        <v>50</v>
      </c>
      <c r="M967" s="37">
        <v>43462</v>
      </c>
      <c r="N967" s="37" t="s">
        <v>29</v>
      </c>
      <c r="O967" t="s">
        <v>3856</v>
      </c>
      <c r="Q967" s="37">
        <v>43454</v>
      </c>
      <c r="R967" s="37">
        <v>43458</v>
      </c>
      <c r="S967" t="b">
        <v>1</v>
      </c>
      <c r="T967" t="s">
        <v>0</v>
      </c>
      <c r="V967" t="s">
        <v>714</v>
      </c>
      <c r="W967">
        <v>7</v>
      </c>
      <c r="X967">
        <v>10</v>
      </c>
      <c r="Y967">
        <v>10</v>
      </c>
      <c r="Z967">
        <v>4077.0832999999998</v>
      </c>
      <c r="AA967">
        <v>0</v>
      </c>
      <c r="AB967" t="s">
        <v>151</v>
      </c>
      <c r="AD967" t="s">
        <v>151</v>
      </c>
      <c r="AE967" t="b">
        <v>1</v>
      </c>
      <c r="AF967" t="b">
        <v>0</v>
      </c>
      <c r="AG967" t="s">
        <v>180</v>
      </c>
    </row>
    <row r="968" spans="1:33" x14ac:dyDescent="0.25">
      <c r="A968" t="str">
        <f>_xlfn.CONCAT(Table3[[#This Row],[Order]],"-",Table3[[#This Row],[Line]])</f>
        <v>76854-2</v>
      </c>
      <c r="C968" t="s">
        <v>5967</v>
      </c>
      <c r="D968" t="s">
        <v>74</v>
      </c>
      <c r="E968" t="b">
        <v>0</v>
      </c>
      <c r="F968">
        <v>76854</v>
      </c>
      <c r="G968">
        <v>2</v>
      </c>
      <c r="H968">
        <v>7</v>
      </c>
      <c r="I968" t="s">
        <v>738</v>
      </c>
      <c r="J968" t="s">
        <v>5968</v>
      </c>
      <c r="K968" t="s">
        <v>3749</v>
      </c>
      <c r="L968">
        <v>49</v>
      </c>
      <c r="M968" s="37">
        <v>43462</v>
      </c>
      <c r="N968" s="37" t="s">
        <v>29</v>
      </c>
      <c r="O968" t="s">
        <v>3856</v>
      </c>
      <c r="Q968" s="37">
        <v>43454</v>
      </c>
      <c r="R968" s="37">
        <v>43458</v>
      </c>
      <c r="S968" s="37" t="b">
        <v>1</v>
      </c>
      <c r="T968" t="s">
        <v>125</v>
      </c>
      <c r="V968" t="s">
        <v>714</v>
      </c>
      <c r="W968">
        <v>7</v>
      </c>
      <c r="X968">
        <v>7</v>
      </c>
      <c r="Y968">
        <v>14</v>
      </c>
      <c r="Z968">
        <v>3658.95831</v>
      </c>
      <c r="AA968">
        <v>0</v>
      </c>
      <c r="AB968" t="s">
        <v>151</v>
      </c>
      <c r="AD968" t="s">
        <v>151</v>
      </c>
      <c r="AE968" t="b">
        <v>1</v>
      </c>
      <c r="AF968" t="b">
        <v>0</v>
      </c>
      <c r="AG968" t="s">
        <v>180</v>
      </c>
    </row>
    <row r="969" spans="1:33" x14ac:dyDescent="0.25">
      <c r="A969" t="str">
        <f>_xlfn.CONCAT(Table3[[#This Row],[Order]],"-",Table3[[#This Row],[Line]])</f>
        <v>76854-3</v>
      </c>
      <c r="C969" t="s">
        <v>5967</v>
      </c>
      <c r="D969" t="s">
        <v>74</v>
      </c>
      <c r="E969" t="b">
        <v>0</v>
      </c>
      <c r="F969">
        <v>76854</v>
      </c>
      <c r="G969">
        <v>3</v>
      </c>
      <c r="H969">
        <v>7</v>
      </c>
      <c r="I969" t="s">
        <v>738</v>
      </c>
      <c r="J969" t="s">
        <v>5968</v>
      </c>
      <c r="K969" t="s">
        <v>3751</v>
      </c>
      <c r="L969">
        <v>49</v>
      </c>
      <c r="M969" s="37">
        <v>43462</v>
      </c>
      <c r="N969" s="37" t="s">
        <v>29</v>
      </c>
      <c r="O969" t="s">
        <v>3856</v>
      </c>
      <c r="Q969" s="37">
        <v>43454</v>
      </c>
      <c r="R969" s="37">
        <v>43458</v>
      </c>
      <c r="S969" s="37" t="b">
        <v>0</v>
      </c>
      <c r="V969" t="s">
        <v>714</v>
      </c>
      <c r="W969">
        <v>7</v>
      </c>
      <c r="X969">
        <v>7</v>
      </c>
      <c r="Y969">
        <v>7</v>
      </c>
      <c r="Z969">
        <v>3553.95831</v>
      </c>
      <c r="AA969">
        <v>0</v>
      </c>
      <c r="AB969" t="s">
        <v>151</v>
      </c>
      <c r="AD969" t="s">
        <v>151</v>
      </c>
      <c r="AE969" t="b">
        <v>1</v>
      </c>
      <c r="AF969" t="b">
        <v>0</v>
      </c>
      <c r="AG969" t="s">
        <v>180</v>
      </c>
    </row>
    <row r="970" spans="1:33" x14ac:dyDescent="0.25">
      <c r="A970" t="str">
        <f>_xlfn.CONCAT(Table3[[#This Row],[Order]],"-",Table3[[#This Row],[Line]])</f>
        <v>73897-1</v>
      </c>
      <c r="C970" t="s">
        <v>5967</v>
      </c>
      <c r="D970" t="s">
        <v>74</v>
      </c>
      <c r="E970" t="b">
        <v>0</v>
      </c>
      <c r="F970">
        <v>73897</v>
      </c>
      <c r="G970">
        <v>1</v>
      </c>
      <c r="H970">
        <v>8</v>
      </c>
      <c r="I970" t="s">
        <v>725</v>
      </c>
      <c r="J970" t="s">
        <v>5968</v>
      </c>
      <c r="K970" t="s">
        <v>1544</v>
      </c>
      <c r="L970">
        <v>240</v>
      </c>
      <c r="M970" s="37">
        <v>43480</v>
      </c>
      <c r="N970" s="37" t="s">
        <v>165</v>
      </c>
      <c r="O970" t="s">
        <v>1635</v>
      </c>
      <c r="P970" t="s">
        <v>151</v>
      </c>
      <c r="Q970" s="37"/>
      <c r="R970" s="37"/>
      <c r="S970" t="b">
        <v>0</v>
      </c>
      <c r="V970" t="s">
        <v>714</v>
      </c>
      <c r="W970">
        <v>7</v>
      </c>
      <c r="X970">
        <v>8</v>
      </c>
      <c r="Y970">
        <v>16</v>
      </c>
      <c r="Z970">
        <v>12480</v>
      </c>
      <c r="AA970">
        <v>0</v>
      </c>
      <c r="AE970" t="b">
        <v>0</v>
      </c>
      <c r="AF970" t="b">
        <v>0</v>
      </c>
      <c r="AG970" t="s">
        <v>74</v>
      </c>
    </row>
    <row r="971" spans="1:33" x14ac:dyDescent="0.25">
      <c r="A971" t="str">
        <f>_xlfn.CONCAT(Table3[[#This Row],[Order]],"-",Table3[[#This Row],[Line]])</f>
        <v>73897-2</v>
      </c>
      <c r="C971" t="s">
        <v>5967</v>
      </c>
      <c r="D971" t="s">
        <v>74</v>
      </c>
      <c r="E971" t="b">
        <v>0</v>
      </c>
      <c r="F971">
        <v>73897</v>
      </c>
      <c r="G971">
        <v>2</v>
      </c>
      <c r="H971">
        <v>8</v>
      </c>
      <c r="I971" t="s">
        <v>725</v>
      </c>
      <c r="J971" t="s">
        <v>5968</v>
      </c>
      <c r="K971" t="s">
        <v>1546</v>
      </c>
      <c r="L971">
        <v>240</v>
      </c>
      <c r="M971" s="37">
        <v>43480</v>
      </c>
      <c r="N971" s="37" t="s">
        <v>165</v>
      </c>
      <c r="O971" t="s">
        <v>1636</v>
      </c>
      <c r="P971" t="s">
        <v>151</v>
      </c>
      <c r="Q971" s="37"/>
      <c r="R971" s="37"/>
      <c r="S971" t="b">
        <v>0</v>
      </c>
      <c r="V971" t="s">
        <v>714</v>
      </c>
      <c r="W971">
        <v>7</v>
      </c>
      <c r="X971">
        <v>8</v>
      </c>
      <c r="Y971">
        <v>16</v>
      </c>
      <c r="Z971">
        <v>12480</v>
      </c>
      <c r="AA971">
        <v>0</v>
      </c>
      <c r="AE971" t="b">
        <v>0</v>
      </c>
      <c r="AF971" t="b">
        <v>0</v>
      </c>
      <c r="AG971" t="s">
        <v>74</v>
      </c>
    </row>
    <row r="972" spans="1:33" x14ac:dyDescent="0.25">
      <c r="A972" t="str">
        <f>_xlfn.CONCAT(Table3[[#This Row],[Order]],"-",Table3[[#This Row],[Line]])</f>
        <v>73897-3</v>
      </c>
      <c r="C972" t="s">
        <v>5967</v>
      </c>
      <c r="D972" t="s">
        <v>74</v>
      </c>
      <c r="E972" t="b">
        <v>0</v>
      </c>
      <c r="F972">
        <v>73897</v>
      </c>
      <c r="G972">
        <v>3</v>
      </c>
      <c r="H972">
        <v>2</v>
      </c>
      <c r="I972" t="s">
        <v>725</v>
      </c>
      <c r="J972" t="s">
        <v>5968</v>
      </c>
      <c r="K972" t="s">
        <v>1548</v>
      </c>
      <c r="L972">
        <v>60</v>
      </c>
      <c r="M972" s="37">
        <v>43480</v>
      </c>
      <c r="N972" s="37" t="s">
        <v>165</v>
      </c>
      <c r="O972" t="s">
        <v>1636</v>
      </c>
      <c r="P972" t="s">
        <v>151</v>
      </c>
      <c r="Q972" s="37"/>
      <c r="R972" s="37"/>
      <c r="S972" t="b">
        <v>0</v>
      </c>
      <c r="V972" t="s">
        <v>714</v>
      </c>
      <c r="W972">
        <v>7</v>
      </c>
      <c r="X972">
        <v>2</v>
      </c>
      <c r="Y972">
        <v>4</v>
      </c>
      <c r="Z972">
        <v>4010</v>
      </c>
      <c r="AA972">
        <v>0</v>
      </c>
      <c r="AE972" t="b">
        <v>0</v>
      </c>
      <c r="AF972" t="b">
        <v>0</v>
      </c>
      <c r="AG972" t="s">
        <v>74</v>
      </c>
    </row>
    <row r="973" spans="1:33" x14ac:dyDescent="0.25">
      <c r="A973" t="str">
        <f>_xlfn.CONCAT(Table3[[#This Row],[Order]],"-",Table3[[#This Row],[Line]])</f>
        <v>73897-4</v>
      </c>
      <c r="C973" t="s">
        <v>5967</v>
      </c>
      <c r="D973" t="s">
        <v>74</v>
      </c>
      <c r="E973" t="b">
        <v>0</v>
      </c>
      <c r="F973">
        <v>73897</v>
      </c>
      <c r="G973">
        <v>4</v>
      </c>
      <c r="H973">
        <v>2</v>
      </c>
      <c r="I973" t="s">
        <v>725</v>
      </c>
      <c r="J973" t="s">
        <v>5968</v>
      </c>
      <c r="K973" t="s">
        <v>1550</v>
      </c>
      <c r="L973">
        <v>80</v>
      </c>
      <c r="M973" s="37">
        <v>43480</v>
      </c>
      <c r="N973" s="37" t="s">
        <v>165</v>
      </c>
      <c r="O973" t="s">
        <v>1636</v>
      </c>
      <c r="P973" t="s">
        <v>151</v>
      </c>
      <c r="Q973" s="37"/>
      <c r="R973" s="37"/>
      <c r="S973" t="b">
        <v>0</v>
      </c>
      <c r="V973" t="s">
        <v>714</v>
      </c>
      <c r="W973">
        <v>7</v>
      </c>
      <c r="X973">
        <v>2</v>
      </c>
      <c r="Y973">
        <v>4</v>
      </c>
      <c r="Z973">
        <v>3520</v>
      </c>
      <c r="AA973">
        <v>0</v>
      </c>
      <c r="AE973" t="b">
        <v>0</v>
      </c>
      <c r="AF973" t="b">
        <v>0</v>
      </c>
      <c r="AG973" t="s">
        <v>74</v>
      </c>
    </row>
    <row r="974" spans="1:33" x14ac:dyDescent="0.25">
      <c r="A974" t="str">
        <f>_xlfn.CONCAT(Table3[[#This Row],[Order]],"-",Table3[[#This Row],[Line]])</f>
        <v>76315-1</v>
      </c>
      <c r="C974" t="s">
        <v>5967</v>
      </c>
      <c r="D974" t="s">
        <v>74</v>
      </c>
      <c r="E974" t="b">
        <v>0</v>
      </c>
      <c r="F974">
        <v>76315</v>
      </c>
      <c r="G974">
        <v>1</v>
      </c>
      <c r="H974">
        <v>2</v>
      </c>
      <c r="I974" t="s">
        <v>731</v>
      </c>
      <c r="J974" t="s">
        <v>5968</v>
      </c>
      <c r="K974" t="s">
        <v>2105</v>
      </c>
      <c r="L974">
        <v>8</v>
      </c>
      <c r="M974" s="37">
        <v>43461</v>
      </c>
      <c r="N974" s="37" t="s">
        <v>29</v>
      </c>
      <c r="P974" t="s">
        <v>151</v>
      </c>
      <c r="Q974" s="37">
        <v>43450</v>
      </c>
      <c r="R974" s="37">
        <v>43461</v>
      </c>
      <c r="S974" s="37" t="b">
        <v>0</v>
      </c>
      <c r="V974" t="s">
        <v>714</v>
      </c>
      <c r="W974">
        <v>18</v>
      </c>
      <c r="X974">
        <v>2</v>
      </c>
      <c r="Y974">
        <v>2</v>
      </c>
      <c r="Z974">
        <v>440</v>
      </c>
      <c r="AA974">
        <v>0</v>
      </c>
      <c r="AB974" t="s">
        <v>151</v>
      </c>
      <c r="AC974" t="s">
        <v>151</v>
      </c>
      <c r="AD974" t="s">
        <v>151</v>
      </c>
      <c r="AE974" t="b">
        <v>1</v>
      </c>
      <c r="AF974" t="b">
        <v>0</v>
      </c>
      <c r="AG974" t="s">
        <v>74</v>
      </c>
    </row>
    <row r="975" spans="1:33" x14ac:dyDescent="0.25">
      <c r="A975" t="str">
        <f>_xlfn.CONCAT(Table3[[#This Row],[Order]],"-",Table3[[#This Row],[Line]])</f>
        <v>76315-2</v>
      </c>
      <c r="C975" t="s">
        <v>5967</v>
      </c>
      <c r="D975" t="s">
        <v>74</v>
      </c>
      <c r="E975" t="b">
        <v>0</v>
      </c>
      <c r="F975">
        <v>76315</v>
      </c>
      <c r="G975">
        <v>2</v>
      </c>
      <c r="H975">
        <v>6</v>
      </c>
      <c r="I975" t="s">
        <v>719</v>
      </c>
      <c r="J975" t="s">
        <v>5968</v>
      </c>
      <c r="K975" t="s">
        <v>2107</v>
      </c>
      <c r="L975">
        <v>258</v>
      </c>
      <c r="M975" s="37">
        <v>43461</v>
      </c>
      <c r="N975" s="37" t="s">
        <v>29</v>
      </c>
      <c r="P975" t="s">
        <v>151</v>
      </c>
      <c r="Q975" s="37">
        <v>43450</v>
      </c>
      <c r="R975" s="37">
        <v>43461</v>
      </c>
      <c r="S975" s="37" t="b">
        <v>0</v>
      </c>
      <c r="V975" t="s">
        <v>714</v>
      </c>
      <c r="W975">
        <v>18</v>
      </c>
      <c r="X975">
        <v>18</v>
      </c>
      <c r="Y975">
        <v>84</v>
      </c>
      <c r="Z975">
        <v>12600</v>
      </c>
      <c r="AA975">
        <v>0</v>
      </c>
      <c r="AB975" t="s">
        <v>151</v>
      </c>
      <c r="AC975" t="s">
        <v>151</v>
      </c>
      <c r="AD975" t="s">
        <v>151</v>
      </c>
      <c r="AE975" t="b">
        <v>1</v>
      </c>
      <c r="AF975" t="b">
        <v>0</v>
      </c>
      <c r="AG975" t="s">
        <v>74</v>
      </c>
    </row>
    <row r="976" spans="1:33" x14ac:dyDescent="0.25">
      <c r="A976" t="str">
        <f>_xlfn.CONCAT(Table3[[#This Row],[Order]],"-",Table3[[#This Row],[Line]])</f>
        <v>76315-3</v>
      </c>
      <c r="C976" t="s">
        <v>5967</v>
      </c>
      <c r="D976" t="s">
        <v>74</v>
      </c>
      <c r="E976" t="b">
        <v>0</v>
      </c>
      <c r="F976">
        <v>76315</v>
      </c>
      <c r="G976">
        <v>3</v>
      </c>
      <c r="H976">
        <v>1</v>
      </c>
      <c r="I976" t="s">
        <v>722</v>
      </c>
      <c r="J976" t="s">
        <v>5968</v>
      </c>
      <c r="K976" t="s">
        <v>2109</v>
      </c>
      <c r="L976">
        <v>7</v>
      </c>
      <c r="M976" s="37">
        <v>43461</v>
      </c>
      <c r="N976" s="37" t="s">
        <v>29</v>
      </c>
      <c r="P976" t="s">
        <v>151</v>
      </c>
      <c r="Q976" s="37">
        <v>43450</v>
      </c>
      <c r="R976" s="37">
        <v>43461</v>
      </c>
      <c r="S976" s="37" t="b">
        <v>0</v>
      </c>
      <c r="V976" t="s">
        <v>714</v>
      </c>
      <c r="W976">
        <v>18</v>
      </c>
      <c r="X976">
        <v>1</v>
      </c>
      <c r="Y976">
        <v>2</v>
      </c>
      <c r="Z976">
        <v>330</v>
      </c>
      <c r="AA976">
        <v>0</v>
      </c>
      <c r="AB976" t="s">
        <v>151</v>
      </c>
      <c r="AC976" t="s">
        <v>151</v>
      </c>
      <c r="AD976" t="s">
        <v>151</v>
      </c>
      <c r="AE976" t="b">
        <v>1</v>
      </c>
      <c r="AF976" t="b">
        <v>0</v>
      </c>
      <c r="AG976" t="s">
        <v>74</v>
      </c>
    </row>
    <row r="977" spans="1:33" x14ac:dyDescent="0.25">
      <c r="A977" t="str">
        <f>_xlfn.CONCAT(Table3[[#This Row],[Order]],"-",Table3[[#This Row],[Line]])</f>
        <v>76315-4</v>
      </c>
      <c r="C977" t="s">
        <v>5967</v>
      </c>
      <c r="D977" t="s">
        <v>74</v>
      </c>
      <c r="E977" t="b">
        <v>0</v>
      </c>
      <c r="F977">
        <v>76315</v>
      </c>
      <c r="G977">
        <v>4</v>
      </c>
      <c r="H977">
        <v>3</v>
      </c>
      <c r="I977" t="s">
        <v>722</v>
      </c>
      <c r="J977" t="s">
        <v>5968</v>
      </c>
      <c r="K977" t="s">
        <v>2111</v>
      </c>
      <c r="L977">
        <v>21</v>
      </c>
      <c r="M977" s="37">
        <v>43461</v>
      </c>
      <c r="N977" s="37" t="s">
        <v>29</v>
      </c>
      <c r="P977" t="s">
        <v>151</v>
      </c>
      <c r="Q977" s="37">
        <v>43450</v>
      </c>
      <c r="R977" s="37">
        <v>43461</v>
      </c>
      <c r="S977" s="37" t="b">
        <v>0</v>
      </c>
      <c r="V977" t="s">
        <v>714</v>
      </c>
      <c r="W977">
        <v>18</v>
      </c>
      <c r="X977">
        <v>3</v>
      </c>
      <c r="Y977">
        <v>6</v>
      </c>
      <c r="Z977">
        <v>1320</v>
      </c>
      <c r="AA977">
        <v>0</v>
      </c>
      <c r="AB977" t="s">
        <v>151</v>
      </c>
      <c r="AC977" t="s">
        <v>151</v>
      </c>
      <c r="AD977" t="s">
        <v>151</v>
      </c>
      <c r="AE977" t="b">
        <v>1</v>
      </c>
      <c r="AF977" t="b">
        <v>0</v>
      </c>
      <c r="AG977" t="s">
        <v>74</v>
      </c>
    </row>
    <row r="978" spans="1:33" x14ac:dyDescent="0.25">
      <c r="A978" t="str">
        <f>_xlfn.CONCAT(Table3[[#This Row],[Order]],"-",Table3[[#This Row],[Line]])</f>
        <v>65226-1</v>
      </c>
      <c r="C978" t="s">
        <v>5967</v>
      </c>
      <c r="D978" t="s">
        <v>112</v>
      </c>
      <c r="E978" t="b">
        <v>1</v>
      </c>
      <c r="F978">
        <v>65226</v>
      </c>
      <c r="G978">
        <v>1</v>
      </c>
      <c r="H978">
        <v>480</v>
      </c>
      <c r="I978" t="s">
        <v>741</v>
      </c>
      <c r="J978" t="s">
        <v>5968</v>
      </c>
      <c r="K978" t="s">
        <v>887</v>
      </c>
      <c r="L978">
        <v>0</v>
      </c>
      <c r="M978" s="37"/>
      <c r="N978" s="37" t="s">
        <v>770</v>
      </c>
      <c r="O978" t="s">
        <v>888</v>
      </c>
      <c r="Q978" s="37"/>
      <c r="R978" s="37"/>
      <c r="S978" t="b">
        <v>0</v>
      </c>
      <c r="V978" t="s">
        <v>714</v>
      </c>
      <c r="W978">
        <v>0</v>
      </c>
      <c r="X978">
        <v>480</v>
      </c>
      <c r="Z978">
        <v>0</v>
      </c>
      <c r="AA978">
        <v>0</v>
      </c>
      <c r="AE978" t="b">
        <v>0</v>
      </c>
      <c r="AF978" t="b">
        <v>0</v>
      </c>
      <c r="AG978" t="s">
        <v>74</v>
      </c>
    </row>
    <row r="979" spans="1:33" x14ac:dyDescent="0.25">
      <c r="A979" t="str">
        <f>_xlfn.CONCAT(Table3[[#This Row],[Order]],"-",Table3[[#This Row],[Line]])</f>
        <v>77246-1</v>
      </c>
      <c r="C979" t="s">
        <v>5967</v>
      </c>
      <c r="D979" t="s">
        <v>74</v>
      </c>
      <c r="E979" t="b">
        <v>0</v>
      </c>
      <c r="F979">
        <v>77246</v>
      </c>
      <c r="G979">
        <v>1</v>
      </c>
      <c r="H979">
        <v>2</v>
      </c>
      <c r="I979" t="s">
        <v>730</v>
      </c>
      <c r="J979" t="s">
        <v>5968</v>
      </c>
      <c r="K979" t="s">
        <v>5257</v>
      </c>
      <c r="L979">
        <v>33.22</v>
      </c>
      <c r="M979" s="37">
        <v>43476</v>
      </c>
      <c r="N979" s="37" t="s">
        <v>42</v>
      </c>
      <c r="Q979" s="37"/>
      <c r="R979" s="37"/>
      <c r="S979" t="b">
        <v>0</v>
      </c>
      <c r="V979" t="s">
        <v>715</v>
      </c>
      <c r="W979">
        <v>12</v>
      </c>
      <c r="X979">
        <v>4</v>
      </c>
      <c r="Y979">
        <v>12</v>
      </c>
      <c r="Z979">
        <v>3390</v>
      </c>
      <c r="AA979">
        <v>0</v>
      </c>
      <c r="AE979" t="b">
        <v>0</v>
      </c>
      <c r="AF979" t="b">
        <v>0</v>
      </c>
      <c r="AG979" t="s">
        <v>74</v>
      </c>
    </row>
    <row r="980" spans="1:33" x14ac:dyDescent="0.25">
      <c r="A980" t="str">
        <f>_xlfn.CONCAT(Table3[[#This Row],[Order]],"-",Table3[[#This Row],[Line]])</f>
        <v>77478-1</v>
      </c>
      <c r="C980" t="s">
        <v>5967</v>
      </c>
      <c r="D980" t="s">
        <v>74</v>
      </c>
      <c r="E980" t="b">
        <v>0</v>
      </c>
      <c r="F980">
        <v>77478</v>
      </c>
      <c r="G980">
        <v>1</v>
      </c>
      <c r="H980">
        <v>2</v>
      </c>
      <c r="I980" t="s">
        <v>719</v>
      </c>
      <c r="J980" t="s">
        <v>5968</v>
      </c>
      <c r="K980" t="s">
        <v>2670</v>
      </c>
      <c r="L980">
        <v>16.739999999999998</v>
      </c>
      <c r="M980" s="37">
        <v>43467</v>
      </c>
      <c r="N980" s="37" t="s">
        <v>43</v>
      </c>
      <c r="Q980" s="37">
        <v>43452</v>
      </c>
      <c r="R980" s="37">
        <v>43458</v>
      </c>
      <c r="S980" t="b">
        <v>0</v>
      </c>
      <c r="T980" t="s">
        <v>117</v>
      </c>
      <c r="V980" t="s">
        <v>715</v>
      </c>
      <c r="W980">
        <v>12</v>
      </c>
      <c r="X980">
        <v>2</v>
      </c>
      <c r="Y980">
        <v>2</v>
      </c>
      <c r="Z980">
        <v>940</v>
      </c>
      <c r="AA980">
        <v>0</v>
      </c>
      <c r="AB980" t="s">
        <v>151</v>
      </c>
      <c r="AC980" t="s">
        <v>151</v>
      </c>
      <c r="AD980" t="s">
        <v>151</v>
      </c>
      <c r="AE980" t="b">
        <v>1</v>
      </c>
      <c r="AF980" t="b">
        <v>0</v>
      </c>
      <c r="AG980" t="s">
        <v>74</v>
      </c>
    </row>
    <row r="981" spans="1:33" x14ac:dyDescent="0.25">
      <c r="A981" t="str">
        <f>_xlfn.CONCAT(Table3[[#This Row],[Order]],"-",Table3[[#This Row],[Line]])</f>
        <v>77756-1</v>
      </c>
      <c r="C981" t="s">
        <v>5967</v>
      </c>
      <c r="D981" t="s">
        <v>168</v>
      </c>
      <c r="E981" t="b">
        <v>0</v>
      </c>
      <c r="F981">
        <v>77756</v>
      </c>
      <c r="G981">
        <v>1</v>
      </c>
      <c r="H981">
        <v>1</v>
      </c>
      <c r="I981" t="s">
        <v>746</v>
      </c>
      <c r="J981" t="s">
        <v>5968</v>
      </c>
      <c r="K981" t="s">
        <v>2883</v>
      </c>
      <c r="L981">
        <v>2.89</v>
      </c>
      <c r="M981" s="37">
        <v>43481</v>
      </c>
      <c r="N981" s="37" t="s">
        <v>42</v>
      </c>
      <c r="Q981" s="37"/>
      <c r="R981" s="37"/>
      <c r="S981" t="b">
        <v>0</v>
      </c>
      <c r="V981" t="s">
        <v>715</v>
      </c>
      <c r="W981">
        <v>12</v>
      </c>
      <c r="X981">
        <v>1</v>
      </c>
      <c r="Y981">
        <v>1</v>
      </c>
      <c r="Z981">
        <v>350</v>
      </c>
      <c r="AA981">
        <v>350</v>
      </c>
      <c r="AE981" t="b">
        <v>0</v>
      </c>
      <c r="AF981" t="b">
        <v>0</v>
      </c>
      <c r="AG981" t="s">
        <v>79</v>
      </c>
    </row>
    <row r="982" spans="1:33" x14ac:dyDescent="0.25">
      <c r="A982" t="str">
        <f>_xlfn.CONCAT(Table3[[#This Row],[Order]],"-",Table3[[#This Row],[Line]])</f>
        <v>78161-1</v>
      </c>
      <c r="C982" t="s">
        <v>5967</v>
      </c>
      <c r="D982" t="s">
        <v>74</v>
      </c>
      <c r="E982" t="b">
        <v>0</v>
      </c>
      <c r="F982">
        <v>78161</v>
      </c>
      <c r="G982">
        <v>1</v>
      </c>
      <c r="H982">
        <v>2</v>
      </c>
      <c r="I982" t="s">
        <v>719</v>
      </c>
      <c r="J982" t="s">
        <v>5968</v>
      </c>
      <c r="K982" t="s">
        <v>5561</v>
      </c>
      <c r="L982">
        <v>0</v>
      </c>
      <c r="M982" s="37"/>
      <c r="N982" s="37" t="s">
        <v>1730</v>
      </c>
      <c r="Q982" s="37"/>
      <c r="R982" s="37"/>
      <c r="S982" s="37" t="b">
        <v>0</v>
      </c>
      <c r="V982" t="s">
        <v>715</v>
      </c>
      <c r="W982">
        <v>0</v>
      </c>
      <c r="X982">
        <v>2</v>
      </c>
      <c r="Z982">
        <v>774</v>
      </c>
      <c r="AA982">
        <v>0</v>
      </c>
      <c r="AE982" t="b">
        <v>0</v>
      </c>
      <c r="AF982" t="b">
        <v>0</v>
      </c>
      <c r="AG982" t="s">
        <v>74</v>
      </c>
    </row>
    <row r="983" spans="1:33" x14ac:dyDescent="0.25">
      <c r="A983" t="str">
        <f>_xlfn.CONCAT(Table3[[#This Row],[Order]],"-",Table3[[#This Row],[Line]])</f>
        <v>78161-2</v>
      </c>
      <c r="C983" t="s">
        <v>5967</v>
      </c>
      <c r="D983" t="s">
        <v>74</v>
      </c>
      <c r="E983" t="b">
        <v>0</v>
      </c>
      <c r="F983">
        <v>78161</v>
      </c>
      <c r="G983">
        <v>2</v>
      </c>
      <c r="H983">
        <v>2</v>
      </c>
      <c r="I983" t="s">
        <v>719</v>
      </c>
      <c r="J983" t="s">
        <v>5968</v>
      </c>
      <c r="K983" t="s">
        <v>5562</v>
      </c>
      <c r="L983">
        <v>0</v>
      </c>
      <c r="M983" s="37"/>
      <c r="N983" s="37" t="s">
        <v>1730</v>
      </c>
      <c r="Q983" s="37"/>
      <c r="R983" s="37"/>
      <c r="S983" t="b">
        <v>0</v>
      </c>
      <c r="V983" t="s">
        <v>715</v>
      </c>
      <c r="W983">
        <v>0</v>
      </c>
      <c r="X983">
        <v>2</v>
      </c>
      <c r="Z983">
        <v>992</v>
      </c>
      <c r="AA983">
        <v>0</v>
      </c>
      <c r="AE983" t="b">
        <v>0</v>
      </c>
      <c r="AF983" t="b">
        <v>0</v>
      </c>
      <c r="AG983" t="s">
        <v>74</v>
      </c>
    </row>
    <row r="984" spans="1:33" x14ac:dyDescent="0.25">
      <c r="A984" t="str">
        <f>_xlfn.CONCAT(Table3[[#This Row],[Order]],"-",Table3[[#This Row],[Line]])</f>
        <v>75217-1</v>
      </c>
      <c r="C984" t="s">
        <v>5967</v>
      </c>
      <c r="D984" t="s">
        <v>74</v>
      </c>
      <c r="E984" t="b">
        <v>0</v>
      </c>
      <c r="F984">
        <v>75217</v>
      </c>
      <c r="G984">
        <v>1</v>
      </c>
      <c r="H984">
        <v>2</v>
      </c>
      <c r="I984" t="s">
        <v>739</v>
      </c>
      <c r="J984" t="s">
        <v>5968</v>
      </c>
      <c r="K984" t="s">
        <v>2113</v>
      </c>
      <c r="L984">
        <v>14</v>
      </c>
      <c r="M984" s="37">
        <v>43474</v>
      </c>
      <c r="N984" s="37" t="s">
        <v>165</v>
      </c>
      <c r="P984" t="s">
        <v>151</v>
      </c>
      <c r="Q984" s="37"/>
      <c r="R984" s="37"/>
      <c r="S984" t="b">
        <v>0</v>
      </c>
      <c r="V984" t="s">
        <v>714</v>
      </c>
      <c r="W984">
        <v>1</v>
      </c>
      <c r="X984">
        <v>2</v>
      </c>
      <c r="Y984">
        <v>4</v>
      </c>
      <c r="Z984">
        <v>840</v>
      </c>
      <c r="AA984">
        <v>0</v>
      </c>
      <c r="AE984" t="b">
        <v>0</v>
      </c>
      <c r="AF984" t="b">
        <v>0</v>
      </c>
      <c r="AG984" t="s">
        <v>74</v>
      </c>
    </row>
    <row r="985" spans="1:33" x14ac:dyDescent="0.25">
      <c r="A985" t="str">
        <f>_xlfn.CONCAT(Table3[[#This Row],[Order]],"-",Table3[[#This Row],[Line]])</f>
        <v>75217-2</v>
      </c>
      <c r="C985" t="s">
        <v>5967</v>
      </c>
      <c r="D985" t="s">
        <v>74</v>
      </c>
      <c r="E985" t="b">
        <v>0</v>
      </c>
      <c r="F985">
        <v>75217</v>
      </c>
      <c r="G985">
        <v>2</v>
      </c>
      <c r="H985">
        <v>3</v>
      </c>
      <c r="I985" t="s">
        <v>739</v>
      </c>
      <c r="J985" t="s">
        <v>5968</v>
      </c>
      <c r="K985" t="s">
        <v>2115</v>
      </c>
      <c r="L985">
        <v>12</v>
      </c>
      <c r="M985" s="37">
        <v>43474</v>
      </c>
      <c r="N985" s="37" t="s">
        <v>165</v>
      </c>
      <c r="P985" t="s">
        <v>151</v>
      </c>
      <c r="Q985" s="37"/>
      <c r="R985" s="37"/>
      <c r="S985" t="b">
        <v>0</v>
      </c>
      <c r="V985" t="s">
        <v>714</v>
      </c>
      <c r="W985">
        <v>1</v>
      </c>
      <c r="X985">
        <v>3</v>
      </c>
      <c r="Y985">
        <v>3</v>
      </c>
      <c r="Z985">
        <v>600</v>
      </c>
      <c r="AA985">
        <v>0</v>
      </c>
      <c r="AE985" t="b">
        <v>0</v>
      </c>
      <c r="AF985" t="b">
        <v>0</v>
      </c>
      <c r="AG985" t="s">
        <v>74</v>
      </c>
    </row>
    <row r="986" spans="1:33" x14ac:dyDescent="0.25">
      <c r="A986" t="str">
        <f>_xlfn.CONCAT(Table3[[#This Row],[Order]],"-",Table3[[#This Row],[Line]])</f>
        <v>75217-3</v>
      </c>
      <c r="C986" t="s">
        <v>5967</v>
      </c>
      <c r="D986" t="s">
        <v>74</v>
      </c>
      <c r="E986" t="b">
        <v>0</v>
      </c>
      <c r="F986">
        <v>75217</v>
      </c>
      <c r="G986">
        <v>3</v>
      </c>
      <c r="H986">
        <v>2</v>
      </c>
      <c r="I986" t="s">
        <v>739</v>
      </c>
      <c r="J986" t="s">
        <v>5968</v>
      </c>
      <c r="K986" t="s">
        <v>2117</v>
      </c>
      <c r="L986">
        <v>8</v>
      </c>
      <c r="M986" s="37">
        <v>43474</v>
      </c>
      <c r="N986" s="37" t="s">
        <v>165</v>
      </c>
      <c r="P986" t="s">
        <v>151</v>
      </c>
      <c r="Q986" s="37"/>
      <c r="R986" s="37"/>
      <c r="S986" t="b">
        <v>0</v>
      </c>
      <c r="V986" t="s">
        <v>714</v>
      </c>
      <c r="W986">
        <v>1</v>
      </c>
      <c r="X986">
        <v>2</v>
      </c>
      <c r="Y986">
        <v>2</v>
      </c>
      <c r="Z986">
        <v>240</v>
      </c>
      <c r="AA986">
        <v>0</v>
      </c>
      <c r="AE986" t="b">
        <v>0</v>
      </c>
      <c r="AF986" t="b">
        <v>0</v>
      </c>
      <c r="AG986" t="s">
        <v>74</v>
      </c>
    </row>
    <row r="987" spans="1:33" x14ac:dyDescent="0.25">
      <c r="A987" t="str">
        <f>_xlfn.CONCAT(Table3[[#This Row],[Order]],"-",Table3[[#This Row],[Line]])</f>
        <v>75217-4</v>
      </c>
      <c r="C987" t="s">
        <v>5967</v>
      </c>
      <c r="D987" t="s">
        <v>74</v>
      </c>
      <c r="E987" t="b">
        <v>0</v>
      </c>
      <c r="F987">
        <v>75217</v>
      </c>
      <c r="G987">
        <v>4</v>
      </c>
      <c r="H987">
        <v>2</v>
      </c>
      <c r="I987" t="s">
        <v>722</v>
      </c>
      <c r="J987" t="s">
        <v>5968</v>
      </c>
      <c r="K987" t="s">
        <v>2119</v>
      </c>
      <c r="L987">
        <v>8</v>
      </c>
      <c r="M987" s="37">
        <v>43474</v>
      </c>
      <c r="N987" s="37" t="s">
        <v>165</v>
      </c>
      <c r="P987" t="s">
        <v>151</v>
      </c>
      <c r="Q987" s="37"/>
      <c r="R987" s="37"/>
      <c r="S987" t="b">
        <v>0</v>
      </c>
      <c r="V987" t="s">
        <v>714</v>
      </c>
      <c r="W987">
        <v>1</v>
      </c>
      <c r="X987">
        <v>2</v>
      </c>
      <c r="Y987">
        <v>4</v>
      </c>
      <c r="Z987">
        <v>468</v>
      </c>
      <c r="AA987">
        <v>0</v>
      </c>
      <c r="AE987" t="b">
        <v>0</v>
      </c>
      <c r="AF987" t="b">
        <v>0</v>
      </c>
      <c r="AG987" t="s">
        <v>74</v>
      </c>
    </row>
    <row r="988" spans="1:33" x14ac:dyDescent="0.25">
      <c r="A988" t="str">
        <f>_xlfn.CONCAT(Table3[[#This Row],[Order]],"-",Table3[[#This Row],[Line]])</f>
        <v>75217-5</v>
      </c>
      <c r="C988" t="s">
        <v>5967</v>
      </c>
      <c r="D988" t="s">
        <v>74</v>
      </c>
      <c r="E988" t="b">
        <v>0</v>
      </c>
      <c r="F988">
        <v>75217</v>
      </c>
      <c r="G988">
        <v>5</v>
      </c>
      <c r="H988">
        <v>5</v>
      </c>
      <c r="I988" t="s">
        <v>722</v>
      </c>
      <c r="J988" t="s">
        <v>5968</v>
      </c>
      <c r="K988" t="s">
        <v>2121</v>
      </c>
      <c r="L988">
        <v>170</v>
      </c>
      <c r="M988" s="37">
        <v>43474</v>
      </c>
      <c r="N988" s="37" t="s">
        <v>165</v>
      </c>
      <c r="P988" t="s">
        <v>151</v>
      </c>
      <c r="Q988" s="37"/>
      <c r="R988" s="37"/>
      <c r="S988" t="b">
        <v>0</v>
      </c>
      <c r="V988" t="s">
        <v>714</v>
      </c>
      <c r="W988">
        <v>1</v>
      </c>
      <c r="X988">
        <v>5</v>
      </c>
      <c r="Y988">
        <v>15</v>
      </c>
      <c r="Z988">
        <v>2925</v>
      </c>
      <c r="AA988">
        <v>0</v>
      </c>
      <c r="AE988" t="b">
        <v>0</v>
      </c>
      <c r="AF988" t="b">
        <v>0</v>
      </c>
      <c r="AG988" t="s">
        <v>74</v>
      </c>
    </row>
    <row r="989" spans="1:33" x14ac:dyDescent="0.25">
      <c r="A989" t="str">
        <f>_xlfn.CONCAT(Table3[[#This Row],[Order]],"-",Table3[[#This Row],[Line]])</f>
        <v>75217-6</v>
      </c>
      <c r="C989" t="s">
        <v>5967</v>
      </c>
      <c r="D989" t="s">
        <v>74</v>
      </c>
      <c r="E989" t="b">
        <v>0</v>
      </c>
      <c r="F989">
        <v>75217</v>
      </c>
      <c r="G989">
        <v>6</v>
      </c>
      <c r="H989">
        <v>1</v>
      </c>
      <c r="I989" t="s">
        <v>722</v>
      </c>
      <c r="J989" t="s">
        <v>5968</v>
      </c>
      <c r="K989" t="s">
        <v>2123</v>
      </c>
      <c r="L989">
        <v>9</v>
      </c>
      <c r="M989" s="37">
        <v>43474</v>
      </c>
      <c r="N989" s="37" t="s">
        <v>165</v>
      </c>
      <c r="P989" t="s">
        <v>151</v>
      </c>
      <c r="Q989" s="37"/>
      <c r="R989" s="37"/>
      <c r="S989" t="b">
        <v>0</v>
      </c>
      <c r="V989" t="s">
        <v>714</v>
      </c>
      <c r="W989">
        <v>1</v>
      </c>
      <c r="X989">
        <v>1</v>
      </c>
      <c r="Y989">
        <v>3</v>
      </c>
      <c r="Z989">
        <v>702</v>
      </c>
      <c r="AA989">
        <v>0</v>
      </c>
      <c r="AE989" t="b">
        <v>0</v>
      </c>
      <c r="AF989" t="b">
        <v>0</v>
      </c>
      <c r="AG989" t="s">
        <v>74</v>
      </c>
    </row>
    <row r="990" spans="1:33" x14ac:dyDescent="0.25">
      <c r="A990" t="str">
        <f>_xlfn.CONCAT(Table3[[#This Row],[Order]],"-",Table3[[#This Row],[Line]])</f>
        <v>75217-7</v>
      </c>
      <c r="C990" t="s">
        <v>5967</v>
      </c>
      <c r="D990" t="s">
        <v>74</v>
      </c>
      <c r="E990" t="b">
        <v>0</v>
      </c>
      <c r="F990">
        <v>75217</v>
      </c>
      <c r="G990">
        <v>7</v>
      </c>
      <c r="H990">
        <v>2</v>
      </c>
      <c r="I990" t="s">
        <v>722</v>
      </c>
      <c r="J990" t="s">
        <v>5968</v>
      </c>
      <c r="K990" t="s">
        <v>2125</v>
      </c>
      <c r="L990">
        <v>26</v>
      </c>
      <c r="M990" s="37">
        <v>43474</v>
      </c>
      <c r="N990" s="37" t="s">
        <v>165</v>
      </c>
      <c r="P990" t="s">
        <v>151</v>
      </c>
      <c r="Q990" s="37"/>
      <c r="R990" s="37"/>
      <c r="S990" t="b">
        <v>0</v>
      </c>
      <c r="V990" t="s">
        <v>714</v>
      </c>
      <c r="W990">
        <v>1</v>
      </c>
      <c r="X990">
        <v>4</v>
      </c>
      <c r="Y990">
        <v>8</v>
      </c>
      <c r="Z990">
        <v>1872</v>
      </c>
      <c r="AA990">
        <v>0</v>
      </c>
      <c r="AE990" t="b">
        <v>0</v>
      </c>
      <c r="AF990" t="b">
        <v>0</v>
      </c>
      <c r="AG990" t="s">
        <v>74</v>
      </c>
    </row>
    <row r="991" spans="1:33" x14ac:dyDescent="0.25">
      <c r="A991" t="str">
        <f>_xlfn.CONCAT(Table3[[#This Row],[Order]],"-",Table3[[#This Row],[Line]])</f>
        <v>75217-8</v>
      </c>
      <c r="C991" t="s">
        <v>5967</v>
      </c>
      <c r="D991" t="s">
        <v>74</v>
      </c>
      <c r="E991" t="b">
        <v>0</v>
      </c>
      <c r="F991">
        <v>75217</v>
      </c>
      <c r="G991">
        <v>8</v>
      </c>
      <c r="H991">
        <v>2</v>
      </c>
      <c r="I991" t="s">
        <v>722</v>
      </c>
      <c r="J991" t="s">
        <v>5968</v>
      </c>
      <c r="K991" t="s">
        <v>2127</v>
      </c>
      <c r="L991">
        <v>30</v>
      </c>
      <c r="M991" s="37">
        <v>43474</v>
      </c>
      <c r="N991" s="37" t="s">
        <v>165</v>
      </c>
      <c r="P991" t="s">
        <v>151</v>
      </c>
      <c r="Q991" s="37"/>
      <c r="R991" s="37"/>
      <c r="S991" t="b">
        <v>0</v>
      </c>
      <c r="V991" t="s">
        <v>714</v>
      </c>
      <c r="W991">
        <v>1</v>
      </c>
      <c r="X991">
        <v>12</v>
      </c>
      <c r="Y991">
        <v>16</v>
      </c>
      <c r="Z991">
        <v>2340</v>
      </c>
      <c r="AA991">
        <v>0</v>
      </c>
      <c r="AE991" t="b">
        <v>0</v>
      </c>
      <c r="AF991" t="b">
        <v>0</v>
      </c>
      <c r="AG991" t="s">
        <v>74</v>
      </c>
    </row>
    <row r="992" spans="1:33" x14ac:dyDescent="0.25">
      <c r="A992" t="str">
        <f>_xlfn.CONCAT(Table3[[#This Row],[Order]],"-",Table3[[#This Row],[Line]])</f>
        <v>75217-9</v>
      </c>
      <c r="C992" t="s">
        <v>5967</v>
      </c>
      <c r="D992" t="s">
        <v>74</v>
      </c>
      <c r="E992" t="b">
        <v>0</v>
      </c>
      <c r="F992">
        <v>75217</v>
      </c>
      <c r="G992">
        <v>9</v>
      </c>
      <c r="H992">
        <v>1</v>
      </c>
      <c r="I992" t="s">
        <v>722</v>
      </c>
      <c r="J992" t="s">
        <v>5968</v>
      </c>
      <c r="K992" t="s">
        <v>2129</v>
      </c>
      <c r="L992">
        <v>23</v>
      </c>
      <c r="M992" s="37">
        <v>43474</v>
      </c>
      <c r="N992" s="37" t="s">
        <v>165</v>
      </c>
      <c r="P992" t="s">
        <v>151</v>
      </c>
      <c r="Q992" s="37"/>
      <c r="R992" s="37"/>
      <c r="S992" s="37" t="b">
        <v>0</v>
      </c>
      <c r="V992" t="s">
        <v>714</v>
      </c>
      <c r="W992">
        <v>1</v>
      </c>
      <c r="X992">
        <v>4</v>
      </c>
      <c r="Y992">
        <v>8</v>
      </c>
      <c r="Z992">
        <v>1872</v>
      </c>
      <c r="AA992">
        <v>0</v>
      </c>
      <c r="AE992" t="b">
        <v>0</v>
      </c>
      <c r="AF992" t="b">
        <v>0</v>
      </c>
      <c r="AG992" t="s">
        <v>74</v>
      </c>
    </row>
    <row r="993" spans="1:33" x14ac:dyDescent="0.25">
      <c r="A993" t="str">
        <f>_xlfn.CONCAT(Table3[[#This Row],[Order]],"-",Table3[[#This Row],[Line]])</f>
        <v>75217-10</v>
      </c>
      <c r="C993" t="s">
        <v>5967</v>
      </c>
      <c r="D993" t="s">
        <v>74</v>
      </c>
      <c r="E993" t="b">
        <v>0</v>
      </c>
      <c r="F993">
        <v>75217</v>
      </c>
      <c r="G993">
        <v>10</v>
      </c>
      <c r="H993">
        <v>2</v>
      </c>
      <c r="I993" t="s">
        <v>741</v>
      </c>
      <c r="J993" t="s">
        <v>5968</v>
      </c>
      <c r="K993" t="s">
        <v>2131</v>
      </c>
      <c r="L993">
        <v>36</v>
      </c>
      <c r="M993" s="37">
        <v>43474</v>
      </c>
      <c r="N993" s="37" t="s">
        <v>165</v>
      </c>
      <c r="P993" t="s">
        <v>151</v>
      </c>
      <c r="Q993" s="37"/>
      <c r="R993" s="37"/>
      <c r="S993" s="37" t="b">
        <v>0</v>
      </c>
      <c r="V993" t="s">
        <v>714</v>
      </c>
      <c r="W993">
        <v>1</v>
      </c>
      <c r="X993">
        <v>4</v>
      </c>
      <c r="Y993">
        <v>12</v>
      </c>
      <c r="Z993">
        <v>3060</v>
      </c>
      <c r="AA993">
        <v>0</v>
      </c>
      <c r="AE993" t="b">
        <v>0</v>
      </c>
      <c r="AF993" t="b">
        <v>0</v>
      </c>
      <c r="AG993" t="s">
        <v>74</v>
      </c>
    </row>
    <row r="994" spans="1:33" x14ac:dyDescent="0.25">
      <c r="A994" t="str">
        <f>_xlfn.CONCAT(Table3[[#This Row],[Order]],"-",Table3[[#This Row],[Line]])</f>
        <v>77911-1</v>
      </c>
      <c r="C994" t="s">
        <v>5967</v>
      </c>
      <c r="D994" t="s">
        <v>74</v>
      </c>
      <c r="E994" t="b">
        <v>0</v>
      </c>
      <c r="F994">
        <v>77911</v>
      </c>
      <c r="G994">
        <v>1</v>
      </c>
      <c r="H994">
        <v>4</v>
      </c>
      <c r="I994" t="s">
        <v>725</v>
      </c>
      <c r="J994" t="s">
        <v>5968</v>
      </c>
      <c r="K994" t="s">
        <v>5028</v>
      </c>
      <c r="L994">
        <v>0</v>
      </c>
      <c r="M994" s="37">
        <v>43488</v>
      </c>
      <c r="N994" s="37" t="s">
        <v>42</v>
      </c>
      <c r="Q994" s="37"/>
      <c r="R994" s="37"/>
      <c r="S994" s="37" t="b">
        <v>0</v>
      </c>
      <c r="V994" t="s">
        <v>715</v>
      </c>
      <c r="W994">
        <v>7</v>
      </c>
      <c r="X994">
        <v>4</v>
      </c>
      <c r="Y994">
        <v>8</v>
      </c>
      <c r="Z994">
        <v>4400</v>
      </c>
      <c r="AA994">
        <v>0</v>
      </c>
      <c r="AE994" t="b">
        <v>0</v>
      </c>
      <c r="AF994" t="b">
        <v>0</v>
      </c>
      <c r="AG994" t="s">
        <v>180</v>
      </c>
    </row>
    <row r="995" spans="1:33" x14ac:dyDescent="0.25">
      <c r="A995" t="str">
        <f>_xlfn.CONCAT(Table3[[#This Row],[Order]],"-",Table3[[#This Row],[Line]])</f>
        <v>77911-2</v>
      </c>
      <c r="C995" t="s">
        <v>5967</v>
      </c>
      <c r="D995" t="s">
        <v>74</v>
      </c>
      <c r="E995" t="b">
        <v>0</v>
      </c>
      <c r="F995">
        <v>77911</v>
      </c>
      <c r="G995">
        <v>2</v>
      </c>
      <c r="H995">
        <v>1</v>
      </c>
      <c r="I995" t="s">
        <v>725</v>
      </c>
      <c r="J995" t="s">
        <v>5968</v>
      </c>
      <c r="K995" t="s">
        <v>5030</v>
      </c>
      <c r="L995">
        <v>0</v>
      </c>
      <c r="M995" s="37">
        <v>43488</v>
      </c>
      <c r="N995" s="37" t="s">
        <v>42</v>
      </c>
      <c r="Q995" s="37"/>
      <c r="R995" s="37"/>
      <c r="S995" s="37" t="b">
        <v>0</v>
      </c>
      <c r="V995" t="s">
        <v>715</v>
      </c>
      <c r="W995">
        <v>7</v>
      </c>
      <c r="X995">
        <v>1</v>
      </c>
      <c r="Y995">
        <v>2</v>
      </c>
      <c r="Z995">
        <v>1029.1199999999999</v>
      </c>
      <c r="AA995">
        <v>0</v>
      </c>
      <c r="AE995" t="b">
        <v>0</v>
      </c>
      <c r="AF995" t="b">
        <v>0</v>
      </c>
      <c r="AG995" t="s">
        <v>180</v>
      </c>
    </row>
    <row r="996" spans="1:33" x14ac:dyDescent="0.25">
      <c r="A996" t="str">
        <f>_xlfn.CONCAT(Table3[[#This Row],[Order]],"-",Table3[[#This Row],[Line]])</f>
        <v>77997-1</v>
      </c>
      <c r="C996" t="s">
        <v>5967</v>
      </c>
      <c r="D996" t="s">
        <v>74</v>
      </c>
      <c r="E996" t="b">
        <v>0</v>
      </c>
      <c r="F996">
        <v>77997</v>
      </c>
      <c r="G996">
        <v>1</v>
      </c>
      <c r="H996">
        <v>2</v>
      </c>
      <c r="I996" t="s">
        <v>731</v>
      </c>
      <c r="J996" t="s">
        <v>5968</v>
      </c>
      <c r="K996" t="s">
        <v>3858</v>
      </c>
      <c r="L996">
        <v>12</v>
      </c>
      <c r="M996" s="37">
        <v>43474</v>
      </c>
      <c r="N996" s="37" t="s">
        <v>165</v>
      </c>
      <c r="P996" t="s">
        <v>151</v>
      </c>
      <c r="Q996" s="37">
        <v>43462</v>
      </c>
      <c r="R996" s="37"/>
      <c r="S996" t="b">
        <v>0</v>
      </c>
      <c r="V996" t="s">
        <v>715</v>
      </c>
      <c r="W996">
        <v>12</v>
      </c>
      <c r="X996">
        <v>2</v>
      </c>
      <c r="Y996">
        <v>2</v>
      </c>
      <c r="Z996">
        <v>540</v>
      </c>
      <c r="AA996">
        <v>0</v>
      </c>
      <c r="AD996" t="s">
        <v>151</v>
      </c>
      <c r="AE996" t="b">
        <v>0</v>
      </c>
      <c r="AF996" t="b">
        <v>0</v>
      </c>
      <c r="AG996" t="s">
        <v>180</v>
      </c>
    </row>
    <row r="997" spans="1:33" x14ac:dyDescent="0.25">
      <c r="A997" t="str">
        <f>_xlfn.CONCAT(Table3[[#This Row],[Order]],"-",Table3[[#This Row],[Line]])</f>
        <v>78195-1</v>
      </c>
      <c r="C997" t="s">
        <v>5967</v>
      </c>
      <c r="D997" t="s">
        <v>112</v>
      </c>
      <c r="E997" t="b">
        <v>0</v>
      </c>
      <c r="F997">
        <v>78195</v>
      </c>
      <c r="G997">
        <v>1</v>
      </c>
      <c r="H997">
        <v>1</v>
      </c>
      <c r="I997" t="s">
        <v>717</v>
      </c>
      <c r="J997" t="s">
        <v>5968</v>
      </c>
      <c r="K997" t="s">
        <v>5026</v>
      </c>
      <c r="L997">
        <v>7.36</v>
      </c>
      <c r="M997" s="37"/>
      <c r="N997" s="37" t="s">
        <v>727</v>
      </c>
      <c r="O997" t="s">
        <v>3292</v>
      </c>
      <c r="Q997" s="37"/>
      <c r="R997" s="37"/>
      <c r="S997" t="b">
        <v>0</v>
      </c>
      <c r="V997" t="s">
        <v>715</v>
      </c>
      <c r="W997">
        <v>0</v>
      </c>
      <c r="X997">
        <v>1</v>
      </c>
      <c r="Z997">
        <v>148</v>
      </c>
      <c r="AA997">
        <v>148</v>
      </c>
      <c r="AE997" t="b">
        <v>0</v>
      </c>
      <c r="AF997" t="b">
        <v>0</v>
      </c>
      <c r="AG997" t="s">
        <v>74</v>
      </c>
    </row>
    <row r="998" spans="1:33" x14ac:dyDescent="0.25">
      <c r="A998" t="str">
        <f>_xlfn.CONCAT(Table3[[#This Row],[Order]],"-",Table3[[#This Row],[Line]])</f>
        <v>75966-1</v>
      </c>
      <c r="C998" t="s">
        <v>5967</v>
      </c>
      <c r="D998" t="s">
        <v>74</v>
      </c>
      <c r="E998" t="b">
        <v>0</v>
      </c>
      <c r="F998">
        <v>75966</v>
      </c>
      <c r="G998">
        <v>1</v>
      </c>
      <c r="H998">
        <v>290</v>
      </c>
      <c r="I998" t="s">
        <v>750</v>
      </c>
      <c r="J998" t="s">
        <v>5968</v>
      </c>
      <c r="K998" t="s">
        <v>1305</v>
      </c>
      <c r="L998">
        <v>580</v>
      </c>
      <c r="M998" s="37">
        <v>43510</v>
      </c>
      <c r="N998" s="37" t="s">
        <v>165</v>
      </c>
      <c r="Q998" s="37"/>
      <c r="R998" s="37"/>
      <c r="S998" t="b">
        <v>0</v>
      </c>
      <c r="V998" t="s">
        <v>714</v>
      </c>
      <c r="W998">
        <v>10</v>
      </c>
      <c r="X998">
        <v>290</v>
      </c>
      <c r="Y998">
        <v>290</v>
      </c>
      <c r="Z998">
        <v>53650</v>
      </c>
      <c r="AA998">
        <v>0</v>
      </c>
      <c r="AE998" t="b">
        <v>0</v>
      </c>
      <c r="AF998" t="b">
        <v>0</v>
      </c>
      <c r="AG998" t="s">
        <v>74</v>
      </c>
    </row>
    <row r="999" spans="1:33" x14ac:dyDescent="0.25">
      <c r="A999" t="str">
        <f>_xlfn.CONCAT(Table3[[#This Row],[Order]],"-",Table3[[#This Row],[Line]])</f>
        <v>75966-2</v>
      </c>
      <c r="C999" t="s">
        <v>5967</v>
      </c>
      <c r="D999" t="s">
        <v>74</v>
      </c>
      <c r="E999" t="b">
        <v>0</v>
      </c>
      <c r="F999">
        <v>75966</v>
      </c>
      <c r="G999">
        <v>2</v>
      </c>
      <c r="H999">
        <v>61</v>
      </c>
      <c r="I999" t="s">
        <v>750</v>
      </c>
      <c r="J999" t="s">
        <v>5968</v>
      </c>
      <c r="K999" t="s">
        <v>1306</v>
      </c>
      <c r="L999">
        <v>120</v>
      </c>
      <c r="M999" s="37">
        <v>43472</v>
      </c>
      <c r="N999" s="37" t="s">
        <v>165</v>
      </c>
      <c r="O999" t="s">
        <v>3292</v>
      </c>
      <c r="Q999" s="37"/>
      <c r="R999" s="37"/>
      <c r="S999" t="b">
        <v>0</v>
      </c>
      <c r="V999" t="s">
        <v>714</v>
      </c>
      <c r="W999">
        <v>10</v>
      </c>
      <c r="X999">
        <v>61</v>
      </c>
      <c r="Y999">
        <v>61</v>
      </c>
      <c r="Z999">
        <v>15250</v>
      </c>
      <c r="AA999">
        <v>0</v>
      </c>
      <c r="AE999" t="b">
        <v>0</v>
      </c>
      <c r="AF999" t="b">
        <v>0</v>
      </c>
      <c r="AG999" t="s">
        <v>74</v>
      </c>
    </row>
    <row r="1000" spans="1:33" x14ac:dyDescent="0.25">
      <c r="A1000" t="str">
        <f>_xlfn.CONCAT(Table3[[#This Row],[Order]],"-",Table3[[#This Row],[Line]])</f>
        <v>75966-3</v>
      </c>
      <c r="C1000" t="s">
        <v>5967</v>
      </c>
      <c r="D1000" t="s">
        <v>74</v>
      </c>
      <c r="E1000" t="b">
        <v>0</v>
      </c>
      <c r="F1000">
        <v>75966</v>
      </c>
      <c r="G1000">
        <v>3</v>
      </c>
      <c r="H1000">
        <v>17</v>
      </c>
      <c r="I1000" t="s">
        <v>750</v>
      </c>
      <c r="J1000" t="s">
        <v>5968</v>
      </c>
      <c r="K1000" t="s">
        <v>1305</v>
      </c>
      <c r="L1000">
        <v>34</v>
      </c>
      <c r="M1000" s="37">
        <v>43472</v>
      </c>
      <c r="N1000" s="37" t="s">
        <v>165</v>
      </c>
      <c r="Q1000" s="37"/>
      <c r="R1000" s="37"/>
      <c r="S1000" t="b">
        <v>0</v>
      </c>
      <c r="T1000" t="s">
        <v>3747</v>
      </c>
      <c r="V1000" t="s">
        <v>714</v>
      </c>
      <c r="W1000">
        <v>10</v>
      </c>
      <c r="X1000">
        <v>17</v>
      </c>
      <c r="Y1000">
        <v>17</v>
      </c>
      <c r="Z1000">
        <v>3145</v>
      </c>
      <c r="AA1000">
        <v>0</v>
      </c>
      <c r="AE1000" t="b">
        <v>0</v>
      </c>
      <c r="AF1000" t="b">
        <v>0</v>
      </c>
      <c r="AG1000" t="s">
        <v>74</v>
      </c>
    </row>
    <row r="1001" spans="1:33" x14ac:dyDescent="0.25">
      <c r="A1001" t="str">
        <f>_xlfn.CONCAT(Table3[[#This Row],[Order]],"-",Table3[[#This Row],[Line]])</f>
        <v>75966-4</v>
      </c>
      <c r="C1001" t="s">
        <v>5967</v>
      </c>
      <c r="D1001" t="s">
        <v>74</v>
      </c>
      <c r="E1001" t="b">
        <v>0</v>
      </c>
      <c r="F1001">
        <v>75966</v>
      </c>
      <c r="G1001">
        <v>4</v>
      </c>
      <c r="H1001">
        <v>119</v>
      </c>
      <c r="I1001" t="s">
        <v>750</v>
      </c>
      <c r="J1001" t="s">
        <v>5968</v>
      </c>
      <c r="K1001" t="s">
        <v>1306</v>
      </c>
      <c r="L1001">
        <v>238</v>
      </c>
      <c r="M1001" s="37">
        <v>43472</v>
      </c>
      <c r="N1001" s="37" t="s">
        <v>165</v>
      </c>
      <c r="Q1001" s="37"/>
      <c r="R1001" s="37"/>
      <c r="S1001" t="b">
        <v>0</v>
      </c>
      <c r="V1001" t="s">
        <v>714</v>
      </c>
      <c r="W1001">
        <v>10</v>
      </c>
      <c r="X1001">
        <v>119</v>
      </c>
      <c r="Y1001">
        <v>119</v>
      </c>
      <c r="Z1001">
        <v>29750</v>
      </c>
      <c r="AA1001">
        <v>0</v>
      </c>
      <c r="AE1001" t="b">
        <v>0</v>
      </c>
      <c r="AF1001" t="b">
        <v>0</v>
      </c>
      <c r="AG1001" t="s">
        <v>74</v>
      </c>
    </row>
    <row r="1002" spans="1:33" x14ac:dyDescent="0.25">
      <c r="A1002" t="str">
        <f>_xlfn.CONCAT(Table3[[#This Row],[Order]],"-",Table3[[#This Row],[Line]])</f>
        <v>75966-5</v>
      </c>
      <c r="C1002" t="s">
        <v>5967</v>
      </c>
      <c r="D1002" t="s">
        <v>74</v>
      </c>
      <c r="E1002" t="b">
        <v>0</v>
      </c>
      <c r="F1002">
        <v>75966</v>
      </c>
      <c r="G1002">
        <v>5</v>
      </c>
      <c r="H1002">
        <v>12</v>
      </c>
      <c r="I1002" t="s">
        <v>750</v>
      </c>
      <c r="J1002" t="s">
        <v>5968</v>
      </c>
      <c r="K1002" t="s">
        <v>1308</v>
      </c>
      <c r="L1002">
        <v>21</v>
      </c>
      <c r="M1002" s="37">
        <v>43472</v>
      </c>
      <c r="N1002" s="37" t="s">
        <v>165</v>
      </c>
      <c r="Q1002" s="37"/>
      <c r="R1002" s="37"/>
      <c r="S1002" t="b">
        <v>0</v>
      </c>
      <c r="V1002" t="s">
        <v>714</v>
      </c>
      <c r="W1002">
        <v>10</v>
      </c>
      <c r="X1002">
        <v>12</v>
      </c>
      <c r="Y1002">
        <v>12</v>
      </c>
      <c r="Z1002">
        <v>2220</v>
      </c>
      <c r="AA1002">
        <v>0</v>
      </c>
      <c r="AE1002" t="b">
        <v>0</v>
      </c>
      <c r="AF1002" t="b">
        <v>0</v>
      </c>
      <c r="AG1002" t="s">
        <v>74</v>
      </c>
    </row>
    <row r="1003" spans="1:33" x14ac:dyDescent="0.25">
      <c r="A1003" t="str">
        <f>_xlfn.CONCAT(Table3[[#This Row],[Order]],"-",Table3[[#This Row],[Line]])</f>
        <v>75966-6</v>
      </c>
      <c r="C1003" t="s">
        <v>5967</v>
      </c>
      <c r="D1003" t="s">
        <v>74</v>
      </c>
      <c r="E1003" t="b">
        <v>0</v>
      </c>
      <c r="F1003">
        <v>75966</v>
      </c>
      <c r="G1003">
        <v>6</v>
      </c>
      <c r="H1003">
        <v>103</v>
      </c>
      <c r="I1003" t="s">
        <v>750</v>
      </c>
      <c r="J1003" t="s">
        <v>5968</v>
      </c>
      <c r="K1003" t="s">
        <v>1310</v>
      </c>
      <c r="L1003">
        <v>180.25</v>
      </c>
      <c r="M1003" s="37">
        <v>43472</v>
      </c>
      <c r="N1003" s="37" t="s">
        <v>165</v>
      </c>
      <c r="Q1003" s="37"/>
      <c r="R1003" s="37"/>
      <c r="S1003" t="b">
        <v>0</v>
      </c>
      <c r="V1003" t="s">
        <v>714</v>
      </c>
      <c r="W1003">
        <v>10</v>
      </c>
      <c r="X1003">
        <v>103</v>
      </c>
      <c r="Y1003">
        <v>103</v>
      </c>
      <c r="Z1003">
        <v>19055</v>
      </c>
      <c r="AA1003">
        <v>0</v>
      </c>
      <c r="AE1003" t="b">
        <v>0</v>
      </c>
      <c r="AF1003" t="b">
        <v>0</v>
      </c>
      <c r="AG1003" t="s">
        <v>74</v>
      </c>
    </row>
    <row r="1004" spans="1:33" x14ac:dyDescent="0.25">
      <c r="A1004" t="str">
        <f>_xlfn.CONCAT(Table3[[#This Row],[Order]],"-",Table3[[#This Row],[Line]])</f>
        <v>75966-7</v>
      </c>
      <c r="C1004" t="s">
        <v>5967</v>
      </c>
      <c r="D1004" t="s">
        <v>74</v>
      </c>
      <c r="E1004" t="b">
        <v>0</v>
      </c>
      <c r="F1004">
        <v>75966</v>
      </c>
      <c r="G1004">
        <v>7</v>
      </c>
      <c r="H1004">
        <v>52</v>
      </c>
      <c r="I1004" t="s">
        <v>750</v>
      </c>
      <c r="J1004" t="s">
        <v>5968</v>
      </c>
      <c r="K1004" t="s">
        <v>1312</v>
      </c>
      <c r="L1004">
        <v>104</v>
      </c>
      <c r="M1004" s="37">
        <v>43472</v>
      </c>
      <c r="N1004" s="37" t="s">
        <v>165</v>
      </c>
      <c r="Q1004" s="37"/>
      <c r="R1004" s="37"/>
      <c r="S1004" t="b">
        <v>0</v>
      </c>
      <c r="V1004" t="s">
        <v>714</v>
      </c>
      <c r="W1004">
        <v>10</v>
      </c>
      <c r="X1004">
        <v>52</v>
      </c>
      <c r="Y1004">
        <v>52</v>
      </c>
      <c r="Z1004">
        <v>13000</v>
      </c>
      <c r="AA1004">
        <v>0</v>
      </c>
      <c r="AE1004" t="b">
        <v>0</v>
      </c>
      <c r="AF1004" t="b">
        <v>0</v>
      </c>
      <c r="AG1004" t="s">
        <v>74</v>
      </c>
    </row>
    <row r="1005" spans="1:33" x14ac:dyDescent="0.25">
      <c r="A1005" t="str">
        <f>_xlfn.CONCAT(Table3[[#This Row],[Order]],"-",Table3[[#This Row],[Line]])</f>
        <v>75966-8</v>
      </c>
      <c r="C1005" t="s">
        <v>5967</v>
      </c>
      <c r="D1005" t="s">
        <v>74</v>
      </c>
      <c r="E1005" t="b">
        <v>0</v>
      </c>
      <c r="F1005">
        <v>75966</v>
      </c>
      <c r="G1005">
        <v>8</v>
      </c>
      <c r="H1005">
        <v>520</v>
      </c>
      <c r="I1005" t="s">
        <v>750</v>
      </c>
      <c r="J1005" t="s">
        <v>5968</v>
      </c>
      <c r="K1005" t="s">
        <v>1312</v>
      </c>
      <c r="L1005">
        <v>1040</v>
      </c>
      <c r="M1005" s="37">
        <v>43507</v>
      </c>
      <c r="N1005" s="37" t="s">
        <v>165</v>
      </c>
      <c r="Q1005" s="37"/>
      <c r="R1005" s="37"/>
      <c r="S1005" t="b">
        <v>0</v>
      </c>
      <c r="T1005" t="s">
        <v>125</v>
      </c>
      <c r="V1005" t="s">
        <v>714</v>
      </c>
      <c r="W1005">
        <v>10</v>
      </c>
      <c r="X1005">
        <v>520</v>
      </c>
      <c r="Y1005">
        <v>520</v>
      </c>
      <c r="Z1005">
        <v>130000</v>
      </c>
      <c r="AA1005">
        <v>0</v>
      </c>
      <c r="AE1005" t="b">
        <v>0</v>
      </c>
      <c r="AF1005" t="b">
        <v>0</v>
      </c>
      <c r="AG1005" t="s">
        <v>74</v>
      </c>
    </row>
    <row r="1006" spans="1:33" x14ac:dyDescent="0.25">
      <c r="A1006" t="str">
        <f>_xlfn.CONCAT(Table3[[#This Row],[Order]],"-",Table3[[#This Row],[Line]])</f>
        <v>75966-9</v>
      </c>
      <c r="C1006" t="s">
        <v>5967</v>
      </c>
      <c r="D1006" t="s">
        <v>74</v>
      </c>
      <c r="E1006" t="b">
        <v>0</v>
      </c>
      <c r="F1006">
        <v>75966</v>
      </c>
      <c r="G1006">
        <v>9</v>
      </c>
      <c r="H1006">
        <v>13</v>
      </c>
      <c r="I1006" t="s">
        <v>750</v>
      </c>
      <c r="J1006" t="s">
        <v>5968</v>
      </c>
      <c r="K1006" t="s">
        <v>1306</v>
      </c>
      <c r="L1006">
        <v>26</v>
      </c>
      <c r="M1006" s="37">
        <v>43472</v>
      </c>
      <c r="N1006" s="37" t="s">
        <v>165</v>
      </c>
      <c r="Q1006" s="37"/>
      <c r="R1006" s="37"/>
      <c r="S1006" t="b">
        <v>0</v>
      </c>
      <c r="V1006" t="s">
        <v>714</v>
      </c>
      <c r="W1006">
        <v>10</v>
      </c>
      <c r="X1006">
        <v>13</v>
      </c>
      <c r="Y1006">
        <v>13</v>
      </c>
      <c r="Z1006">
        <v>3250</v>
      </c>
      <c r="AA1006">
        <v>0</v>
      </c>
      <c r="AE1006" t="b">
        <v>0</v>
      </c>
      <c r="AF1006" t="b">
        <v>0</v>
      </c>
      <c r="AG1006" t="s">
        <v>74</v>
      </c>
    </row>
    <row r="1007" spans="1:33" x14ac:dyDescent="0.25">
      <c r="A1007" t="str">
        <f>_xlfn.CONCAT(Table3[[#This Row],[Order]],"-",Table3[[#This Row],[Line]])</f>
        <v>75966-10</v>
      </c>
      <c r="C1007" t="s">
        <v>5967</v>
      </c>
      <c r="D1007" t="s">
        <v>74</v>
      </c>
      <c r="E1007" t="b">
        <v>0</v>
      </c>
      <c r="F1007">
        <v>75966</v>
      </c>
      <c r="G1007">
        <v>10</v>
      </c>
      <c r="H1007">
        <v>43</v>
      </c>
      <c r="I1007" t="s">
        <v>750</v>
      </c>
      <c r="J1007" t="s">
        <v>5968</v>
      </c>
      <c r="K1007" t="s">
        <v>1312</v>
      </c>
      <c r="L1007">
        <v>86</v>
      </c>
      <c r="M1007" s="37">
        <v>43472</v>
      </c>
      <c r="N1007" s="37" t="s">
        <v>165</v>
      </c>
      <c r="Q1007" s="37"/>
      <c r="R1007" s="37"/>
      <c r="S1007" t="b">
        <v>0</v>
      </c>
      <c r="T1007" t="s">
        <v>125</v>
      </c>
      <c r="V1007" t="s">
        <v>714</v>
      </c>
      <c r="W1007">
        <v>10</v>
      </c>
      <c r="X1007">
        <v>43</v>
      </c>
      <c r="Y1007">
        <v>43</v>
      </c>
      <c r="Z1007">
        <v>10750</v>
      </c>
      <c r="AA1007">
        <v>0</v>
      </c>
      <c r="AE1007" t="b">
        <v>0</v>
      </c>
      <c r="AF1007" t="b">
        <v>0</v>
      </c>
      <c r="AG1007" t="s">
        <v>74</v>
      </c>
    </row>
    <row r="1008" spans="1:33" x14ac:dyDescent="0.25">
      <c r="A1008" t="str">
        <f>_xlfn.CONCAT(Table3[[#This Row],[Order]],"-",Table3[[#This Row],[Line]])</f>
        <v>76029-1</v>
      </c>
      <c r="C1008" t="s">
        <v>5967</v>
      </c>
      <c r="D1008" t="s">
        <v>74</v>
      </c>
      <c r="E1008" t="b">
        <v>0</v>
      </c>
      <c r="F1008">
        <v>76029</v>
      </c>
      <c r="G1008">
        <v>1</v>
      </c>
      <c r="H1008">
        <v>3</v>
      </c>
      <c r="I1008" t="s">
        <v>719</v>
      </c>
      <c r="J1008" t="s">
        <v>5968</v>
      </c>
      <c r="K1008" t="s">
        <v>3294</v>
      </c>
      <c r="L1008">
        <v>14.34</v>
      </c>
      <c r="M1008" s="37">
        <v>43482</v>
      </c>
      <c r="N1008" s="37" t="s">
        <v>42</v>
      </c>
      <c r="Q1008" s="37"/>
      <c r="R1008" s="37"/>
      <c r="S1008" t="b">
        <v>0</v>
      </c>
      <c r="V1008" t="s">
        <v>714</v>
      </c>
      <c r="W1008">
        <v>15</v>
      </c>
      <c r="X1008">
        <v>3</v>
      </c>
      <c r="Y1008">
        <v>3</v>
      </c>
      <c r="Z1008">
        <v>810</v>
      </c>
      <c r="AA1008">
        <v>0</v>
      </c>
      <c r="AE1008" t="b">
        <v>0</v>
      </c>
      <c r="AF1008" t="b">
        <v>0</v>
      </c>
      <c r="AG1008" t="s">
        <v>74</v>
      </c>
    </row>
    <row r="1009" spans="1:33" x14ac:dyDescent="0.25">
      <c r="A1009" t="str">
        <f>_xlfn.CONCAT(Table3[[#This Row],[Order]],"-",Table3[[#This Row],[Line]])</f>
        <v>76029-2</v>
      </c>
      <c r="C1009" t="s">
        <v>5967</v>
      </c>
      <c r="D1009" t="s">
        <v>74</v>
      </c>
      <c r="E1009" t="b">
        <v>0</v>
      </c>
      <c r="F1009">
        <v>76029</v>
      </c>
      <c r="G1009">
        <v>2</v>
      </c>
      <c r="H1009">
        <v>14</v>
      </c>
      <c r="I1009" t="s">
        <v>719</v>
      </c>
      <c r="J1009" t="s">
        <v>5968</v>
      </c>
      <c r="K1009" t="s">
        <v>3296</v>
      </c>
      <c r="L1009">
        <v>114.8</v>
      </c>
      <c r="M1009" s="37">
        <v>43482</v>
      </c>
      <c r="N1009" s="37" t="s">
        <v>42</v>
      </c>
      <c r="Q1009" s="37"/>
      <c r="S1009" t="b">
        <v>0</v>
      </c>
      <c r="V1009" t="s">
        <v>714</v>
      </c>
      <c r="W1009">
        <v>15</v>
      </c>
      <c r="X1009">
        <v>14</v>
      </c>
      <c r="Y1009">
        <v>28</v>
      </c>
      <c r="Z1009">
        <v>5670</v>
      </c>
      <c r="AA1009">
        <v>0</v>
      </c>
      <c r="AE1009" t="b">
        <v>0</v>
      </c>
      <c r="AF1009" t="b">
        <v>0</v>
      </c>
      <c r="AG1009" t="s">
        <v>74</v>
      </c>
    </row>
    <row r="1010" spans="1:33" x14ac:dyDescent="0.25">
      <c r="A1010" t="str">
        <f>_xlfn.CONCAT(Table3[[#This Row],[Order]],"-",Table3[[#This Row],[Line]])</f>
        <v>76029-3</v>
      </c>
      <c r="C1010" t="s">
        <v>5967</v>
      </c>
      <c r="D1010" t="s">
        <v>74</v>
      </c>
      <c r="E1010" t="b">
        <v>0</v>
      </c>
      <c r="F1010">
        <v>76029</v>
      </c>
      <c r="G1010">
        <v>3</v>
      </c>
      <c r="H1010">
        <v>3</v>
      </c>
      <c r="I1010" t="s">
        <v>719</v>
      </c>
      <c r="J1010" t="s">
        <v>5968</v>
      </c>
      <c r="K1010" t="s">
        <v>3297</v>
      </c>
      <c r="L1010">
        <v>24.6</v>
      </c>
      <c r="M1010" s="37">
        <v>43482</v>
      </c>
      <c r="N1010" s="37" t="s">
        <v>42</v>
      </c>
      <c r="Q1010" s="37"/>
      <c r="R1010" s="37"/>
      <c r="S1010" t="b">
        <v>0</v>
      </c>
      <c r="V1010" t="s">
        <v>714</v>
      </c>
      <c r="W1010">
        <v>15</v>
      </c>
      <c r="X1010">
        <v>3</v>
      </c>
      <c r="Y1010">
        <v>6</v>
      </c>
      <c r="Z1010">
        <v>1620</v>
      </c>
      <c r="AA1010">
        <v>0</v>
      </c>
      <c r="AE1010" t="b">
        <v>0</v>
      </c>
      <c r="AF1010" t="b">
        <v>0</v>
      </c>
      <c r="AG1010" t="s">
        <v>74</v>
      </c>
    </row>
    <row r="1011" spans="1:33" x14ac:dyDescent="0.25">
      <c r="A1011" t="str">
        <f>_xlfn.CONCAT(Table3[[#This Row],[Order]],"-",Table3[[#This Row],[Line]])</f>
        <v>76029-4</v>
      </c>
      <c r="C1011" t="s">
        <v>5967</v>
      </c>
      <c r="D1011" t="s">
        <v>74</v>
      </c>
      <c r="E1011" t="b">
        <v>0</v>
      </c>
      <c r="F1011">
        <v>76029</v>
      </c>
      <c r="G1011">
        <v>4</v>
      </c>
      <c r="H1011">
        <v>1</v>
      </c>
      <c r="I1011" t="s">
        <v>719</v>
      </c>
      <c r="J1011" t="s">
        <v>5968</v>
      </c>
      <c r="K1011" t="s">
        <v>3299</v>
      </c>
      <c r="L1011">
        <v>11.65</v>
      </c>
      <c r="M1011" s="37">
        <v>43482</v>
      </c>
      <c r="N1011" s="37" t="s">
        <v>42</v>
      </c>
      <c r="Q1011" s="37"/>
      <c r="R1011" s="37"/>
      <c r="S1011" t="b">
        <v>0</v>
      </c>
      <c r="V1011" t="s">
        <v>714</v>
      </c>
      <c r="W1011">
        <v>15</v>
      </c>
      <c r="X1011">
        <v>1</v>
      </c>
      <c r="Y1011">
        <v>3</v>
      </c>
      <c r="Z1011">
        <v>674</v>
      </c>
      <c r="AA1011">
        <v>0</v>
      </c>
      <c r="AE1011" t="b">
        <v>0</v>
      </c>
      <c r="AF1011" t="b">
        <v>0</v>
      </c>
      <c r="AG1011" t="s">
        <v>74</v>
      </c>
    </row>
    <row r="1012" spans="1:33" x14ac:dyDescent="0.25">
      <c r="A1012" t="str">
        <f>_xlfn.CONCAT(Table3[[#This Row],[Order]],"-",Table3[[#This Row],[Line]])</f>
        <v>76029-5</v>
      </c>
      <c r="C1012" t="s">
        <v>5967</v>
      </c>
      <c r="D1012" t="s">
        <v>74</v>
      </c>
      <c r="E1012" t="b">
        <v>0</v>
      </c>
      <c r="F1012">
        <v>76029</v>
      </c>
      <c r="G1012">
        <v>5</v>
      </c>
      <c r="H1012">
        <v>2</v>
      </c>
      <c r="I1012" t="s">
        <v>719</v>
      </c>
      <c r="J1012" t="s">
        <v>5968</v>
      </c>
      <c r="K1012" t="s">
        <v>3301</v>
      </c>
      <c r="L1012">
        <v>23.3</v>
      </c>
      <c r="M1012" s="37">
        <v>43482</v>
      </c>
      <c r="N1012" s="37" t="s">
        <v>42</v>
      </c>
      <c r="Q1012" s="37"/>
      <c r="R1012" s="37"/>
      <c r="S1012" t="b">
        <v>0</v>
      </c>
      <c r="V1012" t="s">
        <v>714</v>
      </c>
      <c r="W1012">
        <v>15</v>
      </c>
      <c r="X1012">
        <v>2</v>
      </c>
      <c r="Y1012">
        <v>6</v>
      </c>
      <c r="Z1012">
        <v>1618</v>
      </c>
      <c r="AA1012">
        <v>0</v>
      </c>
      <c r="AE1012" t="b">
        <v>0</v>
      </c>
      <c r="AF1012" t="b">
        <v>0</v>
      </c>
      <c r="AG1012" t="s">
        <v>74</v>
      </c>
    </row>
    <row r="1013" spans="1:33" x14ac:dyDescent="0.25">
      <c r="A1013" t="str">
        <f>_xlfn.CONCAT(Table3[[#This Row],[Order]],"-",Table3[[#This Row],[Line]])</f>
        <v>76029-6</v>
      </c>
      <c r="C1013" t="s">
        <v>5967</v>
      </c>
      <c r="D1013" t="s">
        <v>74</v>
      </c>
      <c r="E1013" t="b">
        <v>0</v>
      </c>
      <c r="F1013">
        <v>76029</v>
      </c>
      <c r="G1013">
        <v>6</v>
      </c>
      <c r="H1013">
        <v>2</v>
      </c>
      <c r="I1013" t="s">
        <v>719</v>
      </c>
      <c r="J1013" t="s">
        <v>5968</v>
      </c>
      <c r="K1013" t="s">
        <v>3303</v>
      </c>
      <c r="L1013">
        <v>34.119999999999997</v>
      </c>
      <c r="M1013" s="37">
        <v>43482</v>
      </c>
      <c r="N1013" s="37" t="s">
        <v>42</v>
      </c>
      <c r="Q1013" s="37"/>
      <c r="R1013" s="37"/>
      <c r="S1013" t="b">
        <v>0</v>
      </c>
      <c r="V1013" t="s">
        <v>714</v>
      </c>
      <c r="W1013">
        <v>15</v>
      </c>
      <c r="X1013">
        <v>4</v>
      </c>
      <c r="Y1013">
        <v>8</v>
      </c>
      <c r="Z1013">
        <v>810</v>
      </c>
      <c r="AA1013">
        <v>0</v>
      </c>
      <c r="AE1013" t="b">
        <v>0</v>
      </c>
      <c r="AF1013" t="b">
        <v>0</v>
      </c>
      <c r="AG1013" t="s">
        <v>74</v>
      </c>
    </row>
    <row r="1014" spans="1:33" x14ac:dyDescent="0.25">
      <c r="A1014" t="str">
        <f>_xlfn.CONCAT(Table3[[#This Row],[Order]],"-",Table3[[#This Row],[Line]])</f>
        <v>76029-7</v>
      </c>
      <c r="C1014" t="s">
        <v>5967</v>
      </c>
      <c r="D1014" t="s">
        <v>74</v>
      </c>
      <c r="E1014" t="b">
        <v>0</v>
      </c>
      <c r="F1014">
        <v>76029</v>
      </c>
      <c r="G1014">
        <v>7</v>
      </c>
      <c r="H1014">
        <v>3</v>
      </c>
      <c r="I1014" t="s">
        <v>719</v>
      </c>
      <c r="J1014" t="s">
        <v>5968</v>
      </c>
      <c r="K1014" t="s">
        <v>3305</v>
      </c>
      <c r="L1014">
        <v>24.6</v>
      </c>
      <c r="M1014" s="37">
        <v>43482</v>
      </c>
      <c r="N1014" s="37" t="s">
        <v>42</v>
      </c>
      <c r="Q1014" s="37"/>
      <c r="R1014" s="37"/>
      <c r="S1014" t="b">
        <v>0</v>
      </c>
      <c r="V1014" t="s">
        <v>714</v>
      </c>
      <c r="W1014">
        <v>15</v>
      </c>
      <c r="X1014">
        <v>3</v>
      </c>
      <c r="Y1014">
        <v>6</v>
      </c>
      <c r="Z1014">
        <v>1620</v>
      </c>
      <c r="AA1014">
        <v>0</v>
      </c>
      <c r="AE1014" t="b">
        <v>0</v>
      </c>
      <c r="AF1014" t="b">
        <v>0</v>
      </c>
      <c r="AG1014" t="s">
        <v>74</v>
      </c>
    </row>
    <row r="1015" spans="1:33" x14ac:dyDescent="0.25">
      <c r="A1015" t="str">
        <f>_xlfn.CONCAT(Table3[[#This Row],[Order]],"-",Table3[[#This Row],[Line]])</f>
        <v>76029-8</v>
      </c>
      <c r="C1015" t="s">
        <v>5967</v>
      </c>
      <c r="D1015" t="s">
        <v>74</v>
      </c>
      <c r="E1015" t="b">
        <v>0</v>
      </c>
      <c r="F1015">
        <v>76029</v>
      </c>
      <c r="G1015">
        <v>8</v>
      </c>
      <c r="H1015">
        <v>7</v>
      </c>
      <c r="I1015" t="s">
        <v>731</v>
      </c>
      <c r="J1015" t="s">
        <v>5968</v>
      </c>
      <c r="K1015" t="s">
        <v>3307</v>
      </c>
      <c r="L1015">
        <v>52.15</v>
      </c>
      <c r="M1015" s="37">
        <v>43482</v>
      </c>
      <c r="N1015" s="37" t="s">
        <v>42</v>
      </c>
      <c r="Q1015" s="37"/>
      <c r="R1015" s="37"/>
      <c r="S1015" t="b">
        <v>0</v>
      </c>
      <c r="V1015" t="s">
        <v>714</v>
      </c>
      <c r="W1015">
        <v>15</v>
      </c>
      <c r="X1015">
        <v>7</v>
      </c>
      <c r="Y1015">
        <v>14</v>
      </c>
      <c r="Z1015">
        <v>4095</v>
      </c>
      <c r="AA1015">
        <v>0</v>
      </c>
      <c r="AE1015" t="b">
        <v>0</v>
      </c>
      <c r="AF1015" t="b">
        <v>0</v>
      </c>
      <c r="AG1015" t="s">
        <v>74</v>
      </c>
    </row>
    <row r="1016" spans="1:33" x14ac:dyDescent="0.25">
      <c r="A1016" t="str">
        <f>_xlfn.CONCAT(Table3[[#This Row],[Order]],"-",Table3[[#This Row],[Line]])</f>
        <v>76029-9</v>
      </c>
      <c r="C1016" t="s">
        <v>5967</v>
      </c>
      <c r="D1016" t="s">
        <v>74</v>
      </c>
      <c r="E1016" t="b">
        <v>0</v>
      </c>
      <c r="F1016">
        <v>76029</v>
      </c>
      <c r="G1016">
        <v>9</v>
      </c>
      <c r="H1016">
        <v>1</v>
      </c>
      <c r="I1016" t="s">
        <v>739</v>
      </c>
      <c r="J1016" t="s">
        <v>5968</v>
      </c>
      <c r="K1016" t="s">
        <v>3309</v>
      </c>
      <c r="L1016">
        <v>14.18</v>
      </c>
      <c r="M1016" s="37">
        <v>43482</v>
      </c>
      <c r="N1016" s="37" t="s">
        <v>42</v>
      </c>
      <c r="Q1016" s="37"/>
      <c r="R1016" s="37"/>
      <c r="S1016" t="b">
        <v>0</v>
      </c>
      <c r="V1016" t="s">
        <v>714</v>
      </c>
      <c r="W1016">
        <v>15</v>
      </c>
      <c r="X1016">
        <v>1</v>
      </c>
      <c r="Y1016">
        <v>3</v>
      </c>
      <c r="Z1016">
        <v>558</v>
      </c>
      <c r="AA1016">
        <v>0</v>
      </c>
      <c r="AE1016" t="b">
        <v>0</v>
      </c>
      <c r="AF1016" t="b">
        <v>0</v>
      </c>
      <c r="AG1016" t="s">
        <v>74</v>
      </c>
    </row>
    <row r="1017" spans="1:33" x14ac:dyDescent="0.25">
      <c r="A1017" t="str">
        <f>_xlfn.CONCAT(Table3[[#This Row],[Order]],"-",Table3[[#This Row],[Line]])</f>
        <v>76029-10</v>
      </c>
      <c r="C1017" t="s">
        <v>5967</v>
      </c>
      <c r="D1017" t="s">
        <v>74</v>
      </c>
      <c r="E1017" t="b">
        <v>0</v>
      </c>
      <c r="F1017">
        <v>76029</v>
      </c>
      <c r="G1017">
        <v>10</v>
      </c>
      <c r="H1017">
        <v>1</v>
      </c>
      <c r="I1017" t="s">
        <v>739</v>
      </c>
      <c r="J1017" t="s">
        <v>5968</v>
      </c>
      <c r="K1017" t="s">
        <v>3311</v>
      </c>
      <c r="L1017">
        <v>14.18</v>
      </c>
      <c r="M1017" s="37">
        <v>43482</v>
      </c>
      <c r="N1017" s="37" t="s">
        <v>42</v>
      </c>
      <c r="Q1017" s="37"/>
      <c r="R1017" s="37"/>
      <c r="S1017" t="b">
        <v>0</v>
      </c>
      <c r="V1017" t="s">
        <v>714</v>
      </c>
      <c r="W1017">
        <v>15</v>
      </c>
      <c r="X1017">
        <v>1</v>
      </c>
      <c r="Y1017">
        <v>3</v>
      </c>
      <c r="Z1017">
        <v>682</v>
      </c>
      <c r="AA1017">
        <v>0</v>
      </c>
      <c r="AE1017" t="b">
        <v>0</v>
      </c>
      <c r="AF1017" t="b">
        <v>0</v>
      </c>
      <c r="AG1017" t="s">
        <v>74</v>
      </c>
    </row>
    <row r="1018" spans="1:33" x14ac:dyDescent="0.25">
      <c r="A1018" t="str">
        <f>_xlfn.CONCAT(Table3[[#This Row],[Order]],"-",Table3[[#This Row],[Line]])</f>
        <v>76029-11</v>
      </c>
      <c r="C1018" t="s">
        <v>5967</v>
      </c>
      <c r="D1018" t="s">
        <v>74</v>
      </c>
      <c r="E1018" t="b">
        <v>0</v>
      </c>
      <c r="F1018">
        <v>76029</v>
      </c>
      <c r="G1018">
        <v>11</v>
      </c>
      <c r="H1018">
        <v>1</v>
      </c>
      <c r="I1018" t="s">
        <v>739</v>
      </c>
      <c r="J1018" t="s">
        <v>5968</v>
      </c>
      <c r="K1018" t="s">
        <v>3313</v>
      </c>
      <c r="L1018">
        <v>14.18</v>
      </c>
      <c r="M1018" s="37">
        <v>43482</v>
      </c>
      <c r="N1018" s="37" t="s">
        <v>42</v>
      </c>
      <c r="Q1018" s="37"/>
      <c r="R1018" s="37"/>
      <c r="S1018" t="b">
        <v>0</v>
      </c>
      <c r="V1018" t="s">
        <v>714</v>
      </c>
      <c r="W1018">
        <v>15</v>
      </c>
      <c r="X1018">
        <v>1</v>
      </c>
      <c r="Y1018">
        <v>3</v>
      </c>
      <c r="Z1018">
        <v>744</v>
      </c>
      <c r="AA1018">
        <v>0</v>
      </c>
      <c r="AE1018" t="b">
        <v>0</v>
      </c>
      <c r="AF1018" t="b">
        <v>0</v>
      </c>
      <c r="AG1018" t="s">
        <v>74</v>
      </c>
    </row>
    <row r="1019" spans="1:33" x14ac:dyDescent="0.25">
      <c r="A1019" t="str">
        <f>_xlfn.CONCAT(Table3[[#This Row],[Order]],"-",Table3[[#This Row],[Line]])</f>
        <v>76029-13</v>
      </c>
      <c r="C1019" t="s">
        <v>5967</v>
      </c>
      <c r="D1019" t="s">
        <v>74</v>
      </c>
      <c r="E1019" t="b">
        <v>0</v>
      </c>
      <c r="F1019">
        <v>76029</v>
      </c>
      <c r="G1019">
        <v>13</v>
      </c>
      <c r="H1019">
        <v>2</v>
      </c>
      <c r="I1019" t="s">
        <v>731</v>
      </c>
      <c r="J1019" t="s">
        <v>5968</v>
      </c>
      <c r="K1019" t="s">
        <v>3315</v>
      </c>
      <c r="L1019">
        <v>29.14</v>
      </c>
      <c r="M1019" s="37">
        <v>43482</v>
      </c>
      <c r="N1019" s="37" t="s">
        <v>42</v>
      </c>
      <c r="Q1019" s="37"/>
      <c r="R1019" s="37"/>
      <c r="S1019" t="b">
        <v>0</v>
      </c>
      <c r="V1019" t="s">
        <v>714</v>
      </c>
      <c r="W1019">
        <v>15</v>
      </c>
      <c r="X1019">
        <v>4</v>
      </c>
      <c r="Y1019">
        <v>8</v>
      </c>
      <c r="Z1019">
        <v>2340</v>
      </c>
      <c r="AA1019">
        <v>0</v>
      </c>
      <c r="AE1019" t="b">
        <v>0</v>
      </c>
      <c r="AF1019" t="b">
        <v>0</v>
      </c>
      <c r="AG1019" t="s">
        <v>74</v>
      </c>
    </row>
    <row r="1020" spans="1:33" x14ac:dyDescent="0.25">
      <c r="A1020" t="str">
        <f>_xlfn.CONCAT(Table3[[#This Row],[Order]],"-",Table3[[#This Row],[Line]])</f>
        <v>76029-14</v>
      </c>
      <c r="C1020" t="s">
        <v>5967</v>
      </c>
      <c r="D1020" t="s">
        <v>74</v>
      </c>
      <c r="E1020" t="b">
        <v>0</v>
      </c>
      <c r="F1020">
        <v>76029</v>
      </c>
      <c r="G1020">
        <v>14</v>
      </c>
      <c r="H1020">
        <v>7</v>
      </c>
      <c r="I1020" t="s">
        <v>731</v>
      </c>
      <c r="J1020" t="s">
        <v>5968</v>
      </c>
      <c r="K1020" t="s">
        <v>4199</v>
      </c>
      <c r="L1020">
        <v>154.21</v>
      </c>
      <c r="M1020" s="37">
        <v>43482</v>
      </c>
      <c r="N1020" s="37" t="s">
        <v>42</v>
      </c>
      <c r="Q1020" s="37"/>
      <c r="R1020" s="37"/>
      <c r="S1020" t="b">
        <v>0</v>
      </c>
      <c r="V1020" t="s">
        <v>714</v>
      </c>
      <c r="W1020">
        <v>15</v>
      </c>
      <c r="X1020">
        <v>14</v>
      </c>
      <c r="Y1020">
        <v>28</v>
      </c>
      <c r="Z1020">
        <v>8890</v>
      </c>
      <c r="AA1020">
        <v>0</v>
      </c>
      <c r="AE1020" t="b">
        <v>0</v>
      </c>
      <c r="AF1020" t="b">
        <v>0</v>
      </c>
      <c r="AG1020" t="s">
        <v>74</v>
      </c>
    </row>
    <row r="1021" spans="1:33" x14ac:dyDescent="0.25">
      <c r="A1021" t="str">
        <f>_xlfn.CONCAT(Table3[[#This Row],[Order]],"-",Table3[[#This Row],[Line]])</f>
        <v>76029-15</v>
      </c>
      <c r="C1021" t="s">
        <v>5967</v>
      </c>
      <c r="D1021" t="s">
        <v>74</v>
      </c>
      <c r="E1021" t="b">
        <v>0</v>
      </c>
      <c r="F1021">
        <v>76029</v>
      </c>
      <c r="G1021">
        <v>15</v>
      </c>
      <c r="H1021">
        <v>6</v>
      </c>
      <c r="I1021" t="s">
        <v>731</v>
      </c>
      <c r="J1021" t="s">
        <v>5968</v>
      </c>
      <c r="K1021" t="s">
        <v>4200</v>
      </c>
      <c r="L1021">
        <v>170.22</v>
      </c>
      <c r="M1021" s="37">
        <v>43482</v>
      </c>
      <c r="N1021" s="37" t="s">
        <v>42</v>
      </c>
      <c r="Q1021" s="37"/>
      <c r="R1021" s="37"/>
      <c r="S1021" t="b">
        <v>0</v>
      </c>
      <c r="V1021" t="s">
        <v>714</v>
      </c>
      <c r="W1021">
        <v>15</v>
      </c>
      <c r="X1021">
        <v>18</v>
      </c>
      <c r="Y1021">
        <v>42</v>
      </c>
      <c r="Z1021">
        <v>15240</v>
      </c>
      <c r="AA1021">
        <v>0</v>
      </c>
      <c r="AE1021" t="b">
        <v>0</v>
      </c>
      <c r="AF1021" t="b">
        <v>0</v>
      </c>
      <c r="AG1021" t="s">
        <v>74</v>
      </c>
    </row>
    <row r="1022" spans="1:33" x14ac:dyDescent="0.25">
      <c r="A1022" t="str">
        <f>_xlfn.CONCAT(Table3[[#This Row],[Order]],"-",Table3[[#This Row],[Line]])</f>
        <v>76029-16</v>
      </c>
      <c r="C1022" t="s">
        <v>5967</v>
      </c>
      <c r="D1022" t="s">
        <v>74</v>
      </c>
      <c r="E1022" t="b">
        <v>0</v>
      </c>
      <c r="F1022">
        <v>76029</v>
      </c>
      <c r="G1022">
        <v>16</v>
      </c>
      <c r="H1022">
        <v>1</v>
      </c>
      <c r="I1022" t="s">
        <v>731</v>
      </c>
      <c r="J1022" t="s">
        <v>5968</v>
      </c>
      <c r="K1022" t="s">
        <v>4201</v>
      </c>
      <c r="L1022">
        <v>29.68</v>
      </c>
      <c r="M1022" s="37">
        <v>43482</v>
      </c>
      <c r="N1022" s="37" t="s">
        <v>42</v>
      </c>
      <c r="Q1022" s="37"/>
      <c r="R1022" s="37"/>
      <c r="S1022" t="b">
        <v>0</v>
      </c>
      <c r="V1022" t="s">
        <v>714</v>
      </c>
      <c r="W1022">
        <v>15</v>
      </c>
      <c r="X1022">
        <v>3</v>
      </c>
      <c r="Y1022">
        <v>7</v>
      </c>
      <c r="Z1022">
        <v>2594</v>
      </c>
      <c r="AA1022">
        <v>0</v>
      </c>
      <c r="AE1022" t="b">
        <v>0</v>
      </c>
      <c r="AF1022" t="b">
        <v>0</v>
      </c>
      <c r="AG1022" t="s">
        <v>74</v>
      </c>
    </row>
    <row r="1023" spans="1:33" x14ac:dyDescent="0.25">
      <c r="A1023" t="str">
        <f>_xlfn.CONCAT(Table3[[#This Row],[Order]],"-",Table3[[#This Row],[Line]])</f>
        <v>76962-1</v>
      </c>
      <c r="C1023" t="s">
        <v>5967</v>
      </c>
      <c r="D1023" t="s">
        <v>74</v>
      </c>
      <c r="E1023" t="b">
        <v>0</v>
      </c>
      <c r="F1023">
        <v>76962</v>
      </c>
      <c r="G1023">
        <v>1</v>
      </c>
      <c r="H1023">
        <v>6</v>
      </c>
      <c r="I1023" t="s">
        <v>744</v>
      </c>
      <c r="J1023" t="s">
        <v>5968</v>
      </c>
      <c r="K1023" t="s">
        <v>2979</v>
      </c>
      <c r="L1023">
        <v>0</v>
      </c>
      <c r="M1023" s="37">
        <v>43475</v>
      </c>
      <c r="N1023" s="37" t="s">
        <v>42</v>
      </c>
      <c r="P1023" t="s">
        <v>151</v>
      </c>
      <c r="Q1023" s="37"/>
      <c r="R1023" s="37"/>
      <c r="S1023" t="b">
        <v>0</v>
      </c>
      <c r="V1023" t="s">
        <v>714</v>
      </c>
      <c r="W1023">
        <v>12</v>
      </c>
      <c r="X1023">
        <v>6</v>
      </c>
      <c r="Y1023">
        <v>36</v>
      </c>
      <c r="Z1023">
        <v>7602</v>
      </c>
      <c r="AA1023">
        <v>0</v>
      </c>
      <c r="AE1023" t="b">
        <v>0</v>
      </c>
      <c r="AF1023" t="b">
        <v>0</v>
      </c>
      <c r="AG1023" t="s">
        <v>74</v>
      </c>
    </row>
    <row r="1024" spans="1:33" x14ac:dyDescent="0.25">
      <c r="A1024" t="str">
        <f>_xlfn.CONCAT(Table3[[#This Row],[Order]],"-",Table3[[#This Row],[Line]])</f>
        <v>76962-2</v>
      </c>
      <c r="C1024" t="s">
        <v>5967</v>
      </c>
      <c r="D1024" t="s">
        <v>74</v>
      </c>
      <c r="E1024" t="b">
        <v>0</v>
      </c>
      <c r="F1024">
        <v>76962</v>
      </c>
      <c r="G1024">
        <v>2</v>
      </c>
      <c r="H1024">
        <v>3</v>
      </c>
      <c r="I1024" t="s">
        <v>744</v>
      </c>
      <c r="J1024" t="s">
        <v>5968</v>
      </c>
      <c r="K1024" t="s">
        <v>2981</v>
      </c>
      <c r="L1024">
        <v>0</v>
      </c>
      <c r="M1024" s="37">
        <v>43475</v>
      </c>
      <c r="N1024" s="37" t="s">
        <v>42</v>
      </c>
      <c r="P1024" t="s">
        <v>151</v>
      </c>
      <c r="Q1024" s="37"/>
      <c r="R1024" s="37"/>
      <c r="S1024" t="b">
        <v>0</v>
      </c>
      <c r="V1024" t="s">
        <v>714</v>
      </c>
      <c r="W1024">
        <v>12</v>
      </c>
      <c r="X1024">
        <v>3</v>
      </c>
      <c r="Y1024">
        <v>18</v>
      </c>
      <c r="Z1024">
        <v>4635</v>
      </c>
      <c r="AA1024">
        <v>0</v>
      </c>
      <c r="AE1024" t="b">
        <v>0</v>
      </c>
      <c r="AF1024" t="b">
        <v>0</v>
      </c>
      <c r="AG1024" t="s">
        <v>74</v>
      </c>
    </row>
    <row r="1025" spans="1:33" x14ac:dyDescent="0.25">
      <c r="A1025" t="str">
        <f>_xlfn.CONCAT(Table3[[#This Row],[Order]],"-",Table3[[#This Row],[Line]])</f>
        <v>76962-3</v>
      </c>
      <c r="C1025" t="s">
        <v>5967</v>
      </c>
      <c r="D1025" t="s">
        <v>74</v>
      </c>
      <c r="E1025" t="b">
        <v>0</v>
      </c>
      <c r="F1025">
        <v>76962</v>
      </c>
      <c r="G1025">
        <v>3</v>
      </c>
      <c r="H1025">
        <v>1</v>
      </c>
      <c r="I1025" t="s">
        <v>725</v>
      </c>
      <c r="J1025" t="s">
        <v>5968</v>
      </c>
      <c r="K1025" t="s">
        <v>2982</v>
      </c>
      <c r="L1025">
        <v>0</v>
      </c>
      <c r="M1025" s="37">
        <v>43475</v>
      </c>
      <c r="N1025" s="37" t="s">
        <v>42</v>
      </c>
      <c r="P1025" t="s">
        <v>151</v>
      </c>
      <c r="Q1025" s="37"/>
      <c r="R1025" s="37"/>
      <c r="S1025" t="b">
        <v>0</v>
      </c>
      <c r="V1025" t="s">
        <v>714</v>
      </c>
      <c r="W1025">
        <v>12</v>
      </c>
      <c r="X1025">
        <v>1</v>
      </c>
      <c r="Y1025">
        <v>2</v>
      </c>
      <c r="Z1025">
        <v>827</v>
      </c>
      <c r="AA1025">
        <v>0</v>
      </c>
      <c r="AE1025" t="b">
        <v>0</v>
      </c>
      <c r="AF1025" t="b">
        <v>0</v>
      </c>
      <c r="AG1025" t="s">
        <v>74</v>
      </c>
    </row>
    <row r="1026" spans="1:33" x14ac:dyDescent="0.25">
      <c r="A1026" t="str">
        <f>_xlfn.CONCAT(Table3[[#This Row],[Order]],"-",Table3[[#This Row],[Line]])</f>
        <v>77203-1</v>
      </c>
      <c r="C1026" t="s">
        <v>5967</v>
      </c>
      <c r="D1026" t="s">
        <v>74</v>
      </c>
      <c r="E1026" t="b">
        <v>0</v>
      </c>
      <c r="F1026">
        <v>77203</v>
      </c>
      <c r="G1026">
        <v>1</v>
      </c>
      <c r="H1026">
        <v>1</v>
      </c>
      <c r="I1026" t="s">
        <v>749</v>
      </c>
      <c r="J1026" t="s">
        <v>5968</v>
      </c>
      <c r="K1026" t="s">
        <v>3283</v>
      </c>
      <c r="L1026">
        <v>17.66</v>
      </c>
      <c r="M1026" s="37">
        <v>43476</v>
      </c>
      <c r="N1026" s="37" t="s">
        <v>42</v>
      </c>
      <c r="P1026" t="s">
        <v>151</v>
      </c>
      <c r="Q1026" s="37"/>
      <c r="R1026" s="37"/>
      <c r="S1026" t="b">
        <v>0</v>
      </c>
      <c r="V1026" t="s">
        <v>714</v>
      </c>
      <c r="W1026">
        <v>15</v>
      </c>
      <c r="X1026">
        <v>2</v>
      </c>
      <c r="Y1026">
        <v>4</v>
      </c>
      <c r="Z1026">
        <v>1239</v>
      </c>
      <c r="AA1026">
        <v>0</v>
      </c>
      <c r="AE1026" t="b">
        <v>0</v>
      </c>
      <c r="AF1026" t="b">
        <v>0</v>
      </c>
      <c r="AG1026" t="s">
        <v>74</v>
      </c>
    </row>
    <row r="1027" spans="1:33" x14ac:dyDescent="0.25">
      <c r="A1027" t="str">
        <f>_xlfn.CONCAT(Table3[[#This Row],[Order]],"-",Table3[[#This Row],[Line]])</f>
        <v>77203-2</v>
      </c>
      <c r="C1027" t="s">
        <v>5967</v>
      </c>
      <c r="D1027" t="s">
        <v>74</v>
      </c>
      <c r="E1027" t="b">
        <v>0</v>
      </c>
      <c r="F1027">
        <v>77203</v>
      </c>
      <c r="G1027">
        <v>2</v>
      </c>
      <c r="H1027">
        <v>1</v>
      </c>
      <c r="I1027" t="s">
        <v>749</v>
      </c>
      <c r="J1027" t="s">
        <v>5968</v>
      </c>
      <c r="K1027" t="s">
        <v>3285</v>
      </c>
      <c r="L1027">
        <v>17.66</v>
      </c>
      <c r="M1027" s="37">
        <v>43476</v>
      </c>
      <c r="N1027" s="37" t="s">
        <v>42</v>
      </c>
      <c r="P1027" t="s">
        <v>151</v>
      </c>
      <c r="Q1027" s="37"/>
      <c r="R1027" s="37"/>
      <c r="S1027" t="b">
        <v>0</v>
      </c>
      <c r="V1027" t="s">
        <v>714</v>
      </c>
      <c r="W1027">
        <v>15</v>
      </c>
      <c r="X1027">
        <v>2</v>
      </c>
      <c r="Y1027">
        <v>4</v>
      </c>
      <c r="Z1027">
        <v>1323</v>
      </c>
      <c r="AA1027">
        <v>0</v>
      </c>
      <c r="AE1027" t="b">
        <v>0</v>
      </c>
      <c r="AF1027" t="b">
        <v>0</v>
      </c>
      <c r="AG1027" t="s">
        <v>74</v>
      </c>
    </row>
    <row r="1028" spans="1:33" x14ac:dyDescent="0.25">
      <c r="A1028" t="str">
        <f>_xlfn.CONCAT(Table3[[#This Row],[Order]],"-",Table3[[#This Row],[Line]])</f>
        <v>77203-3</v>
      </c>
      <c r="C1028" t="s">
        <v>5967</v>
      </c>
      <c r="D1028" t="s">
        <v>74</v>
      </c>
      <c r="E1028" t="b">
        <v>0</v>
      </c>
      <c r="F1028">
        <v>77203</v>
      </c>
      <c r="G1028">
        <v>3</v>
      </c>
      <c r="H1028">
        <v>2</v>
      </c>
      <c r="I1028" t="s">
        <v>749</v>
      </c>
      <c r="J1028" t="s">
        <v>5968</v>
      </c>
      <c r="K1028" t="s">
        <v>3287</v>
      </c>
      <c r="L1028">
        <v>10.78</v>
      </c>
      <c r="M1028" s="37">
        <v>43476</v>
      </c>
      <c r="N1028" s="37" t="s">
        <v>42</v>
      </c>
      <c r="P1028" t="s">
        <v>151</v>
      </c>
      <c r="Q1028" s="37"/>
      <c r="R1028" s="37"/>
      <c r="S1028" t="b">
        <v>0</v>
      </c>
      <c r="V1028" t="s">
        <v>714</v>
      </c>
      <c r="W1028">
        <v>15</v>
      </c>
      <c r="X1028">
        <v>2</v>
      </c>
      <c r="Y1028">
        <v>2</v>
      </c>
      <c r="Z1028">
        <v>812</v>
      </c>
      <c r="AA1028">
        <v>0</v>
      </c>
      <c r="AE1028" t="b">
        <v>0</v>
      </c>
      <c r="AF1028" t="b">
        <v>0</v>
      </c>
      <c r="AG1028" t="s">
        <v>74</v>
      </c>
    </row>
    <row r="1029" spans="1:33" x14ac:dyDescent="0.25">
      <c r="A1029" t="str">
        <f>_xlfn.CONCAT(Table3[[#This Row],[Order]],"-",Table3[[#This Row],[Line]])</f>
        <v>77203-4</v>
      </c>
      <c r="C1029" t="s">
        <v>5967</v>
      </c>
      <c r="D1029" t="s">
        <v>74</v>
      </c>
      <c r="E1029" t="b">
        <v>0</v>
      </c>
      <c r="F1029">
        <v>77203</v>
      </c>
      <c r="G1029">
        <v>4</v>
      </c>
      <c r="H1029">
        <v>2</v>
      </c>
      <c r="I1029" t="s">
        <v>749</v>
      </c>
      <c r="J1029" t="s">
        <v>5968</v>
      </c>
      <c r="K1029" t="s">
        <v>3289</v>
      </c>
      <c r="L1029">
        <v>17.62</v>
      </c>
      <c r="M1029" s="37">
        <v>43476</v>
      </c>
      <c r="N1029" s="37" t="s">
        <v>42</v>
      </c>
      <c r="P1029" t="s">
        <v>151</v>
      </c>
      <c r="Q1029" s="37"/>
      <c r="R1029" s="37"/>
      <c r="S1029" t="b">
        <v>0</v>
      </c>
      <c r="V1029" t="s">
        <v>714</v>
      </c>
      <c r="W1029">
        <v>15</v>
      </c>
      <c r="X1029">
        <v>2</v>
      </c>
      <c r="Y1029">
        <v>4</v>
      </c>
      <c r="Z1029">
        <v>978</v>
      </c>
      <c r="AA1029">
        <v>0</v>
      </c>
      <c r="AE1029" t="b">
        <v>0</v>
      </c>
      <c r="AF1029" t="b">
        <v>0</v>
      </c>
      <c r="AG1029" t="s">
        <v>74</v>
      </c>
    </row>
    <row r="1030" spans="1:33" x14ac:dyDescent="0.25">
      <c r="A1030" t="str">
        <f>_xlfn.CONCAT(Table3[[#This Row],[Order]],"-",Table3[[#This Row],[Line]])</f>
        <v>77203-5</v>
      </c>
      <c r="C1030" t="s">
        <v>5967</v>
      </c>
      <c r="D1030" t="s">
        <v>74</v>
      </c>
      <c r="E1030" t="b">
        <v>0</v>
      </c>
      <c r="F1030">
        <v>77203</v>
      </c>
      <c r="G1030">
        <v>5</v>
      </c>
      <c r="H1030">
        <v>2</v>
      </c>
      <c r="I1030" t="s">
        <v>749</v>
      </c>
      <c r="J1030" t="s">
        <v>5968</v>
      </c>
      <c r="K1030" t="s">
        <v>3291</v>
      </c>
      <c r="L1030">
        <v>17.62</v>
      </c>
      <c r="M1030" s="37">
        <v>43476</v>
      </c>
      <c r="N1030" s="37" t="s">
        <v>42</v>
      </c>
      <c r="P1030" t="s">
        <v>151</v>
      </c>
      <c r="Q1030" s="37"/>
      <c r="R1030" s="37"/>
      <c r="S1030" t="b">
        <v>0</v>
      </c>
      <c r="V1030" t="s">
        <v>714</v>
      </c>
      <c r="W1030">
        <v>15</v>
      </c>
      <c r="X1030">
        <v>2</v>
      </c>
      <c r="Y1030">
        <v>4</v>
      </c>
      <c r="Z1030">
        <v>1500</v>
      </c>
      <c r="AA1030">
        <v>0</v>
      </c>
      <c r="AE1030" t="b">
        <v>0</v>
      </c>
      <c r="AF1030" t="b">
        <v>0</v>
      </c>
      <c r="AG1030" t="s">
        <v>74</v>
      </c>
    </row>
    <row r="1031" spans="1:33" x14ac:dyDescent="0.25">
      <c r="A1031" t="str">
        <f>_xlfn.CONCAT(Table3[[#This Row],[Order]],"-",Table3[[#This Row],[Line]])</f>
        <v>77569-1</v>
      </c>
      <c r="C1031" t="s">
        <v>5967</v>
      </c>
      <c r="D1031" t="s">
        <v>74</v>
      </c>
      <c r="E1031" t="b">
        <v>0</v>
      </c>
      <c r="F1031">
        <v>77569</v>
      </c>
      <c r="G1031">
        <v>1</v>
      </c>
      <c r="H1031">
        <v>1</v>
      </c>
      <c r="I1031" t="s">
        <v>751</v>
      </c>
      <c r="J1031" t="s">
        <v>5968</v>
      </c>
      <c r="K1031" t="s">
        <v>2983</v>
      </c>
      <c r="L1031">
        <v>27.48</v>
      </c>
      <c r="M1031" s="37">
        <v>43479</v>
      </c>
      <c r="N1031" s="37" t="s">
        <v>42</v>
      </c>
      <c r="Q1031" s="37"/>
      <c r="R1031" s="37"/>
      <c r="S1031" t="b">
        <v>0</v>
      </c>
      <c r="V1031" t="s">
        <v>715</v>
      </c>
      <c r="W1031">
        <v>12</v>
      </c>
      <c r="X1031">
        <v>5</v>
      </c>
      <c r="Y1031">
        <v>10</v>
      </c>
      <c r="Z1031">
        <v>3495</v>
      </c>
      <c r="AA1031">
        <v>0</v>
      </c>
      <c r="AE1031" t="b">
        <v>0</v>
      </c>
      <c r="AF1031" t="b">
        <v>0</v>
      </c>
      <c r="AG1031" t="s">
        <v>74</v>
      </c>
    </row>
    <row r="1032" spans="1:33" x14ac:dyDescent="0.25">
      <c r="A1032" t="str">
        <f>_xlfn.CONCAT(Table3[[#This Row],[Order]],"-",Table3[[#This Row],[Line]])</f>
        <v>77350-1</v>
      </c>
      <c r="C1032" t="s">
        <v>5967</v>
      </c>
      <c r="D1032" t="s">
        <v>74</v>
      </c>
      <c r="E1032" t="b">
        <v>0</v>
      </c>
      <c r="F1032">
        <v>77350</v>
      </c>
      <c r="G1032">
        <v>1</v>
      </c>
      <c r="H1032">
        <v>1</v>
      </c>
      <c r="I1032" t="s">
        <v>719</v>
      </c>
      <c r="J1032" t="s">
        <v>5968</v>
      </c>
      <c r="K1032" t="s">
        <v>2672</v>
      </c>
      <c r="L1032">
        <v>4.6349999999999998</v>
      </c>
      <c r="M1032" s="37">
        <v>43467</v>
      </c>
      <c r="N1032" s="37" t="s">
        <v>29</v>
      </c>
      <c r="O1032" t="s">
        <v>3641</v>
      </c>
      <c r="P1032" t="s">
        <v>151</v>
      </c>
      <c r="Q1032" s="37">
        <v>43452</v>
      </c>
      <c r="R1032" s="37">
        <v>43458</v>
      </c>
      <c r="S1032" t="b">
        <v>0</v>
      </c>
      <c r="V1032" t="s">
        <v>715</v>
      </c>
      <c r="W1032">
        <v>12</v>
      </c>
      <c r="X1032">
        <v>1</v>
      </c>
      <c r="Y1032">
        <v>3</v>
      </c>
      <c r="Z1032">
        <v>581</v>
      </c>
      <c r="AA1032">
        <v>0</v>
      </c>
      <c r="AB1032" t="s">
        <v>151</v>
      </c>
      <c r="AC1032" t="s">
        <v>151</v>
      </c>
      <c r="AD1032" t="s">
        <v>151</v>
      </c>
      <c r="AE1032" t="b">
        <v>0</v>
      </c>
      <c r="AF1032" t="b">
        <v>0</v>
      </c>
      <c r="AG1032" t="s">
        <v>180</v>
      </c>
    </row>
    <row r="1033" spans="1:33" x14ac:dyDescent="0.25">
      <c r="A1033" t="str">
        <f>_xlfn.CONCAT(Table3[[#This Row],[Order]],"-",Table3[[#This Row],[Line]])</f>
        <v>77648-1</v>
      </c>
      <c r="C1033" t="s">
        <v>5967</v>
      </c>
      <c r="D1033" t="s">
        <v>74</v>
      </c>
      <c r="E1033" t="b">
        <v>0</v>
      </c>
      <c r="F1033">
        <v>77648</v>
      </c>
      <c r="G1033">
        <v>1</v>
      </c>
      <c r="H1033">
        <v>1</v>
      </c>
      <c r="I1033" t="s">
        <v>719</v>
      </c>
      <c r="J1033" t="s">
        <v>5968</v>
      </c>
      <c r="K1033" t="s">
        <v>3643</v>
      </c>
      <c r="L1033">
        <v>11.17</v>
      </c>
      <c r="M1033" s="37">
        <v>43475</v>
      </c>
      <c r="N1033" s="37" t="s">
        <v>42</v>
      </c>
      <c r="P1033" t="s">
        <v>151</v>
      </c>
      <c r="Q1033" s="37"/>
      <c r="R1033" s="37"/>
      <c r="S1033" t="b">
        <v>0</v>
      </c>
      <c r="V1033" t="s">
        <v>715</v>
      </c>
      <c r="W1033">
        <v>12</v>
      </c>
      <c r="X1033">
        <v>1</v>
      </c>
      <c r="Y1033">
        <v>4</v>
      </c>
      <c r="Z1033">
        <v>720</v>
      </c>
      <c r="AA1033">
        <v>0</v>
      </c>
      <c r="AE1033" t="b">
        <v>0</v>
      </c>
      <c r="AF1033" t="b">
        <v>0</v>
      </c>
      <c r="AG1033" t="s">
        <v>74</v>
      </c>
    </row>
    <row r="1034" spans="1:33" x14ac:dyDescent="0.25">
      <c r="A1034" t="str">
        <f>_xlfn.CONCAT(Table3[[#This Row],[Order]],"-",Table3[[#This Row],[Line]])</f>
        <v>78207-1</v>
      </c>
      <c r="C1034" t="s">
        <v>5967</v>
      </c>
      <c r="D1034" t="s">
        <v>74</v>
      </c>
      <c r="E1034" t="b">
        <v>0</v>
      </c>
      <c r="F1034">
        <v>78207</v>
      </c>
      <c r="G1034">
        <v>1</v>
      </c>
      <c r="H1034">
        <v>4</v>
      </c>
      <c r="I1034" t="s">
        <v>772</v>
      </c>
      <c r="J1034" t="s">
        <v>5968</v>
      </c>
      <c r="K1034" t="s">
        <v>5449</v>
      </c>
      <c r="L1034">
        <v>8.9600000000000009</v>
      </c>
      <c r="M1034" s="37">
        <v>43488</v>
      </c>
      <c r="N1034" s="37" t="s">
        <v>42</v>
      </c>
      <c r="Q1034" s="37"/>
      <c r="R1034" s="37"/>
      <c r="S1034" t="b">
        <v>0</v>
      </c>
      <c r="V1034" t="s">
        <v>714</v>
      </c>
      <c r="W1034">
        <v>10</v>
      </c>
      <c r="X1034">
        <v>4</v>
      </c>
      <c r="Y1034">
        <v>4</v>
      </c>
      <c r="Z1034">
        <v>1640</v>
      </c>
      <c r="AA1034">
        <v>0</v>
      </c>
      <c r="AE1034" t="b">
        <v>0</v>
      </c>
      <c r="AF1034" t="b">
        <v>0</v>
      </c>
      <c r="AG1034" t="s">
        <v>74</v>
      </c>
    </row>
    <row r="1035" spans="1:33" x14ac:dyDescent="0.25">
      <c r="A1035" t="str">
        <f>_xlfn.CONCAT(Table3[[#This Row],[Order]],"-",Table3[[#This Row],[Line]])</f>
        <v>78207-2</v>
      </c>
      <c r="C1035" t="s">
        <v>5967</v>
      </c>
      <c r="D1035" t="s">
        <v>74</v>
      </c>
      <c r="E1035" t="b">
        <v>0</v>
      </c>
      <c r="F1035">
        <v>78207</v>
      </c>
      <c r="G1035">
        <v>2</v>
      </c>
      <c r="H1035">
        <v>4</v>
      </c>
      <c r="I1035" t="s">
        <v>772</v>
      </c>
      <c r="J1035" t="s">
        <v>5968</v>
      </c>
      <c r="K1035" t="s">
        <v>5451</v>
      </c>
      <c r="L1035">
        <v>8.9600000000000009</v>
      </c>
      <c r="M1035" s="37">
        <v>43488</v>
      </c>
      <c r="N1035" t="s">
        <v>42</v>
      </c>
      <c r="Q1035" s="37"/>
      <c r="R1035" s="37"/>
      <c r="S1035" t="b">
        <v>0</v>
      </c>
      <c r="V1035" t="s">
        <v>714</v>
      </c>
      <c r="W1035">
        <v>10</v>
      </c>
      <c r="X1035">
        <v>4</v>
      </c>
      <c r="Y1035">
        <v>4</v>
      </c>
      <c r="Z1035">
        <v>1680</v>
      </c>
      <c r="AA1035">
        <v>0</v>
      </c>
      <c r="AE1035" t="b">
        <v>0</v>
      </c>
      <c r="AF1035" t="b">
        <v>0</v>
      </c>
      <c r="AG1035" t="s">
        <v>74</v>
      </c>
    </row>
    <row r="1036" spans="1:33" x14ac:dyDescent="0.25">
      <c r="A1036" t="str">
        <f>_xlfn.CONCAT(Table3[[#This Row],[Order]],"-",Table3[[#This Row],[Line]])</f>
        <v>78207-3</v>
      </c>
      <c r="C1036" t="s">
        <v>5967</v>
      </c>
      <c r="D1036" t="s">
        <v>74</v>
      </c>
      <c r="E1036" t="b">
        <v>0</v>
      </c>
      <c r="F1036">
        <v>78207</v>
      </c>
      <c r="G1036">
        <v>3</v>
      </c>
      <c r="H1036">
        <v>4</v>
      </c>
      <c r="I1036" t="s">
        <v>772</v>
      </c>
      <c r="J1036" t="s">
        <v>5968</v>
      </c>
      <c r="K1036" t="s">
        <v>5453</v>
      </c>
      <c r="L1036">
        <v>8.9600000000000009</v>
      </c>
      <c r="M1036" s="37">
        <v>43488</v>
      </c>
      <c r="N1036" t="s">
        <v>42</v>
      </c>
      <c r="Q1036" s="37"/>
      <c r="R1036" s="37"/>
      <c r="S1036" t="b">
        <v>0</v>
      </c>
      <c r="V1036" t="s">
        <v>714</v>
      </c>
      <c r="W1036">
        <v>10</v>
      </c>
      <c r="X1036">
        <v>4</v>
      </c>
      <c r="Y1036">
        <v>4</v>
      </c>
      <c r="Z1036">
        <v>1680</v>
      </c>
      <c r="AA1036">
        <v>0</v>
      </c>
      <c r="AE1036" t="b">
        <v>0</v>
      </c>
      <c r="AF1036" t="b">
        <v>0</v>
      </c>
      <c r="AG1036" t="s">
        <v>74</v>
      </c>
    </row>
    <row r="1037" spans="1:33" x14ac:dyDescent="0.25">
      <c r="A1037" t="str">
        <f>_xlfn.CONCAT(Table3[[#This Row],[Order]],"-",Table3[[#This Row],[Line]])</f>
        <v>76668-1</v>
      </c>
      <c r="C1037" t="s">
        <v>5967</v>
      </c>
      <c r="D1037" t="s">
        <v>74</v>
      </c>
      <c r="E1037" t="b">
        <v>0</v>
      </c>
      <c r="F1037">
        <v>76668</v>
      </c>
      <c r="G1037">
        <v>1</v>
      </c>
      <c r="H1037">
        <v>38</v>
      </c>
      <c r="I1037" t="s">
        <v>745</v>
      </c>
      <c r="J1037" t="s">
        <v>5968</v>
      </c>
      <c r="K1037" t="s">
        <v>2133</v>
      </c>
      <c r="L1037">
        <v>254.6</v>
      </c>
      <c r="M1037" s="37">
        <v>43469</v>
      </c>
      <c r="N1037" t="s">
        <v>165</v>
      </c>
      <c r="P1037" t="s">
        <v>151</v>
      </c>
      <c r="Q1037" s="37">
        <v>43453</v>
      </c>
      <c r="R1037" s="37"/>
      <c r="S1037" t="b">
        <v>0</v>
      </c>
      <c r="V1037" t="s">
        <v>714</v>
      </c>
      <c r="W1037">
        <v>4</v>
      </c>
      <c r="X1037">
        <v>38</v>
      </c>
      <c r="Y1037">
        <v>38</v>
      </c>
      <c r="Z1037">
        <v>13680</v>
      </c>
      <c r="AA1037">
        <v>0</v>
      </c>
      <c r="AD1037" t="s">
        <v>151</v>
      </c>
      <c r="AE1037" t="b">
        <v>0</v>
      </c>
      <c r="AF1037" t="b">
        <v>0</v>
      </c>
      <c r="AG1037" t="s">
        <v>180</v>
      </c>
    </row>
    <row r="1038" spans="1:33" x14ac:dyDescent="0.25">
      <c r="A1038" t="str">
        <f>_xlfn.CONCAT(Table3[[#This Row],[Order]],"-",Table3[[#This Row],[Line]])</f>
        <v>76668-2</v>
      </c>
      <c r="C1038" t="s">
        <v>5967</v>
      </c>
      <c r="D1038" t="s">
        <v>74</v>
      </c>
      <c r="E1038" t="b">
        <v>0</v>
      </c>
      <c r="F1038">
        <v>76668</v>
      </c>
      <c r="G1038">
        <v>2</v>
      </c>
      <c r="H1038">
        <v>3</v>
      </c>
      <c r="I1038" t="s">
        <v>745</v>
      </c>
      <c r="J1038" t="s">
        <v>5968</v>
      </c>
      <c r="K1038" t="s">
        <v>2135</v>
      </c>
      <c r="L1038">
        <v>48.36</v>
      </c>
      <c r="M1038" s="37">
        <v>43469</v>
      </c>
      <c r="N1038" t="s">
        <v>165</v>
      </c>
      <c r="P1038" t="s">
        <v>151</v>
      </c>
      <c r="Q1038" s="37">
        <v>43453</v>
      </c>
      <c r="R1038" s="37"/>
      <c r="S1038" t="b">
        <v>0</v>
      </c>
      <c r="V1038" t="s">
        <v>714</v>
      </c>
      <c r="W1038">
        <v>4</v>
      </c>
      <c r="X1038">
        <v>3</v>
      </c>
      <c r="Y1038">
        <v>9</v>
      </c>
      <c r="Z1038">
        <v>2700</v>
      </c>
      <c r="AA1038">
        <v>0</v>
      </c>
      <c r="AD1038" t="s">
        <v>151</v>
      </c>
      <c r="AE1038" t="b">
        <v>0</v>
      </c>
      <c r="AF1038" t="b">
        <v>0</v>
      </c>
      <c r="AG1038" t="s">
        <v>180</v>
      </c>
    </row>
    <row r="1039" spans="1:33" x14ac:dyDescent="0.25">
      <c r="A1039" t="str">
        <f>_xlfn.CONCAT(Table3[[#This Row],[Order]],"-",Table3[[#This Row],[Line]])</f>
        <v>76668-3</v>
      </c>
      <c r="C1039" t="s">
        <v>5967</v>
      </c>
      <c r="D1039" t="s">
        <v>74</v>
      </c>
      <c r="E1039" t="b">
        <v>0</v>
      </c>
      <c r="F1039">
        <v>76668</v>
      </c>
      <c r="G1039">
        <v>3</v>
      </c>
      <c r="H1039">
        <v>18</v>
      </c>
      <c r="I1039" t="s">
        <v>738</v>
      </c>
      <c r="J1039" t="s">
        <v>5968</v>
      </c>
      <c r="K1039" t="s">
        <v>2137</v>
      </c>
      <c r="L1039">
        <v>72</v>
      </c>
      <c r="M1039" s="37">
        <v>43469</v>
      </c>
      <c r="N1039" t="s">
        <v>29</v>
      </c>
      <c r="Q1039" s="37"/>
      <c r="R1039" s="37"/>
      <c r="S1039" t="b">
        <v>0</v>
      </c>
      <c r="V1039" t="s">
        <v>714</v>
      </c>
      <c r="W1039">
        <v>7</v>
      </c>
      <c r="X1039">
        <v>18</v>
      </c>
      <c r="Y1039">
        <v>18</v>
      </c>
      <c r="Z1039">
        <v>4212</v>
      </c>
      <c r="AA1039">
        <v>0</v>
      </c>
      <c r="AE1039" t="b">
        <v>0</v>
      </c>
      <c r="AF1039" t="b">
        <v>0</v>
      </c>
      <c r="AG1039" t="s">
        <v>180</v>
      </c>
    </row>
    <row r="1040" spans="1:33" x14ac:dyDescent="0.25">
      <c r="A1040" t="str">
        <f>_xlfn.CONCAT(Table3[[#This Row],[Order]],"-",Table3[[#This Row],[Line]])</f>
        <v>76668-4</v>
      </c>
      <c r="C1040" t="s">
        <v>5967</v>
      </c>
      <c r="D1040" t="s">
        <v>74</v>
      </c>
      <c r="E1040" t="b">
        <v>0</v>
      </c>
      <c r="F1040">
        <v>76668</v>
      </c>
      <c r="G1040">
        <v>4</v>
      </c>
      <c r="H1040">
        <v>12</v>
      </c>
      <c r="I1040" t="s">
        <v>738</v>
      </c>
      <c r="J1040" t="s">
        <v>5968</v>
      </c>
      <c r="K1040" t="s">
        <v>2138</v>
      </c>
      <c r="L1040">
        <v>48</v>
      </c>
      <c r="M1040" s="37">
        <v>43469</v>
      </c>
      <c r="N1040" t="s">
        <v>29</v>
      </c>
      <c r="Q1040" s="37"/>
      <c r="R1040" s="37"/>
      <c r="S1040" t="b">
        <v>1</v>
      </c>
      <c r="T1040" t="s">
        <v>41</v>
      </c>
      <c r="V1040" t="s">
        <v>714</v>
      </c>
      <c r="W1040">
        <v>7</v>
      </c>
      <c r="X1040">
        <v>12</v>
      </c>
      <c r="Y1040">
        <v>12</v>
      </c>
      <c r="Z1040">
        <v>4428</v>
      </c>
      <c r="AA1040">
        <v>0</v>
      </c>
      <c r="AE1040" t="b">
        <v>0</v>
      </c>
      <c r="AF1040" t="b">
        <v>0</v>
      </c>
      <c r="AG1040" t="s">
        <v>180</v>
      </c>
    </row>
    <row r="1041" spans="1:33" x14ac:dyDescent="0.25">
      <c r="A1041" t="str">
        <f>_xlfn.CONCAT(Table3[[#This Row],[Order]],"-",Table3[[#This Row],[Line]])</f>
        <v>73799-1</v>
      </c>
      <c r="C1041" t="s">
        <v>5967</v>
      </c>
      <c r="D1041" t="s">
        <v>74</v>
      </c>
      <c r="E1041" t="b">
        <v>0</v>
      </c>
      <c r="F1041">
        <v>73799</v>
      </c>
      <c r="G1041">
        <v>1</v>
      </c>
      <c r="H1041">
        <v>287</v>
      </c>
      <c r="I1041" t="s">
        <v>754</v>
      </c>
      <c r="J1041" t="s">
        <v>5968</v>
      </c>
      <c r="K1041" t="s">
        <v>5563</v>
      </c>
      <c r="L1041">
        <v>568.26</v>
      </c>
      <c r="M1041" s="37"/>
      <c r="N1041" t="s">
        <v>736</v>
      </c>
      <c r="Q1041" s="37"/>
      <c r="R1041" s="37"/>
      <c r="S1041" t="b">
        <v>0</v>
      </c>
      <c r="V1041" t="s">
        <v>714</v>
      </c>
      <c r="W1041">
        <v>0</v>
      </c>
      <c r="X1041">
        <v>287</v>
      </c>
      <c r="Z1041">
        <v>45633</v>
      </c>
      <c r="AA1041">
        <v>0</v>
      </c>
      <c r="AE1041" t="b">
        <v>0</v>
      </c>
      <c r="AF1041" t="b">
        <v>0</v>
      </c>
      <c r="AG1041" t="s">
        <v>74</v>
      </c>
    </row>
    <row r="1042" spans="1:33" x14ac:dyDescent="0.25">
      <c r="A1042" t="str">
        <f>_xlfn.CONCAT(Table3[[#This Row],[Order]],"-",Table3[[#This Row],[Line]])</f>
        <v>73799-2</v>
      </c>
      <c r="C1042" t="s">
        <v>5967</v>
      </c>
      <c r="D1042" t="s">
        <v>74</v>
      </c>
      <c r="E1042" t="b">
        <v>0</v>
      </c>
      <c r="F1042">
        <v>73799</v>
      </c>
      <c r="G1042">
        <v>2</v>
      </c>
      <c r="H1042">
        <v>263</v>
      </c>
      <c r="I1042" t="s">
        <v>754</v>
      </c>
      <c r="J1042" t="s">
        <v>5968</v>
      </c>
      <c r="K1042" t="s">
        <v>5564</v>
      </c>
      <c r="L1042">
        <v>781.11</v>
      </c>
      <c r="M1042" s="37"/>
      <c r="N1042" t="s">
        <v>736</v>
      </c>
      <c r="Q1042" s="37"/>
      <c r="R1042" s="37"/>
      <c r="S1042" t="b">
        <v>0</v>
      </c>
      <c r="V1042" t="s">
        <v>714</v>
      </c>
      <c r="W1042">
        <v>0</v>
      </c>
      <c r="X1042">
        <v>263</v>
      </c>
      <c r="Z1042">
        <v>59701</v>
      </c>
      <c r="AA1042">
        <v>0</v>
      </c>
      <c r="AE1042" t="b">
        <v>0</v>
      </c>
      <c r="AF1042" t="b">
        <v>0</v>
      </c>
      <c r="AG1042" t="s">
        <v>74</v>
      </c>
    </row>
    <row r="1043" spans="1:33" x14ac:dyDescent="0.25">
      <c r="A1043" t="str">
        <f>_xlfn.CONCAT(Table3[[#This Row],[Order]],"-",Table3[[#This Row],[Line]])</f>
        <v>73799-3</v>
      </c>
      <c r="C1043" t="s">
        <v>5967</v>
      </c>
      <c r="D1043" t="s">
        <v>74</v>
      </c>
      <c r="E1043" t="b">
        <v>0</v>
      </c>
      <c r="F1043">
        <v>73799</v>
      </c>
      <c r="G1043">
        <v>3</v>
      </c>
      <c r="H1043">
        <v>21</v>
      </c>
      <c r="I1043" t="s">
        <v>754</v>
      </c>
      <c r="J1043" t="s">
        <v>5968</v>
      </c>
      <c r="K1043" t="s">
        <v>5565</v>
      </c>
      <c r="L1043">
        <v>62.37</v>
      </c>
      <c r="M1043" s="37"/>
      <c r="N1043" t="s">
        <v>736</v>
      </c>
      <c r="Q1043" s="37"/>
      <c r="R1043" s="37"/>
      <c r="S1043" t="b">
        <v>0</v>
      </c>
      <c r="V1043" t="s">
        <v>714</v>
      </c>
      <c r="W1043">
        <v>0</v>
      </c>
      <c r="X1043">
        <v>21</v>
      </c>
      <c r="Z1043">
        <v>4767</v>
      </c>
      <c r="AA1043">
        <v>0</v>
      </c>
      <c r="AE1043" t="b">
        <v>0</v>
      </c>
      <c r="AF1043" t="b">
        <v>0</v>
      </c>
      <c r="AG1043" t="s">
        <v>74</v>
      </c>
    </row>
    <row r="1044" spans="1:33" x14ac:dyDescent="0.25">
      <c r="A1044" t="str">
        <f>_xlfn.CONCAT(Table3[[#This Row],[Order]],"-",Table3[[#This Row],[Line]])</f>
        <v>73799-4</v>
      </c>
      <c r="C1044" t="s">
        <v>5967</v>
      </c>
      <c r="D1044" t="s">
        <v>74</v>
      </c>
      <c r="E1044" t="b">
        <v>0</v>
      </c>
      <c r="F1044">
        <v>73799</v>
      </c>
      <c r="G1044">
        <v>4</v>
      </c>
      <c r="H1044">
        <v>17</v>
      </c>
      <c r="I1044" t="s">
        <v>725</v>
      </c>
      <c r="J1044" t="s">
        <v>5968</v>
      </c>
      <c r="K1044" t="s">
        <v>5566</v>
      </c>
      <c r="L1044">
        <v>0</v>
      </c>
      <c r="M1044" s="37"/>
      <c r="N1044" t="s">
        <v>727</v>
      </c>
      <c r="Q1044" s="37"/>
      <c r="R1044" s="37"/>
      <c r="S1044" t="b">
        <v>0</v>
      </c>
      <c r="V1044" t="s">
        <v>714</v>
      </c>
      <c r="W1044">
        <v>0</v>
      </c>
      <c r="X1044">
        <v>17</v>
      </c>
      <c r="Z1044">
        <v>3366</v>
      </c>
      <c r="AA1044">
        <v>0</v>
      </c>
      <c r="AE1044" t="b">
        <v>0</v>
      </c>
      <c r="AF1044" t="b">
        <v>0</v>
      </c>
      <c r="AG1044" t="s">
        <v>74</v>
      </c>
    </row>
    <row r="1045" spans="1:33" x14ac:dyDescent="0.25">
      <c r="A1045" t="str">
        <f>_xlfn.CONCAT(Table3[[#This Row],[Order]],"-",Table3[[#This Row],[Line]])</f>
        <v>73799-5</v>
      </c>
      <c r="C1045" t="s">
        <v>5967</v>
      </c>
      <c r="D1045" t="s">
        <v>74</v>
      </c>
      <c r="E1045" t="b">
        <v>0</v>
      </c>
      <c r="F1045">
        <v>73799</v>
      </c>
      <c r="G1045">
        <v>5</v>
      </c>
      <c r="H1045">
        <v>13</v>
      </c>
      <c r="I1045" t="s">
        <v>725</v>
      </c>
      <c r="J1045" t="s">
        <v>5968</v>
      </c>
      <c r="K1045" t="s">
        <v>5567</v>
      </c>
      <c r="L1045">
        <v>0</v>
      </c>
      <c r="M1045" s="37"/>
      <c r="N1045" t="s">
        <v>727</v>
      </c>
      <c r="Q1045" s="37"/>
      <c r="R1045" s="37"/>
      <c r="S1045" t="b">
        <v>0</v>
      </c>
      <c r="V1045" t="s">
        <v>714</v>
      </c>
      <c r="W1045">
        <v>0</v>
      </c>
      <c r="X1045">
        <v>13</v>
      </c>
      <c r="Z1045">
        <v>2795</v>
      </c>
      <c r="AA1045">
        <v>0</v>
      </c>
      <c r="AE1045" t="b">
        <v>0</v>
      </c>
      <c r="AF1045" t="b">
        <v>0</v>
      </c>
      <c r="AG1045" t="s">
        <v>74</v>
      </c>
    </row>
    <row r="1046" spans="1:33" x14ac:dyDescent="0.25">
      <c r="A1046" t="str">
        <f>_xlfn.CONCAT(Table3[[#This Row],[Order]],"-",Table3[[#This Row],[Line]])</f>
        <v>73799-6</v>
      </c>
      <c r="C1046" t="s">
        <v>5967</v>
      </c>
      <c r="D1046" t="s">
        <v>74</v>
      </c>
      <c r="E1046" t="b">
        <v>0</v>
      </c>
      <c r="F1046">
        <v>73799</v>
      </c>
      <c r="G1046">
        <v>6</v>
      </c>
      <c r="H1046">
        <v>3</v>
      </c>
      <c r="I1046" t="s">
        <v>725</v>
      </c>
      <c r="J1046" t="s">
        <v>5968</v>
      </c>
      <c r="K1046" t="s">
        <v>5568</v>
      </c>
      <c r="L1046">
        <v>0</v>
      </c>
      <c r="M1046" s="37"/>
      <c r="N1046" t="s">
        <v>727</v>
      </c>
      <c r="Q1046" s="37"/>
      <c r="R1046" s="37"/>
      <c r="S1046" t="b">
        <v>0</v>
      </c>
      <c r="V1046" t="s">
        <v>714</v>
      </c>
      <c r="W1046">
        <v>0</v>
      </c>
      <c r="X1046">
        <v>3</v>
      </c>
      <c r="Z1046">
        <v>1290</v>
      </c>
      <c r="AA1046">
        <v>0</v>
      </c>
      <c r="AE1046" t="b">
        <v>0</v>
      </c>
      <c r="AF1046" t="b">
        <v>0</v>
      </c>
      <c r="AG1046" t="s">
        <v>74</v>
      </c>
    </row>
    <row r="1047" spans="1:33" x14ac:dyDescent="0.25">
      <c r="A1047" t="str">
        <f>_xlfn.CONCAT(Table3[[#This Row],[Order]],"-",Table3[[#This Row],[Line]])</f>
        <v>73799-7</v>
      </c>
      <c r="C1047" t="s">
        <v>5967</v>
      </c>
      <c r="D1047" t="s">
        <v>74</v>
      </c>
      <c r="E1047" t="b">
        <v>0</v>
      </c>
      <c r="F1047">
        <v>73799</v>
      </c>
      <c r="G1047">
        <v>7</v>
      </c>
      <c r="H1047">
        <v>1</v>
      </c>
      <c r="I1047" t="s">
        <v>725</v>
      </c>
      <c r="J1047" t="s">
        <v>5968</v>
      </c>
      <c r="K1047" t="s">
        <v>5569</v>
      </c>
      <c r="L1047">
        <v>0</v>
      </c>
      <c r="M1047" s="37"/>
      <c r="N1047" t="s">
        <v>727</v>
      </c>
      <c r="Q1047" s="37"/>
      <c r="R1047" s="37"/>
      <c r="S1047" t="b">
        <v>0</v>
      </c>
      <c r="V1047" t="s">
        <v>714</v>
      </c>
      <c r="W1047">
        <v>0</v>
      </c>
      <c r="X1047">
        <v>1</v>
      </c>
      <c r="Z1047">
        <v>430</v>
      </c>
      <c r="AA1047">
        <v>0</v>
      </c>
      <c r="AE1047" t="b">
        <v>0</v>
      </c>
      <c r="AF1047" t="b">
        <v>0</v>
      </c>
      <c r="AG1047" t="s">
        <v>74</v>
      </c>
    </row>
    <row r="1048" spans="1:33" x14ac:dyDescent="0.25">
      <c r="A1048" t="str">
        <f>_xlfn.CONCAT(Table3[[#This Row],[Order]],"-",Table3[[#This Row],[Line]])</f>
        <v>73799-8</v>
      </c>
      <c r="C1048" t="s">
        <v>5967</v>
      </c>
      <c r="D1048" t="s">
        <v>74</v>
      </c>
      <c r="E1048" t="b">
        <v>0</v>
      </c>
      <c r="F1048">
        <v>73799</v>
      </c>
      <c r="G1048">
        <v>8</v>
      </c>
      <c r="H1048">
        <v>4</v>
      </c>
      <c r="I1048" t="s">
        <v>725</v>
      </c>
      <c r="J1048" t="s">
        <v>5968</v>
      </c>
      <c r="K1048" t="s">
        <v>5570</v>
      </c>
      <c r="L1048">
        <v>0</v>
      </c>
      <c r="M1048" s="37"/>
      <c r="N1048" t="s">
        <v>727</v>
      </c>
      <c r="Q1048" s="37"/>
      <c r="R1048" s="37"/>
      <c r="S1048" t="b">
        <v>0</v>
      </c>
      <c r="V1048" t="s">
        <v>714</v>
      </c>
      <c r="W1048">
        <v>0</v>
      </c>
      <c r="X1048">
        <v>4</v>
      </c>
      <c r="Z1048">
        <v>1660</v>
      </c>
      <c r="AA1048">
        <v>0</v>
      </c>
      <c r="AE1048" t="b">
        <v>0</v>
      </c>
      <c r="AF1048" t="b">
        <v>0</v>
      </c>
      <c r="AG1048" t="s">
        <v>74</v>
      </c>
    </row>
    <row r="1049" spans="1:33" x14ac:dyDescent="0.25">
      <c r="A1049" t="str">
        <f>_xlfn.CONCAT(Table3[[#This Row],[Order]],"-",Table3[[#This Row],[Line]])</f>
        <v>73799-9</v>
      </c>
      <c r="C1049" t="s">
        <v>5967</v>
      </c>
      <c r="D1049" t="s">
        <v>74</v>
      </c>
      <c r="E1049" t="b">
        <v>0</v>
      </c>
      <c r="F1049">
        <v>73799</v>
      </c>
      <c r="G1049">
        <v>9</v>
      </c>
      <c r="H1049">
        <v>2</v>
      </c>
      <c r="I1049" t="s">
        <v>725</v>
      </c>
      <c r="J1049" t="s">
        <v>5968</v>
      </c>
      <c r="K1049" t="s">
        <v>5571</v>
      </c>
      <c r="L1049">
        <v>0</v>
      </c>
      <c r="M1049" s="37"/>
      <c r="N1049" t="s">
        <v>727</v>
      </c>
      <c r="Q1049" s="37"/>
      <c r="R1049" s="37"/>
      <c r="S1049" t="b">
        <v>0</v>
      </c>
      <c r="V1049" t="s">
        <v>714</v>
      </c>
      <c r="W1049">
        <v>0</v>
      </c>
      <c r="X1049">
        <v>2</v>
      </c>
      <c r="Z1049">
        <v>270</v>
      </c>
      <c r="AA1049">
        <v>0</v>
      </c>
      <c r="AE1049" t="b">
        <v>0</v>
      </c>
      <c r="AF1049" t="b">
        <v>0</v>
      </c>
      <c r="AG1049" t="s">
        <v>74</v>
      </c>
    </row>
    <row r="1050" spans="1:33" x14ac:dyDescent="0.25">
      <c r="A1050" t="str">
        <f>_xlfn.CONCAT(Table3[[#This Row],[Order]],"-",Table3[[#This Row],[Line]])</f>
        <v>73799-10</v>
      </c>
      <c r="C1050" t="s">
        <v>5967</v>
      </c>
      <c r="D1050" t="s">
        <v>74</v>
      </c>
      <c r="E1050" t="b">
        <v>0</v>
      </c>
      <c r="F1050">
        <v>73799</v>
      </c>
      <c r="G1050">
        <v>10</v>
      </c>
      <c r="H1050">
        <v>2</v>
      </c>
      <c r="I1050" t="s">
        <v>725</v>
      </c>
      <c r="J1050" t="s">
        <v>5968</v>
      </c>
      <c r="K1050" t="s">
        <v>5572</v>
      </c>
      <c r="L1050">
        <v>0</v>
      </c>
      <c r="M1050" s="37"/>
      <c r="N1050" t="s">
        <v>727</v>
      </c>
      <c r="Q1050" s="37"/>
      <c r="R1050" s="37"/>
      <c r="S1050" t="b">
        <v>0</v>
      </c>
      <c r="V1050" t="s">
        <v>714</v>
      </c>
      <c r="W1050">
        <v>0</v>
      </c>
      <c r="X1050">
        <v>2</v>
      </c>
      <c r="Z1050">
        <v>860</v>
      </c>
      <c r="AA1050">
        <v>0</v>
      </c>
      <c r="AE1050" t="b">
        <v>0</v>
      </c>
      <c r="AF1050" t="b">
        <v>0</v>
      </c>
      <c r="AG1050" t="s">
        <v>74</v>
      </c>
    </row>
    <row r="1051" spans="1:33" x14ac:dyDescent="0.25">
      <c r="A1051" t="str">
        <f>_xlfn.CONCAT(Table3[[#This Row],[Order]],"-",Table3[[#This Row],[Line]])</f>
        <v>73799-11</v>
      </c>
      <c r="C1051" t="s">
        <v>5967</v>
      </c>
      <c r="D1051" t="s">
        <v>74</v>
      </c>
      <c r="E1051" t="b">
        <v>0</v>
      </c>
      <c r="F1051">
        <v>73799</v>
      </c>
      <c r="G1051">
        <v>11</v>
      </c>
      <c r="H1051">
        <v>11</v>
      </c>
      <c r="I1051" t="s">
        <v>725</v>
      </c>
      <c r="J1051" t="s">
        <v>5968</v>
      </c>
      <c r="K1051" t="s">
        <v>5573</v>
      </c>
      <c r="L1051">
        <v>0</v>
      </c>
      <c r="M1051" s="37"/>
      <c r="N1051" t="s">
        <v>727</v>
      </c>
      <c r="Q1051" s="37"/>
      <c r="R1051" s="37"/>
      <c r="S1051" t="b">
        <v>0</v>
      </c>
      <c r="V1051" t="s">
        <v>714</v>
      </c>
      <c r="W1051">
        <v>0</v>
      </c>
      <c r="X1051">
        <v>11</v>
      </c>
      <c r="Z1051">
        <v>2288</v>
      </c>
      <c r="AA1051">
        <v>0</v>
      </c>
      <c r="AE1051" t="b">
        <v>0</v>
      </c>
      <c r="AF1051" t="b">
        <v>0</v>
      </c>
      <c r="AG1051" t="s">
        <v>74</v>
      </c>
    </row>
    <row r="1052" spans="1:33" x14ac:dyDescent="0.25">
      <c r="A1052" t="str">
        <f>_xlfn.CONCAT(Table3[[#This Row],[Order]],"-",Table3[[#This Row],[Line]])</f>
        <v>73799-12</v>
      </c>
      <c r="C1052" t="s">
        <v>5967</v>
      </c>
      <c r="D1052" t="s">
        <v>74</v>
      </c>
      <c r="E1052" t="b">
        <v>0</v>
      </c>
      <c r="F1052">
        <v>73799</v>
      </c>
      <c r="G1052">
        <v>12</v>
      </c>
      <c r="H1052">
        <v>9</v>
      </c>
      <c r="I1052" t="s">
        <v>725</v>
      </c>
      <c r="J1052" t="s">
        <v>5968</v>
      </c>
      <c r="K1052" t="s">
        <v>5574</v>
      </c>
      <c r="L1052">
        <v>0</v>
      </c>
      <c r="M1052" s="37"/>
      <c r="N1052" t="s">
        <v>727</v>
      </c>
      <c r="Q1052" s="37"/>
      <c r="R1052" s="37"/>
      <c r="S1052" t="b">
        <v>0</v>
      </c>
      <c r="V1052" t="s">
        <v>714</v>
      </c>
      <c r="W1052">
        <v>0</v>
      </c>
      <c r="X1052">
        <v>9</v>
      </c>
      <c r="Z1052">
        <v>2034</v>
      </c>
      <c r="AA1052">
        <v>0</v>
      </c>
      <c r="AE1052" t="b">
        <v>0</v>
      </c>
      <c r="AF1052" t="b">
        <v>0</v>
      </c>
      <c r="AG1052" t="s">
        <v>74</v>
      </c>
    </row>
    <row r="1053" spans="1:33" x14ac:dyDescent="0.25">
      <c r="A1053" t="str">
        <f>_xlfn.CONCAT(Table3[[#This Row],[Order]],"-",Table3[[#This Row],[Line]])</f>
        <v>73799-13</v>
      </c>
      <c r="C1053" t="s">
        <v>5967</v>
      </c>
      <c r="D1053" t="s">
        <v>74</v>
      </c>
      <c r="E1053" t="b">
        <v>0</v>
      </c>
      <c r="F1053">
        <v>73799</v>
      </c>
      <c r="G1053">
        <v>13</v>
      </c>
      <c r="H1053">
        <v>6</v>
      </c>
      <c r="I1053" t="s">
        <v>725</v>
      </c>
      <c r="J1053" t="s">
        <v>5968</v>
      </c>
      <c r="K1053" t="s">
        <v>5575</v>
      </c>
      <c r="L1053">
        <v>0</v>
      </c>
      <c r="M1053" s="37"/>
      <c r="N1053" t="s">
        <v>727</v>
      </c>
      <c r="Q1053" s="37"/>
      <c r="R1053" s="37"/>
      <c r="S1053" t="b">
        <v>0</v>
      </c>
      <c r="V1053" t="s">
        <v>714</v>
      </c>
      <c r="W1053">
        <v>0</v>
      </c>
      <c r="X1053">
        <v>6</v>
      </c>
      <c r="Z1053">
        <v>1080</v>
      </c>
      <c r="AA1053">
        <v>0</v>
      </c>
      <c r="AE1053" t="b">
        <v>0</v>
      </c>
      <c r="AF1053" t="b">
        <v>0</v>
      </c>
      <c r="AG1053" t="s">
        <v>74</v>
      </c>
    </row>
    <row r="1054" spans="1:33" x14ac:dyDescent="0.25">
      <c r="A1054" t="str">
        <f>_xlfn.CONCAT(Table3[[#This Row],[Order]],"-",Table3[[#This Row],[Line]])</f>
        <v>73799-14</v>
      </c>
      <c r="C1054" t="s">
        <v>5967</v>
      </c>
      <c r="D1054" t="s">
        <v>74</v>
      </c>
      <c r="E1054" t="b">
        <v>0</v>
      </c>
      <c r="F1054">
        <v>73799</v>
      </c>
      <c r="G1054">
        <v>14</v>
      </c>
      <c r="H1054">
        <v>5</v>
      </c>
      <c r="I1054" t="s">
        <v>725</v>
      </c>
      <c r="J1054" t="s">
        <v>5968</v>
      </c>
      <c r="K1054" t="s">
        <v>5576</v>
      </c>
      <c r="L1054">
        <v>0</v>
      </c>
      <c r="M1054" s="37"/>
      <c r="N1054" t="s">
        <v>727</v>
      </c>
      <c r="Q1054" s="37"/>
      <c r="R1054" s="37"/>
      <c r="S1054" t="b">
        <v>0</v>
      </c>
      <c r="V1054" t="s">
        <v>714</v>
      </c>
      <c r="W1054">
        <v>0</v>
      </c>
      <c r="X1054">
        <v>5</v>
      </c>
      <c r="Z1054">
        <v>2125</v>
      </c>
      <c r="AA1054">
        <v>0</v>
      </c>
      <c r="AE1054" t="b">
        <v>0</v>
      </c>
      <c r="AF1054" t="b">
        <v>0</v>
      </c>
      <c r="AG1054" t="s">
        <v>74</v>
      </c>
    </row>
    <row r="1055" spans="1:33" x14ac:dyDescent="0.25">
      <c r="A1055" t="str">
        <f>_xlfn.CONCAT(Table3[[#This Row],[Order]],"-",Table3[[#This Row],[Line]])</f>
        <v>73799-15</v>
      </c>
      <c r="C1055" t="s">
        <v>5967</v>
      </c>
      <c r="D1055" t="s">
        <v>74</v>
      </c>
      <c r="E1055" t="b">
        <v>0</v>
      </c>
      <c r="F1055">
        <v>73799</v>
      </c>
      <c r="G1055">
        <v>15</v>
      </c>
      <c r="H1055">
        <v>1</v>
      </c>
      <c r="I1055" t="s">
        <v>725</v>
      </c>
      <c r="J1055" t="s">
        <v>5968</v>
      </c>
      <c r="K1055" t="s">
        <v>5577</v>
      </c>
      <c r="L1055">
        <v>0</v>
      </c>
      <c r="M1055" s="37"/>
      <c r="N1055" t="s">
        <v>727</v>
      </c>
      <c r="Q1055" s="37"/>
      <c r="R1055" s="37"/>
      <c r="S1055" t="b">
        <v>0</v>
      </c>
      <c r="V1055" t="s">
        <v>714</v>
      </c>
      <c r="W1055">
        <v>0</v>
      </c>
      <c r="X1055">
        <v>1</v>
      </c>
      <c r="Z1055">
        <v>430</v>
      </c>
      <c r="AA1055">
        <v>0</v>
      </c>
      <c r="AE1055" t="b">
        <v>0</v>
      </c>
      <c r="AF1055" t="b">
        <v>0</v>
      </c>
      <c r="AG1055" t="s">
        <v>74</v>
      </c>
    </row>
    <row r="1056" spans="1:33" x14ac:dyDescent="0.25">
      <c r="A1056" t="str">
        <f>_xlfn.CONCAT(Table3[[#This Row],[Order]],"-",Table3[[#This Row],[Line]])</f>
        <v>73799-16</v>
      </c>
      <c r="C1056" t="s">
        <v>5967</v>
      </c>
      <c r="D1056" t="s">
        <v>74</v>
      </c>
      <c r="E1056" t="b">
        <v>0</v>
      </c>
      <c r="F1056">
        <v>73799</v>
      </c>
      <c r="G1056">
        <v>16</v>
      </c>
      <c r="H1056">
        <v>1</v>
      </c>
      <c r="I1056" t="s">
        <v>725</v>
      </c>
      <c r="J1056" t="s">
        <v>5968</v>
      </c>
      <c r="K1056" t="s">
        <v>5578</v>
      </c>
      <c r="L1056">
        <v>0</v>
      </c>
      <c r="M1056" s="37"/>
      <c r="N1056" t="s">
        <v>727</v>
      </c>
      <c r="Q1056" s="37"/>
      <c r="R1056" s="37"/>
      <c r="S1056" t="b">
        <v>0</v>
      </c>
      <c r="V1056" t="s">
        <v>714</v>
      </c>
      <c r="W1056">
        <v>0</v>
      </c>
      <c r="X1056">
        <v>1</v>
      </c>
      <c r="Z1056">
        <v>417</v>
      </c>
      <c r="AA1056">
        <v>0</v>
      </c>
      <c r="AE1056" t="b">
        <v>0</v>
      </c>
      <c r="AF1056" t="b">
        <v>0</v>
      </c>
      <c r="AG1056" t="s">
        <v>74</v>
      </c>
    </row>
    <row r="1057" spans="1:33" x14ac:dyDescent="0.25">
      <c r="A1057" t="str">
        <f>_xlfn.CONCAT(Table3[[#This Row],[Order]],"-",Table3[[#This Row],[Line]])</f>
        <v>73799-17</v>
      </c>
      <c r="C1057" t="s">
        <v>5967</v>
      </c>
      <c r="D1057" t="s">
        <v>74</v>
      </c>
      <c r="E1057" t="b">
        <v>0</v>
      </c>
      <c r="F1057">
        <v>73799</v>
      </c>
      <c r="G1057">
        <v>17</v>
      </c>
      <c r="H1057">
        <v>20</v>
      </c>
      <c r="I1057" t="s">
        <v>725</v>
      </c>
      <c r="J1057" t="s">
        <v>5968</v>
      </c>
      <c r="K1057" t="s">
        <v>5579</v>
      </c>
      <c r="L1057">
        <v>0</v>
      </c>
      <c r="M1057" s="37"/>
      <c r="N1057" t="s">
        <v>727</v>
      </c>
      <c r="Q1057" s="37"/>
      <c r="R1057" s="37"/>
      <c r="S1057" t="b">
        <v>0</v>
      </c>
      <c r="V1057" t="s">
        <v>714</v>
      </c>
      <c r="W1057">
        <v>0</v>
      </c>
      <c r="X1057">
        <v>20</v>
      </c>
      <c r="Z1057">
        <v>4320</v>
      </c>
      <c r="AA1057">
        <v>0</v>
      </c>
      <c r="AE1057" t="b">
        <v>0</v>
      </c>
      <c r="AF1057" t="b">
        <v>0</v>
      </c>
      <c r="AG1057" t="s">
        <v>74</v>
      </c>
    </row>
    <row r="1058" spans="1:33" x14ac:dyDescent="0.25">
      <c r="A1058" t="str">
        <f>_xlfn.CONCAT(Table3[[#This Row],[Order]],"-",Table3[[#This Row],[Line]])</f>
        <v>73799-18</v>
      </c>
      <c r="C1058" t="s">
        <v>5967</v>
      </c>
      <c r="D1058" t="s">
        <v>74</v>
      </c>
      <c r="E1058" t="b">
        <v>0</v>
      </c>
      <c r="F1058">
        <v>73799</v>
      </c>
      <c r="G1058">
        <v>18</v>
      </c>
      <c r="H1058">
        <v>6</v>
      </c>
      <c r="I1058" t="s">
        <v>725</v>
      </c>
      <c r="J1058" t="s">
        <v>5968</v>
      </c>
      <c r="K1058" t="s">
        <v>5580</v>
      </c>
      <c r="L1058">
        <v>0</v>
      </c>
      <c r="M1058" s="37"/>
      <c r="N1058" t="s">
        <v>727</v>
      </c>
      <c r="Q1058" s="37"/>
      <c r="R1058" s="37"/>
      <c r="S1058" t="b">
        <v>0</v>
      </c>
      <c r="V1058" t="s">
        <v>714</v>
      </c>
      <c r="W1058">
        <v>0</v>
      </c>
      <c r="X1058">
        <v>6</v>
      </c>
      <c r="Z1058">
        <v>1404</v>
      </c>
      <c r="AA1058">
        <v>0</v>
      </c>
      <c r="AE1058" t="b">
        <v>0</v>
      </c>
      <c r="AF1058" t="b">
        <v>0</v>
      </c>
      <c r="AG1058" t="s">
        <v>74</v>
      </c>
    </row>
    <row r="1059" spans="1:33" x14ac:dyDescent="0.25">
      <c r="A1059" t="str">
        <f>_xlfn.CONCAT(Table3[[#This Row],[Order]],"-",Table3[[#This Row],[Line]])</f>
        <v>73799-19</v>
      </c>
      <c r="C1059" t="s">
        <v>5967</v>
      </c>
      <c r="D1059" t="s">
        <v>74</v>
      </c>
      <c r="E1059" t="b">
        <v>0</v>
      </c>
      <c r="F1059">
        <v>73799</v>
      </c>
      <c r="G1059">
        <v>19</v>
      </c>
      <c r="H1059">
        <v>9</v>
      </c>
      <c r="I1059" t="s">
        <v>732</v>
      </c>
      <c r="J1059" t="s">
        <v>5968</v>
      </c>
      <c r="K1059" t="s">
        <v>5581</v>
      </c>
      <c r="L1059">
        <v>24.66</v>
      </c>
      <c r="M1059" s="37"/>
      <c r="N1059" t="s">
        <v>727</v>
      </c>
      <c r="Q1059" s="37"/>
      <c r="R1059" s="37"/>
      <c r="S1059" t="b">
        <v>0</v>
      </c>
      <c r="V1059" t="s">
        <v>714</v>
      </c>
      <c r="W1059">
        <v>0</v>
      </c>
      <c r="X1059">
        <v>9</v>
      </c>
      <c r="Z1059">
        <v>2592</v>
      </c>
      <c r="AA1059">
        <v>0</v>
      </c>
      <c r="AE1059" t="b">
        <v>0</v>
      </c>
      <c r="AF1059" t="b">
        <v>0</v>
      </c>
      <c r="AG1059" t="s">
        <v>74</v>
      </c>
    </row>
    <row r="1060" spans="1:33" x14ac:dyDescent="0.25">
      <c r="A1060" t="str">
        <f>_xlfn.CONCAT(Table3[[#This Row],[Order]],"-",Table3[[#This Row],[Line]])</f>
        <v>73799-20</v>
      </c>
      <c r="C1060" t="s">
        <v>5967</v>
      </c>
      <c r="D1060" t="s">
        <v>74</v>
      </c>
      <c r="E1060" t="b">
        <v>0</v>
      </c>
      <c r="F1060">
        <v>73799</v>
      </c>
      <c r="G1060">
        <v>20</v>
      </c>
      <c r="H1060">
        <v>5</v>
      </c>
      <c r="I1060" t="s">
        <v>731</v>
      </c>
      <c r="J1060" t="s">
        <v>5968</v>
      </c>
      <c r="K1060" t="s">
        <v>5582</v>
      </c>
      <c r="L1060">
        <v>650</v>
      </c>
      <c r="M1060" s="37"/>
      <c r="N1060" t="s">
        <v>736</v>
      </c>
      <c r="Q1060" s="37"/>
      <c r="R1060" s="37"/>
      <c r="S1060" t="b">
        <v>0</v>
      </c>
      <c r="V1060" t="s">
        <v>714</v>
      </c>
      <c r="W1060">
        <v>0</v>
      </c>
      <c r="X1060">
        <v>70</v>
      </c>
      <c r="Z1060">
        <v>57510</v>
      </c>
      <c r="AA1060">
        <v>0</v>
      </c>
      <c r="AE1060" t="b">
        <v>0</v>
      </c>
      <c r="AF1060" t="b">
        <v>0</v>
      </c>
      <c r="AG1060" t="s">
        <v>74</v>
      </c>
    </row>
    <row r="1061" spans="1:33" x14ac:dyDescent="0.25">
      <c r="A1061" t="str">
        <f>_xlfn.CONCAT(Table3[[#This Row],[Order]],"-",Table3[[#This Row],[Line]])</f>
        <v>73799-21</v>
      </c>
      <c r="C1061" t="s">
        <v>5967</v>
      </c>
      <c r="D1061" t="s">
        <v>74</v>
      </c>
      <c r="E1061" t="b">
        <v>0</v>
      </c>
      <c r="F1061">
        <v>73799</v>
      </c>
      <c r="G1061">
        <v>21</v>
      </c>
      <c r="H1061">
        <v>1</v>
      </c>
      <c r="I1061" t="s">
        <v>731</v>
      </c>
      <c r="J1061" t="s">
        <v>5968</v>
      </c>
      <c r="K1061" t="s">
        <v>5583</v>
      </c>
      <c r="L1061">
        <v>103</v>
      </c>
      <c r="M1061" s="37"/>
      <c r="N1061" t="s">
        <v>736</v>
      </c>
      <c r="Q1061" s="37"/>
      <c r="R1061" s="37"/>
      <c r="S1061" t="b">
        <v>0</v>
      </c>
      <c r="V1061" t="s">
        <v>714</v>
      </c>
      <c r="W1061">
        <v>0</v>
      </c>
      <c r="X1061">
        <v>11</v>
      </c>
      <c r="Z1061">
        <v>9054</v>
      </c>
      <c r="AA1061">
        <v>0</v>
      </c>
      <c r="AE1061" t="b">
        <v>0</v>
      </c>
      <c r="AF1061" t="b">
        <v>0</v>
      </c>
      <c r="AG1061" t="s">
        <v>74</v>
      </c>
    </row>
    <row r="1062" spans="1:33" x14ac:dyDescent="0.25">
      <c r="A1062" t="str">
        <f>_xlfn.CONCAT(Table3[[#This Row],[Order]],"-",Table3[[#This Row],[Line]])</f>
        <v>73799-22</v>
      </c>
      <c r="C1062" t="s">
        <v>5967</v>
      </c>
      <c r="D1062" t="s">
        <v>74</v>
      </c>
      <c r="E1062" t="b">
        <v>0</v>
      </c>
      <c r="F1062">
        <v>73799</v>
      </c>
      <c r="G1062">
        <v>22</v>
      </c>
      <c r="H1062">
        <v>5</v>
      </c>
      <c r="I1062" t="s">
        <v>731</v>
      </c>
      <c r="J1062" t="s">
        <v>5968</v>
      </c>
      <c r="K1062" t="s">
        <v>5584</v>
      </c>
      <c r="L1062">
        <v>580</v>
      </c>
      <c r="M1062" s="37"/>
      <c r="N1062" t="s">
        <v>736</v>
      </c>
      <c r="Q1062" s="37"/>
      <c r="R1062" s="37"/>
      <c r="S1062" t="b">
        <v>0</v>
      </c>
      <c r="V1062" t="s">
        <v>714</v>
      </c>
      <c r="W1062">
        <v>0</v>
      </c>
      <c r="X1062">
        <v>65</v>
      </c>
      <c r="Z1062">
        <v>50670</v>
      </c>
      <c r="AA1062">
        <v>0</v>
      </c>
      <c r="AE1062" t="b">
        <v>0</v>
      </c>
      <c r="AF1062" t="b">
        <v>0</v>
      </c>
      <c r="AG1062" t="s">
        <v>74</v>
      </c>
    </row>
    <row r="1063" spans="1:33" x14ac:dyDescent="0.25">
      <c r="A1063" t="str">
        <f>_xlfn.CONCAT(Table3[[#This Row],[Order]],"-",Table3[[#This Row],[Line]])</f>
        <v>64303-2</v>
      </c>
      <c r="C1063" t="s">
        <v>5967</v>
      </c>
      <c r="D1063" t="s">
        <v>162</v>
      </c>
      <c r="E1063" t="b">
        <v>0</v>
      </c>
      <c r="F1063">
        <v>64303</v>
      </c>
      <c r="G1063">
        <v>2</v>
      </c>
      <c r="H1063">
        <v>0</v>
      </c>
      <c r="I1063" t="s">
        <v>419</v>
      </c>
      <c r="J1063" t="s">
        <v>5968</v>
      </c>
      <c r="K1063" t="s">
        <v>716</v>
      </c>
      <c r="L1063">
        <v>0</v>
      </c>
      <c r="M1063" s="37"/>
      <c r="N1063" t="s">
        <v>42</v>
      </c>
      <c r="Q1063" s="37"/>
      <c r="R1063" s="37"/>
      <c r="S1063" t="b">
        <v>0</v>
      </c>
      <c r="V1063" t="s">
        <v>715</v>
      </c>
      <c r="W1063">
        <v>0</v>
      </c>
      <c r="X1063">
        <v>0</v>
      </c>
      <c r="Z1063">
        <v>0</v>
      </c>
      <c r="AA1063">
        <v>0</v>
      </c>
      <c r="AE1063" t="b">
        <v>0</v>
      </c>
      <c r="AF1063" t="b">
        <v>0</v>
      </c>
      <c r="AG1063" t="s">
        <v>74</v>
      </c>
    </row>
    <row r="1064" spans="1:33" x14ac:dyDescent="0.25">
      <c r="A1064" t="str">
        <f>_xlfn.CONCAT(Table3[[#This Row],[Order]],"-",Table3[[#This Row],[Line]])</f>
        <v>77515-1</v>
      </c>
      <c r="C1064" t="s">
        <v>5967</v>
      </c>
      <c r="D1064" t="s">
        <v>74</v>
      </c>
      <c r="E1064" t="b">
        <v>0</v>
      </c>
      <c r="F1064">
        <v>77515</v>
      </c>
      <c r="G1064">
        <v>1</v>
      </c>
      <c r="H1064">
        <v>2</v>
      </c>
      <c r="I1064" t="s">
        <v>5585</v>
      </c>
      <c r="J1064" t="s">
        <v>5968</v>
      </c>
      <c r="K1064" t="s">
        <v>5586</v>
      </c>
      <c r="L1064">
        <v>0</v>
      </c>
      <c r="M1064" s="37"/>
      <c r="N1064" t="s">
        <v>727</v>
      </c>
      <c r="Q1064" s="37"/>
      <c r="R1064" s="37"/>
      <c r="S1064" t="b">
        <v>0</v>
      </c>
      <c r="V1064" t="s">
        <v>715</v>
      </c>
      <c r="W1064">
        <v>0</v>
      </c>
      <c r="X1064">
        <v>4</v>
      </c>
      <c r="Z1064">
        <v>2332</v>
      </c>
      <c r="AA1064">
        <v>0</v>
      </c>
      <c r="AE1064" t="b">
        <v>0</v>
      </c>
      <c r="AF1064" t="b">
        <v>0</v>
      </c>
      <c r="AG1064" t="s">
        <v>74</v>
      </c>
    </row>
    <row r="1065" spans="1:33" x14ac:dyDescent="0.25">
      <c r="A1065" t="str">
        <f>_xlfn.CONCAT(Table3[[#This Row],[Order]],"-",Table3[[#This Row],[Line]])</f>
        <v>77515-3</v>
      </c>
      <c r="C1065" t="s">
        <v>5967</v>
      </c>
      <c r="D1065" t="s">
        <v>74</v>
      </c>
      <c r="E1065" t="b">
        <v>0</v>
      </c>
      <c r="F1065">
        <v>77515</v>
      </c>
      <c r="G1065">
        <v>3</v>
      </c>
      <c r="H1065">
        <v>1</v>
      </c>
      <c r="I1065" t="s">
        <v>5585</v>
      </c>
      <c r="J1065" t="s">
        <v>5968</v>
      </c>
      <c r="K1065" t="s">
        <v>5587</v>
      </c>
      <c r="L1065">
        <v>0</v>
      </c>
      <c r="M1065" s="37"/>
      <c r="N1065" t="s">
        <v>727</v>
      </c>
      <c r="Q1065" s="37"/>
      <c r="R1065" s="37"/>
      <c r="S1065" t="b">
        <v>0</v>
      </c>
      <c r="V1065" t="s">
        <v>715</v>
      </c>
      <c r="W1065">
        <v>0</v>
      </c>
      <c r="X1065">
        <v>1</v>
      </c>
      <c r="Z1065">
        <v>575</v>
      </c>
      <c r="AA1065">
        <v>0</v>
      </c>
      <c r="AE1065" t="b">
        <v>0</v>
      </c>
      <c r="AF1065" t="b">
        <v>0</v>
      </c>
      <c r="AG1065" t="s">
        <v>74</v>
      </c>
    </row>
    <row r="1066" spans="1:33" x14ac:dyDescent="0.25">
      <c r="A1066" t="str">
        <f>_xlfn.CONCAT(Table3[[#This Row],[Order]],"-",Table3[[#This Row],[Line]])</f>
        <v>77554-1</v>
      </c>
      <c r="C1066" t="s">
        <v>5967</v>
      </c>
      <c r="D1066" t="s">
        <v>74</v>
      </c>
      <c r="E1066" t="b">
        <v>0</v>
      </c>
      <c r="F1066">
        <v>77554</v>
      </c>
      <c r="G1066">
        <v>1</v>
      </c>
      <c r="H1066">
        <v>3</v>
      </c>
      <c r="I1066" t="s">
        <v>738</v>
      </c>
      <c r="J1066" t="s">
        <v>5968</v>
      </c>
      <c r="K1066" t="s">
        <v>2984</v>
      </c>
      <c r="L1066">
        <v>33</v>
      </c>
      <c r="M1066" s="37">
        <v>43468</v>
      </c>
      <c r="N1066" t="s">
        <v>29</v>
      </c>
      <c r="O1066" t="s">
        <v>3319</v>
      </c>
      <c r="Q1066" s="37">
        <v>43453</v>
      </c>
      <c r="R1066" s="37"/>
      <c r="S1066" t="b">
        <v>0</v>
      </c>
      <c r="T1066" t="s">
        <v>45</v>
      </c>
      <c r="V1066" t="s">
        <v>715</v>
      </c>
      <c r="W1066">
        <v>1</v>
      </c>
      <c r="X1066">
        <v>6</v>
      </c>
      <c r="Y1066">
        <v>6</v>
      </c>
      <c r="Z1066">
        <v>3000</v>
      </c>
      <c r="AA1066">
        <v>0</v>
      </c>
      <c r="AD1066" t="s">
        <v>1451</v>
      </c>
      <c r="AE1066" t="b">
        <v>1</v>
      </c>
      <c r="AF1066" t="b">
        <v>0</v>
      </c>
      <c r="AG1066" t="s">
        <v>180</v>
      </c>
    </row>
    <row r="1067" spans="1:33" x14ac:dyDescent="0.25">
      <c r="A1067" t="str">
        <f>_xlfn.CONCAT(Table3[[#This Row],[Order]],"-",Table3[[#This Row],[Line]])</f>
        <v>77554-2</v>
      </c>
      <c r="C1067" t="s">
        <v>5967</v>
      </c>
      <c r="D1067" t="s">
        <v>74</v>
      </c>
      <c r="E1067" t="b">
        <v>0</v>
      </c>
      <c r="F1067">
        <v>77554</v>
      </c>
      <c r="G1067">
        <v>2</v>
      </c>
      <c r="H1067">
        <v>4</v>
      </c>
      <c r="I1067" t="s">
        <v>743</v>
      </c>
      <c r="J1067" t="s">
        <v>5968</v>
      </c>
      <c r="K1067" t="s">
        <v>2986</v>
      </c>
      <c r="L1067">
        <v>28</v>
      </c>
      <c r="M1067" s="37">
        <v>43468</v>
      </c>
      <c r="N1067" t="s">
        <v>29</v>
      </c>
      <c r="O1067" t="s">
        <v>2985</v>
      </c>
      <c r="Q1067" s="37"/>
      <c r="R1067" s="37"/>
      <c r="S1067" t="b">
        <v>0</v>
      </c>
      <c r="V1067" t="s">
        <v>715</v>
      </c>
      <c r="W1067">
        <v>1</v>
      </c>
      <c r="X1067">
        <v>4</v>
      </c>
      <c r="Y1067">
        <v>4</v>
      </c>
      <c r="Z1067">
        <v>1680</v>
      </c>
      <c r="AA1067">
        <v>0</v>
      </c>
      <c r="AE1067" t="b">
        <v>1</v>
      </c>
      <c r="AF1067" t="b">
        <v>0</v>
      </c>
      <c r="AG1067" t="s">
        <v>180</v>
      </c>
    </row>
    <row r="1068" spans="1:33" x14ac:dyDescent="0.25">
      <c r="A1068" t="str">
        <f>_xlfn.CONCAT(Table3[[#This Row],[Order]],"-",Table3[[#This Row],[Line]])</f>
        <v>77626-1</v>
      </c>
      <c r="C1068" t="s">
        <v>5967</v>
      </c>
      <c r="D1068" t="s">
        <v>74</v>
      </c>
      <c r="E1068" t="b">
        <v>0</v>
      </c>
      <c r="F1068">
        <v>77626</v>
      </c>
      <c r="G1068">
        <v>1</v>
      </c>
      <c r="H1068">
        <v>1</v>
      </c>
      <c r="I1068" t="s">
        <v>725</v>
      </c>
      <c r="J1068" t="s">
        <v>5968</v>
      </c>
      <c r="K1068" t="s">
        <v>5588</v>
      </c>
      <c r="L1068">
        <v>0</v>
      </c>
      <c r="M1068" s="37"/>
      <c r="N1068" t="s">
        <v>713</v>
      </c>
      <c r="Q1068" s="37"/>
      <c r="R1068" s="37"/>
      <c r="S1068" t="b">
        <v>0</v>
      </c>
      <c r="V1068" t="s">
        <v>715</v>
      </c>
      <c r="W1068">
        <v>0</v>
      </c>
      <c r="X1068">
        <v>1</v>
      </c>
      <c r="Z1068">
        <v>2978</v>
      </c>
      <c r="AA1068">
        <v>0</v>
      </c>
      <c r="AE1068" t="b">
        <v>0</v>
      </c>
      <c r="AF1068" t="b">
        <v>0</v>
      </c>
      <c r="AG1068" t="s">
        <v>74</v>
      </c>
    </row>
    <row r="1069" spans="1:33" x14ac:dyDescent="0.25">
      <c r="A1069" t="str">
        <f>_xlfn.CONCAT(Table3[[#This Row],[Order]],"-",Table3[[#This Row],[Line]])</f>
        <v>77590-1</v>
      </c>
      <c r="C1069" t="s">
        <v>5967</v>
      </c>
      <c r="D1069" t="s">
        <v>74</v>
      </c>
      <c r="E1069" t="b">
        <v>0</v>
      </c>
      <c r="F1069">
        <v>77590</v>
      </c>
      <c r="G1069">
        <v>1</v>
      </c>
      <c r="H1069">
        <v>6</v>
      </c>
      <c r="I1069" t="s">
        <v>719</v>
      </c>
      <c r="J1069" t="s">
        <v>5968</v>
      </c>
      <c r="K1069" t="s">
        <v>3644</v>
      </c>
      <c r="L1069">
        <v>14.46</v>
      </c>
      <c r="M1069" s="37">
        <v>43476</v>
      </c>
      <c r="N1069" t="s">
        <v>42</v>
      </c>
      <c r="P1069" t="s">
        <v>151</v>
      </c>
      <c r="Q1069" s="37"/>
      <c r="R1069" s="37"/>
      <c r="S1069" t="b">
        <v>0</v>
      </c>
      <c r="V1069" t="s">
        <v>715</v>
      </c>
      <c r="W1069">
        <v>12</v>
      </c>
      <c r="X1069">
        <v>6</v>
      </c>
      <c r="Y1069">
        <v>6</v>
      </c>
      <c r="Z1069">
        <v>1830</v>
      </c>
      <c r="AA1069">
        <v>0</v>
      </c>
      <c r="AE1069" t="b">
        <v>0</v>
      </c>
      <c r="AF1069" t="b">
        <v>0</v>
      </c>
      <c r="AG1069" t="s">
        <v>74</v>
      </c>
    </row>
    <row r="1070" spans="1:33" x14ac:dyDescent="0.25">
      <c r="A1070" t="str">
        <f>_xlfn.CONCAT(Table3[[#This Row],[Order]],"-",Table3[[#This Row],[Line]])</f>
        <v>76658-1</v>
      </c>
      <c r="C1070" t="s">
        <v>5967</v>
      </c>
      <c r="D1070" t="s">
        <v>74</v>
      </c>
      <c r="E1070" t="b">
        <v>0</v>
      </c>
      <c r="F1070">
        <v>76658</v>
      </c>
      <c r="G1070">
        <v>1</v>
      </c>
      <c r="H1070">
        <v>10</v>
      </c>
      <c r="I1070" t="s">
        <v>725</v>
      </c>
      <c r="J1070" t="s">
        <v>5968</v>
      </c>
      <c r="K1070" t="s">
        <v>3320</v>
      </c>
      <c r="L1070">
        <v>0</v>
      </c>
      <c r="M1070" s="37">
        <v>43475</v>
      </c>
      <c r="N1070" t="s">
        <v>165</v>
      </c>
      <c r="O1070" t="s">
        <v>5589</v>
      </c>
      <c r="P1070" t="s">
        <v>151</v>
      </c>
      <c r="Q1070" s="37"/>
      <c r="R1070" s="37"/>
      <c r="S1070" t="b">
        <v>0</v>
      </c>
      <c r="V1070" t="s">
        <v>714</v>
      </c>
      <c r="W1070">
        <v>1</v>
      </c>
      <c r="X1070">
        <v>10</v>
      </c>
      <c r="Y1070">
        <v>20</v>
      </c>
      <c r="Z1070">
        <v>10500</v>
      </c>
      <c r="AA1070">
        <v>0</v>
      </c>
      <c r="AC1070" t="s">
        <v>151</v>
      </c>
      <c r="AE1070" t="b">
        <v>0</v>
      </c>
      <c r="AF1070" t="b">
        <v>0</v>
      </c>
      <c r="AG1070" t="s">
        <v>79</v>
      </c>
    </row>
    <row r="1071" spans="1:33" x14ac:dyDescent="0.25">
      <c r="A1071" t="str">
        <f>_xlfn.CONCAT(Table3[[#This Row],[Order]],"-",Table3[[#This Row],[Line]])</f>
        <v>76658-2</v>
      </c>
      <c r="C1071" t="s">
        <v>5967</v>
      </c>
      <c r="D1071" t="s">
        <v>74</v>
      </c>
      <c r="E1071" t="b">
        <v>0</v>
      </c>
      <c r="F1071">
        <v>76658</v>
      </c>
      <c r="G1071">
        <v>2</v>
      </c>
      <c r="H1071">
        <v>2</v>
      </c>
      <c r="I1071" t="s">
        <v>725</v>
      </c>
      <c r="J1071" t="s">
        <v>5968</v>
      </c>
      <c r="K1071" t="s">
        <v>3321</v>
      </c>
      <c r="L1071">
        <v>0</v>
      </c>
      <c r="M1071" s="37">
        <v>43475</v>
      </c>
      <c r="N1071" t="s">
        <v>165</v>
      </c>
      <c r="O1071" t="s">
        <v>5589</v>
      </c>
      <c r="P1071" t="s">
        <v>151</v>
      </c>
      <c r="Q1071" s="37"/>
      <c r="R1071" s="37"/>
      <c r="S1071" t="b">
        <v>0</v>
      </c>
      <c r="V1071" t="s">
        <v>714</v>
      </c>
      <c r="W1071">
        <v>1</v>
      </c>
      <c r="X1071">
        <v>4</v>
      </c>
      <c r="Y1071">
        <v>4</v>
      </c>
      <c r="Z1071">
        <v>3320</v>
      </c>
      <c r="AA1071">
        <v>0</v>
      </c>
      <c r="AC1071" t="s">
        <v>151</v>
      </c>
      <c r="AE1071" t="b">
        <v>0</v>
      </c>
      <c r="AF1071" t="b">
        <v>0</v>
      </c>
      <c r="AG1071" t="s">
        <v>79</v>
      </c>
    </row>
    <row r="1072" spans="1:33" x14ac:dyDescent="0.25">
      <c r="A1072" t="str">
        <f>_xlfn.CONCAT(Table3[[#This Row],[Order]],"-",Table3[[#This Row],[Line]])</f>
        <v>76658-3</v>
      </c>
      <c r="C1072" t="s">
        <v>5967</v>
      </c>
      <c r="D1072" t="s">
        <v>74</v>
      </c>
      <c r="E1072" t="b">
        <v>0</v>
      </c>
      <c r="F1072">
        <v>76658</v>
      </c>
      <c r="G1072">
        <v>3</v>
      </c>
      <c r="H1072">
        <v>1</v>
      </c>
      <c r="I1072" t="s">
        <v>725</v>
      </c>
      <c r="J1072" t="s">
        <v>5968</v>
      </c>
      <c r="K1072" t="s">
        <v>3322</v>
      </c>
      <c r="L1072">
        <v>0</v>
      </c>
      <c r="M1072" s="37">
        <v>43475</v>
      </c>
      <c r="N1072" t="s">
        <v>165</v>
      </c>
      <c r="O1072" t="s">
        <v>5589</v>
      </c>
      <c r="P1072" t="s">
        <v>151</v>
      </c>
      <c r="Q1072" s="37"/>
      <c r="R1072" s="37"/>
      <c r="S1072" t="b">
        <v>0</v>
      </c>
      <c r="V1072" t="s">
        <v>714</v>
      </c>
      <c r="W1072">
        <v>1</v>
      </c>
      <c r="X1072">
        <v>1</v>
      </c>
      <c r="Y1072">
        <v>1</v>
      </c>
      <c r="Z1072">
        <v>640.49</v>
      </c>
      <c r="AA1072">
        <v>0</v>
      </c>
      <c r="AC1072" t="s">
        <v>151</v>
      </c>
      <c r="AE1072" t="b">
        <v>0</v>
      </c>
      <c r="AF1072" t="b">
        <v>0</v>
      </c>
      <c r="AG1072" t="s">
        <v>79</v>
      </c>
    </row>
    <row r="1073" spans="1:33" x14ac:dyDescent="0.25">
      <c r="A1073" t="str">
        <f>_xlfn.CONCAT(Table3[[#This Row],[Order]],"-",Table3[[#This Row],[Line]])</f>
        <v>76990-1</v>
      </c>
      <c r="C1073" t="s">
        <v>5967</v>
      </c>
      <c r="D1073" t="s">
        <v>74</v>
      </c>
      <c r="E1073" t="b">
        <v>0</v>
      </c>
      <c r="F1073">
        <v>76990</v>
      </c>
      <c r="G1073">
        <v>1</v>
      </c>
      <c r="H1073">
        <v>2</v>
      </c>
      <c r="I1073" t="s">
        <v>759</v>
      </c>
      <c r="J1073" t="s">
        <v>5968</v>
      </c>
      <c r="K1073" t="s">
        <v>2673</v>
      </c>
      <c r="L1073">
        <v>80</v>
      </c>
      <c r="M1073" s="37">
        <v>43474</v>
      </c>
      <c r="N1073" t="s">
        <v>165</v>
      </c>
      <c r="P1073" t="s">
        <v>151</v>
      </c>
      <c r="Q1073" s="37">
        <v>43461</v>
      </c>
      <c r="R1073" s="37"/>
      <c r="S1073" t="b">
        <v>0</v>
      </c>
      <c r="V1073" t="s">
        <v>715</v>
      </c>
      <c r="W1073">
        <v>1</v>
      </c>
      <c r="X1073">
        <v>8</v>
      </c>
      <c r="Y1073">
        <v>16</v>
      </c>
      <c r="Z1073">
        <v>9436</v>
      </c>
      <c r="AA1073">
        <v>0</v>
      </c>
      <c r="AD1073" t="s">
        <v>151</v>
      </c>
      <c r="AE1073" t="b">
        <v>0</v>
      </c>
      <c r="AF1073" t="b">
        <v>0</v>
      </c>
      <c r="AG1073" t="s">
        <v>74</v>
      </c>
    </row>
    <row r="1074" spans="1:33" x14ac:dyDescent="0.25">
      <c r="A1074" t="str">
        <f>_xlfn.CONCAT(Table3[[#This Row],[Order]],"-",Table3[[#This Row],[Line]])</f>
        <v>77764-1</v>
      </c>
      <c r="C1074" t="s">
        <v>5967</v>
      </c>
      <c r="D1074" t="s">
        <v>74</v>
      </c>
      <c r="E1074" t="b">
        <v>0</v>
      </c>
      <c r="F1074">
        <v>77764</v>
      </c>
      <c r="G1074">
        <v>1</v>
      </c>
      <c r="H1074">
        <v>2</v>
      </c>
      <c r="I1074" t="s">
        <v>4202</v>
      </c>
      <c r="J1074" t="s">
        <v>5968</v>
      </c>
      <c r="K1074" t="s">
        <v>4203</v>
      </c>
      <c r="L1074">
        <v>0</v>
      </c>
      <c r="M1074" s="37"/>
      <c r="N1074" t="s">
        <v>736</v>
      </c>
      <c r="Q1074" s="37"/>
      <c r="R1074" s="37"/>
      <c r="S1074" t="b">
        <v>0</v>
      </c>
      <c r="V1074" t="s">
        <v>715</v>
      </c>
      <c r="W1074">
        <v>0</v>
      </c>
      <c r="X1074">
        <v>2</v>
      </c>
      <c r="Z1074">
        <v>888</v>
      </c>
      <c r="AA1074">
        <v>0</v>
      </c>
      <c r="AE1074" t="b">
        <v>0</v>
      </c>
      <c r="AF1074" t="b">
        <v>0</v>
      </c>
      <c r="AG1074" t="s">
        <v>74</v>
      </c>
    </row>
    <row r="1075" spans="1:33" x14ac:dyDescent="0.25">
      <c r="A1075" t="str">
        <f>_xlfn.CONCAT(Table3[[#This Row],[Order]],"-",Table3[[#This Row],[Line]])</f>
        <v>74543-1</v>
      </c>
      <c r="C1075" t="s">
        <v>5967</v>
      </c>
      <c r="D1075" t="s">
        <v>74</v>
      </c>
      <c r="E1075" t="b">
        <v>0</v>
      </c>
      <c r="F1075">
        <v>74543</v>
      </c>
      <c r="G1075">
        <v>1</v>
      </c>
      <c r="H1075">
        <v>16</v>
      </c>
      <c r="I1075" t="s">
        <v>730</v>
      </c>
      <c r="J1075" t="s">
        <v>5968</v>
      </c>
      <c r="K1075" t="s">
        <v>2884</v>
      </c>
      <c r="L1075">
        <v>224.48</v>
      </c>
      <c r="M1075" s="37">
        <v>43481</v>
      </c>
      <c r="N1075" t="s">
        <v>766</v>
      </c>
      <c r="Q1075" s="37"/>
      <c r="R1075" s="37"/>
      <c r="S1075" t="b">
        <v>0</v>
      </c>
      <c r="V1075" t="s">
        <v>714</v>
      </c>
      <c r="W1075">
        <v>0</v>
      </c>
      <c r="X1075">
        <v>32</v>
      </c>
      <c r="Y1075">
        <v>64</v>
      </c>
      <c r="Z1075">
        <v>22400</v>
      </c>
      <c r="AA1075">
        <v>0</v>
      </c>
      <c r="AE1075" t="b">
        <v>0</v>
      </c>
      <c r="AF1075" t="b">
        <v>0</v>
      </c>
      <c r="AG1075" t="s">
        <v>74</v>
      </c>
    </row>
    <row r="1076" spans="1:33" x14ac:dyDescent="0.25">
      <c r="A1076" t="str">
        <f>_xlfn.CONCAT(Table3[[#This Row],[Order]],"-",Table3[[#This Row],[Line]])</f>
        <v>77155-1</v>
      </c>
      <c r="C1076" t="s">
        <v>5967</v>
      </c>
      <c r="D1076" t="s">
        <v>74</v>
      </c>
      <c r="E1076" t="b">
        <v>0</v>
      </c>
      <c r="F1076">
        <v>77155</v>
      </c>
      <c r="G1076">
        <v>1</v>
      </c>
      <c r="H1076">
        <v>2</v>
      </c>
      <c r="I1076" t="s">
        <v>719</v>
      </c>
      <c r="J1076" t="s">
        <v>5968</v>
      </c>
      <c r="K1076" t="s">
        <v>2988</v>
      </c>
      <c r="L1076">
        <v>17.72</v>
      </c>
      <c r="M1076" s="37">
        <v>43476</v>
      </c>
      <c r="N1076" t="s">
        <v>42</v>
      </c>
      <c r="P1076" t="s">
        <v>151</v>
      </c>
      <c r="Q1076" s="37"/>
      <c r="R1076" s="37"/>
      <c r="S1076" t="b">
        <v>0</v>
      </c>
      <c r="V1076" t="s">
        <v>715</v>
      </c>
      <c r="W1076">
        <v>12</v>
      </c>
      <c r="X1076">
        <v>2</v>
      </c>
      <c r="Y1076">
        <v>4</v>
      </c>
      <c r="Z1076">
        <v>792</v>
      </c>
      <c r="AA1076">
        <v>0</v>
      </c>
      <c r="AE1076" t="b">
        <v>0</v>
      </c>
      <c r="AF1076" t="b">
        <v>0</v>
      </c>
      <c r="AG1076" t="s">
        <v>74</v>
      </c>
    </row>
    <row r="1077" spans="1:33" x14ac:dyDescent="0.25">
      <c r="A1077" t="str">
        <f>_xlfn.CONCAT(Table3[[#This Row],[Order]],"-",Table3[[#This Row],[Line]])</f>
        <v>78117-1</v>
      </c>
      <c r="C1077" t="s">
        <v>5967</v>
      </c>
      <c r="D1077" t="s">
        <v>74</v>
      </c>
      <c r="E1077" t="b">
        <v>0</v>
      </c>
      <c r="F1077">
        <v>78117</v>
      </c>
      <c r="G1077">
        <v>1</v>
      </c>
      <c r="H1077">
        <v>7</v>
      </c>
      <c r="I1077" t="s">
        <v>718</v>
      </c>
      <c r="J1077" t="s">
        <v>5968</v>
      </c>
      <c r="K1077" t="s">
        <v>4205</v>
      </c>
      <c r="L1077">
        <v>15.33</v>
      </c>
      <c r="M1077" s="37">
        <v>43475</v>
      </c>
      <c r="N1077" t="s">
        <v>42</v>
      </c>
      <c r="Q1077" s="37"/>
      <c r="R1077" s="37"/>
      <c r="S1077" t="b">
        <v>0</v>
      </c>
      <c r="V1077" t="s">
        <v>714</v>
      </c>
      <c r="W1077">
        <v>10</v>
      </c>
      <c r="X1077">
        <v>7</v>
      </c>
      <c r="Y1077">
        <v>7</v>
      </c>
      <c r="Z1077">
        <v>1365</v>
      </c>
      <c r="AA1077">
        <v>0</v>
      </c>
      <c r="AE1077" t="b">
        <v>0</v>
      </c>
      <c r="AF1077" t="b">
        <v>0</v>
      </c>
      <c r="AG1077" t="s">
        <v>74</v>
      </c>
    </row>
    <row r="1078" spans="1:33" x14ac:dyDescent="0.25">
      <c r="A1078" t="str">
        <f>_xlfn.CONCAT(Table3[[#This Row],[Order]],"-",Table3[[#This Row],[Line]])</f>
        <v>78117-2</v>
      </c>
      <c r="C1078" t="s">
        <v>5967</v>
      </c>
      <c r="D1078" t="s">
        <v>74</v>
      </c>
      <c r="E1078" t="b">
        <v>0</v>
      </c>
      <c r="F1078">
        <v>78117</v>
      </c>
      <c r="G1078">
        <v>2</v>
      </c>
      <c r="H1078">
        <v>4</v>
      </c>
      <c r="I1078" t="s">
        <v>718</v>
      </c>
      <c r="J1078" t="s">
        <v>5968</v>
      </c>
      <c r="K1078" t="s">
        <v>4207</v>
      </c>
      <c r="L1078">
        <v>10.76</v>
      </c>
      <c r="M1078" s="37">
        <v>43475</v>
      </c>
      <c r="N1078" t="s">
        <v>42</v>
      </c>
      <c r="Q1078" s="37"/>
      <c r="R1078" s="37"/>
      <c r="S1078" t="b">
        <v>0</v>
      </c>
      <c r="V1078" t="s">
        <v>714</v>
      </c>
      <c r="W1078">
        <v>10</v>
      </c>
      <c r="X1078">
        <v>4</v>
      </c>
      <c r="Y1078">
        <v>8</v>
      </c>
      <c r="Z1078">
        <v>900</v>
      </c>
      <c r="AA1078">
        <v>0</v>
      </c>
      <c r="AE1078" t="b">
        <v>0</v>
      </c>
      <c r="AF1078" t="b">
        <v>0</v>
      </c>
      <c r="AG1078" t="s">
        <v>74</v>
      </c>
    </row>
    <row r="1079" spans="1:33" x14ac:dyDescent="0.25">
      <c r="A1079" t="str">
        <f>_xlfn.CONCAT(Table3[[#This Row],[Order]],"-",Table3[[#This Row],[Line]])</f>
        <v>69701-4</v>
      </c>
      <c r="C1079" t="s">
        <v>5967</v>
      </c>
      <c r="D1079" t="s">
        <v>121</v>
      </c>
      <c r="E1079" t="b">
        <v>0</v>
      </c>
      <c r="F1079">
        <v>69701</v>
      </c>
      <c r="G1079">
        <v>4</v>
      </c>
      <c r="H1079">
        <v>0</v>
      </c>
      <c r="I1079" t="s">
        <v>862</v>
      </c>
      <c r="J1079" t="s">
        <v>5968</v>
      </c>
      <c r="K1079" t="s">
        <v>863</v>
      </c>
      <c r="L1079">
        <v>0</v>
      </c>
      <c r="M1079" s="37"/>
      <c r="N1079" t="s">
        <v>42</v>
      </c>
      <c r="Q1079" s="37"/>
      <c r="R1079" s="37"/>
      <c r="S1079" t="b">
        <v>0</v>
      </c>
      <c r="V1079" t="s">
        <v>715</v>
      </c>
      <c r="W1079">
        <v>0</v>
      </c>
      <c r="X1079">
        <v>0</v>
      </c>
      <c r="Z1079">
        <v>0</v>
      </c>
      <c r="AA1079">
        <v>0</v>
      </c>
      <c r="AE1079" t="b">
        <v>0</v>
      </c>
      <c r="AF1079" t="b">
        <v>0</v>
      </c>
      <c r="AG1079" t="s">
        <v>74</v>
      </c>
    </row>
    <row r="1080" spans="1:33" x14ac:dyDescent="0.25">
      <c r="A1080" t="str">
        <f>_xlfn.CONCAT(Table3[[#This Row],[Order]],"-",Table3[[#This Row],[Line]])</f>
        <v>77120-1</v>
      </c>
      <c r="C1080" t="s">
        <v>5967</v>
      </c>
      <c r="D1080" t="s">
        <v>74</v>
      </c>
      <c r="E1080" t="b">
        <v>0</v>
      </c>
      <c r="F1080">
        <v>77120</v>
      </c>
      <c r="G1080">
        <v>1</v>
      </c>
      <c r="H1080">
        <v>49</v>
      </c>
      <c r="I1080" t="s">
        <v>731</v>
      </c>
      <c r="J1080" t="s">
        <v>5968</v>
      </c>
      <c r="K1080" t="s">
        <v>5031</v>
      </c>
      <c r="L1080">
        <v>0</v>
      </c>
      <c r="M1080" s="37"/>
      <c r="N1080" t="s">
        <v>736</v>
      </c>
      <c r="Q1080" s="37"/>
      <c r="R1080" s="37"/>
      <c r="S1080" t="b">
        <v>0</v>
      </c>
      <c r="V1080" t="s">
        <v>714</v>
      </c>
      <c r="W1080">
        <v>0</v>
      </c>
      <c r="X1080">
        <v>49</v>
      </c>
      <c r="Z1080">
        <v>14994</v>
      </c>
      <c r="AA1080">
        <v>0</v>
      </c>
      <c r="AE1080" t="b">
        <v>0</v>
      </c>
      <c r="AF1080" t="b">
        <v>0</v>
      </c>
      <c r="AG1080" t="s">
        <v>74</v>
      </c>
    </row>
    <row r="1081" spans="1:33" x14ac:dyDescent="0.25">
      <c r="A1081" t="str">
        <f>_xlfn.CONCAT(Table3[[#This Row],[Order]],"-",Table3[[#This Row],[Line]])</f>
        <v>77611-1</v>
      </c>
      <c r="C1081" t="s">
        <v>5967</v>
      </c>
      <c r="D1081" t="s">
        <v>74</v>
      </c>
      <c r="E1081" t="b">
        <v>0</v>
      </c>
      <c r="F1081">
        <v>77611</v>
      </c>
      <c r="G1081">
        <v>1</v>
      </c>
      <c r="H1081">
        <v>2</v>
      </c>
      <c r="I1081" t="s">
        <v>743</v>
      </c>
      <c r="J1081" t="s">
        <v>5968</v>
      </c>
      <c r="K1081" t="s">
        <v>4208</v>
      </c>
      <c r="L1081">
        <v>0</v>
      </c>
      <c r="M1081" s="37"/>
      <c r="N1081" t="s">
        <v>736</v>
      </c>
      <c r="Q1081" s="37"/>
      <c r="R1081" s="37"/>
      <c r="S1081" t="b">
        <v>0</v>
      </c>
      <c r="V1081" t="s">
        <v>715</v>
      </c>
      <c r="W1081">
        <v>0</v>
      </c>
      <c r="X1081">
        <v>2</v>
      </c>
      <c r="Z1081">
        <v>1137.5</v>
      </c>
      <c r="AA1081">
        <v>0</v>
      </c>
      <c r="AE1081" t="b">
        <v>0</v>
      </c>
      <c r="AF1081" t="b">
        <v>0</v>
      </c>
      <c r="AG1081" t="s">
        <v>74</v>
      </c>
    </row>
    <row r="1082" spans="1:33" x14ac:dyDescent="0.25">
      <c r="A1082" t="str">
        <f>_xlfn.CONCAT(Table3[[#This Row],[Order]],"-",Table3[[#This Row],[Line]])</f>
        <v>77611-2</v>
      </c>
      <c r="C1082" t="s">
        <v>5967</v>
      </c>
      <c r="D1082" t="s">
        <v>74</v>
      </c>
      <c r="E1082" t="b">
        <v>0</v>
      </c>
      <c r="F1082">
        <v>77611</v>
      </c>
      <c r="G1082">
        <v>2</v>
      </c>
      <c r="H1082">
        <v>1</v>
      </c>
      <c r="I1082" t="s">
        <v>743</v>
      </c>
      <c r="J1082" t="s">
        <v>5968</v>
      </c>
      <c r="K1082" t="s">
        <v>4209</v>
      </c>
      <c r="L1082">
        <v>0</v>
      </c>
      <c r="M1082" s="37"/>
      <c r="N1082" t="s">
        <v>736</v>
      </c>
      <c r="Q1082" s="37"/>
      <c r="R1082" s="37"/>
      <c r="S1082" t="b">
        <v>0</v>
      </c>
      <c r="V1082" t="s">
        <v>715</v>
      </c>
      <c r="W1082">
        <v>0</v>
      </c>
      <c r="X1082">
        <v>10</v>
      </c>
      <c r="Z1082">
        <v>3960</v>
      </c>
      <c r="AA1082">
        <v>0</v>
      </c>
      <c r="AE1082" t="b">
        <v>0</v>
      </c>
      <c r="AF1082" t="b">
        <v>0</v>
      </c>
      <c r="AG1082" t="s">
        <v>74</v>
      </c>
    </row>
    <row r="1083" spans="1:33" x14ac:dyDescent="0.25">
      <c r="A1083" t="str">
        <f>_xlfn.CONCAT(Table3[[#This Row],[Order]],"-",Table3[[#This Row],[Line]])</f>
        <v>77611-3</v>
      </c>
      <c r="C1083" t="s">
        <v>5967</v>
      </c>
      <c r="D1083" t="s">
        <v>74</v>
      </c>
      <c r="E1083" t="b">
        <v>0</v>
      </c>
      <c r="F1083">
        <v>77611</v>
      </c>
      <c r="G1083">
        <v>3</v>
      </c>
      <c r="H1083">
        <v>2</v>
      </c>
      <c r="I1083" t="s">
        <v>738</v>
      </c>
      <c r="J1083" t="s">
        <v>5968</v>
      </c>
      <c r="K1083" t="s">
        <v>4210</v>
      </c>
      <c r="L1083">
        <v>0</v>
      </c>
      <c r="M1083" s="37"/>
      <c r="N1083" t="s">
        <v>736</v>
      </c>
      <c r="Q1083" s="37"/>
      <c r="R1083" s="37"/>
      <c r="S1083" t="b">
        <v>0</v>
      </c>
      <c r="V1083" t="s">
        <v>715</v>
      </c>
      <c r="W1083">
        <v>0</v>
      </c>
      <c r="X1083">
        <v>12</v>
      </c>
      <c r="Z1083">
        <v>4940</v>
      </c>
      <c r="AA1083">
        <v>0</v>
      </c>
      <c r="AE1083" t="b">
        <v>0</v>
      </c>
      <c r="AF1083" t="b">
        <v>0</v>
      </c>
      <c r="AG1083" t="s">
        <v>74</v>
      </c>
    </row>
    <row r="1084" spans="1:33" x14ac:dyDescent="0.25">
      <c r="A1084" t="str">
        <f>_xlfn.CONCAT(Table3[[#This Row],[Order]],"-",Table3[[#This Row],[Line]])</f>
        <v>77738-1</v>
      </c>
      <c r="C1084" t="s">
        <v>5967</v>
      </c>
      <c r="D1084" t="s">
        <v>74</v>
      </c>
      <c r="E1084" t="b">
        <v>0</v>
      </c>
      <c r="F1084">
        <v>77738</v>
      </c>
      <c r="G1084">
        <v>1</v>
      </c>
      <c r="H1084">
        <v>12</v>
      </c>
      <c r="I1084" t="s">
        <v>719</v>
      </c>
      <c r="J1084" t="s">
        <v>5968</v>
      </c>
      <c r="K1084" t="s">
        <v>2675</v>
      </c>
      <c r="L1084">
        <v>28.992000000000001</v>
      </c>
      <c r="M1084" s="37">
        <v>43475</v>
      </c>
      <c r="N1084" t="s">
        <v>42</v>
      </c>
      <c r="Q1084" s="37"/>
      <c r="R1084" s="37"/>
      <c r="S1084" t="b">
        <v>0</v>
      </c>
      <c r="V1084" t="s">
        <v>714</v>
      </c>
      <c r="W1084">
        <v>15</v>
      </c>
      <c r="X1084">
        <v>12</v>
      </c>
      <c r="Y1084">
        <v>12</v>
      </c>
      <c r="Z1084">
        <v>4200</v>
      </c>
      <c r="AA1084">
        <v>0</v>
      </c>
      <c r="AE1084" t="b">
        <v>0</v>
      </c>
      <c r="AF1084" t="b">
        <v>0</v>
      </c>
      <c r="AG1084" t="s">
        <v>180</v>
      </c>
    </row>
    <row r="1085" spans="1:33" x14ac:dyDescent="0.25">
      <c r="A1085" t="str">
        <f>_xlfn.CONCAT(Table3[[#This Row],[Order]],"-",Table3[[#This Row],[Line]])</f>
        <v>76786-1</v>
      </c>
      <c r="C1085" t="s">
        <v>5967</v>
      </c>
      <c r="D1085" t="s">
        <v>74</v>
      </c>
      <c r="E1085" t="b">
        <v>0</v>
      </c>
      <c r="F1085">
        <v>76786</v>
      </c>
      <c r="G1085">
        <v>1</v>
      </c>
      <c r="H1085">
        <v>6</v>
      </c>
      <c r="I1085" t="s">
        <v>1082</v>
      </c>
      <c r="J1085" t="s">
        <v>5968</v>
      </c>
      <c r="K1085" t="s">
        <v>1739</v>
      </c>
      <c r="L1085">
        <v>138</v>
      </c>
      <c r="M1085" s="37">
        <v>43495</v>
      </c>
      <c r="N1085" t="s">
        <v>42</v>
      </c>
      <c r="O1085" t="s">
        <v>1740</v>
      </c>
      <c r="Q1085" s="37"/>
      <c r="R1085" s="37"/>
      <c r="S1085" t="b">
        <v>0</v>
      </c>
      <c r="V1085" t="s">
        <v>714</v>
      </c>
      <c r="W1085">
        <v>1</v>
      </c>
      <c r="X1085">
        <v>12</v>
      </c>
      <c r="Y1085">
        <v>48</v>
      </c>
      <c r="Z1085">
        <v>7800</v>
      </c>
      <c r="AA1085">
        <v>0</v>
      </c>
      <c r="AE1085" t="b">
        <v>0</v>
      </c>
      <c r="AF1085" t="b">
        <v>0</v>
      </c>
      <c r="AG1085" t="s">
        <v>74</v>
      </c>
    </row>
    <row r="1086" spans="1:33" x14ac:dyDescent="0.25">
      <c r="A1086" t="str">
        <f>_xlfn.CONCAT(Table3[[#This Row],[Order]],"-",Table3[[#This Row],[Line]])</f>
        <v>76786-2</v>
      </c>
      <c r="C1086" t="s">
        <v>5967</v>
      </c>
      <c r="D1086" t="s">
        <v>74</v>
      </c>
      <c r="E1086" t="b">
        <v>0</v>
      </c>
      <c r="F1086">
        <v>76786</v>
      </c>
      <c r="G1086">
        <v>2</v>
      </c>
      <c r="H1086">
        <v>6</v>
      </c>
      <c r="I1086" t="s">
        <v>1082</v>
      </c>
      <c r="J1086" t="s">
        <v>5968</v>
      </c>
      <c r="K1086" t="s">
        <v>1742</v>
      </c>
      <c r="L1086">
        <v>144</v>
      </c>
      <c r="M1086" s="37">
        <v>43495</v>
      </c>
      <c r="N1086" t="s">
        <v>42</v>
      </c>
      <c r="O1086" t="s">
        <v>1740</v>
      </c>
      <c r="Q1086" s="37"/>
      <c r="R1086" s="37"/>
      <c r="S1086" t="b">
        <v>0</v>
      </c>
      <c r="V1086" t="s">
        <v>714</v>
      </c>
      <c r="W1086">
        <v>1</v>
      </c>
      <c r="X1086">
        <v>12</v>
      </c>
      <c r="Y1086">
        <v>48</v>
      </c>
      <c r="Z1086">
        <v>9420</v>
      </c>
      <c r="AA1086">
        <v>0</v>
      </c>
      <c r="AE1086" t="b">
        <v>0</v>
      </c>
      <c r="AF1086" t="b">
        <v>0</v>
      </c>
      <c r="AG1086" t="s">
        <v>74</v>
      </c>
    </row>
    <row r="1087" spans="1:33" x14ac:dyDescent="0.25">
      <c r="A1087" t="str">
        <f>_xlfn.CONCAT(Table3[[#This Row],[Order]],"-",Table3[[#This Row],[Line]])</f>
        <v>76786-3</v>
      </c>
      <c r="C1087" t="s">
        <v>5967</v>
      </c>
      <c r="D1087" t="s">
        <v>74</v>
      </c>
      <c r="E1087" t="b">
        <v>0</v>
      </c>
      <c r="F1087">
        <v>76786</v>
      </c>
      <c r="G1087">
        <v>3</v>
      </c>
      <c r="H1087">
        <v>4</v>
      </c>
      <c r="I1087" t="s">
        <v>1082</v>
      </c>
      <c r="J1087" t="s">
        <v>5968</v>
      </c>
      <c r="K1087" t="s">
        <v>1744</v>
      </c>
      <c r="L1087">
        <v>48</v>
      </c>
      <c r="M1087" s="37">
        <v>43495</v>
      </c>
      <c r="N1087" t="s">
        <v>42</v>
      </c>
      <c r="O1087" t="s">
        <v>1740</v>
      </c>
      <c r="Q1087" s="37"/>
      <c r="R1087" s="37"/>
      <c r="S1087" t="b">
        <v>0</v>
      </c>
      <c r="V1087" t="s">
        <v>714</v>
      </c>
      <c r="W1087">
        <v>1</v>
      </c>
      <c r="X1087">
        <v>4</v>
      </c>
      <c r="Y1087">
        <v>16</v>
      </c>
      <c r="Z1087">
        <v>2624.8</v>
      </c>
      <c r="AA1087">
        <v>0</v>
      </c>
      <c r="AE1087" t="b">
        <v>0</v>
      </c>
      <c r="AF1087" t="b">
        <v>0</v>
      </c>
      <c r="AG1087" t="s">
        <v>74</v>
      </c>
    </row>
    <row r="1088" spans="1:33" x14ac:dyDescent="0.25">
      <c r="A1088" t="str">
        <f>_xlfn.CONCAT(Table3[[#This Row],[Order]],"-",Table3[[#This Row],[Line]])</f>
        <v>75690-1</v>
      </c>
      <c r="C1088" t="s">
        <v>5967</v>
      </c>
      <c r="D1088" t="s">
        <v>74</v>
      </c>
      <c r="E1088" t="b">
        <v>0</v>
      </c>
      <c r="F1088">
        <v>75690</v>
      </c>
      <c r="G1088">
        <v>1</v>
      </c>
      <c r="H1088">
        <v>2</v>
      </c>
      <c r="I1088" t="s">
        <v>738</v>
      </c>
      <c r="J1088" t="s">
        <v>5968</v>
      </c>
      <c r="K1088" t="s">
        <v>1638</v>
      </c>
      <c r="L1088">
        <v>170</v>
      </c>
      <c r="M1088" s="37">
        <v>43469</v>
      </c>
      <c r="N1088" t="s">
        <v>165</v>
      </c>
      <c r="Q1088" s="37">
        <v>43454</v>
      </c>
      <c r="R1088" s="37"/>
      <c r="S1088" t="b">
        <v>1</v>
      </c>
      <c r="T1088" t="s">
        <v>55</v>
      </c>
      <c r="V1088" t="s">
        <v>715</v>
      </c>
      <c r="W1088">
        <v>7</v>
      </c>
      <c r="X1088">
        <v>36</v>
      </c>
      <c r="Y1088">
        <v>32</v>
      </c>
      <c r="Z1088">
        <v>10660</v>
      </c>
      <c r="AA1088">
        <v>0</v>
      </c>
      <c r="AC1088" t="s">
        <v>151</v>
      </c>
      <c r="AD1088" t="s">
        <v>1451</v>
      </c>
      <c r="AE1088" t="b">
        <v>0</v>
      </c>
      <c r="AF1088" t="b">
        <v>0</v>
      </c>
      <c r="AG1088" t="s">
        <v>74</v>
      </c>
    </row>
    <row r="1089" spans="1:33" x14ac:dyDescent="0.25">
      <c r="A1089" t="str">
        <f>_xlfn.CONCAT(Table3[[#This Row],[Order]],"-",Table3[[#This Row],[Line]])</f>
        <v>75690-2</v>
      </c>
      <c r="C1089" t="s">
        <v>5967</v>
      </c>
      <c r="D1089" t="s">
        <v>74</v>
      </c>
      <c r="E1089" t="b">
        <v>0</v>
      </c>
      <c r="F1089">
        <v>75690</v>
      </c>
      <c r="G1089">
        <v>2</v>
      </c>
      <c r="H1089">
        <v>2</v>
      </c>
      <c r="I1089" t="s">
        <v>738</v>
      </c>
      <c r="J1089" t="s">
        <v>5968</v>
      </c>
      <c r="K1089" t="s">
        <v>1638</v>
      </c>
      <c r="L1089">
        <v>170</v>
      </c>
      <c r="M1089" s="37">
        <v>43469</v>
      </c>
      <c r="N1089" t="s">
        <v>165</v>
      </c>
      <c r="Q1089" s="37"/>
      <c r="R1089" s="37"/>
      <c r="S1089" t="b">
        <v>0</v>
      </c>
      <c r="T1089" t="s">
        <v>45</v>
      </c>
      <c r="V1089" t="s">
        <v>715</v>
      </c>
      <c r="W1089">
        <v>7</v>
      </c>
      <c r="X1089">
        <v>36</v>
      </c>
      <c r="Y1089">
        <v>32</v>
      </c>
      <c r="Z1089">
        <v>10660</v>
      </c>
      <c r="AA1089">
        <v>0</v>
      </c>
      <c r="AC1089" t="s">
        <v>151</v>
      </c>
      <c r="AE1089" t="b">
        <v>0</v>
      </c>
      <c r="AF1089" t="b">
        <v>0</v>
      </c>
      <c r="AG1089" t="s">
        <v>74</v>
      </c>
    </row>
    <row r="1090" spans="1:33" x14ac:dyDescent="0.25">
      <c r="A1090" t="str">
        <f>_xlfn.CONCAT(Table3[[#This Row],[Order]],"-",Table3[[#This Row],[Line]])</f>
        <v>75690-3</v>
      </c>
      <c r="C1090" t="s">
        <v>5967</v>
      </c>
      <c r="D1090" t="s">
        <v>74</v>
      </c>
      <c r="E1090" t="b">
        <v>0</v>
      </c>
      <c r="F1090">
        <v>75690</v>
      </c>
      <c r="G1090">
        <v>3</v>
      </c>
      <c r="H1090">
        <v>1</v>
      </c>
      <c r="I1090" t="s">
        <v>738</v>
      </c>
      <c r="J1090" t="s">
        <v>5968</v>
      </c>
      <c r="K1090" t="s">
        <v>1641</v>
      </c>
      <c r="L1090">
        <v>194</v>
      </c>
      <c r="M1090" s="37">
        <v>43469</v>
      </c>
      <c r="N1090" t="s">
        <v>165</v>
      </c>
      <c r="Q1090" s="37"/>
      <c r="R1090" s="37"/>
      <c r="S1090" t="b">
        <v>0</v>
      </c>
      <c r="T1090" t="s">
        <v>45</v>
      </c>
      <c r="V1090" t="s">
        <v>715</v>
      </c>
      <c r="W1090">
        <v>7</v>
      </c>
      <c r="X1090">
        <v>27</v>
      </c>
      <c r="Y1090">
        <v>24</v>
      </c>
      <c r="Z1090">
        <v>8860</v>
      </c>
      <c r="AA1090">
        <v>0</v>
      </c>
      <c r="AC1090" t="s">
        <v>151</v>
      </c>
      <c r="AE1090" t="b">
        <v>0</v>
      </c>
      <c r="AF1090" t="b">
        <v>0</v>
      </c>
      <c r="AG1090" t="s">
        <v>74</v>
      </c>
    </row>
    <row r="1091" spans="1:33" x14ac:dyDescent="0.25">
      <c r="A1091" t="str">
        <f>_xlfn.CONCAT(Table3[[#This Row],[Order]],"-",Table3[[#This Row],[Line]])</f>
        <v>75690-4</v>
      </c>
      <c r="C1091" t="s">
        <v>5967</v>
      </c>
      <c r="D1091" t="s">
        <v>74</v>
      </c>
      <c r="E1091" t="b">
        <v>0</v>
      </c>
      <c r="F1091">
        <v>75690</v>
      </c>
      <c r="G1091">
        <v>4</v>
      </c>
      <c r="H1091">
        <v>1</v>
      </c>
      <c r="I1091" t="s">
        <v>738</v>
      </c>
      <c r="J1091" t="s">
        <v>5968</v>
      </c>
      <c r="K1091" t="s">
        <v>1643</v>
      </c>
      <c r="L1091">
        <v>180</v>
      </c>
      <c r="M1091" s="37">
        <v>43469</v>
      </c>
      <c r="N1091" t="s">
        <v>165</v>
      </c>
      <c r="Q1091" s="37"/>
      <c r="R1091" s="37"/>
      <c r="S1091" t="b">
        <v>0</v>
      </c>
      <c r="V1091" t="s">
        <v>715</v>
      </c>
      <c r="W1091">
        <v>7</v>
      </c>
      <c r="X1091">
        <v>24</v>
      </c>
      <c r="Y1091">
        <v>22</v>
      </c>
      <c r="Z1091">
        <v>7780</v>
      </c>
      <c r="AA1091">
        <v>0</v>
      </c>
      <c r="AC1091" t="s">
        <v>151</v>
      </c>
      <c r="AE1091" t="b">
        <v>0</v>
      </c>
      <c r="AF1091" t="b">
        <v>0</v>
      </c>
      <c r="AG1091" t="s">
        <v>74</v>
      </c>
    </row>
    <row r="1092" spans="1:33" x14ac:dyDescent="0.25">
      <c r="A1092" t="str">
        <f>_xlfn.CONCAT(Table3[[#This Row],[Order]],"-",Table3[[#This Row],[Line]])</f>
        <v>75933-1</v>
      </c>
      <c r="C1092" t="s">
        <v>5967</v>
      </c>
      <c r="D1092" t="s">
        <v>74</v>
      </c>
      <c r="E1092" t="b">
        <v>0</v>
      </c>
      <c r="F1092">
        <v>75933</v>
      </c>
      <c r="G1092">
        <v>1</v>
      </c>
      <c r="H1092">
        <v>1</v>
      </c>
      <c r="I1092" t="s">
        <v>743</v>
      </c>
      <c r="J1092" t="s">
        <v>5968</v>
      </c>
      <c r="K1092" t="s">
        <v>1822</v>
      </c>
      <c r="L1092">
        <v>63</v>
      </c>
      <c r="M1092" s="37">
        <v>43468</v>
      </c>
      <c r="N1092" t="s">
        <v>29</v>
      </c>
      <c r="Q1092" s="37">
        <v>43453</v>
      </c>
      <c r="R1092" s="37"/>
      <c r="S1092" t="b">
        <v>0</v>
      </c>
      <c r="T1092" t="s">
        <v>0</v>
      </c>
      <c r="V1092" t="s">
        <v>714</v>
      </c>
      <c r="W1092">
        <v>7</v>
      </c>
      <c r="X1092">
        <v>10</v>
      </c>
      <c r="Y1092">
        <v>18</v>
      </c>
      <c r="Z1092">
        <v>6296</v>
      </c>
      <c r="AA1092">
        <v>0</v>
      </c>
      <c r="AD1092" t="s">
        <v>1451</v>
      </c>
      <c r="AE1092" t="b">
        <v>0</v>
      </c>
      <c r="AF1092" t="b">
        <v>0</v>
      </c>
      <c r="AG1092" t="s">
        <v>74</v>
      </c>
    </row>
    <row r="1093" spans="1:33" x14ac:dyDescent="0.25">
      <c r="A1093" t="str">
        <f>_xlfn.CONCAT(Table3[[#This Row],[Order]],"-",Table3[[#This Row],[Line]])</f>
        <v>75933-2</v>
      </c>
      <c r="C1093" t="s">
        <v>5967</v>
      </c>
      <c r="D1093" t="s">
        <v>74</v>
      </c>
      <c r="E1093" t="b">
        <v>0</v>
      </c>
      <c r="F1093">
        <v>75933</v>
      </c>
      <c r="G1093">
        <v>2</v>
      </c>
      <c r="H1093">
        <v>34</v>
      </c>
      <c r="I1093" t="s">
        <v>743</v>
      </c>
      <c r="J1093" t="s">
        <v>5968</v>
      </c>
      <c r="K1093" t="s">
        <v>1824</v>
      </c>
      <c r="L1093">
        <v>136</v>
      </c>
      <c r="M1093" s="37">
        <v>43468</v>
      </c>
      <c r="N1093" t="s">
        <v>29</v>
      </c>
      <c r="Q1093" s="37"/>
      <c r="R1093" s="37"/>
      <c r="S1093" t="b">
        <v>0</v>
      </c>
      <c r="V1093" t="s">
        <v>714</v>
      </c>
      <c r="W1093">
        <v>7</v>
      </c>
      <c r="X1093">
        <v>34</v>
      </c>
      <c r="Y1093">
        <v>34</v>
      </c>
      <c r="Z1093">
        <v>11968</v>
      </c>
      <c r="AA1093">
        <v>0</v>
      </c>
      <c r="AE1093" t="b">
        <v>0</v>
      </c>
      <c r="AF1093" t="b">
        <v>0</v>
      </c>
      <c r="AG1093" t="s">
        <v>74</v>
      </c>
    </row>
    <row r="1094" spans="1:33" x14ac:dyDescent="0.25">
      <c r="A1094" t="str">
        <f>_xlfn.CONCAT(Table3[[#This Row],[Order]],"-",Table3[[#This Row],[Line]])</f>
        <v>75933-3</v>
      </c>
      <c r="C1094" t="s">
        <v>5967</v>
      </c>
      <c r="D1094" t="s">
        <v>74</v>
      </c>
      <c r="E1094" t="b">
        <v>0</v>
      </c>
      <c r="F1094">
        <v>75933</v>
      </c>
      <c r="G1094">
        <v>3</v>
      </c>
      <c r="H1094">
        <v>8</v>
      </c>
      <c r="I1094" t="s">
        <v>743</v>
      </c>
      <c r="J1094" t="s">
        <v>5968</v>
      </c>
      <c r="K1094" t="s">
        <v>1826</v>
      </c>
      <c r="L1094">
        <v>64</v>
      </c>
      <c r="M1094" s="37">
        <v>43468</v>
      </c>
      <c r="N1094" t="s">
        <v>29</v>
      </c>
      <c r="Q1094" s="37"/>
      <c r="R1094" s="37"/>
      <c r="S1094" t="b">
        <v>0</v>
      </c>
      <c r="V1094" t="s">
        <v>714</v>
      </c>
      <c r="W1094">
        <v>7</v>
      </c>
      <c r="X1094">
        <v>8</v>
      </c>
      <c r="Y1094">
        <v>8</v>
      </c>
      <c r="Z1094">
        <v>4656</v>
      </c>
      <c r="AA1094">
        <v>0</v>
      </c>
      <c r="AE1094" t="b">
        <v>0</v>
      </c>
      <c r="AF1094" t="b">
        <v>0</v>
      </c>
      <c r="AG1094" t="s">
        <v>74</v>
      </c>
    </row>
    <row r="1095" spans="1:33" x14ac:dyDescent="0.25">
      <c r="A1095" t="str">
        <f>_xlfn.CONCAT(Table3[[#This Row],[Order]],"-",Table3[[#This Row],[Line]])</f>
        <v>75933-4</v>
      </c>
      <c r="C1095" t="s">
        <v>5967</v>
      </c>
      <c r="D1095" t="s">
        <v>74</v>
      </c>
      <c r="E1095" t="b">
        <v>0</v>
      </c>
      <c r="F1095">
        <v>75933</v>
      </c>
      <c r="G1095">
        <v>4</v>
      </c>
      <c r="H1095">
        <v>1</v>
      </c>
      <c r="I1095" t="s">
        <v>725</v>
      </c>
      <c r="J1095" t="s">
        <v>5968</v>
      </c>
      <c r="K1095" t="s">
        <v>1827</v>
      </c>
      <c r="L1095">
        <v>4</v>
      </c>
      <c r="M1095" s="37">
        <v>43468</v>
      </c>
      <c r="N1095" t="s">
        <v>29</v>
      </c>
      <c r="Q1095" s="37"/>
      <c r="R1095" s="37"/>
      <c r="S1095" t="b">
        <v>0</v>
      </c>
      <c r="V1095" t="s">
        <v>714</v>
      </c>
      <c r="W1095">
        <v>7</v>
      </c>
      <c r="X1095">
        <v>1</v>
      </c>
      <c r="Y1095">
        <v>1</v>
      </c>
      <c r="Z1095">
        <v>240</v>
      </c>
      <c r="AA1095">
        <v>0</v>
      </c>
      <c r="AE1095" t="b">
        <v>0</v>
      </c>
      <c r="AF1095" t="b">
        <v>0</v>
      </c>
      <c r="AG1095" t="s">
        <v>74</v>
      </c>
    </row>
    <row r="1096" spans="1:33" x14ac:dyDescent="0.25">
      <c r="A1096" t="str">
        <f>_xlfn.CONCAT(Table3[[#This Row],[Order]],"-",Table3[[#This Row],[Line]])</f>
        <v>75933-5</v>
      </c>
      <c r="C1096" t="s">
        <v>5967</v>
      </c>
      <c r="D1096" t="s">
        <v>74</v>
      </c>
      <c r="E1096" t="b">
        <v>0</v>
      </c>
      <c r="F1096">
        <v>75933</v>
      </c>
      <c r="G1096">
        <v>5</v>
      </c>
      <c r="H1096">
        <v>4</v>
      </c>
      <c r="I1096" t="s">
        <v>725</v>
      </c>
      <c r="J1096" t="s">
        <v>5968</v>
      </c>
      <c r="K1096" t="s">
        <v>1829</v>
      </c>
      <c r="L1096">
        <v>28</v>
      </c>
      <c r="M1096" s="37">
        <v>43468</v>
      </c>
      <c r="N1096" t="s">
        <v>29</v>
      </c>
      <c r="Q1096" s="37"/>
      <c r="R1096" s="37"/>
      <c r="S1096" t="b">
        <v>0</v>
      </c>
      <c r="V1096" t="s">
        <v>714</v>
      </c>
      <c r="W1096">
        <v>7</v>
      </c>
      <c r="X1096">
        <v>4</v>
      </c>
      <c r="Y1096">
        <v>4</v>
      </c>
      <c r="Z1096">
        <v>1680</v>
      </c>
      <c r="AA1096">
        <v>0</v>
      </c>
      <c r="AE1096" t="b">
        <v>0</v>
      </c>
      <c r="AF1096" t="b">
        <v>0</v>
      </c>
      <c r="AG1096" t="s">
        <v>74</v>
      </c>
    </row>
    <row r="1097" spans="1:33" x14ac:dyDescent="0.25">
      <c r="A1097" t="str">
        <f>_xlfn.CONCAT(Table3[[#This Row],[Order]],"-",Table3[[#This Row],[Line]])</f>
        <v>76947-1</v>
      </c>
      <c r="C1097" t="s">
        <v>5967</v>
      </c>
      <c r="D1097" t="s">
        <v>74</v>
      </c>
      <c r="E1097" t="b">
        <v>0</v>
      </c>
      <c r="F1097">
        <v>76947</v>
      </c>
      <c r="G1097">
        <v>1</v>
      </c>
      <c r="H1097">
        <v>43</v>
      </c>
      <c r="I1097" t="s">
        <v>717</v>
      </c>
      <c r="J1097" t="s">
        <v>5968</v>
      </c>
      <c r="K1097" t="s">
        <v>2677</v>
      </c>
      <c r="L1097">
        <v>129</v>
      </c>
      <c r="M1097" s="37">
        <v>43473</v>
      </c>
      <c r="N1097" t="s">
        <v>165</v>
      </c>
      <c r="Q1097" s="37"/>
      <c r="R1097" s="37"/>
      <c r="S1097" t="b">
        <v>0</v>
      </c>
      <c r="V1097" t="s">
        <v>714</v>
      </c>
      <c r="W1097">
        <v>10</v>
      </c>
      <c r="X1097">
        <v>43</v>
      </c>
      <c r="Y1097">
        <v>43</v>
      </c>
      <c r="Z1097">
        <v>13545</v>
      </c>
      <c r="AA1097">
        <v>0</v>
      </c>
      <c r="AE1097" t="b">
        <v>0</v>
      </c>
      <c r="AF1097" t="b">
        <v>0</v>
      </c>
      <c r="AG1097" t="s">
        <v>74</v>
      </c>
    </row>
    <row r="1098" spans="1:33" x14ac:dyDescent="0.25">
      <c r="A1098" t="str">
        <f>_xlfn.CONCAT(Table3[[#This Row],[Order]],"-",Table3[[#This Row],[Line]])</f>
        <v>76947-2</v>
      </c>
      <c r="C1098" t="s">
        <v>5967</v>
      </c>
      <c r="D1098" t="s">
        <v>74</v>
      </c>
      <c r="E1098" t="b">
        <v>0</v>
      </c>
      <c r="F1098">
        <v>76947</v>
      </c>
      <c r="G1098">
        <v>2</v>
      </c>
      <c r="H1098">
        <v>5</v>
      </c>
      <c r="I1098" t="s">
        <v>731</v>
      </c>
      <c r="J1098" t="s">
        <v>5968</v>
      </c>
      <c r="K1098" t="s">
        <v>2678</v>
      </c>
      <c r="L1098">
        <v>38.950000000000003</v>
      </c>
      <c r="M1098" s="37">
        <v>43473</v>
      </c>
      <c r="N1098" t="s">
        <v>165</v>
      </c>
      <c r="Q1098" s="37">
        <v>43461</v>
      </c>
      <c r="R1098" s="37"/>
      <c r="S1098" t="b">
        <v>0</v>
      </c>
      <c r="V1098" t="s">
        <v>714</v>
      </c>
      <c r="W1098">
        <v>12</v>
      </c>
      <c r="X1098">
        <v>5</v>
      </c>
      <c r="Y1098">
        <v>10</v>
      </c>
      <c r="Z1098">
        <v>5405</v>
      </c>
      <c r="AA1098">
        <v>0</v>
      </c>
      <c r="AD1098" t="s">
        <v>151</v>
      </c>
      <c r="AE1098" t="b">
        <v>0</v>
      </c>
      <c r="AF1098" t="b">
        <v>0</v>
      </c>
      <c r="AG1098" t="s">
        <v>74</v>
      </c>
    </row>
    <row r="1099" spans="1:33" x14ac:dyDescent="0.25">
      <c r="A1099" t="str">
        <f>_xlfn.CONCAT(Table3[[#This Row],[Order]],"-",Table3[[#This Row],[Line]])</f>
        <v>76947-3</v>
      </c>
      <c r="C1099" t="s">
        <v>5967</v>
      </c>
      <c r="D1099" t="s">
        <v>74</v>
      </c>
      <c r="E1099" t="b">
        <v>0</v>
      </c>
      <c r="F1099">
        <v>76947</v>
      </c>
      <c r="G1099">
        <v>3</v>
      </c>
      <c r="H1099">
        <v>2</v>
      </c>
      <c r="I1099" t="s">
        <v>737</v>
      </c>
      <c r="J1099" t="s">
        <v>5968</v>
      </c>
      <c r="K1099" t="s">
        <v>2680</v>
      </c>
      <c r="L1099">
        <v>10</v>
      </c>
      <c r="M1099" s="37">
        <v>43473</v>
      </c>
      <c r="N1099" t="s">
        <v>165</v>
      </c>
      <c r="Q1099" s="37">
        <v>43461</v>
      </c>
      <c r="R1099" s="37"/>
      <c r="S1099" t="b">
        <v>0</v>
      </c>
      <c r="V1099" t="s">
        <v>714</v>
      </c>
      <c r="W1099">
        <v>12</v>
      </c>
      <c r="X1099">
        <v>2</v>
      </c>
      <c r="Y1099">
        <v>2</v>
      </c>
      <c r="Z1099">
        <v>890</v>
      </c>
      <c r="AA1099">
        <v>0</v>
      </c>
      <c r="AD1099" t="s">
        <v>151</v>
      </c>
      <c r="AE1099" t="b">
        <v>0</v>
      </c>
      <c r="AF1099" t="b">
        <v>0</v>
      </c>
      <c r="AG1099" t="s">
        <v>74</v>
      </c>
    </row>
    <row r="1100" spans="1:33" x14ac:dyDescent="0.25">
      <c r="A1100" t="str">
        <f>_xlfn.CONCAT(Table3[[#This Row],[Order]],"-",Table3[[#This Row],[Line]])</f>
        <v>76947-4</v>
      </c>
      <c r="C1100" t="s">
        <v>5967</v>
      </c>
      <c r="D1100" t="s">
        <v>74</v>
      </c>
      <c r="E1100" t="b">
        <v>0</v>
      </c>
      <c r="F1100">
        <v>76947</v>
      </c>
      <c r="G1100">
        <v>4</v>
      </c>
      <c r="H1100">
        <v>12</v>
      </c>
      <c r="I1100" t="s">
        <v>717</v>
      </c>
      <c r="J1100" t="s">
        <v>5968</v>
      </c>
      <c r="K1100" t="s">
        <v>2682</v>
      </c>
      <c r="L1100">
        <v>37.56</v>
      </c>
      <c r="M1100" s="37">
        <v>43473</v>
      </c>
      <c r="N1100" t="s">
        <v>165</v>
      </c>
      <c r="Q1100" s="37"/>
      <c r="R1100" s="37"/>
      <c r="S1100" t="b">
        <v>0</v>
      </c>
      <c r="V1100" t="s">
        <v>714</v>
      </c>
      <c r="W1100">
        <v>10</v>
      </c>
      <c r="X1100">
        <v>12</v>
      </c>
      <c r="Y1100">
        <v>12</v>
      </c>
      <c r="Z1100">
        <v>3780</v>
      </c>
      <c r="AA1100">
        <v>0</v>
      </c>
      <c r="AE1100" t="b">
        <v>0</v>
      </c>
      <c r="AF1100" t="b">
        <v>0</v>
      </c>
      <c r="AG1100" t="s">
        <v>74</v>
      </c>
    </row>
    <row r="1101" spans="1:33" x14ac:dyDescent="0.25">
      <c r="A1101" t="str">
        <f>_xlfn.CONCAT(Table3[[#This Row],[Order]],"-",Table3[[#This Row],[Line]])</f>
        <v>76947-5</v>
      </c>
      <c r="C1101" t="s">
        <v>5967</v>
      </c>
      <c r="D1101" t="s">
        <v>74</v>
      </c>
      <c r="E1101" t="b">
        <v>0</v>
      </c>
      <c r="F1101">
        <v>76947</v>
      </c>
      <c r="G1101">
        <v>5</v>
      </c>
      <c r="H1101">
        <v>20</v>
      </c>
      <c r="I1101" t="s">
        <v>717</v>
      </c>
      <c r="J1101" t="s">
        <v>5968</v>
      </c>
      <c r="K1101" t="s">
        <v>2684</v>
      </c>
      <c r="L1101">
        <v>62.6</v>
      </c>
      <c r="M1101" s="37">
        <v>43473</v>
      </c>
      <c r="N1101" t="s">
        <v>165</v>
      </c>
      <c r="Q1101" s="37"/>
      <c r="R1101" s="37"/>
      <c r="S1101" t="b">
        <v>0</v>
      </c>
      <c r="V1101" t="s">
        <v>714</v>
      </c>
      <c r="W1101">
        <v>10</v>
      </c>
      <c r="X1101">
        <v>20</v>
      </c>
      <c r="Y1101">
        <v>20</v>
      </c>
      <c r="Z1101">
        <v>6300</v>
      </c>
      <c r="AA1101">
        <v>0</v>
      </c>
      <c r="AE1101" t="b">
        <v>0</v>
      </c>
      <c r="AF1101" t="b">
        <v>0</v>
      </c>
      <c r="AG1101" t="s">
        <v>74</v>
      </c>
    </row>
    <row r="1102" spans="1:33" x14ac:dyDescent="0.25">
      <c r="A1102" t="str">
        <f>_xlfn.CONCAT(Table3[[#This Row],[Order]],"-",Table3[[#This Row],[Line]])</f>
        <v>76947-6</v>
      </c>
      <c r="C1102" t="s">
        <v>5967</v>
      </c>
      <c r="D1102" t="s">
        <v>74</v>
      </c>
      <c r="E1102" t="b">
        <v>0</v>
      </c>
      <c r="F1102">
        <v>76947</v>
      </c>
      <c r="G1102">
        <v>6</v>
      </c>
      <c r="H1102">
        <v>8</v>
      </c>
      <c r="I1102" t="s">
        <v>717</v>
      </c>
      <c r="J1102" t="s">
        <v>5968</v>
      </c>
      <c r="K1102" t="s">
        <v>2682</v>
      </c>
      <c r="L1102">
        <v>25.04</v>
      </c>
      <c r="M1102" s="37">
        <v>43473</v>
      </c>
      <c r="N1102" t="s">
        <v>165</v>
      </c>
      <c r="Q1102" s="37"/>
      <c r="R1102" s="37"/>
      <c r="S1102" t="b">
        <v>1</v>
      </c>
      <c r="T1102" t="s">
        <v>41</v>
      </c>
      <c r="V1102" t="s">
        <v>714</v>
      </c>
      <c r="W1102">
        <v>10</v>
      </c>
      <c r="X1102">
        <v>8</v>
      </c>
      <c r="Y1102">
        <v>8</v>
      </c>
      <c r="Z1102">
        <v>2520</v>
      </c>
      <c r="AA1102">
        <v>0</v>
      </c>
      <c r="AE1102" t="b">
        <v>0</v>
      </c>
      <c r="AF1102" t="b">
        <v>0</v>
      </c>
      <c r="AG1102" t="s">
        <v>74</v>
      </c>
    </row>
    <row r="1103" spans="1:33" x14ac:dyDescent="0.25">
      <c r="A1103" t="str">
        <f>_xlfn.CONCAT(Table3[[#This Row],[Order]],"-",Table3[[#This Row],[Line]])</f>
        <v>77839-1</v>
      </c>
      <c r="C1103" t="s">
        <v>5967</v>
      </c>
      <c r="D1103" t="s">
        <v>74</v>
      </c>
      <c r="E1103" t="b">
        <v>0</v>
      </c>
      <c r="F1103">
        <v>77839</v>
      </c>
      <c r="G1103">
        <v>1</v>
      </c>
      <c r="H1103">
        <v>12</v>
      </c>
      <c r="I1103" t="s">
        <v>719</v>
      </c>
      <c r="J1103" t="s">
        <v>5968</v>
      </c>
      <c r="K1103" t="s">
        <v>4212</v>
      </c>
      <c r="L1103">
        <v>53.16</v>
      </c>
      <c r="M1103" s="37">
        <v>43497</v>
      </c>
      <c r="N1103" t="s">
        <v>42</v>
      </c>
      <c r="O1103" t="s">
        <v>4213</v>
      </c>
      <c r="Q1103" s="37"/>
      <c r="R1103" s="37"/>
      <c r="S1103" t="b">
        <v>0</v>
      </c>
      <c r="V1103" t="s">
        <v>714</v>
      </c>
      <c r="W1103">
        <v>12</v>
      </c>
      <c r="X1103">
        <v>12</v>
      </c>
      <c r="Y1103">
        <v>12</v>
      </c>
      <c r="Z1103">
        <v>3684</v>
      </c>
      <c r="AA1103">
        <v>0</v>
      </c>
      <c r="AE1103" t="b">
        <v>0</v>
      </c>
      <c r="AF1103" t="b">
        <v>0</v>
      </c>
      <c r="AG1103" t="s">
        <v>74</v>
      </c>
    </row>
    <row r="1104" spans="1:33" x14ac:dyDescent="0.25">
      <c r="A1104" t="str">
        <f>_xlfn.CONCAT(Table3[[#This Row],[Order]],"-",Table3[[#This Row],[Line]])</f>
        <v>74136-2</v>
      </c>
      <c r="C1104" t="s">
        <v>5967</v>
      </c>
      <c r="D1104" t="s">
        <v>74</v>
      </c>
      <c r="E1104" t="b">
        <v>0</v>
      </c>
      <c r="F1104">
        <v>74136</v>
      </c>
      <c r="G1104">
        <v>2</v>
      </c>
      <c r="H1104">
        <v>14</v>
      </c>
      <c r="I1104" t="s">
        <v>725</v>
      </c>
      <c r="J1104" t="s">
        <v>5968</v>
      </c>
      <c r="K1104" t="s">
        <v>1036</v>
      </c>
      <c r="L1104">
        <v>0</v>
      </c>
      <c r="M1104" s="37">
        <v>43475</v>
      </c>
      <c r="N1104" t="s">
        <v>42</v>
      </c>
      <c r="P1104" t="s">
        <v>151</v>
      </c>
      <c r="Q1104" s="37"/>
      <c r="R1104" s="37"/>
      <c r="S1104" t="b">
        <v>0</v>
      </c>
      <c r="V1104" t="s">
        <v>714</v>
      </c>
      <c r="W1104">
        <v>1</v>
      </c>
      <c r="X1104">
        <v>14</v>
      </c>
      <c r="Y1104">
        <v>28</v>
      </c>
      <c r="Z1104">
        <v>6104</v>
      </c>
      <c r="AA1104">
        <v>0</v>
      </c>
      <c r="AC1104" t="s">
        <v>151</v>
      </c>
      <c r="AE1104" t="b">
        <v>0</v>
      </c>
      <c r="AF1104" t="b">
        <v>0</v>
      </c>
      <c r="AG1104" t="s">
        <v>180</v>
      </c>
    </row>
    <row r="1105" spans="1:33" x14ac:dyDescent="0.25">
      <c r="A1105" t="str">
        <f>_xlfn.CONCAT(Table3[[#This Row],[Order]],"-",Table3[[#This Row],[Line]])</f>
        <v>74136-3</v>
      </c>
      <c r="C1105" t="s">
        <v>5967</v>
      </c>
      <c r="D1105" t="s">
        <v>74</v>
      </c>
      <c r="E1105" t="b">
        <v>0</v>
      </c>
      <c r="F1105">
        <v>74136</v>
      </c>
      <c r="G1105">
        <v>3</v>
      </c>
      <c r="H1105">
        <v>35</v>
      </c>
      <c r="I1105" t="s">
        <v>725</v>
      </c>
      <c r="J1105" t="s">
        <v>5968</v>
      </c>
      <c r="K1105" t="s">
        <v>1038</v>
      </c>
      <c r="L1105">
        <v>0</v>
      </c>
      <c r="M1105" s="37">
        <v>43475</v>
      </c>
      <c r="N1105" t="s">
        <v>42</v>
      </c>
      <c r="P1105" t="s">
        <v>151</v>
      </c>
      <c r="Q1105" s="37"/>
      <c r="R1105" s="37"/>
      <c r="S1105" t="b">
        <v>0</v>
      </c>
      <c r="V1105" t="s">
        <v>714</v>
      </c>
      <c r="W1105">
        <v>1</v>
      </c>
      <c r="X1105">
        <v>35</v>
      </c>
      <c r="Y1105">
        <v>70</v>
      </c>
      <c r="Z1105">
        <v>27860</v>
      </c>
      <c r="AA1105">
        <v>0</v>
      </c>
      <c r="AC1105" t="s">
        <v>151</v>
      </c>
      <c r="AE1105" t="b">
        <v>0</v>
      </c>
      <c r="AF1105" t="b">
        <v>0</v>
      </c>
      <c r="AG1105" t="s">
        <v>180</v>
      </c>
    </row>
    <row r="1106" spans="1:33" x14ac:dyDescent="0.25">
      <c r="A1106" t="str">
        <f>_xlfn.CONCAT(Table3[[#This Row],[Order]],"-",Table3[[#This Row],[Line]])</f>
        <v>77886-1</v>
      </c>
      <c r="C1106" t="s">
        <v>5967</v>
      </c>
      <c r="D1106" t="s">
        <v>74</v>
      </c>
      <c r="E1106" t="b">
        <v>0</v>
      </c>
      <c r="F1106">
        <v>77886</v>
      </c>
      <c r="G1106">
        <v>1</v>
      </c>
      <c r="H1106">
        <v>1</v>
      </c>
      <c r="I1106" t="s">
        <v>741</v>
      </c>
      <c r="J1106" t="s">
        <v>5968</v>
      </c>
      <c r="K1106" t="s">
        <v>3968</v>
      </c>
      <c r="L1106">
        <v>5</v>
      </c>
      <c r="M1106" s="37">
        <v>43468</v>
      </c>
      <c r="N1106" t="s">
        <v>165</v>
      </c>
      <c r="Q1106" s="37"/>
      <c r="R1106" s="37">
        <v>43464</v>
      </c>
      <c r="S1106" t="b">
        <v>0</v>
      </c>
      <c r="V1106" t="s">
        <v>715</v>
      </c>
      <c r="W1106">
        <v>12</v>
      </c>
      <c r="X1106">
        <v>1</v>
      </c>
      <c r="Y1106">
        <v>1</v>
      </c>
      <c r="Z1106">
        <v>575</v>
      </c>
      <c r="AA1106">
        <v>0</v>
      </c>
      <c r="AB1106" t="s">
        <v>151</v>
      </c>
      <c r="AE1106" t="b">
        <v>0</v>
      </c>
      <c r="AF1106" t="b">
        <v>0</v>
      </c>
      <c r="AG1106" t="s">
        <v>180</v>
      </c>
    </row>
    <row r="1107" spans="1:33" x14ac:dyDescent="0.25">
      <c r="A1107" t="str">
        <f>_xlfn.CONCAT(Table3[[#This Row],[Order]],"-",Table3[[#This Row],[Line]])</f>
        <v>75499-1</v>
      </c>
      <c r="C1107" t="s">
        <v>5967</v>
      </c>
      <c r="D1107" t="s">
        <v>74</v>
      </c>
      <c r="E1107" t="b">
        <v>0</v>
      </c>
      <c r="F1107">
        <v>75499</v>
      </c>
      <c r="G1107">
        <v>1</v>
      </c>
      <c r="H1107">
        <v>10</v>
      </c>
      <c r="I1107" t="s">
        <v>738</v>
      </c>
      <c r="J1107" t="s">
        <v>5968</v>
      </c>
      <c r="K1107" t="s">
        <v>1374</v>
      </c>
      <c r="L1107">
        <v>210</v>
      </c>
      <c r="M1107" s="37">
        <v>43460</v>
      </c>
      <c r="N1107" t="s">
        <v>43</v>
      </c>
      <c r="P1107" t="s">
        <v>151</v>
      </c>
      <c r="Q1107" s="37">
        <v>43440</v>
      </c>
      <c r="R1107" s="37">
        <v>43462</v>
      </c>
      <c r="S1107" t="b">
        <v>1</v>
      </c>
      <c r="T1107" t="s">
        <v>45</v>
      </c>
      <c r="V1107" t="s">
        <v>714</v>
      </c>
      <c r="W1107">
        <v>7</v>
      </c>
      <c r="X1107">
        <v>40</v>
      </c>
      <c r="Y1107">
        <v>40</v>
      </c>
      <c r="Z1107">
        <v>16500</v>
      </c>
      <c r="AA1107">
        <v>0</v>
      </c>
      <c r="AB1107" t="s">
        <v>151</v>
      </c>
      <c r="AD1107" t="s">
        <v>151</v>
      </c>
      <c r="AE1107" t="b">
        <v>0</v>
      </c>
      <c r="AF1107" t="b">
        <v>0</v>
      </c>
      <c r="AG1107" t="s">
        <v>180</v>
      </c>
    </row>
    <row r="1108" spans="1:33" x14ac:dyDescent="0.25">
      <c r="A1108" t="str">
        <f>_xlfn.CONCAT(Table3[[#This Row],[Order]],"-",Table3[[#This Row],[Line]])</f>
        <v>75499-2</v>
      </c>
      <c r="C1108" t="s">
        <v>5967</v>
      </c>
      <c r="D1108" t="s">
        <v>74</v>
      </c>
      <c r="E1108" t="b">
        <v>0</v>
      </c>
      <c r="F1108">
        <v>75499</v>
      </c>
      <c r="G1108">
        <v>2</v>
      </c>
      <c r="H1108">
        <v>8</v>
      </c>
      <c r="I1108" t="s">
        <v>738</v>
      </c>
      <c r="J1108" t="s">
        <v>5968</v>
      </c>
      <c r="K1108" t="s">
        <v>1376</v>
      </c>
      <c r="L1108">
        <v>256</v>
      </c>
      <c r="M1108" s="37">
        <v>43460</v>
      </c>
      <c r="N1108" t="s">
        <v>43</v>
      </c>
      <c r="P1108" t="s">
        <v>151</v>
      </c>
      <c r="Q1108" s="37">
        <v>43440</v>
      </c>
      <c r="R1108" s="37">
        <v>43462</v>
      </c>
      <c r="S1108" t="b">
        <v>0</v>
      </c>
      <c r="V1108" t="s">
        <v>714</v>
      </c>
      <c r="W1108">
        <v>7</v>
      </c>
      <c r="X1108">
        <v>32</v>
      </c>
      <c r="Y1108">
        <v>32</v>
      </c>
      <c r="Z1108">
        <v>20000</v>
      </c>
      <c r="AA1108">
        <v>0</v>
      </c>
      <c r="AB1108" t="s">
        <v>151</v>
      </c>
      <c r="AD1108" t="s">
        <v>151</v>
      </c>
      <c r="AE1108" t="b">
        <v>0</v>
      </c>
      <c r="AF1108" t="b">
        <v>0</v>
      </c>
      <c r="AG1108" t="s">
        <v>180</v>
      </c>
    </row>
    <row r="1109" spans="1:33" x14ac:dyDescent="0.25">
      <c r="A1109" t="str">
        <f>_xlfn.CONCAT(Table3[[#This Row],[Order]],"-",Table3[[#This Row],[Line]])</f>
        <v>75499-3</v>
      </c>
      <c r="C1109" t="s">
        <v>5967</v>
      </c>
      <c r="D1109" t="s">
        <v>74</v>
      </c>
      <c r="E1109" t="b">
        <v>0</v>
      </c>
      <c r="F1109">
        <v>75499</v>
      </c>
      <c r="G1109">
        <v>3</v>
      </c>
      <c r="H1109">
        <v>1</v>
      </c>
      <c r="I1109" t="s">
        <v>738</v>
      </c>
      <c r="J1109" t="s">
        <v>5968</v>
      </c>
      <c r="K1109" t="s">
        <v>1378</v>
      </c>
      <c r="L1109">
        <v>78</v>
      </c>
      <c r="M1109" s="37">
        <v>43460</v>
      </c>
      <c r="N1109" t="s">
        <v>43</v>
      </c>
      <c r="P1109" t="s">
        <v>151</v>
      </c>
      <c r="Q1109" s="37">
        <v>43440</v>
      </c>
      <c r="R1109" s="37">
        <v>43462</v>
      </c>
      <c r="S1109" t="b">
        <v>1</v>
      </c>
      <c r="T1109" t="s">
        <v>45</v>
      </c>
      <c r="V1109" t="s">
        <v>714</v>
      </c>
      <c r="W1109">
        <v>7</v>
      </c>
      <c r="X1109">
        <v>10</v>
      </c>
      <c r="Y1109">
        <v>10</v>
      </c>
      <c r="Z1109">
        <v>6150</v>
      </c>
      <c r="AA1109">
        <v>0</v>
      </c>
      <c r="AB1109" t="s">
        <v>151</v>
      </c>
      <c r="AD1109" t="s">
        <v>151</v>
      </c>
      <c r="AE1109" t="b">
        <v>0</v>
      </c>
      <c r="AF1109" t="b">
        <v>0</v>
      </c>
      <c r="AG1109" t="s">
        <v>180</v>
      </c>
    </row>
    <row r="1110" spans="1:33" x14ac:dyDescent="0.25">
      <c r="A1110" t="str">
        <f>_xlfn.CONCAT(Table3[[#This Row],[Order]],"-",Table3[[#This Row],[Line]])</f>
        <v>75499-4</v>
      </c>
      <c r="C1110" t="s">
        <v>5967</v>
      </c>
      <c r="D1110" t="s">
        <v>74</v>
      </c>
      <c r="E1110" t="b">
        <v>0</v>
      </c>
      <c r="F1110">
        <v>75499</v>
      </c>
      <c r="G1110">
        <v>4</v>
      </c>
      <c r="H1110">
        <v>1</v>
      </c>
      <c r="I1110" t="s">
        <v>751</v>
      </c>
      <c r="J1110" t="s">
        <v>5968</v>
      </c>
      <c r="K1110" t="s">
        <v>1380</v>
      </c>
      <c r="L1110">
        <v>3.29</v>
      </c>
      <c r="M1110" s="37">
        <v>43460</v>
      </c>
      <c r="N1110" t="s">
        <v>43</v>
      </c>
      <c r="P1110" t="s">
        <v>151</v>
      </c>
      <c r="Q1110" s="37">
        <v>43440</v>
      </c>
      <c r="R1110" s="37">
        <v>43462</v>
      </c>
      <c r="S1110" t="b">
        <v>1</v>
      </c>
      <c r="T1110" t="s">
        <v>0</v>
      </c>
      <c r="V1110" t="s">
        <v>714</v>
      </c>
      <c r="W1110">
        <v>7</v>
      </c>
      <c r="X1110">
        <v>1</v>
      </c>
      <c r="Y1110">
        <v>2</v>
      </c>
      <c r="Z1110">
        <v>600</v>
      </c>
      <c r="AA1110">
        <v>0</v>
      </c>
      <c r="AB1110" t="s">
        <v>151</v>
      </c>
      <c r="AD1110" t="s">
        <v>151</v>
      </c>
      <c r="AE1110" t="b">
        <v>0</v>
      </c>
      <c r="AF1110" t="b">
        <v>0</v>
      </c>
      <c r="AG1110" t="s">
        <v>180</v>
      </c>
    </row>
    <row r="1111" spans="1:33" x14ac:dyDescent="0.25">
      <c r="A1111" t="str">
        <f>_xlfn.CONCAT(Table3[[#This Row],[Order]],"-",Table3[[#This Row],[Line]])</f>
        <v>75499-5</v>
      </c>
      <c r="C1111" t="s">
        <v>5967</v>
      </c>
      <c r="D1111" t="s">
        <v>74</v>
      </c>
      <c r="E1111" t="b">
        <v>0</v>
      </c>
      <c r="F1111">
        <v>75499</v>
      </c>
      <c r="G1111">
        <v>5</v>
      </c>
      <c r="H1111">
        <v>4</v>
      </c>
      <c r="I1111" t="s">
        <v>751</v>
      </c>
      <c r="J1111" t="s">
        <v>5968</v>
      </c>
      <c r="K1111" t="s">
        <v>1382</v>
      </c>
      <c r="L1111">
        <v>13.16</v>
      </c>
      <c r="M1111" s="37">
        <v>43460</v>
      </c>
      <c r="N1111" t="s">
        <v>43</v>
      </c>
      <c r="P1111" t="s">
        <v>151</v>
      </c>
      <c r="Q1111" s="37">
        <v>43440</v>
      </c>
      <c r="R1111" s="37">
        <v>43462</v>
      </c>
      <c r="S1111" t="b">
        <v>0</v>
      </c>
      <c r="V1111" t="s">
        <v>714</v>
      </c>
      <c r="W1111">
        <v>7</v>
      </c>
      <c r="X1111">
        <v>4</v>
      </c>
      <c r="Y1111">
        <v>8</v>
      </c>
      <c r="Z1111">
        <v>3400</v>
      </c>
      <c r="AA1111">
        <v>0</v>
      </c>
      <c r="AB1111" t="s">
        <v>151</v>
      </c>
      <c r="AD1111" t="s">
        <v>151</v>
      </c>
      <c r="AE1111" t="b">
        <v>0</v>
      </c>
      <c r="AF1111" t="b">
        <v>0</v>
      </c>
      <c r="AG1111" t="s">
        <v>180</v>
      </c>
    </row>
    <row r="1112" spans="1:33" x14ac:dyDescent="0.25">
      <c r="A1112" t="str">
        <f>_xlfn.CONCAT(Table3[[#This Row],[Order]],"-",Table3[[#This Row],[Line]])</f>
        <v>75499-6</v>
      </c>
      <c r="C1112" t="s">
        <v>5967</v>
      </c>
      <c r="D1112" t="s">
        <v>74</v>
      </c>
      <c r="E1112" t="b">
        <v>0</v>
      </c>
      <c r="F1112">
        <v>75499</v>
      </c>
      <c r="G1112">
        <v>6</v>
      </c>
      <c r="H1112">
        <v>2</v>
      </c>
      <c r="I1112" t="s">
        <v>751</v>
      </c>
      <c r="J1112" t="s">
        <v>5968</v>
      </c>
      <c r="K1112" t="s">
        <v>1384</v>
      </c>
      <c r="L1112">
        <v>9.58</v>
      </c>
      <c r="M1112" s="37">
        <v>43460</v>
      </c>
      <c r="N1112" t="s">
        <v>43</v>
      </c>
      <c r="P1112" t="s">
        <v>151</v>
      </c>
      <c r="Q1112" s="37">
        <v>43440</v>
      </c>
      <c r="R1112" s="37">
        <v>43462</v>
      </c>
      <c r="S1112" t="b">
        <v>0</v>
      </c>
      <c r="V1112" t="s">
        <v>714</v>
      </c>
      <c r="W1112">
        <v>7</v>
      </c>
      <c r="X1112">
        <v>2</v>
      </c>
      <c r="Y1112">
        <v>6</v>
      </c>
      <c r="Z1112">
        <v>2600</v>
      </c>
      <c r="AA1112">
        <v>0</v>
      </c>
      <c r="AB1112" t="s">
        <v>151</v>
      </c>
      <c r="AD1112" t="s">
        <v>151</v>
      </c>
      <c r="AE1112" t="b">
        <v>0</v>
      </c>
      <c r="AF1112" t="b">
        <v>0</v>
      </c>
      <c r="AG1112" t="s">
        <v>180</v>
      </c>
    </row>
    <row r="1113" spans="1:33" x14ac:dyDescent="0.25">
      <c r="A1113" t="str">
        <f>_xlfn.CONCAT(Table3[[#This Row],[Order]],"-",Table3[[#This Row],[Line]])</f>
        <v>77744-1</v>
      </c>
      <c r="C1113" t="s">
        <v>5967</v>
      </c>
      <c r="D1113" t="s">
        <v>74</v>
      </c>
      <c r="E1113" t="b">
        <v>0</v>
      </c>
      <c r="F1113">
        <v>77744</v>
      </c>
      <c r="G1113">
        <v>1</v>
      </c>
      <c r="H1113">
        <v>12</v>
      </c>
      <c r="I1113" t="s">
        <v>751</v>
      </c>
      <c r="J1113" t="s">
        <v>5968</v>
      </c>
      <c r="K1113" t="s">
        <v>1192</v>
      </c>
      <c r="L1113">
        <v>48</v>
      </c>
      <c r="M1113" s="37"/>
      <c r="N1113" t="s">
        <v>736</v>
      </c>
      <c r="Q1113" s="37"/>
      <c r="R1113" s="37"/>
      <c r="S1113" t="b">
        <v>0</v>
      </c>
      <c r="V1113" t="s">
        <v>715</v>
      </c>
      <c r="W1113">
        <v>0</v>
      </c>
      <c r="X1113">
        <v>12</v>
      </c>
      <c r="Z1113">
        <v>3660</v>
      </c>
      <c r="AA1113">
        <v>0</v>
      </c>
      <c r="AE1113" t="b">
        <v>0</v>
      </c>
      <c r="AF1113" t="b">
        <v>0</v>
      </c>
      <c r="AG1113" t="s">
        <v>74</v>
      </c>
    </row>
    <row r="1114" spans="1:33" x14ac:dyDescent="0.25">
      <c r="A1114" t="str">
        <f>_xlfn.CONCAT(Table3[[#This Row],[Order]],"-",Table3[[#This Row],[Line]])</f>
        <v>77744-2</v>
      </c>
      <c r="C1114" t="s">
        <v>5967</v>
      </c>
      <c r="D1114" t="s">
        <v>74</v>
      </c>
      <c r="E1114" t="b">
        <v>0</v>
      </c>
      <c r="F1114">
        <v>77744</v>
      </c>
      <c r="G1114">
        <v>2</v>
      </c>
      <c r="H1114">
        <v>1</v>
      </c>
      <c r="I1114" t="s">
        <v>751</v>
      </c>
      <c r="J1114" t="s">
        <v>5968</v>
      </c>
      <c r="K1114" t="s">
        <v>2989</v>
      </c>
      <c r="L1114">
        <v>4</v>
      </c>
      <c r="M1114" s="37"/>
      <c r="N1114" t="s">
        <v>736</v>
      </c>
      <c r="Q1114" s="37"/>
      <c r="R1114" s="37"/>
      <c r="S1114" t="b">
        <v>0</v>
      </c>
      <c r="V1114" t="s">
        <v>715</v>
      </c>
      <c r="W1114">
        <v>0</v>
      </c>
      <c r="X1114">
        <v>1</v>
      </c>
      <c r="Z1114">
        <v>440</v>
      </c>
      <c r="AA1114">
        <v>0</v>
      </c>
      <c r="AE1114" t="b">
        <v>0</v>
      </c>
      <c r="AF1114" t="b">
        <v>0</v>
      </c>
      <c r="AG1114" t="s">
        <v>74</v>
      </c>
    </row>
    <row r="1115" spans="1:33" x14ac:dyDescent="0.25">
      <c r="A1115" t="str">
        <f>_xlfn.CONCAT(Table3[[#This Row],[Order]],"-",Table3[[#This Row],[Line]])</f>
        <v>77171-1</v>
      </c>
      <c r="C1115" t="s">
        <v>5967</v>
      </c>
      <c r="D1115" t="s">
        <v>74</v>
      </c>
      <c r="E1115" t="b">
        <v>0</v>
      </c>
      <c r="F1115">
        <v>77171</v>
      </c>
      <c r="G1115">
        <v>1</v>
      </c>
      <c r="H1115">
        <v>2</v>
      </c>
      <c r="I1115" t="s">
        <v>719</v>
      </c>
      <c r="J1115" t="s">
        <v>5968</v>
      </c>
      <c r="K1115" t="s">
        <v>2886</v>
      </c>
      <c r="L1115">
        <v>9.26</v>
      </c>
      <c r="M1115" s="37">
        <v>43474</v>
      </c>
      <c r="N1115" t="s">
        <v>165</v>
      </c>
      <c r="P1115" t="s">
        <v>151</v>
      </c>
      <c r="Q1115" s="37">
        <v>43462</v>
      </c>
      <c r="R1115" s="37"/>
      <c r="S1115" t="b">
        <v>0</v>
      </c>
      <c r="V1115" t="s">
        <v>715</v>
      </c>
      <c r="W1115">
        <v>12</v>
      </c>
      <c r="X1115">
        <v>2</v>
      </c>
      <c r="Y1115">
        <v>2</v>
      </c>
      <c r="Z1115">
        <v>1020</v>
      </c>
      <c r="AA1115">
        <v>0</v>
      </c>
      <c r="AD1115" t="s">
        <v>151</v>
      </c>
      <c r="AE1115" t="b">
        <v>0</v>
      </c>
      <c r="AF1115" t="b">
        <v>0</v>
      </c>
      <c r="AG1115" t="s">
        <v>74</v>
      </c>
    </row>
    <row r="1116" spans="1:33" x14ac:dyDescent="0.25">
      <c r="A1116" t="str">
        <f>_xlfn.CONCAT(Table3[[#This Row],[Order]],"-",Table3[[#This Row],[Line]])</f>
        <v>77171-2</v>
      </c>
      <c r="C1116" t="s">
        <v>5967</v>
      </c>
      <c r="D1116" t="s">
        <v>74</v>
      </c>
      <c r="E1116" t="b">
        <v>0</v>
      </c>
      <c r="F1116">
        <v>77171</v>
      </c>
      <c r="G1116">
        <v>2</v>
      </c>
      <c r="H1116">
        <v>1</v>
      </c>
      <c r="I1116" t="s">
        <v>719</v>
      </c>
      <c r="J1116" t="s">
        <v>5968</v>
      </c>
      <c r="K1116" t="s">
        <v>2886</v>
      </c>
      <c r="L1116">
        <v>4.63</v>
      </c>
      <c r="M1116" s="37">
        <v>43474</v>
      </c>
      <c r="N1116" t="s">
        <v>165</v>
      </c>
      <c r="P1116" t="s">
        <v>151</v>
      </c>
      <c r="Q1116" s="37">
        <v>43462</v>
      </c>
      <c r="R1116" s="37"/>
      <c r="S1116" t="b">
        <v>0</v>
      </c>
      <c r="V1116" t="s">
        <v>715</v>
      </c>
      <c r="W1116">
        <v>12</v>
      </c>
      <c r="X1116">
        <v>1</v>
      </c>
      <c r="Y1116">
        <v>1</v>
      </c>
      <c r="Z1116">
        <v>510</v>
      </c>
      <c r="AA1116">
        <v>0</v>
      </c>
      <c r="AD1116" t="s">
        <v>151</v>
      </c>
      <c r="AE1116" t="b">
        <v>0</v>
      </c>
      <c r="AF1116" t="b">
        <v>0</v>
      </c>
      <c r="AG1116" t="s">
        <v>74</v>
      </c>
    </row>
    <row r="1117" spans="1:33" x14ac:dyDescent="0.25">
      <c r="A1117" t="str">
        <f>_xlfn.CONCAT(Table3[[#This Row],[Order]],"-",Table3[[#This Row],[Line]])</f>
        <v>75348-8</v>
      </c>
      <c r="C1117" t="s">
        <v>5967</v>
      </c>
      <c r="D1117" t="s">
        <v>74</v>
      </c>
      <c r="E1117" t="b">
        <v>0</v>
      </c>
      <c r="F1117">
        <v>75348</v>
      </c>
      <c r="G1117">
        <v>8</v>
      </c>
      <c r="H1117">
        <v>1</v>
      </c>
      <c r="I1117" t="s">
        <v>738</v>
      </c>
      <c r="J1117" t="s">
        <v>5968</v>
      </c>
      <c r="K1117" t="s">
        <v>2775</v>
      </c>
      <c r="L1117">
        <v>40</v>
      </c>
      <c r="M1117" s="37">
        <v>43451</v>
      </c>
      <c r="N1117" t="s">
        <v>43</v>
      </c>
      <c r="O1117" t="s">
        <v>5590</v>
      </c>
      <c r="P1117" t="s">
        <v>151</v>
      </c>
      <c r="Q1117" s="37">
        <v>43441</v>
      </c>
      <c r="R1117" s="37">
        <v>43452</v>
      </c>
      <c r="S1117" t="b">
        <v>1</v>
      </c>
      <c r="T1117" t="s">
        <v>41</v>
      </c>
      <c r="V1117" t="s">
        <v>714</v>
      </c>
      <c r="W1117">
        <v>7</v>
      </c>
      <c r="X1117">
        <v>4</v>
      </c>
      <c r="Y1117">
        <v>4</v>
      </c>
      <c r="Z1117">
        <v>2265.7399999999998</v>
      </c>
      <c r="AA1117">
        <v>0</v>
      </c>
      <c r="AB1117" t="s">
        <v>151</v>
      </c>
      <c r="AD1117" t="s">
        <v>151</v>
      </c>
      <c r="AE1117" t="b">
        <v>1</v>
      </c>
      <c r="AF1117" t="b">
        <v>0</v>
      </c>
      <c r="AG1117" t="s">
        <v>180</v>
      </c>
    </row>
    <row r="1118" spans="1:33" x14ac:dyDescent="0.25">
      <c r="A1118" t="str">
        <f>_xlfn.CONCAT(Table3[[#This Row],[Order]],"-",Table3[[#This Row],[Line]])</f>
        <v>75348-10</v>
      </c>
      <c r="C1118" t="s">
        <v>5967</v>
      </c>
      <c r="D1118" t="s">
        <v>74</v>
      </c>
      <c r="E1118" t="b">
        <v>0</v>
      </c>
      <c r="F1118">
        <v>75348</v>
      </c>
      <c r="G1118">
        <v>10</v>
      </c>
      <c r="H1118">
        <v>1</v>
      </c>
      <c r="I1118" t="s">
        <v>738</v>
      </c>
      <c r="J1118" t="s">
        <v>5968</v>
      </c>
      <c r="K1118" t="s">
        <v>2776</v>
      </c>
      <c r="L1118">
        <v>200</v>
      </c>
      <c r="M1118" s="37">
        <v>43451</v>
      </c>
      <c r="N1118" t="s">
        <v>43</v>
      </c>
      <c r="O1118" t="s">
        <v>5590</v>
      </c>
      <c r="P1118" t="s">
        <v>151</v>
      </c>
      <c r="Q1118" s="37">
        <v>43441</v>
      </c>
      <c r="R1118" s="37">
        <v>43452</v>
      </c>
      <c r="S1118" t="b">
        <v>1</v>
      </c>
      <c r="T1118" t="s">
        <v>125</v>
      </c>
      <c r="V1118" t="s">
        <v>714</v>
      </c>
      <c r="W1118">
        <v>7</v>
      </c>
      <c r="X1118">
        <v>21</v>
      </c>
      <c r="Y1118">
        <v>21</v>
      </c>
      <c r="Z1118">
        <v>11895.11</v>
      </c>
      <c r="AA1118">
        <v>0</v>
      </c>
      <c r="AB1118" t="s">
        <v>151</v>
      </c>
      <c r="AD1118" t="s">
        <v>151</v>
      </c>
      <c r="AE1118" t="b">
        <v>1</v>
      </c>
      <c r="AF1118" t="b">
        <v>0</v>
      </c>
      <c r="AG1118" t="s">
        <v>180</v>
      </c>
    </row>
    <row r="1119" spans="1:33" x14ac:dyDescent="0.25">
      <c r="A1119" t="str">
        <f>_xlfn.CONCAT(Table3[[#This Row],[Order]],"-",Table3[[#This Row],[Line]])</f>
        <v>75348-14</v>
      </c>
      <c r="C1119" t="s">
        <v>5967</v>
      </c>
      <c r="D1119" t="s">
        <v>74</v>
      </c>
      <c r="E1119" t="b">
        <v>0</v>
      </c>
      <c r="F1119">
        <v>75348</v>
      </c>
      <c r="G1119">
        <v>14</v>
      </c>
      <c r="H1119">
        <v>1</v>
      </c>
      <c r="I1119" t="s">
        <v>738</v>
      </c>
      <c r="J1119" t="s">
        <v>5968</v>
      </c>
      <c r="K1119" t="s">
        <v>2777</v>
      </c>
      <c r="L1119">
        <v>195</v>
      </c>
      <c r="M1119" s="37">
        <v>43451</v>
      </c>
      <c r="N1119" t="s">
        <v>43</v>
      </c>
      <c r="O1119" t="s">
        <v>5590</v>
      </c>
      <c r="P1119" t="s">
        <v>151</v>
      </c>
      <c r="Q1119" s="37">
        <v>43441</v>
      </c>
      <c r="R1119" s="37">
        <v>43452</v>
      </c>
      <c r="S1119" t="b">
        <v>1</v>
      </c>
      <c r="T1119" t="s">
        <v>41</v>
      </c>
      <c r="V1119" t="s">
        <v>714</v>
      </c>
      <c r="W1119">
        <v>7</v>
      </c>
      <c r="X1119">
        <v>21</v>
      </c>
      <c r="Y1119">
        <v>21</v>
      </c>
      <c r="Z1119">
        <v>11706.3</v>
      </c>
      <c r="AA1119">
        <v>0</v>
      </c>
      <c r="AB1119" t="s">
        <v>151</v>
      </c>
      <c r="AD1119" t="s">
        <v>151</v>
      </c>
      <c r="AE1119" t="b">
        <v>1</v>
      </c>
      <c r="AF1119" t="b">
        <v>0</v>
      </c>
      <c r="AG1119" t="s">
        <v>180</v>
      </c>
    </row>
    <row r="1120" spans="1:33" x14ac:dyDescent="0.25">
      <c r="A1120" t="str">
        <f>_xlfn.CONCAT(Table3[[#This Row],[Order]],"-",Table3[[#This Row],[Line]])</f>
        <v>75348-15</v>
      </c>
      <c r="C1120" t="s">
        <v>5967</v>
      </c>
      <c r="D1120" t="s">
        <v>74</v>
      </c>
      <c r="E1120" t="b">
        <v>0</v>
      </c>
      <c r="F1120">
        <v>75348</v>
      </c>
      <c r="G1120">
        <v>15</v>
      </c>
      <c r="H1120">
        <v>1</v>
      </c>
      <c r="I1120" t="s">
        <v>738</v>
      </c>
      <c r="J1120" t="s">
        <v>5968</v>
      </c>
      <c r="K1120" t="s">
        <v>2778</v>
      </c>
      <c r="L1120">
        <v>204</v>
      </c>
      <c r="M1120" s="37">
        <v>43451</v>
      </c>
      <c r="N1120" t="s">
        <v>43</v>
      </c>
      <c r="O1120" t="s">
        <v>5590</v>
      </c>
      <c r="P1120" t="s">
        <v>151</v>
      </c>
      <c r="Q1120" s="37">
        <v>43441</v>
      </c>
      <c r="R1120" s="37">
        <v>43452</v>
      </c>
      <c r="S1120" t="b">
        <v>0</v>
      </c>
      <c r="T1120" t="s">
        <v>35</v>
      </c>
      <c r="V1120" t="s">
        <v>714</v>
      </c>
      <c r="W1120">
        <v>7</v>
      </c>
      <c r="X1120">
        <v>22</v>
      </c>
      <c r="Y1120">
        <v>26</v>
      </c>
      <c r="Z1120">
        <v>12461.55</v>
      </c>
      <c r="AA1120">
        <v>0</v>
      </c>
      <c r="AB1120" t="s">
        <v>151</v>
      </c>
      <c r="AD1120" t="s">
        <v>151</v>
      </c>
      <c r="AE1120" t="b">
        <v>1</v>
      </c>
      <c r="AF1120" t="b">
        <v>0</v>
      </c>
      <c r="AG1120" t="s">
        <v>180</v>
      </c>
    </row>
    <row r="1121" spans="1:33" x14ac:dyDescent="0.25">
      <c r="A1121" t="str">
        <f>_xlfn.CONCAT(Table3[[#This Row],[Order]],"-",Table3[[#This Row],[Line]])</f>
        <v>75348-16</v>
      </c>
      <c r="C1121" t="s">
        <v>5967</v>
      </c>
      <c r="D1121" t="s">
        <v>74</v>
      </c>
      <c r="E1121" t="b">
        <v>0</v>
      </c>
      <c r="F1121">
        <v>75348</v>
      </c>
      <c r="G1121">
        <v>16</v>
      </c>
      <c r="H1121">
        <v>1</v>
      </c>
      <c r="I1121" t="s">
        <v>738</v>
      </c>
      <c r="J1121" t="s">
        <v>5968</v>
      </c>
      <c r="K1121" t="s">
        <v>2779</v>
      </c>
      <c r="L1121">
        <v>225</v>
      </c>
      <c r="M1121" s="37">
        <v>43451</v>
      </c>
      <c r="N1121" t="s">
        <v>43</v>
      </c>
      <c r="O1121" t="s">
        <v>5590</v>
      </c>
      <c r="P1121" t="s">
        <v>151</v>
      </c>
      <c r="Q1121" s="37">
        <v>43441</v>
      </c>
      <c r="R1121" s="37">
        <v>43452</v>
      </c>
      <c r="S1121" t="b">
        <v>0</v>
      </c>
      <c r="T1121" t="s">
        <v>125</v>
      </c>
      <c r="V1121" t="s">
        <v>714</v>
      </c>
      <c r="W1121">
        <v>7</v>
      </c>
      <c r="X1121">
        <v>22</v>
      </c>
      <c r="Y1121">
        <v>25</v>
      </c>
      <c r="Z1121">
        <v>11784.14</v>
      </c>
      <c r="AA1121">
        <v>0</v>
      </c>
      <c r="AB1121" t="s">
        <v>151</v>
      </c>
      <c r="AD1121" t="s">
        <v>151</v>
      </c>
      <c r="AE1121" t="b">
        <v>1</v>
      </c>
      <c r="AF1121" t="b">
        <v>0</v>
      </c>
      <c r="AG1121" t="s">
        <v>180</v>
      </c>
    </row>
    <row r="1122" spans="1:33" x14ac:dyDescent="0.25">
      <c r="A1122" t="str">
        <f>_xlfn.CONCAT(Table3[[#This Row],[Order]],"-",Table3[[#This Row],[Line]])</f>
        <v>75348-17</v>
      </c>
      <c r="C1122" t="s">
        <v>5967</v>
      </c>
      <c r="D1122" t="s">
        <v>74</v>
      </c>
      <c r="E1122" t="b">
        <v>0</v>
      </c>
      <c r="F1122">
        <v>75348</v>
      </c>
      <c r="G1122">
        <v>17</v>
      </c>
      <c r="H1122">
        <v>1</v>
      </c>
      <c r="I1122" t="s">
        <v>738</v>
      </c>
      <c r="J1122" t="s">
        <v>5968</v>
      </c>
      <c r="K1122" t="s">
        <v>1830</v>
      </c>
      <c r="L1122">
        <v>19</v>
      </c>
      <c r="M1122" s="37">
        <v>43451</v>
      </c>
      <c r="N1122" t="s">
        <v>43</v>
      </c>
      <c r="O1122" t="s">
        <v>5590</v>
      </c>
      <c r="P1122" t="s">
        <v>151</v>
      </c>
      <c r="Q1122" s="37">
        <v>43441</v>
      </c>
      <c r="R1122" s="37">
        <v>43452</v>
      </c>
      <c r="S1122" t="b">
        <v>0</v>
      </c>
      <c r="V1122" t="s">
        <v>714</v>
      </c>
      <c r="W1122">
        <v>7</v>
      </c>
      <c r="X1122">
        <v>2</v>
      </c>
      <c r="Y1122">
        <v>2</v>
      </c>
      <c r="Z1122">
        <v>1321.68</v>
      </c>
      <c r="AA1122">
        <v>0</v>
      </c>
      <c r="AB1122" t="s">
        <v>151</v>
      </c>
      <c r="AD1122" t="s">
        <v>151</v>
      </c>
      <c r="AE1122" t="b">
        <v>1</v>
      </c>
      <c r="AF1122" t="b">
        <v>0</v>
      </c>
      <c r="AG1122" t="s">
        <v>180</v>
      </c>
    </row>
    <row r="1123" spans="1:33" x14ac:dyDescent="0.25">
      <c r="A1123" t="str">
        <f>_xlfn.CONCAT(Table3[[#This Row],[Order]],"-",Table3[[#This Row],[Line]])</f>
        <v>75348-20</v>
      </c>
      <c r="C1123" t="s">
        <v>5967</v>
      </c>
      <c r="D1123" t="s">
        <v>74</v>
      </c>
      <c r="E1123" t="b">
        <v>0</v>
      </c>
      <c r="F1123">
        <v>75348</v>
      </c>
      <c r="G1123">
        <v>20</v>
      </c>
      <c r="H1123">
        <v>1</v>
      </c>
      <c r="I1123" t="s">
        <v>738</v>
      </c>
      <c r="J1123" t="s">
        <v>5968</v>
      </c>
      <c r="K1123" t="s">
        <v>2775</v>
      </c>
      <c r="L1123">
        <v>40</v>
      </c>
      <c r="M1123" s="37">
        <v>43451</v>
      </c>
      <c r="N1123" t="s">
        <v>43</v>
      </c>
      <c r="O1123" t="s">
        <v>5590</v>
      </c>
      <c r="P1123" t="s">
        <v>151</v>
      </c>
      <c r="Q1123" s="37">
        <v>43441</v>
      </c>
      <c r="R1123" s="37">
        <v>43452</v>
      </c>
      <c r="S1123" t="b">
        <v>0</v>
      </c>
      <c r="V1123" t="s">
        <v>714</v>
      </c>
      <c r="W1123">
        <v>7</v>
      </c>
      <c r="X1123">
        <v>4</v>
      </c>
      <c r="Y1123">
        <v>4</v>
      </c>
      <c r="Z1123">
        <v>2265.7399999999998</v>
      </c>
      <c r="AA1123">
        <v>0</v>
      </c>
      <c r="AB1123" t="s">
        <v>151</v>
      </c>
      <c r="AD1123" t="s">
        <v>151</v>
      </c>
      <c r="AE1123" t="b">
        <v>1</v>
      </c>
      <c r="AF1123" t="b">
        <v>0</v>
      </c>
      <c r="AG1123" t="s">
        <v>180</v>
      </c>
    </row>
    <row r="1124" spans="1:33" x14ac:dyDescent="0.25">
      <c r="A1124" t="str">
        <f>_xlfn.CONCAT(Table3[[#This Row],[Order]],"-",Table3[[#This Row],[Line]])</f>
        <v>75348-21</v>
      </c>
      <c r="C1124" t="s">
        <v>5967</v>
      </c>
      <c r="D1124" t="s">
        <v>74</v>
      </c>
      <c r="E1124" t="b">
        <v>0</v>
      </c>
      <c r="F1124">
        <v>75348</v>
      </c>
      <c r="G1124">
        <v>21</v>
      </c>
      <c r="H1124">
        <v>1</v>
      </c>
      <c r="I1124" t="s">
        <v>738</v>
      </c>
      <c r="J1124" t="s">
        <v>5968</v>
      </c>
      <c r="K1124" t="s">
        <v>2780</v>
      </c>
      <c r="L1124">
        <v>246.5</v>
      </c>
      <c r="M1124" s="37">
        <v>43451</v>
      </c>
      <c r="N1124" t="s">
        <v>43</v>
      </c>
      <c r="O1124" t="s">
        <v>5590</v>
      </c>
      <c r="P1124" t="s">
        <v>151</v>
      </c>
      <c r="Q1124" s="37">
        <v>43441</v>
      </c>
      <c r="R1124" s="37">
        <v>43452</v>
      </c>
      <c r="S1124" t="b">
        <v>0</v>
      </c>
      <c r="T1124" t="s">
        <v>125</v>
      </c>
      <c r="V1124" t="s">
        <v>714</v>
      </c>
      <c r="W1124">
        <v>7</v>
      </c>
      <c r="X1124">
        <v>24</v>
      </c>
      <c r="Y1124">
        <v>24</v>
      </c>
      <c r="Z1124">
        <v>13216.79</v>
      </c>
      <c r="AA1124">
        <v>0</v>
      </c>
      <c r="AB1124" t="s">
        <v>151</v>
      </c>
      <c r="AD1124" t="s">
        <v>151</v>
      </c>
      <c r="AE1124" t="b">
        <v>1</v>
      </c>
      <c r="AF1124" t="b">
        <v>0</v>
      </c>
      <c r="AG1124" t="s">
        <v>180</v>
      </c>
    </row>
    <row r="1125" spans="1:33" x14ac:dyDescent="0.25">
      <c r="A1125" t="str">
        <f>_xlfn.CONCAT(Table3[[#This Row],[Order]],"-",Table3[[#This Row],[Line]])</f>
        <v>75348-22</v>
      </c>
      <c r="C1125" t="s">
        <v>5967</v>
      </c>
      <c r="D1125" t="s">
        <v>74</v>
      </c>
      <c r="E1125" t="b">
        <v>0</v>
      </c>
      <c r="F1125">
        <v>75348</v>
      </c>
      <c r="G1125">
        <v>22</v>
      </c>
      <c r="H1125">
        <v>1</v>
      </c>
      <c r="I1125" t="s">
        <v>738</v>
      </c>
      <c r="J1125" t="s">
        <v>5968</v>
      </c>
      <c r="K1125" t="s">
        <v>3965</v>
      </c>
      <c r="L1125">
        <v>84</v>
      </c>
      <c r="M1125" s="37">
        <v>43451</v>
      </c>
      <c r="N1125" t="s">
        <v>43</v>
      </c>
      <c r="O1125" t="s">
        <v>5590</v>
      </c>
      <c r="P1125" t="s">
        <v>151</v>
      </c>
      <c r="Q1125" s="37">
        <v>43441</v>
      </c>
      <c r="R1125" s="37">
        <v>43452</v>
      </c>
      <c r="S1125" t="b">
        <v>0</v>
      </c>
      <c r="V1125" t="s">
        <v>714</v>
      </c>
      <c r="W1125">
        <v>7</v>
      </c>
      <c r="X1125">
        <v>9</v>
      </c>
      <c r="Y1125">
        <v>9</v>
      </c>
      <c r="Z1125">
        <v>4720.28</v>
      </c>
      <c r="AA1125">
        <v>0</v>
      </c>
      <c r="AB1125" t="s">
        <v>151</v>
      </c>
      <c r="AD1125" t="s">
        <v>151</v>
      </c>
      <c r="AE1125" t="b">
        <v>1</v>
      </c>
      <c r="AF1125" t="b">
        <v>0</v>
      </c>
      <c r="AG1125" t="s">
        <v>180</v>
      </c>
    </row>
    <row r="1126" spans="1:33" x14ac:dyDescent="0.25">
      <c r="A1126" t="str">
        <f>_xlfn.CONCAT(Table3[[#This Row],[Order]],"-",Table3[[#This Row],[Line]])</f>
        <v>75348-27</v>
      </c>
      <c r="C1126" t="s">
        <v>5967</v>
      </c>
      <c r="D1126" t="s">
        <v>74</v>
      </c>
      <c r="E1126" t="b">
        <v>0</v>
      </c>
      <c r="F1126">
        <v>75348</v>
      </c>
      <c r="G1126">
        <v>27</v>
      </c>
      <c r="H1126">
        <v>1</v>
      </c>
      <c r="I1126" t="s">
        <v>738</v>
      </c>
      <c r="J1126" t="s">
        <v>5968</v>
      </c>
      <c r="K1126" t="s">
        <v>2780</v>
      </c>
      <c r="L1126">
        <v>246.5</v>
      </c>
      <c r="M1126" s="37"/>
      <c r="N1126" t="s">
        <v>736</v>
      </c>
      <c r="O1126" t="s">
        <v>5590</v>
      </c>
      <c r="Q1126" s="37"/>
      <c r="R1126" s="37"/>
      <c r="S1126" t="b">
        <v>0</v>
      </c>
      <c r="V1126" t="s">
        <v>714</v>
      </c>
      <c r="W1126">
        <v>0</v>
      </c>
      <c r="X1126">
        <v>24</v>
      </c>
      <c r="Z1126">
        <v>13216.8</v>
      </c>
      <c r="AA1126">
        <v>0</v>
      </c>
      <c r="AE1126" t="b">
        <v>0</v>
      </c>
      <c r="AF1126" t="b">
        <v>0</v>
      </c>
      <c r="AG1126" t="s">
        <v>180</v>
      </c>
    </row>
    <row r="1127" spans="1:33" x14ac:dyDescent="0.25">
      <c r="A1127" t="str">
        <f>_xlfn.CONCAT(Table3[[#This Row],[Order]],"-",Table3[[#This Row],[Line]])</f>
        <v>77435-1</v>
      </c>
      <c r="C1127" t="s">
        <v>5967</v>
      </c>
      <c r="D1127" t="s">
        <v>74</v>
      </c>
      <c r="E1127" t="b">
        <v>0</v>
      </c>
      <c r="F1127">
        <v>77435</v>
      </c>
      <c r="G1127">
        <v>1</v>
      </c>
      <c r="H1127">
        <v>2</v>
      </c>
      <c r="I1127" t="s">
        <v>759</v>
      </c>
      <c r="J1127" t="s">
        <v>5968</v>
      </c>
      <c r="K1127" t="s">
        <v>5591</v>
      </c>
      <c r="L1127">
        <v>0</v>
      </c>
      <c r="M1127" s="37"/>
      <c r="N1127" t="s">
        <v>736</v>
      </c>
      <c r="Q1127" s="37"/>
      <c r="R1127" s="37"/>
      <c r="S1127" t="b">
        <v>0</v>
      </c>
      <c r="V1127" t="s">
        <v>715</v>
      </c>
      <c r="W1127">
        <v>0</v>
      </c>
      <c r="X1127">
        <v>4</v>
      </c>
      <c r="Z1127">
        <v>2870</v>
      </c>
      <c r="AA1127">
        <v>0</v>
      </c>
      <c r="AE1127" t="b">
        <v>0</v>
      </c>
      <c r="AF1127" t="b">
        <v>0</v>
      </c>
      <c r="AG1127" t="s">
        <v>79</v>
      </c>
    </row>
    <row r="1128" spans="1:33" x14ac:dyDescent="0.25">
      <c r="A1128" t="str">
        <f>_xlfn.CONCAT(Table3[[#This Row],[Order]],"-",Table3[[#This Row],[Line]])</f>
        <v>76816-1</v>
      </c>
      <c r="C1128" t="s">
        <v>5967</v>
      </c>
      <c r="D1128" t="s">
        <v>74</v>
      </c>
      <c r="E1128" t="b">
        <v>0</v>
      </c>
      <c r="F1128">
        <v>76816</v>
      </c>
      <c r="G1128">
        <v>1</v>
      </c>
      <c r="H1128">
        <v>9</v>
      </c>
      <c r="I1128" t="s">
        <v>731</v>
      </c>
      <c r="J1128" t="s">
        <v>5968</v>
      </c>
      <c r="K1128" t="s">
        <v>1645</v>
      </c>
      <c r="L1128">
        <v>29.7</v>
      </c>
      <c r="M1128" s="37"/>
      <c r="N1128" t="s">
        <v>770</v>
      </c>
      <c r="Q1128" s="37"/>
      <c r="R1128" s="37"/>
      <c r="S1128" t="b">
        <v>0</v>
      </c>
      <c r="V1128" t="s">
        <v>715</v>
      </c>
      <c r="W1128">
        <v>12</v>
      </c>
      <c r="X1128">
        <v>9</v>
      </c>
      <c r="Y1128">
        <v>9</v>
      </c>
      <c r="Z1128">
        <v>2340</v>
      </c>
      <c r="AA1128">
        <v>0</v>
      </c>
      <c r="AE1128" t="b">
        <v>0</v>
      </c>
      <c r="AF1128" t="b">
        <v>0</v>
      </c>
      <c r="AG1128" t="s">
        <v>74</v>
      </c>
    </row>
    <row r="1129" spans="1:33" x14ac:dyDescent="0.25">
      <c r="A1129" t="str">
        <f>_xlfn.CONCAT(Table3[[#This Row],[Order]],"-",Table3[[#This Row],[Line]])</f>
        <v>76816-2</v>
      </c>
      <c r="C1129" t="s">
        <v>5967</v>
      </c>
      <c r="D1129" t="s">
        <v>74</v>
      </c>
      <c r="E1129" t="b">
        <v>0</v>
      </c>
      <c r="F1129">
        <v>76816</v>
      </c>
      <c r="G1129">
        <v>2</v>
      </c>
      <c r="H1129">
        <v>9</v>
      </c>
      <c r="I1129" t="s">
        <v>731</v>
      </c>
      <c r="J1129" t="s">
        <v>5968</v>
      </c>
      <c r="K1129" t="s">
        <v>1646</v>
      </c>
      <c r="L1129">
        <v>92.61</v>
      </c>
      <c r="M1129" s="37"/>
      <c r="N1129" t="s">
        <v>770</v>
      </c>
      <c r="Q1129" s="37"/>
      <c r="R1129" s="37"/>
      <c r="S1129" t="b">
        <v>0</v>
      </c>
      <c r="V1129" t="s">
        <v>715</v>
      </c>
      <c r="W1129">
        <v>12</v>
      </c>
      <c r="X1129">
        <v>9</v>
      </c>
      <c r="Y1129">
        <v>9</v>
      </c>
      <c r="Z1129">
        <v>3960</v>
      </c>
      <c r="AA1129">
        <v>0</v>
      </c>
      <c r="AE1129" t="b">
        <v>0</v>
      </c>
      <c r="AF1129" t="b">
        <v>0</v>
      </c>
      <c r="AG1129" t="s">
        <v>74</v>
      </c>
    </row>
    <row r="1130" spans="1:33" x14ac:dyDescent="0.25">
      <c r="A1130" t="str">
        <f>_xlfn.CONCAT(Table3[[#This Row],[Order]],"-",Table3[[#This Row],[Line]])</f>
        <v>77952-1</v>
      </c>
      <c r="C1130" t="s">
        <v>5967</v>
      </c>
      <c r="D1130" t="s">
        <v>74</v>
      </c>
      <c r="E1130" t="b">
        <v>0</v>
      </c>
      <c r="F1130">
        <v>77952</v>
      </c>
      <c r="G1130">
        <v>1</v>
      </c>
      <c r="H1130">
        <v>8</v>
      </c>
      <c r="I1130" t="s">
        <v>719</v>
      </c>
      <c r="J1130" t="s">
        <v>5968</v>
      </c>
      <c r="K1130" t="s">
        <v>3645</v>
      </c>
      <c r="L1130">
        <v>37.04</v>
      </c>
      <c r="M1130" s="37">
        <v>43476</v>
      </c>
      <c r="N1130" t="s">
        <v>42</v>
      </c>
      <c r="P1130" t="s">
        <v>151</v>
      </c>
      <c r="Q1130" s="37"/>
      <c r="R1130" s="37"/>
      <c r="S1130" t="b">
        <v>0</v>
      </c>
      <c r="V1130" t="s">
        <v>714</v>
      </c>
      <c r="W1130">
        <v>12</v>
      </c>
      <c r="X1130">
        <v>8</v>
      </c>
      <c r="Y1130">
        <v>16</v>
      </c>
      <c r="Z1130">
        <v>3520</v>
      </c>
      <c r="AA1130">
        <v>0</v>
      </c>
      <c r="AE1130" t="b">
        <v>0</v>
      </c>
      <c r="AF1130" t="b">
        <v>0</v>
      </c>
      <c r="AG1130" t="s">
        <v>74</v>
      </c>
    </row>
    <row r="1131" spans="1:33" x14ac:dyDescent="0.25">
      <c r="A1131" t="str">
        <f>_xlfn.CONCAT(Table3[[#This Row],[Order]],"-",Table3[[#This Row],[Line]])</f>
        <v>77363-1</v>
      </c>
      <c r="C1131" t="s">
        <v>5967</v>
      </c>
      <c r="D1131" t="s">
        <v>74</v>
      </c>
      <c r="E1131" t="b">
        <v>0</v>
      </c>
      <c r="F1131">
        <v>77363</v>
      </c>
      <c r="G1131">
        <v>1</v>
      </c>
      <c r="H1131">
        <v>33</v>
      </c>
      <c r="I1131" t="s">
        <v>722</v>
      </c>
      <c r="J1131" t="s">
        <v>5968</v>
      </c>
      <c r="K1131" t="s">
        <v>1003</v>
      </c>
      <c r="L1131">
        <v>231</v>
      </c>
      <c r="M1131" s="37">
        <v>43473</v>
      </c>
      <c r="N1131" t="s">
        <v>29</v>
      </c>
      <c r="Q1131" s="37"/>
      <c r="R1131" s="37"/>
      <c r="S1131" t="b">
        <v>0</v>
      </c>
      <c r="T1131" t="s">
        <v>0</v>
      </c>
      <c r="V1131" t="s">
        <v>714</v>
      </c>
      <c r="W1131">
        <v>12</v>
      </c>
      <c r="X1131">
        <v>33</v>
      </c>
      <c r="Y1131">
        <v>66</v>
      </c>
      <c r="Z1131">
        <v>15840</v>
      </c>
      <c r="AA1131">
        <v>0</v>
      </c>
      <c r="AE1131" t="b">
        <v>0</v>
      </c>
      <c r="AF1131" t="b">
        <v>0</v>
      </c>
      <c r="AG1131" t="s">
        <v>74</v>
      </c>
    </row>
    <row r="1132" spans="1:33" x14ac:dyDescent="0.25">
      <c r="A1132" t="str">
        <f>_xlfn.CONCAT(Table3[[#This Row],[Order]],"-",Table3[[#This Row],[Line]])</f>
        <v>77363-2</v>
      </c>
      <c r="C1132" t="s">
        <v>5967</v>
      </c>
      <c r="D1132" t="s">
        <v>74</v>
      </c>
      <c r="E1132" t="b">
        <v>0</v>
      </c>
      <c r="F1132">
        <v>77363</v>
      </c>
      <c r="G1132">
        <v>2</v>
      </c>
      <c r="H1132">
        <v>1</v>
      </c>
      <c r="I1132" t="s">
        <v>722</v>
      </c>
      <c r="J1132" t="s">
        <v>5968</v>
      </c>
      <c r="K1132" t="s">
        <v>2990</v>
      </c>
      <c r="L1132">
        <v>4</v>
      </c>
      <c r="M1132" s="37">
        <v>43473</v>
      </c>
      <c r="N1132" t="s">
        <v>29</v>
      </c>
      <c r="Q1132" s="37"/>
      <c r="R1132" s="37"/>
      <c r="S1132" t="b">
        <v>0</v>
      </c>
      <c r="V1132" t="s">
        <v>714</v>
      </c>
      <c r="W1132">
        <v>12</v>
      </c>
      <c r="X1132">
        <v>1</v>
      </c>
      <c r="Y1132">
        <v>2</v>
      </c>
      <c r="Z1132">
        <v>240</v>
      </c>
      <c r="AA1132">
        <v>0</v>
      </c>
      <c r="AE1132" t="b">
        <v>0</v>
      </c>
      <c r="AF1132" t="b">
        <v>0</v>
      </c>
      <c r="AG1132" t="s">
        <v>74</v>
      </c>
    </row>
    <row r="1133" spans="1:33" x14ac:dyDescent="0.25">
      <c r="A1133" t="str">
        <f>_xlfn.CONCAT(Table3[[#This Row],[Order]],"-",Table3[[#This Row],[Line]])</f>
        <v>77603-1</v>
      </c>
      <c r="C1133" t="s">
        <v>5967</v>
      </c>
      <c r="D1133" t="s">
        <v>112</v>
      </c>
      <c r="E1133" t="b">
        <v>0</v>
      </c>
      <c r="F1133">
        <v>77603</v>
      </c>
      <c r="G1133">
        <v>1</v>
      </c>
      <c r="H1133">
        <v>5</v>
      </c>
      <c r="I1133" t="s">
        <v>717</v>
      </c>
      <c r="J1133" t="s">
        <v>5968</v>
      </c>
      <c r="K1133" t="s">
        <v>2529</v>
      </c>
      <c r="L1133">
        <v>20</v>
      </c>
      <c r="M1133" s="37">
        <v>43469</v>
      </c>
      <c r="N1133" t="s">
        <v>165</v>
      </c>
      <c r="Q1133" s="37"/>
      <c r="R1133" s="37"/>
      <c r="S1133" t="b">
        <v>0</v>
      </c>
      <c r="V1133" t="s">
        <v>714</v>
      </c>
      <c r="W1133">
        <v>10</v>
      </c>
      <c r="X1133">
        <v>5</v>
      </c>
      <c r="Y1133">
        <v>5</v>
      </c>
      <c r="Z1133">
        <v>1875</v>
      </c>
      <c r="AA1133">
        <v>0</v>
      </c>
      <c r="AE1133" t="b">
        <v>0</v>
      </c>
      <c r="AF1133" t="b">
        <v>0</v>
      </c>
      <c r="AG1133" t="s">
        <v>74</v>
      </c>
    </row>
    <row r="1134" spans="1:33" x14ac:dyDescent="0.25">
      <c r="A1134" t="str">
        <f>_xlfn.CONCAT(Table3[[#This Row],[Order]],"-",Table3[[#This Row],[Line]])</f>
        <v>77762-2</v>
      </c>
      <c r="C1134" t="s">
        <v>5967</v>
      </c>
      <c r="D1134" t="s">
        <v>74</v>
      </c>
      <c r="E1134" t="b">
        <v>0</v>
      </c>
      <c r="F1134">
        <v>77762</v>
      </c>
      <c r="G1134">
        <v>2</v>
      </c>
      <c r="H1134">
        <v>3</v>
      </c>
      <c r="I1134" t="s">
        <v>719</v>
      </c>
      <c r="J1134" t="s">
        <v>5968</v>
      </c>
      <c r="K1134" t="s">
        <v>3860</v>
      </c>
      <c r="L1134">
        <v>13.89</v>
      </c>
      <c r="M1134" s="37">
        <v>43475</v>
      </c>
      <c r="N1134" t="s">
        <v>165</v>
      </c>
      <c r="P1134" t="s">
        <v>151</v>
      </c>
      <c r="Q1134" s="37">
        <v>43464</v>
      </c>
      <c r="R1134" s="37"/>
      <c r="S1134" t="b">
        <v>0</v>
      </c>
      <c r="V1134" t="s">
        <v>714</v>
      </c>
      <c r="W1134">
        <v>12</v>
      </c>
      <c r="X1134">
        <v>3</v>
      </c>
      <c r="Y1134">
        <v>3</v>
      </c>
      <c r="Z1134">
        <v>1080</v>
      </c>
      <c r="AA1134">
        <v>0</v>
      </c>
      <c r="AD1134" t="s">
        <v>151</v>
      </c>
      <c r="AE1134" t="b">
        <v>0</v>
      </c>
      <c r="AF1134" t="b">
        <v>0</v>
      </c>
      <c r="AG1134" t="s">
        <v>74</v>
      </c>
    </row>
    <row r="1135" spans="1:33" x14ac:dyDescent="0.25">
      <c r="A1135" t="str">
        <f>_xlfn.CONCAT(Table3[[#This Row],[Order]],"-",Table3[[#This Row],[Line]])</f>
        <v>70411-2</v>
      </c>
      <c r="C1135" t="s">
        <v>5967</v>
      </c>
      <c r="D1135" t="s">
        <v>74</v>
      </c>
      <c r="E1135" t="b">
        <v>0</v>
      </c>
      <c r="F1135">
        <v>70411</v>
      </c>
      <c r="G1135">
        <v>2</v>
      </c>
      <c r="H1135">
        <v>815</v>
      </c>
      <c r="I1135" t="s">
        <v>725</v>
      </c>
      <c r="J1135" t="s">
        <v>5968</v>
      </c>
      <c r="K1135" t="s">
        <v>1832</v>
      </c>
      <c r="L1135">
        <v>3665</v>
      </c>
      <c r="M1135" s="37">
        <v>43558</v>
      </c>
      <c r="N1135" t="s">
        <v>42</v>
      </c>
      <c r="O1135" t="s">
        <v>3646</v>
      </c>
      <c r="Q1135" s="37"/>
      <c r="R1135" s="37"/>
      <c r="S1135" t="b">
        <v>0</v>
      </c>
      <c r="V1135" t="s">
        <v>714</v>
      </c>
      <c r="W1135">
        <v>7</v>
      </c>
      <c r="X1135">
        <v>815</v>
      </c>
      <c r="Y1135">
        <v>815</v>
      </c>
      <c r="Z1135">
        <v>244500</v>
      </c>
      <c r="AA1135">
        <v>0</v>
      </c>
      <c r="AE1135" t="b">
        <v>0</v>
      </c>
      <c r="AF1135" t="b">
        <v>0</v>
      </c>
      <c r="AG1135" t="s">
        <v>74</v>
      </c>
    </row>
    <row r="1136" spans="1:33" x14ac:dyDescent="0.25">
      <c r="A1136" t="str">
        <f>_xlfn.CONCAT(Table3[[#This Row],[Order]],"-",Table3[[#This Row],[Line]])</f>
        <v>70411-2</v>
      </c>
      <c r="C1136" t="s">
        <v>5967</v>
      </c>
      <c r="D1136" t="s">
        <v>74</v>
      </c>
      <c r="E1136" t="b">
        <v>0</v>
      </c>
      <c r="F1136">
        <v>70411</v>
      </c>
      <c r="G1136">
        <v>2</v>
      </c>
      <c r="H1136">
        <v>733</v>
      </c>
      <c r="I1136" t="s">
        <v>725</v>
      </c>
      <c r="J1136" t="s">
        <v>5968</v>
      </c>
      <c r="K1136" t="s">
        <v>1832</v>
      </c>
      <c r="L1136">
        <v>2325</v>
      </c>
      <c r="M1136" s="37">
        <v>43565</v>
      </c>
      <c r="N1136" t="s">
        <v>42</v>
      </c>
      <c r="O1136" t="s">
        <v>3646</v>
      </c>
      <c r="Q1136" s="37"/>
      <c r="R1136" s="37"/>
      <c r="S1136" t="b">
        <v>0</v>
      </c>
      <c r="V1136" t="s">
        <v>714</v>
      </c>
      <c r="W1136">
        <v>7</v>
      </c>
      <c r="X1136">
        <v>733</v>
      </c>
      <c r="Y1136">
        <v>733</v>
      </c>
      <c r="Z1136">
        <v>219900</v>
      </c>
      <c r="AA1136">
        <v>0</v>
      </c>
      <c r="AE1136" t="b">
        <v>0</v>
      </c>
      <c r="AF1136" t="b">
        <v>0</v>
      </c>
      <c r="AG1136" t="s">
        <v>74</v>
      </c>
    </row>
    <row r="1137" spans="1:33" x14ac:dyDescent="0.25">
      <c r="A1137" t="str">
        <f>_xlfn.CONCAT(Table3[[#This Row],[Order]],"-",Table3[[#This Row],[Line]])</f>
        <v>70411-4</v>
      </c>
      <c r="C1137" t="s">
        <v>5967</v>
      </c>
      <c r="D1137" t="s">
        <v>74</v>
      </c>
      <c r="E1137" t="b">
        <v>0</v>
      </c>
      <c r="F1137">
        <v>70411</v>
      </c>
      <c r="G1137">
        <v>4</v>
      </c>
      <c r="H1137">
        <v>286</v>
      </c>
      <c r="I1137" t="s">
        <v>725</v>
      </c>
      <c r="J1137" t="s">
        <v>5968</v>
      </c>
      <c r="K1137" t="s">
        <v>1834</v>
      </c>
      <c r="L1137">
        <v>1430</v>
      </c>
      <c r="M1137" s="37">
        <v>43467</v>
      </c>
      <c r="N1137" t="s">
        <v>43</v>
      </c>
      <c r="O1137" t="s">
        <v>3646</v>
      </c>
      <c r="Q1137" s="37"/>
      <c r="R1137" s="37"/>
      <c r="S1137" t="b">
        <v>0</v>
      </c>
      <c r="V1137" t="s">
        <v>714</v>
      </c>
      <c r="W1137">
        <v>1</v>
      </c>
      <c r="X1137">
        <v>286</v>
      </c>
      <c r="Y1137">
        <v>286</v>
      </c>
      <c r="Z1137">
        <v>72930</v>
      </c>
      <c r="AA1137">
        <v>0</v>
      </c>
      <c r="AE1137" t="b">
        <v>0</v>
      </c>
      <c r="AF1137" t="b">
        <v>0</v>
      </c>
      <c r="AG1137" t="s">
        <v>74</v>
      </c>
    </row>
    <row r="1138" spans="1:33" x14ac:dyDescent="0.25">
      <c r="A1138" t="str">
        <f>_xlfn.CONCAT(Table3[[#This Row],[Order]],"-",Table3[[#This Row],[Line]])</f>
        <v>70411-4</v>
      </c>
      <c r="C1138" t="s">
        <v>5967</v>
      </c>
      <c r="D1138" t="s">
        <v>74</v>
      </c>
      <c r="E1138" t="b">
        <v>0</v>
      </c>
      <c r="F1138">
        <v>70411</v>
      </c>
      <c r="G1138">
        <v>4</v>
      </c>
      <c r="H1138">
        <v>254</v>
      </c>
      <c r="I1138" t="s">
        <v>725</v>
      </c>
      <c r="J1138" t="s">
        <v>5968</v>
      </c>
      <c r="K1138" t="s">
        <v>1834</v>
      </c>
      <c r="L1138">
        <v>1270</v>
      </c>
      <c r="M1138" s="37">
        <v>43528</v>
      </c>
      <c r="N1138" t="s">
        <v>42</v>
      </c>
      <c r="O1138" t="s">
        <v>3646</v>
      </c>
      <c r="Q1138" s="37"/>
      <c r="R1138" s="37"/>
      <c r="S1138" t="b">
        <v>0</v>
      </c>
      <c r="V1138" t="s">
        <v>714</v>
      </c>
      <c r="W1138">
        <v>7</v>
      </c>
      <c r="X1138">
        <v>254</v>
      </c>
      <c r="Y1138">
        <v>254</v>
      </c>
      <c r="Z1138">
        <v>64770</v>
      </c>
      <c r="AA1138">
        <v>0</v>
      </c>
      <c r="AE1138" t="b">
        <v>0</v>
      </c>
      <c r="AF1138" t="b">
        <v>0</v>
      </c>
      <c r="AG1138" t="s">
        <v>74</v>
      </c>
    </row>
    <row r="1139" spans="1:33" x14ac:dyDescent="0.25">
      <c r="A1139" t="str">
        <f>_xlfn.CONCAT(Table3[[#This Row],[Order]],"-",Table3[[#This Row],[Line]])</f>
        <v>70411-5</v>
      </c>
      <c r="C1139" t="s">
        <v>5967</v>
      </c>
      <c r="D1139" t="s">
        <v>74</v>
      </c>
      <c r="E1139" t="b">
        <v>0</v>
      </c>
      <c r="F1139">
        <v>70411</v>
      </c>
      <c r="G1139">
        <v>5</v>
      </c>
      <c r="H1139">
        <v>583</v>
      </c>
      <c r="I1139" t="s">
        <v>725</v>
      </c>
      <c r="J1139" t="s">
        <v>5968</v>
      </c>
      <c r="K1139" t="s">
        <v>1835</v>
      </c>
      <c r="L1139">
        <v>2915</v>
      </c>
      <c r="M1139" s="37">
        <v>43479</v>
      </c>
      <c r="N1139" t="s">
        <v>42</v>
      </c>
      <c r="O1139" t="s">
        <v>3646</v>
      </c>
      <c r="P1139" t="s">
        <v>151</v>
      </c>
      <c r="Q1139" s="37"/>
      <c r="R1139" s="37"/>
      <c r="S1139" t="b">
        <v>0</v>
      </c>
      <c r="V1139" t="s">
        <v>714</v>
      </c>
      <c r="W1139">
        <v>7</v>
      </c>
      <c r="X1139">
        <v>583</v>
      </c>
      <c r="Y1139">
        <v>583</v>
      </c>
      <c r="Z1139">
        <v>148665</v>
      </c>
      <c r="AA1139">
        <v>0</v>
      </c>
      <c r="AE1139" t="b">
        <v>0</v>
      </c>
      <c r="AF1139" t="b">
        <v>0</v>
      </c>
      <c r="AG1139" t="s">
        <v>74</v>
      </c>
    </row>
    <row r="1140" spans="1:33" x14ac:dyDescent="0.25">
      <c r="A1140" t="str">
        <f>_xlfn.CONCAT(Table3[[#This Row],[Order]],"-",Table3[[#This Row],[Line]])</f>
        <v>70411-5</v>
      </c>
      <c r="C1140" t="s">
        <v>5967</v>
      </c>
      <c r="D1140" t="s">
        <v>74</v>
      </c>
      <c r="E1140" t="b">
        <v>0</v>
      </c>
      <c r="F1140">
        <v>70411</v>
      </c>
      <c r="G1140">
        <v>5</v>
      </c>
      <c r="H1140">
        <v>729</v>
      </c>
      <c r="I1140" t="s">
        <v>725</v>
      </c>
      <c r="J1140" t="s">
        <v>5968</v>
      </c>
      <c r="K1140" t="s">
        <v>1835</v>
      </c>
      <c r="L1140">
        <v>3645</v>
      </c>
      <c r="M1140" s="37">
        <v>43537</v>
      </c>
      <c r="N1140" t="s">
        <v>42</v>
      </c>
      <c r="O1140" t="s">
        <v>3646</v>
      </c>
      <c r="Q1140" s="37"/>
      <c r="R1140" s="37"/>
      <c r="S1140" t="b">
        <v>0</v>
      </c>
      <c r="V1140" t="s">
        <v>714</v>
      </c>
      <c r="W1140">
        <v>7</v>
      </c>
      <c r="X1140">
        <v>729</v>
      </c>
      <c r="Y1140">
        <v>729</v>
      </c>
      <c r="Z1140">
        <v>185895</v>
      </c>
      <c r="AA1140">
        <v>0</v>
      </c>
      <c r="AE1140" t="b">
        <v>0</v>
      </c>
      <c r="AF1140" t="b">
        <v>0</v>
      </c>
      <c r="AG1140" t="s">
        <v>74</v>
      </c>
    </row>
    <row r="1141" spans="1:33" x14ac:dyDescent="0.25">
      <c r="A1141" t="str">
        <f>_xlfn.CONCAT(Table3[[#This Row],[Order]],"-",Table3[[#This Row],[Line]])</f>
        <v>70411-32</v>
      </c>
      <c r="C1141" t="s">
        <v>5967</v>
      </c>
      <c r="D1141" t="s">
        <v>74</v>
      </c>
      <c r="E1141" t="b">
        <v>0</v>
      </c>
      <c r="F1141">
        <v>70411</v>
      </c>
      <c r="G1141">
        <v>32</v>
      </c>
      <c r="H1141">
        <v>13</v>
      </c>
      <c r="I1141" t="s">
        <v>731</v>
      </c>
      <c r="J1141" t="s">
        <v>5968</v>
      </c>
      <c r="K1141" t="s">
        <v>3324</v>
      </c>
      <c r="L1141">
        <v>41.6</v>
      </c>
      <c r="M1141" s="37">
        <v>43473</v>
      </c>
      <c r="N1141" t="s">
        <v>165</v>
      </c>
      <c r="O1141" t="s">
        <v>3646</v>
      </c>
      <c r="Q1141" s="37">
        <v>43461</v>
      </c>
      <c r="R1141" s="37">
        <v>43453</v>
      </c>
      <c r="S1141" t="b">
        <v>0</v>
      </c>
      <c r="T1141" t="s">
        <v>3747</v>
      </c>
      <c r="V1141" t="s">
        <v>714</v>
      </c>
      <c r="W1141">
        <v>7</v>
      </c>
      <c r="X1141">
        <v>13</v>
      </c>
      <c r="Y1141">
        <v>13</v>
      </c>
      <c r="Z1141">
        <v>4420</v>
      </c>
      <c r="AA1141">
        <v>0</v>
      </c>
      <c r="AB1141" t="s">
        <v>151</v>
      </c>
      <c r="AD1141" t="s">
        <v>151</v>
      </c>
      <c r="AE1141" t="b">
        <v>0</v>
      </c>
      <c r="AF1141" t="b">
        <v>0</v>
      </c>
      <c r="AG1141" t="s">
        <v>74</v>
      </c>
    </row>
    <row r="1142" spans="1:33" x14ac:dyDescent="0.25">
      <c r="A1142" t="str">
        <f>_xlfn.CONCAT(Table3[[#This Row],[Order]],"-",Table3[[#This Row],[Line]])</f>
        <v>70411-33</v>
      </c>
      <c r="C1142" t="s">
        <v>5967</v>
      </c>
      <c r="D1142" t="s">
        <v>74</v>
      </c>
      <c r="E1142" t="b">
        <v>0</v>
      </c>
      <c r="F1142">
        <v>70411</v>
      </c>
      <c r="G1142">
        <v>33</v>
      </c>
      <c r="H1142">
        <v>353</v>
      </c>
      <c r="I1142" t="s">
        <v>725</v>
      </c>
      <c r="J1142" t="s">
        <v>5968</v>
      </c>
      <c r="K1142" t="s">
        <v>1202</v>
      </c>
      <c r="L1142">
        <v>1876.4</v>
      </c>
      <c r="M1142" s="37">
        <v>43544</v>
      </c>
      <c r="N1142" t="s">
        <v>42</v>
      </c>
      <c r="O1142" t="s">
        <v>3646</v>
      </c>
      <c r="Q1142" s="37"/>
      <c r="R1142" s="37"/>
      <c r="S1142" t="b">
        <v>0</v>
      </c>
      <c r="V1142" t="s">
        <v>714</v>
      </c>
      <c r="W1142">
        <v>7</v>
      </c>
      <c r="X1142">
        <v>353</v>
      </c>
      <c r="Y1142">
        <v>353</v>
      </c>
      <c r="Z1142">
        <v>105900</v>
      </c>
      <c r="AA1142">
        <v>0</v>
      </c>
      <c r="AE1142" t="b">
        <v>0</v>
      </c>
      <c r="AF1142" t="b">
        <v>0</v>
      </c>
      <c r="AG1142" t="s">
        <v>74</v>
      </c>
    </row>
    <row r="1143" spans="1:33" x14ac:dyDescent="0.25">
      <c r="A1143" t="str">
        <f>_xlfn.CONCAT(Table3[[#This Row],[Order]],"-",Table3[[#This Row],[Line]])</f>
        <v>70411-33</v>
      </c>
      <c r="C1143" t="s">
        <v>5967</v>
      </c>
      <c r="D1143" t="s">
        <v>74</v>
      </c>
      <c r="E1143" t="b">
        <v>0</v>
      </c>
      <c r="F1143">
        <v>70411</v>
      </c>
      <c r="G1143">
        <v>33</v>
      </c>
      <c r="H1143">
        <v>345</v>
      </c>
      <c r="I1143" t="s">
        <v>725</v>
      </c>
      <c r="J1143" t="s">
        <v>5968</v>
      </c>
      <c r="K1143" t="s">
        <v>1202</v>
      </c>
      <c r="L1143">
        <v>2101.5680000000002</v>
      </c>
      <c r="M1143" s="37">
        <v>43551</v>
      </c>
      <c r="N1143" t="s">
        <v>42</v>
      </c>
      <c r="O1143" t="s">
        <v>3646</v>
      </c>
      <c r="Q1143" s="37"/>
      <c r="R1143" s="37"/>
      <c r="S1143" t="b">
        <v>0</v>
      </c>
      <c r="V1143" t="s">
        <v>714</v>
      </c>
      <c r="W1143">
        <v>7</v>
      </c>
      <c r="X1143">
        <v>345</v>
      </c>
      <c r="Y1143">
        <v>345</v>
      </c>
      <c r="Z1143">
        <v>103500</v>
      </c>
      <c r="AA1143">
        <v>0</v>
      </c>
      <c r="AE1143" t="b">
        <v>0</v>
      </c>
      <c r="AF1143" t="b">
        <v>0</v>
      </c>
      <c r="AG1143" t="s">
        <v>74</v>
      </c>
    </row>
    <row r="1144" spans="1:33" x14ac:dyDescent="0.25">
      <c r="A1144" t="str">
        <f>_xlfn.CONCAT(Table3[[#This Row],[Order]],"-",Table3[[#This Row],[Line]])</f>
        <v>70411-37</v>
      </c>
      <c r="C1144" t="s">
        <v>5967</v>
      </c>
      <c r="D1144" t="s">
        <v>74</v>
      </c>
      <c r="E1144" t="b">
        <v>0</v>
      </c>
      <c r="F1144">
        <v>70411</v>
      </c>
      <c r="G1144">
        <v>37</v>
      </c>
      <c r="H1144">
        <v>151</v>
      </c>
      <c r="I1144" t="s">
        <v>725</v>
      </c>
      <c r="J1144" t="s">
        <v>5968</v>
      </c>
      <c r="K1144" t="s">
        <v>1836</v>
      </c>
      <c r="L1144">
        <v>755</v>
      </c>
      <c r="M1144" s="37">
        <v>43473</v>
      </c>
      <c r="N1144" t="s">
        <v>165</v>
      </c>
      <c r="O1144" t="s">
        <v>3646</v>
      </c>
      <c r="Q1144" s="37"/>
      <c r="R1144" s="37"/>
      <c r="S1144" t="b">
        <v>0</v>
      </c>
      <c r="V1144" t="s">
        <v>714</v>
      </c>
      <c r="W1144">
        <v>7</v>
      </c>
      <c r="X1144">
        <v>151</v>
      </c>
      <c r="Y1144">
        <v>151</v>
      </c>
      <c r="Z1144">
        <v>38505</v>
      </c>
      <c r="AA1144">
        <v>0</v>
      </c>
      <c r="AE1144" t="b">
        <v>0</v>
      </c>
      <c r="AF1144" t="b">
        <v>0</v>
      </c>
      <c r="AG1144" t="s">
        <v>74</v>
      </c>
    </row>
    <row r="1145" spans="1:33" x14ac:dyDescent="0.25">
      <c r="A1145" t="str">
        <f>_xlfn.CONCAT(Table3[[#This Row],[Order]],"-",Table3[[#This Row],[Line]])</f>
        <v>70411-37</v>
      </c>
      <c r="C1145" t="s">
        <v>5967</v>
      </c>
      <c r="D1145" t="s">
        <v>74</v>
      </c>
      <c r="E1145" t="b">
        <v>0</v>
      </c>
      <c r="F1145">
        <v>70411</v>
      </c>
      <c r="G1145">
        <v>37</v>
      </c>
      <c r="H1145">
        <v>281</v>
      </c>
      <c r="I1145" t="s">
        <v>725</v>
      </c>
      <c r="J1145" t="s">
        <v>5968</v>
      </c>
      <c r="K1145" t="s">
        <v>1836</v>
      </c>
      <c r="L1145">
        <v>1405</v>
      </c>
      <c r="M1145" s="37">
        <v>43532</v>
      </c>
      <c r="N1145" t="s">
        <v>42</v>
      </c>
      <c r="O1145" t="s">
        <v>3646</v>
      </c>
      <c r="Q1145" s="37"/>
      <c r="R1145" s="37"/>
      <c r="S1145" t="b">
        <v>0</v>
      </c>
      <c r="V1145" t="s">
        <v>714</v>
      </c>
      <c r="W1145">
        <v>7</v>
      </c>
      <c r="X1145">
        <v>281</v>
      </c>
      <c r="Y1145">
        <v>281</v>
      </c>
      <c r="Z1145">
        <v>71655</v>
      </c>
      <c r="AA1145">
        <v>0</v>
      </c>
      <c r="AE1145" t="b">
        <v>0</v>
      </c>
      <c r="AF1145" t="b">
        <v>0</v>
      </c>
      <c r="AG1145" t="s">
        <v>74</v>
      </c>
    </row>
    <row r="1146" spans="1:33" x14ac:dyDescent="0.25">
      <c r="A1146" t="str">
        <f>_xlfn.CONCAT(Table3[[#This Row],[Order]],"-",Table3[[#This Row],[Line]])</f>
        <v>73566-42</v>
      </c>
      <c r="C1146" t="s">
        <v>5967</v>
      </c>
      <c r="D1146" t="s">
        <v>74</v>
      </c>
      <c r="E1146" t="b">
        <v>0</v>
      </c>
      <c r="F1146">
        <v>73566</v>
      </c>
      <c r="G1146">
        <v>42</v>
      </c>
      <c r="H1146">
        <v>1</v>
      </c>
      <c r="I1146" t="s">
        <v>725</v>
      </c>
      <c r="J1146" t="s">
        <v>5968</v>
      </c>
      <c r="K1146" t="s">
        <v>1552</v>
      </c>
      <c r="L1146">
        <v>60</v>
      </c>
      <c r="M1146" s="37">
        <v>43461</v>
      </c>
      <c r="N1146" t="s">
        <v>29</v>
      </c>
      <c r="O1146" t="s">
        <v>2991</v>
      </c>
      <c r="Q1146" s="37"/>
      <c r="R1146" s="37">
        <v>43464</v>
      </c>
      <c r="S1146" t="b">
        <v>0</v>
      </c>
      <c r="V1146" t="s">
        <v>714</v>
      </c>
      <c r="W1146">
        <v>1</v>
      </c>
      <c r="X1146">
        <v>4</v>
      </c>
      <c r="Y1146">
        <v>2</v>
      </c>
      <c r="Z1146">
        <v>1000</v>
      </c>
      <c r="AA1146">
        <v>1000</v>
      </c>
      <c r="AE1146" t="b">
        <v>0</v>
      </c>
      <c r="AF1146" t="b">
        <v>0</v>
      </c>
      <c r="AG1146" t="s">
        <v>180</v>
      </c>
    </row>
    <row r="1147" spans="1:33" x14ac:dyDescent="0.25">
      <c r="A1147" t="str">
        <f>_xlfn.CONCAT(Table3[[#This Row],[Order]],"-",Table3[[#This Row],[Line]])</f>
        <v>75462-4</v>
      </c>
      <c r="C1147" t="s">
        <v>5967</v>
      </c>
      <c r="D1147" t="s">
        <v>74</v>
      </c>
      <c r="E1147" t="b">
        <v>0</v>
      </c>
      <c r="F1147">
        <v>75462</v>
      </c>
      <c r="G1147">
        <v>4</v>
      </c>
      <c r="H1147">
        <v>2</v>
      </c>
      <c r="I1147" t="s">
        <v>751</v>
      </c>
      <c r="J1147" t="s">
        <v>5968</v>
      </c>
      <c r="K1147" t="s">
        <v>1385</v>
      </c>
      <c r="L1147">
        <v>0</v>
      </c>
      <c r="M1147" s="37"/>
      <c r="N1147" t="s">
        <v>736</v>
      </c>
      <c r="Q1147" s="37"/>
      <c r="R1147" s="37"/>
      <c r="S1147" t="b">
        <v>0</v>
      </c>
      <c r="V1147" t="s">
        <v>714</v>
      </c>
      <c r="W1147">
        <v>0</v>
      </c>
      <c r="X1147">
        <v>2</v>
      </c>
      <c r="Z1147">
        <v>1440</v>
      </c>
      <c r="AA1147">
        <v>0</v>
      </c>
      <c r="AE1147" t="b">
        <v>0</v>
      </c>
      <c r="AF1147" t="b">
        <v>0</v>
      </c>
      <c r="AG1147" t="s">
        <v>74</v>
      </c>
    </row>
    <row r="1148" spans="1:33" x14ac:dyDescent="0.25">
      <c r="A1148" t="str">
        <f>_xlfn.CONCAT(Table3[[#This Row],[Order]],"-",Table3[[#This Row],[Line]])</f>
        <v>75462-5</v>
      </c>
      <c r="C1148" t="s">
        <v>5967</v>
      </c>
      <c r="D1148" t="s">
        <v>74</v>
      </c>
      <c r="E1148" t="b">
        <v>0</v>
      </c>
      <c r="F1148">
        <v>75462</v>
      </c>
      <c r="G1148">
        <v>5</v>
      </c>
      <c r="H1148">
        <v>1</v>
      </c>
      <c r="I1148" t="s">
        <v>751</v>
      </c>
      <c r="J1148" t="s">
        <v>5968</v>
      </c>
      <c r="K1148" t="s">
        <v>1386</v>
      </c>
      <c r="L1148">
        <v>0</v>
      </c>
      <c r="M1148" s="37"/>
      <c r="N1148" t="s">
        <v>736</v>
      </c>
      <c r="Q1148" s="37"/>
      <c r="R1148" s="37"/>
      <c r="S1148" t="b">
        <v>0</v>
      </c>
      <c r="V1148" t="s">
        <v>714</v>
      </c>
      <c r="W1148">
        <v>0</v>
      </c>
      <c r="X1148">
        <v>1</v>
      </c>
      <c r="Z1148">
        <v>764</v>
      </c>
      <c r="AA1148">
        <v>0</v>
      </c>
      <c r="AE1148" t="b">
        <v>0</v>
      </c>
      <c r="AF1148" t="b">
        <v>0</v>
      </c>
      <c r="AG1148" t="s">
        <v>74</v>
      </c>
    </row>
    <row r="1149" spans="1:33" x14ac:dyDescent="0.25">
      <c r="A1149" t="str">
        <f>_xlfn.CONCAT(Table3[[#This Row],[Order]],"-",Table3[[#This Row],[Line]])</f>
        <v>75462-6</v>
      </c>
      <c r="C1149" t="s">
        <v>5967</v>
      </c>
      <c r="D1149" t="s">
        <v>74</v>
      </c>
      <c r="E1149" t="b">
        <v>0</v>
      </c>
      <c r="F1149">
        <v>75462</v>
      </c>
      <c r="G1149">
        <v>6</v>
      </c>
      <c r="H1149">
        <v>2</v>
      </c>
      <c r="I1149" t="s">
        <v>751</v>
      </c>
      <c r="J1149" t="s">
        <v>5968</v>
      </c>
      <c r="K1149" t="s">
        <v>1044</v>
      </c>
      <c r="L1149">
        <v>0</v>
      </c>
      <c r="M1149" s="37"/>
      <c r="N1149" t="s">
        <v>736</v>
      </c>
      <c r="Q1149" s="37"/>
      <c r="R1149" s="37"/>
      <c r="S1149" t="b">
        <v>0</v>
      </c>
      <c r="V1149" t="s">
        <v>714</v>
      </c>
      <c r="W1149">
        <v>0</v>
      </c>
      <c r="X1149">
        <v>2</v>
      </c>
      <c r="Z1149">
        <v>1152</v>
      </c>
      <c r="AA1149">
        <v>0</v>
      </c>
      <c r="AE1149" t="b">
        <v>0</v>
      </c>
      <c r="AF1149" t="b">
        <v>0</v>
      </c>
      <c r="AG1149" t="s">
        <v>74</v>
      </c>
    </row>
    <row r="1150" spans="1:33" x14ac:dyDescent="0.25">
      <c r="A1150" t="str">
        <f>_xlfn.CONCAT(Table3[[#This Row],[Order]],"-",Table3[[#This Row],[Line]])</f>
        <v>75462-7</v>
      </c>
      <c r="C1150" t="s">
        <v>5967</v>
      </c>
      <c r="D1150" t="s">
        <v>74</v>
      </c>
      <c r="E1150" t="b">
        <v>0</v>
      </c>
      <c r="F1150">
        <v>75462</v>
      </c>
      <c r="G1150">
        <v>7</v>
      </c>
      <c r="H1150">
        <v>1</v>
      </c>
      <c r="I1150" t="s">
        <v>751</v>
      </c>
      <c r="J1150" t="s">
        <v>5968</v>
      </c>
      <c r="K1150" t="s">
        <v>1387</v>
      </c>
      <c r="L1150">
        <v>0</v>
      </c>
      <c r="M1150" s="37"/>
      <c r="N1150" t="s">
        <v>736</v>
      </c>
      <c r="Q1150" s="37"/>
      <c r="R1150" s="37"/>
      <c r="S1150" t="b">
        <v>0</v>
      </c>
      <c r="V1150" t="s">
        <v>714</v>
      </c>
      <c r="W1150">
        <v>0</v>
      </c>
      <c r="X1150">
        <v>1</v>
      </c>
      <c r="Z1150">
        <v>432</v>
      </c>
      <c r="AA1150">
        <v>0</v>
      </c>
      <c r="AE1150" t="b">
        <v>0</v>
      </c>
      <c r="AF1150" t="b">
        <v>0</v>
      </c>
      <c r="AG1150" t="s">
        <v>74</v>
      </c>
    </row>
    <row r="1151" spans="1:33" x14ac:dyDescent="0.25">
      <c r="A1151" t="str">
        <f>_xlfn.CONCAT(Table3[[#This Row],[Order]],"-",Table3[[#This Row],[Line]])</f>
        <v>75462-8</v>
      </c>
      <c r="C1151" t="s">
        <v>5967</v>
      </c>
      <c r="D1151" t="s">
        <v>74</v>
      </c>
      <c r="E1151" t="b">
        <v>0</v>
      </c>
      <c r="F1151">
        <v>75462</v>
      </c>
      <c r="G1151">
        <v>8</v>
      </c>
      <c r="H1151">
        <v>1</v>
      </c>
      <c r="I1151" t="s">
        <v>751</v>
      </c>
      <c r="J1151" t="s">
        <v>5968</v>
      </c>
      <c r="K1151" t="s">
        <v>1388</v>
      </c>
      <c r="L1151">
        <v>0</v>
      </c>
      <c r="M1151" s="37"/>
      <c r="N1151" t="s">
        <v>736</v>
      </c>
      <c r="Q1151" s="37"/>
      <c r="R1151" s="37"/>
      <c r="S1151" t="b">
        <v>0</v>
      </c>
      <c r="V1151" t="s">
        <v>714</v>
      </c>
      <c r="W1151">
        <v>0</v>
      </c>
      <c r="X1151">
        <v>1</v>
      </c>
      <c r="Z1151">
        <v>720</v>
      </c>
      <c r="AA1151">
        <v>0</v>
      </c>
      <c r="AE1151" t="b">
        <v>0</v>
      </c>
      <c r="AF1151" t="b">
        <v>0</v>
      </c>
      <c r="AG1151" t="s">
        <v>74</v>
      </c>
    </row>
    <row r="1152" spans="1:33" x14ac:dyDescent="0.25">
      <c r="A1152" t="str">
        <f>_xlfn.CONCAT(Table3[[#This Row],[Order]],"-",Table3[[#This Row],[Line]])</f>
        <v>75462-9</v>
      </c>
      <c r="C1152" t="s">
        <v>5967</v>
      </c>
      <c r="D1152" t="s">
        <v>74</v>
      </c>
      <c r="E1152" t="b">
        <v>0</v>
      </c>
      <c r="F1152">
        <v>75462</v>
      </c>
      <c r="G1152">
        <v>9</v>
      </c>
      <c r="H1152">
        <v>1</v>
      </c>
      <c r="I1152" t="s">
        <v>751</v>
      </c>
      <c r="J1152" t="s">
        <v>5968</v>
      </c>
      <c r="K1152" t="s">
        <v>1389</v>
      </c>
      <c r="L1152">
        <v>0</v>
      </c>
      <c r="M1152" s="37"/>
      <c r="N1152" t="s">
        <v>736</v>
      </c>
      <c r="Q1152" s="37"/>
      <c r="R1152" s="37"/>
      <c r="S1152" t="b">
        <v>0</v>
      </c>
      <c r="V1152" t="s">
        <v>714</v>
      </c>
      <c r="W1152">
        <v>0</v>
      </c>
      <c r="X1152">
        <v>2</v>
      </c>
      <c r="Z1152">
        <v>1296</v>
      </c>
      <c r="AA1152">
        <v>0</v>
      </c>
      <c r="AE1152" t="b">
        <v>0</v>
      </c>
      <c r="AF1152" t="b">
        <v>0</v>
      </c>
      <c r="AG1152" t="s">
        <v>74</v>
      </c>
    </row>
    <row r="1153" spans="1:33" x14ac:dyDescent="0.25">
      <c r="A1153" t="str">
        <f>_xlfn.CONCAT(Table3[[#This Row],[Order]],"-",Table3[[#This Row],[Line]])</f>
        <v>75462-10</v>
      </c>
      <c r="C1153" t="s">
        <v>5967</v>
      </c>
      <c r="D1153" t="s">
        <v>74</v>
      </c>
      <c r="E1153" t="b">
        <v>0</v>
      </c>
      <c r="F1153">
        <v>75462</v>
      </c>
      <c r="G1153">
        <v>10</v>
      </c>
      <c r="H1153">
        <v>1</v>
      </c>
      <c r="I1153" t="s">
        <v>751</v>
      </c>
      <c r="J1153" t="s">
        <v>5968</v>
      </c>
      <c r="K1153" t="s">
        <v>1390</v>
      </c>
      <c r="L1153">
        <v>0</v>
      </c>
      <c r="M1153" s="37"/>
      <c r="N1153" t="s">
        <v>736</v>
      </c>
      <c r="Q1153" s="37"/>
      <c r="R1153" s="37"/>
      <c r="S1153" t="b">
        <v>0</v>
      </c>
      <c r="V1153" t="s">
        <v>714</v>
      </c>
      <c r="W1153">
        <v>0</v>
      </c>
      <c r="X1153">
        <v>2</v>
      </c>
      <c r="Z1153">
        <v>1008</v>
      </c>
      <c r="AA1153">
        <v>0</v>
      </c>
      <c r="AE1153" t="b">
        <v>0</v>
      </c>
      <c r="AF1153" t="b">
        <v>0</v>
      </c>
      <c r="AG1153" t="s">
        <v>74</v>
      </c>
    </row>
    <row r="1154" spans="1:33" x14ac:dyDescent="0.25">
      <c r="A1154" t="str">
        <f>_xlfn.CONCAT(Table3[[#This Row],[Order]],"-",Table3[[#This Row],[Line]])</f>
        <v>75462-11</v>
      </c>
      <c r="C1154" t="s">
        <v>5967</v>
      </c>
      <c r="D1154" t="s">
        <v>74</v>
      </c>
      <c r="E1154" t="b">
        <v>0</v>
      </c>
      <c r="F1154">
        <v>75462</v>
      </c>
      <c r="G1154">
        <v>11</v>
      </c>
      <c r="H1154">
        <v>1</v>
      </c>
      <c r="I1154" t="s">
        <v>751</v>
      </c>
      <c r="J1154" t="s">
        <v>5968</v>
      </c>
      <c r="K1154" t="s">
        <v>1391</v>
      </c>
      <c r="L1154">
        <v>0</v>
      </c>
      <c r="M1154" s="37"/>
      <c r="N1154" t="s">
        <v>736</v>
      </c>
      <c r="Q1154" s="37"/>
      <c r="R1154" s="37"/>
      <c r="S1154" t="b">
        <v>0</v>
      </c>
      <c r="V1154" t="s">
        <v>714</v>
      </c>
      <c r="W1154">
        <v>0</v>
      </c>
      <c r="X1154">
        <v>1</v>
      </c>
      <c r="Z1154">
        <v>288</v>
      </c>
      <c r="AA1154">
        <v>0</v>
      </c>
      <c r="AE1154" t="b">
        <v>0</v>
      </c>
      <c r="AF1154" t="b">
        <v>0</v>
      </c>
      <c r="AG1154" t="s">
        <v>74</v>
      </c>
    </row>
    <row r="1155" spans="1:33" x14ac:dyDescent="0.25">
      <c r="A1155" t="str">
        <f>_xlfn.CONCAT(Table3[[#This Row],[Order]],"-",Table3[[#This Row],[Line]])</f>
        <v>75462-12</v>
      </c>
      <c r="C1155" t="s">
        <v>5967</v>
      </c>
      <c r="D1155" t="s">
        <v>74</v>
      </c>
      <c r="E1155" t="b">
        <v>0</v>
      </c>
      <c r="F1155">
        <v>75462</v>
      </c>
      <c r="G1155">
        <v>12</v>
      </c>
      <c r="H1155">
        <v>1</v>
      </c>
      <c r="I1155" t="s">
        <v>725</v>
      </c>
      <c r="J1155" t="s">
        <v>5968</v>
      </c>
      <c r="K1155" t="s">
        <v>1392</v>
      </c>
      <c r="L1155">
        <v>0</v>
      </c>
      <c r="M1155" s="37"/>
      <c r="N1155" t="s">
        <v>736</v>
      </c>
      <c r="Q1155" s="37"/>
      <c r="R1155" s="37"/>
      <c r="S1155" t="b">
        <v>0</v>
      </c>
      <c r="V1155" t="s">
        <v>714</v>
      </c>
      <c r="W1155">
        <v>0</v>
      </c>
      <c r="X1155">
        <v>2</v>
      </c>
      <c r="Z1155">
        <v>1210</v>
      </c>
      <c r="AA1155">
        <v>0</v>
      </c>
      <c r="AE1155" t="b">
        <v>0</v>
      </c>
      <c r="AF1155" t="b">
        <v>0</v>
      </c>
      <c r="AG1155" t="s">
        <v>74</v>
      </c>
    </row>
    <row r="1156" spans="1:33" x14ac:dyDescent="0.25">
      <c r="A1156" t="str">
        <f>_xlfn.CONCAT(Table3[[#This Row],[Order]],"-",Table3[[#This Row],[Line]])</f>
        <v>75462-15</v>
      </c>
      <c r="C1156" t="s">
        <v>5967</v>
      </c>
      <c r="D1156" t="s">
        <v>74</v>
      </c>
      <c r="E1156" t="b">
        <v>0</v>
      </c>
      <c r="F1156">
        <v>75462</v>
      </c>
      <c r="G1156">
        <v>15</v>
      </c>
      <c r="H1156">
        <v>1</v>
      </c>
      <c r="I1156" t="s">
        <v>725</v>
      </c>
      <c r="J1156" t="s">
        <v>5968</v>
      </c>
      <c r="K1156" t="s">
        <v>1393</v>
      </c>
      <c r="L1156">
        <v>0</v>
      </c>
      <c r="M1156" s="37"/>
      <c r="N1156" t="s">
        <v>736</v>
      </c>
      <c r="Q1156" s="37"/>
      <c r="R1156" s="37"/>
      <c r="S1156" t="b">
        <v>0</v>
      </c>
      <c r="V1156" t="s">
        <v>714</v>
      </c>
      <c r="W1156">
        <v>0</v>
      </c>
      <c r="X1156">
        <v>3</v>
      </c>
      <c r="Z1156">
        <v>2515</v>
      </c>
      <c r="AA1156">
        <v>0</v>
      </c>
      <c r="AE1156" t="b">
        <v>0</v>
      </c>
      <c r="AF1156" t="b">
        <v>0</v>
      </c>
      <c r="AG1156" t="s">
        <v>74</v>
      </c>
    </row>
    <row r="1157" spans="1:33" x14ac:dyDescent="0.25">
      <c r="A1157" t="str">
        <f>_xlfn.CONCAT(Table3[[#This Row],[Order]],"-",Table3[[#This Row],[Line]])</f>
        <v>75462-31</v>
      </c>
      <c r="C1157" t="s">
        <v>5967</v>
      </c>
      <c r="D1157" t="s">
        <v>74</v>
      </c>
      <c r="E1157" t="b">
        <v>0</v>
      </c>
      <c r="F1157">
        <v>75462</v>
      </c>
      <c r="G1157">
        <v>31</v>
      </c>
      <c r="H1157">
        <v>1</v>
      </c>
      <c r="I1157" t="s">
        <v>748</v>
      </c>
      <c r="J1157" t="s">
        <v>5968</v>
      </c>
      <c r="K1157" t="s">
        <v>1395</v>
      </c>
      <c r="L1157">
        <v>0</v>
      </c>
      <c r="M1157" s="37"/>
      <c r="N1157" t="s">
        <v>736</v>
      </c>
      <c r="Q1157" s="37"/>
      <c r="R1157" s="37"/>
      <c r="S1157" t="b">
        <v>0</v>
      </c>
      <c r="V1157" t="s">
        <v>714</v>
      </c>
      <c r="W1157">
        <v>0</v>
      </c>
      <c r="X1157">
        <v>6</v>
      </c>
      <c r="Z1157">
        <v>5545</v>
      </c>
      <c r="AA1157">
        <v>0</v>
      </c>
      <c r="AE1157" t="b">
        <v>0</v>
      </c>
      <c r="AF1157" t="b">
        <v>0</v>
      </c>
      <c r="AG1157" t="s">
        <v>74</v>
      </c>
    </row>
    <row r="1158" spans="1:33" x14ac:dyDescent="0.25">
      <c r="A1158" t="str">
        <f>_xlfn.CONCAT(Table3[[#This Row],[Order]],"-",Table3[[#This Row],[Line]])</f>
        <v>75462-34</v>
      </c>
      <c r="C1158" t="s">
        <v>5967</v>
      </c>
      <c r="D1158" t="s">
        <v>74</v>
      </c>
      <c r="E1158" t="b">
        <v>0</v>
      </c>
      <c r="F1158">
        <v>75462</v>
      </c>
      <c r="G1158">
        <v>34</v>
      </c>
      <c r="H1158">
        <v>1</v>
      </c>
      <c r="I1158" t="s">
        <v>725</v>
      </c>
      <c r="J1158" t="s">
        <v>5968</v>
      </c>
      <c r="K1158" t="s">
        <v>2139</v>
      </c>
      <c r="L1158">
        <v>0</v>
      </c>
      <c r="M1158" s="37"/>
      <c r="N1158" t="s">
        <v>736</v>
      </c>
      <c r="Q1158" s="37"/>
      <c r="R1158" s="37"/>
      <c r="S1158" t="b">
        <v>0</v>
      </c>
      <c r="V1158" t="s">
        <v>714</v>
      </c>
      <c r="W1158">
        <v>0</v>
      </c>
      <c r="X1158">
        <v>1</v>
      </c>
      <c r="Z1158">
        <v>495</v>
      </c>
      <c r="AA1158">
        <v>0</v>
      </c>
      <c r="AE1158" t="b">
        <v>0</v>
      </c>
      <c r="AF1158" t="b">
        <v>0</v>
      </c>
      <c r="AG1158" t="s">
        <v>74</v>
      </c>
    </row>
    <row r="1159" spans="1:33" x14ac:dyDescent="0.25">
      <c r="A1159" t="str">
        <f>_xlfn.CONCAT(Table3[[#This Row],[Order]],"-",Table3[[#This Row],[Line]])</f>
        <v>75462-35</v>
      </c>
      <c r="C1159" t="s">
        <v>5967</v>
      </c>
      <c r="D1159" t="s">
        <v>74</v>
      </c>
      <c r="E1159" t="b">
        <v>0</v>
      </c>
      <c r="F1159">
        <v>75462</v>
      </c>
      <c r="G1159">
        <v>35</v>
      </c>
      <c r="H1159">
        <v>1</v>
      </c>
      <c r="I1159" t="s">
        <v>725</v>
      </c>
      <c r="J1159" t="s">
        <v>5968</v>
      </c>
      <c r="K1159" t="s">
        <v>2139</v>
      </c>
      <c r="L1159">
        <v>0</v>
      </c>
      <c r="M1159" s="37"/>
      <c r="N1159" t="s">
        <v>736</v>
      </c>
      <c r="Q1159" s="37"/>
      <c r="R1159" s="37"/>
      <c r="S1159" t="b">
        <v>0</v>
      </c>
      <c r="V1159" t="s">
        <v>714</v>
      </c>
      <c r="W1159">
        <v>0</v>
      </c>
      <c r="X1159">
        <v>1</v>
      </c>
      <c r="Z1159">
        <v>495</v>
      </c>
      <c r="AA1159">
        <v>0</v>
      </c>
      <c r="AE1159" t="b">
        <v>0</v>
      </c>
      <c r="AF1159" t="b">
        <v>0</v>
      </c>
      <c r="AG1159" t="s">
        <v>74</v>
      </c>
    </row>
    <row r="1160" spans="1:33" x14ac:dyDescent="0.25">
      <c r="A1160" t="str">
        <f>_xlfn.CONCAT(Table3[[#This Row],[Order]],"-",Table3[[#This Row],[Line]])</f>
        <v>75475-5</v>
      </c>
      <c r="C1160" t="s">
        <v>5967</v>
      </c>
      <c r="D1160" t="s">
        <v>74</v>
      </c>
      <c r="E1160" t="b">
        <v>0</v>
      </c>
      <c r="F1160">
        <v>75475</v>
      </c>
      <c r="G1160">
        <v>5</v>
      </c>
      <c r="H1160">
        <v>1</v>
      </c>
      <c r="I1160" t="s">
        <v>751</v>
      </c>
      <c r="J1160" t="s">
        <v>5968</v>
      </c>
      <c r="K1160" t="s">
        <v>1385</v>
      </c>
      <c r="L1160">
        <v>0</v>
      </c>
      <c r="M1160" s="37"/>
      <c r="N1160" t="s">
        <v>736</v>
      </c>
      <c r="Q1160" s="37"/>
      <c r="R1160" s="37"/>
      <c r="S1160" t="b">
        <v>0</v>
      </c>
      <c r="V1160" t="s">
        <v>714</v>
      </c>
      <c r="W1160">
        <v>0</v>
      </c>
      <c r="X1160">
        <v>1</v>
      </c>
      <c r="Z1160">
        <v>720</v>
      </c>
      <c r="AA1160">
        <v>0</v>
      </c>
      <c r="AE1160" t="b">
        <v>0</v>
      </c>
      <c r="AF1160" t="b">
        <v>0</v>
      </c>
      <c r="AG1160" t="s">
        <v>74</v>
      </c>
    </row>
    <row r="1161" spans="1:33" x14ac:dyDescent="0.25">
      <c r="A1161" t="str">
        <f>_xlfn.CONCAT(Table3[[#This Row],[Order]],"-",Table3[[#This Row],[Line]])</f>
        <v>75475-6</v>
      </c>
      <c r="C1161" t="s">
        <v>5967</v>
      </c>
      <c r="D1161" t="s">
        <v>74</v>
      </c>
      <c r="E1161" t="b">
        <v>0</v>
      </c>
      <c r="F1161">
        <v>75475</v>
      </c>
      <c r="G1161">
        <v>6</v>
      </c>
      <c r="H1161">
        <v>1</v>
      </c>
      <c r="I1161" t="s">
        <v>751</v>
      </c>
      <c r="J1161" t="s">
        <v>5968</v>
      </c>
      <c r="K1161" t="s">
        <v>1679</v>
      </c>
      <c r="L1161">
        <v>0</v>
      </c>
      <c r="M1161" s="37"/>
      <c r="N1161" t="s">
        <v>736</v>
      </c>
      <c r="Q1161" s="37"/>
      <c r="R1161" s="37"/>
      <c r="S1161" t="b">
        <v>0</v>
      </c>
      <c r="V1161" t="s">
        <v>714</v>
      </c>
      <c r="W1161">
        <v>0</v>
      </c>
      <c r="X1161">
        <v>1</v>
      </c>
      <c r="Z1161">
        <v>576</v>
      </c>
      <c r="AA1161">
        <v>0</v>
      </c>
      <c r="AE1161" t="b">
        <v>0</v>
      </c>
      <c r="AF1161" t="b">
        <v>0</v>
      </c>
      <c r="AG1161" t="s">
        <v>74</v>
      </c>
    </row>
    <row r="1162" spans="1:33" x14ac:dyDescent="0.25">
      <c r="A1162" t="str">
        <f>_xlfn.CONCAT(Table3[[#This Row],[Order]],"-",Table3[[#This Row],[Line]])</f>
        <v>75475-7</v>
      </c>
      <c r="C1162" t="s">
        <v>5967</v>
      </c>
      <c r="D1162" t="s">
        <v>74</v>
      </c>
      <c r="E1162" t="b">
        <v>0</v>
      </c>
      <c r="F1162">
        <v>75475</v>
      </c>
      <c r="G1162">
        <v>7</v>
      </c>
      <c r="H1162">
        <v>4</v>
      </c>
      <c r="I1162" t="s">
        <v>751</v>
      </c>
      <c r="J1162" t="s">
        <v>5968</v>
      </c>
      <c r="K1162" t="s">
        <v>1044</v>
      </c>
      <c r="L1162">
        <v>0</v>
      </c>
      <c r="M1162" s="37"/>
      <c r="N1162" t="s">
        <v>736</v>
      </c>
      <c r="Q1162" s="37"/>
      <c r="R1162" s="37"/>
      <c r="S1162" t="b">
        <v>0</v>
      </c>
      <c r="V1162" t="s">
        <v>714</v>
      </c>
      <c r="W1162">
        <v>0</v>
      </c>
      <c r="X1162">
        <v>4</v>
      </c>
      <c r="Z1162">
        <v>2304</v>
      </c>
      <c r="AA1162">
        <v>0</v>
      </c>
      <c r="AE1162" t="b">
        <v>0</v>
      </c>
      <c r="AF1162" t="b">
        <v>0</v>
      </c>
      <c r="AG1162" t="s">
        <v>74</v>
      </c>
    </row>
    <row r="1163" spans="1:33" x14ac:dyDescent="0.25">
      <c r="A1163" t="str">
        <f>_xlfn.CONCAT(Table3[[#This Row],[Order]],"-",Table3[[#This Row],[Line]])</f>
        <v>75475-8</v>
      </c>
      <c r="C1163" t="s">
        <v>5967</v>
      </c>
      <c r="D1163" t="s">
        <v>74</v>
      </c>
      <c r="E1163" t="b">
        <v>0</v>
      </c>
      <c r="F1163">
        <v>75475</v>
      </c>
      <c r="G1163">
        <v>8</v>
      </c>
      <c r="H1163">
        <v>1</v>
      </c>
      <c r="I1163" t="s">
        <v>751</v>
      </c>
      <c r="J1163" t="s">
        <v>5968</v>
      </c>
      <c r="K1163" t="s">
        <v>1680</v>
      </c>
      <c r="L1163">
        <v>0</v>
      </c>
      <c r="M1163" s="37"/>
      <c r="N1163" t="s">
        <v>736</v>
      </c>
      <c r="Q1163" s="37"/>
      <c r="R1163" s="37"/>
      <c r="S1163" t="b">
        <v>0</v>
      </c>
      <c r="V1163" t="s">
        <v>714</v>
      </c>
      <c r="W1163">
        <v>0</v>
      </c>
      <c r="X1163">
        <v>1</v>
      </c>
      <c r="Z1163">
        <v>288</v>
      </c>
      <c r="AA1163">
        <v>0</v>
      </c>
      <c r="AE1163" t="b">
        <v>0</v>
      </c>
      <c r="AF1163" t="b">
        <v>0</v>
      </c>
      <c r="AG1163" t="s">
        <v>74</v>
      </c>
    </row>
    <row r="1164" spans="1:33" x14ac:dyDescent="0.25">
      <c r="A1164" t="str">
        <f>_xlfn.CONCAT(Table3[[#This Row],[Order]],"-",Table3[[#This Row],[Line]])</f>
        <v>75475-9</v>
      </c>
      <c r="C1164" t="s">
        <v>5967</v>
      </c>
      <c r="D1164" t="s">
        <v>74</v>
      </c>
      <c r="E1164" t="b">
        <v>0</v>
      </c>
      <c r="F1164">
        <v>75475</v>
      </c>
      <c r="G1164">
        <v>9</v>
      </c>
      <c r="H1164">
        <v>1</v>
      </c>
      <c r="I1164" t="s">
        <v>751</v>
      </c>
      <c r="J1164" t="s">
        <v>5968</v>
      </c>
      <c r="K1164" t="s">
        <v>1045</v>
      </c>
      <c r="L1164">
        <v>0</v>
      </c>
      <c r="M1164" s="37"/>
      <c r="N1164" t="s">
        <v>736</v>
      </c>
      <c r="Q1164" s="37"/>
      <c r="R1164" s="37"/>
      <c r="S1164" t="b">
        <v>0</v>
      </c>
      <c r="V1164" t="s">
        <v>714</v>
      </c>
      <c r="W1164">
        <v>0</v>
      </c>
      <c r="X1164">
        <v>1</v>
      </c>
      <c r="Z1164">
        <v>720</v>
      </c>
      <c r="AA1164">
        <v>0</v>
      </c>
      <c r="AE1164" t="b">
        <v>0</v>
      </c>
      <c r="AF1164" t="b">
        <v>0</v>
      </c>
      <c r="AG1164" t="s">
        <v>74</v>
      </c>
    </row>
    <row r="1165" spans="1:33" x14ac:dyDescent="0.25">
      <c r="A1165" t="str">
        <f>_xlfn.CONCAT(Table3[[#This Row],[Order]],"-",Table3[[#This Row],[Line]])</f>
        <v>75475-10</v>
      </c>
      <c r="C1165" t="s">
        <v>5967</v>
      </c>
      <c r="D1165" t="s">
        <v>74</v>
      </c>
      <c r="E1165" t="b">
        <v>0</v>
      </c>
      <c r="F1165">
        <v>75475</v>
      </c>
      <c r="G1165">
        <v>10</v>
      </c>
      <c r="H1165">
        <v>1</v>
      </c>
      <c r="I1165" t="s">
        <v>751</v>
      </c>
      <c r="J1165" t="s">
        <v>5968</v>
      </c>
      <c r="K1165" t="s">
        <v>1231</v>
      </c>
      <c r="L1165">
        <v>0</v>
      </c>
      <c r="M1165" s="37"/>
      <c r="N1165" t="s">
        <v>736</v>
      </c>
      <c r="Q1165" s="37"/>
      <c r="R1165" s="37"/>
      <c r="S1165" t="b">
        <v>0</v>
      </c>
      <c r="V1165" t="s">
        <v>714</v>
      </c>
      <c r="W1165">
        <v>0</v>
      </c>
      <c r="X1165">
        <v>2</v>
      </c>
      <c r="Z1165">
        <v>1440</v>
      </c>
      <c r="AA1165">
        <v>0</v>
      </c>
      <c r="AE1165" t="b">
        <v>0</v>
      </c>
      <c r="AF1165" t="b">
        <v>0</v>
      </c>
      <c r="AG1165" t="s">
        <v>74</v>
      </c>
    </row>
    <row r="1166" spans="1:33" x14ac:dyDescent="0.25">
      <c r="A1166" t="str">
        <f>_xlfn.CONCAT(Table3[[#This Row],[Order]],"-",Table3[[#This Row],[Line]])</f>
        <v>75475-21</v>
      </c>
      <c r="C1166" t="s">
        <v>5967</v>
      </c>
      <c r="D1166" t="s">
        <v>74</v>
      </c>
      <c r="E1166" t="b">
        <v>0</v>
      </c>
      <c r="F1166">
        <v>75475</v>
      </c>
      <c r="G1166">
        <v>21</v>
      </c>
      <c r="H1166">
        <v>1</v>
      </c>
      <c r="I1166" t="s">
        <v>733</v>
      </c>
      <c r="J1166" t="s">
        <v>5968</v>
      </c>
      <c r="K1166" t="s">
        <v>1696</v>
      </c>
      <c r="L1166">
        <v>13.45</v>
      </c>
      <c r="M1166" s="37">
        <v>43476</v>
      </c>
      <c r="N1166" t="s">
        <v>42</v>
      </c>
      <c r="P1166" t="s">
        <v>151</v>
      </c>
      <c r="Q1166" s="37"/>
      <c r="R1166" s="37"/>
      <c r="S1166" t="b">
        <v>0</v>
      </c>
      <c r="V1166" t="s">
        <v>714</v>
      </c>
      <c r="W1166">
        <v>1</v>
      </c>
      <c r="X1166">
        <v>2</v>
      </c>
      <c r="Y1166">
        <v>4</v>
      </c>
      <c r="Z1166">
        <v>1255</v>
      </c>
      <c r="AA1166">
        <v>0</v>
      </c>
      <c r="AE1166" t="b">
        <v>0</v>
      </c>
      <c r="AF1166" t="b">
        <v>0</v>
      </c>
      <c r="AG1166" t="s">
        <v>74</v>
      </c>
    </row>
    <row r="1167" spans="1:33" x14ac:dyDescent="0.25">
      <c r="A1167" t="str">
        <f>_xlfn.CONCAT(Table3[[#This Row],[Order]],"-",Table3[[#This Row],[Line]])</f>
        <v>75475-23</v>
      </c>
      <c r="C1167" t="s">
        <v>5967</v>
      </c>
      <c r="D1167" t="s">
        <v>74</v>
      </c>
      <c r="E1167" t="b">
        <v>0</v>
      </c>
      <c r="F1167">
        <v>75475</v>
      </c>
      <c r="G1167">
        <v>23</v>
      </c>
      <c r="H1167">
        <v>1</v>
      </c>
      <c r="I1167" t="s">
        <v>733</v>
      </c>
      <c r="J1167" t="s">
        <v>5968</v>
      </c>
      <c r="K1167" t="s">
        <v>1698</v>
      </c>
      <c r="L1167">
        <v>6.7</v>
      </c>
      <c r="M1167" s="37">
        <v>43476</v>
      </c>
      <c r="N1167" t="s">
        <v>42</v>
      </c>
      <c r="P1167" t="s">
        <v>151</v>
      </c>
      <c r="Q1167" s="37"/>
      <c r="R1167" s="37"/>
      <c r="S1167" t="b">
        <v>0</v>
      </c>
      <c r="V1167" t="s">
        <v>714</v>
      </c>
      <c r="W1167">
        <v>1</v>
      </c>
      <c r="X1167">
        <v>1</v>
      </c>
      <c r="Y1167">
        <v>2</v>
      </c>
      <c r="Z1167">
        <v>695</v>
      </c>
      <c r="AA1167">
        <v>0</v>
      </c>
      <c r="AE1167" t="b">
        <v>0</v>
      </c>
      <c r="AF1167" t="b">
        <v>0</v>
      </c>
      <c r="AG1167" t="s">
        <v>74</v>
      </c>
    </row>
    <row r="1168" spans="1:33" x14ac:dyDescent="0.25">
      <c r="A1168" t="str">
        <f>_xlfn.CONCAT(Table3[[#This Row],[Order]],"-",Table3[[#This Row],[Line]])</f>
        <v>75475-25</v>
      </c>
      <c r="C1168" t="s">
        <v>5967</v>
      </c>
      <c r="D1168" t="s">
        <v>74</v>
      </c>
      <c r="E1168" t="b">
        <v>0</v>
      </c>
      <c r="F1168">
        <v>75475</v>
      </c>
      <c r="G1168">
        <v>25</v>
      </c>
      <c r="H1168">
        <v>1</v>
      </c>
      <c r="I1168" t="s">
        <v>733</v>
      </c>
      <c r="J1168" t="s">
        <v>5968</v>
      </c>
      <c r="K1168" t="s">
        <v>1702</v>
      </c>
      <c r="L1168">
        <v>21.49</v>
      </c>
      <c r="M1168" s="37">
        <v>43476</v>
      </c>
      <c r="N1168" t="s">
        <v>42</v>
      </c>
      <c r="P1168" t="s">
        <v>151</v>
      </c>
      <c r="Q1168" s="37"/>
      <c r="R1168" s="37"/>
      <c r="S1168" t="b">
        <v>0</v>
      </c>
      <c r="V1168" t="s">
        <v>714</v>
      </c>
      <c r="W1168">
        <v>1</v>
      </c>
      <c r="X1168">
        <v>3</v>
      </c>
      <c r="Y1168">
        <v>5</v>
      </c>
      <c r="Z1168">
        <v>1540</v>
      </c>
      <c r="AA1168">
        <v>0</v>
      </c>
      <c r="AE1168" t="b">
        <v>0</v>
      </c>
      <c r="AF1168" t="b">
        <v>0</v>
      </c>
      <c r="AG1168" t="s">
        <v>74</v>
      </c>
    </row>
    <row r="1169" spans="1:33" x14ac:dyDescent="0.25">
      <c r="A1169" t="str">
        <f>_xlfn.CONCAT(Table3[[#This Row],[Order]],"-",Table3[[#This Row],[Line]])</f>
        <v>75475-27</v>
      </c>
      <c r="C1169" t="s">
        <v>5967</v>
      </c>
      <c r="D1169" t="s">
        <v>74</v>
      </c>
      <c r="E1169" t="b">
        <v>0</v>
      </c>
      <c r="F1169">
        <v>75475</v>
      </c>
      <c r="G1169">
        <v>27</v>
      </c>
      <c r="H1169">
        <v>1</v>
      </c>
      <c r="I1169" t="s">
        <v>725</v>
      </c>
      <c r="J1169" t="s">
        <v>5968</v>
      </c>
      <c r="K1169" t="s">
        <v>1703</v>
      </c>
      <c r="L1169">
        <v>0</v>
      </c>
      <c r="M1169" s="37"/>
      <c r="N1169" t="s">
        <v>736</v>
      </c>
      <c r="Q1169" s="37"/>
      <c r="R1169" s="37"/>
      <c r="S1169" t="b">
        <v>0</v>
      </c>
      <c r="V1169" t="s">
        <v>714</v>
      </c>
      <c r="W1169">
        <v>0</v>
      </c>
      <c r="X1169">
        <v>3</v>
      </c>
      <c r="Z1169">
        <v>2470</v>
      </c>
      <c r="AA1169">
        <v>0</v>
      </c>
      <c r="AE1169" t="b">
        <v>0</v>
      </c>
      <c r="AF1169" t="b">
        <v>0</v>
      </c>
      <c r="AG1169" t="s">
        <v>74</v>
      </c>
    </row>
    <row r="1170" spans="1:33" x14ac:dyDescent="0.25">
      <c r="A1170" t="str">
        <f>_xlfn.CONCAT(Table3[[#This Row],[Order]],"-",Table3[[#This Row],[Line]])</f>
        <v>75475-28</v>
      </c>
      <c r="C1170" t="s">
        <v>5967</v>
      </c>
      <c r="D1170" t="s">
        <v>74</v>
      </c>
      <c r="E1170" t="b">
        <v>0</v>
      </c>
      <c r="F1170">
        <v>75475</v>
      </c>
      <c r="G1170">
        <v>28</v>
      </c>
      <c r="H1170">
        <v>2</v>
      </c>
      <c r="I1170" t="s">
        <v>751</v>
      </c>
      <c r="J1170" t="s">
        <v>5968</v>
      </c>
      <c r="K1170" t="s">
        <v>1043</v>
      </c>
      <c r="L1170">
        <v>0</v>
      </c>
      <c r="M1170" s="37"/>
      <c r="N1170" t="s">
        <v>736</v>
      </c>
      <c r="Q1170" s="37"/>
      <c r="R1170" s="37"/>
      <c r="S1170" t="b">
        <v>0</v>
      </c>
      <c r="V1170" t="s">
        <v>714</v>
      </c>
      <c r="W1170">
        <v>0</v>
      </c>
      <c r="X1170">
        <v>2</v>
      </c>
      <c r="Z1170">
        <v>864</v>
      </c>
      <c r="AA1170">
        <v>0</v>
      </c>
      <c r="AE1170" t="b">
        <v>0</v>
      </c>
      <c r="AF1170" t="b">
        <v>0</v>
      </c>
      <c r="AG1170" t="s">
        <v>74</v>
      </c>
    </row>
    <row r="1171" spans="1:33" x14ac:dyDescent="0.25">
      <c r="A1171" t="str">
        <f>_xlfn.CONCAT(Table3[[#This Row],[Order]],"-",Table3[[#This Row],[Line]])</f>
        <v>75693-4</v>
      </c>
      <c r="C1171" t="s">
        <v>5967</v>
      </c>
      <c r="D1171" t="s">
        <v>74</v>
      </c>
      <c r="E1171" t="b">
        <v>0</v>
      </c>
      <c r="F1171">
        <v>75693</v>
      </c>
      <c r="G1171">
        <v>4</v>
      </c>
      <c r="H1171">
        <v>2</v>
      </c>
      <c r="I1171" t="s">
        <v>751</v>
      </c>
      <c r="J1171" t="s">
        <v>5968</v>
      </c>
      <c r="K1171" t="s">
        <v>1044</v>
      </c>
      <c r="L1171">
        <v>0</v>
      </c>
      <c r="M1171" s="37"/>
      <c r="N1171" t="s">
        <v>736</v>
      </c>
      <c r="O1171" t="s">
        <v>1940</v>
      </c>
      <c r="Q1171" s="37"/>
      <c r="R1171" s="37"/>
      <c r="S1171" t="b">
        <v>0</v>
      </c>
      <c r="V1171" t="s">
        <v>714</v>
      </c>
      <c r="W1171">
        <v>0</v>
      </c>
      <c r="X1171">
        <v>2</v>
      </c>
      <c r="Z1171">
        <v>1152</v>
      </c>
      <c r="AA1171">
        <v>0</v>
      </c>
      <c r="AE1171" t="b">
        <v>0</v>
      </c>
      <c r="AF1171" t="b">
        <v>0</v>
      </c>
      <c r="AG1171" t="s">
        <v>74</v>
      </c>
    </row>
    <row r="1172" spans="1:33" x14ac:dyDescent="0.25">
      <c r="A1172" t="str">
        <f>_xlfn.CONCAT(Table3[[#This Row],[Order]],"-",Table3[[#This Row],[Line]])</f>
        <v>75693-5</v>
      </c>
      <c r="C1172" t="s">
        <v>5967</v>
      </c>
      <c r="D1172" t="s">
        <v>74</v>
      </c>
      <c r="E1172" t="b">
        <v>0</v>
      </c>
      <c r="F1172">
        <v>75693</v>
      </c>
      <c r="G1172">
        <v>5</v>
      </c>
      <c r="H1172">
        <v>2</v>
      </c>
      <c r="I1172" t="s">
        <v>751</v>
      </c>
      <c r="J1172" t="s">
        <v>5968</v>
      </c>
      <c r="K1172" t="s">
        <v>1385</v>
      </c>
      <c r="L1172">
        <v>0</v>
      </c>
      <c r="M1172" s="37"/>
      <c r="N1172" t="s">
        <v>736</v>
      </c>
      <c r="O1172" t="s">
        <v>1940</v>
      </c>
      <c r="Q1172" s="37"/>
      <c r="R1172" s="37"/>
      <c r="S1172" t="b">
        <v>0</v>
      </c>
      <c r="V1172" t="s">
        <v>714</v>
      </c>
      <c r="W1172">
        <v>0</v>
      </c>
      <c r="X1172">
        <v>2</v>
      </c>
      <c r="Z1172">
        <v>1440</v>
      </c>
      <c r="AA1172">
        <v>0</v>
      </c>
      <c r="AE1172" t="b">
        <v>0</v>
      </c>
      <c r="AF1172" t="b">
        <v>0</v>
      </c>
      <c r="AG1172" t="s">
        <v>74</v>
      </c>
    </row>
    <row r="1173" spans="1:33" x14ac:dyDescent="0.25">
      <c r="A1173" t="str">
        <f>_xlfn.CONCAT(Table3[[#This Row],[Order]],"-",Table3[[#This Row],[Line]])</f>
        <v>75693-6</v>
      </c>
      <c r="C1173" t="s">
        <v>5967</v>
      </c>
      <c r="D1173" t="s">
        <v>74</v>
      </c>
      <c r="E1173" t="b">
        <v>0</v>
      </c>
      <c r="F1173">
        <v>75693</v>
      </c>
      <c r="G1173">
        <v>6</v>
      </c>
      <c r="H1173">
        <v>1</v>
      </c>
      <c r="I1173" t="s">
        <v>751</v>
      </c>
      <c r="J1173" t="s">
        <v>5968</v>
      </c>
      <c r="K1173" t="s">
        <v>1704</v>
      </c>
      <c r="L1173">
        <v>0</v>
      </c>
      <c r="M1173" s="37"/>
      <c r="N1173" t="s">
        <v>736</v>
      </c>
      <c r="O1173" t="s">
        <v>1940</v>
      </c>
      <c r="Q1173" s="37"/>
      <c r="R1173" s="37"/>
      <c r="S1173" t="b">
        <v>0</v>
      </c>
      <c r="V1173" t="s">
        <v>714</v>
      </c>
      <c r="W1173">
        <v>0</v>
      </c>
      <c r="X1173">
        <v>1</v>
      </c>
      <c r="Z1173">
        <v>864</v>
      </c>
      <c r="AA1173">
        <v>0</v>
      </c>
      <c r="AE1173" t="b">
        <v>0</v>
      </c>
      <c r="AF1173" t="b">
        <v>0</v>
      </c>
      <c r="AG1173" t="s">
        <v>74</v>
      </c>
    </row>
    <row r="1174" spans="1:33" x14ac:dyDescent="0.25">
      <c r="A1174" t="str">
        <f>_xlfn.CONCAT(Table3[[#This Row],[Order]],"-",Table3[[#This Row],[Line]])</f>
        <v>75693-7</v>
      </c>
      <c r="C1174" t="s">
        <v>5967</v>
      </c>
      <c r="D1174" t="s">
        <v>74</v>
      </c>
      <c r="E1174" t="b">
        <v>0</v>
      </c>
      <c r="F1174">
        <v>75693</v>
      </c>
      <c r="G1174">
        <v>7</v>
      </c>
      <c r="H1174">
        <v>1</v>
      </c>
      <c r="I1174" t="s">
        <v>751</v>
      </c>
      <c r="J1174" t="s">
        <v>5968</v>
      </c>
      <c r="K1174" t="s">
        <v>1387</v>
      </c>
      <c r="L1174">
        <v>0</v>
      </c>
      <c r="M1174" s="37"/>
      <c r="N1174" t="s">
        <v>736</v>
      </c>
      <c r="O1174" t="s">
        <v>1940</v>
      </c>
      <c r="Q1174" s="37"/>
      <c r="R1174" s="37"/>
      <c r="S1174" t="b">
        <v>0</v>
      </c>
      <c r="V1174" t="s">
        <v>714</v>
      </c>
      <c r="W1174">
        <v>0</v>
      </c>
      <c r="X1174">
        <v>1</v>
      </c>
      <c r="Z1174">
        <v>432</v>
      </c>
      <c r="AA1174">
        <v>0</v>
      </c>
      <c r="AE1174" t="b">
        <v>0</v>
      </c>
      <c r="AF1174" t="b">
        <v>0</v>
      </c>
      <c r="AG1174" t="s">
        <v>74</v>
      </c>
    </row>
    <row r="1175" spans="1:33" x14ac:dyDescent="0.25">
      <c r="A1175" t="str">
        <f>_xlfn.CONCAT(Table3[[#This Row],[Order]],"-",Table3[[#This Row],[Line]])</f>
        <v>75693-8</v>
      </c>
      <c r="C1175" t="s">
        <v>5967</v>
      </c>
      <c r="D1175" t="s">
        <v>74</v>
      </c>
      <c r="E1175" t="b">
        <v>0</v>
      </c>
      <c r="F1175">
        <v>75693</v>
      </c>
      <c r="G1175">
        <v>8</v>
      </c>
      <c r="H1175">
        <v>1</v>
      </c>
      <c r="I1175" t="s">
        <v>751</v>
      </c>
      <c r="J1175" t="s">
        <v>5968</v>
      </c>
      <c r="K1175" t="s">
        <v>1705</v>
      </c>
      <c r="L1175">
        <v>0</v>
      </c>
      <c r="M1175" s="37"/>
      <c r="N1175" t="s">
        <v>736</v>
      </c>
      <c r="O1175" t="s">
        <v>1940</v>
      </c>
      <c r="Q1175" s="37"/>
      <c r="R1175" s="37"/>
      <c r="S1175" t="b">
        <v>0</v>
      </c>
      <c r="V1175" t="s">
        <v>714</v>
      </c>
      <c r="W1175">
        <v>0</v>
      </c>
      <c r="X1175">
        <v>1</v>
      </c>
      <c r="Z1175">
        <v>432</v>
      </c>
      <c r="AA1175">
        <v>0</v>
      </c>
      <c r="AE1175" t="b">
        <v>0</v>
      </c>
      <c r="AF1175" t="b">
        <v>0</v>
      </c>
      <c r="AG1175" t="s">
        <v>74</v>
      </c>
    </row>
    <row r="1176" spans="1:33" x14ac:dyDescent="0.25">
      <c r="A1176" t="str">
        <f>_xlfn.CONCAT(Table3[[#This Row],[Order]],"-",Table3[[#This Row],[Line]])</f>
        <v>75693-12</v>
      </c>
      <c r="C1176" t="s">
        <v>5967</v>
      </c>
      <c r="D1176" t="s">
        <v>74</v>
      </c>
      <c r="E1176" t="b">
        <v>0</v>
      </c>
      <c r="F1176">
        <v>75693</v>
      </c>
      <c r="G1176">
        <v>12</v>
      </c>
      <c r="H1176">
        <v>1</v>
      </c>
      <c r="I1176" t="s">
        <v>733</v>
      </c>
      <c r="J1176" t="s">
        <v>5968</v>
      </c>
      <c r="K1176" t="s">
        <v>1706</v>
      </c>
      <c r="L1176">
        <v>20.16</v>
      </c>
      <c r="M1176" s="37">
        <v>43468</v>
      </c>
      <c r="N1176" t="s">
        <v>766</v>
      </c>
      <c r="O1176" t="s">
        <v>1940</v>
      </c>
      <c r="Q1176" s="37"/>
      <c r="R1176" s="37"/>
      <c r="S1176" t="b">
        <v>0</v>
      </c>
      <c r="V1176" t="s">
        <v>714</v>
      </c>
      <c r="W1176">
        <v>0</v>
      </c>
      <c r="X1176">
        <v>3</v>
      </c>
      <c r="Y1176">
        <v>6</v>
      </c>
      <c r="Z1176">
        <v>1930</v>
      </c>
      <c r="AA1176">
        <v>0</v>
      </c>
      <c r="AE1176" t="b">
        <v>0</v>
      </c>
      <c r="AF1176" t="b">
        <v>0</v>
      </c>
      <c r="AG1176" t="s">
        <v>74</v>
      </c>
    </row>
    <row r="1177" spans="1:33" x14ac:dyDescent="0.25">
      <c r="A1177" t="str">
        <f>_xlfn.CONCAT(Table3[[#This Row],[Order]],"-",Table3[[#This Row],[Line]])</f>
        <v>75693-13</v>
      </c>
      <c r="C1177" t="s">
        <v>5967</v>
      </c>
      <c r="D1177" t="s">
        <v>74</v>
      </c>
      <c r="E1177" t="b">
        <v>0</v>
      </c>
      <c r="F1177">
        <v>75693</v>
      </c>
      <c r="G1177">
        <v>13</v>
      </c>
      <c r="H1177">
        <v>1</v>
      </c>
      <c r="I1177" t="s">
        <v>733</v>
      </c>
      <c r="J1177" t="s">
        <v>5968</v>
      </c>
      <c r="K1177" t="s">
        <v>1707</v>
      </c>
      <c r="L1177">
        <v>18.88</v>
      </c>
      <c r="M1177" s="37">
        <v>43468</v>
      </c>
      <c r="N1177" t="s">
        <v>766</v>
      </c>
      <c r="O1177" t="s">
        <v>1940</v>
      </c>
      <c r="Q1177" s="37"/>
      <c r="R1177" s="37"/>
      <c r="S1177" t="b">
        <v>0</v>
      </c>
      <c r="V1177" t="s">
        <v>714</v>
      </c>
      <c r="W1177">
        <v>0</v>
      </c>
      <c r="X1177">
        <v>3</v>
      </c>
      <c r="Y1177">
        <v>5</v>
      </c>
      <c r="Z1177">
        <v>1750</v>
      </c>
      <c r="AA1177">
        <v>0</v>
      </c>
      <c r="AE1177" t="b">
        <v>0</v>
      </c>
      <c r="AF1177" t="b">
        <v>0</v>
      </c>
      <c r="AG1177" t="s">
        <v>74</v>
      </c>
    </row>
    <row r="1178" spans="1:33" x14ac:dyDescent="0.25">
      <c r="A1178" t="str">
        <f>_xlfn.CONCAT(Table3[[#This Row],[Order]],"-",Table3[[#This Row],[Line]])</f>
        <v>75693-14</v>
      </c>
      <c r="C1178" t="s">
        <v>5967</v>
      </c>
      <c r="D1178" t="s">
        <v>74</v>
      </c>
      <c r="E1178" t="b">
        <v>0</v>
      </c>
      <c r="F1178">
        <v>75693</v>
      </c>
      <c r="G1178">
        <v>14</v>
      </c>
      <c r="H1178">
        <v>1</v>
      </c>
      <c r="I1178" t="s">
        <v>733</v>
      </c>
      <c r="J1178" t="s">
        <v>5968</v>
      </c>
      <c r="K1178" t="s">
        <v>1708</v>
      </c>
      <c r="L1178">
        <v>16.27</v>
      </c>
      <c r="M1178" s="37">
        <v>43468</v>
      </c>
      <c r="N1178" t="s">
        <v>766</v>
      </c>
      <c r="O1178" t="s">
        <v>1940</v>
      </c>
      <c r="Q1178" s="37"/>
      <c r="R1178" s="37"/>
      <c r="S1178" t="b">
        <v>0</v>
      </c>
      <c r="V1178" t="s">
        <v>714</v>
      </c>
      <c r="W1178">
        <v>0</v>
      </c>
      <c r="X1178">
        <v>3</v>
      </c>
      <c r="Y1178">
        <v>5</v>
      </c>
      <c r="Z1178">
        <v>1570</v>
      </c>
      <c r="AA1178">
        <v>0</v>
      </c>
      <c r="AE1178" t="b">
        <v>0</v>
      </c>
      <c r="AF1178" t="b">
        <v>0</v>
      </c>
      <c r="AG1178" t="s">
        <v>74</v>
      </c>
    </row>
    <row r="1179" spans="1:33" x14ac:dyDescent="0.25">
      <c r="A1179" t="str">
        <f>_xlfn.CONCAT(Table3[[#This Row],[Order]],"-",Table3[[#This Row],[Line]])</f>
        <v>75693-17</v>
      </c>
      <c r="C1179" t="s">
        <v>5967</v>
      </c>
      <c r="D1179" t="s">
        <v>74</v>
      </c>
      <c r="E1179" t="b">
        <v>0</v>
      </c>
      <c r="F1179">
        <v>75693</v>
      </c>
      <c r="G1179">
        <v>17</v>
      </c>
      <c r="H1179">
        <v>1</v>
      </c>
      <c r="I1179" t="s">
        <v>733</v>
      </c>
      <c r="J1179" t="s">
        <v>5968</v>
      </c>
      <c r="K1179" t="s">
        <v>3092</v>
      </c>
      <c r="L1179">
        <v>19.03</v>
      </c>
      <c r="M1179" s="37">
        <v>43476</v>
      </c>
      <c r="N1179" t="s">
        <v>766</v>
      </c>
      <c r="O1179" t="s">
        <v>1940</v>
      </c>
      <c r="Q1179" s="37"/>
      <c r="R1179" s="37"/>
      <c r="S1179" t="b">
        <v>0</v>
      </c>
      <c r="V1179" t="s">
        <v>714</v>
      </c>
      <c r="W1179">
        <v>0</v>
      </c>
      <c r="X1179">
        <v>3</v>
      </c>
      <c r="Y1179">
        <v>5</v>
      </c>
      <c r="Z1179">
        <v>1590</v>
      </c>
      <c r="AA1179">
        <v>0</v>
      </c>
      <c r="AE1179" t="b">
        <v>0</v>
      </c>
      <c r="AF1179" t="b">
        <v>0</v>
      </c>
      <c r="AG1179" t="s">
        <v>74</v>
      </c>
    </row>
    <row r="1180" spans="1:33" x14ac:dyDescent="0.25">
      <c r="A1180" t="str">
        <f>_xlfn.CONCAT(Table3[[#This Row],[Order]],"-",Table3[[#This Row],[Line]])</f>
        <v>75693-18</v>
      </c>
      <c r="C1180" t="s">
        <v>5967</v>
      </c>
      <c r="D1180" t="s">
        <v>74</v>
      </c>
      <c r="E1180" t="b">
        <v>0</v>
      </c>
      <c r="F1180">
        <v>75693</v>
      </c>
      <c r="G1180">
        <v>18</v>
      </c>
      <c r="H1180">
        <v>1</v>
      </c>
      <c r="I1180" t="s">
        <v>733</v>
      </c>
      <c r="J1180" t="s">
        <v>5968</v>
      </c>
      <c r="K1180" t="s">
        <v>3093</v>
      </c>
      <c r="L1180">
        <v>9.2799999999999994</v>
      </c>
      <c r="M1180" s="37">
        <v>43476</v>
      </c>
      <c r="N1180" t="s">
        <v>766</v>
      </c>
      <c r="O1180" t="s">
        <v>1940</v>
      </c>
      <c r="Q1180" s="37"/>
      <c r="R1180" s="37"/>
      <c r="S1180" t="b">
        <v>0</v>
      </c>
      <c r="V1180" t="s">
        <v>714</v>
      </c>
      <c r="W1180">
        <v>0</v>
      </c>
      <c r="X1180">
        <v>2</v>
      </c>
      <c r="Y1180">
        <v>4</v>
      </c>
      <c r="Z1180">
        <v>1135</v>
      </c>
      <c r="AA1180">
        <v>0</v>
      </c>
      <c r="AE1180" t="b">
        <v>0</v>
      </c>
      <c r="AF1180" t="b">
        <v>0</v>
      </c>
      <c r="AG1180" t="s">
        <v>74</v>
      </c>
    </row>
    <row r="1181" spans="1:33" x14ac:dyDescent="0.25">
      <c r="A1181" t="str">
        <f>_xlfn.CONCAT(Table3[[#This Row],[Order]],"-",Table3[[#This Row],[Line]])</f>
        <v>75693-19</v>
      </c>
      <c r="C1181" t="s">
        <v>5967</v>
      </c>
      <c r="D1181" t="s">
        <v>74</v>
      </c>
      <c r="E1181" t="b">
        <v>0</v>
      </c>
      <c r="F1181">
        <v>75693</v>
      </c>
      <c r="G1181">
        <v>19</v>
      </c>
      <c r="H1181">
        <v>1</v>
      </c>
      <c r="I1181" t="s">
        <v>733</v>
      </c>
      <c r="J1181" t="s">
        <v>5968</v>
      </c>
      <c r="K1181" t="s">
        <v>3094</v>
      </c>
      <c r="L1181">
        <v>9.2799999999999994</v>
      </c>
      <c r="M1181" s="37">
        <v>43476</v>
      </c>
      <c r="N1181" t="s">
        <v>766</v>
      </c>
      <c r="O1181" t="s">
        <v>1940</v>
      </c>
      <c r="Q1181" s="37"/>
      <c r="R1181" s="37"/>
      <c r="S1181" t="b">
        <v>0</v>
      </c>
      <c r="V1181" t="s">
        <v>714</v>
      </c>
      <c r="W1181">
        <v>0</v>
      </c>
      <c r="X1181">
        <v>1</v>
      </c>
      <c r="Y1181">
        <v>3</v>
      </c>
      <c r="Z1181">
        <v>675</v>
      </c>
      <c r="AA1181">
        <v>0</v>
      </c>
      <c r="AE1181" t="b">
        <v>0</v>
      </c>
      <c r="AF1181" t="b">
        <v>0</v>
      </c>
      <c r="AG1181" t="s">
        <v>74</v>
      </c>
    </row>
    <row r="1182" spans="1:33" x14ac:dyDescent="0.25">
      <c r="A1182" t="str">
        <f>_xlfn.CONCAT(Table3[[#This Row],[Order]],"-",Table3[[#This Row],[Line]])</f>
        <v>75693-20</v>
      </c>
      <c r="C1182" t="s">
        <v>5967</v>
      </c>
      <c r="D1182" t="s">
        <v>74</v>
      </c>
      <c r="E1182" t="b">
        <v>0</v>
      </c>
      <c r="F1182">
        <v>75693</v>
      </c>
      <c r="G1182">
        <v>20</v>
      </c>
      <c r="H1182">
        <v>1</v>
      </c>
      <c r="I1182" t="s">
        <v>733</v>
      </c>
      <c r="J1182" t="s">
        <v>5968</v>
      </c>
      <c r="K1182" t="s">
        <v>3095</v>
      </c>
      <c r="L1182">
        <v>9.2799999999999994</v>
      </c>
      <c r="M1182" s="37">
        <v>43476</v>
      </c>
      <c r="N1182" t="s">
        <v>766</v>
      </c>
      <c r="O1182" t="s">
        <v>1940</v>
      </c>
      <c r="Q1182" s="37"/>
      <c r="R1182" s="37"/>
      <c r="S1182" t="b">
        <v>0</v>
      </c>
      <c r="V1182" t="s">
        <v>714</v>
      </c>
      <c r="W1182">
        <v>0</v>
      </c>
      <c r="X1182">
        <v>1</v>
      </c>
      <c r="Y1182">
        <v>3</v>
      </c>
      <c r="Z1182">
        <v>735</v>
      </c>
      <c r="AA1182">
        <v>0</v>
      </c>
      <c r="AE1182" t="b">
        <v>0</v>
      </c>
      <c r="AF1182" t="b">
        <v>0</v>
      </c>
      <c r="AG1182" t="s">
        <v>74</v>
      </c>
    </row>
    <row r="1183" spans="1:33" x14ac:dyDescent="0.25">
      <c r="A1183" t="str">
        <f>_xlfn.CONCAT(Table3[[#This Row],[Order]],"-",Table3[[#This Row],[Line]])</f>
        <v>75693-21</v>
      </c>
      <c r="C1183" t="s">
        <v>5967</v>
      </c>
      <c r="D1183" t="s">
        <v>74</v>
      </c>
      <c r="E1183" t="b">
        <v>0</v>
      </c>
      <c r="F1183">
        <v>75693</v>
      </c>
      <c r="G1183">
        <v>21</v>
      </c>
      <c r="H1183">
        <v>1</v>
      </c>
      <c r="I1183" t="s">
        <v>733</v>
      </c>
      <c r="J1183" t="s">
        <v>5968</v>
      </c>
      <c r="K1183" t="s">
        <v>3095</v>
      </c>
      <c r="L1183">
        <v>9.2799999999999994</v>
      </c>
      <c r="M1183" s="37">
        <v>43476</v>
      </c>
      <c r="N1183" t="s">
        <v>766</v>
      </c>
      <c r="O1183" t="s">
        <v>1940</v>
      </c>
      <c r="Q1183" s="37"/>
      <c r="R1183" s="37"/>
      <c r="S1183" t="b">
        <v>0</v>
      </c>
      <c r="V1183" t="s">
        <v>714</v>
      </c>
      <c r="W1183">
        <v>0</v>
      </c>
      <c r="X1183">
        <v>1</v>
      </c>
      <c r="Y1183">
        <v>3</v>
      </c>
      <c r="Z1183">
        <v>735</v>
      </c>
      <c r="AA1183">
        <v>0</v>
      </c>
      <c r="AE1183" t="b">
        <v>0</v>
      </c>
      <c r="AF1183" t="b">
        <v>0</v>
      </c>
      <c r="AG1183" t="s">
        <v>74</v>
      </c>
    </row>
    <row r="1184" spans="1:33" x14ac:dyDescent="0.25">
      <c r="A1184" t="str">
        <f>_xlfn.CONCAT(Table3[[#This Row],[Order]],"-",Table3[[#This Row],[Line]])</f>
        <v>75693-22</v>
      </c>
      <c r="C1184" t="s">
        <v>5967</v>
      </c>
      <c r="D1184" t="s">
        <v>74</v>
      </c>
      <c r="E1184" t="b">
        <v>0</v>
      </c>
      <c r="F1184">
        <v>75693</v>
      </c>
      <c r="G1184">
        <v>22</v>
      </c>
      <c r="H1184">
        <v>1</v>
      </c>
      <c r="I1184" t="s">
        <v>733</v>
      </c>
      <c r="J1184" t="s">
        <v>5968</v>
      </c>
      <c r="K1184" t="s">
        <v>3482</v>
      </c>
      <c r="L1184">
        <v>22.11</v>
      </c>
      <c r="M1184" s="37">
        <v>43476</v>
      </c>
      <c r="N1184" t="s">
        <v>766</v>
      </c>
      <c r="O1184" t="s">
        <v>1940</v>
      </c>
      <c r="Q1184" s="37"/>
      <c r="R1184" s="37"/>
      <c r="S1184" t="b">
        <v>0</v>
      </c>
      <c r="V1184" t="s">
        <v>714</v>
      </c>
      <c r="W1184">
        <v>0</v>
      </c>
      <c r="X1184">
        <v>3</v>
      </c>
      <c r="Y1184">
        <v>7</v>
      </c>
      <c r="Z1184">
        <v>1870</v>
      </c>
      <c r="AA1184">
        <v>0</v>
      </c>
      <c r="AE1184" t="b">
        <v>0</v>
      </c>
      <c r="AF1184" t="b">
        <v>0</v>
      </c>
      <c r="AG1184" t="s">
        <v>74</v>
      </c>
    </row>
    <row r="1185" spans="1:33" x14ac:dyDescent="0.25">
      <c r="A1185" t="str">
        <f>_xlfn.CONCAT(Table3[[#This Row],[Order]],"-",Table3[[#This Row],[Line]])</f>
        <v>75693-23</v>
      </c>
      <c r="C1185" t="s">
        <v>5967</v>
      </c>
      <c r="D1185" t="s">
        <v>74</v>
      </c>
      <c r="E1185" t="b">
        <v>0</v>
      </c>
      <c r="F1185">
        <v>75693</v>
      </c>
      <c r="G1185">
        <v>23</v>
      </c>
      <c r="H1185">
        <v>1</v>
      </c>
      <c r="I1185" t="s">
        <v>733</v>
      </c>
      <c r="J1185" t="s">
        <v>5968</v>
      </c>
      <c r="K1185" t="s">
        <v>3096</v>
      </c>
      <c r="L1185">
        <v>9.2799999999999994</v>
      </c>
      <c r="M1185" s="37">
        <v>43476</v>
      </c>
      <c r="N1185" t="s">
        <v>766</v>
      </c>
      <c r="O1185" t="s">
        <v>1940</v>
      </c>
      <c r="Q1185" s="37"/>
      <c r="R1185" s="37"/>
      <c r="S1185" t="b">
        <v>0</v>
      </c>
      <c r="V1185" t="s">
        <v>714</v>
      </c>
      <c r="W1185">
        <v>0</v>
      </c>
      <c r="X1185">
        <v>1</v>
      </c>
      <c r="Y1185">
        <v>3</v>
      </c>
      <c r="Z1185">
        <v>675</v>
      </c>
      <c r="AA1185">
        <v>0</v>
      </c>
      <c r="AE1185" t="b">
        <v>0</v>
      </c>
      <c r="AF1185" t="b">
        <v>0</v>
      </c>
      <c r="AG1185" t="s">
        <v>74</v>
      </c>
    </row>
    <row r="1186" spans="1:33" x14ac:dyDescent="0.25">
      <c r="A1186" t="str">
        <f>_xlfn.CONCAT(Table3[[#This Row],[Order]],"-",Table3[[#This Row],[Line]])</f>
        <v>75693-24</v>
      </c>
      <c r="C1186" t="s">
        <v>5967</v>
      </c>
      <c r="D1186" t="s">
        <v>74</v>
      </c>
      <c r="E1186" t="b">
        <v>0</v>
      </c>
      <c r="F1186">
        <v>75693</v>
      </c>
      <c r="G1186">
        <v>24</v>
      </c>
      <c r="H1186">
        <v>1</v>
      </c>
      <c r="I1186" t="s">
        <v>733</v>
      </c>
      <c r="J1186" t="s">
        <v>5968</v>
      </c>
      <c r="K1186" t="s">
        <v>3097</v>
      </c>
      <c r="L1186">
        <v>9.2799999999999994</v>
      </c>
      <c r="M1186" s="37">
        <v>43476</v>
      </c>
      <c r="N1186" t="s">
        <v>766</v>
      </c>
      <c r="O1186" t="s">
        <v>1940</v>
      </c>
      <c r="Q1186" s="37"/>
      <c r="R1186" s="37"/>
      <c r="S1186" t="b">
        <v>0</v>
      </c>
      <c r="V1186" t="s">
        <v>714</v>
      </c>
      <c r="W1186">
        <v>0</v>
      </c>
      <c r="X1186">
        <v>1</v>
      </c>
      <c r="Y1186">
        <v>3</v>
      </c>
      <c r="Z1186">
        <v>675</v>
      </c>
      <c r="AA1186">
        <v>0</v>
      </c>
      <c r="AE1186" t="b">
        <v>0</v>
      </c>
      <c r="AF1186" t="b">
        <v>0</v>
      </c>
      <c r="AG1186" t="s">
        <v>74</v>
      </c>
    </row>
    <row r="1187" spans="1:33" x14ac:dyDescent="0.25">
      <c r="A1187" t="str">
        <f>_xlfn.CONCAT(Table3[[#This Row],[Order]],"-",Table3[[#This Row],[Line]])</f>
        <v>75693-25</v>
      </c>
      <c r="C1187" t="s">
        <v>5967</v>
      </c>
      <c r="D1187" t="s">
        <v>74</v>
      </c>
      <c r="E1187" t="b">
        <v>0</v>
      </c>
      <c r="F1187">
        <v>75693</v>
      </c>
      <c r="G1187">
        <v>25</v>
      </c>
      <c r="H1187">
        <v>1</v>
      </c>
      <c r="I1187" t="s">
        <v>733</v>
      </c>
      <c r="J1187" t="s">
        <v>5968</v>
      </c>
      <c r="K1187" t="s">
        <v>3098</v>
      </c>
      <c r="L1187">
        <v>9.2799999999999994</v>
      </c>
      <c r="M1187" s="37">
        <v>43476</v>
      </c>
      <c r="N1187" t="s">
        <v>766</v>
      </c>
      <c r="O1187" t="s">
        <v>1940</v>
      </c>
      <c r="Q1187" s="37"/>
      <c r="R1187" s="37"/>
      <c r="S1187" t="b">
        <v>0</v>
      </c>
      <c r="V1187" t="s">
        <v>714</v>
      </c>
      <c r="W1187">
        <v>0</v>
      </c>
      <c r="X1187">
        <v>1</v>
      </c>
      <c r="Y1187">
        <v>3</v>
      </c>
      <c r="Z1187">
        <v>675</v>
      </c>
      <c r="AA1187">
        <v>0</v>
      </c>
      <c r="AE1187" t="b">
        <v>0</v>
      </c>
      <c r="AF1187" t="b">
        <v>0</v>
      </c>
      <c r="AG1187" t="s">
        <v>74</v>
      </c>
    </row>
    <row r="1188" spans="1:33" x14ac:dyDescent="0.25">
      <c r="A1188" t="str">
        <f>_xlfn.CONCAT(Table3[[#This Row],[Order]],"-",Table3[[#This Row],[Line]])</f>
        <v>75693-26</v>
      </c>
      <c r="C1188" t="s">
        <v>5967</v>
      </c>
      <c r="D1188" t="s">
        <v>74</v>
      </c>
      <c r="E1188" t="b">
        <v>0</v>
      </c>
      <c r="F1188">
        <v>75693</v>
      </c>
      <c r="G1188">
        <v>26</v>
      </c>
      <c r="H1188">
        <v>1</v>
      </c>
      <c r="I1188" t="s">
        <v>733</v>
      </c>
      <c r="J1188" t="s">
        <v>5968</v>
      </c>
      <c r="K1188" t="s">
        <v>3098</v>
      </c>
      <c r="L1188">
        <v>9.2799999999999994</v>
      </c>
      <c r="M1188" s="37">
        <v>43476</v>
      </c>
      <c r="N1188" t="s">
        <v>766</v>
      </c>
      <c r="O1188" t="s">
        <v>1940</v>
      </c>
      <c r="Q1188" s="37"/>
      <c r="R1188" s="37"/>
      <c r="S1188" t="b">
        <v>0</v>
      </c>
      <c r="V1188" t="s">
        <v>714</v>
      </c>
      <c r="W1188">
        <v>0</v>
      </c>
      <c r="X1188">
        <v>1</v>
      </c>
      <c r="Y1188">
        <v>3</v>
      </c>
      <c r="Z1188">
        <v>675</v>
      </c>
      <c r="AA1188">
        <v>0</v>
      </c>
      <c r="AE1188" t="b">
        <v>0</v>
      </c>
      <c r="AF1188" t="b">
        <v>0</v>
      </c>
      <c r="AG1188" t="s">
        <v>74</v>
      </c>
    </row>
    <row r="1189" spans="1:33" x14ac:dyDescent="0.25">
      <c r="A1189" t="str">
        <f>_xlfn.CONCAT(Table3[[#This Row],[Order]],"-",Table3[[#This Row],[Line]])</f>
        <v>75693-27</v>
      </c>
      <c r="C1189" t="s">
        <v>5967</v>
      </c>
      <c r="D1189" t="s">
        <v>74</v>
      </c>
      <c r="E1189" t="b">
        <v>0</v>
      </c>
      <c r="F1189">
        <v>75693</v>
      </c>
      <c r="G1189">
        <v>27</v>
      </c>
      <c r="H1189">
        <v>1</v>
      </c>
      <c r="I1189" t="s">
        <v>733</v>
      </c>
      <c r="J1189" t="s">
        <v>5968</v>
      </c>
      <c r="K1189" t="s">
        <v>3099</v>
      </c>
      <c r="L1189">
        <v>6.7</v>
      </c>
      <c r="M1189" s="37">
        <v>43476</v>
      </c>
      <c r="N1189" t="s">
        <v>766</v>
      </c>
      <c r="O1189" t="s">
        <v>1940</v>
      </c>
      <c r="Q1189" s="37"/>
      <c r="R1189" s="37"/>
      <c r="S1189" t="b">
        <v>0</v>
      </c>
      <c r="V1189" t="s">
        <v>714</v>
      </c>
      <c r="W1189">
        <v>0</v>
      </c>
      <c r="X1189">
        <v>1</v>
      </c>
      <c r="Y1189">
        <v>3</v>
      </c>
      <c r="Z1189">
        <v>615</v>
      </c>
      <c r="AA1189">
        <v>0</v>
      </c>
      <c r="AE1189" t="b">
        <v>0</v>
      </c>
      <c r="AF1189" t="b">
        <v>0</v>
      </c>
      <c r="AG1189" t="s">
        <v>74</v>
      </c>
    </row>
    <row r="1190" spans="1:33" x14ac:dyDescent="0.25">
      <c r="A1190" t="str">
        <f>_xlfn.CONCAT(Table3[[#This Row],[Order]],"-",Table3[[#This Row],[Line]])</f>
        <v>75693-28</v>
      </c>
      <c r="C1190" t="s">
        <v>5967</v>
      </c>
      <c r="D1190" t="s">
        <v>74</v>
      </c>
      <c r="E1190" t="b">
        <v>0</v>
      </c>
      <c r="F1190">
        <v>75693</v>
      </c>
      <c r="G1190">
        <v>28</v>
      </c>
      <c r="H1190">
        <v>1</v>
      </c>
      <c r="I1190" t="s">
        <v>733</v>
      </c>
      <c r="J1190" t="s">
        <v>5968</v>
      </c>
      <c r="K1190" t="s">
        <v>3100</v>
      </c>
      <c r="L1190">
        <v>6.7</v>
      </c>
      <c r="M1190" s="37">
        <v>43476</v>
      </c>
      <c r="N1190" t="s">
        <v>766</v>
      </c>
      <c r="O1190" t="s">
        <v>1940</v>
      </c>
      <c r="Q1190" s="37"/>
      <c r="R1190" s="37"/>
      <c r="S1190" t="b">
        <v>0</v>
      </c>
      <c r="V1190" t="s">
        <v>714</v>
      </c>
      <c r="W1190">
        <v>0</v>
      </c>
      <c r="X1190">
        <v>1</v>
      </c>
      <c r="Y1190">
        <v>3</v>
      </c>
      <c r="Z1190">
        <v>615</v>
      </c>
      <c r="AA1190">
        <v>0</v>
      </c>
      <c r="AE1190" t="b">
        <v>0</v>
      </c>
      <c r="AF1190" t="b">
        <v>0</v>
      </c>
      <c r="AG1190" t="s">
        <v>74</v>
      </c>
    </row>
    <row r="1191" spans="1:33" x14ac:dyDescent="0.25">
      <c r="A1191" t="str">
        <f>_xlfn.CONCAT(Table3[[#This Row],[Order]],"-",Table3[[#This Row],[Line]])</f>
        <v>75693-29</v>
      </c>
      <c r="C1191" t="s">
        <v>5967</v>
      </c>
      <c r="D1191" t="s">
        <v>74</v>
      </c>
      <c r="E1191" t="b">
        <v>0</v>
      </c>
      <c r="F1191">
        <v>75693</v>
      </c>
      <c r="G1191">
        <v>29</v>
      </c>
      <c r="H1191">
        <v>1</v>
      </c>
      <c r="I1191" t="s">
        <v>733</v>
      </c>
      <c r="J1191" t="s">
        <v>5968</v>
      </c>
      <c r="K1191" t="s">
        <v>3101</v>
      </c>
      <c r="L1191">
        <v>18.78</v>
      </c>
      <c r="M1191" s="37">
        <v>43476</v>
      </c>
      <c r="N1191" t="s">
        <v>766</v>
      </c>
      <c r="O1191" t="s">
        <v>1940</v>
      </c>
      <c r="Q1191" s="37"/>
      <c r="R1191" s="37"/>
      <c r="S1191" t="b">
        <v>0</v>
      </c>
      <c r="V1191" t="s">
        <v>714</v>
      </c>
      <c r="W1191">
        <v>0</v>
      </c>
      <c r="X1191">
        <v>2</v>
      </c>
      <c r="Y1191">
        <v>6</v>
      </c>
      <c r="Z1191">
        <v>1855</v>
      </c>
      <c r="AA1191">
        <v>0</v>
      </c>
      <c r="AE1191" t="b">
        <v>0</v>
      </c>
      <c r="AF1191" t="b">
        <v>0</v>
      </c>
      <c r="AG1191" t="s">
        <v>74</v>
      </c>
    </row>
    <row r="1192" spans="1:33" x14ac:dyDescent="0.25">
      <c r="A1192" t="str">
        <f>_xlfn.CONCAT(Table3[[#This Row],[Order]],"-",Table3[[#This Row],[Line]])</f>
        <v>75693-30</v>
      </c>
      <c r="C1192" t="s">
        <v>5967</v>
      </c>
      <c r="D1192" t="s">
        <v>74</v>
      </c>
      <c r="E1192" t="b">
        <v>0</v>
      </c>
      <c r="F1192">
        <v>75693</v>
      </c>
      <c r="G1192">
        <v>30</v>
      </c>
      <c r="H1192">
        <v>1</v>
      </c>
      <c r="I1192" t="s">
        <v>733</v>
      </c>
      <c r="J1192" t="s">
        <v>5968</v>
      </c>
      <c r="K1192" t="s">
        <v>3102</v>
      </c>
      <c r="L1192">
        <v>22.95</v>
      </c>
      <c r="M1192" s="37">
        <v>43476</v>
      </c>
      <c r="N1192" t="s">
        <v>766</v>
      </c>
      <c r="O1192" t="s">
        <v>1940</v>
      </c>
      <c r="Q1192" s="37"/>
      <c r="R1192" s="37"/>
      <c r="S1192" t="b">
        <v>0</v>
      </c>
      <c r="V1192" t="s">
        <v>714</v>
      </c>
      <c r="W1192">
        <v>0</v>
      </c>
      <c r="X1192">
        <v>3</v>
      </c>
      <c r="Y1192">
        <v>7</v>
      </c>
      <c r="Z1192">
        <v>1975</v>
      </c>
      <c r="AA1192">
        <v>0</v>
      </c>
      <c r="AE1192" t="b">
        <v>0</v>
      </c>
      <c r="AF1192" t="b">
        <v>0</v>
      </c>
      <c r="AG1192" t="s">
        <v>74</v>
      </c>
    </row>
    <row r="1193" spans="1:33" x14ac:dyDescent="0.25">
      <c r="A1193" t="str">
        <f>_xlfn.CONCAT(Table3[[#This Row],[Order]],"-",Table3[[#This Row],[Line]])</f>
        <v>75693-31</v>
      </c>
      <c r="C1193" t="s">
        <v>5967</v>
      </c>
      <c r="D1193" t="s">
        <v>74</v>
      </c>
      <c r="E1193" t="b">
        <v>0</v>
      </c>
      <c r="F1193">
        <v>75693</v>
      </c>
      <c r="G1193">
        <v>31</v>
      </c>
      <c r="H1193">
        <v>1</v>
      </c>
      <c r="I1193" t="s">
        <v>733</v>
      </c>
      <c r="J1193" t="s">
        <v>5968</v>
      </c>
      <c r="K1193" t="s">
        <v>3103</v>
      </c>
      <c r="L1193">
        <v>28.28</v>
      </c>
      <c r="M1193" s="37">
        <v>43476</v>
      </c>
      <c r="N1193" t="s">
        <v>766</v>
      </c>
      <c r="O1193" t="s">
        <v>1940</v>
      </c>
      <c r="Q1193" s="37"/>
      <c r="R1193" s="37"/>
      <c r="S1193" t="b">
        <v>0</v>
      </c>
      <c r="V1193" t="s">
        <v>714</v>
      </c>
      <c r="W1193">
        <v>0</v>
      </c>
      <c r="X1193">
        <v>3</v>
      </c>
      <c r="Y1193">
        <v>9</v>
      </c>
      <c r="Z1193">
        <v>2575</v>
      </c>
      <c r="AA1193">
        <v>0</v>
      </c>
      <c r="AE1193" t="b">
        <v>0</v>
      </c>
      <c r="AF1193" t="b">
        <v>0</v>
      </c>
      <c r="AG1193" t="s">
        <v>74</v>
      </c>
    </row>
    <row r="1194" spans="1:33" x14ac:dyDescent="0.25">
      <c r="A1194" t="str">
        <f>_xlfn.CONCAT(Table3[[#This Row],[Order]],"-",Table3[[#This Row],[Line]])</f>
        <v>75693-32</v>
      </c>
      <c r="C1194" t="s">
        <v>5967</v>
      </c>
      <c r="D1194" t="s">
        <v>74</v>
      </c>
      <c r="E1194" t="b">
        <v>0</v>
      </c>
      <c r="F1194">
        <v>75693</v>
      </c>
      <c r="G1194">
        <v>32</v>
      </c>
      <c r="H1194">
        <v>1</v>
      </c>
      <c r="I1194" t="s">
        <v>733</v>
      </c>
      <c r="J1194" t="s">
        <v>5968</v>
      </c>
      <c r="K1194" t="s">
        <v>3483</v>
      </c>
      <c r="L1194">
        <v>57</v>
      </c>
      <c r="M1194" s="37">
        <v>43476</v>
      </c>
      <c r="N1194" t="s">
        <v>766</v>
      </c>
      <c r="O1194" t="s">
        <v>1940</v>
      </c>
      <c r="Q1194" s="37"/>
      <c r="R1194" s="37"/>
      <c r="S1194" t="b">
        <v>0</v>
      </c>
      <c r="V1194" t="s">
        <v>714</v>
      </c>
      <c r="W1194">
        <v>0</v>
      </c>
      <c r="X1194">
        <v>8</v>
      </c>
      <c r="Y1194">
        <v>15</v>
      </c>
      <c r="Z1194">
        <v>4240</v>
      </c>
      <c r="AA1194">
        <v>0</v>
      </c>
      <c r="AE1194" t="b">
        <v>0</v>
      </c>
      <c r="AF1194" t="b">
        <v>0</v>
      </c>
      <c r="AG1194" t="s">
        <v>74</v>
      </c>
    </row>
    <row r="1195" spans="1:33" x14ac:dyDescent="0.25">
      <c r="A1195" t="str">
        <f>_xlfn.CONCAT(Table3[[#This Row],[Order]],"-",Table3[[#This Row],[Line]])</f>
        <v>75693-33</v>
      </c>
      <c r="C1195" t="s">
        <v>5967</v>
      </c>
      <c r="D1195" t="s">
        <v>74</v>
      </c>
      <c r="E1195" t="b">
        <v>0</v>
      </c>
      <c r="F1195">
        <v>75693</v>
      </c>
      <c r="G1195">
        <v>33</v>
      </c>
      <c r="H1195">
        <v>1</v>
      </c>
      <c r="I1195" t="s">
        <v>733</v>
      </c>
      <c r="J1195" t="s">
        <v>5968</v>
      </c>
      <c r="K1195" t="s">
        <v>1394</v>
      </c>
      <c r="L1195">
        <v>7.67</v>
      </c>
      <c r="M1195" s="37">
        <v>43476</v>
      </c>
      <c r="N1195" t="s">
        <v>766</v>
      </c>
      <c r="O1195" t="s">
        <v>1940</v>
      </c>
      <c r="Q1195" s="37"/>
      <c r="R1195" s="37"/>
      <c r="S1195" t="b">
        <v>0</v>
      </c>
      <c r="V1195" t="s">
        <v>714</v>
      </c>
      <c r="W1195">
        <v>0</v>
      </c>
      <c r="X1195">
        <v>1</v>
      </c>
      <c r="Y1195">
        <v>2</v>
      </c>
      <c r="Z1195">
        <v>555</v>
      </c>
      <c r="AA1195">
        <v>0</v>
      </c>
      <c r="AE1195" t="b">
        <v>0</v>
      </c>
      <c r="AF1195" t="b">
        <v>0</v>
      </c>
      <c r="AG1195" t="s">
        <v>74</v>
      </c>
    </row>
    <row r="1196" spans="1:33" x14ac:dyDescent="0.25">
      <c r="A1196" t="str">
        <f>_xlfn.CONCAT(Table3[[#This Row],[Order]],"-",Table3[[#This Row],[Line]])</f>
        <v>75693-36</v>
      </c>
      <c r="C1196" t="s">
        <v>5967</v>
      </c>
      <c r="D1196" t="s">
        <v>74</v>
      </c>
      <c r="E1196" t="b">
        <v>0</v>
      </c>
      <c r="F1196">
        <v>75693</v>
      </c>
      <c r="G1196">
        <v>36</v>
      </c>
      <c r="H1196">
        <v>1</v>
      </c>
      <c r="I1196" t="s">
        <v>725</v>
      </c>
      <c r="J1196" t="s">
        <v>5968</v>
      </c>
      <c r="K1196" t="s">
        <v>3104</v>
      </c>
      <c r="L1196">
        <v>0</v>
      </c>
      <c r="M1196" s="37"/>
      <c r="N1196" t="s">
        <v>736</v>
      </c>
      <c r="O1196" t="s">
        <v>1940</v>
      </c>
      <c r="Q1196" s="37"/>
      <c r="R1196" s="37"/>
      <c r="S1196" t="b">
        <v>0</v>
      </c>
      <c r="V1196" t="s">
        <v>714</v>
      </c>
      <c r="W1196">
        <v>0</v>
      </c>
      <c r="X1196">
        <v>3</v>
      </c>
      <c r="Z1196">
        <v>2470</v>
      </c>
      <c r="AA1196">
        <v>0</v>
      </c>
      <c r="AE1196" t="b">
        <v>0</v>
      </c>
      <c r="AF1196" t="b">
        <v>0</v>
      </c>
      <c r="AG1196" t="s">
        <v>74</v>
      </c>
    </row>
    <row r="1197" spans="1:33" x14ac:dyDescent="0.25">
      <c r="A1197" t="str">
        <f>_xlfn.CONCAT(Table3[[#This Row],[Order]],"-",Table3[[#This Row],[Line]])</f>
        <v>75693-40</v>
      </c>
      <c r="C1197" t="s">
        <v>5967</v>
      </c>
      <c r="D1197" t="s">
        <v>74</v>
      </c>
      <c r="E1197" t="b">
        <v>0</v>
      </c>
      <c r="F1197">
        <v>75693</v>
      </c>
      <c r="G1197">
        <v>40</v>
      </c>
      <c r="H1197">
        <v>1</v>
      </c>
      <c r="I1197" t="s">
        <v>733</v>
      </c>
      <c r="J1197" t="s">
        <v>5968</v>
      </c>
      <c r="K1197" t="s">
        <v>2999</v>
      </c>
      <c r="L1197">
        <v>9.2799999999999994</v>
      </c>
      <c r="M1197" s="37">
        <v>43476</v>
      </c>
      <c r="N1197" t="s">
        <v>766</v>
      </c>
      <c r="O1197" t="s">
        <v>1940</v>
      </c>
      <c r="Q1197" s="37"/>
      <c r="R1197" s="37"/>
      <c r="S1197" t="b">
        <v>0</v>
      </c>
      <c r="V1197" t="s">
        <v>714</v>
      </c>
      <c r="W1197">
        <v>0</v>
      </c>
      <c r="X1197">
        <v>1</v>
      </c>
      <c r="Y1197">
        <v>3</v>
      </c>
      <c r="Z1197">
        <v>675</v>
      </c>
      <c r="AA1197">
        <v>0</v>
      </c>
      <c r="AE1197" t="b">
        <v>0</v>
      </c>
      <c r="AF1197" t="b">
        <v>0</v>
      </c>
      <c r="AG1197" t="s">
        <v>74</v>
      </c>
    </row>
    <row r="1198" spans="1:33" x14ac:dyDescent="0.25">
      <c r="A1198" t="str">
        <f>_xlfn.CONCAT(Table3[[#This Row],[Order]],"-",Table3[[#This Row],[Line]])</f>
        <v>75693-41</v>
      </c>
      <c r="C1198" t="s">
        <v>5967</v>
      </c>
      <c r="D1198" t="s">
        <v>74</v>
      </c>
      <c r="E1198" t="b">
        <v>0</v>
      </c>
      <c r="F1198">
        <v>75693</v>
      </c>
      <c r="G1198">
        <v>41</v>
      </c>
      <c r="H1198">
        <v>1</v>
      </c>
      <c r="I1198" t="s">
        <v>733</v>
      </c>
      <c r="J1198" t="s">
        <v>5968</v>
      </c>
      <c r="K1198" t="s">
        <v>3105</v>
      </c>
      <c r="L1198">
        <v>6.7</v>
      </c>
      <c r="M1198" s="37">
        <v>43476</v>
      </c>
      <c r="N1198" t="s">
        <v>766</v>
      </c>
      <c r="O1198" t="s">
        <v>1940</v>
      </c>
      <c r="Q1198" s="37"/>
      <c r="R1198" s="37"/>
      <c r="S1198" t="b">
        <v>0</v>
      </c>
      <c r="V1198" t="s">
        <v>714</v>
      </c>
      <c r="W1198">
        <v>0</v>
      </c>
      <c r="X1198">
        <v>1</v>
      </c>
      <c r="Y1198">
        <v>3</v>
      </c>
      <c r="Z1198">
        <v>555</v>
      </c>
      <c r="AA1198">
        <v>0</v>
      </c>
      <c r="AE1198" t="b">
        <v>0</v>
      </c>
      <c r="AF1198" t="b">
        <v>0</v>
      </c>
      <c r="AG1198" t="s">
        <v>74</v>
      </c>
    </row>
    <row r="1199" spans="1:33" x14ac:dyDescent="0.25">
      <c r="A1199" t="str">
        <f>_xlfn.CONCAT(Table3[[#This Row],[Order]],"-",Table3[[#This Row],[Line]])</f>
        <v>75693-42</v>
      </c>
      <c r="C1199" t="s">
        <v>5967</v>
      </c>
      <c r="D1199" t="s">
        <v>74</v>
      </c>
      <c r="E1199" t="b">
        <v>0</v>
      </c>
      <c r="F1199">
        <v>75693</v>
      </c>
      <c r="G1199">
        <v>42</v>
      </c>
      <c r="H1199">
        <v>1</v>
      </c>
      <c r="I1199" t="s">
        <v>733</v>
      </c>
      <c r="J1199" t="s">
        <v>5968</v>
      </c>
      <c r="K1199" t="s">
        <v>3106</v>
      </c>
      <c r="L1199">
        <v>6.7</v>
      </c>
      <c r="M1199" s="37">
        <v>43476</v>
      </c>
      <c r="N1199" t="s">
        <v>766</v>
      </c>
      <c r="O1199" t="s">
        <v>1940</v>
      </c>
      <c r="Q1199" s="37"/>
      <c r="R1199" s="37"/>
      <c r="S1199" t="b">
        <v>0</v>
      </c>
      <c r="V1199" t="s">
        <v>714</v>
      </c>
      <c r="W1199">
        <v>0</v>
      </c>
      <c r="X1199">
        <v>1</v>
      </c>
      <c r="Y1199">
        <v>2</v>
      </c>
      <c r="Z1199">
        <v>555</v>
      </c>
      <c r="AA1199">
        <v>0</v>
      </c>
      <c r="AE1199" t="b">
        <v>0</v>
      </c>
      <c r="AF1199" t="b">
        <v>0</v>
      </c>
      <c r="AG1199" t="s">
        <v>74</v>
      </c>
    </row>
    <row r="1200" spans="1:33" x14ac:dyDescent="0.25">
      <c r="A1200" t="str">
        <f>_xlfn.CONCAT(Table3[[#This Row],[Order]],"-",Table3[[#This Row],[Line]])</f>
        <v>75693-43</v>
      </c>
      <c r="C1200" t="s">
        <v>5967</v>
      </c>
      <c r="D1200" t="s">
        <v>74</v>
      </c>
      <c r="E1200" t="b">
        <v>0</v>
      </c>
      <c r="F1200">
        <v>75693</v>
      </c>
      <c r="G1200">
        <v>43</v>
      </c>
      <c r="H1200">
        <v>1</v>
      </c>
      <c r="I1200" t="s">
        <v>733</v>
      </c>
      <c r="J1200" t="s">
        <v>5968</v>
      </c>
      <c r="K1200" t="s">
        <v>3107</v>
      </c>
      <c r="L1200">
        <v>16.2</v>
      </c>
      <c r="M1200" s="37">
        <v>43476</v>
      </c>
      <c r="N1200" t="s">
        <v>766</v>
      </c>
      <c r="O1200" t="s">
        <v>1940</v>
      </c>
      <c r="Q1200" s="37"/>
      <c r="R1200" s="37"/>
      <c r="S1200" t="b">
        <v>0</v>
      </c>
      <c r="V1200" t="s">
        <v>714</v>
      </c>
      <c r="W1200">
        <v>0</v>
      </c>
      <c r="X1200">
        <v>2</v>
      </c>
      <c r="Y1200">
        <v>5</v>
      </c>
      <c r="Z1200">
        <v>1155</v>
      </c>
      <c r="AA1200">
        <v>0</v>
      </c>
      <c r="AE1200" t="b">
        <v>0</v>
      </c>
      <c r="AF1200" t="b">
        <v>0</v>
      </c>
      <c r="AG1200" t="s">
        <v>74</v>
      </c>
    </row>
    <row r="1201" spans="1:33" x14ac:dyDescent="0.25">
      <c r="A1201" t="str">
        <f>_xlfn.CONCAT(Table3[[#This Row],[Order]],"-",Table3[[#This Row],[Line]])</f>
        <v>75693-44</v>
      </c>
      <c r="C1201" t="s">
        <v>5967</v>
      </c>
      <c r="D1201" t="s">
        <v>74</v>
      </c>
      <c r="E1201" t="b">
        <v>0</v>
      </c>
      <c r="F1201">
        <v>75693</v>
      </c>
      <c r="G1201">
        <v>44</v>
      </c>
      <c r="H1201">
        <v>1</v>
      </c>
      <c r="I1201" t="s">
        <v>751</v>
      </c>
      <c r="J1201" t="s">
        <v>5968</v>
      </c>
      <c r="K1201" t="s">
        <v>4341</v>
      </c>
      <c r="L1201">
        <v>0</v>
      </c>
      <c r="M1201" s="37"/>
      <c r="N1201" t="s">
        <v>736</v>
      </c>
      <c r="O1201" t="s">
        <v>1940</v>
      </c>
      <c r="Q1201" s="37"/>
      <c r="R1201" s="37"/>
      <c r="S1201" t="b">
        <v>0</v>
      </c>
      <c r="V1201" t="s">
        <v>714</v>
      </c>
      <c r="W1201">
        <v>0</v>
      </c>
      <c r="X1201">
        <v>1</v>
      </c>
      <c r="Z1201">
        <v>432</v>
      </c>
      <c r="AA1201">
        <v>0</v>
      </c>
      <c r="AE1201" t="b">
        <v>0</v>
      </c>
      <c r="AF1201" t="b">
        <v>0</v>
      </c>
      <c r="AG1201" t="s">
        <v>74</v>
      </c>
    </row>
    <row r="1202" spans="1:33" x14ac:dyDescent="0.25">
      <c r="A1202" t="str">
        <f>_xlfn.CONCAT(Table3[[#This Row],[Order]],"-",Table3[[#This Row],[Line]])</f>
        <v>75693-45</v>
      </c>
      <c r="C1202" t="s">
        <v>5967</v>
      </c>
      <c r="D1202" t="s">
        <v>74</v>
      </c>
      <c r="E1202" t="b">
        <v>0</v>
      </c>
      <c r="F1202">
        <v>75693</v>
      </c>
      <c r="G1202">
        <v>45</v>
      </c>
      <c r="H1202">
        <v>1</v>
      </c>
      <c r="I1202" t="s">
        <v>733</v>
      </c>
      <c r="J1202" t="s">
        <v>5968</v>
      </c>
      <c r="K1202" t="s">
        <v>3108</v>
      </c>
      <c r="L1202">
        <v>9.2799999999999994</v>
      </c>
      <c r="M1202" s="37">
        <v>43476</v>
      </c>
      <c r="N1202" t="s">
        <v>766</v>
      </c>
      <c r="O1202" t="s">
        <v>1940</v>
      </c>
      <c r="Q1202" s="37"/>
      <c r="R1202" s="37"/>
      <c r="S1202" t="b">
        <v>0</v>
      </c>
      <c r="V1202" t="s">
        <v>714</v>
      </c>
      <c r="W1202">
        <v>0</v>
      </c>
      <c r="X1202">
        <v>1</v>
      </c>
      <c r="Y1202">
        <v>3</v>
      </c>
      <c r="Z1202">
        <v>795</v>
      </c>
      <c r="AA1202">
        <v>0</v>
      </c>
      <c r="AE1202" t="b">
        <v>0</v>
      </c>
      <c r="AF1202" t="b">
        <v>0</v>
      </c>
      <c r="AG1202" t="s">
        <v>74</v>
      </c>
    </row>
    <row r="1203" spans="1:33" x14ac:dyDescent="0.25">
      <c r="A1203" t="str">
        <f>_xlfn.CONCAT(Table3[[#This Row],[Order]],"-",Table3[[#This Row],[Line]])</f>
        <v>75745-5</v>
      </c>
      <c r="C1203" t="s">
        <v>5967</v>
      </c>
      <c r="D1203" t="s">
        <v>74</v>
      </c>
      <c r="E1203" t="b">
        <v>0</v>
      </c>
      <c r="F1203">
        <v>75745</v>
      </c>
      <c r="G1203">
        <v>5</v>
      </c>
      <c r="H1203">
        <v>4</v>
      </c>
      <c r="I1203" t="s">
        <v>751</v>
      </c>
      <c r="J1203" t="s">
        <v>5968</v>
      </c>
      <c r="K1203" t="s">
        <v>1044</v>
      </c>
      <c r="L1203">
        <v>0</v>
      </c>
      <c r="M1203" s="37"/>
      <c r="N1203" t="s">
        <v>736</v>
      </c>
      <c r="O1203" t="s">
        <v>1941</v>
      </c>
      <c r="Q1203" s="37"/>
      <c r="R1203" s="37"/>
      <c r="S1203" t="b">
        <v>0</v>
      </c>
      <c r="V1203" t="s">
        <v>714</v>
      </c>
      <c r="W1203">
        <v>0</v>
      </c>
      <c r="X1203">
        <v>4</v>
      </c>
      <c r="Z1203">
        <v>2304</v>
      </c>
      <c r="AA1203">
        <v>0</v>
      </c>
      <c r="AE1203" t="b">
        <v>0</v>
      </c>
      <c r="AF1203" t="b">
        <v>0</v>
      </c>
      <c r="AG1203" t="s">
        <v>74</v>
      </c>
    </row>
    <row r="1204" spans="1:33" x14ac:dyDescent="0.25">
      <c r="A1204" t="str">
        <f>_xlfn.CONCAT(Table3[[#This Row],[Order]],"-",Table3[[#This Row],[Line]])</f>
        <v>75745-6</v>
      </c>
      <c r="C1204" t="s">
        <v>5967</v>
      </c>
      <c r="D1204" t="s">
        <v>74</v>
      </c>
      <c r="E1204" t="b">
        <v>0</v>
      </c>
      <c r="F1204">
        <v>75745</v>
      </c>
      <c r="G1204">
        <v>6</v>
      </c>
      <c r="H1204">
        <v>1</v>
      </c>
      <c r="I1204" t="s">
        <v>751</v>
      </c>
      <c r="J1204" t="s">
        <v>5968</v>
      </c>
      <c r="K1204" t="s">
        <v>1710</v>
      </c>
      <c r="L1204">
        <v>0</v>
      </c>
      <c r="M1204" s="37"/>
      <c r="N1204" t="s">
        <v>736</v>
      </c>
      <c r="O1204" t="s">
        <v>1941</v>
      </c>
      <c r="Q1204" s="37"/>
      <c r="R1204" s="37"/>
      <c r="S1204" t="b">
        <v>0</v>
      </c>
      <c r="V1204" t="s">
        <v>714</v>
      </c>
      <c r="W1204">
        <v>0</v>
      </c>
      <c r="X1204">
        <v>2</v>
      </c>
      <c r="Z1204">
        <v>1152</v>
      </c>
      <c r="AA1204">
        <v>0</v>
      </c>
      <c r="AE1204" t="b">
        <v>0</v>
      </c>
      <c r="AF1204" t="b">
        <v>0</v>
      </c>
      <c r="AG1204" t="s">
        <v>74</v>
      </c>
    </row>
    <row r="1205" spans="1:33" x14ac:dyDescent="0.25">
      <c r="A1205" t="str">
        <f>_xlfn.CONCAT(Table3[[#This Row],[Order]],"-",Table3[[#This Row],[Line]])</f>
        <v>75745-7</v>
      </c>
      <c r="C1205" t="s">
        <v>5967</v>
      </c>
      <c r="D1205" t="s">
        <v>74</v>
      </c>
      <c r="E1205" t="b">
        <v>0</v>
      </c>
      <c r="F1205">
        <v>75745</v>
      </c>
      <c r="G1205">
        <v>7</v>
      </c>
      <c r="H1205">
        <v>1</v>
      </c>
      <c r="I1205" t="s">
        <v>751</v>
      </c>
      <c r="J1205" t="s">
        <v>5968</v>
      </c>
      <c r="K1205" t="s">
        <v>1711</v>
      </c>
      <c r="L1205">
        <v>0</v>
      </c>
      <c r="M1205" s="37"/>
      <c r="N1205" t="s">
        <v>736</v>
      </c>
      <c r="O1205" t="s">
        <v>1941</v>
      </c>
      <c r="Q1205" s="37"/>
      <c r="R1205" s="37"/>
      <c r="S1205" t="b">
        <v>0</v>
      </c>
      <c r="V1205" t="s">
        <v>714</v>
      </c>
      <c r="W1205">
        <v>0</v>
      </c>
      <c r="X1205">
        <v>1</v>
      </c>
      <c r="Z1205">
        <v>576</v>
      </c>
      <c r="AA1205">
        <v>0</v>
      </c>
      <c r="AE1205" t="b">
        <v>0</v>
      </c>
      <c r="AF1205" t="b">
        <v>0</v>
      </c>
      <c r="AG1205" t="s">
        <v>74</v>
      </c>
    </row>
    <row r="1206" spans="1:33" x14ac:dyDescent="0.25">
      <c r="A1206" t="str">
        <f>_xlfn.CONCAT(Table3[[#This Row],[Order]],"-",Table3[[#This Row],[Line]])</f>
        <v>75745-8</v>
      </c>
      <c r="C1206" t="s">
        <v>5967</v>
      </c>
      <c r="D1206" t="s">
        <v>74</v>
      </c>
      <c r="E1206" t="b">
        <v>0</v>
      </c>
      <c r="F1206">
        <v>75745</v>
      </c>
      <c r="G1206">
        <v>8</v>
      </c>
      <c r="H1206">
        <v>1</v>
      </c>
      <c r="I1206" t="s">
        <v>751</v>
      </c>
      <c r="J1206" t="s">
        <v>5968</v>
      </c>
      <c r="K1206" t="s">
        <v>1045</v>
      </c>
      <c r="L1206">
        <v>0</v>
      </c>
      <c r="M1206" s="37"/>
      <c r="N1206" t="s">
        <v>736</v>
      </c>
      <c r="O1206" t="s">
        <v>1941</v>
      </c>
      <c r="Q1206" s="37"/>
      <c r="R1206" s="37"/>
      <c r="S1206" t="b">
        <v>0</v>
      </c>
      <c r="V1206" t="s">
        <v>714</v>
      </c>
      <c r="W1206">
        <v>0</v>
      </c>
      <c r="X1206">
        <v>1</v>
      </c>
      <c r="Z1206">
        <v>720</v>
      </c>
      <c r="AA1206">
        <v>0</v>
      </c>
      <c r="AE1206" t="b">
        <v>0</v>
      </c>
      <c r="AF1206" t="b">
        <v>0</v>
      </c>
      <c r="AG1206" t="s">
        <v>74</v>
      </c>
    </row>
    <row r="1207" spans="1:33" x14ac:dyDescent="0.25">
      <c r="A1207" t="str">
        <f>_xlfn.CONCAT(Table3[[#This Row],[Order]],"-",Table3[[#This Row],[Line]])</f>
        <v>75745-9</v>
      </c>
      <c r="C1207" t="s">
        <v>5967</v>
      </c>
      <c r="D1207" t="s">
        <v>74</v>
      </c>
      <c r="E1207" t="b">
        <v>0</v>
      </c>
      <c r="F1207">
        <v>75745</v>
      </c>
      <c r="G1207">
        <v>9</v>
      </c>
      <c r="H1207">
        <v>1</v>
      </c>
      <c r="I1207" t="s">
        <v>751</v>
      </c>
      <c r="J1207" t="s">
        <v>5968</v>
      </c>
      <c r="K1207" t="s">
        <v>1231</v>
      </c>
      <c r="L1207">
        <v>0</v>
      </c>
      <c r="M1207" s="37"/>
      <c r="N1207" t="s">
        <v>736</v>
      </c>
      <c r="O1207" t="s">
        <v>1941</v>
      </c>
      <c r="Q1207" s="37"/>
      <c r="R1207" s="37"/>
      <c r="S1207" t="b">
        <v>0</v>
      </c>
      <c r="V1207" t="s">
        <v>714</v>
      </c>
      <c r="W1207">
        <v>0</v>
      </c>
      <c r="X1207">
        <v>2</v>
      </c>
      <c r="Z1207">
        <v>1440</v>
      </c>
      <c r="AA1207">
        <v>0</v>
      </c>
      <c r="AE1207" t="b">
        <v>0</v>
      </c>
      <c r="AF1207" t="b">
        <v>0</v>
      </c>
      <c r="AG1207" t="s">
        <v>74</v>
      </c>
    </row>
    <row r="1208" spans="1:33" x14ac:dyDescent="0.25">
      <c r="A1208" t="str">
        <f>_xlfn.CONCAT(Table3[[#This Row],[Order]],"-",Table3[[#This Row],[Line]])</f>
        <v>75745-13</v>
      </c>
      <c r="C1208" t="s">
        <v>5967</v>
      </c>
      <c r="D1208" t="s">
        <v>74</v>
      </c>
      <c r="E1208" t="b">
        <v>0</v>
      </c>
      <c r="F1208">
        <v>75745</v>
      </c>
      <c r="G1208">
        <v>13</v>
      </c>
      <c r="H1208">
        <v>1</v>
      </c>
      <c r="I1208" t="s">
        <v>733</v>
      </c>
      <c r="J1208" t="s">
        <v>5968</v>
      </c>
      <c r="K1208" t="s">
        <v>3484</v>
      </c>
      <c r="L1208">
        <v>0</v>
      </c>
      <c r="M1208" s="37"/>
      <c r="N1208" t="s">
        <v>736</v>
      </c>
      <c r="O1208" t="s">
        <v>1941</v>
      </c>
      <c r="Q1208" s="37"/>
      <c r="R1208" s="37"/>
      <c r="S1208" t="b">
        <v>0</v>
      </c>
      <c r="V1208" t="s">
        <v>714</v>
      </c>
      <c r="W1208">
        <v>0</v>
      </c>
      <c r="X1208">
        <v>5</v>
      </c>
      <c r="Z1208">
        <v>2770</v>
      </c>
      <c r="AA1208">
        <v>0</v>
      </c>
      <c r="AE1208" t="b">
        <v>0</v>
      </c>
      <c r="AF1208" t="b">
        <v>0</v>
      </c>
      <c r="AG1208" t="s">
        <v>74</v>
      </c>
    </row>
    <row r="1209" spans="1:33" x14ac:dyDescent="0.25">
      <c r="A1209" t="str">
        <f>_xlfn.CONCAT(Table3[[#This Row],[Order]],"-",Table3[[#This Row],[Line]])</f>
        <v>75745-21</v>
      </c>
      <c r="C1209" t="s">
        <v>5967</v>
      </c>
      <c r="D1209" t="s">
        <v>74</v>
      </c>
      <c r="E1209" t="b">
        <v>0</v>
      </c>
      <c r="F1209">
        <v>75745</v>
      </c>
      <c r="G1209">
        <v>21</v>
      </c>
      <c r="H1209">
        <v>1</v>
      </c>
      <c r="I1209" t="s">
        <v>725</v>
      </c>
      <c r="J1209" t="s">
        <v>5968</v>
      </c>
      <c r="K1209" t="s">
        <v>1712</v>
      </c>
      <c r="L1209">
        <v>0</v>
      </c>
      <c r="M1209" s="37"/>
      <c r="N1209" t="s">
        <v>736</v>
      </c>
      <c r="O1209" t="s">
        <v>1941</v>
      </c>
      <c r="Q1209" s="37"/>
      <c r="R1209" s="37"/>
      <c r="S1209" t="b">
        <v>0</v>
      </c>
      <c r="V1209" t="s">
        <v>714</v>
      </c>
      <c r="W1209">
        <v>0</v>
      </c>
      <c r="X1209">
        <v>3</v>
      </c>
      <c r="Z1209">
        <v>2515</v>
      </c>
      <c r="AA1209">
        <v>0</v>
      </c>
      <c r="AE1209" t="b">
        <v>0</v>
      </c>
      <c r="AF1209" t="b">
        <v>0</v>
      </c>
      <c r="AG1209" t="s">
        <v>74</v>
      </c>
    </row>
    <row r="1210" spans="1:33" x14ac:dyDescent="0.25">
      <c r="A1210" t="str">
        <f>_xlfn.CONCAT(Table3[[#This Row],[Order]],"-",Table3[[#This Row],[Line]])</f>
        <v>75745-23</v>
      </c>
      <c r="C1210" t="s">
        <v>5967</v>
      </c>
      <c r="D1210" t="s">
        <v>74</v>
      </c>
      <c r="E1210" t="b">
        <v>0</v>
      </c>
      <c r="F1210">
        <v>75745</v>
      </c>
      <c r="G1210">
        <v>23</v>
      </c>
      <c r="H1210">
        <v>1</v>
      </c>
      <c r="I1210" t="s">
        <v>725</v>
      </c>
      <c r="J1210" t="s">
        <v>5968</v>
      </c>
      <c r="K1210" t="s">
        <v>1713</v>
      </c>
      <c r="L1210">
        <v>0</v>
      </c>
      <c r="M1210" s="37"/>
      <c r="N1210" t="s">
        <v>736</v>
      </c>
      <c r="O1210" t="s">
        <v>1941</v>
      </c>
      <c r="Q1210" s="37"/>
      <c r="R1210" s="37"/>
      <c r="S1210" t="b">
        <v>0</v>
      </c>
      <c r="V1210" t="s">
        <v>714</v>
      </c>
      <c r="W1210">
        <v>0</v>
      </c>
      <c r="X1210">
        <v>2</v>
      </c>
      <c r="Z1210">
        <v>1525</v>
      </c>
      <c r="AA1210">
        <v>0</v>
      </c>
      <c r="AE1210" t="b">
        <v>0</v>
      </c>
      <c r="AF1210" t="b">
        <v>0</v>
      </c>
      <c r="AG1210" t="s">
        <v>74</v>
      </c>
    </row>
    <row r="1211" spans="1:33" x14ac:dyDescent="0.25">
      <c r="A1211" t="str">
        <f>_xlfn.CONCAT(Table3[[#This Row],[Order]],"-",Table3[[#This Row],[Line]])</f>
        <v>75745-24</v>
      </c>
      <c r="C1211" t="s">
        <v>5967</v>
      </c>
      <c r="D1211" t="s">
        <v>74</v>
      </c>
      <c r="E1211" t="b">
        <v>0</v>
      </c>
      <c r="F1211">
        <v>75745</v>
      </c>
      <c r="G1211">
        <v>24</v>
      </c>
      <c r="H1211">
        <v>1</v>
      </c>
      <c r="I1211" t="s">
        <v>725</v>
      </c>
      <c r="J1211" t="s">
        <v>5968</v>
      </c>
      <c r="K1211" t="s">
        <v>3485</v>
      </c>
      <c r="L1211">
        <v>0</v>
      </c>
      <c r="M1211" s="37"/>
      <c r="N1211" t="s">
        <v>736</v>
      </c>
      <c r="O1211" t="s">
        <v>1941</v>
      </c>
      <c r="Q1211" s="37"/>
      <c r="R1211" s="37"/>
      <c r="S1211" t="b">
        <v>0</v>
      </c>
      <c r="V1211" t="s">
        <v>714</v>
      </c>
      <c r="W1211">
        <v>0</v>
      </c>
      <c r="X1211">
        <v>2</v>
      </c>
      <c r="Z1211">
        <v>1480</v>
      </c>
      <c r="AA1211">
        <v>0</v>
      </c>
      <c r="AE1211" t="b">
        <v>0</v>
      </c>
      <c r="AF1211" t="b">
        <v>0</v>
      </c>
      <c r="AG1211" t="s">
        <v>74</v>
      </c>
    </row>
    <row r="1212" spans="1:33" x14ac:dyDescent="0.25">
      <c r="A1212" t="str">
        <f>_xlfn.CONCAT(Table3[[#This Row],[Order]],"-",Table3[[#This Row],[Line]])</f>
        <v>75745-25</v>
      </c>
      <c r="C1212" t="s">
        <v>5967</v>
      </c>
      <c r="D1212" t="s">
        <v>74</v>
      </c>
      <c r="E1212" t="b">
        <v>0</v>
      </c>
      <c r="F1212">
        <v>75745</v>
      </c>
      <c r="G1212">
        <v>25</v>
      </c>
      <c r="H1212">
        <v>1</v>
      </c>
      <c r="I1212" t="s">
        <v>725</v>
      </c>
      <c r="J1212" t="s">
        <v>5968</v>
      </c>
      <c r="K1212" t="s">
        <v>3486</v>
      </c>
      <c r="L1212">
        <v>0</v>
      </c>
      <c r="M1212" s="37"/>
      <c r="N1212" t="s">
        <v>736</v>
      </c>
      <c r="O1212" t="s">
        <v>1941</v>
      </c>
      <c r="Q1212" s="37"/>
      <c r="R1212" s="37"/>
      <c r="S1212" t="b">
        <v>0</v>
      </c>
      <c r="V1212" t="s">
        <v>714</v>
      </c>
      <c r="W1212">
        <v>0</v>
      </c>
      <c r="X1212">
        <v>2</v>
      </c>
      <c r="Z1212">
        <v>1975</v>
      </c>
      <c r="AA1212">
        <v>0</v>
      </c>
      <c r="AE1212" t="b">
        <v>0</v>
      </c>
      <c r="AF1212" t="b">
        <v>0</v>
      </c>
      <c r="AG1212" t="s">
        <v>74</v>
      </c>
    </row>
    <row r="1213" spans="1:33" x14ac:dyDescent="0.25">
      <c r="A1213" t="str">
        <f>_xlfn.CONCAT(Table3[[#This Row],[Order]],"-",Table3[[#This Row],[Line]])</f>
        <v>75745-26</v>
      </c>
      <c r="C1213" t="s">
        <v>5967</v>
      </c>
      <c r="D1213" t="s">
        <v>74</v>
      </c>
      <c r="E1213" t="b">
        <v>0</v>
      </c>
      <c r="F1213">
        <v>75745</v>
      </c>
      <c r="G1213">
        <v>26</v>
      </c>
      <c r="H1213">
        <v>1</v>
      </c>
      <c r="I1213" t="s">
        <v>725</v>
      </c>
      <c r="J1213" t="s">
        <v>5968</v>
      </c>
      <c r="K1213" t="s">
        <v>1714</v>
      </c>
      <c r="L1213">
        <v>0</v>
      </c>
      <c r="M1213" s="37"/>
      <c r="N1213" t="s">
        <v>736</v>
      </c>
      <c r="O1213" t="s">
        <v>1941</v>
      </c>
      <c r="Q1213" s="37"/>
      <c r="R1213" s="37"/>
      <c r="S1213" t="b">
        <v>0</v>
      </c>
      <c r="V1213" t="s">
        <v>714</v>
      </c>
      <c r="W1213">
        <v>0</v>
      </c>
      <c r="X1213">
        <v>2</v>
      </c>
      <c r="Z1213">
        <v>1975</v>
      </c>
      <c r="AA1213">
        <v>0</v>
      </c>
      <c r="AE1213" t="b">
        <v>0</v>
      </c>
      <c r="AF1213" t="b">
        <v>0</v>
      </c>
      <c r="AG1213" t="s">
        <v>74</v>
      </c>
    </row>
    <row r="1214" spans="1:33" x14ac:dyDescent="0.25">
      <c r="A1214" t="str">
        <f>_xlfn.CONCAT(Table3[[#This Row],[Order]],"-",Table3[[#This Row],[Line]])</f>
        <v>75745-27</v>
      </c>
      <c r="C1214" t="s">
        <v>5967</v>
      </c>
      <c r="D1214" t="s">
        <v>74</v>
      </c>
      <c r="E1214" t="b">
        <v>0</v>
      </c>
      <c r="F1214">
        <v>75745</v>
      </c>
      <c r="G1214">
        <v>27</v>
      </c>
      <c r="H1214">
        <v>1</v>
      </c>
      <c r="I1214" t="s">
        <v>725</v>
      </c>
      <c r="J1214" t="s">
        <v>5968</v>
      </c>
      <c r="K1214" t="s">
        <v>1715</v>
      </c>
      <c r="L1214">
        <v>0</v>
      </c>
      <c r="M1214" s="37"/>
      <c r="N1214" t="s">
        <v>736</v>
      </c>
      <c r="O1214" t="s">
        <v>1941</v>
      </c>
      <c r="Q1214" s="37"/>
      <c r="R1214" s="37"/>
      <c r="S1214" t="b">
        <v>0</v>
      </c>
      <c r="V1214" t="s">
        <v>714</v>
      </c>
      <c r="W1214">
        <v>0</v>
      </c>
      <c r="X1214">
        <v>2</v>
      </c>
      <c r="Z1214">
        <v>830</v>
      </c>
      <c r="AA1214">
        <v>0</v>
      </c>
      <c r="AE1214" t="b">
        <v>0</v>
      </c>
      <c r="AF1214" t="b">
        <v>0</v>
      </c>
      <c r="AG1214" t="s">
        <v>74</v>
      </c>
    </row>
    <row r="1215" spans="1:33" x14ac:dyDescent="0.25">
      <c r="A1215" t="str">
        <f>_xlfn.CONCAT(Table3[[#This Row],[Order]],"-",Table3[[#This Row],[Line]])</f>
        <v>75745-28</v>
      </c>
      <c r="C1215" t="s">
        <v>5967</v>
      </c>
      <c r="D1215" t="s">
        <v>74</v>
      </c>
      <c r="E1215" t="b">
        <v>0</v>
      </c>
      <c r="F1215">
        <v>75745</v>
      </c>
      <c r="G1215">
        <v>28</v>
      </c>
      <c r="H1215">
        <v>1</v>
      </c>
      <c r="I1215" t="s">
        <v>725</v>
      </c>
      <c r="J1215" t="s">
        <v>5968</v>
      </c>
      <c r="K1215" t="s">
        <v>1716</v>
      </c>
      <c r="L1215">
        <v>0</v>
      </c>
      <c r="M1215" s="37"/>
      <c r="N1215" t="s">
        <v>736</v>
      </c>
      <c r="O1215" t="s">
        <v>1941</v>
      </c>
      <c r="Q1215" s="37"/>
      <c r="R1215" s="37"/>
      <c r="S1215" t="b">
        <v>0</v>
      </c>
      <c r="V1215" t="s">
        <v>714</v>
      </c>
      <c r="W1215">
        <v>0</v>
      </c>
      <c r="X1215">
        <v>1</v>
      </c>
      <c r="Z1215">
        <v>850</v>
      </c>
      <c r="AA1215">
        <v>0</v>
      </c>
      <c r="AE1215" t="b">
        <v>0</v>
      </c>
      <c r="AF1215" t="b">
        <v>0</v>
      </c>
      <c r="AG1215" t="s">
        <v>74</v>
      </c>
    </row>
    <row r="1216" spans="1:33" x14ac:dyDescent="0.25">
      <c r="A1216" t="str">
        <f>_xlfn.CONCAT(Table3[[#This Row],[Order]],"-",Table3[[#This Row],[Line]])</f>
        <v>76203-1</v>
      </c>
      <c r="C1216" t="s">
        <v>5967</v>
      </c>
      <c r="D1216" t="s">
        <v>74</v>
      </c>
      <c r="E1216" t="b">
        <v>0</v>
      </c>
      <c r="F1216">
        <v>76203</v>
      </c>
      <c r="G1216">
        <v>1</v>
      </c>
      <c r="H1216">
        <v>8</v>
      </c>
      <c r="I1216" t="s">
        <v>731</v>
      </c>
      <c r="J1216" t="s">
        <v>5968</v>
      </c>
      <c r="K1216" t="s">
        <v>1674</v>
      </c>
      <c r="L1216">
        <v>25.12</v>
      </c>
      <c r="M1216" s="37">
        <v>43481</v>
      </c>
      <c r="N1216" t="s">
        <v>42</v>
      </c>
      <c r="Q1216" s="37"/>
      <c r="R1216" s="37"/>
      <c r="S1216" t="b">
        <v>0</v>
      </c>
      <c r="V1216" t="s">
        <v>714</v>
      </c>
      <c r="W1216">
        <v>1</v>
      </c>
      <c r="X1216">
        <v>8</v>
      </c>
      <c r="Y1216">
        <v>8</v>
      </c>
      <c r="Z1216">
        <v>1504</v>
      </c>
      <c r="AA1216">
        <v>0</v>
      </c>
      <c r="AE1216" t="b">
        <v>0</v>
      </c>
      <c r="AF1216" t="b">
        <v>0</v>
      </c>
      <c r="AG1216" t="s">
        <v>74</v>
      </c>
    </row>
    <row r="1217" spans="1:33" x14ac:dyDescent="0.25">
      <c r="A1217" t="str">
        <f>_xlfn.CONCAT(Table3[[#This Row],[Order]],"-",Table3[[#This Row],[Line]])</f>
        <v>76203-2</v>
      </c>
      <c r="C1217" t="s">
        <v>5967</v>
      </c>
      <c r="D1217" t="s">
        <v>74</v>
      </c>
      <c r="E1217" t="b">
        <v>0</v>
      </c>
      <c r="F1217">
        <v>76203</v>
      </c>
      <c r="G1217">
        <v>2</v>
      </c>
      <c r="H1217">
        <v>25</v>
      </c>
      <c r="I1217" t="s">
        <v>731</v>
      </c>
      <c r="J1217" t="s">
        <v>5968</v>
      </c>
      <c r="K1217" t="s">
        <v>1676</v>
      </c>
      <c r="L1217">
        <v>152.25</v>
      </c>
      <c r="M1217" s="37">
        <v>43481</v>
      </c>
      <c r="N1217" t="s">
        <v>42</v>
      </c>
      <c r="Q1217" s="37"/>
      <c r="R1217" s="37"/>
      <c r="S1217" t="b">
        <v>0</v>
      </c>
      <c r="V1217" t="s">
        <v>714</v>
      </c>
      <c r="W1217">
        <v>1</v>
      </c>
      <c r="X1217">
        <v>25</v>
      </c>
      <c r="Y1217">
        <v>50</v>
      </c>
      <c r="Z1217">
        <v>7050</v>
      </c>
      <c r="AA1217">
        <v>0</v>
      </c>
      <c r="AE1217" t="b">
        <v>0</v>
      </c>
      <c r="AF1217" t="b">
        <v>0</v>
      </c>
      <c r="AG1217" t="s">
        <v>74</v>
      </c>
    </row>
    <row r="1218" spans="1:33" x14ac:dyDescent="0.25">
      <c r="A1218" t="str">
        <f>_xlfn.CONCAT(Table3[[#This Row],[Order]],"-",Table3[[#This Row],[Line]])</f>
        <v>76203-3</v>
      </c>
      <c r="C1218" t="s">
        <v>5967</v>
      </c>
      <c r="D1218" t="s">
        <v>74</v>
      </c>
      <c r="E1218" t="b">
        <v>0</v>
      </c>
      <c r="F1218">
        <v>76203</v>
      </c>
      <c r="G1218">
        <v>3</v>
      </c>
      <c r="H1218">
        <v>13</v>
      </c>
      <c r="I1218" t="s">
        <v>731</v>
      </c>
      <c r="J1218" t="s">
        <v>5968</v>
      </c>
      <c r="K1218" t="s">
        <v>1678</v>
      </c>
      <c r="L1218">
        <v>79.17</v>
      </c>
      <c r="M1218" s="37">
        <v>43481</v>
      </c>
      <c r="N1218" t="s">
        <v>42</v>
      </c>
      <c r="Q1218" s="37"/>
      <c r="R1218" s="37"/>
      <c r="S1218" t="b">
        <v>0</v>
      </c>
      <c r="V1218" t="s">
        <v>714</v>
      </c>
      <c r="W1218">
        <v>1</v>
      </c>
      <c r="X1218">
        <v>13</v>
      </c>
      <c r="Y1218">
        <v>26</v>
      </c>
      <c r="Z1218">
        <v>4888</v>
      </c>
      <c r="AA1218">
        <v>0</v>
      </c>
      <c r="AE1218" t="b">
        <v>0</v>
      </c>
      <c r="AF1218" t="b">
        <v>0</v>
      </c>
      <c r="AG1218" t="s">
        <v>74</v>
      </c>
    </row>
    <row r="1219" spans="1:33" x14ac:dyDescent="0.25">
      <c r="A1219" t="str">
        <f>_xlfn.CONCAT(Table3[[#This Row],[Order]],"-",Table3[[#This Row],[Line]])</f>
        <v>76203-4</v>
      </c>
      <c r="C1219" t="s">
        <v>5967</v>
      </c>
      <c r="D1219" t="s">
        <v>74</v>
      </c>
      <c r="E1219" t="b">
        <v>0</v>
      </c>
      <c r="F1219">
        <v>76203</v>
      </c>
      <c r="G1219">
        <v>4</v>
      </c>
      <c r="H1219">
        <v>1</v>
      </c>
      <c r="I1219" t="s">
        <v>733</v>
      </c>
      <c r="J1219" t="s">
        <v>5968</v>
      </c>
      <c r="K1219" t="s">
        <v>2996</v>
      </c>
      <c r="L1219">
        <v>9.2799999999999994</v>
      </c>
      <c r="M1219" s="37">
        <v>43481</v>
      </c>
      <c r="N1219" t="s">
        <v>42</v>
      </c>
      <c r="Q1219" s="37"/>
      <c r="R1219" s="37"/>
      <c r="S1219" t="b">
        <v>0</v>
      </c>
      <c r="V1219" t="s">
        <v>714</v>
      </c>
      <c r="W1219">
        <v>1</v>
      </c>
      <c r="X1219">
        <v>1</v>
      </c>
      <c r="Y1219">
        <v>3</v>
      </c>
      <c r="Z1219">
        <v>675</v>
      </c>
      <c r="AA1219">
        <v>0</v>
      </c>
      <c r="AE1219" t="b">
        <v>0</v>
      </c>
      <c r="AF1219" t="b">
        <v>0</v>
      </c>
      <c r="AG1219" t="s">
        <v>74</v>
      </c>
    </row>
    <row r="1220" spans="1:33" x14ac:dyDescent="0.25">
      <c r="A1220" t="str">
        <f>_xlfn.CONCAT(Table3[[#This Row],[Order]],"-",Table3[[#This Row],[Line]])</f>
        <v>76203-5</v>
      </c>
      <c r="C1220" t="s">
        <v>5967</v>
      </c>
      <c r="D1220" t="s">
        <v>74</v>
      </c>
      <c r="E1220" t="b">
        <v>0</v>
      </c>
      <c r="F1220">
        <v>76203</v>
      </c>
      <c r="G1220">
        <v>5</v>
      </c>
      <c r="H1220">
        <v>1</v>
      </c>
      <c r="I1220" t="s">
        <v>733</v>
      </c>
      <c r="J1220" t="s">
        <v>5968</v>
      </c>
      <c r="K1220" t="s">
        <v>2996</v>
      </c>
      <c r="L1220">
        <v>9.2799999999999994</v>
      </c>
      <c r="M1220" s="37">
        <v>43481</v>
      </c>
      <c r="N1220" t="s">
        <v>42</v>
      </c>
      <c r="Q1220" s="37"/>
      <c r="R1220" s="37"/>
      <c r="S1220" t="b">
        <v>0</v>
      </c>
      <c r="V1220" t="s">
        <v>714</v>
      </c>
      <c r="W1220">
        <v>1</v>
      </c>
      <c r="X1220">
        <v>1</v>
      </c>
      <c r="Y1220">
        <v>3</v>
      </c>
      <c r="Z1220">
        <v>675</v>
      </c>
      <c r="AA1220">
        <v>0</v>
      </c>
      <c r="AE1220" t="b">
        <v>0</v>
      </c>
      <c r="AF1220" t="b">
        <v>0</v>
      </c>
      <c r="AG1220" t="s">
        <v>74</v>
      </c>
    </row>
    <row r="1221" spans="1:33" x14ac:dyDescent="0.25">
      <c r="A1221" t="str">
        <f>_xlfn.CONCAT(Table3[[#This Row],[Order]],"-",Table3[[#This Row],[Line]])</f>
        <v>76203-6</v>
      </c>
      <c r="C1221" t="s">
        <v>5967</v>
      </c>
      <c r="D1221" t="s">
        <v>74</v>
      </c>
      <c r="E1221" t="b">
        <v>0</v>
      </c>
      <c r="F1221">
        <v>76203</v>
      </c>
      <c r="G1221">
        <v>6</v>
      </c>
      <c r="H1221">
        <v>1</v>
      </c>
      <c r="I1221" t="s">
        <v>733</v>
      </c>
      <c r="J1221" t="s">
        <v>5968</v>
      </c>
      <c r="K1221" t="s">
        <v>2999</v>
      </c>
      <c r="L1221">
        <v>9.2799999999999994</v>
      </c>
      <c r="M1221" s="37">
        <v>43481</v>
      </c>
      <c r="N1221" t="s">
        <v>42</v>
      </c>
      <c r="Q1221" s="37"/>
      <c r="R1221" s="37"/>
      <c r="S1221" t="b">
        <v>0</v>
      </c>
      <c r="V1221" t="s">
        <v>714</v>
      </c>
      <c r="W1221">
        <v>1</v>
      </c>
      <c r="X1221">
        <v>1</v>
      </c>
      <c r="Y1221">
        <v>3</v>
      </c>
      <c r="Z1221">
        <v>675</v>
      </c>
      <c r="AA1221">
        <v>0</v>
      </c>
      <c r="AE1221" t="b">
        <v>0</v>
      </c>
      <c r="AF1221" t="b">
        <v>0</v>
      </c>
      <c r="AG1221" t="s">
        <v>74</v>
      </c>
    </row>
    <row r="1222" spans="1:33" x14ac:dyDescent="0.25">
      <c r="A1222" t="str">
        <f>_xlfn.CONCAT(Table3[[#This Row],[Order]],"-",Table3[[#This Row],[Line]])</f>
        <v>76203-7</v>
      </c>
      <c r="C1222" t="s">
        <v>5967</v>
      </c>
      <c r="D1222" t="s">
        <v>74</v>
      </c>
      <c r="E1222" t="b">
        <v>0</v>
      </c>
      <c r="F1222">
        <v>76203</v>
      </c>
      <c r="G1222">
        <v>7</v>
      </c>
      <c r="H1222">
        <v>1</v>
      </c>
      <c r="I1222" t="s">
        <v>733</v>
      </c>
      <c r="J1222" t="s">
        <v>5968</v>
      </c>
      <c r="K1222" t="s">
        <v>3001</v>
      </c>
      <c r="L1222">
        <v>9.2799999999999994</v>
      </c>
      <c r="M1222" s="37">
        <v>43481</v>
      </c>
      <c r="N1222" t="s">
        <v>42</v>
      </c>
      <c r="Q1222" s="37"/>
      <c r="R1222" s="37"/>
      <c r="S1222" t="b">
        <v>0</v>
      </c>
      <c r="V1222" t="s">
        <v>714</v>
      </c>
      <c r="W1222">
        <v>1</v>
      </c>
      <c r="X1222">
        <v>1</v>
      </c>
      <c r="Y1222">
        <v>3</v>
      </c>
      <c r="Z1222">
        <v>675</v>
      </c>
      <c r="AA1222">
        <v>0</v>
      </c>
      <c r="AE1222" t="b">
        <v>0</v>
      </c>
      <c r="AF1222" t="b">
        <v>0</v>
      </c>
      <c r="AG1222" t="s">
        <v>74</v>
      </c>
    </row>
    <row r="1223" spans="1:33" x14ac:dyDescent="0.25">
      <c r="A1223" t="str">
        <f>_xlfn.CONCAT(Table3[[#This Row],[Order]],"-",Table3[[#This Row],[Line]])</f>
        <v>76203-8</v>
      </c>
      <c r="C1223" t="s">
        <v>5967</v>
      </c>
      <c r="D1223" t="s">
        <v>74</v>
      </c>
      <c r="E1223" t="b">
        <v>0</v>
      </c>
      <c r="F1223">
        <v>76203</v>
      </c>
      <c r="G1223">
        <v>8</v>
      </c>
      <c r="H1223">
        <v>1</v>
      </c>
      <c r="I1223" t="s">
        <v>733</v>
      </c>
      <c r="J1223" t="s">
        <v>5968</v>
      </c>
      <c r="K1223" t="s">
        <v>3003</v>
      </c>
      <c r="L1223">
        <v>9.2799999999999994</v>
      </c>
      <c r="M1223" s="37">
        <v>43481</v>
      </c>
      <c r="N1223" t="s">
        <v>42</v>
      </c>
      <c r="Q1223" s="37"/>
      <c r="R1223" s="37"/>
      <c r="S1223" t="b">
        <v>0</v>
      </c>
      <c r="V1223" t="s">
        <v>714</v>
      </c>
      <c r="W1223">
        <v>1</v>
      </c>
      <c r="X1223">
        <v>1</v>
      </c>
      <c r="Y1223">
        <v>3</v>
      </c>
      <c r="Z1223">
        <v>675</v>
      </c>
      <c r="AA1223">
        <v>0</v>
      </c>
      <c r="AE1223" t="b">
        <v>0</v>
      </c>
      <c r="AF1223" t="b">
        <v>0</v>
      </c>
      <c r="AG1223" t="s">
        <v>74</v>
      </c>
    </row>
    <row r="1224" spans="1:33" x14ac:dyDescent="0.25">
      <c r="A1224" t="str">
        <f>_xlfn.CONCAT(Table3[[#This Row],[Order]],"-",Table3[[#This Row],[Line]])</f>
        <v>76203-9</v>
      </c>
      <c r="C1224" t="s">
        <v>5967</v>
      </c>
      <c r="D1224" t="s">
        <v>74</v>
      </c>
      <c r="E1224" t="b">
        <v>0</v>
      </c>
      <c r="F1224">
        <v>76203</v>
      </c>
      <c r="G1224">
        <v>9</v>
      </c>
      <c r="H1224">
        <v>1</v>
      </c>
      <c r="I1224" t="s">
        <v>733</v>
      </c>
      <c r="J1224" t="s">
        <v>5968</v>
      </c>
      <c r="K1224" t="s">
        <v>3003</v>
      </c>
      <c r="L1224">
        <v>9.2799999999999994</v>
      </c>
      <c r="M1224" s="37">
        <v>43481</v>
      </c>
      <c r="N1224" t="s">
        <v>42</v>
      </c>
      <c r="Q1224" s="37"/>
      <c r="R1224" s="37"/>
      <c r="S1224" t="b">
        <v>0</v>
      </c>
      <c r="V1224" t="s">
        <v>714</v>
      </c>
      <c r="W1224">
        <v>1</v>
      </c>
      <c r="X1224">
        <v>1</v>
      </c>
      <c r="Y1224">
        <v>3</v>
      </c>
      <c r="Z1224">
        <v>675</v>
      </c>
      <c r="AA1224">
        <v>0</v>
      </c>
      <c r="AE1224" t="b">
        <v>0</v>
      </c>
      <c r="AF1224" t="b">
        <v>0</v>
      </c>
      <c r="AG1224" t="s">
        <v>74</v>
      </c>
    </row>
    <row r="1225" spans="1:33" x14ac:dyDescent="0.25">
      <c r="A1225" t="str">
        <f>_xlfn.CONCAT(Table3[[#This Row],[Order]],"-",Table3[[#This Row],[Line]])</f>
        <v>76203-10</v>
      </c>
      <c r="C1225" t="s">
        <v>5967</v>
      </c>
      <c r="D1225" t="s">
        <v>74</v>
      </c>
      <c r="E1225" t="b">
        <v>0</v>
      </c>
      <c r="F1225">
        <v>76203</v>
      </c>
      <c r="G1225">
        <v>10</v>
      </c>
      <c r="H1225">
        <v>1</v>
      </c>
      <c r="I1225" t="s">
        <v>733</v>
      </c>
      <c r="J1225" t="s">
        <v>5968</v>
      </c>
      <c r="K1225" t="s">
        <v>3003</v>
      </c>
      <c r="L1225">
        <v>9.2799999999999994</v>
      </c>
      <c r="M1225" s="37">
        <v>43481</v>
      </c>
      <c r="N1225" t="s">
        <v>42</v>
      </c>
      <c r="Q1225" s="37"/>
      <c r="R1225" s="37"/>
      <c r="S1225" t="b">
        <v>0</v>
      </c>
      <c r="V1225" t="s">
        <v>714</v>
      </c>
      <c r="W1225">
        <v>1</v>
      </c>
      <c r="X1225">
        <v>1</v>
      </c>
      <c r="Y1225">
        <v>3</v>
      </c>
      <c r="Z1225">
        <v>675</v>
      </c>
      <c r="AA1225">
        <v>0</v>
      </c>
      <c r="AE1225" t="b">
        <v>0</v>
      </c>
      <c r="AF1225" t="b">
        <v>0</v>
      </c>
      <c r="AG1225" t="s">
        <v>74</v>
      </c>
    </row>
    <row r="1226" spans="1:33" x14ac:dyDescent="0.25">
      <c r="A1226" t="str">
        <f>_xlfn.CONCAT(Table3[[#This Row],[Order]],"-",Table3[[#This Row],[Line]])</f>
        <v>76203-11</v>
      </c>
      <c r="C1226" t="s">
        <v>5967</v>
      </c>
      <c r="D1226" t="s">
        <v>74</v>
      </c>
      <c r="E1226" t="b">
        <v>0</v>
      </c>
      <c r="F1226">
        <v>76203</v>
      </c>
      <c r="G1226">
        <v>11</v>
      </c>
      <c r="H1226">
        <v>1</v>
      </c>
      <c r="I1226" t="s">
        <v>733</v>
      </c>
      <c r="J1226" t="s">
        <v>5968</v>
      </c>
      <c r="K1226" t="s">
        <v>3003</v>
      </c>
      <c r="L1226">
        <v>9.2799999999999994</v>
      </c>
      <c r="M1226" s="37">
        <v>43481</v>
      </c>
      <c r="N1226" t="s">
        <v>42</v>
      </c>
      <c r="Q1226" s="37"/>
      <c r="R1226" s="37"/>
      <c r="S1226" t="b">
        <v>0</v>
      </c>
      <c r="V1226" t="s">
        <v>714</v>
      </c>
      <c r="W1226">
        <v>1</v>
      </c>
      <c r="X1226">
        <v>1</v>
      </c>
      <c r="Y1226">
        <v>3</v>
      </c>
      <c r="Z1226">
        <v>675</v>
      </c>
      <c r="AA1226">
        <v>0</v>
      </c>
      <c r="AE1226" t="b">
        <v>0</v>
      </c>
      <c r="AF1226" t="b">
        <v>0</v>
      </c>
      <c r="AG1226" t="s">
        <v>74</v>
      </c>
    </row>
    <row r="1227" spans="1:33" x14ac:dyDescent="0.25">
      <c r="A1227" t="str">
        <f>_xlfn.CONCAT(Table3[[#This Row],[Order]],"-",Table3[[#This Row],[Line]])</f>
        <v>76203-12</v>
      </c>
      <c r="C1227" t="s">
        <v>5967</v>
      </c>
      <c r="D1227" t="s">
        <v>74</v>
      </c>
      <c r="E1227" t="b">
        <v>0</v>
      </c>
      <c r="F1227">
        <v>76203</v>
      </c>
      <c r="G1227">
        <v>12</v>
      </c>
      <c r="H1227">
        <v>1</v>
      </c>
      <c r="I1227" t="s">
        <v>733</v>
      </c>
      <c r="J1227" t="s">
        <v>5968</v>
      </c>
      <c r="K1227" t="s">
        <v>3003</v>
      </c>
      <c r="L1227">
        <v>9.2799999999999994</v>
      </c>
      <c r="M1227" s="37">
        <v>43481</v>
      </c>
      <c r="N1227" t="s">
        <v>42</v>
      </c>
      <c r="Q1227" s="37"/>
      <c r="R1227" s="37"/>
      <c r="S1227" t="b">
        <v>0</v>
      </c>
      <c r="V1227" t="s">
        <v>714</v>
      </c>
      <c r="W1227">
        <v>1</v>
      </c>
      <c r="X1227">
        <v>1</v>
      </c>
      <c r="Y1227">
        <v>3</v>
      </c>
      <c r="Z1227">
        <v>675</v>
      </c>
      <c r="AA1227">
        <v>0</v>
      </c>
      <c r="AE1227" t="b">
        <v>0</v>
      </c>
      <c r="AF1227" t="b">
        <v>0</v>
      </c>
      <c r="AG1227" t="s">
        <v>74</v>
      </c>
    </row>
    <row r="1228" spans="1:33" x14ac:dyDescent="0.25">
      <c r="A1228" t="str">
        <f>_xlfn.CONCAT(Table3[[#This Row],[Order]],"-",Table3[[#This Row],[Line]])</f>
        <v>76203-15</v>
      </c>
      <c r="C1228" t="s">
        <v>5967</v>
      </c>
      <c r="D1228" t="s">
        <v>74</v>
      </c>
      <c r="E1228" t="b">
        <v>0</v>
      </c>
      <c r="F1228">
        <v>76203</v>
      </c>
      <c r="G1228">
        <v>15</v>
      </c>
      <c r="H1228">
        <v>1</v>
      </c>
      <c r="I1228" t="s">
        <v>733</v>
      </c>
      <c r="J1228" t="s">
        <v>5968</v>
      </c>
      <c r="K1228" t="s">
        <v>3329</v>
      </c>
      <c r="L1228">
        <v>9.2799999999999994</v>
      </c>
      <c r="M1228" s="37">
        <v>43481</v>
      </c>
      <c r="N1228" t="s">
        <v>42</v>
      </c>
      <c r="Q1228" s="37"/>
      <c r="R1228" s="37"/>
      <c r="S1228" t="b">
        <v>0</v>
      </c>
      <c r="V1228" t="s">
        <v>714</v>
      </c>
      <c r="W1228">
        <v>1</v>
      </c>
      <c r="X1228">
        <v>2</v>
      </c>
      <c r="Y1228">
        <v>6</v>
      </c>
      <c r="Z1228">
        <v>1395</v>
      </c>
      <c r="AA1228">
        <v>0</v>
      </c>
      <c r="AE1228" t="b">
        <v>0</v>
      </c>
      <c r="AF1228" t="b">
        <v>0</v>
      </c>
      <c r="AG1228" t="s">
        <v>74</v>
      </c>
    </row>
    <row r="1229" spans="1:33" x14ac:dyDescent="0.25">
      <c r="A1229" t="str">
        <f>_xlfn.CONCAT(Table3[[#This Row],[Order]],"-",Table3[[#This Row],[Line]])</f>
        <v>76203-16</v>
      </c>
      <c r="C1229" t="s">
        <v>5967</v>
      </c>
      <c r="D1229" t="s">
        <v>74</v>
      </c>
      <c r="E1229" t="b">
        <v>0</v>
      </c>
      <c r="F1229">
        <v>76203</v>
      </c>
      <c r="G1229">
        <v>16</v>
      </c>
      <c r="H1229">
        <v>1</v>
      </c>
      <c r="I1229" t="s">
        <v>733</v>
      </c>
      <c r="J1229" t="s">
        <v>5968</v>
      </c>
      <c r="K1229" t="s">
        <v>3331</v>
      </c>
      <c r="L1229">
        <v>9.2799999999999994</v>
      </c>
      <c r="M1229" s="37">
        <v>43481</v>
      </c>
      <c r="N1229" t="s">
        <v>42</v>
      </c>
      <c r="Q1229" s="37"/>
      <c r="R1229" s="37"/>
      <c r="S1229" t="b">
        <v>0</v>
      </c>
      <c r="V1229" t="s">
        <v>714</v>
      </c>
      <c r="W1229">
        <v>1</v>
      </c>
      <c r="X1229">
        <v>2</v>
      </c>
      <c r="Y1229">
        <v>6</v>
      </c>
      <c r="Z1229">
        <v>1395</v>
      </c>
      <c r="AA1229">
        <v>0</v>
      </c>
      <c r="AE1229" t="b">
        <v>0</v>
      </c>
      <c r="AF1229" t="b">
        <v>0</v>
      </c>
      <c r="AG1229" t="s">
        <v>74</v>
      </c>
    </row>
    <row r="1230" spans="1:33" x14ac:dyDescent="0.25">
      <c r="A1230" t="str">
        <f>_xlfn.CONCAT(Table3[[#This Row],[Order]],"-",Table3[[#This Row],[Line]])</f>
        <v>76203-17</v>
      </c>
      <c r="C1230" t="s">
        <v>5967</v>
      </c>
      <c r="D1230" t="s">
        <v>74</v>
      </c>
      <c r="E1230" t="b">
        <v>0</v>
      </c>
      <c r="F1230">
        <v>76203</v>
      </c>
      <c r="G1230">
        <v>17</v>
      </c>
      <c r="H1230">
        <v>1</v>
      </c>
      <c r="I1230" t="s">
        <v>733</v>
      </c>
      <c r="J1230" t="s">
        <v>5968</v>
      </c>
      <c r="K1230" t="s">
        <v>3333</v>
      </c>
      <c r="L1230">
        <v>25.71</v>
      </c>
      <c r="M1230" s="37">
        <v>43481</v>
      </c>
      <c r="N1230" t="s">
        <v>42</v>
      </c>
      <c r="Q1230" s="37"/>
      <c r="R1230" s="37"/>
      <c r="S1230" t="b">
        <v>0</v>
      </c>
      <c r="V1230" t="s">
        <v>714</v>
      </c>
      <c r="W1230">
        <v>1</v>
      </c>
      <c r="X1230">
        <v>3</v>
      </c>
      <c r="Y1230">
        <v>8</v>
      </c>
      <c r="Z1230">
        <v>1995</v>
      </c>
      <c r="AA1230">
        <v>0</v>
      </c>
      <c r="AE1230" t="b">
        <v>0</v>
      </c>
      <c r="AF1230" t="b">
        <v>0</v>
      </c>
      <c r="AG1230" t="s">
        <v>74</v>
      </c>
    </row>
    <row r="1231" spans="1:33" x14ac:dyDescent="0.25">
      <c r="A1231" t="str">
        <f>_xlfn.CONCAT(Table3[[#This Row],[Order]],"-",Table3[[#This Row],[Line]])</f>
        <v>76203-19</v>
      </c>
      <c r="C1231" t="s">
        <v>5967</v>
      </c>
      <c r="D1231" t="s">
        <v>74</v>
      </c>
      <c r="E1231" t="b">
        <v>0</v>
      </c>
      <c r="F1231">
        <v>76203</v>
      </c>
      <c r="G1231">
        <v>19</v>
      </c>
      <c r="H1231">
        <v>1</v>
      </c>
      <c r="I1231" t="s">
        <v>733</v>
      </c>
      <c r="J1231" t="s">
        <v>5968</v>
      </c>
      <c r="K1231" t="s">
        <v>3334</v>
      </c>
      <c r="L1231">
        <v>0</v>
      </c>
      <c r="M1231" s="37"/>
      <c r="N1231" t="s">
        <v>726</v>
      </c>
      <c r="Q1231" s="37"/>
      <c r="R1231" s="37"/>
      <c r="S1231" t="b">
        <v>0</v>
      </c>
      <c r="V1231" t="s">
        <v>714</v>
      </c>
      <c r="W1231">
        <v>0</v>
      </c>
      <c r="X1231">
        <v>1</v>
      </c>
      <c r="Z1231">
        <v>495</v>
      </c>
      <c r="AA1231">
        <v>0</v>
      </c>
      <c r="AE1231" t="b">
        <v>0</v>
      </c>
      <c r="AF1231" t="b">
        <v>0</v>
      </c>
      <c r="AG1231" t="s">
        <v>74</v>
      </c>
    </row>
    <row r="1232" spans="1:33" x14ac:dyDescent="0.25">
      <c r="A1232" t="str">
        <f>_xlfn.CONCAT(Table3[[#This Row],[Order]],"-",Table3[[#This Row],[Line]])</f>
        <v>76203-20</v>
      </c>
      <c r="C1232" t="s">
        <v>5967</v>
      </c>
      <c r="D1232" t="s">
        <v>74</v>
      </c>
      <c r="E1232" t="b">
        <v>0</v>
      </c>
      <c r="F1232">
        <v>76203</v>
      </c>
      <c r="G1232">
        <v>20</v>
      </c>
      <c r="H1232">
        <v>1</v>
      </c>
      <c r="I1232" t="s">
        <v>733</v>
      </c>
      <c r="J1232" t="s">
        <v>5968</v>
      </c>
      <c r="K1232" t="s">
        <v>3336</v>
      </c>
      <c r="L1232">
        <v>9.2799999999999994</v>
      </c>
      <c r="M1232" s="37">
        <v>43481</v>
      </c>
      <c r="N1232" t="s">
        <v>42</v>
      </c>
      <c r="Q1232" s="37"/>
      <c r="R1232" s="37"/>
      <c r="S1232" t="b">
        <v>0</v>
      </c>
      <c r="V1232" t="s">
        <v>714</v>
      </c>
      <c r="W1232">
        <v>1</v>
      </c>
      <c r="X1232">
        <v>1</v>
      </c>
      <c r="Y1232">
        <v>3</v>
      </c>
      <c r="Z1232">
        <v>675</v>
      </c>
      <c r="AA1232">
        <v>0</v>
      </c>
      <c r="AE1232" t="b">
        <v>0</v>
      </c>
      <c r="AF1232" t="b">
        <v>0</v>
      </c>
      <c r="AG1232" t="s">
        <v>74</v>
      </c>
    </row>
    <row r="1233" spans="1:33" x14ac:dyDescent="0.25">
      <c r="A1233" t="str">
        <f>_xlfn.CONCAT(Table3[[#This Row],[Order]],"-",Table3[[#This Row],[Line]])</f>
        <v>76203-21</v>
      </c>
      <c r="C1233" t="s">
        <v>5967</v>
      </c>
      <c r="D1233" t="s">
        <v>74</v>
      </c>
      <c r="E1233" t="b">
        <v>0</v>
      </c>
      <c r="F1233">
        <v>76203</v>
      </c>
      <c r="G1233">
        <v>21</v>
      </c>
      <c r="H1233">
        <v>1</v>
      </c>
      <c r="I1233" t="s">
        <v>733</v>
      </c>
      <c r="J1233" t="s">
        <v>5968</v>
      </c>
      <c r="K1233" t="s">
        <v>3336</v>
      </c>
      <c r="L1233">
        <v>9.2799999999999994</v>
      </c>
      <c r="M1233" s="37">
        <v>43481</v>
      </c>
      <c r="N1233" t="s">
        <v>42</v>
      </c>
      <c r="Q1233" s="37"/>
      <c r="R1233" s="37"/>
      <c r="S1233" t="b">
        <v>0</v>
      </c>
      <c r="V1233" t="s">
        <v>714</v>
      </c>
      <c r="W1233">
        <v>1</v>
      </c>
      <c r="X1233">
        <v>1</v>
      </c>
      <c r="Y1233">
        <v>3</v>
      </c>
      <c r="Z1233">
        <v>675</v>
      </c>
      <c r="AA1233">
        <v>0</v>
      </c>
      <c r="AE1233" t="b">
        <v>0</v>
      </c>
      <c r="AF1233" t="b">
        <v>0</v>
      </c>
      <c r="AG1233" t="s">
        <v>74</v>
      </c>
    </row>
    <row r="1234" spans="1:33" x14ac:dyDescent="0.25">
      <c r="A1234" t="str">
        <f>_xlfn.CONCAT(Table3[[#This Row],[Order]],"-",Table3[[#This Row],[Line]])</f>
        <v>76203-22</v>
      </c>
      <c r="C1234" t="s">
        <v>5967</v>
      </c>
      <c r="D1234" t="s">
        <v>74</v>
      </c>
      <c r="E1234" t="b">
        <v>0</v>
      </c>
      <c r="F1234">
        <v>76203</v>
      </c>
      <c r="G1234">
        <v>22</v>
      </c>
      <c r="H1234">
        <v>1</v>
      </c>
      <c r="I1234" t="s">
        <v>733</v>
      </c>
      <c r="J1234" t="s">
        <v>5968</v>
      </c>
      <c r="K1234" t="s">
        <v>3336</v>
      </c>
      <c r="L1234">
        <v>9.2799999999999994</v>
      </c>
      <c r="M1234" s="37">
        <v>43481</v>
      </c>
      <c r="N1234" t="s">
        <v>42</v>
      </c>
      <c r="Q1234" s="37"/>
      <c r="R1234" s="37"/>
      <c r="S1234" t="b">
        <v>0</v>
      </c>
      <c r="V1234" t="s">
        <v>714</v>
      </c>
      <c r="W1234">
        <v>1</v>
      </c>
      <c r="X1234">
        <v>1</v>
      </c>
      <c r="Y1234">
        <v>3</v>
      </c>
      <c r="Z1234">
        <v>675</v>
      </c>
      <c r="AA1234">
        <v>0</v>
      </c>
      <c r="AE1234" t="b">
        <v>0</v>
      </c>
      <c r="AF1234" t="b">
        <v>0</v>
      </c>
      <c r="AG1234" t="s">
        <v>74</v>
      </c>
    </row>
    <row r="1235" spans="1:33" x14ac:dyDescent="0.25">
      <c r="A1235" t="str">
        <f>_xlfn.CONCAT(Table3[[#This Row],[Order]],"-",Table3[[#This Row],[Line]])</f>
        <v>76203-23</v>
      </c>
      <c r="C1235" t="s">
        <v>5967</v>
      </c>
      <c r="D1235" t="s">
        <v>74</v>
      </c>
      <c r="E1235" t="b">
        <v>0</v>
      </c>
      <c r="F1235">
        <v>76203</v>
      </c>
      <c r="G1235">
        <v>23</v>
      </c>
      <c r="H1235">
        <v>1</v>
      </c>
      <c r="I1235" t="s">
        <v>733</v>
      </c>
      <c r="J1235" t="s">
        <v>5968</v>
      </c>
      <c r="K1235" t="s">
        <v>3336</v>
      </c>
      <c r="L1235">
        <v>9.2799999999999994</v>
      </c>
      <c r="M1235" s="37">
        <v>43481</v>
      </c>
      <c r="N1235" t="s">
        <v>42</v>
      </c>
      <c r="Q1235" s="37"/>
      <c r="R1235" s="37"/>
      <c r="S1235" t="b">
        <v>0</v>
      </c>
      <c r="V1235" t="s">
        <v>714</v>
      </c>
      <c r="W1235">
        <v>1</v>
      </c>
      <c r="X1235">
        <v>1</v>
      </c>
      <c r="Y1235">
        <v>3</v>
      </c>
      <c r="Z1235">
        <v>675</v>
      </c>
      <c r="AA1235">
        <v>0</v>
      </c>
      <c r="AE1235" t="b">
        <v>0</v>
      </c>
      <c r="AF1235" t="b">
        <v>0</v>
      </c>
      <c r="AG1235" t="s">
        <v>74</v>
      </c>
    </row>
    <row r="1236" spans="1:33" x14ac:dyDescent="0.25">
      <c r="A1236" t="str">
        <f>_xlfn.CONCAT(Table3[[#This Row],[Order]],"-",Table3[[#This Row],[Line]])</f>
        <v>76203-24</v>
      </c>
      <c r="C1236" t="s">
        <v>5967</v>
      </c>
      <c r="D1236" t="s">
        <v>74</v>
      </c>
      <c r="E1236" t="b">
        <v>0</v>
      </c>
      <c r="F1236">
        <v>76203</v>
      </c>
      <c r="G1236">
        <v>24</v>
      </c>
      <c r="H1236">
        <v>1</v>
      </c>
      <c r="I1236" t="s">
        <v>733</v>
      </c>
      <c r="J1236" t="s">
        <v>5968</v>
      </c>
      <c r="K1236" t="s">
        <v>3336</v>
      </c>
      <c r="L1236">
        <v>9.2799999999999994</v>
      </c>
      <c r="M1236" s="37">
        <v>43481</v>
      </c>
      <c r="N1236" t="s">
        <v>42</v>
      </c>
      <c r="Q1236" s="37"/>
      <c r="R1236" s="37"/>
      <c r="S1236" t="b">
        <v>0</v>
      </c>
      <c r="V1236" t="s">
        <v>714</v>
      </c>
      <c r="W1236">
        <v>1</v>
      </c>
      <c r="X1236">
        <v>1</v>
      </c>
      <c r="Y1236">
        <v>3</v>
      </c>
      <c r="Z1236">
        <v>675</v>
      </c>
      <c r="AA1236">
        <v>0</v>
      </c>
      <c r="AE1236" t="b">
        <v>0</v>
      </c>
      <c r="AF1236" t="b">
        <v>0</v>
      </c>
      <c r="AG1236" t="s">
        <v>74</v>
      </c>
    </row>
    <row r="1237" spans="1:33" x14ac:dyDescent="0.25">
      <c r="A1237" t="str">
        <f>_xlfn.CONCAT(Table3[[#This Row],[Order]],"-",Table3[[#This Row],[Line]])</f>
        <v>76203-25</v>
      </c>
      <c r="C1237" t="s">
        <v>5967</v>
      </c>
      <c r="D1237" t="s">
        <v>74</v>
      </c>
      <c r="E1237" t="b">
        <v>0</v>
      </c>
      <c r="F1237">
        <v>76203</v>
      </c>
      <c r="G1237">
        <v>25</v>
      </c>
      <c r="H1237">
        <v>1</v>
      </c>
      <c r="I1237" t="s">
        <v>733</v>
      </c>
      <c r="J1237" t="s">
        <v>5968</v>
      </c>
      <c r="K1237" t="s">
        <v>3336</v>
      </c>
      <c r="L1237">
        <v>9.2799999999999994</v>
      </c>
      <c r="M1237" s="37">
        <v>43481</v>
      </c>
      <c r="N1237" t="s">
        <v>42</v>
      </c>
      <c r="Q1237" s="37"/>
      <c r="R1237" s="37"/>
      <c r="S1237" t="b">
        <v>0</v>
      </c>
      <c r="V1237" t="s">
        <v>714</v>
      </c>
      <c r="W1237">
        <v>1</v>
      </c>
      <c r="X1237">
        <v>1</v>
      </c>
      <c r="Y1237">
        <v>3</v>
      </c>
      <c r="Z1237">
        <v>675</v>
      </c>
      <c r="AA1237">
        <v>0</v>
      </c>
      <c r="AE1237" t="b">
        <v>0</v>
      </c>
      <c r="AF1237" t="b">
        <v>0</v>
      </c>
      <c r="AG1237" t="s">
        <v>74</v>
      </c>
    </row>
    <row r="1238" spans="1:33" x14ac:dyDescent="0.25">
      <c r="A1238" t="str">
        <f>_xlfn.CONCAT(Table3[[#This Row],[Order]],"-",Table3[[#This Row],[Line]])</f>
        <v>76203-26</v>
      </c>
      <c r="C1238" t="s">
        <v>5967</v>
      </c>
      <c r="D1238" t="s">
        <v>74</v>
      </c>
      <c r="E1238" t="b">
        <v>0</v>
      </c>
      <c r="F1238">
        <v>76203</v>
      </c>
      <c r="G1238">
        <v>26</v>
      </c>
      <c r="H1238">
        <v>1</v>
      </c>
      <c r="I1238" t="s">
        <v>733</v>
      </c>
      <c r="J1238" t="s">
        <v>5968</v>
      </c>
      <c r="K1238" t="s">
        <v>3343</v>
      </c>
      <c r="L1238">
        <v>9.2799999999999994</v>
      </c>
      <c r="M1238" s="37">
        <v>43481</v>
      </c>
      <c r="N1238" t="s">
        <v>42</v>
      </c>
      <c r="Q1238" s="37"/>
      <c r="R1238" s="37"/>
      <c r="S1238" t="b">
        <v>0</v>
      </c>
      <c r="V1238" t="s">
        <v>714</v>
      </c>
      <c r="W1238">
        <v>1</v>
      </c>
      <c r="X1238">
        <v>1</v>
      </c>
      <c r="Y1238">
        <v>3</v>
      </c>
      <c r="Z1238">
        <v>675</v>
      </c>
      <c r="AA1238">
        <v>0</v>
      </c>
      <c r="AE1238" t="b">
        <v>0</v>
      </c>
      <c r="AF1238" t="b">
        <v>0</v>
      </c>
      <c r="AG1238" t="s">
        <v>74</v>
      </c>
    </row>
    <row r="1239" spans="1:33" x14ac:dyDescent="0.25">
      <c r="A1239" t="str">
        <f>_xlfn.CONCAT(Table3[[#This Row],[Order]],"-",Table3[[#This Row],[Line]])</f>
        <v>76203-27</v>
      </c>
      <c r="C1239" t="s">
        <v>5967</v>
      </c>
      <c r="D1239" t="s">
        <v>74</v>
      </c>
      <c r="E1239" t="b">
        <v>0</v>
      </c>
      <c r="F1239">
        <v>76203</v>
      </c>
      <c r="G1239">
        <v>27</v>
      </c>
      <c r="H1239">
        <v>1</v>
      </c>
      <c r="I1239" t="s">
        <v>733</v>
      </c>
      <c r="J1239" t="s">
        <v>5968</v>
      </c>
      <c r="K1239" t="s">
        <v>1394</v>
      </c>
      <c r="L1239">
        <v>7.67</v>
      </c>
      <c r="M1239" s="37">
        <v>43481</v>
      </c>
      <c r="N1239" t="s">
        <v>42</v>
      </c>
      <c r="Q1239" s="37"/>
      <c r="R1239" s="37"/>
      <c r="S1239" t="b">
        <v>0</v>
      </c>
      <c r="V1239" t="s">
        <v>714</v>
      </c>
      <c r="W1239">
        <v>1</v>
      </c>
      <c r="X1239">
        <v>1</v>
      </c>
      <c r="Y1239">
        <v>2</v>
      </c>
      <c r="Z1239">
        <v>555</v>
      </c>
      <c r="AA1239">
        <v>0</v>
      </c>
      <c r="AE1239" t="b">
        <v>0</v>
      </c>
      <c r="AF1239" t="b">
        <v>0</v>
      </c>
      <c r="AG1239" t="s">
        <v>74</v>
      </c>
    </row>
    <row r="1240" spans="1:33" x14ac:dyDescent="0.25">
      <c r="A1240" t="str">
        <f>_xlfn.CONCAT(Table3[[#This Row],[Order]],"-",Table3[[#This Row],[Line]])</f>
        <v>76203-28</v>
      </c>
      <c r="C1240" t="s">
        <v>5967</v>
      </c>
      <c r="D1240" t="s">
        <v>74</v>
      </c>
      <c r="E1240" t="b">
        <v>0</v>
      </c>
      <c r="F1240">
        <v>76203</v>
      </c>
      <c r="G1240">
        <v>28</v>
      </c>
      <c r="H1240">
        <v>2</v>
      </c>
      <c r="I1240" t="s">
        <v>751</v>
      </c>
      <c r="J1240" t="s">
        <v>5968</v>
      </c>
      <c r="K1240" t="s">
        <v>1045</v>
      </c>
      <c r="L1240">
        <v>0</v>
      </c>
      <c r="M1240" s="37"/>
      <c r="N1240" t="s">
        <v>736</v>
      </c>
      <c r="Q1240" s="37"/>
      <c r="R1240" s="37"/>
      <c r="S1240" t="b">
        <v>0</v>
      </c>
      <c r="V1240" t="s">
        <v>714</v>
      </c>
      <c r="W1240">
        <v>0</v>
      </c>
      <c r="X1240">
        <v>2</v>
      </c>
      <c r="Z1240">
        <v>1440</v>
      </c>
      <c r="AA1240">
        <v>0</v>
      </c>
      <c r="AE1240" t="b">
        <v>0</v>
      </c>
      <c r="AF1240" t="b">
        <v>0</v>
      </c>
      <c r="AG1240" t="s">
        <v>74</v>
      </c>
    </row>
    <row r="1241" spans="1:33" x14ac:dyDescent="0.25">
      <c r="A1241" t="str">
        <f>_xlfn.CONCAT(Table3[[#This Row],[Order]],"-",Table3[[#This Row],[Line]])</f>
        <v>76203-29</v>
      </c>
      <c r="C1241" t="s">
        <v>5967</v>
      </c>
      <c r="D1241" t="s">
        <v>74</v>
      </c>
      <c r="E1241" t="b">
        <v>0</v>
      </c>
      <c r="F1241">
        <v>76203</v>
      </c>
      <c r="G1241">
        <v>29</v>
      </c>
      <c r="H1241">
        <v>1</v>
      </c>
      <c r="I1241" t="s">
        <v>751</v>
      </c>
      <c r="J1241" t="s">
        <v>5968</v>
      </c>
      <c r="K1241" t="s">
        <v>3345</v>
      </c>
      <c r="L1241">
        <v>0</v>
      </c>
      <c r="M1241" s="37"/>
      <c r="N1241" t="s">
        <v>736</v>
      </c>
      <c r="Q1241" s="37"/>
      <c r="R1241" s="37"/>
      <c r="S1241" t="b">
        <v>0</v>
      </c>
      <c r="V1241" t="s">
        <v>714</v>
      </c>
      <c r="W1241">
        <v>0</v>
      </c>
      <c r="X1241">
        <v>2</v>
      </c>
      <c r="Z1241">
        <v>1296</v>
      </c>
      <c r="AA1241">
        <v>0</v>
      </c>
      <c r="AE1241" t="b">
        <v>0</v>
      </c>
      <c r="AF1241" t="b">
        <v>0</v>
      </c>
      <c r="AG1241" t="s">
        <v>74</v>
      </c>
    </row>
    <row r="1242" spans="1:33" x14ac:dyDescent="0.25">
      <c r="A1242" t="str">
        <f>_xlfn.CONCAT(Table3[[#This Row],[Order]],"-",Table3[[#This Row],[Line]])</f>
        <v>76203-30</v>
      </c>
      <c r="C1242" t="s">
        <v>5967</v>
      </c>
      <c r="D1242" t="s">
        <v>74</v>
      </c>
      <c r="E1242" t="b">
        <v>0</v>
      </c>
      <c r="F1242">
        <v>76203</v>
      </c>
      <c r="G1242">
        <v>30</v>
      </c>
      <c r="H1242">
        <v>1</v>
      </c>
      <c r="I1242" t="s">
        <v>751</v>
      </c>
      <c r="J1242" t="s">
        <v>5968</v>
      </c>
      <c r="K1242" t="s">
        <v>1043</v>
      </c>
      <c r="L1242">
        <v>0</v>
      </c>
      <c r="M1242" s="37"/>
      <c r="N1242" t="s">
        <v>736</v>
      </c>
      <c r="Q1242" s="37"/>
      <c r="R1242" s="37"/>
      <c r="S1242" t="b">
        <v>0</v>
      </c>
      <c r="V1242" t="s">
        <v>714</v>
      </c>
      <c r="W1242">
        <v>0</v>
      </c>
      <c r="X1242">
        <v>1</v>
      </c>
      <c r="Z1242">
        <v>432</v>
      </c>
      <c r="AA1242">
        <v>0</v>
      </c>
      <c r="AE1242" t="b">
        <v>0</v>
      </c>
      <c r="AF1242" t="b">
        <v>0</v>
      </c>
      <c r="AG1242" t="s">
        <v>74</v>
      </c>
    </row>
    <row r="1243" spans="1:33" x14ac:dyDescent="0.25">
      <c r="A1243" t="str">
        <f>_xlfn.CONCAT(Table3[[#This Row],[Order]],"-",Table3[[#This Row],[Line]])</f>
        <v>76203-31</v>
      </c>
      <c r="C1243" t="s">
        <v>5967</v>
      </c>
      <c r="D1243" t="s">
        <v>74</v>
      </c>
      <c r="E1243" t="b">
        <v>0</v>
      </c>
      <c r="F1243">
        <v>76203</v>
      </c>
      <c r="G1243">
        <v>31</v>
      </c>
      <c r="H1243">
        <v>4</v>
      </c>
      <c r="I1243" t="s">
        <v>751</v>
      </c>
      <c r="J1243" t="s">
        <v>5968</v>
      </c>
      <c r="K1243" t="s">
        <v>1044</v>
      </c>
      <c r="L1243">
        <v>0</v>
      </c>
      <c r="M1243" s="37"/>
      <c r="N1243" t="s">
        <v>736</v>
      </c>
      <c r="Q1243" s="37"/>
      <c r="R1243" s="37"/>
      <c r="S1243" t="b">
        <v>0</v>
      </c>
      <c r="V1243" t="s">
        <v>714</v>
      </c>
      <c r="W1243">
        <v>0</v>
      </c>
      <c r="X1243">
        <v>4</v>
      </c>
      <c r="Z1243">
        <v>2304</v>
      </c>
      <c r="AA1243">
        <v>0</v>
      </c>
      <c r="AE1243" t="b">
        <v>0</v>
      </c>
      <c r="AF1243" t="b">
        <v>0</v>
      </c>
      <c r="AG1243" t="s">
        <v>74</v>
      </c>
    </row>
    <row r="1244" spans="1:33" x14ac:dyDescent="0.25">
      <c r="A1244" t="str">
        <f>_xlfn.CONCAT(Table3[[#This Row],[Order]],"-",Table3[[#This Row],[Line]])</f>
        <v>76203-32</v>
      </c>
      <c r="C1244" t="s">
        <v>5967</v>
      </c>
      <c r="D1244" t="s">
        <v>74</v>
      </c>
      <c r="E1244" t="b">
        <v>0</v>
      </c>
      <c r="F1244">
        <v>76203</v>
      </c>
      <c r="G1244">
        <v>32</v>
      </c>
      <c r="H1244">
        <v>2</v>
      </c>
      <c r="I1244" t="s">
        <v>751</v>
      </c>
      <c r="J1244" t="s">
        <v>5968</v>
      </c>
      <c r="K1244" t="s">
        <v>1387</v>
      </c>
      <c r="L1244">
        <v>0</v>
      </c>
      <c r="M1244" s="37"/>
      <c r="N1244" t="s">
        <v>736</v>
      </c>
      <c r="Q1244" s="37"/>
      <c r="R1244" s="37"/>
      <c r="S1244" t="b">
        <v>0</v>
      </c>
      <c r="V1244" t="s">
        <v>714</v>
      </c>
      <c r="W1244">
        <v>0</v>
      </c>
      <c r="X1244">
        <v>2</v>
      </c>
      <c r="Z1244">
        <v>864</v>
      </c>
      <c r="AA1244">
        <v>0</v>
      </c>
      <c r="AE1244" t="b">
        <v>0</v>
      </c>
      <c r="AF1244" t="b">
        <v>0</v>
      </c>
      <c r="AG1244" t="s">
        <v>74</v>
      </c>
    </row>
    <row r="1245" spans="1:33" x14ac:dyDescent="0.25">
      <c r="A1245" t="str">
        <f>_xlfn.CONCAT(Table3[[#This Row],[Order]],"-",Table3[[#This Row],[Line]])</f>
        <v>76203-34</v>
      </c>
      <c r="C1245" t="s">
        <v>5967</v>
      </c>
      <c r="D1245" t="s">
        <v>74</v>
      </c>
      <c r="E1245" t="b">
        <v>0</v>
      </c>
      <c r="F1245">
        <v>76203</v>
      </c>
      <c r="G1245">
        <v>34</v>
      </c>
      <c r="H1245">
        <v>1</v>
      </c>
      <c r="I1245" t="s">
        <v>725</v>
      </c>
      <c r="J1245" t="s">
        <v>5968</v>
      </c>
      <c r="K1245" t="s">
        <v>3346</v>
      </c>
      <c r="L1245">
        <v>0</v>
      </c>
      <c r="M1245" s="37"/>
      <c r="N1245" t="s">
        <v>736</v>
      </c>
      <c r="Q1245" s="37"/>
      <c r="R1245" s="37"/>
      <c r="S1245" t="b">
        <v>0</v>
      </c>
      <c r="V1245" t="s">
        <v>714</v>
      </c>
      <c r="W1245">
        <v>0</v>
      </c>
      <c r="X1245">
        <v>3</v>
      </c>
      <c r="Z1245">
        <v>2470</v>
      </c>
      <c r="AA1245">
        <v>0</v>
      </c>
      <c r="AE1245" t="b">
        <v>0</v>
      </c>
      <c r="AF1245" t="b">
        <v>0</v>
      </c>
      <c r="AG1245" t="s">
        <v>74</v>
      </c>
    </row>
    <row r="1246" spans="1:33" x14ac:dyDescent="0.25">
      <c r="A1246" t="str">
        <f>_xlfn.CONCAT(Table3[[#This Row],[Order]],"-",Table3[[#This Row],[Line]])</f>
        <v>76203-35</v>
      </c>
      <c r="C1246" t="s">
        <v>5967</v>
      </c>
      <c r="D1246" t="s">
        <v>74</v>
      </c>
      <c r="E1246" t="b">
        <v>0</v>
      </c>
      <c r="F1246">
        <v>76203</v>
      </c>
      <c r="G1246">
        <v>35</v>
      </c>
      <c r="H1246">
        <v>1</v>
      </c>
      <c r="I1246" t="s">
        <v>725</v>
      </c>
      <c r="J1246" t="s">
        <v>5968</v>
      </c>
      <c r="K1246" t="s">
        <v>3347</v>
      </c>
      <c r="L1246">
        <v>0</v>
      </c>
      <c r="M1246" s="37"/>
      <c r="N1246" t="s">
        <v>736</v>
      </c>
      <c r="Q1246" s="37"/>
      <c r="R1246" s="37"/>
      <c r="S1246" t="b">
        <v>0</v>
      </c>
      <c r="V1246" t="s">
        <v>714</v>
      </c>
      <c r="W1246">
        <v>0</v>
      </c>
      <c r="X1246">
        <v>2</v>
      </c>
      <c r="Z1246">
        <v>1310</v>
      </c>
      <c r="AA1246">
        <v>0</v>
      </c>
      <c r="AE1246" t="b">
        <v>0</v>
      </c>
      <c r="AF1246" t="b">
        <v>0</v>
      </c>
      <c r="AG1246" t="s">
        <v>74</v>
      </c>
    </row>
    <row r="1247" spans="1:33" x14ac:dyDescent="0.25">
      <c r="A1247" t="str">
        <f>_xlfn.CONCAT(Table3[[#This Row],[Order]],"-",Table3[[#This Row],[Line]])</f>
        <v>76203-36</v>
      </c>
      <c r="C1247" t="s">
        <v>5967</v>
      </c>
      <c r="D1247" t="s">
        <v>74</v>
      </c>
      <c r="E1247" t="b">
        <v>0</v>
      </c>
      <c r="F1247">
        <v>76203</v>
      </c>
      <c r="G1247">
        <v>36</v>
      </c>
      <c r="H1247">
        <v>1</v>
      </c>
      <c r="I1247" t="s">
        <v>725</v>
      </c>
      <c r="J1247" t="s">
        <v>5968</v>
      </c>
      <c r="K1247" t="s">
        <v>3348</v>
      </c>
      <c r="L1247">
        <v>0</v>
      </c>
      <c r="M1247" s="37"/>
      <c r="N1247" t="s">
        <v>736</v>
      </c>
      <c r="Q1247" s="37"/>
      <c r="R1247" s="37"/>
      <c r="S1247" t="b">
        <v>0</v>
      </c>
      <c r="V1247" t="s">
        <v>714</v>
      </c>
      <c r="W1247">
        <v>0</v>
      </c>
      <c r="X1247">
        <v>1</v>
      </c>
      <c r="Z1247">
        <v>805</v>
      </c>
      <c r="AA1247">
        <v>0</v>
      </c>
      <c r="AE1247" t="b">
        <v>0</v>
      </c>
      <c r="AF1247" t="b">
        <v>0</v>
      </c>
      <c r="AG1247" t="s">
        <v>74</v>
      </c>
    </row>
    <row r="1248" spans="1:33" x14ac:dyDescent="0.25">
      <c r="A1248" t="str">
        <f>_xlfn.CONCAT(Table3[[#This Row],[Order]],"-",Table3[[#This Row],[Line]])</f>
        <v>76203-37</v>
      </c>
      <c r="C1248" t="s">
        <v>5967</v>
      </c>
      <c r="D1248" t="s">
        <v>74</v>
      </c>
      <c r="E1248" t="b">
        <v>0</v>
      </c>
      <c r="F1248">
        <v>76203</v>
      </c>
      <c r="G1248">
        <v>37</v>
      </c>
      <c r="H1248">
        <v>1</v>
      </c>
      <c r="I1248" t="s">
        <v>725</v>
      </c>
      <c r="J1248" t="s">
        <v>5968</v>
      </c>
      <c r="K1248" t="s">
        <v>3349</v>
      </c>
      <c r="L1248">
        <v>0</v>
      </c>
      <c r="M1248" s="37"/>
      <c r="N1248" t="s">
        <v>736</v>
      </c>
      <c r="Q1248" s="37"/>
      <c r="R1248" s="37"/>
      <c r="S1248" t="b">
        <v>0</v>
      </c>
      <c r="V1248" t="s">
        <v>714</v>
      </c>
      <c r="W1248">
        <v>0</v>
      </c>
      <c r="X1248">
        <v>3</v>
      </c>
      <c r="Z1248">
        <v>1530</v>
      </c>
      <c r="AA1248">
        <v>0</v>
      </c>
      <c r="AE1248" t="b">
        <v>0</v>
      </c>
      <c r="AF1248" t="b">
        <v>0</v>
      </c>
      <c r="AG1248" t="s">
        <v>74</v>
      </c>
    </row>
    <row r="1249" spans="1:33" x14ac:dyDescent="0.25">
      <c r="A1249" t="str">
        <f>_xlfn.CONCAT(Table3[[#This Row],[Order]],"-",Table3[[#This Row],[Line]])</f>
        <v>76203-38</v>
      </c>
      <c r="C1249" t="s">
        <v>5967</v>
      </c>
      <c r="D1249" t="s">
        <v>74</v>
      </c>
      <c r="E1249" t="b">
        <v>0</v>
      </c>
      <c r="F1249">
        <v>76203</v>
      </c>
      <c r="G1249">
        <v>38</v>
      </c>
      <c r="H1249">
        <v>1</v>
      </c>
      <c r="I1249" t="s">
        <v>725</v>
      </c>
      <c r="J1249" t="s">
        <v>5968</v>
      </c>
      <c r="K1249" t="s">
        <v>3350</v>
      </c>
      <c r="L1249">
        <v>0</v>
      </c>
      <c r="M1249" s="37"/>
      <c r="N1249" t="s">
        <v>736</v>
      </c>
      <c r="Q1249" s="37"/>
      <c r="R1249" s="37"/>
      <c r="S1249" t="b">
        <v>0</v>
      </c>
      <c r="V1249" t="s">
        <v>714</v>
      </c>
      <c r="W1249">
        <v>0</v>
      </c>
      <c r="X1249">
        <v>1</v>
      </c>
      <c r="Z1249">
        <v>495</v>
      </c>
      <c r="AA1249">
        <v>0</v>
      </c>
      <c r="AE1249" t="b">
        <v>0</v>
      </c>
      <c r="AF1249" t="b">
        <v>0</v>
      </c>
      <c r="AG1249" t="s">
        <v>74</v>
      </c>
    </row>
    <row r="1250" spans="1:33" x14ac:dyDescent="0.25">
      <c r="A1250" t="str">
        <f>_xlfn.CONCAT(Table3[[#This Row],[Order]],"-",Table3[[#This Row],[Line]])</f>
        <v>76203-39</v>
      </c>
      <c r="C1250" t="s">
        <v>5967</v>
      </c>
      <c r="D1250" t="s">
        <v>74</v>
      </c>
      <c r="E1250" t="b">
        <v>0</v>
      </c>
      <c r="F1250">
        <v>76203</v>
      </c>
      <c r="G1250">
        <v>39</v>
      </c>
      <c r="H1250">
        <v>1</v>
      </c>
      <c r="I1250" t="s">
        <v>751</v>
      </c>
      <c r="J1250" t="s">
        <v>5968</v>
      </c>
      <c r="K1250" t="s">
        <v>1385</v>
      </c>
      <c r="L1250">
        <v>0</v>
      </c>
      <c r="M1250" s="37"/>
      <c r="N1250" t="s">
        <v>736</v>
      </c>
      <c r="Q1250" s="37"/>
      <c r="R1250" s="37"/>
      <c r="S1250" t="b">
        <v>0</v>
      </c>
      <c r="V1250" t="s">
        <v>714</v>
      </c>
      <c r="W1250">
        <v>0</v>
      </c>
      <c r="X1250">
        <v>1</v>
      </c>
      <c r="Z1250">
        <v>720</v>
      </c>
      <c r="AA1250">
        <v>0</v>
      </c>
      <c r="AE1250" t="b">
        <v>0</v>
      </c>
      <c r="AF1250" t="b">
        <v>0</v>
      </c>
      <c r="AG1250" t="s">
        <v>74</v>
      </c>
    </row>
    <row r="1251" spans="1:33" x14ac:dyDescent="0.25">
      <c r="A1251" t="str">
        <f>_xlfn.CONCAT(Table3[[#This Row],[Order]],"-",Table3[[#This Row],[Line]])</f>
        <v>76203-40</v>
      </c>
      <c r="C1251" t="s">
        <v>5967</v>
      </c>
      <c r="D1251" t="s">
        <v>74</v>
      </c>
      <c r="E1251" t="b">
        <v>0</v>
      </c>
      <c r="F1251">
        <v>76203</v>
      </c>
      <c r="G1251">
        <v>40</v>
      </c>
      <c r="H1251">
        <v>1</v>
      </c>
      <c r="I1251" t="s">
        <v>751</v>
      </c>
      <c r="J1251" t="s">
        <v>5968</v>
      </c>
      <c r="K1251" t="s">
        <v>1705</v>
      </c>
      <c r="L1251">
        <v>0</v>
      </c>
      <c r="M1251" s="37"/>
      <c r="N1251" t="s">
        <v>736</v>
      </c>
      <c r="Q1251" s="37"/>
      <c r="R1251" s="37"/>
      <c r="S1251" t="b">
        <v>0</v>
      </c>
      <c r="V1251" t="s">
        <v>714</v>
      </c>
      <c r="W1251">
        <v>0</v>
      </c>
      <c r="X1251">
        <v>1</v>
      </c>
      <c r="Z1251">
        <v>432</v>
      </c>
      <c r="AA1251">
        <v>0</v>
      </c>
      <c r="AE1251" t="b">
        <v>0</v>
      </c>
      <c r="AF1251" t="b">
        <v>0</v>
      </c>
      <c r="AG1251" t="s">
        <v>74</v>
      </c>
    </row>
    <row r="1252" spans="1:33" x14ac:dyDescent="0.25">
      <c r="A1252" t="str">
        <f>_xlfn.CONCAT(Table3[[#This Row],[Order]],"-",Table3[[#This Row],[Line]])</f>
        <v>76963-1</v>
      </c>
      <c r="C1252" t="s">
        <v>5967</v>
      </c>
      <c r="D1252" t="s">
        <v>74</v>
      </c>
      <c r="E1252" t="b">
        <v>0</v>
      </c>
      <c r="F1252">
        <v>76963</v>
      </c>
      <c r="G1252">
        <v>1</v>
      </c>
      <c r="H1252">
        <v>6</v>
      </c>
      <c r="I1252" t="s">
        <v>725</v>
      </c>
      <c r="J1252" t="s">
        <v>5968</v>
      </c>
      <c r="K1252" t="s">
        <v>3351</v>
      </c>
      <c r="L1252">
        <v>0</v>
      </c>
      <c r="M1252" s="37"/>
      <c r="N1252" t="s">
        <v>765</v>
      </c>
      <c r="Q1252" s="37"/>
      <c r="R1252" s="37"/>
      <c r="S1252" t="b">
        <v>0</v>
      </c>
      <c r="V1252" t="s">
        <v>715</v>
      </c>
      <c r="W1252">
        <v>0</v>
      </c>
      <c r="X1252">
        <v>12</v>
      </c>
      <c r="Z1252">
        <v>12000</v>
      </c>
      <c r="AA1252">
        <v>0</v>
      </c>
      <c r="AE1252" t="b">
        <v>0</v>
      </c>
      <c r="AF1252" t="b">
        <v>0</v>
      </c>
      <c r="AG1252" t="s">
        <v>74</v>
      </c>
    </row>
    <row r="1253" spans="1:33" x14ac:dyDescent="0.25">
      <c r="A1253" t="str">
        <f>_xlfn.CONCAT(Table3[[#This Row],[Order]],"-",Table3[[#This Row],[Line]])</f>
        <v>76963-2</v>
      </c>
      <c r="C1253" t="s">
        <v>5967</v>
      </c>
      <c r="D1253" t="s">
        <v>74</v>
      </c>
      <c r="E1253" t="b">
        <v>0</v>
      </c>
      <c r="F1253">
        <v>76963</v>
      </c>
      <c r="G1253">
        <v>2</v>
      </c>
      <c r="H1253">
        <v>3</v>
      </c>
      <c r="I1253" t="s">
        <v>725</v>
      </c>
      <c r="J1253" t="s">
        <v>5968</v>
      </c>
      <c r="K1253" t="s">
        <v>3352</v>
      </c>
      <c r="L1253">
        <v>0</v>
      </c>
      <c r="M1253" s="37"/>
      <c r="N1253" t="s">
        <v>765</v>
      </c>
      <c r="Q1253" s="37"/>
      <c r="R1253" s="37"/>
      <c r="S1253" t="b">
        <v>0</v>
      </c>
      <c r="V1253" t="s">
        <v>715</v>
      </c>
      <c r="W1253">
        <v>0</v>
      </c>
      <c r="X1253">
        <v>3</v>
      </c>
      <c r="Z1253">
        <v>3600</v>
      </c>
      <c r="AA1253">
        <v>0</v>
      </c>
      <c r="AE1253" t="b">
        <v>0</v>
      </c>
      <c r="AF1253" t="b">
        <v>0</v>
      </c>
      <c r="AG1253" t="s">
        <v>74</v>
      </c>
    </row>
    <row r="1254" spans="1:33" x14ac:dyDescent="0.25">
      <c r="A1254" t="str">
        <f>_xlfn.CONCAT(Table3[[#This Row],[Order]],"-",Table3[[#This Row],[Line]])</f>
        <v>76963-3</v>
      </c>
      <c r="C1254" t="s">
        <v>5967</v>
      </c>
      <c r="D1254" t="s">
        <v>74</v>
      </c>
      <c r="E1254" t="b">
        <v>0</v>
      </c>
      <c r="F1254">
        <v>76963</v>
      </c>
      <c r="G1254">
        <v>3</v>
      </c>
      <c r="H1254">
        <v>2</v>
      </c>
      <c r="I1254" t="s">
        <v>725</v>
      </c>
      <c r="J1254" t="s">
        <v>5968</v>
      </c>
      <c r="K1254" t="s">
        <v>3353</v>
      </c>
      <c r="L1254">
        <v>0</v>
      </c>
      <c r="M1254" s="37"/>
      <c r="N1254" t="s">
        <v>765</v>
      </c>
      <c r="Q1254" s="37"/>
      <c r="R1254" s="37"/>
      <c r="S1254" t="b">
        <v>0</v>
      </c>
      <c r="V1254" t="s">
        <v>715</v>
      </c>
      <c r="W1254">
        <v>0</v>
      </c>
      <c r="X1254">
        <v>2</v>
      </c>
      <c r="Z1254">
        <v>1200</v>
      </c>
      <c r="AA1254">
        <v>0</v>
      </c>
      <c r="AE1254" t="b">
        <v>0</v>
      </c>
      <c r="AF1254" t="b">
        <v>0</v>
      </c>
      <c r="AG1254" t="s">
        <v>74</v>
      </c>
    </row>
    <row r="1255" spans="1:33" x14ac:dyDescent="0.25">
      <c r="A1255" t="str">
        <f>_xlfn.CONCAT(Table3[[#This Row],[Order]],"-",Table3[[#This Row],[Line]])</f>
        <v>76963-4</v>
      </c>
      <c r="C1255" t="s">
        <v>5967</v>
      </c>
      <c r="D1255" t="s">
        <v>74</v>
      </c>
      <c r="E1255" t="b">
        <v>0</v>
      </c>
      <c r="F1255">
        <v>76963</v>
      </c>
      <c r="G1255">
        <v>4</v>
      </c>
      <c r="H1255">
        <v>3</v>
      </c>
      <c r="I1255" t="s">
        <v>725</v>
      </c>
      <c r="J1255" t="s">
        <v>5968</v>
      </c>
      <c r="K1255" t="s">
        <v>3354</v>
      </c>
      <c r="L1255">
        <v>0</v>
      </c>
      <c r="M1255" s="37"/>
      <c r="N1255" t="s">
        <v>765</v>
      </c>
      <c r="Q1255" s="37"/>
      <c r="R1255" s="37"/>
      <c r="S1255" t="b">
        <v>0</v>
      </c>
      <c r="V1255" t="s">
        <v>715</v>
      </c>
      <c r="W1255">
        <v>0</v>
      </c>
      <c r="X1255">
        <v>15</v>
      </c>
      <c r="Z1255">
        <v>14400</v>
      </c>
      <c r="AA1255">
        <v>0</v>
      </c>
      <c r="AE1255" t="b">
        <v>0</v>
      </c>
      <c r="AF1255" t="b">
        <v>0</v>
      </c>
      <c r="AG1255" t="s">
        <v>74</v>
      </c>
    </row>
    <row r="1256" spans="1:33" x14ac:dyDescent="0.25">
      <c r="A1256" t="str">
        <f>_xlfn.CONCAT(Table3[[#This Row],[Order]],"-",Table3[[#This Row],[Line]])</f>
        <v>76963-5</v>
      </c>
      <c r="C1256" t="s">
        <v>5967</v>
      </c>
      <c r="D1256" t="s">
        <v>74</v>
      </c>
      <c r="E1256" t="b">
        <v>0</v>
      </c>
      <c r="F1256">
        <v>76963</v>
      </c>
      <c r="G1256">
        <v>5</v>
      </c>
      <c r="H1256">
        <v>1</v>
      </c>
      <c r="I1256" t="s">
        <v>725</v>
      </c>
      <c r="J1256" t="s">
        <v>5968</v>
      </c>
      <c r="K1256" t="s">
        <v>3351</v>
      </c>
      <c r="L1256">
        <v>0</v>
      </c>
      <c r="M1256" s="37"/>
      <c r="N1256" t="s">
        <v>765</v>
      </c>
      <c r="Q1256" s="37"/>
      <c r="R1256" s="37"/>
      <c r="S1256" t="b">
        <v>0</v>
      </c>
      <c r="V1256" t="s">
        <v>715</v>
      </c>
      <c r="W1256">
        <v>0</v>
      </c>
      <c r="X1256">
        <v>2</v>
      </c>
      <c r="Z1256">
        <v>2000</v>
      </c>
      <c r="AA1256">
        <v>0</v>
      </c>
      <c r="AE1256" t="b">
        <v>0</v>
      </c>
      <c r="AF1256" t="b">
        <v>0</v>
      </c>
      <c r="AG1256" t="s">
        <v>74</v>
      </c>
    </row>
    <row r="1257" spans="1:33" x14ac:dyDescent="0.25">
      <c r="A1257" t="str">
        <f>_xlfn.CONCAT(Table3[[#This Row],[Order]],"-",Table3[[#This Row],[Line]])</f>
        <v>76963-6</v>
      </c>
      <c r="C1257" t="s">
        <v>5967</v>
      </c>
      <c r="D1257" t="s">
        <v>74</v>
      </c>
      <c r="E1257" t="b">
        <v>0</v>
      </c>
      <c r="F1257">
        <v>76963</v>
      </c>
      <c r="G1257">
        <v>6</v>
      </c>
      <c r="H1257">
        <v>1</v>
      </c>
      <c r="I1257" t="s">
        <v>725</v>
      </c>
      <c r="J1257" t="s">
        <v>5968</v>
      </c>
      <c r="K1257" t="s">
        <v>3355</v>
      </c>
      <c r="L1257">
        <v>0</v>
      </c>
      <c r="M1257" s="37"/>
      <c r="N1257" t="s">
        <v>765</v>
      </c>
      <c r="Q1257" s="37"/>
      <c r="R1257" s="37"/>
      <c r="S1257" t="b">
        <v>0</v>
      </c>
      <c r="V1257" t="s">
        <v>715</v>
      </c>
      <c r="W1257">
        <v>0</v>
      </c>
      <c r="X1257">
        <v>2</v>
      </c>
      <c r="Z1257">
        <v>2400</v>
      </c>
      <c r="AA1257">
        <v>0</v>
      </c>
      <c r="AE1257" t="b">
        <v>0</v>
      </c>
      <c r="AF1257" t="b">
        <v>0</v>
      </c>
      <c r="AG1257" t="s">
        <v>74</v>
      </c>
    </row>
    <row r="1258" spans="1:33" x14ac:dyDescent="0.25">
      <c r="A1258" t="str">
        <f>_xlfn.CONCAT(Table3[[#This Row],[Order]],"-",Table3[[#This Row],[Line]])</f>
        <v>76963-7</v>
      </c>
      <c r="C1258" t="s">
        <v>5967</v>
      </c>
      <c r="D1258" t="s">
        <v>74</v>
      </c>
      <c r="E1258" t="b">
        <v>0</v>
      </c>
      <c r="F1258">
        <v>76963</v>
      </c>
      <c r="G1258">
        <v>7</v>
      </c>
      <c r="H1258">
        <v>1</v>
      </c>
      <c r="I1258" t="s">
        <v>725</v>
      </c>
      <c r="J1258" t="s">
        <v>5968</v>
      </c>
      <c r="K1258" t="s">
        <v>3356</v>
      </c>
      <c r="L1258">
        <v>0</v>
      </c>
      <c r="M1258" s="37"/>
      <c r="N1258" t="s">
        <v>765</v>
      </c>
      <c r="Q1258" s="37"/>
      <c r="R1258" s="37"/>
      <c r="S1258" t="b">
        <v>0</v>
      </c>
      <c r="V1258" t="s">
        <v>715</v>
      </c>
      <c r="W1258">
        <v>0</v>
      </c>
      <c r="X1258">
        <v>3</v>
      </c>
      <c r="Z1258">
        <v>2600</v>
      </c>
      <c r="AA1258">
        <v>0</v>
      </c>
      <c r="AE1258" t="b">
        <v>0</v>
      </c>
      <c r="AF1258" t="b">
        <v>0</v>
      </c>
      <c r="AG1258" t="s">
        <v>74</v>
      </c>
    </row>
    <row r="1259" spans="1:33" x14ac:dyDescent="0.25">
      <c r="A1259" t="str">
        <f>_xlfn.CONCAT(Table3[[#This Row],[Order]],"-",Table3[[#This Row],[Line]])</f>
        <v>76963-8</v>
      </c>
      <c r="C1259" t="s">
        <v>5967</v>
      </c>
      <c r="D1259" t="s">
        <v>74</v>
      </c>
      <c r="E1259" t="b">
        <v>0</v>
      </c>
      <c r="F1259">
        <v>76963</v>
      </c>
      <c r="G1259">
        <v>8</v>
      </c>
      <c r="H1259">
        <v>5</v>
      </c>
      <c r="I1259" t="s">
        <v>725</v>
      </c>
      <c r="J1259" t="s">
        <v>5968</v>
      </c>
      <c r="K1259" t="s">
        <v>3357</v>
      </c>
      <c r="L1259">
        <v>0</v>
      </c>
      <c r="M1259" s="37"/>
      <c r="N1259" t="s">
        <v>765</v>
      </c>
      <c r="Q1259" s="37"/>
      <c r="R1259" s="37"/>
      <c r="S1259" t="b">
        <v>0</v>
      </c>
      <c r="V1259" t="s">
        <v>715</v>
      </c>
      <c r="W1259">
        <v>0</v>
      </c>
      <c r="X1259">
        <v>15</v>
      </c>
      <c r="Z1259">
        <v>17000</v>
      </c>
      <c r="AA1259">
        <v>0</v>
      </c>
      <c r="AE1259" t="b">
        <v>0</v>
      </c>
      <c r="AF1259" t="b">
        <v>0</v>
      </c>
      <c r="AG1259" t="s">
        <v>74</v>
      </c>
    </row>
    <row r="1260" spans="1:33" x14ac:dyDescent="0.25">
      <c r="A1260" t="str">
        <f>_xlfn.CONCAT(Table3[[#This Row],[Order]],"-",Table3[[#This Row],[Line]])</f>
        <v>76963-9</v>
      </c>
      <c r="C1260" t="s">
        <v>5967</v>
      </c>
      <c r="D1260" t="s">
        <v>74</v>
      </c>
      <c r="E1260" t="b">
        <v>0</v>
      </c>
      <c r="F1260">
        <v>76963</v>
      </c>
      <c r="G1260">
        <v>9</v>
      </c>
      <c r="H1260">
        <v>1</v>
      </c>
      <c r="I1260" t="s">
        <v>725</v>
      </c>
      <c r="J1260" t="s">
        <v>5968</v>
      </c>
      <c r="K1260" t="s">
        <v>3358</v>
      </c>
      <c r="L1260">
        <v>0</v>
      </c>
      <c r="M1260" s="37"/>
      <c r="N1260" t="s">
        <v>765</v>
      </c>
      <c r="Q1260" s="37"/>
      <c r="R1260" s="37"/>
      <c r="S1260" t="b">
        <v>0</v>
      </c>
      <c r="V1260" t="s">
        <v>715</v>
      </c>
      <c r="W1260">
        <v>0</v>
      </c>
      <c r="X1260">
        <v>1</v>
      </c>
      <c r="Z1260">
        <v>400</v>
      </c>
      <c r="AA1260">
        <v>0</v>
      </c>
      <c r="AE1260" t="b">
        <v>0</v>
      </c>
      <c r="AF1260" t="b">
        <v>0</v>
      </c>
      <c r="AG1260" t="s">
        <v>74</v>
      </c>
    </row>
    <row r="1261" spans="1:33" x14ac:dyDescent="0.25">
      <c r="A1261" t="str">
        <f>_xlfn.CONCAT(Table3[[#This Row],[Order]],"-",Table3[[#This Row],[Line]])</f>
        <v>75250-1</v>
      </c>
      <c r="C1261" t="s">
        <v>5967</v>
      </c>
      <c r="D1261" t="s">
        <v>74</v>
      </c>
      <c r="E1261" t="b">
        <v>0</v>
      </c>
      <c r="F1261">
        <v>75250</v>
      </c>
      <c r="G1261">
        <v>1</v>
      </c>
      <c r="H1261">
        <v>22</v>
      </c>
      <c r="I1261" t="s">
        <v>721</v>
      </c>
      <c r="J1261" t="s">
        <v>5968</v>
      </c>
      <c r="K1261" t="s">
        <v>2890</v>
      </c>
      <c r="L1261">
        <v>69.08</v>
      </c>
      <c r="M1261" s="37">
        <v>43482</v>
      </c>
      <c r="N1261" t="s">
        <v>42</v>
      </c>
      <c r="Q1261" s="37"/>
      <c r="R1261" s="37"/>
      <c r="S1261" t="b">
        <v>0</v>
      </c>
      <c r="V1261" t="s">
        <v>714</v>
      </c>
      <c r="W1261">
        <v>1</v>
      </c>
      <c r="X1261">
        <v>22</v>
      </c>
      <c r="Y1261">
        <v>22</v>
      </c>
      <c r="Z1261">
        <v>6688</v>
      </c>
      <c r="AA1261">
        <v>0</v>
      </c>
      <c r="AE1261" t="b">
        <v>0</v>
      </c>
      <c r="AF1261" t="b">
        <v>0</v>
      </c>
      <c r="AG1261" t="s">
        <v>74</v>
      </c>
    </row>
    <row r="1262" spans="1:33" x14ac:dyDescent="0.25">
      <c r="A1262" t="str">
        <f>_xlfn.CONCAT(Table3[[#This Row],[Order]],"-",Table3[[#This Row],[Line]])</f>
        <v>75250-2</v>
      </c>
      <c r="C1262" t="s">
        <v>5967</v>
      </c>
      <c r="D1262" t="s">
        <v>74</v>
      </c>
      <c r="E1262" t="b">
        <v>0</v>
      </c>
      <c r="F1262">
        <v>75250</v>
      </c>
      <c r="G1262">
        <v>2</v>
      </c>
      <c r="H1262">
        <v>2</v>
      </c>
      <c r="I1262" t="s">
        <v>721</v>
      </c>
      <c r="J1262" t="s">
        <v>5968</v>
      </c>
      <c r="K1262" t="s">
        <v>2890</v>
      </c>
      <c r="L1262">
        <v>6.28</v>
      </c>
      <c r="M1262" s="37">
        <v>43482</v>
      </c>
      <c r="N1262" t="s">
        <v>42</v>
      </c>
      <c r="Q1262" s="37"/>
      <c r="R1262" s="37"/>
      <c r="S1262" t="b">
        <v>0</v>
      </c>
      <c r="V1262" t="s">
        <v>714</v>
      </c>
      <c r="W1262">
        <v>1</v>
      </c>
      <c r="X1262">
        <v>2</v>
      </c>
      <c r="Y1262">
        <v>2</v>
      </c>
      <c r="Z1262">
        <v>608</v>
      </c>
      <c r="AA1262">
        <v>0</v>
      </c>
      <c r="AE1262" t="b">
        <v>0</v>
      </c>
      <c r="AF1262" t="b">
        <v>0</v>
      </c>
      <c r="AG1262" t="s">
        <v>74</v>
      </c>
    </row>
    <row r="1263" spans="1:33" x14ac:dyDescent="0.25">
      <c r="A1263" t="str">
        <f>_xlfn.CONCAT(Table3[[#This Row],[Order]],"-",Table3[[#This Row],[Line]])</f>
        <v>75250-3</v>
      </c>
      <c r="C1263" t="s">
        <v>5967</v>
      </c>
      <c r="D1263" t="s">
        <v>74</v>
      </c>
      <c r="E1263" t="b">
        <v>0</v>
      </c>
      <c r="F1263">
        <v>75250</v>
      </c>
      <c r="G1263">
        <v>3</v>
      </c>
      <c r="H1263">
        <v>4</v>
      </c>
      <c r="I1263" t="s">
        <v>721</v>
      </c>
      <c r="J1263" t="s">
        <v>5968</v>
      </c>
      <c r="K1263" t="s">
        <v>2893</v>
      </c>
      <c r="L1263">
        <v>24.36</v>
      </c>
      <c r="M1263" s="37">
        <v>43482</v>
      </c>
      <c r="N1263" t="s">
        <v>42</v>
      </c>
      <c r="Q1263" s="37"/>
      <c r="R1263" s="37"/>
      <c r="S1263" t="b">
        <v>0</v>
      </c>
      <c r="V1263" t="s">
        <v>714</v>
      </c>
      <c r="W1263">
        <v>1</v>
      </c>
      <c r="X1263">
        <v>4</v>
      </c>
      <c r="Y1263">
        <v>8</v>
      </c>
      <c r="Z1263">
        <v>2432</v>
      </c>
      <c r="AA1263">
        <v>0</v>
      </c>
      <c r="AE1263" t="b">
        <v>0</v>
      </c>
      <c r="AF1263" t="b">
        <v>0</v>
      </c>
      <c r="AG1263" t="s">
        <v>74</v>
      </c>
    </row>
    <row r="1264" spans="1:33" x14ac:dyDescent="0.25">
      <c r="A1264" t="str">
        <f>_xlfn.CONCAT(Table3[[#This Row],[Order]],"-",Table3[[#This Row],[Line]])</f>
        <v>75250-4</v>
      </c>
      <c r="C1264" t="s">
        <v>5967</v>
      </c>
      <c r="D1264" t="s">
        <v>74</v>
      </c>
      <c r="E1264" t="b">
        <v>0</v>
      </c>
      <c r="F1264">
        <v>75250</v>
      </c>
      <c r="G1264">
        <v>4</v>
      </c>
      <c r="H1264">
        <v>2</v>
      </c>
      <c r="I1264" t="s">
        <v>721</v>
      </c>
      <c r="J1264" t="s">
        <v>5968</v>
      </c>
      <c r="K1264" t="s">
        <v>2893</v>
      </c>
      <c r="L1264">
        <v>12.18</v>
      </c>
      <c r="M1264" s="37">
        <v>43482</v>
      </c>
      <c r="N1264" t="s">
        <v>42</v>
      </c>
      <c r="Q1264" s="37"/>
      <c r="R1264" s="37"/>
      <c r="S1264" t="b">
        <v>0</v>
      </c>
      <c r="V1264" t="s">
        <v>714</v>
      </c>
      <c r="W1264">
        <v>1</v>
      </c>
      <c r="X1264">
        <v>2</v>
      </c>
      <c r="Y1264">
        <v>4</v>
      </c>
      <c r="Z1264">
        <v>1216</v>
      </c>
      <c r="AA1264">
        <v>0</v>
      </c>
      <c r="AE1264" t="b">
        <v>0</v>
      </c>
      <c r="AF1264" t="b">
        <v>0</v>
      </c>
      <c r="AG1264" t="s">
        <v>74</v>
      </c>
    </row>
    <row r="1265" spans="1:33" x14ac:dyDescent="0.25">
      <c r="A1265" t="str">
        <f>_xlfn.CONCAT(Table3[[#This Row],[Order]],"-",Table3[[#This Row],[Line]])</f>
        <v>75250-5</v>
      </c>
      <c r="C1265" t="s">
        <v>5967</v>
      </c>
      <c r="D1265" t="s">
        <v>74</v>
      </c>
      <c r="E1265" t="b">
        <v>0</v>
      </c>
      <c r="F1265">
        <v>75250</v>
      </c>
      <c r="G1265">
        <v>5</v>
      </c>
      <c r="H1265">
        <v>2</v>
      </c>
      <c r="I1265" t="s">
        <v>721</v>
      </c>
      <c r="J1265" t="s">
        <v>5968</v>
      </c>
      <c r="K1265" t="s">
        <v>2896</v>
      </c>
      <c r="L1265">
        <v>6.28</v>
      </c>
      <c r="M1265" s="37">
        <v>43482</v>
      </c>
      <c r="N1265" t="s">
        <v>42</v>
      </c>
      <c r="Q1265" s="37"/>
      <c r="R1265" s="37"/>
      <c r="S1265" t="b">
        <v>0</v>
      </c>
      <c r="V1265" t="s">
        <v>714</v>
      </c>
      <c r="W1265">
        <v>1</v>
      </c>
      <c r="X1265">
        <v>2</v>
      </c>
      <c r="Y1265">
        <v>2</v>
      </c>
      <c r="Z1265">
        <v>608</v>
      </c>
      <c r="AA1265">
        <v>0</v>
      </c>
      <c r="AE1265" t="b">
        <v>0</v>
      </c>
      <c r="AF1265" t="b">
        <v>0</v>
      </c>
      <c r="AG1265" t="s">
        <v>74</v>
      </c>
    </row>
    <row r="1266" spans="1:33" x14ac:dyDescent="0.25">
      <c r="A1266" t="str">
        <f>_xlfn.CONCAT(Table3[[#This Row],[Order]],"-",Table3[[#This Row],[Line]])</f>
        <v>75250-6</v>
      </c>
      <c r="C1266" t="s">
        <v>5967</v>
      </c>
      <c r="D1266" t="s">
        <v>74</v>
      </c>
      <c r="E1266" t="b">
        <v>0</v>
      </c>
      <c r="F1266">
        <v>75250</v>
      </c>
      <c r="G1266">
        <v>6</v>
      </c>
      <c r="H1266">
        <v>2</v>
      </c>
      <c r="I1266" t="s">
        <v>721</v>
      </c>
      <c r="J1266" t="s">
        <v>5968</v>
      </c>
      <c r="K1266" t="s">
        <v>2896</v>
      </c>
      <c r="L1266">
        <v>6.28</v>
      </c>
      <c r="M1266" s="37">
        <v>43482</v>
      </c>
      <c r="N1266" t="s">
        <v>42</v>
      </c>
      <c r="Q1266" s="37"/>
      <c r="R1266" s="37"/>
      <c r="S1266" t="b">
        <v>0</v>
      </c>
      <c r="V1266" t="s">
        <v>714</v>
      </c>
      <c r="W1266">
        <v>1</v>
      </c>
      <c r="X1266">
        <v>2</v>
      </c>
      <c r="Y1266">
        <v>2</v>
      </c>
      <c r="Z1266">
        <v>608</v>
      </c>
      <c r="AA1266">
        <v>0</v>
      </c>
      <c r="AE1266" t="b">
        <v>0</v>
      </c>
      <c r="AF1266" t="b">
        <v>0</v>
      </c>
      <c r="AG1266" t="s">
        <v>74</v>
      </c>
    </row>
    <row r="1267" spans="1:33" x14ac:dyDescent="0.25">
      <c r="A1267" t="str">
        <f>_xlfn.CONCAT(Table3[[#This Row],[Order]],"-",Table3[[#This Row],[Line]])</f>
        <v>75250-7</v>
      </c>
      <c r="C1267" t="s">
        <v>5967</v>
      </c>
      <c r="D1267" t="s">
        <v>74</v>
      </c>
      <c r="E1267" t="b">
        <v>0</v>
      </c>
      <c r="F1267">
        <v>75250</v>
      </c>
      <c r="G1267">
        <v>7</v>
      </c>
      <c r="H1267">
        <v>3</v>
      </c>
      <c r="I1267" t="s">
        <v>721</v>
      </c>
      <c r="J1267" t="s">
        <v>5968</v>
      </c>
      <c r="K1267" t="s">
        <v>2899</v>
      </c>
      <c r="L1267">
        <v>18.27</v>
      </c>
      <c r="M1267" s="37">
        <v>43482</v>
      </c>
      <c r="N1267" t="s">
        <v>42</v>
      </c>
      <c r="Q1267" s="37"/>
      <c r="R1267" s="37"/>
      <c r="S1267" t="b">
        <v>0</v>
      </c>
      <c r="V1267" t="s">
        <v>714</v>
      </c>
      <c r="W1267">
        <v>1</v>
      </c>
      <c r="X1267">
        <v>3</v>
      </c>
      <c r="Y1267">
        <v>6</v>
      </c>
      <c r="Z1267">
        <v>1824</v>
      </c>
      <c r="AA1267">
        <v>0</v>
      </c>
      <c r="AE1267" t="b">
        <v>0</v>
      </c>
      <c r="AF1267" t="b">
        <v>0</v>
      </c>
      <c r="AG1267" t="s">
        <v>74</v>
      </c>
    </row>
    <row r="1268" spans="1:33" x14ac:dyDescent="0.25">
      <c r="A1268" t="str">
        <f>_xlfn.CONCAT(Table3[[#This Row],[Order]],"-",Table3[[#This Row],[Line]])</f>
        <v>75250-8</v>
      </c>
      <c r="C1268" t="s">
        <v>5967</v>
      </c>
      <c r="D1268" t="s">
        <v>74</v>
      </c>
      <c r="E1268" t="b">
        <v>0</v>
      </c>
      <c r="F1268">
        <v>75250</v>
      </c>
      <c r="G1268">
        <v>8</v>
      </c>
      <c r="H1268">
        <v>2</v>
      </c>
      <c r="I1268" t="s">
        <v>721</v>
      </c>
      <c r="J1268" t="s">
        <v>5968</v>
      </c>
      <c r="K1268" t="s">
        <v>2899</v>
      </c>
      <c r="L1268">
        <v>12.18</v>
      </c>
      <c r="M1268" s="37">
        <v>43482</v>
      </c>
      <c r="N1268" t="s">
        <v>42</v>
      </c>
      <c r="Q1268" s="37"/>
      <c r="R1268" s="37"/>
      <c r="S1268" t="b">
        <v>0</v>
      </c>
      <c r="V1268" t="s">
        <v>714</v>
      </c>
      <c r="W1268">
        <v>1</v>
      </c>
      <c r="X1268">
        <v>2</v>
      </c>
      <c r="Y1268">
        <v>4</v>
      </c>
      <c r="Z1268">
        <v>1216</v>
      </c>
      <c r="AA1268">
        <v>0</v>
      </c>
      <c r="AE1268" t="b">
        <v>0</v>
      </c>
      <c r="AF1268" t="b">
        <v>0</v>
      </c>
      <c r="AG1268" t="s">
        <v>74</v>
      </c>
    </row>
    <row r="1269" spans="1:33" x14ac:dyDescent="0.25">
      <c r="A1269" t="str">
        <f>_xlfn.CONCAT(Table3[[#This Row],[Order]],"-",Table3[[#This Row],[Line]])</f>
        <v>75250-9</v>
      </c>
      <c r="C1269" t="s">
        <v>5967</v>
      </c>
      <c r="D1269" t="s">
        <v>74</v>
      </c>
      <c r="E1269" t="b">
        <v>0</v>
      </c>
      <c r="F1269">
        <v>75250</v>
      </c>
      <c r="G1269">
        <v>9</v>
      </c>
      <c r="H1269">
        <v>2</v>
      </c>
      <c r="I1269" t="s">
        <v>721</v>
      </c>
      <c r="J1269" t="s">
        <v>5968</v>
      </c>
      <c r="K1269" t="s">
        <v>2902</v>
      </c>
      <c r="L1269">
        <v>12.18</v>
      </c>
      <c r="M1269" s="37">
        <v>43482</v>
      </c>
      <c r="N1269" t="s">
        <v>42</v>
      </c>
      <c r="Q1269" s="37"/>
      <c r="R1269" s="37"/>
      <c r="S1269" t="b">
        <v>0</v>
      </c>
      <c r="V1269" t="s">
        <v>714</v>
      </c>
      <c r="W1269">
        <v>1</v>
      </c>
      <c r="X1269">
        <v>2</v>
      </c>
      <c r="Y1269">
        <v>4</v>
      </c>
      <c r="Z1269">
        <v>1216</v>
      </c>
      <c r="AA1269">
        <v>0</v>
      </c>
      <c r="AE1269" t="b">
        <v>0</v>
      </c>
      <c r="AF1269" t="b">
        <v>0</v>
      </c>
      <c r="AG1269" t="s">
        <v>74</v>
      </c>
    </row>
    <row r="1270" spans="1:33" x14ac:dyDescent="0.25">
      <c r="A1270" t="str">
        <f>_xlfn.CONCAT(Table3[[#This Row],[Order]],"-",Table3[[#This Row],[Line]])</f>
        <v>76086-1</v>
      </c>
      <c r="C1270" t="s">
        <v>5967</v>
      </c>
      <c r="D1270" t="s">
        <v>74</v>
      </c>
      <c r="E1270" t="b">
        <v>0</v>
      </c>
      <c r="F1270">
        <v>76086</v>
      </c>
      <c r="G1270">
        <v>1</v>
      </c>
      <c r="H1270">
        <v>2</v>
      </c>
      <c r="I1270" t="s">
        <v>719</v>
      </c>
      <c r="J1270" t="s">
        <v>5968</v>
      </c>
      <c r="K1270" t="s">
        <v>4380</v>
      </c>
      <c r="L1270">
        <v>9.26</v>
      </c>
      <c r="M1270" s="37">
        <v>43483</v>
      </c>
      <c r="N1270" t="s">
        <v>42</v>
      </c>
      <c r="Q1270" s="37"/>
      <c r="R1270" s="37"/>
      <c r="S1270" t="b">
        <v>0</v>
      </c>
      <c r="V1270" t="s">
        <v>714</v>
      </c>
      <c r="W1270">
        <v>12</v>
      </c>
      <c r="X1270">
        <v>2</v>
      </c>
      <c r="Y1270">
        <v>4</v>
      </c>
      <c r="Z1270">
        <v>928</v>
      </c>
      <c r="AA1270">
        <v>0</v>
      </c>
      <c r="AE1270" t="b">
        <v>0</v>
      </c>
      <c r="AF1270" t="b">
        <v>0</v>
      </c>
      <c r="AG1270" t="s">
        <v>74</v>
      </c>
    </row>
    <row r="1271" spans="1:33" x14ac:dyDescent="0.25">
      <c r="A1271" t="str">
        <f>_xlfn.CONCAT(Table3[[#This Row],[Order]],"-",Table3[[#This Row],[Line]])</f>
        <v>76086-2</v>
      </c>
      <c r="C1271" t="s">
        <v>5967</v>
      </c>
      <c r="D1271" t="s">
        <v>74</v>
      </c>
      <c r="E1271" t="b">
        <v>0</v>
      </c>
      <c r="F1271">
        <v>76086</v>
      </c>
      <c r="G1271">
        <v>2</v>
      </c>
      <c r="H1271">
        <v>2</v>
      </c>
      <c r="I1271" t="s">
        <v>719</v>
      </c>
      <c r="J1271" t="s">
        <v>5968</v>
      </c>
      <c r="K1271" t="s">
        <v>4381</v>
      </c>
      <c r="L1271">
        <v>12.96</v>
      </c>
      <c r="M1271" s="37">
        <v>43483</v>
      </c>
      <c r="N1271" t="s">
        <v>42</v>
      </c>
      <c r="Q1271" s="37"/>
      <c r="R1271" s="37"/>
      <c r="S1271" t="b">
        <v>0</v>
      </c>
      <c r="V1271" t="s">
        <v>714</v>
      </c>
      <c r="W1271">
        <v>12</v>
      </c>
      <c r="X1271">
        <v>2</v>
      </c>
      <c r="Y1271">
        <v>6</v>
      </c>
      <c r="Z1271">
        <v>1392</v>
      </c>
      <c r="AA1271">
        <v>0</v>
      </c>
      <c r="AE1271" t="b">
        <v>0</v>
      </c>
      <c r="AF1271" t="b">
        <v>0</v>
      </c>
      <c r="AG1271" t="s">
        <v>74</v>
      </c>
    </row>
    <row r="1272" spans="1:33" x14ac:dyDescent="0.25">
      <c r="A1272" t="str">
        <f>_xlfn.CONCAT(Table3[[#This Row],[Order]],"-",Table3[[#This Row],[Line]])</f>
        <v>76086-3</v>
      </c>
      <c r="C1272" t="s">
        <v>5967</v>
      </c>
      <c r="D1272" t="s">
        <v>74</v>
      </c>
      <c r="E1272" t="b">
        <v>0</v>
      </c>
      <c r="F1272">
        <v>76086</v>
      </c>
      <c r="G1272">
        <v>3</v>
      </c>
      <c r="H1272">
        <v>1</v>
      </c>
      <c r="I1272" t="s">
        <v>746</v>
      </c>
      <c r="J1272" t="s">
        <v>5968</v>
      </c>
      <c r="K1272" t="s">
        <v>4383</v>
      </c>
      <c r="L1272">
        <v>5.23</v>
      </c>
      <c r="M1272" s="37">
        <v>43483</v>
      </c>
      <c r="N1272" t="s">
        <v>42</v>
      </c>
      <c r="Q1272" s="37"/>
      <c r="R1272" s="37"/>
      <c r="S1272" t="b">
        <v>0</v>
      </c>
      <c r="V1272" t="s">
        <v>714</v>
      </c>
      <c r="W1272">
        <v>12</v>
      </c>
      <c r="X1272">
        <v>1</v>
      </c>
      <c r="Y1272">
        <v>1</v>
      </c>
      <c r="Z1272">
        <v>588</v>
      </c>
      <c r="AA1272">
        <v>0</v>
      </c>
      <c r="AE1272" t="b">
        <v>0</v>
      </c>
      <c r="AF1272" t="b">
        <v>0</v>
      </c>
      <c r="AG1272" t="s">
        <v>74</v>
      </c>
    </row>
    <row r="1273" spans="1:33" x14ac:dyDescent="0.25">
      <c r="A1273" t="str">
        <f>_xlfn.CONCAT(Table3[[#This Row],[Order]],"-",Table3[[#This Row],[Line]])</f>
        <v>76086-4</v>
      </c>
      <c r="C1273" t="s">
        <v>5967</v>
      </c>
      <c r="D1273" t="s">
        <v>74</v>
      </c>
      <c r="E1273" t="b">
        <v>0</v>
      </c>
      <c r="F1273">
        <v>76086</v>
      </c>
      <c r="G1273">
        <v>4</v>
      </c>
      <c r="H1273">
        <v>1</v>
      </c>
      <c r="I1273" t="s">
        <v>728</v>
      </c>
      <c r="J1273" t="s">
        <v>5968</v>
      </c>
      <c r="K1273" t="s">
        <v>4385</v>
      </c>
      <c r="L1273">
        <v>9.59</v>
      </c>
      <c r="M1273" s="37">
        <v>43483</v>
      </c>
      <c r="N1273" t="s">
        <v>42</v>
      </c>
      <c r="Q1273" s="37"/>
      <c r="R1273" s="37"/>
      <c r="S1273" t="b">
        <v>0</v>
      </c>
      <c r="V1273" t="s">
        <v>714</v>
      </c>
      <c r="W1273">
        <v>12</v>
      </c>
      <c r="X1273">
        <v>1</v>
      </c>
      <c r="Y1273">
        <v>4</v>
      </c>
      <c r="Z1273">
        <v>780</v>
      </c>
      <c r="AA1273">
        <v>0</v>
      </c>
      <c r="AE1273" t="b">
        <v>0</v>
      </c>
      <c r="AF1273" t="b">
        <v>0</v>
      </c>
      <c r="AG1273" t="s">
        <v>74</v>
      </c>
    </row>
    <row r="1274" spans="1:33" x14ac:dyDescent="0.25">
      <c r="A1274" t="str">
        <f>_xlfn.CONCAT(Table3[[#This Row],[Order]],"-",Table3[[#This Row],[Line]])</f>
        <v>76086-5</v>
      </c>
      <c r="C1274" t="s">
        <v>5967</v>
      </c>
      <c r="D1274" t="s">
        <v>74</v>
      </c>
      <c r="E1274" t="b">
        <v>0</v>
      </c>
      <c r="F1274">
        <v>76086</v>
      </c>
      <c r="G1274">
        <v>5</v>
      </c>
      <c r="H1274">
        <v>1</v>
      </c>
      <c r="I1274" t="s">
        <v>728</v>
      </c>
      <c r="J1274" t="s">
        <v>5968</v>
      </c>
      <c r="K1274" t="s">
        <v>4387</v>
      </c>
      <c r="L1274">
        <v>9.59</v>
      </c>
      <c r="M1274" s="37">
        <v>43483</v>
      </c>
      <c r="N1274" t="s">
        <v>42</v>
      </c>
      <c r="Q1274" s="37"/>
      <c r="R1274" s="37"/>
      <c r="S1274" t="b">
        <v>0</v>
      </c>
      <c r="V1274" t="s">
        <v>714</v>
      </c>
      <c r="W1274">
        <v>12</v>
      </c>
      <c r="X1274">
        <v>1</v>
      </c>
      <c r="Y1274">
        <v>4</v>
      </c>
      <c r="Z1274">
        <v>820</v>
      </c>
      <c r="AA1274">
        <v>0</v>
      </c>
      <c r="AE1274" t="b">
        <v>0</v>
      </c>
      <c r="AF1274" t="b">
        <v>0</v>
      </c>
      <c r="AG1274" t="s">
        <v>74</v>
      </c>
    </row>
    <row r="1275" spans="1:33" x14ac:dyDescent="0.25">
      <c r="A1275" t="str">
        <f>_xlfn.CONCAT(Table3[[#This Row],[Order]],"-",Table3[[#This Row],[Line]])</f>
        <v>78200-1</v>
      </c>
      <c r="C1275" t="s">
        <v>5967</v>
      </c>
      <c r="D1275" t="s">
        <v>74</v>
      </c>
      <c r="E1275" t="b">
        <v>0</v>
      </c>
      <c r="F1275">
        <v>78200</v>
      </c>
      <c r="G1275">
        <v>1</v>
      </c>
      <c r="H1275">
        <v>18</v>
      </c>
      <c r="I1275" t="s">
        <v>2141</v>
      </c>
      <c r="J1275" t="s">
        <v>5968</v>
      </c>
      <c r="K1275" t="s">
        <v>5446</v>
      </c>
      <c r="L1275">
        <v>0</v>
      </c>
      <c r="M1275" s="37">
        <v>43476</v>
      </c>
      <c r="N1275" t="s">
        <v>42</v>
      </c>
      <c r="Q1275" s="37"/>
      <c r="R1275" s="37"/>
      <c r="S1275" t="b">
        <v>0</v>
      </c>
      <c r="V1275" t="s">
        <v>714</v>
      </c>
      <c r="W1275">
        <v>10</v>
      </c>
      <c r="X1275">
        <v>18</v>
      </c>
      <c r="Y1275">
        <v>36</v>
      </c>
      <c r="Z1275">
        <v>4230</v>
      </c>
      <c r="AA1275">
        <v>0</v>
      </c>
      <c r="AE1275" t="b">
        <v>0</v>
      </c>
      <c r="AF1275" t="b">
        <v>0</v>
      </c>
      <c r="AG1275" t="s">
        <v>74</v>
      </c>
    </row>
    <row r="1276" spans="1:33" x14ac:dyDescent="0.25">
      <c r="A1276" t="str">
        <f>_xlfn.CONCAT(Table3[[#This Row],[Order]],"-",Table3[[#This Row],[Line]])</f>
        <v>74667-1</v>
      </c>
      <c r="C1276" t="s">
        <v>5967</v>
      </c>
      <c r="D1276" t="s">
        <v>112</v>
      </c>
      <c r="E1276" t="b">
        <v>0</v>
      </c>
      <c r="F1276">
        <v>74667</v>
      </c>
      <c r="G1276">
        <v>1</v>
      </c>
      <c r="H1276">
        <v>8</v>
      </c>
      <c r="I1276" t="s">
        <v>739</v>
      </c>
      <c r="J1276" t="s">
        <v>5968</v>
      </c>
      <c r="K1276" t="s">
        <v>769</v>
      </c>
      <c r="L1276">
        <v>60.496000000000002</v>
      </c>
      <c r="M1276" s="37"/>
      <c r="N1276" t="s">
        <v>770</v>
      </c>
      <c r="O1276" t="s">
        <v>771</v>
      </c>
      <c r="Q1276" s="37"/>
      <c r="R1276" s="37"/>
      <c r="S1276" t="b">
        <v>0</v>
      </c>
      <c r="W1276">
        <v>12</v>
      </c>
      <c r="X1276">
        <v>8</v>
      </c>
      <c r="Y1276">
        <v>16</v>
      </c>
      <c r="Z1276">
        <v>4800</v>
      </c>
      <c r="AA1276">
        <v>4800</v>
      </c>
      <c r="AE1276" t="b">
        <v>0</v>
      </c>
      <c r="AF1276" t="b">
        <v>0</v>
      </c>
      <c r="AG1276" t="s">
        <v>74</v>
      </c>
    </row>
    <row r="1277" spans="1:33" x14ac:dyDescent="0.25">
      <c r="A1277" t="str">
        <f>_xlfn.CONCAT(Table3[[#This Row],[Order]],"-",Table3[[#This Row],[Line]])</f>
        <v>71102-1</v>
      </c>
      <c r="C1277" t="s">
        <v>5967</v>
      </c>
      <c r="D1277" t="s">
        <v>74</v>
      </c>
      <c r="E1277" t="b">
        <v>0</v>
      </c>
      <c r="F1277">
        <v>71102</v>
      </c>
      <c r="G1277">
        <v>1</v>
      </c>
      <c r="H1277">
        <v>2</v>
      </c>
      <c r="I1277" t="s">
        <v>737</v>
      </c>
      <c r="J1277" t="s">
        <v>5968</v>
      </c>
      <c r="K1277" t="s">
        <v>5273</v>
      </c>
      <c r="L1277">
        <v>40.82</v>
      </c>
      <c r="M1277" s="37">
        <v>43482</v>
      </c>
      <c r="N1277" t="s">
        <v>42</v>
      </c>
      <c r="Q1277" s="37"/>
      <c r="R1277" s="37"/>
      <c r="S1277" t="b">
        <v>0</v>
      </c>
      <c r="V1277" t="s">
        <v>714</v>
      </c>
      <c r="W1277">
        <v>18</v>
      </c>
      <c r="X1277">
        <v>6</v>
      </c>
      <c r="Y1277">
        <v>18</v>
      </c>
      <c r="Z1277">
        <v>4618</v>
      </c>
      <c r="AA1277">
        <v>0</v>
      </c>
      <c r="AE1277" t="b">
        <v>0</v>
      </c>
      <c r="AF1277" t="b">
        <v>0</v>
      </c>
      <c r="AG1277" t="s">
        <v>74</v>
      </c>
    </row>
    <row r="1278" spans="1:33" x14ac:dyDescent="0.25">
      <c r="A1278" t="str">
        <f>_xlfn.CONCAT(Table3[[#This Row],[Order]],"-",Table3[[#This Row],[Line]])</f>
        <v>71102-2</v>
      </c>
      <c r="C1278" t="s">
        <v>5967</v>
      </c>
      <c r="D1278" t="s">
        <v>74</v>
      </c>
      <c r="E1278" t="b">
        <v>0</v>
      </c>
      <c r="F1278">
        <v>71102</v>
      </c>
      <c r="G1278">
        <v>2</v>
      </c>
      <c r="H1278">
        <v>2</v>
      </c>
      <c r="I1278" t="s">
        <v>737</v>
      </c>
      <c r="J1278" t="s">
        <v>5968</v>
      </c>
      <c r="K1278" t="s">
        <v>5276</v>
      </c>
      <c r="L1278">
        <v>45.06</v>
      </c>
      <c r="M1278" s="37">
        <v>43482</v>
      </c>
      <c r="N1278" t="s">
        <v>42</v>
      </c>
      <c r="Q1278" s="37"/>
      <c r="R1278" s="37"/>
      <c r="S1278" t="b">
        <v>0</v>
      </c>
      <c r="V1278" t="s">
        <v>714</v>
      </c>
      <c r="W1278">
        <v>18</v>
      </c>
      <c r="X1278">
        <v>6</v>
      </c>
      <c r="Y1278">
        <v>18</v>
      </c>
      <c r="Z1278">
        <v>5472</v>
      </c>
      <c r="AA1278">
        <v>0</v>
      </c>
      <c r="AE1278" t="b">
        <v>0</v>
      </c>
      <c r="AF1278" t="b">
        <v>0</v>
      </c>
      <c r="AG1278" t="s">
        <v>74</v>
      </c>
    </row>
    <row r="1279" spans="1:33" x14ac:dyDescent="0.25">
      <c r="A1279" t="str">
        <f>_xlfn.CONCAT(Table3[[#This Row],[Order]],"-",Table3[[#This Row],[Line]])</f>
        <v>64430-2</v>
      </c>
      <c r="C1279" t="s">
        <v>5967</v>
      </c>
      <c r="D1279" t="s">
        <v>162</v>
      </c>
      <c r="E1279" t="b">
        <v>0</v>
      </c>
      <c r="F1279">
        <v>64430</v>
      </c>
      <c r="G1279">
        <v>2</v>
      </c>
      <c r="H1279">
        <v>0</v>
      </c>
      <c r="I1279" t="s">
        <v>419</v>
      </c>
      <c r="J1279" t="s">
        <v>5968</v>
      </c>
      <c r="K1279" t="s">
        <v>716</v>
      </c>
      <c r="L1279">
        <v>0</v>
      </c>
      <c r="M1279" s="37"/>
      <c r="N1279" t="s">
        <v>42</v>
      </c>
      <c r="Q1279" s="37"/>
      <c r="R1279" s="37"/>
      <c r="S1279" t="b">
        <v>0</v>
      </c>
      <c r="V1279" t="s">
        <v>715</v>
      </c>
      <c r="W1279">
        <v>0</v>
      </c>
      <c r="X1279">
        <v>0</v>
      </c>
      <c r="Z1279">
        <v>0</v>
      </c>
      <c r="AA1279">
        <v>0</v>
      </c>
      <c r="AE1279" t="b">
        <v>0</v>
      </c>
      <c r="AF1279" t="b">
        <v>0</v>
      </c>
      <c r="AG1279" t="s">
        <v>74</v>
      </c>
    </row>
    <row r="1280" spans="1:33" x14ac:dyDescent="0.25">
      <c r="A1280" t="str">
        <f>_xlfn.CONCAT(Table3[[#This Row],[Order]],"-",Table3[[#This Row],[Line]])</f>
        <v>64905-2</v>
      </c>
      <c r="C1280" t="s">
        <v>5967</v>
      </c>
      <c r="D1280" t="s">
        <v>162</v>
      </c>
      <c r="E1280" t="b">
        <v>0</v>
      </c>
      <c r="F1280">
        <v>64905</v>
      </c>
      <c r="G1280">
        <v>2</v>
      </c>
      <c r="H1280">
        <v>0</v>
      </c>
      <c r="I1280" t="s">
        <v>419</v>
      </c>
      <c r="J1280" t="s">
        <v>5968</v>
      </c>
      <c r="K1280" t="s">
        <v>716</v>
      </c>
      <c r="L1280">
        <v>0</v>
      </c>
      <c r="M1280" s="37"/>
      <c r="N1280" t="s">
        <v>42</v>
      </c>
      <c r="Q1280" s="37"/>
      <c r="R1280" s="37"/>
      <c r="S1280" t="b">
        <v>0</v>
      </c>
      <c r="V1280" t="s">
        <v>715</v>
      </c>
      <c r="W1280">
        <v>0</v>
      </c>
      <c r="X1280">
        <v>0</v>
      </c>
      <c r="Z1280">
        <v>0</v>
      </c>
      <c r="AA1280">
        <v>0</v>
      </c>
      <c r="AE1280" t="b">
        <v>0</v>
      </c>
      <c r="AF1280" t="b">
        <v>0</v>
      </c>
      <c r="AG1280" t="s">
        <v>74</v>
      </c>
    </row>
    <row r="1281" spans="1:33" x14ac:dyDescent="0.25">
      <c r="A1281" t="str">
        <f>_xlfn.CONCAT(Table3[[#This Row],[Order]],"-",Table3[[#This Row],[Line]])</f>
        <v>76200-1</v>
      </c>
      <c r="C1281" t="s">
        <v>5967</v>
      </c>
      <c r="D1281" t="s">
        <v>74</v>
      </c>
      <c r="E1281" t="b">
        <v>0</v>
      </c>
      <c r="F1281">
        <v>76200</v>
      </c>
      <c r="G1281">
        <v>1</v>
      </c>
      <c r="H1281">
        <v>5</v>
      </c>
      <c r="I1281" t="s">
        <v>728</v>
      </c>
      <c r="J1281" t="s">
        <v>5968</v>
      </c>
      <c r="K1281" t="s">
        <v>2904</v>
      </c>
      <c r="L1281">
        <v>35</v>
      </c>
      <c r="M1281" s="37">
        <v>43461</v>
      </c>
      <c r="N1281" t="s">
        <v>29</v>
      </c>
      <c r="O1281" t="s">
        <v>5592</v>
      </c>
      <c r="P1281" t="s">
        <v>151</v>
      </c>
      <c r="Q1281" s="37"/>
      <c r="R1281" s="37">
        <v>43461</v>
      </c>
      <c r="S1281" t="b">
        <v>1</v>
      </c>
      <c r="T1281" t="s">
        <v>0</v>
      </c>
      <c r="V1281" t="s">
        <v>714</v>
      </c>
      <c r="W1281">
        <v>1</v>
      </c>
      <c r="X1281">
        <v>5</v>
      </c>
      <c r="Y1281">
        <v>10</v>
      </c>
      <c r="Z1281">
        <v>2715</v>
      </c>
      <c r="AA1281">
        <v>0</v>
      </c>
      <c r="AB1281" t="s">
        <v>151</v>
      </c>
      <c r="AC1281" t="s">
        <v>151</v>
      </c>
      <c r="AE1281" t="b">
        <v>1</v>
      </c>
      <c r="AF1281" t="b">
        <v>0</v>
      </c>
      <c r="AG1281" t="s">
        <v>180</v>
      </c>
    </row>
    <row r="1282" spans="1:33" x14ac:dyDescent="0.25">
      <c r="A1282" t="str">
        <f>_xlfn.CONCAT(Table3[[#This Row],[Order]],"-",Table3[[#This Row],[Line]])</f>
        <v>76200-2</v>
      </c>
      <c r="C1282" t="s">
        <v>5967</v>
      </c>
      <c r="D1282" t="s">
        <v>74</v>
      </c>
      <c r="E1282" t="b">
        <v>0</v>
      </c>
      <c r="F1282">
        <v>76200</v>
      </c>
      <c r="G1282">
        <v>2</v>
      </c>
      <c r="H1282">
        <v>5</v>
      </c>
      <c r="I1282" t="s">
        <v>719</v>
      </c>
      <c r="J1282" t="s">
        <v>5968</v>
      </c>
      <c r="K1282" t="s">
        <v>1882</v>
      </c>
      <c r="L1282">
        <v>25</v>
      </c>
      <c r="M1282" s="37">
        <v>43461</v>
      </c>
      <c r="N1282" t="s">
        <v>29</v>
      </c>
      <c r="O1282" t="s">
        <v>5592</v>
      </c>
      <c r="P1282" t="s">
        <v>151</v>
      </c>
      <c r="Q1282" s="37"/>
      <c r="R1282" s="37">
        <v>43461</v>
      </c>
      <c r="S1282" t="b">
        <v>1</v>
      </c>
      <c r="T1282" t="s">
        <v>190</v>
      </c>
      <c r="V1282" t="s">
        <v>714</v>
      </c>
      <c r="W1282">
        <v>1</v>
      </c>
      <c r="X1282">
        <v>5</v>
      </c>
      <c r="Y1282">
        <v>10</v>
      </c>
      <c r="Z1282">
        <v>3625</v>
      </c>
      <c r="AA1282">
        <v>0</v>
      </c>
      <c r="AB1282" t="s">
        <v>151</v>
      </c>
      <c r="AC1282" t="s">
        <v>151</v>
      </c>
      <c r="AE1282" t="b">
        <v>1</v>
      </c>
      <c r="AF1282" t="b">
        <v>0</v>
      </c>
      <c r="AG1282" t="s">
        <v>180</v>
      </c>
    </row>
    <row r="1283" spans="1:33" x14ac:dyDescent="0.25">
      <c r="A1283" t="str">
        <f>_xlfn.CONCAT(Table3[[#This Row],[Order]],"-",Table3[[#This Row],[Line]])</f>
        <v>76200-3</v>
      </c>
      <c r="C1283" t="s">
        <v>5967</v>
      </c>
      <c r="D1283" t="s">
        <v>74</v>
      </c>
      <c r="E1283" t="b">
        <v>0</v>
      </c>
      <c r="F1283">
        <v>76200</v>
      </c>
      <c r="G1283">
        <v>3</v>
      </c>
      <c r="H1283">
        <v>1</v>
      </c>
      <c r="I1283" t="s">
        <v>742</v>
      </c>
      <c r="J1283" t="s">
        <v>5968</v>
      </c>
      <c r="K1283" t="s">
        <v>1884</v>
      </c>
      <c r="L1283">
        <v>40</v>
      </c>
      <c r="M1283" s="37">
        <v>43461</v>
      </c>
      <c r="N1283" t="s">
        <v>29</v>
      </c>
      <c r="O1283" t="s">
        <v>5592</v>
      </c>
      <c r="P1283" t="s">
        <v>151</v>
      </c>
      <c r="Q1283" s="37"/>
      <c r="R1283" s="37">
        <v>43461</v>
      </c>
      <c r="S1283" t="b">
        <v>0</v>
      </c>
      <c r="V1283" t="s">
        <v>714</v>
      </c>
      <c r="W1283">
        <v>1</v>
      </c>
      <c r="X1283">
        <v>4</v>
      </c>
      <c r="Y1283">
        <v>6</v>
      </c>
      <c r="Z1283">
        <v>2170</v>
      </c>
      <c r="AA1283">
        <v>0</v>
      </c>
      <c r="AB1283" t="s">
        <v>151</v>
      </c>
      <c r="AC1283" t="s">
        <v>151</v>
      </c>
      <c r="AE1283" t="b">
        <v>1</v>
      </c>
      <c r="AF1283" t="b">
        <v>0</v>
      </c>
      <c r="AG1283" t="s">
        <v>180</v>
      </c>
    </row>
    <row r="1284" spans="1:33" x14ac:dyDescent="0.25">
      <c r="A1284" t="str">
        <f>_xlfn.CONCAT(Table3[[#This Row],[Order]],"-",Table3[[#This Row],[Line]])</f>
        <v>76200-4</v>
      </c>
      <c r="C1284" t="s">
        <v>5967</v>
      </c>
      <c r="D1284" t="s">
        <v>74</v>
      </c>
      <c r="E1284" t="b">
        <v>0</v>
      </c>
      <c r="F1284">
        <v>76200</v>
      </c>
      <c r="G1284">
        <v>4</v>
      </c>
      <c r="H1284">
        <v>15</v>
      </c>
      <c r="I1284" t="s">
        <v>728</v>
      </c>
      <c r="J1284" t="s">
        <v>5968</v>
      </c>
      <c r="K1284" t="s">
        <v>2905</v>
      </c>
      <c r="L1284">
        <v>225</v>
      </c>
      <c r="M1284" s="37">
        <v>43461</v>
      </c>
      <c r="N1284" t="s">
        <v>29</v>
      </c>
      <c r="O1284" t="s">
        <v>5592</v>
      </c>
      <c r="P1284" t="s">
        <v>151</v>
      </c>
      <c r="Q1284" s="37"/>
      <c r="R1284" s="37">
        <v>43461</v>
      </c>
      <c r="S1284" t="b">
        <v>1</v>
      </c>
      <c r="T1284" t="s">
        <v>35</v>
      </c>
      <c r="V1284" t="s">
        <v>714</v>
      </c>
      <c r="W1284">
        <v>1</v>
      </c>
      <c r="X1284">
        <v>15</v>
      </c>
      <c r="Y1284">
        <v>90</v>
      </c>
      <c r="Z1284">
        <v>20820</v>
      </c>
      <c r="AA1284">
        <v>0</v>
      </c>
      <c r="AB1284" t="s">
        <v>151</v>
      </c>
      <c r="AC1284" t="s">
        <v>151</v>
      </c>
      <c r="AE1284" t="b">
        <v>1</v>
      </c>
      <c r="AF1284" t="b">
        <v>0</v>
      </c>
      <c r="AG1284" t="s">
        <v>180</v>
      </c>
    </row>
    <row r="1285" spans="1:33" x14ac:dyDescent="0.25">
      <c r="A1285" t="str">
        <f>_xlfn.CONCAT(Table3[[#This Row],[Order]],"-",Table3[[#This Row],[Line]])</f>
        <v>76200-5</v>
      </c>
      <c r="C1285" t="s">
        <v>5967</v>
      </c>
      <c r="D1285" t="s">
        <v>74</v>
      </c>
      <c r="E1285" t="b">
        <v>0</v>
      </c>
      <c r="F1285">
        <v>76200</v>
      </c>
      <c r="G1285">
        <v>5</v>
      </c>
      <c r="H1285">
        <v>17</v>
      </c>
      <c r="I1285" t="s">
        <v>728</v>
      </c>
      <c r="J1285" t="s">
        <v>5968</v>
      </c>
      <c r="K1285" t="s">
        <v>2906</v>
      </c>
      <c r="L1285">
        <v>187</v>
      </c>
      <c r="M1285" s="37">
        <v>43461</v>
      </c>
      <c r="N1285" t="s">
        <v>29</v>
      </c>
      <c r="O1285" t="s">
        <v>5592</v>
      </c>
      <c r="P1285" t="s">
        <v>151</v>
      </c>
      <c r="Q1285" s="37"/>
      <c r="R1285" s="37">
        <v>43461</v>
      </c>
      <c r="S1285" t="b">
        <v>1</v>
      </c>
      <c r="T1285" t="s">
        <v>35</v>
      </c>
      <c r="V1285" t="s">
        <v>714</v>
      </c>
      <c r="W1285">
        <v>1</v>
      </c>
      <c r="X1285">
        <v>17</v>
      </c>
      <c r="Y1285">
        <v>68</v>
      </c>
      <c r="Z1285">
        <v>11135</v>
      </c>
      <c r="AA1285">
        <v>0</v>
      </c>
      <c r="AB1285" t="s">
        <v>151</v>
      </c>
      <c r="AC1285" t="s">
        <v>151</v>
      </c>
      <c r="AE1285" t="b">
        <v>1</v>
      </c>
      <c r="AF1285" t="b">
        <v>0</v>
      </c>
      <c r="AG1285" t="s">
        <v>180</v>
      </c>
    </row>
    <row r="1286" spans="1:33" x14ac:dyDescent="0.25">
      <c r="A1286" t="str">
        <f>_xlfn.CONCAT(Table3[[#This Row],[Order]],"-",Table3[[#This Row],[Line]])</f>
        <v>76200-6</v>
      </c>
      <c r="C1286" t="s">
        <v>5967</v>
      </c>
      <c r="D1286" t="s">
        <v>74</v>
      </c>
      <c r="E1286" t="b">
        <v>0</v>
      </c>
      <c r="F1286">
        <v>76200</v>
      </c>
      <c r="G1286">
        <v>6</v>
      </c>
      <c r="H1286">
        <v>7</v>
      </c>
      <c r="I1286" t="s">
        <v>728</v>
      </c>
      <c r="J1286" t="s">
        <v>5968</v>
      </c>
      <c r="K1286" t="s">
        <v>2907</v>
      </c>
      <c r="L1286">
        <v>77</v>
      </c>
      <c r="M1286" s="37">
        <v>43461</v>
      </c>
      <c r="N1286" t="s">
        <v>29</v>
      </c>
      <c r="O1286" t="s">
        <v>5592</v>
      </c>
      <c r="P1286" t="s">
        <v>151</v>
      </c>
      <c r="Q1286" s="37"/>
      <c r="R1286" s="37">
        <v>43461</v>
      </c>
      <c r="S1286" t="b">
        <v>0</v>
      </c>
      <c r="V1286" t="s">
        <v>714</v>
      </c>
      <c r="W1286">
        <v>1</v>
      </c>
      <c r="X1286">
        <v>7</v>
      </c>
      <c r="Y1286">
        <v>28</v>
      </c>
      <c r="Z1286">
        <v>4760</v>
      </c>
      <c r="AA1286">
        <v>0</v>
      </c>
      <c r="AB1286" t="s">
        <v>151</v>
      </c>
      <c r="AC1286" t="s">
        <v>151</v>
      </c>
      <c r="AE1286" t="b">
        <v>1</v>
      </c>
      <c r="AF1286" t="b">
        <v>0</v>
      </c>
      <c r="AG1286" t="s">
        <v>180</v>
      </c>
    </row>
    <row r="1287" spans="1:33" x14ac:dyDescent="0.25">
      <c r="A1287" t="str">
        <f>_xlfn.CONCAT(Table3[[#This Row],[Order]],"-",Table3[[#This Row],[Line]])</f>
        <v>76200-7</v>
      </c>
      <c r="C1287" t="s">
        <v>5967</v>
      </c>
      <c r="D1287" t="s">
        <v>74</v>
      </c>
      <c r="E1287" t="b">
        <v>0</v>
      </c>
      <c r="F1287">
        <v>76200</v>
      </c>
      <c r="G1287">
        <v>7</v>
      </c>
      <c r="H1287">
        <v>10</v>
      </c>
      <c r="I1287" t="s">
        <v>719</v>
      </c>
      <c r="J1287" t="s">
        <v>5968</v>
      </c>
      <c r="K1287" t="s">
        <v>1887</v>
      </c>
      <c r="L1287">
        <v>50</v>
      </c>
      <c r="M1287" s="37">
        <v>43461</v>
      </c>
      <c r="N1287" t="s">
        <v>29</v>
      </c>
      <c r="O1287" t="s">
        <v>5592</v>
      </c>
      <c r="P1287" t="s">
        <v>151</v>
      </c>
      <c r="Q1287" s="37"/>
      <c r="R1287" s="37">
        <v>43461</v>
      </c>
      <c r="S1287" t="b">
        <v>1</v>
      </c>
      <c r="T1287" t="s">
        <v>190</v>
      </c>
      <c r="V1287" t="s">
        <v>714</v>
      </c>
      <c r="W1287">
        <v>1</v>
      </c>
      <c r="X1287">
        <v>10</v>
      </c>
      <c r="Y1287">
        <v>20</v>
      </c>
      <c r="Z1287">
        <v>7000</v>
      </c>
      <c r="AA1287">
        <v>0</v>
      </c>
      <c r="AB1287" t="s">
        <v>151</v>
      </c>
      <c r="AC1287" t="s">
        <v>151</v>
      </c>
      <c r="AE1287" t="b">
        <v>1</v>
      </c>
      <c r="AF1287" t="b">
        <v>0</v>
      </c>
      <c r="AG1287" t="s">
        <v>180</v>
      </c>
    </row>
    <row r="1288" spans="1:33" x14ac:dyDescent="0.25">
      <c r="A1288" t="str">
        <f>_xlfn.CONCAT(Table3[[#This Row],[Order]],"-",Table3[[#This Row],[Line]])</f>
        <v>76200-8</v>
      </c>
      <c r="C1288" t="s">
        <v>5967</v>
      </c>
      <c r="D1288" t="s">
        <v>74</v>
      </c>
      <c r="E1288" t="b">
        <v>0</v>
      </c>
      <c r="F1288">
        <v>76200</v>
      </c>
      <c r="G1288">
        <v>8</v>
      </c>
      <c r="H1288">
        <v>7</v>
      </c>
      <c r="I1288" t="s">
        <v>751</v>
      </c>
      <c r="J1288" t="s">
        <v>5968</v>
      </c>
      <c r="K1288" t="s">
        <v>1889</v>
      </c>
      <c r="L1288">
        <v>49</v>
      </c>
      <c r="M1288" s="37">
        <v>43461</v>
      </c>
      <c r="N1288" t="s">
        <v>29</v>
      </c>
      <c r="O1288" t="s">
        <v>5592</v>
      </c>
      <c r="P1288" t="s">
        <v>151</v>
      </c>
      <c r="Q1288" s="37"/>
      <c r="R1288" s="37">
        <v>43461</v>
      </c>
      <c r="S1288" t="b">
        <v>1</v>
      </c>
      <c r="T1288" t="s">
        <v>35</v>
      </c>
      <c r="V1288" t="s">
        <v>714</v>
      </c>
      <c r="W1288">
        <v>1</v>
      </c>
      <c r="X1288">
        <v>7</v>
      </c>
      <c r="Y1288">
        <v>14</v>
      </c>
      <c r="Z1288">
        <v>5635</v>
      </c>
      <c r="AA1288">
        <v>0</v>
      </c>
      <c r="AB1288" t="s">
        <v>151</v>
      </c>
      <c r="AC1288" t="s">
        <v>151</v>
      </c>
      <c r="AE1288" t="b">
        <v>0</v>
      </c>
      <c r="AF1288" t="b">
        <v>0</v>
      </c>
      <c r="AG1288" t="s">
        <v>180</v>
      </c>
    </row>
    <row r="1289" spans="1:33" x14ac:dyDescent="0.25">
      <c r="A1289" t="str">
        <f>_xlfn.CONCAT(Table3[[#This Row],[Order]],"-",Table3[[#This Row],[Line]])</f>
        <v>76200-9</v>
      </c>
      <c r="C1289" t="s">
        <v>5967</v>
      </c>
      <c r="D1289" t="s">
        <v>74</v>
      </c>
      <c r="E1289" t="b">
        <v>0</v>
      </c>
      <c r="F1289">
        <v>76200</v>
      </c>
      <c r="G1289">
        <v>9</v>
      </c>
      <c r="H1289">
        <v>3</v>
      </c>
      <c r="I1289" t="s">
        <v>751</v>
      </c>
      <c r="J1289" t="s">
        <v>5968</v>
      </c>
      <c r="K1289" t="s">
        <v>1891</v>
      </c>
      <c r="L1289">
        <v>12</v>
      </c>
      <c r="M1289" s="37">
        <v>43461</v>
      </c>
      <c r="N1289" t="s">
        <v>29</v>
      </c>
      <c r="O1289" t="s">
        <v>5592</v>
      </c>
      <c r="P1289" t="s">
        <v>151</v>
      </c>
      <c r="Q1289" s="37"/>
      <c r="R1289" s="37">
        <v>43461</v>
      </c>
      <c r="S1289" t="b">
        <v>0</v>
      </c>
      <c r="V1289" t="s">
        <v>714</v>
      </c>
      <c r="W1289">
        <v>1</v>
      </c>
      <c r="X1289">
        <v>3</v>
      </c>
      <c r="Y1289">
        <v>3</v>
      </c>
      <c r="Z1289">
        <v>1350</v>
      </c>
      <c r="AA1289">
        <v>0</v>
      </c>
      <c r="AB1289" t="s">
        <v>151</v>
      </c>
      <c r="AC1289" t="s">
        <v>151</v>
      </c>
      <c r="AE1289" t="b">
        <v>1</v>
      </c>
      <c r="AF1289" t="b">
        <v>0</v>
      </c>
      <c r="AG1289" t="s">
        <v>180</v>
      </c>
    </row>
    <row r="1290" spans="1:33" x14ac:dyDescent="0.25">
      <c r="A1290" t="str">
        <f>_xlfn.CONCAT(Table3[[#This Row],[Order]],"-",Table3[[#This Row],[Line]])</f>
        <v>76200-10</v>
      </c>
      <c r="C1290" t="s">
        <v>5967</v>
      </c>
      <c r="D1290" t="s">
        <v>74</v>
      </c>
      <c r="E1290" t="b">
        <v>0</v>
      </c>
      <c r="F1290">
        <v>76200</v>
      </c>
      <c r="G1290">
        <v>10</v>
      </c>
      <c r="H1290">
        <v>1</v>
      </c>
      <c r="I1290" t="s">
        <v>751</v>
      </c>
      <c r="J1290" t="s">
        <v>5968</v>
      </c>
      <c r="K1290" t="s">
        <v>1893</v>
      </c>
      <c r="L1290">
        <v>4</v>
      </c>
      <c r="M1290" s="37">
        <v>43461</v>
      </c>
      <c r="N1290" t="s">
        <v>29</v>
      </c>
      <c r="O1290" t="s">
        <v>5592</v>
      </c>
      <c r="P1290" t="s">
        <v>151</v>
      </c>
      <c r="Q1290" s="37"/>
      <c r="R1290" s="37">
        <v>43461</v>
      </c>
      <c r="S1290" t="b">
        <v>0</v>
      </c>
      <c r="V1290" t="s">
        <v>714</v>
      </c>
      <c r="W1290">
        <v>1</v>
      </c>
      <c r="X1290">
        <v>1</v>
      </c>
      <c r="Y1290">
        <v>1</v>
      </c>
      <c r="Z1290">
        <v>450</v>
      </c>
      <c r="AA1290">
        <v>0</v>
      </c>
      <c r="AB1290" t="s">
        <v>151</v>
      </c>
      <c r="AC1290" t="s">
        <v>151</v>
      </c>
      <c r="AE1290" t="b">
        <v>1</v>
      </c>
      <c r="AF1290" t="b">
        <v>0</v>
      </c>
      <c r="AG1290" t="s">
        <v>180</v>
      </c>
    </row>
    <row r="1291" spans="1:33" x14ac:dyDescent="0.25">
      <c r="A1291" t="str">
        <f>_xlfn.CONCAT(Table3[[#This Row],[Order]],"-",Table3[[#This Row],[Line]])</f>
        <v>76200-11</v>
      </c>
      <c r="C1291" t="s">
        <v>5967</v>
      </c>
      <c r="D1291" t="s">
        <v>74</v>
      </c>
      <c r="E1291" t="b">
        <v>0</v>
      </c>
      <c r="F1291">
        <v>76200</v>
      </c>
      <c r="G1291">
        <v>11</v>
      </c>
      <c r="H1291">
        <v>3</v>
      </c>
      <c r="I1291" t="s">
        <v>728</v>
      </c>
      <c r="J1291" t="s">
        <v>5968</v>
      </c>
      <c r="K1291" t="s">
        <v>2908</v>
      </c>
      <c r="L1291">
        <v>33</v>
      </c>
      <c r="M1291" s="37">
        <v>43461</v>
      </c>
      <c r="N1291" t="s">
        <v>29</v>
      </c>
      <c r="O1291" t="s">
        <v>5592</v>
      </c>
      <c r="P1291" t="s">
        <v>151</v>
      </c>
      <c r="Q1291" s="37"/>
      <c r="R1291" s="37">
        <v>43461</v>
      </c>
      <c r="S1291" t="b">
        <v>0</v>
      </c>
      <c r="V1291" t="s">
        <v>714</v>
      </c>
      <c r="W1291">
        <v>1</v>
      </c>
      <c r="X1291">
        <v>3</v>
      </c>
      <c r="Y1291">
        <v>12</v>
      </c>
      <c r="Z1291">
        <v>2823</v>
      </c>
      <c r="AA1291">
        <v>0</v>
      </c>
      <c r="AB1291" t="s">
        <v>151</v>
      </c>
      <c r="AC1291" t="s">
        <v>151</v>
      </c>
      <c r="AE1291" t="b">
        <v>1</v>
      </c>
      <c r="AF1291" t="b">
        <v>0</v>
      </c>
      <c r="AG1291" t="s">
        <v>180</v>
      </c>
    </row>
    <row r="1292" spans="1:33" x14ac:dyDescent="0.25">
      <c r="A1292" t="str">
        <f>_xlfn.CONCAT(Table3[[#This Row],[Order]],"-",Table3[[#This Row],[Line]])</f>
        <v>76200-12</v>
      </c>
      <c r="C1292" t="s">
        <v>5967</v>
      </c>
      <c r="D1292" t="s">
        <v>74</v>
      </c>
      <c r="E1292" t="b">
        <v>0</v>
      </c>
      <c r="F1292">
        <v>76200</v>
      </c>
      <c r="G1292">
        <v>12</v>
      </c>
      <c r="H1292">
        <v>2</v>
      </c>
      <c r="I1292" t="s">
        <v>719</v>
      </c>
      <c r="J1292" t="s">
        <v>5968</v>
      </c>
      <c r="K1292" t="s">
        <v>1887</v>
      </c>
      <c r="L1292">
        <v>10</v>
      </c>
      <c r="M1292" s="37">
        <v>43461</v>
      </c>
      <c r="N1292" t="s">
        <v>29</v>
      </c>
      <c r="O1292" t="s">
        <v>5592</v>
      </c>
      <c r="P1292" t="s">
        <v>151</v>
      </c>
      <c r="Q1292" s="37"/>
      <c r="R1292" s="37">
        <v>43461</v>
      </c>
      <c r="S1292" t="b">
        <v>1</v>
      </c>
      <c r="T1292" t="s">
        <v>190</v>
      </c>
      <c r="V1292" t="s">
        <v>714</v>
      </c>
      <c r="W1292">
        <v>1</v>
      </c>
      <c r="X1292">
        <v>2</v>
      </c>
      <c r="Y1292">
        <v>4</v>
      </c>
      <c r="Z1292">
        <v>1450</v>
      </c>
      <c r="AA1292">
        <v>0</v>
      </c>
      <c r="AB1292" t="s">
        <v>151</v>
      </c>
      <c r="AC1292" t="s">
        <v>151</v>
      </c>
      <c r="AE1292" t="b">
        <v>1</v>
      </c>
      <c r="AF1292" t="b">
        <v>0</v>
      </c>
      <c r="AG1292" t="s">
        <v>180</v>
      </c>
    </row>
    <row r="1293" spans="1:33" x14ac:dyDescent="0.25">
      <c r="A1293" t="str">
        <f>_xlfn.CONCAT(Table3[[#This Row],[Order]],"-",Table3[[#This Row],[Line]])</f>
        <v>76200-13</v>
      </c>
      <c r="C1293" t="s">
        <v>5967</v>
      </c>
      <c r="D1293" t="s">
        <v>74</v>
      </c>
      <c r="E1293" t="b">
        <v>0</v>
      </c>
      <c r="F1293">
        <v>76200</v>
      </c>
      <c r="G1293">
        <v>13</v>
      </c>
      <c r="H1293">
        <v>1</v>
      </c>
      <c r="I1293" t="s">
        <v>728</v>
      </c>
      <c r="J1293" t="s">
        <v>5968</v>
      </c>
      <c r="K1293" t="s">
        <v>2909</v>
      </c>
      <c r="L1293">
        <v>8</v>
      </c>
      <c r="M1293" s="37">
        <v>43461</v>
      </c>
      <c r="N1293" t="s">
        <v>29</v>
      </c>
      <c r="O1293" t="s">
        <v>5592</v>
      </c>
      <c r="P1293" t="s">
        <v>151</v>
      </c>
      <c r="Q1293" s="37"/>
      <c r="R1293" s="37">
        <v>43461</v>
      </c>
      <c r="S1293" t="b">
        <v>0</v>
      </c>
      <c r="V1293" t="s">
        <v>714</v>
      </c>
      <c r="W1293">
        <v>1</v>
      </c>
      <c r="X1293">
        <v>1</v>
      </c>
      <c r="Y1293">
        <v>2</v>
      </c>
      <c r="Z1293">
        <v>568</v>
      </c>
      <c r="AA1293">
        <v>0</v>
      </c>
      <c r="AB1293" t="s">
        <v>151</v>
      </c>
      <c r="AC1293" t="s">
        <v>151</v>
      </c>
      <c r="AE1293" t="b">
        <v>1</v>
      </c>
      <c r="AF1293" t="b">
        <v>0</v>
      </c>
      <c r="AG1293" t="s">
        <v>180</v>
      </c>
    </row>
    <row r="1294" spans="1:33" x14ac:dyDescent="0.25">
      <c r="A1294" t="str">
        <f>_xlfn.CONCAT(Table3[[#This Row],[Order]],"-",Table3[[#This Row],[Line]])</f>
        <v>76200-14</v>
      </c>
      <c r="C1294" t="s">
        <v>5967</v>
      </c>
      <c r="D1294" t="s">
        <v>74</v>
      </c>
      <c r="E1294" t="b">
        <v>0</v>
      </c>
      <c r="F1294">
        <v>76200</v>
      </c>
      <c r="G1294">
        <v>14</v>
      </c>
      <c r="H1294">
        <v>1</v>
      </c>
      <c r="I1294" t="s">
        <v>751</v>
      </c>
      <c r="J1294" t="s">
        <v>5968</v>
      </c>
      <c r="K1294" t="s">
        <v>2531</v>
      </c>
      <c r="L1294">
        <v>5.25</v>
      </c>
      <c r="M1294" s="37">
        <v>43461</v>
      </c>
      <c r="N1294" t="s">
        <v>29</v>
      </c>
      <c r="O1294" t="s">
        <v>5592</v>
      </c>
      <c r="P1294" t="s">
        <v>151</v>
      </c>
      <c r="Q1294" s="37"/>
      <c r="R1294" s="37"/>
      <c r="S1294" t="b">
        <v>0</v>
      </c>
      <c r="V1294" t="s">
        <v>714</v>
      </c>
      <c r="W1294">
        <v>1</v>
      </c>
      <c r="X1294">
        <v>1</v>
      </c>
      <c r="Y1294">
        <v>2</v>
      </c>
      <c r="Z1294">
        <v>805</v>
      </c>
      <c r="AA1294">
        <v>0</v>
      </c>
      <c r="AE1294" t="b">
        <v>0</v>
      </c>
      <c r="AF1294" t="b">
        <v>0</v>
      </c>
      <c r="AG1294" t="s">
        <v>180</v>
      </c>
    </row>
    <row r="1295" spans="1:33" x14ac:dyDescent="0.25">
      <c r="A1295" t="str">
        <f>_xlfn.CONCAT(Table3[[#This Row],[Order]],"-",Table3[[#This Row],[Line]])</f>
        <v>69926-4</v>
      </c>
      <c r="C1295" t="s">
        <v>5967</v>
      </c>
      <c r="D1295" t="s">
        <v>121</v>
      </c>
      <c r="E1295" t="b">
        <v>0</v>
      </c>
      <c r="F1295">
        <v>69926</v>
      </c>
      <c r="G1295">
        <v>4</v>
      </c>
      <c r="H1295">
        <v>1</v>
      </c>
      <c r="I1295" t="s">
        <v>862</v>
      </c>
      <c r="J1295" t="s">
        <v>5968</v>
      </c>
      <c r="K1295" t="s">
        <v>863</v>
      </c>
      <c r="L1295">
        <v>0</v>
      </c>
      <c r="M1295" s="37"/>
      <c r="N1295" t="s">
        <v>42</v>
      </c>
      <c r="Q1295" s="37"/>
      <c r="R1295" s="37"/>
      <c r="S1295" t="b">
        <v>0</v>
      </c>
      <c r="V1295" t="s">
        <v>715</v>
      </c>
      <c r="W1295">
        <v>0</v>
      </c>
      <c r="X1295">
        <v>0</v>
      </c>
      <c r="Z1295">
        <v>0</v>
      </c>
      <c r="AA1295">
        <v>0</v>
      </c>
      <c r="AE1295" t="b">
        <v>0</v>
      </c>
      <c r="AF1295" t="b">
        <v>0</v>
      </c>
      <c r="AG1295" t="s">
        <v>74</v>
      </c>
    </row>
    <row r="1296" spans="1:33" x14ac:dyDescent="0.25">
      <c r="A1296" t="str">
        <f>_xlfn.CONCAT(Table3[[#This Row],[Order]],"-",Table3[[#This Row],[Line]])</f>
        <v>64498-2</v>
      </c>
      <c r="C1296" t="s">
        <v>5967</v>
      </c>
      <c r="D1296" t="s">
        <v>162</v>
      </c>
      <c r="E1296" t="b">
        <v>0</v>
      </c>
      <c r="F1296">
        <v>64498</v>
      </c>
      <c r="G1296">
        <v>2</v>
      </c>
      <c r="H1296">
        <v>0</v>
      </c>
      <c r="I1296" t="s">
        <v>419</v>
      </c>
      <c r="J1296" t="s">
        <v>5968</v>
      </c>
      <c r="K1296" t="s">
        <v>716</v>
      </c>
      <c r="L1296">
        <v>0</v>
      </c>
      <c r="M1296" s="37"/>
      <c r="N1296" t="s">
        <v>42</v>
      </c>
      <c r="Q1296" s="37"/>
      <c r="R1296" s="37"/>
      <c r="S1296" t="b">
        <v>0</v>
      </c>
      <c r="V1296" t="s">
        <v>715</v>
      </c>
      <c r="W1296">
        <v>0</v>
      </c>
      <c r="X1296">
        <v>0</v>
      </c>
      <c r="Z1296">
        <v>0</v>
      </c>
      <c r="AA1296">
        <v>0</v>
      </c>
      <c r="AE1296" t="b">
        <v>0</v>
      </c>
      <c r="AF1296" t="b">
        <v>0</v>
      </c>
      <c r="AG1296" t="s">
        <v>74</v>
      </c>
    </row>
    <row r="1297" spans="1:33" x14ac:dyDescent="0.25">
      <c r="A1297" t="str">
        <f>_xlfn.CONCAT(Table3[[#This Row],[Order]],"-",Table3[[#This Row],[Line]])</f>
        <v>64500-2</v>
      </c>
      <c r="C1297" t="s">
        <v>5967</v>
      </c>
      <c r="D1297" t="s">
        <v>162</v>
      </c>
      <c r="E1297" t="b">
        <v>0</v>
      </c>
      <c r="F1297">
        <v>64500</v>
      </c>
      <c r="G1297">
        <v>2</v>
      </c>
      <c r="H1297">
        <v>0</v>
      </c>
      <c r="I1297" t="s">
        <v>419</v>
      </c>
      <c r="J1297" t="s">
        <v>5968</v>
      </c>
      <c r="K1297" t="s">
        <v>716</v>
      </c>
      <c r="L1297">
        <v>0</v>
      </c>
      <c r="M1297" s="37"/>
      <c r="N1297" t="s">
        <v>42</v>
      </c>
      <c r="Q1297" s="37"/>
      <c r="R1297" s="37"/>
      <c r="S1297" t="b">
        <v>0</v>
      </c>
      <c r="V1297" t="s">
        <v>715</v>
      </c>
      <c r="W1297">
        <v>0</v>
      </c>
      <c r="X1297">
        <v>0</v>
      </c>
      <c r="Z1297">
        <v>0</v>
      </c>
      <c r="AA1297">
        <v>0</v>
      </c>
      <c r="AE1297" t="b">
        <v>0</v>
      </c>
      <c r="AF1297" t="b">
        <v>0</v>
      </c>
      <c r="AG1297" t="s">
        <v>74</v>
      </c>
    </row>
    <row r="1298" spans="1:33" x14ac:dyDescent="0.25">
      <c r="A1298" t="str">
        <f>_xlfn.CONCAT(Table3[[#This Row],[Order]],"-",Table3[[#This Row],[Line]])</f>
        <v>64501-2</v>
      </c>
      <c r="C1298" t="s">
        <v>5967</v>
      </c>
      <c r="D1298" t="s">
        <v>162</v>
      </c>
      <c r="E1298" t="b">
        <v>0</v>
      </c>
      <c r="F1298">
        <v>64501</v>
      </c>
      <c r="G1298">
        <v>2</v>
      </c>
      <c r="H1298">
        <v>0</v>
      </c>
      <c r="I1298" t="s">
        <v>419</v>
      </c>
      <c r="J1298" t="s">
        <v>5968</v>
      </c>
      <c r="K1298" t="s">
        <v>716</v>
      </c>
      <c r="L1298">
        <v>0</v>
      </c>
      <c r="M1298" s="37"/>
      <c r="N1298" t="s">
        <v>42</v>
      </c>
      <c r="Q1298" s="37"/>
      <c r="R1298" s="37"/>
      <c r="S1298" t="b">
        <v>0</v>
      </c>
      <c r="V1298" t="s">
        <v>715</v>
      </c>
      <c r="W1298">
        <v>0</v>
      </c>
      <c r="X1298">
        <v>0</v>
      </c>
      <c r="Z1298">
        <v>0</v>
      </c>
      <c r="AA1298">
        <v>0</v>
      </c>
      <c r="AE1298" t="b">
        <v>0</v>
      </c>
      <c r="AF1298" t="b">
        <v>0</v>
      </c>
      <c r="AG1298" t="s">
        <v>74</v>
      </c>
    </row>
    <row r="1299" spans="1:33" x14ac:dyDescent="0.25">
      <c r="A1299" t="str">
        <f>_xlfn.CONCAT(Table3[[#This Row],[Order]],"-",Table3[[#This Row],[Line]])</f>
        <v>64516-2</v>
      </c>
      <c r="C1299" t="s">
        <v>5967</v>
      </c>
      <c r="D1299" t="s">
        <v>162</v>
      </c>
      <c r="E1299" t="b">
        <v>0</v>
      </c>
      <c r="F1299">
        <v>64516</v>
      </c>
      <c r="G1299">
        <v>2</v>
      </c>
      <c r="H1299">
        <v>0</v>
      </c>
      <c r="I1299" t="s">
        <v>419</v>
      </c>
      <c r="J1299" t="s">
        <v>5968</v>
      </c>
      <c r="K1299" t="s">
        <v>716</v>
      </c>
      <c r="L1299">
        <v>0</v>
      </c>
      <c r="M1299" s="37"/>
      <c r="N1299" t="s">
        <v>42</v>
      </c>
      <c r="Q1299" s="37"/>
      <c r="R1299" s="37"/>
      <c r="S1299" t="b">
        <v>0</v>
      </c>
      <c r="V1299" t="s">
        <v>715</v>
      </c>
      <c r="W1299">
        <v>0</v>
      </c>
      <c r="X1299">
        <v>0</v>
      </c>
      <c r="Z1299">
        <v>0</v>
      </c>
      <c r="AA1299">
        <v>0</v>
      </c>
      <c r="AE1299" t="b">
        <v>0</v>
      </c>
      <c r="AF1299" t="b">
        <v>0</v>
      </c>
      <c r="AG1299" t="s">
        <v>74</v>
      </c>
    </row>
    <row r="1300" spans="1:33" x14ac:dyDescent="0.25">
      <c r="A1300" t="str">
        <f>_xlfn.CONCAT(Table3[[#This Row],[Order]],"-",Table3[[#This Row],[Line]])</f>
        <v>69702-4</v>
      </c>
      <c r="C1300" t="s">
        <v>5967</v>
      </c>
      <c r="D1300" t="s">
        <v>121</v>
      </c>
      <c r="E1300" t="b">
        <v>0</v>
      </c>
      <c r="F1300">
        <v>69702</v>
      </c>
      <c r="G1300">
        <v>4</v>
      </c>
      <c r="H1300">
        <v>0</v>
      </c>
      <c r="I1300" t="s">
        <v>862</v>
      </c>
      <c r="J1300" t="s">
        <v>5968</v>
      </c>
      <c r="K1300" t="s">
        <v>863</v>
      </c>
      <c r="L1300">
        <v>0</v>
      </c>
      <c r="M1300" s="37"/>
      <c r="N1300" t="s">
        <v>42</v>
      </c>
      <c r="Q1300" s="37"/>
      <c r="R1300" s="37"/>
      <c r="S1300" t="b">
        <v>0</v>
      </c>
      <c r="V1300" t="s">
        <v>715</v>
      </c>
      <c r="W1300">
        <v>0</v>
      </c>
      <c r="X1300">
        <v>0</v>
      </c>
      <c r="Z1300">
        <v>0</v>
      </c>
      <c r="AA1300">
        <v>0</v>
      </c>
      <c r="AE1300" t="b">
        <v>0</v>
      </c>
      <c r="AF1300" t="b">
        <v>0</v>
      </c>
      <c r="AG1300" t="s">
        <v>74</v>
      </c>
    </row>
    <row r="1301" spans="1:33" x14ac:dyDescent="0.25">
      <c r="A1301" t="str">
        <f>_xlfn.CONCAT(Table3[[#This Row],[Order]],"-",Table3[[#This Row],[Line]])</f>
        <v>69703-4</v>
      </c>
      <c r="C1301" t="s">
        <v>5967</v>
      </c>
      <c r="D1301" t="s">
        <v>121</v>
      </c>
      <c r="E1301" t="b">
        <v>0</v>
      </c>
      <c r="F1301">
        <v>69703</v>
      </c>
      <c r="G1301">
        <v>4</v>
      </c>
      <c r="H1301">
        <v>0</v>
      </c>
      <c r="I1301" t="s">
        <v>862</v>
      </c>
      <c r="J1301" t="s">
        <v>5968</v>
      </c>
      <c r="K1301" t="s">
        <v>863</v>
      </c>
      <c r="L1301">
        <v>0</v>
      </c>
      <c r="M1301" s="37"/>
      <c r="N1301" t="s">
        <v>42</v>
      </c>
      <c r="Q1301" s="37"/>
      <c r="R1301" s="37"/>
      <c r="S1301" t="b">
        <v>0</v>
      </c>
      <c r="V1301" t="s">
        <v>715</v>
      </c>
      <c r="W1301">
        <v>0</v>
      </c>
      <c r="X1301">
        <v>0</v>
      </c>
      <c r="Z1301">
        <v>0</v>
      </c>
      <c r="AA1301">
        <v>0</v>
      </c>
      <c r="AE1301" t="b">
        <v>0</v>
      </c>
      <c r="AF1301" t="b">
        <v>0</v>
      </c>
      <c r="AG1301" t="s">
        <v>74</v>
      </c>
    </row>
    <row r="1302" spans="1:33" x14ac:dyDescent="0.25">
      <c r="A1302" t="str">
        <f>_xlfn.CONCAT(Table3[[#This Row],[Order]],"-",Table3[[#This Row],[Line]])</f>
        <v>69705-4</v>
      </c>
      <c r="C1302" t="s">
        <v>5967</v>
      </c>
      <c r="D1302" t="s">
        <v>121</v>
      </c>
      <c r="E1302" t="b">
        <v>0</v>
      </c>
      <c r="F1302">
        <v>69705</v>
      </c>
      <c r="G1302">
        <v>4</v>
      </c>
      <c r="H1302">
        <v>0</v>
      </c>
      <c r="I1302" t="s">
        <v>862</v>
      </c>
      <c r="J1302" t="s">
        <v>5968</v>
      </c>
      <c r="K1302" t="s">
        <v>863</v>
      </c>
      <c r="L1302">
        <v>0</v>
      </c>
      <c r="M1302" s="37"/>
      <c r="N1302" t="s">
        <v>42</v>
      </c>
      <c r="Q1302" s="37"/>
      <c r="R1302" s="37"/>
      <c r="S1302" t="b">
        <v>0</v>
      </c>
      <c r="V1302" t="s">
        <v>715</v>
      </c>
      <c r="W1302">
        <v>0</v>
      </c>
      <c r="X1302">
        <v>0</v>
      </c>
      <c r="Z1302">
        <v>0</v>
      </c>
      <c r="AA1302">
        <v>0</v>
      </c>
      <c r="AE1302" t="b">
        <v>0</v>
      </c>
      <c r="AF1302" t="b">
        <v>0</v>
      </c>
      <c r="AG1302" t="s">
        <v>74</v>
      </c>
    </row>
    <row r="1303" spans="1:33" x14ac:dyDescent="0.25">
      <c r="A1303" t="str">
        <f>_xlfn.CONCAT(Table3[[#This Row],[Order]],"-",Table3[[#This Row],[Line]])</f>
        <v>69706-4</v>
      </c>
      <c r="C1303" t="s">
        <v>5967</v>
      </c>
      <c r="D1303" t="s">
        <v>121</v>
      </c>
      <c r="E1303" t="b">
        <v>0</v>
      </c>
      <c r="F1303">
        <v>69706</v>
      </c>
      <c r="G1303">
        <v>4</v>
      </c>
      <c r="H1303">
        <v>0</v>
      </c>
      <c r="I1303" t="s">
        <v>862</v>
      </c>
      <c r="J1303" t="s">
        <v>5968</v>
      </c>
      <c r="K1303" t="s">
        <v>863</v>
      </c>
      <c r="L1303">
        <v>0</v>
      </c>
      <c r="M1303" s="37"/>
      <c r="N1303" t="s">
        <v>42</v>
      </c>
      <c r="Q1303" s="37"/>
      <c r="R1303" s="37"/>
      <c r="S1303" t="b">
        <v>0</v>
      </c>
      <c r="V1303" t="s">
        <v>715</v>
      </c>
      <c r="W1303">
        <v>0</v>
      </c>
      <c r="X1303">
        <v>0</v>
      </c>
      <c r="Z1303">
        <v>0</v>
      </c>
      <c r="AA1303">
        <v>0</v>
      </c>
      <c r="AE1303" t="b">
        <v>0</v>
      </c>
      <c r="AF1303" t="b">
        <v>0</v>
      </c>
      <c r="AG1303" t="s">
        <v>74</v>
      </c>
    </row>
    <row r="1304" spans="1:33" x14ac:dyDescent="0.25">
      <c r="A1304" t="str">
        <f>_xlfn.CONCAT(Table3[[#This Row],[Order]],"-",Table3[[#This Row],[Line]])</f>
        <v>76575-2</v>
      </c>
      <c r="C1304" t="s">
        <v>5967</v>
      </c>
      <c r="D1304" t="s">
        <v>74</v>
      </c>
      <c r="E1304" t="b">
        <v>0</v>
      </c>
      <c r="F1304">
        <v>76575</v>
      </c>
      <c r="G1304">
        <v>2</v>
      </c>
      <c r="H1304">
        <v>2</v>
      </c>
      <c r="I1304" t="s">
        <v>1082</v>
      </c>
      <c r="J1304" t="s">
        <v>5968</v>
      </c>
      <c r="K1304" t="s">
        <v>3360</v>
      </c>
      <c r="L1304">
        <v>13.88</v>
      </c>
      <c r="M1304" s="37">
        <v>43487</v>
      </c>
      <c r="N1304" t="s">
        <v>42</v>
      </c>
      <c r="Q1304" s="37"/>
      <c r="S1304" t="b">
        <v>0</v>
      </c>
      <c r="V1304" t="s">
        <v>714</v>
      </c>
      <c r="W1304">
        <v>1</v>
      </c>
      <c r="X1304">
        <v>2</v>
      </c>
      <c r="Y1304">
        <v>2</v>
      </c>
      <c r="Z1304">
        <v>694</v>
      </c>
      <c r="AA1304">
        <v>0</v>
      </c>
      <c r="AE1304" t="b">
        <v>0</v>
      </c>
      <c r="AF1304" t="b">
        <v>0</v>
      </c>
      <c r="AG1304" t="s">
        <v>180</v>
      </c>
    </row>
    <row r="1305" spans="1:33" x14ac:dyDescent="0.25">
      <c r="A1305" t="str">
        <f>_xlfn.CONCAT(Table3[[#This Row],[Order]],"-",Table3[[#This Row],[Line]])</f>
        <v>76575-3</v>
      </c>
      <c r="C1305" t="s">
        <v>5967</v>
      </c>
      <c r="D1305" t="s">
        <v>74</v>
      </c>
      <c r="E1305" t="b">
        <v>0</v>
      </c>
      <c r="F1305">
        <v>76575</v>
      </c>
      <c r="G1305">
        <v>3</v>
      </c>
      <c r="H1305">
        <v>4</v>
      </c>
      <c r="I1305" t="s">
        <v>1082</v>
      </c>
      <c r="J1305" t="s">
        <v>5968</v>
      </c>
      <c r="K1305" t="s">
        <v>3362</v>
      </c>
      <c r="L1305">
        <v>47.08</v>
      </c>
      <c r="M1305" s="37">
        <v>43487</v>
      </c>
      <c r="N1305" t="s">
        <v>42</v>
      </c>
      <c r="Q1305" s="37"/>
      <c r="S1305" t="b">
        <v>0</v>
      </c>
      <c r="V1305" t="s">
        <v>714</v>
      </c>
      <c r="W1305">
        <v>1</v>
      </c>
      <c r="X1305">
        <v>4</v>
      </c>
      <c r="Y1305">
        <v>8</v>
      </c>
      <c r="Z1305">
        <v>2176</v>
      </c>
      <c r="AA1305">
        <v>0</v>
      </c>
      <c r="AE1305" t="b">
        <v>0</v>
      </c>
      <c r="AF1305" t="b">
        <v>0</v>
      </c>
      <c r="AG1305" t="s">
        <v>180</v>
      </c>
    </row>
    <row r="1306" spans="1:33" x14ac:dyDescent="0.25">
      <c r="A1306" t="str">
        <f>_xlfn.CONCAT(Table3[[#This Row],[Order]],"-",Table3[[#This Row],[Line]])</f>
        <v>76575-4</v>
      </c>
      <c r="C1306" t="s">
        <v>5967</v>
      </c>
      <c r="D1306" t="s">
        <v>74</v>
      </c>
      <c r="E1306" t="b">
        <v>0</v>
      </c>
      <c r="F1306">
        <v>76575</v>
      </c>
      <c r="G1306">
        <v>4</v>
      </c>
      <c r="H1306">
        <v>18</v>
      </c>
      <c r="I1306" t="s">
        <v>1082</v>
      </c>
      <c r="J1306" t="s">
        <v>5968</v>
      </c>
      <c r="K1306" t="s">
        <v>3364</v>
      </c>
      <c r="L1306">
        <v>242.82</v>
      </c>
      <c r="M1306" s="37">
        <v>43487</v>
      </c>
      <c r="N1306" t="s">
        <v>42</v>
      </c>
      <c r="Q1306" s="37"/>
      <c r="S1306" t="b">
        <v>0</v>
      </c>
      <c r="V1306" t="s">
        <v>714</v>
      </c>
      <c r="W1306">
        <v>1</v>
      </c>
      <c r="X1306">
        <v>18</v>
      </c>
      <c r="Y1306">
        <v>36</v>
      </c>
      <c r="Z1306">
        <v>11142</v>
      </c>
      <c r="AA1306">
        <v>0</v>
      </c>
      <c r="AE1306" t="b">
        <v>0</v>
      </c>
      <c r="AF1306" t="b">
        <v>0</v>
      </c>
      <c r="AG1306" t="s">
        <v>180</v>
      </c>
    </row>
    <row r="1307" spans="1:33" x14ac:dyDescent="0.25">
      <c r="A1307" t="str">
        <f>_xlfn.CONCAT(Table3[[#This Row],[Order]],"-",Table3[[#This Row],[Line]])</f>
        <v>76575-5</v>
      </c>
      <c r="C1307" t="s">
        <v>5967</v>
      </c>
      <c r="D1307" t="s">
        <v>74</v>
      </c>
      <c r="E1307" t="b">
        <v>0</v>
      </c>
      <c r="F1307">
        <v>76575</v>
      </c>
      <c r="G1307">
        <v>5</v>
      </c>
      <c r="H1307">
        <v>6</v>
      </c>
      <c r="I1307" t="s">
        <v>1082</v>
      </c>
      <c r="J1307" t="s">
        <v>5968</v>
      </c>
      <c r="K1307" t="s">
        <v>3366</v>
      </c>
      <c r="L1307">
        <v>151.08000000000001</v>
      </c>
      <c r="M1307" s="37">
        <v>43487</v>
      </c>
      <c r="N1307" t="s">
        <v>42</v>
      </c>
      <c r="Q1307" s="37"/>
      <c r="S1307" t="b">
        <v>0</v>
      </c>
      <c r="V1307" t="s">
        <v>714</v>
      </c>
      <c r="W1307">
        <v>1</v>
      </c>
      <c r="X1307">
        <v>12</v>
      </c>
      <c r="Y1307">
        <v>24</v>
      </c>
      <c r="Z1307">
        <v>6978</v>
      </c>
      <c r="AA1307">
        <v>0</v>
      </c>
      <c r="AE1307" t="b">
        <v>0</v>
      </c>
      <c r="AF1307" t="b">
        <v>0</v>
      </c>
      <c r="AG1307" t="s">
        <v>180</v>
      </c>
    </row>
    <row r="1308" spans="1:33" x14ac:dyDescent="0.25">
      <c r="A1308" t="str">
        <f>_xlfn.CONCAT(Table3[[#This Row],[Order]],"-",Table3[[#This Row],[Line]])</f>
        <v>76575-6</v>
      </c>
      <c r="C1308" t="s">
        <v>5967</v>
      </c>
      <c r="D1308" t="s">
        <v>74</v>
      </c>
      <c r="E1308" t="b">
        <v>0</v>
      </c>
      <c r="F1308">
        <v>76575</v>
      </c>
      <c r="G1308">
        <v>6</v>
      </c>
      <c r="H1308">
        <v>3</v>
      </c>
      <c r="I1308" t="s">
        <v>1082</v>
      </c>
      <c r="J1308" t="s">
        <v>5968</v>
      </c>
      <c r="K1308" t="s">
        <v>3368</v>
      </c>
      <c r="L1308">
        <v>84.48</v>
      </c>
      <c r="M1308" s="37">
        <v>43487</v>
      </c>
      <c r="N1308" t="s">
        <v>42</v>
      </c>
      <c r="Q1308" s="37"/>
      <c r="R1308" s="37"/>
      <c r="S1308" t="b">
        <v>0</v>
      </c>
      <c r="V1308" t="s">
        <v>714</v>
      </c>
      <c r="W1308">
        <v>1</v>
      </c>
      <c r="X1308">
        <v>6</v>
      </c>
      <c r="Y1308">
        <v>18</v>
      </c>
      <c r="Z1308">
        <v>4080</v>
      </c>
      <c r="AA1308">
        <v>0</v>
      </c>
      <c r="AE1308" t="b">
        <v>0</v>
      </c>
      <c r="AF1308" t="b">
        <v>0</v>
      </c>
      <c r="AG1308" t="s">
        <v>180</v>
      </c>
    </row>
    <row r="1309" spans="1:33" x14ac:dyDescent="0.25">
      <c r="A1309" t="str">
        <f>_xlfn.CONCAT(Table3[[#This Row],[Order]],"-",Table3[[#This Row],[Line]])</f>
        <v>76575-9</v>
      </c>
      <c r="C1309" t="s">
        <v>5967</v>
      </c>
      <c r="D1309" t="s">
        <v>74</v>
      </c>
      <c r="E1309" t="b">
        <v>0</v>
      </c>
      <c r="F1309">
        <v>76575</v>
      </c>
      <c r="G1309">
        <v>9</v>
      </c>
      <c r="H1309">
        <v>4</v>
      </c>
      <c r="I1309" t="s">
        <v>748</v>
      </c>
      <c r="J1309" t="s">
        <v>5968</v>
      </c>
      <c r="K1309" t="s">
        <v>3370</v>
      </c>
      <c r="L1309">
        <v>34.880000000000003</v>
      </c>
      <c r="M1309" s="37">
        <v>43487</v>
      </c>
      <c r="N1309" t="s">
        <v>42</v>
      </c>
      <c r="Q1309" s="37"/>
      <c r="R1309" s="37"/>
      <c r="S1309" t="b">
        <v>0</v>
      </c>
      <c r="V1309" t="s">
        <v>714</v>
      </c>
      <c r="W1309">
        <v>1</v>
      </c>
      <c r="X1309">
        <v>4</v>
      </c>
      <c r="Y1309">
        <v>4</v>
      </c>
      <c r="Z1309">
        <v>1368</v>
      </c>
      <c r="AA1309">
        <v>0</v>
      </c>
      <c r="AE1309" t="b">
        <v>0</v>
      </c>
      <c r="AF1309" t="b">
        <v>0</v>
      </c>
      <c r="AG1309" t="s">
        <v>180</v>
      </c>
    </row>
    <row r="1310" spans="1:33" x14ac:dyDescent="0.25">
      <c r="A1310" t="str">
        <f>_xlfn.CONCAT(Table3[[#This Row],[Order]],"-",Table3[[#This Row],[Line]])</f>
        <v>76575-10</v>
      </c>
      <c r="C1310" t="s">
        <v>5967</v>
      </c>
      <c r="D1310" t="s">
        <v>74</v>
      </c>
      <c r="E1310" t="b">
        <v>0</v>
      </c>
      <c r="F1310">
        <v>76575</v>
      </c>
      <c r="G1310">
        <v>10</v>
      </c>
      <c r="H1310">
        <v>2</v>
      </c>
      <c r="I1310" t="s">
        <v>748</v>
      </c>
      <c r="J1310" t="s">
        <v>5968</v>
      </c>
      <c r="K1310" t="s">
        <v>3372</v>
      </c>
      <c r="L1310">
        <v>17.440000000000001</v>
      </c>
      <c r="M1310" s="37">
        <v>43487</v>
      </c>
      <c r="N1310" t="s">
        <v>42</v>
      </c>
      <c r="Q1310" s="37"/>
      <c r="R1310" s="37"/>
      <c r="S1310" t="b">
        <v>0</v>
      </c>
      <c r="V1310" t="s">
        <v>714</v>
      </c>
      <c r="W1310">
        <v>1</v>
      </c>
      <c r="X1310">
        <v>2</v>
      </c>
      <c r="Y1310">
        <v>2</v>
      </c>
      <c r="Z1310">
        <v>912</v>
      </c>
      <c r="AA1310">
        <v>0</v>
      </c>
      <c r="AE1310" t="b">
        <v>0</v>
      </c>
      <c r="AF1310" t="b">
        <v>0</v>
      </c>
      <c r="AG1310" t="s">
        <v>180</v>
      </c>
    </row>
    <row r="1311" spans="1:33" x14ac:dyDescent="0.25">
      <c r="A1311" t="str">
        <f>_xlfn.CONCAT(Table3[[#This Row],[Order]],"-",Table3[[#This Row],[Line]])</f>
        <v>75808-1</v>
      </c>
      <c r="C1311" t="s">
        <v>5967</v>
      </c>
      <c r="D1311" t="s">
        <v>74</v>
      </c>
      <c r="E1311" t="b">
        <v>0</v>
      </c>
      <c r="F1311">
        <v>75808</v>
      </c>
      <c r="G1311">
        <v>1</v>
      </c>
      <c r="H1311">
        <v>18</v>
      </c>
      <c r="I1311" t="s">
        <v>741</v>
      </c>
      <c r="J1311" t="s">
        <v>5968</v>
      </c>
      <c r="K1311" t="s">
        <v>3148</v>
      </c>
      <c r="L1311">
        <v>180</v>
      </c>
      <c r="M1311" s="37">
        <v>43455</v>
      </c>
      <c r="N1311" t="s">
        <v>29</v>
      </c>
      <c r="O1311" t="s">
        <v>5593</v>
      </c>
      <c r="Q1311" s="37"/>
      <c r="R1311" s="37"/>
      <c r="S1311" t="b">
        <v>0</v>
      </c>
      <c r="T1311" t="s">
        <v>3747</v>
      </c>
      <c r="V1311" t="s">
        <v>714</v>
      </c>
      <c r="W1311">
        <v>12</v>
      </c>
      <c r="X1311">
        <v>18</v>
      </c>
      <c r="Y1311">
        <v>36</v>
      </c>
      <c r="Z1311">
        <v>16740</v>
      </c>
      <c r="AA1311">
        <v>0</v>
      </c>
      <c r="AC1311" t="s">
        <v>151</v>
      </c>
      <c r="AE1311" t="b">
        <v>1</v>
      </c>
      <c r="AF1311" t="b">
        <v>0</v>
      </c>
      <c r="AG1311" t="s">
        <v>180</v>
      </c>
    </row>
    <row r="1312" spans="1:33" x14ac:dyDescent="0.25">
      <c r="A1312" t="str">
        <f>_xlfn.CONCAT(Table3[[#This Row],[Order]],"-",Table3[[#This Row],[Line]])</f>
        <v>75808-2</v>
      </c>
      <c r="C1312" t="s">
        <v>5967</v>
      </c>
      <c r="D1312" t="s">
        <v>74</v>
      </c>
      <c r="E1312" t="b">
        <v>0</v>
      </c>
      <c r="F1312">
        <v>75808</v>
      </c>
      <c r="G1312">
        <v>2</v>
      </c>
      <c r="H1312">
        <v>4</v>
      </c>
      <c r="I1312" t="s">
        <v>741</v>
      </c>
      <c r="J1312" t="s">
        <v>5968</v>
      </c>
      <c r="K1312" t="s">
        <v>3149</v>
      </c>
      <c r="L1312">
        <v>24</v>
      </c>
      <c r="M1312" s="37">
        <v>43455</v>
      </c>
      <c r="N1312" t="s">
        <v>29</v>
      </c>
      <c r="O1312" t="s">
        <v>5593</v>
      </c>
      <c r="Q1312" s="37"/>
      <c r="R1312" s="37"/>
      <c r="S1312" t="b">
        <v>0</v>
      </c>
      <c r="T1312" t="s">
        <v>3747</v>
      </c>
      <c r="V1312" t="s">
        <v>714</v>
      </c>
      <c r="W1312">
        <v>12</v>
      </c>
      <c r="X1312">
        <v>4</v>
      </c>
      <c r="Y1312">
        <v>4</v>
      </c>
      <c r="Z1312">
        <v>1860</v>
      </c>
      <c r="AA1312">
        <v>0</v>
      </c>
      <c r="AC1312" t="s">
        <v>151</v>
      </c>
      <c r="AE1312" t="b">
        <v>1</v>
      </c>
      <c r="AF1312" t="b">
        <v>0</v>
      </c>
      <c r="AG1312" t="s">
        <v>180</v>
      </c>
    </row>
    <row r="1313" spans="1:33" x14ac:dyDescent="0.25">
      <c r="A1313" t="str">
        <f>_xlfn.CONCAT(Table3[[#This Row],[Order]],"-",Table3[[#This Row],[Line]])</f>
        <v>75808-3</v>
      </c>
      <c r="C1313" t="s">
        <v>5967</v>
      </c>
      <c r="D1313" t="s">
        <v>74</v>
      </c>
      <c r="E1313" t="b">
        <v>0</v>
      </c>
      <c r="F1313">
        <v>75808</v>
      </c>
      <c r="G1313">
        <v>3</v>
      </c>
      <c r="H1313">
        <v>2</v>
      </c>
      <c r="I1313" t="s">
        <v>741</v>
      </c>
      <c r="J1313" t="s">
        <v>5968</v>
      </c>
      <c r="K1313" t="s">
        <v>3150</v>
      </c>
      <c r="L1313">
        <v>14</v>
      </c>
      <c r="M1313" s="37">
        <v>43455</v>
      </c>
      <c r="N1313" t="s">
        <v>29</v>
      </c>
      <c r="O1313" t="s">
        <v>5593</v>
      </c>
      <c r="Q1313" s="37"/>
      <c r="R1313" s="37"/>
      <c r="S1313" t="b">
        <v>0</v>
      </c>
      <c r="T1313" t="s">
        <v>3747</v>
      </c>
      <c r="V1313" t="s">
        <v>714</v>
      </c>
      <c r="W1313">
        <v>12</v>
      </c>
      <c r="X1313">
        <v>2</v>
      </c>
      <c r="Y1313">
        <v>2</v>
      </c>
      <c r="Z1313">
        <v>1010</v>
      </c>
      <c r="AA1313">
        <v>0</v>
      </c>
      <c r="AC1313" t="s">
        <v>151</v>
      </c>
      <c r="AE1313" t="b">
        <v>1</v>
      </c>
      <c r="AF1313" t="b">
        <v>0</v>
      </c>
      <c r="AG1313" t="s">
        <v>180</v>
      </c>
    </row>
    <row r="1314" spans="1:33" x14ac:dyDescent="0.25">
      <c r="A1314" t="str">
        <f>_xlfn.CONCAT(Table3[[#This Row],[Order]],"-",Table3[[#This Row],[Line]])</f>
        <v>75808-4</v>
      </c>
      <c r="C1314" t="s">
        <v>5967</v>
      </c>
      <c r="D1314" t="s">
        <v>74</v>
      </c>
      <c r="E1314" t="b">
        <v>0</v>
      </c>
      <c r="F1314">
        <v>75808</v>
      </c>
      <c r="G1314">
        <v>4</v>
      </c>
      <c r="H1314">
        <v>1</v>
      </c>
      <c r="I1314" t="s">
        <v>741</v>
      </c>
      <c r="J1314" t="s">
        <v>5968</v>
      </c>
      <c r="K1314" t="s">
        <v>3153</v>
      </c>
      <c r="L1314">
        <v>11</v>
      </c>
      <c r="M1314" s="37">
        <v>43462</v>
      </c>
      <c r="N1314" t="s">
        <v>29</v>
      </c>
      <c r="O1314" t="s">
        <v>5593</v>
      </c>
      <c r="P1314" t="s">
        <v>151</v>
      </c>
      <c r="Q1314" s="37"/>
      <c r="R1314" s="37">
        <v>43451</v>
      </c>
      <c r="S1314" t="b">
        <v>0</v>
      </c>
      <c r="T1314" t="s">
        <v>3747</v>
      </c>
      <c r="V1314" t="s">
        <v>714</v>
      </c>
      <c r="W1314">
        <v>12</v>
      </c>
      <c r="X1314">
        <v>1</v>
      </c>
      <c r="Y1314">
        <v>2</v>
      </c>
      <c r="Z1314">
        <v>930</v>
      </c>
      <c r="AA1314">
        <v>0</v>
      </c>
      <c r="AB1314" t="s">
        <v>151</v>
      </c>
      <c r="AE1314" t="b">
        <v>1</v>
      </c>
      <c r="AF1314" t="b">
        <v>0</v>
      </c>
      <c r="AG1314" t="s">
        <v>180</v>
      </c>
    </row>
    <row r="1315" spans="1:33" x14ac:dyDescent="0.25">
      <c r="A1315" t="str">
        <f>_xlfn.CONCAT(Table3[[#This Row],[Order]],"-",Table3[[#This Row],[Line]])</f>
        <v>78135-1</v>
      </c>
      <c r="C1315" t="s">
        <v>5967</v>
      </c>
      <c r="D1315" t="s">
        <v>74</v>
      </c>
      <c r="E1315" t="b">
        <v>0</v>
      </c>
      <c r="F1315">
        <v>78135</v>
      </c>
      <c r="G1315">
        <v>1</v>
      </c>
      <c r="H1315">
        <v>12</v>
      </c>
      <c r="I1315" t="s">
        <v>719</v>
      </c>
      <c r="J1315" t="s">
        <v>5968</v>
      </c>
      <c r="K1315" t="s">
        <v>4389</v>
      </c>
      <c r="L1315">
        <v>29.64</v>
      </c>
      <c r="M1315" s="37">
        <v>43475</v>
      </c>
      <c r="N1315" t="s">
        <v>42</v>
      </c>
      <c r="P1315" t="s">
        <v>151</v>
      </c>
      <c r="Q1315" s="37"/>
      <c r="R1315" s="37"/>
      <c r="S1315" t="b">
        <v>0</v>
      </c>
      <c r="V1315" t="s">
        <v>715</v>
      </c>
      <c r="W1315">
        <v>15</v>
      </c>
      <c r="X1315">
        <v>12</v>
      </c>
      <c r="Y1315">
        <v>12</v>
      </c>
      <c r="Z1315">
        <v>2376</v>
      </c>
      <c r="AA1315">
        <v>0</v>
      </c>
      <c r="AE1315" t="b">
        <v>0</v>
      </c>
      <c r="AF1315" t="b">
        <v>0</v>
      </c>
      <c r="AG1315" t="s">
        <v>74</v>
      </c>
    </row>
    <row r="1316" spans="1:33" x14ac:dyDescent="0.25">
      <c r="A1316" t="str">
        <f>_xlfn.CONCAT(Table3[[#This Row],[Order]],"-",Table3[[#This Row],[Line]])</f>
        <v>64589-2</v>
      </c>
      <c r="C1316" t="s">
        <v>5967</v>
      </c>
      <c r="D1316" t="s">
        <v>162</v>
      </c>
      <c r="E1316" t="b">
        <v>0</v>
      </c>
      <c r="F1316">
        <v>64589</v>
      </c>
      <c r="G1316">
        <v>2</v>
      </c>
      <c r="H1316">
        <v>1</v>
      </c>
      <c r="I1316" t="s">
        <v>419</v>
      </c>
      <c r="J1316" t="s">
        <v>5968</v>
      </c>
      <c r="K1316" t="s">
        <v>716</v>
      </c>
      <c r="L1316">
        <v>0</v>
      </c>
      <c r="M1316" s="37"/>
      <c r="N1316" t="s">
        <v>42</v>
      </c>
      <c r="Q1316" s="37"/>
      <c r="R1316" s="37"/>
      <c r="S1316" t="b">
        <v>0</v>
      </c>
      <c r="V1316" t="s">
        <v>715</v>
      </c>
      <c r="W1316">
        <v>0</v>
      </c>
      <c r="X1316">
        <v>0</v>
      </c>
      <c r="Z1316">
        <v>495</v>
      </c>
      <c r="AA1316">
        <v>495</v>
      </c>
      <c r="AE1316" t="b">
        <v>0</v>
      </c>
      <c r="AF1316" t="b">
        <v>0</v>
      </c>
      <c r="AG1316" t="s">
        <v>74</v>
      </c>
    </row>
    <row r="1317" spans="1:33" x14ac:dyDescent="0.25">
      <c r="A1317" t="str">
        <f>_xlfn.CONCAT(Table3[[#This Row],[Order]],"-",Table3[[#This Row],[Line]])</f>
        <v>53987-2</v>
      </c>
      <c r="C1317" t="s">
        <v>5967</v>
      </c>
      <c r="D1317" t="s">
        <v>74</v>
      </c>
      <c r="E1317" t="b">
        <v>0</v>
      </c>
      <c r="F1317">
        <v>53987</v>
      </c>
      <c r="G1317">
        <v>2</v>
      </c>
      <c r="H1317">
        <v>4</v>
      </c>
      <c r="I1317" t="s">
        <v>738</v>
      </c>
      <c r="J1317" t="s">
        <v>5968</v>
      </c>
      <c r="K1317" t="s">
        <v>912</v>
      </c>
      <c r="L1317">
        <v>0</v>
      </c>
      <c r="M1317" s="37"/>
      <c r="N1317" t="s">
        <v>765</v>
      </c>
      <c r="Q1317" s="37"/>
      <c r="R1317" s="37"/>
      <c r="S1317" t="b">
        <v>0</v>
      </c>
      <c r="V1317" t="s">
        <v>715</v>
      </c>
      <c r="W1317">
        <v>0</v>
      </c>
      <c r="X1317">
        <v>4</v>
      </c>
      <c r="Z1317">
        <v>864</v>
      </c>
      <c r="AA1317">
        <v>0</v>
      </c>
      <c r="AE1317" t="b">
        <v>0</v>
      </c>
      <c r="AF1317" t="b">
        <v>0</v>
      </c>
      <c r="AG1317" t="s">
        <v>74</v>
      </c>
    </row>
    <row r="1318" spans="1:33" x14ac:dyDescent="0.25">
      <c r="A1318" t="str">
        <f>_xlfn.CONCAT(Table3[[#This Row],[Order]],"-",Table3[[#This Row],[Line]])</f>
        <v>77829-1</v>
      </c>
      <c r="C1318" t="s">
        <v>5967</v>
      </c>
      <c r="D1318" t="s">
        <v>74</v>
      </c>
      <c r="E1318" t="b">
        <v>0</v>
      </c>
      <c r="F1318">
        <v>77829</v>
      </c>
      <c r="G1318">
        <v>1</v>
      </c>
      <c r="H1318">
        <v>7</v>
      </c>
      <c r="I1318" t="s">
        <v>741</v>
      </c>
      <c r="J1318" t="s">
        <v>5968</v>
      </c>
      <c r="K1318" t="s">
        <v>3647</v>
      </c>
      <c r="L1318">
        <v>31.64</v>
      </c>
      <c r="M1318" s="37">
        <v>43475</v>
      </c>
      <c r="N1318" t="s">
        <v>29</v>
      </c>
      <c r="Q1318" s="37"/>
      <c r="R1318" s="37"/>
      <c r="S1318" t="b">
        <v>0</v>
      </c>
      <c r="V1318" t="s">
        <v>715</v>
      </c>
      <c r="W1318">
        <v>12</v>
      </c>
      <c r="X1318">
        <v>7</v>
      </c>
      <c r="Y1318">
        <v>7</v>
      </c>
      <c r="Z1318">
        <v>1960</v>
      </c>
      <c r="AA1318">
        <v>0</v>
      </c>
      <c r="AE1318" t="b">
        <v>0</v>
      </c>
      <c r="AF1318" t="b">
        <v>0</v>
      </c>
      <c r="AG1318" t="s">
        <v>180</v>
      </c>
    </row>
    <row r="1319" spans="1:33" x14ac:dyDescent="0.25">
      <c r="A1319" t="str">
        <f>_xlfn.CONCAT(Table3[[#This Row],[Order]],"-",Table3[[#This Row],[Line]])</f>
        <v>78052-1</v>
      </c>
      <c r="C1319" t="s">
        <v>5967</v>
      </c>
      <c r="D1319" t="s">
        <v>168</v>
      </c>
      <c r="E1319" t="b">
        <v>0</v>
      </c>
      <c r="F1319">
        <v>78052</v>
      </c>
      <c r="G1319">
        <v>1</v>
      </c>
      <c r="H1319">
        <v>1</v>
      </c>
      <c r="I1319" t="s">
        <v>754</v>
      </c>
      <c r="J1319" t="s">
        <v>5968</v>
      </c>
      <c r="K1319" t="s">
        <v>4214</v>
      </c>
      <c r="L1319">
        <v>2.58</v>
      </c>
      <c r="M1319" s="37">
        <v>43469</v>
      </c>
      <c r="N1319" t="s">
        <v>165</v>
      </c>
      <c r="P1319" t="s">
        <v>151</v>
      </c>
      <c r="Q1319" s="37">
        <v>43464</v>
      </c>
      <c r="R1319" s="37"/>
      <c r="S1319" t="b">
        <v>0</v>
      </c>
      <c r="V1319" t="s">
        <v>715</v>
      </c>
      <c r="W1319">
        <v>10</v>
      </c>
      <c r="X1319">
        <v>1</v>
      </c>
      <c r="Y1319">
        <v>1</v>
      </c>
      <c r="Z1319">
        <v>170</v>
      </c>
      <c r="AA1319">
        <v>170</v>
      </c>
      <c r="AD1319" t="s">
        <v>151</v>
      </c>
      <c r="AE1319" t="b">
        <v>0</v>
      </c>
      <c r="AF1319" t="b">
        <v>0</v>
      </c>
      <c r="AG1319" t="s">
        <v>74</v>
      </c>
    </row>
    <row r="1320" spans="1:33" x14ac:dyDescent="0.25">
      <c r="A1320" t="str">
        <f>_xlfn.CONCAT(Table3[[#This Row],[Order]],"-",Table3[[#This Row],[Line]])</f>
        <v>78052-2</v>
      </c>
      <c r="C1320" t="s">
        <v>5967</v>
      </c>
      <c r="D1320" t="s">
        <v>168</v>
      </c>
      <c r="E1320" t="b">
        <v>0</v>
      </c>
      <c r="F1320">
        <v>78052</v>
      </c>
      <c r="G1320">
        <v>2</v>
      </c>
      <c r="H1320">
        <v>1</v>
      </c>
      <c r="I1320" t="s">
        <v>764</v>
      </c>
      <c r="J1320" t="s">
        <v>5968</v>
      </c>
      <c r="K1320" t="s">
        <v>4215</v>
      </c>
      <c r="L1320">
        <v>1.85</v>
      </c>
      <c r="M1320" s="37">
        <v>43469</v>
      </c>
      <c r="N1320" t="s">
        <v>165</v>
      </c>
      <c r="P1320" t="s">
        <v>151</v>
      </c>
      <c r="Q1320" s="37"/>
      <c r="R1320" s="37"/>
      <c r="S1320" t="b">
        <v>0</v>
      </c>
      <c r="V1320" t="s">
        <v>715</v>
      </c>
      <c r="W1320">
        <v>10</v>
      </c>
      <c r="X1320">
        <v>1</v>
      </c>
      <c r="Y1320">
        <v>1</v>
      </c>
      <c r="Z1320">
        <v>280</v>
      </c>
      <c r="AA1320">
        <v>280</v>
      </c>
      <c r="AE1320" t="b">
        <v>0</v>
      </c>
      <c r="AF1320" t="b">
        <v>0</v>
      </c>
      <c r="AG1320" t="s">
        <v>74</v>
      </c>
    </row>
    <row r="1321" spans="1:33" x14ac:dyDescent="0.25">
      <c r="A1321" t="str">
        <f>_xlfn.CONCAT(Table3[[#This Row],[Order]],"-",Table3[[#This Row],[Line]])</f>
        <v>76641-1</v>
      </c>
      <c r="C1321" t="s">
        <v>5967</v>
      </c>
      <c r="D1321" t="s">
        <v>74</v>
      </c>
      <c r="E1321" t="b">
        <v>0</v>
      </c>
      <c r="F1321">
        <v>76641</v>
      </c>
      <c r="G1321">
        <v>1</v>
      </c>
      <c r="H1321">
        <v>9</v>
      </c>
      <c r="I1321" t="s">
        <v>738</v>
      </c>
      <c r="J1321" t="s">
        <v>5968</v>
      </c>
      <c r="K1321" t="s">
        <v>3006</v>
      </c>
      <c r="L1321">
        <v>216</v>
      </c>
      <c r="M1321" s="37">
        <v>43476</v>
      </c>
      <c r="N1321" t="s">
        <v>42</v>
      </c>
      <c r="P1321" t="s">
        <v>151</v>
      </c>
      <c r="Q1321" s="37"/>
      <c r="R1321" s="37"/>
      <c r="S1321" t="b">
        <v>0</v>
      </c>
      <c r="V1321" t="s">
        <v>714</v>
      </c>
      <c r="W1321">
        <v>7</v>
      </c>
      <c r="X1321">
        <v>54</v>
      </c>
      <c r="Y1321">
        <v>54</v>
      </c>
      <c r="Z1321">
        <v>17774.362079999999</v>
      </c>
      <c r="AA1321">
        <v>0</v>
      </c>
      <c r="AE1321" t="b">
        <v>0</v>
      </c>
      <c r="AF1321" t="b">
        <v>0</v>
      </c>
      <c r="AG1321" t="s">
        <v>74</v>
      </c>
    </row>
    <row r="1322" spans="1:33" x14ac:dyDescent="0.25">
      <c r="A1322" t="str">
        <f>_xlfn.CONCAT(Table3[[#This Row],[Order]],"-",Table3[[#This Row],[Line]])</f>
        <v>76641-2</v>
      </c>
      <c r="C1322" t="s">
        <v>5967</v>
      </c>
      <c r="D1322" t="s">
        <v>74</v>
      </c>
      <c r="E1322" t="b">
        <v>0</v>
      </c>
      <c r="F1322">
        <v>76641</v>
      </c>
      <c r="G1322">
        <v>2</v>
      </c>
      <c r="H1322">
        <v>22</v>
      </c>
      <c r="I1322" t="s">
        <v>764</v>
      </c>
      <c r="J1322" t="s">
        <v>5968</v>
      </c>
      <c r="K1322" t="s">
        <v>3008</v>
      </c>
      <c r="L1322">
        <v>44</v>
      </c>
      <c r="M1322" s="37">
        <v>43476</v>
      </c>
      <c r="N1322" t="s">
        <v>42</v>
      </c>
      <c r="P1322" t="s">
        <v>151</v>
      </c>
      <c r="Q1322" s="37"/>
      <c r="R1322" s="37"/>
      <c r="S1322" t="b">
        <v>0</v>
      </c>
      <c r="V1322" t="s">
        <v>714</v>
      </c>
      <c r="W1322">
        <v>7</v>
      </c>
      <c r="X1322">
        <v>22</v>
      </c>
      <c r="Y1322">
        <v>22</v>
      </c>
      <c r="Z1322">
        <v>8519.3019999999997</v>
      </c>
      <c r="AA1322">
        <v>0</v>
      </c>
      <c r="AE1322" t="b">
        <v>0</v>
      </c>
      <c r="AF1322" t="b">
        <v>0</v>
      </c>
      <c r="AG1322" t="s">
        <v>74</v>
      </c>
    </row>
    <row r="1323" spans="1:33" x14ac:dyDescent="0.25">
      <c r="A1323" t="str">
        <f>_xlfn.CONCAT(Table3[[#This Row],[Order]],"-",Table3[[#This Row],[Line]])</f>
        <v>76641-3</v>
      </c>
      <c r="C1323" t="s">
        <v>5967</v>
      </c>
      <c r="D1323" t="s">
        <v>74</v>
      </c>
      <c r="E1323" t="b">
        <v>0</v>
      </c>
      <c r="F1323">
        <v>76641</v>
      </c>
      <c r="G1323">
        <v>3</v>
      </c>
      <c r="H1323">
        <v>1</v>
      </c>
      <c r="I1323" t="s">
        <v>738</v>
      </c>
      <c r="J1323" t="s">
        <v>5968</v>
      </c>
      <c r="K1323" t="s">
        <v>3010</v>
      </c>
      <c r="L1323">
        <v>140</v>
      </c>
      <c r="M1323" s="37">
        <v>43476</v>
      </c>
      <c r="N1323" t="s">
        <v>42</v>
      </c>
      <c r="P1323" t="s">
        <v>151</v>
      </c>
      <c r="Q1323" s="37"/>
      <c r="R1323" s="37"/>
      <c r="S1323" t="b">
        <v>0</v>
      </c>
      <c r="V1323" t="s">
        <v>714</v>
      </c>
      <c r="W1323">
        <v>7</v>
      </c>
      <c r="X1323">
        <v>25</v>
      </c>
      <c r="Y1323">
        <v>25</v>
      </c>
      <c r="Z1323">
        <v>5485.92</v>
      </c>
      <c r="AA1323">
        <v>0</v>
      </c>
      <c r="AE1323" t="b">
        <v>0</v>
      </c>
      <c r="AF1323" t="b">
        <v>0</v>
      </c>
      <c r="AG1323" t="s">
        <v>74</v>
      </c>
    </row>
    <row r="1324" spans="1:33" x14ac:dyDescent="0.25">
      <c r="A1324" t="str">
        <f>_xlfn.CONCAT(Table3[[#This Row],[Order]],"-",Table3[[#This Row],[Line]])</f>
        <v>76641-4</v>
      </c>
      <c r="C1324" t="s">
        <v>5967</v>
      </c>
      <c r="D1324" t="s">
        <v>74</v>
      </c>
      <c r="E1324" t="b">
        <v>0</v>
      </c>
      <c r="F1324">
        <v>76641</v>
      </c>
      <c r="G1324">
        <v>4</v>
      </c>
      <c r="H1324">
        <v>1</v>
      </c>
      <c r="I1324" t="s">
        <v>738</v>
      </c>
      <c r="J1324" t="s">
        <v>5968</v>
      </c>
      <c r="K1324" t="s">
        <v>3012</v>
      </c>
      <c r="L1324">
        <v>92</v>
      </c>
      <c r="M1324" s="37">
        <v>43476</v>
      </c>
      <c r="N1324" t="s">
        <v>42</v>
      </c>
      <c r="P1324" t="s">
        <v>151</v>
      </c>
      <c r="Q1324" s="37"/>
      <c r="R1324" s="37"/>
      <c r="S1324" t="b">
        <v>0</v>
      </c>
      <c r="V1324" t="s">
        <v>714</v>
      </c>
      <c r="W1324">
        <v>7</v>
      </c>
      <c r="X1324">
        <v>17</v>
      </c>
      <c r="Y1324">
        <v>17</v>
      </c>
      <c r="Z1324">
        <v>3730.4216700000002</v>
      </c>
      <c r="AA1324">
        <v>0</v>
      </c>
      <c r="AE1324" t="b">
        <v>0</v>
      </c>
      <c r="AF1324" t="b">
        <v>0</v>
      </c>
      <c r="AG1324" t="s">
        <v>74</v>
      </c>
    </row>
    <row r="1325" spans="1:33" x14ac:dyDescent="0.25">
      <c r="A1325" t="str">
        <f>_xlfn.CONCAT(Table3[[#This Row],[Order]],"-",Table3[[#This Row],[Line]])</f>
        <v>77443-1</v>
      </c>
      <c r="C1325" t="s">
        <v>5967</v>
      </c>
      <c r="D1325" t="s">
        <v>74</v>
      </c>
      <c r="E1325" t="b">
        <v>0</v>
      </c>
      <c r="F1325">
        <v>77443</v>
      </c>
      <c r="G1325">
        <v>1</v>
      </c>
      <c r="H1325">
        <v>9</v>
      </c>
      <c r="I1325" t="s">
        <v>719</v>
      </c>
      <c r="J1325" t="s">
        <v>5968</v>
      </c>
      <c r="K1325" t="s">
        <v>2387</v>
      </c>
      <c r="L1325">
        <v>21.69</v>
      </c>
      <c r="M1325" s="37">
        <v>43467</v>
      </c>
      <c r="N1325" t="s">
        <v>165</v>
      </c>
      <c r="P1325" t="s">
        <v>151</v>
      </c>
      <c r="Q1325" s="37">
        <v>43452</v>
      </c>
      <c r="R1325" s="37">
        <v>43458</v>
      </c>
      <c r="S1325" t="b">
        <v>0</v>
      </c>
      <c r="T1325" t="s">
        <v>3747</v>
      </c>
      <c r="V1325" t="s">
        <v>714</v>
      </c>
      <c r="W1325">
        <v>12</v>
      </c>
      <c r="X1325">
        <v>9</v>
      </c>
      <c r="Y1325">
        <v>9</v>
      </c>
      <c r="Z1325">
        <v>3150</v>
      </c>
      <c r="AA1325">
        <v>0</v>
      </c>
      <c r="AB1325" t="s">
        <v>151</v>
      </c>
      <c r="AC1325" t="s">
        <v>151</v>
      </c>
      <c r="AD1325" t="s">
        <v>151</v>
      </c>
      <c r="AE1325" t="b">
        <v>0</v>
      </c>
      <c r="AF1325" t="b">
        <v>0</v>
      </c>
      <c r="AG1325" t="s">
        <v>74</v>
      </c>
    </row>
    <row r="1326" spans="1:33" x14ac:dyDescent="0.25">
      <c r="A1326" t="str">
        <f>_xlfn.CONCAT(Table3[[#This Row],[Order]],"-",Table3[[#This Row],[Line]])</f>
        <v>77443-2</v>
      </c>
      <c r="C1326" t="s">
        <v>5967</v>
      </c>
      <c r="D1326" t="s">
        <v>74</v>
      </c>
      <c r="E1326" t="b">
        <v>0</v>
      </c>
      <c r="F1326">
        <v>77443</v>
      </c>
      <c r="G1326">
        <v>2</v>
      </c>
      <c r="H1326">
        <v>3</v>
      </c>
      <c r="I1326" t="s">
        <v>719</v>
      </c>
      <c r="J1326" t="s">
        <v>5968</v>
      </c>
      <c r="K1326" t="s">
        <v>2389</v>
      </c>
      <c r="L1326">
        <v>24</v>
      </c>
      <c r="M1326" s="37">
        <v>43467</v>
      </c>
      <c r="N1326" t="s">
        <v>29</v>
      </c>
      <c r="P1326" t="s">
        <v>151</v>
      </c>
      <c r="Q1326" s="37">
        <v>43452</v>
      </c>
      <c r="R1326" s="37"/>
      <c r="S1326" t="b">
        <v>0</v>
      </c>
      <c r="V1326" t="s">
        <v>714</v>
      </c>
      <c r="W1326">
        <v>12</v>
      </c>
      <c r="X1326">
        <v>3</v>
      </c>
      <c r="Y1326">
        <v>6</v>
      </c>
      <c r="Z1326">
        <v>1410</v>
      </c>
      <c r="AA1326">
        <v>0</v>
      </c>
      <c r="AC1326" t="s">
        <v>151</v>
      </c>
      <c r="AD1326" t="s">
        <v>151</v>
      </c>
      <c r="AE1326" t="b">
        <v>0</v>
      </c>
      <c r="AF1326" t="b">
        <v>0</v>
      </c>
      <c r="AG1326" t="s">
        <v>74</v>
      </c>
    </row>
    <row r="1327" spans="1:33" x14ac:dyDescent="0.25">
      <c r="A1327" t="str">
        <f>_xlfn.CONCAT(Table3[[#This Row],[Order]],"-",Table3[[#This Row],[Line]])</f>
        <v>77443-3</v>
      </c>
      <c r="C1327" t="s">
        <v>5967</v>
      </c>
      <c r="D1327" t="s">
        <v>74</v>
      </c>
      <c r="E1327" t="b">
        <v>0</v>
      </c>
      <c r="F1327">
        <v>77443</v>
      </c>
      <c r="G1327">
        <v>3</v>
      </c>
      <c r="H1327">
        <v>2</v>
      </c>
      <c r="I1327" t="s">
        <v>737</v>
      </c>
      <c r="J1327" t="s">
        <v>5968</v>
      </c>
      <c r="K1327" t="s">
        <v>2391</v>
      </c>
      <c r="L1327">
        <v>8</v>
      </c>
      <c r="M1327" s="37">
        <v>43467</v>
      </c>
      <c r="N1327" t="s">
        <v>29</v>
      </c>
      <c r="P1327" t="s">
        <v>151</v>
      </c>
      <c r="Q1327" s="37">
        <v>43452</v>
      </c>
      <c r="R1327" s="37"/>
      <c r="S1327" t="b">
        <v>0</v>
      </c>
      <c r="V1327" t="s">
        <v>714</v>
      </c>
      <c r="W1327">
        <v>12</v>
      </c>
      <c r="X1327">
        <v>2</v>
      </c>
      <c r="Y1327">
        <v>2</v>
      </c>
      <c r="Z1327">
        <v>440</v>
      </c>
      <c r="AA1327">
        <v>0</v>
      </c>
      <c r="AC1327" t="s">
        <v>151</v>
      </c>
      <c r="AD1327" t="s">
        <v>151</v>
      </c>
      <c r="AE1327" t="b">
        <v>0</v>
      </c>
      <c r="AF1327" t="b">
        <v>0</v>
      </c>
      <c r="AG1327" t="s">
        <v>74</v>
      </c>
    </row>
    <row r="1328" spans="1:33" x14ac:dyDescent="0.25">
      <c r="A1328" t="str">
        <f>_xlfn.CONCAT(Table3[[#This Row],[Order]],"-",Table3[[#This Row],[Line]])</f>
        <v>77006-1</v>
      </c>
      <c r="C1328" t="s">
        <v>5967</v>
      </c>
      <c r="D1328" t="s">
        <v>74</v>
      </c>
      <c r="E1328" t="b">
        <v>0</v>
      </c>
      <c r="F1328">
        <v>77006</v>
      </c>
      <c r="G1328">
        <v>1</v>
      </c>
      <c r="H1328">
        <v>5</v>
      </c>
      <c r="I1328" t="s">
        <v>719</v>
      </c>
      <c r="J1328" t="s">
        <v>5968</v>
      </c>
      <c r="K1328" t="s">
        <v>3374</v>
      </c>
      <c r="L1328">
        <v>162.19999999999999</v>
      </c>
      <c r="M1328" s="37">
        <v>43473</v>
      </c>
      <c r="N1328" t="s">
        <v>165</v>
      </c>
      <c r="P1328" t="s">
        <v>151</v>
      </c>
      <c r="Q1328" s="37">
        <v>43461</v>
      </c>
      <c r="R1328" s="37"/>
      <c r="S1328" t="b">
        <v>0</v>
      </c>
      <c r="V1328" t="s">
        <v>714</v>
      </c>
      <c r="W1328">
        <v>7</v>
      </c>
      <c r="X1328">
        <v>10</v>
      </c>
      <c r="Y1328">
        <v>60</v>
      </c>
      <c r="Z1328">
        <v>10080</v>
      </c>
      <c r="AA1328">
        <v>0</v>
      </c>
      <c r="AD1328" t="s">
        <v>151</v>
      </c>
      <c r="AE1328" t="b">
        <v>0</v>
      </c>
      <c r="AF1328" t="b">
        <v>0</v>
      </c>
      <c r="AG1328" t="s">
        <v>74</v>
      </c>
    </row>
    <row r="1329" spans="1:33" x14ac:dyDescent="0.25">
      <c r="A1329" t="str">
        <f>_xlfn.CONCAT(Table3[[#This Row],[Order]],"-",Table3[[#This Row],[Line]])</f>
        <v>77006-2</v>
      </c>
      <c r="C1329" t="s">
        <v>5967</v>
      </c>
      <c r="D1329" t="s">
        <v>74</v>
      </c>
      <c r="E1329" t="b">
        <v>0</v>
      </c>
      <c r="F1329">
        <v>77006</v>
      </c>
      <c r="G1329">
        <v>2</v>
      </c>
      <c r="H1329">
        <v>1</v>
      </c>
      <c r="I1329" t="s">
        <v>719</v>
      </c>
      <c r="J1329" t="s">
        <v>5968</v>
      </c>
      <c r="K1329" t="s">
        <v>3376</v>
      </c>
      <c r="L1329">
        <v>36.25</v>
      </c>
      <c r="M1329" s="37">
        <v>43473</v>
      </c>
      <c r="N1329" t="s">
        <v>165</v>
      </c>
      <c r="P1329" t="s">
        <v>151</v>
      </c>
      <c r="Q1329" s="37">
        <v>43461</v>
      </c>
      <c r="R1329" s="37"/>
      <c r="S1329" t="b">
        <v>0</v>
      </c>
      <c r="V1329" t="s">
        <v>714</v>
      </c>
      <c r="W1329">
        <v>7</v>
      </c>
      <c r="X1329">
        <v>2</v>
      </c>
      <c r="Y1329">
        <v>12</v>
      </c>
      <c r="Z1329">
        <v>2232</v>
      </c>
      <c r="AA1329">
        <v>0</v>
      </c>
      <c r="AD1329" t="s">
        <v>151</v>
      </c>
      <c r="AE1329" t="b">
        <v>0</v>
      </c>
      <c r="AF1329" t="b">
        <v>0</v>
      </c>
      <c r="AG1329" t="s">
        <v>74</v>
      </c>
    </row>
    <row r="1330" spans="1:33" x14ac:dyDescent="0.25">
      <c r="A1330" t="str">
        <f>_xlfn.CONCAT(Table3[[#This Row],[Order]],"-",Table3[[#This Row],[Line]])</f>
        <v>77006-3</v>
      </c>
      <c r="C1330" t="s">
        <v>5967</v>
      </c>
      <c r="D1330" t="s">
        <v>74</v>
      </c>
      <c r="E1330" t="b">
        <v>0</v>
      </c>
      <c r="F1330">
        <v>77006</v>
      </c>
      <c r="G1330">
        <v>3</v>
      </c>
      <c r="H1330">
        <v>14</v>
      </c>
      <c r="I1330" t="s">
        <v>719</v>
      </c>
      <c r="J1330" t="s">
        <v>5968</v>
      </c>
      <c r="K1330" t="s">
        <v>3378</v>
      </c>
      <c r="L1330">
        <v>64.819999999999993</v>
      </c>
      <c r="M1330" s="37">
        <v>43473</v>
      </c>
      <c r="N1330" t="s">
        <v>165</v>
      </c>
      <c r="P1330" t="s">
        <v>151</v>
      </c>
      <c r="Q1330" s="37">
        <v>43461</v>
      </c>
      <c r="R1330" s="37"/>
      <c r="S1330" t="b">
        <v>0</v>
      </c>
      <c r="V1330" t="s">
        <v>714</v>
      </c>
      <c r="W1330">
        <v>7</v>
      </c>
      <c r="X1330">
        <v>14</v>
      </c>
      <c r="Y1330">
        <v>14</v>
      </c>
      <c r="Z1330">
        <v>4704</v>
      </c>
      <c r="AA1330">
        <v>0</v>
      </c>
      <c r="AD1330" t="s">
        <v>151</v>
      </c>
      <c r="AE1330" t="b">
        <v>0</v>
      </c>
      <c r="AF1330" t="b">
        <v>0</v>
      </c>
      <c r="AG1330" t="s">
        <v>74</v>
      </c>
    </row>
    <row r="1331" spans="1:33" x14ac:dyDescent="0.25">
      <c r="A1331" t="str">
        <f>_xlfn.CONCAT(Table3[[#This Row],[Order]],"-",Table3[[#This Row],[Line]])</f>
        <v>77006-4</v>
      </c>
      <c r="C1331" t="s">
        <v>5967</v>
      </c>
      <c r="D1331" t="s">
        <v>74</v>
      </c>
      <c r="E1331" t="b">
        <v>0</v>
      </c>
      <c r="F1331">
        <v>77006</v>
      </c>
      <c r="G1331">
        <v>4</v>
      </c>
      <c r="H1331">
        <v>4</v>
      </c>
      <c r="I1331" t="s">
        <v>719</v>
      </c>
      <c r="J1331" t="s">
        <v>5968</v>
      </c>
      <c r="K1331" t="s">
        <v>3380</v>
      </c>
      <c r="L1331">
        <v>34.28</v>
      </c>
      <c r="M1331" s="37">
        <v>43473</v>
      </c>
      <c r="N1331" t="s">
        <v>165</v>
      </c>
      <c r="P1331" t="s">
        <v>151</v>
      </c>
      <c r="Q1331" s="37">
        <v>43461</v>
      </c>
      <c r="R1331" s="37"/>
      <c r="S1331" t="b">
        <v>0</v>
      </c>
      <c r="V1331" t="s">
        <v>714</v>
      </c>
      <c r="W1331">
        <v>7</v>
      </c>
      <c r="X1331">
        <v>4</v>
      </c>
      <c r="Y1331">
        <v>4</v>
      </c>
      <c r="Z1331">
        <v>1944</v>
      </c>
      <c r="AA1331">
        <v>0</v>
      </c>
      <c r="AD1331" t="s">
        <v>151</v>
      </c>
      <c r="AE1331" t="b">
        <v>0</v>
      </c>
      <c r="AF1331" t="b">
        <v>0</v>
      </c>
      <c r="AG1331" t="s">
        <v>74</v>
      </c>
    </row>
    <row r="1332" spans="1:33" x14ac:dyDescent="0.25">
      <c r="A1332" t="str">
        <f>_xlfn.CONCAT(Table3[[#This Row],[Order]],"-",Table3[[#This Row],[Line]])</f>
        <v>77006-5</v>
      </c>
      <c r="C1332" t="s">
        <v>5967</v>
      </c>
      <c r="D1332" t="s">
        <v>74</v>
      </c>
      <c r="E1332" t="b">
        <v>0</v>
      </c>
      <c r="F1332">
        <v>77006</v>
      </c>
      <c r="G1332">
        <v>5</v>
      </c>
      <c r="H1332">
        <v>1</v>
      </c>
      <c r="I1332" t="s">
        <v>719</v>
      </c>
      <c r="J1332" t="s">
        <v>5968</v>
      </c>
      <c r="K1332" t="s">
        <v>3376</v>
      </c>
      <c r="L1332">
        <v>36.25</v>
      </c>
      <c r="M1332" s="37">
        <v>43473</v>
      </c>
      <c r="N1332" t="s">
        <v>165</v>
      </c>
      <c r="P1332" t="s">
        <v>151</v>
      </c>
      <c r="Q1332" s="37">
        <v>43461</v>
      </c>
      <c r="R1332" s="37"/>
      <c r="S1332" t="b">
        <v>0</v>
      </c>
      <c r="V1332" t="s">
        <v>714</v>
      </c>
      <c r="W1332">
        <v>7</v>
      </c>
      <c r="X1332">
        <v>2</v>
      </c>
      <c r="Y1332">
        <v>12</v>
      </c>
      <c r="Z1332">
        <v>2232</v>
      </c>
      <c r="AA1332">
        <v>0</v>
      </c>
      <c r="AD1332" t="s">
        <v>151</v>
      </c>
      <c r="AE1332" t="b">
        <v>0</v>
      </c>
      <c r="AF1332" t="b">
        <v>0</v>
      </c>
      <c r="AG1332" t="s">
        <v>74</v>
      </c>
    </row>
    <row r="1333" spans="1:33" x14ac:dyDescent="0.25">
      <c r="A1333" t="str">
        <f>_xlfn.CONCAT(Table3[[#This Row],[Order]],"-",Table3[[#This Row],[Line]])</f>
        <v>77006-6</v>
      </c>
      <c r="C1333" t="s">
        <v>5967</v>
      </c>
      <c r="D1333" t="s">
        <v>74</v>
      </c>
      <c r="E1333" t="b">
        <v>0</v>
      </c>
      <c r="F1333">
        <v>77006</v>
      </c>
      <c r="G1333">
        <v>6</v>
      </c>
      <c r="H1333">
        <v>1</v>
      </c>
      <c r="I1333" t="s">
        <v>719</v>
      </c>
      <c r="J1333" t="s">
        <v>5968</v>
      </c>
      <c r="K1333" t="s">
        <v>3376</v>
      </c>
      <c r="L1333">
        <v>36.25</v>
      </c>
      <c r="M1333" s="37">
        <v>43473</v>
      </c>
      <c r="N1333" t="s">
        <v>165</v>
      </c>
      <c r="P1333" t="s">
        <v>151</v>
      </c>
      <c r="Q1333" s="37">
        <v>43461</v>
      </c>
      <c r="R1333" s="37"/>
      <c r="S1333" t="b">
        <v>0</v>
      </c>
      <c r="V1333" t="s">
        <v>714</v>
      </c>
      <c r="W1333">
        <v>7</v>
      </c>
      <c r="X1333">
        <v>2</v>
      </c>
      <c r="Y1333">
        <v>12</v>
      </c>
      <c r="Z1333">
        <v>2232</v>
      </c>
      <c r="AA1333">
        <v>0</v>
      </c>
      <c r="AD1333" t="s">
        <v>151</v>
      </c>
      <c r="AE1333" t="b">
        <v>0</v>
      </c>
      <c r="AF1333" t="b">
        <v>0</v>
      </c>
      <c r="AG1333" t="s">
        <v>74</v>
      </c>
    </row>
    <row r="1334" spans="1:33" x14ac:dyDescent="0.25">
      <c r="A1334" t="str">
        <f>_xlfn.CONCAT(Table3[[#This Row],[Order]],"-",Table3[[#This Row],[Line]])</f>
        <v>77006-7</v>
      </c>
      <c r="C1334" t="s">
        <v>5967</v>
      </c>
      <c r="D1334" t="s">
        <v>74</v>
      </c>
      <c r="E1334" t="b">
        <v>0</v>
      </c>
      <c r="F1334">
        <v>77006</v>
      </c>
      <c r="G1334">
        <v>7</v>
      </c>
      <c r="H1334">
        <v>1</v>
      </c>
      <c r="I1334" t="s">
        <v>719</v>
      </c>
      <c r="J1334" t="s">
        <v>5968</v>
      </c>
      <c r="K1334" t="s">
        <v>3376</v>
      </c>
      <c r="L1334">
        <v>36.25</v>
      </c>
      <c r="M1334" s="37">
        <v>43473</v>
      </c>
      <c r="N1334" t="s">
        <v>165</v>
      </c>
      <c r="P1334" t="s">
        <v>151</v>
      </c>
      <c r="Q1334" s="37">
        <v>43461</v>
      </c>
      <c r="R1334" s="37"/>
      <c r="S1334" t="b">
        <v>0</v>
      </c>
      <c r="V1334" t="s">
        <v>714</v>
      </c>
      <c r="W1334">
        <v>7</v>
      </c>
      <c r="X1334">
        <v>2</v>
      </c>
      <c r="Y1334">
        <v>12</v>
      </c>
      <c r="Z1334">
        <v>2232</v>
      </c>
      <c r="AA1334">
        <v>0</v>
      </c>
      <c r="AD1334" t="s">
        <v>151</v>
      </c>
      <c r="AE1334" t="b">
        <v>0</v>
      </c>
      <c r="AF1334" t="b">
        <v>0</v>
      </c>
      <c r="AG1334" t="s">
        <v>74</v>
      </c>
    </row>
    <row r="1335" spans="1:33" x14ac:dyDescent="0.25">
      <c r="A1335" t="str">
        <f>_xlfn.CONCAT(Table3[[#This Row],[Order]],"-",Table3[[#This Row],[Line]])</f>
        <v>75309-5</v>
      </c>
      <c r="C1335" t="s">
        <v>5967</v>
      </c>
      <c r="D1335" t="s">
        <v>74</v>
      </c>
      <c r="E1335" t="b">
        <v>0</v>
      </c>
      <c r="F1335">
        <v>75309</v>
      </c>
      <c r="G1335">
        <v>5</v>
      </c>
      <c r="H1335">
        <v>1</v>
      </c>
      <c r="I1335" t="s">
        <v>730</v>
      </c>
      <c r="J1335" t="s">
        <v>5968</v>
      </c>
      <c r="K1335" t="s">
        <v>1542</v>
      </c>
      <c r="L1335">
        <v>57.87</v>
      </c>
      <c r="M1335" s="37">
        <v>43468</v>
      </c>
      <c r="N1335" t="s">
        <v>165</v>
      </c>
      <c r="O1335" t="s">
        <v>3384</v>
      </c>
      <c r="Q1335" s="37"/>
      <c r="R1335" s="37"/>
      <c r="S1335" t="b">
        <v>0</v>
      </c>
      <c r="V1335" t="s">
        <v>714</v>
      </c>
      <c r="W1335">
        <v>4</v>
      </c>
      <c r="X1335">
        <v>28</v>
      </c>
      <c r="Y1335">
        <v>28</v>
      </c>
      <c r="Z1335">
        <v>7250</v>
      </c>
      <c r="AA1335">
        <v>0</v>
      </c>
      <c r="AE1335" t="b">
        <v>0</v>
      </c>
      <c r="AF1335" t="b">
        <v>0</v>
      </c>
      <c r="AG1335" t="s">
        <v>180</v>
      </c>
    </row>
    <row r="1336" spans="1:33" x14ac:dyDescent="0.25">
      <c r="A1336" t="str">
        <f>_xlfn.CONCAT(Table3[[#This Row],[Order]],"-",Table3[[#This Row],[Line]])</f>
        <v>75309-8</v>
      </c>
      <c r="C1336" t="s">
        <v>5967</v>
      </c>
      <c r="D1336" t="s">
        <v>74</v>
      </c>
      <c r="E1336" t="b">
        <v>0</v>
      </c>
      <c r="F1336">
        <v>75309</v>
      </c>
      <c r="G1336">
        <v>8</v>
      </c>
      <c r="H1336">
        <v>1</v>
      </c>
      <c r="I1336" t="s">
        <v>730</v>
      </c>
      <c r="J1336" t="s">
        <v>5968</v>
      </c>
      <c r="K1336" t="s">
        <v>1745</v>
      </c>
      <c r="L1336">
        <v>135.66999999999999</v>
      </c>
      <c r="M1336" s="37">
        <v>43468</v>
      </c>
      <c r="N1336" t="s">
        <v>165</v>
      </c>
      <c r="O1336" t="s">
        <v>3384</v>
      </c>
      <c r="Q1336" s="37"/>
      <c r="R1336" s="37"/>
      <c r="S1336" t="b">
        <v>1</v>
      </c>
      <c r="T1336" t="s">
        <v>41</v>
      </c>
      <c r="V1336" t="s">
        <v>714</v>
      </c>
      <c r="W1336">
        <v>4</v>
      </c>
      <c r="X1336">
        <v>26</v>
      </c>
      <c r="Y1336">
        <v>27</v>
      </c>
      <c r="Z1336">
        <v>5710</v>
      </c>
      <c r="AA1336">
        <v>0</v>
      </c>
      <c r="AE1336" t="b">
        <v>0</v>
      </c>
      <c r="AF1336" t="b">
        <v>0</v>
      </c>
      <c r="AG1336" t="s">
        <v>180</v>
      </c>
    </row>
    <row r="1337" spans="1:33" x14ac:dyDescent="0.25">
      <c r="A1337" t="str">
        <f>_xlfn.CONCAT(Table3[[#This Row],[Order]],"-",Table3[[#This Row],[Line]])</f>
        <v>75309-9</v>
      </c>
      <c r="C1337" t="s">
        <v>5967</v>
      </c>
      <c r="D1337" t="s">
        <v>74</v>
      </c>
      <c r="E1337" t="b">
        <v>0</v>
      </c>
      <c r="F1337">
        <v>75309</v>
      </c>
      <c r="G1337">
        <v>9</v>
      </c>
      <c r="H1337">
        <v>3</v>
      </c>
      <c r="I1337" t="s">
        <v>730</v>
      </c>
      <c r="J1337" t="s">
        <v>5968</v>
      </c>
      <c r="K1337" t="s">
        <v>2910</v>
      </c>
      <c r="L1337">
        <v>12.57</v>
      </c>
      <c r="M1337" s="37">
        <v>43468</v>
      </c>
      <c r="N1337" t="s">
        <v>165</v>
      </c>
      <c r="O1337" t="s">
        <v>3384</v>
      </c>
      <c r="Q1337" s="37"/>
      <c r="R1337" s="37"/>
      <c r="S1337" t="b">
        <v>1</v>
      </c>
      <c r="T1337" t="s">
        <v>35</v>
      </c>
      <c r="V1337" t="s">
        <v>714</v>
      </c>
      <c r="W1337">
        <v>4</v>
      </c>
      <c r="X1337">
        <v>3</v>
      </c>
      <c r="Y1337">
        <v>3</v>
      </c>
      <c r="Z1337">
        <v>1110</v>
      </c>
      <c r="AA1337">
        <v>0</v>
      </c>
      <c r="AE1337" t="b">
        <v>0</v>
      </c>
      <c r="AF1337" t="b">
        <v>0</v>
      </c>
      <c r="AG1337" t="s">
        <v>180</v>
      </c>
    </row>
    <row r="1338" spans="1:33" x14ac:dyDescent="0.25">
      <c r="A1338" t="str">
        <f>_xlfn.CONCAT(Table3[[#This Row],[Order]],"-",Table3[[#This Row],[Line]])</f>
        <v>75311-3</v>
      </c>
      <c r="C1338" t="s">
        <v>5967</v>
      </c>
      <c r="D1338" t="s">
        <v>74</v>
      </c>
      <c r="E1338" t="b">
        <v>0</v>
      </c>
      <c r="F1338">
        <v>75311</v>
      </c>
      <c r="G1338">
        <v>3</v>
      </c>
      <c r="H1338">
        <v>2</v>
      </c>
      <c r="I1338" t="s">
        <v>739</v>
      </c>
      <c r="J1338" t="s">
        <v>5968</v>
      </c>
      <c r="K1338" t="s">
        <v>1540</v>
      </c>
      <c r="L1338">
        <v>52.74</v>
      </c>
      <c r="M1338" s="37">
        <v>43468</v>
      </c>
      <c r="N1338" t="s">
        <v>29</v>
      </c>
      <c r="O1338" t="s">
        <v>3385</v>
      </c>
      <c r="P1338" t="s">
        <v>151</v>
      </c>
      <c r="Q1338" s="37">
        <v>43450</v>
      </c>
      <c r="R1338" s="37"/>
      <c r="S1338" t="b">
        <v>0</v>
      </c>
      <c r="V1338" t="s">
        <v>714</v>
      </c>
      <c r="W1338">
        <v>4</v>
      </c>
      <c r="X1338">
        <v>6</v>
      </c>
      <c r="Y1338">
        <v>14</v>
      </c>
      <c r="Z1338">
        <v>5807.2727199999999</v>
      </c>
      <c r="AA1338">
        <v>0</v>
      </c>
      <c r="AC1338" t="s">
        <v>151</v>
      </c>
      <c r="AD1338" t="s">
        <v>151</v>
      </c>
      <c r="AE1338" t="b">
        <v>0</v>
      </c>
      <c r="AF1338" t="b">
        <v>0</v>
      </c>
      <c r="AG1338" t="s">
        <v>180</v>
      </c>
    </row>
    <row r="1339" spans="1:33" x14ac:dyDescent="0.25">
      <c r="A1339" t="str">
        <f>_xlfn.CONCAT(Table3[[#This Row],[Order]],"-",Table3[[#This Row],[Line]])</f>
        <v>75311-6</v>
      </c>
      <c r="C1339" t="s">
        <v>5967</v>
      </c>
      <c r="D1339" t="s">
        <v>74</v>
      </c>
      <c r="E1339" t="b">
        <v>0</v>
      </c>
      <c r="F1339">
        <v>75311</v>
      </c>
      <c r="G1339">
        <v>6</v>
      </c>
      <c r="H1339">
        <v>1</v>
      </c>
      <c r="I1339" t="s">
        <v>730</v>
      </c>
      <c r="J1339" t="s">
        <v>5968</v>
      </c>
      <c r="K1339" t="s">
        <v>1896</v>
      </c>
      <c r="L1339">
        <v>177.41</v>
      </c>
      <c r="M1339" s="37">
        <v>43468</v>
      </c>
      <c r="N1339" t="s">
        <v>165</v>
      </c>
      <c r="O1339" t="s">
        <v>3385</v>
      </c>
      <c r="P1339" t="s">
        <v>151</v>
      </c>
      <c r="Q1339" s="37">
        <v>43450</v>
      </c>
      <c r="R1339" s="37"/>
      <c r="S1339" t="b">
        <v>1</v>
      </c>
      <c r="T1339" t="s">
        <v>45</v>
      </c>
      <c r="V1339" t="s">
        <v>714</v>
      </c>
      <c r="W1339">
        <v>4</v>
      </c>
      <c r="X1339">
        <v>34</v>
      </c>
      <c r="Y1339">
        <v>35</v>
      </c>
      <c r="Z1339">
        <v>5103.6363600000004</v>
      </c>
      <c r="AA1339">
        <v>0</v>
      </c>
      <c r="AC1339" t="s">
        <v>151</v>
      </c>
      <c r="AD1339" t="s">
        <v>151</v>
      </c>
      <c r="AE1339" t="b">
        <v>0</v>
      </c>
      <c r="AF1339" t="b">
        <v>0</v>
      </c>
      <c r="AG1339" t="s">
        <v>180</v>
      </c>
    </row>
    <row r="1340" spans="1:33" x14ac:dyDescent="0.25">
      <c r="A1340" t="str">
        <f>_xlfn.CONCAT(Table3[[#This Row],[Order]],"-",Table3[[#This Row],[Line]])</f>
        <v>75311-8</v>
      </c>
      <c r="C1340" t="s">
        <v>5967</v>
      </c>
      <c r="D1340" t="s">
        <v>74</v>
      </c>
      <c r="E1340" t="b">
        <v>0</v>
      </c>
      <c r="F1340">
        <v>75311</v>
      </c>
      <c r="G1340">
        <v>8</v>
      </c>
      <c r="H1340">
        <v>3</v>
      </c>
      <c r="I1340" t="s">
        <v>730</v>
      </c>
      <c r="J1340" t="s">
        <v>5968</v>
      </c>
      <c r="K1340" t="s">
        <v>2790</v>
      </c>
      <c r="L1340">
        <v>12.57</v>
      </c>
      <c r="M1340" s="37">
        <v>43468</v>
      </c>
      <c r="N1340" t="s">
        <v>29</v>
      </c>
      <c r="O1340" t="s">
        <v>3385</v>
      </c>
      <c r="P1340" t="s">
        <v>151</v>
      </c>
      <c r="Q1340" s="37">
        <v>43450</v>
      </c>
      <c r="R1340" s="37"/>
      <c r="S1340" t="b">
        <v>0</v>
      </c>
      <c r="V1340" t="s">
        <v>714</v>
      </c>
      <c r="W1340">
        <v>4</v>
      </c>
      <c r="X1340">
        <v>3</v>
      </c>
      <c r="Y1340">
        <v>1</v>
      </c>
      <c r="Z1340">
        <v>430.90800000000002</v>
      </c>
      <c r="AA1340">
        <v>0</v>
      </c>
      <c r="AC1340" t="s">
        <v>151</v>
      </c>
      <c r="AD1340" t="s">
        <v>151</v>
      </c>
      <c r="AE1340" t="b">
        <v>0</v>
      </c>
      <c r="AF1340" t="b">
        <v>0</v>
      </c>
      <c r="AG1340" t="s">
        <v>180</v>
      </c>
    </row>
    <row r="1341" spans="1:33" x14ac:dyDescent="0.25">
      <c r="A1341" t="str">
        <f>_xlfn.CONCAT(Table3[[#This Row],[Order]],"-",Table3[[#This Row],[Line]])</f>
        <v>77316-1</v>
      </c>
      <c r="C1341" t="s">
        <v>5967</v>
      </c>
      <c r="D1341" t="s">
        <v>74</v>
      </c>
      <c r="E1341" t="b">
        <v>0</v>
      </c>
      <c r="F1341">
        <v>77316</v>
      </c>
      <c r="G1341">
        <v>1</v>
      </c>
      <c r="H1341">
        <v>3</v>
      </c>
      <c r="I1341" t="s">
        <v>719</v>
      </c>
      <c r="J1341" t="s">
        <v>5968</v>
      </c>
      <c r="K1341" t="s">
        <v>4217</v>
      </c>
      <c r="L1341">
        <v>4.9800000000000004</v>
      </c>
      <c r="M1341" s="37">
        <v>43476</v>
      </c>
      <c r="N1341" t="s">
        <v>165</v>
      </c>
      <c r="P1341" t="s">
        <v>151</v>
      </c>
      <c r="Q1341" s="37"/>
      <c r="R1341" s="37"/>
      <c r="S1341" t="b">
        <v>0</v>
      </c>
      <c r="V1341" t="s">
        <v>714</v>
      </c>
      <c r="W1341">
        <v>12</v>
      </c>
      <c r="X1341">
        <v>3</v>
      </c>
      <c r="Y1341">
        <v>3</v>
      </c>
      <c r="Z1341">
        <v>960</v>
      </c>
      <c r="AA1341">
        <v>0</v>
      </c>
      <c r="AE1341" t="b">
        <v>0</v>
      </c>
      <c r="AF1341" t="b">
        <v>0</v>
      </c>
      <c r="AG1341" t="s">
        <v>74</v>
      </c>
    </row>
    <row r="1342" spans="1:33" x14ac:dyDescent="0.25">
      <c r="A1342" t="str">
        <f>_xlfn.CONCAT(Table3[[#This Row],[Order]],"-",Table3[[#This Row],[Line]])</f>
        <v>77316-2</v>
      </c>
      <c r="C1342" t="s">
        <v>5967</v>
      </c>
      <c r="D1342" t="s">
        <v>74</v>
      </c>
      <c r="E1342" t="b">
        <v>0</v>
      </c>
      <c r="F1342">
        <v>77316</v>
      </c>
      <c r="G1342">
        <v>2</v>
      </c>
      <c r="H1342">
        <v>9</v>
      </c>
      <c r="I1342" t="s">
        <v>719</v>
      </c>
      <c r="J1342" t="s">
        <v>5968</v>
      </c>
      <c r="K1342" t="s">
        <v>4219</v>
      </c>
      <c r="L1342">
        <v>74.430000000000007</v>
      </c>
      <c r="M1342" s="37">
        <v>43476</v>
      </c>
      <c r="N1342" t="s">
        <v>165</v>
      </c>
      <c r="P1342" t="s">
        <v>151</v>
      </c>
      <c r="Q1342" s="37"/>
      <c r="R1342" s="37"/>
      <c r="S1342" t="b">
        <v>0</v>
      </c>
      <c r="V1342" t="s">
        <v>714</v>
      </c>
      <c r="W1342">
        <v>12</v>
      </c>
      <c r="X1342">
        <v>9</v>
      </c>
      <c r="Y1342">
        <v>18</v>
      </c>
      <c r="Z1342">
        <v>5760</v>
      </c>
      <c r="AA1342">
        <v>0</v>
      </c>
      <c r="AE1342" t="b">
        <v>0</v>
      </c>
      <c r="AF1342" t="b">
        <v>0</v>
      </c>
      <c r="AG1342" t="s">
        <v>74</v>
      </c>
    </row>
    <row r="1343" spans="1:33" x14ac:dyDescent="0.25">
      <c r="A1343" t="str">
        <f>_xlfn.CONCAT(Table3[[#This Row],[Order]],"-",Table3[[#This Row],[Line]])</f>
        <v>77316-3</v>
      </c>
      <c r="C1343" t="s">
        <v>5967</v>
      </c>
      <c r="D1343" t="s">
        <v>74</v>
      </c>
      <c r="E1343" t="b">
        <v>0</v>
      </c>
      <c r="F1343">
        <v>77316</v>
      </c>
      <c r="G1343">
        <v>3</v>
      </c>
      <c r="H1343">
        <v>3</v>
      </c>
      <c r="I1343" t="s">
        <v>719</v>
      </c>
      <c r="J1343" t="s">
        <v>5968</v>
      </c>
      <c r="K1343" t="s">
        <v>4221</v>
      </c>
      <c r="L1343">
        <v>26.73</v>
      </c>
      <c r="M1343" s="37">
        <v>43476</v>
      </c>
      <c r="N1343" t="s">
        <v>165</v>
      </c>
      <c r="P1343" t="s">
        <v>151</v>
      </c>
      <c r="Q1343" s="37"/>
      <c r="R1343" s="37"/>
      <c r="S1343" t="b">
        <v>0</v>
      </c>
      <c r="V1343" t="s">
        <v>714</v>
      </c>
      <c r="W1343">
        <v>12</v>
      </c>
      <c r="X1343">
        <v>3</v>
      </c>
      <c r="Y1343">
        <v>3</v>
      </c>
      <c r="Z1343">
        <v>1500</v>
      </c>
      <c r="AA1343">
        <v>0</v>
      </c>
      <c r="AE1343" t="b">
        <v>0</v>
      </c>
      <c r="AF1343" t="b">
        <v>0</v>
      </c>
      <c r="AG1343" t="s">
        <v>74</v>
      </c>
    </row>
    <row r="1344" spans="1:33" x14ac:dyDescent="0.25">
      <c r="A1344" t="str">
        <f>_xlfn.CONCAT(Table3[[#This Row],[Order]],"-",Table3[[#This Row],[Line]])</f>
        <v>77316-4</v>
      </c>
      <c r="C1344" t="s">
        <v>5967</v>
      </c>
      <c r="D1344" t="s">
        <v>74</v>
      </c>
      <c r="E1344" t="b">
        <v>0</v>
      </c>
      <c r="F1344">
        <v>77316</v>
      </c>
      <c r="G1344">
        <v>4</v>
      </c>
      <c r="H1344">
        <v>5</v>
      </c>
      <c r="I1344" t="s">
        <v>719</v>
      </c>
      <c r="J1344" t="s">
        <v>5968</v>
      </c>
      <c r="K1344" t="s">
        <v>4223</v>
      </c>
      <c r="L1344">
        <v>80.7</v>
      </c>
      <c r="M1344" s="37">
        <v>43476</v>
      </c>
      <c r="N1344" t="s">
        <v>165</v>
      </c>
      <c r="P1344" t="s">
        <v>151</v>
      </c>
      <c r="Q1344" s="37"/>
      <c r="R1344" s="37"/>
      <c r="S1344" t="b">
        <v>0</v>
      </c>
      <c r="V1344" t="s">
        <v>714</v>
      </c>
      <c r="W1344">
        <v>12</v>
      </c>
      <c r="X1344">
        <v>5</v>
      </c>
      <c r="Y1344">
        <v>10</v>
      </c>
      <c r="Z1344">
        <v>5000</v>
      </c>
      <c r="AA1344">
        <v>0</v>
      </c>
      <c r="AE1344" t="b">
        <v>0</v>
      </c>
      <c r="AF1344" t="b">
        <v>0</v>
      </c>
      <c r="AG1344" t="s">
        <v>74</v>
      </c>
    </row>
    <row r="1345" spans="1:33" x14ac:dyDescent="0.25">
      <c r="A1345" t="str">
        <f>_xlfn.CONCAT(Table3[[#This Row],[Order]],"-",Table3[[#This Row],[Line]])</f>
        <v>75324-8</v>
      </c>
      <c r="C1345" t="s">
        <v>5967</v>
      </c>
      <c r="D1345" t="s">
        <v>74</v>
      </c>
      <c r="E1345" t="b">
        <v>0</v>
      </c>
      <c r="F1345">
        <v>75324</v>
      </c>
      <c r="G1345">
        <v>8</v>
      </c>
      <c r="H1345">
        <v>1</v>
      </c>
      <c r="I1345" t="s">
        <v>730</v>
      </c>
      <c r="J1345" t="s">
        <v>5968</v>
      </c>
      <c r="K1345" t="s">
        <v>1746</v>
      </c>
      <c r="L1345">
        <v>255.68</v>
      </c>
      <c r="M1345" s="37">
        <v>43468</v>
      </c>
      <c r="N1345" t="s">
        <v>165</v>
      </c>
      <c r="O1345" t="s">
        <v>3386</v>
      </c>
      <c r="P1345" t="s">
        <v>151</v>
      </c>
      <c r="Q1345" s="37"/>
      <c r="R1345" s="37"/>
      <c r="S1345" t="b">
        <v>0</v>
      </c>
      <c r="V1345" t="s">
        <v>714</v>
      </c>
      <c r="W1345">
        <v>4</v>
      </c>
      <c r="X1345">
        <v>49</v>
      </c>
      <c r="Y1345">
        <v>50</v>
      </c>
      <c r="Z1345">
        <v>7349.0909099999999</v>
      </c>
      <c r="AA1345">
        <v>0</v>
      </c>
      <c r="AE1345" t="b">
        <v>0</v>
      </c>
      <c r="AF1345" t="b">
        <v>0</v>
      </c>
      <c r="AG1345" t="s">
        <v>180</v>
      </c>
    </row>
    <row r="1346" spans="1:33" x14ac:dyDescent="0.25">
      <c r="A1346" t="str">
        <f>_xlfn.CONCAT(Table3[[#This Row],[Order]],"-",Table3[[#This Row],[Line]])</f>
        <v>75324-9</v>
      </c>
      <c r="C1346" t="s">
        <v>5967</v>
      </c>
      <c r="D1346" t="s">
        <v>74</v>
      </c>
      <c r="E1346" t="b">
        <v>0</v>
      </c>
      <c r="F1346">
        <v>75324</v>
      </c>
      <c r="G1346">
        <v>9</v>
      </c>
      <c r="H1346">
        <v>3</v>
      </c>
      <c r="I1346" t="s">
        <v>730</v>
      </c>
      <c r="J1346" t="s">
        <v>5968</v>
      </c>
      <c r="K1346" t="s">
        <v>2532</v>
      </c>
      <c r="L1346">
        <v>12.57</v>
      </c>
      <c r="M1346" s="37">
        <v>43468</v>
      </c>
      <c r="N1346" t="s">
        <v>165</v>
      </c>
      <c r="O1346" t="s">
        <v>3386</v>
      </c>
      <c r="P1346" t="s">
        <v>151</v>
      </c>
      <c r="Q1346" s="37"/>
      <c r="R1346" s="37"/>
      <c r="S1346" t="b">
        <v>0</v>
      </c>
      <c r="V1346" t="s">
        <v>714</v>
      </c>
      <c r="W1346">
        <v>4</v>
      </c>
      <c r="X1346">
        <v>3</v>
      </c>
      <c r="Y1346">
        <v>3</v>
      </c>
      <c r="Z1346">
        <v>927.27273000000002</v>
      </c>
      <c r="AA1346">
        <v>0</v>
      </c>
      <c r="AE1346" t="b">
        <v>0</v>
      </c>
      <c r="AF1346" t="b">
        <v>0</v>
      </c>
      <c r="AG1346" t="s">
        <v>180</v>
      </c>
    </row>
    <row r="1347" spans="1:33" x14ac:dyDescent="0.25">
      <c r="A1347" t="str">
        <f>_xlfn.CONCAT(Table3[[#This Row],[Order]],"-",Table3[[#This Row],[Line]])</f>
        <v>75761-5</v>
      </c>
      <c r="C1347" t="s">
        <v>5967</v>
      </c>
      <c r="D1347" t="s">
        <v>74</v>
      </c>
      <c r="E1347" t="b">
        <v>0</v>
      </c>
      <c r="F1347">
        <v>75761</v>
      </c>
      <c r="G1347">
        <v>5</v>
      </c>
      <c r="H1347">
        <v>1</v>
      </c>
      <c r="I1347" t="s">
        <v>748</v>
      </c>
      <c r="J1347" t="s">
        <v>5968</v>
      </c>
      <c r="K1347" t="s">
        <v>1838</v>
      </c>
      <c r="L1347">
        <v>19</v>
      </c>
      <c r="M1347" s="37">
        <v>43448</v>
      </c>
      <c r="N1347" t="s">
        <v>43</v>
      </c>
      <c r="O1347" t="s">
        <v>5032</v>
      </c>
      <c r="P1347" t="s">
        <v>151</v>
      </c>
      <c r="Q1347" s="37">
        <v>43440</v>
      </c>
      <c r="R1347" s="37"/>
      <c r="S1347" t="b">
        <v>0</v>
      </c>
      <c r="T1347" t="s">
        <v>0</v>
      </c>
      <c r="V1347" t="s">
        <v>714</v>
      </c>
      <c r="W1347">
        <v>4</v>
      </c>
      <c r="X1347">
        <v>2</v>
      </c>
      <c r="Y1347">
        <v>2</v>
      </c>
      <c r="Z1347">
        <v>1383.34401</v>
      </c>
      <c r="AA1347">
        <v>0</v>
      </c>
      <c r="AD1347" t="s">
        <v>151</v>
      </c>
      <c r="AE1347" t="b">
        <v>1</v>
      </c>
      <c r="AF1347" t="b">
        <v>0</v>
      </c>
      <c r="AG1347" t="s">
        <v>180</v>
      </c>
    </row>
    <row r="1348" spans="1:33" x14ac:dyDescent="0.25">
      <c r="A1348" t="str">
        <f>_xlfn.CONCAT(Table3[[#This Row],[Order]],"-",Table3[[#This Row],[Line]])</f>
        <v>75761-7</v>
      </c>
      <c r="C1348" t="s">
        <v>5967</v>
      </c>
      <c r="D1348" t="s">
        <v>74</v>
      </c>
      <c r="E1348" t="b">
        <v>0</v>
      </c>
      <c r="F1348">
        <v>75761</v>
      </c>
      <c r="G1348">
        <v>7</v>
      </c>
      <c r="H1348">
        <v>38</v>
      </c>
      <c r="I1348" t="s">
        <v>719</v>
      </c>
      <c r="J1348" t="s">
        <v>5968</v>
      </c>
      <c r="K1348" t="s">
        <v>1840</v>
      </c>
      <c r="L1348">
        <v>619.02</v>
      </c>
      <c r="M1348" s="37">
        <v>43468</v>
      </c>
      <c r="N1348" t="s">
        <v>165</v>
      </c>
      <c r="O1348" t="s">
        <v>5032</v>
      </c>
      <c r="P1348" t="s">
        <v>151</v>
      </c>
      <c r="Q1348" s="37">
        <v>43457</v>
      </c>
      <c r="R1348" s="37"/>
      <c r="S1348" t="b">
        <v>0</v>
      </c>
      <c r="V1348" t="s">
        <v>714</v>
      </c>
      <c r="W1348">
        <v>4</v>
      </c>
      <c r="X1348">
        <v>38</v>
      </c>
      <c r="Y1348">
        <v>152</v>
      </c>
      <c r="Z1348">
        <v>40977.072379999998</v>
      </c>
      <c r="AA1348">
        <v>0</v>
      </c>
      <c r="AD1348" t="s">
        <v>151</v>
      </c>
      <c r="AE1348" t="b">
        <v>0</v>
      </c>
      <c r="AF1348" t="b">
        <v>0</v>
      </c>
      <c r="AG1348" t="s">
        <v>180</v>
      </c>
    </row>
    <row r="1349" spans="1:33" x14ac:dyDescent="0.25">
      <c r="A1349" t="str">
        <f>_xlfn.CONCAT(Table3[[#This Row],[Order]],"-",Table3[[#This Row],[Line]])</f>
        <v>75761-9</v>
      </c>
      <c r="C1349" t="s">
        <v>5967</v>
      </c>
      <c r="D1349" t="s">
        <v>74</v>
      </c>
      <c r="E1349" t="b">
        <v>0</v>
      </c>
      <c r="F1349">
        <v>75761</v>
      </c>
      <c r="G1349">
        <v>9</v>
      </c>
      <c r="H1349">
        <v>15</v>
      </c>
      <c r="I1349" t="s">
        <v>725</v>
      </c>
      <c r="J1349" t="s">
        <v>5968</v>
      </c>
      <c r="K1349" t="s">
        <v>1842</v>
      </c>
      <c r="L1349">
        <v>68.25</v>
      </c>
      <c r="M1349" s="37">
        <v>43448</v>
      </c>
      <c r="N1349" t="s">
        <v>43</v>
      </c>
      <c r="O1349" t="s">
        <v>5032</v>
      </c>
      <c r="P1349" t="s">
        <v>151</v>
      </c>
      <c r="Q1349" s="37">
        <v>43440</v>
      </c>
      <c r="R1349" s="37"/>
      <c r="S1349" t="b">
        <v>0</v>
      </c>
      <c r="T1349" t="s">
        <v>0</v>
      </c>
      <c r="V1349" t="s">
        <v>714</v>
      </c>
      <c r="W1349">
        <v>4</v>
      </c>
      <c r="X1349">
        <v>15</v>
      </c>
      <c r="Y1349">
        <v>15</v>
      </c>
      <c r="Z1349">
        <v>5075.1601499999997</v>
      </c>
      <c r="AA1349">
        <v>0</v>
      </c>
      <c r="AD1349" t="s">
        <v>151</v>
      </c>
      <c r="AE1349" t="b">
        <v>1</v>
      </c>
      <c r="AF1349" t="b">
        <v>0</v>
      </c>
      <c r="AG1349" t="s">
        <v>180</v>
      </c>
    </row>
    <row r="1350" spans="1:33" x14ac:dyDescent="0.25">
      <c r="A1350" t="str">
        <f>_xlfn.CONCAT(Table3[[#This Row],[Order]],"-",Table3[[#This Row],[Line]])</f>
        <v>75761-10</v>
      </c>
      <c r="C1350" t="s">
        <v>5967</v>
      </c>
      <c r="D1350" t="s">
        <v>74</v>
      </c>
      <c r="E1350" t="b">
        <v>0</v>
      </c>
      <c r="F1350">
        <v>75761</v>
      </c>
      <c r="G1350">
        <v>10</v>
      </c>
      <c r="H1350">
        <v>9</v>
      </c>
      <c r="I1350" t="s">
        <v>725</v>
      </c>
      <c r="J1350" t="s">
        <v>5968</v>
      </c>
      <c r="K1350" t="s">
        <v>1844</v>
      </c>
      <c r="L1350">
        <v>75.33</v>
      </c>
      <c r="M1350" s="37">
        <v>43468</v>
      </c>
      <c r="N1350" t="s">
        <v>165</v>
      </c>
      <c r="O1350" t="s">
        <v>5032</v>
      </c>
      <c r="Q1350" s="37"/>
      <c r="R1350" s="37"/>
      <c r="S1350" t="b">
        <v>0</v>
      </c>
      <c r="V1350" t="s">
        <v>714</v>
      </c>
      <c r="W1350">
        <v>4</v>
      </c>
      <c r="X1350">
        <v>9</v>
      </c>
      <c r="Y1350">
        <v>9</v>
      </c>
      <c r="Z1350">
        <v>4665.09609</v>
      </c>
      <c r="AA1350">
        <v>0</v>
      </c>
      <c r="AE1350" t="b">
        <v>0</v>
      </c>
      <c r="AF1350" t="b">
        <v>0</v>
      </c>
      <c r="AG1350" t="s">
        <v>180</v>
      </c>
    </row>
    <row r="1351" spans="1:33" x14ac:dyDescent="0.25">
      <c r="A1351" t="str">
        <f>_xlfn.CONCAT(Table3[[#This Row],[Order]],"-",Table3[[#This Row],[Line]])</f>
        <v>75761-14</v>
      </c>
      <c r="C1351" t="s">
        <v>5967</v>
      </c>
      <c r="D1351" t="s">
        <v>74</v>
      </c>
      <c r="E1351" t="b">
        <v>0</v>
      </c>
      <c r="F1351">
        <v>75761</v>
      </c>
      <c r="G1351">
        <v>14</v>
      </c>
      <c r="H1351">
        <v>4</v>
      </c>
      <c r="I1351" t="s">
        <v>733</v>
      </c>
      <c r="J1351" t="s">
        <v>5968</v>
      </c>
      <c r="K1351" t="s">
        <v>1846</v>
      </c>
      <c r="L1351">
        <v>40</v>
      </c>
      <c r="M1351" s="37">
        <v>43468</v>
      </c>
      <c r="N1351" t="s">
        <v>165</v>
      </c>
      <c r="O1351" t="s">
        <v>5032</v>
      </c>
      <c r="P1351" t="s">
        <v>151</v>
      </c>
      <c r="Q1351" s="37">
        <v>43457</v>
      </c>
      <c r="R1351" s="37"/>
      <c r="S1351" t="b">
        <v>0</v>
      </c>
      <c r="V1351" t="s">
        <v>714</v>
      </c>
      <c r="W1351">
        <v>4</v>
      </c>
      <c r="X1351">
        <v>4</v>
      </c>
      <c r="Y1351">
        <v>12</v>
      </c>
      <c r="Z1351">
        <v>3777.3760400000001</v>
      </c>
      <c r="AA1351">
        <v>0</v>
      </c>
      <c r="AD1351" t="s">
        <v>151</v>
      </c>
      <c r="AE1351" t="b">
        <v>0</v>
      </c>
      <c r="AF1351" t="b">
        <v>0</v>
      </c>
      <c r="AG1351" t="s">
        <v>180</v>
      </c>
    </row>
    <row r="1352" spans="1:33" x14ac:dyDescent="0.25">
      <c r="A1352" t="str">
        <f>_xlfn.CONCAT(Table3[[#This Row],[Order]],"-",Table3[[#This Row],[Line]])</f>
        <v>76597-2</v>
      </c>
      <c r="C1352" t="s">
        <v>5967</v>
      </c>
      <c r="D1352" t="s">
        <v>74</v>
      </c>
      <c r="E1352" t="b">
        <v>0</v>
      </c>
      <c r="F1352">
        <v>76597</v>
      </c>
      <c r="G1352">
        <v>2</v>
      </c>
      <c r="H1352">
        <v>2</v>
      </c>
      <c r="I1352" t="s">
        <v>768</v>
      </c>
      <c r="J1352" t="s">
        <v>5968</v>
      </c>
      <c r="K1352" t="s">
        <v>4225</v>
      </c>
      <c r="L1352">
        <v>11.2</v>
      </c>
      <c r="M1352" s="37">
        <v>43476</v>
      </c>
      <c r="N1352" t="s">
        <v>42</v>
      </c>
      <c r="P1352" t="s">
        <v>151</v>
      </c>
      <c r="Q1352" s="37"/>
      <c r="R1352" s="37"/>
      <c r="S1352" t="b">
        <v>0</v>
      </c>
      <c r="V1352" t="s">
        <v>715</v>
      </c>
      <c r="W1352">
        <v>12</v>
      </c>
      <c r="X1352">
        <v>2</v>
      </c>
      <c r="Y1352">
        <v>6</v>
      </c>
      <c r="Z1352">
        <v>2096</v>
      </c>
      <c r="AA1352">
        <v>0</v>
      </c>
      <c r="AE1352" t="b">
        <v>0</v>
      </c>
      <c r="AF1352" t="b">
        <v>0</v>
      </c>
      <c r="AG1352" t="s">
        <v>74</v>
      </c>
    </row>
    <row r="1353" spans="1:33" x14ac:dyDescent="0.25">
      <c r="A1353" t="str">
        <f>_xlfn.CONCAT(Table3[[#This Row],[Order]],"-",Table3[[#This Row],[Line]])</f>
        <v>76597-3</v>
      </c>
      <c r="C1353" t="s">
        <v>5967</v>
      </c>
      <c r="D1353" t="s">
        <v>74</v>
      </c>
      <c r="E1353" t="b">
        <v>0</v>
      </c>
      <c r="F1353">
        <v>76597</v>
      </c>
      <c r="G1353">
        <v>3</v>
      </c>
      <c r="H1353">
        <v>1</v>
      </c>
      <c r="I1353" t="s">
        <v>768</v>
      </c>
      <c r="J1353" t="s">
        <v>5968</v>
      </c>
      <c r="K1353" t="s">
        <v>4227</v>
      </c>
      <c r="L1353">
        <v>5.53</v>
      </c>
      <c r="M1353" s="37">
        <v>43476</v>
      </c>
      <c r="N1353" t="s">
        <v>42</v>
      </c>
      <c r="P1353" t="s">
        <v>151</v>
      </c>
      <c r="Q1353" s="37"/>
      <c r="R1353" s="37"/>
      <c r="S1353" t="b">
        <v>0</v>
      </c>
      <c r="V1353" t="s">
        <v>715</v>
      </c>
      <c r="W1353">
        <v>12</v>
      </c>
      <c r="X1353">
        <v>1</v>
      </c>
      <c r="Y1353">
        <v>3</v>
      </c>
      <c r="Z1353">
        <v>1252</v>
      </c>
      <c r="AA1353">
        <v>0</v>
      </c>
      <c r="AE1353" t="b">
        <v>0</v>
      </c>
      <c r="AF1353" t="b">
        <v>0</v>
      </c>
      <c r="AG1353" t="s">
        <v>74</v>
      </c>
    </row>
    <row r="1354" spans="1:33" x14ac:dyDescent="0.25">
      <c r="A1354" t="str">
        <f>_xlfn.CONCAT(Table3[[#This Row],[Order]],"-",Table3[[#This Row],[Line]])</f>
        <v>77315-1</v>
      </c>
      <c r="C1354" t="s">
        <v>5967</v>
      </c>
      <c r="D1354" t="s">
        <v>74</v>
      </c>
      <c r="E1354" t="b">
        <v>0</v>
      </c>
      <c r="F1354">
        <v>77315</v>
      </c>
      <c r="G1354">
        <v>1</v>
      </c>
      <c r="H1354">
        <v>1</v>
      </c>
      <c r="I1354" t="s">
        <v>719</v>
      </c>
      <c r="J1354" t="s">
        <v>5968</v>
      </c>
      <c r="K1354" t="s">
        <v>4219</v>
      </c>
      <c r="L1354">
        <v>8.27</v>
      </c>
      <c r="M1354" s="37">
        <v>43469</v>
      </c>
      <c r="N1354" t="s">
        <v>165</v>
      </c>
      <c r="P1354" t="s">
        <v>151</v>
      </c>
      <c r="Q1354" s="37">
        <v>43464</v>
      </c>
      <c r="R1354" s="37"/>
      <c r="S1354" t="b">
        <v>0</v>
      </c>
      <c r="V1354" t="s">
        <v>714</v>
      </c>
      <c r="W1354">
        <v>12</v>
      </c>
      <c r="X1354">
        <v>1</v>
      </c>
      <c r="Y1354">
        <v>2</v>
      </c>
      <c r="Z1354">
        <v>640</v>
      </c>
      <c r="AA1354">
        <v>0</v>
      </c>
      <c r="AD1354" t="s">
        <v>151</v>
      </c>
      <c r="AE1354" t="b">
        <v>0</v>
      </c>
      <c r="AF1354" t="b">
        <v>0</v>
      </c>
      <c r="AG1354" t="s">
        <v>74</v>
      </c>
    </row>
    <row r="1355" spans="1:33" x14ac:dyDescent="0.25">
      <c r="A1355" t="str">
        <f>_xlfn.CONCAT(Table3[[#This Row],[Order]],"-",Table3[[#This Row],[Line]])</f>
        <v>77315-1</v>
      </c>
      <c r="C1355" t="s">
        <v>5967</v>
      </c>
      <c r="D1355" t="s">
        <v>74</v>
      </c>
      <c r="E1355" t="b">
        <v>0</v>
      </c>
      <c r="F1355">
        <v>77315</v>
      </c>
      <c r="G1355">
        <v>1</v>
      </c>
      <c r="H1355">
        <v>16</v>
      </c>
      <c r="I1355" t="s">
        <v>719</v>
      </c>
      <c r="J1355" t="s">
        <v>5968</v>
      </c>
      <c r="K1355" t="s">
        <v>4219</v>
      </c>
      <c r="L1355">
        <v>132.32</v>
      </c>
      <c r="M1355" s="37">
        <v>43476</v>
      </c>
      <c r="N1355" t="s">
        <v>42</v>
      </c>
      <c r="P1355" t="s">
        <v>151</v>
      </c>
      <c r="Q1355" s="37"/>
      <c r="R1355" s="37"/>
      <c r="S1355" t="b">
        <v>0</v>
      </c>
      <c r="V1355" t="s">
        <v>714</v>
      </c>
      <c r="W1355">
        <v>12</v>
      </c>
      <c r="X1355">
        <v>16</v>
      </c>
      <c r="Y1355">
        <v>32</v>
      </c>
      <c r="Z1355">
        <v>10240</v>
      </c>
      <c r="AA1355">
        <v>0</v>
      </c>
      <c r="AE1355" t="b">
        <v>0</v>
      </c>
      <c r="AF1355" t="b">
        <v>0</v>
      </c>
      <c r="AG1355" t="s">
        <v>74</v>
      </c>
    </row>
    <row r="1356" spans="1:33" x14ac:dyDescent="0.25">
      <c r="A1356" t="str">
        <f>_xlfn.CONCAT(Table3[[#This Row],[Order]],"-",Table3[[#This Row],[Line]])</f>
        <v>77315-2</v>
      </c>
      <c r="C1356" t="s">
        <v>5967</v>
      </c>
      <c r="D1356" t="s">
        <v>74</v>
      </c>
      <c r="E1356" t="b">
        <v>0</v>
      </c>
      <c r="F1356">
        <v>77315</v>
      </c>
      <c r="G1356">
        <v>2</v>
      </c>
      <c r="H1356">
        <v>9</v>
      </c>
      <c r="I1356" t="s">
        <v>719</v>
      </c>
      <c r="J1356" t="s">
        <v>5968</v>
      </c>
      <c r="K1356" t="s">
        <v>4223</v>
      </c>
      <c r="L1356">
        <v>145.26</v>
      </c>
      <c r="M1356" s="37">
        <v>43476</v>
      </c>
      <c r="N1356" t="s">
        <v>42</v>
      </c>
      <c r="P1356" t="s">
        <v>151</v>
      </c>
      <c r="Q1356" s="37"/>
      <c r="R1356" s="37"/>
      <c r="S1356" t="b">
        <v>0</v>
      </c>
      <c r="V1356" t="s">
        <v>714</v>
      </c>
      <c r="W1356">
        <v>12</v>
      </c>
      <c r="X1356">
        <v>9</v>
      </c>
      <c r="Y1356">
        <v>18</v>
      </c>
      <c r="Z1356">
        <v>9000</v>
      </c>
      <c r="AA1356">
        <v>0</v>
      </c>
      <c r="AE1356" t="b">
        <v>0</v>
      </c>
      <c r="AF1356" t="b">
        <v>0</v>
      </c>
      <c r="AG1356" t="s">
        <v>74</v>
      </c>
    </row>
    <row r="1357" spans="1:33" x14ac:dyDescent="0.25">
      <c r="A1357" t="str">
        <f>_xlfn.CONCAT(Table3[[#This Row],[Order]],"-",Table3[[#This Row],[Line]])</f>
        <v>64123-4</v>
      </c>
      <c r="C1357" t="s">
        <v>5967</v>
      </c>
      <c r="D1357" t="s">
        <v>74</v>
      </c>
      <c r="E1357" t="b">
        <v>0</v>
      </c>
      <c r="F1357">
        <v>64123</v>
      </c>
      <c r="G1357">
        <v>4</v>
      </c>
      <c r="H1357">
        <v>2</v>
      </c>
      <c r="I1357" t="s">
        <v>891</v>
      </c>
      <c r="J1357" t="s">
        <v>5968</v>
      </c>
      <c r="K1357" t="s">
        <v>892</v>
      </c>
      <c r="L1357">
        <v>0</v>
      </c>
      <c r="M1357" s="37"/>
      <c r="N1357" t="s">
        <v>782</v>
      </c>
      <c r="Q1357" s="37"/>
      <c r="R1357" s="37"/>
      <c r="S1357" t="b">
        <v>0</v>
      </c>
      <c r="V1357" t="s">
        <v>714</v>
      </c>
      <c r="W1357">
        <v>1</v>
      </c>
      <c r="X1357">
        <v>2</v>
      </c>
      <c r="Y1357">
        <v>2</v>
      </c>
      <c r="Z1357">
        <v>1060</v>
      </c>
      <c r="AA1357">
        <v>0</v>
      </c>
      <c r="AE1357" t="b">
        <v>0</v>
      </c>
      <c r="AF1357" t="b">
        <v>0</v>
      </c>
      <c r="AG1357" t="s">
        <v>74</v>
      </c>
    </row>
    <row r="1358" spans="1:33" x14ac:dyDescent="0.25">
      <c r="A1358" t="str">
        <f>_xlfn.CONCAT(Table3[[#This Row],[Order]],"-",Table3[[#This Row],[Line]])</f>
        <v>64123-6</v>
      </c>
      <c r="C1358" t="s">
        <v>5967</v>
      </c>
      <c r="D1358" t="s">
        <v>74</v>
      </c>
      <c r="E1358" t="b">
        <v>0</v>
      </c>
      <c r="F1358">
        <v>64123</v>
      </c>
      <c r="G1358">
        <v>6</v>
      </c>
      <c r="H1358">
        <v>4</v>
      </c>
      <c r="I1358" t="s">
        <v>891</v>
      </c>
      <c r="J1358" t="s">
        <v>5968</v>
      </c>
      <c r="K1358" t="s">
        <v>893</v>
      </c>
      <c r="L1358">
        <v>0</v>
      </c>
      <c r="M1358" s="37"/>
      <c r="N1358" t="s">
        <v>782</v>
      </c>
      <c r="Q1358" s="37"/>
      <c r="R1358" s="37"/>
      <c r="S1358" t="b">
        <v>0</v>
      </c>
      <c r="V1358" t="s">
        <v>714</v>
      </c>
      <c r="W1358">
        <v>1</v>
      </c>
      <c r="X1358">
        <v>4</v>
      </c>
      <c r="Y1358">
        <v>4</v>
      </c>
      <c r="Z1358">
        <v>1540</v>
      </c>
      <c r="AA1358">
        <v>0</v>
      </c>
      <c r="AE1358" t="b">
        <v>0</v>
      </c>
      <c r="AF1358" t="b">
        <v>0</v>
      </c>
      <c r="AG1358" t="s">
        <v>74</v>
      </c>
    </row>
    <row r="1359" spans="1:33" x14ac:dyDescent="0.25">
      <c r="A1359" t="str">
        <f>_xlfn.CONCAT(Table3[[#This Row],[Order]],"-",Table3[[#This Row],[Line]])</f>
        <v>64123-12</v>
      </c>
      <c r="C1359" t="s">
        <v>5967</v>
      </c>
      <c r="D1359" t="s">
        <v>74</v>
      </c>
      <c r="E1359" t="b">
        <v>0</v>
      </c>
      <c r="F1359">
        <v>64123</v>
      </c>
      <c r="G1359">
        <v>12</v>
      </c>
      <c r="H1359">
        <v>0</v>
      </c>
      <c r="I1359" t="s">
        <v>891</v>
      </c>
      <c r="J1359" t="s">
        <v>5968</v>
      </c>
      <c r="K1359" t="s">
        <v>894</v>
      </c>
      <c r="L1359">
        <v>0</v>
      </c>
      <c r="M1359" s="37"/>
      <c r="N1359" t="s">
        <v>782</v>
      </c>
      <c r="Q1359" s="37"/>
      <c r="R1359" s="37"/>
      <c r="S1359" t="b">
        <v>0</v>
      </c>
      <c r="V1359" t="s">
        <v>714</v>
      </c>
      <c r="W1359">
        <v>0</v>
      </c>
      <c r="X1359">
        <v>0</v>
      </c>
      <c r="Z1359">
        <v>0</v>
      </c>
      <c r="AA1359">
        <v>0</v>
      </c>
      <c r="AE1359" t="b">
        <v>0</v>
      </c>
      <c r="AF1359" t="b">
        <v>0</v>
      </c>
      <c r="AG1359" t="s">
        <v>74</v>
      </c>
    </row>
    <row r="1360" spans="1:33" x14ac:dyDescent="0.25">
      <c r="A1360" t="str">
        <f>_xlfn.CONCAT(Table3[[#This Row],[Order]],"-",Table3[[#This Row],[Line]])</f>
        <v>75878-1</v>
      </c>
      <c r="C1360" t="s">
        <v>5967</v>
      </c>
      <c r="D1360" t="s">
        <v>74</v>
      </c>
      <c r="E1360" t="b">
        <v>0</v>
      </c>
      <c r="F1360">
        <v>75878</v>
      </c>
      <c r="G1360">
        <v>1</v>
      </c>
      <c r="H1360">
        <v>6</v>
      </c>
      <c r="I1360" t="s">
        <v>738</v>
      </c>
      <c r="J1360" t="s">
        <v>5968</v>
      </c>
      <c r="K1360" t="s">
        <v>1924</v>
      </c>
      <c r="L1360">
        <v>48</v>
      </c>
      <c r="M1360" s="37">
        <v>43467</v>
      </c>
      <c r="N1360" t="s">
        <v>29</v>
      </c>
      <c r="O1360" t="s">
        <v>4229</v>
      </c>
      <c r="P1360" t="s">
        <v>151</v>
      </c>
      <c r="Q1360" s="37">
        <v>43452</v>
      </c>
      <c r="R1360" s="37"/>
      <c r="S1360" t="b">
        <v>0</v>
      </c>
      <c r="V1360" t="s">
        <v>715</v>
      </c>
      <c r="W1360">
        <v>7</v>
      </c>
      <c r="X1360">
        <v>6</v>
      </c>
      <c r="Y1360">
        <v>6</v>
      </c>
      <c r="Z1360">
        <v>2322.6</v>
      </c>
      <c r="AA1360">
        <v>0</v>
      </c>
      <c r="AC1360" t="s">
        <v>151</v>
      </c>
      <c r="AD1360" t="s">
        <v>151</v>
      </c>
      <c r="AE1360" t="b">
        <v>0</v>
      </c>
      <c r="AF1360" t="b">
        <v>0</v>
      </c>
      <c r="AG1360" t="s">
        <v>74</v>
      </c>
    </row>
    <row r="1361" spans="1:33" x14ac:dyDescent="0.25">
      <c r="A1361" t="str">
        <f>_xlfn.CONCAT(Table3[[#This Row],[Order]],"-",Table3[[#This Row],[Line]])</f>
        <v>75878-2</v>
      </c>
      <c r="C1361" t="s">
        <v>5967</v>
      </c>
      <c r="D1361" t="s">
        <v>74</v>
      </c>
      <c r="E1361" t="b">
        <v>0</v>
      </c>
      <c r="F1361">
        <v>75878</v>
      </c>
      <c r="G1361">
        <v>2</v>
      </c>
      <c r="H1361">
        <v>2</v>
      </c>
      <c r="I1361" t="s">
        <v>725</v>
      </c>
      <c r="J1361" t="s">
        <v>5968</v>
      </c>
      <c r="K1361" t="s">
        <v>1926</v>
      </c>
      <c r="L1361">
        <v>16</v>
      </c>
      <c r="M1361" s="37">
        <v>43467</v>
      </c>
      <c r="N1361" t="s">
        <v>29</v>
      </c>
      <c r="O1361" t="s">
        <v>4229</v>
      </c>
      <c r="P1361" t="s">
        <v>151</v>
      </c>
      <c r="Q1361" s="37">
        <v>43452</v>
      </c>
      <c r="R1361" s="37"/>
      <c r="S1361" t="b">
        <v>0</v>
      </c>
      <c r="V1361" t="s">
        <v>715</v>
      </c>
      <c r="W1361">
        <v>7</v>
      </c>
      <c r="X1361">
        <v>2</v>
      </c>
      <c r="Y1361">
        <v>2</v>
      </c>
      <c r="Z1361">
        <v>1032.26</v>
      </c>
      <c r="AA1361">
        <v>0</v>
      </c>
      <c r="AC1361" t="s">
        <v>151</v>
      </c>
      <c r="AD1361" t="s">
        <v>151</v>
      </c>
      <c r="AE1361" t="b">
        <v>0</v>
      </c>
      <c r="AF1361" t="b">
        <v>0</v>
      </c>
      <c r="AG1361" t="s">
        <v>74</v>
      </c>
    </row>
    <row r="1362" spans="1:33" x14ac:dyDescent="0.25">
      <c r="A1362" t="str">
        <f>_xlfn.CONCAT(Table3[[#This Row],[Order]],"-",Table3[[#This Row],[Line]])</f>
        <v>78110-1</v>
      </c>
      <c r="C1362" t="s">
        <v>5967</v>
      </c>
      <c r="D1362" t="s">
        <v>74</v>
      </c>
      <c r="E1362" t="b">
        <v>0</v>
      </c>
      <c r="F1362">
        <v>78110</v>
      </c>
      <c r="G1362">
        <v>1</v>
      </c>
      <c r="H1362">
        <v>10</v>
      </c>
      <c r="I1362" t="s">
        <v>731</v>
      </c>
      <c r="J1362" t="s">
        <v>5968</v>
      </c>
      <c r="K1362" t="s">
        <v>5594</v>
      </c>
      <c r="L1362">
        <v>74.5</v>
      </c>
      <c r="M1362" s="37"/>
      <c r="N1362" t="s">
        <v>736</v>
      </c>
      <c r="Q1362" s="37"/>
      <c r="R1362" s="37"/>
      <c r="S1362" t="b">
        <v>0</v>
      </c>
      <c r="V1362" t="s">
        <v>714</v>
      </c>
      <c r="W1362">
        <v>0</v>
      </c>
      <c r="X1362">
        <v>10</v>
      </c>
      <c r="Z1362">
        <v>5710</v>
      </c>
      <c r="AA1362">
        <v>0</v>
      </c>
      <c r="AE1362" t="b">
        <v>0</v>
      </c>
      <c r="AF1362" t="b">
        <v>0</v>
      </c>
      <c r="AG1362" t="s">
        <v>74</v>
      </c>
    </row>
    <row r="1363" spans="1:33" x14ac:dyDescent="0.25">
      <c r="A1363" t="str">
        <f>_xlfn.CONCAT(Table3[[#This Row],[Order]],"-",Table3[[#This Row],[Line]])</f>
        <v>78110-2</v>
      </c>
      <c r="C1363" t="s">
        <v>5967</v>
      </c>
      <c r="D1363" t="s">
        <v>74</v>
      </c>
      <c r="E1363" t="b">
        <v>0</v>
      </c>
      <c r="F1363">
        <v>78110</v>
      </c>
      <c r="G1363">
        <v>2</v>
      </c>
      <c r="H1363">
        <v>10</v>
      </c>
      <c r="I1363" t="s">
        <v>731</v>
      </c>
      <c r="J1363" t="s">
        <v>5968</v>
      </c>
      <c r="K1363" t="s">
        <v>5595</v>
      </c>
      <c r="L1363">
        <v>118.4</v>
      </c>
      <c r="M1363" s="37"/>
      <c r="N1363" t="s">
        <v>736</v>
      </c>
      <c r="Q1363" s="37"/>
      <c r="R1363" s="37"/>
      <c r="S1363" t="b">
        <v>0</v>
      </c>
      <c r="V1363" t="s">
        <v>714</v>
      </c>
      <c r="W1363">
        <v>0</v>
      </c>
      <c r="X1363">
        <v>10</v>
      </c>
      <c r="Z1363">
        <v>6170</v>
      </c>
      <c r="AA1363">
        <v>0</v>
      </c>
      <c r="AE1363" t="b">
        <v>0</v>
      </c>
      <c r="AF1363" t="b">
        <v>0</v>
      </c>
      <c r="AG1363" t="s">
        <v>74</v>
      </c>
    </row>
    <row r="1364" spans="1:33" x14ac:dyDescent="0.25">
      <c r="A1364" t="str">
        <f>_xlfn.CONCAT(Table3[[#This Row],[Order]],"-",Table3[[#This Row],[Line]])</f>
        <v>77645-1</v>
      </c>
      <c r="C1364" t="s">
        <v>5967</v>
      </c>
      <c r="D1364" t="s">
        <v>74</v>
      </c>
      <c r="E1364" t="b">
        <v>0</v>
      </c>
      <c r="F1364">
        <v>77645</v>
      </c>
      <c r="G1364">
        <v>1</v>
      </c>
      <c r="H1364">
        <v>8</v>
      </c>
      <c r="I1364" t="s">
        <v>717</v>
      </c>
      <c r="J1364" t="s">
        <v>5968</v>
      </c>
      <c r="K1364" t="s">
        <v>5266</v>
      </c>
      <c r="L1364">
        <v>58.88</v>
      </c>
      <c r="M1364" s="37">
        <v>43476</v>
      </c>
      <c r="N1364" t="s">
        <v>42</v>
      </c>
      <c r="Q1364" s="37"/>
      <c r="R1364" s="37"/>
      <c r="S1364" t="b">
        <v>0</v>
      </c>
      <c r="V1364" t="s">
        <v>714</v>
      </c>
      <c r="W1364">
        <v>10</v>
      </c>
      <c r="X1364">
        <v>8</v>
      </c>
      <c r="Y1364">
        <v>8</v>
      </c>
      <c r="Z1364">
        <v>1400</v>
      </c>
      <c r="AA1364">
        <v>0</v>
      </c>
      <c r="AE1364" t="b">
        <v>0</v>
      </c>
      <c r="AF1364" t="b">
        <v>0</v>
      </c>
      <c r="AG1364" t="s">
        <v>74</v>
      </c>
    </row>
    <row r="1365" spans="1:33" x14ac:dyDescent="0.25">
      <c r="A1365" t="str">
        <f>_xlfn.CONCAT(Table3[[#This Row],[Order]],"-",Table3[[#This Row],[Line]])</f>
        <v>77645-2</v>
      </c>
      <c r="C1365" t="s">
        <v>5967</v>
      </c>
      <c r="D1365" t="s">
        <v>74</v>
      </c>
      <c r="E1365" t="b">
        <v>0</v>
      </c>
      <c r="F1365">
        <v>77645</v>
      </c>
      <c r="G1365">
        <v>2</v>
      </c>
      <c r="H1365">
        <v>22</v>
      </c>
      <c r="I1365" t="s">
        <v>717</v>
      </c>
      <c r="J1365" t="s">
        <v>5968</v>
      </c>
      <c r="K1365" t="s">
        <v>5268</v>
      </c>
      <c r="L1365">
        <v>60.28</v>
      </c>
      <c r="M1365" s="37">
        <v>43476</v>
      </c>
      <c r="N1365" t="s">
        <v>42</v>
      </c>
      <c r="Q1365" s="37"/>
      <c r="R1365" s="37"/>
      <c r="S1365" t="b">
        <v>0</v>
      </c>
      <c r="V1365" t="s">
        <v>714</v>
      </c>
      <c r="W1365">
        <v>10</v>
      </c>
      <c r="X1365">
        <v>22</v>
      </c>
      <c r="Y1365">
        <v>22</v>
      </c>
      <c r="Z1365">
        <v>5500</v>
      </c>
      <c r="AA1365">
        <v>0</v>
      </c>
      <c r="AE1365" t="b">
        <v>0</v>
      </c>
      <c r="AF1365" t="b">
        <v>0</v>
      </c>
      <c r="AG1365" t="s">
        <v>74</v>
      </c>
    </row>
    <row r="1366" spans="1:33" x14ac:dyDescent="0.25">
      <c r="A1366" t="str">
        <f>_xlfn.CONCAT(Table3[[#This Row],[Order]],"-",Table3[[#This Row],[Line]])</f>
        <v>77736-1</v>
      </c>
      <c r="C1366" t="s">
        <v>5967</v>
      </c>
      <c r="D1366" t="s">
        <v>74</v>
      </c>
      <c r="E1366" t="b">
        <v>0</v>
      </c>
      <c r="F1366">
        <v>77736</v>
      </c>
      <c r="G1366">
        <v>1</v>
      </c>
      <c r="H1366">
        <v>4</v>
      </c>
      <c r="I1366" t="s">
        <v>743</v>
      </c>
      <c r="J1366" t="s">
        <v>5968</v>
      </c>
      <c r="K1366" t="s">
        <v>3649</v>
      </c>
      <c r="L1366">
        <v>0</v>
      </c>
      <c r="M1366" s="37">
        <v>43483</v>
      </c>
      <c r="N1366" t="s">
        <v>42</v>
      </c>
      <c r="O1366" t="s">
        <v>5596</v>
      </c>
      <c r="Q1366" s="37"/>
      <c r="R1366" s="37"/>
      <c r="S1366" t="b">
        <v>0</v>
      </c>
      <c r="V1366" t="s">
        <v>714</v>
      </c>
      <c r="W1366">
        <v>0</v>
      </c>
      <c r="X1366">
        <v>4</v>
      </c>
      <c r="Y1366">
        <v>4</v>
      </c>
      <c r="Z1366">
        <v>2700</v>
      </c>
      <c r="AA1366">
        <v>0</v>
      </c>
      <c r="AE1366" t="b">
        <v>0</v>
      </c>
      <c r="AF1366" t="b">
        <v>0</v>
      </c>
      <c r="AG1366" t="s">
        <v>74</v>
      </c>
    </row>
    <row r="1367" spans="1:33" x14ac:dyDescent="0.25">
      <c r="A1367" t="str">
        <f>_xlfn.CONCAT(Table3[[#This Row],[Order]],"-",Table3[[#This Row],[Line]])</f>
        <v>77736-2</v>
      </c>
      <c r="C1367" t="s">
        <v>5967</v>
      </c>
      <c r="D1367" t="s">
        <v>74</v>
      </c>
      <c r="E1367" t="b">
        <v>0</v>
      </c>
      <c r="F1367">
        <v>77736</v>
      </c>
      <c r="G1367">
        <v>2</v>
      </c>
      <c r="H1367">
        <v>5</v>
      </c>
      <c r="I1367" t="s">
        <v>743</v>
      </c>
      <c r="J1367" t="s">
        <v>5968</v>
      </c>
      <c r="K1367" t="s">
        <v>3651</v>
      </c>
      <c r="L1367">
        <v>0</v>
      </c>
      <c r="M1367" s="37">
        <v>43483</v>
      </c>
      <c r="N1367" t="s">
        <v>42</v>
      </c>
      <c r="O1367" t="s">
        <v>5596</v>
      </c>
      <c r="Q1367" s="37"/>
      <c r="R1367" s="37"/>
      <c r="S1367" t="b">
        <v>0</v>
      </c>
      <c r="V1367" t="s">
        <v>714</v>
      </c>
      <c r="W1367">
        <v>0</v>
      </c>
      <c r="X1367">
        <v>5</v>
      </c>
      <c r="Y1367">
        <v>10</v>
      </c>
      <c r="Z1367">
        <v>3575</v>
      </c>
      <c r="AA1367">
        <v>0</v>
      </c>
      <c r="AE1367" t="b">
        <v>0</v>
      </c>
      <c r="AF1367" t="b">
        <v>0</v>
      </c>
      <c r="AG1367" t="s">
        <v>74</v>
      </c>
    </row>
    <row r="1368" spans="1:33" x14ac:dyDescent="0.25">
      <c r="A1368" t="str">
        <f>_xlfn.CONCAT(Table3[[#This Row],[Order]],"-",Table3[[#This Row],[Line]])</f>
        <v>77737-1</v>
      </c>
      <c r="C1368" t="s">
        <v>5967</v>
      </c>
      <c r="D1368" t="s">
        <v>74</v>
      </c>
      <c r="E1368" t="b">
        <v>0</v>
      </c>
      <c r="F1368">
        <v>77737</v>
      </c>
      <c r="G1368">
        <v>1</v>
      </c>
      <c r="H1368">
        <v>3</v>
      </c>
      <c r="I1368" t="s">
        <v>743</v>
      </c>
      <c r="J1368" t="s">
        <v>5968</v>
      </c>
      <c r="K1368" t="s">
        <v>3649</v>
      </c>
      <c r="L1368">
        <v>0</v>
      </c>
      <c r="M1368" s="37"/>
      <c r="N1368" t="s">
        <v>736</v>
      </c>
      <c r="Q1368" s="37"/>
      <c r="R1368" s="37"/>
      <c r="S1368" t="b">
        <v>0</v>
      </c>
      <c r="V1368" t="s">
        <v>714</v>
      </c>
      <c r="W1368">
        <v>0</v>
      </c>
      <c r="X1368">
        <v>3</v>
      </c>
      <c r="Z1368">
        <v>2025</v>
      </c>
      <c r="AA1368">
        <v>0</v>
      </c>
      <c r="AE1368" t="b">
        <v>0</v>
      </c>
      <c r="AF1368" t="b">
        <v>0</v>
      </c>
      <c r="AG1368" t="s">
        <v>74</v>
      </c>
    </row>
    <row r="1369" spans="1:33" x14ac:dyDescent="0.25">
      <c r="A1369" t="str">
        <f>_xlfn.CONCAT(Table3[[#This Row],[Order]],"-",Table3[[#This Row],[Line]])</f>
        <v>77737-2</v>
      </c>
      <c r="C1369" t="s">
        <v>5967</v>
      </c>
      <c r="D1369" t="s">
        <v>74</v>
      </c>
      <c r="E1369" t="b">
        <v>0</v>
      </c>
      <c r="F1369">
        <v>77737</v>
      </c>
      <c r="G1369">
        <v>2</v>
      </c>
      <c r="H1369">
        <v>5</v>
      </c>
      <c r="I1369" t="s">
        <v>743</v>
      </c>
      <c r="J1369" t="s">
        <v>5968</v>
      </c>
      <c r="K1369" t="s">
        <v>3651</v>
      </c>
      <c r="L1369">
        <v>0</v>
      </c>
      <c r="M1369" s="37"/>
      <c r="N1369" t="s">
        <v>713</v>
      </c>
      <c r="Q1369" s="37"/>
      <c r="R1369" s="37"/>
      <c r="S1369" t="b">
        <v>0</v>
      </c>
      <c r="V1369" t="s">
        <v>714</v>
      </c>
      <c r="W1369">
        <v>0</v>
      </c>
      <c r="X1369">
        <v>5</v>
      </c>
      <c r="Z1369">
        <v>3575</v>
      </c>
      <c r="AA1369">
        <v>0</v>
      </c>
      <c r="AE1369" t="b">
        <v>0</v>
      </c>
      <c r="AF1369" t="b">
        <v>0</v>
      </c>
      <c r="AG1369" t="s">
        <v>74</v>
      </c>
    </row>
    <row r="1370" spans="1:33" x14ac:dyDescent="0.25">
      <c r="A1370" t="str">
        <f>_xlfn.CONCAT(Table3[[#This Row],[Order]],"-",Table3[[#This Row],[Line]])</f>
        <v>77587-1</v>
      </c>
      <c r="C1370" t="s">
        <v>5967</v>
      </c>
      <c r="D1370" t="s">
        <v>74</v>
      </c>
      <c r="E1370" t="b">
        <v>0</v>
      </c>
      <c r="F1370">
        <v>77587</v>
      </c>
      <c r="G1370">
        <v>1</v>
      </c>
      <c r="H1370">
        <v>3</v>
      </c>
      <c r="I1370" t="s">
        <v>4390</v>
      </c>
      <c r="J1370" t="s">
        <v>5968</v>
      </c>
      <c r="K1370" t="s">
        <v>4391</v>
      </c>
      <c r="L1370">
        <v>0</v>
      </c>
      <c r="M1370" s="37"/>
      <c r="N1370" t="s">
        <v>727</v>
      </c>
      <c r="Q1370" s="37"/>
      <c r="R1370" s="37"/>
      <c r="S1370" t="b">
        <v>0</v>
      </c>
      <c r="V1370" t="s">
        <v>715</v>
      </c>
      <c r="W1370">
        <v>0</v>
      </c>
      <c r="X1370">
        <v>3</v>
      </c>
      <c r="Z1370">
        <v>792</v>
      </c>
      <c r="AA1370">
        <v>0</v>
      </c>
      <c r="AE1370" t="b">
        <v>0</v>
      </c>
      <c r="AF1370" t="b">
        <v>0</v>
      </c>
      <c r="AG1370" t="s">
        <v>74</v>
      </c>
    </row>
    <row r="1371" spans="1:33" x14ac:dyDescent="0.25">
      <c r="A1371" t="str">
        <f>_xlfn.CONCAT(Table3[[#This Row],[Order]],"-",Table3[[#This Row],[Line]])</f>
        <v>76467-1</v>
      </c>
      <c r="C1371" t="s">
        <v>5967</v>
      </c>
      <c r="D1371" t="s">
        <v>74</v>
      </c>
      <c r="E1371" t="b">
        <v>0</v>
      </c>
      <c r="F1371">
        <v>76467</v>
      </c>
      <c r="G1371">
        <v>1</v>
      </c>
      <c r="H1371">
        <v>5</v>
      </c>
      <c r="I1371" t="s">
        <v>725</v>
      </c>
      <c r="J1371" t="s">
        <v>5968</v>
      </c>
      <c r="K1371" t="s">
        <v>3862</v>
      </c>
      <c r="L1371">
        <v>35</v>
      </c>
      <c r="M1371" s="37">
        <v>43480</v>
      </c>
      <c r="N1371" t="s">
        <v>165</v>
      </c>
      <c r="P1371" t="s">
        <v>151</v>
      </c>
      <c r="Q1371" s="37"/>
      <c r="R1371" s="37"/>
      <c r="S1371" t="b">
        <v>0</v>
      </c>
      <c r="V1371" t="s">
        <v>714</v>
      </c>
      <c r="W1371">
        <v>1</v>
      </c>
      <c r="X1371">
        <v>5</v>
      </c>
      <c r="Y1371">
        <v>10</v>
      </c>
      <c r="Z1371">
        <v>1960.55</v>
      </c>
      <c r="AA1371">
        <v>0</v>
      </c>
      <c r="AE1371" t="b">
        <v>0</v>
      </c>
      <c r="AF1371" t="b">
        <v>0</v>
      </c>
      <c r="AG1371" t="s">
        <v>79</v>
      </c>
    </row>
    <row r="1372" spans="1:33" x14ac:dyDescent="0.25">
      <c r="A1372" t="str">
        <f>_xlfn.CONCAT(Table3[[#This Row],[Order]],"-",Table3[[#This Row],[Line]])</f>
        <v>76467-2</v>
      </c>
      <c r="C1372" t="s">
        <v>5967</v>
      </c>
      <c r="D1372" t="s">
        <v>74</v>
      </c>
      <c r="E1372" t="b">
        <v>0</v>
      </c>
      <c r="F1372">
        <v>76467</v>
      </c>
      <c r="G1372">
        <v>2</v>
      </c>
      <c r="H1372">
        <v>22</v>
      </c>
      <c r="I1372" t="s">
        <v>725</v>
      </c>
      <c r="J1372" t="s">
        <v>5968</v>
      </c>
      <c r="K1372" t="s">
        <v>3864</v>
      </c>
      <c r="L1372">
        <v>220</v>
      </c>
      <c r="M1372" s="37">
        <v>43480</v>
      </c>
      <c r="N1372" t="s">
        <v>165</v>
      </c>
      <c r="P1372" t="s">
        <v>151</v>
      </c>
      <c r="Q1372" s="37"/>
      <c r="R1372" s="37"/>
      <c r="S1372" t="b">
        <v>0</v>
      </c>
      <c r="V1372" t="s">
        <v>714</v>
      </c>
      <c r="W1372">
        <v>1</v>
      </c>
      <c r="X1372">
        <v>22</v>
      </c>
      <c r="Y1372">
        <v>44</v>
      </c>
      <c r="Z1372">
        <v>14801.093999999999</v>
      </c>
      <c r="AA1372">
        <v>0</v>
      </c>
      <c r="AE1372" t="b">
        <v>0</v>
      </c>
      <c r="AF1372" t="b">
        <v>0</v>
      </c>
      <c r="AG1372" t="s">
        <v>79</v>
      </c>
    </row>
    <row r="1373" spans="1:33" x14ac:dyDescent="0.25">
      <c r="A1373" t="str">
        <f>_xlfn.CONCAT(Table3[[#This Row],[Order]],"-",Table3[[#This Row],[Line]])</f>
        <v>76467-3</v>
      </c>
      <c r="C1373" t="s">
        <v>5967</v>
      </c>
      <c r="D1373" t="s">
        <v>74</v>
      </c>
      <c r="E1373" t="b">
        <v>0</v>
      </c>
      <c r="F1373">
        <v>76467</v>
      </c>
      <c r="G1373">
        <v>3</v>
      </c>
      <c r="H1373">
        <v>3</v>
      </c>
      <c r="I1373" t="s">
        <v>725</v>
      </c>
      <c r="J1373" t="s">
        <v>5968</v>
      </c>
      <c r="K1373" t="s">
        <v>3866</v>
      </c>
      <c r="L1373">
        <v>39</v>
      </c>
      <c r="M1373" s="37">
        <v>43480</v>
      </c>
      <c r="N1373" t="s">
        <v>165</v>
      </c>
      <c r="P1373" t="s">
        <v>151</v>
      </c>
      <c r="Q1373" s="37"/>
      <c r="R1373" s="37"/>
      <c r="S1373" t="b">
        <v>1</v>
      </c>
      <c r="T1373" t="s">
        <v>125</v>
      </c>
      <c r="V1373" t="s">
        <v>714</v>
      </c>
      <c r="W1373">
        <v>1</v>
      </c>
      <c r="X1373">
        <v>3</v>
      </c>
      <c r="Y1373">
        <v>12</v>
      </c>
      <c r="Z1373">
        <v>3961.6502999999998</v>
      </c>
      <c r="AA1373">
        <v>0</v>
      </c>
      <c r="AE1373" t="b">
        <v>0</v>
      </c>
      <c r="AF1373" t="b">
        <v>0</v>
      </c>
      <c r="AG1373" t="s">
        <v>79</v>
      </c>
    </row>
    <row r="1374" spans="1:33" x14ac:dyDescent="0.25">
      <c r="A1374" t="str">
        <f>_xlfn.CONCAT(Table3[[#This Row],[Order]],"-",Table3[[#This Row],[Line]])</f>
        <v>76467-4</v>
      </c>
      <c r="C1374" t="s">
        <v>5967</v>
      </c>
      <c r="D1374" t="s">
        <v>74</v>
      </c>
      <c r="E1374" t="b">
        <v>0</v>
      </c>
      <c r="F1374">
        <v>76467</v>
      </c>
      <c r="G1374">
        <v>4</v>
      </c>
      <c r="H1374">
        <v>2</v>
      </c>
      <c r="I1374" t="s">
        <v>725</v>
      </c>
      <c r="J1374" t="s">
        <v>5968</v>
      </c>
      <c r="K1374" t="s">
        <v>3868</v>
      </c>
      <c r="L1374">
        <v>40</v>
      </c>
      <c r="M1374" s="37">
        <v>43480</v>
      </c>
      <c r="N1374" t="s">
        <v>165</v>
      </c>
      <c r="P1374" t="s">
        <v>151</v>
      </c>
      <c r="Q1374" s="37"/>
      <c r="R1374" s="37"/>
      <c r="S1374" t="b">
        <v>0</v>
      </c>
      <c r="V1374" t="s">
        <v>714</v>
      </c>
      <c r="W1374">
        <v>1</v>
      </c>
      <c r="X1374">
        <v>4</v>
      </c>
      <c r="Y1374">
        <v>8</v>
      </c>
      <c r="Z1374">
        <v>4002.2040000000002</v>
      </c>
      <c r="AA1374">
        <v>0</v>
      </c>
      <c r="AE1374" t="b">
        <v>0</v>
      </c>
      <c r="AF1374" t="b">
        <v>0</v>
      </c>
      <c r="AG1374" t="s">
        <v>79</v>
      </c>
    </row>
    <row r="1375" spans="1:33" x14ac:dyDescent="0.25">
      <c r="A1375" t="str">
        <f>_xlfn.CONCAT(Table3[[#This Row],[Order]],"-",Table3[[#This Row],[Line]])</f>
        <v>76467-5</v>
      </c>
      <c r="C1375" t="s">
        <v>5967</v>
      </c>
      <c r="D1375" t="s">
        <v>74</v>
      </c>
      <c r="E1375" t="b">
        <v>0</v>
      </c>
      <c r="F1375">
        <v>76467</v>
      </c>
      <c r="G1375">
        <v>5</v>
      </c>
      <c r="H1375">
        <v>43</v>
      </c>
      <c r="I1375" t="s">
        <v>725</v>
      </c>
      <c r="J1375" t="s">
        <v>5968</v>
      </c>
      <c r="K1375" t="s">
        <v>3862</v>
      </c>
      <c r="L1375">
        <v>301</v>
      </c>
      <c r="M1375" s="37">
        <v>43480</v>
      </c>
      <c r="N1375" t="s">
        <v>165</v>
      </c>
      <c r="P1375" t="s">
        <v>151</v>
      </c>
      <c r="Q1375" s="37"/>
      <c r="R1375" s="37"/>
      <c r="S1375" t="b">
        <v>0</v>
      </c>
      <c r="V1375" t="s">
        <v>714</v>
      </c>
      <c r="W1375">
        <v>1</v>
      </c>
      <c r="X1375">
        <v>43</v>
      </c>
      <c r="Y1375">
        <v>86</v>
      </c>
      <c r="Z1375">
        <v>14120.555</v>
      </c>
      <c r="AA1375">
        <v>0</v>
      </c>
      <c r="AE1375" t="b">
        <v>0</v>
      </c>
      <c r="AF1375" t="b">
        <v>0</v>
      </c>
      <c r="AG1375" t="s">
        <v>79</v>
      </c>
    </row>
    <row r="1376" spans="1:33" x14ac:dyDescent="0.25">
      <c r="A1376" t="str">
        <f>_xlfn.CONCAT(Table3[[#This Row],[Order]],"-",Table3[[#This Row],[Line]])</f>
        <v>76467-6</v>
      </c>
      <c r="C1376" t="s">
        <v>5967</v>
      </c>
      <c r="D1376" t="s">
        <v>74</v>
      </c>
      <c r="E1376" t="b">
        <v>0</v>
      </c>
      <c r="F1376">
        <v>76467</v>
      </c>
      <c r="G1376">
        <v>6</v>
      </c>
      <c r="H1376">
        <v>5</v>
      </c>
      <c r="I1376" t="s">
        <v>725</v>
      </c>
      <c r="J1376" t="s">
        <v>5968</v>
      </c>
      <c r="K1376" t="s">
        <v>3870</v>
      </c>
      <c r="L1376">
        <v>45</v>
      </c>
      <c r="M1376" s="37">
        <v>43480</v>
      </c>
      <c r="N1376" t="s">
        <v>165</v>
      </c>
      <c r="P1376" t="s">
        <v>151</v>
      </c>
      <c r="Q1376" s="37"/>
      <c r="R1376" s="37"/>
      <c r="S1376" t="b">
        <v>0</v>
      </c>
      <c r="V1376" t="s">
        <v>714</v>
      </c>
      <c r="W1376">
        <v>1</v>
      </c>
      <c r="X1376">
        <v>5</v>
      </c>
      <c r="Y1376">
        <v>10</v>
      </c>
      <c r="Z1376">
        <v>2524.21</v>
      </c>
      <c r="AA1376">
        <v>0</v>
      </c>
      <c r="AE1376" t="b">
        <v>0</v>
      </c>
      <c r="AF1376" t="b">
        <v>0</v>
      </c>
      <c r="AG1376" t="s">
        <v>79</v>
      </c>
    </row>
    <row r="1377" spans="1:33" x14ac:dyDescent="0.25">
      <c r="A1377" t="str">
        <f>_xlfn.CONCAT(Table3[[#This Row],[Order]],"-",Table3[[#This Row],[Line]])</f>
        <v>76467-7</v>
      </c>
      <c r="C1377" t="s">
        <v>5967</v>
      </c>
      <c r="D1377" t="s">
        <v>74</v>
      </c>
      <c r="E1377" t="b">
        <v>0</v>
      </c>
      <c r="F1377">
        <v>76467</v>
      </c>
      <c r="G1377">
        <v>7</v>
      </c>
      <c r="H1377">
        <v>54</v>
      </c>
      <c r="I1377" t="s">
        <v>725</v>
      </c>
      <c r="J1377" t="s">
        <v>5968</v>
      </c>
      <c r="K1377" t="s">
        <v>3864</v>
      </c>
      <c r="L1377">
        <v>540</v>
      </c>
      <c r="M1377" s="37">
        <v>43480</v>
      </c>
      <c r="N1377" t="s">
        <v>165</v>
      </c>
      <c r="P1377" t="s">
        <v>151</v>
      </c>
      <c r="Q1377" s="37"/>
      <c r="R1377" s="37"/>
      <c r="S1377" t="b">
        <v>0</v>
      </c>
      <c r="V1377" t="s">
        <v>714</v>
      </c>
      <c r="W1377">
        <v>1</v>
      </c>
      <c r="X1377">
        <v>54</v>
      </c>
      <c r="Y1377">
        <v>108</v>
      </c>
      <c r="Z1377">
        <v>35281.116000000002</v>
      </c>
      <c r="AA1377">
        <v>0</v>
      </c>
      <c r="AE1377" t="b">
        <v>0</v>
      </c>
      <c r="AF1377" t="b">
        <v>0</v>
      </c>
      <c r="AG1377" t="s">
        <v>79</v>
      </c>
    </row>
    <row r="1378" spans="1:33" x14ac:dyDescent="0.25">
      <c r="A1378" t="str">
        <f>_xlfn.CONCAT(Table3[[#This Row],[Order]],"-",Table3[[#This Row],[Line]])</f>
        <v>76467-8</v>
      </c>
      <c r="C1378" t="s">
        <v>5967</v>
      </c>
      <c r="D1378" t="s">
        <v>74</v>
      </c>
      <c r="E1378" t="b">
        <v>0</v>
      </c>
      <c r="F1378">
        <v>76467</v>
      </c>
      <c r="G1378">
        <v>8</v>
      </c>
      <c r="H1378">
        <v>15</v>
      </c>
      <c r="I1378" t="s">
        <v>725</v>
      </c>
      <c r="J1378" t="s">
        <v>5968</v>
      </c>
      <c r="K1378" t="s">
        <v>3872</v>
      </c>
      <c r="L1378">
        <v>180</v>
      </c>
      <c r="M1378" s="37">
        <v>43480</v>
      </c>
      <c r="N1378" t="s">
        <v>165</v>
      </c>
      <c r="P1378" t="s">
        <v>151</v>
      </c>
      <c r="Q1378" s="37"/>
      <c r="R1378" s="37"/>
      <c r="S1378" t="b">
        <v>0</v>
      </c>
      <c r="V1378" t="s">
        <v>714</v>
      </c>
      <c r="W1378">
        <v>1</v>
      </c>
      <c r="X1378">
        <v>15</v>
      </c>
      <c r="Y1378">
        <v>30</v>
      </c>
      <c r="Z1378">
        <v>11804.76</v>
      </c>
      <c r="AA1378">
        <v>0</v>
      </c>
      <c r="AE1378" t="b">
        <v>0</v>
      </c>
      <c r="AF1378" t="b">
        <v>0</v>
      </c>
      <c r="AG1378" t="s">
        <v>79</v>
      </c>
    </row>
    <row r="1379" spans="1:33" x14ac:dyDescent="0.25">
      <c r="A1379" t="str">
        <f>_xlfn.CONCAT(Table3[[#This Row],[Order]],"-",Table3[[#This Row],[Line]])</f>
        <v>76467-9</v>
      </c>
      <c r="C1379" t="s">
        <v>5967</v>
      </c>
      <c r="D1379" t="s">
        <v>74</v>
      </c>
      <c r="E1379" t="b">
        <v>0</v>
      </c>
      <c r="F1379">
        <v>76467</v>
      </c>
      <c r="G1379">
        <v>9</v>
      </c>
      <c r="H1379">
        <v>10</v>
      </c>
      <c r="I1379" t="s">
        <v>725</v>
      </c>
      <c r="J1379" t="s">
        <v>5968</v>
      </c>
      <c r="K1379" t="s">
        <v>3866</v>
      </c>
      <c r="L1379">
        <v>130</v>
      </c>
      <c r="M1379" s="37">
        <v>43480</v>
      </c>
      <c r="N1379" t="s">
        <v>165</v>
      </c>
      <c r="P1379" t="s">
        <v>151</v>
      </c>
      <c r="Q1379" s="37"/>
      <c r="R1379" s="37"/>
      <c r="S1379" t="b">
        <v>0</v>
      </c>
      <c r="V1379" t="s">
        <v>714</v>
      </c>
      <c r="W1379">
        <v>1</v>
      </c>
      <c r="X1379">
        <v>10</v>
      </c>
      <c r="Y1379">
        <v>40</v>
      </c>
      <c r="Z1379">
        <v>10681.65</v>
      </c>
      <c r="AA1379">
        <v>0</v>
      </c>
      <c r="AE1379" t="b">
        <v>0</v>
      </c>
      <c r="AF1379" t="b">
        <v>0</v>
      </c>
      <c r="AG1379" t="s">
        <v>79</v>
      </c>
    </row>
    <row r="1380" spans="1:33" x14ac:dyDescent="0.25">
      <c r="A1380" t="str">
        <f>_xlfn.CONCAT(Table3[[#This Row],[Order]],"-",Table3[[#This Row],[Line]])</f>
        <v>76467-10</v>
      </c>
      <c r="C1380" t="s">
        <v>5967</v>
      </c>
      <c r="D1380" t="s">
        <v>74</v>
      </c>
      <c r="E1380" t="b">
        <v>0</v>
      </c>
      <c r="F1380">
        <v>76467</v>
      </c>
      <c r="G1380">
        <v>10</v>
      </c>
      <c r="H1380">
        <v>3</v>
      </c>
      <c r="I1380" t="s">
        <v>725</v>
      </c>
      <c r="J1380" t="s">
        <v>5968</v>
      </c>
      <c r="K1380" t="s">
        <v>3868</v>
      </c>
      <c r="L1380">
        <v>60</v>
      </c>
      <c r="M1380" s="37">
        <v>43480</v>
      </c>
      <c r="N1380" t="s">
        <v>42</v>
      </c>
      <c r="Q1380" s="37"/>
      <c r="R1380" s="37"/>
      <c r="S1380" t="b">
        <v>0</v>
      </c>
      <c r="V1380" t="s">
        <v>714</v>
      </c>
      <c r="W1380">
        <v>1</v>
      </c>
      <c r="X1380">
        <v>6</v>
      </c>
      <c r="Y1380">
        <v>12</v>
      </c>
      <c r="Z1380">
        <v>5282.2049999999999</v>
      </c>
      <c r="AA1380">
        <v>0</v>
      </c>
      <c r="AE1380" t="b">
        <v>0</v>
      </c>
      <c r="AF1380" t="b">
        <v>0</v>
      </c>
      <c r="AG1380" t="s">
        <v>79</v>
      </c>
    </row>
    <row r="1381" spans="1:33" x14ac:dyDescent="0.25">
      <c r="A1381" t="str">
        <f>_xlfn.CONCAT(Table3[[#This Row],[Order]],"-",Table3[[#This Row],[Line]])</f>
        <v>77977-1</v>
      </c>
      <c r="C1381" t="s">
        <v>5967</v>
      </c>
      <c r="D1381" t="s">
        <v>74</v>
      </c>
      <c r="E1381" t="b">
        <v>0</v>
      </c>
      <c r="F1381">
        <v>77977</v>
      </c>
      <c r="G1381">
        <v>1</v>
      </c>
      <c r="H1381">
        <v>3</v>
      </c>
      <c r="I1381" t="s">
        <v>719</v>
      </c>
      <c r="J1381" t="s">
        <v>5968</v>
      </c>
      <c r="K1381" t="s">
        <v>4392</v>
      </c>
      <c r="L1381">
        <v>11.07</v>
      </c>
      <c r="M1381" s="37"/>
      <c r="N1381" t="s">
        <v>727</v>
      </c>
      <c r="Q1381" s="37"/>
      <c r="R1381" s="37"/>
      <c r="S1381" t="b">
        <v>0</v>
      </c>
      <c r="V1381" t="s">
        <v>715</v>
      </c>
      <c r="W1381">
        <v>0</v>
      </c>
      <c r="X1381">
        <v>3</v>
      </c>
      <c r="Z1381">
        <v>1198.1400000000001</v>
      </c>
      <c r="AA1381">
        <v>0</v>
      </c>
      <c r="AE1381" t="b">
        <v>0</v>
      </c>
      <c r="AF1381" t="b">
        <v>0</v>
      </c>
      <c r="AG1381" t="s">
        <v>74</v>
      </c>
    </row>
    <row r="1382" spans="1:33" x14ac:dyDescent="0.25">
      <c r="A1382" t="str">
        <f>_xlfn.CONCAT(Table3[[#This Row],[Order]],"-",Table3[[#This Row],[Line]])</f>
        <v>78199-1</v>
      </c>
      <c r="C1382" t="s">
        <v>5967</v>
      </c>
      <c r="D1382" t="s">
        <v>74</v>
      </c>
      <c r="E1382" t="b">
        <v>0</v>
      </c>
      <c r="F1382">
        <v>78199</v>
      </c>
      <c r="G1382">
        <v>1</v>
      </c>
      <c r="H1382">
        <v>78</v>
      </c>
      <c r="I1382" t="s">
        <v>717</v>
      </c>
      <c r="J1382" t="s">
        <v>5968</v>
      </c>
      <c r="K1382" t="s">
        <v>5121</v>
      </c>
      <c r="L1382">
        <v>213.72</v>
      </c>
      <c r="M1382" s="37">
        <v>43481</v>
      </c>
      <c r="N1382" t="s">
        <v>42</v>
      </c>
      <c r="Q1382" s="37"/>
      <c r="R1382" s="37"/>
      <c r="S1382" t="b">
        <v>0</v>
      </c>
      <c r="V1382" t="s">
        <v>714</v>
      </c>
      <c r="W1382">
        <v>10</v>
      </c>
      <c r="X1382">
        <v>78</v>
      </c>
      <c r="Y1382">
        <v>78</v>
      </c>
      <c r="Z1382">
        <v>12870</v>
      </c>
      <c r="AA1382">
        <v>0</v>
      </c>
      <c r="AE1382" t="b">
        <v>0</v>
      </c>
      <c r="AF1382" t="b">
        <v>0</v>
      </c>
      <c r="AG1382" t="s">
        <v>74</v>
      </c>
    </row>
    <row r="1383" spans="1:33" x14ac:dyDescent="0.25">
      <c r="A1383" t="str">
        <f>_xlfn.CONCAT(Table3[[#This Row],[Order]],"-",Table3[[#This Row],[Line]])</f>
        <v>78199-2</v>
      </c>
      <c r="C1383" t="s">
        <v>5967</v>
      </c>
      <c r="D1383" t="s">
        <v>74</v>
      </c>
      <c r="E1383" t="b">
        <v>0</v>
      </c>
      <c r="F1383">
        <v>78199</v>
      </c>
      <c r="G1383">
        <v>2</v>
      </c>
      <c r="H1383">
        <v>18</v>
      </c>
      <c r="I1383" t="s">
        <v>717</v>
      </c>
      <c r="J1383" t="s">
        <v>5968</v>
      </c>
      <c r="K1383" t="s">
        <v>5122</v>
      </c>
      <c r="L1383">
        <v>112.68</v>
      </c>
      <c r="M1383" s="37">
        <v>43481</v>
      </c>
      <c r="N1383" t="s">
        <v>42</v>
      </c>
      <c r="Q1383" s="37"/>
      <c r="R1383" s="37"/>
      <c r="S1383" t="b">
        <v>0</v>
      </c>
      <c r="V1383" t="s">
        <v>714</v>
      </c>
      <c r="W1383">
        <v>10</v>
      </c>
      <c r="X1383">
        <v>18</v>
      </c>
      <c r="Y1383">
        <v>18</v>
      </c>
      <c r="Z1383">
        <v>6210</v>
      </c>
      <c r="AA1383">
        <v>0</v>
      </c>
      <c r="AE1383" t="b">
        <v>0</v>
      </c>
      <c r="AF1383" t="b">
        <v>0</v>
      </c>
      <c r="AG1383" t="s">
        <v>74</v>
      </c>
    </row>
    <row r="1384" spans="1:33" x14ac:dyDescent="0.25">
      <c r="A1384" t="str">
        <f>_xlfn.CONCAT(Table3[[#This Row],[Order]],"-",Table3[[#This Row],[Line]])</f>
        <v>76157-1</v>
      </c>
      <c r="C1384" t="s">
        <v>5967</v>
      </c>
      <c r="D1384" t="s">
        <v>74</v>
      </c>
      <c r="E1384" t="b">
        <v>0</v>
      </c>
      <c r="F1384">
        <v>76157</v>
      </c>
      <c r="G1384">
        <v>1</v>
      </c>
      <c r="H1384">
        <v>1</v>
      </c>
      <c r="I1384" t="s">
        <v>746</v>
      </c>
      <c r="J1384" t="s">
        <v>5968</v>
      </c>
      <c r="K1384" t="s">
        <v>4230</v>
      </c>
      <c r="L1384">
        <v>60</v>
      </c>
      <c r="M1384" s="37">
        <v>43469</v>
      </c>
      <c r="N1384" t="s">
        <v>165</v>
      </c>
      <c r="P1384" t="s">
        <v>151</v>
      </c>
      <c r="Q1384" s="37">
        <v>43440</v>
      </c>
      <c r="R1384" s="37">
        <v>43444</v>
      </c>
      <c r="S1384" t="b">
        <v>0</v>
      </c>
      <c r="V1384" t="s">
        <v>714</v>
      </c>
      <c r="W1384">
        <v>7</v>
      </c>
      <c r="X1384">
        <v>6</v>
      </c>
      <c r="Y1384">
        <v>12</v>
      </c>
      <c r="Z1384">
        <v>7000</v>
      </c>
      <c r="AA1384">
        <v>0</v>
      </c>
      <c r="AB1384" t="s">
        <v>151</v>
      </c>
      <c r="AD1384" t="s">
        <v>151</v>
      </c>
      <c r="AE1384" t="b">
        <v>1</v>
      </c>
      <c r="AF1384" t="b">
        <v>0</v>
      </c>
      <c r="AG1384" t="s">
        <v>180</v>
      </c>
    </row>
    <row r="1385" spans="1:33" x14ac:dyDescent="0.25">
      <c r="A1385" t="str">
        <f>_xlfn.CONCAT(Table3[[#This Row],[Order]],"-",Table3[[#This Row],[Line]])</f>
        <v>76157-3</v>
      </c>
      <c r="C1385" t="s">
        <v>5967</v>
      </c>
      <c r="D1385" t="s">
        <v>74</v>
      </c>
      <c r="E1385" t="b">
        <v>0</v>
      </c>
      <c r="F1385">
        <v>76157</v>
      </c>
      <c r="G1385">
        <v>3</v>
      </c>
      <c r="H1385">
        <v>3</v>
      </c>
      <c r="I1385" t="s">
        <v>739</v>
      </c>
      <c r="J1385" t="s">
        <v>5968</v>
      </c>
      <c r="K1385" t="s">
        <v>2936</v>
      </c>
      <c r="L1385">
        <v>22.26</v>
      </c>
      <c r="M1385" s="37">
        <v>43469</v>
      </c>
      <c r="N1385" t="s">
        <v>29</v>
      </c>
      <c r="P1385" t="s">
        <v>151</v>
      </c>
      <c r="Q1385" s="37">
        <v>43440</v>
      </c>
      <c r="R1385" s="37">
        <v>43444</v>
      </c>
      <c r="S1385" t="b">
        <v>1</v>
      </c>
      <c r="T1385" t="s">
        <v>117</v>
      </c>
      <c r="V1385" t="s">
        <v>714</v>
      </c>
      <c r="W1385">
        <v>7</v>
      </c>
      <c r="X1385">
        <v>3</v>
      </c>
      <c r="Y1385">
        <v>6</v>
      </c>
      <c r="Z1385">
        <v>1575</v>
      </c>
      <c r="AA1385">
        <v>0</v>
      </c>
      <c r="AB1385" t="s">
        <v>151</v>
      </c>
      <c r="AD1385" t="s">
        <v>151</v>
      </c>
      <c r="AE1385" t="b">
        <v>0</v>
      </c>
      <c r="AF1385" t="b">
        <v>0</v>
      </c>
      <c r="AG1385" t="s">
        <v>180</v>
      </c>
    </row>
    <row r="1386" spans="1:33" x14ac:dyDescent="0.25">
      <c r="A1386" t="str">
        <f>_xlfn.CONCAT(Table3[[#This Row],[Order]],"-",Table3[[#This Row],[Line]])</f>
        <v>76157-4</v>
      </c>
      <c r="C1386" t="s">
        <v>5967</v>
      </c>
      <c r="D1386" t="s">
        <v>74</v>
      </c>
      <c r="E1386" t="b">
        <v>0</v>
      </c>
      <c r="F1386">
        <v>76157</v>
      </c>
      <c r="G1386">
        <v>4</v>
      </c>
      <c r="H1386">
        <v>2</v>
      </c>
      <c r="I1386" t="s">
        <v>746</v>
      </c>
      <c r="J1386" t="s">
        <v>5968</v>
      </c>
      <c r="K1386" t="s">
        <v>4231</v>
      </c>
      <c r="L1386">
        <v>18</v>
      </c>
      <c r="M1386" s="37">
        <v>43469</v>
      </c>
      <c r="N1386" t="s">
        <v>165</v>
      </c>
      <c r="P1386" t="s">
        <v>151</v>
      </c>
      <c r="Q1386" s="37">
        <v>43440</v>
      </c>
      <c r="R1386" s="37">
        <v>43444</v>
      </c>
      <c r="S1386" t="b">
        <v>0</v>
      </c>
      <c r="V1386" t="s">
        <v>714</v>
      </c>
      <c r="W1386">
        <v>7</v>
      </c>
      <c r="X1386">
        <v>2</v>
      </c>
      <c r="Y1386">
        <v>4</v>
      </c>
      <c r="Z1386">
        <v>2200</v>
      </c>
      <c r="AA1386">
        <v>0</v>
      </c>
      <c r="AB1386" t="s">
        <v>151</v>
      </c>
      <c r="AD1386" t="s">
        <v>151</v>
      </c>
      <c r="AE1386" t="b">
        <v>1</v>
      </c>
      <c r="AF1386" t="b">
        <v>0</v>
      </c>
      <c r="AG1386" t="s">
        <v>180</v>
      </c>
    </row>
    <row r="1387" spans="1:33" x14ac:dyDescent="0.25">
      <c r="A1387" t="str">
        <f>_xlfn.CONCAT(Table3[[#This Row],[Order]],"-",Table3[[#This Row],[Line]])</f>
        <v>76157-5</v>
      </c>
      <c r="C1387" t="s">
        <v>5967</v>
      </c>
      <c r="D1387" t="s">
        <v>74</v>
      </c>
      <c r="E1387" t="b">
        <v>0</v>
      </c>
      <c r="F1387">
        <v>76157</v>
      </c>
      <c r="G1387">
        <v>5</v>
      </c>
      <c r="H1387">
        <v>2</v>
      </c>
      <c r="I1387" t="s">
        <v>746</v>
      </c>
      <c r="J1387" t="s">
        <v>5968</v>
      </c>
      <c r="K1387" t="s">
        <v>4232</v>
      </c>
      <c r="L1387">
        <v>16</v>
      </c>
      <c r="M1387" s="37">
        <v>43469</v>
      </c>
      <c r="N1387" t="s">
        <v>165</v>
      </c>
      <c r="P1387" t="s">
        <v>151</v>
      </c>
      <c r="Q1387" s="37">
        <v>43440</v>
      </c>
      <c r="R1387" s="37">
        <v>43444</v>
      </c>
      <c r="S1387" t="b">
        <v>0</v>
      </c>
      <c r="V1387" t="s">
        <v>714</v>
      </c>
      <c r="W1387">
        <v>7</v>
      </c>
      <c r="X1387">
        <v>2</v>
      </c>
      <c r="Y1387">
        <v>2</v>
      </c>
      <c r="Z1387">
        <v>1200</v>
      </c>
      <c r="AA1387">
        <v>0</v>
      </c>
      <c r="AB1387" t="s">
        <v>151</v>
      </c>
      <c r="AD1387" t="s">
        <v>151</v>
      </c>
      <c r="AE1387" t="b">
        <v>1</v>
      </c>
      <c r="AF1387" t="b">
        <v>0</v>
      </c>
      <c r="AG1387" t="s">
        <v>180</v>
      </c>
    </row>
    <row r="1388" spans="1:33" x14ac:dyDescent="0.25">
      <c r="A1388" t="str">
        <f>_xlfn.CONCAT(Table3[[#This Row],[Order]],"-",Table3[[#This Row],[Line]])</f>
        <v>76157-6</v>
      </c>
      <c r="C1388" t="s">
        <v>5967</v>
      </c>
      <c r="D1388" t="s">
        <v>74</v>
      </c>
      <c r="E1388" t="b">
        <v>0</v>
      </c>
      <c r="F1388">
        <v>76157</v>
      </c>
      <c r="G1388">
        <v>6</v>
      </c>
      <c r="H1388">
        <v>4</v>
      </c>
      <c r="I1388" t="s">
        <v>739</v>
      </c>
      <c r="J1388" t="s">
        <v>5968</v>
      </c>
      <c r="K1388" t="s">
        <v>2937</v>
      </c>
      <c r="L1388">
        <v>15.92</v>
      </c>
      <c r="M1388" s="37">
        <v>43469</v>
      </c>
      <c r="N1388" t="s">
        <v>29</v>
      </c>
      <c r="P1388" t="s">
        <v>151</v>
      </c>
      <c r="Q1388" s="37">
        <v>43440</v>
      </c>
      <c r="R1388" s="37">
        <v>43444</v>
      </c>
      <c r="S1388" t="b">
        <v>1</v>
      </c>
      <c r="T1388" t="s">
        <v>0</v>
      </c>
      <c r="V1388" t="s">
        <v>714</v>
      </c>
      <c r="W1388">
        <v>7</v>
      </c>
      <c r="X1388">
        <v>4</v>
      </c>
      <c r="Y1388">
        <v>4</v>
      </c>
      <c r="Z1388">
        <v>1160</v>
      </c>
      <c r="AA1388">
        <v>0</v>
      </c>
      <c r="AB1388" t="s">
        <v>151</v>
      </c>
      <c r="AD1388" t="s">
        <v>151</v>
      </c>
      <c r="AE1388" t="b">
        <v>0</v>
      </c>
      <c r="AF1388" t="b">
        <v>0</v>
      </c>
      <c r="AG1388" t="s">
        <v>180</v>
      </c>
    </row>
    <row r="1389" spans="1:33" x14ac:dyDescent="0.25">
      <c r="A1389" t="str">
        <f>_xlfn.CONCAT(Table3[[#This Row],[Order]],"-",Table3[[#This Row],[Line]])</f>
        <v>76157-7</v>
      </c>
      <c r="C1389" t="s">
        <v>5967</v>
      </c>
      <c r="D1389" t="s">
        <v>74</v>
      </c>
      <c r="E1389" t="b">
        <v>0</v>
      </c>
      <c r="F1389">
        <v>76157</v>
      </c>
      <c r="G1389">
        <v>7</v>
      </c>
      <c r="H1389">
        <v>1</v>
      </c>
      <c r="I1389" t="s">
        <v>746</v>
      </c>
      <c r="J1389" t="s">
        <v>5968</v>
      </c>
      <c r="K1389" t="s">
        <v>4233</v>
      </c>
      <c r="L1389">
        <v>15</v>
      </c>
      <c r="M1389" s="37">
        <v>43469</v>
      </c>
      <c r="N1389" t="s">
        <v>165</v>
      </c>
      <c r="P1389" t="s">
        <v>151</v>
      </c>
      <c r="Q1389" s="37">
        <v>43440</v>
      </c>
      <c r="R1389" s="37">
        <v>43444</v>
      </c>
      <c r="S1389" t="b">
        <v>0</v>
      </c>
      <c r="V1389" t="s">
        <v>714</v>
      </c>
      <c r="W1389">
        <v>7</v>
      </c>
      <c r="X1389">
        <v>2</v>
      </c>
      <c r="Y1389">
        <v>2</v>
      </c>
      <c r="Z1389">
        <v>1500</v>
      </c>
      <c r="AA1389">
        <v>0</v>
      </c>
      <c r="AB1389" t="s">
        <v>151</v>
      </c>
      <c r="AD1389" t="s">
        <v>151</v>
      </c>
      <c r="AE1389" t="b">
        <v>1</v>
      </c>
      <c r="AF1389" t="b">
        <v>0</v>
      </c>
      <c r="AG1389" t="s">
        <v>180</v>
      </c>
    </row>
    <row r="1390" spans="1:33" x14ac:dyDescent="0.25">
      <c r="A1390" t="str">
        <f>_xlfn.CONCAT(Table3[[#This Row],[Order]],"-",Table3[[#This Row],[Line]])</f>
        <v>76157-8</v>
      </c>
      <c r="C1390" t="s">
        <v>5967</v>
      </c>
      <c r="D1390" t="s">
        <v>74</v>
      </c>
      <c r="E1390" t="b">
        <v>0</v>
      </c>
      <c r="F1390">
        <v>76157</v>
      </c>
      <c r="G1390">
        <v>8</v>
      </c>
      <c r="H1390">
        <v>1</v>
      </c>
      <c r="I1390" t="s">
        <v>746</v>
      </c>
      <c r="J1390" t="s">
        <v>5968</v>
      </c>
      <c r="K1390" t="s">
        <v>4234</v>
      </c>
      <c r="L1390">
        <v>8</v>
      </c>
      <c r="M1390" s="37">
        <v>43469</v>
      </c>
      <c r="N1390" t="s">
        <v>165</v>
      </c>
      <c r="P1390" t="s">
        <v>151</v>
      </c>
      <c r="Q1390" s="37">
        <v>43440</v>
      </c>
      <c r="R1390" s="37">
        <v>43444</v>
      </c>
      <c r="S1390" t="b">
        <v>0</v>
      </c>
      <c r="V1390" t="s">
        <v>714</v>
      </c>
      <c r="W1390">
        <v>7</v>
      </c>
      <c r="X1390">
        <v>1</v>
      </c>
      <c r="Y1390">
        <v>1</v>
      </c>
      <c r="Z1390">
        <v>700</v>
      </c>
      <c r="AA1390">
        <v>0</v>
      </c>
      <c r="AB1390" t="s">
        <v>151</v>
      </c>
      <c r="AD1390" t="s">
        <v>151</v>
      </c>
      <c r="AE1390" t="b">
        <v>1</v>
      </c>
      <c r="AF1390" t="b">
        <v>0</v>
      </c>
      <c r="AG1390" t="s">
        <v>180</v>
      </c>
    </row>
    <row r="1391" spans="1:33" x14ac:dyDescent="0.25">
      <c r="A1391" t="str">
        <f>_xlfn.CONCAT(Table3[[#This Row],[Order]],"-",Table3[[#This Row],[Line]])</f>
        <v>76080-1</v>
      </c>
      <c r="C1391" t="s">
        <v>5967</v>
      </c>
      <c r="D1391" t="s">
        <v>74</v>
      </c>
      <c r="E1391" t="b">
        <v>0</v>
      </c>
      <c r="F1391">
        <v>76080</v>
      </c>
      <c r="G1391">
        <v>1</v>
      </c>
      <c r="H1391">
        <v>1</v>
      </c>
      <c r="I1391" t="s">
        <v>731</v>
      </c>
      <c r="J1391" t="s">
        <v>5968</v>
      </c>
      <c r="K1391" t="s">
        <v>5597</v>
      </c>
      <c r="L1391">
        <v>14.57</v>
      </c>
      <c r="M1391" s="37"/>
      <c r="N1391" t="s">
        <v>736</v>
      </c>
      <c r="Q1391" s="37"/>
      <c r="R1391" s="37"/>
      <c r="S1391" t="b">
        <v>0</v>
      </c>
      <c r="V1391" t="s">
        <v>714</v>
      </c>
      <c r="W1391">
        <v>0</v>
      </c>
      <c r="X1391">
        <v>2</v>
      </c>
      <c r="Z1391">
        <v>1173</v>
      </c>
      <c r="AA1391">
        <v>0</v>
      </c>
      <c r="AE1391" t="b">
        <v>0</v>
      </c>
      <c r="AF1391" t="b">
        <v>0</v>
      </c>
      <c r="AG1391" t="s">
        <v>74</v>
      </c>
    </row>
    <row r="1392" spans="1:33" x14ac:dyDescent="0.25">
      <c r="A1392" t="str">
        <f>_xlfn.CONCAT(Table3[[#This Row],[Order]],"-",Table3[[#This Row],[Line]])</f>
        <v>76080-2</v>
      </c>
      <c r="C1392" t="s">
        <v>5967</v>
      </c>
      <c r="D1392" t="s">
        <v>74</v>
      </c>
      <c r="E1392" t="b">
        <v>0</v>
      </c>
      <c r="F1392">
        <v>76080</v>
      </c>
      <c r="G1392">
        <v>2</v>
      </c>
      <c r="H1392">
        <v>8</v>
      </c>
      <c r="I1392" t="s">
        <v>731</v>
      </c>
      <c r="J1392" t="s">
        <v>5968</v>
      </c>
      <c r="K1392" t="s">
        <v>5598</v>
      </c>
      <c r="L1392">
        <v>59.6</v>
      </c>
      <c r="M1392" s="37"/>
      <c r="N1392" t="s">
        <v>736</v>
      </c>
      <c r="Q1392" s="37"/>
      <c r="R1392" s="37"/>
      <c r="S1392" t="b">
        <v>0</v>
      </c>
      <c r="V1392" t="s">
        <v>714</v>
      </c>
      <c r="W1392">
        <v>0</v>
      </c>
      <c r="X1392">
        <v>8</v>
      </c>
      <c r="Z1392">
        <v>4776</v>
      </c>
      <c r="AA1392">
        <v>0</v>
      </c>
      <c r="AE1392" t="b">
        <v>0</v>
      </c>
      <c r="AF1392" t="b">
        <v>0</v>
      </c>
      <c r="AG1392" t="s">
        <v>74</v>
      </c>
    </row>
    <row r="1393" spans="1:33" x14ac:dyDescent="0.25">
      <c r="A1393" t="str">
        <f>_xlfn.CONCAT(Table3[[#This Row],[Order]],"-",Table3[[#This Row],[Line]])</f>
        <v>76080-3</v>
      </c>
      <c r="C1393" t="s">
        <v>5967</v>
      </c>
      <c r="D1393" t="s">
        <v>74</v>
      </c>
      <c r="E1393" t="b">
        <v>0</v>
      </c>
      <c r="F1393">
        <v>76080</v>
      </c>
      <c r="G1393">
        <v>3</v>
      </c>
      <c r="H1393">
        <v>2</v>
      </c>
      <c r="I1393" t="s">
        <v>731</v>
      </c>
      <c r="J1393" t="s">
        <v>5968</v>
      </c>
      <c r="K1393" t="s">
        <v>5599</v>
      </c>
      <c r="L1393">
        <v>29.14</v>
      </c>
      <c r="M1393" s="37"/>
      <c r="N1393" t="s">
        <v>736</v>
      </c>
      <c r="Q1393" s="37"/>
      <c r="R1393" s="37"/>
      <c r="S1393" t="b">
        <v>0</v>
      </c>
      <c r="V1393" t="s">
        <v>714</v>
      </c>
      <c r="W1393">
        <v>0</v>
      </c>
      <c r="X1393">
        <v>4</v>
      </c>
      <c r="Z1393">
        <v>2058</v>
      </c>
      <c r="AA1393">
        <v>0</v>
      </c>
      <c r="AE1393" t="b">
        <v>0</v>
      </c>
      <c r="AF1393" t="b">
        <v>0</v>
      </c>
      <c r="AG1393" t="s">
        <v>74</v>
      </c>
    </row>
    <row r="1394" spans="1:33" x14ac:dyDescent="0.25">
      <c r="A1394" t="str">
        <f>_xlfn.CONCAT(Table3[[#This Row],[Order]],"-",Table3[[#This Row],[Line]])</f>
        <v>76080-5</v>
      </c>
      <c r="C1394" t="s">
        <v>5967</v>
      </c>
      <c r="D1394" t="s">
        <v>74</v>
      </c>
      <c r="E1394" t="b">
        <v>0</v>
      </c>
      <c r="F1394">
        <v>76080</v>
      </c>
      <c r="G1394">
        <v>5</v>
      </c>
      <c r="H1394">
        <v>8</v>
      </c>
      <c r="I1394" t="s">
        <v>731</v>
      </c>
      <c r="J1394" t="s">
        <v>5968</v>
      </c>
      <c r="K1394" t="s">
        <v>5600</v>
      </c>
      <c r="L1394">
        <v>59.6</v>
      </c>
      <c r="M1394" s="37"/>
      <c r="N1394" t="s">
        <v>736</v>
      </c>
      <c r="Q1394" s="37"/>
      <c r="R1394" s="37"/>
      <c r="S1394" t="b">
        <v>0</v>
      </c>
      <c r="V1394" t="s">
        <v>714</v>
      </c>
      <c r="W1394">
        <v>0</v>
      </c>
      <c r="X1394">
        <v>8</v>
      </c>
      <c r="Z1394">
        <v>4408</v>
      </c>
      <c r="AA1394">
        <v>0</v>
      </c>
      <c r="AE1394" t="b">
        <v>0</v>
      </c>
      <c r="AF1394" t="b">
        <v>0</v>
      </c>
      <c r="AG1394" t="s">
        <v>74</v>
      </c>
    </row>
    <row r="1395" spans="1:33" x14ac:dyDescent="0.25">
      <c r="A1395" t="str">
        <f>_xlfn.CONCAT(Table3[[#This Row],[Order]],"-",Table3[[#This Row],[Line]])</f>
        <v>76080-6</v>
      </c>
      <c r="C1395" t="s">
        <v>5967</v>
      </c>
      <c r="D1395" t="s">
        <v>74</v>
      </c>
      <c r="E1395" t="b">
        <v>0</v>
      </c>
      <c r="F1395">
        <v>76080</v>
      </c>
      <c r="G1395">
        <v>6</v>
      </c>
      <c r="H1395">
        <v>2</v>
      </c>
      <c r="I1395" t="s">
        <v>731</v>
      </c>
      <c r="J1395" t="s">
        <v>5968</v>
      </c>
      <c r="K1395" t="s">
        <v>5601</v>
      </c>
      <c r="L1395">
        <v>24.442</v>
      </c>
      <c r="M1395" s="37"/>
      <c r="N1395" t="s">
        <v>736</v>
      </c>
      <c r="Q1395" s="37"/>
      <c r="R1395" s="37"/>
      <c r="S1395" t="b">
        <v>0</v>
      </c>
      <c r="V1395" t="s">
        <v>714</v>
      </c>
      <c r="W1395">
        <v>0</v>
      </c>
      <c r="X1395">
        <v>2</v>
      </c>
      <c r="Z1395">
        <v>906</v>
      </c>
      <c r="AA1395">
        <v>0</v>
      </c>
      <c r="AE1395" t="b">
        <v>0</v>
      </c>
      <c r="AF1395" t="b">
        <v>0</v>
      </c>
      <c r="AG1395" t="s">
        <v>74</v>
      </c>
    </row>
    <row r="1396" spans="1:33" x14ac:dyDescent="0.25">
      <c r="A1396" t="str">
        <f>_xlfn.CONCAT(Table3[[#This Row],[Order]],"-",Table3[[#This Row],[Line]])</f>
        <v>76080-7</v>
      </c>
      <c r="C1396" t="s">
        <v>5967</v>
      </c>
      <c r="D1396" t="s">
        <v>74</v>
      </c>
      <c r="E1396" t="b">
        <v>0</v>
      </c>
      <c r="F1396">
        <v>76080</v>
      </c>
      <c r="G1396">
        <v>7</v>
      </c>
      <c r="H1396">
        <v>7</v>
      </c>
      <c r="I1396" t="s">
        <v>731</v>
      </c>
      <c r="J1396" t="s">
        <v>5968</v>
      </c>
      <c r="K1396" t="s">
        <v>5602</v>
      </c>
      <c r="L1396">
        <v>52.15</v>
      </c>
      <c r="M1396" s="37"/>
      <c r="N1396" t="s">
        <v>736</v>
      </c>
      <c r="Q1396" s="37"/>
      <c r="R1396" s="37"/>
      <c r="S1396" t="b">
        <v>0</v>
      </c>
      <c r="V1396" t="s">
        <v>714</v>
      </c>
      <c r="W1396">
        <v>0</v>
      </c>
      <c r="X1396">
        <v>7</v>
      </c>
      <c r="Z1396">
        <v>3171</v>
      </c>
      <c r="AA1396">
        <v>0</v>
      </c>
      <c r="AE1396" t="b">
        <v>0</v>
      </c>
      <c r="AF1396" t="b">
        <v>0</v>
      </c>
      <c r="AG1396" t="s">
        <v>74</v>
      </c>
    </row>
    <row r="1397" spans="1:33" x14ac:dyDescent="0.25">
      <c r="A1397" t="str">
        <f>_xlfn.CONCAT(Table3[[#This Row],[Order]],"-",Table3[[#This Row],[Line]])</f>
        <v>76080-8</v>
      </c>
      <c r="C1397" t="s">
        <v>5967</v>
      </c>
      <c r="D1397" t="s">
        <v>74</v>
      </c>
      <c r="E1397" t="b">
        <v>0</v>
      </c>
      <c r="F1397">
        <v>76080</v>
      </c>
      <c r="G1397">
        <v>8</v>
      </c>
      <c r="H1397">
        <v>6</v>
      </c>
      <c r="I1397" t="s">
        <v>731</v>
      </c>
      <c r="J1397" t="s">
        <v>5968</v>
      </c>
      <c r="K1397" t="s">
        <v>5603</v>
      </c>
      <c r="L1397">
        <v>58.62</v>
      </c>
      <c r="M1397" s="37"/>
      <c r="N1397" t="s">
        <v>736</v>
      </c>
      <c r="Q1397" s="37"/>
      <c r="R1397" s="37"/>
      <c r="S1397" t="b">
        <v>0</v>
      </c>
      <c r="V1397" t="s">
        <v>714</v>
      </c>
      <c r="W1397">
        <v>0</v>
      </c>
      <c r="X1397">
        <v>6</v>
      </c>
      <c r="Z1397">
        <v>5310</v>
      </c>
      <c r="AA1397">
        <v>0</v>
      </c>
      <c r="AE1397" t="b">
        <v>0</v>
      </c>
      <c r="AF1397" t="b">
        <v>0</v>
      </c>
      <c r="AG1397" t="s">
        <v>74</v>
      </c>
    </row>
    <row r="1398" spans="1:33" x14ac:dyDescent="0.25">
      <c r="A1398" t="str">
        <f>_xlfn.CONCAT(Table3[[#This Row],[Order]],"-",Table3[[#This Row],[Line]])</f>
        <v>76080-9</v>
      </c>
      <c r="C1398" t="s">
        <v>5967</v>
      </c>
      <c r="D1398" t="s">
        <v>74</v>
      </c>
      <c r="E1398" t="b">
        <v>0</v>
      </c>
      <c r="F1398">
        <v>76080</v>
      </c>
      <c r="G1398">
        <v>9</v>
      </c>
      <c r="H1398">
        <v>2</v>
      </c>
      <c r="I1398" t="s">
        <v>731</v>
      </c>
      <c r="J1398" t="s">
        <v>5968</v>
      </c>
      <c r="K1398" t="s">
        <v>5604</v>
      </c>
      <c r="L1398">
        <v>19.54</v>
      </c>
      <c r="M1398" s="37"/>
      <c r="N1398" t="s">
        <v>736</v>
      </c>
      <c r="Q1398" s="37"/>
      <c r="R1398" s="37"/>
      <c r="S1398" t="b">
        <v>0</v>
      </c>
      <c r="V1398" t="s">
        <v>714</v>
      </c>
      <c r="W1398">
        <v>0</v>
      </c>
      <c r="X1398">
        <v>2</v>
      </c>
      <c r="Z1398">
        <v>1770</v>
      </c>
      <c r="AA1398">
        <v>0</v>
      </c>
      <c r="AE1398" t="b">
        <v>0</v>
      </c>
      <c r="AF1398" t="b">
        <v>0</v>
      </c>
      <c r="AG1398" t="s">
        <v>74</v>
      </c>
    </row>
    <row r="1399" spans="1:33" x14ac:dyDescent="0.25">
      <c r="A1399" t="str">
        <f>_xlfn.CONCAT(Table3[[#This Row],[Order]],"-",Table3[[#This Row],[Line]])</f>
        <v>76080-10</v>
      </c>
      <c r="C1399" t="s">
        <v>5967</v>
      </c>
      <c r="D1399" t="s">
        <v>74</v>
      </c>
      <c r="E1399" t="b">
        <v>0</v>
      </c>
      <c r="F1399">
        <v>76080</v>
      </c>
      <c r="G1399">
        <v>10</v>
      </c>
      <c r="H1399">
        <v>9</v>
      </c>
      <c r="I1399" t="s">
        <v>731</v>
      </c>
      <c r="J1399" t="s">
        <v>5968</v>
      </c>
      <c r="K1399" t="s">
        <v>5605</v>
      </c>
      <c r="L1399">
        <v>153.63</v>
      </c>
      <c r="M1399" s="37"/>
      <c r="N1399" t="s">
        <v>736</v>
      </c>
      <c r="Q1399" s="37"/>
      <c r="R1399" s="37"/>
      <c r="S1399" t="b">
        <v>0</v>
      </c>
      <c r="V1399" t="s">
        <v>714</v>
      </c>
      <c r="W1399">
        <v>0</v>
      </c>
      <c r="X1399">
        <v>18</v>
      </c>
      <c r="Z1399">
        <v>12735</v>
      </c>
      <c r="AA1399">
        <v>0</v>
      </c>
      <c r="AE1399" t="b">
        <v>0</v>
      </c>
      <c r="AF1399" t="b">
        <v>0</v>
      </c>
      <c r="AG1399" t="s">
        <v>74</v>
      </c>
    </row>
    <row r="1400" spans="1:33" x14ac:dyDescent="0.25">
      <c r="A1400" t="str">
        <f>_xlfn.CONCAT(Table3[[#This Row],[Order]],"-",Table3[[#This Row],[Line]])</f>
        <v>76080-11</v>
      </c>
      <c r="C1400" t="s">
        <v>5967</v>
      </c>
      <c r="D1400" t="s">
        <v>74</v>
      </c>
      <c r="E1400" t="b">
        <v>0</v>
      </c>
      <c r="F1400">
        <v>76080</v>
      </c>
      <c r="G1400">
        <v>11</v>
      </c>
      <c r="H1400">
        <v>2</v>
      </c>
      <c r="I1400" t="s">
        <v>731</v>
      </c>
      <c r="J1400" t="s">
        <v>5968</v>
      </c>
      <c r="K1400" t="s">
        <v>5606</v>
      </c>
      <c r="L1400">
        <v>34.14</v>
      </c>
      <c r="M1400" s="37"/>
      <c r="N1400" t="s">
        <v>736</v>
      </c>
      <c r="Q1400" s="37"/>
      <c r="R1400" s="37"/>
      <c r="S1400" t="b">
        <v>0</v>
      </c>
      <c r="V1400" t="s">
        <v>714</v>
      </c>
      <c r="W1400">
        <v>0</v>
      </c>
      <c r="X1400">
        <v>4</v>
      </c>
      <c r="Z1400">
        <v>2634</v>
      </c>
      <c r="AA1400">
        <v>0</v>
      </c>
      <c r="AE1400" t="b">
        <v>0</v>
      </c>
      <c r="AF1400" t="b">
        <v>0</v>
      </c>
      <c r="AG1400" t="s">
        <v>74</v>
      </c>
    </row>
    <row r="1401" spans="1:33" x14ac:dyDescent="0.25">
      <c r="A1401" t="str">
        <f>_xlfn.CONCAT(Table3[[#This Row],[Order]],"-",Table3[[#This Row],[Line]])</f>
        <v>76080-12</v>
      </c>
      <c r="C1401" t="s">
        <v>5967</v>
      </c>
      <c r="D1401" t="s">
        <v>74</v>
      </c>
      <c r="E1401" t="b">
        <v>0</v>
      </c>
      <c r="F1401">
        <v>76080</v>
      </c>
      <c r="G1401">
        <v>12</v>
      </c>
      <c r="H1401">
        <v>1</v>
      </c>
      <c r="I1401" t="s">
        <v>731</v>
      </c>
      <c r="J1401" t="s">
        <v>5968</v>
      </c>
      <c r="K1401" t="s">
        <v>5607</v>
      </c>
      <c r="L1401">
        <v>12.221</v>
      </c>
      <c r="M1401" s="37"/>
      <c r="N1401" t="s">
        <v>736</v>
      </c>
      <c r="Q1401" s="37"/>
      <c r="R1401" s="37"/>
      <c r="S1401" t="b">
        <v>0</v>
      </c>
      <c r="V1401" t="s">
        <v>714</v>
      </c>
      <c r="W1401">
        <v>0</v>
      </c>
      <c r="X1401">
        <v>2</v>
      </c>
      <c r="Z1401">
        <v>1847</v>
      </c>
      <c r="AA1401">
        <v>0</v>
      </c>
      <c r="AE1401" t="b">
        <v>0</v>
      </c>
      <c r="AF1401" t="b">
        <v>0</v>
      </c>
      <c r="AG1401" t="s">
        <v>74</v>
      </c>
    </row>
    <row r="1402" spans="1:33" x14ac:dyDescent="0.25">
      <c r="A1402" t="str">
        <f>_xlfn.CONCAT(Table3[[#This Row],[Order]],"-",Table3[[#This Row],[Line]])</f>
        <v>76080-13</v>
      </c>
      <c r="C1402" t="s">
        <v>5967</v>
      </c>
      <c r="D1402" t="s">
        <v>74</v>
      </c>
      <c r="E1402" t="b">
        <v>0</v>
      </c>
      <c r="F1402">
        <v>76080</v>
      </c>
      <c r="G1402">
        <v>13</v>
      </c>
      <c r="H1402">
        <v>2</v>
      </c>
      <c r="I1402" t="s">
        <v>731</v>
      </c>
      <c r="J1402" t="s">
        <v>5968</v>
      </c>
      <c r="K1402" t="s">
        <v>5608</v>
      </c>
      <c r="L1402">
        <v>38.799999999999997</v>
      </c>
      <c r="M1402" s="37"/>
      <c r="N1402" t="s">
        <v>736</v>
      </c>
      <c r="Q1402" s="37"/>
      <c r="R1402" s="37"/>
      <c r="S1402" t="b">
        <v>0</v>
      </c>
      <c r="V1402" t="s">
        <v>714</v>
      </c>
      <c r="W1402">
        <v>0</v>
      </c>
      <c r="X1402">
        <v>4</v>
      </c>
      <c r="Z1402">
        <v>3770</v>
      </c>
      <c r="AA1402">
        <v>0</v>
      </c>
      <c r="AE1402" t="b">
        <v>0</v>
      </c>
      <c r="AF1402" t="b">
        <v>0</v>
      </c>
      <c r="AG1402" t="s">
        <v>74</v>
      </c>
    </row>
    <row r="1403" spans="1:33" x14ac:dyDescent="0.25">
      <c r="A1403" t="str">
        <f>_xlfn.CONCAT(Table3[[#This Row],[Order]],"-",Table3[[#This Row],[Line]])</f>
        <v>76080-14</v>
      </c>
      <c r="C1403" t="s">
        <v>5967</v>
      </c>
      <c r="D1403" t="s">
        <v>74</v>
      </c>
      <c r="E1403" t="b">
        <v>0</v>
      </c>
      <c r="F1403">
        <v>76080</v>
      </c>
      <c r="G1403">
        <v>14</v>
      </c>
      <c r="H1403">
        <v>3</v>
      </c>
      <c r="I1403" t="s">
        <v>731</v>
      </c>
      <c r="J1403" t="s">
        <v>5968</v>
      </c>
      <c r="K1403" t="s">
        <v>5609</v>
      </c>
      <c r="L1403">
        <v>29.31</v>
      </c>
      <c r="M1403" s="37"/>
      <c r="N1403" t="s">
        <v>736</v>
      </c>
      <c r="Q1403" s="37"/>
      <c r="R1403" s="37"/>
      <c r="S1403" t="b">
        <v>0</v>
      </c>
      <c r="V1403" t="s">
        <v>714</v>
      </c>
      <c r="W1403">
        <v>0</v>
      </c>
      <c r="X1403">
        <v>3</v>
      </c>
      <c r="Z1403">
        <v>2655</v>
      </c>
      <c r="AA1403">
        <v>0</v>
      </c>
      <c r="AE1403" t="b">
        <v>0</v>
      </c>
      <c r="AF1403" t="b">
        <v>0</v>
      </c>
      <c r="AG1403" t="s">
        <v>74</v>
      </c>
    </row>
    <row r="1404" spans="1:33" x14ac:dyDescent="0.25">
      <c r="A1404" t="str">
        <f>_xlfn.CONCAT(Table3[[#This Row],[Order]],"-",Table3[[#This Row],[Line]])</f>
        <v>76080-15</v>
      </c>
      <c r="C1404" t="s">
        <v>5967</v>
      </c>
      <c r="D1404" t="s">
        <v>74</v>
      </c>
      <c r="E1404" t="b">
        <v>0</v>
      </c>
      <c r="F1404">
        <v>76080</v>
      </c>
      <c r="G1404">
        <v>15</v>
      </c>
      <c r="H1404">
        <v>2</v>
      </c>
      <c r="I1404" t="s">
        <v>731</v>
      </c>
      <c r="J1404" t="s">
        <v>5968</v>
      </c>
      <c r="K1404" t="s">
        <v>5610</v>
      </c>
      <c r="L1404">
        <v>29.14</v>
      </c>
      <c r="M1404" s="37"/>
      <c r="N1404" t="s">
        <v>736</v>
      </c>
      <c r="Q1404" s="37"/>
      <c r="R1404" s="37"/>
      <c r="S1404" t="b">
        <v>0</v>
      </c>
      <c r="V1404" t="s">
        <v>714</v>
      </c>
      <c r="W1404">
        <v>0</v>
      </c>
      <c r="X1404">
        <v>4</v>
      </c>
      <c r="Z1404">
        <v>2346</v>
      </c>
      <c r="AA1404">
        <v>0</v>
      </c>
      <c r="AE1404" t="b">
        <v>0</v>
      </c>
      <c r="AF1404" t="b">
        <v>0</v>
      </c>
      <c r="AG1404" t="s">
        <v>74</v>
      </c>
    </row>
    <row r="1405" spans="1:33" x14ac:dyDescent="0.25">
      <c r="A1405" t="str">
        <f>_xlfn.CONCAT(Table3[[#This Row],[Order]],"-",Table3[[#This Row],[Line]])</f>
        <v>76080-16</v>
      </c>
      <c r="C1405" t="s">
        <v>5967</v>
      </c>
      <c r="D1405" t="s">
        <v>74</v>
      </c>
      <c r="E1405" t="b">
        <v>0</v>
      </c>
      <c r="F1405">
        <v>76080</v>
      </c>
      <c r="G1405">
        <v>16</v>
      </c>
      <c r="H1405">
        <v>4</v>
      </c>
      <c r="I1405" t="s">
        <v>731</v>
      </c>
      <c r="J1405" t="s">
        <v>5968</v>
      </c>
      <c r="K1405" t="s">
        <v>5611</v>
      </c>
      <c r="L1405">
        <v>29.8</v>
      </c>
      <c r="M1405" s="37"/>
      <c r="N1405" t="s">
        <v>736</v>
      </c>
      <c r="Q1405" s="37"/>
      <c r="R1405" s="37"/>
      <c r="S1405" t="b">
        <v>0</v>
      </c>
      <c r="V1405" t="s">
        <v>714</v>
      </c>
      <c r="W1405">
        <v>0</v>
      </c>
      <c r="X1405">
        <v>4</v>
      </c>
      <c r="Z1405">
        <v>1812</v>
      </c>
      <c r="AA1405">
        <v>0</v>
      </c>
      <c r="AE1405" t="b">
        <v>0</v>
      </c>
      <c r="AF1405" t="b">
        <v>0</v>
      </c>
      <c r="AG1405" t="s">
        <v>74</v>
      </c>
    </row>
    <row r="1406" spans="1:33" x14ac:dyDescent="0.25">
      <c r="A1406" t="str">
        <f>_xlfn.CONCAT(Table3[[#This Row],[Order]],"-",Table3[[#This Row],[Line]])</f>
        <v>76080-17</v>
      </c>
      <c r="C1406" t="s">
        <v>5967</v>
      </c>
      <c r="D1406" t="s">
        <v>74</v>
      </c>
      <c r="E1406" t="b">
        <v>0</v>
      </c>
      <c r="F1406">
        <v>76080</v>
      </c>
      <c r="G1406">
        <v>17</v>
      </c>
      <c r="H1406">
        <v>2</v>
      </c>
      <c r="I1406" t="s">
        <v>731</v>
      </c>
      <c r="J1406" t="s">
        <v>5968</v>
      </c>
      <c r="K1406" t="s">
        <v>5612</v>
      </c>
      <c r="L1406">
        <v>19.54</v>
      </c>
      <c r="M1406" s="37"/>
      <c r="N1406" t="s">
        <v>736</v>
      </c>
      <c r="Q1406" s="37"/>
      <c r="R1406" s="37"/>
      <c r="S1406" t="b">
        <v>0</v>
      </c>
      <c r="V1406" t="s">
        <v>714</v>
      </c>
      <c r="W1406">
        <v>0</v>
      </c>
      <c r="X1406">
        <v>2</v>
      </c>
      <c r="Z1406">
        <v>1770</v>
      </c>
      <c r="AA1406">
        <v>0</v>
      </c>
      <c r="AE1406" t="b">
        <v>0</v>
      </c>
      <c r="AF1406" t="b">
        <v>0</v>
      </c>
      <c r="AG1406" t="s">
        <v>74</v>
      </c>
    </row>
    <row r="1407" spans="1:33" x14ac:dyDescent="0.25">
      <c r="A1407" t="str">
        <f>_xlfn.CONCAT(Table3[[#This Row],[Order]],"-",Table3[[#This Row],[Line]])</f>
        <v>76080-18</v>
      </c>
      <c r="C1407" t="s">
        <v>5967</v>
      </c>
      <c r="D1407" t="s">
        <v>74</v>
      </c>
      <c r="E1407" t="b">
        <v>0</v>
      </c>
      <c r="F1407">
        <v>76080</v>
      </c>
      <c r="G1407">
        <v>18</v>
      </c>
      <c r="H1407">
        <v>1</v>
      </c>
      <c r="I1407" t="s">
        <v>731</v>
      </c>
      <c r="J1407" t="s">
        <v>5968</v>
      </c>
      <c r="K1407" t="s">
        <v>5613</v>
      </c>
      <c r="L1407">
        <v>17.07</v>
      </c>
      <c r="M1407" s="37"/>
      <c r="N1407" t="s">
        <v>736</v>
      </c>
      <c r="Q1407" s="37"/>
      <c r="R1407" s="37"/>
      <c r="S1407" t="b">
        <v>0</v>
      </c>
      <c r="V1407" t="s">
        <v>714</v>
      </c>
      <c r="W1407">
        <v>0</v>
      </c>
      <c r="X1407">
        <v>2</v>
      </c>
      <c r="Z1407">
        <v>1461</v>
      </c>
      <c r="AA1407">
        <v>0</v>
      </c>
      <c r="AE1407" t="b">
        <v>0</v>
      </c>
      <c r="AF1407" t="b">
        <v>0</v>
      </c>
      <c r="AG1407" t="s">
        <v>74</v>
      </c>
    </row>
    <row r="1408" spans="1:33" x14ac:dyDescent="0.25">
      <c r="A1408" t="str">
        <f>_xlfn.CONCAT(Table3[[#This Row],[Order]],"-",Table3[[#This Row],[Line]])</f>
        <v>76080-19</v>
      </c>
      <c r="C1408" t="s">
        <v>5967</v>
      </c>
      <c r="D1408" t="s">
        <v>74</v>
      </c>
      <c r="E1408" t="b">
        <v>0</v>
      </c>
      <c r="F1408">
        <v>76080</v>
      </c>
      <c r="G1408">
        <v>19</v>
      </c>
      <c r="H1408">
        <v>1</v>
      </c>
      <c r="I1408" t="s">
        <v>731</v>
      </c>
      <c r="J1408" t="s">
        <v>5968</v>
      </c>
      <c r="K1408" t="s">
        <v>5614</v>
      </c>
      <c r="L1408">
        <v>26.5</v>
      </c>
      <c r="M1408" s="37"/>
      <c r="N1408" t="s">
        <v>736</v>
      </c>
      <c r="Q1408" s="37"/>
      <c r="S1408" t="b">
        <v>0</v>
      </c>
      <c r="V1408" t="s">
        <v>714</v>
      </c>
      <c r="W1408">
        <v>0</v>
      </c>
      <c r="X1408">
        <v>3</v>
      </c>
      <c r="Z1408">
        <v>2325</v>
      </c>
      <c r="AA1408">
        <v>0</v>
      </c>
      <c r="AE1408" t="b">
        <v>0</v>
      </c>
      <c r="AF1408" t="b">
        <v>0</v>
      </c>
      <c r="AG1408" t="s">
        <v>74</v>
      </c>
    </row>
    <row r="1409" spans="1:33" x14ac:dyDescent="0.25">
      <c r="A1409" t="str">
        <f>_xlfn.CONCAT(Table3[[#This Row],[Order]],"-",Table3[[#This Row],[Line]])</f>
        <v>76080-20</v>
      </c>
      <c r="C1409" t="s">
        <v>5967</v>
      </c>
      <c r="D1409" t="s">
        <v>74</v>
      </c>
      <c r="E1409" t="b">
        <v>0</v>
      </c>
      <c r="F1409">
        <v>76080</v>
      </c>
      <c r="G1409">
        <v>20</v>
      </c>
      <c r="H1409">
        <v>1</v>
      </c>
      <c r="I1409" t="s">
        <v>731</v>
      </c>
      <c r="J1409" t="s">
        <v>5968</v>
      </c>
      <c r="K1409" t="s">
        <v>5615</v>
      </c>
      <c r="L1409">
        <v>9.77</v>
      </c>
      <c r="M1409" s="37"/>
      <c r="N1409" t="s">
        <v>736</v>
      </c>
      <c r="Q1409" s="37"/>
      <c r="R1409" s="37"/>
      <c r="S1409" t="b">
        <v>0</v>
      </c>
      <c r="V1409" t="s">
        <v>714</v>
      </c>
      <c r="W1409">
        <v>0</v>
      </c>
      <c r="X1409">
        <v>1</v>
      </c>
      <c r="Z1409">
        <v>983</v>
      </c>
      <c r="AA1409">
        <v>0</v>
      </c>
      <c r="AE1409" t="b">
        <v>0</v>
      </c>
      <c r="AF1409" t="b">
        <v>0</v>
      </c>
      <c r="AG1409" t="s">
        <v>74</v>
      </c>
    </row>
    <row r="1410" spans="1:33" x14ac:dyDescent="0.25">
      <c r="A1410" t="str">
        <f>_xlfn.CONCAT(Table3[[#This Row],[Order]],"-",Table3[[#This Row],[Line]])</f>
        <v>76080-21</v>
      </c>
      <c r="C1410" t="s">
        <v>5967</v>
      </c>
      <c r="D1410" t="s">
        <v>74</v>
      </c>
      <c r="E1410" t="b">
        <v>0</v>
      </c>
      <c r="F1410">
        <v>76080</v>
      </c>
      <c r="G1410">
        <v>21</v>
      </c>
      <c r="H1410">
        <v>5</v>
      </c>
      <c r="I1410" t="s">
        <v>731</v>
      </c>
      <c r="J1410" t="s">
        <v>5968</v>
      </c>
      <c r="K1410" t="s">
        <v>5616</v>
      </c>
      <c r="L1410">
        <v>97</v>
      </c>
      <c r="M1410" s="37"/>
      <c r="N1410" t="s">
        <v>736</v>
      </c>
      <c r="Q1410" s="37"/>
      <c r="R1410" s="37"/>
      <c r="S1410" t="b">
        <v>0</v>
      </c>
      <c r="V1410" t="s">
        <v>714</v>
      </c>
      <c r="W1410">
        <v>0</v>
      </c>
      <c r="X1410">
        <v>10</v>
      </c>
      <c r="Z1410">
        <v>9235</v>
      </c>
      <c r="AA1410">
        <v>0</v>
      </c>
      <c r="AE1410" t="b">
        <v>0</v>
      </c>
      <c r="AF1410" t="b">
        <v>0</v>
      </c>
      <c r="AG1410" t="s">
        <v>74</v>
      </c>
    </row>
    <row r="1411" spans="1:33" x14ac:dyDescent="0.25">
      <c r="A1411" t="str">
        <f>_xlfn.CONCAT(Table3[[#This Row],[Order]],"-",Table3[[#This Row],[Line]])</f>
        <v>76080-22</v>
      </c>
      <c r="C1411" t="s">
        <v>5967</v>
      </c>
      <c r="D1411" t="s">
        <v>74</v>
      </c>
      <c r="E1411" t="b">
        <v>0</v>
      </c>
      <c r="F1411">
        <v>76080</v>
      </c>
      <c r="G1411">
        <v>22</v>
      </c>
      <c r="H1411">
        <v>2</v>
      </c>
      <c r="I1411" t="s">
        <v>731</v>
      </c>
      <c r="J1411" t="s">
        <v>5968</v>
      </c>
      <c r="K1411" t="s">
        <v>5617</v>
      </c>
      <c r="L1411">
        <v>6.28</v>
      </c>
      <c r="M1411" s="37"/>
      <c r="N1411" t="s">
        <v>727</v>
      </c>
      <c r="Q1411" s="37"/>
      <c r="R1411" s="37"/>
      <c r="S1411" t="b">
        <v>0</v>
      </c>
      <c r="V1411" t="s">
        <v>714</v>
      </c>
      <c r="W1411">
        <v>0</v>
      </c>
      <c r="X1411">
        <v>2</v>
      </c>
      <c r="Z1411">
        <v>576</v>
      </c>
      <c r="AA1411">
        <v>0</v>
      </c>
      <c r="AE1411" t="b">
        <v>0</v>
      </c>
      <c r="AF1411" t="b">
        <v>0</v>
      </c>
      <c r="AG1411" t="s">
        <v>74</v>
      </c>
    </row>
    <row r="1412" spans="1:33" x14ac:dyDescent="0.25">
      <c r="A1412" t="str">
        <f>_xlfn.CONCAT(Table3[[#This Row],[Order]],"-",Table3[[#This Row],[Line]])</f>
        <v>76080-26</v>
      </c>
      <c r="C1412" t="s">
        <v>5967</v>
      </c>
      <c r="D1412" t="s">
        <v>74</v>
      </c>
      <c r="E1412" t="b">
        <v>0</v>
      </c>
      <c r="F1412">
        <v>76080</v>
      </c>
      <c r="G1412">
        <v>26</v>
      </c>
      <c r="H1412">
        <v>1</v>
      </c>
      <c r="I1412" t="s">
        <v>731</v>
      </c>
      <c r="J1412" t="s">
        <v>5968</v>
      </c>
      <c r="K1412" t="s">
        <v>5618</v>
      </c>
      <c r="L1412">
        <v>6.09</v>
      </c>
      <c r="M1412" s="37"/>
      <c r="N1412" t="s">
        <v>727</v>
      </c>
      <c r="Q1412" s="37"/>
      <c r="R1412" s="37"/>
      <c r="S1412" t="b">
        <v>0</v>
      </c>
      <c r="V1412" t="s">
        <v>714</v>
      </c>
      <c r="W1412">
        <v>0</v>
      </c>
      <c r="X1412">
        <v>1</v>
      </c>
      <c r="Z1412">
        <v>576</v>
      </c>
      <c r="AA1412">
        <v>0</v>
      </c>
      <c r="AE1412" t="b">
        <v>0</v>
      </c>
      <c r="AF1412" t="b">
        <v>0</v>
      </c>
      <c r="AG1412" t="s">
        <v>74</v>
      </c>
    </row>
    <row r="1413" spans="1:33" x14ac:dyDescent="0.25">
      <c r="A1413" t="str">
        <f>_xlfn.CONCAT(Table3[[#This Row],[Order]],"-",Table3[[#This Row],[Line]])</f>
        <v>76080-27</v>
      </c>
      <c r="C1413" t="s">
        <v>5967</v>
      </c>
      <c r="D1413" t="s">
        <v>74</v>
      </c>
      <c r="E1413" t="b">
        <v>0</v>
      </c>
      <c r="F1413">
        <v>76080</v>
      </c>
      <c r="G1413">
        <v>27</v>
      </c>
      <c r="H1413">
        <v>1</v>
      </c>
      <c r="I1413" t="s">
        <v>731</v>
      </c>
      <c r="J1413" t="s">
        <v>5968</v>
      </c>
      <c r="K1413" t="s">
        <v>5619</v>
      </c>
      <c r="L1413">
        <v>12.84</v>
      </c>
      <c r="M1413" s="37"/>
      <c r="N1413" t="s">
        <v>727</v>
      </c>
      <c r="Q1413" s="37"/>
      <c r="R1413" s="37"/>
      <c r="S1413" t="b">
        <v>0</v>
      </c>
      <c r="V1413" t="s">
        <v>714</v>
      </c>
      <c r="W1413">
        <v>0</v>
      </c>
      <c r="X1413">
        <v>2</v>
      </c>
      <c r="Z1413">
        <v>1152</v>
      </c>
      <c r="AA1413">
        <v>0</v>
      </c>
      <c r="AE1413" t="b">
        <v>0</v>
      </c>
      <c r="AF1413" t="b">
        <v>0</v>
      </c>
      <c r="AG1413" t="s">
        <v>74</v>
      </c>
    </row>
    <row r="1414" spans="1:33" x14ac:dyDescent="0.25">
      <c r="A1414" t="str">
        <f>_xlfn.CONCAT(Table3[[#This Row],[Order]],"-",Table3[[#This Row],[Line]])</f>
        <v>76080-28</v>
      </c>
      <c r="C1414" t="s">
        <v>5967</v>
      </c>
      <c r="D1414" t="s">
        <v>74</v>
      </c>
      <c r="E1414" t="b">
        <v>0</v>
      </c>
      <c r="F1414">
        <v>76080</v>
      </c>
      <c r="G1414">
        <v>28</v>
      </c>
      <c r="H1414">
        <v>1</v>
      </c>
      <c r="I1414" t="s">
        <v>731</v>
      </c>
      <c r="J1414" t="s">
        <v>5968</v>
      </c>
      <c r="K1414" t="s">
        <v>5620</v>
      </c>
      <c r="L1414">
        <v>31.85</v>
      </c>
      <c r="M1414" s="37"/>
      <c r="N1414" t="s">
        <v>727</v>
      </c>
      <c r="Q1414" s="37"/>
      <c r="R1414" s="37"/>
      <c r="S1414" t="b">
        <v>0</v>
      </c>
      <c r="V1414" t="s">
        <v>714</v>
      </c>
      <c r="W1414">
        <v>0</v>
      </c>
      <c r="X1414">
        <v>4</v>
      </c>
      <c r="Z1414">
        <v>2880</v>
      </c>
      <c r="AA1414">
        <v>0</v>
      </c>
      <c r="AE1414" t="b">
        <v>0</v>
      </c>
      <c r="AF1414" t="b">
        <v>0</v>
      </c>
      <c r="AG1414" t="s">
        <v>74</v>
      </c>
    </row>
    <row r="1415" spans="1:33" x14ac:dyDescent="0.25">
      <c r="A1415" t="str">
        <f>_xlfn.CONCAT(Table3[[#This Row],[Order]],"-",Table3[[#This Row],[Line]])</f>
        <v>76080-29</v>
      </c>
      <c r="C1415" t="s">
        <v>5967</v>
      </c>
      <c r="D1415" t="s">
        <v>74</v>
      </c>
      <c r="E1415" t="b">
        <v>0</v>
      </c>
      <c r="F1415">
        <v>76080</v>
      </c>
      <c r="G1415">
        <v>29</v>
      </c>
      <c r="H1415">
        <v>1</v>
      </c>
      <c r="I1415" t="s">
        <v>731</v>
      </c>
      <c r="J1415" t="s">
        <v>5968</v>
      </c>
      <c r="K1415" t="s">
        <v>5621</v>
      </c>
      <c r="L1415">
        <v>18.18</v>
      </c>
      <c r="M1415" s="37"/>
      <c r="N1415" t="s">
        <v>727</v>
      </c>
      <c r="Q1415" s="37"/>
      <c r="R1415" s="37"/>
      <c r="S1415" t="b">
        <v>0</v>
      </c>
      <c r="V1415" t="s">
        <v>714</v>
      </c>
      <c r="W1415">
        <v>0</v>
      </c>
      <c r="X1415">
        <v>2</v>
      </c>
      <c r="Z1415">
        <v>1728</v>
      </c>
      <c r="AA1415">
        <v>0</v>
      </c>
      <c r="AE1415" t="b">
        <v>0</v>
      </c>
      <c r="AF1415" t="b">
        <v>0</v>
      </c>
      <c r="AG1415" t="s">
        <v>74</v>
      </c>
    </row>
    <row r="1416" spans="1:33" x14ac:dyDescent="0.25">
      <c r="A1416" t="str">
        <f>_xlfn.CONCAT(Table3[[#This Row],[Order]],"-",Table3[[#This Row],[Line]])</f>
        <v>76080-30</v>
      </c>
      <c r="C1416" t="s">
        <v>5967</v>
      </c>
      <c r="D1416" t="s">
        <v>74</v>
      </c>
      <c r="E1416" t="b">
        <v>0</v>
      </c>
      <c r="F1416">
        <v>76080</v>
      </c>
      <c r="G1416">
        <v>30</v>
      </c>
      <c r="H1416">
        <v>12</v>
      </c>
      <c r="I1416" t="s">
        <v>731</v>
      </c>
      <c r="J1416" t="s">
        <v>5968</v>
      </c>
      <c r="K1416" t="s">
        <v>5622</v>
      </c>
      <c r="L1416">
        <v>73.08</v>
      </c>
      <c r="M1416" s="37"/>
      <c r="N1416" t="s">
        <v>727</v>
      </c>
      <c r="Q1416" s="37"/>
      <c r="R1416" s="37"/>
      <c r="S1416" t="b">
        <v>0</v>
      </c>
      <c r="V1416" t="s">
        <v>714</v>
      </c>
      <c r="W1416">
        <v>0</v>
      </c>
      <c r="X1416">
        <v>12</v>
      </c>
      <c r="Z1416">
        <v>6912</v>
      </c>
      <c r="AA1416">
        <v>0</v>
      </c>
      <c r="AE1416" t="b">
        <v>0</v>
      </c>
      <c r="AF1416" t="b">
        <v>0</v>
      </c>
      <c r="AG1416" t="s">
        <v>74</v>
      </c>
    </row>
    <row r="1417" spans="1:33" x14ac:dyDescent="0.25">
      <c r="A1417" t="str">
        <f>_xlfn.CONCAT(Table3[[#This Row],[Order]],"-",Table3[[#This Row],[Line]])</f>
        <v>76080-31</v>
      </c>
      <c r="C1417" t="s">
        <v>5967</v>
      </c>
      <c r="D1417" t="s">
        <v>74</v>
      </c>
      <c r="E1417" t="b">
        <v>0</v>
      </c>
      <c r="F1417">
        <v>76080</v>
      </c>
      <c r="G1417">
        <v>31</v>
      </c>
      <c r="H1417">
        <v>1</v>
      </c>
      <c r="I1417" t="s">
        <v>731</v>
      </c>
      <c r="J1417" t="s">
        <v>5968</v>
      </c>
      <c r="K1417" t="s">
        <v>5623</v>
      </c>
      <c r="L1417">
        <v>8.67</v>
      </c>
      <c r="M1417" s="37"/>
      <c r="N1417" t="s">
        <v>727</v>
      </c>
      <c r="Q1417" s="37"/>
      <c r="R1417" s="37"/>
      <c r="S1417" t="b">
        <v>0</v>
      </c>
      <c r="V1417" t="s">
        <v>714</v>
      </c>
      <c r="W1417">
        <v>0</v>
      </c>
      <c r="X1417">
        <v>1</v>
      </c>
      <c r="Z1417">
        <v>864</v>
      </c>
      <c r="AA1417">
        <v>0</v>
      </c>
      <c r="AE1417" t="b">
        <v>0</v>
      </c>
      <c r="AF1417" t="b">
        <v>0</v>
      </c>
      <c r="AG1417" t="s">
        <v>74</v>
      </c>
    </row>
    <row r="1418" spans="1:33" x14ac:dyDescent="0.25">
      <c r="A1418" t="str">
        <f>_xlfn.CONCAT(Table3[[#This Row],[Order]],"-",Table3[[#This Row],[Line]])</f>
        <v>76080-32</v>
      </c>
      <c r="C1418" t="s">
        <v>5967</v>
      </c>
      <c r="D1418" t="s">
        <v>74</v>
      </c>
      <c r="E1418" t="b">
        <v>0</v>
      </c>
      <c r="F1418">
        <v>76080</v>
      </c>
      <c r="G1418">
        <v>32</v>
      </c>
      <c r="H1418">
        <v>1</v>
      </c>
      <c r="I1418" t="s">
        <v>731</v>
      </c>
      <c r="J1418" t="s">
        <v>5968</v>
      </c>
      <c r="K1418" t="s">
        <v>5624</v>
      </c>
      <c r="L1418">
        <v>15.98</v>
      </c>
      <c r="M1418" s="37"/>
      <c r="N1418" t="s">
        <v>727</v>
      </c>
      <c r="Q1418" s="37"/>
      <c r="R1418" s="37"/>
      <c r="S1418" t="b">
        <v>0</v>
      </c>
      <c r="V1418" t="s">
        <v>714</v>
      </c>
      <c r="W1418">
        <v>0</v>
      </c>
      <c r="X1418">
        <v>2</v>
      </c>
      <c r="Z1418">
        <v>1440</v>
      </c>
      <c r="AA1418">
        <v>0</v>
      </c>
      <c r="AE1418" t="b">
        <v>0</v>
      </c>
      <c r="AF1418" t="b">
        <v>0</v>
      </c>
      <c r="AG1418" t="s">
        <v>74</v>
      </c>
    </row>
    <row r="1419" spans="1:33" x14ac:dyDescent="0.25">
      <c r="A1419" t="str">
        <f>_xlfn.CONCAT(Table3[[#This Row],[Order]],"-",Table3[[#This Row],[Line]])</f>
        <v>76080-34</v>
      </c>
      <c r="C1419" t="s">
        <v>5967</v>
      </c>
      <c r="D1419" t="s">
        <v>74</v>
      </c>
      <c r="E1419" t="b">
        <v>0</v>
      </c>
      <c r="F1419">
        <v>76080</v>
      </c>
      <c r="G1419">
        <v>34</v>
      </c>
      <c r="H1419">
        <v>4</v>
      </c>
      <c r="I1419" t="s">
        <v>731</v>
      </c>
      <c r="J1419" t="s">
        <v>5968</v>
      </c>
      <c r="K1419" t="s">
        <v>5625</v>
      </c>
      <c r="L1419">
        <v>34.68</v>
      </c>
      <c r="M1419" s="37"/>
      <c r="N1419" t="s">
        <v>727</v>
      </c>
      <c r="Q1419" s="37"/>
      <c r="R1419" s="37"/>
      <c r="S1419" t="b">
        <v>0</v>
      </c>
      <c r="V1419" t="s">
        <v>714</v>
      </c>
      <c r="W1419">
        <v>0</v>
      </c>
      <c r="X1419">
        <v>4</v>
      </c>
      <c r="Z1419">
        <v>3456</v>
      </c>
      <c r="AA1419">
        <v>0</v>
      </c>
      <c r="AE1419" t="b">
        <v>0</v>
      </c>
      <c r="AF1419" t="b">
        <v>0</v>
      </c>
      <c r="AG1419" t="s">
        <v>74</v>
      </c>
    </row>
    <row r="1420" spans="1:33" x14ac:dyDescent="0.25">
      <c r="A1420" t="str">
        <f>_xlfn.CONCAT(Table3[[#This Row],[Order]],"-",Table3[[#This Row],[Line]])</f>
        <v>76080-35</v>
      </c>
      <c r="C1420" t="s">
        <v>5967</v>
      </c>
      <c r="D1420" t="s">
        <v>74</v>
      </c>
      <c r="E1420" t="b">
        <v>0</v>
      </c>
      <c r="F1420">
        <v>76080</v>
      </c>
      <c r="G1420">
        <v>35</v>
      </c>
      <c r="H1420">
        <v>3</v>
      </c>
      <c r="I1420" t="s">
        <v>731</v>
      </c>
      <c r="J1420" t="s">
        <v>5968</v>
      </c>
      <c r="K1420" t="s">
        <v>5626</v>
      </c>
      <c r="L1420">
        <v>46.8</v>
      </c>
      <c r="M1420" s="37"/>
      <c r="N1420" t="s">
        <v>727</v>
      </c>
      <c r="Q1420" s="37"/>
      <c r="R1420" s="37"/>
      <c r="S1420" t="b">
        <v>0</v>
      </c>
      <c r="V1420" t="s">
        <v>714</v>
      </c>
      <c r="W1420">
        <v>0</v>
      </c>
      <c r="X1420">
        <v>6</v>
      </c>
      <c r="Z1420">
        <v>4320</v>
      </c>
      <c r="AA1420">
        <v>0</v>
      </c>
      <c r="AE1420" t="b">
        <v>0</v>
      </c>
      <c r="AF1420" t="b">
        <v>0</v>
      </c>
      <c r="AG1420" t="s">
        <v>74</v>
      </c>
    </row>
    <row r="1421" spans="1:33" x14ac:dyDescent="0.25">
      <c r="A1421" t="str">
        <f>_xlfn.CONCAT(Table3[[#This Row],[Order]],"-",Table3[[#This Row],[Line]])</f>
        <v>76080-36</v>
      </c>
      <c r="C1421" t="s">
        <v>5967</v>
      </c>
      <c r="D1421" t="s">
        <v>74</v>
      </c>
      <c r="E1421" t="b">
        <v>0</v>
      </c>
      <c r="F1421">
        <v>76080</v>
      </c>
      <c r="G1421">
        <v>36</v>
      </c>
      <c r="H1421">
        <v>20</v>
      </c>
      <c r="I1421" t="s">
        <v>731</v>
      </c>
      <c r="J1421" t="s">
        <v>5968</v>
      </c>
      <c r="K1421" t="s">
        <v>5627</v>
      </c>
      <c r="L1421">
        <v>121.8</v>
      </c>
      <c r="M1421" s="37"/>
      <c r="N1421" t="s">
        <v>727</v>
      </c>
      <c r="Q1421" s="37"/>
      <c r="R1421" s="37"/>
      <c r="S1421" t="b">
        <v>0</v>
      </c>
      <c r="V1421" t="s">
        <v>714</v>
      </c>
      <c r="W1421">
        <v>0</v>
      </c>
      <c r="X1421">
        <v>20</v>
      </c>
      <c r="Z1421">
        <v>8640</v>
      </c>
      <c r="AA1421">
        <v>0</v>
      </c>
      <c r="AE1421" t="b">
        <v>0</v>
      </c>
      <c r="AF1421" t="b">
        <v>0</v>
      </c>
      <c r="AG1421" t="s">
        <v>74</v>
      </c>
    </row>
    <row r="1422" spans="1:33" x14ac:dyDescent="0.25">
      <c r="A1422" t="str">
        <f>_xlfn.CONCAT(Table3[[#This Row],[Order]],"-",Table3[[#This Row],[Line]])</f>
        <v>76080-37</v>
      </c>
      <c r="C1422" t="s">
        <v>5967</v>
      </c>
      <c r="D1422" t="s">
        <v>74</v>
      </c>
      <c r="E1422" t="b">
        <v>0</v>
      </c>
      <c r="F1422">
        <v>76080</v>
      </c>
      <c r="G1422">
        <v>37</v>
      </c>
      <c r="H1422">
        <v>6</v>
      </c>
      <c r="I1422" t="s">
        <v>731</v>
      </c>
      <c r="J1422" t="s">
        <v>5968</v>
      </c>
      <c r="K1422" t="s">
        <v>5628</v>
      </c>
      <c r="L1422">
        <v>36.54</v>
      </c>
      <c r="M1422" s="37"/>
      <c r="N1422" t="s">
        <v>727</v>
      </c>
      <c r="Q1422" s="37"/>
      <c r="R1422" s="37"/>
      <c r="S1422" t="b">
        <v>0</v>
      </c>
      <c r="V1422" t="s">
        <v>714</v>
      </c>
      <c r="W1422">
        <v>0</v>
      </c>
      <c r="X1422">
        <v>6</v>
      </c>
      <c r="Z1422">
        <v>2592</v>
      </c>
      <c r="AA1422">
        <v>0</v>
      </c>
      <c r="AE1422" t="b">
        <v>0</v>
      </c>
      <c r="AF1422" t="b">
        <v>0</v>
      </c>
      <c r="AG1422" t="s">
        <v>74</v>
      </c>
    </row>
    <row r="1423" spans="1:33" x14ac:dyDescent="0.25">
      <c r="A1423" t="str">
        <f>_xlfn.CONCAT(Table3[[#This Row],[Order]],"-",Table3[[#This Row],[Line]])</f>
        <v>68871-1</v>
      </c>
      <c r="C1423" t="s">
        <v>5967</v>
      </c>
      <c r="D1423" t="s">
        <v>74</v>
      </c>
      <c r="E1423" t="b">
        <v>0</v>
      </c>
      <c r="F1423">
        <v>68871</v>
      </c>
      <c r="G1423">
        <v>1</v>
      </c>
      <c r="H1423">
        <v>5</v>
      </c>
      <c r="I1423" t="s">
        <v>719</v>
      </c>
      <c r="J1423" t="s">
        <v>5968</v>
      </c>
      <c r="K1423" t="s">
        <v>3388</v>
      </c>
      <c r="L1423">
        <v>12.05</v>
      </c>
      <c r="M1423" s="37">
        <v>43486</v>
      </c>
      <c r="N1423" t="s">
        <v>42</v>
      </c>
      <c r="Q1423" s="37"/>
      <c r="R1423" s="37"/>
      <c r="S1423" t="b">
        <v>0</v>
      </c>
      <c r="V1423" t="s">
        <v>714</v>
      </c>
      <c r="W1423">
        <v>1</v>
      </c>
      <c r="X1423">
        <v>5</v>
      </c>
      <c r="Y1423">
        <v>5</v>
      </c>
      <c r="Z1423">
        <v>1200</v>
      </c>
      <c r="AA1423">
        <v>0</v>
      </c>
      <c r="AE1423" t="b">
        <v>0</v>
      </c>
      <c r="AF1423" t="b">
        <v>0</v>
      </c>
      <c r="AG1423" t="s">
        <v>74</v>
      </c>
    </row>
    <row r="1424" spans="1:33" x14ac:dyDescent="0.25">
      <c r="A1424" t="str">
        <f>_xlfn.CONCAT(Table3[[#This Row],[Order]],"-",Table3[[#This Row],[Line]])</f>
        <v>68871-2</v>
      </c>
      <c r="C1424" t="s">
        <v>5967</v>
      </c>
      <c r="D1424" t="s">
        <v>74</v>
      </c>
      <c r="E1424" t="b">
        <v>0</v>
      </c>
      <c r="F1424">
        <v>68871</v>
      </c>
      <c r="G1424">
        <v>2</v>
      </c>
      <c r="H1424">
        <v>49</v>
      </c>
      <c r="I1424" t="s">
        <v>719</v>
      </c>
      <c r="J1424" t="s">
        <v>5968</v>
      </c>
      <c r="K1424" t="s">
        <v>3390</v>
      </c>
      <c r="L1424">
        <v>226.87</v>
      </c>
      <c r="M1424" s="37">
        <v>43486</v>
      </c>
      <c r="N1424" t="s">
        <v>42</v>
      </c>
      <c r="Q1424" s="37"/>
      <c r="R1424" s="37"/>
      <c r="S1424" t="b">
        <v>0</v>
      </c>
      <c r="V1424" t="s">
        <v>714</v>
      </c>
      <c r="W1424">
        <v>1</v>
      </c>
      <c r="X1424">
        <v>49</v>
      </c>
      <c r="Y1424">
        <v>98</v>
      </c>
      <c r="Z1424">
        <v>17640</v>
      </c>
      <c r="AA1424">
        <v>0</v>
      </c>
      <c r="AE1424" t="b">
        <v>0</v>
      </c>
      <c r="AF1424" t="b">
        <v>0</v>
      </c>
      <c r="AG1424" t="s">
        <v>74</v>
      </c>
    </row>
    <row r="1425" spans="1:33" x14ac:dyDescent="0.25">
      <c r="A1425" t="str">
        <f>_xlfn.CONCAT(Table3[[#This Row],[Order]],"-",Table3[[#This Row],[Line]])</f>
        <v>68871-3</v>
      </c>
      <c r="C1425" t="s">
        <v>5967</v>
      </c>
      <c r="D1425" t="s">
        <v>74</v>
      </c>
      <c r="E1425" t="b">
        <v>0</v>
      </c>
      <c r="F1425">
        <v>68871</v>
      </c>
      <c r="G1425">
        <v>3</v>
      </c>
      <c r="H1425">
        <v>52</v>
      </c>
      <c r="I1425" t="s">
        <v>719</v>
      </c>
      <c r="J1425" t="s">
        <v>5968</v>
      </c>
      <c r="K1425" t="s">
        <v>3392</v>
      </c>
      <c r="L1425">
        <v>240.76</v>
      </c>
      <c r="M1425" s="37">
        <v>43486</v>
      </c>
      <c r="N1425" t="s">
        <v>42</v>
      </c>
      <c r="Q1425" s="37"/>
      <c r="R1425" s="37"/>
      <c r="S1425" t="b">
        <v>0</v>
      </c>
      <c r="V1425" t="s">
        <v>714</v>
      </c>
      <c r="W1425">
        <v>1</v>
      </c>
      <c r="X1425">
        <v>52</v>
      </c>
      <c r="Y1425">
        <v>104</v>
      </c>
      <c r="Z1425">
        <v>24960</v>
      </c>
      <c r="AA1425">
        <v>0</v>
      </c>
      <c r="AE1425" t="b">
        <v>0</v>
      </c>
      <c r="AF1425" t="b">
        <v>0</v>
      </c>
      <c r="AG1425" t="s">
        <v>74</v>
      </c>
    </row>
    <row r="1426" spans="1:33" x14ac:dyDescent="0.25">
      <c r="A1426" t="str">
        <f>_xlfn.CONCAT(Table3[[#This Row],[Order]],"-",Table3[[#This Row],[Line]])</f>
        <v>68871-4</v>
      </c>
      <c r="C1426" t="s">
        <v>5967</v>
      </c>
      <c r="D1426" t="s">
        <v>74</v>
      </c>
      <c r="E1426" t="b">
        <v>0</v>
      </c>
      <c r="F1426">
        <v>68871</v>
      </c>
      <c r="G1426">
        <v>4</v>
      </c>
      <c r="H1426">
        <v>15</v>
      </c>
      <c r="I1426" t="s">
        <v>719</v>
      </c>
      <c r="J1426" t="s">
        <v>5968</v>
      </c>
      <c r="K1426" t="s">
        <v>3394</v>
      </c>
      <c r="L1426">
        <v>74.7</v>
      </c>
      <c r="M1426" s="37">
        <v>43486</v>
      </c>
      <c r="N1426" t="s">
        <v>42</v>
      </c>
      <c r="Q1426" s="37"/>
      <c r="R1426" s="37"/>
      <c r="S1426" t="b">
        <v>0</v>
      </c>
      <c r="V1426" t="s">
        <v>714</v>
      </c>
      <c r="W1426">
        <v>1</v>
      </c>
      <c r="X1426">
        <v>15</v>
      </c>
      <c r="Y1426">
        <v>15</v>
      </c>
      <c r="Z1426">
        <v>3600</v>
      </c>
      <c r="AA1426">
        <v>0</v>
      </c>
      <c r="AE1426" t="b">
        <v>0</v>
      </c>
      <c r="AF1426" t="b">
        <v>0</v>
      </c>
      <c r="AG1426" t="s">
        <v>74</v>
      </c>
    </row>
    <row r="1427" spans="1:33" x14ac:dyDescent="0.25">
      <c r="A1427" t="str">
        <f>_xlfn.CONCAT(Table3[[#This Row],[Order]],"-",Table3[[#This Row],[Line]])</f>
        <v>68871-5</v>
      </c>
      <c r="C1427" t="s">
        <v>5967</v>
      </c>
      <c r="D1427" t="s">
        <v>74</v>
      </c>
      <c r="E1427" t="b">
        <v>0</v>
      </c>
      <c r="F1427">
        <v>68871</v>
      </c>
      <c r="G1427">
        <v>5</v>
      </c>
      <c r="H1427">
        <v>2</v>
      </c>
      <c r="I1427" t="s">
        <v>719</v>
      </c>
      <c r="J1427" t="s">
        <v>5968</v>
      </c>
      <c r="K1427" t="s">
        <v>3396</v>
      </c>
      <c r="L1427">
        <v>16.54</v>
      </c>
      <c r="M1427" s="37">
        <v>43486</v>
      </c>
      <c r="N1427" t="s">
        <v>42</v>
      </c>
      <c r="Q1427" s="37"/>
      <c r="R1427" s="37"/>
      <c r="S1427" t="b">
        <v>0</v>
      </c>
      <c r="V1427" t="s">
        <v>714</v>
      </c>
      <c r="W1427">
        <v>1</v>
      </c>
      <c r="X1427">
        <v>2</v>
      </c>
      <c r="Y1427">
        <v>4</v>
      </c>
      <c r="Z1427">
        <v>960</v>
      </c>
      <c r="AA1427">
        <v>0</v>
      </c>
      <c r="AE1427" t="b">
        <v>0</v>
      </c>
      <c r="AF1427" t="b">
        <v>0</v>
      </c>
      <c r="AG1427" t="s">
        <v>74</v>
      </c>
    </row>
    <row r="1428" spans="1:33" x14ac:dyDescent="0.25">
      <c r="A1428" t="str">
        <f>_xlfn.CONCAT(Table3[[#This Row],[Order]],"-",Table3[[#This Row],[Line]])</f>
        <v>68871-6</v>
      </c>
      <c r="C1428" t="s">
        <v>5967</v>
      </c>
      <c r="D1428" t="s">
        <v>74</v>
      </c>
      <c r="E1428" t="b">
        <v>0</v>
      </c>
      <c r="F1428">
        <v>68871</v>
      </c>
      <c r="G1428">
        <v>6</v>
      </c>
      <c r="H1428">
        <v>27</v>
      </c>
      <c r="I1428" t="s">
        <v>719</v>
      </c>
      <c r="J1428" t="s">
        <v>5968</v>
      </c>
      <c r="K1428" t="s">
        <v>3398</v>
      </c>
      <c r="L1428">
        <v>170.91</v>
      </c>
      <c r="M1428" s="37">
        <v>43486</v>
      </c>
      <c r="N1428" t="s">
        <v>42</v>
      </c>
      <c r="Q1428" s="37"/>
      <c r="R1428" s="37"/>
      <c r="S1428" t="b">
        <v>0</v>
      </c>
      <c r="V1428" t="s">
        <v>714</v>
      </c>
      <c r="W1428">
        <v>1</v>
      </c>
      <c r="X1428">
        <v>27</v>
      </c>
      <c r="Y1428">
        <v>27</v>
      </c>
      <c r="Z1428">
        <v>10530</v>
      </c>
      <c r="AA1428">
        <v>0</v>
      </c>
      <c r="AE1428" t="b">
        <v>0</v>
      </c>
      <c r="AF1428" t="b">
        <v>0</v>
      </c>
      <c r="AG1428" t="s">
        <v>74</v>
      </c>
    </row>
    <row r="1429" spans="1:33" x14ac:dyDescent="0.25">
      <c r="A1429" t="str">
        <f>_xlfn.CONCAT(Table3[[#This Row],[Order]],"-",Table3[[#This Row],[Line]])</f>
        <v>68871-7</v>
      </c>
      <c r="C1429" t="s">
        <v>5967</v>
      </c>
      <c r="D1429" t="s">
        <v>74</v>
      </c>
      <c r="E1429" t="b">
        <v>0</v>
      </c>
      <c r="F1429">
        <v>68871</v>
      </c>
      <c r="G1429">
        <v>7</v>
      </c>
      <c r="H1429">
        <v>1</v>
      </c>
      <c r="I1429" t="s">
        <v>719</v>
      </c>
      <c r="J1429" t="s">
        <v>5968</v>
      </c>
      <c r="K1429" t="s">
        <v>3400</v>
      </c>
      <c r="L1429">
        <v>4.63</v>
      </c>
      <c r="M1429" s="37">
        <v>43486</v>
      </c>
      <c r="N1429" t="s">
        <v>42</v>
      </c>
      <c r="Q1429" s="37"/>
      <c r="R1429" s="37"/>
      <c r="S1429" t="b">
        <v>0</v>
      </c>
      <c r="V1429" t="s">
        <v>714</v>
      </c>
      <c r="W1429">
        <v>1</v>
      </c>
      <c r="X1429">
        <v>1</v>
      </c>
      <c r="Y1429">
        <v>2</v>
      </c>
      <c r="Z1429">
        <v>360</v>
      </c>
      <c r="AA1429">
        <v>0</v>
      </c>
      <c r="AE1429" t="b">
        <v>0</v>
      </c>
      <c r="AF1429" t="b">
        <v>0</v>
      </c>
      <c r="AG1429" t="s">
        <v>74</v>
      </c>
    </row>
    <row r="1430" spans="1:33" x14ac:dyDescent="0.25">
      <c r="A1430" t="str">
        <f>_xlfn.CONCAT(Table3[[#This Row],[Order]],"-",Table3[[#This Row],[Line]])</f>
        <v>68871-8</v>
      </c>
      <c r="C1430" t="s">
        <v>5967</v>
      </c>
      <c r="D1430" t="s">
        <v>74</v>
      </c>
      <c r="E1430" t="b">
        <v>0</v>
      </c>
      <c r="F1430">
        <v>68871</v>
      </c>
      <c r="G1430">
        <v>8</v>
      </c>
      <c r="H1430">
        <v>7</v>
      </c>
      <c r="I1430" t="s">
        <v>719</v>
      </c>
      <c r="J1430" t="s">
        <v>5968</v>
      </c>
      <c r="K1430" t="s">
        <v>3402</v>
      </c>
      <c r="L1430">
        <v>32.409999999999997</v>
      </c>
      <c r="M1430" s="37">
        <v>43486</v>
      </c>
      <c r="N1430" t="s">
        <v>42</v>
      </c>
      <c r="Q1430" s="37"/>
      <c r="R1430" s="37"/>
      <c r="S1430" t="b">
        <v>0</v>
      </c>
      <c r="V1430" t="s">
        <v>714</v>
      </c>
      <c r="W1430">
        <v>1</v>
      </c>
      <c r="X1430">
        <v>7</v>
      </c>
      <c r="Y1430">
        <v>14</v>
      </c>
      <c r="Z1430">
        <v>3360</v>
      </c>
      <c r="AA1430">
        <v>0</v>
      </c>
      <c r="AE1430" t="b">
        <v>0</v>
      </c>
      <c r="AF1430" t="b">
        <v>0</v>
      </c>
      <c r="AG1430" t="s">
        <v>74</v>
      </c>
    </row>
    <row r="1431" spans="1:33" x14ac:dyDescent="0.25">
      <c r="A1431" t="str">
        <f>_xlfn.CONCAT(Table3[[#This Row],[Order]],"-",Table3[[#This Row],[Line]])</f>
        <v>68871-9</v>
      </c>
      <c r="C1431" t="s">
        <v>5967</v>
      </c>
      <c r="D1431" t="s">
        <v>74</v>
      </c>
      <c r="E1431" t="b">
        <v>0</v>
      </c>
      <c r="F1431">
        <v>68871</v>
      </c>
      <c r="G1431">
        <v>9</v>
      </c>
      <c r="H1431">
        <v>8</v>
      </c>
      <c r="I1431" t="s">
        <v>719</v>
      </c>
      <c r="J1431" t="s">
        <v>5968</v>
      </c>
      <c r="K1431" t="s">
        <v>3404</v>
      </c>
      <c r="L1431">
        <v>57.04</v>
      </c>
      <c r="M1431" s="37">
        <v>43486</v>
      </c>
      <c r="N1431" t="s">
        <v>42</v>
      </c>
      <c r="Q1431" s="37"/>
      <c r="R1431" s="37"/>
      <c r="S1431" t="b">
        <v>0</v>
      </c>
      <c r="V1431" t="s">
        <v>714</v>
      </c>
      <c r="W1431">
        <v>1</v>
      </c>
      <c r="X1431">
        <v>8</v>
      </c>
      <c r="Y1431">
        <v>16</v>
      </c>
      <c r="Z1431">
        <v>2880</v>
      </c>
      <c r="AA1431">
        <v>0</v>
      </c>
      <c r="AE1431" t="b">
        <v>0</v>
      </c>
      <c r="AF1431" t="b">
        <v>0</v>
      </c>
      <c r="AG1431" t="s">
        <v>74</v>
      </c>
    </row>
    <row r="1432" spans="1:33" x14ac:dyDescent="0.25">
      <c r="A1432" t="str">
        <f>_xlfn.CONCAT(Table3[[#This Row],[Order]],"-",Table3[[#This Row],[Line]])</f>
        <v>68871-10</v>
      </c>
      <c r="C1432" t="s">
        <v>5967</v>
      </c>
      <c r="D1432" t="s">
        <v>74</v>
      </c>
      <c r="E1432" t="b">
        <v>0</v>
      </c>
      <c r="F1432">
        <v>68871</v>
      </c>
      <c r="G1432">
        <v>10</v>
      </c>
      <c r="H1432">
        <v>9</v>
      </c>
      <c r="I1432" t="s">
        <v>719</v>
      </c>
      <c r="J1432" t="s">
        <v>5968</v>
      </c>
      <c r="K1432" t="s">
        <v>3406</v>
      </c>
      <c r="L1432">
        <v>94.05</v>
      </c>
      <c r="M1432" s="37">
        <v>43486</v>
      </c>
      <c r="N1432" t="s">
        <v>42</v>
      </c>
      <c r="Q1432" s="37"/>
      <c r="R1432" s="37"/>
      <c r="S1432" t="b">
        <v>0</v>
      </c>
      <c r="V1432" t="s">
        <v>714</v>
      </c>
      <c r="W1432">
        <v>1</v>
      </c>
      <c r="X1432">
        <v>9</v>
      </c>
      <c r="Y1432">
        <v>18</v>
      </c>
      <c r="Z1432">
        <v>4644</v>
      </c>
      <c r="AA1432">
        <v>0</v>
      </c>
      <c r="AE1432" t="b">
        <v>0</v>
      </c>
      <c r="AF1432" t="b">
        <v>0</v>
      </c>
      <c r="AG1432" t="s">
        <v>74</v>
      </c>
    </row>
    <row r="1433" spans="1:33" x14ac:dyDescent="0.25">
      <c r="A1433" t="str">
        <f>_xlfn.CONCAT(Table3[[#This Row],[Order]],"-",Table3[[#This Row],[Line]])</f>
        <v>68871-11</v>
      </c>
      <c r="C1433" t="s">
        <v>5967</v>
      </c>
      <c r="D1433" t="s">
        <v>74</v>
      </c>
      <c r="E1433" t="b">
        <v>0</v>
      </c>
      <c r="F1433">
        <v>68871</v>
      </c>
      <c r="G1433">
        <v>11</v>
      </c>
      <c r="H1433">
        <v>16</v>
      </c>
      <c r="I1433" t="s">
        <v>719</v>
      </c>
      <c r="J1433" t="s">
        <v>5968</v>
      </c>
      <c r="K1433" t="s">
        <v>3408</v>
      </c>
      <c r="L1433">
        <v>167.2</v>
      </c>
      <c r="M1433" s="37">
        <v>43486</v>
      </c>
      <c r="N1433" t="s">
        <v>42</v>
      </c>
      <c r="Q1433" s="37"/>
      <c r="R1433" s="37"/>
      <c r="S1433" t="b">
        <v>0</v>
      </c>
      <c r="V1433" t="s">
        <v>714</v>
      </c>
      <c r="W1433">
        <v>1</v>
      </c>
      <c r="X1433">
        <v>16</v>
      </c>
      <c r="Y1433">
        <v>32</v>
      </c>
      <c r="Z1433">
        <v>10176</v>
      </c>
      <c r="AA1433">
        <v>0</v>
      </c>
      <c r="AE1433" t="b">
        <v>0</v>
      </c>
      <c r="AF1433" t="b">
        <v>0</v>
      </c>
      <c r="AG1433" t="s">
        <v>74</v>
      </c>
    </row>
    <row r="1434" spans="1:33" x14ac:dyDescent="0.25">
      <c r="A1434" t="str">
        <f>_xlfn.CONCAT(Table3[[#This Row],[Order]],"-",Table3[[#This Row],[Line]])</f>
        <v>68871-12</v>
      </c>
      <c r="C1434" t="s">
        <v>5967</v>
      </c>
      <c r="D1434" t="s">
        <v>74</v>
      </c>
      <c r="E1434" t="b">
        <v>0</v>
      </c>
      <c r="F1434">
        <v>68871</v>
      </c>
      <c r="G1434">
        <v>12</v>
      </c>
      <c r="H1434">
        <v>2</v>
      </c>
      <c r="I1434" t="s">
        <v>719</v>
      </c>
      <c r="J1434" t="s">
        <v>5968</v>
      </c>
      <c r="K1434" t="s">
        <v>3410</v>
      </c>
      <c r="L1434">
        <v>23.46</v>
      </c>
      <c r="M1434" s="37">
        <v>43486</v>
      </c>
      <c r="N1434" t="s">
        <v>42</v>
      </c>
      <c r="Q1434" s="37"/>
      <c r="R1434" s="37"/>
      <c r="S1434" t="b">
        <v>0</v>
      </c>
      <c r="V1434" t="s">
        <v>714</v>
      </c>
      <c r="W1434">
        <v>1</v>
      </c>
      <c r="X1434">
        <v>2</v>
      </c>
      <c r="Y1434">
        <v>4</v>
      </c>
      <c r="Z1434">
        <v>1272</v>
      </c>
      <c r="AA1434">
        <v>0</v>
      </c>
      <c r="AE1434" t="b">
        <v>0</v>
      </c>
      <c r="AF1434" t="b">
        <v>0</v>
      </c>
      <c r="AG1434" t="s">
        <v>74</v>
      </c>
    </row>
    <row r="1435" spans="1:33" x14ac:dyDescent="0.25">
      <c r="A1435" t="str">
        <f>_xlfn.CONCAT(Table3[[#This Row],[Order]],"-",Table3[[#This Row],[Line]])</f>
        <v>68871-13</v>
      </c>
      <c r="C1435" t="s">
        <v>5967</v>
      </c>
      <c r="D1435" t="s">
        <v>74</v>
      </c>
      <c r="E1435" t="b">
        <v>0</v>
      </c>
      <c r="F1435">
        <v>68871</v>
      </c>
      <c r="G1435">
        <v>13</v>
      </c>
      <c r="H1435">
        <v>35</v>
      </c>
      <c r="I1435" t="s">
        <v>719</v>
      </c>
      <c r="J1435" t="s">
        <v>5968</v>
      </c>
      <c r="K1435" t="s">
        <v>3412</v>
      </c>
      <c r="L1435">
        <v>410.55</v>
      </c>
      <c r="M1435" s="37">
        <v>43486</v>
      </c>
      <c r="N1435" t="s">
        <v>42</v>
      </c>
      <c r="Q1435" s="37"/>
      <c r="R1435" s="37"/>
      <c r="S1435" t="b">
        <v>0</v>
      </c>
      <c r="V1435" t="s">
        <v>714</v>
      </c>
      <c r="W1435">
        <v>1</v>
      </c>
      <c r="X1435">
        <v>35</v>
      </c>
      <c r="Y1435">
        <v>140</v>
      </c>
      <c r="Z1435">
        <v>29610</v>
      </c>
      <c r="AA1435">
        <v>0</v>
      </c>
      <c r="AE1435" t="b">
        <v>0</v>
      </c>
      <c r="AF1435" t="b">
        <v>0</v>
      </c>
      <c r="AG1435" t="s">
        <v>74</v>
      </c>
    </row>
    <row r="1436" spans="1:33" x14ac:dyDescent="0.25">
      <c r="A1436" t="str">
        <f>_xlfn.CONCAT(Table3[[#This Row],[Order]],"-",Table3[[#This Row],[Line]])</f>
        <v>68871-14</v>
      </c>
      <c r="C1436" t="s">
        <v>5967</v>
      </c>
      <c r="D1436" t="s">
        <v>74</v>
      </c>
      <c r="E1436" t="b">
        <v>0</v>
      </c>
      <c r="F1436">
        <v>68871</v>
      </c>
      <c r="G1436">
        <v>14</v>
      </c>
      <c r="H1436">
        <v>7</v>
      </c>
      <c r="I1436" t="s">
        <v>719</v>
      </c>
      <c r="J1436" t="s">
        <v>5968</v>
      </c>
      <c r="K1436" t="s">
        <v>3410</v>
      </c>
      <c r="L1436">
        <v>82.11</v>
      </c>
      <c r="M1436" s="37">
        <v>43486</v>
      </c>
      <c r="N1436" t="s">
        <v>42</v>
      </c>
      <c r="Q1436" s="37"/>
      <c r="R1436" s="37"/>
      <c r="S1436" t="b">
        <v>0</v>
      </c>
      <c r="V1436" t="s">
        <v>714</v>
      </c>
      <c r="W1436">
        <v>1</v>
      </c>
      <c r="X1436">
        <v>7</v>
      </c>
      <c r="Y1436">
        <v>14</v>
      </c>
      <c r="Z1436">
        <v>4452</v>
      </c>
      <c r="AA1436">
        <v>0</v>
      </c>
      <c r="AE1436" t="b">
        <v>0</v>
      </c>
      <c r="AF1436" t="b">
        <v>0</v>
      </c>
      <c r="AG1436" t="s">
        <v>74</v>
      </c>
    </row>
    <row r="1437" spans="1:33" x14ac:dyDescent="0.25">
      <c r="A1437" t="str">
        <f>_xlfn.CONCAT(Table3[[#This Row],[Order]],"-",Table3[[#This Row],[Line]])</f>
        <v>68871-15</v>
      </c>
      <c r="C1437" t="s">
        <v>5967</v>
      </c>
      <c r="D1437" t="s">
        <v>74</v>
      </c>
      <c r="E1437" t="b">
        <v>0</v>
      </c>
      <c r="F1437">
        <v>68871</v>
      </c>
      <c r="G1437">
        <v>15</v>
      </c>
      <c r="H1437">
        <v>10</v>
      </c>
      <c r="I1437" t="s">
        <v>719</v>
      </c>
      <c r="J1437" t="s">
        <v>5968</v>
      </c>
      <c r="K1437" t="s">
        <v>3412</v>
      </c>
      <c r="L1437">
        <v>117.3</v>
      </c>
      <c r="M1437" s="37">
        <v>43486</v>
      </c>
      <c r="N1437" t="s">
        <v>42</v>
      </c>
      <c r="Q1437" s="37"/>
      <c r="R1437" s="37"/>
      <c r="S1437" t="b">
        <v>0</v>
      </c>
      <c r="V1437" t="s">
        <v>714</v>
      </c>
      <c r="W1437">
        <v>1</v>
      </c>
      <c r="X1437">
        <v>10</v>
      </c>
      <c r="Y1437">
        <v>40</v>
      </c>
      <c r="Z1437">
        <v>8460</v>
      </c>
      <c r="AA1437">
        <v>0</v>
      </c>
      <c r="AE1437" t="b">
        <v>0</v>
      </c>
      <c r="AF1437" t="b">
        <v>0</v>
      </c>
      <c r="AG1437" t="s">
        <v>74</v>
      </c>
    </row>
    <row r="1438" spans="1:33" x14ac:dyDescent="0.25">
      <c r="A1438" t="str">
        <f>_xlfn.CONCAT(Table3[[#This Row],[Order]],"-",Table3[[#This Row],[Line]])</f>
        <v>68871-16</v>
      </c>
      <c r="C1438" t="s">
        <v>5967</v>
      </c>
      <c r="D1438" t="s">
        <v>74</v>
      </c>
      <c r="E1438" t="b">
        <v>0</v>
      </c>
      <c r="F1438">
        <v>68871</v>
      </c>
      <c r="G1438">
        <v>16</v>
      </c>
      <c r="H1438">
        <v>4</v>
      </c>
      <c r="I1438" t="s">
        <v>719</v>
      </c>
      <c r="J1438" t="s">
        <v>5968</v>
      </c>
      <c r="K1438" t="s">
        <v>3416</v>
      </c>
      <c r="L1438">
        <v>52.2</v>
      </c>
      <c r="M1438" s="37">
        <v>43486</v>
      </c>
      <c r="N1438" t="s">
        <v>42</v>
      </c>
      <c r="Q1438" s="37"/>
      <c r="R1438" s="37"/>
      <c r="S1438" t="b">
        <v>0</v>
      </c>
      <c r="V1438" t="s">
        <v>714</v>
      </c>
      <c r="W1438">
        <v>1</v>
      </c>
      <c r="X1438">
        <v>4</v>
      </c>
      <c r="Y1438">
        <v>16</v>
      </c>
      <c r="Z1438">
        <v>3544</v>
      </c>
      <c r="AA1438">
        <v>0</v>
      </c>
      <c r="AE1438" t="b">
        <v>0</v>
      </c>
      <c r="AF1438" t="b">
        <v>0</v>
      </c>
      <c r="AG1438" t="s">
        <v>74</v>
      </c>
    </row>
    <row r="1439" spans="1:33" x14ac:dyDescent="0.25">
      <c r="A1439" t="str">
        <f>_xlfn.CONCAT(Table3[[#This Row],[Order]],"-",Table3[[#This Row],[Line]])</f>
        <v>77668-1</v>
      </c>
      <c r="C1439" t="s">
        <v>5967</v>
      </c>
      <c r="D1439" t="s">
        <v>74</v>
      </c>
      <c r="E1439" t="b">
        <v>0</v>
      </c>
      <c r="F1439">
        <v>77668</v>
      </c>
      <c r="G1439">
        <v>1</v>
      </c>
      <c r="H1439">
        <v>1</v>
      </c>
      <c r="I1439" t="s">
        <v>751</v>
      </c>
      <c r="J1439" t="s">
        <v>5968</v>
      </c>
      <c r="K1439" t="s">
        <v>3652</v>
      </c>
      <c r="L1439">
        <v>0</v>
      </c>
      <c r="M1439" s="37"/>
      <c r="N1439" t="s">
        <v>736</v>
      </c>
      <c r="Q1439" s="37"/>
      <c r="R1439" s="37"/>
      <c r="S1439" t="b">
        <v>0</v>
      </c>
      <c r="V1439" t="s">
        <v>715</v>
      </c>
      <c r="W1439">
        <v>0</v>
      </c>
      <c r="X1439">
        <v>1</v>
      </c>
      <c r="Z1439">
        <v>404</v>
      </c>
      <c r="AA1439">
        <v>0</v>
      </c>
      <c r="AE1439" t="b">
        <v>0</v>
      </c>
      <c r="AF1439" t="b">
        <v>0</v>
      </c>
      <c r="AG1439" t="s">
        <v>74</v>
      </c>
    </row>
    <row r="1440" spans="1:33" x14ac:dyDescent="0.25">
      <c r="A1440" t="str">
        <f>_xlfn.CONCAT(Table3[[#This Row],[Order]],"-",Table3[[#This Row],[Line]])</f>
        <v>71032-1</v>
      </c>
      <c r="C1440" t="s">
        <v>5967</v>
      </c>
      <c r="D1440" t="s">
        <v>74</v>
      </c>
      <c r="E1440" t="b">
        <v>0</v>
      </c>
      <c r="F1440">
        <v>71032</v>
      </c>
      <c r="G1440">
        <v>1</v>
      </c>
      <c r="H1440">
        <v>5</v>
      </c>
      <c r="I1440" t="s">
        <v>739</v>
      </c>
      <c r="J1440" t="s">
        <v>5968</v>
      </c>
      <c r="K1440" t="s">
        <v>4394</v>
      </c>
      <c r="L1440">
        <v>37.799999999999997</v>
      </c>
      <c r="M1440" s="37">
        <v>43476</v>
      </c>
      <c r="N1440" t="s">
        <v>165</v>
      </c>
      <c r="P1440" t="s">
        <v>151</v>
      </c>
      <c r="Q1440" s="37"/>
      <c r="R1440" s="37"/>
      <c r="S1440" t="b">
        <v>0</v>
      </c>
      <c r="V1440" t="s">
        <v>714</v>
      </c>
      <c r="W1440">
        <v>18</v>
      </c>
      <c r="X1440">
        <v>5</v>
      </c>
      <c r="Y1440">
        <v>5</v>
      </c>
      <c r="Z1440">
        <v>1375</v>
      </c>
      <c r="AA1440">
        <v>0</v>
      </c>
      <c r="AE1440" t="b">
        <v>0</v>
      </c>
      <c r="AF1440" t="b">
        <v>0</v>
      </c>
      <c r="AG1440" t="s">
        <v>74</v>
      </c>
    </row>
    <row r="1441" spans="1:33" x14ac:dyDescent="0.25">
      <c r="A1441" t="str">
        <f>_xlfn.CONCAT(Table3[[#This Row],[Order]],"-",Table3[[#This Row],[Line]])</f>
        <v>71032-2</v>
      </c>
      <c r="C1441" t="s">
        <v>5967</v>
      </c>
      <c r="D1441" t="s">
        <v>74</v>
      </c>
      <c r="E1441" t="b">
        <v>0</v>
      </c>
      <c r="F1441">
        <v>71032</v>
      </c>
      <c r="G1441">
        <v>2</v>
      </c>
      <c r="H1441">
        <v>1</v>
      </c>
      <c r="I1441" t="s">
        <v>739</v>
      </c>
      <c r="J1441" t="s">
        <v>5968</v>
      </c>
      <c r="K1441" t="s">
        <v>4396</v>
      </c>
      <c r="L1441">
        <v>8.8699999999999992</v>
      </c>
      <c r="M1441" s="37">
        <v>43476</v>
      </c>
      <c r="N1441" t="s">
        <v>165</v>
      </c>
      <c r="P1441" t="s">
        <v>151</v>
      </c>
      <c r="Q1441" s="37"/>
      <c r="R1441" s="37"/>
      <c r="S1441" t="b">
        <v>0</v>
      </c>
      <c r="V1441" t="s">
        <v>714</v>
      </c>
      <c r="W1441">
        <v>18</v>
      </c>
      <c r="X1441">
        <v>1</v>
      </c>
      <c r="Y1441">
        <v>1</v>
      </c>
      <c r="Z1441">
        <v>425</v>
      </c>
      <c r="AA1441">
        <v>0</v>
      </c>
      <c r="AE1441" t="b">
        <v>0</v>
      </c>
      <c r="AF1441" t="b">
        <v>0</v>
      </c>
      <c r="AG1441" t="s">
        <v>74</v>
      </c>
    </row>
    <row r="1442" spans="1:33" x14ac:dyDescent="0.25">
      <c r="A1442" t="str">
        <f>_xlfn.CONCAT(Table3[[#This Row],[Order]],"-",Table3[[#This Row],[Line]])</f>
        <v>71032-3</v>
      </c>
      <c r="C1442" t="s">
        <v>5967</v>
      </c>
      <c r="D1442" t="s">
        <v>74</v>
      </c>
      <c r="E1442" t="b">
        <v>0</v>
      </c>
      <c r="F1442">
        <v>71032</v>
      </c>
      <c r="G1442">
        <v>3</v>
      </c>
      <c r="H1442">
        <v>13</v>
      </c>
      <c r="I1442" t="s">
        <v>739</v>
      </c>
      <c r="J1442" t="s">
        <v>5968</v>
      </c>
      <c r="K1442" t="s">
        <v>4397</v>
      </c>
      <c r="L1442">
        <v>54.34</v>
      </c>
      <c r="M1442" s="37">
        <v>43476</v>
      </c>
      <c r="N1442" t="s">
        <v>165</v>
      </c>
      <c r="P1442" t="s">
        <v>151</v>
      </c>
      <c r="Q1442" s="37"/>
      <c r="R1442" s="37"/>
      <c r="S1442" t="b">
        <v>0</v>
      </c>
      <c r="V1442" t="s">
        <v>714</v>
      </c>
      <c r="W1442">
        <v>18</v>
      </c>
      <c r="X1442">
        <v>13</v>
      </c>
      <c r="Y1442">
        <v>13</v>
      </c>
      <c r="Z1442">
        <v>2860</v>
      </c>
      <c r="AA1442">
        <v>0</v>
      </c>
      <c r="AE1442" t="b">
        <v>0</v>
      </c>
      <c r="AF1442" t="b">
        <v>0</v>
      </c>
      <c r="AG1442" t="s">
        <v>74</v>
      </c>
    </row>
    <row r="1443" spans="1:33" x14ac:dyDescent="0.25">
      <c r="A1443" t="str">
        <f>_xlfn.CONCAT(Table3[[#This Row],[Order]],"-",Table3[[#This Row],[Line]])</f>
        <v>71032-4</v>
      </c>
      <c r="C1443" t="s">
        <v>5967</v>
      </c>
      <c r="D1443" t="s">
        <v>74</v>
      </c>
      <c r="E1443" t="b">
        <v>0</v>
      </c>
      <c r="F1443">
        <v>71032</v>
      </c>
      <c r="G1443">
        <v>4</v>
      </c>
      <c r="H1443">
        <v>2</v>
      </c>
      <c r="I1443" t="s">
        <v>739</v>
      </c>
      <c r="J1443" t="s">
        <v>5968</v>
      </c>
      <c r="K1443" t="s">
        <v>4399</v>
      </c>
      <c r="L1443">
        <v>12.64</v>
      </c>
      <c r="M1443" s="37">
        <v>43476</v>
      </c>
      <c r="N1443" t="s">
        <v>165</v>
      </c>
      <c r="P1443" t="s">
        <v>151</v>
      </c>
      <c r="Q1443" s="37"/>
      <c r="R1443" s="37"/>
      <c r="S1443" t="b">
        <v>0</v>
      </c>
      <c r="V1443" t="s">
        <v>714</v>
      </c>
      <c r="W1443">
        <v>18</v>
      </c>
      <c r="X1443">
        <v>2</v>
      </c>
      <c r="Y1443">
        <v>2</v>
      </c>
      <c r="Z1443">
        <v>550</v>
      </c>
      <c r="AA1443">
        <v>0</v>
      </c>
      <c r="AE1443" t="b">
        <v>0</v>
      </c>
      <c r="AF1443" t="b">
        <v>0</v>
      </c>
      <c r="AG1443" t="s">
        <v>74</v>
      </c>
    </row>
    <row r="1444" spans="1:33" x14ac:dyDescent="0.25">
      <c r="A1444" t="str">
        <f>_xlfn.CONCAT(Table3[[#This Row],[Order]],"-",Table3[[#This Row],[Line]])</f>
        <v>71032-5</v>
      </c>
      <c r="C1444" t="s">
        <v>5967</v>
      </c>
      <c r="D1444" t="s">
        <v>74</v>
      </c>
      <c r="E1444" t="b">
        <v>0</v>
      </c>
      <c r="F1444">
        <v>71032</v>
      </c>
      <c r="G1444">
        <v>5</v>
      </c>
      <c r="H1444">
        <v>1</v>
      </c>
      <c r="I1444" t="s">
        <v>739</v>
      </c>
      <c r="J1444" t="s">
        <v>5968</v>
      </c>
      <c r="K1444" t="s">
        <v>4401</v>
      </c>
      <c r="L1444">
        <v>6.32</v>
      </c>
      <c r="M1444" s="37">
        <v>43476</v>
      </c>
      <c r="N1444" t="s">
        <v>165</v>
      </c>
      <c r="P1444" t="s">
        <v>151</v>
      </c>
      <c r="Q1444" s="37"/>
      <c r="R1444" s="37"/>
      <c r="S1444" t="b">
        <v>0</v>
      </c>
      <c r="V1444" t="s">
        <v>714</v>
      </c>
      <c r="W1444">
        <v>18</v>
      </c>
      <c r="X1444">
        <v>1</v>
      </c>
      <c r="Y1444">
        <v>1</v>
      </c>
      <c r="Z1444">
        <v>275</v>
      </c>
      <c r="AA1444">
        <v>0</v>
      </c>
      <c r="AE1444" t="b">
        <v>0</v>
      </c>
      <c r="AF1444" t="b">
        <v>0</v>
      </c>
      <c r="AG1444" t="s">
        <v>74</v>
      </c>
    </row>
    <row r="1445" spans="1:33" x14ac:dyDescent="0.25">
      <c r="A1445" t="str">
        <f>_xlfn.CONCAT(Table3[[#This Row],[Order]],"-",Table3[[#This Row],[Line]])</f>
        <v>75398-1</v>
      </c>
      <c r="C1445" t="s">
        <v>5967</v>
      </c>
      <c r="D1445" t="s">
        <v>74</v>
      </c>
      <c r="E1445" t="b">
        <v>0</v>
      </c>
      <c r="F1445">
        <v>75398</v>
      </c>
      <c r="G1445">
        <v>1</v>
      </c>
      <c r="H1445">
        <v>3</v>
      </c>
      <c r="I1445" t="s">
        <v>723</v>
      </c>
      <c r="J1445" t="s">
        <v>5968</v>
      </c>
      <c r="K1445" t="s">
        <v>2687</v>
      </c>
      <c r="L1445">
        <v>14.82</v>
      </c>
      <c r="M1445" s="37">
        <v>43481</v>
      </c>
      <c r="N1445" t="s">
        <v>42</v>
      </c>
      <c r="O1445" t="s">
        <v>4235</v>
      </c>
      <c r="Q1445" s="37"/>
      <c r="R1445" s="37"/>
      <c r="S1445" t="b">
        <v>0</v>
      </c>
      <c r="V1445" t="s">
        <v>714</v>
      </c>
      <c r="W1445">
        <v>4</v>
      </c>
      <c r="X1445">
        <v>3</v>
      </c>
      <c r="Y1445">
        <v>3</v>
      </c>
      <c r="Z1445">
        <v>1470</v>
      </c>
      <c r="AA1445">
        <v>0</v>
      </c>
      <c r="AE1445" t="b">
        <v>0</v>
      </c>
      <c r="AF1445" t="b">
        <v>1</v>
      </c>
      <c r="AG1445" t="s">
        <v>180</v>
      </c>
    </row>
    <row r="1446" spans="1:33" x14ac:dyDescent="0.25">
      <c r="A1446" t="str">
        <f>_xlfn.CONCAT(Table3[[#This Row],[Order]],"-",Table3[[#This Row],[Line]])</f>
        <v>75398-2</v>
      </c>
      <c r="C1446" t="s">
        <v>5967</v>
      </c>
      <c r="D1446" t="s">
        <v>74</v>
      </c>
      <c r="E1446" t="b">
        <v>0</v>
      </c>
      <c r="F1446">
        <v>75398</v>
      </c>
      <c r="G1446">
        <v>2</v>
      </c>
      <c r="H1446">
        <v>43</v>
      </c>
      <c r="I1446" t="s">
        <v>723</v>
      </c>
      <c r="J1446" t="s">
        <v>5968</v>
      </c>
      <c r="K1446" t="s">
        <v>2689</v>
      </c>
      <c r="L1446">
        <v>1047.05</v>
      </c>
      <c r="M1446" s="37">
        <v>43481</v>
      </c>
      <c r="N1446" t="s">
        <v>42</v>
      </c>
      <c r="O1446" t="s">
        <v>4235</v>
      </c>
      <c r="Q1446" s="37"/>
      <c r="R1446" s="37"/>
      <c r="S1446" t="b">
        <v>0</v>
      </c>
      <c r="V1446" t="s">
        <v>714</v>
      </c>
      <c r="W1446">
        <v>4</v>
      </c>
      <c r="X1446">
        <v>129</v>
      </c>
      <c r="Y1446">
        <v>387</v>
      </c>
      <c r="Z1446">
        <v>156520</v>
      </c>
      <c r="AA1446">
        <v>0</v>
      </c>
      <c r="AE1446" t="b">
        <v>0</v>
      </c>
      <c r="AF1446" t="b">
        <v>1</v>
      </c>
      <c r="AG1446" t="s">
        <v>180</v>
      </c>
    </row>
    <row r="1447" spans="1:33" x14ac:dyDescent="0.25">
      <c r="A1447" t="str">
        <f>_xlfn.CONCAT(Table3[[#This Row],[Order]],"-",Table3[[#This Row],[Line]])</f>
        <v>75398-3</v>
      </c>
      <c r="C1447" t="s">
        <v>5967</v>
      </c>
      <c r="D1447" t="s">
        <v>74</v>
      </c>
      <c r="E1447" t="b">
        <v>0</v>
      </c>
      <c r="F1447">
        <v>75398</v>
      </c>
      <c r="G1447">
        <v>3</v>
      </c>
      <c r="H1447">
        <v>1</v>
      </c>
      <c r="I1447" t="s">
        <v>723</v>
      </c>
      <c r="J1447" t="s">
        <v>5968</v>
      </c>
      <c r="K1447" t="s">
        <v>2691</v>
      </c>
      <c r="L1447">
        <v>7.89</v>
      </c>
      <c r="M1447" s="37">
        <v>43481</v>
      </c>
      <c r="N1447" t="s">
        <v>42</v>
      </c>
      <c r="O1447" t="s">
        <v>4235</v>
      </c>
      <c r="Q1447" s="37"/>
      <c r="R1447" s="37"/>
      <c r="S1447" t="b">
        <v>0</v>
      </c>
      <c r="V1447" t="s">
        <v>714</v>
      </c>
      <c r="W1447">
        <v>4</v>
      </c>
      <c r="X1447">
        <v>1</v>
      </c>
      <c r="Y1447">
        <v>1</v>
      </c>
      <c r="Z1447">
        <v>585</v>
      </c>
      <c r="AA1447">
        <v>0</v>
      </c>
      <c r="AE1447" t="b">
        <v>0</v>
      </c>
      <c r="AF1447" t="b">
        <v>1</v>
      </c>
      <c r="AG1447" t="s">
        <v>180</v>
      </c>
    </row>
    <row r="1448" spans="1:33" x14ac:dyDescent="0.25">
      <c r="A1448" t="str">
        <f>_xlfn.CONCAT(Table3[[#This Row],[Order]],"-",Table3[[#This Row],[Line]])</f>
        <v>75398-4</v>
      </c>
      <c r="C1448" t="s">
        <v>5967</v>
      </c>
      <c r="D1448" t="s">
        <v>74</v>
      </c>
      <c r="E1448" t="b">
        <v>0</v>
      </c>
      <c r="F1448">
        <v>75398</v>
      </c>
      <c r="G1448">
        <v>4</v>
      </c>
      <c r="H1448">
        <v>4</v>
      </c>
      <c r="I1448" t="s">
        <v>730</v>
      </c>
      <c r="J1448" t="s">
        <v>5968</v>
      </c>
      <c r="K1448" t="s">
        <v>2693</v>
      </c>
      <c r="L1448">
        <v>0</v>
      </c>
      <c r="M1448" s="37">
        <v>43481</v>
      </c>
      <c r="N1448" t="s">
        <v>42</v>
      </c>
      <c r="O1448" t="s">
        <v>4235</v>
      </c>
      <c r="Q1448" s="37"/>
      <c r="R1448" s="37"/>
      <c r="S1448" t="b">
        <v>0</v>
      </c>
      <c r="V1448" t="s">
        <v>714</v>
      </c>
      <c r="W1448">
        <v>4</v>
      </c>
      <c r="X1448">
        <v>4</v>
      </c>
      <c r="Y1448">
        <v>4</v>
      </c>
      <c r="Z1448">
        <v>1080</v>
      </c>
      <c r="AA1448">
        <v>0</v>
      </c>
      <c r="AE1448" t="b">
        <v>0</v>
      </c>
      <c r="AF1448" t="b">
        <v>1</v>
      </c>
      <c r="AG1448" t="s">
        <v>180</v>
      </c>
    </row>
    <row r="1449" spans="1:33" x14ac:dyDescent="0.25">
      <c r="A1449" t="str">
        <f>_xlfn.CONCAT(Table3[[#This Row],[Order]],"-",Table3[[#This Row],[Line]])</f>
        <v>75398-5</v>
      </c>
      <c r="C1449" t="s">
        <v>5967</v>
      </c>
      <c r="D1449" t="s">
        <v>74</v>
      </c>
      <c r="E1449" t="b">
        <v>0</v>
      </c>
      <c r="F1449">
        <v>75398</v>
      </c>
      <c r="G1449">
        <v>5</v>
      </c>
      <c r="H1449">
        <v>16</v>
      </c>
      <c r="I1449" t="s">
        <v>730</v>
      </c>
      <c r="J1449" t="s">
        <v>5968</v>
      </c>
      <c r="K1449" t="s">
        <v>2695</v>
      </c>
      <c r="L1449">
        <v>0</v>
      </c>
      <c r="M1449" s="37">
        <v>43481</v>
      </c>
      <c r="N1449" t="s">
        <v>42</v>
      </c>
      <c r="O1449" t="s">
        <v>4235</v>
      </c>
      <c r="Q1449" s="37"/>
      <c r="R1449" s="37"/>
      <c r="S1449" t="b">
        <v>0</v>
      </c>
      <c r="V1449" t="s">
        <v>714</v>
      </c>
      <c r="W1449">
        <v>4</v>
      </c>
      <c r="X1449">
        <v>16</v>
      </c>
      <c r="Y1449">
        <v>32</v>
      </c>
      <c r="Z1449">
        <v>12480</v>
      </c>
      <c r="AA1449">
        <v>0</v>
      </c>
      <c r="AE1449" t="b">
        <v>0</v>
      </c>
      <c r="AF1449" t="b">
        <v>1</v>
      </c>
      <c r="AG1449" t="s">
        <v>180</v>
      </c>
    </row>
    <row r="1450" spans="1:33" x14ac:dyDescent="0.25">
      <c r="A1450" t="str">
        <f>_xlfn.CONCAT(Table3[[#This Row],[Order]],"-",Table3[[#This Row],[Line]])</f>
        <v>75398-6</v>
      </c>
      <c r="C1450" t="s">
        <v>5967</v>
      </c>
      <c r="D1450" t="s">
        <v>74</v>
      </c>
      <c r="E1450" t="b">
        <v>0</v>
      </c>
      <c r="F1450">
        <v>75398</v>
      </c>
      <c r="G1450">
        <v>6</v>
      </c>
      <c r="H1450">
        <v>1</v>
      </c>
      <c r="I1450" t="s">
        <v>749</v>
      </c>
      <c r="J1450" t="s">
        <v>5968</v>
      </c>
      <c r="K1450" t="s">
        <v>3873</v>
      </c>
      <c r="L1450">
        <v>10.92</v>
      </c>
      <c r="M1450" s="37">
        <v>43481</v>
      </c>
      <c r="N1450" t="s">
        <v>42</v>
      </c>
      <c r="O1450" t="s">
        <v>4235</v>
      </c>
      <c r="Q1450" s="37"/>
      <c r="R1450" s="37"/>
      <c r="S1450" t="b">
        <v>0</v>
      </c>
      <c r="V1450" t="s">
        <v>714</v>
      </c>
      <c r="W1450">
        <v>4</v>
      </c>
      <c r="X1450">
        <v>1</v>
      </c>
      <c r="Y1450">
        <v>4</v>
      </c>
      <c r="Z1450">
        <v>1470</v>
      </c>
      <c r="AA1450">
        <v>0</v>
      </c>
      <c r="AE1450" t="b">
        <v>0</v>
      </c>
      <c r="AF1450" t="b">
        <v>1</v>
      </c>
      <c r="AG1450" t="s">
        <v>180</v>
      </c>
    </row>
    <row r="1451" spans="1:33" x14ac:dyDescent="0.25">
      <c r="A1451" t="str">
        <f>_xlfn.CONCAT(Table3[[#This Row],[Order]],"-",Table3[[#This Row],[Line]])</f>
        <v>75398-7</v>
      </c>
      <c r="C1451" t="s">
        <v>5967</v>
      </c>
      <c r="D1451" t="s">
        <v>74</v>
      </c>
      <c r="E1451" t="b">
        <v>0</v>
      </c>
      <c r="F1451">
        <v>75398</v>
      </c>
      <c r="G1451">
        <v>7</v>
      </c>
      <c r="H1451">
        <v>1</v>
      </c>
      <c r="I1451" t="s">
        <v>749</v>
      </c>
      <c r="J1451" t="s">
        <v>5968</v>
      </c>
      <c r="K1451" t="s">
        <v>3874</v>
      </c>
      <c r="L1451">
        <v>8.73</v>
      </c>
      <c r="M1451" s="37">
        <v>43481</v>
      </c>
      <c r="N1451" t="s">
        <v>42</v>
      </c>
      <c r="O1451" t="s">
        <v>4235</v>
      </c>
      <c r="Q1451" s="37"/>
      <c r="R1451" s="37"/>
      <c r="S1451" t="b">
        <v>0</v>
      </c>
      <c r="V1451" t="s">
        <v>714</v>
      </c>
      <c r="W1451">
        <v>4</v>
      </c>
      <c r="X1451">
        <v>1</v>
      </c>
      <c r="Y1451">
        <v>2</v>
      </c>
      <c r="Z1451">
        <v>940</v>
      </c>
      <c r="AA1451">
        <v>0</v>
      </c>
      <c r="AE1451" t="b">
        <v>0</v>
      </c>
      <c r="AF1451" t="b">
        <v>1</v>
      </c>
      <c r="AG1451" t="s">
        <v>180</v>
      </c>
    </row>
    <row r="1452" spans="1:33" x14ac:dyDescent="0.25">
      <c r="A1452" t="str">
        <f>_xlfn.CONCAT(Table3[[#This Row],[Order]],"-",Table3[[#This Row],[Line]])</f>
        <v>75398-8</v>
      </c>
      <c r="C1452" t="s">
        <v>5967</v>
      </c>
      <c r="D1452" t="s">
        <v>74</v>
      </c>
      <c r="E1452" t="b">
        <v>0</v>
      </c>
      <c r="F1452">
        <v>75398</v>
      </c>
      <c r="G1452">
        <v>8</v>
      </c>
      <c r="H1452">
        <v>1</v>
      </c>
      <c r="I1452" t="s">
        <v>749</v>
      </c>
      <c r="J1452" t="s">
        <v>5968</v>
      </c>
      <c r="K1452" t="s">
        <v>3875</v>
      </c>
      <c r="L1452">
        <v>22.77</v>
      </c>
      <c r="M1452" s="37">
        <v>43481</v>
      </c>
      <c r="N1452" t="s">
        <v>42</v>
      </c>
      <c r="O1452" t="s">
        <v>4235</v>
      </c>
      <c r="Q1452" s="37"/>
      <c r="R1452" s="37"/>
      <c r="S1452" t="b">
        <v>0</v>
      </c>
      <c r="V1452" t="s">
        <v>714</v>
      </c>
      <c r="W1452">
        <v>4</v>
      </c>
      <c r="X1452">
        <v>2</v>
      </c>
      <c r="Y1452">
        <v>7</v>
      </c>
      <c r="Z1452">
        <v>2610</v>
      </c>
      <c r="AA1452">
        <v>0</v>
      </c>
      <c r="AE1452" t="b">
        <v>0</v>
      </c>
      <c r="AF1452" t="b">
        <v>1</v>
      </c>
      <c r="AG1452" t="s">
        <v>180</v>
      </c>
    </row>
    <row r="1453" spans="1:33" x14ac:dyDescent="0.25">
      <c r="A1453" t="str">
        <f>_xlfn.CONCAT(Table3[[#This Row],[Order]],"-",Table3[[#This Row],[Line]])</f>
        <v>75398-9</v>
      </c>
      <c r="C1453" t="s">
        <v>5967</v>
      </c>
      <c r="D1453" t="s">
        <v>74</v>
      </c>
      <c r="E1453" t="b">
        <v>0</v>
      </c>
      <c r="F1453">
        <v>75398</v>
      </c>
      <c r="G1453">
        <v>9</v>
      </c>
      <c r="H1453">
        <v>3</v>
      </c>
      <c r="I1453" t="s">
        <v>749</v>
      </c>
      <c r="J1453" t="s">
        <v>5968</v>
      </c>
      <c r="K1453" t="s">
        <v>3876</v>
      </c>
      <c r="L1453">
        <v>26.19</v>
      </c>
      <c r="M1453" s="37">
        <v>43481</v>
      </c>
      <c r="N1453" t="s">
        <v>42</v>
      </c>
      <c r="O1453" t="s">
        <v>4235</v>
      </c>
      <c r="Q1453" s="37"/>
      <c r="R1453" s="37"/>
      <c r="S1453" t="b">
        <v>0</v>
      </c>
      <c r="V1453" t="s">
        <v>714</v>
      </c>
      <c r="W1453">
        <v>4</v>
      </c>
      <c r="X1453">
        <v>3</v>
      </c>
      <c r="Y1453">
        <v>6</v>
      </c>
      <c r="Z1453">
        <v>2505</v>
      </c>
      <c r="AA1453">
        <v>0</v>
      </c>
      <c r="AE1453" t="b">
        <v>0</v>
      </c>
      <c r="AF1453" t="b">
        <v>1</v>
      </c>
      <c r="AG1453" t="s">
        <v>180</v>
      </c>
    </row>
    <row r="1454" spans="1:33" x14ac:dyDescent="0.25">
      <c r="A1454" t="str">
        <f>_xlfn.CONCAT(Table3[[#This Row],[Order]],"-",Table3[[#This Row],[Line]])</f>
        <v>75398-10</v>
      </c>
      <c r="C1454" t="s">
        <v>5967</v>
      </c>
      <c r="D1454" t="s">
        <v>74</v>
      </c>
      <c r="E1454" t="b">
        <v>0</v>
      </c>
      <c r="F1454">
        <v>75398</v>
      </c>
      <c r="G1454">
        <v>10</v>
      </c>
      <c r="H1454">
        <v>6</v>
      </c>
      <c r="I1454" t="s">
        <v>749</v>
      </c>
      <c r="J1454" t="s">
        <v>5968</v>
      </c>
      <c r="K1454" t="s">
        <v>3877</v>
      </c>
      <c r="L1454">
        <v>109.44</v>
      </c>
      <c r="M1454" s="37">
        <v>43481</v>
      </c>
      <c r="N1454" t="s">
        <v>42</v>
      </c>
      <c r="O1454" t="s">
        <v>4235</v>
      </c>
      <c r="Q1454" s="37"/>
      <c r="R1454" s="37"/>
      <c r="S1454" t="b">
        <v>0</v>
      </c>
      <c r="V1454" t="s">
        <v>714</v>
      </c>
      <c r="W1454">
        <v>4</v>
      </c>
      <c r="X1454">
        <v>12</v>
      </c>
      <c r="Y1454">
        <v>24</v>
      </c>
      <c r="Z1454">
        <v>10020</v>
      </c>
      <c r="AA1454">
        <v>0</v>
      </c>
      <c r="AE1454" t="b">
        <v>0</v>
      </c>
      <c r="AF1454" t="b">
        <v>1</v>
      </c>
      <c r="AG1454" t="s">
        <v>180</v>
      </c>
    </row>
    <row r="1455" spans="1:33" x14ac:dyDescent="0.25">
      <c r="A1455" t="str">
        <f>_xlfn.CONCAT(Table3[[#This Row],[Order]],"-",Table3[[#This Row],[Line]])</f>
        <v>75398-11</v>
      </c>
      <c r="C1455" t="s">
        <v>5967</v>
      </c>
      <c r="D1455" t="s">
        <v>74</v>
      </c>
      <c r="E1455" t="b">
        <v>0</v>
      </c>
      <c r="F1455">
        <v>75398</v>
      </c>
      <c r="G1455">
        <v>11</v>
      </c>
      <c r="H1455">
        <v>2</v>
      </c>
      <c r="I1455" t="s">
        <v>749</v>
      </c>
      <c r="J1455" t="s">
        <v>5968</v>
      </c>
      <c r="K1455" t="s">
        <v>3878</v>
      </c>
      <c r="L1455">
        <v>36.479999999999997</v>
      </c>
      <c r="M1455" s="37">
        <v>43481</v>
      </c>
      <c r="N1455" t="s">
        <v>42</v>
      </c>
      <c r="O1455" t="s">
        <v>4235</v>
      </c>
      <c r="Q1455" s="37"/>
      <c r="R1455" s="37"/>
      <c r="S1455" t="b">
        <v>0</v>
      </c>
      <c r="V1455" t="s">
        <v>714</v>
      </c>
      <c r="W1455">
        <v>4</v>
      </c>
      <c r="X1455">
        <v>4</v>
      </c>
      <c r="Y1455">
        <v>8</v>
      </c>
      <c r="Z1455">
        <v>3130</v>
      </c>
      <c r="AA1455">
        <v>0</v>
      </c>
      <c r="AE1455" t="b">
        <v>0</v>
      </c>
      <c r="AF1455" t="b">
        <v>1</v>
      </c>
      <c r="AG1455" t="s">
        <v>180</v>
      </c>
    </row>
    <row r="1456" spans="1:33" x14ac:dyDescent="0.25">
      <c r="A1456" t="str">
        <f>_xlfn.CONCAT(Table3[[#This Row],[Order]],"-",Table3[[#This Row],[Line]])</f>
        <v>75398-12</v>
      </c>
      <c r="C1456" t="s">
        <v>5967</v>
      </c>
      <c r="D1456" t="s">
        <v>74</v>
      </c>
      <c r="E1456" t="b">
        <v>0</v>
      </c>
      <c r="F1456">
        <v>75398</v>
      </c>
      <c r="G1456">
        <v>12</v>
      </c>
      <c r="H1456">
        <v>2</v>
      </c>
      <c r="I1456" t="s">
        <v>749</v>
      </c>
      <c r="J1456" t="s">
        <v>5968</v>
      </c>
      <c r="K1456" t="s">
        <v>3879</v>
      </c>
      <c r="L1456">
        <v>21.84</v>
      </c>
      <c r="M1456" s="37">
        <v>43481</v>
      </c>
      <c r="N1456" t="s">
        <v>42</v>
      </c>
      <c r="O1456" t="s">
        <v>4235</v>
      </c>
      <c r="Q1456" s="37"/>
      <c r="R1456" s="37"/>
      <c r="S1456" t="b">
        <v>0</v>
      </c>
      <c r="V1456" t="s">
        <v>714</v>
      </c>
      <c r="W1456">
        <v>4</v>
      </c>
      <c r="X1456">
        <v>2</v>
      </c>
      <c r="Y1456">
        <v>6</v>
      </c>
      <c r="Z1456">
        <v>2190</v>
      </c>
      <c r="AA1456">
        <v>0</v>
      </c>
      <c r="AE1456" t="b">
        <v>0</v>
      </c>
      <c r="AF1456" t="b">
        <v>1</v>
      </c>
      <c r="AG1456" t="s">
        <v>180</v>
      </c>
    </row>
    <row r="1457" spans="1:33" x14ac:dyDescent="0.25">
      <c r="A1457" t="str">
        <f>_xlfn.CONCAT(Table3[[#This Row],[Order]],"-",Table3[[#This Row],[Line]])</f>
        <v>75398-13</v>
      </c>
      <c r="C1457" t="s">
        <v>5967</v>
      </c>
      <c r="D1457" t="s">
        <v>74</v>
      </c>
      <c r="E1457" t="b">
        <v>0</v>
      </c>
      <c r="F1457">
        <v>75398</v>
      </c>
      <c r="G1457">
        <v>13</v>
      </c>
      <c r="H1457">
        <v>2</v>
      </c>
      <c r="I1457" t="s">
        <v>749</v>
      </c>
      <c r="J1457" t="s">
        <v>5968</v>
      </c>
      <c r="K1457" t="s">
        <v>4237</v>
      </c>
      <c r="L1457">
        <v>17.46</v>
      </c>
      <c r="M1457" s="37">
        <v>43481</v>
      </c>
      <c r="N1457" t="s">
        <v>42</v>
      </c>
      <c r="O1457" t="s">
        <v>4235</v>
      </c>
      <c r="Q1457" s="37"/>
      <c r="R1457" s="37"/>
      <c r="S1457" t="b">
        <v>0</v>
      </c>
      <c r="V1457" t="s">
        <v>714</v>
      </c>
      <c r="W1457">
        <v>4</v>
      </c>
      <c r="X1457">
        <v>2</v>
      </c>
      <c r="Y1457">
        <v>4</v>
      </c>
      <c r="Z1457">
        <v>1250</v>
      </c>
      <c r="AA1457">
        <v>0</v>
      </c>
      <c r="AE1457" t="b">
        <v>0</v>
      </c>
      <c r="AF1457" t="b">
        <v>1</v>
      </c>
      <c r="AG1457" t="s">
        <v>180</v>
      </c>
    </row>
    <row r="1458" spans="1:33" x14ac:dyDescent="0.25">
      <c r="A1458" t="str">
        <f>_xlfn.CONCAT(Table3[[#This Row],[Order]],"-",Table3[[#This Row],[Line]])</f>
        <v>77444-1</v>
      </c>
      <c r="C1458" t="s">
        <v>5967</v>
      </c>
      <c r="D1458" t="s">
        <v>74</v>
      </c>
      <c r="E1458" t="b">
        <v>0</v>
      </c>
      <c r="F1458">
        <v>77444</v>
      </c>
      <c r="G1458">
        <v>1</v>
      </c>
      <c r="H1458">
        <v>2</v>
      </c>
      <c r="I1458" t="s">
        <v>738</v>
      </c>
      <c r="J1458" t="s">
        <v>5968</v>
      </c>
      <c r="K1458" t="s">
        <v>2534</v>
      </c>
      <c r="L1458">
        <v>160</v>
      </c>
      <c r="M1458" s="37">
        <v>43480</v>
      </c>
      <c r="N1458" t="s">
        <v>42</v>
      </c>
      <c r="Q1458" s="37"/>
      <c r="R1458" s="37"/>
      <c r="S1458" t="b">
        <v>0</v>
      </c>
      <c r="V1458" t="s">
        <v>715</v>
      </c>
      <c r="W1458">
        <v>7</v>
      </c>
      <c r="X1458">
        <v>20</v>
      </c>
      <c r="Y1458">
        <v>40</v>
      </c>
      <c r="Z1458">
        <v>8776</v>
      </c>
      <c r="AA1458">
        <v>0</v>
      </c>
      <c r="AE1458" t="b">
        <v>0</v>
      </c>
      <c r="AF1458" t="b">
        <v>0</v>
      </c>
      <c r="AG1458" t="s">
        <v>74</v>
      </c>
    </row>
    <row r="1459" spans="1:33" x14ac:dyDescent="0.25">
      <c r="A1459" t="str">
        <f>_xlfn.CONCAT(Table3[[#This Row],[Order]],"-",Table3[[#This Row],[Line]])</f>
        <v>77444-2</v>
      </c>
      <c r="C1459" t="s">
        <v>5967</v>
      </c>
      <c r="D1459" t="s">
        <v>74</v>
      </c>
      <c r="E1459" t="b">
        <v>0</v>
      </c>
      <c r="F1459">
        <v>77444</v>
      </c>
      <c r="G1459">
        <v>2</v>
      </c>
      <c r="H1459">
        <v>1</v>
      </c>
      <c r="I1459" t="s">
        <v>738</v>
      </c>
      <c r="J1459" t="s">
        <v>5968</v>
      </c>
      <c r="K1459" t="s">
        <v>2536</v>
      </c>
      <c r="L1459">
        <v>17</v>
      </c>
      <c r="M1459" s="37">
        <v>43480</v>
      </c>
      <c r="N1459" t="s">
        <v>42</v>
      </c>
      <c r="Q1459" s="37"/>
      <c r="R1459" s="37"/>
      <c r="S1459" t="b">
        <v>0</v>
      </c>
      <c r="V1459" t="s">
        <v>715</v>
      </c>
      <c r="W1459">
        <v>7</v>
      </c>
      <c r="X1459">
        <v>3</v>
      </c>
      <c r="Y1459">
        <v>3</v>
      </c>
      <c r="Z1459">
        <v>1487</v>
      </c>
      <c r="AA1459">
        <v>0</v>
      </c>
      <c r="AE1459" t="b">
        <v>0</v>
      </c>
      <c r="AF1459" t="b">
        <v>0</v>
      </c>
      <c r="AG1459" t="s">
        <v>74</v>
      </c>
    </row>
    <row r="1460" spans="1:33" x14ac:dyDescent="0.25">
      <c r="A1460" t="str">
        <f>_xlfn.CONCAT(Table3[[#This Row],[Order]],"-",Table3[[#This Row],[Line]])</f>
        <v>77444-3</v>
      </c>
      <c r="C1460" t="s">
        <v>5967</v>
      </c>
      <c r="D1460" t="s">
        <v>74</v>
      </c>
      <c r="E1460" t="b">
        <v>0</v>
      </c>
      <c r="F1460">
        <v>77444</v>
      </c>
      <c r="G1460">
        <v>3</v>
      </c>
      <c r="H1460">
        <v>1</v>
      </c>
      <c r="I1460" t="s">
        <v>738</v>
      </c>
      <c r="J1460" t="s">
        <v>5968</v>
      </c>
      <c r="K1460" t="s">
        <v>2538</v>
      </c>
      <c r="L1460">
        <v>17</v>
      </c>
      <c r="M1460" s="37">
        <v>43480</v>
      </c>
      <c r="N1460" t="s">
        <v>42</v>
      </c>
      <c r="Q1460" s="37"/>
      <c r="R1460" s="37"/>
      <c r="S1460" t="b">
        <v>0</v>
      </c>
      <c r="V1460" t="s">
        <v>715</v>
      </c>
      <c r="W1460">
        <v>7</v>
      </c>
      <c r="X1460">
        <v>3</v>
      </c>
      <c r="Y1460">
        <v>4</v>
      </c>
      <c r="Z1460">
        <v>1069</v>
      </c>
      <c r="AA1460">
        <v>0</v>
      </c>
      <c r="AE1460" t="b">
        <v>0</v>
      </c>
      <c r="AF1460" t="b">
        <v>0</v>
      </c>
      <c r="AG1460" t="s">
        <v>74</v>
      </c>
    </row>
    <row r="1461" spans="1:33" x14ac:dyDescent="0.25">
      <c r="A1461" t="str">
        <f>_xlfn.CONCAT(Table3[[#This Row],[Order]],"-",Table3[[#This Row],[Line]])</f>
        <v>77444-4</v>
      </c>
      <c r="C1461" t="s">
        <v>5967</v>
      </c>
      <c r="D1461" t="s">
        <v>74</v>
      </c>
      <c r="E1461" t="b">
        <v>0</v>
      </c>
      <c r="F1461">
        <v>77444</v>
      </c>
      <c r="G1461">
        <v>4</v>
      </c>
      <c r="H1461">
        <v>1</v>
      </c>
      <c r="I1461" t="s">
        <v>738</v>
      </c>
      <c r="J1461" t="s">
        <v>5968</v>
      </c>
      <c r="K1461" t="s">
        <v>2540</v>
      </c>
      <c r="L1461">
        <v>18</v>
      </c>
      <c r="M1461" s="37">
        <v>43480</v>
      </c>
      <c r="N1461" t="s">
        <v>42</v>
      </c>
      <c r="Q1461" s="37"/>
      <c r="R1461" s="37"/>
      <c r="S1461" t="b">
        <v>0</v>
      </c>
      <c r="V1461" t="s">
        <v>715</v>
      </c>
      <c r="W1461">
        <v>7</v>
      </c>
      <c r="X1461">
        <v>3</v>
      </c>
      <c r="Y1461">
        <v>3</v>
      </c>
      <c r="Z1461">
        <v>1142</v>
      </c>
      <c r="AA1461">
        <v>0</v>
      </c>
      <c r="AE1461" t="b">
        <v>0</v>
      </c>
      <c r="AF1461" t="b">
        <v>0</v>
      </c>
      <c r="AG1461" t="s">
        <v>74</v>
      </c>
    </row>
    <row r="1462" spans="1:33" x14ac:dyDescent="0.25">
      <c r="A1462" t="str">
        <f>_xlfn.CONCAT(Table3[[#This Row],[Order]],"-",Table3[[#This Row],[Line]])</f>
        <v>77444-5</v>
      </c>
      <c r="C1462" t="s">
        <v>5967</v>
      </c>
      <c r="D1462" t="s">
        <v>74</v>
      </c>
      <c r="E1462" t="b">
        <v>0</v>
      </c>
      <c r="F1462">
        <v>77444</v>
      </c>
      <c r="G1462">
        <v>5</v>
      </c>
      <c r="H1462">
        <v>1</v>
      </c>
      <c r="I1462" t="s">
        <v>738</v>
      </c>
      <c r="J1462" t="s">
        <v>5968</v>
      </c>
      <c r="K1462" t="s">
        <v>2542</v>
      </c>
      <c r="L1462">
        <v>6</v>
      </c>
      <c r="M1462" s="37">
        <v>43480</v>
      </c>
      <c r="N1462" t="s">
        <v>42</v>
      </c>
      <c r="Q1462" s="37"/>
      <c r="R1462" s="37"/>
      <c r="S1462" t="b">
        <v>0</v>
      </c>
      <c r="V1462" t="s">
        <v>715</v>
      </c>
      <c r="W1462">
        <v>7</v>
      </c>
      <c r="X1462">
        <v>1</v>
      </c>
      <c r="Y1462">
        <v>1</v>
      </c>
      <c r="Z1462">
        <v>294</v>
      </c>
      <c r="AA1462">
        <v>0</v>
      </c>
      <c r="AE1462" t="b">
        <v>0</v>
      </c>
      <c r="AF1462" t="b">
        <v>0</v>
      </c>
      <c r="AG1462" t="s">
        <v>74</v>
      </c>
    </row>
    <row r="1463" spans="1:33" x14ac:dyDescent="0.25">
      <c r="A1463" t="str">
        <f>_xlfn.CONCAT(Table3[[#This Row],[Order]],"-",Table3[[#This Row],[Line]])</f>
        <v>77450-1</v>
      </c>
      <c r="C1463" t="s">
        <v>5967</v>
      </c>
      <c r="D1463" t="s">
        <v>74</v>
      </c>
      <c r="E1463" t="b">
        <v>0</v>
      </c>
      <c r="F1463">
        <v>77450</v>
      </c>
      <c r="G1463">
        <v>1</v>
      </c>
      <c r="H1463">
        <v>1</v>
      </c>
      <c r="I1463" t="s">
        <v>725</v>
      </c>
      <c r="J1463" t="s">
        <v>5968</v>
      </c>
      <c r="K1463" t="s">
        <v>3653</v>
      </c>
      <c r="L1463">
        <v>23</v>
      </c>
      <c r="M1463" s="37">
        <v>43474</v>
      </c>
      <c r="N1463" t="s">
        <v>165</v>
      </c>
      <c r="P1463" t="s">
        <v>151</v>
      </c>
      <c r="Q1463" s="37"/>
      <c r="R1463" s="37"/>
      <c r="S1463" t="b">
        <v>0</v>
      </c>
      <c r="V1463" t="s">
        <v>715</v>
      </c>
      <c r="W1463">
        <v>12</v>
      </c>
      <c r="X1463">
        <v>1</v>
      </c>
      <c r="Y1463">
        <v>2</v>
      </c>
      <c r="Z1463">
        <v>900</v>
      </c>
      <c r="AA1463">
        <v>0</v>
      </c>
      <c r="AE1463" t="b">
        <v>0</v>
      </c>
      <c r="AF1463" t="b">
        <v>0</v>
      </c>
      <c r="AG1463" t="s">
        <v>180</v>
      </c>
    </row>
    <row r="1464" spans="1:33" x14ac:dyDescent="0.25">
      <c r="A1464" t="str">
        <f>_xlfn.CONCAT(Table3[[#This Row],[Order]],"-",Table3[[#This Row],[Line]])</f>
        <v>77450-2</v>
      </c>
      <c r="C1464" t="s">
        <v>5967</v>
      </c>
      <c r="D1464" t="s">
        <v>74</v>
      </c>
      <c r="E1464" t="b">
        <v>0</v>
      </c>
      <c r="F1464">
        <v>77450</v>
      </c>
      <c r="G1464">
        <v>2</v>
      </c>
      <c r="H1464">
        <v>1</v>
      </c>
      <c r="I1464" t="s">
        <v>725</v>
      </c>
      <c r="J1464" t="s">
        <v>5968</v>
      </c>
      <c r="K1464" t="s">
        <v>3655</v>
      </c>
      <c r="L1464">
        <v>38</v>
      </c>
      <c r="M1464" s="37">
        <v>43474</v>
      </c>
      <c r="N1464" t="s">
        <v>165</v>
      </c>
      <c r="P1464" t="s">
        <v>151</v>
      </c>
      <c r="Q1464" s="37"/>
      <c r="R1464" s="37"/>
      <c r="S1464" t="b">
        <v>0</v>
      </c>
      <c r="V1464" t="s">
        <v>715</v>
      </c>
      <c r="W1464">
        <v>12</v>
      </c>
      <c r="X1464">
        <v>1</v>
      </c>
      <c r="Y1464">
        <v>2</v>
      </c>
      <c r="Z1464">
        <v>1080</v>
      </c>
      <c r="AA1464">
        <v>0</v>
      </c>
      <c r="AE1464" t="b">
        <v>0</v>
      </c>
      <c r="AF1464" t="b">
        <v>0</v>
      </c>
      <c r="AG1464" t="s">
        <v>180</v>
      </c>
    </row>
    <row r="1465" spans="1:33" x14ac:dyDescent="0.25">
      <c r="A1465" t="str">
        <f>_xlfn.CONCAT(Table3[[#This Row],[Order]],"-",Table3[[#This Row],[Line]])</f>
        <v>77945-1</v>
      </c>
      <c r="C1465" t="s">
        <v>5967</v>
      </c>
      <c r="D1465" t="s">
        <v>74</v>
      </c>
      <c r="E1465" t="b">
        <v>0</v>
      </c>
      <c r="F1465">
        <v>77945</v>
      </c>
      <c r="G1465">
        <v>1</v>
      </c>
      <c r="H1465">
        <v>3</v>
      </c>
      <c r="I1465" t="s">
        <v>723</v>
      </c>
      <c r="J1465" t="s">
        <v>5968</v>
      </c>
      <c r="K1465" t="s">
        <v>3881</v>
      </c>
      <c r="L1465">
        <v>23.67</v>
      </c>
      <c r="M1465" s="37">
        <v>43487</v>
      </c>
      <c r="N1465" t="s">
        <v>42</v>
      </c>
      <c r="Q1465" s="37"/>
      <c r="R1465" s="37"/>
      <c r="S1465" t="b">
        <v>0</v>
      </c>
      <c r="V1465" t="s">
        <v>714</v>
      </c>
      <c r="W1465">
        <v>4</v>
      </c>
      <c r="X1465">
        <v>3</v>
      </c>
      <c r="Y1465">
        <v>6</v>
      </c>
      <c r="Z1465">
        <v>2370</v>
      </c>
      <c r="AA1465">
        <v>0</v>
      </c>
      <c r="AE1465" t="b">
        <v>0</v>
      </c>
      <c r="AF1465" t="b">
        <v>0</v>
      </c>
      <c r="AG1465" t="s">
        <v>180</v>
      </c>
    </row>
    <row r="1466" spans="1:33" x14ac:dyDescent="0.25">
      <c r="A1466" t="str">
        <f>_xlfn.CONCAT(Table3[[#This Row],[Order]],"-",Table3[[#This Row],[Line]])</f>
        <v>77945-2</v>
      </c>
      <c r="C1466" t="s">
        <v>5967</v>
      </c>
      <c r="D1466" t="s">
        <v>74</v>
      </c>
      <c r="E1466" t="b">
        <v>0</v>
      </c>
      <c r="F1466">
        <v>77945</v>
      </c>
      <c r="G1466">
        <v>2</v>
      </c>
      <c r="H1466">
        <v>7</v>
      </c>
      <c r="I1466" t="s">
        <v>723</v>
      </c>
      <c r="J1466" t="s">
        <v>5968</v>
      </c>
      <c r="K1466" t="s">
        <v>3883</v>
      </c>
      <c r="L1466">
        <v>187.67</v>
      </c>
      <c r="M1466" s="37">
        <v>43487</v>
      </c>
      <c r="N1466" t="s">
        <v>42</v>
      </c>
      <c r="Q1466" s="37"/>
      <c r="R1466" s="37"/>
      <c r="S1466" t="b">
        <v>0</v>
      </c>
      <c r="V1466" t="s">
        <v>714</v>
      </c>
      <c r="W1466">
        <v>4</v>
      </c>
      <c r="X1466">
        <v>21</v>
      </c>
      <c r="Y1466">
        <v>63</v>
      </c>
      <c r="Z1466">
        <v>33670</v>
      </c>
      <c r="AA1466">
        <v>0</v>
      </c>
      <c r="AE1466" t="b">
        <v>0</v>
      </c>
      <c r="AF1466" t="b">
        <v>0</v>
      </c>
      <c r="AG1466" t="s">
        <v>180</v>
      </c>
    </row>
    <row r="1467" spans="1:33" x14ac:dyDescent="0.25">
      <c r="A1467" t="str">
        <f>_xlfn.CONCAT(Table3[[#This Row],[Order]],"-",Table3[[#This Row],[Line]])</f>
        <v>77945-3</v>
      </c>
      <c r="C1467" t="s">
        <v>5967</v>
      </c>
      <c r="D1467" t="s">
        <v>74</v>
      </c>
      <c r="E1467" t="b">
        <v>0</v>
      </c>
      <c r="F1467">
        <v>77945</v>
      </c>
      <c r="G1467">
        <v>3</v>
      </c>
      <c r="H1467">
        <v>1</v>
      </c>
      <c r="I1467" t="s">
        <v>723</v>
      </c>
      <c r="J1467" t="s">
        <v>5968</v>
      </c>
      <c r="K1467" t="s">
        <v>3885</v>
      </c>
      <c r="L1467">
        <v>17.45</v>
      </c>
      <c r="M1467" s="37">
        <v>43487</v>
      </c>
      <c r="N1467" t="s">
        <v>42</v>
      </c>
      <c r="Q1467" s="37"/>
      <c r="R1467" s="37"/>
      <c r="S1467" t="b">
        <v>0</v>
      </c>
      <c r="V1467" t="s">
        <v>714</v>
      </c>
      <c r="W1467">
        <v>4</v>
      </c>
      <c r="X1467">
        <v>2</v>
      </c>
      <c r="Y1467">
        <v>6</v>
      </c>
      <c r="Z1467">
        <v>3150</v>
      </c>
      <c r="AA1467">
        <v>0</v>
      </c>
      <c r="AE1467" t="b">
        <v>0</v>
      </c>
      <c r="AF1467" t="b">
        <v>0</v>
      </c>
      <c r="AG1467" t="s">
        <v>180</v>
      </c>
    </row>
    <row r="1468" spans="1:33" x14ac:dyDescent="0.25">
      <c r="A1468" t="str">
        <f>_xlfn.CONCAT(Table3[[#This Row],[Order]],"-",Table3[[#This Row],[Line]])</f>
        <v>77945-4</v>
      </c>
      <c r="C1468" t="s">
        <v>5967</v>
      </c>
      <c r="D1468" t="s">
        <v>74</v>
      </c>
      <c r="E1468" t="b">
        <v>0</v>
      </c>
      <c r="F1468">
        <v>77945</v>
      </c>
      <c r="G1468">
        <v>4</v>
      </c>
      <c r="H1468">
        <v>2</v>
      </c>
      <c r="I1468" t="s">
        <v>730</v>
      </c>
      <c r="J1468" t="s">
        <v>5968</v>
      </c>
      <c r="K1468" t="s">
        <v>3886</v>
      </c>
      <c r="L1468">
        <v>8.26</v>
      </c>
      <c r="M1468" s="37">
        <v>43487</v>
      </c>
      <c r="N1468" t="s">
        <v>42</v>
      </c>
      <c r="Q1468" s="37"/>
      <c r="R1468" s="37"/>
      <c r="S1468" t="b">
        <v>0</v>
      </c>
      <c r="V1468" t="s">
        <v>714</v>
      </c>
      <c r="W1468">
        <v>4</v>
      </c>
      <c r="X1468">
        <v>2</v>
      </c>
      <c r="Y1468">
        <v>2</v>
      </c>
      <c r="Z1468">
        <v>540</v>
      </c>
      <c r="AA1468">
        <v>0</v>
      </c>
      <c r="AE1468" t="b">
        <v>0</v>
      </c>
      <c r="AF1468" t="b">
        <v>0</v>
      </c>
      <c r="AG1468" t="s">
        <v>180</v>
      </c>
    </row>
    <row r="1469" spans="1:33" x14ac:dyDescent="0.25">
      <c r="A1469" t="str">
        <f>_xlfn.CONCAT(Table3[[#This Row],[Order]],"-",Table3[[#This Row],[Line]])</f>
        <v>77945-5</v>
      </c>
      <c r="C1469" t="s">
        <v>5967</v>
      </c>
      <c r="D1469" t="s">
        <v>74</v>
      </c>
      <c r="E1469" t="b">
        <v>0</v>
      </c>
      <c r="F1469">
        <v>77945</v>
      </c>
      <c r="G1469">
        <v>5</v>
      </c>
      <c r="H1469">
        <v>7</v>
      </c>
      <c r="I1469" t="s">
        <v>730</v>
      </c>
      <c r="J1469" t="s">
        <v>5968</v>
      </c>
      <c r="K1469" t="s">
        <v>2695</v>
      </c>
      <c r="L1469">
        <v>50.33</v>
      </c>
      <c r="M1469" s="37">
        <v>43487</v>
      </c>
      <c r="N1469" t="s">
        <v>42</v>
      </c>
      <c r="Q1469" s="37"/>
      <c r="R1469" s="37"/>
      <c r="S1469" t="b">
        <v>0</v>
      </c>
      <c r="V1469" t="s">
        <v>714</v>
      </c>
      <c r="W1469">
        <v>4</v>
      </c>
      <c r="X1469">
        <v>7</v>
      </c>
      <c r="Y1469">
        <v>14</v>
      </c>
      <c r="Z1469">
        <v>5460</v>
      </c>
      <c r="AA1469">
        <v>0</v>
      </c>
      <c r="AE1469" t="b">
        <v>0</v>
      </c>
      <c r="AF1469" t="b">
        <v>0</v>
      </c>
      <c r="AG1469" t="s">
        <v>180</v>
      </c>
    </row>
    <row r="1470" spans="1:33" x14ac:dyDescent="0.25">
      <c r="A1470" t="str">
        <f>_xlfn.CONCAT(Table3[[#This Row],[Order]],"-",Table3[[#This Row],[Line]])</f>
        <v>77945-6</v>
      </c>
      <c r="C1470" t="s">
        <v>5967</v>
      </c>
      <c r="D1470" t="s">
        <v>74</v>
      </c>
      <c r="E1470" t="b">
        <v>0</v>
      </c>
      <c r="F1470">
        <v>77945</v>
      </c>
      <c r="G1470">
        <v>6</v>
      </c>
      <c r="H1470">
        <v>1</v>
      </c>
      <c r="I1470" t="s">
        <v>749</v>
      </c>
      <c r="J1470" t="s">
        <v>5968</v>
      </c>
      <c r="K1470" t="s">
        <v>3888</v>
      </c>
      <c r="L1470">
        <v>20.58</v>
      </c>
      <c r="M1470" s="37">
        <v>43487</v>
      </c>
      <c r="N1470" t="s">
        <v>42</v>
      </c>
      <c r="Q1470" s="37"/>
      <c r="R1470" s="37"/>
      <c r="S1470" t="b">
        <v>0</v>
      </c>
      <c r="V1470" t="s">
        <v>714</v>
      </c>
      <c r="W1470">
        <v>4</v>
      </c>
      <c r="X1470">
        <v>2</v>
      </c>
      <c r="Y1470">
        <v>6</v>
      </c>
      <c r="Z1470">
        <v>2035</v>
      </c>
      <c r="AA1470">
        <v>0</v>
      </c>
      <c r="AE1470" t="b">
        <v>0</v>
      </c>
      <c r="AF1470" t="b">
        <v>0</v>
      </c>
      <c r="AG1470" t="s">
        <v>180</v>
      </c>
    </row>
    <row r="1471" spans="1:33" x14ac:dyDescent="0.25">
      <c r="A1471" t="str">
        <f>_xlfn.CONCAT(Table3[[#This Row],[Order]],"-",Table3[[#This Row],[Line]])</f>
        <v>77945-7</v>
      </c>
      <c r="C1471" t="s">
        <v>5967</v>
      </c>
      <c r="D1471" t="s">
        <v>74</v>
      </c>
      <c r="E1471" t="b">
        <v>0</v>
      </c>
      <c r="F1471">
        <v>77945</v>
      </c>
      <c r="G1471">
        <v>7</v>
      </c>
      <c r="H1471">
        <v>1</v>
      </c>
      <c r="I1471" t="s">
        <v>749</v>
      </c>
      <c r="J1471" t="s">
        <v>5968</v>
      </c>
      <c r="K1471" t="s">
        <v>3890</v>
      </c>
      <c r="L1471">
        <v>10.92</v>
      </c>
      <c r="M1471" s="37">
        <v>43487</v>
      </c>
      <c r="N1471" t="s">
        <v>42</v>
      </c>
      <c r="Q1471" s="37"/>
      <c r="R1471" s="37"/>
      <c r="S1471" t="b">
        <v>0</v>
      </c>
      <c r="V1471" t="s">
        <v>714</v>
      </c>
      <c r="W1471">
        <v>4</v>
      </c>
      <c r="X1471">
        <v>1</v>
      </c>
      <c r="Y1471">
        <v>3</v>
      </c>
      <c r="Z1471">
        <v>1305</v>
      </c>
      <c r="AA1471">
        <v>0</v>
      </c>
      <c r="AE1471" t="b">
        <v>0</v>
      </c>
      <c r="AF1471" t="b">
        <v>0</v>
      </c>
      <c r="AG1471" t="s">
        <v>180</v>
      </c>
    </row>
    <row r="1472" spans="1:33" x14ac:dyDescent="0.25">
      <c r="A1472" t="str">
        <f>_xlfn.CONCAT(Table3[[#This Row],[Order]],"-",Table3[[#This Row],[Line]])</f>
        <v>77945-8</v>
      </c>
      <c r="C1472" t="s">
        <v>5967</v>
      </c>
      <c r="D1472" t="s">
        <v>74</v>
      </c>
      <c r="E1472" t="b">
        <v>0</v>
      </c>
      <c r="F1472">
        <v>77945</v>
      </c>
      <c r="G1472">
        <v>8</v>
      </c>
      <c r="H1472">
        <v>1</v>
      </c>
      <c r="I1472" t="s">
        <v>749</v>
      </c>
      <c r="J1472" t="s">
        <v>5968</v>
      </c>
      <c r="K1472" t="s">
        <v>3892</v>
      </c>
      <c r="L1472">
        <v>20.58</v>
      </c>
      <c r="M1472" s="37">
        <v>43487</v>
      </c>
      <c r="N1472" t="s">
        <v>42</v>
      </c>
      <c r="Q1472" s="37"/>
      <c r="R1472" s="37"/>
      <c r="S1472" t="b">
        <v>0</v>
      </c>
      <c r="V1472" t="s">
        <v>714</v>
      </c>
      <c r="W1472">
        <v>4</v>
      </c>
      <c r="X1472">
        <v>2</v>
      </c>
      <c r="Y1472">
        <v>6</v>
      </c>
      <c r="Z1472">
        <v>2920</v>
      </c>
      <c r="AA1472">
        <v>0</v>
      </c>
      <c r="AE1472" t="b">
        <v>0</v>
      </c>
      <c r="AF1472" t="b">
        <v>0</v>
      </c>
      <c r="AG1472" t="s">
        <v>180</v>
      </c>
    </row>
    <row r="1473" spans="1:33" x14ac:dyDescent="0.25">
      <c r="A1473" t="str">
        <f>_xlfn.CONCAT(Table3[[#This Row],[Order]],"-",Table3[[#This Row],[Line]])</f>
        <v>77945-9</v>
      </c>
      <c r="C1473" t="s">
        <v>5967</v>
      </c>
      <c r="D1473" t="s">
        <v>74</v>
      </c>
      <c r="E1473" t="b">
        <v>0</v>
      </c>
      <c r="F1473">
        <v>77945</v>
      </c>
      <c r="G1473">
        <v>9</v>
      </c>
      <c r="H1473">
        <v>1</v>
      </c>
      <c r="I1473" t="s">
        <v>749</v>
      </c>
      <c r="J1473" t="s">
        <v>5968</v>
      </c>
      <c r="K1473" t="s">
        <v>3876</v>
      </c>
      <c r="L1473">
        <v>8.73</v>
      </c>
      <c r="M1473" s="37">
        <v>43487</v>
      </c>
      <c r="N1473" t="s">
        <v>42</v>
      </c>
      <c r="Q1473" s="37"/>
      <c r="R1473" s="37"/>
      <c r="S1473" t="b">
        <v>0</v>
      </c>
      <c r="V1473" t="s">
        <v>714</v>
      </c>
      <c r="W1473">
        <v>4</v>
      </c>
      <c r="X1473">
        <v>1</v>
      </c>
      <c r="Y1473">
        <v>2</v>
      </c>
      <c r="Z1473">
        <v>835</v>
      </c>
      <c r="AA1473">
        <v>0</v>
      </c>
      <c r="AE1473" t="b">
        <v>0</v>
      </c>
      <c r="AF1473" t="b">
        <v>0</v>
      </c>
      <c r="AG1473" t="s">
        <v>180</v>
      </c>
    </row>
    <row r="1474" spans="1:33" x14ac:dyDescent="0.25">
      <c r="A1474" t="str">
        <f>_xlfn.CONCAT(Table3[[#This Row],[Order]],"-",Table3[[#This Row],[Line]])</f>
        <v>77945-10</v>
      </c>
      <c r="C1474" t="s">
        <v>5967</v>
      </c>
      <c r="D1474" t="s">
        <v>74</v>
      </c>
      <c r="E1474" t="b">
        <v>0</v>
      </c>
      <c r="F1474">
        <v>77945</v>
      </c>
      <c r="G1474">
        <v>10</v>
      </c>
      <c r="H1474">
        <v>3</v>
      </c>
      <c r="I1474" t="s">
        <v>749</v>
      </c>
      <c r="J1474" t="s">
        <v>5968</v>
      </c>
      <c r="K1474" t="s">
        <v>3895</v>
      </c>
      <c r="L1474">
        <v>54.72</v>
      </c>
      <c r="M1474" s="37">
        <v>43487</v>
      </c>
      <c r="N1474" t="s">
        <v>42</v>
      </c>
      <c r="Q1474" s="37"/>
      <c r="R1474" s="37"/>
      <c r="S1474" t="b">
        <v>0</v>
      </c>
      <c r="V1474" t="s">
        <v>714</v>
      </c>
      <c r="W1474">
        <v>4</v>
      </c>
      <c r="X1474">
        <v>6</v>
      </c>
      <c r="Y1474">
        <v>12</v>
      </c>
      <c r="Z1474">
        <v>4695</v>
      </c>
      <c r="AA1474">
        <v>0</v>
      </c>
      <c r="AE1474" t="b">
        <v>0</v>
      </c>
      <c r="AF1474" t="b">
        <v>0</v>
      </c>
      <c r="AG1474" t="s">
        <v>180</v>
      </c>
    </row>
    <row r="1475" spans="1:33" x14ac:dyDescent="0.25">
      <c r="A1475" t="str">
        <f>_xlfn.CONCAT(Table3[[#This Row],[Order]],"-",Table3[[#This Row],[Line]])</f>
        <v>77945-11</v>
      </c>
      <c r="C1475" t="s">
        <v>5967</v>
      </c>
      <c r="D1475" t="s">
        <v>74</v>
      </c>
      <c r="E1475" t="b">
        <v>0</v>
      </c>
      <c r="F1475">
        <v>77945</v>
      </c>
      <c r="G1475">
        <v>11</v>
      </c>
      <c r="H1475">
        <v>1</v>
      </c>
      <c r="I1475" t="s">
        <v>749</v>
      </c>
      <c r="J1475" t="s">
        <v>5968</v>
      </c>
      <c r="K1475" t="s">
        <v>3897</v>
      </c>
      <c r="L1475">
        <v>10.92</v>
      </c>
      <c r="M1475" s="37">
        <v>43487</v>
      </c>
      <c r="N1475" t="s">
        <v>42</v>
      </c>
      <c r="Q1475" s="37"/>
      <c r="R1475" s="37"/>
      <c r="S1475" t="b">
        <v>0</v>
      </c>
      <c r="V1475" t="s">
        <v>714</v>
      </c>
      <c r="W1475">
        <v>4</v>
      </c>
      <c r="X1475">
        <v>1</v>
      </c>
      <c r="Y1475">
        <v>3</v>
      </c>
      <c r="Z1475">
        <v>1305</v>
      </c>
      <c r="AA1475">
        <v>0</v>
      </c>
      <c r="AE1475" t="b">
        <v>0</v>
      </c>
      <c r="AF1475" t="b">
        <v>0</v>
      </c>
      <c r="AG1475" t="s">
        <v>180</v>
      </c>
    </row>
    <row r="1476" spans="1:33" x14ac:dyDescent="0.25">
      <c r="A1476" t="str">
        <f>_xlfn.CONCAT(Table3[[#This Row],[Order]],"-",Table3[[#This Row],[Line]])</f>
        <v>77945-12</v>
      </c>
      <c r="C1476" t="s">
        <v>5967</v>
      </c>
      <c r="D1476" t="s">
        <v>74</v>
      </c>
      <c r="E1476" t="b">
        <v>0</v>
      </c>
      <c r="F1476">
        <v>77945</v>
      </c>
      <c r="G1476">
        <v>12</v>
      </c>
      <c r="H1476">
        <v>1</v>
      </c>
      <c r="I1476" t="s">
        <v>749</v>
      </c>
      <c r="J1476" t="s">
        <v>5968</v>
      </c>
      <c r="K1476" t="s">
        <v>3899</v>
      </c>
      <c r="L1476">
        <v>18.239999999999998</v>
      </c>
      <c r="M1476" s="37">
        <v>43487</v>
      </c>
      <c r="N1476" t="s">
        <v>42</v>
      </c>
      <c r="Q1476" s="37"/>
      <c r="R1476" s="37"/>
      <c r="S1476" t="b">
        <v>0</v>
      </c>
      <c r="V1476" t="s">
        <v>714</v>
      </c>
      <c r="W1476">
        <v>4</v>
      </c>
      <c r="X1476">
        <v>2</v>
      </c>
      <c r="Y1476">
        <v>4</v>
      </c>
      <c r="Z1476">
        <v>1880</v>
      </c>
      <c r="AA1476">
        <v>0</v>
      </c>
      <c r="AE1476" t="b">
        <v>0</v>
      </c>
      <c r="AF1476" t="b">
        <v>0</v>
      </c>
      <c r="AG1476" t="s">
        <v>180</v>
      </c>
    </row>
    <row r="1477" spans="1:33" x14ac:dyDescent="0.25">
      <c r="A1477" t="str">
        <f>_xlfn.CONCAT(Table3[[#This Row],[Order]],"-",Table3[[#This Row],[Line]])</f>
        <v>77945-13</v>
      </c>
      <c r="C1477" t="s">
        <v>5967</v>
      </c>
      <c r="D1477" t="s">
        <v>74</v>
      </c>
      <c r="E1477" t="b">
        <v>0</v>
      </c>
      <c r="F1477">
        <v>77945</v>
      </c>
      <c r="G1477">
        <v>13</v>
      </c>
      <c r="H1477">
        <v>1</v>
      </c>
      <c r="I1477" t="s">
        <v>749</v>
      </c>
      <c r="J1477" t="s">
        <v>5968</v>
      </c>
      <c r="K1477" t="s">
        <v>3901</v>
      </c>
      <c r="L1477">
        <v>8.73</v>
      </c>
      <c r="M1477" s="37">
        <v>43487</v>
      </c>
      <c r="N1477" t="s">
        <v>42</v>
      </c>
      <c r="Q1477" s="37"/>
      <c r="R1477" s="37"/>
      <c r="S1477" t="b">
        <v>0</v>
      </c>
      <c r="V1477" t="s">
        <v>714</v>
      </c>
      <c r="W1477">
        <v>4</v>
      </c>
      <c r="X1477">
        <v>1</v>
      </c>
      <c r="Y1477">
        <v>2</v>
      </c>
      <c r="Z1477">
        <v>730</v>
      </c>
      <c r="AA1477">
        <v>0</v>
      </c>
      <c r="AE1477" t="b">
        <v>0</v>
      </c>
      <c r="AF1477" t="b">
        <v>0</v>
      </c>
      <c r="AG1477" t="s">
        <v>180</v>
      </c>
    </row>
    <row r="1478" spans="1:33" x14ac:dyDescent="0.25">
      <c r="A1478" t="str">
        <f>_xlfn.CONCAT(Table3[[#This Row],[Order]],"-",Table3[[#This Row],[Line]])</f>
        <v>77945-14</v>
      </c>
      <c r="C1478" t="s">
        <v>5967</v>
      </c>
      <c r="D1478" t="s">
        <v>74</v>
      </c>
      <c r="E1478" t="b">
        <v>0</v>
      </c>
      <c r="F1478">
        <v>77945</v>
      </c>
      <c r="G1478">
        <v>14</v>
      </c>
      <c r="H1478">
        <v>1</v>
      </c>
      <c r="I1478" t="s">
        <v>749</v>
      </c>
      <c r="J1478" t="s">
        <v>5968</v>
      </c>
      <c r="K1478" t="s">
        <v>3903</v>
      </c>
      <c r="L1478">
        <v>5.22</v>
      </c>
      <c r="M1478" s="37">
        <v>43487</v>
      </c>
      <c r="N1478" t="s">
        <v>42</v>
      </c>
      <c r="Q1478" s="37"/>
      <c r="R1478" s="37"/>
      <c r="S1478" t="b">
        <v>0</v>
      </c>
      <c r="V1478" t="s">
        <v>714</v>
      </c>
      <c r="W1478">
        <v>4</v>
      </c>
      <c r="X1478">
        <v>1</v>
      </c>
      <c r="Y1478">
        <v>1</v>
      </c>
      <c r="Z1478">
        <v>470</v>
      </c>
      <c r="AA1478">
        <v>0</v>
      </c>
      <c r="AE1478" t="b">
        <v>0</v>
      </c>
      <c r="AF1478" t="b">
        <v>0</v>
      </c>
      <c r="AG1478" t="s">
        <v>180</v>
      </c>
    </row>
    <row r="1479" spans="1:33" x14ac:dyDescent="0.25">
      <c r="A1479" t="str">
        <f>_xlfn.CONCAT(Table3[[#This Row],[Order]],"-",Table3[[#This Row],[Line]])</f>
        <v>77945-15</v>
      </c>
      <c r="C1479" t="s">
        <v>5967</v>
      </c>
      <c r="D1479" t="s">
        <v>74</v>
      </c>
      <c r="E1479" t="b">
        <v>0</v>
      </c>
      <c r="F1479">
        <v>77945</v>
      </c>
      <c r="G1479">
        <v>15</v>
      </c>
      <c r="H1479">
        <v>1</v>
      </c>
      <c r="I1479" t="s">
        <v>749</v>
      </c>
      <c r="J1479" t="s">
        <v>5968</v>
      </c>
      <c r="K1479" t="s">
        <v>3905</v>
      </c>
      <c r="L1479">
        <v>22.77</v>
      </c>
      <c r="M1479" s="37">
        <v>43487</v>
      </c>
      <c r="N1479" t="s">
        <v>42</v>
      </c>
      <c r="Q1479" s="37"/>
      <c r="R1479" s="37"/>
      <c r="S1479" t="b">
        <v>0</v>
      </c>
      <c r="V1479" t="s">
        <v>714</v>
      </c>
      <c r="W1479">
        <v>4</v>
      </c>
      <c r="X1479">
        <v>2</v>
      </c>
      <c r="Y1479">
        <v>8</v>
      </c>
      <c r="Z1479">
        <v>3600</v>
      </c>
      <c r="AA1479">
        <v>0</v>
      </c>
      <c r="AE1479" t="b">
        <v>0</v>
      </c>
      <c r="AF1479" t="b">
        <v>0</v>
      </c>
      <c r="AG1479" t="s">
        <v>180</v>
      </c>
    </row>
    <row r="1480" spans="1:33" x14ac:dyDescent="0.25">
      <c r="A1480" t="str">
        <f>_xlfn.CONCAT(Table3[[#This Row],[Order]],"-",Table3[[#This Row],[Line]])</f>
        <v>77947-1</v>
      </c>
      <c r="C1480" t="s">
        <v>5967</v>
      </c>
      <c r="D1480" t="s">
        <v>74</v>
      </c>
      <c r="E1480" t="b">
        <v>0</v>
      </c>
      <c r="F1480">
        <v>77947</v>
      </c>
      <c r="G1480">
        <v>1</v>
      </c>
      <c r="H1480">
        <v>1</v>
      </c>
      <c r="I1480" t="s">
        <v>723</v>
      </c>
      <c r="J1480" t="s">
        <v>5968</v>
      </c>
      <c r="K1480" t="s">
        <v>3907</v>
      </c>
      <c r="L1480">
        <v>29.09</v>
      </c>
      <c r="M1480" s="37">
        <v>43487</v>
      </c>
      <c r="N1480" t="s">
        <v>42</v>
      </c>
      <c r="Q1480" s="37"/>
      <c r="R1480" s="37"/>
      <c r="S1480" t="b">
        <v>0</v>
      </c>
      <c r="V1480" t="s">
        <v>714</v>
      </c>
      <c r="W1480">
        <v>4</v>
      </c>
      <c r="X1480">
        <v>3</v>
      </c>
      <c r="Y1480">
        <v>9</v>
      </c>
      <c r="Z1480">
        <v>5520</v>
      </c>
      <c r="AA1480">
        <v>0</v>
      </c>
      <c r="AE1480" t="b">
        <v>0</v>
      </c>
      <c r="AF1480" t="b">
        <v>0</v>
      </c>
      <c r="AG1480" t="s">
        <v>180</v>
      </c>
    </row>
    <row r="1481" spans="1:33" x14ac:dyDescent="0.25">
      <c r="A1481" t="str">
        <f>_xlfn.CONCAT(Table3[[#This Row],[Order]],"-",Table3[[#This Row],[Line]])</f>
        <v>77947-2</v>
      </c>
      <c r="C1481" t="s">
        <v>5967</v>
      </c>
      <c r="D1481" t="s">
        <v>74</v>
      </c>
      <c r="E1481" t="b">
        <v>0</v>
      </c>
      <c r="F1481">
        <v>77947</v>
      </c>
      <c r="G1481">
        <v>2</v>
      </c>
      <c r="H1481">
        <v>4</v>
      </c>
      <c r="I1481" t="s">
        <v>723</v>
      </c>
      <c r="J1481" t="s">
        <v>5968</v>
      </c>
      <c r="K1481" t="s">
        <v>3909</v>
      </c>
      <c r="L1481">
        <v>78.959999999999994</v>
      </c>
      <c r="M1481" s="37">
        <v>43487</v>
      </c>
      <c r="N1481" t="s">
        <v>42</v>
      </c>
      <c r="Q1481" s="37"/>
      <c r="R1481" s="37"/>
      <c r="S1481" t="b">
        <v>0</v>
      </c>
      <c r="V1481" t="s">
        <v>714</v>
      </c>
      <c r="W1481">
        <v>4</v>
      </c>
      <c r="X1481">
        <v>8</v>
      </c>
      <c r="Y1481">
        <v>24</v>
      </c>
      <c r="Z1481">
        <v>16960</v>
      </c>
      <c r="AA1481">
        <v>0</v>
      </c>
      <c r="AE1481" t="b">
        <v>0</v>
      </c>
      <c r="AF1481" t="b">
        <v>0</v>
      </c>
      <c r="AG1481" t="s">
        <v>180</v>
      </c>
    </row>
    <row r="1482" spans="1:33" x14ac:dyDescent="0.25">
      <c r="A1482" t="str">
        <f>_xlfn.CONCAT(Table3[[#This Row],[Order]],"-",Table3[[#This Row],[Line]])</f>
        <v>77947-3</v>
      </c>
      <c r="C1482" t="s">
        <v>5967</v>
      </c>
      <c r="D1482" t="s">
        <v>74</v>
      </c>
      <c r="E1482" t="b">
        <v>0</v>
      </c>
      <c r="F1482">
        <v>77947</v>
      </c>
      <c r="G1482">
        <v>3</v>
      </c>
      <c r="H1482">
        <v>3</v>
      </c>
      <c r="I1482" t="s">
        <v>730</v>
      </c>
      <c r="J1482" t="s">
        <v>5968</v>
      </c>
      <c r="K1482" t="s">
        <v>3886</v>
      </c>
      <c r="L1482">
        <v>12.39</v>
      </c>
      <c r="M1482" s="37">
        <v>43487</v>
      </c>
      <c r="N1482" t="s">
        <v>42</v>
      </c>
      <c r="Q1482" s="37"/>
      <c r="R1482" s="37"/>
      <c r="S1482" t="b">
        <v>0</v>
      </c>
      <c r="V1482" t="s">
        <v>714</v>
      </c>
      <c r="W1482">
        <v>4</v>
      </c>
      <c r="X1482">
        <v>3</v>
      </c>
      <c r="Y1482">
        <v>3</v>
      </c>
      <c r="Z1482">
        <v>810</v>
      </c>
      <c r="AA1482">
        <v>0</v>
      </c>
      <c r="AE1482" t="b">
        <v>0</v>
      </c>
      <c r="AF1482" t="b">
        <v>0</v>
      </c>
      <c r="AG1482" t="s">
        <v>180</v>
      </c>
    </row>
    <row r="1483" spans="1:33" x14ac:dyDescent="0.25">
      <c r="A1483" t="str">
        <f>_xlfn.CONCAT(Table3[[#This Row],[Order]],"-",Table3[[#This Row],[Line]])</f>
        <v>77947-4</v>
      </c>
      <c r="C1483" t="s">
        <v>5967</v>
      </c>
      <c r="D1483" t="s">
        <v>74</v>
      </c>
      <c r="E1483" t="b">
        <v>0</v>
      </c>
      <c r="F1483">
        <v>77947</v>
      </c>
      <c r="G1483">
        <v>4</v>
      </c>
      <c r="H1483">
        <v>9</v>
      </c>
      <c r="I1483" t="s">
        <v>730</v>
      </c>
      <c r="J1483" t="s">
        <v>5968</v>
      </c>
      <c r="K1483" t="s">
        <v>2695</v>
      </c>
      <c r="L1483">
        <v>64.709999999999994</v>
      </c>
      <c r="M1483" s="37">
        <v>43487</v>
      </c>
      <c r="N1483" t="s">
        <v>42</v>
      </c>
      <c r="Q1483" s="37"/>
      <c r="R1483" s="37"/>
      <c r="S1483" t="b">
        <v>0</v>
      </c>
      <c r="V1483" t="s">
        <v>714</v>
      </c>
      <c r="W1483">
        <v>4</v>
      </c>
      <c r="X1483">
        <v>9</v>
      </c>
      <c r="Y1483">
        <v>18</v>
      </c>
      <c r="Z1483">
        <v>8460</v>
      </c>
      <c r="AA1483">
        <v>0</v>
      </c>
      <c r="AE1483" t="b">
        <v>0</v>
      </c>
      <c r="AF1483" t="b">
        <v>0</v>
      </c>
      <c r="AG1483" t="s">
        <v>180</v>
      </c>
    </row>
    <row r="1484" spans="1:33" x14ac:dyDescent="0.25">
      <c r="A1484" t="str">
        <f>_xlfn.CONCAT(Table3[[#This Row],[Order]],"-",Table3[[#This Row],[Line]])</f>
        <v>77947-5</v>
      </c>
      <c r="C1484" t="s">
        <v>5967</v>
      </c>
      <c r="D1484" t="s">
        <v>74</v>
      </c>
      <c r="E1484" t="b">
        <v>0</v>
      </c>
      <c r="F1484">
        <v>77947</v>
      </c>
      <c r="G1484">
        <v>5</v>
      </c>
      <c r="H1484">
        <v>1</v>
      </c>
      <c r="I1484" t="s">
        <v>749</v>
      </c>
      <c r="J1484" t="s">
        <v>5968</v>
      </c>
      <c r="K1484" t="s">
        <v>3903</v>
      </c>
      <c r="L1484">
        <v>5.22</v>
      </c>
      <c r="M1484" s="37">
        <v>43487</v>
      </c>
      <c r="N1484" t="s">
        <v>42</v>
      </c>
      <c r="Q1484" s="37"/>
      <c r="R1484" s="37"/>
      <c r="S1484" t="b">
        <v>0</v>
      </c>
      <c r="V1484" t="s">
        <v>714</v>
      </c>
      <c r="W1484">
        <v>4</v>
      </c>
      <c r="X1484">
        <v>1</v>
      </c>
      <c r="Y1484">
        <v>1</v>
      </c>
      <c r="Z1484">
        <v>470</v>
      </c>
      <c r="AA1484">
        <v>0</v>
      </c>
      <c r="AE1484" t="b">
        <v>0</v>
      </c>
      <c r="AF1484" t="b">
        <v>0</v>
      </c>
      <c r="AG1484" t="s">
        <v>180</v>
      </c>
    </row>
    <row r="1485" spans="1:33" x14ac:dyDescent="0.25">
      <c r="A1485" t="str">
        <f>_xlfn.CONCAT(Table3[[#This Row],[Order]],"-",Table3[[#This Row],[Line]])</f>
        <v>77947-6</v>
      </c>
      <c r="C1485" t="s">
        <v>5967</v>
      </c>
      <c r="D1485" t="s">
        <v>74</v>
      </c>
      <c r="E1485" t="b">
        <v>0</v>
      </c>
      <c r="F1485">
        <v>77947</v>
      </c>
      <c r="G1485">
        <v>6</v>
      </c>
      <c r="H1485">
        <v>1</v>
      </c>
      <c r="I1485" t="s">
        <v>749</v>
      </c>
      <c r="J1485" t="s">
        <v>5968</v>
      </c>
      <c r="K1485" t="s">
        <v>3911</v>
      </c>
      <c r="L1485">
        <v>10.92</v>
      </c>
      <c r="M1485" s="37">
        <v>43487</v>
      </c>
      <c r="N1485" t="s">
        <v>42</v>
      </c>
      <c r="Q1485" s="37"/>
      <c r="R1485" s="37"/>
      <c r="S1485" t="b">
        <v>0</v>
      </c>
      <c r="V1485" t="s">
        <v>714</v>
      </c>
      <c r="W1485">
        <v>4</v>
      </c>
      <c r="X1485">
        <v>1</v>
      </c>
      <c r="Y1485">
        <v>3</v>
      </c>
      <c r="Z1485">
        <v>1200</v>
      </c>
      <c r="AA1485">
        <v>0</v>
      </c>
      <c r="AE1485" t="b">
        <v>0</v>
      </c>
      <c r="AF1485" t="b">
        <v>0</v>
      </c>
      <c r="AG1485" t="s">
        <v>180</v>
      </c>
    </row>
    <row r="1486" spans="1:33" x14ac:dyDescent="0.25">
      <c r="A1486" t="str">
        <f>_xlfn.CONCAT(Table3[[#This Row],[Order]],"-",Table3[[#This Row],[Line]])</f>
        <v>77947-7</v>
      </c>
      <c r="C1486" t="s">
        <v>5967</v>
      </c>
      <c r="D1486" t="s">
        <v>74</v>
      </c>
      <c r="E1486" t="b">
        <v>0</v>
      </c>
      <c r="F1486">
        <v>77947</v>
      </c>
      <c r="G1486">
        <v>7</v>
      </c>
      <c r="H1486">
        <v>1</v>
      </c>
      <c r="I1486" t="s">
        <v>749</v>
      </c>
      <c r="J1486" t="s">
        <v>5968</v>
      </c>
      <c r="K1486" t="s">
        <v>3912</v>
      </c>
      <c r="L1486">
        <v>18.239999999999998</v>
      </c>
      <c r="M1486" s="37">
        <v>43487</v>
      </c>
      <c r="N1486" t="s">
        <v>42</v>
      </c>
      <c r="Q1486" s="37"/>
      <c r="R1486" s="37"/>
      <c r="S1486" t="b">
        <v>0</v>
      </c>
      <c r="V1486" t="s">
        <v>714</v>
      </c>
      <c r="W1486">
        <v>4</v>
      </c>
      <c r="X1486">
        <v>2</v>
      </c>
      <c r="Y1486">
        <v>4</v>
      </c>
      <c r="Z1486">
        <v>1565</v>
      </c>
      <c r="AA1486">
        <v>0</v>
      </c>
      <c r="AE1486" t="b">
        <v>0</v>
      </c>
      <c r="AF1486" t="b">
        <v>0</v>
      </c>
      <c r="AG1486" t="s">
        <v>180</v>
      </c>
    </row>
    <row r="1487" spans="1:33" x14ac:dyDescent="0.25">
      <c r="A1487" t="str">
        <f>_xlfn.CONCAT(Table3[[#This Row],[Order]],"-",Table3[[#This Row],[Line]])</f>
        <v>77947-8</v>
      </c>
      <c r="C1487" t="s">
        <v>5967</v>
      </c>
      <c r="D1487" t="s">
        <v>74</v>
      </c>
      <c r="E1487" t="b">
        <v>0</v>
      </c>
      <c r="F1487">
        <v>77947</v>
      </c>
      <c r="G1487">
        <v>8</v>
      </c>
      <c r="H1487">
        <v>2</v>
      </c>
      <c r="I1487" t="s">
        <v>749</v>
      </c>
      <c r="J1487" t="s">
        <v>5968</v>
      </c>
      <c r="K1487" t="s">
        <v>3877</v>
      </c>
      <c r="L1487">
        <v>36.479999999999997</v>
      </c>
      <c r="M1487" s="37">
        <v>43487</v>
      </c>
      <c r="N1487" t="s">
        <v>42</v>
      </c>
      <c r="Q1487" s="37"/>
      <c r="R1487" s="37"/>
      <c r="S1487" t="b">
        <v>0</v>
      </c>
      <c r="V1487" t="s">
        <v>714</v>
      </c>
      <c r="W1487">
        <v>4</v>
      </c>
      <c r="X1487">
        <v>4</v>
      </c>
      <c r="Y1487">
        <v>8</v>
      </c>
      <c r="Z1487">
        <v>3340</v>
      </c>
      <c r="AA1487">
        <v>0</v>
      </c>
      <c r="AE1487" t="b">
        <v>0</v>
      </c>
      <c r="AF1487" t="b">
        <v>0</v>
      </c>
      <c r="AG1487" t="s">
        <v>180</v>
      </c>
    </row>
    <row r="1488" spans="1:33" x14ac:dyDescent="0.25">
      <c r="A1488" t="str">
        <f>_xlfn.CONCAT(Table3[[#This Row],[Order]],"-",Table3[[#This Row],[Line]])</f>
        <v>77947-9</v>
      </c>
      <c r="C1488" t="s">
        <v>5967</v>
      </c>
      <c r="D1488" t="s">
        <v>74</v>
      </c>
      <c r="E1488" t="b">
        <v>0</v>
      </c>
      <c r="F1488">
        <v>77947</v>
      </c>
      <c r="G1488">
        <v>9</v>
      </c>
      <c r="H1488">
        <v>1</v>
      </c>
      <c r="I1488" t="s">
        <v>749</v>
      </c>
      <c r="J1488" t="s">
        <v>5968</v>
      </c>
      <c r="K1488" t="s">
        <v>3897</v>
      </c>
      <c r="L1488">
        <v>10.92</v>
      </c>
      <c r="M1488" s="37">
        <v>43487</v>
      </c>
      <c r="N1488" t="s">
        <v>42</v>
      </c>
      <c r="Q1488" s="37"/>
      <c r="R1488" s="37"/>
      <c r="S1488" t="b">
        <v>0</v>
      </c>
      <c r="V1488" t="s">
        <v>714</v>
      </c>
      <c r="W1488">
        <v>4</v>
      </c>
      <c r="X1488">
        <v>1</v>
      </c>
      <c r="Y1488">
        <v>3</v>
      </c>
      <c r="Z1488">
        <v>1305</v>
      </c>
      <c r="AA1488">
        <v>0</v>
      </c>
      <c r="AE1488" t="b">
        <v>0</v>
      </c>
      <c r="AF1488" t="b">
        <v>0</v>
      </c>
      <c r="AG1488" t="s">
        <v>180</v>
      </c>
    </row>
    <row r="1489" spans="1:33" x14ac:dyDescent="0.25">
      <c r="A1489" t="str">
        <f>_xlfn.CONCAT(Table3[[#This Row],[Order]],"-",Table3[[#This Row],[Line]])</f>
        <v>77947-10</v>
      </c>
      <c r="C1489" t="s">
        <v>5967</v>
      </c>
      <c r="D1489" t="s">
        <v>74</v>
      </c>
      <c r="E1489" t="b">
        <v>0</v>
      </c>
      <c r="F1489">
        <v>77947</v>
      </c>
      <c r="G1489">
        <v>10</v>
      </c>
      <c r="H1489">
        <v>1</v>
      </c>
      <c r="I1489" t="s">
        <v>749</v>
      </c>
      <c r="J1489" t="s">
        <v>5968</v>
      </c>
      <c r="K1489" t="s">
        <v>3901</v>
      </c>
      <c r="L1489">
        <v>8.73</v>
      </c>
      <c r="M1489" s="37">
        <v>43487</v>
      </c>
      <c r="N1489" t="s">
        <v>42</v>
      </c>
      <c r="Q1489" s="37"/>
      <c r="R1489" s="37"/>
      <c r="S1489" t="b">
        <v>0</v>
      </c>
      <c r="V1489" t="s">
        <v>714</v>
      </c>
      <c r="W1489">
        <v>4</v>
      </c>
      <c r="X1489">
        <v>1</v>
      </c>
      <c r="Y1489">
        <v>2</v>
      </c>
      <c r="Z1489">
        <v>730</v>
      </c>
      <c r="AA1489">
        <v>0</v>
      </c>
      <c r="AE1489" t="b">
        <v>0</v>
      </c>
      <c r="AF1489" t="b">
        <v>0</v>
      </c>
      <c r="AG1489" t="s">
        <v>180</v>
      </c>
    </row>
    <row r="1490" spans="1:33" x14ac:dyDescent="0.25">
      <c r="A1490" t="str">
        <f>_xlfn.CONCAT(Table3[[#This Row],[Order]],"-",Table3[[#This Row],[Line]])</f>
        <v>77947-11</v>
      </c>
      <c r="C1490" t="s">
        <v>5967</v>
      </c>
      <c r="D1490" t="s">
        <v>74</v>
      </c>
      <c r="E1490" t="b">
        <v>0</v>
      </c>
      <c r="F1490">
        <v>77947</v>
      </c>
      <c r="G1490">
        <v>11</v>
      </c>
      <c r="H1490">
        <v>1</v>
      </c>
      <c r="I1490" t="s">
        <v>749</v>
      </c>
      <c r="J1490" t="s">
        <v>5968</v>
      </c>
      <c r="K1490" t="s">
        <v>3913</v>
      </c>
      <c r="L1490">
        <v>10.92</v>
      </c>
      <c r="M1490" s="37">
        <v>43487</v>
      </c>
      <c r="N1490" t="s">
        <v>42</v>
      </c>
      <c r="Q1490" s="37"/>
      <c r="R1490" s="37"/>
      <c r="S1490" t="b">
        <v>0</v>
      </c>
      <c r="V1490" t="s">
        <v>714</v>
      </c>
      <c r="W1490">
        <v>4</v>
      </c>
      <c r="X1490">
        <v>1</v>
      </c>
      <c r="Y1490">
        <v>4</v>
      </c>
      <c r="Z1490">
        <v>1410</v>
      </c>
      <c r="AA1490">
        <v>0</v>
      </c>
      <c r="AE1490" t="b">
        <v>0</v>
      </c>
      <c r="AF1490" t="b">
        <v>0</v>
      </c>
      <c r="AG1490" t="s">
        <v>180</v>
      </c>
    </row>
    <row r="1491" spans="1:33" x14ac:dyDescent="0.25">
      <c r="A1491" t="str">
        <f>_xlfn.CONCAT(Table3[[#This Row],[Order]],"-",Table3[[#This Row],[Line]])</f>
        <v>77947-12</v>
      </c>
      <c r="C1491" t="s">
        <v>5967</v>
      </c>
      <c r="D1491" t="s">
        <v>74</v>
      </c>
      <c r="E1491" t="b">
        <v>0</v>
      </c>
      <c r="F1491">
        <v>77947</v>
      </c>
      <c r="G1491">
        <v>12</v>
      </c>
      <c r="H1491">
        <v>1</v>
      </c>
      <c r="I1491" t="s">
        <v>749</v>
      </c>
      <c r="J1491" t="s">
        <v>5968</v>
      </c>
      <c r="K1491" t="s">
        <v>3915</v>
      </c>
      <c r="L1491">
        <v>18.239999999999998</v>
      </c>
      <c r="M1491" s="37">
        <v>43487</v>
      </c>
      <c r="N1491" t="s">
        <v>42</v>
      </c>
      <c r="Q1491" s="37"/>
      <c r="R1491" s="37"/>
      <c r="S1491" t="b">
        <v>0</v>
      </c>
      <c r="V1491" t="s">
        <v>714</v>
      </c>
      <c r="W1491">
        <v>4</v>
      </c>
      <c r="X1491">
        <v>2</v>
      </c>
      <c r="Y1491">
        <v>4</v>
      </c>
      <c r="Z1491">
        <v>1670</v>
      </c>
      <c r="AA1491">
        <v>0</v>
      </c>
      <c r="AE1491" t="b">
        <v>0</v>
      </c>
      <c r="AF1491" t="b">
        <v>0</v>
      </c>
      <c r="AG1491" t="s">
        <v>180</v>
      </c>
    </row>
    <row r="1492" spans="1:33" x14ac:dyDescent="0.25">
      <c r="A1492" t="str">
        <f>_xlfn.CONCAT(Table3[[#This Row],[Order]],"-",Table3[[#This Row],[Line]])</f>
        <v>77947-13</v>
      </c>
      <c r="C1492" t="s">
        <v>5967</v>
      </c>
      <c r="D1492" t="s">
        <v>74</v>
      </c>
      <c r="E1492" t="b">
        <v>0</v>
      </c>
      <c r="F1492">
        <v>77947</v>
      </c>
      <c r="G1492">
        <v>13</v>
      </c>
      <c r="H1492">
        <v>1</v>
      </c>
      <c r="I1492" t="s">
        <v>749</v>
      </c>
      <c r="J1492" t="s">
        <v>5968</v>
      </c>
      <c r="K1492" t="s">
        <v>3917</v>
      </c>
      <c r="L1492">
        <v>20.58</v>
      </c>
      <c r="M1492" s="37">
        <v>43487</v>
      </c>
      <c r="N1492" t="s">
        <v>42</v>
      </c>
      <c r="Q1492" s="37"/>
      <c r="R1492" s="37"/>
      <c r="S1492" t="b">
        <v>0</v>
      </c>
      <c r="V1492" t="s">
        <v>714</v>
      </c>
      <c r="W1492">
        <v>4</v>
      </c>
      <c r="X1492">
        <v>2</v>
      </c>
      <c r="Y1492">
        <v>6</v>
      </c>
      <c r="Z1492">
        <v>2140</v>
      </c>
      <c r="AA1492">
        <v>0</v>
      </c>
      <c r="AE1492" t="b">
        <v>0</v>
      </c>
      <c r="AF1492" t="b">
        <v>0</v>
      </c>
      <c r="AG1492" t="s">
        <v>180</v>
      </c>
    </row>
    <row r="1493" spans="1:33" x14ac:dyDescent="0.25">
      <c r="A1493" t="str">
        <f>_xlfn.CONCAT(Table3[[#This Row],[Order]],"-",Table3[[#This Row],[Line]])</f>
        <v>77947-14</v>
      </c>
      <c r="C1493" t="s">
        <v>5967</v>
      </c>
      <c r="D1493" t="s">
        <v>74</v>
      </c>
      <c r="E1493" t="b">
        <v>0</v>
      </c>
      <c r="F1493">
        <v>77947</v>
      </c>
      <c r="G1493">
        <v>14</v>
      </c>
      <c r="H1493">
        <v>1</v>
      </c>
      <c r="I1493" t="s">
        <v>749</v>
      </c>
      <c r="J1493" t="s">
        <v>5968</v>
      </c>
      <c r="K1493" t="s">
        <v>3919</v>
      </c>
      <c r="L1493">
        <v>20.58</v>
      </c>
      <c r="M1493" s="37">
        <v>43487</v>
      </c>
      <c r="N1493" t="s">
        <v>42</v>
      </c>
      <c r="Q1493" s="37"/>
      <c r="R1493" s="37"/>
      <c r="S1493" t="b">
        <v>0</v>
      </c>
      <c r="V1493" t="s">
        <v>714</v>
      </c>
      <c r="W1493">
        <v>4</v>
      </c>
      <c r="X1493">
        <v>2</v>
      </c>
      <c r="Y1493">
        <v>5</v>
      </c>
      <c r="Z1493">
        <v>2035</v>
      </c>
      <c r="AA1493">
        <v>0</v>
      </c>
      <c r="AE1493" t="b">
        <v>0</v>
      </c>
      <c r="AF1493" t="b">
        <v>0</v>
      </c>
      <c r="AG1493" t="s">
        <v>180</v>
      </c>
    </row>
    <row r="1494" spans="1:33" x14ac:dyDescent="0.25">
      <c r="A1494" t="str">
        <f>_xlfn.CONCAT(Table3[[#This Row],[Order]],"-",Table3[[#This Row],[Line]])</f>
        <v>77947-15</v>
      </c>
      <c r="C1494" t="s">
        <v>5967</v>
      </c>
      <c r="D1494" t="s">
        <v>74</v>
      </c>
      <c r="E1494" t="b">
        <v>0</v>
      </c>
      <c r="F1494">
        <v>77947</v>
      </c>
      <c r="G1494">
        <v>15</v>
      </c>
      <c r="H1494">
        <v>1</v>
      </c>
      <c r="I1494" t="s">
        <v>723</v>
      </c>
      <c r="J1494" t="s">
        <v>5968</v>
      </c>
      <c r="K1494" t="s">
        <v>3921</v>
      </c>
      <c r="L1494">
        <v>33.71</v>
      </c>
      <c r="M1494" s="37">
        <v>43487</v>
      </c>
      <c r="N1494" t="s">
        <v>42</v>
      </c>
      <c r="Q1494" s="37"/>
      <c r="R1494" s="37"/>
      <c r="S1494" t="b">
        <v>0</v>
      </c>
      <c r="V1494" t="s">
        <v>714</v>
      </c>
      <c r="W1494">
        <v>4</v>
      </c>
      <c r="X1494">
        <v>4</v>
      </c>
      <c r="Y1494">
        <v>10</v>
      </c>
      <c r="Z1494">
        <v>6010</v>
      </c>
      <c r="AA1494">
        <v>0</v>
      </c>
      <c r="AE1494" t="b">
        <v>0</v>
      </c>
      <c r="AF1494" t="b">
        <v>0</v>
      </c>
      <c r="AG1494" t="s">
        <v>180</v>
      </c>
    </row>
    <row r="1495" spans="1:33" x14ac:dyDescent="0.25">
      <c r="A1495" t="str">
        <f>_xlfn.CONCAT(Table3[[#This Row],[Order]],"-",Table3[[#This Row],[Line]])</f>
        <v>62652-1</v>
      </c>
      <c r="C1495" t="s">
        <v>5967</v>
      </c>
      <c r="D1495" t="s">
        <v>112</v>
      </c>
      <c r="E1495" t="b">
        <v>0</v>
      </c>
      <c r="F1495">
        <v>62652</v>
      </c>
      <c r="G1495">
        <v>1</v>
      </c>
      <c r="H1495">
        <v>1</v>
      </c>
      <c r="I1495" t="s">
        <v>876</v>
      </c>
      <c r="J1495" t="s">
        <v>5968</v>
      </c>
      <c r="K1495" t="s">
        <v>899</v>
      </c>
      <c r="L1495">
        <v>0</v>
      </c>
      <c r="M1495" s="37"/>
      <c r="N1495" t="s">
        <v>770</v>
      </c>
      <c r="Q1495" s="37"/>
      <c r="R1495" s="37"/>
      <c r="S1495" t="b">
        <v>0</v>
      </c>
      <c r="V1495" t="s">
        <v>715</v>
      </c>
      <c r="W1495">
        <v>0</v>
      </c>
      <c r="X1495">
        <v>1</v>
      </c>
      <c r="Z1495">
        <v>843</v>
      </c>
      <c r="AA1495">
        <v>843</v>
      </c>
      <c r="AE1495" t="b">
        <v>0</v>
      </c>
      <c r="AF1495" t="b">
        <v>0</v>
      </c>
      <c r="AG1495" t="s">
        <v>74</v>
      </c>
    </row>
    <row r="1496" spans="1:33" x14ac:dyDescent="0.25">
      <c r="A1496" t="str">
        <f>_xlfn.CONCAT(Table3[[#This Row],[Order]],"-",Table3[[#This Row],[Line]])</f>
        <v>77728-1</v>
      </c>
      <c r="C1496" t="s">
        <v>5967</v>
      </c>
      <c r="D1496" t="s">
        <v>74</v>
      </c>
      <c r="E1496" t="b">
        <v>0</v>
      </c>
      <c r="F1496">
        <v>77728</v>
      </c>
      <c r="G1496">
        <v>1</v>
      </c>
      <c r="H1496">
        <v>1</v>
      </c>
      <c r="I1496" t="s">
        <v>1082</v>
      </c>
      <c r="J1496" t="s">
        <v>5968</v>
      </c>
      <c r="K1496" t="s">
        <v>3656</v>
      </c>
      <c r="L1496">
        <v>11.77</v>
      </c>
      <c r="M1496" s="37"/>
      <c r="N1496" t="s">
        <v>727</v>
      </c>
      <c r="Q1496" s="37"/>
      <c r="R1496" s="37"/>
      <c r="S1496" t="b">
        <v>0</v>
      </c>
      <c r="V1496" t="s">
        <v>715</v>
      </c>
      <c r="W1496">
        <v>0</v>
      </c>
      <c r="X1496">
        <v>1</v>
      </c>
      <c r="Z1496">
        <v>510</v>
      </c>
      <c r="AA1496">
        <v>0</v>
      </c>
      <c r="AE1496" t="b">
        <v>0</v>
      </c>
      <c r="AF1496" t="b">
        <v>0</v>
      </c>
      <c r="AG1496" t="s">
        <v>74</v>
      </c>
    </row>
    <row r="1497" spans="1:33" x14ac:dyDescent="0.25">
      <c r="A1497" t="str">
        <f>_xlfn.CONCAT(Table3[[#This Row],[Order]],"-",Table3[[#This Row],[Line]])</f>
        <v>74442-1</v>
      </c>
      <c r="C1497" t="s">
        <v>5967</v>
      </c>
      <c r="D1497" t="s">
        <v>74</v>
      </c>
      <c r="E1497" t="b">
        <v>0</v>
      </c>
      <c r="F1497">
        <v>74442</v>
      </c>
      <c r="G1497">
        <v>1</v>
      </c>
      <c r="H1497">
        <v>5</v>
      </c>
      <c r="I1497" t="s">
        <v>725</v>
      </c>
      <c r="J1497" t="s">
        <v>5968</v>
      </c>
      <c r="K1497" t="s">
        <v>3418</v>
      </c>
      <c r="L1497">
        <v>50</v>
      </c>
      <c r="M1497" s="37">
        <v>43474</v>
      </c>
      <c r="N1497" t="s">
        <v>165</v>
      </c>
      <c r="Q1497" s="37"/>
      <c r="R1497" s="37"/>
      <c r="S1497" t="b">
        <v>0</v>
      </c>
      <c r="V1497" t="s">
        <v>714</v>
      </c>
      <c r="W1497">
        <v>1</v>
      </c>
      <c r="X1497">
        <v>5</v>
      </c>
      <c r="Y1497">
        <v>10</v>
      </c>
      <c r="Z1497">
        <v>3495</v>
      </c>
      <c r="AA1497">
        <v>0</v>
      </c>
      <c r="AE1497" t="b">
        <v>0</v>
      </c>
      <c r="AF1497" t="b">
        <v>0</v>
      </c>
      <c r="AG1497" t="s">
        <v>74</v>
      </c>
    </row>
    <row r="1498" spans="1:33" x14ac:dyDescent="0.25">
      <c r="A1498" t="str">
        <f>_xlfn.CONCAT(Table3[[#This Row],[Order]],"-",Table3[[#This Row],[Line]])</f>
        <v>74442-2</v>
      </c>
      <c r="C1498" t="s">
        <v>5967</v>
      </c>
      <c r="D1498" t="s">
        <v>74</v>
      </c>
      <c r="E1498" t="b">
        <v>0</v>
      </c>
      <c r="F1498">
        <v>74442</v>
      </c>
      <c r="G1498">
        <v>2</v>
      </c>
      <c r="H1498">
        <v>9</v>
      </c>
      <c r="I1498" t="s">
        <v>725</v>
      </c>
      <c r="J1498" t="s">
        <v>5968</v>
      </c>
      <c r="K1498" t="s">
        <v>3420</v>
      </c>
      <c r="L1498">
        <v>108</v>
      </c>
      <c r="M1498" s="37">
        <v>43474</v>
      </c>
      <c r="N1498" t="s">
        <v>165</v>
      </c>
      <c r="Q1498" s="37"/>
      <c r="R1498" s="37"/>
      <c r="S1498" t="b">
        <v>0</v>
      </c>
      <c r="V1498" t="s">
        <v>714</v>
      </c>
      <c r="W1498">
        <v>1</v>
      </c>
      <c r="X1498">
        <v>9</v>
      </c>
      <c r="Y1498">
        <v>27</v>
      </c>
      <c r="Z1498">
        <v>6615</v>
      </c>
      <c r="AA1498">
        <v>0</v>
      </c>
      <c r="AE1498" t="b">
        <v>0</v>
      </c>
      <c r="AF1498" t="b">
        <v>0</v>
      </c>
      <c r="AG1498" t="s">
        <v>74</v>
      </c>
    </row>
    <row r="1499" spans="1:33" x14ac:dyDescent="0.25">
      <c r="A1499" t="str">
        <f>_xlfn.CONCAT(Table3[[#This Row],[Order]],"-",Table3[[#This Row],[Line]])</f>
        <v>74442-5</v>
      </c>
      <c r="C1499" t="s">
        <v>5967</v>
      </c>
      <c r="D1499" t="s">
        <v>74</v>
      </c>
      <c r="E1499" t="b">
        <v>0</v>
      </c>
      <c r="F1499">
        <v>74442</v>
      </c>
      <c r="G1499">
        <v>5</v>
      </c>
      <c r="H1499">
        <v>26</v>
      </c>
      <c r="I1499" t="s">
        <v>725</v>
      </c>
      <c r="J1499" t="s">
        <v>5968</v>
      </c>
      <c r="K1499" t="s">
        <v>3422</v>
      </c>
      <c r="L1499">
        <v>104</v>
      </c>
      <c r="M1499" s="37">
        <v>43474</v>
      </c>
      <c r="N1499" t="s">
        <v>165</v>
      </c>
      <c r="Q1499" s="37"/>
      <c r="R1499" s="37"/>
      <c r="S1499" t="b">
        <v>0</v>
      </c>
      <c r="V1499" t="s">
        <v>714</v>
      </c>
      <c r="W1499">
        <v>1</v>
      </c>
      <c r="X1499">
        <v>26</v>
      </c>
      <c r="Y1499">
        <v>26</v>
      </c>
      <c r="Z1499">
        <v>6084</v>
      </c>
      <c r="AA1499">
        <v>0</v>
      </c>
      <c r="AE1499" t="b">
        <v>0</v>
      </c>
      <c r="AF1499" t="b">
        <v>0</v>
      </c>
      <c r="AG1499" t="s">
        <v>74</v>
      </c>
    </row>
    <row r="1500" spans="1:33" x14ac:dyDescent="0.25">
      <c r="A1500" t="str">
        <f>_xlfn.CONCAT(Table3[[#This Row],[Order]],"-",Table3[[#This Row],[Line]])</f>
        <v>74442-6</v>
      </c>
      <c r="C1500" t="s">
        <v>5967</v>
      </c>
      <c r="D1500" t="s">
        <v>74</v>
      </c>
      <c r="E1500" t="b">
        <v>0</v>
      </c>
      <c r="F1500">
        <v>74442</v>
      </c>
      <c r="G1500">
        <v>6</v>
      </c>
      <c r="H1500">
        <v>10</v>
      </c>
      <c r="I1500" t="s">
        <v>725</v>
      </c>
      <c r="J1500" t="s">
        <v>5968</v>
      </c>
      <c r="K1500" t="s">
        <v>3424</v>
      </c>
      <c r="L1500">
        <v>40</v>
      </c>
      <c r="M1500" s="37">
        <v>43474</v>
      </c>
      <c r="N1500" t="s">
        <v>165</v>
      </c>
      <c r="Q1500" s="37"/>
      <c r="R1500" s="37"/>
      <c r="S1500" t="b">
        <v>0</v>
      </c>
      <c r="V1500" t="s">
        <v>714</v>
      </c>
      <c r="W1500">
        <v>1</v>
      </c>
      <c r="X1500">
        <v>10</v>
      </c>
      <c r="Y1500">
        <v>10</v>
      </c>
      <c r="Z1500">
        <v>2700</v>
      </c>
      <c r="AA1500">
        <v>0</v>
      </c>
      <c r="AE1500" t="b">
        <v>0</v>
      </c>
      <c r="AF1500" t="b">
        <v>0</v>
      </c>
      <c r="AG1500" t="s">
        <v>74</v>
      </c>
    </row>
    <row r="1501" spans="1:33" x14ac:dyDescent="0.25">
      <c r="A1501" t="str">
        <f>_xlfn.CONCAT(Table3[[#This Row],[Order]],"-",Table3[[#This Row],[Line]])</f>
        <v>74442-7</v>
      </c>
      <c r="C1501" t="s">
        <v>5967</v>
      </c>
      <c r="D1501" t="s">
        <v>74</v>
      </c>
      <c r="E1501" t="b">
        <v>0</v>
      </c>
      <c r="F1501">
        <v>74442</v>
      </c>
      <c r="G1501">
        <v>7</v>
      </c>
      <c r="H1501">
        <v>25</v>
      </c>
      <c r="I1501" t="s">
        <v>725</v>
      </c>
      <c r="J1501" t="s">
        <v>5968</v>
      </c>
      <c r="K1501" t="s">
        <v>3426</v>
      </c>
      <c r="L1501">
        <v>150</v>
      </c>
      <c r="M1501" s="37">
        <v>43474</v>
      </c>
      <c r="N1501" t="s">
        <v>165</v>
      </c>
      <c r="Q1501" s="37"/>
      <c r="R1501" s="37"/>
      <c r="S1501" t="b">
        <v>0</v>
      </c>
      <c r="V1501" t="s">
        <v>714</v>
      </c>
      <c r="W1501">
        <v>1</v>
      </c>
      <c r="X1501">
        <v>25</v>
      </c>
      <c r="Y1501">
        <v>25</v>
      </c>
      <c r="Z1501">
        <v>11700</v>
      </c>
      <c r="AA1501">
        <v>0</v>
      </c>
      <c r="AE1501" t="b">
        <v>0</v>
      </c>
      <c r="AF1501" t="b">
        <v>0</v>
      </c>
      <c r="AG1501" t="s">
        <v>74</v>
      </c>
    </row>
    <row r="1502" spans="1:33" x14ac:dyDescent="0.25">
      <c r="A1502" t="str">
        <f>_xlfn.CONCAT(Table3[[#This Row],[Order]],"-",Table3[[#This Row],[Line]])</f>
        <v>74442-8</v>
      </c>
      <c r="C1502" t="s">
        <v>5967</v>
      </c>
      <c r="D1502" t="s">
        <v>74</v>
      </c>
      <c r="E1502" t="b">
        <v>0</v>
      </c>
      <c r="F1502">
        <v>74442</v>
      </c>
      <c r="G1502">
        <v>8</v>
      </c>
      <c r="H1502">
        <v>1</v>
      </c>
      <c r="I1502" t="s">
        <v>725</v>
      </c>
      <c r="J1502" t="s">
        <v>5968</v>
      </c>
      <c r="K1502" t="s">
        <v>3428</v>
      </c>
      <c r="L1502">
        <v>38</v>
      </c>
      <c r="M1502" s="37">
        <v>43474</v>
      </c>
      <c r="N1502" t="s">
        <v>165</v>
      </c>
      <c r="Q1502" s="37"/>
      <c r="R1502" s="37"/>
      <c r="S1502" t="b">
        <v>0</v>
      </c>
      <c r="V1502" t="s">
        <v>714</v>
      </c>
      <c r="W1502">
        <v>1</v>
      </c>
      <c r="X1502">
        <v>6</v>
      </c>
      <c r="Y1502">
        <v>12</v>
      </c>
      <c r="Z1502">
        <v>3215</v>
      </c>
      <c r="AA1502">
        <v>0</v>
      </c>
      <c r="AE1502" t="b">
        <v>0</v>
      </c>
      <c r="AF1502" t="b">
        <v>0</v>
      </c>
      <c r="AG1502" t="s">
        <v>74</v>
      </c>
    </row>
    <row r="1503" spans="1:33" x14ac:dyDescent="0.25">
      <c r="A1503" t="str">
        <f>_xlfn.CONCAT(Table3[[#This Row],[Order]],"-",Table3[[#This Row],[Line]])</f>
        <v>74442-9</v>
      </c>
      <c r="C1503" t="s">
        <v>5967</v>
      </c>
      <c r="D1503" t="s">
        <v>74</v>
      </c>
      <c r="E1503" t="b">
        <v>0</v>
      </c>
      <c r="F1503">
        <v>74442</v>
      </c>
      <c r="G1503">
        <v>9</v>
      </c>
      <c r="H1503">
        <v>1</v>
      </c>
      <c r="I1503" t="s">
        <v>725</v>
      </c>
      <c r="J1503" t="s">
        <v>5968</v>
      </c>
      <c r="K1503" t="s">
        <v>3428</v>
      </c>
      <c r="L1503">
        <v>38</v>
      </c>
      <c r="M1503" s="37">
        <v>43474</v>
      </c>
      <c r="N1503" t="s">
        <v>165</v>
      </c>
      <c r="Q1503" s="37"/>
      <c r="R1503" s="37"/>
      <c r="S1503" t="b">
        <v>0</v>
      </c>
      <c r="V1503" t="s">
        <v>714</v>
      </c>
      <c r="W1503">
        <v>1</v>
      </c>
      <c r="X1503">
        <v>6</v>
      </c>
      <c r="Y1503">
        <v>12</v>
      </c>
      <c r="Z1503">
        <v>3215</v>
      </c>
      <c r="AA1503">
        <v>0</v>
      </c>
      <c r="AE1503" t="b">
        <v>0</v>
      </c>
      <c r="AF1503" t="b">
        <v>0</v>
      </c>
      <c r="AG1503" t="s">
        <v>74</v>
      </c>
    </row>
    <row r="1504" spans="1:33" x14ac:dyDescent="0.25">
      <c r="A1504" t="str">
        <f>_xlfn.CONCAT(Table3[[#This Row],[Order]],"-",Table3[[#This Row],[Line]])</f>
        <v>74442-10</v>
      </c>
      <c r="C1504" t="s">
        <v>5967</v>
      </c>
      <c r="D1504" t="s">
        <v>74</v>
      </c>
      <c r="E1504" t="b">
        <v>0</v>
      </c>
      <c r="F1504">
        <v>74442</v>
      </c>
      <c r="G1504">
        <v>10</v>
      </c>
      <c r="H1504">
        <v>1</v>
      </c>
      <c r="I1504" t="s">
        <v>725</v>
      </c>
      <c r="J1504" t="s">
        <v>5968</v>
      </c>
      <c r="K1504" t="s">
        <v>3430</v>
      </c>
      <c r="L1504">
        <v>24</v>
      </c>
      <c r="M1504" s="37">
        <v>43474</v>
      </c>
      <c r="N1504" t="s">
        <v>165</v>
      </c>
      <c r="Q1504" s="37"/>
      <c r="R1504" s="37"/>
      <c r="S1504" t="b">
        <v>0</v>
      </c>
      <c r="V1504" t="s">
        <v>714</v>
      </c>
      <c r="W1504">
        <v>1</v>
      </c>
      <c r="X1504">
        <v>4</v>
      </c>
      <c r="Y1504">
        <v>8</v>
      </c>
      <c r="Z1504">
        <v>1782</v>
      </c>
      <c r="AA1504">
        <v>0</v>
      </c>
      <c r="AE1504" t="b">
        <v>0</v>
      </c>
      <c r="AF1504" t="b">
        <v>0</v>
      </c>
      <c r="AG1504" t="s">
        <v>74</v>
      </c>
    </row>
    <row r="1505" spans="1:33" x14ac:dyDescent="0.25">
      <c r="A1505" t="str">
        <f>_xlfn.CONCAT(Table3[[#This Row],[Order]],"-",Table3[[#This Row],[Line]])</f>
        <v>74442-11</v>
      </c>
      <c r="C1505" t="s">
        <v>5967</v>
      </c>
      <c r="D1505" t="s">
        <v>74</v>
      </c>
      <c r="E1505" t="b">
        <v>0</v>
      </c>
      <c r="F1505">
        <v>74442</v>
      </c>
      <c r="G1505">
        <v>11</v>
      </c>
      <c r="H1505">
        <v>1</v>
      </c>
      <c r="I1505" t="s">
        <v>725</v>
      </c>
      <c r="J1505" t="s">
        <v>5968</v>
      </c>
      <c r="K1505" t="s">
        <v>3430</v>
      </c>
      <c r="L1505">
        <v>24</v>
      </c>
      <c r="M1505" s="37">
        <v>43474</v>
      </c>
      <c r="N1505" t="s">
        <v>165</v>
      </c>
      <c r="Q1505" s="37"/>
      <c r="R1505" s="37"/>
      <c r="S1505" t="b">
        <v>1</v>
      </c>
      <c r="T1505" t="s">
        <v>45</v>
      </c>
      <c r="V1505" t="s">
        <v>714</v>
      </c>
      <c r="W1505">
        <v>1</v>
      </c>
      <c r="X1505">
        <v>3</v>
      </c>
      <c r="Y1505">
        <v>6</v>
      </c>
      <c r="Z1505">
        <v>1782</v>
      </c>
      <c r="AA1505">
        <v>0</v>
      </c>
      <c r="AE1505" t="b">
        <v>0</v>
      </c>
      <c r="AF1505" t="b">
        <v>0</v>
      </c>
      <c r="AG1505" t="s">
        <v>74</v>
      </c>
    </row>
    <row r="1506" spans="1:33" x14ac:dyDescent="0.25">
      <c r="A1506" t="str">
        <f>_xlfn.CONCAT(Table3[[#This Row],[Order]],"-",Table3[[#This Row],[Line]])</f>
        <v>77476-1</v>
      </c>
      <c r="C1506" t="s">
        <v>5967</v>
      </c>
      <c r="D1506" t="s">
        <v>74</v>
      </c>
      <c r="E1506" t="b">
        <v>0</v>
      </c>
      <c r="F1506">
        <v>77476</v>
      </c>
      <c r="G1506">
        <v>1</v>
      </c>
      <c r="H1506">
        <v>6</v>
      </c>
      <c r="I1506" t="s">
        <v>725</v>
      </c>
      <c r="J1506" t="s">
        <v>5968</v>
      </c>
      <c r="K1506" t="s">
        <v>3657</v>
      </c>
      <c r="L1506">
        <v>0</v>
      </c>
      <c r="M1506" s="37">
        <v>43475</v>
      </c>
      <c r="N1506" t="s">
        <v>42</v>
      </c>
      <c r="Q1506" s="37"/>
      <c r="R1506" s="37"/>
      <c r="S1506" t="b">
        <v>0</v>
      </c>
      <c r="V1506" t="s">
        <v>714</v>
      </c>
      <c r="W1506">
        <v>10</v>
      </c>
      <c r="X1506">
        <v>6</v>
      </c>
      <c r="Y1506">
        <v>6</v>
      </c>
      <c r="Z1506">
        <v>1560</v>
      </c>
      <c r="AA1506">
        <v>0</v>
      </c>
      <c r="AE1506" t="b">
        <v>0</v>
      </c>
      <c r="AF1506" t="b">
        <v>0</v>
      </c>
      <c r="AG1506" t="s">
        <v>74</v>
      </c>
    </row>
    <row r="1507" spans="1:33" x14ac:dyDescent="0.25">
      <c r="A1507" t="str">
        <f>_xlfn.CONCAT(Table3[[#This Row],[Order]],"-",Table3[[#This Row],[Line]])</f>
        <v>77476-2</v>
      </c>
      <c r="C1507" t="s">
        <v>5967</v>
      </c>
      <c r="D1507" t="s">
        <v>74</v>
      </c>
      <c r="E1507" t="b">
        <v>0</v>
      </c>
      <c r="F1507">
        <v>77476</v>
      </c>
      <c r="G1507">
        <v>2</v>
      </c>
      <c r="H1507">
        <v>4</v>
      </c>
      <c r="I1507" t="s">
        <v>712</v>
      </c>
      <c r="J1507" t="s">
        <v>5968</v>
      </c>
      <c r="K1507" t="s">
        <v>3658</v>
      </c>
      <c r="L1507">
        <v>9.2799999999999994</v>
      </c>
      <c r="M1507" s="37">
        <v>43475</v>
      </c>
      <c r="N1507" t="s">
        <v>42</v>
      </c>
      <c r="Q1507" s="37"/>
      <c r="R1507" s="37"/>
      <c r="S1507" t="b">
        <v>0</v>
      </c>
      <c r="V1507" t="s">
        <v>714</v>
      </c>
      <c r="W1507">
        <v>10</v>
      </c>
      <c r="X1507">
        <v>4</v>
      </c>
      <c r="Y1507">
        <v>4</v>
      </c>
      <c r="Z1507">
        <v>600</v>
      </c>
      <c r="AA1507">
        <v>0</v>
      </c>
      <c r="AE1507" t="b">
        <v>0</v>
      </c>
      <c r="AF1507" t="b">
        <v>0</v>
      </c>
      <c r="AG1507" t="s">
        <v>74</v>
      </c>
    </row>
    <row r="1508" spans="1:33" x14ac:dyDescent="0.25">
      <c r="A1508" t="str">
        <f>_xlfn.CONCAT(Table3[[#This Row],[Order]],"-",Table3[[#This Row],[Line]])</f>
        <v>77476-3</v>
      </c>
      <c r="C1508" t="s">
        <v>5967</v>
      </c>
      <c r="D1508" t="s">
        <v>74</v>
      </c>
      <c r="E1508" t="b">
        <v>0</v>
      </c>
      <c r="F1508">
        <v>77476</v>
      </c>
      <c r="G1508">
        <v>3</v>
      </c>
      <c r="H1508">
        <v>6</v>
      </c>
      <c r="I1508" t="s">
        <v>712</v>
      </c>
      <c r="J1508" t="s">
        <v>5968</v>
      </c>
      <c r="K1508" t="s">
        <v>3659</v>
      </c>
      <c r="L1508">
        <v>13.92</v>
      </c>
      <c r="M1508" s="37">
        <v>43475</v>
      </c>
      <c r="N1508" t="s">
        <v>42</v>
      </c>
      <c r="Q1508" s="37"/>
      <c r="R1508" s="37"/>
      <c r="S1508" t="b">
        <v>0</v>
      </c>
      <c r="V1508" t="s">
        <v>714</v>
      </c>
      <c r="W1508">
        <v>10</v>
      </c>
      <c r="X1508">
        <v>6</v>
      </c>
      <c r="Y1508">
        <v>6</v>
      </c>
      <c r="Z1508">
        <v>1050</v>
      </c>
      <c r="AA1508">
        <v>0</v>
      </c>
      <c r="AE1508" t="b">
        <v>0</v>
      </c>
      <c r="AF1508" t="b">
        <v>0</v>
      </c>
      <c r="AG1508" t="s">
        <v>74</v>
      </c>
    </row>
    <row r="1509" spans="1:33" x14ac:dyDescent="0.25">
      <c r="A1509" t="str">
        <f>_xlfn.CONCAT(Table3[[#This Row],[Order]],"-",Table3[[#This Row],[Line]])</f>
        <v>69622-1</v>
      </c>
      <c r="C1509" t="s">
        <v>5967</v>
      </c>
      <c r="D1509" t="s">
        <v>74</v>
      </c>
      <c r="E1509" t="b">
        <v>0</v>
      </c>
      <c r="F1509">
        <v>69622</v>
      </c>
      <c r="G1509">
        <v>1</v>
      </c>
      <c r="H1509">
        <v>2</v>
      </c>
      <c r="I1509" t="s">
        <v>723</v>
      </c>
      <c r="J1509" t="s">
        <v>5968</v>
      </c>
      <c r="K1509" t="s">
        <v>3014</v>
      </c>
      <c r="L1509">
        <v>18.239999999999998</v>
      </c>
      <c r="M1509" s="37">
        <v>43481</v>
      </c>
      <c r="N1509" t="s">
        <v>42</v>
      </c>
      <c r="Q1509" s="37"/>
      <c r="R1509" s="37"/>
      <c r="S1509" t="b">
        <v>0</v>
      </c>
      <c r="V1509" t="s">
        <v>715</v>
      </c>
      <c r="W1509">
        <v>12</v>
      </c>
      <c r="X1509">
        <v>2</v>
      </c>
      <c r="Y1509">
        <v>6</v>
      </c>
      <c r="Z1509">
        <v>2040</v>
      </c>
      <c r="AA1509">
        <v>0</v>
      </c>
      <c r="AE1509" t="b">
        <v>0</v>
      </c>
      <c r="AF1509" t="b">
        <v>0</v>
      </c>
      <c r="AG1509" t="s">
        <v>74</v>
      </c>
    </row>
    <row r="1510" spans="1:33" x14ac:dyDescent="0.25">
      <c r="A1510" t="str">
        <f>_xlfn.CONCAT(Table3[[#This Row],[Order]],"-",Table3[[#This Row],[Line]])</f>
        <v>75685-1</v>
      </c>
      <c r="C1510" t="s">
        <v>5967</v>
      </c>
      <c r="D1510" t="s">
        <v>74</v>
      </c>
      <c r="E1510" t="b">
        <v>0</v>
      </c>
      <c r="F1510">
        <v>75685</v>
      </c>
      <c r="G1510">
        <v>1</v>
      </c>
      <c r="H1510">
        <v>27</v>
      </c>
      <c r="I1510" t="s">
        <v>735</v>
      </c>
      <c r="J1510" t="s">
        <v>5968</v>
      </c>
      <c r="K1510" t="s">
        <v>1254</v>
      </c>
      <c r="L1510">
        <v>243</v>
      </c>
      <c r="M1510" s="37">
        <v>43460</v>
      </c>
      <c r="N1510" t="s">
        <v>165</v>
      </c>
      <c r="P1510" t="s">
        <v>151</v>
      </c>
      <c r="Q1510" s="37">
        <v>43446</v>
      </c>
      <c r="R1510" s="37">
        <v>43461</v>
      </c>
      <c r="S1510" t="b">
        <v>1</v>
      </c>
      <c r="T1510" t="s">
        <v>190</v>
      </c>
      <c r="V1510" t="s">
        <v>714</v>
      </c>
      <c r="W1510">
        <v>4</v>
      </c>
      <c r="X1510">
        <v>27</v>
      </c>
      <c r="Y1510">
        <v>54</v>
      </c>
      <c r="Z1510">
        <v>14580</v>
      </c>
      <c r="AA1510">
        <v>0</v>
      </c>
      <c r="AD1510" t="s">
        <v>151</v>
      </c>
      <c r="AE1510" t="b">
        <v>1</v>
      </c>
      <c r="AF1510" t="b">
        <v>0</v>
      </c>
      <c r="AG1510" t="s">
        <v>74</v>
      </c>
    </row>
    <row r="1511" spans="1:33" x14ac:dyDescent="0.25">
      <c r="A1511" t="str">
        <f>_xlfn.CONCAT(Table3[[#This Row],[Order]],"-",Table3[[#This Row],[Line]])</f>
        <v>75685-2</v>
      </c>
      <c r="C1511" t="s">
        <v>5967</v>
      </c>
      <c r="D1511" t="s">
        <v>74</v>
      </c>
      <c r="E1511" t="b">
        <v>0</v>
      </c>
      <c r="F1511">
        <v>75685</v>
      </c>
      <c r="G1511">
        <v>2</v>
      </c>
      <c r="H1511">
        <v>22</v>
      </c>
      <c r="I1511" t="s">
        <v>735</v>
      </c>
      <c r="J1511" t="s">
        <v>5968</v>
      </c>
      <c r="K1511" t="s">
        <v>1256</v>
      </c>
      <c r="L1511">
        <v>198</v>
      </c>
      <c r="M1511" s="37">
        <v>43460</v>
      </c>
      <c r="N1511" t="s">
        <v>165</v>
      </c>
      <c r="P1511" t="s">
        <v>151</v>
      </c>
      <c r="Q1511" s="37">
        <v>43446</v>
      </c>
      <c r="R1511" s="37">
        <v>43461</v>
      </c>
      <c r="S1511" t="b">
        <v>1</v>
      </c>
      <c r="T1511" t="s">
        <v>0</v>
      </c>
      <c r="V1511" t="s">
        <v>714</v>
      </c>
      <c r="W1511">
        <v>4</v>
      </c>
      <c r="X1511">
        <v>22</v>
      </c>
      <c r="Y1511">
        <v>44</v>
      </c>
      <c r="Z1511">
        <v>15840</v>
      </c>
      <c r="AA1511">
        <v>0</v>
      </c>
      <c r="AD1511" t="s">
        <v>151</v>
      </c>
      <c r="AE1511" t="b">
        <v>1</v>
      </c>
      <c r="AF1511" t="b">
        <v>0</v>
      </c>
      <c r="AG1511" t="s">
        <v>74</v>
      </c>
    </row>
    <row r="1512" spans="1:33" x14ac:dyDescent="0.25">
      <c r="A1512" t="str">
        <f>_xlfn.CONCAT(Table3[[#This Row],[Order]],"-",Table3[[#This Row],[Line]])</f>
        <v>75685-3</v>
      </c>
      <c r="C1512" t="s">
        <v>5967</v>
      </c>
      <c r="D1512" t="s">
        <v>74</v>
      </c>
      <c r="E1512" t="b">
        <v>0</v>
      </c>
      <c r="F1512">
        <v>75685</v>
      </c>
      <c r="G1512">
        <v>3</v>
      </c>
      <c r="H1512">
        <v>3</v>
      </c>
      <c r="I1512" t="s">
        <v>735</v>
      </c>
      <c r="J1512" t="s">
        <v>5968</v>
      </c>
      <c r="K1512" t="s">
        <v>1258</v>
      </c>
      <c r="L1512">
        <v>18</v>
      </c>
      <c r="M1512" s="37">
        <v>43460</v>
      </c>
      <c r="N1512" t="s">
        <v>165</v>
      </c>
      <c r="P1512" t="s">
        <v>151</v>
      </c>
      <c r="Q1512" s="37">
        <v>43446</v>
      </c>
      <c r="R1512" s="37">
        <v>43461</v>
      </c>
      <c r="S1512" t="b">
        <v>0</v>
      </c>
      <c r="V1512" t="s">
        <v>714</v>
      </c>
      <c r="W1512">
        <v>4</v>
      </c>
      <c r="X1512">
        <v>3</v>
      </c>
      <c r="Y1512">
        <v>3</v>
      </c>
      <c r="Z1512">
        <v>1080</v>
      </c>
      <c r="AA1512">
        <v>0</v>
      </c>
      <c r="AD1512" t="s">
        <v>151</v>
      </c>
      <c r="AE1512" t="b">
        <v>1</v>
      </c>
      <c r="AF1512" t="b">
        <v>0</v>
      </c>
      <c r="AG1512" t="s">
        <v>74</v>
      </c>
    </row>
    <row r="1513" spans="1:33" x14ac:dyDescent="0.25">
      <c r="A1513" t="str">
        <f>_xlfn.CONCAT(Table3[[#This Row],[Order]],"-",Table3[[#This Row],[Line]])</f>
        <v>77138-1</v>
      </c>
      <c r="C1513" t="s">
        <v>5967</v>
      </c>
      <c r="D1513" t="s">
        <v>74</v>
      </c>
      <c r="E1513" t="b">
        <v>0</v>
      </c>
      <c r="F1513">
        <v>77138</v>
      </c>
      <c r="G1513">
        <v>1</v>
      </c>
      <c r="H1513">
        <v>8</v>
      </c>
      <c r="I1513" t="s">
        <v>725</v>
      </c>
      <c r="J1513" t="s">
        <v>5968</v>
      </c>
      <c r="K1513" t="s">
        <v>3015</v>
      </c>
      <c r="L1513">
        <v>32</v>
      </c>
      <c r="M1513" s="37">
        <v>43474</v>
      </c>
      <c r="N1513" t="s">
        <v>165</v>
      </c>
      <c r="P1513" t="s">
        <v>151</v>
      </c>
      <c r="Q1513" s="37"/>
      <c r="R1513" s="37"/>
      <c r="S1513" t="b">
        <v>0</v>
      </c>
      <c r="T1513" t="s">
        <v>0</v>
      </c>
      <c r="V1513" t="s">
        <v>714</v>
      </c>
      <c r="W1513">
        <v>7</v>
      </c>
      <c r="X1513">
        <v>8</v>
      </c>
      <c r="Y1513">
        <v>8</v>
      </c>
      <c r="Z1513">
        <v>2136</v>
      </c>
      <c r="AA1513">
        <v>0</v>
      </c>
      <c r="AE1513" t="b">
        <v>0</v>
      </c>
      <c r="AF1513" t="b">
        <v>0</v>
      </c>
      <c r="AG1513" t="s">
        <v>74</v>
      </c>
    </row>
    <row r="1514" spans="1:33" x14ac:dyDescent="0.25">
      <c r="A1514" t="str">
        <f>_xlfn.CONCAT(Table3[[#This Row],[Order]],"-",Table3[[#This Row],[Line]])</f>
        <v>77138-2</v>
      </c>
      <c r="C1514" t="s">
        <v>5967</v>
      </c>
      <c r="D1514" t="s">
        <v>74</v>
      </c>
      <c r="E1514" t="b">
        <v>0</v>
      </c>
      <c r="F1514">
        <v>77138</v>
      </c>
      <c r="G1514">
        <v>2</v>
      </c>
      <c r="H1514">
        <v>1</v>
      </c>
      <c r="I1514" t="s">
        <v>733</v>
      </c>
      <c r="J1514" t="s">
        <v>5968</v>
      </c>
      <c r="K1514" t="s">
        <v>3017</v>
      </c>
      <c r="L1514">
        <v>6.72</v>
      </c>
      <c r="M1514" s="37">
        <v>43474</v>
      </c>
      <c r="N1514" t="s">
        <v>165</v>
      </c>
      <c r="P1514" t="s">
        <v>151</v>
      </c>
      <c r="Q1514" s="37"/>
      <c r="R1514" s="37"/>
      <c r="S1514" t="b">
        <v>0</v>
      </c>
      <c r="V1514" t="s">
        <v>714</v>
      </c>
      <c r="W1514">
        <v>7</v>
      </c>
      <c r="X1514">
        <v>1</v>
      </c>
      <c r="Y1514">
        <v>1</v>
      </c>
      <c r="Z1514">
        <v>406</v>
      </c>
      <c r="AA1514">
        <v>0</v>
      </c>
      <c r="AE1514" t="b">
        <v>0</v>
      </c>
      <c r="AF1514" t="b">
        <v>0</v>
      </c>
      <c r="AG1514" t="s">
        <v>74</v>
      </c>
    </row>
    <row r="1515" spans="1:33" x14ac:dyDescent="0.25">
      <c r="A1515" t="str">
        <f>_xlfn.CONCAT(Table3[[#This Row],[Order]],"-",Table3[[#This Row],[Line]])</f>
        <v>77138-3</v>
      </c>
      <c r="C1515" t="s">
        <v>5967</v>
      </c>
      <c r="D1515" t="s">
        <v>74</v>
      </c>
      <c r="E1515" t="b">
        <v>0</v>
      </c>
      <c r="F1515">
        <v>77138</v>
      </c>
      <c r="G1515">
        <v>3</v>
      </c>
      <c r="H1515">
        <v>1</v>
      </c>
      <c r="I1515" t="s">
        <v>733</v>
      </c>
      <c r="J1515" t="s">
        <v>5968</v>
      </c>
      <c r="K1515" t="s">
        <v>3019</v>
      </c>
      <c r="L1515">
        <v>11.25</v>
      </c>
      <c r="M1515" s="37">
        <v>43474</v>
      </c>
      <c r="N1515" t="s">
        <v>165</v>
      </c>
      <c r="P1515" t="s">
        <v>151</v>
      </c>
      <c r="Q1515" s="37"/>
      <c r="R1515" s="37"/>
      <c r="S1515" t="b">
        <v>0</v>
      </c>
      <c r="V1515" t="s">
        <v>714</v>
      </c>
      <c r="W1515">
        <v>7</v>
      </c>
      <c r="X1515">
        <v>1</v>
      </c>
      <c r="Y1515">
        <v>2</v>
      </c>
      <c r="Z1515">
        <v>573</v>
      </c>
      <c r="AA1515">
        <v>0</v>
      </c>
      <c r="AE1515" t="b">
        <v>0</v>
      </c>
      <c r="AF1515" t="b">
        <v>0</v>
      </c>
      <c r="AG1515" t="s">
        <v>74</v>
      </c>
    </row>
    <row r="1516" spans="1:33" x14ac:dyDescent="0.25">
      <c r="A1516" t="str">
        <f>_xlfn.CONCAT(Table3[[#This Row],[Order]],"-",Table3[[#This Row],[Line]])</f>
        <v>77138-4</v>
      </c>
      <c r="C1516" t="s">
        <v>5967</v>
      </c>
      <c r="D1516" t="s">
        <v>74</v>
      </c>
      <c r="E1516" t="b">
        <v>0</v>
      </c>
      <c r="F1516">
        <v>77138</v>
      </c>
      <c r="G1516">
        <v>4</v>
      </c>
      <c r="H1516">
        <v>1</v>
      </c>
      <c r="I1516" t="s">
        <v>733</v>
      </c>
      <c r="J1516" t="s">
        <v>5968</v>
      </c>
      <c r="K1516" t="s">
        <v>3021</v>
      </c>
      <c r="L1516">
        <v>15.73</v>
      </c>
      <c r="M1516" s="37">
        <v>43474</v>
      </c>
      <c r="N1516" t="s">
        <v>165</v>
      </c>
      <c r="P1516" t="s">
        <v>151</v>
      </c>
      <c r="Q1516" s="37"/>
      <c r="R1516" s="37"/>
      <c r="S1516" t="b">
        <v>0</v>
      </c>
      <c r="V1516" t="s">
        <v>714</v>
      </c>
      <c r="W1516">
        <v>7</v>
      </c>
      <c r="X1516">
        <v>1</v>
      </c>
      <c r="Y1516">
        <v>3</v>
      </c>
      <c r="Z1516">
        <v>823</v>
      </c>
      <c r="AA1516">
        <v>0</v>
      </c>
      <c r="AE1516" t="b">
        <v>0</v>
      </c>
      <c r="AF1516" t="b">
        <v>0</v>
      </c>
      <c r="AG1516" t="s">
        <v>74</v>
      </c>
    </row>
    <row r="1517" spans="1:33" x14ac:dyDescent="0.25">
      <c r="A1517" t="str">
        <f>_xlfn.CONCAT(Table3[[#This Row],[Order]],"-",Table3[[#This Row],[Line]])</f>
        <v>77138-5</v>
      </c>
      <c r="C1517" t="s">
        <v>5967</v>
      </c>
      <c r="D1517" t="s">
        <v>74</v>
      </c>
      <c r="E1517" t="b">
        <v>0</v>
      </c>
      <c r="F1517">
        <v>77138</v>
      </c>
      <c r="G1517">
        <v>5</v>
      </c>
      <c r="H1517">
        <v>1</v>
      </c>
      <c r="I1517" t="s">
        <v>733</v>
      </c>
      <c r="J1517" t="s">
        <v>5968</v>
      </c>
      <c r="K1517" t="s">
        <v>3023</v>
      </c>
      <c r="L1517">
        <v>22.54</v>
      </c>
      <c r="M1517" s="37">
        <v>43474</v>
      </c>
      <c r="N1517" t="s">
        <v>165</v>
      </c>
      <c r="P1517" t="s">
        <v>151</v>
      </c>
      <c r="Q1517" s="37"/>
      <c r="R1517" s="37"/>
      <c r="S1517" t="b">
        <v>0</v>
      </c>
      <c r="V1517" t="s">
        <v>714</v>
      </c>
      <c r="W1517">
        <v>7</v>
      </c>
      <c r="X1517">
        <v>2</v>
      </c>
      <c r="Y1517">
        <v>4</v>
      </c>
      <c r="Z1517">
        <v>1323</v>
      </c>
      <c r="AA1517">
        <v>0</v>
      </c>
      <c r="AE1517" t="b">
        <v>0</v>
      </c>
      <c r="AF1517" t="b">
        <v>0</v>
      </c>
      <c r="AG1517" t="s">
        <v>74</v>
      </c>
    </row>
    <row r="1518" spans="1:33" x14ac:dyDescent="0.25">
      <c r="A1518" t="str">
        <f>_xlfn.CONCAT(Table3[[#This Row],[Order]],"-",Table3[[#This Row],[Line]])</f>
        <v>77138-6</v>
      </c>
      <c r="C1518" t="s">
        <v>5967</v>
      </c>
      <c r="D1518" t="s">
        <v>74</v>
      </c>
      <c r="E1518" t="b">
        <v>0</v>
      </c>
      <c r="F1518">
        <v>77138</v>
      </c>
      <c r="G1518">
        <v>6</v>
      </c>
      <c r="H1518">
        <v>2</v>
      </c>
      <c r="I1518" t="s">
        <v>733</v>
      </c>
      <c r="J1518" t="s">
        <v>5968</v>
      </c>
      <c r="K1518" t="s">
        <v>3025</v>
      </c>
      <c r="L1518">
        <v>45.08</v>
      </c>
      <c r="M1518" s="37">
        <v>43474</v>
      </c>
      <c r="N1518" t="s">
        <v>165</v>
      </c>
      <c r="P1518" t="s">
        <v>151</v>
      </c>
      <c r="Q1518" s="37"/>
      <c r="R1518" s="37"/>
      <c r="S1518" t="b">
        <v>0</v>
      </c>
      <c r="V1518" t="s">
        <v>714</v>
      </c>
      <c r="W1518">
        <v>7</v>
      </c>
      <c r="X1518">
        <v>4</v>
      </c>
      <c r="Y1518">
        <v>8</v>
      </c>
      <c r="Z1518">
        <v>2312</v>
      </c>
      <c r="AA1518">
        <v>0</v>
      </c>
      <c r="AE1518" t="b">
        <v>0</v>
      </c>
      <c r="AF1518" t="b">
        <v>0</v>
      </c>
      <c r="AG1518" t="s">
        <v>74</v>
      </c>
    </row>
    <row r="1519" spans="1:33" x14ac:dyDescent="0.25">
      <c r="A1519" t="str">
        <f>_xlfn.CONCAT(Table3[[#This Row],[Order]],"-",Table3[[#This Row],[Line]])</f>
        <v>77138-7</v>
      </c>
      <c r="C1519" t="s">
        <v>5967</v>
      </c>
      <c r="D1519" t="s">
        <v>74</v>
      </c>
      <c r="E1519" t="b">
        <v>0</v>
      </c>
      <c r="F1519">
        <v>77138</v>
      </c>
      <c r="G1519">
        <v>7</v>
      </c>
      <c r="H1519">
        <v>1</v>
      </c>
      <c r="I1519" t="s">
        <v>733</v>
      </c>
      <c r="J1519" t="s">
        <v>5968</v>
      </c>
      <c r="K1519" t="s">
        <v>3027</v>
      </c>
      <c r="L1519">
        <v>27.2</v>
      </c>
      <c r="M1519" s="37">
        <v>43474</v>
      </c>
      <c r="N1519" t="s">
        <v>165</v>
      </c>
      <c r="P1519" t="s">
        <v>151</v>
      </c>
      <c r="Q1519" s="37"/>
      <c r="R1519" s="37"/>
      <c r="S1519" t="b">
        <v>0</v>
      </c>
      <c r="V1519" t="s">
        <v>714</v>
      </c>
      <c r="W1519">
        <v>7</v>
      </c>
      <c r="X1519">
        <v>2</v>
      </c>
      <c r="Y1519">
        <v>6</v>
      </c>
      <c r="Z1519">
        <v>1739</v>
      </c>
      <c r="AA1519">
        <v>0</v>
      </c>
      <c r="AE1519" t="b">
        <v>0</v>
      </c>
      <c r="AF1519" t="b">
        <v>0</v>
      </c>
      <c r="AG1519" t="s">
        <v>74</v>
      </c>
    </row>
    <row r="1520" spans="1:33" x14ac:dyDescent="0.25">
      <c r="A1520" t="str">
        <f>_xlfn.CONCAT(Table3[[#This Row],[Order]],"-",Table3[[#This Row],[Line]])</f>
        <v>77138-8</v>
      </c>
      <c r="C1520" t="s">
        <v>5967</v>
      </c>
      <c r="D1520" t="s">
        <v>74</v>
      </c>
      <c r="E1520" t="b">
        <v>0</v>
      </c>
      <c r="F1520">
        <v>77138</v>
      </c>
      <c r="G1520">
        <v>8</v>
      </c>
      <c r="H1520">
        <v>2</v>
      </c>
      <c r="I1520" t="s">
        <v>728</v>
      </c>
      <c r="J1520" t="s">
        <v>5968</v>
      </c>
      <c r="K1520" t="s">
        <v>3029</v>
      </c>
      <c r="L1520">
        <v>24.36</v>
      </c>
      <c r="M1520" s="37">
        <v>43474</v>
      </c>
      <c r="N1520" t="s">
        <v>165</v>
      </c>
      <c r="P1520" t="s">
        <v>151</v>
      </c>
      <c r="Q1520" s="37"/>
      <c r="R1520" s="37"/>
      <c r="S1520" t="b">
        <v>0</v>
      </c>
      <c r="V1520" t="s">
        <v>714</v>
      </c>
      <c r="W1520">
        <v>7</v>
      </c>
      <c r="X1520">
        <v>2</v>
      </c>
      <c r="Y1520">
        <v>12</v>
      </c>
      <c r="Z1520">
        <v>2000</v>
      </c>
      <c r="AA1520">
        <v>0</v>
      </c>
      <c r="AE1520" t="b">
        <v>0</v>
      </c>
      <c r="AF1520" t="b">
        <v>0</v>
      </c>
      <c r="AG1520" t="s">
        <v>74</v>
      </c>
    </row>
    <row r="1521" spans="1:33" x14ac:dyDescent="0.25">
      <c r="A1521" t="str">
        <f>_xlfn.CONCAT(Table3[[#This Row],[Order]],"-",Table3[[#This Row],[Line]])</f>
        <v>77138-9</v>
      </c>
      <c r="C1521" t="s">
        <v>5967</v>
      </c>
      <c r="D1521" t="s">
        <v>74</v>
      </c>
      <c r="E1521" t="b">
        <v>0</v>
      </c>
      <c r="F1521">
        <v>77138</v>
      </c>
      <c r="G1521">
        <v>9</v>
      </c>
      <c r="H1521">
        <v>2</v>
      </c>
      <c r="I1521" t="s">
        <v>728</v>
      </c>
      <c r="J1521" t="s">
        <v>5968</v>
      </c>
      <c r="K1521" t="s">
        <v>3031</v>
      </c>
      <c r="L1521">
        <v>24.36</v>
      </c>
      <c r="M1521" s="37">
        <v>43474</v>
      </c>
      <c r="N1521" t="s">
        <v>165</v>
      </c>
      <c r="P1521" t="s">
        <v>151</v>
      </c>
      <c r="Q1521" s="37"/>
      <c r="R1521" s="37"/>
      <c r="S1521" t="b">
        <v>0</v>
      </c>
      <c r="V1521" t="s">
        <v>714</v>
      </c>
      <c r="W1521">
        <v>7</v>
      </c>
      <c r="X1521">
        <v>2</v>
      </c>
      <c r="Y1521">
        <v>12</v>
      </c>
      <c r="Z1521">
        <v>2224</v>
      </c>
      <c r="AA1521">
        <v>0</v>
      </c>
      <c r="AE1521" t="b">
        <v>0</v>
      </c>
      <c r="AF1521" t="b">
        <v>0</v>
      </c>
      <c r="AG1521" t="s">
        <v>74</v>
      </c>
    </row>
    <row r="1522" spans="1:33" x14ac:dyDescent="0.25">
      <c r="A1522" t="str">
        <f>_xlfn.CONCAT(Table3[[#This Row],[Order]],"-",Table3[[#This Row],[Line]])</f>
        <v>77138-10</v>
      </c>
      <c r="C1522" t="s">
        <v>5967</v>
      </c>
      <c r="D1522" t="s">
        <v>74</v>
      </c>
      <c r="E1522" t="b">
        <v>0</v>
      </c>
      <c r="F1522">
        <v>77138</v>
      </c>
      <c r="G1522">
        <v>10</v>
      </c>
      <c r="H1522">
        <v>2</v>
      </c>
      <c r="I1522" t="s">
        <v>728</v>
      </c>
      <c r="J1522" t="s">
        <v>5968</v>
      </c>
      <c r="K1522" t="s">
        <v>3033</v>
      </c>
      <c r="L1522">
        <v>34.9</v>
      </c>
      <c r="M1522" s="37">
        <v>43474</v>
      </c>
      <c r="N1522" t="s">
        <v>165</v>
      </c>
      <c r="P1522" t="s">
        <v>151</v>
      </c>
      <c r="Q1522" s="37"/>
      <c r="R1522" s="37"/>
      <c r="S1522" t="b">
        <v>0</v>
      </c>
      <c r="V1522" t="s">
        <v>714</v>
      </c>
      <c r="W1522">
        <v>7</v>
      </c>
      <c r="X1522">
        <v>4</v>
      </c>
      <c r="Y1522">
        <v>16</v>
      </c>
      <c r="Z1522">
        <v>2890</v>
      </c>
      <c r="AA1522">
        <v>0</v>
      </c>
      <c r="AE1522" t="b">
        <v>0</v>
      </c>
      <c r="AF1522" t="b">
        <v>0</v>
      </c>
      <c r="AG1522" t="s">
        <v>74</v>
      </c>
    </row>
    <row r="1523" spans="1:33" x14ac:dyDescent="0.25">
      <c r="A1523" t="str">
        <f>_xlfn.CONCAT(Table3[[#This Row],[Order]],"-",Table3[[#This Row],[Line]])</f>
        <v>77138-11</v>
      </c>
      <c r="C1523" t="s">
        <v>5967</v>
      </c>
      <c r="D1523" t="s">
        <v>74</v>
      </c>
      <c r="E1523" t="b">
        <v>0</v>
      </c>
      <c r="F1523">
        <v>77138</v>
      </c>
      <c r="G1523">
        <v>11</v>
      </c>
      <c r="H1523">
        <v>1</v>
      </c>
      <c r="I1523" t="s">
        <v>731</v>
      </c>
      <c r="J1523" t="s">
        <v>5968</v>
      </c>
      <c r="K1523" t="s">
        <v>3035</v>
      </c>
      <c r="L1523">
        <v>23.18</v>
      </c>
      <c r="M1523" s="37">
        <v>43474</v>
      </c>
      <c r="N1523" t="s">
        <v>165</v>
      </c>
      <c r="P1523" t="s">
        <v>151</v>
      </c>
      <c r="Q1523" s="37"/>
      <c r="R1523" s="37"/>
      <c r="S1523" t="b">
        <v>0</v>
      </c>
      <c r="V1523" t="s">
        <v>714</v>
      </c>
      <c r="W1523">
        <v>7</v>
      </c>
      <c r="X1523">
        <v>3</v>
      </c>
      <c r="Y1523">
        <v>7</v>
      </c>
      <c r="Z1523">
        <v>2085</v>
      </c>
      <c r="AA1523">
        <v>0</v>
      </c>
      <c r="AE1523" t="b">
        <v>0</v>
      </c>
      <c r="AF1523" t="b">
        <v>0</v>
      </c>
      <c r="AG1523" t="s">
        <v>74</v>
      </c>
    </row>
    <row r="1524" spans="1:33" x14ac:dyDescent="0.25">
      <c r="A1524" t="str">
        <f>_xlfn.CONCAT(Table3[[#This Row],[Order]],"-",Table3[[#This Row],[Line]])</f>
        <v>77832-1</v>
      </c>
      <c r="C1524" t="s">
        <v>5967</v>
      </c>
      <c r="D1524" t="s">
        <v>74</v>
      </c>
      <c r="E1524" t="b">
        <v>0</v>
      </c>
      <c r="F1524">
        <v>77832</v>
      </c>
      <c r="G1524">
        <v>1</v>
      </c>
      <c r="H1524">
        <v>2</v>
      </c>
      <c r="I1524" t="s">
        <v>739</v>
      </c>
      <c r="J1524" t="s">
        <v>5968</v>
      </c>
      <c r="K1524" t="s">
        <v>5629</v>
      </c>
      <c r="L1524">
        <v>40.94</v>
      </c>
      <c r="M1524" s="37"/>
      <c r="N1524" t="s">
        <v>734</v>
      </c>
      <c r="Q1524" s="37"/>
      <c r="R1524" s="37"/>
      <c r="S1524" t="b">
        <v>0</v>
      </c>
      <c r="V1524" t="s">
        <v>714</v>
      </c>
      <c r="W1524">
        <v>0</v>
      </c>
      <c r="X1524">
        <v>4</v>
      </c>
      <c r="Z1524">
        <v>4048</v>
      </c>
      <c r="AA1524">
        <v>0</v>
      </c>
      <c r="AE1524" t="b">
        <v>0</v>
      </c>
      <c r="AF1524" t="b">
        <v>0</v>
      </c>
      <c r="AG1524" t="s">
        <v>74</v>
      </c>
    </row>
    <row r="1525" spans="1:33" x14ac:dyDescent="0.25">
      <c r="A1525" t="str">
        <f>_xlfn.CONCAT(Table3[[#This Row],[Order]],"-",Table3[[#This Row],[Line]])</f>
        <v>77832-2</v>
      </c>
      <c r="C1525" t="s">
        <v>5967</v>
      </c>
      <c r="D1525" t="s">
        <v>74</v>
      </c>
      <c r="E1525" t="b">
        <v>0</v>
      </c>
      <c r="F1525">
        <v>77832</v>
      </c>
      <c r="G1525">
        <v>2</v>
      </c>
      <c r="H1525">
        <v>3</v>
      </c>
      <c r="I1525" t="s">
        <v>739</v>
      </c>
      <c r="J1525" t="s">
        <v>5968</v>
      </c>
      <c r="K1525" t="s">
        <v>5630</v>
      </c>
      <c r="L1525">
        <v>65.34</v>
      </c>
      <c r="M1525" s="37"/>
      <c r="N1525" t="s">
        <v>734</v>
      </c>
      <c r="Q1525" s="37"/>
      <c r="R1525" s="37"/>
      <c r="S1525" t="b">
        <v>0</v>
      </c>
      <c r="V1525" t="s">
        <v>714</v>
      </c>
      <c r="W1525">
        <v>0</v>
      </c>
      <c r="X1525">
        <v>6</v>
      </c>
      <c r="Z1525">
        <v>6216</v>
      </c>
      <c r="AA1525">
        <v>0</v>
      </c>
      <c r="AE1525" t="b">
        <v>0</v>
      </c>
      <c r="AF1525" t="b">
        <v>0</v>
      </c>
      <c r="AG1525" t="s">
        <v>74</v>
      </c>
    </row>
    <row r="1526" spans="1:33" x14ac:dyDescent="0.25">
      <c r="A1526" t="str">
        <f>_xlfn.CONCAT(Table3[[#This Row],[Order]],"-",Table3[[#This Row],[Line]])</f>
        <v>77832-3</v>
      </c>
      <c r="C1526" t="s">
        <v>5967</v>
      </c>
      <c r="D1526" t="s">
        <v>74</v>
      </c>
      <c r="E1526" t="b">
        <v>0</v>
      </c>
      <c r="F1526">
        <v>77832</v>
      </c>
      <c r="G1526">
        <v>3</v>
      </c>
      <c r="H1526">
        <v>2</v>
      </c>
      <c r="I1526" t="s">
        <v>739</v>
      </c>
      <c r="J1526" t="s">
        <v>5968</v>
      </c>
      <c r="K1526" t="s">
        <v>5631</v>
      </c>
      <c r="L1526">
        <v>18.86</v>
      </c>
      <c r="M1526" s="37"/>
      <c r="N1526" t="s">
        <v>734</v>
      </c>
      <c r="Q1526" s="37"/>
      <c r="R1526" s="37"/>
      <c r="S1526" t="b">
        <v>0</v>
      </c>
      <c r="V1526" t="s">
        <v>714</v>
      </c>
      <c r="W1526">
        <v>0</v>
      </c>
      <c r="X1526">
        <v>2</v>
      </c>
      <c r="Z1526">
        <v>2024</v>
      </c>
      <c r="AA1526">
        <v>0</v>
      </c>
      <c r="AE1526" t="b">
        <v>0</v>
      </c>
      <c r="AF1526" t="b">
        <v>0</v>
      </c>
      <c r="AG1526" t="s">
        <v>74</v>
      </c>
    </row>
    <row r="1527" spans="1:33" x14ac:dyDescent="0.25">
      <c r="A1527" t="str">
        <f>_xlfn.CONCAT(Table3[[#This Row],[Order]],"-",Table3[[#This Row],[Line]])</f>
        <v>77832-4</v>
      </c>
      <c r="C1527" t="s">
        <v>5967</v>
      </c>
      <c r="D1527" t="s">
        <v>74</v>
      </c>
      <c r="E1527" t="b">
        <v>0</v>
      </c>
      <c r="F1527">
        <v>77832</v>
      </c>
      <c r="G1527">
        <v>4</v>
      </c>
      <c r="H1527">
        <v>1</v>
      </c>
      <c r="I1527" t="s">
        <v>739</v>
      </c>
      <c r="J1527" t="s">
        <v>5968</v>
      </c>
      <c r="K1527" t="s">
        <v>5632</v>
      </c>
      <c r="L1527">
        <v>6.99</v>
      </c>
      <c r="M1527" s="37"/>
      <c r="N1527" t="s">
        <v>734</v>
      </c>
      <c r="Q1527" s="37"/>
      <c r="R1527" s="37"/>
      <c r="S1527" t="b">
        <v>0</v>
      </c>
      <c r="V1527" t="s">
        <v>714</v>
      </c>
      <c r="W1527">
        <v>0</v>
      </c>
      <c r="X1527">
        <v>1</v>
      </c>
      <c r="Z1527">
        <v>608</v>
      </c>
      <c r="AA1527">
        <v>0</v>
      </c>
      <c r="AE1527" t="b">
        <v>0</v>
      </c>
      <c r="AF1527" t="b">
        <v>0</v>
      </c>
      <c r="AG1527" t="s">
        <v>74</v>
      </c>
    </row>
    <row r="1528" spans="1:33" x14ac:dyDescent="0.25">
      <c r="A1528" t="str">
        <f>_xlfn.CONCAT(Table3[[#This Row],[Order]],"-",Table3[[#This Row],[Line]])</f>
        <v>77832-5</v>
      </c>
      <c r="C1528" t="s">
        <v>5967</v>
      </c>
      <c r="D1528" t="s">
        <v>74</v>
      </c>
      <c r="E1528" t="b">
        <v>0</v>
      </c>
      <c r="F1528">
        <v>77832</v>
      </c>
      <c r="G1528">
        <v>5</v>
      </c>
      <c r="H1528">
        <v>1</v>
      </c>
      <c r="I1528" t="s">
        <v>739</v>
      </c>
      <c r="J1528" t="s">
        <v>5968</v>
      </c>
      <c r="K1528" t="s">
        <v>5633</v>
      </c>
      <c r="L1528">
        <v>9.43</v>
      </c>
      <c r="M1528" s="37"/>
      <c r="N1528" t="s">
        <v>734</v>
      </c>
      <c r="Q1528" s="37"/>
      <c r="R1528" s="37"/>
      <c r="S1528" t="b">
        <v>0</v>
      </c>
      <c r="V1528" t="s">
        <v>714</v>
      </c>
      <c r="W1528">
        <v>0</v>
      </c>
      <c r="X1528">
        <v>1</v>
      </c>
      <c r="Z1528">
        <v>1215</v>
      </c>
      <c r="AA1528">
        <v>0</v>
      </c>
      <c r="AE1528" t="b">
        <v>0</v>
      </c>
      <c r="AF1528" t="b">
        <v>0</v>
      </c>
      <c r="AG1528" t="s">
        <v>74</v>
      </c>
    </row>
    <row r="1529" spans="1:33" x14ac:dyDescent="0.25">
      <c r="A1529" t="str">
        <f>_xlfn.CONCAT(Table3[[#This Row],[Order]],"-",Table3[[#This Row],[Line]])</f>
        <v>77832-6</v>
      </c>
      <c r="C1529" t="s">
        <v>5967</v>
      </c>
      <c r="D1529" t="s">
        <v>74</v>
      </c>
      <c r="E1529" t="b">
        <v>0</v>
      </c>
      <c r="F1529">
        <v>77832</v>
      </c>
      <c r="G1529">
        <v>6</v>
      </c>
      <c r="H1529">
        <v>1</v>
      </c>
      <c r="I1529" t="s">
        <v>731</v>
      </c>
      <c r="J1529" t="s">
        <v>5968</v>
      </c>
      <c r="K1529" t="s">
        <v>5634</v>
      </c>
      <c r="L1529">
        <v>0</v>
      </c>
      <c r="M1529" s="37"/>
      <c r="N1529" t="s">
        <v>734</v>
      </c>
      <c r="Q1529" s="37"/>
      <c r="R1529" s="37"/>
      <c r="S1529" t="b">
        <v>0</v>
      </c>
      <c r="V1529" t="s">
        <v>714</v>
      </c>
      <c r="W1529">
        <v>0</v>
      </c>
      <c r="X1529">
        <v>2</v>
      </c>
      <c r="Z1529">
        <v>1772</v>
      </c>
      <c r="AA1529">
        <v>0</v>
      </c>
      <c r="AE1529" t="b">
        <v>0</v>
      </c>
      <c r="AF1529" t="b">
        <v>0</v>
      </c>
      <c r="AG1529" t="s">
        <v>74</v>
      </c>
    </row>
    <row r="1530" spans="1:33" x14ac:dyDescent="0.25">
      <c r="A1530" t="str">
        <f>_xlfn.CONCAT(Table3[[#This Row],[Order]],"-",Table3[[#This Row],[Line]])</f>
        <v>77832-7</v>
      </c>
      <c r="C1530" t="s">
        <v>5967</v>
      </c>
      <c r="D1530" t="s">
        <v>74</v>
      </c>
      <c r="E1530" t="b">
        <v>0</v>
      </c>
      <c r="F1530">
        <v>77832</v>
      </c>
      <c r="G1530">
        <v>7</v>
      </c>
      <c r="H1530">
        <v>1</v>
      </c>
      <c r="I1530" t="s">
        <v>731</v>
      </c>
      <c r="J1530" t="s">
        <v>5968</v>
      </c>
      <c r="K1530" t="s">
        <v>5635</v>
      </c>
      <c r="L1530">
        <v>0</v>
      </c>
      <c r="M1530" s="37"/>
      <c r="N1530" t="s">
        <v>734</v>
      </c>
      <c r="Q1530" s="37"/>
      <c r="R1530" s="37"/>
      <c r="S1530" t="b">
        <v>0</v>
      </c>
      <c r="V1530" t="s">
        <v>714</v>
      </c>
      <c r="W1530">
        <v>0</v>
      </c>
      <c r="X1530">
        <v>3</v>
      </c>
      <c r="Z1530">
        <v>2067</v>
      </c>
      <c r="AA1530">
        <v>0</v>
      </c>
      <c r="AE1530" t="b">
        <v>0</v>
      </c>
      <c r="AF1530" t="b">
        <v>0</v>
      </c>
      <c r="AG1530" t="s">
        <v>74</v>
      </c>
    </row>
    <row r="1531" spans="1:33" x14ac:dyDescent="0.25">
      <c r="A1531" t="str">
        <f>_xlfn.CONCAT(Table3[[#This Row],[Order]],"-",Table3[[#This Row],[Line]])</f>
        <v>77832-8</v>
      </c>
      <c r="C1531" t="s">
        <v>5967</v>
      </c>
      <c r="D1531" t="s">
        <v>74</v>
      </c>
      <c r="E1531" t="b">
        <v>0</v>
      </c>
      <c r="F1531">
        <v>77832</v>
      </c>
      <c r="G1531">
        <v>8</v>
      </c>
      <c r="H1531">
        <v>1</v>
      </c>
      <c r="I1531" t="s">
        <v>731</v>
      </c>
      <c r="J1531" t="s">
        <v>5968</v>
      </c>
      <c r="K1531" t="s">
        <v>5636</v>
      </c>
      <c r="L1531">
        <v>0</v>
      </c>
      <c r="M1531" s="37"/>
      <c r="N1531" t="s">
        <v>734</v>
      </c>
      <c r="Q1531" s="37"/>
      <c r="R1531" s="37"/>
      <c r="S1531" t="b">
        <v>0</v>
      </c>
      <c r="V1531" t="s">
        <v>714</v>
      </c>
      <c r="W1531">
        <v>0</v>
      </c>
      <c r="X1531">
        <v>1</v>
      </c>
      <c r="Z1531">
        <v>739</v>
      </c>
      <c r="AA1531">
        <v>0</v>
      </c>
      <c r="AE1531" t="b">
        <v>0</v>
      </c>
      <c r="AF1531" t="b">
        <v>0</v>
      </c>
      <c r="AG1531" t="s">
        <v>74</v>
      </c>
    </row>
    <row r="1532" spans="1:33" x14ac:dyDescent="0.25">
      <c r="A1532" t="str">
        <f>_xlfn.CONCAT(Table3[[#This Row],[Order]],"-",Table3[[#This Row],[Line]])</f>
        <v>77832-9</v>
      </c>
      <c r="C1532" t="s">
        <v>5967</v>
      </c>
      <c r="D1532" t="s">
        <v>74</v>
      </c>
      <c r="E1532" t="b">
        <v>0</v>
      </c>
      <c r="F1532">
        <v>77832</v>
      </c>
      <c r="G1532">
        <v>9</v>
      </c>
      <c r="H1532">
        <v>3</v>
      </c>
      <c r="I1532" t="s">
        <v>733</v>
      </c>
      <c r="J1532" t="s">
        <v>5968</v>
      </c>
      <c r="K1532" t="s">
        <v>5637</v>
      </c>
      <c r="L1532">
        <v>0</v>
      </c>
      <c r="M1532" s="37"/>
      <c r="N1532" t="s">
        <v>734</v>
      </c>
      <c r="Q1532" s="37"/>
      <c r="R1532" s="37"/>
      <c r="S1532" t="b">
        <v>0</v>
      </c>
      <c r="V1532" t="s">
        <v>714</v>
      </c>
      <c r="W1532">
        <v>0</v>
      </c>
      <c r="X1532">
        <v>3</v>
      </c>
      <c r="Z1532">
        <v>1572</v>
      </c>
      <c r="AA1532">
        <v>0</v>
      </c>
      <c r="AE1532" t="b">
        <v>0</v>
      </c>
      <c r="AF1532" t="b">
        <v>0</v>
      </c>
      <c r="AG1532" t="s">
        <v>74</v>
      </c>
    </row>
    <row r="1533" spans="1:33" x14ac:dyDescent="0.25">
      <c r="A1533" t="str">
        <f>_xlfn.CONCAT(Table3[[#This Row],[Order]],"-",Table3[[#This Row],[Line]])</f>
        <v>77832-10</v>
      </c>
      <c r="C1533" t="s">
        <v>5967</v>
      </c>
      <c r="D1533" t="s">
        <v>74</v>
      </c>
      <c r="E1533" t="b">
        <v>0</v>
      </c>
      <c r="F1533">
        <v>77832</v>
      </c>
      <c r="G1533">
        <v>10</v>
      </c>
      <c r="H1533">
        <v>1</v>
      </c>
      <c r="I1533" t="s">
        <v>733</v>
      </c>
      <c r="J1533" t="s">
        <v>5968</v>
      </c>
      <c r="K1533" t="s">
        <v>5638</v>
      </c>
      <c r="L1533">
        <v>0</v>
      </c>
      <c r="M1533" s="37"/>
      <c r="N1533" t="s">
        <v>734</v>
      </c>
      <c r="Q1533" s="37"/>
      <c r="R1533" s="37"/>
      <c r="S1533" t="b">
        <v>0</v>
      </c>
      <c r="V1533" t="s">
        <v>714</v>
      </c>
      <c r="W1533">
        <v>0</v>
      </c>
      <c r="X1533">
        <v>1</v>
      </c>
      <c r="Z1533">
        <v>614</v>
      </c>
      <c r="AA1533">
        <v>0</v>
      </c>
      <c r="AE1533" t="b">
        <v>0</v>
      </c>
      <c r="AF1533" t="b">
        <v>0</v>
      </c>
      <c r="AG1533" t="s">
        <v>74</v>
      </c>
    </row>
    <row r="1534" spans="1:33" x14ac:dyDescent="0.25">
      <c r="A1534" t="str">
        <f>_xlfn.CONCAT(Table3[[#This Row],[Order]],"-",Table3[[#This Row],[Line]])</f>
        <v>77832-11</v>
      </c>
      <c r="C1534" t="s">
        <v>5967</v>
      </c>
      <c r="D1534" t="s">
        <v>74</v>
      </c>
      <c r="E1534" t="b">
        <v>0</v>
      </c>
      <c r="F1534">
        <v>77832</v>
      </c>
      <c r="G1534">
        <v>11</v>
      </c>
      <c r="H1534">
        <v>1</v>
      </c>
      <c r="I1534" t="s">
        <v>733</v>
      </c>
      <c r="J1534" t="s">
        <v>5968</v>
      </c>
      <c r="K1534" t="s">
        <v>5639</v>
      </c>
      <c r="L1534">
        <v>0</v>
      </c>
      <c r="M1534" s="37"/>
      <c r="N1534" t="s">
        <v>734</v>
      </c>
      <c r="Q1534" s="37"/>
      <c r="R1534" s="37"/>
      <c r="S1534" t="b">
        <v>0</v>
      </c>
      <c r="V1534" t="s">
        <v>714</v>
      </c>
      <c r="W1534">
        <v>0</v>
      </c>
      <c r="X1534">
        <v>1</v>
      </c>
      <c r="Z1534">
        <v>614</v>
      </c>
      <c r="AA1534">
        <v>0</v>
      </c>
      <c r="AE1534" t="b">
        <v>0</v>
      </c>
      <c r="AF1534" t="b">
        <v>0</v>
      </c>
      <c r="AG1534" t="s">
        <v>74</v>
      </c>
    </row>
    <row r="1535" spans="1:33" x14ac:dyDescent="0.25">
      <c r="A1535" t="str">
        <f>_xlfn.CONCAT(Table3[[#This Row],[Order]],"-",Table3[[#This Row],[Line]])</f>
        <v>77832-12</v>
      </c>
      <c r="C1535" t="s">
        <v>5967</v>
      </c>
      <c r="D1535" t="s">
        <v>74</v>
      </c>
      <c r="E1535" t="b">
        <v>0</v>
      </c>
      <c r="F1535">
        <v>77832</v>
      </c>
      <c r="G1535">
        <v>12</v>
      </c>
      <c r="H1535">
        <v>1</v>
      </c>
      <c r="I1535" t="s">
        <v>733</v>
      </c>
      <c r="J1535" t="s">
        <v>5968</v>
      </c>
      <c r="K1535" t="s">
        <v>5640</v>
      </c>
      <c r="L1535">
        <v>0</v>
      </c>
      <c r="M1535" s="37"/>
      <c r="N1535" t="s">
        <v>734</v>
      </c>
      <c r="Q1535" s="37"/>
      <c r="R1535" s="37"/>
      <c r="S1535" t="b">
        <v>0</v>
      </c>
      <c r="V1535" t="s">
        <v>714</v>
      </c>
      <c r="W1535">
        <v>0</v>
      </c>
      <c r="X1535">
        <v>1</v>
      </c>
      <c r="Z1535">
        <v>971</v>
      </c>
      <c r="AA1535">
        <v>0</v>
      </c>
      <c r="AE1535" t="b">
        <v>0</v>
      </c>
      <c r="AF1535" t="b">
        <v>0</v>
      </c>
      <c r="AG1535" t="s">
        <v>74</v>
      </c>
    </row>
    <row r="1536" spans="1:33" x14ac:dyDescent="0.25">
      <c r="A1536" t="str">
        <f>_xlfn.CONCAT(Table3[[#This Row],[Order]],"-",Table3[[#This Row],[Line]])</f>
        <v>77832-13</v>
      </c>
      <c r="C1536" t="s">
        <v>5967</v>
      </c>
      <c r="D1536" t="s">
        <v>74</v>
      </c>
      <c r="E1536" t="b">
        <v>0</v>
      </c>
      <c r="F1536">
        <v>77832</v>
      </c>
      <c r="G1536">
        <v>13</v>
      </c>
      <c r="H1536">
        <v>1</v>
      </c>
      <c r="I1536" t="s">
        <v>733</v>
      </c>
      <c r="J1536" t="s">
        <v>5968</v>
      </c>
      <c r="K1536" t="s">
        <v>5641</v>
      </c>
      <c r="L1536">
        <v>0</v>
      </c>
      <c r="M1536" s="37"/>
      <c r="N1536" t="s">
        <v>734</v>
      </c>
      <c r="Q1536" s="37"/>
      <c r="R1536" s="37"/>
      <c r="S1536" t="b">
        <v>0</v>
      </c>
      <c r="V1536" t="s">
        <v>714</v>
      </c>
      <c r="W1536">
        <v>0</v>
      </c>
      <c r="X1536">
        <v>1</v>
      </c>
      <c r="Z1536">
        <v>1149</v>
      </c>
      <c r="AA1536">
        <v>0</v>
      </c>
      <c r="AE1536" t="b">
        <v>0</v>
      </c>
      <c r="AF1536" t="b">
        <v>0</v>
      </c>
      <c r="AG1536" t="s">
        <v>74</v>
      </c>
    </row>
    <row r="1537" spans="1:33" x14ac:dyDescent="0.25">
      <c r="A1537" t="str">
        <f>_xlfn.CONCAT(Table3[[#This Row],[Order]],"-",Table3[[#This Row],[Line]])</f>
        <v>77561-1</v>
      </c>
      <c r="C1537" t="s">
        <v>5967</v>
      </c>
      <c r="D1537" t="s">
        <v>74</v>
      </c>
      <c r="E1537" t="b">
        <v>0</v>
      </c>
      <c r="F1537">
        <v>77561</v>
      </c>
      <c r="G1537">
        <v>1</v>
      </c>
      <c r="H1537">
        <v>1</v>
      </c>
      <c r="I1537" t="s">
        <v>721</v>
      </c>
      <c r="J1537" t="s">
        <v>5968</v>
      </c>
      <c r="K1537" t="s">
        <v>5643</v>
      </c>
      <c r="L1537">
        <v>0</v>
      </c>
      <c r="M1537" s="37"/>
      <c r="N1537" t="s">
        <v>1730</v>
      </c>
      <c r="Q1537" s="37"/>
      <c r="R1537" s="37"/>
      <c r="S1537" t="b">
        <v>0</v>
      </c>
      <c r="V1537" t="s">
        <v>714</v>
      </c>
      <c r="W1537">
        <v>0</v>
      </c>
      <c r="X1537">
        <v>1</v>
      </c>
      <c r="Z1537">
        <v>1025</v>
      </c>
      <c r="AA1537">
        <v>0</v>
      </c>
      <c r="AE1537" t="b">
        <v>0</v>
      </c>
      <c r="AF1537" t="b">
        <v>0</v>
      </c>
      <c r="AG1537" t="s">
        <v>74</v>
      </c>
    </row>
    <row r="1538" spans="1:33" x14ac:dyDescent="0.25">
      <c r="A1538" t="str">
        <f>_xlfn.CONCAT(Table3[[#This Row],[Order]],"-",Table3[[#This Row],[Line]])</f>
        <v>77561-2</v>
      </c>
      <c r="C1538" t="s">
        <v>5967</v>
      </c>
      <c r="D1538" t="s">
        <v>74</v>
      </c>
      <c r="E1538" t="b">
        <v>0</v>
      </c>
      <c r="F1538">
        <v>77561</v>
      </c>
      <c r="G1538">
        <v>2</v>
      </c>
      <c r="H1538">
        <v>13</v>
      </c>
      <c r="I1538" t="s">
        <v>721</v>
      </c>
      <c r="J1538" t="s">
        <v>5968</v>
      </c>
      <c r="K1538" t="s">
        <v>5645</v>
      </c>
      <c r="L1538">
        <v>0</v>
      </c>
      <c r="M1538" s="37"/>
      <c r="N1538" t="s">
        <v>1730</v>
      </c>
      <c r="Q1538" s="37"/>
      <c r="R1538" s="37"/>
      <c r="S1538" t="b">
        <v>0</v>
      </c>
      <c r="V1538" t="s">
        <v>714</v>
      </c>
      <c r="W1538">
        <v>0</v>
      </c>
      <c r="X1538">
        <v>13</v>
      </c>
      <c r="Z1538">
        <v>3640</v>
      </c>
      <c r="AA1538">
        <v>0</v>
      </c>
      <c r="AE1538" t="b">
        <v>0</v>
      </c>
      <c r="AF1538" t="b">
        <v>0</v>
      </c>
      <c r="AG1538" t="s">
        <v>74</v>
      </c>
    </row>
    <row r="1539" spans="1:33" x14ac:dyDescent="0.25">
      <c r="A1539" t="str">
        <f>_xlfn.CONCAT(Table3[[#This Row],[Order]],"-",Table3[[#This Row],[Line]])</f>
        <v>77561-3</v>
      </c>
      <c r="C1539" t="s">
        <v>5967</v>
      </c>
      <c r="D1539" t="s">
        <v>74</v>
      </c>
      <c r="E1539" t="b">
        <v>0</v>
      </c>
      <c r="F1539">
        <v>77561</v>
      </c>
      <c r="G1539">
        <v>3</v>
      </c>
      <c r="H1539">
        <v>2</v>
      </c>
      <c r="I1539" t="s">
        <v>721</v>
      </c>
      <c r="J1539" t="s">
        <v>5968</v>
      </c>
      <c r="K1539" t="s">
        <v>5647</v>
      </c>
      <c r="L1539">
        <v>0</v>
      </c>
      <c r="M1539" s="37"/>
      <c r="N1539" t="s">
        <v>1730</v>
      </c>
      <c r="Q1539" s="37"/>
      <c r="R1539" s="37"/>
      <c r="S1539" t="b">
        <v>0</v>
      </c>
      <c r="V1539" t="s">
        <v>714</v>
      </c>
      <c r="W1539">
        <v>0</v>
      </c>
      <c r="X1539">
        <v>2</v>
      </c>
      <c r="Z1539">
        <v>930</v>
      </c>
      <c r="AA1539">
        <v>0</v>
      </c>
      <c r="AE1539" t="b">
        <v>0</v>
      </c>
      <c r="AF1539" t="b">
        <v>0</v>
      </c>
      <c r="AG1539" t="s">
        <v>74</v>
      </c>
    </row>
    <row r="1540" spans="1:33" x14ac:dyDescent="0.25">
      <c r="A1540" t="str">
        <f>_xlfn.CONCAT(Table3[[#This Row],[Order]],"-",Table3[[#This Row],[Line]])</f>
        <v>77561-4</v>
      </c>
      <c r="C1540" t="s">
        <v>5967</v>
      </c>
      <c r="D1540" t="s">
        <v>74</v>
      </c>
      <c r="E1540" t="b">
        <v>0</v>
      </c>
      <c r="F1540">
        <v>77561</v>
      </c>
      <c r="G1540">
        <v>4</v>
      </c>
      <c r="H1540">
        <v>5</v>
      </c>
      <c r="I1540" t="s">
        <v>718</v>
      </c>
      <c r="J1540" t="s">
        <v>5968</v>
      </c>
      <c r="K1540" t="s">
        <v>5648</v>
      </c>
      <c r="L1540">
        <v>0</v>
      </c>
      <c r="M1540" s="37"/>
      <c r="N1540" t="s">
        <v>1730</v>
      </c>
      <c r="Q1540" s="37"/>
      <c r="R1540" s="37"/>
      <c r="S1540" t="b">
        <v>0</v>
      </c>
      <c r="V1540" t="s">
        <v>714</v>
      </c>
      <c r="W1540">
        <v>0</v>
      </c>
      <c r="X1540">
        <v>5</v>
      </c>
      <c r="Z1540">
        <v>900</v>
      </c>
      <c r="AA1540">
        <v>0</v>
      </c>
      <c r="AE1540" t="b">
        <v>0</v>
      </c>
      <c r="AF1540" t="b">
        <v>0</v>
      </c>
      <c r="AG1540" t="s">
        <v>74</v>
      </c>
    </row>
    <row r="1541" spans="1:33" x14ac:dyDescent="0.25">
      <c r="A1541" t="str">
        <f>_xlfn.CONCAT(Table3[[#This Row],[Order]],"-",Table3[[#This Row],[Line]])</f>
        <v>77561-5</v>
      </c>
      <c r="C1541" t="s">
        <v>5967</v>
      </c>
      <c r="D1541" t="s">
        <v>74</v>
      </c>
      <c r="E1541" t="b">
        <v>0</v>
      </c>
      <c r="F1541">
        <v>77561</v>
      </c>
      <c r="G1541">
        <v>5</v>
      </c>
      <c r="H1541">
        <v>2</v>
      </c>
      <c r="I1541" t="s">
        <v>718</v>
      </c>
      <c r="J1541" t="s">
        <v>5968</v>
      </c>
      <c r="K1541" t="s">
        <v>5650</v>
      </c>
      <c r="L1541">
        <v>0</v>
      </c>
      <c r="M1541" s="37"/>
      <c r="N1541" t="s">
        <v>1730</v>
      </c>
      <c r="Q1541" s="37"/>
      <c r="R1541" s="37"/>
      <c r="S1541" t="b">
        <v>0</v>
      </c>
      <c r="V1541" t="s">
        <v>714</v>
      </c>
      <c r="W1541">
        <v>0</v>
      </c>
      <c r="X1541">
        <v>2</v>
      </c>
      <c r="Z1541">
        <v>730</v>
      </c>
      <c r="AA1541">
        <v>0</v>
      </c>
      <c r="AE1541" t="b">
        <v>0</v>
      </c>
      <c r="AF1541" t="b">
        <v>0</v>
      </c>
      <c r="AG1541" t="s">
        <v>74</v>
      </c>
    </row>
    <row r="1542" spans="1:33" x14ac:dyDescent="0.25">
      <c r="A1542" t="str">
        <f>_xlfn.CONCAT(Table3[[#This Row],[Order]],"-",Table3[[#This Row],[Line]])</f>
        <v>77561-6</v>
      </c>
      <c r="C1542" t="s">
        <v>5967</v>
      </c>
      <c r="D1542" t="s">
        <v>74</v>
      </c>
      <c r="E1542" t="b">
        <v>0</v>
      </c>
      <c r="F1542">
        <v>77561</v>
      </c>
      <c r="G1542">
        <v>6</v>
      </c>
      <c r="H1542">
        <v>7</v>
      </c>
      <c r="I1542" t="s">
        <v>719</v>
      </c>
      <c r="J1542" t="s">
        <v>5968</v>
      </c>
      <c r="K1542" t="s">
        <v>5652</v>
      </c>
      <c r="L1542">
        <v>0</v>
      </c>
      <c r="M1542" s="37"/>
      <c r="N1542" t="s">
        <v>1730</v>
      </c>
      <c r="Q1542" s="37"/>
      <c r="R1542" s="37"/>
      <c r="S1542" t="b">
        <v>0</v>
      </c>
      <c r="V1542" t="s">
        <v>714</v>
      </c>
      <c r="W1542">
        <v>0</v>
      </c>
      <c r="X1542">
        <v>7</v>
      </c>
      <c r="Z1542">
        <v>1960</v>
      </c>
      <c r="AA1542">
        <v>0</v>
      </c>
      <c r="AE1542" t="b">
        <v>0</v>
      </c>
      <c r="AF1542" t="b">
        <v>0</v>
      </c>
      <c r="AG1542" t="s">
        <v>74</v>
      </c>
    </row>
    <row r="1543" spans="1:33" x14ac:dyDescent="0.25">
      <c r="A1543" t="str">
        <f>_xlfn.CONCAT(Table3[[#This Row],[Order]],"-",Table3[[#This Row],[Line]])</f>
        <v>77251-1</v>
      </c>
      <c r="C1543" t="s">
        <v>5967</v>
      </c>
      <c r="D1543" t="s">
        <v>112</v>
      </c>
      <c r="E1543" t="b">
        <v>0</v>
      </c>
      <c r="F1543">
        <v>77251</v>
      </c>
      <c r="G1543">
        <v>1</v>
      </c>
      <c r="H1543">
        <v>1</v>
      </c>
      <c r="I1543" t="s">
        <v>725</v>
      </c>
      <c r="J1543" t="s">
        <v>5968</v>
      </c>
      <c r="K1543" t="s">
        <v>2543</v>
      </c>
      <c r="L1543">
        <v>5</v>
      </c>
      <c r="M1543" s="37">
        <v>43469</v>
      </c>
      <c r="N1543" t="s">
        <v>165</v>
      </c>
      <c r="O1543" t="s">
        <v>4238</v>
      </c>
      <c r="Q1543" s="37"/>
      <c r="R1543" s="37"/>
      <c r="S1543" t="b">
        <v>1</v>
      </c>
      <c r="T1543" t="s">
        <v>117</v>
      </c>
      <c r="V1543" t="s">
        <v>715</v>
      </c>
      <c r="W1543">
        <v>7</v>
      </c>
      <c r="X1543">
        <v>1</v>
      </c>
      <c r="Y1543">
        <v>1</v>
      </c>
      <c r="Z1543">
        <v>729</v>
      </c>
      <c r="AA1543">
        <v>0</v>
      </c>
      <c r="AC1543" t="s">
        <v>151</v>
      </c>
      <c r="AE1543" t="b">
        <v>0</v>
      </c>
      <c r="AF1543" t="b">
        <v>0</v>
      </c>
      <c r="AG1543" t="s">
        <v>180</v>
      </c>
    </row>
    <row r="1544" spans="1:33" x14ac:dyDescent="0.25">
      <c r="A1544" t="str">
        <f>_xlfn.CONCAT(Table3[[#This Row],[Order]],"-",Table3[[#This Row],[Line]])</f>
        <v>77251-2</v>
      </c>
      <c r="C1544" t="s">
        <v>5967</v>
      </c>
      <c r="D1544" t="s">
        <v>112</v>
      </c>
      <c r="E1544" t="b">
        <v>0</v>
      </c>
      <c r="F1544">
        <v>77251</v>
      </c>
      <c r="G1544">
        <v>2</v>
      </c>
      <c r="H1544">
        <v>1</v>
      </c>
      <c r="I1544" t="s">
        <v>725</v>
      </c>
      <c r="J1544" t="s">
        <v>5968</v>
      </c>
      <c r="K1544" t="s">
        <v>2544</v>
      </c>
      <c r="L1544">
        <v>5</v>
      </c>
      <c r="M1544" s="37">
        <v>43469</v>
      </c>
      <c r="N1544" t="s">
        <v>165</v>
      </c>
      <c r="O1544" t="s">
        <v>4238</v>
      </c>
      <c r="Q1544" s="37"/>
      <c r="R1544" s="37"/>
      <c r="S1544" t="b">
        <v>0</v>
      </c>
      <c r="V1544" t="s">
        <v>715</v>
      </c>
      <c r="W1544">
        <v>7</v>
      </c>
      <c r="X1544">
        <v>1</v>
      </c>
      <c r="Y1544">
        <v>1</v>
      </c>
      <c r="Z1544">
        <v>729</v>
      </c>
      <c r="AA1544">
        <v>0</v>
      </c>
      <c r="AC1544" t="s">
        <v>151</v>
      </c>
      <c r="AE1544" t="b">
        <v>0</v>
      </c>
      <c r="AF1544" t="b">
        <v>0</v>
      </c>
      <c r="AG1544" t="s">
        <v>180</v>
      </c>
    </row>
    <row r="1545" spans="1:33" x14ac:dyDescent="0.25">
      <c r="A1545" t="str">
        <f>_xlfn.CONCAT(Table3[[#This Row],[Order]],"-",Table3[[#This Row],[Line]])</f>
        <v>77251-3</v>
      </c>
      <c r="C1545" t="s">
        <v>5967</v>
      </c>
      <c r="D1545" t="s">
        <v>112</v>
      </c>
      <c r="E1545" t="b">
        <v>0</v>
      </c>
      <c r="F1545">
        <v>77251</v>
      </c>
      <c r="G1545">
        <v>3</v>
      </c>
      <c r="H1545">
        <v>1</v>
      </c>
      <c r="I1545" t="s">
        <v>725</v>
      </c>
      <c r="J1545" t="s">
        <v>5968</v>
      </c>
      <c r="K1545" t="s">
        <v>2545</v>
      </c>
      <c r="L1545">
        <v>5</v>
      </c>
      <c r="M1545" s="37">
        <v>43469</v>
      </c>
      <c r="N1545" t="s">
        <v>165</v>
      </c>
      <c r="O1545" t="s">
        <v>4238</v>
      </c>
      <c r="Q1545" s="37"/>
      <c r="R1545" s="37"/>
      <c r="S1545" t="b">
        <v>0</v>
      </c>
      <c r="V1545" t="s">
        <v>715</v>
      </c>
      <c r="W1545">
        <v>7</v>
      </c>
      <c r="X1545">
        <v>1</v>
      </c>
      <c r="Y1545">
        <v>1</v>
      </c>
      <c r="Z1545">
        <v>729</v>
      </c>
      <c r="AA1545">
        <v>0</v>
      </c>
      <c r="AC1545" t="s">
        <v>151</v>
      </c>
      <c r="AE1545" t="b">
        <v>0</v>
      </c>
      <c r="AF1545" t="b">
        <v>0</v>
      </c>
      <c r="AG1545" t="s">
        <v>180</v>
      </c>
    </row>
    <row r="1546" spans="1:33" x14ac:dyDescent="0.25">
      <c r="A1546" t="str">
        <f>_xlfn.CONCAT(Table3[[#This Row],[Order]],"-",Table3[[#This Row],[Line]])</f>
        <v>77251-4</v>
      </c>
      <c r="C1546" t="s">
        <v>5967</v>
      </c>
      <c r="D1546" t="s">
        <v>112</v>
      </c>
      <c r="E1546" t="b">
        <v>0</v>
      </c>
      <c r="F1546">
        <v>77251</v>
      </c>
      <c r="G1546">
        <v>4</v>
      </c>
      <c r="H1546">
        <v>1</v>
      </c>
      <c r="I1546" t="s">
        <v>725</v>
      </c>
      <c r="J1546" t="s">
        <v>5968</v>
      </c>
      <c r="K1546" t="s">
        <v>2546</v>
      </c>
      <c r="L1546">
        <v>5</v>
      </c>
      <c r="M1546" s="37">
        <v>43469</v>
      </c>
      <c r="N1546" t="s">
        <v>165</v>
      </c>
      <c r="O1546" t="s">
        <v>4238</v>
      </c>
      <c r="Q1546" s="37"/>
      <c r="R1546" s="37"/>
      <c r="S1546" t="b">
        <v>0</v>
      </c>
      <c r="V1546" t="s">
        <v>715</v>
      </c>
      <c r="W1546">
        <v>7</v>
      </c>
      <c r="X1546">
        <v>1</v>
      </c>
      <c r="Y1546">
        <v>1</v>
      </c>
      <c r="Z1546">
        <v>729</v>
      </c>
      <c r="AA1546">
        <v>0</v>
      </c>
      <c r="AC1546" t="s">
        <v>151</v>
      </c>
      <c r="AE1546" t="b">
        <v>0</v>
      </c>
      <c r="AF1546" t="b">
        <v>0</v>
      </c>
      <c r="AG1546" t="s">
        <v>180</v>
      </c>
    </row>
    <row r="1547" spans="1:33" x14ac:dyDescent="0.25">
      <c r="A1547" t="str">
        <f>_xlfn.CONCAT(Table3[[#This Row],[Order]],"-",Table3[[#This Row],[Line]])</f>
        <v>77251-5</v>
      </c>
      <c r="C1547" t="s">
        <v>5967</v>
      </c>
      <c r="D1547" t="s">
        <v>112</v>
      </c>
      <c r="E1547" t="b">
        <v>0</v>
      </c>
      <c r="F1547">
        <v>77251</v>
      </c>
      <c r="G1547">
        <v>5</v>
      </c>
      <c r="H1547">
        <v>1</v>
      </c>
      <c r="I1547" t="s">
        <v>725</v>
      </c>
      <c r="J1547" t="s">
        <v>5968</v>
      </c>
      <c r="K1547" t="s">
        <v>2547</v>
      </c>
      <c r="L1547">
        <v>5</v>
      </c>
      <c r="M1547" s="37">
        <v>43469</v>
      </c>
      <c r="N1547" t="s">
        <v>165</v>
      </c>
      <c r="O1547" t="s">
        <v>4238</v>
      </c>
      <c r="Q1547" s="37"/>
      <c r="R1547" s="37"/>
      <c r="S1547" t="b">
        <v>0</v>
      </c>
      <c r="V1547" t="s">
        <v>715</v>
      </c>
      <c r="W1547">
        <v>7</v>
      </c>
      <c r="X1547">
        <v>1</v>
      </c>
      <c r="Y1547">
        <v>1</v>
      </c>
      <c r="Z1547">
        <v>729</v>
      </c>
      <c r="AA1547">
        <v>0</v>
      </c>
      <c r="AC1547" t="s">
        <v>151</v>
      </c>
      <c r="AE1547" t="b">
        <v>0</v>
      </c>
      <c r="AF1547" t="b">
        <v>0</v>
      </c>
      <c r="AG1547" t="s">
        <v>180</v>
      </c>
    </row>
    <row r="1548" spans="1:33" x14ac:dyDescent="0.25">
      <c r="A1548" t="str">
        <f>_xlfn.CONCAT(Table3[[#This Row],[Order]],"-",Table3[[#This Row],[Line]])</f>
        <v>77251-6</v>
      </c>
      <c r="C1548" t="s">
        <v>5967</v>
      </c>
      <c r="D1548" t="s">
        <v>112</v>
      </c>
      <c r="E1548" t="b">
        <v>0</v>
      </c>
      <c r="F1548">
        <v>77251</v>
      </c>
      <c r="G1548">
        <v>6</v>
      </c>
      <c r="H1548">
        <v>1</v>
      </c>
      <c r="I1548" t="s">
        <v>725</v>
      </c>
      <c r="J1548" t="s">
        <v>5968</v>
      </c>
      <c r="K1548" t="s">
        <v>2548</v>
      </c>
      <c r="L1548">
        <v>5</v>
      </c>
      <c r="M1548" s="37">
        <v>43469</v>
      </c>
      <c r="N1548" t="s">
        <v>165</v>
      </c>
      <c r="O1548" t="s">
        <v>4238</v>
      </c>
      <c r="Q1548" s="37"/>
      <c r="R1548" s="37"/>
      <c r="S1548" t="b">
        <v>0</v>
      </c>
      <c r="V1548" t="s">
        <v>715</v>
      </c>
      <c r="W1548">
        <v>7</v>
      </c>
      <c r="X1548">
        <v>1</v>
      </c>
      <c r="Y1548">
        <v>1</v>
      </c>
      <c r="Z1548">
        <v>729</v>
      </c>
      <c r="AA1548">
        <v>0</v>
      </c>
      <c r="AC1548" t="s">
        <v>151</v>
      </c>
      <c r="AE1548" t="b">
        <v>0</v>
      </c>
      <c r="AF1548" t="b">
        <v>0</v>
      </c>
      <c r="AG1548" t="s">
        <v>180</v>
      </c>
    </row>
    <row r="1549" spans="1:33" x14ac:dyDescent="0.25">
      <c r="A1549" t="str">
        <f>_xlfn.CONCAT(Table3[[#This Row],[Order]],"-",Table3[[#This Row],[Line]])</f>
        <v>77772-1</v>
      </c>
      <c r="C1549" t="s">
        <v>5967</v>
      </c>
      <c r="D1549" t="s">
        <v>112</v>
      </c>
      <c r="E1549" t="b">
        <v>0</v>
      </c>
      <c r="F1549">
        <v>77772</v>
      </c>
      <c r="G1549">
        <v>1</v>
      </c>
      <c r="H1549">
        <v>2</v>
      </c>
      <c r="I1549" t="s">
        <v>739</v>
      </c>
      <c r="J1549" t="s">
        <v>5968</v>
      </c>
      <c r="K1549" t="s">
        <v>5100</v>
      </c>
      <c r="L1549">
        <v>14</v>
      </c>
      <c r="M1549" s="37">
        <v>43474</v>
      </c>
      <c r="N1549" t="s">
        <v>165</v>
      </c>
      <c r="O1549" t="s">
        <v>5653</v>
      </c>
      <c r="Q1549" s="37"/>
      <c r="R1549" s="37"/>
      <c r="S1549" t="b">
        <v>0</v>
      </c>
      <c r="V1549" t="s">
        <v>715</v>
      </c>
      <c r="W1549">
        <v>12</v>
      </c>
      <c r="X1549">
        <v>2</v>
      </c>
      <c r="Y1549">
        <v>2</v>
      </c>
      <c r="Z1549">
        <v>2400</v>
      </c>
      <c r="AA1549">
        <v>0</v>
      </c>
      <c r="AE1549" t="b">
        <v>0</v>
      </c>
      <c r="AF1549" t="b">
        <v>0</v>
      </c>
      <c r="AG1549" t="s">
        <v>74</v>
      </c>
    </row>
    <row r="1550" spans="1:33" x14ac:dyDescent="0.25">
      <c r="A1550" t="str">
        <f>_xlfn.CONCAT(Table3[[#This Row],[Order]],"-",Table3[[#This Row],[Line]])</f>
        <v>77329-1</v>
      </c>
      <c r="C1550" t="s">
        <v>5967</v>
      </c>
      <c r="D1550" t="s">
        <v>74</v>
      </c>
      <c r="E1550" t="b">
        <v>0</v>
      </c>
      <c r="F1550">
        <v>77329</v>
      </c>
      <c r="G1550">
        <v>1</v>
      </c>
      <c r="H1550">
        <v>2</v>
      </c>
      <c r="I1550" t="s">
        <v>723</v>
      </c>
      <c r="J1550" t="s">
        <v>5968</v>
      </c>
      <c r="K1550" t="s">
        <v>2392</v>
      </c>
      <c r="L1550">
        <v>13.7</v>
      </c>
      <c r="M1550" s="37">
        <v>43467</v>
      </c>
      <c r="N1550" t="s">
        <v>43</v>
      </c>
      <c r="Q1550" s="37"/>
      <c r="R1550" s="37">
        <v>43458</v>
      </c>
      <c r="S1550" t="b">
        <v>0</v>
      </c>
      <c r="V1550" t="s">
        <v>715</v>
      </c>
      <c r="W1550">
        <v>12</v>
      </c>
      <c r="X1550">
        <v>2</v>
      </c>
      <c r="Y1550">
        <v>4</v>
      </c>
      <c r="Z1550">
        <v>1224</v>
      </c>
      <c r="AA1550">
        <v>0</v>
      </c>
      <c r="AB1550" t="s">
        <v>151</v>
      </c>
      <c r="AC1550" t="s">
        <v>151</v>
      </c>
      <c r="AE1550" t="b">
        <v>1</v>
      </c>
      <c r="AF1550" t="b">
        <v>0</v>
      </c>
      <c r="AG1550" t="s">
        <v>180</v>
      </c>
    </row>
    <row r="1551" spans="1:33" x14ac:dyDescent="0.25">
      <c r="A1551" t="str">
        <f>_xlfn.CONCAT(Table3[[#This Row],[Order]],"-",Table3[[#This Row],[Line]])</f>
        <v>77795-1</v>
      </c>
      <c r="C1551" t="s">
        <v>5967</v>
      </c>
      <c r="D1551" t="s">
        <v>74</v>
      </c>
      <c r="E1551" t="b">
        <v>0</v>
      </c>
      <c r="F1551">
        <v>77795</v>
      </c>
      <c r="G1551">
        <v>1</v>
      </c>
      <c r="H1551">
        <v>25</v>
      </c>
      <c r="I1551" t="s">
        <v>739</v>
      </c>
      <c r="J1551" t="s">
        <v>5968</v>
      </c>
      <c r="K1551" t="s">
        <v>4239</v>
      </c>
      <c r="L1551">
        <v>189</v>
      </c>
      <c r="M1551" s="37">
        <v>43482</v>
      </c>
      <c r="N1551" t="s">
        <v>42</v>
      </c>
      <c r="Q1551" s="37"/>
      <c r="R1551" s="37"/>
      <c r="S1551" t="b">
        <v>0</v>
      </c>
      <c r="V1551" t="s">
        <v>714</v>
      </c>
      <c r="W1551">
        <v>10</v>
      </c>
      <c r="X1551">
        <v>25</v>
      </c>
      <c r="Y1551">
        <v>50</v>
      </c>
      <c r="Z1551">
        <v>11133.5</v>
      </c>
      <c r="AA1551">
        <v>0</v>
      </c>
      <c r="AE1551" t="b">
        <v>0</v>
      </c>
      <c r="AF1551" t="b">
        <v>0</v>
      </c>
      <c r="AG1551" t="s">
        <v>180</v>
      </c>
    </row>
    <row r="1552" spans="1:33" x14ac:dyDescent="0.25">
      <c r="A1552" t="str">
        <f>_xlfn.CONCAT(Table3[[#This Row],[Order]],"-",Table3[[#This Row],[Line]])</f>
        <v>77795-2</v>
      </c>
      <c r="C1552" t="s">
        <v>5967</v>
      </c>
      <c r="D1552" t="s">
        <v>74</v>
      </c>
      <c r="E1552" t="b">
        <v>0</v>
      </c>
      <c r="F1552">
        <v>77795</v>
      </c>
      <c r="G1552">
        <v>2</v>
      </c>
      <c r="H1552">
        <v>12</v>
      </c>
      <c r="I1552" t="s">
        <v>739</v>
      </c>
      <c r="J1552" t="s">
        <v>5968</v>
      </c>
      <c r="K1552" t="s">
        <v>4240</v>
      </c>
      <c r="L1552">
        <v>90.72</v>
      </c>
      <c r="M1552" s="37">
        <v>43482</v>
      </c>
      <c r="N1552" t="s">
        <v>42</v>
      </c>
      <c r="Q1552" s="37"/>
      <c r="R1552" s="37"/>
      <c r="S1552" t="b">
        <v>0</v>
      </c>
      <c r="V1552" t="s">
        <v>714</v>
      </c>
      <c r="W1552">
        <v>10</v>
      </c>
      <c r="X1552">
        <v>12</v>
      </c>
      <c r="Y1552">
        <v>24</v>
      </c>
      <c r="Z1552">
        <v>7272.36</v>
      </c>
      <c r="AA1552">
        <v>0</v>
      </c>
      <c r="AE1552" t="b">
        <v>0</v>
      </c>
      <c r="AF1552" t="b">
        <v>0</v>
      </c>
      <c r="AG1552" t="s">
        <v>180</v>
      </c>
    </row>
    <row r="1553" spans="1:33" x14ac:dyDescent="0.25">
      <c r="A1553" t="str">
        <f>_xlfn.CONCAT(Table3[[#This Row],[Order]],"-",Table3[[#This Row],[Line]])</f>
        <v>77795-3</v>
      </c>
      <c r="C1553" t="s">
        <v>5967</v>
      </c>
      <c r="D1553" t="s">
        <v>74</v>
      </c>
      <c r="E1553" t="b">
        <v>0</v>
      </c>
      <c r="F1553">
        <v>77795</v>
      </c>
      <c r="G1553">
        <v>3</v>
      </c>
      <c r="H1553">
        <v>3</v>
      </c>
      <c r="I1553" t="s">
        <v>739</v>
      </c>
      <c r="J1553" t="s">
        <v>5968</v>
      </c>
      <c r="K1553" t="s">
        <v>4242</v>
      </c>
      <c r="L1553">
        <v>26.61</v>
      </c>
      <c r="M1553" s="37">
        <v>43482</v>
      </c>
      <c r="N1553" t="s">
        <v>42</v>
      </c>
      <c r="Q1553" s="37"/>
      <c r="R1553" s="37"/>
      <c r="S1553" t="b">
        <v>0</v>
      </c>
      <c r="V1553" t="s">
        <v>714</v>
      </c>
      <c r="W1553">
        <v>10</v>
      </c>
      <c r="X1553">
        <v>3</v>
      </c>
      <c r="Y1553">
        <v>6</v>
      </c>
      <c r="Z1553">
        <v>1404.84</v>
      </c>
      <c r="AA1553">
        <v>0</v>
      </c>
      <c r="AE1553" t="b">
        <v>0</v>
      </c>
      <c r="AF1553" t="b">
        <v>0</v>
      </c>
      <c r="AG1553" t="s">
        <v>180</v>
      </c>
    </row>
    <row r="1554" spans="1:33" x14ac:dyDescent="0.25">
      <c r="A1554" t="str">
        <f>_xlfn.CONCAT(Table3[[#This Row],[Order]],"-",Table3[[#This Row],[Line]])</f>
        <v>77795-4</v>
      </c>
      <c r="C1554" t="s">
        <v>5967</v>
      </c>
      <c r="D1554" t="s">
        <v>74</v>
      </c>
      <c r="E1554" t="b">
        <v>0</v>
      </c>
      <c r="F1554">
        <v>77795</v>
      </c>
      <c r="G1554">
        <v>4</v>
      </c>
      <c r="H1554">
        <v>5</v>
      </c>
      <c r="I1554" t="s">
        <v>739</v>
      </c>
      <c r="J1554" t="s">
        <v>5968</v>
      </c>
      <c r="K1554" t="s">
        <v>4244</v>
      </c>
      <c r="L1554">
        <v>44.35</v>
      </c>
      <c r="M1554" s="37">
        <v>43482</v>
      </c>
      <c r="N1554" t="s">
        <v>42</v>
      </c>
      <c r="Q1554" s="37"/>
      <c r="R1554" s="37"/>
      <c r="S1554" t="b">
        <v>0</v>
      </c>
      <c r="V1554" t="s">
        <v>714</v>
      </c>
      <c r="W1554">
        <v>10</v>
      </c>
      <c r="X1554">
        <v>5</v>
      </c>
      <c r="Y1554">
        <v>10</v>
      </c>
      <c r="Z1554">
        <v>3076.1</v>
      </c>
      <c r="AA1554">
        <v>0</v>
      </c>
      <c r="AE1554" t="b">
        <v>0</v>
      </c>
      <c r="AF1554" t="b">
        <v>0</v>
      </c>
      <c r="AG1554" t="s">
        <v>180</v>
      </c>
    </row>
    <row r="1555" spans="1:33" x14ac:dyDescent="0.25">
      <c r="A1555" t="str">
        <f>_xlfn.CONCAT(Table3[[#This Row],[Order]],"-",Table3[[#This Row],[Line]])</f>
        <v>77795-5</v>
      </c>
      <c r="C1555" t="s">
        <v>5967</v>
      </c>
      <c r="D1555" t="s">
        <v>74</v>
      </c>
      <c r="E1555" t="b">
        <v>0</v>
      </c>
      <c r="F1555">
        <v>77795</v>
      </c>
      <c r="G1555">
        <v>5</v>
      </c>
      <c r="H1555">
        <v>76</v>
      </c>
      <c r="I1555" t="s">
        <v>712</v>
      </c>
      <c r="J1555" t="s">
        <v>5968</v>
      </c>
      <c r="K1555" t="s">
        <v>4245</v>
      </c>
      <c r="L1555">
        <v>176.32</v>
      </c>
      <c r="M1555" s="37">
        <v>43482</v>
      </c>
      <c r="N1555" t="s">
        <v>42</v>
      </c>
      <c r="Q1555" s="37"/>
      <c r="R1555" s="37"/>
      <c r="S1555" t="b">
        <v>0</v>
      </c>
      <c r="V1555" t="s">
        <v>714</v>
      </c>
      <c r="W1555">
        <v>10</v>
      </c>
      <c r="X1555">
        <v>76</v>
      </c>
      <c r="Y1555">
        <v>76</v>
      </c>
      <c r="Z1555">
        <v>12213.2</v>
      </c>
      <c r="AA1555">
        <v>0</v>
      </c>
      <c r="AE1555" t="b">
        <v>0</v>
      </c>
      <c r="AF1555" t="b">
        <v>0</v>
      </c>
      <c r="AG1555" t="s">
        <v>180</v>
      </c>
    </row>
    <row r="1556" spans="1:33" x14ac:dyDescent="0.25">
      <c r="A1556" t="str">
        <f>_xlfn.CONCAT(Table3[[#This Row],[Order]],"-",Table3[[#This Row],[Line]])</f>
        <v>78039-1</v>
      </c>
      <c r="C1556" t="s">
        <v>5967</v>
      </c>
      <c r="D1556" t="s">
        <v>74</v>
      </c>
      <c r="E1556" t="b">
        <v>0</v>
      </c>
      <c r="F1556">
        <v>78039</v>
      </c>
      <c r="G1556">
        <v>1</v>
      </c>
      <c r="H1556">
        <v>1</v>
      </c>
      <c r="I1556" t="s">
        <v>749</v>
      </c>
      <c r="J1556" t="s">
        <v>5968</v>
      </c>
      <c r="K1556" t="s">
        <v>4403</v>
      </c>
      <c r="L1556">
        <v>18.149999999999999</v>
      </c>
      <c r="M1556" s="37">
        <v>43475</v>
      </c>
      <c r="N1556" t="s">
        <v>42</v>
      </c>
      <c r="P1556" t="s">
        <v>151</v>
      </c>
      <c r="Q1556" s="37"/>
      <c r="R1556" s="37"/>
      <c r="S1556" t="b">
        <v>0</v>
      </c>
      <c r="T1556" t="s">
        <v>0</v>
      </c>
      <c r="V1556" t="s">
        <v>715</v>
      </c>
      <c r="W1556">
        <v>12</v>
      </c>
      <c r="X1556">
        <v>3</v>
      </c>
      <c r="Y1556">
        <v>7</v>
      </c>
      <c r="Z1556">
        <v>2624</v>
      </c>
      <c r="AA1556">
        <v>0</v>
      </c>
      <c r="AE1556" t="b">
        <v>0</v>
      </c>
      <c r="AF1556" t="b">
        <v>0</v>
      </c>
      <c r="AG1556" t="s">
        <v>74</v>
      </c>
    </row>
    <row r="1557" spans="1:33" x14ac:dyDescent="0.25">
      <c r="A1557" t="str">
        <f>_xlfn.CONCAT(Table3[[#This Row],[Order]],"-",Table3[[#This Row],[Line]])</f>
        <v>77002-1</v>
      </c>
      <c r="C1557" t="s">
        <v>5967</v>
      </c>
      <c r="D1557" t="s">
        <v>74</v>
      </c>
      <c r="E1557" t="b">
        <v>0</v>
      </c>
      <c r="F1557">
        <v>77002</v>
      </c>
      <c r="G1557">
        <v>1</v>
      </c>
      <c r="H1557">
        <v>5</v>
      </c>
      <c r="I1557" t="s">
        <v>731</v>
      </c>
      <c r="J1557" t="s">
        <v>5968</v>
      </c>
      <c r="K1557" t="s">
        <v>2393</v>
      </c>
      <c r="L1557">
        <v>31.9</v>
      </c>
      <c r="M1557" s="37">
        <v>43468</v>
      </c>
      <c r="N1557" t="s">
        <v>29</v>
      </c>
      <c r="Q1557" s="37">
        <v>43453</v>
      </c>
      <c r="R1557" s="37"/>
      <c r="S1557" t="b">
        <v>0</v>
      </c>
      <c r="V1557" t="s">
        <v>715</v>
      </c>
      <c r="W1557">
        <v>12</v>
      </c>
      <c r="X1557">
        <v>5</v>
      </c>
      <c r="Y1557">
        <v>10</v>
      </c>
      <c r="Z1557">
        <v>2365</v>
      </c>
      <c r="AA1557">
        <v>0</v>
      </c>
      <c r="AC1557" t="s">
        <v>151</v>
      </c>
      <c r="AD1557" t="s">
        <v>151</v>
      </c>
      <c r="AE1557" t="b">
        <v>0</v>
      </c>
      <c r="AF1557" t="b">
        <v>0</v>
      </c>
      <c r="AG1557" t="s">
        <v>74</v>
      </c>
    </row>
    <row r="1558" spans="1:33" x14ac:dyDescent="0.25">
      <c r="A1558" t="str">
        <f>_xlfn.CONCAT(Table3[[#This Row],[Order]],"-",Table3[[#This Row],[Line]])</f>
        <v>77529-1</v>
      </c>
      <c r="C1558" t="s">
        <v>5967</v>
      </c>
      <c r="D1558" t="s">
        <v>74</v>
      </c>
      <c r="E1558" t="b">
        <v>0</v>
      </c>
      <c r="F1558">
        <v>77529</v>
      </c>
      <c r="G1558">
        <v>1</v>
      </c>
      <c r="H1558">
        <v>2</v>
      </c>
      <c r="I1558" t="s">
        <v>761</v>
      </c>
      <c r="J1558" t="s">
        <v>5968</v>
      </c>
      <c r="K1558" t="s">
        <v>2912</v>
      </c>
      <c r="L1558">
        <v>10</v>
      </c>
      <c r="M1558" s="37">
        <v>43469</v>
      </c>
      <c r="N1558" t="s">
        <v>29</v>
      </c>
      <c r="Q1558" s="37">
        <v>43457</v>
      </c>
      <c r="R1558" s="37"/>
      <c r="S1558" t="b">
        <v>0</v>
      </c>
      <c r="V1558" t="s">
        <v>715</v>
      </c>
      <c r="W1558">
        <v>12</v>
      </c>
      <c r="X1558">
        <v>2</v>
      </c>
      <c r="Y1558">
        <v>2</v>
      </c>
      <c r="Z1558">
        <v>810</v>
      </c>
      <c r="AA1558">
        <v>0</v>
      </c>
      <c r="AD1558" t="s">
        <v>151</v>
      </c>
      <c r="AE1558" t="b">
        <v>0</v>
      </c>
      <c r="AF1558" t="b">
        <v>0</v>
      </c>
      <c r="AG1558" t="s">
        <v>74</v>
      </c>
    </row>
    <row r="1559" spans="1:33" x14ac:dyDescent="0.25">
      <c r="A1559" t="str">
        <f>_xlfn.CONCAT(Table3[[#This Row],[Order]],"-",Table3[[#This Row],[Line]])</f>
        <v>74599-1</v>
      </c>
      <c r="C1559" t="s">
        <v>5967</v>
      </c>
      <c r="D1559" t="s">
        <v>74</v>
      </c>
      <c r="E1559" t="b">
        <v>0</v>
      </c>
      <c r="F1559">
        <v>74599</v>
      </c>
      <c r="G1559">
        <v>1</v>
      </c>
      <c r="H1559">
        <v>1</v>
      </c>
      <c r="I1559" t="s">
        <v>730</v>
      </c>
      <c r="J1559" t="s">
        <v>5968</v>
      </c>
      <c r="K1559" t="s">
        <v>2549</v>
      </c>
      <c r="L1559">
        <v>0</v>
      </c>
      <c r="M1559" s="37"/>
      <c r="N1559" t="s">
        <v>782</v>
      </c>
      <c r="Q1559" s="37"/>
      <c r="R1559" s="37"/>
      <c r="S1559" t="b">
        <v>1</v>
      </c>
      <c r="T1559" t="s">
        <v>41</v>
      </c>
      <c r="V1559" t="s">
        <v>715</v>
      </c>
      <c r="W1559">
        <v>0</v>
      </c>
      <c r="X1559">
        <v>24</v>
      </c>
      <c r="Z1559">
        <v>7200</v>
      </c>
      <c r="AA1559">
        <v>0</v>
      </c>
      <c r="AE1559" t="b">
        <v>0</v>
      </c>
      <c r="AF1559" t="b">
        <v>0</v>
      </c>
      <c r="AG1559" t="s">
        <v>74</v>
      </c>
    </row>
    <row r="1560" spans="1:33" x14ac:dyDescent="0.25">
      <c r="A1560" t="str">
        <f>_xlfn.CONCAT(Table3[[#This Row],[Order]],"-",Table3[[#This Row],[Line]])</f>
        <v>74599-2</v>
      </c>
      <c r="C1560" t="s">
        <v>5967</v>
      </c>
      <c r="D1560" t="s">
        <v>74</v>
      </c>
      <c r="E1560" t="b">
        <v>0</v>
      </c>
      <c r="F1560">
        <v>74599</v>
      </c>
      <c r="G1560">
        <v>2</v>
      </c>
      <c r="H1560">
        <v>1</v>
      </c>
      <c r="I1560" t="s">
        <v>730</v>
      </c>
      <c r="J1560" t="s">
        <v>5968</v>
      </c>
      <c r="K1560" t="s">
        <v>2551</v>
      </c>
      <c r="L1560">
        <v>6</v>
      </c>
      <c r="M1560" s="37">
        <v>43469</v>
      </c>
      <c r="N1560" t="s">
        <v>29</v>
      </c>
      <c r="Q1560" s="37"/>
      <c r="R1560" s="37">
        <v>43464</v>
      </c>
      <c r="S1560" t="b">
        <v>0</v>
      </c>
      <c r="V1560" t="s">
        <v>715</v>
      </c>
      <c r="W1560">
        <v>4</v>
      </c>
      <c r="X1560">
        <v>2</v>
      </c>
      <c r="Y1560">
        <v>3</v>
      </c>
      <c r="Z1560">
        <v>500</v>
      </c>
      <c r="AA1560">
        <v>0</v>
      </c>
      <c r="AB1560" t="s">
        <v>151</v>
      </c>
      <c r="AE1560" t="b">
        <v>1</v>
      </c>
      <c r="AF1560" t="b">
        <v>0</v>
      </c>
      <c r="AG1560" t="s">
        <v>74</v>
      </c>
    </row>
    <row r="1561" spans="1:33" x14ac:dyDescent="0.25">
      <c r="A1561" t="str">
        <f>_xlfn.CONCAT(Table3[[#This Row],[Order]],"-",Table3[[#This Row],[Line]])</f>
        <v>74599-2</v>
      </c>
      <c r="C1561" t="s">
        <v>5967</v>
      </c>
      <c r="D1561" t="s">
        <v>74</v>
      </c>
      <c r="E1561" t="b">
        <v>0</v>
      </c>
      <c r="F1561">
        <v>74599</v>
      </c>
      <c r="G1561">
        <v>2</v>
      </c>
      <c r="H1561">
        <v>2</v>
      </c>
      <c r="I1561" t="s">
        <v>730</v>
      </c>
      <c r="J1561" t="s">
        <v>5968</v>
      </c>
      <c r="K1561" t="s">
        <v>2551</v>
      </c>
      <c r="L1561">
        <v>12</v>
      </c>
      <c r="M1561" s="37"/>
      <c r="N1561" t="s">
        <v>782</v>
      </c>
      <c r="Q1561" s="37"/>
      <c r="R1561" s="37"/>
      <c r="S1561" t="b">
        <v>0</v>
      </c>
      <c r="V1561" t="s">
        <v>715</v>
      </c>
      <c r="W1561">
        <v>0</v>
      </c>
      <c r="X1561">
        <v>4</v>
      </c>
      <c r="Z1561">
        <v>1000</v>
      </c>
      <c r="AA1561">
        <v>0</v>
      </c>
      <c r="AE1561" t="b">
        <v>0</v>
      </c>
      <c r="AF1561" t="b">
        <v>0</v>
      </c>
      <c r="AG1561" t="s">
        <v>74</v>
      </c>
    </row>
    <row r="1562" spans="1:33" x14ac:dyDescent="0.25">
      <c r="A1562" t="str">
        <f>_xlfn.CONCAT(Table3[[#This Row],[Order]],"-",Table3[[#This Row],[Line]])</f>
        <v>74599-3</v>
      </c>
      <c r="C1562" t="s">
        <v>5967</v>
      </c>
      <c r="D1562" t="s">
        <v>74</v>
      </c>
      <c r="E1562" t="b">
        <v>0</v>
      </c>
      <c r="F1562">
        <v>74599</v>
      </c>
      <c r="G1562">
        <v>3</v>
      </c>
      <c r="H1562">
        <v>6</v>
      </c>
      <c r="I1562" t="s">
        <v>730</v>
      </c>
      <c r="J1562" t="s">
        <v>5968</v>
      </c>
      <c r="K1562" t="s">
        <v>2553</v>
      </c>
      <c r="L1562">
        <v>42.12</v>
      </c>
      <c r="M1562" s="37">
        <v>43469</v>
      </c>
      <c r="N1562" t="s">
        <v>29</v>
      </c>
      <c r="Q1562" s="37"/>
      <c r="R1562" s="37">
        <v>43464</v>
      </c>
      <c r="S1562" t="b">
        <v>0</v>
      </c>
      <c r="V1562" t="s">
        <v>715</v>
      </c>
      <c r="W1562">
        <v>4</v>
      </c>
      <c r="X1562">
        <v>12</v>
      </c>
      <c r="Y1562">
        <v>12</v>
      </c>
      <c r="Z1562">
        <v>4200</v>
      </c>
      <c r="AA1562">
        <v>0</v>
      </c>
      <c r="AB1562" t="s">
        <v>151</v>
      </c>
      <c r="AE1562" t="b">
        <v>1</v>
      </c>
      <c r="AF1562" t="b">
        <v>0</v>
      </c>
      <c r="AG1562" t="s">
        <v>74</v>
      </c>
    </row>
    <row r="1563" spans="1:33" x14ac:dyDescent="0.25">
      <c r="A1563" t="str">
        <f>_xlfn.CONCAT(Table3[[#This Row],[Order]],"-",Table3[[#This Row],[Line]])</f>
        <v>74599-4</v>
      </c>
      <c r="C1563" t="s">
        <v>5967</v>
      </c>
      <c r="D1563" t="s">
        <v>74</v>
      </c>
      <c r="E1563" t="b">
        <v>0</v>
      </c>
      <c r="F1563">
        <v>74599</v>
      </c>
      <c r="G1563">
        <v>4</v>
      </c>
      <c r="H1563">
        <v>2</v>
      </c>
      <c r="I1563" t="s">
        <v>730</v>
      </c>
      <c r="J1563" t="s">
        <v>5968</v>
      </c>
      <c r="K1563" t="s">
        <v>2555</v>
      </c>
      <c r="L1563">
        <v>14.04</v>
      </c>
      <c r="M1563" s="37">
        <v>43469</v>
      </c>
      <c r="N1563" t="s">
        <v>29</v>
      </c>
      <c r="Q1563" s="37"/>
      <c r="R1563" s="37">
        <v>43464</v>
      </c>
      <c r="S1563" t="b">
        <v>0</v>
      </c>
      <c r="V1563" t="s">
        <v>715</v>
      </c>
      <c r="W1563">
        <v>4</v>
      </c>
      <c r="X1563">
        <v>2</v>
      </c>
      <c r="Y1563">
        <v>4</v>
      </c>
      <c r="Z1563">
        <v>1600</v>
      </c>
      <c r="AA1563">
        <v>0</v>
      </c>
      <c r="AB1563" t="s">
        <v>151</v>
      </c>
      <c r="AE1563" t="b">
        <v>1</v>
      </c>
      <c r="AF1563" t="b">
        <v>0</v>
      </c>
      <c r="AG1563" t="s">
        <v>74</v>
      </c>
    </row>
    <row r="1564" spans="1:33" x14ac:dyDescent="0.25">
      <c r="A1564" t="str">
        <f>_xlfn.CONCAT(Table3[[#This Row],[Order]],"-",Table3[[#This Row],[Line]])</f>
        <v>74599-5</v>
      </c>
      <c r="C1564" t="s">
        <v>5967</v>
      </c>
      <c r="D1564" t="s">
        <v>74</v>
      </c>
      <c r="E1564" t="b">
        <v>0</v>
      </c>
      <c r="F1564">
        <v>74599</v>
      </c>
      <c r="G1564">
        <v>5</v>
      </c>
      <c r="H1564">
        <v>1</v>
      </c>
      <c r="I1564" t="s">
        <v>730</v>
      </c>
      <c r="J1564" t="s">
        <v>5968</v>
      </c>
      <c r="K1564" t="s">
        <v>2557</v>
      </c>
      <c r="L1564">
        <v>9.42</v>
      </c>
      <c r="M1564" s="37">
        <v>43469</v>
      </c>
      <c r="N1564" t="s">
        <v>29</v>
      </c>
      <c r="Q1564" s="37"/>
      <c r="R1564" s="37">
        <v>43464</v>
      </c>
      <c r="S1564" t="b">
        <v>0</v>
      </c>
      <c r="V1564" t="s">
        <v>715</v>
      </c>
      <c r="W1564">
        <v>4</v>
      </c>
      <c r="X1564">
        <v>1</v>
      </c>
      <c r="Y1564">
        <v>3</v>
      </c>
      <c r="Z1564">
        <v>1100</v>
      </c>
      <c r="AA1564">
        <v>0</v>
      </c>
      <c r="AB1564" t="s">
        <v>151</v>
      </c>
      <c r="AE1564" t="b">
        <v>1</v>
      </c>
      <c r="AF1564" t="b">
        <v>0</v>
      </c>
      <c r="AG1564" t="s">
        <v>74</v>
      </c>
    </row>
    <row r="1565" spans="1:33" x14ac:dyDescent="0.25">
      <c r="A1565" t="str">
        <f>_xlfn.CONCAT(Table3[[#This Row],[Order]],"-",Table3[[#This Row],[Line]])</f>
        <v>64429-2</v>
      </c>
      <c r="C1565" t="s">
        <v>5967</v>
      </c>
      <c r="D1565" t="s">
        <v>162</v>
      </c>
      <c r="E1565" t="b">
        <v>0</v>
      </c>
      <c r="F1565">
        <v>64429</v>
      </c>
      <c r="G1565">
        <v>2</v>
      </c>
      <c r="H1565">
        <v>0</v>
      </c>
      <c r="I1565" t="s">
        <v>419</v>
      </c>
      <c r="J1565" t="s">
        <v>5968</v>
      </c>
      <c r="K1565" t="s">
        <v>716</v>
      </c>
      <c r="L1565">
        <v>0</v>
      </c>
      <c r="M1565" s="37"/>
      <c r="N1565" t="s">
        <v>42</v>
      </c>
      <c r="Q1565" s="37"/>
      <c r="R1565" s="37"/>
      <c r="S1565" t="b">
        <v>0</v>
      </c>
      <c r="V1565" t="s">
        <v>715</v>
      </c>
      <c r="W1565">
        <v>0</v>
      </c>
      <c r="X1565">
        <v>0</v>
      </c>
      <c r="Z1565">
        <v>0</v>
      </c>
      <c r="AA1565">
        <v>0</v>
      </c>
      <c r="AE1565" t="b">
        <v>0</v>
      </c>
      <c r="AF1565" t="b">
        <v>0</v>
      </c>
      <c r="AG1565" t="s">
        <v>74</v>
      </c>
    </row>
    <row r="1566" spans="1:33" x14ac:dyDescent="0.25">
      <c r="A1566" t="str">
        <f>_xlfn.CONCAT(Table3[[#This Row],[Order]],"-",Table3[[#This Row],[Line]])</f>
        <v>75967-1</v>
      </c>
      <c r="C1566" t="s">
        <v>5967</v>
      </c>
      <c r="D1566" t="s">
        <v>74</v>
      </c>
      <c r="E1566" t="b">
        <v>0</v>
      </c>
      <c r="F1566">
        <v>75967</v>
      </c>
      <c r="G1566">
        <v>1</v>
      </c>
      <c r="H1566">
        <v>4</v>
      </c>
      <c r="I1566" t="s">
        <v>723</v>
      </c>
      <c r="J1566" t="s">
        <v>5968</v>
      </c>
      <c r="K1566" t="s">
        <v>1065</v>
      </c>
      <c r="L1566">
        <v>56</v>
      </c>
      <c r="M1566" s="37">
        <v>43452</v>
      </c>
      <c r="N1566" t="s">
        <v>29</v>
      </c>
      <c r="O1566" t="s">
        <v>3660</v>
      </c>
      <c r="P1566" t="s">
        <v>151</v>
      </c>
      <c r="Q1566" s="37"/>
      <c r="R1566" s="37">
        <v>43448</v>
      </c>
      <c r="S1566" t="b">
        <v>0</v>
      </c>
      <c r="V1566" t="s">
        <v>714</v>
      </c>
      <c r="W1566">
        <v>7</v>
      </c>
      <c r="X1566">
        <v>8</v>
      </c>
      <c r="Y1566">
        <v>16</v>
      </c>
      <c r="Z1566">
        <v>8840</v>
      </c>
      <c r="AA1566">
        <v>0</v>
      </c>
      <c r="AC1566" t="s">
        <v>151</v>
      </c>
      <c r="AE1566" t="b">
        <v>1</v>
      </c>
      <c r="AF1566" t="b">
        <v>0</v>
      </c>
      <c r="AG1566" t="s">
        <v>180</v>
      </c>
    </row>
    <row r="1567" spans="1:33" x14ac:dyDescent="0.25">
      <c r="A1567" t="str">
        <f>_xlfn.CONCAT(Table3[[#This Row],[Order]],"-",Table3[[#This Row],[Line]])</f>
        <v>76286-2</v>
      </c>
      <c r="C1567" t="s">
        <v>5967</v>
      </c>
      <c r="D1567" t="s">
        <v>74</v>
      </c>
      <c r="E1567" t="b">
        <v>0</v>
      </c>
      <c r="F1567">
        <v>76286</v>
      </c>
      <c r="G1567">
        <v>2</v>
      </c>
      <c r="H1567">
        <v>3</v>
      </c>
      <c r="I1567" t="s">
        <v>725</v>
      </c>
      <c r="J1567" t="s">
        <v>5968</v>
      </c>
      <c r="K1567" t="s">
        <v>3432</v>
      </c>
      <c r="L1567">
        <v>27</v>
      </c>
      <c r="M1567" s="37">
        <v>43476</v>
      </c>
      <c r="N1567" t="s">
        <v>165</v>
      </c>
      <c r="P1567" t="s">
        <v>151</v>
      </c>
      <c r="Q1567" s="37">
        <v>43464</v>
      </c>
      <c r="R1567" s="37"/>
      <c r="S1567" t="b">
        <v>1</v>
      </c>
      <c r="T1567" t="s">
        <v>41</v>
      </c>
      <c r="V1567" t="s">
        <v>714</v>
      </c>
      <c r="W1567">
        <v>12</v>
      </c>
      <c r="X1567">
        <v>3</v>
      </c>
      <c r="Y1567">
        <v>3</v>
      </c>
      <c r="Z1567">
        <v>1950</v>
      </c>
      <c r="AA1567">
        <v>0</v>
      </c>
      <c r="AD1567" t="s">
        <v>151</v>
      </c>
      <c r="AE1567" t="b">
        <v>0</v>
      </c>
      <c r="AF1567" t="b">
        <v>0</v>
      </c>
      <c r="AG1567" t="s">
        <v>74</v>
      </c>
    </row>
    <row r="1568" spans="1:33" x14ac:dyDescent="0.25">
      <c r="A1568" t="str">
        <f>_xlfn.CONCAT(Table3[[#This Row],[Order]],"-",Table3[[#This Row],[Line]])</f>
        <v>76286-3</v>
      </c>
      <c r="C1568" t="s">
        <v>5967</v>
      </c>
      <c r="D1568" t="s">
        <v>74</v>
      </c>
      <c r="E1568" t="b">
        <v>0</v>
      </c>
      <c r="F1568">
        <v>76286</v>
      </c>
      <c r="G1568">
        <v>3</v>
      </c>
      <c r="H1568">
        <v>1</v>
      </c>
      <c r="I1568" t="s">
        <v>725</v>
      </c>
      <c r="J1568" t="s">
        <v>5968</v>
      </c>
      <c r="K1568" t="s">
        <v>3434</v>
      </c>
      <c r="L1568">
        <v>40</v>
      </c>
      <c r="M1568" s="37">
        <v>43476</v>
      </c>
      <c r="N1568" t="s">
        <v>165</v>
      </c>
      <c r="P1568" t="s">
        <v>151</v>
      </c>
      <c r="Q1568" s="37">
        <v>43464</v>
      </c>
      <c r="R1568" s="37"/>
      <c r="S1568" t="b">
        <v>0</v>
      </c>
      <c r="V1568" t="s">
        <v>714</v>
      </c>
      <c r="W1568">
        <v>12</v>
      </c>
      <c r="X1568">
        <v>4</v>
      </c>
      <c r="Y1568">
        <v>4</v>
      </c>
      <c r="Z1568">
        <v>2311</v>
      </c>
      <c r="AA1568">
        <v>0</v>
      </c>
      <c r="AD1568" t="s">
        <v>151</v>
      </c>
      <c r="AE1568" t="b">
        <v>0</v>
      </c>
      <c r="AF1568" t="b">
        <v>0</v>
      </c>
      <c r="AG1568" t="s">
        <v>74</v>
      </c>
    </row>
    <row r="1569" spans="1:33" x14ac:dyDescent="0.25">
      <c r="A1569" t="str">
        <f>_xlfn.CONCAT(Table3[[#This Row],[Order]],"-",Table3[[#This Row],[Line]])</f>
        <v>77588-1</v>
      </c>
      <c r="C1569" t="s">
        <v>5967</v>
      </c>
      <c r="D1569" t="s">
        <v>74</v>
      </c>
      <c r="E1569" t="b">
        <v>0</v>
      </c>
      <c r="F1569">
        <v>77588</v>
      </c>
      <c r="G1569">
        <v>1</v>
      </c>
      <c r="H1569">
        <v>4</v>
      </c>
      <c r="I1569" t="s">
        <v>747</v>
      </c>
      <c r="J1569" t="s">
        <v>5968</v>
      </c>
      <c r="K1569" t="s">
        <v>3436</v>
      </c>
      <c r="L1569">
        <v>43.04</v>
      </c>
      <c r="M1569" s="37">
        <v>43479</v>
      </c>
      <c r="N1569" t="s">
        <v>42</v>
      </c>
      <c r="Q1569" s="37"/>
      <c r="R1569" s="37"/>
      <c r="S1569" t="b">
        <v>0</v>
      </c>
      <c r="V1569" t="s">
        <v>715</v>
      </c>
      <c r="W1569">
        <v>12</v>
      </c>
      <c r="X1569">
        <v>4</v>
      </c>
      <c r="Y1569">
        <v>16</v>
      </c>
      <c r="Z1569">
        <v>4032</v>
      </c>
      <c r="AA1569">
        <v>0</v>
      </c>
      <c r="AE1569" t="b">
        <v>0</v>
      </c>
      <c r="AF1569" t="b">
        <v>0</v>
      </c>
      <c r="AG1569" t="s">
        <v>74</v>
      </c>
    </row>
    <row r="1570" spans="1:33" x14ac:dyDescent="0.25">
      <c r="A1570" t="str">
        <f>_xlfn.CONCAT(Table3[[#This Row],[Order]],"-",Table3[[#This Row],[Line]])</f>
        <v>76954-7</v>
      </c>
      <c r="C1570" t="s">
        <v>5967</v>
      </c>
      <c r="D1570" t="s">
        <v>74</v>
      </c>
      <c r="E1570" t="b">
        <v>0</v>
      </c>
      <c r="F1570">
        <v>76954</v>
      </c>
      <c r="G1570">
        <v>7</v>
      </c>
      <c r="H1570">
        <v>3</v>
      </c>
      <c r="I1570" t="s">
        <v>735</v>
      </c>
      <c r="J1570" t="s">
        <v>5968</v>
      </c>
      <c r="K1570" t="s">
        <v>2265</v>
      </c>
      <c r="L1570">
        <v>84</v>
      </c>
      <c r="M1570" s="37">
        <v>43474</v>
      </c>
      <c r="N1570" t="s">
        <v>165</v>
      </c>
      <c r="P1570" t="s">
        <v>151</v>
      </c>
      <c r="Q1570" s="37">
        <v>43462</v>
      </c>
      <c r="R1570" s="37"/>
      <c r="S1570" t="b">
        <v>0</v>
      </c>
      <c r="V1570" t="s">
        <v>714</v>
      </c>
      <c r="W1570">
        <v>4</v>
      </c>
      <c r="X1570">
        <v>6</v>
      </c>
      <c r="Y1570">
        <v>21</v>
      </c>
      <c r="Z1570">
        <v>4620</v>
      </c>
      <c r="AA1570">
        <v>0</v>
      </c>
      <c r="AD1570" t="s">
        <v>151</v>
      </c>
      <c r="AE1570" t="b">
        <v>0</v>
      </c>
      <c r="AF1570" t="b">
        <v>0</v>
      </c>
      <c r="AG1570" t="s">
        <v>180</v>
      </c>
    </row>
    <row r="1571" spans="1:33" x14ac:dyDescent="0.25">
      <c r="A1571" t="str">
        <f>_xlfn.CONCAT(Table3[[#This Row],[Order]],"-",Table3[[#This Row],[Line]])</f>
        <v>76954-8</v>
      </c>
      <c r="C1571" t="s">
        <v>5967</v>
      </c>
      <c r="D1571" t="s">
        <v>74</v>
      </c>
      <c r="E1571" t="b">
        <v>0</v>
      </c>
      <c r="F1571">
        <v>76954</v>
      </c>
      <c r="G1571">
        <v>8</v>
      </c>
      <c r="H1571">
        <v>4</v>
      </c>
      <c r="I1571" t="s">
        <v>735</v>
      </c>
      <c r="J1571" t="s">
        <v>5968</v>
      </c>
      <c r="K1571" t="s">
        <v>2266</v>
      </c>
      <c r="L1571">
        <v>132</v>
      </c>
      <c r="M1571" s="37">
        <v>43474</v>
      </c>
      <c r="N1571" t="s">
        <v>165</v>
      </c>
      <c r="P1571" t="s">
        <v>151</v>
      </c>
      <c r="Q1571" s="37">
        <v>43462</v>
      </c>
      <c r="R1571" s="37"/>
      <c r="S1571" t="b">
        <v>0</v>
      </c>
      <c r="V1571" t="s">
        <v>714</v>
      </c>
      <c r="W1571">
        <v>4</v>
      </c>
      <c r="X1571">
        <v>8</v>
      </c>
      <c r="Y1571">
        <v>28</v>
      </c>
      <c r="Z1571">
        <v>6776</v>
      </c>
      <c r="AA1571">
        <v>0</v>
      </c>
      <c r="AD1571" t="s">
        <v>151</v>
      </c>
      <c r="AE1571" t="b">
        <v>0</v>
      </c>
      <c r="AF1571" t="b">
        <v>0</v>
      </c>
      <c r="AG1571" t="s">
        <v>180</v>
      </c>
    </row>
    <row r="1572" spans="1:33" x14ac:dyDescent="0.25">
      <c r="A1572" t="str">
        <f>_xlfn.CONCAT(Table3[[#This Row],[Order]],"-",Table3[[#This Row],[Line]])</f>
        <v>76954-9</v>
      </c>
      <c r="C1572" t="s">
        <v>5967</v>
      </c>
      <c r="D1572" t="s">
        <v>74</v>
      </c>
      <c r="E1572" t="b">
        <v>0</v>
      </c>
      <c r="F1572">
        <v>76954</v>
      </c>
      <c r="G1572">
        <v>9</v>
      </c>
      <c r="H1572">
        <v>14</v>
      </c>
      <c r="I1572" t="s">
        <v>735</v>
      </c>
      <c r="J1572" t="s">
        <v>5968</v>
      </c>
      <c r="K1572" t="s">
        <v>2267</v>
      </c>
      <c r="L1572">
        <v>462</v>
      </c>
      <c r="M1572" s="37">
        <v>43474</v>
      </c>
      <c r="N1572" t="s">
        <v>165</v>
      </c>
      <c r="P1572" t="s">
        <v>151</v>
      </c>
      <c r="Q1572" s="37">
        <v>43462</v>
      </c>
      <c r="R1572" s="37"/>
      <c r="S1572" t="b">
        <v>0</v>
      </c>
      <c r="V1572" t="s">
        <v>714</v>
      </c>
      <c r="W1572">
        <v>4</v>
      </c>
      <c r="X1572">
        <v>28</v>
      </c>
      <c r="Y1572">
        <v>98</v>
      </c>
      <c r="Z1572">
        <v>26404</v>
      </c>
      <c r="AA1572">
        <v>0</v>
      </c>
      <c r="AD1572" t="s">
        <v>151</v>
      </c>
      <c r="AE1572" t="b">
        <v>0</v>
      </c>
      <c r="AF1572" t="b">
        <v>0</v>
      </c>
      <c r="AG1572" t="s">
        <v>180</v>
      </c>
    </row>
    <row r="1573" spans="1:33" x14ac:dyDescent="0.25">
      <c r="A1573" t="str">
        <f>_xlfn.CONCAT(Table3[[#This Row],[Order]],"-",Table3[[#This Row],[Line]])</f>
        <v>76954-10</v>
      </c>
      <c r="C1573" t="s">
        <v>5967</v>
      </c>
      <c r="D1573" t="s">
        <v>74</v>
      </c>
      <c r="E1573" t="b">
        <v>0</v>
      </c>
      <c r="F1573">
        <v>76954</v>
      </c>
      <c r="G1573">
        <v>10</v>
      </c>
      <c r="H1573">
        <v>2</v>
      </c>
      <c r="I1573" t="s">
        <v>735</v>
      </c>
      <c r="J1573" t="s">
        <v>5968</v>
      </c>
      <c r="K1573" t="s">
        <v>2268</v>
      </c>
      <c r="L1573">
        <v>88</v>
      </c>
      <c r="M1573" s="37">
        <v>43474</v>
      </c>
      <c r="N1573" t="s">
        <v>165</v>
      </c>
      <c r="P1573" t="s">
        <v>151</v>
      </c>
      <c r="Q1573" s="37">
        <v>43462</v>
      </c>
      <c r="R1573" s="37"/>
      <c r="S1573" t="b">
        <v>0</v>
      </c>
      <c r="V1573" t="s">
        <v>714</v>
      </c>
      <c r="W1573">
        <v>4</v>
      </c>
      <c r="X1573">
        <v>8</v>
      </c>
      <c r="Y1573">
        <v>24.5</v>
      </c>
      <c r="Z1573">
        <v>3080</v>
      </c>
      <c r="AA1573">
        <v>0</v>
      </c>
      <c r="AD1573" t="s">
        <v>151</v>
      </c>
      <c r="AE1573" t="b">
        <v>0</v>
      </c>
      <c r="AF1573" t="b">
        <v>0</v>
      </c>
      <c r="AG1573" t="s">
        <v>180</v>
      </c>
    </row>
    <row r="1574" spans="1:33" x14ac:dyDescent="0.25">
      <c r="A1574" t="str">
        <f>_xlfn.CONCAT(Table3[[#This Row],[Order]],"-",Table3[[#This Row],[Line]])</f>
        <v>76954-11</v>
      </c>
      <c r="C1574" t="s">
        <v>5967</v>
      </c>
      <c r="D1574" t="s">
        <v>74</v>
      </c>
      <c r="E1574" t="b">
        <v>0</v>
      </c>
      <c r="F1574">
        <v>76954</v>
      </c>
      <c r="G1574">
        <v>11</v>
      </c>
      <c r="H1574">
        <v>1</v>
      </c>
      <c r="I1574" t="s">
        <v>735</v>
      </c>
      <c r="J1574" t="s">
        <v>5968</v>
      </c>
      <c r="K1574" t="s">
        <v>2269</v>
      </c>
      <c r="L1574">
        <v>68</v>
      </c>
      <c r="M1574" s="37">
        <v>43474</v>
      </c>
      <c r="N1574" t="s">
        <v>165</v>
      </c>
      <c r="P1574" t="s">
        <v>151</v>
      </c>
      <c r="Q1574" s="37">
        <v>43462</v>
      </c>
      <c r="R1574" s="37"/>
      <c r="S1574" t="b">
        <v>0</v>
      </c>
      <c r="V1574" t="s">
        <v>714</v>
      </c>
      <c r="W1574">
        <v>4</v>
      </c>
      <c r="X1574">
        <v>4</v>
      </c>
      <c r="Y1574">
        <v>15</v>
      </c>
      <c r="Z1574">
        <v>3568</v>
      </c>
      <c r="AA1574">
        <v>0</v>
      </c>
      <c r="AD1574" t="s">
        <v>151</v>
      </c>
      <c r="AE1574" t="b">
        <v>0</v>
      </c>
      <c r="AF1574" t="b">
        <v>0</v>
      </c>
      <c r="AG1574" t="s">
        <v>180</v>
      </c>
    </row>
    <row r="1575" spans="1:33" x14ac:dyDescent="0.25">
      <c r="A1575" t="str">
        <f>_xlfn.CONCAT(Table3[[#This Row],[Order]],"-",Table3[[#This Row],[Line]])</f>
        <v>76954-17</v>
      </c>
      <c r="C1575" t="s">
        <v>5967</v>
      </c>
      <c r="D1575" t="s">
        <v>74</v>
      </c>
      <c r="E1575" t="b">
        <v>0</v>
      </c>
      <c r="F1575">
        <v>76954</v>
      </c>
      <c r="G1575">
        <v>17</v>
      </c>
      <c r="H1575">
        <v>10</v>
      </c>
      <c r="I1575" t="s">
        <v>735</v>
      </c>
      <c r="J1575" t="s">
        <v>5968</v>
      </c>
      <c r="K1575" t="s">
        <v>2270</v>
      </c>
      <c r="L1575">
        <v>280</v>
      </c>
      <c r="M1575" s="37">
        <v>43474</v>
      </c>
      <c r="N1575" t="s">
        <v>165</v>
      </c>
      <c r="P1575" t="s">
        <v>151</v>
      </c>
      <c r="Q1575" s="37">
        <v>43462</v>
      </c>
      <c r="R1575" s="37"/>
      <c r="S1575" t="b">
        <v>0</v>
      </c>
      <c r="V1575" t="s">
        <v>714</v>
      </c>
      <c r="W1575">
        <v>4</v>
      </c>
      <c r="X1575">
        <v>20</v>
      </c>
      <c r="Y1575">
        <v>70</v>
      </c>
      <c r="Z1575">
        <v>15660</v>
      </c>
      <c r="AA1575">
        <v>0</v>
      </c>
      <c r="AD1575" t="s">
        <v>151</v>
      </c>
      <c r="AE1575" t="b">
        <v>0</v>
      </c>
      <c r="AF1575" t="b">
        <v>0</v>
      </c>
      <c r="AG1575" t="s">
        <v>180</v>
      </c>
    </row>
    <row r="1576" spans="1:33" x14ac:dyDescent="0.25">
      <c r="A1576" t="str">
        <f>_xlfn.CONCAT(Table3[[#This Row],[Order]],"-",Table3[[#This Row],[Line]])</f>
        <v>76954-18</v>
      </c>
      <c r="C1576" t="s">
        <v>5967</v>
      </c>
      <c r="D1576" t="s">
        <v>74</v>
      </c>
      <c r="E1576" t="b">
        <v>0</v>
      </c>
      <c r="F1576">
        <v>76954</v>
      </c>
      <c r="G1576">
        <v>18</v>
      </c>
      <c r="H1576">
        <v>13</v>
      </c>
      <c r="I1576" t="s">
        <v>735</v>
      </c>
      <c r="J1576" t="s">
        <v>5968</v>
      </c>
      <c r="K1576" t="s">
        <v>2271</v>
      </c>
      <c r="L1576">
        <v>364</v>
      </c>
      <c r="M1576" s="37">
        <v>43474</v>
      </c>
      <c r="N1576" t="s">
        <v>165</v>
      </c>
      <c r="P1576" t="s">
        <v>151</v>
      </c>
      <c r="Q1576" s="37">
        <v>43462</v>
      </c>
      <c r="R1576" s="37"/>
      <c r="S1576" t="b">
        <v>0</v>
      </c>
      <c r="V1576" t="s">
        <v>714</v>
      </c>
      <c r="W1576">
        <v>4</v>
      </c>
      <c r="X1576">
        <v>26</v>
      </c>
      <c r="Y1576">
        <v>91</v>
      </c>
      <c r="Z1576">
        <v>22360</v>
      </c>
      <c r="AA1576">
        <v>0</v>
      </c>
      <c r="AD1576" t="s">
        <v>151</v>
      </c>
      <c r="AE1576" t="b">
        <v>0</v>
      </c>
      <c r="AF1576" t="b">
        <v>0</v>
      </c>
      <c r="AG1576" t="s">
        <v>180</v>
      </c>
    </row>
    <row r="1577" spans="1:33" x14ac:dyDescent="0.25">
      <c r="A1577" t="str">
        <f>_xlfn.CONCAT(Table3[[#This Row],[Order]],"-",Table3[[#This Row],[Line]])</f>
        <v>76954-19</v>
      </c>
      <c r="C1577" t="s">
        <v>5967</v>
      </c>
      <c r="D1577" t="s">
        <v>74</v>
      </c>
      <c r="E1577" t="b">
        <v>0</v>
      </c>
      <c r="F1577">
        <v>76954</v>
      </c>
      <c r="G1577">
        <v>19</v>
      </c>
      <c r="H1577">
        <v>1</v>
      </c>
      <c r="I1577" t="s">
        <v>735</v>
      </c>
      <c r="J1577" t="s">
        <v>5968</v>
      </c>
      <c r="K1577" t="s">
        <v>2272</v>
      </c>
      <c r="L1577">
        <v>37</v>
      </c>
      <c r="M1577" s="37">
        <v>43474</v>
      </c>
      <c r="N1577" t="s">
        <v>165</v>
      </c>
      <c r="P1577" t="s">
        <v>151</v>
      </c>
      <c r="Q1577" s="37">
        <v>43462</v>
      </c>
      <c r="R1577" s="37"/>
      <c r="S1577" t="b">
        <v>0</v>
      </c>
      <c r="V1577" t="s">
        <v>714</v>
      </c>
      <c r="W1577">
        <v>4</v>
      </c>
      <c r="X1577">
        <v>3</v>
      </c>
      <c r="Y1577">
        <v>8</v>
      </c>
      <c r="Z1577">
        <v>1951</v>
      </c>
      <c r="AA1577">
        <v>0</v>
      </c>
      <c r="AD1577" t="s">
        <v>151</v>
      </c>
      <c r="AE1577" t="b">
        <v>0</v>
      </c>
      <c r="AF1577" t="b">
        <v>0</v>
      </c>
      <c r="AG1577" t="s">
        <v>180</v>
      </c>
    </row>
    <row r="1578" spans="1:33" x14ac:dyDescent="0.25">
      <c r="A1578" t="str">
        <f>_xlfn.CONCAT(Table3[[#This Row],[Order]],"-",Table3[[#This Row],[Line]])</f>
        <v>76954-20</v>
      </c>
      <c r="C1578" t="s">
        <v>5967</v>
      </c>
      <c r="D1578" t="s">
        <v>74</v>
      </c>
      <c r="E1578" t="b">
        <v>0</v>
      </c>
      <c r="F1578">
        <v>76954</v>
      </c>
      <c r="G1578">
        <v>20</v>
      </c>
      <c r="H1578">
        <v>1</v>
      </c>
      <c r="I1578" t="s">
        <v>735</v>
      </c>
      <c r="J1578" t="s">
        <v>5968</v>
      </c>
      <c r="K1578" t="s">
        <v>2273</v>
      </c>
      <c r="L1578">
        <v>37</v>
      </c>
      <c r="M1578" s="37">
        <v>43474</v>
      </c>
      <c r="N1578" t="s">
        <v>165</v>
      </c>
      <c r="P1578" t="s">
        <v>151</v>
      </c>
      <c r="Q1578" s="37">
        <v>43462</v>
      </c>
      <c r="R1578" s="37"/>
      <c r="S1578" t="b">
        <v>0</v>
      </c>
      <c r="V1578" t="s">
        <v>714</v>
      </c>
      <c r="W1578">
        <v>4</v>
      </c>
      <c r="X1578">
        <v>2</v>
      </c>
      <c r="Y1578">
        <v>8</v>
      </c>
      <c r="Z1578">
        <v>2028</v>
      </c>
      <c r="AA1578">
        <v>0</v>
      </c>
      <c r="AD1578" t="s">
        <v>151</v>
      </c>
      <c r="AE1578" t="b">
        <v>0</v>
      </c>
      <c r="AF1578" t="b">
        <v>0</v>
      </c>
      <c r="AG1578" t="s">
        <v>180</v>
      </c>
    </row>
    <row r="1579" spans="1:33" x14ac:dyDescent="0.25">
      <c r="A1579" t="str">
        <f>_xlfn.CONCAT(Table3[[#This Row],[Order]],"-",Table3[[#This Row],[Line]])</f>
        <v>76954-21</v>
      </c>
      <c r="C1579" t="s">
        <v>5967</v>
      </c>
      <c r="D1579" t="s">
        <v>74</v>
      </c>
      <c r="E1579" t="b">
        <v>0</v>
      </c>
      <c r="F1579">
        <v>76954</v>
      </c>
      <c r="G1579">
        <v>21</v>
      </c>
      <c r="H1579">
        <v>5</v>
      </c>
      <c r="I1579" t="s">
        <v>735</v>
      </c>
      <c r="J1579" t="s">
        <v>5968</v>
      </c>
      <c r="K1579" t="s">
        <v>2274</v>
      </c>
      <c r="L1579">
        <v>215</v>
      </c>
      <c r="M1579" s="37">
        <v>43474</v>
      </c>
      <c r="N1579" t="s">
        <v>165</v>
      </c>
      <c r="P1579" t="s">
        <v>151</v>
      </c>
      <c r="Q1579" s="37">
        <v>43462</v>
      </c>
      <c r="R1579" s="37"/>
      <c r="S1579" t="b">
        <v>0</v>
      </c>
      <c r="V1579" t="s">
        <v>714</v>
      </c>
      <c r="W1579">
        <v>4</v>
      </c>
      <c r="X1579">
        <v>15</v>
      </c>
      <c r="Y1579">
        <v>50</v>
      </c>
      <c r="Z1579">
        <v>10910</v>
      </c>
      <c r="AA1579">
        <v>0</v>
      </c>
      <c r="AD1579" t="s">
        <v>151</v>
      </c>
      <c r="AE1579" t="b">
        <v>0</v>
      </c>
      <c r="AF1579" t="b">
        <v>0</v>
      </c>
      <c r="AG1579" t="s">
        <v>180</v>
      </c>
    </row>
    <row r="1580" spans="1:33" x14ac:dyDescent="0.25">
      <c r="A1580" t="str">
        <f>_xlfn.CONCAT(Table3[[#This Row],[Order]],"-",Table3[[#This Row],[Line]])</f>
        <v>76954-22</v>
      </c>
      <c r="C1580" t="s">
        <v>5967</v>
      </c>
      <c r="D1580" t="s">
        <v>74</v>
      </c>
      <c r="E1580" t="b">
        <v>0</v>
      </c>
      <c r="F1580">
        <v>76954</v>
      </c>
      <c r="G1580">
        <v>22</v>
      </c>
      <c r="H1580">
        <v>1</v>
      </c>
      <c r="I1580" t="s">
        <v>735</v>
      </c>
      <c r="J1580" t="s">
        <v>5968</v>
      </c>
      <c r="K1580" t="s">
        <v>2275</v>
      </c>
      <c r="L1580">
        <v>52</v>
      </c>
      <c r="M1580" s="37">
        <v>43474</v>
      </c>
      <c r="N1580" t="s">
        <v>165</v>
      </c>
      <c r="P1580" t="s">
        <v>151</v>
      </c>
      <c r="Q1580" s="37">
        <v>43462</v>
      </c>
      <c r="R1580" s="37"/>
      <c r="S1580" t="b">
        <v>0</v>
      </c>
      <c r="V1580" t="s">
        <v>714</v>
      </c>
      <c r="W1580">
        <v>4</v>
      </c>
      <c r="X1580">
        <v>3</v>
      </c>
      <c r="Y1580">
        <v>11</v>
      </c>
      <c r="Z1580">
        <v>2490</v>
      </c>
      <c r="AA1580">
        <v>0</v>
      </c>
      <c r="AD1580" t="s">
        <v>151</v>
      </c>
      <c r="AE1580" t="b">
        <v>0</v>
      </c>
      <c r="AF1580" t="b">
        <v>0</v>
      </c>
      <c r="AG1580" t="s">
        <v>180</v>
      </c>
    </row>
    <row r="1581" spans="1:33" x14ac:dyDescent="0.25">
      <c r="A1581" t="str">
        <f>_xlfn.CONCAT(Table3[[#This Row],[Order]],"-",Table3[[#This Row],[Line]])</f>
        <v>76954-23</v>
      </c>
      <c r="C1581" t="s">
        <v>5967</v>
      </c>
      <c r="D1581" t="s">
        <v>74</v>
      </c>
      <c r="E1581" t="b">
        <v>0</v>
      </c>
      <c r="F1581">
        <v>76954</v>
      </c>
      <c r="G1581">
        <v>23</v>
      </c>
      <c r="H1581">
        <v>4</v>
      </c>
      <c r="I1581" t="s">
        <v>735</v>
      </c>
      <c r="J1581" t="s">
        <v>5968</v>
      </c>
      <c r="K1581" t="s">
        <v>2276</v>
      </c>
      <c r="L1581">
        <v>208</v>
      </c>
      <c r="M1581" s="37">
        <v>43474</v>
      </c>
      <c r="N1581" t="s">
        <v>165</v>
      </c>
      <c r="P1581" t="s">
        <v>151</v>
      </c>
      <c r="Q1581" s="37">
        <v>43462</v>
      </c>
      <c r="R1581" s="37"/>
      <c r="S1581" t="b">
        <v>0</v>
      </c>
      <c r="V1581" t="s">
        <v>714</v>
      </c>
      <c r="W1581">
        <v>4</v>
      </c>
      <c r="X1581">
        <v>16</v>
      </c>
      <c r="Y1581">
        <v>49</v>
      </c>
      <c r="Z1581">
        <v>10576</v>
      </c>
      <c r="AA1581">
        <v>0</v>
      </c>
      <c r="AD1581" t="s">
        <v>151</v>
      </c>
      <c r="AE1581" t="b">
        <v>0</v>
      </c>
      <c r="AF1581" t="b">
        <v>0</v>
      </c>
      <c r="AG1581" t="s">
        <v>180</v>
      </c>
    </row>
    <row r="1582" spans="1:33" x14ac:dyDescent="0.25">
      <c r="A1582" t="str">
        <f>_xlfn.CONCAT(Table3[[#This Row],[Order]],"-",Table3[[#This Row],[Line]])</f>
        <v>76954-24</v>
      </c>
      <c r="C1582" t="s">
        <v>5967</v>
      </c>
      <c r="D1582" t="s">
        <v>74</v>
      </c>
      <c r="E1582" t="b">
        <v>0</v>
      </c>
      <c r="F1582">
        <v>76954</v>
      </c>
      <c r="G1582">
        <v>24</v>
      </c>
      <c r="H1582">
        <v>1</v>
      </c>
      <c r="I1582" t="s">
        <v>735</v>
      </c>
      <c r="J1582" t="s">
        <v>5968</v>
      </c>
      <c r="K1582" t="s">
        <v>2277</v>
      </c>
      <c r="L1582">
        <v>53</v>
      </c>
      <c r="M1582" s="37">
        <v>43474</v>
      </c>
      <c r="N1582" t="s">
        <v>165</v>
      </c>
      <c r="P1582" t="s">
        <v>151</v>
      </c>
      <c r="Q1582" s="37">
        <v>43462</v>
      </c>
      <c r="R1582" s="37"/>
      <c r="S1582" t="b">
        <v>0</v>
      </c>
      <c r="V1582" t="s">
        <v>714</v>
      </c>
      <c r="W1582">
        <v>4</v>
      </c>
      <c r="X1582">
        <v>4</v>
      </c>
      <c r="Y1582">
        <v>12</v>
      </c>
      <c r="Z1582">
        <v>2618</v>
      </c>
      <c r="AA1582">
        <v>0</v>
      </c>
      <c r="AD1582" t="s">
        <v>151</v>
      </c>
      <c r="AE1582" t="b">
        <v>0</v>
      </c>
      <c r="AF1582" t="b">
        <v>0</v>
      </c>
      <c r="AG1582" t="s">
        <v>180</v>
      </c>
    </row>
    <row r="1583" spans="1:33" x14ac:dyDescent="0.25">
      <c r="A1583" t="str">
        <f>_xlfn.CONCAT(Table3[[#This Row],[Order]],"-",Table3[[#This Row],[Line]])</f>
        <v>76954-25</v>
      </c>
      <c r="C1583" t="s">
        <v>5967</v>
      </c>
      <c r="D1583" t="s">
        <v>74</v>
      </c>
      <c r="E1583" t="b">
        <v>0</v>
      </c>
      <c r="F1583">
        <v>76954</v>
      </c>
      <c r="G1583">
        <v>25</v>
      </c>
      <c r="H1583">
        <v>1</v>
      </c>
      <c r="I1583" t="s">
        <v>735</v>
      </c>
      <c r="J1583" t="s">
        <v>5968</v>
      </c>
      <c r="K1583" t="s">
        <v>2278</v>
      </c>
      <c r="L1583">
        <v>57</v>
      </c>
      <c r="M1583" s="37">
        <v>43474</v>
      </c>
      <c r="N1583" t="s">
        <v>165</v>
      </c>
      <c r="P1583" t="s">
        <v>151</v>
      </c>
      <c r="Q1583" s="37">
        <v>43462</v>
      </c>
      <c r="R1583" s="37"/>
      <c r="S1583" t="b">
        <v>0</v>
      </c>
      <c r="V1583" t="s">
        <v>714</v>
      </c>
      <c r="W1583">
        <v>4</v>
      </c>
      <c r="X1583">
        <v>4</v>
      </c>
      <c r="Y1583">
        <v>12</v>
      </c>
      <c r="Z1583">
        <v>3188</v>
      </c>
      <c r="AA1583">
        <v>0</v>
      </c>
      <c r="AD1583" t="s">
        <v>151</v>
      </c>
      <c r="AE1583" t="b">
        <v>0</v>
      </c>
      <c r="AF1583" t="b">
        <v>0</v>
      </c>
      <c r="AG1583" t="s">
        <v>180</v>
      </c>
    </row>
    <row r="1584" spans="1:33" x14ac:dyDescent="0.25">
      <c r="A1584" t="str">
        <f>_xlfn.CONCAT(Table3[[#This Row],[Order]],"-",Table3[[#This Row],[Line]])</f>
        <v>77480-1</v>
      </c>
      <c r="C1584" t="s">
        <v>5967</v>
      </c>
      <c r="D1584" t="s">
        <v>74</v>
      </c>
      <c r="E1584" t="b">
        <v>0</v>
      </c>
      <c r="F1584">
        <v>77480</v>
      </c>
      <c r="G1584">
        <v>1</v>
      </c>
      <c r="H1584">
        <v>3</v>
      </c>
      <c r="I1584" t="s">
        <v>741</v>
      </c>
      <c r="J1584" t="s">
        <v>5968</v>
      </c>
      <c r="K1584" t="s">
        <v>3438</v>
      </c>
      <c r="L1584">
        <v>43.59</v>
      </c>
      <c r="M1584" s="37">
        <v>43474</v>
      </c>
      <c r="N1584" t="s">
        <v>29</v>
      </c>
      <c r="Q1584" s="37"/>
      <c r="R1584" s="37"/>
      <c r="S1584" t="b">
        <v>0</v>
      </c>
      <c r="V1584" t="s">
        <v>714</v>
      </c>
      <c r="W1584">
        <v>12</v>
      </c>
      <c r="X1584">
        <v>6</v>
      </c>
      <c r="Y1584">
        <v>12</v>
      </c>
      <c r="Z1584">
        <v>4560</v>
      </c>
      <c r="AA1584">
        <v>0</v>
      </c>
      <c r="AE1584" t="b">
        <v>0</v>
      </c>
      <c r="AF1584" t="b">
        <v>0</v>
      </c>
      <c r="AG1584" t="s">
        <v>74</v>
      </c>
    </row>
    <row r="1585" spans="1:33" x14ac:dyDescent="0.25">
      <c r="A1585" t="str">
        <f>_xlfn.CONCAT(Table3[[#This Row],[Order]],"-",Table3[[#This Row],[Line]])</f>
        <v>72105-1</v>
      </c>
      <c r="C1585" t="s">
        <v>5967</v>
      </c>
      <c r="D1585" t="s">
        <v>74</v>
      </c>
      <c r="E1585" t="b">
        <v>0</v>
      </c>
      <c r="F1585">
        <v>72105</v>
      </c>
      <c r="G1585">
        <v>1</v>
      </c>
      <c r="H1585">
        <v>1</v>
      </c>
      <c r="I1585" t="s">
        <v>731</v>
      </c>
      <c r="J1585" t="s">
        <v>5968</v>
      </c>
      <c r="K1585" t="s">
        <v>870</v>
      </c>
      <c r="L1585">
        <v>7.6239999999999997</v>
      </c>
      <c r="M1585" s="37"/>
      <c r="N1585" t="s">
        <v>770</v>
      </c>
      <c r="Q1585" s="37"/>
      <c r="S1585" t="b">
        <v>0</v>
      </c>
      <c r="V1585" t="s">
        <v>715</v>
      </c>
      <c r="W1585">
        <v>12</v>
      </c>
      <c r="X1585">
        <v>1</v>
      </c>
      <c r="Y1585">
        <v>2</v>
      </c>
      <c r="Z1585">
        <v>480</v>
      </c>
      <c r="AA1585">
        <v>0</v>
      </c>
      <c r="AE1585" t="b">
        <v>0</v>
      </c>
      <c r="AF1585" t="b">
        <v>0</v>
      </c>
      <c r="AG1585" t="s">
        <v>74</v>
      </c>
    </row>
    <row r="1586" spans="1:33" x14ac:dyDescent="0.25">
      <c r="A1586" t="str">
        <f>_xlfn.CONCAT(Table3[[#This Row],[Order]],"-",Table3[[#This Row],[Line]])</f>
        <v>72105-2</v>
      </c>
      <c r="C1586" t="s">
        <v>5967</v>
      </c>
      <c r="D1586" t="s">
        <v>74</v>
      </c>
      <c r="E1586" t="b">
        <v>0</v>
      </c>
      <c r="F1586">
        <v>72105</v>
      </c>
      <c r="G1586">
        <v>2</v>
      </c>
      <c r="H1586">
        <v>1</v>
      </c>
      <c r="I1586" t="s">
        <v>731</v>
      </c>
      <c r="J1586" t="s">
        <v>5968</v>
      </c>
      <c r="K1586" t="s">
        <v>871</v>
      </c>
      <c r="L1586">
        <v>7.6239999999999997</v>
      </c>
      <c r="M1586" s="37"/>
      <c r="N1586" t="s">
        <v>770</v>
      </c>
      <c r="Q1586" s="37"/>
      <c r="R1586" s="37"/>
      <c r="S1586" t="b">
        <v>0</v>
      </c>
      <c r="V1586" t="s">
        <v>715</v>
      </c>
      <c r="W1586">
        <v>12</v>
      </c>
      <c r="X1586">
        <v>1</v>
      </c>
      <c r="Y1586">
        <v>2</v>
      </c>
      <c r="Z1586">
        <v>640</v>
      </c>
      <c r="AA1586">
        <v>0</v>
      </c>
      <c r="AE1586" t="b">
        <v>0</v>
      </c>
      <c r="AF1586" t="b">
        <v>0</v>
      </c>
      <c r="AG1586" t="s">
        <v>74</v>
      </c>
    </row>
    <row r="1587" spans="1:33" x14ac:dyDescent="0.25">
      <c r="A1587" t="str">
        <f>_xlfn.CONCAT(Table3[[#This Row],[Order]],"-",Table3[[#This Row],[Line]])</f>
        <v>76507-1</v>
      </c>
      <c r="C1587" t="s">
        <v>5967</v>
      </c>
      <c r="D1587" t="s">
        <v>74</v>
      </c>
      <c r="E1587" t="b">
        <v>0</v>
      </c>
      <c r="F1587">
        <v>76507</v>
      </c>
      <c r="G1587">
        <v>1</v>
      </c>
      <c r="H1587">
        <v>1</v>
      </c>
      <c r="I1587" t="s">
        <v>730</v>
      </c>
      <c r="J1587" t="s">
        <v>5968</v>
      </c>
      <c r="K1587" t="s">
        <v>5655</v>
      </c>
      <c r="L1587">
        <v>0</v>
      </c>
      <c r="M1587" s="37"/>
      <c r="N1587" t="s">
        <v>1730</v>
      </c>
      <c r="Q1587" s="37"/>
      <c r="R1587" s="37"/>
      <c r="S1587" t="b">
        <v>0</v>
      </c>
      <c r="V1587" t="s">
        <v>714</v>
      </c>
      <c r="W1587">
        <v>0</v>
      </c>
      <c r="X1587">
        <v>10</v>
      </c>
      <c r="Z1587">
        <v>5700</v>
      </c>
      <c r="AA1587">
        <v>0</v>
      </c>
      <c r="AE1587" t="b">
        <v>0</v>
      </c>
      <c r="AF1587" t="b">
        <v>0</v>
      </c>
      <c r="AG1587" t="s">
        <v>74</v>
      </c>
    </row>
    <row r="1588" spans="1:33" x14ac:dyDescent="0.25">
      <c r="A1588" t="str">
        <f>_xlfn.CONCAT(Table3[[#This Row],[Order]],"-",Table3[[#This Row],[Line]])</f>
        <v>76507-2</v>
      </c>
      <c r="C1588" t="s">
        <v>5967</v>
      </c>
      <c r="D1588" t="s">
        <v>74</v>
      </c>
      <c r="E1588" t="b">
        <v>0</v>
      </c>
      <c r="F1588">
        <v>76507</v>
      </c>
      <c r="G1588">
        <v>2</v>
      </c>
      <c r="H1588">
        <v>1</v>
      </c>
      <c r="I1588" t="s">
        <v>730</v>
      </c>
      <c r="J1588" t="s">
        <v>5968</v>
      </c>
      <c r="K1588" t="s">
        <v>5657</v>
      </c>
      <c r="L1588">
        <v>0</v>
      </c>
      <c r="M1588" s="37"/>
      <c r="N1588" t="s">
        <v>1730</v>
      </c>
      <c r="Q1588" s="37"/>
      <c r="R1588" s="37"/>
      <c r="S1588" t="b">
        <v>0</v>
      </c>
      <c r="V1588" t="s">
        <v>714</v>
      </c>
      <c r="W1588">
        <v>0</v>
      </c>
      <c r="X1588">
        <v>12</v>
      </c>
      <c r="Z1588">
        <v>6600</v>
      </c>
      <c r="AA1588">
        <v>0</v>
      </c>
      <c r="AE1588" t="b">
        <v>0</v>
      </c>
      <c r="AF1588" t="b">
        <v>0</v>
      </c>
      <c r="AG1588" t="s">
        <v>74</v>
      </c>
    </row>
    <row r="1589" spans="1:33" x14ac:dyDescent="0.25">
      <c r="A1589" t="str">
        <f>_xlfn.CONCAT(Table3[[#This Row],[Order]],"-",Table3[[#This Row],[Line]])</f>
        <v>76507-3</v>
      </c>
      <c r="C1589" t="s">
        <v>5967</v>
      </c>
      <c r="D1589" t="s">
        <v>74</v>
      </c>
      <c r="E1589" t="b">
        <v>0</v>
      </c>
      <c r="F1589">
        <v>76507</v>
      </c>
      <c r="G1589">
        <v>3</v>
      </c>
      <c r="H1589">
        <v>1</v>
      </c>
      <c r="I1589" t="s">
        <v>730</v>
      </c>
      <c r="J1589" t="s">
        <v>5968</v>
      </c>
      <c r="K1589" t="s">
        <v>5659</v>
      </c>
      <c r="L1589">
        <v>0</v>
      </c>
      <c r="M1589" s="37"/>
      <c r="N1589" t="s">
        <v>1730</v>
      </c>
      <c r="Q1589" s="37"/>
      <c r="R1589" s="37"/>
      <c r="S1589" t="b">
        <v>0</v>
      </c>
      <c r="V1589" t="s">
        <v>714</v>
      </c>
      <c r="W1589">
        <v>0</v>
      </c>
      <c r="X1589">
        <v>14</v>
      </c>
      <c r="Z1589">
        <v>8100</v>
      </c>
      <c r="AA1589">
        <v>0</v>
      </c>
      <c r="AE1589" t="b">
        <v>0</v>
      </c>
      <c r="AF1589" t="b">
        <v>0</v>
      </c>
      <c r="AG1589" t="s">
        <v>74</v>
      </c>
    </row>
    <row r="1590" spans="1:33" x14ac:dyDescent="0.25">
      <c r="A1590" t="str">
        <f>_xlfn.CONCAT(Table3[[#This Row],[Order]],"-",Table3[[#This Row],[Line]])</f>
        <v>76507-4</v>
      </c>
      <c r="C1590" t="s">
        <v>5967</v>
      </c>
      <c r="D1590" t="s">
        <v>74</v>
      </c>
      <c r="E1590" t="b">
        <v>0</v>
      </c>
      <c r="F1590">
        <v>76507</v>
      </c>
      <c r="G1590">
        <v>4</v>
      </c>
      <c r="H1590">
        <v>2</v>
      </c>
      <c r="I1590" t="s">
        <v>730</v>
      </c>
      <c r="J1590" t="s">
        <v>5968</v>
      </c>
      <c r="K1590" t="s">
        <v>5661</v>
      </c>
      <c r="L1590">
        <v>120</v>
      </c>
      <c r="M1590" s="37"/>
      <c r="N1590" t="s">
        <v>727</v>
      </c>
      <c r="Q1590" s="37"/>
      <c r="R1590" s="37"/>
      <c r="S1590" t="b">
        <v>0</v>
      </c>
      <c r="V1590" t="s">
        <v>714</v>
      </c>
      <c r="W1590">
        <v>0</v>
      </c>
      <c r="X1590">
        <v>14</v>
      </c>
      <c r="Z1590">
        <v>10800</v>
      </c>
      <c r="AA1590">
        <v>0</v>
      </c>
      <c r="AE1590" t="b">
        <v>0</v>
      </c>
      <c r="AF1590" t="b">
        <v>0</v>
      </c>
      <c r="AG1590" t="s">
        <v>74</v>
      </c>
    </row>
    <row r="1591" spans="1:33" x14ac:dyDescent="0.25">
      <c r="A1591" t="str">
        <f>_xlfn.CONCAT(Table3[[#This Row],[Order]],"-",Table3[[#This Row],[Line]])</f>
        <v>76507-5</v>
      </c>
      <c r="C1591" t="s">
        <v>5967</v>
      </c>
      <c r="D1591" t="s">
        <v>74</v>
      </c>
      <c r="E1591" t="b">
        <v>0</v>
      </c>
      <c r="F1591">
        <v>76507</v>
      </c>
      <c r="G1591">
        <v>5</v>
      </c>
      <c r="H1591">
        <v>2</v>
      </c>
      <c r="I1591" t="s">
        <v>730</v>
      </c>
      <c r="J1591" t="s">
        <v>5968</v>
      </c>
      <c r="K1591" t="s">
        <v>5663</v>
      </c>
      <c r="L1591">
        <v>128</v>
      </c>
      <c r="M1591" s="37"/>
      <c r="N1591" t="s">
        <v>727</v>
      </c>
      <c r="Q1591" s="37"/>
      <c r="S1591" t="b">
        <v>0</v>
      </c>
      <c r="V1591" t="s">
        <v>714</v>
      </c>
      <c r="W1591">
        <v>0</v>
      </c>
      <c r="X1591">
        <v>14</v>
      </c>
      <c r="Z1591">
        <v>11400</v>
      </c>
      <c r="AA1591">
        <v>0</v>
      </c>
      <c r="AE1591" t="b">
        <v>0</v>
      </c>
      <c r="AF1591" t="b">
        <v>0</v>
      </c>
      <c r="AG1591" t="s">
        <v>74</v>
      </c>
    </row>
    <row r="1592" spans="1:33" x14ac:dyDescent="0.25">
      <c r="A1592" t="str">
        <f>_xlfn.CONCAT(Table3[[#This Row],[Order]],"-",Table3[[#This Row],[Line]])</f>
        <v>76507-6</v>
      </c>
      <c r="C1592" t="s">
        <v>5967</v>
      </c>
      <c r="D1592" t="s">
        <v>74</v>
      </c>
      <c r="E1592" t="b">
        <v>0</v>
      </c>
      <c r="F1592">
        <v>76507</v>
      </c>
      <c r="G1592">
        <v>6</v>
      </c>
      <c r="H1592">
        <v>2</v>
      </c>
      <c r="I1592" t="s">
        <v>730</v>
      </c>
      <c r="J1592" t="s">
        <v>5968</v>
      </c>
      <c r="K1592" t="s">
        <v>5665</v>
      </c>
      <c r="L1592">
        <v>33.22</v>
      </c>
      <c r="M1592" s="37"/>
      <c r="N1592" t="s">
        <v>727</v>
      </c>
      <c r="Q1592" s="37"/>
      <c r="S1592" t="b">
        <v>0</v>
      </c>
      <c r="V1592" t="s">
        <v>714</v>
      </c>
      <c r="W1592">
        <v>0</v>
      </c>
      <c r="X1592">
        <v>4</v>
      </c>
      <c r="Z1592">
        <v>12600</v>
      </c>
      <c r="AA1592">
        <v>0</v>
      </c>
      <c r="AE1592" t="b">
        <v>0</v>
      </c>
      <c r="AF1592" t="b">
        <v>0</v>
      </c>
      <c r="AG1592" t="s">
        <v>74</v>
      </c>
    </row>
    <row r="1593" spans="1:33" x14ac:dyDescent="0.25">
      <c r="A1593" t="str">
        <f>_xlfn.CONCAT(Table3[[#This Row],[Order]],"-",Table3[[#This Row],[Line]])</f>
        <v>76507-7</v>
      </c>
      <c r="C1593" t="s">
        <v>5967</v>
      </c>
      <c r="D1593" t="s">
        <v>74</v>
      </c>
      <c r="E1593" t="b">
        <v>0</v>
      </c>
      <c r="F1593">
        <v>76507</v>
      </c>
      <c r="G1593">
        <v>7</v>
      </c>
      <c r="H1593">
        <v>1</v>
      </c>
      <c r="I1593" t="s">
        <v>730</v>
      </c>
      <c r="J1593" t="s">
        <v>5968</v>
      </c>
      <c r="K1593" t="s">
        <v>5659</v>
      </c>
      <c r="L1593">
        <v>0</v>
      </c>
      <c r="M1593" s="37"/>
      <c r="N1593" t="s">
        <v>1730</v>
      </c>
      <c r="Q1593" s="37"/>
      <c r="R1593" s="37"/>
      <c r="S1593" t="b">
        <v>0</v>
      </c>
      <c r="V1593" t="s">
        <v>714</v>
      </c>
      <c r="W1593">
        <v>0</v>
      </c>
      <c r="X1593">
        <v>14</v>
      </c>
      <c r="Z1593">
        <v>8100</v>
      </c>
      <c r="AA1593">
        <v>0</v>
      </c>
      <c r="AE1593" t="b">
        <v>0</v>
      </c>
      <c r="AF1593" t="b">
        <v>0</v>
      </c>
      <c r="AG1593" t="s">
        <v>74</v>
      </c>
    </row>
    <row r="1594" spans="1:33" x14ac:dyDescent="0.25">
      <c r="A1594" t="str">
        <f>_xlfn.CONCAT(Table3[[#This Row],[Order]],"-",Table3[[#This Row],[Line]])</f>
        <v>76507-8</v>
      </c>
      <c r="C1594" t="s">
        <v>5967</v>
      </c>
      <c r="D1594" t="s">
        <v>74</v>
      </c>
      <c r="E1594" t="b">
        <v>0</v>
      </c>
      <c r="F1594">
        <v>76507</v>
      </c>
      <c r="G1594">
        <v>8</v>
      </c>
      <c r="H1594">
        <v>1</v>
      </c>
      <c r="I1594" t="s">
        <v>730</v>
      </c>
      <c r="J1594" t="s">
        <v>5968</v>
      </c>
      <c r="K1594" t="s">
        <v>5668</v>
      </c>
      <c r="L1594">
        <v>51.57</v>
      </c>
      <c r="M1594" s="37"/>
      <c r="N1594" t="s">
        <v>727</v>
      </c>
      <c r="Q1594" s="37"/>
      <c r="R1594" s="37"/>
      <c r="S1594" t="b">
        <v>0</v>
      </c>
      <c r="V1594" t="s">
        <v>714</v>
      </c>
      <c r="W1594">
        <v>0</v>
      </c>
      <c r="X1594">
        <v>6</v>
      </c>
      <c r="Z1594">
        <v>4800</v>
      </c>
      <c r="AA1594">
        <v>0</v>
      </c>
      <c r="AE1594" t="b">
        <v>0</v>
      </c>
      <c r="AF1594" t="b">
        <v>0</v>
      </c>
      <c r="AG1594" t="s">
        <v>74</v>
      </c>
    </row>
    <row r="1595" spans="1:33" x14ac:dyDescent="0.25">
      <c r="A1595" t="str">
        <f>_xlfn.CONCAT(Table3[[#This Row],[Order]],"-",Table3[[#This Row],[Line]])</f>
        <v>76507-9</v>
      </c>
      <c r="C1595" t="s">
        <v>5967</v>
      </c>
      <c r="D1595" t="s">
        <v>74</v>
      </c>
      <c r="E1595" t="b">
        <v>0</v>
      </c>
      <c r="F1595">
        <v>76507</v>
      </c>
      <c r="G1595">
        <v>9</v>
      </c>
      <c r="H1595">
        <v>11</v>
      </c>
      <c r="I1595" t="s">
        <v>719</v>
      </c>
      <c r="J1595" t="s">
        <v>5968</v>
      </c>
      <c r="K1595" t="s">
        <v>4247</v>
      </c>
      <c r="L1595">
        <v>0</v>
      </c>
      <c r="M1595" s="37"/>
      <c r="N1595" t="s">
        <v>713</v>
      </c>
      <c r="Q1595" s="37"/>
      <c r="R1595" s="37"/>
      <c r="S1595" t="b">
        <v>0</v>
      </c>
      <c r="V1595" t="s">
        <v>714</v>
      </c>
      <c r="W1595">
        <v>0</v>
      </c>
      <c r="X1595">
        <v>11</v>
      </c>
      <c r="Z1595">
        <v>3960</v>
      </c>
      <c r="AA1595">
        <v>0</v>
      </c>
      <c r="AE1595" t="b">
        <v>0</v>
      </c>
      <c r="AF1595" t="b">
        <v>0</v>
      </c>
      <c r="AG1595" t="s">
        <v>74</v>
      </c>
    </row>
    <row r="1596" spans="1:33" x14ac:dyDescent="0.25">
      <c r="A1596" t="str">
        <f>_xlfn.CONCAT(Table3[[#This Row],[Order]],"-",Table3[[#This Row],[Line]])</f>
        <v>77011-1</v>
      </c>
      <c r="C1596" t="s">
        <v>5967</v>
      </c>
      <c r="D1596" t="s">
        <v>74</v>
      </c>
      <c r="E1596" t="b">
        <v>0</v>
      </c>
      <c r="F1596">
        <v>77011</v>
      </c>
      <c r="G1596">
        <v>1</v>
      </c>
      <c r="H1596">
        <v>13</v>
      </c>
      <c r="I1596" t="s">
        <v>741</v>
      </c>
      <c r="J1596" t="s">
        <v>5968</v>
      </c>
      <c r="K1596" t="s">
        <v>1296</v>
      </c>
      <c r="L1596">
        <v>77.48</v>
      </c>
      <c r="M1596" s="37"/>
      <c r="N1596" t="s">
        <v>726</v>
      </c>
      <c r="O1596" t="s">
        <v>1297</v>
      </c>
      <c r="Q1596" s="37"/>
      <c r="R1596" s="37"/>
      <c r="S1596" t="b">
        <v>0</v>
      </c>
      <c r="V1596" t="s">
        <v>715</v>
      </c>
      <c r="W1596">
        <v>0</v>
      </c>
      <c r="X1596">
        <v>13</v>
      </c>
      <c r="Z1596">
        <v>14352</v>
      </c>
      <c r="AA1596">
        <v>0</v>
      </c>
      <c r="AE1596" t="b">
        <v>0</v>
      </c>
      <c r="AF1596" t="b">
        <v>0</v>
      </c>
      <c r="AG1596" t="s">
        <v>74</v>
      </c>
    </row>
    <row r="1597" spans="1:33" x14ac:dyDescent="0.25">
      <c r="A1597" t="str">
        <f>_xlfn.CONCAT(Table3[[#This Row],[Order]],"-",Table3[[#This Row],[Line]])</f>
        <v>77612-1</v>
      </c>
      <c r="C1597" t="s">
        <v>5967</v>
      </c>
      <c r="D1597" t="s">
        <v>74</v>
      </c>
      <c r="E1597" t="b">
        <v>0</v>
      </c>
      <c r="F1597">
        <v>77612</v>
      </c>
      <c r="G1597">
        <v>1</v>
      </c>
      <c r="H1597">
        <v>11</v>
      </c>
      <c r="I1597" t="s">
        <v>719</v>
      </c>
      <c r="J1597" t="s">
        <v>5968</v>
      </c>
      <c r="K1597" t="s">
        <v>4247</v>
      </c>
      <c r="L1597">
        <v>122.87</v>
      </c>
      <c r="M1597" s="37">
        <v>43476</v>
      </c>
      <c r="N1597" t="s">
        <v>42</v>
      </c>
      <c r="P1597" t="s">
        <v>151</v>
      </c>
      <c r="Q1597" s="37"/>
      <c r="R1597" s="37"/>
      <c r="S1597" t="b">
        <v>0</v>
      </c>
      <c r="V1597" t="s">
        <v>714</v>
      </c>
      <c r="W1597">
        <v>12</v>
      </c>
      <c r="X1597">
        <v>11</v>
      </c>
      <c r="Y1597">
        <v>44</v>
      </c>
      <c r="Z1597">
        <v>3960</v>
      </c>
      <c r="AA1597">
        <v>0</v>
      </c>
      <c r="AE1597" t="b">
        <v>0</v>
      </c>
      <c r="AF1597" t="b">
        <v>0</v>
      </c>
      <c r="AG1597" t="s">
        <v>74</v>
      </c>
    </row>
    <row r="1598" spans="1:33" x14ac:dyDescent="0.25">
      <c r="A1598" t="str">
        <f>_xlfn.CONCAT(Table3[[#This Row],[Order]],"-",Table3[[#This Row],[Line]])</f>
        <v>76472-1</v>
      </c>
      <c r="C1598" t="s">
        <v>5967</v>
      </c>
      <c r="D1598" t="s">
        <v>74</v>
      </c>
      <c r="E1598" t="b">
        <v>0</v>
      </c>
      <c r="F1598">
        <v>76472</v>
      </c>
      <c r="G1598">
        <v>1</v>
      </c>
      <c r="H1598">
        <v>1</v>
      </c>
      <c r="I1598" t="s">
        <v>731</v>
      </c>
      <c r="J1598" t="s">
        <v>5968</v>
      </c>
      <c r="K1598" t="s">
        <v>82</v>
      </c>
      <c r="L1598">
        <v>9</v>
      </c>
      <c r="M1598" s="37">
        <v>43517</v>
      </c>
      <c r="N1598" t="s">
        <v>42</v>
      </c>
      <c r="O1598" t="s">
        <v>4248</v>
      </c>
      <c r="Q1598" s="37"/>
      <c r="R1598" s="37"/>
      <c r="S1598" t="b">
        <v>0</v>
      </c>
      <c r="V1598" t="s">
        <v>715</v>
      </c>
      <c r="W1598">
        <v>12</v>
      </c>
      <c r="X1598">
        <v>1</v>
      </c>
      <c r="Y1598">
        <v>3</v>
      </c>
      <c r="Z1598">
        <v>650</v>
      </c>
      <c r="AA1598">
        <v>0</v>
      </c>
      <c r="AE1598" t="b">
        <v>0</v>
      </c>
      <c r="AF1598" t="b">
        <v>0</v>
      </c>
      <c r="AG1598" t="s">
        <v>74</v>
      </c>
    </row>
    <row r="1599" spans="1:33" x14ac:dyDescent="0.25">
      <c r="A1599" t="str">
        <f>_xlfn.CONCAT(Table3[[#This Row],[Order]],"-",Table3[[#This Row],[Line]])</f>
        <v>76472-2</v>
      </c>
      <c r="C1599" t="s">
        <v>5967</v>
      </c>
      <c r="D1599" t="s">
        <v>74</v>
      </c>
      <c r="E1599" t="b">
        <v>0</v>
      </c>
      <c r="F1599">
        <v>76472</v>
      </c>
      <c r="G1599">
        <v>2</v>
      </c>
      <c r="H1599">
        <v>1</v>
      </c>
      <c r="I1599" t="s">
        <v>731</v>
      </c>
      <c r="J1599" t="s">
        <v>5968</v>
      </c>
      <c r="K1599" t="s">
        <v>1148</v>
      </c>
      <c r="L1599">
        <v>4</v>
      </c>
      <c r="M1599" s="37">
        <v>43517</v>
      </c>
      <c r="N1599" t="s">
        <v>42</v>
      </c>
      <c r="O1599" t="s">
        <v>4248</v>
      </c>
      <c r="Q1599" s="37"/>
      <c r="R1599" s="37"/>
      <c r="S1599" t="b">
        <v>0</v>
      </c>
      <c r="V1599" t="s">
        <v>715</v>
      </c>
      <c r="W1599">
        <v>12</v>
      </c>
      <c r="X1599">
        <v>1</v>
      </c>
      <c r="Y1599">
        <v>1</v>
      </c>
      <c r="Z1599">
        <v>224</v>
      </c>
      <c r="AA1599">
        <v>0</v>
      </c>
      <c r="AE1599" t="b">
        <v>0</v>
      </c>
      <c r="AF1599" t="b">
        <v>0</v>
      </c>
      <c r="AG1599" t="s">
        <v>74</v>
      </c>
    </row>
    <row r="1600" spans="1:33" x14ac:dyDescent="0.25">
      <c r="A1600" t="str">
        <f>_xlfn.CONCAT(Table3[[#This Row],[Order]],"-",Table3[[#This Row],[Line]])</f>
        <v>76914-1</v>
      </c>
      <c r="C1600" t="s">
        <v>5967</v>
      </c>
      <c r="D1600" t="s">
        <v>74</v>
      </c>
      <c r="E1600" t="b">
        <v>0</v>
      </c>
      <c r="F1600">
        <v>76914</v>
      </c>
      <c r="G1600">
        <v>1</v>
      </c>
      <c r="H1600">
        <v>1</v>
      </c>
      <c r="I1600" t="s">
        <v>731</v>
      </c>
      <c r="J1600" t="s">
        <v>5968</v>
      </c>
      <c r="K1600" t="s">
        <v>82</v>
      </c>
      <c r="L1600">
        <v>9</v>
      </c>
      <c r="M1600" s="37">
        <v>43502</v>
      </c>
      <c r="N1600" t="s">
        <v>42</v>
      </c>
      <c r="O1600" t="s">
        <v>1660</v>
      </c>
      <c r="Q1600" s="37"/>
      <c r="R1600" s="37"/>
      <c r="S1600" t="b">
        <v>0</v>
      </c>
      <c r="V1600" t="s">
        <v>715</v>
      </c>
      <c r="W1600">
        <v>12</v>
      </c>
      <c r="X1600">
        <v>1</v>
      </c>
      <c r="Y1600">
        <v>3</v>
      </c>
      <c r="Z1600">
        <v>650</v>
      </c>
      <c r="AA1600">
        <v>0</v>
      </c>
      <c r="AE1600" t="b">
        <v>0</v>
      </c>
      <c r="AF1600" t="b">
        <v>0</v>
      </c>
      <c r="AG1600" t="s">
        <v>74</v>
      </c>
    </row>
    <row r="1601" spans="1:33" x14ac:dyDescent="0.25">
      <c r="A1601" t="str">
        <f>_xlfn.CONCAT(Table3[[#This Row],[Order]],"-",Table3[[#This Row],[Line]])</f>
        <v>77479-1</v>
      </c>
      <c r="C1601" t="s">
        <v>5967</v>
      </c>
      <c r="D1601" t="s">
        <v>74</v>
      </c>
      <c r="E1601" t="b">
        <v>0</v>
      </c>
      <c r="F1601">
        <v>77479</v>
      </c>
      <c r="G1601">
        <v>1</v>
      </c>
      <c r="H1601">
        <v>1</v>
      </c>
      <c r="I1601" t="s">
        <v>731</v>
      </c>
      <c r="J1601" t="s">
        <v>5968</v>
      </c>
      <c r="K1601" t="s">
        <v>2559</v>
      </c>
      <c r="L1601">
        <v>9</v>
      </c>
      <c r="M1601" s="37">
        <v>43570</v>
      </c>
      <c r="N1601" t="s">
        <v>42</v>
      </c>
      <c r="O1601" t="s">
        <v>2560</v>
      </c>
      <c r="Q1601" s="37"/>
      <c r="R1601" s="37"/>
      <c r="S1601" t="b">
        <v>0</v>
      </c>
      <c r="V1601" t="s">
        <v>715</v>
      </c>
      <c r="W1601">
        <v>12</v>
      </c>
      <c r="X1601">
        <v>1</v>
      </c>
      <c r="Y1601">
        <v>3</v>
      </c>
      <c r="Z1601">
        <v>650</v>
      </c>
      <c r="AA1601">
        <v>0</v>
      </c>
      <c r="AE1601" t="b">
        <v>0</v>
      </c>
      <c r="AF1601" t="b">
        <v>0</v>
      </c>
      <c r="AG1601" t="s">
        <v>74</v>
      </c>
    </row>
    <row r="1602" spans="1:33" x14ac:dyDescent="0.25">
      <c r="A1602" t="str">
        <f>_xlfn.CONCAT(Table3[[#This Row],[Order]],"-",Table3[[#This Row],[Line]])</f>
        <v>77642-1</v>
      </c>
      <c r="C1602" t="s">
        <v>5967</v>
      </c>
      <c r="D1602" t="s">
        <v>74</v>
      </c>
      <c r="E1602" t="b">
        <v>0</v>
      </c>
      <c r="F1602">
        <v>77642</v>
      </c>
      <c r="G1602">
        <v>1</v>
      </c>
      <c r="H1602">
        <v>1</v>
      </c>
      <c r="I1602" t="s">
        <v>731</v>
      </c>
      <c r="J1602" t="s">
        <v>5968</v>
      </c>
      <c r="K1602" t="s">
        <v>3439</v>
      </c>
      <c r="L1602">
        <v>8.67</v>
      </c>
      <c r="M1602" s="37">
        <v>43473</v>
      </c>
      <c r="N1602" t="s">
        <v>165</v>
      </c>
      <c r="P1602" t="s">
        <v>151</v>
      </c>
      <c r="Q1602" s="37">
        <v>43461</v>
      </c>
      <c r="R1602" s="37"/>
      <c r="S1602" t="b">
        <v>0</v>
      </c>
      <c r="V1602" t="s">
        <v>715</v>
      </c>
      <c r="W1602">
        <v>12</v>
      </c>
      <c r="X1602">
        <v>1</v>
      </c>
      <c r="Y1602">
        <v>3</v>
      </c>
      <c r="Z1602">
        <v>650</v>
      </c>
      <c r="AA1602">
        <v>0</v>
      </c>
      <c r="AD1602" t="s">
        <v>151</v>
      </c>
      <c r="AE1602" t="b">
        <v>0</v>
      </c>
      <c r="AF1602" t="b">
        <v>0</v>
      </c>
      <c r="AG1602" t="s">
        <v>74</v>
      </c>
    </row>
    <row r="1603" spans="1:33" x14ac:dyDescent="0.25">
      <c r="A1603" t="str">
        <f>_xlfn.CONCAT(Table3[[#This Row],[Order]],"-",Table3[[#This Row],[Line]])</f>
        <v>77684-1</v>
      </c>
      <c r="C1603" t="s">
        <v>5967</v>
      </c>
      <c r="D1603" t="s">
        <v>74</v>
      </c>
      <c r="E1603" t="b">
        <v>0</v>
      </c>
      <c r="F1603">
        <v>77684</v>
      </c>
      <c r="G1603">
        <v>1</v>
      </c>
      <c r="H1603">
        <v>1</v>
      </c>
      <c r="I1603" t="s">
        <v>739</v>
      </c>
      <c r="J1603" t="s">
        <v>5968</v>
      </c>
      <c r="K1603" t="s">
        <v>4249</v>
      </c>
      <c r="L1603">
        <v>6.99</v>
      </c>
      <c r="M1603" s="37">
        <v>43486</v>
      </c>
      <c r="N1603" t="s">
        <v>42</v>
      </c>
      <c r="O1603" t="s">
        <v>4250</v>
      </c>
      <c r="Q1603" s="37"/>
      <c r="R1603" s="37"/>
      <c r="S1603" t="b">
        <v>0</v>
      </c>
      <c r="V1603" t="s">
        <v>715</v>
      </c>
      <c r="W1603">
        <v>12</v>
      </c>
      <c r="X1603">
        <v>1</v>
      </c>
      <c r="Y1603">
        <v>2</v>
      </c>
      <c r="Z1603">
        <v>450</v>
      </c>
      <c r="AA1603">
        <v>0</v>
      </c>
      <c r="AE1603" t="b">
        <v>0</v>
      </c>
      <c r="AF1603" t="b">
        <v>0</v>
      </c>
      <c r="AG1603" t="s">
        <v>74</v>
      </c>
    </row>
    <row r="1604" spans="1:33" x14ac:dyDescent="0.25">
      <c r="A1604" t="str">
        <f>_xlfn.CONCAT(Table3[[#This Row],[Order]],"-",Table3[[#This Row],[Line]])</f>
        <v>77784-1</v>
      </c>
      <c r="C1604" t="s">
        <v>5967</v>
      </c>
      <c r="D1604" t="s">
        <v>74</v>
      </c>
      <c r="E1604" t="b">
        <v>0</v>
      </c>
      <c r="F1604">
        <v>77784</v>
      </c>
      <c r="G1604">
        <v>1</v>
      </c>
      <c r="H1604">
        <v>1</v>
      </c>
      <c r="I1604" t="s">
        <v>731</v>
      </c>
      <c r="J1604" t="s">
        <v>5968</v>
      </c>
      <c r="K1604" t="s">
        <v>3439</v>
      </c>
      <c r="L1604">
        <v>8.67</v>
      </c>
      <c r="M1604" s="37">
        <v>43539</v>
      </c>
      <c r="N1604" t="s">
        <v>42</v>
      </c>
      <c r="O1604" t="s">
        <v>4251</v>
      </c>
      <c r="Q1604" s="37"/>
      <c r="R1604" s="37"/>
      <c r="S1604" t="b">
        <v>0</v>
      </c>
      <c r="V1604" t="s">
        <v>715</v>
      </c>
      <c r="W1604">
        <v>12</v>
      </c>
      <c r="X1604">
        <v>1</v>
      </c>
      <c r="Y1604">
        <v>3</v>
      </c>
      <c r="Z1604">
        <v>650</v>
      </c>
      <c r="AA1604">
        <v>0</v>
      </c>
      <c r="AE1604" t="b">
        <v>0</v>
      </c>
      <c r="AF1604" t="b">
        <v>0</v>
      </c>
      <c r="AG1604" t="s">
        <v>74</v>
      </c>
    </row>
    <row r="1605" spans="1:33" x14ac:dyDescent="0.25">
      <c r="A1605" t="str">
        <f>_xlfn.CONCAT(Table3[[#This Row],[Order]],"-",Table3[[#This Row],[Line]])</f>
        <v>78064-1</v>
      </c>
      <c r="C1605" t="s">
        <v>5967</v>
      </c>
      <c r="D1605" t="s">
        <v>74</v>
      </c>
      <c r="E1605" t="b">
        <v>0</v>
      </c>
      <c r="F1605">
        <v>78064</v>
      </c>
      <c r="G1605">
        <v>1</v>
      </c>
      <c r="H1605">
        <v>1</v>
      </c>
      <c r="I1605" t="s">
        <v>731</v>
      </c>
      <c r="J1605" t="s">
        <v>5968</v>
      </c>
      <c r="K1605" t="s">
        <v>3439</v>
      </c>
      <c r="L1605">
        <v>8.67</v>
      </c>
      <c r="M1605" s="37"/>
      <c r="N1605" t="s">
        <v>727</v>
      </c>
      <c r="Q1605" s="37"/>
      <c r="R1605" s="37"/>
      <c r="S1605" t="b">
        <v>0</v>
      </c>
      <c r="V1605" t="s">
        <v>715</v>
      </c>
      <c r="W1605">
        <v>0</v>
      </c>
      <c r="X1605">
        <v>1</v>
      </c>
      <c r="Z1605">
        <v>650</v>
      </c>
      <c r="AA1605">
        <v>0</v>
      </c>
      <c r="AE1605" t="b">
        <v>0</v>
      </c>
      <c r="AF1605" t="b">
        <v>0</v>
      </c>
      <c r="AG1605" t="s">
        <v>74</v>
      </c>
    </row>
    <row r="1606" spans="1:33" x14ac:dyDescent="0.25">
      <c r="A1606" t="str">
        <f>_xlfn.CONCAT(Table3[[#This Row],[Order]],"-",Table3[[#This Row],[Line]])</f>
        <v>73689-7</v>
      </c>
      <c r="C1606" t="s">
        <v>5967</v>
      </c>
      <c r="D1606" t="s">
        <v>74</v>
      </c>
      <c r="E1606" t="b">
        <v>0</v>
      </c>
      <c r="F1606">
        <v>73689</v>
      </c>
      <c r="G1606">
        <v>7</v>
      </c>
      <c r="H1606">
        <v>1</v>
      </c>
      <c r="I1606" t="s">
        <v>728</v>
      </c>
      <c r="J1606" t="s">
        <v>5968</v>
      </c>
      <c r="K1606" t="s">
        <v>5203</v>
      </c>
      <c r="L1606">
        <v>108</v>
      </c>
      <c r="M1606" s="37">
        <v>43460</v>
      </c>
      <c r="N1606" t="s">
        <v>43</v>
      </c>
      <c r="O1606" t="s">
        <v>2561</v>
      </c>
      <c r="P1606" t="s">
        <v>151</v>
      </c>
      <c r="Q1606" s="37">
        <v>43457</v>
      </c>
      <c r="R1606" s="37">
        <v>43461</v>
      </c>
      <c r="S1606" t="b">
        <v>1</v>
      </c>
      <c r="T1606" t="s">
        <v>117</v>
      </c>
      <c r="V1606" t="s">
        <v>714</v>
      </c>
      <c r="W1606">
        <v>7</v>
      </c>
      <c r="X1606">
        <v>13</v>
      </c>
      <c r="Y1606">
        <v>24</v>
      </c>
      <c r="Z1606">
        <v>6969.81</v>
      </c>
      <c r="AA1606">
        <v>0</v>
      </c>
      <c r="AB1606" t="s">
        <v>151</v>
      </c>
      <c r="AC1606" t="s">
        <v>151</v>
      </c>
      <c r="AD1606" t="s">
        <v>151</v>
      </c>
      <c r="AE1606" t="b">
        <v>0</v>
      </c>
      <c r="AF1606" t="b">
        <v>0</v>
      </c>
      <c r="AG1606" t="s">
        <v>180</v>
      </c>
    </row>
    <row r="1607" spans="1:33" x14ac:dyDescent="0.25">
      <c r="A1607" t="str">
        <f>_xlfn.CONCAT(Table3[[#This Row],[Order]],"-",Table3[[#This Row],[Line]])</f>
        <v>73689-8</v>
      </c>
      <c r="C1607" t="s">
        <v>5967</v>
      </c>
      <c r="D1607" t="s">
        <v>74</v>
      </c>
      <c r="E1607" t="b">
        <v>0</v>
      </c>
      <c r="F1607">
        <v>73689</v>
      </c>
      <c r="G1607">
        <v>8</v>
      </c>
      <c r="H1607">
        <v>1</v>
      </c>
      <c r="I1607" t="s">
        <v>728</v>
      </c>
      <c r="J1607" t="s">
        <v>5968</v>
      </c>
      <c r="K1607" t="s">
        <v>5204</v>
      </c>
      <c r="L1607">
        <v>270</v>
      </c>
      <c r="M1607" s="37">
        <v>43460</v>
      </c>
      <c r="N1607" t="s">
        <v>43</v>
      </c>
      <c r="O1607" t="s">
        <v>2561</v>
      </c>
      <c r="P1607" t="s">
        <v>151</v>
      </c>
      <c r="Q1607" s="37">
        <v>43457</v>
      </c>
      <c r="R1607" s="37">
        <v>43461</v>
      </c>
      <c r="S1607" t="b">
        <v>1</v>
      </c>
      <c r="T1607" t="s">
        <v>0</v>
      </c>
      <c r="V1607" t="s">
        <v>714</v>
      </c>
      <c r="W1607">
        <v>7</v>
      </c>
      <c r="X1607">
        <v>16</v>
      </c>
      <c r="Y1607">
        <v>30</v>
      </c>
      <c r="Z1607">
        <v>8463.34</v>
      </c>
      <c r="AA1607">
        <v>0</v>
      </c>
      <c r="AB1607" t="s">
        <v>151</v>
      </c>
      <c r="AC1607" t="s">
        <v>151</v>
      </c>
      <c r="AD1607" t="s">
        <v>151</v>
      </c>
      <c r="AE1607" t="b">
        <v>0</v>
      </c>
      <c r="AF1607" t="b">
        <v>0</v>
      </c>
      <c r="AG1607" t="s">
        <v>180</v>
      </c>
    </row>
    <row r="1608" spans="1:33" x14ac:dyDescent="0.25">
      <c r="A1608" t="str">
        <f>_xlfn.CONCAT(Table3[[#This Row],[Order]],"-",Table3[[#This Row],[Line]])</f>
        <v>73689-9</v>
      </c>
      <c r="C1608" t="s">
        <v>5967</v>
      </c>
      <c r="D1608" t="s">
        <v>74</v>
      </c>
      <c r="E1608" t="b">
        <v>0</v>
      </c>
      <c r="F1608">
        <v>73689</v>
      </c>
      <c r="G1608">
        <v>9</v>
      </c>
      <c r="H1608">
        <v>1</v>
      </c>
      <c r="I1608" t="s">
        <v>728</v>
      </c>
      <c r="J1608" t="s">
        <v>5968</v>
      </c>
      <c r="K1608" t="s">
        <v>5205</v>
      </c>
      <c r="L1608">
        <v>293</v>
      </c>
      <c r="M1608" s="37">
        <v>43460</v>
      </c>
      <c r="N1608" t="s">
        <v>43</v>
      </c>
      <c r="O1608" t="s">
        <v>2561</v>
      </c>
      <c r="P1608" t="s">
        <v>151</v>
      </c>
      <c r="Q1608" s="37">
        <v>43457</v>
      </c>
      <c r="R1608" s="37">
        <v>43461</v>
      </c>
      <c r="S1608" t="b">
        <v>1</v>
      </c>
      <c r="T1608" t="s">
        <v>0</v>
      </c>
      <c r="V1608" t="s">
        <v>714</v>
      </c>
      <c r="W1608">
        <v>7</v>
      </c>
      <c r="X1608">
        <v>18</v>
      </c>
      <c r="Y1608">
        <v>28</v>
      </c>
      <c r="Z1608">
        <v>8961.18</v>
      </c>
      <c r="AA1608">
        <v>0</v>
      </c>
      <c r="AB1608" t="s">
        <v>151</v>
      </c>
      <c r="AC1608" t="s">
        <v>151</v>
      </c>
      <c r="AD1608" t="s">
        <v>151</v>
      </c>
      <c r="AE1608" t="b">
        <v>0</v>
      </c>
      <c r="AF1608" t="b">
        <v>0</v>
      </c>
      <c r="AG1608" t="s">
        <v>180</v>
      </c>
    </row>
    <row r="1609" spans="1:33" x14ac:dyDescent="0.25">
      <c r="A1609" t="str">
        <f>_xlfn.CONCAT(Table3[[#This Row],[Order]],"-",Table3[[#This Row],[Line]])</f>
        <v>73689-10</v>
      </c>
      <c r="C1609" t="s">
        <v>5967</v>
      </c>
      <c r="D1609" t="s">
        <v>74</v>
      </c>
      <c r="E1609" t="b">
        <v>0</v>
      </c>
      <c r="F1609">
        <v>73689</v>
      </c>
      <c r="G1609">
        <v>10</v>
      </c>
      <c r="H1609">
        <v>1</v>
      </c>
      <c r="I1609" t="s">
        <v>728</v>
      </c>
      <c r="J1609" t="s">
        <v>5968</v>
      </c>
      <c r="K1609" t="s">
        <v>5206</v>
      </c>
      <c r="L1609">
        <v>230</v>
      </c>
      <c r="M1609" s="37">
        <v>43460</v>
      </c>
      <c r="N1609" t="s">
        <v>43</v>
      </c>
      <c r="O1609" t="s">
        <v>2561</v>
      </c>
      <c r="P1609" t="s">
        <v>151</v>
      </c>
      <c r="Q1609" s="37">
        <v>43457</v>
      </c>
      <c r="R1609" s="37">
        <v>43461</v>
      </c>
      <c r="S1609" t="b">
        <v>1</v>
      </c>
      <c r="T1609" t="s">
        <v>117</v>
      </c>
      <c r="V1609" t="s">
        <v>714</v>
      </c>
      <c r="W1609">
        <v>7</v>
      </c>
      <c r="X1609">
        <v>29</v>
      </c>
      <c r="Y1609">
        <v>47</v>
      </c>
      <c r="Z1609">
        <v>15433.15</v>
      </c>
      <c r="AA1609">
        <v>0</v>
      </c>
      <c r="AB1609" t="s">
        <v>151</v>
      </c>
      <c r="AC1609" t="s">
        <v>151</v>
      </c>
      <c r="AD1609" t="s">
        <v>151</v>
      </c>
      <c r="AE1609" t="b">
        <v>0</v>
      </c>
      <c r="AF1609" t="b">
        <v>0</v>
      </c>
      <c r="AG1609" t="s">
        <v>180</v>
      </c>
    </row>
    <row r="1610" spans="1:33" x14ac:dyDescent="0.25">
      <c r="A1610" t="str">
        <f>_xlfn.CONCAT(Table3[[#This Row],[Order]],"-",Table3[[#This Row],[Line]])</f>
        <v>76005-1</v>
      </c>
      <c r="C1610" t="s">
        <v>5967</v>
      </c>
      <c r="D1610" t="s">
        <v>74</v>
      </c>
      <c r="E1610" t="b">
        <v>0</v>
      </c>
      <c r="F1610">
        <v>76005</v>
      </c>
      <c r="G1610">
        <v>1</v>
      </c>
      <c r="H1610">
        <v>2</v>
      </c>
      <c r="I1610" t="s">
        <v>731</v>
      </c>
      <c r="J1610" t="s">
        <v>5968</v>
      </c>
      <c r="K1610" t="s">
        <v>3441</v>
      </c>
      <c r="L1610">
        <v>12.18</v>
      </c>
      <c r="M1610" s="37">
        <v>43476</v>
      </c>
      <c r="N1610" t="s">
        <v>42</v>
      </c>
      <c r="O1610" t="s">
        <v>2185</v>
      </c>
      <c r="P1610" t="s">
        <v>151</v>
      </c>
      <c r="Q1610" s="37"/>
      <c r="R1610" s="37"/>
      <c r="S1610" t="b">
        <v>0</v>
      </c>
      <c r="V1610" t="s">
        <v>714</v>
      </c>
      <c r="W1610">
        <v>12</v>
      </c>
      <c r="X1610">
        <v>2</v>
      </c>
      <c r="Y1610">
        <v>4</v>
      </c>
      <c r="Z1610">
        <v>1071</v>
      </c>
      <c r="AA1610">
        <v>0</v>
      </c>
      <c r="AE1610" t="b">
        <v>0</v>
      </c>
      <c r="AF1610" t="b">
        <v>0</v>
      </c>
      <c r="AG1610" t="s">
        <v>74</v>
      </c>
    </row>
    <row r="1611" spans="1:33" x14ac:dyDescent="0.25">
      <c r="A1611" t="str">
        <f>_xlfn.CONCAT(Table3[[#This Row],[Order]],"-",Table3[[#This Row],[Line]])</f>
        <v>76005-2</v>
      </c>
      <c r="C1611" t="s">
        <v>5967</v>
      </c>
      <c r="D1611" t="s">
        <v>74</v>
      </c>
      <c r="E1611" t="b">
        <v>0</v>
      </c>
      <c r="F1611">
        <v>76005</v>
      </c>
      <c r="G1611">
        <v>2</v>
      </c>
      <c r="H1611">
        <v>2</v>
      </c>
      <c r="I1611" t="s">
        <v>731</v>
      </c>
      <c r="J1611" t="s">
        <v>5968</v>
      </c>
      <c r="K1611" t="s">
        <v>3443</v>
      </c>
      <c r="L1611">
        <v>17.34</v>
      </c>
      <c r="M1611" s="37">
        <v>43476</v>
      </c>
      <c r="N1611" t="s">
        <v>42</v>
      </c>
      <c r="O1611" t="s">
        <v>2185</v>
      </c>
      <c r="P1611" t="s">
        <v>151</v>
      </c>
      <c r="Q1611" s="37"/>
      <c r="R1611" s="37"/>
      <c r="S1611" t="b">
        <v>0</v>
      </c>
      <c r="V1611" t="s">
        <v>714</v>
      </c>
      <c r="W1611">
        <v>12</v>
      </c>
      <c r="X1611">
        <v>2</v>
      </c>
      <c r="Y1611">
        <v>6</v>
      </c>
      <c r="Z1611">
        <v>1683</v>
      </c>
      <c r="AA1611">
        <v>0</v>
      </c>
      <c r="AE1611" t="b">
        <v>0</v>
      </c>
      <c r="AF1611" t="b">
        <v>0</v>
      </c>
      <c r="AG1611" t="s">
        <v>74</v>
      </c>
    </row>
    <row r="1612" spans="1:33" x14ac:dyDescent="0.25">
      <c r="A1612" t="str">
        <f>_xlfn.CONCAT(Table3[[#This Row],[Order]],"-",Table3[[#This Row],[Line]])</f>
        <v>76005-3</v>
      </c>
      <c r="C1612" t="s">
        <v>5967</v>
      </c>
      <c r="D1612" t="s">
        <v>74</v>
      </c>
      <c r="E1612" t="b">
        <v>0</v>
      </c>
      <c r="F1612">
        <v>76005</v>
      </c>
      <c r="G1612">
        <v>3</v>
      </c>
      <c r="H1612">
        <v>1</v>
      </c>
      <c r="I1612" t="s">
        <v>731</v>
      </c>
      <c r="J1612" t="s">
        <v>5968</v>
      </c>
      <c r="K1612" t="s">
        <v>3445</v>
      </c>
      <c r="L1612">
        <v>18.18</v>
      </c>
      <c r="M1612" s="37">
        <v>43476</v>
      </c>
      <c r="N1612" t="s">
        <v>42</v>
      </c>
      <c r="O1612" t="s">
        <v>2185</v>
      </c>
      <c r="P1612" t="s">
        <v>151</v>
      </c>
      <c r="Q1612" s="37"/>
      <c r="R1612" s="37"/>
      <c r="S1612" t="b">
        <v>0</v>
      </c>
      <c r="V1612" t="s">
        <v>714</v>
      </c>
      <c r="W1612">
        <v>12</v>
      </c>
      <c r="X1612">
        <v>2</v>
      </c>
      <c r="Y1612">
        <v>6</v>
      </c>
      <c r="Z1612">
        <v>1683</v>
      </c>
      <c r="AA1612">
        <v>0</v>
      </c>
      <c r="AE1612" t="b">
        <v>0</v>
      </c>
      <c r="AF1612" t="b">
        <v>0</v>
      </c>
      <c r="AG1612" t="s">
        <v>74</v>
      </c>
    </row>
    <row r="1613" spans="1:33" x14ac:dyDescent="0.25">
      <c r="A1613" t="str">
        <f>_xlfn.CONCAT(Table3[[#This Row],[Order]],"-",Table3[[#This Row],[Line]])</f>
        <v>77227-1</v>
      </c>
      <c r="C1613" t="s">
        <v>5967</v>
      </c>
      <c r="D1613" t="s">
        <v>74</v>
      </c>
      <c r="E1613" t="b">
        <v>0</v>
      </c>
      <c r="F1613">
        <v>77227</v>
      </c>
      <c r="G1613">
        <v>1</v>
      </c>
      <c r="H1613">
        <v>6</v>
      </c>
      <c r="I1613" t="s">
        <v>732</v>
      </c>
      <c r="J1613" t="s">
        <v>5968</v>
      </c>
      <c r="K1613" t="s">
        <v>2395</v>
      </c>
      <c r="L1613">
        <v>30</v>
      </c>
      <c r="M1613" s="37">
        <v>43467</v>
      </c>
      <c r="N1613" t="s">
        <v>43</v>
      </c>
      <c r="Q1613" s="37">
        <v>43452</v>
      </c>
      <c r="R1613" s="37">
        <v>43461</v>
      </c>
      <c r="S1613" t="b">
        <v>1</v>
      </c>
      <c r="T1613" t="s">
        <v>190</v>
      </c>
      <c r="V1613" t="s">
        <v>714</v>
      </c>
      <c r="W1613">
        <v>4</v>
      </c>
      <c r="X1613">
        <v>6</v>
      </c>
      <c r="Y1613">
        <v>12</v>
      </c>
      <c r="Z1613">
        <v>4117.8</v>
      </c>
      <c r="AA1613">
        <v>0</v>
      </c>
      <c r="AB1613" t="s">
        <v>151</v>
      </c>
      <c r="AC1613" t="s">
        <v>151</v>
      </c>
      <c r="AD1613" t="s">
        <v>151</v>
      </c>
      <c r="AE1613" t="b">
        <v>0</v>
      </c>
      <c r="AF1613" t="b">
        <v>0</v>
      </c>
      <c r="AG1613" t="s">
        <v>74</v>
      </c>
    </row>
    <row r="1614" spans="1:33" x14ac:dyDescent="0.25">
      <c r="A1614" t="str">
        <f>_xlfn.CONCAT(Table3[[#This Row],[Order]],"-",Table3[[#This Row],[Line]])</f>
        <v>77227-2</v>
      </c>
      <c r="C1614" t="s">
        <v>5967</v>
      </c>
      <c r="D1614" t="s">
        <v>74</v>
      </c>
      <c r="E1614" t="b">
        <v>0</v>
      </c>
      <c r="F1614">
        <v>77227</v>
      </c>
      <c r="G1614">
        <v>2</v>
      </c>
      <c r="H1614">
        <v>1</v>
      </c>
      <c r="I1614" t="s">
        <v>732</v>
      </c>
      <c r="J1614" t="s">
        <v>5968</v>
      </c>
      <c r="K1614" t="s">
        <v>2397</v>
      </c>
      <c r="L1614">
        <v>6</v>
      </c>
      <c r="M1614" s="37">
        <v>43467</v>
      </c>
      <c r="N1614" t="s">
        <v>43</v>
      </c>
      <c r="Q1614" s="37">
        <v>43452</v>
      </c>
      <c r="R1614" s="37">
        <v>43461</v>
      </c>
      <c r="S1614" t="b">
        <v>1</v>
      </c>
      <c r="T1614" t="s">
        <v>190</v>
      </c>
      <c r="V1614" t="s">
        <v>714</v>
      </c>
      <c r="W1614">
        <v>4</v>
      </c>
      <c r="X1614">
        <v>1</v>
      </c>
      <c r="Y1614">
        <v>2</v>
      </c>
      <c r="Z1614">
        <v>857.87</v>
      </c>
      <c r="AA1614">
        <v>0</v>
      </c>
      <c r="AB1614" t="s">
        <v>151</v>
      </c>
      <c r="AC1614" t="s">
        <v>151</v>
      </c>
      <c r="AD1614" t="s">
        <v>151</v>
      </c>
      <c r="AE1614" t="b">
        <v>0</v>
      </c>
      <c r="AF1614" t="b">
        <v>0</v>
      </c>
      <c r="AG1614" t="s">
        <v>74</v>
      </c>
    </row>
    <row r="1615" spans="1:33" x14ac:dyDescent="0.25">
      <c r="A1615" t="str">
        <f>_xlfn.CONCAT(Table3[[#This Row],[Order]],"-",Table3[[#This Row],[Line]])</f>
        <v>77227-3</v>
      </c>
      <c r="C1615" t="s">
        <v>5967</v>
      </c>
      <c r="D1615" t="s">
        <v>74</v>
      </c>
      <c r="E1615" t="b">
        <v>0</v>
      </c>
      <c r="F1615">
        <v>77227</v>
      </c>
      <c r="G1615">
        <v>3</v>
      </c>
      <c r="H1615">
        <v>1</v>
      </c>
      <c r="I1615" t="s">
        <v>732</v>
      </c>
      <c r="J1615" t="s">
        <v>5968</v>
      </c>
      <c r="K1615" t="s">
        <v>2399</v>
      </c>
      <c r="L1615">
        <v>7</v>
      </c>
      <c r="M1615" s="37">
        <v>43467</v>
      </c>
      <c r="N1615" t="s">
        <v>43</v>
      </c>
      <c r="Q1615" s="37">
        <v>43452</v>
      </c>
      <c r="R1615" s="37">
        <v>43461</v>
      </c>
      <c r="S1615" t="b">
        <v>0</v>
      </c>
      <c r="V1615" t="s">
        <v>714</v>
      </c>
      <c r="W1615">
        <v>4</v>
      </c>
      <c r="X1615">
        <v>1</v>
      </c>
      <c r="Y1615">
        <v>3</v>
      </c>
      <c r="Z1615">
        <v>1029.45</v>
      </c>
      <c r="AA1615">
        <v>0</v>
      </c>
      <c r="AB1615" t="s">
        <v>151</v>
      </c>
      <c r="AC1615" t="s">
        <v>151</v>
      </c>
      <c r="AD1615" t="s">
        <v>151</v>
      </c>
      <c r="AE1615" t="b">
        <v>0</v>
      </c>
      <c r="AF1615" t="b">
        <v>0</v>
      </c>
      <c r="AG1615" t="s">
        <v>74</v>
      </c>
    </row>
    <row r="1616" spans="1:33" x14ac:dyDescent="0.25">
      <c r="A1616" t="str">
        <f>_xlfn.CONCAT(Table3[[#This Row],[Order]],"-",Table3[[#This Row],[Line]])</f>
        <v>77227-4</v>
      </c>
      <c r="C1616" t="s">
        <v>5967</v>
      </c>
      <c r="D1616" t="s">
        <v>74</v>
      </c>
      <c r="E1616" t="b">
        <v>0</v>
      </c>
      <c r="F1616">
        <v>77227</v>
      </c>
      <c r="G1616">
        <v>4</v>
      </c>
      <c r="H1616">
        <v>1</v>
      </c>
      <c r="I1616" t="s">
        <v>732</v>
      </c>
      <c r="J1616" t="s">
        <v>5968</v>
      </c>
      <c r="K1616" t="s">
        <v>2401</v>
      </c>
      <c r="L1616">
        <v>7</v>
      </c>
      <c r="M1616" s="37">
        <v>43467</v>
      </c>
      <c r="N1616" t="s">
        <v>43</v>
      </c>
      <c r="Q1616" s="37">
        <v>43452</v>
      </c>
      <c r="R1616" s="37">
        <v>43461</v>
      </c>
      <c r="S1616" t="b">
        <v>0</v>
      </c>
      <c r="V1616" t="s">
        <v>714</v>
      </c>
      <c r="W1616">
        <v>4</v>
      </c>
      <c r="X1616">
        <v>1</v>
      </c>
      <c r="Y1616">
        <v>3</v>
      </c>
      <c r="Z1616">
        <v>1201.02</v>
      </c>
      <c r="AA1616">
        <v>0</v>
      </c>
      <c r="AB1616" t="s">
        <v>151</v>
      </c>
      <c r="AC1616" t="s">
        <v>151</v>
      </c>
      <c r="AD1616" t="s">
        <v>151</v>
      </c>
      <c r="AE1616" t="b">
        <v>0</v>
      </c>
      <c r="AF1616" t="b">
        <v>0</v>
      </c>
      <c r="AG1616" t="s">
        <v>74</v>
      </c>
    </row>
    <row r="1617" spans="1:33" x14ac:dyDescent="0.25">
      <c r="A1617" t="str">
        <f>_xlfn.CONCAT(Table3[[#This Row],[Order]],"-",Table3[[#This Row],[Line]])</f>
        <v>77227-5</v>
      </c>
      <c r="C1617" t="s">
        <v>5967</v>
      </c>
      <c r="D1617" t="s">
        <v>74</v>
      </c>
      <c r="E1617" t="b">
        <v>0</v>
      </c>
      <c r="F1617">
        <v>77227</v>
      </c>
      <c r="G1617">
        <v>5</v>
      </c>
      <c r="H1617">
        <v>4</v>
      </c>
      <c r="I1617" t="s">
        <v>732</v>
      </c>
      <c r="J1617" t="s">
        <v>5968</v>
      </c>
      <c r="K1617" t="s">
        <v>2403</v>
      </c>
      <c r="L1617">
        <v>60</v>
      </c>
      <c r="M1617" s="37">
        <v>43467</v>
      </c>
      <c r="N1617" t="s">
        <v>43</v>
      </c>
      <c r="Q1617" s="37">
        <v>43452</v>
      </c>
      <c r="R1617" s="37">
        <v>43461</v>
      </c>
      <c r="S1617" t="b">
        <v>0</v>
      </c>
      <c r="V1617" t="s">
        <v>714</v>
      </c>
      <c r="W1617">
        <v>4</v>
      </c>
      <c r="X1617">
        <v>8</v>
      </c>
      <c r="Y1617">
        <v>16</v>
      </c>
      <c r="Z1617">
        <v>5490.36</v>
      </c>
      <c r="AA1617">
        <v>0</v>
      </c>
      <c r="AB1617" t="s">
        <v>151</v>
      </c>
      <c r="AC1617" t="s">
        <v>151</v>
      </c>
      <c r="AD1617" t="s">
        <v>151</v>
      </c>
      <c r="AE1617" t="b">
        <v>0</v>
      </c>
      <c r="AF1617" t="b">
        <v>0</v>
      </c>
      <c r="AG1617" t="s">
        <v>74</v>
      </c>
    </row>
    <row r="1618" spans="1:33" x14ac:dyDescent="0.25">
      <c r="A1618" t="str">
        <f>_xlfn.CONCAT(Table3[[#This Row],[Order]],"-",Table3[[#This Row],[Line]])</f>
        <v>77227-6</v>
      </c>
      <c r="C1618" t="s">
        <v>5967</v>
      </c>
      <c r="D1618" t="s">
        <v>74</v>
      </c>
      <c r="E1618" t="b">
        <v>0</v>
      </c>
      <c r="F1618">
        <v>77227</v>
      </c>
      <c r="G1618">
        <v>6</v>
      </c>
      <c r="H1618">
        <v>3</v>
      </c>
      <c r="I1618" t="s">
        <v>732</v>
      </c>
      <c r="J1618" t="s">
        <v>5968</v>
      </c>
      <c r="K1618" t="s">
        <v>2405</v>
      </c>
      <c r="L1618">
        <v>33</v>
      </c>
      <c r="M1618" s="37">
        <v>43467</v>
      </c>
      <c r="N1618" t="s">
        <v>43</v>
      </c>
      <c r="Q1618" s="37">
        <v>43452</v>
      </c>
      <c r="R1618" s="37">
        <v>43461</v>
      </c>
      <c r="S1618" t="b">
        <v>0</v>
      </c>
      <c r="V1618" t="s">
        <v>714</v>
      </c>
      <c r="W1618">
        <v>4</v>
      </c>
      <c r="X1618">
        <v>6</v>
      </c>
      <c r="Y1618">
        <v>12</v>
      </c>
      <c r="Z1618">
        <v>4632.51</v>
      </c>
      <c r="AA1618">
        <v>0</v>
      </c>
      <c r="AB1618" t="s">
        <v>151</v>
      </c>
      <c r="AC1618" t="s">
        <v>151</v>
      </c>
      <c r="AD1618" t="s">
        <v>151</v>
      </c>
      <c r="AE1618" t="b">
        <v>0</v>
      </c>
      <c r="AF1618" t="b">
        <v>0</v>
      </c>
      <c r="AG1618" t="s">
        <v>74</v>
      </c>
    </row>
    <row r="1619" spans="1:33" x14ac:dyDescent="0.25">
      <c r="A1619" t="str">
        <f>_xlfn.CONCAT(Table3[[#This Row],[Order]],"-",Table3[[#This Row],[Line]])</f>
        <v>77227-7</v>
      </c>
      <c r="C1619" t="s">
        <v>5967</v>
      </c>
      <c r="D1619" t="s">
        <v>74</v>
      </c>
      <c r="E1619" t="b">
        <v>0</v>
      </c>
      <c r="F1619">
        <v>77227</v>
      </c>
      <c r="G1619">
        <v>7</v>
      </c>
      <c r="H1619">
        <v>2</v>
      </c>
      <c r="I1619" t="s">
        <v>732</v>
      </c>
      <c r="J1619" t="s">
        <v>5968</v>
      </c>
      <c r="K1619" t="s">
        <v>2407</v>
      </c>
      <c r="L1619">
        <v>26</v>
      </c>
      <c r="M1619" s="37">
        <v>43467</v>
      </c>
      <c r="N1619" t="s">
        <v>43</v>
      </c>
      <c r="Q1619" s="37">
        <v>43452</v>
      </c>
      <c r="R1619" s="37">
        <v>43461</v>
      </c>
      <c r="S1619" t="b">
        <v>0</v>
      </c>
      <c r="V1619" t="s">
        <v>714</v>
      </c>
      <c r="W1619">
        <v>4</v>
      </c>
      <c r="X1619">
        <v>4</v>
      </c>
      <c r="Y1619">
        <v>10</v>
      </c>
      <c r="Z1619">
        <v>3431.48</v>
      </c>
      <c r="AA1619">
        <v>0</v>
      </c>
      <c r="AB1619" t="s">
        <v>151</v>
      </c>
      <c r="AC1619" t="s">
        <v>151</v>
      </c>
      <c r="AD1619" t="s">
        <v>151</v>
      </c>
      <c r="AE1619" t="b">
        <v>0</v>
      </c>
      <c r="AF1619" t="b">
        <v>0</v>
      </c>
      <c r="AG1619" t="s">
        <v>74</v>
      </c>
    </row>
    <row r="1620" spans="1:33" x14ac:dyDescent="0.25">
      <c r="A1620" t="str">
        <f>_xlfn.CONCAT(Table3[[#This Row],[Order]],"-",Table3[[#This Row],[Line]])</f>
        <v>77227-8</v>
      </c>
      <c r="C1620" t="s">
        <v>5967</v>
      </c>
      <c r="D1620" t="s">
        <v>74</v>
      </c>
      <c r="E1620" t="b">
        <v>0</v>
      </c>
      <c r="F1620">
        <v>77227</v>
      </c>
      <c r="G1620">
        <v>8</v>
      </c>
      <c r="H1620">
        <v>1</v>
      </c>
      <c r="I1620" t="s">
        <v>732</v>
      </c>
      <c r="J1620" t="s">
        <v>5968</v>
      </c>
      <c r="K1620" t="s">
        <v>2409</v>
      </c>
      <c r="L1620">
        <v>13</v>
      </c>
      <c r="M1620" s="37">
        <v>43467</v>
      </c>
      <c r="N1620" t="s">
        <v>43</v>
      </c>
      <c r="Q1620" s="37">
        <v>43452</v>
      </c>
      <c r="R1620" s="37">
        <v>43461</v>
      </c>
      <c r="S1620" t="b">
        <v>0</v>
      </c>
      <c r="V1620" t="s">
        <v>714</v>
      </c>
      <c r="W1620">
        <v>4</v>
      </c>
      <c r="X1620">
        <v>2</v>
      </c>
      <c r="Y1620">
        <v>5</v>
      </c>
      <c r="Z1620">
        <v>1887.32</v>
      </c>
      <c r="AA1620">
        <v>0</v>
      </c>
      <c r="AB1620" t="s">
        <v>151</v>
      </c>
      <c r="AC1620" t="s">
        <v>151</v>
      </c>
      <c r="AD1620" t="s">
        <v>151</v>
      </c>
      <c r="AE1620" t="b">
        <v>0</v>
      </c>
      <c r="AF1620" t="b">
        <v>0</v>
      </c>
      <c r="AG1620" t="s">
        <v>74</v>
      </c>
    </row>
    <row r="1621" spans="1:33" x14ac:dyDescent="0.25">
      <c r="A1621" t="str">
        <f>_xlfn.CONCAT(Table3[[#This Row],[Order]],"-",Table3[[#This Row],[Line]])</f>
        <v>77227-9</v>
      </c>
      <c r="C1621" t="s">
        <v>5967</v>
      </c>
      <c r="D1621" t="s">
        <v>74</v>
      </c>
      <c r="E1621" t="b">
        <v>0</v>
      </c>
      <c r="F1621">
        <v>77227</v>
      </c>
      <c r="G1621">
        <v>9</v>
      </c>
      <c r="H1621">
        <v>2</v>
      </c>
      <c r="I1621" t="s">
        <v>732</v>
      </c>
      <c r="J1621" t="s">
        <v>5968</v>
      </c>
      <c r="K1621" t="s">
        <v>2411</v>
      </c>
      <c r="L1621">
        <v>26</v>
      </c>
      <c r="M1621" s="37">
        <v>43467</v>
      </c>
      <c r="N1621" t="s">
        <v>43</v>
      </c>
      <c r="Q1621" s="37">
        <v>43452</v>
      </c>
      <c r="R1621" s="37">
        <v>43461</v>
      </c>
      <c r="S1621" t="b">
        <v>0</v>
      </c>
      <c r="V1621" t="s">
        <v>714</v>
      </c>
      <c r="W1621">
        <v>4</v>
      </c>
      <c r="X1621">
        <v>4</v>
      </c>
      <c r="Y1621">
        <v>12</v>
      </c>
      <c r="Z1621">
        <v>4117.78</v>
      </c>
      <c r="AA1621">
        <v>0</v>
      </c>
      <c r="AB1621" t="s">
        <v>151</v>
      </c>
      <c r="AC1621" t="s">
        <v>151</v>
      </c>
      <c r="AD1621" t="s">
        <v>151</v>
      </c>
      <c r="AE1621" t="b">
        <v>0</v>
      </c>
      <c r="AF1621" t="b">
        <v>0</v>
      </c>
      <c r="AG1621" t="s">
        <v>74</v>
      </c>
    </row>
    <row r="1622" spans="1:33" x14ac:dyDescent="0.25">
      <c r="A1622" t="str">
        <f>_xlfn.CONCAT(Table3[[#This Row],[Order]],"-",Table3[[#This Row],[Line]])</f>
        <v>77227-10</v>
      </c>
      <c r="C1622" t="s">
        <v>5967</v>
      </c>
      <c r="D1622" t="s">
        <v>74</v>
      </c>
      <c r="E1622" t="b">
        <v>0</v>
      </c>
      <c r="F1622">
        <v>77227</v>
      </c>
      <c r="G1622">
        <v>10</v>
      </c>
      <c r="H1622">
        <v>2</v>
      </c>
      <c r="I1622" t="s">
        <v>732</v>
      </c>
      <c r="J1622" t="s">
        <v>5968</v>
      </c>
      <c r="K1622" t="s">
        <v>2413</v>
      </c>
      <c r="L1622">
        <v>30</v>
      </c>
      <c r="M1622" s="37">
        <v>43467</v>
      </c>
      <c r="N1622" t="s">
        <v>43</v>
      </c>
      <c r="Q1622" s="37">
        <v>43452</v>
      </c>
      <c r="R1622" s="37">
        <v>43461</v>
      </c>
      <c r="S1622" t="b">
        <v>0</v>
      </c>
      <c r="V1622" t="s">
        <v>714</v>
      </c>
      <c r="W1622">
        <v>4</v>
      </c>
      <c r="X1622">
        <v>4</v>
      </c>
      <c r="Y1622">
        <v>12</v>
      </c>
      <c r="Z1622">
        <v>4460.9399999999996</v>
      </c>
      <c r="AA1622">
        <v>0</v>
      </c>
      <c r="AB1622" t="s">
        <v>151</v>
      </c>
      <c r="AC1622" t="s">
        <v>151</v>
      </c>
      <c r="AD1622" t="s">
        <v>151</v>
      </c>
      <c r="AE1622" t="b">
        <v>0</v>
      </c>
      <c r="AF1622" t="b">
        <v>0</v>
      </c>
      <c r="AG1622" t="s">
        <v>74</v>
      </c>
    </row>
    <row r="1623" spans="1:33" x14ac:dyDescent="0.25">
      <c r="A1623" t="str">
        <f>_xlfn.CONCAT(Table3[[#This Row],[Order]],"-",Table3[[#This Row],[Line]])</f>
        <v>77227-11</v>
      </c>
      <c r="C1623" t="s">
        <v>5967</v>
      </c>
      <c r="D1623" t="s">
        <v>74</v>
      </c>
      <c r="E1623" t="b">
        <v>0</v>
      </c>
      <c r="F1623">
        <v>77227</v>
      </c>
      <c r="G1623">
        <v>11</v>
      </c>
      <c r="H1623">
        <v>1</v>
      </c>
      <c r="I1623" t="s">
        <v>732</v>
      </c>
      <c r="J1623" t="s">
        <v>5968</v>
      </c>
      <c r="K1623" t="s">
        <v>2415</v>
      </c>
      <c r="L1623">
        <v>18</v>
      </c>
      <c r="M1623" s="37">
        <v>43467</v>
      </c>
      <c r="N1623" t="s">
        <v>43</v>
      </c>
      <c r="Q1623" s="37">
        <v>43452</v>
      </c>
      <c r="R1623" s="37">
        <v>43461</v>
      </c>
      <c r="S1623" t="b">
        <v>0</v>
      </c>
      <c r="V1623" t="s">
        <v>714</v>
      </c>
      <c r="W1623">
        <v>4</v>
      </c>
      <c r="X1623">
        <v>3</v>
      </c>
      <c r="Y1623">
        <v>7</v>
      </c>
      <c r="Z1623">
        <v>2402.04</v>
      </c>
      <c r="AA1623">
        <v>0</v>
      </c>
      <c r="AB1623" t="s">
        <v>151</v>
      </c>
      <c r="AC1623" t="s">
        <v>151</v>
      </c>
      <c r="AD1623" t="s">
        <v>151</v>
      </c>
      <c r="AE1623" t="b">
        <v>0</v>
      </c>
      <c r="AF1623" t="b">
        <v>0</v>
      </c>
      <c r="AG1623" t="s">
        <v>74</v>
      </c>
    </row>
    <row r="1624" spans="1:33" x14ac:dyDescent="0.25">
      <c r="A1624" t="str">
        <f>_xlfn.CONCAT(Table3[[#This Row],[Order]],"-",Table3[[#This Row],[Line]])</f>
        <v>77227-12</v>
      </c>
      <c r="C1624" t="s">
        <v>5967</v>
      </c>
      <c r="D1624" t="s">
        <v>74</v>
      </c>
      <c r="E1624" t="b">
        <v>0</v>
      </c>
      <c r="F1624">
        <v>77227</v>
      </c>
      <c r="G1624">
        <v>12</v>
      </c>
      <c r="H1624">
        <v>1</v>
      </c>
      <c r="I1624" t="s">
        <v>732</v>
      </c>
      <c r="J1624" t="s">
        <v>5968</v>
      </c>
      <c r="K1624" t="s">
        <v>2417</v>
      </c>
      <c r="L1624">
        <v>18</v>
      </c>
      <c r="M1624" s="37">
        <v>43467</v>
      </c>
      <c r="N1624" t="s">
        <v>43</v>
      </c>
      <c r="Q1624" s="37">
        <v>43452</v>
      </c>
      <c r="R1624" s="37">
        <v>43461</v>
      </c>
      <c r="S1624" t="b">
        <v>0</v>
      </c>
      <c r="V1624" t="s">
        <v>714</v>
      </c>
      <c r="W1624">
        <v>4</v>
      </c>
      <c r="X1624">
        <v>3</v>
      </c>
      <c r="Y1624">
        <v>7</v>
      </c>
      <c r="Z1624">
        <v>2573.61</v>
      </c>
      <c r="AA1624">
        <v>0</v>
      </c>
      <c r="AB1624" t="s">
        <v>151</v>
      </c>
      <c r="AC1624" t="s">
        <v>151</v>
      </c>
      <c r="AD1624" t="s">
        <v>151</v>
      </c>
      <c r="AE1624" t="b">
        <v>0</v>
      </c>
      <c r="AF1624" t="b">
        <v>0</v>
      </c>
      <c r="AG1624" t="s">
        <v>74</v>
      </c>
    </row>
    <row r="1625" spans="1:33" x14ac:dyDescent="0.25">
      <c r="A1625" t="str">
        <f>_xlfn.CONCAT(Table3[[#This Row],[Order]],"-",Table3[[#This Row],[Line]])</f>
        <v>77227-13</v>
      </c>
      <c r="C1625" t="s">
        <v>5967</v>
      </c>
      <c r="D1625" t="s">
        <v>74</v>
      </c>
      <c r="E1625" t="b">
        <v>0</v>
      </c>
      <c r="F1625">
        <v>77227</v>
      </c>
      <c r="G1625">
        <v>13</v>
      </c>
      <c r="H1625">
        <v>14</v>
      </c>
      <c r="I1625" t="s">
        <v>725</v>
      </c>
      <c r="J1625" t="s">
        <v>5968</v>
      </c>
      <c r="K1625" t="s">
        <v>1928</v>
      </c>
      <c r="L1625">
        <v>238</v>
      </c>
      <c r="M1625" s="37">
        <v>43467</v>
      </c>
      <c r="N1625" t="s">
        <v>43</v>
      </c>
      <c r="Q1625" s="37">
        <v>43452</v>
      </c>
      <c r="R1625" s="37"/>
      <c r="S1625" t="b">
        <v>0</v>
      </c>
      <c r="V1625" t="s">
        <v>714</v>
      </c>
      <c r="W1625">
        <v>4</v>
      </c>
      <c r="X1625">
        <v>14</v>
      </c>
      <c r="Y1625">
        <v>28</v>
      </c>
      <c r="Z1625">
        <v>15198.68</v>
      </c>
      <c r="AA1625">
        <v>0</v>
      </c>
      <c r="AC1625" t="s">
        <v>151</v>
      </c>
      <c r="AD1625" t="s">
        <v>151</v>
      </c>
      <c r="AE1625" t="b">
        <v>0</v>
      </c>
      <c r="AF1625" t="b">
        <v>0</v>
      </c>
      <c r="AG1625" t="s">
        <v>74</v>
      </c>
    </row>
    <row r="1626" spans="1:33" x14ac:dyDescent="0.25">
      <c r="A1626" t="str">
        <f>_xlfn.CONCAT(Table3[[#This Row],[Order]],"-",Table3[[#This Row],[Line]])</f>
        <v>77227-14</v>
      </c>
      <c r="C1626" t="s">
        <v>5967</v>
      </c>
      <c r="D1626" t="s">
        <v>74</v>
      </c>
      <c r="E1626" t="b">
        <v>0</v>
      </c>
      <c r="F1626">
        <v>77227</v>
      </c>
      <c r="G1626">
        <v>14</v>
      </c>
      <c r="H1626">
        <v>1</v>
      </c>
      <c r="I1626" t="s">
        <v>725</v>
      </c>
      <c r="J1626" t="s">
        <v>5968</v>
      </c>
      <c r="K1626" t="s">
        <v>5669</v>
      </c>
      <c r="L1626">
        <v>0</v>
      </c>
      <c r="M1626" s="37"/>
      <c r="N1626" t="s">
        <v>727</v>
      </c>
      <c r="Q1626" s="37"/>
      <c r="R1626" s="37"/>
      <c r="S1626" t="b">
        <v>0</v>
      </c>
      <c r="V1626" t="s">
        <v>714</v>
      </c>
      <c r="W1626">
        <v>0</v>
      </c>
      <c r="X1626">
        <v>2</v>
      </c>
      <c r="Z1626">
        <v>1152</v>
      </c>
      <c r="AA1626">
        <v>0</v>
      </c>
      <c r="AE1626" t="b">
        <v>0</v>
      </c>
      <c r="AF1626" t="b">
        <v>0</v>
      </c>
      <c r="AG1626" t="s">
        <v>74</v>
      </c>
    </row>
    <row r="1627" spans="1:33" x14ac:dyDescent="0.25">
      <c r="A1627" t="str">
        <f>_xlfn.CONCAT(Table3[[#This Row],[Order]],"-",Table3[[#This Row],[Line]])</f>
        <v>77227-15</v>
      </c>
      <c r="C1627" t="s">
        <v>5967</v>
      </c>
      <c r="D1627" t="s">
        <v>74</v>
      </c>
      <c r="E1627" t="b">
        <v>0</v>
      </c>
      <c r="F1627">
        <v>77227</v>
      </c>
      <c r="G1627">
        <v>15</v>
      </c>
      <c r="H1627">
        <v>3</v>
      </c>
      <c r="I1627" t="s">
        <v>735</v>
      </c>
      <c r="J1627" t="s">
        <v>5968</v>
      </c>
      <c r="K1627" t="s">
        <v>1848</v>
      </c>
      <c r="L1627">
        <v>18</v>
      </c>
      <c r="M1627" s="37">
        <v>43467</v>
      </c>
      <c r="N1627" t="s">
        <v>29</v>
      </c>
      <c r="Q1627" s="37">
        <v>43452</v>
      </c>
      <c r="R1627" s="37"/>
      <c r="S1627" t="b">
        <v>0</v>
      </c>
      <c r="V1627" t="s">
        <v>714</v>
      </c>
      <c r="W1627">
        <v>4</v>
      </c>
      <c r="X1627">
        <v>3</v>
      </c>
      <c r="Y1627">
        <v>3</v>
      </c>
      <c r="Z1627">
        <v>814.2</v>
      </c>
      <c r="AA1627">
        <v>0</v>
      </c>
      <c r="AC1627" t="s">
        <v>151</v>
      </c>
      <c r="AD1627" t="s">
        <v>151</v>
      </c>
      <c r="AE1627" t="b">
        <v>0</v>
      </c>
      <c r="AF1627" t="b">
        <v>0</v>
      </c>
      <c r="AG1627" t="s">
        <v>74</v>
      </c>
    </row>
    <row r="1628" spans="1:33" x14ac:dyDescent="0.25">
      <c r="A1628" t="str">
        <f>_xlfn.CONCAT(Table3[[#This Row],[Order]],"-",Table3[[#This Row],[Line]])</f>
        <v>77227-16</v>
      </c>
      <c r="C1628" t="s">
        <v>5967</v>
      </c>
      <c r="D1628" t="s">
        <v>74</v>
      </c>
      <c r="E1628" t="b">
        <v>0</v>
      </c>
      <c r="F1628">
        <v>77227</v>
      </c>
      <c r="G1628">
        <v>16</v>
      </c>
      <c r="H1628">
        <v>1</v>
      </c>
      <c r="I1628" t="s">
        <v>735</v>
      </c>
      <c r="J1628" t="s">
        <v>5968</v>
      </c>
      <c r="K1628" t="s">
        <v>1850</v>
      </c>
      <c r="L1628">
        <v>7</v>
      </c>
      <c r="M1628" s="37">
        <v>43467</v>
      </c>
      <c r="N1628" t="s">
        <v>29</v>
      </c>
      <c r="Q1628" s="37">
        <v>43452</v>
      </c>
      <c r="R1628" s="37"/>
      <c r="S1628" t="b">
        <v>0</v>
      </c>
      <c r="V1628" t="s">
        <v>714</v>
      </c>
      <c r="W1628">
        <v>4</v>
      </c>
      <c r="X1628">
        <v>1</v>
      </c>
      <c r="Y1628">
        <v>1</v>
      </c>
      <c r="Z1628">
        <v>407.11</v>
      </c>
      <c r="AA1628">
        <v>0</v>
      </c>
      <c r="AC1628" t="s">
        <v>151</v>
      </c>
      <c r="AD1628" t="s">
        <v>151</v>
      </c>
      <c r="AE1628" t="b">
        <v>0</v>
      </c>
      <c r="AF1628" t="b">
        <v>0</v>
      </c>
      <c r="AG1628" t="s">
        <v>74</v>
      </c>
    </row>
    <row r="1629" spans="1:33" x14ac:dyDescent="0.25">
      <c r="A1629" t="str">
        <f>_xlfn.CONCAT(Table3[[#This Row],[Order]],"-",Table3[[#This Row],[Line]])</f>
        <v>77227-17</v>
      </c>
      <c r="C1629" t="s">
        <v>5967</v>
      </c>
      <c r="D1629" t="s">
        <v>74</v>
      </c>
      <c r="E1629" t="b">
        <v>0</v>
      </c>
      <c r="F1629">
        <v>77227</v>
      </c>
      <c r="G1629">
        <v>17</v>
      </c>
      <c r="H1629">
        <v>6</v>
      </c>
      <c r="I1629" t="s">
        <v>735</v>
      </c>
      <c r="J1629" t="s">
        <v>5968</v>
      </c>
      <c r="K1629" t="s">
        <v>1851</v>
      </c>
      <c r="L1629">
        <v>54</v>
      </c>
      <c r="M1629" s="37">
        <v>43467</v>
      </c>
      <c r="N1629" t="s">
        <v>29</v>
      </c>
      <c r="Q1629" s="37">
        <v>43452</v>
      </c>
      <c r="R1629" s="37"/>
      <c r="S1629" t="b">
        <v>0</v>
      </c>
      <c r="V1629" t="s">
        <v>714</v>
      </c>
      <c r="W1629">
        <v>4</v>
      </c>
      <c r="X1629">
        <v>6</v>
      </c>
      <c r="Y1629">
        <v>12</v>
      </c>
      <c r="Z1629">
        <v>2442.66</v>
      </c>
      <c r="AA1629">
        <v>0</v>
      </c>
      <c r="AC1629" t="s">
        <v>151</v>
      </c>
      <c r="AD1629" t="s">
        <v>151</v>
      </c>
      <c r="AE1629" t="b">
        <v>0</v>
      </c>
      <c r="AF1629" t="b">
        <v>0</v>
      </c>
      <c r="AG1629" t="s">
        <v>74</v>
      </c>
    </row>
    <row r="1630" spans="1:33" x14ac:dyDescent="0.25">
      <c r="A1630" t="str">
        <f>_xlfn.CONCAT(Table3[[#This Row],[Order]],"-",Table3[[#This Row],[Line]])</f>
        <v>77227-18</v>
      </c>
      <c r="C1630" t="s">
        <v>5967</v>
      </c>
      <c r="D1630" t="s">
        <v>74</v>
      </c>
      <c r="E1630" t="b">
        <v>0</v>
      </c>
      <c r="F1630">
        <v>77227</v>
      </c>
      <c r="G1630">
        <v>18</v>
      </c>
      <c r="H1630">
        <v>2</v>
      </c>
      <c r="I1630" t="s">
        <v>735</v>
      </c>
      <c r="J1630" t="s">
        <v>5968</v>
      </c>
      <c r="K1630" t="s">
        <v>1853</v>
      </c>
      <c r="L1630">
        <v>20</v>
      </c>
      <c r="M1630" s="37">
        <v>43467</v>
      </c>
      <c r="N1630" t="s">
        <v>29</v>
      </c>
      <c r="Q1630" s="37">
        <v>43452</v>
      </c>
      <c r="R1630" s="37"/>
      <c r="S1630" t="b">
        <v>0</v>
      </c>
      <c r="V1630" t="s">
        <v>714</v>
      </c>
      <c r="W1630">
        <v>4</v>
      </c>
      <c r="X1630">
        <v>2</v>
      </c>
      <c r="Y1630">
        <v>4</v>
      </c>
      <c r="Z1630">
        <v>1085.6199999999999</v>
      </c>
      <c r="AA1630">
        <v>0</v>
      </c>
      <c r="AC1630" t="s">
        <v>151</v>
      </c>
      <c r="AD1630" t="s">
        <v>151</v>
      </c>
      <c r="AE1630" t="b">
        <v>0</v>
      </c>
      <c r="AF1630" t="b">
        <v>0</v>
      </c>
      <c r="AG1630" t="s">
        <v>74</v>
      </c>
    </row>
    <row r="1631" spans="1:33" x14ac:dyDescent="0.25">
      <c r="A1631" t="str">
        <f>_xlfn.CONCAT(Table3[[#This Row],[Order]],"-",Table3[[#This Row],[Line]])</f>
        <v>77227-19</v>
      </c>
      <c r="C1631" t="s">
        <v>5967</v>
      </c>
      <c r="D1631" t="s">
        <v>74</v>
      </c>
      <c r="E1631" t="b">
        <v>0</v>
      </c>
      <c r="F1631">
        <v>77227</v>
      </c>
      <c r="G1631">
        <v>19</v>
      </c>
      <c r="H1631">
        <v>4</v>
      </c>
      <c r="I1631" t="s">
        <v>735</v>
      </c>
      <c r="J1631" t="s">
        <v>5968</v>
      </c>
      <c r="K1631" t="s">
        <v>1854</v>
      </c>
      <c r="L1631">
        <v>36</v>
      </c>
      <c r="M1631" s="37">
        <v>43467</v>
      </c>
      <c r="N1631" t="s">
        <v>29</v>
      </c>
      <c r="Q1631" s="37">
        <v>43452</v>
      </c>
      <c r="R1631" s="37"/>
      <c r="S1631" t="b">
        <v>0</v>
      </c>
      <c r="V1631" t="s">
        <v>714</v>
      </c>
      <c r="W1631">
        <v>4</v>
      </c>
      <c r="X1631">
        <v>4</v>
      </c>
      <c r="Y1631">
        <v>8</v>
      </c>
      <c r="Z1631">
        <v>2171.2399999999998</v>
      </c>
      <c r="AA1631">
        <v>0</v>
      </c>
      <c r="AC1631" t="s">
        <v>151</v>
      </c>
      <c r="AD1631" t="s">
        <v>151</v>
      </c>
      <c r="AE1631" t="b">
        <v>0</v>
      </c>
      <c r="AF1631" t="b">
        <v>0</v>
      </c>
      <c r="AG1631" t="s">
        <v>74</v>
      </c>
    </row>
    <row r="1632" spans="1:33" x14ac:dyDescent="0.25">
      <c r="A1632" t="str">
        <f>_xlfn.CONCAT(Table3[[#This Row],[Order]],"-",Table3[[#This Row],[Line]])</f>
        <v>77227-20</v>
      </c>
      <c r="C1632" t="s">
        <v>5967</v>
      </c>
      <c r="D1632" t="s">
        <v>74</v>
      </c>
      <c r="E1632" t="b">
        <v>0</v>
      </c>
      <c r="F1632">
        <v>77227</v>
      </c>
      <c r="G1632">
        <v>20</v>
      </c>
      <c r="H1632">
        <v>1</v>
      </c>
      <c r="I1632" t="s">
        <v>735</v>
      </c>
      <c r="J1632" t="s">
        <v>5968</v>
      </c>
      <c r="K1632" t="s">
        <v>1856</v>
      </c>
      <c r="L1632">
        <v>9</v>
      </c>
      <c r="M1632" s="37">
        <v>43467</v>
      </c>
      <c r="N1632" t="s">
        <v>29</v>
      </c>
      <c r="Q1632" s="37">
        <v>43452</v>
      </c>
      <c r="R1632" s="37"/>
      <c r="S1632" t="b">
        <v>0</v>
      </c>
      <c r="V1632" t="s">
        <v>714</v>
      </c>
      <c r="W1632">
        <v>4</v>
      </c>
      <c r="X1632">
        <v>2</v>
      </c>
      <c r="Y1632">
        <v>2</v>
      </c>
      <c r="Z1632">
        <v>678.51</v>
      </c>
      <c r="AA1632">
        <v>0</v>
      </c>
      <c r="AC1632" t="s">
        <v>151</v>
      </c>
      <c r="AD1632" t="s">
        <v>151</v>
      </c>
      <c r="AE1632" t="b">
        <v>0</v>
      </c>
      <c r="AF1632" t="b">
        <v>0</v>
      </c>
      <c r="AG1632" t="s">
        <v>74</v>
      </c>
    </row>
    <row r="1633" spans="1:33" x14ac:dyDescent="0.25">
      <c r="A1633" t="str">
        <f>_xlfn.CONCAT(Table3[[#This Row],[Order]],"-",Table3[[#This Row],[Line]])</f>
        <v>77227-22</v>
      </c>
      <c r="C1633" t="s">
        <v>5967</v>
      </c>
      <c r="D1633" t="s">
        <v>74</v>
      </c>
      <c r="E1633" t="b">
        <v>0</v>
      </c>
      <c r="F1633">
        <v>77227</v>
      </c>
      <c r="G1633">
        <v>22</v>
      </c>
      <c r="H1633">
        <v>1</v>
      </c>
      <c r="I1633" t="s">
        <v>748</v>
      </c>
      <c r="J1633" t="s">
        <v>5968</v>
      </c>
      <c r="K1633" t="s">
        <v>5670</v>
      </c>
      <c r="L1633">
        <v>8.7200000000000006</v>
      </c>
      <c r="M1633" s="37"/>
      <c r="N1633" t="s">
        <v>1730</v>
      </c>
      <c r="Q1633" s="37"/>
      <c r="R1633" s="37"/>
      <c r="S1633" t="b">
        <v>0</v>
      </c>
      <c r="V1633" t="s">
        <v>714</v>
      </c>
      <c r="W1633">
        <v>0</v>
      </c>
      <c r="X1633">
        <v>1</v>
      </c>
      <c r="Z1633">
        <v>720</v>
      </c>
      <c r="AA1633">
        <v>0</v>
      </c>
      <c r="AE1633" t="b">
        <v>0</v>
      </c>
      <c r="AF1633" t="b">
        <v>0</v>
      </c>
      <c r="AG1633" t="s">
        <v>74</v>
      </c>
    </row>
    <row r="1634" spans="1:33" x14ac:dyDescent="0.25">
      <c r="A1634" t="str">
        <f>_xlfn.CONCAT(Table3[[#This Row],[Order]],"-",Table3[[#This Row],[Line]])</f>
        <v>77227-23</v>
      </c>
      <c r="C1634" t="s">
        <v>5967</v>
      </c>
      <c r="D1634" t="s">
        <v>74</v>
      </c>
      <c r="E1634" t="b">
        <v>0</v>
      </c>
      <c r="F1634">
        <v>77227</v>
      </c>
      <c r="G1634">
        <v>23</v>
      </c>
      <c r="H1634">
        <v>1</v>
      </c>
      <c r="I1634" t="s">
        <v>748</v>
      </c>
      <c r="J1634" t="s">
        <v>5968</v>
      </c>
      <c r="K1634" t="s">
        <v>5671</v>
      </c>
      <c r="L1634">
        <v>8.7200000000000006</v>
      </c>
      <c r="M1634" s="37"/>
      <c r="N1634" t="s">
        <v>1730</v>
      </c>
      <c r="Q1634" s="37"/>
      <c r="R1634" s="37"/>
      <c r="S1634" t="b">
        <v>0</v>
      </c>
      <c r="V1634" t="s">
        <v>714</v>
      </c>
      <c r="W1634">
        <v>0</v>
      </c>
      <c r="X1634">
        <v>1</v>
      </c>
      <c r="Z1634">
        <v>720</v>
      </c>
      <c r="AA1634">
        <v>0</v>
      </c>
      <c r="AE1634" t="b">
        <v>0</v>
      </c>
      <c r="AF1634" t="b">
        <v>0</v>
      </c>
      <c r="AG1634" t="s">
        <v>74</v>
      </c>
    </row>
    <row r="1635" spans="1:33" x14ac:dyDescent="0.25">
      <c r="A1635" t="str">
        <f>_xlfn.CONCAT(Table3[[#This Row],[Order]],"-",Table3[[#This Row],[Line]])</f>
        <v>77227-24</v>
      </c>
      <c r="C1635" t="s">
        <v>5967</v>
      </c>
      <c r="D1635" t="s">
        <v>74</v>
      </c>
      <c r="E1635" t="b">
        <v>0</v>
      </c>
      <c r="F1635">
        <v>77227</v>
      </c>
      <c r="G1635">
        <v>24</v>
      </c>
      <c r="H1635">
        <v>1</v>
      </c>
      <c r="I1635" t="s">
        <v>748</v>
      </c>
      <c r="J1635" t="s">
        <v>5968</v>
      </c>
      <c r="K1635" t="s">
        <v>5670</v>
      </c>
      <c r="L1635">
        <v>8.7200000000000006</v>
      </c>
      <c r="M1635" s="37"/>
      <c r="N1635" t="s">
        <v>1730</v>
      </c>
      <c r="Q1635" s="37"/>
      <c r="R1635" s="37"/>
      <c r="S1635" t="b">
        <v>0</v>
      </c>
      <c r="V1635" t="s">
        <v>714</v>
      </c>
      <c r="W1635">
        <v>0</v>
      </c>
      <c r="X1635">
        <v>1</v>
      </c>
      <c r="Z1635">
        <v>720</v>
      </c>
      <c r="AA1635">
        <v>0</v>
      </c>
      <c r="AE1635" t="b">
        <v>0</v>
      </c>
      <c r="AF1635" t="b">
        <v>0</v>
      </c>
      <c r="AG1635" t="s">
        <v>74</v>
      </c>
    </row>
    <row r="1636" spans="1:33" x14ac:dyDescent="0.25">
      <c r="A1636" t="str">
        <f>_xlfn.CONCAT(Table3[[#This Row],[Order]],"-",Table3[[#This Row],[Line]])</f>
        <v>77227-25</v>
      </c>
      <c r="C1636" t="s">
        <v>5967</v>
      </c>
      <c r="D1636" t="s">
        <v>74</v>
      </c>
      <c r="E1636" t="b">
        <v>0</v>
      </c>
      <c r="F1636">
        <v>77227</v>
      </c>
      <c r="G1636">
        <v>25</v>
      </c>
      <c r="H1636">
        <v>1</v>
      </c>
      <c r="I1636" t="s">
        <v>748</v>
      </c>
      <c r="J1636" t="s">
        <v>5968</v>
      </c>
      <c r="K1636" t="s">
        <v>5671</v>
      </c>
      <c r="L1636">
        <v>8.7200000000000006</v>
      </c>
      <c r="M1636" s="37"/>
      <c r="N1636" t="s">
        <v>1730</v>
      </c>
      <c r="Q1636" s="37"/>
      <c r="R1636" s="37"/>
      <c r="S1636" t="b">
        <v>0</v>
      </c>
      <c r="V1636" t="s">
        <v>714</v>
      </c>
      <c r="W1636">
        <v>0</v>
      </c>
      <c r="X1636">
        <v>1</v>
      </c>
      <c r="Z1636">
        <v>720</v>
      </c>
      <c r="AA1636">
        <v>0</v>
      </c>
      <c r="AE1636" t="b">
        <v>0</v>
      </c>
      <c r="AF1636" t="b">
        <v>0</v>
      </c>
      <c r="AG1636" t="s">
        <v>74</v>
      </c>
    </row>
    <row r="1637" spans="1:33" x14ac:dyDescent="0.25">
      <c r="A1637" t="str">
        <f>_xlfn.CONCAT(Table3[[#This Row],[Order]],"-",Table3[[#This Row],[Line]])</f>
        <v>77227-26</v>
      </c>
      <c r="C1637" t="s">
        <v>5967</v>
      </c>
      <c r="D1637" t="s">
        <v>74</v>
      </c>
      <c r="E1637" t="b">
        <v>0</v>
      </c>
      <c r="F1637">
        <v>77227</v>
      </c>
      <c r="G1637">
        <v>26</v>
      </c>
      <c r="H1637">
        <v>1</v>
      </c>
      <c r="I1637" t="s">
        <v>748</v>
      </c>
      <c r="J1637" t="s">
        <v>5968</v>
      </c>
      <c r="K1637" t="s">
        <v>5672</v>
      </c>
      <c r="L1637">
        <v>13.22</v>
      </c>
      <c r="M1637" s="37"/>
      <c r="N1637" t="s">
        <v>1730</v>
      </c>
      <c r="Q1637" s="37"/>
      <c r="R1637" s="37"/>
      <c r="S1637" t="b">
        <v>0</v>
      </c>
      <c r="V1637" t="s">
        <v>714</v>
      </c>
      <c r="W1637">
        <v>0</v>
      </c>
      <c r="X1637">
        <v>2</v>
      </c>
      <c r="Z1637">
        <v>1008</v>
      </c>
      <c r="AA1637">
        <v>0</v>
      </c>
      <c r="AE1637" t="b">
        <v>0</v>
      </c>
      <c r="AF1637" t="b">
        <v>0</v>
      </c>
      <c r="AG1637" t="s">
        <v>74</v>
      </c>
    </row>
    <row r="1638" spans="1:33" x14ac:dyDescent="0.25">
      <c r="A1638" t="str">
        <f>_xlfn.CONCAT(Table3[[#This Row],[Order]],"-",Table3[[#This Row],[Line]])</f>
        <v>77227-27</v>
      </c>
      <c r="C1638" t="s">
        <v>5967</v>
      </c>
      <c r="D1638" t="s">
        <v>74</v>
      </c>
      <c r="E1638" t="b">
        <v>0</v>
      </c>
      <c r="F1638">
        <v>77227</v>
      </c>
      <c r="G1638">
        <v>27</v>
      </c>
      <c r="H1638">
        <v>1</v>
      </c>
      <c r="I1638" t="s">
        <v>748</v>
      </c>
      <c r="J1638" t="s">
        <v>5968</v>
      </c>
      <c r="K1638" t="s">
        <v>5673</v>
      </c>
      <c r="L1638">
        <v>6.28</v>
      </c>
      <c r="M1638" s="37"/>
      <c r="N1638" t="s">
        <v>1730</v>
      </c>
      <c r="Q1638" s="37"/>
      <c r="R1638" s="37"/>
      <c r="S1638" t="b">
        <v>0</v>
      </c>
      <c r="V1638" t="s">
        <v>714</v>
      </c>
      <c r="W1638">
        <v>0</v>
      </c>
      <c r="X1638">
        <v>1</v>
      </c>
      <c r="Z1638">
        <v>576</v>
      </c>
      <c r="AA1638">
        <v>0</v>
      </c>
      <c r="AE1638" t="b">
        <v>0</v>
      </c>
      <c r="AF1638" t="b">
        <v>0</v>
      </c>
      <c r="AG1638" t="s">
        <v>74</v>
      </c>
    </row>
    <row r="1639" spans="1:33" x14ac:dyDescent="0.25">
      <c r="A1639" t="str">
        <f>_xlfn.CONCAT(Table3[[#This Row],[Order]],"-",Table3[[#This Row],[Line]])</f>
        <v>77227-28</v>
      </c>
      <c r="C1639" t="s">
        <v>5967</v>
      </c>
      <c r="D1639" t="s">
        <v>74</v>
      </c>
      <c r="E1639" t="b">
        <v>0</v>
      </c>
      <c r="F1639">
        <v>77227</v>
      </c>
      <c r="G1639">
        <v>28</v>
      </c>
      <c r="H1639">
        <v>1</v>
      </c>
      <c r="I1639" t="s">
        <v>748</v>
      </c>
      <c r="J1639" t="s">
        <v>5968</v>
      </c>
      <c r="K1639" t="s">
        <v>5673</v>
      </c>
      <c r="L1639">
        <v>6.28</v>
      </c>
      <c r="M1639" s="37"/>
      <c r="N1639" t="s">
        <v>1730</v>
      </c>
      <c r="Q1639" s="37"/>
      <c r="S1639" t="b">
        <v>0</v>
      </c>
      <c r="V1639" t="s">
        <v>714</v>
      </c>
      <c r="W1639">
        <v>0</v>
      </c>
      <c r="X1639">
        <v>1</v>
      </c>
      <c r="Z1639">
        <v>576</v>
      </c>
      <c r="AA1639">
        <v>0</v>
      </c>
      <c r="AE1639" t="b">
        <v>0</v>
      </c>
      <c r="AF1639" t="b">
        <v>0</v>
      </c>
      <c r="AG1639" t="s">
        <v>74</v>
      </c>
    </row>
    <row r="1640" spans="1:33" x14ac:dyDescent="0.25">
      <c r="A1640" t="str">
        <f>_xlfn.CONCAT(Table3[[#This Row],[Order]],"-",Table3[[#This Row],[Line]])</f>
        <v>77227-29</v>
      </c>
      <c r="C1640" t="s">
        <v>5967</v>
      </c>
      <c r="D1640" t="s">
        <v>74</v>
      </c>
      <c r="E1640" t="b">
        <v>0</v>
      </c>
      <c r="F1640">
        <v>77227</v>
      </c>
      <c r="G1640">
        <v>29</v>
      </c>
      <c r="H1640">
        <v>1</v>
      </c>
      <c r="I1640" t="s">
        <v>748</v>
      </c>
      <c r="J1640" t="s">
        <v>5968</v>
      </c>
      <c r="K1640" t="s">
        <v>5674</v>
      </c>
      <c r="L1640">
        <v>15.84</v>
      </c>
      <c r="M1640" s="37"/>
      <c r="N1640" t="s">
        <v>1730</v>
      </c>
      <c r="Q1640" s="37"/>
      <c r="R1640" s="37"/>
      <c r="S1640" t="b">
        <v>0</v>
      </c>
      <c r="V1640" t="s">
        <v>714</v>
      </c>
      <c r="W1640">
        <v>0</v>
      </c>
      <c r="X1640">
        <v>2</v>
      </c>
      <c r="Z1640">
        <v>1224</v>
      </c>
      <c r="AA1640">
        <v>0</v>
      </c>
      <c r="AE1640" t="b">
        <v>0</v>
      </c>
      <c r="AF1640" t="b">
        <v>0</v>
      </c>
      <c r="AG1640" t="s">
        <v>74</v>
      </c>
    </row>
    <row r="1641" spans="1:33" x14ac:dyDescent="0.25">
      <c r="A1641" t="str">
        <f>_xlfn.CONCAT(Table3[[#This Row],[Order]],"-",Table3[[#This Row],[Line]])</f>
        <v>77227-30</v>
      </c>
      <c r="C1641" t="s">
        <v>5967</v>
      </c>
      <c r="D1641" t="s">
        <v>74</v>
      </c>
      <c r="E1641" t="b">
        <v>0</v>
      </c>
      <c r="F1641">
        <v>77227</v>
      </c>
      <c r="G1641">
        <v>30</v>
      </c>
      <c r="H1641">
        <v>1</v>
      </c>
      <c r="I1641" t="s">
        <v>748</v>
      </c>
      <c r="J1641" t="s">
        <v>5968</v>
      </c>
      <c r="K1641" t="s">
        <v>5675</v>
      </c>
      <c r="L1641">
        <v>6.28</v>
      </c>
      <c r="M1641" s="37"/>
      <c r="N1641" t="s">
        <v>1730</v>
      </c>
      <c r="Q1641" s="37"/>
      <c r="R1641" s="37"/>
      <c r="S1641" t="b">
        <v>0</v>
      </c>
      <c r="V1641" t="s">
        <v>714</v>
      </c>
      <c r="W1641">
        <v>0</v>
      </c>
      <c r="X1641">
        <v>1</v>
      </c>
      <c r="Z1641">
        <v>432</v>
      </c>
      <c r="AA1641">
        <v>0</v>
      </c>
      <c r="AE1641" t="b">
        <v>0</v>
      </c>
      <c r="AF1641" t="b">
        <v>0</v>
      </c>
      <c r="AG1641" t="s">
        <v>74</v>
      </c>
    </row>
    <row r="1642" spans="1:33" x14ac:dyDescent="0.25">
      <c r="A1642" t="str">
        <f>_xlfn.CONCAT(Table3[[#This Row],[Order]],"-",Table3[[#This Row],[Line]])</f>
        <v>77227-31</v>
      </c>
      <c r="C1642" t="s">
        <v>5967</v>
      </c>
      <c r="D1642" t="s">
        <v>74</v>
      </c>
      <c r="E1642" t="b">
        <v>0</v>
      </c>
      <c r="F1642">
        <v>77227</v>
      </c>
      <c r="G1642">
        <v>31</v>
      </c>
      <c r="H1642">
        <v>1</v>
      </c>
      <c r="I1642" t="s">
        <v>748</v>
      </c>
      <c r="J1642" t="s">
        <v>5968</v>
      </c>
      <c r="K1642" t="s">
        <v>5671</v>
      </c>
      <c r="L1642">
        <v>8.7200000000000006</v>
      </c>
      <c r="M1642" s="37"/>
      <c r="N1642" t="s">
        <v>1730</v>
      </c>
      <c r="Q1642" s="37"/>
      <c r="R1642" s="37"/>
      <c r="S1642" t="b">
        <v>0</v>
      </c>
      <c r="V1642" t="s">
        <v>714</v>
      </c>
      <c r="W1642">
        <v>0</v>
      </c>
      <c r="X1642">
        <v>1</v>
      </c>
      <c r="Z1642">
        <v>720</v>
      </c>
      <c r="AA1642">
        <v>0</v>
      </c>
      <c r="AE1642" t="b">
        <v>0</v>
      </c>
      <c r="AF1642" t="b">
        <v>0</v>
      </c>
      <c r="AG1642" t="s">
        <v>74</v>
      </c>
    </row>
    <row r="1643" spans="1:33" x14ac:dyDescent="0.25">
      <c r="A1643" t="str">
        <f>_xlfn.CONCAT(Table3[[#This Row],[Order]],"-",Table3[[#This Row],[Line]])</f>
        <v>77227-32</v>
      </c>
      <c r="C1643" t="s">
        <v>5967</v>
      </c>
      <c r="D1643" t="s">
        <v>74</v>
      </c>
      <c r="E1643" t="b">
        <v>0</v>
      </c>
      <c r="F1643">
        <v>77227</v>
      </c>
      <c r="G1643">
        <v>32</v>
      </c>
      <c r="H1643">
        <v>1</v>
      </c>
      <c r="I1643" t="s">
        <v>748</v>
      </c>
      <c r="J1643" t="s">
        <v>5968</v>
      </c>
      <c r="K1643" t="s">
        <v>5676</v>
      </c>
      <c r="L1643">
        <v>8.7200000000000006</v>
      </c>
      <c r="M1643" s="37"/>
      <c r="N1643" t="s">
        <v>1730</v>
      </c>
      <c r="Q1643" s="37"/>
      <c r="R1643" s="37"/>
      <c r="S1643" t="b">
        <v>0</v>
      </c>
      <c r="V1643" t="s">
        <v>714</v>
      </c>
      <c r="W1643">
        <v>0</v>
      </c>
      <c r="X1643">
        <v>1</v>
      </c>
      <c r="Z1643">
        <v>720</v>
      </c>
      <c r="AA1643">
        <v>0</v>
      </c>
      <c r="AE1643" t="b">
        <v>0</v>
      </c>
      <c r="AF1643" t="b">
        <v>0</v>
      </c>
      <c r="AG1643" t="s">
        <v>74</v>
      </c>
    </row>
    <row r="1644" spans="1:33" x14ac:dyDescent="0.25">
      <c r="A1644" t="str">
        <f>_xlfn.CONCAT(Table3[[#This Row],[Order]],"-",Table3[[#This Row],[Line]])</f>
        <v>77227-33</v>
      </c>
      <c r="C1644" t="s">
        <v>5967</v>
      </c>
      <c r="D1644" t="s">
        <v>74</v>
      </c>
      <c r="E1644" t="b">
        <v>0</v>
      </c>
      <c r="F1644">
        <v>77227</v>
      </c>
      <c r="G1644">
        <v>33</v>
      </c>
      <c r="H1644">
        <v>1</v>
      </c>
      <c r="I1644" t="s">
        <v>748</v>
      </c>
      <c r="J1644" t="s">
        <v>5968</v>
      </c>
      <c r="K1644" t="s">
        <v>5677</v>
      </c>
      <c r="L1644">
        <v>6.28</v>
      </c>
      <c r="M1644" s="37"/>
      <c r="N1644" t="s">
        <v>1730</v>
      </c>
      <c r="Q1644" s="37"/>
      <c r="R1644" s="37"/>
      <c r="S1644" t="b">
        <v>0</v>
      </c>
      <c r="V1644" t="s">
        <v>714</v>
      </c>
      <c r="W1644">
        <v>0</v>
      </c>
      <c r="X1644">
        <v>1</v>
      </c>
      <c r="Z1644">
        <v>576</v>
      </c>
      <c r="AA1644">
        <v>0</v>
      </c>
      <c r="AE1644" t="b">
        <v>0</v>
      </c>
      <c r="AF1644" t="b">
        <v>0</v>
      </c>
      <c r="AG1644" t="s">
        <v>74</v>
      </c>
    </row>
    <row r="1645" spans="1:33" x14ac:dyDescent="0.25">
      <c r="A1645" t="str">
        <f>_xlfn.CONCAT(Table3[[#This Row],[Order]],"-",Table3[[#This Row],[Line]])</f>
        <v>77227-34</v>
      </c>
      <c r="C1645" t="s">
        <v>5967</v>
      </c>
      <c r="D1645" t="s">
        <v>74</v>
      </c>
      <c r="E1645" t="b">
        <v>0</v>
      </c>
      <c r="F1645">
        <v>77227</v>
      </c>
      <c r="G1645">
        <v>34</v>
      </c>
      <c r="H1645">
        <v>1</v>
      </c>
      <c r="I1645" t="s">
        <v>748</v>
      </c>
      <c r="J1645" t="s">
        <v>5968</v>
      </c>
      <c r="K1645" t="s">
        <v>5677</v>
      </c>
      <c r="L1645">
        <v>6.28</v>
      </c>
      <c r="M1645" s="37"/>
      <c r="N1645" t="s">
        <v>1730</v>
      </c>
      <c r="Q1645" s="37"/>
      <c r="R1645" s="37"/>
      <c r="S1645" t="b">
        <v>0</v>
      </c>
      <c r="V1645" t="s">
        <v>714</v>
      </c>
      <c r="W1645">
        <v>0</v>
      </c>
      <c r="X1645">
        <v>1</v>
      </c>
      <c r="Z1645">
        <v>576</v>
      </c>
      <c r="AA1645">
        <v>0</v>
      </c>
      <c r="AE1645" t="b">
        <v>0</v>
      </c>
      <c r="AF1645" t="b">
        <v>0</v>
      </c>
      <c r="AG1645" t="s">
        <v>74</v>
      </c>
    </row>
    <row r="1646" spans="1:33" x14ac:dyDescent="0.25">
      <c r="A1646" t="str">
        <f>_xlfn.CONCAT(Table3[[#This Row],[Order]],"-",Table3[[#This Row],[Line]])</f>
        <v>77227-35</v>
      </c>
      <c r="C1646" t="s">
        <v>5967</v>
      </c>
      <c r="D1646" t="s">
        <v>74</v>
      </c>
      <c r="E1646" t="b">
        <v>0</v>
      </c>
      <c r="F1646">
        <v>77227</v>
      </c>
      <c r="G1646">
        <v>35</v>
      </c>
      <c r="H1646">
        <v>1</v>
      </c>
      <c r="I1646" t="s">
        <v>732</v>
      </c>
      <c r="J1646" t="s">
        <v>5968</v>
      </c>
      <c r="K1646" t="s">
        <v>2418</v>
      </c>
      <c r="L1646">
        <v>3</v>
      </c>
      <c r="M1646" s="37">
        <v>43467</v>
      </c>
      <c r="N1646" t="s">
        <v>43</v>
      </c>
      <c r="Q1646" s="37">
        <v>43452</v>
      </c>
      <c r="R1646" s="37">
        <v>43461</v>
      </c>
      <c r="S1646" t="b">
        <v>0</v>
      </c>
      <c r="V1646" t="s">
        <v>714</v>
      </c>
      <c r="W1646">
        <v>4</v>
      </c>
      <c r="X1646">
        <v>1</v>
      </c>
      <c r="Y1646">
        <v>1</v>
      </c>
      <c r="Z1646">
        <v>343.15</v>
      </c>
      <c r="AA1646">
        <v>0</v>
      </c>
      <c r="AB1646" t="s">
        <v>151</v>
      </c>
      <c r="AC1646" t="s">
        <v>151</v>
      </c>
      <c r="AD1646" t="s">
        <v>151</v>
      </c>
      <c r="AE1646" t="b">
        <v>0</v>
      </c>
      <c r="AF1646" t="b">
        <v>0</v>
      </c>
      <c r="AG1646" t="s">
        <v>74</v>
      </c>
    </row>
    <row r="1647" spans="1:33" x14ac:dyDescent="0.25">
      <c r="A1647" t="str">
        <f>_xlfn.CONCAT(Table3[[#This Row],[Order]],"-",Table3[[#This Row],[Line]])</f>
        <v>77227-36</v>
      </c>
      <c r="C1647" t="s">
        <v>5967</v>
      </c>
      <c r="D1647" t="s">
        <v>74</v>
      </c>
      <c r="E1647" t="b">
        <v>0</v>
      </c>
      <c r="F1647">
        <v>77227</v>
      </c>
      <c r="G1647">
        <v>36</v>
      </c>
      <c r="H1647">
        <v>1</v>
      </c>
      <c r="I1647" t="s">
        <v>732</v>
      </c>
      <c r="J1647" t="s">
        <v>5968</v>
      </c>
      <c r="K1647" t="s">
        <v>2405</v>
      </c>
      <c r="L1647">
        <v>11</v>
      </c>
      <c r="M1647" s="37">
        <v>43467</v>
      </c>
      <c r="N1647" t="s">
        <v>43</v>
      </c>
      <c r="Q1647" s="37">
        <v>43452</v>
      </c>
      <c r="R1647" s="37">
        <v>43461</v>
      </c>
      <c r="S1647" t="b">
        <v>0</v>
      </c>
      <c r="V1647" t="s">
        <v>714</v>
      </c>
      <c r="W1647">
        <v>4</v>
      </c>
      <c r="X1647">
        <v>2</v>
      </c>
      <c r="Y1647">
        <v>4</v>
      </c>
      <c r="Z1647">
        <v>1544.17</v>
      </c>
      <c r="AA1647">
        <v>0</v>
      </c>
      <c r="AB1647" t="s">
        <v>151</v>
      </c>
      <c r="AC1647" t="s">
        <v>151</v>
      </c>
      <c r="AD1647" t="s">
        <v>151</v>
      </c>
      <c r="AE1647" t="b">
        <v>0</v>
      </c>
      <c r="AF1647" t="b">
        <v>0</v>
      </c>
      <c r="AG1647" t="s">
        <v>74</v>
      </c>
    </row>
    <row r="1648" spans="1:33" x14ac:dyDescent="0.25">
      <c r="A1648" t="str">
        <f>_xlfn.CONCAT(Table3[[#This Row],[Order]],"-",Table3[[#This Row],[Line]])</f>
        <v>77227-37</v>
      </c>
      <c r="C1648" t="s">
        <v>5967</v>
      </c>
      <c r="D1648" t="s">
        <v>74</v>
      </c>
      <c r="E1648" t="b">
        <v>0</v>
      </c>
      <c r="F1648">
        <v>77227</v>
      </c>
      <c r="G1648">
        <v>37</v>
      </c>
      <c r="H1648">
        <v>8</v>
      </c>
      <c r="I1648" t="s">
        <v>732</v>
      </c>
      <c r="J1648" t="s">
        <v>5968</v>
      </c>
      <c r="K1648" t="s">
        <v>2421</v>
      </c>
      <c r="L1648">
        <v>112</v>
      </c>
      <c r="M1648" s="37">
        <v>43467</v>
      </c>
      <c r="N1648" t="s">
        <v>43</v>
      </c>
      <c r="Q1648" s="37">
        <v>43452</v>
      </c>
      <c r="R1648" s="37">
        <v>43461</v>
      </c>
      <c r="S1648" t="b">
        <v>0</v>
      </c>
      <c r="V1648" t="s">
        <v>714</v>
      </c>
      <c r="W1648">
        <v>4</v>
      </c>
      <c r="X1648">
        <v>16</v>
      </c>
      <c r="Y1648">
        <v>40</v>
      </c>
      <c r="Z1648">
        <v>13725.92</v>
      </c>
      <c r="AA1648">
        <v>0</v>
      </c>
      <c r="AB1648" t="s">
        <v>151</v>
      </c>
      <c r="AC1648" t="s">
        <v>151</v>
      </c>
      <c r="AD1648" t="s">
        <v>151</v>
      </c>
      <c r="AE1648" t="b">
        <v>0</v>
      </c>
      <c r="AF1648" t="b">
        <v>0</v>
      </c>
      <c r="AG1648" t="s">
        <v>74</v>
      </c>
    </row>
    <row r="1649" spans="1:33" x14ac:dyDescent="0.25">
      <c r="A1649" t="str">
        <f>_xlfn.CONCAT(Table3[[#This Row],[Order]],"-",Table3[[#This Row],[Line]])</f>
        <v>77227-39</v>
      </c>
      <c r="C1649" t="s">
        <v>5967</v>
      </c>
      <c r="D1649" t="s">
        <v>74</v>
      </c>
      <c r="E1649" t="b">
        <v>0</v>
      </c>
      <c r="F1649">
        <v>77227</v>
      </c>
      <c r="G1649">
        <v>39</v>
      </c>
      <c r="H1649">
        <v>5</v>
      </c>
      <c r="I1649" t="s">
        <v>732</v>
      </c>
      <c r="J1649" t="s">
        <v>5968</v>
      </c>
      <c r="K1649" t="s">
        <v>2409</v>
      </c>
      <c r="L1649">
        <v>65</v>
      </c>
      <c r="M1649" s="37">
        <v>43467</v>
      </c>
      <c r="N1649" t="s">
        <v>43</v>
      </c>
      <c r="Q1649" s="37">
        <v>43452</v>
      </c>
      <c r="R1649" s="37">
        <v>43461</v>
      </c>
      <c r="S1649" t="b">
        <v>0</v>
      </c>
      <c r="V1649" t="s">
        <v>714</v>
      </c>
      <c r="W1649">
        <v>4</v>
      </c>
      <c r="X1649">
        <v>10</v>
      </c>
      <c r="Y1649">
        <v>25</v>
      </c>
      <c r="Z1649">
        <v>9436.6</v>
      </c>
      <c r="AA1649">
        <v>0</v>
      </c>
      <c r="AB1649" t="s">
        <v>151</v>
      </c>
      <c r="AC1649" t="s">
        <v>151</v>
      </c>
      <c r="AD1649" t="s">
        <v>151</v>
      </c>
      <c r="AE1649" t="b">
        <v>0</v>
      </c>
      <c r="AF1649" t="b">
        <v>0</v>
      </c>
      <c r="AG1649" t="s">
        <v>74</v>
      </c>
    </row>
    <row r="1650" spans="1:33" x14ac:dyDescent="0.25">
      <c r="A1650" t="str">
        <f>_xlfn.CONCAT(Table3[[#This Row],[Order]],"-",Table3[[#This Row],[Line]])</f>
        <v>77227-40</v>
      </c>
      <c r="C1650" t="s">
        <v>5967</v>
      </c>
      <c r="D1650" t="s">
        <v>74</v>
      </c>
      <c r="E1650" t="b">
        <v>0</v>
      </c>
      <c r="F1650">
        <v>77227</v>
      </c>
      <c r="G1650">
        <v>40</v>
      </c>
      <c r="H1650">
        <v>4</v>
      </c>
      <c r="I1650" t="s">
        <v>732</v>
      </c>
      <c r="J1650" t="s">
        <v>5968</v>
      </c>
      <c r="K1650" t="s">
        <v>2424</v>
      </c>
      <c r="L1650">
        <v>60</v>
      </c>
      <c r="M1650" s="37">
        <v>43467</v>
      </c>
      <c r="N1650" t="s">
        <v>43</v>
      </c>
      <c r="Q1650" s="37">
        <v>43452</v>
      </c>
      <c r="R1650" s="37">
        <v>43461</v>
      </c>
      <c r="S1650" t="b">
        <v>0</v>
      </c>
      <c r="V1650" t="s">
        <v>714</v>
      </c>
      <c r="W1650">
        <v>4</v>
      </c>
      <c r="X1650">
        <v>8</v>
      </c>
      <c r="Y1650">
        <v>24</v>
      </c>
      <c r="Z1650">
        <v>8235.56</v>
      </c>
      <c r="AA1650">
        <v>0</v>
      </c>
      <c r="AB1650" t="s">
        <v>151</v>
      </c>
      <c r="AC1650" t="s">
        <v>151</v>
      </c>
      <c r="AD1650" t="s">
        <v>151</v>
      </c>
      <c r="AE1650" t="b">
        <v>0</v>
      </c>
      <c r="AF1650" t="b">
        <v>0</v>
      </c>
      <c r="AG1650" t="s">
        <v>74</v>
      </c>
    </row>
    <row r="1651" spans="1:33" x14ac:dyDescent="0.25">
      <c r="A1651" t="str">
        <f>_xlfn.CONCAT(Table3[[#This Row],[Order]],"-",Table3[[#This Row],[Line]])</f>
        <v>77227-41</v>
      </c>
      <c r="C1651" t="s">
        <v>5967</v>
      </c>
      <c r="D1651" t="s">
        <v>74</v>
      </c>
      <c r="E1651" t="b">
        <v>0</v>
      </c>
      <c r="F1651">
        <v>77227</v>
      </c>
      <c r="G1651">
        <v>41</v>
      </c>
      <c r="H1651">
        <v>3</v>
      </c>
      <c r="I1651" t="s">
        <v>732</v>
      </c>
      <c r="J1651" t="s">
        <v>5968</v>
      </c>
      <c r="K1651" t="s">
        <v>2413</v>
      </c>
      <c r="L1651">
        <v>45</v>
      </c>
      <c r="M1651" s="37">
        <v>43467</v>
      </c>
      <c r="N1651" t="s">
        <v>43</v>
      </c>
      <c r="Q1651" s="37">
        <v>43452</v>
      </c>
      <c r="R1651" s="37">
        <v>43461</v>
      </c>
      <c r="S1651" t="b">
        <v>0</v>
      </c>
      <c r="V1651" t="s">
        <v>714</v>
      </c>
      <c r="W1651">
        <v>4</v>
      </c>
      <c r="X1651">
        <v>6</v>
      </c>
      <c r="Y1651">
        <v>18</v>
      </c>
      <c r="Z1651">
        <v>6691.41</v>
      </c>
      <c r="AA1651">
        <v>0</v>
      </c>
      <c r="AB1651" t="s">
        <v>151</v>
      </c>
      <c r="AC1651" t="s">
        <v>151</v>
      </c>
      <c r="AD1651" t="s">
        <v>151</v>
      </c>
      <c r="AE1651" t="b">
        <v>0</v>
      </c>
      <c r="AF1651" t="b">
        <v>0</v>
      </c>
      <c r="AG1651" t="s">
        <v>74</v>
      </c>
    </row>
    <row r="1652" spans="1:33" x14ac:dyDescent="0.25">
      <c r="A1652" t="str">
        <f>_xlfn.CONCAT(Table3[[#This Row],[Order]],"-",Table3[[#This Row],[Line]])</f>
        <v>77227-42</v>
      </c>
      <c r="C1652" t="s">
        <v>5967</v>
      </c>
      <c r="D1652" t="s">
        <v>74</v>
      </c>
      <c r="E1652" t="b">
        <v>0</v>
      </c>
      <c r="F1652">
        <v>77227</v>
      </c>
      <c r="G1652">
        <v>42</v>
      </c>
      <c r="H1652">
        <v>1</v>
      </c>
      <c r="I1652" t="s">
        <v>748</v>
      </c>
      <c r="J1652" t="s">
        <v>5968</v>
      </c>
      <c r="K1652" t="s">
        <v>5678</v>
      </c>
      <c r="L1652">
        <v>0</v>
      </c>
      <c r="M1652" s="37"/>
      <c r="N1652" t="s">
        <v>1730</v>
      </c>
      <c r="Q1652" s="37"/>
      <c r="R1652" s="37"/>
      <c r="S1652" t="b">
        <v>0</v>
      </c>
      <c r="V1652" t="s">
        <v>714</v>
      </c>
      <c r="W1652">
        <v>0</v>
      </c>
      <c r="X1652">
        <v>2</v>
      </c>
      <c r="Z1652">
        <v>1440</v>
      </c>
      <c r="AA1652">
        <v>0</v>
      </c>
      <c r="AE1652" t="b">
        <v>0</v>
      </c>
      <c r="AF1652" t="b">
        <v>0</v>
      </c>
      <c r="AG1652" t="s">
        <v>74</v>
      </c>
    </row>
    <row r="1653" spans="1:33" x14ac:dyDescent="0.25">
      <c r="A1653" t="str">
        <f>_xlfn.CONCAT(Table3[[#This Row],[Order]],"-",Table3[[#This Row],[Line]])</f>
        <v>77227-43</v>
      </c>
      <c r="C1653" t="s">
        <v>5967</v>
      </c>
      <c r="D1653" t="s">
        <v>74</v>
      </c>
      <c r="E1653" t="b">
        <v>0</v>
      </c>
      <c r="F1653">
        <v>77227</v>
      </c>
      <c r="G1653">
        <v>43</v>
      </c>
      <c r="H1653">
        <v>1</v>
      </c>
      <c r="I1653" t="s">
        <v>748</v>
      </c>
      <c r="J1653" t="s">
        <v>5968</v>
      </c>
      <c r="K1653" t="s">
        <v>5679</v>
      </c>
      <c r="L1653">
        <v>0</v>
      </c>
      <c r="M1653" s="37"/>
      <c r="N1653" t="s">
        <v>1730</v>
      </c>
      <c r="Q1653" s="37"/>
      <c r="R1653" s="37"/>
      <c r="S1653" t="b">
        <v>0</v>
      </c>
      <c r="V1653" t="s">
        <v>714</v>
      </c>
      <c r="W1653">
        <v>0</v>
      </c>
      <c r="X1653">
        <v>1</v>
      </c>
      <c r="Z1653">
        <v>360</v>
      </c>
      <c r="AA1653">
        <v>0</v>
      </c>
      <c r="AE1653" t="b">
        <v>0</v>
      </c>
      <c r="AF1653" t="b">
        <v>0</v>
      </c>
      <c r="AG1653" t="s">
        <v>74</v>
      </c>
    </row>
    <row r="1654" spans="1:33" x14ac:dyDescent="0.25">
      <c r="A1654" t="str">
        <f>_xlfn.CONCAT(Table3[[#This Row],[Order]],"-",Table3[[#This Row],[Line]])</f>
        <v>77227-44</v>
      </c>
      <c r="C1654" t="s">
        <v>5967</v>
      </c>
      <c r="D1654" t="s">
        <v>74</v>
      </c>
      <c r="E1654" t="b">
        <v>0</v>
      </c>
      <c r="F1654">
        <v>77227</v>
      </c>
      <c r="G1654">
        <v>44</v>
      </c>
      <c r="H1654">
        <v>1</v>
      </c>
      <c r="I1654" t="s">
        <v>748</v>
      </c>
      <c r="J1654" t="s">
        <v>5968</v>
      </c>
      <c r="K1654" t="s">
        <v>5679</v>
      </c>
      <c r="L1654">
        <v>0</v>
      </c>
      <c r="M1654" s="37"/>
      <c r="N1654" t="s">
        <v>1730</v>
      </c>
      <c r="Q1654" s="37"/>
      <c r="R1654" s="37"/>
      <c r="S1654" t="b">
        <v>0</v>
      </c>
      <c r="V1654" t="s">
        <v>714</v>
      </c>
      <c r="W1654">
        <v>0</v>
      </c>
      <c r="X1654">
        <v>1</v>
      </c>
      <c r="Z1654">
        <v>360</v>
      </c>
      <c r="AA1654">
        <v>0</v>
      </c>
      <c r="AE1654" t="b">
        <v>0</v>
      </c>
      <c r="AF1654" t="b">
        <v>0</v>
      </c>
      <c r="AG1654" t="s">
        <v>74</v>
      </c>
    </row>
    <row r="1655" spans="1:33" x14ac:dyDescent="0.25">
      <c r="A1655" t="str">
        <f>_xlfn.CONCAT(Table3[[#This Row],[Order]],"-",Table3[[#This Row],[Line]])</f>
        <v>77227-45</v>
      </c>
      <c r="C1655" t="s">
        <v>5967</v>
      </c>
      <c r="D1655" t="s">
        <v>74</v>
      </c>
      <c r="E1655" t="b">
        <v>0</v>
      </c>
      <c r="F1655">
        <v>77227</v>
      </c>
      <c r="G1655">
        <v>45</v>
      </c>
      <c r="H1655">
        <v>1</v>
      </c>
      <c r="I1655" t="s">
        <v>748</v>
      </c>
      <c r="J1655" t="s">
        <v>5968</v>
      </c>
      <c r="K1655" t="s">
        <v>5680</v>
      </c>
      <c r="L1655">
        <v>0</v>
      </c>
      <c r="M1655" s="37"/>
      <c r="N1655" t="s">
        <v>1730</v>
      </c>
      <c r="Q1655" s="37"/>
      <c r="R1655" s="37"/>
      <c r="S1655" t="b">
        <v>0</v>
      </c>
      <c r="V1655" t="s">
        <v>714</v>
      </c>
      <c r="W1655">
        <v>0</v>
      </c>
      <c r="X1655">
        <v>1</v>
      </c>
      <c r="Z1655">
        <v>792</v>
      </c>
      <c r="AA1655">
        <v>0</v>
      </c>
      <c r="AE1655" t="b">
        <v>0</v>
      </c>
      <c r="AF1655" t="b">
        <v>0</v>
      </c>
      <c r="AG1655" t="s">
        <v>74</v>
      </c>
    </row>
    <row r="1656" spans="1:33" x14ac:dyDescent="0.25">
      <c r="A1656" t="str">
        <f>_xlfn.CONCAT(Table3[[#This Row],[Order]],"-",Table3[[#This Row],[Line]])</f>
        <v>77227-46</v>
      </c>
      <c r="C1656" t="s">
        <v>5967</v>
      </c>
      <c r="D1656" t="s">
        <v>74</v>
      </c>
      <c r="E1656" t="b">
        <v>0</v>
      </c>
      <c r="F1656">
        <v>77227</v>
      </c>
      <c r="G1656">
        <v>46</v>
      </c>
      <c r="H1656">
        <v>1</v>
      </c>
      <c r="I1656" t="s">
        <v>748</v>
      </c>
      <c r="J1656" t="s">
        <v>5968</v>
      </c>
      <c r="K1656" t="s">
        <v>5681</v>
      </c>
      <c r="L1656">
        <v>0</v>
      </c>
      <c r="M1656" s="37"/>
      <c r="N1656" t="s">
        <v>726</v>
      </c>
      <c r="Q1656" s="37"/>
      <c r="R1656" s="37"/>
      <c r="S1656" t="b">
        <v>0</v>
      </c>
      <c r="V1656" t="s">
        <v>714</v>
      </c>
      <c r="W1656">
        <v>0</v>
      </c>
      <c r="X1656">
        <v>3</v>
      </c>
      <c r="Z1656">
        <v>1208</v>
      </c>
      <c r="AA1656">
        <v>0</v>
      </c>
      <c r="AE1656" t="b">
        <v>0</v>
      </c>
      <c r="AF1656" t="b">
        <v>0</v>
      </c>
      <c r="AG1656" t="s">
        <v>74</v>
      </c>
    </row>
    <row r="1657" spans="1:33" x14ac:dyDescent="0.25">
      <c r="A1657" t="str">
        <f>_xlfn.CONCAT(Table3[[#This Row],[Order]],"-",Table3[[#This Row],[Line]])</f>
        <v>77227-47</v>
      </c>
      <c r="C1657" t="s">
        <v>5967</v>
      </c>
      <c r="D1657" t="s">
        <v>74</v>
      </c>
      <c r="E1657" t="b">
        <v>0</v>
      </c>
      <c r="F1657">
        <v>77227</v>
      </c>
      <c r="G1657">
        <v>47</v>
      </c>
      <c r="H1657">
        <v>1</v>
      </c>
      <c r="I1657" t="s">
        <v>748</v>
      </c>
      <c r="J1657" t="s">
        <v>5968</v>
      </c>
      <c r="K1657" t="s">
        <v>5682</v>
      </c>
      <c r="L1657">
        <v>0</v>
      </c>
      <c r="M1657" s="37"/>
      <c r="N1657" t="s">
        <v>726</v>
      </c>
      <c r="Q1657" s="37"/>
      <c r="R1657" s="37"/>
      <c r="S1657" t="b">
        <v>0</v>
      </c>
      <c r="V1657" t="s">
        <v>714</v>
      </c>
      <c r="W1657">
        <v>0</v>
      </c>
      <c r="X1657">
        <v>3</v>
      </c>
      <c r="Z1657">
        <v>1208</v>
      </c>
      <c r="AA1657">
        <v>0</v>
      </c>
      <c r="AE1657" t="b">
        <v>0</v>
      </c>
      <c r="AF1657" t="b">
        <v>0</v>
      </c>
      <c r="AG1657" t="s">
        <v>74</v>
      </c>
    </row>
    <row r="1658" spans="1:33" x14ac:dyDescent="0.25">
      <c r="A1658" t="str">
        <f>_xlfn.CONCAT(Table3[[#This Row],[Order]],"-",Table3[[#This Row],[Line]])</f>
        <v>77227-48</v>
      </c>
      <c r="C1658" t="s">
        <v>5967</v>
      </c>
      <c r="D1658" t="s">
        <v>74</v>
      </c>
      <c r="E1658" t="b">
        <v>0</v>
      </c>
      <c r="F1658">
        <v>77227</v>
      </c>
      <c r="G1658">
        <v>48</v>
      </c>
      <c r="H1658">
        <v>1</v>
      </c>
      <c r="I1658" t="s">
        <v>748</v>
      </c>
      <c r="J1658" t="s">
        <v>5968</v>
      </c>
      <c r="K1658" t="s">
        <v>5681</v>
      </c>
      <c r="L1658">
        <v>0</v>
      </c>
      <c r="M1658" s="37"/>
      <c r="N1658" t="s">
        <v>726</v>
      </c>
      <c r="Q1658" s="37"/>
      <c r="R1658" s="37"/>
      <c r="S1658" t="b">
        <v>0</v>
      </c>
      <c r="V1658" t="s">
        <v>714</v>
      </c>
      <c r="W1658">
        <v>0</v>
      </c>
      <c r="X1658">
        <v>3</v>
      </c>
      <c r="Z1658">
        <v>1208</v>
      </c>
      <c r="AA1658">
        <v>0</v>
      </c>
      <c r="AE1658" t="b">
        <v>0</v>
      </c>
      <c r="AF1658" t="b">
        <v>0</v>
      </c>
      <c r="AG1658" t="s">
        <v>74</v>
      </c>
    </row>
    <row r="1659" spans="1:33" x14ac:dyDescent="0.25">
      <c r="A1659" t="str">
        <f>_xlfn.CONCAT(Table3[[#This Row],[Order]],"-",Table3[[#This Row],[Line]])</f>
        <v>77227-49</v>
      </c>
      <c r="C1659" t="s">
        <v>5967</v>
      </c>
      <c r="D1659" t="s">
        <v>74</v>
      </c>
      <c r="E1659" t="b">
        <v>0</v>
      </c>
      <c r="F1659">
        <v>77227</v>
      </c>
      <c r="G1659">
        <v>49</v>
      </c>
      <c r="H1659">
        <v>1</v>
      </c>
      <c r="I1659" t="s">
        <v>748</v>
      </c>
      <c r="J1659" t="s">
        <v>5968</v>
      </c>
      <c r="K1659" t="s">
        <v>5682</v>
      </c>
      <c r="L1659">
        <v>0</v>
      </c>
      <c r="M1659" s="37"/>
      <c r="N1659" t="s">
        <v>726</v>
      </c>
      <c r="Q1659" s="37"/>
      <c r="R1659" s="37"/>
      <c r="S1659" t="b">
        <v>0</v>
      </c>
      <c r="V1659" t="s">
        <v>714</v>
      </c>
      <c r="W1659">
        <v>0</v>
      </c>
      <c r="X1659">
        <v>3</v>
      </c>
      <c r="Z1659">
        <v>1208</v>
      </c>
      <c r="AA1659">
        <v>0</v>
      </c>
      <c r="AE1659" t="b">
        <v>0</v>
      </c>
      <c r="AF1659" t="b">
        <v>0</v>
      </c>
      <c r="AG1659" t="s">
        <v>74</v>
      </c>
    </row>
    <row r="1660" spans="1:33" x14ac:dyDescent="0.25">
      <c r="A1660" t="str">
        <f>_xlfn.CONCAT(Table3[[#This Row],[Order]],"-",Table3[[#This Row],[Line]])</f>
        <v>77504-1</v>
      </c>
      <c r="C1660" t="s">
        <v>5967</v>
      </c>
      <c r="D1660" t="s">
        <v>74</v>
      </c>
      <c r="E1660" t="b">
        <v>0</v>
      </c>
      <c r="F1660">
        <v>77504</v>
      </c>
      <c r="G1660">
        <v>1</v>
      </c>
      <c r="H1660">
        <v>5</v>
      </c>
      <c r="I1660" t="s">
        <v>739</v>
      </c>
      <c r="J1660" t="s">
        <v>5968</v>
      </c>
      <c r="K1660" t="s">
        <v>3447</v>
      </c>
      <c r="L1660">
        <v>45.05</v>
      </c>
      <c r="M1660" s="37">
        <v>43475</v>
      </c>
      <c r="N1660" t="s">
        <v>42</v>
      </c>
      <c r="Q1660" s="37">
        <v>43462</v>
      </c>
      <c r="R1660" s="37"/>
      <c r="S1660" t="b">
        <v>0</v>
      </c>
      <c r="V1660" t="s">
        <v>715</v>
      </c>
      <c r="W1660">
        <v>12</v>
      </c>
      <c r="X1660">
        <v>5</v>
      </c>
      <c r="Y1660">
        <v>10</v>
      </c>
      <c r="Z1660">
        <v>3690</v>
      </c>
      <c r="AA1660">
        <v>0</v>
      </c>
      <c r="AD1660" t="s">
        <v>151</v>
      </c>
      <c r="AE1660" t="b">
        <v>0</v>
      </c>
      <c r="AF1660" t="b">
        <v>0</v>
      </c>
      <c r="AG1660" t="s">
        <v>74</v>
      </c>
    </row>
    <row r="1661" spans="1:33" x14ac:dyDescent="0.25">
      <c r="A1661" t="str">
        <f>_xlfn.CONCAT(Table3[[#This Row],[Order]],"-",Table3[[#This Row],[Line]])</f>
        <v>77683-1</v>
      </c>
      <c r="C1661" t="s">
        <v>5967</v>
      </c>
      <c r="D1661" t="s">
        <v>74</v>
      </c>
      <c r="E1661" t="b">
        <v>0</v>
      </c>
      <c r="F1661">
        <v>77683</v>
      </c>
      <c r="G1661">
        <v>1</v>
      </c>
      <c r="H1661">
        <v>5</v>
      </c>
      <c r="I1661" t="s">
        <v>725</v>
      </c>
      <c r="J1661" t="s">
        <v>5968</v>
      </c>
      <c r="K1661" t="s">
        <v>3449</v>
      </c>
      <c r="L1661">
        <v>0</v>
      </c>
      <c r="M1661" s="37">
        <v>43475</v>
      </c>
      <c r="N1661" t="s">
        <v>42</v>
      </c>
      <c r="P1661" t="s">
        <v>151</v>
      </c>
      <c r="Q1661" s="37"/>
      <c r="R1661" s="37"/>
      <c r="S1661" t="b">
        <v>0</v>
      </c>
      <c r="V1661" t="s">
        <v>715</v>
      </c>
      <c r="W1661">
        <v>12</v>
      </c>
      <c r="X1661">
        <v>5</v>
      </c>
      <c r="Y1661">
        <v>5</v>
      </c>
      <c r="Z1661">
        <v>3080</v>
      </c>
      <c r="AA1661">
        <v>0</v>
      </c>
      <c r="AE1661" t="b">
        <v>0</v>
      </c>
      <c r="AF1661" t="b">
        <v>0</v>
      </c>
      <c r="AG1661" t="s">
        <v>79</v>
      </c>
    </row>
    <row r="1662" spans="1:33" x14ac:dyDescent="0.25">
      <c r="A1662" t="str">
        <f>_xlfn.CONCAT(Table3[[#This Row],[Order]],"-",Table3[[#This Row],[Line]])</f>
        <v>76842-1</v>
      </c>
      <c r="C1662" t="s">
        <v>5967</v>
      </c>
      <c r="D1662" t="s">
        <v>112</v>
      </c>
      <c r="E1662" t="b">
        <v>0</v>
      </c>
      <c r="F1662">
        <v>76842</v>
      </c>
      <c r="G1662">
        <v>1</v>
      </c>
      <c r="H1662">
        <v>2</v>
      </c>
      <c r="I1662" t="s">
        <v>725</v>
      </c>
      <c r="J1662" t="s">
        <v>5968</v>
      </c>
      <c r="K1662" t="s">
        <v>1222</v>
      </c>
      <c r="L1662">
        <v>34</v>
      </c>
      <c r="M1662" s="37">
        <v>43469</v>
      </c>
      <c r="N1662" t="s">
        <v>29</v>
      </c>
      <c r="Q1662" s="37">
        <v>43462</v>
      </c>
      <c r="R1662" s="37"/>
      <c r="S1662" t="b">
        <v>0</v>
      </c>
      <c r="V1662" t="s">
        <v>715</v>
      </c>
      <c r="W1662">
        <v>12</v>
      </c>
      <c r="X1662">
        <v>2</v>
      </c>
      <c r="Y1662">
        <v>2</v>
      </c>
      <c r="Z1662">
        <v>440</v>
      </c>
      <c r="AA1662">
        <v>0</v>
      </c>
      <c r="AC1662" t="s">
        <v>151</v>
      </c>
      <c r="AD1662" t="s">
        <v>151</v>
      </c>
      <c r="AE1662" t="b">
        <v>0</v>
      </c>
      <c r="AF1662" t="b">
        <v>0</v>
      </c>
      <c r="AG1662" t="s">
        <v>74</v>
      </c>
    </row>
    <row r="1663" spans="1:33" x14ac:dyDescent="0.25">
      <c r="A1663" t="str">
        <f>_xlfn.CONCAT(Table3[[#This Row],[Order]],"-",Table3[[#This Row],[Line]])</f>
        <v>76842-2</v>
      </c>
      <c r="C1663" t="s">
        <v>5967</v>
      </c>
      <c r="D1663" t="s">
        <v>112</v>
      </c>
      <c r="E1663" t="b">
        <v>0</v>
      </c>
      <c r="F1663">
        <v>76842</v>
      </c>
      <c r="G1663">
        <v>2</v>
      </c>
      <c r="H1663">
        <v>3</v>
      </c>
      <c r="I1663" t="s">
        <v>725</v>
      </c>
      <c r="J1663" t="s">
        <v>5968</v>
      </c>
      <c r="K1663" t="s">
        <v>1224</v>
      </c>
      <c r="L1663">
        <v>96</v>
      </c>
      <c r="M1663" s="37">
        <v>43469</v>
      </c>
      <c r="N1663" t="s">
        <v>29</v>
      </c>
      <c r="Q1663" s="37">
        <v>43462</v>
      </c>
      <c r="R1663" s="37"/>
      <c r="S1663" t="b">
        <v>0</v>
      </c>
      <c r="V1663" t="s">
        <v>715</v>
      </c>
      <c r="W1663">
        <v>12</v>
      </c>
      <c r="X1663">
        <v>3</v>
      </c>
      <c r="Y1663">
        <v>3</v>
      </c>
      <c r="Z1663">
        <v>660</v>
      </c>
      <c r="AA1663">
        <v>0</v>
      </c>
      <c r="AC1663" t="s">
        <v>151</v>
      </c>
      <c r="AD1663" t="s">
        <v>151</v>
      </c>
      <c r="AE1663" t="b">
        <v>0</v>
      </c>
      <c r="AF1663" t="b">
        <v>0</v>
      </c>
      <c r="AG1663" t="s">
        <v>74</v>
      </c>
    </row>
    <row r="1664" spans="1:33" x14ac:dyDescent="0.25">
      <c r="A1664" t="str">
        <f>_xlfn.CONCAT(Table3[[#This Row],[Order]],"-",Table3[[#This Row],[Line]])</f>
        <v>76719-1</v>
      </c>
      <c r="C1664" t="s">
        <v>5967</v>
      </c>
      <c r="D1664" t="s">
        <v>74</v>
      </c>
      <c r="E1664" t="b">
        <v>0</v>
      </c>
      <c r="F1664">
        <v>76719</v>
      </c>
      <c r="G1664">
        <v>1</v>
      </c>
      <c r="H1664">
        <v>5</v>
      </c>
      <c r="I1664" t="s">
        <v>725</v>
      </c>
      <c r="J1664" t="s">
        <v>5968</v>
      </c>
      <c r="K1664" t="s">
        <v>3662</v>
      </c>
      <c r="L1664">
        <v>0</v>
      </c>
      <c r="M1664" s="37">
        <v>43479</v>
      </c>
      <c r="N1664" t="s">
        <v>42</v>
      </c>
      <c r="P1664" t="s">
        <v>151</v>
      </c>
      <c r="Q1664" s="37"/>
      <c r="R1664" s="37"/>
      <c r="S1664" t="b">
        <v>0</v>
      </c>
      <c r="V1664" t="s">
        <v>714</v>
      </c>
      <c r="W1664">
        <v>1</v>
      </c>
      <c r="X1664">
        <v>5</v>
      </c>
      <c r="Y1664">
        <v>10</v>
      </c>
      <c r="Z1664">
        <v>4250</v>
      </c>
      <c r="AA1664">
        <v>0</v>
      </c>
      <c r="AE1664" t="b">
        <v>0</v>
      </c>
      <c r="AF1664" t="b">
        <v>0</v>
      </c>
      <c r="AG1664" t="s">
        <v>74</v>
      </c>
    </row>
    <row r="1665" spans="1:33" x14ac:dyDescent="0.25">
      <c r="A1665" t="str">
        <f>_xlfn.CONCAT(Table3[[#This Row],[Order]],"-",Table3[[#This Row],[Line]])</f>
        <v>76719-2</v>
      </c>
      <c r="C1665" t="s">
        <v>5967</v>
      </c>
      <c r="D1665" t="s">
        <v>74</v>
      </c>
      <c r="E1665" t="b">
        <v>0</v>
      </c>
      <c r="F1665">
        <v>76719</v>
      </c>
      <c r="G1665">
        <v>2</v>
      </c>
      <c r="H1665">
        <v>1</v>
      </c>
      <c r="I1665" t="s">
        <v>725</v>
      </c>
      <c r="J1665" t="s">
        <v>5968</v>
      </c>
      <c r="K1665" t="s">
        <v>3664</v>
      </c>
      <c r="L1665">
        <v>0</v>
      </c>
      <c r="M1665" s="37">
        <v>43479</v>
      </c>
      <c r="N1665" t="s">
        <v>42</v>
      </c>
      <c r="P1665" t="s">
        <v>151</v>
      </c>
      <c r="Q1665" s="37"/>
      <c r="R1665" s="37"/>
      <c r="S1665" t="b">
        <v>0</v>
      </c>
      <c r="V1665" t="s">
        <v>714</v>
      </c>
      <c r="W1665">
        <v>1</v>
      </c>
      <c r="X1665">
        <v>1</v>
      </c>
      <c r="Y1665">
        <v>2</v>
      </c>
      <c r="Z1665">
        <v>900</v>
      </c>
      <c r="AA1665">
        <v>0</v>
      </c>
      <c r="AE1665" t="b">
        <v>0</v>
      </c>
      <c r="AF1665" t="b">
        <v>0</v>
      </c>
      <c r="AG1665" t="s">
        <v>74</v>
      </c>
    </row>
    <row r="1666" spans="1:33" x14ac:dyDescent="0.25">
      <c r="A1666" t="str">
        <f>_xlfn.CONCAT(Table3[[#This Row],[Order]],"-",Table3[[#This Row],[Line]])</f>
        <v>76719-3</v>
      </c>
      <c r="C1666" t="s">
        <v>5967</v>
      </c>
      <c r="D1666" t="s">
        <v>74</v>
      </c>
      <c r="E1666" t="b">
        <v>0</v>
      </c>
      <c r="F1666">
        <v>76719</v>
      </c>
      <c r="G1666">
        <v>3</v>
      </c>
      <c r="H1666">
        <v>4</v>
      </c>
      <c r="I1666" t="s">
        <v>725</v>
      </c>
      <c r="J1666" t="s">
        <v>5968</v>
      </c>
      <c r="K1666" t="s">
        <v>3662</v>
      </c>
      <c r="L1666">
        <v>0</v>
      </c>
      <c r="M1666" s="37">
        <v>43479</v>
      </c>
      <c r="N1666" t="s">
        <v>42</v>
      </c>
      <c r="P1666" t="s">
        <v>151</v>
      </c>
      <c r="Q1666" s="37"/>
      <c r="R1666" s="37"/>
      <c r="S1666" t="b">
        <v>0</v>
      </c>
      <c r="V1666" t="s">
        <v>714</v>
      </c>
      <c r="W1666">
        <v>1</v>
      </c>
      <c r="X1666">
        <v>4</v>
      </c>
      <c r="Y1666">
        <v>8</v>
      </c>
      <c r="Z1666">
        <v>3400</v>
      </c>
      <c r="AA1666">
        <v>0</v>
      </c>
      <c r="AE1666" t="b">
        <v>0</v>
      </c>
      <c r="AF1666" t="b">
        <v>0</v>
      </c>
      <c r="AG1666" t="s">
        <v>74</v>
      </c>
    </row>
    <row r="1667" spans="1:33" x14ac:dyDescent="0.25">
      <c r="A1667" t="str">
        <f>_xlfn.CONCAT(Table3[[#This Row],[Order]],"-",Table3[[#This Row],[Line]])</f>
        <v>76719-4</v>
      </c>
      <c r="C1667" t="s">
        <v>5967</v>
      </c>
      <c r="D1667" t="s">
        <v>74</v>
      </c>
      <c r="E1667" t="b">
        <v>0</v>
      </c>
      <c r="F1667">
        <v>76719</v>
      </c>
      <c r="G1667">
        <v>4</v>
      </c>
      <c r="H1667">
        <v>1</v>
      </c>
      <c r="I1667" t="s">
        <v>725</v>
      </c>
      <c r="J1667" t="s">
        <v>5968</v>
      </c>
      <c r="K1667" t="s">
        <v>3667</v>
      </c>
      <c r="L1667">
        <v>0</v>
      </c>
      <c r="M1667" s="37">
        <v>43479</v>
      </c>
      <c r="N1667" t="s">
        <v>42</v>
      </c>
      <c r="P1667" t="s">
        <v>151</v>
      </c>
      <c r="Q1667" s="37"/>
      <c r="R1667" s="37"/>
      <c r="S1667" t="b">
        <v>0</v>
      </c>
      <c r="V1667" t="s">
        <v>714</v>
      </c>
      <c r="W1667">
        <v>1</v>
      </c>
      <c r="X1667">
        <v>1</v>
      </c>
      <c r="Y1667">
        <v>1</v>
      </c>
      <c r="Z1667">
        <v>400</v>
      </c>
      <c r="AA1667">
        <v>0</v>
      </c>
      <c r="AE1667" t="b">
        <v>0</v>
      </c>
      <c r="AF1667" t="b">
        <v>0</v>
      </c>
      <c r="AG1667" t="s">
        <v>74</v>
      </c>
    </row>
    <row r="1668" spans="1:33" x14ac:dyDescent="0.25">
      <c r="A1668" t="str">
        <f>_xlfn.CONCAT(Table3[[#This Row],[Order]],"-",Table3[[#This Row],[Line]])</f>
        <v>76719-5</v>
      </c>
      <c r="C1668" t="s">
        <v>5967</v>
      </c>
      <c r="D1668" t="s">
        <v>74</v>
      </c>
      <c r="E1668" t="b">
        <v>0</v>
      </c>
      <c r="F1668">
        <v>76719</v>
      </c>
      <c r="G1668">
        <v>5</v>
      </c>
      <c r="H1668">
        <v>1</v>
      </c>
      <c r="I1668" t="s">
        <v>725</v>
      </c>
      <c r="J1668" t="s">
        <v>5968</v>
      </c>
      <c r="K1668" t="s">
        <v>3669</v>
      </c>
      <c r="L1668">
        <v>0</v>
      </c>
      <c r="M1668" s="37">
        <v>43479</v>
      </c>
      <c r="N1668" t="s">
        <v>42</v>
      </c>
      <c r="P1668" t="s">
        <v>151</v>
      </c>
      <c r="Q1668" s="37"/>
      <c r="R1668" s="37"/>
      <c r="S1668" t="b">
        <v>0</v>
      </c>
      <c r="V1668" t="s">
        <v>714</v>
      </c>
      <c r="W1668">
        <v>1</v>
      </c>
      <c r="X1668">
        <v>1</v>
      </c>
      <c r="Y1668">
        <v>2</v>
      </c>
      <c r="Z1668">
        <v>700</v>
      </c>
      <c r="AA1668">
        <v>0</v>
      </c>
      <c r="AE1668" t="b">
        <v>0</v>
      </c>
      <c r="AF1668" t="b">
        <v>0</v>
      </c>
      <c r="AG1668" t="s">
        <v>74</v>
      </c>
    </row>
    <row r="1669" spans="1:33" x14ac:dyDescent="0.25">
      <c r="A1669" t="str">
        <f>_xlfn.CONCAT(Table3[[#This Row],[Order]],"-",Table3[[#This Row],[Line]])</f>
        <v>76719-6</v>
      </c>
      <c r="C1669" t="s">
        <v>5967</v>
      </c>
      <c r="D1669" t="s">
        <v>74</v>
      </c>
      <c r="E1669" t="b">
        <v>0</v>
      </c>
      <c r="F1669">
        <v>76719</v>
      </c>
      <c r="G1669">
        <v>6</v>
      </c>
      <c r="H1669">
        <v>1</v>
      </c>
      <c r="I1669" t="s">
        <v>725</v>
      </c>
      <c r="J1669" t="s">
        <v>5968</v>
      </c>
      <c r="K1669" t="s">
        <v>3671</v>
      </c>
      <c r="L1669">
        <v>0</v>
      </c>
      <c r="M1669" s="37">
        <v>43479</v>
      </c>
      <c r="N1669" t="s">
        <v>42</v>
      </c>
      <c r="P1669" t="s">
        <v>151</v>
      </c>
      <c r="Q1669" s="37"/>
      <c r="R1669" s="37"/>
      <c r="S1669" t="b">
        <v>0</v>
      </c>
      <c r="V1669" t="s">
        <v>714</v>
      </c>
      <c r="W1669">
        <v>1</v>
      </c>
      <c r="X1669">
        <v>1</v>
      </c>
      <c r="Y1669">
        <v>2</v>
      </c>
      <c r="Z1669">
        <v>750</v>
      </c>
      <c r="AA1669">
        <v>0</v>
      </c>
      <c r="AE1669" t="b">
        <v>0</v>
      </c>
      <c r="AF1669" t="b">
        <v>0</v>
      </c>
      <c r="AG1669" t="s">
        <v>74</v>
      </c>
    </row>
    <row r="1670" spans="1:33" x14ac:dyDescent="0.25">
      <c r="A1670" t="str">
        <f>_xlfn.CONCAT(Table3[[#This Row],[Order]],"-",Table3[[#This Row],[Line]])</f>
        <v>76719-7</v>
      </c>
      <c r="C1670" t="s">
        <v>5967</v>
      </c>
      <c r="D1670" t="s">
        <v>74</v>
      </c>
      <c r="E1670" t="b">
        <v>0</v>
      </c>
      <c r="F1670">
        <v>76719</v>
      </c>
      <c r="G1670">
        <v>7</v>
      </c>
      <c r="H1670">
        <v>1</v>
      </c>
      <c r="I1670" t="s">
        <v>725</v>
      </c>
      <c r="J1670" t="s">
        <v>5968</v>
      </c>
      <c r="K1670" t="s">
        <v>3673</v>
      </c>
      <c r="L1670">
        <v>0</v>
      </c>
      <c r="M1670" s="37">
        <v>43479</v>
      </c>
      <c r="N1670" t="s">
        <v>42</v>
      </c>
      <c r="P1670" t="s">
        <v>151</v>
      </c>
      <c r="Q1670" s="37"/>
      <c r="R1670" s="37"/>
      <c r="S1670" t="b">
        <v>0</v>
      </c>
      <c r="V1670" t="s">
        <v>714</v>
      </c>
      <c r="W1670">
        <v>1</v>
      </c>
      <c r="X1670">
        <v>1</v>
      </c>
      <c r="Y1670">
        <v>2</v>
      </c>
      <c r="Z1670">
        <v>535</v>
      </c>
      <c r="AA1670">
        <v>0</v>
      </c>
      <c r="AE1670" t="b">
        <v>0</v>
      </c>
      <c r="AF1670" t="b">
        <v>0</v>
      </c>
      <c r="AG1670" t="s">
        <v>74</v>
      </c>
    </row>
    <row r="1671" spans="1:33" x14ac:dyDescent="0.25">
      <c r="A1671" t="str">
        <f>_xlfn.CONCAT(Table3[[#This Row],[Order]],"-",Table3[[#This Row],[Line]])</f>
        <v>76719-8</v>
      </c>
      <c r="C1671" t="s">
        <v>5967</v>
      </c>
      <c r="D1671" t="s">
        <v>74</v>
      </c>
      <c r="E1671" t="b">
        <v>0</v>
      </c>
      <c r="F1671">
        <v>76719</v>
      </c>
      <c r="G1671">
        <v>8</v>
      </c>
      <c r="H1671">
        <v>1</v>
      </c>
      <c r="I1671" t="s">
        <v>725</v>
      </c>
      <c r="J1671" t="s">
        <v>5968</v>
      </c>
      <c r="K1671" t="s">
        <v>3675</v>
      </c>
      <c r="L1671">
        <v>0</v>
      </c>
      <c r="M1671" s="37">
        <v>43479</v>
      </c>
      <c r="N1671" t="s">
        <v>42</v>
      </c>
      <c r="P1671" t="s">
        <v>151</v>
      </c>
      <c r="Q1671" s="37"/>
      <c r="R1671" s="37"/>
      <c r="S1671" t="b">
        <v>0</v>
      </c>
      <c r="V1671" t="s">
        <v>714</v>
      </c>
      <c r="W1671">
        <v>1</v>
      </c>
      <c r="X1671">
        <v>1</v>
      </c>
      <c r="Y1671">
        <v>4</v>
      </c>
      <c r="Z1671">
        <v>1300</v>
      </c>
      <c r="AA1671">
        <v>0</v>
      </c>
      <c r="AE1671" t="b">
        <v>0</v>
      </c>
      <c r="AF1671" t="b">
        <v>0</v>
      </c>
      <c r="AG1671" t="s">
        <v>74</v>
      </c>
    </row>
    <row r="1672" spans="1:33" x14ac:dyDescent="0.25">
      <c r="A1672" t="str">
        <f>_xlfn.CONCAT(Table3[[#This Row],[Order]],"-",Table3[[#This Row],[Line]])</f>
        <v>76719-9</v>
      </c>
      <c r="C1672" t="s">
        <v>5967</v>
      </c>
      <c r="D1672" t="s">
        <v>74</v>
      </c>
      <c r="E1672" t="b">
        <v>0</v>
      </c>
      <c r="F1672">
        <v>76719</v>
      </c>
      <c r="G1672">
        <v>9</v>
      </c>
      <c r="H1672">
        <v>1</v>
      </c>
      <c r="I1672" t="s">
        <v>725</v>
      </c>
      <c r="J1672" t="s">
        <v>5968</v>
      </c>
      <c r="K1672" t="s">
        <v>3677</v>
      </c>
      <c r="L1672">
        <v>0</v>
      </c>
      <c r="M1672" s="37">
        <v>43479</v>
      </c>
      <c r="N1672" t="s">
        <v>42</v>
      </c>
      <c r="P1672" t="s">
        <v>151</v>
      </c>
      <c r="Q1672" s="37"/>
      <c r="R1672" s="37"/>
      <c r="S1672" t="b">
        <v>0</v>
      </c>
      <c r="V1672" t="s">
        <v>714</v>
      </c>
      <c r="W1672">
        <v>1</v>
      </c>
      <c r="X1672">
        <v>1</v>
      </c>
      <c r="Y1672">
        <v>2</v>
      </c>
      <c r="Z1672">
        <v>1140</v>
      </c>
      <c r="AA1672">
        <v>0</v>
      </c>
      <c r="AE1672" t="b">
        <v>0</v>
      </c>
      <c r="AF1672" t="b">
        <v>0</v>
      </c>
      <c r="AG1672" t="s">
        <v>74</v>
      </c>
    </row>
    <row r="1673" spans="1:33" x14ac:dyDescent="0.25">
      <c r="A1673" t="str">
        <f>_xlfn.CONCAT(Table3[[#This Row],[Order]],"-",Table3[[#This Row],[Line]])</f>
        <v>76645-1</v>
      </c>
      <c r="C1673" t="s">
        <v>5967</v>
      </c>
      <c r="D1673" t="s">
        <v>74</v>
      </c>
      <c r="E1673" t="b">
        <v>0</v>
      </c>
      <c r="F1673">
        <v>76645</v>
      </c>
      <c r="G1673">
        <v>1</v>
      </c>
      <c r="H1673">
        <v>19</v>
      </c>
      <c r="I1673" t="s">
        <v>731</v>
      </c>
      <c r="J1673" t="s">
        <v>5968</v>
      </c>
      <c r="K1673" t="s">
        <v>3923</v>
      </c>
      <c r="L1673">
        <v>59.66</v>
      </c>
      <c r="M1673" s="37">
        <v>43476</v>
      </c>
      <c r="N1673" t="s">
        <v>165</v>
      </c>
      <c r="P1673" t="s">
        <v>151</v>
      </c>
      <c r="Q1673" s="37"/>
      <c r="R1673" s="37"/>
      <c r="S1673" t="b">
        <v>0</v>
      </c>
      <c r="V1673" t="s">
        <v>714</v>
      </c>
      <c r="W1673">
        <v>4</v>
      </c>
      <c r="X1673">
        <v>19</v>
      </c>
      <c r="Y1673">
        <v>19</v>
      </c>
      <c r="Z1673">
        <v>6080</v>
      </c>
      <c r="AA1673">
        <v>0</v>
      </c>
      <c r="AE1673" t="b">
        <v>0</v>
      </c>
      <c r="AF1673" t="b">
        <v>0</v>
      </c>
      <c r="AG1673" t="s">
        <v>74</v>
      </c>
    </row>
    <row r="1674" spans="1:33" x14ac:dyDescent="0.25">
      <c r="A1674" t="str">
        <f>_xlfn.CONCAT(Table3[[#This Row],[Order]],"-",Table3[[#This Row],[Line]])</f>
        <v>76645-2</v>
      </c>
      <c r="C1674" t="s">
        <v>5967</v>
      </c>
      <c r="D1674" t="s">
        <v>74</v>
      </c>
      <c r="E1674" t="b">
        <v>0</v>
      </c>
      <c r="F1674">
        <v>76645</v>
      </c>
      <c r="G1674">
        <v>2</v>
      </c>
      <c r="H1674">
        <v>5</v>
      </c>
      <c r="I1674" t="s">
        <v>731</v>
      </c>
      <c r="J1674" t="s">
        <v>5968</v>
      </c>
      <c r="K1674" t="s">
        <v>3925</v>
      </c>
      <c r="L1674">
        <v>30.45</v>
      </c>
      <c r="M1674" s="37">
        <v>43476</v>
      </c>
      <c r="N1674" t="s">
        <v>165</v>
      </c>
      <c r="P1674" t="s">
        <v>151</v>
      </c>
      <c r="Q1674" s="37"/>
      <c r="R1674" s="37"/>
      <c r="S1674" t="b">
        <v>0</v>
      </c>
      <c r="V1674" t="s">
        <v>714</v>
      </c>
      <c r="W1674">
        <v>4</v>
      </c>
      <c r="X1674">
        <v>5</v>
      </c>
      <c r="Y1674">
        <v>10</v>
      </c>
      <c r="Z1674">
        <v>3600</v>
      </c>
      <c r="AA1674">
        <v>0</v>
      </c>
      <c r="AE1674" t="b">
        <v>0</v>
      </c>
      <c r="AF1674" t="b">
        <v>0</v>
      </c>
      <c r="AG1674" t="s">
        <v>74</v>
      </c>
    </row>
    <row r="1675" spans="1:33" x14ac:dyDescent="0.25">
      <c r="A1675" t="str">
        <f>_xlfn.CONCAT(Table3[[#This Row],[Order]],"-",Table3[[#This Row],[Line]])</f>
        <v>76645-3</v>
      </c>
      <c r="C1675" t="s">
        <v>5967</v>
      </c>
      <c r="D1675" t="s">
        <v>74</v>
      </c>
      <c r="E1675" t="b">
        <v>0</v>
      </c>
      <c r="F1675">
        <v>76645</v>
      </c>
      <c r="G1675">
        <v>3</v>
      </c>
      <c r="H1675">
        <v>2</v>
      </c>
      <c r="I1675" t="s">
        <v>730</v>
      </c>
      <c r="J1675" t="s">
        <v>5968</v>
      </c>
      <c r="K1675" t="s">
        <v>3927</v>
      </c>
      <c r="L1675">
        <v>33.22</v>
      </c>
      <c r="M1675" s="37">
        <v>43476</v>
      </c>
      <c r="N1675" t="s">
        <v>165</v>
      </c>
      <c r="P1675" t="s">
        <v>151</v>
      </c>
      <c r="Q1675" s="37"/>
      <c r="R1675" s="37"/>
      <c r="S1675" t="b">
        <v>0</v>
      </c>
      <c r="V1675" t="s">
        <v>714</v>
      </c>
      <c r="W1675">
        <v>4</v>
      </c>
      <c r="X1675">
        <v>4</v>
      </c>
      <c r="Y1675">
        <v>12</v>
      </c>
      <c r="Z1675">
        <v>3450</v>
      </c>
      <c r="AA1675">
        <v>0</v>
      </c>
      <c r="AE1675" t="b">
        <v>0</v>
      </c>
      <c r="AF1675" t="b">
        <v>0</v>
      </c>
      <c r="AG1675" t="s">
        <v>74</v>
      </c>
    </row>
    <row r="1676" spans="1:33" x14ac:dyDescent="0.25">
      <c r="A1676" t="str">
        <f>_xlfn.CONCAT(Table3[[#This Row],[Order]],"-",Table3[[#This Row],[Line]])</f>
        <v>76645-4</v>
      </c>
      <c r="C1676" t="s">
        <v>5967</v>
      </c>
      <c r="D1676" t="s">
        <v>74</v>
      </c>
      <c r="E1676" t="b">
        <v>0</v>
      </c>
      <c r="F1676">
        <v>76645</v>
      </c>
      <c r="G1676">
        <v>4</v>
      </c>
      <c r="H1676">
        <v>2</v>
      </c>
      <c r="I1676" t="s">
        <v>730</v>
      </c>
      <c r="J1676" t="s">
        <v>5968</v>
      </c>
      <c r="K1676" t="s">
        <v>3929</v>
      </c>
      <c r="L1676">
        <v>46.82</v>
      </c>
      <c r="M1676" s="37">
        <v>43476</v>
      </c>
      <c r="N1676" t="s">
        <v>165</v>
      </c>
      <c r="P1676" t="s">
        <v>151</v>
      </c>
      <c r="Q1676" s="37"/>
      <c r="R1676" s="37"/>
      <c r="S1676" t="b">
        <v>0</v>
      </c>
      <c r="V1676" t="s">
        <v>714</v>
      </c>
      <c r="W1676">
        <v>4</v>
      </c>
      <c r="X1676">
        <v>6</v>
      </c>
      <c r="Y1676">
        <v>14</v>
      </c>
      <c r="Z1676">
        <v>4900</v>
      </c>
      <c r="AA1676">
        <v>0</v>
      </c>
      <c r="AE1676" t="b">
        <v>0</v>
      </c>
      <c r="AF1676" t="b">
        <v>0</v>
      </c>
      <c r="AG1676" t="s">
        <v>74</v>
      </c>
    </row>
    <row r="1677" spans="1:33" x14ac:dyDescent="0.25">
      <c r="A1677" t="str">
        <f>_xlfn.CONCAT(Table3[[#This Row],[Order]],"-",Table3[[#This Row],[Line]])</f>
        <v>75751-3</v>
      </c>
      <c r="C1677" t="s">
        <v>5967</v>
      </c>
      <c r="D1677" t="s">
        <v>74</v>
      </c>
      <c r="E1677" t="b">
        <v>0</v>
      </c>
      <c r="F1677">
        <v>75751</v>
      </c>
      <c r="G1677">
        <v>3</v>
      </c>
      <c r="H1677">
        <v>2</v>
      </c>
      <c r="I1677" t="s">
        <v>741</v>
      </c>
      <c r="J1677" t="s">
        <v>5968</v>
      </c>
      <c r="K1677" t="s">
        <v>3036</v>
      </c>
      <c r="L1677">
        <v>44.8</v>
      </c>
      <c r="M1677" s="37">
        <v>43468</v>
      </c>
      <c r="N1677" t="s">
        <v>29</v>
      </c>
      <c r="Q1677" s="37"/>
      <c r="R1677" s="37"/>
      <c r="S1677" t="b">
        <v>0</v>
      </c>
      <c r="V1677" t="s">
        <v>714</v>
      </c>
      <c r="W1677">
        <v>12</v>
      </c>
      <c r="X1677">
        <v>6</v>
      </c>
      <c r="Y1677">
        <v>12</v>
      </c>
      <c r="Z1677">
        <v>5150</v>
      </c>
      <c r="AA1677">
        <v>0</v>
      </c>
      <c r="AC1677" t="s">
        <v>151</v>
      </c>
      <c r="AE1677" t="b">
        <v>1</v>
      </c>
      <c r="AF1677" t="b">
        <v>0</v>
      </c>
      <c r="AG1677" t="s">
        <v>180</v>
      </c>
    </row>
    <row r="1678" spans="1:33" x14ac:dyDescent="0.25">
      <c r="A1678" t="str">
        <f>_xlfn.CONCAT(Table3[[#This Row],[Order]],"-",Table3[[#This Row],[Line]])</f>
        <v>77204-1</v>
      </c>
      <c r="C1678" t="s">
        <v>5967</v>
      </c>
      <c r="D1678" t="s">
        <v>74</v>
      </c>
      <c r="E1678" t="b">
        <v>0</v>
      </c>
      <c r="F1678">
        <v>77204</v>
      </c>
      <c r="G1678">
        <v>1</v>
      </c>
      <c r="H1678">
        <v>6</v>
      </c>
      <c r="I1678" t="s">
        <v>743</v>
      </c>
      <c r="J1678" t="s">
        <v>5968</v>
      </c>
      <c r="K1678" t="s">
        <v>4253</v>
      </c>
      <c r="L1678">
        <v>0</v>
      </c>
      <c r="M1678" s="37"/>
      <c r="N1678" t="s">
        <v>736</v>
      </c>
      <c r="Q1678" s="37"/>
      <c r="R1678" s="37"/>
      <c r="S1678" t="b">
        <v>0</v>
      </c>
      <c r="V1678" t="s">
        <v>714</v>
      </c>
      <c r="W1678">
        <v>0</v>
      </c>
      <c r="X1678">
        <v>6</v>
      </c>
      <c r="Z1678">
        <v>1920</v>
      </c>
      <c r="AA1678">
        <v>0</v>
      </c>
      <c r="AE1678" t="b">
        <v>0</v>
      </c>
      <c r="AF1678" t="b">
        <v>0</v>
      </c>
      <c r="AG1678" t="s">
        <v>74</v>
      </c>
    </row>
    <row r="1679" spans="1:33" x14ac:dyDescent="0.25">
      <c r="A1679" t="str">
        <f>_xlfn.CONCAT(Table3[[#This Row],[Order]],"-",Table3[[#This Row],[Line]])</f>
        <v>77204-2</v>
      </c>
      <c r="C1679" t="s">
        <v>5967</v>
      </c>
      <c r="D1679" t="s">
        <v>74</v>
      </c>
      <c r="E1679" t="b">
        <v>0</v>
      </c>
      <c r="F1679">
        <v>77204</v>
      </c>
      <c r="G1679">
        <v>2</v>
      </c>
      <c r="H1679">
        <v>22</v>
      </c>
      <c r="I1679" t="s">
        <v>743</v>
      </c>
      <c r="J1679" t="s">
        <v>5968</v>
      </c>
      <c r="K1679" t="s">
        <v>4254</v>
      </c>
      <c r="L1679">
        <v>0</v>
      </c>
      <c r="M1679" s="37"/>
      <c r="N1679" t="s">
        <v>736</v>
      </c>
      <c r="Q1679" s="37"/>
      <c r="R1679" s="37"/>
      <c r="S1679" t="b">
        <v>0</v>
      </c>
      <c r="V1679" t="s">
        <v>714</v>
      </c>
      <c r="W1679">
        <v>0</v>
      </c>
      <c r="X1679">
        <v>44</v>
      </c>
      <c r="Z1679">
        <v>14630</v>
      </c>
      <c r="AA1679">
        <v>0</v>
      </c>
      <c r="AE1679" t="b">
        <v>0</v>
      </c>
      <c r="AF1679" t="b">
        <v>0</v>
      </c>
      <c r="AG1679" t="s">
        <v>74</v>
      </c>
    </row>
    <row r="1680" spans="1:33" x14ac:dyDescent="0.25">
      <c r="A1680" t="str">
        <f>_xlfn.CONCAT(Table3[[#This Row],[Order]],"-",Table3[[#This Row],[Line]])</f>
        <v>77204-3</v>
      </c>
      <c r="C1680" t="s">
        <v>5967</v>
      </c>
      <c r="D1680" t="s">
        <v>74</v>
      </c>
      <c r="E1680" t="b">
        <v>0</v>
      </c>
      <c r="F1680">
        <v>77204</v>
      </c>
      <c r="G1680">
        <v>3</v>
      </c>
      <c r="H1680">
        <v>4</v>
      </c>
      <c r="I1680" t="s">
        <v>743</v>
      </c>
      <c r="J1680" t="s">
        <v>5968</v>
      </c>
      <c r="K1680" t="s">
        <v>4255</v>
      </c>
      <c r="L1680">
        <v>0</v>
      </c>
      <c r="M1680" s="37"/>
      <c r="N1680" t="s">
        <v>736</v>
      </c>
      <c r="Q1680" s="37"/>
      <c r="R1680" s="37"/>
      <c r="S1680" t="b">
        <v>0</v>
      </c>
      <c r="V1680" t="s">
        <v>714</v>
      </c>
      <c r="W1680">
        <v>0</v>
      </c>
      <c r="X1680">
        <v>4</v>
      </c>
      <c r="Z1680">
        <v>1280</v>
      </c>
      <c r="AA1680">
        <v>0</v>
      </c>
      <c r="AE1680" t="b">
        <v>0</v>
      </c>
      <c r="AF1680" t="b">
        <v>0</v>
      </c>
      <c r="AG1680" t="s">
        <v>74</v>
      </c>
    </row>
    <row r="1681" spans="1:33" x14ac:dyDescent="0.25">
      <c r="A1681" t="str">
        <f>_xlfn.CONCAT(Table3[[#This Row],[Order]],"-",Table3[[#This Row],[Line]])</f>
        <v>77204-4</v>
      </c>
      <c r="C1681" t="s">
        <v>5967</v>
      </c>
      <c r="D1681" t="s">
        <v>74</v>
      </c>
      <c r="E1681" t="b">
        <v>0</v>
      </c>
      <c r="F1681">
        <v>77204</v>
      </c>
      <c r="G1681">
        <v>4</v>
      </c>
      <c r="H1681">
        <v>1</v>
      </c>
      <c r="I1681" t="s">
        <v>743</v>
      </c>
      <c r="J1681" t="s">
        <v>5968</v>
      </c>
      <c r="K1681" t="s">
        <v>4256</v>
      </c>
      <c r="L1681">
        <v>0</v>
      </c>
      <c r="M1681" s="37"/>
      <c r="N1681" t="s">
        <v>736</v>
      </c>
      <c r="Q1681" s="37"/>
      <c r="R1681" s="37"/>
      <c r="S1681" t="b">
        <v>0</v>
      </c>
      <c r="V1681" t="s">
        <v>714</v>
      </c>
      <c r="W1681">
        <v>0</v>
      </c>
      <c r="X1681">
        <v>2</v>
      </c>
      <c r="Z1681">
        <v>665</v>
      </c>
      <c r="AA1681">
        <v>0</v>
      </c>
      <c r="AE1681" t="b">
        <v>0</v>
      </c>
      <c r="AF1681" t="b">
        <v>0</v>
      </c>
      <c r="AG1681" t="s">
        <v>74</v>
      </c>
    </row>
    <row r="1682" spans="1:33" x14ac:dyDescent="0.25">
      <c r="A1682" t="str">
        <f>_xlfn.CONCAT(Table3[[#This Row],[Order]],"-",Table3[[#This Row],[Line]])</f>
        <v>77204-5</v>
      </c>
      <c r="C1682" t="s">
        <v>5967</v>
      </c>
      <c r="D1682" t="s">
        <v>74</v>
      </c>
      <c r="E1682" t="b">
        <v>0</v>
      </c>
      <c r="F1682">
        <v>77204</v>
      </c>
      <c r="G1682">
        <v>5</v>
      </c>
      <c r="H1682">
        <v>1</v>
      </c>
      <c r="I1682" t="s">
        <v>743</v>
      </c>
      <c r="J1682" t="s">
        <v>5968</v>
      </c>
      <c r="K1682" t="s">
        <v>4257</v>
      </c>
      <c r="L1682">
        <v>0</v>
      </c>
      <c r="M1682" s="37"/>
      <c r="N1682" t="s">
        <v>736</v>
      </c>
      <c r="Q1682" s="37"/>
      <c r="R1682" s="37"/>
      <c r="S1682" t="b">
        <v>0</v>
      </c>
      <c r="V1682" t="s">
        <v>714</v>
      </c>
      <c r="W1682">
        <v>0</v>
      </c>
      <c r="X1682">
        <v>2</v>
      </c>
      <c r="Z1682">
        <v>665</v>
      </c>
      <c r="AA1682">
        <v>0</v>
      </c>
      <c r="AE1682" t="b">
        <v>0</v>
      </c>
      <c r="AF1682" t="b">
        <v>0</v>
      </c>
      <c r="AG1682" t="s">
        <v>74</v>
      </c>
    </row>
    <row r="1683" spans="1:33" x14ac:dyDescent="0.25">
      <c r="A1683" t="str">
        <f>_xlfn.CONCAT(Table3[[#This Row],[Order]],"-",Table3[[#This Row],[Line]])</f>
        <v>77204-6</v>
      </c>
      <c r="C1683" t="s">
        <v>5967</v>
      </c>
      <c r="D1683" t="s">
        <v>74</v>
      </c>
      <c r="E1683" t="b">
        <v>0</v>
      </c>
      <c r="F1683">
        <v>77204</v>
      </c>
      <c r="G1683">
        <v>6</v>
      </c>
      <c r="H1683">
        <v>1</v>
      </c>
      <c r="I1683" t="s">
        <v>738</v>
      </c>
      <c r="J1683" t="s">
        <v>5968</v>
      </c>
      <c r="K1683" t="s">
        <v>4258</v>
      </c>
      <c r="L1683">
        <v>0</v>
      </c>
      <c r="M1683" s="37"/>
      <c r="N1683" t="s">
        <v>736</v>
      </c>
      <c r="Q1683" s="37"/>
      <c r="R1683" s="37"/>
      <c r="S1683" t="b">
        <v>0</v>
      </c>
      <c r="V1683" t="s">
        <v>714</v>
      </c>
      <c r="W1683">
        <v>0</v>
      </c>
      <c r="X1683">
        <v>10</v>
      </c>
      <c r="Z1683">
        <v>3375</v>
      </c>
      <c r="AA1683">
        <v>0</v>
      </c>
      <c r="AE1683" t="b">
        <v>0</v>
      </c>
      <c r="AF1683" t="b">
        <v>0</v>
      </c>
      <c r="AG1683" t="s">
        <v>74</v>
      </c>
    </row>
    <row r="1684" spans="1:33" x14ac:dyDescent="0.25">
      <c r="A1684" t="str">
        <f>_xlfn.CONCAT(Table3[[#This Row],[Order]],"-",Table3[[#This Row],[Line]])</f>
        <v>77204-7</v>
      </c>
      <c r="C1684" t="s">
        <v>5967</v>
      </c>
      <c r="D1684" t="s">
        <v>74</v>
      </c>
      <c r="E1684" t="b">
        <v>0</v>
      </c>
      <c r="F1684">
        <v>77204</v>
      </c>
      <c r="G1684">
        <v>7</v>
      </c>
      <c r="H1684">
        <v>1</v>
      </c>
      <c r="I1684" t="s">
        <v>738</v>
      </c>
      <c r="J1684" t="s">
        <v>5968</v>
      </c>
      <c r="K1684" t="s">
        <v>4259</v>
      </c>
      <c r="L1684">
        <v>0</v>
      </c>
      <c r="M1684" s="37"/>
      <c r="N1684" t="s">
        <v>736</v>
      </c>
      <c r="Q1684" s="37"/>
      <c r="R1684" s="37"/>
      <c r="S1684" t="b">
        <v>0</v>
      </c>
      <c r="V1684" t="s">
        <v>714</v>
      </c>
      <c r="W1684">
        <v>0</v>
      </c>
      <c r="X1684">
        <v>14</v>
      </c>
      <c r="Z1684">
        <v>4755</v>
      </c>
      <c r="AA1684">
        <v>0</v>
      </c>
      <c r="AE1684" t="b">
        <v>0</v>
      </c>
      <c r="AF1684" t="b">
        <v>0</v>
      </c>
      <c r="AG1684" t="s">
        <v>74</v>
      </c>
    </row>
    <row r="1685" spans="1:33" x14ac:dyDescent="0.25">
      <c r="A1685" t="str">
        <f>_xlfn.CONCAT(Table3[[#This Row],[Order]],"-",Table3[[#This Row],[Line]])</f>
        <v>77204-8</v>
      </c>
      <c r="C1685" t="s">
        <v>5967</v>
      </c>
      <c r="D1685" t="s">
        <v>74</v>
      </c>
      <c r="E1685" t="b">
        <v>0</v>
      </c>
      <c r="F1685">
        <v>77204</v>
      </c>
      <c r="G1685">
        <v>8</v>
      </c>
      <c r="H1685">
        <v>1</v>
      </c>
      <c r="I1685" t="s">
        <v>738</v>
      </c>
      <c r="J1685" t="s">
        <v>5968</v>
      </c>
      <c r="K1685" t="s">
        <v>4260</v>
      </c>
      <c r="L1685">
        <v>0</v>
      </c>
      <c r="M1685" s="37"/>
      <c r="N1685" t="s">
        <v>736</v>
      </c>
      <c r="Q1685" s="37"/>
      <c r="R1685" s="37"/>
      <c r="S1685" t="b">
        <v>0</v>
      </c>
      <c r="V1685" t="s">
        <v>714</v>
      </c>
      <c r="W1685">
        <v>0</v>
      </c>
      <c r="X1685">
        <v>4</v>
      </c>
      <c r="Z1685">
        <v>1355</v>
      </c>
      <c r="AA1685">
        <v>0</v>
      </c>
      <c r="AE1685" t="b">
        <v>0</v>
      </c>
      <c r="AF1685" t="b">
        <v>0</v>
      </c>
      <c r="AG1685" t="s">
        <v>74</v>
      </c>
    </row>
    <row r="1686" spans="1:33" x14ac:dyDescent="0.25">
      <c r="A1686" t="str">
        <f>_xlfn.CONCAT(Table3[[#This Row],[Order]],"-",Table3[[#This Row],[Line]])</f>
        <v>77204-9</v>
      </c>
      <c r="C1686" t="s">
        <v>5967</v>
      </c>
      <c r="D1686" t="s">
        <v>74</v>
      </c>
      <c r="E1686" t="b">
        <v>0</v>
      </c>
      <c r="F1686">
        <v>77204</v>
      </c>
      <c r="G1686">
        <v>9</v>
      </c>
      <c r="H1686">
        <v>1</v>
      </c>
      <c r="I1686" t="s">
        <v>725</v>
      </c>
      <c r="J1686" t="s">
        <v>5968</v>
      </c>
      <c r="K1686" t="s">
        <v>4261</v>
      </c>
      <c r="L1686">
        <v>0</v>
      </c>
      <c r="M1686" s="37"/>
      <c r="N1686" t="s">
        <v>727</v>
      </c>
      <c r="Q1686" s="37"/>
      <c r="R1686" s="37"/>
      <c r="S1686" t="b">
        <v>0</v>
      </c>
      <c r="V1686" t="s">
        <v>714</v>
      </c>
      <c r="W1686">
        <v>0</v>
      </c>
      <c r="X1686">
        <v>1</v>
      </c>
      <c r="Z1686">
        <v>220</v>
      </c>
      <c r="AA1686">
        <v>0</v>
      </c>
      <c r="AE1686" t="b">
        <v>0</v>
      </c>
      <c r="AF1686" t="b">
        <v>0</v>
      </c>
      <c r="AG1686" t="s">
        <v>74</v>
      </c>
    </row>
    <row r="1687" spans="1:33" x14ac:dyDescent="0.25">
      <c r="A1687" t="str">
        <f>_xlfn.CONCAT(Table3[[#This Row],[Order]],"-",Table3[[#This Row],[Line]])</f>
        <v>77204-10</v>
      </c>
      <c r="C1687" t="s">
        <v>5967</v>
      </c>
      <c r="D1687" t="s">
        <v>74</v>
      </c>
      <c r="E1687" t="b">
        <v>0</v>
      </c>
      <c r="F1687">
        <v>77204</v>
      </c>
      <c r="G1687">
        <v>10</v>
      </c>
      <c r="H1687">
        <v>5</v>
      </c>
      <c r="I1687" t="s">
        <v>725</v>
      </c>
      <c r="J1687" t="s">
        <v>5968</v>
      </c>
      <c r="K1687" t="s">
        <v>4262</v>
      </c>
      <c r="L1687">
        <v>0</v>
      </c>
      <c r="M1687" s="37"/>
      <c r="N1687" t="s">
        <v>727</v>
      </c>
      <c r="Q1687" s="37"/>
      <c r="R1687" s="37"/>
      <c r="S1687" t="b">
        <v>0</v>
      </c>
      <c r="V1687" t="s">
        <v>714</v>
      </c>
      <c r="W1687">
        <v>0</v>
      </c>
      <c r="X1687">
        <v>5</v>
      </c>
      <c r="Z1687">
        <v>2200</v>
      </c>
      <c r="AA1687">
        <v>0</v>
      </c>
      <c r="AE1687" t="b">
        <v>0</v>
      </c>
      <c r="AF1687" t="b">
        <v>0</v>
      </c>
      <c r="AG1687" t="s">
        <v>74</v>
      </c>
    </row>
    <row r="1688" spans="1:33" x14ac:dyDescent="0.25">
      <c r="A1688" t="str">
        <f>_xlfn.CONCAT(Table3[[#This Row],[Order]],"-",Table3[[#This Row],[Line]])</f>
        <v>77204-11</v>
      </c>
      <c r="C1688" t="s">
        <v>5967</v>
      </c>
      <c r="D1688" t="s">
        <v>74</v>
      </c>
      <c r="E1688" t="b">
        <v>0</v>
      </c>
      <c r="F1688">
        <v>77204</v>
      </c>
      <c r="G1688">
        <v>11</v>
      </c>
      <c r="H1688">
        <v>4</v>
      </c>
      <c r="I1688" t="s">
        <v>725</v>
      </c>
      <c r="J1688" t="s">
        <v>5968</v>
      </c>
      <c r="K1688" t="s">
        <v>4263</v>
      </c>
      <c r="L1688">
        <v>0</v>
      </c>
      <c r="M1688" s="37"/>
      <c r="N1688" t="s">
        <v>727</v>
      </c>
      <c r="Q1688" s="37"/>
      <c r="R1688" s="37"/>
      <c r="S1688" t="b">
        <v>0</v>
      </c>
      <c r="V1688" t="s">
        <v>714</v>
      </c>
      <c r="W1688">
        <v>0</v>
      </c>
      <c r="X1688">
        <v>4</v>
      </c>
      <c r="Z1688">
        <v>3520</v>
      </c>
      <c r="AA1688">
        <v>0</v>
      </c>
      <c r="AE1688" t="b">
        <v>0</v>
      </c>
      <c r="AF1688" t="b">
        <v>0</v>
      </c>
      <c r="AG1688" t="s">
        <v>74</v>
      </c>
    </row>
    <row r="1689" spans="1:33" x14ac:dyDescent="0.25">
      <c r="A1689" t="str">
        <f>_xlfn.CONCAT(Table3[[#This Row],[Order]],"-",Table3[[#This Row],[Line]])</f>
        <v>77145-1</v>
      </c>
      <c r="C1689" t="s">
        <v>5967</v>
      </c>
      <c r="D1689" t="s">
        <v>74</v>
      </c>
      <c r="E1689" t="b">
        <v>0</v>
      </c>
      <c r="F1689">
        <v>77145</v>
      </c>
      <c r="G1689">
        <v>1</v>
      </c>
      <c r="H1689">
        <v>14</v>
      </c>
      <c r="I1689" t="s">
        <v>729</v>
      </c>
      <c r="J1689" t="s">
        <v>5968</v>
      </c>
      <c r="K1689" t="s">
        <v>3931</v>
      </c>
      <c r="L1689">
        <v>60.2</v>
      </c>
      <c r="M1689" s="37">
        <v>43476</v>
      </c>
      <c r="N1689" t="s">
        <v>42</v>
      </c>
      <c r="Q1689" s="37"/>
      <c r="R1689" s="37"/>
      <c r="S1689" t="b">
        <v>0</v>
      </c>
      <c r="V1689" t="s">
        <v>714</v>
      </c>
      <c r="W1689">
        <v>1</v>
      </c>
      <c r="X1689">
        <v>14</v>
      </c>
      <c r="Y1689">
        <v>14</v>
      </c>
      <c r="Z1689">
        <v>4284</v>
      </c>
      <c r="AA1689">
        <v>0</v>
      </c>
      <c r="AE1689" t="b">
        <v>0</v>
      </c>
      <c r="AF1689" t="b">
        <v>0</v>
      </c>
      <c r="AG1689" t="s">
        <v>74</v>
      </c>
    </row>
    <row r="1690" spans="1:33" x14ac:dyDescent="0.25">
      <c r="A1690" t="str">
        <f>_xlfn.CONCAT(Table3[[#This Row],[Order]],"-",Table3[[#This Row],[Line]])</f>
        <v>77145-2</v>
      </c>
      <c r="C1690" t="s">
        <v>5967</v>
      </c>
      <c r="D1690" t="s">
        <v>74</v>
      </c>
      <c r="E1690" t="b">
        <v>0</v>
      </c>
      <c r="F1690">
        <v>77145</v>
      </c>
      <c r="G1690">
        <v>2</v>
      </c>
      <c r="H1690">
        <v>4</v>
      </c>
      <c r="I1690" t="s">
        <v>729</v>
      </c>
      <c r="J1690" t="s">
        <v>5968</v>
      </c>
      <c r="K1690" t="s">
        <v>3933</v>
      </c>
      <c r="L1690">
        <v>32.96</v>
      </c>
      <c r="M1690" s="37">
        <v>43476</v>
      </c>
      <c r="N1690" t="s">
        <v>42</v>
      </c>
      <c r="Q1690" s="37"/>
      <c r="R1690" s="37"/>
      <c r="S1690" t="b">
        <v>0</v>
      </c>
      <c r="V1690" t="s">
        <v>714</v>
      </c>
      <c r="W1690">
        <v>1</v>
      </c>
      <c r="X1690">
        <v>4</v>
      </c>
      <c r="Y1690">
        <v>4</v>
      </c>
      <c r="Z1690">
        <v>1872</v>
      </c>
      <c r="AA1690">
        <v>0</v>
      </c>
      <c r="AE1690" t="b">
        <v>0</v>
      </c>
      <c r="AF1690" t="b">
        <v>0</v>
      </c>
      <c r="AG1690" t="s">
        <v>74</v>
      </c>
    </row>
    <row r="1691" spans="1:33" x14ac:dyDescent="0.25">
      <c r="A1691" t="str">
        <f>_xlfn.CONCAT(Table3[[#This Row],[Order]],"-",Table3[[#This Row],[Line]])</f>
        <v>77145-3</v>
      </c>
      <c r="C1691" t="s">
        <v>5967</v>
      </c>
      <c r="D1691" t="s">
        <v>74</v>
      </c>
      <c r="E1691" t="b">
        <v>0</v>
      </c>
      <c r="F1691">
        <v>77145</v>
      </c>
      <c r="G1691">
        <v>3</v>
      </c>
      <c r="H1691">
        <v>7</v>
      </c>
      <c r="I1691" t="s">
        <v>729</v>
      </c>
      <c r="J1691" t="s">
        <v>5968</v>
      </c>
      <c r="K1691" t="s">
        <v>3935</v>
      </c>
      <c r="L1691">
        <v>56.35</v>
      </c>
      <c r="M1691" s="37">
        <v>43476</v>
      </c>
      <c r="N1691" t="s">
        <v>42</v>
      </c>
      <c r="Q1691" s="37"/>
      <c r="R1691" s="37"/>
      <c r="S1691" t="b">
        <v>0</v>
      </c>
      <c r="V1691" t="s">
        <v>714</v>
      </c>
      <c r="W1691">
        <v>1</v>
      </c>
      <c r="X1691">
        <v>7</v>
      </c>
      <c r="Y1691">
        <v>14</v>
      </c>
      <c r="Z1691">
        <v>4284</v>
      </c>
      <c r="AA1691">
        <v>0</v>
      </c>
      <c r="AE1691" t="b">
        <v>0</v>
      </c>
      <c r="AF1691" t="b">
        <v>0</v>
      </c>
      <c r="AG1691" t="s">
        <v>74</v>
      </c>
    </row>
    <row r="1692" spans="1:33" x14ac:dyDescent="0.25">
      <c r="A1692" t="str">
        <f>_xlfn.CONCAT(Table3[[#This Row],[Order]],"-",Table3[[#This Row],[Line]])</f>
        <v>77145-4</v>
      </c>
      <c r="C1692" t="s">
        <v>5967</v>
      </c>
      <c r="D1692" t="s">
        <v>74</v>
      </c>
      <c r="E1692" t="b">
        <v>0</v>
      </c>
      <c r="F1692">
        <v>77145</v>
      </c>
      <c r="G1692">
        <v>4</v>
      </c>
      <c r="H1692">
        <v>2</v>
      </c>
      <c r="I1692" t="s">
        <v>729</v>
      </c>
      <c r="J1692" t="s">
        <v>5968</v>
      </c>
      <c r="K1692" t="s">
        <v>3937</v>
      </c>
      <c r="L1692">
        <v>23.96</v>
      </c>
      <c r="M1692" s="37">
        <v>43476</v>
      </c>
      <c r="N1692" t="s">
        <v>42</v>
      </c>
      <c r="Q1692" s="37"/>
      <c r="R1692" s="37"/>
      <c r="S1692" t="b">
        <v>0</v>
      </c>
      <c r="V1692" t="s">
        <v>714</v>
      </c>
      <c r="W1692">
        <v>1</v>
      </c>
      <c r="X1692">
        <v>2</v>
      </c>
      <c r="Y1692">
        <v>4</v>
      </c>
      <c r="Z1692">
        <v>1548</v>
      </c>
      <c r="AA1692">
        <v>0</v>
      </c>
      <c r="AE1692" t="b">
        <v>0</v>
      </c>
      <c r="AF1692" t="b">
        <v>0</v>
      </c>
      <c r="AG1692" t="s">
        <v>74</v>
      </c>
    </row>
    <row r="1693" spans="1:33" x14ac:dyDescent="0.25">
      <c r="A1693" t="str">
        <f>_xlfn.CONCAT(Table3[[#This Row],[Order]],"-",Table3[[#This Row],[Line]])</f>
        <v>77145-5</v>
      </c>
      <c r="C1693" t="s">
        <v>5967</v>
      </c>
      <c r="D1693" t="s">
        <v>74</v>
      </c>
      <c r="E1693" t="b">
        <v>0</v>
      </c>
      <c r="F1693">
        <v>77145</v>
      </c>
      <c r="G1693">
        <v>5</v>
      </c>
      <c r="H1693">
        <v>3</v>
      </c>
      <c r="I1693" t="s">
        <v>729</v>
      </c>
      <c r="J1693" t="s">
        <v>5968</v>
      </c>
      <c r="K1693" t="s">
        <v>3939</v>
      </c>
      <c r="L1693">
        <v>25.26</v>
      </c>
      <c r="M1693" s="37">
        <v>43476</v>
      </c>
      <c r="N1693" t="s">
        <v>42</v>
      </c>
      <c r="Q1693" s="37"/>
      <c r="R1693" s="37"/>
      <c r="S1693" t="b">
        <v>0</v>
      </c>
      <c r="V1693" t="s">
        <v>714</v>
      </c>
      <c r="W1693">
        <v>1</v>
      </c>
      <c r="X1693">
        <v>6</v>
      </c>
      <c r="Y1693">
        <v>9</v>
      </c>
      <c r="Z1693">
        <v>2754</v>
      </c>
      <c r="AA1693">
        <v>0</v>
      </c>
      <c r="AE1693" t="b">
        <v>0</v>
      </c>
      <c r="AF1693" t="b">
        <v>0</v>
      </c>
      <c r="AG1693" t="s">
        <v>74</v>
      </c>
    </row>
    <row r="1694" spans="1:33" x14ac:dyDescent="0.25">
      <c r="A1694" t="str">
        <f>_xlfn.CONCAT(Table3[[#This Row],[Order]],"-",Table3[[#This Row],[Line]])</f>
        <v>77145-6</v>
      </c>
      <c r="C1694" t="s">
        <v>5967</v>
      </c>
      <c r="D1694" t="s">
        <v>74</v>
      </c>
      <c r="E1694" t="b">
        <v>0</v>
      </c>
      <c r="F1694">
        <v>77145</v>
      </c>
      <c r="G1694">
        <v>6</v>
      </c>
      <c r="H1694">
        <v>1</v>
      </c>
      <c r="I1694" t="s">
        <v>729</v>
      </c>
      <c r="J1694" t="s">
        <v>5968</v>
      </c>
      <c r="K1694" t="s">
        <v>3941</v>
      </c>
      <c r="L1694">
        <v>12.35</v>
      </c>
      <c r="M1694" s="37">
        <v>43476</v>
      </c>
      <c r="N1694" t="s">
        <v>42</v>
      </c>
      <c r="Q1694" s="37"/>
      <c r="R1694" s="37"/>
      <c r="S1694" t="b">
        <v>0</v>
      </c>
      <c r="V1694" t="s">
        <v>714</v>
      </c>
      <c r="W1694">
        <v>1</v>
      </c>
      <c r="X1694">
        <v>2</v>
      </c>
      <c r="Y1694">
        <v>3</v>
      </c>
      <c r="Z1694">
        <v>1080</v>
      </c>
      <c r="AA1694">
        <v>0</v>
      </c>
      <c r="AE1694" t="b">
        <v>0</v>
      </c>
      <c r="AF1694" t="b">
        <v>0</v>
      </c>
      <c r="AG1694" t="s">
        <v>74</v>
      </c>
    </row>
    <row r="1695" spans="1:33" x14ac:dyDescent="0.25">
      <c r="A1695" t="str">
        <f>_xlfn.CONCAT(Table3[[#This Row],[Order]],"-",Table3[[#This Row],[Line]])</f>
        <v>77731-1</v>
      </c>
      <c r="C1695" t="s">
        <v>5967</v>
      </c>
      <c r="D1695" t="s">
        <v>74</v>
      </c>
      <c r="E1695" t="b">
        <v>0</v>
      </c>
      <c r="F1695">
        <v>77731</v>
      </c>
      <c r="G1695">
        <v>1</v>
      </c>
      <c r="H1695">
        <v>11</v>
      </c>
      <c r="I1695" t="s">
        <v>743</v>
      </c>
      <c r="J1695" t="s">
        <v>5968</v>
      </c>
      <c r="K1695" t="s">
        <v>5683</v>
      </c>
      <c r="L1695">
        <v>0</v>
      </c>
      <c r="M1695" s="37"/>
      <c r="N1695" t="s">
        <v>736</v>
      </c>
      <c r="Q1695" s="37"/>
      <c r="R1695" s="37"/>
      <c r="S1695" t="b">
        <v>0</v>
      </c>
      <c r="V1695" t="s">
        <v>714</v>
      </c>
      <c r="W1695">
        <v>0</v>
      </c>
      <c r="X1695">
        <v>11</v>
      </c>
      <c r="Z1695">
        <v>10829.83</v>
      </c>
      <c r="AA1695">
        <v>0</v>
      </c>
      <c r="AE1695" t="b">
        <v>0</v>
      </c>
      <c r="AF1695" t="b">
        <v>0</v>
      </c>
      <c r="AG1695" t="s">
        <v>74</v>
      </c>
    </row>
    <row r="1696" spans="1:33" x14ac:dyDescent="0.25">
      <c r="A1696" t="str">
        <f>_xlfn.CONCAT(Table3[[#This Row],[Order]],"-",Table3[[#This Row],[Line]])</f>
        <v>77731-3</v>
      </c>
      <c r="C1696" t="s">
        <v>5967</v>
      </c>
      <c r="D1696" t="s">
        <v>74</v>
      </c>
      <c r="E1696" t="b">
        <v>0</v>
      </c>
      <c r="F1696">
        <v>77731</v>
      </c>
      <c r="G1696">
        <v>3</v>
      </c>
      <c r="H1696">
        <v>3</v>
      </c>
      <c r="I1696" t="s">
        <v>743</v>
      </c>
      <c r="J1696" t="s">
        <v>5968</v>
      </c>
      <c r="K1696" t="s">
        <v>5684</v>
      </c>
      <c r="L1696">
        <v>0</v>
      </c>
      <c r="M1696" s="37"/>
      <c r="N1696" t="s">
        <v>736</v>
      </c>
      <c r="Q1696" s="37"/>
      <c r="R1696" s="37"/>
      <c r="S1696" t="b">
        <v>0</v>
      </c>
      <c r="V1696" t="s">
        <v>714</v>
      </c>
      <c r="W1696">
        <v>0</v>
      </c>
      <c r="X1696">
        <v>3</v>
      </c>
      <c r="Z1696">
        <v>1476.81</v>
      </c>
      <c r="AA1696">
        <v>0</v>
      </c>
      <c r="AE1696" t="b">
        <v>0</v>
      </c>
      <c r="AF1696" t="b">
        <v>0</v>
      </c>
      <c r="AG1696" t="s">
        <v>74</v>
      </c>
    </row>
    <row r="1697" spans="1:33" x14ac:dyDescent="0.25">
      <c r="A1697" t="str">
        <f>_xlfn.CONCAT(Table3[[#This Row],[Order]],"-",Table3[[#This Row],[Line]])</f>
        <v>77731-4</v>
      </c>
      <c r="C1697" t="s">
        <v>5967</v>
      </c>
      <c r="D1697" t="s">
        <v>74</v>
      </c>
      <c r="E1697" t="b">
        <v>0</v>
      </c>
      <c r="F1697">
        <v>77731</v>
      </c>
      <c r="G1697">
        <v>4</v>
      </c>
      <c r="H1697">
        <v>11</v>
      </c>
      <c r="I1697" t="s">
        <v>739</v>
      </c>
      <c r="J1697" t="s">
        <v>5968</v>
      </c>
      <c r="K1697" t="s">
        <v>5685</v>
      </c>
      <c r="L1697">
        <v>73.92</v>
      </c>
      <c r="M1697" s="37"/>
      <c r="N1697" t="s">
        <v>727</v>
      </c>
      <c r="Q1697" s="37"/>
      <c r="R1697" s="37"/>
      <c r="S1697" t="b">
        <v>0</v>
      </c>
      <c r="V1697" t="s">
        <v>714</v>
      </c>
      <c r="W1697">
        <v>0</v>
      </c>
      <c r="X1697">
        <v>11</v>
      </c>
      <c r="Z1697">
        <v>11466.95</v>
      </c>
      <c r="AA1697">
        <v>0</v>
      </c>
      <c r="AE1697" t="b">
        <v>0</v>
      </c>
      <c r="AF1697" t="b">
        <v>0</v>
      </c>
      <c r="AG1697" t="s">
        <v>74</v>
      </c>
    </row>
    <row r="1698" spans="1:33" x14ac:dyDescent="0.25">
      <c r="A1698" t="str">
        <f>_xlfn.CONCAT(Table3[[#This Row],[Order]],"-",Table3[[#This Row],[Line]])</f>
        <v>77731-5</v>
      </c>
      <c r="C1698" t="s">
        <v>5967</v>
      </c>
      <c r="D1698" t="s">
        <v>74</v>
      </c>
      <c r="E1698" t="b">
        <v>0</v>
      </c>
      <c r="F1698">
        <v>77731</v>
      </c>
      <c r="G1698">
        <v>5</v>
      </c>
      <c r="H1698">
        <v>2</v>
      </c>
      <c r="I1698" t="s">
        <v>739</v>
      </c>
      <c r="J1698" t="s">
        <v>5968</v>
      </c>
      <c r="K1698" t="s">
        <v>5686</v>
      </c>
      <c r="L1698">
        <v>0</v>
      </c>
      <c r="M1698" s="37"/>
      <c r="N1698" t="s">
        <v>736</v>
      </c>
      <c r="Q1698" s="37"/>
      <c r="R1698" s="37"/>
      <c r="S1698" t="b">
        <v>0</v>
      </c>
      <c r="V1698" t="s">
        <v>714</v>
      </c>
      <c r="W1698">
        <v>0</v>
      </c>
      <c r="X1698">
        <v>4</v>
      </c>
      <c r="Z1698">
        <v>2432.38</v>
      </c>
      <c r="AA1698">
        <v>0</v>
      </c>
      <c r="AE1698" t="b">
        <v>0</v>
      </c>
      <c r="AF1698" t="b">
        <v>0</v>
      </c>
      <c r="AG1698" t="s">
        <v>74</v>
      </c>
    </row>
    <row r="1699" spans="1:33" x14ac:dyDescent="0.25">
      <c r="A1699" t="str">
        <f>_xlfn.CONCAT(Table3[[#This Row],[Order]],"-",Table3[[#This Row],[Line]])</f>
        <v>77731-7</v>
      </c>
      <c r="C1699" t="s">
        <v>5967</v>
      </c>
      <c r="D1699" t="s">
        <v>74</v>
      </c>
      <c r="E1699" t="b">
        <v>0</v>
      </c>
      <c r="F1699">
        <v>77731</v>
      </c>
      <c r="G1699">
        <v>7</v>
      </c>
      <c r="H1699">
        <v>11</v>
      </c>
      <c r="I1699" t="s">
        <v>725</v>
      </c>
      <c r="J1699" t="s">
        <v>5968</v>
      </c>
      <c r="K1699" t="s">
        <v>5687</v>
      </c>
      <c r="L1699">
        <v>0</v>
      </c>
      <c r="M1699" s="37"/>
      <c r="N1699" t="s">
        <v>727</v>
      </c>
      <c r="Q1699" s="37"/>
      <c r="R1699" s="37"/>
      <c r="S1699" t="b">
        <v>0</v>
      </c>
      <c r="V1699" t="s">
        <v>714</v>
      </c>
      <c r="W1699">
        <v>0</v>
      </c>
      <c r="X1699">
        <v>11</v>
      </c>
      <c r="Z1699">
        <v>2866.71</v>
      </c>
      <c r="AA1699">
        <v>0</v>
      </c>
      <c r="AE1699" t="b">
        <v>0</v>
      </c>
      <c r="AF1699" t="b">
        <v>0</v>
      </c>
      <c r="AG1699" t="s">
        <v>74</v>
      </c>
    </row>
    <row r="1700" spans="1:33" x14ac:dyDescent="0.25">
      <c r="A1700" t="str">
        <f>_xlfn.CONCAT(Table3[[#This Row],[Order]],"-",Table3[[#This Row],[Line]])</f>
        <v>77731-8</v>
      </c>
      <c r="C1700" t="s">
        <v>5967</v>
      </c>
      <c r="D1700" t="s">
        <v>74</v>
      </c>
      <c r="E1700" t="b">
        <v>0</v>
      </c>
      <c r="F1700">
        <v>77731</v>
      </c>
      <c r="G1700">
        <v>8</v>
      </c>
      <c r="H1700">
        <v>5</v>
      </c>
      <c r="I1700" t="s">
        <v>725</v>
      </c>
      <c r="J1700" t="s">
        <v>5968</v>
      </c>
      <c r="K1700" t="s">
        <v>5688</v>
      </c>
      <c r="L1700">
        <v>0</v>
      </c>
      <c r="M1700" s="37"/>
      <c r="N1700" t="s">
        <v>727</v>
      </c>
      <c r="Q1700" s="37"/>
      <c r="R1700" s="37"/>
      <c r="S1700" t="b">
        <v>0</v>
      </c>
      <c r="V1700" t="s">
        <v>714</v>
      </c>
      <c r="W1700">
        <v>0</v>
      </c>
      <c r="X1700">
        <v>5</v>
      </c>
      <c r="Z1700">
        <v>1592.65</v>
      </c>
      <c r="AA1700">
        <v>0</v>
      </c>
      <c r="AE1700" t="b">
        <v>0</v>
      </c>
      <c r="AF1700" t="b">
        <v>0</v>
      </c>
      <c r="AG1700" t="s">
        <v>74</v>
      </c>
    </row>
    <row r="1701" spans="1:33" x14ac:dyDescent="0.25">
      <c r="A1701" t="str">
        <f>_xlfn.CONCAT(Table3[[#This Row],[Order]],"-",Table3[[#This Row],[Line]])</f>
        <v>77731-9</v>
      </c>
      <c r="C1701" t="s">
        <v>5967</v>
      </c>
      <c r="D1701" t="s">
        <v>74</v>
      </c>
      <c r="E1701" t="b">
        <v>0</v>
      </c>
      <c r="F1701">
        <v>77731</v>
      </c>
      <c r="G1701">
        <v>9</v>
      </c>
      <c r="H1701">
        <v>5</v>
      </c>
      <c r="I1701" t="s">
        <v>725</v>
      </c>
      <c r="J1701" t="s">
        <v>5968</v>
      </c>
      <c r="K1701" t="s">
        <v>5689</v>
      </c>
      <c r="L1701">
        <v>0</v>
      </c>
      <c r="M1701" s="37"/>
      <c r="N1701" t="s">
        <v>727</v>
      </c>
      <c r="Q1701" s="37"/>
      <c r="R1701" s="37"/>
      <c r="S1701" t="b">
        <v>0</v>
      </c>
      <c r="V1701" t="s">
        <v>714</v>
      </c>
      <c r="W1701">
        <v>0</v>
      </c>
      <c r="X1701">
        <v>5</v>
      </c>
      <c r="Z1701">
        <v>2027</v>
      </c>
      <c r="AA1701">
        <v>0</v>
      </c>
      <c r="AE1701" t="b">
        <v>0</v>
      </c>
      <c r="AF1701" t="b">
        <v>0</v>
      </c>
      <c r="AG1701" t="s">
        <v>74</v>
      </c>
    </row>
    <row r="1702" spans="1:33" x14ac:dyDescent="0.25">
      <c r="A1702" t="str">
        <f>_xlfn.CONCAT(Table3[[#This Row],[Order]],"-",Table3[[#This Row],[Line]])</f>
        <v>77731-10</v>
      </c>
      <c r="C1702" t="s">
        <v>5967</v>
      </c>
      <c r="D1702" t="s">
        <v>74</v>
      </c>
      <c r="E1702" t="b">
        <v>0</v>
      </c>
      <c r="F1702">
        <v>77731</v>
      </c>
      <c r="G1702">
        <v>10</v>
      </c>
      <c r="H1702">
        <v>6</v>
      </c>
      <c r="I1702" t="s">
        <v>725</v>
      </c>
      <c r="J1702" t="s">
        <v>5968</v>
      </c>
      <c r="K1702" t="s">
        <v>5690</v>
      </c>
      <c r="L1702">
        <v>0</v>
      </c>
      <c r="M1702" s="37"/>
      <c r="N1702" t="s">
        <v>727</v>
      </c>
      <c r="Q1702" s="37"/>
      <c r="R1702" s="37"/>
      <c r="S1702" t="b">
        <v>0</v>
      </c>
      <c r="V1702" t="s">
        <v>714</v>
      </c>
      <c r="W1702">
        <v>0</v>
      </c>
      <c r="X1702">
        <v>6</v>
      </c>
      <c r="Z1702">
        <v>3040.44</v>
      </c>
      <c r="AA1702">
        <v>0</v>
      </c>
      <c r="AE1702" t="b">
        <v>0</v>
      </c>
      <c r="AF1702" t="b">
        <v>0</v>
      </c>
      <c r="AG1702" t="s">
        <v>74</v>
      </c>
    </row>
    <row r="1703" spans="1:33" x14ac:dyDescent="0.25">
      <c r="A1703" t="str">
        <f>_xlfn.CONCAT(Table3[[#This Row],[Order]],"-",Table3[[#This Row],[Line]])</f>
        <v>77731-12</v>
      </c>
      <c r="C1703" t="s">
        <v>5967</v>
      </c>
      <c r="D1703" t="s">
        <v>74</v>
      </c>
      <c r="E1703" t="b">
        <v>0</v>
      </c>
      <c r="F1703">
        <v>77731</v>
      </c>
      <c r="G1703">
        <v>12</v>
      </c>
      <c r="H1703">
        <v>1</v>
      </c>
      <c r="I1703" t="s">
        <v>730</v>
      </c>
      <c r="J1703" t="s">
        <v>5968</v>
      </c>
      <c r="K1703" t="s">
        <v>5691</v>
      </c>
      <c r="L1703">
        <v>0</v>
      </c>
      <c r="M1703" s="37"/>
      <c r="N1703" t="s">
        <v>736</v>
      </c>
      <c r="Q1703" s="37"/>
      <c r="R1703" s="37"/>
      <c r="S1703" t="b">
        <v>0</v>
      </c>
      <c r="V1703" t="s">
        <v>714</v>
      </c>
      <c r="W1703">
        <v>0</v>
      </c>
      <c r="X1703">
        <v>20</v>
      </c>
      <c r="Z1703">
        <v>14000</v>
      </c>
      <c r="AA1703">
        <v>0</v>
      </c>
      <c r="AE1703" t="b">
        <v>0</v>
      </c>
      <c r="AF1703" t="b">
        <v>0</v>
      </c>
      <c r="AG1703" t="s">
        <v>74</v>
      </c>
    </row>
    <row r="1704" spans="1:33" x14ac:dyDescent="0.25">
      <c r="A1704" t="str">
        <f>_xlfn.CONCAT(Table3[[#This Row],[Order]],"-",Table3[[#This Row],[Line]])</f>
        <v>77731-13</v>
      </c>
      <c r="C1704" t="s">
        <v>5967</v>
      </c>
      <c r="D1704" t="s">
        <v>74</v>
      </c>
      <c r="E1704" t="b">
        <v>0</v>
      </c>
      <c r="F1704">
        <v>77731</v>
      </c>
      <c r="G1704">
        <v>13</v>
      </c>
      <c r="H1704">
        <v>1</v>
      </c>
      <c r="I1704" t="s">
        <v>730</v>
      </c>
      <c r="J1704" t="s">
        <v>5968</v>
      </c>
      <c r="K1704" t="s">
        <v>5692</v>
      </c>
      <c r="L1704">
        <v>9.42</v>
      </c>
      <c r="M1704" s="37"/>
      <c r="N1704" t="s">
        <v>727</v>
      </c>
      <c r="Q1704" s="37"/>
      <c r="R1704" s="37"/>
      <c r="S1704" t="b">
        <v>0</v>
      </c>
      <c r="V1704" t="s">
        <v>714</v>
      </c>
      <c r="W1704">
        <v>0</v>
      </c>
      <c r="X1704">
        <v>1</v>
      </c>
      <c r="Z1704">
        <v>1000</v>
      </c>
      <c r="AA1704">
        <v>0</v>
      </c>
      <c r="AE1704" t="b">
        <v>0</v>
      </c>
      <c r="AF1704" t="b">
        <v>0</v>
      </c>
      <c r="AG1704" t="s">
        <v>74</v>
      </c>
    </row>
    <row r="1705" spans="1:33" x14ac:dyDescent="0.25">
      <c r="A1705" t="str">
        <f>_xlfn.CONCAT(Table3[[#This Row],[Order]],"-",Table3[[#This Row],[Line]])</f>
        <v>78149-1</v>
      </c>
      <c r="C1705" t="s">
        <v>5967</v>
      </c>
      <c r="D1705" t="s">
        <v>2562</v>
      </c>
      <c r="E1705" t="b">
        <v>0</v>
      </c>
      <c r="F1705">
        <v>78149</v>
      </c>
      <c r="G1705">
        <v>1</v>
      </c>
      <c r="H1705">
        <v>7</v>
      </c>
      <c r="I1705" t="s">
        <v>722</v>
      </c>
      <c r="J1705" t="s">
        <v>5968</v>
      </c>
      <c r="K1705" t="s">
        <v>5694</v>
      </c>
      <c r="L1705">
        <v>0</v>
      </c>
      <c r="M1705" s="37">
        <v>43476</v>
      </c>
      <c r="N1705" t="s">
        <v>42</v>
      </c>
      <c r="O1705" t="s">
        <v>5695</v>
      </c>
      <c r="Q1705" s="37"/>
      <c r="R1705" s="37"/>
      <c r="S1705" t="b">
        <v>0</v>
      </c>
      <c r="V1705" t="s">
        <v>715</v>
      </c>
      <c r="W1705">
        <v>0</v>
      </c>
      <c r="X1705">
        <v>7</v>
      </c>
      <c r="Y1705">
        <v>14</v>
      </c>
      <c r="Z1705">
        <v>4200</v>
      </c>
      <c r="AA1705">
        <v>0</v>
      </c>
      <c r="AE1705" t="b">
        <v>0</v>
      </c>
      <c r="AF1705" t="b">
        <v>0</v>
      </c>
      <c r="AG1705" t="s">
        <v>180</v>
      </c>
    </row>
    <row r="1706" spans="1:33" x14ac:dyDescent="0.25">
      <c r="A1706" t="str">
        <f>_xlfn.CONCAT(Table3[[#This Row],[Order]],"-",Table3[[#This Row],[Line]])</f>
        <v>76338-5</v>
      </c>
      <c r="C1706" t="s">
        <v>5967</v>
      </c>
      <c r="D1706" t="s">
        <v>74</v>
      </c>
      <c r="E1706" t="b">
        <v>0</v>
      </c>
      <c r="F1706">
        <v>76338</v>
      </c>
      <c r="G1706">
        <v>5</v>
      </c>
      <c r="H1706">
        <v>32</v>
      </c>
      <c r="I1706" t="s">
        <v>741</v>
      </c>
      <c r="J1706" t="s">
        <v>5968</v>
      </c>
      <c r="K1706" t="s">
        <v>4404</v>
      </c>
      <c r="L1706">
        <v>146.56</v>
      </c>
      <c r="M1706" s="37">
        <v>43488</v>
      </c>
      <c r="N1706" t="s">
        <v>42</v>
      </c>
      <c r="Q1706" s="37"/>
      <c r="R1706" s="37"/>
      <c r="S1706" t="b">
        <v>0</v>
      </c>
      <c r="V1706" t="s">
        <v>714</v>
      </c>
      <c r="W1706">
        <v>0</v>
      </c>
      <c r="X1706">
        <v>32</v>
      </c>
      <c r="Y1706">
        <v>32</v>
      </c>
      <c r="Z1706">
        <v>15328</v>
      </c>
      <c r="AA1706">
        <v>0</v>
      </c>
      <c r="AE1706" t="b">
        <v>1</v>
      </c>
      <c r="AF1706" t="b">
        <v>0</v>
      </c>
      <c r="AG1706" t="s">
        <v>74</v>
      </c>
    </row>
    <row r="1707" spans="1:33" x14ac:dyDescent="0.25">
      <c r="A1707" t="str">
        <f>_xlfn.CONCAT(Table3[[#This Row],[Order]],"-",Table3[[#This Row],[Line]])</f>
        <v>76338-7</v>
      </c>
      <c r="C1707" t="s">
        <v>5967</v>
      </c>
      <c r="D1707" t="s">
        <v>74</v>
      </c>
      <c r="E1707" t="b">
        <v>0</v>
      </c>
      <c r="F1707">
        <v>76338</v>
      </c>
      <c r="G1707">
        <v>7</v>
      </c>
      <c r="H1707">
        <v>8</v>
      </c>
      <c r="I1707" t="s">
        <v>728</v>
      </c>
      <c r="J1707" t="s">
        <v>5968</v>
      </c>
      <c r="K1707" t="s">
        <v>2143</v>
      </c>
      <c r="L1707">
        <v>54.08</v>
      </c>
      <c r="M1707" s="37">
        <v>43462</v>
      </c>
      <c r="N1707" t="s">
        <v>43</v>
      </c>
      <c r="P1707" t="s">
        <v>151</v>
      </c>
      <c r="Q1707" s="37">
        <v>43452</v>
      </c>
      <c r="R1707" s="37">
        <v>43461</v>
      </c>
      <c r="S1707" t="b">
        <v>1</v>
      </c>
      <c r="T1707" t="s">
        <v>125</v>
      </c>
      <c r="V1707" t="s">
        <v>714</v>
      </c>
      <c r="W1707">
        <v>1</v>
      </c>
      <c r="X1707">
        <v>8</v>
      </c>
      <c r="Y1707">
        <v>16</v>
      </c>
      <c r="Z1707">
        <v>3656</v>
      </c>
      <c r="AA1707">
        <v>0</v>
      </c>
      <c r="AC1707" t="s">
        <v>151</v>
      </c>
      <c r="AD1707" t="s">
        <v>151</v>
      </c>
      <c r="AE1707" t="b">
        <v>1</v>
      </c>
      <c r="AF1707" t="b">
        <v>0</v>
      </c>
      <c r="AG1707" t="s">
        <v>74</v>
      </c>
    </row>
    <row r="1708" spans="1:33" x14ac:dyDescent="0.25">
      <c r="A1708" t="str">
        <f>_xlfn.CONCAT(Table3[[#This Row],[Order]],"-",Table3[[#This Row],[Line]])</f>
        <v>76338-8</v>
      </c>
      <c r="C1708" t="s">
        <v>5967</v>
      </c>
      <c r="D1708" t="s">
        <v>74</v>
      </c>
      <c r="E1708" t="b">
        <v>0</v>
      </c>
      <c r="F1708">
        <v>76338</v>
      </c>
      <c r="G1708">
        <v>8</v>
      </c>
      <c r="H1708">
        <v>3</v>
      </c>
      <c r="I1708" t="s">
        <v>728</v>
      </c>
      <c r="J1708" t="s">
        <v>5968</v>
      </c>
      <c r="K1708" t="s">
        <v>2145</v>
      </c>
      <c r="L1708">
        <v>40.92</v>
      </c>
      <c r="M1708" s="37">
        <v>43462</v>
      </c>
      <c r="N1708" t="s">
        <v>43</v>
      </c>
      <c r="P1708" t="s">
        <v>151</v>
      </c>
      <c r="Q1708" s="37">
        <v>43452</v>
      </c>
      <c r="R1708" s="37">
        <v>43461</v>
      </c>
      <c r="S1708" t="b">
        <v>0</v>
      </c>
      <c r="V1708" t="s">
        <v>714</v>
      </c>
      <c r="W1708">
        <v>1</v>
      </c>
      <c r="X1708">
        <v>3</v>
      </c>
      <c r="Y1708">
        <v>18</v>
      </c>
      <c r="Z1708">
        <v>4110</v>
      </c>
      <c r="AA1708">
        <v>0</v>
      </c>
      <c r="AC1708" t="s">
        <v>151</v>
      </c>
      <c r="AD1708" t="s">
        <v>151</v>
      </c>
      <c r="AE1708" t="b">
        <v>1</v>
      </c>
      <c r="AF1708" t="b">
        <v>0</v>
      </c>
      <c r="AG1708" t="s">
        <v>74</v>
      </c>
    </row>
    <row r="1709" spans="1:33" x14ac:dyDescent="0.25">
      <c r="A1709" t="str">
        <f>_xlfn.CONCAT(Table3[[#This Row],[Order]],"-",Table3[[#This Row],[Line]])</f>
        <v>76338-9</v>
      </c>
      <c r="C1709" t="s">
        <v>5967</v>
      </c>
      <c r="D1709" t="s">
        <v>74</v>
      </c>
      <c r="E1709" t="b">
        <v>0</v>
      </c>
      <c r="F1709">
        <v>76338</v>
      </c>
      <c r="G1709">
        <v>9</v>
      </c>
      <c r="H1709">
        <v>1</v>
      </c>
      <c r="I1709" t="s">
        <v>728</v>
      </c>
      <c r="J1709" t="s">
        <v>5968</v>
      </c>
      <c r="K1709" t="s">
        <v>2147</v>
      </c>
      <c r="L1709">
        <v>23.85</v>
      </c>
      <c r="M1709" s="37">
        <v>43462</v>
      </c>
      <c r="N1709" t="s">
        <v>43</v>
      </c>
      <c r="P1709" t="s">
        <v>151</v>
      </c>
      <c r="Q1709" s="37">
        <v>43452</v>
      </c>
      <c r="R1709" s="37">
        <v>43461</v>
      </c>
      <c r="S1709" t="b">
        <v>0</v>
      </c>
      <c r="V1709" t="s">
        <v>714</v>
      </c>
      <c r="W1709">
        <v>1</v>
      </c>
      <c r="X1709">
        <v>2</v>
      </c>
      <c r="Y1709">
        <v>9</v>
      </c>
      <c r="Z1709">
        <v>2062</v>
      </c>
      <c r="AA1709">
        <v>0</v>
      </c>
      <c r="AC1709" t="s">
        <v>151</v>
      </c>
      <c r="AD1709" t="s">
        <v>151</v>
      </c>
      <c r="AE1709" t="b">
        <v>1</v>
      </c>
      <c r="AF1709" t="b">
        <v>0</v>
      </c>
      <c r="AG1709" t="s">
        <v>74</v>
      </c>
    </row>
    <row r="1710" spans="1:33" x14ac:dyDescent="0.25">
      <c r="A1710" t="str">
        <f>_xlfn.CONCAT(Table3[[#This Row],[Order]],"-",Table3[[#This Row],[Line]])</f>
        <v>76338-10</v>
      </c>
      <c r="C1710" t="s">
        <v>5967</v>
      </c>
      <c r="D1710" t="s">
        <v>74</v>
      </c>
      <c r="E1710" t="b">
        <v>0</v>
      </c>
      <c r="F1710">
        <v>76338</v>
      </c>
      <c r="G1710">
        <v>10</v>
      </c>
      <c r="H1710">
        <v>1</v>
      </c>
      <c r="I1710" t="s">
        <v>728</v>
      </c>
      <c r="J1710" t="s">
        <v>5968</v>
      </c>
      <c r="K1710" t="s">
        <v>2149</v>
      </c>
      <c r="L1710">
        <v>27.44</v>
      </c>
      <c r="M1710" s="37">
        <v>43462</v>
      </c>
      <c r="N1710" t="s">
        <v>43</v>
      </c>
      <c r="P1710" t="s">
        <v>151</v>
      </c>
      <c r="Q1710" s="37">
        <v>43452</v>
      </c>
      <c r="R1710" s="37">
        <v>43461</v>
      </c>
      <c r="S1710" t="b">
        <v>0</v>
      </c>
      <c r="V1710" t="s">
        <v>714</v>
      </c>
      <c r="W1710">
        <v>1</v>
      </c>
      <c r="X1710">
        <v>2</v>
      </c>
      <c r="Y1710">
        <v>12</v>
      </c>
      <c r="Z1710">
        <v>2740</v>
      </c>
      <c r="AA1710">
        <v>0</v>
      </c>
      <c r="AC1710" t="s">
        <v>151</v>
      </c>
      <c r="AD1710" t="s">
        <v>151</v>
      </c>
      <c r="AE1710" t="b">
        <v>1</v>
      </c>
      <c r="AF1710" t="b">
        <v>0</v>
      </c>
      <c r="AG1710" t="s">
        <v>74</v>
      </c>
    </row>
    <row r="1711" spans="1:33" x14ac:dyDescent="0.25">
      <c r="A1711" t="str">
        <f>_xlfn.CONCAT(Table3[[#This Row],[Order]],"-",Table3[[#This Row],[Line]])</f>
        <v>76338-36</v>
      </c>
      <c r="C1711" t="s">
        <v>5967</v>
      </c>
      <c r="D1711" t="s">
        <v>74</v>
      </c>
      <c r="E1711" t="b">
        <v>0</v>
      </c>
      <c r="F1711">
        <v>76338</v>
      </c>
      <c r="G1711">
        <v>36</v>
      </c>
      <c r="H1711">
        <v>7</v>
      </c>
      <c r="I1711" t="s">
        <v>739</v>
      </c>
      <c r="J1711" t="s">
        <v>5968</v>
      </c>
      <c r="K1711" t="s">
        <v>2151</v>
      </c>
      <c r="L1711">
        <v>52.92</v>
      </c>
      <c r="M1711" s="37">
        <v>43462</v>
      </c>
      <c r="N1711" t="s">
        <v>43</v>
      </c>
      <c r="P1711" t="s">
        <v>151</v>
      </c>
      <c r="Q1711" s="37">
        <v>43452</v>
      </c>
      <c r="R1711" s="37">
        <v>43461</v>
      </c>
      <c r="S1711" t="b">
        <v>0</v>
      </c>
      <c r="V1711" t="s">
        <v>714</v>
      </c>
      <c r="W1711">
        <v>1</v>
      </c>
      <c r="X1711">
        <v>7</v>
      </c>
      <c r="Y1711">
        <v>7</v>
      </c>
      <c r="Z1711">
        <v>2940</v>
      </c>
      <c r="AA1711">
        <v>0</v>
      </c>
      <c r="AC1711" t="s">
        <v>151</v>
      </c>
      <c r="AD1711" t="s">
        <v>151</v>
      </c>
      <c r="AE1711" t="b">
        <v>1</v>
      </c>
      <c r="AF1711" t="b">
        <v>0</v>
      </c>
      <c r="AG1711" t="s">
        <v>74</v>
      </c>
    </row>
    <row r="1712" spans="1:33" x14ac:dyDescent="0.25">
      <c r="A1712" t="str">
        <f>_xlfn.CONCAT(Table3[[#This Row],[Order]],"-",Table3[[#This Row],[Line]])</f>
        <v>76338-37</v>
      </c>
      <c r="C1712" t="s">
        <v>5967</v>
      </c>
      <c r="D1712" t="s">
        <v>74</v>
      </c>
      <c r="E1712" t="b">
        <v>0</v>
      </c>
      <c r="F1712">
        <v>76338</v>
      </c>
      <c r="G1712">
        <v>37</v>
      </c>
      <c r="H1712">
        <v>3</v>
      </c>
      <c r="I1712" t="s">
        <v>739</v>
      </c>
      <c r="J1712" t="s">
        <v>5968</v>
      </c>
      <c r="K1712" t="s">
        <v>2153</v>
      </c>
      <c r="L1712">
        <v>30</v>
      </c>
      <c r="M1712" s="37">
        <v>43462</v>
      </c>
      <c r="N1712" t="s">
        <v>43</v>
      </c>
      <c r="P1712" t="s">
        <v>151</v>
      </c>
      <c r="Q1712" s="37">
        <v>43452</v>
      </c>
      <c r="R1712" s="37">
        <v>43461</v>
      </c>
      <c r="S1712" t="b">
        <v>0</v>
      </c>
      <c r="V1712" t="s">
        <v>714</v>
      </c>
      <c r="W1712">
        <v>1</v>
      </c>
      <c r="X1712">
        <v>3</v>
      </c>
      <c r="Y1712">
        <v>6</v>
      </c>
      <c r="Z1712">
        <v>2097</v>
      </c>
      <c r="AA1712">
        <v>0</v>
      </c>
      <c r="AC1712" t="s">
        <v>151</v>
      </c>
      <c r="AD1712" t="s">
        <v>151</v>
      </c>
      <c r="AE1712" t="b">
        <v>1</v>
      </c>
      <c r="AF1712" t="b">
        <v>0</v>
      </c>
      <c r="AG1712" t="s">
        <v>74</v>
      </c>
    </row>
    <row r="1713" spans="1:33" x14ac:dyDescent="0.25">
      <c r="A1713" t="str">
        <f>_xlfn.CONCAT(Table3[[#This Row],[Order]],"-",Table3[[#This Row],[Line]])</f>
        <v>76338-40</v>
      </c>
      <c r="C1713" t="s">
        <v>5967</v>
      </c>
      <c r="D1713" t="s">
        <v>74</v>
      </c>
      <c r="E1713" t="b">
        <v>0</v>
      </c>
      <c r="F1713">
        <v>76338</v>
      </c>
      <c r="G1713">
        <v>40</v>
      </c>
      <c r="H1713">
        <v>3</v>
      </c>
      <c r="I1713" t="s">
        <v>728</v>
      </c>
      <c r="J1713" t="s">
        <v>5968</v>
      </c>
      <c r="K1713" t="s">
        <v>2155</v>
      </c>
      <c r="L1713">
        <v>12.78</v>
      </c>
      <c r="M1713" s="37">
        <v>43462</v>
      </c>
      <c r="N1713" t="s">
        <v>43</v>
      </c>
      <c r="P1713" t="s">
        <v>151</v>
      </c>
      <c r="Q1713" s="37">
        <v>43452</v>
      </c>
      <c r="R1713" s="37">
        <v>43461</v>
      </c>
      <c r="S1713" t="b">
        <v>0</v>
      </c>
      <c r="V1713" t="s">
        <v>714</v>
      </c>
      <c r="W1713">
        <v>1</v>
      </c>
      <c r="X1713">
        <v>3</v>
      </c>
      <c r="Y1713">
        <v>3</v>
      </c>
      <c r="Z1713">
        <v>1020</v>
      </c>
      <c r="AA1713">
        <v>0</v>
      </c>
      <c r="AC1713" t="s">
        <v>151</v>
      </c>
      <c r="AD1713" t="s">
        <v>151</v>
      </c>
      <c r="AE1713" t="b">
        <v>1</v>
      </c>
      <c r="AF1713" t="b">
        <v>0</v>
      </c>
      <c r="AG1713" t="s">
        <v>74</v>
      </c>
    </row>
    <row r="1714" spans="1:33" x14ac:dyDescent="0.25">
      <c r="A1714" t="str">
        <f>_xlfn.CONCAT(Table3[[#This Row],[Order]],"-",Table3[[#This Row],[Line]])</f>
        <v>76338-41</v>
      </c>
      <c r="C1714" t="s">
        <v>5967</v>
      </c>
      <c r="D1714" t="s">
        <v>74</v>
      </c>
      <c r="E1714" t="b">
        <v>0</v>
      </c>
      <c r="F1714">
        <v>76338</v>
      </c>
      <c r="G1714">
        <v>41</v>
      </c>
      <c r="H1714">
        <v>3</v>
      </c>
      <c r="I1714" t="s">
        <v>728</v>
      </c>
      <c r="J1714" t="s">
        <v>5968</v>
      </c>
      <c r="K1714" t="s">
        <v>2143</v>
      </c>
      <c r="L1714">
        <v>20.28</v>
      </c>
      <c r="M1714" s="37">
        <v>43462</v>
      </c>
      <c r="N1714" t="s">
        <v>43</v>
      </c>
      <c r="P1714" t="s">
        <v>151</v>
      </c>
      <c r="Q1714" s="37">
        <v>43452</v>
      </c>
      <c r="R1714" s="37">
        <v>43461</v>
      </c>
      <c r="S1714" t="b">
        <v>0</v>
      </c>
      <c r="V1714" t="s">
        <v>714</v>
      </c>
      <c r="W1714">
        <v>1</v>
      </c>
      <c r="X1714">
        <v>3</v>
      </c>
      <c r="Y1714">
        <v>6</v>
      </c>
      <c r="Z1714">
        <v>1422</v>
      </c>
      <c r="AA1714">
        <v>0</v>
      </c>
      <c r="AC1714" t="s">
        <v>151</v>
      </c>
      <c r="AD1714" t="s">
        <v>151</v>
      </c>
      <c r="AE1714" t="b">
        <v>1</v>
      </c>
      <c r="AF1714" t="b">
        <v>0</v>
      </c>
      <c r="AG1714" t="s">
        <v>74</v>
      </c>
    </row>
    <row r="1715" spans="1:33" x14ac:dyDescent="0.25">
      <c r="A1715" t="str">
        <f>_xlfn.CONCAT(Table3[[#This Row],[Order]],"-",Table3[[#This Row],[Line]])</f>
        <v>76338-42</v>
      </c>
      <c r="C1715" t="s">
        <v>5967</v>
      </c>
      <c r="D1715" t="s">
        <v>74</v>
      </c>
      <c r="E1715" t="b">
        <v>0</v>
      </c>
      <c r="F1715">
        <v>76338</v>
      </c>
      <c r="G1715">
        <v>42</v>
      </c>
      <c r="H1715">
        <v>4</v>
      </c>
      <c r="I1715" t="s">
        <v>731</v>
      </c>
      <c r="J1715" t="s">
        <v>5968</v>
      </c>
      <c r="K1715" t="s">
        <v>2157</v>
      </c>
      <c r="L1715">
        <v>12.56</v>
      </c>
      <c r="M1715" s="37">
        <v>43462</v>
      </c>
      <c r="N1715" t="s">
        <v>43</v>
      </c>
      <c r="P1715" t="s">
        <v>151</v>
      </c>
      <c r="Q1715" s="37">
        <v>43452</v>
      </c>
      <c r="R1715" s="37">
        <v>43461</v>
      </c>
      <c r="S1715" t="b">
        <v>0</v>
      </c>
      <c r="V1715" t="s">
        <v>714</v>
      </c>
      <c r="W1715">
        <v>1</v>
      </c>
      <c r="X1715">
        <v>4</v>
      </c>
      <c r="Y1715">
        <v>4</v>
      </c>
      <c r="Z1715">
        <v>1044</v>
      </c>
      <c r="AA1715">
        <v>0</v>
      </c>
      <c r="AC1715" t="s">
        <v>151</v>
      </c>
      <c r="AD1715" t="s">
        <v>151</v>
      </c>
      <c r="AE1715" t="b">
        <v>1</v>
      </c>
      <c r="AF1715" t="b">
        <v>0</v>
      </c>
      <c r="AG1715" t="s">
        <v>74</v>
      </c>
    </row>
    <row r="1716" spans="1:33" x14ac:dyDescent="0.25">
      <c r="A1716" t="str">
        <f>_xlfn.CONCAT(Table3[[#This Row],[Order]],"-",Table3[[#This Row],[Line]])</f>
        <v>76338-43</v>
      </c>
      <c r="C1716" t="s">
        <v>5967</v>
      </c>
      <c r="D1716" t="s">
        <v>74</v>
      </c>
      <c r="E1716" t="b">
        <v>0</v>
      </c>
      <c r="F1716">
        <v>76338</v>
      </c>
      <c r="G1716">
        <v>43</v>
      </c>
      <c r="H1716">
        <v>21</v>
      </c>
      <c r="I1716" t="s">
        <v>731</v>
      </c>
      <c r="J1716" t="s">
        <v>5968</v>
      </c>
      <c r="K1716" t="s">
        <v>2159</v>
      </c>
      <c r="L1716">
        <v>127.89</v>
      </c>
      <c r="M1716" s="37">
        <v>43462</v>
      </c>
      <c r="N1716" t="s">
        <v>43</v>
      </c>
      <c r="P1716" t="s">
        <v>151</v>
      </c>
      <c r="Q1716" s="37">
        <v>43452</v>
      </c>
      <c r="R1716" s="37">
        <v>43461</v>
      </c>
      <c r="S1716" t="b">
        <v>0</v>
      </c>
      <c r="V1716" t="s">
        <v>714</v>
      </c>
      <c r="W1716">
        <v>1</v>
      </c>
      <c r="X1716">
        <v>21</v>
      </c>
      <c r="Y1716">
        <v>21</v>
      </c>
      <c r="Z1716">
        <v>11529</v>
      </c>
      <c r="AA1716">
        <v>0</v>
      </c>
      <c r="AC1716" t="s">
        <v>151</v>
      </c>
      <c r="AD1716" t="s">
        <v>151</v>
      </c>
      <c r="AE1716" t="b">
        <v>1</v>
      </c>
      <c r="AF1716" t="b">
        <v>0</v>
      </c>
      <c r="AG1716" t="s">
        <v>74</v>
      </c>
    </row>
    <row r="1717" spans="1:33" x14ac:dyDescent="0.25">
      <c r="A1717" t="str">
        <f>_xlfn.CONCAT(Table3[[#This Row],[Order]],"-",Table3[[#This Row],[Line]])</f>
        <v>76847-1</v>
      </c>
      <c r="C1717" t="s">
        <v>5967</v>
      </c>
      <c r="D1717" t="s">
        <v>74</v>
      </c>
      <c r="E1717" t="b">
        <v>0</v>
      </c>
      <c r="F1717">
        <v>76847</v>
      </c>
      <c r="G1717">
        <v>1</v>
      </c>
      <c r="H1717">
        <v>24</v>
      </c>
      <c r="I1717" t="s">
        <v>717</v>
      </c>
      <c r="J1717" t="s">
        <v>5968</v>
      </c>
      <c r="K1717" t="s">
        <v>2656</v>
      </c>
      <c r="L1717">
        <v>65.760000000000005</v>
      </c>
      <c r="M1717" s="37">
        <v>43480</v>
      </c>
      <c r="N1717" t="s">
        <v>42</v>
      </c>
      <c r="Q1717" s="37"/>
      <c r="R1717" s="37"/>
      <c r="S1717" t="b">
        <v>0</v>
      </c>
      <c r="V1717" t="s">
        <v>714</v>
      </c>
      <c r="W1717">
        <v>10</v>
      </c>
      <c r="X1717">
        <v>24</v>
      </c>
      <c r="Y1717">
        <v>24</v>
      </c>
      <c r="Z1717">
        <v>5257.4649600000002</v>
      </c>
      <c r="AA1717">
        <v>0</v>
      </c>
      <c r="AE1717" t="b">
        <v>0</v>
      </c>
      <c r="AF1717" t="b">
        <v>0</v>
      </c>
      <c r="AG1717" t="s">
        <v>74</v>
      </c>
    </row>
    <row r="1718" spans="1:33" x14ac:dyDescent="0.25">
      <c r="A1718" t="str">
        <f>_xlfn.CONCAT(Table3[[#This Row],[Order]],"-",Table3[[#This Row],[Line]])</f>
        <v>76847-2</v>
      </c>
      <c r="C1718" t="s">
        <v>5967</v>
      </c>
      <c r="D1718" t="s">
        <v>74</v>
      </c>
      <c r="E1718" t="b">
        <v>0</v>
      </c>
      <c r="F1718">
        <v>76847</v>
      </c>
      <c r="G1718">
        <v>2</v>
      </c>
      <c r="H1718">
        <v>9</v>
      </c>
      <c r="I1718" t="s">
        <v>772</v>
      </c>
      <c r="J1718" t="s">
        <v>5968</v>
      </c>
      <c r="K1718" t="s">
        <v>3451</v>
      </c>
      <c r="L1718">
        <v>20.16</v>
      </c>
      <c r="M1718" s="37">
        <v>43480</v>
      </c>
      <c r="N1718" t="s">
        <v>42</v>
      </c>
      <c r="Q1718" s="37"/>
      <c r="R1718" s="37"/>
      <c r="S1718" t="b">
        <v>0</v>
      </c>
      <c r="V1718" t="s">
        <v>714</v>
      </c>
      <c r="W1718">
        <v>10</v>
      </c>
      <c r="X1718">
        <v>9</v>
      </c>
      <c r="Y1718">
        <v>9</v>
      </c>
      <c r="Z1718">
        <v>3605.1188400000001</v>
      </c>
      <c r="AA1718">
        <v>0</v>
      </c>
      <c r="AE1718" t="b">
        <v>0</v>
      </c>
      <c r="AF1718" t="b">
        <v>0</v>
      </c>
      <c r="AG1718" t="s">
        <v>74</v>
      </c>
    </row>
    <row r="1719" spans="1:33" x14ac:dyDescent="0.25">
      <c r="A1719" t="str">
        <f>_xlfn.CONCAT(Table3[[#This Row],[Order]],"-",Table3[[#This Row],[Line]])</f>
        <v>76847-3</v>
      </c>
      <c r="C1719" t="s">
        <v>5967</v>
      </c>
      <c r="D1719" t="s">
        <v>74</v>
      </c>
      <c r="E1719" t="b">
        <v>0</v>
      </c>
      <c r="F1719">
        <v>76847</v>
      </c>
      <c r="G1719">
        <v>3</v>
      </c>
      <c r="H1719">
        <v>8</v>
      </c>
      <c r="I1719" t="s">
        <v>772</v>
      </c>
      <c r="J1719" t="s">
        <v>5968</v>
      </c>
      <c r="K1719" t="s">
        <v>3453</v>
      </c>
      <c r="L1719">
        <v>17.920000000000002</v>
      </c>
      <c r="M1719" s="37">
        <v>43480</v>
      </c>
      <c r="N1719" t="s">
        <v>42</v>
      </c>
      <c r="Q1719" s="37"/>
      <c r="R1719" s="37"/>
      <c r="S1719" t="b">
        <v>0</v>
      </c>
      <c r="V1719" t="s">
        <v>714</v>
      </c>
      <c r="W1719">
        <v>10</v>
      </c>
      <c r="X1719">
        <v>8</v>
      </c>
      <c r="Y1719">
        <v>8</v>
      </c>
      <c r="Z1719">
        <v>3404.83448</v>
      </c>
      <c r="AA1719">
        <v>0</v>
      </c>
      <c r="AE1719" t="b">
        <v>0</v>
      </c>
      <c r="AF1719" t="b">
        <v>0</v>
      </c>
      <c r="AG1719" t="s">
        <v>74</v>
      </c>
    </row>
    <row r="1720" spans="1:33" x14ac:dyDescent="0.25">
      <c r="A1720" t="str">
        <f>_xlfn.CONCAT(Table3[[#This Row],[Order]],"-",Table3[[#This Row],[Line]])</f>
        <v>76847-4</v>
      </c>
      <c r="C1720" t="s">
        <v>5967</v>
      </c>
      <c r="D1720" t="s">
        <v>74</v>
      </c>
      <c r="E1720" t="b">
        <v>0</v>
      </c>
      <c r="F1720">
        <v>76847</v>
      </c>
      <c r="G1720">
        <v>4</v>
      </c>
      <c r="H1720">
        <v>7</v>
      </c>
      <c r="I1720" t="s">
        <v>772</v>
      </c>
      <c r="J1720" t="s">
        <v>5968</v>
      </c>
      <c r="K1720" t="s">
        <v>3455</v>
      </c>
      <c r="L1720">
        <v>15.68</v>
      </c>
      <c r="M1720" s="37">
        <v>43480</v>
      </c>
      <c r="N1720" t="s">
        <v>42</v>
      </c>
      <c r="Q1720" s="37"/>
      <c r="R1720" s="37"/>
      <c r="S1720" t="b">
        <v>0</v>
      </c>
      <c r="V1720" t="s">
        <v>714</v>
      </c>
      <c r="W1720">
        <v>10</v>
      </c>
      <c r="X1720">
        <v>7</v>
      </c>
      <c r="Y1720">
        <v>7</v>
      </c>
      <c r="Z1720">
        <v>3154.4790200000002</v>
      </c>
      <c r="AA1720">
        <v>0</v>
      </c>
      <c r="AE1720" t="b">
        <v>0</v>
      </c>
      <c r="AF1720" t="b">
        <v>0</v>
      </c>
      <c r="AG1720" t="s">
        <v>74</v>
      </c>
    </row>
    <row r="1721" spans="1:33" x14ac:dyDescent="0.25">
      <c r="A1721" t="str">
        <f>_xlfn.CONCAT(Table3[[#This Row],[Order]],"-",Table3[[#This Row],[Line]])</f>
        <v>76847-5</v>
      </c>
      <c r="C1721" t="s">
        <v>5967</v>
      </c>
      <c r="D1721" t="s">
        <v>74</v>
      </c>
      <c r="E1721" t="b">
        <v>0</v>
      </c>
      <c r="F1721">
        <v>76847</v>
      </c>
      <c r="G1721">
        <v>5</v>
      </c>
      <c r="H1721">
        <v>19</v>
      </c>
      <c r="I1721" t="s">
        <v>729</v>
      </c>
      <c r="J1721" t="s">
        <v>5968</v>
      </c>
      <c r="K1721" t="s">
        <v>3456</v>
      </c>
      <c r="L1721">
        <v>152.94999999999999</v>
      </c>
      <c r="M1721" s="37">
        <v>43480</v>
      </c>
      <c r="N1721" t="s">
        <v>42</v>
      </c>
      <c r="Q1721" s="37"/>
      <c r="R1721" s="37"/>
      <c r="S1721" t="b">
        <v>0</v>
      </c>
      <c r="V1721" t="s">
        <v>714</v>
      </c>
      <c r="W1721">
        <v>1</v>
      </c>
      <c r="X1721">
        <v>19</v>
      </c>
      <c r="Y1721">
        <v>38</v>
      </c>
      <c r="Z1721">
        <v>17124.314679999999</v>
      </c>
      <c r="AA1721">
        <v>0</v>
      </c>
      <c r="AE1721" t="b">
        <v>0</v>
      </c>
      <c r="AF1721" t="b">
        <v>0</v>
      </c>
      <c r="AG1721" t="s">
        <v>74</v>
      </c>
    </row>
    <row r="1722" spans="1:33" x14ac:dyDescent="0.25">
      <c r="A1722" t="str">
        <f>_xlfn.CONCAT(Table3[[#This Row],[Order]],"-",Table3[[#This Row],[Line]])</f>
        <v>76847-7</v>
      </c>
      <c r="C1722" t="s">
        <v>5967</v>
      </c>
      <c r="D1722" t="s">
        <v>74</v>
      </c>
      <c r="E1722" t="b">
        <v>0</v>
      </c>
      <c r="F1722">
        <v>76847</v>
      </c>
      <c r="G1722">
        <v>7</v>
      </c>
      <c r="H1722">
        <v>2</v>
      </c>
      <c r="I1722" t="s">
        <v>730</v>
      </c>
      <c r="J1722" t="s">
        <v>5968</v>
      </c>
      <c r="K1722" t="s">
        <v>3457</v>
      </c>
      <c r="L1722">
        <v>14.04</v>
      </c>
      <c r="M1722" s="37">
        <v>43480</v>
      </c>
      <c r="N1722" t="s">
        <v>42</v>
      </c>
      <c r="Q1722" s="37"/>
      <c r="S1722" t="b">
        <v>0</v>
      </c>
      <c r="V1722" t="s">
        <v>714</v>
      </c>
      <c r="W1722">
        <v>1</v>
      </c>
      <c r="X1722">
        <v>2</v>
      </c>
      <c r="Y1722">
        <v>4</v>
      </c>
      <c r="Z1722">
        <v>1602.2750599999999</v>
      </c>
      <c r="AA1722">
        <v>0</v>
      </c>
      <c r="AE1722" t="b">
        <v>0</v>
      </c>
      <c r="AF1722" t="b">
        <v>0</v>
      </c>
      <c r="AG1722" t="s">
        <v>74</v>
      </c>
    </row>
    <row r="1723" spans="1:33" x14ac:dyDescent="0.25">
      <c r="A1723" t="str">
        <f>_xlfn.CONCAT(Table3[[#This Row],[Order]],"-",Table3[[#This Row],[Line]])</f>
        <v>76847-8</v>
      </c>
      <c r="C1723" t="s">
        <v>5967</v>
      </c>
      <c r="D1723" t="s">
        <v>74</v>
      </c>
      <c r="E1723" t="b">
        <v>0</v>
      </c>
      <c r="F1723">
        <v>76847</v>
      </c>
      <c r="G1723">
        <v>8</v>
      </c>
      <c r="H1723">
        <v>2</v>
      </c>
      <c r="I1723" t="s">
        <v>730</v>
      </c>
      <c r="J1723" t="s">
        <v>5968</v>
      </c>
      <c r="K1723" t="s">
        <v>3459</v>
      </c>
      <c r="L1723">
        <v>18.84</v>
      </c>
      <c r="M1723" s="37">
        <v>43480</v>
      </c>
      <c r="N1723" t="s">
        <v>42</v>
      </c>
      <c r="Q1723" s="37"/>
      <c r="S1723" t="b">
        <v>0</v>
      </c>
      <c r="V1723" t="s">
        <v>714</v>
      </c>
      <c r="W1723">
        <v>1</v>
      </c>
      <c r="X1723">
        <v>2</v>
      </c>
      <c r="Y1723">
        <v>6</v>
      </c>
      <c r="Z1723">
        <v>2403.4125800000002</v>
      </c>
      <c r="AA1723">
        <v>0</v>
      </c>
      <c r="AE1723" t="b">
        <v>0</v>
      </c>
      <c r="AF1723" t="b">
        <v>0</v>
      </c>
      <c r="AG1723" t="s">
        <v>74</v>
      </c>
    </row>
    <row r="1724" spans="1:33" x14ac:dyDescent="0.25">
      <c r="A1724" t="str">
        <f>_xlfn.CONCAT(Table3[[#This Row],[Order]],"-",Table3[[#This Row],[Line]])</f>
        <v>76847-9</v>
      </c>
      <c r="C1724" t="s">
        <v>5967</v>
      </c>
      <c r="D1724" t="s">
        <v>74</v>
      </c>
      <c r="E1724" t="b">
        <v>0</v>
      </c>
      <c r="F1724">
        <v>76847</v>
      </c>
      <c r="G1724">
        <v>9</v>
      </c>
      <c r="H1724">
        <v>2</v>
      </c>
      <c r="I1724" t="s">
        <v>730</v>
      </c>
      <c r="J1724" t="s">
        <v>5968</v>
      </c>
      <c r="K1724" t="s">
        <v>3461</v>
      </c>
      <c r="L1724">
        <v>38.04</v>
      </c>
      <c r="M1724" s="37">
        <v>43480</v>
      </c>
      <c r="N1724" t="s">
        <v>42</v>
      </c>
      <c r="Q1724" s="37"/>
      <c r="S1724" t="b">
        <v>0</v>
      </c>
      <c r="V1724" t="s">
        <v>714</v>
      </c>
      <c r="W1724">
        <v>1</v>
      </c>
      <c r="X1724">
        <v>4</v>
      </c>
      <c r="Y1724">
        <v>12</v>
      </c>
      <c r="Z1724">
        <v>4406.2564199999997</v>
      </c>
      <c r="AA1724">
        <v>0</v>
      </c>
      <c r="AE1724" t="b">
        <v>0</v>
      </c>
      <c r="AF1724" t="b">
        <v>0</v>
      </c>
      <c r="AG1724" t="s">
        <v>74</v>
      </c>
    </row>
    <row r="1725" spans="1:33" x14ac:dyDescent="0.25">
      <c r="A1725" t="str">
        <f>_xlfn.CONCAT(Table3[[#This Row],[Order]],"-",Table3[[#This Row],[Line]])</f>
        <v>76847-10</v>
      </c>
      <c r="C1725" t="s">
        <v>5967</v>
      </c>
      <c r="D1725" t="s">
        <v>74</v>
      </c>
      <c r="E1725" t="b">
        <v>0</v>
      </c>
      <c r="F1725">
        <v>76847</v>
      </c>
      <c r="G1725">
        <v>10</v>
      </c>
      <c r="H1725">
        <v>2</v>
      </c>
      <c r="I1725" t="s">
        <v>730</v>
      </c>
      <c r="J1725" t="s">
        <v>5968</v>
      </c>
      <c r="K1725" t="s">
        <v>3463</v>
      </c>
      <c r="L1725">
        <v>18.84</v>
      </c>
      <c r="M1725" s="37">
        <v>43480</v>
      </c>
      <c r="N1725" t="s">
        <v>42</v>
      </c>
      <c r="Q1725" s="37"/>
      <c r="S1725" t="b">
        <v>0</v>
      </c>
      <c r="V1725" t="s">
        <v>714</v>
      </c>
      <c r="W1725">
        <v>1</v>
      </c>
      <c r="X1725">
        <v>2</v>
      </c>
      <c r="Y1725">
        <v>6</v>
      </c>
      <c r="Z1725">
        <v>2002.85</v>
      </c>
      <c r="AA1725">
        <v>0</v>
      </c>
      <c r="AE1725" t="b">
        <v>0</v>
      </c>
      <c r="AF1725" t="b">
        <v>0</v>
      </c>
      <c r="AG1725" t="s">
        <v>74</v>
      </c>
    </row>
    <row r="1726" spans="1:33" x14ac:dyDescent="0.25">
      <c r="A1726" t="str">
        <f>_xlfn.CONCAT(Table3[[#This Row],[Order]],"-",Table3[[#This Row],[Line]])</f>
        <v>77563-1</v>
      </c>
      <c r="C1726" t="s">
        <v>5967</v>
      </c>
      <c r="D1726" t="s">
        <v>74</v>
      </c>
      <c r="E1726" t="b">
        <v>0</v>
      </c>
      <c r="F1726">
        <v>77563</v>
      </c>
      <c r="G1726">
        <v>1</v>
      </c>
      <c r="H1726">
        <v>7</v>
      </c>
      <c r="I1726" t="s">
        <v>731</v>
      </c>
      <c r="J1726" t="s">
        <v>5968</v>
      </c>
      <c r="K1726" t="s">
        <v>2704</v>
      </c>
      <c r="L1726">
        <v>29.26</v>
      </c>
      <c r="M1726" s="37">
        <v>43469</v>
      </c>
      <c r="N1726" t="s">
        <v>29</v>
      </c>
      <c r="Q1726" s="37">
        <v>43453</v>
      </c>
      <c r="S1726" t="b">
        <v>0</v>
      </c>
      <c r="V1726" t="s">
        <v>715</v>
      </c>
      <c r="W1726">
        <v>12</v>
      </c>
      <c r="X1726">
        <v>7</v>
      </c>
      <c r="Y1726">
        <v>7</v>
      </c>
      <c r="Z1726">
        <v>1855</v>
      </c>
      <c r="AA1726">
        <v>0</v>
      </c>
      <c r="AC1726" t="s">
        <v>151</v>
      </c>
      <c r="AD1726" t="s">
        <v>151</v>
      </c>
      <c r="AE1726" t="b">
        <v>1</v>
      </c>
      <c r="AF1726" t="b">
        <v>0</v>
      </c>
      <c r="AG1726" t="s">
        <v>74</v>
      </c>
    </row>
    <row r="1727" spans="1:33" x14ac:dyDescent="0.25">
      <c r="A1727" t="str">
        <f>_xlfn.CONCAT(Table3[[#This Row],[Order]],"-",Table3[[#This Row],[Line]])</f>
        <v>75949-1</v>
      </c>
      <c r="C1727" t="s">
        <v>5967</v>
      </c>
      <c r="D1727" t="s">
        <v>74</v>
      </c>
      <c r="E1727" t="b">
        <v>0</v>
      </c>
      <c r="F1727">
        <v>75949</v>
      </c>
      <c r="G1727">
        <v>1</v>
      </c>
      <c r="H1727">
        <v>2</v>
      </c>
      <c r="I1727" t="s">
        <v>738</v>
      </c>
      <c r="J1727" t="s">
        <v>5968</v>
      </c>
      <c r="K1727" t="s">
        <v>1930</v>
      </c>
      <c r="L1727">
        <v>16</v>
      </c>
      <c r="M1727" s="37">
        <v>43462</v>
      </c>
      <c r="N1727" t="s">
        <v>29</v>
      </c>
      <c r="O1727" t="s">
        <v>2913</v>
      </c>
      <c r="P1727" t="s">
        <v>151</v>
      </c>
      <c r="Q1727" s="37">
        <v>43452</v>
      </c>
      <c r="S1727" t="b">
        <v>1</v>
      </c>
      <c r="T1727" t="s">
        <v>0</v>
      </c>
      <c r="V1727" t="s">
        <v>714</v>
      </c>
      <c r="W1727">
        <v>7</v>
      </c>
      <c r="X1727">
        <v>2</v>
      </c>
      <c r="Y1727">
        <v>2</v>
      </c>
      <c r="Z1727">
        <v>918</v>
      </c>
      <c r="AA1727">
        <v>0</v>
      </c>
      <c r="AC1727" t="s">
        <v>151</v>
      </c>
      <c r="AD1727" t="s">
        <v>151</v>
      </c>
      <c r="AE1727" t="b">
        <v>1</v>
      </c>
      <c r="AF1727" t="b">
        <v>0</v>
      </c>
      <c r="AG1727" t="s">
        <v>180</v>
      </c>
    </row>
    <row r="1728" spans="1:33" x14ac:dyDescent="0.25">
      <c r="A1728" t="str">
        <f>_xlfn.CONCAT(Table3[[#This Row],[Order]],"-",Table3[[#This Row],[Line]])</f>
        <v>75949-2</v>
      </c>
      <c r="C1728" t="s">
        <v>5967</v>
      </c>
      <c r="D1728" t="s">
        <v>74</v>
      </c>
      <c r="E1728" t="b">
        <v>0</v>
      </c>
      <c r="F1728">
        <v>75949</v>
      </c>
      <c r="G1728">
        <v>2</v>
      </c>
      <c r="H1728">
        <v>2</v>
      </c>
      <c r="I1728" t="s">
        <v>738</v>
      </c>
      <c r="J1728" t="s">
        <v>5968</v>
      </c>
      <c r="K1728" t="s">
        <v>1932</v>
      </c>
      <c r="L1728">
        <v>16</v>
      </c>
      <c r="M1728" s="37">
        <v>43462</v>
      </c>
      <c r="N1728" t="s">
        <v>29</v>
      </c>
      <c r="O1728" t="s">
        <v>2913</v>
      </c>
      <c r="P1728" t="s">
        <v>151</v>
      </c>
      <c r="Q1728" s="37">
        <v>43452</v>
      </c>
      <c r="S1728" t="b">
        <v>1</v>
      </c>
      <c r="T1728" t="s">
        <v>45</v>
      </c>
      <c r="V1728" t="s">
        <v>714</v>
      </c>
      <c r="W1728">
        <v>7</v>
      </c>
      <c r="X1728">
        <v>4</v>
      </c>
      <c r="Y1728">
        <v>8</v>
      </c>
      <c r="Z1728">
        <v>1584</v>
      </c>
      <c r="AA1728">
        <v>0</v>
      </c>
      <c r="AC1728" t="s">
        <v>151</v>
      </c>
      <c r="AD1728" t="s">
        <v>151</v>
      </c>
      <c r="AE1728" t="b">
        <v>1</v>
      </c>
      <c r="AF1728" t="b">
        <v>0</v>
      </c>
      <c r="AG1728" t="s">
        <v>180</v>
      </c>
    </row>
    <row r="1729" spans="1:33" x14ac:dyDescent="0.25">
      <c r="A1729" t="str">
        <f>_xlfn.CONCAT(Table3[[#This Row],[Order]],"-",Table3[[#This Row],[Line]])</f>
        <v>75949-3</v>
      </c>
      <c r="C1729" t="s">
        <v>5967</v>
      </c>
      <c r="D1729" t="s">
        <v>74</v>
      </c>
      <c r="E1729" t="b">
        <v>0</v>
      </c>
      <c r="F1729">
        <v>75949</v>
      </c>
      <c r="G1729">
        <v>3</v>
      </c>
      <c r="H1729">
        <v>2</v>
      </c>
      <c r="I1729" t="s">
        <v>738</v>
      </c>
      <c r="J1729" t="s">
        <v>5968</v>
      </c>
      <c r="K1729" t="s">
        <v>1934</v>
      </c>
      <c r="L1729">
        <v>16</v>
      </c>
      <c r="M1729" s="37">
        <v>43462</v>
      </c>
      <c r="N1729" t="s">
        <v>29</v>
      </c>
      <c r="O1729" t="s">
        <v>2913</v>
      </c>
      <c r="P1729" t="s">
        <v>151</v>
      </c>
      <c r="Q1729" s="37">
        <v>43452</v>
      </c>
      <c r="S1729" t="b">
        <v>1</v>
      </c>
      <c r="T1729" t="s">
        <v>45</v>
      </c>
      <c r="V1729" t="s">
        <v>714</v>
      </c>
      <c r="W1729">
        <v>7</v>
      </c>
      <c r="X1729">
        <v>4</v>
      </c>
      <c r="Y1729">
        <v>8</v>
      </c>
      <c r="Z1729">
        <v>2052</v>
      </c>
      <c r="AA1729">
        <v>0</v>
      </c>
      <c r="AC1729" t="s">
        <v>151</v>
      </c>
      <c r="AD1729" t="s">
        <v>151</v>
      </c>
      <c r="AE1729" t="b">
        <v>1</v>
      </c>
      <c r="AF1729" t="b">
        <v>0</v>
      </c>
      <c r="AG1729" t="s">
        <v>180</v>
      </c>
    </row>
    <row r="1730" spans="1:33" x14ac:dyDescent="0.25">
      <c r="A1730" t="str">
        <f>_xlfn.CONCAT(Table3[[#This Row],[Order]],"-",Table3[[#This Row],[Line]])</f>
        <v>75949-4</v>
      </c>
      <c r="C1730" t="s">
        <v>5967</v>
      </c>
      <c r="D1730" t="s">
        <v>74</v>
      </c>
      <c r="E1730" t="b">
        <v>0</v>
      </c>
      <c r="F1730">
        <v>75949</v>
      </c>
      <c r="G1730">
        <v>4</v>
      </c>
      <c r="H1730">
        <v>2</v>
      </c>
      <c r="I1730" t="s">
        <v>743</v>
      </c>
      <c r="J1730" t="s">
        <v>5968</v>
      </c>
      <c r="K1730" t="s">
        <v>1936</v>
      </c>
      <c r="L1730">
        <v>32</v>
      </c>
      <c r="M1730" s="37">
        <v>43462</v>
      </c>
      <c r="N1730" t="s">
        <v>29</v>
      </c>
      <c r="O1730" t="s">
        <v>2913</v>
      </c>
      <c r="P1730" t="s">
        <v>151</v>
      </c>
      <c r="Q1730" s="37">
        <v>43452</v>
      </c>
      <c r="S1730" t="b">
        <v>1</v>
      </c>
      <c r="T1730" t="s">
        <v>0</v>
      </c>
      <c r="V1730" t="s">
        <v>714</v>
      </c>
      <c r="W1730">
        <v>7</v>
      </c>
      <c r="X1730">
        <v>4</v>
      </c>
      <c r="Y1730">
        <v>4</v>
      </c>
      <c r="Z1730">
        <v>1782</v>
      </c>
      <c r="AA1730">
        <v>0</v>
      </c>
      <c r="AC1730" t="s">
        <v>151</v>
      </c>
      <c r="AD1730" t="s">
        <v>151</v>
      </c>
      <c r="AE1730" t="b">
        <v>1</v>
      </c>
      <c r="AF1730" t="b">
        <v>0</v>
      </c>
      <c r="AG1730" t="s">
        <v>180</v>
      </c>
    </row>
    <row r="1731" spans="1:33" x14ac:dyDescent="0.25">
      <c r="A1731" t="str">
        <f>_xlfn.CONCAT(Table3[[#This Row],[Order]],"-",Table3[[#This Row],[Line]])</f>
        <v>75949-5</v>
      </c>
      <c r="C1731" t="s">
        <v>5967</v>
      </c>
      <c r="D1731" t="s">
        <v>74</v>
      </c>
      <c r="E1731" t="b">
        <v>0</v>
      </c>
      <c r="F1731">
        <v>75949</v>
      </c>
      <c r="G1731">
        <v>5</v>
      </c>
      <c r="H1731">
        <v>1</v>
      </c>
      <c r="I1731" t="s">
        <v>743</v>
      </c>
      <c r="J1731" t="s">
        <v>5968</v>
      </c>
      <c r="K1731" t="s">
        <v>1938</v>
      </c>
      <c r="L1731">
        <v>61</v>
      </c>
      <c r="M1731" s="37">
        <v>43462</v>
      </c>
      <c r="N1731" t="s">
        <v>29</v>
      </c>
      <c r="O1731" t="s">
        <v>2913</v>
      </c>
      <c r="P1731" t="s">
        <v>151</v>
      </c>
      <c r="Q1731" s="37">
        <v>43452</v>
      </c>
      <c r="S1731" t="b">
        <v>0</v>
      </c>
      <c r="V1731" t="s">
        <v>714</v>
      </c>
      <c r="W1731">
        <v>7</v>
      </c>
      <c r="X1731">
        <v>8</v>
      </c>
      <c r="Y1731">
        <v>10</v>
      </c>
      <c r="Z1731">
        <v>3726</v>
      </c>
      <c r="AA1731">
        <v>0</v>
      </c>
      <c r="AC1731" t="s">
        <v>151</v>
      </c>
      <c r="AD1731" t="s">
        <v>151</v>
      </c>
      <c r="AE1731" t="b">
        <v>1</v>
      </c>
      <c r="AF1731" t="b">
        <v>0</v>
      </c>
      <c r="AG1731" t="s">
        <v>180</v>
      </c>
    </row>
    <row r="1732" spans="1:33" x14ac:dyDescent="0.25">
      <c r="A1732" t="str">
        <f>_xlfn.CONCAT(Table3[[#This Row],[Order]],"-",Table3[[#This Row],[Line]])</f>
        <v>77689-1</v>
      </c>
      <c r="C1732" t="s">
        <v>5967</v>
      </c>
      <c r="D1732" t="s">
        <v>74</v>
      </c>
      <c r="E1732" t="b">
        <v>0</v>
      </c>
      <c r="F1732">
        <v>77689</v>
      </c>
      <c r="G1732">
        <v>1</v>
      </c>
      <c r="H1732">
        <v>1</v>
      </c>
      <c r="I1732" t="s">
        <v>744</v>
      </c>
      <c r="J1732" t="s">
        <v>5968</v>
      </c>
      <c r="K1732" t="s">
        <v>3465</v>
      </c>
      <c r="L1732">
        <v>0</v>
      </c>
      <c r="M1732" s="37">
        <v>43475</v>
      </c>
      <c r="N1732" t="s">
        <v>42</v>
      </c>
      <c r="P1732" t="s">
        <v>151</v>
      </c>
      <c r="Q1732" s="37"/>
      <c r="R1732" s="37"/>
      <c r="S1732" t="b">
        <v>0</v>
      </c>
      <c r="V1732" t="s">
        <v>715</v>
      </c>
      <c r="W1732">
        <v>12</v>
      </c>
      <c r="X1732">
        <v>3</v>
      </c>
      <c r="Y1732">
        <v>8</v>
      </c>
      <c r="Z1732">
        <v>2440</v>
      </c>
      <c r="AA1732">
        <v>0</v>
      </c>
      <c r="AE1732" t="b">
        <v>0</v>
      </c>
      <c r="AF1732" t="b">
        <v>0</v>
      </c>
      <c r="AG1732" t="s">
        <v>74</v>
      </c>
    </row>
    <row r="1733" spans="1:33" x14ac:dyDescent="0.25">
      <c r="A1733" t="str">
        <f>_xlfn.CONCAT(Table3[[#This Row],[Order]],"-",Table3[[#This Row],[Line]])</f>
        <v>73502-7</v>
      </c>
      <c r="C1733" t="s">
        <v>5967</v>
      </c>
      <c r="D1733" t="s">
        <v>74</v>
      </c>
      <c r="E1733" t="b">
        <v>0</v>
      </c>
      <c r="F1733">
        <v>73502</v>
      </c>
      <c r="G1733">
        <v>7</v>
      </c>
      <c r="H1733">
        <v>9</v>
      </c>
      <c r="I1733" t="s">
        <v>719</v>
      </c>
      <c r="J1733" t="s">
        <v>5968</v>
      </c>
      <c r="K1733" t="s">
        <v>3038</v>
      </c>
      <c r="L1733">
        <v>84.447000000000003</v>
      </c>
      <c r="M1733" s="37">
        <v>43473</v>
      </c>
      <c r="N1733" t="s">
        <v>165</v>
      </c>
      <c r="P1733" t="s">
        <v>151</v>
      </c>
      <c r="Q1733" s="37">
        <v>43461</v>
      </c>
      <c r="R1733" s="37"/>
      <c r="S1733" t="b">
        <v>0</v>
      </c>
      <c r="V1733" t="s">
        <v>714</v>
      </c>
      <c r="W1733">
        <v>1</v>
      </c>
      <c r="X1733">
        <v>9</v>
      </c>
      <c r="Y1733">
        <v>27</v>
      </c>
      <c r="Z1733">
        <v>6570</v>
      </c>
      <c r="AA1733">
        <v>0</v>
      </c>
      <c r="AD1733" t="s">
        <v>151</v>
      </c>
      <c r="AE1733" t="b">
        <v>0</v>
      </c>
      <c r="AF1733" t="b">
        <v>0</v>
      </c>
      <c r="AG1733" t="s">
        <v>180</v>
      </c>
    </row>
    <row r="1734" spans="1:33" x14ac:dyDescent="0.25">
      <c r="A1734" t="str">
        <f>_xlfn.CONCAT(Table3[[#This Row],[Order]],"-",Table3[[#This Row],[Line]])</f>
        <v>73502-8</v>
      </c>
      <c r="C1734" t="s">
        <v>5967</v>
      </c>
      <c r="D1734" t="s">
        <v>74</v>
      </c>
      <c r="E1734" t="b">
        <v>0</v>
      </c>
      <c r="F1734">
        <v>73502</v>
      </c>
      <c r="G1734">
        <v>8</v>
      </c>
      <c r="H1734">
        <v>4</v>
      </c>
      <c r="I1734" t="s">
        <v>719</v>
      </c>
      <c r="J1734" t="s">
        <v>5968</v>
      </c>
      <c r="K1734" t="s">
        <v>3040</v>
      </c>
      <c r="L1734">
        <v>39.052</v>
      </c>
      <c r="M1734" s="37">
        <v>43473</v>
      </c>
      <c r="N1734" t="s">
        <v>165</v>
      </c>
      <c r="P1734" t="s">
        <v>151</v>
      </c>
      <c r="Q1734" s="37">
        <v>43461</v>
      </c>
      <c r="R1734" s="37"/>
      <c r="S1734" t="b">
        <v>0</v>
      </c>
      <c r="V1734" t="s">
        <v>714</v>
      </c>
      <c r="W1734">
        <v>1</v>
      </c>
      <c r="X1734">
        <v>4</v>
      </c>
      <c r="Y1734">
        <v>12</v>
      </c>
      <c r="Z1734">
        <v>2920</v>
      </c>
      <c r="AA1734">
        <v>0</v>
      </c>
      <c r="AD1734" t="s">
        <v>151</v>
      </c>
      <c r="AE1734" t="b">
        <v>0</v>
      </c>
      <c r="AF1734" t="b">
        <v>0</v>
      </c>
      <c r="AG1734" t="s">
        <v>180</v>
      </c>
    </row>
    <row r="1735" spans="1:33" x14ac:dyDescent="0.25">
      <c r="A1735" t="str">
        <f>_xlfn.CONCAT(Table3[[#This Row],[Order]],"-",Table3[[#This Row],[Line]])</f>
        <v>76281-1</v>
      </c>
      <c r="C1735" t="s">
        <v>5967</v>
      </c>
      <c r="D1735" t="s">
        <v>74</v>
      </c>
      <c r="E1735" t="b">
        <v>0</v>
      </c>
      <c r="F1735">
        <v>76281</v>
      </c>
      <c r="G1735">
        <v>1</v>
      </c>
      <c r="H1735">
        <v>2</v>
      </c>
      <c r="I1735" t="s">
        <v>723</v>
      </c>
      <c r="J1735" t="s">
        <v>5968</v>
      </c>
      <c r="K1735" t="s">
        <v>2706</v>
      </c>
      <c r="L1735">
        <v>16.32</v>
      </c>
      <c r="M1735" s="37">
        <v>43483</v>
      </c>
      <c r="N1735" t="s">
        <v>42</v>
      </c>
      <c r="Q1735" s="37"/>
      <c r="R1735" s="37"/>
      <c r="S1735" t="b">
        <v>0</v>
      </c>
      <c r="V1735" t="s">
        <v>714</v>
      </c>
      <c r="W1735">
        <v>12</v>
      </c>
      <c r="X1735">
        <v>2</v>
      </c>
      <c r="Y1735">
        <v>4</v>
      </c>
      <c r="Z1735">
        <v>1000</v>
      </c>
      <c r="AA1735">
        <v>0</v>
      </c>
      <c r="AE1735" t="b">
        <v>0</v>
      </c>
      <c r="AF1735" t="b">
        <v>0</v>
      </c>
      <c r="AG1735" t="s">
        <v>74</v>
      </c>
    </row>
    <row r="1736" spans="1:33" x14ac:dyDescent="0.25">
      <c r="A1736" t="str">
        <f>_xlfn.CONCAT(Table3[[#This Row],[Order]],"-",Table3[[#This Row],[Line]])</f>
        <v>76281-2</v>
      </c>
      <c r="C1736" t="s">
        <v>5967</v>
      </c>
      <c r="D1736" t="s">
        <v>74</v>
      </c>
      <c r="E1736" t="b">
        <v>0</v>
      </c>
      <c r="F1736">
        <v>76281</v>
      </c>
      <c r="G1736">
        <v>2</v>
      </c>
      <c r="H1736">
        <v>2</v>
      </c>
      <c r="I1736" t="s">
        <v>723</v>
      </c>
      <c r="J1736" t="s">
        <v>5968</v>
      </c>
      <c r="K1736" t="s">
        <v>2708</v>
      </c>
      <c r="L1736">
        <v>18.239999999999998</v>
      </c>
      <c r="M1736" s="37">
        <v>43483</v>
      </c>
      <c r="N1736" t="s">
        <v>42</v>
      </c>
      <c r="Q1736" s="37"/>
      <c r="R1736" s="37"/>
      <c r="S1736" t="b">
        <v>0</v>
      </c>
      <c r="V1736" t="s">
        <v>714</v>
      </c>
      <c r="W1736">
        <v>12</v>
      </c>
      <c r="X1736">
        <v>2</v>
      </c>
      <c r="Y1736">
        <v>6</v>
      </c>
      <c r="Z1736">
        <v>1200</v>
      </c>
      <c r="AA1736">
        <v>0</v>
      </c>
      <c r="AE1736" t="b">
        <v>0</v>
      </c>
      <c r="AF1736" t="b">
        <v>0</v>
      </c>
      <c r="AG1736" t="s">
        <v>74</v>
      </c>
    </row>
    <row r="1737" spans="1:33" x14ac:dyDescent="0.25">
      <c r="A1737" t="str">
        <f>_xlfn.CONCAT(Table3[[#This Row],[Order]],"-",Table3[[#This Row],[Line]])</f>
        <v>76281-3</v>
      </c>
      <c r="C1737" t="s">
        <v>5967</v>
      </c>
      <c r="D1737" t="s">
        <v>74</v>
      </c>
      <c r="E1737" t="b">
        <v>0</v>
      </c>
      <c r="F1737">
        <v>76281</v>
      </c>
      <c r="G1737">
        <v>3</v>
      </c>
      <c r="H1737">
        <v>2</v>
      </c>
      <c r="I1737" t="s">
        <v>723</v>
      </c>
      <c r="J1737" t="s">
        <v>5968</v>
      </c>
      <c r="K1737" t="s">
        <v>2710</v>
      </c>
      <c r="L1737">
        <v>32.14</v>
      </c>
      <c r="M1737" s="37">
        <v>43483</v>
      </c>
      <c r="N1737" t="s">
        <v>42</v>
      </c>
      <c r="Q1737" s="37"/>
      <c r="S1737" t="b">
        <v>0</v>
      </c>
      <c r="V1737" t="s">
        <v>714</v>
      </c>
      <c r="W1737">
        <v>12</v>
      </c>
      <c r="X1737">
        <v>4</v>
      </c>
      <c r="Y1737">
        <v>8</v>
      </c>
      <c r="Z1737">
        <v>2040</v>
      </c>
      <c r="AA1737">
        <v>0</v>
      </c>
      <c r="AE1737" t="b">
        <v>0</v>
      </c>
      <c r="AF1737" t="b">
        <v>0</v>
      </c>
      <c r="AG1737" t="s">
        <v>74</v>
      </c>
    </row>
    <row r="1738" spans="1:33" x14ac:dyDescent="0.25">
      <c r="A1738" t="str">
        <f>_xlfn.CONCAT(Table3[[#This Row],[Order]],"-",Table3[[#This Row],[Line]])</f>
        <v>76281-4</v>
      </c>
      <c r="C1738" t="s">
        <v>5967</v>
      </c>
      <c r="D1738" t="s">
        <v>74</v>
      </c>
      <c r="E1738" t="b">
        <v>0</v>
      </c>
      <c r="F1738">
        <v>76281</v>
      </c>
      <c r="G1738">
        <v>4</v>
      </c>
      <c r="H1738">
        <v>2</v>
      </c>
      <c r="I1738" t="s">
        <v>723</v>
      </c>
      <c r="J1738" t="s">
        <v>5968</v>
      </c>
      <c r="K1738" t="s">
        <v>2712</v>
      </c>
      <c r="L1738">
        <v>36.68</v>
      </c>
      <c r="M1738" s="37">
        <v>43483</v>
      </c>
      <c r="N1738" t="s">
        <v>42</v>
      </c>
      <c r="Q1738" s="37"/>
      <c r="R1738" s="37"/>
      <c r="S1738" t="b">
        <v>0</v>
      </c>
      <c r="V1738" t="s">
        <v>714</v>
      </c>
      <c r="W1738">
        <v>12</v>
      </c>
      <c r="X1738">
        <v>4</v>
      </c>
      <c r="Y1738">
        <v>12</v>
      </c>
      <c r="Z1738">
        <v>2880</v>
      </c>
      <c r="AA1738">
        <v>0</v>
      </c>
      <c r="AE1738" t="b">
        <v>0</v>
      </c>
      <c r="AF1738" t="b">
        <v>0</v>
      </c>
      <c r="AG1738" t="s">
        <v>74</v>
      </c>
    </row>
    <row r="1739" spans="1:33" x14ac:dyDescent="0.25">
      <c r="A1739" t="str">
        <f>_xlfn.CONCAT(Table3[[#This Row],[Order]],"-",Table3[[#This Row],[Line]])</f>
        <v>76281-5</v>
      </c>
      <c r="C1739" t="s">
        <v>5967</v>
      </c>
      <c r="D1739" t="s">
        <v>74</v>
      </c>
      <c r="E1739" t="b">
        <v>0</v>
      </c>
      <c r="F1739">
        <v>76281</v>
      </c>
      <c r="G1739">
        <v>5</v>
      </c>
      <c r="H1739">
        <v>2</v>
      </c>
      <c r="I1739" t="s">
        <v>723</v>
      </c>
      <c r="J1739" t="s">
        <v>5968</v>
      </c>
      <c r="K1739" t="s">
        <v>2714</v>
      </c>
      <c r="L1739">
        <v>45.26</v>
      </c>
      <c r="M1739" s="37">
        <v>43483</v>
      </c>
      <c r="N1739" t="s">
        <v>42</v>
      </c>
      <c r="Q1739" s="37"/>
      <c r="S1739" t="b">
        <v>0</v>
      </c>
      <c r="V1739" t="s">
        <v>714</v>
      </c>
      <c r="W1739">
        <v>12</v>
      </c>
      <c r="X1739">
        <v>6</v>
      </c>
      <c r="Y1739">
        <v>16</v>
      </c>
      <c r="Z1739">
        <v>3120</v>
      </c>
      <c r="AA1739">
        <v>0</v>
      </c>
      <c r="AE1739" t="b">
        <v>0</v>
      </c>
      <c r="AF1739" t="b">
        <v>0</v>
      </c>
      <c r="AG1739" t="s">
        <v>74</v>
      </c>
    </row>
    <row r="1740" spans="1:33" x14ac:dyDescent="0.25">
      <c r="A1740" t="str">
        <f>_xlfn.CONCAT(Table3[[#This Row],[Order]],"-",Table3[[#This Row],[Line]])</f>
        <v>76281-6</v>
      </c>
      <c r="C1740" t="s">
        <v>5967</v>
      </c>
      <c r="D1740" t="s">
        <v>74</v>
      </c>
      <c r="E1740" t="b">
        <v>0</v>
      </c>
      <c r="F1740">
        <v>76281</v>
      </c>
      <c r="G1740">
        <v>6</v>
      </c>
      <c r="H1740">
        <v>2</v>
      </c>
      <c r="I1740" t="s">
        <v>723</v>
      </c>
      <c r="J1740" t="s">
        <v>5968</v>
      </c>
      <c r="K1740" t="s">
        <v>2715</v>
      </c>
      <c r="L1740">
        <v>0</v>
      </c>
      <c r="M1740" s="37"/>
      <c r="N1740" t="s">
        <v>736</v>
      </c>
      <c r="Q1740" s="37"/>
      <c r="S1740" t="b">
        <v>0</v>
      </c>
      <c r="V1740" t="s">
        <v>714</v>
      </c>
      <c r="W1740">
        <v>0</v>
      </c>
      <c r="X1740">
        <v>12</v>
      </c>
      <c r="Z1740">
        <v>5640</v>
      </c>
      <c r="AA1740">
        <v>0</v>
      </c>
      <c r="AE1740" t="b">
        <v>0</v>
      </c>
      <c r="AF1740" t="b">
        <v>0</v>
      </c>
      <c r="AG1740" t="s">
        <v>74</v>
      </c>
    </row>
    <row r="1741" spans="1:33" x14ac:dyDescent="0.25">
      <c r="A1741" t="str">
        <f>_xlfn.CONCAT(Table3[[#This Row],[Order]],"-",Table3[[#This Row],[Line]])</f>
        <v>76281-7</v>
      </c>
      <c r="C1741" t="s">
        <v>5967</v>
      </c>
      <c r="D1741" t="s">
        <v>74</v>
      </c>
      <c r="E1741" t="b">
        <v>0</v>
      </c>
      <c r="F1741">
        <v>76281</v>
      </c>
      <c r="G1741">
        <v>7</v>
      </c>
      <c r="H1741">
        <v>2</v>
      </c>
      <c r="I1741" t="s">
        <v>723</v>
      </c>
      <c r="J1741" t="s">
        <v>5968</v>
      </c>
      <c r="K1741" t="s">
        <v>2715</v>
      </c>
      <c r="L1741">
        <v>0</v>
      </c>
      <c r="M1741" s="37"/>
      <c r="N1741" t="s">
        <v>736</v>
      </c>
      <c r="Q1741" s="37"/>
      <c r="S1741" t="b">
        <v>0</v>
      </c>
      <c r="V1741" t="s">
        <v>714</v>
      </c>
      <c r="W1741">
        <v>0</v>
      </c>
      <c r="X1741">
        <v>12</v>
      </c>
      <c r="Z1741">
        <v>5640</v>
      </c>
      <c r="AA1741">
        <v>0</v>
      </c>
      <c r="AE1741" t="b">
        <v>0</v>
      </c>
      <c r="AF1741" t="b">
        <v>0</v>
      </c>
      <c r="AG1741" t="s">
        <v>74</v>
      </c>
    </row>
    <row r="1742" spans="1:33" x14ac:dyDescent="0.25">
      <c r="A1742" t="str">
        <f>_xlfn.CONCAT(Table3[[#This Row],[Order]],"-",Table3[[#This Row],[Line]])</f>
        <v>77014-1</v>
      </c>
      <c r="C1742" t="s">
        <v>5967</v>
      </c>
      <c r="D1742" t="s">
        <v>74</v>
      </c>
      <c r="E1742" t="b">
        <v>0</v>
      </c>
      <c r="F1742">
        <v>77014</v>
      </c>
      <c r="G1742">
        <v>1</v>
      </c>
      <c r="H1742">
        <v>61</v>
      </c>
      <c r="I1742" t="s">
        <v>729</v>
      </c>
      <c r="J1742" t="s">
        <v>5968</v>
      </c>
      <c r="K1742" t="s">
        <v>5696</v>
      </c>
      <c r="L1742">
        <v>272.06</v>
      </c>
      <c r="M1742" s="37">
        <v>43488</v>
      </c>
      <c r="N1742" t="s">
        <v>766</v>
      </c>
      <c r="Q1742" s="37"/>
      <c r="S1742" t="b">
        <v>0</v>
      </c>
      <c r="V1742" t="s">
        <v>714</v>
      </c>
      <c r="W1742">
        <v>0</v>
      </c>
      <c r="X1742">
        <v>61</v>
      </c>
      <c r="Y1742">
        <v>61</v>
      </c>
      <c r="Z1742">
        <v>28670</v>
      </c>
      <c r="AA1742">
        <v>0</v>
      </c>
      <c r="AE1742" t="b">
        <v>0</v>
      </c>
      <c r="AF1742" t="b">
        <v>0</v>
      </c>
      <c r="AG1742" t="s">
        <v>74</v>
      </c>
    </row>
    <row r="1743" spans="1:33" x14ac:dyDescent="0.25">
      <c r="A1743" t="str">
        <f>_xlfn.CONCAT(Table3[[#This Row],[Order]],"-",Table3[[#This Row],[Line]])</f>
        <v>77014-2</v>
      </c>
      <c r="C1743" t="s">
        <v>5967</v>
      </c>
      <c r="D1743" t="s">
        <v>74</v>
      </c>
      <c r="E1743" t="b">
        <v>0</v>
      </c>
      <c r="F1743">
        <v>77014</v>
      </c>
      <c r="G1743">
        <v>2</v>
      </c>
      <c r="H1743">
        <v>12</v>
      </c>
      <c r="I1743" t="s">
        <v>729</v>
      </c>
      <c r="J1743" t="s">
        <v>5968</v>
      </c>
      <c r="K1743" t="s">
        <v>5697</v>
      </c>
      <c r="L1743">
        <v>100.8</v>
      </c>
      <c r="M1743" s="37">
        <v>43488</v>
      </c>
      <c r="N1743" t="s">
        <v>766</v>
      </c>
      <c r="Q1743" s="37"/>
      <c r="S1743" t="b">
        <v>0</v>
      </c>
      <c r="V1743" t="s">
        <v>714</v>
      </c>
      <c r="W1743">
        <v>0</v>
      </c>
      <c r="X1743">
        <v>12</v>
      </c>
      <c r="Y1743">
        <v>12</v>
      </c>
      <c r="Z1743">
        <v>8580</v>
      </c>
      <c r="AA1743">
        <v>0</v>
      </c>
      <c r="AE1743" t="b">
        <v>0</v>
      </c>
      <c r="AF1743" t="b">
        <v>0</v>
      </c>
      <c r="AG1743" t="s">
        <v>74</v>
      </c>
    </row>
    <row r="1744" spans="1:33" x14ac:dyDescent="0.25">
      <c r="A1744" t="str">
        <f>_xlfn.CONCAT(Table3[[#This Row],[Order]],"-",Table3[[#This Row],[Line]])</f>
        <v>77014-3</v>
      </c>
      <c r="C1744" t="s">
        <v>5967</v>
      </c>
      <c r="D1744" t="s">
        <v>74</v>
      </c>
      <c r="E1744" t="b">
        <v>0</v>
      </c>
      <c r="F1744">
        <v>77014</v>
      </c>
      <c r="G1744">
        <v>3</v>
      </c>
      <c r="H1744">
        <v>37</v>
      </c>
      <c r="I1744" t="s">
        <v>729</v>
      </c>
      <c r="J1744" t="s">
        <v>5968</v>
      </c>
      <c r="K1744" t="s">
        <v>5698</v>
      </c>
      <c r="L1744">
        <v>159.1</v>
      </c>
      <c r="M1744" s="37">
        <v>43488</v>
      </c>
      <c r="N1744" t="s">
        <v>766</v>
      </c>
      <c r="Q1744" s="37"/>
      <c r="R1744" s="37"/>
      <c r="S1744" t="b">
        <v>0</v>
      </c>
      <c r="V1744" t="s">
        <v>714</v>
      </c>
      <c r="W1744">
        <v>0</v>
      </c>
      <c r="X1744">
        <v>37</v>
      </c>
      <c r="Y1744">
        <v>37</v>
      </c>
      <c r="Z1744">
        <v>17020</v>
      </c>
      <c r="AA1744">
        <v>0</v>
      </c>
      <c r="AE1744" t="b">
        <v>0</v>
      </c>
      <c r="AF1744" t="b">
        <v>0</v>
      </c>
      <c r="AG1744" t="s">
        <v>74</v>
      </c>
    </row>
    <row r="1745" spans="1:33" x14ac:dyDescent="0.25">
      <c r="A1745" t="str">
        <f>_xlfn.CONCAT(Table3[[#This Row],[Order]],"-",Table3[[#This Row],[Line]])</f>
        <v>77902-1</v>
      </c>
      <c r="C1745" t="s">
        <v>5967</v>
      </c>
      <c r="D1745" t="s">
        <v>74</v>
      </c>
      <c r="E1745" t="b">
        <v>0</v>
      </c>
      <c r="F1745">
        <v>77902</v>
      </c>
      <c r="G1745">
        <v>1</v>
      </c>
      <c r="H1745">
        <v>3</v>
      </c>
      <c r="I1745" t="s">
        <v>719</v>
      </c>
      <c r="J1745" t="s">
        <v>5968</v>
      </c>
      <c r="K1745" t="s">
        <v>3943</v>
      </c>
      <c r="L1745">
        <v>14.37</v>
      </c>
      <c r="M1745" s="37">
        <v>43476</v>
      </c>
      <c r="N1745" t="s">
        <v>42</v>
      </c>
      <c r="P1745" t="s">
        <v>151</v>
      </c>
      <c r="Q1745" s="37"/>
      <c r="R1745" s="37"/>
      <c r="S1745" t="b">
        <v>0</v>
      </c>
      <c r="V1745" t="s">
        <v>715</v>
      </c>
      <c r="W1745">
        <v>12</v>
      </c>
      <c r="X1745">
        <v>3</v>
      </c>
      <c r="Y1745">
        <v>6</v>
      </c>
      <c r="Z1745">
        <v>2520</v>
      </c>
      <c r="AA1745">
        <v>0</v>
      </c>
      <c r="AE1745" t="b">
        <v>0</v>
      </c>
      <c r="AF1745" t="b">
        <v>0</v>
      </c>
      <c r="AG1745" t="s">
        <v>74</v>
      </c>
    </row>
    <row r="1746" spans="1:33" x14ac:dyDescent="0.25">
      <c r="A1746" t="str">
        <f>_xlfn.CONCAT(Table3[[#This Row],[Order]],"-",Table3[[#This Row],[Line]])</f>
        <v>72675-1</v>
      </c>
      <c r="C1746" t="s">
        <v>5967</v>
      </c>
      <c r="D1746" t="s">
        <v>74</v>
      </c>
      <c r="E1746" t="b">
        <v>0</v>
      </c>
      <c r="F1746">
        <v>72675</v>
      </c>
      <c r="G1746">
        <v>1</v>
      </c>
      <c r="H1746">
        <v>3</v>
      </c>
      <c r="I1746" t="s">
        <v>738</v>
      </c>
      <c r="J1746" t="s">
        <v>5968</v>
      </c>
      <c r="K1746" t="s">
        <v>1501</v>
      </c>
      <c r="L1746">
        <v>63</v>
      </c>
      <c r="M1746" s="37">
        <v>43467</v>
      </c>
      <c r="N1746" t="s">
        <v>29</v>
      </c>
      <c r="Q1746" s="37">
        <v>43450</v>
      </c>
      <c r="R1746" s="37"/>
      <c r="S1746" t="b">
        <v>0</v>
      </c>
      <c r="V1746" t="s">
        <v>714</v>
      </c>
      <c r="W1746">
        <v>7</v>
      </c>
      <c r="X1746">
        <v>12</v>
      </c>
      <c r="Y1746">
        <v>24</v>
      </c>
      <c r="Z1746">
        <v>13200</v>
      </c>
      <c r="AA1746">
        <v>0</v>
      </c>
      <c r="AC1746" t="s">
        <v>151</v>
      </c>
      <c r="AD1746" t="s">
        <v>151</v>
      </c>
      <c r="AE1746" t="b">
        <v>0</v>
      </c>
      <c r="AF1746" t="b">
        <v>0</v>
      </c>
      <c r="AG1746" t="s">
        <v>74</v>
      </c>
    </row>
    <row r="1747" spans="1:33" x14ac:dyDescent="0.25">
      <c r="A1747" t="str">
        <f>_xlfn.CONCAT(Table3[[#This Row],[Order]],"-",Table3[[#This Row],[Line]])</f>
        <v>72675-2</v>
      </c>
      <c r="C1747" t="s">
        <v>5967</v>
      </c>
      <c r="D1747" t="s">
        <v>74</v>
      </c>
      <c r="E1747" t="b">
        <v>0</v>
      </c>
      <c r="F1747">
        <v>72675</v>
      </c>
      <c r="G1747">
        <v>2</v>
      </c>
      <c r="H1747">
        <v>4</v>
      </c>
      <c r="I1747" t="s">
        <v>738</v>
      </c>
      <c r="J1747" t="s">
        <v>5968</v>
      </c>
      <c r="K1747" t="s">
        <v>1503</v>
      </c>
      <c r="L1747">
        <v>160</v>
      </c>
      <c r="M1747" s="37">
        <v>43467</v>
      </c>
      <c r="N1747" t="s">
        <v>29</v>
      </c>
      <c r="Q1747" s="37">
        <v>43450</v>
      </c>
      <c r="R1747" s="37"/>
      <c r="S1747" t="b">
        <v>0</v>
      </c>
      <c r="V1747" t="s">
        <v>714</v>
      </c>
      <c r="W1747">
        <v>7</v>
      </c>
      <c r="X1747">
        <v>24</v>
      </c>
      <c r="Y1747">
        <v>32</v>
      </c>
      <c r="Z1747">
        <v>21600</v>
      </c>
      <c r="AA1747">
        <v>0</v>
      </c>
      <c r="AC1747" t="s">
        <v>151</v>
      </c>
      <c r="AD1747" t="s">
        <v>151</v>
      </c>
      <c r="AE1747" t="b">
        <v>0</v>
      </c>
      <c r="AF1747" t="b">
        <v>0</v>
      </c>
      <c r="AG1747" t="s">
        <v>74</v>
      </c>
    </row>
    <row r="1748" spans="1:33" x14ac:dyDescent="0.25">
      <c r="A1748" t="str">
        <f>_xlfn.CONCAT(Table3[[#This Row],[Order]],"-",Table3[[#This Row],[Line]])</f>
        <v>72675-3</v>
      </c>
      <c r="C1748" t="s">
        <v>5967</v>
      </c>
      <c r="D1748" t="s">
        <v>74</v>
      </c>
      <c r="E1748" t="b">
        <v>0</v>
      </c>
      <c r="F1748">
        <v>72675</v>
      </c>
      <c r="G1748">
        <v>3</v>
      </c>
      <c r="H1748">
        <v>1</v>
      </c>
      <c r="I1748" t="s">
        <v>725</v>
      </c>
      <c r="J1748" t="s">
        <v>5968</v>
      </c>
      <c r="K1748" t="s">
        <v>1505</v>
      </c>
      <c r="L1748">
        <v>140</v>
      </c>
      <c r="M1748" s="37">
        <v>43487</v>
      </c>
      <c r="N1748" t="s">
        <v>42</v>
      </c>
      <c r="Q1748" s="37"/>
      <c r="R1748" s="37"/>
      <c r="S1748" t="b">
        <v>0</v>
      </c>
      <c r="V1748" t="s">
        <v>714</v>
      </c>
      <c r="W1748">
        <v>7</v>
      </c>
      <c r="X1748">
        <v>10</v>
      </c>
      <c r="Y1748">
        <v>24</v>
      </c>
      <c r="Z1748">
        <v>9340</v>
      </c>
      <c r="AA1748">
        <v>0</v>
      </c>
      <c r="AE1748" t="b">
        <v>0</v>
      </c>
      <c r="AF1748" t="b">
        <v>0</v>
      </c>
      <c r="AG1748" t="s">
        <v>74</v>
      </c>
    </row>
    <row r="1749" spans="1:33" x14ac:dyDescent="0.25">
      <c r="A1749" t="str">
        <f>_xlfn.CONCAT(Table3[[#This Row],[Order]],"-",Table3[[#This Row],[Line]])</f>
        <v>72675-4</v>
      </c>
      <c r="C1749" t="s">
        <v>5967</v>
      </c>
      <c r="D1749" t="s">
        <v>74</v>
      </c>
      <c r="E1749" t="b">
        <v>0</v>
      </c>
      <c r="F1749">
        <v>72675</v>
      </c>
      <c r="G1749">
        <v>4</v>
      </c>
      <c r="H1749">
        <v>1</v>
      </c>
      <c r="I1749" t="s">
        <v>725</v>
      </c>
      <c r="J1749" t="s">
        <v>5968</v>
      </c>
      <c r="K1749" t="s">
        <v>1507</v>
      </c>
      <c r="L1749">
        <v>200</v>
      </c>
      <c r="M1749" s="37">
        <v>43487</v>
      </c>
      <c r="N1749" t="s">
        <v>42</v>
      </c>
      <c r="Q1749" s="37"/>
      <c r="R1749" s="37"/>
      <c r="S1749" t="b">
        <v>0</v>
      </c>
      <c r="V1749" t="s">
        <v>714</v>
      </c>
      <c r="W1749">
        <v>7</v>
      </c>
      <c r="X1749">
        <v>16</v>
      </c>
      <c r="Y1749">
        <v>20</v>
      </c>
      <c r="Z1749">
        <v>19700</v>
      </c>
      <c r="AA1749">
        <v>0</v>
      </c>
      <c r="AE1749" t="b">
        <v>0</v>
      </c>
      <c r="AF1749" t="b">
        <v>0</v>
      </c>
      <c r="AG1749" t="s">
        <v>74</v>
      </c>
    </row>
    <row r="1750" spans="1:33" x14ac:dyDescent="0.25">
      <c r="A1750" t="str">
        <f>_xlfn.CONCAT(Table3[[#This Row],[Order]],"-",Table3[[#This Row],[Line]])</f>
        <v>72675-5</v>
      </c>
      <c r="C1750" t="s">
        <v>5967</v>
      </c>
      <c r="D1750" t="s">
        <v>74</v>
      </c>
      <c r="E1750" t="b">
        <v>0</v>
      </c>
      <c r="F1750">
        <v>72675</v>
      </c>
      <c r="G1750">
        <v>5</v>
      </c>
      <c r="H1750">
        <v>1</v>
      </c>
      <c r="I1750" t="s">
        <v>742</v>
      </c>
      <c r="J1750" t="s">
        <v>5968</v>
      </c>
      <c r="K1750" t="s">
        <v>1753</v>
      </c>
      <c r="L1750">
        <v>48.99</v>
      </c>
      <c r="M1750" s="37">
        <v>43467</v>
      </c>
      <c r="N1750" t="s">
        <v>165</v>
      </c>
      <c r="Q1750" s="37">
        <v>43450</v>
      </c>
      <c r="R1750" s="37"/>
      <c r="S1750" t="b">
        <v>0</v>
      </c>
      <c r="V1750" t="s">
        <v>714</v>
      </c>
      <c r="W1750">
        <v>7</v>
      </c>
      <c r="X1750">
        <v>2</v>
      </c>
      <c r="Y1750">
        <v>2</v>
      </c>
      <c r="Z1750">
        <v>2160</v>
      </c>
      <c r="AA1750">
        <v>0</v>
      </c>
      <c r="AC1750" t="s">
        <v>151</v>
      </c>
      <c r="AD1750" t="s">
        <v>151</v>
      </c>
      <c r="AE1750" t="b">
        <v>0</v>
      </c>
      <c r="AF1750" t="b">
        <v>0</v>
      </c>
      <c r="AG1750" t="s">
        <v>74</v>
      </c>
    </row>
    <row r="1751" spans="1:33" x14ac:dyDescent="0.25">
      <c r="A1751" t="str">
        <f>_xlfn.CONCAT(Table3[[#This Row],[Order]],"-",Table3[[#This Row],[Line]])</f>
        <v>72675-6</v>
      </c>
      <c r="C1751" t="s">
        <v>5967</v>
      </c>
      <c r="D1751" t="s">
        <v>74</v>
      </c>
      <c r="E1751" t="b">
        <v>0</v>
      </c>
      <c r="F1751">
        <v>72675</v>
      </c>
      <c r="G1751">
        <v>6</v>
      </c>
      <c r="H1751">
        <v>1</v>
      </c>
      <c r="I1751" t="s">
        <v>725</v>
      </c>
      <c r="J1751" t="s">
        <v>5968</v>
      </c>
      <c r="K1751" t="s">
        <v>1510</v>
      </c>
      <c r="L1751">
        <v>64</v>
      </c>
      <c r="M1751" s="37">
        <v>43467</v>
      </c>
      <c r="N1751" t="s">
        <v>29</v>
      </c>
      <c r="Q1751" s="37">
        <v>43450</v>
      </c>
      <c r="R1751" s="37"/>
      <c r="S1751" t="b">
        <v>1</v>
      </c>
      <c r="T1751" t="s">
        <v>117</v>
      </c>
      <c r="V1751" t="s">
        <v>714</v>
      </c>
      <c r="W1751">
        <v>7</v>
      </c>
      <c r="X1751">
        <v>10</v>
      </c>
      <c r="Y1751">
        <v>10</v>
      </c>
      <c r="Z1751">
        <v>8000</v>
      </c>
      <c r="AA1751">
        <v>0</v>
      </c>
      <c r="AC1751" t="s">
        <v>151</v>
      </c>
      <c r="AD1751" t="s">
        <v>151</v>
      </c>
      <c r="AE1751" t="b">
        <v>0</v>
      </c>
      <c r="AF1751" t="b">
        <v>0</v>
      </c>
      <c r="AG1751" t="s">
        <v>74</v>
      </c>
    </row>
    <row r="1752" spans="1:33" x14ac:dyDescent="0.25">
      <c r="A1752" t="str">
        <f>_xlfn.CONCAT(Table3[[#This Row],[Order]],"-",Table3[[#This Row],[Line]])</f>
        <v>72675-7</v>
      </c>
      <c r="C1752" t="s">
        <v>5967</v>
      </c>
      <c r="D1752" t="s">
        <v>74</v>
      </c>
      <c r="E1752" t="b">
        <v>0</v>
      </c>
      <c r="F1752">
        <v>72675</v>
      </c>
      <c r="G1752">
        <v>7</v>
      </c>
      <c r="H1752">
        <v>1</v>
      </c>
      <c r="I1752" t="s">
        <v>725</v>
      </c>
      <c r="J1752" t="s">
        <v>5968</v>
      </c>
      <c r="K1752" t="s">
        <v>1512</v>
      </c>
      <c r="L1752">
        <v>70</v>
      </c>
      <c r="M1752" s="37">
        <v>43467</v>
      </c>
      <c r="N1752" t="s">
        <v>29</v>
      </c>
      <c r="Q1752" s="37">
        <v>43450</v>
      </c>
      <c r="R1752" s="37"/>
      <c r="S1752" t="b">
        <v>1</v>
      </c>
      <c r="T1752" t="s">
        <v>117</v>
      </c>
      <c r="V1752" t="s">
        <v>714</v>
      </c>
      <c r="W1752">
        <v>7</v>
      </c>
      <c r="X1752">
        <v>10</v>
      </c>
      <c r="Y1752">
        <v>10</v>
      </c>
      <c r="Z1752">
        <v>7040</v>
      </c>
      <c r="AA1752">
        <v>0</v>
      </c>
      <c r="AC1752" t="s">
        <v>151</v>
      </c>
      <c r="AD1752" t="s">
        <v>151</v>
      </c>
      <c r="AE1752" t="b">
        <v>0</v>
      </c>
      <c r="AF1752" t="b">
        <v>0</v>
      </c>
      <c r="AG1752" t="s">
        <v>74</v>
      </c>
    </row>
    <row r="1753" spans="1:33" x14ac:dyDescent="0.25">
      <c r="A1753" t="str">
        <f>_xlfn.CONCAT(Table3[[#This Row],[Order]],"-",Table3[[#This Row],[Line]])</f>
        <v>75069-1</v>
      </c>
      <c r="C1753" t="s">
        <v>5967</v>
      </c>
      <c r="D1753" t="s">
        <v>74</v>
      </c>
      <c r="E1753" t="b">
        <v>0</v>
      </c>
      <c r="F1753">
        <v>75069</v>
      </c>
      <c r="G1753">
        <v>1</v>
      </c>
      <c r="H1753">
        <v>4</v>
      </c>
      <c r="I1753" t="s">
        <v>725</v>
      </c>
      <c r="J1753" t="s">
        <v>5968</v>
      </c>
      <c r="K1753" t="s">
        <v>1187</v>
      </c>
      <c r="L1753">
        <v>92</v>
      </c>
      <c r="M1753" s="37">
        <v>43474</v>
      </c>
      <c r="N1753" t="s">
        <v>165</v>
      </c>
      <c r="P1753" t="s">
        <v>151</v>
      </c>
      <c r="Q1753" s="37">
        <v>43461</v>
      </c>
      <c r="R1753" s="37"/>
      <c r="S1753" t="b">
        <v>0</v>
      </c>
      <c r="T1753" t="s">
        <v>0</v>
      </c>
      <c r="V1753" t="s">
        <v>714</v>
      </c>
      <c r="W1753">
        <v>12</v>
      </c>
      <c r="X1753">
        <v>4</v>
      </c>
      <c r="Y1753">
        <v>8</v>
      </c>
      <c r="Z1753">
        <v>2520</v>
      </c>
      <c r="AA1753">
        <v>0</v>
      </c>
      <c r="AC1753" t="s">
        <v>151</v>
      </c>
      <c r="AD1753" t="s">
        <v>151</v>
      </c>
      <c r="AE1753" t="b">
        <v>0</v>
      </c>
      <c r="AF1753" t="b">
        <v>0</v>
      </c>
      <c r="AG1753" t="s">
        <v>180</v>
      </c>
    </row>
    <row r="1754" spans="1:33" x14ac:dyDescent="0.25">
      <c r="A1754" t="str">
        <f>_xlfn.CONCAT(Table3[[#This Row],[Order]],"-",Table3[[#This Row],[Line]])</f>
        <v>75799-1</v>
      </c>
      <c r="C1754" t="s">
        <v>5967</v>
      </c>
      <c r="D1754" t="s">
        <v>74</v>
      </c>
      <c r="E1754" t="b">
        <v>0</v>
      </c>
      <c r="F1754">
        <v>75799</v>
      </c>
      <c r="G1754">
        <v>1</v>
      </c>
      <c r="H1754">
        <v>4</v>
      </c>
      <c r="I1754" t="s">
        <v>772</v>
      </c>
      <c r="J1754" t="s">
        <v>5968</v>
      </c>
      <c r="K1754" t="s">
        <v>3678</v>
      </c>
      <c r="L1754">
        <v>0</v>
      </c>
      <c r="M1754" s="37"/>
      <c r="N1754" t="s">
        <v>734</v>
      </c>
      <c r="O1754" t="s">
        <v>4264</v>
      </c>
      <c r="Q1754" s="37"/>
      <c r="R1754" s="37"/>
      <c r="S1754" t="b">
        <v>0</v>
      </c>
      <c r="V1754" t="s">
        <v>714</v>
      </c>
      <c r="W1754">
        <v>0</v>
      </c>
      <c r="X1754">
        <v>4</v>
      </c>
      <c r="Z1754">
        <v>1260</v>
      </c>
      <c r="AA1754">
        <v>0</v>
      </c>
      <c r="AE1754" t="b">
        <v>0</v>
      </c>
      <c r="AF1754" t="b">
        <v>0</v>
      </c>
      <c r="AG1754" t="s">
        <v>79</v>
      </c>
    </row>
    <row r="1755" spans="1:33" x14ac:dyDescent="0.25">
      <c r="A1755" t="str">
        <f>_xlfn.CONCAT(Table3[[#This Row],[Order]],"-",Table3[[#This Row],[Line]])</f>
        <v>75799-2</v>
      </c>
      <c r="C1755" t="s">
        <v>5967</v>
      </c>
      <c r="D1755" t="s">
        <v>74</v>
      </c>
      <c r="E1755" t="b">
        <v>0</v>
      </c>
      <c r="F1755">
        <v>75799</v>
      </c>
      <c r="G1755">
        <v>2</v>
      </c>
      <c r="H1755">
        <v>1</v>
      </c>
      <c r="I1755" t="s">
        <v>725</v>
      </c>
      <c r="J1755" t="s">
        <v>5968</v>
      </c>
      <c r="K1755" t="s">
        <v>3679</v>
      </c>
      <c r="L1755">
        <v>0</v>
      </c>
      <c r="M1755" s="37"/>
      <c r="N1755" t="s">
        <v>734</v>
      </c>
      <c r="O1755" t="s">
        <v>4264</v>
      </c>
      <c r="Q1755" s="37"/>
      <c r="R1755" s="37"/>
      <c r="S1755" t="b">
        <v>0</v>
      </c>
      <c r="V1755" t="s">
        <v>714</v>
      </c>
      <c r="W1755">
        <v>0</v>
      </c>
      <c r="X1755">
        <v>8</v>
      </c>
      <c r="Z1755">
        <v>4420</v>
      </c>
      <c r="AA1755">
        <v>0</v>
      </c>
      <c r="AE1755" t="b">
        <v>0</v>
      </c>
      <c r="AF1755" t="b">
        <v>0</v>
      </c>
      <c r="AG1755" t="s">
        <v>79</v>
      </c>
    </row>
    <row r="1756" spans="1:33" x14ac:dyDescent="0.25">
      <c r="A1756" t="str">
        <f>_xlfn.CONCAT(Table3[[#This Row],[Order]],"-",Table3[[#This Row],[Line]])</f>
        <v>75799-3</v>
      </c>
      <c r="C1756" t="s">
        <v>5967</v>
      </c>
      <c r="D1756" t="s">
        <v>74</v>
      </c>
      <c r="E1756" t="b">
        <v>0</v>
      </c>
      <c r="F1756">
        <v>75799</v>
      </c>
      <c r="G1756">
        <v>3</v>
      </c>
      <c r="H1756">
        <v>1</v>
      </c>
      <c r="I1756" t="s">
        <v>725</v>
      </c>
      <c r="J1756" t="s">
        <v>5968</v>
      </c>
      <c r="K1756" t="s">
        <v>3680</v>
      </c>
      <c r="L1756">
        <v>0</v>
      </c>
      <c r="M1756" s="37"/>
      <c r="N1756" t="s">
        <v>734</v>
      </c>
      <c r="O1756" t="s">
        <v>4264</v>
      </c>
      <c r="Q1756" s="37"/>
      <c r="R1756" s="37"/>
      <c r="S1756" t="b">
        <v>0</v>
      </c>
      <c r="V1756" t="s">
        <v>714</v>
      </c>
      <c r="W1756">
        <v>0</v>
      </c>
      <c r="X1756">
        <v>6</v>
      </c>
      <c r="Z1756">
        <v>3380</v>
      </c>
      <c r="AA1756">
        <v>0</v>
      </c>
      <c r="AE1756" t="b">
        <v>0</v>
      </c>
      <c r="AF1756" t="b">
        <v>0</v>
      </c>
      <c r="AG1756" t="s">
        <v>79</v>
      </c>
    </row>
    <row r="1757" spans="1:33" x14ac:dyDescent="0.25">
      <c r="A1757" t="str">
        <f>_xlfn.CONCAT(Table3[[#This Row],[Order]],"-",Table3[[#This Row],[Line]])</f>
        <v>75799-4</v>
      </c>
      <c r="C1757" t="s">
        <v>5967</v>
      </c>
      <c r="D1757" t="s">
        <v>74</v>
      </c>
      <c r="E1757" t="b">
        <v>0</v>
      </c>
      <c r="F1757">
        <v>75799</v>
      </c>
      <c r="G1757">
        <v>4</v>
      </c>
      <c r="H1757">
        <v>1</v>
      </c>
      <c r="I1757" t="s">
        <v>725</v>
      </c>
      <c r="J1757" t="s">
        <v>5968</v>
      </c>
      <c r="K1757" t="s">
        <v>3681</v>
      </c>
      <c r="L1757">
        <v>0</v>
      </c>
      <c r="M1757" s="37"/>
      <c r="N1757" t="s">
        <v>734</v>
      </c>
      <c r="O1757" t="s">
        <v>4264</v>
      </c>
      <c r="Q1757" s="37"/>
      <c r="R1757" s="37"/>
      <c r="S1757" t="b">
        <v>0</v>
      </c>
      <c r="V1757" t="s">
        <v>714</v>
      </c>
      <c r="W1757">
        <v>0</v>
      </c>
      <c r="X1757">
        <v>8</v>
      </c>
      <c r="Z1757">
        <v>3900</v>
      </c>
      <c r="AA1757">
        <v>0</v>
      </c>
      <c r="AE1757" t="b">
        <v>0</v>
      </c>
      <c r="AF1757" t="b">
        <v>0</v>
      </c>
      <c r="AG1757" t="s">
        <v>79</v>
      </c>
    </row>
    <row r="1758" spans="1:33" x14ac:dyDescent="0.25">
      <c r="A1758" t="str">
        <f>_xlfn.CONCAT(Table3[[#This Row],[Order]],"-",Table3[[#This Row],[Line]])</f>
        <v>75799-5</v>
      </c>
      <c r="C1758" t="s">
        <v>5967</v>
      </c>
      <c r="D1758" t="s">
        <v>74</v>
      </c>
      <c r="E1758" t="b">
        <v>0</v>
      </c>
      <c r="F1758">
        <v>75799</v>
      </c>
      <c r="G1758">
        <v>5</v>
      </c>
      <c r="H1758">
        <v>1</v>
      </c>
      <c r="I1758" t="s">
        <v>733</v>
      </c>
      <c r="J1758" t="s">
        <v>5968</v>
      </c>
      <c r="K1758" t="s">
        <v>3682</v>
      </c>
      <c r="L1758">
        <v>0</v>
      </c>
      <c r="M1758" s="37"/>
      <c r="N1758" t="s">
        <v>734</v>
      </c>
      <c r="O1758" t="s">
        <v>4264</v>
      </c>
      <c r="Q1758" s="37"/>
      <c r="R1758" s="37"/>
      <c r="S1758" t="b">
        <v>0</v>
      </c>
      <c r="V1758" t="s">
        <v>714</v>
      </c>
      <c r="W1758">
        <v>0</v>
      </c>
      <c r="X1758">
        <v>3</v>
      </c>
      <c r="Z1758">
        <v>2635</v>
      </c>
      <c r="AA1758">
        <v>0</v>
      </c>
      <c r="AE1758" t="b">
        <v>0</v>
      </c>
      <c r="AF1758" t="b">
        <v>0</v>
      </c>
      <c r="AG1758" t="s">
        <v>79</v>
      </c>
    </row>
    <row r="1759" spans="1:33" x14ac:dyDescent="0.25">
      <c r="A1759" t="str">
        <f>_xlfn.CONCAT(Table3[[#This Row],[Order]],"-",Table3[[#This Row],[Line]])</f>
        <v>75799-7</v>
      </c>
      <c r="C1759" t="s">
        <v>5967</v>
      </c>
      <c r="D1759" t="s">
        <v>74</v>
      </c>
      <c r="E1759" t="b">
        <v>0</v>
      </c>
      <c r="F1759">
        <v>75799</v>
      </c>
      <c r="G1759">
        <v>7</v>
      </c>
      <c r="H1759">
        <v>1</v>
      </c>
      <c r="I1759" t="s">
        <v>733</v>
      </c>
      <c r="J1759" t="s">
        <v>5968</v>
      </c>
      <c r="K1759" t="s">
        <v>3683</v>
      </c>
      <c r="L1759">
        <v>0</v>
      </c>
      <c r="M1759" s="37"/>
      <c r="N1759" t="s">
        <v>734</v>
      </c>
      <c r="O1759" t="s">
        <v>4264</v>
      </c>
      <c r="Q1759" s="37"/>
      <c r="R1759" s="37"/>
      <c r="S1759" t="b">
        <v>0</v>
      </c>
      <c r="V1759" t="s">
        <v>714</v>
      </c>
      <c r="W1759">
        <v>0</v>
      </c>
      <c r="X1759">
        <v>2</v>
      </c>
      <c r="Z1759">
        <v>1915</v>
      </c>
      <c r="AA1759">
        <v>0</v>
      </c>
      <c r="AE1759" t="b">
        <v>0</v>
      </c>
      <c r="AF1759" t="b">
        <v>0</v>
      </c>
      <c r="AG1759" t="s">
        <v>79</v>
      </c>
    </row>
    <row r="1760" spans="1:33" x14ac:dyDescent="0.25">
      <c r="A1760" t="str">
        <f>_xlfn.CONCAT(Table3[[#This Row],[Order]],"-",Table3[[#This Row],[Line]])</f>
        <v>75799-8</v>
      </c>
      <c r="C1760" t="s">
        <v>5967</v>
      </c>
      <c r="D1760" t="s">
        <v>74</v>
      </c>
      <c r="E1760" t="b">
        <v>0</v>
      </c>
      <c r="F1760">
        <v>75799</v>
      </c>
      <c r="G1760">
        <v>8</v>
      </c>
      <c r="H1760">
        <v>5</v>
      </c>
      <c r="I1760" t="s">
        <v>719</v>
      </c>
      <c r="J1760" t="s">
        <v>5968</v>
      </c>
      <c r="K1760" t="s">
        <v>3685</v>
      </c>
      <c r="L1760">
        <v>0</v>
      </c>
      <c r="M1760" s="37"/>
      <c r="N1760" t="s">
        <v>734</v>
      </c>
      <c r="O1760" t="s">
        <v>4264</v>
      </c>
      <c r="Q1760" s="37"/>
      <c r="R1760" s="37"/>
      <c r="S1760" t="b">
        <v>0</v>
      </c>
      <c r="V1760" t="s">
        <v>714</v>
      </c>
      <c r="W1760">
        <v>0</v>
      </c>
      <c r="X1760">
        <v>5</v>
      </c>
      <c r="Z1760">
        <v>2600</v>
      </c>
      <c r="AA1760">
        <v>0</v>
      </c>
      <c r="AE1760" t="b">
        <v>0</v>
      </c>
      <c r="AF1760" t="b">
        <v>0</v>
      </c>
      <c r="AG1760" t="s">
        <v>79</v>
      </c>
    </row>
    <row r="1761" spans="1:33" x14ac:dyDescent="0.25">
      <c r="A1761" t="str">
        <f>_xlfn.CONCAT(Table3[[#This Row],[Order]],"-",Table3[[#This Row],[Line]])</f>
        <v>75799-9</v>
      </c>
      <c r="C1761" t="s">
        <v>5967</v>
      </c>
      <c r="D1761" t="s">
        <v>74</v>
      </c>
      <c r="E1761" t="b">
        <v>0</v>
      </c>
      <c r="F1761">
        <v>75799</v>
      </c>
      <c r="G1761">
        <v>9</v>
      </c>
      <c r="H1761">
        <v>20</v>
      </c>
      <c r="I1761" t="s">
        <v>772</v>
      </c>
      <c r="J1761" t="s">
        <v>5968</v>
      </c>
      <c r="K1761" t="s">
        <v>3678</v>
      </c>
      <c r="L1761">
        <v>0</v>
      </c>
      <c r="M1761" s="37"/>
      <c r="N1761" t="s">
        <v>734</v>
      </c>
      <c r="O1761" t="s">
        <v>4264</v>
      </c>
      <c r="Q1761" s="37"/>
      <c r="R1761" s="37"/>
      <c r="S1761" t="b">
        <v>0</v>
      </c>
      <c r="V1761" t="s">
        <v>714</v>
      </c>
      <c r="W1761">
        <v>0</v>
      </c>
      <c r="X1761">
        <v>20</v>
      </c>
      <c r="Z1761">
        <v>6300</v>
      </c>
      <c r="AA1761">
        <v>0</v>
      </c>
      <c r="AE1761" t="b">
        <v>0</v>
      </c>
      <c r="AF1761" t="b">
        <v>0</v>
      </c>
      <c r="AG1761" t="s">
        <v>79</v>
      </c>
    </row>
    <row r="1762" spans="1:33" x14ac:dyDescent="0.25">
      <c r="A1762" t="str">
        <f>_xlfn.CONCAT(Table3[[#This Row],[Order]],"-",Table3[[#This Row],[Line]])</f>
        <v>75799-10</v>
      </c>
      <c r="C1762" t="s">
        <v>5967</v>
      </c>
      <c r="D1762" t="s">
        <v>74</v>
      </c>
      <c r="E1762" t="b">
        <v>0</v>
      </c>
      <c r="F1762">
        <v>75799</v>
      </c>
      <c r="G1762">
        <v>10</v>
      </c>
      <c r="H1762">
        <v>1</v>
      </c>
      <c r="I1762" t="s">
        <v>725</v>
      </c>
      <c r="J1762" t="s">
        <v>5968</v>
      </c>
      <c r="K1762" t="s">
        <v>3681</v>
      </c>
      <c r="L1762">
        <v>0</v>
      </c>
      <c r="M1762" s="37"/>
      <c r="N1762" t="s">
        <v>734</v>
      </c>
      <c r="O1762" t="s">
        <v>4264</v>
      </c>
      <c r="Q1762" s="37"/>
      <c r="R1762" s="37"/>
      <c r="S1762" t="b">
        <v>0</v>
      </c>
      <c r="V1762" t="s">
        <v>714</v>
      </c>
      <c r="W1762">
        <v>0</v>
      </c>
      <c r="X1762">
        <v>8</v>
      </c>
      <c r="Z1762">
        <v>4300</v>
      </c>
      <c r="AA1762">
        <v>0</v>
      </c>
      <c r="AE1762" t="b">
        <v>0</v>
      </c>
      <c r="AF1762" t="b">
        <v>0</v>
      </c>
      <c r="AG1762" t="s">
        <v>79</v>
      </c>
    </row>
    <row r="1763" spans="1:33" x14ac:dyDescent="0.25">
      <c r="A1763" t="str">
        <f>_xlfn.CONCAT(Table3[[#This Row],[Order]],"-",Table3[[#This Row],[Line]])</f>
        <v>75799-11</v>
      </c>
      <c r="C1763" t="s">
        <v>5967</v>
      </c>
      <c r="D1763" t="s">
        <v>74</v>
      </c>
      <c r="E1763" t="b">
        <v>0</v>
      </c>
      <c r="F1763">
        <v>75799</v>
      </c>
      <c r="G1763">
        <v>11</v>
      </c>
      <c r="H1763">
        <v>1</v>
      </c>
      <c r="I1763" t="s">
        <v>725</v>
      </c>
      <c r="J1763" t="s">
        <v>5968</v>
      </c>
      <c r="K1763" t="s">
        <v>3686</v>
      </c>
      <c r="L1763">
        <v>0</v>
      </c>
      <c r="M1763" s="37"/>
      <c r="N1763" t="s">
        <v>734</v>
      </c>
      <c r="O1763" t="s">
        <v>4264</v>
      </c>
      <c r="Q1763" s="37"/>
      <c r="R1763" s="37"/>
      <c r="S1763" t="b">
        <v>0</v>
      </c>
      <c r="V1763" t="s">
        <v>714</v>
      </c>
      <c r="W1763">
        <v>0</v>
      </c>
      <c r="X1763">
        <v>8</v>
      </c>
      <c r="Z1763">
        <v>5045</v>
      </c>
      <c r="AA1763">
        <v>0</v>
      </c>
      <c r="AE1763" t="b">
        <v>0</v>
      </c>
      <c r="AF1763" t="b">
        <v>0</v>
      </c>
      <c r="AG1763" t="s">
        <v>79</v>
      </c>
    </row>
    <row r="1764" spans="1:33" x14ac:dyDescent="0.25">
      <c r="A1764" t="str">
        <f>_xlfn.CONCAT(Table3[[#This Row],[Order]],"-",Table3[[#This Row],[Line]])</f>
        <v>75799-12</v>
      </c>
      <c r="C1764" t="s">
        <v>5967</v>
      </c>
      <c r="D1764" t="s">
        <v>74</v>
      </c>
      <c r="E1764" t="b">
        <v>0</v>
      </c>
      <c r="F1764">
        <v>75799</v>
      </c>
      <c r="G1764">
        <v>12</v>
      </c>
      <c r="H1764">
        <v>1</v>
      </c>
      <c r="I1764" t="s">
        <v>725</v>
      </c>
      <c r="J1764" t="s">
        <v>5968</v>
      </c>
      <c r="K1764" t="s">
        <v>3687</v>
      </c>
      <c r="L1764">
        <v>0</v>
      </c>
      <c r="M1764" s="37"/>
      <c r="N1764" t="s">
        <v>734</v>
      </c>
      <c r="O1764" t="s">
        <v>4264</v>
      </c>
      <c r="Q1764" s="37"/>
      <c r="R1764" s="37"/>
      <c r="S1764" t="b">
        <v>0</v>
      </c>
      <c r="V1764" t="s">
        <v>714</v>
      </c>
      <c r="W1764">
        <v>0</v>
      </c>
      <c r="X1764">
        <v>6</v>
      </c>
      <c r="Z1764">
        <v>3910</v>
      </c>
      <c r="AA1764">
        <v>0</v>
      </c>
      <c r="AE1764" t="b">
        <v>0</v>
      </c>
      <c r="AF1764" t="b">
        <v>0</v>
      </c>
      <c r="AG1764" t="s">
        <v>79</v>
      </c>
    </row>
    <row r="1765" spans="1:33" x14ac:dyDescent="0.25">
      <c r="A1765" t="str">
        <f>_xlfn.CONCAT(Table3[[#This Row],[Order]],"-",Table3[[#This Row],[Line]])</f>
        <v>75799-13</v>
      </c>
      <c r="C1765" t="s">
        <v>5967</v>
      </c>
      <c r="D1765" t="s">
        <v>74</v>
      </c>
      <c r="E1765" t="b">
        <v>0</v>
      </c>
      <c r="F1765">
        <v>75799</v>
      </c>
      <c r="G1765">
        <v>13</v>
      </c>
      <c r="H1765">
        <v>1</v>
      </c>
      <c r="I1765" t="s">
        <v>725</v>
      </c>
      <c r="J1765" t="s">
        <v>5968</v>
      </c>
      <c r="K1765" t="s">
        <v>3681</v>
      </c>
      <c r="L1765">
        <v>0</v>
      </c>
      <c r="M1765" s="37"/>
      <c r="N1765" t="s">
        <v>734</v>
      </c>
      <c r="O1765" t="s">
        <v>4264</v>
      </c>
      <c r="Q1765" s="37"/>
      <c r="R1765" s="37"/>
      <c r="S1765" t="b">
        <v>0</v>
      </c>
      <c r="V1765" t="s">
        <v>714</v>
      </c>
      <c r="W1765">
        <v>0</v>
      </c>
      <c r="X1765">
        <v>6</v>
      </c>
      <c r="Z1765">
        <v>4300</v>
      </c>
      <c r="AA1765">
        <v>0</v>
      </c>
      <c r="AE1765" t="b">
        <v>0</v>
      </c>
      <c r="AF1765" t="b">
        <v>0</v>
      </c>
      <c r="AG1765" t="s">
        <v>79</v>
      </c>
    </row>
    <row r="1766" spans="1:33" x14ac:dyDescent="0.25">
      <c r="A1766" t="str">
        <f>_xlfn.CONCAT(Table3[[#This Row],[Order]],"-",Table3[[#This Row],[Line]])</f>
        <v>75799-16</v>
      </c>
      <c r="C1766" t="s">
        <v>5967</v>
      </c>
      <c r="D1766" t="s">
        <v>74</v>
      </c>
      <c r="E1766" t="b">
        <v>0</v>
      </c>
      <c r="F1766">
        <v>75799</v>
      </c>
      <c r="G1766">
        <v>16</v>
      </c>
      <c r="H1766">
        <v>1</v>
      </c>
      <c r="I1766" t="s">
        <v>733</v>
      </c>
      <c r="J1766" t="s">
        <v>5968</v>
      </c>
      <c r="K1766" t="s">
        <v>3688</v>
      </c>
      <c r="L1766">
        <v>0</v>
      </c>
      <c r="M1766" s="37"/>
      <c r="N1766" t="s">
        <v>734</v>
      </c>
      <c r="O1766" t="s">
        <v>4264</v>
      </c>
      <c r="Q1766" s="37"/>
      <c r="R1766" s="37"/>
      <c r="S1766" t="b">
        <v>0</v>
      </c>
      <c r="V1766" t="s">
        <v>714</v>
      </c>
      <c r="W1766">
        <v>0</v>
      </c>
      <c r="X1766">
        <v>2</v>
      </c>
      <c r="Z1766">
        <v>1835</v>
      </c>
      <c r="AA1766">
        <v>0</v>
      </c>
      <c r="AE1766" t="b">
        <v>0</v>
      </c>
      <c r="AF1766" t="b">
        <v>0</v>
      </c>
      <c r="AG1766" t="s">
        <v>79</v>
      </c>
    </row>
    <row r="1767" spans="1:33" x14ac:dyDescent="0.25">
      <c r="A1767" t="str">
        <f>_xlfn.CONCAT(Table3[[#This Row],[Order]],"-",Table3[[#This Row],[Line]])</f>
        <v>75799-17</v>
      </c>
      <c r="C1767" t="s">
        <v>5967</v>
      </c>
      <c r="D1767" t="s">
        <v>74</v>
      </c>
      <c r="E1767" t="b">
        <v>0</v>
      </c>
      <c r="F1767">
        <v>75799</v>
      </c>
      <c r="G1767">
        <v>17</v>
      </c>
      <c r="H1767">
        <v>1</v>
      </c>
      <c r="I1767" t="s">
        <v>733</v>
      </c>
      <c r="J1767" t="s">
        <v>5968</v>
      </c>
      <c r="K1767" t="s">
        <v>3689</v>
      </c>
      <c r="L1767">
        <v>0</v>
      </c>
      <c r="M1767" s="37"/>
      <c r="N1767" t="s">
        <v>734</v>
      </c>
      <c r="O1767" t="s">
        <v>4264</v>
      </c>
      <c r="Q1767" s="37"/>
      <c r="R1767" s="37"/>
      <c r="S1767" t="b">
        <v>0</v>
      </c>
      <c r="V1767" t="s">
        <v>714</v>
      </c>
      <c r="W1767">
        <v>0</v>
      </c>
      <c r="X1767">
        <v>2</v>
      </c>
      <c r="Z1767">
        <v>1755</v>
      </c>
      <c r="AA1767">
        <v>0</v>
      </c>
      <c r="AE1767" t="b">
        <v>0</v>
      </c>
      <c r="AF1767" t="b">
        <v>0</v>
      </c>
      <c r="AG1767" t="s">
        <v>79</v>
      </c>
    </row>
    <row r="1768" spans="1:33" x14ac:dyDescent="0.25">
      <c r="A1768" t="str">
        <f>_xlfn.CONCAT(Table3[[#This Row],[Order]],"-",Table3[[#This Row],[Line]])</f>
        <v>75799-18</v>
      </c>
      <c r="C1768" t="s">
        <v>5967</v>
      </c>
      <c r="D1768" t="s">
        <v>74</v>
      </c>
      <c r="E1768" t="b">
        <v>0</v>
      </c>
      <c r="F1768">
        <v>75799</v>
      </c>
      <c r="G1768">
        <v>18</v>
      </c>
      <c r="H1768">
        <v>1</v>
      </c>
      <c r="I1768" t="s">
        <v>733</v>
      </c>
      <c r="J1768" t="s">
        <v>5968</v>
      </c>
      <c r="K1768" t="s">
        <v>3690</v>
      </c>
      <c r="L1768">
        <v>0</v>
      </c>
      <c r="M1768" s="37"/>
      <c r="N1768" t="s">
        <v>734</v>
      </c>
      <c r="O1768" t="s">
        <v>4264</v>
      </c>
      <c r="Q1768" s="37"/>
      <c r="R1768" s="37"/>
      <c r="S1768" t="b">
        <v>0</v>
      </c>
      <c r="V1768" t="s">
        <v>714</v>
      </c>
      <c r="W1768">
        <v>0</v>
      </c>
      <c r="X1768">
        <v>2</v>
      </c>
      <c r="Z1768">
        <v>1560</v>
      </c>
      <c r="AA1768">
        <v>0</v>
      </c>
      <c r="AE1768" t="b">
        <v>0</v>
      </c>
      <c r="AF1768" t="b">
        <v>0</v>
      </c>
      <c r="AG1768" t="s">
        <v>79</v>
      </c>
    </row>
    <row r="1769" spans="1:33" x14ac:dyDescent="0.25">
      <c r="A1769" t="str">
        <f>_xlfn.CONCAT(Table3[[#This Row],[Order]],"-",Table3[[#This Row],[Line]])</f>
        <v>75799-19</v>
      </c>
      <c r="C1769" t="s">
        <v>5967</v>
      </c>
      <c r="D1769" t="s">
        <v>74</v>
      </c>
      <c r="E1769" t="b">
        <v>0</v>
      </c>
      <c r="F1769">
        <v>75799</v>
      </c>
      <c r="G1769">
        <v>19</v>
      </c>
      <c r="H1769">
        <v>1</v>
      </c>
      <c r="I1769" t="s">
        <v>733</v>
      </c>
      <c r="J1769" t="s">
        <v>5968</v>
      </c>
      <c r="K1769" t="s">
        <v>3691</v>
      </c>
      <c r="L1769">
        <v>0</v>
      </c>
      <c r="M1769" s="37"/>
      <c r="N1769" t="s">
        <v>734</v>
      </c>
      <c r="O1769" t="s">
        <v>4264</v>
      </c>
      <c r="Q1769" s="37"/>
      <c r="R1769" s="37"/>
      <c r="S1769" t="b">
        <v>0</v>
      </c>
      <c r="V1769" t="s">
        <v>714</v>
      </c>
      <c r="W1769">
        <v>0</v>
      </c>
      <c r="X1769">
        <v>2</v>
      </c>
      <c r="Z1769">
        <v>1595</v>
      </c>
      <c r="AA1769">
        <v>0</v>
      </c>
      <c r="AE1769" t="b">
        <v>0</v>
      </c>
      <c r="AF1769" t="b">
        <v>0</v>
      </c>
      <c r="AG1769" t="s">
        <v>79</v>
      </c>
    </row>
    <row r="1770" spans="1:33" x14ac:dyDescent="0.25">
      <c r="A1770" t="str">
        <f>_xlfn.CONCAT(Table3[[#This Row],[Order]],"-",Table3[[#This Row],[Line]])</f>
        <v>75799-20</v>
      </c>
      <c r="C1770" t="s">
        <v>5967</v>
      </c>
      <c r="D1770" t="s">
        <v>74</v>
      </c>
      <c r="E1770" t="b">
        <v>0</v>
      </c>
      <c r="F1770">
        <v>75799</v>
      </c>
      <c r="G1770">
        <v>20</v>
      </c>
      <c r="H1770">
        <v>5</v>
      </c>
      <c r="I1770" t="s">
        <v>719</v>
      </c>
      <c r="J1770" t="s">
        <v>5968</v>
      </c>
      <c r="K1770" t="s">
        <v>3685</v>
      </c>
      <c r="L1770">
        <v>0</v>
      </c>
      <c r="M1770" s="37"/>
      <c r="N1770" t="s">
        <v>734</v>
      </c>
      <c r="O1770" t="s">
        <v>4264</v>
      </c>
      <c r="Q1770" s="37"/>
      <c r="R1770" s="37"/>
      <c r="S1770" t="b">
        <v>0</v>
      </c>
      <c r="V1770" t="s">
        <v>714</v>
      </c>
      <c r="W1770">
        <v>0</v>
      </c>
      <c r="X1770">
        <v>5</v>
      </c>
      <c r="Z1770">
        <v>2600</v>
      </c>
      <c r="AA1770">
        <v>0</v>
      </c>
      <c r="AE1770" t="b">
        <v>0</v>
      </c>
      <c r="AF1770" t="b">
        <v>0</v>
      </c>
      <c r="AG1770" t="s">
        <v>79</v>
      </c>
    </row>
    <row r="1771" spans="1:33" x14ac:dyDescent="0.25">
      <c r="A1771" t="str">
        <f>_xlfn.CONCAT(Table3[[#This Row],[Order]],"-",Table3[[#This Row],[Line]])</f>
        <v>75799-21</v>
      </c>
      <c r="C1771" t="s">
        <v>5967</v>
      </c>
      <c r="D1771" t="s">
        <v>74</v>
      </c>
      <c r="E1771" t="b">
        <v>0</v>
      </c>
      <c r="F1771">
        <v>75799</v>
      </c>
      <c r="G1771">
        <v>21</v>
      </c>
      <c r="H1771">
        <v>1</v>
      </c>
      <c r="I1771" t="s">
        <v>725</v>
      </c>
      <c r="J1771" t="s">
        <v>5968</v>
      </c>
      <c r="K1771" t="s">
        <v>3680</v>
      </c>
      <c r="L1771">
        <v>0</v>
      </c>
      <c r="M1771" s="37"/>
      <c r="N1771" t="s">
        <v>734</v>
      </c>
      <c r="O1771" t="s">
        <v>4264</v>
      </c>
      <c r="Q1771" s="37"/>
      <c r="R1771" s="37"/>
      <c r="S1771" t="b">
        <v>0</v>
      </c>
      <c r="V1771" t="s">
        <v>714</v>
      </c>
      <c r="W1771">
        <v>0</v>
      </c>
      <c r="X1771">
        <v>6</v>
      </c>
      <c r="Z1771">
        <v>3780</v>
      </c>
      <c r="AA1771">
        <v>0</v>
      </c>
      <c r="AE1771" t="b">
        <v>0</v>
      </c>
      <c r="AF1771" t="b">
        <v>0</v>
      </c>
      <c r="AG1771" t="s">
        <v>79</v>
      </c>
    </row>
    <row r="1772" spans="1:33" x14ac:dyDescent="0.25">
      <c r="A1772" t="str">
        <f>_xlfn.CONCAT(Table3[[#This Row],[Order]],"-",Table3[[#This Row],[Line]])</f>
        <v>75799-22</v>
      </c>
      <c r="C1772" t="s">
        <v>5967</v>
      </c>
      <c r="D1772" t="s">
        <v>74</v>
      </c>
      <c r="E1772" t="b">
        <v>0</v>
      </c>
      <c r="F1772">
        <v>75799</v>
      </c>
      <c r="G1772">
        <v>22</v>
      </c>
      <c r="H1772">
        <v>1</v>
      </c>
      <c r="I1772" t="s">
        <v>733</v>
      </c>
      <c r="J1772" t="s">
        <v>5968</v>
      </c>
      <c r="K1772" t="s">
        <v>3692</v>
      </c>
      <c r="L1772">
        <v>0</v>
      </c>
      <c r="M1772" s="37"/>
      <c r="N1772" t="s">
        <v>734</v>
      </c>
      <c r="O1772" t="s">
        <v>4264</v>
      </c>
      <c r="Q1772" s="37"/>
      <c r="R1772" s="37"/>
      <c r="S1772" t="b">
        <v>0</v>
      </c>
      <c r="V1772" t="s">
        <v>714</v>
      </c>
      <c r="W1772">
        <v>0</v>
      </c>
      <c r="X1772">
        <v>1</v>
      </c>
      <c r="Z1772">
        <v>955</v>
      </c>
      <c r="AA1772">
        <v>0</v>
      </c>
      <c r="AE1772" t="b">
        <v>0</v>
      </c>
      <c r="AF1772" t="b">
        <v>0</v>
      </c>
      <c r="AG1772" t="s">
        <v>79</v>
      </c>
    </row>
    <row r="1773" spans="1:33" x14ac:dyDescent="0.25">
      <c r="A1773" t="str">
        <f>_xlfn.CONCAT(Table3[[#This Row],[Order]],"-",Table3[[#This Row],[Line]])</f>
        <v>75799-23</v>
      </c>
      <c r="C1773" t="s">
        <v>5967</v>
      </c>
      <c r="D1773" t="s">
        <v>74</v>
      </c>
      <c r="E1773" t="b">
        <v>0</v>
      </c>
      <c r="F1773">
        <v>75799</v>
      </c>
      <c r="G1773">
        <v>23</v>
      </c>
      <c r="H1773">
        <v>40</v>
      </c>
      <c r="I1773" t="s">
        <v>3253</v>
      </c>
      <c r="J1773" t="s">
        <v>5968</v>
      </c>
      <c r="K1773" t="s">
        <v>3693</v>
      </c>
      <c r="L1773">
        <v>0</v>
      </c>
      <c r="M1773" s="37"/>
      <c r="N1773" t="s">
        <v>734</v>
      </c>
      <c r="O1773" t="s">
        <v>4264</v>
      </c>
      <c r="Q1773" s="37"/>
      <c r="R1773" s="37"/>
      <c r="S1773" t="b">
        <v>0</v>
      </c>
      <c r="V1773" t="s">
        <v>714</v>
      </c>
      <c r="W1773">
        <v>0</v>
      </c>
      <c r="X1773">
        <v>40</v>
      </c>
      <c r="Z1773">
        <v>12240</v>
      </c>
      <c r="AA1773">
        <v>0</v>
      </c>
      <c r="AE1773" t="b">
        <v>0</v>
      </c>
      <c r="AF1773" t="b">
        <v>0</v>
      </c>
      <c r="AG1773" t="s">
        <v>79</v>
      </c>
    </row>
    <row r="1774" spans="1:33" x14ac:dyDescent="0.25">
      <c r="A1774" t="str">
        <f>_xlfn.CONCAT(Table3[[#This Row],[Order]],"-",Table3[[#This Row],[Line]])</f>
        <v>75799-24</v>
      </c>
      <c r="C1774" t="s">
        <v>5967</v>
      </c>
      <c r="D1774" t="s">
        <v>74</v>
      </c>
      <c r="E1774" t="b">
        <v>0</v>
      </c>
      <c r="F1774">
        <v>75799</v>
      </c>
      <c r="G1774">
        <v>24</v>
      </c>
      <c r="H1774">
        <v>1</v>
      </c>
      <c r="I1774" t="s">
        <v>733</v>
      </c>
      <c r="J1774" t="s">
        <v>5968</v>
      </c>
      <c r="K1774" t="s">
        <v>3694</v>
      </c>
      <c r="L1774">
        <v>0</v>
      </c>
      <c r="M1774" s="37"/>
      <c r="N1774" t="s">
        <v>734</v>
      </c>
      <c r="O1774" t="s">
        <v>4264</v>
      </c>
      <c r="Q1774" s="37"/>
      <c r="R1774" s="37"/>
      <c r="S1774" t="b">
        <v>0</v>
      </c>
      <c r="V1774" t="s">
        <v>714</v>
      </c>
      <c r="W1774">
        <v>0</v>
      </c>
      <c r="X1774">
        <v>2</v>
      </c>
      <c r="Z1774">
        <v>1515</v>
      </c>
      <c r="AA1774">
        <v>0</v>
      </c>
      <c r="AE1774" t="b">
        <v>0</v>
      </c>
      <c r="AF1774" t="b">
        <v>0</v>
      </c>
      <c r="AG1774" t="s">
        <v>79</v>
      </c>
    </row>
    <row r="1775" spans="1:33" x14ac:dyDescent="0.25">
      <c r="A1775" t="str">
        <f>_xlfn.CONCAT(Table3[[#This Row],[Order]],"-",Table3[[#This Row],[Line]])</f>
        <v>74177-1</v>
      </c>
      <c r="C1775" t="s">
        <v>5967</v>
      </c>
      <c r="D1775" t="s">
        <v>74</v>
      </c>
      <c r="E1775" t="b">
        <v>0</v>
      </c>
      <c r="F1775">
        <v>74177</v>
      </c>
      <c r="G1775">
        <v>1</v>
      </c>
      <c r="H1775">
        <v>4</v>
      </c>
      <c r="I1775" t="s">
        <v>744</v>
      </c>
      <c r="J1775" t="s">
        <v>5968</v>
      </c>
      <c r="K1775" t="s">
        <v>2280</v>
      </c>
      <c r="L1775">
        <v>56</v>
      </c>
      <c r="M1775" s="37">
        <v>43468</v>
      </c>
      <c r="N1775" t="s">
        <v>29</v>
      </c>
      <c r="Q1775" s="37">
        <v>43452</v>
      </c>
      <c r="R1775" s="37"/>
      <c r="S1775" t="b">
        <v>0</v>
      </c>
      <c r="V1775" t="s">
        <v>714</v>
      </c>
      <c r="W1775">
        <v>4</v>
      </c>
      <c r="X1775">
        <v>8</v>
      </c>
      <c r="Y1775">
        <v>16</v>
      </c>
      <c r="Z1775">
        <v>4576</v>
      </c>
      <c r="AA1775">
        <v>0</v>
      </c>
      <c r="AD1775" t="s">
        <v>151</v>
      </c>
      <c r="AE1775" t="b">
        <v>0</v>
      </c>
      <c r="AF1775" t="b">
        <v>0</v>
      </c>
      <c r="AG1775" t="s">
        <v>79</v>
      </c>
    </row>
    <row r="1776" spans="1:33" x14ac:dyDescent="0.25">
      <c r="A1776" t="str">
        <f>_xlfn.CONCAT(Table3[[#This Row],[Order]],"-",Table3[[#This Row],[Line]])</f>
        <v>74177-2</v>
      </c>
      <c r="C1776" t="s">
        <v>5967</v>
      </c>
      <c r="D1776" t="s">
        <v>74</v>
      </c>
      <c r="E1776" t="b">
        <v>0</v>
      </c>
      <c r="F1776">
        <v>74177</v>
      </c>
      <c r="G1776">
        <v>2</v>
      </c>
      <c r="H1776">
        <v>4</v>
      </c>
      <c r="I1776" t="s">
        <v>744</v>
      </c>
      <c r="J1776" t="s">
        <v>5968</v>
      </c>
      <c r="K1776" t="s">
        <v>1754</v>
      </c>
      <c r="L1776">
        <v>72</v>
      </c>
      <c r="M1776" s="37">
        <v>43468</v>
      </c>
      <c r="N1776" t="s">
        <v>165</v>
      </c>
      <c r="Q1776" s="37">
        <v>43452</v>
      </c>
      <c r="R1776" s="37"/>
      <c r="S1776" t="b">
        <v>0</v>
      </c>
      <c r="T1776" t="s">
        <v>117</v>
      </c>
      <c r="V1776" t="s">
        <v>714</v>
      </c>
      <c r="W1776">
        <v>4</v>
      </c>
      <c r="X1776">
        <v>4</v>
      </c>
      <c r="Y1776">
        <v>16</v>
      </c>
      <c r="Z1776">
        <v>4576</v>
      </c>
      <c r="AA1776">
        <v>0</v>
      </c>
      <c r="AD1776" t="s">
        <v>151</v>
      </c>
      <c r="AE1776" t="b">
        <v>0</v>
      </c>
      <c r="AF1776" t="b">
        <v>0</v>
      </c>
      <c r="AG1776" t="s">
        <v>79</v>
      </c>
    </row>
    <row r="1777" spans="1:33" x14ac:dyDescent="0.25">
      <c r="A1777" t="str">
        <f>_xlfn.CONCAT(Table3[[#This Row],[Order]],"-",Table3[[#This Row],[Line]])</f>
        <v>74177-3</v>
      </c>
      <c r="C1777" t="s">
        <v>5967</v>
      </c>
      <c r="D1777" t="s">
        <v>74</v>
      </c>
      <c r="E1777" t="b">
        <v>0</v>
      </c>
      <c r="F1777">
        <v>74177</v>
      </c>
      <c r="G1777">
        <v>3</v>
      </c>
      <c r="H1777">
        <v>2</v>
      </c>
      <c r="I1777" t="s">
        <v>744</v>
      </c>
      <c r="J1777" t="s">
        <v>5968</v>
      </c>
      <c r="K1777" t="s">
        <v>1661</v>
      </c>
      <c r="L1777">
        <v>80</v>
      </c>
      <c r="M1777" s="37">
        <v>43468</v>
      </c>
      <c r="N1777" t="s">
        <v>29</v>
      </c>
      <c r="Q1777" s="37">
        <v>43452</v>
      </c>
      <c r="R1777" s="37"/>
      <c r="S1777" t="b">
        <v>0</v>
      </c>
      <c r="V1777" t="s">
        <v>714</v>
      </c>
      <c r="W1777">
        <v>4</v>
      </c>
      <c r="X1777">
        <v>6</v>
      </c>
      <c r="Y1777">
        <v>24</v>
      </c>
      <c r="Z1777">
        <v>6450</v>
      </c>
      <c r="AA1777">
        <v>0</v>
      </c>
      <c r="AD1777" t="s">
        <v>151</v>
      </c>
      <c r="AE1777" t="b">
        <v>0</v>
      </c>
      <c r="AF1777" t="b">
        <v>0</v>
      </c>
      <c r="AG1777" t="s">
        <v>79</v>
      </c>
    </row>
    <row r="1778" spans="1:33" x14ac:dyDescent="0.25">
      <c r="A1778" t="str">
        <f>_xlfn.CONCAT(Table3[[#This Row],[Order]],"-",Table3[[#This Row],[Line]])</f>
        <v>74177-4</v>
      </c>
      <c r="C1778" t="s">
        <v>5967</v>
      </c>
      <c r="D1778" t="s">
        <v>74</v>
      </c>
      <c r="E1778" t="b">
        <v>0</v>
      </c>
      <c r="F1778">
        <v>74177</v>
      </c>
      <c r="G1778">
        <v>4</v>
      </c>
      <c r="H1778">
        <v>2</v>
      </c>
      <c r="I1778" t="s">
        <v>744</v>
      </c>
      <c r="J1778" t="s">
        <v>5968</v>
      </c>
      <c r="K1778" t="s">
        <v>1755</v>
      </c>
      <c r="L1778">
        <v>64</v>
      </c>
      <c r="M1778" s="37">
        <v>43468</v>
      </c>
      <c r="N1778" t="s">
        <v>29</v>
      </c>
      <c r="Q1778" s="37">
        <v>43452</v>
      </c>
      <c r="R1778" s="37"/>
      <c r="S1778" t="b">
        <v>0</v>
      </c>
      <c r="V1778" t="s">
        <v>714</v>
      </c>
      <c r="W1778">
        <v>4</v>
      </c>
      <c r="X1778">
        <v>6</v>
      </c>
      <c r="Y1778">
        <v>24</v>
      </c>
      <c r="Z1778">
        <v>6450</v>
      </c>
      <c r="AA1778">
        <v>0</v>
      </c>
      <c r="AD1778" t="s">
        <v>151</v>
      </c>
      <c r="AE1778" t="b">
        <v>0</v>
      </c>
      <c r="AF1778" t="b">
        <v>0</v>
      </c>
      <c r="AG1778" t="s">
        <v>79</v>
      </c>
    </row>
    <row r="1779" spans="1:33" x14ac:dyDescent="0.25">
      <c r="A1779" t="str">
        <f>_xlfn.CONCAT(Table3[[#This Row],[Order]],"-",Table3[[#This Row],[Line]])</f>
        <v>74177-5</v>
      </c>
      <c r="C1779" t="s">
        <v>5967</v>
      </c>
      <c r="D1779" t="s">
        <v>74</v>
      </c>
      <c r="E1779" t="b">
        <v>0</v>
      </c>
      <c r="F1779">
        <v>74177</v>
      </c>
      <c r="G1779">
        <v>5</v>
      </c>
      <c r="H1779">
        <v>1</v>
      </c>
      <c r="I1779" t="s">
        <v>744</v>
      </c>
      <c r="J1779" t="s">
        <v>5968</v>
      </c>
      <c r="K1779" t="s">
        <v>1662</v>
      </c>
      <c r="L1779">
        <v>30</v>
      </c>
      <c r="M1779" s="37">
        <v>43468</v>
      </c>
      <c r="N1779" t="s">
        <v>29</v>
      </c>
      <c r="Q1779" s="37">
        <v>43452</v>
      </c>
      <c r="R1779" s="37"/>
      <c r="S1779" t="b">
        <v>0</v>
      </c>
      <c r="V1779" t="s">
        <v>714</v>
      </c>
      <c r="W1779">
        <v>4</v>
      </c>
      <c r="X1779">
        <v>3</v>
      </c>
      <c r="Y1779">
        <v>10</v>
      </c>
      <c r="Z1779">
        <v>2027</v>
      </c>
      <c r="AA1779">
        <v>0</v>
      </c>
      <c r="AD1779" t="s">
        <v>151</v>
      </c>
      <c r="AE1779" t="b">
        <v>0</v>
      </c>
      <c r="AF1779" t="b">
        <v>0</v>
      </c>
      <c r="AG1779" t="s">
        <v>79</v>
      </c>
    </row>
    <row r="1780" spans="1:33" x14ac:dyDescent="0.25">
      <c r="A1780" t="str">
        <f>_xlfn.CONCAT(Table3[[#This Row],[Order]],"-",Table3[[#This Row],[Line]])</f>
        <v>74177-6</v>
      </c>
      <c r="C1780" t="s">
        <v>5967</v>
      </c>
      <c r="D1780" t="s">
        <v>74</v>
      </c>
      <c r="E1780" t="b">
        <v>0</v>
      </c>
      <c r="F1780">
        <v>74177</v>
      </c>
      <c r="G1780">
        <v>6</v>
      </c>
      <c r="H1780">
        <v>1</v>
      </c>
      <c r="I1780" t="s">
        <v>744</v>
      </c>
      <c r="J1780" t="s">
        <v>5968</v>
      </c>
      <c r="K1780" t="s">
        <v>1663</v>
      </c>
      <c r="L1780">
        <v>31</v>
      </c>
      <c r="M1780" s="37">
        <v>43468</v>
      </c>
      <c r="N1780" t="s">
        <v>29</v>
      </c>
      <c r="Q1780" s="37">
        <v>43452</v>
      </c>
      <c r="R1780" s="37"/>
      <c r="S1780" t="b">
        <v>0</v>
      </c>
      <c r="V1780" t="s">
        <v>714</v>
      </c>
      <c r="W1780">
        <v>4</v>
      </c>
      <c r="X1780">
        <v>3</v>
      </c>
      <c r="Y1780">
        <v>12</v>
      </c>
      <c r="Z1780">
        <v>2369</v>
      </c>
      <c r="AA1780">
        <v>0</v>
      </c>
      <c r="AD1780" t="s">
        <v>151</v>
      </c>
      <c r="AE1780" t="b">
        <v>0</v>
      </c>
      <c r="AF1780" t="b">
        <v>0</v>
      </c>
      <c r="AG1780" t="s">
        <v>79</v>
      </c>
    </row>
    <row r="1781" spans="1:33" x14ac:dyDescent="0.25">
      <c r="A1781" t="str">
        <f>_xlfn.CONCAT(Table3[[#This Row],[Order]],"-",Table3[[#This Row],[Line]])</f>
        <v>74177-7</v>
      </c>
      <c r="C1781" t="s">
        <v>5967</v>
      </c>
      <c r="D1781" t="s">
        <v>74</v>
      </c>
      <c r="E1781" t="b">
        <v>0</v>
      </c>
      <c r="F1781">
        <v>74177</v>
      </c>
      <c r="G1781">
        <v>7</v>
      </c>
      <c r="H1781">
        <v>1</v>
      </c>
      <c r="I1781" t="s">
        <v>744</v>
      </c>
      <c r="J1781" t="s">
        <v>5968</v>
      </c>
      <c r="K1781" t="s">
        <v>1756</v>
      </c>
      <c r="L1781">
        <v>31</v>
      </c>
      <c r="M1781" s="37">
        <v>43468</v>
      </c>
      <c r="N1781" t="s">
        <v>29</v>
      </c>
      <c r="Q1781" s="37">
        <v>43452</v>
      </c>
      <c r="R1781" s="37"/>
      <c r="S1781" t="b">
        <v>0</v>
      </c>
      <c r="V1781" t="s">
        <v>714</v>
      </c>
      <c r="W1781">
        <v>4</v>
      </c>
      <c r="X1781">
        <v>3</v>
      </c>
      <c r="Y1781">
        <v>12</v>
      </c>
      <c r="Z1781">
        <v>2400</v>
      </c>
      <c r="AA1781">
        <v>0</v>
      </c>
      <c r="AD1781" t="s">
        <v>151</v>
      </c>
      <c r="AE1781" t="b">
        <v>0</v>
      </c>
      <c r="AF1781" t="b">
        <v>0</v>
      </c>
      <c r="AG1781" t="s">
        <v>79</v>
      </c>
    </row>
    <row r="1782" spans="1:33" x14ac:dyDescent="0.25">
      <c r="A1782" t="str">
        <f>_xlfn.CONCAT(Table3[[#This Row],[Order]],"-",Table3[[#This Row],[Line]])</f>
        <v>74177-8</v>
      </c>
      <c r="C1782" t="s">
        <v>5967</v>
      </c>
      <c r="D1782" t="s">
        <v>74</v>
      </c>
      <c r="E1782" t="b">
        <v>0</v>
      </c>
      <c r="F1782">
        <v>74177</v>
      </c>
      <c r="G1782">
        <v>8</v>
      </c>
      <c r="H1782">
        <v>2</v>
      </c>
      <c r="I1782" t="s">
        <v>744</v>
      </c>
      <c r="J1782" t="s">
        <v>5968</v>
      </c>
      <c r="K1782" t="s">
        <v>1664</v>
      </c>
      <c r="L1782">
        <v>50</v>
      </c>
      <c r="M1782" s="37">
        <v>43468</v>
      </c>
      <c r="N1782" t="s">
        <v>29</v>
      </c>
      <c r="Q1782" s="37">
        <v>43452</v>
      </c>
      <c r="R1782" s="37"/>
      <c r="S1782" t="b">
        <v>0</v>
      </c>
      <c r="V1782" t="s">
        <v>714</v>
      </c>
      <c r="W1782">
        <v>4</v>
      </c>
      <c r="X1782">
        <v>4</v>
      </c>
      <c r="Y1782">
        <v>16</v>
      </c>
      <c r="Z1782">
        <v>3712</v>
      </c>
      <c r="AA1782">
        <v>0</v>
      </c>
      <c r="AD1782" t="s">
        <v>151</v>
      </c>
      <c r="AE1782" t="b">
        <v>0</v>
      </c>
      <c r="AF1782" t="b">
        <v>0</v>
      </c>
      <c r="AG1782" t="s">
        <v>79</v>
      </c>
    </row>
    <row r="1783" spans="1:33" x14ac:dyDescent="0.25">
      <c r="A1783" t="str">
        <f>_xlfn.CONCAT(Table3[[#This Row],[Order]],"-",Table3[[#This Row],[Line]])</f>
        <v>74177-9</v>
      </c>
      <c r="C1783" t="s">
        <v>5967</v>
      </c>
      <c r="D1783" t="s">
        <v>74</v>
      </c>
      <c r="E1783" t="b">
        <v>0</v>
      </c>
      <c r="F1783">
        <v>74177</v>
      </c>
      <c r="G1783">
        <v>9</v>
      </c>
      <c r="H1783">
        <v>1</v>
      </c>
      <c r="I1783" t="s">
        <v>744</v>
      </c>
      <c r="J1783" t="s">
        <v>5968</v>
      </c>
      <c r="K1783" t="s">
        <v>1757</v>
      </c>
      <c r="L1783">
        <v>25</v>
      </c>
      <c r="M1783" s="37">
        <v>43468</v>
      </c>
      <c r="N1783" t="s">
        <v>29</v>
      </c>
      <c r="Q1783" s="37">
        <v>43452</v>
      </c>
      <c r="R1783" s="37"/>
      <c r="S1783" t="b">
        <v>0</v>
      </c>
      <c r="V1783" t="s">
        <v>714</v>
      </c>
      <c r="W1783">
        <v>4</v>
      </c>
      <c r="X1783">
        <v>2</v>
      </c>
      <c r="Y1783">
        <v>8</v>
      </c>
      <c r="Z1783">
        <v>1856</v>
      </c>
      <c r="AA1783">
        <v>0</v>
      </c>
      <c r="AD1783" t="s">
        <v>151</v>
      </c>
      <c r="AE1783" t="b">
        <v>0</v>
      </c>
      <c r="AF1783" t="b">
        <v>0</v>
      </c>
      <c r="AG1783" t="s">
        <v>79</v>
      </c>
    </row>
    <row r="1784" spans="1:33" x14ac:dyDescent="0.25">
      <c r="A1784" t="str">
        <f>_xlfn.CONCAT(Table3[[#This Row],[Order]],"-",Table3[[#This Row],[Line]])</f>
        <v>74177-10</v>
      </c>
      <c r="C1784" t="s">
        <v>5967</v>
      </c>
      <c r="D1784" t="s">
        <v>74</v>
      </c>
      <c r="E1784" t="b">
        <v>0</v>
      </c>
      <c r="F1784">
        <v>74177</v>
      </c>
      <c r="G1784">
        <v>10</v>
      </c>
      <c r="H1784">
        <v>6</v>
      </c>
      <c r="I1784" t="s">
        <v>744</v>
      </c>
      <c r="J1784" t="s">
        <v>5968</v>
      </c>
      <c r="K1784" t="s">
        <v>1665</v>
      </c>
      <c r="L1784">
        <v>138</v>
      </c>
      <c r="M1784" s="37">
        <v>43468</v>
      </c>
      <c r="N1784" t="s">
        <v>29</v>
      </c>
      <c r="Q1784" s="37">
        <v>43452</v>
      </c>
      <c r="R1784" s="37"/>
      <c r="S1784" t="b">
        <v>0</v>
      </c>
      <c r="V1784" t="s">
        <v>714</v>
      </c>
      <c r="W1784">
        <v>4</v>
      </c>
      <c r="X1784">
        <v>12</v>
      </c>
      <c r="Y1784">
        <v>48</v>
      </c>
      <c r="Z1784">
        <v>9942</v>
      </c>
      <c r="AA1784">
        <v>0</v>
      </c>
      <c r="AD1784" t="s">
        <v>151</v>
      </c>
      <c r="AE1784" t="b">
        <v>0</v>
      </c>
      <c r="AF1784" t="b">
        <v>0</v>
      </c>
      <c r="AG1784" t="s">
        <v>79</v>
      </c>
    </row>
    <row r="1785" spans="1:33" x14ac:dyDescent="0.25">
      <c r="A1785" t="str">
        <f>_xlfn.CONCAT(Table3[[#This Row],[Order]],"-",Table3[[#This Row],[Line]])</f>
        <v>74177-11</v>
      </c>
      <c r="C1785" t="s">
        <v>5967</v>
      </c>
      <c r="D1785" t="s">
        <v>74</v>
      </c>
      <c r="E1785" t="b">
        <v>0</v>
      </c>
      <c r="F1785">
        <v>74177</v>
      </c>
      <c r="G1785">
        <v>11</v>
      </c>
      <c r="H1785">
        <v>6</v>
      </c>
      <c r="I1785" t="s">
        <v>744</v>
      </c>
      <c r="J1785" t="s">
        <v>5968</v>
      </c>
      <c r="K1785" t="s">
        <v>1758</v>
      </c>
      <c r="L1785">
        <v>162</v>
      </c>
      <c r="M1785" s="37">
        <v>43468</v>
      </c>
      <c r="N1785" t="s">
        <v>29</v>
      </c>
      <c r="Q1785" s="37">
        <v>43452</v>
      </c>
      <c r="R1785" s="37"/>
      <c r="S1785" t="b">
        <v>0</v>
      </c>
      <c r="V1785" t="s">
        <v>714</v>
      </c>
      <c r="W1785">
        <v>4</v>
      </c>
      <c r="X1785">
        <v>12</v>
      </c>
      <c r="Y1785">
        <v>48</v>
      </c>
      <c r="Z1785">
        <v>9942</v>
      </c>
      <c r="AA1785">
        <v>0</v>
      </c>
      <c r="AD1785" t="s">
        <v>151</v>
      </c>
      <c r="AE1785" t="b">
        <v>0</v>
      </c>
      <c r="AF1785" t="b">
        <v>0</v>
      </c>
      <c r="AG1785" t="s">
        <v>79</v>
      </c>
    </row>
    <row r="1786" spans="1:33" x14ac:dyDescent="0.25">
      <c r="A1786" t="str">
        <f>_xlfn.CONCAT(Table3[[#This Row],[Order]],"-",Table3[[#This Row],[Line]])</f>
        <v>74177-12</v>
      </c>
      <c r="C1786" t="s">
        <v>5967</v>
      </c>
      <c r="D1786" t="s">
        <v>74</v>
      </c>
      <c r="E1786" t="b">
        <v>0</v>
      </c>
      <c r="F1786">
        <v>74177</v>
      </c>
      <c r="G1786">
        <v>12</v>
      </c>
      <c r="H1786">
        <v>6</v>
      </c>
      <c r="I1786" t="s">
        <v>744</v>
      </c>
      <c r="J1786" t="s">
        <v>5968</v>
      </c>
      <c r="K1786" t="s">
        <v>1666</v>
      </c>
      <c r="L1786">
        <v>96</v>
      </c>
      <c r="M1786" s="37">
        <v>43468</v>
      </c>
      <c r="N1786" t="s">
        <v>29</v>
      </c>
      <c r="Q1786" s="37">
        <v>43452</v>
      </c>
      <c r="R1786" s="37"/>
      <c r="S1786" t="b">
        <v>0</v>
      </c>
      <c r="V1786" t="s">
        <v>714</v>
      </c>
      <c r="W1786">
        <v>4</v>
      </c>
      <c r="X1786">
        <v>6</v>
      </c>
      <c r="Y1786">
        <v>12</v>
      </c>
      <c r="Z1786">
        <v>5832</v>
      </c>
      <c r="AA1786">
        <v>0</v>
      </c>
      <c r="AD1786" t="s">
        <v>151</v>
      </c>
      <c r="AE1786" t="b">
        <v>0</v>
      </c>
      <c r="AF1786" t="b">
        <v>0</v>
      </c>
      <c r="AG1786" t="s">
        <v>79</v>
      </c>
    </row>
    <row r="1787" spans="1:33" x14ac:dyDescent="0.25">
      <c r="A1787" t="str">
        <f>_xlfn.CONCAT(Table3[[#This Row],[Order]],"-",Table3[[#This Row],[Line]])</f>
        <v>74177-13</v>
      </c>
      <c r="C1787" t="s">
        <v>5967</v>
      </c>
      <c r="D1787" t="s">
        <v>74</v>
      </c>
      <c r="E1787" t="b">
        <v>0</v>
      </c>
      <c r="F1787">
        <v>74177</v>
      </c>
      <c r="G1787">
        <v>13</v>
      </c>
      <c r="H1787">
        <v>3</v>
      </c>
      <c r="I1787" t="s">
        <v>744</v>
      </c>
      <c r="J1787" t="s">
        <v>5968</v>
      </c>
      <c r="K1787" t="s">
        <v>1667</v>
      </c>
      <c r="L1787">
        <v>36</v>
      </c>
      <c r="M1787" s="37">
        <v>43468</v>
      </c>
      <c r="N1787" t="s">
        <v>29</v>
      </c>
      <c r="Q1787" s="37">
        <v>43452</v>
      </c>
      <c r="R1787" s="37"/>
      <c r="S1787" t="b">
        <v>0</v>
      </c>
      <c r="V1787" t="s">
        <v>714</v>
      </c>
      <c r="W1787">
        <v>4</v>
      </c>
      <c r="X1787">
        <v>3</v>
      </c>
      <c r="Y1787">
        <v>6</v>
      </c>
      <c r="Z1787">
        <v>2835</v>
      </c>
      <c r="AA1787">
        <v>0</v>
      </c>
      <c r="AD1787" t="s">
        <v>151</v>
      </c>
      <c r="AE1787" t="b">
        <v>0</v>
      </c>
      <c r="AF1787" t="b">
        <v>0</v>
      </c>
      <c r="AG1787" t="s">
        <v>79</v>
      </c>
    </row>
    <row r="1788" spans="1:33" x14ac:dyDescent="0.25">
      <c r="A1788" t="str">
        <f>_xlfn.CONCAT(Table3[[#This Row],[Order]],"-",Table3[[#This Row],[Line]])</f>
        <v>74177-14</v>
      </c>
      <c r="C1788" t="s">
        <v>5967</v>
      </c>
      <c r="D1788" t="s">
        <v>74</v>
      </c>
      <c r="E1788" t="b">
        <v>0</v>
      </c>
      <c r="F1788">
        <v>74177</v>
      </c>
      <c r="G1788">
        <v>14</v>
      </c>
      <c r="H1788">
        <v>3</v>
      </c>
      <c r="I1788" t="s">
        <v>744</v>
      </c>
      <c r="J1788" t="s">
        <v>5968</v>
      </c>
      <c r="K1788" t="s">
        <v>1759</v>
      </c>
      <c r="L1788">
        <v>36</v>
      </c>
      <c r="M1788" s="37">
        <v>43468</v>
      </c>
      <c r="N1788" t="s">
        <v>29</v>
      </c>
      <c r="Q1788" s="37">
        <v>43452</v>
      </c>
      <c r="R1788" s="37"/>
      <c r="S1788" t="b">
        <v>0</v>
      </c>
      <c r="V1788" t="s">
        <v>714</v>
      </c>
      <c r="W1788">
        <v>4</v>
      </c>
      <c r="X1788">
        <v>3</v>
      </c>
      <c r="Y1788">
        <v>6</v>
      </c>
      <c r="Z1788">
        <v>2835</v>
      </c>
      <c r="AA1788">
        <v>0</v>
      </c>
      <c r="AD1788" t="s">
        <v>151</v>
      </c>
      <c r="AE1788" t="b">
        <v>0</v>
      </c>
      <c r="AF1788" t="b">
        <v>0</v>
      </c>
      <c r="AG1788" t="s">
        <v>79</v>
      </c>
    </row>
    <row r="1789" spans="1:33" x14ac:dyDescent="0.25">
      <c r="A1789" t="str">
        <f>_xlfn.CONCAT(Table3[[#This Row],[Order]],"-",Table3[[#This Row],[Line]])</f>
        <v>74177-20</v>
      </c>
      <c r="C1789" t="s">
        <v>5967</v>
      </c>
      <c r="D1789" t="s">
        <v>74</v>
      </c>
      <c r="E1789" t="b">
        <v>0</v>
      </c>
      <c r="F1789">
        <v>74177</v>
      </c>
      <c r="G1789">
        <v>20</v>
      </c>
      <c r="H1789">
        <v>6</v>
      </c>
      <c r="I1789" t="s">
        <v>744</v>
      </c>
      <c r="J1789" t="s">
        <v>5968</v>
      </c>
      <c r="K1789" t="s">
        <v>1668</v>
      </c>
      <c r="L1789">
        <v>72</v>
      </c>
      <c r="M1789" s="37">
        <v>43468</v>
      </c>
      <c r="N1789" t="s">
        <v>29</v>
      </c>
      <c r="Q1789" s="37">
        <v>43452</v>
      </c>
      <c r="R1789" s="37"/>
      <c r="S1789" t="b">
        <v>0</v>
      </c>
      <c r="V1789" t="s">
        <v>714</v>
      </c>
      <c r="W1789">
        <v>4</v>
      </c>
      <c r="X1789">
        <v>6</v>
      </c>
      <c r="Y1789">
        <v>12</v>
      </c>
      <c r="Z1789">
        <v>5670</v>
      </c>
      <c r="AA1789">
        <v>0</v>
      </c>
      <c r="AD1789" t="s">
        <v>151</v>
      </c>
      <c r="AE1789" t="b">
        <v>0</v>
      </c>
      <c r="AF1789" t="b">
        <v>0</v>
      </c>
      <c r="AG1789" t="s">
        <v>79</v>
      </c>
    </row>
    <row r="1790" spans="1:33" x14ac:dyDescent="0.25">
      <c r="A1790" t="str">
        <f>_xlfn.CONCAT(Table3[[#This Row],[Order]],"-",Table3[[#This Row],[Line]])</f>
        <v>74177-21</v>
      </c>
      <c r="C1790" t="s">
        <v>5967</v>
      </c>
      <c r="D1790" t="s">
        <v>74</v>
      </c>
      <c r="E1790" t="b">
        <v>0</v>
      </c>
      <c r="F1790">
        <v>74177</v>
      </c>
      <c r="G1790">
        <v>21</v>
      </c>
      <c r="H1790">
        <v>3</v>
      </c>
      <c r="I1790" t="s">
        <v>744</v>
      </c>
      <c r="J1790" t="s">
        <v>5968</v>
      </c>
      <c r="K1790" t="s">
        <v>1668</v>
      </c>
      <c r="L1790">
        <v>36</v>
      </c>
      <c r="M1790" s="37">
        <v>43468</v>
      </c>
      <c r="N1790" t="s">
        <v>29</v>
      </c>
      <c r="Q1790" s="37">
        <v>43452</v>
      </c>
      <c r="R1790" s="37"/>
      <c r="S1790" t="b">
        <v>0</v>
      </c>
      <c r="V1790" t="s">
        <v>714</v>
      </c>
      <c r="W1790">
        <v>4</v>
      </c>
      <c r="X1790">
        <v>3</v>
      </c>
      <c r="Y1790">
        <v>12</v>
      </c>
      <c r="Z1790">
        <v>2835</v>
      </c>
      <c r="AA1790">
        <v>0</v>
      </c>
      <c r="AD1790" t="s">
        <v>151</v>
      </c>
      <c r="AE1790" t="b">
        <v>0</v>
      </c>
      <c r="AF1790" t="b">
        <v>0</v>
      </c>
      <c r="AG1790" t="s">
        <v>79</v>
      </c>
    </row>
    <row r="1791" spans="1:33" x14ac:dyDescent="0.25">
      <c r="A1791" t="str">
        <f>_xlfn.CONCAT(Table3[[#This Row],[Order]],"-",Table3[[#This Row],[Line]])</f>
        <v>74177-22</v>
      </c>
      <c r="C1791" t="s">
        <v>5967</v>
      </c>
      <c r="D1791" t="s">
        <v>74</v>
      </c>
      <c r="E1791" t="b">
        <v>0</v>
      </c>
      <c r="F1791">
        <v>74177</v>
      </c>
      <c r="G1791">
        <v>22</v>
      </c>
      <c r="H1791">
        <v>3</v>
      </c>
      <c r="I1791" t="s">
        <v>744</v>
      </c>
      <c r="J1791" t="s">
        <v>5968</v>
      </c>
      <c r="K1791" t="s">
        <v>1669</v>
      </c>
      <c r="L1791">
        <v>48</v>
      </c>
      <c r="M1791" s="37">
        <v>43468</v>
      </c>
      <c r="N1791" t="s">
        <v>29</v>
      </c>
      <c r="Q1791" s="37">
        <v>43452</v>
      </c>
      <c r="R1791" s="37"/>
      <c r="S1791" t="b">
        <v>0</v>
      </c>
      <c r="V1791" t="s">
        <v>714</v>
      </c>
      <c r="W1791">
        <v>4</v>
      </c>
      <c r="X1791">
        <v>3</v>
      </c>
      <c r="Y1791">
        <v>12</v>
      </c>
      <c r="Z1791">
        <v>2916</v>
      </c>
      <c r="AA1791">
        <v>0</v>
      </c>
      <c r="AD1791" t="s">
        <v>151</v>
      </c>
      <c r="AE1791" t="b">
        <v>0</v>
      </c>
      <c r="AF1791" t="b">
        <v>0</v>
      </c>
      <c r="AG1791" t="s">
        <v>79</v>
      </c>
    </row>
    <row r="1792" spans="1:33" x14ac:dyDescent="0.25">
      <c r="A1792" t="str">
        <f>_xlfn.CONCAT(Table3[[#This Row],[Order]],"-",Table3[[#This Row],[Line]])</f>
        <v>74177-23</v>
      </c>
      <c r="C1792" t="s">
        <v>5967</v>
      </c>
      <c r="D1792" t="s">
        <v>74</v>
      </c>
      <c r="E1792" t="b">
        <v>0</v>
      </c>
      <c r="F1792">
        <v>74177</v>
      </c>
      <c r="G1792">
        <v>23</v>
      </c>
      <c r="H1792">
        <v>3</v>
      </c>
      <c r="I1792" t="s">
        <v>744</v>
      </c>
      <c r="J1792" t="s">
        <v>5968</v>
      </c>
      <c r="K1792" t="s">
        <v>1760</v>
      </c>
      <c r="L1792">
        <v>48</v>
      </c>
      <c r="M1792" s="37">
        <v>43468</v>
      </c>
      <c r="N1792" t="s">
        <v>165</v>
      </c>
      <c r="Q1792" s="37">
        <v>43452</v>
      </c>
      <c r="R1792" s="37"/>
      <c r="S1792" t="b">
        <v>0</v>
      </c>
      <c r="V1792" t="s">
        <v>714</v>
      </c>
      <c r="W1792">
        <v>4</v>
      </c>
      <c r="X1792">
        <v>3</v>
      </c>
      <c r="Y1792">
        <v>12</v>
      </c>
      <c r="Z1792">
        <v>2916</v>
      </c>
      <c r="AA1792">
        <v>0</v>
      </c>
      <c r="AD1792" t="s">
        <v>151</v>
      </c>
      <c r="AE1792" t="b">
        <v>0</v>
      </c>
      <c r="AF1792" t="b">
        <v>0</v>
      </c>
      <c r="AG1792" t="s">
        <v>79</v>
      </c>
    </row>
    <row r="1793" spans="1:33" x14ac:dyDescent="0.25">
      <c r="A1793" t="str">
        <f>_xlfn.CONCAT(Table3[[#This Row],[Order]],"-",Table3[[#This Row],[Line]])</f>
        <v>74177-25</v>
      </c>
      <c r="C1793" t="s">
        <v>5967</v>
      </c>
      <c r="D1793" t="s">
        <v>74</v>
      </c>
      <c r="E1793" t="b">
        <v>0</v>
      </c>
      <c r="F1793">
        <v>74177</v>
      </c>
      <c r="G1793">
        <v>25</v>
      </c>
      <c r="H1793">
        <v>2</v>
      </c>
      <c r="I1793" t="s">
        <v>744</v>
      </c>
      <c r="J1793" t="s">
        <v>5968</v>
      </c>
      <c r="K1793" t="s">
        <v>1761</v>
      </c>
      <c r="L1793">
        <v>24</v>
      </c>
      <c r="M1793" s="37">
        <v>43468</v>
      </c>
      <c r="N1793" t="s">
        <v>29</v>
      </c>
      <c r="Q1793" s="37">
        <v>43452</v>
      </c>
      <c r="R1793" s="37"/>
      <c r="S1793" t="b">
        <v>0</v>
      </c>
      <c r="V1793" t="s">
        <v>714</v>
      </c>
      <c r="W1793">
        <v>4</v>
      </c>
      <c r="X1793">
        <v>2</v>
      </c>
      <c r="Y1793">
        <v>4</v>
      </c>
      <c r="Z1793">
        <v>1890</v>
      </c>
      <c r="AA1793">
        <v>0</v>
      </c>
      <c r="AD1793" t="s">
        <v>151</v>
      </c>
      <c r="AE1793" t="b">
        <v>0</v>
      </c>
      <c r="AF1793" t="b">
        <v>0</v>
      </c>
      <c r="AG1793" t="s">
        <v>79</v>
      </c>
    </row>
    <row r="1794" spans="1:33" x14ac:dyDescent="0.25">
      <c r="A1794" t="str">
        <f>_xlfn.CONCAT(Table3[[#This Row],[Order]],"-",Table3[[#This Row],[Line]])</f>
        <v>74177-26</v>
      </c>
      <c r="C1794" t="s">
        <v>5967</v>
      </c>
      <c r="D1794" t="s">
        <v>74</v>
      </c>
      <c r="E1794" t="b">
        <v>0</v>
      </c>
      <c r="F1794">
        <v>74177</v>
      </c>
      <c r="G1794">
        <v>26</v>
      </c>
      <c r="H1794">
        <v>6</v>
      </c>
      <c r="I1794" t="s">
        <v>744</v>
      </c>
      <c r="J1794" t="s">
        <v>5968</v>
      </c>
      <c r="K1794" t="s">
        <v>1665</v>
      </c>
      <c r="L1794">
        <v>138</v>
      </c>
      <c r="M1794" s="37">
        <v>43468</v>
      </c>
      <c r="N1794" t="s">
        <v>29</v>
      </c>
      <c r="Q1794" s="37">
        <v>43452</v>
      </c>
      <c r="R1794" s="37"/>
      <c r="S1794" t="b">
        <v>0</v>
      </c>
      <c r="V1794" t="s">
        <v>714</v>
      </c>
      <c r="W1794">
        <v>4</v>
      </c>
      <c r="X1794">
        <v>12</v>
      </c>
      <c r="Y1794">
        <v>48</v>
      </c>
      <c r="Z1794">
        <v>9942</v>
      </c>
      <c r="AA1794">
        <v>0</v>
      </c>
      <c r="AD1794" t="s">
        <v>151</v>
      </c>
      <c r="AE1794" t="b">
        <v>0</v>
      </c>
      <c r="AF1794" t="b">
        <v>0</v>
      </c>
      <c r="AG1794" t="s">
        <v>79</v>
      </c>
    </row>
    <row r="1795" spans="1:33" x14ac:dyDescent="0.25">
      <c r="A1795" t="str">
        <f>_xlfn.CONCAT(Table3[[#This Row],[Order]],"-",Table3[[#This Row],[Line]])</f>
        <v>74177-27</v>
      </c>
      <c r="C1795" t="s">
        <v>5967</v>
      </c>
      <c r="D1795" t="s">
        <v>74</v>
      </c>
      <c r="E1795" t="b">
        <v>0</v>
      </c>
      <c r="F1795">
        <v>74177</v>
      </c>
      <c r="G1795">
        <v>27</v>
      </c>
      <c r="H1795">
        <v>6</v>
      </c>
      <c r="I1795" t="s">
        <v>744</v>
      </c>
      <c r="J1795" t="s">
        <v>5968</v>
      </c>
      <c r="K1795" t="s">
        <v>1762</v>
      </c>
      <c r="L1795">
        <v>138</v>
      </c>
      <c r="M1795" s="37">
        <v>43468</v>
      </c>
      <c r="N1795" t="s">
        <v>29</v>
      </c>
      <c r="Q1795" s="37">
        <v>43452</v>
      </c>
      <c r="R1795" s="37"/>
      <c r="S1795" t="b">
        <v>0</v>
      </c>
      <c r="V1795" t="s">
        <v>714</v>
      </c>
      <c r="W1795">
        <v>4</v>
      </c>
      <c r="X1795">
        <v>12</v>
      </c>
      <c r="Y1795">
        <v>48</v>
      </c>
      <c r="Z1795">
        <v>9942</v>
      </c>
      <c r="AA1795">
        <v>0</v>
      </c>
      <c r="AD1795" t="s">
        <v>151</v>
      </c>
      <c r="AE1795" t="b">
        <v>0</v>
      </c>
      <c r="AF1795" t="b">
        <v>0</v>
      </c>
      <c r="AG1795" t="s">
        <v>79</v>
      </c>
    </row>
    <row r="1796" spans="1:33" x14ac:dyDescent="0.25">
      <c r="A1796" t="str">
        <f>_xlfn.CONCAT(Table3[[#This Row],[Order]],"-",Table3[[#This Row],[Line]])</f>
        <v>74177-28</v>
      </c>
      <c r="C1796" t="s">
        <v>5967</v>
      </c>
      <c r="D1796" t="s">
        <v>74</v>
      </c>
      <c r="E1796" t="b">
        <v>0</v>
      </c>
      <c r="F1796">
        <v>74177</v>
      </c>
      <c r="G1796">
        <v>28</v>
      </c>
      <c r="H1796">
        <v>1</v>
      </c>
      <c r="I1796" t="s">
        <v>744</v>
      </c>
      <c r="J1796" t="s">
        <v>5968</v>
      </c>
      <c r="K1796" t="s">
        <v>1763</v>
      </c>
      <c r="L1796">
        <v>18</v>
      </c>
      <c r="M1796" s="37">
        <v>43468</v>
      </c>
      <c r="N1796" t="s">
        <v>29</v>
      </c>
      <c r="Q1796" s="37">
        <v>43452</v>
      </c>
      <c r="R1796" s="37"/>
      <c r="S1796" t="b">
        <v>0</v>
      </c>
      <c r="V1796" t="s">
        <v>714</v>
      </c>
      <c r="W1796">
        <v>4</v>
      </c>
      <c r="X1796">
        <v>1</v>
      </c>
      <c r="Y1796">
        <v>6</v>
      </c>
      <c r="Z1796">
        <v>1315</v>
      </c>
      <c r="AA1796">
        <v>0</v>
      </c>
      <c r="AD1796" t="s">
        <v>151</v>
      </c>
      <c r="AE1796" t="b">
        <v>0</v>
      </c>
      <c r="AF1796" t="b">
        <v>0</v>
      </c>
      <c r="AG1796" t="s">
        <v>79</v>
      </c>
    </row>
    <row r="1797" spans="1:33" x14ac:dyDescent="0.25">
      <c r="A1797" t="str">
        <f>_xlfn.CONCAT(Table3[[#This Row],[Order]],"-",Table3[[#This Row],[Line]])</f>
        <v>74177-32</v>
      </c>
      <c r="C1797" t="s">
        <v>5967</v>
      </c>
      <c r="D1797" t="s">
        <v>74</v>
      </c>
      <c r="E1797" t="b">
        <v>0</v>
      </c>
      <c r="F1797">
        <v>74177</v>
      </c>
      <c r="G1797">
        <v>32</v>
      </c>
      <c r="H1797">
        <v>1</v>
      </c>
      <c r="I1797" t="s">
        <v>744</v>
      </c>
      <c r="J1797" t="s">
        <v>5968</v>
      </c>
      <c r="K1797" t="s">
        <v>1764</v>
      </c>
      <c r="L1797">
        <v>16</v>
      </c>
      <c r="M1797" s="37">
        <v>43468</v>
      </c>
      <c r="N1797" t="s">
        <v>165</v>
      </c>
      <c r="Q1797" s="37">
        <v>43452</v>
      </c>
      <c r="R1797" s="37"/>
      <c r="S1797" t="b">
        <v>0</v>
      </c>
      <c r="V1797" t="s">
        <v>714</v>
      </c>
      <c r="W1797">
        <v>4</v>
      </c>
      <c r="X1797">
        <v>1</v>
      </c>
      <c r="Y1797">
        <v>2</v>
      </c>
      <c r="Z1797">
        <v>945</v>
      </c>
      <c r="AA1797">
        <v>0</v>
      </c>
      <c r="AD1797" t="s">
        <v>151</v>
      </c>
      <c r="AE1797" t="b">
        <v>0</v>
      </c>
      <c r="AF1797" t="b">
        <v>0</v>
      </c>
      <c r="AG1797" t="s">
        <v>79</v>
      </c>
    </row>
    <row r="1798" spans="1:33" x14ac:dyDescent="0.25">
      <c r="A1798" t="str">
        <f>_xlfn.CONCAT(Table3[[#This Row],[Order]],"-",Table3[[#This Row],[Line]])</f>
        <v>77984-1</v>
      </c>
      <c r="C1798" t="s">
        <v>5967</v>
      </c>
      <c r="D1798" t="s">
        <v>74</v>
      </c>
      <c r="E1798" t="b">
        <v>0</v>
      </c>
      <c r="F1798">
        <v>77984</v>
      </c>
      <c r="G1798">
        <v>1</v>
      </c>
      <c r="H1798">
        <v>1</v>
      </c>
      <c r="I1798" t="s">
        <v>719</v>
      </c>
      <c r="J1798" t="s">
        <v>5968</v>
      </c>
      <c r="K1798" t="s">
        <v>3696</v>
      </c>
      <c r="L1798">
        <v>3.2040000000000002</v>
      </c>
      <c r="M1798" s="37">
        <v>43469</v>
      </c>
      <c r="N1798" t="s">
        <v>165</v>
      </c>
      <c r="P1798" t="s">
        <v>151</v>
      </c>
      <c r="Q1798" s="37">
        <v>43457</v>
      </c>
      <c r="R1798" s="37"/>
      <c r="S1798" t="b">
        <v>0</v>
      </c>
      <c r="V1798" t="s">
        <v>715</v>
      </c>
      <c r="W1798">
        <v>12</v>
      </c>
      <c r="X1798">
        <v>1</v>
      </c>
      <c r="Y1798">
        <v>1</v>
      </c>
      <c r="Z1798">
        <v>315</v>
      </c>
      <c r="AA1798">
        <v>0</v>
      </c>
      <c r="AD1798" t="s">
        <v>151</v>
      </c>
      <c r="AE1798" t="b">
        <v>0</v>
      </c>
      <c r="AF1798" t="b">
        <v>0</v>
      </c>
      <c r="AG1798" t="s">
        <v>74</v>
      </c>
    </row>
    <row r="1799" spans="1:33" x14ac:dyDescent="0.25">
      <c r="A1799" t="str">
        <f>_xlfn.CONCAT(Table3[[#This Row],[Order]],"-",Table3[[#This Row],[Line]])</f>
        <v>78114-1</v>
      </c>
      <c r="C1799" t="s">
        <v>5967</v>
      </c>
      <c r="D1799" t="s">
        <v>2562</v>
      </c>
      <c r="E1799" t="b">
        <v>0</v>
      </c>
      <c r="F1799">
        <v>78114</v>
      </c>
      <c r="G1799">
        <v>1</v>
      </c>
      <c r="H1799">
        <v>1</v>
      </c>
      <c r="I1799" t="s">
        <v>725</v>
      </c>
      <c r="J1799" t="s">
        <v>5968</v>
      </c>
      <c r="K1799" t="s">
        <v>4266</v>
      </c>
      <c r="L1799">
        <v>5</v>
      </c>
      <c r="M1799" s="37">
        <v>43467</v>
      </c>
      <c r="N1799" t="s">
        <v>165</v>
      </c>
      <c r="Q1799" s="37"/>
      <c r="R1799" s="37">
        <v>43461</v>
      </c>
      <c r="S1799" t="b">
        <v>0</v>
      </c>
      <c r="V1799" t="s">
        <v>715</v>
      </c>
      <c r="W1799">
        <v>12</v>
      </c>
      <c r="X1799">
        <v>1</v>
      </c>
      <c r="Y1799">
        <v>1</v>
      </c>
      <c r="Z1799">
        <v>350</v>
      </c>
      <c r="AA1799">
        <v>0</v>
      </c>
      <c r="AB1799" t="s">
        <v>151</v>
      </c>
      <c r="AE1799" t="b">
        <v>0</v>
      </c>
      <c r="AF1799" t="b">
        <v>0</v>
      </c>
      <c r="AG1799" t="s">
        <v>180</v>
      </c>
    </row>
    <row r="1800" spans="1:33" x14ac:dyDescent="0.25">
      <c r="A1800" t="str">
        <f>_xlfn.CONCAT(Table3[[#This Row],[Order]],"-",Table3[[#This Row],[Line]])</f>
        <v>74294-1</v>
      </c>
      <c r="C1800" t="s">
        <v>5967</v>
      </c>
      <c r="D1800" t="s">
        <v>74</v>
      </c>
      <c r="E1800" t="b">
        <v>0</v>
      </c>
      <c r="F1800">
        <v>74294</v>
      </c>
      <c r="G1800">
        <v>1</v>
      </c>
      <c r="H1800">
        <v>3</v>
      </c>
      <c r="I1800" t="s">
        <v>759</v>
      </c>
      <c r="J1800" t="s">
        <v>5968</v>
      </c>
      <c r="K1800" t="s">
        <v>1400</v>
      </c>
      <c r="L1800">
        <v>145.19999999999999</v>
      </c>
      <c r="M1800" s="37">
        <v>43473</v>
      </c>
      <c r="N1800" t="s">
        <v>165</v>
      </c>
      <c r="P1800" t="s">
        <v>151</v>
      </c>
      <c r="Q1800" s="37">
        <v>43461</v>
      </c>
      <c r="R1800" s="37"/>
      <c r="S1800" t="b">
        <v>0</v>
      </c>
      <c r="V1800" t="s">
        <v>714</v>
      </c>
      <c r="W1800">
        <v>1</v>
      </c>
      <c r="X1800">
        <v>12</v>
      </c>
      <c r="Y1800">
        <v>6</v>
      </c>
      <c r="Z1800">
        <v>6600</v>
      </c>
      <c r="AA1800">
        <v>0</v>
      </c>
      <c r="AD1800" t="s">
        <v>151</v>
      </c>
      <c r="AE1800" t="b">
        <v>0</v>
      </c>
      <c r="AF1800" t="b">
        <v>0</v>
      </c>
      <c r="AG1800" t="s">
        <v>74</v>
      </c>
    </row>
    <row r="1801" spans="1:33" x14ac:dyDescent="0.25">
      <c r="A1801" t="str">
        <f>_xlfn.CONCAT(Table3[[#This Row],[Order]],"-",Table3[[#This Row],[Line]])</f>
        <v>74294-4</v>
      </c>
      <c r="C1801" t="s">
        <v>5967</v>
      </c>
      <c r="D1801" t="s">
        <v>74</v>
      </c>
      <c r="E1801" t="b">
        <v>0</v>
      </c>
      <c r="F1801">
        <v>74294</v>
      </c>
      <c r="G1801">
        <v>4</v>
      </c>
      <c r="H1801">
        <v>4</v>
      </c>
      <c r="I1801" t="s">
        <v>730</v>
      </c>
      <c r="J1801" t="s">
        <v>5968</v>
      </c>
      <c r="K1801" t="s">
        <v>1402</v>
      </c>
      <c r="L1801">
        <v>141.68</v>
      </c>
      <c r="M1801" s="37">
        <v>43473</v>
      </c>
      <c r="N1801" t="s">
        <v>165</v>
      </c>
      <c r="P1801" t="s">
        <v>151</v>
      </c>
      <c r="Q1801" s="37">
        <v>43461</v>
      </c>
      <c r="R1801" s="37"/>
      <c r="S1801" t="b">
        <v>0</v>
      </c>
      <c r="V1801" t="s">
        <v>714</v>
      </c>
      <c r="W1801">
        <v>1</v>
      </c>
      <c r="X1801">
        <v>32</v>
      </c>
      <c r="Y1801">
        <v>32</v>
      </c>
      <c r="Z1801">
        <v>13000</v>
      </c>
      <c r="AA1801">
        <v>0</v>
      </c>
      <c r="AD1801" t="s">
        <v>151</v>
      </c>
      <c r="AE1801" t="b">
        <v>0</v>
      </c>
      <c r="AF1801" t="b">
        <v>0</v>
      </c>
      <c r="AG1801" t="s">
        <v>74</v>
      </c>
    </row>
    <row r="1802" spans="1:33" x14ac:dyDescent="0.25">
      <c r="A1802" t="str">
        <f>_xlfn.CONCAT(Table3[[#This Row],[Order]],"-",Table3[[#This Row],[Line]])</f>
        <v>74294-5</v>
      </c>
      <c r="C1802" t="s">
        <v>5967</v>
      </c>
      <c r="D1802" t="s">
        <v>74</v>
      </c>
      <c r="E1802" t="b">
        <v>0</v>
      </c>
      <c r="F1802">
        <v>74294</v>
      </c>
      <c r="G1802">
        <v>5</v>
      </c>
      <c r="H1802">
        <v>1</v>
      </c>
      <c r="I1802" t="s">
        <v>759</v>
      </c>
      <c r="J1802" t="s">
        <v>5968</v>
      </c>
      <c r="K1802" t="s">
        <v>1404</v>
      </c>
      <c r="L1802">
        <v>50</v>
      </c>
      <c r="M1802" s="37">
        <v>43473</v>
      </c>
      <c r="N1802" t="s">
        <v>165</v>
      </c>
      <c r="P1802" t="s">
        <v>151</v>
      </c>
      <c r="Q1802" s="37">
        <v>43461</v>
      </c>
      <c r="R1802" s="37"/>
      <c r="S1802" t="b">
        <v>0</v>
      </c>
      <c r="V1802" t="s">
        <v>714</v>
      </c>
      <c r="W1802">
        <v>1</v>
      </c>
      <c r="X1802">
        <v>5</v>
      </c>
      <c r="Y1802">
        <v>5</v>
      </c>
      <c r="Z1802">
        <v>8250</v>
      </c>
      <c r="AA1802">
        <v>0</v>
      </c>
      <c r="AD1802" t="s">
        <v>151</v>
      </c>
      <c r="AE1802" t="b">
        <v>0</v>
      </c>
      <c r="AF1802" t="b">
        <v>0</v>
      </c>
      <c r="AG1802" t="s">
        <v>74</v>
      </c>
    </row>
    <row r="1803" spans="1:33" x14ac:dyDescent="0.25">
      <c r="A1803" t="str">
        <f>_xlfn.CONCAT(Table3[[#This Row],[Order]],"-",Table3[[#This Row],[Line]])</f>
        <v>74294-6</v>
      </c>
      <c r="C1803" t="s">
        <v>5967</v>
      </c>
      <c r="D1803" t="s">
        <v>74</v>
      </c>
      <c r="E1803" t="b">
        <v>0</v>
      </c>
      <c r="F1803">
        <v>74294</v>
      </c>
      <c r="G1803">
        <v>6</v>
      </c>
      <c r="H1803">
        <v>1</v>
      </c>
      <c r="I1803" t="s">
        <v>759</v>
      </c>
      <c r="J1803" t="s">
        <v>5968</v>
      </c>
      <c r="K1803" t="s">
        <v>1406</v>
      </c>
      <c r="L1803">
        <v>40</v>
      </c>
      <c r="M1803" s="37">
        <v>43473</v>
      </c>
      <c r="N1803" t="s">
        <v>165</v>
      </c>
      <c r="P1803" t="s">
        <v>151</v>
      </c>
      <c r="Q1803" s="37">
        <v>43461</v>
      </c>
      <c r="R1803" s="37"/>
      <c r="S1803" t="b">
        <v>0</v>
      </c>
      <c r="V1803" t="s">
        <v>714</v>
      </c>
      <c r="W1803">
        <v>1</v>
      </c>
      <c r="X1803">
        <v>7</v>
      </c>
      <c r="Y1803">
        <v>7</v>
      </c>
      <c r="Z1803">
        <v>11275</v>
      </c>
      <c r="AA1803">
        <v>0</v>
      </c>
      <c r="AD1803" t="s">
        <v>151</v>
      </c>
      <c r="AE1803" t="b">
        <v>0</v>
      </c>
      <c r="AF1803" t="b">
        <v>0</v>
      </c>
      <c r="AG1803" t="s">
        <v>74</v>
      </c>
    </row>
    <row r="1804" spans="1:33" x14ac:dyDescent="0.25">
      <c r="A1804" t="str">
        <f>_xlfn.CONCAT(Table3[[#This Row],[Order]],"-",Table3[[#This Row],[Line]])</f>
        <v>74294-7</v>
      </c>
      <c r="C1804" t="s">
        <v>5967</v>
      </c>
      <c r="D1804" t="s">
        <v>74</v>
      </c>
      <c r="E1804" t="b">
        <v>0</v>
      </c>
      <c r="F1804">
        <v>74294</v>
      </c>
      <c r="G1804">
        <v>7</v>
      </c>
      <c r="H1804">
        <v>1</v>
      </c>
      <c r="I1804" t="s">
        <v>759</v>
      </c>
      <c r="J1804" t="s">
        <v>5968</v>
      </c>
      <c r="K1804" t="s">
        <v>1408</v>
      </c>
      <c r="L1804">
        <v>30</v>
      </c>
      <c r="M1804" s="37">
        <v>43473</v>
      </c>
      <c r="N1804" t="s">
        <v>165</v>
      </c>
      <c r="P1804" t="s">
        <v>151</v>
      </c>
      <c r="Q1804" s="37">
        <v>43461</v>
      </c>
      <c r="R1804" s="37"/>
      <c r="S1804" t="b">
        <v>0</v>
      </c>
      <c r="V1804" t="s">
        <v>714</v>
      </c>
      <c r="W1804">
        <v>1</v>
      </c>
      <c r="X1804">
        <v>6</v>
      </c>
      <c r="Y1804">
        <v>6</v>
      </c>
      <c r="Z1804">
        <v>9900</v>
      </c>
      <c r="AA1804">
        <v>0</v>
      </c>
      <c r="AD1804" t="s">
        <v>151</v>
      </c>
      <c r="AE1804" t="b">
        <v>0</v>
      </c>
      <c r="AF1804" t="b">
        <v>0</v>
      </c>
      <c r="AG1804" t="s">
        <v>74</v>
      </c>
    </row>
    <row r="1805" spans="1:33" x14ac:dyDescent="0.25">
      <c r="A1805" t="str">
        <f>_xlfn.CONCAT(Table3[[#This Row],[Order]],"-",Table3[[#This Row],[Line]])</f>
        <v>74294-8</v>
      </c>
      <c r="C1805" t="s">
        <v>5967</v>
      </c>
      <c r="D1805" t="s">
        <v>74</v>
      </c>
      <c r="E1805" t="b">
        <v>0</v>
      </c>
      <c r="F1805">
        <v>74294</v>
      </c>
      <c r="G1805">
        <v>8</v>
      </c>
      <c r="H1805">
        <v>1</v>
      </c>
      <c r="I1805" t="s">
        <v>759</v>
      </c>
      <c r="J1805" t="s">
        <v>5968</v>
      </c>
      <c r="K1805" t="s">
        <v>1404</v>
      </c>
      <c r="L1805">
        <v>50</v>
      </c>
      <c r="M1805" s="37">
        <v>43473</v>
      </c>
      <c r="N1805" t="s">
        <v>165</v>
      </c>
      <c r="P1805" t="s">
        <v>151</v>
      </c>
      <c r="Q1805" s="37">
        <v>43461</v>
      </c>
      <c r="R1805" s="37"/>
      <c r="S1805" t="b">
        <v>0</v>
      </c>
      <c r="V1805" t="s">
        <v>714</v>
      </c>
      <c r="W1805">
        <v>1</v>
      </c>
      <c r="X1805">
        <v>5</v>
      </c>
      <c r="Y1805">
        <v>5</v>
      </c>
      <c r="Z1805">
        <v>8250</v>
      </c>
      <c r="AA1805">
        <v>0</v>
      </c>
      <c r="AD1805" t="s">
        <v>151</v>
      </c>
      <c r="AE1805" t="b">
        <v>0</v>
      </c>
      <c r="AF1805" t="b">
        <v>0</v>
      </c>
      <c r="AG1805" t="s">
        <v>74</v>
      </c>
    </row>
    <row r="1806" spans="1:33" x14ac:dyDescent="0.25">
      <c r="A1806" t="str">
        <f>_xlfn.CONCAT(Table3[[#This Row],[Order]],"-",Table3[[#This Row],[Line]])</f>
        <v>74294-9</v>
      </c>
      <c r="C1806" t="s">
        <v>5967</v>
      </c>
      <c r="D1806" t="s">
        <v>74</v>
      </c>
      <c r="E1806" t="b">
        <v>0</v>
      </c>
      <c r="F1806">
        <v>74294</v>
      </c>
      <c r="G1806">
        <v>9</v>
      </c>
      <c r="H1806">
        <v>1</v>
      </c>
      <c r="I1806" t="s">
        <v>725</v>
      </c>
      <c r="J1806" t="s">
        <v>5968</v>
      </c>
      <c r="K1806" t="s">
        <v>1411</v>
      </c>
      <c r="L1806">
        <v>30</v>
      </c>
      <c r="M1806" s="37">
        <v>43473</v>
      </c>
      <c r="N1806" t="s">
        <v>165</v>
      </c>
      <c r="P1806" t="s">
        <v>151</v>
      </c>
      <c r="Q1806" s="37">
        <v>43461</v>
      </c>
      <c r="R1806" s="37"/>
      <c r="S1806" t="b">
        <v>0</v>
      </c>
      <c r="V1806" t="s">
        <v>714</v>
      </c>
      <c r="W1806">
        <v>1</v>
      </c>
      <c r="X1806">
        <v>3</v>
      </c>
      <c r="Y1806">
        <v>3</v>
      </c>
      <c r="Z1806">
        <v>730</v>
      </c>
      <c r="AA1806">
        <v>0</v>
      </c>
      <c r="AD1806" t="s">
        <v>151</v>
      </c>
      <c r="AE1806" t="b">
        <v>0</v>
      </c>
      <c r="AF1806" t="b">
        <v>0</v>
      </c>
      <c r="AG1806" t="s">
        <v>74</v>
      </c>
    </row>
    <row r="1807" spans="1:33" x14ac:dyDescent="0.25">
      <c r="A1807" t="str">
        <f>_xlfn.CONCAT(Table3[[#This Row],[Order]],"-",Table3[[#This Row],[Line]])</f>
        <v>74294-10</v>
      </c>
      <c r="C1807" t="s">
        <v>5967</v>
      </c>
      <c r="D1807" t="s">
        <v>74</v>
      </c>
      <c r="E1807" t="b">
        <v>0</v>
      </c>
      <c r="F1807">
        <v>74294</v>
      </c>
      <c r="G1807">
        <v>10</v>
      </c>
      <c r="H1807">
        <v>1</v>
      </c>
      <c r="I1807" t="s">
        <v>725</v>
      </c>
      <c r="J1807" t="s">
        <v>5968</v>
      </c>
      <c r="K1807" t="s">
        <v>1413</v>
      </c>
      <c r="L1807">
        <v>20</v>
      </c>
      <c r="M1807" s="37">
        <v>43473</v>
      </c>
      <c r="N1807" t="s">
        <v>165</v>
      </c>
      <c r="P1807" t="s">
        <v>151</v>
      </c>
      <c r="Q1807" s="37">
        <v>43461</v>
      </c>
      <c r="R1807" s="37"/>
      <c r="S1807" t="b">
        <v>1</v>
      </c>
      <c r="T1807" t="s">
        <v>117</v>
      </c>
      <c r="V1807" t="s">
        <v>714</v>
      </c>
      <c r="W1807">
        <v>1</v>
      </c>
      <c r="X1807">
        <v>2</v>
      </c>
      <c r="Y1807">
        <v>2</v>
      </c>
      <c r="Z1807">
        <v>600</v>
      </c>
      <c r="AA1807">
        <v>0</v>
      </c>
      <c r="AD1807" t="s">
        <v>151</v>
      </c>
      <c r="AE1807" t="b">
        <v>0</v>
      </c>
      <c r="AF1807" t="b">
        <v>0</v>
      </c>
      <c r="AG1807" t="s">
        <v>74</v>
      </c>
    </row>
    <row r="1808" spans="1:33" x14ac:dyDescent="0.25">
      <c r="A1808" t="str">
        <f>_xlfn.CONCAT(Table3[[#This Row],[Order]],"-",Table3[[#This Row],[Line]])</f>
        <v>74294-11</v>
      </c>
      <c r="C1808" t="s">
        <v>5967</v>
      </c>
      <c r="D1808" t="s">
        <v>74</v>
      </c>
      <c r="E1808" t="b">
        <v>0</v>
      </c>
      <c r="F1808">
        <v>74294</v>
      </c>
      <c r="G1808">
        <v>11</v>
      </c>
      <c r="H1808">
        <v>1</v>
      </c>
      <c r="I1808" t="s">
        <v>725</v>
      </c>
      <c r="J1808" t="s">
        <v>5968</v>
      </c>
      <c r="K1808" t="s">
        <v>1415</v>
      </c>
      <c r="L1808">
        <v>60</v>
      </c>
      <c r="M1808" s="37">
        <v>43473</v>
      </c>
      <c r="N1808" t="s">
        <v>165</v>
      </c>
      <c r="P1808" t="s">
        <v>151</v>
      </c>
      <c r="Q1808" s="37">
        <v>43461</v>
      </c>
      <c r="R1808" s="37"/>
      <c r="S1808" t="b">
        <v>0</v>
      </c>
      <c r="V1808" t="s">
        <v>714</v>
      </c>
      <c r="W1808">
        <v>1</v>
      </c>
      <c r="X1808">
        <v>13</v>
      </c>
      <c r="Y1808">
        <v>9</v>
      </c>
      <c r="Z1808">
        <v>5320</v>
      </c>
      <c r="AA1808">
        <v>0</v>
      </c>
      <c r="AD1808" t="s">
        <v>151</v>
      </c>
      <c r="AE1808" t="b">
        <v>0</v>
      </c>
      <c r="AF1808" t="b">
        <v>0</v>
      </c>
      <c r="AG1808" t="s">
        <v>74</v>
      </c>
    </row>
    <row r="1809" spans="1:33" x14ac:dyDescent="0.25">
      <c r="A1809" t="str">
        <f>_xlfn.CONCAT(Table3[[#This Row],[Order]],"-",Table3[[#This Row],[Line]])</f>
        <v>74294-12</v>
      </c>
      <c r="C1809" t="s">
        <v>5967</v>
      </c>
      <c r="D1809" t="s">
        <v>74</v>
      </c>
      <c r="E1809" t="b">
        <v>0</v>
      </c>
      <c r="F1809">
        <v>74294</v>
      </c>
      <c r="G1809">
        <v>12</v>
      </c>
      <c r="H1809">
        <v>1</v>
      </c>
      <c r="I1809" t="s">
        <v>725</v>
      </c>
      <c r="J1809" t="s">
        <v>5968</v>
      </c>
      <c r="K1809" t="s">
        <v>1417</v>
      </c>
      <c r="L1809">
        <v>60</v>
      </c>
      <c r="M1809" s="37">
        <v>43473</v>
      </c>
      <c r="N1809" t="s">
        <v>165</v>
      </c>
      <c r="P1809" t="s">
        <v>151</v>
      </c>
      <c r="Q1809" s="37">
        <v>43461</v>
      </c>
      <c r="R1809" s="37"/>
      <c r="S1809" t="b">
        <v>0</v>
      </c>
      <c r="V1809" t="s">
        <v>714</v>
      </c>
      <c r="W1809">
        <v>1</v>
      </c>
      <c r="X1809">
        <v>12</v>
      </c>
      <c r="Y1809">
        <v>8</v>
      </c>
      <c r="Z1809">
        <v>5320</v>
      </c>
      <c r="AA1809">
        <v>0</v>
      </c>
      <c r="AD1809" t="s">
        <v>151</v>
      </c>
      <c r="AE1809" t="b">
        <v>0</v>
      </c>
      <c r="AF1809" t="b">
        <v>0</v>
      </c>
      <c r="AG1809" t="s">
        <v>74</v>
      </c>
    </row>
    <row r="1810" spans="1:33" x14ac:dyDescent="0.25">
      <c r="A1810" t="str">
        <f>_xlfn.CONCAT(Table3[[#This Row],[Order]],"-",Table3[[#This Row],[Line]])</f>
        <v>74294-13</v>
      </c>
      <c r="C1810" t="s">
        <v>5967</v>
      </c>
      <c r="D1810" t="s">
        <v>74</v>
      </c>
      <c r="E1810" t="b">
        <v>0</v>
      </c>
      <c r="F1810">
        <v>74294</v>
      </c>
      <c r="G1810">
        <v>13</v>
      </c>
      <c r="H1810">
        <v>1</v>
      </c>
      <c r="I1810" t="s">
        <v>725</v>
      </c>
      <c r="J1810" t="s">
        <v>5968</v>
      </c>
      <c r="K1810" t="s">
        <v>1419</v>
      </c>
      <c r="L1810">
        <v>25</v>
      </c>
      <c r="M1810" s="37">
        <v>43473</v>
      </c>
      <c r="N1810" t="s">
        <v>165</v>
      </c>
      <c r="P1810" t="s">
        <v>151</v>
      </c>
      <c r="Q1810" s="37">
        <v>43461</v>
      </c>
      <c r="R1810" s="37"/>
      <c r="S1810" t="b">
        <v>0</v>
      </c>
      <c r="V1810" t="s">
        <v>714</v>
      </c>
      <c r="W1810">
        <v>1</v>
      </c>
      <c r="X1810">
        <v>3</v>
      </c>
      <c r="Y1810">
        <v>3</v>
      </c>
      <c r="Z1810">
        <v>900</v>
      </c>
      <c r="AA1810">
        <v>0</v>
      </c>
      <c r="AD1810" t="s">
        <v>151</v>
      </c>
      <c r="AE1810" t="b">
        <v>0</v>
      </c>
      <c r="AF1810" t="b">
        <v>0</v>
      </c>
      <c r="AG1810" t="s">
        <v>74</v>
      </c>
    </row>
    <row r="1811" spans="1:33" x14ac:dyDescent="0.25">
      <c r="A1811" t="str">
        <f>_xlfn.CONCAT(Table3[[#This Row],[Order]],"-",Table3[[#This Row],[Line]])</f>
        <v>74294-14</v>
      </c>
      <c r="C1811" t="s">
        <v>5967</v>
      </c>
      <c r="D1811" t="s">
        <v>74</v>
      </c>
      <c r="E1811" t="b">
        <v>0</v>
      </c>
      <c r="F1811">
        <v>74294</v>
      </c>
      <c r="G1811">
        <v>14</v>
      </c>
      <c r="H1811">
        <v>1</v>
      </c>
      <c r="I1811" t="s">
        <v>725</v>
      </c>
      <c r="J1811" t="s">
        <v>5968</v>
      </c>
      <c r="K1811" t="s">
        <v>1421</v>
      </c>
      <c r="L1811">
        <v>30</v>
      </c>
      <c r="M1811" s="37">
        <v>43473</v>
      </c>
      <c r="N1811" t="s">
        <v>165</v>
      </c>
      <c r="P1811" t="s">
        <v>151</v>
      </c>
      <c r="Q1811" s="37">
        <v>43461</v>
      </c>
      <c r="R1811" s="37"/>
      <c r="S1811" t="b">
        <v>0</v>
      </c>
      <c r="V1811" t="s">
        <v>714</v>
      </c>
      <c r="W1811">
        <v>1</v>
      </c>
      <c r="X1811">
        <v>3</v>
      </c>
      <c r="Y1811">
        <v>3</v>
      </c>
      <c r="Z1811">
        <v>780</v>
      </c>
      <c r="AA1811">
        <v>0</v>
      </c>
      <c r="AD1811" t="s">
        <v>151</v>
      </c>
      <c r="AE1811" t="b">
        <v>0</v>
      </c>
      <c r="AF1811" t="b">
        <v>0</v>
      </c>
      <c r="AG1811" t="s">
        <v>74</v>
      </c>
    </row>
    <row r="1812" spans="1:33" x14ac:dyDescent="0.25">
      <c r="A1812" t="str">
        <f>_xlfn.CONCAT(Table3[[#This Row],[Order]],"-",Table3[[#This Row],[Line]])</f>
        <v>74294-15</v>
      </c>
      <c r="C1812" t="s">
        <v>5967</v>
      </c>
      <c r="D1812" t="s">
        <v>74</v>
      </c>
      <c r="E1812" t="b">
        <v>0</v>
      </c>
      <c r="F1812">
        <v>74294</v>
      </c>
      <c r="G1812">
        <v>15</v>
      </c>
      <c r="H1812">
        <v>1</v>
      </c>
      <c r="I1812" t="s">
        <v>738</v>
      </c>
      <c r="J1812" t="s">
        <v>5968</v>
      </c>
      <c r="K1812" t="s">
        <v>1423</v>
      </c>
      <c r="L1812">
        <v>64</v>
      </c>
      <c r="M1812" s="37">
        <v>43473</v>
      </c>
      <c r="N1812" t="s">
        <v>165</v>
      </c>
      <c r="P1812" t="s">
        <v>151</v>
      </c>
      <c r="Q1812" s="37"/>
      <c r="R1812" s="37"/>
      <c r="S1812" t="b">
        <v>0</v>
      </c>
      <c r="V1812" t="s">
        <v>714</v>
      </c>
      <c r="W1812">
        <v>7</v>
      </c>
      <c r="X1812">
        <v>8</v>
      </c>
      <c r="Y1812">
        <v>12</v>
      </c>
      <c r="Z1812">
        <v>5882.35</v>
      </c>
      <c r="AA1812">
        <v>0</v>
      </c>
      <c r="AE1812" t="b">
        <v>0</v>
      </c>
      <c r="AF1812" t="b">
        <v>0</v>
      </c>
      <c r="AG1812" t="s">
        <v>74</v>
      </c>
    </row>
    <row r="1813" spans="1:33" x14ac:dyDescent="0.25">
      <c r="A1813" t="str">
        <f>_xlfn.CONCAT(Table3[[#This Row],[Order]],"-",Table3[[#This Row],[Line]])</f>
        <v>74294-16</v>
      </c>
      <c r="C1813" t="s">
        <v>5967</v>
      </c>
      <c r="D1813" t="s">
        <v>74</v>
      </c>
      <c r="E1813" t="b">
        <v>0</v>
      </c>
      <c r="F1813">
        <v>74294</v>
      </c>
      <c r="G1813">
        <v>16</v>
      </c>
      <c r="H1813">
        <v>1</v>
      </c>
      <c r="I1813" t="s">
        <v>738</v>
      </c>
      <c r="J1813" t="s">
        <v>5968</v>
      </c>
      <c r="K1813" t="s">
        <v>1425</v>
      </c>
      <c r="L1813">
        <v>64</v>
      </c>
      <c r="M1813" s="37">
        <v>43473</v>
      </c>
      <c r="N1813" t="s">
        <v>165</v>
      </c>
      <c r="P1813" t="s">
        <v>151</v>
      </c>
      <c r="Q1813" s="37"/>
      <c r="R1813" s="37"/>
      <c r="S1813" t="b">
        <v>0</v>
      </c>
      <c r="V1813" t="s">
        <v>714</v>
      </c>
      <c r="W1813">
        <v>7</v>
      </c>
      <c r="X1813">
        <v>8</v>
      </c>
      <c r="Y1813">
        <v>16</v>
      </c>
      <c r="Z1813">
        <v>5418.82</v>
      </c>
      <c r="AA1813">
        <v>0</v>
      </c>
      <c r="AE1813" t="b">
        <v>0</v>
      </c>
      <c r="AF1813" t="b">
        <v>0</v>
      </c>
      <c r="AG1813" t="s">
        <v>74</v>
      </c>
    </row>
    <row r="1814" spans="1:33" x14ac:dyDescent="0.25">
      <c r="A1814" t="str">
        <f>_xlfn.CONCAT(Table3[[#This Row],[Order]],"-",Table3[[#This Row],[Line]])</f>
        <v>74294-17</v>
      </c>
      <c r="C1814" t="s">
        <v>5967</v>
      </c>
      <c r="D1814" t="s">
        <v>74</v>
      </c>
      <c r="E1814" t="b">
        <v>0</v>
      </c>
      <c r="F1814">
        <v>74294</v>
      </c>
      <c r="G1814">
        <v>17</v>
      </c>
      <c r="H1814">
        <v>1</v>
      </c>
      <c r="I1814" t="s">
        <v>738</v>
      </c>
      <c r="J1814" t="s">
        <v>5968</v>
      </c>
      <c r="K1814" t="s">
        <v>1423</v>
      </c>
      <c r="L1814">
        <v>64</v>
      </c>
      <c r="M1814" s="37">
        <v>43473</v>
      </c>
      <c r="N1814" t="s">
        <v>165</v>
      </c>
      <c r="P1814" t="s">
        <v>151</v>
      </c>
      <c r="Q1814" s="37"/>
      <c r="R1814" s="37"/>
      <c r="S1814" t="b">
        <v>0</v>
      </c>
      <c r="V1814" t="s">
        <v>714</v>
      </c>
      <c r="W1814">
        <v>7</v>
      </c>
      <c r="X1814">
        <v>8</v>
      </c>
      <c r="Y1814">
        <v>12</v>
      </c>
      <c r="Z1814">
        <v>5882.35</v>
      </c>
      <c r="AA1814">
        <v>0</v>
      </c>
      <c r="AE1814" t="b">
        <v>0</v>
      </c>
      <c r="AF1814" t="b">
        <v>0</v>
      </c>
      <c r="AG1814" t="s">
        <v>74</v>
      </c>
    </row>
    <row r="1815" spans="1:33" x14ac:dyDescent="0.25">
      <c r="A1815" t="str">
        <f>_xlfn.CONCAT(Table3[[#This Row],[Order]],"-",Table3[[#This Row],[Line]])</f>
        <v>74294-18</v>
      </c>
      <c r="C1815" t="s">
        <v>5967</v>
      </c>
      <c r="D1815" t="s">
        <v>74</v>
      </c>
      <c r="E1815" t="b">
        <v>0</v>
      </c>
      <c r="F1815">
        <v>74294</v>
      </c>
      <c r="G1815">
        <v>18</v>
      </c>
      <c r="H1815">
        <v>1</v>
      </c>
      <c r="I1815" t="s">
        <v>738</v>
      </c>
      <c r="J1815" t="s">
        <v>5968</v>
      </c>
      <c r="K1815" t="s">
        <v>1423</v>
      </c>
      <c r="L1815">
        <v>64</v>
      </c>
      <c r="M1815" s="37">
        <v>43473</v>
      </c>
      <c r="N1815" t="s">
        <v>165</v>
      </c>
      <c r="P1815" t="s">
        <v>151</v>
      </c>
      <c r="Q1815" s="37"/>
      <c r="R1815" s="37"/>
      <c r="S1815" t="b">
        <v>0</v>
      </c>
      <c r="V1815" t="s">
        <v>714</v>
      </c>
      <c r="W1815">
        <v>7</v>
      </c>
      <c r="X1815">
        <v>8</v>
      </c>
      <c r="Y1815">
        <v>12</v>
      </c>
      <c r="Z1815">
        <v>5882.35</v>
      </c>
      <c r="AA1815">
        <v>0</v>
      </c>
      <c r="AE1815" t="b">
        <v>0</v>
      </c>
      <c r="AF1815" t="b">
        <v>0</v>
      </c>
      <c r="AG1815" t="s">
        <v>74</v>
      </c>
    </row>
    <row r="1816" spans="1:33" x14ac:dyDescent="0.25">
      <c r="A1816" t="str">
        <f>_xlfn.CONCAT(Table3[[#This Row],[Order]],"-",Table3[[#This Row],[Line]])</f>
        <v>74294-19</v>
      </c>
      <c r="C1816" t="s">
        <v>5967</v>
      </c>
      <c r="D1816" t="s">
        <v>74</v>
      </c>
      <c r="E1816" t="b">
        <v>0</v>
      </c>
      <c r="F1816">
        <v>74294</v>
      </c>
      <c r="G1816">
        <v>19</v>
      </c>
      <c r="H1816">
        <v>1</v>
      </c>
      <c r="I1816" t="s">
        <v>738</v>
      </c>
      <c r="J1816" t="s">
        <v>5968</v>
      </c>
      <c r="K1816" t="s">
        <v>1423</v>
      </c>
      <c r="L1816">
        <v>64</v>
      </c>
      <c r="M1816" s="37">
        <v>43473</v>
      </c>
      <c r="N1816" t="s">
        <v>165</v>
      </c>
      <c r="P1816" t="s">
        <v>151</v>
      </c>
      <c r="Q1816" s="37"/>
      <c r="R1816" s="37"/>
      <c r="S1816" t="b">
        <v>0</v>
      </c>
      <c r="V1816" t="s">
        <v>714</v>
      </c>
      <c r="W1816">
        <v>7</v>
      </c>
      <c r="X1816">
        <v>8</v>
      </c>
      <c r="Y1816">
        <v>12</v>
      </c>
      <c r="Z1816">
        <v>5882.35</v>
      </c>
      <c r="AA1816">
        <v>0</v>
      </c>
      <c r="AE1816" t="b">
        <v>0</v>
      </c>
      <c r="AF1816" t="b">
        <v>0</v>
      </c>
      <c r="AG1816" t="s">
        <v>74</v>
      </c>
    </row>
    <row r="1817" spans="1:33" x14ac:dyDescent="0.25">
      <c r="A1817" t="str">
        <f>_xlfn.CONCAT(Table3[[#This Row],[Order]],"-",Table3[[#This Row],[Line]])</f>
        <v>77262-1</v>
      </c>
      <c r="C1817" t="s">
        <v>5967</v>
      </c>
      <c r="D1817" t="s">
        <v>74</v>
      </c>
      <c r="E1817" t="b">
        <v>0</v>
      </c>
      <c r="F1817">
        <v>77262</v>
      </c>
      <c r="G1817">
        <v>1</v>
      </c>
      <c r="H1817">
        <v>6</v>
      </c>
      <c r="I1817" t="s">
        <v>763</v>
      </c>
      <c r="J1817" t="s">
        <v>5968</v>
      </c>
      <c r="K1817" t="s">
        <v>2716</v>
      </c>
      <c r="L1817">
        <v>71.16</v>
      </c>
      <c r="M1817" s="37">
        <v>43469</v>
      </c>
      <c r="N1817" t="s">
        <v>29</v>
      </c>
      <c r="Q1817" s="37">
        <v>43453</v>
      </c>
      <c r="R1817" s="37"/>
      <c r="S1817" t="b">
        <v>0</v>
      </c>
      <c r="T1817" t="s">
        <v>0</v>
      </c>
      <c r="V1817" t="s">
        <v>714</v>
      </c>
      <c r="W1817">
        <v>12</v>
      </c>
      <c r="X1817">
        <v>6</v>
      </c>
      <c r="Y1817">
        <v>12</v>
      </c>
      <c r="Z1817">
        <v>4476</v>
      </c>
      <c r="AA1817">
        <v>0</v>
      </c>
      <c r="AC1817" t="s">
        <v>151</v>
      </c>
      <c r="AD1817" t="s">
        <v>151</v>
      </c>
      <c r="AE1817" t="b">
        <v>0</v>
      </c>
      <c r="AF1817" t="b">
        <v>0</v>
      </c>
      <c r="AG1817" t="s">
        <v>74</v>
      </c>
    </row>
    <row r="1818" spans="1:33" x14ac:dyDescent="0.25">
      <c r="A1818" t="str">
        <f>_xlfn.CONCAT(Table3[[#This Row],[Order]],"-",Table3[[#This Row],[Line]])</f>
        <v>77262-2</v>
      </c>
      <c r="C1818" t="s">
        <v>5967</v>
      </c>
      <c r="D1818" t="s">
        <v>74</v>
      </c>
      <c r="E1818" t="b">
        <v>0</v>
      </c>
      <c r="F1818">
        <v>77262</v>
      </c>
      <c r="G1818">
        <v>2</v>
      </c>
      <c r="H1818">
        <v>6</v>
      </c>
      <c r="I1818" t="s">
        <v>763</v>
      </c>
      <c r="J1818" t="s">
        <v>5968</v>
      </c>
      <c r="K1818" t="s">
        <v>2717</v>
      </c>
      <c r="L1818">
        <v>94.74</v>
      </c>
      <c r="M1818" s="37">
        <v>43469</v>
      </c>
      <c r="N1818" t="s">
        <v>29</v>
      </c>
      <c r="Q1818" s="37">
        <v>43453</v>
      </c>
      <c r="R1818" s="37"/>
      <c r="S1818" t="b">
        <v>0</v>
      </c>
      <c r="V1818" t="s">
        <v>714</v>
      </c>
      <c r="W1818">
        <v>12</v>
      </c>
      <c r="X1818">
        <v>6</v>
      </c>
      <c r="Y1818">
        <v>12</v>
      </c>
      <c r="Z1818">
        <v>5556</v>
      </c>
      <c r="AA1818">
        <v>0</v>
      </c>
      <c r="AC1818" t="s">
        <v>151</v>
      </c>
      <c r="AD1818" t="s">
        <v>151</v>
      </c>
      <c r="AE1818" t="b">
        <v>0</v>
      </c>
      <c r="AF1818" t="b">
        <v>0</v>
      </c>
      <c r="AG1818" t="s">
        <v>74</v>
      </c>
    </row>
    <row r="1819" spans="1:33" x14ac:dyDescent="0.25">
      <c r="A1819" t="str">
        <f>_xlfn.CONCAT(Table3[[#This Row],[Order]],"-",Table3[[#This Row],[Line]])</f>
        <v>77674-1</v>
      </c>
      <c r="C1819" t="s">
        <v>5967</v>
      </c>
      <c r="D1819" t="s">
        <v>112</v>
      </c>
      <c r="E1819" t="b">
        <v>0</v>
      </c>
      <c r="F1819">
        <v>77674</v>
      </c>
      <c r="G1819">
        <v>1</v>
      </c>
      <c r="H1819">
        <v>3</v>
      </c>
      <c r="I1819" t="s">
        <v>764</v>
      </c>
      <c r="J1819" t="s">
        <v>5968</v>
      </c>
      <c r="K1819" t="s">
        <v>2718</v>
      </c>
      <c r="L1819">
        <v>9</v>
      </c>
      <c r="M1819" s="37">
        <v>43468</v>
      </c>
      <c r="N1819" t="s">
        <v>29</v>
      </c>
      <c r="Q1819" s="37">
        <v>43455</v>
      </c>
      <c r="R1819" s="37">
        <v>43464</v>
      </c>
      <c r="S1819" t="b">
        <v>1</v>
      </c>
      <c r="T1819" t="s">
        <v>125</v>
      </c>
      <c r="V1819" t="s">
        <v>715</v>
      </c>
      <c r="W1819">
        <v>12</v>
      </c>
      <c r="X1819">
        <v>3</v>
      </c>
      <c r="Y1819">
        <v>3</v>
      </c>
      <c r="Z1819">
        <v>1077.3</v>
      </c>
      <c r="AA1819">
        <v>0</v>
      </c>
      <c r="AB1819" t="s">
        <v>151</v>
      </c>
      <c r="AC1819" t="s">
        <v>151</v>
      </c>
      <c r="AD1819" t="s">
        <v>151</v>
      </c>
      <c r="AE1819" t="b">
        <v>1</v>
      </c>
      <c r="AF1819" t="b">
        <v>0</v>
      </c>
      <c r="AG1819" t="s">
        <v>180</v>
      </c>
    </row>
    <row r="1820" spans="1:33" x14ac:dyDescent="0.25">
      <c r="A1820" t="str">
        <f>_xlfn.CONCAT(Table3[[#This Row],[Order]],"-",Table3[[#This Row],[Line]])</f>
        <v>78215-1</v>
      </c>
      <c r="C1820" t="s">
        <v>5967</v>
      </c>
      <c r="D1820" t="s">
        <v>2562</v>
      </c>
      <c r="E1820" t="b">
        <v>0</v>
      </c>
      <c r="F1820">
        <v>78215</v>
      </c>
      <c r="G1820">
        <v>1</v>
      </c>
      <c r="H1820">
        <v>3</v>
      </c>
      <c r="I1820" t="s">
        <v>712</v>
      </c>
      <c r="J1820" t="s">
        <v>5968</v>
      </c>
      <c r="K1820" t="s">
        <v>5197</v>
      </c>
      <c r="L1820">
        <v>12</v>
      </c>
      <c r="M1820" s="37">
        <v>43474</v>
      </c>
      <c r="N1820" t="s">
        <v>165</v>
      </c>
      <c r="Q1820" s="37"/>
      <c r="R1820" s="37"/>
      <c r="S1820" t="b">
        <v>0</v>
      </c>
      <c r="V1820" t="s">
        <v>714</v>
      </c>
      <c r="W1820">
        <v>10</v>
      </c>
      <c r="X1820">
        <v>3</v>
      </c>
      <c r="Y1820">
        <v>3</v>
      </c>
      <c r="Z1820">
        <v>525</v>
      </c>
      <c r="AA1820">
        <v>0</v>
      </c>
      <c r="AE1820" t="b">
        <v>0</v>
      </c>
      <c r="AF1820" t="b">
        <v>0</v>
      </c>
      <c r="AG1820" t="s">
        <v>180</v>
      </c>
    </row>
    <row r="1821" spans="1:33" x14ac:dyDescent="0.25">
      <c r="A1821" t="str">
        <f>_xlfn.CONCAT(Table3[[#This Row],[Order]],"-",Table3[[#This Row],[Line]])</f>
        <v>77757-2</v>
      </c>
      <c r="C1821" t="s">
        <v>5967</v>
      </c>
      <c r="D1821" t="s">
        <v>112</v>
      </c>
      <c r="E1821" t="b">
        <v>0</v>
      </c>
      <c r="F1821">
        <v>77757</v>
      </c>
      <c r="G1821">
        <v>2</v>
      </c>
      <c r="H1821">
        <v>1</v>
      </c>
      <c r="I1821" t="s">
        <v>747</v>
      </c>
      <c r="J1821" t="s">
        <v>5968</v>
      </c>
      <c r="K1821" t="s">
        <v>2915</v>
      </c>
      <c r="L1821">
        <v>6.76</v>
      </c>
      <c r="M1821" s="37">
        <v>43468</v>
      </c>
      <c r="N1821" t="s">
        <v>165</v>
      </c>
      <c r="P1821" t="s">
        <v>151</v>
      </c>
      <c r="Q1821" s="37">
        <v>43453</v>
      </c>
      <c r="R1821" s="37">
        <v>43464</v>
      </c>
      <c r="S1821" t="b">
        <v>0</v>
      </c>
      <c r="V1821" t="s">
        <v>714</v>
      </c>
      <c r="W1821">
        <v>12</v>
      </c>
      <c r="X1821">
        <v>1</v>
      </c>
      <c r="Y1821">
        <v>1</v>
      </c>
      <c r="Z1821">
        <v>630</v>
      </c>
      <c r="AA1821">
        <v>630</v>
      </c>
      <c r="AB1821" t="s">
        <v>151</v>
      </c>
      <c r="AC1821" t="s">
        <v>151</v>
      </c>
      <c r="AD1821" t="s">
        <v>151</v>
      </c>
      <c r="AE1821" t="b">
        <v>0</v>
      </c>
      <c r="AF1821" t="b">
        <v>0</v>
      </c>
      <c r="AG1821" t="s">
        <v>180</v>
      </c>
    </row>
    <row r="1822" spans="1:33" x14ac:dyDescent="0.25">
      <c r="A1822" t="str">
        <f>_xlfn.CONCAT(Table3[[#This Row],[Order]],"-",Table3[[#This Row],[Line]])</f>
        <v>76464-1</v>
      </c>
      <c r="C1822" t="s">
        <v>5967</v>
      </c>
      <c r="D1822" t="s">
        <v>74</v>
      </c>
      <c r="E1822" t="b">
        <v>0</v>
      </c>
      <c r="F1822">
        <v>76464</v>
      </c>
      <c r="G1822">
        <v>1</v>
      </c>
      <c r="H1822">
        <v>10</v>
      </c>
      <c r="I1822" t="s">
        <v>725</v>
      </c>
      <c r="J1822" t="s">
        <v>5968</v>
      </c>
      <c r="K1822" t="s">
        <v>5033</v>
      </c>
      <c r="L1822">
        <v>0</v>
      </c>
      <c r="M1822" s="37"/>
      <c r="N1822" t="s">
        <v>736</v>
      </c>
      <c r="Q1822" s="37"/>
      <c r="R1822" s="37"/>
      <c r="S1822" t="b">
        <v>0</v>
      </c>
      <c r="V1822" t="s">
        <v>714</v>
      </c>
      <c r="W1822">
        <v>0</v>
      </c>
      <c r="X1822">
        <v>10</v>
      </c>
      <c r="Z1822">
        <v>9400</v>
      </c>
      <c r="AA1822">
        <v>0</v>
      </c>
      <c r="AE1822" t="b">
        <v>0</v>
      </c>
      <c r="AF1822" t="b">
        <v>0</v>
      </c>
      <c r="AG1822" t="s">
        <v>74</v>
      </c>
    </row>
    <row r="1823" spans="1:33" x14ac:dyDescent="0.25">
      <c r="A1823" t="str">
        <f>_xlfn.CONCAT(Table3[[#This Row],[Order]],"-",Table3[[#This Row],[Line]])</f>
        <v>77716-1</v>
      </c>
      <c r="C1823" t="s">
        <v>5967</v>
      </c>
      <c r="D1823" t="s">
        <v>74</v>
      </c>
      <c r="E1823" t="b">
        <v>0</v>
      </c>
      <c r="F1823">
        <v>77716</v>
      </c>
      <c r="G1823">
        <v>1</v>
      </c>
      <c r="H1823">
        <v>5</v>
      </c>
      <c r="I1823" t="s">
        <v>737</v>
      </c>
      <c r="J1823" t="s">
        <v>5968</v>
      </c>
      <c r="K1823" t="s">
        <v>4268</v>
      </c>
      <c r="L1823">
        <v>40.299999999999997</v>
      </c>
      <c r="M1823" s="37">
        <v>43479</v>
      </c>
      <c r="N1823" t="s">
        <v>42</v>
      </c>
      <c r="Q1823" s="37"/>
      <c r="R1823" s="37"/>
      <c r="S1823" t="b">
        <v>0</v>
      </c>
      <c r="V1823" t="s">
        <v>715</v>
      </c>
      <c r="W1823">
        <v>12</v>
      </c>
      <c r="X1823">
        <v>5</v>
      </c>
      <c r="Y1823">
        <v>10</v>
      </c>
      <c r="Z1823">
        <v>5160</v>
      </c>
      <c r="AA1823">
        <v>0</v>
      </c>
      <c r="AE1823" t="b">
        <v>0</v>
      </c>
      <c r="AF1823" t="b">
        <v>0</v>
      </c>
      <c r="AG1823" t="s">
        <v>74</v>
      </c>
    </row>
    <row r="1824" spans="1:33" x14ac:dyDescent="0.25">
      <c r="A1824" t="str">
        <f>_xlfn.CONCAT(Table3[[#This Row],[Order]],"-",Table3[[#This Row],[Line]])</f>
        <v>77708-1</v>
      </c>
      <c r="C1824" t="s">
        <v>5967</v>
      </c>
      <c r="D1824" t="s">
        <v>74</v>
      </c>
      <c r="E1824" t="b">
        <v>0</v>
      </c>
      <c r="F1824">
        <v>77708</v>
      </c>
      <c r="G1824">
        <v>1</v>
      </c>
      <c r="H1824">
        <v>18</v>
      </c>
      <c r="I1824" t="s">
        <v>744</v>
      </c>
      <c r="J1824" t="s">
        <v>5968</v>
      </c>
      <c r="K1824" t="s">
        <v>5699</v>
      </c>
      <c r="L1824">
        <v>0</v>
      </c>
      <c r="M1824" s="37"/>
      <c r="N1824" t="s">
        <v>736</v>
      </c>
      <c r="Q1824" s="37"/>
      <c r="R1824" s="37"/>
      <c r="S1824" t="b">
        <v>0</v>
      </c>
      <c r="V1824" t="s">
        <v>715</v>
      </c>
      <c r="W1824">
        <v>0</v>
      </c>
      <c r="X1824">
        <v>18</v>
      </c>
      <c r="Z1824">
        <v>3960</v>
      </c>
      <c r="AA1824">
        <v>0</v>
      </c>
      <c r="AE1824" t="b">
        <v>0</v>
      </c>
      <c r="AF1824" t="b">
        <v>0</v>
      </c>
      <c r="AG1824" t="s">
        <v>74</v>
      </c>
    </row>
    <row r="1825" spans="1:33" x14ac:dyDescent="0.25">
      <c r="A1825" t="str">
        <f>_xlfn.CONCAT(Table3[[#This Row],[Order]],"-",Table3[[#This Row],[Line]])</f>
        <v>72923-1</v>
      </c>
      <c r="C1825" t="s">
        <v>5967</v>
      </c>
      <c r="D1825" t="s">
        <v>74</v>
      </c>
      <c r="E1825" t="b">
        <v>0</v>
      </c>
      <c r="F1825">
        <v>72923</v>
      </c>
      <c r="G1825">
        <v>1</v>
      </c>
      <c r="H1825">
        <v>2</v>
      </c>
      <c r="I1825" t="s">
        <v>751</v>
      </c>
      <c r="J1825" t="s">
        <v>5968</v>
      </c>
      <c r="K1825" t="s">
        <v>4405</v>
      </c>
      <c r="L1825">
        <v>0</v>
      </c>
      <c r="M1825" s="37"/>
      <c r="N1825" t="s">
        <v>770</v>
      </c>
      <c r="Q1825" s="37"/>
      <c r="R1825" s="37"/>
      <c r="S1825" t="b">
        <v>0</v>
      </c>
      <c r="V1825" t="s">
        <v>715</v>
      </c>
      <c r="W1825">
        <v>0</v>
      </c>
      <c r="X1825">
        <v>4</v>
      </c>
      <c r="Z1825">
        <v>4118</v>
      </c>
      <c r="AA1825">
        <v>0</v>
      </c>
      <c r="AE1825" t="b">
        <v>0</v>
      </c>
      <c r="AF1825" t="b">
        <v>1</v>
      </c>
      <c r="AG1825" t="s">
        <v>74</v>
      </c>
    </row>
    <row r="1826" spans="1:33" x14ac:dyDescent="0.25">
      <c r="A1826" t="str">
        <f>_xlfn.CONCAT(Table3[[#This Row],[Order]],"-",Table3[[#This Row],[Line]])</f>
        <v>76409-1</v>
      </c>
      <c r="C1826" t="s">
        <v>5967</v>
      </c>
      <c r="D1826" t="s">
        <v>74</v>
      </c>
      <c r="E1826" t="b">
        <v>0</v>
      </c>
      <c r="F1826">
        <v>76409</v>
      </c>
      <c r="G1826">
        <v>1</v>
      </c>
      <c r="H1826">
        <v>9</v>
      </c>
      <c r="I1826" t="s">
        <v>725</v>
      </c>
      <c r="J1826" t="s">
        <v>5968</v>
      </c>
      <c r="K1826" t="s">
        <v>3042</v>
      </c>
      <c r="L1826">
        <v>153</v>
      </c>
      <c r="M1826" s="37">
        <v>43474</v>
      </c>
      <c r="N1826" t="s">
        <v>165</v>
      </c>
      <c r="P1826" t="s">
        <v>151</v>
      </c>
      <c r="Q1826" s="37">
        <v>43464</v>
      </c>
      <c r="R1826" s="37"/>
      <c r="S1826" t="b">
        <v>0</v>
      </c>
      <c r="V1826" t="s">
        <v>714</v>
      </c>
      <c r="W1826">
        <v>1</v>
      </c>
      <c r="X1826">
        <v>9</v>
      </c>
      <c r="Y1826">
        <v>18</v>
      </c>
      <c r="Z1826">
        <v>7200</v>
      </c>
      <c r="AA1826">
        <v>0</v>
      </c>
      <c r="AD1826" t="s">
        <v>151</v>
      </c>
      <c r="AE1826" t="b">
        <v>0</v>
      </c>
      <c r="AF1826" t="b">
        <v>0</v>
      </c>
      <c r="AG1826" t="s">
        <v>74</v>
      </c>
    </row>
    <row r="1827" spans="1:33" x14ac:dyDescent="0.25">
      <c r="A1827" t="str">
        <f>_xlfn.CONCAT(Table3[[#This Row],[Order]],"-",Table3[[#This Row],[Line]])</f>
        <v>76409-2</v>
      </c>
      <c r="C1827" t="s">
        <v>5967</v>
      </c>
      <c r="D1827" t="s">
        <v>74</v>
      </c>
      <c r="E1827" t="b">
        <v>0</v>
      </c>
      <c r="F1827">
        <v>76409</v>
      </c>
      <c r="G1827">
        <v>2</v>
      </c>
      <c r="H1827">
        <v>1</v>
      </c>
      <c r="I1827" t="s">
        <v>722</v>
      </c>
      <c r="J1827" t="s">
        <v>5968</v>
      </c>
      <c r="K1827" t="s">
        <v>3043</v>
      </c>
      <c r="L1827">
        <v>5</v>
      </c>
      <c r="M1827" s="37">
        <v>43474</v>
      </c>
      <c r="N1827" t="s">
        <v>165</v>
      </c>
      <c r="P1827" t="s">
        <v>151</v>
      </c>
      <c r="Q1827" s="37">
        <v>43464</v>
      </c>
      <c r="R1827" s="37"/>
      <c r="S1827" t="b">
        <v>0</v>
      </c>
      <c r="V1827" t="s">
        <v>714</v>
      </c>
      <c r="W1827">
        <v>1</v>
      </c>
      <c r="X1827">
        <v>1</v>
      </c>
      <c r="Y1827">
        <v>2</v>
      </c>
      <c r="Z1827">
        <v>240</v>
      </c>
      <c r="AA1827">
        <v>0</v>
      </c>
      <c r="AD1827" t="s">
        <v>151</v>
      </c>
      <c r="AE1827" t="b">
        <v>0</v>
      </c>
      <c r="AF1827" t="b">
        <v>0</v>
      </c>
      <c r="AG1827" t="s">
        <v>74</v>
      </c>
    </row>
    <row r="1828" spans="1:33" x14ac:dyDescent="0.25">
      <c r="A1828" t="str">
        <f>_xlfn.CONCAT(Table3[[#This Row],[Order]],"-",Table3[[#This Row],[Line]])</f>
        <v>76409-3</v>
      </c>
      <c r="C1828" t="s">
        <v>5967</v>
      </c>
      <c r="D1828" t="s">
        <v>74</v>
      </c>
      <c r="E1828" t="b">
        <v>0</v>
      </c>
      <c r="F1828">
        <v>76409</v>
      </c>
      <c r="G1828">
        <v>3</v>
      </c>
      <c r="H1828">
        <v>3</v>
      </c>
      <c r="I1828" t="s">
        <v>722</v>
      </c>
      <c r="J1828" t="s">
        <v>5968</v>
      </c>
      <c r="K1828" t="s">
        <v>3045</v>
      </c>
      <c r="L1828">
        <v>27</v>
      </c>
      <c r="M1828" s="37">
        <v>43474</v>
      </c>
      <c r="N1828" t="s">
        <v>165</v>
      </c>
      <c r="P1828" t="s">
        <v>151</v>
      </c>
      <c r="Q1828" s="37">
        <v>43464</v>
      </c>
      <c r="R1828" s="37"/>
      <c r="S1828" t="b">
        <v>0</v>
      </c>
      <c r="V1828" t="s">
        <v>714</v>
      </c>
      <c r="W1828">
        <v>1</v>
      </c>
      <c r="X1828">
        <v>3</v>
      </c>
      <c r="Y1828">
        <v>9</v>
      </c>
      <c r="Z1828">
        <v>2160</v>
      </c>
      <c r="AA1828">
        <v>0</v>
      </c>
      <c r="AD1828" t="s">
        <v>151</v>
      </c>
      <c r="AE1828" t="b">
        <v>0</v>
      </c>
      <c r="AF1828" t="b">
        <v>0</v>
      </c>
      <c r="AG1828" t="s">
        <v>74</v>
      </c>
    </row>
    <row r="1829" spans="1:33" x14ac:dyDescent="0.25">
      <c r="A1829" t="str">
        <f>_xlfn.CONCAT(Table3[[#This Row],[Order]],"-",Table3[[#This Row],[Line]])</f>
        <v>76409-4</v>
      </c>
      <c r="C1829" t="s">
        <v>5967</v>
      </c>
      <c r="D1829" t="s">
        <v>74</v>
      </c>
      <c r="E1829" t="b">
        <v>0</v>
      </c>
      <c r="F1829">
        <v>76409</v>
      </c>
      <c r="G1829">
        <v>4</v>
      </c>
      <c r="H1829">
        <v>1</v>
      </c>
      <c r="I1829" t="s">
        <v>722</v>
      </c>
      <c r="J1829" t="s">
        <v>5968</v>
      </c>
      <c r="K1829" t="s">
        <v>3047</v>
      </c>
      <c r="L1829">
        <v>18</v>
      </c>
      <c r="M1829" s="37">
        <v>43474</v>
      </c>
      <c r="N1829" t="s">
        <v>165</v>
      </c>
      <c r="P1829" t="s">
        <v>151</v>
      </c>
      <c r="Q1829" s="37">
        <v>43464</v>
      </c>
      <c r="R1829" s="37"/>
      <c r="S1829" t="b">
        <v>0</v>
      </c>
      <c r="V1829" t="s">
        <v>714</v>
      </c>
      <c r="W1829">
        <v>1</v>
      </c>
      <c r="X1829">
        <v>2</v>
      </c>
      <c r="Y1829">
        <v>6</v>
      </c>
      <c r="Z1829">
        <v>1440</v>
      </c>
      <c r="AA1829">
        <v>0</v>
      </c>
      <c r="AD1829" t="s">
        <v>151</v>
      </c>
      <c r="AE1829" t="b">
        <v>0</v>
      </c>
      <c r="AF1829" t="b">
        <v>0</v>
      </c>
      <c r="AG1829" t="s">
        <v>74</v>
      </c>
    </row>
    <row r="1830" spans="1:33" x14ac:dyDescent="0.25">
      <c r="A1830" t="str">
        <f>_xlfn.CONCAT(Table3[[#This Row],[Order]],"-",Table3[[#This Row],[Line]])</f>
        <v>76409-5</v>
      </c>
      <c r="C1830" t="s">
        <v>5967</v>
      </c>
      <c r="D1830" t="s">
        <v>74</v>
      </c>
      <c r="E1830" t="b">
        <v>0</v>
      </c>
      <c r="F1830">
        <v>76409</v>
      </c>
      <c r="G1830">
        <v>5</v>
      </c>
      <c r="H1830">
        <v>2</v>
      </c>
      <c r="I1830" t="s">
        <v>722</v>
      </c>
      <c r="J1830" t="s">
        <v>5968</v>
      </c>
      <c r="K1830" t="s">
        <v>3049</v>
      </c>
      <c r="L1830">
        <v>52</v>
      </c>
      <c r="M1830" s="37">
        <v>43474</v>
      </c>
      <c r="N1830" t="s">
        <v>165</v>
      </c>
      <c r="P1830" t="s">
        <v>151</v>
      </c>
      <c r="Q1830" s="37">
        <v>43464</v>
      </c>
      <c r="R1830" s="37"/>
      <c r="S1830" t="b">
        <v>0</v>
      </c>
      <c r="V1830" t="s">
        <v>714</v>
      </c>
      <c r="W1830">
        <v>1</v>
      </c>
      <c r="X1830">
        <v>6</v>
      </c>
      <c r="Y1830">
        <v>18</v>
      </c>
      <c r="Z1830">
        <v>4320</v>
      </c>
      <c r="AA1830">
        <v>0</v>
      </c>
      <c r="AD1830" t="s">
        <v>151</v>
      </c>
      <c r="AE1830" t="b">
        <v>0</v>
      </c>
      <c r="AF1830" t="b">
        <v>0</v>
      </c>
      <c r="AG1830" t="s">
        <v>74</v>
      </c>
    </row>
    <row r="1831" spans="1:33" x14ac:dyDescent="0.25">
      <c r="A1831" t="str">
        <f>_xlfn.CONCAT(Table3[[#This Row],[Order]],"-",Table3[[#This Row],[Line]])</f>
        <v>76937-1</v>
      </c>
      <c r="C1831" t="s">
        <v>5967</v>
      </c>
      <c r="D1831" t="s">
        <v>74</v>
      </c>
      <c r="E1831" t="b">
        <v>0</v>
      </c>
      <c r="F1831">
        <v>76937</v>
      </c>
      <c r="G1831">
        <v>1</v>
      </c>
      <c r="H1831">
        <v>3</v>
      </c>
      <c r="I1831" t="s">
        <v>738</v>
      </c>
      <c r="J1831" t="s">
        <v>5968</v>
      </c>
      <c r="K1831" t="s">
        <v>3944</v>
      </c>
      <c r="L1831">
        <v>0</v>
      </c>
      <c r="M1831" s="37"/>
      <c r="N1831" t="s">
        <v>1730</v>
      </c>
      <c r="Q1831" s="37"/>
      <c r="R1831" s="37"/>
      <c r="S1831" t="b">
        <v>0</v>
      </c>
      <c r="V1831" t="s">
        <v>715</v>
      </c>
      <c r="W1831">
        <v>0</v>
      </c>
      <c r="X1831">
        <v>9</v>
      </c>
      <c r="Z1831">
        <v>5170.2</v>
      </c>
      <c r="AA1831">
        <v>0</v>
      </c>
      <c r="AE1831" t="b">
        <v>0</v>
      </c>
      <c r="AF1831" t="b">
        <v>0</v>
      </c>
      <c r="AG1831" t="s">
        <v>74</v>
      </c>
    </row>
    <row r="1832" spans="1:33" x14ac:dyDescent="0.25">
      <c r="A1832" t="str">
        <f>_xlfn.CONCAT(Table3[[#This Row],[Order]],"-",Table3[[#This Row],[Line]])</f>
        <v>76937-2</v>
      </c>
      <c r="C1832" t="s">
        <v>5967</v>
      </c>
      <c r="D1832" t="s">
        <v>74</v>
      </c>
      <c r="E1832" t="b">
        <v>0</v>
      </c>
      <c r="F1832">
        <v>76937</v>
      </c>
      <c r="G1832">
        <v>2</v>
      </c>
      <c r="H1832">
        <v>14</v>
      </c>
      <c r="I1832" t="s">
        <v>738</v>
      </c>
      <c r="J1832" t="s">
        <v>5968</v>
      </c>
      <c r="K1832" t="s">
        <v>3945</v>
      </c>
      <c r="L1832">
        <v>0</v>
      </c>
      <c r="M1832" s="37"/>
      <c r="N1832" t="s">
        <v>1730</v>
      </c>
      <c r="Q1832" s="37"/>
      <c r="R1832" s="37"/>
      <c r="S1832" t="b">
        <v>0</v>
      </c>
      <c r="V1832" t="s">
        <v>715</v>
      </c>
      <c r="W1832">
        <v>0</v>
      </c>
      <c r="X1832">
        <v>42</v>
      </c>
      <c r="Z1832">
        <v>24729.599999999999</v>
      </c>
      <c r="AA1832">
        <v>0</v>
      </c>
      <c r="AE1832" t="b">
        <v>0</v>
      </c>
      <c r="AF1832" t="b">
        <v>0</v>
      </c>
      <c r="AG1832" t="s">
        <v>74</v>
      </c>
    </row>
    <row r="1833" spans="1:33" x14ac:dyDescent="0.25">
      <c r="A1833" t="str">
        <f>_xlfn.CONCAT(Table3[[#This Row],[Order]],"-",Table3[[#This Row],[Line]])</f>
        <v>76937-3</v>
      </c>
      <c r="C1833" t="s">
        <v>5967</v>
      </c>
      <c r="D1833" t="s">
        <v>74</v>
      </c>
      <c r="E1833" t="b">
        <v>0</v>
      </c>
      <c r="F1833">
        <v>76937</v>
      </c>
      <c r="G1833">
        <v>3</v>
      </c>
      <c r="H1833">
        <v>16</v>
      </c>
      <c r="I1833" t="s">
        <v>738</v>
      </c>
      <c r="J1833" t="s">
        <v>5968</v>
      </c>
      <c r="K1833" t="s">
        <v>3946</v>
      </c>
      <c r="L1833">
        <v>0</v>
      </c>
      <c r="M1833" s="37"/>
      <c r="N1833" t="s">
        <v>1730</v>
      </c>
      <c r="Q1833" s="37"/>
      <c r="R1833" s="37"/>
      <c r="S1833" t="b">
        <v>0</v>
      </c>
      <c r="V1833" t="s">
        <v>715</v>
      </c>
      <c r="W1833">
        <v>0</v>
      </c>
      <c r="X1833">
        <v>48</v>
      </c>
      <c r="Z1833">
        <v>22468.16</v>
      </c>
      <c r="AA1833">
        <v>0</v>
      </c>
      <c r="AE1833" t="b">
        <v>0</v>
      </c>
      <c r="AF1833" t="b">
        <v>0</v>
      </c>
      <c r="AG1833" t="s">
        <v>74</v>
      </c>
    </row>
    <row r="1834" spans="1:33" x14ac:dyDescent="0.25">
      <c r="A1834" t="str">
        <f>_xlfn.CONCAT(Table3[[#This Row],[Order]],"-",Table3[[#This Row],[Line]])</f>
        <v>76937-4</v>
      </c>
      <c r="C1834" t="s">
        <v>5967</v>
      </c>
      <c r="D1834" t="s">
        <v>74</v>
      </c>
      <c r="E1834" t="b">
        <v>0</v>
      </c>
      <c r="F1834">
        <v>76937</v>
      </c>
      <c r="G1834">
        <v>4</v>
      </c>
      <c r="H1834">
        <v>3</v>
      </c>
      <c r="I1834" t="s">
        <v>738</v>
      </c>
      <c r="J1834" t="s">
        <v>5968</v>
      </c>
      <c r="K1834" t="s">
        <v>3947</v>
      </c>
      <c r="L1834">
        <v>0</v>
      </c>
      <c r="M1834" s="37"/>
      <c r="N1834" t="s">
        <v>1730</v>
      </c>
      <c r="Q1834" s="37"/>
      <c r="R1834" s="37"/>
      <c r="S1834" t="b">
        <v>0</v>
      </c>
      <c r="V1834" t="s">
        <v>715</v>
      </c>
      <c r="W1834">
        <v>0</v>
      </c>
      <c r="X1834">
        <v>9</v>
      </c>
      <c r="Z1834">
        <v>4341.78</v>
      </c>
      <c r="AA1834">
        <v>0</v>
      </c>
      <c r="AE1834" t="b">
        <v>0</v>
      </c>
      <c r="AF1834" t="b">
        <v>0</v>
      </c>
      <c r="AG1834" t="s">
        <v>74</v>
      </c>
    </row>
    <row r="1835" spans="1:33" x14ac:dyDescent="0.25">
      <c r="A1835" t="str">
        <f>_xlfn.CONCAT(Table3[[#This Row],[Order]],"-",Table3[[#This Row],[Line]])</f>
        <v>76937-6</v>
      </c>
      <c r="C1835" t="s">
        <v>5967</v>
      </c>
      <c r="D1835" t="s">
        <v>74</v>
      </c>
      <c r="E1835" t="b">
        <v>0</v>
      </c>
      <c r="F1835">
        <v>76937</v>
      </c>
      <c r="G1835">
        <v>6</v>
      </c>
      <c r="H1835">
        <v>11</v>
      </c>
      <c r="I1835" t="s">
        <v>738</v>
      </c>
      <c r="J1835" t="s">
        <v>5968</v>
      </c>
      <c r="K1835" t="s">
        <v>3948</v>
      </c>
      <c r="L1835">
        <v>0</v>
      </c>
      <c r="M1835" s="37"/>
      <c r="N1835" t="s">
        <v>1730</v>
      </c>
      <c r="Q1835" s="37"/>
      <c r="R1835" s="37"/>
      <c r="S1835" t="b">
        <v>0</v>
      </c>
      <c r="V1835" t="s">
        <v>715</v>
      </c>
      <c r="W1835">
        <v>0</v>
      </c>
      <c r="X1835">
        <v>33</v>
      </c>
      <c r="Z1835">
        <v>19430.400000000001</v>
      </c>
      <c r="AA1835">
        <v>0</v>
      </c>
      <c r="AE1835" t="b">
        <v>0</v>
      </c>
      <c r="AF1835" t="b">
        <v>0</v>
      </c>
      <c r="AG1835" t="s">
        <v>74</v>
      </c>
    </row>
    <row r="1836" spans="1:33" x14ac:dyDescent="0.25">
      <c r="A1836" t="str">
        <f>_xlfn.CONCAT(Table3[[#This Row],[Order]],"-",Table3[[#This Row],[Line]])</f>
        <v>76937-7</v>
      </c>
      <c r="C1836" t="s">
        <v>5967</v>
      </c>
      <c r="D1836" t="s">
        <v>74</v>
      </c>
      <c r="E1836" t="b">
        <v>0</v>
      </c>
      <c r="F1836">
        <v>76937</v>
      </c>
      <c r="G1836">
        <v>7</v>
      </c>
      <c r="H1836">
        <v>4</v>
      </c>
      <c r="I1836" t="s">
        <v>738</v>
      </c>
      <c r="J1836" t="s">
        <v>5968</v>
      </c>
      <c r="K1836" t="s">
        <v>3946</v>
      </c>
      <c r="L1836">
        <v>0</v>
      </c>
      <c r="M1836" s="37"/>
      <c r="N1836" t="s">
        <v>1730</v>
      </c>
      <c r="Q1836" s="37"/>
      <c r="R1836" s="37"/>
      <c r="S1836" t="b">
        <v>0</v>
      </c>
      <c r="V1836" t="s">
        <v>715</v>
      </c>
      <c r="W1836">
        <v>0</v>
      </c>
      <c r="X1836">
        <v>12</v>
      </c>
      <c r="Z1836">
        <v>5617.04</v>
      </c>
      <c r="AA1836">
        <v>0</v>
      </c>
      <c r="AE1836" t="b">
        <v>0</v>
      </c>
      <c r="AF1836" t="b">
        <v>0</v>
      </c>
      <c r="AG1836" t="s">
        <v>74</v>
      </c>
    </row>
    <row r="1837" spans="1:33" x14ac:dyDescent="0.25">
      <c r="A1837" t="str">
        <f>_xlfn.CONCAT(Table3[[#This Row],[Order]],"-",Table3[[#This Row],[Line]])</f>
        <v>76937-8</v>
      </c>
      <c r="C1837" t="s">
        <v>5967</v>
      </c>
      <c r="D1837" t="s">
        <v>74</v>
      </c>
      <c r="E1837" t="b">
        <v>0</v>
      </c>
      <c r="F1837">
        <v>76937</v>
      </c>
      <c r="G1837">
        <v>8</v>
      </c>
      <c r="H1837">
        <v>4</v>
      </c>
      <c r="I1837" t="s">
        <v>738</v>
      </c>
      <c r="J1837" t="s">
        <v>5968</v>
      </c>
      <c r="K1837" t="s">
        <v>3947</v>
      </c>
      <c r="L1837">
        <v>0</v>
      </c>
      <c r="M1837" s="37"/>
      <c r="N1837" t="s">
        <v>1730</v>
      </c>
      <c r="Q1837" s="37"/>
      <c r="R1837" s="37"/>
      <c r="S1837" t="b">
        <v>0</v>
      </c>
      <c r="V1837" t="s">
        <v>715</v>
      </c>
      <c r="W1837">
        <v>0</v>
      </c>
      <c r="X1837">
        <v>12</v>
      </c>
      <c r="Z1837">
        <v>5789.04</v>
      </c>
      <c r="AA1837">
        <v>0</v>
      </c>
      <c r="AE1837" t="b">
        <v>0</v>
      </c>
      <c r="AF1837" t="b">
        <v>0</v>
      </c>
      <c r="AG1837" t="s">
        <v>74</v>
      </c>
    </row>
    <row r="1838" spans="1:33" x14ac:dyDescent="0.25">
      <c r="A1838" t="str">
        <f>_xlfn.CONCAT(Table3[[#This Row],[Order]],"-",Table3[[#This Row],[Line]])</f>
        <v>76937-10</v>
      </c>
      <c r="C1838" t="s">
        <v>5967</v>
      </c>
      <c r="D1838" t="s">
        <v>74</v>
      </c>
      <c r="E1838" t="b">
        <v>0</v>
      </c>
      <c r="F1838">
        <v>76937</v>
      </c>
      <c r="G1838">
        <v>10</v>
      </c>
      <c r="H1838">
        <v>8</v>
      </c>
      <c r="I1838" t="s">
        <v>738</v>
      </c>
      <c r="J1838" t="s">
        <v>5968</v>
      </c>
      <c r="K1838" t="s">
        <v>3949</v>
      </c>
      <c r="L1838">
        <v>0</v>
      </c>
      <c r="M1838" s="37"/>
      <c r="N1838" t="s">
        <v>1730</v>
      </c>
      <c r="Q1838" s="37"/>
      <c r="R1838" s="37"/>
      <c r="S1838" t="b">
        <v>0</v>
      </c>
      <c r="V1838" t="s">
        <v>715</v>
      </c>
      <c r="W1838">
        <v>0</v>
      </c>
      <c r="X1838">
        <v>16</v>
      </c>
      <c r="Z1838">
        <v>8939.76</v>
      </c>
      <c r="AA1838">
        <v>0</v>
      </c>
      <c r="AE1838" t="b">
        <v>0</v>
      </c>
      <c r="AF1838" t="b">
        <v>0</v>
      </c>
      <c r="AG1838" t="s">
        <v>74</v>
      </c>
    </row>
    <row r="1839" spans="1:33" x14ac:dyDescent="0.25">
      <c r="A1839" t="str">
        <f>_xlfn.CONCAT(Table3[[#This Row],[Order]],"-",Table3[[#This Row],[Line]])</f>
        <v>78078-1</v>
      </c>
      <c r="C1839" t="s">
        <v>5967</v>
      </c>
      <c r="D1839" t="s">
        <v>74</v>
      </c>
      <c r="E1839" t="b">
        <v>0</v>
      </c>
      <c r="F1839">
        <v>78078</v>
      </c>
      <c r="G1839">
        <v>1</v>
      </c>
      <c r="H1839">
        <v>3</v>
      </c>
      <c r="I1839" t="s">
        <v>731</v>
      </c>
      <c r="J1839" t="s">
        <v>5968</v>
      </c>
      <c r="K1839" t="s">
        <v>4406</v>
      </c>
      <c r="L1839">
        <v>14.25</v>
      </c>
      <c r="M1839" s="37"/>
      <c r="N1839" t="s">
        <v>727</v>
      </c>
      <c r="Q1839" s="37"/>
      <c r="R1839" s="37"/>
      <c r="S1839" t="b">
        <v>0</v>
      </c>
      <c r="V1839" t="s">
        <v>715</v>
      </c>
      <c r="W1839">
        <v>0</v>
      </c>
      <c r="X1839">
        <v>3</v>
      </c>
      <c r="Z1839">
        <v>1133.3399999999999</v>
      </c>
      <c r="AA1839">
        <v>0</v>
      </c>
      <c r="AE1839" t="b">
        <v>0</v>
      </c>
      <c r="AF1839" t="b">
        <v>0</v>
      </c>
      <c r="AG1839" t="s">
        <v>74</v>
      </c>
    </row>
    <row r="1840" spans="1:33" x14ac:dyDescent="0.25">
      <c r="A1840" t="str">
        <f>_xlfn.CONCAT(Table3[[#This Row],[Order]],"-",Table3[[#This Row],[Line]])</f>
        <v>78078-2</v>
      </c>
      <c r="C1840" t="s">
        <v>5967</v>
      </c>
      <c r="D1840" t="s">
        <v>74</v>
      </c>
      <c r="E1840" t="b">
        <v>0</v>
      </c>
      <c r="F1840">
        <v>78078</v>
      </c>
      <c r="G1840">
        <v>2</v>
      </c>
      <c r="H1840">
        <v>3</v>
      </c>
      <c r="I1840" t="s">
        <v>731</v>
      </c>
      <c r="J1840" t="s">
        <v>5968</v>
      </c>
      <c r="K1840" t="s">
        <v>4408</v>
      </c>
      <c r="L1840">
        <v>12.54</v>
      </c>
      <c r="M1840" s="37"/>
      <c r="N1840" t="s">
        <v>727</v>
      </c>
      <c r="Q1840" s="37"/>
      <c r="R1840" s="37"/>
      <c r="S1840" t="b">
        <v>0</v>
      </c>
      <c r="V1840" t="s">
        <v>715</v>
      </c>
      <c r="W1840">
        <v>0</v>
      </c>
      <c r="X1840">
        <v>3</v>
      </c>
      <c r="Z1840">
        <v>1133.3399999999999</v>
      </c>
      <c r="AA1840">
        <v>0</v>
      </c>
      <c r="AE1840" t="b">
        <v>0</v>
      </c>
      <c r="AF1840" t="b">
        <v>0</v>
      </c>
      <c r="AG1840" t="s">
        <v>74</v>
      </c>
    </row>
    <row r="1841" spans="1:33" x14ac:dyDescent="0.25">
      <c r="A1841" t="str">
        <f>_xlfn.CONCAT(Table3[[#This Row],[Order]],"-",Table3[[#This Row],[Line]])</f>
        <v>73065-1</v>
      </c>
      <c r="C1841" t="s">
        <v>5967</v>
      </c>
      <c r="D1841" t="s">
        <v>74</v>
      </c>
      <c r="E1841" t="b">
        <v>0</v>
      </c>
      <c r="F1841">
        <v>73065</v>
      </c>
      <c r="G1841">
        <v>1</v>
      </c>
      <c r="H1841">
        <v>7</v>
      </c>
      <c r="I1841" t="s">
        <v>740</v>
      </c>
      <c r="J1841" t="s">
        <v>5968</v>
      </c>
      <c r="K1841" t="s">
        <v>143</v>
      </c>
      <c r="L1841">
        <v>11.788</v>
      </c>
      <c r="M1841" s="37">
        <v>43525</v>
      </c>
      <c r="N1841" t="s">
        <v>42</v>
      </c>
      <c r="O1841" t="s">
        <v>827</v>
      </c>
      <c r="P1841" t="s">
        <v>151</v>
      </c>
      <c r="Q1841" s="37"/>
      <c r="R1841" s="37"/>
      <c r="S1841" t="b">
        <v>0</v>
      </c>
      <c r="V1841" t="s">
        <v>714</v>
      </c>
      <c r="W1841">
        <v>15</v>
      </c>
      <c r="X1841">
        <v>7</v>
      </c>
      <c r="Y1841">
        <v>7</v>
      </c>
      <c r="Z1841">
        <v>1386</v>
      </c>
      <c r="AA1841">
        <v>0</v>
      </c>
      <c r="AE1841" t="b">
        <v>0</v>
      </c>
      <c r="AF1841" t="b">
        <v>0</v>
      </c>
      <c r="AG1841" t="s">
        <v>74</v>
      </c>
    </row>
    <row r="1842" spans="1:33" x14ac:dyDescent="0.25">
      <c r="A1842" t="str">
        <f>_xlfn.CONCAT(Table3[[#This Row],[Order]],"-",Table3[[#This Row],[Line]])</f>
        <v>73065-2</v>
      </c>
      <c r="C1842" t="s">
        <v>5967</v>
      </c>
      <c r="D1842" t="s">
        <v>74</v>
      </c>
      <c r="E1842" t="b">
        <v>0</v>
      </c>
      <c r="F1842">
        <v>73065</v>
      </c>
      <c r="G1842">
        <v>2</v>
      </c>
      <c r="H1842">
        <v>36</v>
      </c>
      <c r="I1842" t="s">
        <v>740</v>
      </c>
      <c r="J1842" t="s">
        <v>5968</v>
      </c>
      <c r="K1842" t="s">
        <v>181</v>
      </c>
      <c r="L1842">
        <v>60.624000000000002</v>
      </c>
      <c r="M1842" s="37">
        <v>43525</v>
      </c>
      <c r="N1842" t="s">
        <v>42</v>
      </c>
      <c r="O1842" t="s">
        <v>827</v>
      </c>
      <c r="P1842" t="s">
        <v>151</v>
      </c>
      <c r="Q1842" s="37"/>
      <c r="R1842" s="37"/>
      <c r="S1842" t="b">
        <v>1</v>
      </c>
      <c r="T1842" t="s">
        <v>125</v>
      </c>
      <c r="V1842" t="s">
        <v>714</v>
      </c>
      <c r="W1842">
        <v>15</v>
      </c>
      <c r="X1842">
        <v>36</v>
      </c>
      <c r="Y1842">
        <v>36</v>
      </c>
      <c r="Z1842">
        <v>7416</v>
      </c>
      <c r="AA1842">
        <v>0</v>
      </c>
      <c r="AE1842" t="b">
        <v>0</v>
      </c>
      <c r="AF1842" t="b">
        <v>0</v>
      </c>
      <c r="AG1842" t="s">
        <v>74</v>
      </c>
    </row>
    <row r="1843" spans="1:33" x14ac:dyDescent="0.25">
      <c r="A1843" t="str">
        <f>_xlfn.CONCAT(Table3[[#This Row],[Order]],"-",Table3[[#This Row],[Line]])</f>
        <v>77842-1</v>
      </c>
      <c r="C1843" t="s">
        <v>5967</v>
      </c>
      <c r="D1843" t="s">
        <v>74</v>
      </c>
      <c r="E1843" t="b">
        <v>0</v>
      </c>
      <c r="F1843">
        <v>77842</v>
      </c>
      <c r="G1843">
        <v>1</v>
      </c>
      <c r="H1843">
        <v>4</v>
      </c>
      <c r="I1843" t="s">
        <v>719</v>
      </c>
      <c r="J1843" t="s">
        <v>5968</v>
      </c>
      <c r="K1843" t="s">
        <v>4269</v>
      </c>
      <c r="L1843">
        <v>19.920000000000002</v>
      </c>
      <c r="M1843" s="37">
        <v>43481</v>
      </c>
      <c r="N1843" t="s">
        <v>42</v>
      </c>
      <c r="Q1843" s="37"/>
      <c r="R1843" s="37"/>
      <c r="S1843" t="b">
        <v>0</v>
      </c>
      <c r="V1843" t="s">
        <v>715</v>
      </c>
      <c r="W1843">
        <v>0</v>
      </c>
      <c r="X1843">
        <v>4</v>
      </c>
      <c r="Y1843">
        <v>4</v>
      </c>
      <c r="Z1843">
        <v>1360</v>
      </c>
      <c r="AA1843">
        <v>0</v>
      </c>
      <c r="AE1843" t="b">
        <v>0</v>
      </c>
      <c r="AF1843" t="b">
        <v>0</v>
      </c>
      <c r="AG1843" t="s">
        <v>74</v>
      </c>
    </row>
    <row r="1844" spans="1:33" x14ac:dyDescent="0.25">
      <c r="A1844" t="str">
        <f>_xlfn.CONCAT(Table3[[#This Row],[Order]],"-",Table3[[#This Row],[Line]])</f>
        <v>78265-1</v>
      </c>
      <c r="C1844" t="s">
        <v>5967</v>
      </c>
      <c r="D1844" t="s">
        <v>74</v>
      </c>
      <c r="E1844" t="b">
        <v>0</v>
      </c>
      <c r="F1844">
        <v>78265</v>
      </c>
      <c r="G1844">
        <v>1</v>
      </c>
      <c r="H1844">
        <v>2</v>
      </c>
      <c r="I1844" t="s">
        <v>731</v>
      </c>
      <c r="J1844" t="s">
        <v>5968</v>
      </c>
      <c r="K1844" t="s">
        <v>5700</v>
      </c>
      <c r="L1844">
        <v>0</v>
      </c>
      <c r="M1844" s="37"/>
      <c r="N1844" t="s">
        <v>770</v>
      </c>
      <c r="Q1844" s="37"/>
      <c r="R1844" s="37"/>
      <c r="S1844" t="b">
        <v>0</v>
      </c>
      <c r="V1844" t="s">
        <v>714</v>
      </c>
      <c r="W1844">
        <v>0</v>
      </c>
      <c r="X1844">
        <v>0</v>
      </c>
      <c r="Z1844">
        <v>1440</v>
      </c>
      <c r="AA1844">
        <v>0</v>
      </c>
      <c r="AE1844" t="b">
        <v>0</v>
      </c>
      <c r="AF1844" t="b">
        <v>0</v>
      </c>
      <c r="AG1844" t="s">
        <v>74</v>
      </c>
    </row>
    <row r="1845" spans="1:33" x14ac:dyDescent="0.25">
      <c r="A1845" t="str">
        <f>_xlfn.CONCAT(Table3[[#This Row],[Order]],"-",Table3[[#This Row],[Line]])</f>
        <v>78265-2</v>
      </c>
      <c r="C1845" t="s">
        <v>5967</v>
      </c>
      <c r="D1845" t="s">
        <v>74</v>
      </c>
      <c r="E1845" t="b">
        <v>0</v>
      </c>
      <c r="F1845">
        <v>78265</v>
      </c>
      <c r="G1845">
        <v>2</v>
      </c>
      <c r="H1845">
        <v>2</v>
      </c>
      <c r="I1845" t="s">
        <v>731</v>
      </c>
      <c r="J1845" t="s">
        <v>5968</v>
      </c>
      <c r="K1845" t="s">
        <v>5701</v>
      </c>
      <c r="L1845">
        <v>0</v>
      </c>
      <c r="M1845" s="37"/>
      <c r="N1845" t="s">
        <v>770</v>
      </c>
      <c r="Q1845" s="37"/>
      <c r="R1845" s="37"/>
      <c r="S1845" t="b">
        <v>0</v>
      </c>
      <c r="V1845" t="s">
        <v>714</v>
      </c>
      <c r="W1845">
        <v>0</v>
      </c>
      <c r="X1845">
        <v>0</v>
      </c>
      <c r="Z1845">
        <v>1920</v>
      </c>
      <c r="AA1845">
        <v>0</v>
      </c>
      <c r="AE1845" t="b">
        <v>0</v>
      </c>
      <c r="AF1845" t="b">
        <v>0</v>
      </c>
      <c r="AG1845" t="s">
        <v>74</v>
      </c>
    </row>
    <row r="1846" spans="1:33" x14ac:dyDescent="0.25">
      <c r="A1846" t="str">
        <f>_xlfn.CONCAT(Table3[[#This Row],[Order]],"-",Table3[[#This Row],[Line]])</f>
        <v>78265-3</v>
      </c>
      <c r="C1846" t="s">
        <v>5967</v>
      </c>
      <c r="D1846" t="s">
        <v>74</v>
      </c>
      <c r="E1846" t="b">
        <v>0</v>
      </c>
      <c r="F1846">
        <v>78265</v>
      </c>
      <c r="G1846">
        <v>3</v>
      </c>
      <c r="H1846">
        <v>5</v>
      </c>
      <c r="I1846" t="s">
        <v>741</v>
      </c>
      <c r="J1846" t="s">
        <v>5968</v>
      </c>
      <c r="K1846" t="s">
        <v>5702</v>
      </c>
      <c r="L1846">
        <v>0</v>
      </c>
      <c r="M1846" s="37"/>
      <c r="N1846" t="s">
        <v>734</v>
      </c>
      <c r="Q1846" s="37"/>
      <c r="R1846" s="37"/>
      <c r="S1846" t="b">
        <v>0</v>
      </c>
      <c r="V1846" t="s">
        <v>714</v>
      </c>
      <c r="W1846">
        <v>0</v>
      </c>
      <c r="X1846">
        <v>0</v>
      </c>
      <c r="Z1846">
        <v>5000</v>
      </c>
      <c r="AA1846">
        <v>0</v>
      </c>
      <c r="AE1846" t="b">
        <v>0</v>
      </c>
      <c r="AF1846" t="b">
        <v>0</v>
      </c>
      <c r="AG1846" t="s">
        <v>74</v>
      </c>
    </row>
    <row r="1847" spans="1:33" x14ac:dyDescent="0.25">
      <c r="A1847" t="str">
        <f>_xlfn.CONCAT(Table3[[#This Row],[Order]],"-",Table3[[#This Row],[Line]])</f>
        <v>78265-4</v>
      </c>
      <c r="C1847" t="s">
        <v>5967</v>
      </c>
      <c r="D1847" t="s">
        <v>74</v>
      </c>
      <c r="E1847" t="b">
        <v>0</v>
      </c>
      <c r="F1847">
        <v>78265</v>
      </c>
      <c r="G1847">
        <v>4</v>
      </c>
      <c r="H1847">
        <v>1</v>
      </c>
      <c r="I1847" t="s">
        <v>731</v>
      </c>
      <c r="J1847" t="s">
        <v>5968</v>
      </c>
      <c r="K1847" t="s">
        <v>5703</v>
      </c>
      <c r="L1847">
        <v>0</v>
      </c>
      <c r="M1847" s="37"/>
      <c r="N1847" t="s">
        <v>770</v>
      </c>
      <c r="Q1847" s="37"/>
      <c r="R1847" s="37"/>
      <c r="S1847" t="b">
        <v>0</v>
      </c>
      <c r="V1847" t="s">
        <v>714</v>
      </c>
      <c r="W1847">
        <v>0</v>
      </c>
      <c r="X1847">
        <v>0</v>
      </c>
      <c r="Z1847">
        <v>910</v>
      </c>
      <c r="AA1847">
        <v>0</v>
      </c>
      <c r="AE1847" t="b">
        <v>0</v>
      </c>
      <c r="AF1847" t="b">
        <v>0</v>
      </c>
      <c r="AG1847" t="s">
        <v>74</v>
      </c>
    </row>
    <row r="1848" spans="1:33" x14ac:dyDescent="0.25">
      <c r="A1848" t="str">
        <f>_xlfn.CONCAT(Table3[[#This Row],[Order]],"-",Table3[[#This Row],[Line]])</f>
        <v>77121-1</v>
      </c>
      <c r="C1848" t="s">
        <v>5967</v>
      </c>
      <c r="D1848" t="s">
        <v>74</v>
      </c>
      <c r="E1848" t="b">
        <v>0</v>
      </c>
      <c r="F1848">
        <v>77121</v>
      </c>
      <c r="G1848">
        <v>1</v>
      </c>
      <c r="H1848">
        <v>1</v>
      </c>
      <c r="I1848" t="s">
        <v>723</v>
      </c>
      <c r="J1848" t="s">
        <v>5968</v>
      </c>
      <c r="K1848" t="s">
        <v>3697</v>
      </c>
      <c r="L1848">
        <v>22.63</v>
      </c>
      <c r="M1848" s="37">
        <v>43486</v>
      </c>
      <c r="N1848" t="s">
        <v>42</v>
      </c>
      <c r="Q1848" s="37"/>
      <c r="R1848" s="37"/>
      <c r="S1848" t="b">
        <v>0</v>
      </c>
      <c r="V1848" t="s">
        <v>714</v>
      </c>
      <c r="W1848">
        <v>7</v>
      </c>
      <c r="X1848">
        <v>3</v>
      </c>
      <c r="Y1848">
        <v>6</v>
      </c>
      <c r="Z1848">
        <v>2375</v>
      </c>
      <c r="AA1848">
        <v>0</v>
      </c>
      <c r="AE1848" t="b">
        <v>0</v>
      </c>
      <c r="AF1848" t="b">
        <v>0</v>
      </c>
      <c r="AG1848" t="s">
        <v>74</v>
      </c>
    </row>
    <row r="1849" spans="1:33" x14ac:dyDescent="0.25">
      <c r="A1849" t="str">
        <f>_xlfn.CONCAT(Table3[[#This Row],[Order]],"-",Table3[[#This Row],[Line]])</f>
        <v>77121-2</v>
      </c>
      <c r="C1849" t="s">
        <v>5967</v>
      </c>
      <c r="D1849" t="s">
        <v>74</v>
      </c>
      <c r="E1849" t="b">
        <v>0</v>
      </c>
      <c r="F1849">
        <v>77121</v>
      </c>
      <c r="G1849">
        <v>2</v>
      </c>
      <c r="H1849">
        <v>1</v>
      </c>
      <c r="I1849" t="s">
        <v>723</v>
      </c>
      <c r="J1849" t="s">
        <v>5968</v>
      </c>
      <c r="K1849" t="s">
        <v>3698</v>
      </c>
      <c r="L1849">
        <v>22.63</v>
      </c>
      <c r="M1849" s="37">
        <v>43486</v>
      </c>
      <c r="N1849" t="s">
        <v>42</v>
      </c>
      <c r="Q1849" s="37"/>
      <c r="R1849" s="37"/>
      <c r="S1849" t="b">
        <v>0</v>
      </c>
      <c r="V1849" t="s">
        <v>714</v>
      </c>
      <c r="W1849">
        <v>7</v>
      </c>
      <c r="X1849">
        <v>3</v>
      </c>
      <c r="Y1849">
        <v>8</v>
      </c>
      <c r="Z1849">
        <v>2470</v>
      </c>
      <c r="AA1849">
        <v>0</v>
      </c>
      <c r="AE1849" t="b">
        <v>0</v>
      </c>
      <c r="AF1849" t="b">
        <v>0</v>
      </c>
      <c r="AG1849" t="s">
        <v>74</v>
      </c>
    </row>
    <row r="1850" spans="1:33" x14ac:dyDescent="0.25">
      <c r="A1850" t="str">
        <f>_xlfn.CONCAT(Table3[[#This Row],[Order]],"-",Table3[[#This Row],[Line]])</f>
        <v>77121-3</v>
      </c>
      <c r="C1850" t="s">
        <v>5967</v>
      </c>
      <c r="D1850" t="s">
        <v>74</v>
      </c>
      <c r="E1850" t="b">
        <v>0</v>
      </c>
      <c r="F1850">
        <v>77121</v>
      </c>
      <c r="G1850">
        <v>3</v>
      </c>
      <c r="H1850">
        <v>1</v>
      </c>
      <c r="I1850" t="s">
        <v>723</v>
      </c>
      <c r="J1850" t="s">
        <v>5968</v>
      </c>
      <c r="K1850" t="s">
        <v>3699</v>
      </c>
      <c r="L1850">
        <v>27.35</v>
      </c>
      <c r="M1850" s="37">
        <v>43486</v>
      </c>
      <c r="N1850" t="s">
        <v>42</v>
      </c>
      <c r="Q1850" s="37"/>
      <c r="R1850" s="37"/>
      <c r="S1850" t="b">
        <v>0</v>
      </c>
      <c r="V1850" t="s">
        <v>714</v>
      </c>
      <c r="W1850">
        <v>7</v>
      </c>
      <c r="X1850">
        <v>3</v>
      </c>
      <c r="Y1850">
        <v>9</v>
      </c>
      <c r="Z1850">
        <v>3420</v>
      </c>
      <c r="AA1850">
        <v>0</v>
      </c>
      <c r="AE1850" t="b">
        <v>0</v>
      </c>
      <c r="AF1850" t="b">
        <v>0</v>
      </c>
      <c r="AG1850" t="s">
        <v>74</v>
      </c>
    </row>
    <row r="1851" spans="1:33" x14ac:dyDescent="0.25">
      <c r="A1851" t="str">
        <f>_xlfn.CONCAT(Table3[[#This Row],[Order]],"-",Table3[[#This Row],[Line]])</f>
        <v>77121-4</v>
      </c>
      <c r="C1851" t="s">
        <v>5967</v>
      </c>
      <c r="D1851" t="s">
        <v>74</v>
      </c>
      <c r="E1851" t="b">
        <v>0</v>
      </c>
      <c r="F1851">
        <v>77121</v>
      </c>
      <c r="G1851">
        <v>4</v>
      </c>
      <c r="H1851">
        <v>1</v>
      </c>
      <c r="I1851" t="s">
        <v>723</v>
      </c>
      <c r="J1851" t="s">
        <v>5968</v>
      </c>
      <c r="K1851" t="s">
        <v>3700</v>
      </c>
      <c r="L1851">
        <v>22.63</v>
      </c>
      <c r="M1851" s="37">
        <v>43486</v>
      </c>
      <c r="N1851" t="s">
        <v>42</v>
      </c>
      <c r="Q1851" s="37"/>
      <c r="R1851" s="37"/>
      <c r="S1851" t="b">
        <v>0</v>
      </c>
      <c r="V1851" t="s">
        <v>714</v>
      </c>
      <c r="W1851">
        <v>7</v>
      </c>
      <c r="X1851">
        <v>3</v>
      </c>
      <c r="Y1851">
        <v>7</v>
      </c>
      <c r="Z1851">
        <v>2565</v>
      </c>
      <c r="AA1851">
        <v>0</v>
      </c>
      <c r="AE1851" t="b">
        <v>0</v>
      </c>
      <c r="AF1851" t="b">
        <v>0</v>
      </c>
      <c r="AG1851" t="s">
        <v>74</v>
      </c>
    </row>
    <row r="1852" spans="1:33" x14ac:dyDescent="0.25">
      <c r="A1852" t="str">
        <f>_xlfn.CONCAT(Table3[[#This Row],[Order]],"-",Table3[[#This Row],[Line]])</f>
        <v>77121-5</v>
      </c>
      <c r="C1852" t="s">
        <v>5967</v>
      </c>
      <c r="D1852" t="s">
        <v>74</v>
      </c>
      <c r="E1852" t="b">
        <v>0</v>
      </c>
      <c r="F1852">
        <v>77121</v>
      </c>
      <c r="G1852">
        <v>5</v>
      </c>
      <c r="H1852">
        <v>1</v>
      </c>
      <c r="I1852" t="s">
        <v>739</v>
      </c>
      <c r="J1852" t="s">
        <v>5968</v>
      </c>
      <c r="K1852" t="s">
        <v>3701</v>
      </c>
      <c r="L1852">
        <v>45.06</v>
      </c>
      <c r="M1852" s="37">
        <v>43486</v>
      </c>
      <c r="N1852" t="s">
        <v>42</v>
      </c>
      <c r="Q1852" s="37"/>
      <c r="R1852" s="37"/>
      <c r="S1852" t="b">
        <v>0</v>
      </c>
      <c r="V1852" t="s">
        <v>714</v>
      </c>
      <c r="W1852">
        <v>7</v>
      </c>
      <c r="X1852">
        <v>4</v>
      </c>
      <c r="Y1852">
        <v>10</v>
      </c>
      <c r="Z1852">
        <v>1924</v>
      </c>
      <c r="AA1852">
        <v>0</v>
      </c>
      <c r="AE1852" t="b">
        <v>0</v>
      </c>
      <c r="AF1852" t="b">
        <v>0</v>
      </c>
      <c r="AG1852" t="s">
        <v>74</v>
      </c>
    </row>
    <row r="1853" spans="1:33" x14ac:dyDescent="0.25">
      <c r="A1853" t="str">
        <f>_xlfn.CONCAT(Table3[[#This Row],[Order]],"-",Table3[[#This Row],[Line]])</f>
        <v>77121-6</v>
      </c>
      <c r="C1853" t="s">
        <v>5967</v>
      </c>
      <c r="D1853" t="s">
        <v>74</v>
      </c>
      <c r="E1853" t="b">
        <v>0</v>
      </c>
      <c r="F1853">
        <v>77121</v>
      </c>
      <c r="G1853">
        <v>6</v>
      </c>
      <c r="H1853">
        <v>1</v>
      </c>
      <c r="I1853" t="s">
        <v>739</v>
      </c>
      <c r="J1853" t="s">
        <v>5968</v>
      </c>
      <c r="K1853" t="s">
        <v>3702</v>
      </c>
      <c r="L1853">
        <v>10.29</v>
      </c>
      <c r="M1853" s="37">
        <v>43486</v>
      </c>
      <c r="N1853" t="s">
        <v>42</v>
      </c>
      <c r="Q1853" s="37"/>
      <c r="R1853" s="37"/>
      <c r="S1853" t="b">
        <v>0</v>
      </c>
      <c r="V1853" t="s">
        <v>714</v>
      </c>
      <c r="W1853">
        <v>7</v>
      </c>
      <c r="X1853">
        <v>1</v>
      </c>
      <c r="Y1853">
        <v>4</v>
      </c>
      <c r="Z1853">
        <v>837</v>
      </c>
      <c r="AA1853">
        <v>0</v>
      </c>
      <c r="AE1853" t="b">
        <v>0</v>
      </c>
      <c r="AF1853" t="b">
        <v>0</v>
      </c>
      <c r="AG1853" t="s">
        <v>74</v>
      </c>
    </row>
    <row r="1854" spans="1:33" x14ac:dyDescent="0.25">
      <c r="A1854" t="str">
        <f>_xlfn.CONCAT(Table3[[#This Row],[Order]],"-",Table3[[#This Row],[Line]])</f>
        <v>77121-7</v>
      </c>
      <c r="C1854" t="s">
        <v>5967</v>
      </c>
      <c r="D1854" t="s">
        <v>74</v>
      </c>
      <c r="E1854" t="b">
        <v>0</v>
      </c>
      <c r="F1854">
        <v>77121</v>
      </c>
      <c r="G1854">
        <v>7</v>
      </c>
      <c r="H1854">
        <v>26</v>
      </c>
      <c r="I1854" t="s">
        <v>723</v>
      </c>
      <c r="J1854" t="s">
        <v>5968</v>
      </c>
      <c r="K1854" t="s">
        <v>1248</v>
      </c>
      <c r="L1854">
        <v>107.38</v>
      </c>
      <c r="M1854" s="37">
        <v>43486</v>
      </c>
      <c r="N1854" t="s">
        <v>42</v>
      </c>
      <c r="Q1854" s="37"/>
      <c r="R1854" s="37"/>
      <c r="S1854" t="b">
        <v>0</v>
      </c>
      <c r="V1854" t="s">
        <v>714</v>
      </c>
      <c r="W1854">
        <v>7</v>
      </c>
      <c r="X1854">
        <v>26</v>
      </c>
      <c r="Y1854">
        <v>26</v>
      </c>
      <c r="Z1854">
        <v>9880</v>
      </c>
      <c r="AA1854">
        <v>0</v>
      </c>
      <c r="AE1854" t="b">
        <v>0</v>
      </c>
      <c r="AF1854" t="b">
        <v>0</v>
      </c>
      <c r="AG1854" t="s">
        <v>74</v>
      </c>
    </row>
    <row r="1855" spans="1:33" x14ac:dyDescent="0.25">
      <c r="A1855" t="str">
        <f>_xlfn.CONCAT(Table3[[#This Row],[Order]],"-",Table3[[#This Row],[Line]])</f>
        <v>77121-9</v>
      </c>
      <c r="C1855" t="s">
        <v>5967</v>
      </c>
      <c r="D1855" t="s">
        <v>74</v>
      </c>
      <c r="E1855" t="b">
        <v>0</v>
      </c>
      <c r="F1855">
        <v>77121</v>
      </c>
      <c r="G1855">
        <v>9</v>
      </c>
      <c r="H1855">
        <v>2</v>
      </c>
      <c r="I1855" t="s">
        <v>739</v>
      </c>
      <c r="J1855" t="s">
        <v>5968</v>
      </c>
      <c r="K1855" t="s">
        <v>3702</v>
      </c>
      <c r="L1855">
        <v>20.58</v>
      </c>
      <c r="M1855" s="37">
        <v>43486</v>
      </c>
      <c r="N1855" t="s">
        <v>42</v>
      </c>
      <c r="Q1855" s="37"/>
      <c r="R1855" s="37"/>
      <c r="S1855" t="b">
        <v>0</v>
      </c>
      <c r="V1855" t="s">
        <v>714</v>
      </c>
      <c r="W1855">
        <v>7</v>
      </c>
      <c r="X1855">
        <v>2</v>
      </c>
      <c r="Y1855">
        <v>8</v>
      </c>
      <c r="Z1855">
        <v>1674</v>
      </c>
      <c r="AA1855">
        <v>0</v>
      </c>
      <c r="AE1855" t="b">
        <v>0</v>
      </c>
      <c r="AF1855" t="b">
        <v>0</v>
      </c>
      <c r="AG1855" t="s">
        <v>74</v>
      </c>
    </row>
    <row r="1856" spans="1:33" x14ac:dyDescent="0.25">
      <c r="A1856" t="str">
        <f>_xlfn.CONCAT(Table3[[#This Row],[Order]],"-",Table3[[#This Row],[Line]])</f>
        <v>77121-10</v>
      </c>
      <c r="C1856" t="s">
        <v>5967</v>
      </c>
      <c r="D1856" t="s">
        <v>74</v>
      </c>
      <c r="E1856" t="b">
        <v>0</v>
      </c>
      <c r="F1856">
        <v>77121</v>
      </c>
      <c r="G1856">
        <v>10</v>
      </c>
      <c r="H1856">
        <v>2</v>
      </c>
      <c r="I1856" t="s">
        <v>739</v>
      </c>
      <c r="J1856" t="s">
        <v>5968</v>
      </c>
      <c r="K1856" t="s">
        <v>3701</v>
      </c>
      <c r="L1856">
        <v>90.12</v>
      </c>
      <c r="M1856" s="37">
        <v>43486</v>
      </c>
      <c r="N1856" t="s">
        <v>42</v>
      </c>
      <c r="Q1856" s="37"/>
      <c r="R1856" s="37"/>
      <c r="S1856" t="b">
        <v>1</v>
      </c>
      <c r="T1856" t="s">
        <v>41</v>
      </c>
      <c r="V1856" t="s">
        <v>714</v>
      </c>
      <c r="W1856">
        <v>7</v>
      </c>
      <c r="X1856">
        <v>8</v>
      </c>
      <c r="Y1856">
        <v>20</v>
      </c>
      <c r="Z1856">
        <v>3848</v>
      </c>
      <c r="AA1856">
        <v>0</v>
      </c>
      <c r="AE1856" t="b">
        <v>0</v>
      </c>
      <c r="AF1856" t="b">
        <v>0</v>
      </c>
      <c r="AG1856" t="s">
        <v>74</v>
      </c>
    </row>
    <row r="1857" spans="1:33" x14ac:dyDescent="0.25">
      <c r="A1857" t="str">
        <f>_xlfn.CONCAT(Table3[[#This Row],[Order]],"-",Table3[[#This Row],[Line]])</f>
        <v>77121-12</v>
      </c>
      <c r="C1857" t="s">
        <v>5967</v>
      </c>
      <c r="D1857" t="s">
        <v>74</v>
      </c>
      <c r="E1857" t="b">
        <v>0</v>
      </c>
      <c r="F1857">
        <v>77121</v>
      </c>
      <c r="G1857">
        <v>12</v>
      </c>
      <c r="H1857">
        <v>12</v>
      </c>
      <c r="I1857" t="s">
        <v>862</v>
      </c>
      <c r="J1857" t="s">
        <v>5968</v>
      </c>
      <c r="K1857" t="s">
        <v>3703</v>
      </c>
      <c r="L1857">
        <v>0</v>
      </c>
      <c r="M1857" s="37">
        <v>43486</v>
      </c>
      <c r="N1857" t="s">
        <v>42</v>
      </c>
      <c r="Q1857" s="37"/>
      <c r="R1857" s="37"/>
      <c r="S1857" t="b">
        <v>0</v>
      </c>
      <c r="V1857" t="s">
        <v>714</v>
      </c>
      <c r="W1857">
        <v>7</v>
      </c>
      <c r="X1857">
        <v>12</v>
      </c>
      <c r="Z1857">
        <v>540</v>
      </c>
      <c r="AA1857">
        <v>0</v>
      </c>
      <c r="AE1857" t="b">
        <v>0</v>
      </c>
      <c r="AF1857" t="b">
        <v>0</v>
      </c>
      <c r="AG1857" t="s">
        <v>74</v>
      </c>
    </row>
    <row r="1858" spans="1:33" x14ac:dyDescent="0.25">
      <c r="A1858" t="str">
        <f>_xlfn.CONCAT(Table3[[#This Row],[Order]],"-",Table3[[#This Row],[Line]])</f>
        <v>77682-1</v>
      </c>
      <c r="C1858" t="s">
        <v>5967</v>
      </c>
      <c r="D1858" t="s">
        <v>74</v>
      </c>
      <c r="E1858" t="b">
        <v>0</v>
      </c>
      <c r="F1858">
        <v>77682</v>
      </c>
      <c r="G1858">
        <v>1</v>
      </c>
      <c r="H1858">
        <v>4</v>
      </c>
      <c r="I1858" t="s">
        <v>725</v>
      </c>
      <c r="J1858" t="s">
        <v>5968</v>
      </c>
      <c r="K1858" t="s">
        <v>3050</v>
      </c>
      <c r="L1858">
        <v>120</v>
      </c>
      <c r="M1858" s="37">
        <v>43469</v>
      </c>
      <c r="N1858" t="s">
        <v>165</v>
      </c>
      <c r="O1858" t="s">
        <v>4270</v>
      </c>
      <c r="P1858" t="s">
        <v>151</v>
      </c>
      <c r="Q1858" s="37">
        <v>43457</v>
      </c>
      <c r="R1858" s="37"/>
      <c r="S1858" t="b">
        <v>0</v>
      </c>
      <c r="V1858" t="s">
        <v>715</v>
      </c>
      <c r="W1858">
        <v>12</v>
      </c>
      <c r="X1858">
        <v>4</v>
      </c>
      <c r="Y1858">
        <v>8</v>
      </c>
      <c r="Z1858">
        <v>4536</v>
      </c>
      <c r="AA1858">
        <v>0</v>
      </c>
      <c r="AD1858" t="s">
        <v>151</v>
      </c>
      <c r="AE1858" t="b">
        <v>0</v>
      </c>
      <c r="AF1858" t="b">
        <v>0</v>
      </c>
      <c r="AG1858" t="s">
        <v>180</v>
      </c>
    </row>
    <row r="1859" spans="1:33" x14ac:dyDescent="0.25">
      <c r="A1859" t="str">
        <f>_xlfn.CONCAT(Table3[[#This Row],[Order]],"-",Table3[[#This Row],[Line]])</f>
        <v>59353-1</v>
      </c>
      <c r="C1859" t="s">
        <v>5967</v>
      </c>
      <c r="D1859" t="s">
        <v>112</v>
      </c>
      <c r="E1859" t="b">
        <v>0</v>
      </c>
      <c r="F1859">
        <v>59353</v>
      </c>
      <c r="G1859">
        <v>1</v>
      </c>
      <c r="H1859">
        <v>3</v>
      </c>
      <c r="I1859" t="s">
        <v>753</v>
      </c>
      <c r="J1859" t="s">
        <v>5968</v>
      </c>
      <c r="K1859" t="s">
        <v>903</v>
      </c>
      <c r="L1859">
        <v>0</v>
      </c>
      <c r="M1859" s="37"/>
      <c r="N1859" t="s">
        <v>770</v>
      </c>
      <c r="Q1859" s="37"/>
      <c r="R1859" s="37"/>
      <c r="S1859" t="b">
        <v>0</v>
      </c>
      <c r="V1859" t="s">
        <v>715</v>
      </c>
      <c r="W1859">
        <v>0</v>
      </c>
      <c r="X1859">
        <v>3</v>
      </c>
      <c r="Z1859">
        <v>516</v>
      </c>
      <c r="AA1859">
        <v>516</v>
      </c>
      <c r="AE1859" t="b">
        <v>0</v>
      </c>
      <c r="AF1859" t="b">
        <v>0</v>
      </c>
      <c r="AG1859" t="s">
        <v>74</v>
      </c>
    </row>
    <row r="1860" spans="1:33" x14ac:dyDescent="0.25">
      <c r="A1860" t="str">
        <f>_xlfn.CONCAT(Table3[[#This Row],[Order]],"-",Table3[[#This Row],[Line]])</f>
        <v>77873-1</v>
      </c>
      <c r="C1860" t="s">
        <v>5967</v>
      </c>
      <c r="D1860" t="s">
        <v>74</v>
      </c>
      <c r="E1860" t="b">
        <v>0</v>
      </c>
      <c r="F1860">
        <v>77873</v>
      </c>
      <c r="G1860">
        <v>1</v>
      </c>
      <c r="H1860">
        <v>11</v>
      </c>
      <c r="I1860" t="s">
        <v>764</v>
      </c>
      <c r="J1860" t="s">
        <v>5968</v>
      </c>
      <c r="K1860" t="s">
        <v>4271</v>
      </c>
      <c r="L1860">
        <v>20.350000000000001</v>
      </c>
      <c r="M1860" s="37">
        <v>43481</v>
      </c>
      <c r="N1860" t="s">
        <v>42</v>
      </c>
      <c r="Q1860" s="37"/>
      <c r="R1860" s="37"/>
      <c r="S1860" t="b">
        <v>0</v>
      </c>
      <c r="V1860" t="s">
        <v>714</v>
      </c>
      <c r="W1860">
        <v>12</v>
      </c>
      <c r="X1860">
        <v>11</v>
      </c>
      <c r="Y1860">
        <v>11</v>
      </c>
      <c r="Z1860">
        <v>4290</v>
      </c>
      <c r="AA1860">
        <v>0</v>
      </c>
      <c r="AE1860" t="b">
        <v>0</v>
      </c>
      <c r="AF1860" t="b">
        <v>0</v>
      </c>
      <c r="AG1860" t="s">
        <v>74</v>
      </c>
    </row>
    <row r="1861" spans="1:33" x14ac:dyDescent="0.25">
      <c r="A1861" t="str">
        <f>_xlfn.CONCAT(Table3[[#This Row],[Order]],"-",Table3[[#This Row],[Line]])</f>
        <v>77873-2</v>
      </c>
      <c r="C1861" t="s">
        <v>5967</v>
      </c>
      <c r="D1861" t="s">
        <v>74</v>
      </c>
      <c r="E1861" t="b">
        <v>0</v>
      </c>
      <c r="F1861">
        <v>77873</v>
      </c>
      <c r="G1861">
        <v>2</v>
      </c>
      <c r="H1861">
        <v>3</v>
      </c>
      <c r="I1861" t="s">
        <v>764</v>
      </c>
      <c r="J1861" t="s">
        <v>5968</v>
      </c>
      <c r="K1861" t="s">
        <v>4273</v>
      </c>
      <c r="L1861">
        <v>6.57</v>
      </c>
      <c r="M1861" s="37">
        <v>43481</v>
      </c>
      <c r="N1861" t="s">
        <v>42</v>
      </c>
      <c r="Q1861" s="37"/>
      <c r="R1861" s="37"/>
      <c r="S1861" t="b">
        <v>0</v>
      </c>
      <c r="V1861" t="s">
        <v>714</v>
      </c>
      <c r="W1861">
        <v>12</v>
      </c>
      <c r="X1861">
        <v>3</v>
      </c>
      <c r="Y1861">
        <v>6</v>
      </c>
      <c r="Z1861">
        <v>1575</v>
      </c>
      <c r="AA1861">
        <v>0</v>
      </c>
      <c r="AE1861" t="b">
        <v>0</v>
      </c>
      <c r="AF1861" t="b">
        <v>0</v>
      </c>
      <c r="AG1861" t="s">
        <v>74</v>
      </c>
    </row>
    <row r="1862" spans="1:33" x14ac:dyDescent="0.25">
      <c r="A1862" t="str">
        <f>_xlfn.CONCAT(Table3[[#This Row],[Order]],"-",Table3[[#This Row],[Line]])</f>
        <v>73831-1</v>
      </c>
      <c r="C1862" t="s">
        <v>5967</v>
      </c>
      <c r="D1862" t="s">
        <v>74</v>
      </c>
      <c r="E1862" t="b">
        <v>0</v>
      </c>
      <c r="F1862">
        <v>73831</v>
      </c>
      <c r="G1862">
        <v>1</v>
      </c>
      <c r="H1862">
        <v>4</v>
      </c>
      <c r="I1862" t="s">
        <v>728</v>
      </c>
      <c r="J1862" t="s">
        <v>5968</v>
      </c>
      <c r="K1862" t="s">
        <v>784</v>
      </c>
      <c r="L1862">
        <v>28</v>
      </c>
      <c r="M1862" s="37">
        <v>43473</v>
      </c>
      <c r="N1862" t="s">
        <v>29</v>
      </c>
      <c r="O1862" t="s">
        <v>785</v>
      </c>
      <c r="Q1862" s="37">
        <v>43457</v>
      </c>
      <c r="R1862" s="37"/>
      <c r="S1862" t="b">
        <v>0</v>
      </c>
      <c r="V1862" t="s">
        <v>714</v>
      </c>
      <c r="W1862">
        <v>7</v>
      </c>
      <c r="X1862">
        <v>4</v>
      </c>
      <c r="Y1862">
        <v>8</v>
      </c>
      <c r="Z1862">
        <v>1200</v>
      </c>
      <c r="AA1862">
        <v>0</v>
      </c>
      <c r="AD1862" t="s">
        <v>151</v>
      </c>
      <c r="AE1862" t="b">
        <v>0</v>
      </c>
      <c r="AF1862" t="b">
        <v>0</v>
      </c>
      <c r="AG1862" t="s">
        <v>74</v>
      </c>
    </row>
    <row r="1863" spans="1:33" x14ac:dyDescent="0.25">
      <c r="A1863" t="str">
        <f>_xlfn.CONCAT(Table3[[#This Row],[Order]],"-",Table3[[#This Row],[Line]])</f>
        <v>73831-2</v>
      </c>
      <c r="C1863" t="s">
        <v>5967</v>
      </c>
      <c r="D1863" t="s">
        <v>74</v>
      </c>
      <c r="E1863" t="b">
        <v>0</v>
      </c>
      <c r="F1863">
        <v>73831</v>
      </c>
      <c r="G1863">
        <v>2</v>
      </c>
      <c r="H1863">
        <v>46</v>
      </c>
      <c r="I1863" t="s">
        <v>731</v>
      </c>
      <c r="J1863" t="s">
        <v>5968</v>
      </c>
      <c r="K1863" t="s">
        <v>787</v>
      </c>
      <c r="L1863">
        <v>184</v>
      </c>
      <c r="M1863" s="37">
        <v>43473</v>
      </c>
      <c r="N1863" t="s">
        <v>29</v>
      </c>
      <c r="O1863" t="s">
        <v>785</v>
      </c>
      <c r="Q1863" s="37">
        <v>43457</v>
      </c>
      <c r="R1863" s="37"/>
      <c r="S1863" t="b">
        <v>0</v>
      </c>
      <c r="V1863" t="s">
        <v>714</v>
      </c>
      <c r="W1863">
        <v>7</v>
      </c>
      <c r="X1863">
        <v>46</v>
      </c>
      <c r="Y1863">
        <v>46</v>
      </c>
      <c r="Z1863">
        <v>8832</v>
      </c>
      <c r="AA1863">
        <v>0</v>
      </c>
      <c r="AD1863" t="s">
        <v>151</v>
      </c>
      <c r="AE1863" t="b">
        <v>0</v>
      </c>
      <c r="AF1863" t="b">
        <v>0</v>
      </c>
      <c r="AG1863" t="s">
        <v>74</v>
      </c>
    </row>
    <row r="1864" spans="1:33" x14ac:dyDescent="0.25">
      <c r="A1864" t="str">
        <f>_xlfn.CONCAT(Table3[[#This Row],[Order]],"-",Table3[[#This Row],[Line]])</f>
        <v>73831-3</v>
      </c>
      <c r="C1864" t="s">
        <v>5967</v>
      </c>
      <c r="D1864" t="s">
        <v>74</v>
      </c>
      <c r="E1864" t="b">
        <v>0</v>
      </c>
      <c r="F1864">
        <v>73831</v>
      </c>
      <c r="G1864">
        <v>3</v>
      </c>
      <c r="H1864">
        <v>7</v>
      </c>
      <c r="I1864" t="s">
        <v>731</v>
      </c>
      <c r="J1864" t="s">
        <v>5968</v>
      </c>
      <c r="K1864" t="s">
        <v>789</v>
      </c>
      <c r="L1864">
        <v>49</v>
      </c>
      <c r="M1864" s="37">
        <v>43473</v>
      </c>
      <c r="N1864" t="s">
        <v>29</v>
      </c>
      <c r="O1864" t="s">
        <v>785</v>
      </c>
      <c r="Q1864" s="37">
        <v>43457</v>
      </c>
      <c r="R1864" s="37"/>
      <c r="S1864" t="b">
        <v>0</v>
      </c>
      <c r="V1864" t="s">
        <v>714</v>
      </c>
      <c r="W1864">
        <v>7</v>
      </c>
      <c r="X1864">
        <v>7</v>
      </c>
      <c r="Y1864">
        <v>7</v>
      </c>
      <c r="Z1864">
        <v>2016</v>
      </c>
      <c r="AA1864">
        <v>0</v>
      </c>
      <c r="AD1864" t="s">
        <v>151</v>
      </c>
      <c r="AE1864" t="b">
        <v>0</v>
      </c>
      <c r="AF1864" t="b">
        <v>0</v>
      </c>
      <c r="AG1864" t="s">
        <v>74</v>
      </c>
    </row>
    <row r="1865" spans="1:33" x14ac:dyDescent="0.25">
      <c r="A1865" t="str">
        <f>_xlfn.CONCAT(Table3[[#This Row],[Order]],"-",Table3[[#This Row],[Line]])</f>
        <v>73831-4</v>
      </c>
      <c r="C1865" t="s">
        <v>5967</v>
      </c>
      <c r="D1865" t="s">
        <v>74</v>
      </c>
      <c r="E1865" t="b">
        <v>0</v>
      </c>
      <c r="F1865">
        <v>73831</v>
      </c>
      <c r="G1865">
        <v>4</v>
      </c>
      <c r="H1865">
        <v>2</v>
      </c>
      <c r="I1865" t="s">
        <v>731</v>
      </c>
      <c r="J1865" t="s">
        <v>5968</v>
      </c>
      <c r="K1865" t="s">
        <v>791</v>
      </c>
      <c r="L1865">
        <v>14</v>
      </c>
      <c r="M1865" s="37">
        <v>43473</v>
      </c>
      <c r="N1865" t="s">
        <v>29</v>
      </c>
      <c r="O1865" t="s">
        <v>785</v>
      </c>
      <c r="Q1865" s="37">
        <v>43457</v>
      </c>
      <c r="R1865" s="37"/>
      <c r="S1865" t="b">
        <v>0</v>
      </c>
      <c r="V1865" t="s">
        <v>714</v>
      </c>
      <c r="W1865">
        <v>7</v>
      </c>
      <c r="X1865">
        <v>2</v>
      </c>
      <c r="Y1865">
        <v>2</v>
      </c>
      <c r="Z1865">
        <v>672</v>
      </c>
      <c r="AA1865">
        <v>0</v>
      </c>
      <c r="AD1865" t="s">
        <v>151</v>
      </c>
      <c r="AE1865" t="b">
        <v>0</v>
      </c>
      <c r="AF1865" t="b">
        <v>0</v>
      </c>
      <c r="AG1865" t="s">
        <v>74</v>
      </c>
    </row>
    <row r="1866" spans="1:33" x14ac:dyDescent="0.25">
      <c r="A1866" t="str">
        <f>_xlfn.CONCAT(Table3[[#This Row],[Order]],"-",Table3[[#This Row],[Line]])</f>
        <v>73831-5</v>
      </c>
      <c r="C1866" t="s">
        <v>5967</v>
      </c>
      <c r="D1866" t="s">
        <v>74</v>
      </c>
      <c r="E1866" t="b">
        <v>0</v>
      </c>
      <c r="F1866">
        <v>73831</v>
      </c>
      <c r="G1866">
        <v>5</v>
      </c>
      <c r="H1866">
        <v>58</v>
      </c>
      <c r="I1866" t="s">
        <v>731</v>
      </c>
      <c r="J1866" t="s">
        <v>5968</v>
      </c>
      <c r="K1866" t="s">
        <v>793</v>
      </c>
      <c r="L1866">
        <v>406</v>
      </c>
      <c r="M1866" s="37">
        <v>43473</v>
      </c>
      <c r="N1866" t="s">
        <v>29</v>
      </c>
      <c r="O1866" t="s">
        <v>785</v>
      </c>
      <c r="Q1866" s="37">
        <v>43457</v>
      </c>
      <c r="R1866" s="37"/>
      <c r="S1866" t="b">
        <v>0</v>
      </c>
      <c r="V1866" t="s">
        <v>714</v>
      </c>
      <c r="W1866">
        <v>7</v>
      </c>
      <c r="X1866">
        <v>58</v>
      </c>
      <c r="Y1866">
        <v>116</v>
      </c>
      <c r="Z1866">
        <v>22272</v>
      </c>
      <c r="AA1866">
        <v>0</v>
      </c>
      <c r="AD1866" t="s">
        <v>151</v>
      </c>
      <c r="AE1866" t="b">
        <v>0</v>
      </c>
      <c r="AF1866" t="b">
        <v>0</v>
      </c>
      <c r="AG1866" t="s">
        <v>74</v>
      </c>
    </row>
    <row r="1867" spans="1:33" x14ac:dyDescent="0.25">
      <c r="A1867" t="str">
        <f>_xlfn.CONCAT(Table3[[#This Row],[Order]],"-",Table3[[#This Row],[Line]])</f>
        <v>73831-6</v>
      </c>
      <c r="C1867" t="s">
        <v>5967</v>
      </c>
      <c r="D1867" t="s">
        <v>74</v>
      </c>
      <c r="E1867" t="b">
        <v>0</v>
      </c>
      <c r="F1867">
        <v>73831</v>
      </c>
      <c r="G1867">
        <v>6</v>
      </c>
      <c r="H1867">
        <v>6</v>
      </c>
      <c r="I1867" t="s">
        <v>731</v>
      </c>
      <c r="J1867" t="s">
        <v>5968</v>
      </c>
      <c r="K1867" t="s">
        <v>795</v>
      </c>
      <c r="L1867">
        <v>108</v>
      </c>
      <c r="M1867" s="37">
        <v>43473</v>
      </c>
      <c r="N1867" t="s">
        <v>29</v>
      </c>
      <c r="O1867" t="s">
        <v>785</v>
      </c>
      <c r="Q1867" s="37">
        <v>43457</v>
      </c>
      <c r="R1867" s="37"/>
      <c r="S1867" t="b">
        <v>0</v>
      </c>
      <c r="V1867" t="s">
        <v>714</v>
      </c>
      <c r="W1867">
        <v>7</v>
      </c>
      <c r="X1867">
        <v>6</v>
      </c>
      <c r="Y1867">
        <v>12</v>
      </c>
      <c r="Z1867">
        <v>2880</v>
      </c>
      <c r="AA1867">
        <v>0</v>
      </c>
      <c r="AD1867" t="s">
        <v>151</v>
      </c>
      <c r="AE1867" t="b">
        <v>0</v>
      </c>
      <c r="AF1867" t="b">
        <v>0</v>
      </c>
      <c r="AG1867" t="s">
        <v>74</v>
      </c>
    </row>
    <row r="1868" spans="1:33" x14ac:dyDescent="0.25">
      <c r="A1868" t="str">
        <f>_xlfn.CONCAT(Table3[[#This Row],[Order]],"-",Table3[[#This Row],[Line]])</f>
        <v>73831-7</v>
      </c>
      <c r="C1868" t="s">
        <v>5967</v>
      </c>
      <c r="D1868" t="s">
        <v>74</v>
      </c>
      <c r="E1868" t="b">
        <v>0</v>
      </c>
      <c r="F1868">
        <v>73831</v>
      </c>
      <c r="G1868">
        <v>7</v>
      </c>
      <c r="H1868">
        <v>14</v>
      </c>
      <c r="I1868" t="s">
        <v>731</v>
      </c>
      <c r="J1868" t="s">
        <v>5968</v>
      </c>
      <c r="K1868" t="s">
        <v>797</v>
      </c>
      <c r="L1868">
        <v>56</v>
      </c>
      <c r="M1868" s="37">
        <v>43473</v>
      </c>
      <c r="N1868" t="s">
        <v>29</v>
      </c>
      <c r="O1868" t="s">
        <v>785</v>
      </c>
      <c r="Q1868" s="37">
        <v>43457</v>
      </c>
      <c r="R1868" s="37"/>
      <c r="S1868" t="b">
        <v>0</v>
      </c>
      <c r="V1868" t="s">
        <v>714</v>
      </c>
      <c r="W1868">
        <v>7</v>
      </c>
      <c r="X1868">
        <v>14</v>
      </c>
      <c r="Y1868">
        <v>42</v>
      </c>
      <c r="Z1868">
        <v>8064</v>
      </c>
      <c r="AA1868">
        <v>0</v>
      </c>
      <c r="AD1868" t="s">
        <v>151</v>
      </c>
      <c r="AE1868" t="b">
        <v>0</v>
      </c>
      <c r="AF1868" t="b">
        <v>0</v>
      </c>
      <c r="AG1868" t="s">
        <v>74</v>
      </c>
    </row>
    <row r="1869" spans="1:33" x14ac:dyDescent="0.25">
      <c r="A1869" t="str">
        <f>_xlfn.CONCAT(Table3[[#This Row],[Order]],"-",Table3[[#This Row],[Line]])</f>
        <v>73831-8</v>
      </c>
      <c r="C1869" t="s">
        <v>5967</v>
      </c>
      <c r="D1869" t="s">
        <v>74</v>
      </c>
      <c r="E1869" t="b">
        <v>0</v>
      </c>
      <c r="F1869">
        <v>73831</v>
      </c>
      <c r="G1869">
        <v>8</v>
      </c>
      <c r="H1869">
        <v>8</v>
      </c>
      <c r="I1869" t="s">
        <v>739</v>
      </c>
      <c r="J1869" t="s">
        <v>5968</v>
      </c>
      <c r="K1869" t="s">
        <v>799</v>
      </c>
      <c r="L1869">
        <v>32</v>
      </c>
      <c r="M1869" s="37">
        <v>43473</v>
      </c>
      <c r="N1869" t="s">
        <v>29</v>
      </c>
      <c r="O1869" t="s">
        <v>785</v>
      </c>
      <c r="Q1869" s="37">
        <v>43457</v>
      </c>
      <c r="R1869" s="37"/>
      <c r="S1869" t="b">
        <v>0</v>
      </c>
      <c r="V1869" t="s">
        <v>714</v>
      </c>
      <c r="W1869">
        <v>7</v>
      </c>
      <c r="X1869">
        <v>8</v>
      </c>
      <c r="Y1869">
        <v>8</v>
      </c>
      <c r="Z1869">
        <v>1536</v>
      </c>
      <c r="AA1869">
        <v>0</v>
      </c>
      <c r="AD1869" t="s">
        <v>151</v>
      </c>
      <c r="AE1869" t="b">
        <v>0</v>
      </c>
      <c r="AF1869" t="b">
        <v>0</v>
      </c>
      <c r="AG1869" t="s">
        <v>74</v>
      </c>
    </row>
    <row r="1870" spans="1:33" x14ac:dyDescent="0.25">
      <c r="A1870" t="str">
        <f>_xlfn.CONCAT(Table3[[#This Row],[Order]],"-",Table3[[#This Row],[Line]])</f>
        <v>73831-9</v>
      </c>
      <c r="C1870" t="s">
        <v>5967</v>
      </c>
      <c r="D1870" t="s">
        <v>74</v>
      </c>
      <c r="E1870" t="b">
        <v>0</v>
      </c>
      <c r="F1870">
        <v>73831</v>
      </c>
      <c r="G1870">
        <v>9</v>
      </c>
      <c r="H1870">
        <v>2</v>
      </c>
      <c r="I1870" t="s">
        <v>739</v>
      </c>
      <c r="J1870" t="s">
        <v>5968</v>
      </c>
      <c r="K1870" t="s">
        <v>801</v>
      </c>
      <c r="L1870">
        <v>14</v>
      </c>
      <c r="M1870" s="37">
        <v>43473</v>
      </c>
      <c r="N1870" t="s">
        <v>29</v>
      </c>
      <c r="O1870" t="s">
        <v>785</v>
      </c>
      <c r="Q1870" s="37">
        <v>43457</v>
      </c>
      <c r="R1870" s="37"/>
      <c r="S1870" t="b">
        <v>0</v>
      </c>
      <c r="V1870" t="s">
        <v>714</v>
      </c>
      <c r="W1870">
        <v>7</v>
      </c>
      <c r="X1870">
        <v>2</v>
      </c>
      <c r="Y1870">
        <v>4</v>
      </c>
      <c r="Z1870">
        <v>768</v>
      </c>
      <c r="AA1870">
        <v>0</v>
      </c>
      <c r="AD1870" t="s">
        <v>151</v>
      </c>
      <c r="AE1870" t="b">
        <v>0</v>
      </c>
      <c r="AF1870" t="b">
        <v>0</v>
      </c>
      <c r="AG1870" t="s">
        <v>74</v>
      </c>
    </row>
    <row r="1871" spans="1:33" x14ac:dyDescent="0.25">
      <c r="A1871" t="str">
        <f>_xlfn.CONCAT(Table3[[#This Row],[Order]],"-",Table3[[#This Row],[Line]])</f>
        <v>73831-10</v>
      </c>
      <c r="C1871" t="s">
        <v>5967</v>
      </c>
      <c r="D1871" t="s">
        <v>74</v>
      </c>
      <c r="E1871" t="b">
        <v>0</v>
      </c>
      <c r="F1871">
        <v>73831</v>
      </c>
      <c r="G1871">
        <v>10</v>
      </c>
      <c r="H1871">
        <v>2</v>
      </c>
      <c r="I1871" t="s">
        <v>739</v>
      </c>
      <c r="J1871" t="s">
        <v>5968</v>
      </c>
      <c r="K1871" t="s">
        <v>803</v>
      </c>
      <c r="L1871">
        <v>46</v>
      </c>
      <c r="M1871" s="37">
        <v>43473</v>
      </c>
      <c r="N1871" t="s">
        <v>29</v>
      </c>
      <c r="O1871" t="s">
        <v>785</v>
      </c>
      <c r="Q1871" s="37">
        <v>43457</v>
      </c>
      <c r="R1871" s="37"/>
      <c r="S1871" t="b">
        <v>0</v>
      </c>
      <c r="V1871" t="s">
        <v>714</v>
      </c>
      <c r="W1871">
        <v>7</v>
      </c>
      <c r="X1871">
        <v>6</v>
      </c>
      <c r="Y1871">
        <v>12</v>
      </c>
      <c r="Z1871">
        <v>2496</v>
      </c>
      <c r="AA1871">
        <v>0</v>
      </c>
      <c r="AD1871" t="s">
        <v>151</v>
      </c>
      <c r="AE1871" t="b">
        <v>0</v>
      </c>
      <c r="AF1871" t="b">
        <v>0</v>
      </c>
      <c r="AG1871" t="s">
        <v>74</v>
      </c>
    </row>
    <row r="1872" spans="1:33" x14ac:dyDescent="0.25">
      <c r="A1872" t="str">
        <f>_xlfn.CONCAT(Table3[[#This Row],[Order]],"-",Table3[[#This Row],[Line]])</f>
        <v>73831-11</v>
      </c>
      <c r="C1872" t="s">
        <v>5967</v>
      </c>
      <c r="D1872" t="s">
        <v>74</v>
      </c>
      <c r="E1872" t="b">
        <v>0</v>
      </c>
      <c r="F1872">
        <v>73831</v>
      </c>
      <c r="G1872">
        <v>11</v>
      </c>
      <c r="H1872">
        <v>4</v>
      </c>
      <c r="I1872" t="s">
        <v>728</v>
      </c>
      <c r="J1872" t="s">
        <v>5968</v>
      </c>
      <c r="K1872" t="s">
        <v>805</v>
      </c>
      <c r="L1872">
        <v>28</v>
      </c>
      <c r="M1872" s="37">
        <v>43473</v>
      </c>
      <c r="N1872" t="s">
        <v>29</v>
      </c>
      <c r="O1872" t="s">
        <v>785</v>
      </c>
      <c r="Q1872" s="37">
        <v>43457</v>
      </c>
      <c r="R1872" s="37"/>
      <c r="S1872" t="b">
        <v>0</v>
      </c>
      <c r="V1872" t="s">
        <v>714</v>
      </c>
      <c r="W1872">
        <v>7</v>
      </c>
      <c r="X1872">
        <v>4</v>
      </c>
      <c r="Y1872">
        <v>8</v>
      </c>
      <c r="Z1872">
        <v>1272</v>
      </c>
      <c r="AA1872">
        <v>0</v>
      </c>
      <c r="AD1872" t="s">
        <v>151</v>
      </c>
      <c r="AE1872" t="b">
        <v>0</v>
      </c>
      <c r="AF1872" t="b">
        <v>0</v>
      </c>
      <c r="AG1872" t="s">
        <v>74</v>
      </c>
    </row>
    <row r="1873" spans="1:33" x14ac:dyDescent="0.25">
      <c r="A1873" t="str">
        <f>_xlfn.CONCAT(Table3[[#This Row],[Order]],"-",Table3[[#This Row],[Line]])</f>
        <v>73831-12</v>
      </c>
      <c r="C1873" t="s">
        <v>5967</v>
      </c>
      <c r="D1873" t="s">
        <v>74</v>
      </c>
      <c r="E1873" t="b">
        <v>0</v>
      </c>
      <c r="F1873">
        <v>73831</v>
      </c>
      <c r="G1873">
        <v>12</v>
      </c>
      <c r="H1873">
        <v>13</v>
      </c>
      <c r="I1873" t="s">
        <v>728</v>
      </c>
      <c r="J1873" t="s">
        <v>5968</v>
      </c>
      <c r="K1873" t="s">
        <v>807</v>
      </c>
      <c r="L1873">
        <v>130</v>
      </c>
      <c r="M1873" s="37">
        <v>43473</v>
      </c>
      <c r="N1873" t="s">
        <v>29</v>
      </c>
      <c r="O1873" t="s">
        <v>785</v>
      </c>
      <c r="Q1873" s="37">
        <v>43457</v>
      </c>
      <c r="R1873" s="37"/>
      <c r="S1873" t="b">
        <v>0</v>
      </c>
      <c r="V1873" t="s">
        <v>714</v>
      </c>
      <c r="W1873">
        <v>7</v>
      </c>
      <c r="X1873">
        <v>13</v>
      </c>
      <c r="Y1873">
        <v>26</v>
      </c>
      <c r="Z1873">
        <v>5109</v>
      </c>
      <c r="AA1873">
        <v>0</v>
      </c>
      <c r="AD1873" t="s">
        <v>151</v>
      </c>
      <c r="AE1873" t="b">
        <v>0</v>
      </c>
      <c r="AF1873" t="b">
        <v>0</v>
      </c>
      <c r="AG1873" t="s">
        <v>74</v>
      </c>
    </row>
    <row r="1874" spans="1:33" x14ac:dyDescent="0.25">
      <c r="A1874" t="str">
        <f>_xlfn.CONCAT(Table3[[#This Row],[Order]],"-",Table3[[#This Row],[Line]])</f>
        <v>73831-13</v>
      </c>
      <c r="C1874" t="s">
        <v>5967</v>
      </c>
      <c r="D1874" t="s">
        <v>74</v>
      </c>
      <c r="E1874" t="b">
        <v>0</v>
      </c>
      <c r="F1874">
        <v>73831</v>
      </c>
      <c r="G1874">
        <v>13</v>
      </c>
      <c r="H1874">
        <v>5</v>
      </c>
      <c r="I1874" t="s">
        <v>728</v>
      </c>
      <c r="J1874" t="s">
        <v>5968</v>
      </c>
      <c r="K1874" t="s">
        <v>809</v>
      </c>
      <c r="L1874">
        <v>50</v>
      </c>
      <c r="M1874" s="37">
        <v>43473</v>
      </c>
      <c r="N1874" t="s">
        <v>29</v>
      </c>
      <c r="O1874" t="s">
        <v>785</v>
      </c>
      <c r="Q1874" s="37">
        <v>43457</v>
      </c>
      <c r="R1874" s="37"/>
      <c r="S1874" t="b">
        <v>0</v>
      </c>
      <c r="V1874" t="s">
        <v>714</v>
      </c>
      <c r="W1874">
        <v>7</v>
      </c>
      <c r="X1874">
        <v>5</v>
      </c>
      <c r="Y1874">
        <v>15</v>
      </c>
      <c r="Z1874">
        <v>2340</v>
      </c>
      <c r="AA1874">
        <v>0</v>
      </c>
      <c r="AD1874" t="s">
        <v>151</v>
      </c>
      <c r="AE1874" t="b">
        <v>0</v>
      </c>
      <c r="AF1874" t="b">
        <v>0</v>
      </c>
      <c r="AG1874" t="s">
        <v>74</v>
      </c>
    </row>
    <row r="1875" spans="1:33" x14ac:dyDescent="0.25">
      <c r="A1875" t="str">
        <f>_xlfn.CONCAT(Table3[[#This Row],[Order]],"-",Table3[[#This Row],[Line]])</f>
        <v>73831-14</v>
      </c>
      <c r="C1875" t="s">
        <v>5967</v>
      </c>
      <c r="D1875" t="s">
        <v>74</v>
      </c>
      <c r="E1875" t="b">
        <v>0</v>
      </c>
      <c r="F1875">
        <v>73831</v>
      </c>
      <c r="G1875">
        <v>14</v>
      </c>
      <c r="H1875">
        <v>2</v>
      </c>
      <c r="I1875" t="s">
        <v>728</v>
      </c>
      <c r="J1875" t="s">
        <v>5968</v>
      </c>
      <c r="K1875" t="s">
        <v>811</v>
      </c>
      <c r="L1875">
        <v>20</v>
      </c>
      <c r="M1875" s="37">
        <v>43473</v>
      </c>
      <c r="N1875" t="s">
        <v>29</v>
      </c>
      <c r="O1875" t="s">
        <v>785</v>
      </c>
      <c r="Q1875" s="37">
        <v>43457</v>
      </c>
      <c r="R1875" s="37"/>
      <c r="S1875" t="b">
        <v>0</v>
      </c>
      <c r="V1875" t="s">
        <v>714</v>
      </c>
      <c r="W1875">
        <v>7</v>
      </c>
      <c r="X1875">
        <v>2</v>
      </c>
      <c r="Y1875">
        <v>8</v>
      </c>
      <c r="Z1875">
        <v>1086</v>
      </c>
      <c r="AA1875">
        <v>0</v>
      </c>
      <c r="AD1875" t="s">
        <v>151</v>
      </c>
      <c r="AE1875" t="b">
        <v>0</v>
      </c>
      <c r="AF1875" t="b">
        <v>0</v>
      </c>
      <c r="AG1875" t="s">
        <v>74</v>
      </c>
    </row>
    <row r="1876" spans="1:33" x14ac:dyDescent="0.25">
      <c r="A1876" t="str">
        <f>_xlfn.CONCAT(Table3[[#This Row],[Order]],"-",Table3[[#This Row],[Line]])</f>
        <v>73831-15</v>
      </c>
      <c r="C1876" t="s">
        <v>5967</v>
      </c>
      <c r="D1876" t="s">
        <v>74</v>
      </c>
      <c r="E1876" t="b">
        <v>0</v>
      </c>
      <c r="F1876">
        <v>73831</v>
      </c>
      <c r="G1876">
        <v>15</v>
      </c>
      <c r="H1876">
        <v>2</v>
      </c>
      <c r="I1876" t="s">
        <v>728</v>
      </c>
      <c r="J1876" t="s">
        <v>5968</v>
      </c>
      <c r="K1876" t="s">
        <v>813</v>
      </c>
      <c r="L1876">
        <v>28</v>
      </c>
      <c r="M1876" s="37">
        <v>43473</v>
      </c>
      <c r="N1876" t="s">
        <v>29</v>
      </c>
      <c r="O1876" t="s">
        <v>785</v>
      </c>
      <c r="Q1876" s="37">
        <v>43457</v>
      </c>
      <c r="R1876" s="37"/>
      <c r="S1876" t="b">
        <v>0</v>
      </c>
      <c r="V1876" t="s">
        <v>714</v>
      </c>
      <c r="W1876">
        <v>7</v>
      </c>
      <c r="X1876">
        <v>2</v>
      </c>
      <c r="Y1876">
        <v>10</v>
      </c>
      <c r="Z1876">
        <v>1536</v>
      </c>
      <c r="AA1876">
        <v>0</v>
      </c>
      <c r="AD1876" t="s">
        <v>151</v>
      </c>
      <c r="AE1876" t="b">
        <v>0</v>
      </c>
      <c r="AF1876" t="b">
        <v>0</v>
      </c>
      <c r="AG1876" t="s">
        <v>74</v>
      </c>
    </row>
    <row r="1877" spans="1:33" x14ac:dyDescent="0.25">
      <c r="A1877" t="str">
        <f>_xlfn.CONCAT(Table3[[#This Row],[Order]],"-",Table3[[#This Row],[Line]])</f>
        <v>73831-16</v>
      </c>
      <c r="C1877" t="s">
        <v>5967</v>
      </c>
      <c r="D1877" t="s">
        <v>74</v>
      </c>
      <c r="E1877" t="b">
        <v>0</v>
      </c>
      <c r="F1877">
        <v>73831</v>
      </c>
      <c r="G1877">
        <v>16</v>
      </c>
      <c r="H1877">
        <v>4</v>
      </c>
      <c r="I1877" t="s">
        <v>728</v>
      </c>
      <c r="J1877" t="s">
        <v>5968</v>
      </c>
      <c r="K1877" t="s">
        <v>814</v>
      </c>
      <c r="L1877">
        <v>56</v>
      </c>
      <c r="M1877" s="37">
        <v>43473</v>
      </c>
      <c r="N1877" t="s">
        <v>29</v>
      </c>
      <c r="O1877" t="s">
        <v>785</v>
      </c>
      <c r="Q1877" s="37">
        <v>43457</v>
      </c>
      <c r="R1877" s="37"/>
      <c r="S1877" t="b">
        <v>0</v>
      </c>
      <c r="V1877" t="s">
        <v>714</v>
      </c>
      <c r="W1877">
        <v>7</v>
      </c>
      <c r="X1877">
        <v>4</v>
      </c>
      <c r="Y1877">
        <v>24</v>
      </c>
      <c r="Z1877">
        <v>3672</v>
      </c>
      <c r="AA1877">
        <v>0</v>
      </c>
      <c r="AD1877" t="s">
        <v>151</v>
      </c>
      <c r="AE1877" t="b">
        <v>0</v>
      </c>
      <c r="AF1877" t="b">
        <v>0</v>
      </c>
      <c r="AG1877" t="s">
        <v>74</v>
      </c>
    </row>
    <row r="1878" spans="1:33" x14ac:dyDescent="0.25">
      <c r="A1878" t="str">
        <f>_xlfn.CONCAT(Table3[[#This Row],[Order]],"-",Table3[[#This Row],[Line]])</f>
        <v>73831-17</v>
      </c>
      <c r="C1878" t="s">
        <v>5967</v>
      </c>
      <c r="D1878" t="s">
        <v>74</v>
      </c>
      <c r="E1878" t="b">
        <v>0</v>
      </c>
      <c r="F1878">
        <v>73831</v>
      </c>
      <c r="G1878">
        <v>17</v>
      </c>
      <c r="H1878">
        <v>29</v>
      </c>
      <c r="I1878" t="s">
        <v>728</v>
      </c>
      <c r="J1878" t="s">
        <v>5968</v>
      </c>
      <c r="K1878" t="s">
        <v>816</v>
      </c>
      <c r="L1878">
        <v>580</v>
      </c>
      <c r="M1878" s="37">
        <v>43473</v>
      </c>
      <c r="N1878" t="s">
        <v>29</v>
      </c>
      <c r="O1878" t="s">
        <v>785</v>
      </c>
      <c r="Q1878" s="37">
        <v>43457</v>
      </c>
      <c r="R1878" s="37"/>
      <c r="S1878" t="b">
        <v>0</v>
      </c>
      <c r="V1878" t="s">
        <v>714</v>
      </c>
      <c r="W1878">
        <v>7</v>
      </c>
      <c r="X1878">
        <v>58</v>
      </c>
      <c r="Y1878">
        <v>232</v>
      </c>
      <c r="Z1878">
        <v>30972</v>
      </c>
      <c r="AA1878">
        <v>0</v>
      </c>
      <c r="AD1878" t="s">
        <v>151</v>
      </c>
      <c r="AE1878" t="b">
        <v>0</v>
      </c>
      <c r="AF1878" t="b">
        <v>0</v>
      </c>
      <c r="AG1878" t="s">
        <v>74</v>
      </c>
    </row>
    <row r="1879" spans="1:33" x14ac:dyDescent="0.25">
      <c r="A1879" t="str">
        <f>_xlfn.CONCAT(Table3[[#This Row],[Order]],"-",Table3[[#This Row],[Line]])</f>
        <v>73831-18</v>
      </c>
      <c r="C1879" t="s">
        <v>5967</v>
      </c>
      <c r="D1879" t="s">
        <v>74</v>
      </c>
      <c r="E1879" t="b">
        <v>0</v>
      </c>
      <c r="F1879">
        <v>73831</v>
      </c>
      <c r="G1879">
        <v>18</v>
      </c>
      <c r="H1879">
        <v>23</v>
      </c>
      <c r="I1879" t="s">
        <v>728</v>
      </c>
      <c r="J1879" t="s">
        <v>5968</v>
      </c>
      <c r="K1879" t="s">
        <v>817</v>
      </c>
      <c r="L1879">
        <v>460</v>
      </c>
      <c r="M1879" s="37">
        <v>43473</v>
      </c>
      <c r="N1879" t="s">
        <v>29</v>
      </c>
      <c r="O1879" t="s">
        <v>785</v>
      </c>
      <c r="Q1879" s="37">
        <v>43457</v>
      </c>
      <c r="R1879" s="37"/>
      <c r="S1879" t="b">
        <v>0</v>
      </c>
      <c r="V1879" t="s">
        <v>714</v>
      </c>
      <c r="W1879">
        <v>7</v>
      </c>
      <c r="X1879">
        <v>46</v>
      </c>
      <c r="Y1879">
        <v>184</v>
      </c>
      <c r="Z1879">
        <v>28014</v>
      </c>
      <c r="AA1879">
        <v>0</v>
      </c>
      <c r="AD1879" t="s">
        <v>151</v>
      </c>
      <c r="AE1879" t="b">
        <v>0</v>
      </c>
      <c r="AF1879" t="b">
        <v>0</v>
      </c>
      <c r="AG1879" t="s">
        <v>74</v>
      </c>
    </row>
    <row r="1880" spans="1:33" x14ac:dyDescent="0.25">
      <c r="A1880" t="str">
        <f>_xlfn.CONCAT(Table3[[#This Row],[Order]],"-",Table3[[#This Row],[Line]])</f>
        <v>73831-19</v>
      </c>
      <c r="C1880" t="s">
        <v>5967</v>
      </c>
      <c r="D1880" t="s">
        <v>74</v>
      </c>
      <c r="E1880" t="b">
        <v>0</v>
      </c>
      <c r="F1880">
        <v>73831</v>
      </c>
      <c r="G1880">
        <v>19</v>
      </c>
      <c r="H1880">
        <v>2</v>
      </c>
      <c r="I1880" t="s">
        <v>728</v>
      </c>
      <c r="J1880" t="s">
        <v>5968</v>
      </c>
      <c r="K1880" t="s">
        <v>818</v>
      </c>
      <c r="L1880">
        <v>58</v>
      </c>
      <c r="M1880" s="37">
        <v>43473</v>
      </c>
      <c r="N1880" t="s">
        <v>29</v>
      </c>
      <c r="O1880" t="s">
        <v>785</v>
      </c>
      <c r="Q1880" s="37">
        <v>43457</v>
      </c>
      <c r="R1880" s="37"/>
      <c r="S1880" t="b">
        <v>0</v>
      </c>
      <c r="V1880" t="s">
        <v>714</v>
      </c>
      <c r="W1880">
        <v>7</v>
      </c>
      <c r="X1880">
        <v>4</v>
      </c>
      <c r="Y1880">
        <v>24</v>
      </c>
      <c r="Z1880">
        <v>3676</v>
      </c>
      <c r="AA1880">
        <v>0</v>
      </c>
      <c r="AD1880" t="s">
        <v>151</v>
      </c>
      <c r="AE1880" t="b">
        <v>0</v>
      </c>
      <c r="AF1880" t="b">
        <v>0</v>
      </c>
      <c r="AG1880" t="s">
        <v>74</v>
      </c>
    </row>
    <row r="1881" spans="1:33" x14ac:dyDescent="0.25">
      <c r="A1881" t="str">
        <f>_xlfn.CONCAT(Table3[[#This Row],[Order]],"-",Table3[[#This Row],[Line]])</f>
        <v>73831-20</v>
      </c>
      <c r="C1881" t="s">
        <v>5967</v>
      </c>
      <c r="D1881" t="s">
        <v>74</v>
      </c>
      <c r="E1881" t="b">
        <v>0</v>
      </c>
      <c r="F1881">
        <v>73831</v>
      </c>
      <c r="G1881">
        <v>20</v>
      </c>
      <c r="H1881">
        <v>6</v>
      </c>
      <c r="I1881" t="s">
        <v>731</v>
      </c>
      <c r="J1881" t="s">
        <v>5968</v>
      </c>
      <c r="K1881" t="s">
        <v>1227</v>
      </c>
      <c r="L1881">
        <v>36</v>
      </c>
      <c r="M1881" s="37">
        <v>43473</v>
      </c>
      <c r="N1881" t="s">
        <v>29</v>
      </c>
      <c r="O1881" t="s">
        <v>785</v>
      </c>
      <c r="Q1881" s="37">
        <v>43457</v>
      </c>
      <c r="R1881" s="37"/>
      <c r="S1881" t="b">
        <v>0</v>
      </c>
      <c r="V1881" t="s">
        <v>714</v>
      </c>
      <c r="W1881">
        <v>7</v>
      </c>
      <c r="X1881">
        <v>6</v>
      </c>
      <c r="Y1881">
        <v>12</v>
      </c>
      <c r="Z1881">
        <v>2880</v>
      </c>
      <c r="AA1881">
        <v>0</v>
      </c>
      <c r="AD1881" t="s">
        <v>151</v>
      </c>
      <c r="AE1881" t="b">
        <v>0</v>
      </c>
      <c r="AF1881" t="b">
        <v>0</v>
      </c>
      <c r="AG1881" t="s">
        <v>74</v>
      </c>
    </row>
    <row r="1882" spans="1:33" x14ac:dyDescent="0.25">
      <c r="A1882" t="str">
        <f>_xlfn.CONCAT(Table3[[#This Row],[Order]],"-",Table3[[#This Row],[Line]])</f>
        <v>75668-1</v>
      </c>
      <c r="C1882" t="s">
        <v>5967</v>
      </c>
      <c r="D1882" t="s">
        <v>112</v>
      </c>
      <c r="E1882" t="b">
        <v>0</v>
      </c>
      <c r="F1882">
        <v>75668</v>
      </c>
      <c r="G1882">
        <v>1</v>
      </c>
      <c r="H1882">
        <v>2</v>
      </c>
      <c r="I1882" t="s">
        <v>725</v>
      </c>
      <c r="J1882" t="s">
        <v>5968</v>
      </c>
      <c r="K1882" t="s">
        <v>947</v>
      </c>
      <c r="L1882">
        <v>0</v>
      </c>
      <c r="M1882" s="37"/>
      <c r="N1882" t="s">
        <v>765</v>
      </c>
      <c r="Q1882" s="37"/>
      <c r="R1882" s="37"/>
      <c r="S1882" t="b">
        <v>0</v>
      </c>
      <c r="V1882" t="s">
        <v>714</v>
      </c>
      <c r="W1882">
        <v>0</v>
      </c>
      <c r="X1882">
        <v>2</v>
      </c>
      <c r="Z1882">
        <v>5680</v>
      </c>
      <c r="AA1882">
        <v>5680</v>
      </c>
      <c r="AE1882" t="b">
        <v>0</v>
      </c>
      <c r="AF1882" t="b">
        <v>0</v>
      </c>
      <c r="AG1882" t="s">
        <v>180</v>
      </c>
    </row>
    <row r="1883" spans="1:33" x14ac:dyDescent="0.25">
      <c r="A1883" t="str">
        <f>_xlfn.CONCAT(Table3[[#This Row],[Order]],"-",Table3[[#This Row],[Line]])</f>
        <v>75668-2</v>
      </c>
      <c r="C1883" t="s">
        <v>5967</v>
      </c>
      <c r="D1883" t="s">
        <v>112</v>
      </c>
      <c r="E1883" t="b">
        <v>0</v>
      </c>
      <c r="F1883">
        <v>75668</v>
      </c>
      <c r="G1883">
        <v>2</v>
      </c>
      <c r="H1883">
        <v>4</v>
      </c>
      <c r="I1883" t="s">
        <v>725</v>
      </c>
      <c r="J1883" t="s">
        <v>5968</v>
      </c>
      <c r="K1883" t="s">
        <v>948</v>
      </c>
      <c r="L1883">
        <v>0</v>
      </c>
      <c r="M1883" s="37"/>
      <c r="N1883" t="s">
        <v>765</v>
      </c>
      <c r="Q1883" s="37"/>
      <c r="R1883" s="37"/>
      <c r="S1883" t="b">
        <v>0</v>
      </c>
      <c r="V1883" t="s">
        <v>714</v>
      </c>
      <c r="W1883">
        <v>0</v>
      </c>
      <c r="X1883">
        <v>4</v>
      </c>
      <c r="Z1883">
        <v>13420</v>
      </c>
      <c r="AA1883">
        <v>13420</v>
      </c>
      <c r="AE1883" t="b">
        <v>0</v>
      </c>
      <c r="AF1883" t="b">
        <v>0</v>
      </c>
      <c r="AG1883" t="s">
        <v>180</v>
      </c>
    </row>
    <row r="1884" spans="1:33" x14ac:dyDescent="0.25">
      <c r="A1884" t="str">
        <f>_xlfn.CONCAT(Table3[[#This Row],[Order]],"-",Table3[[#This Row],[Line]])</f>
        <v>75668-3</v>
      </c>
      <c r="C1884" t="s">
        <v>5967</v>
      </c>
      <c r="D1884" t="s">
        <v>112</v>
      </c>
      <c r="E1884" t="b">
        <v>0</v>
      </c>
      <c r="F1884">
        <v>75668</v>
      </c>
      <c r="G1884">
        <v>3</v>
      </c>
      <c r="H1884">
        <v>2</v>
      </c>
      <c r="I1884" t="s">
        <v>725</v>
      </c>
      <c r="J1884" t="s">
        <v>5968</v>
      </c>
      <c r="K1884" t="s">
        <v>949</v>
      </c>
      <c r="L1884">
        <v>0</v>
      </c>
      <c r="M1884" s="37"/>
      <c r="N1884" t="s">
        <v>765</v>
      </c>
      <c r="Q1884" s="37"/>
      <c r="R1884" s="37"/>
      <c r="S1884" t="b">
        <v>0</v>
      </c>
      <c r="V1884" t="s">
        <v>714</v>
      </c>
      <c r="W1884">
        <v>0</v>
      </c>
      <c r="X1884">
        <v>4</v>
      </c>
      <c r="Z1884">
        <v>10000</v>
      </c>
      <c r="AA1884">
        <v>10000</v>
      </c>
      <c r="AE1884" t="b">
        <v>0</v>
      </c>
      <c r="AF1884" t="b">
        <v>0</v>
      </c>
      <c r="AG1884" t="s">
        <v>180</v>
      </c>
    </row>
    <row r="1885" spans="1:33" x14ac:dyDescent="0.25">
      <c r="A1885" t="str">
        <f>_xlfn.CONCAT(Table3[[#This Row],[Order]],"-",Table3[[#This Row],[Line]])</f>
        <v>75668-4</v>
      </c>
      <c r="C1885" t="s">
        <v>5967</v>
      </c>
      <c r="D1885" t="s">
        <v>112</v>
      </c>
      <c r="E1885" t="b">
        <v>0</v>
      </c>
      <c r="F1885">
        <v>75668</v>
      </c>
      <c r="G1885">
        <v>4</v>
      </c>
      <c r="H1885">
        <v>1</v>
      </c>
      <c r="I1885" t="s">
        <v>725</v>
      </c>
      <c r="J1885" t="s">
        <v>5968</v>
      </c>
      <c r="K1885" t="s">
        <v>950</v>
      </c>
      <c r="L1885">
        <v>0</v>
      </c>
      <c r="M1885" s="37"/>
      <c r="N1885" t="s">
        <v>765</v>
      </c>
      <c r="Q1885" s="37"/>
      <c r="R1885" s="37"/>
      <c r="S1885" t="b">
        <v>0</v>
      </c>
      <c r="V1885" t="s">
        <v>714</v>
      </c>
      <c r="W1885">
        <v>0</v>
      </c>
      <c r="X1885">
        <v>1</v>
      </c>
      <c r="Z1885">
        <v>3885</v>
      </c>
      <c r="AA1885">
        <v>3885</v>
      </c>
      <c r="AE1885" t="b">
        <v>0</v>
      </c>
      <c r="AF1885" t="b">
        <v>0</v>
      </c>
      <c r="AG1885" t="s">
        <v>180</v>
      </c>
    </row>
    <row r="1886" spans="1:33" x14ac:dyDescent="0.25">
      <c r="A1886" t="str">
        <f>_xlfn.CONCAT(Table3[[#This Row],[Order]],"-",Table3[[#This Row],[Line]])</f>
        <v>75668-5</v>
      </c>
      <c r="C1886" t="s">
        <v>5967</v>
      </c>
      <c r="D1886" t="s">
        <v>112</v>
      </c>
      <c r="E1886" t="b">
        <v>0</v>
      </c>
      <c r="F1886">
        <v>75668</v>
      </c>
      <c r="G1886">
        <v>5</v>
      </c>
      <c r="H1886">
        <v>2</v>
      </c>
      <c r="I1886" t="s">
        <v>725</v>
      </c>
      <c r="J1886" t="s">
        <v>5968</v>
      </c>
      <c r="K1886" t="s">
        <v>951</v>
      </c>
      <c r="L1886">
        <v>0</v>
      </c>
      <c r="M1886" s="37"/>
      <c r="N1886" t="s">
        <v>765</v>
      </c>
      <c r="Q1886" s="37"/>
      <c r="R1886" s="37"/>
      <c r="S1886" t="b">
        <v>0</v>
      </c>
      <c r="V1886" t="s">
        <v>714</v>
      </c>
      <c r="W1886">
        <v>0</v>
      </c>
      <c r="X1886">
        <v>2</v>
      </c>
      <c r="Z1886">
        <v>6970</v>
      </c>
      <c r="AA1886">
        <v>6970</v>
      </c>
      <c r="AE1886" t="b">
        <v>0</v>
      </c>
      <c r="AF1886" t="b">
        <v>0</v>
      </c>
      <c r="AG1886" t="s">
        <v>180</v>
      </c>
    </row>
    <row r="1887" spans="1:33" x14ac:dyDescent="0.25">
      <c r="A1887" t="str">
        <f>_xlfn.CONCAT(Table3[[#This Row],[Order]],"-",Table3[[#This Row],[Line]])</f>
        <v>75668-6</v>
      </c>
      <c r="C1887" t="s">
        <v>5967</v>
      </c>
      <c r="D1887" t="s">
        <v>112</v>
      </c>
      <c r="E1887" t="b">
        <v>0</v>
      </c>
      <c r="F1887">
        <v>75668</v>
      </c>
      <c r="G1887">
        <v>6</v>
      </c>
      <c r="H1887">
        <v>2</v>
      </c>
      <c r="I1887" t="s">
        <v>725</v>
      </c>
      <c r="J1887" t="s">
        <v>5968</v>
      </c>
      <c r="K1887" t="s">
        <v>952</v>
      </c>
      <c r="L1887">
        <v>0</v>
      </c>
      <c r="M1887" s="37"/>
      <c r="N1887" t="s">
        <v>765</v>
      </c>
      <c r="Q1887" s="37"/>
      <c r="R1887" s="37"/>
      <c r="S1887" t="b">
        <v>0</v>
      </c>
      <c r="V1887" t="s">
        <v>714</v>
      </c>
      <c r="W1887">
        <v>0</v>
      </c>
      <c r="X1887">
        <v>2</v>
      </c>
      <c r="Z1887">
        <v>7370</v>
      </c>
      <c r="AA1887">
        <v>7370</v>
      </c>
      <c r="AE1887" t="b">
        <v>0</v>
      </c>
      <c r="AF1887" t="b">
        <v>0</v>
      </c>
      <c r="AG1887" t="s">
        <v>180</v>
      </c>
    </row>
    <row r="1888" spans="1:33" x14ac:dyDescent="0.25">
      <c r="A1888" t="str">
        <f>_xlfn.CONCAT(Table3[[#This Row],[Order]],"-",Table3[[#This Row],[Line]])</f>
        <v>75668-7</v>
      </c>
      <c r="C1888" t="s">
        <v>5967</v>
      </c>
      <c r="D1888" t="s">
        <v>112</v>
      </c>
      <c r="E1888" t="b">
        <v>0</v>
      </c>
      <c r="F1888">
        <v>75668</v>
      </c>
      <c r="G1888">
        <v>7</v>
      </c>
      <c r="H1888">
        <v>2</v>
      </c>
      <c r="I1888" t="s">
        <v>725</v>
      </c>
      <c r="J1888" t="s">
        <v>5968</v>
      </c>
      <c r="K1888" t="s">
        <v>953</v>
      </c>
      <c r="L1888">
        <v>0</v>
      </c>
      <c r="M1888" s="37"/>
      <c r="N1888" t="s">
        <v>765</v>
      </c>
      <c r="Q1888" s="37"/>
      <c r="R1888" s="37"/>
      <c r="S1888" t="b">
        <v>0</v>
      </c>
      <c r="V1888" t="s">
        <v>714</v>
      </c>
      <c r="W1888">
        <v>0</v>
      </c>
      <c r="X1888">
        <v>4</v>
      </c>
      <c r="Z1888">
        <v>11178</v>
      </c>
      <c r="AA1888">
        <v>11178</v>
      </c>
      <c r="AE1888" t="b">
        <v>0</v>
      </c>
      <c r="AF1888" t="b">
        <v>0</v>
      </c>
      <c r="AG1888" t="s">
        <v>180</v>
      </c>
    </row>
    <row r="1889" spans="1:33" x14ac:dyDescent="0.25">
      <c r="A1889" t="str">
        <f>_xlfn.CONCAT(Table3[[#This Row],[Order]],"-",Table3[[#This Row],[Line]])</f>
        <v>76941-1</v>
      </c>
      <c r="C1889" t="s">
        <v>5967</v>
      </c>
      <c r="D1889" t="s">
        <v>74</v>
      </c>
      <c r="E1889" t="b">
        <v>0</v>
      </c>
      <c r="F1889">
        <v>76941</v>
      </c>
      <c r="G1889">
        <v>1</v>
      </c>
      <c r="H1889">
        <v>4</v>
      </c>
      <c r="I1889" t="s">
        <v>719</v>
      </c>
      <c r="J1889" t="s">
        <v>5968</v>
      </c>
      <c r="K1889" t="s">
        <v>4410</v>
      </c>
      <c r="L1889">
        <v>9.64</v>
      </c>
      <c r="M1889" s="37">
        <v>43476</v>
      </c>
      <c r="N1889" t="s">
        <v>165</v>
      </c>
      <c r="P1889" t="s">
        <v>151</v>
      </c>
      <c r="Q1889" s="37"/>
      <c r="R1889" s="37"/>
      <c r="S1889" t="b">
        <v>0</v>
      </c>
      <c r="V1889" t="s">
        <v>714</v>
      </c>
      <c r="W1889">
        <v>18</v>
      </c>
      <c r="X1889">
        <v>4</v>
      </c>
      <c r="Y1889">
        <v>4</v>
      </c>
      <c r="Z1889">
        <v>1065.5999999999999</v>
      </c>
      <c r="AA1889">
        <v>0</v>
      </c>
      <c r="AE1889" t="b">
        <v>0</v>
      </c>
      <c r="AF1889" t="b">
        <v>0</v>
      </c>
      <c r="AG1889" t="s">
        <v>74</v>
      </c>
    </row>
    <row r="1890" spans="1:33" x14ac:dyDescent="0.25">
      <c r="A1890" t="str">
        <f>_xlfn.CONCAT(Table3[[#This Row],[Order]],"-",Table3[[#This Row],[Line]])</f>
        <v>76941-2</v>
      </c>
      <c r="C1890" t="s">
        <v>5967</v>
      </c>
      <c r="D1890" t="s">
        <v>74</v>
      </c>
      <c r="E1890" t="b">
        <v>0</v>
      </c>
      <c r="F1890">
        <v>76941</v>
      </c>
      <c r="G1890">
        <v>2</v>
      </c>
      <c r="H1890">
        <v>3</v>
      </c>
      <c r="I1890" t="s">
        <v>719</v>
      </c>
      <c r="J1890" t="s">
        <v>5968</v>
      </c>
      <c r="K1890" t="s">
        <v>4412</v>
      </c>
      <c r="L1890">
        <v>19.05</v>
      </c>
      <c r="M1890" s="37">
        <v>43476</v>
      </c>
      <c r="N1890" t="s">
        <v>165</v>
      </c>
      <c r="P1890" t="s">
        <v>151</v>
      </c>
      <c r="Q1890" s="37"/>
      <c r="R1890" s="37"/>
      <c r="S1890" t="b">
        <v>0</v>
      </c>
      <c r="V1890" t="s">
        <v>714</v>
      </c>
      <c r="W1890">
        <v>18</v>
      </c>
      <c r="X1890">
        <v>3</v>
      </c>
      <c r="Y1890">
        <v>3</v>
      </c>
      <c r="Z1890">
        <v>907.2</v>
      </c>
      <c r="AA1890">
        <v>0</v>
      </c>
      <c r="AE1890" t="b">
        <v>0</v>
      </c>
      <c r="AF1890" t="b">
        <v>0</v>
      </c>
      <c r="AG1890" t="s">
        <v>74</v>
      </c>
    </row>
    <row r="1891" spans="1:33" x14ac:dyDescent="0.25">
      <c r="A1891" t="str">
        <f>_xlfn.CONCAT(Table3[[#This Row],[Order]],"-",Table3[[#This Row],[Line]])</f>
        <v>76941-3</v>
      </c>
      <c r="C1891" t="s">
        <v>5967</v>
      </c>
      <c r="D1891" t="s">
        <v>74</v>
      </c>
      <c r="E1891" t="b">
        <v>0</v>
      </c>
      <c r="F1891">
        <v>76941</v>
      </c>
      <c r="G1891">
        <v>3</v>
      </c>
      <c r="H1891">
        <v>12</v>
      </c>
      <c r="I1891" t="s">
        <v>719</v>
      </c>
      <c r="J1891" t="s">
        <v>5968</v>
      </c>
      <c r="K1891" t="s">
        <v>4413</v>
      </c>
      <c r="L1891">
        <v>55.56</v>
      </c>
      <c r="M1891" s="37">
        <v>43476</v>
      </c>
      <c r="N1891" t="s">
        <v>165</v>
      </c>
      <c r="P1891" t="s">
        <v>151</v>
      </c>
      <c r="Q1891" s="37"/>
      <c r="R1891" s="37"/>
      <c r="S1891" t="b">
        <v>0</v>
      </c>
      <c r="V1891" t="s">
        <v>714</v>
      </c>
      <c r="W1891">
        <v>18</v>
      </c>
      <c r="X1891">
        <v>12</v>
      </c>
      <c r="Y1891">
        <v>24</v>
      </c>
      <c r="Z1891">
        <v>6393.6</v>
      </c>
      <c r="AA1891">
        <v>0</v>
      </c>
      <c r="AE1891" t="b">
        <v>0</v>
      </c>
      <c r="AF1891" t="b">
        <v>0</v>
      </c>
      <c r="AG1891" t="s">
        <v>74</v>
      </c>
    </row>
    <row r="1892" spans="1:33" x14ac:dyDescent="0.25">
      <c r="A1892" t="str">
        <f>_xlfn.CONCAT(Table3[[#This Row],[Order]],"-",Table3[[#This Row],[Line]])</f>
        <v>76941-4</v>
      </c>
      <c r="C1892" t="s">
        <v>5967</v>
      </c>
      <c r="D1892" t="s">
        <v>74</v>
      </c>
      <c r="E1892" t="b">
        <v>0</v>
      </c>
      <c r="F1892">
        <v>76941</v>
      </c>
      <c r="G1892">
        <v>4</v>
      </c>
      <c r="H1892">
        <v>4</v>
      </c>
      <c r="I1892" t="s">
        <v>719</v>
      </c>
      <c r="J1892" t="s">
        <v>5968</v>
      </c>
      <c r="K1892" t="s">
        <v>4414</v>
      </c>
      <c r="L1892">
        <v>50</v>
      </c>
      <c r="M1892" s="37">
        <v>43476</v>
      </c>
      <c r="N1892" t="s">
        <v>165</v>
      </c>
      <c r="P1892" t="s">
        <v>151</v>
      </c>
      <c r="Q1892" s="37"/>
      <c r="R1892" s="37"/>
      <c r="S1892" t="b">
        <v>0</v>
      </c>
      <c r="V1892" t="s">
        <v>714</v>
      </c>
      <c r="W1892">
        <v>18</v>
      </c>
      <c r="X1892">
        <v>4</v>
      </c>
      <c r="Y1892">
        <v>8</v>
      </c>
      <c r="Z1892">
        <v>2275.1999999999998</v>
      </c>
      <c r="AA1892">
        <v>0</v>
      </c>
      <c r="AE1892" t="b">
        <v>0</v>
      </c>
      <c r="AF1892" t="b">
        <v>0</v>
      </c>
      <c r="AG1892" t="s">
        <v>74</v>
      </c>
    </row>
    <row r="1893" spans="1:33" x14ac:dyDescent="0.25">
      <c r="A1893" t="str">
        <f>_xlfn.CONCAT(Table3[[#This Row],[Order]],"-",Table3[[#This Row],[Line]])</f>
        <v>76941-5</v>
      </c>
      <c r="C1893" t="s">
        <v>5967</v>
      </c>
      <c r="D1893" t="s">
        <v>74</v>
      </c>
      <c r="E1893" t="b">
        <v>0</v>
      </c>
      <c r="F1893">
        <v>76941</v>
      </c>
      <c r="G1893">
        <v>5</v>
      </c>
      <c r="H1893">
        <v>7</v>
      </c>
      <c r="I1893" t="s">
        <v>719</v>
      </c>
      <c r="J1893" t="s">
        <v>5968</v>
      </c>
      <c r="K1893" t="s">
        <v>4416</v>
      </c>
      <c r="L1893">
        <v>32.409999999999997</v>
      </c>
      <c r="M1893" s="37">
        <v>43476</v>
      </c>
      <c r="N1893" t="s">
        <v>165</v>
      </c>
      <c r="P1893" t="s">
        <v>151</v>
      </c>
      <c r="Q1893" s="37"/>
      <c r="R1893" s="37"/>
      <c r="S1893" t="b">
        <v>0</v>
      </c>
      <c r="V1893" t="s">
        <v>714</v>
      </c>
      <c r="W1893">
        <v>18</v>
      </c>
      <c r="X1893">
        <v>7</v>
      </c>
      <c r="Y1893">
        <v>14</v>
      </c>
      <c r="Z1893">
        <v>3729.6</v>
      </c>
      <c r="AA1893">
        <v>0</v>
      </c>
      <c r="AE1893" t="b">
        <v>0</v>
      </c>
      <c r="AF1893" t="b">
        <v>0</v>
      </c>
      <c r="AG1893" t="s">
        <v>74</v>
      </c>
    </row>
    <row r="1894" spans="1:33" x14ac:dyDescent="0.25">
      <c r="A1894" t="str">
        <f>_xlfn.CONCAT(Table3[[#This Row],[Order]],"-",Table3[[#This Row],[Line]])</f>
        <v>76941-6</v>
      </c>
      <c r="C1894" t="s">
        <v>5967</v>
      </c>
      <c r="D1894" t="s">
        <v>74</v>
      </c>
      <c r="E1894" t="b">
        <v>0</v>
      </c>
      <c r="F1894">
        <v>76941</v>
      </c>
      <c r="G1894">
        <v>6</v>
      </c>
      <c r="H1894">
        <v>1</v>
      </c>
      <c r="I1894" t="s">
        <v>719</v>
      </c>
      <c r="J1894" t="s">
        <v>5968</v>
      </c>
      <c r="K1894" t="s">
        <v>4418</v>
      </c>
      <c r="L1894">
        <v>18.28</v>
      </c>
      <c r="M1894" s="37">
        <v>43476</v>
      </c>
      <c r="N1894" t="s">
        <v>165</v>
      </c>
      <c r="P1894" t="s">
        <v>151</v>
      </c>
      <c r="Q1894" s="37"/>
      <c r="R1894" s="37"/>
      <c r="S1894" t="b">
        <v>0</v>
      </c>
      <c r="V1894" t="s">
        <v>714</v>
      </c>
      <c r="W1894">
        <v>18</v>
      </c>
      <c r="X1894">
        <v>1</v>
      </c>
      <c r="Y1894">
        <v>3</v>
      </c>
      <c r="Z1894">
        <v>799.2</v>
      </c>
      <c r="AA1894">
        <v>0</v>
      </c>
      <c r="AE1894" t="b">
        <v>0</v>
      </c>
      <c r="AF1894" t="b">
        <v>0</v>
      </c>
      <c r="AG1894" t="s">
        <v>74</v>
      </c>
    </row>
    <row r="1895" spans="1:33" x14ac:dyDescent="0.25">
      <c r="A1895" t="str">
        <f>_xlfn.CONCAT(Table3[[#This Row],[Order]],"-",Table3[[#This Row],[Line]])</f>
        <v>77475-1</v>
      </c>
      <c r="C1895" t="s">
        <v>5967</v>
      </c>
      <c r="D1895" t="s">
        <v>112</v>
      </c>
      <c r="E1895" t="b">
        <v>0</v>
      </c>
      <c r="F1895">
        <v>77475</v>
      </c>
      <c r="G1895">
        <v>1</v>
      </c>
      <c r="H1895">
        <v>1</v>
      </c>
      <c r="J1895" t="s">
        <v>5968</v>
      </c>
      <c r="K1895" t="s">
        <v>4420</v>
      </c>
      <c r="L1895">
        <v>21</v>
      </c>
      <c r="M1895" s="37">
        <v>43473</v>
      </c>
      <c r="N1895" t="s">
        <v>165</v>
      </c>
      <c r="P1895" t="s">
        <v>151</v>
      </c>
      <c r="Q1895" s="37">
        <v>43464</v>
      </c>
      <c r="R1895" s="37"/>
      <c r="S1895" t="b">
        <v>1</v>
      </c>
      <c r="T1895" t="s">
        <v>45</v>
      </c>
      <c r="V1895" t="s">
        <v>715</v>
      </c>
      <c r="W1895">
        <v>12</v>
      </c>
      <c r="X1895">
        <v>1</v>
      </c>
      <c r="Y1895">
        <v>6</v>
      </c>
      <c r="Z1895">
        <v>1980</v>
      </c>
      <c r="AA1895">
        <v>0</v>
      </c>
      <c r="AD1895" t="s">
        <v>151</v>
      </c>
      <c r="AE1895" t="b">
        <v>0</v>
      </c>
      <c r="AF1895" t="b">
        <v>0</v>
      </c>
      <c r="AG1895" t="s">
        <v>74</v>
      </c>
    </row>
    <row r="1896" spans="1:33" x14ac:dyDescent="0.25">
      <c r="A1896" t="str">
        <f>_xlfn.CONCAT(Table3[[#This Row],[Order]],"-",Table3[[#This Row],[Line]])</f>
        <v>77475-2</v>
      </c>
      <c r="C1896" t="s">
        <v>5967</v>
      </c>
      <c r="D1896" t="s">
        <v>112</v>
      </c>
      <c r="E1896" t="b">
        <v>0</v>
      </c>
      <c r="F1896">
        <v>77475</v>
      </c>
      <c r="G1896">
        <v>2</v>
      </c>
      <c r="H1896">
        <v>1</v>
      </c>
      <c r="J1896" t="s">
        <v>5968</v>
      </c>
      <c r="K1896" t="s">
        <v>4420</v>
      </c>
      <c r="L1896">
        <v>21</v>
      </c>
      <c r="M1896" s="37">
        <v>43473</v>
      </c>
      <c r="N1896" t="s">
        <v>165</v>
      </c>
      <c r="P1896" t="s">
        <v>151</v>
      </c>
      <c r="Q1896" s="37"/>
      <c r="R1896" s="37"/>
      <c r="S1896" t="b">
        <v>1</v>
      </c>
      <c r="T1896" t="s">
        <v>45</v>
      </c>
      <c r="V1896" t="s">
        <v>715</v>
      </c>
      <c r="W1896">
        <v>12</v>
      </c>
      <c r="X1896">
        <v>1</v>
      </c>
      <c r="Y1896">
        <v>6</v>
      </c>
      <c r="Z1896">
        <v>1980</v>
      </c>
      <c r="AA1896">
        <v>0</v>
      </c>
      <c r="AE1896" t="b">
        <v>0</v>
      </c>
      <c r="AF1896" t="b">
        <v>0</v>
      </c>
      <c r="AG1896" t="s">
        <v>74</v>
      </c>
    </row>
    <row r="1897" spans="1:33" x14ac:dyDescent="0.25">
      <c r="A1897" t="str">
        <f>_xlfn.CONCAT(Table3[[#This Row],[Order]],"-",Table3[[#This Row],[Line]])</f>
        <v>77610-1</v>
      </c>
      <c r="C1897" t="s">
        <v>5967</v>
      </c>
      <c r="D1897" t="s">
        <v>74</v>
      </c>
      <c r="E1897" t="b">
        <v>0</v>
      </c>
      <c r="F1897">
        <v>77610</v>
      </c>
      <c r="G1897">
        <v>1</v>
      </c>
      <c r="H1897">
        <v>1</v>
      </c>
      <c r="I1897" t="s">
        <v>739</v>
      </c>
      <c r="J1897" t="s">
        <v>5968</v>
      </c>
      <c r="K1897" t="s">
        <v>2917</v>
      </c>
      <c r="L1897">
        <v>16.602</v>
      </c>
      <c r="M1897" s="37">
        <v>43475</v>
      </c>
      <c r="N1897" t="s">
        <v>42</v>
      </c>
      <c r="Q1897" s="37"/>
      <c r="R1897" s="37"/>
      <c r="S1897" t="b">
        <v>0</v>
      </c>
      <c r="V1897" t="s">
        <v>715</v>
      </c>
      <c r="W1897">
        <v>12</v>
      </c>
      <c r="X1897">
        <v>1</v>
      </c>
      <c r="Y1897">
        <v>1</v>
      </c>
      <c r="Z1897">
        <v>575</v>
      </c>
      <c r="AA1897">
        <v>0</v>
      </c>
      <c r="AE1897" t="b">
        <v>0</v>
      </c>
      <c r="AF1897" t="b">
        <v>0</v>
      </c>
      <c r="AG1897" t="s">
        <v>74</v>
      </c>
    </row>
    <row r="1898" spans="1:33" x14ac:dyDescent="0.25">
      <c r="A1898" t="str">
        <f>_xlfn.CONCAT(Table3[[#This Row],[Order]],"-",Table3[[#This Row],[Line]])</f>
        <v>78051-1</v>
      </c>
      <c r="C1898" t="s">
        <v>5967</v>
      </c>
      <c r="D1898" t="s">
        <v>74</v>
      </c>
      <c r="E1898" t="b">
        <v>0</v>
      </c>
      <c r="F1898">
        <v>78051</v>
      </c>
      <c r="G1898">
        <v>1</v>
      </c>
      <c r="H1898">
        <v>1</v>
      </c>
      <c r="I1898" t="s">
        <v>719</v>
      </c>
      <c r="J1898" t="s">
        <v>5968</v>
      </c>
      <c r="K1898" t="s">
        <v>4047</v>
      </c>
      <c r="L1898">
        <v>2.41</v>
      </c>
      <c r="M1898" s="37">
        <v>43468</v>
      </c>
      <c r="N1898" t="s">
        <v>29</v>
      </c>
      <c r="O1898" t="s">
        <v>4151</v>
      </c>
      <c r="Q1898" s="37">
        <v>43457</v>
      </c>
      <c r="R1898" s="37">
        <v>43464</v>
      </c>
      <c r="S1898" t="b">
        <v>0</v>
      </c>
      <c r="V1898" t="s">
        <v>715</v>
      </c>
      <c r="W1898">
        <v>12</v>
      </c>
      <c r="X1898">
        <v>1</v>
      </c>
      <c r="Y1898">
        <v>1</v>
      </c>
      <c r="Z1898">
        <v>240</v>
      </c>
      <c r="AA1898">
        <v>0</v>
      </c>
      <c r="AB1898" t="s">
        <v>151</v>
      </c>
      <c r="AD1898" t="s">
        <v>151</v>
      </c>
      <c r="AE1898" t="b">
        <v>0</v>
      </c>
      <c r="AF1898" t="b">
        <v>0</v>
      </c>
      <c r="AG1898" t="s">
        <v>180</v>
      </c>
    </row>
    <row r="1899" spans="1:33" x14ac:dyDescent="0.25">
      <c r="A1899" t="str">
        <f>_xlfn.CONCAT(Table3[[#This Row],[Order]],"-",Table3[[#This Row],[Line]])</f>
        <v>77604-1</v>
      </c>
      <c r="C1899" t="s">
        <v>5967</v>
      </c>
      <c r="D1899" t="s">
        <v>74</v>
      </c>
      <c r="E1899" t="b">
        <v>0</v>
      </c>
      <c r="F1899">
        <v>77604</v>
      </c>
      <c r="G1899">
        <v>1</v>
      </c>
      <c r="H1899">
        <v>7</v>
      </c>
      <c r="I1899" t="s">
        <v>719</v>
      </c>
      <c r="J1899" t="s">
        <v>5968</v>
      </c>
      <c r="K1899" t="s">
        <v>3704</v>
      </c>
      <c r="L1899">
        <v>16.87</v>
      </c>
      <c r="M1899" s="37">
        <v>43483</v>
      </c>
      <c r="N1899" t="s">
        <v>42</v>
      </c>
      <c r="Q1899" s="37"/>
      <c r="R1899" s="37"/>
      <c r="S1899" t="b">
        <v>0</v>
      </c>
      <c r="V1899" t="s">
        <v>714</v>
      </c>
      <c r="W1899">
        <v>12</v>
      </c>
      <c r="X1899">
        <v>7</v>
      </c>
      <c r="Y1899">
        <v>7</v>
      </c>
      <c r="Z1899">
        <v>2100</v>
      </c>
      <c r="AA1899">
        <v>0</v>
      </c>
      <c r="AE1899" t="b">
        <v>0</v>
      </c>
      <c r="AF1899" t="b">
        <v>0</v>
      </c>
      <c r="AG1899" t="s">
        <v>74</v>
      </c>
    </row>
    <row r="1900" spans="1:33" x14ac:dyDescent="0.25">
      <c r="A1900" t="str">
        <f>_xlfn.CONCAT(Table3[[#This Row],[Order]],"-",Table3[[#This Row],[Line]])</f>
        <v>77604-2</v>
      </c>
      <c r="C1900" t="s">
        <v>5967</v>
      </c>
      <c r="D1900" t="s">
        <v>74</v>
      </c>
      <c r="E1900" t="b">
        <v>0</v>
      </c>
      <c r="F1900">
        <v>77604</v>
      </c>
      <c r="G1900">
        <v>2</v>
      </c>
      <c r="H1900">
        <v>6</v>
      </c>
      <c r="I1900" t="s">
        <v>719</v>
      </c>
      <c r="J1900" t="s">
        <v>5968</v>
      </c>
      <c r="K1900" t="s">
        <v>3706</v>
      </c>
      <c r="L1900">
        <v>38.1</v>
      </c>
      <c r="M1900" s="37">
        <v>43483</v>
      </c>
      <c r="N1900" t="s">
        <v>42</v>
      </c>
      <c r="Q1900" s="37"/>
      <c r="R1900" s="37"/>
      <c r="S1900" t="b">
        <v>0</v>
      </c>
      <c r="V1900" t="s">
        <v>714</v>
      </c>
      <c r="W1900">
        <v>12</v>
      </c>
      <c r="X1900">
        <v>6</v>
      </c>
      <c r="Y1900">
        <v>6</v>
      </c>
      <c r="Z1900">
        <v>2880</v>
      </c>
      <c r="AA1900">
        <v>0</v>
      </c>
      <c r="AE1900" t="b">
        <v>0</v>
      </c>
      <c r="AF1900" t="b">
        <v>0</v>
      </c>
      <c r="AG1900" t="s">
        <v>74</v>
      </c>
    </row>
    <row r="1901" spans="1:33" x14ac:dyDescent="0.25">
      <c r="A1901" t="str">
        <f>_xlfn.CONCAT(Table3[[#This Row],[Order]],"-",Table3[[#This Row],[Line]])</f>
        <v>77353-1</v>
      </c>
      <c r="C1901" t="s">
        <v>5967</v>
      </c>
      <c r="D1901" t="s">
        <v>74</v>
      </c>
      <c r="E1901" t="b">
        <v>0</v>
      </c>
      <c r="F1901">
        <v>77353</v>
      </c>
      <c r="G1901">
        <v>1</v>
      </c>
      <c r="H1901">
        <v>23</v>
      </c>
      <c r="I1901" t="s">
        <v>731</v>
      </c>
      <c r="J1901" t="s">
        <v>5968</v>
      </c>
      <c r="K1901" t="s">
        <v>3467</v>
      </c>
      <c r="L1901">
        <v>72.22</v>
      </c>
      <c r="M1901" s="37">
        <v>43475</v>
      </c>
      <c r="N1901" t="s">
        <v>165</v>
      </c>
      <c r="P1901" t="s">
        <v>151</v>
      </c>
      <c r="Q1901" s="37"/>
      <c r="R1901" s="37"/>
      <c r="S1901" t="b">
        <v>0</v>
      </c>
      <c r="V1901" t="s">
        <v>714</v>
      </c>
      <c r="W1901">
        <v>12</v>
      </c>
      <c r="X1901">
        <v>23</v>
      </c>
      <c r="Y1901">
        <v>23</v>
      </c>
      <c r="Z1901">
        <v>5704</v>
      </c>
      <c r="AA1901">
        <v>0</v>
      </c>
      <c r="AE1901" t="b">
        <v>0</v>
      </c>
      <c r="AF1901" t="b">
        <v>0</v>
      </c>
      <c r="AG1901" t="s">
        <v>74</v>
      </c>
    </row>
    <row r="1902" spans="1:33" x14ac:dyDescent="0.25">
      <c r="A1902" t="str">
        <f>_xlfn.CONCAT(Table3[[#This Row],[Order]],"-",Table3[[#This Row],[Line]])</f>
        <v>77353-2</v>
      </c>
      <c r="C1902" t="s">
        <v>5967</v>
      </c>
      <c r="D1902" t="s">
        <v>74</v>
      </c>
      <c r="E1902" t="b">
        <v>0</v>
      </c>
      <c r="F1902">
        <v>77353</v>
      </c>
      <c r="G1902">
        <v>2</v>
      </c>
      <c r="H1902">
        <v>20</v>
      </c>
      <c r="I1902" t="s">
        <v>731</v>
      </c>
      <c r="J1902" t="s">
        <v>5968</v>
      </c>
      <c r="K1902" t="s">
        <v>3469</v>
      </c>
      <c r="L1902">
        <v>62.8</v>
      </c>
      <c r="M1902" s="37">
        <v>43475</v>
      </c>
      <c r="N1902" t="s">
        <v>165</v>
      </c>
      <c r="P1902" t="s">
        <v>151</v>
      </c>
      <c r="Q1902" s="37"/>
      <c r="R1902" s="37"/>
      <c r="S1902" t="b">
        <v>0</v>
      </c>
      <c r="V1902" t="s">
        <v>714</v>
      </c>
      <c r="W1902">
        <v>12</v>
      </c>
      <c r="X1902">
        <v>20</v>
      </c>
      <c r="Y1902">
        <v>20</v>
      </c>
      <c r="Z1902">
        <v>5160</v>
      </c>
      <c r="AA1902">
        <v>0</v>
      </c>
      <c r="AE1902" t="b">
        <v>0</v>
      </c>
      <c r="AF1902" t="b">
        <v>0</v>
      </c>
      <c r="AG1902" t="s">
        <v>74</v>
      </c>
    </row>
    <row r="1903" spans="1:33" x14ac:dyDescent="0.25">
      <c r="A1903" t="str">
        <f>_xlfn.CONCAT(Table3[[#This Row],[Order]],"-",Table3[[#This Row],[Line]])</f>
        <v>77353-3</v>
      </c>
      <c r="C1903" t="s">
        <v>5967</v>
      </c>
      <c r="D1903" t="s">
        <v>74</v>
      </c>
      <c r="E1903" t="b">
        <v>0</v>
      </c>
      <c r="F1903">
        <v>77353</v>
      </c>
      <c r="G1903">
        <v>3</v>
      </c>
      <c r="H1903">
        <v>12</v>
      </c>
      <c r="I1903" t="s">
        <v>721</v>
      </c>
      <c r="J1903" t="s">
        <v>5968</v>
      </c>
      <c r="K1903" t="s">
        <v>3471</v>
      </c>
      <c r="L1903">
        <v>73.08</v>
      </c>
      <c r="M1903" s="37">
        <v>43475</v>
      </c>
      <c r="N1903" t="s">
        <v>165</v>
      </c>
      <c r="P1903" t="s">
        <v>151</v>
      </c>
      <c r="Q1903" s="37"/>
      <c r="R1903" s="37"/>
      <c r="S1903" t="b">
        <v>0</v>
      </c>
      <c r="V1903" t="s">
        <v>714</v>
      </c>
      <c r="W1903">
        <v>12</v>
      </c>
      <c r="X1903">
        <v>12</v>
      </c>
      <c r="Y1903">
        <v>24</v>
      </c>
      <c r="Z1903">
        <v>6720</v>
      </c>
      <c r="AA1903">
        <v>0</v>
      </c>
      <c r="AE1903" t="b">
        <v>0</v>
      </c>
      <c r="AF1903" t="b">
        <v>0</v>
      </c>
      <c r="AG1903" t="s">
        <v>74</v>
      </c>
    </row>
    <row r="1904" spans="1:33" x14ac:dyDescent="0.25">
      <c r="A1904" t="str">
        <f>_xlfn.CONCAT(Table3[[#This Row],[Order]],"-",Table3[[#This Row],[Line]])</f>
        <v>77890-1</v>
      </c>
      <c r="C1904" t="s">
        <v>5967</v>
      </c>
      <c r="D1904" t="s">
        <v>74</v>
      </c>
      <c r="E1904" t="b">
        <v>0</v>
      </c>
      <c r="F1904">
        <v>77890</v>
      </c>
      <c r="G1904">
        <v>1</v>
      </c>
      <c r="H1904">
        <v>2</v>
      </c>
      <c r="I1904" t="s">
        <v>876</v>
      </c>
      <c r="J1904" t="s">
        <v>5968</v>
      </c>
      <c r="K1904" t="s">
        <v>5034</v>
      </c>
      <c r="L1904">
        <v>0</v>
      </c>
      <c r="M1904" s="37"/>
      <c r="N1904" t="s">
        <v>736</v>
      </c>
      <c r="Q1904" s="37"/>
      <c r="R1904" s="37"/>
      <c r="S1904" t="b">
        <v>0</v>
      </c>
      <c r="V1904" t="s">
        <v>715</v>
      </c>
      <c r="W1904">
        <v>0</v>
      </c>
      <c r="X1904">
        <v>2</v>
      </c>
      <c r="Z1904">
        <v>0</v>
      </c>
      <c r="AA1904">
        <v>0</v>
      </c>
      <c r="AE1904" t="b">
        <v>0</v>
      </c>
      <c r="AF1904" t="b">
        <v>0</v>
      </c>
      <c r="AG1904" t="s">
        <v>74</v>
      </c>
    </row>
    <row r="1905" spans="1:33" x14ac:dyDescent="0.25">
      <c r="A1905" t="str">
        <f>_xlfn.CONCAT(Table3[[#This Row],[Order]],"-",Table3[[#This Row],[Line]])</f>
        <v>64590-2</v>
      </c>
      <c r="C1905" t="s">
        <v>5967</v>
      </c>
      <c r="D1905" t="s">
        <v>162</v>
      </c>
      <c r="E1905" t="b">
        <v>0</v>
      </c>
      <c r="F1905">
        <v>64590</v>
      </c>
      <c r="G1905">
        <v>2</v>
      </c>
      <c r="H1905">
        <v>1</v>
      </c>
      <c r="I1905" t="s">
        <v>419</v>
      </c>
      <c r="J1905" t="s">
        <v>5968</v>
      </c>
      <c r="K1905" t="s">
        <v>716</v>
      </c>
      <c r="L1905">
        <v>0</v>
      </c>
      <c r="M1905" s="37"/>
      <c r="N1905" t="s">
        <v>42</v>
      </c>
      <c r="Q1905" s="37"/>
      <c r="R1905" s="37"/>
      <c r="S1905" t="b">
        <v>0</v>
      </c>
      <c r="V1905" t="s">
        <v>715</v>
      </c>
      <c r="W1905">
        <v>0</v>
      </c>
      <c r="X1905">
        <v>0</v>
      </c>
      <c r="Z1905">
        <v>495</v>
      </c>
      <c r="AA1905">
        <v>495</v>
      </c>
      <c r="AE1905" t="b">
        <v>0</v>
      </c>
      <c r="AF1905" t="b">
        <v>0</v>
      </c>
      <c r="AG1905" t="s">
        <v>74</v>
      </c>
    </row>
    <row r="1906" spans="1:33" x14ac:dyDescent="0.25">
      <c r="A1906" t="str">
        <f>_xlfn.CONCAT(Table3[[#This Row],[Order]],"-",Table3[[#This Row],[Line]])</f>
        <v>65416-1</v>
      </c>
      <c r="C1906" t="s">
        <v>5967</v>
      </c>
      <c r="D1906" t="s">
        <v>74</v>
      </c>
      <c r="E1906" t="b">
        <v>0</v>
      </c>
      <c r="F1906">
        <v>65416</v>
      </c>
      <c r="G1906">
        <v>1</v>
      </c>
      <c r="H1906">
        <v>1</v>
      </c>
      <c r="I1906" t="s">
        <v>419</v>
      </c>
      <c r="J1906" t="s">
        <v>5968</v>
      </c>
      <c r="K1906" t="s">
        <v>716</v>
      </c>
      <c r="L1906">
        <v>0</v>
      </c>
      <c r="M1906" s="37"/>
      <c r="N1906" t="s">
        <v>42</v>
      </c>
      <c r="O1906" t="s">
        <v>886</v>
      </c>
      <c r="Q1906" s="37"/>
      <c r="R1906" s="37"/>
      <c r="S1906" t="b">
        <v>0</v>
      </c>
      <c r="V1906" t="s">
        <v>715</v>
      </c>
      <c r="W1906">
        <v>0</v>
      </c>
      <c r="X1906">
        <v>0</v>
      </c>
      <c r="Z1906">
        <v>325</v>
      </c>
      <c r="AA1906">
        <v>325</v>
      </c>
      <c r="AE1906" t="b">
        <v>0</v>
      </c>
      <c r="AF1906" t="b">
        <v>0</v>
      </c>
      <c r="AG1906" t="s">
        <v>74</v>
      </c>
    </row>
    <row r="1907" spans="1:33" x14ac:dyDescent="0.25">
      <c r="A1907" t="str">
        <f>_xlfn.CONCAT(Table3[[#This Row],[Order]],"-",Table3[[#This Row],[Line]])</f>
        <v>77021-1</v>
      </c>
      <c r="C1907" t="s">
        <v>5967</v>
      </c>
      <c r="D1907" t="s">
        <v>74</v>
      </c>
      <c r="E1907" t="b">
        <v>0</v>
      </c>
      <c r="F1907">
        <v>77021</v>
      </c>
      <c r="G1907">
        <v>1</v>
      </c>
      <c r="H1907">
        <v>20</v>
      </c>
      <c r="I1907" t="s">
        <v>738</v>
      </c>
      <c r="J1907" t="s">
        <v>5968</v>
      </c>
      <c r="K1907" t="s">
        <v>2287</v>
      </c>
      <c r="L1907">
        <v>660</v>
      </c>
      <c r="M1907" s="37">
        <v>43475</v>
      </c>
      <c r="N1907" t="s">
        <v>165</v>
      </c>
      <c r="P1907" t="s">
        <v>151</v>
      </c>
      <c r="Q1907" s="37">
        <v>43462</v>
      </c>
      <c r="R1907" s="37"/>
      <c r="S1907" t="b">
        <v>1</v>
      </c>
      <c r="T1907" t="s">
        <v>0</v>
      </c>
      <c r="V1907" t="s">
        <v>715</v>
      </c>
      <c r="W1907">
        <v>7</v>
      </c>
      <c r="X1907">
        <v>120</v>
      </c>
      <c r="Y1907">
        <v>120</v>
      </c>
      <c r="Z1907">
        <v>22800</v>
      </c>
      <c r="AA1907">
        <v>0</v>
      </c>
      <c r="AD1907" t="s">
        <v>151</v>
      </c>
      <c r="AE1907" t="b">
        <v>0</v>
      </c>
      <c r="AF1907" t="b">
        <v>0</v>
      </c>
      <c r="AG1907" t="s">
        <v>180</v>
      </c>
    </row>
    <row r="1908" spans="1:33" x14ac:dyDescent="0.25">
      <c r="A1908" t="str">
        <f>_xlfn.CONCAT(Table3[[#This Row],[Order]],"-",Table3[[#This Row],[Line]])</f>
        <v>72374-2</v>
      </c>
      <c r="C1908" t="s">
        <v>5967</v>
      </c>
      <c r="D1908" t="s">
        <v>121</v>
      </c>
      <c r="E1908" t="b">
        <v>0</v>
      </c>
      <c r="F1908">
        <v>72374</v>
      </c>
      <c r="G1908">
        <v>2</v>
      </c>
      <c r="H1908">
        <v>1</v>
      </c>
      <c r="I1908" t="s">
        <v>419</v>
      </c>
      <c r="J1908" t="s">
        <v>5968</v>
      </c>
      <c r="K1908" t="s">
        <v>716</v>
      </c>
      <c r="L1908">
        <v>0</v>
      </c>
      <c r="M1908" s="37"/>
      <c r="N1908" t="s">
        <v>42</v>
      </c>
      <c r="Q1908" s="37"/>
      <c r="R1908" s="37"/>
      <c r="S1908" t="b">
        <v>0</v>
      </c>
      <c r="V1908" t="s">
        <v>715</v>
      </c>
      <c r="W1908">
        <v>0</v>
      </c>
      <c r="X1908">
        <v>0</v>
      </c>
      <c r="Z1908">
        <v>200</v>
      </c>
      <c r="AA1908">
        <v>200</v>
      </c>
      <c r="AE1908" t="b">
        <v>0</v>
      </c>
      <c r="AF1908" t="b">
        <v>0</v>
      </c>
      <c r="AG1908" t="s">
        <v>74</v>
      </c>
    </row>
    <row r="1909" spans="1:33" x14ac:dyDescent="0.25">
      <c r="A1909" t="str">
        <f>_xlfn.CONCAT(Table3[[#This Row],[Order]],"-",Table3[[#This Row],[Line]])</f>
        <v>72374-4</v>
      </c>
      <c r="C1909" t="s">
        <v>5967</v>
      </c>
      <c r="D1909" t="s">
        <v>121</v>
      </c>
      <c r="E1909" t="b">
        <v>0</v>
      </c>
      <c r="F1909">
        <v>72374</v>
      </c>
      <c r="G1909">
        <v>4</v>
      </c>
      <c r="H1909">
        <v>1</v>
      </c>
      <c r="I1909" t="s">
        <v>862</v>
      </c>
      <c r="J1909" t="s">
        <v>5968</v>
      </c>
      <c r="K1909" t="s">
        <v>863</v>
      </c>
      <c r="L1909">
        <v>0</v>
      </c>
      <c r="M1909" s="37"/>
      <c r="N1909" t="s">
        <v>42</v>
      </c>
      <c r="Q1909" s="37"/>
      <c r="R1909" s="37"/>
      <c r="S1909" t="b">
        <v>0</v>
      </c>
      <c r="V1909" t="s">
        <v>715</v>
      </c>
      <c r="W1909">
        <v>0</v>
      </c>
      <c r="X1909">
        <v>0</v>
      </c>
      <c r="Z1909">
        <v>15</v>
      </c>
      <c r="AA1909">
        <v>15</v>
      </c>
      <c r="AE1909" t="b">
        <v>0</v>
      </c>
      <c r="AF1909" t="b">
        <v>0</v>
      </c>
      <c r="AG1909" t="s">
        <v>74</v>
      </c>
    </row>
    <row r="1910" spans="1:33" x14ac:dyDescent="0.25">
      <c r="A1910" t="str">
        <f>_xlfn.CONCAT(Table3[[#This Row],[Order]],"-",Table3[[#This Row],[Line]])</f>
        <v>78148-1</v>
      </c>
      <c r="C1910" t="s">
        <v>5967</v>
      </c>
      <c r="D1910" t="s">
        <v>74</v>
      </c>
      <c r="E1910" t="b">
        <v>0</v>
      </c>
      <c r="F1910">
        <v>78148</v>
      </c>
      <c r="G1910">
        <v>1</v>
      </c>
      <c r="H1910">
        <v>1</v>
      </c>
      <c r="I1910" t="s">
        <v>739</v>
      </c>
      <c r="J1910" t="s">
        <v>5968</v>
      </c>
      <c r="K1910" t="s">
        <v>5704</v>
      </c>
      <c r="L1910">
        <v>0</v>
      </c>
      <c r="M1910" s="37"/>
      <c r="N1910" t="s">
        <v>713</v>
      </c>
      <c r="Q1910" s="37"/>
      <c r="R1910" s="37"/>
      <c r="S1910" t="b">
        <v>0</v>
      </c>
      <c r="V1910" t="s">
        <v>715</v>
      </c>
      <c r="W1910">
        <v>0</v>
      </c>
      <c r="X1910">
        <v>1</v>
      </c>
      <c r="Z1910">
        <v>350</v>
      </c>
      <c r="AA1910">
        <v>0</v>
      </c>
      <c r="AE1910" t="b">
        <v>0</v>
      </c>
      <c r="AF1910" t="b">
        <v>0</v>
      </c>
      <c r="AG1910" t="s">
        <v>74</v>
      </c>
    </row>
    <row r="1911" spans="1:33" x14ac:dyDescent="0.25">
      <c r="A1911" t="str">
        <f>_xlfn.CONCAT(Table3[[#This Row],[Order]],"-",Table3[[#This Row],[Line]])</f>
        <v>69902-4</v>
      </c>
      <c r="C1911" t="s">
        <v>5967</v>
      </c>
      <c r="D1911" t="s">
        <v>121</v>
      </c>
      <c r="E1911" t="b">
        <v>0</v>
      </c>
      <c r="F1911">
        <v>69902</v>
      </c>
      <c r="G1911">
        <v>4</v>
      </c>
      <c r="H1911">
        <v>1</v>
      </c>
      <c r="I1911" t="s">
        <v>862</v>
      </c>
      <c r="J1911" t="s">
        <v>5968</v>
      </c>
      <c r="K1911" t="s">
        <v>863</v>
      </c>
      <c r="L1911">
        <v>0</v>
      </c>
      <c r="M1911" s="37"/>
      <c r="N1911" t="s">
        <v>42</v>
      </c>
      <c r="Q1911" s="37"/>
      <c r="R1911" s="37"/>
      <c r="S1911" t="b">
        <v>0</v>
      </c>
      <c r="V1911" t="s">
        <v>715</v>
      </c>
      <c r="W1911">
        <v>0</v>
      </c>
      <c r="X1911">
        <v>0</v>
      </c>
      <c r="Z1911">
        <v>0</v>
      </c>
      <c r="AA1911">
        <v>0</v>
      </c>
      <c r="AE1911" t="b">
        <v>0</v>
      </c>
      <c r="AF1911" t="b">
        <v>0</v>
      </c>
      <c r="AG1911" t="s">
        <v>74</v>
      </c>
    </row>
    <row r="1912" spans="1:33" x14ac:dyDescent="0.25">
      <c r="A1912" t="str">
        <f>_xlfn.CONCAT(Table3[[#This Row],[Order]],"-",Table3[[#This Row],[Line]])</f>
        <v>69908-4</v>
      </c>
      <c r="C1912" t="s">
        <v>5967</v>
      </c>
      <c r="D1912" t="s">
        <v>121</v>
      </c>
      <c r="E1912" t="b">
        <v>0</v>
      </c>
      <c r="F1912">
        <v>69908</v>
      </c>
      <c r="G1912">
        <v>4</v>
      </c>
      <c r="H1912">
        <v>1</v>
      </c>
      <c r="I1912" t="s">
        <v>862</v>
      </c>
      <c r="J1912" t="s">
        <v>5968</v>
      </c>
      <c r="K1912" t="s">
        <v>863</v>
      </c>
      <c r="L1912">
        <v>0</v>
      </c>
      <c r="M1912" s="37"/>
      <c r="N1912" t="s">
        <v>42</v>
      </c>
      <c r="Q1912" s="37"/>
      <c r="R1912" s="37"/>
      <c r="S1912" t="b">
        <v>0</v>
      </c>
      <c r="V1912" t="s">
        <v>715</v>
      </c>
      <c r="W1912">
        <v>0</v>
      </c>
      <c r="X1912">
        <v>0</v>
      </c>
      <c r="Z1912">
        <v>0</v>
      </c>
      <c r="AA1912">
        <v>0</v>
      </c>
      <c r="AE1912" t="b">
        <v>0</v>
      </c>
      <c r="AF1912" t="b">
        <v>0</v>
      </c>
      <c r="AG1912" t="s">
        <v>74</v>
      </c>
    </row>
    <row r="1913" spans="1:33" x14ac:dyDescent="0.25">
      <c r="A1913" t="str">
        <f>_xlfn.CONCAT(Table3[[#This Row],[Order]],"-",Table3[[#This Row],[Line]])</f>
        <v>57293-1</v>
      </c>
      <c r="C1913" t="s">
        <v>5967</v>
      </c>
      <c r="D1913" t="s">
        <v>168</v>
      </c>
      <c r="E1913" t="b">
        <v>0</v>
      </c>
      <c r="F1913">
        <v>57293</v>
      </c>
      <c r="G1913">
        <v>1</v>
      </c>
      <c r="H1913">
        <v>1</v>
      </c>
      <c r="I1913" t="s">
        <v>721</v>
      </c>
      <c r="J1913" t="s">
        <v>5968</v>
      </c>
      <c r="K1913" t="s">
        <v>911</v>
      </c>
      <c r="L1913">
        <v>0</v>
      </c>
      <c r="M1913" s="37"/>
      <c r="N1913" t="s">
        <v>782</v>
      </c>
      <c r="Q1913" s="37"/>
      <c r="R1913" s="37"/>
      <c r="S1913" t="b">
        <v>0</v>
      </c>
      <c r="V1913" t="s">
        <v>715</v>
      </c>
      <c r="W1913">
        <v>0</v>
      </c>
      <c r="X1913">
        <v>1</v>
      </c>
      <c r="Z1913">
        <v>500</v>
      </c>
      <c r="AA1913">
        <v>500</v>
      </c>
      <c r="AE1913" t="b">
        <v>0</v>
      </c>
      <c r="AF1913" t="b">
        <v>0</v>
      </c>
      <c r="AG1913" t="s">
        <v>74</v>
      </c>
    </row>
    <row r="1914" spans="1:33" x14ac:dyDescent="0.25">
      <c r="A1914" t="str">
        <f>_xlfn.CONCAT(Table3[[#This Row],[Order]],"-",Table3[[#This Row],[Line]])</f>
        <v>62738-1</v>
      </c>
      <c r="C1914" t="s">
        <v>5967</v>
      </c>
      <c r="D1914" t="s">
        <v>168</v>
      </c>
      <c r="E1914" t="b">
        <v>0</v>
      </c>
      <c r="F1914">
        <v>62738</v>
      </c>
      <c r="G1914">
        <v>1</v>
      </c>
      <c r="H1914">
        <v>1</v>
      </c>
      <c r="I1914" t="s">
        <v>725</v>
      </c>
      <c r="J1914" t="s">
        <v>5968</v>
      </c>
      <c r="K1914" t="s">
        <v>895</v>
      </c>
      <c r="L1914">
        <v>0</v>
      </c>
      <c r="M1914" s="37"/>
      <c r="N1914" t="s">
        <v>782</v>
      </c>
      <c r="O1914" t="s">
        <v>896</v>
      </c>
      <c r="Q1914" s="37"/>
      <c r="R1914" s="37"/>
      <c r="S1914" t="b">
        <v>0</v>
      </c>
      <c r="V1914" t="s">
        <v>715</v>
      </c>
      <c r="W1914">
        <v>0</v>
      </c>
      <c r="X1914">
        <v>1</v>
      </c>
      <c r="Z1914">
        <v>600</v>
      </c>
      <c r="AA1914">
        <v>600</v>
      </c>
      <c r="AE1914" t="b">
        <v>0</v>
      </c>
      <c r="AF1914" t="b">
        <v>0</v>
      </c>
      <c r="AG1914" t="s">
        <v>74</v>
      </c>
    </row>
    <row r="1915" spans="1:33" x14ac:dyDescent="0.25">
      <c r="A1915" t="str">
        <f>_xlfn.CONCAT(Table3[[#This Row],[Order]],"-",Table3[[#This Row],[Line]])</f>
        <v>62738-2</v>
      </c>
      <c r="C1915" t="s">
        <v>5967</v>
      </c>
      <c r="D1915" t="s">
        <v>168</v>
      </c>
      <c r="E1915" t="b">
        <v>0</v>
      </c>
      <c r="F1915">
        <v>62738</v>
      </c>
      <c r="G1915">
        <v>2</v>
      </c>
      <c r="H1915">
        <v>1</v>
      </c>
      <c r="I1915" t="s">
        <v>725</v>
      </c>
      <c r="J1915" t="s">
        <v>5968</v>
      </c>
      <c r="K1915" t="s">
        <v>897</v>
      </c>
      <c r="L1915">
        <v>0</v>
      </c>
      <c r="M1915" s="37"/>
      <c r="N1915" t="s">
        <v>782</v>
      </c>
      <c r="O1915" t="s">
        <v>896</v>
      </c>
      <c r="Q1915" s="37"/>
      <c r="R1915" s="37"/>
      <c r="S1915" t="b">
        <v>0</v>
      </c>
      <c r="V1915" t="s">
        <v>715</v>
      </c>
      <c r="W1915">
        <v>0</v>
      </c>
      <c r="X1915">
        <v>1</v>
      </c>
      <c r="Z1915">
        <v>600</v>
      </c>
      <c r="AA1915">
        <v>600</v>
      </c>
      <c r="AE1915" t="b">
        <v>0</v>
      </c>
      <c r="AF1915" t="b">
        <v>0</v>
      </c>
      <c r="AG1915" t="s">
        <v>74</v>
      </c>
    </row>
    <row r="1916" spans="1:33" x14ac:dyDescent="0.25">
      <c r="A1916" t="str">
        <f>_xlfn.CONCAT(Table3[[#This Row],[Order]],"-",Table3[[#This Row],[Line]])</f>
        <v>62738-3</v>
      </c>
      <c r="C1916" t="s">
        <v>5967</v>
      </c>
      <c r="D1916" t="s">
        <v>168</v>
      </c>
      <c r="E1916" t="b">
        <v>0</v>
      </c>
      <c r="F1916">
        <v>62738</v>
      </c>
      <c r="G1916">
        <v>3</v>
      </c>
      <c r="H1916">
        <v>1</v>
      </c>
      <c r="I1916" t="s">
        <v>725</v>
      </c>
      <c r="J1916" t="s">
        <v>5968</v>
      </c>
      <c r="K1916" t="s">
        <v>898</v>
      </c>
      <c r="L1916">
        <v>0</v>
      </c>
      <c r="M1916" s="37"/>
      <c r="N1916" t="s">
        <v>782</v>
      </c>
      <c r="O1916" t="s">
        <v>896</v>
      </c>
      <c r="Q1916" s="37"/>
      <c r="R1916" s="37"/>
      <c r="S1916" t="b">
        <v>0</v>
      </c>
      <c r="V1916" t="s">
        <v>715</v>
      </c>
      <c r="W1916">
        <v>0</v>
      </c>
      <c r="X1916">
        <v>1</v>
      </c>
      <c r="Z1916">
        <v>600</v>
      </c>
      <c r="AA1916">
        <v>600</v>
      </c>
      <c r="AE1916" t="b">
        <v>0</v>
      </c>
      <c r="AF1916" t="b">
        <v>0</v>
      </c>
      <c r="AG1916" t="s">
        <v>74</v>
      </c>
    </row>
    <row r="1917" spans="1:33" x14ac:dyDescent="0.25">
      <c r="A1917" t="str">
        <f>_xlfn.CONCAT(Table3[[#This Row],[Order]],"-",Table3[[#This Row],[Line]])</f>
        <v>77801-1</v>
      </c>
      <c r="C1917" t="s">
        <v>5967</v>
      </c>
      <c r="D1917" t="s">
        <v>168</v>
      </c>
      <c r="E1917" t="b">
        <v>0</v>
      </c>
      <c r="F1917">
        <v>77801</v>
      </c>
      <c r="G1917">
        <v>1</v>
      </c>
      <c r="H1917">
        <v>1</v>
      </c>
      <c r="I1917" t="s">
        <v>744</v>
      </c>
      <c r="J1917" t="s">
        <v>5968</v>
      </c>
      <c r="K1917" t="s">
        <v>3472</v>
      </c>
      <c r="L1917">
        <v>5</v>
      </c>
      <c r="M1917" s="37">
        <v>43474</v>
      </c>
      <c r="N1917" t="s">
        <v>42</v>
      </c>
      <c r="P1917" t="s">
        <v>151</v>
      </c>
      <c r="Q1917" s="37"/>
      <c r="R1917" s="37"/>
      <c r="S1917" t="b">
        <v>0</v>
      </c>
      <c r="V1917" t="s">
        <v>715</v>
      </c>
      <c r="W1917">
        <v>12</v>
      </c>
      <c r="X1917">
        <v>1</v>
      </c>
      <c r="Y1917">
        <v>1</v>
      </c>
      <c r="Z1917">
        <v>75</v>
      </c>
      <c r="AA1917">
        <v>0</v>
      </c>
      <c r="AE1917" t="b">
        <v>0</v>
      </c>
      <c r="AF1917" t="b">
        <v>0</v>
      </c>
      <c r="AG1917" t="s">
        <v>74</v>
      </c>
    </row>
    <row r="1918" spans="1:33" x14ac:dyDescent="0.25">
      <c r="A1918" t="str">
        <f>_xlfn.CONCAT(Table3[[#This Row],[Order]],"-",Table3[[#This Row],[Line]])</f>
        <v>64364-2</v>
      </c>
      <c r="C1918" t="s">
        <v>5967</v>
      </c>
      <c r="D1918" t="s">
        <v>162</v>
      </c>
      <c r="E1918" t="b">
        <v>0</v>
      </c>
      <c r="F1918">
        <v>64364</v>
      </c>
      <c r="G1918">
        <v>2</v>
      </c>
      <c r="H1918">
        <v>0</v>
      </c>
      <c r="I1918" t="s">
        <v>419</v>
      </c>
      <c r="J1918" t="s">
        <v>5968</v>
      </c>
      <c r="K1918" t="s">
        <v>716</v>
      </c>
      <c r="L1918">
        <v>0</v>
      </c>
      <c r="M1918" s="37"/>
      <c r="N1918" t="s">
        <v>42</v>
      </c>
      <c r="Q1918" s="37"/>
      <c r="R1918" s="37"/>
      <c r="S1918" t="b">
        <v>0</v>
      </c>
      <c r="V1918" t="s">
        <v>715</v>
      </c>
      <c r="W1918">
        <v>0</v>
      </c>
      <c r="X1918">
        <v>0</v>
      </c>
      <c r="Z1918">
        <v>0</v>
      </c>
      <c r="AA1918">
        <v>0</v>
      </c>
      <c r="AE1918" t="b">
        <v>0</v>
      </c>
      <c r="AF1918" t="b">
        <v>0</v>
      </c>
      <c r="AG1918" t="s">
        <v>74</v>
      </c>
    </row>
    <row r="1919" spans="1:33" x14ac:dyDescent="0.25">
      <c r="A1919" t="str">
        <f>_xlfn.CONCAT(Table3[[#This Row],[Order]],"-",Table3[[#This Row],[Line]])</f>
        <v>77269-1</v>
      </c>
      <c r="C1919" t="s">
        <v>5967</v>
      </c>
      <c r="D1919" t="s">
        <v>74</v>
      </c>
      <c r="E1919" t="b">
        <v>0</v>
      </c>
      <c r="F1919">
        <v>77269</v>
      </c>
      <c r="G1919">
        <v>1</v>
      </c>
      <c r="H1919">
        <v>2</v>
      </c>
      <c r="I1919" t="s">
        <v>730</v>
      </c>
      <c r="J1919" t="s">
        <v>5968</v>
      </c>
      <c r="K1919" t="s">
        <v>2426</v>
      </c>
      <c r="L1919">
        <v>28</v>
      </c>
      <c r="M1919" s="37">
        <v>43472</v>
      </c>
      <c r="N1919" t="s">
        <v>29</v>
      </c>
      <c r="Q1919" s="37"/>
      <c r="R1919" s="37"/>
      <c r="S1919" t="b">
        <v>0</v>
      </c>
      <c r="V1919" t="s">
        <v>715</v>
      </c>
      <c r="W1919">
        <v>12</v>
      </c>
      <c r="X1919">
        <v>4</v>
      </c>
      <c r="Y1919">
        <v>12</v>
      </c>
      <c r="Z1919">
        <v>2880</v>
      </c>
      <c r="AA1919">
        <v>2880</v>
      </c>
      <c r="AE1919" t="b">
        <v>0</v>
      </c>
      <c r="AF1919" t="b">
        <v>0</v>
      </c>
      <c r="AG1919" t="s">
        <v>74</v>
      </c>
    </row>
    <row r="1920" spans="1:33" x14ac:dyDescent="0.25">
      <c r="A1920" t="str">
        <f>_xlfn.CONCAT(Table3[[#This Row],[Order]],"-",Table3[[#This Row],[Line]])</f>
        <v>78129-1</v>
      </c>
      <c r="C1920" t="s">
        <v>5967</v>
      </c>
      <c r="D1920" t="s">
        <v>2562</v>
      </c>
      <c r="E1920" t="b">
        <v>0</v>
      </c>
      <c r="F1920">
        <v>78129</v>
      </c>
      <c r="G1920">
        <v>1</v>
      </c>
      <c r="H1920">
        <v>4</v>
      </c>
      <c r="I1920" t="s">
        <v>719</v>
      </c>
      <c r="J1920" t="s">
        <v>5968</v>
      </c>
      <c r="K1920" t="s">
        <v>4274</v>
      </c>
      <c r="L1920">
        <v>18.52</v>
      </c>
      <c r="M1920" s="37">
        <v>43467</v>
      </c>
      <c r="N1920" t="s">
        <v>29</v>
      </c>
      <c r="P1920" t="s">
        <v>151</v>
      </c>
      <c r="Q1920" s="37">
        <v>43462</v>
      </c>
      <c r="R1920" s="37">
        <v>43461</v>
      </c>
      <c r="S1920" t="b">
        <v>0</v>
      </c>
      <c r="V1920" t="s">
        <v>715</v>
      </c>
      <c r="W1920">
        <v>12</v>
      </c>
      <c r="X1920">
        <v>4</v>
      </c>
      <c r="Y1920">
        <v>8</v>
      </c>
      <c r="Z1920">
        <v>2160</v>
      </c>
      <c r="AA1920">
        <v>0</v>
      </c>
      <c r="AB1920" t="s">
        <v>151</v>
      </c>
      <c r="AD1920" t="s">
        <v>151</v>
      </c>
      <c r="AE1920" t="b">
        <v>0</v>
      </c>
      <c r="AF1920" t="b">
        <v>0</v>
      </c>
      <c r="AG1920" t="s">
        <v>180</v>
      </c>
    </row>
    <row r="1921" spans="1:33" x14ac:dyDescent="0.25">
      <c r="A1921" t="str">
        <f>_xlfn.CONCAT(Table3[[#This Row],[Order]],"-",Table3[[#This Row],[Line]])</f>
        <v>78222-1</v>
      </c>
      <c r="C1921" t="s">
        <v>5967</v>
      </c>
      <c r="D1921" t="s">
        <v>2562</v>
      </c>
      <c r="E1921" t="b">
        <v>0</v>
      </c>
      <c r="F1921">
        <v>78222</v>
      </c>
      <c r="G1921">
        <v>1</v>
      </c>
      <c r="H1921">
        <v>1</v>
      </c>
      <c r="I1921" t="s">
        <v>719</v>
      </c>
      <c r="J1921" t="s">
        <v>5968</v>
      </c>
      <c r="K1921" t="s">
        <v>5705</v>
      </c>
      <c r="L1921">
        <v>5</v>
      </c>
      <c r="M1921" s="37"/>
      <c r="N1921" t="s">
        <v>734</v>
      </c>
      <c r="Q1921" s="37"/>
      <c r="R1921" s="37"/>
      <c r="S1921" t="b">
        <v>0</v>
      </c>
      <c r="V1921" t="s">
        <v>715</v>
      </c>
      <c r="W1921">
        <v>0</v>
      </c>
      <c r="X1921">
        <v>1</v>
      </c>
      <c r="Z1921">
        <v>600</v>
      </c>
      <c r="AA1921">
        <v>0</v>
      </c>
      <c r="AE1921" t="b">
        <v>0</v>
      </c>
      <c r="AF1921" t="b">
        <v>0</v>
      </c>
      <c r="AG1921" t="s">
        <v>74</v>
      </c>
    </row>
    <row r="1922" spans="1:33" x14ac:dyDescent="0.25">
      <c r="A1922" t="str">
        <f>_xlfn.CONCAT(Table3[[#This Row],[Order]],"-",Table3[[#This Row],[Line]])</f>
        <v>75918-1</v>
      </c>
      <c r="C1922" t="s">
        <v>5967</v>
      </c>
      <c r="D1922" t="s">
        <v>74</v>
      </c>
      <c r="E1922" t="b">
        <v>0</v>
      </c>
      <c r="F1922">
        <v>75918</v>
      </c>
      <c r="G1922">
        <v>1</v>
      </c>
      <c r="H1922">
        <v>3</v>
      </c>
      <c r="I1922" t="s">
        <v>725</v>
      </c>
      <c r="J1922" t="s">
        <v>5968</v>
      </c>
      <c r="K1922" t="s">
        <v>2289</v>
      </c>
      <c r="L1922">
        <v>21</v>
      </c>
      <c r="M1922" s="37">
        <v>43462</v>
      </c>
      <c r="N1922" t="s">
        <v>43</v>
      </c>
      <c r="O1922" t="s">
        <v>4275</v>
      </c>
      <c r="P1922" t="s">
        <v>151</v>
      </c>
      <c r="Q1922" s="37"/>
      <c r="R1922" s="37">
        <v>43455</v>
      </c>
      <c r="S1922" t="b">
        <v>1</v>
      </c>
      <c r="T1922" t="s">
        <v>45</v>
      </c>
      <c r="V1922" t="s">
        <v>714</v>
      </c>
      <c r="W1922">
        <v>7</v>
      </c>
      <c r="X1922">
        <v>3</v>
      </c>
      <c r="Y1922">
        <v>6</v>
      </c>
      <c r="Z1922">
        <v>1380</v>
      </c>
      <c r="AA1922">
        <v>0</v>
      </c>
      <c r="AB1922" t="s">
        <v>151</v>
      </c>
      <c r="AC1922" t="s">
        <v>151</v>
      </c>
      <c r="AE1922" t="b">
        <v>0</v>
      </c>
      <c r="AF1922" t="b">
        <v>0</v>
      </c>
      <c r="AG1922" t="s">
        <v>74</v>
      </c>
    </row>
    <row r="1923" spans="1:33" x14ac:dyDescent="0.25">
      <c r="A1923" t="str">
        <f>_xlfn.CONCAT(Table3[[#This Row],[Order]],"-",Table3[[#This Row],[Line]])</f>
        <v>75918-2</v>
      </c>
      <c r="C1923" t="s">
        <v>5967</v>
      </c>
      <c r="D1923" t="s">
        <v>74</v>
      </c>
      <c r="E1923" t="b">
        <v>0</v>
      </c>
      <c r="F1923">
        <v>75918</v>
      </c>
      <c r="G1923">
        <v>2</v>
      </c>
      <c r="H1923">
        <v>1</v>
      </c>
      <c r="I1923" t="s">
        <v>725</v>
      </c>
      <c r="J1923" t="s">
        <v>5968</v>
      </c>
      <c r="K1923" t="s">
        <v>2291</v>
      </c>
      <c r="L1923">
        <v>8</v>
      </c>
      <c r="M1923" s="37">
        <v>43462</v>
      </c>
      <c r="N1923" t="s">
        <v>43</v>
      </c>
      <c r="O1923" t="s">
        <v>4275</v>
      </c>
      <c r="P1923" t="s">
        <v>151</v>
      </c>
      <c r="Q1923" s="37"/>
      <c r="R1923" s="37">
        <v>43455</v>
      </c>
      <c r="S1923" t="b">
        <v>1</v>
      </c>
      <c r="T1923" t="s">
        <v>45</v>
      </c>
      <c r="V1923" t="s">
        <v>714</v>
      </c>
      <c r="W1923">
        <v>7</v>
      </c>
      <c r="X1923">
        <v>1</v>
      </c>
      <c r="Y1923">
        <v>2</v>
      </c>
      <c r="Z1923">
        <v>485</v>
      </c>
      <c r="AA1923">
        <v>0</v>
      </c>
      <c r="AB1923" t="s">
        <v>151</v>
      </c>
      <c r="AC1923" t="s">
        <v>151</v>
      </c>
      <c r="AE1923" t="b">
        <v>0</v>
      </c>
      <c r="AF1923" t="b">
        <v>0</v>
      </c>
      <c r="AG1923" t="s">
        <v>74</v>
      </c>
    </row>
    <row r="1924" spans="1:33" x14ac:dyDescent="0.25">
      <c r="A1924" t="str">
        <f>_xlfn.CONCAT(Table3[[#This Row],[Order]],"-",Table3[[#This Row],[Line]])</f>
        <v>75918-3</v>
      </c>
      <c r="C1924" t="s">
        <v>5967</v>
      </c>
      <c r="D1924" t="s">
        <v>74</v>
      </c>
      <c r="E1924" t="b">
        <v>0</v>
      </c>
      <c r="F1924">
        <v>75918</v>
      </c>
      <c r="G1924">
        <v>3</v>
      </c>
      <c r="H1924">
        <v>47</v>
      </c>
      <c r="I1924" t="s">
        <v>725</v>
      </c>
      <c r="J1924" t="s">
        <v>5968</v>
      </c>
      <c r="K1924" t="s">
        <v>2293</v>
      </c>
      <c r="L1924">
        <v>470</v>
      </c>
      <c r="M1924" s="37">
        <v>43462</v>
      </c>
      <c r="N1924" t="s">
        <v>43</v>
      </c>
      <c r="O1924" t="s">
        <v>4275</v>
      </c>
      <c r="P1924" t="s">
        <v>151</v>
      </c>
      <c r="Q1924" s="37"/>
      <c r="R1924" s="37">
        <v>43455</v>
      </c>
      <c r="S1924" t="b">
        <v>1</v>
      </c>
      <c r="T1924" t="s">
        <v>45</v>
      </c>
      <c r="V1924" t="s">
        <v>714</v>
      </c>
      <c r="W1924">
        <v>7</v>
      </c>
      <c r="X1924">
        <v>94</v>
      </c>
      <c r="Y1924">
        <v>188</v>
      </c>
      <c r="Z1924">
        <v>39010</v>
      </c>
      <c r="AA1924">
        <v>0</v>
      </c>
      <c r="AB1924" t="s">
        <v>151</v>
      </c>
      <c r="AC1924" t="s">
        <v>151</v>
      </c>
      <c r="AE1924" t="b">
        <v>0</v>
      </c>
      <c r="AF1924" t="b">
        <v>0</v>
      </c>
      <c r="AG1924" t="s">
        <v>74</v>
      </c>
    </row>
    <row r="1925" spans="1:33" x14ac:dyDescent="0.25">
      <c r="A1925" t="str">
        <f>_xlfn.CONCAT(Table3[[#This Row],[Order]],"-",Table3[[#This Row],[Line]])</f>
        <v>75918-4</v>
      </c>
      <c r="C1925" t="s">
        <v>5967</v>
      </c>
      <c r="D1925" t="s">
        <v>74</v>
      </c>
      <c r="E1925" t="b">
        <v>0</v>
      </c>
      <c r="F1925">
        <v>75918</v>
      </c>
      <c r="G1925">
        <v>4</v>
      </c>
      <c r="H1925">
        <v>8</v>
      </c>
      <c r="I1925" t="s">
        <v>725</v>
      </c>
      <c r="J1925" t="s">
        <v>5968</v>
      </c>
      <c r="K1925" t="s">
        <v>2295</v>
      </c>
      <c r="L1925">
        <v>80</v>
      </c>
      <c r="M1925" s="37">
        <v>43462</v>
      </c>
      <c r="N1925" t="s">
        <v>43</v>
      </c>
      <c r="O1925" t="s">
        <v>4275</v>
      </c>
      <c r="P1925" t="s">
        <v>151</v>
      </c>
      <c r="Q1925" s="37"/>
      <c r="R1925" s="37">
        <v>43455</v>
      </c>
      <c r="S1925" t="b">
        <v>1</v>
      </c>
      <c r="T1925" t="s">
        <v>45</v>
      </c>
      <c r="V1925" t="s">
        <v>714</v>
      </c>
      <c r="W1925">
        <v>7</v>
      </c>
      <c r="X1925">
        <v>16</v>
      </c>
      <c r="Y1925">
        <v>32</v>
      </c>
      <c r="Z1925">
        <v>6840</v>
      </c>
      <c r="AA1925">
        <v>0</v>
      </c>
      <c r="AB1925" t="s">
        <v>151</v>
      </c>
      <c r="AC1925" t="s">
        <v>151</v>
      </c>
      <c r="AE1925" t="b">
        <v>0</v>
      </c>
      <c r="AF1925" t="b">
        <v>0</v>
      </c>
      <c r="AG1925" t="s">
        <v>74</v>
      </c>
    </row>
    <row r="1926" spans="1:33" x14ac:dyDescent="0.25">
      <c r="A1926" t="str">
        <f>_xlfn.CONCAT(Table3[[#This Row],[Order]],"-",Table3[[#This Row],[Line]])</f>
        <v>75918-5</v>
      </c>
      <c r="C1926" t="s">
        <v>5967</v>
      </c>
      <c r="D1926" t="s">
        <v>74</v>
      </c>
      <c r="E1926" t="b">
        <v>0</v>
      </c>
      <c r="F1926">
        <v>75918</v>
      </c>
      <c r="G1926">
        <v>5</v>
      </c>
      <c r="H1926">
        <v>8</v>
      </c>
      <c r="I1926" t="s">
        <v>725</v>
      </c>
      <c r="J1926" t="s">
        <v>5968</v>
      </c>
      <c r="K1926" t="s">
        <v>2297</v>
      </c>
      <c r="L1926">
        <v>104</v>
      </c>
      <c r="M1926" s="37">
        <v>43462</v>
      </c>
      <c r="N1926" t="s">
        <v>43</v>
      </c>
      <c r="O1926" t="s">
        <v>4275</v>
      </c>
      <c r="P1926" t="s">
        <v>151</v>
      </c>
      <c r="Q1926" s="37"/>
      <c r="R1926" s="37">
        <v>43455</v>
      </c>
      <c r="S1926" t="b">
        <v>1</v>
      </c>
      <c r="T1926" t="s">
        <v>41</v>
      </c>
      <c r="V1926" t="s">
        <v>714</v>
      </c>
      <c r="W1926">
        <v>7</v>
      </c>
      <c r="X1926">
        <v>24</v>
      </c>
      <c r="Y1926">
        <v>48</v>
      </c>
      <c r="Z1926">
        <v>9920</v>
      </c>
      <c r="AA1926">
        <v>0</v>
      </c>
      <c r="AB1926" t="s">
        <v>151</v>
      </c>
      <c r="AC1926" t="s">
        <v>151</v>
      </c>
      <c r="AE1926" t="b">
        <v>0</v>
      </c>
      <c r="AF1926" t="b">
        <v>0</v>
      </c>
      <c r="AG1926" t="s">
        <v>74</v>
      </c>
    </row>
    <row r="1927" spans="1:33" x14ac:dyDescent="0.25">
      <c r="A1927" t="str">
        <f>_xlfn.CONCAT(Table3[[#This Row],[Order]],"-",Table3[[#This Row],[Line]])</f>
        <v>77828-1</v>
      </c>
      <c r="C1927" t="s">
        <v>5967</v>
      </c>
      <c r="D1927" t="s">
        <v>74</v>
      </c>
      <c r="E1927" t="b">
        <v>0</v>
      </c>
      <c r="F1927">
        <v>77828</v>
      </c>
      <c r="G1927">
        <v>1</v>
      </c>
      <c r="H1927">
        <v>1</v>
      </c>
      <c r="I1927" t="s">
        <v>741</v>
      </c>
      <c r="J1927" t="s">
        <v>5968</v>
      </c>
      <c r="K1927" t="s">
        <v>3473</v>
      </c>
      <c r="L1927">
        <v>5.96</v>
      </c>
      <c r="M1927" s="37">
        <v>43469</v>
      </c>
      <c r="N1927" t="s">
        <v>29</v>
      </c>
      <c r="P1927" t="s">
        <v>151</v>
      </c>
      <c r="Q1927" s="37">
        <v>43457</v>
      </c>
      <c r="R1927" s="37"/>
      <c r="S1927" t="b">
        <v>0</v>
      </c>
      <c r="V1927" t="s">
        <v>715</v>
      </c>
      <c r="W1927">
        <v>12</v>
      </c>
      <c r="X1927">
        <v>1</v>
      </c>
      <c r="Y1927">
        <v>3</v>
      </c>
      <c r="Z1927">
        <v>1044</v>
      </c>
      <c r="AA1927">
        <v>0</v>
      </c>
      <c r="AD1927" t="s">
        <v>151</v>
      </c>
      <c r="AE1927" t="b">
        <v>0</v>
      </c>
      <c r="AF1927" t="b">
        <v>0</v>
      </c>
      <c r="AG1927" t="s">
        <v>180</v>
      </c>
    </row>
    <row r="1928" spans="1:33" x14ac:dyDescent="0.25">
      <c r="A1928" t="str">
        <f>_xlfn.CONCAT(Table3[[#This Row],[Order]],"-",Table3[[#This Row],[Line]])</f>
        <v>76875-1</v>
      </c>
      <c r="C1928" t="s">
        <v>5967</v>
      </c>
      <c r="D1928" t="s">
        <v>74</v>
      </c>
      <c r="E1928" t="b">
        <v>0</v>
      </c>
      <c r="F1928">
        <v>76875</v>
      </c>
      <c r="G1928">
        <v>1</v>
      </c>
      <c r="H1928">
        <v>16</v>
      </c>
      <c r="I1928" t="s">
        <v>719</v>
      </c>
      <c r="J1928" t="s">
        <v>5968</v>
      </c>
      <c r="K1928" t="s">
        <v>1515</v>
      </c>
      <c r="L1928">
        <v>38.56</v>
      </c>
      <c r="M1928" s="37">
        <v>43472</v>
      </c>
      <c r="N1928" t="s">
        <v>29</v>
      </c>
      <c r="O1928" t="s">
        <v>1516</v>
      </c>
      <c r="Q1928" s="37">
        <v>43457</v>
      </c>
      <c r="R1928" s="37"/>
      <c r="S1928" t="b">
        <v>0</v>
      </c>
      <c r="V1928" t="s">
        <v>714</v>
      </c>
      <c r="W1928">
        <v>18</v>
      </c>
      <c r="X1928">
        <v>16</v>
      </c>
      <c r="Y1928">
        <v>16</v>
      </c>
      <c r="Z1928">
        <v>4352</v>
      </c>
      <c r="AA1928">
        <v>0</v>
      </c>
      <c r="AD1928" t="s">
        <v>151</v>
      </c>
      <c r="AE1928" t="b">
        <v>1</v>
      </c>
      <c r="AF1928" t="b">
        <v>0</v>
      </c>
      <c r="AG1928" t="s">
        <v>74</v>
      </c>
    </row>
    <row r="1929" spans="1:33" x14ac:dyDescent="0.25">
      <c r="A1929" t="str">
        <f>_xlfn.CONCAT(Table3[[#This Row],[Order]],"-",Table3[[#This Row],[Line]])</f>
        <v>76875-2</v>
      </c>
      <c r="C1929" t="s">
        <v>5967</v>
      </c>
      <c r="D1929" t="s">
        <v>74</v>
      </c>
      <c r="E1929" t="b">
        <v>0</v>
      </c>
      <c r="F1929">
        <v>76875</v>
      </c>
      <c r="G1929">
        <v>2</v>
      </c>
      <c r="H1929">
        <v>7</v>
      </c>
      <c r="I1929" t="s">
        <v>719</v>
      </c>
      <c r="J1929" t="s">
        <v>5968</v>
      </c>
      <c r="K1929" t="s">
        <v>1518</v>
      </c>
      <c r="L1929">
        <v>32.409999999999997</v>
      </c>
      <c r="M1929" s="37">
        <v>43472</v>
      </c>
      <c r="N1929" t="s">
        <v>29</v>
      </c>
      <c r="O1929" t="s">
        <v>1516</v>
      </c>
      <c r="Q1929" s="37">
        <v>43457</v>
      </c>
      <c r="R1929" s="37"/>
      <c r="S1929" t="b">
        <v>0</v>
      </c>
      <c r="V1929" t="s">
        <v>714</v>
      </c>
      <c r="W1929">
        <v>18</v>
      </c>
      <c r="X1929">
        <v>7</v>
      </c>
      <c r="Y1929">
        <v>14</v>
      </c>
      <c r="Z1929">
        <v>3808</v>
      </c>
      <c r="AA1929">
        <v>0</v>
      </c>
      <c r="AD1929" t="s">
        <v>151</v>
      </c>
      <c r="AE1929" t="b">
        <v>1</v>
      </c>
      <c r="AF1929" t="b">
        <v>0</v>
      </c>
      <c r="AG1929" t="s">
        <v>74</v>
      </c>
    </row>
    <row r="1930" spans="1:33" x14ac:dyDescent="0.25">
      <c r="A1930" t="str">
        <f>_xlfn.CONCAT(Table3[[#This Row],[Order]],"-",Table3[[#This Row],[Line]])</f>
        <v>76875-3</v>
      </c>
      <c r="C1930" t="s">
        <v>5967</v>
      </c>
      <c r="D1930" t="s">
        <v>74</v>
      </c>
      <c r="E1930" t="b">
        <v>0</v>
      </c>
      <c r="F1930">
        <v>76875</v>
      </c>
      <c r="G1930">
        <v>3</v>
      </c>
      <c r="H1930">
        <v>39</v>
      </c>
      <c r="I1930" t="s">
        <v>719</v>
      </c>
      <c r="J1930" t="s">
        <v>5968</v>
      </c>
      <c r="K1930" t="s">
        <v>1520</v>
      </c>
      <c r="L1930">
        <v>93.99</v>
      </c>
      <c r="M1930" s="37">
        <v>43472</v>
      </c>
      <c r="N1930" t="s">
        <v>29</v>
      </c>
      <c r="O1930" t="s">
        <v>1516</v>
      </c>
      <c r="Q1930" s="37">
        <v>43457</v>
      </c>
      <c r="R1930" s="37"/>
      <c r="S1930" t="b">
        <v>0</v>
      </c>
      <c r="V1930" t="s">
        <v>714</v>
      </c>
      <c r="W1930">
        <v>18</v>
      </c>
      <c r="X1930">
        <v>39</v>
      </c>
      <c r="Y1930">
        <v>39</v>
      </c>
      <c r="Z1930">
        <v>10608</v>
      </c>
      <c r="AA1930">
        <v>0</v>
      </c>
      <c r="AD1930" t="s">
        <v>151</v>
      </c>
      <c r="AE1930" t="b">
        <v>1</v>
      </c>
      <c r="AF1930" t="b">
        <v>0</v>
      </c>
      <c r="AG1930" t="s">
        <v>74</v>
      </c>
    </row>
    <row r="1931" spans="1:33" x14ac:dyDescent="0.25">
      <c r="A1931" t="str">
        <f>_xlfn.CONCAT(Table3[[#This Row],[Order]],"-",Table3[[#This Row],[Line]])</f>
        <v>76875-5</v>
      </c>
      <c r="C1931" t="s">
        <v>5967</v>
      </c>
      <c r="D1931" t="s">
        <v>74</v>
      </c>
      <c r="E1931" t="b">
        <v>0</v>
      </c>
      <c r="F1931">
        <v>76875</v>
      </c>
      <c r="G1931">
        <v>5</v>
      </c>
      <c r="H1931">
        <v>18</v>
      </c>
      <c r="I1931" t="s">
        <v>719</v>
      </c>
      <c r="J1931" t="s">
        <v>5968</v>
      </c>
      <c r="K1931" t="s">
        <v>1522</v>
      </c>
      <c r="L1931">
        <v>55.43</v>
      </c>
      <c r="M1931" s="37">
        <v>43472</v>
      </c>
      <c r="N1931" t="s">
        <v>29</v>
      </c>
      <c r="O1931" t="s">
        <v>1516</v>
      </c>
      <c r="Q1931" s="37">
        <v>43457</v>
      </c>
      <c r="R1931" s="37"/>
      <c r="S1931" t="b">
        <v>0</v>
      </c>
      <c r="V1931" t="s">
        <v>714</v>
      </c>
      <c r="W1931">
        <v>18</v>
      </c>
      <c r="X1931">
        <v>18</v>
      </c>
      <c r="Y1931">
        <v>23</v>
      </c>
      <c r="Z1931">
        <v>4896</v>
      </c>
      <c r="AA1931">
        <v>0</v>
      </c>
      <c r="AD1931" t="s">
        <v>151</v>
      </c>
      <c r="AE1931" t="b">
        <v>1</v>
      </c>
      <c r="AF1931" t="b">
        <v>0</v>
      </c>
      <c r="AG1931" t="s">
        <v>74</v>
      </c>
    </row>
    <row r="1932" spans="1:33" x14ac:dyDescent="0.25">
      <c r="A1932" t="str">
        <f>_xlfn.CONCAT(Table3[[#This Row],[Order]],"-",Table3[[#This Row],[Line]])</f>
        <v>76875-6</v>
      </c>
      <c r="C1932" t="s">
        <v>5967</v>
      </c>
      <c r="D1932" t="s">
        <v>74</v>
      </c>
      <c r="E1932" t="b">
        <v>0</v>
      </c>
      <c r="F1932">
        <v>76875</v>
      </c>
      <c r="G1932">
        <v>6</v>
      </c>
      <c r="H1932">
        <v>5</v>
      </c>
      <c r="I1932" t="s">
        <v>719</v>
      </c>
      <c r="J1932" t="s">
        <v>5968</v>
      </c>
      <c r="K1932" t="s">
        <v>1524</v>
      </c>
      <c r="L1932">
        <v>23.15</v>
      </c>
      <c r="M1932" s="37">
        <v>43472</v>
      </c>
      <c r="N1932" t="s">
        <v>29</v>
      </c>
      <c r="O1932" t="s">
        <v>1516</v>
      </c>
      <c r="Q1932" s="37">
        <v>43457</v>
      </c>
      <c r="R1932" s="37"/>
      <c r="S1932" t="b">
        <v>0</v>
      </c>
      <c r="V1932" t="s">
        <v>714</v>
      </c>
      <c r="W1932">
        <v>18</v>
      </c>
      <c r="X1932">
        <v>5</v>
      </c>
      <c r="Y1932">
        <v>10</v>
      </c>
      <c r="Z1932">
        <v>2720</v>
      </c>
      <c r="AA1932">
        <v>0</v>
      </c>
      <c r="AD1932" t="s">
        <v>151</v>
      </c>
      <c r="AE1932" t="b">
        <v>1</v>
      </c>
      <c r="AF1932" t="b">
        <v>0</v>
      </c>
      <c r="AG1932" t="s">
        <v>74</v>
      </c>
    </row>
    <row r="1933" spans="1:33" x14ac:dyDescent="0.25">
      <c r="A1933" t="str">
        <f>_xlfn.CONCAT(Table3[[#This Row],[Order]],"-",Table3[[#This Row],[Line]])</f>
        <v>76875-7</v>
      </c>
      <c r="C1933" t="s">
        <v>5967</v>
      </c>
      <c r="D1933" t="s">
        <v>74</v>
      </c>
      <c r="E1933" t="b">
        <v>0</v>
      </c>
      <c r="F1933">
        <v>76875</v>
      </c>
      <c r="G1933">
        <v>7</v>
      </c>
      <c r="H1933">
        <v>9</v>
      </c>
      <c r="I1933" t="s">
        <v>719</v>
      </c>
      <c r="J1933" t="s">
        <v>5968</v>
      </c>
      <c r="K1933" t="s">
        <v>1526</v>
      </c>
      <c r="L1933">
        <v>21.69</v>
      </c>
      <c r="M1933" s="37">
        <v>43472</v>
      </c>
      <c r="N1933" t="s">
        <v>29</v>
      </c>
      <c r="O1933" t="s">
        <v>1516</v>
      </c>
      <c r="Q1933" s="37">
        <v>43457</v>
      </c>
      <c r="R1933" s="37"/>
      <c r="S1933" t="b">
        <v>0</v>
      </c>
      <c r="V1933" t="s">
        <v>714</v>
      </c>
      <c r="W1933">
        <v>18</v>
      </c>
      <c r="X1933">
        <v>9</v>
      </c>
      <c r="Y1933">
        <v>9</v>
      </c>
      <c r="Z1933">
        <v>2448</v>
      </c>
      <c r="AA1933">
        <v>0</v>
      </c>
      <c r="AD1933" t="s">
        <v>151</v>
      </c>
      <c r="AE1933" t="b">
        <v>1</v>
      </c>
      <c r="AF1933" t="b">
        <v>0</v>
      </c>
      <c r="AG1933" t="s">
        <v>74</v>
      </c>
    </row>
    <row r="1934" spans="1:33" x14ac:dyDescent="0.25">
      <c r="A1934" t="str">
        <f>_xlfn.CONCAT(Table3[[#This Row],[Order]],"-",Table3[[#This Row],[Line]])</f>
        <v>76875-8</v>
      </c>
      <c r="C1934" t="s">
        <v>5967</v>
      </c>
      <c r="D1934" t="s">
        <v>74</v>
      </c>
      <c r="E1934" t="b">
        <v>0</v>
      </c>
      <c r="F1934">
        <v>76875</v>
      </c>
      <c r="G1934">
        <v>8</v>
      </c>
      <c r="H1934">
        <v>4</v>
      </c>
      <c r="I1934" t="s">
        <v>719</v>
      </c>
      <c r="J1934" t="s">
        <v>5968</v>
      </c>
      <c r="K1934" t="s">
        <v>1528</v>
      </c>
      <c r="L1934">
        <v>18.52</v>
      </c>
      <c r="M1934" s="37">
        <v>43472</v>
      </c>
      <c r="N1934" t="s">
        <v>29</v>
      </c>
      <c r="O1934" t="s">
        <v>1516</v>
      </c>
      <c r="Q1934" s="37">
        <v>43457</v>
      </c>
      <c r="R1934" s="37"/>
      <c r="S1934" t="b">
        <v>0</v>
      </c>
      <c r="V1934" t="s">
        <v>714</v>
      </c>
      <c r="W1934">
        <v>18</v>
      </c>
      <c r="X1934">
        <v>4</v>
      </c>
      <c r="Y1934">
        <v>8</v>
      </c>
      <c r="Z1934">
        <v>2176</v>
      </c>
      <c r="AA1934">
        <v>0</v>
      </c>
      <c r="AD1934" t="s">
        <v>151</v>
      </c>
      <c r="AE1934" t="b">
        <v>1</v>
      </c>
      <c r="AF1934" t="b">
        <v>0</v>
      </c>
      <c r="AG1934" t="s">
        <v>74</v>
      </c>
    </row>
    <row r="1935" spans="1:33" x14ac:dyDescent="0.25">
      <c r="A1935" t="str">
        <f>_xlfn.CONCAT(Table3[[#This Row],[Order]],"-",Table3[[#This Row],[Line]])</f>
        <v>76875-9</v>
      </c>
      <c r="C1935" t="s">
        <v>5967</v>
      </c>
      <c r="D1935" t="s">
        <v>74</v>
      </c>
      <c r="E1935" t="b">
        <v>0</v>
      </c>
      <c r="F1935">
        <v>76875</v>
      </c>
      <c r="G1935">
        <v>9</v>
      </c>
      <c r="H1935">
        <v>10</v>
      </c>
      <c r="I1935" t="s">
        <v>719</v>
      </c>
      <c r="J1935" t="s">
        <v>5968</v>
      </c>
      <c r="K1935" t="s">
        <v>1530</v>
      </c>
      <c r="L1935">
        <v>24.1</v>
      </c>
      <c r="M1935" s="37">
        <v>43472</v>
      </c>
      <c r="N1935" t="s">
        <v>29</v>
      </c>
      <c r="O1935" t="s">
        <v>1516</v>
      </c>
      <c r="Q1935" s="37">
        <v>43457</v>
      </c>
      <c r="R1935" s="37"/>
      <c r="S1935" t="b">
        <v>0</v>
      </c>
      <c r="V1935" t="s">
        <v>714</v>
      </c>
      <c r="W1935">
        <v>18</v>
      </c>
      <c r="X1935">
        <v>10</v>
      </c>
      <c r="Y1935">
        <v>10</v>
      </c>
      <c r="Z1935">
        <v>2720</v>
      </c>
      <c r="AA1935">
        <v>0</v>
      </c>
      <c r="AD1935" t="s">
        <v>151</v>
      </c>
      <c r="AE1935" t="b">
        <v>1</v>
      </c>
      <c r="AF1935" t="b">
        <v>0</v>
      </c>
      <c r="AG1935" t="s">
        <v>74</v>
      </c>
    </row>
    <row r="1936" spans="1:33" x14ac:dyDescent="0.25">
      <c r="A1936" t="str">
        <f>_xlfn.CONCAT(Table3[[#This Row],[Order]],"-",Table3[[#This Row],[Line]])</f>
        <v>76875-10</v>
      </c>
      <c r="C1936" t="s">
        <v>5967</v>
      </c>
      <c r="D1936" t="s">
        <v>74</v>
      </c>
      <c r="E1936" t="b">
        <v>0</v>
      </c>
      <c r="F1936">
        <v>76875</v>
      </c>
      <c r="G1936">
        <v>10</v>
      </c>
      <c r="H1936">
        <v>26</v>
      </c>
      <c r="I1936" t="s">
        <v>719</v>
      </c>
      <c r="J1936" t="s">
        <v>5968</v>
      </c>
      <c r="K1936" t="s">
        <v>1532</v>
      </c>
      <c r="L1936">
        <v>120.38</v>
      </c>
      <c r="M1936" s="37">
        <v>43472</v>
      </c>
      <c r="N1936" t="s">
        <v>29</v>
      </c>
      <c r="O1936" t="s">
        <v>1516</v>
      </c>
      <c r="Q1936" s="37">
        <v>43457</v>
      </c>
      <c r="R1936" s="37"/>
      <c r="S1936" t="b">
        <v>0</v>
      </c>
      <c r="V1936" t="s">
        <v>714</v>
      </c>
      <c r="W1936">
        <v>18</v>
      </c>
      <c r="X1936">
        <v>26</v>
      </c>
      <c r="Y1936">
        <v>52</v>
      </c>
      <c r="Z1936">
        <v>14144</v>
      </c>
      <c r="AA1936">
        <v>0</v>
      </c>
      <c r="AD1936" t="s">
        <v>151</v>
      </c>
      <c r="AE1936" t="b">
        <v>1</v>
      </c>
      <c r="AF1936" t="b">
        <v>0</v>
      </c>
      <c r="AG1936" t="s">
        <v>74</v>
      </c>
    </row>
    <row r="1937" spans="1:33" x14ac:dyDescent="0.25">
      <c r="A1937" t="str">
        <f>_xlfn.CONCAT(Table3[[#This Row],[Order]],"-",Table3[[#This Row],[Line]])</f>
        <v>76875-11</v>
      </c>
      <c r="C1937" t="s">
        <v>5967</v>
      </c>
      <c r="D1937" t="s">
        <v>74</v>
      </c>
      <c r="E1937" t="b">
        <v>0</v>
      </c>
      <c r="F1937">
        <v>76875</v>
      </c>
      <c r="G1937">
        <v>11</v>
      </c>
      <c r="H1937">
        <v>36</v>
      </c>
      <c r="I1937" t="s">
        <v>719</v>
      </c>
      <c r="J1937" t="s">
        <v>5968</v>
      </c>
      <c r="K1937" t="s">
        <v>1534</v>
      </c>
      <c r="L1937">
        <v>86.76</v>
      </c>
      <c r="M1937" s="37">
        <v>43472</v>
      </c>
      <c r="N1937" t="s">
        <v>29</v>
      </c>
      <c r="O1937" t="s">
        <v>1516</v>
      </c>
      <c r="Q1937" s="37">
        <v>43457</v>
      </c>
      <c r="R1937" s="37"/>
      <c r="S1937" t="b">
        <v>0</v>
      </c>
      <c r="V1937" t="s">
        <v>714</v>
      </c>
      <c r="W1937">
        <v>18</v>
      </c>
      <c r="X1937">
        <v>36</v>
      </c>
      <c r="Y1937">
        <v>36</v>
      </c>
      <c r="Z1937">
        <v>9792</v>
      </c>
      <c r="AA1937">
        <v>0</v>
      </c>
      <c r="AD1937" t="s">
        <v>151</v>
      </c>
      <c r="AE1937" t="b">
        <v>1</v>
      </c>
      <c r="AF1937" t="b">
        <v>0</v>
      </c>
      <c r="AG1937" t="s">
        <v>74</v>
      </c>
    </row>
    <row r="1938" spans="1:33" x14ac:dyDescent="0.25">
      <c r="A1938" t="str">
        <f>_xlfn.CONCAT(Table3[[#This Row],[Order]],"-",Table3[[#This Row],[Line]])</f>
        <v>76875-12</v>
      </c>
      <c r="C1938" t="s">
        <v>5967</v>
      </c>
      <c r="D1938" t="s">
        <v>74</v>
      </c>
      <c r="E1938" t="b">
        <v>0</v>
      </c>
      <c r="F1938">
        <v>76875</v>
      </c>
      <c r="G1938">
        <v>12</v>
      </c>
      <c r="H1938">
        <v>2</v>
      </c>
      <c r="I1938" t="s">
        <v>719</v>
      </c>
      <c r="J1938" t="s">
        <v>5968</v>
      </c>
      <c r="K1938" t="s">
        <v>1535</v>
      </c>
      <c r="L1938">
        <v>9.26</v>
      </c>
      <c r="M1938" s="37">
        <v>43472</v>
      </c>
      <c r="N1938" t="s">
        <v>29</v>
      </c>
      <c r="O1938" t="s">
        <v>1516</v>
      </c>
      <c r="Q1938" s="37">
        <v>43457</v>
      </c>
      <c r="R1938" s="37"/>
      <c r="S1938" t="b">
        <v>0</v>
      </c>
      <c r="V1938" t="s">
        <v>714</v>
      </c>
      <c r="W1938">
        <v>18</v>
      </c>
      <c r="X1938">
        <v>2</v>
      </c>
      <c r="Y1938">
        <v>4</v>
      </c>
      <c r="Z1938">
        <v>1088</v>
      </c>
      <c r="AA1938">
        <v>0</v>
      </c>
      <c r="AD1938" t="s">
        <v>151</v>
      </c>
      <c r="AE1938" t="b">
        <v>1</v>
      </c>
      <c r="AF1938" t="b">
        <v>0</v>
      </c>
      <c r="AG1938" t="s">
        <v>74</v>
      </c>
    </row>
    <row r="1939" spans="1:33" x14ac:dyDescent="0.25">
      <c r="A1939" t="str">
        <f>_xlfn.CONCAT(Table3[[#This Row],[Order]],"-",Table3[[#This Row],[Line]])</f>
        <v>76875-13</v>
      </c>
      <c r="C1939" t="s">
        <v>5967</v>
      </c>
      <c r="D1939" t="s">
        <v>74</v>
      </c>
      <c r="E1939" t="b">
        <v>0</v>
      </c>
      <c r="F1939">
        <v>76875</v>
      </c>
      <c r="G1939">
        <v>13</v>
      </c>
      <c r="H1939">
        <v>8</v>
      </c>
      <c r="I1939" t="s">
        <v>741</v>
      </c>
      <c r="J1939" t="s">
        <v>5968</v>
      </c>
      <c r="K1939" t="s">
        <v>1537</v>
      </c>
      <c r="L1939">
        <v>27.36</v>
      </c>
      <c r="M1939" s="37">
        <v>43472</v>
      </c>
      <c r="N1939" t="s">
        <v>29</v>
      </c>
      <c r="O1939" t="s">
        <v>1516</v>
      </c>
      <c r="Q1939" s="37">
        <v>43457</v>
      </c>
      <c r="R1939" s="37"/>
      <c r="S1939" t="b">
        <v>0</v>
      </c>
      <c r="V1939" t="s">
        <v>714</v>
      </c>
      <c r="W1939">
        <v>18</v>
      </c>
      <c r="X1939">
        <v>8</v>
      </c>
      <c r="Y1939">
        <v>8</v>
      </c>
      <c r="Z1939">
        <v>2560</v>
      </c>
      <c r="AA1939">
        <v>0</v>
      </c>
      <c r="AD1939" t="s">
        <v>151</v>
      </c>
      <c r="AE1939" t="b">
        <v>1</v>
      </c>
      <c r="AF1939" t="b">
        <v>0</v>
      </c>
      <c r="AG1939" t="s">
        <v>74</v>
      </c>
    </row>
    <row r="1940" spans="1:33" x14ac:dyDescent="0.25">
      <c r="A1940" t="str">
        <f>_xlfn.CONCAT(Table3[[#This Row],[Order]],"-",Table3[[#This Row],[Line]])</f>
        <v>76845-1</v>
      </c>
      <c r="C1940" t="s">
        <v>5967</v>
      </c>
      <c r="D1940" t="s">
        <v>74</v>
      </c>
      <c r="E1940" t="b">
        <v>0</v>
      </c>
      <c r="F1940">
        <v>76845</v>
      </c>
      <c r="G1940">
        <v>1</v>
      </c>
      <c r="H1940">
        <v>2</v>
      </c>
      <c r="I1940" t="s">
        <v>732</v>
      </c>
      <c r="J1940" t="s">
        <v>5968</v>
      </c>
      <c r="K1940" t="s">
        <v>2166</v>
      </c>
      <c r="L1940">
        <v>12</v>
      </c>
      <c r="M1940" s="37">
        <v>43472</v>
      </c>
      <c r="N1940" t="s">
        <v>29</v>
      </c>
      <c r="O1940" t="s">
        <v>3051</v>
      </c>
      <c r="Q1940" s="37"/>
      <c r="R1940" s="37"/>
      <c r="S1940" t="b">
        <v>0</v>
      </c>
      <c r="V1940" t="s">
        <v>715</v>
      </c>
      <c r="W1940">
        <v>12</v>
      </c>
      <c r="X1940">
        <v>2</v>
      </c>
      <c r="Y1940">
        <v>4</v>
      </c>
      <c r="Z1940">
        <v>1656</v>
      </c>
      <c r="AA1940">
        <v>0</v>
      </c>
      <c r="AE1940" t="b">
        <v>0</v>
      </c>
      <c r="AF1940" t="b">
        <v>0</v>
      </c>
      <c r="AG1940" t="s">
        <v>74</v>
      </c>
    </row>
    <row r="1941" spans="1:33" x14ac:dyDescent="0.25">
      <c r="A1941" t="str">
        <f>_xlfn.CONCAT(Table3[[#This Row],[Order]],"-",Table3[[#This Row],[Line]])</f>
        <v>77225-1</v>
      </c>
      <c r="C1941" t="s">
        <v>5967</v>
      </c>
      <c r="D1941" t="s">
        <v>74</v>
      </c>
      <c r="E1941" t="b">
        <v>0</v>
      </c>
      <c r="F1941">
        <v>77225</v>
      </c>
      <c r="G1941">
        <v>1</v>
      </c>
      <c r="H1941">
        <v>1</v>
      </c>
      <c r="I1941" t="s">
        <v>738</v>
      </c>
      <c r="J1941" t="s">
        <v>5968</v>
      </c>
      <c r="K1941" t="s">
        <v>2298</v>
      </c>
      <c r="L1941">
        <v>60</v>
      </c>
      <c r="M1941" s="37">
        <v>43473</v>
      </c>
      <c r="N1941" t="s">
        <v>165</v>
      </c>
      <c r="O1941" t="s">
        <v>2185</v>
      </c>
      <c r="Q1941" s="37">
        <v>43461</v>
      </c>
      <c r="R1941" s="37"/>
      <c r="S1941" t="b">
        <v>0</v>
      </c>
      <c r="V1941" t="s">
        <v>715</v>
      </c>
      <c r="W1941">
        <v>1</v>
      </c>
      <c r="X1941">
        <v>3</v>
      </c>
      <c r="Y1941">
        <v>3</v>
      </c>
      <c r="Z1941">
        <v>1040</v>
      </c>
      <c r="AA1941">
        <v>0</v>
      </c>
      <c r="AD1941" t="s">
        <v>151</v>
      </c>
      <c r="AE1941" t="b">
        <v>0</v>
      </c>
      <c r="AF1941" t="b">
        <v>0</v>
      </c>
      <c r="AG1941" t="s">
        <v>74</v>
      </c>
    </row>
    <row r="1942" spans="1:33" x14ac:dyDescent="0.25">
      <c r="A1942" t="str">
        <f>_xlfn.CONCAT(Table3[[#This Row],[Order]],"-",Table3[[#This Row],[Line]])</f>
        <v>77786-1</v>
      </c>
      <c r="C1942" t="s">
        <v>5967</v>
      </c>
      <c r="D1942" t="s">
        <v>74</v>
      </c>
      <c r="E1942" t="b">
        <v>0</v>
      </c>
      <c r="F1942">
        <v>77786</v>
      </c>
      <c r="G1942">
        <v>1</v>
      </c>
      <c r="H1942">
        <v>4</v>
      </c>
      <c r="I1942" t="s">
        <v>739</v>
      </c>
      <c r="J1942" t="s">
        <v>5968</v>
      </c>
      <c r="K1942" t="s">
        <v>3474</v>
      </c>
      <c r="L1942">
        <v>25.28</v>
      </c>
      <c r="M1942" s="37">
        <v>43475</v>
      </c>
      <c r="N1942" t="s">
        <v>165</v>
      </c>
      <c r="Q1942" s="37">
        <v>43464</v>
      </c>
      <c r="R1942" s="37"/>
      <c r="S1942" t="b">
        <v>0</v>
      </c>
      <c r="V1942" t="s">
        <v>715</v>
      </c>
      <c r="W1942">
        <v>12</v>
      </c>
      <c r="X1942">
        <v>4</v>
      </c>
      <c r="Y1942">
        <v>4</v>
      </c>
      <c r="Z1942">
        <v>2160</v>
      </c>
      <c r="AA1942">
        <v>0</v>
      </c>
      <c r="AD1942" t="s">
        <v>151</v>
      </c>
      <c r="AE1942" t="b">
        <v>0</v>
      </c>
      <c r="AF1942" t="b">
        <v>0</v>
      </c>
      <c r="AG1942" t="s">
        <v>74</v>
      </c>
    </row>
    <row r="1943" spans="1:33" x14ac:dyDescent="0.25">
      <c r="A1943" t="str">
        <f>_xlfn.CONCAT(Table3[[#This Row],[Order]],"-",Table3[[#This Row],[Line]])</f>
        <v>77281-1</v>
      </c>
      <c r="C1943" t="s">
        <v>5967</v>
      </c>
      <c r="D1943" t="s">
        <v>74</v>
      </c>
      <c r="E1943" t="b">
        <v>0</v>
      </c>
      <c r="F1943">
        <v>77281</v>
      </c>
      <c r="G1943">
        <v>1</v>
      </c>
      <c r="H1943">
        <v>52</v>
      </c>
      <c r="I1943" t="s">
        <v>719</v>
      </c>
      <c r="J1943" t="s">
        <v>5968</v>
      </c>
      <c r="K1943" t="s">
        <v>2918</v>
      </c>
      <c r="L1943">
        <v>115.968</v>
      </c>
      <c r="M1943" s="37">
        <v>43469</v>
      </c>
      <c r="N1943" t="s">
        <v>43</v>
      </c>
      <c r="Q1943" s="37">
        <v>43457</v>
      </c>
      <c r="R1943" s="37"/>
      <c r="S1943" t="b">
        <v>0</v>
      </c>
      <c r="V1943" t="s">
        <v>714</v>
      </c>
      <c r="W1943">
        <v>10</v>
      </c>
      <c r="X1943">
        <v>52</v>
      </c>
      <c r="Y1943">
        <v>52</v>
      </c>
      <c r="Z1943">
        <v>18460</v>
      </c>
      <c r="AA1943">
        <v>0</v>
      </c>
      <c r="AD1943" t="s">
        <v>151</v>
      </c>
      <c r="AE1943" t="b">
        <v>1</v>
      </c>
      <c r="AF1943" t="b">
        <v>0</v>
      </c>
      <c r="AG1943" t="s">
        <v>74</v>
      </c>
    </row>
    <row r="1944" spans="1:33" x14ac:dyDescent="0.25">
      <c r="A1944" t="str">
        <f>_xlfn.CONCAT(Table3[[#This Row],[Order]],"-",Table3[[#This Row],[Line]])</f>
        <v>78066-1</v>
      </c>
      <c r="C1944" t="s">
        <v>5967</v>
      </c>
      <c r="D1944" t="s">
        <v>74</v>
      </c>
      <c r="E1944" t="b">
        <v>0</v>
      </c>
      <c r="F1944">
        <v>78066</v>
      </c>
      <c r="G1944">
        <v>1</v>
      </c>
      <c r="H1944">
        <v>22</v>
      </c>
      <c r="I1944" t="s">
        <v>731</v>
      </c>
      <c r="J1944" t="s">
        <v>5968</v>
      </c>
      <c r="K1944" t="s">
        <v>5309</v>
      </c>
      <c r="L1944">
        <v>69.08</v>
      </c>
      <c r="M1944" s="37">
        <v>43486</v>
      </c>
      <c r="N1944" t="s">
        <v>42</v>
      </c>
      <c r="Q1944" s="37"/>
      <c r="R1944" s="37"/>
      <c r="S1944" t="b">
        <v>0</v>
      </c>
      <c r="V1944" t="s">
        <v>714</v>
      </c>
      <c r="W1944">
        <v>1</v>
      </c>
      <c r="X1944">
        <v>22</v>
      </c>
      <c r="Y1944">
        <v>22</v>
      </c>
      <c r="Z1944">
        <v>6600</v>
      </c>
      <c r="AA1944">
        <v>0</v>
      </c>
      <c r="AE1944" t="b">
        <v>0</v>
      </c>
      <c r="AF1944" t="b">
        <v>0</v>
      </c>
      <c r="AG1944" t="s">
        <v>74</v>
      </c>
    </row>
    <row r="1945" spans="1:33" x14ac:dyDescent="0.25">
      <c r="A1945" t="str">
        <f>_xlfn.CONCAT(Table3[[#This Row],[Order]],"-",Table3[[#This Row],[Line]])</f>
        <v>78066-2</v>
      </c>
      <c r="C1945" t="s">
        <v>5967</v>
      </c>
      <c r="D1945" t="s">
        <v>74</v>
      </c>
      <c r="E1945" t="b">
        <v>0</v>
      </c>
      <c r="F1945">
        <v>78066</v>
      </c>
      <c r="G1945">
        <v>2</v>
      </c>
      <c r="H1945">
        <v>2</v>
      </c>
      <c r="I1945" t="s">
        <v>731</v>
      </c>
      <c r="J1945" t="s">
        <v>5968</v>
      </c>
      <c r="K1945" t="s">
        <v>5310</v>
      </c>
      <c r="L1945">
        <v>14.84</v>
      </c>
      <c r="M1945" s="37">
        <v>43486</v>
      </c>
      <c r="N1945" t="s">
        <v>42</v>
      </c>
      <c r="Q1945" s="37"/>
      <c r="R1945" s="37"/>
      <c r="S1945" t="b">
        <v>0</v>
      </c>
      <c r="V1945" t="s">
        <v>714</v>
      </c>
      <c r="W1945">
        <v>1</v>
      </c>
      <c r="X1945">
        <v>2</v>
      </c>
      <c r="Y1945">
        <v>2</v>
      </c>
      <c r="Z1945">
        <v>960</v>
      </c>
      <c r="AA1945">
        <v>0</v>
      </c>
      <c r="AE1945" t="b">
        <v>0</v>
      </c>
      <c r="AF1945" t="b">
        <v>0</v>
      </c>
      <c r="AG1945" t="s">
        <v>74</v>
      </c>
    </row>
    <row r="1946" spans="1:33" x14ac:dyDescent="0.25">
      <c r="A1946" t="str">
        <f>_xlfn.CONCAT(Table3[[#This Row],[Order]],"-",Table3[[#This Row],[Line]])</f>
        <v>78066-3</v>
      </c>
      <c r="C1946" t="s">
        <v>5967</v>
      </c>
      <c r="D1946" t="s">
        <v>74</v>
      </c>
      <c r="E1946" t="b">
        <v>0</v>
      </c>
      <c r="F1946">
        <v>78066</v>
      </c>
      <c r="G1946">
        <v>3</v>
      </c>
      <c r="H1946">
        <v>14</v>
      </c>
      <c r="I1946" t="s">
        <v>731</v>
      </c>
      <c r="J1946" t="s">
        <v>5968</v>
      </c>
      <c r="K1946" t="s">
        <v>5312</v>
      </c>
      <c r="L1946">
        <v>43.96</v>
      </c>
      <c r="M1946" s="37">
        <v>43486</v>
      </c>
      <c r="N1946" t="s">
        <v>42</v>
      </c>
      <c r="Q1946" s="37"/>
      <c r="R1946" s="37"/>
      <c r="S1946" t="b">
        <v>0</v>
      </c>
      <c r="V1946" t="s">
        <v>714</v>
      </c>
      <c r="W1946">
        <v>1</v>
      </c>
      <c r="X1946">
        <v>14</v>
      </c>
      <c r="Y1946">
        <v>14</v>
      </c>
      <c r="Z1946">
        <v>4200</v>
      </c>
      <c r="AA1946">
        <v>0</v>
      </c>
      <c r="AE1946" t="b">
        <v>0</v>
      </c>
      <c r="AF1946" t="b">
        <v>0</v>
      </c>
      <c r="AG1946" t="s">
        <v>74</v>
      </c>
    </row>
    <row r="1947" spans="1:33" x14ac:dyDescent="0.25">
      <c r="A1947" t="str">
        <f>_xlfn.CONCAT(Table3[[#This Row],[Order]],"-",Table3[[#This Row],[Line]])</f>
        <v>78066-4</v>
      </c>
      <c r="C1947" t="s">
        <v>5967</v>
      </c>
      <c r="D1947" t="s">
        <v>74</v>
      </c>
      <c r="E1947" t="b">
        <v>0</v>
      </c>
      <c r="F1947">
        <v>78066</v>
      </c>
      <c r="G1947">
        <v>4</v>
      </c>
      <c r="H1947">
        <v>2</v>
      </c>
      <c r="I1947" t="s">
        <v>731</v>
      </c>
      <c r="J1947" t="s">
        <v>5968</v>
      </c>
      <c r="K1947" t="s">
        <v>5313</v>
      </c>
      <c r="L1947">
        <v>14.84</v>
      </c>
      <c r="M1947" s="37">
        <v>43486</v>
      </c>
      <c r="N1947" t="s">
        <v>42</v>
      </c>
      <c r="Q1947" s="37"/>
      <c r="R1947" s="37"/>
      <c r="S1947" t="b">
        <v>0</v>
      </c>
      <c r="V1947" t="s">
        <v>714</v>
      </c>
      <c r="W1947">
        <v>1</v>
      </c>
      <c r="X1947">
        <v>2</v>
      </c>
      <c r="Y1947">
        <v>2</v>
      </c>
      <c r="Z1947">
        <v>960</v>
      </c>
      <c r="AA1947">
        <v>0</v>
      </c>
      <c r="AE1947" t="b">
        <v>0</v>
      </c>
      <c r="AF1947" t="b">
        <v>0</v>
      </c>
      <c r="AG1947" t="s">
        <v>74</v>
      </c>
    </row>
    <row r="1948" spans="1:33" x14ac:dyDescent="0.25">
      <c r="A1948" t="str">
        <f>_xlfn.CONCAT(Table3[[#This Row],[Order]],"-",Table3[[#This Row],[Line]])</f>
        <v>78066-5</v>
      </c>
      <c r="C1948" t="s">
        <v>5967</v>
      </c>
      <c r="D1948" t="s">
        <v>74</v>
      </c>
      <c r="E1948" t="b">
        <v>0</v>
      </c>
      <c r="F1948">
        <v>78066</v>
      </c>
      <c r="G1948">
        <v>5</v>
      </c>
      <c r="H1948">
        <v>5</v>
      </c>
      <c r="I1948" t="s">
        <v>759</v>
      </c>
      <c r="J1948" t="s">
        <v>5968</v>
      </c>
      <c r="K1948" t="s">
        <v>5315</v>
      </c>
      <c r="L1948">
        <v>0</v>
      </c>
      <c r="M1948" s="37">
        <v>43486</v>
      </c>
      <c r="N1948" t="s">
        <v>42</v>
      </c>
      <c r="Q1948" s="37"/>
      <c r="R1948" s="37"/>
      <c r="S1948" t="b">
        <v>0</v>
      </c>
      <c r="V1948" t="s">
        <v>714</v>
      </c>
      <c r="W1948">
        <v>1</v>
      </c>
      <c r="X1948">
        <v>5</v>
      </c>
      <c r="Y1948">
        <v>20</v>
      </c>
      <c r="Z1948">
        <v>11567.1</v>
      </c>
      <c r="AA1948">
        <v>0</v>
      </c>
      <c r="AE1948" t="b">
        <v>0</v>
      </c>
      <c r="AF1948" t="b">
        <v>0</v>
      </c>
      <c r="AG1948" t="s">
        <v>74</v>
      </c>
    </row>
    <row r="1949" spans="1:33" x14ac:dyDescent="0.25">
      <c r="A1949" t="str">
        <f>_xlfn.CONCAT(Table3[[#This Row],[Order]],"-",Table3[[#This Row],[Line]])</f>
        <v>75717-1</v>
      </c>
      <c r="C1949" t="s">
        <v>5967</v>
      </c>
      <c r="D1949" t="s">
        <v>74</v>
      </c>
      <c r="E1949" t="b">
        <v>0</v>
      </c>
      <c r="F1949">
        <v>75717</v>
      </c>
      <c r="G1949">
        <v>1</v>
      </c>
      <c r="H1949">
        <v>2</v>
      </c>
      <c r="I1949" t="s">
        <v>739</v>
      </c>
      <c r="J1949" t="s">
        <v>5968</v>
      </c>
      <c r="K1949" t="s">
        <v>3951</v>
      </c>
      <c r="L1949">
        <v>15.12</v>
      </c>
      <c r="M1949" s="37">
        <v>43475</v>
      </c>
      <c r="N1949" t="s">
        <v>165</v>
      </c>
      <c r="Q1949" s="37"/>
      <c r="R1949" s="37"/>
      <c r="S1949" t="b">
        <v>0</v>
      </c>
      <c r="V1949" t="s">
        <v>715</v>
      </c>
      <c r="W1949">
        <v>12</v>
      </c>
      <c r="X1949">
        <v>2</v>
      </c>
      <c r="Y1949">
        <v>2</v>
      </c>
      <c r="Z1949">
        <v>830</v>
      </c>
      <c r="AA1949">
        <v>0</v>
      </c>
      <c r="AE1949" t="b">
        <v>0</v>
      </c>
      <c r="AF1949" t="b">
        <v>0</v>
      </c>
      <c r="AG1949" t="s">
        <v>74</v>
      </c>
    </row>
    <row r="1950" spans="1:33" x14ac:dyDescent="0.25">
      <c r="A1950" t="str">
        <f>_xlfn.CONCAT(Table3[[#This Row],[Order]],"-",Table3[[#This Row],[Line]])</f>
        <v>77766-1</v>
      </c>
      <c r="C1950" t="s">
        <v>5967</v>
      </c>
      <c r="D1950" t="s">
        <v>74</v>
      </c>
      <c r="E1950" t="b">
        <v>0</v>
      </c>
      <c r="F1950">
        <v>77766</v>
      </c>
      <c r="G1950">
        <v>1</v>
      </c>
      <c r="H1950">
        <v>1</v>
      </c>
      <c r="I1950" t="s">
        <v>725</v>
      </c>
      <c r="J1950" t="s">
        <v>5968</v>
      </c>
      <c r="K1950" t="s">
        <v>4276</v>
      </c>
      <c r="L1950">
        <v>0</v>
      </c>
      <c r="M1950" s="37">
        <v>43475</v>
      </c>
      <c r="N1950" t="s">
        <v>42</v>
      </c>
      <c r="P1950" t="s">
        <v>151</v>
      </c>
      <c r="Q1950" s="37"/>
      <c r="R1950" s="37"/>
      <c r="S1950" t="b">
        <v>0</v>
      </c>
      <c r="V1950" t="s">
        <v>715</v>
      </c>
      <c r="W1950">
        <v>12</v>
      </c>
      <c r="X1950">
        <v>1</v>
      </c>
      <c r="Y1950">
        <v>4</v>
      </c>
      <c r="Z1950">
        <v>2223.5500000000002</v>
      </c>
      <c r="AA1950">
        <v>0</v>
      </c>
      <c r="AE1950" t="b">
        <v>0</v>
      </c>
      <c r="AF1950" t="b">
        <v>0</v>
      </c>
      <c r="AG1950" t="s">
        <v>74</v>
      </c>
    </row>
    <row r="1951" spans="1:33" x14ac:dyDescent="0.25">
      <c r="A1951" t="str">
        <f>_xlfn.CONCAT(Table3[[#This Row],[Order]],"-",Table3[[#This Row],[Line]])</f>
        <v>78003-1</v>
      </c>
      <c r="C1951" t="s">
        <v>5967</v>
      </c>
      <c r="D1951" t="s">
        <v>74</v>
      </c>
      <c r="E1951" t="b">
        <v>0</v>
      </c>
      <c r="F1951">
        <v>78003</v>
      </c>
      <c r="G1951">
        <v>1</v>
      </c>
      <c r="H1951">
        <v>2</v>
      </c>
      <c r="I1951" t="s">
        <v>728</v>
      </c>
      <c r="J1951" t="s">
        <v>5968</v>
      </c>
      <c r="K1951" t="s">
        <v>5706</v>
      </c>
      <c r="L1951">
        <v>52.46</v>
      </c>
      <c r="M1951" s="37"/>
      <c r="N1951" t="s">
        <v>736</v>
      </c>
      <c r="Q1951" s="37"/>
      <c r="R1951" s="37"/>
      <c r="S1951" t="b">
        <v>0</v>
      </c>
      <c r="V1951" t="s">
        <v>715</v>
      </c>
      <c r="W1951">
        <v>0</v>
      </c>
      <c r="X1951">
        <v>4</v>
      </c>
      <c r="Z1951">
        <v>4200</v>
      </c>
      <c r="AA1951">
        <v>0</v>
      </c>
      <c r="AE1951" t="b">
        <v>0</v>
      </c>
      <c r="AF1951" t="b">
        <v>0</v>
      </c>
      <c r="AG1951" t="s">
        <v>74</v>
      </c>
    </row>
    <row r="1952" spans="1:33" x14ac:dyDescent="0.25">
      <c r="A1952" t="str">
        <f>_xlfn.CONCAT(Table3[[#This Row],[Order]],"-",Table3[[#This Row],[Line]])</f>
        <v>77426-1</v>
      </c>
      <c r="C1952" t="s">
        <v>5967</v>
      </c>
      <c r="D1952" t="s">
        <v>74</v>
      </c>
      <c r="E1952" t="b">
        <v>0</v>
      </c>
      <c r="F1952">
        <v>77426</v>
      </c>
      <c r="G1952">
        <v>1</v>
      </c>
      <c r="H1952">
        <v>4</v>
      </c>
      <c r="I1952" t="s">
        <v>749</v>
      </c>
      <c r="J1952" t="s">
        <v>5968</v>
      </c>
      <c r="K1952" t="s">
        <v>2919</v>
      </c>
      <c r="L1952">
        <v>48.6</v>
      </c>
      <c r="M1952" s="37">
        <v>43473</v>
      </c>
      <c r="N1952" t="s">
        <v>165</v>
      </c>
      <c r="Q1952" s="37">
        <v>43457</v>
      </c>
      <c r="R1952" s="37"/>
      <c r="S1952" t="b">
        <v>0</v>
      </c>
      <c r="V1952" t="s">
        <v>714</v>
      </c>
      <c r="W1952">
        <v>12</v>
      </c>
      <c r="X1952">
        <v>8</v>
      </c>
      <c r="Y1952">
        <v>20</v>
      </c>
      <c r="Z1952">
        <v>6304</v>
      </c>
      <c r="AA1952">
        <v>0</v>
      </c>
      <c r="AD1952" t="s">
        <v>151</v>
      </c>
      <c r="AE1952" t="b">
        <v>0</v>
      </c>
      <c r="AF1952" t="b">
        <v>0</v>
      </c>
      <c r="AG1952" t="s">
        <v>180</v>
      </c>
    </row>
    <row r="1953" spans="1:33" x14ac:dyDescent="0.25">
      <c r="A1953" t="str">
        <f>_xlfn.CONCAT(Table3[[#This Row],[Order]],"-",Table3[[#This Row],[Line]])</f>
        <v>77141-1</v>
      </c>
      <c r="C1953" t="s">
        <v>5967</v>
      </c>
      <c r="D1953" t="s">
        <v>74</v>
      </c>
      <c r="E1953" t="b">
        <v>0</v>
      </c>
      <c r="F1953">
        <v>77141</v>
      </c>
      <c r="G1953">
        <v>1</v>
      </c>
      <c r="H1953">
        <v>3</v>
      </c>
      <c r="I1953" t="s">
        <v>719</v>
      </c>
      <c r="J1953" t="s">
        <v>5968</v>
      </c>
      <c r="K1953" t="s">
        <v>4278</v>
      </c>
      <c r="L1953">
        <v>13.89</v>
      </c>
      <c r="M1953" s="37">
        <v>43475</v>
      </c>
      <c r="N1953" t="s">
        <v>42</v>
      </c>
      <c r="P1953" t="s">
        <v>151</v>
      </c>
      <c r="Q1953" s="37"/>
      <c r="R1953" s="37"/>
      <c r="S1953" t="b">
        <v>0</v>
      </c>
      <c r="V1953" t="s">
        <v>714</v>
      </c>
      <c r="W1953">
        <v>15</v>
      </c>
      <c r="X1953">
        <v>3</v>
      </c>
      <c r="Y1953">
        <v>3</v>
      </c>
      <c r="Z1953">
        <v>1680</v>
      </c>
      <c r="AA1953">
        <v>0</v>
      </c>
      <c r="AE1953" t="b">
        <v>0</v>
      </c>
      <c r="AF1953" t="b">
        <v>0</v>
      </c>
      <c r="AG1953" t="s">
        <v>74</v>
      </c>
    </row>
    <row r="1954" spans="1:33" x14ac:dyDescent="0.25">
      <c r="A1954" t="str">
        <f>_xlfn.CONCAT(Table3[[#This Row],[Order]],"-",Table3[[#This Row],[Line]])</f>
        <v>77141-2</v>
      </c>
      <c r="C1954" t="s">
        <v>5967</v>
      </c>
      <c r="D1954" t="s">
        <v>74</v>
      </c>
      <c r="E1954" t="b">
        <v>0</v>
      </c>
      <c r="F1954">
        <v>77141</v>
      </c>
      <c r="G1954">
        <v>2</v>
      </c>
      <c r="H1954">
        <v>1</v>
      </c>
      <c r="I1954" t="s">
        <v>719</v>
      </c>
      <c r="J1954" t="s">
        <v>5968</v>
      </c>
      <c r="K1954" t="s">
        <v>4280</v>
      </c>
      <c r="L1954">
        <v>6.48</v>
      </c>
      <c r="M1954" s="37">
        <v>43475</v>
      </c>
      <c r="N1954" t="s">
        <v>42</v>
      </c>
      <c r="P1954" t="s">
        <v>151</v>
      </c>
      <c r="Q1954" s="37"/>
      <c r="R1954" s="37"/>
      <c r="S1954" t="b">
        <v>0</v>
      </c>
      <c r="V1954" t="s">
        <v>714</v>
      </c>
      <c r="W1954">
        <v>15</v>
      </c>
      <c r="X1954">
        <v>1</v>
      </c>
      <c r="Y1954">
        <v>3</v>
      </c>
      <c r="Z1954">
        <v>960</v>
      </c>
      <c r="AA1954">
        <v>0</v>
      </c>
      <c r="AE1954" t="b">
        <v>0</v>
      </c>
      <c r="AF1954" t="b">
        <v>0</v>
      </c>
      <c r="AG1954" t="s">
        <v>74</v>
      </c>
    </row>
    <row r="1955" spans="1:33" x14ac:dyDescent="0.25">
      <c r="A1955" t="str">
        <f>_xlfn.CONCAT(Table3[[#This Row],[Order]],"-",Table3[[#This Row],[Line]])</f>
        <v>77141-3</v>
      </c>
      <c r="C1955" t="s">
        <v>5967</v>
      </c>
      <c r="D1955" t="s">
        <v>74</v>
      </c>
      <c r="E1955" t="b">
        <v>0</v>
      </c>
      <c r="F1955">
        <v>77141</v>
      </c>
      <c r="G1955">
        <v>3</v>
      </c>
      <c r="H1955">
        <v>1</v>
      </c>
      <c r="I1955" t="s">
        <v>719</v>
      </c>
      <c r="J1955" t="s">
        <v>5968</v>
      </c>
      <c r="K1955" t="s">
        <v>4282</v>
      </c>
      <c r="L1955">
        <v>9.91</v>
      </c>
      <c r="M1955" s="37">
        <v>43475</v>
      </c>
      <c r="N1955" t="s">
        <v>42</v>
      </c>
      <c r="P1955" t="s">
        <v>151</v>
      </c>
      <c r="Q1955" s="37"/>
      <c r="R1955" s="37"/>
      <c r="S1955" t="b">
        <v>0</v>
      </c>
      <c r="V1955" t="s">
        <v>714</v>
      </c>
      <c r="W1955">
        <v>15</v>
      </c>
      <c r="X1955">
        <v>2</v>
      </c>
      <c r="Y1955">
        <v>3</v>
      </c>
      <c r="Z1955">
        <v>1008</v>
      </c>
      <c r="AA1955">
        <v>0</v>
      </c>
      <c r="AE1955" t="b">
        <v>0</v>
      </c>
      <c r="AF1955" t="b">
        <v>0</v>
      </c>
      <c r="AG1955" t="s">
        <v>74</v>
      </c>
    </row>
    <row r="1956" spans="1:33" x14ac:dyDescent="0.25">
      <c r="A1956" t="str">
        <f>_xlfn.CONCAT(Table3[[#This Row],[Order]],"-",Table3[[#This Row],[Line]])</f>
        <v>77141-4</v>
      </c>
      <c r="C1956" t="s">
        <v>5967</v>
      </c>
      <c r="D1956" t="s">
        <v>74</v>
      </c>
      <c r="E1956" t="b">
        <v>0</v>
      </c>
      <c r="F1956">
        <v>77141</v>
      </c>
      <c r="G1956">
        <v>4</v>
      </c>
      <c r="H1956">
        <v>1</v>
      </c>
      <c r="I1956" t="s">
        <v>719</v>
      </c>
      <c r="J1956" t="s">
        <v>5968</v>
      </c>
      <c r="K1956" t="s">
        <v>4284</v>
      </c>
      <c r="L1956">
        <v>9.91</v>
      </c>
      <c r="M1956" s="37">
        <v>43475</v>
      </c>
      <c r="N1956" t="s">
        <v>42</v>
      </c>
      <c r="P1956" t="s">
        <v>151</v>
      </c>
      <c r="Q1956" s="37"/>
      <c r="R1956" s="37"/>
      <c r="S1956" t="b">
        <v>0</v>
      </c>
      <c r="V1956" t="s">
        <v>714</v>
      </c>
      <c r="W1956">
        <v>15</v>
      </c>
      <c r="X1956">
        <v>2</v>
      </c>
      <c r="Y1956">
        <v>4</v>
      </c>
      <c r="Z1956">
        <v>1152</v>
      </c>
      <c r="AA1956">
        <v>0</v>
      </c>
      <c r="AE1956" t="b">
        <v>0</v>
      </c>
      <c r="AF1956" t="b">
        <v>0</v>
      </c>
      <c r="AG1956" t="s">
        <v>74</v>
      </c>
    </row>
    <row r="1957" spans="1:33" x14ac:dyDescent="0.25">
      <c r="A1957" t="str">
        <f>_xlfn.CONCAT(Table3[[#This Row],[Order]],"-",Table3[[#This Row],[Line]])</f>
        <v>77141-5</v>
      </c>
      <c r="C1957" t="s">
        <v>5967</v>
      </c>
      <c r="D1957" t="s">
        <v>74</v>
      </c>
      <c r="E1957" t="b">
        <v>0</v>
      </c>
      <c r="F1957">
        <v>77141</v>
      </c>
      <c r="G1957">
        <v>5</v>
      </c>
      <c r="H1957">
        <v>1</v>
      </c>
      <c r="I1957" t="s">
        <v>719</v>
      </c>
      <c r="J1957" t="s">
        <v>5968</v>
      </c>
      <c r="K1957" t="s">
        <v>4286</v>
      </c>
      <c r="L1957">
        <v>11.94</v>
      </c>
      <c r="M1957" s="37">
        <v>43475</v>
      </c>
      <c r="N1957" t="s">
        <v>42</v>
      </c>
      <c r="P1957" t="s">
        <v>151</v>
      </c>
      <c r="Q1957" s="37"/>
      <c r="R1957" s="37"/>
      <c r="S1957" t="b">
        <v>0</v>
      </c>
      <c r="V1957" t="s">
        <v>714</v>
      </c>
      <c r="W1957">
        <v>15</v>
      </c>
      <c r="X1957">
        <v>2</v>
      </c>
      <c r="Y1957">
        <v>5</v>
      </c>
      <c r="Z1957">
        <v>1360</v>
      </c>
      <c r="AA1957">
        <v>0</v>
      </c>
      <c r="AE1957" t="b">
        <v>0</v>
      </c>
      <c r="AF1957" t="b">
        <v>0</v>
      </c>
      <c r="AG1957" t="s">
        <v>74</v>
      </c>
    </row>
    <row r="1958" spans="1:33" x14ac:dyDescent="0.25">
      <c r="A1958" t="str">
        <f>_xlfn.CONCAT(Table3[[#This Row],[Order]],"-",Table3[[#This Row],[Line]])</f>
        <v>77141-7</v>
      </c>
      <c r="C1958" t="s">
        <v>5967</v>
      </c>
      <c r="D1958" t="s">
        <v>74</v>
      </c>
      <c r="E1958" t="b">
        <v>0</v>
      </c>
      <c r="F1958">
        <v>77141</v>
      </c>
      <c r="G1958">
        <v>7</v>
      </c>
      <c r="H1958">
        <v>6</v>
      </c>
      <c r="I1958" t="s">
        <v>719</v>
      </c>
      <c r="J1958" t="s">
        <v>5968</v>
      </c>
      <c r="K1958" t="s">
        <v>4288</v>
      </c>
      <c r="L1958">
        <v>27.78</v>
      </c>
      <c r="M1958" s="37">
        <v>43475</v>
      </c>
      <c r="N1958" t="s">
        <v>42</v>
      </c>
      <c r="P1958" t="s">
        <v>151</v>
      </c>
      <c r="Q1958" s="37"/>
      <c r="R1958" s="37"/>
      <c r="S1958" t="b">
        <v>0</v>
      </c>
      <c r="V1958" t="s">
        <v>714</v>
      </c>
      <c r="W1958">
        <v>15</v>
      </c>
      <c r="X1958">
        <v>6</v>
      </c>
      <c r="Y1958">
        <v>12</v>
      </c>
      <c r="Z1958">
        <v>3840</v>
      </c>
      <c r="AA1958">
        <v>0</v>
      </c>
      <c r="AE1958" t="b">
        <v>0</v>
      </c>
      <c r="AF1958" t="b">
        <v>0</v>
      </c>
      <c r="AG1958" t="s">
        <v>74</v>
      </c>
    </row>
    <row r="1959" spans="1:33" x14ac:dyDescent="0.25">
      <c r="A1959" t="str">
        <f>_xlfn.CONCAT(Table3[[#This Row],[Order]],"-",Table3[[#This Row],[Line]])</f>
        <v>77376-3</v>
      </c>
      <c r="C1959" t="s">
        <v>5967</v>
      </c>
      <c r="D1959" t="s">
        <v>112</v>
      </c>
      <c r="E1959" t="b">
        <v>0</v>
      </c>
      <c r="F1959">
        <v>77376</v>
      </c>
      <c r="G1959">
        <v>3</v>
      </c>
      <c r="H1959">
        <v>1</v>
      </c>
      <c r="I1959" t="s">
        <v>739</v>
      </c>
      <c r="J1959" t="s">
        <v>5968</v>
      </c>
      <c r="K1959" t="s">
        <v>2920</v>
      </c>
      <c r="L1959">
        <v>6</v>
      </c>
      <c r="M1959" s="37">
        <v>43467</v>
      </c>
      <c r="N1959" t="s">
        <v>43</v>
      </c>
      <c r="Q1959" s="37">
        <v>43457</v>
      </c>
      <c r="R1959" s="37">
        <v>43458</v>
      </c>
      <c r="S1959" t="b">
        <v>0</v>
      </c>
      <c r="T1959" t="s">
        <v>45</v>
      </c>
      <c r="V1959" t="s">
        <v>715</v>
      </c>
      <c r="W1959">
        <v>12</v>
      </c>
      <c r="X1959">
        <v>1</v>
      </c>
      <c r="Y1959">
        <v>1</v>
      </c>
      <c r="Z1959">
        <v>361.45</v>
      </c>
      <c r="AA1959">
        <v>0</v>
      </c>
      <c r="AB1959" t="s">
        <v>151</v>
      </c>
      <c r="AC1959" t="s">
        <v>151</v>
      </c>
      <c r="AD1959" t="s">
        <v>151</v>
      </c>
      <c r="AE1959" t="b">
        <v>1</v>
      </c>
      <c r="AF1959" t="b">
        <v>0</v>
      </c>
      <c r="AG1959" t="s">
        <v>74</v>
      </c>
    </row>
    <row r="1960" spans="1:33" x14ac:dyDescent="0.25">
      <c r="A1960" t="str">
        <f>_xlfn.CONCAT(Table3[[#This Row],[Order]],"-",Table3[[#This Row],[Line]])</f>
        <v>75103-1</v>
      </c>
      <c r="C1960" t="s">
        <v>5967</v>
      </c>
      <c r="D1960" t="s">
        <v>74</v>
      </c>
      <c r="E1960" t="b">
        <v>0</v>
      </c>
      <c r="F1960">
        <v>75103</v>
      </c>
      <c r="G1960">
        <v>1</v>
      </c>
      <c r="H1960">
        <v>120</v>
      </c>
      <c r="I1960" t="s">
        <v>732</v>
      </c>
      <c r="J1960" t="s">
        <v>5968</v>
      </c>
      <c r="K1960" t="s">
        <v>1260</v>
      </c>
      <c r="L1960">
        <v>840</v>
      </c>
      <c r="M1960" s="37">
        <v>43488</v>
      </c>
      <c r="N1960" t="s">
        <v>42</v>
      </c>
      <c r="O1960" t="s">
        <v>1261</v>
      </c>
      <c r="Q1960" s="37"/>
      <c r="R1960" s="37">
        <v>43430</v>
      </c>
      <c r="S1960" t="b">
        <v>0</v>
      </c>
      <c r="V1960" t="s">
        <v>714</v>
      </c>
      <c r="W1960">
        <v>4</v>
      </c>
      <c r="X1960">
        <v>120</v>
      </c>
      <c r="Y1960">
        <v>480</v>
      </c>
      <c r="Z1960">
        <v>114000</v>
      </c>
      <c r="AA1960">
        <v>0</v>
      </c>
      <c r="AE1960" t="b">
        <v>0</v>
      </c>
      <c r="AF1960" t="b">
        <v>0</v>
      </c>
      <c r="AG1960" t="s">
        <v>74</v>
      </c>
    </row>
    <row r="1961" spans="1:33" x14ac:dyDescent="0.25">
      <c r="A1961" t="str">
        <f>_xlfn.CONCAT(Table3[[#This Row],[Order]],"-",Table3[[#This Row],[Line]])</f>
        <v>75103-2</v>
      </c>
      <c r="C1961" t="s">
        <v>5967</v>
      </c>
      <c r="D1961" t="s">
        <v>74</v>
      </c>
      <c r="E1961" t="b">
        <v>0</v>
      </c>
      <c r="F1961">
        <v>75103</v>
      </c>
      <c r="G1961">
        <v>2</v>
      </c>
      <c r="H1961">
        <v>4</v>
      </c>
      <c r="I1961" t="s">
        <v>732</v>
      </c>
      <c r="J1961" t="s">
        <v>5968</v>
      </c>
      <c r="K1961" t="s">
        <v>1263</v>
      </c>
      <c r="L1961">
        <v>20</v>
      </c>
      <c r="M1961" s="37">
        <v>43488</v>
      </c>
      <c r="N1961" t="s">
        <v>42</v>
      </c>
      <c r="O1961" t="s">
        <v>1261</v>
      </c>
      <c r="Q1961" s="37"/>
      <c r="R1961" s="37">
        <v>43430</v>
      </c>
      <c r="S1961" t="b">
        <v>0</v>
      </c>
      <c r="V1961" t="s">
        <v>714</v>
      </c>
      <c r="W1961">
        <v>4</v>
      </c>
      <c r="X1961">
        <v>4</v>
      </c>
      <c r="Y1961">
        <v>8</v>
      </c>
      <c r="Z1961">
        <v>1900</v>
      </c>
      <c r="AA1961">
        <v>0</v>
      </c>
      <c r="AE1961" t="b">
        <v>0</v>
      </c>
      <c r="AF1961" t="b">
        <v>0</v>
      </c>
      <c r="AG1961" t="s">
        <v>74</v>
      </c>
    </row>
    <row r="1962" spans="1:33" x14ac:dyDescent="0.25">
      <c r="A1962" t="str">
        <f>_xlfn.CONCAT(Table3[[#This Row],[Order]],"-",Table3[[#This Row],[Line]])</f>
        <v>75103-3</v>
      </c>
      <c r="C1962" t="s">
        <v>5967</v>
      </c>
      <c r="D1962" t="s">
        <v>74</v>
      </c>
      <c r="E1962" t="b">
        <v>0</v>
      </c>
      <c r="F1962">
        <v>75103</v>
      </c>
      <c r="G1962">
        <v>3</v>
      </c>
      <c r="H1962">
        <v>6</v>
      </c>
      <c r="I1962" t="s">
        <v>761</v>
      </c>
      <c r="J1962" t="s">
        <v>5968</v>
      </c>
      <c r="K1962" t="s">
        <v>1265</v>
      </c>
      <c r="L1962">
        <v>30</v>
      </c>
      <c r="M1962" s="37">
        <v>43502</v>
      </c>
      <c r="N1962" t="s">
        <v>42</v>
      </c>
      <c r="O1962" t="s">
        <v>1261</v>
      </c>
      <c r="Q1962" s="37"/>
      <c r="R1962" s="37"/>
      <c r="S1962" t="b">
        <v>0</v>
      </c>
      <c r="V1962" t="s">
        <v>714</v>
      </c>
      <c r="W1962">
        <v>4</v>
      </c>
      <c r="X1962">
        <v>6</v>
      </c>
      <c r="Y1962">
        <v>6</v>
      </c>
      <c r="Z1962">
        <v>2880</v>
      </c>
      <c r="AA1962">
        <v>0</v>
      </c>
      <c r="AE1962" t="b">
        <v>0</v>
      </c>
      <c r="AF1962" t="b">
        <v>0</v>
      </c>
      <c r="AG1962" t="s">
        <v>74</v>
      </c>
    </row>
    <row r="1963" spans="1:33" x14ac:dyDescent="0.25">
      <c r="A1963" t="str">
        <f>_xlfn.CONCAT(Table3[[#This Row],[Order]],"-",Table3[[#This Row],[Line]])</f>
        <v>75103-4</v>
      </c>
      <c r="C1963" t="s">
        <v>5967</v>
      </c>
      <c r="D1963" t="s">
        <v>74</v>
      </c>
      <c r="E1963" t="b">
        <v>0</v>
      </c>
      <c r="F1963">
        <v>75103</v>
      </c>
      <c r="G1963">
        <v>4</v>
      </c>
      <c r="H1963">
        <v>5</v>
      </c>
      <c r="I1963" t="s">
        <v>761</v>
      </c>
      <c r="J1963" t="s">
        <v>5968</v>
      </c>
      <c r="K1963" t="s">
        <v>1267</v>
      </c>
      <c r="L1963">
        <v>40</v>
      </c>
      <c r="M1963" s="37">
        <v>43502</v>
      </c>
      <c r="N1963" t="s">
        <v>42</v>
      </c>
      <c r="O1963" t="s">
        <v>1261</v>
      </c>
      <c r="Q1963" s="37"/>
      <c r="R1963" s="37"/>
      <c r="S1963" t="b">
        <v>0</v>
      </c>
      <c r="V1963" t="s">
        <v>714</v>
      </c>
      <c r="W1963">
        <v>4</v>
      </c>
      <c r="X1963">
        <v>5</v>
      </c>
      <c r="Y1963">
        <v>10</v>
      </c>
      <c r="Z1963">
        <v>3600</v>
      </c>
      <c r="AA1963">
        <v>0</v>
      </c>
      <c r="AE1963" t="b">
        <v>0</v>
      </c>
      <c r="AF1963" t="b">
        <v>0</v>
      </c>
      <c r="AG1963" t="s">
        <v>74</v>
      </c>
    </row>
    <row r="1964" spans="1:33" x14ac:dyDescent="0.25">
      <c r="A1964" t="str">
        <f>_xlfn.CONCAT(Table3[[#This Row],[Order]],"-",Table3[[#This Row],[Line]])</f>
        <v>75103-5</v>
      </c>
      <c r="C1964" t="s">
        <v>5967</v>
      </c>
      <c r="D1964" t="s">
        <v>74</v>
      </c>
      <c r="E1964" t="b">
        <v>0</v>
      </c>
      <c r="F1964">
        <v>75103</v>
      </c>
      <c r="G1964">
        <v>5</v>
      </c>
      <c r="H1964">
        <v>12</v>
      </c>
      <c r="I1964" t="s">
        <v>761</v>
      </c>
      <c r="J1964" t="s">
        <v>5968</v>
      </c>
      <c r="K1964" t="s">
        <v>1269</v>
      </c>
      <c r="L1964">
        <v>96</v>
      </c>
      <c r="M1964" s="37">
        <v>43502</v>
      </c>
      <c r="N1964" t="s">
        <v>42</v>
      </c>
      <c r="O1964" t="s">
        <v>1261</v>
      </c>
      <c r="Q1964" s="37"/>
      <c r="R1964" s="37"/>
      <c r="S1964" t="b">
        <v>0</v>
      </c>
      <c r="V1964" t="s">
        <v>714</v>
      </c>
      <c r="W1964">
        <v>4</v>
      </c>
      <c r="X1964">
        <v>12</v>
      </c>
      <c r="Y1964">
        <v>24</v>
      </c>
      <c r="Z1964">
        <v>11520</v>
      </c>
      <c r="AA1964">
        <v>0</v>
      </c>
      <c r="AE1964" t="b">
        <v>0</v>
      </c>
      <c r="AF1964" t="b">
        <v>0</v>
      </c>
      <c r="AG1964" t="s">
        <v>74</v>
      </c>
    </row>
    <row r="1965" spans="1:33" x14ac:dyDescent="0.25">
      <c r="A1965" t="str">
        <f>_xlfn.CONCAT(Table3[[#This Row],[Order]],"-",Table3[[#This Row],[Line]])</f>
        <v>75103-6</v>
      </c>
      <c r="C1965" t="s">
        <v>5967</v>
      </c>
      <c r="D1965" t="s">
        <v>74</v>
      </c>
      <c r="E1965" t="b">
        <v>0</v>
      </c>
      <c r="F1965">
        <v>75103</v>
      </c>
      <c r="G1965">
        <v>6</v>
      </c>
      <c r="H1965">
        <v>7</v>
      </c>
      <c r="I1965" t="s">
        <v>761</v>
      </c>
      <c r="J1965" t="s">
        <v>5968</v>
      </c>
      <c r="K1965" t="s">
        <v>1271</v>
      </c>
      <c r="L1965">
        <v>35</v>
      </c>
      <c r="M1965" s="37">
        <v>43502</v>
      </c>
      <c r="N1965" t="s">
        <v>42</v>
      </c>
      <c r="O1965" t="s">
        <v>1261</v>
      </c>
      <c r="Q1965" s="37"/>
      <c r="R1965" s="37"/>
      <c r="S1965" t="b">
        <v>0</v>
      </c>
      <c r="V1965" t="s">
        <v>714</v>
      </c>
      <c r="W1965">
        <v>4</v>
      </c>
      <c r="X1965">
        <v>7</v>
      </c>
      <c r="Y1965">
        <v>7</v>
      </c>
      <c r="Z1965">
        <v>3360</v>
      </c>
      <c r="AA1965">
        <v>0</v>
      </c>
      <c r="AE1965" t="b">
        <v>0</v>
      </c>
      <c r="AF1965" t="b">
        <v>0</v>
      </c>
      <c r="AG1965" t="s">
        <v>74</v>
      </c>
    </row>
    <row r="1966" spans="1:33" x14ac:dyDescent="0.25">
      <c r="A1966" t="str">
        <f>_xlfn.CONCAT(Table3[[#This Row],[Order]],"-",Table3[[#This Row],[Line]])</f>
        <v>75103-7</v>
      </c>
      <c r="C1966" t="s">
        <v>5967</v>
      </c>
      <c r="D1966" t="s">
        <v>74</v>
      </c>
      <c r="E1966" t="b">
        <v>0</v>
      </c>
      <c r="F1966">
        <v>75103</v>
      </c>
      <c r="G1966">
        <v>7</v>
      </c>
      <c r="H1966">
        <v>3</v>
      </c>
      <c r="I1966" t="s">
        <v>761</v>
      </c>
      <c r="J1966" t="s">
        <v>5968</v>
      </c>
      <c r="K1966" t="s">
        <v>1273</v>
      </c>
      <c r="L1966">
        <v>24</v>
      </c>
      <c r="M1966" s="37">
        <v>43502</v>
      </c>
      <c r="N1966" t="s">
        <v>42</v>
      </c>
      <c r="O1966" t="s">
        <v>1261</v>
      </c>
      <c r="Q1966" s="37"/>
      <c r="R1966" s="37"/>
      <c r="S1966" t="b">
        <v>0</v>
      </c>
      <c r="V1966" t="s">
        <v>714</v>
      </c>
      <c r="W1966">
        <v>4</v>
      </c>
      <c r="X1966">
        <v>3</v>
      </c>
      <c r="Y1966">
        <v>6</v>
      </c>
      <c r="Z1966">
        <v>2160</v>
      </c>
      <c r="AA1966">
        <v>0</v>
      </c>
      <c r="AE1966" t="b">
        <v>0</v>
      </c>
      <c r="AF1966" t="b">
        <v>0</v>
      </c>
      <c r="AG1966" t="s">
        <v>74</v>
      </c>
    </row>
    <row r="1967" spans="1:33" x14ac:dyDescent="0.25">
      <c r="A1967" t="str">
        <f>_xlfn.CONCAT(Table3[[#This Row],[Order]],"-",Table3[[#This Row],[Line]])</f>
        <v>75103-8</v>
      </c>
      <c r="C1967" t="s">
        <v>5967</v>
      </c>
      <c r="D1967" t="s">
        <v>74</v>
      </c>
      <c r="E1967" t="b">
        <v>0</v>
      </c>
      <c r="F1967">
        <v>75103</v>
      </c>
      <c r="G1967">
        <v>8</v>
      </c>
      <c r="H1967">
        <v>64</v>
      </c>
      <c r="I1967" t="s">
        <v>732</v>
      </c>
      <c r="J1967" t="s">
        <v>5968</v>
      </c>
      <c r="K1967" t="s">
        <v>1260</v>
      </c>
      <c r="L1967">
        <v>448</v>
      </c>
      <c r="M1967" s="37">
        <v>43488</v>
      </c>
      <c r="N1967" t="s">
        <v>42</v>
      </c>
      <c r="O1967" t="s">
        <v>1261</v>
      </c>
      <c r="Q1967" s="37"/>
      <c r="R1967" s="37">
        <v>43430</v>
      </c>
      <c r="S1967" t="b">
        <v>0</v>
      </c>
      <c r="V1967" t="s">
        <v>714</v>
      </c>
      <c r="W1967">
        <v>4</v>
      </c>
      <c r="X1967">
        <v>64</v>
      </c>
      <c r="Y1967">
        <v>256</v>
      </c>
      <c r="Z1967">
        <v>60800</v>
      </c>
      <c r="AA1967">
        <v>0</v>
      </c>
      <c r="AE1967" t="b">
        <v>0</v>
      </c>
      <c r="AF1967" t="b">
        <v>0</v>
      </c>
      <c r="AG1967" t="s">
        <v>74</v>
      </c>
    </row>
    <row r="1968" spans="1:33" x14ac:dyDescent="0.25">
      <c r="A1968" t="str">
        <f>_xlfn.CONCAT(Table3[[#This Row],[Order]],"-",Table3[[#This Row],[Line]])</f>
        <v>75103-9</v>
      </c>
      <c r="C1968" t="s">
        <v>5967</v>
      </c>
      <c r="D1968" t="s">
        <v>74</v>
      </c>
      <c r="E1968" t="b">
        <v>0</v>
      </c>
      <c r="F1968">
        <v>75103</v>
      </c>
      <c r="G1968">
        <v>9</v>
      </c>
      <c r="H1968">
        <v>6</v>
      </c>
      <c r="I1968" t="s">
        <v>732</v>
      </c>
      <c r="J1968" t="s">
        <v>5968</v>
      </c>
      <c r="K1968" t="s">
        <v>1263</v>
      </c>
      <c r="L1968">
        <v>30</v>
      </c>
      <c r="M1968" s="37">
        <v>43488</v>
      </c>
      <c r="N1968" t="s">
        <v>42</v>
      </c>
      <c r="O1968" t="s">
        <v>1261</v>
      </c>
      <c r="Q1968" s="37"/>
      <c r="R1968" s="37">
        <v>43430</v>
      </c>
      <c r="S1968" t="b">
        <v>0</v>
      </c>
      <c r="V1968" t="s">
        <v>714</v>
      </c>
      <c r="W1968">
        <v>4</v>
      </c>
      <c r="X1968">
        <v>6</v>
      </c>
      <c r="Y1968">
        <v>12</v>
      </c>
      <c r="Z1968">
        <v>2850</v>
      </c>
      <c r="AA1968">
        <v>0</v>
      </c>
      <c r="AE1968" t="b">
        <v>0</v>
      </c>
      <c r="AF1968" t="b">
        <v>0</v>
      </c>
      <c r="AG1968" t="s">
        <v>74</v>
      </c>
    </row>
    <row r="1969" spans="1:33" x14ac:dyDescent="0.25">
      <c r="A1969" t="str">
        <f>_xlfn.CONCAT(Table3[[#This Row],[Order]],"-",Table3[[#This Row],[Line]])</f>
        <v>75103-10</v>
      </c>
      <c r="C1969" t="s">
        <v>5967</v>
      </c>
      <c r="D1969" t="s">
        <v>74</v>
      </c>
      <c r="E1969" t="b">
        <v>0</v>
      </c>
      <c r="F1969">
        <v>75103</v>
      </c>
      <c r="G1969">
        <v>10</v>
      </c>
      <c r="H1969">
        <v>1</v>
      </c>
      <c r="I1969" t="s">
        <v>761</v>
      </c>
      <c r="J1969" t="s">
        <v>5968</v>
      </c>
      <c r="K1969" t="s">
        <v>1265</v>
      </c>
      <c r="L1969">
        <v>5</v>
      </c>
      <c r="M1969" s="37">
        <v>43502</v>
      </c>
      <c r="N1969" t="s">
        <v>42</v>
      </c>
      <c r="O1969" t="s">
        <v>1261</v>
      </c>
      <c r="Q1969" s="37"/>
      <c r="R1969" s="37"/>
      <c r="S1969" t="b">
        <v>0</v>
      </c>
      <c r="V1969" t="s">
        <v>714</v>
      </c>
      <c r="W1969">
        <v>4</v>
      </c>
      <c r="X1969">
        <v>1</v>
      </c>
      <c r="Y1969">
        <v>1</v>
      </c>
      <c r="Z1969">
        <v>480</v>
      </c>
      <c r="AA1969">
        <v>0</v>
      </c>
      <c r="AE1969" t="b">
        <v>0</v>
      </c>
      <c r="AF1969" t="b">
        <v>0</v>
      </c>
      <c r="AG1969" t="s">
        <v>74</v>
      </c>
    </row>
    <row r="1970" spans="1:33" x14ac:dyDescent="0.25">
      <c r="A1970" t="str">
        <f>_xlfn.CONCAT(Table3[[#This Row],[Order]],"-",Table3[[#This Row],[Line]])</f>
        <v>75103-11</v>
      </c>
      <c r="C1970" t="s">
        <v>5967</v>
      </c>
      <c r="D1970" t="s">
        <v>74</v>
      </c>
      <c r="E1970" t="b">
        <v>0</v>
      </c>
      <c r="F1970">
        <v>75103</v>
      </c>
      <c r="G1970">
        <v>11</v>
      </c>
      <c r="H1970">
        <v>4</v>
      </c>
      <c r="I1970" t="s">
        <v>761</v>
      </c>
      <c r="J1970" t="s">
        <v>5968</v>
      </c>
      <c r="K1970" t="s">
        <v>1267</v>
      </c>
      <c r="L1970">
        <v>32</v>
      </c>
      <c r="M1970" s="37">
        <v>43502</v>
      </c>
      <c r="N1970" t="s">
        <v>42</v>
      </c>
      <c r="O1970" t="s">
        <v>1261</v>
      </c>
      <c r="Q1970" s="37"/>
      <c r="R1970" s="37"/>
      <c r="S1970" t="b">
        <v>0</v>
      </c>
      <c r="V1970" t="s">
        <v>714</v>
      </c>
      <c r="W1970">
        <v>4</v>
      </c>
      <c r="X1970">
        <v>4</v>
      </c>
      <c r="Y1970">
        <v>8</v>
      </c>
      <c r="Z1970">
        <v>2880</v>
      </c>
      <c r="AA1970">
        <v>0</v>
      </c>
      <c r="AE1970" t="b">
        <v>0</v>
      </c>
      <c r="AF1970" t="b">
        <v>0</v>
      </c>
      <c r="AG1970" t="s">
        <v>74</v>
      </c>
    </row>
    <row r="1971" spans="1:33" x14ac:dyDescent="0.25">
      <c r="A1971" t="str">
        <f>_xlfn.CONCAT(Table3[[#This Row],[Order]],"-",Table3[[#This Row],[Line]])</f>
        <v>75103-12</v>
      </c>
      <c r="C1971" t="s">
        <v>5967</v>
      </c>
      <c r="D1971" t="s">
        <v>74</v>
      </c>
      <c r="E1971" t="b">
        <v>0</v>
      </c>
      <c r="F1971">
        <v>75103</v>
      </c>
      <c r="G1971">
        <v>12</v>
      </c>
      <c r="H1971">
        <v>1</v>
      </c>
      <c r="I1971" t="s">
        <v>761</v>
      </c>
      <c r="J1971" t="s">
        <v>5968</v>
      </c>
      <c r="K1971" t="s">
        <v>1269</v>
      </c>
      <c r="L1971">
        <v>8</v>
      </c>
      <c r="M1971" s="37">
        <v>43502</v>
      </c>
      <c r="N1971" t="s">
        <v>42</v>
      </c>
      <c r="O1971" t="s">
        <v>1261</v>
      </c>
      <c r="Q1971" s="37"/>
      <c r="R1971" s="37"/>
      <c r="S1971" t="b">
        <v>0</v>
      </c>
      <c r="V1971" t="s">
        <v>714</v>
      </c>
      <c r="W1971">
        <v>4</v>
      </c>
      <c r="X1971">
        <v>1</v>
      </c>
      <c r="Y1971">
        <v>2</v>
      </c>
      <c r="Z1971">
        <v>960</v>
      </c>
      <c r="AA1971">
        <v>0</v>
      </c>
      <c r="AE1971" t="b">
        <v>0</v>
      </c>
      <c r="AF1971" t="b">
        <v>0</v>
      </c>
      <c r="AG1971" t="s">
        <v>74</v>
      </c>
    </row>
    <row r="1972" spans="1:33" x14ac:dyDescent="0.25">
      <c r="A1972" t="str">
        <f>_xlfn.CONCAT(Table3[[#This Row],[Order]],"-",Table3[[#This Row],[Line]])</f>
        <v>75103-13</v>
      </c>
      <c r="C1972" t="s">
        <v>5967</v>
      </c>
      <c r="D1972" t="s">
        <v>74</v>
      </c>
      <c r="E1972" t="b">
        <v>0</v>
      </c>
      <c r="F1972">
        <v>75103</v>
      </c>
      <c r="G1972">
        <v>13</v>
      </c>
      <c r="H1972">
        <v>1</v>
      </c>
      <c r="I1972" t="s">
        <v>761</v>
      </c>
      <c r="J1972" t="s">
        <v>5968</v>
      </c>
      <c r="K1972" t="s">
        <v>1271</v>
      </c>
      <c r="L1972">
        <v>10</v>
      </c>
      <c r="M1972" s="37">
        <v>43502</v>
      </c>
      <c r="N1972" t="s">
        <v>42</v>
      </c>
      <c r="O1972" t="s">
        <v>1261</v>
      </c>
      <c r="Q1972" s="37"/>
      <c r="R1972" s="37"/>
      <c r="S1972" t="b">
        <v>0</v>
      </c>
      <c r="V1972" t="s">
        <v>714</v>
      </c>
      <c r="W1972">
        <v>4</v>
      </c>
      <c r="X1972">
        <v>1</v>
      </c>
      <c r="Y1972">
        <v>1</v>
      </c>
      <c r="Z1972">
        <v>480</v>
      </c>
      <c r="AA1972">
        <v>0</v>
      </c>
      <c r="AE1972" t="b">
        <v>0</v>
      </c>
      <c r="AF1972" t="b">
        <v>0</v>
      </c>
      <c r="AG1972" t="s">
        <v>74</v>
      </c>
    </row>
    <row r="1973" spans="1:33" x14ac:dyDescent="0.25">
      <c r="A1973" t="str">
        <f>_xlfn.CONCAT(Table3[[#This Row],[Order]],"-",Table3[[#This Row],[Line]])</f>
        <v>75103-14</v>
      </c>
      <c r="C1973" t="s">
        <v>5967</v>
      </c>
      <c r="D1973" t="s">
        <v>74</v>
      </c>
      <c r="E1973" t="b">
        <v>0</v>
      </c>
      <c r="F1973">
        <v>75103</v>
      </c>
      <c r="G1973">
        <v>14</v>
      </c>
      <c r="H1973">
        <v>1</v>
      </c>
      <c r="I1973" t="s">
        <v>761</v>
      </c>
      <c r="J1973" t="s">
        <v>5968</v>
      </c>
      <c r="K1973" t="s">
        <v>1273</v>
      </c>
      <c r="L1973">
        <v>8</v>
      </c>
      <c r="M1973" s="37">
        <v>43502</v>
      </c>
      <c r="N1973" t="s">
        <v>42</v>
      </c>
      <c r="O1973" t="s">
        <v>1261</v>
      </c>
      <c r="Q1973" s="37"/>
      <c r="R1973" s="37"/>
      <c r="S1973" t="b">
        <v>0</v>
      </c>
      <c r="V1973" t="s">
        <v>714</v>
      </c>
      <c r="W1973">
        <v>4</v>
      </c>
      <c r="X1973">
        <v>1</v>
      </c>
      <c r="Y1973">
        <v>2</v>
      </c>
      <c r="Z1973">
        <v>720</v>
      </c>
      <c r="AA1973">
        <v>0</v>
      </c>
      <c r="AE1973" t="b">
        <v>0</v>
      </c>
      <c r="AF1973" t="b">
        <v>0</v>
      </c>
      <c r="AG1973" t="s">
        <v>74</v>
      </c>
    </row>
    <row r="1974" spans="1:33" x14ac:dyDescent="0.25">
      <c r="A1974" t="str">
        <f>_xlfn.CONCAT(Table3[[#This Row],[Order]],"-",Table3[[#This Row],[Line]])</f>
        <v>75103-15</v>
      </c>
      <c r="C1974" t="s">
        <v>5967</v>
      </c>
      <c r="D1974" t="s">
        <v>74</v>
      </c>
      <c r="E1974" t="b">
        <v>0</v>
      </c>
      <c r="F1974">
        <v>75103</v>
      </c>
      <c r="G1974">
        <v>15</v>
      </c>
      <c r="H1974">
        <v>1</v>
      </c>
      <c r="I1974" t="s">
        <v>761</v>
      </c>
      <c r="J1974" t="s">
        <v>5968</v>
      </c>
      <c r="K1974" t="s">
        <v>1282</v>
      </c>
      <c r="L1974">
        <v>8</v>
      </c>
      <c r="M1974" s="37">
        <v>43502</v>
      </c>
      <c r="N1974" t="s">
        <v>42</v>
      </c>
      <c r="O1974" t="s">
        <v>1261</v>
      </c>
      <c r="Q1974" s="37"/>
      <c r="R1974" s="37"/>
      <c r="S1974" t="b">
        <v>0</v>
      </c>
      <c r="V1974" t="s">
        <v>714</v>
      </c>
      <c r="W1974">
        <v>4</v>
      </c>
      <c r="X1974">
        <v>1</v>
      </c>
      <c r="Y1974">
        <v>2</v>
      </c>
      <c r="Z1974">
        <v>960</v>
      </c>
      <c r="AA1974">
        <v>0</v>
      </c>
      <c r="AE1974" t="b">
        <v>0</v>
      </c>
      <c r="AF1974" t="b">
        <v>0</v>
      </c>
      <c r="AG1974" t="s">
        <v>74</v>
      </c>
    </row>
    <row r="1975" spans="1:33" x14ac:dyDescent="0.25">
      <c r="A1975" t="str">
        <f>_xlfn.CONCAT(Table3[[#This Row],[Order]],"-",Table3[[#This Row],[Line]])</f>
        <v>77557-1</v>
      </c>
      <c r="C1975" t="s">
        <v>5967</v>
      </c>
      <c r="D1975" t="s">
        <v>74</v>
      </c>
      <c r="E1975" t="b">
        <v>0</v>
      </c>
      <c r="F1975">
        <v>77557</v>
      </c>
      <c r="G1975">
        <v>1</v>
      </c>
      <c r="H1975">
        <v>2</v>
      </c>
      <c r="I1975" t="s">
        <v>737</v>
      </c>
      <c r="J1975" t="s">
        <v>5968</v>
      </c>
      <c r="K1975" t="s">
        <v>3052</v>
      </c>
      <c r="L1975">
        <v>18</v>
      </c>
      <c r="M1975" s="37">
        <v>43472</v>
      </c>
      <c r="N1975" t="s">
        <v>29</v>
      </c>
      <c r="Q1975" s="37"/>
      <c r="R1975" s="37"/>
      <c r="S1975" t="b">
        <v>0</v>
      </c>
      <c r="V1975" t="s">
        <v>714</v>
      </c>
      <c r="W1975">
        <v>12</v>
      </c>
      <c r="X1975">
        <v>2</v>
      </c>
      <c r="Y1975">
        <v>6</v>
      </c>
      <c r="Z1975">
        <v>2040</v>
      </c>
      <c r="AA1975">
        <v>0</v>
      </c>
      <c r="AE1975" t="b">
        <v>0</v>
      </c>
      <c r="AF1975" t="b">
        <v>0</v>
      </c>
      <c r="AG1975" t="s">
        <v>74</v>
      </c>
    </row>
    <row r="1976" spans="1:33" x14ac:dyDescent="0.25">
      <c r="A1976" t="str">
        <f>_xlfn.CONCAT(Table3[[#This Row],[Order]],"-",Table3[[#This Row],[Line]])</f>
        <v>77557-2</v>
      </c>
      <c r="C1976" t="s">
        <v>5967</v>
      </c>
      <c r="D1976" t="s">
        <v>74</v>
      </c>
      <c r="E1976" t="b">
        <v>0</v>
      </c>
      <c r="F1976">
        <v>77557</v>
      </c>
      <c r="G1976">
        <v>2</v>
      </c>
      <c r="H1976">
        <v>2</v>
      </c>
      <c r="I1976" t="s">
        <v>737</v>
      </c>
      <c r="J1976" t="s">
        <v>5968</v>
      </c>
      <c r="K1976" t="s">
        <v>3053</v>
      </c>
      <c r="L1976">
        <v>14</v>
      </c>
      <c r="M1976" s="37">
        <v>43472</v>
      </c>
      <c r="N1976" t="s">
        <v>29</v>
      </c>
      <c r="Q1976" s="37"/>
      <c r="R1976" s="37"/>
      <c r="S1976" t="b">
        <v>0</v>
      </c>
      <c r="V1976" t="s">
        <v>714</v>
      </c>
      <c r="W1976">
        <v>12</v>
      </c>
      <c r="X1976">
        <v>2</v>
      </c>
      <c r="Y1976">
        <v>4</v>
      </c>
      <c r="Z1976">
        <v>1360</v>
      </c>
      <c r="AA1976">
        <v>0</v>
      </c>
      <c r="AE1976" t="b">
        <v>0</v>
      </c>
      <c r="AF1976" t="b">
        <v>0</v>
      </c>
      <c r="AG1976" t="s">
        <v>74</v>
      </c>
    </row>
    <row r="1977" spans="1:33" x14ac:dyDescent="0.25">
      <c r="A1977" t="str">
        <f>_xlfn.CONCAT(Table3[[#This Row],[Order]],"-",Table3[[#This Row],[Line]])</f>
        <v>77557-3</v>
      </c>
      <c r="C1977" t="s">
        <v>5967</v>
      </c>
      <c r="D1977" t="s">
        <v>74</v>
      </c>
      <c r="E1977" t="b">
        <v>0</v>
      </c>
      <c r="F1977">
        <v>77557</v>
      </c>
      <c r="G1977">
        <v>3</v>
      </c>
      <c r="H1977">
        <v>2</v>
      </c>
      <c r="I1977" t="s">
        <v>737</v>
      </c>
      <c r="J1977" t="s">
        <v>5968</v>
      </c>
      <c r="K1977" t="s">
        <v>3054</v>
      </c>
      <c r="L1977">
        <v>8</v>
      </c>
      <c r="M1977" s="37">
        <v>43472</v>
      </c>
      <c r="N1977" t="s">
        <v>29</v>
      </c>
      <c r="Q1977" s="37"/>
      <c r="R1977" s="37"/>
      <c r="S1977" t="b">
        <v>0</v>
      </c>
      <c r="V1977" t="s">
        <v>714</v>
      </c>
      <c r="W1977">
        <v>12</v>
      </c>
      <c r="X1977">
        <v>2</v>
      </c>
      <c r="Y1977">
        <v>2</v>
      </c>
      <c r="Z1977">
        <v>680</v>
      </c>
      <c r="AA1977">
        <v>0</v>
      </c>
      <c r="AE1977" t="b">
        <v>0</v>
      </c>
      <c r="AF1977" t="b">
        <v>0</v>
      </c>
      <c r="AG1977" t="s">
        <v>74</v>
      </c>
    </row>
    <row r="1978" spans="1:33" x14ac:dyDescent="0.25">
      <c r="A1978" t="str">
        <f>_xlfn.CONCAT(Table3[[#This Row],[Order]],"-",Table3[[#This Row],[Line]])</f>
        <v>73835-1</v>
      </c>
      <c r="C1978" t="s">
        <v>5967</v>
      </c>
      <c r="D1978" t="s">
        <v>74</v>
      </c>
      <c r="E1978" t="b">
        <v>0</v>
      </c>
      <c r="F1978">
        <v>73835</v>
      </c>
      <c r="G1978">
        <v>1</v>
      </c>
      <c r="H1978">
        <v>22</v>
      </c>
      <c r="I1978" t="s">
        <v>739</v>
      </c>
      <c r="J1978" t="s">
        <v>5968</v>
      </c>
      <c r="K1978" t="s">
        <v>3708</v>
      </c>
      <c r="L1978">
        <v>71.72</v>
      </c>
      <c r="M1978" s="37">
        <v>43479</v>
      </c>
      <c r="N1978" t="s">
        <v>42</v>
      </c>
      <c r="Q1978" s="37"/>
      <c r="R1978" s="37"/>
      <c r="S1978" t="b">
        <v>0</v>
      </c>
      <c r="V1978" t="s">
        <v>714</v>
      </c>
      <c r="W1978">
        <v>15</v>
      </c>
      <c r="X1978">
        <v>22</v>
      </c>
      <c r="Y1978">
        <v>22</v>
      </c>
      <c r="Z1978">
        <v>4224</v>
      </c>
      <c r="AA1978">
        <v>0</v>
      </c>
      <c r="AE1978" t="b">
        <v>0</v>
      </c>
      <c r="AF1978" t="b">
        <v>0</v>
      </c>
      <c r="AG1978" t="s">
        <v>180</v>
      </c>
    </row>
    <row r="1979" spans="1:33" x14ac:dyDescent="0.25">
      <c r="A1979" t="str">
        <f>_xlfn.CONCAT(Table3[[#This Row],[Order]],"-",Table3[[#This Row],[Line]])</f>
        <v>73835-3</v>
      </c>
      <c r="C1979" t="s">
        <v>5967</v>
      </c>
      <c r="D1979" t="s">
        <v>74</v>
      </c>
      <c r="E1979" t="b">
        <v>0</v>
      </c>
      <c r="F1979">
        <v>73835</v>
      </c>
      <c r="G1979">
        <v>3</v>
      </c>
      <c r="H1979">
        <v>53</v>
      </c>
      <c r="I1979" t="s">
        <v>739</v>
      </c>
      <c r="J1979" t="s">
        <v>5968</v>
      </c>
      <c r="K1979" t="s">
        <v>3710</v>
      </c>
      <c r="L1979">
        <v>334.96</v>
      </c>
      <c r="M1979" s="37">
        <v>43479</v>
      </c>
      <c r="N1979" t="s">
        <v>42</v>
      </c>
      <c r="Q1979" s="37"/>
      <c r="R1979" s="37"/>
      <c r="S1979" t="b">
        <v>0</v>
      </c>
      <c r="V1979" t="s">
        <v>714</v>
      </c>
      <c r="W1979">
        <v>15</v>
      </c>
      <c r="X1979">
        <v>53</v>
      </c>
      <c r="Y1979">
        <v>106</v>
      </c>
      <c r="Z1979">
        <v>20352</v>
      </c>
      <c r="AA1979">
        <v>0</v>
      </c>
      <c r="AE1979" t="b">
        <v>0</v>
      </c>
      <c r="AF1979" t="b">
        <v>0</v>
      </c>
      <c r="AG1979" t="s">
        <v>180</v>
      </c>
    </row>
    <row r="1980" spans="1:33" x14ac:dyDescent="0.25">
      <c r="A1980" t="str">
        <f>_xlfn.CONCAT(Table3[[#This Row],[Order]],"-",Table3[[#This Row],[Line]])</f>
        <v>73835-4</v>
      </c>
      <c r="C1980" t="s">
        <v>5967</v>
      </c>
      <c r="D1980" t="s">
        <v>74</v>
      </c>
      <c r="E1980" t="b">
        <v>0</v>
      </c>
      <c r="F1980">
        <v>73835</v>
      </c>
      <c r="G1980">
        <v>4</v>
      </c>
      <c r="H1980">
        <v>1</v>
      </c>
      <c r="I1980" t="s">
        <v>739</v>
      </c>
      <c r="J1980" t="s">
        <v>5968</v>
      </c>
      <c r="K1980" t="s">
        <v>3712</v>
      </c>
      <c r="L1980">
        <v>6.32</v>
      </c>
      <c r="M1980" s="37">
        <v>43479</v>
      </c>
      <c r="N1980" t="s">
        <v>42</v>
      </c>
      <c r="Q1980" s="37"/>
      <c r="R1980" s="37"/>
      <c r="S1980" t="b">
        <v>0</v>
      </c>
      <c r="V1980" t="s">
        <v>714</v>
      </c>
      <c r="W1980">
        <v>15</v>
      </c>
      <c r="X1980">
        <v>1</v>
      </c>
      <c r="Y1980">
        <v>2</v>
      </c>
      <c r="Z1980">
        <v>394</v>
      </c>
      <c r="AA1980">
        <v>0</v>
      </c>
      <c r="AE1980" t="b">
        <v>0</v>
      </c>
      <c r="AF1980" t="b">
        <v>0</v>
      </c>
      <c r="AG1980" t="s">
        <v>180</v>
      </c>
    </row>
    <row r="1981" spans="1:33" x14ac:dyDescent="0.25">
      <c r="A1981" t="str">
        <f>_xlfn.CONCAT(Table3[[#This Row],[Order]],"-",Table3[[#This Row],[Line]])</f>
        <v>73835-5</v>
      </c>
      <c r="C1981" t="s">
        <v>5967</v>
      </c>
      <c r="D1981" t="s">
        <v>74</v>
      </c>
      <c r="E1981" t="b">
        <v>0</v>
      </c>
      <c r="F1981">
        <v>73835</v>
      </c>
      <c r="G1981">
        <v>5</v>
      </c>
      <c r="H1981">
        <v>10</v>
      </c>
      <c r="I1981" t="s">
        <v>739</v>
      </c>
      <c r="J1981" t="s">
        <v>5968</v>
      </c>
      <c r="K1981" t="s">
        <v>3714</v>
      </c>
      <c r="L1981">
        <v>90.1</v>
      </c>
      <c r="M1981" s="37">
        <v>43479</v>
      </c>
      <c r="N1981" t="s">
        <v>42</v>
      </c>
      <c r="Q1981" s="37"/>
      <c r="R1981" s="37"/>
      <c r="S1981" t="b">
        <v>0</v>
      </c>
      <c r="V1981" t="s">
        <v>714</v>
      </c>
      <c r="W1981">
        <v>15</v>
      </c>
      <c r="X1981">
        <v>10</v>
      </c>
      <c r="Y1981">
        <v>20</v>
      </c>
      <c r="Z1981">
        <v>4800</v>
      </c>
      <c r="AA1981">
        <v>0</v>
      </c>
      <c r="AE1981" t="b">
        <v>0</v>
      </c>
      <c r="AF1981" t="b">
        <v>0</v>
      </c>
      <c r="AG1981" t="s">
        <v>180</v>
      </c>
    </row>
    <row r="1982" spans="1:33" x14ac:dyDescent="0.25">
      <c r="A1982" t="str">
        <f>_xlfn.CONCAT(Table3[[#This Row],[Order]],"-",Table3[[#This Row],[Line]])</f>
        <v>73835-7</v>
      </c>
      <c r="C1982" t="s">
        <v>5967</v>
      </c>
      <c r="D1982" t="s">
        <v>74</v>
      </c>
      <c r="E1982" t="b">
        <v>0</v>
      </c>
      <c r="F1982">
        <v>73835</v>
      </c>
      <c r="G1982">
        <v>7</v>
      </c>
      <c r="H1982">
        <v>2</v>
      </c>
      <c r="I1982" t="s">
        <v>739</v>
      </c>
      <c r="J1982" t="s">
        <v>5968</v>
      </c>
      <c r="K1982" t="s">
        <v>3716</v>
      </c>
      <c r="L1982">
        <v>18.02</v>
      </c>
      <c r="M1982" s="37">
        <v>43479</v>
      </c>
      <c r="N1982" t="s">
        <v>42</v>
      </c>
      <c r="Q1982" s="37"/>
      <c r="R1982" s="37"/>
      <c r="S1982" t="b">
        <v>0</v>
      </c>
      <c r="V1982" t="s">
        <v>714</v>
      </c>
      <c r="W1982">
        <v>15</v>
      </c>
      <c r="X1982">
        <v>2</v>
      </c>
      <c r="Y1982">
        <v>6</v>
      </c>
      <c r="Z1982">
        <v>1152</v>
      </c>
      <c r="AA1982">
        <v>0</v>
      </c>
      <c r="AE1982" t="b">
        <v>0</v>
      </c>
      <c r="AF1982" t="b">
        <v>0</v>
      </c>
      <c r="AG1982" t="s">
        <v>180</v>
      </c>
    </row>
    <row r="1983" spans="1:33" x14ac:dyDescent="0.25">
      <c r="A1983" t="str">
        <f>_xlfn.CONCAT(Table3[[#This Row],[Order]],"-",Table3[[#This Row],[Line]])</f>
        <v>73835-8</v>
      </c>
      <c r="C1983" t="s">
        <v>5967</v>
      </c>
      <c r="D1983" t="s">
        <v>74</v>
      </c>
      <c r="E1983" t="b">
        <v>0</v>
      </c>
      <c r="F1983">
        <v>73835</v>
      </c>
      <c r="G1983">
        <v>8</v>
      </c>
      <c r="H1983">
        <v>3</v>
      </c>
      <c r="I1983" t="s">
        <v>739</v>
      </c>
      <c r="J1983" t="s">
        <v>5968</v>
      </c>
      <c r="K1983" t="s">
        <v>3718</v>
      </c>
      <c r="L1983">
        <v>27.03</v>
      </c>
      <c r="M1983" s="37">
        <v>43479</v>
      </c>
      <c r="N1983" t="s">
        <v>42</v>
      </c>
      <c r="Q1983" s="37"/>
      <c r="R1983" s="37"/>
      <c r="S1983" t="b">
        <v>0</v>
      </c>
      <c r="V1983" t="s">
        <v>714</v>
      </c>
      <c r="W1983">
        <v>15</v>
      </c>
      <c r="X1983">
        <v>3</v>
      </c>
      <c r="Y1983">
        <v>9</v>
      </c>
      <c r="Z1983">
        <v>1728</v>
      </c>
      <c r="AA1983">
        <v>0</v>
      </c>
      <c r="AE1983" t="b">
        <v>0</v>
      </c>
      <c r="AF1983" t="b">
        <v>0</v>
      </c>
      <c r="AG1983" t="s">
        <v>180</v>
      </c>
    </row>
    <row r="1984" spans="1:33" x14ac:dyDescent="0.25">
      <c r="A1984" t="str">
        <f>_xlfn.CONCAT(Table3[[#This Row],[Order]],"-",Table3[[#This Row],[Line]])</f>
        <v>73835-9</v>
      </c>
      <c r="C1984" t="s">
        <v>5967</v>
      </c>
      <c r="D1984" t="s">
        <v>74</v>
      </c>
      <c r="E1984" t="b">
        <v>0</v>
      </c>
      <c r="F1984">
        <v>73835</v>
      </c>
      <c r="G1984">
        <v>9</v>
      </c>
      <c r="H1984">
        <v>6</v>
      </c>
      <c r="I1984" t="s">
        <v>739</v>
      </c>
      <c r="J1984" t="s">
        <v>5968</v>
      </c>
      <c r="K1984" t="s">
        <v>3720</v>
      </c>
      <c r="L1984">
        <v>79.8</v>
      </c>
      <c r="M1984" s="37">
        <v>43479</v>
      </c>
      <c r="N1984" t="s">
        <v>42</v>
      </c>
      <c r="Q1984" s="37"/>
      <c r="R1984" s="37"/>
      <c r="S1984" t="b">
        <v>0</v>
      </c>
      <c r="V1984" t="s">
        <v>714</v>
      </c>
      <c r="W1984">
        <v>15</v>
      </c>
      <c r="X1984">
        <v>12</v>
      </c>
      <c r="Y1984">
        <v>24</v>
      </c>
      <c r="Z1984">
        <v>4608</v>
      </c>
      <c r="AA1984">
        <v>0</v>
      </c>
      <c r="AE1984" t="b">
        <v>0</v>
      </c>
      <c r="AF1984" t="b">
        <v>0</v>
      </c>
      <c r="AG1984" t="s">
        <v>180</v>
      </c>
    </row>
    <row r="1985" spans="1:33" x14ac:dyDescent="0.25">
      <c r="A1985" t="str">
        <f>_xlfn.CONCAT(Table3[[#This Row],[Order]],"-",Table3[[#This Row],[Line]])</f>
        <v>73835-11</v>
      </c>
      <c r="C1985" t="s">
        <v>5967</v>
      </c>
      <c r="D1985" t="s">
        <v>74</v>
      </c>
      <c r="E1985" t="b">
        <v>0</v>
      </c>
      <c r="F1985">
        <v>73835</v>
      </c>
      <c r="G1985">
        <v>11</v>
      </c>
      <c r="H1985">
        <v>2</v>
      </c>
      <c r="I1985" t="s">
        <v>739</v>
      </c>
      <c r="J1985" t="s">
        <v>5968</v>
      </c>
      <c r="K1985" t="s">
        <v>3722</v>
      </c>
      <c r="L1985">
        <v>32.340000000000003</v>
      </c>
      <c r="M1985" s="37">
        <v>43479</v>
      </c>
      <c r="N1985" t="s">
        <v>42</v>
      </c>
      <c r="Q1985" s="37"/>
      <c r="R1985" s="37"/>
      <c r="S1985" t="b">
        <v>0</v>
      </c>
      <c r="V1985" t="s">
        <v>714</v>
      </c>
      <c r="W1985">
        <v>15</v>
      </c>
      <c r="X1985">
        <v>4</v>
      </c>
      <c r="Y1985">
        <v>8</v>
      </c>
      <c r="Z1985">
        <v>1728</v>
      </c>
      <c r="AA1985">
        <v>0</v>
      </c>
      <c r="AE1985" t="b">
        <v>0</v>
      </c>
      <c r="AF1985" t="b">
        <v>0</v>
      </c>
      <c r="AG1985" t="s">
        <v>180</v>
      </c>
    </row>
    <row r="1986" spans="1:33" x14ac:dyDescent="0.25">
      <c r="A1986" t="str">
        <f>_xlfn.CONCAT(Table3[[#This Row],[Order]],"-",Table3[[#This Row],[Line]])</f>
        <v>73835-12</v>
      </c>
      <c r="C1986" t="s">
        <v>5967</v>
      </c>
      <c r="D1986" t="s">
        <v>74</v>
      </c>
      <c r="E1986" t="b">
        <v>0</v>
      </c>
      <c r="F1986">
        <v>73835</v>
      </c>
      <c r="G1986">
        <v>12</v>
      </c>
      <c r="H1986">
        <v>28</v>
      </c>
      <c r="I1986" t="s">
        <v>728</v>
      </c>
      <c r="J1986" t="s">
        <v>5968</v>
      </c>
      <c r="K1986" t="s">
        <v>3724</v>
      </c>
      <c r="L1986">
        <v>383.6</v>
      </c>
      <c r="M1986" s="37">
        <v>43486</v>
      </c>
      <c r="N1986" t="s">
        <v>42</v>
      </c>
      <c r="Q1986" s="37"/>
      <c r="R1986" s="37"/>
      <c r="S1986" t="b">
        <v>0</v>
      </c>
      <c r="V1986" t="s">
        <v>714</v>
      </c>
      <c r="W1986">
        <v>18</v>
      </c>
      <c r="X1986">
        <v>28</v>
      </c>
      <c r="Y1986">
        <v>168</v>
      </c>
      <c r="Z1986">
        <v>16128</v>
      </c>
      <c r="AA1986">
        <v>0</v>
      </c>
      <c r="AE1986" t="b">
        <v>0</v>
      </c>
      <c r="AF1986" t="b">
        <v>0</v>
      </c>
      <c r="AG1986" t="s">
        <v>180</v>
      </c>
    </row>
    <row r="1987" spans="1:33" x14ac:dyDescent="0.25">
      <c r="A1987" t="str">
        <f>_xlfn.CONCAT(Table3[[#This Row],[Order]],"-",Table3[[#This Row],[Line]])</f>
        <v>73835-14</v>
      </c>
      <c r="C1987" t="s">
        <v>5967</v>
      </c>
      <c r="D1987" t="s">
        <v>74</v>
      </c>
      <c r="E1987" t="b">
        <v>0</v>
      </c>
      <c r="F1987">
        <v>73835</v>
      </c>
      <c r="G1987">
        <v>14</v>
      </c>
      <c r="H1987">
        <v>2</v>
      </c>
      <c r="I1987" t="s">
        <v>728</v>
      </c>
      <c r="J1987" t="s">
        <v>5968</v>
      </c>
      <c r="K1987" t="s">
        <v>3726</v>
      </c>
      <c r="L1987">
        <v>113.48</v>
      </c>
      <c r="M1987" s="37">
        <v>43486</v>
      </c>
      <c r="N1987" t="s">
        <v>42</v>
      </c>
      <c r="Q1987" s="37"/>
      <c r="R1987" s="37"/>
      <c r="S1987" t="b">
        <v>0</v>
      </c>
      <c r="V1987" t="s">
        <v>714</v>
      </c>
      <c r="W1987">
        <v>18</v>
      </c>
      <c r="X1987">
        <v>6</v>
      </c>
      <c r="Y1987">
        <v>36</v>
      </c>
      <c r="Z1987">
        <v>6090</v>
      </c>
      <c r="AA1987">
        <v>0</v>
      </c>
      <c r="AE1987" t="b">
        <v>0</v>
      </c>
      <c r="AF1987" t="b">
        <v>0</v>
      </c>
      <c r="AG1987" t="s">
        <v>180</v>
      </c>
    </row>
    <row r="1988" spans="1:33" x14ac:dyDescent="0.25">
      <c r="A1988" t="str">
        <f>_xlfn.CONCAT(Table3[[#This Row],[Order]],"-",Table3[[#This Row],[Line]])</f>
        <v>73835-16</v>
      </c>
      <c r="C1988" t="s">
        <v>5967</v>
      </c>
      <c r="D1988" t="s">
        <v>74</v>
      </c>
      <c r="E1988" t="b">
        <v>0</v>
      </c>
      <c r="F1988">
        <v>73835</v>
      </c>
      <c r="G1988">
        <v>16</v>
      </c>
      <c r="H1988">
        <v>2</v>
      </c>
      <c r="I1988" t="s">
        <v>728</v>
      </c>
      <c r="J1988" t="s">
        <v>5968</v>
      </c>
      <c r="K1988" t="s">
        <v>3728</v>
      </c>
      <c r="L1988">
        <v>141.82</v>
      </c>
      <c r="M1988" s="37">
        <v>43486</v>
      </c>
      <c r="N1988" t="s">
        <v>42</v>
      </c>
      <c r="Q1988" s="37"/>
      <c r="R1988" s="37"/>
      <c r="S1988" t="b">
        <v>0</v>
      </c>
      <c r="V1988" t="s">
        <v>714</v>
      </c>
      <c r="W1988">
        <v>18</v>
      </c>
      <c r="X1988">
        <v>8</v>
      </c>
      <c r="Y1988">
        <v>48</v>
      </c>
      <c r="Z1988">
        <v>7106</v>
      </c>
      <c r="AA1988">
        <v>0</v>
      </c>
      <c r="AE1988" t="b">
        <v>0</v>
      </c>
      <c r="AF1988" t="b">
        <v>0</v>
      </c>
      <c r="AG1988" t="s">
        <v>180</v>
      </c>
    </row>
    <row r="1989" spans="1:33" x14ac:dyDescent="0.25">
      <c r="A1989" t="str">
        <f>_xlfn.CONCAT(Table3[[#This Row],[Order]],"-",Table3[[#This Row],[Line]])</f>
        <v>73835-18</v>
      </c>
      <c r="C1989" t="s">
        <v>5967</v>
      </c>
      <c r="D1989" t="s">
        <v>74</v>
      </c>
      <c r="E1989" t="b">
        <v>0</v>
      </c>
      <c r="F1989">
        <v>73835</v>
      </c>
      <c r="G1989">
        <v>18</v>
      </c>
      <c r="H1989">
        <v>2</v>
      </c>
      <c r="I1989" t="s">
        <v>728</v>
      </c>
      <c r="J1989" t="s">
        <v>5968</v>
      </c>
      <c r="K1989" t="s">
        <v>3730</v>
      </c>
      <c r="L1989">
        <v>178.88</v>
      </c>
      <c r="M1989" s="37">
        <v>43486</v>
      </c>
      <c r="N1989" t="s">
        <v>42</v>
      </c>
      <c r="Q1989" s="37"/>
      <c r="R1989" s="37"/>
      <c r="S1989" t="b">
        <v>0</v>
      </c>
      <c r="V1989" t="s">
        <v>714</v>
      </c>
      <c r="W1989">
        <v>18</v>
      </c>
      <c r="X1989">
        <v>10</v>
      </c>
      <c r="Y1989">
        <v>60</v>
      </c>
      <c r="Z1989">
        <v>9136</v>
      </c>
      <c r="AA1989">
        <v>0</v>
      </c>
      <c r="AE1989" t="b">
        <v>0</v>
      </c>
      <c r="AF1989" t="b">
        <v>0</v>
      </c>
      <c r="AG1989" t="s">
        <v>180</v>
      </c>
    </row>
    <row r="1990" spans="1:33" x14ac:dyDescent="0.25">
      <c r="A1990" t="str">
        <f>_xlfn.CONCAT(Table3[[#This Row],[Order]],"-",Table3[[#This Row],[Line]])</f>
        <v>73835-20</v>
      </c>
      <c r="C1990" t="s">
        <v>5967</v>
      </c>
      <c r="D1990" t="s">
        <v>74</v>
      </c>
      <c r="E1990" t="b">
        <v>0</v>
      </c>
      <c r="F1990">
        <v>73835</v>
      </c>
      <c r="G1990">
        <v>20</v>
      </c>
      <c r="H1990">
        <v>3</v>
      </c>
      <c r="I1990" t="s">
        <v>719</v>
      </c>
      <c r="J1990" t="s">
        <v>5968</v>
      </c>
      <c r="K1990" t="s">
        <v>3732</v>
      </c>
      <c r="L1990">
        <v>16.2</v>
      </c>
      <c r="M1990" s="37">
        <v>43486</v>
      </c>
      <c r="N1990" t="s">
        <v>42</v>
      </c>
      <c r="Q1990" s="37"/>
      <c r="R1990" s="37"/>
      <c r="S1990" t="b">
        <v>0</v>
      </c>
      <c r="V1990" t="s">
        <v>714</v>
      </c>
      <c r="W1990">
        <v>18</v>
      </c>
      <c r="X1990">
        <v>3</v>
      </c>
      <c r="Y1990">
        <v>3</v>
      </c>
      <c r="Z1990">
        <v>900</v>
      </c>
      <c r="AA1990">
        <v>0</v>
      </c>
      <c r="AE1990" t="b">
        <v>0</v>
      </c>
      <c r="AF1990" t="b">
        <v>0</v>
      </c>
      <c r="AG1990" t="s">
        <v>180</v>
      </c>
    </row>
    <row r="1991" spans="1:33" x14ac:dyDescent="0.25">
      <c r="A1991" t="str">
        <f>_xlfn.CONCAT(Table3[[#This Row],[Order]],"-",Table3[[#This Row],[Line]])</f>
        <v>73835-22</v>
      </c>
      <c r="C1991" t="s">
        <v>5967</v>
      </c>
      <c r="D1991" t="s">
        <v>74</v>
      </c>
      <c r="E1991" t="b">
        <v>0</v>
      </c>
      <c r="F1991">
        <v>73835</v>
      </c>
      <c r="G1991">
        <v>22</v>
      </c>
      <c r="H1991">
        <v>5</v>
      </c>
      <c r="I1991" t="s">
        <v>719</v>
      </c>
      <c r="J1991" t="s">
        <v>5968</v>
      </c>
      <c r="K1991" t="s">
        <v>3733</v>
      </c>
      <c r="L1991">
        <v>27</v>
      </c>
      <c r="M1991" s="37">
        <v>43486</v>
      </c>
      <c r="N1991" t="s">
        <v>42</v>
      </c>
      <c r="Q1991" s="37"/>
      <c r="R1991" s="37"/>
      <c r="S1991" t="b">
        <v>0</v>
      </c>
      <c r="V1991" t="s">
        <v>714</v>
      </c>
      <c r="W1991">
        <v>18</v>
      </c>
      <c r="X1991">
        <v>5</v>
      </c>
      <c r="Y1991">
        <v>5</v>
      </c>
      <c r="Z1991">
        <v>1500</v>
      </c>
      <c r="AA1991">
        <v>0</v>
      </c>
      <c r="AE1991" t="b">
        <v>0</v>
      </c>
      <c r="AF1991" t="b">
        <v>0</v>
      </c>
      <c r="AG1991" t="s">
        <v>180</v>
      </c>
    </row>
    <row r="1992" spans="1:33" x14ac:dyDescent="0.25">
      <c r="A1992" t="str">
        <f>_xlfn.CONCAT(Table3[[#This Row],[Order]],"-",Table3[[#This Row],[Line]])</f>
        <v>73835-24</v>
      </c>
      <c r="C1992" t="s">
        <v>5967</v>
      </c>
      <c r="D1992" t="s">
        <v>74</v>
      </c>
      <c r="E1992" t="b">
        <v>0</v>
      </c>
      <c r="F1992">
        <v>73835</v>
      </c>
      <c r="G1992">
        <v>24</v>
      </c>
      <c r="H1992">
        <v>1</v>
      </c>
      <c r="I1992" t="s">
        <v>728</v>
      </c>
      <c r="J1992" t="s">
        <v>5968</v>
      </c>
      <c r="K1992" t="s">
        <v>3735</v>
      </c>
      <c r="L1992">
        <v>40.659999999999997</v>
      </c>
      <c r="M1992" s="37">
        <v>43486</v>
      </c>
      <c r="N1992" t="s">
        <v>42</v>
      </c>
      <c r="Q1992" s="37"/>
      <c r="R1992" s="37"/>
      <c r="S1992" t="b">
        <v>0</v>
      </c>
      <c r="V1992" t="s">
        <v>714</v>
      </c>
      <c r="W1992">
        <v>18</v>
      </c>
      <c r="X1992">
        <v>3</v>
      </c>
      <c r="Y1992">
        <v>18</v>
      </c>
      <c r="Z1992">
        <v>0</v>
      </c>
      <c r="AA1992">
        <v>0</v>
      </c>
      <c r="AE1992" t="b">
        <v>0</v>
      </c>
      <c r="AF1992" t="b">
        <v>0</v>
      </c>
      <c r="AG1992" t="s">
        <v>180</v>
      </c>
    </row>
    <row r="1993" spans="1:33" x14ac:dyDescent="0.25">
      <c r="A1993" t="str">
        <f>_xlfn.CONCAT(Table3[[#This Row],[Order]],"-",Table3[[#This Row],[Line]])</f>
        <v>77740-1</v>
      </c>
      <c r="C1993" t="s">
        <v>5967</v>
      </c>
      <c r="D1993" t="s">
        <v>74</v>
      </c>
      <c r="E1993" t="b">
        <v>0</v>
      </c>
      <c r="F1993">
        <v>77740</v>
      </c>
      <c r="G1993">
        <v>1</v>
      </c>
      <c r="H1993">
        <v>2</v>
      </c>
      <c r="I1993" t="s">
        <v>739</v>
      </c>
      <c r="J1993" t="s">
        <v>5968</v>
      </c>
      <c r="K1993" t="s">
        <v>2720</v>
      </c>
      <c r="L1993">
        <v>15.816000000000001</v>
      </c>
      <c r="M1993" s="37"/>
      <c r="N1993" t="s">
        <v>782</v>
      </c>
      <c r="Q1993" s="37"/>
      <c r="R1993" s="37"/>
      <c r="S1993" t="b">
        <v>0</v>
      </c>
      <c r="V1993" t="s">
        <v>715</v>
      </c>
      <c r="W1993">
        <v>0</v>
      </c>
      <c r="X1993">
        <v>2</v>
      </c>
      <c r="Z1993">
        <v>1189.9000000000001</v>
      </c>
      <c r="AA1993">
        <v>0</v>
      </c>
      <c r="AE1993" t="b">
        <v>0</v>
      </c>
      <c r="AF1993" t="b">
        <v>0</v>
      </c>
      <c r="AG1993" t="s">
        <v>74</v>
      </c>
    </row>
    <row r="1994" spans="1:33" x14ac:dyDescent="0.25">
      <c r="A1994" t="str">
        <f>_xlfn.CONCAT(Table3[[#This Row],[Order]],"-",Table3[[#This Row],[Line]])</f>
        <v>76825-1</v>
      </c>
      <c r="C1994" t="s">
        <v>5967</v>
      </c>
      <c r="D1994" t="s">
        <v>74</v>
      </c>
      <c r="E1994" t="b">
        <v>0</v>
      </c>
      <c r="F1994">
        <v>76825</v>
      </c>
      <c r="G1994">
        <v>1</v>
      </c>
      <c r="H1994">
        <v>2</v>
      </c>
      <c r="I1994" t="s">
        <v>759</v>
      </c>
      <c r="J1994" t="s">
        <v>5968</v>
      </c>
      <c r="K1994" t="s">
        <v>3055</v>
      </c>
      <c r="L1994">
        <v>0</v>
      </c>
      <c r="M1994" s="37">
        <v>43487</v>
      </c>
      <c r="N1994" t="s">
        <v>766</v>
      </c>
      <c r="Q1994" s="37"/>
      <c r="R1994" s="37"/>
      <c r="S1994" t="b">
        <v>0</v>
      </c>
      <c r="V1994" t="s">
        <v>715</v>
      </c>
      <c r="W1994">
        <v>0</v>
      </c>
      <c r="X1994">
        <v>4</v>
      </c>
      <c r="Y1994">
        <v>4</v>
      </c>
      <c r="Z1994">
        <v>11840</v>
      </c>
      <c r="AA1994">
        <v>0</v>
      </c>
      <c r="AE1994" t="b">
        <v>0</v>
      </c>
      <c r="AF1994" t="b">
        <v>0</v>
      </c>
      <c r="AG1994" t="s">
        <v>74</v>
      </c>
    </row>
    <row r="1995" spans="1:33" x14ac:dyDescent="0.25">
      <c r="A1995" t="str">
        <f>_xlfn.CONCAT(Table3[[#This Row],[Order]],"-",Table3[[#This Row],[Line]])</f>
        <v>77746-1</v>
      </c>
      <c r="C1995" t="s">
        <v>5967</v>
      </c>
      <c r="D1995" t="s">
        <v>74</v>
      </c>
      <c r="E1995" t="b">
        <v>0</v>
      </c>
      <c r="F1995">
        <v>77746</v>
      </c>
      <c r="G1995">
        <v>1</v>
      </c>
      <c r="H1995">
        <v>1</v>
      </c>
      <c r="I1995" t="s">
        <v>751</v>
      </c>
      <c r="J1995" t="s">
        <v>5968</v>
      </c>
      <c r="K1995" t="s">
        <v>4290</v>
      </c>
      <c r="L1995">
        <v>3.085</v>
      </c>
      <c r="M1995" s="37"/>
      <c r="N1995" t="s">
        <v>727</v>
      </c>
      <c r="Q1995" s="37"/>
      <c r="R1995" s="37"/>
      <c r="S1995" t="b">
        <v>0</v>
      </c>
      <c r="V1995" t="s">
        <v>715</v>
      </c>
      <c r="W1995">
        <v>0</v>
      </c>
      <c r="X1995">
        <v>1</v>
      </c>
      <c r="Z1995">
        <v>240</v>
      </c>
      <c r="AA1995">
        <v>0</v>
      </c>
      <c r="AE1995" t="b">
        <v>0</v>
      </c>
      <c r="AF1995" t="b">
        <v>0</v>
      </c>
      <c r="AG1995" t="s">
        <v>74</v>
      </c>
    </row>
    <row r="1996" spans="1:33" x14ac:dyDescent="0.25">
      <c r="A1996" t="str">
        <f>_xlfn.CONCAT(Table3[[#This Row],[Order]],"-",Table3[[#This Row],[Line]])</f>
        <v>77180-1</v>
      </c>
      <c r="C1996" t="s">
        <v>5967</v>
      </c>
      <c r="D1996" t="s">
        <v>74</v>
      </c>
      <c r="E1996" t="b">
        <v>0</v>
      </c>
      <c r="F1996">
        <v>77180</v>
      </c>
      <c r="G1996">
        <v>1</v>
      </c>
      <c r="H1996">
        <v>6</v>
      </c>
      <c r="I1996" t="s">
        <v>725</v>
      </c>
      <c r="J1996" t="s">
        <v>5968</v>
      </c>
      <c r="K1996" t="s">
        <v>4291</v>
      </c>
      <c r="L1996">
        <v>0</v>
      </c>
      <c r="M1996" s="37">
        <v>43488</v>
      </c>
      <c r="N1996" t="s">
        <v>42</v>
      </c>
      <c r="Q1996" s="37"/>
      <c r="R1996" s="37"/>
      <c r="S1996" t="b">
        <v>0</v>
      </c>
      <c r="V1996" t="s">
        <v>714</v>
      </c>
      <c r="W1996">
        <v>7</v>
      </c>
      <c r="X1996">
        <v>6</v>
      </c>
      <c r="Y1996">
        <v>6</v>
      </c>
      <c r="Z1996">
        <v>1440</v>
      </c>
      <c r="AA1996">
        <v>0</v>
      </c>
      <c r="AE1996" t="b">
        <v>0</v>
      </c>
      <c r="AF1996" t="b">
        <v>0</v>
      </c>
      <c r="AG1996" t="s">
        <v>74</v>
      </c>
    </row>
    <row r="1997" spans="1:33" x14ac:dyDescent="0.25">
      <c r="A1997" t="str">
        <f>_xlfn.CONCAT(Table3[[#This Row],[Order]],"-",Table3[[#This Row],[Line]])</f>
        <v>77180-2</v>
      </c>
      <c r="C1997" t="s">
        <v>5967</v>
      </c>
      <c r="D1997" t="s">
        <v>74</v>
      </c>
      <c r="E1997" t="b">
        <v>0</v>
      </c>
      <c r="F1997">
        <v>77180</v>
      </c>
      <c r="G1997">
        <v>2</v>
      </c>
      <c r="H1997">
        <v>6</v>
      </c>
      <c r="I1997" t="s">
        <v>725</v>
      </c>
      <c r="J1997" t="s">
        <v>5968</v>
      </c>
      <c r="K1997" t="s">
        <v>4292</v>
      </c>
      <c r="L1997">
        <v>0</v>
      </c>
      <c r="M1997" s="37">
        <v>43488</v>
      </c>
      <c r="N1997" t="s">
        <v>42</v>
      </c>
      <c r="Q1997" s="37"/>
      <c r="R1997" s="37"/>
      <c r="S1997" t="b">
        <v>0</v>
      </c>
      <c r="V1997" t="s">
        <v>714</v>
      </c>
      <c r="W1997">
        <v>7</v>
      </c>
      <c r="X1997">
        <v>6</v>
      </c>
      <c r="Y1997">
        <v>6</v>
      </c>
      <c r="Z1997">
        <v>2880</v>
      </c>
      <c r="AA1997">
        <v>0</v>
      </c>
      <c r="AE1997" t="b">
        <v>0</v>
      </c>
      <c r="AF1997" t="b">
        <v>0</v>
      </c>
      <c r="AG1997" t="s">
        <v>74</v>
      </c>
    </row>
    <row r="1998" spans="1:33" x14ac:dyDescent="0.25">
      <c r="A1998" t="str">
        <f>_xlfn.CONCAT(Table3[[#This Row],[Order]],"-",Table3[[#This Row],[Line]])</f>
        <v>77180-3</v>
      </c>
      <c r="C1998" t="s">
        <v>5967</v>
      </c>
      <c r="D1998" t="s">
        <v>74</v>
      </c>
      <c r="E1998" t="b">
        <v>0</v>
      </c>
      <c r="F1998">
        <v>77180</v>
      </c>
      <c r="G1998">
        <v>3</v>
      </c>
      <c r="H1998">
        <v>2</v>
      </c>
      <c r="I1998" t="s">
        <v>725</v>
      </c>
      <c r="J1998" t="s">
        <v>5968</v>
      </c>
      <c r="K1998" t="s">
        <v>4294</v>
      </c>
      <c r="L1998">
        <v>0</v>
      </c>
      <c r="M1998" s="37">
        <v>43488</v>
      </c>
      <c r="N1998" t="s">
        <v>42</v>
      </c>
      <c r="Q1998" s="37"/>
      <c r="R1998" s="37"/>
      <c r="S1998" t="b">
        <v>0</v>
      </c>
      <c r="V1998" t="s">
        <v>714</v>
      </c>
      <c r="W1998">
        <v>7</v>
      </c>
      <c r="X1998">
        <v>2</v>
      </c>
      <c r="Y1998">
        <v>4</v>
      </c>
      <c r="Z1998">
        <v>960</v>
      </c>
      <c r="AA1998">
        <v>0</v>
      </c>
      <c r="AE1998" t="b">
        <v>0</v>
      </c>
      <c r="AF1998" t="b">
        <v>0</v>
      </c>
      <c r="AG1998" t="s">
        <v>74</v>
      </c>
    </row>
    <row r="1999" spans="1:33" x14ac:dyDescent="0.25">
      <c r="A1999" t="str">
        <f>_xlfn.CONCAT(Table3[[#This Row],[Order]],"-",Table3[[#This Row],[Line]])</f>
        <v>77180-4</v>
      </c>
      <c r="C1999" t="s">
        <v>5967</v>
      </c>
      <c r="D1999" t="s">
        <v>74</v>
      </c>
      <c r="E1999" t="b">
        <v>0</v>
      </c>
      <c r="F1999">
        <v>77180</v>
      </c>
      <c r="G1999">
        <v>4</v>
      </c>
      <c r="H1999">
        <v>4</v>
      </c>
      <c r="I1999" t="s">
        <v>725</v>
      </c>
      <c r="J1999" t="s">
        <v>5968</v>
      </c>
      <c r="K1999" t="s">
        <v>4295</v>
      </c>
      <c r="L1999">
        <v>0</v>
      </c>
      <c r="M1999" s="37">
        <v>43488</v>
      </c>
      <c r="N1999" t="s">
        <v>42</v>
      </c>
      <c r="Q1999" s="37"/>
      <c r="R1999" s="37"/>
      <c r="S1999" t="b">
        <v>0</v>
      </c>
      <c r="V1999" t="s">
        <v>714</v>
      </c>
      <c r="W1999">
        <v>7</v>
      </c>
      <c r="X1999">
        <v>8</v>
      </c>
      <c r="Y1999">
        <v>8</v>
      </c>
      <c r="Z1999">
        <v>3840</v>
      </c>
      <c r="AA1999">
        <v>0</v>
      </c>
      <c r="AE1999" t="b">
        <v>0</v>
      </c>
      <c r="AF1999" t="b">
        <v>0</v>
      </c>
      <c r="AG1999" t="s">
        <v>74</v>
      </c>
    </row>
    <row r="2000" spans="1:33" x14ac:dyDescent="0.25">
      <c r="A2000" t="str">
        <f>_xlfn.CONCAT(Table3[[#This Row],[Order]],"-",Table3[[#This Row],[Line]])</f>
        <v>77180-5</v>
      </c>
      <c r="C2000" t="s">
        <v>5967</v>
      </c>
      <c r="D2000" t="s">
        <v>74</v>
      </c>
      <c r="E2000" t="b">
        <v>0</v>
      </c>
      <c r="F2000">
        <v>77180</v>
      </c>
      <c r="G2000">
        <v>5</v>
      </c>
      <c r="H2000">
        <v>4</v>
      </c>
      <c r="I2000" t="s">
        <v>725</v>
      </c>
      <c r="J2000" t="s">
        <v>5968</v>
      </c>
      <c r="K2000" t="s">
        <v>4297</v>
      </c>
      <c r="L2000">
        <v>0</v>
      </c>
      <c r="M2000" s="37">
        <v>43488</v>
      </c>
      <c r="N2000" t="s">
        <v>42</v>
      </c>
      <c r="Q2000" s="37"/>
      <c r="R2000" s="37"/>
      <c r="S2000" t="b">
        <v>0</v>
      </c>
      <c r="V2000" t="s">
        <v>714</v>
      </c>
      <c r="W2000">
        <v>7</v>
      </c>
      <c r="X2000">
        <v>12</v>
      </c>
      <c r="Y2000">
        <v>20</v>
      </c>
      <c r="Z2000">
        <v>6720</v>
      </c>
      <c r="AA2000">
        <v>0</v>
      </c>
      <c r="AE2000" t="b">
        <v>0</v>
      </c>
      <c r="AF2000" t="b">
        <v>0</v>
      </c>
      <c r="AG2000" t="s">
        <v>74</v>
      </c>
    </row>
    <row r="2001" spans="1:33" x14ac:dyDescent="0.25">
      <c r="A2001" t="str">
        <f>_xlfn.CONCAT(Table3[[#This Row],[Order]],"-",Table3[[#This Row],[Line]])</f>
        <v>77180-6</v>
      </c>
      <c r="C2001" t="s">
        <v>5967</v>
      </c>
      <c r="D2001" t="s">
        <v>74</v>
      </c>
      <c r="E2001" t="b">
        <v>0</v>
      </c>
      <c r="F2001">
        <v>77180</v>
      </c>
      <c r="G2001">
        <v>6</v>
      </c>
      <c r="H2001">
        <v>4</v>
      </c>
      <c r="I2001" t="s">
        <v>725</v>
      </c>
      <c r="J2001" t="s">
        <v>5968</v>
      </c>
      <c r="K2001" t="s">
        <v>4298</v>
      </c>
      <c r="L2001">
        <v>0</v>
      </c>
      <c r="M2001" s="37">
        <v>43488</v>
      </c>
      <c r="N2001" t="s">
        <v>42</v>
      </c>
      <c r="Q2001" s="37"/>
      <c r="R2001" s="37"/>
      <c r="S2001" t="b">
        <v>0</v>
      </c>
      <c r="V2001" t="s">
        <v>714</v>
      </c>
      <c r="W2001">
        <v>7</v>
      </c>
      <c r="X2001">
        <v>4</v>
      </c>
      <c r="Y2001">
        <v>4</v>
      </c>
      <c r="Z2001">
        <v>960</v>
      </c>
      <c r="AA2001">
        <v>0</v>
      </c>
      <c r="AE2001" t="b">
        <v>0</v>
      </c>
      <c r="AF2001" t="b">
        <v>0</v>
      </c>
      <c r="AG2001" t="s">
        <v>74</v>
      </c>
    </row>
    <row r="2002" spans="1:33" x14ac:dyDescent="0.25">
      <c r="A2002" t="str">
        <f>_xlfn.CONCAT(Table3[[#This Row],[Order]],"-",Table3[[#This Row],[Line]])</f>
        <v>77180-7</v>
      </c>
      <c r="C2002" t="s">
        <v>5967</v>
      </c>
      <c r="D2002" t="s">
        <v>74</v>
      </c>
      <c r="E2002" t="b">
        <v>0</v>
      </c>
      <c r="F2002">
        <v>77180</v>
      </c>
      <c r="G2002">
        <v>7</v>
      </c>
      <c r="H2002">
        <v>5</v>
      </c>
      <c r="I2002" t="s">
        <v>725</v>
      </c>
      <c r="J2002" t="s">
        <v>5968</v>
      </c>
      <c r="K2002" t="s">
        <v>4300</v>
      </c>
      <c r="L2002">
        <v>0</v>
      </c>
      <c r="M2002" s="37">
        <v>43488</v>
      </c>
      <c r="N2002" t="s">
        <v>42</v>
      </c>
      <c r="Q2002" s="37"/>
      <c r="R2002" s="37"/>
      <c r="S2002" t="b">
        <v>0</v>
      </c>
      <c r="V2002" t="s">
        <v>714</v>
      </c>
      <c r="W2002">
        <v>7</v>
      </c>
      <c r="X2002">
        <v>5</v>
      </c>
      <c r="Y2002">
        <v>5</v>
      </c>
      <c r="Z2002">
        <v>2400</v>
      </c>
      <c r="AA2002">
        <v>0</v>
      </c>
      <c r="AE2002" t="b">
        <v>0</v>
      </c>
      <c r="AF2002" t="b">
        <v>0</v>
      </c>
      <c r="AG2002" t="s">
        <v>74</v>
      </c>
    </row>
    <row r="2003" spans="1:33" x14ac:dyDescent="0.25">
      <c r="A2003" t="str">
        <f>_xlfn.CONCAT(Table3[[#This Row],[Order]],"-",Table3[[#This Row],[Line]])</f>
        <v>77180-8</v>
      </c>
      <c r="C2003" t="s">
        <v>5967</v>
      </c>
      <c r="D2003" t="s">
        <v>74</v>
      </c>
      <c r="E2003" t="b">
        <v>0</v>
      </c>
      <c r="F2003">
        <v>77180</v>
      </c>
      <c r="G2003">
        <v>8</v>
      </c>
      <c r="H2003">
        <v>5</v>
      </c>
      <c r="I2003" t="s">
        <v>725</v>
      </c>
      <c r="J2003" t="s">
        <v>5968</v>
      </c>
      <c r="K2003" t="s">
        <v>4302</v>
      </c>
      <c r="L2003">
        <v>0</v>
      </c>
      <c r="M2003" s="37">
        <v>43488</v>
      </c>
      <c r="N2003" t="s">
        <v>42</v>
      </c>
      <c r="Q2003" s="37"/>
      <c r="R2003" s="37"/>
      <c r="S2003" t="b">
        <v>0</v>
      </c>
      <c r="V2003" t="s">
        <v>714</v>
      </c>
      <c r="W2003">
        <v>7</v>
      </c>
      <c r="X2003">
        <v>5</v>
      </c>
      <c r="Y2003">
        <v>10</v>
      </c>
      <c r="Z2003">
        <v>2400</v>
      </c>
      <c r="AA2003">
        <v>0</v>
      </c>
      <c r="AE2003" t="b">
        <v>0</v>
      </c>
      <c r="AF2003" t="b">
        <v>0</v>
      </c>
      <c r="AG2003" t="s">
        <v>74</v>
      </c>
    </row>
    <row r="2004" spans="1:33" x14ac:dyDescent="0.25">
      <c r="A2004" t="str">
        <f>_xlfn.CONCAT(Table3[[#This Row],[Order]],"-",Table3[[#This Row],[Line]])</f>
        <v>77180-9</v>
      </c>
      <c r="C2004" t="s">
        <v>5967</v>
      </c>
      <c r="D2004" t="s">
        <v>74</v>
      </c>
      <c r="E2004" t="b">
        <v>0</v>
      </c>
      <c r="F2004">
        <v>77180</v>
      </c>
      <c r="G2004">
        <v>9</v>
      </c>
      <c r="H2004">
        <v>9</v>
      </c>
      <c r="I2004" t="s">
        <v>725</v>
      </c>
      <c r="J2004" t="s">
        <v>5968</v>
      </c>
      <c r="K2004" t="s">
        <v>4304</v>
      </c>
      <c r="L2004">
        <v>0</v>
      </c>
      <c r="M2004" s="37">
        <v>43488</v>
      </c>
      <c r="N2004" t="s">
        <v>42</v>
      </c>
      <c r="Q2004" s="37"/>
      <c r="R2004" s="37"/>
      <c r="S2004" t="b">
        <v>0</v>
      </c>
      <c r="V2004" t="s">
        <v>714</v>
      </c>
      <c r="W2004">
        <v>7</v>
      </c>
      <c r="X2004">
        <v>9</v>
      </c>
      <c r="Y2004">
        <v>9</v>
      </c>
      <c r="Z2004">
        <v>2160</v>
      </c>
      <c r="AA2004">
        <v>0</v>
      </c>
      <c r="AE2004" t="b">
        <v>0</v>
      </c>
      <c r="AF2004" t="b">
        <v>0</v>
      </c>
      <c r="AG2004" t="s">
        <v>74</v>
      </c>
    </row>
    <row r="2005" spans="1:33" x14ac:dyDescent="0.25">
      <c r="A2005" t="str">
        <f>_xlfn.CONCAT(Table3[[#This Row],[Order]],"-",Table3[[#This Row],[Line]])</f>
        <v>77180-10</v>
      </c>
      <c r="C2005" t="s">
        <v>5967</v>
      </c>
      <c r="D2005" t="s">
        <v>74</v>
      </c>
      <c r="E2005" t="b">
        <v>0</v>
      </c>
      <c r="F2005">
        <v>77180</v>
      </c>
      <c r="G2005">
        <v>10</v>
      </c>
      <c r="H2005">
        <v>2</v>
      </c>
      <c r="I2005" t="s">
        <v>725</v>
      </c>
      <c r="J2005" t="s">
        <v>5968</v>
      </c>
      <c r="K2005" t="s">
        <v>4306</v>
      </c>
      <c r="L2005">
        <v>0</v>
      </c>
      <c r="M2005" s="37">
        <v>43488</v>
      </c>
      <c r="N2005" t="s">
        <v>42</v>
      </c>
      <c r="Q2005" s="37"/>
      <c r="R2005" s="37"/>
      <c r="S2005" t="b">
        <v>0</v>
      </c>
      <c r="V2005" t="s">
        <v>714</v>
      </c>
      <c r="W2005">
        <v>7</v>
      </c>
      <c r="X2005">
        <v>2</v>
      </c>
      <c r="Y2005">
        <v>2</v>
      </c>
      <c r="Z2005">
        <v>480</v>
      </c>
      <c r="AA2005">
        <v>0</v>
      </c>
      <c r="AE2005" t="b">
        <v>0</v>
      </c>
      <c r="AF2005" t="b">
        <v>0</v>
      </c>
      <c r="AG2005" t="s">
        <v>74</v>
      </c>
    </row>
    <row r="2006" spans="1:33" x14ac:dyDescent="0.25">
      <c r="A2006" t="str">
        <f>_xlfn.CONCAT(Table3[[#This Row],[Order]],"-",Table3[[#This Row],[Line]])</f>
        <v>77180-11</v>
      </c>
      <c r="C2006" t="s">
        <v>5967</v>
      </c>
      <c r="D2006" t="s">
        <v>74</v>
      </c>
      <c r="E2006" t="b">
        <v>0</v>
      </c>
      <c r="F2006">
        <v>77180</v>
      </c>
      <c r="G2006">
        <v>11</v>
      </c>
      <c r="H2006">
        <v>3</v>
      </c>
      <c r="I2006" t="s">
        <v>725</v>
      </c>
      <c r="J2006" t="s">
        <v>5968</v>
      </c>
      <c r="K2006" t="s">
        <v>4308</v>
      </c>
      <c r="L2006">
        <v>0</v>
      </c>
      <c r="M2006" s="37">
        <v>43488</v>
      </c>
      <c r="N2006" t="s">
        <v>42</v>
      </c>
      <c r="Q2006" s="37"/>
      <c r="R2006" s="37"/>
      <c r="S2006" t="b">
        <v>0</v>
      </c>
      <c r="V2006" t="s">
        <v>714</v>
      </c>
      <c r="W2006">
        <v>7</v>
      </c>
      <c r="X2006">
        <v>3</v>
      </c>
      <c r="Y2006">
        <v>3</v>
      </c>
      <c r="Z2006">
        <v>1440</v>
      </c>
      <c r="AA2006">
        <v>0</v>
      </c>
      <c r="AE2006" t="b">
        <v>0</v>
      </c>
      <c r="AF2006" t="b">
        <v>0</v>
      </c>
      <c r="AG2006" t="s">
        <v>74</v>
      </c>
    </row>
    <row r="2007" spans="1:33" x14ac:dyDescent="0.25">
      <c r="A2007" t="str">
        <f>_xlfn.CONCAT(Table3[[#This Row],[Order]],"-",Table3[[#This Row],[Line]])</f>
        <v>77180-12</v>
      </c>
      <c r="C2007" t="s">
        <v>5967</v>
      </c>
      <c r="D2007" t="s">
        <v>74</v>
      </c>
      <c r="E2007" t="b">
        <v>0</v>
      </c>
      <c r="F2007">
        <v>77180</v>
      </c>
      <c r="G2007">
        <v>12</v>
      </c>
      <c r="H2007">
        <v>3</v>
      </c>
      <c r="I2007" t="s">
        <v>725</v>
      </c>
      <c r="J2007" t="s">
        <v>5968</v>
      </c>
      <c r="K2007" t="s">
        <v>4310</v>
      </c>
      <c r="L2007">
        <v>0</v>
      </c>
      <c r="M2007" s="37">
        <v>43488</v>
      </c>
      <c r="N2007" t="s">
        <v>42</v>
      </c>
      <c r="Q2007" s="37"/>
      <c r="R2007" s="37"/>
      <c r="S2007" t="b">
        <v>0</v>
      </c>
      <c r="V2007" t="s">
        <v>714</v>
      </c>
      <c r="W2007">
        <v>7</v>
      </c>
      <c r="X2007">
        <v>3</v>
      </c>
      <c r="Y2007">
        <v>6</v>
      </c>
      <c r="Z2007">
        <v>1440</v>
      </c>
      <c r="AA2007">
        <v>0</v>
      </c>
      <c r="AE2007" t="b">
        <v>0</v>
      </c>
      <c r="AF2007" t="b">
        <v>0</v>
      </c>
      <c r="AG2007" t="s">
        <v>74</v>
      </c>
    </row>
    <row r="2008" spans="1:33" x14ac:dyDescent="0.25">
      <c r="A2008" t="str">
        <f>_xlfn.CONCAT(Table3[[#This Row],[Order]],"-",Table3[[#This Row],[Line]])</f>
        <v>76620-1</v>
      </c>
      <c r="C2008" t="s">
        <v>5967</v>
      </c>
      <c r="D2008" t="s">
        <v>74</v>
      </c>
      <c r="E2008" t="b">
        <v>0</v>
      </c>
      <c r="F2008">
        <v>76620</v>
      </c>
      <c r="G2008">
        <v>1</v>
      </c>
      <c r="H2008">
        <v>5</v>
      </c>
      <c r="I2008" t="s">
        <v>5035</v>
      </c>
      <c r="J2008" t="s">
        <v>5968</v>
      </c>
      <c r="K2008" t="s">
        <v>5036</v>
      </c>
      <c r="L2008">
        <v>22.6</v>
      </c>
      <c r="M2008" s="37">
        <v>43490</v>
      </c>
      <c r="N2008" t="s">
        <v>42</v>
      </c>
      <c r="Q2008" s="37"/>
      <c r="R2008" s="37"/>
      <c r="S2008" t="b">
        <v>1</v>
      </c>
      <c r="T2008" t="s">
        <v>41</v>
      </c>
      <c r="V2008" t="s">
        <v>715</v>
      </c>
      <c r="W2008">
        <v>12</v>
      </c>
      <c r="X2008">
        <v>5</v>
      </c>
      <c r="Y2008">
        <v>5</v>
      </c>
      <c r="Z2008">
        <v>2500</v>
      </c>
      <c r="AA2008">
        <v>0</v>
      </c>
      <c r="AE2008" t="b">
        <v>0</v>
      </c>
      <c r="AF2008" t="b">
        <v>0</v>
      </c>
      <c r="AG2008" t="s">
        <v>180</v>
      </c>
    </row>
    <row r="2009" spans="1:33" x14ac:dyDescent="0.25">
      <c r="A2009" t="str">
        <f>_xlfn.CONCAT(Table3[[#This Row],[Order]],"-",Table3[[#This Row],[Line]])</f>
        <v>76620-2</v>
      </c>
      <c r="C2009" t="s">
        <v>5967</v>
      </c>
      <c r="D2009" t="s">
        <v>74</v>
      </c>
      <c r="E2009" t="b">
        <v>0</v>
      </c>
      <c r="F2009">
        <v>76620</v>
      </c>
      <c r="G2009">
        <v>2</v>
      </c>
      <c r="H2009">
        <v>1</v>
      </c>
      <c r="I2009" t="s">
        <v>5035</v>
      </c>
      <c r="J2009" t="s">
        <v>5968</v>
      </c>
      <c r="K2009" t="s">
        <v>5037</v>
      </c>
      <c r="L2009">
        <v>5.99</v>
      </c>
      <c r="M2009" s="37">
        <v>43490</v>
      </c>
      <c r="N2009" t="s">
        <v>42</v>
      </c>
      <c r="Q2009" s="37"/>
      <c r="R2009" s="37"/>
      <c r="S2009" t="b">
        <v>0</v>
      </c>
      <c r="V2009" t="s">
        <v>715</v>
      </c>
      <c r="W2009">
        <v>12</v>
      </c>
      <c r="X2009">
        <v>1</v>
      </c>
      <c r="Y2009">
        <v>1</v>
      </c>
      <c r="Z2009">
        <v>711.7</v>
      </c>
      <c r="AA2009">
        <v>0</v>
      </c>
      <c r="AE2009" t="b">
        <v>0</v>
      </c>
      <c r="AF2009" t="b">
        <v>0</v>
      </c>
      <c r="AG2009" t="s">
        <v>180</v>
      </c>
    </row>
    <row r="2010" spans="1:33" x14ac:dyDescent="0.25">
      <c r="A2010" t="str">
        <f>_xlfn.CONCAT(Table3[[#This Row],[Order]],"-",Table3[[#This Row],[Line]])</f>
        <v>64428-2</v>
      </c>
      <c r="C2010" t="s">
        <v>5967</v>
      </c>
      <c r="D2010" t="s">
        <v>162</v>
      </c>
      <c r="E2010" t="b">
        <v>0</v>
      </c>
      <c r="F2010">
        <v>64428</v>
      </c>
      <c r="G2010">
        <v>2</v>
      </c>
      <c r="H2010">
        <v>0</v>
      </c>
      <c r="I2010" t="s">
        <v>419</v>
      </c>
      <c r="J2010" t="s">
        <v>5968</v>
      </c>
      <c r="K2010" t="s">
        <v>716</v>
      </c>
      <c r="L2010">
        <v>0</v>
      </c>
      <c r="M2010" s="37"/>
      <c r="N2010" t="s">
        <v>42</v>
      </c>
      <c r="Q2010" s="37"/>
      <c r="R2010" s="37"/>
      <c r="S2010" t="b">
        <v>0</v>
      </c>
      <c r="V2010" t="s">
        <v>715</v>
      </c>
      <c r="W2010">
        <v>0</v>
      </c>
      <c r="X2010">
        <v>0</v>
      </c>
      <c r="Z2010">
        <v>0</v>
      </c>
      <c r="AA2010">
        <v>0</v>
      </c>
      <c r="AE2010" t="b">
        <v>0</v>
      </c>
      <c r="AF2010" t="b">
        <v>0</v>
      </c>
      <c r="AG2010" t="s">
        <v>74</v>
      </c>
    </row>
    <row r="2011" spans="1:33" x14ac:dyDescent="0.25">
      <c r="A2011" t="str">
        <f>_xlfn.CONCAT(Table3[[#This Row],[Order]],"-",Table3[[#This Row],[Line]])</f>
        <v>77122-1</v>
      </c>
      <c r="C2011" t="s">
        <v>5967</v>
      </c>
      <c r="D2011" t="s">
        <v>74</v>
      </c>
      <c r="E2011" t="b">
        <v>0</v>
      </c>
      <c r="F2011">
        <v>77122</v>
      </c>
      <c r="G2011">
        <v>1</v>
      </c>
      <c r="H2011">
        <v>2</v>
      </c>
      <c r="I2011" t="s">
        <v>723</v>
      </c>
      <c r="J2011" t="s">
        <v>5968</v>
      </c>
      <c r="K2011" t="s">
        <v>2721</v>
      </c>
      <c r="L2011">
        <v>17.579999999999998</v>
      </c>
      <c r="M2011" s="37">
        <v>43475</v>
      </c>
      <c r="N2011" t="s">
        <v>42</v>
      </c>
      <c r="P2011" t="s">
        <v>151</v>
      </c>
      <c r="Q2011" s="37"/>
      <c r="R2011" s="37"/>
      <c r="S2011" t="b">
        <v>0</v>
      </c>
      <c r="V2011" t="s">
        <v>715</v>
      </c>
      <c r="W2011">
        <v>12</v>
      </c>
      <c r="X2011">
        <v>2</v>
      </c>
      <c r="Y2011">
        <v>6</v>
      </c>
      <c r="Z2011">
        <v>2400</v>
      </c>
      <c r="AA2011">
        <v>0</v>
      </c>
      <c r="AE2011" t="b">
        <v>0</v>
      </c>
      <c r="AF2011" t="b">
        <v>0</v>
      </c>
      <c r="AG2011" t="s">
        <v>74</v>
      </c>
    </row>
    <row r="2012" spans="1:33" x14ac:dyDescent="0.25">
      <c r="A2012" t="str">
        <f>_xlfn.CONCAT(Table3[[#This Row],[Order]],"-",Table3[[#This Row],[Line]])</f>
        <v>77122-2</v>
      </c>
      <c r="C2012" t="s">
        <v>5967</v>
      </c>
      <c r="D2012" t="s">
        <v>74</v>
      </c>
      <c r="E2012" t="b">
        <v>0</v>
      </c>
      <c r="F2012">
        <v>77122</v>
      </c>
      <c r="G2012">
        <v>2</v>
      </c>
      <c r="H2012">
        <v>1</v>
      </c>
      <c r="I2012" t="s">
        <v>723</v>
      </c>
      <c r="J2012" t="s">
        <v>5968</v>
      </c>
      <c r="K2012" t="s">
        <v>2723</v>
      </c>
      <c r="L2012">
        <v>15.97</v>
      </c>
      <c r="M2012" s="37">
        <v>43475</v>
      </c>
      <c r="N2012" t="s">
        <v>42</v>
      </c>
      <c r="P2012" t="s">
        <v>151</v>
      </c>
      <c r="Q2012" s="37"/>
      <c r="R2012" s="37"/>
      <c r="S2012" t="b">
        <v>0</v>
      </c>
      <c r="V2012" t="s">
        <v>715</v>
      </c>
      <c r="W2012">
        <v>12</v>
      </c>
      <c r="X2012">
        <v>3</v>
      </c>
      <c r="Y2012">
        <v>5</v>
      </c>
      <c r="Z2012">
        <v>2200</v>
      </c>
      <c r="AA2012">
        <v>0</v>
      </c>
      <c r="AE2012" t="b">
        <v>0</v>
      </c>
      <c r="AF2012" t="b">
        <v>0</v>
      </c>
      <c r="AG2012" t="s">
        <v>74</v>
      </c>
    </row>
    <row r="2013" spans="1:33" x14ac:dyDescent="0.25">
      <c r="A2013" t="str">
        <f>_xlfn.CONCAT(Table3[[#This Row],[Order]],"-",Table3[[#This Row],[Line]])</f>
        <v>70328-1</v>
      </c>
      <c r="C2013" t="s">
        <v>5967</v>
      </c>
      <c r="D2013" t="s">
        <v>74</v>
      </c>
      <c r="E2013" t="b">
        <v>0</v>
      </c>
      <c r="F2013">
        <v>70328</v>
      </c>
      <c r="G2013">
        <v>1</v>
      </c>
      <c r="H2013">
        <v>75</v>
      </c>
      <c r="I2013" t="s">
        <v>772</v>
      </c>
      <c r="J2013" t="s">
        <v>5968</v>
      </c>
      <c r="K2013" t="s">
        <v>134</v>
      </c>
      <c r="L2013">
        <v>168.45</v>
      </c>
      <c r="M2013" s="37">
        <v>43481</v>
      </c>
      <c r="N2013" t="s">
        <v>165</v>
      </c>
      <c r="O2013" t="s">
        <v>1084</v>
      </c>
      <c r="Q2013" s="37"/>
      <c r="R2013" s="37"/>
      <c r="S2013" t="b">
        <v>0</v>
      </c>
      <c r="V2013" t="s">
        <v>714</v>
      </c>
      <c r="W2013">
        <v>10</v>
      </c>
      <c r="X2013">
        <v>75</v>
      </c>
      <c r="Y2013">
        <v>75</v>
      </c>
      <c r="Z2013">
        <v>26850</v>
      </c>
      <c r="AA2013">
        <v>0</v>
      </c>
      <c r="AE2013" t="b">
        <v>0</v>
      </c>
      <c r="AF2013" t="b">
        <v>0</v>
      </c>
      <c r="AG2013" t="s">
        <v>79</v>
      </c>
    </row>
    <row r="2014" spans="1:33" x14ac:dyDescent="0.25">
      <c r="A2014" t="str">
        <f>_xlfn.CONCAT(Table3[[#This Row],[Order]],"-",Table3[[#This Row],[Line]])</f>
        <v>70328-4</v>
      </c>
      <c r="C2014" t="s">
        <v>5967</v>
      </c>
      <c r="D2014" t="s">
        <v>74</v>
      </c>
      <c r="E2014" t="b">
        <v>0</v>
      </c>
      <c r="F2014">
        <v>70328</v>
      </c>
      <c r="G2014">
        <v>4</v>
      </c>
      <c r="H2014">
        <v>41</v>
      </c>
      <c r="I2014" t="s">
        <v>772</v>
      </c>
      <c r="J2014" t="s">
        <v>5968</v>
      </c>
      <c r="K2014" t="s">
        <v>123</v>
      </c>
      <c r="L2014">
        <v>92.085999999999999</v>
      </c>
      <c r="M2014" s="37">
        <v>43481</v>
      </c>
      <c r="N2014" t="s">
        <v>165</v>
      </c>
      <c r="O2014" t="s">
        <v>1084</v>
      </c>
      <c r="Q2014" s="37"/>
      <c r="R2014" s="37"/>
      <c r="S2014" t="b">
        <v>0</v>
      </c>
      <c r="V2014" t="s">
        <v>714</v>
      </c>
      <c r="W2014">
        <v>10</v>
      </c>
      <c r="X2014">
        <v>41</v>
      </c>
      <c r="Y2014">
        <v>41</v>
      </c>
      <c r="Z2014">
        <v>14678</v>
      </c>
      <c r="AA2014">
        <v>0</v>
      </c>
      <c r="AE2014" t="b">
        <v>0</v>
      </c>
      <c r="AF2014" t="b">
        <v>0</v>
      </c>
      <c r="AG2014" t="s">
        <v>79</v>
      </c>
    </row>
    <row r="2015" spans="1:33" x14ac:dyDescent="0.25">
      <c r="A2015" t="str">
        <f>_xlfn.CONCAT(Table3[[#This Row],[Order]],"-",Table3[[#This Row],[Line]])</f>
        <v>77414-1</v>
      </c>
      <c r="C2015" t="s">
        <v>5967</v>
      </c>
      <c r="D2015" t="s">
        <v>74</v>
      </c>
      <c r="E2015" t="b">
        <v>0</v>
      </c>
      <c r="F2015">
        <v>77414</v>
      </c>
      <c r="G2015">
        <v>1</v>
      </c>
      <c r="H2015">
        <v>3</v>
      </c>
      <c r="I2015" t="s">
        <v>745</v>
      </c>
      <c r="J2015" t="s">
        <v>5968</v>
      </c>
      <c r="K2015" t="s">
        <v>4423</v>
      </c>
      <c r="L2015">
        <v>33.99</v>
      </c>
      <c r="M2015" s="37">
        <v>43489</v>
      </c>
      <c r="N2015" t="s">
        <v>42</v>
      </c>
      <c r="Q2015" s="37"/>
      <c r="R2015" s="37"/>
      <c r="S2015" t="b">
        <v>0</v>
      </c>
      <c r="V2015" t="s">
        <v>715</v>
      </c>
      <c r="W2015">
        <v>12</v>
      </c>
      <c r="X2015">
        <v>3</v>
      </c>
      <c r="Y2015">
        <v>3</v>
      </c>
      <c r="Z2015">
        <v>2106</v>
      </c>
      <c r="AA2015">
        <v>0</v>
      </c>
      <c r="AE2015" t="b">
        <v>0</v>
      </c>
      <c r="AF2015" t="b">
        <v>0</v>
      </c>
      <c r="AG2015" t="s">
        <v>74</v>
      </c>
    </row>
    <row r="2016" spans="1:33" x14ac:dyDescent="0.25">
      <c r="A2016" t="str">
        <f>_xlfn.CONCAT(Table3[[#This Row],[Order]],"-",Table3[[#This Row],[Line]])</f>
        <v>77065-1</v>
      </c>
      <c r="C2016" t="s">
        <v>5967</v>
      </c>
      <c r="D2016" t="s">
        <v>74</v>
      </c>
      <c r="E2016" t="b">
        <v>0</v>
      </c>
      <c r="F2016">
        <v>77065</v>
      </c>
      <c r="G2016">
        <v>1</v>
      </c>
      <c r="H2016">
        <v>1</v>
      </c>
      <c r="I2016" t="s">
        <v>725</v>
      </c>
      <c r="J2016" t="s">
        <v>5968</v>
      </c>
      <c r="K2016" t="s">
        <v>2169</v>
      </c>
      <c r="L2016">
        <v>6</v>
      </c>
      <c r="M2016" s="37">
        <v>43474</v>
      </c>
      <c r="N2016" t="s">
        <v>165</v>
      </c>
      <c r="O2016" t="s">
        <v>3476</v>
      </c>
      <c r="Q2016" s="37"/>
      <c r="R2016" s="37"/>
      <c r="S2016" t="b">
        <v>0</v>
      </c>
      <c r="V2016" t="s">
        <v>715</v>
      </c>
      <c r="W2016">
        <v>12</v>
      </c>
      <c r="X2016">
        <v>1</v>
      </c>
      <c r="Y2016">
        <v>1</v>
      </c>
      <c r="Z2016">
        <v>560</v>
      </c>
      <c r="AA2016">
        <v>0</v>
      </c>
      <c r="AE2016" t="b">
        <v>0</v>
      </c>
      <c r="AF2016" t="b">
        <v>0</v>
      </c>
      <c r="AG2016" t="s">
        <v>74</v>
      </c>
    </row>
    <row r="2017" spans="1:33" x14ac:dyDescent="0.25">
      <c r="A2017" t="str">
        <f>_xlfn.CONCAT(Table3[[#This Row],[Order]],"-",Table3[[#This Row],[Line]])</f>
        <v>77065-2</v>
      </c>
      <c r="C2017" t="s">
        <v>5967</v>
      </c>
      <c r="D2017" t="s">
        <v>74</v>
      </c>
      <c r="E2017" t="b">
        <v>0</v>
      </c>
      <c r="F2017">
        <v>77065</v>
      </c>
      <c r="G2017">
        <v>2</v>
      </c>
      <c r="H2017">
        <v>2</v>
      </c>
      <c r="I2017" t="s">
        <v>725</v>
      </c>
      <c r="J2017" t="s">
        <v>5968</v>
      </c>
      <c r="K2017" t="s">
        <v>2170</v>
      </c>
      <c r="L2017">
        <v>12</v>
      </c>
      <c r="M2017" s="37">
        <v>43474</v>
      </c>
      <c r="N2017" t="s">
        <v>165</v>
      </c>
      <c r="O2017" t="s">
        <v>3476</v>
      </c>
      <c r="Q2017" s="37"/>
      <c r="R2017" s="37"/>
      <c r="S2017" t="b">
        <v>0</v>
      </c>
      <c r="V2017" t="s">
        <v>715</v>
      </c>
      <c r="W2017">
        <v>12</v>
      </c>
      <c r="X2017">
        <v>2</v>
      </c>
      <c r="Y2017">
        <v>2</v>
      </c>
      <c r="Z2017">
        <v>1168</v>
      </c>
      <c r="AA2017">
        <v>0</v>
      </c>
      <c r="AE2017" t="b">
        <v>0</v>
      </c>
      <c r="AF2017" t="b">
        <v>0</v>
      </c>
      <c r="AG2017" t="s">
        <v>74</v>
      </c>
    </row>
    <row r="2018" spans="1:33" x14ac:dyDescent="0.25">
      <c r="A2018" t="str">
        <f>_xlfn.CONCAT(Table3[[#This Row],[Order]],"-",Table3[[#This Row],[Line]])</f>
        <v>77065-3</v>
      </c>
      <c r="C2018" t="s">
        <v>5967</v>
      </c>
      <c r="D2018" t="s">
        <v>74</v>
      </c>
      <c r="E2018" t="b">
        <v>0</v>
      </c>
      <c r="F2018">
        <v>77065</v>
      </c>
      <c r="G2018">
        <v>3</v>
      </c>
      <c r="H2018">
        <v>1</v>
      </c>
      <c r="I2018" t="s">
        <v>725</v>
      </c>
      <c r="J2018" t="s">
        <v>5968</v>
      </c>
      <c r="K2018" t="s">
        <v>2172</v>
      </c>
      <c r="L2018">
        <v>6</v>
      </c>
      <c r="M2018" s="37">
        <v>43474</v>
      </c>
      <c r="N2018" t="s">
        <v>165</v>
      </c>
      <c r="O2018" t="s">
        <v>3476</v>
      </c>
      <c r="Q2018" s="37"/>
      <c r="R2018" s="37"/>
      <c r="S2018" t="b">
        <v>0</v>
      </c>
      <c r="V2018" t="s">
        <v>715</v>
      </c>
      <c r="W2018">
        <v>12</v>
      </c>
      <c r="X2018">
        <v>1</v>
      </c>
      <c r="Y2018">
        <v>1</v>
      </c>
      <c r="Z2018">
        <v>600</v>
      </c>
      <c r="AA2018">
        <v>0</v>
      </c>
      <c r="AE2018" t="b">
        <v>0</v>
      </c>
      <c r="AF2018" t="b">
        <v>0</v>
      </c>
      <c r="AG2018" t="s">
        <v>74</v>
      </c>
    </row>
    <row r="2019" spans="1:33" x14ac:dyDescent="0.25">
      <c r="A2019" t="str">
        <f>_xlfn.CONCAT(Table3[[#This Row],[Order]],"-",Table3[[#This Row],[Line]])</f>
        <v>75182-1</v>
      </c>
      <c r="C2019" t="s">
        <v>5967</v>
      </c>
      <c r="D2019" t="s">
        <v>74</v>
      </c>
      <c r="E2019" t="b">
        <v>0</v>
      </c>
      <c r="F2019">
        <v>75182</v>
      </c>
      <c r="G2019">
        <v>1</v>
      </c>
      <c r="H2019">
        <v>1</v>
      </c>
      <c r="I2019" t="s">
        <v>731</v>
      </c>
      <c r="J2019" t="s">
        <v>5968</v>
      </c>
      <c r="K2019" t="s">
        <v>4312</v>
      </c>
      <c r="L2019">
        <v>6.09</v>
      </c>
      <c r="M2019" s="37">
        <v>43476</v>
      </c>
      <c r="N2019" t="s">
        <v>42</v>
      </c>
      <c r="P2019" t="s">
        <v>151</v>
      </c>
      <c r="Q2019" s="37"/>
      <c r="R2019" s="37"/>
      <c r="S2019" t="b">
        <v>0</v>
      </c>
      <c r="V2019" t="s">
        <v>715</v>
      </c>
      <c r="W2019">
        <v>12</v>
      </c>
      <c r="X2019">
        <v>1</v>
      </c>
      <c r="Y2019">
        <v>2</v>
      </c>
      <c r="Z2019">
        <v>650</v>
      </c>
      <c r="AA2019">
        <v>0</v>
      </c>
      <c r="AE2019" t="b">
        <v>0</v>
      </c>
      <c r="AF2019" t="b">
        <v>0</v>
      </c>
      <c r="AG2019" t="s">
        <v>74</v>
      </c>
    </row>
    <row r="2020" spans="1:33" x14ac:dyDescent="0.25">
      <c r="A2020" t="str">
        <f>_xlfn.CONCAT(Table3[[#This Row],[Order]],"-",Table3[[#This Row],[Line]])</f>
        <v>75182-2</v>
      </c>
      <c r="C2020" t="s">
        <v>5967</v>
      </c>
      <c r="D2020" t="s">
        <v>74</v>
      </c>
      <c r="E2020" t="b">
        <v>0</v>
      </c>
      <c r="F2020">
        <v>75182</v>
      </c>
      <c r="G2020">
        <v>2</v>
      </c>
      <c r="H2020">
        <v>1</v>
      </c>
      <c r="I2020" t="s">
        <v>731</v>
      </c>
      <c r="J2020" t="s">
        <v>5968</v>
      </c>
      <c r="K2020" t="s">
        <v>4314</v>
      </c>
      <c r="L2020">
        <v>3.14</v>
      </c>
      <c r="M2020" s="37">
        <v>43476</v>
      </c>
      <c r="N2020" t="s">
        <v>42</v>
      </c>
      <c r="P2020" t="s">
        <v>151</v>
      </c>
      <c r="Q2020" s="37"/>
      <c r="R2020" s="37"/>
      <c r="S2020" t="b">
        <v>0</v>
      </c>
      <c r="V2020" t="s">
        <v>715</v>
      </c>
      <c r="W2020">
        <v>12</v>
      </c>
      <c r="X2020">
        <v>1</v>
      </c>
      <c r="Y2020">
        <v>1</v>
      </c>
      <c r="Z2020">
        <v>275</v>
      </c>
      <c r="AA2020">
        <v>0</v>
      </c>
      <c r="AE2020" t="b">
        <v>0</v>
      </c>
      <c r="AF2020" t="b">
        <v>0</v>
      </c>
      <c r="AG2020" t="s">
        <v>74</v>
      </c>
    </row>
    <row r="2021" spans="1:33" x14ac:dyDescent="0.25">
      <c r="A2021" t="str">
        <f>_xlfn.CONCAT(Table3[[#This Row],[Order]],"-",Table3[[#This Row],[Line]])</f>
        <v>76378-1</v>
      </c>
      <c r="C2021" t="s">
        <v>5967</v>
      </c>
      <c r="D2021" t="s">
        <v>74</v>
      </c>
      <c r="E2021" t="b">
        <v>0</v>
      </c>
      <c r="F2021">
        <v>76378</v>
      </c>
      <c r="G2021">
        <v>1</v>
      </c>
      <c r="H2021">
        <v>6</v>
      </c>
      <c r="I2021" t="s">
        <v>719</v>
      </c>
      <c r="J2021" t="s">
        <v>5968</v>
      </c>
      <c r="K2021" t="s">
        <v>2725</v>
      </c>
      <c r="L2021">
        <v>126.54</v>
      </c>
      <c r="M2021" s="37">
        <v>43473</v>
      </c>
      <c r="N2021" t="s">
        <v>29</v>
      </c>
      <c r="P2021" t="s">
        <v>151</v>
      </c>
      <c r="Q2021" s="37">
        <v>43457</v>
      </c>
      <c r="R2021" s="37"/>
      <c r="S2021" t="b">
        <v>0</v>
      </c>
      <c r="V2021" t="s">
        <v>714</v>
      </c>
      <c r="W2021">
        <v>10</v>
      </c>
      <c r="X2021">
        <v>18</v>
      </c>
      <c r="Y2021">
        <v>48</v>
      </c>
      <c r="Z2021">
        <v>10200</v>
      </c>
      <c r="AA2021">
        <v>0</v>
      </c>
      <c r="AD2021" t="s">
        <v>151</v>
      </c>
      <c r="AE2021" t="b">
        <v>0</v>
      </c>
      <c r="AF2021" t="b">
        <v>0</v>
      </c>
      <c r="AG2021" t="s">
        <v>74</v>
      </c>
    </row>
    <row r="2022" spans="1:33" x14ac:dyDescent="0.25">
      <c r="A2022" t="str">
        <f>_xlfn.CONCAT(Table3[[#This Row],[Order]],"-",Table3[[#This Row],[Line]])</f>
        <v>76378-2</v>
      </c>
      <c r="C2022" t="s">
        <v>5967</v>
      </c>
      <c r="D2022" t="s">
        <v>74</v>
      </c>
      <c r="E2022" t="b">
        <v>0</v>
      </c>
      <c r="F2022">
        <v>76378</v>
      </c>
      <c r="G2022">
        <v>2</v>
      </c>
      <c r="H2022">
        <v>6</v>
      </c>
      <c r="I2022" t="s">
        <v>719</v>
      </c>
      <c r="J2022" t="s">
        <v>5968</v>
      </c>
      <c r="K2022" t="s">
        <v>2727</v>
      </c>
      <c r="L2022">
        <v>115.5</v>
      </c>
      <c r="M2022" s="37">
        <v>43473</v>
      </c>
      <c r="N2022" t="s">
        <v>29</v>
      </c>
      <c r="P2022" t="s">
        <v>151</v>
      </c>
      <c r="Q2022" s="37">
        <v>43457</v>
      </c>
      <c r="R2022" s="37"/>
      <c r="S2022" t="b">
        <v>0</v>
      </c>
      <c r="V2022" t="s">
        <v>714</v>
      </c>
      <c r="W2022">
        <v>10</v>
      </c>
      <c r="X2022">
        <v>18</v>
      </c>
      <c r="Y2022">
        <v>48</v>
      </c>
      <c r="Z2022">
        <v>9600</v>
      </c>
      <c r="AA2022">
        <v>0</v>
      </c>
      <c r="AD2022" t="s">
        <v>151</v>
      </c>
      <c r="AE2022" t="b">
        <v>0</v>
      </c>
      <c r="AF2022" t="b">
        <v>0</v>
      </c>
      <c r="AG2022" t="s">
        <v>74</v>
      </c>
    </row>
    <row r="2023" spans="1:33" x14ac:dyDescent="0.25">
      <c r="A2023" t="str">
        <f>_xlfn.CONCAT(Table3[[#This Row],[Order]],"-",Table3[[#This Row],[Line]])</f>
        <v>76378-3</v>
      </c>
      <c r="C2023" t="s">
        <v>5967</v>
      </c>
      <c r="D2023" t="s">
        <v>74</v>
      </c>
      <c r="E2023" t="b">
        <v>0</v>
      </c>
      <c r="F2023">
        <v>76378</v>
      </c>
      <c r="G2023">
        <v>3</v>
      </c>
      <c r="H2023">
        <v>12</v>
      </c>
      <c r="I2023" t="s">
        <v>719</v>
      </c>
      <c r="J2023" t="s">
        <v>5968</v>
      </c>
      <c r="K2023" t="s">
        <v>2729</v>
      </c>
      <c r="L2023">
        <v>143.28</v>
      </c>
      <c r="M2023" s="37">
        <v>43473</v>
      </c>
      <c r="N2023" t="s">
        <v>29</v>
      </c>
      <c r="P2023" t="s">
        <v>151</v>
      </c>
      <c r="Q2023" s="37">
        <v>43457</v>
      </c>
      <c r="R2023" s="37"/>
      <c r="S2023" t="b">
        <v>0</v>
      </c>
      <c r="T2023" t="s">
        <v>0</v>
      </c>
      <c r="V2023" t="s">
        <v>714</v>
      </c>
      <c r="W2023">
        <v>10</v>
      </c>
      <c r="X2023">
        <v>24</v>
      </c>
      <c r="Y2023">
        <v>60</v>
      </c>
      <c r="Z2023">
        <v>12000</v>
      </c>
      <c r="AA2023">
        <v>0</v>
      </c>
      <c r="AD2023" t="s">
        <v>151</v>
      </c>
      <c r="AE2023" t="b">
        <v>0</v>
      </c>
      <c r="AF2023" t="b">
        <v>0</v>
      </c>
      <c r="AG2023" t="s">
        <v>74</v>
      </c>
    </row>
    <row r="2024" spans="1:33" x14ac:dyDescent="0.25">
      <c r="A2024" t="str">
        <f>_xlfn.CONCAT(Table3[[#This Row],[Order]],"-",Table3[[#This Row],[Line]])</f>
        <v>76378-4</v>
      </c>
      <c r="C2024" t="s">
        <v>5967</v>
      </c>
      <c r="D2024" t="s">
        <v>74</v>
      </c>
      <c r="E2024" t="b">
        <v>0</v>
      </c>
      <c r="F2024">
        <v>76378</v>
      </c>
      <c r="G2024">
        <v>4</v>
      </c>
      <c r="H2024">
        <v>3</v>
      </c>
      <c r="I2024" t="s">
        <v>719</v>
      </c>
      <c r="J2024" t="s">
        <v>5968</v>
      </c>
      <c r="K2024" t="s">
        <v>2731</v>
      </c>
      <c r="L2024">
        <v>51.66</v>
      </c>
      <c r="M2024" s="37">
        <v>43473</v>
      </c>
      <c r="N2024" t="s">
        <v>29</v>
      </c>
      <c r="P2024" t="s">
        <v>151</v>
      </c>
      <c r="Q2024" s="37">
        <v>43457</v>
      </c>
      <c r="R2024" s="37"/>
      <c r="S2024" t="b">
        <v>0</v>
      </c>
      <c r="V2024" t="s">
        <v>714</v>
      </c>
      <c r="W2024">
        <v>10</v>
      </c>
      <c r="X2024">
        <v>9</v>
      </c>
      <c r="Y2024">
        <v>21</v>
      </c>
      <c r="Z2024">
        <v>4200</v>
      </c>
      <c r="AA2024">
        <v>0</v>
      </c>
      <c r="AD2024" t="s">
        <v>151</v>
      </c>
      <c r="AE2024" t="b">
        <v>0</v>
      </c>
      <c r="AF2024" t="b">
        <v>0</v>
      </c>
      <c r="AG2024" t="s">
        <v>74</v>
      </c>
    </row>
    <row r="2025" spans="1:33" x14ac:dyDescent="0.25">
      <c r="A2025" t="str">
        <f>_xlfn.CONCAT(Table3[[#This Row],[Order]],"-",Table3[[#This Row],[Line]])</f>
        <v>76378-5</v>
      </c>
      <c r="C2025" t="s">
        <v>5967</v>
      </c>
      <c r="D2025" t="s">
        <v>74</v>
      </c>
      <c r="E2025" t="b">
        <v>0</v>
      </c>
      <c r="F2025">
        <v>76378</v>
      </c>
      <c r="G2025">
        <v>5</v>
      </c>
      <c r="H2025">
        <v>58</v>
      </c>
      <c r="I2025" t="s">
        <v>719</v>
      </c>
      <c r="J2025" t="s">
        <v>5968</v>
      </c>
      <c r="K2025" t="s">
        <v>2733</v>
      </c>
      <c r="L2025">
        <v>268.54000000000002</v>
      </c>
      <c r="M2025" s="37">
        <v>43473</v>
      </c>
      <c r="N2025" t="s">
        <v>29</v>
      </c>
      <c r="P2025" t="s">
        <v>151</v>
      </c>
      <c r="Q2025" s="37">
        <v>43457</v>
      </c>
      <c r="R2025" s="37"/>
      <c r="S2025" t="b">
        <v>0</v>
      </c>
      <c r="T2025" t="s">
        <v>0</v>
      </c>
      <c r="V2025" t="s">
        <v>714</v>
      </c>
      <c r="W2025">
        <v>10</v>
      </c>
      <c r="X2025">
        <v>58</v>
      </c>
      <c r="Y2025">
        <v>116</v>
      </c>
      <c r="Z2025">
        <v>23200</v>
      </c>
      <c r="AA2025">
        <v>0</v>
      </c>
      <c r="AD2025" t="s">
        <v>151</v>
      </c>
      <c r="AE2025" t="b">
        <v>0</v>
      </c>
      <c r="AF2025" t="b">
        <v>0</v>
      </c>
      <c r="AG2025" t="s">
        <v>74</v>
      </c>
    </row>
    <row r="2026" spans="1:33" x14ac:dyDescent="0.25">
      <c r="A2026" t="str">
        <f>_xlfn.CONCAT(Table3[[#This Row],[Order]],"-",Table3[[#This Row],[Line]])</f>
        <v>76378-6</v>
      </c>
      <c r="C2026" t="s">
        <v>5967</v>
      </c>
      <c r="D2026" t="s">
        <v>74</v>
      </c>
      <c r="E2026" t="b">
        <v>0</v>
      </c>
      <c r="F2026">
        <v>76378</v>
      </c>
      <c r="G2026">
        <v>6</v>
      </c>
      <c r="H2026">
        <v>2</v>
      </c>
      <c r="I2026" t="s">
        <v>719</v>
      </c>
      <c r="J2026" t="s">
        <v>5968</v>
      </c>
      <c r="K2026" t="s">
        <v>2735</v>
      </c>
      <c r="L2026">
        <v>4.82</v>
      </c>
      <c r="M2026" s="37">
        <v>43473</v>
      </c>
      <c r="N2026" t="s">
        <v>29</v>
      </c>
      <c r="P2026" t="s">
        <v>151</v>
      </c>
      <c r="Q2026" s="37">
        <v>43457</v>
      </c>
      <c r="R2026" s="37"/>
      <c r="S2026" t="b">
        <v>0</v>
      </c>
      <c r="V2026" t="s">
        <v>714</v>
      </c>
      <c r="W2026">
        <v>10</v>
      </c>
      <c r="X2026">
        <v>2</v>
      </c>
      <c r="Y2026">
        <v>2</v>
      </c>
      <c r="Z2026">
        <v>400</v>
      </c>
      <c r="AA2026">
        <v>0</v>
      </c>
      <c r="AD2026" t="s">
        <v>151</v>
      </c>
      <c r="AE2026" t="b">
        <v>0</v>
      </c>
      <c r="AF2026" t="b">
        <v>0</v>
      </c>
      <c r="AG2026" t="s">
        <v>74</v>
      </c>
    </row>
    <row r="2027" spans="1:33" x14ac:dyDescent="0.25">
      <c r="A2027" t="str">
        <f>_xlfn.CONCAT(Table3[[#This Row],[Order]],"-",Table3[[#This Row],[Line]])</f>
        <v>76378-7</v>
      </c>
      <c r="C2027" t="s">
        <v>5967</v>
      </c>
      <c r="D2027" t="s">
        <v>74</v>
      </c>
      <c r="E2027" t="b">
        <v>0</v>
      </c>
      <c r="F2027">
        <v>76378</v>
      </c>
      <c r="G2027">
        <v>7</v>
      </c>
      <c r="H2027">
        <v>6</v>
      </c>
      <c r="I2027" t="s">
        <v>719</v>
      </c>
      <c r="J2027" t="s">
        <v>5968</v>
      </c>
      <c r="K2027" t="s">
        <v>2737</v>
      </c>
      <c r="L2027">
        <v>59.46</v>
      </c>
      <c r="M2027" s="37">
        <v>43473</v>
      </c>
      <c r="N2027" t="s">
        <v>29</v>
      </c>
      <c r="P2027" t="s">
        <v>151</v>
      </c>
      <c r="Q2027" s="37">
        <v>43457</v>
      </c>
      <c r="R2027" s="37"/>
      <c r="S2027" t="b">
        <v>0</v>
      </c>
      <c r="V2027" t="s">
        <v>714</v>
      </c>
      <c r="W2027">
        <v>10</v>
      </c>
      <c r="X2027">
        <v>12</v>
      </c>
      <c r="Y2027">
        <v>18</v>
      </c>
      <c r="Z2027">
        <v>4200</v>
      </c>
      <c r="AA2027">
        <v>0</v>
      </c>
      <c r="AD2027" t="s">
        <v>151</v>
      </c>
      <c r="AE2027" t="b">
        <v>0</v>
      </c>
      <c r="AF2027" t="b">
        <v>0</v>
      </c>
      <c r="AG2027" t="s">
        <v>74</v>
      </c>
    </row>
    <row r="2028" spans="1:33" x14ac:dyDescent="0.25">
      <c r="A2028" t="str">
        <f>_xlfn.CONCAT(Table3[[#This Row],[Order]],"-",Table3[[#This Row],[Line]])</f>
        <v>76378-8</v>
      </c>
      <c r="C2028" t="s">
        <v>5967</v>
      </c>
      <c r="D2028" t="s">
        <v>74</v>
      </c>
      <c r="E2028" t="b">
        <v>0</v>
      </c>
      <c r="F2028">
        <v>76378</v>
      </c>
      <c r="G2028">
        <v>8</v>
      </c>
      <c r="H2028">
        <v>3</v>
      </c>
      <c r="I2028" t="s">
        <v>719</v>
      </c>
      <c r="J2028" t="s">
        <v>5968</v>
      </c>
      <c r="K2028" t="s">
        <v>2739</v>
      </c>
      <c r="L2028">
        <v>49.74</v>
      </c>
      <c r="M2028" s="37">
        <v>43473</v>
      </c>
      <c r="N2028" t="s">
        <v>165</v>
      </c>
      <c r="P2028" t="s">
        <v>151</v>
      </c>
      <c r="Q2028" s="37">
        <v>43457</v>
      </c>
      <c r="R2028" s="37"/>
      <c r="S2028" t="b">
        <v>1</v>
      </c>
      <c r="T2028" t="s">
        <v>117</v>
      </c>
      <c r="V2028" t="s">
        <v>714</v>
      </c>
      <c r="W2028">
        <v>10</v>
      </c>
      <c r="X2028">
        <v>3</v>
      </c>
      <c r="Y2028">
        <v>6</v>
      </c>
      <c r="Z2028">
        <v>3555</v>
      </c>
      <c r="AA2028">
        <v>0</v>
      </c>
      <c r="AD2028" t="s">
        <v>151</v>
      </c>
      <c r="AE2028" t="b">
        <v>0</v>
      </c>
      <c r="AF2028" t="b">
        <v>0</v>
      </c>
      <c r="AG2028" t="s">
        <v>74</v>
      </c>
    </row>
    <row r="2029" spans="1:33" x14ac:dyDescent="0.25">
      <c r="A2029" t="str">
        <f>_xlfn.CONCAT(Table3[[#This Row],[Order]],"-",Table3[[#This Row],[Line]])</f>
        <v>76378-9</v>
      </c>
      <c r="C2029" t="s">
        <v>5967</v>
      </c>
      <c r="D2029" t="s">
        <v>74</v>
      </c>
      <c r="E2029" t="b">
        <v>0</v>
      </c>
      <c r="F2029">
        <v>76378</v>
      </c>
      <c r="G2029">
        <v>9</v>
      </c>
      <c r="H2029">
        <v>4</v>
      </c>
      <c r="I2029" t="s">
        <v>719</v>
      </c>
      <c r="J2029" t="s">
        <v>5968</v>
      </c>
      <c r="K2029" t="s">
        <v>2741</v>
      </c>
      <c r="L2029">
        <v>56.88</v>
      </c>
      <c r="M2029" s="37">
        <v>43473</v>
      </c>
      <c r="N2029" t="s">
        <v>165</v>
      </c>
      <c r="P2029" t="s">
        <v>151</v>
      </c>
      <c r="Q2029" s="37">
        <v>43457</v>
      </c>
      <c r="R2029" s="37"/>
      <c r="S2029" t="b">
        <v>1</v>
      </c>
      <c r="T2029" t="s">
        <v>117</v>
      </c>
      <c r="V2029" t="s">
        <v>714</v>
      </c>
      <c r="W2029">
        <v>10</v>
      </c>
      <c r="X2029">
        <v>4</v>
      </c>
      <c r="Y2029">
        <v>8</v>
      </c>
      <c r="Z2029">
        <v>4300</v>
      </c>
      <c r="AA2029">
        <v>0</v>
      </c>
      <c r="AD2029" t="s">
        <v>151</v>
      </c>
      <c r="AE2029" t="b">
        <v>0</v>
      </c>
      <c r="AF2029" t="b">
        <v>0</v>
      </c>
      <c r="AG2029" t="s">
        <v>74</v>
      </c>
    </row>
    <row r="2030" spans="1:33" x14ac:dyDescent="0.25">
      <c r="A2030" t="str">
        <f>_xlfn.CONCAT(Table3[[#This Row],[Order]],"-",Table3[[#This Row],[Line]])</f>
        <v>76378-10</v>
      </c>
      <c r="C2030" t="s">
        <v>5967</v>
      </c>
      <c r="D2030" t="s">
        <v>74</v>
      </c>
      <c r="E2030" t="b">
        <v>0</v>
      </c>
      <c r="F2030">
        <v>76378</v>
      </c>
      <c r="G2030">
        <v>10</v>
      </c>
      <c r="H2030">
        <v>2</v>
      </c>
      <c r="I2030" t="s">
        <v>719</v>
      </c>
      <c r="J2030" t="s">
        <v>5968</v>
      </c>
      <c r="K2030" t="s">
        <v>2743</v>
      </c>
      <c r="L2030">
        <v>12.96</v>
      </c>
      <c r="M2030" s="37">
        <v>43473</v>
      </c>
      <c r="N2030" t="s">
        <v>29</v>
      </c>
      <c r="P2030" t="s">
        <v>151</v>
      </c>
      <c r="Q2030" s="37">
        <v>43457</v>
      </c>
      <c r="R2030" s="37"/>
      <c r="S2030" t="b">
        <v>0</v>
      </c>
      <c r="V2030" t="s">
        <v>714</v>
      </c>
      <c r="W2030">
        <v>10</v>
      </c>
      <c r="X2030">
        <v>2</v>
      </c>
      <c r="Y2030">
        <v>6</v>
      </c>
      <c r="Z2030">
        <v>1200</v>
      </c>
      <c r="AA2030">
        <v>0</v>
      </c>
      <c r="AD2030" t="s">
        <v>151</v>
      </c>
      <c r="AE2030" t="b">
        <v>0</v>
      </c>
      <c r="AF2030" t="b">
        <v>0</v>
      </c>
      <c r="AG2030" t="s">
        <v>74</v>
      </c>
    </row>
    <row r="2031" spans="1:33" x14ac:dyDescent="0.25">
      <c r="A2031" t="str">
        <f>_xlfn.CONCAT(Table3[[#This Row],[Order]],"-",Table3[[#This Row],[Line]])</f>
        <v>72891-1</v>
      </c>
      <c r="C2031" t="s">
        <v>5967</v>
      </c>
      <c r="D2031" t="s">
        <v>74</v>
      </c>
      <c r="E2031" t="b">
        <v>0</v>
      </c>
      <c r="F2031">
        <v>72891</v>
      </c>
      <c r="G2031">
        <v>1</v>
      </c>
      <c r="H2031">
        <v>19</v>
      </c>
      <c r="I2031" t="s">
        <v>741</v>
      </c>
      <c r="J2031" t="s">
        <v>5968</v>
      </c>
      <c r="K2031" t="s">
        <v>1067</v>
      </c>
      <c r="L2031">
        <v>133</v>
      </c>
      <c r="M2031" s="37">
        <v>43531</v>
      </c>
      <c r="N2031" t="s">
        <v>42</v>
      </c>
      <c r="O2031" t="s">
        <v>1068</v>
      </c>
      <c r="Q2031" s="37"/>
      <c r="R2031" s="37"/>
      <c r="S2031" t="b">
        <v>0</v>
      </c>
      <c r="V2031" t="s">
        <v>714</v>
      </c>
      <c r="W2031">
        <v>10</v>
      </c>
      <c r="X2031">
        <v>19</v>
      </c>
      <c r="Y2031">
        <v>38</v>
      </c>
      <c r="Z2031">
        <v>11400</v>
      </c>
      <c r="AA2031">
        <v>0</v>
      </c>
      <c r="AE2031" t="b">
        <v>0</v>
      </c>
      <c r="AF2031" t="b">
        <v>0</v>
      </c>
      <c r="AG2031" t="s">
        <v>74</v>
      </c>
    </row>
    <row r="2032" spans="1:33" x14ac:dyDescent="0.25">
      <c r="A2032" t="str">
        <f>_xlfn.CONCAT(Table3[[#This Row],[Order]],"-",Table3[[#This Row],[Line]])</f>
        <v>72891-2</v>
      </c>
      <c r="C2032" t="s">
        <v>5967</v>
      </c>
      <c r="D2032" t="s">
        <v>74</v>
      </c>
      <c r="E2032" t="b">
        <v>0</v>
      </c>
      <c r="F2032">
        <v>72891</v>
      </c>
      <c r="G2032">
        <v>2</v>
      </c>
      <c r="H2032">
        <v>1</v>
      </c>
      <c r="I2032" t="s">
        <v>741</v>
      </c>
      <c r="J2032" t="s">
        <v>5968</v>
      </c>
      <c r="K2032" t="s">
        <v>1069</v>
      </c>
      <c r="L2032">
        <v>4</v>
      </c>
      <c r="M2032" s="37">
        <v>43531</v>
      </c>
      <c r="N2032" t="s">
        <v>42</v>
      </c>
      <c r="O2032" t="s">
        <v>1068</v>
      </c>
      <c r="Q2032" s="37"/>
      <c r="R2032" s="37"/>
      <c r="S2032" t="b">
        <v>0</v>
      </c>
      <c r="V2032" t="s">
        <v>714</v>
      </c>
      <c r="W2032">
        <v>10</v>
      </c>
      <c r="X2032">
        <v>1</v>
      </c>
      <c r="Y2032">
        <v>1</v>
      </c>
      <c r="Z2032">
        <v>400</v>
      </c>
      <c r="AA2032">
        <v>0</v>
      </c>
      <c r="AE2032" t="b">
        <v>0</v>
      </c>
      <c r="AF2032" t="b">
        <v>0</v>
      </c>
      <c r="AG2032" t="s">
        <v>74</v>
      </c>
    </row>
    <row r="2033" spans="1:33" x14ac:dyDescent="0.25">
      <c r="A2033" t="str">
        <f>_xlfn.CONCAT(Table3[[#This Row],[Order]],"-",Table3[[#This Row],[Line]])</f>
        <v>72891-3</v>
      </c>
      <c r="C2033" t="s">
        <v>5967</v>
      </c>
      <c r="D2033" t="s">
        <v>74</v>
      </c>
      <c r="E2033" t="b">
        <v>0</v>
      </c>
      <c r="F2033">
        <v>72891</v>
      </c>
      <c r="G2033">
        <v>3</v>
      </c>
      <c r="H2033">
        <v>4</v>
      </c>
      <c r="I2033" t="s">
        <v>722</v>
      </c>
      <c r="J2033" t="s">
        <v>5968</v>
      </c>
      <c r="K2033" t="s">
        <v>1070</v>
      </c>
      <c r="L2033">
        <v>16</v>
      </c>
      <c r="M2033" s="37">
        <v>43531</v>
      </c>
      <c r="N2033" t="s">
        <v>42</v>
      </c>
      <c r="O2033" t="s">
        <v>1068</v>
      </c>
      <c r="Q2033" s="37"/>
      <c r="R2033" s="37"/>
      <c r="S2033" t="b">
        <v>0</v>
      </c>
      <c r="V2033" t="s">
        <v>714</v>
      </c>
      <c r="W2033">
        <v>10</v>
      </c>
      <c r="X2033">
        <v>4</v>
      </c>
      <c r="Y2033">
        <v>8</v>
      </c>
      <c r="Z2033">
        <v>1440</v>
      </c>
      <c r="AA2033">
        <v>0</v>
      </c>
      <c r="AE2033" t="b">
        <v>0</v>
      </c>
      <c r="AF2033" t="b">
        <v>0</v>
      </c>
      <c r="AG2033" t="s">
        <v>74</v>
      </c>
    </row>
    <row r="2034" spans="1:33" x14ac:dyDescent="0.25">
      <c r="A2034" t="str">
        <f>_xlfn.CONCAT(Table3[[#This Row],[Order]],"-",Table3[[#This Row],[Line]])</f>
        <v>72891-4</v>
      </c>
      <c r="C2034" t="s">
        <v>5967</v>
      </c>
      <c r="D2034" t="s">
        <v>74</v>
      </c>
      <c r="E2034" t="b">
        <v>0</v>
      </c>
      <c r="F2034">
        <v>72891</v>
      </c>
      <c r="G2034">
        <v>4</v>
      </c>
      <c r="H2034">
        <v>3</v>
      </c>
      <c r="I2034" t="s">
        <v>722</v>
      </c>
      <c r="J2034" t="s">
        <v>5968</v>
      </c>
      <c r="K2034" t="s">
        <v>1071</v>
      </c>
      <c r="L2034">
        <v>21</v>
      </c>
      <c r="M2034" s="37">
        <v>43531</v>
      </c>
      <c r="N2034" t="s">
        <v>42</v>
      </c>
      <c r="O2034" t="s">
        <v>1068</v>
      </c>
      <c r="Q2034" s="37"/>
      <c r="R2034" s="37"/>
      <c r="S2034" t="b">
        <v>0</v>
      </c>
      <c r="V2034" t="s">
        <v>714</v>
      </c>
      <c r="W2034">
        <v>10</v>
      </c>
      <c r="X2034">
        <v>3</v>
      </c>
      <c r="Y2034">
        <v>6</v>
      </c>
      <c r="Z2034">
        <v>2160</v>
      </c>
      <c r="AA2034">
        <v>0</v>
      </c>
      <c r="AE2034" t="b">
        <v>0</v>
      </c>
      <c r="AF2034" t="b">
        <v>0</v>
      </c>
      <c r="AG2034" t="s">
        <v>74</v>
      </c>
    </row>
    <row r="2035" spans="1:33" x14ac:dyDescent="0.25">
      <c r="A2035" t="str">
        <f>_xlfn.CONCAT(Table3[[#This Row],[Order]],"-",Table3[[#This Row],[Line]])</f>
        <v>73563-1</v>
      </c>
      <c r="C2035" t="s">
        <v>5967</v>
      </c>
      <c r="D2035" t="s">
        <v>112</v>
      </c>
      <c r="E2035" t="b">
        <v>0</v>
      </c>
      <c r="F2035">
        <v>73563</v>
      </c>
      <c r="G2035">
        <v>1</v>
      </c>
      <c r="H2035">
        <v>1</v>
      </c>
      <c r="I2035" t="s">
        <v>725</v>
      </c>
      <c r="J2035" t="s">
        <v>5968</v>
      </c>
      <c r="K2035" t="s">
        <v>819</v>
      </c>
      <c r="L2035">
        <v>0</v>
      </c>
      <c r="M2035" s="37"/>
      <c r="N2035" t="s">
        <v>726</v>
      </c>
      <c r="Q2035" s="37"/>
      <c r="R2035" s="37"/>
      <c r="S2035" t="b">
        <v>0</v>
      </c>
      <c r="V2035" t="s">
        <v>715</v>
      </c>
      <c r="W2035">
        <v>0</v>
      </c>
      <c r="X2035">
        <v>2</v>
      </c>
      <c r="Z2035">
        <v>400</v>
      </c>
      <c r="AA2035">
        <v>400</v>
      </c>
      <c r="AE2035" t="b">
        <v>0</v>
      </c>
      <c r="AF2035" t="b">
        <v>0</v>
      </c>
      <c r="AG2035" t="s">
        <v>74</v>
      </c>
    </row>
    <row r="2036" spans="1:33" x14ac:dyDescent="0.25">
      <c r="A2036" t="str">
        <f>_xlfn.CONCAT(Table3[[#This Row],[Order]],"-",Table3[[#This Row],[Line]])</f>
        <v>73563-2</v>
      </c>
      <c r="C2036" t="s">
        <v>5967</v>
      </c>
      <c r="D2036" t="s">
        <v>112</v>
      </c>
      <c r="E2036" t="b">
        <v>0</v>
      </c>
      <c r="F2036">
        <v>73563</v>
      </c>
      <c r="G2036">
        <v>2</v>
      </c>
      <c r="H2036">
        <v>1</v>
      </c>
      <c r="I2036" t="s">
        <v>725</v>
      </c>
      <c r="J2036" t="s">
        <v>5968</v>
      </c>
      <c r="K2036" t="s">
        <v>820</v>
      </c>
      <c r="L2036">
        <v>0</v>
      </c>
      <c r="M2036" s="37"/>
      <c r="N2036" t="s">
        <v>726</v>
      </c>
      <c r="Q2036" s="37"/>
      <c r="R2036" s="37"/>
      <c r="S2036" t="b">
        <v>0</v>
      </c>
      <c r="V2036" t="s">
        <v>715</v>
      </c>
      <c r="W2036">
        <v>0</v>
      </c>
      <c r="X2036">
        <v>2</v>
      </c>
      <c r="Z2036">
        <v>400</v>
      </c>
      <c r="AA2036">
        <v>400</v>
      </c>
      <c r="AE2036" t="b">
        <v>0</v>
      </c>
      <c r="AF2036" t="b">
        <v>0</v>
      </c>
      <c r="AG2036" t="s">
        <v>74</v>
      </c>
    </row>
    <row r="2037" spans="1:33" x14ac:dyDescent="0.25">
      <c r="A2037" t="str">
        <f>_xlfn.CONCAT(Table3[[#This Row],[Order]],"-",Table3[[#This Row],[Line]])</f>
        <v>76517-1</v>
      </c>
      <c r="C2037" t="s">
        <v>5967</v>
      </c>
      <c r="D2037" t="s">
        <v>74</v>
      </c>
      <c r="E2037" t="b">
        <v>0</v>
      </c>
      <c r="F2037">
        <v>76517</v>
      </c>
      <c r="G2037">
        <v>1</v>
      </c>
      <c r="H2037">
        <v>7</v>
      </c>
      <c r="I2037" t="s">
        <v>737</v>
      </c>
      <c r="J2037" t="s">
        <v>5968</v>
      </c>
      <c r="K2037" t="s">
        <v>1857</v>
      </c>
      <c r="L2037">
        <v>42</v>
      </c>
      <c r="M2037" s="37">
        <v>43487</v>
      </c>
      <c r="N2037" t="s">
        <v>42</v>
      </c>
      <c r="Q2037" s="37"/>
      <c r="R2037" s="37"/>
      <c r="S2037" t="b">
        <v>0</v>
      </c>
      <c r="V2037" t="s">
        <v>715</v>
      </c>
      <c r="W2037">
        <v>12</v>
      </c>
      <c r="X2037">
        <v>7</v>
      </c>
      <c r="Y2037">
        <v>7</v>
      </c>
      <c r="Z2037">
        <v>4375</v>
      </c>
      <c r="AA2037">
        <v>0</v>
      </c>
      <c r="AE2037" t="b">
        <v>0</v>
      </c>
      <c r="AF2037" t="b">
        <v>0</v>
      </c>
      <c r="AG2037" t="s">
        <v>74</v>
      </c>
    </row>
    <row r="2038" spans="1:33" x14ac:dyDescent="0.25">
      <c r="A2038" t="str">
        <f>_xlfn.CONCAT(Table3[[#This Row],[Order]],"-",Table3[[#This Row],[Line]])</f>
        <v>77509-1</v>
      </c>
      <c r="C2038" t="s">
        <v>5967</v>
      </c>
      <c r="D2038" t="s">
        <v>74</v>
      </c>
      <c r="E2038" t="b">
        <v>0</v>
      </c>
      <c r="F2038">
        <v>77509</v>
      </c>
      <c r="G2038">
        <v>1</v>
      </c>
      <c r="H2038">
        <v>6</v>
      </c>
      <c r="I2038" t="s">
        <v>729</v>
      </c>
      <c r="J2038" t="s">
        <v>5968</v>
      </c>
      <c r="K2038" t="s">
        <v>4315</v>
      </c>
      <c r="L2038">
        <v>54.12</v>
      </c>
      <c r="M2038" s="37">
        <v>43479</v>
      </c>
      <c r="N2038" t="s">
        <v>42</v>
      </c>
      <c r="O2038" t="s">
        <v>5707</v>
      </c>
      <c r="Q2038" s="37"/>
      <c r="R2038" s="37"/>
      <c r="S2038" t="b">
        <v>0</v>
      </c>
      <c r="V2038" t="s">
        <v>715</v>
      </c>
      <c r="W2038">
        <v>12</v>
      </c>
      <c r="X2038">
        <v>6</v>
      </c>
      <c r="Y2038">
        <v>12</v>
      </c>
      <c r="Z2038">
        <v>5204.82</v>
      </c>
      <c r="AA2038">
        <v>0</v>
      </c>
      <c r="AE2038" t="b">
        <v>0</v>
      </c>
      <c r="AF2038" t="b">
        <v>0</v>
      </c>
      <c r="AG2038" t="s">
        <v>74</v>
      </c>
    </row>
    <row r="2039" spans="1:33" x14ac:dyDescent="0.25">
      <c r="A2039" t="str">
        <f>_xlfn.CONCAT(Table3[[#This Row],[Order]],"-",Table3[[#This Row],[Line]])</f>
        <v>78151-1</v>
      </c>
      <c r="C2039" t="s">
        <v>5967</v>
      </c>
      <c r="D2039" t="s">
        <v>74</v>
      </c>
      <c r="E2039" t="b">
        <v>0</v>
      </c>
      <c r="F2039">
        <v>78151</v>
      </c>
      <c r="G2039">
        <v>1</v>
      </c>
      <c r="H2039">
        <v>2</v>
      </c>
      <c r="I2039" t="s">
        <v>721</v>
      </c>
      <c r="J2039" t="s">
        <v>5968</v>
      </c>
      <c r="K2039" t="s">
        <v>5708</v>
      </c>
      <c r="L2039">
        <v>0</v>
      </c>
      <c r="M2039" s="37"/>
      <c r="N2039" t="s">
        <v>736</v>
      </c>
      <c r="O2039" t="s">
        <v>5709</v>
      </c>
      <c r="Q2039" s="37"/>
      <c r="R2039" s="37"/>
      <c r="S2039" t="b">
        <v>0</v>
      </c>
      <c r="V2039" t="s">
        <v>715</v>
      </c>
      <c r="W2039">
        <v>0</v>
      </c>
      <c r="X2039">
        <v>4</v>
      </c>
      <c r="Z2039">
        <v>4425</v>
      </c>
      <c r="AA2039">
        <v>0</v>
      </c>
      <c r="AE2039" t="b">
        <v>0</v>
      </c>
      <c r="AF2039" t="b">
        <v>0</v>
      </c>
      <c r="AG2039" t="s">
        <v>74</v>
      </c>
    </row>
    <row r="2040" spans="1:33" x14ac:dyDescent="0.25">
      <c r="A2040" t="str">
        <f>_xlfn.CONCAT(Table3[[#This Row],[Order]],"-",Table3[[#This Row],[Line]])</f>
        <v>76186-1</v>
      </c>
      <c r="C2040" t="s">
        <v>5967</v>
      </c>
      <c r="D2040" t="s">
        <v>74</v>
      </c>
      <c r="E2040" t="b">
        <v>0</v>
      </c>
      <c r="F2040">
        <v>76186</v>
      </c>
      <c r="G2040">
        <v>1</v>
      </c>
      <c r="H2040">
        <v>1</v>
      </c>
      <c r="I2040" t="s">
        <v>744</v>
      </c>
      <c r="J2040" t="s">
        <v>5968</v>
      </c>
      <c r="K2040" t="s">
        <v>1351</v>
      </c>
      <c r="L2040">
        <v>11</v>
      </c>
      <c r="M2040" s="37">
        <v>43474</v>
      </c>
      <c r="N2040" t="s">
        <v>165</v>
      </c>
      <c r="O2040" t="s">
        <v>4316</v>
      </c>
      <c r="P2040" t="s">
        <v>151</v>
      </c>
      <c r="Q2040" s="37">
        <v>43462</v>
      </c>
      <c r="R2040" s="37"/>
      <c r="S2040" t="b">
        <v>0</v>
      </c>
      <c r="V2040" t="s">
        <v>715</v>
      </c>
      <c r="W2040">
        <v>12</v>
      </c>
      <c r="X2040">
        <v>1</v>
      </c>
      <c r="Y2040">
        <v>4</v>
      </c>
      <c r="Z2040">
        <v>1006</v>
      </c>
      <c r="AA2040">
        <v>0</v>
      </c>
      <c r="AD2040" t="s">
        <v>151</v>
      </c>
      <c r="AE2040" t="b">
        <v>0</v>
      </c>
      <c r="AF2040" t="b">
        <v>0</v>
      </c>
      <c r="AG2040" t="s">
        <v>180</v>
      </c>
    </row>
    <row r="2041" spans="1:33" x14ac:dyDescent="0.25">
      <c r="A2041" t="str">
        <f>_xlfn.CONCAT(Table3[[#This Row],[Order]],"-",Table3[[#This Row],[Line]])</f>
        <v>77787-1</v>
      </c>
      <c r="C2041" t="s">
        <v>5967</v>
      </c>
      <c r="D2041" t="s">
        <v>74</v>
      </c>
      <c r="E2041" t="b">
        <v>0</v>
      </c>
      <c r="F2041">
        <v>77787</v>
      </c>
      <c r="G2041">
        <v>1</v>
      </c>
      <c r="H2041">
        <v>42</v>
      </c>
      <c r="I2041" t="s">
        <v>739</v>
      </c>
      <c r="J2041" t="s">
        <v>5968</v>
      </c>
      <c r="K2041" t="s">
        <v>5039</v>
      </c>
      <c r="L2041">
        <v>136.91999999999999</v>
      </c>
      <c r="M2041" s="37">
        <v>43476</v>
      </c>
      <c r="N2041" t="s">
        <v>165</v>
      </c>
      <c r="P2041" t="s">
        <v>151</v>
      </c>
      <c r="Q2041" s="37"/>
      <c r="R2041" s="37"/>
      <c r="S2041" t="b">
        <v>0</v>
      </c>
      <c r="V2041" t="s">
        <v>714</v>
      </c>
      <c r="W2041">
        <v>15</v>
      </c>
      <c r="X2041">
        <v>42</v>
      </c>
      <c r="Y2041">
        <v>42</v>
      </c>
      <c r="Z2041">
        <v>8904</v>
      </c>
      <c r="AA2041">
        <v>0</v>
      </c>
      <c r="AE2041" t="b">
        <v>0</v>
      </c>
      <c r="AF2041" t="b">
        <v>0</v>
      </c>
      <c r="AG2041" t="s">
        <v>74</v>
      </c>
    </row>
    <row r="2042" spans="1:33" x14ac:dyDescent="0.25">
      <c r="A2042" t="str">
        <f>_xlfn.CONCAT(Table3[[#This Row],[Order]],"-",Table3[[#This Row],[Line]])</f>
        <v>77787-2</v>
      </c>
      <c r="C2042" t="s">
        <v>5967</v>
      </c>
      <c r="D2042" t="s">
        <v>74</v>
      </c>
      <c r="E2042" t="b">
        <v>0</v>
      </c>
      <c r="F2042">
        <v>77787</v>
      </c>
      <c r="G2042">
        <v>2</v>
      </c>
      <c r="H2042">
        <v>1</v>
      </c>
      <c r="I2042" t="s">
        <v>739</v>
      </c>
      <c r="J2042" t="s">
        <v>5968</v>
      </c>
      <c r="K2042" t="s">
        <v>5041</v>
      </c>
      <c r="L2042">
        <v>13.3</v>
      </c>
      <c r="M2042" s="37">
        <v>43476</v>
      </c>
      <c r="N2042" t="s">
        <v>165</v>
      </c>
      <c r="P2042" t="s">
        <v>151</v>
      </c>
      <c r="Q2042" s="37"/>
      <c r="R2042" s="37"/>
      <c r="S2042" t="b">
        <v>0</v>
      </c>
      <c r="V2042" t="s">
        <v>714</v>
      </c>
      <c r="W2042">
        <v>15</v>
      </c>
      <c r="X2042">
        <v>2</v>
      </c>
      <c r="Y2042">
        <v>4</v>
      </c>
      <c r="Z2042">
        <v>848</v>
      </c>
      <c r="AA2042">
        <v>0</v>
      </c>
      <c r="AE2042" t="b">
        <v>0</v>
      </c>
      <c r="AF2042" t="b">
        <v>0</v>
      </c>
      <c r="AG2042" t="s">
        <v>74</v>
      </c>
    </row>
    <row r="2043" spans="1:33" x14ac:dyDescent="0.25">
      <c r="A2043" t="str">
        <f>_xlfn.CONCAT(Table3[[#This Row],[Order]],"-",Table3[[#This Row],[Line]])</f>
        <v>77787-3</v>
      </c>
      <c r="C2043" t="s">
        <v>5967</v>
      </c>
      <c r="D2043" t="s">
        <v>74</v>
      </c>
      <c r="E2043" t="b">
        <v>0</v>
      </c>
      <c r="F2043">
        <v>77787</v>
      </c>
      <c r="G2043">
        <v>3</v>
      </c>
      <c r="H2043">
        <v>1</v>
      </c>
      <c r="I2043" t="s">
        <v>739</v>
      </c>
      <c r="J2043" t="s">
        <v>5968</v>
      </c>
      <c r="K2043" t="s">
        <v>5043</v>
      </c>
      <c r="L2043">
        <v>9.01</v>
      </c>
      <c r="M2043" s="37">
        <v>43476</v>
      </c>
      <c r="N2043" t="s">
        <v>165</v>
      </c>
      <c r="P2043" t="s">
        <v>151</v>
      </c>
      <c r="Q2043" s="37"/>
      <c r="R2043" s="37"/>
      <c r="S2043" t="b">
        <v>0</v>
      </c>
      <c r="V2043" t="s">
        <v>714</v>
      </c>
      <c r="W2043">
        <v>15</v>
      </c>
      <c r="X2043">
        <v>1</v>
      </c>
      <c r="Y2043">
        <v>2</v>
      </c>
      <c r="Z2043">
        <v>583</v>
      </c>
      <c r="AA2043">
        <v>0</v>
      </c>
      <c r="AE2043" t="b">
        <v>0</v>
      </c>
      <c r="AF2043" t="b">
        <v>0</v>
      </c>
      <c r="AG2043" t="s">
        <v>74</v>
      </c>
    </row>
    <row r="2044" spans="1:33" x14ac:dyDescent="0.25">
      <c r="A2044" t="str">
        <f>_xlfn.CONCAT(Table3[[#This Row],[Order]],"-",Table3[[#This Row],[Line]])</f>
        <v>77787-4</v>
      </c>
      <c r="C2044" t="s">
        <v>5967</v>
      </c>
      <c r="D2044" t="s">
        <v>74</v>
      </c>
      <c r="E2044" t="b">
        <v>0</v>
      </c>
      <c r="F2044">
        <v>77787</v>
      </c>
      <c r="G2044">
        <v>4</v>
      </c>
      <c r="H2044">
        <v>1</v>
      </c>
      <c r="I2044" t="s">
        <v>739</v>
      </c>
      <c r="J2044" t="s">
        <v>5968</v>
      </c>
      <c r="K2044" t="s">
        <v>5045</v>
      </c>
      <c r="L2044">
        <v>6.32</v>
      </c>
      <c r="M2044" s="37">
        <v>43476</v>
      </c>
      <c r="N2044" t="s">
        <v>165</v>
      </c>
      <c r="P2044" t="s">
        <v>151</v>
      </c>
      <c r="Q2044" s="37"/>
      <c r="R2044" s="37"/>
      <c r="S2044" t="b">
        <v>0</v>
      </c>
      <c r="V2044" t="s">
        <v>714</v>
      </c>
      <c r="W2044">
        <v>15</v>
      </c>
      <c r="X2044">
        <v>1</v>
      </c>
      <c r="Y2044">
        <v>2</v>
      </c>
      <c r="Z2044">
        <v>424</v>
      </c>
      <c r="AA2044">
        <v>0</v>
      </c>
      <c r="AE2044" t="b">
        <v>0</v>
      </c>
      <c r="AF2044" t="b">
        <v>0</v>
      </c>
      <c r="AG2044" t="s">
        <v>74</v>
      </c>
    </row>
    <row r="2045" spans="1:33" x14ac:dyDescent="0.25">
      <c r="A2045" t="str">
        <f>_xlfn.CONCAT(Table3[[#This Row],[Order]],"-",Table3[[#This Row],[Line]])</f>
        <v>77865-1</v>
      </c>
      <c r="C2045" t="s">
        <v>5967</v>
      </c>
      <c r="D2045" t="s">
        <v>74</v>
      </c>
      <c r="E2045" t="b">
        <v>0</v>
      </c>
      <c r="F2045">
        <v>77865</v>
      </c>
      <c r="G2045">
        <v>1</v>
      </c>
      <c r="H2045">
        <v>1</v>
      </c>
      <c r="I2045" t="s">
        <v>739</v>
      </c>
      <c r="J2045" t="s">
        <v>5968</v>
      </c>
      <c r="K2045" t="s">
        <v>3953</v>
      </c>
      <c r="L2045">
        <v>9.01</v>
      </c>
      <c r="M2045" s="37">
        <v>43476</v>
      </c>
      <c r="N2045" t="s">
        <v>42</v>
      </c>
      <c r="P2045" t="s">
        <v>151</v>
      </c>
      <c r="Q2045" s="37"/>
      <c r="R2045" s="37"/>
      <c r="S2045" t="b">
        <v>0</v>
      </c>
      <c r="V2045" t="s">
        <v>715</v>
      </c>
      <c r="W2045">
        <v>12</v>
      </c>
      <c r="X2045">
        <v>1</v>
      </c>
      <c r="Y2045">
        <v>3</v>
      </c>
      <c r="Z2045">
        <v>675</v>
      </c>
      <c r="AA2045">
        <v>0</v>
      </c>
      <c r="AE2045" t="b">
        <v>0</v>
      </c>
      <c r="AF2045" t="b">
        <v>0</v>
      </c>
      <c r="AG2045" t="s">
        <v>74</v>
      </c>
    </row>
    <row r="2046" spans="1:33" x14ac:dyDescent="0.25">
      <c r="A2046" t="str">
        <f>_xlfn.CONCAT(Table3[[#This Row],[Order]],"-",Table3[[#This Row],[Line]])</f>
        <v>76896-1</v>
      </c>
      <c r="C2046" t="s">
        <v>5967</v>
      </c>
      <c r="D2046" t="s">
        <v>74</v>
      </c>
      <c r="E2046" t="b">
        <v>0</v>
      </c>
      <c r="F2046">
        <v>76896</v>
      </c>
      <c r="G2046">
        <v>1</v>
      </c>
      <c r="H2046">
        <v>25</v>
      </c>
      <c r="I2046" t="s">
        <v>725</v>
      </c>
      <c r="J2046" t="s">
        <v>5968</v>
      </c>
      <c r="K2046" t="s">
        <v>2744</v>
      </c>
      <c r="L2046">
        <v>250</v>
      </c>
      <c r="M2046" s="37">
        <v>43483</v>
      </c>
      <c r="N2046" t="s">
        <v>42</v>
      </c>
      <c r="O2046" t="s">
        <v>4317</v>
      </c>
      <c r="Q2046" s="37"/>
      <c r="S2046" t="b">
        <v>0</v>
      </c>
      <c r="V2046" t="s">
        <v>714</v>
      </c>
      <c r="W2046">
        <v>7</v>
      </c>
      <c r="X2046">
        <v>25</v>
      </c>
      <c r="Y2046">
        <v>50</v>
      </c>
      <c r="Z2046">
        <v>21400</v>
      </c>
      <c r="AA2046">
        <v>0</v>
      </c>
      <c r="AE2046" t="b">
        <v>0</v>
      </c>
      <c r="AF2046" t="b">
        <v>0</v>
      </c>
      <c r="AG2046" t="s">
        <v>74</v>
      </c>
    </row>
    <row r="2047" spans="1:33" x14ac:dyDescent="0.25">
      <c r="A2047" t="str">
        <f>_xlfn.CONCAT(Table3[[#This Row],[Order]],"-",Table3[[#This Row],[Line]])</f>
        <v>76896-2</v>
      </c>
      <c r="C2047" t="s">
        <v>5967</v>
      </c>
      <c r="D2047" t="s">
        <v>74</v>
      </c>
      <c r="E2047" t="b">
        <v>0</v>
      </c>
      <c r="F2047">
        <v>76896</v>
      </c>
      <c r="G2047">
        <v>2</v>
      </c>
      <c r="H2047">
        <v>8</v>
      </c>
      <c r="I2047" t="s">
        <v>738</v>
      </c>
      <c r="J2047" t="s">
        <v>5968</v>
      </c>
      <c r="K2047" t="s">
        <v>2922</v>
      </c>
      <c r="L2047">
        <v>136</v>
      </c>
      <c r="M2047" s="37">
        <v>43483</v>
      </c>
      <c r="N2047" t="s">
        <v>42</v>
      </c>
      <c r="O2047" t="s">
        <v>4317</v>
      </c>
      <c r="Q2047" s="37"/>
      <c r="S2047" t="b">
        <v>0</v>
      </c>
      <c r="V2047" t="s">
        <v>714</v>
      </c>
      <c r="W2047">
        <v>7</v>
      </c>
      <c r="X2047">
        <v>24</v>
      </c>
      <c r="Y2047">
        <v>24</v>
      </c>
      <c r="Z2047">
        <v>8800</v>
      </c>
      <c r="AA2047">
        <v>0</v>
      </c>
      <c r="AE2047" t="b">
        <v>0</v>
      </c>
      <c r="AF2047" t="b">
        <v>0</v>
      </c>
      <c r="AG2047" t="s">
        <v>74</v>
      </c>
    </row>
    <row r="2048" spans="1:33" x14ac:dyDescent="0.25">
      <c r="A2048" t="str">
        <f>_xlfn.CONCAT(Table3[[#This Row],[Order]],"-",Table3[[#This Row],[Line]])</f>
        <v>72722-1</v>
      </c>
      <c r="C2048" t="s">
        <v>5967</v>
      </c>
      <c r="D2048" t="s">
        <v>74</v>
      </c>
      <c r="E2048" t="b">
        <v>0</v>
      </c>
      <c r="F2048">
        <v>72722</v>
      </c>
      <c r="G2048">
        <v>1</v>
      </c>
      <c r="H2048">
        <v>4</v>
      </c>
      <c r="I2048" t="s">
        <v>737</v>
      </c>
      <c r="J2048" t="s">
        <v>5968</v>
      </c>
      <c r="K2048" t="s">
        <v>832</v>
      </c>
      <c r="L2048">
        <v>0</v>
      </c>
      <c r="M2048" s="37"/>
      <c r="N2048" t="s">
        <v>770</v>
      </c>
      <c r="Q2048" s="37"/>
      <c r="R2048" s="37"/>
      <c r="S2048" t="b">
        <v>0</v>
      </c>
      <c r="V2048" t="s">
        <v>714</v>
      </c>
      <c r="W2048">
        <v>0</v>
      </c>
      <c r="X2048">
        <v>4</v>
      </c>
      <c r="Y2048">
        <v>4</v>
      </c>
      <c r="Z2048">
        <v>1280</v>
      </c>
      <c r="AA2048">
        <v>0</v>
      </c>
      <c r="AE2048" t="b">
        <v>0</v>
      </c>
      <c r="AF2048" t="b">
        <v>0</v>
      </c>
      <c r="AG2048" t="s">
        <v>74</v>
      </c>
    </row>
    <row r="2049" spans="1:33" x14ac:dyDescent="0.25">
      <c r="A2049" t="str">
        <f>_xlfn.CONCAT(Table3[[#This Row],[Order]],"-",Table3[[#This Row],[Line]])</f>
        <v>72722-2</v>
      </c>
      <c r="C2049" t="s">
        <v>5967</v>
      </c>
      <c r="D2049" t="s">
        <v>74</v>
      </c>
      <c r="E2049" t="b">
        <v>0</v>
      </c>
      <c r="F2049">
        <v>72722</v>
      </c>
      <c r="G2049">
        <v>2</v>
      </c>
      <c r="H2049">
        <v>3</v>
      </c>
      <c r="I2049" t="s">
        <v>737</v>
      </c>
      <c r="J2049" t="s">
        <v>5968</v>
      </c>
      <c r="K2049" t="s">
        <v>833</v>
      </c>
      <c r="L2049">
        <v>0</v>
      </c>
      <c r="M2049" s="37"/>
      <c r="N2049" t="s">
        <v>770</v>
      </c>
      <c r="Q2049" s="37"/>
      <c r="R2049" s="37"/>
      <c r="S2049" t="b">
        <v>0</v>
      </c>
      <c r="V2049" t="s">
        <v>714</v>
      </c>
      <c r="W2049">
        <v>0</v>
      </c>
      <c r="X2049">
        <v>3</v>
      </c>
      <c r="Y2049">
        <v>3</v>
      </c>
      <c r="Z2049">
        <v>1080</v>
      </c>
      <c r="AA2049">
        <v>0</v>
      </c>
      <c r="AE2049" t="b">
        <v>0</v>
      </c>
      <c r="AF2049" t="b">
        <v>0</v>
      </c>
      <c r="AG2049" t="s">
        <v>74</v>
      </c>
    </row>
    <row r="2050" spans="1:33" x14ac:dyDescent="0.25">
      <c r="A2050" t="str">
        <f>_xlfn.CONCAT(Table3[[#This Row],[Order]],"-",Table3[[#This Row],[Line]])</f>
        <v>72722-3</v>
      </c>
      <c r="C2050" t="s">
        <v>5967</v>
      </c>
      <c r="D2050" t="s">
        <v>74</v>
      </c>
      <c r="E2050" t="b">
        <v>0</v>
      </c>
      <c r="F2050">
        <v>72722</v>
      </c>
      <c r="G2050">
        <v>3</v>
      </c>
      <c r="H2050">
        <v>2</v>
      </c>
      <c r="I2050" t="s">
        <v>737</v>
      </c>
      <c r="J2050" t="s">
        <v>5968</v>
      </c>
      <c r="K2050" t="s">
        <v>834</v>
      </c>
      <c r="L2050">
        <v>0</v>
      </c>
      <c r="M2050" s="37"/>
      <c r="N2050" t="s">
        <v>770</v>
      </c>
      <c r="Q2050" s="37"/>
      <c r="R2050" s="37"/>
      <c r="S2050" t="b">
        <v>0</v>
      </c>
      <c r="V2050" t="s">
        <v>714</v>
      </c>
      <c r="W2050">
        <v>0</v>
      </c>
      <c r="X2050">
        <v>2</v>
      </c>
      <c r="Y2050">
        <v>4</v>
      </c>
      <c r="Z2050">
        <v>1440</v>
      </c>
      <c r="AA2050">
        <v>0</v>
      </c>
      <c r="AE2050" t="b">
        <v>0</v>
      </c>
      <c r="AF2050" t="b">
        <v>0</v>
      </c>
      <c r="AG2050" t="s">
        <v>74</v>
      </c>
    </row>
    <row r="2051" spans="1:33" x14ac:dyDescent="0.25">
      <c r="A2051" t="str">
        <f>_xlfn.CONCAT(Table3[[#This Row],[Order]],"-",Table3[[#This Row],[Line]])</f>
        <v>72722-4</v>
      </c>
      <c r="C2051" t="s">
        <v>5967</v>
      </c>
      <c r="D2051" t="s">
        <v>74</v>
      </c>
      <c r="E2051" t="b">
        <v>0</v>
      </c>
      <c r="F2051">
        <v>72722</v>
      </c>
      <c r="G2051">
        <v>4</v>
      </c>
      <c r="H2051">
        <v>16</v>
      </c>
      <c r="I2051" t="s">
        <v>719</v>
      </c>
      <c r="J2051" t="s">
        <v>5968</v>
      </c>
      <c r="K2051" t="s">
        <v>836</v>
      </c>
      <c r="L2051">
        <v>0</v>
      </c>
      <c r="M2051" s="37"/>
      <c r="N2051" t="s">
        <v>770</v>
      </c>
      <c r="Q2051" s="37"/>
      <c r="S2051" t="b">
        <v>0</v>
      </c>
      <c r="V2051" t="s">
        <v>714</v>
      </c>
      <c r="W2051">
        <v>0</v>
      </c>
      <c r="X2051">
        <v>16</v>
      </c>
      <c r="Y2051">
        <v>32</v>
      </c>
      <c r="Z2051">
        <v>9600</v>
      </c>
      <c r="AA2051">
        <v>0</v>
      </c>
      <c r="AE2051" t="b">
        <v>0</v>
      </c>
      <c r="AF2051" t="b">
        <v>0</v>
      </c>
      <c r="AG2051" t="s">
        <v>74</v>
      </c>
    </row>
    <row r="2052" spans="1:33" x14ac:dyDescent="0.25">
      <c r="A2052" t="str">
        <f>_xlfn.CONCAT(Table3[[#This Row],[Order]],"-",Table3[[#This Row],[Line]])</f>
        <v>72722-5</v>
      </c>
      <c r="C2052" t="s">
        <v>5967</v>
      </c>
      <c r="D2052" t="s">
        <v>74</v>
      </c>
      <c r="E2052" t="b">
        <v>0</v>
      </c>
      <c r="F2052">
        <v>72722</v>
      </c>
      <c r="G2052">
        <v>5</v>
      </c>
      <c r="H2052">
        <v>1</v>
      </c>
      <c r="I2052" t="s">
        <v>738</v>
      </c>
      <c r="J2052" t="s">
        <v>5968</v>
      </c>
      <c r="K2052" t="s">
        <v>837</v>
      </c>
      <c r="L2052">
        <v>0</v>
      </c>
      <c r="M2052" s="37"/>
      <c r="N2052" t="s">
        <v>770</v>
      </c>
      <c r="Q2052" s="37"/>
      <c r="R2052" s="37"/>
      <c r="S2052" t="b">
        <v>0</v>
      </c>
      <c r="V2052" t="s">
        <v>714</v>
      </c>
      <c r="W2052">
        <v>0</v>
      </c>
      <c r="X2052">
        <v>4</v>
      </c>
      <c r="Y2052">
        <v>4</v>
      </c>
      <c r="Z2052">
        <v>2700</v>
      </c>
      <c r="AA2052">
        <v>0</v>
      </c>
      <c r="AE2052" t="b">
        <v>0</v>
      </c>
      <c r="AF2052" t="b">
        <v>0</v>
      </c>
      <c r="AG2052" t="s">
        <v>74</v>
      </c>
    </row>
    <row r="2053" spans="1:33" x14ac:dyDescent="0.25">
      <c r="A2053" t="str">
        <f>_xlfn.CONCAT(Table3[[#This Row],[Order]],"-",Table3[[#This Row],[Line]])</f>
        <v>72722-9</v>
      </c>
      <c r="C2053" t="s">
        <v>5967</v>
      </c>
      <c r="D2053" t="s">
        <v>74</v>
      </c>
      <c r="E2053" t="b">
        <v>0</v>
      </c>
      <c r="F2053">
        <v>72722</v>
      </c>
      <c r="G2053">
        <v>9</v>
      </c>
      <c r="H2053">
        <v>2</v>
      </c>
      <c r="I2053" t="s">
        <v>737</v>
      </c>
      <c r="J2053" t="s">
        <v>5968</v>
      </c>
      <c r="K2053" t="s">
        <v>838</v>
      </c>
      <c r="L2053">
        <v>0</v>
      </c>
      <c r="M2053" s="37"/>
      <c r="N2053" t="s">
        <v>770</v>
      </c>
      <c r="Q2053" s="37"/>
      <c r="S2053" t="b">
        <v>0</v>
      </c>
      <c r="V2053" t="s">
        <v>714</v>
      </c>
      <c r="W2053">
        <v>0</v>
      </c>
      <c r="X2053">
        <v>2</v>
      </c>
      <c r="Y2053">
        <v>2</v>
      </c>
      <c r="Z2053">
        <v>720</v>
      </c>
      <c r="AA2053">
        <v>0</v>
      </c>
      <c r="AE2053" t="b">
        <v>0</v>
      </c>
      <c r="AF2053" t="b">
        <v>0</v>
      </c>
      <c r="AG2053" t="s">
        <v>74</v>
      </c>
    </row>
    <row r="2054" spans="1:33" x14ac:dyDescent="0.25">
      <c r="A2054" t="str">
        <f>_xlfn.CONCAT(Table3[[#This Row],[Order]],"-",Table3[[#This Row],[Line]])</f>
        <v>77455-1</v>
      </c>
      <c r="C2054" t="s">
        <v>5967</v>
      </c>
      <c r="D2054" t="s">
        <v>112</v>
      </c>
      <c r="E2054" t="b">
        <v>0</v>
      </c>
      <c r="F2054">
        <v>77455</v>
      </c>
      <c r="G2054">
        <v>1</v>
      </c>
      <c r="H2054">
        <v>1</v>
      </c>
      <c r="I2054" t="s">
        <v>749</v>
      </c>
      <c r="J2054" t="s">
        <v>5968</v>
      </c>
      <c r="K2054" t="s">
        <v>2428</v>
      </c>
      <c r="L2054">
        <v>5</v>
      </c>
      <c r="M2054" s="37">
        <v>43472</v>
      </c>
      <c r="N2054" t="s">
        <v>165</v>
      </c>
      <c r="O2054" t="s">
        <v>2429</v>
      </c>
      <c r="P2054" t="s">
        <v>151</v>
      </c>
      <c r="Q2054" s="37">
        <v>43464</v>
      </c>
      <c r="R2054" s="37"/>
      <c r="S2054" t="b">
        <v>0</v>
      </c>
      <c r="V2054" t="s">
        <v>715</v>
      </c>
      <c r="W2054">
        <v>12</v>
      </c>
      <c r="X2054">
        <v>1</v>
      </c>
      <c r="Y2054">
        <v>2</v>
      </c>
      <c r="Z2054">
        <v>1000</v>
      </c>
      <c r="AA2054">
        <v>1000</v>
      </c>
      <c r="AD2054" t="s">
        <v>151</v>
      </c>
      <c r="AE2054" t="b">
        <v>0</v>
      </c>
      <c r="AF2054" t="b">
        <v>0</v>
      </c>
      <c r="AG2054" t="s">
        <v>180</v>
      </c>
    </row>
    <row r="2055" spans="1:33" x14ac:dyDescent="0.25">
      <c r="A2055" t="str">
        <f>_xlfn.CONCAT(Table3[[#This Row],[Order]],"-",Table3[[#This Row],[Line]])</f>
        <v>77321-1</v>
      </c>
      <c r="C2055" t="s">
        <v>5967</v>
      </c>
      <c r="D2055" t="s">
        <v>74</v>
      </c>
      <c r="E2055" t="b">
        <v>0</v>
      </c>
      <c r="F2055">
        <v>77321</v>
      </c>
      <c r="G2055">
        <v>1</v>
      </c>
      <c r="H2055">
        <v>2</v>
      </c>
      <c r="I2055" t="s">
        <v>751</v>
      </c>
      <c r="J2055" t="s">
        <v>5968</v>
      </c>
      <c r="K2055" t="s">
        <v>2564</v>
      </c>
      <c r="L2055">
        <v>8</v>
      </c>
      <c r="M2055" s="37">
        <v>43467</v>
      </c>
      <c r="N2055" t="s">
        <v>29</v>
      </c>
      <c r="Q2055" s="37">
        <v>43452</v>
      </c>
      <c r="R2055" s="37">
        <v>43458</v>
      </c>
      <c r="S2055" t="b">
        <v>0</v>
      </c>
      <c r="V2055" t="s">
        <v>715</v>
      </c>
      <c r="W2055">
        <v>12</v>
      </c>
      <c r="X2055">
        <v>2</v>
      </c>
      <c r="Y2055">
        <v>2</v>
      </c>
      <c r="Z2055">
        <v>1200</v>
      </c>
      <c r="AA2055">
        <v>0</v>
      </c>
      <c r="AB2055" t="s">
        <v>151</v>
      </c>
      <c r="AC2055" t="s">
        <v>151</v>
      </c>
      <c r="AD2055" t="s">
        <v>151</v>
      </c>
      <c r="AE2055" t="b">
        <v>1</v>
      </c>
      <c r="AF2055" t="b">
        <v>0</v>
      </c>
      <c r="AG2055" t="s">
        <v>74</v>
      </c>
    </row>
    <row r="2056" spans="1:33" x14ac:dyDescent="0.25">
      <c r="A2056" t="str">
        <f>_xlfn.CONCAT(Table3[[#This Row],[Order]],"-",Table3[[#This Row],[Line]])</f>
        <v>77224-1</v>
      </c>
      <c r="C2056" t="s">
        <v>5967</v>
      </c>
      <c r="D2056" t="s">
        <v>74</v>
      </c>
      <c r="E2056" t="b">
        <v>0</v>
      </c>
      <c r="F2056">
        <v>77224</v>
      </c>
      <c r="G2056">
        <v>1</v>
      </c>
      <c r="H2056">
        <v>1</v>
      </c>
      <c r="I2056" t="s">
        <v>725</v>
      </c>
      <c r="J2056" t="s">
        <v>5968</v>
      </c>
      <c r="K2056" t="s">
        <v>2746</v>
      </c>
      <c r="L2056">
        <v>38</v>
      </c>
      <c r="M2056" s="37">
        <v>43479</v>
      </c>
      <c r="N2056" t="s">
        <v>42</v>
      </c>
      <c r="O2056" t="s">
        <v>4318</v>
      </c>
      <c r="P2056" t="s">
        <v>151</v>
      </c>
      <c r="Q2056" s="37"/>
      <c r="R2056" s="37"/>
      <c r="S2056" t="b">
        <v>0</v>
      </c>
      <c r="V2056" t="s">
        <v>715</v>
      </c>
      <c r="W2056">
        <v>12</v>
      </c>
      <c r="X2056">
        <v>4</v>
      </c>
      <c r="Y2056">
        <v>4</v>
      </c>
      <c r="Z2056">
        <v>2831</v>
      </c>
      <c r="AA2056">
        <v>0</v>
      </c>
      <c r="AE2056" t="b">
        <v>0</v>
      </c>
      <c r="AF2056" t="b">
        <v>0</v>
      </c>
      <c r="AG2056" t="s">
        <v>74</v>
      </c>
    </row>
    <row r="2057" spans="1:33" x14ac:dyDescent="0.25">
      <c r="A2057" t="str">
        <f>_xlfn.CONCAT(Table3[[#This Row],[Order]],"-",Table3[[#This Row],[Line]])</f>
        <v>71483-3</v>
      </c>
      <c r="C2057" t="s">
        <v>5967</v>
      </c>
      <c r="D2057" t="s">
        <v>74</v>
      </c>
      <c r="E2057" t="b">
        <v>0</v>
      </c>
      <c r="F2057">
        <v>71483</v>
      </c>
      <c r="G2057">
        <v>3</v>
      </c>
      <c r="H2057">
        <v>2</v>
      </c>
      <c r="I2057" t="s">
        <v>738</v>
      </c>
      <c r="J2057" t="s">
        <v>5968</v>
      </c>
      <c r="K2057" t="s">
        <v>1670</v>
      </c>
      <c r="L2057">
        <v>36</v>
      </c>
      <c r="M2057" s="37">
        <v>43460</v>
      </c>
      <c r="N2057" t="s">
        <v>29</v>
      </c>
      <c r="P2057" t="s">
        <v>151</v>
      </c>
      <c r="Q2057" s="37">
        <v>43447</v>
      </c>
      <c r="R2057" s="37">
        <v>43457</v>
      </c>
      <c r="S2057" t="b">
        <v>0</v>
      </c>
      <c r="T2057" t="s">
        <v>190</v>
      </c>
      <c r="V2057" t="s">
        <v>714</v>
      </c>
      <c r="W2057">
        <v>7</v>
      </c>
      <c r="X2057">
        <v>4</v>
      </c>
      <c r="Y2057">
        <v>8</v>
      </c>
      <c r="Z2057">
        <v>2423.98</v>
      </c>
      <c r="AA2057">
        <v>0</v>
      </c>
      <c r="AB2057" t="s">
        <v>151</v>
      </c>
      <c r="AC2057" t="s">
        <v>151</v>
      </c>
      <c r="AD2057" t="s">
        <v>151</v>
      </c>
      <c r="AE2057" t="b">
        <v>1</v>
      </c>
      <c r="AF2057" t="b">
        <v>0</v>
      </c>
      <c r="AG2057" t="s">
        <v>74</v>
      </c>
    </row>
    <row r="2058" spans="1:33" x14ac:dyDescent="0.25">
      <c r="A2058" t="str">
        <f>_xlfn.CONCAT(Table3[[#This Row],[Order]],"-",Table3[[#This Row],[Line]])</f>
        <v>75212-1</v>
      </c>
      <c r="C2058" t="s">
        <v>5967</v>
      </c>
      <c r="D2058" t="s">
        <v>74</v>
      </c>
      <c r="E2058" t="b">
        <v>0</v>
      </c>
      <c r="F2058">
        <v>75212</v>
      </c>
      <c r="G2058">
        <v>1</v>
      </c>
      <c r="H2058">
        <v>2</v>
      </c>
      <c r="I2058" t="s">
        <v>730</v>
      </c>
      <c r="J2058" t="s">
        <v>5968</v>
      </c>
      <c r="K2058" t="s">
        <v>5710</v>
      </c>
      <c r="L2058">
        <v>0</v>
      </c>
      <c r="M2058" s="37"/>
      <c r="N2058" t="s">
        <v>782</v>
      </c>
      <c r="Q2058" s="37"/>
      <c r="R2058" s="37"/>
      <c r="S2058" t="b">
        <v>0</v>
      </c>
      <c r="V2058" t="s">
        <v>714</v>
      </c>
      <c r="W2058">
        <v>0</v>
      </c>
      <c r="X2058">
        <v>2</v>
      </c>
      <c r="Z2058">
        <v>1500</v>
      </c>
      <c r="AA2058">
        <v>0</v>
      </c>
      <c r="AE2058" t="b">
        <v>0</v>
      </c>
      <c r="AF2058" t="b">
        <v>0</v>
      </c>
      <c r="AG2058" t="s">
        <v>74</v>
      </c>
    </row>
    <row r="2059" spans="1:33" x14ac:dyDescent="0.25">
      <c r="A2059" t="str">
        <f>_xlfn.CONCAT(Table3[[#This Row],[Order]],"-",Table3[[#This Row],[Line]])</f>
        <v>75212-2</v>
      </c>
      <c r="C2059" t="s">
        <v>5967</v>
      </c>
      <c r="D2059" t="s">
        <v>74</v>
      </c>
      <c r="E2059" t="b">
        <v>0</v>
      </c>
      <c r="F2059">
        <v>75212</v>
      </c>
      <c r="G2059">
        <v>2</v>
      </c>
      <c r="H2059">
        <v>2</v>
      </c>
      <c r="I2059" t="s">
        <v>730</v>
      </c>
      <c r="J2059" t="s">
        <v>5968</v>
      </c>
      <c r="K2059" t="s">
        <v>5711</v>
      </c>
      <c r="L2059">
        <v>0</v>
      </c>
      <c r="M2059" s="37"/>
      <c r="N2059" t="s">
        <v>782</v>
      </c>
      <c r="Q2059" s="37"/>
      <c r="R2059" s="37"/>
      <c r="S2059" t="b">
        <v>0</v>
      </c>
      <c r="V2059" t="s">
        <v>714</v>
      </c>
      <c r="W2059">
        <v>0</v>
      </c>
      <c r="X2059">
        <v>4</v>
      </c>
      <c r="Z2059">
        <v>1650</v>
      </c>
      <c r="AA2059">
        <v>0</v>
      </c>
      <c r="AE2059" t="b">
        <v>0</v>
      </c>
      <c r="AF2059" t="b">
        <v>0</v>
      </c>
      <c r="AG2059" t="s">
        <v>74</v>
      </c>
    </row>
    <row r="2060" spans="1:33" x14ac:dyDescent="0.25">
      <c r="A2060" t="str">
        <f>_xlfn.CONCAT(Table3[[#This Row],[Order]],"-",Table3[[#This Row],[Line]])</f>
        <v>75212-3</v>
      </c>
      <c r="C2060" t="s">
        <v>5967</v>
      </c>
      <c r="D2060" t="s">
        <v>74</v>
      </c>
      <c r="E2060" t="b">
        <v>0</v>
      </c>
      <c r="F2060">
        <v>75212</v>
      </c>
      <c r="G2060">
        <v>3</v>
      </c>
      <c r="H2060">
        <v>2</v>
      </c>
      <c r="I2060" t="s">
        <v>730</v>
      </c>
      <c r="J2060" t="s">
        <v>5968</v>
      </c>
      <c r="K2060" t="s">
        <v>5712</v>
      </c>
      <c r="L2060">
        <v>0</v>
      </c>
      <c r="M2060" s="37"/>
      <c r="N2060" t="s">
        <v>782</v>
      </c>
      <c r="Q2060" s="37"/>
      <c r="R2060" s="37"/>
      <c r="S2060" t="b">
        <v>0</v>
      </c>
      <c r="V2060" t="s">
        <v>714</v>
      </c>
      <c r="W2060">
        <v>0</v>
      </c>
      <c r="X2060">
        <v>4</v>
      </c>
      <c r="Z2060">
        <v>1800</v>
      </c>
      <c r="AA2060">
        <v>0</v>
      </c>
      <c r="AE2060" t="b">
        <v>0</v>
      </c>
      <c r="AF2060" t="b">
        <v>0</v>
      </c>
      <c r="AG2060" t="s">
        <v>74</v>
      </c>
    </row>
    <row r="2061" spans="1:33" x14ac:dyDescent="0.25">
      <c r="A2061" t="str">
        <f>_xlfn.CONCAT(Table3[[#This Row],[Order]],"-",Table3[[#This Row],[Line]])</f>
        <v>75212-4</v>
      </c>
      <c r="C2061" t="s">
        <v>5967</v>
      </c>
      <c r="D2061" t="s">
        <v>74</v>
      </c>
      <c r="E2061" t="b">
        <v>0</v>
      </c>
      <c r="F2061">
        <v>75212</v>
      </c>
      <c r="G2061">
        <v>4</v>
      </c>
      <c r="H2061">
        <v>2</v>
      </c>
      <c r="I2061" t="s">
        <v>730</v>
      </c>
      <c r="J2061" t="s">
        <v>5968</v>
      </c>
      <c r="K2061" t="s">
        <v>5713</v>
      </c>
      <c r="L2061">
        <v>0</v>
      </c>
      <c r="M2061" s="37"/>
      <c r="N2061" t="s">
        <v>782</v>
      </c>
      <c r="Q2061" s="37"/>
      <c r="R2061" s="37"/>
      <c r="S2061" t="b">
        <v>0</v>
      </c>
      <c r="V2061" t="s">
        <v>714</v>
      </c>
      <c r="W2061">
        <v>0</v>
      </c>
      <c r="X2061">
        <v>2</v>
      </c>
      <c r="Z2061">
        <v>1800</v>
      </c>
      <c r="AA2061">
        <v>0</v>
      </c>
      <c r="AE2061" t="b">
        <v>0</v>
      </c>
      <c r="AF2061" t="b">
        <v>0</v>
      </c>
      <c r="AG2061" t="s">
        <v>74</v>
      </c>
    </row>
    <row r="2062" spans="1:33" x14ac:dyDescent="0.25">
      <c r="A2062" t="str">
        <f>_xlfn.CONCAT(Table3[[#This Row],[Order]],"-",Table3[[#This Row],[Line]])</f>
        <v>75212-5</v>
      </c>
      <c r="C2062" t="s">
        <v>5967</v>
      </c>
      <c r="D2062" t="s">
        <v>74</v>
      </c>
      <c r="E2062" t="b">
        <v>0</v>
      </c>
      <c r="F2062">
        <v>75212</v>
      </c>
      <c r="G2062">
        <v>5</v>
      </c>
      <c r="H2062">
        <v>16</v>
      </c>
      <c r="I2062" t="s">
        <v>728</v>
      </c>
      <c r="J2062" t="s">
        <v>5968</v>
      </c>
      <c r="K2062" t="s">
        <v>5714</v>
      </c>
      <c r="L2062">
        <v>121.6</v>
      </c>
      <c r="M2062" s="37"/>
      <c r="N2062" t="s">
        <v>1730</v>
      </c>
      <c r="Q2062" s="37"/>
      <c r="R2062" s="37"/>
      <c r="S2062" t="b">
        <v>0</v>
      </c>
      <c r="V2062" t="s">
        <v>714</v>
      </c>
      <c r="W2062">
        <v>0</v>
      </c>
      <c r="X2062">
        <v>16</v>
      </c>
      <c r="Z2062">
        <v>5440</v>
      </c>
      <c r="AA2062">
        <v>0</v>
      </c>
      <c r="AE2062" t="b">
        <v>0</v>
      </c>
      <c r="AF2062" t="b">
        <v>0</v>
      </c>
      <c r="AG2062" t="s">
        <v>74</v>
      </c>
    </row>
    <row r="2063" spans="1:33" x14ac:dyDescent="0.25">
      <c r="A2063" t="str">
        <f>_xlfn.CONCAT(Table3[[#This Row],[Order]],"-",Table3[[#This Row],[Line]])</f>
        <v>75212-6</v>
      </c>
      <c r="C2063" t="s">
        <v>5967</v>
      </c>
      <c r="D2063" t="s">
        <v>74</v>
      </c>
      <c r="E2063" t="b">
        <v>0</v>
      </c>
      <c r="F2063">
        <v>75212</v>
      </c>
      <c r="G2063">
        <v>6</v>
      </c>
      <c r="H2063">
        <v>4</v>
      </c>
      <c r="I2063" t="s">
        <v>728</v>
      </c>
      <c r="J2063" t="s">
        <v>5968</v>
      </c>
      <c r="K2063" t="s">
        <v>5715</v>
      </c>
      <c r="L2063">
        <v>40.96</v>
      </c>
      <c r="M2063" s="37"/>
      <c r="N2063" t="s">
        <v>1730</v>
      </c>
      <c r="Q2063" s="37"/>
      <c r="R2063" s="37"/>
      <c r="S2063" t="b">
        <v>0</v>
      </c>
      <c r="V2063" t="s">
        <v>714</v>
      </c>
      <c r="W2063">
        <v>0</v>
      </c>
      <c r="X2063">
        <v>4</v>
      </c>
      <c r="Z2063">
        <v>2640</v>
      </c>
      <c r="AA2063">
        <v>0</v>
      </c>
      <c r="AE2063" t="b">
        <v>0</v>
      </c>
      <c r="AF2063" t="b">
        <v>0</v>
      </c>
      <c r="AG2063" t="s">
        <v>74</v>
      </c>
    </row>
    <row r="2064" spans="1:33" x14ac:dyDescent="0.25">
      <c r="A2064" t="str">
        <f>_xlfn.CONCAT(Table3[[#This Row],[Order]],"-",Table3[[#This Row],[Line]])</f>
        <v>75212-7</v>
      </c>
      <c r="C2064" t="s">
        <v>5967</v>
      </c>
      <c r="D2064" t="s">
        <v>74</v>
      </c>
      <c r="E2064" t="b">
        <v>0</v>
      </c>
      <c r="F2064">
        <v>75212</v>
      </c>
      <c r="G2064">
        <v>7</v>
      </c>
      <c r="H2064">
        <v>2</v>
      </c>
      <c r="I2064" t="s">
        <v>728</v>
      </c>
      <c r="J2064" t="s">
        <v>5968</v>
      </c>
      <c r="K2064" t="s">
        <v>5716</v>
      </c>
      <c r="L2064">
        <v>23.12</v>
      </c>
      <c r="M2064" s="37"/>
      <c r="N2064" t="s">
        <v>1730</v>
      </c>
      <c r="Q2064" s="37"/>
      <c r="R2064" s="37"/>
      <c r="S2064" t="b">
        <v>0</v>
      </c>
      <c r="V2064" t="s">
        <v>714</v>
      </c>
      <c r="W2064">
        <v>0</v>
      </c>
      <c r="X2064">
        <v>2</v>
      </c>
      <c r="Z2064">
        <v>1360</v>
      </c>
      <c r="AA2064">
        <v>0</v>
      </c>
      <c r="AE2064" t="b">
        <v>0</v>
      </c>
      <c r="AF2064" t="b">
        <v>0</v>
      </c>
      <c r="AG2064" t="s">
        <v>74</v>
      </c>
    </row>
    <row r="2065" spans="1:33" x14ac:dyDescent="0.25">
      <c r="A2065" t="str">
        <f>_xlfn.CONCAT(Table3[[#This Row],[Order]],"-",Table3[[#This Row],[Line]])</f>
        <v>75212-8</v>
      </c>
      <c r="C2065" t="s">
        <v>5967</v>
      </c>
      <c r="D2065" t="s">
        <v>74</v>
      </c>
      <c r="E2065" t="b">
        <v>0</v>
      </c>
      <c r="F2065">
        <v>75212</v>
      </c>
      <c r="G2065">
        <v>8</v>
      </c>
      <c r="H2065">
        <v>10</v>
      </c>
      <c r="I2065" t="s">
        <v>728</v>
      </c>
      <c r="J2065" t="s">
        <v>5968</v>
      </c>
      <c r="K2065" t="s">
        <v>5717</v>
      </c>
      <c r="L2065">
        <v>134.1</v>
      </c>
      <c r="M2065" s="37"/>
      <c r="N2065" t="s">
        <v>1730</v>
      </c>
      <c r="Q2065" s="37"/>
      <c r="R2065" s="37"/>
      <c r="S2065" t="b">
        <v>0</v>
      </c>
      <c r="V2065" t="s">
        <v>714</v>
      </c>
      <c r="W2065">
        <v>0</v>
      </c>
      <c r="X2065">
        <v>10</v>
      </c>
      <c r="Z2065">
        <v>8200</v>
      </c>
      <c r="AA2065">
        <v>0</v>
      </c>
      <c r="AE2065" t="b">
        <v>0</v>
      </c>
      <c r="AF2065" t="b">
        <v>0</v>
      </c>
      <c r="AG2065" t="s">
        <v>74</v>
      </c>
    </row>
    <row r="2066" spans="1:33" x14ac:dyDescent="0.25">
      <c r="A2066" t="str">
        <f>_xlfn.CONCAT(Table3[[#This Row],[Order]],"-",Table3[[#This Row],[Line]])</f>
        <v>75212-9</v>
      </c>
      <c r="C2066" t="s">
        <v>5967</v>
      </c>
      <c r="D2066" t="s">
        <v>74</v>
      </c>
      <c r="E2066" t="b">
        <v>0</v>
      </c>
      <c r="F2066">
        <v>75212</v>
      </c>
      <c r="G2066">
        <v>9</v>
      </c>
      <c r="H2066">
        <v>2</v>
      </c>
      <c r="I2066" t="s">
        <v>728</v>
      </c>
      <c r="J2066" t="s">
        <v>5968</v>
      </c>
      <c r="K2066" t="s">
        <v>5718</v>
      </c>
      <c r="L2066">
        <v>29.44</v>
      </c>
      <c r="M2066" s="37"/>
      <c r="N2066" t="s">
        <v>1730</v>
      </c>
      <c r="Q2066" s="37"/>
      <c r="R2066" s="37"/>
      <c r="S2066" t="b">
        <v>0</v>
      </c>
      <c r="V2066" t="s">
        <v>714</v>
      </c>
      <c r="W2066">
        <v>0</v>
      </c>
      <c r="X2066">
        <v>2</v>
      </c>
      <c r="Z2066">
        <v>1680</v>
      </c>
      <c r="AA2066">
        <v>0</v>
      </c>
      <c r="AE2066" t="b">
        <v>0</v>
      </c>
      <c r="AF2066" t="b">
        <v>0</v>
      </c>
      <c r="AG2066" t="s">
        <v>74</v>
      </c>
    </row>
    <row r="2067" spans="1:33" x14ac:dyDescent="0.25">
      <c r="A2067" t="str">
        <f>_xlfn.CONCAT(Table3[[#This Row],[Order]],"-",Table3[[#This Row],[Line]])</f>
        <v>75212-10</v>
      </c>
      <c r="C2067" t="s">
        <v>5967</v>
      </c>
      <c r="D2067" t="s">
        <v>74</v>
      </c>
      <c r="E2067" t="b">
        <v>0</v>
      </c>
      <c r="F2067">
        <v>75212</v>
      </c>
      <c r="G2067">
        <v>10</v>
      </c>
      <c r="H2067">
        <v>6</v>
      </c>
      <c r="I2067" t="s">
        <v>728</v>
      </c>
      <c r="J2067" t="s">
        <v>5968</v>
      </c>
      <c r="K2067" t="s">
        <v>5719</v>
      </c>
      <c r="L2067">
        <v>135.12</v>
      </c>
      <c r="M2067" s="37"/>
      <c r="N2067" t="s">
        <v>1730</v>
      </c>
      <c r="Q2067" s="37"/>
      <c r="R2067" s="37"/>
      <c r="S2067" t="b">
        <v>0</v>
      </c>
      <c r="V2067" t="s">
        <v>714</v>
      </c>
      <c r="W2067">
        <v>0</v>
      </c>
      <c r="X2067">
        <v>12</v>
      </c>
      <c r="Z2067">
        <v>7800</v>
      </c>
      <c r="AA2067">
        <v>0</v>
      </c>
      <c r="AE2067" t="b">
        <v>0</v>
      </c>
      <c r="AF2067" t="b">
        <v>0</v>
      </c>
      <c r="AG2067" t="s">
        <v>74</v>
      </c>
    </row>
    <row r="2068" spans="1:33" x14ac:dyDescent="0.25">
      <c r="A2068" t="str">
        <f>_xlfn.CONCAT(Table3[[#This Row],[Order]],"-",Table3[[#This Row],[Line]])</f>
        <v>75212-11</v>
      </c>
      <c r="C2068" t="s">
        <v>5967</v>
      </c>
      <c r="D2068" t="s">
        <v>74</v>
      </c>
      <c r="E2068" t="b">
        <v>0</v>
      </c>
      <c r="F2068">
        <v>75212</v>
      </c>
      <c r="G2068">
        <v>11</v>
      </c>
      <c r="H2068">
        <v>1</v>
      </c>
      <c r="I2068" t="s">
        <v>728</v>
      </c>
      <c r="J2068" t="s">
        <v>5968</v>
      </c>
      <c r="K2068" t="s">
        <v>5720</v>
      </c>
      <c r="L2068">
        <v>23.84</v>
      </c>
      <c r="M2068" s="37"/>
      <c r="N2068" t="s">
        <v>1730</v>
      </c>
      <c r="Q2068" s="37"/>
      <c r="R2068" s="37"/>
      <c r="S2068" t="b">
        <v>0</v>
      </c>
      <c r="V2068" t="s">
        <v>714</v>
      </c>
      <c r="W2068">
        <v>0</v>
      </c>
      <c r="X2068">
        <v>2</v>
      </c>
      <c r="Z2068">
        <v>1320</v>
      </c>
      <c r="AA2068">
        <v>0</v>
      </c>
      <c r="AE2068" t="b">
        <v>0</v>
      </c>
      <c r="AF2068" t="b">
        <v>0</v>
      </c>
      <c r="AG2068" t="s">
        <v>74</v>
      </c>
    </row>
    <row r="2069" spans="1:33" x14ac:dyDescent="0.25">
      <c r="A2069" t="str">
        <f>_xlfn.CONCAT(Table3[[#This Row],[Order]],"-",Table3[[#This Row],[Line]])</f>
        <v>75212-12</v>
      </c>
      <c r="C2069" t="s">
        <v>5967</v>
      </c>
      <c r="D2069" t="s">
        <v>74</v>
      </c>
      <c r="E2069" t="b">
        <v>0</v>
      </c>
      <c r="F2069">
        <v>75212</v>
      </c>
      <c r="G2069">
        <v>12</v>
      </c>
      <c r="H2069">
        <v>4</v>
      </c>
      <c r="I2069" t="s">
        <v>728</v>
      </c>
      <c r="J2069" t="s">
        <v>5968</v>
      </c>
      <c r="K2069" t="s">
        <v>5721</v>
      </c>
      <c r="L2069">
        <v>118.28</v>
      </c>
      <c r="M2069" s="37"/>
      <c r="N2069" t="s">
        <v>1730</v>
      </c>
      <c r="Q2069" s="37"/>
      <c r="R2069" s="37"/>
      <c r="S2069" t="b">
        <v>0</v>
      </c>
      <c r="V2069" t="s">
        <v>714</v>
      </c>
      <c r="W2069">
        <v>0</v>
      </c>
      <c r="X2069">
        <v>8</v>
      </c>
      <c r="Z2069">
        <v>7680</v>
      </c>
      <c r="AA2069">
        <v>0</v>
      </c>
      <c r="AE2069" t="b">
        <v>0</v>
      </c>
      <c r="AF2069" t="b">
        <v>0</v>
      </c>
      <c r="AG2069" t="s">
        <v>74</v>
      </c>
    </row>
    <row r="2070" spans="1:33" x14ac:dyDescent="0.25">
      <c r="A2070" t="str">
        <f>_xlfn.CONCAT(Table3[[#This Row],[Order]],"-",Table3[[#This Row],[Line]])</f>
        <v>75212-13</v>
      </c>
      <c r="C2070" t="s">
        <v>5967</v>
      </c>
      <c r="D2070" t="s">
        <v>74</v>
      </c>
      <c r="E2070" t="b">
        <v>0</v>
      </c>
      <c r="F2070">
        <v>75212</v>
      </c>
      <c r="G2070">
        <v>13</v>
      </c>
      <c r="H2070">
        <v>20</v>
      </c>
      <c r="I2070" t="s">
        <v>728</v>
      </c>
      <c r="J2070" t="s">
        <v>5968</v>
      </c>
      <c r="K2070" t="s">
        <v>5722</v>
      </c>
      <c r="L2070">
        <v>617.6</v>
      </c>
      <c r="M2070" s="37"/>
      <c r="N2070" t="s">
        <v>1730</v>
      </c>
      <c r="Q2070" s="37"/>
      <c r="R2070" s="37"/>
      <c r="S2070" t="b">
        <v>0</v>
      </c>
      <c r="V2070" t="s">
        <v>714</v>
      </c>
      <c r="W2070">
        <v>0</v>
      </c>
      <c r="X2070">
        <v>40</v>
      </c>
      <c r="Z2070">
        <v>39200</v>
      </c>
      <c r="AA2070">
        <v>0</v>
      </c>
      <c r="AE2070" t="b">
        <v>0</v>
      </c>
      <c r="AF2070" t="b">
        <v>0</v>
      </c>
      <c r="AG2070" t="s">
        <v>74</v>
      </c>
    </row>
    <row r="2071" spans="1:33" x14ac:dyDescent="0.25">
      <c r="A2071" t="str">
        <f>_xlfn.CONCAT(Table3[[#This Row],[Order]],"-",Table3[[#This Row],[Line]])</f>
        <v>75212-14</v>
      </c>
      <c r="C2071" t="s">
        <v>5967</v>
      </c>
      <c r="D2071" t="s">
        <v>74</v>
      </c>
      <c r="E2071" t="b">
        <v>0</v>
      </c>
      <c r="F2071">
        <v>75212</v>
      </c>
      <c r="G2071">
        <v>14</v>
      </c>
      <c r="H2071">
        <v>5</v>
      </c>
      <c r="I2071" t="s">
        <v>728</v>
      </c>
      <c r="J2071" t="s">
        <v>5968</v>
      </c>
      <c r="K2071" t="s">
        <v>5723</v>
      </c>
      <c r="L2071">
        <v>202.05</v>
      </c>
      <c r="M2071" s="37"/>
      <c r="N2071" t="s">
        <v>1730</v>
      </c>
      <c r="Q2071" s="37"/>
      <c r="R2071" s="37"/>
      <c r="S2071" t="b">
        <v>0</v>
      </c>
      <c r="V2071" t="s">
        <v>714</v>
      </c>
      <c r="W2071">
        <v>0</v>
      </c>
      <c r="X2071">
        <v>15</v>
      </c>
      <c r="Z2071">
        <v>12900</v>
      </c>
      <c r="AA2071">
        <v>0</v>
      </c>
      <c r="AE2071" t="b">
        <v>0</v>
      </c>
      <c r="AF2071" t="b">
        <v>0</v>
      </c>
      <c r="AG2071" t="s">
        <v>74</v>
      </c>
    </row>
    <row r="2072" spans="1:33" x14ac:dyDescent="0.25">
      <c r="A2072" t="str">
        <f>_xlfn.CONCAT(Table3[[#This Row],[Order]],"-",Table3[[#This Row],[Line]])</f>
        <v>75212-15</v>
      </c>
      <c r="C2072" t="s">
        <v>5967</v>
      </c>
      <c r="D2072" t="s">
        <v>74</v>
      </c>
      <c r="E2072" t="b">
        <v>0</v>
      </c>
      <c r="F2072">
        <v>75212</v>
      </c>
      <c r="G2072">
        <v>15</v>
      </c>
      <c r="H2072">
        <v>19</v>
      </c>
      <c r="I2072" t="s">
        <v>728</v>
      </c>
      <c r="J2072" t="s">
        <v>5968</v>
      </c>
      <c r="K2072" t="s">
        <v>5724</v>
      </c>
      <c r="L2072">
        <v>792.68</v>
      </c>
      <c r="M2072" s="37"/>
      <c r="N2072" t="s">
        <v>1730</v>
      </c>
      <c r="Q2072" s="37"/>
      <c r="R2072" s="37"/>
      <c r="S2072" t="b">
        <v>0</v>
      </c>
      <c r="V2072" t="s">
        <v>714</v>
      </c>
      <c r="W2072">
        <v>0</v>
      </c>
      <c r="X2072">
        <v>57</v>
      </c>
      <c r="Z2072">
        <v>49400</v>
      </c>
      <c r="AA2072">
        <v>0</v>
      </c>
      <c r="AE2072" t="b">
        <v>0</v>
      </c>
      <c r="AF2072" t="b">
        <v>0</v>
      </c>
      <c r="AG2072" t="s">
        <v>74</v>
      </c>
    </row>
    <row r="2073" spans="1:33" x14ac:dyDescent="0.25">
      <c r="A2073" t="str">
        <f>_xlfn.CONCAT(Table3[[#This Row],[Order]],"-",Table3[[#This Row],[Line]])</f>
        <v>75212-16</v>
      </c>
      <c r="C2073" t="s">
        <v>5967</v>
      </c>
      <c r="D2073" t="s">
        <v>74</v>
      </c>
      <c r="E2073" t="b">
        <v>0</v>
      </c>
      <c r="F2073">
        <v>75212</v>
      </c>
      <c r="G2073">
        <v>16</v>
      </c>
      <c r="H2073">
        <v>6</v>
      </c>
      <c r="I2073" t="s">
        <v>739</v>
      </c>
      <c r="J2073" t="s">
        <v>5968</v>
      </c>
      <c r="K2073" t="s">
        <v>5725</v>
      </c>
      <c r="L2073">
        <v>45.36</v>
      </c>
      <c r="M2073" s="37"/>
      <c r="N2073" t="s">
        <v>1730</v>
      </c>
      <c r="Q2073" s="37"/>
      <c r="R2073" s="37"/>
      <c r="S2073" t="b">
        <v>0</v>
      </c>
      <c r="V2073" t="s">
        <v>714</v>
      </c>
      <c r="W2073">
        <v>0</v>
      </c>
      <c r="X2073">
        <v>6</v>
      </c>
      <c r="Z2073">
        <v>2400</v>
      </c>
      <c r="AA2073">
        <v>0</v>
      </c>
      <c r="AE2073" t="b">
        <v>0</v>
      </c>
      <c r="AF2073" t="b">
        <v>0</v>
      </c>
      <c r="AG2073" t="s">
        <v>74</v>
      </c>
    </row>
    <row r="2074" spans="1:33" x14ac:dyDescent="0.25">
      <c r="A2074" t="str">
        <f>_xlfn.CONCAT(Table3[[#This Row],[Order]],"-",Table3[[#This Row],[Line]])</f>
        <v>75212-17</v>
      </c>
      <c r="C2074" t="s">
        <v>5967</v>
      </c>
      <c r="D2074" t="s">
        <v>74</v>
      </c>
      <c r="E2074" t="b">
        <v>0</v>
      </c>
      <c r="F2074">
        <v>75212</v>
      </c>
      <c r="G2074">
        <v>17</v>
      </c>
      <c r="H2074">
        <v>4</v>
      </c>
      <c r="I2074" t="s">
        <v>739</v>
      </c>
      <c r="J2074" t="s">
        <v>5968</v>
      </c>
      <c r="K2074" t="s">
        <v>5726</v>
      </c>
      <c r="L2074">
        <v>0</v>
      </c>
      <c r="M2074" s="37"/>
      <c r="N2074" t="s">
        <v>782</v>
      </c>
      <c r="Q2074" s="37"/>
      <c r="R2074" s="37"/>
      <c r="S2074" t="b">
        <v>0</v>
      </c>
      <c r="V2074" t="s">
        <v>714</v>
      </c>
      <c r="W2074">
        <v>0</v>
      </c>
      <c r="X2074">
        <v>4</v>
      </c>
      <c r="Z2074">
        <v>800</v>
      </c>
      <c r="AA2074">
        <v>0</v>
      </c>
      <c r="AE2074" t="b">
        <v>0</v>
      </c>
      <c r="AF2074" t="b">
        <v>0</v>
      </c>
      <c r="AG2074" t="s">
        <v>74</v>
      </c>
    </row>
    <row r="2075" spans="1:33" x14ac:dyDescent="0.25">
      <c r="A2075" t="str">
        <f>_xlfn.CONCAT(Table3[[#This Row],[Order]],"-",Table3[[#This Row],[Line]])</f>
        <v>75212-18</v>
      </c>
      <c r="C2075" t="s">
        <v>5967</v>
      </c>
      <c r="D2075" t="s">
        <v>74</v>
      </c>
      <c r="E2075" t="b">
        <v>0</v>
      </c>
      <c r="F2075">
        <v>75212</v>
      </c>
      <c r="G2075">
        <v>18</v>
      </c>
      <c r="H2075">
        <v>81</v>
      </c>
      <c r="I2075" t="s">
        <v>739</v>
      </c>
      <c r="J2075" t="s">
        <v>5968</v>
      </c>
      <c r="K2075" t="s">
        <v>5727</v>
      </c>
      <c r="L2075">
        <v>0</v>
      </c>
      <c r="M2075" s="37"/>
      <c r="N2075" t="s">
        <v>782</v>
      </c>
      <c r="Q2075" s="37"/>
      <c r="R2075" s="37"/>
      <c r="S2075" t="b">
        <v>0</v>
      </c>
      <c r="V2075" t="s">
        <v>714</v>
      </c>
      <c r="W2075">
        <v>0</v>
      </c>
      <c r="X2075">
        <v>81</v>
      </c>
      <c r="Z2075">
        <v>19440</v>
      </c>
      <c r="AA2075">
        <v>0</v>
      </c>
      <c r="AE2075" t="b">
        <v>0</v>
      </c>
      <c r="AF2075" t="b">
        <v>0</v>
      </c>
      <c r="AG2075" t="s">
        <v>74</v>
      </c>
    </row>
    <row r="2076" spans="1:33" x14ac:dyDescent="0.25">
      <c r="A2076" t="str">
        <f>_xlfn.CONCAT(Table3[[#This Row],[Order]],"-",Table3[[#This Row],[Line]])</f>
        <v>75212-19</v>
      </c>
      <c r="C2076" t="s">
        <v>5967</v>
      </c>
      <c r="D2076" t="s">
        <v>74</v>
      </c>
      <c r="E2076" t="b">
        <v>0</v>
      </c>
      <c r="F2076">
        <v>75212</v>
      </c>
      <c r="G2076">
        <v>19</v>
      </c>
      <c r="H2076">
        <v>1</v>
      </c>
      <c r="I2076" t="s">
        <v>739</v>
      </c>
      <c r="J2076" t="s">
        <v>5968</v>
      </c>
      <c r="K2076" t="s">
        <v>5728</v>
      </c>
      <c r="L2076">
        <v>0</v>
      </c>
      <c r="M2076" s="37"/>
      <c r="N2076" t="s">
        <v>782</v>
      </c>
      <c r="Q2076" s="37"/>
      <c r="R2076" s="37"/>
      <c r="S2076" t="b">
        <v>0</v>
      </c>
      <c r="V2076" t="s">
        <v>714</v>
      </c>
      <c r="W2076">
        <v>0</v>
      </c>
      <c r="X2076">
        <v>2</v>
      </c>
      <c r="Z2076">
        <v>1440</v>
      </c>
      <c r="AA2076">
        <v>0</v>
      </c>
      <c r="AE2076" t="b">
        <v>0</v>
      </c>
      <c r="AF2076" t="b">
        <v>0</v>
      </c>
      <c r="AG2076" t="s">
        <v>74</v>
      </c>
    </row>
    <row r="2077" spans="1:33" x14ac:dyDescent="0.25">
      <c r="A2077" t="str">
        <f>_xlfn.CONCAT(Table3[[#This Row],[Order]],"-",Table3[[#This Row],[Line]])</f>
        <v>75212-20</v>
      </c>
      <c r="C2077" t="s">
        <v>5967</v>
      </c>
      <c r="D2077" t="s">
        <v>74</v>
      </c>
      <c r="E2077" t="b">
        <v>0</v>
      </c>
      <c r="F2077">
        <v>75212</v>
      </c>
      <c r="G2077">
        <v>20</v>
      </c>
      <c r="H2077">
        <v>1</v>
      </c>
      <c r="I2077" t="s">
        <v>739</v>
      </c>
      <c r="J2077" t="s">
        <v>5968</v>
      </c>
      <c r="K2077" t="s">
        <v>5729</v>
      </c>
      <c r="L2077">
        <v>0</v>
      </c>
      <c r="M2077" s="37"/>
      <c r="N2077" t="s">
        <v>782</v>
      </c>
      <c r="Q2077" s="37"/>
      <c r="R2077" s="37"/>
      <c r="S2077" t="b">
        <v>0</v>
      </c>
      <c r="V2077" t="s">
        <v>714</v>
      </c>
      <c r="W2077">
        <v>0</v>
      </c>
      <c r="X2077">
        <v>3</v>
      </c>
      <c r="Z2077">
        <v>1680</v>
      </c>
      <c r="AA2077">
        <v>0</v>
      </c>
      <c r="AE2077" t="b">
        <v>0</v>
      </c>
      <c r="AF2077" t="b">
        <v>0</v>
      </c>
      <c r="AG2077" t="s">
        <v>74</v>
      </c>
    </row>
    <row r="2078" spans="1:33" x14ac:dyDescent="0.25">
      <c r="A2078" t="str">
        <f>_xlfn.CONCAT(Table3[[#This Row],[Order]],"-",Table3[[#This Row],[Line]])</f>
        <v>75212-21</v>
      </c>
      <c r="C2078" t="s">
        <v>5967</v>
      </c>
      <c r="D2078" t="s">
        <v>74</v>
      </c>
      <c r="E2078" t="b">
        <v>0</v>
      </c>
      <c r="F2078">
        <v>75212</v>
      </c>
      <c r="G2078">
        <v>21</v>
      </c>
      <c r="H2078">
        <v>46</v>
      </c>
      <c r="I2078" t="s">
        <v>739</v>
      </c>
      <c r="J2078" t="s">
        <v>5968</v>
      </c>
      <c r="K2078" t="s">
        <v>5730</v>
      </c>
      <c r="L2078">
        <v>0</v>
      </c>
      <c r="M2078" s="37"/>
      <c r="N2078" t="s">
        <v>782</v>
      </c>
      <c r="Q2078" s="37"/>
      <c r="R2078" s="37"/>
      <c r="S2078" t="b">
        <v>0</v>
      </c>
      <c r="V2078" t="s">
        <v>714</v>
      </c>
      <c r="W2078">
        <v>0</v>
      </c>
      <c r="X2078">
        <v>46</v>
      </c>
      <c r="Z2078">
        <v>11960</v>
      </c>
      <c r="AA2078">
        <v>0</v>
      </c>
      <c r="AE2078" t="b">
        <v>0</v>
      </c>
      <c r="AF2078" t="b">
        <v>0</v>
      </c>
      <c r="AG2078" t="s">
        <v>74</v>
      </c>
    </row>
    <row r="2079" spans="1:33" x14ac:dyDescent="0.25">
      <c r="A2079" t="str">
        <f>_xlfn.CONCAT(Table3[[#This Row],[Order]],"-",Table3[[#This Row],[Line]])</f>
        <v>75212-22</v>
      </c>
      <c r="C2079" t="s">
        <v>5967</v>
      </c>
      <c r="D2079" t="s">
        <v>74</v>
      </c>
      <c r="E2079" t="b">
        <v>0</v>
      </c>
      <c r="F2079">
        <v>75212</v>
      </c>
      <c r="G2079">
        <v>22</v>
      </c>
      <c r="H2079">
        <v>33</v>
      </c>
      <c r="I2079" t="s">
        <v>739</v>
      </c>
      <c r="J2079" t="s">
        <v>5968</v>
      </c>
      <c r="K2079" t="s">
        <v>5731</v>
      </c>
      <c r="L2079">
        <v>0</v>
      </c>
      <c r="M2079" s="37"/>
      <c r="N2079" t="s">
        <v>782</v>
      </c>
      <c r="Q2079" s="37"/>
      <c r="R2079" s="37"/>
      <c r="S2079" t="b">
        <v>0</v>
      </c>
      <c r="V2079" t="s">
        <v>714</v>
      </c>
      <c r="W2079">
        <v>0</v>
      </c>
      <c r="X2079">
        <v>33</v>
      </c>
      <c r="Z2079">
        <v>46200</v>
      </c>
      <c r="AA2079">
        <v>0</v>
      </c>
      <c r="AE2079" t="b">
        <v>0</v>
      </c>
      <c r="AF2079" t="b">
        <v>0</v>
      </c>
      <c r="AG2079" t="s">
        <v>74</v>
      </c>
    </row>
    <row r="2080" spans="1:33" x14ac:dyDescent="0.25">
      <c r="A2080" t="str">
        <f>_xlfn.CONCAT(Table3[[#This Row],[Order]],"-",Table3[[#This Row],[Line]])</f>
        <v>75212-23</v>
      </c>
      <c r="C2080" t="s">
        <v>5967</v>
      </c>
      <c r="D2080" t="s">
        <v>74</v>
      </c>
      <c r="E2080" t="b">
        <v>0</v>
      </c>
      <c r="F2080">
        <v>75212</v>
      </c>
      <c r="G2080">
        <v>23</v>
      </c>
      <c r="H2080">
        <v>1</v>
      </c>
      <c r="I2080" t="s">
        <v>739</v>
      </c>
      <c r="J2080" t="s">
        <v>5968</v>
      </c>
      <c r="K2080" t="s">
        <v>5732</v>
      </c>
      <c r="L2080">
        <v>3.26</v>
      </c>
      <c r="M2080" s="37"/>
      <c r="N2080" t="s">
        <v>727</v>
      </c>
      <c r="Q2080" s="37"/>
      <c r="R2080" s="37"/>
      <c r="S2080" t="b">
        <v>0</v>
      </c>
      <c r="V2080" t="s">
        <v>714</v>
      </c>
      <c r="W2080">
        <v>0</v>
      </c>
      <c r="X2080">
        <v>1</v>
      </c>
      <c r="Z2080">
        <v>195</v>
      </c>
      <c r="AA2080">
        <v>0</v>
      </c>
      <c r="AE2080" t="b">
        <v>0</v>
      </c>
      <c r="AF2080" t="b">
        <v>0</v>
      </c>
      <c r="AG2080" t="s">
        <v>74</v>
      </c>
    </row>
    <row r="2081" spans="1:33" x14ac:dyDescent="0.25">
      <c r="A2081" t="str">
        <f>_xlfn.CONCAT(Table3[[#This Row],[Order]],"-",Table3[[#This Row],[Line]])</f>
        <v>75212-24</v>
      </c>
      <c r="C2081" t="s">
        <v>5967</v>
      </c>
      <c r="D2081" t="s">
        <v>74</v>
      </c>
      <c r="E2081" t="b">
        <v>0</v>
      </c>
      <c r="F2081">
        <v>75212</v>
      </c>
      <c r="G2081">
        <v>24</v>
      </c>
      <c r="H2081">
        <v>6</v>
      </c>
      <c r="I2081" t="s">
        <v>739</v>
      </c>
      <c r="J2081" t="s">
        <v>5968</v>
      </c>
      <c r="K2081" t="s">
        <v>5733</v>
      </c>
      <c r="L2081">
        <v>19.559999999999999</v>
      </c>
      <c r="M2081" s="37"/>
      <c r="N2081" t="s">
        <v>727</v>
      </c>
      <c r="Q2081" s="37"/>
      <c r="R2081" s="37"/>
      <c r="S2081" t="b">
        <v>0</v>
      </c>
      <c r="V2081" t="s">
        <v>714</v>
      </c>
      <c r="W2081">
        <v>0</v>
      </c>
      <c r="X2081">
        <v>6</v>
      </c>
      <c r="Z2081">
        <v>1200</v>
      </c>
      <c r="AA2081">
        <v>0</v>
      </c>
      <c r="AE2081" t="b">
        <v>0</v>
      </c>
      <c r="AF2081" t="b">
        <v>0</v>
      </c>
      <c r="AG2081" t="s">
        <v>74</v>
      </c>
    </row>
    <row r="2082" spans="1:33" x14ac:dyDescent="0.25">
      <c r="A2082" t="str">
        <f>_xlfn.CONCAT(Table3[[#This Row],[Order]],"-",Table3[[#This Row],[Line]])</f>
        <v>75212-25</v>
      </c>
      <c r="C2082" t="s">
        <v>5967</v>
      </c>
      <c r="D2082" t="s">
        <v>74</v>
      </c>
      <c r="E2082" t="b">
        <v>0</v>
      </c>
      <c r="F2082">
        <v>75212</v>
      </c>
      <c r="G2082">
        <v>25</v>
      </c>
      <c r="H2082">
        <v>30</v>
      </c>
      <c r="I2082" t="s">
        <v>739</v>
      </c>
      <c r="J2082" t="s">
        <v>5968</v>
      </c>
      <c r="K2082" t="s">
        <v>5734</v>
      </c>
      <c r="L2082">
        <v>189.6</v>
      </c>
      <c r="M2082" s="37"/>
      <c r="N2082" t="s">
        <v>727</v>
      </c>
      <c r="Q2082" s="37"/>
      <c r="R2082" s="37"/>
      <c r="S2082" t="b">
        <v>0</v>
      </c>
      <c r="V2082" t="s">
        <v>714</v>
      </c>
      <c r="W2082">
        <v>0</v>
      </c>
      <c r="X2082">
        <v>30</v>
      </c>
      <c r="Z2082">
        <v>12000</v>
      </c>
      <c r="AA2082">
        <v>0</v>
      </c>
      <c r="AE2082" t="b">
        <v>0</v>
      </c>
      <c r="AF2082" t="b">
        <v>0</v>
      </c>
      <c r="AG2082" t="s">
        <v>74</v>
      </c>
    </row>
    <row r="2083" spans="1:33" x14ac:dyDescent="0.25">
      <c r="A2083" t="str">
        <f>_xlfn.CONCAT(Table3[[#This Row],[Order]],"-",Table3[[#This Row],[Line]])</f>
        <v>75212-26</v>
      </c>
      <c r="C2083" t="s">
        <v>5967</v>
      </c>
      <c r="D2083" t="s">
        <v>74</v>
      </c>
      <c r="E2083" t="b">
        <v>0</v>
      </c>
      <c r="F2083">
        <v>75212</v>
      </c>
      <c r="G2083">
        <v>26</v>
      </c>
      <c r="H2083">
        <v>19</v>
      </c>
      <c r="I2083" t="s">
        <v>739</v>
      </c>
      <c r="J2083" t="s">
        <v>5968</v>
      </c>
      <c r="K2083" t="s">
        <v>5735</v>
      </c>
      <c r="L2083">
        <v>127.3</v>
      </c>
      <c r="M2083" s="37"/>
      <c r="N2083" t="s">
        <v>727</v>
      </c>
      <c r="Q2083" s="37"/>
      <c r="R2083" s="37"/>
      <c r="S2083" t="b">
        <v>0</v>
      </c>
      <c r="V2083" t="s">
        <v>714</v>
      </c>
      <c r="W2083">
        <v>0</v>
      </c>
      <c r="X2083">
        <v>19</v>
      </c>
      <c r="Z2083">
        <v>7980</v>
      </c>
      <c r="AA2083">
        <v>0</v>
      </c>
      <c r="AE2083" t="b">
        <v>0</v>
      </c>
      <c r="AF2083" t="b">
        <v>0</v>
      </c>
      <c r="AG2083" t="s">
        <v>74</v>
      </c>
    </row>
    <row r="2084" spans="1:33" x14ac:dyDescent="0.25">
      <c r="A2084" t="str">
        <f>_xlfn.CONCAT(Table3[[#This Row],[Order]],"-",Table3[[#This Row],[Line]])</f>
        <v>75212-27</v>
      </c>
      <c r="C2084" t="s">
        <v>5967</v>
      </c>
      <c r="D2084" t="s">
        <v>74</v>
      </c>
      <c r="E2084" t="b">
        <v>0</v>
      </c>
      <c r="F2084">
        <v>75212</v>
      </c>
      <c r="G2084">
        <v>27</v>
      </c>
      <c r="H2084">
        <v>5</v>
      </c>
      <c r="I2084" t="s">
        <v>739</v>
      </c>
      <c r="J2084" t="s">
        <v>5968</v>
      </c>
      <c r="K2084" t="s">
        <v>5736</v>
      </c>
      <c r="L2084">
        <v>45.05</v>
      </c>
      <c r="M2084" s="37"/>
      <c r="N2084" t="s">
        <v>727</v>
      </c>
      <c r="Q2084" s="37"/>
      <c r="R2084" s="37"/>
      <c r="S2084" t="b">
        <v>0</v>
      </c>
      <c r="V2084" t="s">
        <v>714</v>
      </c>
      <c r="W2084">
        <v>0</v>
      </c>
      <c r="X2084">
        <v>5</v>
      </c>
      <c r="Z2084">
        <v>3000</v>
      </c>
      <c r="AA2084">
        <v>0</v>
      </c>
      <c r="AE2084" t="b">
        <v>0</v>
      </c>
      <c r="AF2084" t="b">
        <v>0</v>
      </c>
      <c r="AG2084" t="s">
        <v>74</v>
      </c>
    </row>
    <row r="2085" spans="1:33" x14ac:dyDescent="0.25">
      <c r="A2085" t="str">
        <f>_xlfn.CONCAT(Table3[[#This Row],[Order]],"-",Table3[[#This Row],[Line]])</f>
        <v>75212-28</v>
      </c>
      <c r="C2085" t="s">
        <v>5967</v>
      </c>
      <c r="D2085" t="s">
        <v>74</v>
      </c>
      <c r="E2085" t="b">
        <v>0</v>
      </c>
      <c r="F2085">
        <v>75212</v>
      </c>
      <c r="G2085">
        <v>28</v>
      </c>
      <c r="H2085">
        <v>2</v>
      </c>
      <c r="I2085" t="s">
        <v>739</v>
      </c>
      <c r="J2085" t="s">
        <v>5968</v>
      </c>
      <c r="K2085" t="s">
        <v>5737</v>
      </c>
      <c r="L2085">
        <v>18.78</v>
      </c>
      <c r="M2085" s="37"/>
      <c r="N2085" t="s">
        <v>727</v>
      </c>
      <c r="Q2085" s="37"/>
      <c r="R2085" s="37"/>
      <c r="S2085" t="b">
        <v>0</v>
      </c>
      <c r="V2085" t="s">
        <v>714</v>
      </c>
      <c r="W2085">
        <v>0</v>
      </c>
      <c r="X2085">
        <v>2</v>
      </c>
      <c r="Z2085">
        <v>1240</v>
      </c>
      <c r="AA2085">
        <v>0</v>
      </c>
      <c r="AE2085" t="b">
        <v>0</v>
      </c>
      <c r="AF2085" t="b">
        <v>0</v>
      </c>
      <c r="AG2085" t="s">
        <v>74</v>
      </c>
    </row>
    <row r="2086" spans="1:33" x14ac:dyDescent="0.25">
      <c r="A2086" t="str">
        <f>_xlfn.CONCAT(Table3[[#This Row],[Order]],"-",Table3[[#This Row],[Line]])</f>
        <v>75212-29</v>
      </c>
      <c r="C2086" t="s">
        <v>5967</v>
      </c>
      <c r="D2086" t="s">
        <v>74</v>
      </c>
      <c r="E2086" t="b">
        <v>0</v>
      </c>
      <c r="F2086">
        <v>75212</v>
      </c>
      <c r="G2086">
        <v>29</v>
      </c>
      <c r="H2086">
        <v>2</v>
      </c>
      <c r="I2086" t="s">
        <v>739</v>
      </c>
      <c r="J2086" t="s">
        <v>5968</v>
      </c>
      <c r="K2086" t="s">
        <v>5738</v>
      </c>
      <c r="L2086">
        <v>37.72</v>
      </c>
      <c r="M2086" s="37"/>
      <c r="N2086" t="s">
        <v>727</v>
      </c>
      <c r="Q2086" s="37"/>
      <c r="R2086" s="37"/>
      <c r="S2086" t="b">
        <v>0</v>
      </c>
      <c r="V2086" t="s">
        <v>714</v>
      </c>
      <c r="W2086">
        <v>0</v>
      </c>
      <c r="X2086">
        <v>4</v>
      </c>
      <c r="Z2086">
        <v>2400</v>
      </c>
      <c r="AA2086">
        <v>0</v>
      </c>
      <c r="AE2086" t="b">
        <v>0</v>
      </c>
      <c r="AF2086" t="b">
        <v>0</v>
      </c>
      <c r="AG2086" t="s">
        <v>74</v>
      </c>
    </row>
    <row r="2087" spans="1:33" x14ac:dyDescent="0.25">
      <c r="A2087" t="str">
        <f>_xlfn.CONCAT(Table3[[#This Row],[Order]],"-",Table3[[#This Row],[Line]])</f>
        <v>75212-30</v>
      </c>
      <c r="C2087" t="s">
        <v>5967</v>
      </c>
      <c r="D2087" t="s">
        <v>74</v>
      </c>
      <c r="E2087" t="b">
        <v>0</v>
      </c>
      <c r="F2087">
        <v>75212</v>
      </c>
      <c r="G2087">
        <v>30</v>
      </c>
      <c r="H2087">
        <v>14</v>
      </c>
      <c r="I2087" t="s">
        <v>731</v>
      </c>
      <c r="J2087" t="s">
        <v>5968</v>
      </c>
      <c r="K2087" t="s">
        <v>5739</v>
      </c>
      <c r="L2087">
        <v>41.58</v>
      </c>
      <c r="M2087" s="37"/>
      <c r="N2087" t="s">
        <v>1730</v>
      </c>
      <c r="Q2087" s="37"/>
      <c r="R2087" s="37"/>
      <c r="S2087" t="b">
        <v>0</v>
      </c>
      <c r="V2087" t="s">
        <v>714</v>
      </c>
      <c r="W2087">
        <v>0</v>
      </c>
      <c r="X2087">
        <v>14</v>
      </c>
      <c r="Z2087">
        <v>2800</v>
      </c>
      <c r="AA2087">
        <v>0</v>
      </c>
      <c r="AE2087" t="b">
        <v>0</v>
      </c>
      <c r="AF2087" t="b">
        <v>0</v>
      </c>
      <c r="AG2087" t="s">
        <v>74</v>
      </c>
    </row>
    <row r="2088" spans="1:33" x14ac:dyDescent="0.25">
      <c r="A2088" t="str">
        <f>_xlfn.CONCAT(Table3[[#This Row],[Order]],"-",Table3[[#This Row],[Line]])</f>
        <v>75212-31</v>
      </c>
      <c r="C2088" t="s">
        <v>5967</v>
      </c>
      <c r="D2088" t="s">
        <v>74</v>
      </c>
      <c r="E2088" t="b">
        <v>0</v>
      </c>
      <c r="F2088">
        <v>75212</v>
      </c>
      <c r="G2088">
        <v>31</v>
      </c>
      <c r="H2088">
        <v>68</v>
      </c>
      <c r="I2088" t="s">
        <v>725</v>
      </c>
      <c r="J2088" t="s">
        <v>5968</v>
      </c>
      <c r="K2088" t="s">
        <v>5740</v>
      </c>
      <c r="L2088">
        <v>0</v>
      </c>
      <c r="M2088" s="37"/>
      <c r="N2088" t="s">
        <v>782</v>
      </c>
      <c r="Q2088" s="37"/>
      <c r="R2088" s="37"/>
      <c r="S2088" t="b">
        <v>0</v>
      </c>
      <c r="V2088" t="s">
        <v>714</v>
      </c>
      <c r="W2088">
        <v>0</v>
      </c>
      <c r="X2088">
        <v>68</v>
      </c>
      <c r="Z2088">
        <v>40800</v>
      </c>
      <c r="AA2088">
        <v>0</v>
      </c>
      <c r="AE2088" t="b">
        <v>0</v>
      </c>
      <c r="AF2088" t="b">
        <v>0</v>
      </c>
      <c r="AG2088" t="s">
        <v>74</v>
      </c>
    </row>
    <row r="2089" spans="1:33" x14ac:dyDescent="0.25">
      <c r="A2089" t="str">
        <f>_xlfn.CONCAT(Table3[[#This Row],[Order]],"-",Table3[[#This Row],[Line]])</f>
        <v>75212-32</v>
      </c>
      <c r="C2089" t="s">
        <v>5967</v>
      </c>
      <c r="D2089" t="s">
        <v>74</v>
      </c>
      <c r="E2089" t="b">
        <v>0</v>
      </c>
      <c r="F2089">
        <v>75212</v>
      </c>
      <c r="G2089">
        <v>32</v>
      </c>
      <c r="H2089">
        <v>4</v>
      </c>
      <c r="I2089" t="s">
        <v>730</v>
      </c>
      <c r="J2089" t="s">
        <v>5968</v>
      </c>
      <c r="K2089" t="s">
        <v>5741</v>
      </c>
      <c r="L2089">
        <v>0</v>
      </c>
      <c r="M2089" s="37"/>
      <c r="N2089" t="s">
        <v>782</v>
      </c>
      <c r="Q2089" s="37"/>
      <c r="R2089" s="37"/>
      <c r="S2089" t="b">
        <v>0</v>
      </c>
      <c r="V2089" t="s">
        <v>714</v>
      </c>
      <c r="W2089">
        <v>0</v>
      </c>
      <c r="X2089">
        <v>16</v>
      </c>
      <c r="Z2089">
        <v>12320</v>
      </c>
      <c r="AA2089">
        <v>0</v>
      </c>
      <c r="AE2089" t="b">
        <v>0</v>
      </c>
      <c r="AF2089" t="b">
        <v>0</v>
      </c>
      <c r="AG2089" t="s">
        <v>74</v>
      </c>
    </row>
    <row r="2090" spans="1:33" x14ac:dyDescent="0.25">
      <c r="A2090" t="str">
        <f>_xlfn.CONCAT(Table3[[#This Row],[Order]],"-",Table3[[#This Row],[Line]])</f>
        <v>75212-33</v>
      </c>
      <c r="C2090" t="s">
        <v>5967</v>
      </c>
      <c r="D2090" t="s">
        <v>74</v>
      </c>
      <c r="E2090" t="b">
        <v>0</v>
      </c>
      <c r="F2090">
        <v>75212</v>
      </c>
      <c r="G2090">
        <v>33</v>
      </c>
      <c r="H2090">
        <v>2</v>
      </c>
      <c r="I2090" t="s">
        <v>730</v>
      </c>
      <c r="J2090" t="s">
        <v>5968</v>
      </c>
      <c r="K2090" t="s">
        <v>5742</v>
      </c>
      <c r="L2090">
        <v>0</v>
      </c>
      <c r="M2090" s="37"/>
      <c r="N2090" t="s">
        <v>782</v>
      </c>
      <c r="Q2090" s="37"/>
      <c r="R2090" s="37"/>
      <c r="S2090" t="b">
        <v>0</v>
      </c>
      <c r="V2090" t="s">
        <v>714</v>
      </c>
      <c r="W2090">
        <v>0</v>
      </c>
      <c r="X2090">
        <v>6</v>
      </c>
      <c r="Z2090">
        <v>3920</v>
      </c>
      <c r="AA2090">
        <v>0</v>
      </c>
      <c r="AE2090" t="b">
        <v>0</v>
      </c>
      <c r="AF2090" t="b">
        <v>0</v>
      </c>
      <c r="AG2090" t="s">
        <v>74</v>
      </c>
    </row>
    <row r="2091" spans="1:33" x14ac:dyDescent="0.25">
      <c r="A2091" t="str">
        <f>_xlfn.CONCAT(Table3[[#This Row],[Order]],"-",Table3[[#This Row],[Line]])</f>
        <v>75212-34</v>
      </c>
      <c r="C2091" t="s">
        <v>5967</v>
      </c>
      <c r="D2091" t="s">
        <v>74</v>
      </c>
      <c r="E2091" t="b">
        <v>0</v>
      </c>
      <c r="F2091">
        <v>75212</v>
      </c>
      <c r="G2091">
        <v>34</v>
      </c>
      <c r="H2091">
        <v>1</v>
      </c>
      <c r="I2091" t="s">
        <v>730</v>
      </c>
      <c r="J2091" t="s">
        <v>5968</v>
      </c>
      <c r="K2091" t="s">
        <v>5743</v>
      </c>
      <c r="L2091">
        <v>0</v>
      </c>
      <c r="M2091" s="37"/>
      <c r="N2091" t="s">
        <v>782</v>
      </c>
      <c r="Q2091" s="37"/>
      <c r="R2091" s="37"/>
      <c r="S2091" t="b">
        <v>0</v>
      </c>
      <c r="V2091" t="s">
        <v>714</v>
      </c>
      <c r="W2091">
        <v>0</v>
      </c>
      <c r="X2091">
        <v>10</v>
      </c>
      <c r="Z2091">
        <v>6580</v>
      </c>
      <c r="AA2091">
        <v>0</v>
      </c>
      <c r="AE2091" t="b">
        <v>0</v>
      </c>
      <c r="AF2091" t="b">
        <v>0</v>
      </c>
      <c r="AG2091" t="s">
        <v>74</v>
      </c>
    </row>
    <row r="2092" spans="1:33" x14ac:dyDescent="0.25">
      <c r="A2092" t="str">
        <f>_xlfn.CONCAT(Table3[[#This Row],[Order]],"-",Table3[[#This Row],[Line]])</f>
        <v>75212-35</v>
      </c>
      <c r="C2092" t="s">
        <v>5967</v>
      </c>
      <c r="D2092" t="s">
        <v>74</v>
      </c>
      <c r="E2092" t="b">
        <v>0</v>
      </c>
      <c r="F2092">
        <v>75212</v>
      </c>
      <c r="G2092">
        <v>35</v>
      </c>
      <c r="H2092">
        <v>1</v>
      </c>
      <c r="I2092" t="s">
        <v>730</v>
      </c>
      <c r="J2092" t="s">
        <v>5968</v>
      </c>
      <c r="K2092" t="s">
        <v>5744</v>
      </c>
      <c r="L2092">
        <v>0</v>
      </c>
      <c r="M2092" s="37"/>
      <c r="N2092" t="s">
        <v>782</v>
      </c>
      <c r="Q2092" s="37"/>
      <c r="R2092" s="37"/>
      <c r="S2092" t="b">
        <v>0</v>
      </c>
      <c r="V2092" t="s">
        <v>714</v>
      </c>
      <c r="W2092">
        <v>0</v>
      </c>
      <c r="X2092">
        <v>17</v>
      </c>
      <c r="Z2092">
        <v>8400</v>
      </c>
      <c r="AA2092">
        <v>0</v>
      </c>
      <c r="AE2092" t="b">
        <v>0</v>
      </c>
      <c r="AF2092" t="b">
        <v>0</v>
      </c>
      <c r="AG2092" t="s">
        <v>74</v>
      </c>
    </row>
    <row r="2093" spans="1:33" x14ac:dyDescent="0.25">
      <c r="A2093" t="str">
        <f>_xlfn.CONCAT(Table3[[#This Row],[Order]],"-",Table3[[#This Row],[Line]])</f>
        <v>75212-36</v>
      </c>
      <c r="C2093" t="s">
        <v>5967</v>
      </c>
      <c r="D2093" t="s">
        <v>74</v>
      </c>
      <c r="E2093" t="b">
        <v>0</v>
      </c>
      <c r="F2093">
        <v>75212</v>
      </c>
      <c r="G2093">
        <v>36</v>
      </c>
      <c r="H2093">
        <v>1</v>
      </c>
      <c r="I2093" t="s">
        <v>739</v>
      </c>
      <c r="J2093" t="s">
        <v>5968</v>
      </c>
      <c r="K2093" t="s">
        <v>5745</v>
      </c>
      <c r="L2093">
        <v>9.01</v>
      </c>
      <c r="M2093" s="37"/>
      <c r="N2093" t="s">
        <v>727</v>
      </c>
      <c r="Q2093" s="37"/>
      <c r="R2093" s="37"/>
      <c r="S2093" t="b">
        <v>0</v>
      </c>
      <c r="V2093" t="s">
        <v>714</v>
      </c>
      <c r="W2093">
        <v>0</v>
      </c>
      <c r="X2093">
        <v>1</v>
      </c>
      <c r="Z2093">
        <v>600</v>
      </c>
      <c r="AA2093">
        <v>0</v>
      </c>
      <c r="AE2093" t="b">
        <v>0</v>
      </c>
      <c r="AF2093" t="b">
        <v>0</v>
      </c>
      <c r="AG2093" t="s">
        <v>74</v>
      </c>
    </row>
    <row r="2094" spans="1:33" x14ac:dyDescent="0.25">
      <c r="A2094" t="str">
        <f>_xlfn.CONCAT(Table3[[#This Row],[Order]],"-",Table3[[#This Row],[Line]])</f>
        <v>75212-37</v>
      </c>
      <c r="C2094" t="s">
        <v>5967</v>
      </c>
      <c r="D2094" t="s">
        <v>74</v>
      </c>
      <c r="E2094" t="b">
        <v>0</v>
      </c>
      <c r="F2094">
        <v>75212</v>
      </c>
      <c r="G2094">
        <v>37</v>
      </c>
      <c r="H2094">
        <v>1</v>
      </c>
      <c r="I2094" t="s">
        <v>739</v>
      </c>
      <c r="J2094" t="s">
        <v>5968</v>
      </c>
      <c r="K2094" t="s">
        <v>5746</v>
      </c>
      <c r="L2094">
        <v>13.3</v>
      </c>
      <c r="M2094" s="37"/>
      <c r="N2094" t="s">
        <v>727</v>
      </c>
      <c r="Q2094" s="37"/>
      <c r="R2094" s="37"/>
      <c r="S2094" t="b">
        <v>0</v>
      </c>
      <c r="V2094" t="s">
        <v>714</v>
      </c>
      <c r="W2094">
        <v>0</v>
      </c>
      <c r="X2094">
        <v>2</v>
      </c>
      <c r="Z2094">
        <v>795</v>
      </c>
      <c r="AA2094">
        <v>0</v>
      </c>
      <c r="AE2094" t="b">
        <v>0</v>
      </c>
      <c r="AF2094" t="b">
        <v>0</v>
      </c>
      <c r="AG2094" t="s">
        <v>74</v>
      </c>
    </row>
    <row r="2095" spans="1:33" x14ac:dyDescent="0.25">
      <c r="A2095" t="str">
        <f>_xlfn.CONCAT(Table3[[#This Row],[Order]],"-",Table3[[#This Row],[Line]])</f>
        <v>75212-38</v>
      </c>
      <c r="C2095" t="s">
        <v>5967</v>
      </c>
      <c r="D2095" t="s">
        <v>74</v>
      </c>
      <c r="E2095" t="b">
        <v>0</v>
      </c>
      <c r="F2095">
        <v>75212</v>
      </c>
      <c r="G2095">
        <v>38</v>
      </c>
      <c r="H2095">
        <v>4</v>
      </c>
      <c r="I2095" t="s">
        <v>731</v>
      </c>
      <c r="J2095" t="s">
        <v>5968</v>
      </c>
      <c r="K2095" t="s">
        <v>5747</v>
      </c>
      <c r="L2095">
        <v>0</v>
      </c>
      <c r="M2095" s="37"/>
      <c r="N2095" t="s">
        <v>1730</v>
      </c>
      <c r="Q2095" s="37"/>
      <c r="R2095" s="37"/>
      <c r="S2095" t="b">
        <v>0</v>
      </c>
      <c r="V2095" t="s">
        <v>714</v>
      </c>
      <c r="W2095">
        <v>0</v>
      </c>
      <c r="X2095">
        <v>8</v>
      </c>
      <c r="Z2095">
        <v>4800</v>
      </c>
      <c r="AA2095">
        <v>0</v>
      </c>
      <c r="AE2095" t="b">
        <v>0</v>
      </c>
      <c r="AF2095" t="b">
        <v>0</v>
      </c>
      <c r="AG2095" t="s">
        <v>74</v>
      </c>
    </row>
    <row r="2096" spans="1:33" x14ac:dyDescent="0.25">
      <c r="A2096" t="str">
        <f>_xlfn.CONCAT(Table3[[#This Row],[Order]],"-",Table3[[#This Row],[Line]])</f>
        <v>76897-1</v>
      </c>
      <c r="C2096" t="s">
        <v>5967</v>
      </c>
      <c r="D2096" t="s">
        <v>74</v>
      </c>
      <c r="E2096" t="b">
        <v>0</v>
      </c>
      <c r="F2096">
        <v>76897</v>
      </c>
      <c r="G2096">
        <v>1</v>
      </c>
      <c r="H2096">
        <v>1</v>
      </c>
      <c r="I2096" t="s">
        <v>719</v>
      </c>
      <c r="J2096" t="s">
        <v>5968</v>
      </c>
      <c r="K2096" t="s">
        <v>3057</v>
      </c>
      <c r="L2096">
        <v>290</v>
      </c>
      <c r="M2096" s="37">
        <v>43469</v>
      </c>
      <c r="N2096" t="s">
        <v>165</v>
      </c>
      <c r="Q2096" s="37">
        <v>43454</v>
      </c>
      <c r="R2096" s="37"/>
      <c r="S2096" t="b">
        <v>0</v>
      </c>
      <c r="V2096" t="s">
        <v>714</v>
      </c>
      <c r="W2096">
        <v>7</v>
      </c>
      <c r="X2096">
        <v>12</v>
      </c>
      <c r="Y2096">
        <v>48</v>
      </c>
      <c r="Z2096">
        <v>10920</v>
      </c>
      <c r="AA2096">
        <v>0</v>
      </c>
      <c r="AD2096" t="s">
        <v>151</v>
      </c>
      <c r="AE2096" t="b">
        <v>0</v>
      </c>
      <c r="AF2096" t="b">
        <v>0</v>
      </c>
      <c r="AG2096" t="s">
        <v>74</v>
      </c>
    </row>
    <row r="2097" spans="1:33" x14ac:dyDescent="0.25">
      <c r="A2097" t="str">
        <f>_xlfn.CONCAT(Table3[[#This Row],[Order]],"-",Table3[[#This Row],[Line]])</f>
        <v>76897-2</v>
      </c>
      <c r="C2097" t="s">
        <v>5967</v>
      </c>
      <c r="D2097" t="s">
        <v>74</v>
      </c>
      <c r="E2097" t="b">
        <v>0</v>
      </c>
      <c r="F2097">
        <v>76897</v>
      </c>
      <c r="G2097">
        <v>2</v>
      </c>
      <c r="H2097">
        <v>2</v>
      </c>
      <c r="I2097" t="s">
        <v>719</v>
      </c>
      <c r="J2097" t="s">
        <v>5968</v>
      </c>
      <c r="K2097" t="s">
        <v>3059</v>
      </c>
      <c r="L2097">
        <v>24</v>
      </c>
      <c r="M2097" s="37">
        <v>43469</v>
      </c>
      <c r="N2097" t="s">
        <v>165</v>
      </c>
      <c r="Q2097" s="37">
        <v>43454</v>
      </c>
      <c r="R2097" s="37"/>
      <c r="S2097" t="b">
        <v>0</v>
      </c>
      <c r="V2097" t="s">
        <v>714</v>
      </c>
      <c r="W2097">
        <v>7</v>
      </c>
      <c r="X2097">
        <v>2</v>
      </c>
      <c r="Y2097">
        <v>4</v>
      </c>
      <c r="Z2097">
        <v>1140</v>
      </c>
      <c r="AA2097">
        <v>0</v>
      </c>
      <c r="AD2097" t="s">
        <v>151</v>
      </c>
      <c r="AE2097" t="b">
        <v>0</v>
      </c>
      <c r="AF2097" t="b">
        <v>0</v>
      </c>
      <c r="AG2097" t="s">
        <v>74</v>
      </c>
    </row>
    <row r="2098" spans="1:33" x14ac:dyDescent="0.25">
      <c r="A2098" t="str">
        <f>_xlfn.CONCAT(Table3[[#This Row],[Order]],"-",Table3[[#This Row],[Line]])</f>
        <v>76897-3</v>
      </c>
      <c r="C2098" t="s">
        <v>5967</v>
      </c>
      <c r="D2098" t="s">
        <v>74</v>
      </c>
      <c r="E2098" t="b">
        <v>0</v>
      </c>
      <c r="F2098">
        <v>76897</v>
      </c>
      <c r="G2098">
        <v>3</v>
      </c>
      <c r="H2098">
        <v>2</v>
      </c>
      <c r="I2098" t="s">
        <v>719</v>
      </c>
      <c r="J2098" t="s">
        <v>5968</v>
      </c>
      <c r="K2098" t="s">
        <v>3061</v>
      </c>
      <c r="L2098">
        <v>32</v>
      </c>
      <c r="M2098" s="37">
        <v>43469</v>
      </c>
      <c r="N2098" t="s">
        <v>165</v>
      </c>
      <c r="Q2098" s="37">
        <v>43454</v>
      </c>
      <c r="R2098" s="37"/>
      <c r="S2098" t="b">
        <v>0</v>
      </c>
      <c r="V2098" t="s">
        <v>714</v>
      </c>
      <c r="W2098">
        <v>7</v>
      </c>
      <c r="X2098">
        <v>2</v>
      </c>
      <c r="Y2098">
        <v>6</v>
      </c>
      <c r="Z2098">
        <v>1500</v>
      </c>
      <c r="AA2098">
        <v>0</v>
      </c>
      <c r="AD2098" t="s">
        <v>151</v>
      </c>
      <c r="AE2098" t="b">
        <v>0</v>
      </c>
      <c r="AF2098" t="b">
        <v>0</v>
      </c>
      <c r="AG2098" t="s">
        <v>74</v>
      </c>
    </row>
    <row r="2099" spans="1:33" x14ac:dyDescent="0.25">
      <c r="A2099" t="str">
        <f>_xlfn.CONCAT(Table3[[#This Row],[Order]],"-",Table3[[#This Row],[Line]])</f>
        <v>76897-4</v>
      </c>
      <c r="C2099" t="s">
        <v>5967</v>
      </c>
      <c r="D2099" t="s">
        <v>74</v>
      </c>
      <c r="E2099" t="b">
        <v>0</v>
      </c>
      <c r="F2099">
        <v>76897</v>
      </c>
      <c r="G2099">
        <v>4</v>
      </c>
      <c r="H2099">
        <v>2</v>
      </c>
      <c r="I2099" t="s">
        <v>719</v>
      </c>
      <c r="J2099" t="s">
        <v>5968</v>
      </c>
      <c r="K2099" t="s">
        <v>3063</v>
      </c>
      <c r="L2099">
        <v>24</v>
      </c>
      <c r="M2099" s="37">
        <v>43469</v>
      </c>
      <c r="N2099" t="s">
        <v>165</v>
      </c>
      <c r="Q2099" s="37">
        <v>43454</v>
      </c>
      <c r="R2099" s="37"/>
      <c r="S2099" t="b">
        <v>0</v>
      </c>
      <c r="V2099" t="s">
        <v>714</v>
      </c>
      <c r="W2099">
        <v>7</v>
      </c>
      <c r="X2099">
        <v>2</v>
      </c>
      <c r="Y2099">
        <v>8</v>
      </c>
      <c r="Z2099">
        <v>1520</v>
      </c>
      <c r="AA2099">
        <v>0</v>
      </c>
      <c r="AD2099" t="s">
        <v>151</v>
      </c>
      <c r="AE2099" t="b">
        <v>0</v>
      </c>
      <c r="AF2099" t="b">
        <v>0</v>
      </c>
      <c r="AG2099" t="s">
        <v>74</v>
      </c>
    </row>
    <row r="2100" spans="1:33" x14ac:dyDescent="0.25">
      <c r="A2100" t="str">
        <f>_xlfn.CONCAT(Table3[[#This Row],[Order]],"-",Table3[[#This Row],[Line]])</f>
        <v>76897-5</v>
      </c>
      <c r="C2100" t="s">
        <v>5967</v>
      </c>
      <c r="D2100" t="s">
        <v>74</v>
      </c>
      <c r="E2100" t="b">
        <v>0</v>
      </c>
      <c r="F2100">
        <v>76897</v>
      </c>
      <c r="G2100">
        <v>5</v>
      </c>
      <c r="H2100">
        <v>3</v>
      </c>
      <c r="I2100" t="s">
        <v>719</v>
      </c>
      <c r="J2100" t="s">
        <v>5968</v>
      </c>
      <c r="K2100" t="s">
        <v>3065</v>
      </c>
      <c r="L2100">
        <v>48</v>
      </c>
      <c r="M2100" s="37">
        <v>43469</v>
      </c>
      <c r="N2100" t="s">
        <v>165</v>
      </c>
      <c r="Q2100" s="37">
        <v>43454</v>
      </c>
      <c r="R2100" s="37"/>
      <c r="S2100" t="b">
        <v>0</v>
      </c>
      <c r="V2100" t="s">
        <v>714</v>
      </c>
      <c r="W2100">
        <v>7</v>
      </c>
      <c r="X2100">
        <v>3</v>
      </c>
      <c r="Y2100">
        <v>12</v>
      </c>
      <c r="Z2100">
        <v>2820</v>
      </c>
      <c r="AA2100">
        <v>0</v>
      </c>
      <c r="AD2100" t="s">
        <v>151</v>
      </c>
      <c r="AE2100" t="b">
        <v>0</v>
      </c>
      <c r="AF2100" t="b">
        <v>0</v>
      </c>
      <c r="AG2100" t="s">
        <v>74</v>
      </c>
    </row>
    <row r="2101" spans="1:33" x14ac:dyDescent="0.25">
      <c r="A2101" t="str">
        <f>_xlfn.CONCAT(Table3[[#This Row],[Order]],"-",Table3[[#This Row],[Line]])</f>
        <v>76897-6</v>
      </c>
      <c r="C2101" t="s">
        <v>5967</v>
      </c>
      <c r="D2101" t="s">
        <v>74</v>
      </c>
      <c r="E2101" t="b">
        <v>0</v>
      </c>
      <c r="F2101">
        <v>76897</v>
      </c>
      <c r="G2101">
        <v>6</v>
      </c>
      <c r="H2101">
        <v>2</v>
      </c>
      <c r="I2101" t="s">
        <v>719</v>
      </c>
      <c r="J2101" t="s">
        <v>5968</v>
      </c>
      <c r="K2101" t="s">
        <v>3067</v>
      </c>
      <c r="L2101">
        <v>46</v>
      </c>
      <c r="M2101" s="37">
        <v>43469</v>
      </c>
      <c r="N2101" t="s">
        <v>165</v>
      </c>
      <c r="Q2101" s="37">
        <v>43454</v>
      </c>
      <c r="R2101" s="37"/>
      <c r="S2101" t="b">
        <v>0</v>
      </c>
      <c r="V2101" t="s">
        <v>714</v>
      </c>
      <c r="W2101">
        <v>7</v>
      </c>
      <c r="X2101">
        <v>4</v>
      </c>
      <c r="Y2101">
        <v>16</v>
      </c>
      <c r="Z2101">
        <v>3040</v>
      </c>
      <c r="AA2101">
        <v>0</v>
      </c>
      <c r="AD2101" t="s">
        <v>151</v>
      </c>
      <c r="AE2101" t="b">
        <v>0</v>
      </c>
      <c r="AF2101" t="b">
        <v>0</v>
      </c>
      <c r="AG2101" t="s">
        <v>74</v>
      </c>
    </row>
    <row r="2102" spans="1:33" x14ac:dyDescent="0.25">
      <c r="A2102" t="str">
        <f>_xlfn.CONCAT(Table3[[#This Row],[Order]],"-",Table3[[#This Row],[Line]])</f>
        <v>76897-7</v>
      </c>
      <c r="C2102" t="s">
        <v>5967</v>
      </c>
      <c r="D2102" t="s">
        <v>74</v>
      </c>
      <c r="E2102" t="b">
        <v>0</v>
      </c>
      <c r="F2102">
        <v>76897</v>
      </c>
      <c r="G2102">
        <v>7</v>
      </c>
      <c r="H2102">
        <v>1</v>
      </c>
      <c r="I2102" t="s">
        <v>719</v>
      </c>
      <c r="J2102" t="s">
        <v>5968</v>
      </c>
      <c r="K2102" t="s">
        <v>3069</v>
      </c>
      <c r="L2102">
        <v>4.63</v>
      </c>
      <c r="M2102" s="37">
        <v>43469</v>
      </c>
      <c r="N2102" t="s">
        <v>165</v>
      </c>
      <c r="Q2102" s="37">
        <v>43454</v>
      </c>
      <c r="R2102" s="37"/>
      <c r="S2102" t="b">
        <v>0</v>
      </c>
      <c r="V2102" t="s">
        <v>714</v>
      </c>
      <c r="W2102">
        <v>7</v>
      </c>
      <c r="X2102">
        <v>1</v>
      </c>
      <c r="Y2102">
        <v>1</v>
      </c>
      <c r="Z2102">
        <v>402</v>
      </c>
      <c r="AA2102">
        <v>0</v>
      </c>
      <c r="AD2102" t="s">
        <v>151</v>
      </c>
      <c r="AE2102" t="b">
        <v>0</v>
      </c>
      <c r="AF2102" t="b">
        <v>0</v>
      </c>
      <c r="AG2102" t="s">
        <v>74</v>
      </c>
    </row>
    <row r="2103" spans="1:33" x14ac:dyDescent="0.25">
      <c r="A2103" t="str">
        <f>_xlfn.CONCAT(Table3[[#This Row],[Order]],"-",Table3[[#This Row],[Line]])</f>
        <v>76897-8</v>
      </c>
      <c r="C2103" t="s">
        <v>5967</v>
      </c>
      <c r="D2103" t="s">
        <v>74</v>
      </c>
      <c r="E2103" t="b">
        <v>0</v>
      </c>
      <c r="F2103">
        <v>76897</v>
      </c>
      <c r="G2103">
        <v>8</v>
      </c>
      <c r="H2103">
        <v>2</v>
      </c>
      <c r="I2103" t="s">
        <v>719</v>
      </c>
      <c r="J2103" t="s">
        <v>5968</v>
      </c>
      <c r="K2103" t="s">
        <v>3071</v>
      </c>
      <c r="L2103">
        <v>9.26</v>
      </c>
      <c r="M2103" s="37">
        <v>43469</v>
      </c>
      <c r="N2103" t="s">
        <v>165</v>
      </c>
      <c r="Q2103" s="37">
        <v>43454</v>
      </c>
      <c r="R2103" s="37"/>
      <c r="S2103" t="b">
        <v>0</v>
      </c>
      <c r="V2103" t="s">
        <v>714</v>
      </c>
      <c r="W2103">
        <v>7</v>
      </c>
      <c r="X2103">
        <v>2</v>
      </c>
      <c r="Y2103">
        <v>2</v>
      </c>
      <c r="Z2103">
        <v>938</v>
      </c>
      <c r="AA2103">
        <v>0</v>
      </c>
      <c r="AD2103" t="s">
        <v>151</v>
      </c>
      <c r="AE2103" t="b">
        <v>0</v>
      </c>
      <c r="AF2103" t="b">
        <v>0</v>
      </c>
      <c r="AG2103" t="s">
        <v>74</v>
      </c>
    </row>
    <row r="2104" spans="1:33" x14ac:dyDescent="0.25">
      <c r="A2104" t="str">
        <f>_xlfn.CONCAT(Table3[[#This Row],[Order]],"-",Table3[[#This Row],[Line]])</f>
        <v>76897-9</v>
      </c>
      <c r="C2104" t="s">
        <v>5967</v>
      </c>
      <c r="D2104" t="s">
        <v>74</v>
      </c>
      <c r="E2104" t="b">
        <v>0</v>
      </c>
      <c r="F2104">
        <v>76897</v>
      </c>
      <c r="G2104">
        <v>9</v>
      </c>
      <c r="H2104">
        <v>2</v>
      </c>
      <c r="I2104" t="s">
        <v>719</v>
      </c>
      <c r="J2104" t="s">
        <v>5968</v>
      </c>
      <c r="K2104" t="s">
        <v>3073</v>
      </c>
      <c r="L2104">
        <v>19.82</v>
      </c>
      <c r="M2104" s="37">
        <v>43469</v>
      </c>
      <c r="N2104" t="s">
        <v>165</v>
      </c>
      <c r="Q2104" s="37">
        <v>43454</v>
      </c>
      <c r="R2104" s="37"/>
      <c r="S2104" t="b">
        <v>0</v>
      </c>
      <c r="V2104" t="s">
        <v>714</v>
      </c>
      <c r="W2104">
        <v>7</v>
      </c>
      <c r="X2104">
        <v>4</v>
      </c>
      <c r="Y2104">
        <v>6</v>
      </c>
      <c r="Z2104">
        <v>1742</v>
      </c>
      <c r="AA2104">
        <v>0</v>
      </c>
      <c r="AD2104" t="s">
        <v>151</v>
      </c>
      <c r="AE2104" t="b">
        <v>0</v>
      </c>
      <c r="AF2104" t="b">
        <v>0</v>
      </c>
      <c r="AG2104" t="s">
        <v>74</v>
      </c>
    </row>
    <row r="2105" spans="1:33" x14ac:dyDescent="0.25">
      <c r="A2105" t="str">
        <f>_xlfn.CONCAT(Table3[[#This Row],[Order]],"-",Table3[[#This Row],[Line]])</f>
        <v>76897-10</v>
      </c>
      <c r="C2105" t="s">
        <v>5967</v>
      </c>
      <c r="D2105" t="s">
        <v>74</v>
      </c>
      <c r="E2105" t="b">
        <v>0</v>
      </c>
      <c r="F2105">
        <v>76897</v>
      </c>
      <c r="G2105">
        <v>10</v>
      </c>
      <c r="H2105">
        <v>2</v>
      </c>
      <c r="I2105" t="s">
        <v>719</v>
      </c>
      <c r="J2105" t="s">
        <v>5968</v>
      </c>
      <c r="K2105" t="s">
        <v>3074</v>
      </c>
      <c r="L2105">
        <v>24</v>
      </c>
      <c r="M2105" s="37">
        <v>43469</v>
      </c>
      <c r="N2105" t="s">
        <v>165</v>
      </c>
      <c r="Q2105" s="37">
        <v>43454</v>
      </c>
      <c r="R2105" s="37"/>
      <c r="S2105" t="b">
        <v>0</v>
      </c>
      <c r="V2105" t="s">
        <v>714</v>
      </c>
      <c r="W2105">
        <v>7</v>
      </c>
      <c r="X2105">
        <v>2</v>
      </c>
      <c r="Y2105">
        <v>4</v>
      </c>
      <c r="Z2105">
        <v>1140</v>
      </c>
      <c r="AA2105">
        <v>0</v>
      </c>
      <c r="AD2105" t="s">
        <v>151</v>
      </c>
      <c r="AE2105" t="b">
        <v>0</v>
      </c>
      <c r="AF2105" t="b">
        <v>0</v>
      </c>
      <c r="AG2105" t="s">
        <v>74</v>
      </c>
    </row>
    <row r="2106" spans="1:33" x14ac:dyDescent="0.25">
      <c r="A2106" t="str">
        <f>_xlfn.CONCAT(Table3[[#This Row],[Order]],"-",Table3[[#This Row],[Line]])</f>
        <v>58024-1</v>
      </c>
      <c r="C2106" t="s">
        <v>5967</v>
      </c>
      <c r="D2106" t="s">
        <v>112</v>
      </c>
      <c r="E2106" t="b">
        <v>0</v>
      </c>
      <c r="F2106">
        <v>58024</v>
      </c>
      <c r="G2106">
        <v>1</v>
      </c>
      <c r="H2106">
        <v>2</v>
      </c>
      <c r="I2106" t="s">
        <v>731</v>
      </c>
      <c r="J2106" t="s">
        <v>5968</v>
      </c>
      <c r="K2106" t="s">
        <v>907</v>
      </c>
      <c r="L2106">
        <v>0</v>
      </c>
      <c r="M2106" s="37"/>
      <c r="N2106" t="s">
        <v>770</v>
      </c>
      <c r="Q2106" s="37"/>
      <c r="R2106" s="37"/>
      <c r="S2106" t="b">
        <v>0</v>
      </c>
      <c r="V2106" t="s">
        <v>715</v>
      </c>
      <c r="W2106">
        <v>0</v>
      </c>
      <c r="X2106">
        <v>2</v>
      </c>
      <c r="Z2106">
        <v>680</v>
      </c>
      <c r="AA2106">
        <v>680</v>
      </c>
      <c r="AE2106" t="b">
        <v>0</v>
      </c>
      <c r="AF2106" t="b">
        <v>0</v>
      </c>
      <c r="AG2106" t="s">
        <v>74</v>
      </c>
    </row>
    <row r="2107" spans="1:33" x14ac:dyDescent="0.25">
      <c r="A2107" t="str">
        <f>_xlfn.CONCAT(Table3[[#This Row],[Order]],"-",Table3[[#This Row],[Line]])</f>
        <v>74123-1</v>
      </c>
      <c r="C2107" t="s">
        <v>5967</v>
      </c>
      <c r="D2107" t="s">
        <v>74</v>
      </c>
      <c r="E2107" t="b">
        <v>0</v>
      </c>
      <c r="F2107">
        <v>74123</v>
      </c>
      <c r="G2107">
        <v>1</v>
      </c>
      <c r="H2107">
        <v>30</v>
      </c>
      <c r="I2107" t="s">
        <v>777</v>
      </c>
      <c r="J2107" t="s">
        <v>5968</v>
      </c>
      <c r="K2107" t="s">
        <v>186</v>
      </c>
      <c r="L2107">
        <v>92.01</v>
      </c>
      <c r="M2107" s="37">
        <v>43531</v>
      </c>
      <c r="N2107" t="s">
        <v>42</v>
      </c>
      <c r="O2107" t="s">
        <v>3736</v>
      </c>
      <c r="Q2107" s="37"/>
      <c r="R2107" s="37"/>
      <c r="S2107" t="b">
        <v>0</v>
      </c>
      <c r="V2107" t="s">
        <v>715</v>
      </c>
      <c r="W2107">
        <v>12</v>
      </c>
      <c r="X2107">
        <v>30</v>
      </c>
      <c r="Y2107">
        <v>30</v>
      </c>
      <c r="Z2107">
        <v>6930.3</v>
      </c>
      <c r="AA2107">
        <v>0</v>
      </c>
      <c r="AE2107" t="b">
        <v>0</v>
      </c>
      <c r="AF2107" t="b">
        <v>0</v>
      </c>
      <c r="AG2107" t="s">
        <v>180</v>
      </c>
    </row>
    <row r="2108" spans="1:33" x14ac:dyDescent="0.25">
      <c r="A2108" t="str">
        <f>_xlfn.CONCAT(Table3[[#This Row],[Order]],"-",Table3[[#This Row],[Line]])</f>
        <v>74123-1</v>
      </c>
      <c r="C2108" t="s">
        <v>5967</v>
      </c>
      <c r="D2108" t="s">
        <v>74</v>
      </c>
      <c r="E2108" t="b">
        <v>0</v>
      </c>
      <c r="F2108">
        <v>74123</v>
      </c>
      <c r="G2108">
        <v>1</v>
      </c>
      <c r="H2108">
        <v>35</v>
      </c>
      <c r="I2108" t="s">
        <v>777</v>
      </c>
      <c r="J2108" t="s">
        <v>5968</v>
      </c>
      <c r="K2108" t="s">
        <v>186</v>
      </c>
      <c r="L2108">
        <v>107.345</v>
      </c>
      <c r="M2108" s="37">
        <v>43559</v>
      </c>
      <c r="N2108" t="s">
        <v>42</v>
      </c>
      <c r="O2108" t="s">
        <v>3736</v>
      </c>
      <c r="Q2108" s="37"/>
      <c r="R2108" s="37"/>
      <c r="S2108" t="b">
        <v>0</v>
      </c>
      <c r="V2108" t="s">
        <v>715</v>
      </c>
      <c r="W2108">
        <v>12</v>
      </c>
      <c r="X2108">
        <v>35</v>
      </c>
      <c r="Y2108">
        <v>35</v>
      </c>
      <c r="Z2108">
        <v>8085.35</v>
      </c>
      <c r="AA2108">
        <v>0</v>
      </c>
      <c r="AE2108" t="b">
        <v>0</v>
      </c>
      <c r="AF2108" t="b">
        <v>0</v>
      </c>
      <c r="AG2108" t="s">
        <v>180</v>
      </c>
    </row>
    <row r="2109" spans="1:33" x14ac:dyDescent="0.25">
      <c r="A2109" t="str">
        <f>_xlfn.CONCAT(Table3[[#This Row],[Order]],"-",Table3[[#This Row],[Line]])</f>
        <v>77335-1</v>
      </c>
      <c r="C2109" t="s">
        <v>5967</v>
      </c>
      <c r="D2109" t="s">
        <v>74</v>
      </c>
      <c r="E2109" t="b">
        <v>0</v>
      </c>
      <c r="F2109">
        <v>77335</v>
      </c>
      <c r="G2109">
        <v>1</v>
      </c>
      <c r="H2109">
        <v>9</v>
      </c>
      <c r="I2109" t="s">
        <v>725</v>
      </c>
      <c r="J2109" t="s">
        <v>5968</v>
      </c>
      <c r="K2109" t="s">
        <v>2565</v>
      </c>
      <c r="L2109">
        <v>63</v>
      </c>
      <c r="M2109" s="37">
        <v>43469</v>
      </c>
      <c r="N2109" t="s">
        <v>29</v>
      </c>
      <c r="Q2109" s="37"/>
      <c r="R2109" s="37"/>
      <c r="S2109" t="b">
        <v>0</v>
      </c>
      <c r="V2109" t="s">
        <v>715</v>
      </c>
      <c r="W2109">
        <v>12</v>
      </c>
      <c r="X2109">
        <v>9</v>
      </c>
      <c r="Y2109">
        <v>18</v>
      </c>
      <c r="Z2109">
        <v>4095</v>
      </c>
      <c r="AA2109">
        <v>0</v>
      </c>
      <c r="AC2109" t="s">
        <v>151</v>
      </c>
      <c r="AE2109" t="b">
        <v>0</v>
      </c>
      <c r="AF2109" t="b">
        <v>0</v>
      </c>
      <c r="AG2109" t="s">
        <v>74</v>
      </c>
    </row>
    <row r="2110" spans="1:33" x14ac:dyDescent="0.25">
      <c r="A2110" t="str">
        <f>_xlfn.CONCAT(Table3[[#This Row],[Order]],"-",Table3[[#This Row],[Line]])</f>
        <v>75274-1</v>
      </c>
      <c r="C2110" t="s">
        <v>5967</v>
      </c>
      <c r="D2110" t="s">
        <v>74</v>
      </c>
      <c r="E2110" t="b">
        <v>0</v>
      </c>
      <c r="F2110">
        <v>75274</v>
      </c>
      <c r="G2110">
        <v>1</v>
      </c>
      <c r="H2110">
        <v>1</v>
      </c>
      <c r="I2110" t="s">
        <v>725</v>
      </c>
      <c r="J2110" t="s">
        <v>5968</v>
      </c>
      <c r="K2110" t="s">
        <v>1766</v>
      </c>
      <c r="L2110">
        <v>4</v>
      </c>
      <c r="M2110" s="37">
        <v>43461</v>
      </c>
      <c r="N2110" t="s">
        <v>29</v>
      </c>
      <c r="P2110" t="s">
        <v>151</v>
      </c>
      <c r="Q2110" s="37">
        <v>43446</v>
      </c>
      <c r="R2110" s="37">
        <v>43461</v>
      </c>
      <c r="S2110" t="b">
        <v>0</v>
      </c>
      <c r="V2110" t="s">
        <v>714</v>
      </c>
      <c r="W2110">
        <v>7</v>
      </c>
      <c r="X2110">
        <v>1</v>
      </c>
      <c r="Y2110">
        <v>1</v>
      </c>
      <c r="Z2110">
        <v>261.43579999999997</v>
      </c>
      <c r="AA2110">
        <v>0</v>
      </c>
      <c r="AB2110" t="s">
        <v>151</v>
      </c>
      <c r="AC2110" t="s">
        <v>151</v>
      </c>
      <c r="AD2110" t="s">
        <v>151</v>
      </c>
      <c r="AE2110" t="b">
        <v>0</v>
      </c>
      <c r="AF2110" t="b">
        <v>0</v>
      </c>
      <c r="AG2110" t="s">
        <v>74</v>
      </c>
    </row>
    <row r="2111" spans="1:33" x14ac:dyDescent="0.25">
      <c r="A2111" t="str">
        <f>_xlfn.CONCAT(Table3[[#This Row],[Order]],"-",Table3[[#This Row],[Line]])</f>
        <v>75274-2</v>
      </c>
      <c r="C2111" t="s">
        <v>5967</v>
      </c>
      <c r="D2111" t="s">
        <v>74</v>
      </c>
      <c r="E2111" t="b">
        <v>0</v>
      </c>
      <c r="F2111">
        <v>75274</v>
      </c>
      <c r="G2111">
        <v>2</v>
      </c>
      <c r="H2111">
        <v>2</v>
      </c>
      <c r="I2111" t="s">
        <v>725</v>
      </c>
      <c r="J2111" t="s">
        <v>5968</v>
      </c>
      <c r="K2111" t="s">
        <v>1768</v>
      </c>
      <c r="L2111">
        <v>8</v>
      </c>
      <c r="M2111" s="37">
        <v>43461</v>
      </c>
      <c r="N2111" t="s">
        <v>29</v>
      </c>
      <c r="P2111" t="s">
        <v>151</v>
      </c>
      <c r="Q2111" s="37">
        <v>43446</v>
      </c>
      <c r="R2111" s="37">
        <v>43461</v>
      </c>
      <c r="S2111" t="b">
        <v>0</v>
      </c>
      <c r="V2111" t="s">
        <v>714</v>
      </c>
      <c r="W2111">
        <v>7</v>
      </c>
      <c r="X2111">
        <v>2</v>
      </c>
      <c r="Y2111">
        <v>2</v>
      </c>
      <c r="Z2111">
        <v>522.87159999999994</v>
      </c>
      <c r="AA2111">
        <v>0</v>
      </c>
      <c r="AB2111" t="s">
        <v>151</v>
      </c>
      <c r="AC2111" t="s">
        <v>151</v>
      </c>
      <c r="AD2111" t="s">
        <v>151</v>
      </c>
      <c r="AE2111" t="b">
        <v>0</v>
      </c>
      <c r="AF2111" t="b">
        <v>0</v>
      </c>
      <c r="AG2111" t="s">
        <v>74</v>
      </c>
    </row>
    <row r="2112" spans="1:33" x14ac:dyDescent="0.25">
      <c r="A2112" t="str">
        <f>_xlfn.CONCAT(Table3[[#This Row],[Order]],"-",Table3[[#This Row],[Line]])</f>
        <v>75274-3</v>
      </c>
      <c r="C2112" t="s">
        <v>5967</v>
      </c>
      <c r="D2112" t="s">
        <v>74</v>
      </c>
      <c r="E2112" t="b">
        <v>0</v>
      </c>
      <c r="F2112">
        <v>75274</v>
      </c>
      <c r="G2112">
        <v>3</v>
      </c>
      <c r="H2112">
        <v>2</v>
      </c>
      <c r="I2112" t="s">
        <v>725</v>
      </c>
      <c r="J2112" t="s">
        <v>5968</v>
      </c>
      <c r="K2112" t="s">
        <v>1770</v>
      </c>
      <c r="L2112">
        <v>12</v>
      </c>
      <c r="M2112" s="37">
        <v>43461</v>
      </c>
      <c r="N2112" t="s">
        <v>29</v>
      </c>
      <c r="P2112" t="s">
        <v>151</v>
      </c>
      <c r="Q2112" s="37">
        <v>43446</v>
      </c>
      <c r="R2112" s="37">
        <v>43461</v>
      </c>
      <c r="S2112" t="b">
        <v>0</v>
      </c>
      <c r="V2112" t="s">
        <v>714</v>
      </c>
      <c r="W2112">
        <v>7</v>
      </c>
      <c r="X2112">
        <v>2</v>
      </c>
      <c r="Y2112">
        <v>2</v>
      </c>
      <c r="Z2112">
        <v>1045.7432200000001</v>
      </c>
      <c r="AA2112">
        <v>0</v>
      </c>
      <c r="AB2112" t="s">
        <v>151</v>
      </c>
      <c r="AC2112" t="s">
        <v>151</v>
      </c>
      <c r="AD2112" t="s">
        <v>151</v>
      </c>
      <c r="AE2112" t="b">
        <v>0</v>
      </c>
      <c r="AF2112" t="b">
        <v>0</v>
      </c>
      <c r="AG2112" t="s">
        <v>74</v>
      </c>
    </row>
    <row r="2113" spans="1:33" x14ac:dyDescent="0.25">
      <c r="A2113" t="str">
        <f>_xlfn.CONCAT(Table3[[#This Row],[Order]],"-",Table3[[#This Row],[Line]])</f>
        <v>75274-4</v>
      </c>
      <c r="C2113" t="s">
        <v>5967</v>
      </c>
      <c r="D2113" t="s">
        <v>74</v>
      </c>
      <c r="E2113" t="b">
        <v>0</v>
      </c>
      <c r="F2113">
        <v>75274</v>
      </c>
      <c r="G2113">
        <v>4</v>
      </c>
      <c r="H2113">
        <v>2</v>
      </c>
      <c r="I2113" t="s">
        <v>743</v>
      </c>
      <c r="J2113" t="s">
        <v>5968</v>
      </c>
      <c r="K2113" t="s">
        <v>1772</v>
      </c>
      <c r="L2113">
        <v>16</v>
      </c>
      <c r="M2113" s="37">
        <v>43461</v>
      </c>
      <c r="N2113" t="s">
        <v>29</v>
      </c>
      <c r="P2113" t="s">
        <v>151</v>
      </c>
      <c r="Q2113" s="37">
        <v>43446</v>
      </c>
      <c r="R2113" s="37"/>
      <c r="S2113" t="b">
        <v>0</v>
      </c>
      <c r="V2113" t="s">
        <v>714</v>
      </c>
      <c r="W2113">
        <v>7</v>
      </c>
      <c r="X2113">
        <v>2</v>
      </c>
      <c r="Y2113">
        <v>2</v>
      </c>
      <c r="Z2113">
        <v>1246.8476800000001</v>
      </c>
      <c r="AA2113">
        <v>0</v>
      </c>
      <c r="AC2113" t="s">
        <v>151</v>
      </c>
      <c r="AD2113" t="s">
        <v>151</v>
      </c>
      <c r="AE2113" t="b">
        <v>0</v>
      </c>
      <c r="AF2113" t="b">
        <v>0</v>
      </c>
      <c r="AG2113" t="s">
        <v>74</v>
      </c>
    </row>
    <row r="2114" spans="1:33" x14ac:dyDescent="0.25">
      <c r="A2114" t="str">
        <f>_xlfn.CONCAT(Table3[[#This Row],[Order]],"-",Table3[[#This Row],[Line]])</f>
        <v>75274-5</v>
      </c>
      <c r="C2114" t="s">
        <v>5967</v>
      </c>
      <c r="D2114" t="s">
        <v>74</v>
      </c>
      <c r="E2114" t="b">
        <v>0</v>
      </c>
      <c r="F2114">
        <v>75274</v>
      </c>
      <c r="G2114">
        <v>5</v>
      </c>
      <c r="H2114">
        <v>2</v>
      </c>
      <c r="I2114" t="s">
        <v>743</v>
      </c>
      <c r="J2114" t="s">
        <v>5968</v>
      </c>
      <c r="K2114" t="s">
        <v>1772</v>
      </c>
      <c r="L2114">
        <v>16</v>
      </c>
      <c r="M2114" s="37">
        <v>43461</v>
      </c>
      <c r="N2114" t="s">
        <v>29</v>
      </c>
      <c r="P2114" t="s">
        <v>151</v>
      </c>
      <c r="Q2114" s="37">
        <v>43446</v>
      </c>
      <c r="R2114" s="37"/>
      <c r="S2114" t="b">
        <v>0</v>
      </c>
      <c r="V2114" t="s">
        <v>714</v>
      </c>
      <c r="W2114">
        <v>7</v>
      </c>
      <c r="X2114">
        <v>2</v>
      </c>
      <c r="Y2114">
        <v>2</v>
      </c>
      <c r="Z2114">
        <v>1246.8476800000001</v>
      </c>
      <c r="AA2114">
        <v>0</v>
      </c>
      <c r="AC2114" t="s">
        <v>151</v>
      </c>
      <c r="AD2114" t="s">
        <v>151</v>
      </c>
      <c r="AE2114" t="b">
        <v>0</v>
      </c>
      <c r="AF2114" t="b">
        <v>0</v>
      </c>
      <c r="AG2114" t="s">
        <v>74</v>
      </c>
    </row>
    <row r="2115" spans="1:33" x14ac:dyDescent="0.25">
      <c r="A2115" t="str">
        <f>_xlfn.CONCAT(Table3[[#This Row],[Order]],"-",Table3[[#This Row],[Line]])</f>
        <v>75274-6</v>
      </c>
      <c r="C2115" t="s">
        <v>5967</v>
      </c>
      <c r="D2115" t="s">
        <v>74</v>
      </c>
      <c r="E2115" t="b">
        <v>0</v>
      </c>
      <c r="F2115">
        <v>75274</v>
      </c>
      <c r="G2115">
        <v>6</v>
      </c>
      <c r="H2115">
        <v>1</v>
      </c>
      <c r="I2115" t="s">
        <v>743</v>
      </c>
      <c r="J2115" t="s">
        <v>5968</v>
      </c>
      <c r="K2115" t="s">
        <v>1775</v>
      </c>
      <c r="L2115">
        <v>13</v>
      </c>
      <c r="M2115" s="37">
        <v>43461</v>
      </c>
      <c r="N2115" t="s">
        <v>29</v>
      </c>
      <c r="P2115" t="s">
        <v>151</v>
      </c>
      <c r="Q2115" s="37">
        <v>43446</v>
      </c>
      <c r="S2115" t="b">
        <v>1</v>
      </c>
      <c r="T2115" t="s">
        <v>45</v>
      </c>
      <c r="V2115" t="s">
        <v>714</v>
      </c>
      <c r="W2115">
        <v>7</v>
      </c>
      <c r="X2115">
        <v>2</v>
      </c>
      <c r="Y2115">
        <v>2</v>
      </c>
      <c r="Z2115">
        <v>673.69994999999994</v>
      </c>
      <c r="AA2115">
        <v>0</v>
      </c>
      <c r="AC2115" t="s">
        <v>151</v>
      </c>
      <c r="AD2115" t="s">
        <v>151</v>
      </c>
      <c r="AE2115" t="b">
        <v>0</v>
      </c>
      <c r="AF2115" t="b">
        <v>0</v>
      </c>
      <c r="AG2115" t="s">
        <v>74</v>
      </c>
    </row>
    <row r="2116" spans="1:33" x14ac:dyDescent="0.25">
      <c r="A2116" t="str">
        <f>_xlfn.CONCAT(Table3[[#This Row],[Order]],"-",Table3[[#This Row],[Line]])</f>
        <v>75274-7</v>
      </c>
      <c r="C2116" t="s">
        <v>5967</v>
      </c>
      <c r="D2116" t="s">
        <v>74</v>
      </c>
      <c r="E2116" t="b">
        <v>0</v>
      </c>
      <c r="F2116">
        <v>75274</v>
      </c>
      <c r="G2116">
        <v>7</v>
      </c>
      <c r="H2116">
        <v>1</v>
      </c>
      <c r="I2116" t="s">
        <v>743</v>
      </c>
      <c r="J2116" t="s">
        <v>5968</v>
      </c>
      <c r="K2116" t="s">
        <v>1777</v>
      </c>
      <c r="L2116">
        <v>24</v>
      </c>
      <c r="M2116" s="37">
        <v>43461</v>
      </c>
      <c r="N2116" t="s">
        <v>29</v>
      </c>
      <c r="P2116" t="s">
        <v>151</v>
      </c>
      <c r="Q2116" s="37">
        <v>43446</v>
      </c>
      <c r="R2116" s="37"/>
      <c r="S2116" t="b">
        <v>0</v>
      </c>
      <c r="V2116" t="s">
        <v>714</v>
      </c>
      <c r="W2116">
        <v>7</v>
      </c>
      <c r="X2116">
        <v>3</v>
      </c>
      <c r="Y2116">
        <v>3</v>
      </c>
      <c r="Z2116">
        <v>1498.2282600000001</v>
      </c>
      <c r="AA2116">
        <v>0</v>
      </c>
      <c r="AC2116" t="s">
        <v>151</v>
      </c>
      <c r="AD2116" t="s">
        <v>151</v>
      </c>
      <c r="AE2116" t="b">
        <v>0</v>
      </c>
      <c r="AF2116" t="b">
        <v>0</v>
      </c>
      <c r="AG2116" t="s">
        <v>74</v>
      </c>
    </row>
    <row r="2117" spans="1:33" x14ac:dyDescent="0.25">
      <c r="A2117" t="str">
        <f>_xlfn.CONCAT(Table3[[#This Row],[Order]],"-",Table3[[#This Row],[Line]])</f>
        <v>75274-8</v>
      </c>
      <c r="C2117" t="s">
        <v>5967</v>
      </c>
      <c r="D2117" t="s">
        <v>74</v>
      </c>
      <c r="E2117" t="b">
        <v>0</v>
      </c>
      <c r="F2117">
        <v>75274</v>
      </c>
      <c r="G2117">
        <v>8</v>
      </c>
      <c r="H2117">
        <v>1</v>
      </c>
      <c r="I2117" t="s">
        <v>743</v>
      </c>
      <c r="J2117" t="s">
        <v>5968</v>
      </c>
      <c r="K2117" t="s">
        <v>1779</v>
      </c>
      <c r="L2117">
        <v>39</v>
      </c>
      <c r="M2117" s="37">
        <v>43461</v>
      </c>
      <c r="N2117" t="s">
        <v>29</v>
      </c>
      <c r="P2117" t="s">
        <v>151</v>
      </c>
      <c r="Q2117" s="37">
        <v>43446</v>
      </c>
      <c r="R2117" s="37"/>
      <c r="S2117" t="b">
        <v>0</v>
      </c>
      <c r="V2117" t="s">
        <v>714</v>
      </c>
      <c r="W2117">
        <v>7</v>
      </c>
      <c r="X2117">
        <v>5</v>
      </c>
      <c r="Y2117">
        <v>5</v>
      </c>
      <c r="Z2117">
        <v>2342.8670000000002</v>
      </c>
      <c r="AA2117">
        <v>0</v>
      </c>
      <c r="AC2117" t="s">
        <v>151</v>
      </c>
      <c r="AD2117" t="s">
        <v>151</v>
      </c>
      <c r="AE2117" t="b">
        <v>0</v>
      </c>
      <c r="AF2117" t="b">
        <v>0</v>
      </c>
      <c r="AG2117" t="s">
        <v>74</v>
      </c>
    </row>
    <row r="2118" spans="1:33" x14ac:dyDescent="0.25">
      <c r="A2118" t="str">
        <f>_xlfn.CONCAT(Table3[[#This Row],[Order]],"-",Table3[[#This Row],[Line]])</f>
        <v>75274-9</v>
      </c>
      <c r="C2118" t="s">
        <v>5967</v>
      </c>
      <c r="D2118" t="s">
        <v>74</v>
      </c>
      <c r="E2118" t="b">
        <v>0</v>
      </c>
      <c r="F2118">
        <v>75274</v>
      </c>
      <c r="G2118">
        <v>9</v>
      </c>
      <c r="H2118">
        <v>1</v>
      </c>
      <c r="I2118" t="s">
        <v>725</v>
      </c>
      <c r="J2118" t="s">
        <v>5968</v>
      </c>
      <c r="K2118" t="s">
        <v>1781</v>
      </c>
      <c r="L2118">
        <v>4.55</v>
      </c>
      <c r="M2118" s="37">
        <v>43461</v>
      </c>
      <c r="N2118" t="s">
        <v>29</v>
      </c>
      <c r="P2118" t="s">
        <v>151</v>
      </c>
      <c r="Q2118" s="37">
        <v>43446</v>
      </c>
      <c r="R2118" s="37"/>
      <c r="S2118" t="b">
        <v>0</v>
      </c>
      <c r="V2118" t="s">
        <v>714</v>
      </c>
      <c r="W2118">
        <v>7</v>
      </c>
      <c r="X2118">
        <v>1</v>
      </c>
      <c r="Y2118">
        <v>1</v>
      </c>
      <c r="Z2118">
        <v>281.54624999999999</v>
      </c>
      <c r="AA2118">
        <v>0</v>
      </c>
      <c r="AC2118" t="s">
        <v>151</v>
      </c>
      <c r="AD2118" t="s">
        <v>151</v>
      </c>
      <c r="AE2118" t="b">
        <v>0</v>
      </c>
      <c r="AF2118" t="b">
        <v>0</v>
      </c>
      <c r="AG2118" t="s">
        <v>74</v>
      </c>
    </row>
    <row r="2119" spans="1:33" x14ac:dyDescent="0.25">
      <c r="A2119" t="str">
        <f>_xlfn.CONCAT(Table3[[#This Row],[Order]],"-",Table3[[#This Row],[Line]])</f>
        <v>75274-10</v>
      </c>
      <c r="C2119" t="s">
        <v>5967</v>
      </c>
      <c r="D2119" t="s">
        <v>74</v>
      </c>
      <c r="E2119" t="b">
        <v>0</v>
      </c>
      <c r="F2119">
        <v>75274</v>
      </c>
      <c r="G2119">
        <v>10</v>
      </c>
      <c r="H2119">
        <v>2</v>
      </c>
      <c r="I2119" t="s">
        <v>742</v>
      </c>
      <c r="J2119" t="s">
        <v>5968</v>
      </c>
      <c r="K2119" t="s">
        <v>1783</v>
      </c>
      <c r="L2119">
        <v>10</v>
      </c>
      <c r="M2119" s="37">
        <v>43461</v>
      </c>
      <c r="N2119" t="s">
        <v>29</v>
      </c>
      <c r="P2119" t="s">
        <v>151</v>
      </c>
      <c r="Q2119" s="37">
        <v>43446</v>
      </c>
      <c r="R2119" s="37"/>
      <c r="S2119" t="b">
        <v>0</v>
      </c>
      <c r="V2119" t="s">
        <v>714</v>
      </c>
      <c r="W2119">
        <v>7</v>
      </c>
      <c r="X2119">
        <v>2</v>
      </c>
      <c r="Y2119">
        <v>4</v>
      </c>
      <c r="Z2119">
        <v>784.30740000000003</v>
      </c>
      <c r="AA2119">
        <v>0</v>
      </c>
      <c r="AC2119" t="s">
        <v>151</v>
      </c>
      <c r="AD2119" t="s">
        <v>151</v>
      </c>
      <c r="AE2119" t="b">
        <v>0</v>
      </c>
      <c r="AF2119" t="b">
        <v>0</v>
      </c>
      <c r="AG2119" t="s">
        <v>74</v>
      </c>
    </row>
    <row r="2120" spans="1:33" x14ac:dyDescent="0.25">
      <c r="A2120" t="str">
        <f>_xlfn.CONCAT(Table3[[#This Row],[Order]],"-",Table3[[#This Row],[Line]])</f>
        <v>75274-11</v>
      </c>
      <c r="C2120" t="s">
        <v>5967</v>
      </c>
      <c r="D2120" t="s">
        <v>74</v>
      </c>
      <c r="E2120" t="b">
        <v>0</v>
      </c>
      <c r="F2120">
        <v>75274</v>
      </c>
      <c r="G2120">
        <v>11</v>
      </c>
      <c r="H2120">
        <v>1</v>
      </c>
      <c r="I2120" t="s">
        <v>725</v>
      </c>
      <c r="J2120" t="s">
        <v>5968</v>
      </c>
      <c r="K2120" t="s">
        <v>1781</v>
      </c>
      <c r="L2120">
        <v>4.55</v>
      </c>
      <c r="M2120" s="37">
        <v>43461</v>
      </c>
      <c r="N2120" t="s">
        <v>29</v>
      </c>
      <c r="P2120" t="s">
        <v>151</v>
      </c>
      <c r="Q2120" s="37">
        <v>43446</v>
      </c>
      <c r="R2120" s="37"/>
      <c r="S2120" t="b">
        <v>0</v>
      </c>
      <c r="V2120" t="s">
        <v>714</v>
      </c>
      <c r="W2120">
        <v>7</v>
      </c>
      <c r="X2120">
        <v>1</v>
      </c>
      <c r="Y2120">
        <v>1</v>
      </c>
      <c r="Z2120">
        <v>281.54624999999999</v>
      </c>
      <c r="AA2120">
        <v>0</v>
      </c>
      <c r="AC2120" t="s">
        <v>151</v>
      </c>
      <c r="AD2120" t="s">
        <v>151</v>
      </c>
      <c r="AE2120" t="b">
        <v>0</v>
      </c>
      <c r="AF2120" t="b">
        <v>0</v>
      </c>
      <c r="AG2120" t="s">
        <v>74</v>
      </c>
    </row>
    <row r="2121" spans="1:33" x14ac:dyDescent="0.25">
      <c r="A2121" t="str">
        <f>_xlfn.CONCAT(Table3[[#This Row],[Order]],"-",Table3[[#This Row],[Line]])</f>
        <v>75274-12</v>
      </c>
      <c r="C2121" t="s">
        <v>5967</v>
      </c>
      <c r="D2121" t="s">
        <v>74</v>
      </c>
      <c r="E2121" t="b">
        <v>0</v>
      </c>
      <c r="F2121">
        <v>75274</v>
      </c>
      <c r="G2121">
        <v>12</v>
      </c>
      <c r="H2121">
        <v>3</v>
      </c>
      <c r="I2121" t="s">
        <v>725</v>
      </c>
      <c r="J2121" t="s">
        <v>5968</v>
      </c>
      <c r="K2121" t="s">
        <v>1786</v>
      </c>
      <c r="L2121">
        <v>20.82</v>
      </c>
      <c r="M2121" s="37">
        <v>43461</v>
      </c>
      <c r="N2121" t="s">
        <v>29</v>
      </c>
      <c r="P2121" t="s">
        <v>151</v>
      </c>
      <c r="Q2121" s="37">
        <v>43446</v>
      </c>
      <c r="R2121" s="37"/>
      <c r="S2121" t="b">
        <v>0</v>
      </c>
      <c r="V2121" t="s">
        <v>714</v>
      </c>
      <c r="W2121">
        <v>7</v>
      </c>
      <c r="X2121">
        <v>3</v>
      </c>
      <c r="Y2121">
        <v>3</v>
      </c>
      <c r="Z2121">
        <v>1266.93</v>
      </c>
      <c r="AA2121">
        <v>0</v>
      </c>
      <c r="AC2121" t="s">
        <v>151</v>
      </c>
      <c r="AD2121" t="s">
        <v>151</v>
      </c>
      <c r="AE2121" t="b">
        <v>0</v>
      </c>
      <c r="AF2121" t="b">
        <v>0</v>
      </c>
      <c r="AG2121" t="s">
        <v>74</v>
      </c>
    </row>
    <row r="2122" spans="1:33" x14ac:dyDescent="0.25">
      <c r="A2122" t="str">
        <f>_xlfn.CONCAT(Table3[[#This Row],[Order]],"-",Table3[[#This Row],[Line]])</f>
        <v>75274-13</v>
      </c>
      <c r="C2122" t="s">
        <v>5967</v>
      </c>
      <c r="D2122" t="s">
        <v>74</v>
      </c>
      <c r="E2122" t="b">
        <v>0</v>
      </c>
      <c r="F2122">
        <v>75274</v>
      </c>
      <c r="G2122">
        <v>13</v>
      </c>
      <c r="H2122">
        <v>1</v>
      </c>
      <c r="I2122" t="s">
        <v>725</v>
      </c>
      <c r="J2122" t="s">
        <v>5968</v>
      </c>
      <c r="K2122" t="s">
        <v>1786</v>
      </c>
      <c r="L2122">
        <v>6.94</v>
      </c>
      <c r="M2122" s="37">
        <v>43461</v>
      </c>
      <c r="N2122" t="s">
        <v>29</v>
      </c>
      <c r="P2122" t="s">
        <v>151</v>
      </c>
      <c r="Q2122" s="37">
        <v>43446</v>
      </c>
      <c r="R2122" s="37"/>
      <c r="S2122" t="b">
        <v>0</v>
      </c>
      <c r="V2122" t="s">
        <v>714</v>
      </c>
      <c r="W2122">
        <v>7</v>
      </c>
      <c r="X2122">
        <v>1</v>
      </c>
      <c r="Y2122">
        <v>1</v>
      </c>
      <c r="Z2122">
        <v>422.31936999999999</v>
      </c>
      <c r="AA2122">
        <v>0</v>
      </c>
      <c r="AC2122" t="s">
        <v>151</v>
      </c>
      <c r="AD2122" t="s">
        <v>151</v>
      </c>
      <c r="AE2122" t="b">
        <v>0</v>
      </c>
      <c r="AF2122" t="b">
        <v>0</v>
      </c>
      <c r="AG2122" t="s">
        <v>74</v>
      </c>
    </row>
    <row r="2123" spans="1:33" x14ac:dyDescent="0.25">
      <c r="A2123" t="str">
        <f>_xlfn.CONCAT(Table3[[#This Row],[Order]],"-",Table3[[#This Row],[Line]])</f>
        <v>75274-14</v>
      </c>
      <c r="C2123" t="s">
        <v>5967</v>
      </c>
      <c r="D2123" t="s">
        <v>74</v>
      </c>
      <c r="E2123" t="b">
        <v>0</v>
      </c>
      <c r="F2123">
        <v>75274</v>
      </c>
      <c r="G2123">
        <v>14</v>
      </c>
      <c r="H2123">
        <v>4</v>
      </c>
      <c r="I2123" t="s">
        <v>742</v>
      </c>
      <c r="J2123" t="s">
        <v>5968</v>
      </c>
      <c r="K2123" t="s">
        <v>1789</v>
      </c>
      <c r="L2123">
        <v>32</v>
      </c>
      <c r="M2123" s="37">
        <v>43461</v>
      </c>
      <c r="N2123" t="s">
        <v>29</v>
      </c>
      <c r="P2123" t="s">
        <v>151</v>
      </c>
      <c r="Q2123" s="37">
        <v>43446</v>
      </c>
      <c r="R2123" s="37"/>
      <c r="S2123" t="b">
        <v>0</v>
      </c>
      <c r="V2123" t="s">
        <v>714</v>
      </c>
      <c r="W2123">
        <v>7</v>
      </c>
      <c r="X2123">
        <v>4</v>
      </c>
      <c r="Y2123">
        <v>8</v>
      </c>
      <c r="Z2123">
        <v>2131.70732</v>
      </c>
      <c r="AA2123">
        <v>0</v>
      </c>
      <c r="AC2123" t="s">
        <v>151</v>
      </c>
      <c r="AD2123" t="s">
        <v>151</v>
      </c>
      <c r="AE2123" t="b">
        <v>0</v>
      </c>
      <c r="AF2123" t="b">
        <v>0</v>
      </c>
      <c r="AG2123" t="s">
        <v>74</v>
      </c>
    </row>
    <row r="2124" spans="1:33" x14ac:dyDescent="0.25">
      <c r="A2124" t="str">
        <f>_xlfn.CONCAT(Table3[[#This Row],[Order]],"-",Table3[[#This Row],[Line]])</f>
        <v>75274-15</v>
      </c>
      <c r="C2124" t="s">
        <v>5967</v>
      </c>
      <c r="D2124" t="s">
        <v>74</v>
      </c>
      <c r="E2124" t="b">
        <v>0</v>
      </c>
      <c r="F2124">
        <v>75274</v>
      </c>
      <c r="G2124">
        <v>15</v>
      </c>
      <c r="H2124">
        <v>1</v>
      </c>
      <c r="I2124" t="s">
        <v>742</v>
      </c>
      <c r="J2124" t="s">
        <v>5968</v>
      </c>
      <c r="K2124" t="s">
        <v>1789</v>
      </c>
      <c r="L2124">
        <v>8</v>
      </c>
      <c r="M2124" s="37">
        <v>43461</v>
      </c>
      <c r="N2124" t="s">
        <v>29</v>
      </c>
      <c r="P2124" t="s">
        <v>151</v>
      </c>
      <c r="Q2124" s="37">
        <v>43446</v>
      </c>
      <c r="R2124" s="37"/>
      <c r="S2124" t="b">
        <v>0</v>
      </c>
      <c r="V2124" t="s">
        <v>714</v>
      </c>
      <c r="W2124">
        <v>7</v>
      </c>
      <c r="X2124">
        <v>1</v>
      </c>
      <c r="Y2124">
        <v>2</v>
      </c>
      <c r="Z2124">
        <v>532.92683</v>
      </c>
      <c r="AA2124">
        <v>0</v>
      </c>
      <c r="AC2124" t="s">
        <v>151</v>
      </c>
      <c r="AD2124" t="s">
        <v>151</v>
      </c>
      <c r="AE2124" t="b">
        <v>0</v>
      </c>
      <c r="AF2124" t="b">
        <v>0</v>
      </c>
      <c r="AG2124" t="s">
        <v>74</v>
      </c>
    </row>
    <row r="2125" spans="1:33" x14ac:dyDescent="0.25">
      <c r="A2125" t="str">
        <f>_xlfn.CONCAT(Table3[[#This Row],[Order]],"-",Table3[[#This Row],[Line]])</f>
        <v>75274-16</v>
      </c>
      <c r="C2125" t="s">
        <v>5967</v>
      </c>
      <c r="D2125" t="s">
        <v>74</v>
      </c>
      <c r="E2125" t="b">
        <v>0</v>
      </c>
      <c r="F2125">
        <v>75274</v>
      </c>
      <c r="G2125">
        <v>16</v>
      </c>
      <c r="H2125">
        <v>4</v>
      </c>
      <c r="I2125" t="s">
        <v>742</v>
      </c>
      <c r="J2125" t="s">
        <v>5968</v>
      </c>
      <c r="K2125" t="s">
        <v>1792</v>
      </c>
      <c r="L2125">
        <v>36</v>
      </c>
      <c r="M2125" s="37">
        <v>43461</v>
      </c>
      <c r="N2125" t="s">
        <v>29</v>
      </c>
      <c r="P2125" t="s">
        <v>151</v>
      </c>
      <c r="Q2125" s="37">
        <v>43446</v>
      </c>
      <c r="S2125" t="b">
        <v>0</v>
      </c>
      <c r="V2125" t="s">
        <v>714</v>
      </c>
      <c r="W2125">
        <v>7</v>
      </c>
      <c r="X2125">
        <v>4</v>
      </c>
      <c r="Y2125">
        <v>12</v>
      </c>
      <c r="Z2125">
        <v>2775.2415999999998</v>
      </c>
      <c r="AA2125">
        <v>0</v>
      </c>
      <c r="AC2125" t="s">
        <v>151</v>
      </c>
      <c r="AD2125" t="s">
        <v>151</v>
      </c>
      <c r="AE2125" t="b">
        <v>0</v>
      </c>
      <c r="AF2125" t="b">
        <v>0</v>
      </c>
      <c r="AG2125" t="s">
        <v>74</v>
      </c>
    </row>
    <row r="2126" spans="1:33" x14ac:dyDescent="0.25">
      <c r="A2126" t="str">
        <f>_xlfn.CONCAT(Table3[[#This Row],[Order]],"-",Table3[[#This Row],[Line]])</f>
        <v>75274-17</v>
      </c>
      <c r="C2126" t="s">
        <v>5967</v>
      </c>
      <c r="D2126" t="s">
        <v>74</v>
      </c>
      <c r="E2126" t="b">
        <v>0</v>
      </c>
      <c r="F2126">
        <v>75274</v>
      </c>
      <c r="G2126">
        <v>17</v>
      </c>
      <c r="H2126">
        <v>1</v>
      </c>
      <c r="I2126" t="s">
        <v>742</v>
      </c>
      <c r="J2126" t="s">
        <v>5968</v>
      </c>
      <c r="K2126" t="s">
        <v>1794</v>
      </c>
      <c r="L2126">
        <v>11</v>
      </c>
      <c r="M2126" s="37">
        <v>43461</v>
      </c>
      <c r="N2126" t="s">
        <v>29</v>
      </c>
      <c r="P2126" t="s">
        <v>151</v>
      </c>
      <c r="Q2126" s="37">
        <v>43446</v>
      </c>
      <c r="R2126" s="37"/>
      <c r="S2126" t="b">
        <v>0</v>
      </c>
      <c r="V2126" t="s">
        <v>714</v>
      </c>
      <c r="W2126">
        <v>7</v>
      </c>
      <c r="X2126">
        <v>1</v>
      </c>
      <c r="Y2126">
        <v>2</v>
      </c>
      <c r="Z2126">
        <v>985.41187000000002</v>
      </c>
      <c r="AA2126">
        <v>0</v>
      </c>
      <c r="AC2126" t="s">
        <v>151</v>
      </c>
      <c r="AD2126" t="s">
        <v>151</v>
      </c>
      <c r="AE2126" t="b">
        <v>0</v>
      </c>
      <c r="AF2126" t="b">
        <v>0</v>
      </c>
      <c r="AG2126" t="s">
        <v>74</v>
      </c>
    </row>
    <row r="2127" spans="1:33" x14ac:dyDescent="0.25">
      <c r="A2127" t="str">
        <f>_xlfn.CONCAT(Table3[[#This Row],[Order]],"-",Table3[[#This Row],[Line]])</f>
        <v>75274-18</v>
      </c>
      <c r="C2127" t="s">
        <v>5967</v>
      </c>
      <c r="D2127" t="s">
        <v>74</v>
      </c>
      <c r="E2127" t="b">
        <v>0</v>
      </c>
      <c r="F2127">
        <v>75274</v>
      </c>
      <c r="G2127">
        <v>18</v>
      </c>
      <c r="H2127">
        <v>6</v>
      </c>
      <c r="I2127" t="s">
        <v>725</v>
      </c>
      <c r="J2127" t="s">
        <v>5968</v>
      </c>
      <c r="K2127" t="s">
        <v>1796</v>
      </c>
      <c r="L2127">
        <v>80.819999999999993</v>
      </c>
      <c r="M2127" s="37">
        <v>43461</v>
      </c>
      <c r="N2127" t="s">
        <v>29</v>
      </c>
      <c r="P2127" t="s">
        <v>151</v>
      </c>
      <c r="Q2127" s="37">
        <v>43446</v>
      </c>
      <c r="R2127" s="37"/>
      <c r="S2127" t="b">
        <v>0</v>
      </c>
      <c r="V2127" t="s">
        <v>714</v>
      </c>
      <c r="W2127">
        <v>7</v>
      </c>
      <c r="X2127">
        <v>12</v>
      </c>
      <c r="Y2127">
        <v>12</v>
      </c>
      <c r="Z2127">
        <v>5912.4712200000004</v>
      </c>
      <c r="AA2127">
        <v>0</v>
      </c>
      <c r="AC2127" t="s">
        <v>151</v>
      </c>
      <c r="AD2127" t="s">
        <v>151</v>
      </c>
      <c r="AE2127" t="b">
        <v>0</v>
      </c>
      <c r="AF2127" t="b">
        <v>0</v>
      </c>
      <c r="AG2127" t="s">
        <v>74</v>
      </c>
    </row>
    <row r="2128" spans="1:33" x14ac:dyDescent="0.25">
      <c r="A2128" t="str">
        <f>_xlfn.CONCAT(Table3[[#This Row],[Order]],"-",Table3[[#This Row],[Line]])</f>
        <v>75274-19</v>
      </c>
      <c r="C2128" t="s">
        <v>5967</v>
      </c>
      <c r="D2128" t="s">
        <v>74</v>
      </c>
      <c r="E2128" t="b">
        <v>0</v>
      </c>
      <c r="F2128">
        <v>75274</v>
      </c>
      <c r="G2128">
        <v>19</v>
      </c>
      <c r="H2128">
        <v>7</v>
      </c>
      <c r="I2128" t="s">
        <v>725</v>
      </c>
      <c r="J2128" t="s">
        <v>5968</v>
      </c>
      <c r="K2128" t="s">
        <v>1798</v>
      </c>
      <c r="L2128">
        <v>103.46</v>
      </c>
      <c r="M2128" s="37">
        <v>43461</v>
      </c>
      <c r="N2128" t="s">
        <v>29</v>
      </c>
      <c r="P2128" t="s">
        <v>151</v>
      </c>
      <c r="Q2128" s="37">
        <v>43446</v>
      </c>
      <c r="R2128" s="37"/>
      <c r="S2128" t="b">
        <v>0</v>
      </c>
      <c r="V2128" t="s">
        <v>714</v>
      </c>
      <c r="W2128">
        <v>7</v>
      </c>
      <c r="X2128">
        <v>14</v>
      </c>
      <c r="Y2128">
        <v>21</v>
      </c>
      <c r="Z2128">
        <v>7038.6562400000003</v>
      </c>
      <c r="AA2128">
        <v>0</v>
      </c>
      <c r="AC2128" t="s">
        <v>151</v>
      </c>
      <c r="AD2128" t="s">
        <v>151</v>
      </c>
      <c r="AE2128" t="b">
        <v>0</v>
      </c>
      <c r="AF2128" t="b">
        <v>0</v>
      </c>
      <c r="AG2128" t="s">
        <v>74</v>
      </c>
    </row>
    <row r="2129" spans="1:33" x14ac:dyDescent="0.25">
      <c r="A2129" t="str">
        <f>_xlfn.CONCAT(Table3[[#This Row],[Order]],"-",Table3[[#This Row],[Line]])</f>
        <v>75274-20</v>
      </c>
      <c r="C2129" t="s">
        <v>5967</v>
      </c>
      <c r="D2129" t="s">
        <v>74</v>
      </c>
      <c r="E2129" t="b">
        <v>0</v>
      </c>
      <c r="F2129">
        <v>75274</v>
      </c>
      <c r="G2129">
        <v>20</v>
      </c>
      <c r="H2129">
        <v>3</v>
      </c>
      <c r="I2129" t="s">
        <v>742</v>
      </c>
      <c r="J2129" t="s">
        <v>5968</v>
      </c>
      <c r="K2129" t="s">
        <v>1800</v>
      </c>
      <c r="L2129">
        <v>54</v>
      </c>
      <c r="M2129" s="37">
        <v>43461</v>
      </c>
      <c r="N2129" t="s">
        <v>29</v>
      </c>
      <c r="P2129" t="s">
        <v>151</v>
      </c>
      <c r="Q2129" s="37">
        <v>43446</v>
      </c>
      <c r="R2129" s="37"/>
      <c r="S2129" t="b">
        <v>0</v>
      </c>
      <c r="V2129" t="s">
        <v>714</v>
      </c>
      <c r="W2129">
        <v>7</v>
      </c>
      <c r="X2129">
        <v>6</v>
      </c>
      <c r="Y2129">
        <v>12</v>
      </c>
      <c r="Z2129">
        <v>4193.0280599999996</v>
      </c>
      <c r="AA2129">
        <v>0</v>
      </c>
      <c r="AC2129" t="s">
        <v>151</v>
      </c>
      <c r="AD2129" t="s">
        <v>151</v>
      </c>
      <c r="AE2129" t="b">
        <v>0</v>
      </c>
      <c r="AF2129" t="b">
        <v>0</v>
      </c>
      <c r="AG2129" t="s">
        <v>74</v>
      </c>
    </row>
    <row r="2130" spans="1:33" x14ac:dyDescent="0.25">
      <c r="A2130" t="str">
        <f>_xlfn.CONCAT(Table3[[#This Row],[Order]],"-",Table3[[#This Row],[Line]])</f>
        <v>75274-21</v>
      </c>
      <c r="C2130" t="s">
        <v>5967</v>
      </c>
      <c r="D2130" t="s">
        <v>74</v>
      </c>
      <c r="E2130" t="b">
        <v>0</v>
      </c>
      <c r="F2130">
        <v>75274</v>
      </c>
      <c r="G2130">
        <v>21</v>
      </c>
      <c r="H2130">
        <v>1</v>
      </c>
      <c r="I2130" t="s">
        <v>725</v>
      </c>
      <c r="J2130" t="s">
        <v>5968</v>
      </c>
      <c r="K2130" t="s">
        <v>1802</v>
      </c>
      <c r="L2130">
        <v>18</v>
      </c>
      <c r="M2130" s="37">
        <v>43461</v>
      </c>
      <c r="N2130" t="s">
        <v>29</v>
      </c>
      <c r="P2130" t="s">
        <v>151</v>
      </c>
      <c r="Q2130" s="37">
        <v>43446</v>
      </c>
      <c r="S2130" t="b">
        <v>0</v>
      </c>
      <c r="V2130" t="s">
        <v>714</v>
      </c>
      <c r="W2130">
        <v>7</v>
      </c>
      <c r="X2130">
        <v>2</v>
      </c>
      <c r="Y2130">
        <v>2</v>
      </c>
      <c r="Z2130">
        <v>1689.2774999999999</v>
      </c>
      <c r="AA2130">
        <v>0</v>
      </c>
      <c r="AC2130" t="s">
        <v>151</v>
      </c>
      <c r="AD2130" t="s">
        <v>151</v>
      </c>
      <c r="AE2130" t="b">
        <v>0</v>
      </c>
      <c r="AF2130" t="b">
        <v>0</v>
      </c>
      <c r="AG2130" t="s">
        <v>74</v>
      </c>
    </row>
    <row r="2131" spans="1:33" x14ac:dyDescent="0.25">
      <c r="A2131" t="str">
        <f>_xlfn.CONCAT(Table3[[#This Row],[Order]],"-",Table3[[#This Row],[Line]])</f>
        <v>75274-22</v>
      </c>
      <c r="C2131" t="s">
        <v>5967</v>
      </c>
      <c r="D2131" t="s">
        <v>74</v>
      </c>
      <c r="E2131" t="b">
        <v>0</v>
      </c>
      <c r="F2131">
        <v>75274</v>
      </c>
      <c r="G2131">
        <v>22</v>
      </c>
      <c r="H2131">
        <v>1</v>
      </c>
      <c r="I2131" t="s">
        <v>742</v>
      </c>
      <c r="J2131" t="s">
        <v>5968</v>
      </c>
      <c r="K2131" t="s">
        <v>1804</v>
      </c>
      <c r="L2131">
        <v>26</v>
      </c>
      <c r="M2131" s="37">
        <v>43461</v>
      </c>
      <c r="N2131" t="s">
        <v>29</v>
      </c>
      <c r="P2131" t="s">
        <v>151</v>
      </c>
      <c r="Q2131" s="37">
        <v>43446</v>
      </c>
      <c r="R2131" s="37"/>
      <c r="S2131" t="b">
        <v>0</v>
      </c>
      <c r="V2131" t="s">
        <v>714</v>
      </c>
      <c r="W2131">
        <v>7</v>
      </c>
      <c r="X2131">
        <v>3</v>
      </c>
      <c r="Y2131">
        <v>4</v>
      </c>
      <c r="Z2131">
        <v>1940.6580799999999</v>
      </c>
      <c r="AA2131">
        <v>0</v>
      </c>
      <c r="AC2131" t="s">
        <v>151</v>
      </c>
      <c r="AD2131" t="s">
        <v>151</v>
      </c>
      <c r="AE2131" t="b">
        <v>0</v>
      </c>
      <c r="AF2131" t="b">
        <v>0</v>
      </c>
      <c r="AG2131" t="s">
        <v>74</v>
      </c>
    </row>
    <row r="2132" spans="1:33" x14ac:dyDescent="0.25">
      <c r="A2132" t="str">
        <f>_xlfn.CONCAT(Table3[[#This Row],[Order]],"-",Table3[[#This Row],[Line]])</f>
        <v>75274-23</v>
      </c>
      <c r="C2132" t="s">
        <v>5967</v>
      </c>
      <c r="D2132" t="s">
        <v>74</v>
      </c>
      <c r="E2132" t="b">
        <v>0</v>
      </c>
      <c r="F2132">
        <v>75274</v>
      </c>
      <c r="G2132">
        <v>23</v>
      </c>
      <c r="H2132">
        <v>1</v>
      </c>
      <c r="I2132" t="s">
        <v>742</v>
      </c>
      <c r="J2132" t="s">
        <v>5968</v>
      </c>
      <c r="K2132" t="s">
        <v>1806</v>
      </c>
      <c r="L2132">
        <v>26</v>
      </c>
      <c r="M2132" s="37">
        <v>43461</v>
      </c>
      <c r="N2132" t="s">
        <v>29</v>
      </c>
      <c r="P2132" t="s">
        <v>151</v>
      </c>
      <c r="Q2132" s="37">
        <v>43446</v>
      </c>
      <c r="R2132" s="37"/>
      <c r="S2132" t="b">
        <v>0</v>
      </c>
      <c r="V2132" t="s">
        <v>714</v>
      </c>
      <c r="W2132">
        <v>7</v>
      </c>
      <c r="X2132">
        <v>3</v>
      </c>
      <c r="Y2132">
        <v>6</v>
      </c>
      <c r="Z2132">
        <v>1960.7685200000001</v>
      </c>
      <c r="AA2132">
        <v>0</v>
      </c>
      <c r="AC2132" t="s">
        <v>151</v>
      </c>
      <c r="AD2132" t="s">
        <v>151</v>
      </c>
      <c r="AE2132" t="b">
        <v>0</v>
      </c>
      <c r="AF2132" t="b">
        <v>0</v>
      </c>
      <c r="AG2132" t="s">
        <v>74</v>
      </c>
    </row>
    <row r="2133" spans="1:33" x14ac:dyDescent="0.25">
      <c r="A2133" t="str">
        <f>_xlfn.CONCAT(Table3[[#This Row],[Order]],"-",Table3[[#This Row],[Line]])</f>
        <v>75274-24</v>
      </c>
      <c r="C2133" t="s">
        <v>5967</v>
      </c>
      <c r="D2133" t="s">
        <v>74</v>
      </c>
      <c r="E2133" t="b">
        <v>0</v>
      </c>
      <c r="F2133">
        <v>75274</v>
      </c>
      <c r="G2133">
        <v>24</v>
      </c>
      <c r="H2133">
        <v>1</v>
      </c>
      <c r="I2133" t="s">
        <v>742</v>
      </c>
      <c r="J2133" t="s">
        <v>5968</v>
      </c>
      <c r="K2133" t="s">
        <v>1808</v>
      </c>
      <c r="L2133">
        <v>26</v>
      </c>
      <c r="M2133" s="37">
        <v>43461</v>
      </c>
      <c r="N2133" t="s">
        <v>29</v>
      </c>
      <c r="P2133" t="s">
        <v>151</v>
      </c>
      <c r="Q2133" s="37">
        <v>43446</v>
      </c>
      <c r="R2133" s="37"/>
      <c r="S2133" t="b">
        <v>0</v>
      </c>
      <c r="V2133" t="s">
        <v>714</v>
      </c>
      <c r="W2133">
        <v>7</v>
      </c>
      <c r="X2133">
        <v>3</v>
      </c>
      <c r="Y2133">
        <v>5</v>
      </c>
      <c r="Z2133">
        <v>2664.6341499999999</v>
      </c>
      <c r="AA2133">
        <v>0</v>
      </c>
      <c r="AC2133" t="s">
        <v>151</v>
      </c>
      <c r="AD2133" t="s">
        <v>151</v>
      </c>
      <c r="AE2133" t="b">
        <v>0</v>
      </c>
      <c r="AF2133" t="b">
        <v>0</v>
      </c>
      <c r="AG2133" t="s">
        <v>74</v>
      </c>
    </row>
    <row r="2134" spans="1:33" x14ac:dyDescent="0.25">
      <c r="A2134" t="str">
        <f>_xlfn.CONCAT(Table3[[#This Row],[Order]],"-",Table3[[#This Row],[Line]])</f>
        <v>77969-1</v>
      </c>
      <c r="C2134" t="s">
        <v>5967</v>
      </c>
      <c r="D2134" t="s">
        <v>74</v>
      </c>
      <c r="E2134" t="b">
        <v>0</v>
      </c>
      <c r="F2134">
        <v>77969</v>
      </c>
      <c r="G2134">
        <v>1</v>
      </c>
      <c r="H2134">
        <v>1</v>
      </c>
      <c r="I2134" t="s">
        <v>725</v>
      </c>
      <c r="J2134" t="s">
        <v>5968</v>
      </c>
      <c r="K2134" t="s">
        <v>3738</v>
      </c>
      <c r="L2134">
        <v>0</v>
      </c>
      <c r="M2134" s="37">
        <v>43475</v>
      </c>
      <c r="N2134" t="s">
        <v>42</v>
      </c>
      <c r="P2134" t="s">
        <v>151</v>
      </c>
      <c r="Q2134" s="37"/>
      <c r="R2134" s="37"/>
      <c r="S2134" t="b">
        <v>0</v>
      </c>
      <c r="V2134" t="s">
        <v>715</v>
      </c>
      <c r="W2134">
        <v>12</v>
      </c>
      <c r="X2134">
        <v>1</v>
      </c>
      <c r="Y2134">
        <v>2</v>
      </c>
      <c r="Z2134">
        <v>485</v>
      </c>
      <c r="AA2134">
        <v>0</v>
      </c>
      <c r="AE2134" t="b">
        <v>0</v>
      </c>
      <c r="AF2134" t="b">
        <v>0</v>
      </c>
      <c r="AG2134" t="s">
        <v>74</v>
      </c>
    </row>
    <row r="2135" spans="1:33" x14ac:dyDescent="0.25">
      <c r="A2135" t="str">
        <f>_xlfn.CONCAT(Table3[[#This Row],[Order]],"-",Table3[[#This Row],[Line]])</f>
        <v>76087-1</v>
      </c>
      <c r="C2135" t="s">
        <v>5967</v>
      </c>
      <c r="D2135" t="s">
        <v>74</v>
      </c>
      <c r="E2135" t="b">
        <v>0</v>
      </c>
      <c r="F2135">
        <v>76087</v>
      </c>
      <c r="G2135">
        <v>1</v>
      </c>
      <c r="H2135">
        <v>3</v>
      </c>
      <c r="I2135" t="s">
        <v>739</v>
      </c>
      <c r="J2135" t="s">
        <v>5968</v>
      </c>
      <c r="K2135" t="s">
        <v>2747</v>
      </c>
      <c r="L2135">
        <v>24</v>
      </c>
      <c r="M2135" s="37">
        <v>43497</v>
      </c>
      <c r="N2135" t="s">
        <v>42</v>
      </c>
      <c r="O2135" t="s">
        <v>1196</v>
      </c>
      <c r="Q2135" s="37"/>
      <c r="R2135" s="37"/>
      <c r="S2135" t="b">
        <v>0</v>
      </c>
      <c r="V2135" t="s">
        <v>714</v>
      </c>
      <c r="W2135">
        <v>12</v>
      </c>
      <c r="X2135">
        <v>3</v>
      </c>
      <c r="Y2135">
        <v>3</v>
      </c>
      <c r="Z2135">
        <v>945</v>
      </c>
      <c r="AA2135">
        <v>0</v>
      </c>
      <c r="AE2135" t="b">
        <v>0</v>
      </c>
      <c r="AF2135" t="b">
        <v>0</v>
      </c>
      <c r="AG2135" t="s">
        <v>74</v>
      </c>
    </row>
    <row r="2136" spans="1:33" x14ac:dyDescent="0.25">
      <c r="A2136" t="str">
        <f>_xlfn.CONCAT(Table3[[#This Row],[Order]],"-",Table3[[#This Row],[Line]])</f>
        <v>76087-2</v>
      </c>
      <c r="C2136" t="s">
        <v>5967</v>
      </c>
      <c r="D2136" t="s">
        <v>74</v>
      </c>
      <c r="E2136" t="b">
        <v>0</v>
      </c>
      <c r="F2136">
        <v>76087</v>
      </c>
      <c r="G2136">
        <v>2</v>
      </c>
      <c r="H2136">
        <v>3</v>
      </c>
      <c r="I2136" t="s">
        <v>739</v>
      </c>
      <c r="J2136" t="s">
        <v>5968</v>
      </c>
      <c r="K2136" t="s">
        <v>2748</v>
      </c>
      <c r="L2136">
        <v>33</v>
      </c>
      <c r="M2136" s="37">
        <v>43497</v>
      </c>
      <c r="N2136" t="s">
        <v>42</v>
      </c>
      <c r="O2136" t="s">
        <v>1196</v>
      </c>
      <c r="Q2136" s="37"/>
      <c r="R2136" s="37"/>
      <c r="S2136" t="b">
        <v>0</v>
      </c>
      <c r="V2136" t="s">
        <v>714</v>
      </c>
      <c r="W2136">
        <v>12</v>
      </c>
      <c r="X2136">
        <v>3</v>
      </c>
      <c r="Y2136">
        <v>3</v>
      </c>
      <c r="Z2136">
        <v>1431</v>
      </c>
      <c r="AA2136">
        <v>0</v>
      </c>
      <c r="AE2136" t="b">
        <v>0</v>
      </c>
      <c r="AF2136" t="b">
        <v>0</v>
      </c>
      <c r="AG2136" t="s">
        <v>74</v>
      </c>
    </row>
    <row r="2137" spans="1:33" x14ac:dyDescent="0.25">
      <c r="A2137" t="str">
        <f>_xlfn.CONCAT(Table3[[#This Row],[Order]],"-",Table3[[#This Row],[Line]])</f>
        <v>76087-3</v>
      </c>
      <c r="C2137" t="s">
        <v>5967</v>
      </c>
      <c r="D2137" t="s">
        <v>74</v>
      </c>
      <c r="E2137" t="b">
        <v>0</v>
      </c>
      <c r="F2137">
        <v>76087</v>
      </c>
      <c r="G2137">
        <v>3</v>
      </c>
      <c r="H2137">
        <v>3</v>
      </c>
      <c r="I2137" t="s">
        <v>739</v>
      </c>
      <c r="J2137" t="s">
        <v>5968</v>
      </c>
      <c r="K2137" t="s">
        <v>1199</v>
      </c>
      <c r="L2137">
        <v>21</v>
      </c>
      <c r="M2137" s="37">
        <v>43497</v>
      </c>
      <c r="N2137" t="s">
        <v>42</v>
      </c>
      <c r="O2137" t="s">
        <v>1196</v>
      </c>
      <c r="Q2137" s="37"/>
      <c r="R2137" s="37"/>
      <c r="S2137" t="b">
        <v>0</v>
      </c>
      <c r="V2137" t="s">
        <v>714</v>
      </c>
      <c r="W2137">
        <v>12</v>
      </c>
      <c r="X2137">
        <v>3</v>
      </c>
      <c r="Y2137">
        <v>3</v>
      </c>
      <c r="Z2137">
        <v>945</v>
      </c>
      <c r="AA2137">
        <v>0</v>
      </c>
      <c r="AE2137" t="b">
        <v>0</v>
      </c>
      <c r="AF2137" t="b">
        <v>0</v>
      </c>
      <c r="AG2137" t="s">
        <v>74</v>
      </c>
    </row>
    <row r="2138" spans="1:33" x14ac:dyDescent="0.25">
      <c r="A2138" t="str">
        <f>_xlfn.CONCAT(Table3[[#This Row],[Order]],"-",Table3[[#This Row],[Line]])</f>
        <v>76087-4</v>
      </c>
      <c r="C2138" t="s">
        <v>5967</v>
      </c>
      <c r="D2138" t="s">
        <v>74</v>
      </c>
      <c r="E2138" t="b">
        <v>0</v>
      </c>
      <c r="F2138">
        <v>76087</v>
      </c>
      <c r="G2138">
        <v>4</v>
      </c>
      <c r="H2138">
        <v>3</v>
      </c>
      <c r="I2138" t="s">
        <v>739</v>
      </c>
      <c r="J2138" t="s">
        <v>5968</v>
      </c>
      <c r="K2138" t="s">
        <v>1201</v>
      </c>
      <c r="L2138">
        <v>36</v>
      </c>
      <c r="M2138" s="37">
        <v>43497</v>
      </c>
      <c r="N2138" t="s">
        <v>42</v>
      </c>
      <c r="O2138" t="s">
        <v>1196</v>
      </c>
      <c r="Q2138" s="37"/>
      <c r="R2138" s="37"/>
      <c r="S2138" t="b">
        <v>0</v>
      </c>
      <c r="V2138" t="s">
        <v>714</v>
      </c>
      <c r="W2138">
        <v>12</v>
      </c>
      <c r="X2138">
        <v>3</v>
      </c>
      <c r="Y2138">
        <v>3</v>
      </c>
      <c r="Z2138">
        <v>1431</v>
      </c>
      <c r="AA2138">
        <v>0</v>
      </c>
      <c r="AE2138" t="b">
        <v>0</v>
      </c>
      <c r="AF2138" t="b">
        <v>0</v>
      </c>
      <c r="AG2138" t="s">
        <v>74</v>
      </c>
    </row>
    <row r="2139" spans="1:33" x14ac:dyDescent="0.25">
      <c r="A2139" t="str">
        <f>_xlfn.CONCAT(Table3[[#This Row],[Order]],"-",Table3[[#This Row],[Line]])</f>
        <v>57100-2</v>
      </c>
      <c r="C2139" t="s">
        <v>5967</v>
      </c>
      <c r="D2139" t="s">
        <v>74</v>
      </c>
      <c r="E2139" t="b">
        <v>0</v>
      </c>
      <c r="F2139">
        <v>57100</v>
      </c>
      <c r="G2139">
        <v>2</v>
      </c>
      <c r="H2139">
        <v>2</v>
      </c>
      <c r="I2139" t="s">
        <v>718</v>
      </c>
      <c r="J2139" t="s">
        <v>5968</v>
      </c>
      <c r="K2139" t="s">
        <v>1189</v>
      </c>
      <c r="L2139">
        <v>0</v>
      </c>
      <c r="M2139" s="37"/>
      <c r="N2139" t="s">
        <v>782</v>
      </c>
      <c r="Q2139" s="37"/>
      <c r="R2139" s="37"/>
      <c r="S2139" t="b">
        <v>0</v>
      </c>
      <c r="V2139" t="s">
        <v>714</v>
      </c>
      <c r="W2139">
        <v>0</v>
      </c>
      <c r="X2139">
        <v>0</v>
      </c>
      <c r="Z2139">
        <v>650</v>
      </c>
      <c r="AA2139">
        <v>0</v>
      </c>
      <c r="AE2139" t="b">
        <v>0</v>
      </c>
      <c r="AF2139" t="b">
        <v>0</v>
      </c>
      <c r="AG2139" t="s">
        <v>74</v>
      </c>
    </row>
    <row r="2140" spans="1:33" x14ac:dyDescent="0.25">
      <c r="A2140" t="str">
        <f>_xlfn.CONCAT(Table3[[#This Row],[Order]],"-",Table3[[#This Row],[Line]])</f>
        <v>57100-4</v>
      </c>
      <c r="C2140" t="s">
        <v>5967</v>
      </c>
      <c r="D2140" t="s">
        <v>74</v>
      </c>
      <c r="E2140" t="b">
        <v>0</v>
      </c>
      <c r="F2140">
        <v>57100</v>
      </c>
      <c r="G2140">
        <v>4</v>
      </c>
      <c r="H2140">
        <v>6</v>
      </c>
      <c r="I2140" t="s">
        <v>718</v>
      </c>
      <c r="J2140" t="s">
        <v>5968</v>
      </c>
      <c r="K2140" t="s">
        <v>993</v>
      </c>
      <c r="L2140">
        <v>0</v>
      </c>
      <c r="M2140" s="37"/>
      <c r="N2140" t="s">
        <v>782</v>
      </c>
      <c r="Q2140" s="37"/>
      <c r="R2140" s="37"/>
      <c r="S2140" t="b">
        <v>0</v>
      </c>
      <c r="V2140" t="s">
        <v>714</v>
      </c>
      <c r="W2140">
        <v>0</v>
      </c>
      <c r="X2140">
        <v>0</v>
      </c>
      <c r="Z2140">
        <v>1020</v>
      </c>
      <c r="AA2140">
        <v>0</v>
      </c>
      <c r="AE2140" t="b">
        <v>0</v>
      </c>
      <c r="AF2140" t="b">
        <v>0</v>
      </c>
      <c r="AG2140" t="s">
        <v>74</v>
      </c>
    </row>
    <row r="2141" spans="1:33" x14ac:dyDescent="0.25">
      <c r="A2141" t="str">
        <f>_xlfn.CONCAT(Table3[[#This Row],[Order]],"-",Table3[[#This Row],[Line]])</f>
        <v>57100-8</v>
      </c>
      <c r="C2141" t="s">
        <v>5967</v>
      </c>
      <c r="D2141" t="s">
        <v>74</v>
      </c>
      <c r="E2141" t="b">
        <v>0</v>
      </c>
      <c r="F2141">
        <v>57100</v>
      </c>
      <c r="G2141">
        <v>8</v>
      </c>
      <c r="H2141">
        <v>42</v>
      </c>
      <c r="I2141" t="s">
        <v>718</v>
      </c>
      <c r="J2141" t="s">
        <v>5968</v>
      </c>
      <c r="K2141" t="s">
        <v>994</v>
      </c>
      <c r="L2141">
        <v>0</v>
      </c>
      <c r="M2141" s="37"/>
      <c r="N2141" t="s">
        <v>782</v>
      </c>
      <c r="Q2141" s="37"/>
      <c r="R2141" s="37"/>
      <c r="S2141" t="b">
        <v>0</v>
      </c>
      <c r="V2141" t="s">
        <v>714</v>
      </c>
      <c r="W2141">
        <v>0</v>
      </c>
      <c r="X2141">
        <v>0</v>
      </c>
      <c r="Z2141">
        <v>7140</v>
      </c>
      <c r="AA2141">
        <v>0</v>
      </c>
      <c r="AE2141" t="b">
        <v>0</v>
      </c>
      <c r="AF2141" t="b">
        <v>0</v>
      </c>
      <c r="AG2141" t="s">
        <v>74</v>
      </c>
    </row>
    <row r="2142" spans="1:33" x14ac:dyDescent="0.25">
      <c r="A2142" t="str">
        <f>_xlfn.CONCAT(Table3[[#This Row],[Order]],"-",Table3[[#This Row],[Line]])</f>
        <v>57100-9</v>
      </c>
      <c r="C2142" t="s">
        <v>5967</v>
      </c>
      <c r="D2142" t="s">
        <v>74</v>
      </c>
      <c r="E2142" t="b">
        <v>0</v>
      </c>
      <c r="F2142">
        <v>57100</v>
      </c>
      <c r="G2142">
        <v>9</v>
      </c>
      <c r="H2142">
        <v>1</v>
      </c>
      <c r="I2142" t="s">
        <v>731</v>
      </c>
      <c r="J2142" t="s">
        <v>5968</v>
      </c>
      <c r="K2142" t="s">
        <v>995</v>
      </c>
      <c r="L2142">
        <v>0</v>
      </c>
      <c r="M2142" s="37"/>
      <c r="N2142" t="s">
        <v>782</v>
      </c>
      <c r="Q2142" s="37"/>
      <c r="R2142" s="37"/>
      <c r="S2142" t="b">
        <v>0</v>
      </c>
      <c r="V2142" t="s">
        <v>714</v>
      </c>
      <c r="W2142">
        <v>0</v>
      </c>
      <c r="X2142">
        <v>0</v>
      </c>
      <c r="Z2142">
        <v>20400</v>
      </c>
      <c r="AA2142">
        <v>0</v>
      </c>
      <c r="AE2142" t="b">
        <v>0</v>
      </c>
      <c r="AF2142" t="b">
        <v>0</v>
      </c>
      <c r="AG2142" t="s">
        <v>74</v>
      </c>
    </row>
    <row r="2143" spans="1:33" x14ac:dyDescent="0.25">
      <c r="A2143" t="str">
        <f>_xlfn.CONCAT(Table3[[#This Row],[Order]],"-",Table3[[#This Row],[Line]])</f>
        <v>57100-10</v>
      </c>
      <c r="C2143" t="s">
        <v>5967</v>
      </c>
      <c r="D2143" t="s">
        <v>74</v>
      </c>
      <c r="E2143" t="b">
        <v>0</v>
      </c>
      <c r="F2143">
        <v>57100</v>
      </c>
      <c r="G2143">
        <v>10</v>
      </c>
      <c r="H2143">
        <v>1</v>
      </c>
      <c r="I2143" t="s">
        <v>731</v>
      </c>
      <c r="J2143" t="s">
        <v>5968</v>
      </c>
      <c r="K2143" t="s">
        <v>996</v>
      </c>
      <c r="L2143">
        <v>0</v>
      </c>
      <c r="M2143" s="37"/>
      <c r="N2143" t="s">
        <v>782</v>
      </c>
      <c r="Q2143" s="37"/>
      <c r="R2143" s="37"/>
      <c r="S2143" t="b">
        <v>0</v>
      </c>
      <c r="V2143" t="s">
        <v>714</v>
      </c>
      <c r="W2143">
        <v>0</v>
      </c>
      <c r="X2143">
        <v>0</v>
      </c>
      <c r="Z2143">
        <v>340</v>
      </c>
      <c r="AA2143">
        <v>0</v>
      </c>
      <c r="AE2143" t="b">
        <v>0</v>
      </c>
      <c r="AF2143" t="b">
        <v>0</v>
      </c>
      <c r="AG2143" t="s">
        <v>74</v>
      </c>
    </row>
    <row r="2144" spans="1:33" x14ac:dyDescent="0.25">
      <c r="A2144" t="str">
        <f>_xlfn.CONCAT(Table3[[#This Row],[Order]],"-",Table3[[#This Row],[Line]])</f>
        <v>57100-19</v>
      </c>
      <c r="C2144" t="s">
        <v>5967</v>
      </c>
      <c r="D2144" t="s">
        <v>74</v>
      </c>
      <c r="E2144" t="b">
        <v>0</v>
      </c>
      <c r="F2144">
        <v>57100</v>
      </c>
      <c r="G2144">
        <v>19</v>
      </c>
      <c r="H2144">
        <v>20</v>
      </c>
      <c r="I2144" t="s">
        <v>718</v>
      </c>
      <c r="J2144" t="s">
        <v>5968</v>
      </c>
      <c r="K2144" t="s">
        <v>997</v>
      </c>
      <c r="L2144">
        <v>0</v>
      </c>
      <c r="M2144" s="37"/>
      <c r="N2144" t="s">
        <v>782</v>
      </c>
      <c r="Q2144" s="37"/>
      <c r="R2144" s="37"/>
      <c r="S2144" t="b">
        <v>0</v>
      </c>
      <c r="V2144" t="s">
        <v>714</v>
      </c>
      <c r="W2144">
        <v>0</v>
      </c>
      <c r="X2144">
        <v>0</v>
      </c>
      <c r="Z2144">
        <v>4500</v>
      </c>
      <c r="AA2144">
        <v>0</v>
      </c>
      <c r="AE2144" t="b">
        <v>0</v>
      </c>
      <c r="AF2144" t="b">
        <v>0</v>
      </c>
      <c r="AG2144" t="s">
        <v>74</v>
      </c>
    </row>
    <row r="2145" spans="1:33" x14ac:dyDescent="0.25">
      <c r="A2145" t="str">
        <f>_xlfn.CONCAT(Table3[[#This Row],[Order]],"-",Table3[[#This Row],[Line]])</f>
        <v>57100-20</v>
      </c>
      <c r="C2145" t="s">
        <v>5967</v>
      </c>
      <c r="D2145" t="s">
        <v>74</v>
      </c>
      <c r="E2145" t="b">
        <v>0</v>
      </c>
      <c r="F2145">
        <v>57100</v>
      </c>
      <c r="G2145">
        <v>20</v>
      </c>
      <c r="H2145">
        <v>9</v>
      </c>
      <c r="I2145" t="s">
        <v>718</v>
      </c>
      <c r="J2145" t="s">
        <v>5968</v>
      </c>
      <c r="K2145" t="s">
        <v>998</v>
      </c>
      <c r="L2145">
        <v>0</v>
      </c>
      <c r="M2145" s="37"/>
      <c r="N2145" t="s">
        <v>782</v>
      </c>
      <c r="Q2145" s="37"/>
      <c r="R2145" s="37"/>
      <c r="S2145" t="b">
        <v>0</v>
      </c>
      <c r="V2145" t="s">
        <v>714</v>
      </c>
      <c r="W2145">
        <v>0</v>
      </c>
      <c r="X2145">
        <v>0</v>
      </c>
      <c r="Z2145">
        <v>2025</v>
      </c>
      <c r="AA2145">
        <v>0</v>
      </c>
      <c r="AE2145" t="b">
        <v>0</v>
      </c>
      <c r="AF2145" t="b">
        <v>0</v>
      </c>
      <c r="AG2145" t="s">
        <v>74</v>
      </c>
    </row>
    <row r="2146" spans="1:33" x14ac:dyDescent="0.25">
      <c r="A2146" t="str">
        <f>_xlfn.CONCAT(Table3[[#This Row],[Order]],"-",Table3[[#This Row],[Line]])</f>
        <v>76647-1</v>
      </c>
      <c r="C2146" t="s">
        <v>5967</v>
      </c>
      <c r="D2146" t="s">
        <v>74</v>
      </c>
      <c r="E2146" t="b">
        <v>0</v>
      </c>
      <c r="F2146">
        <v>76647</v>
      </c>
      <c r="G2146">
        <v>1</v>
      </c>
      <c r="H2146">
        <v>13</v>
      </c>
      <c r="I2146" t="s">
        <v>732</v>
      </c>
      <c r="J2146" t="s">
        <v>5968</v>
      </c>
      <c r="K2146" t="s">
        <v>2749</v>
      </c>
      <c r="L2146">
        <v>42.38</v>
      </c>
      <c r="M2146" s="37">
        <v>43480</v>
      </c>
      <c r="N2146" t="s">
        <v>42</v>
      </c>
      <c r="Q2146" s="37"/>
      <c r="R2146" s="37"/>
      <c r="S2146" t="b">
        <v>0</v>
      </c>
      <c r="V2146" t="s">
        <v>714</v>
      </c>
      <c r="W2146">
        <v>4</v>
      </c>
      <c r="X2146">
        <v>13</v>
      </c>
      <c r="Y2146">
        <v>13</v>
      </c>
      <c r="Z2146">
        <v>4680</v>
      </c>
      <c r="AA2146">
        <v>0</v>
      </c>
      <c r="AE2146" t="b">
        <v>0</v>
      </c>
      <c r="AF2146" t="b">
        <v>0</v>
      </c>
      <c r="AG2146" t="s">
        <v>74</v>
      </c>
    </row>
    <row r="2147" spans="1:33" x14ac:dyDescent="0.25">
      <c r="A2147" t="str">
        <f>_xlfn.CONCAT(Table3[[#This Row],[Order]],"-",Table3[[#This Row],[Line]])</f>
        <v>76647-2</v>
      </c>
      <c r="C2147" t="s">
        <v>5967</v>
      </c>
      <c r="D2147" t="s">
        <v>74</v>
      </c>
      <c r="E2147" t="b">
        <v>0</v>
      </c>
      <c r="F2147">
        <v>76647</v>
      </c>
      <c r="G2147">
        <v>2</v>
      </c>
      <c r="H2147">
        <v>1</v>
      </c>
      <c r="I2147" t="s">
        <v>730</v>
      </c>
      <c r="J2147" t="s">
        <v>5968</v>
      </c>
      <c r="K2147" t="s">
        <v>2750</v>
      </c>
      <c r="L2147">
        <v>104.36</v>
      </c>
      <c r="M2147" s="37">
        <v>43480</v>
      </c>
      <c r="N2147" t="s">
        <v>42</v>
      </c>
      <c r="Q2147" s="37"/>
      <c r="R2147" s="37"/>
      <c r="S2147" t="b">
        <v>0</v>
      </c>
      <c r="V2147" t="s">
        <v>714</v>
      </c>
      <c r="W2147">
        <v>4</v>
      </c>
      <c r="X2147">
        <v>20</v>
      </c>
      <c r="Y2147">
        <v>20</v>
      </c>
      <c r="Z2147">
        <v>5928</v>
      </c>
      <c r="AA2147">
        <v>0</v>
      </c>
      <c r="AE2147" t="b">
        <v>0</v>
      </c>
      <c r="AF2147" t="b">
        <v>0</v>
      </c>
      <c r="AG2147" t="s">
        <v>74</v>
      </c>
    </row>
    <row r="2148" spans="1:33" x14ac:dyDescent="0.25">
      <c r="A2148" t="str">
        <f>_xlfn.CONCAT(Table3[[#This Row],[Order]],"-",Table3[[#This Row],[Line]])</f>
        <v>76647-3</v>
      </c>
      <c r="C2148" t="s">
        <v>5967</v>
      </c>
      <c r="D2148" t="s">
        <v>74</v>
      </c>
      <c r="E2148" t="b">
        <v>0</v>
      </c>
      <c r="F2148">
        <v>76647</v>
      </c>
      <c r="G2148">
        <v>3</v>
      </c>
      <c r="H2148">
        <v>2</v>
      </c>
      <c r="I2148" t="s">
        <v>746</v>
      </c>
      <c r="J2148" t="s">
        <v>5968</v>
      </c>
      <c r="K2148" t="s">
        <v>2751</v>
      </c>
      <c r="L2148">
        <v>36</v>
      </c>
      <c r="M2148" s="37">
        <v>43480</v>
      </c>
      <c r="N2148" t="s">
        <v>42</v>
      </c>
      <c r="Q2148" s="37"/>
      <c r="R2148" s="37"/>
      <c r="S2148" t="b">
        <v>0</v>
      </c>
      <c r="V2148" t="s">
        <v>714</v>
      </c>
      <c r="W2148">
        <v>4</v>
      </c>
      <c r="X2148">
        <v>4</v>
      </c>
      <c r="Y2148">
        <v>12</v>
      </c>
      <c r="Z2148">
        <v>5184</v>
      </c>
      <c r="AA2148">
        <v>0</v>
      </c>
      <c r="AE2148" t="b">
        <v>0</v>
      </c>
      <c r="AF2148" t="b">
        <v>0</v>
      </c>
      <c r="AG2148" t="s">
        <v>74</v>
      </c>
    </row>
    <row r="2149" spans="1:33" x14ac:dyDescent="0.25">
      <c r="A2149" t="str">
        <f>_xlfn.CONCAT(Table3[[#This Row],[Order]],"-",Table3[[#This Row],[Line]])</f>
        <v>76647-4</v>
      </c>
      <c r="C2149" t="s">
        <v>5967</v>
      </c>
      <c r="D2149" t="s">
        <v>74</v>
      </c>
      <c r="E2149" t="b">
        <v>0</v>
      </c>
      <c r="F2149">
        <v>76647</v>
      </c>
      <c r="G2149">
        <v>4</v>
      </c>
      <c r="H2149">
        <v>1</v>
      </c>
      <c r="I2149" t="s">
        <v>746</v>
      </c>
      <c r="J2149" t="s">
        <v>5968</v>
      </c>
      <c r="K2149" t="s">
        <v>2752</v>
      </c>
      <c r="L2149">
        <v>18</v>
      </c>
      <c r="M2149" s="37">
        <v>43480</v>
      </c>
      <c r="N2149" t="s">
        <v>42</v>
      </c>
      <c r="Q2149" s="37"/>
      <c r="R2149" s="37"/>
      <c r="S2149" t="b">
        <v>0</v>
      </c>
      <c r="V2149" t="s">
        <v>714</v>
      </c>
      <c r="W2149">
        <v>4</v>
      </c>
      <c r="X2149">
        <v>2</v>
      </c>
      <c r="Y2149">
        <v>6</v>
      </c>
      <c r="Z2149">
        <v>2310</v>
      </c>
      <c r="AA2149">
        <v>0</v>
      </c>
      <c r="AE2149" t="b">
        <v>0</v>
      </c>
      <c r="AF2149" t="b">
        <v>0</v>
      </c>
      <c r="AG2149" t="s">
        <v>74</v>
      </c>
    </row>
    <row r="2150" spans="1:33" x14ac:dyDescent="0.25">
      <c r="A2150" t="str">
        <f>_xlfn.CONCAT(Table3[[#This Row],[Order]],"-",Table3[[#This Row],[Line]])</f>
        <v>77446-1</v>
      </c>
      <c r="C2150" t="s">
        <v>5967</v>
      </c>
      <c r="D2150" t="s">
        <v>74</v>
      </c>
      <c r="E2150" t="b">
        <v>0</v>
      </c>
      <c r="F2150">
        <v>77446</v>
      </c>
      <c r="G2150">
        <v>1</v>
      </c>
      <c r="H2150">
        <v>5</v>
      </c>
      <c r="I2150" t="s">
        <v>719</v>
      </c>
      <c r="J2150" t="s">
        <v>5968</v>
      </c>
      <c r="K2150" t="s">
        <v>2430</v>
      </c>
      <c r="L2150">
        <v>12.05</v>
      </c>
      <c r="M2150" s="37">
        <v>43481</v>
      </c>
      <c r="N2150" t="s">
        <v>42</v>
      </c>
      <c r="Q2150" s="37"/>
      <c r="R2150" s="37"/>
      <c r="S2150" t="b">
        <v>0</v>
      </c>
      <c r="V2150" t="s">
        <v>714</v>
      </c>
      <c r="W2150">
        <v>12</v>
      </c>
      <c r="X2150">
        <v>5</v>
      </c>
      <c r="Y2150">
        <v>5</v>
      </c>
      <c r="Z2150">
        <v>1500</v>
      </c>
      <c r="AA2150">
        <v>0</v>
      </c>
      <c r="AE2150" t="b">
        <v>0</v>
      </c>
      <c r="AF2150" t="b">
        <v>0</v>
      </c>
      <c r="AG2150" t="s">
        <v>74</v>
      </c>
    </row>
    <row r="2151" spans="1:33" x14ac:dyDescent="0.25">
      <c r="A2151" t="str">
        <f>_xlfn.CONCAT(Table3[[#This Row],[Order]],"-",Table3[[#This Row],[Line]])</f>
        <v>77446-2</v>
      </c>
      <c r="C2151" t="s">
        <v>5967</v>
      </c>
      <c r="D2151" t="s">
        <v>74</v>
      </c>
      <c r="E2151" t="b">
        <v>0</v>
      </c>
      <c r="F2151">
        <v>77446</v>
      </c>
      <c r="G2151">
        <v>2</v>
      </c>
      <c r="H2151">
        <v>3</v>
      </c>
      <c r="I2151" t="s">
        <v>719</v>
      </c>
      <c r="J2151" t="s">
        <v>5968</v>
      </c>
      <c r="K2151" t="s">
        <v>2432</v>
      </c>
      <c r="L2151">
        <v>19.05</v>
      </c>
      <c r="M2151" s="37">
        <v>43481</v>
      </c>
      <c r="N2151" t="s">
        <v>42</v>
      </c>
      <c r="Q2151" s="37"/>
      <c r="R2151" s="37"/>
      <c r="S2151" t="b">
        <v>0</v>
      </c>
      <c r="V2151" t="s">
        <v>714</v>
      </c>
      <c r="W2151">
        <v>12</v>
      </c>
      <c r="X2151">
        <v>3</v>
      </c>
      <c r="Y2151">
        <v>3</v>
      </c>
      <c r="Z2151">
        <v>1440</v>
      </c>
      <c r="AA2151">
        <v>0</v>
      </c>
      <c r="AE2151" t="b">
        <v>0</v>
      </c>
      <c r="AF2151" t="b">
        <v>0</v>
      </c>
      <c r="AG2151" t="s">
        <v>74</v>
      </c>
    </row>
    <row r="2152" spans="1:33" x14ac:dyDescent="0.25">
      <c r="A2152" t="str">
        <f>_xlfn.CONCAT(Table3[[#This Row],[Order]],"-",Table3[[#This Row],[Line]])</f>
        <v>77446-3</v>
      </c>
      <c r="C2152" t="s">
        <v>5967</v>
      </c>
      <c r="D2152" t="s">
        <v>74</v>
      </c>
      <c r="E2152" t="b">
        <v>0</v>
      </c>
      <c r="F2152">
        <v>77446</v>
      </c>
      <c r="G2152">
        <v>3</v>
      </c>
      <c r="H2152">
        <v>27</v>
      </c>
      <c r="I2152" t="s">
        <v>719</v>
      </c>
      <c r="J2152" t="s">
        <v>5968</v>
      </c>
      <c r="K2152" t="s">
        <v>2433</v>
      </c>
      <c r="L2152">
        <v>145.80000000000001</v>
      </c>
      <c r="M2152" s="37">
        <v>43481</v>
      </c>
      <c r="N2152" t="s">
        <v>42</v>
      </c>
      <c r="Q2152" s="37"/>
      <c r="R2152" s="37"/>
      <c r="S2152" t="b">
        <v>0</v>
      </c>
      <c r="V2152" t="s">
        <v>714</v>
      </c>
      <c r="W2152">
        <v>12</v>
      </c>
      <c r="X2152">
        <v>27</v>
      </c>
      <c r="Y2152">
        <v>27</v>
      </c>
      <c r="Z2152">
        <v>8100</v>
      </c>
      <c r="AA2152">
        <v>0</v>
      </c>
      <c r="AE2152" t="b">
        <v>0</v>
      </c>
      <c r="AF2152" t="b">
        <v>0</v>
      </c>
      <c r="AG2152" t="s">
        <v>74</v>
      </c>
    </row>
    <row r="2153" spans="1:33" x14ac:dyDescent="0.25">
      <c r="A2153" t="str">
        <f>_xlfn.CONCAT(Table3[[#This Row],[Order]],"-",Table3[[#This Row],[Line]])</f>
        <v>77446-4</v>
      </c>
      <c r="C2153" t="s">
        <v>5967</v>
      </c>
      <c r="D2153" t="s">
        <v>74</v>
      </c>
      <c r="E2153" t="b">
        <v>0</v>
      </c>
      <c r="F2153">
        <v>77446</v>
      </c>
      <c r="G2153">
        <v>4</v>
      </c>
      <c r="H2153">
        <v>9</v>
      </c>
      <c r="I2153" t="s">
        <v>719</v>
      </c>
      <c r="J2153" t="s">
        <v>5968</v>
      </c>
      <c r="K2153" t="s">
        <v>2435</v>
      </c>
      <c r="L2153">
        <v>77.67</v>
      </c>
      <c r="M2153" s="37">
        <v>43481</v>
      </c>
      <c r="N2153" t="s">
        <v>42</v>
      </c>
      <c r="Q2153" s="37"/>
      <c r="R2153" s="37"/>
      <c r="S2153" t="b">
        <v>0</v>
      </c>
      <c r="V2153" t="s">
        <v>714</v>
      </c>
      <c r="W2153">
        <v>12</v>
      </c>
      <c r="X2153">
        <v>9</v>
      </c>
      <c r="Y2153">
        <v>18</v>
      </c>
      <c r="Z2153">
        <v>2700</v>
      </c>
      <c r="AA2153">
        <v>0</v>
      </c>
      <c r="AE2153" t="b">
        <v>0</v>
      </c>
      <c r="AF2153" t="b">
        <v>0</v>
      </c>
      <c r="AG2153" t="s">
        <v>74</v>
      </c>
    </row>
    <row r="2154" spans="1:33" x14ac:dyDescent="0.25">
      <c r="A2154" t="str">
        <f>_xlfn.CONCAT(Table3[[#This Row],[Order]],"-",Table3[[#This Row],[Line]])</f>
        <v>77446-5</v>
      </c>
      <c r="C2154" t="s">
        <v>5967</v>
      </c>
      <c r="D2154" t="s">
        <v>74</v>
      </c>
      <c r="E2154" t="b">
        <v>0</v>
      </c>
      <c r="F2154">
        <v>77446</v>
      </c>
      <c r="G2154">
        <v>5</v>
      </c>
      <c r="H2154">
        <v>7</v>
      </c>
      <c r="I2154" t="s">
        <v>719</v>
      </c>
      <c r="J2154" t="s">
        <v>5968</v>
      </c>
      <c r="K2154" t="s">
        <v>2437</v>
      </c>
      <c r="L2154">
        <v>87.15</v>
      </c>
      <c r="M2154" s="37">
        <v>43481</v>
      </c>
      <c r="N2154" t="s">
        <v>42</v>
      </c>
      <c r="Q2154" s="37"/>
      <c r="R2154" s="37"/>
      <c r="S2154" t="b">
        <v>0</v>
      </c>
      <c r="V2154" t="s">
        <v>714</v>
      </c>
      <c r="W2154">
        <v>12</v>
      </c>
      <c r="X2154">
        <v>7</v>
      </c>
      <c r="Y2154">
        <v>14</v>
      </c>
      <c r="Z2154">
        <v>3360</v>
      </c>
      <c r="AA2154">
        <v>0</v>
      </c>
      <c r="AE2154" t="b">
        <v>0</v>
      </c>
      <c r="AF2154" t="b">
        <v>0</v>
      </c>
      <c r="AG2154" t="s">
        <v>74</v>
      </c>
    </row>
    <row r="2155" spans="1:33" x14ac:dyDescent="0.25">
      <c r="A2155" t="str">
        <f>_xlfn.CONCAT(Table3[[#This Row],[Order]],"-",Table3[[#This Row],[Line]])</f>
        <v>77446-6</v>
      </c>
      <c r="C2155" t="s">
        <v>5967</v>
      </c>
      <c r="D2155" t="s">
        <v>74</v>
      </c>
      <c r="E2155" t="b">
        <v>0</v>
      </c>
      <c r="F2155">
        <v>77446</v>
      </c>
      <c r="G2155">
        <v>6</v>
      </c>
      <c r="H2155">
        <v>8</v>
      </c>
      <c r="I2155" t="s">
        <v>719</v>
      </c>
      <c r="J2155" t="s">
        <v>5968</v>
      </c>
      <c r="K2155" t="s">
        <v>2439</v>
      </c>
      <c r="L2155">
        <v>73.680000000000007</v>
      </c>
      <c r="M2155" s="37">
        <v>43481</v>
      </c>
      <c r="N2155" t="s">
        <v>42</v>
      </c>
      <c r="Q2155" s="37"/>
      <c r="R2155" s="37"/>
      <c r="S2155" t="b">
        <v>0</v>
      </c>
      <c r="V2155" t="s">
        <v>714</v>
      </c>
      <c r="W2155">
        <v>12</v>
      </c>
      <c r="X2155">
        <v>8</v>
      </c>
      <c r="Y2155">
        <v>8</v>
      </c>
      <c r="Z2155">
        <v>3840</v>
      </c>
      <c r="AA2155">
        <v>0</v>
      </c>
      <c r="AE2155" t="b">
        <v>0</v>
      </c>
      <c r="AF2155" t="b">
        <v>0</v>
      </c>
      <c r="AG2155" t="s">
        <v>74</v>
      </c>
    </row>
    <row r="2156" spans="1:33" x14ac:dyDescent="0.25">
      <c r="A2156" t="str">
        <f>_xlfn.CONCAT(Table3[[#This Row],[Order]],"-",Table3[[#This Row],[Line]])</f>
        <v>72602-1</v>
      </c>
      <c r="C2156" t="s">
        <v>5967</v>
      </c>
      <c r="D2156" t="s">
        <v>74</v>
      </c>
      <c r="E2156" t="b">
        <v>0</v>
      </c>
      <c r="F2156">
        <v>72602</v>
      </c>
      <c r="G2156">
        <v>1</v>
      </c>
      <c r="H2156">
        <v>1</v>
      </c>
      <c r="I2156" t="s">
        <v>719</v>
      </c>
      <c r="J2156" t="s">
        <v>5968</v>
      </c>
      <c r="K2156" t="s">
        <v>2173</v>
      </c>
      <c r="L2156">
        <v>14</v>
      </c>
      <c r="M2156" s="37">
        <v>43461</v>
      </c>
      <c r="N2156" t="s">
        <v>165</v>
      </c>
      <c r="P2156" t="s">
        <v>151</v>
      </c>
      <c r="Q2156" s="37">
        <v>43454</v>
      </c>
      <c r="R2156" s="37"/>
      <c r="S2156" t="b">
        <v>1</v>
      </c>
      <c r="T2156" t="s">
        <v>55</v>
      </c>
      <c r="V2156" t="s">
        <v>714</v>
      </c>
      <c r="W2156">
        <v>1</v>
      </c>
      <c r="X2156">
        <v>1</v>
      </c>
      <c r="Y2156">
        <v>2</v>
      </c>
      <c r="Z2156">
        <v>1340</v>
      </c>
      <c r="AA2156">
        <v>0</v>
      </c>
      <c r="AC2156" t="s">
        <v>151</v>
      </c>
      <c r="AD2156" t="s">
        <v>151</v>
      </c>
      <c r="AE2156" t="b">
        <v>0</v>
      </c>
      <c r="AF2156" t="b">
        <v>0</v>
      </c>
      <c r="AG2156" t="s">
        <v>74</v>
      </c>
    </row>
    <row r="2157" spans="1:33" x14ac:dyDescent="0.25">
      <c r="A2157" t="str">
        <f>_xlfn.CONCAT(Table3[[#This Row],[Order]],"-",Table3[[#This Row],[Line]])</f>
        <v>72602-2</v>
      </c>
      <c r="C2157" t="s">
        <v>5967</v>
      </c>
      <c r="D2157" t="s">
        <v>74</v>
      </c>
      <c r="E2157" t="b">
        <v>0</v>
      </c>
      <c r="F2157">
        <v>72602</v>
      </c>
      <c r="G2157">
        <v>2</v>
      </c>
      <c r="H2157">
        <v>1</v>
      </c>
      <c r="I2157" t="s">
        <v>719</v>
      </c>
      <c r="J2157" t="s">
        <v>5968</v>
      </c>
      <c r="K2157" t="s">
        <v>2174</v>
      </c>
      <c r="L2157">
        <v>14</v>
      </c>
      <c r="M2157" s="37">
        <v>43461</v>
      </c>
      <c r="N2157" t="s">
        <v>165</v>
      </c>
      <c r="P2157" t="s">
        <v>151</v>
      </c>
      <c r="Q2157" s="37">
        <v>43454</v>
      </c>
      <c r="R2157" s="37"/>
      <c r="S2157" t="b">
        <v>0</v>
      </c>
      <c r="V2157" t="s">
        <v>714</v>
      </c>
      <c r="W2157">
        <v>1</v>
      </c>
      <c r="X2157">
        <v>1</v>
      </c>
      <c r="Y2157">
        <v>3</v>
      </c>
      <c r="Z2157">
        <v>980</v>
      </c>
      <c r="AA2157">
        <v>0</v>
      </c>
      <c r="AC2157" t="s">
        <v>151</v>
      </c>
      <c r="AD2157" t="s">
        <v>151</v>
      </c>
      <c r="AE2157" t="b">
        <v>0</v>
      </c>
      <c r="AF2157" t="b">
        <v>0</v>
      </c>
      <c r="AG2157" t="s">
        <v>74</v>
      </c>
    </row>
    <row r="2158" spans="1:33" x14ac:dyDescent="0.25">
      <c r="A2158" t="str">
        <f>_xlfn.CONCAT(Table3[[#This Row],[Order]],"-",Table3[[#This Row],[Line]])</f>
        <v>72602-3</v>
      </c>
      <c r="C2158" t="s">
        <v>5967</v>
      </c>
      <c r="D2158" t="s">
        <v>74</v>
      </c>
      <c r="E2158" t="b">
        <v>0</v>
      </c>
      <c r="F2158">
        <v>72602</v>
      </c>
      <c r="G2158">
        <v>3</v>
      </c>
      <c r="H2158">
        <v>1</v>
      </c>
      <c r="I2158" t="s">
        <v>719</v>
      </c>
      <c r="J2158" t="s">
        <v>5968</v>
      </c>
      <c r="K2158" t="s">
        <v>1100</v>
      </c>
      <c r="L2158">
        <v>8</v>
      </c>
      <c r="M2158" s="37">
        <v>43461</v>
      </c>
      <c r="N2158" t="s">
        <v>165</v>
      </c>
      <c r="P2158" t="s">
        <v>151</v>
      </c>
      <c r="Q2158" s="37">
        <v>43454</v>
      </c>
      <c r="R2158" s="37"/>
      <c r="S2158" t="b">
        <v>0</v>
      </c>
      <c r="V2158" t="s">
        <v>714</v>
      </c>
      <c r="W2158">
        <v>1</v>
      </c>
      <c r="X2158">
        <v>1</v>
      </c>
      <c r="Y2158">
        <v>2</v>
      </c>
      <c r="Z2158">
        <v>660</v>
      </c>
      <c r="AA2158">
        <v>0</v>
      </c>
      <c r="AC2158" t="s">
        <v>151</v>
      </c>
      <c r="AD2158" t="s">
        <v>151</v>
      </c>
      <c r="AE2158" t="b">
        <v>0</v>
      </c>
      <c r="AF2158" t="b">
        <v>0</v>
      </c>
      <c r="AG2158" t="s">
        <v>74</v>
      </c>
    </row>
    <row r="2159" spans="1:33" x14ac:dyDescent="0.25">
      <c r="A2159" t="str">
        <f>_xlfn.CONCAT(Table3[[#This Row],[Order]],"-",Table3[[#This Row],[Line]])</f>
        <v>72602-4</v>
      </c>
      <c r="C2159" t="s">
        <v>5967</v>
      </c>
      <c r="D2159" t="s">
        <v>74</v>
      </c>
      <c r="E2159" t="b">
        <v>0</v>
      </c>
      <c r="F2159">
        <v>72602</v>
      </c>
      <c r="G2159">
        <v>4</v>
      </c>
      <c r="H2159">
        <v>1</v>
      </c>
      <c r="I2159" t="s">
        <v>719</v>
      </c>
      <c r="J2159" t="s">
        <v>5968</v>
      </c>
      <c r="K2159" t="s">
        <v>2175</v>
      </c>
      <c r="L2159">
        <v>12</v>
      </c>
      <c r="M2159" s="37">
        <v>43461</v>
      </c>
      <c r="N2159" t="s">
        <v>165</v>
      </c>
      <c r="P2159" t="s">
        <v>151</v>
      </c>
      <c r="Q2159" s="37">
        <v>43454</v>
      </c>
      <c r="R2159" s="37"/>
      <c r="S2159" t="b">
        <v>0</v>
      </c>
      <c r="V2159" t="s">
        <v>714</v>
      </c>
      <c r="W2159">
        <v>1</v>
      </c>
      <c r="X2159">
        <v>1</v>
      </c>
      <c r="Y2159">
        <v>2</v>
      </c>
      <c r="Z2159">
        <v>740</v>
      </c>
      <c r="AA2159">
        <v>0</v>
      </c>
      <c r="AC2159" t="s">
        <v>151</v>
      </c>
      <c r="AD2159" t="s">
        <v>151</v>
      </c>
      <c r="AE2159" t="b">
        <v>0</v>
      </c>
      <c r="AF2159" t="b">
        <v>0</v>
      </c>
      <c r="AG2159" t="s">
        <v>74</v>
      </c>
    </row>
    <row r="2160" spans="1:33" x14ac:dyDescent="0.25">
      <c r="A2160" t="str">
        <f>_xlfn.CONCAT(Table3[[#This Row],[Order]],"-",Table3[[#This Row],[Line]])</f>
        <v>72602-5</v>
      </c>
      <c r="C2160" t="s">
        <v>5967</v>
      </c>
      <c r="D2160" t="s">
        <v>74</v>
      </c>
      <c r="E2160" t="b">
        <v>0</v>
      </c>
      <c r="F2160">
        <v>72602</v>
      </c>
      <c r="G2160">
        <v>5</v>
      </c>
      <c r="H2160">
        <v>1</v>
      </c>
      <c r="I2160" t="s">
        <v>719</v>
      </c>
      <c r="J2160" t="s">
        <v>5968</v>
      </c>
      <c r="K2160" t="s">
        <v>2176</v>
      </c>
      <c r="L2160">
        <v>12</v>
      </c>
      <c r="M2160" s="37">
        <v>43461</v>
      </c>
      <c r="N2160" t="s">
        <v>165</v>
      </c>
      <c r="P2160" t="s">
        <v>151</v>
      </c>
      <c r="Q2160" s="37">
        <v>43454</v>
      </c>
      <c r="R2160" s="37"/>
      <c r="S2160" t="b">
        <v>1</v>
      </c>
      <c r="T2160" t="s">
        <v>125</v>
      </c>
      <c r="V2160" t="s">
        <v>714</v>
      </c>
      <c r="W2160">
        <v>1</v>
      </c>
      <c r="X2160">
        <v>1</v>
      </c>
      <c r="Y2160">
        <v>3</v>
      </c>
      <c r="Z2160">
        <v>820</v>
      </c>
      <c r="AA2160">
        <v>0</v>
      </c>
      <c r="AC2160" t="s">
        <v>151</v>
      </c>
      <c r="AD2160" t="s">
        <v>151</v>
      </c>
      <c r="AE2160" t="b">
        <v>0</v>
      </c>
      <c r="AF2160" t="b">
        <v>0</v>
      </c>
      <c r="AG2160" t="s">
        <v>74</v>
      </c>
    </row>
    <row r="2161" spans="1:33" x14ac:dyDescent="0.25">
      <c r="A2161" t="str">
        <f>_xlfn.CONCAT(Table3[[#This Row],[Order]],"-",Table3[[#This Row],[Line]])</f>
        <v>72602-6</v>
      </c>
      <c r="C2161" t="s">
        <v>5967</v>
      </c>
      <c r="D2161" t="s">
        <v>74</v>
      </c>
      <c r="E2161" t="b">
        <v>0</v>
      </c>
      <c r="F2161">
        <v>72602</v>
      </c>
      <c r="G2161">
        <v>6</v>
      </c>
      <c r="H2161">
        <v>1</v>
      </c>
      <c r="I2161" t="s">
        <v>719</v>
      </c>
      <c r="J2161" t="s">
        <v>5968</v>
      </c>
      <c r="K2161" t="s">
        <v>1101</v>
      </c>
      <c r="L2161">
        <v>5</v>
      </c>
      <c r="M2161" s="37">
        <v>43461</v>
      </c>
      <c r="N2161" t="s">
        <v>165</v>
      </c>
      <c r="P2161" t="s">
        <v>151</v>
      </c>
      <c r="Q2161" s="37">
        <v>43454</v>
      </c>
      <c r="R2161" s="37"/>
      <c r="S2161" t="b">
        <v>0</v>
      </c>
      <c r="V2161" t="s">
        <v>714</v>
      </c>
      <c r="W2161">
        <v>1</v>
      </c>
      <c r="X2161">
        <v>1</v>
      </c>
      <c r="Y2161">
        <v>2</v>
      </c>
      <c r="Z2161">
        <v>500</v>
      </c>
      <c r="AA2161">
        <v>0</v>
      </c>
      <c r="AC2161" t="s">
        <v>151</v>
      </c>
      <c r="AD2161" t="s">
        <v>151</v>
      </c>
      <c r="AE2161" t="b">
        <v>0</v>
      </c>
      <c r="AF2161" t="b">
        <v>0</v>
      </c>
      <c r="AG2161" t="s">
        <v>74</v>
      </c>
    </row>
    <row r="2162" spans="1:33" x14ac:dyDescent="0.25">
      <c r="A2162" t="str">
        <f>_xlfn.CONCAT(Table3[[#This Row],[Order]],"-",Table3[[#This Row],[Line]])</f>
        <v>72602-7</v>
      </c>
      <c r="C2162" t="s">
        <v>5967</v>
      </c>
      <c r="D2162" t="s">
        <v>74</v>
      </c>
      <c r="E2162" t="b">
        <v>0</v>
      </c>
      <c r="F2162">
        <v>72602</v>
      </c>
      <c r="G2162">
        <v>7</v>
      </c>
      <c r="H2162">
        <v>1</v>
      </c>
      <c r="I2162" t="s">
        <v>719</v>
      </c>
      <c r="J2162" t="s">
        <v>5968</v>
      </c>
      <c r="K2162" t="s">
        <v>2174</v>
      </c>
      <c r="L2162">
        <v>14</v>
      </c>
      <c r="M2162" s="37">
        <v>43461</v>
      </c>
      <c r="N2162" t="s">
        <v>165</v>
      </c>
      <c r="P2162" t="s">
        <v>151</v>
      </c>
      <c r="Q2162" s="37">
        <v>43454</v>
      </c>
      <c r="R2162" s="37"/>
      <c r="S2162" t="b">
        <v>0</v>
      </c>
      <c r="V2162" t="s">
        <v>714</v>
      </c>
      <c r="W2162">
        <v>1</v>
      </c>
      <c r="X2162">
        <v>1</v>
      </c>
      <c r="Y2162">
        <v>3</v>
      </c>
      <c r="Z2162">
        <v>980</v>
      </c>
      <c r="AA2162">
        <v>0</v>
      </c>
      <c r="AC2162" t="s">
        <v>151</v>
      </c>
      <c r="AD2162" t="s">
        <v>151</v>
      </c>
      <c r="AE2162" t="b">
        <v>0</v>
      </c>
      <c r="AF2162" t="b">
        <v>0</v>
      </c>
      <c r="AG2162" t="s">
        <v>74</v>
      </c>
    </row>
    <row r="2163" spans="1:33" x14ac:dyDescent="0.25">
      <c r="A2163" t="str">
        <f>_xlfn.CONCAT(Table3[[#This Row],[Order]],"-",Table3[[#This Row],[Line]])</f>
        <v>72602-8</v>
      </c>
      <c r="C2163" t="s">
        <v>5967</v>
      </c>
      <c r="D2163" t="s">
        <v>74</v>
      </c>
      <c r="E2163" t="b">
        <v>0</v>
      </c>
      <c r="F2163">
        <v>72602</v>
      </c>
      <c r="G2163">
        <v>8</v>
      </c>
      <c r="H2163">
        <v>1</v>
      </c>
      <c r="I2163" t="s">
        <v>719</v>
      </c>
      <c r="J2163" t="s">
        <v>5968</v>
      </c>
      <c r="K2163" t="s">
        <v>2177</v>
      </c>
      <c r="L2163">
        <v>28</v>
      </c>
      <c r="M2163" s="37">
        <v>43461</v>
      </c>
      <c r="N2163" t="s">
        <v>165</v>
      </c>
      <c r="P2163" t="s">
        <v>151</v>
      </c>
      <c r="Q2163" s="37">
        <v>43454</v>
      </c>
      <c r="R2163" s="37"/>
      <c r="S2163" t="b">
        <v>1</v>
      </c>
      <c r="T2163" t="s">
        <v>117</v>
      </c>
      <c r="V2163" t="s">
        <v>714</v>
      </c>
      <c r="W2163">
        <v>1</v>
      </c>
      <c r="X2163">
        <v>2</v>
      </c>
      <c r="Y2163">
        <v>3</v>
      </c>
      <c r="Z2163">
        <v>2550</v>
      </c>
      <c r="AA2163">
        <v>0</v>
      </c>
      <c r="AC2163" t="s">
        <v>151</v>
      </c>
      <c r="AD2163" t="s">
        <v>151</v>
      </c>
      <c r="AE2163" t="b">
        <v>0</v>
      </c>
      <c r="AF2163" t="b">
        <v>0</v>
      </c>
      <c r="AG2163" t="s">
        <v>74</v>
      </c>
    </row>
    <row r="2164" spans="1:33" x14ac:dyDescent="0.25">
      <c r="A2164" t="str">
        <f>_xlfn.CONCAT(Table3[[#This Row],[Order]],"-",Table3[[#This Row],[Line]])</f>
        <v>76451-1</v>
      </c>
      <c r="C2164" t="s">
        <v>5967</v>
      </c>
      <c r="D2164" t="s">
        <v>74</v>
      </c>
      <c r="E2164" t="b">
        <v>0</v>
      </c>
      <c r="F2164">
        <v>76451</v>
      </c>
      <c r="G2164">
        <v>1</v>
      </c>
      <c r="H2164">
        <v>290</v>
      </c>
      <c r="I2164" t="s">
        <v>764</v>
      </c>
      <c r="J2164" t="s">
        <v>5968</v>
      </c>
      <c r="K2164" t="s">
        <v>2440</v>
      </c>
      <c r="L2164">
        <v>536.5</v>
      </c>
      <c r="M2164" s="37">
        <v>43474</v>
      </c>
      <c r="N2164" t="s">
        <v>165</v>
      </c>
      <c r="P2164" t="s">
        <v>151</v>
      </c>
      <c r="Q2164" s="37">
        <v>43464</v>
      </c>
      <c r="R2164" s="37"/>
      <c r="S2164" t="b">
        <v>0</v>
      </c>
      <c r="V2164" t="s">
        <v>714</v>
      </c>
      <c r="W2164">
        <v>1</v>
      </c>
      <c r="X2164">
        <v>290</v>
      </c>
      <c r="Y2164">
        <v>290</v>
      </c>
      <c r="Z2164">
        <v>102950</v>
      </c>
      <c r="AA2164">
        <v>0</v>
      </c>
      <c r="AD2164" t="s">
        <v>151</v>
      </c>
      <c r="AE2164" t="b">
        <v>0</v>
      </c>
      <c r="AF2164" t="b">
        <v>0</v>
      </c>
      <c r="AG2164" t="s">
        <v>74</v>
      </c>
    </row>
    <row r="2165" spans="1:33" x14ac:dyDescent="0.25">
      <c r="A2165" t="str">
        <f>_xlfn.CONCAT(Table3[[#This Row],[Order]],"-",Table3[[#This Row],[Line]])</f>
        <v>72589-1</v>
      </c>
      <c r="C2165" t="s">
        <v>5967</v>
      </c>
      <c r="D2165" t="s">
        <v>74</v>
      </c>
      <c r="E2165" t="b">
        <v>0</v>
      </c>
      <c r="F2165">
        <v>72589</v>
      </c>
      <c r="G2165">
        <v>1</v>
      </c>
      <c r="H2165">
        <v>41</v>
      </c>
      <c r="I2165" t="s">
        <v>718</v>
      </c>
      <c r="J2165" t="s">
        <v>5968</v>
      </c>
      <c r="K2165" t="s">
        <v>61</v>
      </c>
      <c r="L2165">
        <v>89.953999999999994</v>
      </c>
      <c r="M2165" s="37">
        <v>43486</v>
      </c>
      <c r="N2165" t="s">
        <v>42</v>
      </c>
      <c r="O2165" t="s">
        <v>2754</v>
      </c>
      <c r="Q2165" s="37"/>
      <c r="R2165" s="37"/>
      <c r="S2165" t="b">
        <v>0</v>
      </c>
      <c r="V2165" t="s">
        <v>714</v>
      </c>
      <c r="W2165">
        <v>10</v>
      </c>
      <c r="X2165">
        <v>41</v>
      </c>
      <c r="Y2165">
        <v>41</v>
      </c>
      <c r="Z2165">
        <v>10865</v>
      </c>
      <c r="AA2165">
        <v>0</v>
      </c>
      <c r="AE2165" t="b">
        <v>0</v>
      </c>
      <c r="AF2165" t="b">
        <v>0</v>
      </c>
      <c r="AG2165" t="s">
        <v>79</v>
      </c>
    </row>
    <row r="2166" spans="1:33" x14ac:dyDescent="0.25">
      <c r="A2166" t="str">
        <f>_xlfn.CONCAT(Table3[[#This Row],[Order]],"-",Table3[[#This Row],[Line]])</f>
        <v>72589-2</v>
      </c>
      <c r="C2166" t="s">
        <v>5967</v>
      </c>
      <c r="D2166" t="s">
        <v>74</v>
      </c>
      <c r="E2166" t="b">
        <v>0</v>
      </c>
      <c r="F2166">
        <v>72589</v>
      </c>
      <c r="G2166">
        <v>2</v>
      </c>
      <c r="H2166">
        <v>19</v>
      </c>
      <c r="I2166" t="s">
        <v>718</v>
      </c>
      <c r="J2166" t="s">
        <v>5968</v>
      </c>
      <c r="K2166" t="s">
        <v>54</v>
      </c>
      <c r="L2166">
        <v>51.128999999999998</v>
      </c>
      <c r="M2166" s="37">
        <v>43486</v>
      </c>
      <c r="N2166" t="s">
        <v>42</v>
      </c>
      <c r="O2166" t="s">
        <v>2754</v>
      </c>
      <c r="Q2166" s="37"/>
      <c r="R2166" s="37"/>
      <c r="S2166" t="b">
        <v>0</v>
      </c>
      <c r="V2166" t="s">
        <v>714</v>
      </c>
      <c r="W2166">
        <v>10</v>
      </c>
      <c r="X2166">
        <v>19</v>
      </c>
      <c r="Y2166">
        <v>19</v>
      </c>
      <c r="Z2166">
        <v>6460</v>
      </c>
      <c r="AA2166">
        <v>0</v>
      </c>
      <c r="AE2166" t="b">
        <v>0</v>
      </c>
      <c r="AF2166" t="b">
        <v>0</v>
      </c>
      <c r="AG2166" t="s">
        <v>79</v>
      </c>
    </row>
    <row r="2167" spans="1:33" x14ac:dyDescent="0.25">
      <c r="A2167" t="str">
        <f>_xlfn.CONCAT(Table3[[#This Row],[Order]],"-",Table3[[#This Row],[Line]])</f>
        <v>72589-3</v>
      </c>
      <c r="C2167" t="s">
        <v>5967</v>
      </c>
      <c r="D2167" t="s">
        <v>74</v>
      </c>
      <c r="E2167" t="b">
        <v>0</v>
      </c>
      <c r="F2167">
        <v>72589</v>
      </c>
      <c r="G2167">
        <v>3</v>
      </c>
      <c r="H2167">
        <v>50</v>
      </c>
      <c r="I2167" t="s">
        <v>718</v>
      </c>
      <c r="J2167" t="s">
        <v>5968</v>
      </c>
      <c r="K2167" t="s">
        <v>60</v>
      </c>
      <c r="L2167">
        <v>109.7</v>
      </c>
      <c r="M2167" s="37">
        <v>43486</v>
      </c>
      <c r="N2167" t="s">
        <v>42</v>
      </c>
      <c r="O2167" t="s">
        <v>2754</v>
      </c>
      <c r="Q2167" s="37"/>
      <c r="R2167" s="37"/>
      <c r="S2167" t="b">
        <v>0</v>
      </c>
      <c r="V2167" t="s">
        <v>714</v>
      </c>
      <c r="W2167">
        <v>10</v>
      </c>
      <c r="X2167">
        <v>50</v>
      </c>
      <c r="Y2167">
        <v>50</v>
      </c>
      <c r="Z2167">
        <v>12250</v>
      </c>
      <c r="AA2167">
        <v>0</v>
      </c>
      <c r="AE2167" t="b">
        <v>0</v>
      </c>
      <c r="AF2167" t="b">
        <v>0</v>
      </c>
      <c r="AG2167" t="s">
        <v>79</v>
      </c>
    </row>
    <row r="2168" spans="1:33" x14ac:dyDescent="0.25">
      <c r="A2168" t="str">
        <f>_xlfn.CONCAT(Table3[[#This Row],[Order]],"-",Table3[[#This Row],[Line]])</f>
        <v>72589-4</v>
      </c>
      <c r="C2168" t="s">
        <v>5967</v>
      </c>
      <c r="D2168" t="s">
        <v>74</v>
      </c>
      <c r="E2168" t="b">
        <v>0</v>
      </c>
      <c r="F2168">
        <v>72589</v>
      </c>
      <c r="G2168">
        <v>4</v>
      </c>
      <c r="H2168">
        <v>150</v>
      </c>
      <c r="I2168" t="s">
        <v>718</v>
      </c>
      <c r="J2168" t="s">
        <v>5968</v>
      </c>
      <c r="K2168" t="s">
        <v>167</v>
      </c>
      <c r="L2168">
        <v>329.1</v>
      </c>
      <c r="M2168" s="37">
        <v>43486</v>
      </c>
      <c r="N2168" t="s">
        <v>42</v>
      </c>
      <c r="O2168" t="s">
        <v>2754</v>
      </c>
      <c r="Q2168" s="37"/>
      <c r="R2168" s="37"/>
      <c r="S2168" t="b">
        <v>0</v>
      </c>
      <c r="V2168" t="s">
        <v>714</v>
      </c>
      <c r="W2168">
        <v>10</v>
      </c>
      <c r="X2168">
        <v>150</v>
      </c>
      <c r="Y2168">
        <v>150</v>
      </c>
      <c r="Z2168">
        <v>36750</v>
      </c>
      <c r="AA2168">
        <v>0</v>
      </c>
      <c r="AE2168" t="b">
        <v>0</v>
      </c>
      <c r="AF2168" t="b">
        <v>0</v>
      </c>
      <c r="AG2168" t="s">
        <v>79</v>
      </c>
    </row>
    <row r="2169" spans="1:33" x14ac:dyDescent="0.25">
      <c r="A2169" t="str">
        <f>_xlfn.CONCAT(Table3[[#This Row],[Order]],"-",Table3[[#This Row],[Line]])</f>
        <v>72589-5</v>
      </c>
      <c r="C2169" t="s">
        <v>5967</v>
      </c>
      <c r="D2169" t="s">
        <v>74</v>
      </c>
      <c r="E2169" t="b">
        <v>0</v>
      </c>
      <c r="F2169">
        <v>72589</v>
      </c>
      <c r="G2169">
        <v>5</v>
      </c>
      <c r="H2169">
        <v>33</v>
      </c>
      <c r="I2169" t="s">
        <v>718</v>
      </c>
      <c r="J2169" t="s">
        <v>5968</v>
      </c>
      <c r="K2169" t="s">
        <v>97</v>
      </c>
      <c r="L2169">
        <v>97.481999999999999</v>
      </c>
      <c r="M2169" s="37">
        <v>43486</v>
      </c>
      <c r="N2169" t="s">
        <v>42</v>
      </c>
      <c r="O2169" t="s">
        <v>2754</v>
      </c>
      <c r="Q2169" s="37"/>
      <c r="R2169" s="37"/>
      <c r="S2169" t="b">
        <v>0</v>
      </c>
      <c r="V2169" t="s">
        <v>714</v>
      </c>
      <c r="W2169">
        <v>10</v>
      </c>
      <c r="X2169">
        <v>33</v>
      </c>
      <c r="Y2169">
        <v>33</v>
      </c>
      <c r="Z2169">
        <v>12210</v>
      </c>
      <c r="AA2169">
        <v>0</v>
      </c>
      <c r="AE2169" t="b">
        <v>0</v>
      </c>
      <c r="AF2169" t="b">
        <v>0</v>
      </c>
      <c r="AG2169" t="s">
        <v>79</v>
      </c>
    </row>
    <row r="2170" spans="1:33" x14ac:dyDescent="0.25">
      <c r="A2170" t="str">
        <f>_xlfn.CONCAT(Table3[[#This Row],[Order]],"-",Table3[[#This Row],[Line]])</f>
        <v>72589-6</v>
      </c>
      <c r="C2170" t="s">
        <v>5967</v>
      </c>
      <c r="D2170" t="s">
        <v>74</v>
      </c>
      <c r="E2170" t="b">
        <v>0</v>
      </c>
      <c r="F2170">
        <v>72589</v>
      </c>
      <c r="G2170">
        <v>6</v>
      </c>
      <c r="H2170">
        <v>9</v>
      </c>
      <c r="I2170" t="s">
        <v>718</v>
      </c>
      <c r="J2170" t="s">
        <v>5968</v>
      </c>
      <c r="K2170" t="s">
        <v>11</v>
      </c>
      <c r="L2170">
        <v>26.585999999999999</v>
      </c>
      <c r="M2170" s="37">
        <v>43486</v>
      </c>
      <c r="N2170" t="s">
        <v>42</v>
      </c>
      <c r="O2170" t="s">
        <v>2754</v>
      </c>
      <c r="Q2170" s="37"/>
      <c r="R2170" s="37"/>
      <c r="S2170" t="b">
        <v>0</v>
      </c>
      <c r="V2170" t="s">
        <v>714</v>
      </c>
      <c r="W2170">
        <v>10</v>
      </c>
      <c r="X2170">
        <v>9</v>
      </c>
      <c r="Y2170">
        <v>9</v>
      </c>
      <c r="Z2170">
        <v>3330</v>
      </c>
      <c r="AA2170">
        <v>0</v>
      </c>
      <c r="AE2170" t="b">
        <v>0</v>
      </c>
      <c r="AF2170" t="b">
        <v>0</v>
      </c>
      <c r="AG2170" t="s">
        <v>79</v>
      </c>
    </row>
    <row r="2171" spans="1:33" x14ac:dyDescent="0.25">
      <c r="A2171" t="str">
        <f>_xlfn.CONCAT(Table3[[#This Row],[Order]],"-",Table3[[#This Row],[Line]])</f>
        <v>72589-7</v>
      </c>
      <c r="C2171" t="s">
        <v>5967</v>
      </c>
      <c r="D2171" t="s">
        <v>74</v>
      </c>
      <c r="E2171" t="b">
        <v>0</v>
      </c>
      <c r="F2171">
        <v>72589</v>
      </c>
      <c r="G2171">
        <v>7</v>
      </c>
      <c r="H2171">
        <v>4</v>
      </c>
      <c r="I2171" t="s">
        <v>718</v>
      </c>
      <c r="J2171" t="s">
        <v>5968</v>
      </c>
      <c r="K2171" t="s">
        <v>97</v>
      </c>
      <c r="L2171">
        <v>11.816000000000001</v>
      </c>
      <c r="M2171" s="37">
        <v>43486</v>
      </c>
      <c r="N2171" t="s">
        <v>42</v>
      </c>
      <c r="O2171" t="s">
        <v>2754</v>
      </c>
      <c r="Q2171" s="37"/>
      <c r="R2171" s="37"/>
      <c r="S2171" t="b">
        <v>0</v>
      </c>
      <c r="V2171" t="s">
        <v>714</v>
      </c>
      <c r="W2171">
        <v>10</v>
      </c>
      <c r="X2171">
        <v>4</v>
      </c>
      <c r="Y2171">
        <v>4</v>
      </c>
      <c r="Z2171">
        <v>1480</v>
      </c>
      <c r="AA2171">
        <v>0</v>
      </c>
      <c r="AE2171" t="b">
        <v>0</v>
      </c>
      <c r="AF2171" t="b">
        <v>0</v>
      </c>
      <c r="AG2171" t="s">
        <v>79</v>
      </c>
    </row>
    <row r="2172" spans="1:33" x14ac:dyDescent="0.25">
      <c r="A2172" t="str">
        <f>_xlfn.CONCAT(Table3[[#This Row],[Order]],"-",Table3[[#This Row],[Line]])</f>
        <v>77559-1</v>
      </c>
      <c r="C2172" t="s">
        <v>5967</v>
      </c>
      <c r="D2172" t="s">
        <v>74</v>
      </c>
      <c r="E2172" t="b">
        <v>0</v>
      </c>
      <c r="F2172">
        <v>77559</v>
      </c>
      <c r="G2172">
        <v>1</v>
      </c>
      <c r="H2172">
        <v>3</v>
      </c>
      <c r="I2172" t="s">
        <v>720</v>
      </c>
      <c r="J2172" t="s">
        <v>5968</v>
      </c>
      <c r="K2172" t="s">
        <v>3739</v>
      </c>
      <c r="L2172">
        <v>18.72</v>
      </c>
      <c r="M2172" s="37">
        <v>43475</v>
      </c>
      <c r="N2172" t="s">
        <v>42</v>
      </c>
      <c r="Q2172" s="37"/>
      <c r="R2172" s="37"/>
      <c r="S2172" t="b">
        <v>0</v>
      </c>
      <c r="V2172" t="s">
        <v>715</v>
      </c>
      <c r="W2172">
        <v>12</v>
      </c>
      <c r="X2172">
        <v>3</v>
      </c>
      <c r="Y2172">
        <v>6</v>
      </c>
      <c r="Z2172">
        <v>2640</v>
      </c>
      <c r="AA2172">
        <v>0</v>
      </c>
      <c r="AE2172" t="b">
        <v>0</v>
      </c>
      <c r="AF2172" t="b">
        <v>0</v>
      </c>
      <c r="AG2172" t="s">
        <v>74</v>
      </c>
    </row>
    <row r="2173" spans="1:33" x14ac:dyDescent="0.25">
      <c r="A2173" t="str">
        <f>_xlfn.CONCAT(Table3[[#This Row],[Order]],"-",Table3[[#This Row],[Line]])</f>
        <v>77559-2</v>
      </c>
      <c r="C2173" t="s">
        <v>5967</v>
      </c>
      <c r="D2173" t="s">
        <v>74</v>
      </c>
      <c r="E2173" t="b">
        <v>0</v>
      </c>
      <c r="F2173">
        <v>77559</v>
      </c>
      <c r="G2173">
        <v>2</v>
      </c>
      <c r="H2173">
        <v>1</v>
      </c>
      <c r="I2173" t="s">
        <v>720</v>
      </c>
      <c r="J2173" t="s">
        <v>5968</v>
      </c>
      <c r="K2173" t="s">
        <v>3741</v>
      </c>
      <c r="L2173">
        <v>8.18</v>
      </c>
      <c r="M2173" s="37">
        <v>43475</v>
      </c>
      <c r="N2173" t="s">
        <v>42</v>
      </c>
      <c r="Q2173" s="37"/>
      <c r="R2173" s="37"/>
      <c r="S2173" t="b">
        <v>0</v>
      </c>
      <c r="V2173" t="s">
        <v>715</v>
      </c>
      <c r="W2173">
        <v>12</v>
      </c>
      <c r="X2173">
        <v>1</v>
      </c>
      <c r="Y2173">
        <v>3</v>
      </c>
      <c r="Z2173">
        <v>1320</v>
      </c>
      <c r="AA2173">
        <v>0</v>
      </c>
      <c r="AE2173" t="b">
        <v>0</v>
      </c>
      <c r="AF2173" t="b">
        <v>0</v>
      </c>
      <c r="AG2173" t="s">
        <v>74</v>
      </c>
    </row>
    <row r="2174" spans="1:33" x14ac:dyDescent="0.25">
      <c r="A2174" t="str">
        <f>_xlfn.CONCAT(Table3[[#This Row],[Order]],"-",Table3[[#This Row],[Line]])</f>
        <v>77620-1</v>
      </c>
      <c r="C2174" t="s">
        <v>5967</v>
      </c>
      <c r="D2174" t="s">
        <v>74</v>
      </c>
      <c r="E2174" t="b">
        <v>0</v>
      </c>
      <c r="F2174">
        <v>77620</v>
      </c>
      <c r="G2174">
        <v>1</v>
      </c>
      <c r="H2174">
        <v>1</v>
      </c>
      <c r="I2174" t="s">
        <v>719</v>
      </c>
      <c r="J2174" t="s">
        <v>5968</v>
      </c>
      <c r="K2174" t="s">
        <v>3076</v>
      </c>
      <c r="L2174">
        <v>13</v>
      </c>
      <c r="M2174" s="37">
        <v>43473</v>
      </c>
      <c r="N2174" t="s">
        <v>29</v>
      </c>
      <c r="Q2174" s="37">
        <v>43457</v>
      </c>
      <c r="R2174" s="37"/>
      <c r="S2174" t="b">
        <v>0</v>
      </c>
      <c r="V2174" t="s">
        <v>715</v>
      </c>
      <c r="W2174">
        <v>12</v>
      </c>
      <c r="X2174">
        <v>1</v>
      </c>
      <c r="Y2174">
        <v>2</v>
      </c>
      <c r="Z2174">
        <v>1640</v>
      </c>
      <c r="AA2174">
        <v>0</v>
      </c>
      <c r="AD2174" t="s">
        <v>151</v>
      </c>
      <c r="AE2174" t="b">
        <v>0</v>
      </c>
      <c r="AF2174" t="b">
        <v>0</v>
      </c>
      <c r="AG2174" t="s">
        <v>74</v>
      </c>
    </row>
    <row r="2175" spans="1:33" x14ac:dyDescent="0.25">
      <c r="A2175" t="str">
        <f>_xlfn.CONCAT(Table3[[#This Row],[Order]],"-",Table3[[#This Row],[Line]])</f>
        <v>77620-2</v>
      </c>
      <c r="C2175" t="s">
        <v>5967</v>
      </c>
      <c r="D2175" t="s">
        <v>74</v>
      </c>
      <c r="E2175" t="b">
        <v>0</v>
      </c>
      <c r="F2175">
        <v>77620</v>
      </c>
      <c r="G2175">
        <v>2</v>
      </c>
      <c r="H2175">
        <v>1</v>
      </c>
      <c r="I2175" t="s">
        <v>719</v>
      </c>
      <c r="J2175" t="s">
        <v>5968</v>
      </c>
      <c r="K2175" t="s">
        <v>3078</v>
      </c>
      <c r="L2175">
        <v>9</v>
      </c>
      <c r="M2175" s="37">
        <v>43473</v>
      </c>
      <c r="N2175" t="s">
        <v>29</v>
      </c>
      <c r="Q2175" s="37">
        <v>43457</v>
      </c>
      <c r="R2175" s="37"/>
      <c r="S2175" t="b">
        <v>0</v>
      </c>
      <c r="V2175" t="s">
        <v>715</v>
      </c>
      <c r="W2175">
        <v>12</v>
      </c>
      <c r="X2175">
        <v>1</v>
      </c>
      <c r="Y2175">
        <v>2</v>
      </c>
      <c r="Z2175">
        <v>1000</v>
      </c>
      <c r="AA2175">
        <v>0</v>
      </c>
      <c r="AD2175" t="s">
        <v>151</v>
      </c>
      <c r="AE2175" t="b">
        <v>0</v>
      </c>
      <c r="AF2175" t="b">
        <v>0</v>
      </c>
      <c r="AG2175" t="s">
        <v>74</v>
      </c>
    </row>
    <row r="2176" spans="1:33" x14ac:dyDescent="0.25">
      <c r="A2176" t="str">
        <f>_xlfn.CONCAT(Table3[[#This Row],[Order]],"-",Table3[[#This Row],[Line]])</f>
        <v>77646-1</v>
      </c>
      <c r="C2176" t="s">
        <v>5967</v>
      </c>
      <c r="D2176" t="s">
        <v>74</v>
      </c>
      <c r="E2176" t="b">
        <v>0</v>
      </c>
      <c r="F2176">
        <v>77646</v>
      </c>
      <c r="G2176">
        <v>1</v>
      </c>
      <c r="H2176">
        <v>1</v>
      </c>
      <c r="I2176" t="s">
        <v>760</v>
      </c>
      <c r="J2176" t="s">
        <v>5968</v>
      </c>
      <c r="K2176" t="s">
        <v>3478</v>
      </c>
      <c r="L2176">
        <v>0</v>
      </c>
      <c r="M2176" s="37">
        <v>43483</v>
      </c>
      <c r="N2176" t="s">
        <v>42</v>
      </c>
      <c r="Q2176" s="37"/>
      <c r="R2176" s="37"/>
      <c r="S2176" t="b">
        <v>0</v>
      </c>
      <c r="V2176" t="s">
        <v>715</v>
      </c>
      <c r="W2176">
        <v>12</v>
      </c>
      <c r="X2176">
        <v>1</v>
      </c>
      <c r="Y2176">
        <v>2</v>
      </c>
      <c r="Z2176">
        <v>960</v>
      </c>
      <c r="AA2176">
        <v>0</v>
      </c>
      <c r="AE2176" t="b">
        <v>0</v>
      </c>
      <c r="AF2176" t="b">
        <v>0</v>
      </c>
      <c r="AG2176" t="s">
        <v>74</v>
      </c>
    </row>
    <row r="2177" spans="1:33" x14ac:dyDescent="0.25">
      <c r="A2177" t="str">
        <f>_xlfn.CONCAT(Table3[[#This Row],[Order]],"-",Table3[[#This Row],[Line]])</f>
        <v>77646-2</v>
      </c>
      <c r="C2177" t="s">
        <v>5967</v>
      </c>
      <c r="D2177" t="s">
        <v>74</v>
      </c>
      <c r="E2177" t="b">
        <v>0</v>
      </c>
      <c r="F2177">
        <v>77646</v>
      </c>
      <c r="G2177">
        <v>2</v>
      </c>
      <c r="H2177">
        <v>1</v>
      </c>
      <c r="I2177" t="s">
        <v>744</v>
      </c>
      <c r="J2177" t="s">
        <v>5968</v>
      </c>
      <c r="K2177" t="s">
        <v>3480</v>
      </c>
      <c r="L2177">
        <v>0</v>
      </c>
      <c r="M2177" s="37">
        <v>43483</v>
      </c>
      <c r="N2177" t="s">
        <v>42</v>
      </c>
      <c r="Q2177" s="37"/>
      <c r="R2177" s="37"/>
      <c r="S2177" t="b">
        <v>0</v>
      </c>
      <c r="V2177" t="s">
        <v>715</v>
      </c>
      <c r="W2177">
        <v>12</v>
      </c>
      <c r="X2177">
        <v>1</v>
      </c>
      <c r="Y2177">
        <v>2</v>
      </c>
      <c r="Z2177">
        <v>760</v>
      </c>
      <c r="AA2177">
        <v>0</v>
      </c>
      <c r="AE2177" t="b">
        <v>0</v>
      </c>
      <c r="AF2177" t="b">
        <v>0</v>
      </c>
      <c r="AG2177" t="s">
        <v>74</v>
      </c>
    </row>
    <row r="2178" spans="1:33" x14ac:dyDescent="0.25">
      <c r="A2178" t="str">
        <f>_xlfn.CONCAT(Table3[[#This Row],[Order]],"-",Table3[[#This Row],[Line]])</f>
        <v>77465-1</v>
      </c>
      <c r="C2178" t="s">
        <v>5967</v>
      </c>
      <c r="D2178" t="s">
        <v>74</v>
      </c>
      <c r="E2178" t="b">
        <v>0</v>
      </c>
      <c r="F2178">
        <v>77465</v>
      </c>
      <c r="G2178">
        <v>1</v>
      </c>
      <c r="H2178">
        <v>1</v>
      </c>
      <c r="I2178" t="s">
        <v>719</v>
      </c>
      <c r="J2178" t="s">
        <v>5968</v>
      </c>
      <c r="K2178" t="s">
        <v>2756</v>
      </c>
      <c r="L2178">
        <v>5.7939999999999996</v>
      </c>
      <c r="M2178" s="37">
        <v>43481</v>
      </c>
      <c r="N2178" t="s">
        <v>42</v>
      </c>
      <c r="Q2178" s="37"/>
      <c r="R2178" s="37"/>
      <c r="S2178" t="b">
        <v>0</v>
      </c>
      <c r="V2178" t="s">
        <v>715</v>
      </c>
      <c r="W2178">
        <v>12</v>
      </c>
      <c r="X2178">
        <v>1</v>
      </c>
      <c r="Y2178">
        <v>2</v>
      </c>
      <c r="Z2178">
        <v>760</v>
      </c>
      <c r="AA2178">
        <v>0</v>
      </c>
      <c r="AE2178" t="b">
        <v>0</v>
      </c>
      <c r="AF2178" t="b">
        <v>0</v>
      </c>
      <c r="AG2178" t="s">
        <v>74</v>
      </c>
    </row>
    <row r="2179" spans="1:33" x14ac:dyDescent="0.25">
      <c r="A2179" t="str">
        <f>_xlfn.CONCAT(Table3[[#This Row],[Order]],"-",Table3[[#This Row],[Line]])</f>
        <v>74359-1</v>
      </c>
      <c r="C2179" t="s">
        <v>5967</v>
      </c>
      <c r="D2179" t="s">
        <v>74</v>
      </c>
      <c r="E2179" t="b">
        <v>0</v>
      </c>
      <c r="F2179">
        <v>74359</v>
      </c>
      <c r="G2179">
        <v>1</v>
      </c>
      <c r="H2179">
        <v>1</v>
      </c>
      <c r="I2179" t="s">
        <v>738</v>
      </c>
      <c r="J2179" t="s">
        <v>5968</v>
      </c>
      <c r="K2179" t="s">
        <v>965</v>
      </c>
      <c r="L2179">
        <v>75</v>
      </c>
      <c r="M2179" s="37">
        <v>43467</v>
      </c>
      <c r="N2179" t="s">
        <v>29</v>
      </c>
      <c r="O2179" t="s">
        <v>966</v>
      </c>
      <c r="P2179" t="s">
        <v>151</v>
      </c>
      <c r="Q2179" s="37">
        <v>43452</v>
      </c>
      <c r="R2179" s="37"/>
      <c r="S2179" t="b">
        <v>0</v>
      </c>
      <c r="V2179" t="s">
        <v>715</v>
      </c>
      <c r="W2179">
        <v>7</v>
      </c>
      <c r="X2179">
        <v>14</v>
      </c>
      <c r="Y2179">
        <v>9</v>
      </c>
      <c r="Z2179">
        <v>4487.5</v>
      </c>
      <c r="AA2179">
        <v>0</v>
      </c>
      <c r="AC2179" t="s">
        <v>151</v>
      </c>
      <c r="AD2179" t="s">
        <v>151</v>
      </c>
      <c r="AE2179" t="b">
        <v>0</v>
      </c>
      <c r="AF2179" t="b">
        <v>0</v>
      </c>
      <c r="AG2179" t="s">
        <v>74</v>
      </c>
    </row>
    <row r="2180" spans="1:33" x14ac:dyDescent="0.25">
      <c r="A2180" t="str">
        <f>_xlfn.CONCAT(Table3[[#This Row],[Order]],"-",Table3[[#This Row],[Line]])</f>
        <v>74359-2</v>
      </c>
      <c r="C2180" t="s">
        <v>5967</v>
      </c>
      <c r="D2180" t="s">
        <v>74</v>
      </c>
      <c r="E2180" t="b">
        <v>0</v>
      </c>
      <c r="F2180">
        <v>74359</v>
      </c>
      <c r="G2180">
        <v>2</v>
      </c>
      <c r="H2180">
        <v>6</v>
      </c>
      <c r="I2180" t="s">
        <v>738</v>
      </c>
      <c r="J2180" t="s">
        <v>5968</v>
      </c>
      <c r="K2180" t="s">
        <v>968</v>
      </c>
      <c r="L2180">
        <v>648</v>
      </c>
      <c r="M2180" s="37">
        <v>43467</v>
      </c>
      <c r="N2180" t="s">
        <v>29</v>
      </c>
      <c r="O2180" t="s">
        <v>966</v>
      </c>
      <c r="P2180" t="s">
        <v>151</v>
      </c>
      <c r="Q2180" s="37">
        <v>43452</v>
      </c>
      <c r="R2180" s="37"/>
      <c r="S2180" t="b">
        <v>0</v>
      </c>
      <c r="V2180" t="s">
        <v>715</v>
      </c>
      <c r="W2180">
        <v>7</v>
      </c>
      <c r="X2180">
        <v>120</v>
      </c>
      <c r="Y2180">
        <v>108</v>
      </c>
      <c r="Z2180">
        <v>33765</v>
      </c>
      <c r="AA2180">
        <v>0</v>
      </c>
      <c r="AC2180" t="s">
        <v>151</v>
      </c>
      <c r="AD2180" t="s">
        <v>151</v>
      </c>
      <c r="AE2180" t="b">
        <v>0</v>
      </c>
      <c r="AF2180" t="b">
        <v>0</v>
      </c>
      <c r="AG2180" t="s">
        <v>74</v>
      </c>
    </row>
    <row r="2181" spans="1:33" x14ac:dyDescent="0.25">
      <c r="A2181" t="str">
        <f>_xlfn.CONCAT(Table3[[#This Row],[Order]],"-",Table3[[#This Row],[Line]])</f>
        <v>74359-3</v>
      </c>
      <c r="C2181" t="s">
        <v>5967</v>
      </c>
      <c r="D2181" t="s">
        <v>74</v>
      </c>
      <c r="E2181" t="b">
        <v>0</v>
      </c>
      <c r="F2181">
        <v>74359</v>
      </c>
      <c r="G2181">
        <v>3</v>
      </c>
      <c r="H2181">
        <v>5</v>
      </c>
      <c r="I2181" t="s">
        <v>738</v>
      </c>
      <c r="J2181" t="s">
        <v>5968</v>
      </c>
      <c r="K2181" t="s">
        <v>968</v>
      </c>
      <c r="L2181">
        <v>540</v>
      </c>
      <c r="M2181" s="37">
        <v>43467</v>
      </c>
      <c r="N2181" t="s">
        <v>29</v>
      </c>
      <c r="O2181" t="s">
        <v>966</v>
      </c>
      <c r="P2181" t="s">
        <v>151</v>
      </c>
      <c r="Q2181" s="37">
        <v>43452</v>
      </c>
      <c r="R2181" s="37"/>
      <c r="S2181" t="b">
        <v>0</v>
      </c>
      <c r="V2181" t="s">
        <v>715</v>
      </c>
      <c r="W2181">
        <v>7</v>
      </c>
      <c r="X2181">
        <v>100</v>
      </c>
      <c r="Y2181">
        <v>90</v>
      </c>
      <c r="Z2181">
        <v>28137.5</v>
      </c>
      <c r="AA2181">
        <v>0</v>
      </c>
      <c r="AC2181" t="s">
        <v>151</v>
      </c>
      <c r="AD2181" t="s">
        <v>151</v>
      </c>
      <c r="AE2181" t="b">
        <v>0</v>
      </c>
      <c r="AF2181" t="b">
        <v>0</v>
      </c>
      <c r="AG2181" t="s">
        <v>74</v>
      </c>
    </row>
    <row r="2182" spans="1:33" x14ac:dyDescent="0.25">
      <c r="A2182" t="str">
        <f>_xlfn.CONCAT(Table3[[#This Row],[Order]],"-",Table3[[#This Row],[Line]])</f>
        <v>76851-1</v>
      </c>
      <c r="C2182" t="s">
        <v>5967</v>
      </c>
      <c r="D2182" t="s">
        <v>74</v>
      </c>
      <c r="E2182" t="b">
        <v>0</v>
      </c>
      <c r="F2182">
        <v>76851</v>
      </c>
      <c r="G2182">
        <v>1</v>
      </c>
      <c r="H2182">
        <v>60</v>
      </c>
      <c r="I2182" t="s">
        <v>3275</v>
      </c>
      <c r="J2182" t="s">
        <v>5968</v>
      </c>
      <c r="K2182" t="s">
        <v>4319</v>
      </c>
      <c r="L2182">
        <v>557.4</v>
      </c>
      <c r="M2182" s="37">
        <v>43497</v>
      </c>
      <c r="N2182" t="s">
        <v>766</v>
      </c>
      <c r="O2182" t="s">
        <v>4320</v>
      </c>
      <c r="Q2182" s="37"/>
      <c r="R2182" s="37"/>
      <c r="S2182" t="b">
        <v>0</v>
      </c>
      <c r="V2182" t="s">
        <v>714</v>
      </c>
      <c r="W2182">
        <v>0</v>
      </c>
      <c r="X2182">
        <v>60</v>
      </c>
      <c r="Y2182">
        <v>120</v>
      </c>
      <c r="Z2182">
        <v>29700</v>
      </c>
      <c r="AA2182">
        <v>0</v>
      </c>
      <c r="AE2182" t="b">
        <v>0</v>
      </c>
      <c r="AF2182" t="b">
        <v>0</v>
      </c>
      <c r="AG2182" t="s">
        <v>74</v>
      </c>
    </row>
    <row r="2183" spans="1:33" x14ac:dyDescent="0.25">
      <c r="A2183" t="str">
        <f>_xlfn.CONCAT(Table3[[#This Row],[Order]],"-",Table3[[#This Row],[Line]])</f>
        <v>76851-2</v>
      </c>
      <c r="C2183" t="s">
        <v>5967</v>
      </c>
      <c r="D2183" t="s">
        <v>74</v>
      </c>
      <c r="E2183" t="b">
        <v>0</v>
      </c>
      <c r="F2183">
        <v>76851</v>
      </c>
      <c r="G2183">
        <v>2</v>
      </c>
      <c r="H2183">
        <v>3</v>
      </c>
      <c r="I2183" t="s">
        <v>3275</v>
      </c>
      <c r="J2183" t="s">
        <v>5968</v>
      </c>
      <c r="K2183" t="s">
        <v>4321</v>
      </c>
      <c r="L2183">
        <v>18.329999999999998</v>
      </c>
      <c r="M2183" s="37">
        <v>43497</v>
      </c>
      <c r="N2183" t="s">
        <v>766</v>
      </c>
      <c r="O2183" t="s">
        <v>4320</v>
      </c>
      <c r="Q2183" s="37"/>
      <c r="R2183" s="37"/>
      <c r="S2183" t="b">
        <v>0</v>
      </c>
      <c r="V2183" t="s">
        <v>714</v>
      </c>
      <c r="W2183">
        <v>0</v>
      </c>
      <c r="X2183">
        <v>3</v>
      </c>
      <c r="Y2183">
        <v>6</v>
      </c>
      <c r="Z2183">
        <v>990</v>
      </c>
      <c r="AA2183">
        <v>0</v>
      </c>
      <c r="AE2183" t="b">
        <v>0</v>
      </c>
      <c r="AF2183" t="b">
        <v>0</v>
      </c>
      <c r="AG2183" t="s">
        <v>74</v>
      </c>
    </row>
    <row r="2184" spans="1:33" x14ac:dyDescent="0.25">
      <c r="A2184" t="str">
        <f>_xlfn.CONCAT(Table3[[#This Row],[Order]],"-",Table3[[#This Row],[Line]])</f>
        <v>76851-3</v>
      </c>
      <c r="C2184" t="s">
        <v>5967</v>
      </c>
      <c r="D2184" t="s">
        <v>74</v>
      </c>
      <c r="E2184" t="b">
        <v>0</v>
      </c>
      <c r="F2184">
        <v>76851</v>
      </c>
      <c r="G2184">
        <v>3</v>
      </c>
      <c r="H2184">
        <v>3</v>
      </c>
      <c r="I2184" t="s">
        <v>3275</v>
      </c>
      <c r="J2184" t="s">
        <v>5968</v>
      </c>
      <c r="K2184" t="s">
        <v>4319</v>
      </c>
      <c r="L2184">
        <v>27.87</v>
      </c>
      <c r="M2184" s="37">
        <v>43497</v>
      </c>
      <c r="N2184" t="s">
        <v>766</v>
      </c>
      <c r="O2184" t="s">
        <v>4320</v>
      </c>
      <c r="Q2184" s="37"/>
      <c r="R2184" s="37"/>
      <c r="S2184" t="b">
        <v>0</v>
      </c>
      <c r="V2184" t="s">
        <v>714</v>
      </c>
      <c r="W2184">
        <v>0</v>
      </c>
      <c r="X2184">
        <v>3</v>
      </c>
      <c r="Y2184">
        <v>6</v>
      </c>
      <c r="Z2184">
        <v>1485</v>
      </c>
      <c r="AA2184">
        <v>0</v>
      </c>
      <c r="AE2184" t="b">
        <v>0</v>
      </c>
      <c r="AF2184" t="b">
        <v>0</v>
      </c>
      <c r="AG2184" t="s">
        <v>74</v>
      </c>
    </row>
    <row r="2185" spans="1:33" x14ac:dyDescent="0.25">
      <c r="A2185" t="str">
        <f>_xlfn.CONCAT(Table3[[#This Row],[Order]],"-",Table3[[#This Row],[Line]])</f>
        <v>76851-4</v>
      </c>
      <c r="C2185" t="s">
        <v>5967</v>
      </c>
      <c r="D2185" t="s">
        <v>74</v>
      </c>
      <c r="E2185" t="b">
        <v>0</v>
      </c>
      <c r="F2185">
        <v>76851</v>
      </c>
      <c r="G2185">
        <v>4</v>
      </c>
      <c r="H2185">
        <v>7</v>
      </c>
      <c r="I2185" t="s">
        <v>3275</v>
      </c>
      <c r="J2185" t="s">
        <v>5968</v>
      </c>
      <c r="K2185" t="s">
        <v>4322</v>
      </c>
      <c r="L2185">
        <v>89.18</v>
      </c>
      <c r="M2185" s="37">
        <v>43497</v>
      </c>
      <c r="N2185" t="s">
        <v>766</v>
      </c>
      <c r="O2185" t="s">
        <v>4320</v>
      </c>
      <c r="Q2185" s="37"/>
      <c r="R2185" s="37"/>
      <c r="S2185" t="b">
        <v>0</v>
      </c>
      <c r="V2185" t="s">
        <v>714</v>
      </c>
      <c r="W2185">
        <v>0</v>
      </c>
      <c r="X2185">
        <v>7</v>
      </c>
      <c r="Y2185">
        <v>28</v>
      </c>
      <c r="Z2185">
        <v>5775</v>
      </c>
      <c r="AA2185">
        <v>0</v>
      </c>
      <c r="AE2185" t="b">
        <v>0</v>
      </c>
      <c r="AF2185" t="b">
        <v>0</v>
      </c>
      <c r="AG2185" t="s">
        <v>74</v>
      </c>
    </row>
    <row r="2186" spans="1:33" x14ac:dyDescent="0.25">
      <c r="A2186" t="str">
        <f>_xlfn.CONCAT(Table3[[#This Row],[Order]],"-",Table3[[#This Row],[Line]])</f>
        <v>76851-5</v>
      </c>
      <c r="C2186" t="s">
        <v>5967</v>
      </c>
      <c r="D2186" t="s">
        <v>74</v>
      </c>
      <c r="E2186" t="b">
        <v>0</v>
      </c>
      <c r="F2186">
        <v>76851</v>
      </c>
      <c r="G2186">
        <v>5</v>
      </c>
      <c r="H2186">
        <v>8</v>
      </c>
      <c r="I2186" t="s">
        <v>3275</v>
      </c>
      <c r="J2186" t="s">
        <v>5968</v>
      </c>
      <c r="K2186" t="s">
        <v>4323</v>
      </c>
      <c r="L2186">
        <v>48.88</v>
      </c>
      <c r="M2186" s="37">
        <v>43497</v>
      </c>
      <c r="N2186" t="s">
        <v>766</v>
      </c>
      <c r="O2186" t="s">
        <v>4320</v>
      </c>
      <c r="Q2186" s="37"/>
      <c r="R2186" s="37"/>
      <c r="S2186" t="b">
        <v>0</v>
      </c>
      <c r="V2186" t="s">
        <v>714</v>
      </c>
      <c r="W2186">
        <v>0</v>
      </c>
      <c r="X2186">
        <v>8</v>
      </c>
      <c r="Y2186">
        <v>16</v>
      </c>
      <c r="Z2186">
        <v>2640</v>
      </c>
      <c r="AA2186">
        <v>0</v>
      </c>
      <c r="AE2186" t="b">
        <v>0</v>
      </c>
      <c r="AF2186" t="b">
        <v>0</v>
      </c>
      <c r="AG2186" t="s">
        <v>74</v>
      </c>
    </row>
    <row r="2187" spans="1:33" x14ac:dyDescent="0.25">
      <c r="A2187" t="str">
        <f>_xlfn.CONCAT(Table3[[#This Row],[Order]],"-",Table3[[#This Row],[Line]])</f>
        <v>76851-6</v>
      </c>
      <c r="C2187" t="s">
        <v>5967</v>
      </c>
      <c r="D2187" t="s">
        <v>74</v>
      </c>
      <c r="E2187" t="b">
        <v>0</v>
      </c>
      <c r="F2187">
        <v>76851</v>
      </c>
      <c r="G2187">
        <v>6</v>
      </c>
      <c r="H2187">
        <v>11</v>
      </c>
      <c r="I2187" t="s">
        <v>3275</v>
      </c>
      <c r="J2187" t="s">
        <v>5968</v>
      </c>
      <c r="K2187" t="s">
        <v>4324</v>
      </c>
      <c r="L2187">
        <v>136.94999999999999</v>
      </c>
      <c r="M2187" s="37">
        <v>43497</v>
      </c>
      <c r="N2187" t="s">
        <v>766</v>
      </c>
      <c r="O2187" t="s">
        <v>4320</v>
      </c>
      <c r="Q2187" s="37"/>
      <c r="R2187" s="37"/>
      <c r="S2187" t="b">
        <v>0</v>
      </c>
      <c r="V2187" t="s">
        <v>714</v>
      </c>
      <c r="W2187">
        <v>0</v>
      </c>
      <c r="X2187">
        <v>11</v>
      </c>
      <c r="Y2187">
        <v>44</v>
      </c>
      <c r="Z2187">
        <v>11110</v>
      </c>
      <c r="AA2187">
        <v>0</v>
      </c>
      <c r="AE2187" t="b">
        <v>0</v>
      </c>
      <c r="AF2187" t="b">
        <v>0</v>
      </c>
      <c r="AG2187" t="s">
        <v>74</v>
      </c>
    </row>
    <row r="2188" spans="1:33" x14ac:dyDescent="0.25">
      <c r="A2188" t="str">
        <f>_xlfn.CONCAT(Table3[[#This Row],[Order]],"-",Table3[[#This Row],[Line]])</f>
        <v>76851-7</v>
      </c>
      <c r="C2188" t="s">
        <v>5967</v>
      </c>
      <c r="D2188" t="s">
        <v>74</v>
      </c>
      <c r="E2188" t="b">
        <v>0</v>
      </c>
      <c r="F2188">
        <v>76851</v>
      </c>
      <c r="G2188">
        <v>7</v>
      </c>
      <c r="H2188">
        <v>6</v>
      </c>
      <c r="I2188" t="s">
        <v>3275</v>
      </c>
      <c r="J2188" t="s">
        <v>5968</v>
      </c>
      <c r="K2188" t="s">
        <v>4325</v>
      </c>
      <c r="L2188">
        <v>74.7</v>
      </c>
      <c r="M2188" s="37">
        <v>43497</v>
      </c>
      <c r="N2188" t="s">
        <v>766</v>
      </c>
      <c r="O2188" t="s">
        <v>4320</v>
      </c>
      <c r="Q2188" s="37"/>
      <c r="R2188" s="37"/>
      <c r="S2188" t="b">
        <v>0</v>
      </c>
      <c r="V2188" t="s">
        <v>714</v>
      </c>
      <c r="W2188">
        <v>0</v>
      </c>
      <c r="X2188">
        <v>6</v>
      </c>
      <c r="Y2188">
        <v>30</v>
      </c>
      <c r="Z2188">
        <v>5940</v>
      </c>
      <c r="AA2188">
        <v>0</v>
      </c>
      <c r="AE2188" t="b">
        <v>0</v>
      </c>
      <c r="AF2188" t="b">
        <v>0</v>
      </c>
      <c r="AG2188" t="s">
        <v>74</v>
      </c>
    </row>
    <row r="2189" spans="1:33" x14ac:dyDescent="0.25">
      <c r="A2189" t="str">
        <f>_xlfn.CONCAT(Table3[[#This Row],[Order]],"-",Table3[[#This Row],[Line]])</f>
        <v>76851-8</v>
      </c>
      <c r="C2189" t="s">
        <v>5967</v>
      </c>
      <c r="D2189" t="s">
        <v>74</v>
      </c>
      <c r="E2189" t="b">
        <v>0</v>
      </c>
      <c r="F2189">
        <v>76851</v>
      </c>
      <c r="G2189">
        <v>8</v>
      </c>
      <c r="H2189">
        <v>28</v>
      </c>
      <c r="I2189" t="s">
        <v>3275</v>
      </c>
      <c r="J2189" t="s">
        <v>5968</v>
      </c>
      <c r="K2189" t="s">
        <v>4326</v>
      </c>
      <c r="L2189">
        <v>260.12</v>
      </c>
      <c r="M2189" s="37">
        <v>43497</v>
      </c>
      <c r="N2189" t="s">
        <v>766</v>
      </c>
      <c r="O2189" t="s">
        <v>4320</v>
      </c>
      <c r="Q2189" s="37"/>
      <c r="R2189" s="37"/>
      <c r="S2189" t="b">
        <v>0</v>
      </c>
      <c r="V2189" t="s">
        <v>714</v>
      </c>
      <c r="W2189">
        <v>0</v>
      </c>
      <c r="X2189">
        <v>28</v>
      </c>
      <c r="Y2189">
        <v>84</v>
      </c>
      <c r="Z2189">
        <v>13860</v>
      </c>
      <c r="AA2189">
        <v>0</v>
      </c>
      <c r="AE2189" t="b">
        <v>0</v>
      </c>
      <c r="AF2189" t="b">
        <v>0</v>
      </c>
      <c r="AG2189" t="s">
        <v>74</v>
      </c>
    </row>
    <row r="2190" spans="1:33" x14ac:dyDescent="0.25">
      <c r="A2190" t="str">
        <f>_xlfn.CONCAT(Table3[[#This Row],[Order]],"-",Table3[[#This Row],[Line]])</f>
        <v>76853-1</v>
      </c>
      <c r="C2190" t="s">
        <v>5967</v>
      </c>
      <c r="D2190" t="s">
        <v>74</v>
      </c>
      <c r="E2190" t="b">
        <v>0</v>
      </c>
      <c r="F2190">
        <v>76853</v>
      </c>
      <c r="G2190">
        <v>1</v>
      </c>
      <c r="H2190">
        <v>30</v>
      </c>
      <c r="I2190" t="s">
        <v>3275</v>
      </c>
      <c r="J2190" t="s">
        <v>5968</v>
      </c>
      <c r="K2190" t="s">
        <v>4319</v>
      </c>
      <c r="L2190">
        <v>278.7</v>
      </c>
      <c r="M2190" s="37">
        <v>43518</v>
      </c>
      <c r="N2190" t="s">
        <v>766</v>
      </c>
      <c r="O2190" t="s">
        <v>4327</v>
      </c>
      <c r="Q2190" s="37"/>
      <c r="R2190" s="37"/>
      <c r="S2190" t="b">
        <v>0</v>
      </c>
      <c r="V2190" t="s">
        <v>714</v>
      </c>
      <c r="W2190">
        <v>0</v>
      </c>
      <c r="X2190">
        <v>30</v>
      </c>
      <c r="Y2190">
        <v>60</v>
      </c>
      <c r="Z2190">
        <v>14850</v>
      </c>
      <c r="AA2190">
        <v>0</v>
      </c>
      <c r="AE2190" t="b">
        <v>0</v>
      </c>
      <c r="AF2190" t="b">
        <v>0</v>
      </c>
      <c r="AG2190" t="s">
        <v>74</v>
      </c>
    </row>
    <row r="2191" spans="1:33" x14ac:dyDescent="0.25">
      <c r="A2191" t="str">
        <f>_xlfn.CONCAT(Table3[[#This Row],[Order]],"-",Table3[[#This Row],[Line]])</f>
        <v>76853-2</v>
      </c>
      <c r="C2191" t="s">
        <v>5967</v>
      </c>
      <c r="D2191" t="s">
        <v>74</v>
      </c>
      <c r="E2191" t="b">
        <v>0</v>
      </c>
      <c r="F2191">
        <v>76853</v>
      </c>
      <c r="G2191">
        <v>2</v>
      </c>
      <c r="H2191">
        <v>3</v>
      </c>
      <c r="I2191" t="s">
        <v>3275</v>
      </c>
      <c r="J2191" t="s">
        <v>5968</v>
      </c>
      <c r="K2191" t="s">
        <v>4321</v>
      </c>
      <c r="L2191">
        <v>18.329999999999998</v>
      </c>
      <c r="M2191" s="37">
        <v>43518</v>
      </c>
      <c r="N2191" t="s">
        <v>766</v>
      </c>
      <c r="O2191" t="s">
        <v>4327</v>
      </c>
      <c r="Q2191" s="37"/>
      <c r="R2191" s="37"/>
      <c r="S2191" t="b">
        <v>0</v>
      </c>
      <c r="V2191" t="s">
        <v>714</v>
      </c>
      <c r="W2191">
        <v>0</v>
      </c>
      <c r="X2191">
        <v>3</v>
      </c>
      <c r="Y2191">
        <v>6</v>
      </c>
      <c r="Z2191">
        <v>990</v>
      </c>
      <c r="AA2191">
        <v>0</v>
      </c>
      <c r="AE2191" t="b">
        <v>0</v>
      </c>
      <c r="AF2191" t="b">
        <v>0</v>
      </c>
      <c r="AG2191" t="s">
        <v>74</v>
      </c>
    </row>
    <row r="2192" spans="1:33" x14ac:dyDescent="0.25">
      <c r="A2192" t="str">
        <f>_xlfn.CONCAT(Table3[[#This Row],[Order]],"-",Table3[[#This Row],[Line]])</f>
        <v>76853-3</v>
      </c>
      <c r="C2192" t="s">
        <v>5967</v>
      </c>
      <c r="D2192" t="s">
        <v>74</v>
      </c>
      <c r="E2192" t="b">
        <v>0</v>
      </c>
      <c r="F2192">
        <v>76853</v>
      </c>
      <c r="G2192">
        <v>3</v>
      </c>
      <c r="H2192">
        <v>1</v>
      </c>
      <c r="I2192" t="s">
        <v>3275</v>
      </c>
      <c r="J2192" t="s">
        <v>5968</v>
      </c>
      <c r="K2192" t="s">
        <v>4328</v>
      </c>
      <c r="L2192">
        <v>6.11</v>
      </c>
      <c r="M2192" s="37">
        <v>43518</v>
      </c>
      <c r="N2192" t="s">
        <v>766</v>
      </c>
      <c r="O2192" t="s">
        <v>4327</v>
      </c>
      <c r="Q2192" s="37"/>
      <c r="R2192" s="37"/>
      <c r="S2192" t="b">
        <v>0</v>
      </c>
      <c r="V2192" t="s">
        <v>714</v>
      </c>
      <c r="W2192">
        <v>0</v>
      </c>
      <c r="X2192">
        <v>1</v>
      </c>
      <c r="Y2192">
        <v>4</v>
      </c>
      <c r="Z2192">
        <v>660</v>
      </c>
      <c r="AA2192">
        <v>0</v>
      </c>
      <c r="AE2192" t="b">
        <v>0</v>
      </c>
      <c r="AF2192" t="b">
        <v>0</v>
      </c>
      <c r="AG2192" t="s">
        <v>74</v>
      </c>
    </row>
    <row r="2193" spans="1:33" x14ac:dyDescent="0.25">
      <c r="A2193" t="str">
        <f>_xlfn.CONCAT(Table3[[#This Row],[Order]],"-",Table3[[#This Row],[Line]])</f>
        <v>76853-4</v>
      </c>
      <c r="C2193" t="s">
        <v>5967</v>
      </c>
      <c r="D2193" t="s">
        <v>74</v>
      </c>
      <c r="E2193" t="b">
        <v>0</v>
      </c>
      <c r="F2193">
        <v>76853</v>
      </c>
      <c r="G2193">
        <v>4</v>
      </c>
      <c r="H2193">
        <v>8</v>
      </c>
      <c r="I2193" t="s">
        <v>3275</v>
      </c>
      <c r="J2193" t="s">
        <v>5968</v>
      </c>
      <c r="K2193" t="s">
        <v>4322</v>
      </c>
      <c r="L2193">
        <v>101.92</v>
      </c>
      <c r="M2193" s="37">
        <v>43518</v>
      </c>
      <c r="N2193" t="s">
        <v>766</v>
      </c>
      <c r="O2193" t="s">
        <v>4327</v>
      </c>
      <c r="Q2193" s="37"/>
      <c r="R2193" s="37"/>
      <c r="S2193" t="b">
        <v>0</v>
      </c>
      <c r="V2193" t="s">
        <v>714</v>
      </c>
      <c r="W2193">
        <v>0</v>
      </c>
      <c r="X2193">
        <v>8</v>
      </c>
      <c r="Y2193">
        <v>32</v>
      </c>
      <c r="Z2193">
        <v>6600</v>
      </c>
      <c r="AA2193">
        <v>0</v>
      </c>
      <c r="AE2193" t="b">
        <v>0</v>
      </c>
      <c r="AF2193" t="b">
        <v>0</v>
      </c>
      <c r="AG2193" t="s">
        <v>74</v>
      </c>
    </row>
    <row r="2194" spans="1:33" x14ac:dyDescent="0.25">
      <c r="A2194" t="str">
        <f>_xlfn.CONCAT(Table3[[#This Row],[Order]],"-",Table3[[#This Row],[Line]])</f>
        <v>76853-5</v>
      </c>
      <c r="C2194" t="s">
        <v>5967</v>
      </c>
      <c r="D2194" t="s">
        <v>74</v>
      </c>
      <c r="E2194" t="b">
        <v>0</v>
      </c>
      <c r="F2194">
        <v>76853</v>
      </c>
      <c r="G2194">
        <v>5</v>
      </c>
      <c r="H2194">
        <v>18</v>
      </c>
      <c r="I2194" t="s">
        <v>3275</v>
      </c>
      <c r="J2194" t="s">
        <v>5968</v>
      </c>
      <c r="K2194" t="s">
        <v>4329</v>
      </c>
      <c r="L2194">
        <v>371.52</v>
      </c>
      <c r="M2194" s="37">
        <v>43518</v>
      </c>
      <c r="N2194" t="s">
        <v>766</v>
      </c>
      <c r="O2194" t="s">
        <v>4327</v>
      </c>
      <c r="Q2194" s="37"/>
      <c r="S2194" t="b">
        <v>0</v>
      </c>
      <c r="V2194" t="s">
        <v>714</v>
      </c>
      <c r="W2194">
        <v>0</v>
      </c>
      <c r="X2194">
        <v>36</v>
      </c>
      <c r="Y2194">
        <v>72</v>
      </c>
      <c r="Z2194">
        <v>21150</v>
      </c>
      <c r="AA2194">
        <v>0</v>
      </c>
      <c r="AE2194" t="b">
        <v>0</v>
      </c>
      <c r="AF2194" t="b">
        <v>0</v>
      </c>
      <c r="AG2194" t="s">
        <v>74</v>
      </c>
    </row>
    <row r="2195" spans="1:33" x14ac:dyDescent="0.25">
      <c r="A2195" t="str">
        <f>_xlfn.CONCAT(Table3[[#This Row],[Order]],"-",Table3[[#This Row],[Line]])</f>
        <v>76853-6</v>
      </c>
      <c r="C2195" t="s">
        <v>5967</v>
      </c>
      <c r="D2195" t="s">
        <v>74</v>
      </c>
      <c r="E2195" t="b">
        <v>0</v>
      </c>
      <c r="F2195">
        <v>76853</v>
      </c>
      <c r="G2195">
        <v>6</v>
      </c>
      <c r="H2195">
        <v>4</v>
      </c>
      <c r="I2195" t="s">
        <v>3275</v>
      </c>
      <c r="J2195" t="s">
        <v>5968</v>
      </c>
      <c r="K2195" t="s">
        <v>4326</v>
      </c>
      <c r="L2195">
        <v>37.159999999999997</v>
      </c>
      <c r="M2195" s="37">
        <v>43518</v>
      </c>
      <c r="N2195" t="s">
        <v>766</v>
      </c>
      <c r="O2195" t="s">
        <v>4327</v>
      </c>
      <c r="Q2195" s="37"/>
      <c r="R2195" s="37"/>
      <c r="S2195" t="b">
        <v>0</v>
      </c>
      <c r="V2195" t="s">
        <v>714</v>
      </c>
      <c r="W2195">
        <v>0</v>
      </c>
      <c r="X2195">
        <v>4</v>
      </c>
      <c r="Y2195">
        <v>12</v>
      </c>
      <c r="Z2195">
        <v>1980</v>
      </c>
      <c r="AA2195">
        <v>0</v>
      </c>
      <c r="AE2195" t="b">
        <v>0</v>
      </c>
      <c r="AF2195" t="b">
        <v>0</v>
      </c>
      <c r="AG2195" t="s">
        <v>74</v>
      </c>
    </row>
    <row r="2196" spans="1:33" x14ac:dyDescent="0.25">
      <c r="A2196" t="str">
        <f>_xlfn.CONCAT(Table3[[#This Row],[Order]],"-",Table3[[#This Row],[Line]])</f>
        <v>76853-7</v>
      </c>
      <c r="C2196" t="s">
        <v>5967</v>
      </c>
      <c r="D2196" t="s">
        <v>74</v>
      </c>
      <c r="E2196" t="b">
        <v>0</v>
      </c>
      <c r="F2196">
        <v>76853</v>
      </c>
      <c r="G2196">
        <v>7</v>
      </c>
      <c r="H2196">
        <v>7</v>
      </c>
      <c r="I2196" t="s">
        <v>3275</v>
      </c>
      <c r="J2196" t="s">
        <v>5968</v>
      </c>
      <c r="K2196" t="s">
        <v>4330</v>
      </c>
      <c r="L2196">
        <v>65.03</v>
      </c>
      <c r="M2196" s="37">
        <v>43518</v>
      </c>
      <c r="N2196" t="s">
        <v>766</v>
      </c>
      <c r="O2196" t="s">
        <v>4327</v>
      </c>
      <c r="Q2196" s="37"/>
      <c r="S2196" t="b">
        <v>0</v>
      </c>
      <c r="V2196" t="s">
        <v>714</v>
      </c>
      <c r="W2196">
        <v>0</v>
      </c>
      <c r="X2196">
        <v>7</v>
      </c>
      <c r="Y2196">
        <v>28</v>
      </c>
      <c r="Z2196">
        <v>4620</v>
      </c>
      <c r="AA2196">
        <v>0</v>
      </c>
      <c r="AE2196" t="b">
        <v>0</v>
      </c>
      <c r="AF2196" t="b">
        <v>0</v>
      </c>
      <c r="AG2196" t="s">
        <v>74</v>
      </c>
    </row>
    <row r="2197" spans="1:33" x14ac:dyDescent="0.25">
      <c r="A2197" t="str">
        <f>_xlfn.CONCAT(Table3[[#This Row],[Order]],"-",Table3[[#This Row],[Line]])</f>
        <v>76853-8</v>
      </c>
      <c r="C2197" t="s">
        <v>5967</v>
      </c>
      <c r="D2197" t="s">
        <v>74</v>
      </c>
      <c r="E2197" t="b">
        <v>0</v>
      </c>
      <c r="F2197">
        <v>76853</v>
      </c>
      <c r="G2197">
        <v>8</v>
      </c>
      <c r="H2197">
        <v>14</v>
      </c>
      <c r="I2197" t="s">
        <v>3275</v>
      </c>
      <c r="J2197" t="s">
        <v>5968</v>
      </c>
      <c r="K2197" t="s">
        <v>4331</v>
      </c>
      <c r="L2197">
        <v>174.3</v>
      </c>
      <c r="M2197" s="37">
        <v>43518</v>
      </c>
      <c r="N2197" t="s">
        <v>766</v>
      </c>
      <c r="O2197" t="s">
        <v>4327</v>
      </c>
      <c r="Q2197" s="37"/>
      <c r="R2197" s="37"/>
      <c r="S2197" t="b">
        <v>0</v>
      </c>
      <c r="V2197" t="s">
        <v>714</v>
      </c>
      <c r="W2197">
        <v>0</v>
      </c>
      <c r="X2197">
        <v>14</v>
      </c>
      <c r="Y2197">
        <v>56</v>
      </c>
      <c r="Z2197">
        <v>11830</v>
      </c>
      <c r="AA2197">
        <v>0</v>
      </c>
      <c r="AE2197" t="b">
        <v>0</v>
      </c>
      <c r="AF2197" t="b">
        <v>0</v>
      </c>
      <c r="AG2197" t="s">
        <v>74</v>
      </c>
    </row>
    <row r="2198" spans="1:33" x14ac:dyDescent="0.25">
      <c r="A2198" t="str">
        <f>_xlfn.CONCAT(Table3[[#This Row],[Order]],"-",Table3[[#This Row],[Line]])</f>
        <v>76853-9</v>
      </c>
      <c r="C2198" t="s">
        <v>5967</v>
      </c>
      <c r="D2198" t="s">
        <v>74</v>
      </c>
      <c r="E2198" t="b">
        <v>0</v>
      </c>
      <c r="F2198">
        <v>76853</v>
      </c>
      <c r="G2198">
        <v>9</v>
      </c>
      <c r="H2198">
        <v>1</v>
      </c>
      <c r="I2198" t="s">
        <v>3275</v>
      </c>
      <c r="J2198" t="s">
        <v>5968</v>
      </c>
      <c r="K2198" t="s">
        <v>4332</v>
      </c>
      <c r="L2198">
        <v>12.45</v>
      </c>
      <c r="M2198" s="37">
        <v>43518</v>
      </c>
      <c r="N2198" t="s">
        <v>766</v>
      </c>
      <c r="O2198" t="s">
        <v>4327</v>
      </c>
      <c r="Q2198" s="37"/>
      <c r="S2198" t="b">
        <v>0</v>
      </c>
      <c r="V2198" t="s">
        <v>714</v>
      </c>
      <c r="W2198">
        <v>0</v>
      </c>
      <c r="X2198">
        <v>1</v>
      </c>
      <c r="Y2198">
        <v>4</v>
      </c>
      <c r="Z2198">
        <v>825</v>
      </c>
      <c r="AA2198">
        <v>0</v>
      </c>
      <c r="AE2198" t="b">
        <v>0</v>
      </c>
      <c r="AF2198" t="b">
        <v>0</v>
      </c>
      <c r="AG2198" t="s">
        <v>74</v>
      </c>
    </row>
    <row r="2199" spans="1:33" x14ac:dyDescent="0.25">
      <c r="A2199" t="str">
        <f>_xlfn.CONCAT(Table3[[#This Row],[Order]],"-",Table3[[#This Row],[Line]])</f>
        <v>76853-10</v>
      </c>
      <c r="C2199" t="s">
        <v>5967</v>
      </c>
      <c r="D2199" t="s">
        <v>74</v>
      </c>
      <c r="E2199" t="b">
        <v>0</v>
      </c>
      <c r="F2199">
        <v>76853</v>
      </c>
      <c r="G2199">
        <v>10</v>
      </c>
      <c r="H2199">
        <v>8</v>
      </c>
      <c r="I2199" t="s">
        <v>3275</v>
      </c>
      <c r="J2199" t="s">
        <v>5968</v>
      </c>
      <c r="K2199" t="s">
        <v>4333</v>
      </c>
      <c r="L2199">
        <v>99.6</v>
      </c>
      <c r="M2199" s="37">
        <v>43518</v>
      </c>
      <c r="N2199" t="s">
        <v>766</v>
      </c>
      <c r="O2199" t="s">
        <v>4327</v>
      </c>
      <c r="Q2199" s="37"/>
      <c r="R2199" s="37"/>
      <c r="S2199" t="b">
        <v>0</v>
      </c>
      <c r="V2199" t="s">
        <v>714</v>
      </c>
      <c r="W2199">
        <v>0</v>
      </c>
      <c r="X2199">
        <v>8</v>
      </c>
      <c r="Y2199">
        <v>40</v>
      </c>
      <c r="Z2199">
        <v>8080</v>
      </c>
      <c r="AA2199">
        <v>0</v>
      </c>
      <c r="AE2199" t="b">
        <v>0</v>
      </c>
      <c r="AF2199" t="b">
        <v>0</v>
      </c>
      <c r="AG2199" t="s">
        <v>74</v>
      </c>
    </row>
    <row r="2200" spans="1:33" x14ac:dyDescent="0.25">
      <c r="A2200" t="str">
        <f>_xlfn.CONCAT(Table3[[#This Row],[Order]],"-",Table3[[#This Row],[Line]])</f>
        <v>76853-11</v>
      </c>
      <c r="C2200" t="s">
        <v>5967</v>
      </c>
      <c r="D2200" t="s">
        <v>74</v>
      </c>
      <c r="E2200" t="b">
        <v>0</v>
      </c>
      <c r="F2200">
        <v>76853</v>
      </c>
      <c r="G2200">
        <v>11</v>
      </c>
      <c r="H2200">
        <v>4</v>
      </c>
      <c r="I2200" t="s">
        <v>3275</v>
      </c>
      <c r="J2200" t="s">
        <v>5968</v>
      </c>
      <c r="K2200" t="s">
        <v>4334</v>
      </c>
      <c r="L2200">
        <v>0</v>
      </c>
      <c r="M2200" s="37"/>
      <c r="N2200" t="s">
        <v>1730</v>
      </c>
      <c r="O2200" t="s">
        <v>4327</v>
      </c>
      <c r="Q2200" s="37"/>
      <c r="R2200" s="37"/>
      <c r="S2200" t="b">
        <v>0</v>
      </c>
      <c r="V2200" t="s">
        <v>714</v>
      </c>
      <c r="W2200">
        <v>0</v>
      </c>
      <c r="X2200">
        <v>8</v>
      </c>
      <c r="Z2200">
        <v>4700</v>
      </c>
      <c r="AA2200">
        <v>0</v>
      </c>
      <c r="AE2200" t="b">
        <v>0</v>
      </c>
      <c r="AF2200" t="b">
        <v>0</v>
      </c>
      <c r="AG2200" t="s">
        <v>74</v>
      </c>
    </row>
    <row r="2201" spans="1:33" x14ac:dyDescent="0.25">
      <c r="A2201" t="str">
        <f>_xlfn.CONCAT(Table3[[#This Row],[Order]],"-",Table3[[#This Row],[Line]])</f>
        <v>76853-12</v>
      </c>
      <c r="C2201" t="s">
        <v>5967</v>
      </c>
      <c r="D2201" t="s">
        <v>74</v>
      </c>
      <c r="E2201" t="b">
        <v>0</v>
      </c>
      <c r="F2201">
        <v>76853</v>
      </c>
      <c r="G2201">
        <v>12</v>
      </c>
      <c r="H2201">
        <v>3</v>
      </c>
      <c r="I2201" t="s">
        <v>3275</v>
      </c>
      <c r="J2201" t="s">
        <v>5968</v>
      </c>
      <c r="K2201" t="s">
        <v>4335</v>
      </c>
      <c r="L2201">
        <v>0</v>
      </c>
      <c r="M2201" s="37"/>
      <c r="N2201" t="s">
        <v>1730</v>
      </c>
      <c r="O2201" t="s">
        <v>4327</v>
      </c>
      <c r="Q2201" s="37"/>
      <c r="S2201" t="b">
        <v>0</v>
      </c>
      <c r="V2201" t="s">
        <v>714</v>
      </c>
      <c r="W2201">
        <v>0</v>
      </c>
      <c r="X2201">
        <v>6</v>
      </c>
      <c r="Z2201">
        <v>4515</v>
      </c>
      <c r="AA2201">
        <v>0</v>
      </c>
      <c r="AE2201" t="b">
        <v>0</v>
      </c>
      <c r="AF2201" t="b">
        <v>0</v>
      </c>
      <c r="AG2201" t="s">
        <v>74</v>
      </c>
    </row>
    <row r="2202" spans="1:33" x14ac:dyDescent="0.25">
      <c r="A2202" t="str">
        <f>_xlfn.CONCAT(Table3[[#This Row],[Order]],"-",Table3[[#This Row],[Line]])</f>
        <v>76853-13</v>
      </c>
      <c r="C2202" t="s">
        <v>5967</v>
      </c>
      <c r="D2202" t="s">
        <v>74</v>
      </c>
      <c r="E2202" t="b">
        <v>0</v>
      </c>
      <c r="F2202">
        <v>76853</v>
      </c>
      <c r="G2202">
        <v>13</v>
      </c>
      <c r="H2202">
        <v>2</v>
      </c>
      <c r="I2202" t="s">
        <v>3275</v>
      </c>
      <c r="J2202" t="s">
        <v>5968</v>
      </c>
      <c r="K2202" t="s">
        <v>4336</v>
      </c>
      <c r="L2202">
        <v>54.8</v>
      </c>
      <c r="M2202" s="37">
        <v>43518</v>
      </c>
      <c r="N2202" t="s">
        <v>766</v>
      </c>
      <c r="O2202" t="s">
        <v>4327</v>
      </c>
      <c r="Q2202" s="37"/>
      <c r="S2202" t="b">
        <v>0</v>
      </c>
      <c r="V2202" t="s">
        <v>714</v>
      </c>
      <c r="W2202">
        <v>0</v>
      </c>
      <c r="X2202">
        <v>4</v>
      </c>
      <c r="Y2202">
        <v>12</v>
      </c>
      <c r="Z2202">
        <v>3670</v>
      </c>
      <c r="AA2202">
        <v>0</v>
      </c>
      <c r="AE2202" t="b">
        <v>0</v>
      </c>
      <c r="AF2202" t="b">
        <v>0</v>
      </c>
      <c r="AG2202" t="s">
        <v>74</v>
      </c>
    </row>
    <row r="2203" spans="1:33" x14ac:dyDescent="0.25">
      <c r="A2203" t="str">
        <f>_xlfn.CONCAT(Table3[[#This Row],[Order]],"-",Table3[[#This Row],[Line]])</f>
        <v>76853-14</v>
      </c>
      <c r="C2203" t="s">
        <v>5967</v>
      </c>
      <c r="D2203" t="s">
        <v>74</v>
      </c>
      <c r="E2203" t="b">
        <v>0</v>
      </c>
      <c r="F2203">
        <v>76853</v>
      </c>
      <c r="G2203">
        <v>14</v>
      </c>
      <c r="H2203">
        <v>3</v>
      </c>
      <c r="I2203" t="s">
        <v>3275</v>
      </c>
      <c r="J2203" t="s">
        <v>5968</v>
      </c>
      <c r="K2203" t="s">
        <v>4337</v>
      </c>
      <c r="L2203">
        <v>76.02</v>
      </c>
      <c r="M2203" s="37">
        <v>43518</v>
      </c>
      <c r="N2203" t="s">
        <v>766</v>
      </c>
      <c r="O2203" t="s">
        <v>4327</v>
      </c>
      <c r="Q2203" s="37"/>
      <c r="R2203" s="37"/>
      <c r="S2203" t="b">
        <v>0</v>
      </c>
      <c r="V2203" t="s">
        <v>714</v>
      </c>
      <c r="W2203">
        <v>0</v>
      </c>
      <c r="X2203">
        <v>6</v>
      </c>
      <c r="Y2203">
        <v>24</v>
      </c>
      <c r="Z2203">
        <v>5940</v>
      </c>
      <c r="AA2203">
        <v>0</v>
      </c>
      <c r="AE2203" t="b">
        <v>0</v>
      </c>
      <c r="AF2203" t="b">
        <v>0</v>
      </c>
      <c r="AG2203" t="s">
        <v>74</v>
      </c>
    </row>
    <row r="2204" spans="1:33" x14ac:dyDescent="0.25">
      <c r="A2204" t="str">
        <f>_xlfn.CONCAT(Table3[[#This Row],[Order]],"-",Table3[[#This Row],[Line]])</f>
        <v>76853-15</v>
      </c>
      <c r="C2204" t="s">
        <v>5967</v>
      </c>
      <c r="D2204" t="s">
        <v>74</v>
      </c>
      <c r="E2204" t="b">
        <v>0</v>
      </c>
      <c r="F2204">
        <v>76853</v>
      </c>
      <c r="G2204">
        <v>15</v>
      </c>
      <c r="H2204">
        <v>4</v>
      </c>
      <c r="I2204" t="s">
        <v>3275</v>
      </c>
      <c r="J2204" t="s">
        <v>5968</v>
      </c>
      <c r="K2204" t="s">
        <v>4338</v>
      </c>
      <c r="L2204">
        <v>136.19999999999999</v>
      </c>
      <c r="M2204" s="37">
        <v>43518</v>
      </c>
      <c r="N2204" t="s">
        <v>766</v>
      </c>
      <c r="O2204" t="s">
        <v>4327</v>
      </c>
      <c r="Q2204" s="37"/>
      <c r="R2204" s="37"/>
      <c r="S2204" t="b">
        <v>0</v>
      </c>
      <c r="V2204" t="s">
        <v>714</v>
      </c>
      <c r="W2204">
        <v>0</v>
      </c>
      <c r="X2204">
        <v>12</v>
      </c>
      <c r="Y2204">
        <v>24</v>
      </c>
      <c r="Z2204">
        <v>9320</v>
      </c>
      <c r="AA2204">
        <v>0</v>
      </c>
      <c r="AE2204" t="b">
        <v>0</v>
      </c>
      <c r="AF2204" t="b">
        <v>0</v>
      </c>
      <c r="AG2204" t="s">
        <v>74</v>
      </c>
    </row>
    <row r="2205" spans="1:33" x14ac:dyDescent="0.25">
      <c r="A2205" t="str">
        <f>_xlfn.CONCAT(Table3[[#This Row],[Order]],"-",Table3[[#This Row],[Line]])</f>
        <v>76853-16</v>
      </c>
      <c r="C2205" t="s">
        <v>5967</v>
      </c>
      <c r="D2205" t="s">
        <v>74</v>
      </c>
      <c r="E2205" t="b">
        <v>0</v>
      </c>
      <c r="F2205">
        <v>76853</v>
      </c>
      <c r="G2205">
        <v>16</v>
      </c>
      <c r="H2205">
        <v>13</v>
      </c>
      <c r="I2205" t="s">
        <v>3275</v>
      </c>
      <c r="J2205" t="s">
        <v>5968</v>
      </c>
      <c r="K2205" t="s">
        <v>4326</v>
      </c>
      <c r="L2205">
        <v>120.77</v>
      </c>
      <c r="M2205" s="37">
        <v>43518</v>
      </c>
      <c r="N2205" t="s">
        <v>766</v>
      </c>
      <c r="O2205" t="s">
        <v>4327</v>
      </c>
      <c r="Q2205" s="37"/>
      <c r="R2205" s="37"/>
      <c r="S2205" t="b">
        <v>0</v>
      </c>
      <c r="V2205" t="s">
        <v>714</v>
      </c>
      <c r="W2205">
        <v>0</v>
      </c>
      <c r="X2205">
        <v>13</v>
      </c>
      <c r="Y2205">
        <v>39</v>
      </c>
      <c r="Z2205">
        <v>6435</v>
      </c>
      <c r="AA2205">
        <v>0</v>
      </c>
      <c r="AE2205" t="b">
        <v>0</v>
      </c>
      <c r="AF2205" t="b">
        <v>0</v>
      </c>
      <c r="AG2205" t="s">
        <v>74</v>
      </c>
    </row>
    <row r="2206" spans="1:33" x14ac:dyDescent="0.25">
      <c r="A2206" t="str">
        <f>_xlfn.CONCAT(Table3[[#This Row],[Order]],"-",Table3[[#This Row],[Line]])</f>
        <v>77926-1</v>
      </c>
      <c r="C2206" t="s">
        <v>5967</v>
      </c>
      <c r="D2206" t="s">
        <v>74</v>
      </c>
      <c r="E2206" t="b">
        <v>0</v>
      </c>
      <c r="F2206">
        <v>77926</v>
      </c>
      <c r="G2206">
        <v>1</v>
      </c>
      <c r="H2206">
        <v>72</v>
      </c>
      <c r="I2206" t="s">
        <v>772</v>
      </c>
      <c r="J2206" t="s">
        <v>5968</v>
      </c>
      <c r="K2206" t="s">
        <v>3743</v>
      </c>
      <c r="L2206">
        <v>161.28</v>
      </c>
      <c r="M2206" s="37">
        <v>43507</v>
      </c>
      <c r="N2206" t="s">
        <v>42</v>
      </c>
      <c r="O2206" t="s">
        <v>3744</v>
      </c>
      <c r="Q2206" s="37"/>
      <c r="R2206" s="37"/>
      <c r="S2206" t="b">
        <v>0</v>
      </c>
      <c r="V2206" t="s">
        <v>714</v>
      </c>
      <c r="W2206">
        <v>10</v>
      </c>
      <c r="X2206">
        <v>72</v>
      </c>
      <c r="Y2206">
        <v>72</v>
      </c>
      <c r="Z2206">
        <v>18000</v>
      </c>
      <c r="AA2206">
        <v>0</v>
      </c>
      <c r="AE2206" t="b">
        <v>0</v>
      </c>
      <c r="AF2206" t="b">
        <v>0</v>
      </c>
      <c r="AG2206" t="s">
        <v>74</v>
      </c>
    </row>
    <row r="2207" spans="1:33" x14ac:dyDescent="0.25">
      <c r="A2207" t="str">
        <f>_xlfn.CONCAT(Table3[[#This Row],[Order]],"-",Table3[[#This Row],[Line]])</f>
        <v>77581-1</v>
      </c>
      <c r="C2207" t="s">
        <v>5967</v>
      </c>
      <c r="D2207" t="s">
        <v>74</v>
      </c>
      <c r="E2207" t="b">
        <v>0</v>
      </c>
      <c r="F2207">
        <v>77581</v>
      </c>
      <c r="G2207">
        <v>1</v>
      </c>
      <c r="H2207">
        <v>1</v>
      </c>
      <c r="I2207" t="s">
        <v>745</v>
      </c>
      <c r="J2207" t="s">
        <v>5968</v>
      </c>
      <c r="K2207" t="s">
        <v>2758</v>
      </c>
      <c r="L2207">
        <v>22.596</v>
      </c>
      <c r="M2207" s="37">
        <v>43467</v>
      </c>
      <c r="N2207" t="s">
        <v>165</v>
      </c>
      <c r="Q2207" s="37"/>
      <c r="R2207" s="37"/>
      <c r="S2207" t="b">
        <v>0</v>
      </c>
      <c r="V2207" t="s">
        <v>715</v>
      </c>
      <c r="W2207">
        <v>1</v>
      </c>
      <c r="X2207">
        <v>2</v>
      </c>
      <c r="Y2207">
        <v>4</v>
      </c>
      <c r="Z2207">
        <v>980</v>
      </c>
      <c r="AA2207">
        <v>0</v>
      </c>
      <c r="AE2207" t="b">
        <v>0</v>
      </c>
      <c r="AF2207" t="b">
        <v>0</v>
      </c>
      <c r="AG2207" t="s">
        <v>74</v>
      </c>
    </row>
    <row r="2208" spans="1:33" x14ac:dyDescent="0.25">
      <c r="A2208" t="str">
        <f>_xlfn.CONCAT(Table3[[#This Row],[Order]],"-",Table3[[#This Row],[Line]])</f>
        <v>74694-7</v>
      </c>
      <c r="C2208" t="s">
        <v>5967</v>
      </c>
      <c r="D2208" t="s">
        <v>74</v>
      </c>
      <c r="E2208" t="b">
        <v>0</v>
      </c>
      <c r="F2208">
        <v>74694</v>
      </c>
      <c r="G2208">
        <v>7</v>
      </c>
      <c r="H2208">
        <v>2</v>
      </c>
      <c r="I2208" t="s">
        <v>763</v>
      </c>
      <c r="J2208" t="s">
        <v>5968</v>
      </c>
      <c r="K2208" t="s">
        <v>1398</v>
      </c>
      <c r="L2208">
        <v>34.74</v>
      </c>
      <c r="M2208" s="37">
        <v>43451</v>
      </c>
      <c r="N2208" t="s">
        <v>165</v>
      </c>
      <c r="O2208" t="s">
        <v>4424</v>
      </c>
      <c r="P2208" t="s">
        <v>151</v>
      </c>
      <c r="Q2208" s="37">
        <v>43441</v>
      </c>
      <c r="R2208" s="37">
        <v>43446</v>
      </c>
      <c r="S2208" t="b">
        <v>0</v>
      </c>
      <c r="T2208" t="s">
        <v>190</v>
      </c>
      <c r="V2208" t="s">
        <v>714</v>
      </c>
      <c r="W2208">
        <v>1</v>
      </c>
      <c r="X2208">
        <v>2</v>
      </c>
      <c r="Y2208">
        <v>12</v>
      </c>
      <c r="Z2208">
        <v>2100</v>
      </c>
      <c r="AA2208">
        <v>0</v>
      </c>
      <c r="AB2208" t="s">
        <v>151</v>
      </c>
      <c r="AC2208" t="s">
        <v>151</v>
      </c>
      <c r="AD2208" t="s">
        <v>151</v>
      </c>
      <c r="AE2208" t="b">
        <v>1</v>
      </c>
      <c r="AF2208" t="b">
        <v>0</v>
      </c>
      <c r="AG2208" t="s">
        <v>74</v>
      </c>
    </row>
    <row r="2209" spans="1:33" x14ac:dyDescent="0.25">
      <c r="A2209" t="str">
        <f>_xlfn.CONCAT(Table3[[#This Row],[Order]],"-",Table3[[#This Row],[Line]])</f>
        <v>77657-1</v>
      </c>
      <c r="C2209" t="s">
        <v>5967</v>
      </c>
      <c r="D2209" t="s">
        <v>74</v>
      </c>
      <c r="E2209" t="b">
        <v>0</v>
      </c>
      <c r="F2209">
        <v>77657</v>
      </c>
      <c r="G2209">
        <v>1</v>
      </c>
      <c r="H2209">
        <v>2</v>
      </c>
      <c r="I2209" t="s">
        <v>719</v>
      </c>
      <c r="J2209" t="s">
        <v>5968</v>
      </c>
      <c r="K2209" t="s">
        <v>3481</v>
      </c>
      <c r="L2209">
        <v>8.5</v>
      </c>
      <c r="M2209" s="37">
        <v>43469</v>
      </c>
      <c r="N2209" t="s">
        <v>29</v>
      </c>
      <c r="P2209" t="s">
        <v>151</v>
      </c>
      <c r="Q2209" s="37">
        <v>43457</v>
      </c>
      <c r="R2209" s="37"/>
      <c r="S2209" t="b">
        <v>0</v>
      </c>
      <c r="V2209" t="s">
        <v>715</v>
      </c>
      <c r="W2209">
        <v>12</v>
      </c>
      <c r="X2209">
        <v>2</v>
      </c>
      <c r="Y2209">
        <v>2</v>
      </c>
      <c r="Z2209">
        <v>850</v>
      </c>
      <c r="AA2209">
        <v>0</v>
      </c>
      <c r="AD2209" t="s">
        <v>151</v>
      </c>
      <c r="AE2209" t="b">
        <v>0</v>
      </c>
      <c r="AF2209" t="b">
        <v>0</v>
      </c>
      <c r="AG2209" t="s">
        <v>74</v>
      </c>
    </row>
    <row r="2210" spans="1:33" x14ac:dyDescent="0.25">
      <c r="A2210" t="str">
        <f>_xlfn.CONCAT(Table3[[#This Row],[Order]],"-",Table3[[#This Row],[Line]])</f>
        <v>77485-1</v>
      </c>
      <c r="C2210" t="s">
        <v>5967</v>
      </c>
      <c r="D2210" t="s">
        <v>74</v>
      </c>
      <c r="E2210" t="b">
        <v>0</v>
      </c>
      <c r="F2210">
        <v>77485</v>
      </c>
      <c r="G2210">
        <v>1</v>
      </c>
      <c r="H2210">
        <v>4</v>
      </c>
      <c r="I2210" t="s">
        <v>725</v>
      </c>
      <c r="J2210" t="s">
        <v>5968</v>
      </c>
      <c r="K2210" t="s">
        <v>3080</v>
      </c>
      <c r="L2210">
        <v>24</v>
      </c>
      <c r="M2210" s="37">
        <v>43475</v>
      </c>
      <c r="N2210" t="s">
        <v>42</v>
      </c>
      <c r="O2210" t="s">
        <v>3113</v>
      </c>
      <c r="P2210" t="s">
        <v>151</v>
      </c>
      <c r="Q2210" s="37"/>
      <c r="R2210" s="37"/>
      <c r="S2210" t="b">
        <v>0</v>
      </c>
      <c r="V2210" t="s">
        <v>714</v>
      </c>
      <c r="W2210">
        <v>12</v>
      </c>
      <c r="X2210">
        <v>4</v>
      </c>
      <c r="Y2210">
        <v>4</v>
      </c>
      <c r="Z2210">
        <v>864</v>
      </c>
      <c r="AA2210">
        <v>0</v>
      </c>
      <c r="AC2210" t="s">
        <v>151</v>
      </c>
      <c r="AE2210" t="b">
        <v>0</v>
      </c>
      <c r="AF2210" t="b">
        <v>0</v>
      </c>
      <c r="AG2210" t="s">
        <v>74</v>
      </c>
    </row>
    <row r="2211" spans="1:33" x14ac:dyDescent="0.25">
      <c r="A2211" t="str">
        <f>_xlfn.CONCAT(Table3[[#This Row],[Order]],"-",Table3[[#This Row],[Line]])</f>
        <v>77485-2</v>
      </c>
      <c r="C2211" t="s">
        <v>5967</v>
      </c>
      <c r="D2211" t="s">
        <v>74</v>
      </c>
      <c r="E2211" t="b">
        <v>0</v>
      </c>
      <c r="F2211">
        <v>77485</v>
      </c>
      <c r="G2211">
        <v>2</v>
      </c>
      <c r="H2211">
        <v>1</v>
      </c>
      <c r="I2211" t="s">
        <v>725</v>
      </c>
      <c r="J2211" t="s">
        <v>5968</v>
      </c>
      <c r="K2211" t="s">
        <v>3082</v>
      </c>
      <c r="L2211">
        <v>8</v>
      </c>
      <c r="M2211" s="37">
        <v>43475</v>
      </c>
      <c r="N2211" t="s">
        <v>42</v>
      </c>
      <c r="O2211" t="s">
        <v>3113</v>
      </c>
      <c r="P2211" t="s">
        <v>151</v>
      </c>
      <c r="Q2211" s="37"/>
      <c r="R2211" s="37"/>
      <c r="S2211" t="b">
        <v>0</v>
      </c>
      <c r="V2211" t="s">
        <v>714</v>
      </c>
      <c r="W2211">
        <v>12</v>
      </c>
      <c r="X2211">
        <v>1</v>
      </c>
      <c r="Y2211">
        <v>1</v>
      </c>
      <c r="Z2211">
        <v>462</v>
      </c>
      <c r="AA2211">
        <v>0</v>
      </c>
      <c r="AC2211" t="s">
        <v>151</v>
      </c>
      <c r="AE2211" t="b">
        <v>0</v>
      </c>
      <c r="AF2211" t="b">
        <v>0</v>
      </c>
      <c r="AG2211" t="s">
        <v>74</v>
      </c>
    </row>
    <row r="2212" spans="1:33" x14ac:dyDescent="0.25">
      <c r="A2212" t="str">
        <f>_xlfn.CONCAT(Table3[[#This Row],[Order]],"-",Table3[[#This Row],[Line]])</f>
        <v>77485-3</v>
      </c>
      <c r="C2212" t="s">
        <v>5967</v>
      </c>
      <c r="D2212" t="s">
        <v>74</v>
      </c>
      <c r="E2212" t="b">
        <v>0</v>
      </c>
      <c r="F2212">
        <v>77485</v>
      </c>
      <c r="G2212">
        <v>3</v>
      </c>
      <c r="H2212">
        <v>1</v>
      </c>
      <c r="I2212" t="s">
        <v>725</v>
      </c>
      <c r="J2212" t="s">
        <v>5968</v>
      </c>
      <c r="K2212" t="s">
        <v>3084</v>
      </c>
      <c r="L2212">
        <v>12</v>
      </c>
      <c r="M2212" s="37">
        <v>43475</v>
      </c>
      <c r="N2212" t="s">
        <v>42</v>
      </c>
      <c r="O2212" t="s">
        <v>3113</v>
      </c>
      <c r="P2212" t="s">
        <v>151</v>
      </c>
      <c r="Q2212" s="37"/>
      <c r="R2212" s="37"/>
      <c r="S2212" t="b">
        <v>0</v>
      </c>
      <c r="V2212" t="s">
        <v>714</v>
      </c>
      <c r="W2212">
        <v>12</v>
      </c>
      <c r="X2212">
        <v>1</v>
      </c>
      <c r="Y2212">
        <v>1</v>
      </c>
      <c r="Z2212">
        <v>648</v>
      </c>
      <c r="AA2212">
        <v>0</v>
      </c>
      <c r="AC2212" t="s">
        <v>151</v>
      </c>
      <c r="AE2212" t="b">
        <v>0</v>
      </c>
      <c r="AF2212" t="b">
        <v>0</v>
      </c>
      <c r="AG2212" t="s">
        <v>74</v>
      </c>
    </row>
    <row r="2213" spans="1:33" x14ac:dyDescent="0.25">
      <c r="A2213" t="str">
        <f>_xlfn.CONCAT(Table3[[#This Row],[Order]],"-",Table3[[#This Row],[Line]])</f>
        <v>77485-4</v>
      </c>
      <c r="C2213" t="s">
        <v>5967</v>
      </c>
      <c r="D2213" t="s">
        <v>74</v>
      </c>
      <c r="E2213" t="b">
        <v>0</v>
      </c>
      <c r="F2213">
        <v>77485</v>
      </c>
      <c r="G2213">
        <v>4</v>
      </c>
      <c r="H2213">
        <v>3</v>
      </c>
      <c r="I2213" t="s">
        <v>725</v>
      </c>
      <c r="J2213" t="s">
        <v>5968</v>
      </c>
      <c r="K2213" t="s">
        <v>3086</v>
      </c>
      <c r="L2213">
        <v>36</v>
      </c>
      <c r="M2213" s="37">
        <v>43475</v>
      </c>
      <c r="N2213" t="s">
        <v>42</v>
      </c>
      <c r="O2213" t="s">
        <v>3113</v>
      </c>
      <c r="P2213" t="s">
        <v>151</v>
      </c>
      <c r="Q2213" s="37"/>
      <c r="S2213" t="b">
        <v>0</v>
      </c>
      <c r="V2213" t="s">
        <v>714</v>
      </c>
      <c r="W2213">
        <v>12</v>
      </c>
      <c r="X2213">
        <v>3</v>
      </c>
      <c r="Y2213">
        <v>6</v>
      </c>
      <c r="Z2213">
        <v>1782</v>
      </c>
      <c r="AA2213">
        <v>0</v>
      </c>
      <c r="AC2213" t="s">
        <v>151</v>
      </c>
      <c r="AE2213" t="b">
        <v>0</v>
      </c>
      <c r="AF2213" t="b">
        <v>0</v>
      </c>
      <c r="AG2213" t="s">
        <v>74</v>
      </c>
    </row>
    <row r="2214" spans="1:33" x14ac:dyDescent="0.25">
      <c r="A2214" t="str">
        <f>_xlfn.CONCAT(Table3[[#This Row],[Order]],"-",Table3[[#This Row],[Line]])</f>
        <v>77485-5</v>
      </c>
      <c r="C2214" t="s">
        <v>5967</v>
      </c>
      <c r="D2214" t="s">
        <v>74</v>
      </c>
      <c r="E2214" t="b">
        <v>0</v>
      </c>
      <c r="F2214">
        <v>77485</v>
      </c>
      <c r="G2214">
        <v>5</v>
      </c>
      <c r="H2214">
        <v>1</v>
      </c>
      <c r="I2214" t="s">
        <v>725</v>
      </c>
      <c r="J2214" t="s">
        <v>5968</v>
      </c>
      <c r="K2214" t="s">
        <v>3088</v>
      </c>
      <c r="L2214">
        <v>12</v>
      </c>
      <c r="M2214" s="37">
        <v>43475</v>
      </c>
      <c r="N2214" t="s">
        <v>42</v>
      </c>
      <c r="O2214" t="s">
        <v>3113</v>
      </c>
      <c r="P2214" t="s">
        <v>151</v>
      </c>
      <c r="Q2214" s="37"/>
      <c r="S2214" t="b">
        <v>0</v>
      </c>
      <c r="V2214" t="s">
        <v>714</v>
      </c>
      <c r="W2214">
        <v>12</v>
      </c>
      <c r="X2214">
        <v>1</v>
      </c>
      <c r="Y2214">
        <v>2</v>
      </c>
      <c r="Z2214">
        <v>810</v>
      </c>
      <c r="AA2214">
        <v>0</v>
      </c>
      <c r="AC2214" t="s">
        <v>151</v>
      </c>
      <c r="AE2214" t="b">
        <v>0</v>
      </c>
      <c r="AF2214" t="b">
        <v>0</v>
      </c>
      <c r="AG2214" t="s">
        <v>74</v>
      </c>
    </row>
    <row r="2215" spans="1:33" x14ac:dyDescent="0.25">
      <c r="A2215" t="str">
        <f>_xlfn.CONCAT(Table3[[#This Row],[Order]],"-",Table3[[#This Row],[Line]])</f>
        <v>77485-6</v>
      </c>
      <c r="C2215" t="s">
        <v>5967</v>
      </c>
      <c r="D2215" t="s">
        <v>74</v>
      </c>
      <c r="E2215" t="b">
        <v>0</v>
      </c>
      <c r="F2215">
        <v>77485</v>
      </c>
      <c r="G2215">
        <v>6</v>
      </c>
      <c r="H2215">
        <v>3</v>
      </c>
      <c r="I2215" t="s">
        <v>741</v>
      </c>
      <c r="J2215" t="s">
        <v>5968</v>
      </c>
      <c r="K2215" t="s">
        <v>3089</v>
      </c>
      <c r="L2215">
        <v>21</v>
      </c>
      <c r="M2215" s="37">
        <v>43475</v>
      </c>
      <c r="N2215" t="s">
        <v>42</v>
      </c>
      <c r="O2215" t="s">
        <v>3113</v>
      </c>
      <c r="P2215" t="s">
        <v>151</v>
      </c>
      <c r="Q2215" s="37"/>
      <c r="S2215" t="b">
        <v>0</v>
      </c>
      <c r="V2215" t="s">
        <v>714</v>
      </c>
      <c r="W2215">
        <v>12</v>
      </c>
      <c r="X2215">
        <v>3</v>
      </c>
      <c r="Y2215">
        <v>3</v>
      </c>
      <c r="Z2215">
        <v>1080</v>
      </c>
      <c r="AA2215">
        <v>0</v>
      </c>
      <c r="AC2215" t="s">
        <v>151</v>
      </c>
      <c r="AE2215" t="b">
        <v>0</v>
      </c>
      <c r="AF2215" t="b">
        <v>0</v>
      </c>
      <c r="AG2215" t="s">
        <v>74</v>
      </c>
    </row>
    <row r="2216" spans="1:33" x14ac:dyDescent="0.25">
      <c r="A2216" t="str">
        <f>_xlfn.CONCAT(Table3[[#This Row],[Order]],"-",Table3[[#This Row],[Line]])</f>
        <v>77485-7</v>
      </c>
      <c r="C2216" t="s">
        <v>5967</v>
      </c>
      <c r="D2216" t="s">
        <v>74</v>
      </c>
      <c r="E2216" t="b">
        <v>0</v>
      </c>
      <c r="F2216">
        <v>77485</v>
      </c>
      <c r="G2216">
        <v>7</v>
      </c>
      <c r="H2216">
        <v>1</v>
      </c>
      <c r="I2216" t="s">
        <v>741</v>
      </c>
      <c r="J2216" t="s">
        <v>5968</v>
      </c>
      <c r="K2216" t="s">
        <v>3091</v>
      </c>
      <c r="L2216">
        <v>12</v>
      </c>
      <c r="M2216" s="37">
        <v>43475</v>
      </c>
      <c r="N2216" t="s">
        <v>42</v>
      </c>
      <c r="O2216" t="s">
        <v>3113</v>
      </c>
      <c r="P2216" t="s">
        <v>151</v>
      </c>
      <c r="Q2216" s="37"/>
      <c r="S2216" t="b">
        <v>0</v>
      </c>
      <c r="V2216" t="s">
        <v>714</v>
      </c>
      <c r="W2216">
        <v>12</v>
      </c>
      <c r="X2216">
        <v>1</v>
      </c>
      <c r="Y2216">
        <v>1</v>
      </c>
      <c r="Z2216">
        <v>522</v>
      </c>
      <c r="AA2216">
        <v>0</v>
      </c>
      <c r="AC2216" t="s">
        <v>151</v>
      </c>
      <c r="AE2216" t="b">
        <v>0</v>
      </c>
      <c r="AF2216" t="b">
        <v>0</v>
      </c>
      <c r="AG2216" t="s">
        <v>74</v>
      </c>
    </row>
    <row r="2217" spans="1:33" x14ac:dyDescent="0.25">
      <c r="A2217" t="str">
        <f>_xlfn.CONCAT(Table3[[#This Row],[Order]],"-",Table3[[#This Row],[Line]])</f>
        <v>77511-1</v>
      </c>
      <c r="C2217" t="s">
        <v>5967</v>
      </c>
      <c r="D2217" t="s">
        <v>74</v>
      </c>
      <c r="E2217" t="b">
        <v>0</v>
      </c>
      <c r="F2217">
        <v>77511</v>
      </c>
      <c r="G2217">
        <v>1</v>
      </c>
      <c r="H2217">
        <v>4</v>
      </c>
      <c r="I2217" t="s">
        <v>729</v>
      </c>
      <c r="J2217" t="s">
        <v>5968</v>
      </c>
      <c r="K2217" t="s">
        <v>5748</v>
      </c>
      <c r="L2217">
        <v>0</v>
      </c>
      <c r="M2217" s="37"/>
      <c r="N2217" t="s">
        <v>1730</v>
      </c>
      <c r="Q2217" s="37"/>
      <c r="S2217" t="b">
        <v>0</v>
      </c>
      <c r="V2217" t="s">
        <v>714</v>
      </c>
      <c r="W2217">
        <v>0</v>
      </c>
      <c r="X2217">
        <v>4</v>
      </c>
      <c r="Z2217">
        <v>2448</v>
      </c>
      <c r="AA2217">
        <v>0</v>
      </c>
      <c r="AE2217" t="b">
        <v>0</v>
      </c>
      <c r="AF2217" t="b">
        <v>0</v>
      </c>
      <c r="AG2217" t="s">
        <v>74</v>
      </c>
    </row>
    <row r="2218" spans="1:33" x14ac:dyDescent="0.25">
      <c r="A2218" t="str">
        <f>_xlfn.CONCAT(Table3[[#This Row],[Order]],"-",Table3[[#This Row],[Line]])</f>
        <v>77511-2</v>
      </c>
      <c r="C2218" t="s">
        <v>5967</v>
      </c>
      <c r="D2218" t="s">
        <v>74</v>
      </c>
      <c r="E2218" t="b">
        <v>0</v>
      </c>
      <c r="F2218">
        <v>77511</v>
      </c>
      <c r="G2218">
        <v>2</v>
      </c>
      <c r="H2218">
        <v>3</v>
      </c>
      <c r="I2218" t="s">
        <v>729</v>
      </c>
      <c r="J2218" t="s">
        <v>5968</v>
      </c>
      <c r="K2218" t="s">
        <v>5749</v>
      </c>
      <c r="L2218">
        <v>0</v>
      </c>
      <c r="M2218" s="37"/>
      <c r="N2218" t="s">
        <v>1730</v>
      </c>
      <c r="Q2218" s="37"/>
      <c r="S2218" t="b">
        <v>0</v>
      </c>
      <c r="V2218" t="s">
        <v>714</v>
      </c>
      <c r="W2218">
        <v>0</v>
      </c>
      <c r="X2218">
        <v>3</v>
      </c>
      <c r="Z2218">
        <v>918</v>
      </c>
      <c r="AA2218">
        <v>0</v>
      </c>
      <c r="AE2218" t="b">
        <v>0</v>
      </c>
      <c r="AF2218" t="b">
        <v>0</v>
      </c>
      <c r="AG2218" t="s">
        <v>74</v>
      </c>
    </row>
    <row r="2219" spans="1:33" x14ac:dyDescent="0.25">
      <c r="A2219" t="str">
        <f>_xlfn.CONCAT(Table3[[#This Row],[Order]],"-",Table3[[#This Row],[Line]])</f>
        <v>75887-3</v>
      </c>
      <c r="C2219" t="s">
        <v>5967</v>
      </c>
      <c r="D2219" t="s">
        <v>74</v>
      </c>
      <c r="E2219" t="b">
        <v>0</v>
      </c>
      <c r="F2219">
        <v>75887</v>
      </c>
      <c r="G2219">
        <v>3</v>
      </c>
      <c r="H2219">
        <v>9</v>
      </c>
      <c r="I2219" t="s">
        <v>719</v>
      </c>
      <c r="J2219" t="s">
        <v>5968</v>
      </c>
      <c r="K2219" t="s">
        <v>1859</v>
      </c>
      <c r="L2219">
        <v>250.92</v>
      </c>
      <c r="M2219" s="37">
        <v>43481</v>
      </c>
      <c r="N2219" t="s">
        <v>42</v>
      </c>
      <c r="O2219" t="s">
        <v>1899</v>
      </c>
      <c r="Q2219" s="37"/>
      <c r="R2219" s="37"/>
      <c r="S2219" t="b">
        <v>0</v>
      </c>
      <c r="V2219" t="s">
        <v>714</v>
      </c>
      <c r="W2219">
        <v>7</v>
      </c>
      <c r="X2219">
        <v>18</v>
      </c>
      <c r="Y2219">
        <v>72</v>
      </c>
      <c r="Z2219">
        <v>21600</v>
      </c>
      <c r="AA2219">
        <v>0</v>
      </c>
      <c r="AE2219" t="b">
        <v>0</v>
      </c>
      <c r="AF2219" t="b">
        <v>0</v>
      </c>
      <c r="AG2219" t="s">
        <v>74</v>
      </c>
    </row>
    <row r="2220" spans="1:33" x14ac:dyDescent="0.25">
      <c r="A2220" t="str">
        <f>_xlfn.CONCAT(Table3[[#This Row],[Order]],"-",Table3[[#This Row],[Line]])</f>
        <v>75887-4</v>
      </c>
      <c r="C2220" t="s">
        <v>5967</v>
      </c>
      <c r="D2220" t="s">
        <v>74</v>
      </c>
      <c r="E2220" t="b">
        <v>0</v>
      </c>
      <c r="F2220">
        <v>75887</v>
      </c>
      <c r="G2220">
        <v>4</v>
      </c>
      <c r="H2220">
        <v>7</v>
      </c>
      <c r="I2220" t="s">
        <v>719</v>
      </c>
      <c r="J2220" t="s">
        <v>5968</v>
      </c>
      <c r="K2220" t="s">
        <v>1861</v>
      </c>
      <c r="L2220">
        <v>82.11</v>
      </c>
      <c r="M2220" s="37">
        <v>43481</v>
      </c>
      <c r="N2220" t="s">
        <v>42</v>
      </c>
      <c r="O2220" t="s">
        <v>1899</v>
      </c>
      <c r="Q2220" s="37"/>
      <c r="R2220" s="37"/>
      <c r="S2220" t="b">
        <v>0</v>
      </c>
      <c r="V2220" t="s">
        <v>714</v>
      </c>
      <c r="W2220">
        <v>7</v>
      </c>
      <c r="X2220">
        <v>7</v>
      </c>
      <c r="Y2220">
        <v>28</v>
      </c>
      <c r="Z2220">
        <v>6720</v>
      </c>
      <c r="AA2220">
        <v>0</v>
      </c>
      <c r="AE2220" t="b">
        <v>0</v>
      </c>
      <c r="AF2220" t="b">
        <v>0</v>
      </c>
      <c r="AG2220" t="s">
        <v>74</v>
      </c>
    </row>
    <row r="2221" spans="1:33" x14ac:dyDescent="0.25">
      <c r="A2221" t="str">
        <f>_xlfn.CONCAT(Table3[[#This Row],[Order]],"-",Table3[[#This Row],[Line]])</f>
        <v>77211-1</v>
      </c>
      <c r="C2221" t="s">
        <v>5967</v>
      </c>
      <c r="D2221" t="s">
        <v>74</v>
      </c>
      <c r="E2221" t="b">
        <v>0</v>
      </c>
      <c r="F2221">
        <v>77211</v>
      </c>
      <c r="G2221">
        <v>1</v>
      </c>
      <c r="H2221">
        <v>11</v>
      </c>
      <c r="I2221" t="s">
        <v>719</v>
      </c>
      <c r="J2221" t="s">
        <v>5968</v>
      </c>
      <c r="K2221" t="s">
        <v>2178</v>
      </c>
      <c r="L2221">
        <v>121</v>
      </c>
      <c r="M2221" s="37">
        <v>43504</v>
      </c>
      <c r="N2221" t="s">
        <v>42</v>
      </c>
      <c r="O2221" t="s">
        <v>2441</v>
      </c>
      <c r="Q2221" s="37"/>
      <c r="R2221" s="37"/>
      <c r="S2221" t="b">
        <v>0</v>
      </c>
      <c r="V2221" t="s">
        <v>714</v>
      </c>
      <c r="W2221">
        <v>12</v>
      </c>
      <c r="X2221">
        <v>11</v>
      </c>
      <c r="Y2221">
        <v>44</v>
      </c>
      <c r="Z2221">
        <v>10560</v>
      </c>
      <c r="AA2221">
        <v>0</v>
      </c>
      <c r="AE2221" t="b">
        <v>0</v>
      </c>
      <c r="AF2221" t="b">
        <v>0</v>
      </c>
      <c r="AG2221" t="s">
        <v>74</v>
      </c>
    </row>
    <row r="2222" spans="1:33" x14ac:dyDescent="0.25">
      <c r="A2222" t="str">
        <f>_xlfn.CONCAT(Table3[[#This Row],[Order]],"-",Table3[[#This Row],[Line]])</f>
        <v>77211-2</v>
      </c>
      <c r="C2222" t="s">
        <v>5967</v>
      </c>
      <c r="D2222" t="s">
        <v>74</v>
      </c>
      <c r="E2222" t="b">
        <v>0</v>
      </c>
      <c r="F2222">
        <v>77211</v>
      </c>
      <c r="G2222">
        <v>2</v>
      </c>
      <c r="H2222">
        <v>8</v>
      </c>
      <c r="I2222" t="s">
        <v>719</v>
      </c>
      <c r="J2222" t="s">
        <v>5968</v>
      </c>
      <c r="K2222" t="s">
        <v>2180</v>
      </c>
      <c r="L2222">
        <v>56</v>
      </c>
      <c r="M2222" s="37">
        <v>43504</v>
      </c>
      <c r="N2222" t="s">
        <v>42</v>
      </c>
      <c r="O2222" t="s">
        <v>2441</v>
      </c>
      <c r="Q2222" s="37"/>
      <c r="R2222" s="37"/>
      <c r="S2222" t="b">
        <v>0</v>
      </c>
      <c r="V2222" t="s">
        <v>714</v>
      </c>
      <c r="W2222">
        <v>12</v>
      </c>
      <c r="X2222">
        <v>8</v>
      </c>
      <c r="Y2222">
        <v>16</v>
      </c>
      <c r="Z2222">
        <v>3840</v>
      </c>
      <c r="AA2222">
        <v>0</v>
      </c>
      <c r="AE2222" t="b">
        <v>0</v>
      </c>
      <c r="AF2222" t="b">
        <v>0</v>
      </c>
      <c r="AG2222" t="s">
        <v>74</v>
      </c>
    </row>
    <row r="2223" spans="1:33" x14ac:dyDescent="0.25">
      <c r="A2223" t="str">
        <f>_xlfn.CONCAT(Table3[[#This Row],[Order]],"-",Table3[[#This Row],[Line]])</f>
        <v>78100-1</v>
      </c>
      <c r="C2223" t="s">
        <v>5967</v>
      </c>
      <c r="D2223" t="s">
        <v>74</v>
      </c>
      <c r="E2223" t="b">
        <v>0</v>
      </c>
      <c r="F2223">
        <v>78100</v>
      </c>
      <c r="G2223">
        <v>1</v>
      </c>
      <c r="H2223">
        <v>5</v>
      </c>
      <c r="I2223" t="s">
        <v>731</v>
      </c>
      <c r="J2223" t="s">
        <v>5968</v>
      </c>
      <c r="K2223" t="s">
        <v>5750</v>
      </c>
      <c r="L2223">
        <v>0</v>
      </c>
      <c r="M2223" s="37"/>
      <c r="N2223" t="s">
        <v>736</v>
      </c>
      <c r="Q2223" s="37"/>
      <c r="R2223" s="37"/>
      <c r="S2223" t="b">
        <v>0</v>
      </c>
      <c r="V2223" t="s">
        <v>715</v>
      </c>
      <c r="W2223">
        <v>0</v>
      </c>
      <c r="X2223">
        <v>5</v>
      </c>
      <c r="Z2223">
        <v>910</v>
      </c>
      <c r="AA2223">
        <v>0</v>
      </c>
      <c r="AE2223" t="b">
        <v>0</v>
      </c>
      <c r="AF2223" t="b">
        <v>0</v>
      </c>
      <c r="AG2223" t="s">
        <v>74</v>
      </c>
    </row>
    <row r="2224" spans="1:33" x14ac:dyDescent="0.25">
      <c r="A2224" t="str">
        <f>_xlfn.CONCAT(Table3[[#This Row],[Order]],"-",Table3[[#This Row],[Line]])</f>
        <v>78100-2</v>
      </c>
      <c r="C2224" t="s">
        <v>5967</v>
      </c>
      <c r="D2224" t="s">
        <v>74</v>
      </c>
      <c r="E2224" t="b">
        <v>0</v>
      </c>
      <c r="F2224">
        <v>78100</v>
      </c>
      <c r="G2224">
        <v>2</v>
      </c>
      <c r="H2224">
        <v>4</v>
      </c>
      <c r="I2224" t="s">
        <v>731</v>
      </c>
      <c r="J2224" t="s">
        <v>5968</v>
      </c>
      <c r="K2224" t="s">
        <v>5751</v>
      </c>
      <c r="L2224">
        <v>0</v>
      </c>
      <c r="M2224" s="37"/>
      <c r="N2224" t="s">
        <v>736</v>
      </c>
      <c r="Q2224" s="37"/>
      <c r="R2224" s="37"/>
      <c r="S2224" t="b">
        <v>0</v>
      </c>
      <c r="V2224" t="s">
        <v>715</v>
      </c>
      <c r="W2224">
        <v>0</v>
      </c>
      <c r="X2224">
        <v>40</v>
      </c>
      <c r="Z2224">
        <v>768</v>
      </c>
      <c r="AA2224">
        <v>0</v>
      </c>
      <c r="AE2224" t="b">
        <v>0</v>
      </c>
      <c r="AF2224" t="b">
        <v>0</v>
      </c>
      <c r="AG2224" t="s">
        <v>74</v>
      </c>
    </row>
    <row r="2225" spans="1:33" x14ac:dyDescent="0.25">
      <c r="A2225" t="str">
        <f>_xlfn.CONCAT(Table3[[#This Row],[Order]],"-",Table3[[#This Row],[Line]])</f>
        <v>78100-3</v>
      </c>
      <c r="C2225" t="s">
        <v>5967</v>
      </c>
      <c r="D2225" t="s">
        <v>74</v>
      </c>
      <c r="E2225" t="b">
        <v>0</v>
      </c>
      <c r="F2225">
        <v>78100</v>
      </c>
      <c r="G2225">
        <v>3</v>
      </c>
      <c r="H2225">
        <v>1</v>
      </c>
      <c r="I2225" t="s">
        <v>728</v>
      </c>
      <c r="J2225" t="s">
        <v>5968</v>
      </c>
      <c r="K2225" t="s">
        <v>5752</v>
      </c>
      <c r="L2225">
        <v>0</v>
      </c>
      <c r="M2225" s="37"/>
      <c r="N2225" t="s">
        <v>736</v>
      </c>
      <c r="Q2225" s="37"/>
      <c r="S2225" t="b">
        <v>0</v>
      </c>
      <c r="V2225" t="s">
        <v>715</v>
      </c>
      <c r="W2225">
        <v>0</v>
      </c>
      <c r="X2225">
        <v>1</v>
      </c>
      <c r="Z2225">
        <v>528</v>
      </c>
      <c r="AA2225">
        <v>0</v>
      </c>
      <c r="AE2225" t="b">
        <v>0</v>
      </c>
      <c r="AF2225" t="b">
        <v>0</v>
      </c>
      <c r="AG2225" t="s">
        <v>74</v>
      </c>
    </row>
    <row r="2226" spans="1:33" x14ac:dyDescent="0.25">
      <c r="A2226" t="str">
        <f>_xlfn.CONCAT(Table3[[#This Row],[Order]],"-",Table3[[#This Row],[Line]])</f>
        <v>77935-1</v>
      </c>
      <c r="C2226" t="s">
        <v>5967</v>
      </c>
      <c r="D2226" t="s">
        <v>74</v>
      </c>
      <c r="E2226" t="b">
        <v>0</v>
      </c>
      <c r="F2226">
        <v>77935</v>
      </c>
      <c r="G2226">
        <v>1</v>
      </c>
      <c r="H2226">
        <v>1</v>
      </c>
      <c r="I2226" t="s">
        <v>721</v>
      </c>
      <c r="J2226" t="s">
        <v>5968</v>
      </c>
      <c r="K2226" t="s">
        <v>4340</v>
      </c>
      <c r="L2226">
        <v>8.67</v>
      </c>
      <c r="M2226" s="37">
        <v>43479</v>
      </c>
      <c r="N2226" t="s">
        <v>42</v>
      </c>
      <c r="Q2226" s="37"/>
      <c r="R2226" s="37"/>
      <c r="S2226" t="b">
        <v>0</v>
      </c>
      <c r="V2226" t="s">
        <v>715</v>
      </c>
      <c r="W2226">
        <v>0</v>
      </c>
      <c r="X2226">
        <v>1</v>
      </c>
      <c r="Y2226">
        <v>2</v>
      </c>
      <c r="Z2226">
        <v>880</v>
      </c>
      <c r="AA2226">
        <v>0</v>
      </c>
      <c r="AE2226" t="b">
        <v>0</v>
      </c>
      <c r="AF2226" t="b">
        <v>0</v>
      </c>
      <c r="AG2226" t="s">
        <v>74</v>
      </c>
    </row>
    <row r="2227" spans="1:33" x14ac:dyDescent="0.25">
      <c r="A2227" t="str">
        <f>_xlfn.CONCAT(Table3[[#This Row],[Order]],"-",Table3[[#This Row],[Line]])</f>
        <v>75692-6</v>
      </c>
      <c r="C2227" t="s">
        <v>5967</v>
      </c>
      <c r="D2227" t="s">
        <v>74</v>
      </c>
      <c r="E2227" t="b">
        <v>0</v>
      </c>
      <c r="F2227">
        <v>75692</v>
      </c>
      <c r="G2227">
        <v>6</v>
      </c>
      <c r="H2227">
        <v>3</v>
      </c>
      <c r="I2227" t="s">
        <v>751</v>
      </c>
      <c r="J2227" t="s">
        <v>5968</v>
      </c>
      <c r="K2227" t="s">
        <v>1809</v>
      </c>
      <c r="L2227">
        <v>0</v>
      </c>
      <c r="M2227" s="37"/>
      <c r="N2227" t="s">
        <v>736</v>
      </c>
      <c r="Q2227" s="37"/>
      <c r="S2227" t="b">
        <v>0</v>
      </c>
      <c r="V2227" t="s">
        <v>714</v>
      </c>
      <c r="W2227">
        <v>0</v>
      </c>
      <c r="X2227">
        <v>3</v>
      </c>
      <c r="Z2227">
        <v>864</v>
      </c>
      <c r="AA2227">
        <v>0</v>
      </c>
      <c r="AE2227" t="b">
        <v>0</v>
      </c>
      <c r="AF2227" t="b">
        <v>0</v>
      </c>
      <c r="AG2227" t="s">
        <v>74</v>
      </c>
    </row>
    <row r="2228" spans="1:33" x14ac:dyDescent="0.25">
      <c r="A2228" t="str">
        <f>_xlfn.CONCAT(Table3[[#This Row],[Order]],"-",Table3[[#This Row],[Line]])</f>
        <v>75692-7</v>
      </c>
      <c r="C2228" t="s">
        <v>5967</v>
      </c>
      <c r="D2228" t="s">
        <v>74</v>
      </c>
      <c r="E2228" t="b">
        <v>0</v>
      </c>
      <c r="F2228">
        <v>75692</v>
      </c>
      <c r="G2228">
        <v>7</v>
      </c>
      <c r="H2228">
        <v>1</v>
      </c>
      <c r="I2228" t="s">
        <v>751</v>
      </c>
      <c r="J2228" t="s">
        <v>5968</v>
      </c>
      <c r="K2228" t="s">
        <v>1043</v>
      </c>
      <c r="L2228">
        <v>0</v>
      </c>
      <c r="M2228" s="37"/>
      <c r="N2228" t="s">
        <v>736</v>
      </c>
      <c r="Q2228" s="37"/>
      <c r="S2228" t="b">
        <v>0</v>
      </c>
      <c r="V2228" t="s">
        <v>714</v>
      </c>
      <c r="W2228">
        <v>0</v>
      </c>
      <c r="X2228">
        <v>1</v>
      </c>
      <c r="Z2228">
        <v>432</v>
      </c>
      <c r="AA2228">
        <v>0</v>
      </c>
      <c r="AE2228" t="b">
        <v>0</v>
      </c>
      <c r="AF2228" t="b">
        <v>0</v>
      </c>
      <c r="AG2228" t="s">
        <v>74</v>
      </c>
    </row>
    <row r="2229" spans="1:33" x14ac:dyDescent="0.25">
      <c r="A2229" t="str">
        <f>_xlfn.CONCAT(Table3[[#This Row],[Order]],"-",Table3[[#This Row],[Line]])</f>
        <v>75692-8</v>
      </c>
      <c r="C2229" t="s">
        <v>5967</v>
      </c>
      <c r="D2229" t="s">
        <v>74</v>
      </c>
      <c r="E2229" t="b">
        <v>0</v>
      </c>
      <c r="F2229">
        <v>75692</v>
      </c>
      <c r="G2229">
        <v>8</v>
      </c>
      <c r="H2229">
        <v>2</v>
      </c>
      <c r="I2229" t="s">
        <v>751</v>
      </c>
      <c r="J2229" t="s">
        <v>5968</v>
      </c>
      <c r="K2229" t="s">
        <v>1044</v>
      </c>
      <c r="L2229">
        <v>0</v>
      </c>
      <c r="M2229" s="37"/>
      <c r="N2229" t="s">
        <v>736</v>
      </c>
      <c r="Q2229" s="37"/>
      <c r="R2229" s="37"/>
      <c r="S2229" t="b">
        <v>0</v>
      </c>
      <c r="V2229" t="s">
        <v>714</v>
      </c>
      <c r="W2229">
        <v>0</v>
      </c>
      <c r="X2229">
        <v>2</v>
      </c>
      <c r="Z2229">
        <v>1152</v>
      </c>
      <c r="AA2229">
        <v>0</v>
      </c>
      <c r="AE2229" t="b">
        <v>0</v>
      </c>
      <c r="AF2229" t="b">
        <v>0</v>
      </c>
      <c r="AG2229" t="s">
        <v>74</v>
      </c>
    </row>
    <row r="2230" spans="1:33" x14ac:dyDescent="0.25">
      <c r="A2230" t="str">
        <f>_xlfn.CONCAT(Table3[[#This Row],[Order]],"-",Table3[[#This Row],[Line]])</f>
        <v>75692-9</v>
      </c>
      <c r="C2230" t="s">
        <v>5967</v>
      </c>
      <c r="D2230" t="s">
        <v>74</v>
      </c>
      <c r="E2230" t="b">
        <v>0</v>
      </c>
      <c r="F2230">
        <v>75692</v>
      </c>
      <c r="G2230">
        <v>9</v>
      </c>
      <c r="H2230">
        <v>2</v>
      </c>
      <c r="I2230" t="s">
        <v>751</v>
      </c>
      <c r="J2230" t="s">
        <v>5968</v>
      </c>
      <c r="K2230" t="s">
        <v>1385</v>
      </c>
      <c r="L2230">
        <v>0</v>
      </c>
      <c r="M2230" s="37"/>
      <c r="N2230" t="s">
        <v>736</v>
      </c>
      <c r="Q2230" s="37"/>
      <c r="R2230" s="37"/>
      <c r="S2230" t="b">
        <v>0</v>
      </c>
      <c r="V2230" t="s">
        <v>714</v>
      </c>
      <c r="W2230">
        <v>0</v>
      </c>
      <c r="X2230">
        <v>2</v>
      </c>
      <c r="Z2230">
        <v>1440</v>
      </c>
      <c r="AA2230">
        <v>0</v>
      </c>
      <c r="AE2230" t="b">
        <v>0</v>
      </c>
      <c r="AF2230" t="b">
        <v>0</v>
      </c>
      <c r="AG2230" t="s">
        <v>74</v>
      </c>
    </row>
    <row r="2231" spans="1:33" x14ac:dyDescent="0.25">
      <c r="A2231" t="str">
        <f>_xlfn.CONCAT(Table3[[#This Row],[Order]],"-",Table3[[#This Row],[Line]])</f>
        <v>75692-10</v>
      </c>
      <c r="C2231" t="s">
        <v>5967</v>
      </c>
      <c r="D2231" t="s">
        <v>74</v>
      </c>
      <c r="E2231" t="b">
        <v>0</v>
      </c>
      <c r="F2231">
        <v>75692</v>
      </c>
      <c r="G2231">
        <v>10</v>
      </c>
      <c r="H2231">
        <v>2</v>
      </c>
      <c r="I2231" t="s">
        <v>751</v>
      </c>
      <c r="J2231" t="s">
        <v>5968</v>
      </c>
      <c r="K2231" t="s">
        <v>1810</v>
      </c>
      <c r="L2231">
        <v>0</v>
      </c>
      <c r="M2231" s="37"/>
      <c r="N2231" t="s">
        <v>736</v>
      </c>
      <c r="Q2231" s="37"/>
      <c r="R2231" s="37"/>
      <c r="S2231" t="b">
        <v>0</v>
      </c>
      <c r="V2231" t="s">
        <v>714</v>
      </c>
      <c r="W2231">
        <v>0</v>
      </c>
      <c r="X2231">
        <v>4</v>
      </c>
      <c r="Z2231">
        <v>2016</v>
      </c>
      <c r="AA2231">
        <v>0</v>
      </c>
      <c r="AE2231" t="b">
        <v>0</v>
      </c>
      <c r="AF2231" t="b">
        <v>0</v>
      </c>
      <c r="AG2231" t="s">
        <v>74</v>
      </c>
    </row>
    <row r="2232" spans="1:33" x14ac:dyDescent="0.25">
      <c r="A2232" t="str">
        <f>_xlfn.CONCAT(Table3[[#This Row],[Order]],"-",Table3[[#This Row],[Line]])</f>
        <v>75692-11</v>
      </c>
      <c r="C2232" t="s">
        <v>5967</v>
      </c>
      <c r="D2232" t="s">
        <v>74</v>
      </c>
      <c r="E2232" t="b">
        <v>0</v>
      </c>
      <c r="F2232">
        <v>75692</v>
      </c>
      <c r="G2232">
        <v>11</v>
      </c>
      <c r="H2232">
        <v>1</v>
      </c>
      <c r="I2232" t="s">
        <v>733</v>
      </c>
      <c r="J2232" t="s">
        <v>5968</v>
      </c>
      <c r="K2232" t="s">
        <v>2182</v>
      </c>
      <c r="L2232">
        <v>39.35</v>
      </c>
      <c r="M2232" s="37">
        <v>43481</v>
      </c>
      <c r="N2232" t="s">
        <v>42</v>
      </c>
      <c r="Q2232" s="37"/>
      <c r="R2232" s="37"/>
      <c r="S2232" t="b">
        <v>0</v>
      </c>
      <c r="V2232" t="s">
        <v>714</v>
      </c>
      <c r="W2232">
        <v>1</v>
      </c>
      <c r="X2232">
        <v>5</v>
      </c>
      <c r="Y2232">
        <v>11</v>
      </c>
      <c r="Z2232">
        <v>3010</v>
      </c>
      <c r="AA2232">
        <v>0</v>
      </c>
      <c r="AE2232" t="b">
        <v>0</v>
      </c>
      <c r="AF2232" t="b">
        <v>0</v>
      </c>
      <c r="AG2232" t="s">
        <v>74</v>
      </c>
    </row>
    <row r="2233" spans="1:33" x14ac:dyDescent="0.25">
      <c r="A2233" t="str">
        <f>_xlfn.CONCAT(Table3[[#This Row],[Order]],"-",Table3[[#This Row],[Line]])</f>
        <v>75692-13</v>
      </c>
      <c r="C2233" t="s">
        <v>5967</v>
      </c>
      <c r="D2233" t="s">
        <v>74</v>
      </c>
      <c r="E2233" t="b">
        <v>0</v>
      </c>
      <c r="F2233">
        <v>75692</v>
      </c>
      <c r="G2233">
        <v>13</v>
      </c>
      <c r="H2233">
        <v>1</v>
      </c>
      <c r="I2233" t="s">
        <v>733</v>
      </c>
      <c r="J2233" t="s">
        <v>5968</v>
      </c>
      <c r="K2233" t="s">
        <v>2184</v>
      </c>
      <c r="L2233">
        <v>28.53</v>
      </c>
      <c r="M2233" s="37">
        <v>43481</v>
      </c>
      <c r="N2233" t="s">
        <v>42</v>
      </c>
      <c r="Q2233" s="37"/>
      <c r="R2233" s="37"/>
      <c r="S2233" t="b">
        <v>0</v>
      </c>
      <c r="V2233" t="s">
        <v>714</v>
      </c>
      <c r="W2233">
        <v>1</v>
      </c>
      <c r="X2233">
        <v>4</v>
      </c>
      <c r="Y2233">
        <v>8</v>
      </c>
      <c r="Z2233">
        <v>2150</v>
      </c>
      <c r="AA2233">
        <v>0</v>
      </c>
      <c r="AE2233" t="b">
        <v>0</v>
      </c>
      <c r="AF2233" t="b">
        <v>0</v>
      </c>
      <c r="AG2233" t="s">
        <v>74</v>
      </c>
    </row>
    <row r="2234" spans="1:33" x14ac:dyDescent="0.25">
      <c r="A2234" t="str">
        <f>_xlfn.CONCAT(Table3[[#This Row],[Order]],"-",Table3[[#This Row],[Line]])</f>
        <v>75746-1</v>
      </c>
      <c r="C2234" t="s">
        <v>5967</v>
      </c>
      <c r="D2234" t="s">
        <v>74</v>
      </c>
      <c r="E2234" t="b">
        <v>0</v>
      </c>
      <c r="F2234">
        <v>75746</v>
      </c>
      <c r="G2234">
        <v>1</v>
      </c>
      <c r="H2234">
        <v>7</v>
      </c>
      <c r="I2234" t="s">
        <v>731</v>
      </c>
      <c r="J2234" t="s">
        <v>5968</v>
      </c>
      <c r="K2234" t="s">
        <v>1674</v>
      </c>
      <c r="L2234">
        <v>21.98</v>
      </c>
      <c r="M2234" s="37">
        <v>43486</v>
      </c>
      <c r="N2234" t="s">
        <v>42</v>
      </c>
      <c r="Q2234" s="37"/>
      <c r="R2234" s="37"/>
      <c r="S2234" t="b">
        <v>0</v>
      </c>
      <c r="V2234" t="s">
        <v>714</v>
      </c>
      <c r="W2234">
        <v>1</v>
      </c>
      <c r="X2234">
        <v>7</v>
      </c>
      <c r="Y2234">
        <v>7</v>
      </c>
      <c r="Z2234">
        <v>1316</v>
      </c>
      <c r="AA2234">
        <v>0</v>
      </c>
      <c r="AE2234" t="b">
        <v>0</v>
      </c>
      <c r="AF2234" t="b">
        <v>0</v>
      </c>
      <c r="AG2234" t="s">
        <v>74</v>
      </c>
    </row>
    <row r="2235" spans="1:33" x14ac:dyDescent="0.25">
      <c r="A2235" t="str">
        <f>_xlfn.CONCAT(Table3[[#This Row],[Order]],"-",Table3[[#This Row],[Line]])</f>
        <v>75746-2</v>
      </c>
      <c r="C2235" t="s">
        <v>5967</v>
      </c>
      <c r="D2235" t="s">
        <v>74</v>
      </c>
      <c r="E2235" t="b">
        <v>0</v>
      </c>
      <c r="F2235">
        <v>75746</v>
      </c>
      <c r="G2235">
        <v>2</v>
      </c>
      <c r="H2235">
        <v>25</v>
      </c>
      <c r="I2235" t="s">
        <v>731</v>
      </c>
      <c r="J2235" t="s">
        <v>5968</v>
      </c>
      <c r="K2235" t="s">
        <v>1676</v>
      </c>
      <c r="L2235">
        <v>152.25</v>
      </c>
      <c r="M2235" s="37">
        <v>43486</v>
      </c>
      <c r="N2235" t="s">
        <v>42</v>
      </c>
      <c r="Q2235" s="37"/>
      <c r="R2235" s="37"/>
      <c r="S2235" t="b">
        <v>0</v>
      </c>
      <c r="V2235" t="s">
        <v>714</v>
      </c>
      <c r="W2235">
        <v>1</v>
      </c>
      <c r="X2235">
        <v>25</v>
      </c>
      <c r="Y2235">
        <v>50</v>
      </c>
      <c r="Z2235">
        <v>7050</v>
      </c>
      <c r="AA2235">
        <v>0</v>
      </c>
      <c r="AE2235" t="b">
        <v>0</v>
      </c>
      <c r="AF2235" t="b">
        <v>0</v>
      </c>
      <c r="AG2235" t="s">
        <v>74</v>
      </c>
    </row>
    <row r="2236" spans="1:33" x14ac:dyDescent="0.25">
      <c r="A2236" t="str">
        <f>_xlfn.CONCAT(Table3[[#This Row],[Order]],"-",Table3[[#This Row],[Line]])</f>
        <v>75746-3</v>
      </c>
      <c r="C2236" t="s">
        <v>5967</v>
      </c>
      <c r="D2236" t="s">
        <v>74</v>
      </c>
      <c r="E2236" t="b">
        <v>0</v>
      </c>
      <c r="F2236">
        <v>75746</v>
      </c>
      <c r="G2236">
        <v>3</v>
      </c>
      <c r="H2236">
        <v>11</v>
      </c>
      <c r="I2236" t="s">
        <v>731</v>
      </c>
      <c r="J2236" t="s">
        <v>5968</v>
      </c>
      <c r="K2236" t="s">
        <v>1678</v>
      </c>
      <c r="L2236">
        <v>66.989999999999995</v>
      </c>
      <c r="M2236" s="37">
        <v>43486</v>
      </c>
      <c r="N2236" t="s">
        <v>42</v>
      </c>
      <c r="Q2236" s="37"/>
      <c r="R2236" s="37"/>
      <c r="S2236" t="b">
        <v>0</v>
      </c>
      <c r="V2236" t="s">
        <v>714</v>
      </c>
      <c r="W2236">
        <v>1</v>
      </c>
      <c r="X2236">
        <v>11</v>
      </c>
      <c r="Y2236">
        <v>22</v>
      </c>
      <c r="Z2236">
        <v>4136</v>
      </c>
      <c r="AA2236">
        <v>0</v>
      </c>
      <c r="AE2236" t="b">
        <v>0</v>
      </c>
      <c r="AF2236" t="b">
        <v>0</v>
      </c>
      <c r="AG2236" t="s">
        <v>74</v>
      </c>
    </row>
    <row r="2237" spans="1:33" x14ac:dyDescent="0.25">
      <c r="A2237" t="str">
        <f>_xlfn.CONCAT(Table3[[#This Row],[Order]],"-",Table3[[#This Row],[Line]])</f>
        <v>75746-4</v>
      </c>
      <c r="C2237" t="s">
        <v>5967</v>
      </c>
      <c r="D2237" t="s">
        <v>74</v>
      </c>
      <c r="E2237" t="b">
        <v>0</v>
      </c>
      <c r="F2237">
        <v>75746</v>
      </c>
      <c r="G2237">
        <v>4</v>
      </c>
      <c r="H2237">
        <v>5</v>
      </c>
      <c r="I2237" t="s">
        <v>731</v>
      </c>
      <c r="J2237" t="s">
        <v>5968</v>
      </c>
      <c r="K2237" t="s">
        <v>1709</v>
      </c>
      <c r="L2237">
        <v>43.35</v>
      </c>
      <c r="M2237" s="37">
        <v>43486</v>
      </c>
      <c r="N2237" t="s">
        <v>42</v>
      </c>
      <c r="Q2237" s="37"/>
      <c r="R2237" s="37"/>
      <c r="S2237" t="b">
        <v>0</v>
      </c>
      <c r="V2237" t="s">
        <v>714</v>
      </c>
      <c r="W2237">
        <v>1</v>
      </c>
      <c r="X2237">
        <v>5</v>
      </c>
      <c r="Y2237">
        <v>15</v>
      </c>
      <c r="Z2237">
        <v>2350</v>
      </c>
      <c r="AA2237">
        <v>0</v>
      </c>
      <c r="AE2237" t="b">
        <v>0</v>
      </c>
      <c r="AF2237" t="b">
        <v>0</v>
      </c>
      <c r="AG2237" t="s">
        <v>74</v>
      </c>
    </row>
    <row r="2238" spans="1:33" x14ac:dyDescent="0.25">
      <c r="A2238" t="str">
        <f>_xlfn.CONCAT(Table3[[#This Row],[Order]],"-",Table3[[#This Row],[Line]])</f>
        <v>75746-5</v>
      </c>
      <c r="C2238" t="s">
        <v>5967</v>
      </c>
      <c r="D2238" t="s">
        <v>74</v>
      </c>
      <c r="E2238" t="b">
        <v>0</v>
      </c>
      <c r="F2238">
        <v>75746</v>
      </c>
      <c r="G2238">
        <v>5</v>
      </c>
      <c r="H2238">
        <v>1</v>
      </c>
      <c r="I2238" t="s">
        <v>751</v>
      </c>
      <c r="J2238" t="s">
        <v>5968</v>
      </c>
      <c r="K2238" t="s">
        <v>1043</v>
      </c>
      <c r="L2238">
        <v>0</v>
      </c>
      <c r="M2238" s="37"/>
      <c r="N2238" t="s">
        <v>736</v>
      </c>
      <c r="Q2238" s="37"/>
      <c r="R2238" s="37"/>
      <c r="S2238" t="b">
        <v>0</v>
      </c>
      <c r="V2238" t="s">
        <v>714</v>
      </c>
      <c r="W2238">
        <v>0</v>
      </c>
      <c r="X2238">
        <v>1</v>
      </c>
      <c r="Z2238">
        <v>432</v>
      </c>
      <c r="AA2238">
        <v>0</v>
      </c>
      <c r="AE2238" t="b">
        <v>0</v>
      </c>
      <c r="AF2238" t="b">
        <v>0</v>
      </c>
      <c r="AG2238" t="s">
        <v>74</v>
      </c>
    </row>
    <row r="2239" spans="1:33" x14ac:dyDescent="0.25">
      <c r="A2239" t="str">
        <f>_xlfn.CONCAT(Table3[[#This Row],[Order]],"-",Table3[[#This Row],[Line]])</f>
        <v>75746-6</v>
      </c>
      <c r="C2239" t="s">
        <v>5967</v>
      </c>
      <c r="D2239" t="s">
        <v>74</v>
      </c>
      <c r="E2239" t="b">
        <v>0</v>
      </c>
      <c r="F2239">
        <v>75746</v>
      </c>
      <c r="G2239">
        <v>6</v>
      </c>
      <c r="H2239">
        <v>1</v>
      </c>
      <c r="I2239" t="s">
        <v>751</v>
      </c>
      <c r="J2239" t="s">
        <v>5968</v>
      </c>
      <c r="K2239" t="s">
        <v>1044</v>
      </c>
      <c r="L2239">
        <v>0</v>
      </c>
      <c r="M2239" s="37"/>
      <c r="N2239" t="s">
        <v>736</v>
      </c>
      <c r="Q2239" s="37"/>
      <c r="R2239" s="37"/>
      <c r="S2239" t="b">
        <v>0</v>
      </c>
      <c r="V2239" t="s">
        <v>714</v>
      </c>
      <c r="W2239">
        <v>0</v>
      </c>
      <c r="X2239">
        <v>1</v>
      </c>
      <c r="Z2239">
        <v>576</v>
      </c>
      <c r="AA2239">
        <v>0</v>
      </c>
      <c r="AE2239" t="b">
        <v>0</v>
      </c>
      <c r="AF2239" t="b">
        <v>0</v>
      </c>
      <c r="AG2239" t="s">
        <v>74</v>
      </c>
    </row>
    <row r="2240" spans="1:33" x14ac:dyDescent="0.25">
      <c r="A2240" t="str">
        <f>_xlfn.CONCAT(Table3[[#This Row],[Order]],"-",Table3[[#This Row],[Line]])</f>
        <v>75746-7</v>
      </c>
      <c r="C2240" t="s">
        <v>5967</v>
      </c>
      <c r="D2240" t="s">
        <v>74</v>
      </c>
      <c r="E2240" t="b">
        <v>0</v>
      </c>
      <c r="F2240">
        <v>75746</v>
      </c>
      <c r="G2240">
        <v>7</v>
      </c>
      <c r="H2240">
        <v>1</v>
      </c>
      <c r="I2240" t="s">
        <v>751</v>
      </c>
      <c r="J2240" t="s">
        <v>5968</v>
      </c>
      <c r="K2240" t="s">
        <v>1385</v>
      </c>
      <c r="L2240">
        <v>0</v>
      </c>
      <c r="M2240" s="37"/>
      <c r="N2240" t="s">
        <v>736</v>
      </c>
      <c r="Q2240" s="37"/>
      <c r="R2240" s="37"/>
      <c r="S2240" t="b">
        <v>0</v>
      </c>
      <c r="V2240" t="s">
        <v>714</v>
      </c>
      <c r="W2240">
        <v>0</v>
      </c>
      <c r="X2240">
        <v>1</v>
      </c>
      <c r="Z2240">
        <v>720</v>
      </c>
      <c r="AA2240">
        <v>0</v>
      </c>
      <c r="AE2240" t="b">
        <v>0</v>
      </c>
      <c r="AF2240" t="b">
        <v>0</v>
      </c>
      <c r="AG2240" t="s">
        <v>74</v>
      </c>
    </row>
    <row r="2241" spans="1:33" x14ac:dyDescent="0.25">
      <c r="A2241" t="str">
        <f>_xlfn.CONCAT(Table3[[#This Row],[Order]],"-",Table3[[#This Row],[Line]])</f>
        <v>75746-8</v>
      </c>
      <c r="C2241" t="s">
        <v>5967</v>
      </c>
      <c r="D2241" t="s">
        <v>74</v>
      </c>
      <c r="E2241" t="b">
        <v>0</v>
      </c>
      <c r="F2241">
        <v>75746</v>
      </c>
      <c r="G2241">
        <v>8</v>
      </c>
      <c r="H2241">
        <v>1</v>
      </c>
      <c r="I2241" t="s">
        <v>751</v>
      </c>
      <c r="J2241" t="s">
        <v>5968</v>
      </c>
      <c r="K2241" t="s">
        <v>3491</v>
      </c>
      <c r="L2241">
        <v>0</v>
      </c>
      <c r="M2241" s="37"/>
      <c r="N2241" t="s">
        <v>736</v>
      </c>
      <c r="Q2241" s="37"/>
      <c r="R2241" s="37"/>
      <c r="S2241" t="b">
        <v>0</v>
      </c>
      <c r="V2241" t="s">
        <v>714</v>
      </c>
      <c r="W2241">
        <v>0</v>
      </c>
      <c r="X2241">
        <v>2</v>
      </c>
      <c r="Z2241">
        <v>1440</v>
      </c>
      <c r="AA2241">
        <v>0</v>
      </c>
      <c r="AE2241" t="b">
        <v>0</v>
      </c>
      <c r="AF2241" t="b">
        <v>0</v>
      </c>
      <c r="AG2241" t="s">
        <v>74</v>
      </c>
    </row>
    <row r="2242" spans="1:33" x14ac:dyDescent="0.25">
      <c r="A2242" t="str">
        <f>_xlfn.CONCAT(Table3[[#This Row],[Order]],"-",Table3[[#This Row],[Line]])</f>
        <v>75746-9</v>
      </c>
      <c r="C2242" t="s">
        <v>5967</v>
      </c>
      <c r="D2242" t="s">
        <v>74</v>
      </c>
      <c r="E2242" t="b">
        <v>0</v>
      </c>
      <c r="F2242">
        <v>75746</v>
      </c>
      <c r="G2242">
        <v>9</v>
      </c>
      <c r="H2242">
        <v>1</v>
      </c>
      <c r="I2242" t="s">
        <v>733</v>
      </c>
      <c r="J2242" t="s">
        <v>5968</v>
      </c>
      <c r="K2242" t="s">
        <v>3493</v>
      </c>
      <c r="L2242">
        <v>9.2799999999999994</v>
      </c>
      <c r="M2242" s="37">
        <v>43486</v>
      </c>
      <c r="N2242" t="s">
        <v>42</v>
      </c>
      <c r="Q2242" s="37"/>
      <c r="R2242" s="37"/>
      <c r="S2242" t="b">
        <v>0</v>
      </c>
      <c r="V2242" t="s">
        <v>714</v>
      </c>
      <c r="W2242">
        <v>1</v>
      </c>
      <c r="X2242">
        <v>1</v>
      </c>
      <c r="Y2242">
        <v>3</v>
      </c>
      <c r="Z2242">
        <v>675</v>
      </c>
      <c r="AA2242">
        <v>0</v>
      </c>
      <c r="AE2242" t="b">
        <v>0</v>
      </c>
      <c r="AF2242" t="b">
        <v>0</v>
      </c>
      <c r="AG2242" t="s">
        <v>74</v>
      </c>
    </row>
    <row r="2243" spans="1:33" x14ac:dyDescent="0.25">
      <c r="A2243" t="str">
        <f>_xlfn.CONCAT(Table3[[#This Row],[Order]],"-",Table3[[#This Row],[Line]])</f>
        <v>75746-10</v>
      </c>
      <c r="C2243" t="s">
        <v>5967</v>
      </c>
      <c r="D2243" t="s">
        <v>74</v>
      </c>
      <c r="E2243" t="b">
        <v>0</v>
      </c>
      <c r="F2243">
        <v>75746</v>
      </c>
      <c r="G2243">
        <v>10</v>
      </c>
      <c r="H2243">
        <v>1</v>
      </c>
      <c r="I2243" t="s">
        <v>733</v>
      </c>
      <c r="J2243" t="s">
        <v>5968</v>
      </c>
      <c r="K2243" t="s">
        <v>1686</v>
      </c>
      <c r="L2243">
        <v>9.2799999999999994</v>
      </c>
      <c r="M2243" s="37">
        <v>43486</v>
      </c>
      <c r="N2243" t="s">
        <v>42</v>
      </c>
      <c r="Q2243" s="37"/>
      <c r="R2243" s="37"/>
      <c r="S2243" t="b">
        <v>0</v>
      </c>
      <c r="V2243" t="s">
        <v>714</v>
      </c>
      <c r="W2243">
        <v>1</v>
      </c>
      <c r="X2243">
        <v>1</v>
      </c>
      <c r="Y2243">
        <v>3</v>
      </c>
      <c r="Z2243">
        <v>675</v>
      </c>
      <c r="AA2243">
        <v>0</v>
      </c>
      <c r="AE2243" t="b">
        <v>0</v>
      </c>
      <c r="AF2243" t="b">
        <v>0</v>
      </c>
      <c r="AG2243" t="s">
        <v>74</v>
      </c>
    </row>
    <row r="2244" spans="1:33" x14ac:dyDescent="0.25">
      <c r="A2244" t="str">
        <f>_xlfn.CONCAT(Table3[[#This Row],[Order]],"-",Table3[[#This Row],[Line]])</f>
        <v>75746-11</v>
      </c>
      <c r="C2244" t="s">
        <v>5967</v>
      </c>
      <c r="D2244" t="s">
        <v>74</v>
      </c>
      <c r="E2244" t="b">
        <v>0</v>
      </c>
      <c r="F2244">
        <v>75746</v>
      </c>
      <c r="G2244">
        <v>11</v>
      </c>
      <c r="H2244">
        <v>1</v>
      </c>
      <c r="I2244" t="s">
        <v>733</v>
      </c>
      <c r="J2244" t="s">
        <v>5968</v>
      </c>
      <c r="K2244" t="s">
        <v>3496</v>
      </c>
      <c r="L2244">
        <v>22.92</v>
      </c>
      <c r="M2244" s="37">
        <v>43486</v>
      </c>
      <c r="N2244" t="s">
        <v>42</v>
      </c>
      <c r="Q2244" s="37"/>
      <c r="R2244" s="37"/>
      <c r="S2244" t="b">
        <v>0</v>
      </c>
      <c r="V2244" t="s">
        <v>714</v>
      </c>
      <c r="W2244">
        <v>1</v>
      </c>
      <c r="X2244">
        <v>3</v>
      </c>
      <c r="Y2244">
        <v>6</v>
      </c>
      <c r="Z2244">
        <v>1630</v>
      </c>
      <c r="AA2244">
        <v>0</v>
      </c>
      <c r="AE2244" t="b">
        <v>0</v>
      </c>
      <c r="AF2244" t="b">
        <v>0</v>
      </c>
      <c r="AG2244" t="s">
        <v>74</v>
      </c>
    </row>
    <row r="2245" spans="1:33" x14ac:dyDescent="0.25">
      <c r="A2245" t="str">
        <f>_xlfn.CONCAT(Table3[[#This Row],[Order]],"-",Table3[[#This Row],[Line]])</f>
        <v>75746-12</v>
      </c>
      <c r="C2245" t="s">
        <v>5967</v>
      </c>
      <c r="D2245" t="s">
        <v>74</v>
      </c>
      <c r="E2245" t="b">
        <v>0</v>
      </c>
      <c r="F2245">
        <v>75746</v>
      </c>
      <c r="G2245">
        <v>12</v>
      </c>
      <c r="H2245">
        <v>1</v>
      </c>
      <c r="I2245" t="s">
        <v>733</v>
      </c>
      <c r="J2245" t="s">
        <v>5968</v>
      </c>
      <c r="K2245" t="s">
        <v>3498</v>
      </c>
      <c r="L2245">
        <v>16.2</v>
      </c>
      <c r="M2245" s="37">
        <v>43486</v>
      </c>
      <c r="N2245" t="s">
        <v>42</v>
      </c>
      <c r="Q2245" s="37"/>
      <c r="R2245" s="37"/>
      <c r="S2245" t="b">
        <v>0</v>
      </c>
      <c r="V2245" t="s">
        <v>714</v>
      </c>
      <c r="W2245">
        <v>1</v>
      </c>
      <c r="X2245">
        <v>2</v>
      </c>
      <c r="Y2245">
        <v>5</v>
      </c>
      <c r="Z2245">
        <v>1275</v>
      </c>
      <c r="AA2245">
        <v>0</v>
      </c>
      <c r="AE2245" t="b">
        <v>0</v>
      </c>
      <c r="AF2245" t="b">
        <v>0</v>
      </c>
      <c r="AG2245" t="s">
        <v>74</v>
      </c>
    </row>
    <row r="2246" spans="1:33" x14ac:dyDescent="0.25">
      <c r="A2246" t="str">
        <f>_xlfn.CONCAT(Table3[[#This Row],[Order]],"-",Table3[[#This Row],[Line]])</f>
        <v>75746-13</v>
      </c>
      <c r="C2246" t="s">
        <v>5967</v>
      </c>
      <c r="D2246" t="s">
        <v>74</v>
      </c>
      <c r="E2246" t="b">
        <v>0</v>
      </c>
      <c r="F2246">
        <v>75746</v>
      </c>
      <c r="G2246">
        <v>13</v>
      </c>
      <c r="H2246">
        <v>1</v>
      </c>
      <c r="I2246" t="s">
        <v>733</v>
      </c>
      <c r="J2246" t="s">
        <v>5968</v>
      </c>
      <c r="K2246" t="s">
        <v>3954</v>
      </c>
      <c r="L2246">
        <v>18.78</v>
      </c>
      <c r="M2246" s="37">
        <v>43486</v>
      </c>
      <c r="N2246" t="s">
        <v>42</v>
      </c>
      <c r="Q2246" s="37"/>
      <c r="R2246" s="37"/>
      <c r="S2246" t="b">
        <v>0</v>
      </c>
      <c r="V2246" t="s">
        <v>714</v>
      </c>
      <c r="W2246">
        <v>1</v>
      </c>
      <c r="X2246">
        <v>2</v>
      </c>
      <c r="Y2246">
        <v>6</v>
      </c>
      <c r="Z2246">
        <v>1655</v>
      </c>
      <c r="AA2246">
        <v>0</v>
      </c>
      <c r="AE2246" t="b">
        <v>0</v>
      </c>
      <c r="AF2246" t="b">
        <v>0</v>
      </c>
      <c r="AG2246" t="s">
        <v>74</v>
      </c>
    </row>
    <row r="2247" spans="1:33" x14ac:dyDescent="0.25">
      <c r="A2247" t="str">
        <f>_xlfn.CONCAT(Table3[[#This Row],[Order]],"-",Table3[[#This Row],[Line]])</f>
        <v>75746-14</v>
      </c>
      <c r="C2247" t="s">
        <v>5967</v>
      </c>
      <c r="D2247" t="s">
        <v>74</v>
      </c>
      <c r="E2247" t="b">
        <v>0</v>
      </c>
      <c r="F2247">
        <v>75746</v>
      </c>
      <c r="G2247">
        <v>14</v>
      </c>
      <c r="H2247">
        <v>1</v>
      </c>
      <c r="I2247" t="s">
        <v>733</v>
      </c>
      <c r="J2247" t="s">
        <v>5968</v>
      </c>
      <c r="K2247" t="s">
        <v>3955</v>
      </c>
      <c r="L2247">
        <v>18.260000000000002</v>
      </c>
      <c r="M2247" s="37">
        <v>43486</v>
      </c>
      <c r="N2247" t="s">
        <v>42</v>
      </c>
      <c r="Q2247" s="37"/>
      <c r="R2247" s="37"/>
      <c r="S2247" t="b">
        <v>0</v>
      </c>
      <c r="V2247" t="s">
        <v>714</v>
      </c>
      <c r="W2247">
        <v>1</v>
      </c>
      <c r="X2247">
        <v>3</v>
      </c>
      <c r="Y2247">
        <v>6</v>
      </c>
      <c r="Z2247">
        <v>1690</v>
      </c>
      <c r="AA2247">
        <v>0</v>
      </c>
      <c r="AE2247" t="b">
        <v>0</v>
      </c>
      <c r="AF2247" t="b">
        <v>0</v>
      </c>
      <c r="AG2247" t="s">
        <v>74</v>
      </c>
    </row>
    <row r="2248" spans="1:33" x14ac:dyDescent="0.25">
      <c r="A2248" t="str">
        <f>_xlfn.CONCAT(Table3[[#This Row],[Order]],"-",Table3[[#This Row],[Line]])</f>
        <v>75746-15</v>
      </c>
      <c r="C2248" t="s">
        <v>5967</v>
      </c>
      <c r="D2248" t="s">
        <v>74</v>
      </c>
      <c r="E2248" t="b">
        <v>0</v>
      </c>
      <c r="F2248">
        <v>75746</v>
      </c>
      <c r="G2248">
        <v>15</v>
      </c>
      <c r="H2248">
        <v>1</v>
      </c>
      <c r="I2248" t="s">
        <v>733</v>
      </c>
      <c r="J2248" t="s">
        <v>5968</v>
      </c>
      <c r="K2248" t="s">
        <v>3502</v>
      </c>
      <c r="L2248">
        <v>17.59</v>
      </c>
      <c r="M2248" s="37">
        <v>43486</v>
      </c>
      <c r="N2248" t="s">
        <v>42</v>
      </c>
      <c r="Q2248" s="37"/>
      <c r="R2248" s="37"/>
      <c r="S2248" t="b">
        <v>0</v>
      </c>
      <c r="V2248" t="s">
        <v>714</v>
      </c>
      <c r="W2248">
        <v>1</v>
      </c>
      <c r="X2248">
        <v>2</v>
      </c>
      <c r="Y2248">
        <v>6</v>
      </c>
      <c r="Z2248">
        <v>1450</v>
      </c>
      <c r="AA2248">
        <v>0</v>
      </c>
      <c r="AE2248" t="b">
        <v>0</v>
      </c>
      <c r="AF2248" t="b">
        <v>0</v>
      </c>
      <c r="AG2248" t="s">
        <v>74</v>
      </c>
    </row>
    <row r="2249" spans="1:33" x14ac:dyDescent="0.25">
      <c r="A2249" t="str">
        <f>_xlfn.CONCAT(Table3[[#This Row],[Order]],"-",Table3[[#This Row],[Line]])</f>
        <v>75746-16</v>
      </c>
      <c r="C2249" t="s">
        <v>5967</v>
      </c>
      <c r="D2249" t="s">
        <v>74</v>
      </c>
      <c r="E2249" t="b">
        <v>0</v>
      </c>
      <c r="F2249">
        <v>75746</v>
      </c>
      <c r="G2249">
        <v>16</v>
      </c>
      <c r="H2249">
        <v>1</v>
      </c>
      <c r="I2249" t="s">
        <v>733</v>
      </c>
      <c r="J2249" t="s">
        <v>5968</v>
      </c>
      <c r="K2249" t="s">
        <v>3504</v>
      </c>
      <c r="L2249">
        <v>6.7</v>
      </c>
      <c r="M2249" s="37">
        <v>43486</v>
      </c>
      <c r="N2249" t="s">
        <v>42</v>
      </c>
      <c r="Q2249" s="37"/>
      <c r="R2249" s="37"/>
      <c r="S2249" t="b">
        <v>0</v>
      </c>
      <c r="V2249" t="s">
        <v>714</v>
      </c>
      <c r="W2249">
        <v>1</v>
      </c>
      <c r="X2249">
        <v>1</v>
      </c>
      <c r="Y2249">
        <v>2</v>
      </c>
      <c r="Z2249">
        <v>555</v>
      </c>
      <c r="AA2249">
        <v>0</v>
      </c>
      <c r="AE2249" t="b">
        <v>0</v>
      </c>
      <c r="AF2249" t="b">
        <v>0</v>
      </c>
      <c r="AG2249" t="s">
        <v>74</v>
      </c>
    </row>
    <row r="2250" spans="1:33" x14ac:dyDescent="0.25">
      <c r="A2250" t="str">
        <f>_xlfn.CONCAT(Table3[[#This Row],[Order]],"-",Table3[[#This Row],[Line]])</f>
        <v>75746-17</v>
      </c>
      <c r="C2250" t="s">
        <v>5967</v>
      </c>
      <c r="D2250" t="s">
        <v>74</v>
      </c>
      <c r="E2250" t="b">
        <v>0</v>
      </c>
      <c r="F2250">
        <v>75746</v>
      </c>
      <c r="G2250">
        <v>17</v>
      </c>
      <c r="H2250">
        <v>1</v>
      </c>
      <c r="I2250" t="s">
        <v>733</v>
      </c>
      <c r="J2250" t="s">
        <v>5968</v>
      </c>
      <c r="K2250" t="s">
        <v>5753</v>
      </c>
      <c r="L2250">
        <v>9.2799999999999994</v>
      </c>
      <c r="M2250" s="37"/>
      <c r="N2250" t="s">
        <v>727</v>
      </c>
      <c r="Q2250" s="37"/>
      <c r="R2250" s="37"/>
      <c r="S2250" t="b">
        <v>0</v>
      </c>
      <c r="V2250" t="s">
        <v>714</v>
      </c>
      <c r="W2250">
        <v>0</v>
      </c>
      <c r="X2250">
        <v>1</v>
      </c>
      <c r="Z2250">
        <v>675</v>
      </c>
      <c r="AA2250">
        <v>0</v>
      </c>
      <c r="AE2250" t="b">
        <v>0</v>
      </c>
      <c r="AF2250" t="b">
        <v>0</v>
      </c>
      <c r="AG2250" t="s">
        <v>74</v>
      </c>
    </row>
    <row r="2251" spans="1:33" x14ac:dyDescent="0.25">
      <c r="A2251" t="str">
        <f>_xlfn.CONCAT(Table3[[#This Row],[Order]],"-",Table3[[#This Row],[Line]])</f>
        <v>75746-18</v>
      </c>
      <c r="C2251" t="s">
        <v>5967</v>
      </c>
      <c r="D2251" t="s">
        <v>74</v>
      </c>
      <c r="E2251" t="b">
        <v>0</v>
      </c>
      <c r="F2251">
        <v>75746</v>
      </c>
      <c r="G2251">
        <v>18</v>
      </c>
      <c r="H2251">
        <v>1</v>
      </c>
      <c r="I2251" t="s">
        <v>733</v>
      </c>
      <c r="J2251" t="s">
        <v>5968</v>
      </c>
      <c r="K2251" t="s">
        <v>5753</v>
      </c>
      <c r="L2251">
        <v>9.2799999999999994</v>
      </c>
      <c r="M2251" s="37"/>
      <c r="N2251" t="s">
        <v>727</v>
      </c>
      <c r="Q2251" s="37"/>
      <c r="R2251" s="37"/>
      <c r="S2251" t="b">
        <v>0</v>
      </c>
      <c r="V2251" t="s">
        <v>714</v>
      </c>
      <c r="W2251">
        <v>0</v>
      </c>
      <c r="X2251">
        <v>1</v>
      </c>
      <c r="Z2251">
        <v>675</v>
      </c>
      <c r="AA2251">
        <v>0</v>
      </c>
      <c r="AE2251" t="b">
        <v>0</v>
      </c>
      <c r="AF2251" t="b">
        <v>0</v>
      </c>
      <c r="AG2251" t="s">
        <v>74</v>
      </c>
    </row>
    <row r="2252" spans="1:33" x14ac:dyDescent="0.25">
      <c r="A2252" t="str">
        <f>_xlfn.CONCAT(Table3[[#This Row],[Order]],"-",Table3[[#This Row],[Line]])</f>
        <v>75746-19</v>
      </c>
      <c r="C2252" t="s">
        <v>5967</v>
      </c>
      <c r="D2252" t="s">
        <v>74</v>
      </c>
      <c r="E2252" t="b">
        <v>0</v>
      </c>
      <c r="F2252">
        <v>75746</v>
      </c>
      <c r="G2252">
        <v>19</v>
      </c>
      <c r="H2252">
        <v>1</v>
      </c>
      <c r="I2252" t="s">
        <v>733</v>
      </c>
      <c r="J2252" t="s">
        <v>5968</v>
      </c>
      <c r="K2252" t="s">
        <v>5753</v>
      </c>
      <c r="L2252">
        <v>9.2799999999999994</v>
      </c>
      <c r="M2252" s="37"/>
      <c r="N2252" t="s">
        <v>727</v>
      </c>
      <c r="Q2252" s="37"/>
      <c r="R2252" s="37"/>
      <c r="S2252" t="b">
        <v>0</v>
      </c>
      <c r="V2252" t="s">
        <v>714</v>
      </c>
      <c r="W2252">
        <v>0</v>
      </c>
      <c r="X2252">
        <v>1</v>
      </c>
      <c r="Z2252">
        <v>675</v>
      </c>
      <c r="AA2252">
        <v>0</v>
      </c>
      <c r="AE2252" t="b">
        <v>0</v>
      </c>
      <c r="AF2252" t="b">
        <v>0</v>
      </c>
      <c r="AG2252" t="s">
        <v>74</v>
      </c>
    </row>
    <row r="2253" spans="1:33" x14ac:dyDescent="0.25">
      <c r="A2253" t="str">
        <f>_xlfn.CONCAT(Table3[[#This Row],[Order]],"-",Table3[[#This Row],[Line]])</f>
        <v>75746-20</v>
      </c>
      <c r="C2253" t="s">
        <v>5967</v>
      </c>
      <c r="D2253" t="s">
        <v>74</v>
      </c>
      <c r="E2253" t="b">
        <v>0</v>
      </c>
      <c r="F2253">
        <v>75746</v>
      </c>
      <c r="G2253">
        <v>20</v>
      </c>
      <c r="H2253">
        <v>1</v>
      </c>
      <c r="I2253" t="s">
        <v>733</v>
      </c>
      <c r="J2253" t="s">
        <v>5968</v>
      </c>
      <c r="K2253" t="s">
        <v>5753</v>
      </c>
      <c r="L2253">
        <v>9.2799999999999994</v>
      </c>
      <c r="M2253" s="37"/>
      <c r="N2253" t="s">
        <v>727</v>
      </c>
      <c r="Q2253" s="37"/>
      <c r="R2253" s="37"/>
      <c r="S2253" t="b">
        <v>0</v>
      </c>
      <c r="V2253" t="s">
        <v>714</v>
      </c>
      <c r="W2253">
        <v>0</v>
      </c>
      <c r="X2253">
        <v>1</v>
      </c>
      <c r="Z2253">
        <v>675</v>
      </c>
      <c r="AA2253">
        <v>0</v>
      </c>
      <c r="AE2253" t="b">
        <v>0</v>
      </c>
      <c r="AF2253" t="b">
        <v>0</v>
      </c>
      <c r="AG2253" t="s">
        <v>74</v>
      </c>
    </row>
    <row r="2254" spans="1:33" x14ac:dyDescent="0.25">
      <c r="A2254" t="str">
        <f>_xlfn.CONCAT(Table3[[#This Row],[Order]],"-",Table3[[#This Row],[Line]])</f>
        <v>75746-21</v>
      </c>
      <c r="C2254" t="s">
        <v>5967</v>
      </c>
      <c r="D2254" t="s">
        <v>74</v>
      </c>
      <c r="E2254" t="b">
        <v>0</v>
      </c>
      <c r="F2254">
        <v>75746</v>
      </c>
      <c r="G2254">
        <v>21</v>
      </c>
      <c r="H2254">
        <v>1</v>
      </c>
      <c r="I2254" t="s">
        <v>733</v>
      </c>
      <c r="J2254" t="s">
        <v>5968</v>
      </c>
      <c r="K2254" t="s">
        <v>5753</v>
      </c>
      <c r="L2254">
        <v>9.2799999999999994</v>
      </c>
      <c r="M2254" s="37"/>
      <c r="N2254" t="s">
        <v>727</v>
      </c>
      <c r="Q2254" s="37"/>
      <c r="R2254" s="37"/>
      <c r="S2254" t="b">
        <v>0</v>
      </c>
      <c r="V2254" t="s">
        <v>714</v>
      </c>
      <c r="W2254">
        <v>0</v>
      </c>
      <c r="X2254">
        <v>1</v>
      </c>
      <c r="Z2254">
        <v>675</v>
      </c>
      <c r="AA2254">
        <v>0</v>
      </c>
      <c r="AE2254" t="b">
        <v>0</v>
      </c>
      <c r="AF2254" t="b">
        <v>0</v>
      </c>
      <c r="AG2254" t="s">
        <v>74</v>
      </c>
    </row>
    <row r="2255" spans="1:33" x14ac:dyDescent="0.25">
      <c r="A2255" t="str">
        <f>_xlfn.CONCAT(Table3[[#This Row],[Order]],"-",Table3[[#This Row],[Line]])</f>
        <v>75746-22</v>
      </c>
      <c r="C2255" t="s">
        <v>5967</v>
      </c>
      <c r="D2255" t="s">
        <v>74</v>
      </c>
      <c r="E2255" t="b">
        <v>0</v>
      </c>
      <c r="F2255">
        <v>75746</v>
      </c>
      <c r="G2255">
        <v>22</v>
      </c>
      <c r="H2255">
        <v>1</v>
      </c>
      <c r="I2255" t="s">
        <v>733</v>
      </c>
      <c r="J2255" t="s">
        <v>5968</v>
      </c>
      <c r="K2255" t="s">
        <v>5753</v>
      </c>
      <c r="L2255">
        <v>9.2799999999999994</v>
      </c>
      <c r="M2255" s="37"/>
      <c r="N2255" t="s">
        <v>736</v>
      </c>
      <c r="Q2255" s="37"/>
      <c r="R2255" s="37"/>
      <c r="S2255" t="b">
        <v>0</v>
      </c>
      <c r="V2255" t="s">
        <v>714</v>
      </c>
      <c r="W2255">
        <v>0</v>
      </c>
      <c r="X2255">
        <v>1</v>
      </c>
      <c r="Z2255">
        <v>675</v>
      </c>
      <c r="AA2255">
        <v>0</v>
      </c>
      <c r="AE2255" t="b">
        <v>0</v>
      </c>
      <c r="AF2255" t="b">
        <v>0</v>
      </c>
      <c r="AG2255" t="s">
        <v>74</v>
      </c>
    </row>
    <row r="2256" spans="1:33" x14ac:dyDescent="0.25">
      <c r="A2256" t="str">
        <f>_xlfn.CONCAT(Table3[[#This Row],[Order]],"-",Table3[[#This Row],[Line]])</f>
        <v>75746-23</v>
      </c>
      <c r="C2256" t="s">
        <v>5967</v>
      </c>
      <c r="D2256" t="s">
        <v>74</v>
      </c>
      <c r="E2256" t="b">
        <v>0</v>
      </c>
      <c r="F2256">
        <v>75746</v>
      </c>
      <c r="G2256">
        <v>23</v>
      </c>
      <c r="H2256">
        <v>1</v>
      </c>
      <c r="I2256" t="s">
        <v>733</v>
      </c>
      <c r="J2256" t="s">
        <v>5968</v>
      </c>
      <c r="K2256" t="s">
        <v>5754</v>
      </c>
      <c r="L2256">
        <v>0</v>
      </c>
      <c r="M2256" s="37"/>
      <c r="N2256" t="s">
        <v>736</v>
      </c>
      <c r="Q2256" s="37"/>
      <c r="R2256" s="37"/>
      <c r="S2256" t="b">
        <v>0</v>
      </c>
      <c r="V2256" t="s">
        <v>714</v>
      </c>
      <c r="W2256">
        <v>0</v>
      </c>
      <c r="X2256">
        <v>3</v>
      </c>
      <c r="Z2256">
        <v>1690</v>
      </c>
      <c r="AA2256">
        <v>0</v>
      </c>
      <c r="AE2256" t="b">
        <v>0</v>
      </c>
      <c r="AF2256" t="b">
        <v>0</v>
      </c>
      <c r="AG2256" t="s">
        <v>74</v>
      </c>
    </row>
    <row r="2257" spans="1:33" x14ac:dyDescent="0.25">
      <c r="A2257" t="str">
        <f>_xlfn.CONCAT(Table3[[#This Row],[Order]],"-",Table3[[#This Row],[Line]])</f>
        <v>75746-24</v>
      </c>
      <c r="C2257" t="s">
        <v>5967</v>
      </c>
      <c r="D2257" t="s">
        <v>74</v>
      </c>
      <c r="E2257" t="b">
        <v>0</v>
      </c>
      <c r="F2257">
        <v>75746</v>
      </c>
      <c r="G2257">
        <v>24</v>
      </c>
      <c r="H2257">
        <v>1</v>
      </c>
      <c r="I2257" t="s">
        <v>733</v>
      </c>
      <c r="J2257" t="s">
        <v>5968</v>
      </c>
      <c r="K2257" t="s">
        <v>5755</v>
      </c>
      <c r="L2257">
        <v>0</v>
      </c>
      <c r="M2257" s="37"/>
      <c r="N2257" t="s">
        <v>736</v>
      </c>
      <c r="Q2257" s="37"/>
      <c r="R2257" s="37"/>
      <c r="S2257" t="b">
        <v>0</v>
      </c>
      <c r="V2257" t="s">
        <v>714</v>
      </c>
      <c r="W2257">
        <v>0</v>
      </c>
      <c r="X2257">
        <v>3</v>
      </c>
      <c r="Z2257">
        <v>1330</v>
      </c>
      <c r="AA2257">
        <v>0</v>
      </c>
      <c r="AE2257" t="b">
        <v>0</v>
      </c>
      <c r="AF2257" t="b">
        <v>0</v>
      </c>
      <c r="AG2257" t="s">
        <v>74</v>
      </c>
    </row>
    <row r="2258" spans="1:33" x14ac:dyDescent="0.25">
      <c r="A2258" t="str">
        <f>_xlfn.CONCAT(Table3[[#This Row],[Order]],"-",Table3[[#This Row],[Line]])</f>
        <v>75746-25</v>
      </c>
      <c r="C2258" t="s">
        <v>5967</v>
      </c>
      <c r="D2258" t="s">
        <v>74</v>
      </c>
      <c r="E2258" t="b">
        <v>0</v>
      </c>
      <c r="F2258">
        <v>75746</v>
      </c>
      <c r="G2258">
        <v>25</v>
      </c>
      <c r="H2258">
        <v>1</v>
      </c>
      <c r="I2258" t="s">
        <v>733</v>
      </c>
      <c r="J2258" t="s">
        <v>5968</v>
      </c>
      <c r="K2258" t="s">
        <v>5756</v>
      </c>
      <c r="L2258">
        <v>0</v>
      </c>
      <c r="M2258" s="37"/>
      <c r="N2258" t="s">
        <v>736</v>
      </c>
      <c r="Q2258" s="37"/>
      <c r="R2258" s="37"/>
      <c r="S2258" t="b">
        <v>0</v>
      </c>
      <c r="V2258" t="s">
        <v>714</v>
      </c>
      <c r="W2258">
        <v>0</v>
      </c>
      <c r="X2258">
        <v>3</v>
      </c>
      <c r="Z2258">
        <v>1450</v>
      </c>
      <c r="AA2258">
        <v>0</v>
      </c>
      <c r="AE2258" t="b">
        <v>0</v>
      </c>
      <c r="AF2258" t="b">
        <v>0</v>
      </c>
      <c r="AG2258" t="s">
        <v>74</v>
      </c>
    </row>
    <row r="2259" spans="1:33" x14ac:dyDescent="0.25">
      <c r="A2259" t="str">
        <f>_xlfn.CONCAT(Table3[[#This Row],[Order]],"-",Table3[[#This Row],[Line]])</f>
        <v>75746-26</v>
      </c>
      <c r="C2259" t="s">
        <v>5967</v>
      </c>
      <c r="D2259" t="s">
        <v>74</v>
      </c>
      <c r="E2259" t="b">
        <v>0</v>
      </c>
      <c r="F2259">
        <v>75746</v>
      </c>
      <c r="G2259">
        <v>26</v>
      </c>
      <c r="H2259">
        <v>1</v>
      </c>
      <c r="I2259" t="s">
        <v>733</v>
      </c>
      <c r="J2259" t="s">
        <v>5968</v>
      </c>
      <c r="K2259" t="s">
        <v>5757</v>
      </c>
      <c r="L2259">
        <v>0</v>
      </c>
      <c r="M2259" s="37"/>
      <c r="N2259" t="s">
        <v>736</v>
      </c>
      <c r="Q2259" s="37"/>
      <c r="R2259" s="37"/>
      <c r="S2259" t="b">
        <v>0</v>
      </c>
      <c r="V2259" t="s">
        <v>714</v>
      </c>
      <c r="W2259">
        <v>0</v>
      </c>
      <c r="X2259">
        <v>4</v>
      </c>
      <c r="Z2259">
        <v>2355</v>
      </c>
      <c r="AA2259">
        <v>0</v>
      </c>
      <c r="AE2259" t="b">
        <v>0</v>
      </c>
      <c r="AF2259" t="b">
        <v>0</v>
      </c>
      <c r="AG2259" t="s">
        <v>74</v>
      </c>
    </row>
    <row r="2260" spans="1:33" x14ac:dyDescent="0.25">
      <c r="A2260" t="str">
        <f>_xlfn.CONCAT(Table3[[#This Row],[Order]],"-",Table3[[#This Row],[Line]])</f>
        <v>75746-27</v>
      </c>
      <c r="C2260" t="s">
        <v>5967</v>
      </c>
      <c r="D2260" t="s">
        <v>74</v>
      </c>
      <c r="E2260" t="b">
        <v>0</v>
      </c>
      <c r="F2260">
        <v>75746</v>
      </c>
      <c r="G2260">
        <v>27</v>
      </c>
      <c r="H2260">
        <v>1</v>
      </c>
      <c r="I2260" t="s">
        <v>733</v>
      </c>
      <c r="J2260" t="s">
        <v>5968</v>
      </c>
      <c r="K2260" t="s">
        <v>1686</v>
      </c>
      <c r="L2260">
        <v>9.2799999999999994</v>
      </c>
      <c r="M2260" s="37"/>
      <c r="N2260" t="s">
        <v>727</v>
      </c>
      <c r="Q2260" s="37"/>
      <c r="R2260" s="37"/>
      <c r="S2260" t="b">
        <v>0</v>
      </c>
      <c r="V2260" t="s">
        <v>714</v>
      </c>
      <c r="W2260">
        <v>0</v>
      </c>
      <c r="X2260">
        <v>1</v>
      </c>
      <c r="Z2260">
        <v>675</v>
      </c>
      <c r="AA2260">
        <v>0</v>
      </c>
      <c r="AE2260" t="b">
        <v>0</v>
      </c>
      <c r="AF2260" t="b">
        <v>0</v>
      </c>
      <c r="AG2260" t="s">
        <v>74</v>
      </c>
    </row>
    <row r="2261" spans="1:33" x14ac:dyDescent="0.25">
      <c r="A2261" t="str">
        <f>_xlfn.CONCAT(Table3[[#This Row],[Order]],"-",Table3[[#This Row],[Line]])</f>
        <v>75746-28</v>
      </c>
      <c r="C2261" t="s">
        <v>5967</v>
      </c>
      <c r="D2261" t="s">
        <v>74</v>
      </c>
      <c r="E2261" t="b">
        <v>0</v>
      </c>
      <c r="F2261">
        <v>75746</v>
      </c>
      <c r="G2261">
        <v>28</v>
      </c>
      <c r="H2261">
        <v>1</v>
      </c>
      <c r="I2261" t="s">
        <v>733</v>
      </c>
      <c r="J2261" t="s">
        <v>5968</v>
      </c>
      <c r="K2261" t="s">
        <v>1394</v>
      </c>
      <c r="L2261">
        <v>7.67</v>
      </c>
      <c r="M2261" s="37"/>
      <c r="N2261" t="s">
        <v>727</v>
      </c>
      <c r="Q2261" s="37"/>
      <c r="S2261" t="b">
        <v>0</v>
      </c>
      <c r="V2261" t="s">
        <v>714</v>
      </c>
      <c r="W2261">
        <v>0</v>
      </c>
      <c r="X2261">
        <v>1</v>
      </c>
      <c r="Z2261">
        <v>555</v>
      </c>
      <c r="AA2261">
        <v>0</v>
      </c>
      <c r="AE2261" t="b">
        <v>0</v>
      </c>
      <c r="AF2261" t="b">
        <v>0</v>
      </c>
      <c r="AG2261" t="s">
        <v>74</v>
      </c>
    </row>
    <row r="2262" spans="1:33" x14ac:dyDescent="0.25">
      <c r="A2262" t="str">
        <f>_xlfn.CONCAT(Table3[[#This Row],[Order]],"-",Table3[[#This Row],[Line]])</f>
        <v>75746-29</v>
      </c>
      <c r="C2262" t="s">
        <v>5967</v>
      </c>
      <c r="D2262" t="s">
        <v>74</v>
      </c>
      <c r="E2262" t="b">
        <v>0</v>
      </c>
      <c r="F2262">
        <v>75746</v>
      </c>
      <c r="G2262">
        <v>29</v>
      </c>
      <c r="H2262">
        <v>1</v>
      </c>
      <c r="I2262" t="s">
        <v>725</v>
      </c>
      <c r="J2262" t="s">
        <v>5968</v>
      </c>
      <c r="K2262" t="s">
        <v>5758</v>
      </c>
      <c r="L2262">
        <v>0</v>
      </c>
      <c r="M2262" s="37"/>
      <c r="N2262" t="s">
        <v>736</v>
      </c>
      <c r="Q2262" s="37"/>
      <c r="S2262" t="b">
        <v>0</v>
      </c>
      <c r="V2262" t="s">
        <v>714</v>
      </c>
      <c r="W2262">
        <v>0</v>
      </c>
      <c r="X2262">
        <v>3</v>
      </c>
      <c r="Z2262">
        <v>2470</v>
      </c>
      <c r="AA2262">
        <v>0</v>
      </c>
      <c r="AE2262" t="b">
        <v>0</v>
      </c>
      <c r="AF2262" t="b">
        <v>0</v>
      </c>
      <c r="AG2262" t="s">
        <v>74</v>
      </c>
    </row>
    <row r="2263" spans="1:33" x14ac:dyDescent="0.25">
      <c r="A2263" t="str">
        <f>_xlfn.CONCAT(Table3[[#This Row],[Order]],"-",Table3[[#This Row],[Line]])</f>
        <v>75746-31</v>
      </c>
      <c r="C2263" t="s">
        <v>5967</v>
      </c>
      <c r="D2263" t="s">
        <v>74</v>
      </c>
      <c r="E2263" t="b">
        <v>0</v>
      </c>
      <c r="F2263">
        <v>75746</v>
      </c>
      <c r="G2263">
        <v>31</v>
      </c>
      <c r="H2263">
        <v>1</v>
      </c>
      <c r="I2263" t="s">
        <v>733</v>
      </c>
      <c r="J2263" t="s">
        <v>5968</v>
      </c>
      <c r="K2263" t="s">
        <v>5756</v>
      </c>
      <c r="L2263">
        <v>0</v>
      </c>
      <c r="M2263" s="37"/>
      <c r="N2263" t="s">
        <v>736</v>
      </c>
      <c r="Q2263" s="37"/>
      <c r="S2263" t="b">
        <v>0</v>
      </c>
      <c r="V2263" t="s">
        <v>714</v>
      </c>
      <c r="W2263">
        <v>0</v>
      </c>
      <c r="X2263">
        <v>3</v>
      </c>
      <c r="Z2263">
        <v>1360</v>
      </c>
      <c r="AA2263">
        <v>0</v>
      </c>
      <c r="AE2263" t="b">
        <v>0</v>
      </c>
      <c r="AF2263" t="b">
        <v>0</v>
      </c>
      <c r="AG2263" t="s">
        <v>74</v>
      </c>
    </row>
    <row r="2264" spans="1:33" x14ac:dyDescent="0.25">
      <c r="A2264" t="str">
        <f>_xlfn.CONCAT(Table3[[#This Row],[Order]],"-",Table3[[#This Row],[Line]])</f>
        <v>75746-34</v>
      </c>
      <c r="C2264" t="s">
        <v>5967</v>
      </c>
      <c r="D2264" t="s">
        <v>74</v>
      </c>
      <c r="E2264" t="b">
        <v>0</v>
      </c>
      <c r="F2264">
        <v>75746</v>
      </c>
      <c r="G2264">
        <v>34</v>
      </c>
      <c r="H2264">
        <v>1</v>
      </c>
      <c r="I2264" t="s">
        <v>751</v>
      </c>
      <c r="J2264" t="s">
        <v>5968</v>
      </c>
      <c r="K2264" t="s">
        <v>1711</v>
      </c>
      <c r="L2264">
        <v>0</v>
      </c>
      <c r="M2264" s="37"/>
      <c r="N2264" t="s">
        <v>736</v>
      </c>
      <c r="Q2264" s="37"/>
      <c r="S2264" t="b">
        <v>0</v>
      </c>
      <c r="V2264" t="s">
        <v>714</v>
      </c>
      <c r="W2264">
        <v>0</v>
      </c>
      <c r="X2264">
        <v>1</v>
      </c>
      <c r="Z2264">
        <v>576</v>
      </c>
      <c r="AA2264">
        <v>0</v>
      </c>
      <c r="AE2264" t="b">
        <v>0</v>
      </c>
      <c r="AF2264" t="b">
        <v>0</v>
      </c>
      <c r="AG2264" t="s">
        <v>74</v>
      </c>
    </row>
    <row r="2265" spans="1:33" x14ac:dyDescent="0.25">
      <c r="A2265" t="str">
        <f>_xlfn.CONCAT(Table3[[#This Row],[Order]],"-",Table3[[#This Row],[Line]])</f>
        <v>77869-1</v>
      </c>
      <c r="C2265" t="s">
        <v>5967</v>
      </c>
      <c r="D2265" t="s">
        <v>74</v>
      </c>
      <c r="E2265" t="b">
        <v>0</v>
      </c>
      <c r="F2265">
        <v>77869</v>
      </c>
      <c r="G2265">
        <v>1</v>
      </c>
      <c r="H2265">
        <v>2</v>
      </c>
      <c r="I2265" t="s">
        <v>4342</v>
      </c>
      <c r="J2265" t="s">
        <v>5968</v>
      </c>
      <c r="K2265" t="s">
        <v>4343</v>
      </c>
      <c r="L2265">
        <v>18.28</v>
      </c>
      <c r="M2265" s="37"/>
      <c r="N2265" t="s">
        <v>727</v>
      </c>
      <c r="Q2265" s="37"/>
      <c r="R2265" s="37"/>
      <c r="S2265" t="b">
        <v>0</v>
      </c>
      <c r="V2265" t="s">
        <v>715</v>
      </c>
      <c r="W2265">
        <v>0</v>
      </c>
      <c r="X2265">
        <v>2</v>
      </c>
      <c r="Z2265">
        <v>1510</v>
      </c>
      <c r="AA2265">
        <v>0</v>
      </c>
      <c r="AE2265" t="b">
        <v>0</v>
      </c>
      <c r="AF2265" t="b">
        <v>0</v>
      </c>
      <c r="AG2265" t="s">
        <v>74</v>
      </c>
    </row>
    <row r="2266" spans="1:33" x14ac:dyDescent="0.25">
      <c r="A2266" t="str">
        <f>_xlfn.CONCAT(Table3[[#This Row],[Order]],"-",Table3[[#This Row],[Line]])</f>
        <v>76750-1</v>
      </c>
      <c r="C2266" t="s">
        <v>5967</v>
      </c>
      <c r="D2266" t="s">
        <v>74</v>
      </c>
      <c r="E2266" t="b">
        <v>0</v>
      </c>
      <c r="F2266">
        <v>76750</v>
      </c>
      <c r="G2266">
        <v>1</v>
      </c>
      <c r="H2266">
        <v>2</v>
      </c>
      <c r="I2266" t="s">
        <v>731</v>
      </c>
      <c r="J2266" t="s">
        <v>5968</v>
      </c>
      <c r="K2266" t="s">
        <v>1239</v>
      </c>
      <c r="L2266">
        <v>22</v>
      </c>
      <c r="M2266" s="37">
        <v>43454</v>
      </c>
      <c r="N2266" t="s">
        <v>43</v>
      </c>
      <c r="Q2266" s="37">
        <v>43437</v>
      </c>
      <c r="R2266" s="37">
        <v>43448</v>
      </c>
      <c r="S2266" t="b">
        <v>0</v>
      </c>
      <c r="T2266" t="s">
        <v>45</v>
      </c>
      <c r="V2266" t="s">
        <v>715</v>
      </c>
      <c r="W2266">
        <v>12</v>
      </c>
      <c r="X2266">
        <v>2</v>
      </c>
      <c r="Y2266">
        <v>6</v>
      </c>
      <c r="Z2266">
        <v>1500</v>
      </c>
      <c r="AA2266">
        <v>0</v>
      </c>
      <c r="AB2266" t="s">
        <v>151</v>
      </c>
      <c r="AD2266" t="s">
        <v>151</v>
      </c>
      <c r="AE2266" t="b">
        <v>1</v>
      </c>
      <c r="AF2266" t="b">
        <v>0</v>
      </c>
      <c r="AG2266" t="s">
        <v>74</v>
      </c>
    </row>
    <row r="2267" spans="1:33" x14ac:dyDescent="0.25">
      <c r="A2267" t="str">
        <f>_xlfn.CONCAT(Table3[[#This Row],[Order]],"-",Table3[[#This Row],[Line]])</f>
        <v>76750-3</v>
      </c>
      <c r="C2267" t="s">
        <v>5967</v>
      </c>
      <c r="D2267" t="s">
        <v>74</v>
      </c>
      <c r="E2267" t="b">
        <v>0</v>
      </c>
      <c r="F2267">
        <v>76750</v>
      </c>
      <c r="G2267">
        <v>3</v>
      </c>
      <c r="H2267">
        <v>2</v>
      </c>
      <c r="I2267" t="s">
        <v>731</v>
      </c>
      <c r="J2267" t="s">
        <v>5968</v>
      </c>
      <c r="K2267" t="s">
        <v>2567</v>
      </c>
      <c r="L2267">
        <v>8</v>
      </c>
      <c r="M2267" s="37">
        <v>43454</v>
      </c>
      <c r="N2267" t="s">
        <v>43</v>
      </c>
      <c r="P2267" t="s">
        <v>151</v>
      </c>
      <c r="Q2267" s="37"/>
      <c r="R2267" s="37"/>
      <c r="S2267" t="b">
        <v>0</v>
      </c>
      <c r="V2267" t="s">
        <v>715</v>
      </c>
      <c r="W2267">
        <v>12</v>
      </c>
      <c r="X2267">
        <v>2</v>
      </c>
      <c r="Y2267">
        <v>2</v>
      </c>
      <c r="Z2267">
        <v>460</v>
      </c>
      <c r="AA2267">
        <v>0</v>
      </c>
      <c r="AE2267" t="b">
        <v>1</v>
      </c>
      <c r="AF2267" t="b">
        <v>0</v>
      </c>
      <c r="AG2267" t="s">
        <v>74</v>
      </c>
    </row>
    <row r="2268" spans="1:33" x14ac:dyDescent="0.25">
      <c r="A2268" t="str">
        <f>_xlfn.CONCAT(Table3[[#This Row],[Order]],"-",Table3[[#This Row],[Line]])</f>
        <v>77456-9</v>
      </c>
      <c r="C2268" t="s">
        <v>5967</v>
      </c>
      <c r="D2268" t="s">
        <v>74</v>
      </c>
      <c r="E2268" t="b">
        <v>0</v>
      </c>
      <c r="F2268">
        <v>77456</v>
      </c>
      <c r="G2268">
        <v>9</v>
      </c>
      <c r="H2268">
        <v>4</v>
      </c>
      <c r="I2268" t="s">
        <v>725</v>
      </c>
      <c r="J2268" t="s">
        <v>5968</v>
      </c>
      <c r="K2268" t="s">
        <v>2760</v>
      </c>
      <c r="L2268">
        <v>160</v>
      </c>
      <c r="M2268" s="37">
        <v>43474</v>
      </c>
      <c r="N2268" t="s">
        <v>165</v>
      </c>
      <c r="P2268" t="s">
        <v>151</v>
      </c>
      <c r="Q2268" s="37">
        <v>43462</v>
      </c>
      <c r="R2268" s="37"/>
      <c r="S2268" t="b">
        <v>0</v>
      </c>
      <c r="V2268" t="s">
        <v>714</v>
      </c>
      <c r="W2268">
        <v>7</v>
      </c>
      <c r="X2268">
        <v>8</v>
      </c>
      <c r="Y2268">
        <v>48</v>
      </c>
      <c r="Z2268">
        <v>6720</v>
      </c>
      <c r="AA2268">
        <v>0</v>
      </c>
      <c r="AC2268" t="s">
        <v>151</v>
      </c>
      <c r="AD2268" t="s">
        <v>151</v>
      </c>
      <c r="AE2268" t="b">
        <v>0</v>
      </c>
      <c r="AF2268" t="b">
        <v>0</v>
      </c>
      <c r="AG2268" t="s">
        <v>74</v>
      </c>
    </row>
    <row r="2269" spans="1:33" x14ac:dyDescent="0.25">
      <c r="A2269" t="str">
        <f>_xlfn.CONCAT(Table3[[#This Row],[Order]],"-",Table3[[#This Row],[Line]])</f>
        <v>77456-10</v>
      </c>
      <c r="C2269" t="s">
        <v>5967</v>
      </c>
      <c r="D2269" t="s">
        <v>74</v>
      </c>
      <c r="E2269" t="b">
        <v>0</v>
      </c>
      <c r="F2269">
        <v>77456</v>
      </c>
      <c r="G2269">
        <v>10</v>
      </c>
      <c r="H2269">
        <v>2</v>
      </c>
      <c r="I2269" t="s">
        <v>725</v>
      </c>
      <c r="J2269" t="s">
        <v>5968</v>
      </c>
      <c r="K2269" t="s">
        <v>2762</v>
      </c>
      <c r="L2269">
        <v>120</v>
      </c>
      <c r="M2269" s="37">
        <v>43474</v>
      </c>
      <c r="N2269" t="s">
        <v>165</v>
      </c>
      <c r="P2269" t="s">
        <v>151</v>
      </c>
      <c r="Q2269" s="37">
        <v>43462</v>
      </c>
      <c r="R2269" s="37"/>
      <c r="S2269" t="b">
        <v>0</v>
      </c>
      <c r="V2269" t="s">
        <v>714</v>
      </c>
      <c r="W2269">
        <v>7</v>
      </c>
      <c r="X2269">
        <v>4</v>
      </c>
      <c r="Y2269">
        <v>24</v>
      </c>
      <c r="Z2269">
        <v>4200</v>
      </c>
      <c r="AA2269">
        <v>0</v>
      </c>
      <c r="AC2269" t="s">
        <v>151</v>
      </c>
      <c r="AD2269" t="s">
        <v>151</v>
      </c>
      <c r="AE2269" t="b">
        <v>0</v>
      </c>
      <c r="AF2269" t="b">
        <v>0</v>
      </c>
      <c r="AG2269" t="s">
        <v>74</v>
      </c>
    </row>
    <row r="2270" spans="1:33" x14ac:dyDescent="0.25">
      <c r="A2270" t="str">
        <f>_xlfn.CONCAT(Table3[[#This Row],[Order]],"-",Table3[[#This Row],[Line]])</f>
        <v>77456-11</v>
      </c>
      <c r="C2270" t="s">
        <v>5967</v>
      </c>
      <c r="D2270" t="s">
        <v>74</v>
      </c>
      <c r="E2270" t="b">
        <v>0</v>
      </c>
      <c r="F2270">
        <v>77456</v>
      </c>
      <c r="G2270">
        <v>11</v>
      </c>
      <c r="H2270">
        <v>3</v>
      </c>
      <c r="I2270" t="s">
        <v>725</v>
      </c>
      <c r="J2270" t="s">
        <v>5968</v>
      </c>
      <c r="K2270" t="s">
        <v>2764</v>
      </c>
      <c r="L2270">
        <v>39</v>
      </c>
      <c r="M2270" s="37">
        <v>43474</v>
      </c>
      <c r="N2270" t="s">
        <v>165</v>
      </c>
      <c r="P2270" t="s">
        <v>151</v>
      </c>
      <c r="Q2270" s="37">
        <v>43462</v>
      </c>
      <c r="R2270" s="37"/>
      <c r="S2270" t="b">
        <v>0</v>
      </c>
      <c r="V2270" t="s">
        <v>714</v>
      </c>
      <c r="W2270">
        <v>7</v>
      </c>
      <c r="X2270">
        <v>3</v>
      </c>
      <c r="Y2270">
        <v>9</v>
      </c>
      <c r="Z2270">
        <v>2100</v>
      </c>
      <c r="AA2270">
        <v>0</v>
      </c>
      <c r="AC2270" t="s">
        <v>151</v>
      </c>
      <c r="AD2270" t="s">
        <v>151</v>
      </c>
      <c r="AE2270" t="b">
        <v>0</v>
      </c>
      <c r="AF2270" t="b">
        <v>0</v>
      </c>
      <c r="AG2270" t="s">
        <v>74</v>
      </c>
    </row>
    <row r="2271" spans="1:33" x14ac:dyDescent="0.25">
      <c r="A2271" t="str">
        <f>_xlfn.CONCAT(Table3[[#This Row],[Order]],"-",Table3[[#This Row],[Line]])</f>
        <v>76406-1</v>
      </c>
      <c r="C2271" t="s">
        <v>5967</v>
      </c>
      <c r="D2271" t="s">
        <v>74</v>
      </c>
      <c r="E2271" t="b">
        <v>0</v>
      </c>
      <c r="F2271">
        <v>76406</v>
      </c>
      <c r="G2271">
        <v>1</v>
      </c>
      <c r="H2271">
        <v>2</v>
      </c>
      <c r="I2271" t="s">
        <v>737</v>
      </c>
      <c r="J2271" t="s">
        <v>5968</v>
      </c>
      <c r="K2271" t="s">
        <v>1242</v>
      </c>
      <c r="L2271">
        <v>8</v>
      </c>
      <c r="M2271" s="37">
        <v>43473</v>
      </c>
      <c r="N2271" t="s">
        <v>165</v>
      </c>
      <c r="O2271" t="s">
        <v>1243</v>
      </c>
      <c r="Q2271" s="37">
        <v>43461</v>
      </c>
      <c r="R2271" s="37"/>
      <c r="S2271" t="b">
        <v>0</v>
      </c>
      <c r="V2271" t="s">
        <v>715</v>
      </c>
      <c r="W2271">
        <v>12</v>
      </c>
      <c r="X2271">
        <v>2</v>
      </c>
      <c r="Y2271">
        <v>2</v>
      </c>
      <c r="Z2271">
        <v>944</v>
      </c>
      <c r="AA2271">
        <v>0</v>
      </c>
      <c r="AD2271" t="s">
        <v>151</v>
      </c>
      <c r="AE2271" t="b">
        <v>0</v>
      </c>
      <c r="AF2271" t="b">
        <v>0</v>
      </c>
      <c r="AG2271" t="s">
        <v>74</v>
      </c>
    </row>
    <row r="2272" spans="1:33" x14ac:dyDescent="0.25">
      <c r="A2272" t="str">
        <f>_xlfn.CONCAT(Table3[[#This Row],[Order]],"-",Table3[[#This Row],[Line]])</f>
        <v>76406-2</v>
      </c>
      <c r="C2272" t="s">
        <v>5967</v>
      </c>
      <c r="D2272" t="s">
        <v>74</v>
      </c>
      <c r="E2272" t="b">
        <v>0</v>
      </c>
      <c r="F2272">
        <v>76406</v>
      </c>
      <c r="G2272">
        <v>2</v>
      </c>
      <c r="H2272">
        <v>6</v>
      </c>
      <c r="I2272" t="s">
        <v>719</v>
      </c>
      <c r="J2272" t="s">
        <v>5968</v>
      </c>
      <c r="K2272" t="s">
        <v>1245</v>
      </c>
      <c r="L2272">
        <v>18</v>
      </c>
      <c r="M2272" s="37">
        <v>43473</v>
      </c>
      <c r="N2272" t="s">
        <v>165</v>
      </c>
      <c r="O2272" t="s">
        <v>1243</v>
      </c>
      <c r="Q2272" s="37">
        <v>43461</v>
      </c>
      <c r="R2272" s="37"/>
      <c r="S2272" t="b">
        <v>0</v>
      </c>
      <c r="V2272" t="s">
        <v>715</v>
      </c>
      <c r="W2272">
        <v>12</v>
      </c>
      <c r="X2272">
        <v>6</v>
      </c>
      <c r="Y2272">
        <v>6</v>
      </c>
      <c r="Z2272">
        <v>2112</v>
      </c>
      <c r="AA2272">
        <v>0</v>
      </c>
      <c r="AD2272" t="s">
        <v>151</v>
      </c>
      <c r="AE2272" t="b">
        <v>0</v>
      </c>
      <c r="AF2272" t="b">
        <v>0</v>
      </c>
      <c r="AG2272" t="s">
        <v>74</v>
      </c>
    </row>
    <row r="2273" spans="1:33" x14ac:dyDescent="0.25">
      <c r="A2273" t="str">
        <f>_xlfn.CONCAT(Table3[[#This Row],[Order]],"-",Table3[[#This Row],[Line]])</f>
        <v>76657-1</v>
      </c>
      <c r="C2273" t="s">
        <v>5967</v>
      </c>
      <c r="D2273" t="s">
        <v>74</v>
      </c>
      <c r="E2273" t="b">
        <v>0</v>
      </c>
      <c r="F2273">
        <v>76657</v>
      </c>
      <c r="G2273">
        <v>1</v>
      </c>
      <c r="H2273">
        <v>15</v>
      </c>
      <c r="I2273" t="s">
        <v>745</v>
      </c>
      <c r="J2273" t="s">
        <v>5968</v>
      </c>
      <c r="K2273" t="s">
        <v>1299</v>
      </c>
      <c r="L2273">
        <v>100.5</v>
      </c>
      <c r="M2273" s="37">
        <v>43473</v>
      </c>
      <c r="N2273" t="s">
        <v>165</v>
      </c>
      <c r="O2273" t="s">
        <v>2185</v>
      </c>
      <c r="Q2273" s="37"/>
      <c r="R2273" s="37"/>
      <c r="S2273" t="b">
        <v>0</v>
      </c>
      <c r="V2273" t="s">
        <v>714</v>
      </c>
      <c r="W2273">
        <v>4</v>
      </c>
      <c r="X2273">
        <v>15</v>
      </c>
      <c r="Y2273">
        <v>15</v>
      </c>
      <c r="Z2273">
        <v>4860</v>
      </c>
      <c r="AA2273">
        <v>0</v>
      </c>
      <c r="AE2273" t="b">
        <v>0</v>
      </c>
      <c r="AF2273" t="b">
        <v>0</v>
      </c>
      <c r="AG2273" t="s">
        <v>74</v>
      </c>
    </row>
    <row r="2274" spans="1:33" x14ac:dyDescent="0.25">
      <c r="A2274" t="str">
        <f>_xlfn.CONCAT(Table3[[#This Row],[Order]],"-",Table3[[#This Row],[Line]])</f>
        <v>77109-1</v>
      </c>
      <c r="C2274" t="s">
        <v>5967</v>
      </c>
      <c r="D2274" t="s">
        <v>74</v>
      </c>
      <c r="E2274" t="b">
        <v>0</v>
      </c>
      <c r="F2274">
        <v>77109</v>
      </c>
      <c r="G2274">
        <v>1</v>
      </c>
      <c r="H2274">
        <v>1</v>
      </c>
      <c r="I2274" t="s">
        <v>743</v>
      </c>
      <c r="J2274" t="s">
        <v>5968</v>
      </c>
      <c r="K2274" t="s">
        <v>2299</v>
      </c>
      <c r="L2274">
        <v>11</v>
      </c>
      <c r="M2274" s="37">
        <v>43467</v>
      </c>
      <c r="N2274" t="s">
        <v>29</v>
      </c>
      <c r="P2274" t="s">
        <v>3126</v>
      </c>
      <c r="Q2274" s="37">
        <v>43457</v>
      </c>
      <c r="R2274" s="37"/>
      <c r="S2274" t="b">
        <v>0</v>
      </c>
      <c r="V2274" t="s">
        <v>714</v>
      </c>
      <c r="W2274">
        <v>1</v>
      </c>
      <c r="X2274">
        <v>1</v>
      </c>
      <c r="Y2274">
        <v>2</v>
      </c>
      <c r="Z2274">
        <v>410</v>
      </c>
      <c r="AA2274">
        <v>0</v>
      </c>
      <c r="AC2274" t="s">
        <v>151</v>
      </c>
      <c r="AD2274" t="s">
        <v>1451</v>
      </c>
      <c r="AE2274" t="b">
        <v>0</v>
      </c>
      <c r="AF2274" t="b">
        <v>0</v>
      </c>
      <c r="AG2274" t="s">
        <v>74</v>
      </c>
    </row>
    <row r="2275" spans="1:33" x14ac:dyDescent="0.25">
      <c r="A2275" t="str">
        <f>_xlfn.CONCAT(Table3[[#This Row],[Order]],"-",Table3[[#This Row],[Line]])</f>
        <v>77109-2</v>
      </c>
      <c r="C2275" t="s">
        <v>5967</v>
      </c>
      <c r="D2275" t="s">
        <v>74</v>
      </c>
      <c r="E2275" t="b">
        <v>0</v>
      </c>
      <c r="F2275">
        <v>77109</v>
      </c>
      <c r="G2275">
        <v>2</v>
      </c>
      <c r="H2275">
        <v>4</v>
      </c>
      <c r="I2275" t="s">
        <v>743</v>
      </c>
      <c r="J2275" t="s">
        <v>5968</v>
      </c>
      <c r="K2275" t="s">
        <v>2300</v>
      </c>
      <c r="L2275">
        <v>20</v>
      </c>
      <c r="M2275" s="37">
        <v>43467</v>
      </c>
      <c r="N2275" t="s">
        <v>29</v>
      </c>
      <c r="P2275" t="s">
        <v>151</v>
      </c>
      <c r="Q2275" s="37"/>
      <c r="R2275" s="37"/>
      <c r="S2275" t="b">
        <v>0</v>
      </c>
      <c r="V2275" t="s">
        <v>714</v>
      </c>
      <c r="W2275">
        <v>1</v>
      </c>
      <c r="X2275">
        <v>4</v>
      </c>
      <c r="Y2275">
        <v>16</v>
      </c>
      <c r="Z2275">
        <v>3280</v>
      </c>
      <c r="AA2275">
        <v>0</v>
      </c>
      <c r="AC2275" t="s">
        <v>151</v>
      </c>
      <c r="AE2275" t="b">
        <v>0</v>
      </c>
      <c r="AF2275" t="b">
        <v>0</v>
      </c>
      <c r="AG2275" t="s">
        <v>74</v>
      </c>
    </row>
    <row r="2276" spans="1:33" x14ac:dyDescent="0.25">
      <c r="A2276" t="str">
        <f>_xlfn.CONCAT(Table3[[#This Row],[Order]],"-",Table3[[#This Row],[Line]])</f>
        <v>77109-3</v>
      </c>
      <c r="C2276" t="s">
        <v>5967</v>
      </c>
      <c r="D2276" t="s">
        <v>74</v>
      </c>
      <c r="E2276" t="b">
        <v>0</v>
      </c>
      <c r="F2276">
        <v>77109</v>
      </c>
      <c r="G2276">
        <v>3</v>
      </c>
      <c r="H2276">
        <v>4</v>
      </c>
      <c r="I2276" t="s">
        <v>743</v>
      </c>
      <c r="J2276" t="s">
        <v>5968</v>
      </c>
      <c r="K2276" t="s">
        <v>2301</v>
      </c>
      <c r="L2276">
        <v>24</v>
      </c>
      <c r="M2276" s="37">
        <v>43467</v>
      </c>
      <c r="N2276" t="s">
        <v>29</v>
      </c>
      <c r="P2276" t="s">
        <v>151</v>
      </c>
      <c r="Q2276" s="37"/>
      <c r="R2276" s="37"/>
      <c r="S2276" t="b">
        <v>0</v>
      </c>
      <c r="V2276" t="s">
        <v>714</v>
      </c>
      <c r="W2276">
        <v>1</v>
      </c>
      <c r="X2276">
        <v>4</v>
      </c>
      <c r="Y2276">
        <v>4</v>
      </c>
      <c r="Z2276">
        <v>2624</v>
      </c>
      <c r="AA2276">
        <v>0</v>
      </c>
      <c r="AC2276" t="s">
        <v>151</v>
      </c>
      <c r="AE2276" t="b">
        <v>0</v>
      </c>
      <c r="AF2276" t="b">
        <v>0</v>
      </c>
      <c r="AG2276" t="s">
        <v>74</v>
      </c>
    </row>
    <row r="2277" spans="1:33" x14ac:dyDescent="0.25">
      <c r="A2277" t="str">
        <f>_xlfn.CONCAT(Table3[[#This Row],[Order]],"-",Table3[[#This Row],[Line]])</f>
        <v>78005-1</v>
      </c>
      <c r="C2277" t="s">
        <v>5967</v>
      </c>
      <c r="D2277" t="s">
        <v>74</v>
      </c>
      <c r="E2277" t="b">
        <v>0</v>
      </c>
      <c r="F2277">
        <v>78005</v>
      </c>
      <c r="G2277">
        <v>1</v>
      </c>
      <c r="H2277">
        <v>1</v>
      </c>
      <c r="I2277" t="s">
        <v>725</v>
      </c>
      <c r="J2277" t="s">
        <v>5968</v>
      </c>
      <c r="K2277" t="s">
        <v>4345</v>
      </c>
      <c r="L2277">
        <v>0</v>
      </c>
      <c r="M2277" s="37">
        <v>43475</v>
      </c>
      <c r="N2277" t="s">
        <v>42</v>
      </c>
      <c r="P2277" t="s">
        <v>151</v>
      </c>
      <c r="Q2277" s="37"/>
      <c r="R2277" s="37"/>
      <c r="S2277" t="b">
        <v>0</v>
      </c>
      <c r="V2277" t="s">
        <v>715</v>
      </c>
      <c r="W2277">
        <v>12</v>
      </c>
      <c r="X2277">
        <v>1</v>
      </c>
      <c r="Y2277">
        <v>1</v>
      </c>
      <c r="Z2277">
        <v>1035</v>
      </c>
      <c r="AA2277">
        <v>0</v>
      </c>
      <c r="AE2277" t="b">
        <v>0</v>
      </c>
      <c r="AF2277" t="b">
        <v>0</v>
      </c>
      <c r="AG2277" t="s">
        <v>74</v>
      </c>
    </row>
    <row r="2278" spans="1:33" x14ac:dyDescent="0.25">
      <c r="A2278" t="str">
        <f>_xlfn.CONCAT(Table3[[#This Row],[Order]],"-",Table3[[#This Row],[Line]])</f>
        <v>77194-3</v>
      </c>
      <c r="C2278" t="s">
        <v>5967</v>
      </c>
      <c r="D2278" t="s">
        <v>74</v>
      </c>
      <c r="E2278" t="b">
        <v>0</v>
      </c>
      <c r="F2278">
        <v>77194</v>
      </c>
      <c r="G2278">
        <v>3</v>
      </c>
      <c r="H2278">
        <v>2</v>
      </c>
      <c r="I2278" t="s">
        <v>742</v>
      </c>
      <c r="J2278" t="s">
        <v>5968</v>
      </c>
      <c r="K2278" t="s">
        <v>3110</v>
      </c>
      <c r="L2278">
        <v>48.26</v>
      </c>
      <c r="M2278" s="37">
        <v>43479</v>
      </c>
      <c r="N2278" t="s">
        <v>42</v>
      </c>
      <c r="O2278" t="s">
        <v>4099</v>
      </c>
      <c r="Q2278" s="37"/>
      <c r="R2278" s="37"/>
      <c r="S2278" t="b">
        <v>0</v>
      </c>
      <c r="V2278" t="s">
        <v>714</v>
      </c>
      <c r="W2278">
        <v>1</v>
      </c>
      <c r="X2278">
        <v>2</v>
      </c>
      <c r="Y2278">
        <v>2</v>
      </c>
      <c r="Z2278">
        <v>1920</v>
      </c>
      <c r="AA2278">
        <v>0</v>
      </c>
      <c r="AE2278" t="b">
        <v>0</v>
      </c>
      <c r="AF2278" t="b">
        <v>0</v>
      </c>
      <c r="AG2278" t="s">
        <v>74</v>
      </c>
    </row>
    <row r="2279" spans="1:33" x14ac:dyDescent="0.25">
      <c r="A2279" t="str">
        <f>_xlfn.CONCAT(Table3[[#This Row],[Order]],"-",Table3[[#This Row],[Line]])</f>
        <v>77194-4</v>
      </c>
      <c r="C2279" t="s">
        <v>5967</v>
      </c>
      <c r="D2279" t="s">
        <v>74</v>
      </c>
      <c r="E2279" t="b">
        <v>0</v>
      </c>
      <c r="F2279">
        <v>77194</v>
      </c>
      <c r="G2279">
        <v>4</v>
      </c>
      <c r="H2279">
        <v>3</v>
      </c>
      <c r="I2279" t="s">
        <v>742</v>
      </c>
      <c r="J2279" t="s">
        <v>5968</v>
      </c>
      <c r="K2279" t="s">
        <v>3112</v>
      </c>
      <c r="L2279">
        <v>78.150000000000006</v>
      </c>
      <c r="M2279" s="37">
        <v>43479</v>
      </c>
      <c r="N2279" t="s">
        <v>42</v>
      </c>
      <c r="O2279" t="s">
        <v>4099</v>
      </c>
      <c r="Q2279" s="37"/>
      <c r="R2279" s="37"/>
      <c r="S2279" t="b">
        <v>0</v>
      </c>
      <c r="V2279" t="s">
        <v>714</v>
      </c>
      <c r="W2279">
        <v>1</v>
      </c>
      <c r="X2279">
        <v>3</v>
      </c>
      <c r="Y2279">
        <v>3</v>
      </c>
      <c r="Z2279">
        <v>3720</v>
      </c>
      <c r="AA2279">
        <v>0</v>
      </c>
      <c r="AE2279" t="b">
        <v>0</v>
      </c>
      <c r="AF2279" t="b">
        <v>0</v>
      </c>
      <c r="AG2279" t="s">
        <v>74</v>
      </c>
    </row>
    <row r="2280" spans="1:33" x14ac:dyDescent="0.25">
      <c r="A2280" t="str">
        <f>_xlfn.CONCAT(Table3[[#This Row],[Order]],"-",Table3[[#This Row],[Line]])</f>
        <v>78249-1</v>
      </c>
      <c r="C2280" t="s">
        <v>5967</v>
      </c>
      <c r="D2280" t="s">
        <v>74</v>
      </c>
      <c r="E2280" t="b">
        <v>0</v>
      </c>
      <c r="F2280">
        <v>78249</v>
      </c>
      <c r="G2280">
        <v>1</v>
      </c>
      <c r="H2280">
        <v>58</v>
      </c>
      <c r="I2280" t="s">
        <v>718</v>
      </c>
      <c r="J2280" t="s">
        <v>5968</v>
      </c>
      <c r="K2280" t="s">
        <v>5455</v>
      </c>
      <c r="L2280">
        <v>100.92</v>
      </c>
      <c r="M2280" s="37">
        <v>43486</v>
      </c>
      <c r="N2280" t="s">
        <v>42</v>
      </c>
      <c r="Q2280" s="37"/>
      <c r="R2280" s="37"/>
      <c r="S2280" t="b">
        <v>0</v>
      </c>
      <c r="V2280" t="s">
        <v>714</v>
      </c>
      <c r="W2280">
        <v>10</v>
      </c>
      <c r="X2280">
        <v>58</v>
      </c>
      <c r="Y2280">
        <v>58</v>
      </c>
      <c r="Z2280">
        <v>8120</v>
      </c>
      <c r="AA2280">
        <v>0</v>
      </c>
      <c r="AE2280" t="b">
        <v>0</v>
      </c>
      <c r="AF2280" t="b">
        <v>0</v>
      </c>
      <c r="AG2280" t="s">
        <v>74</v>
      </c>
    </row>
    <row r="2281" spans="1:33" x14ac:dyDescent="0.25">
      <c r="A2281" t="str">
        <f>_xlfn.CONCAT(Table3[[#This Row],[Order]],"-",Table3[[#This Row],[Line]])</f>
        <v>77846-1</v>
      </c>
      <c r="C2281" t="s">
        <v>5967</v>
      </c>
      <c r="D2281" t="s">
        <v>74</v>
      </c>
      <c r="E2281" t="b">
        <v>0</v>
      </c>
      <c r="F2281">
        <v>77846</v>
      </c>
      <c r="G2281">
        <v>1</v>
      </c>
      <c r="H2281">
        <v>2</v>
      </c>
      <c r="I2281" t="s">
        <v>744</v>
      </c>
      <c r="J2281" t="s">
        <v>5968</v>
      </c>
      <c r="K2281" t="s">
        <v>3957</v>
      </c>
      <c r="L2281">
        <v>30.94</v>
      </c>
      <c r="M2281" s="37">
        <v>43488</v>
      </c>
      <c r="N2281" t="s">
        <v>42</v>
      </c>
      <c r="Q2281" s="37"/>
      <c r="R2281" s="37"/>
      <c r="S2281" t="b">
        <v>0</v>
      </c>
      <c r="V2281" t="s">
        <v>714</v>
      </c>
      <c r="W2281">
        <v>4</v>
      </c>
      <c r="X2281">
        <v>4</v>
      </c>
      <c r="Y2281">
        <v>12</v>
      </c>
      <c r="Z2281">
        <v>3960</v>
      </c>
      <c r="AA2281">
        <v>0</v>
      </c>
      <c r="AE2281" t="b">
        <v>0</v>
      </c>
      <c r="AF2281" t="b">
        <v>0</v>
      </c>
      <c r="AG2281" t="s">
        <v>74</v>
      </c>
    </row>
    <row r="2282" spans="1:33" x14ac:dyDescent="0.25">
      <c r="A2282" t="str">
        <f>_xlfn.CONCAT(Table3[[#This Row],[Order]],"-",Table3[[#This Row],[Line]])</f>
        <v>77846-2</v>
      </c>
      <c r="C2282" t="s">
        <v>5967</v>
      </c>
      <c r="D2282" t="s">
        <v>74</v>
      </c>
      <c r="E2282" t="b">
        <v>0</v>
      </c>
      <c r="F2282">
        <v>77846</v>
      </c>
      <c r="G2282">
        <v>2</v>
      </c>
      <c r="H2282">
        <v>2</v>
      </c>
      <c r="I2282" t="s">
        <v>744</v>
      </c>
      <c r="J2282" t="s">
        <v>5968</v>
      </c>
      <c r="K2282" t="s">
        <v>3957</v>
      </c>
      <c r="L2282">
        <v>0</v>
      </c>
      <c r="M2282" s="37">
        <v>43488</v>
      </c>
      <c r="N2282" t="s">
        <v>42</v>
      </c>
      <c r="Q2282" s="37"/>
      <c r="R2282" s="37"/>
      <c r="S2282" t="b">
        <v>0</v>
      </c>
      <c r="V2282" t="s">
        <v>714</v>
      </c>
      <c r="W2282">
        <v>4</v>
      </c>
      <c r="X2282">
        <v>4</v>
      </c>
      <c r="Y2282">
        <v>12</v>
      </c>
      <c r="Z2282">
        <v>3960</v>
      </c>
      <c r="AA2282">
        <v>0</v>
      </c>
      <c r="AE2282" t="b">
        <v>0</v>
      </c>
      <c r="AF2282" t="b">
        <v>0</v>
      </c>
      <c r="AG2282" t="s">
        <v>74</v>
      </c>
    </row>
    <row r="2283" spans="1:33" x14ac:dyDescent="0.25">
      <c r="A2283" t="str">
        <f>_xlfn.CONCAT(Table3[[#This Row],[Order]],"-",Table3[[#This Row],[Line]])</f>
        <v>77846-3</v>
      </c>
      <c r="C2283" t="s">
        <v>5967</v>
      </c>
      <c r="D2283" t="s">
        <v>74</v>
      </c>
      <c r="E2283" t="b">
        <v>0</v>
      </c>
      <c r="F2283">
        <v>77846</v>
      </c>
      <c r="G2283">
        <v>3</v>
      </c>
      <c r="H2283">
        <v>2</v>
      </c>
      <c r="I2283" t="s">
        <v>744</v>
      </c>
      <c r="J2283" t="s">
        <v>5968</v>
      </c>
      <c r="K2283" t="s">
        <v>3957</v>
      </c>
      <c r="L2283">
        <v>0</v>
      </c>
      <c r="M2283" s="37">
        <v>43488</v>
      </c>
      <c r="N2283" t="s">
        <v>42</v>
      </c>
      <c r="Q2283" s="37"/>
      <c r="R2283" s="37"/>
      <c r="S2283" t="b">
        <v>0</v>
      </c>
      <c r="V2283" t="s">
        <v>714</v>
      </c>
      <c r="W2283">
        <v>4</v>
      </c>
      <c r="X2283">
        <v>4</v>
      </c>
      <c r="Y2283">
        <v>12</v>
      </c>
      <c r="Z2283">
        <v>3960</v>
      </c>
      <c r="AA2283">
        <v>0</v>
      </c>
      <c r="AE2283" t="b">
        <v>0</v>
      </c>
      <c r="AF2283" t="b">
        <v>0</v>
      </c>
      <c r="AG2283" t="s">
        <v>74</v>
      </c>
    </row>
    <row r="2284" spans="1:33" x14ac:dyDescent="0.25">
      <c r="A2284" t="str">
        <f>_xlfn.CONCAT(Table3[[#This Row],[Order]],"-",Table3[[#This Row],[Line]])</f>
        <v>77846-4</v>
      </c>
      <c r="C2284" t="s">
        <v>5967</v>
      </c>
      <c r="D2284" t="s">
        <v>74</v>
      </c>
      <c r="E2284" t="b">
        <v>0</v>
      </c>
      <c r="F2284">
        <v>77846</v>
      </c>
      <c r="G2284">
        <v>4</v>
      </c>
      <c r="H2284">
        <v>2</v>
      </c>
      <c r="I2284" t="s">
        <v>744</v>
      </c>
      <c r="J2284" t="s">
        <v>5968</v>
      </c>
      <c r="K2284" t="s">
        <v>3957</v>
      </c>
      <c r="L2284">
        <v>0</v>
      </c>
      <c r="M2284" s="37">
        <v>43488</v>
      </c>
      <c r="N2284" t="s">
        <v>42</v>
      </c>
      <c r="Q2284" s="37"/>
      <c r="R2284" s="37"/>
      <c r="S2284" t="b">
        <v>0</v>
      </c>
      <c r="V2284" t="s">
        <v>714</v>
      </c>
      <c r="W2284">
        <v>4</v>
      </c>
      <c r="X2284">
        <v>4</v>
      </c>
      <c r="Y2284">
        <v>12</v>
      </c>
      <c r="Z2284">
        <v>3960</v>
      </c>
      <c r="AA2284">
        <v>0</v>
      </c>
      <c r="AE2284" t="b">
        <v>0</v>
      </c>
      <c r="AF2284" t="b">
        <v>0</v>
      </c>
      <c r="AG2284" t="s">
        <v>74</v>
      </c>
    </row>
    <row r="2285" spans="1:33" x14ac:dyDescent="0.25">
      <c r="A2285" t="str">
        <f>_xlfn.CONCAT(Table3[[#This Row],[Order]],"-",Table3[[#This Row],[Line]])</f>
        <v>77541-1</v>
      </c>
      <c r="C2285" t="s">
        <v>5967</v>
      </c>
      <c r="D2285" t="s">
        <v>74</v>
      </c>
      <c r="E2285" t="b">
        <v>0</v>
      </c>
      <c r="F2285">
        <v>77541</v>
      </c>
      <c r="G2285">
        <v>1</v>
      </c>
      <c r="H2285">
        <v>12</v>
      </c>
      <c r="I2285" t="s">
        <v>725</v>
      </c>
      <c r="J2285" t="s">
        <v>5968</v>
      </c>
      <c r="K2285" t="s">
        <v>3962</v>
      </c>
      <c r="L2285">
        <v>0</v>
      </c>
      <c r="M2285" s="37">
        <v>43476</v>
      </c>
      <c r="N2285" t="s">
        <v>42</v>
      </c>
      <c r="P2285" t="s">
        <v>151</v>
      </c>
      <c r="Q2285" s="37"/>
      <c r="R2285" s="37"/>
      <c r="S2285" t="b">
        <v>0</v>
      </c>
      <c r="V2285" t="s">
        <v>714</v>
      </c>
      <c r="W2285">
        <v>15</v>
      </c>
      <c r="X2285">
        <v>24</v>
      </c>
      <c r="Y2285">
        <v>24</v>
      </c>
      <c r="Z2285">
        <v>9360</v>
      </c>
      <c r="AA2285">
        <v>0</v>
      </c>
      <c r="AC2285" t="s">
        <v>151</v>
      </c>
      <c r="AE2285" t="b">
        <v>0</v>
      </c>
      <c r="AF2285" t="b">
        <v>0</v>
      </c>
      <c r="AG2285" t="s">
        <v>74</v>
      </c>
    </row>
    <row r="2286" spans="1:33" x14ac:dyDescent="0.25">
      <c r="A2286" t="str">
        <f>_xlfn.CONCAT(Table3[[#This Row],[Order]],"-",Table3[[#This Row],[Line]])</f>
        <v>76522-1</v>
      </c>
      <c r="C2286" t="s">
        <v>5967</v>
      </c>
      <c r="D2286" t="s">
        <v>74</v>
      </c>
      <c r="E2286" t="b">
        <v>0</v>
      </c>
      <c r="F2286">
        <v>76522</v>
      </c>
      <c r="G2286">
        <v>1</v>
      </c>
      <c r="H2286">
        <v>1</v>
      </c>
      <c r="I2286" t="s">
        <v>741</v>
      </c>
      <c r="J2286" t="s">
        <v>5968</v>
      </c>
      <c r="K2286" t="s">
        <v>1943</v>
      </c>
      <c r="L2286">
        <v>50</v>
      </c>
      <c r="M2286" s="37">
        <v>43474</v>
      </c>
      <c r="N2286" t="s">
        <v>165</v>
      </c>
      <c r="O2286" t="s">
        <v>2442</v>
      </c>
      <c r="Q2286" s="37"/>
      <c r="R2286" s="37"/>
      <c r="S2286" t="b">
        <v>0</v>
      </c>
      <c r="T2286" t="s">
        <v>45</v>
      </c>
      <c r="V2286" t="s">
        <v>714</v>
      </c>
      <c r="W2286">
        <v>12</v>
      </c>
      <c r="X2286">
        <v>15</v>
      </c>
      <c r="Y2286">
        <v>14</v>
      </c>
      <c r="Z2286">
        <v>6750</v>
      </c>
      <c r="AA2286">
        <v>0</v>
      </c>
      <c r="AE2286" t="b">
        <v>0</v>
      </c>
      <c r="AF2286" t="b">
        <v>0</v>
      </c>
      <c r="AG2286" t="s">
        <v>180</v>
      </c>
    </row>
    <row r="2287" spans="1:33" x14ac:dyDescent="0.25">
      <c r="A2287" t="str">
        <f>_xlfn.CONCAT(Table3[[#This Row],[Order]],"-",Table3[[#This Row],[Line]])</f>
        <v>77961-1</v>
      </c>
      <c r="C2287" t="s">
        <v>5967</v>
      </c>
      <c r="D2287" t="s">
        <v>112</v>
      </c>
      <c r="E2287" t="b">
        <v>0</v>
      </c>
      <c r="F2287">
        <v>77961</v>
      </c>
      <c r="G2287">
        <v>1</v>
      </c>
      <c r="H2287">
        <v>8</v>
      </c>
      <c r="I2287" t="s">
        <v>730</v>
      </c>
      <c r="J2287" t="s">
        <v>5968</v>
      </c>
      <c r="K2287" t="s">
        <v>5760</v>
      </c>
      <c r="L2287">
        <v>52.543999999999997</v>
      </c>
      <c r="M2287" s="37"/>
      <c r="N2287" t="s">
        <v>727</v>
      </c>
      <c r="Q2287" s="37"/>
      <c r="R2287" s="37"/>
      <c r="S2287" t="b">
        <v>0</v>
      </c>
      <c r="V2287" t="s">
        <v>715</v>
      </c>
      <c r="W2287">
        <v>0</v>
      </c>
      <c r="X2287">
        <v>8</v>
      </c>
      <c r="Z2287">
        <v>3200</v>
      </c>
      <c r="AA2287">
        <v>3200</v>
      </c>
      <c r="AE2287" t="b">
        <v>0</v>
      </c>
      <c r="AF2287" t="b">
        <v>0</v>
      </c>
      <c r="AG2287" t="s">
        <v>74</v>
      </c>
    </row>
    <row r="2288" spans="1:33" x14ac:dyDescent="0.25">
      <c r="A2288" t="str">
        <f>_xlfn.CONCAT(Table3[[#This Row],[Order]],"-",Table3[[#This Row],[Line]])</f>
        <v>77675-1</v>
      </c>
      <c r="C2288" t="s">
        <v>5967</v>
      </c>
      <c r="D2288" t="s">
        <v>74</v>
      </c>
      <c r="E2288" t="b">
        <v>0</v>
      </c>
      <c r="F2288">
        <v>77675</v>
      </c>
      <c r="G2288">
        <v>1</v>
      </c>
      <c r="H2288">
        <v>3</v>
      </c>
      <c r="I2288" t="s">
        <v>735</v>
      </c>
      <c r="J2288" t="s">
        <v>5968</v>
      </c>
      <c r="K2288" t="s">
        <v>3506</v>
      </c>
      <c r="L2288">
        <v>28.2</v>
      </c>
      <c r="M2288" s="37">
        <v>43476</v>
      </c>
      <c r="N2288" t="s">
        <v>766</v>
      </c>
      <c r="Q2288" s="37"/>
      <c r="R2288" s="37"/>
      <c r="S2288" t="b">
        <v>0</v>
      </c>
      <c r="V2288" t="s">
        <v>715</v>
      </c>
      <c r="W2288">
        <v>0</v>
      </c>
      <c r="X2288">
        <v>3</v>
      </c>
      <c r="Y2288">
        <v>6</v>
      </c>
      <c r="Z2288">
        <v>2280</v>
      </c>
      <c r="AA2288">
        <v>0</v>
      </c>
      <c r="AE2288" t="b">
        <v>0</v>
      </c>
      <c r="AF2288" t="b">
        <v>0</v>
      </c>
      <c r="AG2288" t="s">
        <v>74</v>
      </c>
    </row>
    <row r="2289" spans="1:33" x14ac:dyDescent="0.25">
      <c r="A2289" t="str">
        <f>_xlfn.CONCAT(Table3[[#This Row],[Order]],"-",Table3[[#This Row],[Line]])</f>
        <v>77673-1</v>
      </c>
      <c r="C2289" t="s">
        <v>5967</v>
      </c>
      <c r="D2289" t="s">
        <v>74</v>
      </c>
      <c r="E2289" t="b">
        <v>0</v>
      </c>
      <c r="F2289">
        <v>77673</v>
      </c>
      <c r="G2289">
        <v>1</v>
      </c>
      <c r="H2289">
        <v>2</v>
      </c>
      <c r="I2289" t="s">
        <v>735</v>
      </c>
      <c r="J2289" t="s">
        <v>5968</v>
      </c>
      <c r="K2289" t="s">
        <v>3508</v>
      </c>
      <c r="L2289">
        <v>22.672000000000001</v>
      </c>
      <c r="M2289" s="37">
        <v>43497</v>
      </c>
      <c r="N2289" t="s">
        <v>42</v>
      </c>
      <c r="O2289" t="s">
        <v>3509</v>
      </c>
      <c r="Q2289" s="37"/>
      <c r="R2289" s="37"/>
      <c r="S2289" t="b">
        <v>0</v>
      </c>
      <c r="V2289" t="s">
        <v>715</v>
      </c>
      <c r="W2289">
        <v>12</v>
      </c>
      <c r="X2289">
        <v>2</v>
      </c>
      <c r="Y2289">
        <v>4</v>
      </c>
      <c r="Z2289">
        <v>1220</v>
      </c>
      <c r="AA2289">
        <v>0</v>
      </c>
      <c r="AE2289" t="b">
        <v>0</v>
      </c>
      <c r="AF2289" t="b">
        <v>0</v>
      </c>
      <c r="AG2289" t="s">
        <v>74</v>
      </c>
    </row>
    <row r="2290" spans="1:33" x14ac:dyDescent="0.25">
      <c r="A2290" t="str">
        <f>_xlfn.CONCAT(Table3[[#This Row],[Order]],"-",Table3[[#This Row],[Line]])</f>
        <v>72293-9</v>
      </c>
      <c r="C2290" t="s">
        <v>5967</v>
      </c>
      <c r="D2290" t="s">
        <v>74</v>
      </c>
      <c r="E2290" t="b">
        <v>0</v>
      </c>
      <c r="F2290">
        <v>72293</v>
      </c>
      <c r="G2290">
        <v>9</v>
      </c>
      <c r="H2290">
        <v>1</v>
      </c>
      <c r="I2290" t="s">
        <v>719</v>
      </c>
      <c r="J2290" t="s">
        <v>5968</v>
      </c>
      <c r="K2290" t="s">
        <v>2444</v>
      </c>
      <c r="L2290">
        <v>17.190000000000001</v>
      </c>
      <c r="M2290" s="37">
        <v>43468</v>
      </c>
      <c r="N2290" t="s">
        <v>165</v>
      </c>
      <c r="Q2290" s="37">
        <v>43457</v>
      </c>
      <c r="R2290" s="37">
        <v>43464</v>
      </c>
      <c r="S2290" t="b">
        <v>1</v>
      </c>
      <c r="T2290" t="s">
        <v>41</v>
      </c>
      <c r="V2290" t="s">
        <v>714</v>
      </c>
      <c r="W2290">
        <v>12</v>
      </c>
      <c r="X2290">
        <v>2</v>
      </c>
      <c r="Y2290">
        <v>3</v>
      </c>
      <c r="Z2290">
        <v>1520</v>
      </c>
      <c r="AA2290">
        <v>0</v>
      </c>
      <c r="AB2290" t="s">
        <v>151</v>
      </c>
      <c r="AC2290" t="s">
        <v>151</v>
      </c>
      <c r="AD2290" t="s">
        <v>151</v>
      </c>
      <c r="AE2290" t="b">
        <v>0</v>
      </c>
      <c r="AF2290" t="b">
        <v>0</v>
      </c>
      <c r="AG2290" t="s">
        <v>180</v>
      </c>
    </row>
    <row r="2291" spans="1:33" x14ac:dyDescent="0.25">
      <c r="A2291" t="str">
        <f>_xlfn.CONCAT(Table3[[#This Row],[Order]],"-",Table3[[#This Row],[Line]])</f>
        <v>77608-1</v>
      </c>
      <c r="C2291" t="s">
        <v>5967</v>
      </c>
      <c r="D2291" t="s">
        <v>74</v>
      </c>
      <c r="E2291" t="b">
        <v>0</v>
      </c>
      <c r="F2291">
        <v>77608</v>
      </c>
      <c r="G2291">
        <v>1</v>
      </c>
      <c r="H2291">
        <v>3</v>
      </c>
      <c r="I2291" t="s">
        <v>725</v>
      </c>
      <c r="J2291" t="s">
        <v>5968</v>
      </c>
      <c r="K2291" t="s">
        <v>4346</v>
      </c>
      <c r="L2291">
        <v>0</v>
      </c>
      <c r="M2291" s="37"/>
      <c r="N2291" t="s">
        <v>736</v>
      </c>
      <c r="Q2291" s="37"/>
      <c r="R2291" s="37"/>
      <c r="S2291" t="b">
        <v>0</v>
      </c>
      <c r="V2291" t="s">
        <v>715</v>
      </c>
      <c r="W2291">
        <v>0</v>
      </c>
      <c r="X2291">
        <v>3</v>
      </c>
      <c r="Z2291">
        <v>1890</v>
      </c>
      <c r="AA2291">
        <v>0</v>
      </c>
      <c r="AE2291" t="b">
        <v>0</v>
      </c>
      <c r="AF2291" t="b">
        <v>0</v>
      </c>
      <c r="AG2291" t="s">
        <v>180</v>
      </c>
    </row>
    <row r="2292" spans="1:33" x14ac:dyDescent="0.25">
      <c r="A2292" t="str">
        <f>_xlfn.CONCAT(Table3[[#This Row],[Order]],"-",Table3[[#This Row],[Line]])</f>
        <v>76911-1</v>
      </c>
      <c r="C2292" t="s">
        <v>5967</v>
      </c>
      <c r="D2292" t="s">
        <v>74</v>
      </c>
      <c r="E2292" t="b">
        <v>0</v>
      </c>
      <c r="F2292">
        <v>76911</v>
      </c>
      <c r="G2292">
        <v>1</v>
      </c>
      <c r="H2292">
        <v>34</v>
      </c>
      <c r="I2292" t="s">
        <v>720</v>
      </c>
      <c r="J2292" t="s">
        <v>5968</v>
      </c>
      <c r="K2292" t="s">
        <v>2765</v>
      </c>
      <c r="L2292">
        <v>224.02600000000001</v>
      </c>
      <c r="M2292" s="37">
        <v>43473</v>
      </c>
      <c r="N2292" t="s">
        <v>29</v>
      </c>
      <c r="Q2292" s="37"/>
      <c r="R2292" s="37"/>
      <c r="S2292" t="b">
        <v>0</v>
      </c>
      <c r="V2292" t="s">
        <v>715</v>
      </c>
      <c r="W2292">
        <v>15</v>
      </c>
      <c r="X2292">
        <v>34</v>
      </c>
      <c r="Y2292">
        <v>34</v>
      </c>
      <c r="Z2292">
        <v>20094</v>
      </c>
      <c r="AA2292">
        <v>0</v>
      </c>
      <c r="AE2292" t="b">
        <v>0</v>
      </c>
      <c r="AF2292" t="b">
        <v>0</v>
      </c>
      <c r="AG2292" t="s">
        <v>74</v>
      </c>
    </row>
    <row r="2293" spans="1:33" x14ac:dyDescent="0.25">
      <c r="A2293" t="str">
        <f>_xlfn.CONCAT(Table3[[#This Row],[Order]],"-",Table3[[#This Row],[Line]])</f>
        <v>77481-1</v>
      </c>
      <c r="C2293" t="s">
        <v>5967</v>
      </c>
      <c r="D2293" t="s">
        <v>74</v>
      </c>
      <c r="E2293" t="b">
        <v>0</v>
      </c>
      <c r="F2293">
        <v>77481</v>
      </c>
      <c r="G2293">
        <v>1</v>
      </c>
      <c r="H2293">
        <v>1</v>
      </c>
      <c r="I2293" t="s">
        <v>721</v>
      </c>
      <c r="J2293" t="s">
        <v>5968</v>
      </c>
      <c r="K2293" t="s">
        <v>2766</v>
      </c>
      <c r="L2293">
        <v>7.69</v>
      </c>
      <c r="M2293" s="37">
        <v>43472</v>
      </c>
      <c r="N2293" t="s">
        <v>29</v>
      </c>
      <c r="O2293" t="s">
        <v>3113</v>
      </c>
      <c r="Q2293" s="37">
        <v>43457</v>
      </c>
      <c r="R2293" s="37"/>
      <c r="S2293" t="b">
        <v>0</v>
      </c>
      <c r="V2293" t="s">
        <v>715</v>
      </c>
      <c r="W2293">
        <v>12</v>
      </c>
      <c r="X2293">
        <v>1</v>
      </c>
      <c r="Y2293">
        <v>2</v>
      </c>
      <c r="Z2293">
        <v>800.10389999999995</v>
      </c>
      <c r="AA2293">
        <v>0</v>
      </c>
      <c r="AC2293" t="s">
        <v>151</v>
      </c>
      <c r="AD2293" t="s">
        <v>151</v>
      </c>
      <c r="AE2293" t="b">
        <v>0</v>
      </c>
      <c r="AF2293" t="b">
        <v>0</v>
      </c>
      <c r="AG2293" t="s">
        <v>74</v>
      </c>
    </row>
    <row r="2294" spans="1:33" x14ac:dyDescent="0.25">
      <c r="A2294" t="str">
        <f>_xlfn.CONCAT(Table3[[#This Row],[Order]],"-",Table3[[#This Row],[Line]])</f>
        <v>77481-2</v>
      </c>
      <c r="C2294" t="s">
        <v>5967</v>
      </c>
      <c r="D2294" t="s">
        <v>74</v>
      </c>
      <c r="E2294" t="b">
        <v>0</v>
      </c>
      <c r="F2294">
        <v>77481</v>
      </c>
      <c r="G2294">
        <v>2</v>
      </c>
      <c r="H2294">
        <v>1</v>
      </c>
      <c r="I2294" t="s">
        <v>721</v>
      </c>
      <c r="J2294" t="s">
        <v>5968</v>
      </c>
      <c r="K2294" t="s">
        <v>2768</v>
      </c>
      <c r="L2294">
        <v>11.51</v>
      </c>
      <c r="M2294" s="37">
        <v>43472</v>
      </c>
      <c r="N2294" t="s">
        <v>29</v>
      </c>
      <c r="O2294" t="s">
        <v>3113</v>
      </c>
      <c r="Q2294" s="37">
        <v>43457</v>
      </c>
      <c r="R2294" s="37"/>
      <c r="S2294" t="b">
        <v>0</v>
      </c>
      <c r="V2294" t="s">
        <v>715</v>
      </c>
      <c r="W2294">
        <v>12</v>
      </c>
      <c r="X2294">
        <v>1</v>
      </c>
      <c r="Y2294">
        <v>2</v>
      </c>
      <c r="Z2294">
        <v>1011.8961</v>
      </c>
      <c r="AA2294">
        <v>0</v>
      </c>
      <c r="AC2294" t="s">
        <v>151</v>
      </c>
      <c r="AD2294" t="s">
        <v>151</v>
      </c>
      <c r="AE2294" t="b">
        <v>0</v>
      </c>
      <c r="AF2294" t="b">
        <v>0</v>
      </c>
      <c r="AG2294" t="s">
        <v>74</v>
      </c>
    </row>
    <row r="2295" spans="1:33" x14ac:dyDescent="0.25">
      <c r="A2295" t="str">
        <f>_xlfn.CONCAT(Table3[[#This Row],[Order]],"-",Table3[[#This Row],[Line]])</f>
        <v>77714-1</v>
      </c>
      <c r="C2295" t="s">
        <v>5967</v>
      </c>
      <c r="D2295" t="s">
        <v>74</v>
      </c>
      <c r="E2295" t="b">
        <v>0</v>
      </c>
      <c r="F2295">
        <v>77714</v>
      </c>
      <c r="G2295">
        <v>1</v>
      </c>
      <c r="H2295">
        <v>1</v>
      </c>
      <c r="I2295" t="s">
        <v>725</v>
      </c>
      <c r="J2295" t="s">
        <v>5968</v>
      </c>
      <c r="K2295" t="s">
        <v>4347</v>
      </c>
      <c r="L2295">
        <v>10.558999999999999</v>
      </c>
      <c r="M2295" s="37">
        <v>43482</v>
      </c>
      <c r="N2295" t="s">
        <v>42</v>
      </c>
      <c r="O2295" t="s">
        <v>5761</v>
      </c>
      <c r="Q2295" s="37"/>
      <c r="R2295" s="37"/>
      <c r="S2295" t="b">
        <v>0</v>
      </c>
      <c r="V2295" t="s">
        <v>715</v>
      </c>
      <c r="W2295">
        <v>12</v>
      </c>
      <c r="X2295">
        <v>1</v>
      </c>
      <c r="Y2295">
        <v>2</v>
      </c>
      <c r="Z2295">
        <v>552</v>
      </c>
      <c r="AA2295">
        <v>0</v>
      </c>
      <c r="AE2295" t="b">
        <v>0</v>
      </c>
      <c r="AF2295" t="b">
        <v>0</v>
      </c>
      <c r="AG2295" t="s">
        <v>74</v>
      </c>
    </row>
    <row r="2296" spans="1:33" x14ac:dyDescent="0.25">
      <c r="A2296" t="str">
        <f>_xlfn.CONCAT(Table3[[#This Row],[Order]],"-",Table3[[#This Row],[Line]])</f>
        <v>77188-1</v>
      </c>
      <c r="C2296" t="s">
        <v>5967</v>
      </c>
      <c r="D2296" t="s">
        <v>74</v>
      </c>
      <c r="E2296" t="b">
        <v>0</v>
      </c>
      <c r="F2296">
        <v>77188</v>
      </c>
      <c r="G2296">
        <v>1</v>
      </c>
      <c r="H2296">
        <v>1</v>
      </c>
      <c r="I2296" t="s">
        <v>746</v>
      </c>
      <c r="J2296" t="s">
        <v>5968</v>
      </c>
      <c r="K2296" t="s">
        <v>2302</v>
      </c>
      <c r="L2296">
        <v>5.23</v>
      </c>
      <c r="M2296" s="37">
        <v>43467</v>
      </c>
      <c r="N2296" t="s">
        <v>29</v>
      </c>
      <c r="O2296" t="s">
        <v>2753</v>
      </c>
      <c r="P2296" t="s">
        <v>151</v>
      </c>
      <c r="Q2296" s="37"/>
      <c r="R2296" s="37">
        <v>43458</v>
      </c>
      <c r="S2296" t="b">
        <v>0</v>
      </c>
      <c r="V2296" t="s">
        <v>715</v>
      </c>
      <c r="W2296">
        <v>12</v>
      </c>
      <c r="X2296">
        <v>1</v>
      </c>
      <c r="Y2296">
        <v>2</v>
      </c>
      <c r="Z2296">
        <v>810</v>
      </c>
      <c r="AA2296">
        <v>0</v>
      </c>
      <c r="AB2296" t="s">
        <v>151</v>
      </c>
      <c r="AC2296" t="s">
        <v>151</v>
      </c>
      <c r="AE2296" t="b">
        <v>1</v>
      </c>
      <c r="AF2296" t="b">
        <v>0</v>
      </c>
      <c r="AG2296" t="s">
        <v>74</v>
      </c>
    </row>
    <row r="2297" spans="1:33" x14ac:dyDescent="0.25">
      <c r="A2297" t="str">
        <f>_xlfn.CONCAT(Table3[[#This Row],[Order]],"-",Table3[[#This Row],[Line]])</f>
        <v>76712-1</v>
      </c>
      <c r="C2297" t="s">
        <v>5967</v>
      </c>
      <c r="D2297" t="s">
        <v>74</v>
      </c>
      <c r="E2297" t="b">
        <v>0</v>
      </c>
      <c r="F2297">
        <v>76712</v>
      </c>
      <c r="G2297">
        <v>1</v>
      </c>
      <c r="H2297">
        <v>1</v>
      </c>
      <c r="I2297" t="s">
        <v>746</v>
      </c>
      <c r="J2297" t="s">
        <v>5968</v>
      </c>
      <c r="K2297" t="s">
        <v>4348</v>
      </c>
      <c r="L2297">
        <v>9.82</v>
      </c>
      <c r="M2297" s="37">
        <v>43479</v>
      </c>
      <c r="N2297" t="s">
        <v>42</v>
      </c>
      <c r="Q2297" s="37"/>
      <c r="R2297" s="37"/>
      <c r="S2297" t="b">
        <v>0</v>
      </c>
      <c r="V2297" t="s">
        <v>715</v>
      </c>
      <c r="W2297">
        <v>0</v>
      </c>
      <c r="X2297">
        <v>1</v>
      </c>
      <c r="Y2297">
        <v>1</v>
      </c>
      <c r="Z2297">
        <v>903.99</v>
      </c>
      <c r="AA2297">
        <v>0</v>
      </c>
      <c r="AE2297" t="b">
        <v>0</v>
      </c>
      <c r="AF2297" t="b">
        <v>0</v>
      </c>
      <c r="AG2297" t="s">
        <v>74</v>
      </c>
    </row>
    <row r="2298" spans="1:33" x14ac:dyDescent="0.25">
      <c r="A2298" t="str">
        <f>_xlfn.CONCAT(Table3[[#This Row],[Order]],"-",Table3[[#This Row],[Line]])</f>
        <v>78097-1</v>
      </c>
      <c r="C2298" t="s">
        <v>5967</v>
      </c>
      <c r="D2298" t="s">
        <v>74</v>
      </c>
      <c r="E2298" t="b">
        <v>0</v>
      </c>
      <c r="F2298">
        <v>78097</v>
      </c>
      <c r="G2298">
        <v>1</v>
      </c>
      <c r="H2298">
        <v>2</v>
      </c>
      <c r="I2298" t="s">
        <v>719</v>
      </c>
      <c r="J2298" t="s">
        <v>5968</v>
      </c>
      <c r="K2298" t="s">
        <v>5247</v>
      </c>
      <c r="L2298">
        <v>4.82</v>
      </c>
      <c r="M2298" s="37">
        <v>43474</v>
      </c>
      <c r="N2298" t="s">
        <v>165</v>
      </c>
      <c r="O2298" t="s">
        <v>5762</v>
      </c>
      <c r="P2298" t="s">
        <v>151</v>
      </c>
      <c r="Q2298" s="37"/>
      <c r="R2298" s="37"/>
      <c r="S2298" t="b">
        <v>0</v>
      </c>
      <c r="V2298" t="s">
        <v>715</v>
      </c>
      <c r="W2298">
        <v>12</v>
      </c>
      <c r="X2298">
        <v>2</v>
      </c>
      <c r="Y2298">
        <v>2</v>
      </c>
      <c r="Z2298">
        <v>750</v>
      </c>
      <c r="AA2298">
        <v>0</v>
      </c>
      <c r="AE2298" t="b">
        <v>0</v>
      </c>
      <c r="AF2298" t="b">
        <v>0</v>
      </c>
      <c r="AG2298" t="s">
        <v>74</v>
      </c>
    </row>
    <row r="2299" spans="1:33" x14ac:dyDescent="0.25">
      <c r="A2299" t="str">
        <f>_xlfn.CONCAT(Table3[[#This Row],[Order]],"-",Table3[[#This Row],[Line]])</f>
        <v>77206-1</v>
      </c>
      <c r="C2299" t="s">
        <v>5967</v>
      </c>
      <c r="D2299" t="s">
        <v>74</v>
      </c>
      <c r="E2299" t="b">
        <v>0</v>
      </c>
      <c r="F2299">
        <v>77206</v>
      </c>
      <c r="G2299">
        <v>1</v>
      </c>
      <c r="H2299">
        <v>18</v>
      </c>
      <c r="I2299" t="s">
        <v>738</v>
      </c>
      <c r="J2299" t="s">
        <v>5968</v>
      </c>
      <c r="K2299" t="s">
        <v>2191</v>
      </c>
      <c r="L2299">
        <v>864</v>
      </c>
      <c r="M2299" s="37">
        <v>43480</v>
      </c>
      <c r="N2299" t="s">
        <v>42</v>
      </c>
      <c r="Q2299" s="37"/>
      <c r="R2299" s="37"/>
      <c r="S2299" t="b">
        <v>0</v>
      </c>
      <c r="V2299" t="s">
        <v>715</v>
      </c>
      <c r="W2299">
        <v>7</v>
      </c>
      <c r="X2299">
        <v>108</v>
      </c>
      <c r="Y2299">
        <v>180</v>
      </c>
      <c r="Z2299">
        <v>48960</v>
      </c>
      <c r="AA2299">
        <v>0</v>
      </c>
      <c r="AE2299" t="b">
        <v>0</v>
      </c>
      <c r="AF2299" t="b">
        <v>0</v>
      </c>
      <c r="AG2299" t="s">
        <v>74</v>
      </c>
    </row>
    <row r="2300" spans="1:33" x14ac:dyDescent="0.25">
      <c r="A2300" t="str">
        <f>_xlfn.CONCAT(Table3[[#This Row],[Order]],"-",Table3[[#This Row],[Line]])</f>
        <v>77206-2</v>
      </c>
      <c r="C2300" t="s">
        <v>5967</v>
      </c>
      <c r="D2300" t="s">
        <v>74</v>
      </c>
      <c r="E2300" t="b">
        <v>0</v>
      </c>
      <c r="F2300">
        <v>77206</v>
      </c>
      <c r="G2300">
        <v>2</v>
      </c>
      <c r="H2300">
        <v>10</v>
      </c>
      <c r="I2300" t="s">
        <v>738</v>
      </c>
      <c r="J2300" t="s">
        <v>5968</v>
      </c>
      <c r="K2300" t="s">
        <v>2193</v>
      </c>
      <c r="L2300">
        <v>740</v>
      </c>
      <c r="M2300" s="37">
        <v>43480</v>
      </c>
      <c r="N2300" t="s">
        <v>42</v>
      </c>
      <c r="Q2300" s="37"/>
      <c r="R2300" s="37"/>
      <c r="S2300" t="b">
        <v>0</v>
      </c>
      <c r="V2300" t="s">
        <v>715</v>
      </c>
      <c r="W2300">
        <v>7</v>
      </c>
      <c r="X2300">
        <v>60</v>
      </c>
      <c r="Y2300">
        <v>100</v>
      </c>
      <c r="Z2300">
        <v>29950</v>
      </c>
      <c r="AA2300">
        <v>0</v>
      </c>
      <c r="AE2300" t="b">
        <v>0</v>
      </c>
      <c r="AF2300" t="b">
        <v>0</v>
      </c>
      <c r="AG2300" t="s">
        <v>74</v>
      </c>
    </row>
    <row r="2301" spans="1:33" x14ac:dyDescent="0.25">
      <c r="A2301" t="str">
        <f>_xlfn.CONCAT(Table3[[#This Row],[Order]],"-",Table3[[#This Row],[Line]])</f>
        <v>76621-1</v>
      </c>
      <c r="C2301" t="s">
        <v>5967</v>
      </c>
      <c r="D2301" t="s">
        <v>74</v>
      </c>
      <c r="E2301" t="b">
        <v>0</v>
      </c>
      <c r="F2301">
        <v>76621</v>
      </c>
      <c r="G2301">
        <v>1</v>
      </c>
      <c r="H2301">
        <v>16</v>
      </c>
      <c r="I2301" t="s">
        <v>742</v>
      </c>
      <c r="J2301" t="s">
        <v>5968</v>
      </c>
      <c r="K2301" t="s">
        <v>3115</v>
      </c>
      <c r="L2301">
        <v>141.28</v>
      </c>
      <c r="M2301" s="37">
        <v>43468</v>
      </c>
      <c r="N2301" t="s">
        <v>29</v>
      </c>
      <c r="P2301" t="s">
        <v>151</v>
      </c>
      <c r="Q2301" s="37"/>
      <c r="R2301" s="37">
        <v>43464</v>
      </c>
      <c r="S2301" t="b">
        <v>0</v>
      </c>
      <c r="V2301" t="s">
        <v>714</v>
      </c>
      <c r="W2301">
        <v>1</v>
      </c>
      <c r="X2301">
        <v>16</v>
      </c>
      <c r="Y2301">
        <v>32</v>
      </c>
      <c r="Z2301">
        <v>7872</v>
      </c>
      <c r="AA2301">
        <v>0</v>
      </c>
      <c r="AB2301" t="s">
        <v>151</v>
      </c>
      <c r="AC2301" t="s">
        <v>151</v>
      </c>
      <c r="AE2301" t="b">
        <v>1</v>
      </c>
      <c r="AF2301" t="b">
        <v>0</v>
      </c>
      <c r="AG2301" t="s">
        <v>74</v>
      </c>
    </row>
    <row r="2302" spans="1:33" x14ac:dyDescent="0.25">
      <c r="A2302" t="str">
        <f>_xlfn.CONCAT(Table3[[#This Row],[Order]],"-",Table3[[#This Row],[Line]])</f>
        <v>76621-2</v>
      </c>
      <c r="C2302" t="s">
        <v>5967</v>
      </c>
      <c r="D2302" t="s">
        <v>74</v>
      </c>
      <c r="E2302" t="b">
        <v>0</v>
      </c>
      <c r="F2302">
        <v>76621</v>
      </c>
      <c r="G2302">
        <v>2</v>
      </c>
      <c r="H2302">
        <v>6</v>
      </c>
      <c r="I2302" t="s">
        <v>742</v>
      </c>
      <c r="J2302" t="s">
        <v>5968</v>
      </c>
      <c r="K2302" t="s">
        <v>3117</v>
      </c>
      <c r="L2302">
        <v>94.56</v>
      </c>
      <c r="M2302" s="37">
        <v>43468</v>
      </c>
      <c r="N2302" t="s">
        <v>29</v>
      </c>
      <c r="P2302" t="s">
        <v>151</v>
      </c>
      <c r="Q2302" s="37"/>
      <c r="R2302" s="37">
        <v>43464</v>
      </c>
      <c r="S2302" t="b">
        <v>0</v>
      </c>
      <c r="V2302" t="s">
        <v>714</v>
      </c>
      <c r="W2302">
        <v>1</v>
      </c>
      <c r="X2302">
        <v>6</v>
      </c>
      <c r="Y2302">
        <v>12</v>
      </c>
      <c r="Z2302">
        <v>4980</v>
      </c>
      <c r="AA2302">
        <v>0</v>
      </c>
      <c r="AB2302" t="s">
        <v>151</v>
      </c>
      <c r="AC2302" t="s">
        <v>151</v>
      </c>
      <c r="AE2302" t="b">
        <v>1</v>
      </c>
      <c r="AF2302" t="b">
        <v>0</v>
      </c>
      <c r="AG2302" t="s">
        <v>74</v>
      </c>
    </row>
    <row r="2303" spans="1:33" x14ac:dyDescent="0.25">
      <c r="A2303" t="str">
        <f>_xlfn.CONCAT(Table3[[#This Row],[Order]],"-",Table3[[#This Row],[Line]])</f>
        <v>76621-3</v>
      </c>
      <c r="C2303" t="s">
        <v>5967</v>
      </c>
      <c r="D2303" t="s">
        <v>74</v>
      </c>
      <c r="E2303" t="b">
        <v>0</v>
      </c>
      <c r="F2303">
        <v>76621</v>
      </c>
      <c r="G2303">
        <v>3</v>
      </c>
      <c r="H2303">
        <v>6</v>
      </c>
      <c r="I2303" t="s">
        <v>742</v>
      </c>
      <c r="J2303" t="s">
        <v>5968</v>
      </c>
      <c r="K2303" t="s">
        <v>3119</v>
      </c>
      <c r="L2303">
        <v>29.04</v>
      </c>
      <c r="M2303" s="37">
        <v>43468</v>
      </c>
      <c r="N2303" t="s">
        <v>29</v>
      </c>
      <c r="P2303" t="s">
        <v>151</v>
      </c>
      <c r="Q2303" s="37"/>
      <c r="R2303" s="37">
        <v>43464</v>
      </c>
      <c r="S2303" t="b">
        <v>0</v>
      </c>
      <c r="V2303" t="s">
        <v>714</v>
      </c>
      <c r="W2303">
        <v>1</v>
      </c>
      <c r="X2303">
        <v>6</v>
      </c>
      <c r="Y2303">
        <v>12</v>
      </c>
      <c r="Z2303">
        <v>2220</v>
      </c>
      <c r="AA2303">
        <v>0</v>
      </c>
      <c r="AB2303" t="s">
        <v>151</v>
      </c>
      <c r="AC2303" t="s">
        <v>151</v>
      </c>
      <c r="AE2303" t="b">
        <v>1</v>
      </c>
      <c r="AF2303" t="b">
        <v>0</v>
      </c>
      <c r="AG2303" t="s">
        <v>74</v>
      </c>
    </row>
    <row r="2304" spans="1:33" x14ac:dyDescent="0.25">
      <c r="A2304" t="str">
        <f>_xlfn.CONCAT(Table3[[#This Row],[Order]],"-",Table3[[#This Row],[Line]])</f>
        <v>76621-4</v>
      </c>
      <c r="C2304" t="s">
        <v>5967</v>
      </c>
      <c r="D2304" t="s">
        <v>74</v>
      </c>
      <c r="E2304" t="b">
        <v>0</v>
      </c>
      <c r="F2304">
        <v>76621</v>
      </c>
      <c r="G2304">
        <v>4</v>
      </c>
      <c r="H2304">
        <v>2</v>
      </c>
      <c r="I2304" t="s">
        <v>742</v>
      </c>
      <c r="J2304" t="s">
        <v>5968</v>
      </c>
      <c r="K2304" t="s">
        <v>3121</v>
      </c>
      <c r="L2304">
        <v>15.72</v>
      </c>
      <c r="M2304" s="37">
        <v>43468</v>
      </c>
      <c r="N2304" t="s">
        <v>29</v>
      </c>
      <c r="P2304" t="s">
        <v>151</v>
      </c>
      <c r="Q2304" s="37"/>
      <c r="R2304" s="37">
        <v>43464</v>
      </c>
      <c r="S2304" t="b">
        <v>0</v>
      </c>
      <c r="V2304" t="s">
        <v>714</v>
      </c>
      <c r="W2304">
        <v>1</v>
      </c>
      <c r="X2304">
        <v>2</v>
      </c>
      <c r="Y2304">
        <v>4</v>
      </c>
      <c r="Z2304">
        <v>916</v>
      </c>
      <c r="AA2304">
        <v>0</v>
      </c>
      <c r="AB2304" t="s">
        <v>151</v>
      </c>
      <c r="AC2304" t="s">
        <v>151</v>
      </c>
      <c r="AE2304" t="b">
        <v>1</v>
      </c>
      <c r="AF2304" t="b">
        <v>0</v>
      </c>
      <c r="AG2304" t="s">
        <v>74</v>
      </c>
    </row>
    <row r="2305" spans="1:33" x14ac:dyDescent="0.25">
      <c r="A2305" s="39" t="str">
        <f>_xlfn.CONCAT(Table3[[#This Row],[Order]],"-",Table3[[#This Row],[Line]])</f>
        <v>76621-5</v>
      </c>
      <c r="C2305" t="s">
        <v>5967</v>
      </c>
      <c r="D2305" t="s">
        <v>74</v>
      </c>
      <c r="E2305" t="b">
        <v>0</v>
      </c>
      <c r="F2305">
        <v>76621</v>
      </c>
      <c r="G2305">
        <v>5</v>
      </c>
      <c r="H2305">
        <v>1</v>
      </c>
      <c r="I2305" t="s">
        <v>742</v>
      </c>
      <c r="J2305" t="s">
        <v>5968</v>
      </c>
      <c r="K2305" t="s">
        <v>3123</v>
      </c>
      <c r="L2305">
        <v>15.32</v>
      </c>
      <c r="M2305" s="37">
        <v>43468</v>
      </c>
      <c r="N2305" t="s">
        <v>29</v>
      </c>
      <c r="P2305" t="s">
        <v>151</v>
      </c>
      <c r="Q2305" s="37"/>
      <c r="R2305" s="37">
        <v>43464</v>
      </c>
      <c r="S2305" t="b">
        <v>0</v>
      </c>
      <c r="V2305" t="s">
        <v>714</v>
      </c>
      <c r="W2305">
        <v>1</v>
      </c>
      <c r="X2305">
        <v>1</v>
      </c>
      <c r="Y2305">
        <v>2</v>
      </c>
      <c r="Z2305">
        <v>780</v>
      </c>
      <c r="AA2305">
        <v>0</v>
      </c>
      <c r="AB2305" t="s">
        <v>151</v>
      </c>
      <c r="AC2305" t="s">
        <v>151</v>
      </c>
      <c r="AE2305" t="b">
        <v>1</v>
      </c>
      <c r="AF2305" t="b">
        <v>0</v>
      </c>
      <c r="AG2305" t="s">
        <v>74</v>
      </c>
    </row>
    <row r="2306" spans="1:33" x14ac:dyDescent="0.25">
      <c r="A2306" s="39" t="str">
        <f>_xlfn.CONCAT(Table3[[#This Row],[Order]],"-",Table3[[#This Row],[Line]])</f>
        <v>76783-1</v>
      </c>
      <c r="C2306" t="s">
        <v>5967</v>
      </c>
      <c r="D2306" t="s">
        <v>74</v>
      </c>
      <c r="E2306" t="b">
        <v>0</v>
      </c>
      <c r="F2306">
        <v>76783</v>
      </c>
      <c r="G2306">
        <v>1</v>
      </c>
      <c r="H2306">
        <v>6</v>
      </c>
      <c r="I2306" t="s">
        <v>720</v>
      </c>
      <c r="J2306" t="s">
        <v>5968</v>
      </c>
      <c r="K2306" t="s">
        <v>3151</v>
      </c>
      <c r="L2306">
        <v>36</v>
      </c>
      <c r="M2306" s="37">
        <v>43461</v>
      </c>
      <c r="N2306" t="s">
        <v>29</v>
      </c>
      <c r="Q2306" s="37"/>
      <c r="R2306" s="37">
        <v>43454</v>
      </c>
      <c r="S2306" t="b">
        <v>1</v>
      </c>
      <c r="T2306" t="s">
        <v>125</v>
      </c>
      <c r="V2306" t="s">
        <v>714</v>
      </c>
      <c r="W2306">
        <v>12</v>
      </c>
      <c r="X2306">
        <v>6</v>
      </c>
      <c r="Y2306">
        <v>6</v>
      </c>
      <c r="Z2306">
        <v>4500</v>
      </c>
      <c r="AA2306">
        <v>0</v>
      </c>
      <c r="AB2306" t="s">
        <v>151</v>
      </c>
      <c r="AC2306" t="s">
        <v>151</v>
      </c>
      <c r="AE2306" t="b">
        <v>1</v>
      </c>
      <c r="AF2306" t="b">
        <v>0</v>
      </c>
      <c r="AG2306" t="s">
        <v>74</v>
      </c>
    </row>
    <row r="2307" spans="1:33" x14ac:dyDescent="0.25">
      <c r="A2307" s="39" t="str">
        <f>_xlfn.CONCAT(Table3[[#This Row],[Order]],"-",Table3[[#This Row],[Line]])</f>
        <v>76783-2</v>
      </c>
      <c r="C2307" t="s">
        <v>5967</v>
      </c>
      <c r="D2307" t="s">
        <v>74</v>
      </c>
      <c r="E2307" t="b">
        <v>0</v>
      </c>
      <c r="F2307">
        <v>76783</v>
      </c>
      <c r="G2307">
        <v>2</v>
      </c>
      <c r="H2307">
        <v>3</v>
      </c>
      <c r="I2307" t="s">
        <v>720</v>
      </c>
      <c r="J2307" t="s">
        <v>5968</v>
      </c>
      <c r="K2307" t="s">
        <v>3152</v>
      </c>
      <c r="L2307">
        <v>30</v>
      </c>
      <c r="M2307" s="37">
        <v>43461</v>
      </c>
      <c r="N2307" t="s">
        <v>29</v>
      </c>
      <c r="Q2307" s="37"/>
      <c r="R2307" s="37">
        <v>43454</v>
      </c>
      <c r="S2307" t="b">
        <v>0</v>
      </c>
      <c r="V2307" t="s">
        <v>714</v>
      </c>
      <c r="W2307">
        <v>12</v>
      </c>
      <c r="X2307">
        <v>6</v>
      </c>
      <c r="Y2307">
        <v>9</v>
      </c>
      <c r="Z2307">
        <v>4005</v>
      </c>
      <c r="AA2307">
        <v>0</v>
      </c>
      <c r="AB2307" t="s">
        <v>151</v>
      </c>
      <c r="AC2307" t="s">
        <v>151</v>
      </c>
      <c r="AE2307" t="b">
        <v>1</v>
      </c>
      <c r="AF2307" t="b">
        <v>0</v>
      </c>
      <c r="AG2307" t="s">
        <v>74</v>
      </c>
    </row>
    <row r="2308" spans="1:33" x14ac:dyDescent="0.25">
      <c r="A2308" s="39" t="str">
        <f>_xlfn.CONCAT(Table3[[#This Row],[Order]],"-",Table3[[#This Row],[Line]])</f>
        <v>76783-3</v>
      </c>
      <c r="C2308" t="s">
        <v>5967</v>
      </c>
      <c r="D2308" t="s">
        <v>74</v>
      </c>
      <c r="E2308" t="b">
        <v>0</v>
      </c>
      <c r="F2308">
        <v>76783</v>
      </c>
      <c r="G2308">
        <v>3</v>
      </c>
      <c r="H2308">
        <v>1</v>
      </c>
      <c r="I2308" t="s">
        <v>720</v>
      </c>
      <c r="J2308" t="s">
        <v>5968</v>
      </c>
      <c r="K2308" t="s">
        <v>3745</v>
      </c>
      <c r="L2308">
        <v>14</v>
      </c>
      <c r="M2308" s="37">
        <v>43469</v>
      </c>
      <c r="N2308" t="s">
        <v>165</v>
      </c>
      <c r="Q2308" s="37"/>
      <c r="R2308" s="37"/>
      <c r="S2308" t="b">
        <v>1</v>
      </c>
      <c r="T2308" t="s">
        <v>125</v>
      </c>
      <c r="V2308" t="s">
        <v>714</v>
      </c>
      <c r="W2308">
        <v>12</v>
      </c>
      <c r="X2308">
        <v>2</v>
      </c>
      <c r="Y2308">
        <v>3</v>
      </c>
      <c r="Z2308">
        <v>1910</v>
      </c>
      <c r="AA2308">
        <v>0</v>
      </c>
      <c r="AE2308" t="b">
        <v>0</v>
      </c>
      <c r="AF2308" t="b">
        <v>0</v>
      </c>
      <c r="AG2308" t="s">
        <v>74</v>
      </c>
    </row>
    <row r="2309" spans="1:33" x14ac:dyDescent="0.25">
      <c r="A2309" s="39" t="str">
        <f>_xlfn.CONCAT(Table3[[#This Row],[Order]],"-",Table3[[#This Row],[Line]])</f>
        <v>76995-1</v>
      </c>
      <c r="C2309" t="s">
        <v>5967</v>
      </c>
      <c r="D2309" t="s">
        <v>74</v>
      </c>
      <c r="E2309" t="b">
        <v>0</v>
      </c>
      <c r="F2309">
        <v>76995</v>
      </c>
      <c r="G2309">
        <v>1</v>
      </c>
      <c r="H2309">
        <v>1</v>
      </c>
      <c r="I2309" t="s">
        <v>730</v>
      </c>
      <c r="J2309" t="s">
        <v>5968</v>
      </c>
      <c r="K2309" t="s">
        <v>4349</v>
      </c>
      <c r="L2309">
        <v>0</v>
      </c>
      <c r="M2309" s="37"/>
      <c r="N2309" t="s">
        <v>736</v>
      </c>
      <c r="Q2309" s="37"/>
      <c r="R2309" s="37"/>
      <c r="S2309" t="b">
        <v>0</v>
      </c>
      <c r="V2309" t="s">
        <v>715</v>
      </c>
      <c r="W2309">
        <v>0</v>
      </c>
      <c r="X2309">
        <v>2</v>
      </c>
      <c r="Z2309">
        <v>585.05999999999995</v>
      </c>
      <c r="AA2309">
        <v>0</v>
      </c>
      <c r="AE2309" t="b">
        <v>0</v>
      </c>
      <c r="AF2309" t="b">
        <v>1</v>
      </c>
      <c r="AG2309" t="s">
        <v>74</v>
      </c>
    </row>
    <row r="2310" spans="1:33" x14ac:dyDescent="0.25">
      <c r="A2310" s="39" t="str">
        <f>_xlfn.CONCAT(Table3[[#This Row],[Order]],"-",Table3[[#This Row],[Line]])</f>
        <v>76995-2</v>
      </c>
      <c r="C2310" t="s">
        <v>5967</v>
      </c>
      <c r="D2310" t="s">
        <v>74</v>
      </c>
      <c r="E2310" t="b">
        <v>0</v>
      </c>
      <c r="F2310">
        <v>76995</v>
      </c>
      <c r="G2310">
        <v>2</v>
      </c>
      <c r="H2310">
        <v>1</v>
      </c>
      <c r="I2310" t="s">
        <v>730</v>
      </c>
      <c r="J2310" t="s">
        <v>5968</v>
      </c>
      <c r="K2310" t="s">
        <v>4350</v>
      </c>
      <c r="L2310">
        <v>0</v>
      </c>
      <c r="M2310" s="37"/>
      <c r="N2310" t="s">
        <v>736</v>
      </c>
      <c r="Q2310" s="37"/>
      <c r="R2310" s="37"/>
      <c r="S2310" t="b">
        <v>0</v>
      </c>
      <c r="V2310" t="s">
        <v>715</v>
      </c>
      <c r="W2310">
        <v>0</v>
      </c>
      <c r="X2310">
        <v>1</v>
      </c>
      <c r="Z2310">
        <v>782.93</v>
      </c>
      <c r="AA2310">
        <v>0</v>
      </c>
      <c r="AE2310" t="b">
        <v>0</v>
      </c>
      <c r="AF2310" t="b">
        <v>1</v>
      </c>
      <c r="AG2310" t="s">
        <v>74</v>
      </c>
    </row>
    <row r="2311" spans="1:33" x14ac:dyDescent="0.25">
      <c r="A2311" s="39" t="str">
        <f>_xlfn.CONCAT(Table3[[#This Row],[Order]],"-",Table3[[#This Row],[Line]])</f>
        <v>76995-3</v>
      </c>
      <c r="C2311" t="s">
        <v>5967</v>
      </c>
      <c r="D2311" t="s">
        <v>74</v>
      </c>
      <c r="E2311" t="b">
        <v>0</v>
      </c>
      <c r="F2311">
        <v>76995</v>
      </c>
      <c r="G2311">
        <v>3</v>
      </c>
      <c r="H2311">
        <v>1</v>
      </c>
      <c r="I2311" t="s">
        <v>730</v>
      </c>
      <c r="J2311" t="s">
        <v>5968</v>
      </c>
      <c r="K2311" t="s">
        <v>4351</v>
      </c>
      <c r="L2311">
        <v>7.02</v>
      </c>
      <c r="M2311" s="37"/>
      <c r="N2311" t="s">
        <v>727</v>
      </c>
      <c r="Q2311" s="37"/>
      <c r="S2311" t="b">
        <v>0</v>
      </c>
      <c r="V2311" t="s">
        <v>715</v>
      </c>
      <c r="W2311">
        <v>0</v>
      </c>
      <c r="X2311">
        <v>2</v>
      </c>
      <c r="Z2311">
        <v>476.75</v>
      </c>
      <c r="AA2311">
        <v>0</v>
      </c>
      <c r="AE2311" t="b">
        <v>0</v>
      </c>
      <c r="AF2311" t="b">
        <v>1</v>
      </c>
      <c r="AG2311" t="s">
        <v>74</v>
      </c>
    </row>
    <row r="2312" spans="1:33" x14ac:dyDescent="0.25">
      <c r="A2312" s="39" t="str">
        <f>_xlfn.CONCAT(Table3[[#This Row],[Order]],"-",Table3[[#This Row],[Line]])</f>
        <v>76995-4</v>
      </c>
      <c r="C2312" t="s">
        <v>5967</v>
      </c>
      <c r="D2312" t="s">
        <v>74</v>
      </c>
      <c r="E2312" t="b">
        <v>0</v>
      </c>
      <c r="F2312">
        <v>76995</v>
      </c>
      <c r="G2312">
        <v>4</v>
      </c>
      <c r="H2312">
        <v>1</v>
      </c>
      <c r="I2312" t="s">
        <v>730</v>
      </c>
      <c r="J2312" t="s">
        <v>5968</v>
      </c>
      <c r="K2312" t="s">
        <v>4352</v>
      </c>
      <c r="L2312">
        <v>7.02</v>
      </c>
      <c r="M2312" s="37"/>
      <c r="N2312" t="s">
        <v>727</v>
      </c>
      <c r="Q2312" s="37"/>
      <c r="R2312" s="37"/>
      <c r="S2312" t="b">
        <v>0</v>
      </c>
      <c r="V2312" t="s">
        <v>715</v>
      </c>
      <c r="W2312">
        <v>0</v>
      </c>
      <c r="X2312">
        <v>1</v>
      </c>
      <c r="Z2312">
        <v>554.35</v>
      </c>
      <c r="AA2312">
        <v>0</v>
      </c>
      <c r="AE2312" t="b">
        <v>0</v>
      </c>
      <c r="AF2312" t="b">
        <v>1</v>
      </c>
      <c r="AG2312" t="s">
        <v>74</v>
      </c>
    </row>
    <row r="2313" spans="1:33" x14ac:dyDescent="0.25">
      <c r="A2313" s="39" t="str">
        <f>_xlfn.CONCAT(Table3[[#This Row],[Order]],"-",Table3[[#This Row],[Line]])</f>
        <v>76995-5</v>
      </c>
      <c r="C2313" t="s">
        <v>5967</v>
      </c>
      <c r="D2313" t="s">
        <v>74</v>
      </c>
      <c r="E2313" t="b">
        <v>0</v>
      </c>
      <c r="F2313">
        <v>76995</v>
      </c>
      <c r="G2313">
        <v>5</v>
      </c>
      <c r="H2313">
        <v>3</v>
      </c>
      <c r="I2313" t="s">
        <v>730</v>
      </c>
      <c r="J2313" t="s">
        <v>5968</v>
      </c>
      <c r="K2313" t="s">
        <v>4353</v>
      </c>
      <c r="L2313">
        <v>21.06</v>
      </c>
      <c r="M2313" s="37"/>
      <c r="N2313" t="s">
        <v>727</v>
      </c>
      <c r="Q2313" s="37"/>
      <c r="R2313" s="37"/>
      <c r="S2313" t="b">
        <v>0</v>
      </c>
      <c r="V2313" t="s">
        <v>715</v>
      </c>
      <c r="W2313">
        <v>0</v>
      </c>
      <c r="X2313">
        <v>3</v>
      </c>
      <c r="Z2313">
        <v>1895.91</v>
      </c>
      <c r="AA2313">
        <v>0</v>
      </c>
      <c r="AE2313" t="b">
        <v>0</v>
      </c>
      <c r="AF2313" t="b">
        <v>1</v>
      </c>
      <c r="AG2313" t="s">
        <v>74</v>
      </c>
    </row>
    <row r="2314" spans="1:33" x14ac:dyDescent="0.25">
      <c r="A2314" s="39" t="str">
        <f>_xlfn.CONCAT(Table3[[#This Row],[Order]],"-",Table3[[#This Row],[Line]])</f>
        <v>77202-1</v>
      </c>
      <c r="C2314" t="s">
        <v>5967</v>
      </c>
      <c r="D2314" t="s">
        <v>74</v>
      </c>
      <c r="E2314" t="b">
        <v>0</v>
      </c>
      <c r="F2314">
        <v>77202</v>
      </c>
      <c r="G2314">
        <v>1</v>
      </c>
      <c r="H2314">
        <v>1</v>
      </c>
      <c r="I2314" t="s">
        <v>743</v>
      </c>
      <c r="J2314" t="s">
        <v>5968</v>
      </c>
      <c r="K2314" t="s">
        <v>3125</v>
      </c>
      <c r="L2314">
        <v>16</v>
      </c>
      <c r="M2314" s="37">
        <v>43475</v>
      </c>
      <c r="N2314" t="s">
        <v>165</v>
      </c>
      <c r="P2314" t="s">
        <v>151</v>
      </c>
      <c r="Q2314" s="37">
        <v>43462</v>
      </c>
      <c r="R2314" s="37"/>
      <c r="S2314" t="b">
        <v>0</v>
      </c>
      <c r="V2314" t="s">
        <v>715</v>
      </c>
      <c r="W2314">
        <v>1</v>
      </c>
      <c r="X2314">
        <v>2</v>
      </c>
      <c r="Y2314">
        <v>5</v>
      </c>
      <c r="Z2314">
        <v>2294</v>
      </c>
      <c r="AA2314">
        <v>0</v>
      </c>
      <c r="AD2314" t="s">
        <v>151</v>
      </c>
      <c r="AE2314" t="b">
        <v>0</v>
      </c>
      <c r="AF2314" t="b">
        <v>0</v>
      </c>
      <c r="AG2314" t="s">
        <v>180</v>
      </c>
    </row>
    <row r="2315" spans="1:33" x14ac:dyDescent="0.25">
      <c r="A2315" s="39" t="str">
        <f>_xlfn.CONCAT(Table3[[#This Row],[Order]],"-",Table3[[#This Row],[Line]])</f>
        <v>77066-1</v>
      </c>
      <c r="C2315" t="s">
        <v>5967</v>
      </c>
      <c r="D2315" t="s">
        <v>74</v>
      </c>
      <c r="E2315" t="b">
        <v>0</v>
      </c>
      <c r="F2315">
        <v>77066</v>
      </c>
      <c r="G2315">
        <v>1</v>
      </c>
      <c r="H2315">
        <v>2</v>
      </c>
      <c r="I2315" t="s">
        <v>731</v>
      </c>
      <c r="J2315" t="s">
        <v>5968</v>
      </c>
      <c r="K2315" t="s">
        <v>2569</v>
      </c>
      <c r="L2315">
        <v>17.34</v>
      </c>
      <c r="M2315" s="37">
        <v>43469</v>
      </c>
      <c r="N2315" t="s">
        <v>29</v>
      </c>
      <c r="O2315" t="s">
        <v>4354</v>
      </c>
      <c r="Q2315" s="37">
        <v>43454</v>
      </c>
      <c r="R2315" s="37"/>
      <c r="S2315" t="b">
        <v>0</v>
      </c>
      <c r="V2315" t="s">
        <v>715</v>
      </c>
      <c r="W2315">
        <v>12</v>
      </c>
      <c r="X2315">
        <v>2</v>
      </c>
      <c r="Y2315">
        <v>6</v>
      </c>
      <c r="Z2315">
        <v>1800</v>
      </c>
      <c r="AA2315">
        <v>0</v>
      </c>
      <c r="AC2315" t="s">
        <v>151</v>
      </c>
      <c r="AD2315" t="s">
        <v>151</v>
      </c>
      <c r="AE2315" t="b">
        <v>0</v>
      </c>
      <c r="AF2315" t="b">
        <v>0</v>
      </c>
      <c r="AG2315" t="s">
        <v>74</v>
      </c>
    </row>
    <row r="2316" spans="1:33" x14ac:dyDescent="0.25">
      <c r="A2316" s="39" t="str">
        <f>_xlfn.CONCAT(Table3[[#This Row],[Order]],"-",Table3[[#This Row],[Line]])</f>
        <v>77066-2</v>
      </c>
      <c r="C2316" t="s">
        <v>5967</v>
      </c>
      <c r="D2316" t="s">
        <v>74</v>
      </c>
      <c r="E2316" t="b">
        <v>0</v>
      </c>
      <c r="F2316">
        <v>77066</v>
      </c>
      <c r="G2316">
        <v>2</v>
      </c>
      <c r="H2316">
        <v>1</v>
      </c>
      <c r="I2316" t="s">
        <v>731</v>
      </c>
      <c r="J2316" t="s">
        <v>5968</v>
      </c>
      <c r="K2316" t="s">
        <v>2571</v>
      </c>
      <c r="L2316">
        <v>12.84</v>
      </c>
      <c r="M2316" s="37">
        <v>43469</v>
      </c>
      <c r="N2316" t="s">
        <v>29</v>
      </c>
      <c r="O2316" t="s">
        <v>4354</v>
      </c>
      <c r="Q2316" s="37">
        <v>43454</v>
      </c>
      <c r="R2316" s="37"/>
      <c r="S2316" t="b">
        <v>0</v>
      </c>
      <c r="V2316" t="s">
        <v>715</v>
      </c>
      <c r="W2316">
        <v>12</v>
      </c>
      <c r="X2316">
        <v>2</v>
      </c>
      <c r="Y2316">
        <v>4</v>
      </c>
      <c r="Z2316">
        <v>1200</v>
      </c>
      <c r="AA2316">
        <v>0</v>
      </c>
      <c r="AC2316" t="s">
        <v>151</v>
      </c>
      <c r="AD2316" t="s">
        <v>151</v>
      </c>
      <c r="AE2316" t="b">
        <v>0</v>
      </c>
      <c r="AF2316" t="b">
        <v>0</v>
      </c>
      <c r="AG2316" t="s">
        <v>74</v>
      </c>
    </row>
    <row r="2317" spans="1:33" x14ac:dyDescent="0.25">
      <c r="A2317" s="39" t="str">
        <f>_xlfn.CONCAT(Table3[[#This Row],[Order]],"-",Table3[[#This Row],[Line]])</f>
        <v>77072-1</v>
      </c>
      <c r="C2317" t="s">
        <v>5967</v>
      </c>
      <c r="D2317" t="s">
        <v>74</v>
      </c>
      <c r="E2317" t="b">
        <v>0</v>
      </c>
      <c r="F2317">
        <v>77072</v>
      </c>
      <c r="G2317">
        <v>1</v>
      </c>
      <c r="H2317">
        <v>1</v>
      </c>
      <c r="I2317" t="s">
        <v>744</v>
      </c>
      <c r="J2317" t="s">
        <v>5968</v>
      </c>
      <c r="K2317" t="s">
        <v>3513</v>
      </c>
      <c r="L2317">
        <v>5</v>
      </c>
      <c r="M2317" s="37">
        <v>43467</v>
      </c>
      <c r="N2317" t="s">
        <v>29</v>
      </c>
      <c r="Q2317" s="37">
        <v>43457</v>
      </c>
      <c r="R2317" s="37">
        <v>43458</v>
      </c>
      <c r="S2317" t="b">
        <v>1</v>
      </c>
      <c r="T2317" t="s">
        <v>125</v>
      </c>
      <c r="V2317" t="s">
        <v>715</v>
      </c>
      <c r="W2317">
        <v>12</v>
      </c>
      <c r="X2317">
        <v>1</v>
      </c>
      <c r="Y2317">
        <v>1</v>
      </c>
      <c r="Z2317">
        <v>360</v>
      </c>
      <c r="AA2317">
        <v>0</v>
      </c>
      <c r="AB2317" t="s">
        <v>151</v>
      </c>
      <c r="AD2317" t="s">
        <v>151</v>
      </c>
      <c r="AE2317" t="b">
        <v>1</v>
      </c>
      <c r="AF2317" t="b">
        <v>0</v>
      </c>
      <c r="AG2317" t="s">
        <v>74</v>
      </c>
    </row>
    <row r="2318" spans="1:33" x14ac:dyDescent="0.25">
      <c r="A2318" s="39" t="str">
        <f>_xlfn.CONCAT(Table3[[#This Row],[Order]],"-",Table3[[#This Row],[Line]])</f>
        <v>77381-1</v>
      </c>
      <c r="C2318" t="s">
        <v>5967</v>
      </c>
      <c r="D2318" t="s">
        <v>74</v>
      </c>
      <c r="E2318" t="b">
        <v>0</v>
      </c>
      <c r="F2318">
        <v>77381</v>
      </c>
      <c r="G2318">
        <v>1</v>
      </c>
      <c r="H2318">
        <v>1</v>
      </c>
      <c r="I2318" t="s">
        <v>746</v>
      </c>
      <c r="J2318" t="s">
        <v>5968</v>
      </c>
      <c r="K2318" t="s">
        <v>2770</v>
      </c>
      <c r="L2318">
        <v>18</v>
      </c>
      <c r="M2318" s="37">
        <v>43473</v>
      </c>
      <c r="N2318" t="s">
        <v>165</v>
      </c>
      <c r="Q2318" s="37"/>
      <c r="R2318" s="37"/>
      <c r="S2318" t="b">
        <v>0</v>
      </c>
      <c r="V2318" t="s">
        <v>715</v>
      </c>
      <c r="W2318">
        <v>12</v>
      </c>
      <c r="X2318">
        <v>2</v>
      </c>
      <c r="Y2318">
        <v>6</v>
      </c>
      <c r="Z2318">
        <v>2663.2</v>
      </c>
      <c r="AA2318">
        <v>0</v>
      </c>
      <c r="AE2318" t="b">
        <v>0</v>
      </c>
      <c r="AF2318" t="b">
        <v>0</v>
      </c>
      <c r="AG2318" t="s">
        <v>74</v>
      </c>
    </row>
    <row r="2319" spans="1:33" x14ac:dyDescent="0.25">
      <c r="A2319" s="39" t="str">
        <f>_xlfn.CONCAT(Table3[[#This Row],[Order]],"-",Table3[[#This Row],[Line]])</f>
        <v>77381-2</v>
      </c>
      <c r="C2319" t="s">
        <v>5967</v>
      </c>
      <c r="D2319" t="s">
        <v>74</v>
      </c>
      <c r="E2319" t="b">
        <v>0</v>
      </c>
      <c r="F2319">
        <v>77381</v>
      </c>
      <c r="G2319">
        <v>2</v>
      </c>
      <c r="H2319">
        <v>1</v>
      </c>
      <c r="I2319" t="s">
        <v>725</v>
      </c>
      <c r="J2319" t="s">
        <v>5968</v>
      </c>
      <c r="K2319" t="s">
        <v>2772</v>
      </c>
      <c r="L2319">
        <v>6</v>
      </c>
      <c r="M2319" s="37">
        <v>43473</v>
      </c>
      <c r="N2319" t="s">
        <v>165</v>
      </c>
      <c r="Q2319" s="37"/>
      <c r="R2319" s="37"/>
      <c r="S2319" t="b">
        <v>0</v>
      </c>
      <c r="V2319" t="s">
        <v>715</v>
      </c>
      <c r="W2319">
        <v>12</v>
      </c>
      <c r="X2319">
        <v>1</v>
      </c>
      <c r="Y2319">
        <v>1</v>
      </c>
      <c r="Z2319">
        <v>350.9</v>
      </c>
      <c r="AA2319">
        <v>0</v>
      </c>
      <c r="AE2319" t="b">
        <v>0</v>
      </c>
      <c r="AF2319" t="b">
        <v>0</v>
      </c>
      <c r="AG2319" t="s">
        <v>74</v>
      </c>
    </row>
    <row r="2320" spans="1:33" x14ac:dyDescent="0.25">
      <c r="A2320" s="39" t="str">
        <f>_xlfn.CONCAT(Table3[[#This Row],[Order]],"-",Table3[[#This Row],[Line]])</f>
        <v>77381-3</v>
      </c>
      <c r="C2320" t="s">
        <v>5967</v>
      </c>
      <c r="D2320" t="s">
        <v>74</v>
      </c>
      <c r="E2320" t="b">
        <v>0</v>
      </c>
      <c r="F2320">
        <v>77381</v>
      </c>
      <c r="G2320">
        <v>3</v>
      </c>
      <c r="H2320">
        <v>1</v>
      </c>
      <c r="I2320" t="s">
        <v>725</v>
      </c>
      <c r="J2320" t="s">
        <v>5968</v>
      </c>
      <c r="K2320" t="s">
        <v>2774</v>
      </c>
      <c r="L2320">
        <v>12</v>
      </c>
      <c r="M2320" s="37">
        <v>43473</v>
      </c>
      <c r="N2320" t="s">
        <v>165</v>
      </c>
      <c r="Q2320" s="37"/>
      <c r="R2320" s="37"/>
      <c r="S2320" t="b">
        <v>0</v>
      </c>
      <c r="V2320" t="s">
        <v>715</v>
      </c>
      <c r="W2320">
        <v>12</v>
      </c>
      <c r="X2320">
        <v>2</v>
      </c>
      <c r="Y2320">
        <v>2</v>
      </c>
      <c r="Z2320">
        <v>1052.7</v>
      </c>
      <c r="AA2320">
        <v>0</v>
      </c>
      <c r="AE2320" t="b">
        <v>0</v>
      </c>
      <c r="AF2320" t="b">
        <v>0</v>
      </c>
      <c r="AG2320" t="s">
        <v>74</v>
      </c>
    </row>
    <row r="2321" spans="1:33" x14ac:dyDescent="0.25">
      <c r="A2321" s="39" t="str">
        <f>_xlfn.CONCAT(Table3[[#This Row],[Order]],"-",Table3[[#This Row],[Line]])</f>
        <v>72049-3</v>
      </c>
      <c r="C2321" t="s">
        <v>5967</v>
      </c>
      <c r="D2321" t="s">
        <v>74</v>
      </c>
      <c r="E2321" t="b">
        <v>0</v>
      </c>
      <c r="F2321">
        <v>72049</v>
      </c>
      <c r="G2321">
        <v>3</v>
      </c>
      <c r="H2321">
        <v>2</v>
      </c>
      <c r="I2321" t="s">
        <v>759</v>
      </c>
      <c r="J2321" t="s">
        <v>5968</v>
      </c>
      <c r="K2321" t="s">
        <v>1075</v>
      </c>
      <c r="L2321">
        <v>168</v>
      </c>
      <c r="M2321" s="37">
        <v>43494</v>
      </c>
      <c r="N2321" t="s">
        <v>42</v>
      </c>
      <c r="Q2321" s="37"/>
      <c r="S2321" t="b">
        <v>0</v>
      </c>
      <c r="V2321" t="s">
        <v>714</v>
      </c>
      <c r="W2321">
        <v>1</v>
      </c>
      <c r="X2321">
        <v>8</v>
      </c>
      <c r="Y2321">
        <v>8</v>
      </c>
      <c r="Z2321">
        <v>14720</v>
      </c>
      <c r="AA2321">
        <v>0</v>
      </c>
      <c r="AE2321" t="b">
        <v>0</v>
      </c>
      <c r="AF2321" t="b">
        <v>0</v>
      </c>
      <c r="AG2321" t="s">
        <v>74</v>
      </c>
    </row>
    <row r="2322" spans="1:33" x14ac:dyDescent="0.25">
      <c r="A2322" s="39" t="str">
        <f>_xlfn.CONCAT(Table3[[#This Row],[Order]],"-",Table3[[#This Row],[Line]])</f>
        <v>72049-4</v>
      </c>
      <c r="C2322" t="s">
        <v>5967</v>
      </c>
      <c r="D2322" t="s">
        <v>74</v>
      </c>
      <c r="E2322" t="b">
        <v>0</v>
      </c>
      <c r="F2322">
        <v>72049</v>
      </c>
      <c r="G2322">
        <v>4</v>
      </c>
      <c r="H2322">
        <v>2</v>
      </c>
      <c r="I2322" t="s">
        <v>759</v>
      </c>
      <c r="J2322" t="s">
        <v>5968</v>
      </c>
      <c r="K2322" t="s">
        <v>1077</v>
      </c>
      <c r="L2322">
        <v>42</v>
      </c>
      <c r="M2322" s="37">
        <v>43494</v>
      </c>
      <c r="N2322" t="s">
        <v>165</v>
      </c>
      <c r="Q2322" s="37"/>
      <c r="S2322" t="b">
        <v>0</v>
      </c>
      <c r="V2322" t="s">
        <v>714</v>
      </c>
      <c r="W2322">
        <v>1</v>
      </c>
      <c r="X2322">
        <v>4</v>
      </c>
      <c r="Y2322">
        <v>4</v>
      </c>
      <c r="Z2322">
        <v>10000</v>
      </c>
      <c r="AA2322">
        <v>0</v>
      </c>
      <c r="AE2322" t="b">
        <v>0</v>
      </c>
      <c r="AF2322" t="b">
        <v>0</v>
      </c>
      <c r="AG2322" t="s">
        <v>74</v>
      </c>
    </row>
    <row r="2323" spans="1:33" x14ac:dyDescent="0.25">
      <c r="A2323" s="39" t="str">
        <f>_xlfn.CONCAT(Table3[[#This Row],[Order]],"-",Table3[[#This Row],[Line]])</f>
        <v>72049-11</v>
      </c>
      <c r="C2323" t="s">
        <v>5967</v>
      </c>
      <c r="D2323" t="s">
        <v>74</v>
      </c>
      <c r="E2323" t="b">
        <v>0</v>
      </c>
      <c r="F2323">
        <v>72049</v>
      </c>
      <c r="G2323">
        <v>11</v>
      </c>
      <c r="H2323">
        <v>2</v>
      </c>
      <c r="I2323" t="s">
        <v>738</v>
      </c>
      <c r="J2323" t="s">
        <v>5968</v>
      </c>
      <c r="K2323" t="s">
        <v>5054</v>
      </c>
      <c r="L2323">
        <v>604</v>
      </c>
      <c r="M2323" s="37">
        <v>43452</v>
      </c>
      <c r="N2323" t="s">
        <v>43</v>
      </c>
      <c r="R2323" s="37">
        <v>43448</v>
      </c>
      <c r="S2323" t="b">
        <v>0</v>
      </c>
      <c r="T2323" t="s">
        <v>3747</v>
      </c>
      <c r="V2323" t="s">
        <v>714</v>
      </c>
      <c r="W2323">
        <v>7</v>
      </c>
      <c r="X2323">
        <v>72</v>
      </c>
      <c r="Y2323">
        <v>72</v>
      </c>
      <c r="Z2323">
        <v>23840</v>
      </c>
      <c r="AA2323">
        <v>0</v>
      </c>
      <c r="AB2323" t="s">
        <v>151</v>
      </c>
      <c r="AE2323" t="b">
        <v>0</v>
      </c>
      <c r="AF2323" t="b">
        <v>0</v>
      </c>
      <c r="AG2323" t="s">
        <v>74</v>
      </c>
    </row>
    <row r="2324" spans="1:33" x14ac:dyDescent="0.25">
      <c r="A2324" s="39" t="str">
        <f>_xlfn.CONCAT(Table3[[#This Row],[Order]],"-",Table3[[#This Row],[Line]])</f>
        <v>72049-15</v>
      </c>
      <c r="C2324" t="s">
        <v>5967</v>
      </c>
      <c r="D2324" t="s">
        <v>74</v>
      </c>
      <c r="E2324" t="b">
        <v>0</v>
      </c>
      <c r="F2324">
        <v>72049</v>
      </c>
      <c r="G2324">
        <v>15</v>
      </c>
      <c r="H2324">
        <v>2</v>
      </c>
      <c r="I2324" t="s">
        <v>759</v>
      </c>
      <c r="J2324" t="s">
        <v>5968</v>
      </c>
      <c r="K2324" t="s">
        <v>1079</v>
      </c>
      <c r="L2324">
        <v>42</v>
      </c>
      <c r="M2324" s="37">
        <v>43494</v>
      </c>
      <c r="N2324" t="s">
        <v>42</v>
      </c>
      <c r="S2324" t="b">
        <v>0</v>
      </c>
      <c r="V2324" t="s">
        <v>714</v>
      </c>
      <c r="W2324">
        <v>1</v>
      </c>
      <c r="X2324">
        <v>8</v>
      </c>
      <c r="Y2324">
        <v>8</v>
      </c>
      <c r="Z2324">
        <v>14720</v>
      </c>
      <c r="AA2324">
        <v>0</v>
      </c>
      <c r="AE2324" t="b">
        <v>0</v>
      </c>
      <c r="AF2324" t="b">
        <v>0</v>
      </c>
      <c r="AG2324" t="s">
        <v>74</v>
      </c>
    </row>
    <row r="2325" spans="1:33" x14ac:dyDescent="0.25">
      <c r="A2325" s="39" t="str">
        <f>_xlfn.CONCAT(Table3[[#This Row],[Order]],"-",Table3[[#This Row],[Line]])</f>
        <v>72049-16</v>
      </c>
      <c r="C2325" t="s">
        <v>5967</v>
      </c>
      <c r="D2325" t="s">
        <v>74</v>
      </c>
      <c r="E2325" t="b">
        <v>0</v>
      </c>
      <c r="F2325">
        <v>72049</v>
      </c>
      <c r="G2325">
        <v>16</v>
      </c>
      <c r="H2325">
        <v>2</v>
      </c>
      <c r="I2325" t="s">
        <v>759</v>
      </c>
      <c r="J2325" t="s">
        <v>5968</v>
      </c>
      <c r="K2325" t="s">
        <v>1080</v>
      </c>
      <c r="L2325">
        <v>42</v>
      </c>
      <c r="M2325" s="37">
        <v>43494</v>
      </c>
      <c r="N2325" t="s">
        <v>165</v>
      </c>
      <c r="S2325" t="b">
        <v>0</v>
      </c>
      <c r="V2325" t="s">
        <v>714</v>
      </c>
      <c r="W2325">
        <v>1</v>
      </c>
      <c r="X2325">
        <v>4</v>
      </c>
      <c r="Y2325">
        <v>4</v>
      </c>
      <c r="Z2325">
        <v>10000</v>
      </c>
      <c r="AA2325">
        <v>0</v>
      </c>
      <c r="AE2325" t="b">
        <v>0</v>
      </c>
      <c r="AF2325" t="b">
        <v>0</v>
      </c>
      <c r="AG2325" t="s">
        <v>74</v>
      </c>
    </row>
    <row r="2326" spans="1:33" x14ac:dyDescent="0.25">
      <c r="A2326" s="39" t="str">
        <f>_xlfn.CONCAT(Table3[[#This Row],[Order]],"-",Table3[[#This Row],[Line]])</f>
        <v>77963-1</v>
      </c>
      <c r="C2326" t="s">
        <v>5967</v>
      </c>
      <c r="D2326" t="s">
        <v>74</v>
      </c>
      <c r="E2326" t="b">
        <v>0</v>
      </c>
      <c r="F2326">
        <v>77963</v>
      </c>
      <c r="G2326">
        <v>1</v>
      </c>
      <c r="H2326">
        <v>19</v>
      </c>
      <c r="I2326" t="s">
        <v>772</v>
      </c>
      <c r="J2326" t="s">
        <v>5968</v>
      </c>
      <c r="K2326" t="s">
        <v>4356</v>
      </c>
      <c r="L2326">
        <v>42.56</v>
      </c>
      <c r="M2326" s="37">
        <v>43475</v>
      </c>
      <c r="N2326" t="s">
        <v>42</v>
      </c>
      <c r="S2326" t="b">
        <v>0</v>
      </c>
      <c r="V2326" t="s">
        <v>714</v>
      </c>
      <c r="W2326">
        <v>10</v>
      </c>
      <c r="X2326">
        <v>19</v>
      </c>
      <c r="Y2326">
        <v>19</v>
      </c>
      <c r="Z2326">
        <v>9975</v>
      </c>
      <c r="AA2326">
        <v>0</v>
      </c>
      <c r="AE2326" t="b">
        <v>0</v>
      </c>
      <c r="AF2326" t="b">
        <v>0</v>
      </c>
      <c r="AG2326" t="s">
        <v>74</v>
      </c>
    </row>
    <row r="2327" spans="1:33" x14ac:dyDescent="0.25">
      <c r="A2327" s="39" t="str">
        <f>_xlfn.CONCAT(Table3[[#This Row],[Order]],"-",Table3[[#This Row],[Line]])</f>
        <v>77963-2</v>
      </c>
      <c r="C2327" t="s">
        <v>5967</v>
      </c>
      <c r="D2327" t="s">
        <v>74</v>
      </c>
      <c r="E2327" t="b">
        <v>0</v>
      </c>
      <c r="F2327">
        <v>77963</v>
      </c>
      <c r="G2327">
        <v>2</v>
      </c>
      <c r="H2327">
        <v>4</v>
      </c>
      <c r="I2327" t="s">
        <v>721</v>
      </c>
      <c r="J2327" t="s">
        <v>5968</v>
      </c>
      <c r="K2327" t="s">
        <v>4358</v>
      </c>
      <c r="L2327">
        <v>39.799999999999997</v>
      </c>
      <c r="M2327" s="37">
        <v>43475</v>
      </c>
      <c r="N2327" t="s">
        <v>42</v>
      </c>
      <c r="S2327" t="b">
        <v>0</v>
      </c>
      <c r="V2327" t="s">
        <v>714</v>
      </c>
      <c r="W2327">
        <v>12</v>
      </c>
      <c r="X2327">
        <v>4</v>
      </c>
      <c r="Y2327">
        <v>12</v>
      </c>
      <c r="Z2327">
        <v>4200</v>
      </c>
      <c r="AA2327">
        <v>0</v>
      </c>
      <c r="AE2327" t="b">
        <v>0</v>
      </c>
      <c r="AF2327" t="b">
        <v>0</v>
      </c>
      <c r="AG2327" t="s">
        <v>74</v>
      </c>
    </row>
    <row r="2328" spans="1:33" x14ac:dyDescent="0.25">
      <c r="A2328" s="39" t="str">
        <f>_xlfn.CONCAT(Table3[[#This Row],[Order]],"-",Table3[[#This Row],[Line]])</f>
        <v>77963-3</v>
      </c>
      <c r="C2328" t="s">
        <v>5967</v>
      </c>
      <c r="D2328" t="s">
        <v>74</v>
      </c>
      <c r="E2328" t="b">
        <v>0</v>
      </c>
      <c r="F2328">
        <v>77963</v>
      </c>
      <c r="G2328">
        <v>3</v>
      </c>
      <c r="H2328">
        <v>6</v>
      </c>
      <c r="I2328" t="s">
        <v>721</v>
      </c>
      <c r="J2328" t="s">
        <v>5968</v>
      </c>
      <c r="K2328" t="s">
        <v>4360</v>
      </c>
      <c r="L2328">
        <v>42.42</v>
      </c>
      <c r="M2328" s="37">
        <v>43475</v>
      </c>
      <c r="N2328" t="s">
        <v>42</v>
      </c>
      <c r="S2328" t="b">
        <v>0</v>
      </c>
      <c r="V2328" t="s">
        <v>714</v>
      </c>
      <c r="W2328">
        <v>12</v>
      </c>
      <c r="X2328">
        <v>6</v>
      </c>
      <c r="Y2328">
        <v>12</v>
      </c>
      <c r="Z2328">
        <v>4260</v>
      </c>
      <c r="AA2328">
        <v>0</v>
      </c>
      <c r="AE2328" t="b">
        <v>0</v>
      </c>
      <c r="AF2328" t="b">
        <v>0</v>
      </c>
      <c r="AG2328" t="s">
        <v>74</v>
      </c>
    </row>
    <row r="2329" spans="1:33" x14ac:dyDescent="0.25">
      <c r="A2329" s="39" t="str">
        <f>_xlfn.CONCAT(Table3[[#This Row],[Order]],"-",Table3[[#This Row],[Line]])</f>
        <v>77963-4</v>
      </c>
      <c r="C2329" t="s">
        <v>5967</v>
      </c>
      <c r="D2329" t="s">
        <v>74</v>
      </c>
      <c r="E2329" t="b">
        <v>0</v>
      </c>
      <c r="F2329">
        <v>77963</v>
      </c>
      <c r="G2329">
        <v>4</v>
      </c>
      <c r="H2329">
        <v>6</v>
      </c>
      <c r="I2329" t="s">
        <v>721</v>
      </c>
      <c r="J2329" t="s">
        <v>5968</v>
      </c>
      <c r="K2329" t="s">
        <v>4362</v>
      </c>
      <c r="L2329">
        <v>59.7</v>
      </c>
      <c r="M2329" s="37">
        <v>43475</v>
      </c>
      <c r="N2329" t="s">
        <v>42</v>
      </c>
      <c r="S2329" t="b">
        <v>0</v>
      </c>
      <c r="V2329" t="s">
        <v>714</v>
      </c>
      <c r="W2329">
        <v>12</v>
      </c>
      <c r="X2329">
        <v>6</v>
      </c>
      <c r="Y2329">
        <v>18</v>
      </c>
      <c r="Z2329">
        <v>6810</v>
      </c>
      <c r="AA2329">
        <v>0</v>
      </c>
      <c r="AE2329" t="b">
        <v>0</v>
      </c>
      <c r="AF2329" t="b">
        <v>0</v>
      </c>
      <c r="AG2329" t="s">
        <v>74</v>
      </c>
    </row>
    <row r="2330" spans="1:33" x14ac:dyDescent="0.25">
      <c r="A2330" s="39" t="str">
        <f>_xlfn.CONCAT(Table3[[#This Row],[Order]],"-",Table3[[#This Row],[Line]])</f>
        <v>78107-1</v>
      </c>
      <c r="C2330" t="s">
        <v>5967</v>
      </c>
      <c r="D2330" t="s">
        <v>74</v>
      </c>
      <c r="E2330" t="b">
        <v>0</v>
      </c>
      <c r="F2330">
        <v>78107</v>
      </c>
      <c r="G2330">
        <v>1</v>
      </c>
      <c r="H2330">
        <v>36</v>
      </c>
      <c r="I2330" t="s">
        <v>2141</v>
      </c>
      <c r="J2330" t="s">
        <v>5968</v>
      </c>
      <c r="K2330" t="s">
        <v>4364</v>
      </c>
      <c r="L2330">
        <v>84.24</v>
      </c>
      <c r="M2330" s="37">
        <v>43481</v>
      </c>
      <c r="N2330" t="s">
        <v>42</v>
      </c>
      <c r="S2330" t="b">
        <v>0</v>
      </c>
      <c r="V2330" t="s">
        <v>714</v>
      </c>
      <c r="W2330">
        <v>10</v>
      </c>
      <c r="X2330">
        <v>36</v>
      </c>
      <c r="Y2330">
        <v>36</v>
      </c>
      <c r="Z2330">
        <v>11089.8</v>
      </c>
      <c r="AA2330">
        <v>0</v>
      </c>
      <c r="AE2330" t="b">
        <v>0</v>
      </c>
      <c r="AF2330" t="b">
        <v>0</v>
      </c>
      <c r="AG2330" t="s">
        <v>74</v>
      </c>
    </row>
    <row r="2331" spans="1:33" x14ac:dyDescent="0.25">
      <c r="A2331" s="39" t="str">
        <f>_xlfn.CONCAT(Table3[[#This Row],[Order]],"-",Table3[[#This Row],[Line]])</f>
        <v>78107-2</v>
      </c>
      <c r="C2331" t="s">
        <v>5967</v>
      </c>
      <c r="D2331" t="s">
        <v>74</v>
      </c>
      <c r="E2331" t="b">
        <v>0</v>
      </c>
      <c r="F2331">
        <v>78107</v>
      </c>
      <c r="G2331">
        <v>2</v>
      </c>
      <c r="H2331">
        <v>2</v>
      </c>
      <c r="I2331" t="s">
        <v>2141</v>
      </c>
      <c r="J2331" t="s">
        <v>5968</v>
      </c>
      <c r="K2331" t="s">
        <v>4366</v>
      </c>
      <c r="L2331">
        <v>4.68</v>
      </c>
      <c r="M2331" s="37">
        <v>43481</v>
      </c>
      <c r="N2331" t="s">
        <v>42</v>
      </c>
      <c r="S2331" t="b">
        <v>0</v>
      </c>
      <c r="V2331" t="s">
        <v>714</v>
      </c>
      <c r="W2331">
        <v>10</v>
      </c>
      <c r="X2331">
        <v>2</v>
      </c>
      <c r="Y2331">
        <v>2</v>
      </c>
      <c r="Z2331">
        <v>736.2</v>
      </c>
      <c r="AA2331">
        <v>0</v>
      </c>
      <c r="AE2331" t="b">
        <v>0</v>
      </c>
      <c r="AF2331" t="b">
        <v>0</v>
      </c>
      <c r="AG2331" t="s">
        <v>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7CFE-15E8-4326-864E-BC8FC948EEC0}">
  <dimension ref="A1:I470"/>
  <sheetViews>
    <sheetView topLeftCell="A172" workbookViewId="0">
      <selection activeCell="M196" sqref="M196"/>
    </sheetView>
  </sheetViews>
  <sheetFormatPr defaultRowHeight="15" x14ac:dyDescent="0.25"/>
  <cols>
    <col min="1" max="1" width="12.28515625" customWidth="1"/>
    <col min="2" max="2" width="10.140625" customWidth="1"/>
    <col min="3" max="3" width="9.42578125" customWidth="1"/>
    <col min="9" max="9" width="27.85546875" bestFit="1" customWidth="1"/>
  </cols>
  <sheetData>
    <row r="1" spans="1:6" x14ac:dyDescent="0.25">
      <c r="A1" s="29" t="s">
        <v>200</v>
      </c>
      <c r="B1" s="30" t="s">
        <v>201</v>
      </c>
      <c r="C1" s="30" t="s">
        <v>202</v>
      </c>
      <c r="D1" s="32" t="s">
        <v>1998</v>
      </c>
      <c r="E1" s="32" t="s">
        <v>1240</v>
      </c>
      <c r="F1" t="s">
        <v>683</v>
      </c>
    </row>
    <row r="2" spans="1:6" x14ac:dyDescent="0.25">
      <c r="A2" s="12" t="s">
        <v>203</v>
      </c>
      <c r="B2" s="15" t="s">
        <v>204</v>
      </c>
      <c r="C2" s="13" t="s">
        <v>205</v>
      </c>
    </row>
    <row r="3" spans="1:6" x14ac:dyDescent="0.25">
      <c r="A3" s="12" t="s">
        <v>207</v>
      </c>
      <c r="B3" s="15" t="s">
        <v>204</v>
      </c>
      <c r="C3" s="13" t="s">
        <v>205</v>
      </c>
    </row>
    <row r="4" spans="1:6" x14ac:dyDescent="0.25">
      <c r="A4" s="12" t="s">
        <v>208</v>
      </c>
      <c r="B4" s="15" t="s">
        <v>204</v>
      </c>
      <c r="C4" s="13" t="s">
        <v>205</v>
      </c>
    </row>
    <row r="5" spans="1:6" x14ac:dyDescent="0.25">
      <c r="A5" s="12" t="s">
        <v>210</v>
      </c>
      <c r="B5" s="15" t="s">
        <v>204</v>
      </c>
      <c r="C5" s="13" t="s">
        <v>205</v>
      </c>
    </row>
    <row r="6" spans="1:6" x14ac:dyDescent="0.25">
      <c r="A6" s="12" t="s">
        <v>212</v>
      </c>
      <c r="B6" s="15" t="s">
        <v>204</v>
      </c>
      <c r="C6" s="13" t="s">
        <v>205</v>
      </c>
    </row>
    <row r="7" spans="1:6" x14ac:dyDescent="0.25">
      <c r="A7" s="12" t="s">
        <v>213</v>
      </c>
      <c r="B7" s="15" t="s">
        <v>204</v>
      </c>
      <c r="C7" s="13" t="s">
        <v>205</v>
      </c>
    </row>
    <row r="8" spans="1:6" x14ac:dyDescent="0.25">
      <c r="A8" s="12" t="s">
        <v>214</v>
      </c>
      <c r="B8" s="15" t="s">
        <v>204</v>
      </c>
      <c r="C8" s="13" t="s">
        <v>205</v>
      </c>
    </row>
    <row r="9" spans="1:6" x14ac:dyDescent="0.25">
      <c r="A9" s="12" t="s">
        <v>215</v>
      </c>
      <c r="B9" s="15" t="s">
        <v>204</v>
      </c>
      <c r="C9" s="13" t="s">
        <v>205</v>
      </c>
    </row>
    <row r="10" spans="1:6" x14ac:dyDescent="0.25">
      <c r="A10" s="12" t="s">
        <v>216</v>
      </c>
      <c r="B10" s="15" t="s">
        <v>204</v>
      </c>
      <c r="C10" s="13" t="s">
        <v>205</v>
      </c>
    </row>
    <row r="11" spans="1:6" x14ac:dyDescent="0.25">
      <c r="A11" s="12" t="s">
        <v>217</v>
      </c>
      <c r="B11" s="15" t="s">
        <v>204</v>
      </c>
      <c r="C11" s="13" t="s">
        <v>205</v>
      </c>
    </row>
    <row r="12" spans="1:6" x14ac:dyDescent="0.25">
      <c r="A12" s="12" t="s">
        <v>218</v>
      </c>
      <c r="B12" s="15" t="s">
        <v>204</v>
      </c>
      <c r="C12" s="13" t="s">
        <v>205</v>
      </c>
    </row>
    <row r="13" spans="1:6" x14ac:dyDescent="0.25">
      <c r="A13" s="12" t="s">
        <v>219</v>
      </c>
      <c r="B13" s="15" t="s">
        <v>204</v>
      </c>
      <c r="C13" s="13" t="s">
        <v>205</v>
      </c>
    </row>
    <row r="14" spans="1:6" x14ac:dyDescent="0.25">
      <c r="A14" s="12" t="s">
        <v>220</v>
      </c>
      <c r="B14" s="15" t="s">
        <v>204</v>
      </c>
      <c r="C14" s="13" t="s">
        <v>205</v>
      </c>
    </row>
    <row r="15" spans="1:6" x14ac:dyDescent="0.25">
      <c r="A15" s="12" t="s">
        <v>221</v>
      </c>
      <c r="B15" s="15" t="s">
        <v>204</v>
      </c>
      <c r="C15" s="13" t="s">
        <v>205</v>
      </c>
    </row>
    <row r="16" spans="1:6" x14ac:dyDescent="0.25">
      <c r="A16" s="12" t="s">
        <v>222</v>
      </c>
      <c r="B16" s="15" t="s">
        <v>204</v>
      </c>
      <c r="C16" s="13" t="s">
        <v>205</v>
      </c>
    </row>
    <row r="17" spans="1:4" x14ac:dyDescent="0.25">
      <c r="A17" s="12" t="s">
        <v>223</v>
      </c>
      <c r="B17" s="15" t="s">
        <v>204</v>
      </c>
      <c r="C17" s="13" t="s">
        <v>205</v>
      </c>
    </row>
    <row r="18" spans="1:4" x14ac:dyDescent="0.25">
      <c r="A18" s="12" t="s">
        <v>224</v>
      </c>
      <c r="B18" s="15" t="s">
        <v>204</v>
      </c>
      <c r="C18" s="13" t="s">
        <v>205</v>
      </c>
    </row>
    <row r="19" spans="1:4" x14ac:dyDescent="0.25">
      <c r="A19" s="12" t="s">
        <v>225</v>
      </c>
      <c r="B19" s="15" t="s">
        <v>204</v>
      </c>
      <c r="C19" s="13" t="s">
        <v>205</v>
      </c>
    </row>
    <row r="20" spans="1:4" x14ac:dyDescent="0.25">
      <c r="A20" s="14" t="s">
        <v>226</v>
      </c>
      <c r="B20" s="15" t="s">
        <v>227</v>
      </c>
      <c r="C20" s="15" t="s">
        <v>205</v>
      </c>
    </row>
    <row r="21" spans="1:4" x14ac:dyDescent="0.25">
      <c r="A21" s="106" t="s">
        <v>229</v>
      </c>
      <c r="B21" s="15" t="s">
        <v>227</v>
      </c>
      <c r="C21" s="13" t="s">
        <v>205</v>
      </c>
    </row>
    <row r="22" spans="1:4" x14ac:dyDescent="0.25">
      <c r="A22" s="14" t="s">
        <v>230</v>
      </c>
      <c r="B22" s="15" t="s">
        <v>204</v>
      </c>
      <c r="C22" s="15" t="s">
        <v>231</v>
      </c>
      <c r="D22" t="s">
        <v>1999</v>
      </c>
    </row>
    <row r="23" spans="1:4" x14ac:dyDescent="0.25">
      <c r="A23" s="14" t="s">
        <v>232</v>
      </c>
      <c r="B23" s="15" t="s">
        <v>204</v>
      </c>
      <c r="C23" s="15" t="s">
        <v>232</v>
      </c>
    </row>
    <row r="24" spans="1:4" x14ac:dyDescent="0.25">
      <c r="A24" s="14" t="s">
        <v>233</v>
      </c>
      <c r="B24" s="15" t="s">
        <v>204</v>
      </c>
      <c r="C24" s="15" t="s">
        <v>232</v>
      </c>
    </row>
    <row r="25" spans="1:4" x14ac:dyDescent="0.25">
      <c r="A25" s="14" t="s">
        <v>234</v>
      </c>
      <c r="B25" s="15" t="s">
        <v>227</v>
      </c>
      <c r="C25" s="15" t="s">
        <v>232</v>
      </c>
    </row>
    <row r="26" spans="1:4" x14ac:dyDescent="0.25">
      <c r="A26" s="14" t="s">
        <v>236</v>
      </c>
      <c r="B26" s="15" t="s">
        <v>204</v>
      </c>
      <c r="C26" s="15" t="s">
        <v>232</v>
      </c>
    </row>
    <row r="27" spans="1:4" x14ac:dyDescent="0.25">
      <c r="A27" s="14" t="s">
        <v>237</v>
      </c>
      <c r="B27" s="15" t="s">
        <v>204</v>
      </c>
      <c r="C27" s="15" t="s">
        <v>232</v>
      </c>
    </row>
    <row r="28" spans="1:4" x14ac:dyDescent="0.25">
      <c r="A28" s="106" t="s">
        <v>238</v>
      </c>
      <c r="B28" s="15" t="s">
        <v>227</v>
      </c>
      <c r="C28" s="13" t="s">
        <v>232</v>
      </c>
    </row>
    <row r="29" spans="1:4" x14ac:dyDescent="0.25">
      <c r="A29" s="14" t="s">
        <v>239</v>
      </c>
      <c r="B29" s="15" t="s">
        <v>227</v>
      </c>
      <c r="C29" s="15" t="s">
        <v>240</v>
      </c>
      <c r="D29" t="s">
        <v>1999</v>
      </c>
    </row>
    <row r="30" spans="1:4" x14ac:dyDescent="0.25">
      <c r="A30" s="14" t="s">
        <v>241</v>
      </c>
      <c r="B30" s="15" t="s">
        <v>204</v>
      </c>
      <c r="C30" s="15" t="s">
        <v>231</v>
      </c>
      <c r="D30" t="s">
        <v>1999</v>
      </c>
    </row>
    <row r="31" spans="1:4" x14ac:dyDescent="0.25">
      <c r="A31" s="14" t="s">
        <v>242</v>
      </c>
      <c r="B31" s="15" t="s">
        <v>227</v>
      </c>
      <c r="C31" s="15" t="s">
        <v>240</v>
      </c>
      <c r="D31" t="s">
        <v>1999</v>
      </c>
    </row>
    <row r="32" spans="1:4" x14ac:dyDescent="0.25">
      <c r="A32" s="14" t="s">
        <v>243</v>
      </c>
      <c r="B32" s="15" t="s">
        <v>204</v>
      </c>
      <c r="C32" s="15" t="s">
        <v>231</v>
      </c>
      <c r="D32" t="s">
        <v>1999</v>
      </c>
    </row>
    <row r="33" spans="1:4" x14ac:dyDescent="0.25">
      <c r="A33" s="14" t="s">
        <v>244</v>
      </c>
      <c r="B33" s="15" t="s">
        <v>204</v>
      </c>
      <c r="C33" s="15" t="s">
        <v>231</v>
      </c>
      <c r="D33" t="s">
        <v>1999</v>
      </c>
    </row>
    <row r="34" spans="1:4" x14ac:dyDescent="0.25">
      <c r="A34" s="14" t="s">
        <v>245</v>
      </c>
      <c r="B34" s="15" t="s">
        <v>227</v>
      </c>
      <c r="C34" s="15" t="s">
        <v>240</v>
      </c>
      <c r="D34" t="s">
        <v>1999</v>
      </c>
    </row>
    <row r="35" spans="1:4" x14ac:dyDescent="0.25">
      <c r="A35" s="14" t="s">
        <v>246</v>
      </c>
      <c r="B35" s="15" t="s">
        <v>227</v>
      </c>
      <c r="C35" s="15" t="s">
        <v>240</v>
      </c>
      <c r="D35" t="s">
        <v>1999</v>
      </c>
    </row>
    <row r="36" spans="1:4" x14ac:dyDescent="0.25">
      <c r="A36" s="106" t="s">
        <v>247</v>
      </c>
      <c r="B36" s="15" t="s">
        <v>227</v>
      </c>
      <c r="C36" s="15" t="s">
        <v>232</v>
      </c>
      <c r="D36" t="s">
        <v>1999</v>
      </c>
    </row>
    <row r="37" spans="1:4" x14ac:dyDescent="0.25">
      <c r="A37" s="14" t="s">
        <v>249</v>
      </c>
      <c r="B37" s="15" t="s">
        <v>227</v>
      </c>
      <c r="C37" s="15" t="s">
        <v>2000</v>
      </c>
    </row>
    <row r="38" spans="1:4" x14ac:dyDescent="0.25">
      <c r="A38" s="14" t="s">
        <v>252</v>
      </c>
      <c r="B38" s="107" t="s">
        <v>227</v>
      </c>
      <c r="C38" s="15" t="s">
        <v>2001</v>
      </c>
      <c r="D38" t="s">
        <v>1999</v>
      </c>
    </row>
    <row r="39" spans="1:4" x14ac:dyDescent="0.25">
      <c r="A39" s="18" t="s">
        <v>254</v>
      </c>
      <c r="B39" s="15" t="s">
        <v>227</v>
      </c>
      <c r="C39" s="15" t="s">
        <v>349</v>
      </c>
      <c r="D39" t="s">
        <v>2002</v>
      </c>
    </row>
    <row r="40" spans="1:4" x14ac:dyDescent="0.25">
      <c r="A40" s="14" t="s">
        <v>2003</v>
      </c>
      <c r="B40" s="15" t="s">
        <v>227</v>
      </c>
      <c r="C40" s="15" t="s">
        <v>2004</v>
      </c>
      <c r="D40" t="s">
        <v>2002</v>
      </c>
    </row>
    <row r="41" spans="1:4" x14ac:dyDescent="0.25">
      <c r="A41" s="14" t="s">
        <v>255</v>
      </c>
      <c r="B41" s="15" t="s">
        <v>612</v>
      </c>
      <c r="C41" s="15" t="s">
        <v>2001</v>
      </c>
      <c r="D41" t="s">
        <v>2002</v>
      </c>
    </row>
    <row r="42" spans="1:4" x14ac:dyDescent="0.25">
      <c r="A42" s="14" t="s">
        <v>256</v>
      </c>
      <c r="B42" s="15" t="s">
        <v>227</v>
      </c>
      <c r="C42" s="15" t="s">
        <v>2001</v>
      </c>
      <c r="D42" t="s">
        <v>2002</v>
      </c>
    </row>
    <row r="43" spans="1:4" x14ac:dyDescent="0.25">
      <c r="A43" s="14" t="s">
        <v>257</v>
      </c>
      <c r="B43" s="15" t="s">
        <v>227</v>
      </c>
      <c r="C43" s="15" t="s">
        <v>349</v>
      </c>
      <c r="D43" t="s">
        <v>2002</v>
      </c>
    </row>
    <row r="44" spans="1:4" x14ac:dyDescent="0.25">
      <c r="A44" s="14" t="s">
        <v>258</v>
      </c>
      <c r="B44" s="15" t="s">
        <v>227</v>
      </c>
      <c r="C44" s="15" t="s">
        <v>2005</v>
      </c>
      <c r="D44" t="s">
        <v>2002</v>
      </c>
    </row>
    <row r="45" spans="1:4" x14ac:dyDescent="0.25">
      <c r="A45" s="14" t="s">
        <v>145</v>
      </c>
      <c r="B45" s="107" t="s">
        <v>204</v>
      </c>
      <c r="C45" s="15" t="s">
        <v>261</v>
      </c>
    </row>
    <row r="46" spans="1:4" x14ac:dyDescent="0.25">
      <c r="A46" s="14" t="s">
        <v>262</v>
      </c>
      <c r="B46" s="107" t="s">
        <v>204</v>
      </c>
      <c r="C46" s="15" t="s">
        <v>261</v>
      </c>
    </row>
    <row r="47" spans="1:4" x14ac:dyDescent="0.25">
      <c r="A47" s="14" t="s">
        <v>263</v>
      </c>
      <c r="B47" s="107" t="s">
        <v>227</v>
      </c>
      <c r="C47" s="15" t="s">
        <v>264</v>
      </c>
    </row>
    <row r="48" spans="1:4" x14ac:dyDescent="0.25">
      <c r="A48" s="14" t="s">
        <v>266</v>
      </c>
      <c r="B48" s="15" t="s">
        <v>227</v>
      </c>
      <c r="C48" s="15" t="s">
        <v>264</v>
      </c>
    </row>
    <row r="49" spans="1:9" x14ac:dyDescent="0.25">
      <c r="A49" s="14" t="s">
        <v>267</v>
      </c>
      <c r="B49" s="15" t="s">
        <v>227</v>
      </c>
      <c r="C49" s="15" t="s">
        <v>264</v>
      </c>
      <c r="E49" t="s">
        <v>683</v>
      </c>
    </row>
    <row r="50" spans="1:9" x14ac:dyDescent="0.25">
      <c r="A50" s="14" t="s">
        <v>268</v>
      </c>
      <c r="B50" s="15" t="s">
        <v>204</v>
      </c>
      <c r="C50" s="15" t="s">
        <v>261</v>
      </c>
      <c r="E50" t="s">
        <v>683</v>
      </c>
    </row>
    <row r="51" spans="1:9" x14ac:dyDescent="0.25">
      <c r="A51" s="14" t="s">
        <v>269</v>
      </c>
      <c r="B51" s="15" t="s">
        <v>204</v>
      </c>
      <c r="C51" s="15" t="s">
        <v>261</v>
      </c>
    </row>
    <row r="52" spans="1:9" x14ac:dyDescent="0.25">
      <c r="A52" s="14" t="s">
        <v>270</v>
      </c>
      <c r="B52" s="15" t="s">
        <v>227</v>
      </c>
      <c r="C52" s="15" t="s">
        <v>264</v>
      </c>
    </row>
    <row r="53" spans="1:9" x14ac:dyDescent="0.25">
      <c r="A53" s="14" t="s">
        <v>271</v>
      </c>
      <c r="B53" s="15" t="s">
        <v>227</v>
      </c>
      <c r="C53" s="15" t="s">
        <v>264</v>
      </c>
      <c r="E53" t="s">
        <v>683</v>
      </c>
    </row>
    <row r="54" spans="1:9" x14ac:dyDescent="0.25">
      <c r="A54" s="14" t="s">
        <v>272</v>
      </c>
      <c r="B54" s="15" t="s">
        <v>204</v>
      </c>
      <c r="C54" s="15" t="s">
        <v>261</v>
      </c>
      <c r="E54" t="s">
        <v>683</v>
      </c>
    </row>
    <row r="55" spans="1:9" x14ac:dyDescent="0.25">
      <c r="A55" s="14" t="s">
        <v>273</v>
      </c>
      <c r="B55" s="15" t="s">
        <v>227</v>
      </c>
      <c r="C55" s="15" t="s">
        <v>264</v>
      </c>
      <c r="E55" t="s">
        <v>683</v>
      </c>
    </row>
    <row r="56" spans="1:9" x14ac:dyDescent="0.25">
      <c r="A56" s="14" t="s">
        <v>274</v>
      </c>
      <c r="B56" s="107" t="s">
        <v>204</v>
      </c>
      <c r="C56" s="15" t="s">
        <v>261</v>
      </c>
      <c r="E56" t="s">
        <v>683</v>
      </c>
      <c r="I56" t="s">
        <v>2006</v>
      </c>
    </row>
    <row r="57" spans="1:9" x14ac:dyDescent="0.25">
      <c r="A57" s="14" t="s">
        <v>275</v>
      </c>
      <c r="B57" s="15" t="s">
        <v>227</v>
      </c>
      <c r="C57" s="15" t="s">
        <v>264</v>
      </c>
    </row>
    <row r="58" spans="1:9" x14ac:dyDescent="0.25">
      <c r="A58" s="14" t="s">
        <v>276</v>
      </c>
      <c r="B58" s="15" t="s">
        <v>204</v>
      </c>
      <c r="C58" s="15" t="s">
        <v>261</v>
      </c>
    </row>
    <row r="59" spans="1:9" x14ac:dyDescent="0.25">
      <c r="A59" s="14" t="s">
        <v>277</v>
      </c>
      <c r="B59" s="107" t="s">
        <v>227</v>
      </c>
      <c r="C59" s="15" t="s">
        <v>264</v>
      </c>
    </row>
    <row r="60" spans="1:9" x14ac:dyDescent="0.25">
      <c r="A60" s="14" t="s">
        <v>278</v>
      </c>
      <c r="B60" s="15" t="s">
        <v>227</v>
      </c>
      <c r="C60" s="15" t="s">
        <v>264</v>
      </c>
      <c r="E60" t="s">
        <v>683</v>
      </c>
    </row>
    <row r="61" spans="1:9" x14ac:dyDescent="0.25">
      <c r="A61" s="14" t="s">
        <v>279</v>
      </c>
      <c r="B61" s="15" t="s">
        <v>204</v>
      </c>
      <c r="C61" s="15" t="s">
        <v>261</v>
      </c>
      <c r="E61" t="s">
        <v>683</v>
      </c>
    </row>
    <row r="62" spans="1:9" x14ac:dyDescent="0.25">
      <c r="A62" s="14" t="s">
        <v>280</v>
      </c>
      <c r="B62" s="15" t="s">
        <v>204</v>
      </c>
      <c r="C62" s="15" t="s">
        <v>261</v>
      </c>
    </row>
    <row r="63" spans="1:9" x14ac:dyDescent="0.25">
      <c r="A63" s="14" t="s">
        <v>281</v>
      </c>
      <c r="B63" s="15" t="s">
        <v>227</v>
      </c>
      <c r="C63" s="15" t="s">
        <v>264</v>
      </c>
    </row>
    <row r="64" spans="1:9" x14ac:dyDescent="0.25">
      <c r="A64" s="14" t="s">
        <v>282</v>
      </c>
      <c r="B64" s="15" t="s">
        <v>204</v>
      </c>
      <c r="C64" s="15" t="s">
        <v>261</v>
      </c>
    </row>
    <row r="65" spans="1:5" x14ac:dyDescent="0.25">
      <c r="A65" s="14" t="s">
        <v>283</v>
      </c>
      <c r="B65" s="15" t="s">
        <v>227</v>
      </c>
      <c r="C65" s="15" t="s">
        <v>264</v>
      </c>
    </row>
    <row r="66" spans="1:5" x14ac:dyDescent="0.25">
      <c r="A66" s="14" t="s">
        <v>284</v>
      </c>
      <c r="B66" s="15" t="s">
        <v>227</v>
      </c>
      <c r="C66" s="15" t="s">
        <v>264</v>
      </c>
      <c r="E66" t="s">
        <v>683</v>
      </c>
    </row>
    <row r="67" spans="1:5" x14ac:dyDescent="0.25">
      <c r="A67" s="14" t="s">
        <v>285</v>
      </c>
      <c r="B67" s="15" t="s">
        <v>204</v>
      </c>
      <c r="C67" s="15" t="s">
        <v>261</v>
      </c>
      <c r="E67" t="s">
        <v>683</v>
      </c>
    </row>
    <row r="68" spans="1:5" x14ac:dyDescent="0.25">
      <c r="A68" s="14" t="s">
        <v>286</v>
      </c>
      <c r="B68" s="15" t="s">
        <v>204</v>
      </c>
      <c r="C68" s="15" t="s">
        <v>261</v>
      </c>
    </row>
    <row r="69" spans="1:5" x14ac:dyDescent="0.25">
      <c r="A69" s="14" t="s">
        <v>287</v>
      </c>
      <c r="B69" s="15" t="s">
        <v>204</v>
      </c>
      <c r="C69" s="15" t="s">
        <v>261</v>
      </c>
    </row>
    <row r="70" spans="1:5" x14ac:dyDescent="0.25">
      <c r="A70" s="14" t="s">
        <v>288</v>
      </c>
      <c r="B70" s="15" t="s">
        <v>227</v>
      </c>
      <c r="C70" s="15" t="s">
        <v>264</v>
      </c>
    </row>
    <row r="71" spans="1:5" x14ac:dyDescent="0.25">
      <c r="A71" s="14" t="s">
        <v>289</v>
      </c>
      <c r="B71" s="15" t="s">
        <v>227</v>
      </c>
      <c r="C71" s="15" t="s">
        <v>264</v>
      </c>
      <c r="E71" t="s">
        <v>683</v>
      </c>
    </row>
    <row r="72" spans="1:5" x14ac:dyDescent="0.25">
      <c r="A72" s="14" t="s">
        <v>290</v>
      </c>
      <c r="B72" s="15" t="s">
        <v>204</v>
      </c>
      <c r="C72" s="15" t="s">
        <v>261</v>
      </c>
      <c r="E72" t="s">
        <v>683</v>
      </c>
    </row>
    <row r="73" spans="1:5" x14ac:dyDescent="0.25">
      <c r="A73" s="14" t="s">
        <v>291</v>
      </c>
      <c r="B73" s="15" t="s">
        <v>204</v>
      </c>
      <c r="C73" s="15" t="s">
        <v>261</v>
      </c>
    </row>
    <row r="74" spans="1:5" x14ac:dyDescent="0.25">
      <c r="A74" s="14" t="s">
        <v>1988</v>
      </c>
      <c r="B74" s="15" t="s">
        <v>227</v>
      </c>
      <c r="C74" s="15" t="s">
        <v>264</v>
      </c>
    </row>
    <row r="75" spans="1:5" x14ac:dyDescent="0.25">
      <c r="A75" s="14" t="s">
        <v>292</v>
      </c>
      <c r="B75" s="15" t="s">
        <v>227</v>
      </c>
      <c r="C75" s="15" t="s">
        <v>264</v>
      </c>
      <c r="E75" t="s">
        <v>683</v>
      </c>
    </row>
    <row r="76" spans="1:5" x14ac:dyDescent="0.25">
      <c r="A76" s="14" t="s">
        <v>293</v>
      </c>
      <c r="B76" s="15" t="s">
        <v>204</v>
      </c>
      <c r="C76" s="15" t="s">
        <v>261</v>
      </c>
      <c r="E76" t="s">
        <v>683</v>
      </c>
    </row>
    <row r="77" spans="1:5" x14ac:dyDescent="0.25">
      <c r="A77" s="14" t="s">
        <v>294</v>
      </c>
      <c r="B77" s="15" t="s">
        <v>227</v>
      </c>
      <c r="C77" s="15" t="s">
        <v>264</v>
      </c>
      <c r="E77" t="s">
        <v>683</v>
      </c>
    </row>
    <row r="78" spans="1:5" x14ac:dyDescent="0.25">
      <c r="A78" s="14" t="s">
        <v>295</v>
      </c>
      <c r="B78" s="15" t="s">
        <v>204</v>
      </c>
      <c r="C78" s="15" t="s">
        <v>261</v>
      </c>
      <c r="E78" t="s">
        <v>683</v>
      </c>
    </row>
    <row r="79" spans="1:5" x14ac:dyDescent="0.25">
      <c r="A79" s="14" t="s">
        <v>296</v>
      </c>
      <c r="B79" s="15" t="s">
        <v>204</v>
      </c>
      <c r="C79" s="15" t="s">
        <v>297</v>
      </c>
    </row>
    <row r="80" spans="1:5" x14ac:dyDescent="0.25">
      <c r="A80" s="14" t="s">
        <v>298</v>
      </c>
      <c r="B80" s="15" t="s">
        <v>204</v>
      </c>
      <c r="C80" s="15" t="s">
        <v>297</v>
      </c>
    </row>
    <row r="81" spans="1:5" x14ac:dyDescent="0.25">
      <c r="A81" s="14" t="s">
        <v>299</v>
      </c>
      <c r="B81" s="15" t="s">
        <v>204</v>
      </c>
      <c r="C81" s="15" t="s">
        <v>297</v>
      </c>
    </row>
    <row r="82" spans="1:5" x14ac:dyDescent="0.25">
      <c r="A82" s="14" t="s">
        <v>300</v>
      </c>
      <c r="B82" s="15" t="s">
        <v>204</v>
      </c>
      <c r="C82" s="15" t="s">
        <v>297</v>
      </c>
    </row>
    <row r="83" spans="1:5" x14ac:dyDescent="0.25">
      <c r="A83" s="14" t="s">
        <v>301</v>
      </c>
      <c r="B83" s="15" t="s">
        <v>204</v>
      </c>
      <c r="C83" s="15" t="s">
        <v>297</v>
      </c>
    </row>
    <row r="84" spans="1:5" x14ac:dyDescent="0.25">
      <c r="A84" s="14" t="s">
        <v>302</v>
      </c>
      <c r="B84" s="15" t="s">
        <v>204</v>
      </c>
      <c r="C84" s="15" t="s">
        <v>303</v>
      </c>
    </row>
    <row r="85" spans="1:5" x14ac:dyDescent="0.25">
      <c r="A85" s="14" t="s">
        <v>304</v>
      </c>
      <c r="B85" s="15" t="s">
        <v>204</v>
      </c>
      <c r="C85" s="15" t="s">
        <v>303</v>
      </c>
    </row>
    <row r="86" spans="1:5" x14ac:dyDescent="0.25">
      <c r="A86" s="14" t="s">
        <v>305</v>
      </c>
      <c r="B86" s="15" t="s">
        <v>227</v>
      </c>
      <c r="C86" s="15" t="s">
        <v>306</v>
      </c>
    </row>
    <row r="87" spans="1:5" x14ac:dyDescent="0.25">
      <c r="A87" s="14" t="s">
        <v>307</v>
      </c>
      <c r="B87" s="15" t="s">
        <v>227</v>
      </c>
      <c r="C87" s="15" t="s">
        <v>306</v>
      </c>
      <c r="E87" t="s">
        <v>683</v>
      </c>
    </row>
    <row r="88" spans="1:5" x14ac:dyDescent="0.25">
      <c r="A88" s="14" t="s">
        <v>308</v>
      </c>
      <c r="B88" s="15" t="s">
        <v>227</v>
      </c>
      <c r="C88" s="15" t="s">
        <v>306</v>
      </c>
    </row>
    <row r="89" spans="1:5" x14ac:dyDescent="0.25">
      <c r="A89" s="14" t="s">
        <v>309</v>
      </c>
      <c r="B89" s="15" t="s">
        <v>227</v>
      </c>
      <c r="C89" s="15" t="s">
        <v>306</v>
      </c>
      <c r="E89" t="s">
        <v>683</v>
      </c>
    </row>
    <row r="90" spans="1:5" x14ac:dyDescent="0.25">
      <c r="A90" s="14" t="s">
        <v>310</v>
      </c>
      <c r="B90" s="15" t="s">
        <v>204</v>
      </c>
      <c r="C90" s="15" t="s">
        <v>303</v>
      </c>
      <c r="E90" t="s">
        <v>683</v>
      </c>
    </row>
    <row r="91" spans="1:5" x14ac:dyDescent="0.25">
      <c r="A91" s="14" t="s">
        <v>311</v>
      </c>
      <c r="B91" s="15" t="s">
        <v>204</v>
      </c>
      <c r="C91" s="15" t="s">
        <v>303</v>
      </c>
    </row>
    <row r="92" spans="1:5" x14ac:dyDescent="0.25">
      <c r="A92" s="14" t="s">
        <v>312</v>
      </c>
      <c r="B92" s="15" t="s">
        <v>227</v>
      </c>
      <c r="C92" s="15" t="s">
        <v>306</v>
      </c>
    </row>
    <row r="93" spans="1:5" x14ac:dyDescent="0.25">
      <c r="A93" s="14" t="s">
        <v>313</v>
      </c>
      <c r="B93" s="15" t="s">
        <v>227</v>
      </c>
      <c r="C93" s="15" t="s">
        <v>314</v>
      </c>
    </row>
    <row r="94" spans="1:5" x14ac:dyDescent="0.25">
      <c r="A94" s="14" t="s">
        <v>315</v>
      </c>
      <c r="B94" s="15" t="s">
        <v>227</v>
      </c>
      <c r="C94" s="15" t="s">
        <v>306</v>
      </c>
      <c r="E94" t="s">
        <v>683</v>
      </c>
    </row>
    <row r="95" spans="1:5" x14ac:dyDescent="0.25">
      <c r="A95" s="14" t="s">
        <v>316</v>
      </c>
      <c r="B95" s="15" t="s">
        <v>204</v>
      </c>
      <c r="C95" s="15" t="s">
        <v>303</v>
      </c>
      <c r="E95" t="s">
        <v>683</v>
      </c>
    </row>
    <row r="96" spans="1:5" x14ac:dyDescent="0.25">
      <c r="A96" s="14" t="s">
        <v>2007</v>
      </c>
      <c r="B96" s="15" t="s">
        <v>227</v>
      </c>
      <c r="C96" s="15" t="s">
        <v>306</v>
      </c>
    </row>
    <row r="97" spans="1:5" x14ac:dyDescent="0.25">
      <c r="A97" s="14" t="s">
        <v>317</v>
      </c>
      <c r="B97" s="15" t="s">
        <v>227</v>
      </c>
      <c r="C97" s="15" t="s">
        <v>314</v>
      </c>
    </row>
    <row r="98" spans="1:5" x14ac:dyDescent="0.25">
      <c r="A98" s="14" t="s">
        <v>318</v>
      </c>
      <c r="B98" s="15" t="s">
        <v>227</v>
      </c>
      <c r="C98" s="15" t="s">
        <v>306</v>
      </c>
      <c r="E98" t="s">
        <v>683</v>
      </c>
    </row>
    <row r="99" spans="1:5" x14ac:dyDescent="0.25">
      <c r="A99" s="14" t="s">
        <v>319</v>
      </c>
      <c r="B99" s="15" t="s">
        <v>204</v>
      </c>
      <c r="C99" s="15" t="s">
        <v>303</v>
      </c>
      <c r="E99" t="s">
        <v>683</v>
      </c>
    </row>
    <row r="100" spans="1:5" x14ac:dyDescent="0.25">
      <c r="A100" s="14" t="s">
        <v>320</v>
      </c>
      <c r="B100" s="15" t="s">
        <v>227</v>
      </c>
      <c r="C100" s="15" t="s">
        <v>2008</v>
      </c>
    </row>
    <row r="101" spans="1:5" x14ac:dyDescent="0.25">
      <c r="A101" s="14" t="s">
        <v>321</v>
      </c>
      <c r="B101" s="15" t="s">
        <v>204</v>
      </c>
      <c r="C101" s="15" t="s">
        <v>303</v>
      </c>
    </row>
    <row r="102" spans="1:5" x14ac:dyDescent="0.25">
      <c r="A102" s="14" t="s">
        <v>322</v>
      </c>
      <c r="B102" s="15" t="s">
        <v>227</v>
      </c>
      <c r="C102" s="15" t="s">
        <v>306</v>
      </c>
    </row>
    <row r="103" spans="1:5" x14ac:dyDescent="0.25">
      <c r="A103" s="14" t="s">
        <v>323</v>
      </c>
      <c r="B103" s="15" t="s">
        <v>227</v>
      </c>
      <c r="C103" s="15" t="s">
        <v>306</v>
      </c>
      <c r="E103" t="s">
        <v>683</v>
      </c>
    </row>
    <row r="104" spans="1:5" x14ac:dyDescent="0.25">
      <c r="A104" s="14" t="s">
        <v>324</v>
      </c>
      <c r="B104" s="15" t="s">
        <v>204</v>
      </c>
      <c r="C104" s="15" t="s">
        <v>303</v>
      </c>
      <c r="E104" t="s">
        <v>683</v>
      </c>
    </row>
    <row r="105" spans="1:5" x14ac:dyDescent="0.25">
      <c r="A105" s="14" t="s">
        <v>325</v>
      </c>
      <c r="B105" s="15" t="s">
        <v>204</v>
      </c>
      <c r="C105" s="15" t="s">
        <v>303</v>
      </c>
    </row>
    <row r="106" spans="1:5" x14ac:dyDescent="0.25">
      <c r="A106" s="14" t="s">
        <v>326</v>
      </c>
      <c r="B106" s="15" t="s">
        <v>227</v>
      </c>
      <c r="C106" s="15" t="s">
        <v>306</v>
      </c>
    </row>
    <row r="107" spans="1:5" x14ac:dyDescent="0.25">
      <c r="A107" s="14" t="s">
        <v>327</v>
      </c>
      <c r="B107" s="15" t="s">
        <v>204</v>
      </c>
      <c r="C107" s="15" t="s">
        <v>303</v>
      </c>
    </row>
    <row r="108" spans="1:5" x14ac:dyDescent="0.25">
      <c r="A108" s="14" t="s">
        <v>328</v>
      </c>
      <c r="B108" s="107" t="s">
        <v>227</v>
      </c>
      <c r="C108" s="15" t="s">
        <v>306</v>
      </c>
    </row>
    <row r="109" spans="1:5" x14ac:dyDescent="0.25">
      <c r="A109" s="14" t="s">
        <v>329</v>
      </c>
      <c r="B109" s="15" t="s">
        <v>227</v>
      </c>
      <c r="C109" s="15" t="s">
        <v>306</v>
      </c>
      <c r="E109" t="s">
        <v>683</v>
      </c>
    </row>
    <row r="110" spans="1:5" x14ac:dyDescent="0.25">
      <c r="A110" s="14" t="s">
        <v>330</v>
      </c>
      <c r="B110" s="15" t="s">
        <v>204</v>
      </c>
      <c r="C110" s="15" t="s">
        <v>303</v>
      </c>
      <c r="E110" t="s">
        <v>683</v>
      </c>
    </row>
    <row r="111" spans="1:5" x14ac:dyDescent="0.25">
      <c r="A111" s="14" t="s">
        <v>331</v>
      </c>
      <c r="B111" s="15" t="s">
        <v>204</v>
      </c>
      <c r="C111" s="15" t="s">
        <v>303</v>
      </c>
    </row>
    <row r="112" spans="1:5" x14ac:dyDescent="0.25">
      <c r="A112" s="14" t="s">
        <v>332</v>
      </c>
      <c r="B112" s="15" t="s">
        <v>204</v>
      </c>
      <c r="C112" s="15" t="s">
        <v>303</v>
      </c>
    </row>
    <row r="113" spans="1:5" x14ac:dyDescent="0.25">
      <c r="A113" s="14" t="s">
        <v>333</v>
      </c>
      <c r="B113" s="15" t="s">
        <v>227</v>
      </c>
      <c r="C113" s="15" t="s">
        <v>306</v>
      </c>
    </row>
    <row r="114" spans="1:5" x14ac:dyDescent="0.25">
      <c r="A114" s="14" t="s">
        <v>334</v>
      </c>
      <c r="B114" s="15" t="s">
        <v>227</v>
      </c>
      <c r="C114" s="15" t="s">
        <v>306</v>
      </c>
    </row>
    <row r="115" spans="1:5" x14ac:dyDescent="0.25">
      <c r="A115" s="14" t="s">
        <v>335</v>
      </c>
      <c r="B115" s="15" t="s">
        <v>227</v>
      </c>
      <c r="C115" s="15" t="s">
        <v>306</v>
      </c>
      <c r="E115" t="s">
        <v>683</v>
      </c>
    </row>
    <row r="116" spans="1:5" x14ac:dyDescent="0.25">
      <c r="A116" s="14" t="s">
        <v>336</v>
      </c>
      <c r="B116" s="15" t="s">
        <v>204</v>
      </c>
      <c r="C116" s="15" t="s">
        <v>303</v>
      </c>
      <c r="E116" t="s">
        <v>683</v>
      </c>
    </row>
    <row r="117" spans="1:5" x14ac:dyDescent="0.25">
      <c r="A117" s="14" t="s">
        <v>337</v>
      </c>
      <c r="B117" s="15" t="s">
        <v>204</v>
      </c>
      <c r="C117" s="15" t="s">
        <v>303</v>
      </c>
    </row>
    <row r="118" spans="1:5" x14ac:dyDescent="0.25">
      <c r="A118" s="14" t="s">
        <v>338</v>
      </c>
      <c r="B118" s="15" t="s">
        <v>227</v>
      </c>
      <c r="C118" s="15" t="s">
        <v>306</v>
      </c>
    </row>
    <row r="119" spans="1:5" x14ac:dyDescent="0.25">
      <c r="A119" s="14" t="s">
        <v>339</v>
      </c>
      <c r="B119" s="107" t="s">
        <v>227</v>
      </c>
      <c r="C119" s="15" t="s">
        <v>306</v>
      </c>
      <c r="E119" t="s">
        <v>683</v>
      </c>
    </row>
    <row r="120" spans="1:5" x14ac:dyDescent="0.25">
      <c r="A120" s="108" t="s">
        <v>340</v>
      </c>
      <c r="B120" s="109" t="s">
        <v>204</v>
      </c>
      <c r="C120" s="109" t="s">
        <v>303</v>
      </c>
      <c r="E120" t="s">
        <v>683</v>
      </c>
    </row>
    <row r="121" spans="1:5" x14ac:dyDescent="0.25">
      <c r="A121" s="14" t="s">
        <v>341</v>
      </c>
      <c r="B121" s="15" t="s">
        <v>227</v>
      </c>
      <c r="C121" s="15" t="s">
        <v>306</v>
      </c>
      <c r="E121" t="s">
        <v>683</v>
      </c>
    </row>
    <row r="122" spans="1:5" x14ac:dyDescent="0.25">
      <c r="A122" s="14" t="s">
        <v>342</v>
      </c>
      <c r="B122" s="15" t="s">
        <v>204</v>
      </c>
      <c r="C122" s="15" t="s">
        <v>303</v>
      </c>
      <c r="E122" t="s">
        <v>683</v>
      </c>
    </row>
    <row r="123" spans="1:5" x14ac:dyDescent="0.25">
      <c r="A123" s="14" t="s">
        <v>343</v>
      </c>
      <c r="B123" s="15" t="s">
        <v>204</v>
      </c>
      <c r="C123" s="15" t="s">
        <v>344</v>
      </c>
      <c r="D123" t="s">
        <v>2009</v>
      </c>
    </row>
    <row r="124" spans="1:5" x14ac:dyDescent="0.25">
      <c r="A124" s="14" t="s">
        <v>345</v>
      </c>
      <c r="B124" s="15" t="s">
        <v>204</v>
      </c>
      <c r="C124" s="15" t="s">
        <v>346</v>
      </c>
      <c r="D124" t="s">
        <v>1999</v>
      </c>
    </row>
    <row r="125" spans="1:5" x14ac:dyDescent="0.25">
      <c r="A125" s="14" t="s">
        <v>2010</v>
      </c>
      <c r="B125" s="15" t="s">
        <v>204</v>
      </c>
      <c r="C125" s="15" t="s">
        <v>346</v>
      </c>
      <c r="D125" t="s">
        <v>2002</v>
      </c>
      <c r="E125" t="s">
        <v>683</v>
      </c>
    </row>
    <row r="126" spans="1:5" x14ac:dyDescent="0.25">
      <c r="A126" s="14" t="s">
        <v>347</v>
      </c>
      <c r="B126" s="15" t="s">
        <v>204</v>
      </c>
      <c r="C126" s="15" t="s">
        <v>346</v>
      </c>
      <c r="D126" t="s">
        <v>2002</v>
      </c>
    </row>
    <row r="127" spans="1:5" x14ac:dyDescent="0.25">
      <c r="A127" s="14" t="s">
        <v>348</v>
      </c>
      <c r="B127" s="107" t="s">
        <v>227</v>
      </c>
      <c r="C127" s="15" t="s">
        <v>349</v>
      </c>
      <c r="D127" t="s">
        <v>2002</v>
      </c>
    </row>
    <row r="128" spans="1:5" x14ac:dyDescent="0.25">
      <c r="A128" s="14" t="s">
        <v>350</v>
      </c>
      <c r="B128" s="15" t="s">
        <v>227</v>
      </c>
      <c r="C128" s="15" t="s">
        <v>349</v>
      </c>
      <c r="D128" t="s">
        <v>2002</v>
      </c>
      <c r="E128" t="s">
        <v>683</v>
      </c>
    </row>
    <row r="129" spans="1:5" x14ac:dyDescent="0.25">
      <c r="A129" s="14" t="s">
        <v>351</v>
      </c>
      <c r="B129" s="15" t="s">
        <v>204</v>
      </c>
      <c r="C129" s="15" t="s">
        <v>344</v>
      </c>
      <c r="D129" t="s">
        <v>2002</v>
      </c>
      <c r="E129" t="s">
        <v>683</v>
      </c>
    </row>
    <row r="130" spans="1:5" x14ac:dyDescent="0.25">
      <c r="A130" s="14" t="s">
        <v>352</v>
      </c>
      <c r="B130" s="15" t="s">
        <v>204</v>
      </c>
      <c r="C130" s="15" t="s">
        <v>344</v>
      </c>
    </row>
    <row r="131" spans="1:5" x14ac:dyDescent="0.25">
      <c r="A131" s="14" t="s">
        <v>353</v>
      </c>
      <c r="B131" s="107" t="s">
        <v>227</v>
      </c>
      <c r="C131" s="15" t="s">
        <v>349</v>
      </c>
    </row>
    <row r="132" spans="1:5" x14ac:dyDescent="0.25">
      <c r="A132" s="14" t="s">
        <v>354</v>
      </c>
      <c r="B132" s="15" t="s">
        <v>227</v>
      </c>
      <c r="C132" s="15" t="s">
        <v>349</v>
      </c>
      <c r="E132" t="s">
        <v>683</v>
      </c>
    </row>
    <row r="133" spans="1:5" x14ac:dyDescent="0.25">
      <c r="A133" s="14" t="s">
        <v>355</v>
      </c>
      <c r="B133" s="15" t="s">
        <v>204</v>
      </c>
      <c r="C133" s="15" t="s">
        <v>344</v>
      </c>
      <c r="E133" t="s">
        <v>683</v>
      </c>
    </row>
    <row r="134" spans="1:5" x14ac:dyDescent="0.25">
      <c r="A134" s="14" t="s">
        <v>356</v>
      </c>
      <c r="B134" s="15" t="s">
        <v>227</v>
      </c>
      <c r="C134" s="15" t="s">
        <v>349</v>
      </c>
      <c r="D134" t="s">
        <v>1999</v>
      </c>
      <c r="E134" t="s">
        <v>683</v>
      </c>
    </row>
    <row r="135" spans="1:5" x14ac:dyDescent="0.25">
      <c r="A135" s="14" t="s">
        <v>357</v>
      </c>
      <c r="B135" s="15" t="s">
        <v>204</v>
      </c>
      <c r="C135" s="15" t="s">
        <v>358</v>
      </c>
      <c r="D135" t="s">
        <v>1999</v>
      </c>
    </row>
    <row r="136" spans="1:5" x14ac:dyDescent="0.25">
      <c r="A136" s="14" t="s">
        <v>359</v>
      </c>
      <c r="B136" s="15" t="s">
        <v>227</v>
      </c>
      <c r="C136" s="15" t="s">
        <v>360</v>
      </c>
      <c r="D136" t="s">
        <v>2002</v>
      </c>
    </row>
    <row r="137" spans="1:5" x14ac:dyDescent="0.25">
      <c r="A137" s="14" t="s">
        <v>361</v>
      </c>
      <c r="B137" s="15" t="s">
        <v>227</v>
      </c>
      <c r="C137" s="15" t="s">
        <v>360</v>
      </c>
      <c r="D137" t="s">
        <v>2002</v>
      </c>
      <c r="E137" t="s">
        <v>683</v>
      </c>
    </row>
    <row r="138" spans="1:5" x14ac:dyDescent="0.25">
      <c r="A138" s="14" t="s">
        <v>362</v>
      </c>
      <c r="B138" s="15" t="s">
        <v>204</v>
      </c>
      <c r="C138" s="15" t="s">
        <v>358</v>
      </c>
      <c r="D138" t="s">
        <v>2002</v>
      </c>
      <c r="E138" t="s">
        <v>683</v>
      </c>
    </row>
    <row r="139" spans="1:5" x14ac:dyDescent="0.25">
      <c r="A139" s="14" t="s">
        <v>363</v>
      </c>
      <c r="B139" s="15" t="s">
        <v>204</v>
      </c>
      <c r="C139" s="15" t="s">
        <v>358</v>
      </c>
    </row>
    <row r="140" spans="1:5" x14ac:dyDescent="0.25">
      <c r="A140" s="14" t="s">
        <v>364</v>
      </c>
      <c r="B140" s="15" t="s">
        <v>227</v>
      </c>
      <c r="C140" s="15" t="s">
        <v>360</v>
      </c>
    </row>
    <row r="141" spans="1:5" x14ac:dyDescent="0.25">
      <c r="A141" s="14" t="s">
        <v>365</v>
      </c>
      <c r="B141" s="15" t="s">
        <v>227</v>
      </c>
      <c r="C141" s="15" t="s">
        <v>360</v>
      </c>
      <c r="E141" t="s">
        <v>683</v>
      </c>
    </row>
    <row r="142" spans="1:5" x14ac:dyDescent="0.25">
      <c r="A142" s="14" t="s">
        <v>366</v>
      </c>
      <c r="B142" s="15" t="s">
        <v>204</v>
      </c>
      <c r="C142" s="15" t="s">
        <v>358</v>
      </c>
      <c r="E142" t="s">
        <v>683</v>
      </c>
    </row>
    <row r="143" spans="1:5" x14ac:dyDescent="0.25">
      <c r="A143" s="25" t="s">
        <v>2011</v>
      </c>
      <c r="B143" s="110" t="s">
        <v>227</v>
      </c>
      <c r="C143" s="110" t="s">
        <v>928</v>
      </c>
      <c r="D143" t="s">
        <v>1999</v>
      </c>
    </row>
    <row r="144" spans="1:5" x14ac:dyDescent="0.25">
      <c r="A144" s="14" t="s">
        <v>367</v>
      </c>
      <c r="B144" s="15" t="s">
        <v>227</v>
      </c>
      <c r="C144" s="15" t="s">
        <v>360</v>
      </c>
      <c r="D144" t="s">
        <v>2002</v>
      </c>
      <c r="E144" t="s">
        <v>683</v>
      </c>
    </row>
    <row r="145" spans="1:5" x14ac:dyDescent="0.25">
      <c r="A145" s="14" t="s">
        <v>680</v>
      </c>
      <c r="B145" s="107" t="s">
        <v>227</v>
      </c>
      <c r="C145" s="15" t="s">
        <v>928</v>
      </c>
    </row>
    <row r="146" spans="1:5" x14ac:dyDescent="0.25">
      <c r="A146" s="14" t="s">
        <v>2012</v>
      </c>
      <c r="B146" s="15" t="s">
        <v>227</v>
      </c>
      <c r="C146" s="15" t="s">
        <v>928</v>
      </c>
      <c r="E146" t="s">
        <v>683</v>
      </c>
    </row>
    <row r="147" spans="1:5" x14ac:dyDescent="0.25">
      <c r="A147" s="14" t="s">
        <v>369</v>
      </c>
      <c r="B147" s="15" t="s">
        <v>204</v>
      </c>
      <c r="C147" s="15" t="s">
        <v>358</v>
      </c>
    </row>
    <row r="148" spans="1:5" x14ac:dyDescent="0.25">
      <c r="A148" s="14" t="s">
        <v>370</v>
      </c>
      <c r="B148" s="15" t="s">
        <v>227</v>
      </c>
      <c r="C148" s="15" t="s">
        <v>360</v>
      </c>
    </row>
    <row r="149" spans="1:5" x14ac:dyDescent="0.25">
      <c r="A149" s="14" t="s">
        <v>371</v>
      </c>
      <c r="B149" s="15" t="s">
        <v>227</v>
      </c>
      <c r="C149" s="15" t="s">
        <v>360</v>
      </c>
      <c r="E149" t="s">
        <v>683</v>
      </c>
    </row>
    <row r="150" spans="1:5" x14ac:dyDescent="0.25">
      <c r="A150" s="14" t="s">
        <v>372</v>
      </c>
      <c r="B150" s="15" t="s">
        <v>204</v>
      </c>
      <c r="C150" s="15" t="s">
        <v>358</v>
      </c>
      <c r="E150" t="s">
        <v>683</v>
      </c>
    </row>
    <row r="151" spans="1:5" x14ac:dyDescent="0.25">
      <c r="A151" s="14" t="s">
        <v>2013</v>
      </c>
      <c r="B151" s="15" t="s">
        <v>227</v>
      </c>
      <c r="C151" s="15" t="s">
        <v>360</v>
      </c>
      <c r="E151" t="s">
        <v>683</v>
      </c>
    </row>
    <row r="152" spans="1:5" x14ac:dyDescent="0.25">
      <c r="A152" s="14" t="s">
        <v>373</v>
      </c>
      <c r="B152" s="15" t="s">
        <v>204</v>
      </c>
      <c r="C152" s="15" t="s">
        <v>358</v>
      </c>
    </row>
    <row r="153" spans="1:5" x14ac:dyDescent="0.25">
      <c r="A153" s="14" t="s">
        <v>374</v>
      </c>
      <c r="B153" s="15" t="s">
        <v>227</v>
      </c>
      <c r="C153" s="15" t="s">
        <v>360</v>
      </c>
    </row>
    <row r="154" spans="1:5" x14ac:dyDescent="0.25">
      <c r="A154" s="14" t="s">
        <v>375</v>
      </c>
      <c r="B154" s="15" t="s">
        <v>204</v>
      </c>
      <c r="C154" s="15" t="s">
        <v>358</v>
      </c>
      <c r="D154" t="s">
        <v>2002</v>
      </c>
    </row>
    <row r="155" spans="1:5" x14ac:dyDescent="0.25">
      <c r="A155" s="14" t="s">
        <v>376</v>
      </c>
      <c r="B155" s="15" t="s">
        <v>227</v>
      </c>
      <c r="C155" s="15" t="s">
        <v>360</v>
      </c>
      <c r="D155" t="s">
        <v>2002</v>
      </c>
    </row>
    <row r="156" spans="1:5" x14ac:dyDescent="0.25">
      <c r="A156" s="14" t="s">
        <v>377</v>
      </c>
      <c r="B156" s="15" t="s">
        <v>227</v>
      </c>
      <c r="C156" s="15" t="s">
        <v>360</v>
      </c>
      <c r="D156" t="s">
        <v>2002</v>
      </c>
      <c r="E156" t="s">
        <v>683</v>
      </c>
    </row>
    <row r="157" spans="1:5" x14ac:dyDescent="0.25">
      <c r="A157" s="14" t="s">
        <v>378</v>
      </c>
      <c r="B157" s="15" t="s">
        <v>204</v>
      </c>
      <c r="C157" s="15" t="s">
        <v>358</v>
      </c>
      <c r="D157" t="s">
        <v>2002</v>
      </c>
      <c r="E157" t="s">
        <v>683</v>
      </c>
    </row>
    <row r="158" spans="1:5" x14ac:dyDescent="0.25">
      <c r="A158" s="14" t="s">
        <v>379</v>
      </c>
      <c r="B158" s="15" t="s">
        <v>204</v>
      </c>
      <c r="C158" s="15" t="s">
        <v>358</v>
      </c>
      <c r="D158" t="s">
        <v>2002</v>
      </c>
    </row>
    <row r="159" spans="1:5" x14ac:dyDescent="0.25">
      <c r="A159" s="14" t="s">
        <v>380</v>
      </c>
      <c r="B159" s="15" t="s">
        <v>227</v>
      </c>
      <c r="C159" s="15" t="s">
        <v>360</v>
      </c>
      <c r="D159" t="s">
        <v>2002</v>
      </c>
    </row>
    <row r="160" spans="1:5" x14ac:dyDescent="0.25">
      <c r="A160" s="14" t="s">
        <v>381</v>
      </c>
      <c r="B160" s="15" t="s">
        <v>227</v>
      </c>
      <c r="C160" s="15" t="s">
        <v>360</v>
      </c>
      <c r="D160" t="s">
        <v>2002</v>
      </c>
      <c r="E160" t="s">
        <v>683</v>
      </c>
    </row>
    <row r="161" spans="1:5" x14ac:dyDescent="0.25">
      <c r="A161" s="14" t="s">
        <v>382</v>
      </c>
      <c r="B161" s="15" t="s">
        <v>204</v>
      </c>
      <c r="C161" s="15" t="s">
        <v>358</v>
      </c>
      <c r="D161" t="s">
        <v>2002</v>
      </c>
      <c r="E161" t="s">
        <v>683</v>
      </c>
    </row>
    <row r="162" spans="1:5" x14ac:dyDescent="0.25">
      <c r="A162" s="14" t="s">
        <v>383</v>
      </c>
      <c r="B162" s="15" t="s">
        <v>204</v>
      </c>
      <c r="C162" s="15" t="s">
        <v>358</v>
      </c>
      <c r="D162" t="s">
        <v>2002</v>
      </c>
    </row>
    <row r="163" spans="1:5" x14ac:dyDescent="0.25">
      <c r="A163" s="14" t="s">
        <v>384</v>
      </c>
      <c r="B163" s="15" t="s">
        <v>227</v>
      </c>
      <c r="C163" s="15" t="s">
        <v>360</v>
      </c>
      <c r="D163" t="s">
        <v>2002</v>
      </c>
    </row>
    <row r="164" spans="1:5" x14ac:dyDescent="0.25">
      <c r="A164" s="14" t="s">
        <v>385</v>
      </c>
      <c r="B164" s="15" t="s">
        <v>227</v>
      </c>
      <c r="C164" s="15" t="s">
        <v>360</v>
      </c>
      <c r="D164" t="s">
        <v>2002</v>
      </c>
      <c r="E164" t="s">
        <v>683</v>
      </c>
    </row>
    <row r="165" spans="1:5" x14ac:dyDescent="0.25">
      <c r="A165" s="14" t="s">
        <v>386</v>
      </c>
      <c r="B165" s="15" t="s">
        <v>204</v>
      </c>
      <c r="C165" s="15" t="s">
        <v>358</v>
      </c>
      <c r="D165" t="s">
        <v>2002</v>
      </c>
      <c r="E165" t="s">
        <v>683</v>
      </c>
    </row>
    <row r="166" spans="1:5" x14ac:dyDescent="0.25">
      <c r="A166" s="14" t="s">
        <v>388</v>
      </c>
      <c r="B166" s="15" t="s">
        <v>227</v>
      </c>
      <c r="C166" s="15" t="s">
        <v>360</v>
      </c>
      <c r="D166" t="s">
        <v>2002</v>
      </c>
      <c r="E166" t="s">
        <v>683</v>
      </c>
    </row>
    <row r="167" spans="1:5" x14ac:dyDescent="0.25">
      <c r="A167" s="14" t="s">
        <v>389</v>
      </c>
      <c r="B167" s="15" t="s">
        <v>204</v>
      </c>
      <c r="C167" s="15" t="s">
        <v>358</v>
      </c>
      <c r="D167" t="s">
        <v>2002</v>
      </c>
      <c r="E167" t="s">
        <v>683</v>
      </c>
    </row>
    <row r="168" spans="1:5" x14ac:dyDescent="0.25">
      <c r="A168" s="14" t="s">
        <v>390</v>
      </c>
      <c r="B168" s="15" t="s">
        <v>204</v>
      </c>
      <c r="C168" s="15" t="s">
        <v>358</v>
      </c>
      <c r="D168" t="s">
        <v>2002</v>
      </c>
    </row>
    <row r="169" spans="1:5" x14ac:dyDescent="0.25">
      <c r="A169" s="14" t="s">
        <v>391</v>
      </c>
      <c r="B169" s="15" t="s">
        <v>227</v>
      </c>
      <c r="C169" s="15" t="s">
        <v>360</v>
      </c>
      <c r="D169" t="s">
        <v>2002</v>
      </c>
    </row>
    <row r="170" spans="1:5" x14ac:dyDescent="0.25">
      <c r="A170" s="14" t="s">
        <v>392</v>
      </c>
      <c r="B170" s="15" t="s">
        <v>204</v>
      </c>
      <c r="C170" s="15" t="s">
        <v>344</v>
      </c>
      <c r="D170" t="s">
        <v>2002</v>
      </c>
    </row>
    <row r="171" spans="1:5" x14ac:dyDescent="0.25">
      <c r="A171" s="14" t="s">
        <v>393</v>
      </c>
      <c r="B171" s="15" t="s">
        <v>227</v>
      </c>
      <c r="C171" s="15" t="s">
        <v>349</v>
      </c>
      <c r="D171" t="s">
        <v>2002</v>
      </c>
    </row>
    <row r="172" spans="1:5" x14ac:dyDescent="0.25">
      <c r="A172" s="14" t="s">
        <v>394</v>
      </c>
      <c r="B172" s="15" t="s">
        <v>227</v>
      </c>
      <c r="C172" s="15" t="s">
        <v>349</v>
      </c>
      <c r="D172" t="s">
        <v>2002</v>
      </c>
      <c r="E172" t="s">
        <v>683</v>
      </c>
    </row>
    <row r="173" spans="1:5" x14ac:dyDescent="0.25">
      <c r="A173" s="14" t="s">
        <v>395</v>
      </c>
      <c r="B173" s="15" t="s">
        <v>204</v>
      </c>
      <c r="C173" s="15" t="s">
        <v>344</v>
      </c>
      <c r="D173" t="s">
        <v>2002</v>
      </c>
      <c r="E173" t="s">
        <v>683</v>
      </c>
    </row>
    <row r="174" spans="1:5" x14ac:dyDescent="0.25">
      <c r="A174" s="14" t="s">
        <v>396</v>
      </c>
      <c r="B174" s="15" t="s">
        <v>204</v>
      </c>
      <c r="C174" s="15" t="s">
        <v>344</v>
      </c>
      <c r="D174" t="s">
        <v>2002</v>
      </c>
    </row>
    <row r="175" spans="1:5" x14ac:dyDescent="0.25">
      <c r="A175" s="14" t="s">
        <v>397</v>
      </c>
      <c r="B175" s="107" t="s">
        <v>227</v>
      </c>
      <c r="C175" s="15" t="s">
        <v>349</v>
      </c>
      <c r="D175" t="s">
        <v>2002</v>
      </c>
    </row>
    <row r="176" spans="1:5" x14ac:dyDescent="0.25">
      <c r="A176" s="14" t="s">
        <v>398</v>
      </c>
      <c r="B176" s="15" t="s">
        <v>204</v>
      </c>
      <c r="C176" s="15" t="s">
        <v>344</v>
      </c>
      <c r="D176" t="s">
        <v>2002</v>
      </c>
    </row>
    <row r="177" spans="1:6" x14ac:dyDescent="0.25">
      <c r="A177" s="14" t="s">
        <v>399</v>
      </c>
      <c r="B177" s="15" t="s">
        <v>227</v>
      </c>
      <c r="C177" s="15" t="s">
        <v>349</v>
      </c>
      <c r="D177" t="s">
        <v>2002</v>
      </c>
    </row>
    <row r="178" spans="1:6" x14ac:dyDescent="0.25">
      <c r="A178" s="14" t="s">
        <v>400</v>
      </c>
      <c r="B178" s="15" t="s">
        <v>227</v>
      </c>
      <c r="C178" s="15" t="s">
        <v>349</v>
      </c>
      <c r="D178" t="s">
        <v>2002</v>
      </c>
      <c r="E178" t="s">
        <v>683</v>
      </c>
    </row>
    <row r="179" spans="1:6" x14ac:dyDescent="0.25">
      <c r="A179" s="14" t="s">
        <v>401</v>
      </c>
      <c r="B179" s="15" t="s">
        <v>204</v>
      </c>
      <c r="C179" s="15" t="s">
        <v>344</v>
      </c>
      <c r="D179" t="s">
        <v>2002</v>
      </c>
      <c r="E179" t="s">
        <v>683</v>
      </c>
    </row>
    <row r="180" spans="1:6" x14ac:dyDescent="0.25">
      <c r="A180" s="14" t="s">
        <v>402</v>
      </c>
      <c r="B180" s="15" t="s">
        <v>204</v>
      </c>
      <c r="C180" s="15" t="s">
        <v>344</v>
      </c>
      <c r="D180" t="s">
        <v>2002</v>
      </c>
    </row>
    <row r="181" spans="1:6" x14ac:dyDescent="0.25">
      <c r="A181" s="14" t="s">
        <v>403</v>
      </c>
      <c r="B181" s="15" t="s">
        <v>227</v>
      </c>
      <c r="C181" s="15" t="s">
        <v>349</v>
      </c>
      <c r="D181" t="s">
        <v>2002</v>
      </c>
    </row>
    <row r="182" spans="1:6" x14ac:dyDescent="0.25">
      <c r="A182" s="14" t="s">
        <v>404</v>
      </c>
      <c r="B182" s="15" t="s">
        <v>227</v>
      </c>
      <c r="C182" s="15" t="s">
        <v>349</v>
      </c>
      <c r="D182" t="s">
        <v>2002</v>
      </c>
      <c r="E182" t="s">
        <v>683</v>
      </c>
    </row>
    <row r="183" spans="1:6" x14ac:dyDescent="0.25">
      <c r="A183" s="14" t="s">
        <v>405</v>
      </c>
      <c r="B183" s="15" t="s">
        <v>204</v>
      </c>
      <c r="C183" s="15" t="s">
        <v>344</v>
      </c>
      <c r="D183" t="s">
        <v>2002</v>
      </c>
      <c r="E183" t="s">
        <v>683</v>
      </c>
    </row>
    <row r="184" spans="1:6" x14ac:dyDescent="0.25">
      <c r="A184" s="14" t="s">
        <v>406</v>
      </c>
      <c r="B184" s="15" t="s">
        <v>204</v>
      </c>
      <c r="C184" s="15" t="s">
        <v>344</v>
      </c>
      <c r="D184" t="s">
        <v>2002</v>
      </c>
    </row>
    <row r="185" spans="1:6" x14ac:dyDescent="0.25">
      <c r="A185" s="14" t="s">
        <v>407</v>
      </c>
      <c r="B185" s="15" t="s">
        <v>227</v>
      </c>
      <c r="C185" s="15" t="s">
        <v>349</v>
      </c>
      <c r="D185" t="s">
        <v>2002</v>
      </c>
    </row>
    <row r="186" spans="1:6" x14ac:dyDescent="0.25">
      <c r="A186" s="14" t="s">
        <v>408</v>
      </c>
      <c r="B186" s="15" t="s">
        <v>227</v>
      </c>
      <c r="C186" s="15" t="s">
        <v>349</v>
      </c>
      <c r="D186" t="s">
        <v>2002</v>
      </c>
      <c r="E186" t="s">
        <v>683</v>
      </c>
    </row>
    <row r="187" spans="1:6" x14ac:dyDescent="0.25">
      <c r="A187" s="14" t="s">
        <v>409</v>
      </c>
      <c r="B187" s="15" t="s">
        <v>204</v>
      </c>
      <c r="C187" s="15" t="s">
        <v>344</v>
      </c>
      <c r="D187" t="s">
        <v>2002</v>
      </c>
      <c r="E187" t="s">
        <v>683</v>
      </c>
    </row>
    <row r="188" spans="1:6" x14ac:dyDescent="0.25">
      <c r="A188" s="14" t="s">
        <v>410</v>
      </c>
      <c r="B188" s="15" t="s">
        <v>227</v>
      </c>
      <c r="C188" s="15" t="s">
        <v>349</v>
      </c>
      <c r="D188" t="s">
        <v>2002</v>
      </c>
      <c r="E188" t="s">
        <v>683</v>
      </c>
    </row>
    <row r="189" spans="1:6" x14ac:dyDescent="0.25">
      <c r="A189" s="14" t="s">
        <v>411</v>
      </c>
      <c r="B189" s="15" t="s">
        <v>204</v>
      </c>
      <c r="C189" s="15" t="s">
        <v>344</v>
      </c>
      <c r="D189" t="s">
        <v>2002</v>
      </c>
      <c r="E189" t="s">
        <v>683</v>
      </c>
    </row>
    <row r="190" spans="1:6" x14ac:dyDescent="0.25">
      <c r="A190" s="14" t="s">
        <v>412</v>
      </c>
      <c r="B190" s="15" t="s">
        <v>204</v>
      </c>
      <c r="C190" s="15" t="s">
        <v>344</v>
      </c>
      <c r="D190" t="s">
        <v>2002</v>
      </c>
    </row>
    <row r="191" spans="1:6" x14ac:dyDescent="0.25">
      <c r="A191" s="14" t="s">
        <v>413</v>
      </c>
      <c r="B191" s="15" t="s">
        <v>227</v>
      </c>
      <c r="C191" s="15" t="s">
        <v>349</v>
      </c>
      <c r="D191" t="s">
        <v>2002</v>
      </c>
      <c r="F191" s="140" t="s">
        <v>2014</v>
      </c>
    </row>
    <row r="192" spans="1:6" x14ac:dyDescent="0.25">
      <c r="A192" s="14" t="s">
        <v>130</v>
      </c>
      <c r="B192" s="15" t="s">
        <v>227</v>
      </c>
      <c r="C192" s="15" t="s">
        <v>414</v>
      </c>
      <c r="D192" t="s">
        <v>2002</v>
      </c>
      <c r="F192" s="140"/>
    </row>
    <row r="193" spans="1:6" x14ac:dyDescent="0.25">
      <c r="A193" s="14" t="s">
        <v>415</v>
      </c>
      <c r="B193" s="15" t="s">
        <v>227</v>
      </c>
      <c r="C193" s="15" t="s">
        <v>414</v>
      </c>
      <c r="D193" t="s">
        <v>2002</v>
      </c>
      <c r="E193" t="s">
        <v>683</v>
      </c>
      <c r="F193" s="140"/>
    </row>
    <row r="194" spans="1:6" x14ac:dyDescent="0.25">
      <c r="A194" s="14" t="s">
        <v>197</v>
      </c>
      <c r="B194" s="15" t="s">
        <v>227</v>
      </c>
      <c r="C194" s="15" t="s">
        <v>414</v>
      </c>
      <c r="D194" t="s">
        <v>2002</v>
      </c>
      <c r="F194" s="140"/>
    </row>
    <row r="195" spans="1:6" x14ac:dyDescent="0.25">
      <c r="A195" s="14" t="s">
        <v>416</v>
      </c>
      <c r="B195" s="15" t="s">
        <v>227</v>
      </c>
      <c r="C195" s="15" t="s">
        <v>414</v>
      </c>
      <c r="D195" t="s">
        <v>2002</v>
      </c>
      <c r="E195" t="s">
        <v>683</v>
      </c>
      <c r="F195" s="140"/>
    </row>
    <row r="196" spans="1:6" x14ac:dyDescent="0.25">
      <c r="A196" s="14" t="s">
        <v>129</v>
      </c>
      <c r="B196" s="15" t="s">
        <v>227</v>
      </c>
      <c r="C196" s="15" t="s">
        <v>414</v>
      </c>
      <c r="D196" t="s">
        <v>2002</v>
      </c>
      <c r="F196" s="140"/>
    </row>
    <row r="197" spans="1:6" x14ac:dyDescent="0.25">
      <c r="A197" s="14" t="s">
        <v>417</v>
      </c>
      <c r="B197" s="15" t="s">
        <v>227</v>
      </c>
      <c r="C197" s="15" t="s">
        <v>414</v>
      </c>
      <c r="D197" t="s">
        <v>2002</v>
      </c>
    </row>
    <row r="198" spans="1:6" x14ac:dyDescent="0.25">
      <c r="A198" s="14" t="s">
        <v>1811</v>
      </c>
      <c r="B198" s="15" t="s">
        <v>227</v>
      </c>
      <c r="C198" s="15" t="s">
        <v>2015</v>
      </c>
      <c r="D198" t="s">
        <v>2002</v>
      </c>
    </row>
    <row r="199" spans="1:6" x14ac:dyDescent="0.25">
      <c r="A199" s="14" t="s">
        <v>420</v>
      </c>
      <c r="B199" s="15" t="s">
        <v>204</v>
      </c>
      <c r="C199" s="15" t="s">
        <v>421</v>
      </c>
    </row>
    <row r="200" spans="1:6" x14ac:dyDescent="0.25">
      <c r="A200" s="14" t="s">
        <v>422</v>
      </c>
      <c r="B200" s="15" t="s">
        <v>204</v>
      </c>
      <c r="C200" s="15" t="s">
        <v>421</v>
      </c>
    </row>
    <row r="201" spans="1:6" x14ac:dyDescent="0.25">
      <c r="A201" s="14" t="s">
        <v>423</v>
      </c>
      <c r="B201" s="15" t="s">
        <v>204</v>
      </c>
      <c r="C201" s="15" t="s">
        <v>421</v>
      </c>
    </row>
    <row r="202" spans="1:6" x14ac:dyDescent="0.25">
      <c r="A202" s="14" t="s">
        <v>424</v>
      </c>
      <c r="B202" s="15" t="s">
        <v>204</v>
      </c>
      <c r="C202" s="15" t="s">
        <v>421</v>
      </c>
    </row>
    <row r="203" spans="1:6" x14ac:dyDescent="0.25">
      <c r="A203" s="14" t="s">
        <v>425</v>
      </c>
      <c r="B203" s="107" t="s">
        <v>227</v>
      </c>
      <c r="C203" s="15" t="s">
        <v>421</v>
      </c>
    </row>
    <row r="204" spans="1:6" x14ac:dyDescent="0.25">
      <c r="A204" s="14" t="s">
        <v>426</v>
      </c>
      <c r="B204" s="15" t="s">
        <v>204</v>
      </c>
      <c r="C204" s="15" t="s">
        <v>421</v>
      </c>
    </row>
    <row r="205" spans="1:6" x14ac:dyDescent="0.25">
      <c r="A205" s="14" t="s">
        <v>427</v>
      </c>
      <c r="B205" s="15" t="s">
        <v>204</v>
      </c>
      <c r="C205" s="15" t="s">
        <v>421</v>
      </c>
    </row>
    <row r="206" spans="1:6" x14ac:dyDescent="0.25">
      <c r="A206" s="14" t="s">
        <v>428</v>
      </c>
      <c r="B206" s="15" t="s">
        <v>204</v>
      </c>
      <c r="C206" s="15" t="s">
        <v>421</v>
      </c>
    </row>
    <row r="207" spans="1:6" x14ac:dyDescent="0.25">
      <c r="A207" s="14" t="s">
        <v>429</v>
      </c>
      <c r="B207" s="15" t="s">
        <v>227</v>
      </c>
      <c r="C207" s="15" t="s">
        <v>421</v>
      </c>
    </row>
    <row r="208" spans="1:6" x14ac:dyDescent="0.25">
      <c r="A208" s="14" t="s">
        <v>430</v>
      </c>
      <c r="B208" s="15" t="s">
        <v>204</v>
      </c>
      <c r="C208" s="15" t="s">
        <v>421</v>
      </c>
    </row>
    <row r="209" spans="1:3" x14ac:dyDescent="0.25">
      <c r="A209" s="14" t="s">
        <v>431</v>
      </c>
      <c r="B209" s="15" t="s">
        <v>204</v>
      </c>
      <c r="C209" s="15" t="s">
        <v>421</v>
      </c>
    </row>
    <row r="210" spans="1:3" x14ac:dyDescent="0.25">
      <c r="A210" s="14" t="s">
        <v>432</v>
      </c>
      <c r="B210" s="15" t="s">
        <v>204</v>
      </c>
      <c r="C210" s="15" t="s">
        <v>421</v>
      </c>
    </row>
    <row r="211" spans="1:3" x14ac:dyDescent="0.25">
      <c r="A211" s="14" t="s">
        <v>187</v>
      </c>
      <c r="B211" s="15" t="s">
        <v>204</v>
      </c>
      <c r="C211" s="15" t="s">
        <v>433</v>
      </c>
    </row>
    <row r="212" spans="1:3" x14ac:dyDescent="0.25">
      <c r="A212" s="14" t="s">
        <v>434</v>
      </c>
      <c r="B212" s="15" t="s">
        <v>204</v>
      </c>
      <c r="C212" s="15" t="s">
        <v>433</v>
      </c>
    </row>
    <row r="213" spans="1:3" x14ac:dyDescent="0.25">
      <c r="A213" s="14" t="s">
        <v>435</v>
      </c>
      <c r="B213" s="15" t="s">
        <v>204</v>
      </c>
      <c r="C213" s="15" t="s">
        <v>433</v>
      </c>
    </row>
    <row r="214" spans="1:3" x14ac:dyDescent="0.25">
      <c r="A214" s="14" t="s">
        <v>436</v>
      </c>
      <c r="B214" s="15" t="s">
        <v>204</v>
      </c>
      <c r="C214" s="15" t="s">
        <v>437</v>
      </c>
    </row>
    <row r="215" spans="1:3" x14ac:dyDescent="0.25">
      <c r="A215" s="12" t="s">
        <v>438</v>
      </c>
      <c r="B215" s="15" t="s">
        <v>227</v>
      </c>
      <c r="C215" s="13" t="s">
        <v>439</v>
      </c>
    </row>
    <row r="216" spans="1:3" x14ac:dyDescent="0.25">
      <c r="A216" s="12" t="s">
        <v>441</v>
      </c>
      <c r="B216" s="15" t="s">
        <v>204</v>
      </c>
      <c r="C216" s="13" t="s">
        <v>437</v>
      </c>
    </row>
    <row r="217" spans="1:3" x14ac:dyDescent="0.25">
      <c r="A217" s="12" t="s">
        <v>442</v>
      </c>
      <c r="B217" s="15" t="s">
        <v>227</v>
      </c>
      <c r="C217" s="13" t="s">
        <v>439</v>
      </c>
    </row>
    <row r="218" spans="1:3" x14ac:dyDescent="0.25">
      <c r="A218" s="12" t="s">
        <v>443</v>
      </c>
      <c r="B218" s="15" t="s">
        <v>204</v>
      </c>
      <c r="C218" s="13" t="s">
        <v>443</v>
      </c>
    </row>
    <row r="219" spans="1:3" x14ac:dyDescent="0.25">
      <c r="A219" s="12" t="s">
        <v>444</v>
      </c>
      <c r="B219" s="15" t="s">
        <v>227</v>
      </c>
      <c r="C219" s="13" t="s">
        <v>444</v>
      </c>
    </row>
    <row r="220" spans="1:3" x14ac:dyDescent="0.25">
      <c r="A220" s="12" t="s">
        <v>445</v>
      </c>
      <c r="B220" s="15" t="s">
        <v>204</v>
      </c>
      <c r="C220" s="13" t="s">
        <v>445</v>
      </c>
    </row>
    <row r="221" spans="1:3" x14ac:dyDescent="0.25">
      <c r="A221" s="12" t="s">
        <v>446</v>
      </c>
      <c r="B221" s="15" t="s">
        <v>204</v>
      </c>
      <c r="C221" s="13" t="s">
        <v>447</v>
      </c>
    </row>
    <row r="222" spans="1:3" x14ac:dyDescent="0.25">
      <c r="A222" s="12" t="s">
        <v>448</v>
      </c>
      <c r="B222" s="15" t="s">
        <v>204</v>
      </c>
      <c r="C222" s="13" t="s">
        <v>447</v>
      </c>
    </row>
    <row r="223" spans="1:3" x14ac:dyDescent="0.25">
      <c r="A223" s="12" t="s">
        <v>449</v>
      </c>
      <c r="B223" s="15" t="s">
        <v>204</v>
      </c>
      <c r="C223" s="13" t="s">
        <v>447</v>
      </c>
    </row>
    <row r="224" spans="1:3" x14ac:dyDescent="0.25">
      <c r="A224" s="12" t="s">
        <v>131</v>
      </c>
      <c r="B224" s="15" t="s">
        <v>204</v>
      </c>
      <c r="C224" s="13" t="s">
        <v>450</v>
      </c>
    </row>
    <row r="225" spans="1:4" x14ac:dyDescent="0.25">
      <c r="A225" s="12" t="s">
        <v>451</v>
      </c>
      <c r="B225" s="15" t="s">
        <v>204</v>
      </c>
      <c r="C225" s="13" t="s">
        <v>450</v>
      </c>
    </row>
    <row r="226" spans="1:4" x14ac:dyDescent="0.25">
      <c r="A226" s="14" t="s">
        <v>452</v>
      </c>
      <c r="B226" s="15" t="s">
        <v>227</v>
      </c>
      <c r="C226" s="15" t="s">
        <v>2016</v>
      </c>
      <c r="D226" t="s">
        <v>1999</v>
      </c>
    </row>
    <row r="227" spans="1:4" x14ac:dyDescent="0.25">
      <c r="A227" s="14" t="s">
        <v>2017</v>
      </c>
      <c r="B227" s="15" t="s">
        <v>227</v>
      </c>
      <c r="C227" s="15" t="s">
        <v>2018</v>
      </c>
      <c r="D227" t="s">
        <v>1999</v>
      </c>
    </row>
    <row r="228" spans="1:4" x14ac:dyDescent="0.25">
      <c r="A228" s="12" t="s">
        <v>12</v>
      </c>
      <c r="B228" s="15" t="s">
        <v>204</v>
      </c>
      <c r="C228" s="13" t="s">
        <v>12</v>
      </c>
    </row>
    <row r="229" spans="1:4" x14ac:dyDescent="0.25">
      <c r="A229" s="12" t="s">
        <v>453</v>
      </c>
      <c r="B229" s="15" t="s">
        <v>204</v>
      </c>
      <c r="C229" s="13" t="s">
        <v>12</v>
      </c>
    </row>
    <row r="230" spans="1:4" x14ac:dyDescent="0.25">
      <c r="A230" s="12" t="s">
        <v>454</v>
      </c>
      <c r="B230" s="15" t="s">
        <v>204</v>
      </c>
      <c r="C230" s="13" t="s">
        <v>12</v>
      </c>
    </row>
    <row r="231" spans="1:4" x14ac:dyDescent="0.25">
      <c r="A231" s="12" t="s">
        <v>455</v>
      </c>
      <c r="B231" s="15" t="s">
        <v>204</v>
      </c>
      <c r="C231" s="13" t="s">
        <v>12</v>
      </c>
    </row>
    <row r="232" spans="1:4" x14ac:dyDescent="0.25">
      <c r="A232" s="12" t="s">
        <v>456</v>
      </c>
      <c r="B232" s="15" t="s">
        <v>204</v>
      </c>
      <c r="C232" s="13" t="s">
        <v>12</v>
      </c>
    </row>
    <row r="233" spans="1:4" x14ac:dyDescent="0.25">
      <c r="A233" s="12" t="s">
        <v>457</v>
      </c>
      <c r="B233" s="15" t="s">
        <v>204</v>
      </c>
      <c r="C233" s="13" t="s">
        <v>457</v>
      </c>
    </row>
    <row r="234" spans="1:4" x14ac:dyDescent="0.25">
      <c r="A234" s="12" t="s">
        <v>458</v>
      </c>
      <c r="B234" s="15" t="s">
        <v>204</v>
      </c>
      <c r="C234" s="13" t="s">
        <v>457</v>
      </c>
    </row>
    <row r="235" spans="1:4" x14ac:dyDescent="0.25">
      <c r="A235" s="14" t="s">
        <v>459</v>
      </c>
      <c r="B235" s="15" t="s">
        <v>227</v>
      </c>
      <c r="C235" s="15" t="s">
        <v>457</v>
      </c>
    </row>
    <row r="236" spans="1:4" x14ac:dyDescent="0.25">
      <c r="A236" s="18" t="s">
        <v>2019</v>
      </c>
      <c r="B236" s="15" t="s">
        <v>227</v>
      </c>
      <c r="C236" s="15" t="s">
        <v>457</v>
      </c>
    </row>
    <row r="237" spans="1:4" x14ac:dyDescent="0.25">
      <c r="A237" s="14" t="s">
        <v>2020</v>
      </c>
      <c r="B237" s="15" t="s">
        <v>227</v>
      </c>
      <c r="C237" s="15" t="s">
        <v>457</v>
      </c>
    </row>
    <row r="238" spans="1:4" x14ac:dyDescent="0.25">
      <c r="A238" s="14" t="s">
        <v>460</v>
      </c>
      <c r="B238" s="15" t="s">
        <v>204</v>
      </c>
      <c r="C238" s="15" t="s">
        <v>457</v>
      </c>
      <c r="D238" t="s">
        <v>1999</v>
      </c>
    </row>
    <row r="239" spans="1:4" x14ac:dyDescent="0.25">
      <c r="A239" s="12" t="s">
        <v>461</v>
      </c>
      <c r="B239" s="15" t="s">
        <v>204</v>
      </c>
      <c r="C239" s="13" t="s">
        <v>457</v>
      </c>
      <c r="D239" t="s">
        <v>2002</v>
      </c>
    </row>
    <row r="240" spans="1:4" x14ac:dyDescent="0.25">
      <c r="A240" s="106" t="s">
        <v>462</v>
      </c>
      <c r="B240" s="15" t="s">
        <v>227</v>
      </c>
      <c r="C240" s="15" t="s">
        <v>457</v>
      </c>
      <c r="D240" t="s">
        <v>2002</v>
      </c>
    </row>
    <row r="241" spans="1:4" x14ac:dyDescent="0.25">
      <c r="A241" s="12" t="s">
        <v>463</v>
      </c>
      <c r="B241" s="15" t="s">
        <v>204</v>
      </c>
      <c r="C241" s="13" t="s">
        <v>464</v>
      </c>
      <c r="D241" t="s">
        <v>1999</v>
      </c>
    </row>
    <row r="242" spans="1:4" x14ac:dyDescent="0.25">
      <c r="A242" s="12" t="s">
        <v>465</v>
      </c>
      <c r="B242" s="15" t="s">
        <v>227</v>
      </c>
      <c r="C242" s="13" t="s">
        <v>466</v>
      </c>
      <c r="D242" t="s">
        <v>1999</v>
      </c>
    </row>
    <row r="243" spans="1:4" x14ac:dyDescent="0.25">
      <c r="A243" s="14" t="s">
        <v>467</v>
      </c>
      <c r="B243" s="15" t="s">
        <v>204</v>
      </c>
      <c r="C243" s="15" t="s">
        <v>464</v>
      </c>
      <c r="D243" t="s">
        <v>1999</v>
      </c>
    </row>
    <row r="244" spans="1:4" x14ac:dyDescent="0.25">
      <c r="A244" s="12" t="s">
        <v>468</v>
      </c>
      <c r="B244" s="15" t="s">
        <v>227</v>
      </c>
      <c r="C244" s="13" t="s">
        <v>466</v>
      </c>
      <c r="D244" t="s">
        <v>1999</v>
      </c>
    </row>
    <row r="245" spans="1:4" x14ac:dyDescent="0.25">
      <c r="A245" s="14" t="s">
        <v>2021</v>
      </c>
      <c r="B245" s="15" t="s">
        <v>204</v>
      </c>
      <c r="C245" s="15" t="s">
        <v>464</v>
      </c>
      <c r="D245" t="s">
        <v>1999</v>
      </c>
    </row>
    <row r="246" spans="1:4" x14ac:dyDescent="0.25">
      <c r="A246" s="14" t="s">
        <v>2022</v>
      </c>
      <c r="B246" s="15" t="s">
        <v>204</v>
      </c>
      <c r="C246" s="15" t="s">
        <v>464</v>
      </c>
      <c r="D246" t="s">
        <v>1999</v>
      </c>
    </row>
    <row r="247" spans="1:4" x14ac:dyDescent="0.25">
      <c r="A247" s="12" t="s">
        <v>469</v>
      </c>
      <c r="B247" s="15" t="s">
        <v>204</v>
      </c>
      <c r="C247" s="13" t="s">
        <v>464</v>
      </c>
      <c r="D247" t="s">
        <v>1999</v>
      </c>
    </row>
    <row r="248" spans="1:4" x14ac:dyDescent="0.25">
      <c r="A248" s="14" t="s">
        <v>470</v>
      </c>
      <c r="B248" s="15" t="s">
        <v>227</v>
      </c>
      <c r="C248" s="15" t="s">
        <v>466</v>
      </c>
      <c r="D248" t="s">
        <v>1999</v>
      </c>
    </row>
    <row r="249" spans="1:4" x14ac:dyDescent="0.25">
      <c r="A249" s="14" t="s">
        <v>2023</v>
      </c>
      <c r="B249" s="15" t="s">
        <v>204</v>
      </c>
      <c r="C249" s="15" t="s">
        <v>464</v>
      </c>
      <c r="D249" t="s">
        <v>1999</v>
      </c>
    </row>
    <row r="250" spans="1:4" x14ac:dyDescent="0.25">
      <c r="A250" s="14" t="s">
        <v>471</v>
      </c>
      <c r="B250" s="15" t="s">
        <v>204</v>
      </c>
      <c r="C250" s="15" t="s">
        <v>464</v>
      </c>
      <c r="D250" t="s">
        <v>1999</v>
      </c>
    </row>
    <row r="251" spans="1:4" x14ac:dyDescent="0.25">
      <c r="A251" s="14" t="s">
        <v>472</v>
      </c>
      <c r="B251" s="15" t="s">
        <v>227</v>
      </c>
      <c r="C251" s="15" t="s">
        <v>466</v>
      </c>
      <c r="D251" t="s">
        <v>1999</v>
      </c>
    </row>
    <row r="252" spans="1:4" x14ac:dyDescent="0.25">
      <c r="A252" s="14" t="s">
        <v>473</v>
      </c>
      <c r="B252" s="15" t="s">
        <v>204</v>
      </c>
      <c r="C252" s="15" t="s">
        <v>474</v>
      </c>
    </row>
    <row r="253" spans="1:4" x14ac:dyDescent="0.25">
      <c r="A253" s="14" t="s">
        <v>475</v>
      </c>
      <c r="B253" s="15" t="s">
        <v>204</v>
      </c>
      <c r="C253" s="15" t="s">
        <v>474</v>
      </c>
    </row>
    <row r="254" spans="1:4" x14ac:dyDescent="0.25">
      <c r="A254" s="14" t="s">
        <v>476</v>
      </c>
      <c r="B254" s="15" t="s">
        <v>204</v>
      </c>
      <c r="C254" s="15" t="s">
        <v>474</v>
      </c>
    </row>
    <row r="255" spans="1:4" x14ac:dyDescent="0.25">
      <c r="A255" s="14" t="s">
        <v>477</v>
      </c>
      <c r="B255" s="15" t="s">
        <v>204</v>
      </c>
      <c r="C255" s="15" t="s">
        <v>474</v>
      </c>
    </row>
    <row r="256" spans="1:4" x14ac:dyDescent="0.25">
      <c r="A256" s="14" t="s">
        <v>478</v>
      </c>
      <c r="B256" s="15" t="s">
        <v>204</v>
      </c>
      <c r="C256" s="15" t="s">
        <v>474</v>
      </c>
    </row>
    <row r="257" spans="1:4" x14ac:dyDescent="0.25">
      <c r="A257" s="14" t="s">
        <v>479</v>
      </c>
      <c r="B257" s="15" t="s">
        <v>204</v>
      </c>
      <c r="C257" s="15" t="s">
        <v>474</v>
      </c>
    </row>
    <row r="258" spans="1:4" x14ac:dyDescent="0.25">
      <c r="A258" s="14" t="s">
        <v>480</v>
      </c>
      <c r="B258" s="15" t="s">
        <v>204</v>
      </c>
      <c r="C258" s="15" t="s">
        <v>481</v>
      </c>
    </row>
    <row r="259" spans="1:4" x14ac:dyDescent="0.25">
      <c r="A259" s="14" t="s">
        <v>482</v>
      </c>
      <c r="B259" s="15" t="s">
        <v>204</v>
      </c>
      <c r="C259" s="15" t="s">
        <v>481</v>
      </c>
    </row>
    <row r="260" spans="1:4" x14ac:dyDescent="0.25">
      <c r="A260" s="14" t="s">
        <v>483</v>
      </c>
      <c r="B260" s="15" t="s">
        <v>204</v>
      </c>
      <c r="C260" s="15" t="s">
        <v>481</v>
      </c>
    </row>
    <row r="261" spans="1:4" x14ac:dyDescent="0.25">
      <c r="A261" s="14" t="s">
        <v>484</v>
      </c>
      <c r="B261" s="15" t="s">
        <v>227</v>
      </c>
      <c r="C261" s="15" t="s">
        <v>481</v>
      </c>
    </row>
    <row r="262" spans="1:4" x14ac:dyDescent="0.25">
      <c r="A262" s="14" t="s">
        <v>485</v>
      </c>
      <c r="B262" s="15" t="s">
        <v>204</v>
      </c>
      <c r="C262" s="15" t="s">
        <v>481</v>
      </c>
    </row>
    <row r="263" spans="1:4" x14ac:dyDescent="0.25">
      <c r="A263" s="14" t="s">
        <v>486</v>
      </c>
      <c r="B263" s="15" t="s">
        <v>204</v>
      </c>
      <c r="C263" s="15" t="s">
        <v>481</v>
      </c>
    </row>
    <row r="264" spans="1:4" x14ac:dyDescent="0.25">
      <c r="A264" s="14" t="s">
        <v>487</v>
      </c>
      <c r="B264" s="15" t="s">
        <v>204</v>
      </c>
      <c r="C264" s="15" t="s">
        <v>481</v>
      </c>
    </row>
    <row r="265" spans="1:4" x14ac:dyDescent="0.25">
      <c r="A265" s="14" t="s">
        <v>488</v>
      </c>
      <c r="B265" s="15" t="s">
        <v>204</v>
      </c>
      <c r="C265" s="15" t="s">
        <v>489</v>
      </c>
    </row>
    <row r="266" spans="1:4" x14ac:dyDescent="0.25">
      <c r="A266" s="14" t="s">
        <v>490</v>
      </c>
      <c r="B266" s="15" t="s">
        <v>227</v>
      </c>
      <c r="C266" s="15" t="s">
        <v>491</v>
      </c>
    </row>
    <row r="267" spans="1:4" x14ac:dyDescent="0.25">
      <c r="A267" s="14" t="s">
        <v>492</v>
      </c>
      <c r="B267" s="15" t="s">
        <v>204</v>
      </c>
      <c r="C267" s="15" t="s">
        <v>493</v>
      </c>
      <c r="D267" t="s">
        <v>1999</v>
      </c>
    </row>
    <row r="268" spans="1:4" x14ac:dyDescent="0.25">
      <c r="A268" s="14" t="s">
        <v>494</v>
      </c>
      <c r="B268" s="15" t="s">
        <v>227</v>
      </c>
      <c r="C268" s="15" t="s">
        <v>495</v>
      </c>
      <c r="D268" t="s">
        <v>1999</v>
      </c>
    </row>
    <row r="269" spans="1:4" x14ac:dyDescent="0.25">
      <c r="A269" s="14" t="s">
        <v>496</v>
      </c>
      <c r="B269" s="15" t="s">
        <v>204</v>
      </c>
      <c r="C269" s="15" t="s">
        <v>493</v>
      </c>
      <c r="D269" t="s">
        <v>1999</v>
      </c>
    </row>
    <row r="270" spans="1:4" x14ac:dyDescent="0.25">
      <c r="A270" s="14" t="s">
        <v>497</v>
      </c>
      <c r="B270" s="15" t="s">
        <v>227</v>
      </c>
      <c r="C270" s="15" t="s">
        <v>495</v>
      </c>
      <c r="D270" t="s">
        <v>1999</v>
      </c>
    </row>
    <row r="271" spans="1:4" x14ac:dyDescent="0.25">
      <c r="A271" s="14" t="s">
        <v>498</v>
      </c>
      <c r="B271" s="15" t="s">
        <v>204</v>
      </c>
      <c r="C271" s="15" t="s">
        <v>493</v>
      </c>
      <c r="D271" t="s">
        <v>1999</v>
      </c>
    </row>
    <row r="272" spans="1:4" x14ac:dyDescent="0.25">
      <c r="A272" s="14" t="s">
        <v>499</v>
      </c>
      <c r="B272" s="15" t="s">
        <v>227</v>
      </c>
      <c r="C272" s="15" t="s">
        <v>495</v>
      </c>
      <c r="D272" t="s">
        <v>1999</v>
      </c>
    </row>
    <row r="273" spans="1:4" x14ac:dyDescent="0.25">
      <c r="A273" s="14" t="s">
        <v>500</v>
      </c>
      <c r="B273" s="15" t="s">
        <v>204</v>
      </c>
      <c r="C273" s="15" t="s">
        <v>493</v>
      </c>
      <c r="D273" t="s">
        <v>1999</v>
      </c>
    </row>
    <row r="274" spans="1:4" x14ac:dyDescent="0.25">
      <c r="A274" s="14" t="s">
        <v>501</v>
      </c>
      <c r="B274" s="15" t="s">
        <v>227</v>
      </c>
      <c r="C274" s="15" t="s">
        <v>495</v>
      </c>
      <c r="D274" t="s">
        <v>1999</v>
      </c>
    </row>
    <row r="275" spans="1:4" x14ac:dyDescent="0.25">
      <c r="A275" s="14" t="s">
        <v>502</v>
      </c>
      <c r="B275" s="15" t="s">
        <v>204</v>
      </c>
      <c r="C275" s="15" t="s">
        <v>493</v>
      </c>
      <c r="D275" t="s">
        <v>1999</v>
      </c>
    </row>
    <row r="276" spans="1:4" x14ac:dyDescent="0.25">
      <c r="A276" s="14" t="s">
        <v>503</v>
      </c>
      <c r="B276" s="15" t="s">
        <v>227</v>
      </c>
      <c r="C276" s="15" t="s">
        <v>495</v>
      </c>
      <c r="D276" t="s">
        <v>1999</v>
      </c>
    </row>
    <row r="277" spans="1:4" x14ac:dyDescent="0.25">
      <c r="A277" s="14" t="s">
        <v>504</v>
      </c>
      <c r="B277" s="15" t="s">
        <v>204</v>
      </c>
      <c r="C277" s="15" t="s">
        <v>493</v>
      </c>
      <c r="D277" t="s">
        <v>1999</v>
      </c>
    </row>
    <row r="278" spans="1:4" x14ac:dyDescent="0.25">
      <c r="A278" s="14" t="s">
        <v>505</v>
      </c>
      <c r="B278" s="15" t="s">
        <v>227</v>
      </c>
      <c r="C278" s="15" t="s">
        <v>495</v>
      </c>
      <c r="D278" t="s">
        <v>1999</v>
      </c>
    </row>
    <row r="279" spans="1:4" x14ac:dyDescent="0.25">
      <c r="A279" s="14" t="s">
        <v>506</v>
      </c>
      <c r="B279" s="15" t="s">
        <v>204</v>
      </c>
      <c r="C279" s="15" t="s">
        <v>506</v>
      </c>
    </row>
    <row r="280" spans="1:4" x14ac:dyDescent="0.25">
      <c r="A280" s="14" t="s">
        <v>507</v>
      </c>
      <c r="B280" s="15" t="s">
        <v>204</v>
      </c>
      <c r="C280" s="15" t="s">
        <v>506</v>
      </c>
    </row>
    <row r="281" spans="1:4" x14ac:dyDescent="0.25">
      <c r="A281" s="14" t="s">
        <v>508</v>
      </c>
      <c r="B281" s="15" t="s">
        <v>204</v>
      </c>
      <c r="C281" s="15" t="s">
        <v>506</v>
      </c>
    </row>
    <row r="282" spans="1:4" x14ac:dyDescent="0.25">
      <c r="A282" s="14" t="s">
        <v>509</v>
      </c>
      <c r="B282" s="15" t="s">
        <v>204</v>
      </c>
      <c r="C282" s="15" t="s">
        <v>506</v>
      </c>
    </row>
    <row r="283" spans="1:4" x14ac:dyDescent="0.25">
      <c r="A283" s="14" t="s">
        <v>510</v>
      </c>
      <c r="B283" s="15" t="s">
        <v>204</v>
      </c>
      <c r="C283" s="15" t="s">
        <v>510</v>
      </c>
    </row>
    <row r="284" spans="1:4" x14ac:dyDescent="0.25">
      <c r="A284" s="14" t="s">
        <v>511</v>
      </c>
      <c r="B284" s="15" t="s">
        <v>204</v>
      </c>
      <c r="C284" s="15" t="s">
        <v>510</v>
      </c>
    </row>
    <row r="285" spans="1:4" x14ac:dyDescent="0.25">
      <c r="A285" s="14" t="s">
        <v>514</v>
      </c>
      <c r="B285" s="15" t="s">
        <v>204</v>
      </c>
      <c r="C285" s="15" t="s">
        <v>510</v>
      </c>
    </row>
    <row r="286" spans="1:4" x14ac:dyDescent="0.25">
      <c r="A286" s="14" t="s">
        <v>515</v>
      </c>
      <c r="B286" s="15" t="s">
        <v>204</v>
      </c>
      <c r="C286" s="15" t="s">
        <v>510</v>
      </c>
    </row>
    <row r="287" spans="1:4" x14ac:dyDescent="0.25">
      <c r="A287" s="14" t="s">
        <v>516</v>
      </c>
      <c r="B287" s="15" t="s">
        <v>204</v>
      </c>
      <c r="C287" s="15" t="s">
        <v>516</v>
      </c>
    </row>
    <row r="288" spans="1:4" x14ac:dyDescent="0.25">
      <c r="A288" s="14" t="s">
        <v>517</v>
      </c>
      <c r="B288" s="15" t="s">
        <v>204</v>
      </c>
      <c r="C288" s="15" t="s">
        <v>516</v>
      </c>
    </row>
    <row r="289" spans="1:5" x14ac:dyDescent="0.25">
      <c r="A289" s="14" t="s">
        <v>518</v>
      </c>
      <c r="B289" s="15" t="s">
        <v>204</v>
      </c>
      <c r="C289" s="15" t="s">
        <v>516</v>
      </c>
    </row>
    <row r="290" spans="1:5" x14ac:dyDescent="0.25">
      <c r="A290" s="14" t="s">
        <v>519</v>
      </c>
      <c r="B290" s="15" t="s">
        <v>204</v>
      </c>
      <c r="C290" s="15" t="s">
        <v>516</v>
      </c>
    </row>
    <row r="291" spans="1:5" x14ac:dyDescent="0.25">
      <c r="A291" s="14" t="s">
        <v>520</v>
      </c>
      <c r="B291" s="15" t="s">
        <v>204</v>
      </c>
      <c r="C291" s="15" t="s">
        <v>520</v>
      </c>
    </row>
    <row r="292" spans="1:5" x14ac:dyDescent="0.25">
      <c r="A292" s="14" t="s">
        <v>2024</v>
      </c>
      <c r="B292" s="15" t="s">
        <v>227</v>
      </c>
      <c r="C292" s="15" t="s">
        <v>520</v>
      </c>
    </row>
    <row r="293" spans="1:5" x14ac:dyDescent="0.25">
      <c r="A293" s="14" t="s">
        <v>521</v>
      </c>
      <c r="B293" s="15" t="s">
        <v>204</v>
      </c>
      <c r="C293" s="15" t="s">
        <v>520</v>
      </c>
    </row>
    <row r="294" spans="1:5" x14ac:dyDescent="0.25">
      <c r="A294" s="14" t="s">
        <v>522</v>
      </c>
      <c r="B294" s="15" t="s">
        <v>204</v>
      </c>
      <c r="C294" s="15" t="s">
        <v>520</v>
      </c>
    </row>
    <row r="295" spans="1:5" x14ac:dyDescent="0.25">
      <c r="A295" s="14" t="s">
        <v>523</v>
      </c>
      <c r="B295" s="15" t="s">
        <v>204</v>
      </c>
      <c r="C295" s="15" t="s">
        <v>520</v>
      </c>
    </row>
    <row r="296" spans="1:5" x14ac:dyDescent="0.25">
      <c r="A296" s="106" t="s">
        <v>524</v>
      </c>
      <c r="B296" s="15" t="s">
        <v>227</v>
      </c>
      <c r="C296" s="15" t="s">
        <v>527</v>
      </c>
      <c r="D296" t="s">
        <v>1999</v>
      </c>
    </row>
    <row r="297" spans="1:5" x14ac:dyDescent="0.25">
      <c r="A297" s="14" t="s">
        <v>526</v>
      </c>
      <c r="B297" s="15" t="s">
        <v>227</v>
      </c>
      <c r="C297" s="15" t="s">
        <v>527</v>
      </c>
      <c r="D297" t="s">
        <v>1999</v>
      </c>
    </row>
    <row r="298" spans="1:5" x14ac:dyDescent="0.25">
      <c r="A298" s="14" t="s">
        <v>528</v>
      </c>
      <c r="B298" s="15" t="s">
        <v>227</v>
      </c>
      <c r="C298" s="15" t="s">
        <v>2025</v>
      </c>
      <c r="D298" t="s">
        <v>1999</v>
      </c>
    </row>
    <row r="299" spans="1:5" x14ac:dyDescent="0.25">
      <c r="A299" s="14" t="s">
        <v>529</v>
      </c>
      <c r="B299" s="15" t="s">
        <v>227</v>
      </c>
      <c r="C299" s="15" t="s">
        <v>527</v>
      </c>
      <c r="D299" t="s">
        <v>1999</v>
      </c>
    </row>
    <row r="300" spans="1:5" x14ac:dyDescent="0.25">
      <c r="A300" s="14" t="s">
        <v>530</v>
      </c>
      <c r="B300" s="15" t="s">
        <v>612</v>
      </c>
      <c r="C300" s="15" t="s">
        <v>527</v>
      </c>
      <c r="D300" t="s">
        <v>1999</v>
      </c>
    </row>
    <row r="301" spans="1:5" x14ac:dyDescent="0.25">
      <c r="A301" s="14" t="s">
        <v>531</v>
      </c>
      <c r="B301" s="15" t="s">
        <v>227</v>
      </c>
      <c r="C301" s="15" t="s">
        <v>527</v>
      </c>
      <c r="D301" t="s">
        <v>1999</v>
      </c>
      <c r="E301" t="s">
        <v>683</v>
      </c>
    </row>
    <row r="302" spans="1:5" x14ac:dyDescent="0.25">
      <c r="A302" s="106" t="s">
        <v>532</v>
      </c>
      <c r="B302" s="15" t="s">
        <v>2026</v>
      </c>
      <c r="C302" s="15" t="s">
        <v>527</v>
      </c>
      <c r="D302" t="s">
        <v>1999</v>
      </c>
    </row>
    <row r="303" spans="1:5" x14ac:dyDescent="0.25">
      <c r="A303" s="14" t="s">
        <v>533</v>
      </c>
      <c r="B303" s="15" t="s">
        <v>227</v>
      </c>
      <c r="C303" s="15" t="s">
        <v>527</v>
      </c>
      <c r="D303" t="s">
        <v>1999</v>
      </c>
      <c r="E303" t="s">
        <v>683</v>
      </c>
    </row>
    <row r="304" spans="1:5" x14ac:dyDescent="0.25">
      <c r="A304" s="14" t="s">
        <v>534</v>
      </c>
      <c r="B304" s="15" t="s">
        <v>227</v>
      </c>
      <c r="C304" s="15" t="s">
        <v>527</v>
      </c>
      <c r="D304" t="s">
        <v>1999</v>
      </c>
    </row>
    <row r="305" spans="1:5" x14ac:dyDescent="0.25">
      <c r="A305" s="106" t="s">
        <v>535</v>
      </c>
      <c r="B305" s="107" t="s">
        <v>227</v>
      </c>
      <c r="C305" s="15" t="s">
        <v>527</v>
      </c>
      <c r="D305" t="s">
        <v>1999</v>
      </c>
    </row>
    <row r="306" spans="1:5" x14ac:dyDescent="0.25">
      <c r="A306" s="14" t="s">
        <v>537</v>
      </c>
      <c r="B306" s="15" t="s">
        <v>227</v>
      </c>
      <c r="C306" s="15" t="s">
        <v>2027</v>
      </c>
      <c r="D306" t="s">
        <v>1999</v>
      </c>
    </row>
    <row r="307" spans="1:5" x14ac:dyDescent="0.25">
      <c r="A307" s="14" t="s">
        <v>538</v>
      </c>
      <c r="B307" s="107" t="s">
        <v>227</v>
      </c>
      <c r="C307" s="15" t="s">
        <v>527</v>
      </c>
      <c r="D307" t="s">
        <v>1999</v>
      </c>
    </row>
    <row r="308" spans="1:5" x14ac:dyDescent="0.25">
      <c r="A308" s="106" t="s">
        <v>539</v>
      </c>
      <c r="B308" s="15" t="s">
        <v>2026</v>
      </c>
      <c r="C308" s="15" t="s">
        <v>527</v>
      </c>
      <c r="D308" t="s">
        <v>1999</v>
      </c>
    </row>
    <row r="309" spans="1:5" x14ac:dyDescent="0.25">
      <c r="A309" s="106" t="s">
        <v>540</v>
      </c>
      <c r="B309" s="15" t="s">
        <v>227</v>
      </c>
      <c r="C309" s="15" t="s">
        <v>527</v>
      </c>
      <c r="D309" t="s">
        <v>1999</v>
      </c>
    </row>
    <row r="310" spans="1:5" x14ac:dyDescent="0.25">
      <c r="A310" s="14" t="s">
        <v>541</v>
      </c>
      <c r="B310" s="15" t="s">
        <v>227</v>
      </c>
      <c r="C310" s="15" t="s">
        <v>527</v>
      </c>
      <c r="D310" t="s">
        <v>1999</v>
      </c>
      <c r="E310" t="s">
        <v>683</v>
      </c>
    </row>
    <row r="311" spans="1:5" x14ac:dyDescent="0.25">
      <c r="A311" s="14" t="s">
        <v>542</v>
      </c>
      <c r="B311" s="15" t="s">
        <v>227</v>
      </c>
      <c r="C311" s="15" t="s">
        <v>527</v>
      </c>
      <c r="D311" t="s">
        <v>1999</v>
      </c>
    </row>
    <row r="312" spans="1:5" x14ac:dyDescent="0.25">
      <c r="A312" s="14" t="s">
        <v>543</v>
      </c>
      <c r="B312" s="107" t="s">
        <v>227</v>
      </c>
      <c r="C312" s="15" t="s">
        <v>527</v>
      </c>
      <c r="D312" t="s">
        <v>1999</v>
      </c>
    </row>
    <row r="313" spans="1:5" x14ac:dyDescent="0.25">
      <c r="A313" s="106" t="s">
        <v>544</v>
      </c>
      <c r="B313" s="15" t="s">
        <v>2026</v>
      </c>
      <c r="C313" s="15" t="s">
        <v>527</v>
      </c>
      <c r="D313" t="s">
        <v>1999</v>
      </c>
    </row>
    <row r="314" spans="1:5" x14ac:dyDescent="0.25">
      <c r="A314" s="106" t="s">
        <v>545</v>
      </c>
      <c r="B314" s="15" t="s">
        <v>227</v>
      </c>
      <c r="C314" s="15" t="s">
        <v>527</v>
      </c>
      <c r="D314" t="s">
        <v>1999</v>
      </c>
    </row>
    <row r="315" spans="1:5" x14ac:dyDescent="0.25">
      <c r="A315" s="14" t="s">
        <v>546</v>
      </c>
      <c r="B315" s="15" t="s">
        <v>227</v>
      </c>
      <c r="C315" s="15" t="s">
        <v>527</v>
      </c>
      <c r="D315" t="s">
        <v>1999</v>
      </c>
      <c r="E315" t="s">
        <v>683</v>
      </c>
    </row>
    <row r="316" spans="1:5" x14ac:dyDescent="0.25">
      <c r="A316" s="14" t="s">
        <v>547</v>
      </c>
      <c r="B316" s="15" t="s">
        <v>227</v>
      </c>
      <c r="C316" s="15" t="s">
        <v>527</v>
      </c>
      <c r="D316" t="s">
        <v>1999</v>
      </c>
    </row>
    <row r="317" spans="1:5" x14ac:dyDescent="0.25">
      <c r="A317" s="14" t="s">
        <v>548</v>
      </c>
      <c r="B317" s="15" t="s">
        <v>227</v>
      </c>
      <c r="C317" s="15" t="s">
        <v>527</v>
      </c>
      <c r="D317" t="s">
        <v>1999</v>
      </c>
    </row>
    <row r="318" spans="1:5" x14ac:dyDescent="0.25">
      <c r="A318" s="14" t="s">
        <v>551</v>
      </c>
      <c r="B318" s="15" t="s">
        <v>227</v>
      </c>
      <c r="C318" s="15" t="s">
        <v>527</v>
      </c>
      <c r="D318" t="s">
        <v>1999</v>
      </c>
    </row>
    <row r="319" spans="1:5" x14ac:dyDescent="0.25">
      <c r="A319" s="14" t="s">
        <v>553</v>
      </c>
      <c r="B319" s="15" t="s">
        <v>227</v>
      </c>
      <c r="C319" s="15" t="s">
        <v>554</v>
      </c>
    </row>
    <row r="320" spans="1:5" x14ac:dyDescent="0.25">
      <c r="A320" s="14" t="s">
        <v>2028</v>
      </c>
      <c r="B320" s="15" t="s">
        <v>227</v>
      </c>
      <c r="C320" s="15" t="s">
        <v>2029</v>
      </c>
    </row>
    <row r="321" spans="1:4" x14ac:dyDescent="0.25">
      <c r="A321" s="14" t="s">
        <v>2030</v>
      </c>
      <c r="B321" s="15" t="s">
        <v>227</v>
      </c>
      <c r="C321" s="15" t="s">
        <v>2031</v>
      </c>
    </row>
    <row r="322" spans="1:4" x14ac:dyDescent="0.25">
      <c r="A322" s="14" t="s">
        <v>555</v>
      </c>
      <c r="B322" s="15" t="s">
        <v>227</v>
      </c>
      <c r="C322" s="15" t="s">
        <v>2031</v>
      </c>
    </row>
    <row r="323" spans="1:4" x14ac:dyDescent="0.25">
      <c r="A323" s="106" t="s">
        <v>557</v>
      </c>
      <c r="B323" s="15" t="s">
        <v>227</v>
      </c>
      <c r="C323" s="15" t="s">
        <v>2032</v>
      </c>
    </row>
    <row r="324" spans="1:4" x14ac:dyDescent="0.25">
      <c r="A324" s="14" t="s">
        <v>558</v>
      </c>
      <c r="B324" s="15" t="s">
        <v>227</v>
      </c>
      <c r="C324" s="15" t="s">
        <v>559</v>
      </c>
      <c r="D324" t="s">
        <v>1999</v>
      </c>
    </row>
    <row r="325" spans="1:4" x14ac:dyDescent="0.25">
      <c r="A325" s="14" t="s">
        <v>560</v>
      </c>
      <c r="B325" s="15" t="s">
        <v>227</v>
      </c>
      <c r="C325" s="15" t="s">
        <v>561</v>
      </c>
    </row>
    <row r="326" spans="1:4" x14ac:dyDescent="0.25">
      <c r="A326" s="14" t="s">
        <v>562</v>
      </c>
      <c r="B326" s="15" t="s">
        <v>227</v>
      </c>
      <c r="C326" s="15" t="s">
        <v>563</v>
      </c>
    </row>
    <row r="327" spans="1:4" x14ac:dyDescent="0.25">
      <c r="A327" s="14" t="s">
        <v>178</v>
      </c>
      <c r="B327" s="15" t="s">
        <v>204</v>
      </c>
      <c r="C327" s="15" t="s">
        <v>564</v>
      </c>
    </row>
    <row r="328" spans="1:4" x14ac:dyDescent="0.25">
      <c r="A328" s="14" t="s">
        <v>565</v>
      </c>
      <c r="B328" s="15" t="s">
        <v>227</v>
      </c>
      <c r="C328" s="15" t="s">
        <v>566</v>
      </c>
    </row>
    <row r="329" spans="1:4" x14ac:dyDescent="0.25">
      <c r="A329" s="14" t="s">
        <v>566</v>
      </c>
      <c r="B329" s="15" t="s">
        <v>227</v>
      </c>
      <c r="C329" s="15" t="s">
        <v>566</v>
      </c>
    </row>
    <row r="330" spans="1:4" x14ac:dyDescent="0.25">
      <c r="A330" s="14" t="s">
        <v>567</v>
      </c>
      <c r="B330" s="15" t="s">
        <v>227</v>
      </c>
      <c r="C330" s="15" t="s">
        <v>566</v>
      </c>
    </row>
    <row r="331" spans="1:4" x14ac:dyDescent="0.25">
      <c r="A331" s="14" t="s">
        <v>568</v>
      </c>
      <c r="B331" s="15" t="s">
        <v>227</v>
      </c>
      <c r="C331" s="15" t="s">
        <v>569</v>
      </c>
    </row>
    <row r="332" spans="1:4" x14ac:dyDescent="0.25">
      <c r="A332" s="14" t="s">
        <v>570</v>
      </c>
      <c r="B332" s="15" t="s">
        <v>204</v>
      </c>
      <c r="C332" s="15" t="s">
        <v>564</v>
      </c>
      <c r="D332" t="s">
        <v>1999</v>
      </c>
    </row>
    <row r="333" spans="1:4" x14ac:dyDescent="0.25">
      <c r="A333" s="14" t="s">
        <v>571</v>
      </c>
      <c r="B333" s="15" t="s">
        <v>227</v>
      </c>
      <c r="C333" s="15" t="s">
        <v>569</v>
      </c>
      <c r="D333" t="s">
        <v>1999</v>
      </c>
    </row>
    <row r="334" spans="1:4" x14ac:dyDescent="0.25">
      <c r="A334" s="14" t="s">
        <v>572</v>
      </c>
      <c r="B334" s="15" t="s">
        <v>204</v>
      </c>
      <c r="C334" s="15" t="s">
        <v>573</v>
      </c>
      <c r="D334" t="s">
        <v>1999</v>
      </c>
    </row>
    <row r="335" spans="1:4" x14ac:dyDescent="0.25">
      <c r="A335" s="14" t="s">
        <v>574</v>
      </c>
      <c r="B335" s="15" t="s">
        <v>204</v>
      </c>
      <c r="C335" s="15" t="s">
        <v>573</v>
      </c>
      <c r="D335" t="s">
        <v>1999</v>
      </c>
    </row>
    <row r="336" spans="1:4" x14ac:dyDescent="0.25">
      <c r="A336" s="14" t="s">
        <v>575</v>
      </c>
      <c r="B336" s="15" t="s">
        <v>204</v>
      </c>
      <c r="C336" s="15" t="s">
        <v>573</v>
      </c>
      <c r="D336" t="s">
        <v>2002</v>
      </c>
    </row>
    <row r="337" spans="1:5" x14ac:dyDescent="0.25">
      <c r="A337" s="14" t="s">
        <v>2033</v>
      </c>
      <c r="B337" s="15" t="s">
        <v>227</v>
      </c>
      <c r="C337" s="15" t="s">
        <v>821</v>
      </c>
      <c r="D337" t="s">
        <v>2002</v>
      </c>
      <c r="E337" t="s">
        <v>683</v>
      </c>
    </row>
    <row r="338" spans="1:5" x14ac:dyDescent="0.25">
      <c r="A338" s="14" t="s">
        <v>2034</v>
      </c>
      <c r="B338" s="15" t="s">
        <v>227</v>
      </c>
      <c r="C338" s="15" t="s">
        <v>821</v>
      </c>
      <c r="D338" t="s">
        <v>2002</v>
      </c>
      <c r="E338" t="s">
        <v>683</v>
      </c>
    </row>
    <row r="339" spans="1:5" x14ac:dyDescent="0.25">
      <c r="A339" s="14" t="s">
        <v>576</v>
      </c>
      <c r="B339" s="15" t="s">
        <v>227</v>
      </c>
      <c r="C339" s="15" t="s">
        <v>821</v>
      </c>
      <c r="D339" t="s">
        <v>2002</v>
      </c>
      <c r="E339" t="s">
        <v>683</v>
      </c>
    </row>
    <row r="340" spans="1:5" x14ac:dyDescent="0.25">
      <c r="A340" s="14" t="s">
        <v>578</v>
      </c>
      <c r="B340" s="15" t="s">
        <v>227</v>
      </c>
      <c r="C340" s="15" t="s">
        <v>821</v>
      </c>
      <c r="D340" t="s">
        <v>2002</v>
      </c>
      <c r="E340" t="s">
        <v>683</v>
      </c>
    </row>
    <row r="341" spans="1:5" x14ac:dyDescent="0.25">
      <c r="A341" s="14" t="s">
        <v>579</v>
      </c>
      <c r="B341" s="15" t="s">
        <v>227</v>
      </c>
      <c r="C341" s="15" t="s">
        <v>821</v>
      </c>
      <c r="D341" t="s">
        <v>2002</v>
      </c>
      <c r="E341" t="s">
        <v>683</v>
      </c>
    </row>
    <row r="342" spans="1:5" x14ac:dyDescent="0.25">
      <c r="A342" s="14" t="s">
        <v>580</v>
      </c>
      <c r="B342" s="15" t="s">
        <v>227</v>
      </c>
      <c r="C342" s="15" t="s">
        <v>821</v>
      </c>
      <c r="D342" t="s">
        <v>2002</v>
      </c>
      <c r="E342" t="s">
        <v>683</v>
      </c>
    </row>
    <row r="343" spans="1:5" x14ac:dyDescent="0.25">
      <c r="A343" s="14" t="s">
        <v>581</v>
      </c>
      <c r="B343" s="15" t="s">
        <v>227</v>
      </c>
      <c r="C343" s="15" t="s">
        <v>821</v>
      </c>
      <c r="D343" t="s">
        <v>2002</v>
      </c>
      <c r="E343" t="s">
        <v>683</v>
      </c>
    </row>
    <row r="344" spans="1:5" x14ac:dyDescent="0.25">
      <c r="A344" s="111" t="s">
        <v>582</v>
      </c>
      <c r="B344" s="15" t="s">
        <v>227</v>
      </c>
      <c r="C344" s="15" t="s">
        <v>821</v>
      </c>
      <c r="D344" t="s">
        <v>2002</v>
      </c>
      <c r="E344" t="s">
        <v>683</v>
      </c>
    </row>
    <row r="345" spans="1:5" x14ac:dyDescent="0.25">
      <c r="A345" s="14" t="s">
        <v>90</v>
      </c>
      <c r="B345" s="15" t="s">
        <v>227</v>
      </c>
      <c r="C345" s="15" t="s">
        <v>577</v>
      </c>
      <c r="D345" t="s">
        <v>2002</v>
      </c>
      <c r="E345" t="s">
        <v>683</v>
      </c>
    </row>
    <row r="346" spans="1:5" x14ac:dyDescent="0.25">
      <c r="A346" s="14" t="s">
        <v>116</v>
      </c>
      <c r="B346" s="15" t="s">
        <v>227</v>
      </c>
      <c r="C346" s="15" t="s">
        <v>821</v>
      </c>
      <c r="D346" t="s">
        <v>2002</v>
      </c>
      <c r="E346" t="s">
        <v>683</v>
      </c>
    </row>
    <row r="347" spans="1:5" x14ac:dyDescent="0.25">
      <c r="A347" s="14" t="s">
        <v>583</v>
      </c>
      <c r="B347" s="15" t="s">
        <v>227</v>
      </c>
      <c r="C347" s="15" t="s">
        <v>821</v>
      </c>
      <c r="D347" t="s">
        <v>2002</v>
      </c>
      <c r="E347" t="s">
        <v>683</v>
      </c>
    </row>
    <row r="348" spans="1:5" x14ac:dyDescent="0.25">
      <c r="A348" s="14" t="s">
        <v>584</v>
      </c>
      <c r="B348" s="15" t="s">
        <v>227</v>
      </c>
      <c r="C348" s="15" t="s">
        <v>821</v>
      </c>
      <c r="D348" t="s">
        <v>2002</v>
      </c>
      <c r="E348" t="s">
        <v>683</v>
      </c>
    </row>
    <row r="349" spans="1:5" x14ac:dyDescent="0.25">
      <c r="A349" s="106" t="s">
        <v>585</v>
      </c>
      <c r="B349" s="15" t="s">
        <v>227</v>
      </c>
      <c r="C349" s="15" t="s">
        <v>577</v>
      </c>
      <c r="D349" t="s">
        <v>2002</v>
      </c>
      <c r="E349" t="s">
        <v>683</v>
      </c>
    </row>
    <row r="350" spans="1:5" x14ac:dyDescent="0.25">
      <c r="A350" s="14" t="s">
        <v>586</v>
      </c>
      <c r="B350" s="15" t="s">
        <v>227</v>
      </c>
      <c r="C350" s="15" t="s">
        <v>821</v>
      </c>
      <c r="D350" t="s">
        <v>2002</v>
      </c>
      <c r="E350" t="s">
        <v>683</v>
      </c>
    </row>
    <row r="351" spans="1:5" x14ac:dyDescent="0.25">
      <c r="A351" s="14" t="s">
        <v>587</v>
      </c>
      <c r="B351" s="15" t="s">
        <v>227</v>
      </c>
      <c r="C351" s="15" t="s">
        <v>821</v>
      </c>
      <c r="D351" t="s">
        <v>2002</v>
      </c>
      <c r="E351" t="s">
        <v>683</v>
      </c>
    </row>
    <row r="352" spans="1:5" x14ac:dyDescent="0.25">
      <c r="A352" s="14" t="s">
        <v>588</v>
      </c>
      <c r="B352" s="15" t="s">
        <v>227</v>
      </c>
      <c r="C352" s="15" t="s">
        <v>821</v>
      </c>
      <c r="D352" t="s">
        <v>2002</v>
      </c>
      <c r="E352" t="s">
        <v>683</v>
      </c>
    </row>
    <row r="353" spans="1:5" x14ac:dyDescent="0.25">
      <c r="A353" s="14" t="s">
        <v>589</v>
      </c>
      <c r="B353" s="15" t="s">
        <v>227</v>
      </c>
      <c r="C353" s="15" t="s">
        <v>821</v>
      </c>
      <c r="D353" t="s">
        <v>2002</v>
      </c>
      <c r="E353" t="s">
        <v>683</v>
      </c>
    </row>
    <row r="354" spans="1:5" x14ac:dyDescent="0.25">
      <c r="A354" s="14" t="s">
        <v>590</v>
      </c>
      <c r="B354" s="107" t="s">
        <v>227</v>
      </c>
      <c r="C354" s="15" t="s">
        <v>821</v>
      </c>
      <c r="D354" t="s">
        <v>2002</v>
      </c>
      <c r="E354" t="s">
        <v>683</v>
      </c>
    </row>
    <row r="355" spans="1:5" x14ac:dyDescent="0.25">
      <c r="A355" s="14" t="s">
        <v>2035</v>
      </c>
      <c r="B355" s="107" t="s">
        <v>227</v>
      </c>
      <c r="C355" s="15" t="s">
        <v>821</v>
      </c>
      <c r="D355" t="s">
        <v>2002</v>
      </c>
      <c r="E355" t="s">
        <v>683</v>
      </c>
    </row>
    <row r="356" spans="1:5" x14ac:dyDescent="0.25">
      <c r="A356" s="14" t="s">
        <v>591</v>
      </c>
      <c r="B356" s="107" t="s">
        <v>227</v>
      </c>
      <c r="C356" s="15" t="s">
        <v>821</v>
      </c>
      <c r="D356" t="s">
        <v>2002</v>
      </c>
      <c r="E356" t="s">
        <v>683</v>
      </c>
    </row>
    <row r="357" spans="1:5" x14ac:dyDescent="0.25">
      <c r="A357" s="14" t="s">
        <v>2036</v>
      </c>
      <c r="B357" s="15" t="s">
        <v>227</v>
      </c>
      <c r="C357" s="15" t="s">
        <v>821</v>
      </c>
      <c r="D357" t="s">
        <v>2002</v>
      </c>
      <c r="E357" t="s">
        <v>683</v>
      </c>
    </row>
    <row r="358" spans="1:5" x14ac:dyDescent="0.25">
      <c r="A358" s="14" t="s">
        <v>592</v>
      </c>
      <c r="B358" s="15" t="s">
        <v>227</v>
      </c>
      <c r="C358" s="15" t="s">
        <v>821</v>
      </c>
      <c r="D358" t="s">
        <v>2002</v>
      </c>
      <c r="E358" t="s">
        <v>683</v>
      </c>
    </row>
    <row r="359" spans="1:5" x14ac:dyDescent="0.25">
      <c r="A359" s="14" t="s">
        <v>593</v>
      </c>
      <c r="B359" s="15" t="s">
        <v>227</v>
      </c>
      <c r="C359" s="15" t="s">
        <v>821</v>
      </c>
      <c r="D359" t="s">
        <v>2002</v>
      </c>
      <c r="E359" t="s">
        <v>683</v>
      </c>
    </row>
    <row r="360" spans="1:5" x14ac:dyDescent="0.25">
      <c r="A360" s="14" t="s">
        <v>594</v>
      </c>
      <c r="B360" s="15" t="s">
        <v>227</v>
      </c>
      <c r="C360" s="15" t="s">
        <v>821</v>
      </c>
      <c r="D360" t="s">
        <v>2002</v>
      </c>
      <c r="E360" t="s">
        <v>683</v>
      </c>
    </row>
    <row r="361" spans="1:5" x14ac:dyDescent="0.25">
      <c r="A361" s="14" t="s">
        <v>595</v>
      </c>
      <c r="B361" s="15" t="s">
        <v>227</v>
      </c>
      <c r="C361" s="15" t="s">
        <v>821</v>
      </c>
      <c r="D361" t="s">
        <v>2002</v>
      </c>
      <c r="E361" t="s">
        <v>683</v>
      </c>
    </row>
    <row r="362" spans="1:5" x14ac:dyDescent="0.25">
      <c r="A362" s="14" t="s">
        <v>596</v>
      </c>
      <c r="B362" s="15" t="s">
        <v>227</v>
      </c>
      <c r="C362" s="15" t="s">
        <v>821</v>
      </c>
      <c r="D362" t="s">
        <v>2002</v>
      </c>
      <c r="E362" t="s">
        <v>683</v>
      </c>
    </row>
    <row r="363" spans="1:5" x14ac:dyDescent="0.25">
      <c r="A363" s="14" t="s">
        <v>597</v>
      </c>
      <c r="B363" s="15" t="s">
        <v>227</v>
      </c>
      <c r="C363" s="15" t="s">
        <v>821</v>
      </c>
      <c r="D363" t="s">
        <v>2002</v>
      </c>
      <c r="E363" t="s">
        <v>683</v>
      </c>
    </row>
    <row r="364" spans="1:5" x14ac:dyDescent="0.25">
      <c r="A364" s="111" t="s">
        <v>598</v>
      </c>
      <c r="B364" s="15" t="s">
        <v>227</v>
      </c>
      <c r="C364" s="15" t="s">
        <v>821</v>
      </c>
      <c r="D364" t="s">
        <v>2002</v>
      </c>
      <c r="E364" t="s">
        <v>683</v>
      </c>
    </row>
    <row r="365" spans="1:5" x14ac:dyDescent="0.25">
      <c r="A365" s="112" t="s">
        <v>599</v>
      </c>
      <c r="B365" s="15" t="s">
        <v>227</v>
      </c>
      <c r="C365" s="15" t="s">
        <v>577</v>
      </c>
      <c r="D365" t="s">
        <v>2002</v>
      </c>
      <c r="E365" t="s">
        <v>683</v>
      </c>
    </row>
    <row r="366" spans="1:5" x14ac:dyDescent="0.25">
      <c r="A366" s="106" t="s">
        <v>600</v>
      </c>
      <c r="B366" s="107" t="s">
        <v>227</v>
      </c>
      <c r="C366" s="15" t="s">
        <v>577</v>
      </c>
      <c r="D366" t="s">
        <v>2002</v>
      </c>
      <c r="E366" t="s">
        <v>683</v>
      </c>
    </row>
    <row r="367" spans="1:5" x14ac:dyDescent="0.25">
      <c r="A367" s="14" t="s">
        <v>601</v>
      </c>
      <c r="B367" s="107" t="s">
        <v>204</v>
      </c>
      <c r="C367" s="15" t="s">
        <v>602</v>
      </c>
    </row>
    <row r="368" spans="1:5" x14ac:dyDescent="0.25">
      <c r="A368" s="14" t="s">
        <v>603</v>
      </c>
      <c r="B368" s="15" t="s">
        <v>204</v>
      </c>
      <c r="C368" s="15" t="s">
        <v>602</v>
      </c>
    </row>
    <row r="369" spans="1:5" x14ac:dyDescent="0.25">
      <c r="A369" s="14" t="s">
        <v>604</v>
      </c>
      <c r="B369" s="15" t="s">
        <v>204</v>
      </c>
      <c r="C369" s="15" t="s">
        <v>602</v>
      </c>
    </row>
    <row r="370" spans="1:5" x14ac:dyDescent="0.25">
      <c r="A370" s="14" t="s">
        <v>605</v>
      </c>
      <c r="B370" s="15" t="s">
        <v>204</v>
      </c>
      <c r="C370" s="15" t="s">
        <v>602</v>
      </c>
    </row>
    <row r="371" spans="1:5" x14ac:dyDescent="0.25">
      <c r="A371" s="14" t="s">
        <v>606</v>
      </c>
      <c r="B371" s="15" t="s">
        <v>204</v>
      </c>
      <c r="C371" s="15" t="s">
        <v>602</v>
      </c>
    </row>
    <row r="372" spans="1:5" x14ac:dyDescent="0.25">
      <c r="A372" s="14" t="s">
        <v>607</v>
      </c>
      <c r="B372" s="15" t="s">
        <v>204</v>
      </c>
      <c r="C372" s="15" t="s">
        <v>608</v>
      </c>
      <c r="D372" t="s">
        <v>1999</v>
      </c>
    </row>
    <row r="373" spans="1:5" x14ac:dyDescent="0.25">
      <c r="A373" s="112" t="s">
        <v>609</v>
      </c>
      <c r="B373" s="15" t="s">
        <v>227</v>
      </c>
      <c r="C373" s="15" t="s">
        <v>2037</v>
      </c>
      <c r="D373" t="s">
        <v>1999</v>
      </c>
    </row>
    <row r="374" spans="1:5" x14ac:dyDescent="0.25">
      <c r="A374" s="23" t="s">
        <v>611</v>
      </c>
      <c r="B374" s="107" t="s">
        <v>227</v>
      </c>
      <c r="C374" s="15" t="s">
        <v>610</v>
      </c>
      <c r="D374" t="s">
        <v>1999</v>
      </c>
      <c r="E374" t="s">
        <v>683</v>
      </c>
    </row>
    <row r="375" spans="1:5" x14ac:dyDescent="0.25">
      <c r="A375" s="23" t="s">
        <v>613</v>
      </c>
      <c r="B375" s="107" t="s">
        <v>227</v>
      </c>
      <c r="C375" s="15" t="s">
        <v>2037</v>
      </c>
      <c r="D375" t="s">
        <v>1999</v>
      </c>
    </row>
    <row r="376" spans="1:5" x14ac:dyDescent="0.25">
      <c r="A376" s="23" t="s">
        <v>2038</v>
      </c>
      <c r="B376" s="107" t="s">
        <v>227</v>
      </c>
      <c r="C376" s="113" t="s">
        <v>2039</v>
      </c>
      <c r="D376" t="s">
        <v>1999</v>
      </c>
    </row>
    <row r="377" spans="1:5" x14ac:dyDescent="0.25">
      <c r="A377" s="114" t="s">
        <v>1994</v>
      </c>
      <c r="B377" s="107" t="s">
        <v>227</v>
      </c>
      <c r="C377" s="15" t="s">
        <v>2039</v>
      </c>
      <c r="D377" t="s">
        <v>1999</v>
      </c>
      <c r="E377" t="s">
        <v>683</v>
      </c>
    </row>
    <row r="378" spans="1:5" x14ac:dyDescent="0.25">
      <c r="A378" s="114" t="s">
        <v>2040</v>
      </c>
      <c r="B378" s="107" t="s">
        <v>227</v>
      </c>
      <c r="C378" s="15" t="s">
        <v>2039</v>
      </c>
      <c r="D378" t="s">
        <v>1999</v>
      </c>
    </row>
    <row r="379" spans="1:5" x14ac:dyDescent="0.25">
      <c r="A379" s="23" t="s">
        <v>614</v>
      </c>
      <c r="B379" s="107" t="s">
        <v>227</v>
      </c>
      <c r="C379" s="15" t="s">
        <v>610</v>
      </c>
      <c r="D379" t="s">
        <v>1999</v>
      </c>
    </row>
    <row r="380" spans="1:5" x14ac:dyDescent="0.25">
      <c r="A380" s="23" t="s">
        <v>1237</v>
      </c>
      <c r="B380" s="107" t="s">
        <v>227</v>
      </c>
      <c r="C380" s="15" t="s">
        <v>2039</v>
      </c>
      <c r="D380" t="s">
        <v>1999</v>
      </c>
      <c r="E380" t="s">
        <v>683</v>
      </c>
    </row>
    <row r="381" spans="1:5" x14ac:dyDescent="0.25">
      <c r="A381" s="23" t="s">
        <v>931</v>
      </c>
      <c r="B381" s="107" t="s">
        <v>227</v>
      </c>
      <c r="C381" s="15" t="s">
        <v>1136</v>
      </c>
      <c r="D381" t="s">
        <v>1999</v>
      </c>
    </row>
    <row r="382" spans="1:5" x14ac:dyDescent="0.25">
      <c r="A382" s="23" t="s">
        <v>616</v>
      </c>
      <c r="B382" s="107" t="s">
        <v>227</v>
      </c>
      <c r="C382" s="15" t="s">
        <v>610</v>
      </c>
      <c r="D382" t="s">
        <v>1999</v>
      </c>
    </row>
    <row r="383" spans="1:5" x14ac:dyDescent="0.25">
      <c r="A383" s="23" t="s">
        <v>617</v>
      </c>
      <c r="B383" s="107" t="s">
        <v>227</v>
      </c>
      <c r="C383" s="15" t="s">
        <v>610</v>
      </c>
      <c r="D383" t="s">
        <v>1999</v>
      </c>
      <c r="E383" t="s">
        <v>683</v>
      </c>
    </row>
    <row r="384" spans="1:5" x14ac:dyDescent="0.25">
      <c r="A384" s="23" t="s">
        <v>618</v>
      </c>
      <c r="B384" s="107" t="s">
        <v>227</v>
      </c>
      <c r="C384" s="15" t="s">
        <v>610</v>
      </c>
      <c r="D384" t="s">
        <v>1999</v>
      </c>
    </row>
    <row r="385" spans="1:5" x14ac:dyDescent="0.25">
      <c r="A385" s="23" t="s">
        <v>619</v>
      </c>
      <c r="B385" s="107" t="s">
        <v>227</v>
      </c>
      <c r="C385" s="15" t="s">
        <v>610</v>
      </c>
      <c r="D385" t="s">
        <v>1999</v>
      </c>
      <c r="E385" t="s">
        <v>683</v>
      </c>
    </row>
    <row r="386" spans="1:5" x14ac:dyDescent="0.25">
      <c r="A386" s="23" t="s">
        <v>620</v>
      </c>
      <c r="B386" s="107" t="s">
        <v>204</v>
      </c>
      <c r="C386" s="15" t="s">
        <v>608</v>
      </c>
      <c r="D386" t="s">
        <v>1999</v>
      </c>
      <c r="E386" t="s">
        <v>683</v>
      </c>
    </row>
    <row r="387" spans="1:5" x14ac:dyDescent="0.25">
      <c r="A387" s="23" t="s">
        <v>621</v>
      </c>
      <c r="B387" s="107" t="s">
        <v>227</v>
      </c>
      <c r="C387" s="15" t="s">
        <v>610</v>
      </c>
      <c r="D387" t="s">
        <v>1999</v>
      </c>
    </row>
    <row r="388" spans="1:5" x14ac:dyDescent="0.25">
      <c r="A388" s="23" t="s">
        <v>622</v>
      </c>
      <c r="B388" s="107" t="s">
        <v>227</v>
      </c>
      <c r="C388" s="15" t="s">
        <v>610</v>
      </c>
      <c r="D388" t="s">
        <v>1999</v>
      </c>
      <c r="E388" t="s">
        <v>683</v>
      </c>
    </row>
    <row r="389" spans="1:5" x14ac:dyDescent="0.25">
      <c r="A389" s="23" t="s">
        <v>623</v>
      </c>
      <c r="B389" s="107" t="s">
        <v>204</v>
      </c>
      <c r="C389" s="15" t="s">
        <v>608</v>
      </c>
      <c r="D389" t="s">
        <v>1999</v>
      </c>
      <c r="E389" t="s">
        <v>683</v>
      </c>
    </row>
    <row r="390" spans="1:5" x14ac:dyDescent="0.25">
      <c r="A390" s="23" t="s">
        <v>624</v>
      </c>
      <c r="B390" s="107" t="s">
        <v>227</v>
      </c>
      <c r="C390" s="15" t="s">
        <v>610</v>
      </c>
      <c r="D390" t="s">
        <v>1999</v>
      </c>
      <c r="E390" t="s">
        <v>683</v>
      </c>
    </row>
    <row r="391" spans="1:5" x14ac:dyDescent="0.25">
      <c r="A391" s="23" t="s">
        <v>625</v>
      </c>
      <c r="B391" s="107" t="s">
        <v>204</v>
      </c>
      <c r="C391" s="15" t="s">
        <v>608</v>
      </c>
      <c r="D391" t="s">
        <v>1999</v>
      </c>
      <c r="E391" t="s">
        <v>683</v>
      </c>
    </row>
    <row r="392" spans="1:5" x14ac:dyDescent="0.25">
      <c r="A392" s="23" t="s">
        <v>626</v>
      </c>
      <c r="B392" s="107" t="s">
        <v>204</v>
      </c>
      <c r="C392" s="15" t="s">
        <v>608</v>
      </c>
      <c r="D392" t="s">
        <v>1999</v>
      </c>
    </row>
    <row r="393" spans="1:5" x14ac:dyDescent="0.25">
      <c r="A393" s="23" t="s">
        <v>627</v>
      </c>
      <c r="B393" s="107" t="s">
        <v>227</v>
      </c>
      <c r="C393" s="15" t="s">
        <v>610</v>
      </c>
      <c r="D393" t="s">
        <v>1999</v>
      </c>
    </row>
    <row r="394" spans="1:5" x14ac:dyDescent="0.25">
      <c r="A394" s="23" t="s">
        <v>628</v>
      </c>
      <c r="B394" s="107" t="s">
        <v>227</v>
      </c>
      <c r="C394" s="15" t="s">
        <v>610</v>
      </c>
      <c r="D394" t="s">
        <v>1999</v>
      </c>
      <c r="E394" t="s">
        <v>683</v>
      </c>
    </row>
    <row r="395" spans="1:5" x14ac:dyDescent="0.25">
      <c r="A395" s="23" t="s">
        <v>629</v>
      </c>
      <c r="B395" s="107" t="s">
        <v>227</v>
      </c>
      <c r="C395" s="15" t="s">
        <v>610</v>
      </c>
      <c r="D395" t="s">
        <v>1999</v>
      </c>
    </row>
    <row r="396" spans="1:5" x14ac:dyDescent="0.25">
      <c r="A396" s="23" t="s">
        <v>630</v>
      </c>
      <c r="B396" s="107" t="s">
        <v>227</v>
      </c>
      <c r="C396" s="15" t="s">
        <v>610</v>
      </c>
      <c r="D396" t="s">
        <v>1999</v>
      </c>
      <c r="E396" t="s">
        <v>683</v>
      </c>
    </row>
    <row r="397" spans="1:5" x14ac:dyDescent="0.25">
      <c r="A397" s="23" t="s">
        <v>631</v>
      </c>
      <c r="B397" s="107" t="s">
        <v>204</v>
      </c>
      <c r="C397" s="15" t="s">
        <v>608</v>
      </c>
      <c r="D397" t="s">
        <v>1999</v>
      </c>
      <c r="E397" t="s">
        <v>683</v>
      </c>
    </row>
    <row r="398" spans="1:5" x14ac:dyDescent="0.25">
      <c r="A398" s="23" t="s">
        <v>632</v>
      </c>
      <c r="B398" s="107" t="s">
        <v>227</v>
      </c>
      <c r="C398" s="15" t="s">
        <v>610</v>
      </c>
      <c r="D398" t="s">
        <v>1999</v>
      </c>
    </row>
    <row r="399" spans="1:5" x14ac:dyDescent="0.25">
      <c r="A399" s="23" t="s">
        <v>633</v>
      </c>
      <c r="B399" s="107" t="s">
        <v>227</v>
      </c>
      <c r="C399" s="15" t="s">
        <v>610</v>
      </c>
      <c r="D399" t="s">
        <v>1999</v>
      </c>
      <c r="E399" t="s">
        <v>683</v>
      </c>
    </row>
    <row r="400" spans="1:5" x14ac:dyDescent="0.25">
      <c r="A400" s="23" t="s">
        <v>634</v>
      </c>
      <c r="B400" s="107" t="s">
        <v>204</v>
      </c>
      <c r="C400" s="15" t="s">
        <v>608</v>
      </c>
      <c r="D400" t="s">
        <v>1999</v>
      </c>
      <c r="E400" t="s">
        <v>683</v>
      </c>
    </row>
    <row r="401" spans="1:5" x14ac:dyDescent="0.25">
      <c r="A401" s="23" t="s">
        <v>635</v>
      </c>
      <c r="B401" s="107" t="s">
        <v>204</v>
      </c>
      <c r="C401" s="15" t="s">
        <v>608</v>
      </c>
      <c r="D401" t="s">
        <v>1999</v>
      </c>
      <c r="E401" t="s">
        <v>683</v>
      </c>
    </row>
    <row r="402" spans="1:5" x14ac:dyDescent="0.25">
      <c r="A402" s="23" t="s">
        <v>636</v>
      </c>
      <c r="B402" s="107" t="s">
        <v>204</v>
      </c>
      <c r="C402" s="15" t="s">
        <v>637</v>
      </c>
    </row>
    <row r="403" spans="1:5" x14ac:dyDescent="0.25">
      <c r="A403" s="23" t="s">
        <v>638</v>
      </c>
      <c r="B403" s="107" t="s">
        <v>227</v>
      </c>
      <c r="C403" s="15" t="s">
        <v>639</v>
      </c>
    </row>
    <row r="404" spans="1:5" x14ac:dyDescent="0.25">
      <c r="A404" s="23" t="s">
        <v>640</v>
      </c>
      <c r="B404" s="107" t="s">
        <v>204</v>
      </c>
      <c r="C404" s="15" t="s">
        <v>637</v>
      </c>
    </row>
    <row r="405" spans="1:5" x14ac:dyDescent="0.25">
      <c r="A405" s="23" t="s">
        <v>641</v>
      </c>
      <c r="B405" s="107" t="s">
        <v>227</v>
      </c>
      <c r="C405" s="15" t="s">
        <v>639</v>
      </c>
    </row>
    <row r="406" spans="1:5" x14ac:dyDescent="0.25">
      <c r="A406" s="23" t="s">
        <v>642</v>
      </c>
      <c r="B406" s="107" t="s">
        <v>204</v>
      </c>
      <c r="C406" s="15" t="s">
        <v>643</v>
      </c>
    </row>
    <row r="407" spans="1:5" x14ac:dyDescent="0.25">
      <c r="A407" s="23" t="s">
        <v>644</v>
      </c>
      <c r="B407" s="107" t="s">
        <v>204</v>
      </c>
      <c r="C407" s="15" t="s">
        <v>643</v>
      </c>
      <c r="D407" t="s">
        <v>1999</v>
      </c>
    </row>
    <row r="408" spans="1:5" x14ac:dyDescent="0.25">
      <c r="A408" s="23" t="s">
        <v>645</v>
      </c>
      <c r="B408" s="107" t="s">
        <v>204</v>
      </c>
      <c r="C408" s="15" t="s">
        <v>643</v>
      </c>
    </row>
    <row r="409" spans="1:5" x14ac:dyDescent="0.25">
      <c r="A409" s="23" t="s">
        <v>646</v>
      </c>
      <c r="B409" s="107" t="s">
        <v>204</v>
      </c>
      <c r="C409" s="15" t="s">
        <v>643</v>
      </c>
      <c r="D409" t="s">
        <v>2002</v>
      </c>
    </row>
    <row r="410" spans="1:5" x14ac:dyDescent="0.25">
      <c r="A410" s="23" t="s">
        <v>647</v>
      </c>
      <c r="B410" s="107" t="s">
        <v>204</v>
      </c>
      <c r="C410" s="15" t="s">
        <v>643</v>
      </c>
    </row>
    <row r="411" spans="1:5" x14ac:dyDescent="0.25">
      <c r="A411" s="23" t="s">
        <v>648</v>
      </c>
      <c r="B411" s="107" t="s">
        <v>227</v>
      </c>
      <c r="C411" s="15" t="s">
        <v>649</v>
      </c>
    </row>
    <row r="412" spans="1:5" x14ac:dyDescent="0.25">
      <c r="A412" s="23" t="s">
        <v>650</v>
      </c>
      <c r="B412" s="107" t="s">
        <v>204</v>
      </c>
      <c r="C412" s="15" t="s">
        <v>643</v>
      </c>
      <c r="D412" t="s">
        <v>2002</v>
      </c>
    </row>
    <row r="413" spans="1:5" x14ac:dyDescent="0.25">
      <c r="A413" s="23" t="s">
        <v>651</v>
      </c>
      <c r="B413" s="107" t="s">
        <v>227</v>
      </c>
      <c r="C413" s="15" t="s">
        <v>649</v>
      </c>
      <c r="D413" t="s">
        <v>2002</v>
      </c>
    </row>
    <row r="414" spans="1:5" x14ac:dyDescent="0.25">
      <c r="A414" s="23" t="s">
        <v>652</v>
      </c>
      <c r="B414" s="107" t="s">
        <v>204</v>
      </c>
      <c r="C414" s="15" t="s">
        <v>653</v>
      </c>
    </row>
    <row r="415" spans="1:5" x14ac:dyDescent="0.25">
      <c r="A415" s="23" t="s">
        <v>654</v>
      </c>
      <c r="B415" s="107" t="s">
        <v>227</v>
      </c>
      <c r="C415" s="15" t="s">
        <v>655</v>
      </c>
    </row>
    <row r="416" spans="1:5" x14ac:dyDescent="0.25">
      <c r="A416" s="23" t="s">
        <v>656</v>
      </c>
      <c r="B416" s="107" t="s">
        <v>204</v>
      </c>
      <c r="C416" s="15" t="s">
        <v>657</v>
      </c>
    </row>
    <row r="417" spans="1:4" x14ac:dyDescent="0.25">
      <c r="A417" s="28" t="s">
        <v>658</v>
      </c>
      <c r="B417" s="107" t="s">
        <v>204</v>
      </c>
      <c r="C417" s="15" t="s">
        <v>659</v>
      </c>
      <c r="D417" t="s">
        <v>1999</v>
      </c>
    </row>
    <row r="418" spans="1:4" x14ac:dyDescent="0.25">
      <c r="A418" s="14" t="s">
        <v>660</v>
      </c>
      <c r="B418" s="107" t="s">
        <v>227</v>
      </c>
      <c r="C418" s="15" t="s">
        <v>661</v>
      </c>
      <c r="D418" t="s">
        <v>1999</v>
      </c>
    </row>
    <row r="419" spans="1:4" x14ac:dyDescent="0.25">
      <c r="A419" s="14" t="s">
        <v>662</v>
      </c>
      <c r="B419" s="107" t="s">
        <v>204</v>
      </c>
      <c r="C419" s="15" t="s">
        <v>659</v>
      </c>
      <c r="D419" t="s">
        <v>1999</v>
      </c>
    </row>
    <row r="420" spans="1:4" x14ac:dyDescent="0.25">
      <c r="A420" s="14" t="s">
        <v>663</v>
      </c>
      <c r="B420" s="107" t="s">
        <v>227</v>
      </c>
      <c r="C420" s="15" t="s">
        <v>661</v>
      </c>
      <c r="D420" t="s">
        <v>1999</v>
      </c>
    </row>
    <row r="421" spans="1:4" x14ac:dyDescent="0.25">
      <c r="A421" s="14" t="s">
        <v>664</v>
      </c>
      <c r="B421" s="107" t="s">
        <v>227</v>
      </c>
      <c r="C421" s="15" t="s">
        <v>661</v>
      </c>
    </row>
    <row r="422" spans="1:4" x14ac:dyDescent="0.25">
      <c r="A422" s="14" t="s">
        <v>666</v>
      </c>
      <c r="B422" s="107" t="s">
        <v>227</v>
      </c>
      <c r="C422" s="15" t="s">
        <v>661</v>
      </c>
    </row>
    <row r="423" spans="1:4" x14ac:dyDescent="0.25">
      <c r="A423" s="14" t="s">
        <v>668</v>
      </c>
      <c r="B423" s="107" t="s">
        <v>227</v>
      </c>
      <c r="C423" s="15" t="s">
        <v>661</v>
      </c>
    </row>
    <row r="424" spans="1:4" x14ac:dyDescent="0.25">
      <c r="A424" s="115" t="s">
        <v>669</v>
      </c>
      <c r="B424" s="107" t="s">
        <v>204</v>
      </c>
      <c r="C424" s="15" t="s">
        <v>657</v>
      </c>
    </row>
    <row r="425" spans="1:4" x14ac:dyDescent="0.25">
      <c r="A425" s="115" t="s">
        <v>670</v>
      </c>
      <c r="B425" s="107" t="s">
        <v>227</v>
      </c>
      <c r="C425" s="15" t="s">
        <v>661</v>
      </c>
    </row>
    <row r="426" spans="1:4" x14ac:dyDescent="0.25">
      <c r="A426" s="115" t="s">
        <v>671</v>
      </c>
      <c r="B426" s="107" t="s">
        <v>227</v>
      </c>
      <c r="C426" s="15" t="s">
        <v>661</v>
      </c>
    </row>
    <row r="427" spans="1:4" x14ac:dyDescent="0.25">
      <c r="A427" s="116" t="s">
        <v>672</v>
      </c>
      <c r="B427" s="107" t="s">
        <v>204</v>
      </c>
      <c r="C427" s="15" t="s">
        <v>657</v>
      </c>
    </row>
    <row r="428" spans="1:4" x14ac:dyDescent="0.25">
      <c r="A428" s="116" t="s">
        <v>673</v>
      </c>
      <c r="B428" s="107" t="s">
        <v>227</v>
      </c>
      <c r="C428" s="15" t="s">
        <v>661</v>
      </c>
    </row>
    <row r="429" spans="1:4" x14ac:dyDescent="0.25">
      <c r="A429" s="14" t="s">
        <v>674</v>
      </c>
      <c r="B429" s="107" t="s">
        <v>204</v>
      </c>
      <c r="C429" s="15" t="s">
        <v>657</v>
      </c>
    </row>
    <row r="430" spans="1:4" x14ac:dyDescent="0.25">
      <c r="A430" s="117" t="s">
        <v>675</v>
      </c>
      <c r="B430" s="107" t="s">
        <v>227</v>
      </c>
      <c r="C430" s="15" t="s">
        <v>661</v>
      </c>
    </row>
    <row r="431" spans="1:4" x14ac:dyDescent="0.25">
      <c r="A431" s="117" t="s">
        <v>676</v>
      </c>
      <c r="B431" s="107" t="s">
        <v>227</v>
      </c>
      <c r="C431" s="15" t="s">
        <v>822</v>
      </c>
      <c r="D431" t="s">
        <v>1999</v>
      </c>
    </row>
    <row r="432" spans="1:4" x14ac:dyDescent="0.25">
      <c r="A432" s="117" t="s">
        <v>2041</v>
      </c>
      <c r="B432" s="107" t="s">
        <v>227</v>
      </c>
      <c r="C432" s="15" t="s">
        <v>822</v>
      </c>
      <c r="D432" t="s">
        <v>1999</v>
      </c>
    </row>
    <row r="433" spans="1:5" x14ac:dyDescent="0.25">
      <c r="A433" s="14" t="s">
        <v>615</v>
      </c>
      <c r="B433" s="107" t="s">
        <v>227</v>
      </c>
      <c r="C433" s="15" t="s">
        <v>610</v>
      </c>
      <c r="D433" t="s">
        <v>1999</v>
      </c>
    </row>
    <row r="434" spans="1:5" x14ac:dyDescent="0.25">
      <c r="A434" s="14" t="s">
        <v>1992</v>
      </c>
      <c r="B434" s="107" t="s">
        <v>227</v>
      </c>
      <c r="C434" s="15" t="s">
        <v>563</v>
      </c>
    </row>
    <row r="435" spans="1:5" x14ac:dyDescent="0.25">
      <c r="A435" s="14" t="s">
        <v>1995</v>
      </c>
      <c r="B435" s="107" t="s">
        <v>227</v>
      </c>
      <c r="C435" s="15" t="s">
        <v>306</v>
      </c>
      <c r="E435" t="s">
        <v>683</v>
      </c>
    </row>
    <row r="436" spans="1:5" x14ac:dyDescent="0.25">
      <c r="A436" s="118" t="s">
        <v>1135</v>
      </c>
      <c r="B436" s="107" t="s">
        <v>227</v>
      </c>
      <c r="C436" s="15" t="s">
        <v>1136</v>
      </c>
      <c r="D436" t="s">
        <v>1999</v>
      </c>
    </row>
    <row r="437" spans="1:5" x14ac:dyDescent="0.25">
      <c r="A437" s="118" t="s">
        <v>693</v>
      </c>
      <c r="B437" s="107" t="s">
        <v>227</v>
      </c>
      <c r="C437" s="15" t="s">
        <v>2042</v>
      </c>
      <c r="D437" t="s">
        <v>1999</v>
      </c>
    </row>
    <row r="438" spans="1:5" x14ac:dyDescent="0.25">
      <c r="A438" s="14" t="s">
        <v>677</v>
      </c>
      <c r="B438" s="107" t="s">
        <v>227</v>
      </c>
      <c r="C438" s="15" t="s">
        <v>2042</v>
      </c>
      <c r="D438" t="s">
        <v>1999</v>
      </c>
    </row>
    <row r="439" spans="1:5" x14ac:dyDescent="0.25">
      <c r="A439" s="14" t="s">
        <v>690</v>
      </c>
      <c r="B439" s="107" t="s">
        <v>227</v>
      </c>
      <c r="C439" s="15" t="s">
        <v>577</v>
      </c>
      <c r="D439" t="s">
        <v>1999</v>
      </c>
      <c r="E439" t="s">
        <v>683</v>
      </c>
    </row>
    <row r="440" spans="1:5" x14ac:dyDescent="0.25">
      <c r="A440" s="14" t="s">
        <v>536</v>
      </c>
      <c r="B440" s="107" t="s">
        <v>227</v>
      </c>
      <c r="C440" s="15" t="s">
        <v>527</v>
      </c>
      <c r="D440" t="s">
        <v>1999</v>
      </c>
      <c r="E440" t="s">
        <v>683</v>
      </c>
    </row>
    <row r="441" spans="1:5" x14ac:dyDescent="0.25">
      <c r="A441" s="14" t="s">
        <v>1997</v>
      </c>
      <c r="B441" s="107" t="s">
        <v>227</v>
      </c>
      <c r="C441" s="15" t="s">
        <v>610</v>
      </c>
      <c r="D441" t="s">
        <v>1999</v>
      </c>
    </row>
    <row r="442" spans="1:5" x14ac:dyDescent="0.25">
      <c r="A442" s="14" t="s">
        <v>681</v>
      </c>
      <c r="B442" s="107" t="s">
        <v>227</v>
      </c>
      <c r="C442" s="15" t="s">
        <v>926</v>
      </c>
      <c r="D442" t="s">
        <v>1999</v>
      </c>
    </row>
    <row r="443" spans="1:5" x14ac:dyDescent="0.25">
      <c r="A443" s="118" t="s">
        <v>2043</v>
      </c>
      <c r="B443" s="107" t="s">
        <v>227</v>
      </c>
      <c r="C443" s="15" t="s">
        <v>349</v>
      </c>
      <c r="D443" t="s">
        <v>1999</v>
      </c>
      <c r="E443" t="s">
        <v>683</v>
      </c>
    </row>
    <row r="444" spans="1:5" x14ac:dyDescent="0.25">
      <c r="A444" s="118" t="s">
        <v>691</v>
      </c>
      <c r="B444" s="107" t="s">
        <v>227</v>
      </c>
      <c r="C444" s="15" t="s">
        <v>822</v>
      </c>
      <c r="D444" t="s">
        <v>1999</v>
      </c>
    </row>
    <row r="445" spans="1:5" x14ac:dyDescent="0.25">
      <c r="A445" s="14" t="s">
        <v>925</v>
      </c>
      <c r="B445" s="107" t="s">
        <v>227</v>
      </c>
      <c r="C445" s="15" t="s">
        <v>2042</v>
      </c>
      <c r="D445" t="s">
        <v>1999</v>
      </c>
    </row>
    <row r="446" spans="1:5" x14ac:dyDescent="0.25">
      <c r="A446" s="14" t="s">
        <v>682</v>
      </c>
      <c r="B446" s="107" t="s">
        <v>227</v>
      </c>
      <c r="C446" s="15" t="s">
        <v>926</v>
      </c>
      <c r="D446" t="s">
        <v>1999</v>
      </c>
    </row>
    <row r="447" spans="1:5" x14ac:dyDescent="0.25">
      <c r="A447" s="14" t="s">
        <v>688</v>
      </c>
      <c r="B447" s="107" t="s">
        <v>227</v>
      </c>
      <c r="C447" s="15" t="s">
        <v>2016</v>
      </c>
      <c r="D447" t="s">
        <v>1999</v>
      </c>
    </row>
    <row r="448" spans="1:5" x14ac:dyDescent="0.25">
      <c r="A448" s="14" t="s">
        <v>679</v>
      </c>
      <c r="B448" s="107" t="s">
        <v>227</v>
      </c>
      <c r="C448" s="15" t="s">
        <v>2042</v>
      </c>
      <c r="D448" t="s">
        <v>1999</v>
      </c>
    </row>
    <row r="449" spans="1:5" x14ac:dyDescent="0.25">
      <c r="A449" s="14" t="s">
        <v>2044</v>
      </c>
      <c r="B449" s="107" t="s">
        <v>227</v>
      </c>
      <c r="C449" s="15" t="s">
        <v>2042</v>
      </c>
      <c r="D449" t="s">
        <v>1999</v>
      </c>
    </row>
    <row r="450" spans="1:5" x14ac:dyDescent="0.25">
      <c r="A450" s="14" t="s">
        <v>1145</v>
      </c>
      <c r="B450" s="107" t="s">
        <v>227</v>
      </c>
      <c r="C450" s="15" t="s">
        <v>1136</v>
      </c>
      <c r="D450" t="s">
        <v>1999</v>
      </c>
    </row>
    <row r="451" spans="1:5" x14ac:dyDescent="0.25">
      <c r="A451" s="14" t="s">
        <v>1062</v>
      </c>
      <c r="B451" s="107" t="s">
        <v>227</v>
      </c>
      <c r="C451" s="15" t="s">
        <v>821</v>
      </c>
      <c r="D451" t="s">
        <v>1999</v>
      </c>
      <c r="E451" t="s">
        <v>683</v>
      </c>
    </row>
    <row r="452" spans="1:5" x14ac:dyDescent="0.25">
      <c r="A452" s="14" t="s">
        <v>1990</v>
      </c>
      <c r="B452" s="107" t="s">
        <v>227</v>
      </c>
      <c r="C452" s="15" t="s">
        <v>926</v>
      </c>
      <c r="D452" t="s">
        <v>1999</v>
      </c>
    </row>
    <row r="453" spans="1:5" x14ac:dyDescent="0.25">
      <c r="A453" s="14" t="s">
        <v>930</v>
      </c>
      <c r="B453" s="107" t="s">
        <v>612</v>
      </c>
      <c r="C453" s="15" t="s">
        <v>2042</v>
      </c>
      <c r="D453" t="s">
        <v>1999</v>
      </c>
    </row>
    <row r="454" spans="1:5" x14ac:dyDescent="0.25">
      <c r="A454" s="14" t="s">
        <v>2045</v>
      </c>
      <c r="B454" s="107" t="s">
        <v>227</v>
      </c>
      <c r="C454" s="15" t="s">
        <v>821</v>
      </c>
      <c r="D454" t="s">
        <v>1999</v>
      </c>
      <c r="E454" t="s">
        <v>683</v>
      </c>
    </row>
    <row r="455" spans="1:5" x14ac:dyDescent="0.25">
      <c r="A455" s="14" t="s">
        <v>999</v>
      </c>
      <c r="B455" s="107" t="s">
        <v>612</v>
      </c>
      <c r="C455" s="15" t="s">
        <v>2046</v>
      </c>
      <c r="D455" t="s">
        <v>1999</v>
      </c>
    </row>
    <row r="456" spans="1:5" x14ac:dyDescent="0.25">
      <c r="A456" s="14" t="s">
        <v>2047</v>
      </c>
      <c r="B456" s="107" t="s">
        <v>227</v>
      </c>
      <c r="C456" s="15" t="s">
        <v>527</v>
      </c>
      <c r="D456" t="s">
        <v>1999</v>
      </c>
      <c r="E456" t="s">
        <v>683</v>
      </c>
    </row>
    <row r="457" spans="1:5" x14ac:dyDescent="0.25">
      <c r="A457" s="118" t="s">
        <v>80</v>
      </c>
      <c r="B457" s="107" t="s">
        <v>612</v>
      </c>
      <c r="C457" s="15" t="s">
        <v>821</v>
      </c>
      <c r="D457" t="s">
        <v>1999</v>
      </c>
      <c r="E457" t="s">
        <v>683</v>
      </c>
    </row>
    <row r="458" spans="1:5" x14ac:dyDescent="0.25">
      <c r="A458" s="14" t="s">
        <v>2048</v>
      </c>
      <c r="B458" s="107" t="s">
        <v>227</v>
      </c>
      <c r="C458" s="15" t="s">
        <v>527</v>
      </c>
      <c r="D458" t="s">
        <v>2002</v>
      </c>
    </row>
    <row r="459" spans="1:5" x14ac:dyDescent="0.25">
      <c r="A459" s="14" t="s">
        <v>687</v>
      </c>
      <c r="B459" s="107" t="s">
        <v>227</v>
      </c>
      <c r="C459" s="15" t="s">
        <v>2016</v>
      </c>
      <c r="D459" t="s">
        <v>1999</v>
      </c>
    </row>
    <row r="460" spans="1:5" x14ac:dyDescent="0.25">
      <c r="A460" s="14" t="s">
        <v>2049</v>
      </c>
      <c r="B460" s="107" t="s">
        <v>227</v>
      </c>
      <c r="C460" s="15" t="s">
        <v>2050</v>
      </c>
      <c r="D460" t="s">
        <v>1999</v>
      </c>
    </row>
    <row r="461" spans="1:5" x14ac:dyDescent="0.25">
      <c r="A461" s="14" t="s">
        <v>1204</v>
      </c>
      <c r="B461" s="107" t="s">
        <v>227</v>
      </c>
      <c r="C461" s="15" t="s">
        <v>2050</v>
      </c>
      <c r="D461" t="s">
        <v>1999</v>
      </c>
    </row>
    <row r="462" spans="1:5" x14ac:dyDescent="0.25">
      <c r="A462" s="14" t="s">
        <v>1555</v>
      </c>
      <c r="B462" s="107" t="s">
        <v>227</v>
      </c>
      <c r="C462" s="15" t="s">
        <v>608</v>
      </c>
      <c r="D462" t="s">
        <v>2002</v>
      </c>
      <c r="E462" t="s">
        <v>683</v>
      </c>
    </row>
    <row r="463" spans="1:5" x14ac:dyDescent="0.25">
      <c r="A463" s="14" t="s">
        <v>667</v>
      </c>
      <c r="B463" s="107" t="s">
        <v>227</v>
      </c>
      <c r="C463" s="15" t="s">
        <v>2051</v>
      </c>
      <c r="D463" t="s">
        <v>2002</v>
      </c>
    </row>
    <row r="464" spans="1:5" x14ac:dyDescent="0.25">
      <c r="A464" s="14" t="s">
        <v>692</v>
      </c>
      <c r="B464" s="107" t="s">
        <v>227</v>
      </c>
      <c r="C464" s="15" t="s">
        <v>2051</v>
      </c>
      <c r="D464" t="s">
        <v>2002</v>
      </c>
    </row>
    <row r="465" spans="1:5" x14ac:dyDescent="0.25">
      <c r="A465" s="44" t="s">
        <v>1140</v>
      </c>
      <c r="B465" s="107" t="s">
        <v>227</v>
      </c>
      <c r="C465" s="31" t="s">
        <v>2042</v>
      </c>
      <c r="D465" t="s">
        <v>2002</v>
      </c>
    </row>
    <row r="466" spans="1:5" x14ac:dyDescent="0.25">
      <c r="A466" s="14" t="s">
        <v>1205</v>
      </c>
      <c r="B466" s="107" t="s">
        <v>227</v>
      </c>
      <c r="C466" s="15" t="s">
        <v>306</v>
      </c>
      <c r="E466" t="s">
        <v>683</v>
      </c>
    </row>
    <row r="467" spans="1:5" x14ac:dyDescent="0.25">
      <c r="A467" s="14" t="s">
        <v>2052</v>
      </c>
      <c r="B467" s="107" t="s">
        <v>227</v>
      </c>
      <c r="C467" s="15" t="s">
        <v>2046</v>
      </c>
      <c r="D467" t="s">
        <v>2002</v>
      </c>
    </row>
    <row r="468" spans="1:5" x14ac:dyDescent="0.25">
      <c r="A468" s="14" t="s">
        <v>2053</v>
      </c>
      <c r="B468" s="107" t="s">
        <v>227</v>
      </c>
      <c r="C468" s="15" t="s">
        <v>527</v>
      </c>
      <c r="D468" t="s">
        <v>2002</v>
      </c>
    </row>
    <row r="469" spans="1:5" x14ac:dyDescent="0.25">
      <c r="A469" s="14" t="s">
        <v>2054</v>
      </c>
      <c r="B469" s="107" t="s">
        <v>227</v>
      </c>
      <c r="C469" s="15" t="s">
        <v>2042</v>
      </c>
      <c r="D469" t="s">
        <v>2002</v>
      </c>
      <c r="E469" t="s">
        <v>683</v>
      </c>
    </row>
    <row r="470" spans="1:5" x14ac:dyDescent="0.25">
      <c r="A470" s="14" t="s">
        <v>1295</v>
      </c>
      <c r="B470" s="107" t="s">
        <v>227</v>
      </c>
      <c r="C470" s="15" t="s">
        <v>527</v>
      </c>
      <c r="D470" t="s">
        <v>1999</v>
      </c>
    </row>
  </sheetData>
  <mergeCells count="1">
    <mergeCell ref="F191:F196"/>
  </mergeCells>
  <conditionalFormatting sqref="A1:A470">
    <cfRule type="duplicateValues" dxfId="16" priority="1"/>
    <cfRule type="duplicateValues" dxfId="15" priority="2"/>
    <cfRule type="duplicateValues" dxfId="14" priority="3"/>
  </conditionalFormatting>
  <conditionalFormatting sqref="A2:A456 A458">
    <cfRule type="duplicateValues" dxfId="13" priority="4"/>
  </conditionalFormatting>
  <hyperlinks>
    <hyperlink ref="C376" r:id="rId1" display="\\\tb2led" xr:uid="{5537943F-0588-454E-A650-131A932CC4DE}"/>
  </hyperlinks>
  <pageMargins left="0.7" right="0.7" top="0.75" bottom="0.75" header="0.3" footer="0.3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A452-DBA7-4FB1-905E-CE9CCD11953F}">
  <dimension ref="A1:E457"/>
  <sheetViews>
    <sheetView topLeftCell="A430" workbookViewId="0">
      <selection activeCell="A458" sqref="A458"/>
    </sheetView>
  </sheetViews>
  <sheetFormatPr defaultRowHeight="15" x14ac:dyDescent="0.25"/>
  <cols>
    <col min="1" max="1" width="15.42578125" customWidth="1"/>
    <col min="2" max="2" width="12.5703125" bestFit="1" customWidth="1"/>
    <col min="3" max="3" width="9.42578125" customWidth="1"/>
    <col min="4" max="4" width="14.140625" customWidth="1"/>
    <col min="5" max="5" width="12.140625" bestFit="1" customWidth="1"/>
  </cols>
  <sheetData>
    <row r="1" spans="1:5" x14ac:dyDescent="0.25">
      <c r="A1" s="29" t="s">
        <v>200</v>
      </c>
      <c r="B1" s="30" t="s">
        <v>201</v>
      </c>
      <c r="C1" s="30" t="s">
        <v>202</v>
      </c>
      <c r="D1" s="30" t="s">
        <v>69</v>
      </c>
      <c r="E1" s="32" t="s">
        <v>683</v>
      </c>
    </row>
    <row r="2" spans="1:5" x14ac:dyDescent="0.25">
      <c r="A2" s="12" t="s">
        <v>203</v>
      </c>
      <c r="B2" s="13" t="s">
        <v>204</v>
      </c>
      <c r="C2" s="13" t="s">
        <v>205</v>
      </c>
      <c r="D2" s="13" t="s">
        <v>206</v>
      </c>
      <c r="E2" s="31"/>
    </row>
    <row r="3" spans="1:5" x14ac:dyDescent="0.25">
      <c r="A3" s="12" t="s">
        <v>207</v>
      </c>
      <c r="B3" s="13" t="s">
        <v>204</v>
      </c>
      <c r="C3" s="13" t="s">
        <v>205</v>
      </c>
      <c r="D3" s="13" t="s">
        <v>206</v>
      </c>
      <c r="E3" s="31"/>
    </row>
    <row r="4" spans="1:5" x14ac:dyDescent="0.25">
      <c r="A4" s="12" t="s">
        <v>208</v>
      </c>
      <c r="B4" s="13" t="s">
        <v>204</v>
      </c>
      <c r="C4" s="13" t="s">
        <v>205</v>
      </c>
      <c r="D4" s="13" t="s">
        <v>209</v>
      </c>
      <c r="E4" s="31"/>
    </row>
    <row r="5" spans="1:5" x14ac:dyDescent="0.25">
      <c r="A5" s="12" t="s">
        <v>210</v>
      </c>
      <c r="B5" s="13" t="s">
        <v>204</v>
      </c>
      <c r="C5" s="13" t="s">
        <v>205</v>
      </c>
      <c r="D5" s="13" t="s">
        <v>211</v>
      </c>
      <c r="E5" s="31"/>
    </row>
    <row r="6" spans="1:5" x14ac:dyDescent="0.25">
      <c r="A6" s="12" t="s">
        <v>212</v>
      </c>
      <c r="B6" s="13" t="s">
        <v>204</v>
      </c>
      <c r="C6" s="13" t="s">
        <v>205</v>
      </c>
      <c r="D6" s="13" t="s">
        <v>211</v>
      </c>
      <c r="E6" s="31"/>
    </row>
    <row r="7" spans="1:5" x14ac:dyDescent="0.25">
      <c r="A7" s="12" t="s">
        <v>213</v>
      </c>
      <c r="B7" s="13" t="s">
        <v>204</v>
      </c>
      <c r="C7" s="13" t="s">
        <v>205</v>
      </c>
      <c r="D7" s="13" t="s">
        <v>206</v>
      </c>
      <c r="E7" s="31"/>
    </row>
    <row r="8" spans="1:5" x14ac:dyDescent="0.25">
      <c r="A8" s="12" t="s">
        <v>214</v>
      </c>
      <c r="B8" s="13" t="s">
        <v>204</v>
      </c>
      <c r="C8" s="13" t="s">
        <v>205</v>
      </c>
      <c r="D8" s="13" t="s">
        <v>206</v>
      </c>
      <c r="E8" s="31"/>
    </row>
    <row r="9" spans="1:5" x14ac:dyDescent="0.25">
      <c r="A9" s="12" t="s">
        <v>215</v>
      </c>
      <c r="B9" s="13" t="s">
        <v>204</v>
      </c>
      <c r="C9" s="13" t="s">
        <v>205</v>
      </c>
      <c r="D9" s="13" t="s">
        <v>211</v>
      </c>
      <c r="E9" s="31"/>
    </row>
    <row r="10" spans="1:5" x14ac:dyDescent="0.25">
      <c r="A10" s="12" t="s">
        <v>216</v>
      </c>
      <c r="B10" s="13" t="s">
        <v>204</v>
      </c>
      <c r="C10" s="13" t="s">
        <v>205</v>
      </c>
      <c r="D10" s="13" t="s">
        <v>211</v>
      </c>
      <c r="E10" s="31"/>
    </row>
    <row r="11" spans="1:5" x14ac:dyDescent="0.25">
      <c r="A11" s="12" t="s">
        <v>217</v>
      </c>
      <c r="B11" s="13" t="s">
        <v>204</v>
      </c>
      <c r="C11" s="13" t="s">
        <v>205</v>
      </c>
      <c r="D11" s="13" t="s">
        <v>206</v>
      </c>
      <c r="E11" s="31"/>
    </row>
    <row r="12" spans="1:5" x14ac:dyDescent="0.25">
      <c r="A12" s="12" t="s">
        <v>218</v>
      </c>
      <c r="B12" s="13" t="s">
        <v>204</v>
      </c>
      <c r="C12" s="13" t="s">
        <v>205</v>
      </c>
      <c r="D12" s="13" t="s">
        <v>206</v>
      </c>
      <c r="E12" s="31"/>
    </row>
    <row r="13" spans="1:5" x14ac:dyDescent="0.25">
      <c r="A13" s="12" t="s">
        <v>219</v>
      </c>
      <c r="B13" s="13" t="s">
        <v>204</v>
      </c>
      <c r="C13" s="13" t="s">
        <v>205</v>
      </c>
      <c r="D13" s="13" t="s">
        <v>209</v>
      </c>
      <c r="E13" s="31"/>
    </row>
    <row r="14" spans="1:5" x14ac:dyDescent="0.25">
      <c r="A14" s="12" t="s">
        <v>220</v>
      </c>
      <c r="B14" s="13" t="s">
        <v>204</v>
      </c>
      <c r="C14" s="13" t="s">
        <v>205</v>
      </c>
      <c r="D14" s="13" t="s">
        <v>211</v>
      </c>
      <c r="E14" s="31"/>
    </row>
    <row r="15" spans="1:5" x14ac:dyDescent="0.25">
      <c r="A15" s="12" t="s">
        <v>221</v>
      </c>
      <c r="B15" s="13" t="s">
        <v>204</v>
      </c>
      <c r="C15" s="13" t="s">
        <v>205</v>
      </c>
      <c r="D15" s="13" t="s">
        <v>211</v>
      </c>
      <c r="E15" s="31"/>
    </row>
    <row r="16" spans="1:5" x14ac:dyDescent="0.25">
      <c r="A16" s="12" t="s">
        <v>222</v>
      </c>
      <c r="B16" s="13" t="s">
        <v>204</v>
      </c>
      <c r="C16" s="13" t="s">
        <v>205</v>
      </c>
      <c r="D16" s="13" t="s">
        <v>206</v>
      </c>
      <c r="E16" s="31"/>
    </row>
    <row r="17" spans="1:5" x14ac:dyDescent="0.25">
      <c r="A17" s="12" t="s">
        <v>223</v>
      </c>
      <c r="B17" s="13" t="s">
        <v>204</v>
      </c>
      <c r="C17" s="13" t="s">
        <v>205</v>
      </c>
      <c r="D17" s="13" t="s">
        <v>206</v>
      </c>
      <c r="E17" s="31"/>
    </row>
    <row r="18" spans="1:5" x14ac:dyDescent="0.25">
      <c r="A18" s="12" t="s">
        <v>224</v>
      </c>
      <c r="B18" s="13" t="s">
        <v>204</v>
      </c>
      <c r="C18" s="13" t="s">
        <v>205</v>
      </c>
      <c r="D18" s="13" t="s">
        <v>211</v>
      </c>
      <c r="E18" s="31"/>
    </row>
    <row r="19" spans="1:5" x14ac:dyDescent="0.25">
      <c r="A19" s="12" t="s">
        <v>225</v>
      </c>
      <c r="B19" s="13" t="s">
        <v>204</v>
      </c>
      <c r="C19" s="13" t="s">
        <v>205</v>
      </c>
      <c r="D19" s="13" t="s">
        <v>211</v>
      </c>
      <c r="E19" s="31"/>
    </row>
    <row r="20" spans="1:5" x14ac:dyDescent="0.25">
      <c r="A20" s="14" t="s">
        <v>226</v>
      </c>
      <c r="B20" s="15" t="s">
        <v>227</v>
      </c>
      <c r="C20" s="16" t="s">
        <v>228</v>
      </c>
      <c r="D20" s="17" t="s">
        <v>206</v>
      </c>
      <c r="E20" s="31"/>
    </row>
    <row r="21" spans="1:5" x14ac:dyDescent="0.25">
      <c r="A21" s="14" t="s">
        <v>229</v>
      </c>
      <c r="B21" s="15" t="s">
        <v>227</v>
      </c>
      <c r="C21" s="16" t="s">
        <v>228</v>
      </c>
      <c r="D21" s="17" t="s">
        <v>211</v>
      </c>
      <c r="E21" s="31"/>
    </row>
    <row r="22" spans="1:5" x14ac:dyDescent="0.25">
      <c r="A22" s="14" t="s">
        <v>230</v>
      </c>
      <c r="B22" s="15" t="s">
        <v>204</v>
      </c>
      <c r="C22" s="15" t="s">
        <v>231</v>
      </c>
      <c r="D22" s="13" t="s">
        <v>206</v>
      </c>
      <c r="E22" s="31"/>
    </row>
    <row r="23" spans="1:5" x14ac:dyDescent="0.25">
      <c r="A23" s="14" t="s">
        <v>232</v>
      </c>
      <c r="B23" s="15" t="s">
        <v>204</v>
      </c>
      <c r="C23" s="15" t="s">
        <v>232</v>
      </c>
      <c r="D23" s="13" t="s">
        <v>206</v>
      </c>
      <c r="E23" s="31"/>
    </row>
    <row r="24" spans="1:5" x14ac:dyDescent="0.25">
      <c r="A24" s="14" t="s">
        <v>233</v>
      </c>
      <c r="B24" s="15" t="s">
        <v>204</v>
      </c>
      <c r="C24" s="15" t="s">
        <v>232</v>
      </c>
      <c r="D24" s="13" t="s">
        <v>206</v>
      </c>
      <c r="E24" s="31"/>
    </row>
    <row r="25" spans="1:5" x14ac:dyDescent="0.25">
      <c r="A25" s="14" t="s">
        <v>234</v>
      </c>
      <c r="B25" s="15" t="s">
        <v>227</v>
      </c>
      <c r="C25" s="16" t="s">
        <v>235</v>
      </c>
      <c r="D25" s="17" t="s">
        <v>206</v>
      </c>
      <c r="E25" s="31"/>
    </row>
    <row r="26" spans="1:5" x14ac:dyDescent="0.25">
      <c r="A26" s="14" t="s">
        <v>236</v>
      </c>
      <c r="B26" s="15" t="s">
        <v>204</v>
      </c>
      <c r="C26" s="15" t="s">
        <v>232</v>
      </c>
      <c r="D26" s="13" t="s">
        <v>211</v>
      </c>
      <c r="E26" s="31"/>
    </row>
    <row r="27" spans="1:5" x14ac:dyDescent="0.25">
      <c r="A27" s="14" t="s">
        <v>237</v>
      </c>
      <c r="B27" s="15" t="s">
        <v>204</v>
      </c>
      <c r="C27" s="15" t="s">
        <v>232</v>
      </c>
      <c r="D27" s="13" t="s">
        <v>211</v>
      </c>
      <c r="E27" s="31"/>
    </row>
    <row r="28" spans="1:5" x14ac:dyDescent="0.25">
      <c r="A28" s="14" t="s">
        <v>238</v>
      </c>
      <c r="B28" s="15" t="s">
        <v>227</v>
      </c>
      <c r="C28" s="16" t="s">
        <v>235</v>
      </c>
      <c r="D28" s="17" t="s">
        <v>211</v>
      </c>
      <c r="E28" s="31"/>
    </row>
    <row r="29" spans="1:5" x14ac:dyDescent="0.25">
      <c r="A29" s="14" t="s">
        <v>239</v>
      </c>
      <c r="B29" s="15" t="s">
        <v>227</v>
      </c>
      <c r="C29" s="15" t="s">
        <v>240</v>
      </c>
      <c r="D29" s="13" t="s">
        <v>206</v>
      </c>
      <c r="E29" s="31"/>
    </row>
    <row r="30" spans="1:5" x14ac:dyDescent="0.25">
      <c r="A30" s="14" t="s">
        <v>241</v>
      </c>
      <c r="B30" s="15" t="s">
        <v>204</v>
      </c>
      <c r="C30" s="15" t="s">
        <v>231</v>
      </c>
      <c r="D30" s="13" t="s">
        <v>209</v>
      </c>
      <c r="E30" s="31"/>
    </row>
    <row r="31" spans="1:5" x14ac:dyDescent="0.25">
      <c r="A31" s="14" t="s">
        <v>242</v>
      </c>
      <c r="B31" s="15" t="s">
        <v>227</v>
      </c>
      <c r="C31" s="15" t="s">
        <v>240</v>
      </c>
      <c r="D31" s="13" t="s">
        <v>209</v>
      </c>
      <c r="E31" s="31"/>
    </row>
    <row r="32" spans="1:5" x14ac:dyDescent="0.25">
      <c r="A32" s="14" t="s">
        <v>243</v>
      </c>
      <c r="B32" s="15" t="s">
        <v>204</v>
      </c>
      <c r="C32" s="15" t="s">
        <v>231</v>
      </c>
      <c r="D32" s="13" t="s">
        <v>211</v>
      </c>
      <c r="E32" s="31"/>
    </row>
    <row r="33" spans="1:5" x14ac:dyDescent="0.25">
      <c r="A33" s="14" t="s">
        <v>244</v>
      </c>
      <c r="B33" s="15" t="s">
        <v>204</v>
      </c>
      <c r="C33" s="15" t="s">
        <v>231</v>
      </c>
      <c r="D33" s="13" t="s">
        <v>211</v>
      </c>
      <c r="E33" s="31"/>
    </row>
    <row r="34" spans="1:5" x14ac:dyDescent="0.25">
      <c r="A34" s="14" t="s">
        <v>245</v>
      </c>
      <c r="B34" s="15" t="s">
        <v>227</v>
      </c>
      <c r="C34" s="15" t="s">
        <v>240</v>
      </c>
      <c r="D34" s="13" t="s">
        <v>211</v>
      </c>
      <c r="E34" s="31"/>
    </row>
    <row r="35" spans="1:5" x14ac:dyDescent="0.25">
      <c r="A35" s="14" t="s">
        <v>246</v>
      </c>
      <c r="B35" s="15" t="s">
        <v>227</v>
      </c>
      <c r="C35" s="15" t="s">
        <v>240</v>
      </c>
      <c r="D35" s="13" t="s">
        <v>211</v>
      </c>
      <c r="E35" s="31"/>
    </row>
    <row r="36" spans="1:5" x14ac:dyDescent="0.25">
      <c r="A36" s="14" t="s">
        <v>247</v>
      </c>
      <c r="B36" s="15" t="s">
        <v>227</v>
      </c>
      <c r="C36" s="16" t="s">
        <v>248</v>
      </c>
      <c r="D36" s="17" t="s">
        <v>211</v>
      </c>
      <c r="E36" s="31"/>
    </row>
    <row r="37" spans="1:5" x14ac:dyDescent="0.25">
      <c r="A37" s="14" t="s">
        <v>249</v>
      </c>
      <c r="B37" s="15" t="s">
        <v>227</v>
      </c>
      <c r="C37" s="15" t="s">
        <v>250</v>
      </c>
      <c r="D37" s="15" t="s">
        <v>251</v>
      </c>
      <c r="E37" s="31"/>
    </row>
    <row r="38" spans="1:5" x14ac:dyDescent="0.25">
      <c r="A38" s="18" t="s">
        <v>252</v>
      </c>
      <c r="B38" s="15" t="s">
        <v>227</v>
      </c>
      <c r="C38" s="15" t="s">
        <v>253</v>
      </c>
      <c r="D38" s="17" t="s">
        <v>206</v>
      </c>
      <c r="E38" s="31"/>
    </row>
    <row r="39" spans="1:5" x14ac:dyDescent="0.25">
      <c r="A39" s="18" t="s">
        <v>254</v>
      </c>
      <c r="B39" s="15" t="s">
        <v>227</v>
      </c>
      <c r="C39" s="15" t="s">
        <v>253</v>
      </c>
      <c r="D39" s="17" t="s">
        <v>206</v>
      </c>
      <c r="E39" s="31"/>
    </row>
    <row r="40" spans="1:5" x14ac:dyDescent="0.25">
      <c r="A40" s="18" t="s">
        <v>255</v>
      </c>
      <c r="B40" s="15" t="s">
        <v>227</v>
      </c>
      <c r="C40" s="15" t="s">
        <v>253</v>
      </c>
      <c r="D40" s="17" t="s">
        <v>209</v>
      </c>
      <c r="E40" s="31"/>
    </row>
    <row r="41" spans="1:5" x14ac:dyDescent="0.25">
      <c r="A41" s="18" t="s">
        <v>256</v>
      </c>
      <c r="B41" s="15" t="s">
        <v>227</v>
      </c>
      <c r="C41" s="15" t="s">
        <v>253</v>
      </c>
      <c r="D41" s="17" t="s">
        <v>211</v>
      </c>
      <c r="E41" s="31"/>
    </row>
    <row r="42" spans="1:5" x14ac:dyDescent="0.25">
      <c r="A42" s="18" t="s">
        <v>257</v>
      </c>
      <c r="B42" s="15" t="s">
        <v>227</v>
      </c>
      <c r="C42" s="15" t="s">
        <v>253</v>
      </c>
      <c r="D42" s="17" t="s">
        <v>211</v>
      </c>
      <c r="E42" s="31"/>
    </row>
    <row r="43" spans="1:5" x14ac:dyDescent="0.25">
      <c r="A43" s="14" t="s">
        <v>258</v>
      </c>
      <c r="B43" s="15" t="s">
        <v>227</v>
      </c>
      <c r="C43" s="15" t="s">
        <v>259</v>
      </c>
      <c r="D43" s="15" t="s">
        <v>260</v>
      </c>
      <c r="E43" s="31"/>
    </row>
    <row r="44" spans="1:5" x14ac:dyDescent="0.25">
      <c r="A44" s="14" t="s">
        <v>145</v>
      </c>
      <c r="B44" s="15" t="s">
        <v>204</v>
      </c>
      <c r="C44" s="15" t="s">
        <v>261</v>
      </c>
      <c r="D44" s="15" t="s">
        <v>206</v>
      </c>
      <c r="E44" s="31"/>
    </row>
    <row r="45" spans="1:5" x14ac:dyDescent="0.25">
      <c r="A45" s="14" t="s">
        <v>262</v>
      </c>
      <c r="B45" s="15" t="s">
        <v>204</v>
      </c>
      <c r="C45" s="15" t="s">
        <v>261</v>
      </c>
      <c r="D45" s="15" t="s">
        <v>206</v>
      </c>
      <c r="E45" s="31"/>
    </row>
    <row r="46" spans="1:5" x14ac:dyDescent="0.25">
      <c r="A46" s="14" t="s">
        <v>263</v>
      </c>
      <c r="B46" s="15" t="s">
        <v>227</v>
      </c>
      <c r="C46" s="15" t="s">
        <v>264</v>
      </c>
      <c r="D46" s="15" t="s">
        <v>265</v>
      </c>
      <c r="E46" s="31"/>
    </row>
    <row r="47" spans="1:5" x14ac:dyDescent="0.25">
      <c r="A47" s="14" t="s">
        <v>266</v>
      </c>
      <c r="B47" s="15" t="s">
        <v>227</v>
      </c>
      <c r="C47" s="15" t="s">
        <v>264</v>
      </c>
      <c r="D47" s="15" t="s">
        <v>206</v>
      </c>
      <c r="E47" s="31"/>
    </row>
    <row r="48" spans="1:5" x14ac:dyDescent="0.25">
      <c r="A48" s="14" t="s">
        <v>267</v>
      </c>
      <c r="B48" s="15" t="s">
        <v>227</v>
      </c>
      <c r="C48" s="15" t="s">
        <v>264</v>
      </c>
      <c r="D48" s="15" t="s">
        <v>206</v>
      </c>
      <c r="E48" s="31" t="s">
        <v>683</v>
      </c>
    </row>
    <row r="49" spans="1:5" x14ac:dyDescent="0.25">
      <c r="A49" s="14" t="s">
        <v>268</v>
      </c>
      <c r="B49" s="15" t="s">
        <v>204</v>
      </c>
      <c r="C49" s="15" t="s">
        <v>261</v>
      </c>
      <c r="D49" s="15" t="s">
        <v>206</v>
      </c>
      <c r="E49" s="31" t="s">
        <v>683</v>
      </c>
    </row>
    <row r="50" spans="1:5" x14ac:dyDescent="0.25">
      <c r="A50" s="14" t="s">
        <v>269</v>
      </c>
      <c r="B50" s="15" t="s">
        <v>204</v>
      </c>
      <c r="C50" s="15" t="s">
        <v>261</v>
      </c>
      <c r="D50" s="15" t="s">
        <v>206</v>
      </c>
      <c r="E50" s="31"/>
    </row>
    <row r="51" spans="1:5" x14ac:dyDescent="0.25">
      <c r="A51" s="14" t="s">
        <v>270</v>
      </c>
      <c r="B51" s="15" t="s">
        <v>227</v>
      </c>
      <c r="C51" s="15" t="s">
        <v>264</v>
      </c>
      <c r="D51" s="15" t="s">
        <v>206</v>
      </c>
      <c r="E51" s="31"/>
    </row>
    <row r="52" spans="1:5" x14ac:dyDescent="0.25">
      <c r="A52" s="14" t="s">
        <v>271</v>
      </c>
      <c r="B52" s="15" t="s">
        <v>227</v>
      </c>
      <c r="C52" s="15" t="s">
        <v>264</v>
      </c>
      <c r="D52" s="15" t="s">
        <v>206</v>
      </c>
      <c r="E52" s="31" t="s">
        <v>683</v>
      </c>
    </row>
    <row r="53" spans="1:5" x14ac:dyDescent="0.25">
      <c r="A53" s="14" t="s">
        <v>272</v>
      </c>
      <c r="B53" s="15" t="s">
        <v>204</v>
      </c>
      <c r="C53" s="15" t="s">
        <v>261</v>
      </c>
      <c r="D53" s="15" t="s">
        <v>206</v>
      </c>
      <c r="E53" s="31" t="s">
        <v>683</v>
      </c>
    </row>
    <row r="54" spans="1:5" x14ac:dyDescent="0.25">
      <c r="A54" s="14" t="s">
        <v>273</v>
      </c>
      <c r="B54" s="15" t="s">
        <v>227</v>
      </c>
      <c r="C54" s="15" t="s">
        <v>264</v>
      </c>
      <c r="D54" s="15" t="s">
        <v>206</v>
      </c>
      <c r="E54" s="31" t="s">
        <v>683</v>
      </c>
    </row>
    <row r="55" spans="1:5" x14ac:dyDescent="0.25">
      <c r="A55" s="14" t="s">
        <v>274</v>
      </c>
      <c r="B55" s="15" t="s">
        <v>204</v>
      </c>
      <c r="C55" s="15" t="s">
        <v>261</v>
      </c>
      <c r="D55" s="15" t="s">
        <v>206</v>
      </c>
      <c r="E55" s="31" t="s">
        <v>683</v>
      </c>
    </row>
    <row r="56" spans="1:5" x14ac:dyDescent="0.25">
      <c r="A56" s="14" t="s">
        <v>275</v>
      </c>
      <c r="B56" s="15" t="s">
        <v>227</v>
      </c>
      <c r="C56" s="15" t="s">
        <v>264</v>
      </c>
      <c r="D56" s="15" t="s">
        <v>260</v>
      </c>
      <c r="E56" s="31"/>
    </row>
    <row r="57" spans="1:5" x14ac:dyDescent="0.25">
      <c r="A57" s="14" t="s">
        <v>276</v>
      </c>
      <c r="B57" s="15" t="s">
        <v>204</v>
      </c>
      <c r="C57" s="15" t="s">
        <v>261</v>
      </c>
      <c r="D57" s="15" t="s">
        <v>260</v>
      </c>
      <c r="E57" s="31"/>
    </row>
    <row r="58" spans="1:5" x14ac:dyDescent="0.25">
      <c r="A58" s="14" t="s">
        <v>277</v>
      </c>
      <c r="B58" s="15" t="s">
        <v>227</v>
      </c>
      <c r="C58" s="15" t="s">
        <v>264</v>
      </c>
      <c r="D58" s="15" t="s">
        <v>260</v>
      </c>
      <c r="E58" s="31"/>
    </row>
    <row r="59" spans="1:5" x14ac:dyDescent="0.25">
      <c r="A59" s="14" t="s">
        <v>278</v>
      </c>
      <c r="B59" s="15" t="s">
        <v>227</v>
      </c>
      <c r="C59" s="15" t="s">
        <v>264</v>
      </c>
      <c r="D59" s="15" t="s">
        <v>260</v>
      </c>
      <c r="E59" s="31" t="s">
        <v>683</v>
      </c>
    </row>
    <row r="60" spans="1:5" x14ac:dyDescent="0.25">
      <c r="A60" s="14" t="s">
        <v>279</v>
      </c>
      <c r="B60" s="15" t="s">
        <v>204</v>
      </c>
      <c r="C60" s="15" t="s">
        <v>261</v>
      </c>
      <c r="D60" s="15" t="s">
        <v>260</v>
      </c>
      <c r="E60" s="31" t="s">
        <v>683</v>
      </c>
    </row>
    <row r="61" spans="1:5" x14ac:dyDescent="0.25">
      <c r="A61" s="14" t="s">
        <v>280</v>
      </c>
      <c r="B61" s="15" t="s">
        <v>204</v>
      </c>
      <c r="C61" s="15" t="s">
        <v>261</v>
      </c>
      <c r="D61" s="15" t="s">
        <v>260</v>
      </c>
      <c r="E61" s="31"/>
    </row>
    <row r="62" spans="1:5" x14ac:dyDescent="0.25">
      <c r="A62" s="14" t="s">
        <v>281</v>
      </c>
      <c r="B62" s="15" t="s">
        <v>227</v>
      </c>
      <c r="C62" s="15" t="s">
        <v>264</v>
      </c>
      <c r="D62" s="15" t="s">
        <v>260</v>
      </c>
      <c r="E62" s="31"/>
    </row>
    <row r="63" spans="1:5" x14ac:dyDescent="0.25">
      <c r="A63" s="14" t="s">
        <v>282</v>
      </c>
      <c r="B63" s="15" t="s">
        <v>204</v>
      </c>
      <c r="C63" s="15" t="s">
        <v>261</v>
      </c>
      <c r="D63" s="15" t="s">
        <v>209</v>
      </c>
      <c r="E63" s="31"/>
    </row>
    <row r="64" spans="1:5" x14ac:dyDescent="0.25">
      <c r="A64" s="14" t="s">
        <v>283</v>
      </c>
      <c r="B64" s="15" t="s">
        <v>227</v>
      </c>
      <c r="C64" s="15" t="s">
        <v>264</v>
      </c>
      <c r="D64" s="15" t="s">
        <v>209</v>
      </c>
      <c r="E64" s="31"/>
    </row>
    <row r="65" spans="1:5" x14ac:dyDescent="0.25">
      <c r="A65" s="14" t="s">
        <v>284</v>
      </c>
      <c r="B65" s="15" t="s">
        <v>227</v>
      </c>
      <c r="C65" s="15" t="s">
        <v>264</v>
      </c>
      <c r="D65" s="15" t="s">
        <v>209</v>
      </c>
      <c r="E65" s="31" t="s">
        <v>683</v>
      </c>
    </row>
    <row r="66" spans="1:5" x14ac:dyDescent="0.25">
      <c r="A66" s="14" t="s">
        <v>285</v>
      </c>
      <c r="B66" s="15" t="s">
        <v>204</v>
      </c>
      <c r="C66" s="15" t="s">
        <v>261</v>
      </c>
      <c r="D66" s="15" t="s">
        <v>209</v>
      </c>
      <c r="E66" s="31" t="s">
        <v>683</v>
      </c>
    </row>
    <row r="67" spans="1:5" x14ac:dyDescent="0.25">
      <c r="A67" s="14" t="s">
        <v>286</v>
      </c>
      <c r="B67" s="15" t="s">
        <v>204</v>
      </c>
      <c r="C67" s="15" t="s">
        <v>261</v>
      </c>
      <c r="D67" s="15" t="s">
        <v>211</v>
      </c>
      <c r="E67" s="31"/>
    </row>
    <row r="68" spans="1:5" x14ac:dyDescent="0.25">
      <c r="A68" s="14" t="s">
        <v>287</v>
      </c>
      <c r="B68" s="15" t="s">
        <v>204</v>
      </c>
      <c r="C68" s="15" t="s">
        <v>261</v>
      </c>
      <c r="D68" s="15" t="s">
        <v>211</v>
      </c>
      <c r="E68" s="31"/>
    </row>
    <row r="69" spans="1:5" x14ac:dyDescent="0.25">
      <c r="A69" s="14" t="s">
        <v>288</v>
      </c>
      <c r="B69" s="15" t="s">
        <v>227</v>
      </c>
      <c r="C69" s="15" t="s">
        <v>264</v>
      </c>
      <c r="D69" s="15" t="s">
        <v>211</v>
      </c>
      <c r="E69" s="31"/>
    </row>
    <row r="70" spans="1:5" x14ac:dyDescent="0.25">
      <c r="A70" s="14" t="s">
        <v>289</v>
      </c>
      <c r="B70" s="15" t="s">
        <v>227</v>
      </c>
      <c r="C70" s="15" t="s">
        <v>264</v>
      </c>
      <c r="D70" s="15" t="s">
        <v>211</v>
      </c>
      <c r="E70" s="31" t="s">
        <v>683</v>
      </c>
    </row>
    <row r="71" spans="1:5" x14ac:dyDescent="0.25">
      <c r="A71" s="14" t="s">
        <v>290</v>
      </c>
      <c r="B71" s="15" t="s">
        <v>204</v>
      </c>
      <c r="C71" s="15" t="s">
        <v>261</v>
      </c>
      <c r="D71" s="15" t="s">
        <v>211</v>
      </c>
      <c r="E71" s="31" t="s">
        <v>683</v>
      </c>
    </row>
    <row r="72" spans="1:5" x14ac:dyDescent="0.25">
      <c r="A72" s="14" t="s">
        <v>291</v>
      </c>
      <c r="B72" s="15" t="s">
        <v>204</v>
      </c>
      <c r="C72" s="15" t="s">
        <v>261</v>
      </c>
      <c r="D72" s="15" t="s">
        <v>211</v>
      </c>
      <c r="E72" s="31"/>
    </row>
    <row r="73" spans="1:5" x14ac:dyDescent="0.25">
      <c r="A73" s="14" t="s">
        <v>292</v>
      </c>
      <c r="B73" s="15" t="s">
        <v>227</v>
      </c>
      <c r="C73" s="15" t="s">
        <v>264</v>
      </c>
      <c r="D73" s="15" t="s">
        <v>211</v>
      </c>
      <c r="E73" s="31" t="s">
        <v>683</v>
      </c>
    </row>
    <row r="74" spans="1:5" x14ac:dyDescent="0.25">
      <c r="A74" s="14" t="s">
        <v>293</v>
      </c>
      <c r="B74" s="15" t="s">
        <v>204</v>
      </c>
      <c r="C74" s="15" t="s">
        <v>261</v>
      </c>
      <c r="D74" s="15" t="s">
        <v>211</v>
      </c>
      <c r="E74" s="31" t="s">
        <v>683</v>
      </c>
    </row>
    <row r="75" spans="1:5" x14ac:dyDescent="0.25">
      <c r="A75" s="14" t="s">
        <v>294</v>
      </c>
      <c r="B75" s="15" t="s">
        <v>227</v>
      </c>
      <c r="C75" s="15" t="s">
        <v>264</v>
      </c>
      <c r="D75" s="15" t="s">
        <v>211</v>
      </c>
      <c r="E75" s="31" t="s">
        <v>683</v>
      </c>
    </row>
    <row r="76" spans="1:5" x14ac:dyDescent="0.25">
      <c r="A76" s="14" t="s">
        <v>295</v>
      </c>
      <c r="B76" s="15" t="s">
        <v>204</v>
      </c>
      <c r="C76" s="15" t="s">
        <v>261</v>
      </c>
      <c r="D76" s="15" t="s">
        <v>211</v>
      </c>
      <c r="E76" s="31" t="s">
        <v>683</v>
      </c>
    </row>
    <row r="77" spans="1:5" x14ac:dyDescent="0.25">
      <c r="A77" s="14" t="s">
        <v>296</v>
      </c>
      <c r="B77" s="15" t="s">
        <v>204</v>
      </c>
      <c r="C77" s="15" t="s">
        <v>297</v>
      </c>
      <c r="D77" s="15" t="s">
        <v>206</v>
      </c>
      <c r="E77" s="31"/>
    </row>
    <row r="78" spans="1:5" x14ac:dyDescent="0.25">
      <c r="A78" s="14" t="s">
        <v>298</v>
      </c>
      <c r="B78" s="15" t="s">
        <v>204</v>
      </c>
      <c r="C78" s="15" t="s">
        <v>297</v>
      </c>
      <c r="D78" s="15" t="s">
        <v>206</v>
      </c>
      <c r="E78" s="31"/>
    </row>
    <row r="79" spans="1:5" x14ac:dyDescent="0.25">
      <c r="A79" s="14" t="s">
        <v>299</v>
      </c>
      <c r="B79" s="15" t="s">
        <v>204</v>
      </c>
      <c r="C79" s="15" t="s">
        <v>297</v>
      </c>
      <c r="D79" s="15" t="s">
        <v>209</v>
      </c>
      <c r="E79" s="31"/>
    </row>
    <row r="80" spans="1:5" x14ac:dyDescent="0.25">
      <c r="A80" s="14" t="s">
        <v>300</v>
      </c>
      <c r="B80" s="15" t="s">
        <v>204</v>
      </c>
      <c r="C80" s="15" t="s">
        <v>297</v>
      </c>
      <c r="D80" s="15" t="s">
        <v>211</v>
      </c>
      <c r="E80" s="31"/>
    </row>
    <row r="81" spans="1:5" x14ac:dyDescent="0.25">
      <c r="A81" s="14" t="s">
        <v>301</v>
      </c>
      <c r="B81" s="15" t="s">
        <v>204</v>
      </c>
      <c r="C81" s="15" t="s">
        <v>297</v>
      </c>
      <c r="D81" s="15" t="s">
        <v>211</v>
      </c>
      <c r="E81" s="31"/>
    </row>
    <row r="82" spans="1:5" x14ac:dyDescent="0.25">
      <c r="A82" s="14" t="s">
        <v>302</v>
      </c>
      <c r="B82" s="15" t="s">
        <v>204</v>
      </c>
      <c r="C82" s="15" t="s">
        <v>303</v>
      </c>
      <c r="D82" s="15" t="s">
        <v>206</v>
      </c>
      <c r="E82" s="31"/>
    </row>
    <row r="83" spans="1:5" x14ac:dyDescent="0.25">
      <c r="A83" s="14" t="s">
        <v>304</v>
      </c>
      <c r="B83" s="15" t="s">
        <v>204</v>
      </c>
      <c r="C83" s="15" t="s">
        <v>303</v>
      </c>
      <c r="D83" s="15" t="s">
        <v>206</v>
      </c>
      <c r="E83" s="31"/>
    </row>
    <row r="84" spans="1:5" x14ac:dyDescent="0.25">
      <c r="A84" s="14" t="s">
        <v>305</v>
      </c>
      <c r="B84" s="15" t="s">
        <v>227</v>
      </c>
      <c r="C84" s="15" t="s">
        <v>306</v>
      </c>
      <c r="D84" s="15" t="s">
        <v>206</v>
      </c>
      <c r="E84" s="31"/>
    </row>
    <row r="85" spans="1:5" x14ac:dyDescent="0.25">
      <c r="A85" s="14" t="s">
        <v>307</v>
      </c>
      <c r="B85" s="15" t="s">
        <v>227</v>
      </c>
      <c r="C85" s="15" t="s">
        <v>306</v>
      </c>
      <c r="D85" s="15" t="s">
        <v>206</v>
      </c>
      <c r="E85" s="31" t="s">
        <v>683</v>
      </c>
    </row>
    <row r="86" spans="1:5" x14ac:dyDescent="0.25">
      <c r="A86" s="14" t="s">
        <v>308</v>
      </c>
      <c r="B86" s="15" t="s">
        <v>227</v>
      </c>
      <c r="C86" s="15" t="s">
        <v>306</v>
      </c>
      <c r="D86" s="15" t="s">
        <v>206</v>
      </c>
      <c r="E86" s="31"/>
    </row>
    <row r="87" spans="1:5" x14ac:dyDescent="0.25">
      <c r="A87" s="14" t="s">
        <v>309</v>
      </c>
      <c r="B87" s="15" t="s">
        <v>227</v>
      </c>
      <c r="C87" s="15" t="s">
        <v>306</v>
      </c>
      <c r="D87" s="15" t="s">
        <v>206</v>
      </c>
      <c r="E87" s="31" t="s">
        <v>683</v>
      </c>
    </row>
    <row r="88" spans="1:5" x14ac:dyDescent="0.25">
      <c r="A88" s="14" t="s">
        <v>310</v>
      </c>
      <c r="B88" s="15" t="s">
        <v>204</v>
      </c>
      <c r="C88" s="15" t="s">
        <v>303</v>
      </c>
      <c r="D88" s="15" t="s">
        <v>206</v>
      </c>
      <c r="E88" s="31" t="s">
        <v>683</v>
      </c>
    </row>
    <row r="89" spans="1:5" x14ac:dyDescent="0.25">
      <c r="A89" s="14" t="s">
        <v>311</v>
      </c>
      <c r="B89" s="15" t="s">
        <v>204</v>
      </c>
      <c r="C89" s="15" t="s">
        <v>303</v>
      </c>
      <c r="D89" s="15" t="s">
        <v>206</v>
      </c>
      <c r="E89" s="31"/>
    </row>
    <row r="90" spans="1:5" x14ac:dyDescent="0.25">
      <c r="A90" s="14" t="s">
        <v>312</v>
      </c>
      <c r="B90" s="15" t="s">
        <v>227</v>
      </c>
      <c r="C90" s="15" t="s">
        <v>306</v>
      </c>
      <c r="D90" s="15" t="s">
        <v>206</v>
      </c>
      <c r="E90" s="31"/>
    </row>
    <row r="91" spans="1:5" x14ac:dyDescent="0.25">
      <c r="A91" s="14" t="s">
        <v>313</v>
      </c>
      <c r="B91" s="15" t="s">
        <v>227</v>
      </c>
      <c r="C91" s="15" t="s">
        <v>314</v>
      </c>
      <c r="D91" s="15" t="s">
        <v>206</v>
      </c>
      <c r="E91" s="31"/>
    </row>
    <row r="92" spans="1:5" x14ac:dyDescent="0.25">
      <c r="A92" s="14" t="s">
        <v>315</v>
      </c>
      <c r="B92" s="15" t="s">
        <v>227</v>
      </c>
      <c r="C92" s="15" t="s">
        <v>306</v>
      </c>
      <c r="D92" s="15" t="s">
        <v>206</v>
      </c>
      <c r="E92" s="31" t="s">
        <v>683</v>
      </c>
    </row>
    <row r="93" spans="1:5" x14ac:dyDescent="0.25">
      <c r="A93" s="14" t="s">
        <v>316</v>
      </c>
      <c r="B93" s="15" t="s">
        <v>204</v>
      </c>
      <c r="C93" s="15" t="s">
        <v>303</v>
      </c>
      <c r="D93" s="15" t="s">
        <v>206</v>
      </c>
      <c r="E93" s="31" t="s">
        <v>683</v>
      </c>
    </row>
    <row r="94" spans="1:5" x14ac:dyDescent="0.25">
      <c r="A94" s="14" t="s">
        <v>317</v>
      </c>
      <c r="B94" s="15" t="s">
        <v>227</v>
      </c>
      <c r="C94" s="15" t="s">
        <v>314</v>
      </c>
      <c r="D94" s="15" t="s">
        <v>206</v>
      </c>
      <c r="E94" s="31"/>
    </row>
    <row r="95" spans="1:5" x14ac:dyDescent="0.25">
      <c r="A95" s="14" t="s">
        <v>318</v>
      </c>
      <c r="B95" s="15" t="s">
        <v>227</v>
      </c>
      <c r="C95" s="15" t="s">
        <v>306</v>
      </c>
      <c r="D95" s="15" t="s">
        <v>206</v>
      </c>
      <c r="E95" s="31" t="s">
        <v>683</v>
      </c>
    </row>
    <row r="96" spans="1:5" x14ac:dyDescent="0.25">
      <c r="A96" s="14" t="s">
        <v>319</v>
      </c>
      <c r="B96" s="15" t="s">
        <v>204</v>
      </c>
      <c r="C96" s="15" t="s">
        <v>303</v>
      </c>
      <c r="D96" s="15" t="s">
        <v>206</v>
      </c>
      <c r="E96" s="31" t="s">
        <v>683</v>
      </c>
    </row>
    <row r="97" spans="1:5" x14ac:dyDescent="0.25">
      <c r="A97" s="14" t="s">
        <v>320</v>
      </c>
      <c r="B97" s="15" t="s">
        <v>227</v>
      </c>
      <c r="C97" s="15" t="s">
        <v>306</v>
      </c>
      <c r="D97" s="15" t="s">
        <v>260</v>
      </c>
      <c r="E97" s="31"/>
    </row>
    <row r="98" spans="1:5" x14ac:dyDescent="0.25">
      <c r="A98" s="14" t="s">
        <v>321</v>
      </c>
      <c r="B98" s="15" t="s">
        <v>204</v>
      </c>
      <c r="C98" s="15" t="s">
        <v>303</v>
      </c>
      <c r="D98" s="15" t="s">
        <v>260</v>
      </c>
      <c r="E98" s="31"/>
    </row>
    <row r="99" spans="1:5" x14ac:dyDescent="0.25">
      <c r="A99" s="14" t="s">
        <v>322</v>
      </c>
      <c r="B99" s="15" t="s">
        <v>227</v>
      </c>
      <c r="C99" s="15" t="s">
        <v>306</v>
      </c>
      <c r="D99" s="15" t="s">
        <v>260</v>
      </c>
      <c r="E99" s="31"/>
    </row>
    <row r="100" spans="1:5" x14ac:dyDescent="0.25">
      <c r="A100" s="14" t="s">
        <v>323</v>
      </c>
      <c r="B100" s="15" t="s">
        <v>227</v>
      </c>
      <c r="C100" s="15" t="s">
        <v>306</v>
      </c>
      <c r="D100" s="15" t="s">
        <v>260</v>
      </c>
      <c r="E100" s="31" t="s">
        <v>683</v>
      </c>
    </row>
    <row r="101" spans="1:5" x14ac:dyDescent="0.25">
      <c r="A101" s="14" t="s">
        <v>324</v>
      </c>
      <c r="B101" s="15" t="s">
        <v>204</v>
      </c>
      <c r="C101" s="15" t="s">
        <v>303</v>
      </c>
      <c r="D101" s="15" t="s">
        <v>260</v>
      </c>
      <c r="E101" s="31" t="s">
        <v>683</v>
      </c>
    </row>
    <row r="102" spans="1:5" x14ac:dyDescent="0.25">
      <c r="A102" s="14" t="s">
        <v>325</v>
      </c>
      <c r="B102" s="15" t="s">
        <v>204</v>
      </c>
      <c r="C102" s="15" t="s">
        <v>303</v>
      </c>
      <c r="D102" s="15" t="s">
        <v>260</v>
      </c>
      <c r="E102" s="31"/>
    </row>
    <row r="103" spans="1:5" x14ac:dyDescent="0.25">
      <c r="A103" s="14" t="s">
        <v>326</v>
      </c>
      <c r="B103" s="15" t="s">
        <v>227</v>
      </c>
      <c r="C103" s="15" t="s">
        <v>306</v>
      </c>
      <c r="D103" s="15" t="s">
        <v>260</v>
      </c>
      <c r="E103" s="31"/>
    </row>
    <row r="104" spans="1:5" x14ac:dyDescent="0.25">
      <c r="A104" s="14" t="s">
        <v>327</v>
      </c>
      <c r="B104" s="15" t="s">
        <v>204</v>
      </c>
      <c r="C104" s="15" t="s">
        <v>303</v>
      </c>
      <c r="D104" s="15" t="s">
        <v>209</v>
      </c>
      <c r="E104" s="31"/>
    </row>
    <row r="105" spans="1:5" x14ac:dyDescent="0.25">
      <c r="A105" s="14" t="s">
        <v>328</v>
      </c>
      <c r="B105" s="15" t="s">
        <v>227</v>
      </c>
      <c r="C105" s="15" t="s">
        <v>306</v>
      </c>
      <c r="D105" s="15" t="s">
        <v>209</v>
      </c>
      <c r="E105" s="31"/>
    </row>
    <row r="106" spans="1:5" x14ac:dyDescent="0.25">
      <c r="A106" s="14" t="s">
        <v>329</v>
      </c>
      <c r="B106" s="15" t="s">
        <v>227</v>
      </c>
      <c r="C106" s="15" t="s">
        <v>306</v>
      </c>
      <c r="D106" s="15" t="s">
        <v>209</v>
      </c>
      <c r="E106" s="31" t="s">
        <v>683</v>
      </c>
    </row>
    <row r="107" spans="1:5" x14ac:dyDescent="0.25">
      <c r="A107" s="14" t="s">
        <v>330</v>
      </c>
      <c r="B107" s="15" t="s">
        <v>204</v>
      </c>
      <c r="C107" s="15" t="s">
        <v>303</v>
      </c>
      <c r="D107" s="15" t="s">
        <v>209</v>
      </c>
      <c r="E107" s="31" t="s">
        <v>683</v>
      </c>
    </row>
    <row r="108" spans="1:5" x14ac:dyDescent="0.25">
      <c r="A108" s="14" t="s">
        <v>331</v>
      </c>
      <c r="B108" s="15" t="s">
        <v>204</v>
      </c>
      <c r="C108" s="15" t="s">
        <v>303</v>
      </c>
      <c r="D108" s="15" t="s">
        <v>211</v>
      </c>
      <c r="E108" s="31"/>
    </row>
    <row r="109" spans="1:5" x14ac:dyDescent="0.25">
      <c r="A109" s="14" t="s">
        <v>332</v>
      </c>
      <c r="B109" s="15" t="s">
        <v>204</v>
      </c>
      <c r="C109" s="15" t="s">
        <v>303</v>
      </c>
      <c r="D109" s="15" t="s">
        <v>211</v>
      </c>
      <c r="E109" s="31"/>
    </row>
    <row r="110" spans="1:5" x14ac:dyDescent="0.25">
      <c r="A110" s="14" t="s">
        <v>333</v>
      </c>
      <c r="B110" s="15" t="s">
        <v>227</v>
      </c>
      <c r="C110" s="15" t="s">
        <v>306</v>
      </c>
      <c r="D110" s="15" t="s">
        <v>211</v>
      </c>
      <c r="E110" s="31"/>
    </row>
    <row r="111" spans="1:5" x14ac:dyDescent="0.25">
      <c r="A111" s="14" t="s">
        <v>334</v>
      </c>
      <c r="B111" s="15" t="s">
        <v>227</v>
      </c>
      <c r="C111" s="15" t="s">
        <v>306</v>
      </c>
      <c r="D111" s="15" t="s">
        <v>211</v>
      </c>
      <c r="E111" s="31"/>
    </row>
    <row r="112" spans="1:5" x14ac:dyDescent="0.25">
      <c r="A112" s="14" t="s">
        <v>335</v>
      </c>
      <c r="B112" s="15" t="s">
        <v>227</v>
      </c>
      <c r="C112" s="15" t="s">
        <v>306</v>
      </c>
      <c r="D112" s="15" t="s">
        <v>211</v>
      </c>
      <c r="E112" s="31" t="s">
        <v>683</v>
      </c>
    </row>
    <row r="113" spans="1:5" x14ac:dyDescent="0.25">
      <c r="A113" s="14" t="s">
        <v>336</v>
      </c>
      <c r="B113" s="15" t="s">
        <v>204</v>
      </c>
      <c r="C113" s="15" t="s">
        <v>303</v>
      </c>
      <c r="D113" s="15" t="s">
        <v>211</v>
      </c>
      <c r="E113" s="31" t="s">
        <v>683</v>
      </c>
    </row>
    <row r="114" spans="1:5" x14ac:dyDescent="0.25">
      <c r="A114" s="14" t="s">
        <v>337</v>
      </c>
      <c r="B114" s="15" t="s">
        <v>204</v>
      </c>
      <c r="C114" s="15" t="s">
        <v>303</v>
      </c>
      <c r="D114" s="15" t="s">
        <v>211</v>
      </c>
      <c r="E114" s="31"/>
    </row>
    <row r="115" spans="1:5" x14ac:dyDescent="0.25">
      <c r="A115" s="14" t="s">
        <v>338</v>
      </c>
      <c r="B115" s="15" t="s">
        <v>227</v>
      </c>
      <c r="C115" s="15" t="s">
        <v>306</v>
      </c>
      <c r="D115" s="15" t="s">
        <v>211</v>
      </c>
      <c r="E115" s="31"/>
    </row>
    <row r="116" spans="1:5" x14ac:dyDescent="0.25">
      <c r="A116" s="14" t="s">
        <v>339</v>
      </c>
      <c r="B116" s="15" t="s">
        <v>227</v>
      </c>
      <c r="C116" s="15" t="s">
        <v>306</v>
      </c>
      <c r="D116" s="15" t="s">
        <v>211</v>
      </c>
      <c r="E116" s="31" t="s">
        <v>683</v>
      </c>
    </row>
    <row r="117" spans="1:5" x14ac:dyDescent="0.25">
      <c r="A117" s="14" t="s">
        <v>340</v>
      </c>
      <c r="B117" s="15" t="s">
        <v>204</v>
      </c>
      <c r="C117" s="15" t="s">
        <v>303</v>
      </c>
      <c r="D117" s="15" t="s">
        <v>211</v>
      </c>
      <c r="E117" s="31" t="s">
        <v>683</v>
      </c>
    </row>
    <row r="118" spans="1:5" x14ac:dyDescent="0.25">
      <c r="A118" s="14" t="s">
        <v>341</v>
      </c>
      <c r="B118" s="15" t="s">
        <v>227</v>
      </c>
      <c r="C118" s="15" t="s">
        <v>306</v>
      </c>
      <c r="D118" s="15" t="s">
        <v>211</v>
      </c>
      <c r="E118" s="31" t="s">
        <v>683</v>
      </c>
    </row>
    <row r="119" spans="1:5" x14ac:dyDescent="0.25">
      <c r="A119" s="14" t="s">
        <v>342</v>
      </c>
      <c r="B119" s="15" t="s">
        <v>204</v>
      </c>
      <c r="C119" s="15" t="s">
        <v>303</v>
      </c>
      <c r="D119" s="15" t="s">
        <v>211</v>
      </c>
      <c r="E119" s="31" t="s">
        <v>683</v>
      </c>
    </row>
    <row r="120" spans="1:5" x14ac:dyDescent="0.25">
      <c r="A120" s="14" t="s">
        <v>343</v>
      </c>
      <c r="B120" s="15" t="s">
        <v>204</v>
      </c>
      <c r="C120" s="15" t="s">
        <v>344</v>
      </c>
      <c r="D120" s="15" t="s">
        <v>206</v>
      </c>
      <c r="E120" s="31"/>
    </row>
    <row r="121" spans="1:5" x14ac:dyDescent="0.25">
      <c r="A121" s="14" t="s">
        <v>345</v>
      </c>
      <c r="B121" s="15" t="s">
        <v>204</v>
      </c>
      <c r="C121" s="15" t="s">
        <v>346</v>
      </c>
      <c r="D121" s="15" t="s">
        <v>206</v>
      </c>
      <c r="E121" s="31"/>
    </row>
    <row r="122" spans="1:5" x14ac:dyDescent="0.25">
      <c r="A122" s="14" t="s">
        <v>347</v>
      </c>
      <c r="B122" s="15" t="s">
        <v>204</v>
      </c>
      <c r="C122" s="15" t="s">
        <v>346</v>
      </c>
      <c r="D122" s="15" t="s">
        <v>211</v>
      </c>
      <c r="E122" s="31"/>
    </row>
    <row r="123" spans="1:5" x14ac:dyDescent="0.25">
      <c r="A123" s="14" t="s">
        <v>348</v>
      </c>
      <c r="B123" s="15" t="s">
        <v>227</v>
      </c>
      <c r="C123" s="15" t="s">
        <v>349</v>
      </c>
      <c r="D123" s="13" t="s">
        <v>206</v>
      </c>
      <c r="E123" s="31"/>
    </row>
    <row r="124" spans="1:5" x14ac:dyDescent="0.25">
      <c r="A124" s="14" t="s">
        <v>350</v>
      </c>
      <c r="B124" s="15" t="s">
        <v>227</v>
      </c>
      <c r="C124" s="15" t="s">
        <v>349</v>
      </c>
      <c r="D124" s="15" t="s">
        <v>206</v>
      </c>
      <c r="E124" s="31" t="s">
        <v>683</v>
      </c>
    </row>
    <row r="125" spans="1:5" x14ac:dyDescent="0.25">
      <c r="A125" s="14" t="s">
        <v>351</v>
      </c>
      <c r="B125" s="15" t="s">
        <v>204</v>
      </c>
      <c r="C125" s="15" t="s">
        <v>344</v>
      </c>
      <c r="D125" s="15" t="s">
        <v>206</v>
      </c>
      <c r="E125" s="31" t="s">
        <v>683</v>
      </c>
    </row>
    <row r="126" spans="1:5" x14ac:dyDescent="0.25">
      <c r="A126" s="14" t="s">
        <v>352</v>
      </c>
      <c r="B126" s="15" t="s">
        <v>204</v>
      </c>
      <c r="C126" s="15" t="s">
        <v>344</v>
      </c>
      <c r="D126" s="15" t="s">
        <v>206</v>
      </c>
      <c r="E126" s="31"/>
    </row>
    <row r="127" spans="1:5" x14ac:dyDescent="0.25">
      <c r="A127" s="14" t="s">
        <v>353</v>
      </c>
      <c r="B127" s="15" t="s">
        <v>227</v>
      </c>
      <c r="C127" s="15" t="s">
        <v>349</v>
      </c>
      <c r="D127" s="15" t="s">
        <v>206</v>
      </c>
      <c r="E127" s="31"/>
    </row>
    <row r="128" spans="1:5" x14ac:dyDescent="0.25">
      <c r="A128" s="14" t="s">
        <v>354</v>
      </c>
      <c r="B128" s="15" t="s">
        <v>227</v>
      </c>
      <c r="C128" s="15" t="s">
        <v>349</v>
      </c>
      <c r="D128" s="15" t="s">
        <v>206</v>
      </c>
      <c r="E128" s="31" t="s">
        <v>683</v>
      </c>
    </row>
    <row r="129" spans="1:5" x14ac:dyDescent="0.25">
      <c r="A129" s="14" t="s">
        <v>355</v>
      </c>
      <c r="B129" s="15" t="s">
        <v>204</v>
      </c>
      <c r="C129" s="15" t="s">
        <v>344</v>
      </c>
      <c r="D129" s="15" t="s">
        <v>206</v>
      </c>
      <c r="E129" s="31" t="s">
        <v>683</v>
      </c>
    </row>
    <row r="130" spans="1:5" x14ac:dyDescent="0.25">
      <c r="A130" s="14" t="s">
        <v>356</v>
      </c>
      <c r="B130" s="15" t="s">
        <v>227</v>
      </c>
      <c r="C130" s="15" t="s">
        <v>349</v>
      </c>
      <c r="D130" s="15" t="s">
        <v>206</v>
      </c>
      <c r="E130" s="31" t="s">
        <v>683</v>
      </c>
    </row>
    <row r="131" spans="1:5" x14ac:dyDescent="0.25">
      <c r="A131" s="14" t="s">
        <v>357</v>
      </c>
      <c r="B131" s="15" t="s">
        <v>204</v>
      </c>
      <c r="C131" s="15" t="s">
        <v>358</v>
      </c>
      <c r="D131" s="15" t="s">
        <v>206</v>
      </c>
      <c r="E131" s="31"/>
    </row>
    <row r="132" spans="1:5" x14ac:dyDescent="0.25">
      <c r="A132" s="14" t="s">
        <v>359</v>
      </c>
      <c r="B132" s="15" t="s">
        <v>227</v>
      </c>
      <c r="C132" s="15" t="s">
        <v>360</v>
      </c>
      <c r="D132" s="15" t="s">
        <v>206</v>
      </c>
      <c r="E132" s="31"/>
    </row>
    <row r="133" spans="1:5" x14ac:dyDescent="0.25">
      <c r="A133" s="14" t="s">
        <v>361</v>
      </c>
      <c r="B133" s="15" t="s">
        <v>227</v>
      </c>
      <c r="C133" s="15" t="s">
        <v>360</v>
      </c>
      <c r="D133" s="15" t="s">
        <v>206</v>
      </c>
      <c r="E133" s="31" t="s">
        <v>683</v>
      </c>
    </row>
    <row r="134" spans="1:5" x14ac:dyDescent="0.25">
      <c r="A134" s="14" t="s">
        <v>362</v>
      </c>
      <c r="B134" s="15" t="s">
        <v>204</v>
      </c>
      <c r="C134" s="15" t="s">
        <v>358</v>
      </c>
      <c r="D134" s="15" t="s">
        <v>206</v>
      </c>
      <c r="E134" s="31" t="s">
        <v>683</v>
      </c>
    </row>
    <row r="135" spans="1:5" x14ac:dyDescent="0.25">
      <c r="A135" s="14" t="s">
        <v>363</v>
      </c>
      <c r="B135" s="15" t="s">
        <v>204</v>
      </c>
      <c r="C135" s="15" t="s">
        <v>358</v>
      </c>
      <c r="D135" s="15" t="s">
        <v>206</v>
      </c>
      <c r="E135" s="31"/>
    </row>
    <row r="136" spans="1:5" x14ac:dyDescent="0.25">
      <c r="A136" s="14" t="s">
        <v>364</v>
      </c>
      <c r="B136" s="15" t="s">
        <v>227</v>
      </c>
      <c r="C136" s="15" t="s">
        <v>360</v>
      </c>
      <c r="D136" s="15" t="s">
        <v>206</v>
      </c>
      <c r="E136" s="31"/>
    </row>
    <row r="137" spans="1:5" x14ac:dyDescent="0.25">
      <c r="A137" s="14" t="s">
        <v>365</v>
      </c>
      <c r="B137" s="15" t="s">
        <v>227</v>
      </c>
      <c r="C137" s="15" t="s">
        <v>360</v>
      </c>
      <c r="D137" s="15" t="s">
        <v>206</v>
      </c>
      <c r="E137" s="31" t="s">
        <v>683</v>
      </c>
    </row>
    <row r="138" spans="1:5" x14ac:dyDescent="0.25">
      <c r="A138" s="14" t="s">
        <v>366</v>
      </c>
      <c r="B138" s="15" t="s">
        <v>204</v>
      </c>
      <c r="C138" s="15" t="s">
        <v>358</v>
      </c>
      <c r="D138" s="15" t="s">
        <v>206</v>
      </c>
      <c r="E138" s="31" t="s">
        <v>683</v>
      </c>
    </row>
    <row r="139" spans="1:5" x14ac:dyDescent="0.25">
      <c r="A139" s="14" t="s">
        <v>367</v>
      </c>
      <c r="B139" s="15" t="s">
        <v>227</v>
      </c>
      <c r="C139" s="15" t="s">
        <v>360</v>
      </c>
      <c r="D139" s="15" t="s">
        <v>206</v>
      </c>
      <c r="E139" s="31" t="s">
        <v>683</v>
      </c>
    </row>
    <row r="140" spans="1:5" x14ac:dyDescent="0.25">
      <c r="A140" s="14" t="s">
        <v>368</v>
      </c>
      <c r="B140" s="15" t="s">
        <v>227</v>
      </c>
      <c r="C140" s="15" t="s">
        <v>360</v>
      </c>
      <c r="D140" s="15" t="s">
        <v>260</v>
      </c>
      <c r="E140" s="31"/>
    </row>
    <row r="141" spans="1:5" x14ac:dyDescent="0.25">
      <c r="A141" s="14" t="s">
        <v>369</v>
      </c>
      <c r="B141" s="15" t="s">
        <v>204</v>
      </c>
      <c r="C141" s="15" t="s">
        <v>358</v>
      </c>
      <c r="D141" s="15" t="s">
        <v>260</v>
      </c>
      <c r="E141" s="31"/>
    </row>
    <row r="142" spans="1:5" x14ac:dyDescent="0.25">
      <c r="A142" s="14" t="s">
        <v>370</v>
      </c>
      <c r="B142" s="15" t="s">
        <v>227</v>
      </c>
      <c r="C142" s="15" t="s">
        <v>360</v>
      </c>
      <c r="D142" s="15" t="s">
        <v>260</v>
      </c>
      <c r="E142" s="31"/>
    </row>
    <row r="143" spans="1:5" x14ac:dyDescent="0.25">
      <c r="A143" s="14" t="s">
        <v>371</v>
      </c>
      <c r="B143" s="15" t="s">
        <v>227</v>
      </c>
      <c r="C143" s="15" t="s">
        <v>360</v>
      </c>
      <c r="D143" s="15" t="s">
        <v>260</v>
      </c>
      <c r="E143" s="31" t="s">
        <v>683</v>
      </c>
    </row>
    <row r="144" spans="1:5" x14ac:dyDescent="0.25">
      <c r="A144" s="14" t="s">
        <v>372</v>
      </c>
      <c r="B144" s="15" t="s">
        <v>204</v>
      </c>
      <c r="C144" s="15" t="s">
        <v>358</v>
      </c>
      <c r="D144" s="15" t="s">
        <v>260</v>
      </c>
      <c r="E144" s="31" t="s">
        <v>683</v>
      </c>
    </row>
    <row r="145" spans="1:5" x14ac:dyDescent="0.25">
      <c r="A145" s="14" t="s">
        <v>373</v>
      </c>
      <c r="B145" s="15" t="s">
        <v>204</v>
      </c>
      <c r="C145" s="15" t="s">
        <v>358</v>
      </c>
      <c r="D145" s="15" t="s">
        <v>260</v>
      </c>
      <c r="E145" s="31"/>
    </row>
    <row r="146" spans="1:5" x14ac:dyDescent="0.25">
      <c r="A146" s="14" t="s">
        <v>374</v>
      </c>
      <c r="B146" s="15" t="s">
        <v>227</v>
      </c>
      <c r="C146" s="15" t="s">
        <v>360</v>
      </c>
      <c r="D146" s="15" t="s">
        <v>260</v>
      </c>
      <c r="E146" s="31"/>
    </row>
    <row r="147" spans="1:5" x14ac:dyDescent="0.25">
      <c r="A147" s="14" t="s">
        <v>375</v>
      </c>
      <c r="B147" s="15" t="s">
        <v>204</v>
      </c>
      <c r="C147" s="15" t="s">
        <v>358</v>
      </c>
      <c r="D147" s="15" t="s">
        <v>209</v>
      </c>
      <c r="E147" s="31"/>
    </row>
    <row r="148" spans="1:5" x14ac:dyDescent="0.25">
      <c r="A148" s="14" t="s">
        <v>376</v>
      </c>
      <c r="B148" s="15" t="s">
        <v>227</v>
      </c>
      <c r="C148" s="15" t="s">
        <v>360</v>
      </c>
      <c r="D148" s="15" t="s">
        <v>209</v>
      </c>
      <c r="E148" s="31"/>
    </row>
    <row r="149" spans="1:5" x14ac:dyDescent="0.25">
      <c r="A149" s="14" t="s">
        <v>377</v>
      </c>
      <c r="B149" s="15" t="s">
        <v>227</v>
      </c>
      <c r="C149" s="15" t="s">
        <v>360</v>
      </c>
      <c r="D149" s="15" t="s">
        <v>209</v>
      </c>
      <c r="E149" s="31" t="s">
        <v>683</v>
      </c>
    </row>
    <row r="150" spans="1:5" x14ac:dyDescent="0.25">
      <c r="A150" s="14" t="s">
        <v>378</v>
      </c>
      <c r="B150" s="15" t="s">
        <v>204</v>
      </c>
      <c r="C150" s="15" t="s">
        <v>358</v>
      </c>
      <c r="D150" s="15" t="s">
        <v>209</v>
      </c>
      <c r="E150" s="31" t="s">
        <v>683</v>
      </c>
    </row>
    <row r="151" spans="1:5" x14ac:dyDescent="0.25">
      <c r="A151" s="14" t="s">
        <v>379</v>
      </c>
      <c r="B151" s="15" t="s">
        <v>204</v>
      </c>
      <c r="C151" s="15" t="s">
        <v>358</v>
      </c>
      <c r="D151" s="15" t="s">
        <v>211</v>
      </c>
      <c r="E151" s="31"/>
    </row>
    <row r="152" spans="1:5" x14ac:dyDescent="0.25">
      <c r="A152" s="14" t="s">
        <v>380</v>
      </c>
      <c r="B152" s="15" t="s">
        <v>227</v>
      </c>
      <c r="C152" s="15" t="s">
        <v>360</v>
      </c>
      <c r="D152" s="15" t="s">
        <v>211</v>
      </c>
      <c r="E152" s="31"/>
    </row>
    <row r="153" spans="1:5" x14ac:dyDescent="0.25">
      <c r="A153" s="14" t="s">
        <v>381</v>
      </c>
      <c r="B153" s="15" t="s">
        <v>227</v>
      </c>
      <c r="C153" s="15" t="s">
        <v>360</v>
      </c>
      <c r="D153" s="15" t="s">
        <v>211</v>
      </c>
      <c r="E153" s="31" t="s">
        <v>683</v>
      </c>
    </row>
    <row r="154" spans="1:5" x14ac:dyDescent="0.25">
      <c r="A154" s="14" t="s">
        <v>382</v>
      </c>
      <c r="B154" s="15" t="s">
        <v>204</v>
      </c>
      <c r="C154" s="15" t="s">
        <v>358</v>
      </c>
      <c r="D154" s="15" t="s">
        <v>211</v>
      </c>
      <c r="E154" s="31" t="s">
        <v>683</v>
      </c>
    </row>
    <row r="155" spans="1:5" x14ac:dyDescent="0.25">
      <c r="A155" s="14" t="s">
        <v>383</v>
      </c>
      <c r="B155" s="15" t="s">
        <v>204</v>
      </c>
      <c r="C155" s="15" t="s">
        <v>358</v>
      </c>
      <c r="D155" s="15" t="s">
        <v>211</v>
      </c>
      <c r="E155" s="31"/>
    </row>
    <row r="156" spans="1:5" x14ac:dyDescent="0.25">
      <c r="A156" s="14" t="s">
        <v>384</v>
      </c>
      <c r="B156" s="15" t="s">
        <v>227</v>
      </c>
      <c r="C156" s="15" t="s">
        <v>360</v>
      </c>
      <c r="D156" s="15" t="s">
        <v>211</v>
      </c>
      <c r="E156" s="31"/>
    </row>
    <row r="157" spans="1:5" x14ac:dyDescent="0.25">
      <c r="A157" s="14" t="s">
        <v>385</v>
      </c>
      <c r="B157" s="15" t="s">
        <v>227</v>
      </c>
      <c r="C157" s="15" t="s">
        <v>360</v>
      </c>
      <c r="D157" s="15" t="s">
        <v>211</v>
      </c>
      <c r="E157" s="31" t="s">
        <v>683</v>
      </c>
    </row>
    <row r="158" spans="1:5" x14ac:dyDescent="0.25">
      <c r="A158" s="14" t="s">
        <v>386</v>
      </c>
      <c r="B158" s="15" t="s">
        <v>204</v>
      </c>
      <c r="C158" s="15" t="s">
        <v>358</v>
      </c>
      <c r="D158" s="15" t="s">
        <v>211</v>
      </c>
      <c r="E158" s="31" t="s">
        <v>683</v>
      </c>
    </row>
    <row r="159" spans="1:5" x14ac:dyDescent="0.25">
      <c r="A159" s="14" t="s">
        <v>387</v>
      </c>
      <c r="B159" s="15" t="s">
        <v>227</v>
      </c>
      <c r="C159" s="15" t="s">
        <v>360</v>
      </c>
      <c r="D159" s="15" t="s">
        <v>211</v>
      </c>
      <c r="E159" s="31"/>
    </row>
    <row r="160" spans="1:5" x14ac:dyDescent="0.25">
      <c r="A160" s="14" t="s">
        <v>388</v>
      </c>
      <c r="B160" s="15" t="s">
        <v>227</v>
      </c>
      <c r="C160" s="15" t="s">
        <v>360</v>
      </c>
      <c r="D160" s="15" t="s">
        <v>211</v>
      </c>
      <c r="E160" s="31" t="s">
        <v>683</v>
      </c>
    </row>
    <row r="161" spans="1:5" x14ac:dyDescent="0.25">
      <c r="A161" s="14" t="s">
        <v>389</v>
      </c>
      <c r="B161" s="15" t="s">
        <v>204</v>
      </c>
      <c r="C161" s="15" t="s">
        <v>358</v>
      </c>
      <c r="D161" s="15" t="s">
        <v>211</v>
      </c>
      <c r="E161" s="31" t="s">
        <v>683</v>
      </c>
    </row>
    <row r="162" spans="1:5" x14ac:dyDescent="0.25">
      <c r="A162" s="14" t="s">
        <v>390</v>
      </c>
      <c r="B162" s="15" t="s">
        <v>204</v>
      </c>
      <c r="C162" s="15" t="s">
        <v>358</v>
      </c>
      <c r="D162" s="15" t="s">
        <v>211</v>
      </c>
      <c r="E162" s="31"/>
    </row>
    <row r="163" spans="1:5" x14ac:dyDescent="0.25">
      <c r="A163" s="14" t="s">
        <v>391</v>
      </c>
      <c r="B163" s="15" t="s">
        <v>227</v>
      </c>
      <c r="C163" s="15" t="s">
        <v>360</v>
      </c>
      <c r="D163" s="15" t="s">
        <v>211</v>
      </c>
      <c r="E163" s="31"/>
    </row>
    <row r="164" spans="1:5" x14ac:dyDescent="0.25">
      <c r="A164" s="14" t="s">
        <v>392</v>
      </c>
      <c r="B164" s="15" t="s">
        <v>204</v>
      </c>
      <c r="C164" s="15" t="s">
        <v>344</v>
      </c>
      <c r="D164" s="15" t="s">
        <v>260</v>
      </c>
      <c r="E164" s="31"/>
    </row>
    <row r="165" spans="1:5" x14ac:dyDescent="0.25">
      <c r="A165" s="14" t="s">
        <v>393</v>
      </c>
      <c r="B165" s="15" t="s">
        <v>227</v>
      </c>
      <c r="C165" s="15" t="s">
        <v>349</v>
      </c>
      <c r="D165" s="15" t="s">
        <v>260</v>
      </c>
      <c r="E165" s="31"/>
    </row>
    <row r="166" spans="1:5" x14ac:dyDescent="0.25">
      <c r="A166" s="14" t="s">
        <v>394</v>
      </c>
      <c r="B166" s="15" t="s">
        <v>227</v>
      </c>
      <c r="C166" s="15" t="s">
        <v>349</v>
      </c>
      <c r="D166" s="15" t="s">
        <v>260</v>
      </c>
      <c r="E166" s="31" t="s">
        <v>683</v>
      </c>
    </row>
    <row r="167" spans="1:5" x14ac:dyDescent="0.25">
      <c r="A167" s="14" t="s">
        <v>395</v>
      </c>
      <c r="B167" s="15" t="s">
        <v>204</v>
      </c>
      <c r="C167" s="15" t="s">
        <v>344</v>
      </c>
      <c r="D167" s="15" t="s">
        <v>260</v>
      </c>
      <c r="E167" s="31" t="s">
        <v>683</v>
      </c>
    </row>
    <row r="168" spans="1:5" x14ac:dyDescent="0.25">
      <c r="A168" s="14" t="s">
        <v>396</v>
      </c>
      <c r="B168" s="15" t="s">
        <v>204</v>
      </c>
      <c r="C168" s="15" t="s">
        <v>344</v>
      </c>
      <c r="D168" s="15" t="s">
        <v>260</v>
      </c>
      <c r="E168" s="31"/>
    </row>
    <row r="169" spans="1:5" x14ac:dyDescent="0.25">
      <c r="A169" s="14" t="s">
        <v>397</v>
      </c>
      <c r="B169" s="15" t="s">
        <v>227</v>
      </c>
      <c r="C169" s="15" t="s">
        <v>349</v>
      </c>
      <c r="D169" s="15" t="s">
        <v>260</v>
      </c>
      <c r="E169" s="31"/>
    </row>
    <row r="170" spans="1:5" x14ac:dyDescent="0.25">
      <c r="A170" s="14" t="s">
        <v>398</v>
      </c>
      <c r="B170" s="15" t="s">
        <v>204</v>
      </c>
      <c r="C170" s="15" t="s">
        <v>344</v>
      </c>
      <c r="D170" s="15" t="s">
        <v>209</v>
      </c>
      <c r="E170" s="31"/>
    </row>
    <row r="171" spans="1:5" x14ac:dyDescent="0.25">
      <c r="A171" s="14" t="s">
        <v>399</v>
      </c>
      <c r="B171" s="15" t="s">
        <v>227</v>
      </c>
      <c r="C171" s="15" t="s">
        <v>349</v>
      </c>
      <c r="D171" s="15" t="s">
        <v>209</v>
      </c>
      <c r="E171" s="31"/>
    </row>
    <row r="172" spans="1:5" x14ac:dyDescent="0.25">
      <c r="A172" s="14" t="s">
        <v>400</v>
      </c>
      <c r="B172" s="15" t="s">
        <v>227</v>
      </c>
      <c r="C172" s="15" t="s">
        <v>349</v>
      </c>
      <c r="D172" s="15" t="s">
        <v>209</v>
      </c>
      <c r="E172" s="31" t="s">
        <v>683</v>
      </c>
    </row>
    <row r="173" spans="1:5" x14ac:dyDescent="0.25">
      <c r="A173" s="14" t="s">
        <v>401</v>
      </c>
      <c r="B173" s="15" t="s">
        <v>204</v>
      </c>
      <c r="C173" s="15" t="s">
        <v>344</v>
      </c>
      <c r="D173" s="15" t="s">
        <v>209</v>
      </c>
      <c r="E173" s="31" t="s">
        <v>683</v>
      </c>
    </row>
    <row r="174" spans="1:5" x14ac:dyDescent="0.25">
      <c r="A174" s="14" t="s">
        <v>402</v>
      </c>
      <c r="B174" s="15" t="s">
        <v>204</v>
      </c>
      <c r="C174" s="15" t="s">
        <v>344</v>
      </c>
      <c r="D174" s="15" t="s">
        <v>211</v>
      </c>
      <c r="E174" s="31"/>
    </row>
    <row r="175" spans="1:5" x14ac:dyDescent="0.25">
      <c r="A175" s="14" t="s">
        <v>403</v>
      </c>
      <c r="B175" s="15" t="s">
        <v>227</v>
      </c>
      <c r="C175" s="15" t="s">
        <v>349</v>
      </c>
      <c r="D175" s="15" t="s">
        <v>211</v>
      </c>
      <c r="E175" s="31"/>
    </row>
    <row r="176" spans="1:5" x14ac:dyDescent="0.25">
      <c r="A176" s="14" t="s">
        <v>404</v>
      </c>
      <c r="B176" s="15" t="s">
        <v>227</v>
      </c>
      <c r="C176" s="15" t="s">
        <v>349</v>
      </c>
      <c r="D176" s="15" t="s">
        <v>211</v>
      </c>
      <c r="E176" s="31" t="s">
        <v>683</v>
      </c>
    </row>
    <row r="177" spans="1:5" x14ac:dyDescent="0.25">
      <c r="A177" s="14" t="s">
        <v>405</v>
      </c>
      <c r="B177" s="15" t="s">
        <v>204</v>
      </c>
      <c r="C177" s="15" t="s">
        <v>344</v>
      </c>
      <c r="D177" s="15" t="s">
        <v>211</v>
      </c>
      <c r="E177" s="31" t="s">
        <v>683</v>
      </c>
    </row>
    <row r="178" spans="1:5" x14ac:dyDescent="0.25">
      <c r="A178" s="14" t="s">
        <v>406</v>
      </c>
      <c r="B178" s="15" t="s">
        <v>204</v>
      </c>
      <c r="C178" s="15" t="s">
        <v>344</v>
      </c>
      <c r="D178" s="15" t="s">
        <v>211</v>
      </c>
      <c r="E178" s="31"/>
    </row>
    <row r="179" spans="1:5" x14ac:dyDescent="0.25">
      <c r="A179" s="14" t="s">
        <v>407</v>
      </c>
      <c r="B179" s="15" t="s">
        <v>227</v>
      </c>
      <c r="C179" s="15" t="s">
        <v>349</v>
      </c>
      <c r="D179" s="15" t="s">
        <v>211</v>
      </c>
      <c r="E179" s="31"/>
    </row>
    <row r="180" spans="1:5" x14ac:dyDescent="0.25">
      <c r="A180" s="14" t="s">
        <v>408</v>
      </c>
      <c r="B180" s="15" t="s">
        <v>227</v>
      </c>
      <c r="C180" s="15" t="s">
        <v>349</v>
      </c>
      <c r="D180" s="15" t="s">
        <v>211</v>
      </c>
      <c r="E180" s="31" t="s">
        <v>683</v>
      </c>
    </row>
    <row r="181" spans="1:5" x14ac:dyDescent="0.25">
      <c r="A181" s="14" t="s">
        <v>409</v>
      </c>
      <c r="B181" s="15" t="s">
        <v>204</v>
      </c>
      <c r="C181" s="15" t="s">
        <v>344</v>
      </c>
      <c r="D181" s="15" t="s">
        <v>211</v>
      </c>
      <c r="E181" s="31" t="s">
        <v>683</v>
      </c>
    </row>
    <row r="182" spans="1:5" x14ac:dyDescent="0.25">
      <c r="A182" s="14" t="s">
        <v>410</v>
      </c>
      <c r="B182" s="15" t="s">
        <v>227</v>
      </c>
      <c r="C182" s="15" t="s">
        <v>349</v>
      </c>
      <c r="D182" s="15" t="s">
        <v>211</v>
      </c>
      <c r="E182" s="31" t="s">
        <v>683</v>
      </c>
    </row>
    <row r="183" spans="1:5" x14ac:dyDescent="0.25">
      <c r="A183" s="14" t="s">
        <v>411</v>
      </c>
      <c r="B183" s="15" t="s">
        <v>204</v>
      </c>
      <c r="C183" s="15" t="s">
        <v>344</v>
      </c>
      <c r="D183" s="15" t="s">
        <v>211</v>
      </c>
      <c r="E183" s="31" t="s">
        <v>683</v>
      </c>
    </row>
    <row r="184" spans="1:5" x14ac:dyDescent="0.25">
      <c r="A184" s="14" t="s">
        <v>412</v>
      </c>
      <c r="B184" s="15" t="s">
        <v>204</v>
      </c>
      <c r="C184" s="15" t="s">
        <v>344</v>
      </c>
      <c r="D184" s="15" t="s">
        <v>211</v>
      </c>
      <c r="E184" s="31"/>
    </row>
    <row r="185" spans="1:5" x14ac:dyDescent="0.25">
      <c r="A185" s="14" t="s">
        <v>413</v>
      </c>
      <c r="B185" s="15" t="s">
        <v>227</v>
      </c>
      <c r="C185" s="15" t="s">
        <v>349</v>
      </c>
      <c r="D185" s="15" t="s">
        <v>211</v>
      </c>
      <c r="E185" s="31"/>
    </row>
    <row r="186" spans="1:5" x14ac:dyDescent="0.25">
      <c r="A186" s="14" t="s">
        <v>130</v>
      </c>
      <c r="B186" s="15" t="s">
        <v>227</v>
      </c>
      <c r="C186" s="15" t="s">
        <v>414</v>
      </c>
      <c r="D186" s="15" t="s">
        <v>209</v>
      </c>
      <c r="E186" s="31"/>
    </row>
    <row r="187" spans="1:5" x14ac:dyDescent="0.25">
      <c r="A187" s="14" t="s">
        <v>415</v>
      </c>
      <c r="B187" s="15" t="s">
        <v>227</v>
      </c>
      <c r="C187" s="15" t="s">
        <v>414</v>
      </c>
      <c r="D187" s="15" t="s">
        <v>209</v>
      </c>
      <c r="E187" s="31" t="s">
        <v>683</v>
      </c>
    </row>
    <row r="188" spans="1:5" x14ac:dyDescent="0.25">
      <c r="A188" s="14" t="s">
        <v>197</v>
      </c>
      <c r="B188" s="15" t="s">
        <v>227</v>
      </c>
      <c r="C188" s="15" t="s">
        <v>414</v>
      </c>
      <c r="D188" s="15" t="s">
        <v>209</v>
      </c>
      <c r="E188" s="31"/>
    </row>
    <row r="189" spans="1:5" x14ac:dyDescent="0.25">
      <c r="A189" s="14" t="s">
        <v>416</v>
      </c>
      <c r="B189" s="15" t="s">
        <v>227</v>
      </c>
      <c r="C189" s="15" t="s">
        <v>414</v>
      </c>
      <c r="D189" s="15" t="s">
        <v>209</v>
      </c>
      <c r="E189" s="31" t="s">
        <v>683</v>
      </c>
    </row>
    <row r="190" spans="1:5" x14ac:dyDescent="0.25">
      <c r="A190" s="14" t="s">
        <v>129</v>
      </c>
      <c r="B190" s="15" t="s">
        <v>227</v>
      </c>
      <c r="C190" s="15" t="s">
        <v>414</v>
      </c>
      <c r="D190" s="15" t="s">
        <v>211</v>
      </c>
      <c r="E190" s="31"/>
    </row>
    <row r="191" spans="1:5" x14ac:dyDescent="0.25">
      <c r="A191" s="14" t="s">
        <v>417</v>
      </c>
      <c r="B191" s="15" t="s">
        <v>227</v>
      </c>
      <c r="C191" s="15" t="s">
        <v>414</v>
      </c>
      <c r="D191" s="15" t="s">
        <v>211</v>
      </c>
      <c r="E191" s="31"/>
    </row>
    <row r="192" spans="1:5" x14ac:dyDescent="0.25">
      <c r="A192" s="14" t="s">
        <v>418</v>
      </c>
      <c r="B192" s="15" t="s">
        <v>227</v>
      </c>
      <c r="C192" s="15" t="s">
        <v>419</v>
      </c>
      <c r="D192" s="15" t="s">
        <v>260</v>
      </c>
      <c r="E192" s="31"/>
    </row>
    <row r="193" spans="1:5" x14ac:dyDescent="0.25">
      <c r="A193" s="14" t="s">
        <v>420</v>
      </c>
      <c r="B193" s="15" t="s">
        <v>204</v>
      </c>
      <c r="C193" s="15" t="s">
        <v>421</v>
      </c>
      <c r="D193" s="15" t="s">
        <v>206</v>
      </c>
      <c r="E193" s="31"/>
    </row>
    <row r="194" spans="1:5" x14ac:dyDescent="0.25">
      <c r="A194" s="14" t="s">
        <v>422</v>
      </c>
      <c r="B194" s="15" t="s">
        <v>204</v>
      </c>
      <c r="C194" s="15" t="s">
        <v>421</v>
      </c>
      <c r="D194" s="15" t="s">
        <v>206</v>
      </c>
      <c r="E194" s="31"/>
    </row>
    <row r="195" spans="1:5" x14ac:dyDescent="0.25">
      <c r="A195" s="14" t="s">
        <v>423</v>
      </c>
      <c r="B195" s="15" t="s">
        <v>204</v>
      </c>
      <c r="C195" s="15" t="s">
        <v>421</v>
      </c>
      <c r="D195" s="15" t="s">
        <v>206</v>
      </c>
      <c r="E195" s="31"/>
    </row>
    <row r="196" spans="1:5" x14ac:dyDescent="0.25">
      <c r="A196" s="14" t="s">
        <v>424</v>
      </c>
      <c r="B196" s="15" t="s">
        <v>204</v>
      </c>
      <c r="C196" s="15" t="s">
        <v>421</v>
      </c>
      <c r="D196" s="15" t="s">
        <v>206</v>
      </c>
      <c r="E196" s="31"/>
    </row>
    <row r="197" spans="1:5" x14ac:dyDescent="0.25">
      <c r="A197" s="19" t="s">
        <v>425</v>
      </c>
      <c r="B197" s="20" t="s">
        <v>227</v>
      </c>
      <c r="C197" s="20" t="s">
        <v>421</v>
      </c>
      <c r="D197" s="20" t="s">
        <v>206</v>
      </c>
      <c r="E197" s="31"/>
    </row>
    <row r="198" spans="1:5" x14ac:dyDescent="0.25">
      <c r="A198" s="14" t="s">
        <v>426</v>
      </c>
      <c r="B198" s="15" t="s">
        <v>204</v>
      </c>
      <c r="C198" s="15" t="s">
        <v>421</v>
      </c>
      <c r="D198" s="15" t="s">
        <v>209</v>
      </c>
      <c r="E198" s="31"/>
    </row>
    <row r="199" spans="1:5" x14ac:dyDescent="0.25">
      <c r="A199" s="14" t="s">
        <v>427</v>
      </c>
      <c r="B199" s="15" t="s">
        <v>204</v>
      </c>
      <c r="C199" s="15" t="s">
        <v>421</v>
      </c>
      <c r="D199" s="15" t="s">
        <v>211</v>
      </c>
      <c r="E199" s="31"/>
    </row>
    <row r="200" spans="1:5" x14ac:dyDescent="0.25">
      <c r="A200" s="14" t="s">
        <v>428</v>
      </c>
      <c r="B200" s="15" t="s">
        <v>204</v>
      </c>
      <c r="C200" s="15" t="s">
        <v>421</v>
      </c>
      <c r="D200" s="15" t="s">
        <v>211</v>
      </c>
      <c r="E200" s="31"/>
    </row>
    <row r="201" spans="1:5" x14ac:dyDescent="0.25">
      <c r="A201" s="14" t="s">
        <v>429</v>
      </c>
      <c r="B201" s="15" t="s">
        <v>227</v>
      </c>
      <c r="C201" s="15" t="s">
        <v>421</v>
      </c>
      <c r="D201" s="15" t="s">
        <v>265</v>
      </c>
      <c r="E201" s="31"/>
    </row>
    <row r="202" spans="1:5" x14ac:dyDescent="0.25">
      <c r="A202" s="14" t="s">
        <v>430</v>
      </c>
      <c r="B202" s="15" t="s">
        <v>204</v>
      </c>
      <c r="C202" s="15" t="s">
        <v>421</v>
      </c>
      <c r="D202" s="15" t="s">
        <v>209</v>
      </c>
      <c r="E202" s="31"/>
    </row>
    <row r="203" spans="1:5" x14ac:dyDescent="0.25">
      <c r="A203" s="14" t="s">
        <v>431</v>
      </c>
      <c r="B203" s="15" t="s">
        <v>204</v>
      </c>
      <c r="C203" s="15" t="s">
        <v>421</v>
      </c>
      <c r="D203" s="15" t="s">
        <v>211</v>
      </c>
      <c r="E203" s="31"/>
    </row>
    <row r="204" spans="1:5" x14ac:dyDescent="0.25">
      <c r="A204" s="14" t="s">
        <v>432</v>
      </c>
      <c r="B204" s="15" t="s">
        <v>204</v>
      </c>
      <c r="C204" s="15" t="s">
        <v>421</v>
      </c>
      <c r="D204" s="15" t="s">
        <v>211</v>
      </c>
      <c r="E204" s="31"/>
    </row>
    <row r="205" spans="1:5" x14ac:dyDescent="0.25">
      <c r="A205" s="14" t="s">
        <v>187</v>
      </c>
      <c r="B205" s="15" t="s">
        <v>204</v>
      </c>
      <c r="C205" s="15" t="s">
        <v>433</v>
      </c>
      <c r="D205" s="15" t="s">
        <v>206</v>
      </c>
      <c r="E205" s="31"/>
    </row>
    <row r="206" spans="1:5" x14ac:dyDescent="0.25">
      <c r="A206" s="14" t="s">
        <v>434</v>
      </c>
      <c r="B206" s="15" t="s">
        <v>204</v>
      </c>
      <c r="C206" s="15" t="s">
        <v>433</v>
      </c>
      <c r="D206" s="15" t="s">
        <v>209</v>
      </c>
      <c r="E206" s="31"/>
    </row>
    <row r="207" spans="1:5" x14ac:dyDescent="0.25">
      <c r="A207" s="14" t="s">
        <v>435</v>
      </c>
      <c r="B207" s="15" t="s">
        <v>204</v>
      </c>
      <c r="C207" s="15" t="s">
        <v>433</v>
      </c>
      <c r="D207" s="15" t="s">
        <v>211</v>
      </c>
      <c r="E207" s="31"/>
    </row>
    <row r="208" spans="1:5" x14ac:dyDescent="0.25">
      <c r="A208" s="14" t="s">
        <v>436</v>
      </c>
      <c r="B208" s="15" t="s">
        <v>204</v>
      </c>
      <c r="C208" s="15" t="s">
        <v>437</v>
      </c>
      <c r="D208" s="15" t="s">
        <v>251</v>
      </c>
      <c r="E208" s="31"/>
    </row>
    <row r="209" spans="1:5" x14ac:dyDescent="0.25">
      <c r="A209" s="12" t="s">
        <v>438</v>
      </c>
      <c r="B209" s="13" t="s">
        <v>227</v>
      </c>
      <c r="C209" s="13" t="s">
        <v>439</v>
      </c>
      <c r="D209" s="13" t="s">
        <v>440</v>
      </c>
      <c r="E209" s="31"/>
    </row>
    <row r="210" spans="1:5" x14ac:dyDescent="0.25">
      <c r="A210" s="12" t="s">
        <v>441</v>
      </c>
      <c r="B210" s="13" t="s">
        <v>204</v>
      </c>
      <c r="C210" s="13" t="s">
        <v>437</v>
      </c>
      <c r="D210" s="13" t="s">
        <v>251</v>
      </c>
      <c r="E210" s="31"/>
    </row>
    <row r="211" spans="1:5" x14ac:dyDescent="0.25">
      <c r="A211" s="12" t="s">
        <v>442</v>
      </c>
      <c r="B211" s="13" t="s">
        <v>227</v>
      </c>
      <c r="C211" s="13" t="s">
        <v>439</v>
      </c>
      <c r="D211" s="13" t="s">
        <v>440</v>
      </c>
      <c r="E211" s="31"/>
    </row>
    <row r="212" spans="1:5" x14ac:dyDescent="0.25">
      <c r="A212" s="12" t="s">
        <v>443</v>
      </c>
      <c r="B212" s="13" t="s">
        <v>204</v>
      </c>
      <c r="C212" s="13" t="s">
        <v>443</v>
      </c>
      <c r="D212" s="13" t="s">
        <v>251</v>
      </c>
      <c r="E212" s="31"/>
    </row>
    <row r="213" spans="1:5" x14ac:dyDescent="0.25">
      <c r="A213" s="12" t="s">
        <v>444</v>
      </c>
      <c r="B213" s="13" t="s">
        <v>227</v>
      </c>
      <c r="C213" s="13" t="s">
        <v>444</v>
      </c>
      <c r="D213" s="13" t="s">
        <v>440</v>
      </c>
      <c r="E213" s="31"/>
    </row>
    <row r="214" spans="1:5" x14ac:dyDescent="0.25">
      <c r="A214" s="12" t="s">
        <v>445</v>
      </c>
      <c r="B214" s="13" t="s">
        <v>204</v>
      </c>
      <c r="C214" s="13" t="s">
        <v>445</v>
      </c>
      <c r="D214" s="13" t="s">
        <v>251</v>
      </c>
      <c r="E214" s="31"/>
    </row>
    <row r="215" spans="1:5" x14ac:dyDescent="0.25">
      <c r="A215" s="12" t="s">
        <v>446</v>
      </c>
      <c r="B215" s="13" t="s">
        <v>204</v>
      </c>
      <c r="C215" s="13" t="s">
        <v>447</v>
      </c>
      <c r="D215" s="13" t="s">
        <v>206</v>
      </c>
      <c r="E215" s="31"/>
    </row>
    <row r="216" spans="1:5" x14ac:dyDescent="0.25">
      <c r="A216" s="12" t="s">
        <v>448</v>
      </c>
      <c r="B216" s="13" t="s">
        <v>204</v>
      </c>
      <c r="C216" s="13" t="s">
        <v>447</v>
      </c>
      <c r="D216" s="13" t="s">
        <v>209</v>
      </c>
      <c r="E216" s="31"/>
    </row>
    <row r="217" spans="1:5" x14ac:dyDescent="0.25">
      <c r="A217" s="12" t="s">
        <v>449</v>
      </c>
      <c r="B217" s="13" t="s">
        <v>204</v>
      </c>
      <c r="C217" s="13" t="s">
        <v>447</v>
      </c>
      <c r="D217" s="13" t="s">
        <v>211</v>
      </c>
      <c r="E217" s="31"/>
    </row>
    <row r="218" spans="1:5" x14ac:dyDescent="0.25">
      <c r="A218" s="12" t="s">
        <v>131</v>
      </c>
      <c r="B218" s="13" t="s">
        <v>204</v>
      </c>
      <c r="C218" s="13" t="s">
        <v>450</v>
      </c>
      <c r="D218" s="13" t="s">
        <v>206</v>
      </c>
      <c r="E218" s="31"/>
    </row>
    <row r="219" spans="1:5" x14ac:dyDescent="0.25">
      <c r="A219" s="12" t="s">
        <v>451</v>
      </c>
      <c r="B219" s="13" t="s">
        <v>204</v>
      </c>
      <c r="C219" s="13" t="s">
        <v>450</v>
      </c>
      <c r="D219" s="13" t="s">
        <v>211</v>
      </c>
      <c r="E219" s="31"/>
    </row>
    <row r="220" spans="1:5" x14ac:dyDescent="0.25">
      <c r="A220" s="14" t="s">
        <v>452</v>
      </c>
      <c r="B220" s="15" t="s">
        <v>227</v>
      </c>
      <c r="C220" s="15" t="s">
        <v>414</v>
      </c>
      <c r="D220" s="15" t="s">
        <v>260</v>
      </c>
      <c r="E220" s="31"/>
    </row>
    <row r="221" spans="1:5" x14ac:dyDescent="0.25">
      <c r="A221" s="12" t="s">
        <v>12</v>
      </c>
      <c r="B221" s="13" t="s">
        <v>204</v>
      </c>
      <c r="C221" s="13" t="s">
        <v>12</v>
      </c>
      <c r="D221" s="13" t="s">
        <v>206</v>
      </c>
      <c r="E221" s="31"/>
    </row>
    <row r="222" spans="1:5" x14ac:dyDescent="0.25">
      <c r="A222" s="12" t="s">
        <v>453</v>
      </c>
      <c r="B222" s="13" t="s">
        <v>204</v>
      </c>
      <c r="C222" s="13" t="s">
        <v>12</v>
      </c>
      <c r="D222" s="13" t="s">
        <v>206</v>
      </c>
      <c r="E222" s="31"/>
    </row>
    <row r="223" spans="1:5" x14ac:dyDescent="0.25">
      <c r="A223" s="12" t="s">
        <v>454</v>
      </c>
      <c r="B223" s="13" t="s">
        <v>204</v>
      </c>
      <c r="C223" s="13" t="s">
        <v>12</v>
      </c>
      <c r="D223" s="13" t="s">
        <v>209</v>
      </c>
      <c r="E223" s="31"/>
    </row>
    <row r="224" spans="1:5" x14ac:dyDescent="0.25">
      <c r="A224" s="12" t="s">
        <v>455</v>
      </c>
      <c r="B224" s="13" t="s">
        <v>204</v>
      </c>
      <c r="C224" s="13" t="s">
        <v>12</v>
      </c>
      <c r="D224" s="13" t="s">
        <v>211</v>
      </c>
      <c r="E224" s="31"/>
    </row>
    <row r="225" spans="1:5" x14ac:dyDescent="0.25">
      <c r="A225" s="12" t="s">
        <v>456</v>
      </c>
      <c r="B225" s="13" t="s">
        <v>204</v>
      </c>
      <c r="C225" s="13" t="s">
        <v>12</v>
      </c>
      <c r="D225" s="13" t="s">
        <v>211</v>
      </c>
      <c r="E225" s="31"/>
    </row>
    <row r="226" spans="1:5" x14ac:dyDescent="0.25">
      <c r="A226" s="12" t="s">
        <v>457</v>
      </c>
      <c r="B226" s="13" t="s">
        <v>204</v>
      </c>
      <c r="C226" s="13" t="s">
        <v>457</v>
      </c>
      <c r="D226" s="13" t="s">
        <v>206</v>
      </c>
      <c r="E226" s="31"/>
    </row>
    <row r="227" spans="1:5" x14ac:dyDescent="0.25">
      <c r="A227" s="12" t="s">
        <v>458</v>
      </c>
      <c r="B227" s="13" t="s">
        <v>204</v>
      </c>
      <c r="C227" s="13" t="s">
        <v>457</v>
      </c>
      <c r="D227" s="13" t="s">
        <v>206</v>
      </c>
      <c r="E227" s="31"/>
    </row>
    <row r="228" spans="1:5" x14ac:dyDescent="0.25">
      <c r="A228" s="14" t="s">
        <v>459</v>
      </c>
      <c r="B228" s="15" t="s">
        <v>227</v>
      </c>
      <c r="C228" s="15" t="s">
        <v>457</v>
      </c>
      <c r="D228" s="15" t="s">
        <v>265</v>
      </c>
      <c r="E228" s="31"/>
    </row>
    <row r="229" spans="1:5" x14ac:dyDescent="0.25">
      <c r="A229" s="14" t="s">
        <v>460</v>
      </c>
      <c r="B229" s="13" t="s">
        <v>204</v>
      </c>
      <c r="C229" s="15" t="s">
        <v>457</v>
      </c>
      <c r="D229" s="15" t="s">
        <v>211</v>
      </c>
      <c r="E229" s="31"/>
    </row>
    <row r="230" spans="1:5" x14ac:dyDescent="0.25">
      <c r="A230" s="12" t="s">
        <v>461</v>
      </c>
      <c r="B230" s="13" t="s">
        <v>204</v>
      </c>
      <c r="C230" s="13" t="s">
        <v>457</v>
      </c>
      <c r="D230" s="13" t="s">
        <v>211</v>
      </c>
      <c r="E230" s="31"/>
    </row>
    <row r="231" spans="1:5" x14ac:dyDescent="0.25">
      <c r="A231" s="14" t="s">
        <v>462</v>
      </c>
      <c r="B231" s="15" t="s">
        <v>227</v>
      </c>
      <c r="C231" s="15" t="s">
        <v>457</v>
      </c>
      <c r="D231" s="15" t="s">
        <v>211</v>
      </c>
      <c r="E231" s="31"/>
    </row>
    <row r="232" spans="1:5" x14ac:dyDescent="0.25">
      <c r="A232" s="12" t="s">
        <v>463</v>
      </c>
      <c r="B232" s="13" t="s">
        <v>204</v>
      </c>
      <c r="C232" s="13" t="s">
        <v>464</v>
      </c>
      <c r="D232" s="13" t="s">
        <v>206</v>
      </c>
      <c r="E232" s="31"/>
    </row>
    <row r="233" spans="1:5" x14ac:dyDescent="0.25">
      <c r="A233" s="12" t="s">
        <v>465</v>
      </c>
      <c r="B233" s="13" t="s">
        <v>227</v>
      </c>
      <c r="C233" s="13" t="s">
        <v>466</v>
      </c>
      <c r="D233" s="13" t="s">
        <v>206</v>
      </c>
      <c r="E233" s="31"/>
    </row>
    <row r="234" spans="1:5" x14ac:dyDescent="0.25">
      <c r="A234" s="14" t="s">
        <v>467</v>
      </c>
      <c r="B234" s="13" t="s">
        <v>204</v>
      </c>
      <c r="C234" s="15" t="s">
        <v>464</v>
      </c>
      <c r="D234" s="15" t="s">
        <v>209</v>
      </c>
      <c r="E234" s="31"/>
    </row>
    <row r="235" spans="1:5" x14ac:dyDescent="0.25">
      <c r="A235" s="12" t="s">
        <v>468</v>
      </c>
      <c r="B235" s="13" t="s">
        <v>227</v>
      </c>
      <c r="C235" s="13" t="s">
        <v>466</v>
      </c>
      <c r="D235" s="13" t="s">
        <v>209</v>
      </c>
      <c r="E235" s="31"/>
    </row>
    <row r="236" spans="1:5" x14ac:dyDescent="0.25">
      <c r="A236" s="12" t="s">
        <v>469</v>
      </c>
      <c r="B236" s="13" t="s">
        <v>204</v>
      </c>
      <c r="C236" s="13" t="s">
        <v>464</v>
      </c>
      <c r="D236" s="13" t="s">
        <v>211</v>
      </c>
      <c r="E236" s="31"/>
    </row>
    <row r="237" spans="1:5" x14ac:dyDescent="0.25">
      <c r="A237" s="14" t="s">
        <v>470</v>
      </c>
      <c r="B237" s="13" t="s">
        <v>227</v>
      </c>
      <c r="C237" s="15" t="s">
        <v>466</v>
      </c>
      <c r="D237" s="15" t="s">
        <v>211</v>
      </c>
      <c r="E237" s="31"/>
    </row>
    <row r="238" spans="1:5" x14ac:dyDescent="0.25">
      <c r="A238" s="14" t="s">
        <v>471</v>
      </c>
      <c r="B238" s="15" t="s">
        <v>204</v>
      </c>
      <c r="C238" s="15" t="s">
        <v>464</v>
      </c>
      <c r="D238" s="15" t="s">
        <v>211</v>
      </c>
      <c r="E238" s="31"/>
    </row>
    <row r="239" spans="1:5" x14ac:dyDescent="0.25">
      <c r="A239" s="14" t="s">
        <v>472</v>
      </c>
      <c r="B239" s="15" t="s">
        <v>227</v>
      </c>
      <c r="C239" s="15" t="s">
        <v>466</v>
      </c>
      <c r="D239" s="15" t="s">
        <v>211</v>
      </c>
      <c r="E239" s="31"/>
    </row>
    <row r="240" spans="1:5" x14ac:dyDescent="0.25">
      <c r="A240" s="14" t="s">
        <v>473</v>
      </c>
      <c r="B240" s="15" t="s">
        <v>204</v>
      </c>
      <c r="C240" s="15" t="s">
        <v>474</v>
      </c>
      <c r="D240" s="15" t="s">
        <v>206</v>
      </c>
      <c r="E240" s="31"/>
    </row>
    <row r="241" spans="1:5" x14ac:dyDescent="0.25">
      <c r="A241" s="14" t="s">
        <v>475</v>
      </c>
      <c r="B241" s="15" t="s">
        <v>204</v>
      </c>
      <c r="C241" s="15" t="s">
        <v>474</v>
      </c>
      <c r="D241" s="15" t="s">
        <v>206</v>
      </c>
      <c r="E241" s="31"/>
    </row>
    <row r="242" spans="1:5" x14ac:dyDescent="0.25">
      <c r="A242" s="14" t="s">
        <v>476</v>
      </c>
      <c r="B242" s="15" t="s">
        <v>204</v>
      </c>
      <c r="C242" s="15" t="s">
        <v>474</v>
      </c>
      <c r="D242" s="15" t="s">
        <v>206</v>
      </c>
      <c r="E242" s="31"/>
    </row>
    <row r="243" spans="1:5" x14ac:dyDescent="0.25">
      <c r="A243" s="14" t="s">
        <v>477</v>
      </c>
      <c r="B243" s="15" t="s">
        <v>204</v>
      </c>
      <c r="C243" s="15" t="s">
        <v>474</v>
      </c>
      <c r="D243" s="15" t="s">
        <v>211</v>
      </c>
      <c r="E243" s="31"/>
    </row>
    <row r="244" spans="1:5" x14ac:dyDescent="0.25">
      <c r="A244" s="14" t="s">
        <v>478</v>
      </c>
      <c r="B244" s="15" t="s">
        <v>204</v>
      </c>
      <c r="C244" s="15" t="s">
        <v>474</v>
      </c>
      <c r="D244" s="15" t="s">
        <v>211</v>
      </c>
      <c r="E244" s="31"/>
    </row>
    <row r="245" spans="1:5" x14ac:dyDescent="0.25">
      <c r="A245" s="14" t="s">
        <v>479</v>
      </c>
      <c r="B245" s="15" t="s">
        <v>204</v>
      </c>
      <c r="C245" s="15" t="s">
        <v>474</v>
      </c>
      <c r="D245" s="15" t="s">
        <v>211</v>
      </c>
      <c r="E245" s="31"/>
    </row>
    <row r="246" spans="1:5" x14ac:dyDescent="0.25">
      <c r="A246" s="14" t="s">
        <v>480</v>
      </c>
      <c r="B246" s="15" t="s">
        <v>204</v>
      </c>
      <c r="C246" s="15" t="s">
        <v>481</v>
      </c>
      <c r="D246" s="15" t="s">
        <v>206</v>
      </c>
      <c r="E246" s="31"/>
    </row>
    <row r="247" spans="1:5" x14ac:dyDescent="0.25">
      <c r="A247" s="14" t="s">
        <v>482</v>
      </c>
      <c r="B247" s="15" t="s">
        <v>204</v>
      </c>
      <c r="C247" s="15" t="s">
        <v>481</v>
      </c>
      <c r="D247" s="15" t="s">
        <v>206</v>
      </c>
      <c r="E247" s="31"/>
    </row>
    <row r="248" spans="1:5" x14ac:dyDescent="0.25">
      <c r="A248" s="14" t="s">
        <v>483</v>
      </c>
      <c r="B248" s="15" t="s">
        <v>204</v>
      </c>
      <c r="C248" s="15" t="s">
        <v>481</v>
      </c>
      <c r="D248" s="15" t="s">
        <v>206</v>
      </c>
      <c r="E248" s="31"/>
    </row>
    <row r="249" spans="1:5" x14ac:dyDescent="0.25">
      <c r="A249" s="14" t="s">
        <v>484</v>
      </c>
      <c r="B249" s="15" t="s">
        <v>227</v>
      </c>
      <c r="C249" s="15" t="s">
        <v>481</v>
      </c>
      <c r="D249" s="15" t="s">
        <v>206</v>
      </c>
      <c r="E249" s="31"/>
    </row>
    <row r="250" spans="1:5" x14ac:dyDescent="0.25">
      <c r="A250" s="14" t="s">
        <v>485</v>
      </c>
      <c r="B250" s="15" t="s">
        <v>204</v>
      </c>
      <c r="C250" s="15" t="s">
        <v>481</v>
      </c>
      <c r="D250" s="15" t="s">
        <v>211</v>
      </c>
      <c r="E250" s="31"/>
    </row>
    <row r="251" spans="1:5" x14ac:dyDescent="0.25">
      <c r="A251" s="14" t="s">
        <v>486</v>
      </c>
      <c r="B251" s="15" t="s">
        <v>204</v>
      </c>
      <c r="C251" s="15" t="s">
        <v>481</v>
      </c>
      <c r="D251" s="15" t="s">
        <v>211</v>
      </c>
      <c r="E251" s="31"/>
    </row>
    <row r="252" spans="1:5" x14ac:dyDescent="0.25">
      <c r="A252" s="14" t="s">
        <v>487</v>
      </c>
      <c r="B252" s="15" t="s">
        <v>204</v>
      </c>
      <c r="C252" s="15" t="s">
        <v>481</v>
      </c>
      <c r="D252" s="15" t="s">
        <v>211</v>
      </c>
      <c r="E252" s="31"/>
    </row>
    <row r="253" spans="1:5" x14ac:dyDescent="0.25">
      <c r="A253" s="14" t="s">
        <v>488</v>
      </c>
      <c r="B253" s="15" t="s">
        <v>204</v>
      </c>
      <c r="C253" s="15" t="s">
        <v>489</v>
      </c>
      <c r="D253" s="15" t="s">
        <v>251</v>
      </c>
      <c r="E253" s="31"/>
    </row>
    <row r="254" spans="1:5" x14ac:dyDescent="0.25">
      <c r="A254" s="14" t="s">
        <v>490</v>
      </c>
      <c r="B254" s="15" t="s">
        <v>227</v>
      </c>
      <c r="C254" s="15" t="s">
        <v>491</v>
      </c>
      <c r="D254" s="15" t="s">
        <v>440</v>
      </c>
      <c r="E254" s="31"/>
    </row>
    <row r="255" spans="1:5" x14ac:dyDescent="0.25">
      <c r="A255" s="14" t="s">
        <v>492</v>
      </c>
      <c r="B255" s="15" t="s">
        <v>204</v>
      </c>
      <c r="C255" s="15" t="s">
        <v>493</v>
      </c>
      <c r="D255" s="15" t="s">
        <v>206</v>
      </c>
      <c r="E255" s="31"/>
    </row>
    <row r="256" spans="1:5" x14ac:dyDescent="0.25">
      <c r="A256" s="14" t="s">
        <v>494</v>
      </c>
      <c r="B256" s="15" t="s">
        <v>227</v>
      </c>
      <c r="C256" s="15" t="s">
        <v>495</v>
      </c>
      <c r="D256" s="15" t="s">
        <v>206</v>
      </c>
      <c r="E256" s="31"/>
    </row>
    <row r="257" spans="1:5" x14ac:dyDescent="0.25">
      <c r="A257" s="14" t="s">
        <v>496</v>
      </c>
      <c r="B257" s="15" t="s">
        <v>204</v>
      </c>
      <c r="C257" s="15" t="s">
        <v>493</v>
      </c>
      <c r="D257" s="15" t="s">
        <v>209</v>
      </c>
      <c r="E257" s="31"/>
    </row>
    <row r="258" spans="1:5" x14ac:dyDescent="0.25">
      <c r="A258" s="14" t="s">
        <v>497</v>
      </c>
      <c r="B258" s="15" t="s">
        <v>227</v>
      </c>
      <c r="C258" s="15" t="s">
        <v>495</v>
      </c>
      <c r="D258" s="15" t="s">
        <v>209</v>
      </c>
      <c r="E258" s="31"/>
    </row>
    <row r="259" spans="1:5" x14ac:dyDescent="0.25">
      <c r="A259" s="14" t="s">
        <v>498</v>
      </c>
      <c r="B259" s="15" t="s">
        <v>204</v>
      </c>
      <c r="C259" s="15" t="s">
        <v>493</v>
      </c>
      <c r="D259" s="15" t="s">
        <v>211</v>
      </c>
      <c r="E259" s="31"/>
    </row>
    <row r="260" spans="1:5" x14ac:dyDescent="0.25">
      <c r="A260" s="14" t="s">
        <v>499</v>
      </c>
      <c r="B260" s="15" t="s">
        <v>227</v>
      </c>
      <c r="C260" s="15" t="s">
        <v>495</v>
      </c>
      <c r="D260" s="15" t="s">
        <v>211</v>
      </c>
      <c r="E260" s="31"/>
    </row>
    <row r="261" spans="1:5" x14ac:dyDescent="0.25">
      <c r="A261" s="14" t="s">
        <v>500</v>
      </c>
      <c r="B261" s="15" t="s">
        <v>204</v>
      </c>
      <c r="C261" s="15" t="s">
        <v>493</v>
      </c>
      <c r="D261" s="15" t="s">
        <v>206</v>
      </c>
      <c r="E261" s="31"/>
    </row>
    <row r="262" spans="1:5" x14ac:dyDescent="0.25">
      <c r="A262" s="14" t="s">
        <v>501</v>
      </c>
      <c r="B262" s="15" t="s">
        <v>227</v>
      </c>
      <c r="C262" s="15" t="s">
        <v>495</v>
      </c>
      <c r="D262" s="15" t="s">
        <v>206</v>
      </c>
      <c r="E262" s="31"/>
    </row>
    <row r="263" spans="1:5" x14ac:dyDescent="0.25">
      <c r="A263" s="14" t="s">
        <v>502</v>
      </c>
      <c r="B263" s="15" t="s">
        <v>204</v>
      </c>
      <c r="C263" s="15" t="s">
        <v>493</v>
      </c>
      <c r="D263" s="15" t="s">
        <v>209</v>
      </c>
      <c r="E263" s="31"/>
    </row>
    <row r="264" spans="1:5" x14ac:dyDescent="0.25">
      <c r="A264" s="14" t="s">
        <v>503</v>
      </c>
      <c r="B264" s="15" t="s">
        <v>227</v>
      </c>
      <c r="C264" s="15" t="s">
        <v>495</v>
      </c>
      <c r="D264" s="15" t="s">
        <v>209</v>
      </c>
      <c r="E264" s="31"/>
    </row>
    <row r="265" spans="1:5" x14ac:dyDescent="0.25">
      <c r="A265" s="14" t="s">
        <v>504</v>
      </c>
      <c r="B265" s="15" t="s">
        <v>204</v>
      </c>
      <c r="C265" s="15" t="s">
        <v>493</v>
      </c>
      <c r="D265" s="15" t="s">
        <v>211</v>
      </c>
      <c r="E265" s="31"/>
    </row>
    <row r="266" spans="1:5" x14ac:dyDescent="0.25">
      <c r="A266" s="14" t="s">
        <v>505</v>
      </c>
      <c r="B266" s="15" t="s">
        <v>227</v>
      </c>
      <c r="C266" s="15" t="s">
        <v>495</v>
      </c>
      <c r="D266" s="15" t="s">
        <v>211</v>
      </c>
      <c r="E266" s="31"/>
    </row>
    <row r="267" spans="1:5" x14ac:dyDescent="0.25">
      <c r="A267" s="14" t="s">
        <v>506</v>
      </c>
      <c r="B267" s="15" t="s">
        <v>204</v>
      </c>
      <c r="C267" s="15" t="s">
        <v>506</v>
      </c>
      <c r="D267" s="15" t="s">
        <v>260</v>
      </c>
      <c r="E267" s="31"/>
    </row>
    <row r="268" spans="1:5" x14ac:dyDescent="0.25">
      <c r="A268" s="14" t="s">
        <v>507</v>
      </c>
      <c r="B268" s="15" t="s">
        <v>204</v>
      </c>
      <c r="C268" s="15" t="s">
        <v>506</v>
      </c>
      <c r="D268" s="15" t="s">
        <v>206</v>
      </c>
      <c r="E268" s="31"/>
    </row>
    <row r="269" spans="1:5" x14ac:dyDescent="0.25">
      <c r="A269" s="14" t="s">
        <v>508</v>
      </c>
      <c r="B269" s="15" t="s">
        <v>204</v>
      </c>
      <c r="C269" s="15" t="s">
        <v>506</v>
      </c>
      <c r="D269" s="15" t="s">
        <v>209</v>
      </c>
      <c r="E269" s="31"/>
    </row>
    <row r="270" spans="1:5" x14ac:dyDescent="0.25">
      <c r="A270" s="14" t="s">
        <v>509</v>
      </c>
      <c r="B270" s="15" t="s">
        <v>204</v>
      </c>
      <c r="C270" s="15" t="s">
        <v>506</v>
      </c>
      <c r="D270" s="15" t="s">
        <v>211</v>
      </c>
      <c r="E270" s="31"/>
    </row>
    <row r="271" spans="1:5" x14ac:dyDescent="0.25">
      <c r="A271" s="14" t="s">
        <v>510</v>
      </c>
      <c r="B271" s="15" t="s">
        <v>204</v>
      </c>
      <c r="C271" s="15" t="s">
        <v>510</v>
      </c>
      <c r="D271" s="15" t="s">
        <v>260</v>
      </c>
      <c r="E271" s="31"/>
    </row>
    <row r="272" spans="1:5" x14ac:dyDescent="0.25">
      <c r="A272" s="14" t="s">
        <v>511</v>
      </c>
      <c r="B272" s="15" t="s">
        <v>204</v>
      </c>
      <c r="C272" s="15" t="s">
        <v>510</v>
      </c>
      <c r="D272" s="15" t="s">
        <v>206</v>
      </c>
      <c r="E272" s="31"/>
    </row>
    <row r="273" spans="1:5" x14ac:dyDescent="0.25">
      <c r="A273" s="14" t="s">
        <v>512</v>
      </c>
      <c r="B273" s="15" t="s">
        <v>227</v>
      </c>
      <c r="C273" s="15" t="s">
        <v>513</v>
      </c>
      <c r="D273" s="15" t="s">
        <v>206</v>
      </c>
      <c r="E273" s="31"/>
    </row>
    <row r="274" spans="1:5" x14ac:dyDescent="0.25">
      <c r="A274" s="14" t="s">
        <v>514</v>
      </c>
      <c r="B274" s="15" t="s">
        <v>204</v>
      </c>
      <c r="C274" s="15" t="s">
        <v>510</v>
      </c>
      <c r="D274" s="15" t="s">
        <v>209</v>
      </c>
      <c r="E274" s="31"/>
    </row>
    <row r="275" spans="1:5" x14ac:dyDescent="0.25">
      <c r="A275" s="14" t="s">
        <v>515</v>
      </c>
      <c r="B275" s="15" t="s">
        <v>204</v>
      </c>
      <c r="C275" s="15" t="s">
        <v>510</v>
      </c>
      <c r="D275" s="15" t="s">
        <v>211</v>
      </c>
      <c r="E275" s="31"/>
    </row>
    <row r="276" spans="1:5" x14ac:dyDescent="0.25">
      <c r="A276" s="14" t="s">
        <v>516</v>
      </c>
      <c r="B276" s="15" t="s">
        <v>204</v>
      </c>
      <c r="C276" s="15" t="s">
        <v>516</v>
      </c>
      <c r="D276" s="15" t="s">
        <v>260</v>
      </c>
      <c r="E276" s="31"/>
    </row>
    <row r="277" spans="1:5" x14ac:dyDescent="0.25">
      <c r="A277" s="14" t="s">
        <v>517</v>
      </c>
      <c r="B277" s="15" t="s">
        <v>204</v>
      </c>
      <c r="C277" s="15" t="s">
        <v>516</v>
      </c>
      <c r="D277" s="15" t="s">
        <v>206</v>
      </c>
      <c r="E277" s="31"/>
    </row>
    <row r="278" spans="1:5" x14ac:dyDescent="0.25">
      <c r="A278" s="14" t="s">
        <v>518</v>
      </c>
      <c r="B278" s="15" t="s">
        <v>204</v>
      </c>
      <c r="C278" s="15" t="s">
        <v>516</v>
      </c>
      <c r="D278" s="15" t="s">
        <v>209</v>
      </c>
      <c r="E278" s="31"/>
    </row>
    <row r="279" spans="1:5" x14ac:dyDescent="0.25">
      <c r="A279" s="14" t="s">
        <v>519</v>
      </c>
      <c r="B279" s="15" t="s">
        <v>204</v>
      </c>
      <c r="C279" s="15" t="s">
        <v>516</v>
      </c>
      <c r="D279" s="15" t="s">
        <v>211</v>
      </c>
      <c r="E279" s="31"/>
    </row>
    <row r="280" spans="1:5" x14ac:dyDescent="0.25">
      <c r="A280" s="14" t="s">
        <v>520</v>
      </c>
      <c r="B280" s="15" t="s">
        <v>204</v>
      </c>
      <c r="C280" s="15" t="s">
        <v>520</v>
      </c>
      <c r="D280" s="15" t="s">
        <v>260</v>
      </c>
      <c r="E280" s="31"/>
    </row>
    <row r="281" spans="1:5" x14ac:dyDescent="0.25">
      <c r="A281" s="14" t="s">
        <v>521</v>
      </c>
      <c r="B281" s="15" t="s">
        <v>204</v>
      </c>
      <c r="C281" s="15" t="s">
        <v>520</v>
      </c>
      <c r="D281" s="15" t="s">
        <v>206</v>
      </c>
      <c r="E281" s="31"/>
    </row>
    <row r="282" spans="1:5" x14ac:dyDescent="0.25">
      <c r="A282" s="14" t="s">
        <v>522</v>
      </c>
      <c r="B282" s="15" t="s">
        <v>204</v>
      </c>
      <c r="C282" s="15" t="s">
        <v>520</v>
      </c>
      <c r="D282" s="15" t="s">
        <v>209</v>
      </c>
      <c r="E282" s="31"/>
    </row>
    <row r="283" spans="1:5" x14ac:dyDescent="0.25">
      <c r="A283" s="14" t="s">
        <v>523</v>
      </c>
      <c r="B283" s="15" t="s">
        <v>204</v>
      </c>
      <c r="C283" s="15" t="s">
        <v>520</v>
      </c>
      <c r="D283" s="15" t="s">
        <v>211</v>
      </c>
      <c r="E283" s="31"/>
    </row>
    <row r="284" spans="1:5" x14ac:dyDescent="0.25">
      <c r="A284" s="21" t="s">
        <v>524</v>
      </c>
      <c r="B284" s="15" t="s">
        <v>227</v>
      </c>
      <c r="C284" s="15" t="s">
        <v>525</v>
      </c>
      <c r="D284" s="15" t="s">
        <v>206</v>
      </c>
      <c r="E284" s="31" t="s">
        <v>684</v>
      </c>
    </row>
    <row r="285" spans="1:5" x14ac:dyDescent="0.25">
      <c r="A285" s="14" t="s">
        <v>526</v>
      </c>
      <c r="B285" s="15" t="s">
        <v>227</v>
      </c>
      <c r="C285" s="15" t="s">
        <v>527</v>
      </c>
      <c r="D285" s="15" t="s">
        <v>206</v>
      </c>
      <c r="E285" s="31" t="s">
        <v>684</v>
      </c>
    </row>
    <row r="286" spans="1:5" x14ac:dyDescent="0.25">
      <c r="A286" s="21" t="s">
        <v>528</v>
      </c>
      <c r="B286" s="15" t="s">
        <v>227</v>
      </c>
      <c r="C286" s="15" t="s">
        <v>525</v>
      </c>
      <c r="D286" s="15" t="s">
        <v>206</v>
      </c>
      <c r="E286" s="31" t="s">
        <v>684</v>
      </c>
    </row>
    <row r="287" spans="1:5" x14ac:dyDescent="0.25">
      <c r="A287" s="14" t="s">
        <v>529</v>
      </c>
      <c r="B287" s="15" t="s">
        <v>227</v>
      </c>
      <c r="C287" s="15" t="s">
        <v>527</v>
      </c>
      <c r="D287" s="15" t="s">
        <v>206</v>
      </c>
      <c r="E287" s="31" t="s">
        <v>684</v>
      </c>
    </row>
    <row r="288" spans="1:5" x14ac:dyDescent="0.25">
      <c r="A288" s="21" t="s">
        <v>530</v>
      </c>
      <c r="B288" s="15" t="s">
        <v>227</v>
      </c>
      <c r="C288" s="15" t="s">
        <v>525</v>
      </c>
      <c r="D288" s="15" t="s">
        <v>206</v>
      </c>
      <c r="E288" s="31" t="s">
        <v>684</v>
      </c>
    </row>
    <row r="289" spans="1:5" x14ac:dyDescent="0.25">
      <c r="A289" s="14" t="s">
        <v>531</v>
      </c>
      <c r="B289" s="15" t="s">
        <v>227</v>
      </c>
      <c r="C289" s="15" t="s">
        <v>525</v>
      </c>
      <c r="D289" s="15" t="s">
        <v>206</v>
      </c>
      <c r="E289" s="31" t="s">
        <v>683</v>
      </c>
    </row>
    <row r="290" spans="1:5" x14ac:dyDescent="0.25">
      <c r="A290" s="14" t="s">
        <v>531</v>
      </c>
      <c r="B290" s="15" t="s">
        <v>227</v>
      </c>
      <c r="C290" s="15" t="s">
        <v>525</v>
      </c>
      <c r="D290" s="15" t="s">
        <v>206</v>
      </c>
      <c r="E290" s="31" t="s">
        <v>683</v>
      </c>
    </row>
    <row r="291" spans="1:5" x14ac:dyDescent="0.25">
      <c r="A291" s="21" t="s">
        <v>532</v>
      </c>
      <c r="B291" s="15" t="s">
        <v>227</v>
      </c>
      <c r="C291" s="15" t="s">
        <v>525</v>
      </c>
      <c r="D291" s="15" t="s">
        <v>206</v>
      </c>
      <c r="E291" s="31" t="s">
        <v>684</v>
      </c>
    </row>
    <row r="292" spans="1:5" x14ac:dyDescent="0.25">
      <c r="A292" s="14" t="s">
        <v>533</v>
      </c>
      <c r="B292" s="15" t="s">
        <v>227</v>
      </c>
      <c r="C292" s="15" t="s">
        <v>525</v>
      </c>
      <c r="D292" s="15" t="s">
        <v>206</v>
      </c>
      <c r="E292" s="31" t="s">
        <v>683</v>
      </c>
    </row>
    <row r="293" spans="1:5" x14ac:dyDescent="0.25">
      <c r="A293" s="21" t="s">
        <v>534</v>
      </c>
      <c r="B293" s="15" t="s">
        <v>227</v>
      </c>
      <c r="C293" s="15" t="s">
        <v>525</v>
      </c>
      <c r="D293" s="15" t="s">
        <v>206</v>
      </c>
      <c r="E293" s="31" t="s">
        <v>684</v>
      </c>
    </row>
    <row r="294" spans="1:5" x14ac:dyDescent="0.25">
      <c r="A294" s="21" t="s">
        <v>535</v>
      </c>
      <c r="B294" s="15" t="s">
        <v>227</v>
      </c>
      <c r="C294" s="15" t="s">
        <v>525</v>
      </c>
      <c r="D294" s="15" t="s">
        <v>206</v>
      </c>
      <c r="E294" s="31" t="s">
        <v>684</v>
      </c>
    </row>
    <row r="295" spans="1:5" x14ac:dyDescent="0.25">
      <c r="A295" s="14" t="s">
        <v>536</v>
      </c>
      <c r="B295" s="15" t="s">
        <v>227</v>
      </c>
      <c r="C295" s="15" t="s">
        <v>525</v>
      </c>
      <c r="D295" s="15" t="s">
        <v>206</v>
      </c>
      <c r="E295" s="31" t="s">
        <v>683</v>
      </c>
    </row>
    <row r="296" spans="1:5" x14ac:dyDescent="0.25">
      <c r="A296" s="14" t="s">
        <v>537</v>
      </c>
      <c r="B296" s="15" t="s">
        <v>227</v>
      </c>
      <c r="C296" s="15" t="s">
        <v>525</v>
      </c>
      <c r="D296" s="15" t="s">
        <v>260</v>
      </c>
      <c r="E296" s="31" t="s">
        <v>684</v>
      </c>
    </row>
    <row r="297" spans="1:5" x14ac:dyDescent="0.25">
      <c r="A297" s="14" t="s">
        <v>538</v>
      </c>
      <c r="B297" s="15" t="s">
        <v>227</v>
      </c>
      <c r="C297" s="15" t="s">
        <v>527</v>
      </c>
      <c r="D297" s="15" t="s">
        <v>260</v>
      </c>
      <c r="E297" s="31" t="s">
        <v>684</v>
      </c>
    </row>
    <row r="298" spans="1:5" x14ac:dyDescent="0.25">
      <c r="A298" s="21" t="s">
        <v>539</v>
      </c>
      <c r="B298" s="15" t="s">
        <v>227</v>
      </c>
      <c r="C298" s="15" t="s">
        <v>525</v>
      </c>
      <c r="D298" s="15" t="s">
        <v>260</v>
      </c>
      <c r="E298" s="31" t="s">
        <v>684</v>
      </c>
    </row>
    <row r="299" spans="1:5" x14ac:dyDescent="0.25">
      <c r="A299" s="21" t="s">
        <v>540</v>
      </c>
      <c r="B299" s="15" t="s">
        <v>227</v>
      </c>
      <c r="C299" s="15" t="s">
        <v>525</v>
      </c>
      <c r="D299" s="15" t="s">
        <v>260</v>
      </c>
      <c r="E299" s="31" t="s">
        <v>684</v>
      </c>
    </row>
    <row r="300" spans="1:5" x14ac:dyDescent="0.25">
      <c r="A300" s="14" t="s">
        <v>541</v>
      </c>
      <c r="B300" s="15" t="s">
        <v>227</v>
      </c>
      <c r="C300" s="15" t="s">
        <v>525</v>
      </c>
      <c r="D300" s="15" t="s">
        <v>260</v>
      </c>
      <c r="E300" s="31" t="s">
        <v>683</v>
      </c>
    </row>
    <row r="301" spans="1:5" x14ac:dyDescent="0.25">
      <c r="A301" s="14" t="s">
        <v>541</v>
      </c>
      <c r="B301" s="15" t="s">
        <v>227</v>
      </c>
      <c r="C301" s="15" t="s">
        <v>525</v>
      </c>
      <c r="D301" s="15" t="s">
        <v>260</v>
      </c>
      <c r="E301" s="31" t="s">
        <v>683</v>
      </c>
    </row>
    <row r="302" spans="1:5" x14ac:dyDescent="0.25">
      <c r="A302" s="14" t="s">
        <v>542</v>
      </c>
      <c r="B302" s="15" t="s">
        <v>227</v>
      </c>
      <c r="C302" s="15" t="s">
        <v>527</v>
      </c>
      <c r="D302" s="15" t="s">
        <v>260</v>
      </c>
      <c r="E302" s="31" t="s">
        <v>684</v>
      </c>
    </row>
    <row r="303" spans="1:5" x14ac:dyDescent="0.25">
      <c r="A303" s="14" t="s">
        <v>543</v>
      </c>
      <c r="B303" s="15" t="s">
        <v>227</v>
      </c>
      <c r="C303" s="15" t="s">
        <v>527</v>
      </c>
      <c r="D303" s="15" t="s">
        <v>209</v>
      </c>
      <c r="E303" s="31" t="s">
        <v>684</v>
      </c>
    </row>
    <row r="304" spans="1:5" x14ac:dyDescent="0.25">
      <c r="A304" s="22" t="s">
        <v>544</v>
      </c>
      <c r="B304" s="15" t="s">
        <v>227</v>
      </c>
      <c r="C304" s="15" t="s">
        <v>525</v>
      </c>
      <c r="D304" s="15" t="s">
        <v>209</v>
      </c>
      <c r="E304" s="31" t="s">
        <v>684</v>
      </c>
    </row>
    <row r="305" spans="1:5" x14ac:dyDescent="0.25">
      <c r="A305" s="22" t="s">
        <v>545</v>
      </c>
      <c r="B305" s="15" t="s">
        <v>227</v>
      </c>
      <c r="C305" s="15" t="s">
        <v>525</v>
      </c>
      <c r="D305" s="15" t="s">
        <v>209</v>
      </c>
      <c r="E305" s="31" t="s">
        <v>684</v>
      </c>
    </row>
    <row r="306" spans="1:5" x14ac:dyDescent="0.25">
      <c r="A306" s="23" t="s">
        <v>546</v>
      </c>
      <c r="B306" s="15" t="s">
        <v>227</v>
      </c>
      <c r="C306" s="15" t="s">
        <v>525</v>
      </c>
      <c r="D306" s="15" t="s">
        <v>209</v>
      </c>
      <c r="E306" s="31" t="s">
        <v>683</v>
      </c>
    </row>
    <row r="307" spans="1:5" x14ac:dyDescent="0.25">
      <c r="A307" s="24" t="s">
        <v>547</v>
      </c>
      <c r="B307" s="15" t="s">
        <v>227</v>
      </c>
      <c r="C307" s="15" t="s">
        <v>527</v>
      </c>
      <c r="D307" s="15" t="s">
        <v>211</v>
      </c>
      <c r="E307" s="31" t="s">
        <v>684</v>
      </c>
    </row>
    <row r="308" spans="1:5" x14ac:dyDescent="0.25">
      <c r="A308" s="25" t="s">
        <v>548</v>
      </c>
      <c r="B308" s="15" t="s">
        <v>227</v>
      </c>
      <c r="C308" s="15" t="s">
        <v>527</v>
      </c>
      <c r="D308" s="15" t="s">
        <v>211</v>
      </c>
      <c r="E308" s="31" t="s">
        <v>684</v>
      </c>
    </row>
    <row r="309" spans="1:5" x14ac:dyDescent="0.25">
      <c r="A309" s="14" t="s">
        <v>549</v>
      </c>
      <c r="B309" s="15" t="s">
        <v>227</v>
      </c>
      <c r="C309" s="15" t="s">
        <v>525</v>
      </c>
      <c r="D309" s="15" t="s">
        <v>211</v>
      </c>
      <c r="E309" s="31" t="s">
        <v>683</v>
      </c>
    </row>
    <row r="310" spans="1:5" x14ac:dyDescent="0.25">
      <c r="A310" s="14" t="s">
        <v>550</v>
      </c>
      <c r="B310" s="15" t="s">
        <v>227</v>
      </c>
      <c r="C310" s="15" t="s">
        <v>525</v>
      </c>
      <c r="D310" s="15" t="s">
        <v>211</v>
      </c>
      <c r="E310" s="31" t="s">
        <v>683</v>
      </c>
    </row>
    <row r="311" spans="1:5" x14ac:dyDescent="0.25">
      <c r="A311" s="21" t="s">
        <v>551</v>
      </c>
      <c r="B311" s="15" t="s">
        <v>227</v>
      </c>
      <c r="C311" s="15" t="s">
        <v>525</v>
      </c>
      <c r="D311" s="15" t="s">
        <v>211</v>
      </c>
      <c r="E311" s="31" t="s">
        <v>684</v>
      </c>
    </row>
    <row r="312" spans="1:5" x14ac:dyDescent="0.25">
      <c r="A312" s="14" t="s">
        <v>552</v>
      </c>
      <c r="B312" s="15" t="s">
        <v>227</v>
      </c>
      <c r="C312" s="15" t="s">
        <v>525</v>
      </c>
      <c r="D312" s="15" t="s">
        <v>211</v>
      </c>
      <c r="E312" s="31" t="s">
        <v>683</v>
      </c>
    </row>
    <row r="313" spans="1:5" x14ac:dyDescent="0.25">
      <c r="A313" s="14" t="s">
        <v>553</v>
      </c>
      <c r="B313" s="15" t="s">
        <v>227</v>
      </c>
      <c r="C313" s="15" t="s">
        <v>554</v>
      </c>
      <c r="D313" s="15" t="s">
        <v>260</v>
      </c>
      <c r="E313" s="31"/>
    </row>
    <row r="314" spans="1:5" x14ac:dyDescent="0.25">
      <c r="A314" s="14" t="s">
        <v>555</v>
      </c>
      <c r="B314" s="15" t="s">
        <v>227</v>
      </c>
      <c r="C314" s="15" t="s">
        <v>556</v>
      </c>
      <c r="D314" s="15" t="s">
        <v>440</v>
      </c>
      <c r="E314" s="31"/>
    </row>
    <row r="315" spans="1:5" x14ac:dyDescent="0.25">
      <c r="A315" s="14" t="s">
        <v>557</v>
      </c>
      <c r="B315" s="15" t="s">
        <v>227</v>
      </c>
      <c r="C315" s="15" t="s">
        <v>554</v>
      </c>
      <c r="D315" s="15" t="s">
        <v>206</v>
      </c>
      <c r="E315" s="31"/>
    </row>
    <row r="316" spans="1:5" x14ac:dyDescent="0.25">
      <c r="A316" s="14" t="s">
        <v>558</v>
      </c>
      <c r="B316" s="15" t="s">
        <v>227</v>
      </c>
      <c r="C316" s="15" t="s">
        <v>559</v>
      </c>
      <c r="D316" s="15" t="s">
        <v>440</v>
      </c>
      <c r="E316" s="31"/>
    </row>
    <row r="317" spans="1:5" x14ac:dyDescent="0.25">
      <c r="A317" s="14" t="s">
        <v>560</v>
      </c>
      <c r="B317" s="15" t="s">
        <v>227</v>
      </c>
      <c r="C317" s="15" t="s">
        <v>561</v>
      </c>
      <c r="D317" s="15" t="s">
        <v>440</v>
      </c>
      <c r="E317" s="31"/>
    </row>
    <row r="318" spans="1:5" x14ac:dyDescent="0.25">
      <c r="A318" s="14" t="s">
        <v>562</v>
      </c>
      <c r="B318" s="15" t="s">
        <v>227</v>
      </c>
      <c r="C318" s="15" t="s">
        <v>563</v>
      </c>
      <c r="D318" s="15" t="s">
        <v>440</v>
      </c>
      <c r="E318" s="31"/>
    </row>
    <row r="319" spans="1:5" x14ac:dyDescent="0.25">
      <c r="A319" s="14" t="s">
        <v>178</v>
      </c>
      <c r="B319" s="15" t="s">
        <v>204</v>
      </c>
      <c r="C319" s="15" t="s">
        <v>564</v>
      </c>
      <c r="D319" s="15" t="s">
        <v>206</v>
      </c>
      <c r="E319" s="31"/>
    </row>
    <row r="320" spans="1:5" x14ac:dyDescent="0.25">
      <c r="A320" s="14" t="s">
        <v>565</v>
      </c>
      <c r="B320" s="15" t="s">
        <v>227</v>
      </c>
      <c r="C320" s="15" t="s">
        <v>566</v>
      </c>
      <c r="D320" s="15" t="s">
        <v>206</v>
      </c>
      <c r="E320" s="31"/>
    </row>
    <row r="321" spans="1:5" x14ac:dyDescent="0.25">
      <c r="A321" s="14" t="s">
        <v>567</v>
      </c>
      <c r="B321" s="15" t="s">
        <v>227</v>
      </c>
      <c r="C321" s="15" t="s">
        <v>566</v>
      </c>
      <c r="D321" s="15" t="s">
        <v>206</v>
      </c>
      <c r="E321" s="31"/>
    </row>
    <row r="322" spans="1:5" x14ac:dyDescent="0.25">
      <c r="A322" s="14" t="s">
        <v>568</v>
      </c>
      <c r="B322" s="15" t="s">
        <v>227</v>
      </c>
      <c r="C322" s="15" t="s">
        <v>569</v>
      </c>
      <c r="D322" s="15" t="s">
        <v>206</v>
      </c>
      <c r="E322" s="31"/>
    </row>
    <row r="323" spans="1:5" x14ac:dyDescent="0.25">
      <c r="A323" s="14" t="s">
        <v>570</v>
      </c>
      <c r="B323" s="15" t="s">
        <v>204</v>
      </c>
      <c r="C323" s="15" t="s">
        <v>564</v>
      </c>
      <c r="D323" s="15" t="s">
        <v>211</v>
      </c>
      <c r="E323" s="31"/>
    </row>
    <row r="324" spans="1:5" x14ac:dyDescent="0.25">
      <c r="A324" s="14" t="s">
        <v>571</v>
      </c>
      <c r="B324" s="15" t="s">
        <v>227</v>
      </c>
      <c r="C324" s="15" t="s">
        <v>569</v>
      </c>
      <c r="D324" s="15" t="s">
        <v>211</v>
      </c>
      <c r="E324" s="31"/>
    </row>
    <row r="325" spans="1:5" x14ac:dyDescent="0.25">
      <c r="A325" s="14" t="s">
        <v>572</v>
      </c>
      <c r="B325" s="15" t="s">
        <v>204</v>
      </c>
      <c r="C325" s="15" t="s">
        <v>573</v>
      </c>
      <c r="D325" s="15" t="s">
        <v>206</v>
      </c>
      <c r="E325" s="31"/>
    </row>
    <row r="326" spans="1:5" x14ac:dyDescent="0.25">
      <c r="A326" s="14" t="s">
        <v>574</v>
      </c>
      <c r="B326" s="15" t="s">
        <v>204</v>
      </c>
      <c r="C326" s="15" t="s">
        <v>573</v>
      </c>
      <c r="D326" s="15" t="s">
        <v>209</v>
      </c>
      <c r="E326" s="31"/>
    </row>
    <row r="327" spans="1:5" x14ac:dyDescent="0.25">
      <c r="A327" s="14" t="s">
        <v>575</v>
      </c>
      <c r="B327" s="15" t="s">
        <v>204</v>
      </c>
      <c r="C327" s="15" t="s">
        <v>573</v>
      </c>
      <c r="D327" s="15" t="s">
        <v>211</v>
      </c>
      <c r="E327" s="31"/>
    </row>
    <row r="328" spans="1:5" x14ac:dyDescent="0.25">
      <c r="A328" s="14" t="s">
        <v>576</v>
      </c>
      <c r="B328" s="15" t="s">
        <v>227</v>
      </c>
      <c r="C328" s="15" t="s">
        <v>577</v>
      </c>
      <c r="D328" s="15" t="s">
        <v>265</v>
      </c>
      <c r="E328" s="31" t="s">
        <v>683</v>
      </c>
    </row>
    <row r="329" spans="1:5" x14ac:dyDescent="0.25">
      <c r="A329" s="14" t="s">
        <v>578</v>
      </c>
      <c r="B329" s="15" t="s">
        <v>227</v>
      </c>
      <c r="C329" s="15" t="s">
        <v>577</v>
      </c>
      <c r="D329" s="15" t="s">
        <v>265</v>
      </c>
      <c r="E329" s="31" t="s">
        <v>683</v>
      </c>
    </row>
    <row r="330" spans="1:5" x14ac:dyDescent="0.25">
      <c r="A330" s="14" t="s">
        <v>579</v>
      </c>
      <c r="B330" s="15" t="s">
        <v>227</v>
      </c>
      <c r="C330" s="15" t="s">
        <v>577</v>
      </c>
      <c r="D330" s="15" t="s">
        <v>265</v>
      </c>
      <c r="E330" s="31" t="s">
        <v>683</v>
      </c>
    </row>
    <row r="331" spans="1:5" x14ac:dyDescent="0.25">
      <c r="A331" s="14" t="s">
        <v>580</v>
      </c>
      <c r="B331" s="15" t="s">
        <v>227</v>
      </c>
      <c r="C331" s="15" t="s">
        <v>577</v>
      </c>
      <c r="D331" s="15" t="s">
        <v>265</v>
      </c>
      <c r="E331" s="31" t="s">
        <v>683</v>
      </c>
    </row>
    <row r="332" spans="1:5" x14ac:dyDescent="0.25">
      <c r="A332" s="14" t="s">
        <v>581</v>
      </c>
      <c r="B332" s="15" t="s">
        <v>227</v>
      </c>
      <c r="C332" s="15" t="s">
        <v>577</v>
      </c>
      <c r="D332" s="15" t="s">
        <v>265</v>
      </c>
      <c r="E332" s="31" t="s">
        <v>683</v>
      </c>
    </row>
    <row r="333" spans="1:5" x14ac:dyDescent="0.25">
      <c r="A333" s="14" t="s">
        <v>582</v>
      </c>
      <c r="B333" s="15" t="s">
        <v>227</v>
      </c>
      <c r="C333" s="15" t="s">
        <v>577</v>
      </c>
      <c r="D333" s="15" t="s">
        <v>265</v>
      </c>
      <c r="E333" s="31" t="s">
        <v>683</v>
      </c>
    </row>
    <row r="334" spans="1:5" x14ac:dyDescent="0.25">
      <c r="A334" s="14" t="s">
        <v>90</v>
      </c>
      <c r="B334" s="15" t="s">
        <v>227</v>
      </c>
      <c r="C334" s="15" t="s">
        <v>577</v>
      </c>
      <c r="D334" s="15" t="s">
        <v>265</v>
      </c>
      <c r="E334" s="31" t="s">
        <v>683</v>
      </c>
    </row>
    <row r="335" spans="1:5" x14ac:dyDescent="0.25">
      <c r="A335" s="14" t="s">
        <v>116</v>
      </c>
      <c r="B335" s="15" t="s">
        <v>227</v>
      </c>
      <c r="C335" s="15" t="s">
        <v>577</v>
      </c>
      <c r="D335" s="15" t="s">
        <v>265</v>
      </c>
      <c r="E335" s="31" t="s">
        <v>683</v>
      </c>
    </row>
    <row r="336" spans="1:5" x14ac:dyDescent="0.25">
      <c r="A336" s="14" t="s">
        <v>583</v>
      </c>
      <c r="B336" s="15" t="s">
        <v>227</v>
      </c>
      <c r="C336" s="15" t="s">
        <v>577</v>
      </c>
      <c r="D336" s="15" t="s">
        <v>265</v>
      </c>
      <c r="E336" s="31" t="s">
        <v>683</v>
      </c>
    </row>
    <row r="337" spans="1:5" x14ac:dyDescent="0.25">
      <c r="A337" s="14" t="s">
        <v>584</v>
      </c>
      <c r="B337" s="15" t="s">
        <v>227</v>
      </c>
      <c r="C337" s="15" t="s">
        <v>577</v>
      </c>
      <c r="D337" s="15" t="s">
        <v>265</v>
      </c>
      <c r="E337" s="31" t="s">
        <v>683</v>
      </c>
    </row>
    <row r="338" spans="1:5" x14ac:dyDescent="0.25">
      <c r="A338" s="14" t="s">
        <v>585</v>
      </c>
      <c r="B338" s="15" t="s">
        <v>227</v>
      </c>
      <c r="C338" s="15" t="s">
        <v>577</v>
      </c>
      <c r="D338" s="15" t="s">
        <v>265</v>
      </c>
      <c r="E338" s="31" t="s">
        <v>683</v>
      </c>
    </row>
    <row r="339" spans="1:5" x14ac:dyDescent="0.25">
      <c r="A339" s="14" t="s">
        <v>586</v>
      </c>
      <c r="B339" s="15" t="s">
        <v>227</v>
      </c>
      <c r="C339" s="15" t="s">
        <v>577</v>
      </c>
      <c r="D339" s="15" t="s">
        <v>265</v>
      </c>
      <c r="E339" s="31" t="s">
        <v>683</v>
      </c>
    </row>
    <row r="340" spans="1:5" x14ac:dyDescent="0.25">
      <c r="A340" s="14" t="s">
        <v>587</v>
      </c>
      <c r="B340" s="15" t="s">
        <v>227</v>
      </c>
      <c r="C340" s="15" t="s">
        <v>577</v>
      </c>
      <c r="D340" s="15" t="s">
        <v>265</v>
      </c>
      <c r="E340" s="31" t="s">
        <v>683</v>
      </c>
    </row>
    <row r="341" spans="1:5" x14ac:dyDescent="0.25">
      <c r="A341" s="14" t="s">
        <v>588</v>
      </c>
      <c r="B341" s="15" t="s">
        <v>227</v>
      </c>
      <c r="C341" s="15" t="s">
        <v>577</v>
      </c>
      <c r="D341" s="15" t="s">
        <v>265</v>
      </c>
      <c r="E341" s="31" t="s">
        <v>683</v>
      </c>
    </row>
    <row r="342" spans="1:5" x14ac:dyDescent="0.25">
      <c r="A342" s="14" t="s">
        <v>589</v>
      </c>
      <c r="B342" s="15" t="s">
        <v>227</v>
      </c>
      <c r="C342" s="15" t="s">
        <v>577</v>
      </c>
      <c r="D342" s="15" t="s">
        <v>265</v>
      </c>
      <c r="E342" s="31" t="s">
        <v>683</v>
      </c>
    </row>
    <row r="343" spans="1:5" x14ac:dyDescent="0.25">
      <c r="A343" s="14" t="s">
        <v>590</v>
      </c>
      <c r="B343" s="15" t="s">
        <v>227</v>
      </c>
      <c r="C343" s="15" t="s">
        <v>577</v>
      </c>
      <c r="D343" s="15" t="s">
        <v>265</v>
      </c>
      <c r="E343" s="31" t="s">
        <v>683</v>
      </c>
    </row>
    <row r="344" spans="1:5" x14ac:dyDescent="0.25">
      <c r="A344" s="14" t="s">
        <v>591</v>
      </c>
      <c r="B344" s="15" t="s">
        <v>227</v>
      </c>
      <c r="C344" s="15" t="s">
        <v>577</v>
      </c>
      <c r="D344" s="15" t="s">
        <v>265</v>
      </c>
      <c r="E344" s="31" t="s">
        <v>683</v>
      </c>
    </row>
    <row r="345" spans="1:5" x14ac:dyDescent="0.25">
      <c r="A345" s="14" t="s">
        <v>592</v>
      </c>
      <c r="B345" s="15" t="s">
        <v>227</v>
      </c>
      <c r="C345" s="15" t="s">
        <v>577</v>
      </c>
      <c r="D345" s="15" t="s">
        <v>265</v>
      </c>
      <c r="E345" s="31" t="s">
        <v>683</v>
      </c>
    </row>
    <row r="346" spans="1:5" x14ac:dyDescent="0.25">
      <c r="A346" s="14" t="s">
        <v>593</v>
      </c>
      <c r="B346" s="15" t="s">
        <v>227</v>
      </c>
      <c r="C346" s="15" t="s">
        <v>577</v>
      </c>
      <c r="D346" s="15" t="s">
        <v>265</v>
      </c>
      <c r="E346" s="31" t="s">
        <v>683</v>
      </c>
    </row>
    <row r="347" spans="1:5" x14ac:dyDescent="0.25">
      <c r="A347" s="14" t="s">
        <v>594</v>
      </c>
      <c r="B347" s="15" t="s">
        <v>227</v>
      </c>
      <c r="C347" s="15" t="s">
        <v>577</v>
      </c>
      <c r="D347" s="15" t="s">
        <v>265</v>
      </c>
      <c r="E347" s="31" t="s">
        <v>683</v>
      </c>
    </row>
    <row r="348" spans="1:5" x14ac:dyDescent="0.25">
      <c r="A348" s="14" t="s">
        <v>595</v>
      </c>
      <c r="B348" s="15" t="s">
        <v>227</v>
      </c>
      <c r="C348" s="15" t="s">
        <v>577</v>
      </c>
      <c r="D348" s="15" t="s">
        <v>265</v>
      </c>
      <c r="E348" s="31" t="s">
        <v>683</v>
      </c>
    </row>
    <row r="349" spans="1:5" x14ac:dyDescent="0.25">
      <c r="A349" s="14" t="s">
        <v>596</v>
      </c>
      <c r="B349" s="15" t="s">
        <v>227</v>
      </c>
      <c r="C349" s="15" t="s">
        <v>577</v>
      </c>
      <c r="D349" s="15" t="s">
        <v>265</v>
      </c>
      <c r="E349" s="31" t="s">
        <v>683</v>
      </c>
    </row>
    <row r="350" spans="1:5" x14ac:dyDescent="0.25">
      <c r="A350" s="14" t="s">
        <v>597</v>
      </c>
      <c r="B350" s="15" t="s">
        <v>227</v>
      </c>
      <c r="C350" s="15" t="s">
        <v>577</v>
      </c>
      <c r="D350" s="15" t="s">
        <v>265</v>
      </c>
      <c r="E350" s="31" t="s">
        <v>683</v>
      </c>
    </row>
    <row r="351" spans="1:5" x14ac:dyDescent="0.25">
      <c r="A351" s="14" t="s">
        <v>598</v>
      </c>
      <c r="B351" s="15" t="s">
        <v>227</v>
      </c>
      <c r="C351" s="15" t="s">
        <v>577</v>
      </c>
      <c r="D351" s="15" t="s">
        <v>265</v>
      </c>
      <c r="E351" s="31" t="s">
        <v>683</v>
      </c>
    </row>
    <row r="352" spans="1:5" x14ac:dyDescent="0.25">
      <c r="A352" s="14" t="s">
        <v>599</v>
      </c>
      <c r="B352" s="15" t="s">
        <v>227</v>
      </c>
      <c r="C352" s="15" t="s">
        <v>577</v>
      </c>
      <c r="D352" s="15" t="s">
        <v>265</v>
      </c>
      <c r="E352" s="31" t="s">
        <v>683</v>
      </c>
    </row>
    <row r="353" spans="1:5" x14ac:dyDescent="0.25">
      <c r="A353" s="14" t="s">
        <v>600</v>
      </c>
      <c r="B353" s="15" t="s">
        <v>227</v>
      </c>
      <c r="C353" s="15" t="s">
        <v>577</v>
      </c>
      <c r="D353" s="15" t="s">
        <v>265</v>
      </c>
      <c r="E353" s="31" t="s">
        <v>683</v>
      </c>
    </row>
    <row r="354" spans="1:5" x14ac:dyDescent="0.25">
      <c r="A354" s="14" t="s">
        <v>601</v>
      </c>
      <c r="B354" s="15" t="s">
        <v>204</v>
      </c>
      <c r="C354" s="15" t="s">
        <v>602</v>
      </c>
      <c r="D354" s="15" t="s">
        <v>206</v>
      </c>
      <c r="E354" s="31"/>
    </row>
    <row r="355" spans="1:5" x14ac:dyDescent="0.25">
      <c r="A355" s="14" t="s">
        <v>603</v>
      </c>
      <c r="B355" s="15" t="s">
        <v>204</v>
      </c>
      <c r="C355" s="15" t="s">
        <v>602</v>
      </c>
      <c r="D355" s="15" t="s">
        <v>206</v>
      </c>
      <c r="E355" s="31"/>
    </row>
    <row r="356" spans="1:5" x14ac:dyDescent="0.25">
      <c r="A356" s="14" t="s">
        <v>604</v>
      </c>
      <c r="B356" s="15" t="s">
        <v>204</v>
      </c>
      <c r="C356" s="15" t="s">
        <v>602</v>
      </c>
      <c r="D356" s="15" t="s">
        <v>209</v>
      </c>
      <c r="E356" s="31"/>
    </row>
    <row r="357" spans="1:5" x14ac:dyDescent="0.25">
      <c r="A357" s="14" t="s">
        <v>605</v>
      </c>
      <c r="B357" s="15" t="s">
        <v>204</v>
      </c>
      <c r="C357" s="15" t="s">
        <v>602</v>
      </c>
      <c r="D357" s="15" t="s">
        <v>211</v>
      </c>
      <c r="E357" s="31"/>
    </row>
    <row r="358" spans="1:5" x14ac:dyDescent="0.25">
      <c r="A358" s="14" t="s">
        <v>606</v>
      </c>
      <c r="B358" s="15" t="s">
        <v>204</v>
      </c>
      <c r="C358" s="15" t="s">
        <v>602</v>
      </c>
      <c r="D358" s="15" t="s">
        <v>211</v>
      </c>
      <c r="E358" s="31"/>
    </row>
    <row r="359" spans="1:5" x14ac:dyDescent="0.25">
      <c r="A359" s="14" t="s">
        <v>607</v>
      </c>
      <c r="B359" s="15" t="s">
        <v>204</v>
      </c>
      <c r="C359" s="15" t="s">
        <v>608</v>
      </c>
      <c r="D359" s="15" t="s">
        <v>206</v>
      </c>
      <c r="E359" s="31"/>
    </row>
    <row r="360" spans="1:5" ht="16.5" x14ac:dyDescent="0.3">
      <c r="A360" s="26" t="s">
        <v>609</v>
      </c>
      <c r="B360" s="15" t="s">
        <v>227</v>
      </c>
      <c r="C360" s="15" t="s">
        <v>610</v>
      </c>
      <c r="D360" s="15" t="s">
        <v>206</v>
      </c>
      <c r="E360" s="31"/>
    </row>
    <row r="361" spans="1:5" x14ac:dyDescent="0.25">
      <c r="A361" s="14" t="s">
        <v>611</v>
      </c>
      <c r="B361" s="15" t="s">
        <v>612</v>
      </c>
      <c r="C361" s="15" t="s">
        <v>610</v>
      </c>
      <c r="D361" s="15" t="s">
        <v>265</v>
      </c>
      <c r="E361" s="31" t="s">
        <v>683</v>
      </c>
    </row>
    <row r="362" spans="1:5" ht="16.5" x14ac:dyDescent="0.25">
      <c r="A362" s="27" t="s">
        <v>613</v>
      </c>
      <c r="B362" s="15" t="s">
        <v>227</v>
      </c>
      <c r="C362" s="15" t="s">
        <v>610</v>
      </c>
      <c r="D362" s="15" t="s">
        <v>206</v>
      </c>
      <c r="E362" s="31"/>
    </row>
    <row r="363" spans="1:5" ht="16.5" x14ac:dyDescent="0.3">
      <c r="A363" s="26" t="s">
        <v>614</v>
      </c>
      <c r="B363" s="15" t="s">
        <v>227</v>
      </c>
      <c r="C363" s="15" t="s">
        <v>610</v>
      </c>
      <c r="D363" s="15" t="s">
        <v>211</v>
      </c>
      <c r="E363" s="31"/>
    </row>
    <row r="364" spans="1:5" ht="16.5" x14ac:dyDescent="0.3">
      <c r="A364" s="26" t="s">
        <v>615</v>
      </c>
      <c r="B364" s="15" t="s">
        <v>227</v>
      </c>
      <c r="C364" s="15" t="s">
        <v>610</v>
      </c>
      <c r="D364" s="15" t="s">
        <v>211</v>
      </c>
      <c r="E364" s="31"/>
    </row>
    <row r="365" spans="1:5" x14ac:dyDescent="0.25">
      <c r="A365" s="14" t="s">
        <v>616</v>
      </c>
      <c r="B365" s="15" t="s">
        <v>227</v>
      </c>
      <c r="C365" s="15" t="s">
        <v>610</v>
      </c>
      <c r="D365" s="15" t="s">
        <v>206</v>
      </c>
      <c r="E365" s="31"/>
    </row>
    <row r="366" spans="1:5" x14ac:dyDescent="0.25">
      <c r="A366" s="14" t="s">
        <v>617</v>
      </c>
      <c r="B366" s="15" t="s">
        <v>227</v>
      </c>
      <c r="C366" s="15" t="s">
        <v>610</v>
      </c>
      <c r="D366" s="15" t="s">
        <v>206</v>
      </c>
      <c r="E366" s="31" t="s">
        <v>683</v>
      </c>
    </row>
    <row r="367" spans="1:5" x14ac:dyDescent="0.25">
      <c r="A367" s="23" t="s">
        <v>618</v>
      </c>
      <c r="B367" s="15" t="s">
        <v>227</v>
      </c>
      <c r="C367" s="15" t="s">
        <v>610</v>
      </c>
      <c r="D367" s="15" t="s">
        <v>206</v>
      </c>
      <c r="E367" s="31"/>
    </row>
    <row r="368" spans="1:5" x14ac:dyDescent="0.25">
      <c r="A368" s="28" t="s">
        <v>619</v>
      </c>
      <c r="B368" s="15" t="s">
        <v>227</v>
      </c>
      <c r="C368" s="15" t="s">
        <v>610</v>
      </c>
      <c r="D368" s="15" t="s">
        <v>206</v>
      </c>
      <c r="E368" s="31" t="s">
        <v>683</v>
      </c>
    </row>
    <row r="369" spans="1:5" x14ac:dyDescent="0.25">
      <c r="A369" s="28" t="s">
        <v>620</v>
      </c>
      <c r="B369" s="15" t="s">
        <v>204</v>
      </c>
      <c r="C369" s="15" t="s">
        <v>608</v>
      </c>
      <c r="D369" s="15" t="s">
        <v>206</v>
      </c>
      <c r="E369" s="31" t="s">
        <v>683</v>
      </c>
    </row>
    <row r="370" spans="1:5" x14ac:dyDescent="0.25">
      <c r="A370" s="28" t="s">
        <v>621</v>
      </c>
      <c r="B370" s="15" t="s">
        <v>227</v>
      </c>
      <c r="C370" s="15" t="s">
        <v>610</v>
      </c>
      <c r="D370" s="15" t="s">
        <v>206</v>
      </c>
      <c r="E370" s="31"/>
    </row>
    <row r="371" spans="1:5" x14ac:dyDescent="0.25">
      <c r="A371" s="23" t="s">
        <v>622</v>
      </c>
      <c r="B371" s="15" t="s">
        <v>227</v>
      </c>
      <c r="C371" s="15" t="s">
        <v>610</v>
      </c>
      <c r="D371" s="15" t="s">
        <v>206</v>
      </c>
      <c r="E371" s="31" t="s">
        <v>683</v>
      </c>
    </row>
    <row r="372" spans="1:5" x14ac:dyDescent="0.25">
      <c r="A372" s="28" t="s">
        <v>623</v>
      </c>
      <c r="B372" s="15" t="s">
        <v>204</v>
      </c>
      <c r="C372" s="15" t="s">
        <v>608</v>
      </c>
      <c r="D372" s="15" t="s">
        <v>206</v>
      </c>
      <c r="E372" s="31" t="s">
        <v>683</v>
      </c>
    </row>
    <row r="373" spans="1:5" x14ac:dyDescent="0.25">
      <c r="A373" s="28" t="s">
        <v>624</v>
      </c>
      <c r="B373" s="15" t="s">
        <v>227</v>
      </c>
      <c r="C373" s="15" t="s">
        <v>610</v>
      </c>
      <c r="D373" s="15" t="s">
        <v>206</v>
      </c>
      <c r="E373" s="31" t="s">
        <v>683</v>
      </c>
    </row>
    <row r="374" spans="1:5" x14ac:dyDescent="0.25">
      <c r="A374" s="23" t="s">
        <v>625</v>
      </c>
      <c r="B374" s="15" t="s">
        <v>204</v>
      </c>
      <c r="C374" s="15" t="s">
        <v>608</v>
      </c>
      <c r="D374" s="15" t="s">
        <v>206</v>
      </c>
      <c r="E374" s="31" t="s">
        <v>683</v>
      </c>
    </row>
    <row r="375" spans="1:5" x14ac:dyDescent="0.25">
      <c r="A375" s="28" t="s">
        <v>626</v>
      </c>
      <c r="B375" s="15" t="s">
        <v>204</v>
      </c>
      <c r="C375" s="15" t="s">
        <v>608</v>
      </c>
      <c r="D375" s="15" t="s">
        <v>211</v>
      </c>
      <c r="E375" s="31"/>
    </row>
    <row r="376" spans="1:5" x14ac:dyDescent="0.25">
      <c r="A376" s="28" t="s">
        <v>627</v>
      </c>
      <c r="B376" s="15" t="s">
        <v>227</v>
      </c>
      <c r="C376" s="15" t="s">
        <v>610</v>
      </c>
      <c r="D376" s="15" t="s">
        <v>211</v>
      </c>
      <c r="E376" s="31"/>
    </row>
    <row r="377" spans="1:5" x14ac:dyDescent="0.25">
      <c r="A377" s="28" t="s">
        <v>628</v>
      </c>
      <c r="B377" s="15" t="s">
        <v>227</v>
      </c>
      <c r="C377" s="15" t="s">
        <v>610</v>
      </c>
      <c r="D377" s="15" t="s">
        <v>211</v>
      </c>
      <c r="E377" s="31" t="s">
        <v>683</v>
      </c>
    </row>
    <row r="378" spans="1:5" x14ac:dyDescent="0.25">
      <c r="A378" s="28" t="s">
        <v>629</v>
      </c>
      <c r="B378" s="15" t="s">
        <v>227</v>
      </c>
      <c r="C378" s="15" t="s">
        <v>610</v>
      </c>
      <c r="D378" s="15" t="s">
        <v>211</v>
      </c>
      <c r="E378" s="31"/>
    </row>
    <row r="379" spans="1:5" x14ac:dyDescent="0.25">
      <c r="A379" s="14" t="s">
        <v>630</v>
      </c>
      <c r="B379" s="15" t="s">
        <v>227</v>
      </c>
      <c r="C379" s="15" t="s">
        <v>610</v>
      </c>
      <c r="D379" s="15" t="s">
        <v>211</v>
      </c>
      <c r="E379" s="31" t="s">
        <v>683</v>
      </c>
    </row>
    <row r="380" spans="1:5" x14ac:dyDescent="0.25">
      <c r="A380" s="14" t="s">
        <v>631</v>
      </c>
      <c r="B380" s="15" t="s">
        <v>204</v>
      </c>
      <c r="C380" s="15" t="s">
        <v>608</v>
      </c>
      <c r="D380" s="15" t="s">
        <v>211</v>
      </c>
      <c r="E380" s="31" t="s">
        <v>683</v>
      </c>
    </row>
    <row r="381" spans="1:5" x14ac:dyDescent="0.25">
      <c r="A381" s="14" t="s">
        <v>632</v>
      </c>
      <c r="B381" s="15" t="s">
        <v>227</v>
      </c>
      <c r="C381" s="15" t="s">
        <v>610</v>
      </c>
      <c r="D381" s="15" t="s">
        <v>211</v>
      </c>
      <c r="E381" s="31"/>
    </row>
    <row r="382" spans="1:5" x14ac:dyDescent="0.25">
      <c r="A382" s="14" t="s">
        <v>633</v>
      </c>
      <c r="B382" s="15" t="s">
        <v>227</v>
      </c>
      <c r="C382" s="15" t="s">
        <v>610</v>
      </c>
      <c r="D382" s="15" t="s">
        <v>211</v>
      </c>
      <c r="E382" s="31" t="s">
        <v>683</v>
      </c>
    </row>
    <row r="383" spans="1:5" x14ac:dyDescent="0.25">
      <c r="A383" s="14" t="s">
        <v>634</v>
      </c>
      <c r="B383" s="15" t="s">
        <v>204</v>
      </c>
      <c r="C383" s="15" t="s">
        <v>608</v>
      </c>
      <c r="D383" s="15" t="s">
        <v>211</v>
      </c>
      <c r="E383" s="31" t="s">
        <v>683</v>
      </c>
    </row>
    <row r="384" spans="1:5" x14ac:dyDescent="0.25">
      <c r="A384" s="14" t="s">
        <v>635</v>
      </c>
      <c r="B384" s="15" t="s">
        <v>204</v>
      </c>
      <c r="C384" s="15" t="s">
        <v>608</v>
      </c>
      <c r="D384" s="15" t="s">
        <v>211</v>
      </c>
      <c r="E384" s="31" t="s">
        <v>683</v>
      </c>
    </row>
    <row r="385" spans="1:5" x14ac:dyDescent="0.25">
      <c r="A385" s="14" t="s">
        <v>636</v>
      </c>
      <c r="B385" s="15" t="s">
        <v>204</v>
      </c>
      <c r="C385" s="15" t="s">
        <v>637</v>
      </c>
      <c r="D385" s="15" t="s">
        <v>260</v>
      </c>
      <c r="E385" s="31"/>
    </row>
    <row r="386" spans="1:5" x14ac:dyDescent="0.25">
      <c r="A386" s="14" t="s">
        <v>638</v>
      </c>
      <c r="B386" s="15" t="s">
        <v>227</v>
      </c>
      <c r="C386" s="15" t="s">
        <v>639</v>
      </c>
      <c r="D386" s="15" t="s">
        <v>260</v>
      </c>
      <c r="E386" s="31"/>
    </row>
    <row r="387" spans="1:5" x14ac:dyDescent="0.25">
      <c r="A387" s="14" t="s">
        <v>640</v>
      </c>
      <c r="B387" s="15" t="s">
        <v>204</v>
      </c>
      <c r="C387" s="15" t="s">
        <v>637</v>
      </c>
      <c r="D387" s="15" t="s">
        <v>260</v>
      </c>
      <c r="E387" s="31"/>
    </row>
    <row r="388" spans="1:5" x14ac:dyDescent="0.25">
      <c r="A388" s="14" t="s">
        <v>641</v>
      </c>
      <c r="B388" s="15" t="s">
        <v>227</v>
      </c>
      <c r="C388" s="15" t="s">
        <v>639</v>
      </c>
      <c r="D388" s="15" t="s">
        <v>260</v>
      </c>
      <c r="E388" s="31"/>
    </row>
    <row r="389" spans="1:5" x14ac:dyDescent="0.25">
      <c r="A389" s="14" t="s">
        <v>642</v>
      </c>
      <c r="B389" s="15" t="s">
        <v>204</v>
      </c>
      <c r="C389" s="15" t="s">
        <v>643</v>
      </c>
      <c r="D389" s="15" t="s">
        <v>206</v>
      </c>
      <c r="E389" s="31"/>
    </row>
    <row r="390" spans="1:5" x14ac:dyDescent="0.25">
      <c r="A390" s="14" t="s">
        <v>644</v>
      </c>
      <c r="B390" s="15" t="s">
        <v>204</v>
      </c>
      <c r="C390" s="15" t="s">
        <v>643</v>
      </c>
      <c r="D390" s="15" t="s">
        <v>211</v>
      </c>
      <c r="E390" s="31"/>
    </row>
    <row r="391" spans="1:5" x14ac:dyDescent="0.25">
      <c r="A391" s="14" t="s">
        <v>645</v>
      </c>
      <c r="B391" s="15" t="s">
        <v>204</v>
      </c>
      <c r="C391" s="15" t="s">
        <v>643</v>
      </c>
      <c r="D391" s="15" t="s">
        <v>206</v>
      </c>
      <c r="E391" s="31"/>
    </row>
    <row r="392" spans="1:5" x14ac:dyDescent="0.25">
      <c r="A392" s="14" t="s">
        <v>646</v>
      </c>
      <c r="B392" s="15" t="s">
        <v>204</v>
      </c>
      <c r="C392" s="15" t="s">
        <v>643</v>
      </c>
      <c r="D392" s="15" t="s">
        <v>211</v>
      </c>
      <c r="E392" s="31"/>
    </row>
    <row r="393" spans="1:5" x14ac:dyDescent="0.25">
      <c r="A393" s="14" t="s">
        <v>647</v>
      </c>
      <c r="B393" s="15" t="s">
        <v>204</v>
      </c>
      <c r="C393" s="15" t="s">
        <v>643</v>
      </c>
      <c r="D393" s="15" t="s">
        <v>206</v>
      </c>
      <c r="E393" s="31"/>
    </row>
    <row r="394" spans="1:5" x14ac:dyDescent="0.25">
      <c r="A394" s="14" t="s">
        <v>648</v>
      </c>
      <c r="B394" s="15" t="s">
        <v>227</v>
      </c>
      <c r="C394" s="15" t="s">
        <v>649</v>
      </c>
      <c r="D394" s="15" t="s">
        <v>206</v>
      </c>
      <c r="E394" s="31"/>
    </row>
    <row r="395" spans="1:5" x14ac:dyDescent="0.25">
      <c r="A395" s="14" t="s">
        <v>650</v>
      </c>
      <c r="B395" s="15" t="s">
        <v>204</v>
      </c>
      <c r="C395" s="15" t="s">
        <v>643</v>
      </c>
      <c r="D395" s="15" t="s">
        <v>211</v>
      </c>
      <c r="E395" s="31"/>
    </row>
    <row r="396" spans="1:5" x14ac:dyDescent="0.25">
      <c r="A396" s="14" t="s">
        <v>651</v>
      </c>
      <c r="B396" s="15" t="s">
        <v>227</v>
      </c>
      <c r="C396" s="15" t="s">
        <v>649</v>
      </c>
      <c r="D396" s="15" t="s">
        <v>211</v>
      </c>
      <c r="E396" s="31"/>
    </row>
    <row r="397" spans="1:5" x14ac:dyDescent="0.25">
      <c r="A397" s="14" t="s">
        <v>652</v>
      </c>
      <c r="B397" s="15" t="s">
        <v>204</v>
      </c>
      <c r="C397" s="15" t="s">
        <v>653</v>
      </c>
      <c r="D397" s="15" t="s">
        <v>251</v>
      </c>
      <c r="E397" s="31"/>
    </row>
    <row r="398" spans="1:5" x14ac:dyDescent="0.25">
      <c r="A398" s="28" t="s">
        <v>654</v>
      </c>
      <c r="B398" s="15" t="s">
        <v>227</v>
      </c>
      <c r="C398" s="15" t="s">
        <v>655</v>
      </c>
      <c r="D398" s="15" t="s">
        <v>440</v>
      </c>
      <c r="E398" s="31"/>
    </row>
    <row r="399" spans="1:5" x14ac:dyDescent="0.25">
      <c r="A399" s="28" t="s">
        <v>656</v>
      </c>
      <c r="B399" s="15" t="s">
        <v>204</v>
      </c>
      <c r="C399" s="15" t="s">
        <v>657</v>
      </c>
      <c r="D399" s="15" t="s">
        <v>206</v>
      </c>
      <c r="E399" s="31"/>
    </row>
    <row r="400" spans="1:5" x14ac:dyDescent="0.25">
      <c r="A400" s="28" t="s">
        <v>658</v>
      </c>
      <c r="B400" s="15" t="s">
        <v>204</v>
      </c>
      <c r="C400" s="15" t="s">
        <v>659</v>
      </c>
      <c r="D400" s="15" t="s">
        <v>206</v>
      </c>
      <c r="E400" s="31"/>
    </row>
    <row r="401" spans="1:5" x14ac:dyDescent="0.25">
      <c r="A401" s="23" t="s">
        <v>660</v>
      </c>
      <c r="B401" s="15" t="s">
        <v>227</v>
      </c>
      <c r="C401" s="23" t="s">
        <v>661</v>
      </c>
      <c r="D401" s="15" t="s">
        <v>206</v>
      </c>
      <c r="E401" s="31"/>
    </row>
    <row r="402" spans="1:5" x14ac:dyDescent="0.25">
      <c r="A402" s="28" t="s">
        <v>662</v>
      </c>
      <c r="B402" s="15" t="s">
        <v>204</v>
      </c>
      <c r="C402" s="23" t="s">
        <v>659</v>
      </c>
      <c r="D402" s="15" t="s">
        <v>211</v>
      </c>
      <c r="E402" s="31"/>
    </row>
    <row r="403" spans="1:5" x14ac:dyDescent="0.25">
      <c r="A403" s="28" t="s">
        <v>663</v>
      </c>
      <c r="B403" s="15" t="s">
        <v>227</v>
      </c>
      <c r="C403" s="23" t="s">
        <v>661</v>
      </c>
      <c r="D403" s="15" t="s">
        <v>206</v>
      </c>
      <c r="E403" s="31"/>
    </row>
    <row r="404" spans="1:5" x14ac:dyDescent="0.25">
      <c r="A404" s="28" t="s">
        <v>664</v>
      </c>
      <c r="B404" s="15" t="s">
        <v>227</v>
      </c>
      <c r="C404" s="23" t="s">
        <v>661</v>
      </c>
      <c r="D404" s="15" t="s">
        <v>206</v>
      </c>
      <c r="E404" s="31"/>
    </row>
    <row r="405" spans="1:5" x14ac:dyDescent="0.25">
      <c r="A405" s="28" t="s">
        <v>664</v>
      </c>
      <c r="B405" s="15" t="s">
        <v>227</v>
      </c>
      <c r="C405" s="23" t="s">
        <v>661</v>
      </c>
      <c r="D405" s="15" t="s">
        <v>206</v>
      </c>
      <c r="E405" s="31"/>
    </row>
    <row r="406" spans="1:5" x14ac:dyDescent="0.25">
      <c r="A406" s="14" t="s">
        <v>665</v>
      </c>
      <c r="B406" s="15" t="s">
        <v>227</v>
      </c>
      <c r="C406" s="15" t="s">
        <v>661</v>
      </c>
      <c r="D406" s="15" t="s">
        <v>211</v>
      </c>
      <c r="E406" s="31"/>
    </row>
    <row r="407" spans="1:5" x14ac:dyDescent="0.25">
      <c r="A407" s="23" t="s">
        <v>666</v>
      </c>
      <c r="B407" s="15" t="s">
        <v>227</v>
      </c>
      <c r="C407" s="15" t="s">
        <v>661</v>
      </c>
      <c r="D407" s="15" t="s">
        <v>206</v>
      </c>
      <c r="E407" s="31"/>
    </row>
    <row r="408" spans="1:5" x14ac:dyDescent="0.25">
      <c r="A408" s="23" t="s">
        <v>667</v>
      </c>
      <c r="B408" s="15" t="s">
        <v>227</v>
      </c>
      <c r="C408" s="15" t="s">
        <v>661</v>
      </c>
      <c r="D408" s="15" t="s">
        <v>211</v>
      </c>
      <c r="E408" s="31"/>
    </row>
    <row r="409" spans="1:5" x14ac:dyDescent="0.25">
      <c r="A409" s="23" t="s">
        <v>668</v>
      </c>
      <c r="B409" s="15" t="s">
        <v>227</v>
      </c>
      <c r="C409" s="15" t="s">
        <v>661</v>
      </c>
      <c r="D409" s="15" t="s">
        <v>206</v>
      </c>
      <c r="E409" s="31"/>
    </row>
    <row r="410" spans="1:5" x14ac:dyDescent="0.25">
      <c r="A410" s="28" t="s">
        <v>669</v>
      </c>
      <c r="B410" s="15" t="s">
        <v>204</v>
      </c>
      <c r="C410" s="15" t="s">
        <v>657</v>
      </c>
      <c r="D410" s="15" t="s">
        <v>260</v>
      </c>
      <c r="E410" s="31"/>
    </row>
    <row r="411" spans="1:5" x14ac:dyDescent="0.25">
      <c r="A411" s="28" t="s">
        <v>670</v>
      </c>
      <c r="B411" s="15" t="s">
        <v>227</v>
      </c>
      <c r="C411" s="15" t="s">
        <v>661</v>
      </c>
      <c r="D411" s="15" t="s">
        <v>260</v>
      </c>
      <c r="E411" s="31"/>
    </row>
    <row r="412" spans="1:5" x14ac:dyDescent="0.25">
      <c r="A412" s="14" t="s">
        <v>671</v>
      </c>
      <c r="B412" s="15" t="s">
        <v>227</v>
      </c>
      <c r="C412" s="15" t="s">
        <v>661</v>
      </c>
      <c r="D412" s="15" t="s">
        <v>260</v>
      </c>
      <c r="E412" s="31"/>
    </row>
    <row r="413" spans="1:5" x14ac:dyDescent="0.25">
      <c r="A413" s="14" t="s">
        <v>672</v>
      </c>
      <c r="B413" s="15" t="s">
        <v>204</v>
      </c>
      <c r="C413" s="15" t="s">
        <v>657</v>
      </c>
      <c r="D413" s="15" t="s">
        <v>209</v>
      </c>
      <c r="E413" s="31"/>
    </row>
    <row r="414" spans="1:5" x14ac:dyDescent="0.25">
      <c r="A414" s="14" t="s">
        <v>673</v>
      </c>
      <c r="B414" s="15" t="s">
        <v>227</v>
      </c>
      <c r="C414" s="15" t="s">
        <v>661</v>
      </c>
      <c r="D414" s="15" t="s">
        <v>209</v>
      </c>
      <c r="E414" s="31"/>
    </row>
    <row r="415" spans="1:5" x14ac:dyDescent="0.25">
      <c r="A415" s="14" t="s">
        <v>674</v>
      </c>
      <c r="B415" s="15" t="s">
        <v>204</v>
      </c>
      <c r="C415" s="15" t="s">
        <v>657</v>
      </c>
      <c r="D415" s="15" t="s">
        <v>211</v>
      </c>
      <c r="E415" s="31"/>
    </row>
    <row r="416" spans="1:5" x14ac:dyDescent="0.25">
      <c r="A416" s="14" t="s">
        <v>675</v>
      </c>
      <c r="B416" s="15" t="s">
        <v>227</v>
      </c>
      <c r="C416" s="15" t="s">
        <v>661</v>
      </c>
      <c r="D416" s="15" t="s">
        <v>211</v>
      </c>
      <c r="E416" s="31"/>
    </row>
    <row r="417" spans="1:5" x14ac:dyDescent="0.25">
      <c r="A417" s="14" t="s">
        <v>676</v>
      </c>
      <c r="B417" s="15" t="s">
        <v>227</v>
      </c>
      <c r="C417" s="15" t="s">
        <v>414</v>
      </c>
      <c r="D417" s="15" t="s">
        <v>260</v>
      </c>
      <c r="E417" s="31"/>
    </row>
    <row r="418" spans="1:5" x14ac:dyDescent="0.25">
      <c r="A418" s="14" t="s">
        <v>677</v>
      </c>
      <c r="B418" s="15" t="s">
        <v>227</v>
      </c>
      <c r="C418" s="15" t="s">
        <v>678</v>
      </c>
      <c r="D418" s="15" t="s">
        <v>206</v>
      </c>
      <c r="E418" s="31"/>
    </row>
    <row r="419" spans="1:5" x14ac:dyDescent="0.25">
      <c r="A419" s="14" t="s">
        <v>679</v>
      </c>
      <c r="B419" s="15" t="s">
        <v>227</v>
      </c>
      <c r="C419" s="15" t="s">
        <v>678</v>
      </c>
      <c r="D419" s="15" t="s">
        <v>206</v>
      </c>
      <c r="E419" s="31"/>
    </row>
    <row r="420" spans="1:5" x14ac:dyDescent="0.25">
      <c r="A420" s="14" t="s">
        <v>925</v>
      </c>
      <c r="B420" s="15" t="s">
        <v>227</v>
      </c>
      <c r="C420" s="15" t="s">
        <v>678</v>
      </c>
      <c r="D420" s="15" t="s">
        <v>209</v>
      </c>
      <c r="E420" s="15"/>
    </row>
    <row r="421" spans="1:5" x14ac:dyDescent="0.25">
      <c r="A421" s="14" t="s">
        <v>692</v>
      </c>
      <c r="B421" s="15" t="s">
        <v>227</v>
      </c>
      <c r="C421" s="15" t="s">
        <v>414</v>
      </c>
      <c r="D421" s="15" t="s">
        <v>209</v>
      </c>
      <c r="E421" s="15"/>
    </row>
    <row r="422" spans="1:5" x14ac:dyDescent="0.25">
      <c r="A422" s="44" t="s">
        <v>80</v>
      </c>
      <c r="B422" s="31" t="s">
        <v>227</v>
      </c>
      <c r="C422" s="31" t="s">
        <v>209</v>
      </c>
      <c r="D422" s="31" t="s">
        <v>209</v>
      </c>
      <c r="E422" s="31"/>
    </row>
    <row r="423" spans="1:5" x14ac:dyDescent="0.25">
      <c r="A423" s="14" t="s">
        <v>681</v>
      </c>
      <c r="B423" s="31" t="s">
        <v>227</v>
      </c>
      <c r="C423" s="15" t="s">
        <v>926</v>
      </c>
      <c r="D423" s="31" t="s">
        <v>209</v>
      </c>
      <c r="E423" s="15"/>
    </row>
    <row r="424" spans="1:5" x14ac:dyDescent="0.25">
      <c r="A424" s="14" t="s">
        <v>693</v>
      </c>
      <c r="B424" s="31" t="s">
        <v>227</v>
      </c>
      <c r="C424" s="15" t="s">
        <v>678</v>
      </c>
      <c r="D424" s="15" t="s">
        <v>260</v>
      </c>
      <c r="E424" s="15"/>
    </row>
    <row r="425" spans="1:5" x14ac:dyDescent="0.25">
      <c r="A425" s="14" t="s">
        <v>680</v>
      </c>
      <c r="B425" s="31" t="s">
        <v>227</v>
      </c>
      <c r="C425" s="15" t="s">
        <v>928</v>
      </c>
      <c r="D425" s="15" t="s">
        <v>260</v>
      </c>
      <c r="E425" s="15"/>
    </row>
    <row r="426" spans="1:5" x14ac:dyDescent="0.25">
      <c r="A426" s="14" t="s">
        <v>682</v>
      </c>
      <c r="B426" s="31" t="s">
        <v>227</v>
      </c>
      <c r="C426" s="15" t="s">
        <v>927</v>
      </c>
      <c r="D426" s="31" t="s">
        <v>209</v>
      </c>
      <c r="E426" s="15"/>
    </row>
    <row r="427" spans="1:5" x14ac:dyDescent="0.25">
      <c r="A427" s="14" t="s">
        <v>688</v>
      </c>
      <c r="B427" s="31" t="s">
        <v>227</v>
      </c>
      <c r="C427" s="15" t="s">
        <v>929</v>
      </c>
      <c r="D427" s="15" t="s">
        <v>260</v>
      </c>
      <c r="E427" s="15"/>
    </row>
    <row r="428" spans="1:5" x14ac:dyDescent="0.25">
      <c r="A428" s="14" t="s">
        <v>690</v>
      </c>
      <c r="B428" s="31" t="s">
        <v>227</v>
      </c>
      <c r="C428" s="15" t="s">
        <v>577</v>
      </c>
      <c r="D428" s="31" t="s">
        <v>209</v>
      </c>
      <c r="E428" s="31" t="s">
        <v>683</v>
      </c>
    </row>
    <row r="429" spans="1:5" x14ac:dyDescent="0.25">
      <c r="A429" s="14" t="s">
        <v>687</v>
      </c>
      <c r="B429" s="31" t="s">
        <v>227</v>
      </c>
      <c r="C429" s="15" t="s">
        <v>929</v>
      </c>
      <c r="D429" s="15" t="s">
        <v>265</v>
      </c>
      <c r="E429" s="15"/>
    </row>
    <row r="430" spans="1:5" x14ac:dyDescent="0.25">
      <c r="A430" s="14" t="s">
        <v>930</v>
      </c>
      <c r="B430" s="15" t="s">
        <v>227</v>
      </c>
      <c r="C430" s="15" t="s">
        <v>678</v>
      </c>
      <c r="D430" s="15" t="s">
        <v>260</v>
      </c>
      <c r="E430" s="15"/>
    </row>
    <row r="431" spans="1:5" x14ac:dyDescent="0.25">
      <c r="A431" s="14" t="s">
        <v>691</v>
      </c>
      <c r="B431" s="15" t="s">
        <v>227</v>
      </c>
      <c r="C431" s="31" t="s">
        <v>414</v>
      </c>
      <c r="D431" s="15" t="s">
        <v>206</v>
      </c>
      <c r="E431" s="15"/>
    </row>
    <row r="432" spans="1:5" x14ac:dyDescent="0.25">
      <c r="A432" s="14" t="s">
        <v>689</v>
      </c>
      <c r="B432" s="15" t="s">
        <v>227</v>
      </c>
      <c r="C432" s="15" t="s">
        <v>577</v>
      </c>
      <c r="D432" s="15" t="s">
        <v>265</v>
      </c>
      <c r="E432" s="31" t="s">
        <v>683</v>
      </c>
    </row>
    <row r="433" spans="1:5" x14ac:dyDescent="0.25">
      <c r="A433" s="14" t="s">
        <v>931</v>
      </c>
      <c r="B433" s="15" t="s">
        <v>227</v>
      </c>
      <c r="C433" s="15" t="s">
        <v>932</v>
      </c>
      <c r="D433" s="15" t="s">
        <v>265</v>
      </c>
      <c r="E433" s="15"/>
    </row>
    <row r="434" spans="1:5" x14ac:dyDescent="0.25">
      <c r="A434" s="14" t="s">
        <v>169</v>
      </c>
      <c r="B434" s="15" t="s">
        <v>169</v>
      </c>
      <c r="C434" s="15" t="s">
        <v>169</v>
      </c>
      <c r="D434" s="15" t="s">
        <v>169</v>
      </c>
      <c r="E434" s="15"/>
    </row>
    <row r="435" spans="1:5" x14ac:dyDescent="0.25">
      <c r="A435" s="14" t="s">
        <v>938</v>
      </c>
      <c r="B435" s="15" t="s">
        <v>612</v>
      </c>
      <c r="C435" s="15" t="s">
        <v>678</v>
      </c>
      <c r="D435" s="15" t="s">
        <v>939</v>
      </c>
      <c r="E435" s="15"/>
    </row>
    <row r="436" spans="1:5" x14ac:dyDescent="0.25">
      <c r="A436" s="14" t="s">
        <v>926</v>
      </c>
      <c r="B436" s="15" t="s">
        <v>612</v>
      </c>
      <c r="C436" s="15" t="s">
        <v>927</v>
      </c>
      <c r="D436" s="15" t="s">
        <v>265</v>
      </c>
      <c r="E436" s="15"/>
    </row>
    <row r="437" spans="1:5" x14ac:dyDescent="0.25">
      <c r="A437" s="14" t="s">
        <v>946</v>
      </c>
      <c r="B437" s="15" t="s">
        <v>612</v>
      </c>
      <c r="C437" s="15" t="s">
        <v>610</v>
      </c>
      <c r="D437" s="15" t="s">
        <v>211</v>
      </c>
      <c r="E437" s="15"/>
    </row>
    <row r="438" spans="1:5" x14ac:dyDescent="0.25">
      <c r="A438" s="14" t="s">
        <v>999</v>
      </c>
      <c r="B438" s="15" t="s">
        <v>612</v>
      </c>
      <c r="C438" s="15" t="s">
        <v>1000</v>
      </c>
      <c r="D438" s="15" t="s">
        <v>211</v>
      </c>
      <c r="E438" s="15"/>
    </row>
    <row r="439" spans="1:5" x14ac:dyDescent="0.25">
      <c r="A439" s="14" t="s">
        <v>1062</v>
      </c>
      <c r="B439" s="15" t="s">
        <v>227</v>
      </c>
      <c r="C439" s="15" t="s">
        <v>577</v>
      </c>
      <c r="D439" s="15" t="s">
        <v>265</v>
      </c>
      <c r="E439" s="15" t="s">
        <v>683</v>
      </c>
    </row>
    <row r="440" spans="1:5" x14ac:dyDescent="0.25">
      <c r="A440" s="14" t="s">
        <v>1086</v>
      </c>
      <c r="B440" s="15" t="s">
        <v>227</v>
      </c>
      <c r="C440" s="15" t="s">
        <v>525</v>
      </c>
      <c r="D440" s="15" t="s">
        <v>209</v>
      </c>
      <c r="E440" s="31" t="s">
        <v>684</v>
      </c>
    </row>
    <row r="441" spans="1:5" x14ac:dyDescent="0.25">
      <c r="A441" s="14" t="s">
        <v>1135</v>
      </c>
      <c r="B441" s="15" t="s">
        <v>612</v>
      </c>
      <c r="C441" s="15" t="s">
        <v>1136</v>
      </c>
      <c r="D441" s="15" t="s">
        <v>265</v>
      </c>
      <c r="E441" s="15"/>
    </row>
    <row r="442" spans="1:5" x14ac:dyDescent="0.25">
      <c r="A442" s="14" t="s">
        <v>1140</v>
      </c>
      <c r="B442" s="15" t="s">
        <v>612</v>
      </c>
      <c r="C442" s="15" t="s">
        <v>678</v>
      </c>
      <c r="D442" s="15" t="s">
        <v>211</v>
      </c>
      <c r="E442" s="15"/>
    </row>
    <row r="443" spans="1:5" x14ac:dyDescent="0.25">
      <c r="A443" s="14" t="s">
        <v>1145</v>
      </c>
      <c r="B443" s="15" t="s">
        <v>227</v>
      </c>
      <c r="C443" s="15" t="s">
        <v>1136</v>
      </c>
      <c r="D443" s="15" t="s">
        <v>211</v>
      </c>
      <c r="E443" s="15"/>
    </row>
    <row r="444" spans="1:5" x14ac:dyDescent="0.25">
      <c r="A444" s="14" t="s">
        <v>1146</v>
      </c>
      <c r="B444" s="15" t="s">
        <v>227</v>
      </c>
      <c r="C444" s="15" t="s">
        <v>1136</v>
      </c>
      <c r="D444" s="15" t="s">
        <v>211</v>
      </c>
      <c r="E444" s="15"/>
    </row>
    <row r="445" spans="1:5" x14ac:dyDescent="0.25">
      <c r="A445" s="14" t="s">
        <v>1190</v>
      </c>
      <c r="B445" s="15"/>
      <c r="C445" s="15"/>
      <c r="D445" s="15"/>
      <c r="E445" s="15"/>
    </row>
    <row r="446" spans="1:5" x14ac:dyDescent="0.25">
      <c r="A446" s="14" t="s">
        <v>1204</v>
      </c>
      <c r="B446" s="15" t="s">
        <v>227</v>
      </c>
      <c r="C446" s="15" t="s">
        <v>527</v>
      </c>
      <c r="D446" s="15" t="s">
        <v>206</v>
      </c>
      <c r="E446" s="15" t="s">
        <v>684</v>
      </c>
    </row>
    <row r="447" spans="1:5" x14ac:dyDescent="0.25">
      <c r="A447" s="14" t="s">
        <v>1205</v>
      </c>
      <c r="B447" s="15" t="s">
        <v>227</v>
      </c>
      <c r="C447" s="15" t="s">
        <v>360</v>
      </c>
      <c r="D447" s="15" t="s">
        <v>260</v>
      </c>
      <c r="E447" s="31" t="s">
        <v>683</v>
      </c>
    </row>
    <row r="448" spans="1:5" x14ac:dyDescent="0.25">
      <c r="A448" s="14" t="s">
        <v>1237</v>
      </c>
      <c r="B448" s="15" t="s">
        <v>227</v>
      </c>
      <c r="C448" s="15" t="s">
        <v>610</v>
      </c>
      <c r="D448" s="15" t="s">
        <v>211</v>
      </c>
      <c r="E448" s="15" t="s">
        <v>683</v>
      </c>
    </row>
    <row r="449" spans="1:5" x14ac:dyDescent="0.25">
      <c r="A449" s="14" t="s">
        <v>1295</v>
      </c>
      <c r="B449" s="15" t="s">
        <v>227</v>
      </c>
      <c r="C449" s="15" t="s">
        <v>525</v>
      </c>
      <c r="D449" s="15" t="s">
        <v>260</v>
      </c>
      <c r="E449" s="15" t="s">
        <v>684</v>
      </c>
    </row>
    <row r="450" spans="1:5" x14ac:dyDescent="0.25">
      <c r="A450" s="14" t="s">
        <v>1555</v>
      </c>
      <c r="B450" s="15" t="s">
        <v>612</v>
      </c>
      <c r="C450" s="15" t="s">
        <v>610</v>
      </c>
      <c r="D450" s="15" t="s">
        <v>265</v>
      </c>
      <c r="E450" s="15" t="s">
        <v>683</v>
      </c>
    </row>
    <row r="451" spans="1:5" x14ac:dyDescent="0.25">
      <c r="A451" s="14" t="s">
        <v>2316</v>
      </c>
      <c r="B451" s="15" t="s">
        <v>227</v>
      </c>
      <c r="C451" s="15" t="s">
        <v>577</v>
      </c>
      <c r="D451" s="15" t="s">
        <v>265</v>
      </c>
      <c r="E451" s="15" t="s">
        <v>683</v>
      </c>
    </row>
    <row r="452" spans="1:5" x14ac:dyDescent="0.25">
      <c r="A452" s="14" t="s">
        <v>1995</v>
      </c>
      <c r="B452" s="15" t="s">
        <v>227</v>
      </c>
      <c r="C452" s="15" t="s">
        <v>306</v>
      </c>
      <c r="D452" s="15" t="s">
        <v>260</v>
      </c>
      <c r="E452" s="15" t="s">
        <v>683</v>
      </c>
    </row>
    <row r="453" spans="1:5" x14ac:dyDescent="0.25">
      <c r="A453" s="14" t="s">
        <v>4064</v>
      </c>
      <c r="B453" s="15" t="s">
        <v>227</v>
      </c>
      <c r="C453" s="15" t="s">
        <v>527</v>
      </c>
      <c r="D453" s="15" t="s">
        <v>260</v>
      </c>
      <c r="E453" s="15" t="s">
        <v>684</v>
      </c>
    </row>
    <row r="454" spans="1:5" x14ac:dyDescent="0.25">
      <c r="A454" s="14" t="s">
        <v>5046</v>
      </c>
      <c r="B454" s="15" t="s">
        <v>227</v>
      </c>
      <c r="C454" s="15" t="s">
        <v>414</v>
      </c>
      <c r="D454" s="15" t="s">
        <v>209</v>
      </c>
      <c r="E454" s="15"/>
    </row>
    <row r="455" spans="1:5" x14ac:dyDescent="0.25">
      <c r="A455" s="21" t="s">
        <v>2053</v>
      </c>
      <c r="B455" s="15" t="s">
        <v>227</v>
      </c>
      <c r="C455" s="15" t="s">
        <v>525</v>
      </c>
      <c r="D455" s="15" t="s">
        <v>211</v>
      </c>
      <c r="E455" s="15" t="s">
        <v>684</v>
      </c>
    </row>
    <row r="456" spans="1:5" x14ac:dyDescent="0.25">
      <c r="A456" s="14" t="s">
        <v>5199</v>
      </c>
      <c r="B456" s="15" t="s">
        <v>612</v>
      </c>
      <c r="C456" s="15" t="s">
        <v>1000</v>
      </c>
      <c r="D456" s="15" t="s">
        <v>211</v>
      </c>
      <c r="E456" s="15"/>
    </row>
    <row r="457" spans="1:5" x14ac:dyDescent="0.25">
      <c r="A457" s="14" t="s">
        <v>5457</v>
      </c>
      <c r="B457" s="15" t="s">
        <v>227</v>
      </c>
      <c r="C457" s="15" t="s">
        <v>926</v>
      </c>
      <c r="D457" s="15" t="s">
        <v>209</v>
      </c>
      <c r="E457" s="15" t="s">
        <v>683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CNC</vt:lpstr>
      <vt:lpstr>SAW</vt:lpstr>
      <vt:lpstr>Lens</vt:lpstr>
      <vt:lpstr>Routing data</vt:lpstr>
      <vt:lpstr>Mailto</vt:lpstr>
      <vt:lpstr>SAW Schedule</vt:lpstr>
      <vt:lpstr>Lens Schedule</vt:lpstr>
      <vt:lpstr>Welding Schedule</vt:lpstr>
      <vt:lpstr>Saw Time</vt:lpstr>
      <vt:lpstr>Sheet1</vt:lpstr>
      <vt:lpstr>Milling Schedule</vt:lpstr>
      <vt:lpstr>Punching Schedule</vt:lpstr>
      <vt:lpstr>BA</vt:lpstr>
      <vt:lpstr>Harj</vt:lpstr>
      <vt:lpstr>Data</vt:lpstr>
      <vt:lpstr>Followup Dashboard</vt:lpstr>
      <vt:lpstr>CNC Req.</vt:lpstr>
      <vt:lpstr>Product ID</vt:lpstr>
      <vt:lpstr>'Lens Schedule'!Print_Area</vt:lpstr>
      <vt:lpstr>'Routing data'!Print_Area</vt:lpstr>
      <vt:lpstr>'SAW Schedule'!Print_Area</vt:lpstr>
      <vt:lpstr>'Welding Schedule'!Print_Area</vt:lpstr>
      <vt:lpstr>Data!Print_Titles</vt:lpstr>
      <vt:lpstr>'Lens Schedule'!Print_Titles</vt:lpstr>
      <vt:lpstr>'Milling Schedule'!Print_Titles</vt:lpstr>
      <vt:lpstr>'SAW Schedule'!Print_Titles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Balajee Rajendran</dc:creator>
  <cp:lastModifiedBy>Balajee Rajendran</cp:lastModifiedBy>
  <cp:lastPrinted>2018-12-31T19:53:40Z</cp:lastPrinted>
  <dcterms:created xsi:type="dcterms:W3CDTF">2018-10-10T20:11:35Z</dcterms:created>
  <dcterms:modified xsi:type="dcterms:W3CDTF">2019-01-02T13:49:21Z</dcterms:modified>
</cp:coreProperties>
</file>